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fileSharing readOnlyRecommended="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hmetGedik\OneDrive - Li &amp; Fung\Promocean - Fulfilment - Commitment Rounds 1\OW 2025\GOW 1 2026- UCL, NEW F1, Generic OW June 20205\Sales Report - sales deal 208\"/>
    </mc:Choice>
  </mc:AlternateContent>
  <xr:revisionPtr revIDLastSave="0" documentId="13_ncr:1_{759C0D58-AD81-43C7-ACFF-BE4B99799FBC}" xr6:coauthVersionLast="47" xr6:coauthVersionMax="47" xr10:uidLastSave="{00000000-0000-0000-0000-000000000000}"/>
  <bookViews>
    <workbookView xWindow="35700" yWindow="6180" windowWidth="21600" windowHeight="12375" xr2:uid="{00000000-000D-0000-FFFF-FFFF00000000}"/>
  </bookViews>
  <sheets>
    <sheet name="Status Report" sheetId="1" r:id="rId1"/>
    <sheet name="OB to order" sheetId="19" state="hidden" r:id="rId2"/>
    <sheet name="Spend by country" sheetId="10" r:id="rId3"/>
    <sheet name="Order Details" sheetId="2" r:id="rId4"/>
    <sheet name="Spend by Campaign" sheetId="35" r:id="rId5"/>
    <sheet name="Status update" sheetId="49" state="hidden" r:id="rId6"/>
    <sheet name="Supply Chain" sheetId="34" state="hidden" r:id="rId7"/>
    <sheet name="ASEAN" sheetId="3" state="hidden" r:id="rId8"/>
  </sheets>
  <externalReferences>
    <externalReference r:id="rId9"/>
    <externalReference r:id="rId10"/>
    <externalReference r:id="rId11"/>
  </externalReferences>
  <definedNames>
    <definedName name="_xlnm._FilterDatabase" localSheetId="1" hidden="1">'OB to order'!$A$1:$T$289</definedName>
    <definedName name="_xlnm._FilterDatabase" localSheetId="3" hidden="1">'Order Details'!$A$1:$BN$1993</definedName>
    <definedName name="_xlnm._FilterDatabase" localSheetId="0" hidden="1">'Status Report'!$A$1:$CI$561</definedName>
    <definedName name="_xlnm._FilterDatabase" localSheetId="5" hidden="1">'Status update'!$A$1:$E$1</definedName>
    <definedName name="_xlcn.WorksheetConnection_SalesReportGOW42025.xlsxTable1" hidden="1">Table1</definedName>
    <definedName name="_xlcn.WorksheetConnection_SalesReportGOW42025.xlsxTable2" hidden="1">Table2</definedName>
    <definedName name="_xlcn.WorksheetConnection_SalesReportGOW42025.xlsxTable3" hidden="1">Table3</definedName>
    <definedName name="PC" localSheetId="1">#REF!</definedName>
    <definedName name="PC">#REF!</definedName>
    <definedName name="_xlnm.Print_Area" localSheetId="1">'OB to order'!$A$1:$M$1</definedName>
    <definedName name="_xlnm.Print_Area" localSheetId="0">'Status Report'!$A$1:$AP$1</definedName>
  </definedNames>
  <calcPr calcId="191028" calcMode="autoNoTable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Matnrs" connection="WorksheetConnection_Sales Report - GOW 4 2025.xlsx!Table3"/>
          <x15:modelTable id="Table2" name="ZCMREPORT" connection="WorksheetConnection_Sales Report - GOW 4 2025.xlsx!Table2"/>
          <x15:modelTable id="Table1" name="POSM Download" connection="WorksheetConnection_Sales Report - GOW 4 2025.xlsx!Table1"/>
        </x15:modelTables>
        <x15:modelRelationships>
          <x15:modelRelationship fromTable="POSM Download" fromColumn="Matnr" toTable="Matnrs" toColumn="Article no."/>
          <x15:modelRelationship fromTable="ZCMREPORT" fromColumn="Matnr" toTable="Matnrs" toColumn="Article no.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7" i="19" l="1"/>
  <c r="F37" i="19"/>
  <c r="F38" i="19"/>
  <c r="F39" i="19"/>
  <c r="F99" i="19"/>
  <c r="F76" i="19"/>
  <c r="F40" i="19"/>
  <c r="F41" i="19"/>
  <c r="F100" i="19"/>
  <c r="F85" i="19"/>
  <c r="F287" i="19"/>
  <c r="F74" i="19"/>
  <c r="F42" i="19"/>
  <c r="F77" i="19"/>
  <c r="F11" i="19"/>
  <c r="F281" i="19"/>
  <c r="F288" i="19"/>
  <c r="F285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86" i="19"/>
  <c r="F87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78" i="19"/>
  <c r="F43" i="19"/>
  <c r="F79" i="19"/>
  <c r="F286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44" i="19"/>
  <c r="F45" i="19"/>
  <c r="F46" i="19"/>
  <c r="F47" i="19"/>
  <c r="F48" i="19"/>
  <c r="F49" i="19"/>
  <c r="F80" i="19"/>
  <c r="F50" i="19"/>
  <c r="F51" i="19"/>
  <c r="F52" i="19"/>
  <c r="F53" i="19"/>
  <c r="F54" i="19"/>
  <c r="F214" i="19"/>
  <c r="F215" i="19"/>
  <c r="F88" i="19"/>
  <c r="F55" i="19"/>
  <c r="F56" i="19"/>
  <c r="F57" i="19"/>
  <c r="F58" i="19"/>
  <c r="F59" i="19"/>
  <c r="F216" i="19"/>
  <c r="F89" i="19"/>
  <c r="F90" i="19"/>
  <c r="F217" i="19"/>
  <c r="F218" i="19"/>
  <c r="F97" i="19"/>
  <c r="F219" i="19"/>
  <c r="F91" i="19"/>
  <c r="F220" i="19"/>
  <c r="F60" i="19"/>
  <c r="F75" i="19"/>
  <c r="F221" i="19"/>
  <c r="F92" i="19"/>
  <c r="F222" i="19"/>
  <c r="F223" i="19"/>
  <c r="F224" i="19"/>
  <c r="F225" i="19"/>
  <c r="F61" i="19"/>
  <c r="F62" i="19"/>
  <c r="F81" i="19"/>
  <c r="F63" i="19"/>
  <c r="F282" i="19"/>
  <c r="F283" i="19"/>
  <c r="F64" i="19"/>
  <c r="F65" i="19"/>
  <c r="F93" i="19"/>
  <c r="F94" i="19"/>
  <c r="F226" i="19"/>
  <c r="F227" i="19"/>
  <c r="F228" i="19"/>
  <c r="F229" i="19"/>
  <c r="F230" i="19"/>
  <c r="F231" i="19"/>
  <c r="F232" i="19"/>
  <c r="F95" i="19"/>
  <c r="F233" i="19"/>
  <c r="F234" i="19"/>
  <c r="F235" i="19"/>
  <c r="F236" i="19"/>
  <c r="F96" i="19"/>
  <c r="F73" i="19"/>
  <c r="F237" i="19"/>
  <c r="F238" i="19"/>
  <c r="F239" i="19"/>
  <c r="F240" i="19"/>
  <c r="F241" i="19"/>
  <c r="F242" i="19"/>
  <c r="F243" i="19"/>
  <c r="F244" i="19"/>
  <c r="F245" i="19"/>
  <c r="F246" i="19"/>
  <c r="F6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67" i="19"/>
  <c r="F68" i="19"/>
  <c r="F69" i="19"/>
  <c r="F70" i="19"/>
  <c r="F71" i="19"/>
  <c r="F72" i="19"/>
  <c r="F284" i="19"/>
  <c r="F2" i="19"/>
  <c r="F3" i="19"/>
  <c r="F4" i="19"/>
  <c r="F5" i="19"/>
  <c r="F6" i="19"/>
  <c r="F7" i="19"/>
  <c r="F8" i="19"/>
  <c r="F9" i="19"/>
  <c r="F10" i="19"/>
  <c r="F13" i="19"/>
  <c r="F14" i="19"/>
  <c r="F15" i="19"/>
  <c r="F12" i="19"/>
  <c r="F16" i="19"/>
  <c r="F19" i="19"/>
  <c r="F20" i="19"/>
  <c r="F21" i="19"/>
  <c r="F22" i="19"/>
  <c r="F25" i="19"/>
  <c r="F32" i="19"/>
  <c r="F33" i="19"/>
  <c r="F34" i="19"/>
  <c r="F17" i="19"/>
  <c r="F18" i="19"/>
  <c r="F23" i="19"/>
  <c r="F24" i="19"/>
  <c r="F26" i="19"/>
  <c r="F27" i="19"/>
  <c r="F28" i="19"/>
  <c r="F29" i="19"/>
  <c r="F30" i="19"/>
  <c r="F31" i="19"/>
  <c r="F35" i="19"/>
  <c r="Q83" i="19"/>
  <c r="Q98" i="19"/>
  <c r="Q289" i="19"/>
  <c r="Q84" i="19"/>
  <c r="Q36" i="19"/>
  <c r="Q37" i="19"/>
  <c r="Q38" i="19"/>
  <c r="Q39" i="19"/>
  <c r="Q99" i="19"/>
  <c r="Q76" i="19"/>
  <c r="Q40" i="19"/>
  <c r="Q41" i="19"/>
  <c r="Q100" i="19"/>
  <c r="Q85" i="19"/>
  <c r="Q287" i="19"/>
  <c r="Q74" i="19"/>
  <c r="Q42" i="19"/>
  <c r="Q77" i="19"/>
  <c r="Q11" i="19"/>
  <c r="Q281" i="19"/>
  <c r="Q288" i="19"/>
  <c r="Q285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86" i="19"/>
  <c r="Q87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78" i="19"/>
  <c r="Q43" i="19"/>
  <c r="Q79" i="19"/>
  <c r="Q286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44" i="19"/>
  <c r="Q45" i="19"/>
  <c r="Q46" i="19"/>
  <c r="Q47" i="19"/>
  <c r="Q48" i="19"/>
  <c r="Q49" i="19"/>
  <c r="Q80" i="19"/>
  <c r="Q50" i="19"/>
  <c r="Q51" i="19"/>
  <c r="Q52" i="19"/>
  <c r="Q53" i="19"/>
  <c r="Q54" i="19"/>
  <c r="Q214" i="19"/>
  <c r="Q215" i="19"/>
  <c r="Q88" i="19"/>
  <c r="Q55" i="19"/>
  <c r="Q56" i="19"/>
  <c r="Q57" i="19"/>
  <c r="Q58" i="19"/>
  <c r="Q59" i="19"/>
  <c r="Q216" i="19"/>
  <c r="Q89" i="19"/>
  <c r="Q90" i="19"/>
  <c r="Q217" i="19"/>
  <c r="Q218" i="19"/>
  <c r="Q97" i="19"/>
  <c r="Q219" i="19"/>
  <c r="Q91" i="19"/>
  <c r="Q220" i="19"/>
  <c r="Q60" i="19"/>
  <c r="Q75" i="19"/>
  <c r="Q221" i="19"/>
  <c r="Q92" i="19"/>
  <c r="Q222" i="19"/>
  <c r="Q223" i="19"/>
  <c r="Q224" i="19"/>
  <c r="Q225" i="19"/>
  <c r="Q61" i="19"/>
  <c r="Q62" i="19"/>
  <c r="Q81" i="19"/>
  <c r="Q63" i="19"/>
  <c r="Q282" i="19"/>
  <c r="Q283" i="19"/>
  <c r="Q64" i="19"/>
  <c r="Q65" i="19"/>
  <c r="Q93" i="19"/>
  <c r="Q94" i="19"/>
  <c r="Q226" i="19"/>
  <c r="Q227" i="19"/>
  <c r="Q228" i="19"/>
  <c r="Q229" i="19"/>
  <c r="Q230" i="19"/>
  <c r="Q231" i="19"/>
  <c r="Q232" i="19"/>
  <c r="Q95" i="19"/>
  <c r="Q233" i="19"/>
  <c r="Q234" i="19"/>
  <c r="Q235" i="19"/>
  <c r="Q236" i="19"/>
  <c r="Q96" i="19"/>
  <c r="Q73" i="19"/>
  <c r="Q237" i="19"/>
  <c r="Q238" i="19"/>
  <c r="Q239" i="19"/>
  <c r="Q240" i="19"/>
  <c r="Q241" i="19"/>
  <c r="Q242" i="19"/>
  <c r="Q243" i="19"/>
  <c r="Q244" i="19"/>
  <c r="Q245" i="19"/>
  <c r="Q246" i="19"/>
  <c r="Q6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67" i="19"/>
  <c r="Q68" i="19"/>
  <c r="Q69" i="19"/>
  <c r="Q70" i="19"/>
  <c r="Q71" i="19"/>
  <c r="Q72" i="19"/>
  <c r="Q284" i="19"/>
  <c r="Q2" i="19"/>
  <c r="Q3" i="19"/>
  <c r="Q4" i="19"/>
  <c r="Q5" i="19"/>
  <c r="Q6" i="19"/>
  <c r="Q7" i="19"/>
  <c r="Q8" i="19"/>
  <c r="Q9" i="19"/>
  <c r="Q10" i="19"/>
  <c r="Q13" i="19"/>
  <c r="Q14" i="19"/>
  <c r="Q15" i="19"/>
  <c r="Q12" i="19"/>
  <c r="Q16" i="19"/>
  <c r="Q19" i="19"/>
  <c r="Q20" i="19"/>
  <c r="Q21" i="19"/>
  <c r="Q22" i="19"/>
  <c r="Q25" i="19"/>
  <c r="Q32" i="19"/>
  <c r="Q33" i="19"/>
  <c r="Q34" i="19"/>
  <c r="Q17" i="19"/>
  <c r="Q18" i="19"/>
  <c r="Q23" i="19"/>
  <c r="Q24" i="19"/>
  <c r="Q26" i="19"/>
  <c r="Q27" i="19"/>
  <c r="Q28" i="19"/>
  <c r="Q29" i="19"/>
  <c r="Q30" i="19"/>
  <c r="Q31" i="19"/>
  <c r="Q35" i="19"/>
  <c r="P83" i="19"/>
  <c r="P98" i="19"/>
  <c r="P289" i="19"/>
  <c r="P84" i="19"/>
  <c r="P37" i="19"/>
  <c r="P38" i="19"/>
  <c r="P39" i="19"/>
  <c r="P99" i="19"/>
  <c r="P40" i="19"/>
  <c r="P41" i="19"/>
  <c r="P100" i="19"/>
  <c r="P85" i="19"/>
  <c r="P74" i="19"/>
  <c r="P42" i="19"/>
  <c r="P101" i="19"/>
  <c r="P102" i="19"/>
  <c r="P86" i="19"/>
  <c r="P87" i="19"/>
  <c r="P127" i="19"/>
  <c r="P132" i="19"/>
  <c r="P133" i="19"/>
  <c r="P134" i="19"/>
  <c r="P135" i="19"/>
  <c r="P136" i="19"/>
  <c r="P137" i="19"/>
  <c r="P138" i="19"/>
  <c r="P139" i="19"/>
  <c r="P140" i="19"/>
  <c r="P43" i="19"/>
  <c r="P146" i="19"/>
  <c r="P147" i="19"/>
  <c r="P148" i="19"/>
  <c r="P149" i="19"/>
  <c r="P158" i="19"/>
  <c r="P159" i="19"/>
  <c r="P160" i="19"/>
  <c r="P161" i="19"/>
  <c r="P162" i="19"/>
  <c r="P163" i="19"/>
  <c r="P164" i="19"/>
  <c r="P165" i="19"/>
  <c r="P166" i="19"/>
  <c r="P167" i="19"/>
  <c r="P176" i="19"/>
  <c r="P177" i="19"/>
  <c r="P178" i="19"/>
  <c r="P184" i="19"/>
  <c r="P189" i="19"/>
  <c r="P190" i="19"/>
  <c r="P191" i="19"/>
  <c r="P192" i="19"/>
  <c r="P193" i="19"/>
  <c r="P202" i="19"/>
  <c r="P203" i="19"/>
  <c r="P204" i="19"/>
  <c r="P209" i="19"/>
  <c r="P44" i="19"/>
  <c r="P45" i="19"/>
  <c r="P46" i="19"/>
  <c r="P47" i="19"/>
  <c r="P48" i="19"/>
  <c r="P49" i="19"/>
  <c r="P50" i="19"/>
  <c r="P51" i="19"/>
  <c r="P52" i="19"/>
  <c r="P53" i="19"/>
  <c r="P54" i="19"/>
  <c r="P214" i="19"/>
  <c r="P215" i="19"/>
  <c r="P88" i="19"/>
  <c r="P55" i="19"/>
  <c r="P56" i="19"/>
  <c r="P57" i="19"/>
  <c r="P58" i="19"/>
  <c r="P59" i="19"/>
  <c r="P216" i="19"/>
  <c r="P89" i="19"/>
  <c r="P90" i="19"/>
  <c r="P217" i="19"/>
  <c r="P218" i="19"/>
  <c r="P97" i="19"/>
  <c r="P219" i="19"/>
  <c r="P60" i="19"/>
  <c r="P221" i="19"/>
  <c r="P222" i="19"/>
  <c r="P224" i="19"/>
  <c r="P225" i="19"/>
  <c r="P61" i="19"/>
  <c r="P62" i="19"/>
  <c r="P64" i="19"/>
  <c r="P65" i="19"/>
  <c r="P93" i="19"/>
  <c r="P94" i="19"/>
  <c r="P226" i="19"/>
  <c r="P227" i="19"/>
  <c r="P228" i="19"/>
  <c r="P229" i="19"/>
  <c r="P231" i="19"/>
  <c r="P232" i="19"/>
  <c r="P237" i="19"/>
  <c r="P238" i="19"/>
  <c r="P239" i="19"/>
  <c r="P240" i="19"/>
  <c r="P241" i="19"/>
  <c r="P242" i="19"/>
  <c r="P243" i="19"/>
  <c r="P244" i="19"/>
  <c r="P245" i="19"/>
  <c r="P246" i="19"/>
  <c r="P6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67" i="19"/>
  <c r="P68" i="19"/>
  <c r="P69" i="19"/>
  <c r="P70" i="19"/>
  <c r="P71" i="19"/>
  <c r="P72" i="19"/>
  <c r="P82" i="19"/>
  <c r="O83" i="19"/>
  <c r="O98" i="19"/>
  <c r="O289" i="19"/>
  <c r="O84" i="19"/>
  <c r="O36" i="19"/>
  <c r="O37" i="19"/>
  <c r="O38" i="19"/>
  <c r="O39" i="19"/>
  <c r="O99" i="19"/>
  <c r="O76" i="19"/>
  <c r="O40" i="19"/>
  <c r="O41" i="19"/>
  <c r="O100" i="19"/>
  <c r="O85" i="19"/>
  <c r="O287" i="19"/>
  <c r="O74" i="19"/>
  <c r="O42" i="19"/>
  <c r="O77" i="19"/>
  <c r="O11" i="19"/>
  <c r="O281" i="19"/>
  <c r="O288" i="19"/>
  <c r="O285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86" i="19"/>
  <c r="O87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78" i="19"/>
  <c r="O43" i="19"/>
  <c r="O79" i="19"/>
  <c r="O286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44" i="19"/>
  <c r="O45" i="19"/>
  <c r="O46" i="19"/>
  <c r="O47" i="19"/>
  <c r="O48" i="19"/>
  <c r="O49" i="19"/>
  <c r="O80" i="19"/>
  <c r="O50" i="19"/>
  <c r="O51" i="19"/>
  <c r="O52" i="19"/>
  <c r="O53" i="19"/>
  <c r="O54" i="19"/>
  <c r="O214" i="19"/>
  <c r="O215" i="19"/>
  <c r="O88" i="19"/>
  <c r="O55" i="19"/>
  <c r="O56" i="19"/>
  <c r="O57" i="19"/>
  <c r="O58" i="19"/>
  <c r="O59" i="19"/>
  <c r="O216" i="19"/>
  <c r="O89" i="19"/>
  <c r="O90" i="19"/>
  <c r="O217" i="19"/>
  <c r="O218" i="19"/>
  <c r="O97" i="19"/>
  <c r="O219" i="19"/>
  <c r="O91" i="19"/>
  <c r="O220" i="19"/>
  <c r="O60" i="19"/>
  <c r="O75" i="19"/>
  <c r="O221" i="19"/>
  <c r="O92" i="19"/>
  <c r="O222" i="19"/>
  <c r="O223" i="19"/>
  <c r="O224" i="19"/>
  <c r="O225" i="19"/>
  <c r="O61" i="19"/>
  <c r="O62" i="19"/>
  <c r="O81" i="19"/>
  <c r="O63" i="19"/>
  <c r="O282" i="19"/>
  <c r="O283" i="19"/>
  <c r="O64" i="19"/>
  <c r="O65" i="19"/>
  <c r="O93" i="19"/>
  <c r="O94" i="19"/>
  <c r="O226" i="19"/>
  <c r="O227" i="19"/>
  <c r="O228" i="19"/>
  <c r="O229" i="19"/>
  <c r="O230" i="19"/>
  <c r="O231" i="19"/>
  <c r="O232" i="19"/>
  <c r="O95" i="19"/>
  <c r="O233" i="19"/>
  <c r="O234" i="19"/>
  <c r="O235" i="19"/>
  <c r="O236" i="19"/>
  <c r="O96" i="19"/>
  <c r="O73" i="19"/>
  <c r="O237" i="19"/>
  <c r="O238" i="19"/>
  <c r="O239" i="19"/>
  <c r="O240" i="19"/>
  <c r="O241" i="19"/>
  <c r="O242" i="19"/>
  <c r="O243" i="19"/>
  <c r="O244" i="19"/>
  <c r="O245" i="19"/>
  <c r="O246" i="19"/>
  <c r="O6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67" i="19"/>
  <c r="O68" i="19"/>
  <c r="O69" i="19"/>
  <c r="O70" i="19"/>
  <c r="O71" i="19"/>
  <c r="O72" i="19"/>
  <c r="O284" i="19"/>
  <c r="O2" i="19"/>
  <c r="O3" i="19"/>
  <c r="O4" i="19"/>
  <c r="O5" i="19"/>
  <c r="O6" i="19"/>
  <c r="O7" i="19"/>
  <c r="O8" i="19"/>
  <c r="O9" i="19"/>
  <c r="O10" i="19"/>
  <c r="O13" i="19"/>
  <c r="O14" i="19"/>
  <c r="O15" i="19"/>
  <c r="O12" i="19"/>
  <c r="O16" i="19"/>
  <c r="O19" i="19"/>
  <c r="O20" i="19"/>
  <c r="O21" i="19"/>
  <c r="O22" i="19"/>
  <c r="O25" i="19"/>
  <c r="O32" i="19"/>
  <c r="O33" i="19"/>
  <c r="O34" i="19"/>
  <c r="O17" i="19"/>
  <c r="O18" i="19"/>
  <c r="O23" i="19"/>
  <c r="O24" i="19"/>
  <c r="O26" i="19"/>
  <c r="O27" i="19"/>
  <c r="O28" i="19"/>
  <c r="O29" i="19"/>
  <c r="O30" i="19"/>
  <c r="O31" i="19"/>
  <c r="O35" i="19"/>
  <c r="O82" i="19"/>
  <c r="N36" i="19"/>
  <c r="N287" i="19"/>
  <c r="N288" i="19"/>
  <c r="N285" i="19"/>
  <c r="N116" i="19"/>
  <c r="N117" i="19"/>
  <c r="N118" i="19"/>
  <c r="N119" i="19"/>
  <c r="N120" i="19"/>
  <c r="N121" i="19"/>
  <c r="N122" i="19"/>
  <c r="N78" i="19"/>
  <c r="N286" i="19"/>
  <c r="N150" i="19"/>
  <c r="N151" i="19"/>
  <c r="N152" i="19"/>
  <c r="N153" i="19"/>
  <c r="N154" i="19"/>
  <c r="N155" i="19"/>
  <c r="N156" i="19"/>
  <c r="N157" i="19"/>
  <c r="N167" i="19"/>
  <c r="N50" i="19"/>
  <c r="N51" i="19"/>
  <c r="N52" i="19"/>
  <c r="N53" i="19"/>
  <c r="N54" i="19"/>
  <c r="N215" i="19"/>
  <c r="N55" i="19"/>
  <c r="N56" i="19"/>
  <c r="N57" i="19"/>
  <c r="N58" i="19"/>
  <c r="N59" i="19"/>
  <c r="N97" i="19"/>
  <c r="N81" i="19"/>
  <c r="N231" i="19"/>
  <c r="N239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72" i="19"/>
  <c r="N273" i="19"/>
  <c r="N274" i="19"/>
  <c r="N275" i="19"/>
  <c r="N276" i="19"/>
  <c r="N277" i="19"/>
  <c r="N278" i="19"/>
  <c r="N279" i="19"/>
  <c r="N280" i="19"/>
  <c r="N16" i="19"/>
  <c r="N19" i="19"/>
  <c r="N25" i="19"/>
  <c r="N32" i="19"/>
  <c r="N33" i="19"/>
  <c r="N34" i="19"/>
  <c r="N17" i="19"/>
  <c r="N18" i="19"/>
  <c r="N24" i="19"/>
  <c r="N26" i="19"/>
  <c r="N27" i="19"/>
  <c r="N28" i="19"/>
  <c r="N29" i="19"/>
  <c r="N30" i="19"/>
  <c r="N31" i="19"/>
  <c r="N35" i="19"/>
  <c r="K83" i="19"/>
  <c r="J83" i="19" s="1"/>
  <c r="K98" i="19"/>
  <c r="J98" i="19" s="1"/>
  <c r="K289" i="19"/>
  <c r="J289" i="19" s="1"/>
  <c r="K84" i="19"/>
  <c r="J84" i="19" s="1"/>
  <c r="K36" i="19"/>
  <c r="J36" i="19" s="1"/>
  <c r="K37" i="19"/>
  <c r="J37" i="19" s="1"/>
  <c r="K38" i="19"/>
  <c r="J38" i="19" s="1"/>
  <c r="K39" i="19"/>
  <c r="J39" i="19" s="1"/>
  <c r="K99" i="19"/>
  <c r="J99" i="19" s="1"/>
  <c r="K76" i="19"/>
  <c r="J76" i="19" s="1"/>
  <c r="K40" i="19"/>
  <c r="J40" i="19" s="1"/>
  <c r="K41" i="19"/>
  <c r="J41" i="19" s="1"/>
  <c r="K100" i="19"/>
  <c r="J100" i="19" s="1"/>
  <c r="K85" i="19"/>
  <c r="J85" i="19" s="1"/>
  <c r="K287" i="19"/>
  <c r="J287" i="19" s="1"/>
  <c r="K74" i="19"/>
  <c r="J74" i="19" s="1"/>
  <c r="K42" i="19"/>
  <c r="J42" i="19" s="1"/>
  <c r="K77" i="19"/>
  <c r="J77" i="19" s="1"/>
  <c r="K11" i="19"/>
  <c r="J11" i="19" s="1"/>
  <c r="K281" i="19"/>
  <c r="J281" i="19" s="1"/>
  <c r="K288" i="19"/>
  <c r="J288" i="19" s="1"/>
  <c r="K285" i="19"/>
  <c r="J285" i="19" s="1"/>
  <c r="K101" i="19"/>
  <c r="J101" i="19" s="1"/>
  <c r="K102" i="19"/>
  <c r="J102" i="19" s="1"/>
  <c r="K103" i="19"/>
  <c r="J103" i="19" s="1"/>
  <c r="K104" i="19"/>
  <c r="J104" i="19" s="1"/>
  <c r="K105" i="19"/>
  <c r="J105" i="19" s="1"/>
  <c r="K106" i="19"/>
  <c r="J106" i="19" s="1"/>
  <c r="K107" i="19"/>
  <c r="J107" i="19" s="1"/>
  <c r="K108" i="19"/>
  <c r="J108" i="19" s="1"/>
  <c r="K109" i="19"/>
  <c r="J109" i="19" s="1"/>
  <c r="K110" i="19"/>
  <c r="J110" i="19" s="1"/>
  <c r="K111" i="19"/>
  <c r="J111" i="19" s="1"/>
  <c r="K112" i="19"/>
  <c r="J112" i="19" s="1"/>
  <c r="K113" i="19"/>
  <c r="J113" i="19" s="1"/>
  <c r="K114" i="19"/>
  <c r="J114" i="19" s="1"/>
  <c r="K115" i="19"/>
  <c r="J115" i="19" s="1"/>
  <c r="K116" i="19"/>
  <c r="J116" i="19" s="1"/>
  <c r="K117" i="19"/>
  <c r="J117" i="19" s="1"/>
  <c r="K118" i="19"/>
  <c r="J118" i="19" s="1"/>
  <c r="K119" i="19"/>
  <c r="J119" i="19" s="1"/>
  <c r="K120" i="19"/>
  <c r="J120" i="19" s="1"/>
  <c r="K121" i="19"/>
  <c r="J121" i="19" s="1"/>
  <c r="K122" i="19"/>
  <c r="J122" i="19" s="1"/>
  <c r="K123" i="19"/>
  <c r="J123" i="19" s="1"/>
  <c r="K124" i="19"/>
  <c r="J124" i="19" s="1"/>
  <c r="K125" i="19"/>
  <c r="J125" i="19" s="1"/>
  <c r="K126" i="19"/>
  <c r="J126" i="19" s="1"/>
  <c r="K86" i="19"/>
  <c r="J86" i="19" s="1"/>
  <c r="K87" i="19"/>
  <c r="J87" i="19" s="1"/>
  <c r="K127" i="19"/>
  <c r="J127" i="19" s="1"/>
  <c r="K128" i="19"/>
  <c r="J128" i="19" s="1"/>
  <c r="K129" i="19"/>
  <c r="J129" i="19" s="1"/>
  <c r="K130" i="19"/>
  <c r="J130" i="19" s="1"/>
  <c r="K131" i="19"/>
  <c r="J131" i="19" s="1"/>
  <c r="K132" i="19"/>
  <c r="J132" i="19" s="1"/>
  <c r="K133" i="19"/>
  <c r="J133" i="19" s="1"/>
  <c r="K134" i="19"/>
  <c r="J134" i="19" s="1"/>
  <c r="K135" i="19"/>
  <c r="J135" i="19" s="1"/>
  <c r="K136" i="19"/>
  <c r="J136" i="19" s="1"/>
  <c r="K137" i="19"/>
  <c r="J137" i="19" s="1"/>
  <c r="K138" i="19"/>
  <c r="J138" i="19" s="1"/>
  <c r="K139" i="19"/>
  <c r="J139" i="19" s="1"/>
  <c r="K140" i="19"/>
  <c r="J140" i="19" s="1"/>
  <c r="K141" i="19"/>
  <c r="J141" i="19" s="1"/>
  <c r="K142" i="19"/>
  <c r="J142" i="19" s="1"/>
  <c r="K143" i="19"/>
  <c r="J143" i="19" s="1"/>
  <c r="K144" i="19"/>
  <c r="J144" i="19" s="1"/>
  <c r="K145" i="19"/>
  <c r="J145" i="19" s="1"/>
  <c r="K78" i="19"/>
  <c r="J78" i="19" s="1"/>
  <c r="K43" i="19"/>
  <c r="J43" i="19" s="1"/>
  <c r="K79" i="19"/>
  <c r="J79" i="19" s="1"/>
  <c r="K286" i="19"/>
  <c r="J286" i="19" s="1"/>
  <c r="K146" i="19"/>
  <c r="J146" i="19" s="1"/>
  <c r="K147" i="19"/>
  <c r="J147" i="19" s="1"/>
  <c r="K148" i="19"/>
  <c r="J148" i="19" s="1"/>
  <c r="K149" i="19"/>
  <c r="J149" i="19" s="1"/>
  <c r="K150" i="19"/>
  <c r="J150" i="19" s="1"/>
  <c r="K151" i="19"/>
  <c r="J151" i="19" s="1"/>
  <c r="K152" i="19"/>
  <c r="J152" i="19" s="1"/>
  <c r="K153" i="19"/>
  <c r="J153" i="19" s="1"/>
  <c r="K154" i="19"/>
  <c r="J154" i="19" s="1"/>
  <c r="K155" i="19"/>
  <c r="J155" i="19" s="1"/>
  <c r="K156" i="19"/>
  <c r="J156" i="19" s="1"/>
  <c r="K157" i="19"/>
  <c r="J157" i="19" s="1"/>
  <c r="K158" i="19"/>
  <c r="J158" i="19" s="1"/>
  <c r="K159" i="19"/>
  <c r="J159" i="19" s="1"/>
  <c r="K160" i="19"/>
  <c r="J160" i="19" s="1"/>
  <c r="K161" i="19"/>
  <c r="J161" i="19" s="1"/>
  <c r="K162" i="19"/>
  <c r="J162" i="19" s="1"/>
  <c r="K163" i="19"/>
  <c r="J163" i="19" s="1"/>
  <c r="K164" i="19"/>
  <c r="J164" i="19" s="1"/>
  <c r="K165" i="19"/>
  <c r="J165" i="19" s="1"/>
  <c r="K166" i="19"/>
  <c r="J166" i="19" s="1"/>
  <c r="K167" i="19"/>
  <c r="J167" i="19" s="1"/>
  <c r="K168" i="19"/>
  <c r="J168" i="19" s="1"/>
  <c r="K169" i="19"/>
  <c r="J169" i="19" s="1"/>
  <c r="K170" i="19"/>
  <c r="J170" i="19" s="1"/>
  <c r="K171" i="19"/>
  <c r="J171" i="19" s="1"/>
  <c r="K172" i="19"/>
  <c r="J172" i="19" s="1"/>
  <c r="K173" i="19"/>
  <c r="J173" i="19" s="1"/>
  <c r="K174" i="19"/>
  <c r="J174" i="19" s="1"/>
  <c r="K175" i="19"/>
  <c r="J175" i="19" s="1"/>
  <c r="K176" i="19"/>
  <c r="J176" i="19" s="1"/>
  <c r="K177" i="19"/>
  <c r="J177" i="19" s="1"/>
  <c r="K178" i="19"/>
  <c r="J178" i="19" s="1"/>
  <c r="K179" i="19"/>
  <c r="J179" i="19" s="1"/>
  <c r="K180" i="19"/>
  <c r="J180" i="19" s="1"/>
  <c r="K181" i="19"/>
  <c r="J181" i="19" s="1"/>
  <c r="K182" i="19"/>
  <c r="J182" i="19" s="1"/>
  <c r="K183" i="19"/>
  <c r="J183" i="19" s="1"/>
  <c r="K184" i="19"/>
  <c r="J184" i="19" s="1"/>
  <c r="K185" i="19"/>
  <c r="J185" i="19" s="1"/>
  <c r="K186" i="19"/>
  <c r="J186" i="19" s="1"/>
  <c r="K187" i="19"/>
  <c r="J187" i="19" s="1"/>
  <c r="K188" i="19"/>
  <c r="J188" i="19" s="1"/>
  <c r="K189" i="19"/>
  <c r="J189" i="19" s="1"/>
  <c r="K190" i="19"/>
  <c r="J190" i="19" s="1"/>
  <c r="K191" i="19"/>
  <c r="J191" i="19" s="1"/>
  <c r="K192" i="19"/>
  <c r="J192" i="19" s="1"/>
  <c r="K193" i="19"/>
  <c r="J193" i="19" s="1"/>
  <c r="K194" i="19"/>
  <c r="J194" i="19" s="1"/>
  <c r="K195" i="19"/>
  <c r="J195" i="19" s="1"/>
  <c r="K196" i="19"/>
  <c r="J196" i="19" s="1"/>
  <c r="K197" i="19"/>
  <c r="J197" i="19" s="1"/>
  <c r="K198" i="19"/>
  <c r="J198" i="19" s="1"/>
  <c r="K199" i="19"/>
  <c r="J199" i="19" s="1"/>
  <c r="K200" i="19"/>
  <c r="J200" i="19" s="1"/>
  <c r="K201" i="19"/>
  <c r="J201" i="19" s="1"/>
  <c r="K202" i="19"/>
  <c r="J202" i="19" s="1"/>
  <c r="K203" i="19"/>
  <c r="J203" i="19" s="1"/>
  <c r="K204" i="19"/>
  <c r="J204" i="19" s="1"/>
  <c r="K205" i="19"/>
  <c r="J205" i="19" s="1"/>
  <c r="K206" i="19"/>
  <c r="J206" i="19" s="1"/>
  <c r="K207" i="19"/>
  <c r="J207" i="19" s="1"/>
  <c r="K208" i="19"/>
  <c r="J208" i="19" s="1"/>
  <c r="K209" i="19"/>
  <c r="J209" i="19" s="1"/>
  <c r="K210" i="19"/>
  <c r="J210" i="19" s="1"/>
  <c r="K211" i="19"/>
  <c r="J211" i="19" s="1"/>
  <c r="K212" i="19"/>
  <c r="J212" i="19" s="1"/>
  <c r="K213" i="19"/>
  <c r="J213" i="19" s="1"/>
  <c r="K44" i="19"/>
  <c r="J44" i="19" s="1"/>
  <c r="K45" i="19"/>
  <c r="J45" i="19" s="1"/>
  <c r="K46" i="19"/>
  <c r="J46" i="19" s="1"/>
  <c r="K47" i="19"/>
  <c r="J47" i="19" s="1"/>
  <c r="K48" i="19"/>
  <c r="J48" i="19" s="1"/>
  <c r="K49" i="19"/>
  <c r="J49" i="19" s="1"/>
  <c r="K80" i="19"/>
  <c r="J80" i="19" s="1"/>
  <c r="K50" i="19"/>
  <c r="J50" i="19" s="1"/>
  <c r="K51" i="19"/>
  <c r="J51" i="19" s="1"/>
  <c r="K52" i="19"/>
  <c r="J52" i="19" s="1"/>
  <c r="K53" i="19"/>
  <c r="J53" i="19" s="1"/>
  <c r="K54" i="19"/>
  <c r="J54" i="19" s="1"/>
  <c r="K214" i="19"/>
  <c r="J214" i="19" s="1"/>
  <c r="K215" i="19"/>
  <c r="J215" i="19" s="1"/>
  <c r="K88" i="19"/>
  <c r="J88" i="19" s="1"/>
  <c r="K55" i="19"/>
  <c r="J55" i="19" s="1"/>
  <c r="K56" i="19"/>
  <c r="J56" i="19" s="1"/>
  <c r="K57" i="19"/>
  <c r="J57" i="19" s="1"/>
  <c r="K58" i="19"/>
  <c r="J58" i="19" s="1"/>
  <c r="K59" i="19"/>
  <c r="J59" i="19" s="1"/>
  <c r="K216" i="19"/>
  <c r="J216" i="19" s="1"/>
  <c r="K89" i="19"/>
  <c r="J89" i="19" s="1"/>
  <c r="K90" i="19"/>
  <c r="J90" i="19" s="1"/>
  <c r="K217" i="19"/>
  <c r="J217" i="19" s="1"/>
  <c r="K218" i="19"/>
  <c r="J218" i="19" s="1"/>
  <c r="K97" i="19"/>
  <c r="J97" i="19" s="1"/>
  <c r="K219" i="19"/>
  <c r="J219" i="19" s="1"/>
  <c r="K91" i="19"/>
  <c r="J91" i="19" s="1"/>
  <c r="K220" i="19"/>
  <c r="J220" i="19" s="1"/>
  <c r="K60" i="19"/>
  <c r="J60" i="19" s="1"/>
  <c r="K75" i="19"/>
  <c r="J75" i="19" s="1"/>
  <c r="K221" i="19"/>
  <c r="J221" i="19" s="1"/>
  <c r="K92" i="19"/>
  <c r="J92" i="19" s="1"/>
  <c r="K222" i="19"/>
  <c r="J222" i="19" s="1"/>
  <c r="K223" i="19"/>
  <c r="J223" i="19" s="1"/>
  <c r="K224" i="19"/>
  <c r="J224" i="19" s="1"/>
  <c r="K225" i="19"/>
  <c r="J225" i="19" s="1"/>
  <c r="K61" i="19"/>
  <c r="J61" i="19" s="1"/>
  <c r="K62" i="19"/>
  <c r="J62" i="19" s="1"/>
  <c r="K81" i="19"/>
  <c r="J81" i="19" s="1"/>
  <c r="K63" i="19"/>
  <c r="J63" i="19" s="1"/>
  <c r="K282" i="19"/>
  <c r="J282" i="19" s="1"/>
  <c r="K283" i="19"/>
  <c r="J283" i="19" s="1"/>
  <c r="K64" i="19"/>
  <c r="J64" i="19" s="1"/>
  <c r="K65" i="19"/>
  <c r="J65" i="19" s="1"/>
  <c r="K93" i="19"/>
  <c r="J93" i="19" s="1"/>
  <c r="K94" i="19"/>
  <c r="J94" i="19" s="1"/>
  <c r="K226" i="19"/>
  <c r="J226" i="19" s="1"/>
  <c r="K227" i="19"/>
  <c r="J227" i="19" s="1"/>
  <c r="K228" i="19"/>
  <c r="J228" i="19" s="1"/>
  <c r="K229" i="19"/>
  <c r="J229" i="19" s="1"/>
  <c r="K230" i="19"/>
  <c r="J230" i="19" s="1"/>
  <c r="K231" i="19"/>
  <c r="J231" i="19" s="1"/>
  <c r="K232" i="19"/>
  <c r="J232" i="19" s="1"/>
  <c r="K95" i="19"/>
  <c r="J95" i="19" s="1"/>
  <c r="K233" i="19"/>
  <c r="J233" i="19" s="1"/>
  <c r="K234" i="19"/>
  <c r="J234" i="19" s="1"/>
  <c r="K235" i="19"/>
  <c r="J235" i="19" s="1"/>
  <c r="K236" i="19"/>
  <c r="J236" i="19" s="1"/>
  <c r="K96" i="19"/>
  <c r="J96" i="19" s="1"/>
  <c r="K73" i="19"/>
  <c r="J73" i="19" s="1"/>
  <c r="K237" i="19"/>
  <c r="J237" i="19" s="1"/>
  <c r="K238" i="19"/>
  <c r="J238" i="19" s="1"/>
  <c r="K239" i="19"/>
  <c r="J239" i="19" s="1"/>
  <c r="K240" i="19"/>
  <c r="J240" i="19" s="1"/>
  <c r="K241" i="19"/>
  <c r="J241" i="19" s="1"/>
  <c r="K242" i="19"/>
  <c r="J242" i="19" s="1"/>
  <c r="K243" i="19"/>
  <c r="J243" i="19" s="1"/>
  <c r="K244" i="19"/>
  <c r="J244" i="19" s="1"/>
  <c r="K245" i="19"/>
  <c r="J245" i="19" s="1"/>
  <c r="K246" i="19"/>
  <c r="J246" i="19" s="1"/>
  <c r="K66" i="19"/>
  <c r="J66" i="19" s="1"/>
  <c r="K247" i="19"/>
  <c r="J247" i="19" s="1"/>
  <c r="K248" i="19"/>
  <c r="J248" i="19" s="1"/>
  <c r="K249" i="19"/>
  <c r="J249" i="19" s="1"/>
  <c r="K250" i="19"/>
  <c r="J250" i="19" s="1"/>
  <c r="K251" i="19"/>
  <c r="J251" i="19" s="1"/>
  <c r="K252" i="19"/>
  <c r="J252" i="19" s="1"/>
  <c r="K253" i="19"/>
  <c r="J253" i="19" s="1"/>
  <c r="K254" i="19"/>
  <c r="J254" i="19" s="1"/>
  <c r="K255" i="19"/>
  <c r="J255" i="19" s="1"/>
  <c r="K256" i="19"/>
  <c r="J256" i="19" s="1"/>
  <c r="K257" i="19"/>
  <c r="J257" i="19" s="1"/>
  <c r="K258" i="19"/>
  <c r="J258" i="19" s="1"/>
  <c r="K259" i="19"/>
  <c r="J259" i="19" s="1"/>
  <c r="K260" i="19"/>
  <c r="J260" i="19" s="1"/>
  <c r="K261" i="19"/>
  <c r="J261" i="19" s="1"/>
  <c r="K262" i="19"/>
  <c r="J262" i="19" s="1"/>
  <c r="K263" i="19"/>
  <c r="J263" i="19" s="1"/>
  <c r="K264" i="19"/>
  <c r="J264" i="19" s="1"/>
  <c r="K265" i="19"/>
  <c r="J265" i="19" s="1"/>
  <c r="K266" i="19"/>
  <c r="J266" i="19" s="1"/>
  <c r="K267" i="19"/>
  <c r="J267" i="19" s="1"/>
  <c r="K268" i="19"/>
  <c r="J268" i="19" s="1"/>
  <c r="K269" i="19"/>
  <c r="J269" i="19" s="1"/>
  <c r="K270" i="19"/>
  <c r="J270" i="19" s="1"/>
  <c r="K271" i="19"/>
  <c r="J271" i="19" s="1"/>
  <c r="K272" i="19"/>
  <c r="J272" i="19" s="1"/>
  <c r="K273" i="19"/>
  <c r="J273" i="19" s="1"/>
  <c r="K274" i="19"/>
  <c r="J274" i="19" s="1"/>
  <c r="K275" i="19"/>
  <c r="J275" i="19" s="1"/>
  <c r="K276" i="19"/>
  <c r="J276" i="19" s="1"/>
  <c r="K277" i="19"/>
  <c r="J277" i="19" s="1"/>
  <c r="K278" i="19"/>
  <c r="J278" i="19" s="1"/>
  <c r="K279" i="19"/>
  <c r="J279" i="19" s="1"/>
  <c r="K280" i="19"/>
  <c r="J280" i="19" s="1"/>
  <c r="K67" i="19"/>
  <c r="J67" i="19" s="1"/>
  <c r="K68" i="19"/>
  <c r="J68" i="19" s="1"/>
  <c r="K69" i="19"/>
  <c r="J69" i="19" s="1"/>
  <c r="K70" i="19"/>
  <c r="J70" i="19" s="1"/>
  <c r="K71" i="19"/>
  <c r="J71" i="19" s="1"/>
  <c r="K72" i="19"/>
  <c r="J72" i="19" s="1"/>
  <c r="K284" i="19"/>
  <c r="J284" i="19" s="1"/>
  <c r="K2" i="19"/>
  <c r="J2" i="19" s="1"/>
  <c r="K3" i="19"/>
  <c r="J3" i="19" s="1"/>
  <c r="K4" i="19"/>
  <c r="J4" i="19" s="1"/>
  <c r="K5" i="19"/>
  <c r="J5" i="19" s="1"/>
  <c r="K6" i="19"/>
  <c r="J6" i="19" s="1"/>
  <c r="K7" i="19"/>
  <c r="J7" i="19" s="1"/>
  <c r="K8" i="19"/>
  <c r="J8" i="19" s="1"/>
  <c r="K9" i="19"/>
  <c r="J9" i="19" s="1"/>
  <c r="K10" i="19"/>
  <c r="J10" i="19" s="1"/>
  <c r="K13" i="19"/>
  <c r="J13" i="19" s="1"/>
  <c r="K14" i="19"/>
  <c r="J14" i="19" s="1"/>
  <c r="K15" i="19"/>
  <c r="J15" i="19" s="1"/>
  <c r="K12" i="19"/>
  <c r="J12" i="19" s="1"/>
  <c r="K16" i="19"/>
  <c r="J16" i="19" s="1"/>
  <c r="K19" i="19"/>
  <c r="J19" i="19" s="1"/>
  <c r="K20" i="19"/>
  <c r="J20" i="19" s="1"/>
  <c r="K21" i="19"/>
  <c r="J21" i="19" s="1"/>
  <c r="K22" i="19"/>
  <c r="J22" i="19" s="1"/>
  <c r="K25" i="19"/>
  <c r="J25" i="19" s="1"/>
  <c r="K32" i="19"/>
  <c r="J32" i="19" s="1"/>
  <c r="K33" i="19"/>
  <c r="J33" i="19" s="1"/>
  <c r="K34" i="19"/>
  <c r="J34" i="19" s="1"/>
  <c r="K17" i="19"/>
  <c r="J17" i="19" s="1"/>
  <c r="K18" i="19"/>
  <c r="J18" i="19" s="1"/>
  <c r="K23" i="19"/>
  <c r="J23" i="19" s="1"/>
  <c r="K24" i="19"/>
  <c r="J24" i="19" s="1"/>
  <c r="K26" i="19"/>
  <c r="J26" i="19" s="1"/>
  <c r="K27" i="19"/>
  <c r="J27" i="19" s="1"/>
  <c r="K28" i="19"/>
  <c r="J28" i="19" s="1"/>
  <c r="K29" i="19"/>
  <c r="J29" i="19" s="1"/>
  <c r="K30" i="19"/>
  <c r="J30" i="19" s="1"/>
  <c r="K31" i="19"/>
  <c r="J31" i="19" s="1"/>
  <c r="K35" i="19"/>
  <c r="J35" i="19" s="1"/>
  <c r="K82" i="19"/>
  <c r="J82" i="19" s="1"/>
  <c r="I83" i="19"/>
  <c r="I98" i="19"/>
  <c r="I289" i="19"/>
  <c r="I84" i="19"/>
  <c r="I36" i="19"/>
  <c r="I37" i="19"/>
  <c r="I38" i="19"/>
  <c r="I39" i="19"/>
  <c r="I99" i="19"/>
  <c r="I76" i="19"/>
  <c r="I40" i="19"/>
  <c r="I41" i="19"/>
  <c r="I100" i="19"/>
  <c r="I85" i="19"/>
  <c r="I287" i="19"/>
  <c r="I74" i="19"/>
  <c r="I42" i="19"/>
  <c r="I77" i="19"/>
  <c r="I11" i="19"/>
  <c r="I281" i="19"/>
  <c r="I288" i="19"/>
  <c r="I285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86" i="19"/>
  <c r="I87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78" i="19"/>
  <c r="I43" i="19"/>
  <c r="I79" i="19"/>
  <c r="I286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44" i="19"/>
  <c r="I45" i="19"/>
  <c r="I46" i="19"/>
  <c r="I47" i="19"/>
  <c r="I48" i="19"/>
  <c r="I49" i="19"/>
  <c r="I80" i="19"/>
  <c r="I50" i="19"/>
  <c r="I51" i="19"/>
  <c r="I52" i="19"/>
  <c r="I53" i="19"/>
  <c r="I54" i="19"/>
  <c r="I214" i="19"/>
  <c r="I215" i="19"/>
  <c r="I88" i="19"/>
  <c r="I55" i="19"/>
  <c r="I56" i="19"/>
  <c r="I57" i="19"/>
  <c r="I58" i="19"/>
  <c r="I59" i="19"/>
  <c r="I216" i="19"/>
  <c r="I89" i="19"/>
  <c r="I90" i="19"/>
  <c r="I217" i="19"/>
  <c r="I218" i="19"/>
  <c r="I97" i="19"/>
  <c r="I219" i="19"/>
  <c r="I91" i="19"/>
  <c r="I220" i="19"/>
  <c r="I60" i="19"/>
  <c r="I75" i="19"/>
  <c r="I221" i="19"/>
  <c r="I92" i="19"/>
  <c r="I222" i="19"/>
  <c r="I223" i="19"/>
  <c r="I224" i="19"/>
  <c r="I225" i="19"/>
  <c r="I61" i="19"/>
  <c r="I62" i="19"/>
  <c r="I81" i="19"/>
  <c r="I63" i="19"/>
  <c r="I282" i="19"/>
  <c r="I283" i="19"/>
  <c r="I64" i="19"/>
  <c r="I65" i="19"/>
  <c r="I93" i="19"/>
  <c r="I94" i="19"/>
  <c r="I226" i="19"/>
  <c r="I227" i="19"/>
  <c r="I228" i="19"/>
  <c r="I229" i="19"/>
  <c r="I230" i="19"/>
  <c r="I231" i="19"/>
  <c r="I232" i="19"/>
  <c r="I95" i="19"/>
  <c r="I233" i="19"/>
  <c r="I234" i="19"/>
  <c r="I235" i="19"/>
  <c r="I236" i="19"/>
  <c r="I96" i="19"/>
  <c r="I73" i="19"/>
  <c r="I237" i="19"/>
  <c r="I238" i="19"/>
  <c r="I239" i="19"/>
  <c r="I240" i="19"/>
  <c r="I241" i="19"/>
  <c r="I242" i="19"/>
  <c r="I243" i="19"/>
  <c r="I244" i="19"/>
  <c r="I245" i="19"/>
  <c r="I246" i="19"/>
  <c r="I6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67" i="19"/>
  <c r="I68" i="19"/>
  <c r="I69" i="19"/>
  <c r="I70" i="19"/>
  <c r="I71" i="19"/>
  <c r="I72" i="19"/>
  <c r="I284" i="19"/>
  <c r="I2" i="19"/>
  <c r="I3" i="19"/>
  <c r="I4" i="19"/>
  <c r="I5" i="19"/>
  <c r="I6" i="19"/>
  <c r="I7" i="19"/>
  <c r="I8" i="19"/>
  <c r="I9" i="19"/>
  <c r="I10" i="19"/>
  <c r="I13" i="19"/>
  <c r="I14" i="19"/>
  <c r="I15" i="19"/>
  <c r="I12" i="19"/>
  <c r="I16" i="19"/>
  <c r="I19" i="19"/>
  <c r="I20" i="19"/>
  <c r="I21" i="19"/>
  <c r="I22" i="19"/>
  <c r="I25" i="19"/>
  <c r="I32" i="19"/>
  <c r="I33" i="19"/>
  <c r="I34" i="19"/>
  <c r="I17" i="19"/>
  <c r="I18" i="19"/>
  <c r="I23" i="19"/>
  <c r="I24" i="19"/>
  <c r="I26" i="19"/>
  <c r="I27" i="19"/>
  <c r="I28" i="19"/>
  <c r="I29" i="19"/>
  <c r="I30" i="19"/>
  <c r="I31" i="19"/>
  <c r="I35" i="19"/>
  <c r="I82" i="19"/>
  <c r="H83" i="19"/>
  <c r="H98" i="19"/>
  <c r="H289" i="19"/>
  <c r="H84" i="19"/>
  <c r="H36" i="19"/>
  <c r="H37" i="19"/>
  <c r="H38" i="19"/>
  <c r="H39" i="19"/>
  <c r="H99" i="19"/>
  <c r="H76" i="19"/>
  <c r="H40" i="19"/>
  <c r="H41" i="19"/>
  <c r="H100" i="19"/>
  <c r="H85" i="19"/>
  <c r="H287" i="19"/>
  <c r="H74" i="19"/>
  <c r="H42" i="19"/>
  <c r="H77" i="19"/>
  <c r="H11" i="19"/>
  <c r="H281" i="19"/>
  <c r="H288" i="19"/>
  <c r="H285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86" i="19"/>
  <c r="H87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78" i="19"/>
  <c r="H43" i="19"/>
  <c r="H79" i="19"/>
  <c r="H286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44" i="19"/>
  <c r="H45" i="19"/>
  <c r="H46" i="19"/>
  <c r="H47" i="19"/>
  <c r="H48" i="19"/>
  <c r="H49" i="19"/>
  <c r="H80" i="19"/>
  <c r="H50" i="19"/>
  <c r="H51" i="19"/>
  <c r="H52" i="19"/>
  <c r="H53" i="19"/>
  <c r="H54" i="19"/>
  <c r="H214" i="19"/>
  <c r="H215" i="19"/>
  <c r="H88" i="19"/>
  <c r="H55" i="19"/>
  <c r="H56" i="19"/>
  <c r="H57" i="19"/>
  <c r="H58" i="19"/>
  <c r="H59" i="19"/>
  <c r="H216" i="19"/>
  <c r="H89" i="19"/>
  <c r="H90" i="19"/>
  <c r="H217" i="19"/>
  <c r="H218" i="19"/>
  <c r="H97" i="19"/>
  <c r="H219" i="19"/>
  <c r="H91" i="19"/>
  <c r="H220" i="19"/>
  <c r="H60" i="19"/>
  <c r="H75" i="19"/>
  <c r="H221" i="19"/>
  <c r="H92" i="19"/>
  <c r="H222" i="19"/>
  <c r="H223" i="19"/>
  <c r="H224" i="19"/>
  <c r="H225" i="19"/>
  <c r="H61" i="19"/>
  <c r="H62" i="19"/>
  <c r="H81" i="19"/>
  <c r="H63" i="19"/>
  <c r="H282" i="19"/>
  <c r="H283" i="19"/>
  <c r="H64" i="19"/>
  <c r="H65" i="19"/>
  <c r="H93" i="19"/>
  <c r="H94" i="19"/>
  <c r="H226" i="19"/>
  <c r="H227" i="19"/>
  <c r="H228" i="19"/>
  <c r="H229" i="19"/>
  <c r="H230" i="19"/>
  <c r="H231" i="19"/>
  <c r="H232" i="19"/>
  <c r="H95" i="19"/>
  <c r="H233" i="19"/>
  <c r="H234" i="19"/>
  <c r="H235" i="19"/>
  <c r="H236" i="19"/>
  <c r="H96" i="19"/>
  <c r="H73" i="19"/>
  <c r="H237" i="19"/>
  <c r="H238" i="19"/>
  <c r="H239" i="19"/>
  <c r="H240" i="19"/>
  <c r="H241" i="19"/>
  <c r="H242" i="19"/>
  <c r="H243" i="19"/>
  <c r="H244" i="19"/>
  <c r="H245" i="19"/>
  <c r="H246" i="19"/>
  <c r="H6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67" i="19"/>
  <c r="H68" i="19"/>
  <c r="H69" i="19"/>
  <c r="H70" i="19"/>
  <c r="H71" i="19"/>
  <c r="H72" i="19"/>
  <c r="H284" i="19"/>
  <c r="H2" i="19"/>
  <c r="H3" i="19"/>
  <c r="H4" i="19"/>
  <c r="H5" i="19"/>
  <c r="H6" i="19"/>
  <c r="H7" i="19"/>
  <c r="H8" i="19"/>
  <c r="H9" i="19"/>
  <c r="H10" i="19"/>
  <c r="H13" i="19"/>
  <c r="H14" i="19"/>
  <c r="H15" i="19"/>
  <c r="H12" i="19"/>
  <c r="H16" i="19"/>
  <c r="H19" i="19"/>
  <c r="H20" i="19"/>
  <c r="H21" i="19"/>
  <c r="H22" i="19"/>
  <c r="H25" i="19"/>
  <c r="H32" i="19"/>
  <c r="H33" i="19"/>
  <c r="H34" i="19"/>
  <c r="H17" i="19"/>
  <c r="H18" i="19"/>
  <c r="H23" i="19"/>
  <c r="H24" i="19"/>
  <c r="H26" i="19"/>
  <c r="H27" i="19"/>
  <c r="H28" i="19"/>
  <c r="H29" i="19"/>
  <c r="H30" i="19"/>
  <c r="H31" i="19"/>
  <c r="H35" i="19"/>
  <c r="H82" i="19"/>
  <c r="E83" i="19"/>
  <c r="E98" i="19"/>
  <c r="E289" i="19"/>
  <c r="E84" i="19"/>
  <c r="E36" i="19"/>
  <c r="E37" i="19"/>
  <c r="E38" i="19"/>
  <c r="E39" i="19"/>
  <c r="E99" i="19"/>
  <c r="E76" i="19"/>
  <c r="E40" i="19"/>
  <c r="E41" i="19"/>
  <c r="E100" i="19"/>
  <c r="E85" i="19"/>
  <c r="E287" i="19"/>
  <c r="E74" i="19"/>
  <c r="E42" i="19"/>
  <c r="E77" i="19"/>
  <c r="E11" i="19"/>
  <c r="E281" i="19"/>
  <c r="E288" i="19"/>
  <c r="E285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86" i="19"/>
  <c r="E87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78" i="19"/>
  <c r="E43" i="19"/>
  <c r="E79" i="19"/>
  <c r="E286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44" i="19"/>
  <c r="E45" i="19"/>
  <c r="E46" i="19"/>
  <c r="E47" i="19"/>
  <c r="E48" i="19"/>
  <c r="E49" i="19"/>
  <c r="E80" i="19"/>
  <c r="E50" i="19"/>
  <c r="E51" i="19"/>
  <c r="E52" i="19"/>
  <c r="E53" i="19"/>
  <c r="E54" i="19"/>
  <c r="E214" i="19"/>
  <c r="E215" i="19"/>
  <c r="E88" i="19"/>
  <c r="E55" i="19"/>
  <c r="E56" i="19"/>
  <c r="E57" i="19"/>
  <c r="E58" i="19"/>
  <c r="E59" i="19"/>
  <c r="E216" i="19"/>
  <c r="E89" i="19"/>
  <c r="E90" i="19"/>
  <c r="E217" i="19"/>
  <c r="E218" i="19"/>
  <c r="E97" i="19"/>
  <c r="E219" i="19"/>
  <c r="E91" i="19"/>
  <c r="E220" i="19"/>
  <c r="E60" i="19"/>
  <c r="E75" i="19"/>
  <c r="E221" i="19"/>
  <c r="E92" i="19"/>
  <c r="E222" i="19"/>
  <c r="E223" i="19"/>
  <c r="E224" i="19"/>
  <c r="E225" i="19"/>
  <c r="E61" i="19"/>
  <c r="E62" i="19"/>
  <c r="E81" i="19"/>
  <c r="E63" i="19"/>
  <c r="E282" i="19"/>
  <c r="E283" i="19"/>
  <c r="E64" i="19"/>
  <c r="E65" i="19"/>
  <c r="E93" i="19"/>
  <c r="E94" i="19"/>
  <c r="E226" i="19"/>
  <c r="E227" i="19"/>
  <c r="E228" i="19"/>
  <c r="E229" i="19"/>
  <c r="E230" i="19"/>
  <c r="E231" i="19"/>
  <c r="E232" i="19"/>
  <c r="E95" i="19"/>
  <c r="E233" i="19"/>
  <c r="E234" i="19"/>
  <c r="E235" i="19"/>
  <c r="E236" i="19"/>
  <c r="E96" i="19"/>
  <c r="E73" i="19"/>
  <c r="E237" i="19"/>
  <c r="E238" i="19"/>
  <c r="E239" i="19"/>
  <c r="E240" i="19"/>
  <c r="E241" i="19"/>
  <c r="E242" i="19"/>
  <c r="E243" i="19"/>
  <c r="E244" i="19"/>
  <c r="E245" i="19"/>
  <c r="E246" i="19"/>
  <c r="E6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67" i="19"/>
  <c r="E68" i="19"/>
  <c r="E69" i="19"/>
  <c r="E70" i="19"/>
  <c r="E71" i="19"/>
  <c r="E72" i="19"/>
  <c r="E284" i="19"/>
  <c r="E2" i="19"/>
  <c r="E3" i="19"/>
  <c r="E4" i="19"/>
  <c r="E5" i="19"/>
  <c r="E6" i="19"/>
  <c r="E7" i="19"/>
  <c r="E8" i="19"/>
  <c r="E9" i="19"/>
  <c r="E10" i="19"/>
  <c r="E13" i="19"/>
  <c r="E14" i="19"/>
  <c r="E15" i="19"/>
  <c r="E12" i="19"/>
  <c r="E16" i="19"/>
  <c r="E19" i="19"/>
  <c r="E20" i="19"/>
  <c r="E21" i="19"/>
  <c r="E22" i="19"/>
  <c r="E25" i="19"/>
  <c r="E32" i="19"/>
  <c r="E33" i="19"/>
  <c r="E34" i="19"/>
  <c r="E17" i="19"/>
  <c r="E18" i="19"/>
  <c r="E23" i="19"/>
  <c r="E24" i="19"/>
  <c r="E26" i="19"/>
  <c r="E27" i="19"/>
  <c r="E28" i="19"/>
  <c r="E29" i="19"/>
  <c r="E30" i="19"/>
  <c r="E31" i="19"/>
  <c r="E35" i="19"/>
  <c r="E82" i="19"/>
  <c r="D83" i="19"/>
  <c r="D98" i="19"/>
  <c r="D289" i="19"/>
  <c r="D84" i="19"/>
  <c r="D36" i="19"/>
  <c r="D38" i="19"/>
  <c r="D39" i="19"/>
  <c r="D99" i="19"/>
  <c r="D41" i="19"/>
  <c r="D100" i="19"/>
  <c r="D85" i="19"/>
  <c r="D287" i="19"/>
  <c r="D42" i="19"/>
  <c r="D77" i="19"/>
  <c r="D11" i="19"/>
  <c r="D281" i="19"/>
  <c r="D285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3" i="19"/>
  <c r="D124" i="19"/>
  <c r="D125" i="19"/>
  <c r="D126" i="19"/>
  <c r="D86" i="19"/>
  <c r="D87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4" i="19"/>
  <c r="D145" i="19"/>
  <c r="D78" i="19"/>
  <c r="D79" i="19"/>
  <c r="D286" i="19"/>
  <c r="D146" i="19"/>
  <c r="D147" i="19"/>
  <c r="D148" i="19"/>
  <c r="D149" i="19"/>
  <c r="D150" i="19"/>
  <c r="D152" i="19"/>
  <c r="D153" i="19"/>
  <c r="D154" i="19"/>
  <c r="D155" i="19"/>
  <c r="D156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1" i="19"/>
  <c r="D212" i="19"/>
  <c r="D213" i="19"/>
  <c r="D44" i="19"/>
  <c r="D45" i="19"/>
  <c r="D46" i="19"/>
  <c r="D47" i="19"/>
  <c r="D48" i="19"/>
  <c r="D49" i="19"/>
  <c r="D50" i="19"/>
  <c r="D51" i="19"/>
  <c r="D52" i="19"/>
  <c r="D53" i="19"/>
  <c r="D54" i="19"/>
  <c r="D214" i="19"/>
  <c r="D215" i="19"/>
  <c r="D88" i="19"/>
  <c r="D55" i="19"/>
  <c r="D56" i="19"/>
  <c r="D57" i="19"/>
  <c r="D59" i="19"/>
  <c r="D216" i="19"/>
  <c r="D89" i="19"/>
  <c r="D90" i="19"/>
  <c r="D97" i="19"/>
  <c r="D60" i="19"/>
  <c r="D75" i="19"/>
  <c r="D221" i="19"/>
  <c r="D225" i="19"/>
  <c r="D61" i="19"/>
  <c r="D282" i="19"/>
  <c r="D283" i="19"/>
  <c r="D64" i="19"/>
  <c r="D93" i="19"/>
  <c r="D94" i="19"/>
  <c r="D226" i="19"/>
  <c r="D227" i="19"/>
  <c r="D228" i="19"/>
  <c r="D229" i="19"/>
  <c r="D231" i="19"/>
  <c r="D95" i="19"/>
  <c r="D96" i="19"/>
  <c r="D73" i="19"/>
  <c r="D237" i="19"/>
  <c r="D238" i="19"/>
  <c r="D239" i="19"/>
  <c r="D240" i="19"/>
  <c r="D241" i="19"/>
  <c r="D242" i="19"/>
  <c r="D243" i="19"/>
  <c r="D244" i="19"/>
  <c r="D245" i="19"/>
  <c r="D246" i="19"/>
  <c r="D6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67" i="19"/>
  <c r="D68" i="19"/>
  <c r="D69" i="19"/>
  <c r="D70" i="19"/>
  <c r="D71" i="19"/>
  <c r="D72" i="19"/>
  <c r="D284" i="19"/>
  <c r="D2" i="19"/>
  <c r="D3" i="19"/>
  <c r="D4" i="19"/>
  <c r="D5" i="19"/>
  <c r="D6" i="19"/>
  <c r="D7" i="19"/>
  <c r="D8" i="19"/>
  <c r="D9" i="19"/>
  <c r="D10" i="19"/>
  <c r="D13" i="19"/>
  <c r="D14" i="19"/>
  <c r="D15" i="19"/>
  <c r="D12" i="19"/>
  <c r="D16" i="19"/>
  <c r="D19" i="19"/>
  <c r="D20" i="19"/>
  <c r="D21" i="19"/>
  <c r="D22" i="19"/>
  <c r="D25" i="19"/>
  <c r="D32" i="19"/>
  <c r="D33" i="19"/>
  <c r="D34" i="19"/>
  <c r="D17" i="19"/>
  <c r="D18" i="19"/>
  <c r="D23" i="19"/>
  <c r="D24" i="19"/>
  <c r="D26" i="19"/>
  <c r="D27" i="19"/>
  <c r="D28" i="19"/>
  <c r="D29" i="19"/>
  <c r="D30" i="19"/>
  <c r="D31" i="19"/>
  <c r="D35" i="19"/>
  <c r="D82" i="19"/>
  <c r="P1988" i="2"/>
  <c r="Q1988" i="2"/>
  <c r="R1988" i="2"/>
  <c r="AQ1988" i="2" s="1"/>
  <c r="S1988" i="2"/>
  <c r="AC1988" i="2"/>
  <c r="AE1988" i="2"/>
  <c r="AF1988" i="2"/>
  <c r="AG1988" i="2"/>
  <c r="AL1988" i="2"/>
  <c r="AT1988" i="2"/>
  <c r="AY1988" i="2"/>
  <c r="AZ1988" i="2"/>
  <c r="BB1988" i="2"/>
  <c r="BC1988" i="2" s="1"/>
  <c r="BF1988" i="2"/>
  <c r="BG1988" i="2"/>
  <c r="BH1988" i="2"/>
  <c r="BM1988" i="2"/>
  <c r="P1989" i="2"/>
  <c r="Q1989" i="2"/>
  <c r="R1989" i="2"/>
  <c r="AQ1989" i="2" s="1"/>
  <c r="S1989" i="2"/>
  <c r="T1989" i="2"/>
  <c r="AC1989" i="2"/>
  <c r="AE1989" i="2"/>
  <c r="AF1989" i="2"/>
  <c r="AG1989" i="2"/>
  <c r="AL1989" i="2"/>
  <c r="AT1989" i="2"/>
  <c r="AY1989" i="2"/>
  <c r="AZ1989" i="2"/>
  <c r="BB1989" i="2"/>
  <c r="BC1989" i="2" s="1"/>
  <c r="BF1989" i="2"/>
  <c r="BG1989" i="2"/>
  <c r="BH1989" i="2"/>
  <c r="BM1989" i="2"/>
  <c r="P1990" i="2"/>
  <c r="Q1990" i="2"/>
  <c r="R1990" i="2"/>
  <c r="AQ1990" i="2" s="1"/>
  <c r="S1990" i="2"/>
  <c r="T1990" i="2"/>
  <c r="AC1990" i="2"/>
  <c r="AE1990" i="2"/>
  <c r="AF1990" i="2"/>
  <c r="AG1990" i="2"/>
  <c r="AL1990" i="2"/>
  <c r="AT1990" i="2"/>
  <c r="AY1990" i="2"/>
  <c r="AZ1990" i="2"/>
  <c r="BB1990" i="2"/>
  <c r="BC1990" i="2" s="1"/>
  <c r="BF1990" i="2"/>
  <c r="BG1990" i="2"/>
  <c r="BH1990" i="2"/>
  <c r="BM1990" i="2"/>
  <c r="P1991" i="2"/>
  <c r="Q1991" i="2"/>
  <c r="R1991" i="2"/>
  <c r="AQ1991" i="2" s="1"/>
  <c r="S1991" i="2"/>
  <c r="T1991" i="2"/>
  <c r="AC1991" i="2"/>
  <c r="AE1991" i="2"/>
  <c r="AF1991" i="2"/>
  <c r="AG1991" i="2"/>
  <c r="AL1991" i="2"/>
  <c r="AT1991" i="2"/>
  <c r="AY1991" i="2"/>
  <c r="AZ1991" i="2"/>
  <c r="BB1991" i="2"/>
  <c r="BC1991" i="2" s="1"/>
  <c r="BF1991" i="2"/>
  <c r="BG1991" i="2"/>
  <c r="BH1991" i="2"/>
  <c r="BM1991" i="2"/>
  <c r="P1992" i="2"/>
  <c r="Q1992" i="2"/>
  <c r="R1992" i="2"/>
  <c r="AQ1992" i="2" s="1"/>
  <c r="S1992" i="2"/>
  <c r="AC1992" i="2"/>
  <c r="AE1992" i="2"/>
  <c r="AF1992" i="2"/>
  <c r="AG1992" i="2"/>
  <c r="AL1992" i="2"/>
  <c r="AT1992" i="2"/>
  <c r="AY1992" i="2"/>
  <c r="AZ1992" i="2"/>
  <c r="BB1992" i="2"/>
  <c r="BC1992" i="2" s="1"/>
  <c r="BF1992" i="2"/>
  <c r="BG1992" i="2"/>
  <c r="BH1992" i="2"/>
  <c r="BM1992" i="2"/>
  <c r="P1993" i="2"/>
  <c r="Q1993" i="2"/>
  <c r="R1993" i="2"/>
  <c r="AQ1993" i="2" s="1"/>
  <c r="S1993" i="2"/>
  <c r="AC1993" i="2"/>
  <c r="AE1993" i="2"/>
  <c r="AF1993" i="2"/>
  <c r="AG1993" i="2"/>
  <c r="AL1993" i="2"/>
  <c r="AT1993" i="2"/>
  <c r="AY1993" i="2"/>
  <c r="AZ1993" i="2"/>
  <c r="BB1993" i="2"/>
  <c r="BC1993" i="2" s="1"/>
  <c r="BF1993" i="2"/>
  <c r="BG1993" i="2"/>
  <c r="BH1993" i="2"/>
  <c r="BM1993" i="2"/>
  <c r="G1988" i="2"/>
  <c r="AK1988" i="2" s="1"/>
  <c r="H1988" i="2"/>
  <c r="G1989" i="2"/>
  <c r="AK1989" i="2" s="1"/>
  <c r="H1989" i="2"/>
  <c r="Y1989" i="2" s="1"/>
  <c r="Z1989" i="2" s="1"/>
  <c r="AN1989" i="2" s="1"/>
  <c r="G1990" i="2"/>
  <c r="AK1990" i="2" s="1"/>
  <c r="H1990" i="2"/>
  <c r="G1991" i="2"/>
  <c r="AK1991" i="2" s="1"/>
  <c r="H1991" i="2"/>
  <c r="G1992" i="2"/>
  <c r="AK1992" i="2" s="1"/>
  <c r="H1992" i="2"/>
  <c r="Y1992" i="2" s="1"/>
  <c r="Z1992" i="2" s="1"/>
  <c r="G1993" i="2"/>
  <c r="AK1993" i="2" s="1"/>
  <c r="H1993" i="2"/>
  <c r="Y1993" i="2" s="1"/>
  <c r="Z1993" i="2" s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6" i="2"/>
  <c r="G1647" i="2"/>
  <c r="G1648" i="2"/>
  <c r="G1649" i="2"/>
  <c r="G1650" i="2"/>
  <c r="G1651" i="2"/>
  <c r="G1652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6" i="2"/>
  <c r="H1647" i="2"/>
  <c r="H1648" i="2"/>
  <c r="H1649" i="2"/>
  <c r="H1650" i="2"/>
  <c r="H1651" i="2"/>
  <c r="H1652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S193" i="19" l="1"/>
  <c r="S177" i="19"/>
  <c r="S133" i="19"/>
  <c r="S99" i="19"/>
  <c r="S246" i="19"/>
  <c r="S90" i="19"/>
  <c r="S84" i="19"/>
  <c r="R277" i="19"/>
  <c r="R261" i="19"/>
  <c r="R246" i="19"/>
  <c r="R90" i="19"/>
  <c r="R80" i="19"/>
  <c r="R204" i="19"/>
  <c r="R156" i="19"/>
  <c r="R144" i="19"/>
  <c r="R281" i="19"/>
  <c r="R84" i="19"/>
  <c r="S254" i="19"/>
  <c r="S239" i="19"/>
  <c r="S100" i="19"/>
  <c r="R95" i="19"/>
  <c r="R26" i="19"/>
  <c r="R33" i="19"/>
  <c r="R72" i="19"/>
  <c r="S270" i="19"/>
  <c r="R254" i="19"/>
  <c r="R239" i="19"/>
  <c r="S226" i="19"/>
  <c r="S221" i="19"/>
  <c r="S55" i="19"/>
  <c r="R213" i="19"/>
  <c r="R197" i="19"/>
  <c r="S165" i="19"/>
  <c r="R149" i="19"/>
  <c r="S137" i="19"/>
  <c r="R123" i="19"/>
  <c r="R107" i="19"/>
  <c r="R100" i="19"/>
  <c r="R16" i="19"/>
  <c r="R71" i="19"/>
  <c r="R269" i="19"/>
  <c r="R253" i="19"/>
  <c r="S238" i="19"/>
  <c r="R94" i="19"/>
  <c r="S88" i="19"/>
  <c r="R212" i="19"/>
  <c r="R196" i="19"/>
  <c r="R164" i="19"/>
  <c r="R148" i="19"/>
  <c r="S136" i="19"/>
  <c r="R122" i="19"/>
  <c r="R106" i="19"/>
  <c r="R41" i="19"/>
  <c r="S64" i="19"/>
  <c r="S54" i="19"/>
  <c r="S209" i="19"/>
  <c r="S161" i="19"/>
  <c r="R13" i="19"/>
  <c r="R67" i="19"/>
  <c r="R265" i="19"/>
  <c r="R249" i="19"/>
  <c r="R236" i="19"/>
  <c r="R283" i="19"/>
  <c r="R219" i="19"/>
  <c r="R53" i="19"/>
  <c r="R208" i="19"/>
  <c r="R192" i="19"/>
  <c r="R176" i="19"/>
  <c r="R160" i="19"/>
  <c r="R79" i="19"/>
  <c r="R132" i="19"/>
  <c r="R118" i="19"/>
  <c r="R102" i="19"/>
  <c r="R39" i="19"/>
  <c r="R10" i="19"/>
  <c r="R280" i="19"/>
  <c r="R264" i="19"/>
  <c r="R248" i="19"/>
  <c r="R235" i="19"/>
  <c r="R282" i="19"/>
  <c r="R97" i="19"/>
  <c r="R52" i="19"/>
  <c r="R207" i="19"/>
  <c r="R191" i="19"/>
  <c r="R175" i="19"/>
  <c r="R159" i="19"/>
  <c r="R43" i="19"/>
  <c r="R131" i="19"/>
  <c r="R117" i="19"/>
  <c r="R101" i="19"/>
  <c r="R38" i="19"/>
  <c r="R35" i="19"/>
  <c r="R9" i="19"/>
  <c r="R279" i="19"/>
  <c r="R263" i="19"/>
  <c r="R247" i="19"/>
  <c r="R234" i="19"/>
  <c r="R63" i="19"/>
  <c r="R218" i="19"/>
  <c r="R51" i="19"/>
  <c r="R206" i="19"/>
  <c r="R190" i="19"/>
  <c r="R174" i="19"/>
  <c r="R158" i="19"/>
  <c r="R78" i="19"/>
  <c r="R130" i="19"/>
  <c r="R116" i="19"/>
  <c r="R285" i="19"/>
  <c r="R37" i="19"/>
  <c r="R8" i="19"/>
  <c r="R278" i="19"/>
  <c r="R262" i="19"/>
  <c r="S66" i="19"/>
  <c r="R233" i="19"/>
  <c r="R217" i="19"/>
  <c r="R50" i="19"/>
  <c r="R205" i="19"/>
  <c r="S189" i="19"/>
  <c r="R173" i="19"/>
  <c r="R157" i="19"/>
  <c r="R145" i="19"/>
  <c r="R129" i="19"/>
  <c r="R115" i="19"/>
  <c r="R288" i="19"/>
  <c r="R36" i="19"/>
  <c r="R7" i="19"/>
  <c r="S277" i="19"/>
  <c r="S261" i="19"/>
  <c r="S62" i="19"/>
  <c r="S204" i="19"/>
  <c r="R188" i="19"/>
  <c r="R172" i="19"/>
  <c r="R128" i="19"/>
  <c r="R114" i="19"/>
  <c r="R270" i="19"/>
  <c r="R165" i="19"/>
  <c r="R226" i="19"/>
  <c r="R189" i="19"/>
  <c r="S278" i="19"/>
  <c r="S269" i="19"/>
  <c r="R238" i="19"/>
  <c r="S94" i="19"/>
  <c r="S164" i="19"/>
  <c r="R70" i="19"/>
  <c r="S268" i="19"/>
  <c r="R252" i="19"/>
  <c r="S237" i="19"/>
  <c r="R93" i="19"/>
  <c r="S60" i="19"/>
  <c r="R215" i="19"/>
  <c r="R195" i="19"/>
  <c r="R163" i="19"/>
  <c r="S147" i="19"/>
  <c r="R135" i="19"/>
  <c r="R105" i="19"/>
  <c r="S40" i="19"/>
  <c r="R66" i="19"/>
  <c r="S72" i="19"/>
  <c r="R23" i="19"/>
  <c r="R15" i="19"/>
  <c r="R69" i="19"/>
  <c r="R267" i="19"/>
  <c r="R251" i="19"/>
  <c r="R73" i="19"/>
  <c r="R65" i="19"/>
  <c r="R220" i="19"/>
  <c r="R214" i="19"/>
  <c r="R210" i="19"/>
  <c r="R194" i="19"/>
  <c r="R178" i="19"/>
  <c r="R162" i="19"/>
  <c r="R146" i="19"/>
  <c r="R134" i="19"/>
  <c r="R120" i="19"/>
  <c r="R104" i="19"/>
  <c r="R76" i="19"/>
  <c r="R32" i="19"/>
  <c r="R137" i="19"/>
  <c r="S71" i="19"/>
  <c r="S50" i="19"/>
  <c r="R14" i="19"/>
  <c r="R68" i="19"/>
  <c r="R266" i="19"/>
  <c r="R250" i="19"/>
  <c r="R96" i="19"/>
  <c r="R64" i="19"/>
  <c r="R91" i="19"/>
  <c r="R54" i="19"/>
  <c r="R209" i="19"/>
  <c r="R193" i="19"/>
  <c r="R177" i="19"/>
  <c r="R161" i="19"/>
  <c r="R286" i="19"/>
  <c r="R133" i="19"/>
  <c r="R119" i="19"/>
  <c r="R103" i="19"/>
  <c r="R99" i="19"/>
  <c r="R25" i="19"/>
  <c r="R136" i="19"/>
  <c r="S68" i="19"/>
  <c r="R81" i="19"/>
  <c r="R181" i="19"/>
  <c r="S266" i="19"/>
  <c r="S149" i="19"/>
  <c r="S276" i="19"/>
  <c r="S260" i="19"/>
  <c r="S245" i="19"/>
  <c r="S232" i="19"/>
  <c r="S61" i="19"/>
  <c r="S89" i="19"/>
  <c r="S49" i="19"/>
  <c r="S203" i="19"/>
  <c r="S127" i="19"/>
  <c r="S289" i="19"/>
  <c r="R62" i="19"/>
  <c r="R180" i="19"/>
  <c r="S262" i="19"/>
  <c r="S148" i="19"/>
  <c r="S275" i="19"/>
  <c r="S259" i="19"/>
  <c r="S244" i="19"/>
  <c r="S231" i="19"/>
  <c r="S225" i="19"/>
  <c r="S216" i="19"/>
  <c r="S48" i="19"/>
  <c r="S202" i="19"/>
  <c r="S87" i="19"/>
  <c r="S98" i="19"/>
  <c r="R221" i="19"/>
  <c r="R30" i="19"/>
  <c r="R18" i="19"/>
  <c r="R21" i="19"/>
  <c r="R4" i="19"/>
  <c r="R274" i="19"/>
  <c r="R258" i="19"/>
  <c r="R243" i="19"/>
  <c r="R230" i="19"/>
  <c r="R224" i="19"/>
  <c r="R59" i="19"/>
  <c r="R47" i="19"/>
  <c r="R201" i="19"/>
  <c r="R185" i="19"/>
  <c r="R169" i="19"/>
  <c r="R153" i="19"/>
  <c r="R141" i="19"/>
  <c r="R86" i="19"/>
  <c r="R111" i="19"/>
  <c r="R42" i="19"/>
  <c r="R83" i="19"/>
  <c r="R75" i="19"/>
  <c r="R29" i="19"/>
  <c r="R17" i="19"/>
  <c r="R20" i="19"/>
  <c r="R3" i="19"/>
  <c r="R273" i="19"/>
  <c r="R257" i="19"/>
  <c r="R242" i="19"/>
  <c r="R229" i="19"/>
  <c r="R223" i="19"/>
  <c r="R58" i="19"/>
  <c r="R46" i="19"/>
  <c r="R200" i="19"/>
  <c r="R184" i="19"/>
  <c r="R168" i="19"/>
  <c r="R152" i="19"/>
  <c r="R140" i="19"/>
  <c r="R126" i="19"/>
  <c r="R110" i="19"/>
  <c r="R74" i="19"/>
  <c r="S253" i="19"/>
  <c r="R28" i="19"/>
  <c r="R19" i="19"/>
  <c r="R2" i="19"/>
  <c r="R272" i="19"/>
  <c r="R256" i="19"/>
  <c r="R241" i="19"/>
  <c r="R228" i="19"/>
  <c r="R222" i="19"/>
  <c r="R57" i="19"/>
  <c r="R45" i="19"/>
  <c r="R199" i="19"/>
  <c r="R183" i="19"/>
  <c r="R167" i="19"/>
  <c r="R151" i="19"/>
  <c r="R139" i="19"/>
  <c r="R125" i="19"/>
  <c r="R109" i="19"/>
  <c r="R287" i="19"/>
  <c r="R55" i="19"/>
  <c r="S250" i="19"/>
  <c r="S217" i="19"/>
  <c r="S41" i="19"/>
  <c r="R27" i="19"/>
  <c r="R34" i="19"/>
  <c r="R284" i="19"/>
  <c r="R271" i="19"/>
  <c r="R255" i="19"/>
  <c r="R240" i="19"/>
  <c r="R227" i="19"/>
  <c r="R92" i="19"/>
  <c r="R56" i="19"/>
  <c r="R44" i="19"/>
  <c r="R198" i="19"/>
  <c r="R182" i="19"/>
  <c r="R166" i="19"/>
  <c r="R150" i="19"/>
  <c r="R138" i="19"/>
  <c r="R124" i="19"/>
  <c r="R108" i="19"/>
  <c r="R85" i="19"/>
  <c r="R88" i="19"/>
  <c r="R276" i="19"/>
  <c r="R245" i="19"/>
  <c r="R61" i="19"/>
  <c r="R49" i="19"/>
  <c r="R187" i="19"/>
  <c r="R155" i="19"/>
  <c r="R127" i="19"/>
  <c r="R11" i="19"/>
  <c r="S273" i="19"/>
  <c r="S257" i="19"/>
  <c r="S242" i="19"/>
  <c r="S229" i="19"/>
  <c r="S58" i="19"/>
  <c r="S46" i="19"/>
  <c r="S184" i="19"/>
  <c r="S140" i="19"/>
  <c r="S74" i="19"/>
  <c r="R31" i="19"/>
  <c r="R22" i="19"/>
  <c r="R275" i="19"/>
  <c r="R244" i="19"/>
  <c r="R225" i="19"/>
  <c r="R48" i="19"/>
  <c r="R186" i="19"/>
  <c r="R154" i="19"/>
  <c r="R87" i="19"/>
  <c r="R77" i="19"/>
  <c r="S272" i="19"/>
  <c r="S256" i="19"/>
  <c r="S241" i="19"/>
  <c r="S228" i="19"/>
  <c r="S222" i="19"/>
  <c r="S57" i="19"/>
  <c r="S45" i="19"/>
  <c r="S167" i="19"/>
  <c r="S139" i="19"/>
  <c r="S271" i="19"/>
  <c r="S255" i="19"/>
  <c r="S240" i="19"/>
  <c r="S227" i="19"/>
  <c r="S56" i="19"/>
  <c r="S44" i="19"/>
  <c r="S166" i="19"/>
  <c r="S138" i="19"/>
  <c r="S85" i="19"/>
  <c r="R24" i="19"/>
  <c r="R12" i="19"/>
  <c r="R268" i="19"/>
  <c r="R237" i="19"/>
  <c r="R60" i="19"/>
  <c r="R211" i="19"/>
  <c r="R179" i="19"/>
  <c r="R147" i="19"/>
  <c r="R121" i="19"/>
  <c r="R40" i="19"/>
  <c r="S70" i="19"/>
  <c r="S252" i="19"/>
  <c r="S93" i="19"/>
  <c r="S215" i="19"/>
  <c r="S163" i="19"/>
  <c r="S135" i="19"/>
  <c r="S69" i="19"/>
  <c r="S267" i="19"/>
  <c r="S251" i="19"/>
  <c r="S65" i="19"/>
  <c r="S214" i="19"/>
  <c r="S178" i="19"/>
  <c r="S162" i="19"/>
  <c r="S146" i="19"/>
  <c r="S134" i="19"/>
  <c r="R6" i="19"/>
  <c r="R260" i="19"/>
  <c r="R232" i="19"/>
  <c r="R89" i="19"/>
  <c r="R203" i="19"/>
  <c r="R171" i="19"/>
  <c r="R143" i="19"/>
  <c r="R113" i="19"/>
  <c r="R289" i="19"/>
  <c r="S67" i="19"/>
  <c r="S265" i="19"/>
  <c r="S249" i="19"/>
  <c r="S219" i="19"/>
  <c r="S53" i="19"/>
  <c r="S192" i="19"/>
  <c r="S176" i="19"/>
  <c r="S160" i="19"/>
  <c r="S132" i="19"/>
  <c r="S102" i="19"/>
  <c r="S39" i="19"/>
  <c r="R5" i="19"/>
  <c r="R259" i="19"/>
  <c r="R231" i="19"/>
  <c r="R216" i="19"/>
  <c r="R202" i="19"/>
  <c r="R170" i="19"/>
  <c r="R142" i="19"/>
  <c r="R112" i="19"/>
  <c r="R98" i="19"/>
  <c r="S280" i="19"/>
  <c r="S264" i="19"/>
  <c r="S248" i="19"/>
  <c r="S97" i="19"/>
  <c r="S52" i="19"/>
  <c r="S191" i="19"/>
  <c r="S159" i="19"/>
  <c r="S43" i="19"/>
  <c r="S101" i="19"/>
  <c r="S38" i="19"/>
  <c r="S279" i="19"/>
  <c r="S263" i="19"/>
  <c r="S247" i="19"/>
  <c r="S218" i="19"/>
  <c r="S51" i="19"/>
  <c r="S190" i="19"/>
  <c r="S158" i="19"/>
  <c r="S37" i="19"/>
  <c r="S274" i="19"/>
  <c r="S258" i="19"/>
  <c r="S243" i="19"/>
  <c r="S224" i="19"/>
  <c r="S59" i="19"/>
  <c r="S47" i="19"/>
  <c r="S86" i="19"/>
  <c r="S42" i="19"/>
  <c r="S83" i="19"/>
  <c r="AH1990" i="2"/>
  <c r="AH1989" i="2"/>
  <c r="AH1991" i="2"/>
  <c r="AH1992" i="2"/>
  <c r="AH1988" i="2"/>
  <c r="Y1990" i="2"/>
  <c r="Z1990" i="2" s="1"/>
  <c r="AN1990" i="2" s="1"/>
  <c r="AH1993" i="2"/>
  <c r="Y1988" i="2"/>
  <c r="Z1988" i="2" s="1"/>
  <c r="AN1988" i="2" s="1"/>
  <c r="Y1991" i="2"/>
  <c r="Z1991" i="2" s="1"/>
  <c r="AN1991" i="2" s="1"/>
  <c r="AN1992" i="2"/>
  <c r="AN1993" i="2"/>
  <c r="BM1662" i="2"/>
  <c r="BM1663" i="2"/>
  <c r="BM1664" i="2"/>
  <c r="BM1665" i="2"/>
  <c r="BM1666" i="2"/>
  <c r="BM1667" i="2"/>
  <c r="BM1668" i="2"/>
  <c r="BM1669" i="2"/>
  <c r="BM1670" i="2"/>
  <c r="BM1671" i="2"/>
  <c r="BM1672" i="2"/>
  <c r="BM1673" i="2"/>
  <c r="BM1674" i="2"/>
  <c r="BM1675" i="2"/>
  <c r="BM1676" i="2"/>
  <c r="BM1677" i="2"/>
  <c r="BM1678" i="2"/>
  <c r="BM1679" i="2"/>
  <c r="BM1680" i="2"/>
  <c r="BM1681" i="2"/>
  <c r="BM1682" i="2"/>
  <c r="BM1683" i="2"/>
  <c r="BM1684" i="2"/>
  <c r="BM1685" i="2"/>
  <c r="BM1686" i="2"/>
  <c r="BM1687" i="2"/>
  <c r="BM1688" i="2"/>
  <c r="BM1689" i="2"/>
  <c r="BM1690" i="2"/>
  <c r="BM1691" i="2"/>
  <c r="BM1692" i="2"/>
  <c r="BM1693" i="2"/>
  <c r="BM1694" i="2"/>
  <c r="BM1695" i="2"/>
  <c r="BM1696" i="2"/>
  <c r="BM1697" i="2"/>
  <c r="BM1698" i="2"/>
  <c r="BM1699" i="2"/>
  <c r="BM1700" i="2"/>
  <c r="BM1701" i="2"/>
  <c r="BM1702" i="2"/>
  <c r="BM1703" i="2"/>
  <c r="BM1704" i="2"/>
  <c r="BM1705" i="2"/>
  <c r="BM1706" i="2"/>
  <c r="BM1707" i="2"/>
  <c r="BM1708" i="2"/>
  <c r="BM1709" i="2"/>
  <c r="BM1710" i="2"/>
  <c r="BM1711" i="2"/>
  <c r="BM1712" i="2"/>
  <c r="BM1713" i="2"/>
  <c r="BM1714" i="2"/>
  <c r="BM1715" i="2"/>
  <c r="BM1716" i="2"/>
  <c r="BM1717" i="2"/>
  <c r="BM1718" i="2"/>
  <c r="BM1719" i="2"/>
  <c r="BM1720" i="2"/>
  <c r="BM1721" i="2"/>
  <c r="BM1722" i="2"/>
  <c r="BM1723" i="2"/>
  <c r="BM1724" i="2"/>
  <c r="BM1725" i="2"/>
  <c r="BM1726" i="2"/>
  <c r="BM1727" i="2"/>
  <c r="BM1728" i="2"/>
  <c r="BM1729" i="2"/>
  <c r="BM1730" i="2"/>
  <c r="BM1731" i="2"/>
  <c r="BM1732" i="2"/>
  <c r="BM1733" i="2"/>
  <c r="BM1734" i="2"/>
  <c r="BM1735" i="2"/>
  <c r="BM1736" i="2"/>
  <c r="BM1737" i="2"/>
  <c r="BM1738" i="2"/>
  <c r="BM1739" i="2"/>
  <c r="BM1740" i="2"/>
  <c r="BM1741" i="2"/>
  <c r="BM1742" i="2"/>
  <c r="BM1743" i="2"/>
  <c r="BM1744" i="2"/>
  <c r="BM1745" i="2"/>
  <c r="BM1746" i="2"/>
  <c r="BM1747" i="2"/>
  <c r="BM1748" i="2"/>
  <c r="BM1749" i="2"/>
  <c r="BM1750" i="2"/>
  <c r="BM1751" i="2"/>
  <c r="BM1752" i="2"/>
  <c r="BM1753" i="2"/>
  <c r="BM1754" i="2"/>
  <c r="BM1755" i="2"/>
  <c r="BM1756" i="2"/>
  <c r="BM1757" i="2"/>
  <c r="BM1758" i="2"/>
  <c r="BM1759" i="2"/>
  <c r="BM1760" i="2"/>
  <c r="BM1761" i="2"/>
  <c r="BM1762" i="2"/>
  <c r="BM1763" i="2"/>
  <c r="BM1764" i="2"/>
  <c r="BM1765" i="2"/>
  <c r="BM1766" i="2"/>
  <c r="BM1767" i="2"/>
  <c r="BM1768" i="2"/>
  <c r="BM1769" i="2"/>
  <c r="BM1770" i="2"/>
  <c r="BM1771" i="2"/>
  <c r="BM1772" i="2"/>
  <c r="BM1773" i="2"/>
  <c r="BM1774" i="2"/>
  <c r="BM1775" i="2"/>
  <c r="BM1776" i="2"/>
  <c r="BM1777" i="2"/>
  <c r="BM1778" i="2"/>
  <c r="BM1779" i="2"/>
  <c r="BM1780" i="2"/>
  <c r="BM1781" i="2"/>
  <c r="BM1782" i="2"/>
  <c r="BM1783" i="2"/>
  <c r="BM1784" i="2"/>
  <c r="BM1785" i="2"/>
  <c r="BM1786" i="2"/>
  <c r="BM1787" i="2"/>
  <c r="BM1788" i="2"/>
  <c r="BM1789" i="2"/>
  <c r="BM1790" i="2"/>
  <c r="BM1791" i="2"/>
  <c r="BM1792" i="2"/>
  <c r="BM1793" i="2"/>
  <c r="BM1794" i="2"/>
  <c r="BM1795" i="2"/>
  <c r="BM1796" i="2"/>
  <c r="BM1797" i="2"/>
  <c r="BM1798" i="2"/>
  <c r="BM1799" i="2"/>
  <c r="BM1800" i="2"/>
  <c r="BM1801" i="2"/>
  <c r="BM1802" i="2"/>
  <c r="BM1803" i="2"/>
  <c r="BM1804" i="2"/>
  <c r="BM1805" i="2"/>
  <c r="BM1806" i="2"/>
  <c r="BM1807" i="2"/>
  <c r="BM1808" i="2"/>
  <c r="BM1809" i="2"/>
  <c r="BM1810" i="2"/>
  <c r="BM1811" i="2"/>
  <c r="BM1812" i="2"/>
  <c r="BM1813" i="2"/>
  <c r="BM1814" i="2"/>
  <c r="BM1815" i="2"/>
  <c r="BM1816" i="2"/>
  <c r="BM1817" i="2"/>
  <c r="BM1818" i="2"/>
  <c r="BM1819" i="2"/>
  <c r="BM1820" i="2"/>
  <c r="BM1821" i="2"/>
  <c r="BM1822" i="2"/>
  <c r="BM1823" i="2"/>
  <c r="BM1824" i="2"/>
  <c r="BM1825" i="2"/>
  <c r="BM1826" i="2"/>
  <c r="BM1827" i="2"/>
  <c r="BM1828" i="2"/>
  <c r="BM1829" i="2"/>
  <c r="BM1830" i="2"/>
  <c r="BM1831" i="2"/>
  <c r="BM1832" i="2"/>
  <c r="BM1833" i="2"/>
  <c r="BM1834" i="2"/>
  <c r="BM1835" i="2"/>
  <c r="BM1836" i="2"/>
  <c r="BM1837" i="2"/>
  <c r="BM1838" i="2"/>
  <c r="BM1839" i="2"/>
  <c r="BM1840" i="2"/>
  <c r="BM1841" i="2"/>
  <c r="BM1842" i="2"/>
  <c r="BM1843" i="2"/>
  <c r="BM1844" i="2"/>
  <c r="BM1845" i="2"/>
  <c r="BM1846" i="2"/>
  <c r="BM1847" i="2"/>
  <c r="BM1848" i="2"/>
  <c r="BM1849" i="2"/>
  <c r="BM1850" i="2"/>
  <c r="BM1851" i="2"/>
  <c r="BM1852" i="2"/>
  <c r="BM1853" i="2"/>
  <c r="BM1854" i="2"/>
  <c r="BM1855" i="2"/>
  <c r="BM1856" i="2"/>
  <c r="BM1857" i="2"/>
  <c r="BM1858" i="2"/>
  <c r="BM1859" i="2"/>
  <c r="BM1860" i="2"/>
  <c r="BM1861" i="2"/>
  <c r="BM1862" i="2"/>
  <c r="BM1863" i="2"/>
  <c r="BM1864" i="2"/>
  <c r="BM1865" i="2"/>
  <c r="BM1866" i="2"/>
  <c r="BM1867" i="2"/>
  <c r="BM1868" i="2"/>
  <c r="BM1869" i="2"/>
  <c r="BM1870" i="2"/>
  <c r="BM1871" i="2"/>
  <c r="BM1872" i="2"/>
  <c r="BM1873" i="2"/>
  <c r="BM1874" i="2"/>
  <c r="BM1875" i="2"/>
  <c r="BM1876" i="2"/>
  <c r="BM1877" i="2"/>
  <c r="BM1878" i="2"/>
  <c r="BM1879" i="2"/>
  <c r="BM1880" i="2"/>
  <c r="BM1881" i="2"/>
  <c r="BM1882" i="2"/>
  <c r="BM1883" i="2"/>
  <c r="BM1884" i="2"/>
  <c r="BM1885" i="2"/>
  <c r="BM1886" i="2"/>
  <c r="BM1887" i="2"/>
  <c r="BM1888" i="2"/>
  <c r="BM1889" i="2"/>
  <c r="BM1890" i="2"/>
  <c r="BM1891" i="2"/>
  <c r="BM1892" i="2"/>
  <c r="BM1893" i="2"/>
  <c r="BM1894" i="2"/>
  <c r="BM1895" i="2"/>
  <c r="BM1896" i="2"/>
  <c r="BM1897" i="2"/>
  <c r="BM1898" i="2"/>
  <c r="BM1899" i="2"/>
  <c r="BM1900" i="2"/>
  <c r="BM1901" i="2"/>
  <c r="BM1902" i="2"/>
  <c r="BM1903" i="2"/>
  <c r="BM1904" i="2"/>
  <c r="BM1905" i="2"/>
  <c r="BM1906" i="2"/>
  <c r="BM1907" i="2"/>
  <c r="BM1908" i="2"/>
  <c r="BM1909" i="2"/>
  <c r="BM1910" i="2"/>
  <c r="BM1911" i="2"/>
  <c r="BM1912" i="2"/>
  <c r="BM1913" i="2"/>
  <c r="BM1914" i="2"/>
  <c r="BM1915" i="2"/>
  <c r="BM1916" i="2"/>
  <c r="BM1917" i="2"/>
  <c r="BM1918" i="2"/>
  <c r="BM1919" i="2"/>
  <c r="BM1920" i="2"/>
  <c r="BM1921" i="2"/>
  <c r="BM1922" i="2"/>
  <c r="BM1923" i="2"/>
  <c r="BM1924" i="2"/>
  <c r="BM1925" i="2"/>
  <c r="BM1926" i="2"/>
  <c r="BM1927" i="2"/>
  <c r="BM1928" i="2"/>
  <c r="BM1929" i="2"/>
  <c r="BM1930" i="2"/>
  <c r="BM1931" i="2"/>
  <c r="BM1932" i="2"/>
  <c r="BM1933" i="2"/>
  <c r="BM1934" i="2"/>
  <c r="BM1935" i="2"/>
  <c r="BM1936" i="2"/>
  <c r="BM1937" i="2"/>
  <c r="BM1938" i="2"/>
  <c r="BM1939" i="2"/>
  <c r="BM1940" i="2"/>
  <c r="BM1941" i="2"/>
  <c r="BM1942" i="2"/>
  <c r="BM1943" i="2"/>
  <c r="BM1944" i="2"/>
  <c r="BM1945" i="2"/>
  <c r="BM1946" i="2"/>
  <c r="BM1947" i="2"/>
  <c r="BM1948" i="2"/>
  <c r="BM1949" i="2"/>
  <c r="BM1950" i="2"/>
  <c r="BM1951" i="2"/>
  <c r="BM1952" i="2"/>
  <c r="BM1953" i="2"/>
  <c r="BM1954" i="2"/>
  <c r="BM1955" i="2"/>
  <c r="BM1956" i="2"/>
  <c r="BM1957" i="2"/>
  <c r="BM1958" i="2"/>
  <c r="BM1959" i="2"/>
  <c r="BM1960" i="2"/>
  <c r="BM1961" i="2"/>
  <c r="BM1962" i="2"/>
  <c r="BM1963" i="2"/>
  <c r="BM1964" i="2"/>
  <c r="BM1965" i="2"/>
  <c r="BM1966" i="2"/>
  <c r="BM1967" i="2"/>
  <c r="BM1968" i="2"/>
  <c r="BM1969" i="2"/>
  <c r="BM1970" i="2"/>
  <c r="BM1971" i="2"/>
  <c r="BM1972" i="2"/>
  <c r="BM1973" i="2"/>
  <c r="BM1974" i="2"/>
  <c r="BM1975" i="2"/>
  <c r="BM1976" i="2"/>
  <c r="BM1977" i="2"/>
  <c r="BM1978" i="2"/>
  <c r="BM1979" i="2"/>
  <c r="BM1980" i="2"/>
  <c r="BM1981" i="2"/>
  <c r="BM1982" i="2"/>
  <c r="BM1983" i="2"/>
  <c r="BM1984" i="2"/>
  <c r="BM1985" i="2"/>
  <c r="BM1986" i="2"/>
  <c r="BM1987" i="2"/>
  <c r="P1662" i="2"/>
  <c r="Q1662" i="2"/>
  <c r="R1662" i="2"/>
  <c r="AQ1662" i="2" s="1"/>
  <c r="S1662" i="2"/>
  <c r="AC1662" i="2"/>
  <c r="AE1662" i="2"/>
  <c r="AF1662" i="2"/>
  <c r="AG1662" i="2"/>
  <c r="AL1662" i="2"/>
  <c r="AT1662" i="2"/>
  <c r="AY1662" i="2"/>
  <c r="AZ1662" i="2"/>
  <c r="BB1662" i="2"/>
  <c r="BC1662" i="2" s="1"/>
  <c r="BF1662" i="2"/>
  <c r="BG1662" i="2"/>
  <c r="BH1662" i="2"/>
  <c r="P1663" i="2"/>
  <c r="Q1663" i="2"/>
  <c r="R1663" i="2"/>
  <c r="AQ1663" i="2" s="1"/>
  <c r="S1663" i="2"/>
  <c r="AC1663" i="2"/>
  <c r="AE1663" i="2"/>
  <c r="AF1663" i="2"/>
  <c r="AG1663" i="2"/>
  <c r="AL1663" i="2"/>
  <c r="AT1663" i="2"/>
  <c r="AY1663" i="2"/>
  <c r="AZ1663" i="2"/>
  <c r="BB1663" i="2"/>
  <c r="BC1663" i="2" s="1"/>
  <c r="BF1663" i="2"/>
  <c r="BG1663" i="2"/>
  <c r="BH1663" i="2"/>
  <c r="P1664" i="2"/>
  <c r="Q1664" i="2"/>
  <c r="R1664" i="2"/>
  <c r="AQ1664" i="2" s="1"/>
  <c r="S1664" i="2"/>
  <c r="AC1664" i="2"/>
  <c r="AE1664" i="2"/>
  <c r="AF1664" i="2"/>
  <c r="AG1664" i="2"/>
  <c r="AL1664" i="2"/>
  <c r="AT1664" i="2"/>
  <c r="AY1664" i="2"/>
  <c r="AZ1664" i="2"/>
  <c r="BB1664" i="2"/>
  <c r="BC1664" i="2" s="1"/>
  <c r="BF1664" i="2"/>
  <c r="BG1664" i="2"/>
  <c r="BH1664" i="2"/>
  <c r="P1665" i="2"/>
  <c r="Q1665" i="2"/>
  <c r="R1665" i="2"/>
  <c r="AQ1665" i="2" s="1"/>
  <c r="S1665" i="2"/>
  <c r="AC1665" i="2"/>
  <c r="AE1665" i="2"/>
  <c r="AF1665" i="2"/>
  <c r="AG1665" i="2"/>
  <c r="AL1665" i="2"/>
  <c r="AT1665" i="2"/>
  <c r="AY1665" i="2"/>
  <c r="AZ1665" i="2"/>
  <c r="BB1665" i="2"/>
  <c r="BC1665" i="2" s="1"/>
  <c r="BF1665" i="2"/>
  <c r="BG1665" i="2"/>
  <c r="BH1665" i="2"/>
  <c r="P1666" i="2"/>
  <c r="Q1666" i="2"/>
  <c r="R1666" i="2"/>
  <c r="AQ1666" i="2" s="1"/>
  <c r="S1666" i="2"/>
  <c r="AC1666" i="2"/>
  <c r="AE1666" i="2"/>
  <c r="AF1666" i="2"/>
  <c r="AG1666" i="2"/>
  <c r="AL1666" i="2"/>
  <c r="AT1666" i="2"/>
  <c r="AY1666" i="2"/>
  <c r="AZ1666" i="2"/>
  <c r="BB1666" i="2"/>
  <c r="BC1666" i="2" s="1"/>
  <c r="BF1666" i="2"/>
  <c r="BG1666" i="2"/>
  <c r="BH1666" i="2"/>
  <c r="P1667" i="2"/>
  <c r="Q1667" i="2"/>
  <c r="R1667" i="2"/>
  <c r="AQ1667" i="2" s="1"/>
  <c r="S1667" i="2"/>
  <c r="AC1667" i="2"/>
  <c r="AE1667" i="2"/>
  <c r="AF1667" i="2"/>
  <c r="AG1667" i="2"/>
  <c r="AL1667" i="2"/>
  <c r="AT1667" i="2"/>
  <c r="AY1667" i="2"/>
  <c r="AZ1667" i="2"/>
  <c r="BB1667" i="2"/>
  <c r="BC1667" i="2" s="1"/>
  <c r="BF1667" i="2"/>
  <c r="BG1667" i="2"/>
  <c r="BH1667" i="2"/>
  <c r="P1668" i="2"/>
  <c r="Q1668" i="2"/>
  <c r="R1668" i="2"/>
  <c r="AQ1668" i="2" s="1"/>
  <c r="S1668" i="2"/>
  <c r="AC1668" i="2"/>
  <c r="AE1668" i="2"/>
  <c r="AF1668" i="2"/>
  <c r="AG1668" i="2"/>
  <c r="AL1668" i="2"/>
  <c r="AT1668" i="2"/>
  <c r="AY1668" i="2"/>
  <c r="AZ1668" i="2"/>
  <c r="BB1668" i="2"/>
  <c r="BC1668" i="2" s="1"/>
  <c r="BF1668" i="2"/>
  <c r="BG1668" i="2"/>
  <c r="BH1668" i="2"/>
  <c r="P1669" i="2"/>
  <c r="Q1669" i="2"/>
  <c r="R1669" i="2"/>
  <c r="AQ1669" i="2" s="1"/>
  <c r="S1669" i="2"/>
  <c r="AC1669" i="2"/>
  <c r="AE1669" i="2"/>
  <c r="AF1669" i="2"/>
  <c r="AG1669" i="2"/>
  <c r="AL1669" i="2"/>
  <c r="AT1669" i="2"/>
  <c r="AY1669" i="2"/>
  <c r="AZ1669" i="2"/>
  <c r="BB1669" i="2"/>
  <c r="BC1669" i="2" s="1"/>
  <c r="BF1669" i="2"/>
  <c r="BG1669" i="2"/>
  <c r="BH1669" i="2"/>
  <c r="P1670" i="2"/>
  <c r="Q1670" i="2"/>
  <c r="R1670" i="2"/>
  <c r="AQ1670" i="2" s="1"/>
  <c r="S1670" i="2"/>
  <c r="AC1670" i="2"/>
  <c r="AE1670" i="2"/>
  <c r="AF1670" i="2"/>
  <c r="AG1670" i="2"/>
  <c r="AL1670" i="2"/>
  <c r="AT1670" i="2"/>
  <c r="AY1670" i="2"/>
  <c r="AZ1670" i="2"/>
  <c r="BB1670" i="2"/>
  <c r="BC1670" i="2" s="1"/>
  <c r="BF1670" i="2"/>
  <c r="BG1670" i="2"/>
  <c r="BH1670" i="2"/>
  <c r="P1671" i="2"/>
  <c r="Q1671" i="2"/>
  <c r="R1671" i="2"/>
  <c r="AQ1671" i="2" s="1"/>
  <c r="S1671" i="2"/>
  <c r="T1671" i="2"/>
  <c r="AC1671" i="2"/>
  <c r="AE1671" i="2"/>
  <c r="AF1671" i="2"/>
  <c r="AG1671" i="2"/>
  <c r="AL1671" i="2"/>
  <c r="AT1671" i="2"/>
  <c r="AY1671" i="2"/>
  <c r="AZ1671" i="2"/>
  <c r="BB1671" i="2"/>
  <c r="BC1671" i="2" s="1"/>
  <c r="BF1671" i="2"/>
  <c r="BG1671" i="2"/>
  <c r="BH1671" i="2"/>
  <c r="P1672" i="2"/>
  <c r="Q1672" i="2"/>
  <c r="R1672" i="2"/>
  <c r="AQ1672" i="2" s="1"/>
  <c r="S1672" i="2"/>
  <c r="T1672" i="2"/>
  <c r="AC1672" i="2"/>
  <c r="AE1672" i="2"/>
  <c r="AF1672" i="2"/>
  <c r="AG1672" i="2"/>
  <c r="AL1672" i="2"/>
  <c r="AT1672" i="2"/>
  <c r="AY1672" i="2"/>
  <c r="AZ1672" i="2"/>
  <c r="BB1672" i="2"/>
  <c r="BC1672" i="2" s="1"/>
  <c r="BF1672" i="2"/>
  <c r="BG1672" i="2"/>
  <c r="BH1672" i="2"/>
  <c r="P1673" i="2"/>
  <c r="Q1673" i="2"/>
  <c r="R1673" i="2"/>
  <c r="AQ1673" i="2" s="1"/>
  <c r="S1673" i="2"/>
  <c r="AC1673" i="2"/>
  <c r="AE1673" i="2"/>
  <c r="AF1673" i="2"/>
  <c r="AG1673" i="2"/>
  <c r="AL1673" i="2"/>
  <c r="AT1673" i="2"/>
  <c r="AY1673" i="2"/>
  <c r="AZ1673" i="2"/>
  <c r="BB1673" i="2"/>
  <c r="BC1673" i="2" s="1"/>
  <c r="BF1673" i="2"/>
  <c r="BG1673" i="2"/>
  <c r="BH1673" i="2"/>
  <c r="P1674" i="2"/>
  <c r="Q1674" i="2"/>
  <c r="R1674" i="2"/>
  <c r="AQ1674" i="2" s="1"/>
  <c r="S1674" i="2"/>
  <c r="AC1674" i="2"/>
  <c r="AE1674" i="2"/>
  <c r="AF1674" i="2"/>
  <c r="AG1674" i="2"/>
  <c r="AL1674" i="2"/>
  <c r="AT1674" i="2"/>
  <c r="AY1674" i="2"/>
  <c r="AZ1674" i="2"/>
  <c r="BB1674" i="2"/>
  <c r="BC1674" i="2" s="1"/>
  <c r="BF1674" i="2"/>
  <c r="BG1674" i="2"/>
  <c r="BH1674" i="2"/>
  <c r="P1675" i="2"/>
  <c r="Q1675" i="2"/>
  <c r="R1675" i="2"/>
  <c r="AQ1675" i="2" s="1"/>
  <c r="S1675" i="2"/>
  <c r="T1675" i="2"/>
  <c r="AC1675" i="2"/>
  <c r="AE1675" i="2"/>
  <c r="AF1675" i="2"/>
  <c r="AG1675" i="2"/>
  <c r="AL1675" i="2"/>
  <c r="AT1675" i="2"/>
  <c r="AY1675" i="2"/>
  <c r="AZ1675" i="2"/>
  <c r="BB1675" i="2"/>
  <c r="BC1675" i="2" s="1"/>
  <c r="BF1675" i="2"/>
  <c r="BG1675" i="2"/>
  <c r="BH1675" i="2"/>
  <c r="P1676" i="2"/>
  <c r="Q1676" i="2"/>
  <c r="R1676" i="2"/>
  <c r="AQ1676" i="2" s="1"/>
  <c r="S1676" i="2"/>
  <c r="AC1676" i="2"/>
  <c r="AE1676" i="2"/>
  <c r="AF1676" i="2"/>
  <c r="AG1676" i="2"/>
  <c r="AL1676" i="2"/>
  <c r="AT1676" i="2"/>
  <c r="AY1676" i="2"/>
  <c r="AZ1676" i="2"/>
  <c r="BB1676" i="2"/>
  <c r="BC1676" i="2" s="1"/>
  <c r="BF1676" i="2"/>
  <c r="BG1676" i="2"/>
  <c r="BH1676" i="2"/>
  <c r="P1677" i="2"/>
  <c r="Q1677" i="2"/>
  <c r="R1677" i="2"/>
  <c r="AQ1677" i="2" s="1"/>
  <c r="S1677" i="2"/>
  <c r="AC1677" i="2"/>
  <c r="AE1677" i="2"/>
  <c r="AF1677" i="2"/>
  <c r="AG1677" i="2"/>
  <c r="AL1677" i="2"/>
  <c r="AT1677" i="2"/>
  <c r="AY1677" i="2"/>
  <c r="AZ1677" i="2"/>
  <c r="BB1677" i="2"/>
  <c r="BC1677" i="2" s="1"/>
  <c r="BF1677" i="2"/>
  <c r="BG1677" i="2"/>
  <c r="BH1677" i="2"/>
  <c r="P1678" i="2"/>
  <c r="Q1678" i="2"/>
  <c r="R1678" i="2"/>
  <c r="AQ1678" i="2" s="1"/>
  <c r="S1678" i="2"/>
  <c r="AC1678" i="2"/>
  <c r="AE1678" i="2"/>
  <c r="AF1678" i="2"/>
  <c r="AG1678" i="2"/>
  <c r="AL1678" i="2"/>
  <c r="AT1678" i="2"/>
  <c r="AY1678" i="2"/>
  <c r="AZ1678" i="2"/>
  <c r="BB1678" i="2"/>
  <c r="BC1678" i="2" s="1"/>
  <c r="BF1678" i="2"/>
  <c r="BG1678" i="2"/>
  <c r="BH1678" i="2"/>
  <c r="P1679" i="2"/>
  <c r="Q1679" i="2"/>
  <c r="R1679" i="2"/>
  <c r="AQ1679" i="2" s="1"/>
  <c r="S1679" i="2"/>
  <c r="T1679" i="2"/>
  <c r="AC1679" i="2"/>
  <c r="AE1679" i="2"/>
  <c r="AF1679" i="2"/>
  <c r="AG1679" i="2"/>
  <c r="AL1679" i="2"/>
  <c r="AT1679" i="2"/>
  <c r="AY1679" i="2"/>
  <c r="AZ1679" i="2"/>
  <c r="BB1679" i="2"/>
  <c r="BC1679" i="2" s="1"/>
  <c r="BF1679" i="2"/>
  <c r="BG1679" i="2"/>
  <c r="BH1679" i="2"/>
  <c r="P1680" i="2"/>
  <c r="Q1680" i="2"/>
  <c r="R1680" i="2"/>
  <c r="AQ1680" i="2" s="1"/>
  <c r="S1680" i="2"/>
  <c r="T1680" i="2"/>
  <c r="AC1680" i="2"/>
  <c r="AE1680" i="2"/>
  <c r="AF1680" i="2"/>
  <c r="AG1680" i="2"/>
  <c r="AL1680" i="2"/>
  <c r="AT1680" i="2"/>
  <c r="AY1680" i="2"/>
  <c r="AZ1680" i="2"/>
  <c r="BB1680" i="2"/>
  <c r="BC1680" i="2" s="1"/>
  <c r="BF1680" i="2"/>
  <c r="BG1680" i="2"/>
  <c r="BH1680" i="2"/>
  <c r="P1681" i="2"/>
  <c r="Q1681" i="2"/>
  <c r="R1681" i="2"/>
  <c r="AQ1681" i="2" s="1"/>
  <c r="S1681" i="2"/>
  <c r="AC1681" i="2"/>
  <c r="AE1681" i="2"/>
  <c r="AF1681" i="2"/>
  <c r="AG1681" i="2"/>
  <c r="AL1681" i="2"/>
  <c r="AT1681" i="2"/>
  <c r="AY1681" i="2"/>
  <c r="AZ1681" i="2"/>
  <c r="BB1681" i="2"/>
  <c r="BC1681" i="2" s="1"/>
  <c r="BF1681" i="2"/>
  <c r="BG1681" i="2"/>
  <c r="BH1681" i="2"/>
  <c r="P1682" i="2"/>
  <c r="Q1682" i="2"/>
  <c r="R1682" i="2"/>
  <c r="AQ1682" i="2" s="1"/>
  <c r="S1682" i="2"/>
  <c r="AC1682" i="2"/>
  <c r="AE1682" i="2"/>
  <c r="AF1682" i="2"/>
  <c r="AG1682" i="2"/>
  <c r="AL1682" i="2"/>
  <c r="AT1682" i="2"/>
  <c r="AY1682" i="2"/>
  <c r="AZ1682" i="2"/>
  <c r="BB1682" i="2"/>
  <c r="BC1682" i="2" s="1"/>
  <c r="BF1682" i="2"/>
  <c r="BG1682" i="2"/>
  <c r="BH1682" i="2"/>
  <c r="P1683" i="2"/>
  <c r="Q1683" i="2"/>
  <c r="R1683" i="2"/>
  <c r="AQ1683" i="2" s="1"/>
  <c r="S1683" i="2"/>
  <c r="AC1683" i="2"/>
  <c r="AE1683" i="2"/>
  <c r="AF1683" i="2"/>
  <c r="AG1683" i="2"/>
  <c r="AL1683" i="2"/>
  <c r="AT1683" i="2"/>
  <c r="AY1683" i="2"/>
  <c r="AZ1683" i="2"/>
  <c r="BB1683" i="2"/>
  <c r="BC1683" i="2" s="1"/>
  <c r="BF1683" i="2"/>
  <c r="BG1683" i="2"/>
  <c r="BH1683" i="2"/>
  <c r="P1684" i="2"/>
  <c r="Q1684" i="2"/>
  <c r="R1684" i="2"/>
  <c r="AQ1684" i="2" s="1"/>
  <c r="S1684" i="2"/>
  <c r="T1684" i="2"/>
  <c r="AC1684" i="2"/>
  <c r="AE1684" i="2"/>
  <c r="AF1684" i="2"/>
  <c r="AG1684" i="2"/>
  <c r="AL1684" i="2"/>
  <c r="AT1684" i="2"/>
  <c r="AY1684" i="2"/>
  <c r="AZ1684" i="2"/>
  <c r="BB1684" i="2"/>
  <c r="BC1684" i="2" s="1"/>
  <c r="BF1684" i="2"/>
  <c r="BG1684" i="2"/>
  <c r="BH1684" i="2"/>
  <c r="P1685" i="2"/>
  <c r="Q1685" i="2"/>
  <c r="R1685" i="2"/>
  <c r="AQ1685" i="2" s="1"/>
  <c r="S1685" i="2"/>
  <c r="AC1685" i="2"/>
  <c r="AE1685" i="2"/>
  <c r="AF1685" i="2"/>
  <c r="AG1685" i="2"/>
  <c r="AL1685" i="2"/>
  <c r="AT1685" i="2"/>
  <c r="AY1685" i="2"/>
  <c r="AZ1685" i="2"/>
  <c r="BB1685" i="2"/>
  <c r="BC1685" i="2" s="1"/>
  <c r="BF1685" i="2"/>
  <c r="BG1685" i="2"/>
  <c r="BH1685" i="2"/>
  <c r="P1686" i="2"/>
  <c r="Q1686" i="2"/>
  <c r="R1686" i="2"/>
  <c r="AQ1686" i="2" s="1"/>
  <c r="S1686" i="2"/>
  <c r="AC1686" i="2"/>
  <c r="AE1686" i="2"/>
  <c r="AF1686" i="2"/>
  <c r="AG1686" i="2"/>
  <c r="AL1686" i="2"/>
  <c r="AT1686" i="2"/>
  <c r="AY1686" i="2"/>
  <c r="AZ1686" i="2"/>
  <c r="BB1686" i="2"/>
  <c r="BC1686" i="2" s="1"/>
  <c r="BF1686" i="2"/>
  <c r="BG1686" i="2"/>
  <c r="BH1686" i="2"/>
  <c r="P1687" i="2"/>
  <c r="Q1687" i="2"/>
  <c r="R1687" i="2"/>
  <c r="AQ1687" i="2" s="1"/>
  <c r="S1687" i="2"/>
  <c r="AC1687" i="2"/>
  <c r="AE1687" i="2"/>
  <c r="AF1687" i="2"/>
  <c r="AG1687" i="2"/>
  <c r="AL1687" i="2"/>
  <c r="AT1687" i="2"/>
  <c r="AY1687" i="2"/>
  <c r="AZ1687" i="2"/>
  <c r="BB1687" i="2"/>
  <c r="BC1687" i="2" s="1"/>
  <c r="BF1687" i="2"/>
  <c r="BG1687" i="2"/>
  <c r="BH1687" i="2"/>
  <c r="P1688" i="2"/>
  <c r="Q1688" i="2"/>
  <c r="R1688" i="2"/>
  <c r="AQ1688" i="2" s="1"/>
  <c r="S1688" i="2"/>
  <c r="AC1688" i="2"/>
  <c r="AE1688" i="2"/>
  <c r="AF1688" i="2"/>
  <c r="AG1688" i="2"/>
  <c r="AL1688" i="2"/>
  <c r="AT1688" i="2"/>
  <c r="AY1688" i="2"/>
  <c r="AZ1688" i="2"/>
  <c r="BB1688" i="2"/>
  <c r="BC1688" i="2" s="1"/>
  <c r="BF1688" i="2"/>
  <c r="BG1688" i="2"/>
  <c r="BH1688" i="2"/>
  <c r="P1689" i="2"/>
  <c r="Q1689" i="2"/>
  <c r="R1689" i="2"/>
  <c r="AQ1689" i="2" s="1"/>
  <c r="S1689" i="2"/>
  <c r="AC1689" i="2"/>
  <c r="AE1689" i="2"/>
  <c r="AF1689" i="2"/>
  <c r="AG1689" i="2"/>
  <c r="AL1689" i="2"/>
  <c r="AT1689" i="2"/>
  <c r="AY1689" i="2"/>
  <c r="AZ1689" i="2"/>
  <c r="BB1689" i="2"/>
  <c r="BC1689" i="2" s="1"/>
  <c r="BF1689" i="2"/>
  <c r="BG1689" i="2"/>
  <c r="BH1689" i="2"/>
  <c r="P1690" i="2"/>
  <c r="Q1690" i="2"/>
  <c r="R1690" i="2"/>
  <c r="AQ1690" i="2" s="1"/>
  <c r="S1690" i="2"/>
  <c r="AC1690" i="2"/>
  <c r="AE1690" i="2"/>
  <c r="AF1690" i="2"/>
  <c r="AG1690" i="2"/>
  <c r="AL1690" i="2"/>
  <c r="AT1690" i="2"/>
  <c r="AY1690" i="2"/>
  <c r="AZ1690" i="2"/>
  <c r="BB1690" i="2"/>
  <c r="BC1690" i="2" s="1"/>
  <c r="BF1690" i="2"/>
  <c r="BG1690" i="2"/>
  <c r="BH1690" i="2"/>
  <c r="P1691" i="2"/>
  <c r="Q1691" i="2"/>
  <c r="R1691" i="2"/>
  <c r="AQ1691" i="2" s="1"/>
  <c r="S1691" i="2"/>
  <c r="AC1691" i="2"/>
  <c r="AE1691" i="2"/>
  <c r="AF1691" i="2"/>
  <c r="AG1691" i="2"/>
  <c r="AL1691" i="2"/>
  <c r="AT1691" i="2"/>
  <c r="AY1691" i="2"/>
  <c r="AZ1691" i="2"/>
  <c r="BB1691" i="2"/>
  <c r="BC1691" i="2" s="1"/>
  <c r="BF1691" i="2"/>
  <c r="BG1691" i="2"/>
  <c r="BH1691" i="2"/>
  <c r="P1692" i="2"/>
  <c r="Q1692" i="2"/>
  <c r="R1692" i="2"/>
  <c r="AQ1692" i="2" s="1"/>
  <c r="S1692" i="2"/>
  <c r="AC1692" i="2"/>
  <c r="AE1692" i="2"/>
  <c r="AF1692" i="2"/>
  <c r="AG1692" i="2"/>
  <c r="AL1692" i="2"/>
  <c r="AT1692" i="2"/>
  <c r="AY1692" i="2"/>
  <c r="AZ1692" i="2"/>
  <c r="BB1692" i="2"/>
  <c r="BC1692" i="2" s="1"/>
  <c r="BF1692" i="2"/>
  <c r="BG1692" i="2"/>
  <c r="BH1692" i="2"/>
  <c r="P1693" i="2"/>
  <c r="Q1693" i="2"/>
  <c r="R1693" i="2"/>
  <c r="AQ1693" i="2" s="1"/>
  <c r="S1693" i="2"/>
  <c r="AC1693" i="2"/>
  <c r="AE1693" i="2"/>
  <c r="AF1693" i="2"/>
  <c r="AG1693" i="2"/>
  <c r="AL1693" i="2"/>
  <c r="AT1693" i="2"/>
  <c r="AY1693" i="2"/>
  <c r="AZ1693" i="2"/>
  <c r="BB1693" i="2"/>
  <c r="BC1693" i="2" s="1"/>
  <c r="BF1693" i="2"/>
  <c r="BG1693" i="2"/>
  <c r="BH1693" i="2"/>
  <c r="P1694" i="2"/>
  <c r="Q1694" i="2"/>
  <c r="R1694" i="2"/>
  <c r="AQ1694" i="2" s="1"/>
  <c r="S1694" i="2"/>
  <c r="AC1694" i="2"/>
  <c r="AE1694" i="2"/>
  <c r="AF1694" i="2"/>
  <c r="AG1694" i="2"/>
  <c r="AL1694" i="2"/>
  <c r="AT1694" i="2"/>
  <c r="AY1694" i="2"/>
  <c r="AZ1694" i="2"/>
  <c r="BB1694" i="2"/>
  <c r="BC1694" i="2" s="1"/>
  <c r="BF1694" i="2"/>
  <c r="BG1694" i="2"/>
  <c r="BH1694" i="2"/>
  <c r="P1695" i="2"/>
  <c r="Q1695" i="2"/>
  <c r="R1695" i="2"/>
  <c r="AQ1695" i="2" s="1"/>
  <c r="S1695" i="2"/>
  <c r="AC1695" i="2"/>
  <c r="AE1695" i="2"/>
  <c r="AF1695" i="2"/>
  <c r="AG1695" i="2"/>
  <c r="AL1695" i="2"/>
  <c r="AT1695" i="2"/>
  <c r="AY1695" i="2"/>
  <c r="AZ1695" i="2"/>
  <c r="BB1695" i="2"/>
  <c r="BC1695" i="2" s="1"/>
  <c r="BF1695" i="2"/>
  <c r="BG1695" i="2"/>
  <c r="BH1695" i="2"/>
  <c r="P1696" i="2"/>
  <c r="Q1696" i="2"/>
  <c r="R1696" i="2"/>
  <c r="AQ1696" i="2" s="1"/>
  <c r="S1696" i="2"/>
  <c r="AC1696" i="2"/>
  <c r="AE1696" i="2"/>
  <c r="AF1696" i="2"/>
  <c r="AG1696" i="2"/>
  <c r="AL1696" i="2"/>
  <c r="AT1696" i="2"/>
  <c r="AY1696" i="2"/>
  <c r="AZ1696" i="2"/>
  <c r="BB1696" i="2"/>
  <c r="BC1696" i="2" s="1"/>
  <c r="BF1696" i="2"/>
  <c r="BG1696" i="2"/>
  <c r="BH1696" i="2"/>
  <c r="P1697" i="2"/>
  <c r="Q1697" i="2"/>
  <c r="R1697" i="2"/>
  <c r="AQ1697" i="2" s="1"/>
  <c r="S1697" i="2"/>
  <c r="AC1697" i="2"/>
  <c r="AE1697" i="2"/>
  <c r="AF1697" i="2"/>
  <c r="AG1697" i="2"/>
  <c r="AL1697" i="2"/>
  <c r="AT1697" i="2"/>
  <c r="AY1697" i="2"/>
  <c r="AZ1697" i="2"/>
  <c r="BB1697" i="2"/>
  <c r="BC1697" i="2" s="1"/>
  <c r="BF1697" i="2"/>
  <c r="BG1697" i="2"/>
  <c r="BH1697" i="2"/>
  <c r="P1698" i="2"/>
  <c r="Q1698" i="2"/>
  <c r="R1698" i="2"/>
  <c r="AQ1698" i="2" s="1"/>
  <c r="S1698" i="2"/>
  <c r="T1698" i="2"/>
  <c r="AC1698" i="2"/>
  <c r="AE1698" i="2"/>
  <c r="AF1698" i="2"/>
  <c r="AG1698" i="2"/>
  <c r="AL1698" i="2"/>
  <c r="AT1698" i="2"/>
  <c r="AY1698" i="2"/>
  <c r="AZ1698" i="2"/>
  <c r="BB1698" i="2"/>
  <c r="BC1698" i="2" s="1"/>
  <c r="BF1698" i="2"/>
  <c r="BG1698" i="2"/>
  <c r="BH1698" i="2"/>
  <c r="P1699" i="2"/>
  <c r="Q1699" i="2"/>
  <c r="R1699" i="2"/>
  <c r="AQ1699" i="2" s="1"/>
  <c r="S1699" i="2"/>
  <c r="AC1699" i="2"/>
  <c r="AE1699" i="2"/>
  <c r="AF1699" i="2"/>
  <c r="AG1699" i="2"/>
  <c r="AL1699" i="2"/>
  <c r="AT1699" i="2"/>
  <c r="AY1699" i="2"/>
  <c r="AZ1699" i="2"/>
  <c r="BB1699" i="2"/>
  <c r="BC1699" i="2" s="1"/>
  <c r="BF1699" i="2"/>
  <c r="BG1699" i="2"/>
  <c r="BH1699" i="2"/>
  <c r="P1700" i="2"/>
  <c r="Q1700" i="2"/>
  <c r="R1700" i="2"/>
  <c r="AQ1700" i="2" s="1"/>
  <c r="S1700" i="2"/>
  <c r="AC1700" i="2"/>
  <c r="AE1700" i="2"/>
  <c r="AF1700" i="2"/>
  <c r="AG1700" i="2"/>
  <c r="AL1700" i="2"/>
  <c r="AT1700" i="2"/>
  <c r="AY1700" i="2"/>
  <c r="AZ1700" i="2"/>
  <c r="BB1700" i="2"/>
  <c r="BC1700" i="2" s="1"/>
  <c r="BF1700" i="2"/>
  <c r="BG1700" i="2"/>
  <c r="BH1700" i="2"/>
  <c r="P1701" i="2"/>
  <c r="Q1701" i="2"/>
  <c r="R1701" i="2"/>
  <c r="AQ1701" i="2" s="1"/>
  <c r="S1701" i="2"/>
  <c r="T1701" i="2"/>
  <c r="AC1701" i="2"/>
  <c r="AE1701" i="2"/>
  <c r="AF1701" i="2"/>
  <c r="AG1701" i="2"/>
  <c r="AL1701" i="2"/>
  <c r="AT1701" i="2"/>
  <c r="AY1701" i="2"/>
  <c r="AZ1701" i="2"/>
  <c r="BB1701" i="2"/>
  <c r="BC1701" i="2" s="1"/>
  <c r="BF1701" i="2"/>
  <c r="BG1701" i="2"/>
  <c r="BH1701" i="2"/>
  <c r="P1702" i="2"/>
  <c r="Q1702" i="2"/>
  <c r="R1702" i="2"/>
  <c r="AQ1702" i="2" s="1"/>
  <c r="S1702" i="2"/>
  <c r="AC1702" i="2"/>
  <c r="AE1702" i="2"/>
  <c r="AF1702" i="2"/>
  <c r="AG1702" i="2"/>
  <c r="AL1702" i="2"/>
  <c r="AT1702" i="2"/>
  <c r="AY1702" i="2"/>
  <c r="AZ1702" i="2"/>
  <c r="BB1702" i="2"/>
  <c r="BC1702" i="2" s="1"/>
  <c r="BF1702" i="2"/>
  <c r="BG1702" i="2"/>
  <c r="BH1702" i="2"/>
  <c r="P1703" i="2"/>
  <c r="Q1703" i="2"/>
  <c r="R1703" i="2"/>
  <c r="AQ1703" i="2" s="1"/>
  <c r="S1703" i="2"/>
  <c r="AC1703" i="2"/>
  <c r="AE1703" i="2"/>
  <c r="AF1703" i="2"/>
  <c r="AG1703" i="2"/>
  <c r="AL1703" i="2"/>
  <c r="AT1703" i="2"/>
  <c r="AY1703" i="2"/>
  <c r="AZ1703" i="2"/>
  <c r="BB1703" i="2"/>
  <c r="BC1703" i="2" s="1"/>
  <c r="BF1703" i="2"/>
  <c r="BG1703" i="2"/>
  <c r="BH1703" i="2"/>
  <c r="P1704" i="2"/>
  <c r="Q1704" i="2"/>
  <c r="R1704" i="2"/>
  <c r="AQ1704" i="2" s="1"/>
  <c r="S1704" i="2"/>
  <c r="T1704" i="2"/>
  <c r="AC1704" i="2"/>
  <c r="AE1704" i="2"/>
  <c r="AF1704" i="2"/>
  <c r="AG1704" i="2"/>
  <c r="AL1704" i="2"/>
  <c r="AT1704" i="2"/>
  <c r="AY1704" i="2"/>
  <c r="AZ1704" i="2"/>
  <c r="BB1704" i="2"/>
  <c r="BC1704" i="2" s="1"/>
  <c r="BF1704" i="2"/>
  <c r="BG1704" i="2"/>
  <c r="BH1704" i="2"/>
  <c r="P1705" i="2"/>
  <c r="Q1705" i="2"/>
  <c r="R1705" i="2"/>
  <c r="AQ1705" i="2" s="1"/>
  <c r="S1705" i="2"/>
  <c r="T1705" i="2"/>
  <c r="AC1705" i="2"/>
  <c r="AE1705" i="2"/>
  <c r="AF1705" i="2"/>
  <c r="AG1705" i="2"/>
  <c r="AL1705" i="2"/>
  <c r="AT1705" i="2"/>
  <c r="AY1705" i="2"/>
  <c r="AZ1705" i="2"/>
  <c r="BB1705" i="2"/>
  <c r="BC1705" i="2" s="1"/>
  <c r="BF1705" i="2"/>
  <c r="BG1705" i="2"/>
  <c r="BH1705" i="2"/>
  <c r="P1706" i="2"/>
  <c r="Q1706" i="2"/>
  <c r="R1706" i="2"/>
  <c r="AQ1706" i="2" s="1"/>
  <c r="S1706" i="2"/>
  <c r="T1706" i="2"/>
  <c r="AC1706" i="2"/>
  <c r="AE1706" i="2"/>
  <c r="AF1706" i="2"/>
  <c r="AG1706" i="2"/>
  <c r="AL1706" i="2"/>
  <c r="AT1706" i="2"/>
  <c r="AY1706" i="2"/>
  <c r="AZ1706" i="2"/>
  <c r="BB1706" i="2"/>
  <c r="BC1706" i="2" s="1"/>
  <c r="BF1706" i="2"/>
  <c r="BG1706" i="2"/>
  <c r="BH1706" i="2"/>
  <c r="P1707" i="2"/>
  <c r="Q1707" i="2"/>
  <c r="R1707" i="2"/>
  <c r="AQ1707" i="2" s="1"/>
  <c r="S1707" i="2"/>
  <c r="T1707" i="2"/>
  <c r="AC1707" i="2"/>
  <c r="AE1707" i="2"/>
  <c r="AF1707" i="2"/>
  <c r="AG1707" i="2"/>
  <c r="AL1707" i="2"/>
  <c r="AT1707" i="2"/>
  <c r="AY1707" i="2"/>
  <c r="AZ1707" i="2"/>
  <c r="BB1707" i="2"/>
  <c r="BC1707" i="2" s="1"/>
  <c r="BF1707" i="2"/>
  <c r="BG1707" i="2"/>
  <c r="BH1707" i="2"/>
  <c r="P1708" i="2"/>
  <c r="Q1708" i="2"/>
  <c r="R1708" i="2"/>
  <c r="AQ1708" i="2" s="1"/>
  <c r="S1708" i="2"/>
  <c r="T1708" i="2"/>
  <c r="AC1708" i="2"/>
  <c r="AE1708" i="2"/>
  <c r="AF1708" i="2"/>
  <c r="AG1708" i="2"/>
  <c r="AL1708" i="2"/>
  <c r="AT1708" i="2"/>
  <c r="AY1708" i="2"/>
  <c r="AZ1708" i="2"/>
  <c r="BB1708" i="2"/>
  <c r="BC1708" i="2" s="1"/>
  <c r="BF1708" i="2"/>
  <c r="BG1708" i="2"/>
  <c r="BH1708" i="2"/>
  <c r="P1709" i="2"/>
  <c r="Q1709" i="2"/>
  <c r="R1709" i="2"/>
  <c r="AQ1709" i="2" s="1"/>
  <c r="S1709" i="2"/>
  <c r="AC1709" i="2"/>
  <c r="AE1709" i="2"/>
  <c r="AF1709" i="2"/>
  <c r="AG1709" i="2"/>
  <c r="AL1709" i="2"/>
  <c r="AT1709" i="2"/>
  <c r="AY1709" i="2"/>
  <c r="AZ1709" i="2"/>
  <c r="BB1709" i="2"/>
  <c r="BC1709" i="2" s="1"/>
  <c r="BF1709" i="2"/>
  <c r="BG1709" i="2"/>
  <c r="BH1709" i="2"/>
  <c r="P1710" i="2"/>
  <c r="Q1710" i="2"/>
  <c r="R1710" i="2"/>
  <c r="AQ1710" i="2" s="1"/>
  <c r="S1710" i="2"/>
  <c r="AC1710" i="2"/>
  <c r="AE1710" i="2"/>
  <c r="AF1710" i="2"/>
  <c r="AG1710" i="2"/>
  <c r="AL1710" i="2"/>
  <c r="AT1710" i="2"/>
  <c r="AY1710" i="2"/>
  <c r="AZ1710" i="2"/>
  <c r="BB1710" i="2"/>
  <c r="BC1710" i="2" s="1"/>
  <c r="BF1710" i="2"/>
  <c r="BG1710" i="2"/>
  <c r="BH1710" i="2"/>
  <c r="P1711" i="2"/>
  <c r="Q1711" i="2"/>
  <c r="R1711" i="2"/>
  <c r="AQ1711" i="2" s="1"/>
  <c r="S1711" i="2"/>
  <c r="T1711" i="2"/>
  <c r="AC1711" i="2"/>
  <c r="AE1711" i="2"/>
  <c r="AF1711" i="2"/>
  <c r="AG1711" i="2"/>
  <c r="AL1711" i="2"/>
  <c r="AT1711" i="2"/>
  <c r="AY1711" i="2"/>
  <c r="AZ1711" i="2"/>
  <c r="BB1711" i="2"/>
  <c r="BC1711" i="2" s="1"/>
  <c r="BF1711" i="2"/>
  <c r="BG1711" i="2"/>
  <c r="BH1711" i="2"/>
  <c r="P1712" i="2"/>
  <c r="Q1712" i="2"/>
  <c r="R1712" i="2"/>
  <c r="AQ1712" i="2" s="1"/>
  <c r="S1712" i="2"/>
  <c r="AC1712" i="2"/>
  <c r="AE1712" i="2"/>
  <c r="AF1712" i="2"/>
  <c r="AG1712" i="2"/>
  <c r="AL1712" i="2"/>
  <c r="AT1712" i="2"/>
  <c r="AY1712" i="2"/>
  <c r="AZ1712" i="2"/>
  <c r="BB1712" i="2"/>
  <c r="BC1712" i="2" s="1"/>
  <c r="BF1712" i="2"/>
  <c r="BG1712" i="2"/>
  <c r="BH1712" i="2"/>
  <c r="P1713" i="2"/>
  <c r="Q1713" i="2"/>
  <c r="R1713" i="2"/>
  <c r="AQ1713" i="2" s="1"/>
  <c r="S1713" i="2"/>
  <c r="T1713" i="2"/>
  <c r="AC1713" i="2"/>
  <c r="AE1713" i="2"/>
  <c r="AF1713" i="2"/>
  <c r="AG1713" i="2"/>
  <c r="AL1713" i="2"/>
  <c r="AT1713" i="2"/>
  <c r="AY1713" i="2"/>
  <c r="AZ1713" i="2"/>
  <c r="BB1713" i="2"/>
  <c r="BC1713" i="2" s="1"/>
  <c r="BF1713" i="2"/>
  <c r="BG1713" i="2"/>
  <c r="BH1713" i="2"/>
  <c r="P1714" i="2"/>
  <c r="Q1714" i="2"/>
  <c r="R1714" i="2"/>
  <c r="AQ1714" i="2" s="1"/>
  <c r="S1714" i="2"/>
  <c r="AC1714" i="2"/>
  <c r="AE1714" i="2"/>
  <c r="AF1714" i="2"/>
  <c r="AG1714" i="2"/>
  <c r="AL1714" i="2"/>
  <c r="AT1714" i="2"/>
  <c r="AY1714" i="2"/>
  <c r="AZ1714" i="2"/>
  <c r="BB1714" i="2"/>
  <c r="BC1714" i="2" s="1"/>
  <c r="BF1714" i="2"/>
  <c r="BG1714" i="2"/>
  <c r="BH1714" i="2"/>
  <c r="P1715" i="2"/>
  <c r="Q1715" i="2"/>
  <c r="R1715" i="2"/>
  <c r="AQ1715" i="2" s="1"/>
  <c r="S1715" i="2"/>
  <c r="AC1715" i="2"/>
  <c r="AE1715" i="2"/>
  <c r="AF1715" i="2"/>
  <c r="AG1715" i="2"/>
  <c r="AL1715" i="2"/>
  <c r="AT1715" i="2"/>
  <c r="AY1715" i="2"/>
  <c r="AZ1715" i="2"/>
  <c r="BB1715" i="2"/>
  <c r="BC1715" i="2" s="1"/>
  <c r="BF1715" i="2"/>
  <c r="BG1715" i="2"/>
  <c r="BH1715" i="2"/>
  <c r="P1716" i="2"/>
  <c r="Q1716" i="2"/>
  <c r="R1716" i="2"/>
  <c r="AQ1716" i="2" s="1"/>
  <c r="S1716" i="2"/>
  <c r="AC1716" i="2"/>
  <c r="AE1716" i="2"/>
  <c r="AF1716" i="2"/>
  <c r="AG1716" i="2"/>
  <c r="AL1716" i="2"/>
  <c r="AT1716" i="2"/>
  <c r="AY1716" i="2"/>
  <c r="AZ1716" i="2"/>
  <c r="BB1716" i="2"/>
  <c r="BC1716" i="2" s="1"/>
  <c r="BF1716" i="2"/>
  <c r="BG1716" i="2"/>
  <c r="BH1716" i="2"/>
  <c r="P1717" i="2"/>
  <c r="Q1717" i="2"/>
  <c r="R1717" i="2"/>
  <c r="AQ1717" i="2" s="1"/>
  <c r="S1717" i="2"/>
  <c r="AC1717" i="2"/>
  <c r="AE1717" i="2"/>
  <c r="AF1717" i="2"/>
  <c r="AG1717" i="2"/>
  <c r="AL1717" i="2"/>
  <c r="AT1717" i="2"/>
  <c r="AY1717" i="2"/>
  <c r="AZ1717" i="2"/>
  <c r="BB1717" i="2"/>
  <c r="BC1717" i="2" s="1"/>
  <c r="BF1717" i="2"/>
  <c r="BG1717" i="2"/>
  <c r="BH1717" i="2"/>
  <c r="P1718" i="2"/>
  <c r="Q1718" i="2"/>
  <c r="R1718" i="2"/>
  <c r="AQ1718" i="2" s="1"/>
  <c r="S1718" i="2"/>
  <c r="AC1718" i="2"/>
  <c r="AE1718" i="2"/>
  <c r="AF1718" i="2"/>
  <c r="AG1718" i="2"/>
  <c r="AL1718" i="2"/>
  <c r="AT1718" i="2"/>
  <c r="AY1718" i="2"/>
  <c r="AZ1718" i="2"/>
  <c r="BB1718" i="2"/>
  <c r="BC1718" i="2" s="1"/>
  <c r="BF1718" i="2"/>
  <c r="BG1718" i="2"/>
  <c r="BH1718" i="2"/>
  <c r="P1719" i="2"/>
  <c r="Q1719" i="2"/>
  <c r="R1719" i="2"/>
  <c r="AQ1719" i="2" s="1"/>
  <c r="S1719" i="2"/>
  <c r="AC1719" i="2"/>
  <c r="AE1719" i="2"/>
  <c r="AF1719" i="2"/>
  <c r="AG1719" i="2"/>
  <c r="AL1719" i="2"/>
  <c r="AT1719" i="2"/>
  <c r="AY1719" i="2"/>
  <c r="AZ1719" i="2"/>
  <c r="BB1719" i="2"/>
  <c r="BC1719" i="2" s="1"/>
  <c r="BF1719" i="2"/>
  <c r="BG1719" i="2"/>
  <c r="BH1719" i="2"/>
  <c r="P1720" i="2"/>
  <c r="Q1720" i="2"/>
  <c r="R1720" i="2"/>
  <c r="AQ1720" i="2" s="1"/>
  <c r="S1720" i="2"/>
  <c r="AC1720" i="2"/>
  <c r="AE1720" i="2"/>
  <c r="AF1720" i="2"/>
  <c r="AG1720" i="2"/>
  <c r="AL1720" i="2"/>
  <c r="AT1720" i="2"/>
  <c r="AY1720" i="2"/>
  <c r="AZ1720" i="2"/>
  <c r="BB1720" i="2"/>
  <c r="BC1720" i="2" s="1"/>
  <c r="BF1720" i="2"/>
  <c r="BG1720" i="2"/>
  <c r="BH1720" i="2"/>
  <c r="P1721" i="2"/>
  <c r="Q1721" i="2"/>
  <c r="R1721" i="2"/>
  <c r="AQ1721" i="2" s="1"/>
  <c r="S1721" i="2"/>
  <c r="AC1721" i="2"/>
  <c r="AE1721" i="2"/>
  <c r="AF1721" i="2"/>
  <c r="AG1721" i="2"/>
  <c r="AL1721" i="2"/>
  <c r="AT1721" i="2"/>
  <c r="AY1721" i="2"/>
  <c r="AZ1721" i="2"/>
  <c r="BB1721" i="2"/>
  <c r="BC1721" i="2" s="1"/>
  <c r="BF1721" i="2"/>
  <c r="BG1721" i="2"/>
  <c r="BH1721" i="2"/>
  <c r="P1722" i="2"/>
  <c r="Q1722" i="2"/>
  <c r="R1722" i="2"/>
  <c r="AQ1722" i="2" s="1"/>
  <c r="S1722" i="2"/>
  <c r="AC1722" i="2"/>
  <c r="AE1722" i="2"/>
  <c r="AF1722" i="2"/>
  <c r="AG1722" i="2"/>
  <c r="AL1722" i="2"/>
  <c r="AT1722" i="2"/>
  <c r="AY1722" i="2"/>
  <c r="AZ1722" i="2"/>
  <c r="BB1722" i="2"/>
  <c r="BC1722" i="2" s="1"/>
  <c r="BF1722" i="2"/>
  <c r="BG1722" i="2"/>
  <c r="BH1722" i="2"/>
  <c r="P1723" i="2"/>
  <c r="Q1723" i="2"/>
  <c r="R1723" i="2"/>
  <c r="AQ1723" i="2" s="1"/>
  <c r="S1723" i="2"/>
  <c r="AC1723" i="2"/>
  <c r="AE1723" i="2"/>
  <c r="AF1723" i="2"/>
  <c r="AG1723" i="2"/>
  <c r="AL1723" i="2"/>
  <c r="AT1723" i="2"/>
  <c r="AY1723" i="2"/>
  <c r="AZ1723" i="2"/>
  <c r="BB1723" i="2"/>
  <c r="BC1723" i="2" s="1"/>
  <c r="BF1723" i="2"/>
  <c r="BG1723" i="2"/>
  <c r="BH1723" i="2"/>
  <c r="P1724" i="2"/>
  <c r="Q1724" i="2"/>
  <c r="R1724" i="2"/>
  <c r="AQ1724" i="2" s="1"/>
  <c r="S1724" i="2"/>
  <c r="AC1724" i="2"/>
  <c r="AE1724" i="2"/>
  <c r="AF1724" i="2"/>
  <c r="AG1724" i="2"/>
  <c r="AL1724" i="2"/>
  <c r="AT1724" i="2"/>
  <c r="AY1724" i="2"/>
  <c r="AZ1724" i="2"/>
  <c r="BB1724" i="2"/>
  <c r="BC1724" i="2" s="1"/>
  <c r="BF1724" i="2"/>
  <c r="BG1724" i="2"/>
  <c r="BH1724" i="2"/>
  <c r="P1725" i="2"/>
  <c r="Q1725" i="2"/>
  <c r="R1725" i="2"/>
  <c r="AQ1725" i="2" s="1"/>
  <c r="S1725" i="2"/>
  <c r="AC1725" i="2"/>
  <c r="AE1725" i="2"/>
  <c r="AF1725" i="2"/>
  <c r="AG1725" i="2"/>
  <c r="AL1725" i="2"/>
  <c r="AT1725" i="2"/>
  <c r="AY1725" i="2"/>
  <c r="AZ1725" i="2"/>
  <c r="BB1725" i="2"/>
  <c r="BC1725" i="2" s="1"/>
  <c r="BF1725" i="2"/>
  <c r="BG1725" i="2"/>
  <c r="BH1725" i="2"/>
  <c r="P1726" i="2"/>
  <c r="Q1726" i="2"/>
  <c r="R1726" i="2"/>
  <c r="AQ1726" i="2" s="1"/>
  <c r="S1726" i="2"/>
  <c r="AC1726" i="2"/>
  <c r="AE1726" i="2"/>
  <c r="AF1726" i="2"/>
  <c r="AG1726" i="2"/>
  <c r="AL1726" i="2"/>
  <c r="AT1726" i="2"/>
  <c r="AY1726" i="2"/>
  <c r="AZ1726" i="2"/>
  <c r="BB1726" i="2"/>
  <c r="BC1726" i="2" s="1"/>
  <c r="BF1726" i="2"/>
  <c r="BG1726" i="2"/>
  <c r="BH1726" i="2"/>
  <c r="P1727" i="2"/>
  <c r="Q1727" i="2"/>
  <c r="R1727" i="2"/>
  <c r="AQ1727" i="2" s="1"/>
  <c r="S1727" i="2"/>
  <c r="AC1727" i="2"/>
  <c r="AE1727" i="2"/>
  <c r="AF1727" i="2"/>
  <c r="AG1727" i="2"/>
  <c r="AL1727" i="2"/>
  <c r="AT1727" i="2"/>
  <c r="AY1727" i="2"/>
  <c r="AZ1727" i="2"/>
  <c r="BB1727" i="2"/>
  <c r="BC1727" i="2" s="1"/>
  <c r="BF1727" i="2"/>
  <c r="BG1727" i="2"/>
  <c r="BH1727" i="2"/>
  <c r="P1728" i="2"/>
  <c r="Q1728" i="2"/>
  <c r="R1728" i="2"/>
  <c r="AQ1728" i="2" s="1"/>
  <c r="S1728" i="2"/>
  <c r="AC1728" i="2"/>
  <c r="AE1728" i="2"/>
  <c r="AF1728" i="2"/>
  <c r="AG1728" i="2"/>
  <c r="AL1728" i="2"/>
  <c r="AT1728" i="2"/>
  <c r="AY1728" i="2"/>
  <c r="AZ1728" i="2"/>
  <c r="BB1728" i="2"/>
  <c r="BC1728" i="2" s="1"/>
  <c r="BF1728" i="2"/>
  <c r="BG1728" i="2"/>
  <c r="BH1728" i="2"/>
  <c r="P1729" i="2"/>
  <c r="Q1729" i="2"/>
  <c r="R1729" i="2"/>
  <c r="AQ1729" i="2" s="1"/>
  <c r="S1729" i="2"/>
  <c r="AC1729" i="2"/>
  <c r="AE1729" i="2"/>
  <c r="AF1729" i="2"/>
  <c r="AG1729" i="2"/>
  <c r="AL1729" i="2"/>
  <c r="AT1729" i="2"/>
  <c r="AY1729" i="2"/>
  <c r="AZ1729" i="2"/>
  <c r="BB1729" i="2"/>
  <c r="BC1729" i="2" s="1"/>
  <c r="BF1729" i="2"/>
  <c r="BG1729" i="2"/>
  <c r="BH1729" i="2"/>
  <c r="P1730" i="2"/>
  <c r="Q1730" i="2"/>
  <c r="R1730" i="2"/>
  <c r="AQ1730" i="2" s="1"/>
  <c r="S1730" i="2"/>
  <c r="AC1730" i="2"/>
  <c r="AE1730" i="2"/>
  <c r="AF1730" i="2"/>
  <c r="AG1730" i="2"/>
  <c r="AL1730" i="2"/>
  <c r="AT1730" i="2"/>
  <c r="AY1730" i="2"/>
  <c r="AZ1730" i="2"/>
  <c r="BB1730" i="2"/>
  <c r="BC1730" i="2" s="1"/>
  <c r="BF1730" i="2"/>
  <c r="BG1730" i="2"/>
  <c r="BH1730" i="2"/>
  <c r="P1731" i="2"/>
  <c r="Q1731" i="2"/>
  <c r="R1731" i="2"/>
  <c r="AQ1731" i="2" s="1"/>
  <c r="S1731" i="2"/>
  <c r="T1731" i="2"/>
  <c r="AC1731" i="2"/>
  <c r="AE1731" i="2"/>
  <c r="AF1731" i="2"/>
  <c r="AG1731" i="2"/>
  <c r="AL1731" i="2"/>
  <c r="AT1731" i="2"/>
  <c r="AY1731" i="2"/>
  <c r="AZ1731" i="2"/>
  <c r="BB1731" i="2"/>
  <c r="BC1731" i="2" s="1"/>
  <c r="BF1731" i="2"/>
  <c r="BG1731" i="2"/>
  <c r="BH1731" i="2"/>
  <c r="P1732" i="2"/>
  <c r="Q1732" i="2"/>
  <c r="R1732" i="2"/>
  <c r="AQ1732" i="2" s="1"/>
  <c r="S1732" i="2"/>
  <c r="AC1732" i="2"/>
  <c r="AE1732" i="2"/>
  <c r="AF1732" i="2"/>
  <c r="AG1732" i="2"/>
  <c r="AL1732" i="2"/>
  <c r="AT1732" i="2"/>
  <c r="AY1732" i="2"/>
  <c r="AZ1732" i="2"/>
  <c r="BB1732" i="2"/>
  <c r="BC1732" i="2" s="1"/>
  <c r="BF1732" i="2"/>
  <c r="BG1732" i="2"/>
  <c r="BH1732" i="2"/>
  <c r="P1733" i="2"/>
  <c r="Q1733" i="2"/>
  <c r="R1733" i="2"/>
  <c r="AQ1733" i="2" s="1"/>
  <c r="S1733" i="2"/>
  <c r="AC1733" i="2"/>
  <c r="AE1733" i="2"/>
  <c r="AF1733" i="2"/>
  <c r="AG1733" i="2"/>
  <c r="AL1733" i="2"/>
  <c r="AT1733" i="2"/>
  <c r="AY1733" i="2"/>
  <c r="AZ1733" i="2"/>
  <c r="BB1733" i="2"/>
  <c r="BC1733" i="2" s="1"/>
  <c r="BF1733" i="2"/>
  <c r="BG1733" i="2"/>
  <c r="BH1733" i="2"/>
  <c r="P1734" i="2"/>
  <c r="Q1734" i="2"/>
  <c r="R1734" i="2"/>
  <c r="AQ1734" i="2" s="1"/>
  <c r="S1734" i="2"/>
  <c r="AC1734" i="2"/>
  <c r="AE1734" i="2"/>
  <c r="AF1734" i="2"/>
  <c r="AG1734" i="2"/>
  <c r="AL1734" i="2"/>
  <c r="AT1734" i="2"/>
  <c r="AY1734" i="2"/>
  <c r="AZ1734" i="2"/>
  <c r="BB1734" i="2"/>
  <c r="BC1734" i="2" s="1"/>
  <c r="BF1734" i="2"/>
  <c r="BG1734" i="2"/>
  <c r="BH1734" i="2"/>
  <c r="P1735" i="2"/>
  <c r="Q1735" i="2"/>
  <c r="R1735" i="2"/>
  <c r="AQ1735" i="2" s="1"/>
  <c r="S1735" i="2"/>
  <c r="AC1735" i="2"/>
  <c r="AE1735" i="2"/>
  <c r="AF1735" i="2"/>
  <c r="AG1735" i="2"/>
  <c r="AL1735" i="2"/>
  <c r="AT1735" i="2"/>
  <c r="AY1735" i="2"/>
  <c r="AZ1735" i="2"/>
  <c r="BB1735" i="2"/>
  <c r="BC1735" i="2" s="1"/>
  <c r="BF1735" i="2"/>
  <c r="BG1735" i="2"/>
  <c r="BH1735" i="2"/>
  <c r="P1736" i="2"/>
  <c r="Q1736" i="2"/>
  <c r="R1736" i="2"/>
  <c r="AQ1736" i="2" s="1"/>
  <c r="S1736" i="2"/>
  <c r="T1736" i="2"/>
  <c r="AC1736" i="2"/>
  <c r="AE1736" i="2"/>
  <c r="AF1736" i="2"/>
  <c r="AG1736" i="2"/>
  <c r="AL1736" i="2"/>
  <c r="AT1736" i="2"/>
  <c r="AY1736" i="2"/>
  <c r="AZ1736" i="2"/>
  <c r="BB1736" i="2"/>
  <c r="BC1736" i="2" s="1"/>
  <c r="BF1736" i="2"/>
  <c r="BG1736" i="2"/>
  <c r="BH1736" i="2"/>
  <c r="P1737" i="2"/>
  <c r="Q1737" i="2"/>
  <c r="R1737" i="2"/>
  <c r="AQ1737" i="2" s="1"/>
  <c r="S1737" i="2"/>
  <c r="AC1737" i="2"/>
  <c r="AE1737" i="2"/>
  <c r="AF1737" i="2"/>
  <c r="AG1737" i="2"/>
  <c r="AL1737" i="2"/>
  <c r="AT1737" i="2"/>
  <c r="AY1737" i="2"/>
  <c r="AZ1737" i="2"/>
  <c r="BB1737" i="2"/>
  <c r="BC1737" i="2" s="1"/>
  <c r="BF1737" i="2"/>
  <c r="BG1737" i="2"/>
  <c r="BH1737" i="2"/>
  <c r="P1738" i="2"/>
  <c r="Q1738" i="2"/>
  <c r="R1738" i="2"/>
  <c r="AQ1738" i="2" s="1"/>
  <c r="S1738" i="2"/>
  <c r="AC1738" i="2"/>
  <c r="AE1738" i="2"/>
  <c r="AF1738" i="2"/>
  <c r="AG1738" i="2"/>
  <c r="AL1738" i="2"/>
  <c r="AT1738" i="2"/>
  <c r="AY1738" i="2"/>
  <c r="AZ1738" i="2"/>
  <c r="BB1738" i="2"/>
  <c r="BC1738" i="2" s="1"/>
  <c r="BF1738" i="2"/>
  <c r="BG1738" i="2"/>
  <c r="BH1738" i="2"/>
  <c r="P1739" i="2"/>
  <c r="Q1739" i="2"/>
  <c r="R1739" i="2"/>
  <c r="AQ1739" i="2" s="1"/>
  <c r="S1739" i="2"/>
  <c r="AC1739" i="2"/>
  <c r="AE1739" i="2"/>
  <c r="AF1739" i="2"/>
  <c r="AG1739" i="2"/>
  <c r="AL1739" i="2"/>
  <c r="AT1739" i="2"/>
  <c r="AY1739" i="2"/>
  <c r="AZ1739" i="2"/>
  <c r="BB1739" i="2"/>
  <c r="BC1739" i="2" s="1"/>
  <c r="BF1739" i="2"/>
  <c r="BG1739" i="2"/>
  <c r="BH1739" i="2"/>
  <c r="P1740" i="2"/>
  <c r="Q1740" i="2"/>
  <c r="R1740" i="2"/>
  <c r="AQ1740" i="2" s="1"/>
  <c r="S1740" i="2"/>
  <c r="AC1740" i="2"/>
  <c r="AE1740" i="2"/>
  <c r="AF1740" i="2"/>
  <c r="AG1740" i="2"/>
  <c r="AL1740" i="2"/>
  <c r="AT1740" i="2"/>
  <c r="AY1740" i="2"/>
  <c r="AZ1740" i="2"/>
  <c r="BB1740" i="2"/>
  <c r="BC1740" i="2" s="1"/>
  <c r="BF1740" i="2"/>
  <c r="BG1740" i="2"/>
  <c r="BH1740" i="2"/>
  <c r="P1741" i="2"/>
  <c r="Q1741" i="2"/>
  <c r="R1741" i="2"/>
  <c r="AQ1741" i="2" s="1"/>
  <c r="S1741" i="2"/>
  <c r="AC1741" i="2"/>
  <c r="AE1741" i="2"/>
  <c r="AF1741" i="2"/>
  <c r="AG1741" i="2"/>
  <c r="AL1741" i="2"/>
  <c r="AT1741" i="2"/>
  <c r="AY1741" i="2"/>
  <c r="AZ1741" i="2"/>
  <c r="BB1741" i="2"/>
  <c r="BC1741" i="2" s="1"/>
  <c r="BF1741" i="2"/>
  <c r="BG1741" i="2"/>
  <c r="BH1741" i="2"/>
  <c r="P1742" i="2"/>
  <c r="Q1742" i="2"/>
  <c r="R1742" i="2"/>
  <c r="AQ1742" i="2" s="1"/>
  <c r="S1742" i="2"/>
  <c r="T1742" i="2"/>
  <c r="AC1742" i="2"/>
  <c r="AE1742" i="2"/>
  <c r="AF1742" i="2"/>
  <c r="AG1742" i="2"/>
  <c r="AL1742" i="2"/>
  <c r="AT1742" i="2"/>
  <c r="AY1742" i="2"/>
  <c r="AZ1742" i="2"/>
  <c r="BB1742" i="2"/>
  <c r="BC1742" i="2" s="1"/>
  <c r="BF1742" i="2"/>
  <c r="BG1742" i="2"/>
  <c r="BH1742" i="2"/>
  <c r="P1743" i="2"/>
  <c r="Q1743" i="2"/>
  <c r="R1743" i="2"/>
  <c r="AQ1743" i="2" s="1"/>
  <c r="S1743" i="2"/>
  <c r="T1743" i="2"/>
  <c r="AC1743" i="2"/>
  <c r="AE1743" i="2"/>
  <c r="AF1743" i="2"/>
  <c r="AG1743" i="2"/>
  <c r="AL1743" i="2"/>
  <c r="AT1743" i="2"/>
  <c r="AY1743" i="2"/>
  <c r="AZ1743" i="2"/>
  <c r="BB1743" i="2"/>
  <c r="BC1743" i="2" s="1"/>
  <c r="BF1743" i="2"/>
  <c r="BG1743" i="2"/>
  <c r="BH1743" i="2"/>
  <c r="P1744" i="2"/>
  <c r="Q1744" i="2"/>
  <c r="R1744" i="2"/>
  <c r="AQ1744" i="2" s="1"/>
  <c r="S1744" i="2"/>
  <c r="T1744" i="2"/>
  <c r="AC1744" i="2"/>
  <c r="AE1744" i="2"/>
  <c r="AF1744" i="2"/>
  <c r="AG1744" i="2"/>
  <c r="AL1744" i="2"/>
  <c r="AT1744" i="2"/>
  <c r="AY1744" i="2"/>
  <c r="AZ1744" i="2"/>
  <c r="BB1744" i="2"/>
  <c r="BC1744" i="2" s="1"/>
  <c r="BF1744" i="2"/>
  <c r="BG1744" i="2"/>
  <c r="BH1744" i="2"/>
  <c r="P1745" i="2"/>
  <c r="Q1745" i="2"/>
  <c r="R1745" i="2"/>
  <c r="AQ1745" i="2" s="1"/>
  <c r="S1745" i="2"/>
  <c r="AC1745" i="2"/>
  <c r="AE1745" i="2"/>
  <c r="AF1745" i="2"/>
  <c r="AG1745" i="2"/>
  <c r="AL1745" i="2"/>
  <c r="AT1745" i="2"/>
  <c r="AY1745" i="2"/>
  <c r="AZ1745" i="2"/>
  <c r="BB1745" i="2"/>
  <c r="BC1745" i="2" s="1"/>
  <c r="BF1745" i="2"/>
  <c r="BG1745" i="2"/>
  <c r="BH1745" i="2"/>
  <c r="P1746" i="2"/>
  <c r="Q1746" i="2"/>
  <c r="R1746" i="2"/>
  <c r="AQ1746" i="2" s="1"/>
  <c r="S1746" i="2"/>
  <c r="AC1746" i="2"/>
  <c r="AE1746" i="2"/>
  <c r="AF1746" i="2"/>
  <c r="AG1746" i="2"/>
  <c r="AL1746" i="2"/>
  <c r="AT1746" i="2"/>
  <c r="AY1746" i="2"/>
  <c r="AZ1746" i="2"/>
  <c r="BB1746" i="2"/>
  <c r="BC1746" i="2" s="1"/>
  <c r="BF1746" i="2"/>
  <c r="BG1746" i="2"/>
  <c r="BH1746" i="2"/>
  <c r="P1747" i="2"/>
  <c r="Q1747" i="2"/>
  <c r="R1747" i="2"/>
  <c r="AQ1747" i="2" s="1"/>
  <c r="S1747" i="2"/>
  <c r="AC1747" i="2"/>
  <c r="AE1747" i="2"/>
  <c r="AF1747" i="2"/>
  <c r="AG1747" i="2"/>
  <c r="AL1747" i="2"/>
  <c r="AT1747" i="2"/>
  <c r="AY1747" i="2"/>
  <c r="AZ1747" i="2"/>
  <c r="BB1747" i="2"/>
  <c r="BC1747" i="2" s="1"/>
  <c r="BF1747" i="2"/>
  <c r="BG1747" i="2"/>
  <c r="BH1747" i="2"/>
  <c r="P1748" i="2"/>
  <c r="Q1748" i="2"/>
  <c r="R1748" i="2"/>
  <c r="AQ1748" i="2" s="1"/>
  <c r="S1748" i="2"/>
  <c r="AC1748" i="2"/>
  <c r="AE1748" i="2"/>
  <c r="AF1748" i="2"/>
  <c r="AG1748" i="2"/>
  <c r="AL1748" i="2"/>
  <c r="AT1748" i="2"/>
  <c r="AY1748" i="2"/>
  <c r="AZ1748" i="2"/>
  <c r="BB1748" i="2"/>
  <c r="BC1748" i="2" s="1"/>
  <c r="BF1748" i="2"/>
  <c r="BG1748" i="2"/>
  <c r="BH1748" i="2"/>
  <c r="P1749" i="2"/>
  <c r="Q1749" i="2"/>
  <c r="R1749" i="2"/>
  <c r="AQ1749" i="2" s="1"/>
  <c r="S1749" i="2"/>
  <c r="AC1749" i="2"/>
  <c r="AE1749" i="2"/>
  <c r="AF1749" i="2"/>
  <c r="AG1749" i="2"/>
  <c r="AL1749" i="2"/>
  <c r="AT1749" i="2"/>
  <c r="AY1749" i="2"/>
  <c r="AZ1749" i="2"/>
  <c r="BB1749" i="2"/>
  <c r="BC1749" i="2" s="1"/>
  <c r="BF1749" i="2"/>
  <c r="BG1749" i="2"/>
  <c r="BH1749" i="2"/>
  <c r="P1750" i="2"/>
  <c r="Q1750" i="2"/>
  <c r="R1750" i="2"/>
  <c r="AQ1750" i="2" s="1"/>
  <c r="S1750" i="2"/>
  <c r="T1750" i="2"/>
  <c r="AC1750" i="2"/>
  <c r="AE1750" i="2"/>
  <c r="AF1750" i="2"/>
  <c r="AG1750" i="2"/>
  <c r="AL1750" i="2"/>
  <c r="AT1750" i="2"/>
  <c r="AY1750" i="2"/>
  <c r="AZ1750" i="2"/>
  <c r="BB1750" i="2"/>
  <c r="BC1750" i="2" s="1"/>
  <c r="BF1750" i="2"/>
  <c r="BG1750" i="2"/>
  <c r="BH1750" i="2"/>
  <c r="P1751" i="2"/>
  <c r="Q1751" i="2"/>
  <c r="R1751" i="2"/>
  <c r="AQ1751" i="2" s="1"/>
  <c r="S1751" i="2"/>
  <c r="T1751" i="2"/>
  <c r="AC1751" i="2"/>
  <c r="AE1751" i="2"/>
  <c r="AF1751" i="2"/>
  <c r="AG1751" i="2"/>
  <c r="AL1751" i="2"/>
  <c r="AT1751" i="2"/>
  <c r="AY1751" i="2"/>
  <c r="AZ1751" i="2"/>
  <c r="BB1751" i="2"/>
  <c r="BC1751" i="2" s="1"/>
  <c r="BF1751" i="2"/>
  <c r="BG1751" i="2"/>
  <c r="BH1751" i="2"/>
  <c r="P1752" i="2"/>
  <c r="Q1752" i="2"/>
  <c r="R1752" i="2"/>
  <c r="AQ1752" i="2" s="1"/>
  <c r="S1752" i="2"/>
  <c r="T1752" i="2"/>
  <c r="AC1752" i="2"/>
  <c r="AE1752" i="2"/>
  <c r="AF1752" i="2"/>
  <c r="AG1752" i="2"/>
  <c r="AL1752" i="2"/>
  <c r="AT1752" i="2"/>
  <c r="AY1752" i="2"/>
  <c r="AZ1752" i="2"/>
  <c r="BB1752" i="2"/>
  <c r="BC1752" i="2" s="1"/>
  <c r="BF1752" i="2"/>
  <c r="BG1752" i="2"/>
  <c r="BH1752" i="2"/>
  <c r="P1753" i="2"/>
  <c r="Q1753" i="2"/>
  <c r="R1753" i="2"/>
  <c r="AQ1753" i="2" s="1"/>
  <c r="S1753" i="2"/>
  <c r="AC1753" i="2"/>
  <c r="AE1753" i="2"/>
  <c r="AF1753" i="2"/>
  <c r="AG1753" i="2"/>
  <c r="AL1753" i="2"/>
  <c r="AT1753" i="2"/>
  <c r="AY1753" i="2"/>
  <c r="AZ1753" i="2"/>
  <c r="BB1753" i="2"/>
  <c r="BC1753" i="2" s="1"/>
  <c r="BF1753" i="2"/>
  <c r="BG1753" i="2"/>
  <c r="BH1753" i="2"/>
  <c r="P1754" i="2"/>
  <c r="Q1754" i="2"/>
  <c r="R1754" i="2"/>
  <c r="AQ1754" i="2" s="1"/>
  <c r="S1754" i="2"/>
  <c r="AC1754" i="2"/>
  <c r="AE1754" i="2"/>
  <c r="AF1754" i="2"/>
  <c r="AG1754" i="2"/>
  <c r="AL1754" i="2"/>
  <c r="AT1754" i="2"/>
  <c r="AY1754" i="2"/>
  <c r="AZ1754" i="2"/>
  <c r="BB1754" i="2"/>
  <c r="BC1754" i="2" s="1"/>
  <c r="BF1754" i="2"/>
  <c r="BG1754" i="2"/>
  <c r="BH1754" i="2"/>
  <c r="P1755" i="2"/>
  <c r="Q1755" i="2"/>
  <c r="R1755" i="2"/>
  <c r="AQ1755" i="2" s="1"/>
  <c r="S1755" i="2"/>
  <c r="T1755" i="2"/>
  <c r="AC1755" i="2"/>
  <c r="AE1755" i="2"/>
  <c r="AF1755" i="2"/>
  <c r="AG1755" i="2"/>
  <c r="AL1755" i="2"/>
  <c r="AT1755" i="2"/>
  <c r="AY1755" i="2"/>
  <c r="AZ1755" i="2"/>
  <c r="BB1755" i="2"/>
  <c r="BC1755" i="2" s="1"/>
  <c r="BF1755" i="2"/>
  <c r="BG1755" i="2"/>
  <c r="BH1755" i="2"/>
  <c r="P1756" i="2"/>
  <c r="Q1756" i="2"/>
  <c r="R1756" i="2"/>
  <c r="AQ1756" i="2" s="1"/>
  <c r="S1756" i="2"/>
  <c r="AC1756" i="2"/>
  <c r="AE1756" i="2"/>
  <c r="AF1756" i="2"/>
  <c r="AG1756" i="2"/>
  <c r="AL1756" i="2"/>
  <c r="AT1756" i="2"/>
  <c r="AY1756" i="2"/>
  <c r="AZ1756" i="2"/>
  <c r="BB1756" i="2"/>
  <c r="BC1756" i="2" s="1"/>
  <c r="BF1756" i="2"/>
  <c r="BG1756" i="2"/>
  <c r="BH1756" i="2"/>
  <c r="P1757" i="2"/>
  <c r="Q1757" i="2"/>
  <c r="R1757" i="2"/>
  <c r="AQ1757" i="2" s="1"/>
  <c r="S1757" i="2"/>
  <c r="AC1757" i="2"/>
  <c r="AE1757" i="2"/>
  <c r="AF1757" i="2"/>
  <c r="AG1757" i="2"/>
  <c r="AL1757" i="2"/>
  <c r="AT1757" i="2"/>
  <c r="AY1757" i="2"/>
  <c r="AZ1757" i="2"/>
  <c r="BB1757" i="2"/>
  <c r="BC1757" i="2" s="1"/>
  <c r="BF1757" i="2"/>
  <c r="BG1757" i="2"/>
  <c r="BH1757" i="2"/>
  <c r="P1758" i="2"/>
  <c r="Q1758" i="2"/>
  <c r="R1758" i="2"/>
  <c r="AQ1758" i="2" s="1"/>
  <c r="S1758" i="2"/>
  <c r="T1758" i="2"/>
  <c r="AC1758" i="2"/>
  <c r="AE1758" i="2"/>
  <c r="AF1758" i="2"/>
  <c r="AG1758" i="2"/>
  <c r="AL1758" i="2"/>
  <c r="AT1758" i="2"/>
  <c r="AY1758" i="2"/>
  <c r="AZ1758" i="2"/>
  <c r="BB1758" i="2"/>
  <c r="BC1758" i="2" s="1"/>
  <c r="BF1758" i="2"/>
  <c r="BG1758" i="2"/>
  <c r="BH1758" i="2"/>
  <c r="P1759" i="2"/>
  <c r="Q1759" i="2"/>
  <c r="R1759" i="2"/>
  <c r="AQ1759" i="2" s="1"/>
  <c r="S1759" i="2"/>
  <c r="AC1759" i="2"/>
  <c r="AE1759" i="2"/>
  <c r="AF1759" i="2"/>
  <c r="AG1759" i="2"/>
  <c r="AL1759" i="2"/>
  <c r="AT1759" i="2"/>
  <c r="AY1759" i="2"/>
  <c r="AZ1759" i="2"/>
  <c r="BB1759" i="2"/>
  <c r="BC1759" i="2" s="1"/>
  <c r="BF1759" i="2"/>
  <c r="BG1759" i="2"/>
  <c r="BH1759" i="2"/>
  <c r="P1760" i="2"/>
  <c r="Q1760" i="2"/>
  <c r="R1760" i="2"/>
  <c r="AQ1760" i="2" s="1"/>
  <c r="S1760" i="2"/>
  <c r="AC1760" i="2"/>
  <c r="AE1760" i="2"/>
  <c r="AF1760" i="2"/>
  <c r="AG1760" i="2"/>
  <c r="AL1760" i="2"/>
  <c r="AT1760" i="2"/>
  <c r="AY1760" i="2"/>
  <c r="AZ1760" i="2"/>
  <c r="BB1760" i="2"/>
  <c r="BC1760" i="2" s="1"/>
  <c r="BF1760" i="2"/>
  <c r="BG1760" i="2"/>
  <c r="BH1760" i="2"/>
  <c r="P1761" i="2"/>
  <c r="Q1761" i="2"/>
  <c r="R1761" i="2"/>
  <c r="AQ1761" i="2" s="1"/>
  <c r="S1761" i="2"/>
  <c r="AC1761" i="2"/>
  <c r="AE1761" i="2"/>
  <c r="AF1761" i="2"/>
  <c r="AG1761" i="2"/>
  <c r="AL1761" i="2"/>
  <c r="AT1761" i="2"/>
  <c r="AY1761" i="2"/>
  <c r="AZ1761" i="2"/>
  <c r="BB1761" i="2"/>
  <c r="BC1761" i="2" s="1"/>
  <c r="BF1761" i="2"/>
  <c r="BG1761" i="2"/>
  <c r="BH1761" i="2"/>
  <c r="P1762" i="2"/>
  <c r="Q1762" i="2"/>
  <c r="R1762" i="2"/>
  <c r="AQ1762" i="2" s="1"/>
  <c r="S1762" i="2"/>
  <c r="AC1762" i="2"/>
  <c r="AE1762" i="2"/>
  <c r="AF1762" i="2"/>
  <c r="AG1762" i="2"/>
  <c r="AL1762" i="2"/>
  <c r="AT1762" i="2"/>
  <c r="AY1762" i="2"/>
  <c r="AZ1762" i="2"/>
  <c r="BB1762" i="2"/>
  <c r="BC1762" i="2" s="1"/>
  <c r="BF1762" i="2"/>
  <c r="BG1762" i="2"/>
  <c r="BH1762" i="2"/>
  <c r="P1763" i="2"/>
  <c r="Q1763" i="2"/>
  <c r="R1763" i="2"/>
  <c r="AQ1763" i="2" s="1"/>
  <c r="S1763" i="2"/>
  <c r="T1763" i="2"/>
  <c r="AC1763" i="2"/>
  <c r="AE1763" i="2"/>
  <c r="AF1763" i="2"/>
  <c r="AG1763" i="2"/>
  <c r="AL1763" i="2"/>
  <c r="AT1763" i="2"/>
  <c r="AY1763" i="2"/>
  <c r="AZ1763" i="2"/>
  <c r="BB1763" i="2"/>
  <c r="BC1763" i="2" s="1"/>
  <c r="BF1763" i="2"/>
  <c r="BG1763" i="2"/>
  <c r="BH1763" i="2"/>
  <c r="P1764" i="2"/>
  <c r="Q1764" i="2"/>
  <c r="R1764" i="2"/>
  <c r="AQ1764" i="2" s="1"/>
  <c r="S1764" i="2"/>
  <c r="AC1764" i="2"/>
  <c r="AE1764" i="2"/>
  <c r="AF1764" i="2"/>
  <c r="AG1764" i="2"/>
  <c r="AL1764" i="2"/>
  <c r="AT1764" i="2"/>
  <c r="AY1764" i="2"/>
  <c r="AZ1764" i="2"/>
  <c r="BB1764" i="2"/>
  <c r="BC1764" i="2" s="1"/>
  <c r="BF1764" i="2"/>
  <c r="BG1764" i="2"/>
  <c r="BH1764" i="2"/>
  <c r="P1765" i="2"/>
  <c r="Q1765" i="2"/>
  <c r="R1765" i="2"/>
  <c r="AQ1765" i="2" s="1"/>
  <c r="S1765" i="2"/>
  <c r="AC1765" i="2"/>
  <c r="AE1765" i="2"/>
  <c r="AF1765" i="2"/>
  <c r="AG1765" i="2"/>
  <c r="AL1765" i="2"/>
  <c r="AT1765" i="2"/>
  <c r="AY1765" i="2"/>
  <c r="AZ1765" i="2"/>
  <c r="BB1765" i="2"/>
  <c r="BC1765" i="2" s="1"/>
  <c r="BF1765" i="2"/>
  <c r="BG1765" i="2"/>
  <c r="BH1765" i="2"/>
  <c r="P1766" i="2"/>
  <c r="Q1766" i="2"/>
  <c r="R1766" i="2"/>
  <c r="AQ1766" i="2" s="1"/>
  <c r="S1766" i="2"/>
  <c r="T1766" i="2"/>
  <c r="AC1766" i="2"/>
  <c r="AE1766" i="2"/>
  <c r="AF1766" i="2"/>
  <c r="AG1766" i="2"/>
  <c r="AL1766" i="2"/>
  <c r="AT1766" i="2"/>
  <c r="AY1766" i="2"/>
  <c r="AZ1766" i="2"/>
  <c r="BB1766" i="2"/>
  <c r="BC1766" i="2" s="1"/>
  <c r="BF1766" i="2"/>
  <c r="BG1766" i="2"/>
  <c r="BH1766" i="2"/>
  <c r="P1767" i="2"/>
  <c r="Q1767" i="2"/>
  <c r="R1767" i="2"/>
  <c r="AQ1767" i="2" s="1"/>
  <c r="S1767" i="2"/>
  <c r="AC1767" i="2"/>
  <c r="AE1767" i="2"/>
  <c r="AF1767" i="2"/>
  <c r="AG1767" i="2"/>
  <c r="AL1767" i="2"/>
  <c r="AT1767" i="2"/>
  <c r="AY1767" i="2"/>
  <c r="AZ1767" i="2"/>
  <c r="BB1767" i="2"/>
  <c r="BC1767" i="2" s="1"/>
  <c r="BF1767" i="2"/>
  <c r="BG1767" i="2"/>
  <c r="BH1767" i="2"/>
  <c r="P1768" i="2"/>
  <c r="Q1768" i="2"/>
  <c r="R1768" i="2"/>
  <c r="AQ1768" i="2" s="1"/>
  <c r="S1768" i="2"/>
  <c r="AC1768" i="2"/>
  <c r="AE1768" i="2"/>
  <c r="AF1768" i="2"/>
  <c r="AG1768" i="2"/>
  <c r="AL1768" i="2"/>
  <c r="AT1768" i="2"/>
  <c r="AY1768" i="2"/>
  <c r="AZ1768" i="2"/>
  <c r="BB1768" i="2"/>
  <c r="BC1768" i="2" s="1"/>
  <c r="BF1768" i="2"/>
  <c r="BG1768" i="2"/>
  <c r="BH1768" i="2"/>
  <c r="P1769" i="2"/>
  <c r="Q1769" i="2"/>
  <c r="R1769" i="2"/>
  <c r="AQ1769" i="2" s="1"/>
  <c r="S1769" i="2"/>
  <c r="AC1769" i="2"/>
  <c r="AE1769" i="2"/>
  <c r="AF1769" i="2"/>
  <c r="AG1769" i="2"/>
  <c r="AL1769" i="2"/>
  <c r="AT1769" i="2"/>
  <c r="AY1769" i="2"/>
  <c r="AZ1769" i="2"/>
  <c r="BB1769" i="2"/>
  <c r="BC1769" i="2" s="1"/>
  <c r="BF1769" i="2"/>
  <c r="BG1769" i="2"/>
  <c r="BH1769" i="2"/>
  <c r="P1770" i="2"/>
  <c r="Q1770" i="2"/>
  <c r="R1770" i="2"/>
  <c r="AQ1770" i="2" s="1"/>
  <c r="S1770" i="2"/>
  <c r="AC1770" i="2"/>
  <c r="AE1770" i="2"/>
  <c r="AF1770" i="2"/>
  <c r="AG1770" i="2"/>
  <c r="AL1770" i="2"/>
  <c r="AT1770" i="2"/>
  <c r="AY1770" i="2"/>
  <c r="AZ1770" i="2"/>
  <c r="BB1770" i="2"/>
  <c r="BC1770" i="2" s="1"/>
  <c r="BF1770" i="2"/>
  <c r="BG1770" i="2"/>
  <c r="BH1770" i="2"/>
  <c r="P1771" i="2"/>
  <c r="Q1771" i="2"/>
  <c r="R1771" i="2"/>
  <c r="AQ1771" i="2" s="1"/>
  <c r="S1771" i="2"/>
  <c r="T1771" i="2"/>
  <c r="AC1771" i="2"/>
  <c r="AE1771" i="2"/>
  <c r="AF1771" i="2"/>
  <c r="AG1771" i="2"/>
  <c r="AL1771" i="2"/>
  <c r="AT1771" i="2"/>
  <c r="AY1771" i="2"/>
  <c r="AZ1771" i="2"/>
  <c r="BB1771" i="2"/>
  <c r="BC1771" i="2" s="1"/>
  <c r="BF1771" i="2"/>
  <c r="BG1771" i="2"/>
  <c r="BH1771" i="2"/>
  <c r="P1772" i="2"/>
  <c r="Q1772" i="2"/>
  <c r="R1772" i="2"/>
  <c r="AQ1772" i="2" s="1"/>
  <c r="S1772" i="2"/>
  <c r="AC1772" i="2"/>
  <c r="AE1772" i="2"/>
  <c r="AF1772" i="2"/>
  <c r="AG1772" i="2"/>
  <c r="AL1772" i="2"/>
  <c r="AT1772" i="2"/>
  <c r="AY1772" i="2"/>
  <c r="AZ1772" i="2"/>
  <c r="BB1772" i="2"/>
  <c r="BC1772" i="2" s="1"/>
  <c r="BF1772" i="2"/>
  <c r="BG1772" i="2"/>
  <c r="BH1772" i="2"/>
  <c r="P1773" i="2"/>
  <c r="Q1773" i="2"/>
  <c r="R1773" i="2"/>
  <c r="AQ1773" i="2" s="1"/>
  <c r="S1773" i="2"/>
  <c r="AC1773" i="2"/>
  <c r="AE1773" i="2"/>
  <c r="AF1773" i="2"/>
  <c r="AG1773" i="2"/>
  <c r="AL1773" i="2"/>
  <c r="AT1773" i="2"/>
  <c r="AY1773" i="2"/>
  <c r="AZ1773" i="2"/>
  <c r="BB1773" i="2"/>
  <c r="BC1773" i="2" s="1"/>
  <c r="BF1773" i="2"/>
  <c r="BG1773" i="2"/>
  <c r="BH1773" i="2"/>
  <c r="P1774" i="2"/>
  <c r="Q1774" i="2"/>
  <c r="R1774" i="2"/>
  <c r="AQ1774" i="2" s="1"/>
  <c r="S1774" i="2"/>
  <c r="AC1774" i="2"/>
  <c r="AE1774" i="2"/>
  <c r="AF1774" i="2"/>
  <c r="AG1774" i="2"/>
  <c r="AL1774" i="2"/>
  <c r="AT1774" i="2"/>
  <c r="AY1774" i="2"/>
  <c r="AZ1774" i="2"/>
  <c r="BB1774" i="2"/>
  <c r="BC1774" i="2" s="1"/>
  <c r="BF1774" i="2"/>
  <c r="BG1774" i="2"/>
  <c r="BH1774" i="2"/>
  <c r="P1775" i="2"/>
  <c r="Q1775" i="2"/>
  <c r="R1775" i="2"/>
  <c r="AQ1775" i="2" s="1"/>
  <c r="S1775" i="2"/>
  <c r="T1775" i="2"/>
  <c r="AC1775" i="2"/>
  <c r="AE1775" i="2"/>
  <c r="AF1775" i="2"/>
  <c r="AG1775" i="2"/>
  <c r="AL1775" i="2"/>
  <c r="AT1775" i="2"/>
  <c r="AY1775" i="2"/>
  <c r="AZ1775" i="2"/>
  <c r="BB1775" i="2"/>
  <c r="BC1775" i="2" s="1"/>
  <c r="BF1775" i="2"/>
  <c r="BG1775" i="2"/>
  <c r="BH1775" i="2"/>
  <c r="P1776" i="2"/>
  <c r="Q1776" i="2"/>
  <c r="R1776" i="2"/>
  <c r="AQ1776" i="2" s="1"/>
  <c r="S1776" i="2"/>
  <c r="T1776" i="2"/>
  <c r="AC1776" i="2"/>
  <c r="AE1776" i="2"/>
  <c r="AF1776" i="2"/>
  <c r="AG1776" i="2"/>
  <c r="AL1776" i="2"/>
  <c r="AT1776" i="2"/>
  <c r="AY1776" i="2"/>
  <c r="AZ1776" i="2"/>
  <c r="BB1776" i="2"/>
  <c r="BC1776" i="2" s="1"/>
  <c r="BF1776" i="2"/>
  <c r="BG1776" i="2"/>
  <c r="BH1776" i="2"/>
  <c r="P1777" i="2"/>
  <c r="Q1777" i="2"/>
  <c r="R1777" i="2"/>
  <c r="AQ1777" i="2" s="1"/>
  <c r="S1777" i="2"/>
  <c r="T1777" i="2"/>
  <c r="AC1777" i="2"/>
  <c r="AE1777" i="2"/>
  <c r="AF1777" i="2"/>
  <c r="AG1777" i="2"/>
  <c r="AL1777" i="2"/>
  <c r="AT1777" i="2"/>
  <c r="AY1777" i="2"/>
  <c r="AZ1777" i="2"/>
  <c r="BB1777" i="2"/>
  <c r="BC1777" i="2" s="1"/>
  <c r="BF1777" i="2"/>
  <c r="BG1777" i="2"/>
  <c r="BH1777" i="2"/>
  <c r="P1778" i="2"/>
  <c r="Q1778" i="2"/>
  <c r="R1778" i="2"/>
  <c r="AQ1778" i="2" s="1"/>
  <c r="S1778" i="2"/>
  <c r="AC1778" i="2"/>
  <c r="AE1778" i="2"/>
  <c r="AF1778" i="2"/>
  <c r="AG1778" i="2"/>
  <c r="AL1778" i="2"/>
  <c r="AT1778" i="2"/>
  <c r="AY1778" i="2"/>
  <c r="AZ1778" i="2"/>
  <c r="BB1778" i="2"/>
  <c r="BC1778" i="2" s="1"/>
  <c r="BF1778" i="2"/>
  <c r="BG1778" i="2"/>
  <c r="BH1778" i="2"/>
  <c r="P1779" i="2"/>
  <c r="Q1779" i="2"/>
  <c r="R1779" i="2"/>
  <c r="AQ1779" i="2" s="1"/>
  <c r="S1779" i="2"/>
  <c r="T1779" i="2"/>
  <c r="AC1779" i="2"/>
  <c r="AE1779" i="2"/>
  <c r="AF1779" i="2"/>
  <c r="AG1779" i="2"/>
  <c r="AL1779" i="2"/>
  <c r="AT1779" i="2"/>
  <c r="AY1779" i="2"/>
  <c r="AZ1779" i="2"/>
  <c r="BB1779" i="2"/>
  <c r="BC1779" i="2" s="1"/>
  <c r="BF1779" i="2"/>
  <c r="BG1779" i="2"/>
  <c r="BH1779" i="2"/>
  <c r="P1780" i="2"/>
  <c r="Q1780" i="2"/>
  <c r="R1780" i="2"/>
  <c r="AQ1780" i="2" s="1"/>
  <c r="S1780" i="2"/>
  <c r="AC1780" i="2"/>
  <c r="AE1780" i="2"/>
  <c r="AF1780" i="2"/>
  <c r="AG1780" i="2"/>
  <c r="AL1780" i="2"/>
  <c r="AT1780" i="2"/>
  <c r="AY1780" i="2"/>
  <c r="AZ1780" i="2"/>
  <c r="BB1780" i="2"/>
  <c r="BC1780" i="2" s="1"/>
  <c r="BF1780" i="2"/>
  <c r="BG1780" i="2"/>
  <c r="BH1780" i="2"/>
  <c r="P1781" i="2"/>
  <c r="Q1781" i="2"/>
  <c r="R1781" i="2"/>
  <c r="AQ1781" i="2" s="1"/>
  <c r="S1781" i="2"/>
  <c r="AC1781" i="2"/>
  <c r="AE1781" i="2"/>
  <c r="AF1781" i="2"/>
  <c r="AG1781" i="2"/>
  <c r="AL1781" i="2"/>
  <c r="AT1781" i="2"/>
  <c r="AY1781" i="2"/>
  <c r="AZ1781" i="2"/>
  <c r="BB1781" i="2"/>
  <c r="BC1781" i="2" s="1"/>
  <c r="BF1781" i="2"/>
  <c r="BG1781" i="2"/>
  <c r="BH1781" i="2"/>
  <c r="P1782" i="2"/>
  <c r="Q1782" i="2"/>
  <c r="R1782" i="2"/>
  <c r="AQ1782" i="2" s="1"/>
  <c r="S1782" i="2"/>
  <c r="AC1782" i="2"/>
  <c r="AE1782" i="2"/>
  <c r="AF1782" i="2"/>
  <c r="AG1782" i="2"/>
  <c r="AL1782" i="2"/>
  <c r="AT1782" i="2"/>
  <c r="AY1782" i="2"/>
  <c r="AZ1782" i="2"/>
  <c r="BB1782" i="2"/>
  <c r="BC1782" i="2" s="1"/>
  <c r="BF1782" i="2"/>
  <c r="BG1782" i="2"/>
  <c r="BH1782" i="2"/>
  <c r="P1783" i="2"/>
  <c r="Q1783" i="2"/>
  <c r="R1783" i="2"/>
  <c r="AQ1783" i="2" s="1"/>
  <c r="S1783" i="2"/>
  <c r="AC1783" i="2"/>
  <c r="AE1783" i="2"/>
  <c r="AF1783" i="2"/>
  <c r="AG1783" i="2"/>
  <c r="AL1783" i="2"/>
  <c r="AT1783" i="2"/>
  <c r="AY1783" i="2"/>
  <c r="AZ1783" i="2"/>
  <c r="BB1783" i="2"/>
  <c r="BC1783" i="2" s="1"/>
  <c r="BF1783" i="2"/>
  <c r="BG1783" i="2"/>
  <c r="BH1783" i="2"/>
  <c r="P1784" i="2"/>
  <c r="Q1784" i="2"/>
  <c r="R1784" i="2"/>
  <c r="AQ1784" i="2" s="1"/>
  <c r="S1784" i="2"/>
  <c r="AC1784" i="2"/>
  <c r="AE1784" i="2"/>
  <c r="AF1784" i="2"/>
  <c r="AG1784" i="2"/>
  <c r="AL1784" i="2"/>
  <c r="AT1784" i="2"/>
  <c r="AY1784" i="2"/>
  <c r="AZ1784" i="2"/>
  <c r="BB1784" i="2"/>
  <c r="BC1784" i="2" s="1"/>
  <c r="BF1784" i="2"/>
  <c r="BG1784" i="2"/>
  <c r="BH1784" i="2"/>
  <c r="P1785" i="2"/>
  <c r="Q1785" i="2"/>
  <c r="R1785" i="2"/>
  <c r="AQ1785" i="2" s="1"/>
  <c r="S1785" i="2"/>
  <c r="AC1785" i="2"/>
  <c r="AE1785" i="2"/>
  <c r="AF1785" i="2"/>
  <c r="AG1785" i="2"/>
  <c r="AL1785" i="2"/>
  <c r="AT1785" i="2"/>
  <c r="AY1785" i="2"/>
  <c r="AZ1785" i="2"/>
  <c r="BB1785" i="2"/>
  <c r="BC1785" i="2" s="1"/>
  <c r="BF1785" i="2"/>
  <c r="BG1785" i="2"/>
  <c r="BH1785" i="2"/>
  <c r="P1786" i="2"/>
  <c r="Q1786" i="2"/>
  <c r="R1786" i="2"/>
  <c r="AQ1786" i="2" s="1"/>
  <c r="S1786" i="2"/>
  <c r="AC1786" i="2"/>
  <c r="AE1786" i="2"/>
  <c r="AF1786" i="2"/>
  <c r="AG1786" i="2"/>
  <c r="AL1786" i="2"/>
  <c r="AT1786" i="2"/>
  <c r="AY1786" i="2"/>
  <c r="AZ1786" i="2"/>
  <c r="BB1786" i="2"/>
  <c r="BC1786" i="2" s="1"/>
  <c r="BF1786" i="2"/>
  <c r="BG1786" i="2"/>
  <c r="BH1786" i="2"/>
  <c r="P1787" i="2"/>
  <c r="Q1787" i="2"/>
  <c r="R1787" i="2"/>
  <c r="AQ1787" i="2" s="1"/>
  <c r="S1787" i="2"/>
  <c r="T1787" i="2"/>
  <c r="AC1787" i="2"/>
  <c r="AE1787" i="2"/>
  <c r="AF1787" i="2"/>
  <c r="AG1787" i="2"/>
  <c r="AL1787" i="2"/>
  <c r="AT1787" i="2"/>
  <c r="AY1787" i="2"/>
  <c r="AZ1787" i="2"/>
  <c r="BB1787" i="2"/>
  <c r="BC1787" i="2" s="1"/>
  <c r="BF1787" i="2"/>
  <c r="BG1787" i="2"/>
  <c r="BH1787" i="2"/>
  <c r="P1788" i="2"/>
  <c r="Q1788" i="2"/>
  <c r="R1788" i="2"/>
  <c r="AQ1788" i="2" s="1"/>
  <c r="S1788" i="2"/>
  <c r="T1788" i="2"/>
  <c r="AC1788" i="2"/>
  <c r="AE1788" i="2"/>
  <c r="AF1788" i="2"/>
  <c r="AG1788" i="2"/>
  <c r="AL1788" i="2"/>
  <c r="AT1788" i="2"/>
  <c r="AY1788" i="2"/>
  <c r="AZ1788" i="2"/>
  <c r="BB1788" i="2"/>
  <c r="BC1788" i="2" s="1"/>
  <c r="BF1788" i="2"/>
  <c r="BG1788" i="2"/>
  <c r="BH1788" i="2"/>
  <c r="P1789" i="2"/>
  <c r="Q1789" i="2"/>
  <c r="R1789" i="2"/>
  <c r="AQ1789" i="2" s="1"/>
  <c r="S1789" i="2"/>
  <c r="T1789" i="2"/>
  <c r="AC1789" i="2"/>
  <c r="AE1789" i="2"/>
  <c r="AF1789" i="2"/>
  <c r="AG1789" i="2"/>
  <c r="AL1789" i="2"/>
  <c r="AT1789" i="2"/>
  <c r="AY1789" i="2"/>
  <c r="AZ1789" i="2"/>
  <c r="BB1789" i="2"/>
  <c r="BC1789" i="2" s="1"/>
  <c r="BF1789" i="2"/>
  <c r="BG1789" i="2"/>
  <c r="BH1789" i="2"/>
  <c r="P1790" i="2"/>
  <c r="Q1790" i="2"/>
  <c r="R1790" i="2"/>
  <c r="AQ1790" i="2" s="1"/>
  <c r="S1790" i="2"/>
  <c r="T1790" i="2"/>
  <c r="AC1790" i="2"/>
  <c r="AE1790" i="2"/>
  <c r="AF1790" i="2"/>
  <c r="AG1790" i="2"/>
  <c r="AL1790" i="2"/>
  <c r="AT1790" i="2"/>
  <c r="AY1790" i="2"/>
  <c r="AZ1790" i="2"/>
  <c r="BB1790" i="2"/>
  <c r="BC1790" i="2" s="1"/>
  <c r="BF1790" i="2"/>
  <c r="BG1790" i="2"/>
  <c r="BH1790" i="2"/>
  <c r="P1791" i="2"/>
  <c r="Q1791" i="2"/>
  <c r="R1791" i="2"/>
  <c r="AQ1791" i="2" s="1"/>
  <c r="S1791" i="2"/>
  <c r="AC1791" i="2"/>
  <c r="AE1791" i="2"/>
  <c r="AF1791" i="2"/>
  <c r="AG1791" i="2"/>
  <c r="AL1791" i="2"/>
  <c r="AT1791" i="2"/>
  <c r="AY1791" i="2"/>
  <c r="AZ1791" i="2"/>
  <c r="BB1791" i="2"/>
  <c r="BC1791" i="2" s="1"/>
  <c r="BF1791" i="2"/>
  <c r="BG1791" i="2"/>
  <c r="BH1791" i="2"/>
  <c r="P1792" i="2"/>
  <c r="Q1792" i="2"/>
  <c r="R1792" i="2"/>
  <c r="AQ1792" i="2" s="1"/>
  <c r="S1792" i="2"/>
  <c r="AC1792" i="2"/>
  <c r="AE1792" i="2"/>
  <c r="AF1792" i="2"/>
  <c r="AG1792" i="2"/>
  <c r="AL1792" i="2"/>
  <c r="AT1792" i="2"/>
  <c r="AY1792" i="2"/>
  <c r="AZ1792" i="2"/>
  <c r="BB1792" i="2"/>
  <c r="BC1792" i="2" s="1"/>
  <c r="BF1792" i="2"/>
  <c r="BG1792" i="2"/>
  <c r="BH1792" i="2"/>
  <c r="P1793" i="2"/>
  <c r="Q1793" i="2"/>
  <c r="R1793" i="2"/>
  <c r="AQ1793" i="2" s="1"/>
  <c r="S1793" i="2"/>
  <c r="AC1793" i="2"/>
  <c r="AE1793" i="2"/>
  <c r="AF1793" i="2"/>
  <c r="AG1793" i="2"/>
  <c r="AL1793" i="2"/>
  <c r="AT1793" i="2"/>
  <c r="AY1793" i="2"/>
  <c r="AZ1793" i="2"/>
  <c r="BB1793" i="2"/>
  <c r="BC1793" i="2" s="1"/>
  <c r="BF1793" i="2"/>
  <c r="BG1793" i="2"/>
  <c r="BH1793" i="2"/>
  <c r="P1794" i="2"/>
  <c r="Q1794" i="2"/>
  <c r="R1794" i="2"/>
  <c r="AQ1794" i="2" s="1"/>
  <c r="S1794" i="2"/>
  <c r="AC1794" i="2"/>
  <c r="AE1794" i="2"/>
  <c r="AF1794" i="2"/>
  <c r="AG1794" i="2"/>
  <c r="AL1794" i="2"/>
  <c r="AT1794" i="2"/>
  <c r="AY1794" i="2"/>
  <c r="AZ1794" i="2"/>
  <c r="BB1794" i="2"/>
  <c r="BC1794" i="2" s="1"/>
  <c r="BF1794" i="2"/>
  <c r="BG1794" i="2"/>
  <c r="BH1794" i="2"/>
  <c r="P1795" i="2"/>
  <c r="Q1795" i="2"/>
  <c r="R1795" i="2"/>
  <c r="AQ1795" i="2" s="1"/>
  <c r="S1795" i="2"/>
  <c r="AC1795" i="2"/>
  <c r="AE1795" i="2"/>
  <c r="AF1795" i="2"/>
  <c r="AG1795" i="2"/>
  <c r="AL1795" i="2"/>
  <c r="AT1795" i="2"/>
  <c r="AY1795" i="2"/>
  <c r="AZ1795" i="2"/>
  <c r="BB1795" i="2"/>
  <c r="BC1795" i="2" s="1"/>
  <c r="BF1795" i="2"/>
  <c r="BG1795" i="2"/>
  <c r="BH1795" i="2"/>
  <c r="P1796" i="2"/>
  <c r="Q1796" i="2"/>
  <c r="R1796" i="2"/>
  <c r="AQ1796" i="2" s="1"/>
  <c r="S1796" i="2"/>
  <c r="AC1796" i="2"/>
  <c r="AE1796" i="2"/>
  <c r="AF1796" i="2"/>
  <c r="AG1796" i="2"/>
  <c r="AL1796" i="2"/>
  <c r="AT1796" i="2"/>
  <c r="AY1796" i="2"/>
  <c r="AZ1796" i="2"/>
  <c r="BB1796" i="2"/>
  <c r="BC1796" i="2" s="1"/>
  <c r="BF1796" i="2"/>
  <c r="BG1796" i="2"/>
  <c r="BH1796" i="2"/>
  <c r="P1797" i="2"/>
  <c r="Q1797" i="2"/>
  <c r="R1797" i="2"/>
  <c r="AQ1797" i="2" s="1"/>
  <c r="S1797" i="2"/>
  <c r="AC1797" i="2"/>
  <c r="AE1797" i="2"/>
  <c r="AF1797" i="2"/>
  <c r="AG1797" i="2"/>
  <c r="AL1797" i="2"/>
  <c r="AT1797" i="2"/>
  <c r="AY1797" i="2"/>
  <c r="AZ1797" i="2"/>
  <c r="BB1797" i="2"/>
  <c r="BC1797" i="2" s="1"/>
  <c r="BF1797" i="2"/>
  <c r="BG1797" i="2"/>
  <c r="BH1797" i="2"/>
  <c r="P1798" i="2"/>
  <c r="Q1798" i="2"/>
  <c r="R1798" i="2"/>
  <c r="AQ1798" i="2" s="1"/>
  <c r="S1798" i="2"/>
  <c r="AC1798" i="2"/>
  <c r="AE1798" i="2"/>
  <c r="AF1798" i="2"/>
  <c r="AG1798" i="2"/>
  <c r="AL1798" i="2"/>
  <c r="AT1798" i="2"/>
  <c r="AY1798" i="2"/>
  <c r="AZ1798" i="2"/>
  <c r="BB1798" i="2"/>
  <c r="BC1798" i="2" s="1"/>
  <c r="BF1798" i="2"/>
  <c r="BG1798" i="2"/>
  <c r="BH1798" i="2"/>
  <c r="P1799" i="2"/>
  <c r="Q1799" i="2"/>
  <c r="R1799" i="2"/>
  <c r="AQ1799" i="2" s="1"/>
  <c r="S1799" i="2"/>
  <c r="AC1799" i="2"/>
  <c r="AE1799" i="2"/>
  <c r="AF1799" i="2"/>
  <c r="AG1799" i="2"/>
  <c r="AL1799" i="2"/>
  <c r="AT1799" i="2"/>
  <c r="AY1799" i="2"/>
  <c r="AZ1799" i="2"/>
  <c r="BB1799" i="2"/>
  <c r="BC1799" i="2" s="1"/>
  <c r="BF1799" i="2"/>
  <c r="BG1799" i="2"/>
  <c r="BH1799" i="2"/>
  <c r="P1800" i="2"/>
  <c r="Q1800" i="2"/>
  <c r="R1800" i="2"/>
  <c r="AQ1800" i="2" s="1"/>
  <c r="S1800" i="2"/>
  <c r="T1800" i="2"/>
  <c r="AC1800" i="2"/>
  <c r="AE1800" i="2"/>
  <c r="AF1800" i="2"/>
  <c r="AG1800" i="2"/>
  <c r="AL1800" i="2"/>
  <c r="AT1800" i="2"/>
  <c r="AY1800" i="2"/>
  <c r="AZ1800" i="2"/>
  <c r="BB1800" i="2"/>
  <c r="BC1800" i="2" s="1"/>
  <c r="BF1800" i="2"/>
  <c r="BG1800" i="2"/>
  <c r="BH1800" i="2"/>
  <c r="P1801" i="2"/>
  <c r="Q1801" i="2"/>
  <c r="R1801" i="2"/>
  <c r="AQ1801" i="2" s="1"/>
  <c r="S1801" i="2"/>
  <c r="AC1801" i="2"/>
  <c r="AE1801" i="2"/>
  <c r="AF1801" i="2"/>
  <c r="AG1801" i="2"/>
  <c r="AL1801" i="2"/>
  <c r="AT1801" i="2"/>
  <c r="AY1801" i="2"/>
  <c r="AZ1801" i="2"/>
  <c r="BB1801" i="2"/>
  <c r="BC1801" i="2" s="1"/>
  <c r="BF1801" i="2"/>
  <c r="BG1801" i="2"/>
  <c r="BH1801" i="2"/>
  <c r="P1802" i="2"/>
  <c r="Q1802" i="2"/>
  <c r="R1802" i="2"/>
  <c r="AQ1802" i="2" s="1"/>
  <c r="S1802" i="2"/>
  <c r="AC1802" i="2"/>
  <c r="AE1802" i="2"/>
  <c r="AF1802" i="2"/>
  <c r="AG1802" i="2"/>
  <c r="AL1802" i="2"/>
  <c r="AT1802" i="2"/>
  <c r="AY1802" i="2"/>
  <c r="AZ1802" i="2"/>
  <c r="BB1802" i="2"/>
  <c r="BC1802" i="2" s="1"/>
  <c r="BF1802" i="2"/>
  <c r="BG1802" i="2"/>
  <c r="BH1802" i="2"/>
  <c r="P1803" i="2"/>
  <c r="Q1803" i="2"/>
  <c r="R1803" i="2"/>
  <c r="AQ1803" i="2" s="1"/>
  <c r="S1803" i="2"/>
  <c r="AC1803" i="2"/>
  <c r="AE1803" i="2"/>
  <c r="AF1803" i="2"/>
  <c r="AG1803" i="2"/>
  <c r="AL1803" i="2"/>
  <c r="AT1803" i="2"/>
  <c r="AY1803" i="2"/>
  <c r="AZ1803" i="2"/>
  <c r="BB1803" i="2"/>
  <c r="BC1803" i="2" s="1"/>
  <c r="BF1803" i="2"/>
  <c r="BG1803" i="2"/>
  <c r="BH1803" i="2"/>
  <c r="P1804" i="2"/>
  <c r="Q1804" i="2"/>
  <c r="R1804" i="2"/>
  <c r="AQ1804" i="2" s="1"/>
  <c r="S1804" i="2"/>
  <c r="AC1804" i="2"/>
  <c r="AE1804" i="2"/>
  <c r="AF1804" i="2"/>
  <c r="AG1804" i="2"/>
  <c r="AL1804" i="2"/>
  <c r="AT1804" i="2"/>
  <c r="AY1804" i="2"/>
  <c r="AZ1804" i="2"/>
  <c r="BB1804" i="2"/>
  <c r="BC1804" i="2" s="1"/>
  <c r="BF1804" i="2"/>
  <c r="BG1804" i="2"/>
  <c r="BH1804" i="2"/>
  <c r="P1805" i="2"/>
  <c r="Q1805" i="2"/>
  <c r="R1805" i="2"/>
  <c r="AQ1805" i="2" s="1"/>
  <c r="S1805" i="2"/>
  <c r="AC1805" i="2"/>
  <c r="AE1805" i="2"/>
  <c r="AF1805" i="2"/>
  <c r="AG1805" i="2"/>
  <c r="AL1805" i="2"/>
  <c r="AT1805" i="2"/>
  <c r="AY1805" i="2"/>
  <c r="AZ1805" i="2"/>
  <c r="BB1805" i="2"/>
  <c r="BC1805" i="2" s="1"/>
  <c r="BF1805" i="2"/>
  <c r="BG1805" i="2"/>
  <c r="BH1805" i="2"/>
  <c r="P1806" i="2"/>
  <c r="Q1806" i="2"/>
  <c r="R1806" i="2"/>
  <c r="AQ1806" i="2" s="1"/>
  <c r="S1806" i="2"/>
  <c r="AC1806" i="2"/>
  <c r="AE1806" i="2"/>
  <c r="AF1806" i="2"/>
  <c r="AG1806" i="2"/>
  <c r="AL1806" i="2"/>
  <c r="AT1806" i="2"/>
  <c r="AY1806" i="2"/>
  <c r="AZ1806" i="2"/>
  <c r="BB1806" i="2"/>
  <c r="BC1806" i="2" s="1"/>
  <c r="BF1806" i="2"/>
  <c r="BG1806" i="2"/>
  <c r="BH1806" i="2"/>
  <c r="P1807" i="2"/>
  <c r="Q1807" i="2"/>
  <c r="R1807" i="2"/>
  <c r="AQ1807" i="2" s="1"/>
  <c r="S1807" i="2"/>
  <c r="AC1807" i="2"/>
  <c r="AE1807" i="2"/>
  <c r="AF1807" i="2"/>
  <c r="AG1807" i="2"/>
  <c r="AL1807" i="2"/>
  <c r="AT1807" i="2"/>
  <c r="AY1807" i="2"/>
  <c r="AZ1807" i="2"/>
  <c r="BB1807" i="2"/>
  <c r="BC1807" i="2" s="1"/>
  <c r="BF1807" i="2"/>
  <c r="BG1807" i="2"/>
  <c r="BH1807" i="2"/>
  <c r="P1808" i="2"/>
  <c r="Q1808" i="2"/>
  <c r="R1808" i="2"/>
  <c r="AQ1808" i="2" s="1"/>
  <c r="S1808" i="2"/>
  <c r="T1808" i="2"/>
  <c r="AC1808" i="2"/>
  <c r="AE1808" i="2"/>
  <c r="AF1808" i="2"/>
  <c r="AG1808" i="2"/>
  <c r="AL1808" i="2"/>
  <c r="AT1808" i="2"/>
  <c r="AY1808" i="2"/>
  <c r="AZ1808" i="2"/>
  <c r="BB1808" i="2"/>
  <c r="BC1808" i="2" s="1"/>
  <c r="BF1808" i="2"/>
  <c r="BG1808" i="2"/>
  <c r="BH1808" i="2"/>
  <c r="P1809" i="2"/>
  <c r="Q1809" i="2"/>
  <c r="R1809" i="2"/>
  <c r="AQ1809" i="2" s="1"/>
  <c r="S1809" i="2"/>
  <c r="AC1809" i="2"/>
  <c r="AE1809" i="2"/>
  <c r="AF1809" i="2"/>
  <c r="AG1809" i="2"/>
  <c r="AL1809" i="2"/>
  <c r="AT1809" i="2"/>
  <c r="AY1809" i="2"/>
  <c r="AZ1809" i="2"/>
  <c r="BB1809" i="2"/>
  <c r="BC1809" i="2" s="1"/>
  <c r="BF1809" i="2"/>
  <c r="BG1809" i="2"/>
  <c r="BH1809" i="2"/>
  <c r="P1810" i="2"/>
  <c r="Q1810" i="2"/>
  <c r="R1810" i="2"/>
  <c r="AQ1810" i="2" s="1"/>
  <c r="S1810" i="2"/>
  <c r="T1810" i="2"/>
  <c r="AC1810" i="2"/>
  <c r="AE1810" i="2"/>
  <c r="AF1810" i="2"/>
  <c r="AG1810" i="2"/>
  <c r="AL1810" i="2"/>
  <c r="AT1810" i="2"/>
  <c r="AY1810" i="2"/>
  <c r="AZ1810" i="2"/>
  <c r="BB1810" i="2"/>
  <c r="BC1810" i="2" s="1"/>
  <c r="BF1810" i="2"/>
  <c r="BG1810" i="2"/>
  <c r="BH1810" i="2"/>
  <c r="P1811" i="2"/>
  <c r="Q1811" i="2"/>
  <c r="R1811" i="2"/>
  <c r="AQ1811" i="2" s="1"/>
  <c r="S1811" i="2"/>
  <c r="AC1811" i="2"/>
  <c r="AE1811" i="2"/>
  <c r="AF1811" i="2"/>
  <c r="AG1811" i="2"/>
  <c r="AL1811" i="2"/>
  <c r="AT1811" i="2"/>
  <c r="AY1811" i="2"/>
  <c r="AZ1811" i="2"/>
  <c r="BB1811" i="2"/>
  <c r="BC1811" i="2" s="1"/>
  <c r="BF1811" i="2"/>
  <c r="BG1811" i="2"/>
  <c r="BH1811" i="2"/>
  <c r="P1812" i="2"/>
  <c r="Q1812" i="2"/>
  <c r="R1812" i="2"/>
  <c r="AQ1812" i="2" s="1"/>
  <c r="S1812" i="2"/>
  <c r="AC1812" i="2"/>
  <c r="AE1812" i="2"/>
  <c r="AF1812" i="2"/>
  <c r="AG1812" i="2"/>
  <c r="AL1812" i="2"/>
  <c r="AT1812" i="2"/>
  <c r="AY1812" i="2"/>
  <c r="AZ1812" i="2"/>
  <c r="BB1812" i="2"/>
  <c r="BC1812" i="2" s="1"/>
  <c r="BF1812" i="2"/>
  <c r="BG1812" i="2"/>
  <c r="BH1812" i="2"/>
  <c r="P1813" i="2"/>
  <c r="Q1813" i="2"/>
  <c r="R1813" i="2"/>
  <c r="AQ1813" i="2" s="1"/>
  <c r="S1813" i="2"/>
  <c r="AC1813" i="2"/>
  <c r="AE1813" i="2"/>
  <c r="AF1813" i="2"/>
  <c r="AG1813" i="2"/>
  <c r="AL1813" i="2"/>
  <c r="AT1813" i="2"/>
  <c r="AY1813" i="2"/>
  <c r="AZ1813" i="2"/>
  <c r="BB1813" i="2"/>
  <c r="BC1813" i="2" s="1"/>
  <c r="BF1813" i="2"/>
  <c r="BG1813" i="2"/>
  <c r="BH1813" i="2"/>
  <c r="P1814" i="2"/>
  <c r="Q1814" i="2"/>
  <c r="R1814" i="2"/>
  <c r="AQ1814" i="2" s="1"/>
  <c r="S1814" i="2"/>
  <c r="T1814" i="2"/>
  <c r="AC1814" i="2"/>
  <c r="AE1814" i="2"/>
  <c r="AF1814" i="2"/>
  <c r="AG1814" i="2"/>
  <c r="AL1814" i="2"/>
  <c r="AT1814" i="2"/>
  <c r="AY1814" i="2"/>
  <c r="AZ1814" i="2"/>
  <c r="BB1814" i="2"/>
  <c r="BC1814" i="2" s="1"/>
  <c r="BF1814" i="2"/>
  <c r="BG1814" i="2"/>
  <c r="BH1814" i="2"/>
  <c r="P1815" i="2"/>
  <c r="Q1815" i="2"/>
  <c r="R1815" i="2"/>
  <c r="AQ1815" i="2" s="1"/>
  <c r="S1815" i="2"/>
  <c r="T1815" i="2"/>
  <c r="AC1815" i="2"/>
  <c r="AE1815" i="2"/>
  <c r="AF1815" i="2"/>
  <c r="AG1815" i="2"/>
  <c r="AL1815" i="2"/>
  <c r="AT1815" i="2"/>
  <c r="AY1815" i="2"/>
  <c r="AZ1815" i="2"/>
  <c r="BB1815" i="2"/>
  <c r="BC1815" i="2" s="1"/>
  <c r="BF1815" i="2"/>
  <c r="BG1815" i="2"/>
  <c r="BH1815" i="2"/>
  <c r="P1816" i="2"/>
  <c r="Q1816" i="2"/>
  <c r="R1816" i="2"/>
  <c r="AQ1816" i="2" s="1"/>
  <c r="S1816" i="2"/>
  <c r="T1816" i="2"/>
  <c r="AC1816" i="2"/>
  <c r="AE1816" i="2"/>
  <c r="AF1816" i="2"/>
  <c r="AG1816" i="2"/>
  <c r="AL1816" i="2"/>
  <c r="AT1816" i="2"/>
  <c r="AY1816" i="2"/>
  <c r="AZ1816" i="2"/>
  <c r="BB1816" i="2"/>
  <c r="BC1816" i="2" s="1"/>
  <c r="BF1816" i="2"/>
  <c r="BG1816" i="2"/>
  <c r="BH1816" i="2"/>
  <c r="P1817" i="2"/>
  <c r="Q1817" i="2"/>
  <c r="R1817" i="2"/>
  <c r="AQ1817" i="2" s="1"/>
  <c r="S1817" i="2"/>
  <c r="T1817" i="2"/>
  <c r="AC1817" i="2"/>
  <c r="AE1817" i="2"/>
  <c r="AF1817" i="2"/>
  <c r="AG1817" i="2"/>
  <c r="AL1817" i="2"/>
  <c r="AT1817" i="2"/>
  <c r="AY1817" i="2"/>
  <c r="AZ1817" i="2"/>
  <c r="BB1817" i="2"/>
  <c r="BC1817" i="2" s="1"/>
  <c r="BF1817" i="2"/>
  <c r="BG1817" i="2"/>
  <c r="BH1817" i="2"/>
  <c r="P1818" i="2"/>
  <c r="Q1818" i="2"/>
  <c r="R1818" i="2"/>
  <c r="AQ1818" i="2" s="1"/>
  <c r="S1818" i="2"/>
  <c r="T1818" i="2"/>
  <c r="AC1818" i="2"/>
  <c r="AE1818" i="2"/>
  <c r="AF1818" i="2"/>
  <c r="AG1818" i="2"/>
  <c r="AL1818" i="2"/>
  <c r="AT1818" i="2"/>
  <c r="AY1818" i="2"/>
  <c r="AZ1818" i="2"/>
  <c r="BB1818" i="2"/>
  <c r="BC1818" i="2" s="1"/>
  <c r="BF1818" i="2"/>
  <c r="BG1818" i="2"/>
  <c r="BH1818" i="2"/>
  <c r="P1819" i="2"/>
  <c r="Q1819" i="2"/>
  <c r="R1819" i="2"/>
  <c r="AQ1819" i="2" s="1"/>
  <c r="S1819" i="2"/>
  <c r="T1819" i="2"/>
  <c r="AC1819" i="2"/>
  <c r="AE1819" i="2"/>
  <c r="AF1819" i="2"/>
  <c r="AG1819" i="2"/>
  <c r="AL1819" i="2"/>
  <c r="AT1819" i="2"/>
  <c r="AY1819" i="2"/>
  <c r="AZ1819" i="2"/>
  <c r="BB1819" i="2"/>
  <c r="BC1819" i="2" s="1"/>
  <c r="BF1819" i="2"/>
  <c r="BG1819" i="2"/>
  <c r="BH1819" i="2"/>
  <c r="P1820" i="2"/>
  <c r="Q1820" i="2"/>
  <c r="R1820" i="2"/>
  <c r="AQ1820" i="2" s="1"/>
  <c r="S1820" i="2"/>
  <c r="T1820" i="2"/>
  <c r="AC1820" i="2"/>
  <c r="AE1820" i="2"/>
  <c r="AF1820" i="2"/>
  <c r="AG1820" i="2"/>
  <c r="AL1820" i="2"/>
  <c r="AT1820" i="2"/>
  <c r="AY1820" i="2"/>
  <c r="AZ1820" i="2"/>
  <c r="BB1820" i="2"/>
  <c r="BC1820" i="2" s="1"/>
  <c r="BF1820" i="2"/>
  <c r="BG1820" i="2"/>
  <c r="BH1820" i="2"/>
  <c r="P1821" i="2"/>
  <c r="Q1821" i="2"/>
  <c r="R1821" i="2"/>
  <c r="AQ1821" i="2" s="1"/>
  <c r="S1821" i="2"/>
  <c r="T1821" i="2"/>
  <c r="AC1821" i="2"/>
  <c r="AE1821" i="2"/>
  <c r="AF1821" i="2"/>
  <c r="AG1821" i="2"/>
  <c r="AL1821" i="2"/>
  <c r="AT1821" i="2"/>
  <c r="AY1821" i="2"/>
  <c r="AZ1821" i="2"/>
  <c r="BB1821" i="2"/>
  <c r="BC1821" i="2" s="1"/>
  <c r="BF1821" i="2"/>
  <c r="BG1821" i="2"/>
  <c r="BH1821" i="2"/>
  <c r="P1822" i="2"/>
  <c r="Q1822" i="2"/>
  <c r="R1822" i="2"/>
  <c r="AQ1822" i="2" s="1"/>
  <c r="S1822" i="2"/>
  <c r="AC1822" i="2"/>
  <c r="AE1822" i="2"/>
  <c r="AF1822" i="2"/>
  <c r="AG1822" i="2"/>
  <c r="AL1822" i="2"/>
  <c r="AT1822" i="2"/>
  <c r="AY1822" i="2"/>
  <c r="AZ1822" i="2"/>
  <c r="BB1822" i="2"/>
  <c r="BC1822" i="2" s="1"/>
  <c r="BF1822" i="2"/>
  <c r="BG1822" i="2"/>
  <c r="BH1822" i="2"/>
  <c r="P1823" i="2"/>
  <c r="Q1823" i="2"/>
  <c r="R1823" i="2"/>
  <c r="AQ1823" i="2" s="1"/>
  <c r="S1823" i="2"/>
  <c r="T1823" i="2"/>
  <c r="AC1823" i="2"/>
  <c r="AE1823" i="2"/>
  <c r="AF1823" i="2"/>
  <c r="AG1823" i="2"/>
  <c r="AL1823" i="2"/>
  <c r="AT1823" i="2"/>
  <c r="AY1823" i="2"/>
  <c r="AZ1823" i="2"/>
  <c r="BB1823" i="2"/>
  <c r="BC1823" i="2" s="1"/>
  <c r="BF1823" i="2"/>
  <c r="BG1823" i="2"/>
  <c r="BH1823" i="2"/>
  <c r="P1824" i="2"/>
  <c r="Q1824" i="2"/>
  <c r="R1824" i="2"/>
  <c r="AQ1824" i="2" s="1"/>
  <c r="S1824" i="2"/>
  <c r="T1824" i="2"/>
  <c r="AC1824" i="2"/>
  <c r="AE1824" i="2"/>
  <c r="AF1824" i="2"/>
  <c r="AG1824" i="2"/>
  <c r="AL1824" i="2"/>
  <c r="AT1824" i="2"/>
  <c r="AY1824" i="2"/>
  <c r="AZ1824" i="2"/>
  <c r="BB1824" i="2"/>
  <c r="BC1824" i="2" s="1"/>
  <c r="BF1824" i="2"/>
  <c r="BG1824" i="2"/>
  <c r="BH1824" i="2"/>
  <c r="P1825" i="2"/>
  <c r="Q1825" i="2"/>
  <c r="R1825" i="2"/>
  <c r="AQ1825" i="2" s="1"/>
  <c r="S1825" i="2"/>
  <c r="AC1825" i="2"/>
  <c r="AE1825" i="2"/>
  <c r="AF1825" i="2"/>
  <c r="AG1825" i="2"/>
  <c r="AL1825" i="2"/>
  <c r="AT1825" i="2"/>
  <c r="AY1825" i="2"/>
  <c r="AZ1825" i="2"/>
  <c r="BB1825" i="2"/>
  <c r="BC1825" i="2" s="1"/>
  <c r="BF1825" i="2"/>
  <c r="BG1825" i="2"/>
  <c r="BH1825" i="2"/>
  <c r="P1826" i="2"/>
  <c r="Q1826" i="2"/>
  <c r="R1826" i="2"/>
  <c r="AQ1826" i="2" s="1"/>
  <c r="S1826" i="2"/>
  <c r="T1826" i="2"/>
  <c r="AC1826" i="2"/>
  <c r="AE1826" i="2"/>
  <c r="AF1826" i="2"/>
  <c r="AG1826" i="2"/>
  <c r="AL1826" i="2"/>
  <c r="AT1826" i="2"/>
  <c r="AY1826" i="2"/>
  <c r="AZ1826" i="2"/>
  <c r="BB1826" i="2"/>
  <c r="BC1826" i="2" s="1"/>
  <c r="BF1826" i="2"/>
  <c r="BG1826" i="2"/>
  <c r="BH1826" i="2"/>
  <c r="P1827" i="2"/>
  <c r="Q1827" i="2"/>
  <c r="R1827" i="2"/>
  <c r="AQ1827" i="2" s="1"/>
  <c r="S1827" i="2"/>
  <c r="T1827" i="2"/>
  <c r="AC1827" i="2"/>
  <c r="AE1827" i="2"/>
  <c r="AF1827" i="2"/>
  <c r="AG1827" i="2"/>
  <c r="AL1827" i="2"/>
  <c r="AT1827" i="2"/>
  <c r="AY1827" i="2"/>
  <c r="AZ1827" i="2"/>
  <c r="BB1827" i="2"/>
  <c r="BC1827" i="2" s="1"/>
  <c r="BF1827" i="2"/>
  <c r="BG1827" i="2"/>
  <c r="BH1827" i="2"/>
  <c r="P1828" i="2"/>
  <c r="Q1828" i="2"/>
  <c r="R1828" i="2"/>
  <c r="AQ1828" i="2" s="1"/>
  <c r="S1828" i="2"/>
  <c r="T1828" i="2"/>
  <c r="AC1828" i="2"/>
  <c r="AE1828" i="2"/>
  <c r="AF1828" i="2"/>
  <c r="AG1828" i="2"/>
  <c r="AL1828" i="2"/>
  <c r="AT1828" i="2"/>
  <c r="AY1828" i="2"/>
  <c r="AZ1828" i="2"/>
  <c r="BB1828" i="2"/>
  <c r="BC1828" i="2" s="1"/>
  <c r="BF1828" i="2"/>
  <c r="BG1828" i="2"/>
  <c r="BH1828" i="2"/>
  <c r="P1829" i="2"/>
  <c r="Q1829" i="2"/>
  <c r="R1829" i="2"/>
  <c r="AQ1829" i="2" s="1"/>
  <c r="S1829" i="2"/>
  <c r="T1829" i="2"/>
  <c r="AC1829" i="2"/>
  <c r="AE1829" i="2"/>
  <c r="AF1829" i="2"/>
  <c r="AG1829" i="2"/>
  <c r="AL1829" i="2"/>
  <c r="AT1829" i="2"/>
  <c r="AY1829" i="2"/>
  <c r="AZ1829" i="2"/>
  <c r="BB1829" i="2"/>
  <c r="BC1829" i="2" s="1"/>
  <c r="BF1829" i="2"/>
  <c r="BG1829" i="2"/>
  <c r="BH1829" i="2"/>
  <c r="P1830" i="2"/>
  <c r="Q1830" i="2"/>
  <c r="R1830" i="2"/>
  <c r="AQ1830" i="2" s="1"/>
  <c r="S1830" i="2"/>
  <c r="AC1830" i="2"/>
  <c r="AE1830" i="2"/>
  <c r="AF1830" i="2"/>
  <c r="AG1830" i="2"/>
  <c r="AL1830" i="2"/>
  <c r="AT1830" i="2"/>
  <c r="AY1830" i="2"/>
  <c r="AZ1830" i="2"/>
  <c r="BB1830" i="2"/>
  <c r="BC1830" i="2" s="1"/>
  <c r="BF1830" i="2"/>
  <c r="BG1830" i="2"/>
  <c r="BH1830" i="2"/>
  <c r="P1831" i="2"/>
  <c r="Q1831" i="2"/>
  <c r="R1831" i="2"/>
  <c r="AQ1831" i="2" s="1"/>
  <c r="S1831" i="2"/>
  <c r="T1831" i="2"/>
  <c r="AC1831" i="2"/>
  <c r="AE1831" i="2"/>
  <c r="AF1831" i="2"/>
  <c r="AG1831" i="2"/>
  <c r="AL1831" i="2"/>
  <c r="AT1831" i="2"/>
  <c r="AY1831" i="2"/>
  <c r="AZ1831" i="2"/>
  <c r="BB1831" i="2"/>
  <c r="BC1831" i="2" s="1"/>
  <c r="BF1831" i="2"/>
  <c r="BG1831" i="2"/>
  <c r="BH1831" i="2"/>
  <c r="P1832" i="2"/>
  <c r="Q1832" i="2"/>
  <c r="R1832" i="2"/>
  <c r="AQ1832" i="2" s="1"/>
  <c r="S1832" i="2"/>
  <c r="T1832" i="2"/>
  <c r="AC1832" i="2"/>
  <c r="AE1832" i="2"/>
  <c r="AF1832" i="2"/>
  <c r="AG1832" i="2"/>
  <c r="AL1832" i="2"/>
  <c r="AT1832" i="2"/>
  <c r="AY1832" i="2"/>
  <c r="AZ1832" i="2"/>
  <c r="BB1832" i="2"/>
  <c r="BC1832" i="2" s="1"/>
  <c r="BF1832" i="2"/>
  <c r="BG1832" i="2"/>
  <c r="BH1832" i="2"/>
  <c r="P1833" i="2"/>
  <c r="Q1833" i="2"/>
  <c r="R1833" i="2"/>
  <c r="AQ1833" i="2" s="1"/>
  <c r="S1833" i="2"/>
  <c r="AC1833" i="2"/>
  <c r="AE1833" i="2"/>
  <c r="AF1833" i="2"/>
  <c r="AG1833" i="2"/>
  <c r="AL1833" i="2"/>
  <c r="AT1833" i="2"/>
  <c r="AY1833" i="2"/>
  <c r="AZ1833" i="2"/>
  <c r="BB1833" i="2"/>
  <c r="BC1833" i="2" s="1"/>
  <c r="BF1833" i="2"/>
  <c r="BG1833" i="2"/>
  <c r="BH1833" i="2"/>
  <c r="P1834" i="2"/>
  <c r="Q1834" i="2"/>
  <c r="R1834" i="2"/>
  <c r="AQ1834" i="2" s="1"/>
  <c r="S1834" i="2"/>
  <c r="T1834" i="2"/>
  <c r="AC1834" i="2"/>
  <c r="AE1834" i="2"/>
  <c r="AF1834" i="2"/>
  <c r="AG1834" i="2"/>
  <c r="AL1834" i="2"/>
  <c r="AT1834" i="2"/>
  <c r="AY1834" i="2"/>
  <c r="AZ1834" i="2"/>
  <c r="BB1834" i="2"/>
  <c r="BC1834" i="2" s="1"/>
  <c r="BF1834" i="2"/>
  <c r="BG1834" i="2"/>
  <c r="BH1834" i="2"/>
  <c r="P1835" i="2"/>
  <c r="Q1835" i="2"/>
  <c r="R1835" i="2"/>
  <c r="AQ1835" i="2" s="1"/>
  <c r="S1835" i="2"/>
  <c r="AC1835" i="2"/>
  <c r="AE1835" i="2"/>
  <c r="AF1835" i="2"/>
  <c r="AG1835" i="2"/>
  <c r="AL1835" i="2"/>
  <c r="AT1835" i="2"/>
  <c r="AY1835" i="2"/>
  <c r="AZ1835" i="2"/>
  <c r="BB1835" i="2"/>
  <c r="BC1835" i="2" s="1"/>
  <c r="BF1835" i="2"/>
  <c r="BG1835" i="2"/>
  <c r="BH1835" i="2"/>
  <c r="P1836" i="2"/>
  <c r="Q1836" i="2"/>
  <c r="R1836" i="2"/>
  <c r="AQ1836" i="2" s="1"/>
  <c r="S1836" i="2"/>
  <c r="T1836" i="2"/>
  <c r="AC1836" i="2"/>
  <c r="AE1836" i="2"/>
  <c r="AF1836" i="2"/>
  <c r="AG1836" i="2"/>
  <c r="AL1836" i="2"/>
  <c r="AT1836" i="2"/>
  <c r="AY1836" i="2"/>
  <c r="AZ1836" i="2"/>
  <c r="BB1836" i="2"/>
  <c r="BC1836" i="2" s="1"/>
  <c r="BF1836" i="2"/>
  <c r="BG1836" i="2"/>
  <c r="BH1836" i="2"/>
  <c r="P1837" i="2"/>
  <c r="Q1837" i="2"/>
  <c r="R1837" i="2"/>
  <c r="AQ1837" i="2" s="1"/>
  <c r="S1837" i="2"/>
  <c r="AC1837" i="2"/>
  <c r="AE1837" i="2"/>
  <c r="AF1837" i="2"/>
  <c r="AG1837" i="2"/>
  <c r="AL1837" i="2"/>
  <c r="AT1837" i="2"/>
  <c r="AY1837" i="2"/>
  <c r="AZ1837" i="2"/>
  <c r="BB1837" i="2"/>
  <c r="BC1837" i="2" s="1"/>
  <c r="BF1837" i="2"/>
  <c r="BG1837" i="2"/>
  <c r="BH1837" i="2"/>
  <c r="P1838" i="2"/>
  <c r="Q1838" i="2"/>
  <c r="R1838" i="2"/>
  <c r="AQ1838" i="2" s="1"/>
  <c r="S1838" i="2"/>
  <c r="T1838" i="2"/>
  <c r="AC1838" i="2"/>
  <c r="AE1838" i="2"/>
  <c r="AF1838" i="2"/>
  <c r="AG1838" i="2"/>
  <c r="AL1838" i="2"/>
  <c r="AT1838" i="2"/>
  <c r="AY1838" i="2"/>
  <c r="AZ1838" i="2"/>
  <c r="BB1838" i="2"/>
  <c r="BC1838" i="2" s="1"/>
  <c r="BF1838" i="2"/>
  <c r="BG1838" i="2"/>
  <c r="BH1838" i="2"/>
  <c r="P1839" i="2"/>
  <c r="Q1839" i="2"/>
  <c r="R1839" i="2"/>
  <c r="AQ1839" i="2" s="1"/>
  <c r="S1839" i="2"/>
  <c r="AC1839" i="2"/>
  <c r="AE1839" i="2"/>
  <c r="AF1839" i="2"/>
  <c r="AG1839" i="2"/>
  <c r="AL1839" i="2"/>
  <c r="AT1839" i="2"/>
  <c r="AY1839" i="2"/>
  <c r="AZ1839" i="2"/>
  <c r="BB1839" i="2"/>
  <c r="BC1839" i="2" s="1"/>
  <c r="BF1839" i="2"/>
  <c r="BG1839" i="2"/>
  <c r="BH1839" i="2"/>
  <c r="P1840" i="2"/>
  <c r="Q1840" i="2"/>
  <c r="R1840" i="2"/>
  <c r="AQ1840" i="2" s="1"/>
  <c r="S1840" i="2"/>
  <c r="T1840" i="2"/>
  <c r="AC1840" i="2"/>
  <c r="AE1840" i="2"/>
  <c r="AF1840" i="2"/>
  <c r="AG1840" i="2"/>
  <c r="AL1840" i="2"/>
  <c r="AT1840" i="2"/>
  <c r="AY1840" i="2"/>
  <c r="AZ1840" i="2"/>
  <c r="BB1840" i="2"/>
  <c r="BC1840" i="2" s="1"/>
  <c r="BF1840" i="2"/>
  <c r="BG1840" i="2"/>
  <c r="BH1840" i="2"/>
  <c r="P1841" i="2"/>
  <c r="Q1841" i="2"/>
  <c r="R1841" i="2"/>
  <c r="AQ1841" i="2" s="1"/>
  <c r="S1841" i="2"/>
  <c r="T1841" i="2"/>
  <c r="AC1841" i="2"/>
  <c r="AE1841" i="2"/>
  <c r="AF1841" i="2"/>
  <c r="AG1841" i="2"/>
  <c r="AL1841" i="2"/>
  <c r="AT1841" i="2"/>
  <c r="AY1841" i="2"/>
  <c r="AZ1841" i="2"/>
  <c r="BB1841" i="2"/>
  <c r="BC1841" i="2" s="1"/>
  <c r="BF1841" i="2"/>
  <c r="BG1841" i="2"/>
  <c r="BH1841" i="2"/>
  <c r="P1842" i="2"/>
  <c r="Q1842" i="2"/>
  <c r="R1842" i="2"/>
  <c r="AQ1842" i="2" s="1"/>
  <c r="S1842" i="2"/>
  <c r="T1842" i="2"/>
  <c r="AC1842" i="2"/>
  <c r="AE1842" i="2"/>
  <c r="AF1842" i="2"/>
  <c r="AG1842" i="2"/>
  <c r="AL1842" i="2"/>
  <c r="AT1842" i="2"/>
  <c r="AY1842" i="2"/>
  <c r="AZ1842" i="2"/>
  <c r="BB1842" i="2"/>
  <c r="BC1842" i="2" s="1"/>
  <c r="BF1842" i="2"/>
  <c r="BG1842" i="2"/>
  <c r="BH1842" i="2"/>
  <c r="P1843" i="2"/>
  <c r="Q1843" i="2"/>
  <c r="R1843" i="2"/>
  <c r="AQ1843" i="2" s="1"/>
  <c r="S1843" i="2"/>
  <c r="AC1843" i="2"/>
  <c r="AE1843" i="2"/>
  <c r="AF1843" i="2"/>
  <c r="AG1843" i="2"/>
  <c r="AL1843" i="2"/>
  <c r="AT1843" i="2"/>
  <c r="AY1843" i="2"/>
  <c r="AZ1843" i="2"/>
  <c r="BB1843" i="2"/>
  <c r="BC1843" i="2" s="1"/>
  <c r="BF1843" i="2"/>
  <c r="BG1843" i="2"/>
  <c r="BH1843" i="2"/>
  <c r="P1844" i="2"/>
  <c r="Q1844" i="2"/>
  <c r="R1844" i="2"/>
  <c r="AQ1844" i="2" s="1"/>
  <c r="S1844" i="2"/>
  <c r="AC1844" i="2"/>
  <c r="AE1844" i="2"/>
  <c r="AF1844" i="2"/>
  <c r="AG1844" i="2"/>
  <c r="AL1844" i="2"/>
  <c r="AT1844" i="2"/>
  <c r="AY1844" i="2"/>
  <c r="AZ1844" i="2"/>
  <c r="BB1844" i="2"/>
  <c r="BC1844" i="2" s="1"/>
  <c r="BF1844" i="2"/>
  <c r="BG1844" i="2"/>
  <c r="BH1844" i="2"/>
  <c r="P1845" i="2"/>
  <c r="Q1845" i="2"/>
  <c r="R1845" i="2"/>
  <c r="AQ1845" i="2" s="1"/>
  <c r="S1845" i="2"/>
  <c r="AC1845" i="2"/>
  <c r="AE1845" i="2"/>
  <c r="AF1845" i="2"/>
  <c r="AG1845" i="2"/>
  <c r="AL1845" i="2"/>
  <c r="AT1845" i="2"/>
  <c r="AY1845" i="2"/>
  <c r="AZ1845" i="2"/>
  <c r="BB1845" i="2"/>
  <c r="BC1845" i="2" s="1"/>
  <c r="BF1845" i="2"/>
  <c r="BG1845" i="2"/>
  <c r="BH1845" i="2"/>
  <c r="P1846" i="2"/>
  <c r="Q1846" i="2"/>
  <c r="R1846" i="2"/>
  <c r="AQ1846" i="2" s="1"/>
  <c r="S1846" i="2"/>
  <c r="AC1846" i="2"/>
  <c r="AE1846" i="2"/>
  <c r="AF1846" i="2"/>
  <c r="AG1846" i="2"/>
  <c r="AL1846" i="2"/>
  <c r="AT1846" i="2"/>
  <c r="AY1846" i="2"/>
  <c r="AZ1846" i="2"/>
  <c r="BB1846" i="2"/>
  <c r="BC1846" i="2" s="1"/>
  <c r="BF1846" i="2"/>
  <c r="BG1846" i="2"/>
  <c r="BH1846" i="2"/>
  <c r="P1847" i="2"/>
  <c r="Q1847" i="2"/>
  <c r="R1847" i="2"/>
  <c r="AQ1847" i="2" s="1"/>
  <c r="S1847" i="2"/>
  <c r="AC1847" i="2"/>
  <c r="AE1847" i="2"/>
  <c r="AF1847" i="2"/>
  <c r="AG1847" i="2"/>
  <c r="AL1847" i="2"/>
  <c r="AT1847" i="2"/>
  <c r="AY1847" i="2"/>
  <c r="AZ1847" i="2"/>
  <c r="BB1847" i="2"/>
  <c r="BC1847" i="2" s="1"/>
  <c r="BF1847" i="2"/>
  <c r="BG1847" i="2"/>
  <c r="BH1847" i="2"/>
  <c r="P1848" i="2"/>
  <c r="Q1848" i="2"/>
  <c r="R1848" i="2"/>
  <c r="AQ1848" i="2" s="1"/>
  <c r="S1848" i="2"/>
  <c r="T1848" i="2"/>
  <c r="AC1848" i="2"/>
  <c r="AE1848" i="2"/>
  <c r="AF1848" i="2"/>
  <c r="AG1848" i="2"/>
  <c r="AL1848" i="2"/>
  <c r="AT1848" i="2"/>
  <c r="AY1848" i="2"/>
  <c r="AZ1848" i="2"/>
  <c r="BB1848" i="2"/>
  <c r="BC1848" i="2" s="1"/>
  <c r="BF1848" i="2"/>
  <c r="BG1848" i="2"/>
  <c r="BH1848" i="2"/>
  <c r="P1849" i="2"/>
  <c r="Q1849" i="2"/>
  <c r="R1849" i="2"/>
  <c r="AQ1849" i="2" s="1"/>
  <c r="S1849" i="2"/>
  <c r="AC1849" i="2"/>
  <c r="AE1849" i="2"/>
  <c r="AF1849" i="2"/>
  <c r="AG1849" i="2"/>
  <c r="AL1849" i="2"/>
  <c r="AT1849" i="2"/>
  <c r="AY1849" i="2"/>
  <c r="AZ1849" i="2"/>
  <c r="BB1849" i="2"/>
  <c r="BC1849" i="2" s="1"/>
  <c r="BF1849" i="2"/>
  <c r="BG1849" i="2"/>
  <c r="BH1849" i="2"/>
  <c r="P1850" i="2"/>
  <c r="Q1850" i="2"/>
  <c r="R1850" i="2"/>
  <c r="AQ1850" i="2" s="1"/>
  <c r="S1850" i="2"/>
  <c r="AC1850" i="2"/>
  <c r="AE1850" i="2"/>
  <c r="AF1850" i="2"/>
  <c r="AG1850" i="2"/>
  <c r="AL1850" i="2"/>
  <c r="AT1850" i="2"/>
  <c r="AY1850" i="2"/>
  <c r="AZ1850" i="2"/>
  <c r="BB1850" i="2"/>
  <c r="BC1850" i="2" s="1"/>
  <c r="BF1850" i="2"/>
  <c r="BG1850" i="2"/>
  <c r="BH1850" i="2"/>
  <c r="P1851" i="2"/>
  <c r="Q1851" i="2"/>
  <c r="R1851" i="2"/>
  <c r="AQ1851" i="2" s="1"/>
  <c r="S1851" i="2"/>
  <c r="AC1851" i="2"/>
  <c r="AE1851" i="2"/>
  <c r="AF1851" i="2"/>
  <c r="AG1851" i="2"/>
  <c r="AL1851" i="2"/>
  <c r="AT1851" i="2"/>
  <c r="AY1851" i="2"/>
  <c r="AZ1851" i="2"/>
  <c r="BB1851" i="2"/>
  <c r="BC1851" i="2" s="1"/>
  <c r="BF1851" i="2"/>
  <c r="BG1851" i="2"/>
  <c r="BH1851" i="2"/>
  <c r="P1852" i="2"/>
  <c r="Q1852" i="2"/>
  <c r="R1852" i="2"/>
  <c r="AQ1852" i="2" s="1"/>
  <c r="S1852" i="2"/>
  <c r="AC1852" i="2"/>
  <c r="AE1852" i="2"/>
  <c r="AF1852" i="2"/>
  <c r="AG1852" i="2"/>
  <c r="AL1852" i="2"/>
  <c r="AT1852" i="2"/>
  <c r="AY1852" i="2"/>
  <c r="AZ1852" i="2"/>
  <c r="BB1852" i="2"/>
  <c r="BC1852" i="2" s="1"/>
  <c r="BF1852" i="2"/>
  <c r="BG1852" i="2"/>
  <c r="BH1852" i="2"/>
  <c r="P1853" i="2"/>
  <c r="Q1853" i="2"/>
  <c r="R1853" i="2"/>
  <c r="AQ1853" i="2" s="1"/>
  <c r="S1853" i="2"/>
  <c r="AC1853" i="2"/>
  <c r="AE1853" i="2"/>
  <c r="AF1853" i="2"/>
  <c r="AG1853" i="2"/>
  <c r="AL1853" i="2"/>
  <c r="AT1853" i="2"/>
  <c r="AY1853" i="2"/>
  <c r="AZ1853" i="2"/>
  <c r="BB1853" i="2"/>
  <c r="BC1853" i="2" s="1"/>
  <c r="BF1853" i="2"/>
  <c r="BG1853" i="2"/>
  <c r="BH1853" i="2"/>
  <c r="P1854" i="2"/>
  <c r="Q1854" i="2"/>
  <c r="R1854" i="2"/>
  <c r="AQ1854" i="2" s="1"/>
  <c r="S1854" i="2"/>
  <c r="AC1854" i="2"/>
  <c r="AE1854" i="2"/>
  <c r="AF1854" i="2"/>
  <c r="AG1854" i="2"/>
  <c r="AL1854" i="2"/>
  <c r="AT1854" i="2"/>
  <c r="AY1854" i="2"/>
  <c r="AZ1854" i="2"/>
  <c r="BB1854" i="2"/>
  <c r="BC1854" i="2" s="1"/>
  <c r="BF1854" i="2"/>
  <c r="BG1854" i="2"/>
  <c r="BH1854" i="2"/>
  <c r="P1855" i="2"/>
  <c r="Q1855" i="2"/>
  <c r="R1855" i="2"/>
  <c r="AQ1855" i="2" s="1"/>
  <c r="S1855" i="2"/>
  <c r="T1855" i="2"/>
  <c r="AC1855" i="2"/>
  <c r="AE1855" i="2"/>
  <c r="AF1855" i="2"/>
  <c r="AG1855" i="2"/>
  <c r="AL1855" i="2"/>
  <c r="AT1855" i="2"/>
  <c r="AY1855" i="2"/>
  <c r="AZ1855" i="2"/>
  <c r="BB1855" i="2"/>
  <c r="BC1855" i="2" s="1"/>
  <c r="BF1855" i="2"/>
  <c r="BG1855" i="2"/>
  <c r="BH1855" i="2"/>
  <c r="P1856" i="2"/>
  <c r="Q1856" i="2"/>
  <c r="R1856" i="2"/>
  <c r="AQ1856" i="2" s="1"/>
  <c r="S1856" i="2"/>
  <c r="AC1856" i="2"/>
  <c r="AE1856" i="2"/>
  <c r="AF1856" i="2"/>
  <c r="AG1856" i="2"/>
  <c r="AL1856" i="2"/>
  <c r="AT1856" i="2"/>
  <c r="AY1856" i="2"/>
  <c r="AZ1856" i="2"/>
  <c r="BB1856" i="2"/>
  <c r="BC1856" i="2" s="1"/>
  <c r="BF1856" i="2"/>
  <c r="BG1856" i="2"/>
  <c r="BH1856" i="2"/>
  <c r="P1857" i="2"/>
  <c r="Q1857" i="2"/>
  <c r="R1857" i="2"/>
  <c r="AQ1857" i="2" s="1"/>
  <c r="S1857" i="2"/>
  <c r="AC1857" i="2"/>
  <c r="AE1857" i="2"/>
  <c r="AF1857" i="2"/>
  <c r="AG1857" i="2"/>
  <c r="AL1857" i="2"/>
  <c r="AT1857" i="2"/>
  <c r="AY1857" i="2"/>
  <c r="AZ1857" i="2"/>
  <c r="BB1857" i="2"/>
  <c r="BC1857" i="2" s="1"/>
  <c r="BF1857" i="2"/>
  <c r="BG1857" i="2"/>
  <c r="BH1857" i="2"/>
  <c r="P1858" i="2"/>
  <c r="Q1858" i="2"/>
  <c r="R1858" i="2"/>
  <c r="AQ1858" i="2" s="1"/>
  <c r="S1858" i="2"/>
  <c r="AC1858" i="2"/>
  <c r="AE1858" i="2"/>
  <c r="AF1858" i="2"/>
  <c r="AG1858" i="2"/>
  <c r="AL1858" i="2"/>
  <c r="AT1858" i="2"/>
  <c r="AY1858" i="2"/>
  <c r="AZ1858" i="2"/>
  <c r="BB1858" i="2"/>
  <c r="BC1858" i="2" s="1"/>
  <c r="BF1858" i="2"/>
  <c r="BG1858" i="2"/>
  <c r="BH1858" i="2"/>
  <c r="P1859" i="2"/>
  <c r="Q1859" i="2"/>
  <c r="R1859" i="2"/>
  <c r="AQ1859" i="2" s="1"/>
  <c r="S1859" i="2"/>
  <c r="AC1859" i="2"/>
  <c r="AE1859" i="2"/>
  <c r="AF1859" i="2"/>
  <c r="AG1859" i="2"/>
  <c r="AL1859" i="2"/>
  <c r="AT1859" i="2"/>
  <c r="AY1859" i="2"/>
  <c r="AZ1859" i="2"/>
  <c r="BB1859" i="2"/>
  <c r="BC1859" i="2" s="1"/>
  <c r="BF1859" i="2"/>
  <c r="BG1859" i="2"/>
  <c r="BH1859" i="2"/>
  <c r="P1860" i="2"/>
  <c r="Q1860" i="2"/>
  <c r="R1860" i="2"/>
  <c r="AQ1860" i="2" s="1"/>
  <c r="S1860" i="2"/>
  <c r="AC1860" i="2"/>
  <c r="AE1860" i="2"/>
  <c r="AF1860" i="2"/>
  <c r="AG1860" i="2"/>
  <c r="AL1860" i="2"/>
  <c r="AT1860" i="2"/>
  <c r="AY1860" i="2"/>
  <c r="AZ1860" i="2"/>
  <c r="BB1860" i="2"/>
  <c r="BC1860" i="2" s="1"/>
  <c r="BF1860" i="2"/>
  <c r="BG1860" i="2"/>
  <c r="BH1860" i="2"/>
  <c r="P1861" i="2"/>
  <c r="Q1861" i="2"/>
  <c r="R1861" i="2"/>
  <c r="AQ1861" i="2" s="1"/>
  <c r="S1861" i="2"/>
  <c r="AC1861" i="2"/>
  <c r="AE1861" i="2"/>
  <c r="AF1861" i="2"/>
  <c r="AG1861" i="2"/>
  <c r="AL1861" i="2"/>
  <c r="AT1861" i="2"/>
  <c r="AY1861" i="2"/>
  <c r="AZ1861" i="2"/>
  <c r="BB1861" i="2"/>
  <c r="BC1861" i="2" s="1"/>
  <c r="BF1861" i="2"/>
  <c r="BG1861" i="2"/>
  <c r="BH1861" i="2"/>
  <c r="P1862" i="2"/>
  <c r="Q1862" i="2"/>
  <c r="R1862" i="2"/>
  <c r="AQ1862" i="2" s="1"/>
  <c r="S1862" i="2"/>
  <c r="AC1862" i="2"/>
  <c r="AE1862" i="2"/>
  <c r="AF1862" i="2"/>
  <c r="AG1862" i="2"/>
  <c r="AL1862" i="2"/>
  <c r="AT1862" i="2"/>
  <c r="AY1862" i="2"/>
  <c r="AZ1862" i="2"/>
  <c r="BB1862" i="2"/>
  <c r="BC1862" i="2" s="1"/>
  <c r="BF1862" i="2"/>
  <c r="BG1862" i="2"/>
  <c r="BH1862" i="2"/>
  <c r="P1863" i="2"/>
  <c r="Q1863" i="2"/>
  <c r="R1863" i="2"/>
  <c r="AQ1863" i="2" s="1"/>
  <c r="S1863" i="2"/>
  <c r="T1863" i="2"/>
  <c r="AC1863" i="2"/>
  <c r="AE1863" i="2"/>
  <c r="AF1863" i="2"/>
  <c r="AG1863" i="2"/>
  <c r="AL1863" i="2"/>
  <c r="AT1863" i="2"/>
  <c r="AY1863" i="2"/>
  <c r="AZ1863" i="2"/>
  <c r="BB1863" i="2"/>
  <c r="BC1863" i="2" s="1"/>
  <c r="BF1863" i="2"/>
  <c r="BG1863" i="2"/>
  <c r="BH1863" i="2"/>
  <c r="P1864" i="2"/>
  <c r="Q1864" i="2"/>
  <c r="R1864" i="2"/>
  <c r="AQ1864" i="2" s="1"/>
  <c r="S1864" i="2"/>
  <c r="AC1864" i="2"/>
  <c r="AE1864" i="2"/>
  <c r="AF1864" i="2"/>
  <c r="AG1864" i="2"/>
  <c r="AL1864" i="2"/>
  <c r="AT1864" i="2"/>
  <c r="AY1864" i="2"/>
  <c r="AZ1864" i="2"/>
  <c r="BB1864" i="2"/>
  <c r="BC1864" i="2" s="1"/>
  <c r="BF1864" i="2"/>
  <c r="BG1864" i="2"/>
  <c r="BH1864" i="2"/>
  <c r="P1865" i="2"/>
  <c r="Q1865" i="2"/>
  <c r="R1865" i="2"/>
  <c r="AQ1865" i="2" s="1"/>
  <c r="S1865" i="2"/>
  <c r="T1865" i="2"/>
  <c r="AC1865" i="2"/>
  <c r="AE1865" i="2"/>
  <c r="AF1865" i="2"/>
  <c r="AG1865" i="2"/>
  <c r="AL1865" i="2"/>
  <c r="AT1865" i="2"/>
  <c r="AY1865" i="2"/>
  <c r="AZ1865" i="2"/>
  <c r="BB1865" i="2"/>
  <c r="BC1865" i="2" s="1"/>
  <c r="BF1865" i="2"/>
  <c r="BG1865" i="2"/>
  <c r="BH1865" i="2"/>
  <c r="P1866" i="2"/>
  <c r="Q1866" i="2"/>
  <c r="R1866" i="2"/>
  <c r="AQ1866" i="2" s="1"/>
  <c r="S1866" i="2"/>
  <c r="AC1866" i="2"/>
  <c r="AE1866" i="2"/>
  <c r="AF1866" i="2"/>
  <c r="AG1866" i="2"/>
  <c r="AL1866" i="2"/>
  <c r="AT1866" i="2"/>
  <c r="AY1866" i="2"/>
  <c r="AZ1866" i="2"/>
  <c r="BB1866" i="2"/>
  <c r="BC1866" i="2" s="1"/>
  <c r="BF1866" i="2"/>
  <c r="BG1866" i="2"/>
  <c r="BH1866" i="2"/>
  <c r="P1867" i="2"/>
  <c r="Q1867" i="2"/>
  <c r="R1867" i="2"/>
  <c r="AQ1867" i="2" s="1"/>
  <c r="S1867" i="2"/>
  <c r="AC1867" i="2"/>
  <c r="AE1867" i="2"/>
  <c r="AF1867" i="2"/>
  <c r="AG1867" i="2"/>
  <c r="AL1867" i="2"/>
  <c r="AT1867" i="2"/>
  <c r="AY1867" i="2"/>
  <c r="AZ1867" i="2"/>
  <c r="BB1867" i="2"/>
  <c r="BC1867" i="2" s="1"/>
  <c r="BF1867" i="2"/>
  <c r="BG1867" i="2"/>
  <c r="BH1867" i="2"/>
  <c r="P1868" i="2"/>
  <c r="Q1868" i="2"/>
  <c r="R1868" i="2"/>
  <c r="AQ1868" i="2" s="1"/>
  <c r="S1868" i="2"/>
  <c r="T1868" i="2"/>
  <c r="AC1868" i="2"/>
  <c r="AE1868" i="2"/>
  <c r="AF1868" i="2"/>
  <c r="AG1868" i="2"/>
  <c r="AL1868" i="2"/>
  <c r="AT1868" i="2"/>
  <c r="AY1868" i="2"/>
  <c r="AZ1868" i="2"/>
  <c r="BB1868" i="2"/>
  <c r="BC1868" i="2" s="1"/>
  <c r="BF1868" i="2"/>
  <c r="BG1868" i="2"/>
  <c r="BH1868" i="2"/>
  <c r="P1869" i="2"/>
  <c r="Q1869" i="2"/>
  <c r="R1869" i="2"/>
  <c r="AQ1869" i="2" s="1"/>
  <c r="S1869" i="2"/>
  <c r="T1869" i="2"/>
  <c r="AC1869" i="2"/>
  <c r="AE1869" i="2"/>
  <c r="AF1869" i="2"/>
  <c r="AG1869" i="2"/>
  <c r="AL1869" i="2"/>
  <c r="AT1869" i="2"/>
  <c r="AY1869" i="2"/>
  <c r="AZ1869" i="2"/>
  <c r="BB1869" i="2"/>
  <c r="BC1869" i="2" s="1"/>
  <c r="BF1869" i="2"/>
  <c r="BG1869" i="2"/>
  <c r="BH1869" i="2"/>
  <c r="P1870" i="2"/>
  <c r="Q1870" i="2"/>
  <c r="R1870" i="2"/>
  <c r="AQ1870" i="2" s="1"/>
  <c r="S1870" i="2"/>
  <c r="T1870" i="2"/>
  <c r="AC1870" i="2"/>
  <c r="AE1870" i="2"/>
  <c r="AF1870" i="2"/>
  <c r="AG1870" i="2"/>
  <c r="AL1870" i="2"/>
  <c r="AT1870" i="2"/>
  <c r="AY1870" i="2"/>
  <c r="AZ1870" i="2"/>
  <c r="BB1870" i="2"/>
  <c r="BC1870" i="2" s="1"/>
  <c r="BF1870" i="2"/>
  <c r="BG1870" i="2"/>
  <c r="BH1870" i="2"/>
  <c r="P1871" i="2"/>
  <c r="Q1871" i="2"/>
  <c r="R1871" i="2"/>
  <c r="AQ1871" i="2" s="1"/>
  <c r="S1871" i="2"/>
  <c r="T1871" i="2"/>
  <c r="AC1871" i="2"/>
  <c r="AE1871" i="2"/>
  <c r="AF1871" i="2"/>
  <c r="AG1871" i="2"/>
  <c r="AL1871" i="2"/>
  <c r="AT1871" i="2"/>
  <c r="AY1871" i="2"/>
  <c r="AZ1871" i="2"/>
  <c r="BB1871" i="2"/>
  <c r="BC1871" i="2" s="1"/>
  <c r="BF1871" i="2"/>
  <c r="BG1871" i="2"/>
  <c r="BH1871" i="2"/>
  <c r="P1872" i="2"/>
  <c r="Q1872" i="2"/>
  <c r="R1872" i="2"/>
  <c r="AQ1872" i="2" s="1"/>
  <c r="S1872" i="2"/>
  <c r="T1872" i="2"/>
  <c r="AC1872" i="2"/>
  <c r="AE1872" i="2"/>
  <c r="AF1872" i="2"/>
  <c r="AG1872" i="2"/>
  <c r="AL1872" i="2"/>
  <c r="AT1872" i="2"/>
  <c r="AY1872" i="2"/>
  <c r="AZ1872" i="2"/>
  <c r="BB1872" i="2"/>
  <c r="BC1872" i="2" s="1"/>
  <c r="BF1872" i="2"/>
  <c r="BG1872" i="2"/>
  <c r="BH1872" i="2"/>
  <c r="P1873" i="2"/>
  <c r="Q1873" i="2"/>
  <c r="R1873" i="2"/>
  <c r="AQ1873" i="2" s="1"/>
  <c r="S1873" i="2"/>
  <c r="T1873" i="2"/>
  <c r="AC1873" i="2"/>
  <c r="AE1873" i="2"/>
  <c r="AF1873" i="2"/>
  <c r="AG1873" i="2"/>
  <c r="AL1873" i="2"/>
  <c r="AT1873" i="2"/>
  <c r="AY1873" i="2"/>
  <c r="AZ1873" i="2"/>
  <c r="BB1873" i="2"/>
  <c r="BC1873" i="2" s="1"/>
  <c r="BF1873" i="2"/>
  <c r="BG1873" i="2"/>
  <c r="BH1873" i="2"/>
  <c r="P1874" i="2"/>
  <c r="Q1874" i="2"/>
  <c r="R1874" i="2"/>
  <c r="AQ1874" i="2" s="1"/>
  <c r="S1874" i="2"/>
  <c r="T1874" i="2"/>
  <c r="AC1874" i="2"/>
  <c r="AE1874" i="2"/>
  <c r="AF1874" i="2"/>
  <c r="AG1874" i="2"/>
  <c r="AL1874" i="2"/>
  <c r="AT1874" i="2"/>
  <c r="AY1874" i="2"/>
  <c r="AZ1874" i="2"/>
  <c r="BB1874" i="2"/>
  <c r="BC1874" i="2" s="1"/>
  <c r="BF1874" i="2"/>
  <c r="BG1874" i="2"/>
  <c r="BH1874" i="2"/>
  <c r="P1875" i="2"/>
  <c r="Q1875" i="2"/>
  <c r="R1875" i="2"/>
  <c r="AQ1875" i="2" s="1"/>
  <c r="S1875" i="2"/>
  <c r="T1875" i="2"/>
  <c r="AC1875" i="2"/>
  <c r="AE1875" i="2"/>
  <c r="AF1875" i="2"/>
  <c r="AG1875" i="2"/>
  <c r="AL1875" i="2"/>
  <c r="AT1875" i="2"/>
  <c r="AY1875" i="2"/>
  <c r="AZ1875" i="2"/>
  <c r="BB1875" i="2"/>
  <c r="BC1875" i="2" s="1"/>
  <c r="BF1875" i="2"/>
  <c r="BG1875" i="2"/>
  <c r="BH1875" i="2"/>
  <c r="P1876" i="2"/>
  <c r="Q1876" i="2"/>
  <c r="R1876" i="2"/>
  <c r="AQ1876" i="2" s="1"/>
  <c r="S1876" i="2"/>
  <c r="T1876" i="2"/>
  <c r="AC1876" i="2"/>
  <c r="AE1876" i="2"/>
  <c r="AF1876" i="2"/>
  <c r="AG1876" i="2"/>
  <c r="AL1876" i="2"/>
  <c r="AT1876" i="2"/>
  <c r="AY1876" i="2"/>
  <c r="AZ1876" i="2"/>
  <c r="BB1876" i="2"/>
  <c r="BC1876" i="2" s="1"/>
  <c r="BF1876" i="2"/>
  <c r="BG1876" i="2"/>
  <c r="BH1876" i="2"/>
  <c r="P1877" i="2"/>
  <c r="Q1877" i="2"/>
  <c r="R1877" i="2"/>
  <c r="AQ1877" i="2" s="1"/>
  <c r="S1877" i="2"/>
  <c r="T1877" i="2"/>
  <c r="AC1877" i="2"/>
  <c r="AE1877" i="2"/>
  <c r="AF1877" i="2"/>
  <c r="AG1877" i="2"/>
  <c r="AL1877" i="2"/>
  <c r="AT1877" i="2"/>
  <c r="AY1877" i="2"/>
  <c r="AZ1877" i="2"/>
  <c r="BB1877" i="2"/>
  <c r="BC1877" i="2" s="1"/>
  <c r="BF1877" i="2"/>
  <c r="BG1877" i="2"/>
  <c r="BH1877" i="2"/>
  <c r="P1878" i="2"/>
  <c r="Q1878" i="2"/>
  <c r="R1878" i="2"/>
  <c r="AQ1878" i="2" s="1"/>
  <c r="S1878" i="2"/>
  <c r="T1878" i="2"/>
  <c r="AC1878" i="2"/>
  <c r="AE1878" i="2"/>
  <c r="AF1878" i="2"/>
  <c r="AG1878" i="2"/>
  <c r="AL1878" i="2"/>
  <c r="AT1878" i="2"/>
  <c r="AY1878" i="2"/>
  <c r="AZ1878" i="2"/>
  <c r="BB1878" i="2"/>
  <c r="BC1878" i="2" s="1"/>
  <c r="BF1878" i="2"/>
  <c r="BG1878" i="2"/>
  <c r="BH1878" i="2"/>
  <c r="P1879" i="2"/>
  <c r="Q1879" i="2"/>
  <c r="R1879" i="2"/>
  <c r="AQ1879" i="2" s="1"/>
  <c r="S1879" i="2"/>
  <c r="T1879" i="2"/>
  <c r="AC1879" i="2"/>
  <c r="AE1879" i="2"/>
  <c r="AF1879" i="2"/>
  <c r="AG1879" i="2"/>
  <c r="AL1879" i="2"/>
  <c r="AT1879" i="2"/>
  <c r="AY1879" i="2"/>
  <c r="AZ1879" i="2"/>
  <c r="BB1879" i="2"/>
  <c r="BC1879" i="2" s="1"/>
  <c r="BF1879" i="2"/>
  <c r="BG1879" i="2"/>
  <c r="BH1879" i="2"/>
  <c r="P1880" i="2"/>
  <c r="Q1880" i="2"/>
  <c r="R1880" i="2"/>
  <c r="AQ1880" i="2" s="1"/>
  <c r="S1880" i="2"/>
  <c r="T1880" i="2"/>
  <c r="AC1880" i="2"/>
  <c r="AE1880" i="2"/>
  <c r="AF1880" i="2"/>
  <c r="AG1880" i="2"/>
  <c r="AL1880" i="2"/>
  <c r="AT1880" i="2"/>
  <c r="AY1880" i="2"/>
  <c r="AZ1880" i="2"/>
  <c r="BB1880" i="2"/>
  <c r="BC1880" i="2" s="1"/>
  <c r="BF1880" i="2"/>
  <c r="BG1880" i="2"/>
  <c r="BH1880" i="2"/>
  <c r="P1881" i="2"/>
  <c r="Q1881" i="2"/>
  <c r="R1881" i="2"/>
  <c r="AQ1881" i="2" s="1"/>
  <c r="S1881" i="2"/>
  <c r="T1881" i="2"/>
  <c r="AC1881" i="2"/>
  <c r="AE1881" i="2"/>
  <c r="AF1881" i="2"/>
  <c r="AG1881" i="2"/>
  <c r="AL1881" i="2"/>
  <c r="AT1881" i="2"/>
  <c r="AY1881" i="2"/>
  <c r="AZ1881" i="2"/>
  <c r="BB1881" i="2"/>
  <c r="BC1881" i="2" s="1"/>
  <c r="BF1881" i="2"/>
  <c r="BG1881" i="2"/>
  <c r="BH1881" i="2"/>
  <c r="P1882" i="2"/>
  <c r="Q1882" i="2"/>
  <c r="R1882" i="2"/>
  <c r="AQ1882" i="2" s="1"/>
  <c r="S1882" i="2"/>
  <c r="T1882" i="2"/>
  <c r="AC1882" i="2"/>
  <c r="AE1882" i="2"/>
  <c r="AF1882" i="2"/>
  <c r="AG1882" i="2"/>
  <c r="AL1882" i="2"/>
  <c r="AT1882" i="2"/>
  <c r="AY1882" i="2"/>
  <c r="AZ1882" i="2"/>
  <c r="BB1882" i="2"/>
  <c r="BC1882" i="2" s="1"/>
  <c r="BF1882" i="2"/>
  <c r="BG1882" i="2"/>
  <c r="BH1882" i="2"/>
  <c r="P1883" i="2"/>
  <c r="Q1883" i="2"/>
  <c r="R1883" i="2"/>
  <c r="AQ1883" i="2" s="1"/>
  <c r="S1883" i="2"/>
  <c r="T1883" i="2"/>
  <c r="AC1883" i="2"/>
  <c r="AE1883" i="2"/>
  <c r="AF1883" i="2"/>
  <c r="AG1883" i="2"/>
  <c r="AL1883" i="2"/>
  <c r="AT1883" i="2"/>
  <c r="AY1883" i="2"/>
  <c r="AZ1883" i="2"/>
  <c r="BB1883" i="2"/>
  <c r="BC1883" i="2" s="1"/>
  <c r="BF1883" i="2"/>
  <c r="BG1883" i="2"/>
  <c r="BH1883" i="2"/>
  <c r="P1884" i="2"/>
  <c r="Q1884" i="2"/>
  <c r="R1884" i="2"/>
  <c r="AQ1884" i="2" s="1"/>
  <c r="S1884" i="2"/>
  <c r="T1884" i="2"/>
  <c r="AC1884" i="2"/>
  <c r="AE1884" i="2"/>
  <c r="AF1884" i="2"/>
  <c r="AG1884" i="2"/>
  <c r="AL1884" i="2"/>
  <c r="AT1884" i="2"/>
  <c r="AY1884" i="2"/>
  <c r="AZ1884" i="2"/>
  <c r="BB1884" i="2"/>
  <c r="BC1884" i="2" s="1"/>
  <c r="BF1884" i="2"/>
  <c r="BG1884" i="2"/>
  <c r="BH1884" i="2"/>
  <c r="P1885" i="2"/>
  <c r="Q1885" i="2"/>
  <c r="R1885" i="2"/>
  <c r="AQ1885" i="2" s="1"/>
  <c r="S1885" i="2"/>
  <c r="T1885" i="2"/>
  <c r="AC1885" i="2"/>
  <c r="AE1885" i="2"/>
  <c r="AF1885" i="2"/>
  <c r="AG1885" i="2"/>
  <c r="AL1885" i="2"/>
  <c r="AT1885" i="2"/>
  <c r="AY1885" i="2"/>
  <c r="AZ1885" i="2"/>
  <c r="BB1885" i="2"/>
  <c r="BC1885" i="2" s="1"/>
  <c r="BF1885" i="2"/>
  <c r="BG1885" i="2"/>
  <c r="BH1885" i="2"/>
  <c r="P1886" i="2"/>
  <c r="Q1886" i="2"/>
  <c r="R1886" i="2"/>
  <c r="AQ1886" i="2" s="1"/>
  <c r="S1886" i="2"/>
  <c r="AC1886" i="2"/>
  <c r="AE1886" i="2"/>
  <c r="AF1886" i="2"/>
  <c r="AG1886" i="2"/>
  <c r="AL1886" i="2"/>
  <c r="AT1886" i="2"/>
  <c r="AY1886" i="2"/>
  <c r="AZ1886" i="2"/>
  <c r="BB1886" i="2"/>
  <c r="BC1886" i="2" s="1"/>
  <c r="BF1886" i="2"/>
  <c r="BG1886" i="2"/>
  <c r="BH1886" i="2"/>
  <c r="P1887" i="2"/>
  <c r="Q1887" i="2"/>
  <c r="R1887" i="2"/>
  <c r="AQ1887" i="2" s="1"/>
  <c r="S1887" i="2"/>
  <c r="T1887" i="2"/>
  <c r="AC1887" i="2"/>
  <c r="AE1887" i="2"/>
  <c r="AF1887" i="2"/>
  <c r="AG1887" i="2"/>
  <c r="AL1887" i="2"/>
  <c r="AT1887" i="2"/>
  <c r="AY1887" i="2"/>
  <c r="AZ1887" i="2"/>
  <c r="BB1887" i="2"/>
  <c r="BC1887" i="2" s="1"/>
  <c r="BF1887" i="2"/>
  <c r="BG1887" i="2"/>
  <c r="BH1887" i="2"/>
  <c r="P1888" i="2"/>
  <c r="Q1888" i="2"/>
  <c r="R1888" i="2"/>
  <c r="AQ1888" i="2" s="1"/>
  <c r="S1888" i="2"/>
  <c r="T1888" i="2"/>
  <c r="AC1888" i="2"/>
  <c r="AE1888" i="2"/>
  <c r="AF1888" i="2"/>
  <c r="AG1888" i="2"/>
  <c r="AL1888" i="2"/>
  <c r="AT1888" i="2"/>
  <c r="AY1888" i="2"/>
  <c r="AZ1888" i="2"/>
  <c r="BB1888" i="2"/>
  <c r="BC1888" i="2" s="1"/>
  <c r="BF1888" i="2"/>
  <c r="BG1888" i="2"/>
  <c r="BH1888" i="2"/>
  <c r="P1889" i="2"/>
  <c r="Q1889" i="2"/>
  <c r="R1889" i="2"/>
  <c r="AQ1889" i="2" s="1"/>
  <c r="S1889" i="2"/>
  <c r="T1889" i="2"/>
  <c r="AC1889" i="2"/>
  <c r="AE1889" i="2"/>
  <c r="AF1889" i="2"/>
  <c r="AG1889" i="2"/>
  <c r="AL1889" i="2"/>
  <c r="AT1889" i="2"/>
  <c r="AY1889" i="2"/>
  <c r="AZ1889" i="2"/>
  <c r="BB1889" i="2"/>
  <c r="BC1889" i="2" s="1"/>
  <c r="BF1889" i="2"/>
  <c r="BG1889" i="2"/>
  <c r="BH1889" i="2"/>
  <c r="P1890" i="2"/>
  <c r="Q1890" i="2"/>
  <c r="R1890" i="2"/>
  <c r="AQ1890" i="2" s="1"/>
  <c r="S1890" i="2"/>
  <c r="T1890" i="2"/>
  <c r="AC1890" i="2"/>
  <c r="AE1890" i="2"/>
  <c r="AF1890" i="2"/>
  <c r="AG1890" i="2"/>
  <c r="AL1890" i="2"/>
  <c r="AT1890" i="2"/>
  <c r="AY1890" i="2"/>
  <c r="AZ1890" i="2"/>
  <c r="BB1890" i="2"/>
  <c r="BC1890" i="2" s="1"/>
  <c r="BF1890" i="2"/>
  <c r="BG1890" i="2"/>
  <c r="BH1890" i="2"/>
  <c r="P1891" i="2"/>
  <c r="Q1891" i="2"/>
  <c r="R1891" i="2"/>
  <c r="AQ1891" i="2" s="1"/>
  <c r="S1891" i="2"/>
  <c r="AC1891" i="2"/>
  <c r="AE1891" i="2"/>
  <c r="AF1891" i="2"/>
  <c r="AG1891" i="2"/>
  <c r="AL1891" i="2"/>
  <c r="AT1891" i="2"/>
  <c r="AY1891" i="2"/>
  <c r="AZ1891" i="2"/>
  <c r="BB1891" i="2"/>
  <c r="BC1891" i="2" s="1"/>
  <c r="BF1891" i="2"/>
  <c r="BG1891" i="2"/>
  <c r="BH1891" i="2"/>
  <c r="P1892" i="2"/>
  <c r="Q1892" i="2"/>
  <c r="R1892" i="2"/>
  <c r="AQ1892" i="2" s="1"/>
  <c r="S1892" i="2"/>
  <c r="AC1892" i="2"/>
  <c r="AE1892" i="2"/>
  <c r="AF1892" i="2"/>
  <c r="AG1892" i="2"/>
  <c r="AL1892" i="2"/>
  <c r="AT1892" i="2"/>
  <c r="AY1892" i="2"/>
  <c r="AZ1892" i="2"/>
  <c r="BB1892" i="2"/>
  <c r="BC1892" i="2" s="1"/>
  <c r="BF1892" i="2"/>
  <c r="BG1892" i="2"/>
  <c r="BH1892" i="2"/>
  <c r="P1893" i="2"/>
  <c r="Q1893" i="2"/>
  <c r="R1893" i="2"/>
  <c r="AQ1893" i="2" s="1"/>
  <c r="S1893" i="2"/>
  <c r="T1893" i="2"/>
  <c r="AC1893" i="2"/>
  <c r="AE1893" i="2"/>
  <c r="AF1893" i="2"/>
  <c r="AG1893" i="2"/>
  <c r="AL1893" i="2"/>
  <c r="AT1893" i="2"/>
  <c r="AY1893" i="2"/>
  <c r="AZ1893" i="2"/>
  <c r="BB1893" i="2"/>
  <c r="BC1893" i="2" s="1"/>
  <c r="BF1893" i="2"/>
  <c r="BG1893" i="2"/>
  <c r="BH1893" i="2"/>
  <c r="P1894" i="2"/>
  <c r="Q1894" i="2"/>
  <c r="R1894" i="2"/>
  <c r="AQ1894" i="2" s="1"/>
  <c r="S1894" i="2"/>
  <c r="AC1894" i="2"/>
  <c r="AE1894" i="2"/>
  <c r="AF1894" i="2"/>
  <c r="AG1894" i="2"/>
  <c r="AL1894" i="2"/>
  <c r="AT1894" i="2"/>
  <c r="AY1894" i="2"/>
  <c r="AZ1894" i="2"/>
  <c r="BB1894" i="2"/>
  <c r="BC1894" i="2" s="1"/>
  <c r="BF1894" i="2"/>
  <c r="BG1894" i="2"/>
  <c r="BH1894" i="2"/>
  <c r="P1895" i="2"/>
  <c r="Q1895" i="2"/>
  <c r="R1895" i="2"/>
  <c r="AQ1895" i="2" s="1"/>
  <c r="S1895" i="2"/>
  <c r="T1895" i="2"/>
  <c r="AC1895" i="2"/>
  <c r="AE1895" i="2"/>
  <c r="AF1895" i="2"/>
  <c r="AG1895" i="2"/>
  <c r="AL1895" i="2"/>
  <c r="AT1895" i="2"/>
  <c r="AY1895" i="2"/>
  <c r="AZ1895" i="2"/>
  <c r="BB1895" i="2"/>
  <c r="BC1895" i="2" s="1"/>
  <c r="BF1895" i="2"/>
  <c r="BG1895" i="2"/>
  <c r="BH1895" i="2"/>
  <c r="P1896" i="2"/>
  <c r="Q1896" i="2"/>
  <c r="R1896" i="2"/>
  <c r="AQ1896" i="2" s="1"/>
  <c r="S1896" i="2"/>
  <c r="T1896" i="2"/>
  <c r="AC1896" i="2"/>
  <c r="AE1896" i="2"/>
  <c r="AF1896" i="2"/>
  <c r="AG1896" i="2"/>
  <c r="AL1896" i="2"/>
  <c r="AT1896" i="2"/>
  <c r="AY1896" i="2"/>
  <c r="AZ1896" i="2"/>
  <c r="BB1896" i="2"/>
  <c r="BC1896" i="2" s="1"/>
  <c r="BF1896" i="2"/>
  <c r="BG1896" i="2"/>
  <c r="BH1896" i="2"/>
  <c r="P1897" i="2"/>
  <c r="Q1897" i="2"/>
  <c r="R1897" i="2"/>
  <c r="AQ1897" i="2" s="1"/>
  <c r="S1897" i="2"/>
  <c r="T1897" i="2"/>
  <c r="AC1897" i="2"/>
  <c r="AE1897" i="2"/>
  <c r="AF1897" i="2"/>
  <c r="AG1897" i="2"/>
  <c r="AL1897" i="2"/>
  <c r="AT1897" i="2"/>
  <c r="AY1897" i="2"/>
  <c r="AZ1897" i="2"/>
  <c r="BB1897" i="2"/>
  <c r="BC1897" i="2" s="1"/>
  <c r="BF1897" i="2"/>
  <c r="BG1897" i="2"/>
  <c r="BH1897" i="2"/>
  <c r="P1898" i="2"/>
  <c r="Q1898" i="2"/>
  <c r="R1898" i="2"/>
  <c r="AQ1898" i="2" s="1"/>
  <c r="S1898" i="2"/>
  <c r="AC1898" i="2"/>
  <c r="AE1898" i="2"/>
  <c r="AF1898" i="2"/>
  <c r="AG1898" i="2"/>
  <c r="AL1898" i="2"/>
  <c r="AT1898" i="2"/>
  <c r="AY1898" i="2"/>
  <c r="AZ1898" i="2"/>
  <c r="BB1898" i="2"/>
  <c r="BC1898" i="2" s="1"/>
  <c r="BF1898" i="2"/>
  <c r="BG1898" i="2"/>
  <c r="BH1898" i="2"/>
  <c r="P1899" i="2"/>
  <c r="Q1899" i="2"/>
  <c r="R1899" i="2"/>
  <c r="AQ1899" i="2" s="1"/>
  <c r="S1899" i="2"/>
  <c r="AC1899" i="2"/>
  <c r="AE1899" i="2"/>
  <c r="AF1899" i="2"/>
  <c r="AG1899" i="2"/>
  <c r="AL1899" i="2"/>
  <c r="AT1899" i="2"/>
  <c r="AY1899" i="2"/>
  <c r="AZ1899" i="2"/>
  <c r="BB1899" i="2"/>
  <c r="BC1899" i="2" s="1"/>
  <c r="BF1899" i="2"/>
  <c r="BG1899" i="2"/>
  <c r="BH1899" i="2"/>
  <c r="P1900" i="2"/>
  <c r="Q1900" i="2"/>
  <c r="R1900" i="2"/>
  <c r="AQ1900" i="2" s="1"/>
  <c r="S1900" i="2"/>
  <c r="AC1900" i="2"/>
  <c r="AE1900" i="2"/>
  <c r="AF1900" i="2"/>
  <c r="AG1900" i="2"/>
  <c r="AL1900" i="2"/>
  <c r="AT1900" i="2"/>
  <c r="AY1900" i="2"/>
  <c r="AZ1900" i="2"/>
  <c r="BB1900" i="2"/>
  <c r="BC1900" i="2" s="1"/>
  <c r="BF1900" i="2"/>
  <c r="BG1900" i="2"/>
  <c r="BH1900" i="2"/>
  <c r="P1901" i="2"/>
  <c r="Q1901" i="2"/>
  <c r="R1901" i="2"/>
  <c r="AQ1901" i="2" s="1"/>
  <c r="S1901" i="2"/>
  <c r="AC1901" i="2"/>
  <c r="AE1901" i="2"/>
  <c r="AF1901" i="2"/>
  <c r="AG1901" i="2"/>
  <c r="AL1901" i="2"/>
  <c r="AT1901" i="2"/>
  <c r="AY1901" i="2"/>
  <c r="AZ1901" i="2"/>
  <c r="BB1901" i="2"/>
  <c r="BC1901" i="2" s="1"/>
  <c r="BF1901" i="2"/>
  <c r="BG1901" i="2"/>
  <c r="BH1901" i="2"/>
  <c r="P1902" i="2"/>
  <c r="Q1902" i="2"/>
  <c r="R1902" i="2"/>
  <c r="AQ1902" i="2" s="1"/>
  <c r="S1902" i="2"/>
  <c r="AC1902" i="2"/>
  <c r="AE1902" i="2"/>
  <c r="AF1902" i="2"/>
  <c r="AG1902" i="2"/>
  <c r="AL1902" i="2"/>
  <c r="AY1902" i="2"/>
  <c r="AZ1902" i="2"/>
  <c r="BB1902" i="2"/>
  <c r="BC1902" i="2" s="1"/>
  <c r="BF1902" i="2"/>
  <c r="BG1902" i="2"/>
  <c r="BH1902" i="2"/>
  <c r="P1903" i="2"/>
  <c r="Q1903" i="2"/>
  <c r="R1903" i="2"/>
  <c r="AQ1903" i="2" s="1"/>
  <c r="S1903" i="2"/>
  <c r="T1903" i="2"/>
  <c r="AC1903" i="2"/>
  <c r="AE1903" i="2"/>
  <c r="AF1903" i="2"/>
  <c r="AG1903" i="2"/>
  <c r="AL1903" i="2"/>
  <c r="AT1903" i="2"/>
  <c r="AY1903" i="2"/>
  <c r="AZ1903" i="2"/>
  <c r="BB1903" i="2"/>
  <c r="BC1903" i="2" s="1"/>
  <c r="BF1903" i="2"/>
  <c r="BG1903" i="2"/>
  <c r="BH1903" i="2"/>
  <c r="P1904" i="2"/>
  <c r="Q1904" i="2"/>
  <c r="R1904" i="2"/>
  <c r="AQ1904" i="2" s="1"/>
  <c r="S1904" i="2"/>
  <c r="T1904" i="2"/>
  <c r="AC1904" i="2"/>
  <c r="AE1904" i="2"/>
  <c r="AF1904" i="2"/>
  <c r="AG1904" i="2"/>
  <c r="AL1904" i="2"/>
  <c r="AT1904" i="2"/>
  <c r="AY1904" i="2"/>
  <c r="AZ1904" i="2"/>
  <c r="BB1904" i="2"/>
  <c r="BC1904" i="2" s="1"/>
  <c r="BF1904" i="2"/>
  <c r="BG1904" i="2"/>
  <c r="BH1904" i="2"/>
  <c r="P1905" i="2"/>
  <c r="Q1905" i="2"/>
  <c r="R1905" i="2"/>
  <c r="AQ1905" i="2" s="1"/>
  <c r="S1905" i="2"/>
  <c r="T1905" i="2"/>
  <c r="AC1905" i="2"/>
  <c r="AE1905" i="2"/>
  <c r="AF1905" i="2"/>
  <c r="AG1905" i="2"/>
  <c r="AL1905" i="2"/>
  <c r="AT1905" i="2"/>
  <c r="AY1905" i="2"/>
  <c r="AZ1905" i="2"/>
  <c r="BB1905" i="2"/>
  <c r="BC1905" i="2" s="1"/>
  <c r="BF1905" i="2"/>
  <c r="BG1905" i="2"/>
  <c r="BH1905" i="2"/>
  <c r="P1906" i="2"/>
  <c r="Q1906" i="2"/>
  <c r="R1906" i="2"/>
  <c r="AQ1906" i="2" s="1"/>
  <c r="S1906" i="2"/>
  <c r="AC1906" i="2"/>
  <c r="AE1906" i="2"/>
  <c r="AF1906" i="2"/>
  <c r="AG1906" i="2"/>
  <c r="AL1906" i="2"/>
  <c r="AT1906" i="2"/>
  <c r="AY1906" i="2"/>
  <c r="AZ1906" i="2"/>
  <c r="BB1906" i="2"/>
  <c r="BC1906" i="2" s="1"/>
  <c r="BF1906" i="2"/>
  <c r="BG1906" i="2"/>
  <c r="BH1906" i="2"/>
  <c r="P1907" i="2"/>
  <c r="Q1907" i="2"/>
  <c r="R1907" i="2"/>
  <c r="AQ1907" i="2" s="1"/>
  <c r="S1907" i="2"/>
  <c r="AC1907" i="2"/>
  <c r="AE1907" i="2"/>
  <c r="AF1907" i="2"/>
  <c r="AG1907" i="2"/>
  <c r="AL1907" i="2"/>
  <c r="AT1907" i="2"/>
  <c r="AY1907" i="2"/>
  <c r="AZ1907" i="2"/>
  <c r="BB1907" i="2"/>
  <c r="BC1907" i="2" s="1"/>
  <c r="BF1907" i="2"/>
  <c r="BG1907" i="2"/>
  <c r="BH1907" i="2"/>
  <c r="P1908" i="2"/>
  <c r="Q1908" i="2"/>
  <c r="R1908" i="2"/>
  <c r="AQ1908" i="2" s="1"/>
  <c r="S1908" i="2"/>
  <c r="AC1908" i="2"/>
  <c r="AE1908" i="2"/>
  <c r="AF1908" i="2"/>
  <c r="AG1908" i="2"/>
  <c r="AL1908" i="2"/>
  <c r="AT1908" i="2"/>
  <c r="AY1908" i="2"/>
  <c r="AZ1908" i="2"/>
  <c r="BB1908" i="2"/>
  <c r="BC1908" i="2" s="1"/>
  <c r="BF1908" i="2"/>
  <c r="BG1908" i="2"/>
  <c r="BH1908" i="2"/>
  <c r="P1909" i="2"/>
  <c r="Q1909" i="2"/>
  <c r="R1909" i="2"/>
  <c r="AQ1909" i="2" s="1"/>
  <c r="S1909" i="2"/>
  <c r="AC1909" i="2"/>
  <c r="AE1909" i="2"/>
  <c r="AF1909" i="2"/>
  <c r="AG1909" i="2"/>
  <c r="AL1909" i="2"/>
  <c r="AT1909" i="2"/>
  <c r="AY1909" i="2"/>
  <c r="AZ1909" i="2"/>
  <c r="BB1909" i="2"/>
  <c r="BC1909" i="2" s="1"/>
  <c r="BF1909" i="2"/>
  <c r="BG1909" i="2"/>
  <c r="BH1909" i="2"/>
  <c r="P1910" i="2"/>
  <c r="Q1910" i="2"/>
  <c r="R1910" i="2"/>
  <c r="AQ1910" i="2" s="1"/>
  <c r="S1910" i="2"/>
  <c r="AC1910" i="2"/>
  <c r="AE1910" i="2"/>
  <c r="AF1910" i="2"/>
  <c r="AG1910" i="2"/>
  <c r="AL1910" i="2"/>
  <c r="AT1910" i="2"/>
  <c r="AY1910" i="2"/>
  <c r="AZ1910" i="2"/>
  <c r="BB1910" i="2"/>
  <c r="BC1910" i="2" s="1"/>
  <c r="BF1910" i="2"/>
  <c r="BG1910" i="2"/>
  <c r="BH1910" i="2"/>
  <c r="P1911" i="2"/>
  <c r="Q1911" i="2"/>
  <c r="R1911" i="2"/>
  <c r="AQ1911" i="2" s="1"/>
  <c r="S1911" i="2"/>
  <c r="AC1911" i="2"/>
  <c r="AE1911" i="2"/>
  <c r="AF1911" i="2"/>
  <c r="AG1911" i="2"/>
  <c r="AL1911" i="2"/>
  <c r="AT1911" i="2"/>
  <c r="AY1911" i="2"/>
  <c r="AZ1911" i="2"/>
  <c r="BB1911" i="2"/>
  <c r="BC1911" i="2" s="1"/>
  <c r="BF1911" i="2"/>
  <c r="BG1911" i="2"/>
  <c r="BH1911" i="2"/>
  <c r="P1912" i="2"/>
  <c r="Q1912" i="2"/>
  <c r="R1912" i="2"/>
  <c r="AQ1912" i="2" s="1"/>
  <c r="S1912" i="2"/>
  <c r="T1912" i="2"/>
  <c r="AC1912" i="2"/>
  <c r="AE1912" i="2"/>
  <c r="AF1912" i="2"/>
  <c r="AG1912" i="2"/>
  <c r="AL1912" i="2"/>
  <c r="AT1912" i="2"/>
  <c r="AY1912" i="2"/>
  <c r="AZ1912" i="2"/>
  <c r="BB1912" i="2"/>
  <c r="BC1912" i="2" s="1"/>
  <c r="BF1912" i="2"/>
  <c r="BG1912" i="2"/>
  <c r="BH1912" i="2"/>
  <c r="P1913" i="2"/>
  <c r="Q1913" i="2"/>
  <c r="R1913" i="2"/>
  <c r="AQ1913" i="2" s="1"/>
  <c r="S1913" i="2"/>
  <c r="AC1913" i="2"/>
  <c r="AE1913" i="2"/>
  <c r="AF1913" i="2"/>
  <c r="AG1913" i="2"/>
  <c r="AL1913" i="2"/>
  <c r="AT1913" i="2"/>
  <c r="AY1913" i="2"/>
  <c r="AZ1913" i="2"/>
  <c r="BB1913" i="2"/>
  <c r="BC1913" i="2" s="1"/>
  <c r="BF1913" i="2"/>
  <c r="BG1913" i="2"/>
  <c r="BH1913" i="2"/>
  <c r="P1914" i="2"/>
  <c r="Q1914" i="2"/>
  <c r="R1914" i="2"/>
  <c r="AQ1914" i="2" s="1"/>
  <c r="S1914" i="2"/>
  <c r="AC1914" i="2"/>
  <c r="AE1914" i="2"/>
  <c r="AF1914" i="2"/>
  <c r="AG1914" i="2"/>
  <c r="AL1914" i="2"/>
  <c r="AT1914" i="2"/>
  <c r="AY1914" i="2"/>
  <c r="AZ1914" i="2"/>
  <c r="BB1914" i="2"/>
  <c r="BC1914" i="2" s="1"/>
  <c r="BF1914" i="2"/>
  <c r="BG1914" i="2"/>
  <c r="BH1914" i="2"/>
  <c r="P1915" i="2"/>
  <c r="Q1915" i="2"/>
  <c r="R1915" i="2"/>
  <c r="AQ1915" i="2" s="1"/>
  <c r="S1915" i="2"/>
  <c r="AC1915" i="2"/>
  <c r="AE1915" i="2"/>
  <c r="AF1915" i="2"/>
  <c r="AG1915" i="2"/>
  <c r="AL1915" i="2"/>
  <c r="AT1915" i="2"/>
  <c r="AY1915" i="2"/>
  <c r="AZ1915" i="2"/>
  <c r="BB1915" i="2"/>
  <c r="BC1915" i="2" s="1"/>
  <c r="BF1915" i="2"/>
  <c r="BG1915" i="2"/>
  <c r="BH1915" i="2"/>
  <c r="P1916" i="2"/>
  <c r="Q1916" i="2"/>
  <c r="R1916" i="2"/>
  <c r="AQ1916" i="2" s="1"/>
  <c r="S1916" i="2"/>
  <c r="AC1916" i="2"/>
  <c r="AE1916" i="2"/>
  <c r="AF1916" i="2"/>
  <c r="AG1916" i="2"/>
  <c r="AL1916" i="2"/>
  <c r="AT1916" i="2"/>
  <c r="AY1916" i="2"/>
  <c r="AZ1916" i="2"/>
  <c r="BB1916" i="2"/>
  <c r="BC1916" i="2" s="1"/>
  <c r="BF1916" i="2"/>
  <c r="BG1916" i="2"/>
  <c r="BH1916" i="2"/>
  <c r="P1917" i="2"/>
  <c r="Q1917" i="2"/>
  <c r="R1917" i="2"/>
  <c r="AQ1917" i="2" s="1"/>
  <c r="S1917" i="2"/>
  <c r="AC1917" i="2"/>
  <c r="AE1917" i="2"/>
  <c r="AF1917" i="2"/>
  <c r="AG1917" i="2"/>
  <c r="AL1917" i="2"/>
  <c r="AT1917" i="2"/>
  <c r="AY1917" i="2"/>
  <c r="AZ1917" i="2"/>
  <c r="BB1917" i="2"/>
  <c r="BC1917" i="2" s="1"/>
  <c r="BF1917" i="2"/>
  <c r="BG1917" i="2"/>
  <c r="BH1917" i="2"/>
  <c r="P1918" i="2"/>
  <c r="Q1918" i="2"/>
  <c r="R1918" i="2"/>
  <c r="AQ1918" i="2" s="1"/>
  <c r="S1918" i="2"/>
  <c r="AC1918" i="2"/>
  <c r="AE1918" i="2"/>
  <c r="AF1918" i="2"/>
  <c r="AG1918" i="2"/>
  <c r="AL1918" i="2"/>
  <c r="AT1918" i="2"/>
  <c r="AY1918" i="2"/>
  <c r="AZ1918" i="2"/>
  <c r="BB1918" i="2"/>
  <c r="BC1918" i="2" s="1"/>
  <c r="BF1918" i="2"/>
  <c r="BG1918" i="2"/>
  <c r="BH1918" i="2"/>
  <c r="P1919" i="2"/>
  <c r="Q1919" i="2"/>
  <c r="R1919" i="2"/>
  <c r="AQ1919" i="2" s="1"/>
  <c r="S1919" i="2"/>
  <c r="AC1919" i="2"/>
  <c r="AE1919" i="2"/>
  <c r="AF1919" i="2"/>
  <c r="AG1919" i="2"/>
  <c r="AL1919" i="2"/>
  <c r="AT1919" i="2"/>
  <c r="AY1919" i="2"/>
  <c r="AZ1919" i="2"/>
  <c r="BB1919" i="2"/>
  <c r="BC1919" i="2" s="1"/>
  <c r="BF1919" i="2"/>
  <c r="BG1919" i="2"/>
  <c r="BH1919" i="2"/>
  <c r="P1920" i="2"/>
  <c r="Q1920" i="2"/>
  <c r="R1920" i="2"/>
  <c r="AQ1920" i="2" s="1"/>
  <c r="S1920" i="2"/>
  <c r="AC1920" i="2"/>
  <c r="AE1920" i="2"/>
  <c r="AF1920" i="2"/>
  <c r="AG1920" i="2"/>
  <c r="AL1920" i="2"/>
  <c r="AT1920" i="2"/>
  <c r="AY1920" i="2"/>
  <c r="AZ1920" i="2"/>
  <c r="BB1920" i="2"/>
  <c r="BC1920" i="2" s="1"/>
  <c r="BF1920" i="2"/>
  <c r="BG1920" i="2"/>
  <c r="BH1920" i="2"/>
  <c r="P1921" i="2"/>
  <c r="Q1921" i="2"/>
  <c r="R1921" i="2"/>
  <c r="AQ1921" i="2" s="1"/>
  <c r="S1921" i="2"/>
  <c r="AC1921" i="2"/>
  <c r="AE1921" i="2"/>
  <c r="AF1921" i="2"/>
  <c r="AG1921" i="2"/>
  <c r="AL1921" i="2"/>
  <c r="AT1921" i="2"/>
  <c r="AY1921" i="2"/>
  <c r="AZ1921" i="2"/>
  <c r="BB1921" i="2"/>
  <c r="BC1921" i="2" s="1"/>
  <c r="BF1921" i="2"/>
  <c r="BG1921" i="2"/>
  <c r="BH1921" i="2"/>
  <c r="P1922" i="2"/>
  <c r="Q1922" i="2"/>
  <c r="R1922" i="2"/>
  <c r="AQ1922" i="2" s="1"/>
  <c r="S1922" i="2"/>
  <c r="AC1922" i="2"/>
  <c r="AE1922" i="2"/>
  <c r="AF1922" i="2"/>
  <c r="AG1922" i="2"/>
  <c r="AL1922" i="2"/>
  <c r="AT1922" i="2"/>
  <c r="AY1922" i="2"/>
  <c r="AZ1922" i="2"/>
  <c r="BB1922" i="2"/>
  <c r="BC1922" i="2" s="1"/>
  <c r="BF1922" i="2"/>
  <c r="BG1922" i="2"/>
  <c r="BH1922" i="2"/>
  <c r="P1923" i="2"/>
  <c r="Q1923" i="2"/>
  <c r="R1923" i="2"/>
  <c r="AQ1923" i="2" s="1"/>
  <c r="S1923" i="2"/>
  <c r="AC1923" i="2"/>
  <c r="AE1923" i="2"/>
  <c r="AF1923" i="2"/>
  <c r="AG1923" i="2"/>
  <c r="AL1923" i="2"/>
  <c r="AT1923" i="2"/>
  <c r="AY1923" i="2"/>
  <c r="AZ1923" i="2"/>
  <c r="BB1923" i="2"/>
  <c r="BC1923" i="2" s="1"/>
  <c r="BF1923" i="2"/>
  <c r="BG1923" i="2"/>
  <c r="BH1923" i="2"/>
  <c r="P1924" i="2"/>
  <c r="Q1924" i="2"/>
  <c r="R1924" i="2"/>
  <c r="AQ1924" i="2" s="1"/>
  <c r="S1924" i="2"/>
  <c r="T1924" i="2"/>
  <c r="AC1924" i="2"/>
  <c r="AE1924" i="2"/>
  <c r="AF1924" i="2"/>
  <c r="AG1924" i="2"/>
  <c r="AL1924" i="2"/>
  <c r="AT1924" i="2"/>
  <c r="AY1924" i="2"/>
  <c r="AZ1924" i="2"/>
  <c r="BB1924" i="2"/>
  <c r="BC1924" i="2" s="1"/>
  <c r="BF1924" i="2"/>
  <c r="BG1924" i="2"/>
  <c r="BH1924" i="2"/>
  <c r="P1925" i="2"/>
  <c r="Q1925" i="2"/>
  <c r="R1925" i="2"/>
  <c r="AQ1925" i="2" s="1"/>
  <c r="S1925" i="2"/>
  <c r="AC1925" i="2"/>
  <c r="AE1925" i="2"/>
  <c r="AF1925" i="2"/>
  <c r="AG1925" i="2"/>
  <c r="AL1925" i="2"/>
  <c r="AT1925" i="2"/>
  <c r="AY1925" i="2"/>
  <c r="AZ1925" i="2"/>
  <c r="BB1925" i="2"/>
  <c r="BC1925" i="2" s="1"/>
  <c r="BF1925" i="2"/>
  <c r="BG1925" i="2"/>
  <c r="BH1925" i="2"/>
  <c r="P1926" i="2"/>
  <c r="Q1926" i="2"/>
  <c r="R1926" i="2"/>
  <c r="AQ1926" i="2" s="1"/>
  <c r="S1926" i="2"/>
  <c r="T1926" i="2"/>
  <c r="AC1926" i="2"/>
  <c r="AE1926" i="2"/>
  <c r="AF1926" i="2"/>
  <c r="AG1926" i="2"/>
  <c r="AL1926" i="2"/>
  <c r="AT1926" i="2"/>
  <c r="AY1926" i="2"/>
  <c r="AZ1926" i="2"/>
  <c r="BB1926" i="2"/>
  <c r="BC1926" i="2" s="1"/>
  <c r="BF1926" i="2"/>
  <c r="BG1926" i="2"/>
  <c r="BH1926" i="2"/>
  <c r="P1927" i="2"/>
  <c r="Q1927" i="2"/>
  <c r="R1927" i="2"/>
  <c r="AQ1927" i="2" s="1"/>
  <c r="S1927" i="2"/>
  <c r="AC1927" i="2"/>
  <c r="AE1927" i="2"/>
  <c r="AF1927" i="2"/>
  <c r="AG1927" i="2"/>
  <c r="AL1927" i="2"/>
  <c r="AT1927" i="2"/>
  <c r="AY1927" i="2"/>
  <c r="AZ1927" i="2"/>
  <c r="BB1927" i="2"/>
  <c r="BC1927" i="2" s="1"/>
  <c r="BF1927" i="2"/>
  <c r="BG1927" i="2"/>
  <c r="BH1927" i="2"/>
  <c r="P1928" i="2"/>
  <c r="Q1928" i="2"/>
  <c r="R1928" i="2"/>
  <c r="AQ1928" i="2" s="1"/>
  <c r="S1928" i="2"/>
  <c r="AC1928" i="2"/>
  <c r="AE1928" i="2"/>
  <c r="AF1928" i="2"/>
  <c r="AG1928" i="2"/>
  <c r="AL1928" i="2"/>
  <c r="AT1928" i="2"/>
  <c r="AY1928" i="2"/>
  <c r="AZ1928" i="2"/>
  <c r="BB1928" i="2"/>
  <c r="BC1928" i="2" s="1"/>
  <c r="BF1928" i="2"/>
  <c r="BG1928" i="2"/>
  <c r="BH1928" i="2"/>
  <c r="P1929" i="2"/>
  <c r="Q1929" i="2"/>
  <c r="R1929" i="2"/>
  <c r="AQ1929" i="2" s="1"/>
  <c r="S1929" i="2"/>
  <c r="AC1929" i="2"/>
  <c r="AE1929" i="2"/>
  <c r="AF1929" i="2"/>
  <c r="AG1929" i="2"/>
  <c r="AL1929" i="2"/>
  <c r="AT1929" i="2"/>
  <c r="AY1929" i="2"/>
  <c r="AZ1929" i="2"/>
  <c r="BB1929" i="2"/>
  <c r="BC1929" i="2" s="1"/>
  <c r="BF1929" i="2"/>
  <c r="BG1929" i="2"/>
  <c r="BH1929" i="2"/>
  <c r="P1930" i="2"/>
  <c r="Q1930" i="2"/>
  <c r="R1930" i="2"/>
  <c r="AQ1930" i="2" s="1"/>
  <c r="S1930" i="2"/>
  <c r="AC1930" i="2"/>
  <c r="AE1930" i="2"/>
  <c r="AF1930" i="2"/>
  <c r="AG1930" i="2"/>
  <c r="AL1930" i="2"/>
  <c r="AT1930" i="2"/>
  <c r="AY1930" i="2"/>
  <c r="AZ1930" i="2"/>
  <c r="BB1930" i="2"/>
  <c r="BC1930" i="2" s="1"/>
  <c r="BF1930" i="2"/>
  <c r="BG1930" i="2"/>
  <c r="BH1930" i="2"/>
  <c r="P1931" i="2"/>
  <c r="Q1931" i="2"/>
  <c r="R1931" i="2"/>
  <c r="AQ1931" i="2" s="1"/>
  <c r="S1931" i="2"/>
  <c r="AC1931" i="2"/>
  <c r="AE1931" i="2"/>
  <c r="AF1931" i="2"/>
  <c r="AG1931" i="2"/>
  <c r="AL1931" i="2"/>
  <c r="AT1931" i="2"/>
  <c r="AY1931" i="2"/>
  <c r="AZ1931" i="2"/>
  <c r="BB1931" i="2"/>
  <c r="BC1931" i="2" s="1"/>
  <c r="BF1931" i="2"/>
  <c r="BG1931" i="2"/>
  <c r="BH1931" i="2"/>
  <c r="P1932" i="2"/>
  <c r="Q1932" i="2"/>
  <c r="R1932" i="2"/>
  <c r="AQ1932" i="2" s="1"/>
  <c r="S1932" i="2"/>
  <c r="T1932" i="2"/>
  <c r="AC1932" i="2"/>
  <c r="AE1932" i="2"/>
  <c r="AF1932" i="2"/>
  <c r="AG1932" i="2"/>
  <c r="AL1932" i="2"/>
  <c r="AT1932" i="2"/>
  <c r="AY1932" i="2"/>
  <c r="AZ1932" i="2"/>
  <c r="BB1932" i="2"/>
  <c r="BC1932" i="2" s="1"/>
  <c r="BF1932" i="2"/>
  <c r="BG1932" i="2"/>
  <c r="BH1932" i="2"/>
  <c r="P1933" i="2"/>
  <c r="Q1933" i="2"/>
  <c r="R1933" i="2"/>
  <c r="AQ1933" i="2" s="1"/>
  <c r="S1933" i="2"/>
  <c r="AC1933" i="2"/>
  <c r="AE1933" i="2"/>
  <c r="AF1933" i="2"/>
  <c r="AG1933" i="2"/>
  <c r="AL1933" i="2"/>
  <c r="AT1933" i="2"/>
  <c r="AY1933" i="2"/>
  <c r="AZ1933" i="2"/>
  <c r="BB1933" i="2"/>
  <c r="BC1933" i="2" s="1"/>
  <c r="BF1933" i="2"/>
  <c r="BG1933" i="2"/>
  <c r="BH1933" i="2"/>
  <c r="P1934" i="2"/>
  <c r="Q1934" i="2"/>
  <c r="R1934" i="2"/>
  <c r="AQ1934" i="2" s="1"/>
  <c r="S1934" i="2"/>
  <c r="AC1934" i="2"/>
  <c r="AE1934" i="2"/>
  <c r="AF1934" i="2"/>
  <c r="AG1934" i="2"/>
  <c r="AL1934" i="2"/>
  <c r="AT1934" i="2"/>
  <c r="AY1934" i="2"/>
  <c r="AZ1934" i="2"/>
  <c r="BB1934" i="2"/>
  <c r="BC1934" i="2" s="1"/>
  <c r="BF1934" i="2"/>
  <c r="BG1934" i="2"/>
  <c r="BH1934" i="2"/>
  <c r="P1935" i="2"/>
  <c r="Q1935" i="2"/>
  <c r="R1935" i="2"/>
  <c r="AQ1935" i="2" s="1"/>
  <c r="S1935" i="2"/>
  <c r="AC1935" i="2"/>
  <c r="AE1935" i="2"/>
  <c r="AF1935" i="2"/>
  <c r="AG1935" i="2"/>
  <c r="AL1935" i="2"/>
  <c r="AT1935" i="2"/>
  <c r="AY1935" i="2"/>
  <c r="AZ1935" i="2"/>
  <c r="BB1935" i="2"/>
  <c r="BC1935" i="2" s="1"/>
  <c r="BF1935" i="2"/>
  <c r="BG1935" i="2"/>
  <c r="BH1935" i="2"/>
  <c r="P1936" i="2"/>
  <c r="Q1936" i="2"/>
  <c r="R1936" i="2"/>
  <c r="AQ1936" i="2" s="1"/>
  <c r="S1936" i="2"/>
  <c r="AC1936" i="2"/>
  <c r="AE1936" i="2"/>
  <c r="AF1936" i="2"/>
  <c r="AG1936" i="2"/>
  <c r="AL1936" i="2"/>
  <c r="AT1936" i="2"/>
  <c r="AY1936" i="2"/>
  <c r="AZ1936" i="2"/>
  <c r="BB1936" i="2"/>
  <c r="BC1936" i="2" s="1"/>
  <c r="BF1936" i="2"/>
  <c r="BG1936" i="2"/>
  <c r="BH1936" i="2"/>
  <c r="P1937" i="2"/>
  <c r="Q1937" i="2"/>
  <c r="R1937" i="2"/>
  <c r="AQ1937" i="2" s="1"/>
  <c r="S1937" i="2"/>
  <c r="AC1937" i="2"/>
  <c r="AE1937" i="2"/>
  <c r="AF1937" i="2"/>
  <c r="AG1937" i="2"/>
  <c r="AL1937" i="2"/>
  <c r="AT1937" i="2"/>
  <c r="AY1937" i="2"/>
  <c r="AZ1937" i="2"/>
  <c r="BB1937" i="2"/>
  <c r="BC1937" i="2" s="1"/>
  <c r="BF1937" i="2"/>
  <c r="BG1937" i="2"/>
  <c r="BH1937" i="2"/>
  <c r="P1938" i="2"/>
  <c r="Q1938" i="2"/>
  <c r="R1938" i="2"/>
  <c r="AQ1938" i="2" s="1"/>
  <c r="S1938" i="2"/>
  <c r="AC1938" i="2"/>
  <c r="AE1938" i="2"/>
  <c r="AF1938" i="2"/>
  <c r="AG1938" i="2"/>
  <c r="AL1938" i="2"/>
  <c r="AT1938" i="2"/>
  <c r="AY1938" i="2"/>
  <c r="AZ1938" i="2"/>
  <c r="BB1938" i="2"/>
  <c r="BC1938" i="2" s="1"/>
  <c r="BF1938" i="2"/>
  <c r="BG1938" i="2"/>
  <c r="BH1938" i="2"/>
  <c r="P1939" i="2"/>
  <c r="Q1939" i="2"/>
  <c r="R1939" i="2"/>
  <c r="AQ1939" i="2" s="1"/>
  <c r="S1939" i="2"/>
  <c r="AC1939" i="2"/>
  <c r="AE1939" i="2"/>
  <c r="AF1939" i="2"/>
  <c r="AG1939" i="2"/>
  <c r="AL1939" i="2"/>
  <c r="AT1939" i="2"/>
  <c r="AY1939" i="2"/>
  <c r="AZ1939" i="2"/>
  <c r="BB1939" i="2"/>
  <c r="BC1939" i="2" s="1"/>
  <c r="BF1939" i="2"/>
  <c r="BG1939" i="2"/>
  <c r="BH1939" i="2"/>
  <c r="P1940" i="2"/>
  <c r="Q1940" i="2"/>
  <c r="R1940" i="2"/>
  <c r="AQ1940" i="2" s="1"/>
  <c r="S1940" i="2"/>
  <c r="T1940" i="2"/>
  <c r="AC1940" i="2"/>
  <c r="AE1940" i="2"/>
  <c r="AF1940" i="2"/>
  <c r="AG1940" i="2"/>
  <c r="AL1940" i="2"/>
  <c r="AT1940" i="2"/>
  <c r="AY1940" i="2"/>
  <c r="AZ1940" i="2"/>
  <c r="BB1940" i="2"/>
  <c r="BC1940" i="2" s="1"/>
  <c r="BF1940" i="2"/>
  <c r="BG1940" i="2"/>
  <c r="BH1940" i="2"/>
  <c r="P1941" i="2"/>
  <c r="Q1941" i="2"/>
  <c r="R1941" i="2"/>
  <c r="AQ1941" i="2" s="1"/>
  <c r="S1941" i="2"/>
  <c r="AC1941" i="2"/>
  <c r="AE1941" i="2"/>
  <c r="AF1941" i="2"/>
  <c r="AG1941" i="2"/>
  <c r="AL1941" i="2"/>
  <c r="AT1941" i="2"/>
  <c r="AY1941" i="2"/>
  <c r="AZ1941" i="2"/>
  <c r="BB1941" i="2"/>
  <c r="BC1941" i="2" s="1"/>
  <c r="BF1941" i="2"/>
  <c r="BG1941" i="2"/>
  <c r="BH1941" i="2"/>
  <c r="P1942" i="2"/>
  <c r="Q1942" i="2"/>
  <c r="R1942" i="2"/>
  <c r="AQ1942" i="2" s="1"/>
  <c r="S1942" i="2"/>
  <c r="AC1942" i="2"/>
  <c r="AE1942" i="2"/>
  <c r="AF1942" i="2"/>
  <c r="AG1942" i="2"/>
  <c r="AL1942" i="2"/>
  <c r="AT1942" i="2"/>
  <c r="AY1942" i="2"/>
  <c r="AZ1942" i="2"/>
  <c r="BB1942" i="2"/>
  <c r="BC1942" i="2" s="1"/>
  <c r="BF1942" i="2"/>
  <c r="BG1942" i="2"/>
  <c r="BH1942" i="2"/>
  <c r="P1943" i="2"/>
  <c r="Q1943" i="2"/>
  <c r="R1943" i="2"/>
  <c r="AQ1943" i="2" s="1"/>
  <c r="S1943" i="2"/>
  <c r="AC1943" i="2"/>
  <c r="AE1943" i="2"/>
  <c r="AF1943" i="2"/>
  <c r="AG1943" i="2"/>
  <c r="AL1943" i="2"/>
  <c r="AT1943" i="2"/>
  <c r="AY1943" i="2"/>
  <c r="AZ1943" i="2"/>
  <c r="BB1943" i="2"/>
  <c r="BC1943" i="2" s="1"/>
  <c r="BF1943" i="2"/>
  <c r="BG1943" i="2"/>
  <c r="BH1943" i="2"/>
  <c r="P1944" i="2"/>
  <c r="Q1944" i="2"/>
  <c r="R1944" i="2"/>
  <c r="AQ1944" i="2" s="1"/>
  <c r="S1944" i="2"/>
  <c r="AC1944" i="2"/>
  <c r="AE1944" i="2"/>
  <c r="AF1944" i="2"/>
  <c r="AG1944" i="2"/>
  <c r="AL1944" i="2"/>
  <c r="AT1944" i="2"/>
  <c r="AY1944" i="2"/>
  <c r="AZ1944" i="2"/>
  <c r="BB1944" i="2"/>
  <c r="BC1944" i="2" s="1"/>
  <c r="BF1944" i="2"/>
  <c r="BG1944" i="2"/>
  <c r="BH1944" i="2"/>
  <c r="P1945" i="2"/>
  <c r="Q1945" i="2"/>
  <c r="R1945" i="2"/>
  <c r="AQ1945" i="2" s="1"/>
  <c r="S1945" i="2"/>
  <c r="AC1945" i="2"/>
  <c r="AE1945" i="2"/>
  <c r="AF1945" i="2"/>
  <c r="AG1945" i="2"/>
  <c r="AL1945" i="2"/>
  <c r="AT1945" i="2"/>
  <c r="AY1945" i="2"/>
  <c r="AZ1945" i="2"/>
  <c r="BB1945" i="2"/>
  <c r="BC1945" i="2" s="1"/>
  <c r="BF1945" i="2"/>
  <c r="BG1945" i="2"/>
  <c r="BH1945" i="2"/>
  <c r="P1946" i="2"/>
  <c r="Q1946" i="2"/>
  <c r="R1946" i="2"/>
  <c r="AQ1946" i="2" s="1"/>
  <c r="S1946" i="2"/>
  <c r="T1946" i="2"/>
  <c r="AC1946" i="2"/>
  <c r="AE1946" i="2"/>
  <c r="AF1946" i="2"/>
  <c r="AG1946" i="2"/>
  <c r="AL1946" i="2"/>
  <c r="AT1946" i="2"/>
  <c r="AY1946" i="2"/>
  <c r="AZ1946" i="2"/>
  <c r="BB1946" i="2"/>
  <c r="BC1946" i="2" s="1"/>
  <c r="BF1946" i="2"/>
  <c r="BG1946" i="2"/>
  <c r="BH1946" i="2"/>
  <c r="P1947" i="2"/>
  <c r="Q1947" i="2"/>
  <c r="R1947" i="2"/>
  <c r="AQ1947" i="2" s="1"/>
  <c r="S1947" i="2"/>
  <c r="AC1947" i="2"/>
  <c r="AE1947" i="2"/>
  <c r="AF1947" i="2"/>
  <c r="AG1947" i="2"/>
  <c r="AL1947" i="2"/>
  <c r="AT1947" i="2"/>
  <c r="AY1947" i="2"/>
  <c r="AZ1947" i="2"/>
  <c r="BB1947" i="2"/>
  <c r="BC1947" i="2" s="1"/>
  <c r="BF1947" i="2"/>
  <c r="BG1947" i="2"/>
  <c r="BH1947" i="2"/>
  <c r="P1948" i="2"/>
  <c r="Q1948" i="2"/>
  <c r="R1948" i="2"/>
  <c r="AQ1948" i="2" s="1"/>
  <c r="S1948" i="2"/>
  <c r="T1948" i="2"/>
  <c r="AC1948" i="2"/>
  <c r="AE1948" i="2"/>
  <c r="AF1948" i="2"/>
  <c r="AG1948" i="2"/>
  <c r="AL1948" i="2"/>
  <c r="AT1948" i="2"/>
  <c r="AY1948" i="2"/>
  <c r="AZ1948" i="2"/>
  <c r="BB1948" i="2"/>
  <c r="BC1948" i="2" s="1"/>
  <c r="BF1948" i="2"/>
  <c r="BG1948" i="2"/>
  <c r="BH1948" i="2"/>
  <c r="P1949" i="2"/>
  <c r="Q1949" i="2"/>
  <c r="R1949" i="2"/>
  <c r="AQ1949" i="2" s="1"/>
  <c r="S1949" i="2"/>
  <c r="AC1949" i="2"/>
  <c r="AE1949" i="2"/>
  <c r="AF1949" i="2"/>
  <c r="AG1949" i="2"/>
  <c r="AL1949" i="2"/>
  <c r="AT1949" i="2"/>
  <c r="AY1949" i="2"/>
  <c r="AZ1949" i="2"/>
  <c r="BB1949" i="2"/>
  <c r="BC1949" i="2" s="1"/>
  <c r="BF1949" i="2"/>
  <c r="BG1949" i="2"/>
  <c r="BH1949" i="2"/>
  <c r="P1950" i="2"/>
  <c r="Q1950" i="2"/>
  <c r="R1950" i="2"/>
  <c r="AQ1950" i="2" s="1"/>
  <c r="S1950" i="2"/>
  <c r="T1950" i="2"/>
  <c r="AC1950" i="2"/>
  <c r="AE1950" i="2"/>
  <c r="AF1950" i="2"/>
  <c r="AG1950" i="2"/>
  <c r="AL1950" i="2"/>
  <c r="AT1950" i="2"/>
  <c r="AY1950" i="2"/>
  <c r="AZ1950" i="2"/>
  <c r="BB1950" i="2"/>
  <c r="BC1950" i="2" s="1"/>
  <c r="BF1950" i="2"/>
  <c r="BG1950" i="2"/>
  <c r="BH1950" i="2"/>
  <c r="P1951" i="2"/>
  <c r="Q1951" i="2"/>
  <c r="R1951" i="2"/>
  <c r="AQ1951" i="2" s="1"/>
  <c r="S1951" i="2"/>
  <c r="T1951" i="2"/>
  <c r="AC1951" i="2"/>
  <c r="AE1951" i="2"/>
  <c r="AF1951" i="2"/>
  <c r="AG1951" i="2"/>
  <c r="AL1951" i="2"/>
  <c r="AT1951" i="2"/>
  <c r="AY1951" i="2"/>
  <c r="AZ1951" i="2"/>
  <c r="BB1951" i="2"/>
  <c r="BC1951" i="2" s="1"/>
  <c r="BF1951" i="2"/>
  <c r="BG1951" i="2"/>
  <c r="BH1951" i="2"/>
  <c r="P1952" i="2"/>
  <c r="Q1952" i="2"/>
  <c r="R1952" i="2"/>
  <c r="AQ1952" i="2" s="1"/>
  <c r="S1952" i="2"/>
  <c r="AC1952" i="2"/>
  <c r="AE1952" i="2"/>
  <c r="AF1952" i="2"/>
  <c r="AG1952" i="2"/>
  <c r="AL1952" i="2"/>
  <c r="AT1952" i="2"/>
  <c r="AY1952" i="2"/>
  <c r="AZ1952" i="2"/>
  <c r="BB1952" i="2"/>
  <c r="BC1952" i="2" s="1"/>
  <c r="BF1952" i="2"/>
  <c r="BG1952" i="2"/>
  <c r="BH1952" i="2"/>
  <c r="P1953" i="2"/>
  <c r="Q1953" i="2"/>
  <c r="R1953" i="2"/>
  <c r="AQ1953" i="2" s="1"/>
  <c r="S1953" i="2"/>
  <c r="AC1953" i="2"/>
  <c r="AE1953" i="2"/>
  <c r="AF1953" i="2"/>
  <c r="AG1953" i="2"/>
  <c r="AL1953" i="2"/>
  <c r="AT1953" i="2"/>
  <c r="AY1953" i="2"/>
  <c r="AZ1953" i="2"/>
  <c r="BB1953" i="2"/>
  <c r="BC1953" i="2" s="1"/>
  <c r="BF1953" i="2"/>
  <c r="BG1953" i="2"/>
  <c r="BH1953" i="2"/>
  <c r="P1954" i="2"/>
  <c r="Q1954" i="2"/>
  <c r="R1954" i="2"/>
  <c r="AQ1954" i="2" s="1"/>
  <c r="S1954" i="2"/>
  <c r="T1954" i="2"/>
  <c r="AC1954" i="2"/>
  <c r="AE1954" i="2"/>
  <c r="AF1954" i="2"/>
  <c r="AG1954" i="2"/>
  <c r="AL1954" i="2"/>
  <c r="AT1954" i="2"/>
  <c r="AY1954" i="2"/>
  <c r="AZ1954" i="2"/>
  <c r="BB1954" i="2"/>
  <c r="BC1954" i="2" s="1"/>
  <c r="BF1954" i="2"/>
  <c r="BG1954" i="2"/>
  <c r="BH1954" i="2"/>
  <c r="P1955" i="2"/>
  <c r="Q1955" i="2"/>
  <c r="R1955" i="2"/>
  <c r="AQ1955" i="2" s="1"/>
  <c r="S1955" i="2"/>
  <c r="T1955" i="2"/>
  <c r="AC1955" i="2"/>
  <c r="AE1955" i="2"/>
  <c r="AF1955" i="2"/>
  <c r="AG1955" i="2"/>
  <c r="AL1955" i="2"/>
  <c r="AT1955" i="2"/>
  <c r="AY1955" i="2"/>
  <c r="AZ1955" i="2"/>
  <c r="BB1955" i="2"/>
  <c r="BC1955" i="2" s="1"/>
  <c r="BF1955" i="2"/>
  <c r="BG1955" i="2"/>
  <c r="BH1955" i="2"/>
  <c r="P1956" i="2"/>
  <c r="Q1956" i="2"/>
  <c r="R1956" i="2"/>
  <c r="AQ1956" i="2" s="1"/>
  <c r="S1956" i="2"/>
  <c r="AC1956" i="2"/>
  <c r="AE1956" i="2"/>
  <c r="AF1956" i="2"/>
  <c r="AG1956" i="2"/>
  <c r="AL1956" i="2"/>
  <c r="AT1956" i="2"/>
  <c r="AY1956" i="2"/>
  <c r="AZ1956" i="2"/>
  <c r="BB1956" i="2"/>
  <c r="BC1956" i="2" s="1"/>
  <c r="BF1956" i="2"/>
  <c r="BG1956" i="2"/>
  <c r="BH1956" i="2"/>
  <c r="P1957" i="2"/>
  <c r="Q1957" i="2"/>
  <c r="R1957" i="2"/>
  <c r="AQ1957" i="2" s="1"/>
  <c r="S1957" i="2"/>
  <c r="T1957" i="2"/>
  <c r="AC1957" i="2"/>
  <c r="AE1957" i="2"/>
  <c r="AF1957" i="2"/>
  <c r="AG1957" i="2"/>
  <c r="AL1957" i="2"/>
  <c r="AT1957" i="2"/>
  <c r="AY1957" i="2"/>
  <c r="AZ1957" i="2"/>
  <c r="BB1957" i="2"/>
  <c r="BC1957" i="2" s="1"/>
  <c r="BF1957" i="2"/>
  <c r="BG1957" i="2"/>
  <c r="BH1957" i="2"/>
  <c r="P1958" i="2"/>
  <c r="Q1958" i="2"/>
  <c r="R1958" i="2"/>
  <c r="AQ1958" i="2" s="1"/>
  <c r="S1958" i="2"/>
  <c r="T1958" i="2"/>
  <c r="AC1958" i="2"/>
  <c r="AE1958" i="2"/>
  <c r="AF1958" i="2"/>
  <c r="AG1958" i="2"/>
  <c r="AL1958" i="2"/>
  <c r="AT1958" i="2"/>
  <c r="AY1958" i="2"/>
  <c r="AZ1958" i="2"/>
  <c r="BB1958" i="2"/>
  <c r="BC1958" i="2" s="1"/>
  <c r="BF1958" i="2"/>
  <c r="BG1958" i="2"/>
  <c r="BH1958" i="2"/>
  <c r="P1959" i="2"/>
  <c r="Q1959" i="2"/>
  <c r="R1959" i="2"/>
  <c r="AQ1959" i="2" s="1"/>
  <c r="S1959" i="2"/>
  <c r="AC1959" i="2"/>
  <c r="AE1959" i="2"/>
  <c r="AF1959" i="2"/>
  <c r="AG1959" i="2"/>
  <c r="AL1959" i="2"/>
  <c r="AT1959" i="2"/>
  <c r="AY1959" i="2"/>
  <c r="AZ1959" i="2"/>
  <c r="BB1959" i="2"/>
  <c r="BC1959" i="2" s="1"/>
  <c r="BF1959" i="2"/>
  <c r="BG1959" i="2"/>
  <c r="BH1959" i="2"/>
  <c r="P1960" i="2"/>
  <c r="Q1960" i="2"/>
  <c r="R1960" i="2"/>
  <c r="AQ1960" i="2" s="1"/>
  <c r="S1960" i="2"/>
  <c r="AC1960" i="2"/>
  <c r="AE1960" i="2"/>
  <c r="AF1960" i="2"/>
  <c r="AG1960" i="2"/>
  <c r="AL1960" i="2"/>
  <c r="AT1960" i="2"/>
  <c r="AY1960" i="2"/>
  <c r="AZ1960" i="2"/>
  <c r="BB1960" i="2"/>
  <c r="BC1960" i="2" s="1"/>
  <c r="BF1960" i="2"/>
  <c r="BG1960" i="2"/>
  <c r="BH1960" i="2"/>
  <c r="P1961" i="2"/>
  <c r="Q1961" i="2"/>
  <c r="R1961" i="2"/>
  <c r="AQ1961" i="2" s="1"/>
  <c r="S1961" i="2"/>
  <c r="AC1961" i="2"/>
  <c r="AE1961" i="2"/>
  <c r="AF1961" i="2"/>
  <c r="AG1961" i="2"/>
  <c r="AL1961" i="2"/>
  <c r="AT1961" i="2"/>
  <c r="AY1961" i="2"/>
  <c r="AZ1961" i="2"/>
  <c r="BB1961" i="2"/>
  <c r="BC1961" i="2" s="1"/>
  <c r="BF1961" i="2"/>
  <c r="BG1961" i="2"/>
  <c r="BH1961" i="2"/>
  <c r="P1962" i="2"/>
  <c r="Q1962" i="2"/>
  <c r="R1962" i="2"/>
  <c r="AQ1962" i="2" s="1"/>
  <c r="S1962" i="2"/>
  <c r="AC1962" i="2"/>
  <c r="AE1962" i="2"/>
  <c r="AF1962" i="2"/>
  <c r="AG1962" i="2"/>
  <c r="AL1962" i="2"/>
  <c r="AT1962" i="2"/>
  <c r="AY1962" i="2"/>
  <c r="AZ1962" i="2"/>
  <c r="BB1962" i="2"/>
  <c r="BC1962" i="2" s="1"/>
  <c r="BF1962" i="2"/>
  <c r="BG1962" i="2"/>
  <c r="BH1962" i="2"/>
  <c r="P1963" i="2"/>
  <c r="Q1963" i="2"/>
  <c r="R1963" i="2"/>
  <c r="AQ1963" i="2" s="1"/>
  <c r="S1963" i="2"/>
  <c r="AC1963" i="2"/>
  <c r="AE1963" i="2"/>
  <c r="AF1963" i="2"/>
  <c r="AG1963" i="2"/>
  <c r="AL1963" i="2"/>
  <c r="AT1963" i="2"/>
  <c r="AY1963" i="2"/>
  <c r="AZ1963" i="2"/>
  <c r="BB1963" i="2"/>
  <c r="BC1963" i="2" s="1"/>
  <c r="BF1963" i="2"/>
  <c r="BG1963" i="2"/>
  <c r="BH1963" i="2"/>
  <c r="P1964" i="2"/>
  <c r="Q1964" i="2"/>
  <c r="R1964" i="2"/>
  <c r="AQ1964" i="2" s="1"/>
  <c r="S1964" i="2"/>
  <c r="AC1964" i="2"/>
  <c r="AE1964" i="2"/>
  <c r="AF1964" i="2"/>
  <c r="AG1964" i="2"/>
  <c r="AL1964" i="2"/>
  <c r="AT1964" i="2"/>
  <c r="AY1964" i="2"/>
  <c r="AZ1964" i="2"/>
  <c r="BB1964" i="2"/>
  <c r="BC1964" i="2" s="1"/>
  <c r="BF1964" i="2"/>
  <c r="BG1964" i="2"/>
  <c r="BH1964" i="2"/>
  <c r="P1965" i="2"/>
  <c r="Q1965" i="2"/>
  <c r="R1965" i="2"/>
  <c r="AQ1965" i="2" s="1"/>
  <c r="S1965" i="2"/>
  <c r="AC1965" i="2"/>
  <c r="AE1965" i="2"/>
  <c r="AF1965" i="2"/>
  <c r="AG1965" i="2"/>
  <c r="AL1965" i="2"/>
  <c r="AT1965" i="2"/>
  <c r="AY1965" i="2"/>
  <c r="AZ1965" i="2"/>
  <c r="BB1965" i="2"/>
  <c r="BC1965" i="2" s="1"/>
  <c r="BF1965" i="2"/>
  <c r="BG1965" i="2"/>
  <c r="BH1965" i="2"/>
  <c r="P1966" i="2"/>
  <c r="Q1966" i="2"/>
  <c r="R1966" i="2"/>
  <c r="AQ1966" i="2" s="1"/>
  <c r="S1966" i="2"/>
  <c r="AC1966" i="2"/>
  <c r="AE1966" i="2"/>
  <c r="AF1966" i="2"/>
  <c r="AG1966" i="2"/>
  <c r="AL1966" i="2"/>
  <c r="AT1966" i="2"/>
  <c r="AY1966" i="2"/>
  <c r="AZ1966" i="2"/>
  <c r="BB1966" i="2"/>
  <c r="BC1966" i="2" s="1"/>
  <c r="BF1966" i="2"/>
  <c r="BG1966" i="2"/>
  <c r="BH1966" i="2"/>
  <c r="P1967" i="2"/>
  <c r="Q1967" i="2"/>
  <c r="R1967" i="2"/>
  <c r="AQ1967" i="2" s="1"/>
  <c r="S1967" i="2"/>
  <c r="AC1967" i="2"/>
  <c r="AE1967" i="2"/>
  <c r="AF1967" i="2"/>
  <c r="AG1967" i="2"/>
  <c r="AL1967" i="2"/>
  <c r="AT1967" i="2"/>
  <c r="AY1967" i="2"/>
  <c r="AZ1967" i="2"/>
  <c r="BB1967" i="2"/>
  <c r="BC1967" i="2" s="1"/>
  <c r="BF1967" i="2"/>
  <c r="BG1967" i="2"/>
  <c r="BH1967" i="2"/>
  <c r="P1968" i="2"/>
  <c r="Q1968" i="2"/>
  <c r="R1968" i="2"/>
  <c r="AQ1968" i="2" s="1"/>
  <c r="S1968" i="2"/>
  <c r="AC1968" i="2"/>
  <c r="AE1968" i="2"/>
  <c r="AF1968" i="2"/>
  <c r="AG1968" i="2"/>
  <c r="AL1968" i="2"/>
  <c r="AT1968" i="2"/>
  <c r="AY1968" i="2"/>
  <c r="AZ1968" i="2"/>
  <c r="BB1968" i="2"/>
  <c r="BC1968" i="2" s="1"/>
  <c r="BF1968" i="2"/>
  <c r="BG1968" i="2"/>
  <c r="BH1968" i="2"/>
  <c r="P1969" i="2"/>
  <c r="Q1969" i="2"/>
  <c r="R1969" i="2"/>
  <c r="AQ1969" i="2" s="1"/>
  <c r="S1969" i="2"/>
  <c r="AC1969" i="2"/>
  <c r="AE1969" i="2"/>
  <c r="AF1969" i="2"/>
  <c r="AG1969" i="2"/>
  <c r="AL1969" i="2"/>
  <c r="AT1969" i="2"/>
  <c r="AY1969" i="2"/>
  <c r="AZ1969" i="2"/>
  <c r="BB1969" i="2"/>
  <c r="BC1969" i="2" s="1"/>
  <c r="BF1969" i="2"/>
  <c r="BG1969" i="2"/>
  <c r="BH1969" i="2"/>
  <c r="P1970" i="2"/>
  <c r="Q1970" i="2"/>
  <c r="R1970" i="2"/>
  <c r="AQ1970" i="2" s="1"/>
  <c r="S1970" i="2"/>
  <c r="AC1970" i="2"/>
  <c r="AE1970" i="2"/>
  <c r="AF1970" i="2"/>
  <c r="AG1970" i="2"/>
  <c r="AL1970" i="2"/>
  <c r="AT1970" i="2"/>
  <c r="AY1970" i="2"/>
  <c r="AZ1970" i="2"/>
  <c r="BB1970" i="2"/>
  <c r="BC1970" i="2" s="1"/>
  <c r="BF1970" i="2"/>
  <c r="BG1970" i="2"/>
  <c r="BH1970" i="2"/>
  <c r="P1971" i="2"/>
  <c r="Q1971" i="2"/>
  <c r="R1971" i="2"/>
  <c r="AQ1971" i="2" s="1"/>
  <c r="S1971" i="2"/>
  <c r="AC1971" i="2"/>
  <c r="AE1971" i="2"/>
  <c r="AF1971" i="2"/>
  <c r="AG1971" i="2"/>
  <c r="AL1971" i="2"/>
  <c r="AT1971" i="2"/>
  <c r="AY1971" i="2"/>
  <c r="AZ1971" i="2"/>
  <c r="BB1971" i="2"/>
  <c r="BC1971" i="2" s="1"/>
  <c r="BF1971" i="2"/>
  <c r="BG1971" i="2"/>
  <c r="BH1971" i="2"/>
  <c r="P1972" i="2"/>
  <c r="Q1972" i="2"/>
  <c r="R1972" i="2"/>
  <c r="AQ1972" i="2" s="1"/>
  <c r="S1972" i="2"/>
  <c r="AC1972" i="2"/>
  <c r="AE1972" i="2"/>
  <c r="AF1972" i="2"/>
  <c r="AG1972" i="2"/>
  <c r="AL1972" i="2"/>
  <c r="AT1972" i="2"/>
  <c r="AY1972" i="2"/>
  <c r="AZ1972" i="2"/>
  <c r="BB1972" i="2"/>
  <c r="BC1972" i="2" s="1"/>
  <c r="BF1972" i="2"/>
  <c r="BG1972" i="2"/>
  <c r="BH1972" i="2"/>
  <c r="P1973" i="2"/>
  <c r="Q1973" i="2"/>
  <c r="R1973" i="2"/>
  <c r="AQ1973" i="2" s="1"/>
  <c r="S1973" i="2"/>
  <c r="AC1973" i="2"/>
  <c r="AE1973" i="2"/>
  <c r="AF1973" i="2"/>
  <c r="AG1973" i="2"/>
  <c r="AL1973" i="2"/>
  <c r="AT1973" i="2"/>
  <c r="AY1973" i="2"/>
  <c r="AZ1973" i="2"/>
  <c r="BB1973" i="2"/>
  <c r="BC1973" i="2" s="1"/>
  <c r="BF1973" i="2"/>
  <c r="BG1973" i="2"/>
  <c r="BH1973" i="2"/>
  <c r="P1974" i="2"/>
  <c r="Q1974" i="2"/>
  <c r="R1974" i="2"/>
  <c r="AQ1974" i="2" s="1"/>
  <c r="S1974" i="2"/>
  <c r="AC1974" i="2"/>
  <c r="AE1974" i="2"/>
  <c r="AF1974" i="2"/>
  <c r="AG1974" i="2"/>
  <c r="AL1974" i="2"/>
  <c r="AT1974" i="2"/>
  <c r="AY1974" i="2"/>
  <c r="AZ1974" i="2"/>
  <c r="BB1974" i="2"/>
  <c r="BC1974" i="2" s="1"/>
  <c r="BF1974" i="2"/>
  <c r="BG1974" i="2"/>
  <c r="BH1974" i="2"/>
  <c r="P1975" i="2"/>
  <c r="Q1975" i="2"/>
  <c r="R1975" i="2"/>
  <c r="AQ1975" i="2" s="1"/>
  <c r="S1975" i="2"/>
  <c r="AC1975" i="2"/>
  <c r="AE1975" i="2"/>
  <c r="AF1975" i="2"/>
  <c r="AG1975" i="2"/>
  <c r="AL1975" i="2"/>
  <c r="AT1975" i="2"/>
  <c r="AY1975" i="2"/>
  <c r="AZ1975" i="2"/>
  <c r="BB1975" i="2"/>
  <c r="BC1975" i="2" s="1"/>
  <c r="BF1975" i="2"/>
  <c r="BG1975" i="2"/>
  <c r="BH1975" i="2"/>
  <c r="P1976" i="2"/>
  <c r="Q1976" i="2"/>
  <c r="R1976" i="2"/>
  <c r="AQ1976" i="2" s="1"/>
  <c r="S1976" i="2"/>
  <c r="AC1976" i="2"/>
  <c r="AE1976" i="2"/>
  <c r="AF1976" i="2"/>
  <c r="AG1976" i="2"/>
  <c r="AL1976" i="2"/>
  <c r="AT1976" i="2"/>
  <c r="AY1976" i="2"/>
  <c r="AZ1976" i="2"/>
  <c r="BB1976" i="2"/>
  <c r="BC1976" i="2" s="1"/>
  <c r="BF1976" i="2"/>
  <c r="BG1976" i="2"/>
  <c r="BH1976" i="2"/>
  <c r="P1977" i="2"/>
  <c r="Q1977" i="2"/>
  <c r="R1977" i="2"/>
  <c r="AQ1977" i="2" s="1"/>
  <c r="S1977" i="2"/>
  <c r="AC1977" i="2"/>
  <c r="AE1977" i="2"/>
  <c r="AF1977" i="2"/>
  <c r="AG1977" i="2"/>
  <c r="AL1977" i="2"/>
  <c r="AT1977" i="2"/>
  <c r="AY1977" i="2"/>
  <c r="AZ1977" i="2"/>
  <c r="BB1977" i="2"/>
  <c r="BC1977" i="2" s="1"/>
  <c r="BF1977" i="2"/>
  <c r="BG1977" i="2"/>
  <c r="BH1977" i="2"/>
  <c r="P1978" i="2"/>
  <c r="Q1978" i="2"/>
  <c r="R1978" i="2"/>
  <c r="AQ1978" i="2" s="1"/>
  <c r="S1978" i="2"/>
  <c r="AC1978" i="2"/>
  <c r="AE1978" i="2"/>
  <c r="AF1978" i="2"/>
  <c r="AG1978" i="2"/>
  <c r="AL1978" i="2"/>
  <c r="AT1978" i="2"/>
  <c r="AY1978" i="2"/>
  <c r="AZ1978" i="2"/>
  <c r="BB1978" i="2"/>
  <c r="BC1978" i="2" s="1"/>
  <c r="BF1978" i="2"/>
  <c r="BG1978" i="2"/>
  <c r="BH1978" i="2"/>
  <c r="P1979" i="2"/>
  <c r="Q1979" i="2"/>
  <c r="R1979" i="2"/>
  <c r="AQ1979" i="2" s="1"/>
  <c r="S1979" i="2"/>
  <c r="AC1979" i="2"/>
  <c r="AE1979" i="2"/>
  <c r="AF1979" i="2"/>
  <c r="AG1979" i="2"/>
  <c r="AL1979" i="2"/>
  <c r="AT1979" i="2"/>
  <c r="AY1979" i="2"/>
  <c r="AZ1979" i="2"/>
  <c r="BB1979" i="2"/>
  <c r="BC1979" i="2" s="1"/>
  <c r="BF1979" i="2"/>
  <c r="BG1979" i="2"/>
  <c r="BH1979" i="2"/>
  <c r="P1980" i="2"/>
  <c r="Q1980" i="2"/>
  <c r="R1980" i="2"/>
  <c r="AQ1980" i="2" s="1"/>
  <c r="S1980" i="2"/>
  <c r="AC1980" i="2"/>
  <c r="AE1980" i="2"/>
  <c r="AF1980" i="2"/>
  <c r="AG1980" i="2"/>
  <c r="AL1980" i="2"/>
  <c r="AT1980" i="2"/>
  <c r="AY1980" i="2"/>
  <c r="AZ1980" i="2"/>
  <c r="BB1980" i="2"/>
  <c r="BC1980" i="2" s="1"/>
  <c r="BF1980" i="2"/>
  <c r="BG1980" i="2"/>
  <c r="BH1980" i="2"/>
  <c r="P1981" i="2"/>
  <c r="Q1981" i="2"/>
  <c r="R1981" i="2"/>
  <c r="AQ1981" i="2" s="1"/>
  <c r="S1981" i="2"/>
  <c r="AC1981" i="2"/>
  <c r="AE1981" i="2"/>
  <c r="AF1981" i="2"/>
  <c r="AG1981" i="2"/>
  <c r="AL1981" i="2"/>
  <c r="AT1981" i="2"/>
  <c r="AY1981" i="2"/>
  <c r="AZ1981" i="2"/>
  <c r="BB1981" i="2"/>
  <c r="BC1981" i="2" s="1"/>
  <c r="BF1981" i="2"/>
  <c r="BG1981" i="2"/>
  <c r="BH1981" i="2"/>
  <c r="P1982" i="2"/>
  <c r="Q1982" i="2"/>
  <c r="R1982" i="2"/>
  <c r="AQ1982" i="2" s="1"/>
  <c r="S1982" i="2"/>
  <c r="AC1982" i="2"/>
  <c r="AE1982" i="2"/>
  <c r="AF1982" i="2"/>
  <c r="AG1982" i="2"/>
  <c r="AL1982" i="2"/>
  <c r="AT1982" i="2"/>
  <c r="AY1982" i="2"/>
  <c r="AZ1982" i="2"/>
  <c r="BB1982" i="2"/>
  <c r="BC1982" i="2" s="1"/>
  <c r="BF1982" i="2"/>
  <c r="BG1982" i="2"/>
  <c r="BH1982" i="2"/>
  <c r="P1983" i="2"/>
  <c r="Q1983" i="2"/>
  <c r="R1983" i="2"/>
  <c r="AQ1983" i="2" s="1"/>
  <c r="S1983" i="2"/>
  <c r="AC1983" i="2"/>
  <c r="AE1983" i="2"/>
  <c r="AF1983" i="2"/>
  <c r="AG1983" i="2"/>
  <c r="AL1983" i="2"/>
  <c r="AT1983" i="2"/>
  <c r="AY1983" i="2"/>
  <c r="AZ1983" i="2"/>
  <c r="BB1983" i="2"/>
  <c r="BC1983" i="2" s="1"/>
  <c r="BF1983" i="2"/>
  <c r="BG1983" i="2"/>
  <c r="BH1983" i="2"/>
  <c r="P1984" i="2"/>
  <c r="Q1984" i="2"/>
  <c r="R1984" i="2"/>
  <c r="AQ1984" i="2" s="1"/>
  <c r="S1984" i="2"/>
  <c r="AC1984" i="2"/>
  <c r="AE1984" i="2"/>
  <c r="AF1984" i="2"/>
  <c r="AG1984" i="2"/>
  <c r="AL1984" i="2"/>
  <c r="AT1984" i="2"/>
  <c r="AY1984" i="2"/>
  <c r="AZ1984" i="2"/>
  <c r="BB1984" i="2"/>
  <c r="BC1984" i="2" s="1"/>
  <c r="BF1984" i="2"/>
  <c r="BG1984" i="2"/>
  <c r="BH1984" i="2"/>
  <c r="P1985" i="2"/>
  <c r="Q1985" i="2"/>
  <c r="R1985" i="2"/>
  <c r="AQ1985" i="2" s="1"/>
  <c r="S1985" i="2"/>
  <c r="AC1985" i="2"/>
  <c r="AE1985" i="2"/>
  <c r="AF1985" i="2"/>
  <c r="AG1985" i="2"/>
  <c r="AL1985" i="2"/>
  <c r="AT1985" i="2"/>
  <c r="AY1985" i="2"/>
  <c r="AZ1985" i="2"/>
  <c r="BB1985" i="2"/>
  <c r="BC1985" i="2" s="1"/>
  <c r="BF1985" i="2"/>
  <c r="BG1985" i="2"/>
  <c r="BH1985" i="2"/>
  <c r="P1986" i="2"/>
  <c r="Q1986" i="2"/>
  <c r="R1986" i="2"/>
  <c r="AQ1986" i="2" s="1"/>
  <c r="S1986" i="2"/>
  <c r="AC1986" i="2"/>
  <c r="AE1986" i="2"/>
  <c r="AF1986" i="2"/>
  <c r="AG1986" i="2"/>
  <c r="AL1986" i="2"/>
  <c r="AT1986" i="2"/>
  <c r="AY1986" i="2"/>
  <c r="AZ1986" i="2"/>
  <c r="BB1986" i="2"/>
  <c r="BC1986" i="2" s="1"/>
  <c r="BF1986" i="2"/>
  <c r="BG1986" i="2"/>
  <c r="BH1986" i="2"/>
  <c r="P1987" i="2"/>
  <c r="Q1987" i="2"/>
  <c r="R1987" i="2"/>
  <c r="AQ1987" i="2" s="1"/>
  <c r="S1987" i="2"/>
  <c r="AC1987" i="2"/>
  <c r="AE1987" i="2"/>
  <c r="AF1987" i="2"/>
  <c r="AG1987" i="2"/>
  <c r="AL1987" i="2"/>
  <c r="AT1987" i="2"/>
  <c r="AY1987" i="2"/>
  <c r="AZ1987" i="2"/>
  <c r="BB1987" i="2"/>
  <c r="BC1987" i="2" s="1"/>
  <c r="BF1987" i="2"/>
  <c r="BG1987" i="2"/>
  <c r="BH1987" i="2"/>
  <c r="AK1662" i="2"/>
  <c r="Y1662" i="2"/>
  <c r="Z1662" i="2" s="1"/>
  <c r="AK1663" i="2"/>
  <c r="Y1663" i="2"/>
  <c r="Z1663" i="2" s="1"/>
  <c r="AK1664" i="2"/>
  <c r="Y1664" i="2"/>
  <c r="Z1664" i="2" s="1"/>
  <c r="AK1665" i="2"/>
  <c r="Y1665" i="2"/>
  <c r="Z1665" i="2" s="1"/>
  <c r="AK1666" i="2"/>
  <c r="Y1666" i="2"/>
  <c r="Z1666" i="2" s="1"/>
  <c r="AK1667" i="2"/>
  <c r="Y1667" i="2"/>
  <c r="Z1667" i="2" s="1"/>
  <c r="AK1668" i="2"/>
  <c r="Y1668" i="2"/>
  <c r="Z1668" i="2" s="1"/>
  <c r="AK1669" i="2"/>
  <c r="Y1669" i="2"/>
  <c r="Z1669" i="2" s="1"/>
  <c r="AK1670" i="2"/>
  <c r="Y1670" i="2"/>
  <c r="Z1670" i="2" s="1"/>
  <c r="AK1671" i="2"/>
  <c r="Y1671" i="2"/>
  <c r="Z1671" i="2" s="1"/>
  <c r="AK1672" i="2"/>
  <c r="Y1672" i="2"/>
  <c r="Z1672" i="2" s="1"/>
  <c r="AK1673" i="2"/>
  <c r="Y1673" i="2"/>
  <c r="Z1673" i="2" s="1"/>
  <c r="AK1674" i="2"/>
  <c r="Y1674" i="2"/>
  <c r="Z1674" i="2" s="1"/>
  <c r="AK1675" i="2"/>
  <c r="Y1675" i="2"/>
  <c r="Z1675" i="2" s="1"/>
  <c r="AK1676" i="2"/>
  <c r="Y1676" i="2"/>
  <c r="Z1676" i="2" s="1"/>
  <c r="AK1677" i="2"/>
  <c r="Y1677" i="2"/>
  <c r="Z1677" i="2" s="1"/>
  <c r="AK1678" i="2"/>
  <c r="Y1678" i="2"/>
  <c r="Z1678" i="2" s="1"/>
  <c r="AN1678" i="2" s="1"/>
  <c r="AK1679" i="2"/>
  <c r="Y1679" i="2"/>
  <c r="Z1679" i="2" s="1"/>
  <c r="AN1679" i="2" s="1"/>
  <c r="AK1680" i="2"/>
  <c r="Y1680" i="2"/>
  <c r="Z1680" i="2" s="1"/>
  <c r="AK1681" i="2"/>
  <c r="Y1681" i="2"/>
  <c r="Z1681" i="2" s="1"/>
  <c r="AN1681" i="2" s="1"/>
  <c r="AK1682" i="2"/>
  <c r="Y1682" i="2"/>
  <c r="Z1682" i="2" s="1"/>
  <c r="AK1683" i="2"/>
  <c r="Y1683" i="2"/>
  <c r="Z1683" i="2" s="1"/>
  <c r="AK1684" i="2"/>
  <c r="Y1684" i="2"/>
  <c r="Z1684" i="2" s="1"/>
  <c r="AK1685" i="2"/>
  <c r="Y1685" i="2"/>
  <c r="Z1685" i="2" s="1"/>
  <c r="AK1686" i="2"/>
  <c r="Y1686" i="2"/>
  <c r="Z1686" i="2" s="1"/>
  <c r="AK1687" i="2"/>
  <c r="Y1687" i="2"/>
  <c r="Z1687" i="2" s="1"/>
  <c r="AK1688" i="2"/>
  <c r="Y1688" i="2"/>
  <c r="Z1688" i="2" s="1"/>
  <c r="AK1689" i="2"/>
  <c r="Y1689" i="2"/>
  <c r="Z1689" i="2" s="1"/>
  <c r="AK1690" i="2"/>
  <c r="Y1690" i="2"/>
  <c r="Z1690" i="2" s="1"/>
  <c r="AK1691" i="2"/>
  <c r="Y1691" i="2"/>
  <c r="Z1691" i="2" s="1"/>
  <c r="AK1692" i="2"/>
  <c r="Y1692" i="2"/>
  <c r="Z1692" i="2" s="1"/>
  <c r="AK1693" i="2"/>
  <c r="Y1693" i="2"/>
  <c r="Z1693" i="2" s="1"/>
  <c r="AN1693" i="2" s="1"/>
  <c r="AK1694" i="2"/>
  <c r="Y1694" i="2"/>
  <c r="Z1694" i="2" s="1"/>
  <c r="AN1694" i="2" s="1"/>
  <c r="AK1695" i="2"/>
  <c r="Y1695" i="2"/>
  <c r="Z1695" i="2" s="1"/>
  <c r="AN1695" i="2" s="1"/>
  <c r="AK1696" i="2"/>
  <c r="Y1696" i="2"/>
  <c r="Z1696" i="2" s="1"/>
  <c r="AK1697" i="2"/>
  <c r="Y1697" i="2"/>
  <c r="Z1697" i="2" s="1"/>
  <c r="AN1697" i="2" s="1"/>
  <c r="AK1698" i="2"/>
  <c r="Y1698" i="2"/>
  <c r="Z1698" i="2" s="1"/>
  <c r="AK1699" i="2"/>
  <c r="Y1699" i="2"/>
  <c r="Z1699" i="2" s="1"/>
  <c r="AK1700" i="2"/>
  <c r="Y1700" i="2"/>
  <c r="Z1700" i="2" s="1"/>
  <c r="AN1700" i="2" s="1"/>
  <c r="AK1701" i="2"/>
  <c r="Y1701" i="2"/>
  <c r="Z1701" i="2" s="1"/>
  <c r="AK1702" i="2"/>
  <c r="Y1702" i="2"/>
  <c r="Z1702" i="2" s="1"/>
  <c r="AK1703" i="2"/>
  <c r="Y1703" i="2"/>
  <c r="Z1703" i="2" s="1"/>
  <c r="AK1704" i="2"/>
  <c r="Y1704" i="2"/>
  <c r="Z1704" i="2" s="1"/>
  <c r="AK1705" i="2"/>
  <c r="Y1705" i="2"/>
  <c r="Z1705" i="2" s="1"/>
  <c r="AK1706" i="2"/>
  <c r="Y1706" i="2"/>
  <c r="Z1706" i="2" s="1"/>
  <c r="AN1706" i="2" s="1"/>
  <c r="AK1707" i="2"/>
  <c r="Y1707" i="2"/>
  <c r="Z1707" i="2" s="1"/>
  <c r="AK1708" i="2"/>
  <c r="Y1708" i="2"/>
  <c r="Z1708" i="2" s="1"/>
  <c r="AN1708" i="2" s="1"/>
  <c r="AK1709" i="2"/>
  <c r="Y1709" i="2"/>
  <c r="Z1709" i="2" s="1"/>
  <c r="AN1709" i="2" s="1"/>
  <c r="AK1710" i="2"/>
  <c r="Y1710" i="2"/>
  <c r="Z1710" i="2" s="1"/>
  <c r="AN1710" i="2" s="1"/>
  <c r="AK1711" i="2"/>
  <c r="Y1711" i="2"/>
  <c r="Z1711" i="2" s="1"/>
  <c r="AN1711" i="2" s="1"/>
  <c r="AK1712" i="2"/>
  <c r="Y1712" i="2"/>
  <c r="Z1712" i="2" s="1"/>
  <c r="AK1713" i="2"/>
  <c r="Y1713" i="2"/>
  <c r="Z1713" i="2" s="1"/>
  <c r="AN1713" i="2" s="1"/>
  <c r="AK1714" i="2"/>
  <c r="Y1714" i="2"/>
  <c r="Z1714" i="2" s="1"/>
  <c r="AK1715" i="2"/>
  <c r="Y1715" i="2"/>
  <c r="Z1715" i="2" s="1"/>
  <c r="AK1716" i="2"/>
  <c r="Y1716" i="2"/>
  <c r="Z1716" i="2" s="1"/>
  <c r="AN1716" i="2" s="1"/>
  <c r="AK1717" i="2"/>
  <c r="Y1717" i="2"/>
  <c r="Z1717" i="2" s="1"/>
  <c r="AK1718" i="2"/>
  <c r="Y1718" i="2"/>
  <c r="Z1718" i="2" s="1"/>
  <c r="AK1719" i="2"/>
  <c r="Y1719" i="2"/>
  <c r="Z1719" i="2" s="1"/>
  <c r="AK1720" i="2"/>
  <c r="Y1720" i="2"/>
  <c r="Z1720" i="2" s="1"/>
  <c r="AK1721" i="2"/>
  <c r="Y1721" i="2"/>
  <c r="Z1721" i="2" s="1"/>
  <c r="AK1722" i="2"/>
  <c r="Y1722" i="2"/>
  <c r="Z1722" i="2" s="1"/>
  <c r="AN1722" i="2" s="1"/>
  <c r="AK1723" i="2"/>
  <c r="Y1723" i="2"/>
  <c r="Z1723" i="2" s="1"/>
  <c r="AK1724" i="2"/>
  <c r="Y1724" i="2"/>
  <c r="Z1724" i="2" s="1"/>
  <c r="AK1725" i="2"/>
  <c r="Y1725" i="2"/>
  <c r="Z1725" i="2" s="1"/>
  <c r="AK1726" i="2"/>
  <c r="Y1726" i="2"/>
  <c r="Z1726" i="2" s="1"/>
  <c r="AN1726" i="2" s="1"/>
  <c r="AK1727" i="2"/>
  <c r="Y1727" i="2"/>
  <c r="Z1727" i="2" s="1"/>
  <c r="AN1727" i="2" s="1"/>
  <c r="AK1728" i="2"/>
  <c r="Y1728" i="2"/>
  <c r="Z1728" i="2" s="1"/>
  <c r="AK1729" i="2"/>
  <c r="Y1729" i="2"/>
  <c r="Z1729" i="2" s="1"/>
  <c r="AN1729" i="2" s="1"/>
  <c r="AK1730" i="2"/>
  <c r="Y1730" i="2"/>
  <c r="Z1730" i="2" s="1"/>
  <c r="AN1730" i="2" s="1"/>
  <c r="AK1731" i="2"/>
  <c r="Y1731" i="2"/>
  <c r="Z1731" i="2" s="1"/>
  <c r="AN1731" i="2" s="1"/>
  <c r="AK1732" i="2"/>
  <c r="Y1732" i="2"/>
  <c r="Z1732" i="2" s="1"/>
  <c r="AK1733" i="2"/>
  <c r="Y1733" i="2"/>
  <c r="Z1733" i="2" s="1"/>
  <c r="AN1733" i="2" s="1"/>
  <c r="AK1734" i="2"/>
  <c r="Y1734" i="2"/>
  <c r="Z1734" i="2" s="1"/>
  <c r="AN1734" i="2" s="1"/>
  <c r="AK1735" i="2"/>
  <c r="Y1735" i="2"/>
  <c r="Z1735" i="2" s="1"/>
  <c r="AK1736" i="2"/>
  <c r="Y1736" i="2"/>
  <c r="Z1736" i="2" s="1"/>
  <c r="AK1737" i="2"/>
  <c r="Y1737" i="2"/>
  <c r="Z1737" i="2" s="1"/>
  <c r="AN1737" i="2" s="1"/>
  <c r="AK1738" i="2"/>
  <c r="Y1738" i="2"/>
  <c r="Z1738" i="2" s="1"/>
  <c r="AK1739" i="2"/>
  <c r="Y1739" i="2"/>
  <c r="Z1739" i="2" s="1"/>
  <c r="AK1740" i="2"/>
  <c r="Y1740" i="2"/>
  <c r="Z1740" i="2" s="1"/>
  <c r="AK1741" i="2"/>
  <c r="Y1741" i="2"/>
  <c r="Z1741" i="2" s="1"/>
  <c r="AK1742" i="2"/>
  <c r="Y1742" i="2"/>
  <c r="Z1742" i="2" s="1"/>
  <c r="AK1743" i="2"/>
  <c r="Y1743" i="2"/>
  <c r="Z1743" i="2" s="1"/>
  <c r="AN1743" i="2" s="1"/>
  <c r="AK1744" i="2"/>
  <c r="Y1744" i="2"/>
  <c r="Z1744" i="2" s="1"/>
  <c r="AN1744" i="2" s="1"/>
  <c r="AK1745" i="2"/>
  <c r="Y1745" i="2"/>
  <c r="Z1745" i="2" s="1"/>
  <c r="AN1745" i="2" s="1"/>
  <c r="AK1746" i="2"/>
  <c r="Y1746" i="2"/>
  <c r="Z1746" i="2" s="1"/>
  <c r="AN1746" i="2" s="1"/>
  <c r="AK1747" i="2"/>
  <c r="Y1747" i="2"/>
  <c r="Z1747" i="2" s="1"/>
  <c r="AN1747" i="2" s="1"/>
  <c r="AK1748" i="2"/>
  <c r="Y1748" i="2"/>
  <c r="Z1748" i="2" s="1"/>
  <c r="AN1748" i="2" s="1"/>
  <c r="AK1749" i="2"/>
  <c r="Y1749" i="2"/>
  <c r="Z1749" i="2" s="1"/>
  <c r="AK1750" i="2"/>
  <c r="Y1750" i="2"/>
  <c r="Z1750" i="2" s="1"/>
  <c r="AN1750" i="2" s="1"/>
  <c r="AK1751" i="2"/>
  <c r="Y1751" i="2"/>
  <c r="Z1751" i="2" s="1"/>
  <c r="AN1751" i="2" s="1"/>
  <c r="AK1752" i="2"/>
  <c r="Y1752" i="2"/>
  <c r="Z1752" i="2" s="1"/>
  <c r="AK1753" i="2"/>
  <c r="Y1753" i="2"/>
  <c r="Z1753" i="2" s="1"/>
  <c r="AN1753" i="2" s="1"/>
  <c r="AK1754" i="2"/>
  <c r="Y1754" i="2"/>
  <c r="Z1754" i="2" s="1"/>
  <c r="AN1754" i="2" s="1"/>
  <c r="AK1755" i="2"/>
  <c r="Y1755" i="2"/>
  <c r="Z1755" i="2" s="1"/>
  <c r="AN1755" i="2" s="1"/>
  <c r="AK1756" i="2"/>
  <c r="Y1756" i="2"/>
  <c r="Z1756" i="2" s="1"/>
  <c r="AK1757" i="2"/>
  <c r="Y1757" i="2"/>
  <c r="Z1757" i="2" s="1"/>
  <c r="AK1758" i="2"/>
  <c r="Y1758" i="2"/>
  <c r="Z1758" i="2" s="1"/>
  <c r="AN1758" i="2" s="1"/>
  <c r="AK1759" i="2"/>
  <c r="Y1759" i="2"/>
  <c r="Z1759" i="2" s="1"/>
  <c r="AK1760" i="2"/>
  <c r="Y1760" i="2"/>
  <c r="Z1760" i="2" s="1"/>
  <c r="AN1760" i="2" s="1"/>
  <c r="AK1761" i="2"/>
  <c r="Y1761" i="2"/>
  <c r="Z1761" i="2" s="1"/>
  <c r="AN1761" i="2" s="1"/>
  <c r="AK1762" i="2"/>
  <c r="Y1762" i="2"/>
  <c r="Z1762" i="2" s="1"/>
  <c r="AK1763" i="2"/>
  <c r="Y1763" i="2"/>
  <c r="Z1763" i="2" s="1"/>
  <c r="AK1764" i="2"/>
  <c r="Y1764" i="2"/>
  <c r="Z1764" i="2" s="1"/>
  <c r="AN1764" i="2" s="1"/>
  <c r="AK1765" i="2"/>
  <c r="Y1765" i="2"/>
  <c r="Z1765" i="2" s="1"/>
  <c r="AN1765" i="2" s="1"/>
  <c r="AK1766" i="2"/>
  <c r="Y1766" i="2"/>
  <c r="Z1766" i="2" s="1"/>
  <c r="AN1766" i="2" s="1"/>
  <c r="AK1767" i="2"/>
  <c r="Y1767" i="2"/>
  <c r="Z1767" i="2" s="1"/>
  <c r="AK1768" i="2"/>
  <c r="Y1768" i="2"/>
  <c r="Z1768" i="2" s="1"/>
  <c r="AN1768" i="2" s="1"/>
  <c r="AK1769" i="2"/>
  <c r="Y1769" i="2"/>
  <c r="Z1769" i="2" s="1"/>
  <c r="AN1769" i="2" s="1"/>
  <c r="AK1770" i="2"/>
  <c r="Y1770" i="2"/>
  <c r="Z1770" i="2" s="1"/>
  <c r="AK1771" i="2"/>
  <c r="Y1771" i="2"/>
  <c r="Z1771" i="2" s="1"/>
  <c r="AN1771" i="2" s="1"/>
  <c r="AK1772" i="2"/>
  <c r="Y1772" i="2"/>
  <c r="Z1772" i="2" s="1"/>
  <c r="AN1772" i="2" s="1"/>
  <c r="AK1773" i="2"/>
  <c r="Y1773" i="2"/>
  <c r="Z1773" i="2" s="1"/>
  <c r="AN1773" i="2" s="1"/>
  <c r="AK1774" i="2"/>
  <c r="Y1774" i="2"/>
  <c r="Z1774" i="2" s="1"/>
  <c r="AN1774" i="2" s="1"/>
  <c r="AK1775" i="2"/>
  <c r="Y1775" i="2"/>
  <c r="Z1775" i="2" s="1"/>
  <c r="AN1775" i="2" s="1"/>
  <c r="AK1776" i="2"/>
  <c r="Y1776" i="2"/>
  <c r="Z1776" i="2" s="1"/>
  <c r="AN1776" i="2" s="1"/>
  <c r="AK1777" i="2"/>
  <c r="Y1777" i="2"/>
  <c r="Z1777" i="2" s="1"/>
  <c r="AN1777" i="2" s="1"/>
  <c r="AK1778" i="2"/>
  <c r="Y1778" i="2"/>
  <c r="Z1778" i="2" s="1"/>
  <c r="AK1779" i="2"/>
  <c r="Y1779" i="2"/>
  <c r="Z1779" i="2" s="1"/>
  <c r="AK1780" i="2"/>
  <c r="Y1780" i="2"/>
  <c r="Z1780" i="2" s="1"/>
  <c r="AK1781" i="2"/>
  <c r="Y1781" i="2"/>
  <c r="Z1781" i="2" s="1"/>
  <c r="AK1782" i="2"/>
  <c r="Y1782" i="2"/>
  <c r="Z1782" i="2" s="1"/>
  <c r="AN1782" i="2" s="1"/>
  <c r="AK1783" i="2"/>
  <c r="Y1783" i="2"/>
  <c r="Z1783" i="2" s="1"/>
  <c r="AN1783" i="2" s="1"/>
  <c r="AK1784" i="2"/>
  <c r="Y1784" i="2"/>
  <c r="Z1784" i="2" s="1"/>
  <c r="AK1785" i="2"/>
  <c r="Y1785" i="2"/>
  <c r="Z1785" i="2" s="1"/>
  <c r="AK1786" i="2"/>
  <c r="Y1786" i="2"/>
  <c r="Z1786" i="2" s="1"/>
  <c r="AK1787" i="2"/>
  <c r="Y1787" i="2"/>
  <c r="Z1787" i="2" s="1"/>
  <c r="AN1787" i="2" s="1"/>
  <c r="AK1788" i="2"/>
  <c r="Y1788" i="2"/>
  <c r="Z1788" i="2" s="1"/>
  <c r="AN1788" i="2" s="1"/>
  <c r="AK1789" i="2"/>
  <c r="Y1789" i="2"/>
  <c r="Z1789" i="2" s="1"/>
  <c r="AN1789" i="2" s="1"/>
  <c r="AK1790" i="2"/>
  <c r="Y1790" i="2"/>
  <c r="Z1790" i="2" s="1"/>
  <c r="AK1791" i="2"/>
  <c r="Y1791" i="2"/>
  <c r="Z1791" i="2" s="1"/>
  <c r="AN1791" i="2" s="1"/>
  <c r="AK1792" i="2"/>
  <c r="Y1792" i="2"/>
  <c r="Z1792" i="2" s="1"/>
  <c r="AK1793" i="2"/>
  <c r="Y1793" i="2"/>
  <c r="Z1793" i="2" s="1"/>
  <c r="AK1794" i="2"/>
  <c r="Y1794" i="2"/>
  <c r="Z1794" i="2" s="1"/>
  <c r="AK1795" i="2"/>
  <c r="Y1795" i="2"/>
  <c r="Z1795" i="2" s="1"/>
  <c r="AK1796" i="2"/>
  <c r="Y1796" i="2"/>
  <c r="Z1796" i="2" s="1"/>
  <c r="AK1797" i="2"/>
  <c r="Y1797" i="2"/>
  <c r="Z1797" i="2" s="1"/>
  <c r="AN1797" i="2" s="1"/>
  <c r="AK1798" i="2"/>
  <c r="Y1798" i="2"/>
  <c r="Z1798" i="2" s="1"/>
  <c r="AK1799" i="2"/>
  <c r="Y1799" i="2"/>
  <c r="Z1799" i="2" s="1"/>
  <c r="AN1799" i="2" s="1"/>
  <c r="AK1800" i="2"/>
  <c r="Y1800" i="2"/>
  <c r="Z1800" i="2" s="1"/>
  <c r="AN1800" i="2" s="1"/>
  <c r="AK1801" i="2"/>
  <c r="Y1801" i="2"/>
  <c r="Z1801" i="2" s="1"/>
  <c r="AN1801" i="2" s="1"/>
  <c r="AK1802" i="2"/>
  <c r="Y1802" i="2"/>
  <c r="Z1802" i="2" s="1"/>
  <c r="AK1803" i="2"/>
  <c r="Y1803" i="2"/>
  <c r="Z1803" i="2" s="1"/>
  <c r="AN1803" i="2" s="1"/>
  <c r="AK1804" i="2"/>
  <c r="Y1804" i="2"/>
  <c r="Z1804" i="2" s="1"/>
  <c r="AK1805" i="2"/>
  <c r="Y1805" i="2"/>
  <c r="Z1805" i="2" s="1"/>
  <c r="AK1806" i="2"/>
  <c r="Y1806" i="2"/>
  <c r="Z1806" i="2" s="1"/>
  <c r="AK1807" i="2"/>
  <c r="Y1807" i="2"/>
  <c r="Z1807" i="2" s="1"/>
  <c r="AK1808" i="2"/>
  <c r="Y1808" i="2"/>
  <c r="Z1808" i="2" s="1"/>
  <c r="AN1808" i="2" s="1"/>
  <c r="AK1809" i="2"/>
  <c r="Y1809" i="2"/>
  <c r="Z1809" i="2" s="1"/>
  <c r="AK1810" i="2"/>
  <c r="Y1810" i="2"/>
  <c r="Z1810" i="2" s="1"/>
  <c r="AK1811" i="2"/>
  <c r="Y1811" i="2"/>
  <c r="Z1811" i="2" s="1"/>
  <c r="AN1811" i="2" s="1"/>
  <c r="AK1812" i="2"/>
  <c r="Y1812" i="2"/>
  <c r="Z1812" i="2" s="1"/>
  <c r="AK1813" i="2"/>
  <c r="Y1813" i="2"/>
  <c r="Z1813" i="2" s="1"/>
  <c r="AN1813" i="2" s="1"/>
  <c r="AK1814" i="2"/>
  <c r="Y1814" i="2"/>
  <c r="Z1814" i="2" s="1"/>
  <c r="AK1815" i="2"/>
  <c r="Y1815" i="2"/>
  <c r="Z1815" i="2" s="1"/>
  <c r="AK1816" i="2"/>
  <c r="Y1816" i="2"/>
  <c r="Z1816" i="2" s="1"/>
  <c r="AK1817" i="2"/>
  <c r="Y1817" i="2"/>
  <c r="Z1817" i="2" s="1"/>
  <c r="AK1818" i="2"/>
  <c r="Y1818" i="2"/>
  <c r="Z1818" i="2" s="1"/>
  <c r="AK1819" i="2"/>
  <c r="Y1819" i="2"/>
  <c r="Z1819" i="2" s="1"/>
  <c r="AN1819" i="2" s="1"/>
  <c r="AK1820" i="2"/>
  <c r="Y1820" i="2"/>
  <c r="Z1820" i="2" s="1"/>
  <c r="AK1821" i="2"/>
  <c r="Y1821" i="2"/>
  <c r="Z1821" i="2" s="1"/>
  <c r="AK1822" i="2"/>
  <c r="Y1822" i="2"/>
  <c r="Z1822" i="2" s="1"/>
  <c r="AK1823" i="2"/>
  <c r="Y1823" i="2"/>
  <c r="Z1823" i="2" s="1"/>
  <c r="AN1823" i="2" s="1"/>
  <c r="AK1824" i="2"/>
  <c r="Y1824" i="2"/>
  <c r="Z1824" i="2" s="1"/>
  <c r="AN1824" i="2" s="1"/>
  <c r="AK1825" i="2"/>
  <c r="Y1825" i="2"/>
  <c r="Z1825" i="2" s="1"/>
  <c r="AN1825" i="2" s="1"/>
  <c r="AK1826" i="2"/>
  <c r="Y1826" i="2"/>
  <c r="Z1826" i="2" s="1"/>
  <c r="AN1826" i="2" s="1"/>
  <c r="AK1827" i="2"/>
  <c r="Y1827" i="2"/>
  <c r="Z1827" i="2" s="1"/>
  <c r="AK1828" i="2"/>
  <c r="Y1828" i="2"/>
  <c r="Z1828" i="2" s="1"/>
  <c r="AN1828" i="2" s="1"/>
  <c r="AK1829" i="2"/>
  <c r="Y1829" i="2"/>
  <c r="Z1829" i="2" s="1"/>
  <c r="AK1830" i="2"/>
  <c r="Y1830" i="2"/>
  <c r="Z1830" i="2" s="1"/>
  <c r="AK1831" i="2"/>
  <c r="Y1831" i="2"/>
  <c r="Z1831" i="2" s="1"/>
  <c r="AK1832" i="2"/>
  <c r="Y1832" i="2"/>
  <c r="Z1832" i="2" s="1"/>
  <c r="AK1833" i="2"/>
  <c r="Y1833" i="2"/>
  <c r="Z1833" i="2" s="1"/>
  <c r="AN1833" i="2" s="1"/>
  <c r="AK1834" i="2"/>
  <c r="Y1834" i="2"/>
  <c r="Z1834" i="2" s="1"/>
  <c r="AK1835" i="2"/>
  <c r="Y1835" i="2"/>
  <c r="Z1835" i="2" s="1"/>
  <c r="AK1836" i="2"/>
  <c r="Y1836" i="2"/>
  <c r="Z1836" i="2" s="1"/>
  <c r="AK1837" i="2"/>
  <c r="Y1837" i="2"/>
  <c r="Z1837" i="2" s="1"/>
  <c r="AK1838" i="2"/>
  <c r="Y1838" i="2"/>
  <c r="Z1838" i="2" s="1"/>
  <c r="AN1838" i="2" s="1"/>
  <c r="AK1839" i="2"/>
  <c r="Y1839" i="2"/>
  <c r="Z1839" i="2" s="1"/>
  <c r="AK1840" i="2"/>
  <c r="Y1840" i="2"/>
  <c r="Z1840" i="2" s="1"/>
  <c r="AK1841" i="2"/>
  <c r="Y1841" i="2"/>
  <c r="Z1841" i="2" s="1"/>
  <c r="AN1841" i="2" s="1"/>
  <c r="AK1842" i="2"/>
  <c r="Y1842" i="2"/>
  <c r="Z1842" i="2" s="1"/>
  <c r="AN1842" i="2" s="1"/>
  <c r="AK1843" i="2"/>
  <c r="Y1843" i="2"/>
  <c r="Z1843" i="2" s="1"/>
  <c r="AN1843" i="2" s="1"/>
  <c r="AK1844" i="2"/>
  <c r="Y1844" i="2"/>
  <c r="Z1844" i="2" s="1"/>
  <c r="AN1844" i="2" s="1"/>
  <c r="AK1845" i="2"/>
  <c r="Y1845" i="2"/>
  <c r="Z1845" i="2" s="1"/>
  <c r="AN1845" i="2" s="1"/>
  <c r="AK1846" i="2"/>
  <c r="Y1846" i="2"/>
  <c r="Z1846" i="2" s="1"/>
  <c r="AN1846" i="2" s="1"/>
  <c r="AK1847" i="2"/>
  <c r="Y1847" i="2"/>
  <c r="Z1847" i="2" s="1"/>
  <c r="AK1848" i="2"/>
  <c r="Y1848" i="2"/>
  <c r="Z1848" i="2" s="1"/>
  <c r="AN1848" i="2" s="1"/>
  <c r="AK1849" i="2"/>
  <c r="Y1849" i="2"/>
  <c r="Z1849" i="2" s="1"/>
  <c r="AN1849" i="2" s="1"/>
  <c r="AK1850" i="2"/>
  <c r="Y1850" i="2"/>
  <c r="Z1850" i="2" s="1"/>
  <c r="AK1851" i="2"/>
  <c r="Y1851" i="2"/>
  <c r="Z1851" i="2" s="1"/>
  <c r="AK1852" i="2"/>
  <c r="Y1852" i="2"/>
  <c r="Z1852" i="2" s="1"/>
  <c r="AK1853" i="2"/>
  <c r="Y1853" i="2"/>
  <c r="Z1853" i="2" s="1"/>
  <c r="AN1853" i="2" s="1"/>
  <c r="AK1854" i="2"/>
  <c r="Y1854" i="2"/>
  <c r="Z1854" i="2" s="1"/>
  <c r="AN1854" i="2" s="1"/>
  <c r="AK1855" i="2"/>
  <c r="Y1855" i="2"/>
  <c r="Z1855" i="2" s="1"/>
  <c r="AK1856" i="2"/>
  <c r="Y1856" i="2"/>
  <c r="Z1856" i="2" s="1"/>
  <c r="AN1856" i="2" s="1"/>
  <c r="AK1857" i="2"/>
  <c r="Y1857" i="2"/>
  <c r="Z1857" i="2" s="1"/>
  <c r="AK1858" i="2"/>
  <c r="Y1858" i="2"/>
  <c r="Z1858" i="2" s="1"/>
  <c r="AN1858" i="2" s="1"/>
  <c r="AK1859" i="2"/>
  <c r="Y1859" i="2"/>
  <c r="Z1859" i="2" s="1"/>
  <c r="AN1859" i="2" s="1"/>
  <c r="AK1860" i="2"/>
  <c r="Y1860" i="2"/>
  <c r="Z1860" i="2" s="1"/>
  <c r="AK1861" i="2"/>
  <c r="Y1861" i="2"/>
  <c r="Z1861" i="2" s="1"/>
  <c r="AN1861" i="2" s="1"/>
  <c r="AK1862" i="2"/>
  <c r="Y1862" i="2"/>
  <c r="Z1862" i="2" s="1"/>
  <c r="AN1862" i="2" s="1"/>
  <c r="AK1863" i="2"/>
  <c r="Y1863" i="2"/>
  <c r="Z1863" i="2" s="1"/>
  <c r="AK1864" i="2"/>
  <c r="Y1864" i="2"/>
  <c r="Z1864" i="2" s="1"/>
  <c r="AN1864" i="2" s="1"/>
  <c r="AK1865" i="2"/>
  <c r="Y1865" i="2"/>
  <c r="Z1865" i="2" s="1"/>
  <c r="AK1866" i="2"/>
  <c r="Y1866" i="2"/>
  <c r="Z1866" i="2" s="1"/>
  <c r="AK1867" i="2"/>
  <c r="Y1867" i="2"/>
  <c r="Z1867" i="2" s="1"/>
  <c r="AN1867" i="2" s="1"/>
  <c r="AK1868" i="2"/>
  <c r="Y1868" i="2"/>
  <c r="Z1868" i="2" s="1"/>
  <c r="AN1868" i="2" s="1"/>
  <c r="AK1869" i="2"/>
  <c r="Y1869" i="2"/>
  <c r="Z1869" i="2" s="1"/>
  <c r="AN1869" i="2" s="1"/>
  <c r="AK1870" i="2"/>
  <c r="Y1870" i="2"/>
  <c r="Z1870" i="2" s="1"/>
  <c r="AN1870" i="2" s="1"/>
  <c r="AK1871" i="2"/>
  <c r="Y1871" i="2"/>
  <c r="Z1871" i="2" s="1"/>
  <c r="AK1872" i="2"/>
  <c r="Y1872" i="2"/>
  <c r="Z1872" i="2" s="1"/>
  <c r="AN1872" i="2" s="1"/>
  <c r="AK1873" i="2"/>
  <c r="Y1873" i="2"/>
  <c r="Z1873" i="2" s="1"/>
  <c r="AK1874" i="2"/>
  <c r="Y1874" i="2"/>
  <c r="Z1874" i="2" s="1"/>
  <c r="AK1875" i="2"/>
  <c r="Y1875" i="2"/>
  <c r="Z1875" i="2" s="1"/>
  <c r="AK1876" i="2"/>
  <c r="Y1876" i="2"/>
  <c r="Z1876" i="2" s="1"/>
  <c r="AK1877" i="2"/>
  <c r="Y1877" i="2"/>
  <c r="Z1877" i="2" s="1"/>
  <c r="AK1878" i="2"/>
  <c r="Y1878" i="2"/>
  <c r="Z1878" i="2" s="1"/>
  <c r="AK1879" i="2"/>
  <c r="Y1879" i="2"/>
  <c r="Z1879" i="2" s="1"/>
  <c r="AK1880" i="2"/>
  <c r="Y1880" i="2"/>
  <c r="Z1880" i="2" s="1"/>
  <c r="AK1881" i="2"/>
  <c r="Y1881" i="2"/>
  <c r="Z1881" i="2" s="1"/>
  <c r="AN1881" i="2" s="1"/>
  <c r="AK1882" i="2"/>
  <c r="Y1882" i="2"/>
  <c r="Z1882" i="2" s="1"/>
  <c r="AN1882" i="2" s="1"/>
  <c r="AK1883" i="2"/>
  <c r="Y1883" i="2"/>
  <c r="Z1883" i="2" s="1"/>
  <c r="AK1884" i="2"/>
  <c r="Y1884" i="2"/>
  <c r="Z1884" i="2" s="1"/>
  <c r="AN1884" i="2" s="1"/>
  <c r="AK1885" i="2"/>
  <c r="Y1885" i="2"/>
  <c r="Z1885" i="2" s="1"/>
  <c r="AK1886" i="2"/>
  <c r="Y1886" i="2"/>
  <c r="Z1886" i="2" s="1"/>
  <c r="AN1886" i="2" s="1"/>
  <c r="AK1887" i="2"/>
  <c r="Y1887" i="2"/>
  <c r="Z1887" i="2" s="1"/>
  <c r="AK1888" i="2"/>
  <c r="Y1888" i="2"/>
  <c r="Z1888" i="2" s="1"/>
  <c r="AN1888" i="2" s="1"/>
  <c r="AK1889" i="2"/>
  <c r="Y1889" i="2"/>
  <c r="Z1889" i="2" s="1"/>
  <c r="AN1889" i="2" s="1"/>
  <c r="AK1890" i="2"/>
  <c r="Y1890" i="2"/>
  <c r="Z1890" i="2" s="1"/>
  <c r="AK1891" i="2"/>
  <c r="Y1891" i="2"/>
  <c r="Z1891" i="2" s="1"/>
  <c r="AK1892" i="2"/>
  <c r="Y1892" i="2"/>
  <c r="Z1892" i="2" s="1"/>
  <c r="AN1892" i="2" s="1"/>
  <c r="AK1893" i="2"/>
  <c r="Y1893" i="2"/>
  <c r="Z1893" i="2" s="1"/>
  <c r="AN1893" i="2" s="1"/>
  <c r="AK1894" i="2"/>
  <c r="Y1894" i="2"/>
  <c r="Z1894" i="2" s="1"/>
  <c r="AK1895" i="2"/>
  <c r="Y1895" i="2"/>
  <c r="Z1895" i="2" s="1"/>
  <c r="AK1896" i="2"/>
  <c r="Y1896" i="2"/>
  <c r="Z1896" i="2" s="1"/>
  <c r="AN1896" i="2" s="1"/>
  <c r="AK1897" i="2"/>
  <c r="Y1897" i="2"/>
  <c r="Z1897" i="2" s="1"/>
  <c r="AK1898" i="2"/>
  <c r="Y1898" i="2"/>
  <c r="Z1898" i="2" s="1"/>
  <c r="AK1899" i="2"/>
  <c r="Y1899" i="2"/>
  <c r="Z1899" i="2" s="1"/>
  <c r="AK1900" i="2"/>
  <c r="Y1900" i="2"/>
  <c r="Z1900" i="2" s="1"/>
  <c r="AN1900" i="2" s="1"/>
  <c r="AK1901" i="2"/>
  <c r="Y1901" i="2"/>
  <c r="Z1901" i="2" s="1"/>
  <c r="AN1901" i="2" s="1"/>
  <c r="AK1902" i="2"/>
  <c r="Y1902" i="2"/>
  <c r="Z1902" i="2" s="1"/>
  <c r="AK1903" i="2"/>
  <c r="Y1903" i="2"/>
  <c r="Z1903" i="2" s="1"/>
  <c r="AK1904" i="2"/>
  <c r="Y1904" i="2"/>
  <c r="Z1904" i="2" s="1"/>
  <c r="AN1904" i="2" s="1"/>
  <c r="AK1905" i="2"/>
  <c r="Y1905" i="2"/>
  <c r="Z1905" i="2" s="1"/>
  <c r="AN1905" i="2" s="1"/>
  <c r="AK1906" i="2"/>
  <c r="Y1906" i="2"/>
  <c r="Z1906" i="2" s="1"/>
  <c r="AK1907" i="2"/>
  <c r="Y1907" i="2"/>
  <c r="Z1907" i="2" s="1"/>
  <c r="AK1908" i="2"/>
  <c r="Y1908" i="2"/>
  <c r="Z1908" i="2" s="1"/>
  <c r="AK1909" i="2"/>
  <c r="Y1909" i="2"/>
  <c r="Z1909" i="2" s="1"/>
  <c r="AN1909" i="2" s="1"/>
  <c r="AK1910" i="2"/>
  <c r="Y1910" i="2"/>
  <c r="Z1910" i="2" s="1"/>
  <c r="AK1911" i="2"/>
  <c r="Y1911" i="2"/>
  <c r="Z1911" i="2" s="1"/>
  <c r="AN1911" i="2" s="1"/>
  <c r="AK1912" i="2"/>
  <c r="Y1912" i="2"/>
  <c r="Z1912" i="2" s="1"/>
  <c r="AK1913" i="2"/>
  <c r="Y1913" i="2"/>
  <c r="Z1913" i="2" s="1"/>
  <c r="AN1913" i="2" s="1"/>
  <c r="AK1914" i="2"/>
  <c r="Y1914" i="2"/>
  <c r="Z1914" i="2" s="1"/>
  <c r="AN1914" i="2" s="1"/>
  <c r="AK1915" i="2"/>
  <c r="Y1915" i="2"/>
  <c r="Z1915" i="2" s="1"/>
  <c r="AN1915" i="2" s="1"/>
  <c r="AK1916" i="2"/>
  <c r="Y1916" i="2"/>
  <c r="Z1916" i="2" s="1"/>
  <c r="AN1916" i="2" s="1"/>
  <c r="AK1917" i="2"/>
  <c r="Y1917" i="2"/>
  <c r="Z1917" i="2" s="1"/>
  <c r="AN1917" i="2" s="1"/>
  <c r="AK1918" i="2"/>
  <c r="Y1918" i="2"/>
  <c r="Z1918" i="2" s="1"/>
  <c r="AK1919" i="2"/>
  <c r="Y1919" i="2"/>
  <c r="Z1919" i="2" s="1"/>
  <c r="AN1919" i="2" s="1"/>
  <c r="AK1920" i="2"/>
  <c r="Y1920" i="2"/>
  <c r="Z1920" i="2" s="1"/>
  <c r="AN1920" i="2" s="1"/>
  <c r="AK1921" i="2"/>
  <c r="Y1921" i="2"/>
  <c r="Z1921" i="2" s="1"/>
  <c r="AN1921" i="2" s="1"/>
  <c r="AK1922" i="2"/>
  <c r="Y1922" i="2"/>
  <c r="Z1922" i="2" s="1"/>
  <c r="AK1923" i="2"/>
  <c r="Y1923" i="2"/>
  <c r="Z1923" i="2" s="1"/>
  <c r="AN1923" i="2" s="1"/>
  <c r="AK1924" i="2"/>
  <c r="Y1924" i="2"/>
  <c r="Z1924" i="2" s="1"/>
  <c r="AN1924" i="2" s="1"/>
  <c r="AK1925" i="2"/>
  <c r="Y1925" i="2"/>
  <c r="Z1925" i="2" s="1"/>
  <c r="AK1926" i="2"/>
  <c r="Y1926" i="2"/>
  <c r="Z1926" i="2" s="1"/>
  <c r="AN1926" i="2" s="1"/>
  <c r="AK1927" i="2"/>
  <c r="Y1927" i="2"/>
  <c r="Z1927" i="2" s="1"/>
  <c r="AK1928" i="2"/>
  <c r="Y1928" i="2"/>
  <c r="Z1928" i="2" s="1"/>
  <c r="AN1928" i="2" s="1"/>
  <c r="AK1929" i="2"/>
  <c r="Y1929" i="2"/>
  <c r="Z1929" i="2" s="1"/>
  <c r="AN1929" i="2" s="1"/>
  <c r="AK1930" i="2"/>
  <c r="Y1930" i="2"/>
  <c r="Z1930" i="2" s="1"/>
  <c r="AK1931" i="2"/>
  <c r="Y1931" i="2"/>
  <c r="Z1931" i="2" s="1"/>
  <c r="AK1932" i="2"/>
  <c r="Y1932" i="2"/>
  <c r="Z1932" i="2" s="1"/>
  <c r="AN1932" i="2" s="1"/>
  <c r="AK1933" i="2"/>
  <c r="Y1933" i="2"/>
  <c r="Z1933" i="2" s="1"/>
  <c r="AK1934" i="2"/>
  <c r="Y1934" i="2"/>
  <c r="Z1934" i="2" s="1"/>
  <c r="AK1935" i="2"/>
  <c r="Y1935" i="2"/>
  <c r="Z1935" i="2" s="1"/>
  <c r="AN1935" i="2" s="1"/>
  <c r="AK1936" i="2"/>
  <c r="Y1936" i="2"/>
  <c r="Z1936" i="2" s="1"/>
  <c r="AK1937" i="2"/>
  <c r="Y1937" i="2"/>
  <c r="Z1937" i="2" s="1"/>
  <c r="AN1937" i="2" s="1"/>
  <c r="AK1938" i="2"/>
  <c r="Y1938" i="2"/>
  <c r="Z1938" i="2" s="1"/>
  <c r="AK1939" i="2"/>
  <c r="Y1939" i="2"/>
  <c r="Z1939" i="2" s="1"/>
  <c r="AK1940" i="2"/>
  <c r="Y1940" i="2"/>
  <c r="Z1940" i="2" s="1"/>
  <c r="AK1941" i="2"/>
  <c r="Y1941" i="2"/>
  <c r="Z1941" i="2" s="1"/>
  <c r="AN1941" i="2" s="1"/>
  <c r="AK1942" i="2"/>
  <c r="Y1942" i="2"/>
  <c r="Z1942" i="2" s="1"/>
  <c r="AK1943" i="2"/>
  <c r="Y1943" i="2"/>
  <c r="Z1943" i="2" s="1"/>
  <c r="AK1944" i="2"/>
  <c r="Y1944" i="2"/>
  <c r="Z1944" i="2" s="1"/>
  <c r="AN1944" i="2" s="1"/>
  <c r="AK1945" i="2"/>
  <c r="Y1945" i="2"/>
  <c r="Z1945" i="2" s="1"/>
  <c r="AK1946" i="2"/>
  <c r="Y1946" i="2"/>
  <c r="Z1946" i="2" s="1"/>
  <c r="AK1947" i="2"/>
  <c r="Y1947" i="2"/>
  <c r="Z1947" i="2" s="1"/>
  <c r="AN1947" i="2" s="1"/>
  <c r="AK1948" i="2"/>
  <c r="Y1948" i="2"/>
  <c r="Z1948" i="2" s="1"/>
  <c r="AK1949" i="2"/>
  <c r="Y1949" i="2"/>
  <c r="Z1949" i="2" s="1"/>
  <c r="AN1949" i="2" s="1"/>
  <c r="AK1950" i="2"/>
  <c r="Y1950" i="2"/>
  <c r="Z1950" i="2" s="1"/>
  <c r="AN1950" i="2" s="1"/>
  <c r="AK1951" i="2"/>
  <c r="Y1951" i="2"/>
  <c r="Z1951" i="2" s="1"/>
  <c r="AK1952" i="2"/>
  <c r="Y1952" i="2"/>
  <c r="Z1952" i="2" s="1"/>
  <c r="AK1953" i="2"/>
  <c r="Y1953" i="2"/>
  <c r="Z1953" i="2" s="1"/>
  <c r="AN1953" i="2" s="1"/>
  <c r="AK1954" i="2"/>
  <c r="Y1954" i="2"/>
  <c r="Z1954" i="2" s="1"/>
  <c r="AK1955" i="2"/>
  <c r="Y1955" i="2"/>
  <c r="Z1955" i="2" s="1"/>
  <c r="AN1955" i="2" s="1"/>
  <c r="AK1956" i="2"/>
  <c r="Y1956" i="2"/>
  <c r="Z1956" i="2" s="1"/>
  <c r="AN1956" i="2" s="1"/>
  <c r="AK1957" i="2"/>
  <c r="Y1957" i="2"/>
  <c r="Z1957" i="2" s="1"/>
  <c r="AK1958" i="2"/>
  <c r="Y1958" i="2"/>
  <c r="Z1958" i="2" s="1"/>
  <c r="AN1958" i="2" s="1"/>
  <c r="AK1959" i="2"/>
  <c r="Y1959" i="2"/>
  <c r="Z1959" i="2" s="1"/>
  <c r="AK1960" i="2"/>
  <c r="Y1960" i="2"/>
  <c r="Z1960" i="2" s="1"/>
  <c r="AN1960" i="2" s="1"/>
  <c r="AK1961" i="2"/>
  <c r="Y1961" i="2"/>
  <c r="Z1961" i="2" s="1"/>
  <c r="AN1961" i="2" s="1"/>
  <c r="AK1962" i="2"/>
  <c r="Y1962" i="2"/>
  <c r="Z1962" i="2" s="1"/>
  <c r="AN1962" i="2" s="1"/>
  <c r="AK1963" i="2"/>
  <c r="Y1963" i="2"/>
  <c r="Z1963" i="2" s="1"/>
  <c r="AK1964" i="2"/>
  <c r="Y1964" i="2"/>
  <c r="Z1964" i="2" s="1"/>
  <c r="AK1965" i="2"/>
  <c r="Y1965" i="2"/>
  <c r="Z1965" i="2" s="1"/>
  <c r="AK1966" i="2"/>
  <c r="Y1966" i="2"/>
  <c r="Z1966" i="2" s="1"/>
  <c r="AK1967" i="2"/>
  <c r="Y1967" i="2"/>
  <c r="Z1967" i="2" s="1"/>
  <c r="AN1967" i="2" s="1"/>
  <c r="AK1968" i="2"/>
  <c r="Y1968" i="2"/>
  <c r="Z1968" i="2" s="1"/>
  <c r="AN1968" i="2" s="1"/>
  <c r="AK1969" i="2"/>
  <c r="Y1969" i="2"/>
  <c r="Z1969" i="2" s="1"/>
  <c r="AK1970" i="2"/>
  <c r="Y1970" i="2"/>
  <c r="Z1970" i="2" s="1"/>
  <c r="AK1971" i="2"/>
  <c r="Y1971" i="2"/>
  <c r="Z1971" i="2" s="1"/>
  <c r="AK1972" i="2"/>
  <c r="Y1972" i="2"/>
  <c r="Z1972" i="2" s="1"/>
  <c r="AN1972" i="2" s="1"/>
  <c r="AK1973" i="2"/>
  <c r="Y1973" i="2"/>
  <c r="Z1973" i="2" s="1"/>
  <c r="AK1974" i="2"/>
  <c r="Y1974" i="2"/>
  <c r="Z1974" i="2" s="1"/>
  <c r="AN1974" i="2" s="1"/>
  <c r="AK1975" i="2"/>
  <c r="Y1975" i="2"/>
  <c r="Z1975" i="2" s="1"/>
  <c r="AK1976" i="2"/>
  <c r="Y1976" i="2"/>
  <c r="Z1976" i="2" s="1"/>
  <c r="AK1977" i="2"/>
  <c r="Y1977" i="2"/>
  <c r="Z1977" i="2" s="1"/>
  <c r="AN1977" i="2" s="1"/>
  <c r="AK1978" i="2"/>
  <c r="Y1978" i="2"/>
  <c r="Z1978" i="2" s="1"/>
  <c r="AK1979" i="2"/>
  <c r="Y1979" i="2"/>
  <c r="Z1979" i="2" s="1"/>
  <c r="AN1979" i="2" s="1"/>
  <c r="AK1980" i="2"/>
  <c r="Y1980" i="2"/>
  <c r="Z1980" i="2" s="1"/>
  <c r="AN1980" i="2" s="1"/>
  <c r="AK1981" i="2"/>
  <c r="Y1981" i="2"/>
  <c r="Z1981" i="2" s="1"/>
  <c r="AN1981" i="2" s="1"/>
  <c r="AK1982" i="2"/>
  <c r="Y1982" i="2"/>
  <c r="Z1982" i="2" s="1"/>
  <c r="AK1983" i="2"/>
  <c r="Y1983" i="2"/>
  <c r="Z1983" i="2" s="1"/>
  <c r="AN1983" i="2" s="1"/>
  <c r="AK1984" i="2"/>
  <c r="Y1984" i="2"/>
  <c r="Z1984" i="2" s="1"/>
  <c r="AK1985" i="2"/>
  <c r="Y1985" i="2"/>
  <c r="Z1985" i="2" s="1"/>
  <c r="AN1985" i="2" s="1"/>
  <c r="AK1986" i="2"/>
  <c r="Y1986" i="2"/>
  <c r="Z1986" i="2" s="1"/>
  <c r="AN1986" i="2" s="1"/>
  <c r="AK1987" i="2"/>
  <c r="Y1987" i="2"/>
  <c r="Z1987" i="2" s="1"/>
  <c r="P1527" i="2"/>
  <c r="Q1527" i="2"/>
  <c r="R1527" i="2"/>
  <c r="AQ1527" i="2" s="1"/>
  <c r="S1527" i="2"/>
  <c r="T1527" i="2"/>
  <c r="AC1527" i="2"/>
  <c r="AE1527" i="2"/>
  <c r="AF1527" i="2"/>
  <c r="AG1527" i="2"/>
  <c r="AL1527" i="2"/>
  <c r="AT1527" i="2"/>
  <c r="AY1527" i="2"/>
  <c r="AZ1527" i="2"/>
  <c r="BB1527" i="2"/>
  <c r="BC1527" i="2" s="1"/>
  <c r="BF1527" i="2"/>
  <c r="BG1527" i="2"/>
  <c r="BH1527" i="2"/>
  <c r="BM1527" i="2"/>
  <c r="P1528" i="2"/>
  <c r="Q1528" i="2"/>
  <c r="R1528" i="2"/>
  <c r="AQ1528" i="2" s="1"/>
  <c r="S1528" i="2"/>
  <c r="AC1528" i="2"/>
  <c r="AE1528" i="2"/>
  <c r="AF1528" i="2"/>
  <c r="AG1528" i="2"/>
  <c r="AL1528" i="2"/>
  <c r="AT1528" i="2"/>
  <c r="AY1528" i="2"/>
  <c r="AZ1528" i="2"/>
  <c r="BB1528" i="2"/>
  <c r="BC1528" i="2" s="1"/>
  <c r="BF1528" i="2"/>
  <c r="BG1528" i="2"/>
  <c r="BH1528" i="2"/>
  <c r="BM1528" i="2"/>
  <c r="P1529" i="2"/>
  <c r="Q1529" i="2"/>
  <c r="R1529" i="2"/>
  <c r="AQ1529" i="2" s="1"/>
  <c r="S1529" i="2"/>
  <c r="T1529" i="2"/>
  <c r="AC1529" i="2"/>
  <c r="AE1529" i="2"/>
  <c r="AF1529" i="2"/>
  <c r="AG1529" i="2"/>
  <c r="AL1529" i="2"/>
  <c r="AT1529" i="2"/>
  <c r="AY1529" i="2"/>
  <c r="AZ1529" i="2"/>
  <c r="BB1529" i="2"/>
  <c r="BC1529" i="2" s="1"/>
  <c r="BF1529" i="2"/>
  <c r="BG1529" i="2"/>
  <c r="BH1529" i="2"/>
  <c r="BM1529" i="2"/>
  <c r="P1530" i="2"/>
  <c r="Q1530" i="2"/>
  <c r="R1530" i="2"/>
  <c r="AQ1530" i="2" s="1"/>
  <c r="S1530" i="2"/>
  <c r="T1530" i="2"/>
  <c r="AC1530" i="2"/>
  <c r="AE1530" i="2"/>
  <c r="AF1530" i="2"/>
  <c r="AG1530" i="2"/>
  <c r="AL1530" i="2"/>
  <c r="AT1530" i="2"/>
  <c r="AY1530" i="2"/>
  <c r="AZ1530" i="2"/>
  <c r="BB1530" i="2"/>
  <c r="BC1530" i="2" s="1"/>
  <c r="BF1530" i="2"/>
  <c r="BG1530" i="2"/>
  <c r="BH1530" i="2"/>
  <c r="BM1530" i="2"/>
  <c r="P1531" i="2"/>
  <c r="Q1531" i="2"/>
  <c r="R1531" i="2"/>
  <c r="AQ1531" i="2" s="1"/>
  <c r="S1531" i="2"/>
  <c r="AC1531" i="2"/>
  <c r="AE1531" i="2"/>
  <c r="AF1531" i="2"/>
  <c r="AG1531" i="2"/>
  <c r="AL1531" i="2"/>
  <c r="AT1531" i="2"/>
  <c r="AY1531" i="2"/>
  <c r="AZ1531" i="2"/>
  <c r="BB1531" i="2"/>
  <c r="BC1531" i="2" s="1"/>
  <c r="BF1531" i="2"/>
  <c r="BG1531" i="2"/>
  <c r="BH1531" i="2"/>
  <c r="BM1531" i="2"/>
  <c r="P1532" i="2"/>
  <c r="Q1532" i="2"/>
  <c r="R1532" i="2"/>
  <c r="AQ1532" i="2" s="1"/>
  <c r="S1532" i="2"/>
  <c r="AC1532" i="2"/>
  <c r="AE1532" i="2"/>
  <c r="AF1532" i="2"/>
  <c r="AG1532" i="2"/>
  <c r="AL1532" i="2"/>
  <c r="AT1532" i="2"/>
  <c r="AY1532" i="2"/>
  <c r="AZ1532" i="2"/>
  <c r="BB1532" i="2"/>
  <c r="BC1532" i="2" s="1"/>
  <c r="BF1532" i="2"/>
  <c r="BG1532" i="2"/>
  <c r="BH1532" i="2"/>
  <c r="BM1532" i="2"/>
  <c r="P1533" i="2"/>
  <c r="Q1533" i="2"/>
  <c r="R1533" i="2"/>
  <c r="AQ1533" i="2" s="1"/>
  <c r="S1533" i="2"/>
  <c r="T1533" i="2"/>
  <c r="AC1533" i="2"/>
  <c r="AE1533" i="2"/>
  <c r="AF1533" i="2"/>
  <c r="AG1533" i="2"/>
  <c r="AL1533" i="2"/>
  <c r="AT1533" i="2"/>
  <c r="AY1533" i="2"/>
  <c r="AZ1533" i="2"/>
  <c r="BB1533" i="2"/>
  <c r="BC1533" i="2" s="1"/>
  <c r="BF1533" i="2"/>
  <c r="BG1533" i="2"/>
  <c r="BH1533" i="2"/>
  <c r="BM1533" i="2"/>
  <c r="P1534" i="2"/>
  <c r="Q1534" i="2"/>
  <c r="R1534" i="2"/>
  <c r="AQ1534" i="2" s="1"/>
  <c r="S1534" i="2"/>
  <c r="AC1534" i="2"/>
  <c r="AE1534" i="2"/>
  <c r="AF1534" i="2"/>
  <c r="AG1534" i="2"/>
  <c r="AL1534" i="2"/>
  <c r="AT1534" i="2"/>
  <c r="AY1534" i="2"/>
  <c r="AZ1534" i="2"/>
  <c r="BB1534" i="2"/>
  <c r="BC1534" i="2" s="1"/>
  <c r="BF1534" i="2"/>
  <c r="BG1534" i="2"/>
  <c r="BH1534" i="2"/>
  <c r="BM1534" i="2"/>
  <c r="P1535" i="2"/>
  <c r="Q1535" i="2"/>
  <c r="R1535" i="2"/>
  <c r="AQ1535" i="2" s="1"/>
  <c r="S1535" i="2"/>
  <c r="AC1535" i="2"/>
  <c r="AE1535" i="2"/>
  <c r="AF1535" i="2"/>
  <c r="AG1535" i="2"/>
  <c r="AL1535" i="2"/>
  <c r="AT1535" i="2"/>
  <c r="AY1535" i="2"/>
  <c r="AZ1535" i="2"/>
  <c r="BB1535" i="2"/>
  <c r="BC1535" i="2" s="1"/>
  <c r="BF1535" i="2"/>
  <c r="BG1535" i="2"/>
  <c r="BH1535" i="2"/>
  <c r="BM1535" i="2"/>
  <c r="P1536" i="2"/>
  <c r="Q1536" i="2"/>
  <c r="R1536" i="2"/>
  <c r="AQ1536" i="2" s="1"/>
  <c r="S1536" i="2"/>
  <c r="T1536" i="2"/>
  <c r="AC1536" i="2"/>
  <c r="AE1536" i="2"/>
  <c r="AF1536" i="2"/>
  <c r="AG1536" i="2"/>
  <c r="AL1536" i="2"/>
  <c r="AT1536" i="2"/>
  <c r="AY1536" i="2"/>
  <c r="AZ1536" i="2"/>
  <c r="BB1536" i="2"/>
  <c r="BC1536" i="2" s="1"/>
  <c r="BF1536" i="2"/>
  <c r="BG1536" i="2"/>
  <c r="BH1536" i="2"/>
  <c r="BM1536" i="2"/>
  <c r="P1537" i="2"/>
  <c r="Q1537" i="2"/>
  <c r="R1537" i="2"/>
  <c r="AQ1537" i="2" s="1"/>
  <c r="S1537" i="2"/>
  <c r="T1537" i="2"/>
  <c r="AC1537" i="2"/>
  <c r="AE1537" i="2"/>
  <c r="AF1537" i="2"/>
  <c r="AG1537" i="2"/>
  <c r="AL1537" i="2"/>
  <c r="AT1537" i="2"/>
  <c r="AY1537" i="2"/>
  <c r="AZ1537" i="2"/>
  <c r="BB1537" i="2"/>
  <c r="BC1537" i="2" s="1"/>
  <c r="BF1537" i="2"/>
  <c r="BG1537" i="2"/>
  <c r="BH1537" i="2"/>
  <c r="BM1537" i="2"/>
  <c r="P1538" i="2"/>
  <c r="Q1538" i="2"/>
  <c r="R1538" i="2"/>
  <c r="AQ1538" i="2" s="1"/>
  <c r="S1538" i="2"/>
  <c r="AC1538" i="2"/>
  <c r="AE1538" i="2"/>
  <c r="AF1538" i="2"/>
  <c r="AG1538" i="2"/>
  <c r="AL1538" i="2"/>
  <c r="AT1538" i="2"/>
  <c r="AY1538" i="2"/>
  <c r="AZ1538" i="2"/>
  <c r="BB1538" i="2"/>
  <c r="BC1538" i="2" s="1"/>
  <c r="BF1538" i="2"/>
  <c r="BG1538" i="2"/>
  <c r="BH1538" i="2"/>
  <c r="BM1538" i="2"/>
  <c r="P1539" i="2"/>
  <c r="Q1539" i="2"/>
  <c r="R1539" i="2"/>
  <c r="AQ1539" i="2" s="1"/>
  <c r="S1539" i="2"/>
  <c r="AC1539" i="2"/>
  <c r="AE1539" i="2"/>
  <c r="AF1539" i="2"/>
  <c r="AG1539" i="2"/>
  <c r="AL1539" i="2"/>
  <c r="AT1539" i="2"/>
  <c r="AY1539" i="2"/>
  <c r="AZ1539" i="2"/>
  <c r="BB1539" i="2"/>
  <c r="BC1539" i="2" s="1"/>
  <c r="BF1539" i="2"/>
  <c r="BG1539" i="2"/>
  <c r="BH1539" i="2"/>
  <c r="BM1539" i="2"/>
  <c r="P1540" i="2"/>
  <c r="Q1540" i="2"/>
  <c r="R1540" i="2"/>
  <c r="AQ1540" i="2" s="1"/>
  <c r="S1540" i="2"/>
  <c r="T1540" i="2"/>
  <c r="AC1540" i="2"/>
  <c r="AE1540" i="2"/>
  <c r="AF1540" i="2"/>
  <c r="AG1540" i="2"/>
  <c r="AL1540" i="2"/>
  <c r="AT1540" i="2"/>
  <c r="AY1540" i="2"/>
  <c r="AZ1540" i="2"/>
  <c r="BB1540" i="2"/>
  <c r="BC1540" i="2" s="1"/>
  <c r="BF1540" i="2"/>
  <c r="BG1540" i="2"/>
  <c r="BH1540" i="2"/>
  <c r="BM1540" i="2"/>
  <c r="P1541" i="2"/>
  <c r="Q1541" i="2"/>
  <c r="R1541" i="2"/>
  <c r="AQ1541" i="2" s="1"/>
  <c r="S1541" i="2"/>
  <c r="AC1541" i="2"/>
  <c r="AE1541" i="2"/>
  <c r="AF1541" i="2"/>
  <c r="AG1541" i="2"/>
  <c r="AL1541" i="2"/>
  <c r="AT1541" i="2"/>
  <c r="AY1541" i="2"/>
  <c r="AZ1541" i="2"/>
  <c r="BB1541" i="2"/>
  <c r="BC1541" i="2" s="1"/>
  <c r="BF1541" i="2"/>
  <c r="BG1541" i="2"/>
  <c r="BH1541" i="2"/>
  <c r="BM1541" i="2"/>
  <c r="P1542" i="2"/>
  <c r="Q1542" i="2"/>
  <c r="R1542" i="2"/>
  <c r="AQ1542" i="2" s="1"/>
  <c r="S1542" i="2"/>
  <c r="AC1542" i="2"/>
  <c r="AE1542" i="2"/>
  <c r="AF1542" i="2"/>
  <c r="AG1542" i="2"/>
  <c r="AL1542" i="2"/>
  <c r="AT1542" i="2"/>
  <c r="AY1542" i="2"/>
  <c r="AZ1542" i="2"/>
  <c r="BB1542" i="2"/>
  <c r="BC1542" i="2" s="1"/>
  <c r="BF1542" i="2"/>
  <c r="BG1542" i="2"/>
  <c r="BH1542" i="2"/>
  <c r="BM1542" i="2"/>
  <c r="P1543" i="2"/>
  <c r="Q1543" i="2"/>
  <c r="R1543" i="2"/>
  <c r="AQ1543" i="2" s="1"/>
  <c r="S1543" i="2"/>
  <c r="T1543" i="2"/>
  <c r="AC1543" i="2"/>
  <c r="AE1543" i="2"/>
  <c r="AF1543" i="2"/>
  <c r="AG1543" i="2"/>
  <c r="AL1543" i="2"/>
  <c r="AT1543" i="2"/>
  <c r="AY1543" i="2"/>
  <c r="AZ1543" i="2"/>
  <c r="BB1543" i="2"/>
  <c r="BC1543" i="2" s="1"/>
  <c r="BF1543" i="2"/>
  <c r="BG1543" i="2"/>
  <c r="BH1543" i="2"/>
  <c r="BM1543" i="2"/>
  <c r="P1544" i="2"/>
  <c r="Q1544" i="2"/>
  <c r="R1544" i="2"/>
  <c r="AQ1544" i="2" s="1"/>
  <c r="S1544" i="2"/>
  <c r="T1544" i="2"/>
  <c r="AC1544" i="2"/>
  <c r="AE1544" i="2"/>
  <c r="AF1544" i="2"/>
  <c r="AG1544" i="2"/>
  <c r="AL1544" i="2"/>
  <c r="AT1544" i="2"/>
  <c r="AY1544" i="2"/>
  <c r="AZ1544" i="2"/>
  <c r="BB1544" i="2"/>
  <c r="BC1544" i="2" s="1"/>
  <c r="BF1544" i="2"/>
  <c r="BG1544" i="2"/>
  <c r="BH1544" i="2"/>
  <c r="BM1544" i="2"/>
  <c r="P1545" i="2"/>
  <c r="Q1545" i="2"/>
  <c r="R1545" i="2"/>
  <c r="AQ1545" i="2" s="1"/>
  <c r="S1545" i="2"/>
  <c r="T1545" i="2"/>
  <c r="AC1545" i="2"/>
  <c r="AE1545" i="2"/>
  <c r="AF1545" i="2"/>
  <c r="AG1545" i="2"/>
  <c r="AL1545" i="2"/>
  <c r="AT1545" i="2"/>
  <c r="AY1545" i="2"/>
  <c r="AZ1545" i="2"/>
  <c r="BB1545" i="2"/>
  <c r="BC1545" i="2" s="1"/>
  <c r="BF1545" i="2"/>
  <c r="BG1545" i="2"/>
  <c r="BH1545" i="2"/>
  <c r="BM1545" i="2"/>
  <c r="P1546" i="2"/>
  <c r="Q1546" i="2"/>
  <c r="R1546" i="2"/>
  <c r="AQ1546" i="2" s="1"/>
  <c r="S1546" i="2"/>
  <c r="AC1546" i="2"/>
  <c r="AE1546" i="2"/>
  <c r="AF1546" i="2"/>
  <c r="AG1546" i="2"/>
  <c r="AL1546" i="2"/>
  <c r="AT1546" i="2"/>
  <c r="AY1546" i="2"/>
  <c r="AZ1546" i="2"/>
  <c r="BB1546" i="2"/>
  <c r="BC1546" i="2" s="1"/>
  <c r="BF1546" i="2"/>
  <c r="BG1546" i="2"/>
  <c r="BH1546" i="2"/>
  <c r="BM1546" i="2"/>
  <c r="P1547" i="2"/>
  <c r="Q1547" i="2"/>
  <c r="R1547" i="2"/>
  <c r="AQ1547" i="2" s="1"/>
  <c r="S1547" i="2"/>
  <c r="AC1547" i="2"/>
  <c r="AE1547" i="2"/>
  <c r="AF1547" i="2"/>
  <c r="AG1547" i="2"/>
  <c r="AL1547" i="2"/>
  <c r="AT1547" i="2"/>
  <c r="AY1547" i="2"/>
  <c r="AZ1547" i="2"/>
  <c r="BB1547" i="2"/>
  <c r="BC1547" i="2" s="1"/>
  <c r="BF1547" i="2"/>
  <c r="BG1547" i="2"/>
  <c r="BH1547" i="2"/>
  <c r="BM1547" i="2"/>
  <c r="P1548" i="2"/>
  <c r="Q1548" i="2"/>
  <c r="R1548" i="2"/>
  <c r="AQ1548" i="2" s="1"/>
  <c r="S1548" i="2"/>
  <c r="AC1548" i="2"/>
  <c r="AE1548" i="2"/>
  <c r="AF1548" i="2"/>
  <c r="AG1548" i="2"/>
  <c r="AL1548" i="2"/>
  <c r="AT1548" i="2"/>
  <c r="AY1548" i="2"/>
  <c r="AZ1548" i="2"/>
  <c r="BB1548" i="2"/>
  <c r="BC1548" i="2" s="1"/>
  <c r="BF1548" i="2"/>
  <c r="BG1548" i="2"/>
  <c r="BH1548" i="2"/>
  <c r="BM1548" i="2"/>
  <c r="P1549" i="2"/>
  <c r="Q1549" i="2"/>
  <c r="R1549" i="2"/>
  <c r="AQ1549" i="2" s="1"/>
  <c r="S1549" i="2"/>
  <c r="T1549" i="2"/>
  <c r="AC1549" i="2"/>
  <c r="AE1549" i="2"/>
  <c r="AF1549" i="2"/>
  <c r="AG1549" i="2"/>
  <c r="AL1549" i="2"/>
  <c r="AT1549" i="2"/>
  <c r="AY1549" i="2"/>
  <c r="AZ1549" i="2"/>
  <c r="BB1549" i="2"/>
  <c r="BC1549" i="2" s="1"/>
  <c r="BF1549" i="2"/>
  <c r="BG1549" i="2"/>
  <c r="BH1549" i="2"/>
  <c r="BM1549" i="2"/>
  <c r="P1550" i="2"/>
  <c r="Q1550" i="2"/>
  <c r="R1550" i="2"/>
  <c r="AQ1550" i="2" s="1"/>
  <c r="S1550" i="2"/>
  <c r="T1550" i="2"/>
  <c r="AC1550" i="2"/>
  <c r="AE1550" i="2"/>
  <c r="AF1550" i="2"/>
  <c r="AG1550" i="2"/>
  <c r="AL1550" i="2"/>
  <c r="AT1550" i="2"/>
  <c r="AY1550" i="2"/>
  <c r="AZ1550" i="2"/>
  <c r="BB1550" i="2"/>
  <c r="BC1550" i="2" s="1"/>
  <c r="BF1550" i="2"/>
  <c r="BG1550" i="2"/>
  <c r="BH1550" i="2"/>
  <c r="BM1550" i="2"/>
  <c r="P1551" i="2"/>
  <c r="Q1551" i="2"/>
  <c r="R1551" i="2"/>
  <c r="AQ1551" i="2" s="1"/>
  <c r="S1551" i="2"/>
  <c r="T1551" i="2"/>
  <c r="AC1551" i="2"/>
  <c r="AE1551" i="2"/>
  <c r="AF1551" i="2"/>
  <c r="AG1551" i="2"/>
  <c r="AL1551" i="2"/>
  <c r="AT1551" i="2"/>
  <c r="AY1551" i="2"/>
  <c r="AZ1551" i="2"/>
  <c r="BB1551" i="2"/>
  <c r="BC1551" i="2" s="1"/>
  <c r="BF1551" i="2"/>
  <c r="BG1551" i="2"/>
  <c r="BH1551" i="2"/>
  <c r="BM1551" i="2"/>
  <c r="P1552" i="2"/>
  <c r="Q1552" i="2"/>
  <c r="R1552" i="2"/>
  <c r="AQ1552" i="2" s="1"/>
  <c r="S1552" i="2"/>
  <c r="AC1552" i="2"/>
  <c r="AE1552" i="2"/>
  <c r="AF1552" i="2"/>
  <c r="AG1552" i="2"/>
  <c r="AL1552" i="2"/>
  <c r="AT1552" i="2"/>
  <c r="AY1552" i="2"/>
  <c r="AZ1552" i="2"/>
  <c r="BB1552" i="2"/>
  <c r="BC1552" i="2" s="1"/>
  <c r="BF1552" i="2"/>
  <c r="BG1552" i="2"/>
  <c r="BH1552" i="2"/>
  <c r="BM1552" i="2"/>
  <c r="P1553" i="2"/>
  <c r="Q1553" i="2"/>
  <c r="R1553" i="2"/>
  <c r="AQ1553" i="2" s="1"/>
  <c r="S1553" i="2"/>
  <c r="T1553" i="2"/>
  <c r="AC1553" i="2"/>
  <c r="AE1553" i="2"/>
  <c r="AF1553" i="2"/>
  <c r="AG1553" i="2"/>
  <c r="AL1553" i="2"/>
  <c r="AT1553" i="2"/>
  <c r="AY1553" i="2"/>
  <c r="AZ1553" i="2"/>
  <c r="BB1553" i="2"/>
  <c r="BC1553" i="2" s="1"/>
  <c r="BF1553" i="2"/>
  <c r="BG1553" i="2"/>
  <c r="BH1553" i="2"/>
  <c r="BM1553" i="2"/>
  <c r="P1554" i="2"/>
  <c r="Q1554" i="2"/>
  <c r="R1554" i="2"/>
  <c r="AQ1554" i="2" s="1"/>
  <c r="S1554" i="2"/>
  <c r="AC1554" i="2"/>
  <c r="AE1554" i="2"/>
  <c r="AF1554" i="2"/>
  <c r="AG1554" i="2"/>
  <c r="AL1554" i="2"/>
  <c r="AT1554" i="2"/>
  <c r="AY1554" i="2"/>
  <c r="AZ1554" i="2"/>
  <c r="BB1554" i="2"/>
  <c r="BC1554" i="2" s="1"/>
  <c r="BF1554" i="2"/>
  <c r="BG1554" i="2"/>
  <c r="BH1554" i="2"/>
  <c r="BM1554" i="2"/>
  <c r="P1555" i="2"/>
  <c r="Q1555" i="2"/>
  <c r="R1555" i="2"/>
  <c r="AQ1555" i="2" s="1"/>
  <c r="S1555" i="2"/>
  <c r="T1555" i="2"/>
  <c r="AC1555" i="2"/>
  <c r="AE1555" i="2"/>
  <c r="AF1555" i="2"/>
  <c r="AG1555" i="2"/>
  <c r="AL1555" i="2"/>
  <c r="AT1555" i="2"/>
  <c r="AY1555" i="2"/>
  <c r="AZ1555" i="2"/>
  <c r="BB1555" i="2"/>
  <c r="BC1555" i="2" s="1"/>
  <c r="BF1555" i="2"/>
  <c r="BG1555" i="2"/>
  <c r="BH1555" i="2"/>
  <c r="BM1555" i="2"/>
  <c r="P1556" i="2"/>
  <c r="Q1556" i="2"/>
  <c r="R1556" i="2"/>
  <c r="AQ1556" i="2" s="1"/>
  <c r="S1556" i="2"/>
  <c r="T1556" i="2"/>
  <c r="AC1556" i="2"/>
  <c r="AE1556" i="2"/>
  <c r="AF1556" i="2"/>
  <c r="AG1556" i="2"/>
  <c r="AL1556" i="2"/>
  <c r="AT1556" i="2"/>
  <c r="AY1556" i="2"/>
  <c r="AZ1556" i="2"/>
  <c r="BB1556" i="2"/>
  <c r="BC1556" i="2" s="1"/>
  <c r="BF1556" i="2"/>
  <c r="BG1556" i="2"/>
  <c r="BH1556" i="2"/>
  <c r="BM1556" i="2"/>
  <c r="P1557" i="2"/>
  <c r="Q1557" i="2"/>
  <c r="R1557" i="2"/>
  <c r="AQ1557" i="2" s="1"/>
  <c r="S1557" i="2"/>
  <c r="AC1557" i="2"/>
  <c r="AE1557" i="2"/>
  <c r="AF1557" i="2"/>
  <c r="AG1557" i="2"/>
  <c r="AL1557" i="2"/>
  <c r="AT1557" i="2"/>
  <c r="AY1557" i="2"/>
  <c r="AZ1557" i="2"/>
  <c r="BB1557" i="2"/>
  <c r="BC1557" i="2" s="1"/>
  <c r="BF1557" i="2"/>
  <c r="BG1557" i="2"/>
  <c r="BH1557" i="2"/>
  <c r="BM1557" i="2"/>
  <c r="P1558" i="2"/>
  <c r="Q1558" i="2"/>
  <c r="R1558" i="2"/>
  <c r="AQ1558" i="2" s="1"/>
  <c r="S1558" i="2"/>
  <c r="AC1558" i="2"/>
  <c r="AE1558" i="2"/>
  <c r="AF1558" i="2"/>
  <c r="AG1558" i="2"/>
  <c r="AL1558" i="2"/>
  <c r="AT1558" i="2"/>
  <c r="AY1558" i="2"/>
  <c r="AZ1558" i="2"/>
  <c r="BB1558" i="2"/>
  <c r="BC1558" i="2" s="1"/>
  <c r="BF1558" i="2"/>
  <c r="BG1558" i="2"/>
  <c r="BH1558" i="2"/>
  <c r="BM1558" i="2"/>
  <c r="P1559" i="2"/>
  <c r="Q1559" i="2"/>
  <c r="R1559" i="2"/>
  <c r="AQ1559" i="2" s="1"/>
  <c r="S1559" i="2"/>
  <c r="AC1559" i="2"/>
  <c r="AE1559" i="2"/>
  <c r="AF1559" i="2"/>
  <c r="AG1559" i="2"/>
  <c r="AL1559" i="2"/>
  <c r="AT1559" i="2"/>
  <c r="AY1559" i="2"/>
  <c r="AZ1559" i="2"/>
  <c r="BB1559" i="2"/>
  <c r="BC1559" i="2" s="1"/>
  <c r="BF1559" i="2"/>
  <c r="BG1559" i="2"/>
  <c r="BH1559" i="2"/>
  <c r="BM1559" i="2"/>
  <c r="P1560" i="2"/>
  <c r="Q1560" i="2"/>
  <c r="R1560" i="2"/>
  <c r="AQ1560" i="2" s="1"/>
  <c r="S1560" i="2"/>
  <c r="T1560" i="2"/>
  <c r="AC1560" i="2"/>
  <c r="AE1560" i="2"/>
  <c r="AF1560" i="2"/>
  <c r="AG1560" i="2"/>
  <c r="AL1560" i="2"/>
  <c r="AT1560" i="2"/>
  <c r="AY1560" i="2"/>
  <c r="AZ1560" i="2"/>
  <c r="BB1560" i="2"/>
  <c r="BC1560" i="2" s="1"/>
  <c r="BF1560" i="2"/>
  <c r="BG1560" i="2"/>
  <c r="BH1560" i="2"/>
  <c r="BM1560" i="2"/>
  <c r="P1561" i="2"/>
  <c r="Q1561" i="2"/>
  <c r="R1561" i="2"/>
  <c r="AQ1561" i="2" s="1"/>
  <c r="S1561" i="2"/>
  <c r="T1561" i="2"/>
  <c r="AC1561" i="2"/>
  <c r="AE1561" i="2"/>
  <c r="AF1561" i="2"/>
  <c r="AG1561" i="2"/>
  <c r="AL1561" i="2"/>
  <c r="AT1561" i="2"/>
  <c r="AY1561" i="2"/>
  <c r="AZ1561" i="2"/>
  <c r="BB1561" i="2"/>
  <c r="BC1561" i="2" s="1"/>
  <c r="BF1561" i="2"/>
  <c r="BG1561" i="2"/>
  <c r="BH1561" i="2"/>
  <c r="BM1561" i="2"/>
  <c r="P1562" i="2"/>
  <c r="Q1562" i="2"/>
  <c r="R1562" i="2"/>
  <c r="AQ1562" i="2" s="1"/>
  <c r="S1562" i="2"/>
  <c r="T1562" i="2"/>
  <c r="AC1562" i="2"/>
  <c r="AE1562" i="2"/>
  <c r="AF1562" i="2"/>
  <c r="AG1562" i="2"/>
  <c r="AL1562" i="2"/>
  <c r="AT1562" i="2"/>
  <c r="AY1562" i="2"/>
  <c r="AZ1562" i="2"/>
  <c r="BB1562" i="2"/>
  <c r="BC1562" i="2" s="1"/>
  <c r="BF1562" i="2"/>
  <c r="BG1562" i="2"/>
  <c r="BH1562" i="2"/>
  <c r="BM1562" i="2"/>
  <c r="P1563" i="2"/>
  <c r="Q1563" i="2"/>
  <c r="R1563" i="2"/>
  <c r="AQ1563" i="2" s="1"/>
  <c r="S1563" i="2"/>
  <c r="AC1563" i="2"/>
  <c r="AE1563" i="2"/>
  <c r="AF1563" i="2"/>
  <c r="AG1563" i="2"/>
  <c r="AL1563" i="2"/>
  <c r="AT1563" i="2"/>
  <c r="AY1563" i="2"/>
  <c r="AZ1563" i="2"/>
  <c r="BB1563" i="2"/>
  <c r="BC1563" i="2" s="1"/>
  <c r="BF1563" i="2"/>
  <c r="BG1563" i="2"/>
  <c r="BH1563" i="2"/>
  <c r="BM1563" i="2"/>
  <c r="P1564" i="2"/>
  <c r="Q1564" i="2"/>
  <c r="R1564" i="2"/>
  <c r="AQ1564" i="2" s="1"/>
  <c r="S1564" i="2"/>
  <c r="AC1564" i="2"/>
  <c r="AE1564" i="2"/>
  <c r="AF1564" i="2"/>
  <c r="AG1564" i="2"/>
  <c r="AL1564" i="2"/>
  <c r="AT1564" i="2"/>
  <c r="AY1564" i="2"/>
  <c r="AZ1564" i="2"/>
  <c r="BB1564" i="2"/>
  <c r="BC1564" i="2" s="1"/>
  <c r="BF1564" i="2"/>
  <c r="BG1564" i="2"/>
  <c r="BH1564" i="2"/>
  <c r="BM1564" i="2"/>
  <c r="P1565" i="2"/>
  <c r="Q1565" i="2"/>
  <c r="R1565" i="2"/>
  <c r="AQ1565" i="2" s="1"/>
  <c r="S1565" i="2"/>
  <c r="AC1565" i="2"/>
  <c r="AE1565" i="2"/>
  <c r="AF1565" i="2"/>
  <c r="AG1565" i="2"/>
  <c r="AL1565" i="2"/>
  <c r="AT1565" i="2"/>
  <c r="AY1565" i="2"/>
  <c r="AZ1565" i="2"/>
  <c r="BB1565" i="2"/>
  <c r="BC1565" i="2" s="1"/>
  <c r="BF1565" i="2"/>
  <c r="BG1565" i="2"/>
  <c r="BH1565" i="2"/>
  <c r="BM1565" i="2"/>
  <c r="P1566" i="2"/>
  <c r="Q1566" i="2"/>
  <c r="R1566" i="2"/>
  <c r="AQ1566" i="2" s="1"/>
  <c r="S1566" i="2"/>
  <c r="AC1566" i="2"/>
  <c r="AE1566" i="2"/>
  <c r="AF1566" i="2"/>
  <c r="AG1566" i="2"/>
  <c r="AL1566" i="2"/>
  <c r="AT1566" i="2"/>
  <c r="AY1566" i="2"/>
  <c r="AZ1566" i="2"/>
  <c r="BB1566" i="2"/>
  <c r="BC1566" i="2" s="1"/>
  <c r="BF1566" i="2"/>
  <c r="BG1566" i="2"/>
  <c r="BH1566" i="2"/>
  <c r="BM1566" i="2"/>
  <c r="P1567" i="2"/>
  <c r="Q1567" i="2"/>
  <c r="R1567" i="2"/>
  <c r="AQ1567" i="2" s="1"/>
  <c r="S1567" i="2"/>
  <c r="AC1567" i="2"/>
  <c r="AE1567" i="2"/>
  <c r="AF1567" i="2"/>
  <c r="AG1567" i="2"/>
  <c r="AL1567" i="2"/>
  <c r="AT1567" i="2"/>
  <c r="AY1567" i="2"/>
  <c r="AZ1567" i="2"/>
  <c r="BB1567" i="2"/>
  <c r="BC1567" i="2" s="1"/>
  <c r="BF1567" i="2"/>
  <c r="BG1567" i="2"/>
  <c r="BH1567" i="2"/>
  <c r="BM1567" i="2"/>
  <c r="P1568" i="2"/>
  <c r="Q1568" i="2"/>
  <c r="R1568" i="2"/>
  <c r="AQ1568" i="2" s="1"/>
  <c r="S1568" i="2"/>
  <c r="T1568" i="2"/>
  <c r="AC1568" i="2"/>
  <c r="AE1568" i="2"/>
  <c r="AF1568" i="2"/>
  <c r="AG1568" i="2"/>
  <c r="AL1568" i="2"/>
  <c r="AT1568" i="2"/>
  <c r="AY1568" i="2"/>
  <c r="AZ1568" i="2"/>
  <c r="BB1568" i="2"/>
  <c r="BC1568" i="2" s="1"/>
  <c r="BF1568" i="2"/>
  <c r="BG1568" i="2"/>
  <c r="BH1568" i="2"/>
  <c r="BM1568" i="2"/>
  <c r="P1569" i="2"/>
  <c r="Q1569" i="2"/>
  <c r="R1569" i="2"/>
  <c r="AQ1569" i="2" s="1"/>
  <c r="S1569" i="2"/>
  <c r="AC1569" i="2"/>
  <c r="AE1569" i="2"/>
  <c r="AF1569" i="2"/>
  <c r="AG1569" i="2"/>
  <c r="AL1569" i="2"/>
  <c r="AT1569" i="2"/>
  <c r="AY1569" i="2"/>
  <c r="AZ1569" i="2"/>
  <c r="BB1569" i="2"/>
  <c r="BC1569" i="2" s="1"/>
  <c r="BF1569" i="2"/>
  <c r="BG1569" i="2"/>
  <c r="BH1569" i="2"/>
  <c r="BM1569" i="2"/>
  <c r="P1570" i="2"/>
  <c r="Q1570" i="2"/>
  <c r="R1570" i="2"/>
  <c r="AQ1570" i="2" s="1"/>
  <c r="S1570" i="2"/>
  <c r="AC1570" i="2"/>
  <c r="AE1570" i="2"/>
  <c r="AF1570" i="2"/>
  <c r="AG1570" i="2"/>
  <c r="AL1570" i="2"/>
  <c r="AT1570" i="2"/>
  <c r="AY1570" i="2"/>
  <c r="AZ1570" i="2"/>
  <c r="BB1570" i="2"/>
  <c r="BC1570" i="2" s="1"/>
  <c r="BF1570" i="2"/>
  <c r="BG1570" i="2"/>
  <c r="BH1570" i="2"/>
  <c r="BM1570" i="2"/>
  <c r="P1571" i="2"/>
  <c r="Q1571" i="2"/>
  <c r="R1571" i="2"/>
  <c r="AQ1571" i="2" s="1"/>
  <c r="S1571" i="2"/>
  <c r="AC1571" i="2"/>
  <c r="AE1571" i="2"/>
  <c r="AF1571" i="2"/>
  <c r="AG1571" i="2"/>
  <c r="AL1571" i="2"/>
  <c r="AT1571" i="2"/>
  <c r="AY1571" i="2"/>
  <c r="AZ1571" i="2"/>
  <c r="BB1571" i="2"/>
  <c r="BC1571" i="2" s="1"/>
  <c r="BF1571" i="2"/>
  <c r="BG1571" i="2"/>
  <c r="BH1571" i="2"/>
  <c r="BM1571" i="2"/>
  <c r="P1572" i="2"/>
  <c r="Q1572" i="2"/>
  <c r="R1572" i="2"/>
  <c r="AQ1572" i="2" s="1"/>
  <c r="S1572" i="2"/>
  <c r="AC1572" i="2"/>
  <c r="AE1572" i="2"/>
  <c r="AF1572" i="2"/>
  <c r="AG1572" i="2"/>
  <c r="AL1572" i="2"/>
  <c r="AT1572" i="2"/>
  <c r="AY1572" i="2"/>
  <c r="AZ1572" i="2"/>
  <c r="BB1572" i="2"/>
  <c r="BC1572" i="2" s="1"/>
  <c r="BF1572" i="2"/>
  <c r="BG1572" i="2"/>
  <c r="BH1572" i="2"/>
  <c r="BM1572" i="2"/>
  <c r="P1573" i="2"/>
  <c r="Q1573" i="2"/>
  <c r="R1573" i="2"/>
  <c r="AQ1573" i="2" s="1"/>
  <c r="S1573" i="2"/>
  <c r="AC1573" i="2"/>
  <c r="AE1573" i="2"/>
  <c r="AF1573" i="2"/>
  <c r="AG1573" i="2"/>
  <c r="AL1573" i="2"/>
  <c r="AT1573" i="2"/>
  <c r="AY1573" i="2"/>
  <c r="AZ1573" i="2"/>
  <c r="BB1573" i="2"/>
  <c r="BC1573" i="2" s="1"/>
  <c r="BF1573" i="2"/>
  <c r="BG1573" i="2"/>
  <c r="BH1573" i="2"/>
  <c r="BM1573" i="2"/>
  <c r="P1574" i="2"/>
  <c r="Q1574" i="2"/>
  <c r="R1574" i="2"/>
  <c r="AQ1574" i="2" s="1"/>
  <c r="S1574" i="2"/>
  <c r="AC1574" i="2"/>
  <c r="AE1574" i="2"/>
  <c r="AF1574" i="2"/>
  <c r="AG1574" i="2"/>
  <c r="AL1574" i="2"/>
  <c r="AT1574" i="2"/>
  <c r="AY1574" i="2"/>
  <c r="AZ1574" i="2"/>
  <c r="BB1574" i="2"/>
  <c r="BC1574" i="2" s="1"/>
  <c r="BF1574" i="2"/>
  <c r="BG1574" i="2"/>
  <c r="BH1574" i="2"/>
  <c r="BM1574" i="2"/>
  <c r="P1575" i="2"/>
  <c r="Q1575" i="2"/>
  <c r="R1575" i="2"/>
  <c r="AQ1575" i="2" s="1"/>
  <c r="S1575" i="2"/>
  <c r="AC1575" i="2"/>
  <c r="AE1575" i="2"/>
  <c r="AF1575" i="2"/>
  <c r="AG1575" i="2"/>
  <c r="AL1575" i="2"/>
  <c r="AT1575" i="2"/>
  <c r="AY1575" i="2"/>
  <c r="AZ1575" i="2"/>
  <c r="BB1575" i="2"/>
  <c r="BC1575" i="2" s="1"/>
  <c r="BF1575" i="2"/>
  <c r="BG1575" i="2"/>
  <c r="BH1575" i="2"/>
  <c r="BM1575" i="2"/>
  <c r="P1576" i="2"/>
  <c r="Q1576" i="2"/>
  <c r="R1576" i="2"/>
  <c r="AQ1576" i="2" s="1"/>
  <c r="S1576" i="2"/>
  <c r="AC1576" i="2"/>
  <c r="AE1576" i="2"/>
  <c r="AF1576" i="2"/>
  <c r="AG1576" i="2"/>
  <c r="AL1576" i="2"/>
  <c r="AT1576" i="2"/>
  <c r="AY1576" i="2"/>
  <c r="AZ1576" i="2"/>
  <c r="BB1576" i="2"/>
  <c r="BC1576" i="2" s="1"/>
  <c r="BF1576" i="2"/>
  <c r="BG1576" i="2"/>
  <c r="BH1576" i="2"/>
  <c r="BM1576" i="2"/>
  <c r="P1577" i="2"/>
  <c r="Q1577" i="2"/>
  <c r="R1577" i="2"/>
  <c r="AQ1577" i="2" s="1"/>
  <c r="S1577" i="2"/>
  <c r="AC1577" i="2"/>
  <c r="AE1577" i="2"/>
  <c r="AF1577" i="2"/>
  <c r="AG1577" i="2"/>
  <c r="AL1577" i="2"/>
  <c r="AT1577" i="2"/>
  <c r="AY1577" i="2"/>
  <c r="AZ1577" i="2"/>
  <c r="BB1577" i="2"/>
  <c r="BC1577" i="2" s="1"/>
  <c r="BF1577" i="2"/>
  <c r="BG1577" i="2"/>
  <c r="BH1577" i="2"/>
  <c r="BM1577" i="2"/>
  <c r="P1578" i="2"/>
  <c r="Q1578" i="2"/>
  <c r="R1578" i="2"/>
  <c r="AQ1578" i="2" s="1"/>
  <c r="S1578" i="2"/>
  <c r="T1578" i="2"/>
  <c r="AC1578" i="2"/>
  <c r="AE1578" i="2"/>
  <c r="AF1578" i="2"/>
  <c r="AG1578" i="2"/>
  <c r="AL1578" i="2"/>
  <c r="AT1578" i="2"/>
  <c r="AY1578" i="2"/>
  <c r="AZ1578" i="2"/>
  <c r="BB1578" i="2"/>
  <c r="BC1578" i="2" s="1"/>
  <c r="BF1578" i="2"/>
  <c r="BG1578" i="2"/>
  <c r="BH1578" i="2"/>
  <c r="BM1578" i="2"/>
  <c r="P1579" i="2"/>
  <c r="Q1579" i="2"/>
  <c r="R1579" i="2"/>
  <c r="AQ1579" i="2" s="1"/>
  <c r="S1579" i="2"/>
  <c r="T1579" i="2"/>
  <c r="AC1579" i="2"/>
  <c r="AE1579" i="2"/>
  <c r="AF1579" i="2"/>
  <c r="AG1579" i="2"/>
  <c r="AL1579" i="2"/>
  <c r="AT1579" i="2"/>
  <c r="AY1579" i="2"/>
  <c r="AZ1579" i="2"/>
  <c r="BB1579" i="2"/>
  <c r="BC1579" i="2" s="1"/>
  <c r="BF1579" i="2"/>
  <c r="BG1579" i="2"/>
  <c r="BH1579" i="2"/>
  <c r="BM1579" i="2"/>
  <c r="P1580" i="2"/>
  <c r="Q1580" i="2"/>
  <c r="R1580" i="2"/>
  <c r="AQ1580" i="2" s="1"/>
  <c r="S1580" i="2"/>
  <c r="AC1580" i="2"/>
  <c r="AE1580" i="2"/>
  <c r="AF1580" i="2"/>
  <c r="AG1580" i="2"/>
  <c r="AL1580" i="2"/>
  <c r="AT1580" i="2"/>
  <c r="AY1580" i="2"/>
  <c r="AZ1580" i="2"/>
  <c r="BB1580" i="2"/>
  <c r="BC1580" i="2" s="1"/>
  <c r="BF1580" i="2"/>
  <c r="BG1580" i="2"/>
  <c r="BH1580" i="2"/>
  <c r="BM1580" i="2"/>
  <c r="P1581" i="2"/>
  <c r="Q1581" i="2"/>
  <c r="R1581" i="2"/>
  <c r="AQ1581" i="2" s="1"/>
  <c r="S1581" i="2"/>
  <c r="AC1581" i="2"/>
  <c r="AE1581" i="2"/>
  <c r="AF1581" i="2"/>
  <c r="AG1581" i="2"/>
  <c r="AL1581" i="2"/>
  <c r="AT1581" i="2"/>
  <c r="AY1581" i="2"/>
  <c r="AZ1581" i="2"/>
  <c r="BB1581" i="2"/>
  <c r="BC1581" i="2" s="1"/>
  <c r="BF1581" i="2"/>
  <c r="BG1581" i="2"/>
  <c r="BH1581" i="2"/>
  <c r="BM1581" i="2"/>
  <c r="P1582" i="2"/>
  <c r="Q1582" i="2"/>
  <c r="R1582" i="2"/>
  <c r="AQ1582" i="2" s="1"/>
  <c r="S1582" i="2"/>
  <c r="AC1582" i="2"/>
  <c r="AE1582" i="2"/>
  <c r="AF1582" i="2"/>
  <c r="AG1582" i="2"/>
  <c r="AL1582" i="2"/>
  <c r="AT1582" i="2"/>
  <c r="AY1582" i="2"/>
  <c r="AZ1582" i="2"/>
  <c r="BB1582" i="2"/>
  <c r="BC1582" i="2" s="1"/>
  <c r="BF1582" i="2"/>
  <c r="BG1582" i="2"/>
  <c r="BH1582" i="2"/>
  <c r="BM1582" i="2"/>
  <c r="P1583" i="2"/>
  <c r="Q1583" i="2"/>
  <c r="R1583" i="2"/>
  <c r="AQ1583" i="2" s="1"/>
  <c r="S1583" i="2"/>
  <c r="AC1583" i="2"/>
  <c r="AE1583" i="2"/>
  <c r="AF1583" i="2"/>
  <c r="AG1583" i="2"/>
  <c r="AL1583" i="2"/>
  <c r="AT1583" i="2"/>
  <c r="AY1583" i="2"/>
  <c r="AZ1583" i="2"/>
  <c r="BB1583" i="2"/>
  <c r="BC1583" i="2" s="1"/>
  <c r="BF1583" i="2"/>
  <c r="BG1583" i="2"/>
  <c r="BH1583" i="2"/>
  <c r="BM1583" i="2"/>
  <c r="P1584" i="2"/>
  <c r="Q1584" i="2"/>
  <c r="R1584" i="2"/>
  <c r="AQ1584" i="2" s="1"/>
  <c r="S1584" i="2"/>
  <c r="AC1584" i="2"/>
  <c r="AE1584" i="2"/>
  <c r="AF1584" i="2"/>
  <c r="AG1584" i="2"/>
  <c r="AL1584" i="2"/>
  <c r="AT1584" i="2"/>
  <c r="AY1584" i="2"/>
  <c r="AZ1584" i="2"/>
  <c r="BB1584" i="2"/>
  <c r="BC1584" i="2" s="1"/>
  <c r="BF1584" i="2"/>
  <c r="BG1584" i="2"/>
  <c r="BH1584" i="2"/>
  <c r="BM1584" i="2"/>
  <c r="P1585" i="2"/>
  <c r="Q1585" i="2"/>
  <c r="R1585" i="2"/>
  <c r="AQ1585" i="2" s="1"/>
  <c r="S1585" i="2"/>
  <c r="T1585" i="2"/>
  <c r="AC1585" i="2"/>
  <c r="AE1585" i="2"/>
  <c r="AF1585" i="2"/>
  <c r="AG1585" i="2"/>
  <c r="AL1585" i="2"/>
  <c r="AT1585" i="2"/>
  <c r="AY1585" i="2"/>
  <c r="AZ1585" i="2"/>
  <c r="BB1585" i="2"/>
  <c r="BC1585" i="2" s="1"/>
  <c r="BF1585" i="2"/>
  <c r="BG1585" i="2"/>
  <c r="BH1585" i="2"/>
  <c r="BM1585" i="2"/>
  <c r="P1586" i="2"/>
  <c r="Q1586" i="2"/>
  <c r="R1586" i="2"/>
  <c r="AQ1586" i="2" s="1"/>
  <c r="S1586" i="2"/>
  <c r="AC1586" i="2"/>
  <c r="AE1586" i="2"/>
  <c r="AF1586" i="2"/>
  <c r="AG1586" i="2"/>
  <c r="AL1586" i="2"/>
  <c r="AT1586" i="2"/>
  <c r="AY1586" i="2"/>
  <c r="AZ1586" i="2"/>
  <c r="BB1586" i="2"/>
  <c r="BC1586" i="2" s="1"/>
  <c r="BF1586" i="2"/>
  <c r="BG1586" i="2"/>
  <c r="BH1586" i="2"/>
  <c r="BM1586" i="2"/>
  <c r="P1587" i="2"/>
  <c r="Q1587" i="2"/>
  <c r="R1587" i="2"/>
  <c r="AQ1587" i="2" s="1"/>
  <c r="S1587" i="2"/>
  <c r="AC1587" i="2"/>
  <c r="AE1587" i="2"/>
  <c r="AF1587" i="2"/>
  <c r="AG1587" i="2"/>
  <c r="AL1587" i="2"/>
  <c r="AT1587" i="2"/>
  <c r="AY1587" i="2"/>
  <c r="AZ1587" i="2"/>
  <c r="BB1587" i="2"/>
  <c r="BC1587" i="2" s="1"/>
  <c r="BF1587" i="2"/>
  <c r="BG1587" i="2"/>
  <c r="BH1587" i="2"/>
  <c r="BM1587" i="2"/>
  <c r="P1588" i="2"/>
  <c r="Q1588" i="2"/>
  <c r="R1588" i="2"/>
  <c r="AQ1588" i="2" s="1"/>
  <c r="S1588" i="2"/>
  <c r="AC1588" i="2"/>
  <c r="AE1588" i="2"/>
  <c r="AF1588" i="2"/>
  <c r="AG1588" i="2"/>
  <c r="AL1588" i="2"/>
  <c r="AT1588" i="2"/>
  <c r="AY1588" i="2"/>
  <c r="AZ1588" i="2"/>
  <c r="BB1588" i="2"/>
  <c r="BC1588" i="2" s="1"/>
  <c r="BF1588" i="2"/>
  <c r="BG1588" i="2"/>
  <c r="BH1588" i="2"/>
  <c r="BM1588" i="2"/>
  <c r="P1589" i="2"/>
  <c r="Q1589" i="2"/>
  <c r="R1589" i="2"/>
  <c r="AQ1589" i="2" s="1"/>
  <c r="S1589" i="2"/>
  <c r="AC1589" i="2"/>
  <c r="AE1589" i="2"/>
  <c r="AF1589" i="2"/>
  <c r="AG1589" i="2"/>
  <c r="AL1589" i="2"/>
  <c r="AT1589" i="2"/>
  <c r="AY1589" i="2"/>
  <c r="AZ1589" i="2"/>
  <c r="BB1589" i="2"/>
  <c r="BC1589" i="2" s="1"/>
  <c r="BF1589" i="2"/>
  <c r="BG1589" i="2"/>
  <c r="BH1589" i="2"/>
  <c r="BM1589" i="2"/>
  <c r="P1590" i="2"/>
  <c r="Q1590" i="2"/>
  <c r="R1590" i="2"/>
  <c r="AQ1590" i="2" s="1"/>
  <c r="S1590" i="2"/>
  <c r="AC1590" i="2"/>
  <c r="AE1590" i="2"/>
  <c r="AF1590" i="2"/>
  <c r="AG1590" i="2"/>
  <c r="AL1590" i="2"/>
  <c r="AT1590" i="2"/>
  <c r="AY1590" i="2"/>
  <c r="AZ1590" i="2"/>
  <c r="BB1590" i="2"/>
  <c r="BC1590" i="2" s="1"/>
  <c r="BF1590" i="2"/>
  <c r="BG1590" i="2"/>
  <c r="BH1590" i="2"/>
  <c r="BM1590" i="2"/>
  <c r="P1591" i="2"/>
  <c r="Q1591" i="2"/>
  <c r="R1591" i="2"/>
  <c r="AQ1591" i="2" s="1"/>
  <c r="S1591" i="2"/>
  <c r="T1591" i="2"/>
  <c r="AC1591" i="2"/>
  <c r="AE1591" i="2"/>
  <c r="AF1591" i="2"/>
  <c r="AG1591" i="2"/>
  <c r="AL1591" i="2"/>
  <c r="AT1591" i="2"/>
  <c r="AY1591" i="2"/>
  <c r="AZ1591" i="2"/>
  <c r="BB1591" i="2"/>
  <c r="BC1591" i="2" s="1"/>
  <c r="BF1591" i="2"/>
  <c r="BG1591" i="2"/>
  <c r="BH1591" i="2"/>
  <c r="BM1591" i="2"/>
  <c r="P1592" i="2"/>
  <c r="Q1592" i="2"/>
  <c r="R1592" i="2"/>
  <c r="AQ1592" i="2" s="1"/>
  <c r="S1592" i="2"/>
  <c r="T1592" i="2"/>
  <c r="AC1592" i="2"/>
  <c r="AE1592" i="2"/>
  <c r="AF1592" i="2"/>
  <c r="AG1592" i="2"/>
  <c r="AL1592" i="2"/>
  <c r="AT1592" i="2"/>
  <c r="AY1592" i="2"/>
  <c r="AZ1592" i="2"/>
  <c r="BB1592" i="2"/>
  <c r="BC1592" i="2" s="1"/>
  <c r="BF1592" i="2"/>
  <c r="BG1592" i="2"/>
  <c r="BH1592" i="2"/>
  <c r="BM1592" i="2"/>
  <c r="P1593" i="2"/>
  <c r="Q1593" i="2"/>
  <c r="R1593" i="2"/>
  <c r="AQ1593" i="2" s="1"/>
  <c r="S1593" i="2"/>
  <c r="AC1593" i="2"/>
  <c r="AE1593" i="2"/>
  <c r="AF1593" i="2"/>
  <c r="AG1593" i="2"/>
  <c r="AL1593" i="2"/>
  <c r="AT1593" i="2"/>
  <c r="AY1593" i="2"/>
  <c r="AZ1593" i="2"/>
  <c r="BB1593" i="2"/>
  <c r="BC1593" i="2" s="1"/>
  <c r="BF1593" i="2"/>
  <c r="BG1593" i="2"/>
  <c r="BH1593" i="2"/>
  <c r="BM1593" i="2"/>
  <c r="P1594" i="2"/>
  <c r="Q1594" i="2"/>
  <c r="R1594" i="2"/>
  <c r="AQ1594" i="2" s="1"/>
  <c r="S1594" i="2"/>
  <c r="AC1594" i="2"/>
  <c r="AE1594" i="2"/>
  <c r="AF1594" i="2"/>
  <c r="AG1594" i="2"/>
  <c r="AL1594" i="2"/>
  <c r="AT1594" i="2"/>
  <c r="AY1594" i="2"/>
  <c r="AZ1594" i="2"/>
  <c r="BB1594" i="2"/>
  <c r="BC1594" i="2" s="1"/>
  <c r="BF1594" i="2"/>
  <c r="BG1594" i="2"/>
  <c r="BH1594" i="2"/>
  <c r="BM1594" i="2"/>
  <c r="P1595" i="2"/>
  <c r="Q1595" i="2"/>
  <c r="R1595" i="2"/>
  <c r="AQ1595" i="2" s="1"/>
  <c r="S1595" i="2"/>
  <c r="T1595" i="2"/>
  <c r="AC1595" i="2"/>
  <c r="AE1595" i="2"/>
  <c r="AF1595" i="2"/>
  <c r="AG1595" i="2"/>
  <c r="AL1595" i="2"/>
  <c r="AT1595" i="2"/>
  <c r="AY1595" i="2"/>
  <c r="AZ1595" i="2"/>
  <c r="BB1595" i="2"/>
  <c r="BC1595" i="2" s="1"/>
  <c r="BF1595" i="2"/>
  <c r="BG1595" i="2"/>
  <c r="BH1595" i="2"/>
  <c r="BM1595" i="2"/>
  <c r="P1596" i="2"/>
  <c r="Q1596" i="2"/>
  <c r="R1596" i="2"/>
  <c r="AQ1596" i="2" s="1"/>
  <c r="S1596" i="2"/>
  <c r="AC1596" i="2"/>
  <c r="AE1596" i="2"/>
  <c r="AF1596" i="2"/>
  <c r="AG1596" i="2"/>
  <c r="AL1596" i="2"/>
  <c r="AT1596" i="2"/>
  <c r="AY1596" i="2"/>
  <c r="AZ1596" i="2"/>
  <c r="BB1596" i="2"/>
  <c r="BC1596" i="2" s="1"/>
  <c r="BF1596" i="2"/>
  <c r="BG1596" i="2"/>
  <c r="BH1596" i="2"/>
  <c r="BM1596" i="2"/>
  <c r="P1597" i="2"/>
  <c r="Q1597" i="2"/>
  <c r="R1597" i="2"/>
  <c r="AQ1597" i="2" s="1"/>
  <c r="S1597" i="2"/>
  <c r="T1597" i="2"/>
  <c r="AC1597" i="2"/>
  <c r="AE1597" i="2"/>
  <c r="AF1597" i="2"/>
  <c r="AG1597" i="2"/>
  <c r="AL1597" i="2"/>
  <c r="AT1597" i="2"/>
  <c r="AY1597" i="2"/>
  <c r="AZ1597" i="2"/>
  <c r="BB1597" i="2"/>
  <c r="BC1597" i="2" s="1"/>
  <c r="BF1597" i="2"/>
  <c r="BG1597" i="2"/>
  <c r="BH1597" i="2"/>
  <c r="BM1597" i="2"/>
  <c r="P1598" i="2"/>
  <c r="Q1598" i="2"/>
  <c r="R1598" i="2"/>
  <c r="AQ1598" i="2" s="1"/>
  <c r="S1598" i="2"/>
  <c r="AC1598" i="2"/>
  <c r="AE1598" i="2"/>
  <c r="AF1598" i="2"/>
  <c r="AG1598" i="2"/>
  <c r="AL1598" i="2"/>
  <c r="AT1598" i="2"/>
  <c r="AY1598" i="2"/>
  <c r="AZ1598" i="2"/>
  <c r="BB1598" i="2"/>
  <c r="BC1598" i="2" s="1"/>
  <c r="BF1598" i="2"/>
  <c r="BG1598" i="2"/>
  <c r="BH1598" i="2"/>
  <c r="BM1598" i="2"/>
  <c r="P1599" i="2"/>
  <c r="Q1599" i="2"/>
  <c r="R1599" i="2"/>
  <c r="AQ1599" i="2" s="1"/>
  <c r="S1599" i="2"/>
  <c r="AC1599" i="2"/>
  <c r="AE1599" i="2"/>
  <c r="AF1599" i="2"/>
  <c r="AG1599" i="2"/>
  <c r="AL1599" i="2"/>
  <c r="AT1599" i="2"/>
  <c r="AY1599" i="2"/>
  <c r="AZ1599" i="2"/>
  <c r="BB1599" i="2"/>
  <c r="BC1599" i="2" s="1"/>
  <c r="BF1599" i="2"/>
  <c r="BG1599" i="2"/>
  <c r="BH1599" i="2"/>
  <c r="BM1599" i="2"/>
  <c r="P1600" i="2"/>
  <c r="Q1600" i="2"/>
  <c r="R1600" i="2"/>
  <c r="AQ1600" i="2" s="1"/>
  <c r="S1600" i="2"/>
  <c r="AC1600" i="2"/>
  <c r="AE1600" i="2"/>
  <c r="AF1600" i="2"/>
  <c r="AG1600" i="2"/>
  <c r="AL1600" i="2"/>
  <c r="AT1600" i="2"/>
  <c r="AY1600" i="2"/>
  <c r="AZ1600" i="2"/>
  <c r="BB1600" i="2"/>
  <c r="BC1600" i="2" s="1"/>
  <c r="BF1600" i="2"/>
  <c r="BG1600" i="2"/>
  <c r="BH1600" i="2"/>
  <c r="BM1600" i="2"/>
  <c r="P1601" i="2"/>
  <c r="Q1601" i="2"/>
  <c r="R1601" i="2"/>
  <c r="AQ1601" i="2" s="1"/>
  <c r="S1601" i="2"/>
  <c r="AC1601" i="2"/>
  <c r="AE1601" i="2"/>
  <c r="AF1601" i="2"/>
  <c r="AG1601" i="2"/>
  <c r="AL1601" i="2"/>
  <c r="AT1601" i="2"/>
  <c r="AY1601" i="2"/>
  <c r="AZ1601" i="2"/>
  <c r="BB1601" i="2"/>
  <c r="BC1601" i="2" s="1"/>
  <c r="BF1601" i="2"/>
  <c r="BG1601" i="2"/>
  <c r="BH1601" i="2"/>
  <c r="BM1601" i="2"/>
  <c r="P1602" i="2"/>
  <c r="Q1602" i="2"/>
  <c r="R1602" i="2"/>
  <c r="AQ1602" i="2" s="1"/>
  <c r="S1602" i="2"/>
  <c r="T1602" i="2"/>
  <c r="AC1602" i="2"/>
  <c r="AE1602" i="2"/>
  <c r="AF1602" i="2"/>
  <c r="AG1602" i="2"/>
  <c r="AL1602" i="2"/>
  <c r="AT1602" i="2"/>
  <c r="AY1602" i="2"/>
  <c r="AZ1602" i="2"/>
  <c r="BB1602" i="2"/>
  <c r="BC1602" i="2" s="1"/>
  <c r="BF1602" i="2"/>
  <c r="BG1602" i="2"/>
  <c r="BH1602" i="2"/>
  <c r="BM1602" i="2"/>
  <c r="P1603" i="2"/>
  <c r="Q1603" i="2"/>
  <c r="R1603" i="2"/>
  <c r="AQ1603" i="2" s="1"/>
  <c r="S1603" i="2"/>
  <c r="AC1603" i="2"/>
  <c r="AE1603" i="2"/>
  <c r="AF1603" i="2"/>
  <c r="AG1603" i="2"/>
  <c r="AL1603" i="2"/>
  <c r="AT1603" i="2"/>
  <c r="AY1603" i="2"/>
  <c r="AZ1603" i="2"/>
  <c r="BB1603" i="2"/>
  <c r="BC1603" i="2" s="1"/>
  <c r="BF1603" i="2"/>
  <c r="BG1603" i="2"/>
  <c r="BH1603" i="2"/>
  <c r="BM1603" i="2"/>
  <c r="P1604" i="2"/>
  <c r="Q1604" i="2"/>
  <c r="R1604" i="2"/>
  <c r="AQ1604" i="2" s="1"/>
  <c r="S1604" i="2"/>
  <c r="AC1604" i="2"/>
  <c r="AE1604" i="2"/>
  <c r="AF1604" i="2"/>
  <c r="AG1604" i="2"/>
  <c r="AL1604" i="2"/>
  <c r="AT1604" i="2"/>
  <c r="AY1604" i="2"/>
  <c r="AZ1604" i="2"/>
  <c r="BB1604" i="2"/>
  <c r="BC1604" i="2" s="1"/>
  <c r="BF1604" i="2"/>
  <c r="BG1604" i="2"/>
  <c r="BH1604" i="2"/>
  <c r="BM1604" i="2"/>
  <c r="P1605" i="2"/>
  <c r="Q1605" i="2"/>
  <c r="R1605" i="2"/>
  <c r="AQ1605" i="2" s="1"/>
  <c r="S1605" i="2"/>
  <c r="AC1605" i="2"/>
  <c r="AE1605" i="2"/>
  <c r="AF1605" i="2"/>
  <c r="AG1605" i="2"/>
  <c r="AL1605" i="2"/>
  <c r="AT1605" i="2"/>
  <c r="AY1605" i="2"/>
  <c r="AZ1605" i="2"/>
  <c r="BB1605" i="2"/>
  <c r="BC1605" i="2" s="1"/>
  <c r="BF1605" i="2"/>
  <c r="BG1605" i="2"/>
  <c r="BH1605" i="2"/>
  <c r="BM1605" i="2"/>
  <c r="P1606" i="2"/>
  <c r="Q1606" i="2"/>
  <c r="R1606" i="2"/>
  <c r="AQ1606" i="2" s="1"/>
  <c r="S1606" i="2"/>
  <c r="AC1606" i="2"/>
  <c r="AE1606" i="2"/>
  <c r="AF1606" i="2"/>
  <c r="AG1606" i="2"/>
  <c r="AL1606" i="2"/>
  <c r="AT1606" i="2"/>
  <c r="AY1606" i="2"/>
  <c r="AZ1606" i="2"/>
  <c r="BB1606" i="2"/>
  <c r="BC1606" i="2" s="1"/>
  <c r="BF1606" i="2"/>
  <c r="BG1606" i="2"/>
  <c r="BH1606" i="2"/>
  <c r="BM1606" i="2"/>
  <c r="P1607" i="2"/>
  <c r="Q1607" i="2"/>
  <c r="R1607" i="2"/>
  <c r="AQ1607" i="2" s="1"/>
  <c r="S1607" i="2"/>
  <c r="AC1607" i="2"/>
  <c r="AE1607" i="2"/>
  <c r="AF1607" i="2"/>
  <c r="AG1607" i="2"/>
  <c r="AL1607" i="2"/>
  <c r="AT1607" i="2"/>
  <c r="AY1607" i="2"/>
  <c r="AZ1607" i="2"/>
  <c r="BB1607" i="2"/>
  <c r="BC1607" i="2" s="1"/>
  <c r="BF1607" i="2"/>
  <c r="BG1607" i="2"/>
  <c r="BH1607" i="2"/>
  <c r="BM1607" i="2"/>
  <c r="P1608" i="2"/>
  <c r="Q1608" i="2"/>
  <c r="R1608" i="2"/>
  <c r="AQ1608" i="2" s="1"/>
  <c r="S1608" i="2"/>
  <c r="AC1608" i="2"/>
  <c r="AE1608" i="2"/>
  <c r="AF1608" i="2"/>
  <c r="AG1608" i="2"/>
  <c r="AL1608" i="2"/>
  <c r="AT1608" i="2"/>
  <c r="AY1608" i="2"/>
  <c r="AZ1608" i="2"/>
  <c r="BB1608" i="2"/>
  <c r="BC1608" i="2" s="1"/>
  <c r="BF1608" i="2"/>
  <c r="BG1608" i="2"/>
  <c r="BH1608" i="2"/>
  <c r="BM1608" i="2"/>
  <c r="P1609" i="2"/>
  <c r="Q1609" i="2"/>
  <c r="R1609" i="2"/>
  <c r="AQ1609" i="2" s="1"/>
  <c r="S1609" i="2"/>
  <c r="AC1609" i="2"/>
  <c r="AE1609" i="2"/>
  <c r="AF1609" i="2"/>
  <c r="AG1609" i="2"/>
  <c r="AL1609" i="2"/>
  <c r="AT1609" i="2"/>
  <c r="AY1609" i="2"/>
  <c r="AZ1609" i="2"/>
  <c r="BB1609" i="2"/>
  <c r="BC1609" i="2" s="1"/>
  <c r="BF1609" i="2"/>
  <c r="BG1609" i="2"/>
  <c r="BH1609" i="2"/>
  <c r="BM1609" i="2"/>
  <c r="P1610" i="2"/>
  <c r="Q1610" i="2"/>
  <c r="R1610" i="2"/>
  <c r="AQ1610" i="2" s="1"/>
  <c r="S1610" i="2"/>
  <c r="AC1610" i="2"/>
  <c r="AE1610" i="2"/>
  <c r="AF1610" i="2"/>
  <c r="AG1610" i="2"/>
  <c r="AL1610" i="2"/>
  <c r="AT1610" i="2"/>
  <c r="AY1610" i="2"/>
  <c r="AZ1610" i="2"/>
  <c r="BB1610" i="2"/>
  <c r="BC1610" i="2" s="1"/>
  <c r="BF1610" i="2"/>
  <c r="BG1610" i="2"/>
  <c r="BH1610" i="2"/>
  <c r="BM1610" i="2"/>
  <c r="P1611" i="2"/>
  <c r="Q1611" i="2"/>
  <c r="R1611" i="2"/>
  <c r="AQ1611" i="2" s="1"/>
  <c r="S1611" i="2"/>
  <c r="AC1611" i="2"/>
  <c r="AE1611" i="2"/>
  <c r="AF1611" i="2"/>
  <c r="AG1611" i="2"/>
  <c r="AL1611" i="2"/>
  <c r="AT1611" i="2"/>
  <c r="AY1611" i="2"/>
  <c r="AZ1611" i="2"/>
  <c r="BB1611" i="2"/>
  <c r="BC1611" i="2" s="1"/>
  <c r="BF1611" i="2"/>
  <c r="BG1611" i="2"/>
  <c r="BH1611" i="2"/>
  <c r="BM1611" i="2"/>
  <c r="P1612" i="2"/>
  <c r="Q1612" i="2"/>
  <c r="R1612" i="2"/>
  <c r="AQ1612" i="2" s="1"/>
  <c r="S1612" i="2"/>
  <c r="AC1612" i="2"/>
  <c r="AE1612" i="2"/>
  <c r="AF1612" i="2"/>
  <c r="AG1612" i="2"/>
  <c r="AL1612" i="2"/>
  <c r="AT1612" i="2"/>
  <c r="AY1612" i="2"/>
  <c r="AZ1612" i="2"/>
  <c r="BB1612" i="2"/>
  <c r="BC1612" i="2" s="1"/>
  <c r="BF1612" i="2"/>
  <c r="BG1612" i="2"/>
  <c r="BH1612" i="2"/>
  <c r="BM1612" i="2"/>
  <c r="P1613" i="2"/>
  <c r="Q1613" i="2"/>
  <c r="R1613" i="2"/>
  <c r="AQ1613" i="2" s="1"/>
  <c r="S1613" i="2"/>
  <c r="AC1613" i="2"/>
  <c r="AE1613" i="2"/>
  <c r="AF1613" i="2"/>
  <c r="AG1613" i="2"/>
  <c r="AL1613" i="2"/>
  <c r="AT1613" i="2"/>
  <c r="AY1613" i="2"/>
  <c r="AZ1613" i="2"/>
  <c r="BB1613" i="2"/>
  <c r="BC1613" i="2" s="1"/>
  <c r="BF1613" i="2"/>
  <c r="BG1613" i="2"/>
  <c r="BH1613" i="2"/>
  <c r="BM1613" i="2"/>
  <c r="P1614" i="2"/>
  <c r="Q1614" i="2"/>
  <c r="R1614" i="2"/>
  <c r="AQ1614" i="2" s="1"/>
  <c r="S1614" i="2"/>
  <c r="AC1614" i="2"/>
  <c r="AE1614" i="2"/>
  <c r="AF1614" i="2"/>
  <c r="AG1614" i="2"/>
  <c r="AL1614" i="2"/>
  <c r="AT1614" i="2"/>
  <c r="AY1614" i="2"/>
  <c r="AZ1614" i="2"/>
  <c r="BB1614" i="2"/>
  <c r="BC1614" i="2" s="1"/>
  <c r="BF1614" i="2"/>
  <c r="BG1614" i="2"/>
  <c r="BH1614" i="2"/>
  <c r="BM1614" i="2"/>
  <c r="P1615" i="2"/>
  <c r="Q1615" i="2"/>
  <c r="R1615" i="2"/>
  <c r="AQ1615" i="2" s="1"/>
  <c r="S1615" i="2"/>
  <c r="AC1615" i="2"/>
  <c r="AE1615" i="2"/>
  <c r="AF1615" i="2"/>
  <c r="AG1615" i="2"/>
  <c r="AL1615" i="2"/>
  <c r="AT1615" i="2"/>
  <c r="AY1615" i="2"/>
  <c r="AZ1615" i="2"/>
  <c r="BB1615" i="2"/>
  <c r="BC1615" i="2" s="1"/>
  <c r="BF1615" i="2"/>
  <c r="BG1615" i="2"/>
  <c r="BH1615" i="2"/>
  <c r="BM1615" i="2"/>
  <c r="P1616" i="2"/>
  <c r="Q1616" i="2"/>
  <c r="R1616" i="2"/>
  <c r="AQ1616" i="2" s="1"/>
  <c r="S1616" i="2"/>
  <c r="AC1616" i="2"/>
  <c r="AE1616" i="2"/>
  <c r="AF1616" i="2"/>
  <c r="AG1616" i="2"/>
  <c r="AL1616" i="2"/>
  <c r="AT1616" i="2"/>
  <c r="AY1616" i="2"/>
  <c r="AZ1616" i="2"/>
  <c r="BB1616" i="2"/>
  <c r="BC1616" i="2" s="1"/>
  <c r="BF1616" i="2"/>
  <c r="BG1616" i="2"/>
  <c r="BH1616" i="2"/>
  <c r="BM1616" i="2"/>
  <c r="P1617" i="2"/>
  <c r="Q1617" i="2"/>
  <c r="R1617" i="2"/>
  <c r="AQ1617" i="2" s="1"/>
  <c r="S1617" i="2"/>
  <c r="AC1617" i="2"/>
  <c r="AE1617" i="2"/>
  <c r="AF1617" i="2"/>
  <c r="AG1617" i="2"/>
  <c r="AL1617" i="2"/>
  <c r="AT1617" i="2"/>
  <c r="AY1617" i="2"/>
  <c r="AZ1617" i="2"/>
  <c r="BB1617" i="2"/>
  <c r="BC1617" i="2" s="1"/>
  <c r="BF1617" i="2"/>
  <c r="BG1617" i="2"/>
  <c r="BH1617" i="2"/>
  <c r="BM1617" i="2"/>
  <c r="P1618" i="2"/>
  <c r="Q1618" i="2"/>
  <c r="R1618" i="2"/>
  <c r="AQ1618" i="2" s="1"/>
  <c r="S1618" i="2"/>
  <c r="AC1618" i="2"/>
  <c r="AE1618" i="2"/>
  <c r="AF1618" i="2"/>
  <c r="AG1618" i="2"/>
  <c r="AL1618" i="2"/>
  <c r="AT1618" i="2"/>
  <c r="AY1618" i="2"/>
  <c r="AZ1618" i="2"/>
  <c r="BB1618" i="2"/>
  <c r="BC1618" i="2" s="1"/>
  <c r="BF1618" i="2"/>
  <c r="BG1618" i="2"/>
  <c r="BH1618" i="2"/>
  <c r="BM1618" i="2"/>
  <c r="P1619" i="2"/>
  <c r="Q1619" i="2"/>
  <c r="R1619" i="2"/>
  <c r="AQ1619" i="2" s="1"/>
  <c r="S1619" i="2"/>
  <c r="T1619" i="2"/>
  <c r="AC1619" i="2"/>
  <c r="AE1619" i="2"/>
  <c r="AF1619" i="2"/>
  <c r="AG1619" i="2"/>
  <c r="AL1619" i="2"/>
  <c r="AT1619" i="2"/>
  <c r="AY1619" i="2"/>
  <c r="AZ1619" i="2"/>
  <c r="BB1619" i="2"/>
  <c r="BC1619" i="2" s="1"/>
  <c r="BF1619" i="2"/>
  <c r="BG1619" i="2"/>
  <c r="BH1619" i="2"/>
  <c r="BM1619" i="2"/>
  <c r="P1620" i="2"/>
  <c r="Q1620" i="2"/>
  <c r="R1620" i="2"/>
  <c r="AQ1620" i="2" s="1"/>
  <c r="S1620" i="2"/>
  <c r="AC1620" i="2"/>
  <c r="AE1620" i="2"/>
  <c r="AF1620" i="2"/>
  <c r="AG1620" i="2"/>
  <c r="AL1620" i="2"/>
  <c r="AT1620" i="2"/>
  <c r="AY1620" i="2"/>
  <c r="AZ1620" i="2"/>
  <c r="BB1620" i="2"/>
  <c r="BC1620" i="2" s="1"/>
  <c r="BF1620" i="2"/>
  <c r="BG1620" i="2"/>
  <c r="BH1620" i="2"/>
  <c r="BM1620" i="2"/>
  <c r="P1621" i="2"/>
  <c r="Q1621" i="2"/>
  <c r="R1621" i="2"/>
  <c r="AQ1621" i="2" s="1"/>
  <c r="S1621" i="2"/>
  <c r="AC1621" i="2"/>
  <c r="AE1621" i="2"/>
  <c r="AF1621" i="2"/>
  <c r="AG1621" i="2"/>
  <c r="AL1621" i="2"/>
  <c r="AT1621" i="2"/>
  <c r="AY1621" i="2"/>
  <c r="AZ1621" i="2"/>
  <c r="BB1621" i="2"/>
  <c r="BC1621" i="2" s="1"/>
  <c r="BF1621" i="2"/>
  <c r="BG1621" i="2"/>
  <c r="BH1621" i="2"/>
  <c r="BM1621" i="2"/>
  <c r="P1622" i="2"/>
  <c r="Q1622" i="2"/>
  <c r="R1622" i="2"/>
  <c r="AQ1622" i="2" s="1"/>
  <c r="S1622" i="2"/>
  <c r="AC1622" i="2"/>
  <c r="AE1622" i="2"/>
  <c r="AF1622" i="2"/>
  <c r="AG1622" i="2"/>
  <c r="AL1622" i="2"/>
  <c r="AT1622" i="2"/>
  <c r="AY1622" i="2"/>
  <c r="AZ1622" i="2"/>
  <c r="BB1622" i="2"/>
  <c r="BC1622" i="2" s="1"/>
  <c r="BF1622" i="2"/>
  <c r="BG1622" i="2"/>
  <c r="BH1622" i="2"/>
  <c r="BM1622" i="2"/>
  <c r="P1623" i="2"/>
  <c r="Q1623" i="2"/>
  <c r="R1623" i="2"/>
  <c r="AQ1623" i="2" s="1"/>
  <c r="S1623" i="2"/>
  <c r="AC1623" i="2"/>
  <c r="AE1623" i="2"/>
  <c r="AF1623" i="2"/>
  <c r="AG1623" i="2"/>
  <c r="AL1623" i="2"/>
  <c r="AT1623" i="2"/>
  <c r="AY1623" i="2"/>
  <c r="AZ1623" i="2"/>
  <c r="BB1623" i="2"/>
  <c r="BC1623" i="2" s="1"/>
  <c r="BF1623" i="2"/>
  <c r="BG1623" i="2"/>
  <c r="BH1623" i="2"/>
  <c r="BM1623" i="2"/>
  <c r="P1624" i="2"/>
  <c r="Q1624" i="2"/>
  <c r="R1624" i="2"/>
  <c r="AQ1624" i="2" s="1"/>
  <c r="S1624" i="2"/>
  <c r="AC1624" i="2"/>
  <c r="AE1624" i="2"/>
  <c r="AF1624" i="2"/>
  <c r="AG1624" i="2"/>
  <c r="AL1624" i="2"/>
  <c r="AT1624" i="2"/>
  <c r="AY1624" i="2"/>
  <c r="AZ1624" i="2"/>
  <c r="BB1624" i="2"/>
  <c r="BC1624" i="2" s="1"/>
  <c r="BF1624" i="2"/>
  <c r="BG1624" i="2"/>
  <c r="BH1624" i="2"/>
  <c r="BM1624" i="2"/>
  <c r="P1625" i="2"/>
  <c r="Q1625" i="2"/>
  <c r="R1625" i="2"/>
  <c r="AQ1625" i="2" s="1"/>
  <c r="S1625" i="2"/>
  <c r="AC1625" i="2"/>
  <c r="AE1625" i="2"/>
  <c r="AF1625" i="2"/>
  <c r="AG1625" i="2"/>
  <c r="AL1625" i="2"/>
  <c r="AT1625" i="2"/>
  <c r="AY1625" i="2"/>
  <c r="AZ1625" i="2"/>
  <c r="BB1625" i="2"/>
  <c r="BC1625" i="2" s="1"/>
  <c r="BF1625" i="2"/>
  <c r="BG1625" i="2"/>
  <c r="BH1625" i="2"/>
  <c r="BM1625" i="2"/>
  <c r="P1626" i="2"/>
  <c r="Q1626" i="2"/>
  <c r="R1626" i="2"/>
  <c r="AQ1626" i="2" s="1"/>
  <c r="S1626" i="2"/>
  <c r="AC1626" i="2"/>
  <c r="AE1626" i="2"/>
  <c r="AF1626" i="2"/>
  <c r="AG1626" i="2"/>
  <c r="AL1626" i="2"/>
  <c r="AT1626" i="2"/>
  <c r="AY1626" i="2"/>
  <c r="AZ1626" i="2"/>
  <c r="BB1626" i="2"/>
  <c r="BC1626" i="2" s="1"/>
  <c r="BF1626" i="2"/>
  <c r="BG1626" i="2"/>
  <c r="BH1626" i="2"/>
  <c r="BM1626" i="2"/>
  <c r="P1627" i="2"/>
  <c r="Q1627" i="2"/>
  <c r="R1627" i="2"/>
  <c r="AQ1627" i="2" s="1"/>
  <c r="S1627" i="2"/>
  <c r="AC1627" i="2"/>
  <c r="AE1627" i="2"/>
  <c r="AF1627" i="2"/>
  <c r="AG1627" i="2"/>
  <c r="AL1627" i="2"/>
  <c r="AT1627" i="2"/>
  <c r="AY1627" i="2"/>
  <c r="AZ1627" i="2"/>
  <c r="BB1627" i="2"/>
  <c r="BC1627" i="2" s="1"/>
  <c r="BF1627" i="2"/>
  <c r="BG1627" i="2"/>
  <c r="BH1627" i="2"/>
  <c r="BM1627" i="2"/>
  <c r="P1628" i="2"/>
  <c r="Q1628" i="2"/>
  <c r="R1628" i="2"/>
  <c r="AQ1628" i="2" s="1"/>
  <c r="S1628" i="2"/>
  <c r="AC1628" i="2"/>
  <c r="AE1628" i="2"/>
  <c r="AF1628" i="2"/>
  <c r="AG1628" i="2"/>
  <c r="AL1628" i="2"/>
  <c r="AT1628" i="2"/>
  <c r="AY1628" i="2"/>
  <c r="AZ1628" i="2"/>
  <c r="BB1628" i="2"/>
  <c r="BC1628" i="2" s="1"/>
  <c r="BF1628" i="2"/>
  <c r="BG1628" i="2"/>
  <c r="BH1628" i="2"/>
  <c r="BM1628" i="2"/>
  <c r="P1629" i="2"/>
  <c r="Q1629" i="2"/>
  <c r="R1629" i="2"/>
  <c r="AQ1629" i="2" s="1"/>
  <c r="S1629" i="2"/>
  <c r="AC1629" i="2"/>
  <c r="AE1629" i="2"/>
  <c r="AF1629" i="2"/>
  <c r="AG1629" i="2"/>
  <c r="AL1629" i="2"/>
  <c r="AT1629" i="2"/>
  <c r="AY1629" i="2"/>
  <c r="AZ1629" i="2"/>
  <c r="BB1629" i="2"/>
  <c r="BC1629" i="2" s="1"/>
  <c r="BF1629" i="2"/>
  <c r="BG1629" i="2"/>
  <c r="BH1629" i="2"/>
  <c r="BM1629" i="2"/>
  <c r="P1630" i="2"/>
  <c r="Q1630" i="2"/>
  <c r="R1630" i="2"/>
  <c r="AQ1630" i="2" s="1"/>
  <c r="S1630" i="2"/>
  <c r="AC1630" i="2"/>
  <c r="AE1630" i="2"/>
  <c r="AF1630" i="2"/>
  <c r="AG1630" i="2"/>
  <c r="AL1630" i="2"/>
  <c r="AT1630" i="2"/>
  <c r="AY1630" i="2"/>
  <c r="AZ1630" i="2"/>
  <c r="BB1630" i="2"/>
  <c r="BC1630" i="2" s="1"/>
  <c r="BF1630" i="2"/>
  <c r="BG1630" i="2"/>
  <c r="BH1630" i="2"/>
  <c r="BM1630" i="2"/>
  <c r="P1631" i="2"/>
  <c r="Q1631" i="2"/>
  <c r="R1631" i="2"/>
  <c r="AQ1631" i="2" s="1"/>
  <c r="S1631" i="2"/>
  <c r="AC1631" i="2"/>
  <c r="AE1631" i="2"/>
  <c r="AF1631" i="2"/>
  <c r="AG1631" i="2"/>
  <c r="AL1631" i="2"/>
  <c r="AT1631" i="2"/>
  <c r="AY1631" i="2"/>
  <c r="AZ1631" i="2"/>
  <c r="BB1631" i="2"/>
  <c r="BC1631" i="2" s="1"/>
  <c r="BF1631" i="2"/>
  <c r="BG1631" i="2"/>
  <c r="BH1631" i="2"/>
  <c r="BM1631" i="2"/>
  <c r="P1632" i="2"/>
  <c r="Q1632" i="2"/>
  <c r="R1632" i="2"/>
  <c r="AQ1632" i="2" s="1"/>
  <c r="S1632" i="2"/>
  <c r="T1632" i="2"/>
  <c r="AC1632" i="2"/>
  <c r="AE1632" i="2"/>
  <c r="AF1632" i="2"/>
  <c r="AG1632" i="2"/>
  <c r="AL1632" i="2"/>
  <c r="AT1632" i="2"/>
  <c r="AY1632" i="2"/>
  <c r="AZ1632" i="2"/>
  <c r="BB1632" i="2"/>
  <c r="BC1632" i="2" s="1"/>
  <c r="BF1632" i="2"/>
  <c r="BG1632" i="2"/>
  <c r="BH1632" i="2"/>
  <c r="BM1632" i="2"/>
  <c r="P1633" i="2"/>
  <c r="Q1633" i="2"/>
  <c r="R1633" i="2"/>
  <c r="AQ1633" i="2" s="1"/>
  <c r="S1633" i="2"/>
  <c r="T1633" i="2"/>
  <c r="AC1633" i="2"/>
  <c r="AE1633" i="2"/>
  <c r="AF1633" i="2"/>
  <c r="AG1633" i="2"/>
  <c r="AL1633" i="2"/>
  <c r="AT1633" i="2"/>
  <c r="AY1633" i="2"/>
  <c r="AZ1633" i="2"/>
  <c r="BB1633" i="2"/>
  <c r="BC1633" i="2" s="1"/>
  <c r="BF1633" i="2"/>
  <c r="BG1633" i="2"/>
  <c r="BH1633" i="2"/>
  <c r="BM1633" i="2"/>
  <c r="P1634" i="2"/>
  <c r="Q1634" i="2"/>
  <c r="R1634" i="2"/>
  <c r="AQ1634" i="2" s="1"/>
  <c r="S1634" i="2"/>
  <c r="T1634" i="2"/>
  <c r="AC1634" i="2"/>
  <c r="AE1634" i="2"/>
  <c r="AF1634" i="2"/>
  <c r="AG1634" i="2"/>
  <c r="AL1634" i="2"/>
  <c r="AT1634" i="2"/>
  <c r="AY1634" i="2"/>
  <c r="AZ1634" i="2"/>
  <c r="BB1634" i="2"/>
  <c r="BC1634" i="2" s="1"/>
  <c r="BF1634" i="2"/>
  <c r="BG1634" i="2"/>
  <c r="BH1634" i="2"/>
  <c r="BM1634" i="2"/>
  <c r="P1635" i="2"/>
  <c r="Q1635" i="2"/>
  <c r="R1635" i="2"/>
  <c r="AQ1635" i="2" s="1"/>
  <c r="S1635" i="2"/>
  <c r="T1635" i="2"/>
  <c r="AC1635" i="2"/>
  <c r="AE1635" i="2"/>
  <c r="AF1635" i="2"/>
  <c r="AG1635" i="2"/>
  <c r="AL1635" i="2"/>
  <c r="AT1635" i="2"/>
  <c r="AY1635" i="2"/>
  <c r="AZ1635" i="2"/>
  <c r="BB1635" i="2"/>
  <c r="BC1635" i="2" s="1"/>
  <c r="BF1635" i="2"/>
  <c r="BG1635" i="2"/>
  <c r="BH1635" i="2"/>
  <c r="BM1635" i="2"/>
  <c r="P1636" i="2"/>
  <c r="Q1636" i="2"/>
  <c r="R1636" i="2"/>
  <c r="AQ1636" i="2" s="1"/>
  <c r="S1636" i="2"/>
  <c r="T1636" i="2"/>
  <c r="AC1636" i="2"/>
  <c r="AE1636" i="2"/>
  <c r="AF1636" i="2"/>
  <c r="AG1636" i="2"/>
  <c r="AL1636" i="2"/>
  <c r="AT1636" i="2"/>
  <c r="AY1636" i="2"/>
  <c r="AZ1636" i="2"/>
  <c r="BB1636" i="2"/>
  <c r="BC1636" i="2" s="1"/>
  <c r="BF1636" i="2"/>
  <c r="BG1636" i="2"/>
  <c r="BH1636" i="2"/>
  <c r="BM1636" i="2"/>
  <c r="P1637" i="2"/>
  <c r="Q1637" i="2"/>
  <c r="R1637" i="2"/>
  <c r="AQ1637" i="2" s="1"/>
  <c r="S1637" i="2"/>
  <c r="T1637" i="2"/>
  <c r="AC1637" i="2"/>
  <c r="AE1637" i="2"/>
  <c r="AF1637" i="2"/>
  <c r="AG1637" i="2"/>
  <c r="AL1637" i="2"/>
  <c r="AT1637" i="2"/>
  <c r="AY1637" i="2"/>
  <c r="AZ1637" i="2"/>
  <c r="BB1637" i="2"/>
  <c r="BC1637" i="2" s="1"/>
  <c r="BF1637" i="2"/>
  <c r="BG1637" i="2"/>
  <c r="BH1637" i="2"/>
  <c r="BM1637" i="2"/>
  <c r="P1638" i="2"/>
  <c r="Q1638" i="2"/>
  <c r="R1638" i="2"/>
  <c r="AQ1638" i="2" s="1"/>
  <c r="S1638" i="2"/>
  <c r="T1638" i="2"/>
  <c r="AC1638" i="2"/>
  <c r="AE1638" i="2"/>
  <c r="AF1638" i="2"/>
  <c r="AG1638" i="2"/>
  <c r="AL1638" i="2"/>
  <c r="AT1638" i="2"/>
  <c r="AY1638" i="2"/>
  <c r="AZ1638" i="2"/>
  <c r="BB1638" i="2"/>
  <c r="BC1638" i="2" s="1"/>
  <c r="BF1638" i="2"/>
  <c r="BG1638" i="2"/>
  <c r="BH1638" i="2"/>
  <c r="BM1638" i="2"/>
  <c r="P1639" i="2"/>
  <c r="Q1639" i="2"/>
  <c r="R1639" i="2"/>
  <c r="AQ1639" i="2" s="1"/>
  <c r="S1639" i="2"/>
  <c r="T1639" i="2"/>
  <c r="AC1639" i="2"/>
  <c r="AE1639" i="2"/>
  <c r="AF1639" i="2"/>
  <c r="AG1639" i="2"/>
  <c r="AL1639" i="2"/>
  <c r="AT1639" i="2"/>
  <c r="AY1639" i="2"/>
  <c r="AZ1639" i="2"/>
  <c r="BB1639" i="2"/>
  <c r="BC1639" i="2" s="1"/>
  <c r="BF1639" i="2"/>
  <c r="BG1639" i="2"/>
  <c r="BH1639" i="2"/>
  <c r="BM1639" i="2"/>
  <c r="P1640" i="2"/>
  <c r="Q1640" i="2"/>
  <c r="R1640" i="2"/>
  <c r="AQ1640" i="2" s="1"/>
  <c r="S1640" i="2"/>
  <c r="AC1640" i="2"/>
  <c r="AE1640" i="2"/>
  <c r="AF1640" i="2"/>
  <c r="AG1640" i="2"/>
  <c r="AL1640" i="2"/>
  <c r="AT1640" i="2"/>
  <c r="AY1640" i="2"/>
  <c r="AZ1640" i="2"/>
  <c r="BB1640" i="2"/>
  <c r="BC1640" i="2" s="1"/>
  <c r="BF1640" i="2"/>
  <c r="BG1640" i="2"/>
  <c r="BH1640" i="2"/>
  <c r="BM1640" i="2"/>
  <c r="P1641" i="2"/>
  <c r="Q1641" i="2"/>
  <c r="R1641" i="2"/>
  <c r="AQ1641" i="2" s="1"/>
  <c r="S1641" i="2"/>
  <c r="AC1641" i="2"/>
  <c r="AE1641" i="2"/>
  <c r="AF1641" i="2"/>
  <c r="AG1641" i="2"/>
  <c r="AL1641" i="2"/>
  <c r="AT1641" i="2"/>
  <c r="AY1641" i="2"/>
  <c r="AZ1641" i="2"/>
  <c r="BB1641" i="2"/>
  <c r="BC1641" i="2" s="1"/>
  <c r="BF1641" i="2"/>
  <c r="BG1641" i="2"/>
  <c r="BH1641" i="2"/>
  <c r="BM1641" i="2"/>
  <c r="P1642" i="2"/>
  <c r="Q1642" i="2"/>
  <c r="R1642" i="2"/>
  <c r="AQ1642" i="2" s="1"/>
  <c r="S1642" i="2"/>
  <c r="AC1642" i="2"/>
  <c r="AE1642" i="2"/>
  <c r="AF1642" i="2"/>
  <c r="AG1642" i="2"/>
  <c r="AL1642" i="2"/>
  <c r="AT1642" i="2"/>
  <c r="AY1642" i="2"/>
  <c r="AZ1642" i="2"/>
  <c r="BB1642" i="2"/>
  <c r="BC1642" i="2" s="1"/>
  <c r="BF1642" i="2"/>
  <c r="BG1642" i="2"/>
  <c r="BH1642" i="2"/>
  <c r="BM1642" i="2"/>
  <c r="P1643" i="2"/>
  <c r="Q1643" i="2"/>
  <c r="R1643" i="2"/>
  <c r="AQ1643" i="2" s="1"/>
  <c r="S1643" i="2"/>
  <c r="T1643" i="2"/>
  <c r="AC1643" i="2"/>
  <c r="AE1643" i="2"/>
  <c r="AF1643" i="2"/>
  <c r="AG1643" i="2"/>
  <c r="AL1643" i="2"/>
  <c r="AT1643" i="2"/>
  <c r="AY1643" i="2"/>
  <c r="AZ1643" i="2"/>
  <c r="BB1643" i="2"/>
  <c r="BC1643" i="2" s="1"/>
  <c r="BF1643" i="2"/>
  <c r="BG1643" i="2"/>
  <c r="BH1643" i="2"/>
  <c r="BM1643" i="2"/>
  <c r="P1644" i="2"/>
  <c r="Q1644" i="2"/>
  <c r="R1644" i="2"/>
  <c r="AQ1644" i="2" s="1"/>
  <c r="S1644" i="2"/>
  <c r="T1644" i="2"/>
  <c r="AC1644" i="2"/>
  <c r="AE1644" i="2"/>
  <c r="AF1644" i="2"/>
  <c r="AG1644" i="2"/>
  <c r="AL1644" i="2"/>
  <c r="AT1644" i="2"/>
  <c r="AY1644" i="2"/>
  <c r="AZ1644" i="2"/>
  <c r="BB1644" i="2"/>
  <c r="BC1644" i="2" s="1"/>
  <c r="BF1644" i="2"/>
  <c r="BG1644" i="2"/>
  <c r="BH1644" i="2"/>
  <c r="BM1644" i="2"/>
  <c r="P1645" i="2"/>
  <c r="Q1645" i="2"/>
  <c r="R1645" i="2"/>
  <c r="AQ1645" i="2" s="1"/>
  <c r="S1645" i="2"/>
  <c r="AC1645" i="2"/>
  <c r="AE1645" i="2"/>
  <c r="AF1645" i="2"/>
  <c r="AG1645" i="2"/>
  <c r="AL1645" i="2"/>
  <c r="AT1645" i="2"/>
  <c r="AY1645" i="2"/>
  <c r="AZ1645" i="2"/>
  <c r="BB1645" i="2"/>
  <c r="BC1645" i="2" s="1"/>
  <c r="BF1645" i="2"/>
  <c r="BG1645" i="2"/>
  <c r="BH1645" i="2"/>
  <c r="BM1645" i="2"/>
  <c r="P1646" i="2"/>
  <c r="Q1646" i="2"/>
  <c r="R1646" i="2"/>
  <c r="AQ1646" i="2" s="1"/>
  <c r="S1646" i="2"/>
  <c r="AC1646" i="2"/>
  <c r="AE1646" i="2"/>
  <c r="AF1646" i="2"/>
  <c r="AG1646" i="2"/>
  <c r="AL1646" i="2"/>
  <c r="AT1646" i="2"/>
  <c r="AY1646" i="2"/>
  <c r="AZ1646" i="2"/>
  <c r="BB1646" i="2"/>
  <c r="BC1646" i="2" s="1"/>
  <c r="BF1646" i="2"/>
  <c r="BG1646" i="2"/>
  <c r="BH1646" i="2"/>
  <c r="BM1646" i="2"/>
  <c r="P1647" i="2"/>
  <c r="Q1647" i="2"/>
  <c r="R1647" i="2"/>
  <c r="AQ1647" i="2" s="1"/>
  <c r="S1647" i="2"/>
  <c r="AC1647" i="2"/>
  <c r="AE1647" i="2"/>
  <c r="AF1647" i="2"/>
  <c r="AG1647" i="2"/>
  <c r="AL1647" i="2"/>
  <c r="AT1647" i="2"/>
  <c r="AY1647" i="2"/>
  <c r="AZ1647" i="2"/>
  <c r="BB1647" i="2"/>
  <c r="BC1647" i="2" s="1"/>
  <c r="BF1647" i="2"/>
  <c r="BG1647" i="2"/>
  <c r="BH1647" i="2"/>
  <c r="BM1647" i="2"/>
  <c r="P1648" i="2"/>
  <c r="Q1648" i="2"/>
  <c r="R1648" i="2"/>
  <c r="AQ1648" i="2" s="1"/>
  <c r="S1648" i="2"/>
  <c r="AC1648" i="2"/>
  <c r="AE1648" i="2"/>
  <c r="AF1648" i="2"/>
  <c r="AG1648" i="2"/>
  <c r="AL1648" i="2"/>
  <c r="AT1648" i="2"/>
  <c r="AY1648" i="2"/>
  <c r="AZ1648" i="2"/>
  <c r="BB1648" i="2"/>
  <c r="BC1648" i="2" s="1"/>
  <c r="BF1648" i="2"/>
  <c r="BG1648" i="2"/>
  <c r="BH1648" i="2"/>
  <c r="BM1648" i="2"/>
  <c r="P1649" i="2"/>
  <c r="Q1649" i="2"/>
  <c r="R1649" i="2"/>
  <c r="AQ1649" i="2" s="1"/>
  <c r="S1649" i="2"/>
  <c r="AC1649" i="2"/>
  <c r="AE1649" i="2"/>
  <c r="AF1649" i="2"/>
  <c r="AG1649" i="2"/>
  <c r="AL1649" i="2"/>
  <c r="AT1649" i="2"/>
  <c r="AY1649" i="2"/>
  <c r="AZ1649" i="2"/>
  <c r="BB1649" i="2"/>
  <c r="BC1649" i="2" s="1"/>
  <c r="BF1649" i="2"/>
  <c r="BG1649" i="2"/>
  <c r="BH1649" i="2"/>
  <c r="BM1649" i="2"/>
  <c r="P1650" i="2"/>
  <c r="Q1650" i="2"/>
  <c r="R1650" i="2"/>
  <c r="AQ1650" i="2" s="1"/>
  <c r="S1650" i="2"/>
  <c r="AC1650" i="2"/>
  <c r="AE1650" i="2"/>
  <c r="AF1650" i="2"/>
  <c r="AG1650" i="2"/>
  <c r="AL1650" i="2"/>
  <c r="AT1650" i="2"/>
  <c r="AY1650" i="2"/>
  <c r="AZ1650" i="2"/>
  <c r="BB1650" i="2"/>
  <c r="BC1650" i="2" s="1"/>
  <c r="BF1650" i="2"/>
  <c r="BG1650" i="2"/>
  <c r="BH1650" i="2"/>
  <c r="BM1650" i="2"/>
  <c r="P1651" i="2"/>
  <c r="Q1651" i="2"/>
  <c r="R1651" i="2"/>
  <c r="AQ1651" i="2" s="1"/>
  <c r="S1651" i="2"/>
  <c r="AC1651" i="2"/>
  <c r="AE1651" i="2"/>
  <c r="AF1651" i="2"/>
  <c r="AG1651" i="2"/>
  <c r="AL1651" i="2"/>
  <c r="AT1651" i="2"/>
  <c r="AY1651" i="2"/>
  <c r="AZ1651" i="2"/>
  <c r="BB1651" i="2"/>
  <c r="BC1651" i="2" s="1"/>
  <c r="BF1651" i="2"/>
  <c r="BG1651" i="2"/>
  <c r="BH1651" i="2"/>
  <c r="BM1651" i="2"/>
  <c r="P1652" i="2"/>
  <c r="Q1652" i="2"/>
  <c r="R1652" i="2"/>
  <c r="AQ1652" i="2" s="1"/>
  <c r="S1652" i="2"/>
  <c r="AC1652" i="2"/>
  <c r="AE1652" i="2"/>
  <c r="AF1652" i="2"/>
  <c r="AG1652" i="2"/>
  <c r="AL1652" i="2"/>
  <c r="AT1652" i="2"/>
  <c r="AY1652" i="2"/>
  <c r="AZ1652" i="2"/>
  <c r="BB1652" i="2"/>
  <c r="BC1652" i="2" s="1"/>
  <c r="BF1652" i="2"/>
  <c r="BG1652" i="2"/>
  <c r="BH1652" i="2"/>
  <c r="BM1652" i="2"/>
  <c r="P1653" i="2"/>
  <c r="Q1653" i="2"/>
  <c r="R1653" i="2"/>
  <c r="AQ1653" i="2" s="1"/>
  <c r="S1653" i="2"/>
  <c r="AC1653" i="2"/>
  <c r="AE1653" i="2"/>
  <c r="AF1653" i="2"/>
  <c r="AG1653" i="2"/>
  <c r="AL1653" i="2"/>
  <c r="AT1653" i="2"/>
  <c r="AY1653" i="2"/>
  <c r="AZ1653" i="2"/>
  <c r="BB1653" i="2"/>
  <c r="BC1653" i="2" s="1"/>
  <c r="BF1653" i="2"/>
  <c r="BG1653" i="2"/>
  <c r="BH1653" i="2"/>
  <c r="BM1653" i="2"/>
  <c r="P1654" i="2"/>
  <c r="Q1654" i="2"/>
  <c r="R1654" i="2"/>
  <c r="AQ1654" i="2" s="1"/>
  <c r="S1654" i="2"/>
  <c r="AC1654" i="2"/>
  <c r="AE1654" i="2"/>
  <c r="AF1654" i="2"/>
  <c r="AG1654" i="2"/>
  <c r="AL1654" i="2"/>
  <c r="AT1654" i="2"/>
  <c r="AY1654" i="2"/>
  <c r="AZ1654" i="2"/>
  <c r="BB1654" i="2"/>
  <c r="BC1654" i="2" s="1"/>
  <c r="BF1654" i="2"/>
  <c r="BG1654" i="2"/>
  <c r="BH1654" i="2"/>
  <c r="BM1654" i="2"/>
  <c r="P1655" i="2"/>
  <c r="Q1655" i="2"/>
  <c r="R1655" i="2"/>
  <c r="AQ1655" i="2" s="1"/>
  <c r="S1655" i="2"/>
  <c r="AC1655" i="2"/>
  <c r="AE1655" i="2"/>
  <c r="AF1655" i="2"/>
  <c r="AG1655" i="2"/>
  <c r="AL1655" i="2"/>
  <c r="AT1655" i="2"/>
  <c r="AY1655" i="2"/>
  <c r="AZ1655" i="2"/>
  <c r="BB1655" i="2"/>
  <c r="BC1655" i="2" s="1"/>
  <c r="BF1655" i="2"/>
  <c r="BG1655" i="2"/>
  <c r="BH1655" i="2"/>
  <c r="BM1655" i="2"/>
  <c r="P1656" i="2"/>
  <c r="Q1656" i="2"/>
  <c r="R1656" i="2"/>
  <c r="AQ1656" i="2" s="1"/>
  <c r="S1656" i="2"/>
  <c r="AC1656" i="2"/>
  <c r="AE1656" i="2"/>
  <c r="AF1656" i="2"/>
  <c r="AG1656" i="2"/>
  <c r="AL1656" i="2"/>
  <c r="AT1656" i="2"/>
  <c r="AY1656" i="2"/>
  <c r="AZ1656" i="2"/>
  <c r="BB1656" i="2"/>
  <c r="BC1656" i="2" s="1"/>
  <c r="BF1656" i="2"/>
  <c r="BG1656" i="2"/>
  <c r="BH1656" i="2"/>
  <c r="BM1656" i="2"/>
  <c r="P1657" i="2"/>
  <c r="Q1657" i="2"/>
  <c r="R1657" i="2"/>
  <c r="AQ1657" i="2" s="1"/>
  <c r="S1657" i="2"/>
  <c r="AC1657" i="2"/>
  <c r="AE1657" i="2"/>
  <c r="AF1657" i="2"/>
  <c r="AG1657" i="2"/>
  <c r="AL1657" i="2"/>
  <c r="AT1657" i="2"/>
  <c r="AY1657" i="2"/>
  <c r="AZ1657" i="2"/>
  <c r="BB1657" i="2"/>
  <c r="BC1657" i="2" s="1"/>
  <c r="BF1657" i="2"/>
  <c r="BG1657" i="2"/>
  <c r="BH1657" i="2"/>
  <c r="BM1657" i="2"/>
  <c r="P1658" i="2"/>
  <c r="Q1658" i="2"/>
  <c r="R1658" i="2"/>
  <c r="AQ1658" i="2" s="1"/>
  <c r="S1658" i="2"/>
  <c r="AC1658" i="2"/>
  <c r="AE1658" i="2"/>
  <c r="AF1658" i="2"/>
  <c r="AG1658" i="2"/>
  <c r="AL1658" i="2"/>
  <c r="AT1658" i="2"/>
  <c r="AY1658" i="2"/>
  <c r="AZ1658" i="2"/>
  <c r="BB1658" i="2"/>
  <c r="BC1658" i="2" s="1"/>
  <c r="BF1658" i="2"/>
  <c r="BG1658" i="2"/>
  <c r="BH1658" i="2"/>
  <c r="BM1658" i="2"/>
  <c r="P1659" i="2"/>
  <c r="Q1659" i="2"/>
  <c r="R1659" i="2"/>
  <c r="AQ1659" i="2" s="1"/>
  <c r="S1659" i="2"/>
  <c r="AC1659" i="2"/>
  <c r="AE1659" i="2"/>
  <c r="AF1659" i="2"/>
  <c r="AG1659" i="2"/>
  <c r="AL1659" i="2"/>
  <c r="AT1659" i="2"/>
  <c r="AY1659" i="2"/>
  <c r="AZ1659" i="2"/>
  <c r="BB1659" i="2"/>
  <c r="BC1659" i="2" s="1"/>
  <c r="BF1659" i="2"/>
  <c r="BG1659" i="2"/>
  <c r="BH1659" i="2"/>
  <c r="BM1659" i="2"/>
  <c r="P1660" i="2"/>
  <c r="Q1660" i="2"/>
  <c r="R1660" i="2"/>
  <c r="AQ1660" i="2" s="1"/>
  <c r="S1660" i="2"/>
  <c r="AC1660" i="2"/>
  <c r="AE1660" i="2"/>
  <c r="AF1660" i="2"/>
  <c r="AG1660" i="2"/>
  <c r="AL1660" i="2"/>
  <c r="AT1660" i="2"/>
  <c r="AY1660" i="2"/>
  <c r="AZ1660" i="2"/>
  <c r="BB1660" i="2"/>
  <c r="BC1660" i="2" s="1"/>
  <c r="BF1660" i="2"/>
  <c r="BG1660" i="2"/>
  <c r="BH1660" i="2"/>
  <c r="BM1660" i="2"/>
  <c r="P1661" i="2"/>
  <c r="Q1661" i="2"/>
  <c r="R1661" i="2"/>
  <c r="AQ1661" i="2" s="1"/>
  <c r="S1661" i="2"/>
  <c r="AC1661" i="2"/>
  <c r="AE1661" i="2"/>
  <c r="AF1661" i="2"/>
  <c r="AG1661" i="2"/>
  <c r="AL1661" i="2"/>
  <c r="AT1661" i="2"/>
  <c r="AY1661" i="2"/>
  <c r="AZ1661" i="2"/>
  <c r="BB1661" i="2"/>
  <c r="BC1661" i="2" s="1"/>
  <c r="BF1661" i="2"/>
  <c r="BG1661" i="2"/>
  <c r="BH1661" i="2"/>
  <c r="BM1661" i="2"/>
  <c r="AK1527" i="2"/>
  <c r="Y1527" i="2"/>
  <c r="Z1527" i="2" s="1"/>
  <c r="AN1527" i="2" s="1"/>
  <c r="AK1528" i="2"/>
  <c r="Y1528" i="2"/>
  <c r="Z1528" i="2" s="1"/>
  <c r="AN1528" i="2" s="1"/>
  <c r="AK1529" i="2"/>
  <c r="Y1529" i="2"/>
  <c r="Z1529" i="2" s="1"/>
  <c r="AN1529" i="2" s="1"/>
  <c r="AK1530" i="2"/>
  <c r="Y1530" i="2"/>
  <c r="Z1530" i="2" s="1"/>
  <c r="AK1531" i="2"/>
  <c r="Y1531" i="2"/>
  <c r="Z1531" i="2" s="1"/>
  <c r="AN1531" i="2" s="1"/>
  <c r="AK1532" i="2"/>
  <c r="Y1532" i="2"/>
  <c r="Z1532" i="2" s="1"/>
  <c r="AN1532" i="2" s="1"/>
  <c r="AK1533" i="2"/>
  <c r="Y1533" i="2"/>
  <c r="Z1533" i="2" s="1"/>
  <c r="AN1533" i="2" s="1"/>
  <c r="AK1534" i="2"/>
  <c r="Y1534" i="2"/>
  <c r="Z1534" i="2" s="1"/>
  <c r="AN1534" i="2" s="1"/>
  <c r="AK1535" i="2"/>
  <c r="Y1535" i="2"/>
  <c r="Z1535" i="2" s="1"/>
  <c r="AN1535" i="2" s="1"/>
  <c r="AK1536" i="2"/>
  <c r="Y1536" i="2"/>
  <c r="Z1536" i="2" s="1"/>
  <c r="AN1536" i="2" s="1"/>
  <c r="AK1537" i="2"/>
  <c r="Y1537" i="2"/>
  <c r="Z1537" i="2" s="1"/>
  <c r="AN1537" i="2" s="1"/>
  <c r="AK1538" i="2"/>
  <c r="Y1538" i="2"/>
  <c r="Z1538" i="2" s="1"/>
  <c r="AN1538" i="2" s="1"/>
  <c r="AK1539" i="2"/>
  <c r="Y1539" i="2"/>
  <c r="Z1539" i="2" s="1"/>
  <c r="AN1539" i="2" s="1"/>
  <c r="AK1540" i="2"/>
  <c r="Y1540" i="2"/>
  <c r="Z1540" i="2" s="1"/>
  <c r="AN1540" i="2" s="1"/>
  <c r="AK1541" i="2"/>
  <c r="Y1541" i="2"/>
  <c r="Z1541" i="2" s="1"/>
  <c r="AK1542" i="2"/>
  <c r="Y1542" i="2"/>
  <c r="Z1542" i="2" s="1"/>
  <c r="AN1542" i="2" s="1"/>
  <c r="AK1543" i="2"/>
  <c r="Y1543" i="2"/>
  <c r="Z1543" i="2" s="1"/>
  <c r="AN1543" i="2" s="1"/>
  <c r="AK1544" i="2"/>
  <c r="Y1544" i="2"/>
  <c r="Z1544" i="2" s="1"/>
  <c r="AK1545" i="2"/>
  <c r="Y1545" i="2"/>
  <c r="Z1545" i="2" s="1"/>
  <c r="AN1545" i="2" s="1"/>
  <c r="AK1546" i="2"/>
  <c r="Y1546" i="2"/>
  <c r="Z1546" i="2" s="1"/>
  <c r="AN1546" i="2" s="1"/>
  <c r="AK1547" i="2"/>
  <c r="Y1547" i="2"/>
  <c r="Z1547" i="2" s="1"/>
  <c r="AK1548" i="2"/>
  <c r="Y1548" i="2"/>
  <c r="Z1548" i="2" s="1"/>
  <c r="AN1548" i="2" s="1"/>
  <c r="AK1549" i="2"/>
  <c r="Y1549" i="2"/>
  <c r="Z1549" i="2" s="1"/>
  <c r="AN1549" i="2" s="1"/>
  <c r="AK1550" i="2"/>
  <c r="Y1550" i="2"/>
  <c r="Z1550" i="2" s="1"/>
  <c r="AN1550" i="2" s="1"/>
  <c r="AK1551" i="2"/>
  <c r="Y1551" i="2"/>
  <c r="Z1551" i="2" s="1"/>
  <c r="AK1552" i="2"/>
  <c r="Y1552" i="2"/>
  <c r="Z1552" i="2" s="1"/>
  <c r="AK1553" i="2"/>
  <c r="Y1553" i="2"/>
  <c r="Z1553" i="2" s="1"/>
  <c r="AN1553" i="2" s="1"/>
  <c r="AK1554" i="2"/>
  <c r="Y1554" i="2"/>
  <c r="Z1554" i="2" s="1"/>
  <c r="AN1554" i="2" s="1"/>
  <c r="AK1555" i="2"/>
  <c r="Y1555" i="2"/>
  <c r="Z1555" i="2" s="1"/>
  <c r="AK1556" i="2"/>
  <c r="Y1556" i="2"/>
  <c r="Z1556" i="2" s="1"/>
  <c r="AN1556" i="2" s="1"/>
  <c r="AK1557" i="2"/>
  <c r="Y1557" i="2"/>
  <c r="Z1557" i="2" s="1"/>
  <c r="AN1557" i="2" s="1"/>
  <c r="AK1558" i="2"/>
  <c r="Y1558" i="2"/>
  <c r="Z1558" i="2" s="1"/>
  <c r="AN1558" i="2" s="1"/>
  <c r="AK1559" i="2"/>
  <c r="Y1559" i="2"/>
  <c r="Z1559" i="2" s="1"/>
  <c r="AN1559" i="2" s="1"/>
  <c r="AK1560" i="2"/>
  <c r="Y1560" i="2"/>
  <c r="Z1560" i="2" s="1"/>
  <c r="AN1560" i="2" s="1"/>
  <c r="AK1561" i="2"/>
  <c r="Y1561" i="2"/>
  <c r="Z1561" i="2" s="1"/>
  <c r="AN1561" i="2" s="1"/>
  <c r="AK1562" i="2"/>
  <c r="Y1562" i="2"/>
  <c r="Z1562" i="2" s="1"/>
  <c r="AN1562" i="2" s="1"/>
  <c r="AK1563" i="2"/>
  <c r="Y1563" i="2"/>
  <c r="Z1563" i="2" s="1"/>
  <c r="AN1563" i="2" s="1"/>
  <c r="AK1564" i="2"/>
  <c r="Y1564" i="2"/>
  <c r="Z1564" i="2" s="1"/>
  <c r="AN1564" i="2" s="1"/>
  <c r="AK1565" i="2"/>
  <c r="Y1565" i="2"/>
  <c r="Z1565" i="2" s="1"/>
  <c r="AN1565" i="2" s="1"/>
  <c r="AK1566" i="2"/>
  <c r="Y1566" i="2"/>
  <c r="Z1566" i="2" s="1"/>
  <c r="AN1566" i="2" s="1"/>
  <c r="AK1567" i="2"/>
  <c r="Y1567" i="2"/>
  <c r="Z1567" i="2" s="1"/>
  <c r="AK1568" i="2"/>
  <c r="Y1568" i="2"/>
  <c r="Z1568" i="2" s="1"/>
  <c r="AN1568" i="2" s="1"/>
  <c r="AK1569" i="2"/>
  <c r="Y1569" i="2"/>
  <c r="Z1569" i="2" s="1"/>
  <c r="AK1570" i="2"/>
  <c r="Y1570" i="2"/>
  <c r="Z1570" i="2" s="1"/>
  <c r="AN1570" i="2" s="1"/>
  <c r="AK1571" i="2"/>
  <c r="Y1571" i="2"/>
  <c r="Z1571" i="2" s="1"/>
  <c r="AK1572" i="2"/>
  <c r="Y1572" i="2"/>
  <c r="Z1572" i="2" s="1"/>
  <c r="AK1573" i="2"/>
  <c r="Y1573" i="2"/>
  <c r="Z1573" i="2" s="1"/>
  <c r="AN1573" i="2" s="1"/>
  <c r="AK1574" i="2"/>
  <c r="Y1574" i="2"/>
  <c r="Z1574" i="2" s="1"/>
  <c r="AN1574" i="2" s="1"/>
  <c r="AK1575" i="2"/>
  <c r="Y1575" i="2"/>
  <c r="Z1575" i="2" s="1"/>
  <c r="AN1575" i="2" s="1"/>
  <c r="AK1576" i="2"/>
  <c r="Y1576" i="2"/>
  <c r="Z1576" i="2" s="1"/>
  <c r="AK1577" i="2"/>
  <c r="Y1577" i="2"/>
  <c r="Z1577" i="2" s="1"/>
  <c r="AN1577" i="2" s="1"/>
  <c r="AK1578" i="2"/>
  <c r="Y1578" i="2"/>
  <c r="Z1578" i="2" s="1"/>
  <c r="AN1578" i="2" s="1"/>
  <c r="AK1579" i="2"/>
  <c r="Y1579" i="2"/>
  <c r="Z1579" i="2" s="1"/>
  <c r="AK1580" i="2"/>
  <c r="Y1580" i="2"/>
  <c r="Z1580" i="2" s="1"/>
  <c r="AN1580" i="2" s="1"/>
  <c r="AK1581" i="2"/>
  <c r="Y1581" i="2"/>
  <c r="Z1581" i="2" s="1"/>
  <c r="AN1581" i="2" s="1"/>
  <c r="AK1582" i="2"/>
  <c r="Y1582" i="2"/>
  <c r="Z1582" i="2" s="1"/>
  <c r="AN1582" i="2" s="1"/>
  <c r="AK1583" i="2"/>
  <c r="Y1583" i="2"/>
  <c r="Z1583" i="2" s="1"/>
  <c r="AN1583" i="2" s="1"/>
  <c r="AK1584" i="2"/>
  <c r="Y1584" i="2"/>
  <c r="Z1584" i="2" s="1"/>
  <c r="AK1585" i="2"/>
  <c r="Y1585" i="2"/>
  <c r="Z1585" i="2" s="1"/>
  <c r="AN1585" i="2" s="1"/>
  <c r="AK1586" i="2"/>
  <c r="Y1586" i="2"/>
  <c r="Z1586" i="2" s="1"/>
  <c r="AN1586" i="2" s="1"/>
  <c r="AK1587" i="2"/>
  <c r="Y1587" i="2"/>
  <c r="Z1587" i="2" s="1"/>
  <c r="AN1587" i="2" s="1"/>
  <c r="AK1588" i="2"/>
  <c r="Y1588" i="2"/>
  <c r="Z1588" i="2" s="1"/>
  <c r="AK1589" i="2"/>
  <c r="Y1589" i="2"/>
  <c r="Z1589" i="2" s="1"/>
  <c r="AK1590" i="2"/>
  <c r="Y1590" i="2"/>
  <c r="Z1590" i="2" s="1"/>
  <c r="AN1590" i="2" s="1"/>
  <c r="AK1591" i="2"/>
  <c r="Y1591" i="2"/>
  <c r="Z1591" i="2" s="1"/>
  <c r="AN1591" i="2" s="1"/>
  <c r="AK1592" i="2"/>
  <c r="Y1592" i="2"/>
  <c r="Z1592" i="2" s="1"/>
  <c r="AK1593" i="2"/>
  <c r="Y1593" i="2"/>
  <c r="Z1593" i="2" s="1"/>
  <c r="AN1593" i="2" s="1"/>
  <c r="AK1594" i="2"/>
  <c r="Y1594" i="2"/>
  <c r="Z1594" i="2" s="1"/>
  <c r="AN1594" i="2" s="1"/>
  <c r="AK1595" i="2"/>
  <c r="Y1595" i="2"/>
  <c r="Z1595" i="2" s="1"/>
  <c r="AN1595" i="2" s="1"/>
  <c r="AK1596" i="2"/>
  <c r="Y1596" i="2"/>
  <c r="Z1596" i="2" s="1"/>
  <c r="AK1597" i="2"/>
  <c r="Y1597" i="2"/>
  <c r="Z1597" i="2" s="1"/>
  <c r="AN1597" i="2" s="1"/>
  <c r="AK1598" i="2"/>
  <c r="Y1598" i="2"/>
  <c r="Z1598" i="2" s="1"/>
  <c r="AN1598" i="2" s="1"/>
  <c r="AK1599" i="2"/>
  <c r="Y1599" i="2"/>
  <c r="Z1599" i="2" s="1"/>
  <c r="AN1599" i="2" s="1"/>
  <c r="AK1600" i="2"/>
  <c r="Y1600" i="2"/>
  <c r="Z1600" i="2" s="1"/>
  <c r="AN1600" i="2" s="1"/>
  <c r="AK1601" i="2"/>
  <c r="Y1601" i="2"/>
  <c r="Z1601" i="2" s="1"/>
  <c r="AN1601" i="2" s="1"/>
  <c r="AK1602" i="2"/>
  <c r="Y1602" i="2"/>
  <c r="Z1602" i="2" s="1"/>
  <c r="AK1603" i="2"/>
  <c r="Y1603" i="2"/>
  <c r="Z1603" i="2" s="1"/>
  <c r="AK1604" i="2"/>
  <c r="Y1604" i="2"/>
  <c r="Z1604" i="2" s="1"/>
  <c r="AK1605" i="2"/>
  <c r="Y1605" i="2"/>
  <c r="Z1605" i="2" s="1"/>
  <c r="AN1605" i="2" s="1"/>
  <c r="AK1606" i="2"/>
  <c r="Y1606" i="2"/>
  <c r="Z1606" i="2" s="1"/>
  <c r="AN1606" i="2" s="1"/>
  <c r="AK1607" i="2"/>
  <c r="Y1607" i="2"/>
  <c r="Z1607" i="2" s="1"/>
  <c r="AN1607" i="2" s="1"/>
  <c r="AK1608" i="2"/>
  <c r="Y1608" i="2"/>
  <c r="Z1608" i="2" s="1"/>
  <c r="AN1608" i="2" s="1"/>
  <c r="AK1609" i="2"/>
  <c r="Y1609" i="2"/>
  <c r="Z1609" i="2" s="1"/>
  <c r="AN1609" i="2" s="1"/>
  <c r="AK1610" i="2"/>
  <c r="Y1610" i="2"/>
  <c r="Z1610" i="2" s="1"/>
  <c r="AK1611" i="2"/>
  <c r="Y1611" i="2"/>
  <c r="Z1611" i="2" s="1"/>
  <c r="AN1611" i="2" s="1"/>
  <c r="AK1612" i="2"/>
  <c r="Y1612" i="2"/>
  <c r="Z1612" i="2" s="1"/>
  <c r="AN1612" i="2" s="1"/>
  <c r="AK1613" i="2"/>
  <c r="Y1613" i="2"/>
  <c r="Z1613" i="2" s="1"/>
  <c r="AN1613" i="2" s="1"/>
  <c r="AK1614" i="2"/>
  <c r="Y1614" i="2"/>
  <c r="Z1614" i="2" s="1"/>
  <c r="AN1614" i="2" s="1"/>
  <c r="AK1615" i="2"/>
  <c r="Y1615" i="2"/>
  <c r="Z1615" i="2" s="1"/>
  <c r="AN1615" i="2" s="1"/>
  <c r="AK1616" i="2"/>
  <c r="Y1616" i="2"/>
  <c r="Z1616" i="2" s="1"/>
  <c r="AK1617" i="2"/>
  <c r="Y1617" i="2"/>
  <c r="Z1617" i="2" s="1"/>
  <c r="AN1617" i="2" s="1"/>
  <c r="AK1618" i="2"/>
  <c r="Y1618" i="2"/>
  <c r="Z1618" i="2" s="1"/>
  <c r="AK1619" i="2"/>
  <c r="Y1619" i="2"/>
  <c r="Z1619" i="2" s="1"/>
  <c r="AN1619" i="2" s="1"/>
  <c r="AK1620" i="2"/>
  <c r="Y1620" i="2"/>
  <c r="Z1620" i="2" s="1"/>
  <c r="AK1621" i="2"/>
  <c r="Y1621" i="2"/>
  <c r="Z1621" i="2" s="1"/>
  <c r="AN1621" i="2" s="1"/>
  <c r="AK1622" i="2"/>
  <c r="Y1622" i="2"/>
  <c r="Z1622" i="2" s="1"/>
  <c r="AN1622" i="2" s="1"/>
  <c r="AK1623" i="2"/>
  <c r="Y1623" i="2"/>
  <c r="Z1623" i="2" s="1"/>
  <c r="AK1624" i="2"/>
  <c r="Y1624" i="2"/>
  <c r="Z1624" i="2" s="1"/>
  <c r="AN1624" i="2" s="1"/>
  <c r="AK1625" i="2"/>
  <c r="Y1625" i="2"/>
  <c r="Z1625" i="2" s="1"/>
  <c r="AN1625" i="2" s="1"/>
  <c r="AK1626" i="2"/>
  <c r="Y1626" i="2"/>
  <c r="Z1626" i="2" s="1"/>
  <c r="AK1627" i="2"/>
  <c r="Y1627" i="2"/>
  <c r="Z1627" i="2" s="1"/>
  <c r="AN1627" i="2" s="1"/>
  <c r="AK1628" i="2"/>
  <c r="Y1628" i="2"/>
  <c r="Z1628" i="2" s="1"/>
  <c r="AN1628" i="2" s="1"/>
  <c r="AK1629" i="2"/>
  <c r="Y1629" i="2"/>
  <c r="Z1629" i="2" s="1"/>
  <c r="AN1629" i="2" s="1"/>
  <c r="AK1630" i="2"/>
  <c r="Y1630" i="2"/>
  <c r="Z1630" i="2" s="1"/>
  <c r="AK1631" i="2"/>
  <c r="Y1631" i="2"/>
  <c r="Z1631" i="2" s="1"/>
  <c r="AK1632" i="2"/>
  <c r="Y1632" i="2"/>
  <c r="Z1632" i="2" s="1"/>
  <c r="AK1633" i="2"/>
  <c r="Y1633" i="2"/>
  <c r="Z1633" i="2" s="1"/>
  <c r="AN1633" i="2" s="1"/>
  <c r="AK1634" i="2"/>
  <c r="Y1634" i="2"/>
  <c r="Z1634" i="2" s="1"/>
  <c r="AN1634" i="2" s="1"/>
  <c r="AK1635" i="2"/>
  <c r="Y1635" i="2"/>
  <c r="Z1635" i="2" s="1"/>
  <c r="AK1636" i="2"/>
  <c r="Y1636" i="2"/>
  <c r="Z1636" i="2" s="1"/>
  <c r="AK1637" i="2"/>
  <c r="Y1637" i="2"/>
  <c r="Z1637" i="2" s="1"/>
  <c r="AK1638" i="2"/>
  <c r="Y1638" i="2"/>
  <c r="Z1638" i="2" s="1"/>
  <c r="AK1639" i="2"/>
  <c r="Y1639" i="2"/>
  <c r="Z1639" i="2" s="1"/>
  <c r="AK1640" i="2"/>
  <c r="Y1640" i="2"/>
  <c r="Z1640" i="2" s="1"/>
  <c r="AN1640" i="2" s="1"/>
  <c r="AK1641" i="2"/>
  <c r="Y1641" i="2"/>
  <c r="Z1641" i="2" s="1"/>
  <c r="AK1642" i="2"/>
  <c r="Y1642" i="2"/>
  <c r="Z1642" i="2" s="1"/>
  <c r="AK1643" i="2"/>
  <c r="Y1643" i="2"/>
  <c r="Z1643" i="2" s="1"/>
  <c r="AK1644" i="2"/>
  <c r="Y1644" i="2"/>
  <c r="Z1644" i="2" s="1"/>
  <c r="AN1644" i="2" s="1"/>
  <c r="AK1645" i="2"/>
  <c r="Y1645" i="2"/>
  <c r="Z1645" i="2" s="1"/>
  <c r="AK1646" i="2"/>
  <c r="Y1646" i="2"/>
  <c r="Z1646" i="2" s="1"/>
  <c r="AK1647" i="2"/>
  <c r="Y1647" i="2"/>
  <c r="Z1647" i="2" s="1"/>
  <c r="AK1648" i="2"/>
  <c r="Y1648" i="2"/>
  <c r="Z1648" i="2" s="1"/>
  <c r="AN1648" i="2" s="1"/>
  <c r="AK1649" i="2"/>
  <c r="Y1649" i="2"/>
  <c r="Z1649" i="2" s="1"/>
  <c r="AK1650" i="2"/>
  <c r="Y1650" i="2"/>
  <c r="Z1650" i="2" s="1"/>
  <c r="AK1651" i="2"/>
  <c r="Y1651" i="2"/>
  <c r="Z1651" i="2" s="1"/>
  <c r="AK1652" i="2"/>
  <c r="Y1652" i="2"/>
  <c r="Z1652" i="2" s="1"/>
  <c r="AN1652" i="2" s="1"/>
  <c r="AK1653" i="2"/>
  <c r="Y1653" i="2"/>
  <c r="Z1653" i="2" s="1"/>
  <c r="AK1654" i="2"/>
  <c r="Y1654" i="2"/>
  <c r="Z1654" i="2" s="1"/>
  <c r="AK1655" i="2"/>
  <c r="Y1655" i="2"/>
  <c r="Z1655" i="2" s="1"/>
  <c r="AK1656" i="2"/>
  <c r="Y1656" i="2"/>
  <c r="Z1656" i="2" s="1"/>
  <c r="AK1657" i="2"/>
  <c r="Y1657" i="2"/>
  <c r="Z1657" i="2" s="1"/>
  <c r="AK1658" i="2"/>
  <c r="Y1658" i="2"/>
  <c r="Z1658" i="2" s="1"/>
  <c r="AK1659" i="2"/>
  <c r="Y1659" i="2"/>
  <c r="Z1659" i="2" s="1"/>
  <c r="AK1660" i="2"/>
  <c r="Y1660" i="2"/>
  <c r="Z1660" i="2" s="1"/>
  <c r="AN1660" i="2" s="1"/>
  <c r="AK1661" i="2"/>
  <c r="Y1661" i="2"/>
  <c r="Z1661" i="2" s="1"/>
  <c r="BM1510" i="2"/>
  <c r="BM1511" i="2"/>
  <c r="BM1512" i="2"/>
  <c r="BM1513" i="2"/>
  <c r="BM1514" i="2"/>
  <c r="BM1515" i="2"/>
  <c r="BM1516" i="2"/>
  <c r="BM1517" i="2"/>
  <c r="BM1518" i="2"/>
  <c r="BM1519" i="2"/>
  <c r="BM1520" i="2"/>
  <c r="BM1521" i="2"/>
  <c r="BM1522" i="2"/>
  <c r="BM1523" i="2"/>
  <c r="BM1524" i="2"/>
  <c r="BM1525" i="2"/>
  <c r="BM1526" i="2"/>
  <c r="P1510" i="2"/>
  <c r="Q1510" i="2"/>
  <c r="R1510" i="2"/>
  <c r="AQ1510" i="2" s="1"/>
  <c r="S1510" i="2"/>
  <c r="AC1510" i="2"/>
  <c r="AE1510" i="2"/>
  <c r="AF1510" i="2"/>
  <c r="AG1510" i="2"/>
  <c r="AL1510" i="2"/>
  <c r="AT1510" i="2"/>
  <c r="AY1510" i="2"/>
  <c r="AZ1510" i="2"/>
  <c r="BB1510" i="2"/>
  <c r="BC1510" i="2" s="1"/>
  <c r="BF1510" i="2"/>
  <c r="BG1510" i="2"/>
  <c r="BH1510" i="2"/>
  <c r="P1511" i="2"/>
  <c r="Q1511" i="2"/>
  <c r="R1511" i="2"/>
  <c r="AQ1511" i="2" s="1"/>
  <c r="S1511" i="2"/>
  <c r="AC1511" i="2"/>
  <c r="AE1511" i="2"/>
  <c r="AF1511" i="2"/>
  <c r="AG1511" i="2"/>
  <c r="AL1511" i="2"/>
  <c r="AT1511" i="2"/>
  <c r="AY1511" i="2"/>
  <c r="AZ1511" i="2"/>
  <c r="BB1511" i="2"/>
  <c r="BC1511" i="2" s="1"/>
  <c r="BF1511" i="2"/>
  <c r="BG1511" i="2"/>
  <c r="BH1511" i="2"/>
  <c r="P1512" i="2"/>
  <c r="Q1512" i="2"/>
  <c r="R1512" i="2"/>
  <c r="AQ1512" i="2" s="1"/>
  <c r="S1512" i="2"/>
  <c r="AC1512" i="2"/>
  <c r="AE1512" i="2"/>
  <c r="AF1512" i="2"/>
  <c r="AG1512" i="2"/>
  <c r="AL1512" i="2"/>
  <c r="AT1512" i="2"/>
  <c r="AY1512" i="2"/>
  <c r="AZ1512" i="2"/>
  <c r="BB1512" i="2"/>
  <c r="BC1512" i="2" s="1"/>
  <c r="BF1512" i="2"/>
  <c r="BG1512" i="2"/>
  <c r="BH1512" i="2"/>
  <c r="P1513" i="2"/>
  <c r="Q1513" i="2"/>
  <c r="R1513" i="2"/>
  <c r="AQ1513" i="2" s="1"/>
  <c r="S1513" i="2"/>
  <c r="AC1513" i="2"/>
  <c r="AE1513" i="2"/>
  <c r="AF1513" i="2"/>
  <c r="AG1513" i="2"/>
  <c r="AL1513" i="2"/>
  <c r="AT1513" i="2"/>
  <c r="AY1513" i="2"/>
  <c r="AZ1513" i="2"/>
  <c r="BB1513" i="2"/>
  <c r="BC1513" i="2" s="1"/>
  <c r="BF1513" i="2"/>
  <c r="BG1513" i="2"/>
  <c r="BH1513" i="2"/>
  <c r="P1514" i="2"/>
  <c r="Q1514" i="2"/>
  <c r="R1514" i="2"/>
  <c r="AQ1514" i="2" s="1"/>
  <c r="S1514" i="2"/>
  <c r="AC1514" i="2"/>
  <c r="AE1514" i="2"/>
  <c r="AF1514" i="2"/>
  <c r="AG1514" i="2"/>
  <c r="AL1514" i="2"/>
  <c r="AY1514" i="2"/>
  <c r="AZ1514" i="2"/>
  <c r="BB1514" i="2"/>
  <c r="BC1514" i="2" s="1"/>
  <c r="BF1514" i="2"/>
  <c r="BG1514" i="2"/>
  <c r="BH1514" i="2"/>
  <c r="P1515" i="2"/>
  <c r="Q1515" i="2"/>
  <c r="R1515" i="2"/>
  <c r="AQ1515" i="2" s="1"/>
  <c r="S1515" i="2"/>
  <c r="AC1515" i="2"/>
  <c r="AE1515" i="2"/>
  <c r="AF1515" i="2"/>
  <c r="AG1515" i="2"/>
  <c r="AL1515" i="2"/>
  <c r="AT1515" i="2"/>
  <c r="AY1515" i="2"/>
  <c r="AZ1515" i="2"/>
  <c r="BB1515" i="2"/>
  <c r="BC1515" i="2" s="1"/>
  <c r="BF1515" i="2"/>
  <c r="BG1515" i="2"/>
  <c r="BH1515" i="2"/>
  <c r="P1516" i="2"/>
  <c r="Q1516" i="2"/>
  <c r="R1516" i="2"/>
  <c r="AQ1516" i="2" s="1"/>
  <c r="S1516" i="2"/>
  <c r="AC1516" i="2"/>
  <c r="AE1516" i="2"/>
  <c r="AF1516" i="2"/>
  <c r="AG1516" i="2"/>
  <c r="AL1516" i="2"/>
  <c r="AT1516" i="2"/>
  <c r="AY1516" i="2"/>
  <c r="AZ1516" i="2"/>
  <c r="BB1516" i="2"/>
  <c r="BC1516" i="2" s="1"/>
  <c r="BF1516" i="2"/>
  <c r="BG1516" i="2"/>
  <c r="BH1516" i="2"/>
  <c r="P1517" i="2"/>
  <c r="Q1517" i="2"/>
  <c r="R1517" i="2"/>
  <c r="AQ1517" i="2" s="1"/>
  <c r="S1517" i="2"/>
  <c r="AC1517" i="2"/>
  <c r="AE1517" i="2"/>
  <c r="AF1517" i="2"/>
  <c r="AG1517" i="2"/>
  <c r="AL1517" i="2"/>
  <c r="AT1517" i="2"/>
  <c r="AY1517" i="2"/>
  <c r="AZ1517" i="2"/>
  <c r="BB1517" i="2"/>
  <c r="BC1517" i="2" s="1"/>
  <c r="BF1517" i="2"/>
  <c r="BG1517" i="2"/>
  <c r="BH1517" i="2"/>
  <c r="P1518" i="2"/>
  <c r="Q1518" i="2"/>
  <c r="R1518" i="2"/>
  <c r="AQ1518" i="2" s="1"/>
  <c r="S1518" i="2"/>
  <c r="AC1518" i="2"/>
  <c r="AE1518" i="2"/>
  <c r="AF1518" i="2"/>
  <c r="AG1518" i="2"/>
  <c r="AL1518" i="2"/>
  <c r="AT1518" i="2"/>
  <c r="AY1518" i="2"/>
  <c r="AZ1518" i="2"/>
  <c r="BB1518" i="2"/>
  <c r="BC1518" i="2" s="1"/>
  <c r="BF1518" i="2"/>
  <c r="BG1518" i="2"/>
  <c r="BH1518" i="2"/>
  <c r="P1519" i="2"/>
  <c r="Q1519" i="2"/>
  <c r="R1519" i="2"/>
  <c r="AQ1519" i="2" s="1"/>
  <c r="S1519" i="2"/>
  <c r="AC1519" i="2"/>
  <c r="AE1519" i="2"/>
  <c r="AF1519" i="2"/>
  <c r="AG1519" i="2"/>
  <c r="AL1519" i="2"/>
  <c r="AT1519" i="2"/>
  <c r="AY1519" i="2"/>
  <c r="AZ1519" i="2"/>
  <c r="BB1519" i="2"/>
  <c r="BC1519" i="2" s="1"/>
  <c r="BF1519" i="2"/>
  <c r="BG1519" i="2"/>
  <c r="BH1519" i="2"/>
  <c r="P1520" i="2"/>
  <c r="Q1520" i="2"/>
  <c r="R1520" i="2"/>
  <c r="AQ1520" i="2" s="1"/>
  <c r="S1520" i="2"/>
  <c r="AC1520" i="2"/>
  <c r="AE1520" i="2"/>
  <c r="AF1520" i="2"/>
  <c r="AG1520" i="2"/>
  <c r="AL1520" i="2"/>
  <c r="AT1520" i="2"/>
  <c r="AY1520" i="2"/>
  <c r="AZ1520" i="2"/>
  <c r="BB1520" i="2"/>
  <c r="BC1520" i="2" s="1"/>
  <c r="BF1520" i="2"/>
  <c r="BG1520" i="2"/>
  <c r="BH1520" i="2"/>
  <c r="P1521" i="2"/>
  <c r="Q1521" i="2"/>
  <c r="R1521" i="2"/>
  <c r="AQ1521" i="2" s="1"/>
  <c r="S1521" i="2"/>
  <c r="AC1521" i="2"/>
  <c r="AE1521" i="2"/>
  <c r="AF1521" i="2"/>
  <c r="AG1521" i="2"/>
  <c r="AL1521" i="2"/>
  <c r="AT1521" i="2"/>
  <c r="AY1521" i="2"/>
  <c r="AZ1521" i="2"/>
  <c r="BB1521" i="2"/>
  <c r="BC1521" i="2" s="1"/>
  <c r="BF1521" i="2"/>
  <c r="BG1521" i="2"/>
  <c r="BH1521" i="2"/>
  <c r="P1522" i="2"/>
  <c r="Q1522" i="2"/>
  <c r="R1522" i="2"/>
  <c r="AQ1522" i="2" s="1"/>
  <c r="S1522" i="2"/>
  <c r="AC1522" i="2"/>
  <c r="AE1522" i="2"/>
  <c r="AF1522" i="2"/>
  <c r="AG1522" i="2"/>
  <c r="AL1522" i="2"/>
  <c r="AT1522" i="2"/>
  <c r="AY1522" i="2"/>
  <c r="AZ1522" i="2"/>
  <c r="BB1522" i="2"/>
  <c r="BC1522" i="2" s="1"/>
  <c r="BF1522" i="2"/>
  <c r="BG1522" i="2"/>
  <c r="BH1522" i="2"/>
  <c r="P1523" i="2"/>
  <c r="Q1523" i="2"/>
  <c r="R1523" i="2"/>
  <c r="AQ1523" i="2" s="1"/>
  <c r="S1523" i="2"/>
  <c r="AC1523" i="2"/>
  <c r="AE1523" i="2"/>
  <c r="AF1523" i="2"/>
  <c r="AG1523" i="2"/>
  <c r="AL1523" i="2"/>
  <c r="AT1523" i="2"/>
  <c r="AY1523" i="2"/>
  <c r="AZ1523" i="2"/>
  <c r="BB1523" i="2"/>
  <c r="BC1523" i="2" s="1"/>
  <c r="BF1523" i="2"/>
  <c r="BG1523" i="2"/>
  <c r="BH1523" i="2"/>
  <c r="P1524" i="2"/>
  <c r="Q1524" i="2"/>
  <c r="R1524" i="2"/>
  <c r="AQ1524" i="2" s="1"/>
  <c r="S1524" i="2"/>
  <c r="AC1524" i="2"/>
  <c r="AE1524" i="2"/>
  <c r="AF1524" i="2"/>
  <c r="AG1524" i="2"/>
  <c r="AL1524" i="2"/>
  <c r="AT1524" i="2"/>
  <c r="AY1524" i="2"/>
  <c r="AZ1524" i="2"/>
  <c r="BB1524" i="2"/>
  <c r="BC1524" i="2" s="1"/>
  <c r="BF1524" i="2"/>
  <c r="BG1524" i="2"/>
  <c r="BH1524" i="2"/>
  <c r="P1525" i="2"/>
  <c r="Q1525" i="2"/>
  <c r="R1525" i="2"/>
  <c r="AQ1525" i="2" s="1"/>
  <c r="S1525" i="2"/>
  <c r="AC1525" i="2"/>
  <c r="AE1525" i="2"/>
  <c r="AF1525" i="2"/>
  <c r="AG1525" i="2"/>
  <c r="AL1525" i="2"/>
  <c r="AT1525" i="2"/>
  <c r="AY1525" i="2"/>
  <c r="AZ1525" i="2"/>
  <c r="BB1525" i="2"/>
  <c r="BC1525" i="2" s="1"/>
  <c r="BF1525" i="2"/>
  <c r="BG1525" i="2"/>
  <c r="BH1525" i="2"/>
  <c r="P1526" i="2"/>
  <c r="Q1526" i="2"/>
  <c r="R1526" i="2"/>
  <c r="AQ1526" i="2" s="1"/>
  <c r="S1526" i="2"/>
  <c r="T1526" i="2"/>
  <c r="AC1526" i="2"/>
  <c r="AE1526" i="2"/>
  <c r="AF1526" i="2"/>
  <c r="AG1526" i="2"/>
  <c r="AL1526" i="2"/>
  <c r="AT1526" i="2"/>
  <c r="AY1526" i="2"/>
  <c r="AZ1526" i="2"/>
  <c r="BB1526" i="2"/>
  <c r="BC1526" i="2" s="1"/>
  <c r="BF1526" i="2"/>
  <c r="BG1526" i="2"/>
  <c r="BH1526" i="2"/>
  <c r="AK1510" i="2"/>
  <c r="Y1510" i="2"/>
  <c r="Z1510" i="2" s="1"/>
  <c r="AN1510" i="2" s="1"/>
  <c r="AK1511" i="2"/>
  <c r="Y1511" i="2"/>
  <c r="Z1511" i="2" s="1"/>
  <c r="AK1512" i="2"/>
  <c r="Y1512" i="2"/>
  <c r="Z1512" i="2" s="1"/>
  <c r="AK1513" i="2"/>
  <c r="Y1513" i="2"/>
  <c r="Z1513" i="2" s="1"/>
  <c r="AK1514" i="2"/>
  <c r="Y1514" i="2"/>
  <c r="Z1514" i="2" s="1"/>
  <c r="AK1515" i="2"/>
  <c r="Y1515" i="2"/>
  <c r="Z1515" i="2" s="1"/>
  <c r="AK1516" i="2"/>
  <c r="Y1516" i="2"/>
  <c r="Z1516" i="2" s="1"/>
  <c r="AK1517" i="2"/>
  <c r="Y1517" i="2"/>
  <c r="Z1517" i="2" s="1"/>
  <c r="AK1518" i="2"/>
  <c r="Y1518" i="2"/>
  <c r="Z1518" i="2" s="1"/>
  <c r="AK1519" i="2"/>
  <c r="Y1519" i="2"/>
  <c r="Z1519" i="2" s="1"/>
  <c r="AN1519" i="2" s="1"/>
  <c r="AK1520" i="2"/>
  <c r="Y1520" i="2"/>
  <c r="Z1520" i="2" s="1"/>
  <c r="AK1521" i="2"/>
  <c r="Y1521" i="2"/>
  <c r="Z1521" i="2" s="1"/>
  <c r="AN1521" i="2" s="1"/>
  <c r="AK1522" i="2"/>
  <c r="Y1522" i="2"/>
  <c r="Z1522" i="2" s="1"/>
  <c r="AK1523" i="2"/>
  <c r="Y1523" i="2"/>
  <c r="Z1523" i="2" s="1"/>
  <c r="AK1524" i="2"/>
  <c r="Y1524" i="2"/>
  <c r="Z1524" i="2" s="1"/>
  <c r="AK1525" i="2"/>
  <c r="Y1525" i="2"/>
  <c r="Z1525" i="2" s="1"/>
  <c r="AK1526" i="2"/>
  <c r="Y1526" i="2"/>
  <c r="Z1526" i="2" s="1"/>
  <c r="AN1526" i="2" s="1"/>
  <c r="P1491" i="2"/>
  <c r="Q1491" i="2"/>
  <c r="R1491" i="2"/>
  <c r="AQ1491" i="2" s="1"/>
  <c r="S1491" i="2"/>
  <c r="AC1491" i="2"/>
  <c r="AE1491" i="2"/>
  <c r="AF1491" i="2"/>
  <c r="AG1491" i="2"/>
  <c r="AL1491" i="2"/>
  <c r="AT1491" i="2"/>
  <c r="AY1491" i="2"/>
  <c r="AZ1491" i="2"/>
  <c r="BB1491" i="2"/>
  <c r="BC1491" i="2" s="1"/>
  <c r="BF1491" i="2"/>
  <c r="BG1491" i="2"/>
  <c r="BH1491" i="2"/>
  <c r="BM1491" i="2"/>
  <c r="P1492" i="2"/>
  <c r="Q1492" i="2"/>
  <c r="R1492" i="2"/>
  <c r="AQ1492" i="2" s="1"/>
  <c r="S1492" i="2"/>
  <c r="T1492" i="2"/>
  <c r="AC1492" i="2"/>
  <c r="AE1492" i="2"/>
  <c r="AF1492" i="2"/>
  <c r="AG1492" i="2"/>
  <c r="AL1492" i="2"/>
  <c r="AT1492" i="2"/>
  <c r="AY1492" i="2"/>
  <c r="AZ1492" i="2"/>
  <c r="BB1492" i="2"/>
  <c r="BC1492" i="2" s="1"/>
  <c r="BF1492" i="2"/>
  <c r="BG1492" i="2"/>
  <c r="BH1492" i="2"/>
  <c r="BM1492" i="2"/>
  <c r="P1493" i="2"/>
  <c r="Q1493" i="2"/>
  <c r="R1493" i="2"/>
  <c r="AQ1493" i="2" s="1"/>
  <c r="S1493" i="2"/>
  <c r="AC1493" i="2"/>
  <c r="AE1493" i="2"/>
  <c r="AF1493" i="2"/>
  <c r="AG1493" i="2"/>
  <c r="AL1493" i="2"/>
  <c r="AT1493" i="2"/>
  <c r="AY1493" i="2"/>
  <c r="AZ1493" i="2"/>
  <c r="BB1493" i="2"/>
  <c r="BC1493" i="2" s="1"/>
  <c r="BF1493" i="2"/>
  <c r="BG1493" i="2"/>
  <c r="BH1493" i="2"/>
  <c r="BM1493" i="2"/>
  <c r="P1494" i="2"/>
  <c r="Q1494" i="2"/>
  <c r="R1494" i="2"/>
  <c r="AQ1494" i="2" s="1"/>
  <c r="S1494" i="2"/>
  <c r="AC1494" i="2"/>
  <c r="AE1494" i="2"/>
  <c r="AF1494" i="2"/>
  <c r="AG1494" i="2"/>
  <c r="AL1494" i="2"/>
  <c r="AT1494" i="2"/>
  <c r="AY1494" i="2"/>
  <c r="AZ1494" i="2"/>
  <c r="BB1494" i="2"/>
  <c r="BC1494" i="2" s="1"/>
  <c r="BF1494" i="2"/>
  <c r="BG1494" i="2"/>
  <c r="BH1494" i="2"/>
  <c r="BM1494" i="2"/>
  <c r="P1495" i="2"/>
  <c r="Q1495" i="2"/>
  <c r="R1495" i="2"/>
  <c r="AQ1495" i="2" s="1"/>
  <c r="S1495" i="2"/>
  <c r="AC1495" i="2"/>
  <c r="AE1495" i="2"/>
  <c r="AF1495" i="2"/>
  <c r="AG1495" i="2"/>
  <c r="AL1495" i="2"/>
  <c r="AT1495" i="2"/>
  <c r="AY1495" i="2"/>
  <c r="AZ1495" i="2"/>
  <c r="BB1495" i="2"/>
  <c r="BC1495" i="2" s="1"/>
  <c r="BF1495" i="2"/>
  <c r="BG1495" i="2"/>
  <c r="BH1495" i="2"/>
  <c r="BM1495" i="2"/>
  <c r="P1496" i="2"/>
  <c r="Q1496" i="2"/>
  <c r="R1496" i="2"/>
  <c r="AQ1496" i="2" s="1"/>
  <c r="S1496" i="2"/>
  <c r="AC1496" i="2"/>
  <c r="AE1496" i="2"/>
  <c r="AF1496" i="2"/>
  <c r="AG1496" i="2"/>
  <c r="AL1496" i="2"/>
  <c r="AT1496" i="2"/>
  <c r="AY1496" i="2"/>
  <c r="AZ1496" i="2"/>
  <c r="BB1496" i="2"/>
  <c r="BC1496" i="2" s="1"/>
  <c r="BF1496" i="2"/>
  <c r="BG1496" i="2"/>
  <c r="BH1496" i="2"/>
  <c r="BM1496" i="2"/>
  <c r="P1497" i="2"/>
  <c r="Q1497" i="2"/>
  <c r="R1497" i="2"/>
  <c r="AQ1497" i="2" s="1"/>
  <c r="S1497" i="2"/>
  <c r="T1497" i="2"/>
  <c r="AC1497" i="2"/>
  <c r="AE1497" i="2"/>
  <c r="AF1497" i="2"/>
  <c r="AG1497" i="2"/>
  <c r="AL1497" i="2"/>
  <c r="AT1497" i="2"/>
  <c r="AY1497" i="2"/>
  <c r="AZ1497" i="2"/>
  <c r="BB1497" i="2"/>
  <c r="BC1497" i="2" s="1"/>
  <c r="BF1497" i="2"/>
  <c r="BG1497" i="2"/>
  <c r="BH1497" i="2"/>
  <c r="BM1497" i="2"/>
  <c r="P1498" i="2"/>
  <c r="Q1498" i="2"/>
  <c r="R1498" i="2"/>
  <c r="AQ1498" i="2" s="1"/>
  <c r="S1498" i="2"/>
  <c r="T1498" i="2"/>
  <c r="AC1498" i="2"/>
  <c r="AE1498" i="2"/>
  <c r="AF1498" i="2"/>
  <c r="AG1498" i="2"/>
  <c r="AL1498" i="2"/>
  <c r="AT1498" i="2"/>
  <c r="AY1498" i="2"/>
  <c r="AZ1498" i="2"/>
  <c r="BB1498" i="2"/>
  <c r="BC1498" i="2" s="1"/>
  <c r="BF1498" i="2"/>
  <c r="BG1498" i="2"/>
  <c r="BH1498" i="2"/>
  <c r="BM1498" i="2"/>
  <c r="P1499" i="2"/>
  <c r="Q1499" i="2"/>
  <c r="R1499" i="2"/>
  <c r="AQ1499" i="2" s="1"/>
  <c r="S1499" i="2"/>
  <c r="T1499" i="2"/>
  <c r="AC1499" i="2"/>
  <c r="AE1499" i="2"/>
  <c r="AF1499" i="2"/>
  <c r="AG1499" i="2"/>
  <c r="AL1499" i="2"/>
  <c r="AT1499" i="2"/>
  <c r="AY1499" i="2"/>
  <c r="AZ1499" i="2"/>
  <c r="BB1499" i="2"/>
  <c r="BC1499" i="2" s="1"/>
  <c r="BF1499" i="2"/>
  <c r="BG1499" i="2"/>
  <c r="BH1499" i="2"/>
  <c r="BM1499" i="2"/>
  <c r="P1500" i="2"/>
  <c r="Q1500" i="2"/>
  <c r="R1500" i="2"/>
  <c r="AQ1500" i="2" s="1"/>
  <c r="S1500" i="2"/>
  <c r="AC1500" i="2"/>
  <c r="AE1500" i="2"/>
  <c r="AF1500" i="2"/>
  <c r="AG1500" i="2"/>
  <c r="AL1500" i="2"/>
  <c r="AT1500" i="2"/>
  <c r="AY1500" i="2"/>
  <c r="AZ1500" i="2"/>
  <c r="BB1500" i="2"/>
  <c r="BC1500" i="2" s="1"/>
  <c r="BF1500" i="2"/>
  <c r="BG1500" i="2"/>
  <c r="BH1500" i="2"/>
  <c r="BM1500" i="2"/>
  <c r="P1501" i="2"/>
  <c r="Q1501" i="2"/>
  <c r="R1501" i="2"/>
  <c r="AQ1501" i="2" s="1"/>
  <c r="S1501" i="2"/>
  <c r="AC1501" i="2"/>
  <c r="AE1501" i="2"/>
  <c r="AF1501" i="2"/>
  <c r="AG1501" i="2"/>
  <c r="AL1501" i="2"/>
  <c r="AT1501" i="2"/>
  <c r="AY1501" i="2"/>
  <c r="AZ1501" i="2"/>
  <c r="BB1501" i="2"/>
  <c r="BC1501" i="2" s="1"/>
  <c r="BF1501" i="2"/>
  <c r="BG1501" i="2"/>
  <c r="BH1501" i="2"/>
  <c r="BM1501" i="2"/>
  <c r="P1502" i="2"/>
  <c r="Q1502" i="2"/>
  <c r="R1502" i="2"/>
  <c r="AQ1502" i="2" s="1"/>
  <c r="S1502" i="2"/>
  <c r="AC1502" i="2"/>
  <c r="AE1502" i="2"/>
  <c r="AF1502" i="2"/>
  <c r="AG1502" i="2"/>
  <c r="AL1502" i="2"/>
  <c r="AT1502" i="2"/>
  <c r="AY1502" i="2"/>
  <c r="AZ1502" i="2"/>
  <c r="BB1502" i="2"/>
  <c r="BC1502" i="2" s="1"/>
  <c r="BF1502" i="2"/>
  <c r="BG1502" i="2"/>
  <c r="BH1502" i="2"/>
  <c r="BM1502" i="2"/>
  <c r="P1503" i="2"/>
  <c r="Q1503" i="2"/>
  <c r="R1503" i="2"/>
  <c r="AQ1503" i="2" s="1"/>
  <c r="S1503" i="2"/>
  <c r="AC1503" i="2"/>
  <c r="AE1503" i="2"/>
  <c r="AF1503" i="2"/>
  <c r="AG1503" i="2"/>
  <c r="AL1503" i="2"/>
  <c r="AT1503" i="2"/>
  <c r="AY1503" i="2"/>
  <c r="AZ1503" i="2"/>
  <c r="BB1503" i="2"/>
  <c r="BC1503" i="2" s="1"/>
  <c r="BF1503" i="2"/>
  <c r="BG1503" i="2"/>
  <c r="BH1503" i="2"/>
  <c r="BM1503" i="2"/>
  <c r="P1504" i="2"/>
  <c r="Q1504" i="2"/>
  <c r="R1504" i="2"/>
  <c r="AQ1504" i="2" s="1"/>
  <c r="S1504" i="2"/>
  <c r="AC1504" i="2"/>
  <c r="AE1504" i="2"/>
  <c r="AF1504" i="2"/>
  <c r="AG1504" i="2"/>
  <c r="AL1504" i="2"/>
  <c r="AT1504" i="2"/>
  <c r="AY1504" i="2"/>
  <c r="AZ1504" i="2"/>
  <c r="BB1504" i="2"/>
  <c r="BC1504" i="2" s="1"/>
  <c r="BF1504" i="2"/>
  <c r="BG1504" i="2"/>
  <c r="BH1504" i="2"/>
  <c r="BM1504" i="2"/>
  <c r="P1505" i="2"/>
  <c r="Q1505" i="2"/>
  <c r="R1505" i="2"/>
  <c r="AQ1505" i="2" s="1"/>
  <c r="S1505" i="2"/>
  <c r="T1505" i="2"/>
  <c r="AC1505" i="2"/>
  <c r="AE1505" i="2"/>
  <c r="AF1505" i="2"/>
  <c r="AG1505" i="2"/>
  <c r="AL1505" i="2"/>
  <c r="AT1505" i="2"/>
  <c r="AY1505" i="2"/>
  <c r="AZ1505" i="2"/>
  <c r="BB1505" i="2"/>
  <c r="BC1505" i="2" s="1"/>
  <c r="BF1505" i="2"/>
  <c r="BG1505" i="2"/>
  <c r="BH1505" i="2"/>
  <c r="BM1505" i="2"/>
  <c r="P1506" i="2"/>
  <c r="Q1506" i="2"/>
  <c r="R1506" i="2"/>
  <c r="AQ1506" i="2" s="1"/>
  <c r="S1506" i="2"/>
  <c r="AC1506" i="2"/>
  <c r="AE1506" i="2"/>
  <c r="AF1506" i="2"/>
  <c r="AG1506" i="2"/>
  <c r="AL1506" i="2"/>
  <c r="AT1506" i="2"/>
  <c r="AY1506" i="2"/>
  <c r="AZ1506" i="2"/>
  <c r="BB1506" i="2"/>
  <c r="BC1506" i="2" s="1"/>
  <c r="BF1506" i="2"/>
  <c r="BG1506" i="2"/>
  <c r="BH1506" i="2"/>
  <c r="BM1506" i="2"/>
  <c r="P1507" i="2"/>
  <c r="Q1507" i="2"/>
  <c r="R1507" i="2"/>
  <c r="AQ1507" i="2" s="1"/>
  <c r="S1507" i="2"/>
  <c r="AC1507" i="2"/>
  <c r="AE1507" i="2"/>
  <c r="AF1507" i="2"/>
  <c r="AG1507" i="2"/>
  <c r="AL1507" i="2"/>
  <c r="AT1507" i="2"/>
  <c r="AY1507" i="2"/>
  <c r="AZ1507" i="2"/>
  <c r="BB1507" i="2"/>
  <c r="BC1507" i="2" s="1"/>
  <c r="BF1507" i="2"/>
  <c r="BG1507" i="2"/>
  <c r="BH1507" i="2"/>
  <c r="BM1507" i="2"/>
  <c r="P1508" i="2"/>
  <c r="Q1508" i="2"/>
  <c r="R1508" i="2"/>
  <c r="AQ1508" i="2" s="1"/>
  <c r="S1508" i="2"/>
  <c r="AC1508" i="2"/>
  <c r="AE1508" i="2"/>
  <c r="AF1508" i="2"/>
  <c r="AG1508" i="2"/>
  <c r="AL1508" i="2"/>
  <c r="AT1508" i="2"/>
  <c r="AY1508" i="2"/>
  <c r="AZ1508" i="2"/>
  <c r="BB1508" i="2"/>
  <c r="BC1508" i="2" s="1"/>
  <c r="BF1508" i="2"/>
  <c r="BG1508" i="2"/>
  <c r="BH1508" i="2"/>
  <c r="BM1508" i="2"/>
  <c r="P1509" i="2"/>
  <c r="Q1509" i="2"/>
  <c r="R1509" i="2"/>
  <c r="AQ1509" i="2" s="1"/>
  <c r="S1509" i="2"/>
  <c r="AC1509" i="2"/>
  <c r="AE1509" i="2"/>
  <c r="AF1509" i="2"/>
  <c r="AG1509" i="2"/>
  <c r="AL1509" i="2"/>
  <c r="AT1509" i="2"/>
  <c r="AY1509" i="2"/>
  <c r="AZ1509" i="2"/>
  <c r="BB1509" i="2"/>
  <c r="BC1509" i="2" s="1"/>
  <c r="BF1509" i="2"/>
  <c r="BG1509" i="2"/>
  <c r="BH1509" i="2"/>
  <c r="BM1509" i="2"/>
  <c r="AK1491" i="2"/>
  <c r="Y1491" i="2"/>
  <c r="Z1491" i="2" s="1"/>
  <c r="AN1491" i="2" s="1"/>
  <c r="AK1492" i="2"/>
  <c r="Y1492" i="2"/>
  <c r="Z1492" i="2" s="1"/>
  <c r="AK1493" i="2"/>
  <c r="Y1493" i="2"/>
  <c r="Z1493" i="2" s="1"/>
  <c r="AK1494" i="2"/>
  <c r="Y1494" i="2"/>
  <c r="Z1494" i="2" s="1"/>
  <c r="AK1495" i="2"/>
  <c r="Y1495" i="2"/>
  <c r="Z1495" i="2" s="1"/>
  <c r="AN1495" i="2" s="1"/>
  <c r="AK1496" i="2"/>
  <c r="Y1496" i="2"/>
  <c r="Z1496" i="2" s="1"/>
  <c r="AK1497" i="2"/>
  <c r="Y1497" i="2"/>
  <c r="Z1497" i="2" s="1"/>
  <c r="AK1498" i="2"/>
  <c r="Y1498" i="2"/>
  <c r="Z1498" i="2" s="1"/>
  <c r="AK1499" i="2"/>
  <c r="Y1499" i="2"/>
  <c r="Z1499" i="2" s="1"/>
  <c r="AN1499" i="2" s="1"/>
  <c r="AK1500" i="2"/>
  <c r="Y1500" i="2"/>
  <c r="Z1500" i="2" s="1"/>
  <c r="AK1501" i="2"/>
  <c r="Y1501" i="2"/>
  <c r="Z1501" i="2" s="1"/>
  <c r="AK1502" i="2"/>
  <c r="Y1502" i="2"/>
  <c r="Z1502" i="2" s="1"/>
  <c r="AK1503" i="2"/>
  <c r="Y1503" i="2"/>
  <c r="Z1503" i="2" s="1"/>
  <c r="AN1503" i="2" s="1"/>
  <c r="AK1504" i="2"/>
  <c r="Y1504" i="2"/>
  <c r="Z1504" i="2" s="1"/>
  <c r="AK1505" i="2"/>
  <c r="Y1505" i="2"/>
  <c r="Z1505" i="2" s="1"/>
  <c r="AK1506" i="2"/>
  <c r="Y1506" i="2"/>
  <c r="Z1506" i="2" s="1"/>
  <c r="AK1507" i="2"/>
  <c r="Y1507" i="2"/>
  <c r="Z1507" i="2" s="1"/>
  <c r="AK1508" i="2"/>
  <c r="Y1508" i="2"/>
  <c r="Z1508" i="2" s="1"/>
  <c r="AK1509" i="2"/>
  <c r="Y1509" i="2"/>
  <c r="Z1509" i="2" s="1"/>
  <c r="P1489" i="2"/>
  <c r="Q1489" i="2"/>
  <c r="R1489" i="2"/>
  <c r="AQ1489" i="2" s="1"/>
  <c r="S1489" i="2"/>
  <c r="AC1489" i="2"/>
  <c r="AE1489" i="2"/>
  <c r="AF1489" i="2"/>
  <c r="AG1489" i="2"/>
  <c r="AL1489" i="2"/>
  <c r="AT1489" i="2"/>
  <c r="AY1489" i="2"/>
  <c r="AZ1489" i="2"/>
  <c r="BB1489" i="2"/>
  <c r="BC1489" i="2" s="1"/>
  <c r="BF1489" i="2"/>
  <c r="BG1489" i="2"/>
  <c r="BH1489" i="2"/>
  <c r="BM1489" i="2"/>
  <c r="P1490" i="2"/>
  <c r="Q1490" i="2"/>
  <c r="R1490" i="2"/>
  <c r="AQ1490" i="2" s="1"/>
  <c r="S1490" i="2"/>
  <c r="AC1490" i="2"/>
  <c r="AE1490" i="2"/>
  <c r="AF1490" i="2"/>
  <c r="AG1490" i="2"/>
  <c r="AL1490" i="2"/>
  <c r="AT1490" i="2"/>
  <c r="AY1490" i="2"/>
  <c r="AZ1490" i="2"/>
  <c r="BB1490" i="2"/>
  <c r="BC1490" i="2" s="1"/>
  <c r="BF1490" i="2"/>
  <c r="BG1490" i="2"/>
  <c r="BH1490" i="2"/>
  <c r="BM1490" i="2"/>
  <c r="AK1489" i="2"/>
  <c r="AK1490" i="2"/>
  <c r="Y1490" i="2"/>
  <c r="Z1490" i="2" s="1"/>
  <c r="F8" i="1"/>
  <c r="K8" i="1" s="1"/>
  <c r="AH1677" i="2" l="1"/>
  <c r="AH1811" i="2"/>
  <c r="AH1848" i="2"/>
  <c r="AH1903" i="2"/>
  <c r="AH1952" i="2"/>
  <c r="AH1916" i="2"/>
  <c r="AH1739" i="2"/>
  <c r="AH1734" i="2"/>
  <c r="AH1887" i="2"/>
  <c r="AH1790" i="2"/>
  <c r="AH1959" i="2"/>
  <c r="AH1671" i="2"/>
  <c r="AH1925" i="2"/>
  <c r="AH1766" i="2"/>
  <c r="AH1720" i="2"/>
  <c r="AH1941" i="2"/>
  <c r="AH1946" i="2"/>
  <c r="AH1880" i="2"/>
  <c r="AH1827" i="2"/>
  <c r="AH1667" i="2"/>
  <c r="AH1893" i="2"/>
  <c r="AH1737" i="2"/>
  <c r="AH1851" i="2"/>
  <c r="AH1775" i="2"/>
  <c r="AH1927" i="2"/>
  <c r="AH1820" i="2"/>
  <c r="AH1949" i="2"/>
  <c r="AH1909" i="2"/>
  <c r="AH1908" i="2"/>
  <c r="AH1810" i="2"/>
  <c r="AH1947" i="2"/>
  <c r="AH1860" i="2"/>
  <c r="AH1755" i="2"/>
  <c r="AH1924" i="2"/>
  <c r="AH1798" i="2"/>
  <c r="AH1783" i="2"/>
  <c r="AH1733" i="2"/>
  <c r="AH1725" i="2"/>
  <c r="AH1776" i="2"/>
  <c r="AH1875" i="2"/>
  <c r="AH1748" i="2"/>
  <c r="AH1883" i="2"/>
  <c r="AH1680" i="2"/>
  <c r="AH1818" i="2"/>
  <c r="AH1813" i="2"/>
  <c r="AH1763" i="2"/>
  <c r="AH1752" i="2"/>
  <c r="AH1934" i="2"/>
  <c r="AH1882" i="2"/>
  <c r="AH1696" i="2"/>
  <c r="AH1972" i="2"/>
  <c r="AH1915" i="2"/>
  <c r="AH1905" i="2"/>
  <c r="AH1836" i="2"/>
  <c r="AH1901" i="2"/>
  <c r="AH1936" i="2"/>
  <c r="AH1768" i="2"/>
  <c r="AH1728" i="2"/>
  <c r="AH1701" i="2"/>
  <c r="AH1862" i="2"/>
  <c r="AH1831" i="2"/>
  <c r="AH1804" i="2"/>
  <c r="AH1672" i="2"/>
  <c r="AH1856" i="2"/>
  <c r="AH1700" i="2"/>
  <c r="AH1986" i="2"/>
  <c r="AH1945" i="2"/>
  <c r="AH1920" i="2"/>
  <c r="AH1929" i="2"/>
  <c r="AH1684" i="2"/>
  <c r="AH1956" i="2"/>
  <c r="AH1928" i="2"/>
  <c r="AH1890" i="2"/>
  <c r="AH1874" i="2"/>
  <c r="AH1850" i="2"/>
  <c r="AH1727" i="2"/>
  <c r="AH1717" i="2"/>
  <c r="AH1712" i="2"/>
  <c r="AH1683" i="2"/>
  <c r="AH1842" i="2"/>
  <c r="AH1669" i="2"/>
  <c r="AH1943" i="2"/>
  <c r="AH1806" i="2"/>
  <c r="AH1805" i="2"/>
  <c r="AH1756" i="2"/>
  <c r="AH1721" i="2"/>
  <c r="AH1716" i="2"/>
  <c r="AH1679" i="2"/>
  <c r="AH1961" i="2"/>
  <c r="AH1845" i="2"/>
  <c r="AH1837" i="2"/>
  <c r="AH1774" i="2"/>
  <c r="AH1760" i="2"/>
  <c r="AH1703" i="2"/>
  <c r="AH1687" i="2"/>
  <c r="AH1674" i="2"/>
  <c r="AH1955" i="2"/>
  <c r="AH1932" i="2"/>
  <c r="AH1906" i="2"/>
  <c r="AH1902" i="2"/>
  <c r="AH1897" i="2"/>
  <c r="AH1864" i="2"/>
  <c r="AH1849" i="2"/>
  <c r="AH1841" i="2"/>
  <c r="AH1664" i="2"/>
  <c r="AH1948" i="2"/>
  <c r="AH1974" i="2"/>
  <c r="AH1969" i="2"/>
  <c r="AH1922" i="2"/>
  <c r="AH1885" i="2"/>
  <c r="AH1819" i="2"/>
  <c r="AH1796" i="2"/>
  <c r="AH1711" i="2"/>
  <c r="AH1678" i="2"/>
  <c r="AH1971" i="2"/>
  <c r="AH1964" i="2"/>
  <c r="AH1931" i="2"/>
  <c r="AH1892" i="2"/>
  <c r="AH1884" i="2"/>
  <c r="AH1872" i="2"/>
  <c r="AH1777" i="2"/>
  <c r="AH1764" i="2"/>
  <c r="AH1735" i="2"/>
  <c r="AH1898" i="2"/>
  <c r="AH1938" i="2"/>
  <c r="AH1825" i="2"/>
  <c r="AH1982" i="2"/>
  <c r="AH1935" i="2"/>
  <c r="AH1772" i="2"/>
  <c r="AH1714" i="2"/>
  <c r="AH1930" i="2"/>
  <c r="AH1814" i="2"/>
  <c r="AH1719" i="2"/>
  <c r="AH1709" i="2"/>
  <c r="AH1705" i="2"/>
  <c r="AH1676" i="2"/>
  <c r="AH1987" i="2"/>
  <c r="AN1883" i="2"/>
  <c r="AN1925" i="2"/>
  <c r="AN1936" i="2"/>
  <c r="AH1868" i="2"/>
  <c r="AN1942" i="2"/>
  <c r="AN1834" i="2"/>
  <c r="AH1939" i="2"/>
  <c r="AH1979" i="2"/>
  <c r="AN1912" i="2"/>
  <c r="AN1762" i="2"/>
  <c r="AH1741" i="2"/>
  <c r="AN1816" i="2"/>
  <c r="AN1908" i="2"/>
  <c r="AN1732" i="2"/>
  <c r="AH1970" i="2"/>
  <c r="AH1962" i="2"/>
  <c r="AN1879" i="2"/>
  <c r="AN1978" i="2"/>
  <c r="AH1976" i="2"/>
  <c r="AH1967" i="2"/>
  <c r="AH1957" i="2"/>
  <c r="AH1940" i="2"/>
  <c r="AH1913" i="2"/>
  <c r="AH1895" i="2"/>
  <c r="AN1852" i="2"/>
  <c r="AN1836" i="2"/>
  <c r="AH1919" i="2"/>
  <c r="AN1759" i="2"/>
  <c r="AN1951" i="2"/>
  <c r="AN1970" i="2"/>
  <c r="AN1898" i="2"/>
  <c r="AH1758" i="2"/>
  <c r="AH1876" i="2"/>
  <c r="AH1984" i="2"/>
  <c r="AH1981" i="2"/>
  <c r="AH1951" i="2"/>
  <c r="AH1900" i="2"/>
  <c r="AH1847" i="2"/>
  <c r="AN1820" i="2"/>
  <c r="AH1954" i="2"/>
  <c r="AH1907" i="2"/>
  <c r="AH1886" i="2"/>
  <c r="AH1977" i="2"/>
  <c r="AH1965" i="2"/>
  <c r="AH1867" i="2"/>
  <c r="AN1770" i="2"/>
  <c r="AH1889" i="2"/>
  <c r="AH1983" i="2"/>
  <c r="AH1975" i="2"/>
  <c r="AH1950" i="2"/>
  <c r="AH1923" i="2"/>
  <c r="AH1914" i="2"/>
  <c r="AH1877" i="2"/>
  <c r="AN1792" i="2"/>
  <c r="AH1779" i="2"/>
  <c r="AH1753" i="2"/>
  <c r="AH1980" i="2"/>
  <c r="AH1958" i="2"/>
  <c r="AH1942" i="2"/>
  <c r="AH1917" i="2"/>
  <c r="AH1873" i="2"/>
  <c r="AH1812" i="2"/>
  <c r="AH1973" i="2"/>
  <c r="AH1966" i="2"/>
  <c r="AH1963" i="2"/>
  <c r="AH1912" i="2"/>
  <c r="AH1896" i="2"/>
  <c r="AH1840" i="2"/>
  <c r="AN1860" i="2"/>
  <c r="AH1859" i="2"/>
  <c r="AH1828" i="2"/>
  <c r="AH1802" i="2"/>
  <c r="AH1736" i="2"/>
  <c r="AH1822" i="2"/>
  <c r="AH1807" i="2"/>
  <c r="AH1799" i="2"/>
  <c r="AH1788" i="2"/>
  <c r="AH1786" i="2"/>
  <c r="AH1746" i="2"/>
  <c r="AH1744" i="2"/>
  <c r="AH1704" i="2"/>
  <c r="AH1871" i="2"/>
  <c r="AH1832" i="2"/>
  <c r="AH1795" i="2"/>
  <c r="AN1780" i="2"/>
  <c r="AN1677" i="2"/>
  <c r="AH1722" i="2"/>
  <c r="AH1681" i="2"/>
  <c r="AH1662" i="2"/>
  <c r="AH1843" i="2"/>
  <c r="AH1838" i="2"/>
  <c r="AH1808" i="2"/>
  <c r="AH1800" i="2"/>
  <c r="AH1781" i="2"/>
  <c r="AH1761" i="2"/>
  <c r="AN1725" i="2"/>
  <c r="AH1869" i="2"/>
  <c r="AH1866" i="2"/>
  <c r="AH1852" i="2"/>
  <c r="AH1823" i="2"/>
  <c r="AH1792" i="2"/>
  <c r="AN1767" i="2"/>
  <c r="AN1690" i="2"/>
  <c r="AH1815" i="2"/>
  <c r="AN1741" i="2"/>
  <c r="AH1740" i="2"/>
  <c r="AH1738" i="2"/>
  <c r="AH1731" i="2"/>
  <c r="AH1693" i="2"/>
  <c r="AN1684" i="2"/>
  <c r="AH1863" i="2"/>
  <c r="AH1789" i="2"/>
  <c r="AN1781" i="2"/>
  <c r="AN1668" i="2"/>
  <c r="AH1824" i="2"/>
  <c r="AH1809" i="2"/>
  <c r="AH1778" i="2"/>
  <c r="AH1749" i="2"/>
  <c r="AH1686" i="2"/>
  <c r="AH1879" i="2"/>
  <c r="AH1844" i="2"/>
  <c r="AH1803" i="2"/>
  <c r="AH1791" i="2"/>
  <c r="AH1765" i="2"/>
  <c r="AH1751" i="2"/>
  <c r="AH1699" i="2"/>
  <c r="AH1870" i="2"/>
  <c r="AH1839" i="2"/>
  <c r="AH1724" i="2"/>
  <c r="AH1666" i="2"/>
  <c r="AH1688" i="2"/>
  <c r="AH1706" i="2"/>
  <c r="AH1715" i="2"/>
  <c r="AH1694" i="2"/>
  <c r="AH1794" i="2"/>
  <c r="AH1782" i="2"/>
  <c r="AH1723" i="2"/>
  <c r="AH1689" i="2"/>
  <c r="AH1769" i="2"/>
  <c r="AH1754" i="2"/>
  <c r="AH1702" i="2"/>
  <c r="AH1697" i="2"/>
  <c r="AH1682" i="2"/>
  <c r="AH1767" i="2"/>
  <c r="AH1732" i="2"/>
  <c r="AH1726" i="2"/>
  <c r="AH1710" i="2"/>
  <c r="AH1692" i="2"/>
  <c r="AH1668" i="2"/>
  <c r="AH1665" i="2"/>
  <c r="AH1759" i="2"/>
  <c r="AH1750" i="2"/>
  <c r="AH1708" i="2"/>
  <c r="AH1685" i="2"/>
  <c r="AH1821" i="2"/>
  <c r="AH1816" i="2"/>
  <c r="AH1780" i="2"/>
  <c r="AH1773" i="2"/>
  <c r="AH1730" i="2"/>
  <c r="AH1713" i="2"/>
  <c r="AH1698" i="2"/>
  <c r="AH1695" i="2"/>
  <c r="AH1663" i="2"/>
  <c r="AH1770" i="2"/>
  <c r="AH1757" i="2"/>
  <c r="AH1690" i="2"/>
  <c r="AH1673" i="2"/>
  <c r="AN1987" i="2"/>
  <c r="AN1963" i="2"/>
  <c r="AN1971" i="2"/>
  <c r="AN1948" i="2"/>
  <c r="AN1976" i="2"/>
  <c r="AN1982" i="2"/>
  <c r="AN1938" i="2"/>
  <c r="AN1927" i="2"/>
  <c r="AN1939" i="2"/>
  <c r="AH1960" i="2"/>
  <c r="AN1946" i="2"/>
  <c r="AN1943" i="2"/>
  <c r="AH1968" i="2"/>
  <c r="AH1944" i="2"/>
  <c r="AN1903" i="2"/>
  <c r="AN1952" i="2"/>
  <c r="AN1933" i="2"/>
  <c r="AN1895" i="2"/>
  <c r="AN1984" i="2"/>
  <c r="AN1975" i="2"/>
  <c r="AH1953" i="2"/>
  <c r="AN1878" i="2"/>
  <c r="AN1907" i="2"/>
  <c r="AH1985" i="2"/>
  <c r="AN1957" i="2"/>
  <c r="AN1940" i="2"/>
  <c r="AN1931" i="2"/>
  <c r="AN1876" i="2"/>
  <c r="AN1973" i="2"/>
  <c r="AN1964" i="2"/>
  <c r="AN1934" i="2"/>
  <c r="AN1899" i="2"/>
  <c r="AN1890" i="2"/>
  <c r="AH1978" i="2"/>
  <c r="AN1945" i="2"/>
  <c r="AN1918" i="2"/>
  <c r="AN1906" i="2"/>
  <c r="AN1969" i="2"/>
  <c r="AH1910" i="2"/>
  <c r="AN1965" i="2"/>
  <c r="AN1954" i="2"/>
  <c r="AN1922" i="2"/>
  <c r="AN1959" i="2"/>
  <c r="AH1933" i="2"/>
  <c r="AN1930" i="2"/>
  <c r="AN1891" i="2"/>
  <c r="AN1885" i="2"/>
  <c r="AH1899" i="2"/>
  <c r="AN1897" i="2"/>
  <c r="AH1921" i="2"/>
  <c r="AH1894" i="2"/>
  <c r="AN1831" i="2"/>
  <c r="AH1911" i="2"/>
  <c r="AN1863" i="2"/>
  <c r="AN1850" i="2"/>
  <c r="AN1809" i="2"/>
  <c r="AN1910" i="2"/>
  <c r="AN1865" i="2"/>
  <c r="AH1918" i="2"/>
  <c r="AH1888" i="2"/>
  <c r="AN1880" i="2"/>
  <c r="AN1814" i="2"/>
  <c r="AN1837" i="2"/>
  <c r="AN1877" i="2"/>
  <c r="AN1866" i="2"/>
  <c r="AN1902" i="2"/>
  <c r="AN1873" i="2"/>
  <c r="AN1822" i="2"/>
  <c r="AN1851" i="2"/>
  <c r="AH1858" i="2"/>
  <c r="AH1937" i="2"/>
  <c r="AH1926" i="2"/>
  <c r="AN1855" i="2"/>
  <c r="AN1966" i="2"/>
  <c r="AH1904" i="2"/>
  <c r="AN1894" i="2"/>
  <c r="AH1891" i="2"/>
  <c r="AN1887" i="2"/>
  <c r="AN1874" i="2"/>
  <c r="AN1806" i="2"/>
  <c r="AN1835" i="2"/>
  <c r="AH1857" i="2"/>
  <c r="AH1853" i="2"/>
  <c r="AN1832" i="2"/>
  <c r="AH1830" i="2"/>
  <c r="AH1817" i="2"/>
  <c r="AN1830" i="2"/>
  <c r="AN1795" i="2"/>
  <c r="AN1875" i="2"/>
  <c r="AN1857" i="2"/>
  <c r="AN1840" i="2"/>
  <c r="AN1817" i="2"/>
  <c r="AN1812" i="2"/>
  <c r="AH1854" i="2"/>
  <c r="AN1829" i="2"/>
  <c r="AN1793" i="2"/>
  <c r="AN1821" i="2"/>
  <c r="AN1815" i="2"/>
  <c r="AN1807" i="2"/>
  <c r="AH1855" i="2"/>
  <c r="AH1865" i="2"/>
  <c r="AN1827" i="2"/>
  <c r="AN1847" i="2"/>
  <c r="AN1871" i="2"/>
  <c r="AH1881" i="2"/>
  <c r="AH1878" i="2"/>
  <c r="AN1805" i="2"/>
  <c r="AH1793" i="2"/>
  <c r="AH1861" i="2"/>
  <c r="AN1796" i="2"/>
  <c r="AN1839" i="2"/>
  <c r="AH1834" i="2"/>
  <c r="AH1833" i="2"/>
  <c r="AH1826" i="2"/>
  <c r="AN1818" i="2"/>
  <c r="AH1835" i="2"/>
  <c r="AN1804" i="2"/>
  <c r="AH1846" i="2"/>
  <c r="AH1829" i="2"/>
  <c r="AN1810" i="2"/>
  <c r="AN1779" i="2"/>
  <c r="AN1757" i="2"/>
  <c r="AN1802" i="2"/>
  <c r="AH1771" i="2"/>
  <c r="AN1763" i="2"/>
  <c r="AN1724" i="2"/>
  <c r="AN1671" i="2"/>
  <c r="AH1784" i="2"/>
  <c r="AN1738" i="2"/>
  <c r="AN1794" i="2"/>
  <c r="AN1790" i="2"/>
  <c r="AN1786" i="2"/>
  <c r="AN1756" i="2"/>
  <c r="AN1784" i="2"/>
  <c r="AH1762" i="2"/>
  <c r="AN1749" i="2"/>
  <c r="AH1747" i="2"/>
  <c r="AN1798" i="2"/>
  <c r="AN1778" i="2"/>
  <c r="AH1801" i="2"/>
  <c r="AN1752" i="2"/>
  <c r="AH1785" i="2"/>
  <c r="AN1721" i="2"/>
  <c r="AH1797" i="2"/>
  <c r="AN1742" i="2"/>
  <c r="AN1676" i="2"/>
  <c r="AN1739" i="2"/>
  <c r="AN1686" i="2"/>
  <c r="AH1743" i="2"/>
  <c r="AN1702" i="2"/>
  <c r="AN1785" i="2"/>
  <c r="AN1740" i="2"/>
  <c r="AH1787" i="2"/>
  <c r="AN1707" i="2"/>
  <c r="AN1704" i="2"/>
  <c r="AN1699" i="2"/>
  <c r="AN1688" i="2"/>
  <c r="AN1683" i="2"/>
  <c r="AN1673" i="2"/>
  <c r="AN1663" i="2"/>
  <c r="AH1742" i="2"/>
  <c r="AN1691" i="2"/>
  <c r="AN1666" i="2"/>
  <c r="AH1745" i="2"/>
  <c r="AN1719" i="2"/>
  <c r="AN1714" i="2"/>
  <c r="AN1674" i="2"/>
  <c r="AH1729" i="2"/>
  <c r="AN1728" i="2"/>
  <c r="AN1705" i="2"/>
  <c r="AN1689" i="2"/>
  <c r="AN1664" i="2"/>
  <c r="AN1717" i="2"/>
  <c r="AN1698" i="2"/>
  <c r="AN1682" i="2"/>
  <c r="AH1675" i="2"/>
  <c r="AN1662" i="2"/>
  <c r="AN1692" i="2"/>
  <c r="AN1672" i="2"/>
  <c r="AH1670" i="2"/>
  <c r="AN1703" i="2"/>
  <c r="AN1687" i="2"/>
  <c r="AN1667" i="2"/>
  <c r="AN1701" i="2"/>
  <c r="AN1685" i="2"/>
  <c r="AN1735" i="2"/>
  <c r="AN1723" i="2"/>
  <c r="AN1720" i="2"/>
  <c r="AH1718" i="2"/>
  <c r="AH1707" i="2"/>
  <c r="AN1680" i="2"/>
  <c r="AN1675" i="2"/>
  <c r="AN1670" i="2"/>
  <c r="AN1712" i="2"/>
  <c r="AH1691" i="2"/>
  <c r="AN1665" i="2"/>
  <c r="AN1736" i="2"/>
  <c r="AN1715" i="2"/>
  <c r="AN1696" i="2"/>
  <c r="AN1718" i="2"/>
  <c r="AN1669" i="2"/>
  <c r="AH1646" i="2"/>
  <c r="AH1642" i="2"/>
  <c r="AH1638" i="2"/>
  <c r="AH1625" i="2"/>
  <c r="AH1584" i="2"/>
  <c r="AH1654" i="2"/>
  <c r="AH1545" i="2"/>
  <c r="AH1650" i="2"/>
  <c r="AH1610" i="2"/>
  <c r="AH1658" i="2"/>
  <c r="AH1614" i="2"/>
  <c r="AH1597" i="2"/>
  <c r="AH1600" i="2"/>
  <c r="AH1536" i="2"/>
  <c r="AH1619" i="2"/>
  <c r="AH1557" i="2"/>
  <c r="AH1569" i="2"/>
  <c r="AH1565" i="2"/>
  <c r="AH1533" i="2"/>
  <c r="AH1634" i="2"/>
  <c r="AH1641" i="2"/>
  <c r="AH1629" i="2"/>
  <c r="AH1541" i="2"/>
  <c r="AH1649" i="2"/>
  <c r="AH1548" i="2"/>
  <c r="AH1656" i="2"/>
  <c r="AH1613" i="2"/>
  <c r="AH1603" i="2"/>
  <c r="AH1632" i="2"/>
  <c r="AH1590" i="2"/>
  <c r="AH1648" i="2"/>
  <c r="AH1606" i="2"/>
  <c r="AH1596" i="2"/>
  <c r="AH1616" i="2"/>
  <c r="AH1592" i="2"/>
  <c r="AH1637" i="2"/>
  <c r="AH1608" i="2"/>
  <c r="AH1553" i="2"/>
  <c r="AH1626" i="2"/>
  <c r="AH1581" i="2"/>
  <c r="AH1529" i="2"/>
  <c r="AH1618" i="2"/>
  <c r="AH1573" i="2"/>
  <c r="AH1659" i="2"/>
  <c r="AN1656" i="2"/>
  <c r="AH1652" i="2"/>
  <c r="AH1657" i="2"/>
  <c r="AH1655" i="2"/>
  <c r="AN1638" i="2"/>
  <c r="AH1647" i="2"/>
  <c r="AH1661" i="2"/>
  <c r="AN1641" i="2"/>
  <c r="AN1547" i="2"/>
  <c r="AH1653" i="2"/>
  <c r="AN1584" i="2"/>
  <c r="AN1588" i="2"/>
  <c r="AH1651" i="2"/>
  <c r="AN1616" i="2"/>
  <c r="AN1571" i="2"/>
  <c r="AH1620" i="2"/>
  <c r="AH1582" i="2"/>
  <c r="AH1559" i="2"/>
  <c r="AH1532" i="2"/>
  <c r="AH1633" i="2"/>
  <c r="AH1594" i="2"/>
  <c r="AH1630" i="2"/>
  <c r="AH1544" i="2"/>
  <c r="AH1535" i="2"/>
  <c r="AH1612" i="2"/>
  <c r="AH1607" i="2"/>
  <c r="AH1604" i="2"/>
  <c r="AH1562" i="2"/>
  <c r="AH1645" i="2"/>
  <c r="AH1636" i="2"/>
  <c r="AH1579" i="2"/>
  <c r="AH1527" i="2"/>
  <c r="AH1639" i="2"/>
  <c r="AH1624" i="2"/>
  <c r="AH1621" i="2"/>
  <c r="AH1660" i="2"/>
  <c r="AH1640" i="2"/>
  <c r="AH1598" i="2"/>
  <c r="AH1577" i="2"/>
  <c r="AH1574" i="2"/>
  <c r="AH1628" i="2"/>
  <c r="AH1602" i="2"/>
  <c r="AH1595" i="2"/>
  <c r="AH1542" i="2"/>
  <c r="AH1539" i="2"/>
  <c r="AH1643" i="2"/>
  <c r="AN1603" i="2"/>
  <c r="AH1622" i="2"/>
  <c r="AH1586" i="2"/>
  <c r="AH1580" i="2"/>
  <c r="AN1552" i="2"/>
  <c r="AH1528" i="2"/>
  <c r="AH1537" i="2"/>
  <c r="AH1531" i="2"/>
  <c r="AH1644" i="2"/>
  <c r="AH1561" i="2"/>
  <c r="AH1540" i="2"/>
  <c r="AH1549" i="2"/>
  <c r="AN1649" i="2"/>
  <c r="AN1596" i="2"/>
  <c r="AN1658" i="2"/>
  <c r="AN1632" i="2"/>
  <c r="AN1661" i="2"/>
  <c r="AN1655" i="2"/>
  <c r="AN1626" i="2"/>
  <c r="AN1620" i="2"/>
  <c r="AN1645" i="2"/>
  <c r="AN1647" i="2"/>
  <c r="AN1642" i="2"/>
  <c r="AN1635" i="2"/>
  <c r="AN1650" i="2"/>
  <c r="AN1630" i="2"/>
  <c r="AN1618" i="2"/>
  <c r="AN1604" i="2"/>
  <c r="AN1653" i="2"/>
  <c r="AN1636" i="2"/>
  <c r="AN1579" i="2"/>
  <c r="AN1639" i="2"/>
  <c r="AN1610" i="2"/>
  <c r="AN1631" i="2"/>
  <c r="AN1657" i="2"/>
  <c r="AN1602" i="2"/>
  <c r="AN1654" i="2"/>
  <c r="AN1651" i="2"/>
  <c r="AN1646" i="2"/>
  <c r="AN1592" i="2"/>
  <c r="AN1659" i="2"/>
  <c r="AN1643" i="2"/>
  <c r="AN1637" i="2"/>
  <c r="AH1627" i="2"/>
  <c r="AH1605" i="2"/>
  <c r="AN1589" i="2"/>
  <c r="AH1585" i="2"/>
  <c r="AH1576" i="2"/>
  <c r="AN1541" i="2"/>
  <c r="AN1569" i="2"/>
  <c r="AH1587" i="2"/>
  <c r="AN1623" i="2"/>
  <c r="AH1617" i="2"/>
  <c r="AH1601" i="2"/>
  <c r="AN1572" i="2"/>
  <c r="AH1588" i="2"/>
  <c r="AH1578" i="2"/>
  <c r="AN1576" i="2"/>
  <c r="AH1631" i="2"/>
  <c r="AH1615" i="2"/>
  <c r="AH1599" i="2"/>
  <c r="AH1589" i="2"/>
  <c r="AN1530" i="2"/>
  <c r="AH1591" i="2"/>
  <c r="AN1567" i="2"/>
  <c r="AH1623" i="2"/>
  <c r="AH1611" i="2"/>
  <c r="AH1593" i="2"/>
  <c r="AN1551" i="2"/>
  <c r="AH1635" i="2"/>
  <c r="AH1609" i="2"/>
  <c r="AH1583" i="2"/>
  <c r="AN1555" i="2"/>
  <c r="AH1572" i="2"/>
  <c r="AH1571" i="2"/>
  <c r="AH1547" i="2"/>
  <c r="AN1544" i="2"/>
  <c r="AH1550" i="2"/>
  <c r="AH1543" i="2"/>
  <c r="AH1552" i="2"/>
  <c r="AH1551" i="2"/>
  <c r="AH1538" i="2"/>
  <c r="AH1554" i="2"/>
  <c r="AH1556" i="2"/>
  <c r="AH1555" i="2"/>
  <c r="AH1558" i="2"/>
  <c r="AH1560" i="2"/>
  <c r="AH1534" i="2"/>
  <c r="AH1564" i="2"/>
  <c r="AH1563" i="2"/>
  <c r="AH1566" i="2"/>
  <c r="AH1546" i="2"/>
  <c r="AH1568" i="2"/>
  <c r="AH1567" i="2"/>
  <c r="AH1530" i="2"/>
  <c r="AH1575" i="2"/>
  <c r="AH1570" i="2"/>
  <c r="AH1523" i="2"/>
  <c r="AH1513" i="2"/>
  <c r="AH1526" i="2"/>
  <c r="AH1524" i="2"/>
  <c r="AH1512" i="2"/>
  <c r="AH1510" i="2"/>
  <c r="AH1525" i="2"/>
  <c r="AH1520" i="2"/>
  <c r="AH1519" i="2"/>
  <c r="AH1518" i="2"/>
  <c r="AN1516" i="2"/>
  <c r="AN1525" i="2"/>
  <c r="AN1517" i="2"/>
  <c r="AH1521" i="2"/>
  <c r="AH1516" i="2"/>
  <c r="AH1511" i="2"/>
  <c r="AH1522" i="2"/>
  <c r="AH1517" i="2"/>
  <c r="AH1514" i="2"/>
  <c r="AH1515" i="2"/>
  <c r="AN1511" i="2"/>
  <c r="AN1522" i="2"/>
  <c r="AN1523" i="2"/>
  <c r="AN1520" i="2"/>
  <c r="AN1512" i="2"/>
  <c r="AN1515" i="2"/>
  <c r="AN1514" i="2"/>
  <c r="AN1513" i="2"/>
  <c r="AN1524" i="2"/>
  <c r="AN1518" i="2"/>
  <c r="AH1505" i="2"/>
  <c r="AH1509" i="2"/>
  <c r="AH1497" i="2"/>
  <c r="AH1503" i="2"/>
  <c r="AH1500" i="2"/>
  <c r="AH1493" i="2"/>
  <c r="AH1492" i="2"/>
  <c r="AH1501" i="2"/>
  <c r="AH1496" i="2"/>
  <c r="AH1491" i="2"/>
  <c r="AH1499" i="2"/>
  <c r="AH1502" i="2"/>
  <c r="AH1494" i="2"/>
  <c r="AH1508" i="2"/>
  <c r="AH1507" i="2"/>
  <c r="AH1495" i="2"/>
  <c r="AH1506" i="2"/>
  <c r="AH1498" i="2"/>
  <c r="AH1504" i="2"/>
  <c r="AN1506" i="2"/>
  <c r="AN1509" i="2"/>
  <c r="AN1504" i="2"/>
  <c r="AN1498" i="2"/>
  <c r="AN1508" i="2"/>
  <c r="AN1502" i="2"/>
  <c r="AN1494" i="2"/>
  <c r="AN1497" i="2"/>
  <c r="AN1501" i="2"/>
  <c r="AN1507" i="2"/>
  <c r="AN1500" i="2"/>
  <c r="AN1492" i="2"/>
  <c r="AN1493" i="2"/>
  <c r="AN1496" i="2"/>
  <c r="AN1505" i="2"/>
  <c r="AH1489" i="2"/>
  <c r="Y1489" i="2"/>
  <c r="Z1489" i="2" s="1"/>
  <c r="AN1489" i="2" s="1"/>
  <c r="AH1490" i="2"/>
  <c r="AN1490" i="2"/>
  <c r="BM1112" i="2" l="1"/>
  <c r="BM1113" i="2"/>
  <c r="BM1114" i="2"/>
  <c r="BM1115" i="2"/>
  <c r="BM1116" i="2"/>
  <c r="BM1117" i="2"/>
  <c r="BM1118" i="2"/>
  <c r="BM1119" i="2"/>
  <c r="BM1120" i="2"/>
  <c r="BM1121" i="2"/>
  <c r="BM1122" i="2"/>
  <c r="BM1123" i="2"/>
  <c r="BM1124" i="2"/>
  <c r="BM1125" i="2"/>
  <c r="BM1126" i="2"/>
  <c r="BM1127" i="2"/>
  <c r="BM1128" i="2"/>
  <c r="BM1129" i="2"/>
  <c r="BM1130" i="2"/>
  <c r="BM1131" i="2"/>
  <c r="BM1132" i="2"/>
  <c r="BM1133" i="2"/>
  <c r="BM1134" i="2"/>
  <c r="BM1135" i="2"/>
  <c r="BM1136" i="2"/>
  <c r="BM1137" i="2"/>
  <c r="BM1138" i="2"/>
  <c r="BM1139" i="2"/>
  <c r="BM1140" i="2"/>
  <c r="BM1141" i="2"/>
  <c r="BM1142" i="2"/>
  <c r="BM1143" i="2"/>
  <c r="BM1144" i="2"/>
  <c r="BM1145" i="2"/>
  <c r="BM1146" i="2"/>
  <c r="BM1147" i="2"/>
  <c r="BM1148" i="2"/>
  <c r="BM1149" i="2"/>
  <c r="BM1150" i="2"/>
  <c r="BM1151" i="2"/>
  <c r="BM1152" i="2"/>
  <c r="BM1153" i="2"/>
  <c r="BM1154" i="2"/>
  <c r="BM1155" i="2"/>
  <c r="BM1156" i="2"/>
  <c r="BM1157" i="2"/>
  <c r="BM1158" i="2"/>
  <c r="BM1159" i="2"/>
  <c r="BM1160" i="2"/>
  <c r="BM1161" i="2"/>
  <c r="BM1162" i="2"/>
  <c r="BM1163" i="2"/>
  <c r="BM1164" i="2"/>
  <c r="BM1165" i="2"/>
  <c r="BM1166" i="2"/>
  <c r="BM1167" i="2"/>
  <c r="BM1168" i="2"/>
  <c r="BM1169" i="2"/>
  <c r="BM1170" i="2"/>
  <c r="BM1171" i="2"/>
  <c r="BM1172" i="2"/>
  <c r="BM1173" i="2"/>
  <c r="BM1174" i="2"/>
  <c r="BM1175" i="2"/>
  <c r="BM1176" i="2"/>
  <c r="BM1177" i="2"/>
  <c r="BM1178" i="2"/>
  <c r="BM1179" i="2"/>
  <c r="BM1180" i="2"/>
  <c r="BM1181" i="2"/>
  <c r="BM1182" i="2"/>
  <c r="BM1183" i="2"/>
  <c r="BM1184" i="2"/>
  <c r="BM1185" i="2"/>
  <c r="BM1186" i="2"/>
  <c r="BM1187" i="2"/>
  <c r="BM1188" i="2"/>
  <c r="BM1189" i="2"/>
  <c r="BM1190" i="2"/>
  <c r="BM1191" i="2"/>
  <c r="BM1192" i="2"/>
  <c r="BM1193" i="2"/>
  <c r="BM1194" i="2"/>
  <c r="BM1195" i="2"/>
  <c r="BM1196" i="2"/>
  <c r="BM1197" i="2"/>
  <c r="BM1198" i="2"/>
  <c r="BM1199" i="2"/>
  <c r="BM1200" i="2"/>
  <c r="BM1201" i="2"/>
  <c r="BM1202" i="2"/>
  <c r="BM1203" i="2"/>
  <c r="BM1204" i="2"/>
  <c r="BM1205" i="2"/>
  <c r="BM1206" i="2"/>
  <c r="BM1207" i="2"/>
  <c r="BM1208" i="2"/>
  <c r="BM1209" i="2"/>
  <c r="BM1210" i="2"/>
  <c r="BM1211" i="2"/>
  <c r="BM1212" i="2"/>
  <c r="BM1213" i="2"/>
  <c r="BM1214" i="2"/>
  <c r="BM1215" i="2"/>
  <c r="BM1216" i="2"/>
  <c r="BM1217" i="2"/>
  <c r="BM1218" i="2"/>
  <c r="BM1219" i="2"/>
  <c r="BM1220" i="2"/>
  <c r="BM1221" i="2"/>
  <c r="BM1222" i="2"/>
  <c r="BM1223" i="2"/>
  <c r="BM1224" i="2"/>
  <c r="BM1225" i="2"/>
  <c r="BM1226" i="2"/>
  <c r="BM1227" i="2"/>
  <c r="BM1228" i="2"/>
  <c r="BM1229" i="2"/>
  <c r="BM1230" i="2"/>
  <c r="BM1231" i="2"/>
  <c r="BM1232" i="2"/>
  <c r="BM1233" i="2"/>
  <c r="BM1234" i="2"/>
  <c r="BM1235" i="2"/>
  <c r="BM1236" i="2"/>
  <c r="BM1237" i="2"/>
  <c r="BM1238" i="2"/>
  <c r="BM1239" i="2"/>
  <c r="BM1240" i="2"/>
  <c r="BM1241" i="2"/>
  <c r="BM1242" i="2"/>
  <c r="BM1243" i="2"/>
  <c r="BM1244" i="2"/>
  <c r="BM1245" i="2"/>
  <c r="BM1246" i="2"/>
  <c r="BM1247" i="2"/>
  <c r="BM1248" i="2"/>
  <c r="BM1249" i="2"/>
  <c r="BM1250" i="2"/>
  <c r="BM1251" i="2"/>
  <c r="BM1252" i="2"/>
  <c r="BM1253" i="2"/>
  <c r="BM1254" i="2"/>
  <c r="BM1255" i="2"/>
  <c r="BM1256" i="2"/>
  <c r="BM1257" i="2"/>
  <c r="BM1258" i="2"/>
  <c r="BM1259" i="2"/>
  <c r="BM1260" i="2"/>
  <c r="BM1261" i="2"/>
  <c r="BM1262" i="2"/>
  <c r="BM1263" i="2"/>
  <c r="BM1264" i="2"/>
  <c r="BM1265" i="2"/>
  <c r="BM1266" i="2"/>
  <c r="BM1267" i="2"/>
  <c r="BM1268" i="2"/>
  <c r="BM1269" i="2"/>
  <c r="BM1270" i="2"/>
  <c r="BM1271" i="2"/>
  <c r="BM1272" i="2"/>
  <c r="BM1273" i="2"/>
  <c r="BM1274" i="2"/>
  <c r="BM1275" i="2"/>
  <c r="BM1276" i="2"/>
  <c r="BM1277" i="2"/>
  <c r="BM1278" i="2"/>
  <c r="BM1279" i="2"/>
  <c r="BM1280" i="2"/>
  <c r="BM1281" i="2"/>
  <c r="BM1282" i="2"/>
  <c r="BM1283" i="2"/>
  <c r="BM1284" i="2"/>
  <c r="BM1285" i="2"/>
  <c r="BM1286" i="2"/>
  <c r="BM1287" i="2"/>
  <c r="BM1288" i="2"/>
  <c r="BM1289" i="2"/>
  <c r="BM1290" i="2"/>
  <c r="BM1291" i="2"/>
  <c r="BM1292" i="2"/>
  <c r="BM1293" i="2"/>
  <c r="BM1294" i="2"/>
  <c r="BM1295" i="2"/>
  <c r="BM1296" i="2"/>
  <c r="BM1297" i="2"/>
  <c r="BM1298" i="2"/>
  <c r="BM1299" i="2"/>
  <c r="BM1300" i="2"/>
  <c r="BM1301" i="2"/>
  <c r="BM1302" i="2"/>
  <c r="BM1303" i="2"/>
  <c r="BM1304" i="2"/>
  <c r="BM1305" i="2"/>
  <c r="BM1306" i="2"/>
  <c r="BM1307" i="2"/>
  <c r="BM1308" i="2"/>
  <c r="BM1309" i="2"/>
  <c r="BM1310" i="2"/>
  <c r="BM1311" i="2"/>
  <c r="BM1312" i="2"/>
  <c r="BM1313" i="2"/>
  <c r="BM1314" i="2"/>
  <c r="BM1315" i="2"/>
  <c r="BM1316" i="2"/>
  <c r="BM1317" i="2"/>
  <c r="BM1318" i="2"/>
  <c r="BM1319" i="2"/>
  <c r="BM1320" i="2"/>
  <c r="BM1321" i="2"/>
  <c r="BM1322" i="2"/>
  <c r="BM1323" i="2"/>
  <c r="BM1324" i="2"/>
  <c r="BM1325" i="2"/>
  <c r="BM1326" i="2"/>
  <c r="BM1327" i="2"/>
  <c r="BM1328" i="2"/>
  <c r="BM1329" i="2"/>
  <c r="BM1330" i="2"/>
  <c r="BM1331" i="2"/>
  <c r="BM1332" i="2"/>
  <c r="BM1333" i="2"/>
  <c r="BM1334" i="2"/>
  <c r="BM1335" i="2"/>
  <c r="BM1336" i="2"/>
  <c r="BM1337" i="2"/>
  <c r="BM1338" i="2"/>
  <c r="BM1339" i="2"/>
  <c r="BM1340" i="2"/>
  <c r="BM1341" i="2"/>
  <c r="BM1342" i="2"/>
  <c r="BM1343" i="2"/>
  <c r="BM1344" i="2"/>
  <c r="BM1345" i="2"/>
  <c r="BM1346" i="2"/>
  <c r="BM1347" i="2"/>
  <c r="BM1348" i="2"/>
  <c r="BM1349" i="2"/>
  <c r="BM1350" i="2"/>
  <c r="BM1351" i="2"/>
  <c r="BM1352" i="2"/>
  <c r="BM1353" i="2"/>
  <c r="BM1354" i="2"/>
  <c r="BM1355" i="2"/>
  <c r="BM1356" i="2"/>
  <c r="BM1357" i="2"/>
  <c r="BM1358" i="2"/>
  <c r="BM1359" i="2"/>
  <c r="BM1360" i="2"/>
  <c r="BM1361" i="2"/>
  <c r="BM1362" i="2"/>
  <c r="BM1363" i="2"/>
  <c r="BM1364" i="2"/>
  <c r="BM1365" i="2"/>
  <c r="BM1366" i="2"/>
  <c r="BM1367" i="2"/>
  <c r="BM1368" i="2"/>
  <c r="BM1369" i="2"/>
  <c r="BM1370" i="2"/>
  <c r="BM1371" i="2"/>
  <c r="BM1372" i="2"/>
  <c r="BM1373" i="2"/>
  <c r="BM1374" i="2"/>
  <c r="BM1375" i="2"/>
  <c r="BM1376" i="2"/>
  <c r="BM1377" i="2"/>
  <c r="BM1378" i="2"/>
  <c r="BM1379" i="2"/>
  <c r="BM1380" i="2"/>
  <c r="BM1381" i="2"/>
  <c r="BM1382" i="2"/>
  <c r="BM1383" i="2"/>
  <c r="BM1384" i="2"/>
  <c r="BM1385" i="2"/>
  <c r="BM1386" i="2"/>
  <c r="BM1387" i="2"/>
  <c r="BM1388" i="2"/>
  <c r="BM1389" i="2"/>
  <c r="BM1390" i="2"/>
  <c r="BM1391" i="2"/>
  <c r="BM1392" i="2"/>
  <c r="BM1393" i="2"/>
  <c r="BM1394" i="2"/>
  <c r="BM1395" i="2"/>
  <c r="BM1396" i="2"/>
  <c r="BM1397" i="2"/>
  <c r="BM1398" i="2"/>
  <c r="BM1399" i="2"/>
  <c r="BM1400" i="2"/>
  <c r="BM1401" i="2"/>
  <c r="BM1402" i="2"/>
  <c r="BM1403" i="2"/>
  <c r="BM1404" i="2"/>
  <c r="BM1405" i="2"/>
  <c r="BM1406" i="2"/>
  <c r="BM1407" i="2"/>
  <c r="BM1408" i="2"/>
  <c r="BM1409" i="2"/>
  <c r="BM1410" i="2"/>
  <c r="BM1411" i="2"/>
  <c r="BM1412" i="2"/>
  <c r="BM1413" i="2"/>
  <c r="BM1414" i="2"/>
  <c r="BM1415" i="2"/>
  <c r="BM1416" i="2"/>
  <c r="BM1417" i="2"/>
  <c r="BM1418" i="2"/>
  <c r="BM1419" i="2"/>
  <c r="BM1420" i="2"/>
  <c r="BM1421" i="2"/>
  <c r="BM1422" i="2"/>
  <c r="BM1423" i="2"/>
  <c r="BM1424" i="2"/>
  <c r="BM1425" i="2"/>
  <c r="BM1426" i="2"/>
  <c r="BM1427" i="2"/>
  <c r="BM1428" i="2"/>
  <c r="BM1429" i="2"/>
  <c r="BM1430" i="2"/>
  <c r="BM1431" i="2"/>
  <c r="BM1432" i="2"/>
  <c r="BM1433" i="2"/>
  <c r="BM1434" i="2"/>
  <c r="BM1435" i="2"/>
  <c r="BM1436" i="2"/>
  <c r="BM1437" i="2"/>
  <c r="BM1438" i="2"/>
  <c r="BM1439" i="2"/>
  <c r="BM1440" i="2"/>
  <c r="BM1441" i="2"/>
  <c r="BM1442" i="2"/>
  <c r="BM1443" i="2"/>
  <c r="BM1444" i="2"/>
  <c r="BM1445" i="2"/>
  <c r="BM1446" i="2"/>
  <c r="BM1447" i="2"/>
  <c r="BM1448" i="2"/>
  <c r="BM1449" i="2"/>
  <c r="BM1450" i="2"/>
  <c r="BM1451" i="2"/>
  <c r="BM1452" i="2"/>
  <c r="BM1453" i="2"/>
  <c r="BM1454" i="2"/>
  <c r="BM1455" i="2"/>
  <c r="BM1456" i="2"/>
  <c r="BM1457" i="2"/>
  <c r="BM1458" i="2"/>
  <c r="BM1459" i="2"/>
  <c r="BM1460" i="2"/>
  <c r="BM1461" i="2"/>
  <c r="BM1462" i="2"/>
  <c r="BM1463" i="2"/>
  <c r="BM1464" i="2"/>
  <c r="BM1465" i="2"/>
  <c r="BM1466" i="2"/>
  <c r="BM1467" i="2"/>
  <c r="BM1468" i="2"/>
  <c r="BM1469" i="2"/>
  <c r="BM1470" i="2"/>
  <c r="BM1471" i="2"/>
  <c r="BM1472" i="2"/>
  <c r="BM1473" i="2"/>
  <c r="BM1474" i="2"/>
  <c r="BM1475" i="2"/>
  <c r="BM1476" i="2"/>
  <c r="BM1477" i="2"/>
  <c r="BM1478" i="2"/>
  <c r="BM1479" i="2"/>
  <c r="BM1480" i="2"/>
  <c r="BM1481" i="2"/>
  <c r="BM1482" i="2"/>
  <c r="BM1483" i="2"/>
  <c r="BM1484" i="2"/>
  <c r="BM1485" i="2"/>
  <c r="BM1486" i="2"/>
  <c r="BM1487" i="2"/>
  <c r="BM1488" i="2"/>
  <c r="BM617" i="2"/>
  <c r="BM618" i="2"/>
  <c r="BM619" i="2"/>
  <c r="BM620" i="2"/>
  <c r="BM621" i="2"/>
  <c r="BM622" i="2"/>
  <c r="BM623" i="2"/>
  <c r="BM624" i="2"/>
  <c r="BM625" i="2"/>
  <c r="BM626" i="2"/>
  <c r="BM627" i="2"/>
  <c r="BM628" i="2"/>
  <c r="BM629" i="2"/>
  <c r="BM630" i="2"/>
  <c r="BM631" i="2"/>
  <c r="BM632" i="2"/>
  <c r="BM633" i="2"/>
  <c r="BM634" i="2"/>
  <c r="BM635" i="2"/>
  <c r="BM636" i="2"/>
  <c r="BM637" i="2"/>
  <c r="BM638" i="2"/>
  <c r="BM639" i="2"/>
  <c r="BM640" i="2"/>
  <c r="BM641" i="2"/>
  <c r="BM642" i="2"/>
  <c r="BM643" i="2"/>
  <c r="BM644" i="2"/>
  <c r="BM645" i="2"/>
  <c r="BM646" i="2"/>
  <c r="BM647" i="2"/>
  <c r="BM648" i="2"/>
  <c r="BM649" i="2"/>
  <c r="BM650" i="2"/>
  <c r="BM651" i="2"/>
  <c r="BM652" i="2"/>
  <c r="BM653" i="2"/>
  <c r="BM654" i="2"/>
  <c r="BM655" i="2"/>
  <c r="BM656" i="2"/>
  <c r="BM657" i="2"/>
  <c r="BM658" i="2"/>
  <c r="BM659" i="2"/>
  <c r="BM660" i="2"/>
  <c r="BM661" i="2"/>
  <c r="BM662" i="2"/>
  <c r="BM663" i="2"/>
  <c r="BM664" i="2"/>
  <c r="BM665" i="2"/>
  <c r="BM666" i="2"/>
  <c r="BM667" i="2"/>
  <c r="BM668" i="2"/>
  <c r="BM669" i="2"/>
  <c r="BM670" i="2"/>
  <c r="BM671" i="2"/>
  <c r="BM672" i="2"/>
  <c r="BM673" i="2"/>
  <c r="BM674" i="2"/>
  <c r="BM675" i="2"/>
  <c r="BM676" i="2"/>
  <c r="BM677" i="2"/>
  <c r="BM678" i="2"/>
  <c r="BM679" i="2"/>
  <c r="BM680" i="2"/>
  <c r="BM681" i="2"/>
  <c r="BM682" i="2"/>
  <c r="BM683" i="2"/>
  <c r="BM684" i="2"/>
  <c r="BM685" i="2"/>
  <c r="BM686" i="2"/>
  <c r="BM687" i="2"/>
  <c r="BM688" i="2"/>
  <c r="BM689" i="2"/>
  <c r="BM690" i="2"/>
  <c r="BM691" i="2"/>
  <c r="BM692" i="2"/>
  <c r="BM693" i="2"/>
  <c r="BM694" i="2"/>
  <c r="BM695" i="2"/>
  <c r="BM696" i="2"/>
  <c r="BM697" i="2"/>
  <c r="BM698" i="2"/>
  <c r="BM699" i="2"/>
  <c r="BM700" i="2"/>
  <c r="BM701" i="2"/>
  <c r="BM702" i="2"/>
  <c r="BM703" i="2"/>
  <c r="BM704" i="2"/>
  <c r="BM705" i="2"/>
  <c r="BM706" i="2"/>
  <c r="BM707" i="2"/>
  <c r="BM708" i="2"/>
  <c r="BM709" i="2"/>
  <c r="BM710" i="2"/>
  <c r="BM711" i="2"/>
  <c r="BM712" i="2"/>
  <c r="BM713" i="2"/>
  <c r="BM714" i="2"/>
  <c r="BM715" i="2"/>
  <c r="BM716" i="2"/>
  <c r="BM717" i="2"/>
  <c r="BM718" i="2"/>
  <c r="BM719" i="2"/>
  <c r="BM720" i="2"/>
  <c r="BM721" i="2"/>
  <c r="BM722" i="2"/>
  <c r="BM723" i="2"/>
  <c r="BM724" i="2"/>
  <c r="BM725" i="2"/>
  <c r="BM726" i="2"/>
  <c r="BM727" i="2"/>
  <c r="BM728" i="2"/>
  <c r="BM729" i="2"/>
  <c r="BM730" i="2"/>
  <c r="BM731" i="2"/>
  <c r="BM732" i="2"/>
  <c r="BM733" i="2"/>
  <c r="BM734" i="2"/>
  <c r="BM735" i="2"/>
  <c r="BM736" i="2"/>
  <c r="BM737" i="2"/>
  <c r="BM738" i="2"/>
  <c r="BM739" i="2"/>
  <c r="BM740" i="2"/>
  <c r="BM741" i="2"/>
  <c r="BM742" i="2"/>
  <c r="BM743" i="2"/>
  <c r="BM744" i="2"/>
  <c r="BM745" i="2"/>
  <c r="BM746" i="2"/>
  <c r="BM747" i="2"/>
  <c r="BM748" i="2"/>
  <c r="BM749" i="2"/>
  <c r="BM750" i="2"/>
  <c r="BM751" i="2"/>
  <c r="BM752" i="2"/>
  <c r="BM753" i="2"/>
  <c r="BM754" i="2"/>
  <c r="BM755" i="2"/>
  <c r="BM756" i="2"/>
  <c r="BM757" i="2"/>
  <c r="BM758" i="2"/>
  <c r="BM759" i="2"/>
  <c r="BM760" i="2"/>
  <c r="BM761" i="2"/>
  <c r="BM762" i="2"/>
  <c r="BM763" i="2"/>
  <c r="BM764" i="2"/>
  <c r="BM765" i="2"/>
  <c r="BM766" i="2"/>
  <c r="BM767" i="2"/>
  <c r="BM768" i="2"/>
  <c r="BM769" i="2"/>
  <c r="BM770" i="2"/>
  <c r="BM771" i="2"/>
  <c r="BM772" i="2"/>
  <c r="BM773" i="2"/>
  <c r="BM774" i="2"/>
  <c r="BM775" i="2"/>
  <c r="BM776" i="2"/>
  <c r="BM777" i="2"/>
  <c r="BM778" i="2"/>
  <c r="BM779" i="2"/>
  <c r="BM780" i="2"/>
  <c r="BM781" i="2"/>
  <c r="BM782" i="2"/>
  <c r="BM783" i="2"/>
  <c r="BM784" i="2"/>
  <c r="BM785" i="2"/>
  <c r="BM786" i="2"/>
  <c r="BM787" i="2"/>
  <c r="BM788" i="2"/>
  <c r="BM789" i="2"/>
  <c r="BM790" i="2"/>
  <c r="BM791" i="2"/>
  <c r="BM792" i="2"/>
  <c r="BM793" i="2"/>
  <c r="BM794" i="2"/>
  <c r="BM795" i="2"/>
  <c r="BM796" i="2"/>
  <c r="BM797" i="2"/>
  <c r="BM798" i="2"/>
  <c r="BM799" i="2"/>
  <c r="BM800" i="2"/>
  <c r="BM801" i="2"/>
  <c r="BM802" i="2"/>
  <c r="BM803" i="2"/>
  <c r="BM804" i="2"/>
  <c r="BM805" i="2"/>
  <c r="BM806" i="2"/>
  <c r="BM807" i="2"/>
  <c r="BM808" i="2"/>
  <c r="BM809" i="2"/>
  <c r="BM810" i="2"/>
  <c r="BM811" i="2"/>
  <c r="BM812" i="2"/>
  <c r="BM813" i="2"/>
  <c r="BM814" i="2"/>
  <c r="BM815" i="2"/>
  <c r="BM816" i="2"/>
  <c r="BM817" i="2"/>
  <c r="BM818" i="2"/>
  <c r="BM819" i="2"/>
  <c r="BM820" i="2"/>
  <c r="BM821" i="2"/>
  <c r="BM822" i="2"/>
  <c r="BM823" i="2"/>
  <c r="BM824" i="2"/>
  <c r="BM825" i="2"/>
  <c r="BM826" i="2"/>
  <c r="BM827" i="2"/>
  <c r="BM828" i="2"/>
  <c r="BM829" i="2"/>
  <c r="BM830" i="2"/>
  <c r="BM831" i="2"/>
  <c r="BM832" i="2"/>
  <c r="BM833" i="2"/>
  <c r="BM834" i="2"/>
  <c r="BM835" i="2"/>
  <c r="BM836" i="2"/>
  <c r="BM837" i="2"/>
  <c r="BM838" i="2"/>
  <c r="BM839" i="2"/>
  <c r="BM840" i="2"/>
  <c r="BM841" i="2"/>
  <c r="BM842" i="2"/>
  <c r="BM843" i="2"/>
  <c r="BM844" i="2"/>
  <c r="BM845" i="2"/>
  <c r="BM846" i="2"/>
  <c r="BM847" i="2"/>
  <c r="BM848" i="2"/>
  <c r="BM849" i="2"/>
  <c r="BM850" i="2"/>
  <c r="BM851" i="2"/>
  <c r="BM852" i="2"/>
  <c r="BM853" i="2"/>
  <c r="BM854" i="2"/>
  <c r="BM855" i="2"/>
  <c r="BM856" i="2"/>
  <c r="BM857" i="2"/>
  <c r="BM858" i="2"/>
  <c r="BM859" i="2"/>
  <c r="BM860" i="2"/>
  <c r="BM861" i="2"/>
  <c r="BM862" i="2"/>
  <c r="BM863" i="2"/>
  <c r="BM864" i="2"/>
  <c r="BM865" i="2"/>
  <c r="BM866" i="2"/>
  <c r="BM867" i="2"/>
  <c r="BM868" i="2"/>
  <c r="BM869" i="2"/>
  <c r="BM870" i="2"/>
  <c r="BM871" i="2"/>
  <c r="BM872" i="2"/>
  <c r="BM873" i="2"/>
  <c r="BM874" i="2"/>
  <c r="BM875" i="2"/>
  <c r="BM876" i="2"/>
  <c r="BM877" i="2"/>
  <c r="BM878" i="2"/>
  <c r="BM879" i="2"/>
  <c r="BM880" i="2"/>
  <c r="BM881" i="2"/>
  <c r="BM882" i="2"/>
  <c r="BM883" i="2"/>
  <c r="BM884" i="2"/>
  <c r="BM885" i="2"/>
  <c r="BM886" i="2"/>
  <c r="BM887" i="2"/>
  <c r="BM888" i="2"/>
  <c r="BM889" i="2"/>
  <c r="BM890" i="2"/>
  <c r="BM891" i="2"/>
  <c r="BM892" i="2"/>
  <c r="BM893" i="2"/>
  <c r="BM894" i="2"/>
  <c r="BM895" i="2"/>
  <c r="BM896" i="2"/>
  <c r="BM897" i="2"/>
  <c r="BM898" i="2"/>
  <c r="BM899" i="2"/>
  <c r="BM900" i="2"/>
  <c r="BM901" i="2"/>
  <c r="BM902" i="2"/>
  <c r="BM903" i="2"/>
  <c r="BM904" i="2"/>
  <c r="BM905" i="2"/>
  <c r="BM906" i="2"/>
  <c r="BM907" i="2"/>
  <c r="BM908" i="2"/>
  <c r="BM909" i="2"/>
  <c r="BM910" i="2"/>
  <c r="BM911" i="2"/>
  <c r="BM912" i="2"/>
  <c r="BM913" i="2"/>
  <c r="BM914" i="2"/>
  <c r="BM915" i="2"/>
  <c r="BM916" i="2"/>
  <c r="BM917" i="2"/>
  <c r="BM918" i="2"/>
  <c r="BM919" i="2"/>
  <c r="BM920" i="2"/>
  <c r="BM921" i="2"/>
  <c r="BM922" i="2"/>
  <c r="BM923" i="2"/>
  <c r="BM924" i="2"/>
  <c r="BM925" i="2"/>
  <c r="BM926" i="2"/>
  <c r="BM927" i="2"/>
  <c r="BM928" i="2"/>
  <c r="BM929" i="2"/>
  <c r="BM930" i="2"/>
  <c r="BM931" i="2"/>
  <c r="BM932" i="2"/>
  <c r="BM933" i="2"/>
  <c r="BM934" i="2"/>
  <c r="BM935" i="2"/>
  <c r="BM936" i="2"/>
  <c r="BM937" i="2"/>
  <c r="BM938" i="2"/>
  <c r="BM939" i="2"/>
  <c r="BM940" i="2"/>
  <c r="BM941" i="2"/>
  <c r="BM942" i="2"/>
  <c r="BM943" i="2"/>
  <c r="BM944" i="2"/>
  <c r="BM945" i="2"/>
  <c r="BM946" i="2"/>
  <c r="BM947" i="2"/>
  <c r="BM948" i="2"/>
  <c r="BM949" i="2"/>
  <c r="BM950" i="2"/>
  <c r="BM951" i="2"/>
  <c r="BM952" i="2"/>
  <c r="BM953" i="2"/>
  <c r="BM954" i="2"/>
  <c r="BM955" i="2"/>
  <c r="BM956" i="2"/>
  <c r="BM957" i="2"/>
  <c r="BM958" i="2"/>
  <c r="BM959" i="2"/>
  <c r="BM960" i="2"/>
  <c r="BM961" i="2"/>
  <c r="BM962" i="2"/>
  <c r="BM963" i="2"/>
  <c r="BM964" i="2"/>
  <c r="BM965" i="2"/>
  <c r="BM966" i="2"/>
  <c r="BM967" i="2"/>
  <c r="BM968" i="2"/>
  <c r="BM969" i="2"/>
  <c r="BM970" i="2"/>
  <c r="BM971" i="2"/>
  <c r="BM972" i="2"/>
  <c r="BM973" i="2"/>
  <c r="BM974" i="2"/>
  <c r="BM975" i="2"/>
  <c r="BM976" i="2"/>
  <c r="BM977" i="2"/>
  <c r="BM978" i="2"/>
  <c r="BM979" i="2"/>
  <c r="BM980" i="2"/>
  <c r="BM981" i="2"/>
  <c r="BM982" i="2"/>
  <c r="BM983" i="2"/>
  <c r="BM984" i="2"/>
  <c r="BM985" i="2"/>
  <c r="BM986" i="2"/>
  <c r="BM987" i="2"/>
  <c r="BM988" i="2"/>
  <c r="BM989" i="2"/>
  <c r="BM990" i="2"/>
  <c r="BM991" i="2"/>
  <c r="BM992" i="2"/>
  <c r="BM993" i="2"/>
  <c r="BM994" i="2"/>
  <c r="BM995" i="2"/>
  <c r="BM996" i="2"/>
  <c r="BM997" i="2"/>
  <c r="BM998" i="2"/>
  <c r="BM999" i="2"/>
  <c r="BM1000" i="2"/>
  <c r="BM1001" i="2"/>
  <c r="BM1002" i="2"/>
  <c r="BM1003" i="2"/>
  <c r="BM1004" i="2"/>
  <c r="BM1005" i="2"/>
  <c r="BM1006" i="2"/>
  <c r="BM1007" i="2"/>
  <c r="BM1008" i="2"/>
  <c r="BM1009" i="2"/>
  <c r="BM1010" i="2"/>
  <c r="BM1011" i="2"/>
  <c r="BM1012" i="2"/>
  <c r="BM1013" i="2"/>
  <c r="BM1014" i="2"/>
  <c r="BM1015" i="2"/>
  <c r="BM1016" i="2"/>
  <c r="BM1017" i="2"/>
  <c r="BM1018" i="2"/>
  <c r="BM1019" i="2"/>
  <c r="BM1020" i="2"/>
  <c r="BM1021" i="2"/>
  <c r="BM1022" i="2"/>
  <c r="BM1023" i="2"/>
  <c r="BM1024" i="2"/>
  <c r="BM1025" i="2"/>
  <c r="BM1026" i="2"/>
  <c r="BM1027" i="2"/>
  <c r="BM1028" i="2"/>
  <c r="BM1029" i="2"/>
  <c r="BM1030" i="2"/>
  <c r="BM1031" i="2"/>
  <c r="BM1032" i="2"/>
  <c r="BM1033" i="2"/>
  <c r="BM1034" i="2"/>
  <c r="BM1035" i="2"/>
  <c r="BM1036" i="2"/>
  <c r="BM1037" i="2"/>
  <c r="BM1038" i="2"/>
  <c r="BM1039" i="2"/>
  <c r="BM1040" i="2"/>
  <c r="BM1041" i="2"/>
  <c r="BM1042" i="2"/>
  <c r="BM1043" i="2"/>
  <c r="BM1044" i="2"/>
  <c r="BM1045" i="2"/>
  <c r="BM1046" i="2"/>
  <c r="BM1047" i="2"/>
  <c r="BM1048" i="2"/>
  <c r="BM1049" i="2"/>
  <c r="BM1050" i="2"/>
  <c r="BM1051" i="2"/>
  <c r="BM1052" i="2"/>
  <c r="BM1053" i="2"/>
  <c r="BM1054" i="2"/>
  <c r="BM1055" i="2"/>
  <c r="BM1056" i="2"/>
  <c r="BM1057" i="2"/>
  <c r="BM1058" i="2"/>
  <c r="BM1059" i="2"/>
  <c r="BM1060" i="2"/>
  <c r="BM1061" i="2"/>
  <c r="BM1062" i="2"/>
  <c r="BM1063" i="2"/>
  <c r="BM1064" i="2"/>
  <c r="BM1065" i="2"/>
  <c r="BM1066" i="2"/>
  <c r="BM1067" i="2"/>
  <c r="BM1068" i="2"/>
  <c r="BM1069" i="2"/>
  <c r="BM1070" i="2"/>
  <c r="BM1071" i="2"/>
  <c r="BM1072" i="2"/>
  <c r="BM1073" i="2"/>
  <c r="BM1074" i="2"/>
  <c r="BM1075" i="2"/>
  <c r="BM1076" i="2"/>
  <c r="BM1077" i="2"/>
  <c r="BM1078" i="2"/>
  <c r="BM1079" i="2"/>
  <c r="BM1080" i="2"/>
  <c r="BM1081" i="2"/>
  <c r="BM1082" i="2"/>
  <c r="BM1083" i="2"/>
  <c r="BM1084" i="2"/>
  <c r="BM1085" i="2"/>
  <c r="BM1086" i="2"/>
  <c r="BM1087" i="2"/>
  <c r="BM1088" i="2"/>
  <c r="BM1089" i="2"/>
  <c r="BM1090" i="2"/>
  <c r="BM1091" i="2"/>
  <c r="BM1092" i="2"/>
  <c r="BM1093" i="2"/>
  <c r="BM1094" i="2"/>
  <c r="BM1095" i="2"/>
  <c r="BM1096" i="2"/>
  <c r="BM1097" i="2"/>
  <c r="BM1098" i="2"/>
  <c r="BM1099" i="2"/>
  <c r="BM1100" i="2"/>
  <c r="BM1101" i="2"/>
  <c r="BM1102" i="2"/>
  <c r="BM1103" i="2"/>
  <c r="BM1104" i="2"/>
  <c r="BM1105" i="2"/>
  <c r="BM1106" i="2"/>
  <c r="BM1107" i="2"/>
  <c r="BM1108" i="2"/>
  <c r="BM1109" i="2"/>
  <c r="BM1110" i="2"/>
  <c r="BM1111" i="2"/>
  <c r="AK9" i="1" l="1"/>
  <c r="AK384" i="1"/>
  <c r="D451" i="1"/>
  <c r="E451" i="1" s="1"/>
  <c r="D452" i="1"/>
  <c r="E452" i="1" s="1"/>
  <c r="D379" i="1"/>
  <c r="D340" i="1"/>
  <c r="E340" i="1" s="1"/>
  <c r="D365" i="1"/>
  <c r="E365" i="1" s="1"/>
  <c r="T1849" i="2" s="1"/>
  <c r="D350" i="1"/>
  <c r="E350" i="1" s="1"/>
  <c r="T1860" i="2" s="1"/>
  <c r="D74" i="1"/>
  <c r="D351" i="1"/>
  <c r="E351" i="1" s="1"/>
  <c r="D282" i="1"/>
  <c r="E282" i="1" s="1"/>
  <c r="D353" i="1"/>
  <c r="E353" i="1" s="1"/>
  <c r="D352" i="1"/>
  <c r="E352" i="1" s="1"/>
  <c r="D354" i="1"/>
  <c r="D324" i="1"/>
  <c r="E324" i="1" s="1"/>
  <c r="T1850" i="2" s="1"/>
  <c r="D52" i="1"/>
  <c r="E52" i="1" s="1"/>
  <c r="D190" i="1"/>
  <c r="E190" i="1" s="1"/>
  <c r="D323" i="1"/>
  <c r="D376" i="1"/>
  <c r="D375" i="1"/>
  <c r="E375" i="1" s="1"/>
  <c r="D374" i="1"/>
  <c r="D377" i="1"/>
  <c r="D373" i="1"/>
  <c r="D454" i="1"/>
  <c r="E454" i="1" s="1"/>
  <c r="D453" i="1"/>
  <c r="E453" i="1" s="1"/>
  <c r="D444" i="1"/>
  <c r="E444" i="1" s="1"/>
  <c r="D360" i="1"/>
  <c r="D4" i="1"/>
  <c r="D479" i="1"/>
  <c r="E479" i="1" s="1"/>
  <c r="D338" i="1"/>
  <c r="E338" i="1" s="1"/>
  <c r="T1596" i="2" s="1"/>
  <c r="D248" i="1"/>
  <c r="E248" i="1" s="1"/>
  <c r="D254" i="1"/>
  <c r="E254" i="1" s="1"/>
  <c r="D255" i="1"/>
  <c r="E255" i="1" s="1"/>
  <c r="D256" i="1"/>
  <c r="E256" i="1" s="1"/>
  <c r="D257" i="1"/>
  <c r="E257" i="1" s="1"/>
  <c r="D245" i="1"/>
  <c r="E245" i="1" s="1"/>
  <c r="D334" i="1"/>
  <c r="E334" i="1" s="1"/>
  <c r="D314" i="1"/>
  <c r="D27" i="1"/>
  <c r="E27" i="1" s="1"/>
  <c r="D268" i="1"/>
  <c r="D106" i="1"/>
  <c r="E106" i="1" s="1"/>
  <c r="D347" i="1"/>
  <c r="D361" i="1"/>
  <c r="E361" i="1" s="1"/>
  <c r="D51" i="1"/>
  <c r="E51" i="1" s="1"/>
  <c r="D356" i="1"/>
  <c r="E356" i="1" s="1"/>
  <c r="D450" i="1"/>
  <c r="E450" i="1" s="1"/>
  <c r="D363" i="1"/>
  <c r="E363" i="1" s="1"/>
  <c r="T1607" i="2" s="1"/>
  <c r="D364" i="1"/>
  <c r="E364" i="1" s="1"/>
  <c r="D290" i="1"/>
  <c r="D291" i="1"/>
  <c r="E291" i="1" s="1"/>
  <c r="D267" i="1"/>
  <c r="E267" i="1" s="1"/>
  <c r="D316" i="1"/>
  <c r="E316" i="1" s="1"/>
  <c r="D315" i="1"/>
  <c r="E315" i="1" s="1"/>
  <c r="D12" i="1"/>
  <c r="E12" i="1" s="1"/>
  <c r="D271" i="1"/>
  <c r="D318" i="1"/>
  <c r="E318" i="1" s="1"/>
  <c r="D317" i="1"/>
  <c r="E317" i="1" s="1"/>
  <c r="D34" i="1"/>
  <c r="D289" i="1"/>
  <c r="E289" i="1" s="1"/>
  <c r="D355" i="1"/>
  <c r="E355" i="1" s="1"/>
  <c r="D362" i="1"/>
  <c r="E362" i="1" s="1"/>
  <c r="T1613" i="2" s="1"/>
  <c r="D266" i="1"/>
  <c r="E266" i="1" s="1"/>
  <c r="D386" i="1"/>
  <c r="E386" i="1" s="1"/>
  <c r="D309" i="1"/>
  <c r="D311" i="1"/>
  <c r="D155" i="1"/>
  <c r="E155" i="1" s="1"/>
  <c r="D258" i="1"/>
  <c r="E258" i="1" s="1"/>
  <c r="D100" i="1"/>
  <c r="D33" i="1"/>
  <c r="E33" i="1" s="1"/>
  <c r="D49" i="1"/>
  <c r="E49" i="1" s="1"/>
  <c r="D342" i="1"/>
  <c r="E342" i="1" s="1"/>
  <c r="D82" i="1"/>
  <c r="D81" i="1"/>
  <c r="D80" i="1"/>
  <c r="D84" i="1"/>
  <c r="D83" i="1"/>
  <c r="D85" i="1"/>
  <c r="D86" i="1"/>
  <c r="D341" i="1"/>
  <c r="E341" i="1" s="1"/>
  <c r="D36" i="1"/>
  <c r="E36" i="1" s="1"/>
  <c r="D265" i="1"/>
  <c r="E265" i="1" s="1"/>
  <c r="D56" i="1"/>
  <c r="E56" i="1" s="1"/>
  <c r="D143" i="1"/>
  <c r="D348" i="1"/>
  <c r="E348" i="1" s="1"/>
  <c r="T1610" i="2" s="1"/>
  <c r="D117" i="1"/>
  <c r="D116" i="1"/>
  <c r="D115" i="1"/>
  <c r="D129" i="1"/>
  <c r="D128" i="1"/>
  <c r="D127" i="1"/>
  <c r="D130" i="1"/>
  <c r="D131" i="1"/>
  <c r="D114" i="1"/>
  <c r="D367" i="1"/>
  <c r="E367" i="1" s="1"/>
  <c r="D95" i="1"/>
  <c r="E95" i="1" s="1"/>
  <c r="D39" i="1"/>
  <c r="D19" i="1"/>
  <c r="E19" i="1" s="1"/>
  <c r="D498" i="1"/>
  <c r="E498" i="1" s="1"/>
  <c r="D3" i="1"/>
  <c r="E3" i="1" s="1"/>
  <c r="D278" i="1"/>
  <c r="E278" i="1" s="1"/>
  <c r="D269" i="1"/>
  <c r="E269" i="1" s="1"/>
  <c r="D283" i="1"/>
  <c r="E283" i="1" s="1"/>
  <c r="D270" i="1"/>
  <c r="E270" i="1" s="1"/>
  <c r="D60" i="1"/>
  <c r="E60" i="1" s="1"/>
  <c r="D45" i="1"/>
  <c r="E45" i="1" s="1"/>
  <c r="D30" i="1"/>
  <c r="E30" i="1" s="1"/>
  <c r="D17" i="1"/>
  <c r="E17" i="1" s="1"/>
  <c r="D38" i="1"/>
  <c r="E38" i="1" s="1"/>
  <c r="D279" i="1"/>
  <c r="E279" i="1" s="1"/>
  <c r="D13" i="1"/>
  <c r="E13" i="1" s="1"/>
  <c r="D73" i="1"/>
  <c r="E73" i="1" s="1"/>
  <c r="D26" i="1"/>
  <c r="E26" i="1" s="1"/>
  <c r="D28" i="1"/>
  <c r="E28" i="1" s="1"/>
  <c r="D8" i="1"/>
  <c r="E8" i="1" s="1"/>
  <c r="D35" i="1"/>
  <c r="D11" i="1"/>
  <c r="D561" i="1"/>
  <c r="E561" i="1" s="1"/>
  <c r="D273" i="1"/>
  <c r="E273" i="1" s="1"/>
  <c r="D560" i="1"/>
  <c r="E560" i="1" s="1"/>
  <c r="D14" i="1"/>
  <c r="D275" i="1"/>
  <c r="E275" i="1" s="1"/>
  <c r="D16" i="1"/>
  <c r="D2" i="1"/>
  <c r="E2" i="1" s="1"/>
  <c r="D21" i="1"/>
  <c r="D7" i="1"/>
  <c r="D134" i="1"/>
  <c r="E134" i="1" s="1"/>
  <c r="D105" i="1"/>
  <c r="E105" i="1" s="1"/>
  <c r="D535" i="1"/>
  <c r="E535" i="1" s="1"/>
  <c r="T1640" i="2" s="1"/>
  <c r="D44" i="1"/>
  <c r="D136" i="1"/>
  <c r="E136" i="1" s="1"/>
  <c r="D54" i="1"/>
  <c r="E54" i="1" s="1"/>
  <c r="D383" i="1"/>
  <c r="E383" i="1" s="1"/>
  <c r="D293" i="1"/>
  <c r="E293" i="1" s="1"/>
  <c r="D98" i="1"/>
  <c r="D93" i="1"/>
  <c r="E93" i="1" s="1"/>
  <c r="D145" i="1"/>
  <c r="E145" i="1" s="1"/>
  <c r="D59" i="1"/>
  <c r="E59" i="1" s="1"/>
  <c r="D94" i="1"/>
  <c r="E94" i="1" s="1"/>
  <c r="D358" i="1"/>
  <c r="D107" i="1"/>
  <c r="E107" i="1" s="1"/>
  <c r="D244" i="1"/>
  <c r="E244" i="1" s="1"/>
  <c r="D75" i="1"/>
  <c r="E75" i="1" s="1"/>
  <c r="D156" i="1"/>
  <c r="E156" i="1" s="1"/>
  <c r="D10" i="1"/>
  <c r="E10" i="1" s="1"/>
  <c r="D22" i="1"/>
  <c r="D24" i="1"/>
  <c r="E24" i="1" s="1"/>
  <c r="T1542" i="2" s="1"/>
  <c r="D47" i="1"/>
  <c r="E47" i="1" s="1"/>
  <c r="D23" i="1"/>
  <c r="E23" i="1" s="1"/>
  <c r="D92" i="1"/>
  <c r="E92" i="1" s="1"/>
  <c r="D25" i="1"/>
  <c r="D5" i="1"/>
  <c r="E5" i="1" s="1"/>
  <c r="D133" i="1"/>
  <c r="E133" i="1" s="1"/>
  <c r="D37" i="1"/>
  <c r="E37" i="1" s="1"/>
  <c r="D262" i="1"/>
  <c r="E262" i="1" s="1"/>
  <c r="D274" i="1"/>
  <c r="E274" i="1" s="1"/>
  <c r="D501" i="1"/>
  <c r="D511" i="1"/>
  <c r="D313" i="1"/>
  <c r="E313" i="1" s="1"/>
  <c r="D112" i="1"/>
  <c r="E112" i="1" s="1"/>
  <c r="D381" i="1"/>
  <c r="E381" i="1" s="1"/>
  <c r="D61" i="1"/>
  <c r="E61" i="1" s="1"/>
  <c r="D63" i="1"/>
  <c r="D339" i="1"/>
  <c r="D286" i="1"/>
  <c r="E286" i="1" s="1"/>
  <c r="D344" i="1"/>
  <c r="D138" i="1"/>
  <c r="E138" i="1" s="1"/>
  <c r="D320" i="1"/>
  <c r="E320" i="1" s="1"/>
  <c r="D319" i="1"/>
  <c r="E319" i="1" s="1"/>
  <c r="D441" i="1"/>
  <c r="E441" i="1" s="1"/>
  <c r="D322" i="1"/>
  <c r="E322" i="1" s="1"/>
  <c r="D321" i="1"/>
  <c r="E321" i="1" s="1"/>
  <c r="D440" i="1"/>
  <c r="E440" i="1" s="1"/>
  <c r="D148" i="1"/>
  <c r="E148" i="1" s="1"/>
  <c r="D103" i="1"/>
  <c r="E103" i="1" s="1"/>
  <c r="T1552" i="2" s="1"/>
  <c r="D345" i="1"/>
  <c r="D104" i="1"/>
  <c r="E104" i="1" s="1"/>
  <c r="D299" i="1"/>
  <c r="E299" i="1" s="1"/>
  <c r="D298" i="1"/>
  <c r="E298" i="1" s="1"/>
  <c r="D276" i="1"/>
  <c r="E276" i="1" s="1"/>
  <c r="D327" i="1"/>
  <c r="E327" i="1" s="1"/>
  <c r="D538" i="1"/>
  <c r="E538" i="1" s="1"/>
  <c r="D79" i="1"/>
  <c r="D78" i="1"/>
  <c r="D77" i="1"/>
  <c r="D76" i="1"/>
  <c r="D88" i="1"/>
  <c r="D87" i="1"/>
  <c r="D89" i="1"/>
  <c r="D90" i="1"/>
  <c r="D132" i="1"/>
  <c r="E132" i="1" s="1"/>
  <c r="D404" i="1"/>
  <c r="E404" i="1" s="1"/>
  <c r="D397" i="1"/>
  <c r="E397" i="1" s="1"/>
  <c r="D312" i="1"/>
  <c r="E312" i="1" s="1"/>
  <c r="D111" i="1"/>
  <c r="E111" i="1" s="1"/>
  <c r="D55" i="1"/>
  <c r="D232" i="1"/>
  <c r="E232" i="1" s="1"/>
  <c r="D201" i="1"/>
  <c r="E201" i="1" s="1"/>
  <c r="D196" i="1"/>
  <c r="E196" i="1" s="1"/>
  <c r="D242" i="1"/>
  <c r="E242" i="1" s="1"/>
  <c r="D243" i="1"/>
  <c r="E243" i="1" s="1"/>
  <c r="D229" i="1"/>
  <c r="D228" i="1"/>
  <c r="D227" i="1"/>
  <c r="D230" i="1"/>
  <c r="D231" i="1"/>
  <c r="D525" i="1"/>
  <c r="E525" i="1" s="1"/>
  <c r="D524" i="1"/>
  <c r="D523" i="1"/>
  <c r="D526" i="1"/>
  <c r="E526" i="1" s="1"/>
  <c r="D522" i="1"/>
  <c r="D527" i="1"/>
  <c r="D97" i="1"/>
  <c r="E97" i="1" s="1"/>
  <c r="D369" i="1"/>
  <c r="D470" i="1"/>
  <c r="E470" i="1" s="1"/>
  <c r="D469" i="1"/>
  <c r="E469" i="1" s="1"/>
  <c r="D468" i="1"/>
  <c r="E468" i="1" s="1"/>
  <c r="D471" i="1"/>
  <c r="E471" i="1" s="1"/>
  <c r="D461" i="1"/>
  <c r="E461" i="1" s="1"/>
  <c r="D473" i="1"/>
  <c r="E473" i="1" s="1"/>
  <c r="D261" i="1"/>
  <c r="E261" i="1" s="1"/>
  <c r="D476" i="1"/>
  <c r="E476" i="1" s="1"/>
  <c r="D475" i="1"/>
  <c r="E475" i="1" s="1"/>
  <c r="D477" i="1"/>
  <c r="E477" i="1" s="1"/>
  <c r="D474" i="1"/>
  <c r="E474" i="1" s="1"/>
  <c r="D478" i="1"/>
  <c r="E478" i="1" s="1"/>
  <c r="D543" i="1"/>
  <c r="E543" i="1" s="1"/>
  <c r="D542" i="1"/>
  <c r="E542" i="1" s="1"/>
  <c r="D541" i="1"/>
  <c r="E541" i="1" s="1"/>
  <c r="D544" i="1"/>
  <c r="E544" i="1" s="1"/>
  <c r="D540" i="1"/>
  <c r="E540" i="1" s="1"/>
  <c r="D545" i="1"/>
  <c r="E545" i="1" s="1"/>
  <c r="D539" i="1"/>
  <c r="E539" i="1" s="1"/>
  <c r="D519" i="1"/>
  <c r="D518" i="1"/>
  <c r="E518" i="1" s="1"/>
  <c r="D517" i="1"/>
  <c r="E517" i="1" s="1"/>
  <c r="D520" i="1"/>
  <c r="D516" i="1"/>
  <c r="D521" i="1"/>
  <c r="D533" i="1"/>
  <c r="E533" i="1" s="1"/>
  <c r="D532" i="1"/>
  <c r="E532" i="1" s="1"/>
  <c r="D531" i="1"/>
  <c r="E531" i="1" s="1"/>
  <c r="D534" i="1"/>
  <c r="E534" i="1" s="1"/>
  <c r="D530" i="1"/>
  <c r="E530" i="1" s="1"/>
  <c r="D536" i="1"/>
  <c r="E536" i="1" s="1"/>
  <c r="D515" i="1"/>
  <c r="E515" i="1" s="1"/>
  <c r="D514" i="1"/>
  <c r="E514" i="1" s="1"/>
  <c r="D513" i="1"/>
  <c r="E513" i="1" s="1"/>
  <c r="D528" i="1"/>
  <c r="E528" i="1" s="1"/>
  <c r="D512" i="1"/>
  <c r="E512" i="1" s="1"/>
  <c r="D529" i="1"/>
  <c r="E529" i="1" s="1"/>
  <c r="D507" i="1"/>
  <c r="D506" i="1"/>
  <c r="E506" i="1" s="1"/>
  <c r="D505" i="1"/>
  <c r="E505" i="1" s="1"/>
  <c r="D508" i="1"/>
  <c r="D504" i="1"/>
  <c r="D509" i="1"/>
  <c r="D495" i="1"/>
  <c r="E495" i="1" s="1"/>
  <c r="D494" i="1"/>
  <c r="E494" i="1" s="1"/>
  <c r="D493" i="1"/>
  <c r="D496" i="1"/>
  <c r="D492" i="1"/>
  <c r="D497" i="1"/>
  <c r="D489" i="1"/>
  <c r="D488" i="1"/>
  <c r="E488" i="1" s="1"/>
  <c r="D487" i="1"/>
  <c r="E487" i="1" s="1"/>
  <c r="D490" i="1"/>
  <c r="D486" i="1"/>
  <c r="D491" i="1"/>
  <c r="D551" i="1"/>
  <c r="E551" i="1" s="1"/>
  <c r="T1733" i="2" s="1"/>
  <c r="D550" i="1"/>
  <c r="E550" i="1" s="1"/>
  <c r="D549" i="1"/>
  <c r="E549" i="1" s="1"/>
  <c r="D552" i="1"/>
  <c r="E552" i="1" s="1"/>
  <c r="T1732" i="2" s="1"/>
  <c r="D548" i="1"/>
  <c r="E548" i="1" s="1"/>
  <c r="D553" i="1"/>
  <c r="E553" i="1" s="1"/>
  <c r="T1641" i="2" s="1"/>
  <c r="D557" i="1"/>
  <c r="E557" i="1" s="1"/>
  <c r="D556" i="1"/>
  <c r="E556" i="1" s="1"/>
  <c r="D555" i="1"/>
  <c r="E555" i="1" s="1"/>
  <c r="D558" i="1"/>
  <c r="E558" i="1" s="1"/>
  <c r="D554" i="1"/>
  <c r="E554" i="1" s="1"/>
  <c r="D559" i="1"/>
  <c r="E559" i="1" s="1"/>
  <c r="D483" i="1"/>
  <c r="D482" i="1"/>
  <c r="E482" i="1" s="1"/>
  <c r="D481" i="1"/>
  <c r="E481" i="1" s="1"/>
  <c r="D484" i="1"/>
  <c r="D480" i="1"/>
  <c r="D485" i="1"/>
  <c r="D41" i="1"/>
  <c r="D503" i="1"/>
  <c r="D502" i="1"/>
  <c r="D510" i="1"/>
  <c r="D29" i="1"/>
  <c r="E29" i="1" s="1"/>
  <c r="D46" i="1"/>
  <c r="D547" i="1"/>
  <c r="E547" i="1" s="1"/>
  <c r="D394" i="1"/>
  <c r="D396" i="1"/>
  <c r="D395" i="1"/>
  <c r="E395" i="1" s="1"/>
  <c r="D20" i="1"/>
  <c r="E20" i="1" s="1"/>
  <c r="D399" i="1"/>
  <c r="E399" i="1" s="1"/>
  <c r="D398" i="1"/>
  <c r="E398" i="1" s="1"/>
  <c r="D405" i="1"/>
  <c r="E405" i="1" s="1"/>
  <c r="T1786" i="2" s="1"/>
  <c r="D91" i="1"/>
  <c r="E91" i="1" s="1"/>
  <c r="D101" i="1"/>
  <c r="E101" i="1" s="1"/>
  <c r="D146" i="1"/>
  <c r="E146" i="1" s="1"/>
  <c r="D102" i="1"/>
  <c r="E102" i="1" s="1"/>
  <c r="D147" i="1"/>
  <c r="E147" i="1" s="1"/>
  <c r="D18" i="1"/>
  <c r="E18" i="1" s="1"/>
  <c r="D40" i="1"/>
  <c r="E40" i="1" s="1"/>
  <c r="D400" i="1"/>
  <c r="E400" i="1" s="1"/>
  <c r="D305" i="1"/>
  <c r="D401" i="1"/>
  <c r="D410" i="1"/>
  <c r="D409" i="1"/>
  <c r="D408" i="1"/>
  <c r="D407" i="1"/>
  <c r="D413" i="1"/>
  <c r="D412" i="1"/>
  <c r="D411" i="1"/>
  <c r="D414" i="1"/>
  <c r="D415" i="1"/>
  <c r="D419" i="1"/>
  <c r="D418" i="1"/>
  <c r="D417" i="1"/>
  <c r="D416" i="1"/>
  <c r="D422" i="1"/>
  <c r="D421" i="1"/>
  <c r="D420" i="1"/>
  <c r="D423" i="1"/>
  <c r="D424" i="1"/>
  <c r="D427" i="1"/>
  <c r="D426" i="1"/>
  <c r="D425" i="1"/>
  <c r="D429" i="1"/>
  <c r="D428" i="1"/>
  <c r="D430" i="1"/>
  <c r="D431" i="1"/>
  <c r="D464" i="1"/>
  <c r="D463" i="1"/>
  <c r="D462" i="1"/>
  <c r="D465" i="1"/>
  <c r="D466" i="1"/>
  <c r="D499" i="1"/>
  <c r="E499" i="1" s="1"/>
  <c r="D472" i="1"/>
  <c r="E472" i="1" s="1"/>
  <c r="D459" i="1"/>
  <c r="E459" i="1" s="1"/>
  <c r="D259" i="1"/>
  <c r="E259" i="1" s="1"/>
  <c r="D458" i="1"/>
  <c r="E458" i="1" s="1"/>
  <c r="D457" i="1"/>
  <c r="E457" i="1" s="1"/>
  <c r="D439" i="1"/>
  <c r="D438" i="1"/>
  <c r="D437" i="1"/>
  <c r="D436" i="1"/>
  <c r="D135" i="1"/>
  <c r="E135" i="1" s="1"/>
  <c r="D260" i="1"/>
  <c r="E260" i="1" s="1"/>
  <c r="D460" i="1"/>
  <c r="E460" i="1" s="1"/>
  <c r="D137" i="1"/>
  <c r="E137" i="1" s="1"/>
  <c r="D140" i="1"/>
  <c r="E140" i="1" s="1"/>
  <c r="D447" i="1"/>
  <c r="E447" i="1" s="1"/>
  <c r="D446" i="1"/>
  <c r="E446" i="1" s="1"/>
  <c r="T1927" i="2" s="1"/>
  <c r="D445" i="1"/>
  <c r="E445" i="1" s="1"/>
  <c r="D448" i="1"/>
  <c r="E448" i="1" s="1"/>
  <c r="T1929" i="2" s="1"/>
  <c r="D449" i="1"/>
  <c r="D467" i="1"/>
  <c r="D403" i="1"/>
  <c r="E403" i="1" s="1"/>
  <c r="D402" i="1"/>
  <c r="E402" i="1" s="1"/>
  <c r="D546" i="1"/>
  <c r="E546" i="1" s="1"/>
  <c r="D272" i="1"/>
  <c r="E272" i="1" s="1"/>
  <c r="D382" i="1"/>
  <c r="E382" i="1" s="1"/>
  <c r="D500" i="1"/>
  <c r="E500" i="1" s="1"/>
  <c r="D385" i="1"/>
  <c r="E385" i="1" s="1"/>
  <c r="D456" i="1"/>
  <c r="E456" i="1" s="1"/>
  <c r="D455" i="1"/>
  <c r="E455" i="1" s="1"/>
  <c r="D388" i="1"/>
  <c r="E388" i="1" s="1"/>
  <c r="D113" i="1"/>
  <c r="E113" i="1" s="1"/>
  <c r="D296" i="1"/>
  <c r="E296" i="1" s="1"/>
  <c r="D389" i="1"/>
  <c r="E389" i="1" s="1"/>
  <c r="D443" i="1"/>
  <c r="E443" i="1" s="1"/>
  <c r="D308" i="1"/>
  <c r="E308" i="1" s="1"/>
  <c r="D292" i="1"/>
  <c r="E292" i="1" s="1"/>
  <c r="D306" i="1"/>
  <c r="E306" i="1" s="1"/>
  <c r="D301" i="1"/>
  <c r="E301" i="1" s="1"/>
  <c r="D247" i="1"/>
  <c r="E247" i="1" s="1"/>
  <c r="D442" i="1"/>
  <c r="E442" i="1" s="1"/>
  <c r="D390" i="1"/>
  <c r="E390" i="1" s="1"/>
  <c r="D391" i="1"/>
  <c r="E391" i="1" s="1"/>
  <c r="D297" i="1"/>
  <c r="E297" i="1" s="1"/>
  <c r="D280" i="1"/>
  <c r="E280" i="1" s="1"/>
  <c r="D325" i="1"/>
  <c r="E325" i="1" s="1"/>
  <c r="D303" i="1"/>
  <c r="E303" i="1" s="1"/>
  <c r="D302" i="1"/>
  <c r="E302" i="1" s="1"/>
  <c r="D295" i="1"/>
  <c r="E295" i="1" s="1"/>
  <c r="D393" i="1"/>
  <c r="E393" i="1" s="1"/>
  <c r="D329" i="1"/>
  <c r="E329" i="1" s="1"/>
  <c r="D277" i="1"/>
  <c r="E277" i="1" s="1"/>
  <c r="D300" i="1"/>
  <c r="E300" i="1" s="1"/>
  <c r="D346" i="1"/>
  <c r="E346" i="1" s="1"/>
  <c r="D343" i="1"/>
  <c r="E343" i="1" s="1"/>
  <c r="D337" i="1"/>
  <c r="E337" i="1" s="1"/>
  <c r="D336" i="1"/>
  <c r="E336" i="1" s="1"/>
  <c r="D332" i="1"/>
  <c r="E332" i="1" s="1"/>
  <c r="D331" i="1"/>
  <c r="E331" i="1" s="1"/>
  <c r="D330" i="1"/>
  <c r="E330" i="1" s="1"/>
  <c r="D333" i="1"/>
  <c r="E333" i="1" s="1"/>
  <c r="D335" i="1"/>
  <c r="E335" i="1" s="1"/>
  <c r="D432" i="1"/>
  <c r="E432" i="1" s="1"/>
  <c r="D406" i="1"/>
  <c r="E406" i="1" s="1"/>
  <c r="D307" i="1"/>
  <c r="E307" i="1" s="1"/>
  <c r="D304" i="1"/>
  <c r="E304" i="1" s="1"/>
  <c r="D326" i="1"/>
  <c r="E326" i="1" s="1"/>
  <c r="D380" i="1"/>
  <c r="E380" i="1" s="1"/>
  <c r="D378" i="1"/>
  <c r="E378" i="1" s="1"/>
  <c r="D371" i="1"/>
  <c r="E371" i="1" s="1"/>
  <c r="D370" i="1"/>
  <c r="E370" i="1" s="1"/>
  <c r="D359" i="1"/>
  <c r="E359" i="1" s="1"/>
  <c r="D357" i="1"/>
  <c r="E357" i="1" s="1"/>
  <c r="D349" i="1"/>
  <c r="E349" i="1" s="1"/>
  <c r="D366" i="1"/>
  <c r="E366" i="1" s="1"/>
  <c r="D368" i="1"/>
  <c r="E368" i="1" s="1"/>
  <c r="D328" i="1"/>
  <c r="E328" i="1" s="1"/>
  <c r="D392" i="1"/>
  <c r="E392" i="1" s="1"/>
  <c r="D387" i="1"/>
  <c r="E387" i="1" s="1"/>
  <c r="D537" i="1"/>
  <c r="E537" i="1" s="1"/>
  <c r="D121" i="1"/>
  <c r="D120" i="1"/>
  <c r="D119" i="1"/>
  <c r="D118" i="1"/>
  <c r="D124" i="1"/>
  <c r="D123" i="1"/>
  <c r="D122" i="1"/>
  <c r="D125" i="1"/>
  <c r="D126" i="1"/>
  <c r="D62" i="1"/>
  <c r="D141" i="1"/>
  <c r="E141" i="1" s="1"/>
  <c r="D281" i="1"/>
  <c r="E281" i="1" s="1"/>
  <c r="D139" i="1"/>
  <c r="E139" i="1" s="1"/>
  <c r="D109" i="1"/>
  <c r="E109" i="1" s="1"/>
  <c r="D144" i="1"/>
  <c r="E144" i="1" s="1"/>
  <c r="D110" i="1"/>
  <c r="E110" i="1" s="1"/>
  <c r="D9" i="1"/>
  <c r="D384" i="1"/>
  <c r="D57" i="1"/>
  <c r="E57" i="1" s="1"/>
  <c r="D99" i="1"/>
  <c r="D58" i="1"/>
  <c r="E58" i="1" s="1"/>
  <c r="D263" i="1"/>
  <c r="E263" i="1" s="1"/>
  <c r="D264" i="1"/>
  <c r="E264" i="1" s="1"/>
  <c r="D142" i="1"/>
  <c r="E142" i="1" s="1"/>
  <c r="D154" i="1"/>
  <c r="E154" i="1" s="1"/>
  <c r="D153" i="1"/>
  <c r="E153" i="1" s="1"/>
  <c r="D288" i="1"/>
  <c r="E288" i="1" s="1"/>
  <c r="D151" i="1"/>
  <c r="E151" i="1" s="1"/>
  <c r="D150" i="1"/>
  <c r="E150" i="1" s="1"/>
  <c r="D152" i="1"/>
  <c r="E152" i="1" s="1"/>
  <c r="D287" i="1"/>
  <c r="E287" i="1" s="1"/>
  <c r="D43" i="1"/>
  <c r="E43" i="1" s="1"/>
  <c r="D6" i="1"/>
  <c r="E6" i="1" s="1"/>
  <c r="D284" i="1"/>
  <c r="E284" i="1" s="1"/>
  <c r="D285" i="1"/>
  <c r="E285" i="1" s="1"/>
  <c r="D67" i="1"/>
  <c r="D66" i="1"/>
  <c r="D65" i="1"/>
  <c r="D64" i="1"/>
  <c r="D70" i="1"/>
  <c r="D69" i="1"/>
  <c r="D68" i="1"/>
  <c r="D71" i="1"/>
  <c r="D72" i="1"/>
  <c r="D108" i="1"/>
  <c r="E108" i="1" s="1"/>
  <c r="D96" i="1"/>
  <c r="E96" i="1" s="1"/>
  <c r="D48" i="1"/>
  <c r="E48" i="1" s="1"/>
  <c r="D203" i="1"/>
  <c r="D205" i="1"/>
  <c r="E205" i="1" s="1"/>
  <c r="T1799" i="2" s="1"/>
  <c r="D294" i="1"/>
  <c r="E294" i="1" s="1"/>
  <c r="D204" i="1"/>
  <c r="E204" i="1" s="1"/>
  <c r="T1798" i="2" s="1"/>
  <c r="D202" i="1"/>
  <c r="D210" i="1"/>
  <c r="D209" i="1"/>
  <c r="D208" i="1"/>
  <c r="D207" i="1"/>
  <c r="D192" i="1"/>
  <c r="D191" i="1"/>
  <c r="D193" i="1"/>
  <c r="D194" i="1"/>
  <c r="D222" i="1"/>
  <c r="D42" i="1"/>
  <c r="E42" i="1" s="1"/>
  <c r="D217" i="1"/>
  <c r="D240" i="1"/>
  <c r="D215" i="1"/>
  <c r="E215" i="1" s="1"/>
  <c r="D169" i="1"/>
  <c r="E169" i="1" s="1"/>
  <c r="D170" i="1"/>
  <c r="E170" i="1" s="1"/>
  <c r="D50" i="1"/>
  <c r="E50" i="1" s="1"/>
  <c r="D171" i="1"/>
  <c r="E171" i="1" s="1"/>
  <c r="D234" i="1"/>
  <c r="E234" i="1" s="1"/>
  <c r="T1601" i="2" s="1"/>
  <c r="D172" i="1"/>
  <c r="E172" i="1" s="1"/>
  <c r="T1737" i="2" s="1"/>
  <c r="D233" i="1"/>
  <c r="E233" i="1" s="1"/>
  <c r="D173" i="1"/>
  <c r="E173" i="1" s="1"/>
  <c r="D434" i="1"/>
  <c r="E434" i="1" s="1"/>
  <c r="D32" i="1"/>
  <c r="D53" i="1"/>
  <c r="D435" i="1"/>
  <c r="E435" i="1" s="1"/>
  <c r="D310" i="1"/>
  <c r="E310" i="1" s="1"/>
  <c r="D433" i="1"/>
  <c r="E433" i="1" s="1"/>
  <c r="D149" i="1"/>
  <c r="D176" i="1"/>
  <c r="D175" i="1"/>
  <c r="D174" i="1"/>
  <c r="D158" i="1"/>
  <c r="D157" i="1"/>
  <c r="D159" i="1"/>
  <c r="D160" i="1"/>
  <c r="D177" i="1"/>
  <c r="E177" i="1" s="1"/>
  <c r="D178" i="1"/>
  <c r="E178" i="1" s="1"/>
  <c r="D216" i="1"/>
  <c r="E216" i="1" s="1"/>
  <c r="D15" i="1"/>
  <c r="E15" i="1" s="1"/>
  <c r="D221" i="1"/>
  <c r="D220" i="1"/>
  <c r="D219" i="1"/>
  <c r="D218" i="1"/>
  <c r="D212" i="1"/>
  <c r="D211" i="1"/>
  <c r="D213" i="1"/>
  <c r="D214" i="1"/>
  <c r="D226" i="1"/>
  <c r="D225" i="1"/>
  <c r="D224" i="1"/>
  <c r="D223" i="1"/>
  <c r="D198" i="1"/>
  <c r="D197" i="1"/>
  <c r="D199" i="1"/>
  <c r="D200" i="1"/>
  <c r="D182" i="1"/>
  <c r="D181" i="1"/>
  <c r="D180" i="1"/>
  <c r="D179" i="1"/>
  <c r="D184" i="1"/>
  <c r="D183" i="1"/>
  <c r="D185" i="1"/>
  <c r="D186" i="1"/>
  <c r="D251" i="1"/>
  <c r="D250" i="1"/>
  <c r="D249" i="1"/>
  <c r="D252" i="1"/>
  <c r="D253" i="1"/>
  <c r="D206" i="1"/>
  <c r="E206" i="1" s="1"/>
  <c r="T1583" i="2" s="1"/>
  <c r="D187" i="1"/>
  <c r="E187" i="1" s="1"/>
  <c r="D188" i="1"/>
  <c r="E188" i="1" s="1"/>
  <c r="D237" i="1"/>
  <c r="E237" i="1" s="1"/>
  <c r="T1956" i="2" s="1"/>
  <c r="D236" i="1"/>
  <c r="E236" i="1" s="1"/>
  <c r="D235" i="1"/>
  <c r="D238" i="1"/>
  <c r="D239" i="1"/>
  <c r="D241" i="1"/>
  <c r="E241" i="1" s="1"/>
  <c r="T1539" i="2" s="1"/>
  <c r="D31" i="1"/>
  <c r="D164" i="1"/>
  <c r="D163" i="1"/>
  <c r="D162" i="1"/>
  <c r="D161" i="1"/>
  <c r="D166" i="1"/>
  <c r="D165" i="1"/>
  <c r="E165" i="1" s="1"/>
  <c r="D167" i="1"/>
  <c r="D168" i="1"/>
  <c r="D189" i="1"/>
  <c r="E189" i="1" s="1"/>
  <c r="D195" i="1"/>
  <c r="E195" i="1" s="1"/>
  <c r="D246" i="1"/>
  <c r="D372" i="1"/>
  <c r="T1615" i="2" l="1"/>
  <c r="T1608" i="2"/>
  <c r="T1962" i="2"/>
  <c r="T1598" i="2"/>
  <c r="T1825" i="2"/>
  <c r="T1575" i="2"/>
  <c r="T1741" i="2"/>
  <c r="T1760" i="2"/>
  <c r="T1609" i="2"/>
  <c r="T1934" i="2"/>
  <c r="T1686" i="2"/>
  <c r="T1569" i="2"/>
  <c r="T1839" i="2"/>
  <c r="T1772" i="2"/>
  <c r="T1715" i="2"/>
  <c r="T1662" i="2"/>
  <c r="T1759" i="2"/>
  <c r="T1604" i="2"/>
  <c r="T1859" i="2"/>
  <c r="T1851" i="2"/>
  <c r="T1963" i="2"/>
  <c r="T1966" i="2"/>
  <c r="T1563" i="2"/>
  <c r="T1508" i="2"/>
  <c r="T1719" i="2"/>
  <c r="T1738" i="2"/>
  <c r="T1567" i="2"/>
  <c r="T1687" i="2"/>
  <c r="T1988" i="2"/>
  <c r="T1668" i="2"/>
  <c r="T1785" i="2"/>
  <c r="T1646" i="2"/>
  <c r="T1856" i="2"/>
  <c r="T1987" i="2"/>
  <c r="T1781" i="2"/>
  <c r="T1773" i="2"/>
  <c r="T1721" i="2"/>
  <c r="T1965" i="2"/>
  <c r="T1891" i="2"/>
  <c r="T1685" i="2"/>
  <c r="T1507" i="2"/>
  <c r="T1716" i="2"/>
  <c r="T1993" i="2"/>
  <c r="T1992" i="2"/>
  <c r="T1982" i="2"/>
  <c r="T1983" i="2"/>
  <c r="T1984" i="2"/>
  <c r="T1985" i="2"/>
  <c r="T1683" i="2"/>
  <c r="T1914" i="2"/>
  <c r="T1617" i="2"/>
  <c r="T1886" i="2"/>
  <c r="T1682" i="2"/>
  <c r="T1913" i="2"/>
  <c r="T1782" i="2"/>
  <c r="T1774" i="2"/>
  <c r="T1504" i="2"/>
  <c r="T1853" i="2"/>
  <c r="T1961" i="2"/>
  <c r="T1937" i="2"/>
  <c r="T1506" i="2"/>
  <c r="T1718" i="2"/>
  <c r="T1748" i="2"/>
  <c r="T1587" i="2"/>
  <c r="T1804" i="2"/>
  <c r="T1796" i="2"/>
  <c r="T1647" i="2"/>
  <c r="T1986" i="2"/>
  <c r="T1783" i="2"/>
  <c r="T1651" i="2"/>
  <c r="T1642" i="2"/>
  <c r="T1935" i="2"/>
  <c r="T1739" i="2"/>
  <c r="T1911" i="2"/>
  <c r="T1688" i="2"/>
  <c r="T1795" i="2"/>
  <c r="T1910" i="2"/>
  <c r="T1599" i="2"/>
  <c r="T1645" i="2"/>
  <c r="T1925" i="2"/>
  <c r="T1801" i="2"/>
  <c r="T1558" i="2"/>
  <c r="T1835" i="2"/>
  <c r="T1901" i="2"/>
  <c r="T1528" i="2"/>
  <c r="T1898" i="2"/>
  <c r="T1661" i="2"/>
  <c r="T1844" i="2"/>
  <c r="T1959" i="2"/>
  <c r="T1822" i="2"/>
  <c r="T1547" i="2"/>
  <c r="T1930" i="2"/>
  <c r="T1534" i="2"/>
  <c r="T1714" i="2"/>
  <c r="T1854" i="2"/>
  <c r="T1846" i="2"/>
  <c r="T1681" i="2"/>
  <c r="T1784" i="2"/>
  <c r="T1770" i="2"/>
  <c r="T1709" i="2"/>
  <c r="T1928" i="2"/>
  <c r="T1920" i="2"/>
  <c r="T1564" i="2"/>
  <c r="T1557" i="2"/>
  <c r="T1586" i="2"/>
  <c r="T1797" i="2"/>
  <c r="T1652" i="2"/>
  <c r="T1892" i="2"/>
  <c r="T1566" i="2"/>
  <c r="T1837" i="2"/>
  <c r="T1712" i="2"/>
  <c r="T1531" i="2"/>
  <c r="T1754" i="2"/>
  <c r="T1692" i="2"/>
  <c r="T1650" i="2"/>
  <c r="T1582" i="2"/>
  <c r="T1749" i="2"/>
  <c r="T1726" i="2"/>
  <c r="T1976" i="2"/>
  <c r="T1945" i="2"/>
  <c r="T1802" i="2"/>
  <c r="T1694" i="2"/>
  <c r="T1725" i="2"/>
  <c r="T1942" i="2"/>
  <c r="T1559" i="2"/>
  <c r="T1811" i="2"/>
  <c r="T1605" i="2"/>
  <c r="T1812" i="2"/>
  <c r="T1833" i="2"/>
  <c r="T1970" i="2"/>
  <c r="T1765" i="2"/>
  <c r="T1614" i="2"/>
  <c r="T1702" i="2"/>
  <c r="T1764" i="2"/>
  <c r="T1858" i="2"/>
  <c r="T1968" i="2"/>
  <c r="T1908" i="2"/>
  <c r="T1693" i="2"/>
  <c r="T1724" i="2"/>
  <c r="T1944" i="2"/>
  <c r="T1975" i="2"/>
  <c r="T1697" i="2"/>
  <c r="T1979" i="2"/>
  <c r="T1577" i="2"/>
  <c r="T1696" i="2"/>
  <c r="T1667" i="2"/>
  <c r="T1943" i="2"/>
  <c r="T1747" i="2"/>
  <c r="T1919" i="2"/>
  <c r="T1978" i="2"/>
  <c r="T1574" i="2"/>
  <c r="T1941" i="2"/>
  <c r="T1746" i="2"/>
  <c r="T1695" i="2"/>
  <c r="T1616" i="2"/>
  <c r="T1703" i="2"/>
  <c r="T1768" i="2"/>
  <c r="T1603" i="2"/>
  <c r="T1740" i="2"/>
  <c r="T1769" i="2"/>
  <c r="T1512" i="2"/>
  <c r="T1861" i="2"/>
  <c r="T1969" i="2"/>
  <c r="T1573" i="2"/>
  <c r="T1745" i="2"/>
  <c r="T1676" i="2"/>
  <c r="T1793" i="2"/>
  <c r="T1866" i="2"/>
  <c r="T1628" i="2"/>
  <c r="T1864" i="2"/>
  <c r="T1624" i="2"/>
  <c r="T1630" i="2"/>
  <c r="T1664" i="2"/>
  <c r="T1691" i="2"/>
  <c r="T1922" i="2"/>
  <c r="T1677" i="2"/>
  <c r="T1867" i="2"/>
  <c r="T1791" i="2"/>
  <c r="T1622" i="2"/>
  <c r="T1611" i="2"/>
  <c r="T1670" i="2"/>
  <c r="T1767" i="2"/>
  <c r="T1588" i="2"/>
  <c r="T1806" i="2"/>
  <c r="T1626" i="2"/>
  <c r="T1690" i="2"/>
  <c r="T1663" i="2"/>
  <c r="T1673" i="2"/>
  <c r="T1939" i="2"/>
  <c r="T1894" i="2"/>
  <c r="T1921" i="2"/>
  <c r="T1730" i="2"/>
  <c r="T1665" i="2"/>
  <c r="T1916" i="2"/>
  <c r="T1571" i="2"/>
  <c r="T1666" i="2"/>
  <c r="T1918" i="2"/>
  <c r="T1803" i="2"/>
  <c r="T1727" i="2"/>
  <c r="T1734" i="2"/>
  <c r="T1974" i="2"/>
  <c r="T1971" i="2"/>
  <c r="T1902" i="2"/>
  <c r="T1565" i="2"/>
  <c r="T1813" i="2"/>
  <c r="T1953" i="2"/>
  <c r="T1809" i="2"/>
  <c r="T1606" i="2"/>
  <c r="T1933" i="2"/>
  <c r="T1653" i="2"/>
  <c r="T1907" i="2"/>
  <c r="T1857" i="2"/>
  <c r="T1491" i="2"/>
  <c r="T1723" i="2"/>
  <c r="T1780" i="2"/>
  <c r="T1847" i="2"/>
  <c r="T1936" i="2"/>
  <c r="T1535" i="2"/>
  <c r="T1843" i="2"/>
  <c r="T1909" i="2"/>
  <c r="T1960" i="2"/>
  <c r="T1669" i="2"/>
  <c r="T1967" i="2"/>
  <c r="T1852" i="2"/>
  <c r="T1906" i="2"/>
  <c r="T1805" i="2"/>
  <c r="T1753" i="2"/>
  <c r="T1900" i="2"/>
  <c r="T1674" i="2"/>
  <c r="T1689" i="2"/>
  <c r="T1792" i="2"/>
  <c r="T1541" i="2"/>
  <c r="T1722" i="2"/>
  <c r="T1621" i="2"/>
  <c r="T1620" i="2"/>
  <c r="T1554" i="2"/>
  <c r="T1761" i="2"/>
  <c r="T1699" i="2"/>
  <c r="T1830" i="2"/>
  <c r="T1938" i="2"/>
  <c r="T1546" i="2"/>
  <c r="T1728" i="2"/>
  <c r="T1972" i="2"/>
  <c r="T1735" i="2"/>
  <c r="T1532" i="2"/>
  <c r="T1778" i="2"/>
  <c r="T1717" i="2"/>
  <c r="T1589" i="2"/>
  <c r="T1807" i="2"/>
  <c r="T1915" i="2"/>
  <c r="T1756" i="2"/>
  <c r="T1947" i="2"/>
  <c r="T1980" i="2"/>
  <c r="T1631" i="2"/>
  <c r="T1678" i="2"/>
  <c r="T1862" i="2"/>
  <c r="T1794" i="2"/>
  <c r="T1923" i="2"/>
  <c r="T1612" i="2"/>
  <c r="T1949" i="2"/>
  <c r="T1710" i="2"/>
  <c r="T1584" i="2"/>
  <c r="T1729" i="2"/>
  <c r="T1973" i="2"/>
  <c r="T1899" i="2"/>
  <c r="T1917" i="2"/>
  <c r="T1977" i="2"/>
  <c r="T1757" i="2"/>
  <c r="T1964" i="2"/>
  <c r="T1981" i="2"/>
  <c r="T1618" i="2"/>
  <c r="T1952" i="2"/>
  <c r="T1649" i="2"/>
  <c r="T1648" i="2"/>
  <c r="T1538" i="2"/>
  <c r="T1720" i="2"/>
  <c r="T1845" i="2"/>
  <c r="T1548" i="2"/>
  <c r="T1700" i="2"/>
  <c r="T1762" i="2"/>
  <c r="T1931" i="2"/>
  <c r="T1511" i="2"/>
  <c r="T1581" i="2"/>
  <c r="T1513" i="2"/>
  <c r="T1524" i="2"/>
  <c r="T1590" i="2"/>
  <c r="T1659" i="2"/>
  <c r="T1522" i="2"/>
  <c r="T1600" i="2"/>
  <c r="T1657" i="2"/>
  <c r="T1629" i="2"/>
  <c r="T1493" i="2"/>
  <c r="T1654" i="2"/>
  <c r="T1496" i="2"/>
  <c r="T1625" i="2"/>
  <c r="T1495" i="2"/>
  <c r="T1594" i="2"/>
  <c r="T1489" i="2"/>
  <c r="T1521" i="2"/>
  <c r="T1576" i="2"/>
  <c r="T1656" i="2"/>
  <c r="T1523" i="2"/>
  <c r="T1658" i="2"/>
  <c r="T1572" i="2"/>
  <c r="T1525" i="2"/>
  <c r="T1593" i="2"/>
  <c r="T1660" i="2"/>
  <c r="T1515" i="2"/>
  <c r="T1580" i="2"/>
  <c r="T1520" i="2"/>
  <c r="T1623" i="2"/>
  <c r="T1655" i="2"/>
  <c r="T1516" i="2"/>
  <c r="T1570" i="2"/>
  <c r="T1503" i="2"/>
  <c r="T1502" i="2"/>
  <c r="T1510" i="2"/>
  <c r="T1509" i="2"/>
  <c r="T1501" i="2"/>
  <c r="T1627" i="2"/>
  <c r="T1500" i="2"/>
  <c r="T1494" i="2"/>
  <c r="T1519" i="2"/>
  <c r="T1514" i="2"/>
  <c r="T1517" i="2"/>
  <c r="T1490" i="2"/>
  <c r="T1518" i="2"/>
  <c r="P617" i="2"/>
  <c r="Q617" i="2"/>
  <c r="R617" i="2"/>
  <c r="AQ617" i="2" s="1"/>
  <c r="S617" i="2"/>
  <c r="AC617" i="2"/>
  <c r="AE617" i="2"/>
  <c r="AF617" i="2"/>
  <c r="AG617" i="2"/>
  <c r="AL617" i="2"/>
  <c r="AT617" i="2"/>
  <c r="AY617" i="2"/>
  <c r="AZ617" i="2"/>
  <c r="BB617" i="2"/>
  <c r="BC617" i="2" s="1"/>
  <c r="BF617" i="2"/>
  <c r="BG617" i="2"/>
  <c r="BH617" i="2"/>
  <c r="P618" i="2"/>
  <c r="Q618" i="2"/>
  <c r="R618" i="2"/>
  <c r="AQ618" i="2" s="1"/>
  <c r="S618" i="2"/>
  <c r="AC618" i="2"/>
  <c r="AE618" i="2"/>
  <c r="AF618" i="2"/>
  <c r="AG618" i="2"/>
  <c r="AL618" i="2"/>
  <c r="AT618" i="2"/>
  <c r="AY618" i="2"/>
  <c r="AZ618" i="2"/>
  <c r="BB618" i="2"/>
  <c r="BC618" i="2" s="1"/>
  <c r="BF618" i="2"/>
  <c r="BG618" i="2"/>
  <c r="BH618" i="2"/>
  <c r="P619" i="2"/>
  <c r="Q619" i="2"/>
  <c r="R619" i="2"/>
  <c r="AQ619" i="2" s="1"/>
  <c r="S619" i="2"/>
  <c r="AC619" i="2"/>
  <c r="AE619" i="2"/>
  <c r="AF619" i="2"/>
  <c r="AG619" i="2"/>
  <c r="AL619" i="2"/>
  <c r="AT619" i="2"/>
  <c r="AY619" i="2"/>
  <c r="AZ619" i="2"/>
  <c r="BB619" i="2"/>
  <c r="BC619" i="2" s="1"/>
  <c r="BF619" i="2"/>
  <c r="BG619" i="2"/>
  <c r="BH619" i="2"/>
  <c r="P620" i="2"/>
  <c r="Q620" i="2"/>
  <c r="R620" i="2"/>
  <c r="AQ620" i="2" s="1"/>
  <c r="S620" i="2"/>
  <c r="AC620" i="2"/>
  <c r="AE620" i="2"/>
  <c r="AF620" i="2"/>
  <c r="AG620" i="2"/>
  <c r="AL620" i="2"/>
  <c r="AT620" i="2"/>
  <c r="AY620" i="2"/>
  <c r="AZ620" i="2"/>
  <c r="BB620" i="2"/>
  <c r="BC620" i="2" s="1"/>
  <c r="BF620" i="2"/>
  <c r="BG620" i="2"/>
  <c r="BH620" i="2"/>
  <c r="P621" i="2"/>
  <c r="Q621" i="2"/>
  <c r="R621" i="2"/>
  <c r="AQ621" i="2" s="1"/>
  <c r="S621" i="2"/>
  <c r="AC621" i="2"/>
  <c r="AE621" i="2"/>
  <c r="AF621" i="2"/>
  <c r="AG621" i="2"/>
  <c r="AL621" i="2"/>
  <c r="AT621" i="2"/>
  <c r="AY621" i="2"/>
  <c r="AZ621" i="2"/>
  <c r="BB621" i="2"/>
  <c r="BC621" i="2" s="1"/>
  <c r="BF621" i="2"/>
  <c r="BG621" i="2"/>
  <c r="BH621" i="2"/>
  <c r="P622" i="2"/>
  <c r="Q622" i="2"/>
  <c r="R622" i="2"/>
  <c r="AQ622" i="2" s="1"/>
  <c r="S622" i="2"/>
  <c r="AC622" i="2"/>
  <c r="AE622" i="2"/>
  <c r="AF622" i="2"/>
  <c r="AG622" i="2"/>
  <c r="AL622" i="2"/>
  <c r="AT622" i="2"/>
  <c r="AY622" i="2"/>
  <c r="AZ622" i="2"/>
  <c r="BB622" i="2"/>
  <c r="BC622" i="2" s="1"/>
  <c r="BF622" i="2"/>
  <c r="BG622" i="2"/>
  <c r="BH622" i="2"/>
  <c r="P623" i="2"/>
  <c r="Q623" i="2"/>
  <c r="R623" i="2"/>
  <c r="AQ623" i="2" s="1"/>
  <c r="S623" i="2"/>
  <c r="AC623" i="2"/>
  <c r="AE623" i="2"/>
  <c r="AF623" i="2"/>
  <c r="AG623" i="2"/>
  <c r="AL623" i="2"/>
  <c r="AT623" i="2"/>
  <c r="AY623" i="2"/>
  <c r="AZ623" i="2"/>
  <c r="BB623" i="2"/>
  <c r="BC623" i="2" s="1"/>
  <c r="BF623" i="2"/>
  <c r="BG623" i="2"/>
  <c r="BH623" i="2"/>
  <c r="P624" i="2"/>
  <c r="Q624" i="2"/>
  <c r="R624" i="2"/>
  <c r="AQ624" i="2" s="1"/>
  <c r="S624" i="2"/>
  <c r="AC624" i="2"/>
  <c r="AE624" i="2"/>
  <c r="AF624" i="2"/>
  <c r="AG624" i="2"/>
  <c r="AL624" i="2"/>
  <c r="AT624" i="2"/>
  <c r="AY624" i="2"/>
  <c r="AZ624" i="2"/>
  <c r="BB624" i="2"/>
  <c r="BC624" i="2" s="1"/>
  <c r="BF624" i="2"/>
  <c r="BG624" i="2"/>
  <c r="BH624" i="2"/>
  <c r="P625" i="2"/>
  <c r="Q625" i="2"/>
  <c r="R625" i="2"/>
  <c r="AQ625" i="2" s="1"/>
  <c r="S625" i="2"/>
  <c r="AC625" i="2"/>
  <c r="AE625" i="2"/>
  <c r="AF625" i="2"/>
  <c r="AG625" i="2"/>
  <c r="AL625" i="2"/>
  <c r="AT625" i="2"/>
  <c r="AY625" i="2"/>
  <c r="AZ625" i="2"/>
  <c r="BB625" i="2"/>
  <c r="BC625" i="2" s="1"/>
  <c r="BF625" i="2"/>
  <c r="BG625" i="2"/>
  <c r="BH625" i="2"/>
  <c r="P626" i="2"/>
  <c r="Q626" i="2"/>
  <c r="R626" i="2"/>
  <c r="AQ626" i="2" s="1"/>
  <c r="S626" i="2"/>
  <c r="AC626" i="2"/>
  <c r="AE626" i="2"/>
  <c r="AF626" i="2"/>
  <c r="AG626" i="2"/>
  <c r="AL626" i="2"/>
  <c r="AT626" i="2"/>
  <c r="AY626" i="2"/>
  <c r="AZ626" i="2"/>
  <c r="BB626" i="2"/>
  <c r="BC626" i="2" s="1"/>
  <c r="BF626" i="2"/>
  <c r="BG626" i="2"/>
  <c r="BH626" i="2"/>
  <c r="P627" i="2"/>
  <c r="Q627" i="2"/>
  <c r="R627" i="2"/>
  <c r="AQ627" i="2" s="1"/>
  <c r="S627" i="2"/>
  <c r="AC627" i="2"/>
  <c r="AE627" i="2"/>
  <c r="AF627" i="2"/>
  <c r="AG627" i="2"/>
  <c r="AL627" i="2"/>
  <c r="AT627" i="2"/>
  <c r="AY627" i="2"/>
  <c r="AZ627" i="2"/>
  <c r="BB627" i="2"/>
  <c r="BC627" i="2" s="1"/>
  <c r="BF627" i="2"/>
  <c r="BG627" i="2"/>
  <c r="BH627" i="2"/>
  <c r="P628" i="2"/>
  <c r="Q628" i="2"/>
  <c r="R628" i="2"/>
  <c r="AQ628" i="2" s="1"/>
  <c r="S628" i="2"/>
  <c r="AC628" i="2"/>
  <c r="AE628" i="2"/>
  <c r="AF628" i="2"/>
  <c r="AG628" i="2"/>
  <c r="AL628" i="2"/>
  <c r="AT628" i="2"/>
  <c r="AY628" i="2"/>
  <c r="AZ628" i="2"/>
  <c r="BB628" i="2"/>
  <c r="BC628" i="2" s="1"/>
  <c r="BF628" i="2"/>
  <c r="BG628" i="2"/>
  <c r="BH628" i="2"/>
  <c r="P629" i="2"/>
  <c r="Q629" i="2"/>
  <c r="R629" i="2"/>
  <c r="AQ629" i="2" s="1"/>
  <c r="S629" i="2"/>
  <c r="AC629" i="2"/>
  <c r="AE629" i="2"/>
  <c r="AF629" i="2"/>
  <c r="AG629" i="2"/>
  <c r="AL629" i="2"/>
  <c r="AT629" i="2"/>
  <c r="AY629" i="2"/>
  <c r="AZ629" i="2"/>
  <c r="BB629" i="2"/>
  <c r="BC629" i="2" s="1"/>
  <c r="BF629" i="2"/>
  <c r="BG629" i="2"/>
  <c r="BH629" i="2"/>
  <c r="P630" i="2"/>
  <c r="Q630" i="2"/>
  <c r="R630" i="2"/>
  <c r="AQ630" i="2" s="1"/>
  <c r="S630" i="2"/>
  <c r="AC630" i="2"/>
  <c r="AE630" i="2"/>
  <c r="AF630" i="2"/>
  <c r="AG630" i="2"/>
  <c r="AL630" i="2"/>
  <c r="AT630" i="2"/>
  <c r="AY630" i="2"/>
  <c r="AZ630" i="2"/>
  <c r="BB630" i="2"/>
  <c r="BC630" i="2" s="1"/>
  <c r="BF630" i="2"/>
  <c r="BG630" i="2"/>
  <c r="BH630" i="2"/>
  <c r="P631" i="2"/>
  <c r="Q631" i="2"/>
  <c r="R631" i="2"/>
  <c r="AQ631" i="2" s="1"/>
  <c r="S631" i="2"/>
  <c r="AC631" i="2"/>
  <c r="AE631" i="2"/>
  <c r="AF631" i="2"/>
  <c r="AG631" i="2"/>
  <c r="AL631" i="2"/>
  <c r="AT631" i="2"/>
  <c r="AY631" i="2"/>
  <c r="AZ631" i="2"/>
  <c r="BB631" i="2"/>
  <c r="BC631" i="2" s="1"/>
  <c r="BF631" i="2"/>
  <c r="BG631" i="2"/>
  <c r="BH631" i="2"/>
  <c r="P632" i="2"/>
  <c r="Q632" i="2"/>
  <c r="R632" i="2"/>
  <c r="AQ632" i="2" s="1"/>
  <c r="S632" i="2"/>
  <c r="AC632" i="2"/>
  <c r="AE632" i="2"/>
  <c r="AF632" i="2"/>
  <c r="AG632" i="2"/>
  <c r="AL632" i="2"/>
  <c r="AT632" i="2"/>
  <c r="AY632" i="2"/>
  <c r="AZ632" i="2"/>
  <c r="BB632" i="2"/>
  <c r="BC632" i="2" s="1"/>
  <c r="BF632" i="2"/>
  <c r="BG632" i="2"/>
  <c r="BH632" i="2"/>
  <c r="P633" i="2"/>
  <c r="Q633" i="2"/>
  <c r="R633" i="2"/>
  <c r="AQ633" i="2" s="1"/>
  <c r="S633" i="2"/>
  <c r="AC633" i="2"/>
  <c r="AE633" i="2"/>
  <c r="AF633" i="2"/>
  <c r="AG633" i="2"/>
  <c r="AL633" i="2"/>
  <c r="AT633" i="2"/>
  <c r="AY633" i="2"/>
  <c r="AZ633" i="2"/>
  <c r="BB633" i="2"/>
  <c r="BC633" i="2" s="1"/>
  <c r="BF633" i="2"/>
  <c r="BG633" i="2"/>
  <c r="BH633" i="2"/>
  <c r="P634" i="2"/>
  <c r="Q634" i="2"/>
  <c r="R634" i="2"/>
  <c r="AQ634" i="2" s="1"/>
  <c r="S634" i="2"/>
  <c r="AC634" i="2"/>
  <c r="AE634" i="2"/>
  <c r="AF634" i="2"/>
  <c r="AG634" i="2"/>
  <c r="AL634" i="2"/>
  <c r="AT634" i="2"/>
  <c r="AY634" i="2"/>
  <c r="AZ634" i="2"/>
  <c r="BB634" i="2"/>
  <c r="BC634" i="2" s="1"/>
  <c r="BF634" i="2"/>
  <c r="BG634" i="2"/>
  <c r="BH634" i="2"/>
  <c r="P635" i="2"/>
  <c r="Q635" i="2"/>
  <c r="R635" i="2"/>
  <c r="AQ635" i="2" s="1"/>
  <c r="S635" i="2"/>
  <c r="AC635" i="2"/>
  <c r="AE635" i="2"/>
  <c r="AF635" i="2"/>
  <c r="AG635" i="2"/>
  <c r="AL635" i="2"/>
  <c r="AT635" i="2"/>
  <c r="AY635" i="2"/>
  <c r="AZ635" i="2"/>
  <c r="BB635" i="2"/>
  <c r="BC635" i="2" s="1"/>
  <c r="BF635" i="2"/>
  <c r="BG635" i="2"/>
  <c r="BH635" i="2"/>
  <c r="P636" i="2"/>
  <c r="Q636" i="2"/>
  <c r="R636" i="2"/>
  <c r="AQ636" i="2" s="1"/>
  <c r="S636" i="2"/>
  <c r="AC636" i="2"/>
  <c r="AE636" i="2"/>
  <c r="AF636" i="2"/>
  <c r="AG636" i="2"/>
  <c r="AL636" i="2"/>
  <c r="AT636" i="2"/>
  <c r="AY636" i="2"/>
  <c r="AZ636" i="2"/>
  <c r="BB636" i="2"/>
  <c r="BC636" i="2" s="1"/>
  <c r="BF636" i="2"/>
  <c r="BG636" i="2"/>
  <c r="BH636" i="2"/>
  <c r="P637" i="2"/>
  <c r="Q637" i="2"/>
  <c r="R637" i="2"/>
  <c r="AQ637" i="2" s="1"/>
  <c r="S637" i="2"/>
  <c r="AC637" i="2"/>
  <c r="AE637" i="2"/>
  <c r="AF637" i="2"/>
  <c r="AG637" i="2"/>
  <c r="AL637" i="2"/>
  <c r="AT637" i="2"/>
  <c r="AY637" i="2"/>
  <c r="AZ637" i="2"/>
  <c r="BB637" i="2"/>
  <c r="BC637" i="2" s="1"/>
  <c r="BF637" i="2"/>
  <c r="BG637" i="2"/>
  <c r="BH637" i="2"/>
  <c r="P638" i="2"/>
  <c r="Q638" i="2"/>
  <c r="R638" i="2"/>
  <c r="AQ638" i="2" s="1"/>
  <c r="S638" i="2"/>
  <c r="AC638" i="2"/>
  <c r="AE638" i="2"/>
  <c r="AF638" i="2"/>
  <c r="AG638" i="2"/>
  <c r="AL638" i="2"/>
  <c r="AT638" i="2"/>
  <c r="AY638" i="2"/>
  <c r="AZ638" i="2"/>
  <c r="BB638" i="2"/>
  <c r="BC638" i="2" s="1"/>
  <c r="BF638" i="2"/>
  <c r="BG638" i="2"/>
  <c r="BH638" i="2"/>
  <c r="P639" i="2"/>
  <c r="Q639" i="2"/>
  <c r="R639" i="2"/>
  <c r="AQ639" i="2" s="1"/>
  <c r="S639" i="2"/>
  <c r="AC639" i="2"/>
  <c r="AE639" i="2"/>
  <c r="AF639" i="2"/>
  <c r="AG639" i="2"/>
  <c r="AL639" i="2"/>
  <c r="AT639" i="2"/>
  <c r="AY639" i="2"/>
  <c r="AZ639" i="2"/>
  <c r="BB639" i="2"/>
  <c r="BC639" i="2" s="1"/>
  <c r="BF639" i="2"/>
  <c r="BG639" i="2"/>
  <c r="BH639" i="2"/>
  <c r="P640" i="2"/>
  <c r="Q640" i="2"/>
  <c r="R640" i="2"/>
  <c r="AQ640" i="2" s="1"/>
  <c r="S640" i="2"/>
  <c r="AC640" i="2"/>
  <c r="AE640" i="2"/>
  <c r="AF640" i="2"/>
  <c r="AG640" i="2"/>
  <c r="AL640" i="2"/>
  <c r="AT640" i="2"/>
  <c r="AY640" i="2"/>
  <c r="AZ640" i="2"/>
  <c r="BB640" i="2"/>
  <c r="BC640" i="2" s="1"/>
  <c r="BF640" i="2"/>
  <c r="BG640" i="2"/>
  <c r="BH640" i="2"/>
  <c r="P641" i="2"/>
  <c r="Q641" i="2"/>
  <c r="R641" i="2"/>
  <c r="AQ641" i="2" s="1"/>
  <c r="S641" i="2"/>
  <c r="AC641" i="2"/>
  <c r="AE641" i="2"/>
  <c r="AF641" i="2"/>
  <c r="AG641" i="2"/>
  <c r="AL641" i="2"/>
  <c r="AT641" i="2"/>
  <c r="AY641" i="2"/>
  <c r="AZ641" i="2"/>
  <c r="BB641" i="2"/>
  <c r="BC641" i="2" s="1"/>
  <c r="BF641" i="2"/>
  <c r="BG641" i="2"/>
  <c r="BH641" i="2"/>
  <c r="P642" i="2"/>
  <c r="Q642" i="2"/>
  <c r="R642" i="2"/>
  <c r="AQ642" i="2" s="1"/>
  <c r="S642" i="2"/>
  <c r="AC642" i="2"/>
  <c r="AE642" i="2"/>
  <c r="AF642" i="2"/>
  <c r="AG642" i="2"/>
  <c r="AL642" i="2"/>
  <c r="AT642" i="2"/>
  <c r="AY642" i="2"/>
  <c r="AZ642" i="2"/>
  <c r="BB642" i="2"/>
  <c r="BC642" i="2" s="1"/>
  <c r="BF642" i="2"/>
  <c r="BG642" i="2"/>
  <c r="BH642" i="2"/>
  <c r="P643" i="2"/>
  <c r="Q643" i="2"/>
  <c r="R643" i="2"/>
  <c r="AQ643" i="2" s="1"/>
  <c r="S643" i="2"/>
  <c r="AC643" i="2"/>
  <c r="AE643" i="2"/>
  <c r="AF643" i="2"/>
  <c r="AG643" i="2"/>
  <c r="AL643" i="2"/>
  <c r="AT643" i="2"/>
  <c r="AY643" i="2"/>
  <c r="AZ643" i="2"/>
  <c r="BB643" i="2"/>
  <c r="BC643" i="2" s="1"/>
  <c r="BF643" i="2"/>
  <c r="BG643" i="2"/>
  <c r="BH643" i="2"/>
  <c r="P644" i="2"/>
  <c r="Q644" i="2"/>
  <c r="R644" i="2"/>
  <c r="AQ644" i="2" s="1"/>
  <c r="S644" i="2"/>
  <c r="AC644" i="2"/>
  <c r="AE644" i="2"/>
  <c r="AF644" i="2"/>
  <c r="AG644" i="2"/>
  <c r="AL644" i="2"/>
  <c r="AT644" i="2"/>
  <c r="AY644" i="2"/>
  <c r="AZ644" i="2"/>
  <c r="BB644" i="2"/>
  <c r="BC644" i="2" s="1"/>
  <c r="BF644" i="2"/>
  <c r="BG644" i="2"/>
  <c r="BH644" i="2"/>
  <c r="P645" i="2"/>
  <c r="Q645" i="2"/>
  <c r="R645" i="2"/>
  <c r="AQ645" i="2" s="1"/>
  <c r="S645" i="2"/>
  <c r="AC645" i="2"/>
  <c r="AE645" i="2"/>
  <c r="AF645" i="2"/>
  <c r="AG645" i="2"/>
  <c r="AL645" i="2"/>
  <c r="AT645" i="2"/>
  <c r="AY645" i="2"/>
  <c r="AZ645" i="2"/>
  <c r="BB645" i="2"/>
  <c r="BC645" i="2" s="1"/>
  <c r="BF645" i="2"/>
  <c r="BG645" i="2"/>
  <c r="BH645" i="2"/>
  <c r="P646" i="2"/>
  <c r="Q646" i="2"/>
  <c r="R646" i="2"/>
  <c r="AQ646" i="2" s="1"/>
  <c r="S646" i="2"/>
  <c r="AC646" i="2"/>
  <c r="AE646" i="2"/>
  <c r="AF646" i="2"/>
  <c r="AG646" i="2"/>
  <c r="AL646" i="2"/>
  <c r="AT646" i="2"/>
  <c r="AY646" i="2"/>
  <c r="AZ646" i="2"/>
  <c r="BB646" i="2"/>
  <c r="BC646" i="2" s="1"/>
  <c r="BF646" i="2"/>
  <c r="BG646" i="2"/>
  <c r="BH646" i="2"/>
  <c r="P647" i="2"/>
  <c r="Q647" i="2"/>
  <c r="R647" i="2"/>
  <c r="AQ647" i="2" s="1"/>
  <c r="S647" i="2"/>
  <c r="AC647" i="2"/>
  <c r="AE647" i="2"/>
  <c r="AF647" i="2"/>
  <c r="AG647" i="2"/>
  <c r="AL647" i="2"/>
  <c r="AT647" i="2"/>
  <c r="AY647" i="2"/>
  <c r="AZ647" i="2"/>
  <c r="BB647" i="2"/>
  <c r="BC647" i="2" s="1"/>
  <c r="BF647" i="2"/>
  <c r="BG647" i="2"/>
  <c r="BH647" i="2"/>
  <c r="P648" i="2"/>
  <c r="Q648" i="2"/>
  <c r="R648" i="2"/>
  <c r="AQ648" i="2" s="1"/>
  <c r="S648" i="2"/>
  <c r="AC648" i="2"/>
  <c r="AE648" i="2"/>
  <c r="AF648" i="2"/>
  <c r="AG648" i="2"/>
  <c r="AL648" i="2"/>
  <c r="AT648" i="2"/>
  <c r="AY648" i="2"/>
  <c r="AZ648" i="2"/>
  <c r="BB648" i="2"/>
  <c r="BC648" i="2" s="1"/>
  <c r="BF648" i="2"/>
  <c r="BG648" i="2"/>
  <c r="BH648" i="2"/>
  <c r="P649" i="2"/>
  <c r="Q649" i="2"/>
  <c r="R649" i="2"/>
  <c r="AQ649" i="2" s="1"/>
  <c r="S649" i="2"/>
  <c r="AC649" i="2"/>
  <c r="AE649" i="2"/>
  <c r="AF649" i="2"/>
  <c r="AG649" i="2"/>
  <c r="AL649" i="2"/>
  <c r="AT649" i="2"/>
  <c r="AY649" i="2"/>
  <c r="AZ649" i="2"/>
  <c r="BB649" i="2"/>
  <c r="BC649" i="2" s="1"/>
  <c r="BF649" i="2"/>
  <c r="BG649" i="2"/>
  <c r="BH649" i="2"/>
  <c r="P650" i="2"/>
  <c r="Q650" i="2"/>
  <c r="R650" i="2"/>
  <c r="AQ650" i="2" s="1"/>
  <c r="S650" i="2"/>
  <c r="AC650" i="2"/>
  <c r="AE650" i="2"/>
  <c r="AF650" i="2"/>
  <c r="AG650" i="2"/>
  <c r="AL650" i="2"/>
  <c r="AT650" i="2"/>
  <c r="AY650" i="2"/>
  <c r="AZ650" i="2"/>
  <c r="BB650" i="2"/>
  <c r="BC650" i="2" s="1"/>
  <c r="BF650" i="2"/>
  <c r="BG650" i="2"/>
  <c r="BH650" i="2"/>
  <c r="P651" i="2"/>
  <c r="Q651" i="2"/>
  <c r="R651" i="2"/>
  <c r="AQ651" i="2" s="1"/>
  <c r="S651" i="2"/>
  <c r="AC651" i="2"/>
  <c r="AE651" i="2"/>
  <c r="AF651" i="2"/>
  <c r="AG651" i="2"/>
  <c r="AL651" i="2"/>
  <c r="AT651" i="2"/>
  <c r="AY651" i="2"/>
  <c r="AZ651" i="2"/>
  <c r="BB651" i="2"/>
  <c r="BC651" i="2" s="1"/>
  <c r="BF651" i="2"/>
  <c r="BG651" i="2"/>
  <c r="BH651" i="2"/>
  <c r="P652" i="2"/>
  <c r="Q652" i="2"/>
  <c r="R652" i="2"/>
  <c r="AQ652" i="2" s="1"/>
  <c r="S652" i="2"/>
  <c r="AC652" i="2"/>
  <c r="AE652" i="2"/>
  <c r="AF652" i="2"/>
  <c r="AG652" i="2"/>
  <c r="AL652" i="2"/>
  <c r="AT652" i="2"/>
  <c r="AY652" i="2"/>
  <c r="AZ652" i="2"/>
  <c r="BB652" i="2"/>
  <c r="BC652" i="2" s="1"/>
  <c r="BF652" i="2"/>
  <c r="BG652" i="2"/>
  <c r="BH652" i="2"/>
  <c r="P653" i="2"/>
  <c r="Q653" i="2"/>
  <c r="R653" i="2"/>
  <c r="AQ653" i="2" s="1"/>
  <c r="S653" i="2"/>
  <c r="AC653" i="2"/>
  <c r="AE653" i="2"/>
  <c r="AF653" i="2"/>
  <c r="AG653" i="2"/>
  <c r="AL653" i="2"/>
  <c r="AT653" i="2"/>
  <c r="AY653" i="2"/>
  <c r="AZ653" i="2"/>
  <c r="BB653" i="2"/>
  <c r="BC653" i="2" s="1"/>
  <c r="BF653" i="2"/>
  <c r="BG653" i="2"/>
  <c r="BH653" i="2"/>
  <c r="P654" i="2"/>
  <c r="Q654" i="2"/>
  <c r="R654" i="2"/>
  <c r="AQ654" i="2" s="1"/>
  <c r="S654" i="2"/>
  <c r="AC654" i="2"/>
  <c r="AE654" i="2"/>
  <c r="AF654" i="2"/>
  <c r="AG654" i="2"/>
  <c r="AL654" i="2"/>
  <c r="AT654" i="2"/>
  <c r="AY654" i="2"/>
  <c r="AZ654" i="2"/>
  <c r="BB654" i="2"/>
  <c r="BC654" i="2" s="1"/>
  <c r="BF654" i="2"/>
  <c r="BG654" i="2"/>
  <c r="BH654" i="2"/>
  <c r="P655" i="2"/>
  <c r="Q655" i="2"/>
  <c r="R655" i="2"/>
  <c r="AQ655" i="2" s="1"/>
  <c r="S655" i="2"/>
  <c r="AC655" i="2"/>
  <c r="AE655" i="2"/>
  <c r="AF655" i="2"/>
  <c r="AG655" i="2"/>
  <c r="AL655" i="2"/>
  <c r="AT655" i="2"/>
  <c r="AY655" i="2"/>
  <c r="AZ655" i="2"/>
  <c r="BB655" i="2"/>
  <c r="BC655" i="2" s="1"/>
  <c r="BF655" i="2"/>
  <c r="BG655" i="2"/>
  <c r="BH655" i="2"/>
  <c r="P656" i="2"/>
  <c r="Q656" i="2"/>
  <c r="R656" i="2"/>
  <c r="AQ656" i="2" s="1"/>
  <c r="S656" i="2"/>
  <c r="AC656" i="2"/>
  <c r="AE656" i="2"/>
  <c r="AF656" i="2"/>
  <c r="AG656" i="2"/>
  <c r="AL656" i="2"/>
  <c r="AT656" i="2"/>
  <c r="AY656" i="2"/>
  <c r="AZ656" i="2"/>
  <c r="BB656" i="2"/>
  <c r="BC656" i="2" s="1"/>
  <c r="BF656" i="2"/>
  <c r="BG656" i="2"/>
  <c r="BH656" i="2"/>
  <c r="P657" i="2"/>
  <c r="Q657" i="2"/>
  <c r="R657" i="2"/>
  <c r="AQ657" i="2" s="1"/>
  <c r="S657" i="2"/>
  <c r="AC657" i="2"/>
  <c r="AE657" i="2"/>
  <c r="AF657" i="2"/>
  <c r="AG657" i="2"/>
  <c r="AL657" i="2"/>
  <c r="AT657" i="2"/>
  <c r="AY657" i="2"/>
  <c r="AZ657" i="2"/>
  <c r="BB657" i="2"/>
  <c r="BC657" i="2" s="1"/>
  <c r="BF657" i="2"/>
  <c r="BG657" i="2"/>
  <c r="BH657" i="2"/>
  <c r="P658" i="2"/>
  <c r="Q658" i="2"/>
  <c r="R658" i="2"/>
  <c r="AQ658" i="2" s="1"/>
  <c r="S658" i="2"/>
  <c r="AC658" i="2"/>
  <c r="AE658" i="2"/>
  <c r="AF658" i="2"/>
  <c r="AG658" i="2"/>
  <c r="AL658" i="2"/>
  <c r="AT658" i="2"/>
  <c r="AY658" i="2"/>
  <c r="AZ658" i="2"/>
  <c r="BB658" i="2"/>
  <c r="BC658" i="2" s="1"/>
  <c r="BF658" i="2"/>
  <c r="BG658" i="2"/>
  <c r="BH658" i="2"/>
  <c r="P659" i="2"/>
  <c r="Q659" i="2"/>
  <c r="R659" i="2"/>
  <c r="AQ659" i="2" s="1"/>
  <c r="S659" i="2"/>
  <c r="AC659" i="2"/>
  <c r="AE659" i="2"/>
  <c r="AF659" i="2"/>
  <c r="AG659" i="2"/>
  <c r="AL659" i="2"/>
  <c r="AT659" i="2"/>
  <c r="AY659" i="2"/>
  <c r="AZ659" i="2"/>
  <c r="BB659" i="2"/>
  <c r="BC659" i="2" s="1"/>
  <c r="BF659" i="2"/>
  <c r="BG659" i="2"/>
  <c r="BH659" i="2"/>
  <c r="P660" i="2"/>
  <c r="Q660" i="2"/>
  <c r="R660" i="2"/>
  <c r="AQ660" i="2" s="1"/>
  <c r="S660" i="2"/>
  <c r="AC660" i="2"/>
  <c r="AE660" i="2"/>
  <c r="AF660" i="2"/>
  <c r="AG660" i="2"/>
  <c r="AL660" i="2"/>
  <c r="AT660" i="2"/>
  <c r="AY660" i="2"/>
  <c r="AZ660" i="2"/>
  <c r="BB660" i="2"/>
  <c r="BC660" i="2" s="1"/>
  <c r="BF660" i="2"/>
  <c r="BG660" i="2"/>
  <c r="BH660" i="2"/>
  <c r="P661" i="2"/>
  <c r="Q661" i="2"/>
  <c r="R661" i="2"/>
  <c r="AQ661" i="2" s="1"/>
  <c r="S661" i="2"/>
  <c r="AC661" i="2"/>
  <c r="AE661" i="2"/>
  <c r="AF661" i="2"/>
  <c r="AG661" i="2"/>
  <c r="AL661" i="2"/>
  <c r="AT661" i="2"/>
  <c r="AY661" i="2"/>
  <c r="AZ661" i="2"/>
  <c r="BB661" i="2"/>
  <c r="BC661" i="2" s="1"/>
  <c r="BF661" i="2"/>
  <c r="BG661" i="2"/>
  <c r="BH661" i="2"/>
  <c r="P662" i="2"/>
  <c r="Q662" i="2"/>
  <c r="R662" i="2"/>
  <c r="AQ662" i="2" s="1"/>
  <c r="S662" i="2"/>
  <c r="AC662" i="2"/>
  <c r="AE662" i="2"/>
  <c r="AF662" i="2"/>
  <c r="AG662" i="2"/>
  <c r="AL662" i="2"/>
  <c r="AT662" i="2"/>
  <c r="AY662" i="2"/>
  <c r="AZ662" i="2"/>
  <c r="BB662" i="2"/>
  <c r="BC662" i="2" s="1"/>
  <c r="BF662" i="2"/>
  <c r="BG662" i="2"/>
  <c r="BH662" i="2"/>
  <c r="P663" i="2"/>
  <c r="Q663" i="2"/>
  <c r="R663" i="2"/>
  <c r="AQ663" i="2" s="1"/>
  <c r="S663" i="2"/>
  <c r="AC663" i="2"/>
  <c r="AE663" i="2"/>
  <c r="AF663" i="2"/>
  <c r="AG663" i="2"/>
  <c r="AL663" i="2"/>
  <c r="AT663" i="2"/>
  <c r="AY663" i="2"/>
  <c r="AZ663" i="2"/>
  <c r="BB663" i="2"/>
  <c r="BC663" i="2" s="1"/>
  <c r="BF663" i="2"/>
  <c r="BG663" i="2"/>
  <c r="BH663" i="2"/>
  <c r="P664" i="2"/>
  <c r="Q664" i="2"/>
  <c r="R664" i="2"/>
  <c r="AQ664" i="2" s="1"/>
  <c r="S664" i="2"/>
  <c r="AC664" i="2"/>
  <c r="AE664" i="2"/>
  <c r="AF664" i="2"/>
  <c r="AG664" i="2"/>
  <c r="AL664" i="2"/>
  <c r="AT664" i="2"/>
  <c r="AY664" i="2"/>
  <c r="AZ664" i="2"/>
  <c r="BB664" i="2"/>
  <c r="BC664" i="2" s="1"/>
  <c r="BF664" i="2"/>
  <c r="BG664" i="2"/>
  <c r="BH664" i="2"/>
  <c r="P665" i="2"/>
  <c r="Q665" i="2"/>
  <c r="R665" i="2"/>
  <c r="AQ665" i="2" s="1"/>
  <c r="S665" i="2"/>
  <c r="AC665" i="2"/>
  <c r="AE665" i="2"/>
  <c r="AF665" i="2"/>
  <c r="AG665" i="2"/>
  <c r="AL665" i="2"/>
  <c r="AT665" i="2"/>
  <c r="AY665" i="2"/>
  <c r="AZ665" i="2"/>
  <c r="BB665" i="2"/>
  <c r="BC665" i="2" s="1"/>
  <c r="BF665" i="2"/>
  <c r="BG665" i="2"/>
  <c r="BH665" i="2"/>
  <c r="P666" i="2"/>
  <c r="Q666" i="2"/>
  <c r="R666" i="2"/>
  <c r="AQ666" i="2" s="1"/>
  <c r="S666" i="2"/>
  <c r="AC666" i="2"/>
  <c r="AE666" i="2"/>
  <c r="AF666" i="2"/>
  <c r="AG666" i="2"/>
  <c r="AL666" i="2"/>
  <c r="AT666" i="2"/>
  <c r="AY666" i="2"/>
  <c r="AZ666" i="2"/>
  <c r="BB666" i="2"/>
  <c r="BC666" i="2" s="1"/>
  <c r="BF666" i="2"/>
  <c r="BG666" i="2"/>
  <c r="BH666" i="2"/>
  <c r="P667" i="2"/>
  <c r="Q667" i="2"/>
  <c r="R667" i="2"/>
  <c r="AQ667" i="2" s="1"/>
  <c r="S667" i="2"/>
  <c r="AC667" i="2"/>
  <c r="AE667" i="2"/>
  <c r="AF667" i="2"/>
  <c r="AG667" i="2"/>
  <c r="AL667" i="2"/>
  <c r="AT667" i="2"/>
  <c r="AY667" i="2"/>
  <c r="AZ667" i="2"/>
  <c r="BB667" i="2"/>
  <c r="BC667" i="2" s="1"/>
  <c r="BF667" i="2"/>
  <c r="BG667" i="2"/>
  <c r="BH667" i="2"/>
  <c r="P668" i="2"/>
  <c r="Q668" i="2"/>
  <c r="R668" i="2"/>
  <c r="AQ668" i="2" s="1"/>
  <c r="S668" i="2"/>
  <c r="AC668" i="2"/>
  <c r="AE668" i="2"/>
  <c r="AF668" i="2"/>
  <c r="AG668" i="2"/>
  <c r="AL668" i="2"/>
  <c r="AT668" i="2"/>
  <c r="AY668" i="2"/>
  <c r="AZ668" i="2"/>
  <c r="BB668" i="2"/>
  <c r="BC668" i="2" s="1"/>
  <c r="BF668" i="2"/>
  <c r="BG668" i="2"/>
  <c r="BH668" i="2"/>
  <c r="P669" i="2"/>
  <c r="Q669" i="2"/>
  <c r="R669" i="2"/>
  <c r="AQ669" i="2" s="1"/>
  <c r="S669" i="2"/>
  <c r="AC669" i="2"/>
  <c r="AE669" i="2"/>
  <c r="AF669" i="2"/>
  <c r="AG669" i="2"/>
  <c r="AL669" i="2"/>
  <c r="AT669" i="2"/>
  <c r="AY669" i="2"/>
  <c r="AZ669" i="2"/>
  <c r="BB669" i="2"/>
  <c r="BC669" i="2" s="1"/>
  <c r="BF669" i="2"/>
  <c r="BG669" i="2"/>
  <c r="BH669" i="2"/>
  <c r="P670" i="2"/>
  <c r="Q670" i="2"/>
  <c r="R670" i="2"/>
  <c r="AQ670" i="2" s="1"/>
  <c r="S670" i="2"/>
  <c r="AC670" i="2"/>
  <c r="AE670" i="2"/>
  <c r="AF670" i="2"/>
  <c r="AG670" i="2"/>
  <c r="AL670" i="2"/>
  <c r="AT670" i="2"/>
  <c r="AY670" i="2"/>
  <c r="AZ670" i="2"/>
  <c r="BB670" i="2"/>
  <c r="BC670" i="2" s="1"/>
  <c r="BF670" i="2"/>
  <c r="BG670" i="2"/>
  <c r="BH670" i="2"/>
  <c r="P671" i="2"/>
  <c r="Q671" i="2"/>
  <c r="R671" i="2"/>
  <c r="AQ671" i="2" s="1"/>
  <c r="S671" i="2"/>
  <c r="AC671" i="2"/>
  <c r="AE671" i="2"/>
  <c r="AF671" i="2"/>
  <c r="AG671" i="2"/>
  <c r="AL671" i="2"/>
  <c r="AT671" i="2"/>
  <c r="AY671" i="2"/>
  <c r="AZ671" i="2"/>
  <c r="BB671" i="2"/>
  <c r="BC671" i="2" s="1"/>
  <c r="BF671" i="2"/>
  <c r="BG671" i="2"/>
  <c r="BH671" i="2"/>
  <c r="P672" i="2"/>
  <c r="Q672" i="2"/>
  <c r="R672" i="2"/>
  <c r="AQ672" i="2" s="1"/>
  <c r="S672" i="2"/>
  <c r="AC672" i="2"/>
  <c r="AE672" i="2"/>
  <c r="AF672" i="2"/>
  <c r="AG672" i="2"/>
  <c r="AL672" i="2"/>
  <c r="AT672" i="2"/>
  <c r="AY672" i="2"/>
  <c r="AZ672" i="2"/>
  <c r="BB672" i="2"/>
  <c r="BC672" i="2" s="1"/>
  <c r="BF672" i="2"/>
  <c r="BG672" i="2"/>
  <c r="BH672" i="2"/>
  <c r="P673" i="2"/>
  <c r="Q673" i="2"/>
  <c r="R673" i="2"/>
  <c r="AQ673" i="2" s="1"/>
  <c r="S673" i="2"/>
  <c r="AC673" i="2"/>
  <c r="AE673" i="2"/>
  <c r="AF673" i="2"/>
  <c r="AG673" i="2"/>
  <c r="AL673" i="2"/>
  <c r="AT673" i="2"/>
  <c r="AY673" i="2"/>
  <c r="AZ673" i="2"/>
  <c r="BB673" i="2"/>
  <c r="BC673" i="2" s="1"/>
  <c r="BF673" i="2"/>
  <c r="BG673" i="2"/>
  <c r="BH673" i="2"/>
  <c r="P674" i="2"/>
  <c r="Q674" i="2"/>
  <c r="R674" i="2"/>
  <c r="AQ674" i="2" s="1"/>
  <c r="S674" i="2"/>
  <c r="AC674" i="2"/>
  <c r="AE674" i="2"/>
  <c r="AF674" i="2"/>
  <c r="AG674" i="2"/>
  <c r="AL674" i="2"/>
  <c r="AT674" i="2"/>
  <c r="AY674" i="2"/>
  <c r="AZ674" i="2"/>
  <c r="BB674" i="2"/>
  <c r="BC674" i="2" s="1"/>
  <c r="BF674" i="2"/>
  <c r="BG674" i="2"/>
  <c r="BH674" i="2"/>
  <c r="P675" i="2"/>
  <c r="Q675" i="2"/>
  <c r="R675" i="2"/>
  <c r="AQ675" i="2" s="1"/>
  <c r="S675" i="2"/>
  <c r="AC675" i="2"/>
  <c r="AE675" i="2"/>
  <c r="AF675" i="2"/>
  <c r="AG675" i="2"/>
  <c r="AL675" i="2"/>
  <c r="AT675" i="2"/>
  <c r="AY675" i="2"/>
  <c r="AZ675" i="2"/>
  <c r="BB675" i="2"/>
  <c r="BC675" i="2" s="1"/>
  <c r="BF675" i="2"/>
  <c r="BG675" i="2"/>
  <c r="BH675" i="2"/>
  <c r="P676" i="2"/>
  <c r="Q676" i="2"/>
  <c r="R676" i="2"/>
  <c r="AQ676" i="2" s="1"/>
  <c r="S676" i="2"/>
  <c r="AC676" i="2"/>
  <c r="AE676" i="2"/>
  <c r="AF676" i="2"/>
  <c r="AG676" i="2"/>
  <c r="AL676" i="2"/>
  <c r="AT676" i="2"/>
  <c r="AY676" i="2"/>
  <c r="AZ676" i="2"/>
  <c r="BB676" i="2"/>
  <c r="BC676" i="2" s="1"/>
  <c r="BF676" i="2"/>
  <c r="BG676" i="2"/>
  <c r="BH676" i="2"/>
  <c r="P677" i="2"/>
  <c r="Q677" i="2"/>
  <c r="R677" i="2"/>
  <c r="AQ677" i="2" s="1"/>
  <c r="S677" i="2"/>
  <c r="AC677" i="2"/>
  <c r="AE677" i="2"/>
  <c r="AF677" i="2"/>
  <c r="AG677" i="2"/>
  <c r="AL677" i="2"/>
  <c r="AT677" i="2"/>
  <c r="AY677" i="2"/>
  <c r="AZ677" i="2"/>
  <c r="BB677" i="2"/>
  <c r="BC677" i="2" s="1"/>
  <c r="BF677" i="2"/>
  <c r="BG677" i="2"/>
  <c r="BH677" i="2"/>
  <c r="P678" i="2"/>
  <c r="Q678" i="2"/>
  <c r="R678" i="2"/>
  <c r="AQ678" i="2" s="1"/>
  <c r="S678" i="2"/>
  <c r="AC678" i="2"/>
  <c r="AE678" i="2"/>
  <c r="AF678" i="2"/>
  <c r="AG678" i="2"/>
  <c r="AL678" i="2"/>
  <c r="AT678" i="2"/>
  <c r="AY678" i="2"/>
  <c r="AZ678" i="2"/>
  <c r="BB678" i="2"/>
  <c r="BC678" i="2" s="1"/>
  <c r="BF678" i="2"/>
  <c r="BG678" i="2"/>
  <c r="BH678" i="2"/>
  <c r="P679" i="2"/>
  <c r="Q679" i="2"/>
  <c r="R679" i="2"/>
  <c r="AQ679" i="2" s="1"/>
  <c r="S679" i="2"/>
  <c r="AC679" i="2"/>
  <c r="AE679" i="2"/>
  <c r="AF679" i="2"/>
  <c r="AG679" i="2"/>
  <c r="AL679" i="2"/>
  <c r="AT679" i="2"/>
  <c r="AY679" i="2"/>
  <c r="AZ679" i="2"/>
  <c r="BB679" i="2"/>
  <c r="BC679" i="2" s="1"/>
  <c r="BF679" i="2"/>
  <c r="BG679" i="2"/>
  <c r="BH679" i="2"/>
  <c r="P680" i="2"/>
  <c r="Q680" i="2"/>
  <c r="R680" i="2"/>
  <c r="AQ680" i="2" s="1"/>
  <c r="S680" i="2"/>
  <c r="AC680" i="2"/>
  <c r="AE680" i="2"/>
  <c r="AF680" i="2"/>
  <c r="AG680" i="2"/>
  <c r="AL680" i="2"/>
  <c r="AT680" i="2"/>
  <c r="AY680" i="2"/>
  <c r="AZ680" i="2"/>
  <c r="BB680" i="2"/>
  <c r="BC680" i="2" s="1"/>
  <c r="BF680" i="2"/>
  <c r="BG680" i="2"/>
  <c r="BH680" i="2"/>
  <c r="P681" i="2"/>
  <c r="Q681" i="2"/>
  <c r="R681" i="2"/>
  <c r="AQ681" i="2" s="1"/>
  <c r="S681" i="2"/>
  <c r="AC681" i="2"/>
  <c r="AE681" i="2"/>
  <c r="AF681" i="2"/>
  <c r="AG681" i="2"/>
  <c r="AL681" i="2"/>
  <c r="AT681" i="2"/>
  <c r="AY681" i="2"/>
  <c r="AZ681" i="2"/>
  <c r="BB681" i="2"/>
  <c r="BC681" i="2" s="1"/>
  <c r="BF681" i="2"/>
  <c r="BG681" i="2"/>
  <c r="BH681" i="2"/>
  <c r="P682" i="2"/>
  <c r="Q682" i="2"/>
  <c r="R682" i="2"/>
  <c r="AQ682" i="2" s="1"/>
  <c r="S682" i="2"/>
  <c r="AC682" i="2"/>
  <c r="AE682" i="2"/>
  <c r="AF682" i="2"/>
  <c r="AG682" i="2"/>
  <c r="AL682" i="2"/>
  <c r="AT682" i="2"/>
  <c r="AY682" i="2"/>
  <c r="AZ682" i="2"/>
  <c r="BB682" i="2"/>
  <c r="BC682" i="2" s="1"/>
  <c r="BF682" i="2"/>
  <c r="BG682" i="2"/>
  <c r="BH682" i="2"/>
  <c r="P683" i="2"/>
  <c r="Q683" i="2"/>
  <c r="R683" i="2"/>
  <c r="AQ683" i="2" s="1"/>
  <c r="S683" i="2"/>
  <c r="AC683" i="2"/>
  <c r="AE683" i="2"/>
  <c r="AF683" i="2"/>
  <c r="AG683" i="2"/>
  <c r="AL683" i="2"/>
  <c r="AT683" i="2"/>
  <c r="AY683" i="2"/>
  <c r="AZ683" i="2"/>
  <c r="BB683" i="2"/>
  <c r="BC683" i="2" s="1"/>
  <c r="BF683" i="2"/>
  <c r="BG683" i="2"/>
  <c r="BH683" i="2"/>
  <c r="P684" i="2"/>
  <c r="Q684" i="2"/>
  <c r="R684" i="2"/>
  <c r="AQ684" i="2" s="1"/>
  <c r="S684" i="2"/>
  <c r="AC684" i="2"/>
  <c r="AE684" i="2"/>
  <c r="AF684" i="2"/>
  <c r="AG684" i="2"/>
  <c r="AL684" i="2"/>
  <c r="AT684" i="2"/>
  <c r="AY684" i="2"/>
  <c r="AZ684" i="2"/>
  <c r="BB684" i="2"/>
  <c r="BC684" i="2" s="1"/>
  <c r="BF684" i="2"/>
  <c r="BG684" i="2"/>
  <c r="BH684" i="2"/>
  <c r="P685" i="2"/>
  <c r="Q685" i="2"/>
  <c r="R685" i="2"/>
  <c r="AQ685" i="2" s="1"/>
  <c r="S685" i="2"/>
  <c r="AC685" i="2"/>
  <c r="AE685" i="2"/>
  <c r="AF685" i="2"/>
  <c r="AG685" i="2"/>
  <c r="AL685" i="2"/>
  <c r="AT685" i="2"/>
  <c r="AY685" i="2"/>
  <c r="AZ685" i="2"/>
  <c r="BB685" i="2"/>
  <c r="BC685" i="2" s="1"/>
  <c r="BF685" i="2"/>
  <c r="BG685" i="2"/>
  <c r="BH685" i="2"/>
  <c r="P686" i="2"/>
  <c r="Q686" i="2"/>
  <c r="R686" i="2"/>
  <c r="AQ686" i="2" s="1"/>
  <c r="S686" i="2"/>
  <c r="AC686" i="2"/>
  <c r="AE686" i="2"/>
  <c r="AF686" i="2"/>
  <c r="AG686" i="2"/>
  <c r="AL686" i="2"/>
  <c r="AT686" i="2"/>
  <c r="AY686" i="2"/>
  <c r="AZ686" i="2"/>
  <c r="BB686" i="2"/>
  <c r="BC686" i="2" s="1"/>
  <c r="BF686" i="2"/>
  <c r="BG686" i="2"/>
  <c r="BH686" i="2"/>
  <c r="P687" i="2"/>
  <c r="Q687" i="2"/>
  <c r="R687" i="2"/>
  <c r="AQ687" i="2" s="1"/>
  <c r="S687" i="2"/>
  <c r="AC687" i="2"/>
  <c r="AE687" i="2"/>
  <c r="AF687" i="2"/>
  <c r="AG687" i="2"/>
  <c r="AL687" i="2"/>
  <c r="AT687" i="2"/>
  <c r="AY687" i="2"/>
  <c r="AZ687" i="2"/>
  <c r="BB687" i="2"/>
  <c r="BC687" i="2" s="1"/>
  <c r="BF687" i="2"/>
  <c r="BG687" i="2"/>
  <c r="BH687" i="2"/>
  <c r="P688" i="2"/>
  <c r="Q688" i="2"/>
  <c r="R688" i="2"/>
  <c r="AQ688" i="2" s="1"/>
  <c r="S688" i="2"/>
  <c r="AC688" i="2"/>
  <c r="AE688" i="2"/>
  <c r="AF688" i="2"/>
  <c r="AG688" i="2"/>
  <c r="AL688" i="2"/>
  <c r="AT688" i="2"/>
  <c r="AY688" i="2"/>
  <c r="AZ688" i="2"/>
  <c r="BB688" i="2"/>
  <c r="BC688" i="2" s="1"/>
  <c r="BF688" i="2"/>
  <c r="BG688" i="2"/>
  <c r="BH688" i="2"/>
  <c r="P689" i="2"/>
  <c r="Q689" i="2"/>
  <c r="R689" i="2"/>
  <c r="AQ689" i="2" s="1"/>
  <c r="S689" i="2"/>
  <c r="AC689" i="2"/>
  <c r="AE689" i="2"/>
  <c r="AF689" i="2"/>
  <c r="AG689" i="2"/>
  <c r="AL689" i="2"/>
  <c r="AT689" i="2"/>
  <c r="AY689" i="2"/>
  <c r="AZ689" i="2"/>
  <c r="BB689" i="2"/>
  <c r="BC689" i="2" s="1"/>
  <c r="BF689" i="2"/>
  <c r="BG689" i="2"/>
  <c r="BH689" i="2"/>
  <c r="P690" i="2"/>
  <c r="Q690" i="2"/>
  <c r="R690" i="2"/>
  <c r="AQ690" i="2" s="1"/>
  <c r="S690" i="2"/>
  <c r="AC690" i="2"/>
  <c r="AE690" i="2"/>
  <c r="AF690" i="2"/>
  <c r="AG690" i="2"/>
  <c r="AL690" i="2"/>
  <c r="AT690" i="2"/>
  <c r="AY690" i="2"/>
  <c r="AZ690" i="2"/>
  <c r="BB690" i="2"/>
  <c r="BC690" i="2" s="1"/>
  <c r="BF690" i="2"/>
  <c r="BG690" i="2"/>
  <c r="BH690" i="2"/>
  <c r="P691" i="2"/>
  <c r="Q691" i="2"/>
  <c r="R691" i="2"/>
  <c r="AQ691" i="2" s="1"/>
  <c r="S691" i="2"/>
  <c r="AC691" i="2"/>
  <c r="AE691" i="2"/>
  <c r="AF691" i="2"/>
  <c r="AG691" i="2"/>
  <c r="AL691" i="2"/>
  <c r="AT691" i="2"/>
  <c r="AY691" i="2"/>
  <c r="AZ691" i="2"/>
  <c r="BB691" i="2"/>
  <c r="BC691" i="2" s="1"/>
  <c r="BF691" i="2"/>
  <c r="BG691" i="2"/>
  <c r="BH691" i="2"/>
  <c r="P692" i="2"/>
  <c r="Q692" i="2"/>
  <c r="R692" i="2"/>
  <c r="AQ692" i="2" s="1"/>
  <c r="S692" i="2"/>
  <c r="AC692" i="2"/>
  <c r="AE692" i="2"/>
  <c r="AF692" i="2"/>
  <c r="AG692" i="2"/>
  <c r="AL692" i="2"/>
  <c r="AT692" i="2"/>
  <c r="AY692" i="2"/>
  <c r="AZ692" i="2"/>
  <c r="BB692" i="2"/>
  <c r="BC692" i="2" s="1"/>
  <c r="BF692" i="2"/>
  <c r="BG692" i="2"/>
  <c r="BH692" i="2"/>
  <c r="P693" i="2"/>
  <c r="Q693" i="2"/>
  <c r="R693" i="2"/>
  <c r="AQ693" i="2" s="1"/>
  <c r="S693" i="2"/>
  <c r="AC693" i="2"/>
  <c r="AE693" i="2"/>
  <c r="AF693" i="2"/>
  <c r="AG693" i="2"/>
  <c r="AL693" i="2"/>
  <c r="AT693" i="2"/>
  <c r="AY693" i="2"/>
  <c r="AZ693" i="2"/>
  <c r="BB693" i="2"/>
  <c r="BC693" i="2" s="1"/>
  <c r="BF693" i="2"/>
  <c r="BG693" i="2"/>
  <c r="BH693" i="2"/>
  <c r="P694" i="2"/>
  <c r="Q694" i="2"/>
  <c r="R694" i="2"/>
  <c r="AQ694" i="2" s="1"/>
  <c r="S694" i="2"/>
  <c r="AC694" i="2"/>
  <c r="AE694" i="2"/>
  <c r="AF694" i="2"/>
  <c r="AG694" i="2"/>
  <c r="AL694" i="2"/>
  <c r="AT694" i="2"/>
  <c r="AY694" i="2"/>
  <c r="AZ694" i="2"/>
  <c r="BB694" i="2"/>
  <c r="BC694" i="2" s="1"/>
  <c r="BF694" i="2"/>
  <c r="BG694" i="2"/>
  <c r="BH694" i="2"/>
  <c r="P695" i="2"/>
  <c r="Q695" i="2"/>
  <c r="R695" i="2"/>
  <c r="AQ695" i="2" s="1"/>
  <c r="S695" i="2"/>
  <c r="AC695" i="2"/>
  <c r="AE695" i="2"/>
  <c r="AF695" i="2"/>
  <c r="AG695" i="2"/>
  <c r="AL695" i="2"/>
  <c r="AT695" i="2"/>
  <c r="AY695" i="2"/>
  <c r="AZ695" i="2"/>
  <c r="BB695" i="2"/>
  <c r="BC695" i="2" s="1"/>
  <c r="BF695" i="2"/>
  <c r="BG695" i="2"/>
  <c r="BH695" i="2"/>
  <c r="P696" i="2"/>
  <c r="Q696" i="2"/>
  <c r="R696" i="2"/>
  <c r="AQ696" i="2" s="1"/>
  <c r="S696" i="2"/>
  <c r="AC696" i="2"/>
  <c r="AE696" i="2"/>
  <c r="AF696" i="2"/>
  <c r="AG696" i="2"/>
  <c r="AL696" i="2"/>
  <c r="AT696" i="2"/>
  <c r="AY696" i="2"/>
  <c r="AZ696" i="2"/>
  <c r="BB696" i="2"/>
  <c r="BC696" i="2" s="1"/>
  <c r="BF696" i="2"/>
  <c r="BG696" i="2"/>
  <c r="BH696" i="2"/>
  <c r="P697" i="2"/>
  <c r="Q697" i="2"/>
  <c r="R697" i="2"/>
  <c r="AQ697" i="2" s="1"/>
  <c r="S697" i="2"/>
  <c r="AC697" i="2"/>
  <c r="AE697" i="2"/>
  <c r="AF697" i="2"/>
  <c r="AG697" i="2"/>
  <c r="AL697" i="2"/>
  <c r="AT697" i="2"/>
  <c r="AY697" i="2"/>
  <c r="AZ697" i="2"/>
  <c r="BB697" i="2"/>
  <c r="BC697" i="2" s="1"/>
  <c r="BF697" i="2"/>
  <c r="BG697" i="2"/>
  <c r="BH697" i="2"/>
  <c r="P698" i="2"/>
  <c r="Q698" i="2"/>
  <c r="R698" i="2"/>
  <c r="AQ698" i="2" s="1"/>
  <c r="S698" i="2"/>
  <c r="AC698" i="2"/>
  <c r="AE698" i="2"/>
  <c r="AF698" i="2"/>
  <c r="AG698" i="2"/>
  <c r="AL698" i="2"/>
  <c r="AT698" i="2"/>
  <c r="AY698" i="2"/>
  <c r="AZ698" i="2"/>
  <c r="BB698" i="2"/>
  <c r="BC698" i="2" s="1"/>
  <c r="BF698" i="2"/>
  <c r="BG698" i="2"/>
  <c r="BH698" i="2"/>
  <c r="P699" i="2"/>
  <c r="Q699" i="2"/>
  <c r="R699" i="2"/>
  <c r="AQ699" i="2" s="1"/>
  <c r="S699" i="2"/>
  <c r="AC699" i="2"/>
  <c r="AE699" i="2"/>
  <c r="AF699" i="2"/>
  <c r="AG699" i="2"/>
  <c r="AL699" i="2"/>
  <c r="AT699" i="2"/>
  <c r="AY699" i="2"/>
  <c r="AZ699" i="2"/>
  <c r="BB699" i="2"/>
  <c r="BC699" i="2" s="1"/>
  <c r="BF699" i="2"/>
  <c r="BG699" i="2"/>
  <c r="BH699" i="2"/>
  <c r="P700" i="2"/>
  <c r="Q700" i="2"/>
  <c r="R700" i="2"/>
  <c r="AQ700" i="2" s="1"/>
  <c r="S700" i="2"/>
  <c r="AC700" i="2"/>
  <c r="AE700" i="2"/>
  <c r="AF700" i="2"/>
  <c r="AG700" i="2"/>
  <c r="AL700" i="2"/>
  <c r="AT700" i="2"/>
  <c r="AY700" i="2"/>
  <c r="AZ700" i="2"/>
  <c r="BB700" i="2"/>
  <c r="BC700" i="2" s="1"/>
  <c r="BF700" i="2"/>
  <c r="BG700" i="2"/>
  <c r="BH700" i="2"/>
  <c r="P701" i="2"/>
  <c r="Q701" i="2"/>
  <c r="R701" i="2"/>
  <c r="AQ701" i="2" s="1"/>
  <c r="S701" i="2"/>
  <c r="AC701" i="2"/>
  <c r="AE701" i="2"/>
  <c r="AF701" i="2"/>
  <c r="AG701" i="2"/>
  <c r="AL701" i="2"/>
  <c r="AT701" i="2"/>
  <c r="AY701" i="2"/>
  <c r="AZ701" i="2"/>
  <c r="BB701" i="2"/>
  <c r="BC701" i="2" s="1"/>
  <c r="BF701" i="2"/>
  <c r="BG701" i="2"/>
  <c r="BH701" i="2"/>
  <c r="P702" i="2"/>
  <c r="Q702" i="2"/>
  <c r="R702" i="2"/>
  <c r="AQ702" i="2" s="1"/>
  <c r="S702" i="2"/>
  <c r="AC702" i="2"/>
  <c r="AE702" i="2"/>
  <c r="AF702" i="2"/>
  <c r="AG702" i="2"/>
  <c r="AL702" i="2"/>
  <c r="AT702" i="2"/>
  <c r="AY702" i="2"/>
  <c r="AZ702" i="2"/>
  <c r="BB702" i="2"/>
  <c r="BC702" i="2" s="1"/>
  <c r="BF702" i="2"/>
  <c r="BG702" i="2"/>
  <c r="BH702" i="2"/>
  <c r="P703" i="2"/>
  <c r="Q703" i="2"/>
  <c r="R703" i="2"/>
  <c r="AQ703" i="2" s="1"/>
  <c r="S703" i="2"/>
  <c r="AC703" i="2"/>
  <c r="AE703" i="2"/>
  <c r="AF703" i="2"/>
  <c r="AG703" i="2"/>
  <c r="AL703" i="2"/>
  <c r="AT703" i="2"/>
  <c r="AY703" i="2"/>
  <c r="AZ703" i="2"/>
  <c r="BB703" i="2"/>
  <c r="BC703" i="2" s="1"/>
  <c r="BF703" i="2"/>
  <c r="BG703" i="2"/>
  <c r="BH703" i="2"/>
  <c r="P704" i="2"/>
  <c r="Q704" i="2"/>
  <c r="R704" i="2"/>
  <c r="AQ704" i="2" s="1"/>
  <c r="S704" i="2"/>
  <c r="AC704" i="2"/>
  <c r="AE704" i="2"/>
  <c r="AF704" i="2"/>
  <c r="AG704" i="2"/>
  <c r="AL704" i="2"/>
  <c r="AT704" i="2"/>
  <c r="AY704" i="2"/>
  <c r="AZ704" i="2"/>
  <c r="BB704" i="2"/>
  <c r="BC704" i="2" s="1"/>
  <c r="BF704" i="2"/>
  <c r="BG704" i="2"/>
  <c r="BH704" i="2"/>
  <c r="P705" i="2"/>
  <c r="Q705" i="2"/>
  <c r="R705" i="2"/>
  <c r="AQ705" i="2" s="1"/>
  <c r="S705" i="2"/>
  <c r="AC705" i="2"/>
  <c r="AE705" i="2"/>
  <c r="AF705" i="2"/>
  <c r="AG705" i="2"/>
  <c r="AL705" i="2"/>
  <c r="AT705" i="2"/>
  <c r="AY705" i="2"/>
  <c r="AZ705" i="2"/>
  <c r="BB705" i="2"/>
  <c r="BC705" i="2" s="1"/>
  <c r="BF705" i="2"/>
  <c r="BG705" i="2"/>
  <c r="BH705" i="2"/>
  <c r="P706" i="2"/>
  <c r="Q706" i="2"/>
  <c r="R706" i="2"/>
  <c r="AQ706" i="2" s="1"/>
  <c r="S706" i="2"/>
  <c r="AC706" i="2"/>
  <c r="AE706" i="2"/>
  <c r="AF706" i="2"/>
  <c r="AG706" i="2"/>
  <c r="AL706" i="2"/>
  <c r="AT706" i="2"/>
  <c r="AY706" i="2"/>
  <c r="AZ706" i="2"/>
  <c r="BB706" i="2"/>
  <c r="BC706" i="2" s="1"/>
  <c r="BF706" i="2"/>
  <c r="BG706" i="2"/>
  <c r="BH706" i="2"/>
  <c r="P707" i="2"/>
  <c r="Q707" i="2"/>
  <c r="R707" i="2"/>
  <c r="AQ707" i="2" s="1"/>
  <c r="S707" i="2"/>
  <c r="AC707" i="2"/>
  <c r="AE707" i="2"/>
  <c r="AF707" i="2"/>
  <c r="AG707" i="2"/>
  <c r="AL707" i="2"/>
  <c r="AT707" i="2"/>
  <c r="AY707" i="2"/>
  <c r="AZ707" i="2"/>
  <c r="BB707" i="2"/>
  <c r="BC707" i="2" s="1"/>
  <c r="BF707" i="2"/>
  <c r="BG707" i="2"/>
  <c r="BH707" i="2"/>
  <c r="P708" i="2"/>
  <c r="Q708" i="2"/>
  <c r="R708" i="2"/>
  <c r="AQ708" i="2" s="1"/>
  <c r="S708" i="2"/>
  <c r="AC708" i="2"/>
  <c r="AE708" i="2"/>
  <c r="AF708" i="2"/>
  <c r="AG708" i="2"/>
  <c r="AL708" i="2"/>
  <c r="AT708" i="2"/>
  <c r="AY708" i="2"/>
  <c r="AZ708" i="2"/>
  <c r="BB708" i="2"/>
  <c r="BC708" i="2" s="1"/>
  <c r="BF708" i="2"/>
  <c r="BG708" i="2"/>
  <c r="BH708" i="2"/>
  <c r="P709" i="2"/>
  <c r="Q709" i="2"/>
  <c r="R709" i="2"/>
  <c r="AQ709" i="2" s="1"/>
  <c r="S709" i="2"/>
  <c r="AC709" i="2"/>
  <c r="AE709" i="2"/>
  <c r="AF709" i="2"/>
  <c r="AG709" i="2"/>
  <c r="AL709" i="2"/>
  <c r="AT709" i="2"/>
  <c r="AY709" i="2"/>
  <c r="AZ709" i="2"/>
  <c r="BB709" i="2"/>
  <c r="BC709" i="2" s="1"/>
  <c r="BF709" i="2"/>
  <c r="BG709" i="2"/>
  <c r="BH709" i="2"/>
  <c r="P710" i="2"/>
  <c r="Q710" i="2"/>
  <c r="R710" i="2"/>
  <c r="AQ710" i="2" s="1"/>
  <c r="S710" i="2"/>
  <c r="AC710" i="2"/>
  <c r="AE710" i="2"/>
  <c r="AF710" i="2"/>
  <c r="AG710" i="2"/>
  <c r="AL710" i="2"/>
  <c r="AT710" i="2"/>
  <c r="AY710" i="2"/>
  <c r="AZ710" i="2"/>
  <c r="BB710" i="2"/>
  <c r="BC710" i="2" s="1"/>
  <c r="BF710" i="2"/>
  <c r="BG710" i="2"/>
  <c r="BH710" i="2"/>
  <c r="P711" i="2"/>
  <c r="Q711" i="2"/>
  <c r="R711" i="2"/>
  <c r="AQ711" i="2" s="1"/>
  <c r="S711" i="2"/>
  <c r="AC711" i="2"/>
  <c r="AE711" i="2"/>
  <c r="AF711" i="2"/>
  <c r="AG711" i="2"/>
  <c r="AL711" i="2"/>
  <c r="AT711" i="2"/>
  <c r="AY711" i="2"/>
  <c r="AZ711" i="2"/>
  <c r="BB711" i="2"/>
  <c r="BC711" i="2" s="1"/>
  <c r="BF711" i="2"/>
  <c r="BG711" i="2"/>
  <c r="BH711" i="2"/>
  <c r="P712" i="2"/>
  <c r="Q712" i="2"/>
  <c r="R712" i="2"/>
  <c r="AQ712" i="2" s="1"/>
  <c r="S712" i="2"/>
  <c r="AC712" i="2"/>
  <c r="AE712" i="2"/>
  <c r="AF712" i="2"/>
  <c r="AG712" i="2"/>
  <c r="AL712" i="2"/>
  <c r="AT712" i="2"/>
  <c r="AY712" i="2"/>
  <c r="AZ712" i="2"/>
  <c r="BB712" i="2"/>
  <c r="BC712" i="2" s="1"/>
  <c r="BF712" i="2"/>
  <c r="BG712" i="2"/>
  <c r="BH712" i="2"/>
  <c r="P713" i="2"/>
  <c r="Q713" i="2"/>
  <c r="R713" i="2"/>
  <c r="AQ713" i="2" s="1"/>
  <c r="S713" i="2"/>
  <c r="AC713" i="2"/>
  <c r="AE713" i="2"/>
  <c r="AF713" i="2"/>
  <c r="AG713" i="2"/>
  <c r="AL713" i="2"/>
  <c r="AT713" i="2"/>
  <c r="AY713" i="2"/>
  <c r="AZ713" i="2"/>
  <c r="BB713" i="2"/>
  <c r="BC713" i="2" s="1"/>
  <c r="BF713" i="2"/>
  <c r="BG713" i="2"/>
  <c r="BH713" i="2"/>
  <c r="P714" i="2"/>
  <c r="Q714" i="2"/>
  <c r="R714" i="2"/>
  <c r="AQ714" i="2" s="1"/>
  <c r="S714" i="2"/>
  <c r="AC714" i="2"/>
  <c r="AE714" i="2"/>
  <c r="AF714" i="2"/>
  <c r="AG714" i="2"/>
  <c r="AL714" i="2"/>
  <c r="AT714" i="2"/>
  <c r="AY714" i="2"/>
  <c r="AZ714" i="2"/>
  <c r="BB714" i="2"/>
  <c r="BC714" i="2" s="1"/>
  <c r="BF714" i="2"/>
  <c r="BG714" i="2"/>
  <c r="BH714" i="2"/>
  <c r="P715" i="2"/>
  <c r="Q715" i="2"/>
  <c r="R715" i="2"/>
  <c r="AQ715" i="2" s="1"/>
  <c r="S715" i="2"/>
  <c r="AC715" i="2"/>
  <c r="AE715" i="2"/>
  <c r="AF715" i="2"/>
  <c r="AG715" i="2"/>
  <c r="AL715" i="2"/>
  <c r="AT715" i="2"/>
  <c r="AY715" i="2"/>
  <c r="AZ715" i="2"/>
  <c r="BB715" i="2"/>
  <c r="BC715" i="2" s="1"/>
  <c r="BF715" i="2"/>
  <c r="BG715" i="2"/>
  <c r="BH715" i="2"/>
  <c r="P716" i="2"/>
  <c r="Q716" i="2"/>
  <c r="R716" i="2"/>
  <c r="AQ716" i="2" s="1"/>
  <c r="S716" i="2"/>
  <c r="AC716" i="2"/>
  <c r="AE716" i="2"/>
  <c r="AF716" i="2"/>
  <c r="AG716" i="2"/>
  <c r="AL716" i="2"/>
  <c r="AT716" i="2"/>
  <c r="AY716" i="2"/>
  <c r="AZ716" i="2"/>
  <c r="BB716" i="2"/>
  <c r="BC716" i="2" s="1"/>
  <c r="BF716" i="2"/>
  <c r="BG716" i="2"/>
  <c r="BH716" i="2"/>
  <c r="P717" i="2"/>
  <c r="Q717" i="2"/>
  <c r="R717" i="2"/>
  <c r="AQ717" i="2" s="1"/>
  <c r="S717" i="2"/>
  <c r="AC717" i="2"/>
  <c r="AE717" i="2"/>
  <c r="AF717" i="2"/>
  <c r="AG717" i="2"/>
  <c r="AL717" i="2"/>
  <c r="AT717" i="2"/>
  <c r="AY717" i="2"/>
  <c r="AZ717" i="2"/>
  <c r="BB717" i="2"/>
  <c r="BC717" i="2" s="1"/>
  <c r="BF717" i="2"/>
  <c r="BG717" i="2"/>
  <c r="BH717" i="2"/>
  <c r="P718" i="2"/>
  <c r="Q718" i="2"/>
  <c r="R718" i="2"/>
  <c r="AQ718" i="2" s="1"/>
  <c r="S718" i="2"/>
  <c r="AC718" i="2"/>
  <c r="AE718" i="2"/>
  <c r="AF718" i="2"/>
  <c r="AG718" i="2"/>
  <c r="AL718" i="2"/>
  <c r="AT718" i="2"/>
  <c r="AY718" i="2"/>
  <c r="AZ718" i="2"/>
  <c r="BB718" i="2"/>
  <c r="BC718" i="2" s="1"/>
  <c r="BF718" i="2"/>
  <c r="BG718" i="2"/>
  <c r="BH718" i="2"/>
  <c r="P719" i="2"/>
  <c r="Q719" i="2"/>
  <c r="R719" i="2"/>
  <c r="AQ719" i="2" s="1"/>
  <c r="S719" i="2"/>
  <c r="AC719" i="2"/>
  <c r="AE719" i="2"/>
  <c r="AF719" i="2"/>
  <c r="AG719" i="2"/>
  <c r="AL719" i="2"/>
  <c r="AT719" i="2"/>
  <c r="AY719" i="2"/>
  <c r="AZ719" i="2"/>
  <c r="BB719" i="2"/>
  <c r="BC719" i="2" s="1"/>
  <c r="BF719" i="2"/>
  <c r="BG719" i="2"/>
  <c r="BH719" i="2"/>
  <c r="P720" i="2"/>
  <c r="Q720" i="2"/>
  <c r="R720" i="2"/>
  <c r="AQ720" i="2" s="1"/>
  <c r="S720" i="2"/>
  <c r="AC720" i="2"/>
  <c r="AE720" i="2"/>
  <c r="AF720" i="2"/>
  <c r="AG720" i="2"/>
  <c r="AL720" i="2"/>
  <c r="AT720" i="2"/>
  <c r="AY720" i="2"/>
  <c r="AZ720" i="2"/>
  <c r="BB720" i="2"/>
  <c r="BC720" i="2" s="1"/>
  <c r="BF720" i="2"/>
  <c r="BG720" i="2"/>
  <c r="BH720" i="2"/>
  <c r="P721" i="2"/>
  <c r="Q721" i="2"/>
  <c r="R721" i="2"/>
  <c r="AQ721" i="2" s="1"/>
  <c r="S721" i="2"/>
  <c r="AC721" i="2"/>
  <c r="AE721" i="2"/>
  <c r="AF721" i="2"/>
  <c r="AG721" i="2"/>
  <c r="AL721" i="2"/>
  <c r="AT721" i="2"/>
  <c r="AY721" i="2"/>
  <c r="AZ721" i="2"/>
  <c r="BB721" i="2"/>
  <c r="BC721" i="2" s="1"/>
  <c r="BF721" i="2"/>
  <c r="BG721" i="2"/>
  <c r="BH721" i="2"/>
  <c r="P722" i="2"/>
  <c r="Q722" i="2"/>
  <c r="R722" i="2"/>
  <c r="AQ722" i="2" s="1"/>
  <c r="S722" i="2"/>
  <c r="AC722" i="2"/>
  <c r="AE722" i="2"/>
  <c r="AF722" i="2"/>
  <c r="AG722" i="2"/>
  <c r="AL722" i="2"/>
  <c r="AT722" i="2"/>
  <c r="AY722" i="2"/>
  <c r="AZ722" i="2"/>
  <c r="BB722" i="2"/>
  <c r="BC722" i="2" s="1"/>
  <c r="BF722" i="2"/>
  <c r="BG722" i="2"/>
  <c r="BH722" i="2"/>
  <c r="P723" i="2"/>
  <c r="Q723" i="2"/>
  <c r="R723" i="2"/>
  <c r="AQ723" i="2" s="1"/>
  <c r="S723" i="2"/>
  <c r="AC723" i="2"/>
  <c r="AE723" i="2"/>
  <c r="AF723" i="2"/>
  <c r="AG723" i="2"/>
  <c r="AL723" i="2"/>
  <c r="AT723" i="2"/>
  <c r="AY723" i="2"/>
  <c r="AZ723" i="2"/>
  <c r="BB723" i="2"/>
  <c r="BC723" i="2" s="1"/>
  <c r="BF723" i="2"/>
  <c r="BG723" i="2"/>
  <c r="BH723" i="2"/>
  <c r="P724" i="2"/>
  <c r="Q724" i="2"/>
  <c r="R724" i="2"/>
  <c r="AQ724" i="2" s="1"/>
  <c r="S724" i="2"/>
  <c r="AC724" i="2"/>
  <c r="AE724" i="2"/>
  <c r="AF724" i="2"/>
  <c r="AG724" i="2"/>
  <c r="AL724" i="2"/>
  <c r="AT724" i="2"/>
  <c r="AY724" i="2"/>
  <c r="AZ724" i="2"/>
  <c r="BB724" i="2"/>
  <c r="BC724" i="2" s="1"/>
  <c r="BF724" i="2"/>
  <c r="BG724" i="2"/>
  <c r="BH724" i="2"/>
  <c r="P725" i="2"/>
  <c r="Q725" i="2"/>
  <c r="R725" i="2"/>
  <c r="AQ725" i="2" s="1"/>
  <c r="S725" i="2"/>
  <c r="AC725" i="2"/>
  <c r="AE725" i="2"/>
  <c r="AF725" i="2"/>
  <c r="AG725" i="2"/>
  <c r="AL725" i="2"/>
  <c r="AT725" i="2"/>
  <c r="AY725" i="2"/>
  <c r="AZ725" i="2"/>
  <c r="BB725" i="2"/>
  <c r="BC725" i="2" s="1"/>
  <c r="BF725" i="2"/>
  <c r="BG725" i="2"/>
  <c r="BH725" i="2"/>
  <c r="P726" i="2"/>
  <c r="Q726" i="2"/>
  <c r="R726" i="2"/>
  <c r="AQ726" i="2" s="1"/>
  <c r="S726" i="2"/>
  <c r="AC726" i="2"/>
  <c r="AE726" i="2"/>
  <c r="AF726" i="2"/>
  <c r="AG726" i="2"/>
  <c r="AL726" i="2"/>
  <c r="AT726" i="2"/>
  <c r="AY726" i="2"/>
  <c r="AZ726" i="2"/>
  <c r="BB726" i="2"/>
  <c r="BC726" i="2" s="1"/>
  <c r="BF726" i="2"/>
  <c r="BG726" i="2"/>
  <c r="BH726" i="2"/>
  <c r="P727" i="2"/>
  <c r="Q727" i="2"/>
  <c r="R727" i="2"/>
  <c r="AQ727" i="2" s="1"/>
  <c r="S727" i="2"/>
  <c r="AC727" i="2"/>
  <c r="AE727" i="2"/>
  <c r="AF727" i="2"/>
  <c r="AG727" i="2"/>
  <c r="AL727" i="2"/>
  <c r="AT727" i="2"/>
  <c r="AY727" i="2"/>
  <c r="AZ727" i="2"/>
  <c r="BB727" i="2"/>
  <c r="BC727" i="2" s="1"/>
  <c r="BF727" i="2"/>
  <c r="BG727" i="2"/>
  <c r="BH727" i="2"/>
  <c r="P728" i="2"/>
  <c r="Q728" i="2"/>
  <c r="R728" i="2"/>
  <c r="AQ728" i="2" s="1"/>
  <c r="S728" i="2"/>
  <c r="AC728" i="2"/>
  <c r="AE728" i="2"/>
  <c r="AF728" i="2"/>
  <c r="AG728" i="2"/>
  <c r="AL728" i="2"/>
  <c r="AT728" i="2"/>
  <c r="AY728" i="2"/>
  <c r="AZ728" i="2"/>
  <c r="BB728" i="2"/>
  <c r="BC728" i="2" s="1"/>
  <c r="BF728" i="2"/>
  <c r="BG728" i="2"/>
  <c r="BH728" i="2"/>
  <c r="P729" i="2"/>
  <c r="Q729" i="2"/>
  <c r="R729" i="2"/>
  <c r="AQ729" i="2" s="1"/>
  <c r="S729" i="2"/>
  <c r="AC729" i="2"/>
  <c r="AE729" i="2"/>
  <c r="AF729" i="2"/>
  <c r="AG729" i="2"/>
  <c r="AL729" i="2"/>
  <c r="AT729" i="2"/>
  <c r="AY729" i="2"/>
  <c r="AZ729" i="2"/>
  <c r="BB729" i="2"/>
  <c r="BC729" i="2" s="1"/>
  <c r="BF729" i="2"/>
  <c r="BG729" i="2"/>
  <c r="BH729" i="2"/>
  <c r="P730" i="2"/>
  <c r="Q730" i="2"/>
  <c r="R730" i="2"/>
  <c r="AQ730" i="2" s="1"/>
  <c r="S730" i="2"/>
  <c r="AC730" i="2"/>
  <c r="AE730" i="2"/>
  <c r="AF730" i="2"/>
  <c r="AG730" i="2"/>
  <c r="AL730" i="2"/>
  <c r="AT730" i="2"/>
  <c r="AY730" i="2"/>
  <c r="AZ730" i="2"/>
  <c r="BB730" i="2"/>
  <c r="BC730" i="2" s="1"/>
  <c r="BF730" i="2"/>
  <c r="BG730" i="2"/>
  <c r="BH730" i="2"/>
  <c r="P731" i="2"/>
  <c r="Q731" i="2"/>
  <c r="R731" i="2"/>
  <c r="AQ731" i="2" s="1"/>
  <c r="S731" i="2"/>
  <c r="AC731" i="2"/>
  <c r="AE731" i="2"/>
  <c r="AF731" i="2"/>
  <c r="AG731" i="2"/>
  <c r="AL731" i="2"/>
  <c r="AT731" i="2"/>
  <c r="AY731" i="2"/>
  <c r="AZ731" i="2"/>
  <c r="BB731" i="2"/>
  <c r="BC731" i="2" s="1"/>
  <c r="BF731" i="2"/>
  <c r="BG731" i="2"/>
  <c r="BH731" i="2"/>
  <c r="P732" i="2"/>
  <c r="Q732" i="2"/>
  <c r="R732" i="2"/>
  <c r="AQ732" i="2" s="1"/>
  <c r="S732" i="2"/>
  <c r="AC732" i="2"/>
  <c r="AE732" i="2"/>
  <c r="AF732" i="2"/>
  <c r="AG732" i="2"/>
  <c r="AL732" i="2"/>
  <c r="AT732" i="2"/>
  <c r="AY732" i="2"/>
  <c r="AZ732" i="2"/>
  <c r="BB732" i="2"/>
  <c r="BC732" i="2" s="1"/>
  <c r="BF732" i="2"/>
  <c r="BG732" i="2"/>
  <c r="BH732" i="2"/>
  <c r="P733" i="2"/>
  <c r="Q733" i="2"/>
  <c r="R733" i="2"/>
  <c r="AQ733" i="2" s="1"/>
  <c r="S733" i="2"/>
  <c r="AC733" i="2"/>
  <c r="AE733" i="2"/>
  <c r="AF733" i="2"/>
  <c r="AG733" i="2"/>
  <c r="AL733" i="2"/>
  <c r="AT733" i="2"/>
  <c r="AY733" i="2"/>
  <c r="AZ733" i="2"/>
  <c r="BB733" i="2"/>
  <c r="BC733" i="2" s="1"/>
  <c r="BF733" i="2"/>
  <c r="BG733" i="2"/>
  <c r="BH733" i="2"/>
  <c r="P734" i="2"/>
  <c r="Q734" i="2"/>
  <c r="R734" i="2"/>
  <c r="AQ734" i="2" s="1"/>
  <c r="S734" i="2"/>
  <c r="AC734" i="2"/>
  <c r="AE734" i="2"/>
  <c r="AF734" i="2"/>
  <c r="AG734" i="2"/>
  <c r="AL734" i="2"/>
  <c r="AT734" i="2"/>
  <c r="AY734" i="2"/>
  <c r="AZ734" i="2"/>
  <c r="BB734" i="2"/>
  <c r="BC734" i="2" s="1"/>
  <c r="BF734" i="2"/>
  <c r="BG734" i="2"/>
  <c r="BH734" i="2"/>
  <c r="P735" i="2"/>
  <c r="Q735" i="2"/>
  <c r="R735" i="2"/>
  <c r="AQ735" i="2" s="1"/>
  <c r="S735" i="2"/>
  <c r="AC735" i="2"/>
  <c r="AE735" i="2"/>
  <c r="AF735" i="2"/>
  <c r="AG735" i="2"/>
  <c r="AL735" i="2"/>
  <c r="AT735" i="2"/>
  <c r="AY735" i="2"/>
  <c r="AZ735" i="2"/>
  <c r="BB735" i="2"/>
  <c r="BC735" i="2" s="1"/>
  <c r="BF735" i="2"/>
  <c r="BG735" i="2"/>
  <c r="BH735" i="2"/>
  <c r="P736" i="2"/>
  <c r="Q736" i="2"/>
  <c r="R736" i="2"/>
  <c r="AQ736" i="2" s="1"/>
  <c r="S736" i="2"/>
  <c r="AC736" i="2"/>
  <c r="AE736" i="2"/>
  <c r="AF736" i="2"/>
  <c r="AG736" i="2"/>
  <c r="AL736" i="2"/>
  <c r="AT736" i="2"/>
  <c r="AY736" i="2"/>
  <c r="AZ736" i="2"/>
  <c r="BB736" i="2"/>
  <c r="BC736" i="2" s="1"/>
  <c r="BF736" i="2"/>
  <c r="BG736" i="2"/>
  <c r="BH736" i="2"/>
  <c r="P737" i="2"/>
  <c r="Q737" i="2"/>
  <c r="R737" i="2"/>
  <c r="AQ737" i="2" s="1"/>
  <c r="S737" i="2"/>
  <c r="AC737" i="2"/>
  <c r="AE737" i="2"/>
  <c r="AF737" i="2"/>
  <c r="AG737" i="2"/>
  <c r="AL737" i="2"/>
  <c r="AT737" i="2"/>
  <c r="AY737" i="2"/>
  <c r="AZ737" i="2"/>
  <c r="BB737" i="2"/>
  <c r="BC737" i="2" s="1"/>
  <c r="BF737" i="2"/>
  <c r="BG737" i="2"/>
  <c r="BH737" i="2"/>
  <c r="P738" i="2"/>
  <c r="Q738" i="2"/>
  <c r="R738" i="2"/>
  <c r="AQ738" i="2" s="1"/>
  <c r="S738" i="2"/>
  <c r="AC738" i="2"/>
  <c r="AE738" i="2"/>
  <c r="AF738" i="2"/>
  <c r="AG738" i="2"/>
  <c r="AL738" i="2"/>
  <c r="AT738" i="2"/>
  <c r="AY738" i="2"/>
  <c r="AZ738" i="2"/>
  <c r="BB738" i="2"/>
  <c r="BC738" i="2" s="1"/>
  <c r="BF738" i="2"/>
  <c r="BG738" i="2"/>
  <c r="BH738" i="2"/>
  <c r="P739" i="2"/>
  <c r="Q739" i="2"/>
  <c r="R739" i="2"/>
  <c r="AQ739" i="2" s="1"/>
  <c r="S739" i="2"/>
  <c r="AC739" i="2"/>
  <c r="AE739" i="2"/>
  <c r="AF739" i="2"/>
  <c r="AG739" i="2"/>
  <c r="AL739" i="2"/>
  <c r="AT739" i="2"/>
  <c r="AY739" i="2"/>
  <c r="AZ739" i="2"/>
  <c r="BB739" i="2"/>
  <c r="BC739" i="2" s="1"/>
  <c r="BF739" i="2"/>
  <c r="BG739" i="2"/>
  <c r="BH739" i="2"/>
  <c r="P740" i="2"/>
  <c r="Q740" i="2"/>
  <c r="R740" i="2"/>
  <c r="AQ740" i="2" s="1"/>
  <c r="S740" i="2"/>
  <c r="AC740" i="2"/>
  <c r="AE740" i="2"/>
  <c r="AF740" i="2"/>
  <c r="AG740" i="2"/>
  <c r="AL740" i="2"/>
  <c r="AT740" i="2"/>
  <c r="AY740" i="2"/>
  <c r="AZ740" i="2"/>
  <c r="BB740" i="2"/>
  <c r="BC740" i="2" s="1"/>
  <c r="BF740" i="2"/>
  <c r="BG740" i="2"/>
  <c r="BH740" i="2"/>
  <c r="P741" i="2"/>
  <c r="Q741" i="2"/>
  <c r="R741" i="2"/>
  <c r="AQ741" i="2" s="1"/>
  <c r="S741" i="2"/>
  <c r="AC741" i="2"/>
  <c r="AE741" i="2"/>
  <c r="AF741" i="2"/>
  <c r="AG741" i="2"/>
  <c r="AL741" i="2"/>
  <c r="AT741" i="2"/>
  <c r="AY741" i="2"/>
  <c r="AZ741" i="2"/>
  <c r="BB741" i="2"/>
  <c r="BC741" i="2" s="1"/>
  <c r="BF741" i="2"/>
  <c r="BG741" i="2"/>
  <c r="BH741" i="2"/>
  <c r="P742" i="2"/>
  <c r="Q742" i="2"/>
  <c r="R742" i="2"/>
  <c r="AQ742" i="2" s="1"/>
  <c r="S742" i="2"/>
  <c r="AC742" i="2"/>
  <c r="AE742" i="2"/>
  <c r="AF742" i="2"/>
  <c r="AG742" i="2"/>
  <c r="AL742" i="2"/>
  <c r="AT742" i="2"/>
  <c r="AY742" i="2"/>
  <c r="AZ742" i="2"/>
  <c r="BB742" i="2"/>
  <c r="BC742" i="2" s="1"/>
  <c r="BF742" i="2"/>
  <c r="BG742" i="2"/>
  <c r="BH742" i="2"/>
  <c r="P743" i="2"/>
  <c r="Q743" i="2"/>
  <c r="R743" i="2"/>
  <c r="AQ743" i="2" s="1"/>
  <c r="S743" i="2"/>
  <c r="AC743" i="2"/>
  <c r="AE743" i="2"/>
  <c r="AF743" i="2"/>
  <c r="AG743" i="2"/>
  <c r="AL743" i="2"/>
  <c r="AT743" i="2"/>
  <c r="AY743" i="2"/>
  <c r="AZ743" i="2"/>
  <c r="BB743" i="2"/>
  <c r="BC743" i="2" s="1"/>
  <c r="BF743" i="2"/>
  <c r="BG743" i="2"/>
  <c r="BH743" i="2"/>
  <c r="P744" i="2"/>
  <c r="Q744" i="2"/>
  <c r="R744" i="2"/>
  <c r="AQ744" i="2" s="1"/>
  <c r="S744" i="2"/>
  <c r="AC744" i="2"/>
  <c r="AE744" i="2"/>
  <c r="AF744" i="2"/>
  <c r="AG744" i="2"/>
  <c r="AL744" i="2"/>
  <c r="AT744" i="2"/>
  <c r="AY744" i="2"/>
  <c r="AZ744" i="2"/>
  <c r="BB744" i="2"/>
  <c r="BC744" i="2" s="1"/>
  <c r="BF744" i="2"/>
  <c r="BG744" i="2"/>
  <c r="BH744" i="2"/>
  <c r="P745" i="2"/>
  <c r="Q745" i="2"/>
  <c r="R745" i="2"/>
  <c r="AQ745" i="2" s="1"/>
  <c r="S745" i="2"/>
  <c r="AC745" i="2"/>
  <c r="AE745" i="2"/>
  <c r="AF745" i="2"/>
  <c r="AG745" i="2"/>
  <c r="AL745" i="2"/>
  <c r="AT745" i="2"/>
  <c r="AY745" i="2"/>
  <c r="AZ745" i="2"/>
  <c r="BB745" i="2"/>
  <c r="BC745" i="2" s="1"/>
  <c r="BF745" i="2"/>
  <c r="BG745" i="2"/>
  <c r="BH745" i="2"/>
  <c r="P746" i="2"/>
  <c r="Q746" i="2"/>
  <c r="R746" i="2"/>
  <c r="AQ746" i="2" s="1"/>
  <c r="S746" i="2"/>
  <c r="AC746" i="2"/>
  <c r="AE746" i="2"/>
  <c r="AF746" i="2"/>
  <c r="AG746" i="2"/>
  <c r="AL746" i="2"/>
  <c r="AT746" i="2"/>
  <c r="AY746" i="2"/>
  <c r="AZ746" i="2"/>
  <c r="BB746" i="2"/>
  <c r="BC746" i="2" s="1"/>
  <c r="BF746" i="2"/>
  <c r="BG746" i="2"/>
  <c r="BH746" i="2"/>
  <c r="P747" i="2"/>
  <c r="Q747" i="2"/>
  <c r="R747" i="2"/>
  <c r="AQ747" i="2" s="1"/>
  <c r="S747" i="2"/>
  <c r="AC747" i="2"/>
  <c r="AE747" i="2"/>
  <c r="AF747" i="2"/>
  <c r="AG747" i="2"/>
  <c r="AL747" i="2"/>
  <c r="AT747" i="2"/>
  <c r="AY747" i="2"/>
  <c r="AZ747" i="2"/>
  <c r="BB747" i="2"/>
  <c r="BC747" i="2" s="1"/>
  <c r="BF747" i="2"/>
  <c r="BG747" i="2"/>
  <c r="BH747" i="2"/>
  <c r="P748" i="2"/>
  <c r="Q748" i="2"/>
  <c r="R748" i="2"/>
  <c r="AQ748" i="2" s="1"/>
  <c r="S748" i="2"/>
  <c r="AC748" i="2"/>
  <c r="AE748" i="2"/>
  <c r="AF748" i="2"/>
  <c r="AG748" i="2"/>
  <c r="AL748" i="2"/>
  <c r="AT748" i="2"/>
  <c r="AY748" i="2"/>
  <c r="AZ748" i="2"/>
  <c r="BB748" i="2"/>
  <c r="BC748" i="2" s="1"/>
  <c r="BF748" i="2"/>
  <c r="BG748" i="2"/>
  <c r="BH748" i="2"/>
  <c r="P749" i="2"/>
  <c r="Q749" i="2"/>
  <c r="R749" i="2"/>
  <c r="AQ749" i="2" s="1"/>
  <c r="S749" i="2"/>
  <c r="AC749" i="2"/>
  <c r="AE749" i="2"/>
  <c r="AF749" i="2"/>
  <c r="AG749" i="2"/>
  <c r="AL749" i="2"/>
  <c r="AT749" i="2"/>
  <c r="AY749" i="2"/>
  <c r="AZ749" i="2"/>
  <c r="BB749" i="2"/>
  <c r="BC749" i="2" s="1"/>
  <c r="BF749" i="2"/>
  <c r="BG749" i="2"/>
  <c r="BH749" i="2"/>
  <c r="P750" i="2"/>
  <c r="Q750" i="2"/>
  <c r="R750" i="2"/>
  <c r="AQ750" i="2" s="1"/>
  <c r="S750" i="2"/>
  <c r="AC750" i="2"/>
  <c r="AE750" i="2"/>
  <c r="AF750" i="2"/>
  <c r="AG750" i="2"/>
  <c r="AL750" i="2"/>
  <c r="AT750" i="2"/>
  <c r="AY750" i="2"/>
  <c r="AZ750" i="2"/>
  <c r="BB750" i="2"/>
  <c r="BC750" i="2" s="1"/>
  <c r="BF750" i="2"/>
  <c r="BG750" i="2"/>
  <c r="BH750" i="2"/>
  <c r="P751" i="2"/>
  <c r="Q751" i="2"/>
  <c r="R751" i="2"/>
  <c r="AQ751" i="2" s="1"/>
  <c r="S751" i="2"/>
  <c r="AC751" i="2"/>
  <c r="AE751" i="2"/>
  <c r="AF751" i="2"/>
  <c r="AG751" i="2"/>
  <c r="AL751" i="2"/>
  <c r="AT751" i="2"/>
  <c r="AY751" i="2"/>
  <c r="AZ751" i="2"/>
  <c r="BB751" i="2"/>
  <c r="BC751" i="2" s="1"/>
  <c r="BF751" i="2"/>
  <c r="BG751" i="2"/>
  <c r="BH751" i="2"/>
  <c r="P752" i="2"/>
  <c r="Q752" i="2"/>
  <c r="R752" i="2"/>
  <c r="AQ752" i="2" s="1"/>
  <c r="S752" i="2"/>
  <c r="AC752" i="2"/>
  <c r="AE752" i="2"/>
  <c r="AF752" i="2"/>
  <c r="AG752" i="2"/>
  <c r="AL752" i="2"/>
  <c r="AT752" i="2"/>
  <c r="AY752" i="2"/>
  <c r="AZ752" i="2"/>
  <c r="BB752" i="2"/>
  <c r="BC752" i="2" s="1"/>
  <c r="BF752" i="2"/>
  <c r="BG752" i="2"/>
  <c r="BH752" i="2"/>
  <c r="P753" i="2"/>
  <c r="Q753" i="2"/>
  <c r="R753" i="2"/>
  <c r="AQ753" i="2" s="1"/>
  <c r="S753" i="2"/>
  <c r="AC753" i="2"/>
  <c r="AE753" i="2"/>
  <c r="AF753" i="2"/>
  <c r="AG753" i="2"/>
  <c r="AL753" i="2"/>
  <c r="AT753" i="2"/>
  <c r="AY753" i="2"/>
  <c r="AZ753" i="2"/>
  <c r="BB753" i="2"/>
  <c r="BC753" i="2" s="1"/>
  <c r="BF753" i="2"/>
  <c r="BG753" i="2"/>
  <c r="BH753" i="2"/>
  <c r="P754" i="2"/>
  <c r="Q754" i="2"/>
  <c r="R754" i="2"/>
  <c r="AQ754" i="2" s="1"/>
  <c r="S754" i="2"/>
  <c r="AC754" i="2"/>
  <c r="AE754" i="2"/>
  <c r="AF754" i="2"/>
  <c r="AG754" i="2"/>
  <c r="AL754" i="2"/>
  <c r="AT754" i="2"/>
  <c r="AY754" i="2"/>
  <c r="AZ754" i="2"/>
  <c r="BB754" i="2"/>
  <c r="BC754" i="2" s="1"/>
  <c r="BF754" i="2"/>
  <c r="BG754" i="2"/>
  <c r="BH754" i="2"/>
  <c r="P755" i="2"/>
  <c r="Q755" i="2"/>
  <c r="R755" i="2"/>
  <c r="AQ755" i="2" s="1"/>
  <c r="S755" i="2"/>
  <c r="AC755" i="2"/>
  <c r="AE755" i="2"/>
  <c r="AF755" i="2"/>
  <c r="AG755" i="2"/>
  <c r="AL755" i="2"/>
  <c r="AT755" i="2"/>
  <c r="AY755" i="2"/>
  <c r="AZ755" i="2"/>
  <c r="BB755" i="2"/>
  <c r="BC755" i="2" s="1"/>
  <c r="BF755" i="2"/>
  <c r="BG755" i="2"/>
  <c r="BH755" i="2"/>
  <c r="P756" i="2"/>
  <c r="Q756" i="2"/>
  <c r="R756" i="2"/>
  <c r="AQ756" i="2" s="1"/>
  <c r="S756" i="2"/>
  <c r="AC756" i="2"/>
  <c r="AE756" i="2"/>
  <c r="AF756" i="2"/>
  <c r="AG756" i="2"/>
  <c r="AL756" i="2"/>
  <c r="AT756" i="2"/>
  <c r="AY756" i="2"/>
  <c r="AZ756" i="2"/>
  <c r="BB756" i="2"/>
  <c r="BC756" i="2" s="1"/>
  <c r="BF756" i="2"/>
  <c r="BG756" i="2"/>
  <c r="BH756" i="2"/>
  <c r="P757" i="2"/>
  <c r="Q757" i="2"/>
  <c r="R757" i="2"/>
  <c r="AQ757" i="2" s="1"/>
  <c r="S757" i="2"/>
  <c r="AC757" i="2"/>
  <c r="AE757" i="2"/>
  <c r="AF757" i="2"/>
  <c r="AG757" i="2"/>
  <c r="AL757" i="2"/>
  <c r="AT757" i="2"/>
  <c r="AY757" i="2"/>
  <c r="AZ757" i="2"/>
  <c r="BB757" i="2"/>
  <c r="BC757" i="2" s="1"/>
  <c r="BF757" i="2"/>
  <c r="BG757" i="2"/>
  <c r="BH757" i="2"/>
  <c r="P758" i="2"/>
  <c r="Q758" i="2"/>
  <c r="R758" i="2"/>
  <c r="AQ758" i="2" s="1"/>
  <c r="S758" i="2"/>
  <c r="AC758" i="2"/>
  <c r="AE758" i="2"/>
  <c r="AF758" i="2"/>
  <c r="AG758" i="2"/>
  <c r="AL758" i="2"/>
  <c r="AT758" i="2"/>
  <c r="AY758" i="2"/>
  <c r="AZ758" i="2"/>
  <c r="BB758" i="2"/>
  <c r="BC758" i="2" s="1"/>
  <c r="BF758" i="2"/>
  <c r="BG758" i="2"/>
  <c r="BH758" i="2"/>
  <c r="P759" i="2"/>
  <c r="Q759" i="2"/>
  <c r="R759" i="2"/>
  <c r="AQ759" i="2" s="1"/>
  <c r="S759" i="2"/>
  <c r="AC759" i="2"/>
  <c r="AE759" i="2"/>
  <c r="AF759" i="2"/>
  <c r="AG759" i="2"/>
  <c r="AL759" i="2"/>
  <c r="AT759" i="2"/>
  <c r="AY759" i="2"/>
  <c r="AZ759" i="2"/>
  <c r="BB759" i="2"/>
  <c r="BC759" i="2" s="1"/>
  <c r="BF759" i="2"/>
  <c r="BG759" i="2"/>
  <c r="BH759" i="2"/>
  <c r="P760" i="2"/>
  <c r="Q760" i="2"/>
  <c r="R760" i="2"/>
  <c r="AQ760" i="2" s="1"/>
  <c r="S760" i="2"/>
  <c r="AC760" i="2"/>
  <c r="AE760" i="2"/>
  <c r="AF760" i="2"/>
  <c r="AG760" i="2"/>
  <c r="AL760" i="2"/>
  <c r="AT760" i="2"/>
  <c r="AY760" i="2"/>
  <c r="AZ760" i="2"/>
  <c r="BB760" i="2"/>
  <c r="BC760" i="2" s="1"/>
  <c r="BF760" i="2"/>
  <c r="BG760" i="2"/>
  <c r="BH760" i="2"/>
  <c r="P761" i="2"/>
  <c r="Q761" i="2"/>
  <c r="R761" i="2"/>
  <c r="AQ761" i="2" s="1"/>
  <c r="S761" i="2"/>
  <c r="AC761" i="2"/>
  <c r="AE761" i="2"/>
  <c r="AF761" i="2"/>
  <c r="AG761" i="2"/>
  <c r="AL761" i="2"/>
  <c r="AT761" i="2"/>
  <c r="AY761" i="2"/>
  <c r="AZ761" i="2"/>
  <c r="BB761" i="2"/>
  <c r="BC761" i="2" s="1"/>
  <c r="BF761" i="2"/>
  <c r="BG761" i="2"/>
  <c r="BH761" i="2"/>
  <c r="P762" i="2"/>
  <c r="Q762" i="2"/>
  <c r="R762" i="2"/>
  <c r="AQ762" i="2" s="1"/>
  <c r="S762" i="2"/>
  <c r="AC762" i="2"/>
  <c r="AE762" i="2"/>
  <c r="AF762" i="2"/>
  <c r="AG762" i="2"/>
  <c r="AL762" i="2"/>
  <c r="AT762" i="2"/>
  <c r="AY762" i="2"/>
  <c r="AZ762" i="2"/>
  <c r="BB762" i="2"/>
  <c r="BC762" i="2" s="1"/>
  <c r="BF762" i="2"/>
  <c r="BG762" i="2"/>
  <c r="BH762" i="2"/>
  <c r="P763" i="2"/>
  <c r="Q763" i="2"/>
  <c r="R763" i="2"/>
  <c r="AQ763" i="2" s="1"/>
  <c r="S763" i="2"/>
  <c r="AC763" i="2"/>
  <c r="AE763" i="2"/>
  <c r="AF763" i="2"/>
  <c r="AG763" i="2"/>
  <c r="AL763" i="2"/>
  <c r="AT763" i="2"/>
  <c r="AY763" i="2"/>
  <c r="AZ763" i="2"/>
  <c r="BB763" i="2"/>
  <c r="BC763" i="2" s="1"/>
  <c r="BF763" i="2"/>
  <c r="BG763" i="2"/>
  <c r="BH763" i="2"/>
  <c r="P764" i="2"/>
  <c r="Q764" i="2"/>
  <c r="R764" i="2"/>
  <c r="AQ764" i="2" s="1"/>
  <c r="S764" i="2"/>
  <c r="AC764" i="2"/>
  <c r="AE764" i="2"/>
  <c r="AF764" i="2"/>
  <c r="AG764" i="2"/>
  <c r="AL764" i="2"/>
  <c r="AT764" i="2"/>
  <c r="AY764" i="2"/>
  <c r="AZ764" i="2"/>
  <c r="BB764" i="2"/>
  <c r="BC764" i="2" s="1"/>
  <c r="BF764" i="2"/>
  <c r="BG764" i="2"/>
  <c r="BH764" i="2"/>
  <c r="P765" i="2"/>
  <c r="Q765" i="2"/>
  <c r="R765" i="2"/>
  <c r="AQ765" i="2" s="1"/>
  <c r="S765" i="2"/>
  <c r="AC765" i="2"/>
  <c r="AE765" i="2"/>
  <c r="AF765" i="2"/>
  <c r="AG765" i="2"/>
  <c r="AL765" i="2"/>
  <c r="AT765" i="2"/>
  <c r="AY765" i="2"/>
  <c r="AZ765" i="2"/>
  <c r="BB765" i="2"/>
  <c r="BC765" i="2" s="1"/>
  <c r="BF765" i="2"/>
  <c r="BG765" i="2"/>
  <c r="BH765" i="2"/>
  <c r="P766" i="2"/>
  <c r="Q766" i="2"/>
  <c r="R766" i="2"/>
  <c r="AQ766" i="2" s="1"/>
  <c r="S766" i="2"/>
  <c r="AC766" i="2"/>
  <c r="AE766" i="2"/>
  <c r="AF766" i="2"/>
  <c r="AG766" i="2"/>
  <c r="AL766" i="2"/>
  <c r="AT766" i="2"/>
  <c r="AY766" i="2"/>
  <c r="AZ766" i="2"/>
  <c r="BB766" i="2"/>
  <c r="BC766" i="2" s="1"/>
  <c r="BF766" i="2"/>
  <c r="BG766" i="2"/>
  <c r="BH766" i="2"/>
  <c r="P767" i="2"/>
  <c r="Q767" i="2"/>
  <c r="R767" i="2"/>
  <c r="AQ767" i="2" s="1"/>
  <c r="S767" i="2"/>
  <c r="AC767" i="2"/>
  <c r="AE767" i="2"/>
  <c r="AF767" i="2"/>
  <c r="AG767" i="2"/>
  <c r="AL767" i="2"/>
  <c r="AT767" i="2"/>
  <c r="AY767" i="2"/>
  <c r="AZ767" i="2"/>
  <c r="BB767" i="2"/>
  <c r="BC767" i="2" s="1"/>
  <c r="BF767" i="2"/>
  <c r="BG767" i="2"/>
  <c r="BH767" i="2"/>
  <c r="P768" i="2"/>
  <c r="Q768" i="2"/>
  <c r="R768" i="2"/>
  <c r="AQ768" i="2" s="1"/>
  <c r="S768" i="2"/>
  <c r="AC768" i="2"/>
  <c r="AE768" i="2"/>
  <c r="AF768" i="2"/>
  <c r="AG768" i="2"/>
  <c r="AL768" i="2"/>
  <c r="AT768" i="2"/>
  <c r="AY768" i="2"/>
  <c r="AZ768" i="2"/>
  <c r="BB768" i="2"/>
  <c r="BC768" i="2" s="1"/>
  <c r="BF768" i="2"/>
  <c r="BG768" i="2"/>
  <c r="BH768" i="2"/>
  <c r="P769" i="2"/>
  <c r="Q769" i="2"/>
  <c r="R769" i="2"/>
  <c r="AQ769" i="2" s="1"/>
  <c r="S769" i="2"/>
  <c r="AC769" i="2"/>
  <c r="AE769" i="2"/>
  <c r="AF769" i="2"/>
  <c r="AG769" i="2"/>
  <c r="AL769" i="2"/>
  <c r="AT769" i="2"/>
  <c r="AY769" i="2"/>
  <c r="AZ769" i="2"/>
  <c r="BB769" i="2"/>
  <c r="BC769" i="2" s="1"/>
  <c r="BF769" i="2"/>
  <c r="BG769" i="2"/>
  <c r="BH769" i="2"/>
  <c r="P770" i="2"/>
  <c r="Q770" i="2"/>
  <c r="R770" i="2"/>
  <c r="AQ770" i="2" s="1"/>
  <c r="S770" i="2"/>
  <c r="AC770" i="2"/>
  <c r="AE770" i="2"/>
  <c r="AF770" i="2"/>
  <c r="AG770" i="2"/>
  <c r="AL770" i="2"/>
  <c r="AT770" i="2"/>
  <c r="AY770" i="2"/>
  <c r="AZ770" i="2"/>
  <c r="BB770" i="2"/>
  <c r="BC770" i="2" s="1"/>
  <c r="BF770" i="2"/>
  <c r="BG770" i="2"/>
  <c r="BH770" i="2"/>
  <c r="P771" i="2"/>
  <c r="Q771" i="2"/>
  <c r="R771" i="2"/>
  <c r="AQ771" i="2" s="1"/>
  <c r="S771" i="2"/>
  <c r="AC771" i="2"/>
  <c r="AE771" i="2"/>
  <c r="AF771" i="2"/>
  <c r="AG771" i="2"/>
  <c r="AL771" i="2"/>
  <c r="AT771" i="2"/>
  <c r="AY771" i="2"/>
  <c r="AZ771" i="2"/>
  <c r="BB771" i="2"/>
  <c r="BC771" i="2" s="1"/>
  <c r="BF771" i="2"/>
  <c r="BG771" i="2"/>
  <c r="BH771" i="2"/>
  <c r="P772" i="2"/>
  <c r="Q772" i="2"/>
  <c r="R772" i="2"/>
  <c r="AQ772" i="2" s="1"/>
  <c r="S772" i="2"/>
  <c r="AC772" i="2"/>
  <c r="AE772" i="2"/>
  <c r="AF772" i="2"/>
  <c r="AG772" i="2"/>
  <c r="AL772" i="2"/>
  <c r="AT772" i="2"/>
  <c r="AY772" i="2"/>
  <c r="AZ772" i="2"/>
  <c r="BB772" i="2"/>
  <c r="BC772" i="2" s="1"/>
  <c r="BF772" i="2"/>
  <c r="BG772" i="2"/>
  <c r="BH772" i="2"/>
  <c r="P773" i="2"/>
  <c r="Q773" i="2"/>
  <c r="R773" i="2"/>
  <c r="AQ773" i="2" s="1"/>
  <c r="S773" i="2"/>
  <c r="AC773" i="2"/>
  <c r="AE773" i="2"/>
  <c r="AF773" i="2"/>
  <c r="AG773" i="2"/>
  <c r="AL773" i="2"/>
  <c r="AT773" i="2"/>
  <c r="AY773" i="2"/>
  <c r="AZ773" i="2"/>
  <c r="BB773" i="2"/>
  <c r="BC773" i="2" s="1"/>
  <c r="BF773" i="2"/>
  <c r="BG773" i="2"/>
  <c r="BH773" i="2"/>
  <c r="P774" i="2"/>
  <c r="Q774" i="2"/>
  <c r="R774" i="2"/>
  <c r="AQ774" i="2" s="1"/>
  <c r="S774" i="2"/>
  <c r="AC774" i="2"/>
  <c r="AE774" i="2"/>
  <c r="AF774" i="2"/>
  <c r="AG774" i="2"/>
  <c r="AL774" i="2"/>
  <c r="AT774" i="2"/>
  <c r="AY774" i="2"/>
  <c r="AZ774" i="2"/>
  <c r="BB774" i="2"/>
  <c r="BC774" i="2" s="1"/>
  <c r="BF774" i="2"/>
  <c r="BG774" i="2"/>
  <c r="BH774" i="2"/>
  <c r="P775" i="2"/>
  <c r="Q775" i="2"/>
  <c r="R775" i="2"/>
  <c r="AQ775" i="2" s="1"/>
  <c r="S775" i="2"/>
  <c r="AC775" i="2"/>
  <c r="AE775" i="2"/>
  <c r="AF775" i="2"/>
  <c r="AG775" i="2"/>
  <c r="AL775" i="2"/>
  <c r="AT775" i="2"/>
  <c r="AY775" i="2"/>
  <c r="AZ775" i="2"/>
  <c r="BB775" i="2"/>
  <c r="BC775" i="2" s="1"/>
  <c r="BF775" i="2"/>
  <c r="BG775" i="2"/>
  <c r="BH775" i="2"/>
  <c r="P776" i="2"/>
  <c r="Q776" i="2"/>
  <c r="R776" i="2"/>
  <c r="AQ776" i="2" s="1"/>
  <c r="S776" i="2"/>
  <c r="AC776" i="2"/>
  <c r="AE776" i="2"/>
  <c r="AF776" i="2"/>
  <c r="AG776" i="2"/>
  <c r="AL776" i="2"/>
  <c r="AT776" i="2"/>
  <c r="AY776" i="2"/>
  <c r="AZ776" i="2"/>
  <c r="BB776" i="2"/>
  <c r="BC776" i="2" s="1"/>
  <c r="BF776" i="2"/>
  <c r="BG776" i="2"/>
  <c r="BH776" i="2"/>
  <c r="P777" i="2"/>
  <c r="Q777" i="2"/>
  <c r="R777" i="2"/>
  <c r="AQ777" i="2" s="1"/>
  <c r="S777" i="2"/>
  <c r="AC777" i="2"/>
  <c r="AE777" i="2"/>
  <c r="AF777" i="2"/>
  <c r="AG777" i="2"/>
  <c r="AL777" i="2"/>
  <c r="AT777" i="2"/>
  <c r="AY777" i="2"/>
  <c r="AZ777" i="2"/>
  <c r="BB777" i="2"/>
  <c r="BC777" i="2" s="1"/>
  <c r="BF777" i="2"/>
  <c r="BG777" i="2"/>
  <c r="BH777" i="2"/>
  <c r="P778" i="2"/>
  <c r="Q778" i="2"/>
  <c r="R778" i="2"/>
  <c r="AQ778" i="2" s="1"/>
  <c r="S778" i="2"/>
  <c r="AC778" i="2"/>
  <c r="AE778" i="2"/>
  <c r="AF778" i="2"/>
  <c r="AG778" i="2"/>
  <c r="AL778" i="2"/>
  <c r="AT778" i="2"/>
  <c r="AY778" i="2"/>
  <c r="AZ778" i="2"/>
  <c r="BB778" i="2"/>
  <c r="BC778" i="2" s="1"/>
  <c r="BF778" i="2"/>
  <c r="BG778" i="2"/>
  <c r="BH778" i="2"/>
  <c r="P779" i="2"/>
  <c r="Q779" i="2"/>
  <c r="R779" i="2"/>
  <c r="AQ779" i="2" s="1"/>
  <c r="S779" i="2"/>
  <c r="AC779" i="2"/>
  <c r="AE779" i="2"/>
  <c r="AF779" i="2"/>
  <c r="AG779" i="2"/>
  <c r="AL779" i="2"/>
  <c r="AT779" i="2"/>
  <c r="AY779" i="2"/>
  <c r="AZ779" i="2"/>
  <c r="BB779" i="2"/>
  <c r="BC779" i="2" s="1"/>
  <c r="BF779" i="2"/>
  <c r="BG779" i="2"/>
  <c r="BH779" i="2"/>
  <c r="P780" i="2"/>
  <c r="Q780" i="2"/>
  <c r="R780" i="2"/>
  <c r="AQ780" i="2" s="1"/>
  <c r="S780" i="2"/>
  <c r="AC780" i="2"/>
  <c r="AE780" i="2"/>
  <c r="AF780" i="2"/>
  <c r="AG780" i="2"/>
  <c r="AL780" i="2"/>
  <c r="AT780" i="2"/>
  <c r="AY780" i="2"/>
  <c r="AZ780" i="2"/>
  <c r="BB780" i="2"/>
  <c r="BC780" i="2" s="1"/>
  <c r="BF780" i="2"/>
  <c r="BG780" i="2"/>
  <c r="BH780" i="2"/>
  <c r="P781" i="2"/>
  <c r="Q781" i="2"/>
  <c r="R781" i="2"/>
  <c r="AQ781" i="2" s="1"/>
  <c r="S781" i="2"/>
  <c r="AC781" i="2"/>
  <c r="AE781" i="2"/>
  <c r="AF781" i="2"/>
  <c r="AG781" i="2"/>
  <c r="AL781" i="2"/>
  <c r="AT781" i="2"/>
  <c r="AY781" i="2"/>
  <c r="AZ781" i="2"/>
  <c r="BB781" i="2"/>
  <c r="BC781" i="2" s="1"/>
  <c r="BF781" i="2"/>
  <c r="BG781" i="2"/>
  <c r="BH781" i="2"/>
  <c r="P782" i="2"/>
  <c r="Q782" i="2"/>
  <c r="R782" i="2"/>
  <c r="AQ782" i="2" s="1"/>
  <c r="S782" i="2"/>
  <c r="AC782" i="2"/>
  <c r="AE782" i="2"/>
  <c r="AF782" i="2"/>
  <c r="AG782" i="2"/>
  <c r="AL782" i="2"/>
  <c r="AT782" i="2"/>
  <c r="AY782" i="2"/>
  <c r="AZ782" i="2"/>
  <c r="BB782" i="2"/>
  <c r="BC782" i="2" s="1"/>
  <c r="BF782" i="2"/>
  <c r="BG782" i="2"/>
  <c r="BH782" i="2"/>
  <c r="P783" i="2"/>
  <c r="Q783" i="2"/>
  <c r="R783" i="2"/>
  <c r="AQ783" i="2" s="1"/>
  <c r="S783" i="2"/>
  <c r="AC783" i="2"/>
  <c r="AE783" i="2"/>
  <c r="AF783" i="2"/>
  <c r="AG783" i="2"/>
  <c r="AL783" i="2"/>
  <c r="AT783" i="2"/>
  <c r="AY783" i="2"/>
  <c r="AZ783" i="2"/>
  <c r="BB783" i="2"/>
  <c r="BC783" i="2" s="1"/>
  <c r="BF783" i="2"/>
  <c r="BG783" i="2"/>
  <c r="BH783" i="2"/>
  <c r="P784" i="2"/>
  <c r="Q784" i="2"/>
  <c r="R784" i="2"/>
  <c r="AQ784" i="2" s="1"/>
  <c r="S784" i="2"/>
  <c r="AC784" i="2"/>
  <c r="AE784" i="2"/>
  <c r="AF784" i="2"/>
  <c r="AG784" i="2"/>
  <c r="AL784" i="2"/>
  <c r="AT784" i="2"/>
  <c r="AY784" i="2"/>
  <c r="AZ784" i="2"/>
  <c r="BB784" i="2"/>
  <c r="BC784" i="2" s="1"/>
  <c r="BF784" i="2"/>
  <c r="BG784" i="2"/>
  <c r="BH784" i="2"/>
  <c r="P785" i="2"/>
  <c r="Q785" i="2"/>
  <c r="R785" i="2"/>
  <c r="AQ785" i="2" s="1"/>
  <c r="S785" i="2"/>
  <c r="AC785" i="2"/>
  <c r="AE785" i="2"/>
  <c r="AF785" i="2"/>
  <c r="AG785" i="2"/>
  <c r="AL785" i="2"/>
  <c r="AT785" i="2"/>
  <c r="AY785" i="2"/>
  <c r="AZ785" i="2"/>
  <c r="BB785" i="2"/>
  <c r="BC785" i="2" s="1"/>
  <c r="BF785" i="2"/>
  <c r="BG785" i="2"/>
  <c r="BH785" i="2"/>
  <c r="P786" i="2"/>
  <c r="Q786" i="2"/>
  <c r="R786" i="2"/>
  <c r="AQ786" i="2" s="1"/>
  <c r="S786" i="2"/>
  <c r="AC786" i="2"/>
  <c r="AE786" i="2"/>
  <c r="AF786" i="2"/>
  <c r="AG786" i="2"/>
  <c r="AL786" i="2"/>
  <c r="AT786" i="2"/>
  <c r="AY786" i="2"/>
  <c r="AZ786" i="2"/>
  <c r="BB786" i="2"/>
  <c r="BC786" i="2" s="1"/>
  <c r="BF786" i="2"/>
  <c r="BG786" i="2"/>
  <c r="BH786" i="2"/>
  <c r="P787" i="2"/>
  <c r="Q787" i="2"/>
  <c r="R787" i="2"/>
  <c r="AQ787" i="2" s="1"/>
  <c r="S787" i="2"/>
  <c r="AC787" i="2"/>
  <c r="AE787" i="2"/>
  <c r="AF787" i="2"/>
  <c r="AG787" i="2"/>
  <c r="AL787" i="2"/>
  <c r="AT787" i="2"/>
  <c r="AY787" i="2"/>
  <c r="AZ787" i="2"/>
  <c r="BB787" i="2"/>
  <c r="BC787" i="2" s="1"/>
  <c r="BF787" i="2"/>
  <c r="BG787" i="2"/>
  <c r="BH787" i="2"/>
  <c r="P788" i="2"/>
  <c r="Q788" i="2"/>
  <c r="R788" i="2"/>
  <c r="AQ788" i="2" s="1"/>
  <c r="S788" i="2"/>
  <c r="AC788" i="2"/>
  <c r="AE788" i="2"/>
  <c r="AF788" i="2"/>
  <c r="AG788" i="2"/>
  <c r="AL788" i="2"/>
  <c r="AT788" i="2"/>
  <c r="AY788" i="2"/>
  <c r="AZ788" i="2"/>
  <c r="BB788" i="2"/>
  <c r="BC788" i="2" s="1"/>
  <c r="BF788" i="2"/>
  <c r="BG788" i="2"/>
  <c r="BH788" i="2"/>
  <c r="P789" i="2"/>
  <c r="Q789" i="2"/>
  <c r="R789" i="2"/>
  <c r="AQ789" i="2" s="1"/>
  <c r="S789" i="2"/>
  <c r="AC789" i="2"/>
  <c r="AE789" i="2"/>
  <c r="AF789" i="2"/>
  <c r="AG789" i="2"/>
  <c r="AL789" i="2"/>
  <c r="AT789" i="2"/>
  <c r="AY789" i="2"/>
  <c r="AZ789" i="2"/>
  <c r="BB789" i="2"/>
  <c r="BC789" i="2" s="1"/>
  <c r="BF789" i="2"/>
  <c r="BG789" i="2"/>
  <c r="BH789" i="2"/>
  <c r="P790" i="2"/>
  <c r="Q790" i="2"/>
  <c r="R790" i="2"/>
  <c r="AQ790" i="2" s="1"/>
  <c r="S790" i="2"/>
  <c r="AC790" i="2"/>
  <c r="AE790" i="2"/>
  <c r="AF790" i="2"/>
  <c r="AG790" i="2"/>
  <c r="AL790" i="2"/>
  <c r="AT790" i="2"/>
  <c r="AY790" i="2"/>
  <c r="AZ790" i="2"/>
  <c r="BB790" i="2"/>
  <c r="BC790" i="2" s="1"/>
  <c r="BF790" i="2"/>
  <c r="BG790" i="2"/>
  <c r="BH790" i="2"/>
  <c r="P791" i="2"/>
  <c r="Q791" i="2"/>
  <c r="R791" i="2"/>
  <c r="AQ791" i="2" s="1"/>
  <c r="S791" i="2"/>
  <c r="AC791" i="2"/>
  <c r="AE791" i="2"/>
  <c r="AF791" i="2"/>
  <c r="AG791" i="2"/>
  <c r="AL791" i="2"/>
  <c r="AT791" i="2"/>
  <c r="AY791" i="2"/>
  <c r="AZ791" i="2"/>
  <c r="BB791" i="2"/>
  <c r="BC791" i="2" s="1"/>
  <c r="BF791" i="2"/>
  <c r="BG791" i="2"/>
  <c r="BH791" i="2"/>
  <c r="P792" i="2"/>
  <c r="Q792" i="2"/>
  <c r="R792" i="2"/>
  <c r="AQ792" i="2" s="1"/>
  <c r="S792" i="2"/>
  <c r="AC792" i="2"/>
  <c r="AE792" i="2"/>
  <c r="AF792" i="2"/>
  <c r="AG792" i="2"/>
  <c r="AL792" i="2"/>
  <c r="AT792" i="2"/>
  <c r="AY792" i="2"/>
  <c r="AZ792" i="2"/>
  <c r="BB792" i="2"/>
  <c r="BC792" i="2" s="1"/>
  <c r="BF792" i="2"/>
  <c r="BG792" i="2"/>
  <c r="BH792" i="2"/>
  <c r="P793" i="2"/>
  <c r="Q793" i="2"/>
  <c r="R793" i="2"/>
  <c r="AQ793" i="2" s="1"/>
  <c r="S793" i="2"/>
  <c r="AC793" i="2"/>
  <c r="AE793" i="2"/>
  <c r="AF793" i="2"/>
  <c r="AG793" i="2"/>
  <c r="AL793" i="2"/>
  <c r="AT793" i="2"/>
  <c r="AY793" i="2"/>
  <c r="AZ793" i="2"/>
  <c r="BB793" i="2"/>
  <c r="BC793" i="2" s="1"/>
  <c r="BF793" i="2"/>
  <c r="BG793" i="2"/>
  <c r="BH793" i="2"/>
  <c r="P794" i="2"/>
  <c r="Q794" i="2"/>
  <c r="R794" i="2"/>
  <c r="AQ794" i="2" s="1"/>
  <c r="S794" i="2"/>
  <c r="AC794" i="2"/>
  <c r="AE794" i="2"/>
  <c r="AF794" i="2"/>
  <c r="AG794" i="2"/>
  <c r="AL794" i="2"/>
  <c r="AT794" i="2"/>
  <c r="AY794" i="2"/>
  <c r="AZ794" i="2"/>
  <c r="BB794" i="2"/>
  <c r="BC794" i="2" s="1"/>
  <c r="BF794" i="2"/>
  <c r="BG794" i="2"/>
  <c r="BH794" i="2"/>
  <c r="P795" i="2"/>
  <c r="Q795" i="2"/>
  <c r="R795" i="2"/>
  <c r="AQ795" i="2" s="1"/>
  <c r="S795" i="2"/>
  <c r="AC795" i="2"/>
  <c r="AE795" i="2"/>
  <c r="AF795" i="2"/>
  <c r="AG795" i="2"/>
  <c r="AL795" i="2"/>
  <c r="AT795" i="2"/>
  <c r="AY795" i="2"/>
  <c r="AZ795" i="2"/>
  <c r="BB795" i="2"/>
  <c r="BC795" i="2" s="1"/>
  <c r="BF795" i="2"/>
  <c r="BG795" i="2"/>
  <c r="BH795" i="2"/>
  <c r="P796" i="2"/>
  <c r="Q796" i="2"/>
  <c r="R796" i="2"/>
  <c r="AQ796" i="2" s="1"/>
  <c r="S796" i="2"/>
  <c r="AC796" i="2"/>
  <c r="AE796" i="2"/>
  <c r="AF796" i="2"/>
  <c r="AG796" i="2"/>
  <c r="AL796" i="2"/>
  <c r="AT796" i="2"/>
  <c r="AY796" i="2"/>
  <c r="AZ796" i="2"/>
  <c r="BB796" i="2"/>
  <c r="BC796" i="2" s="1"/>
  <c r="BF796" i="2"/>
  <c r="BG796" i="2"/>
  <c r="BH796" i="2"/>
  <c r="P797" i="2"/>
  <c r="Q797" i="2"/>
  <c r="R797" i="2"/>
  <c r="AQ797" i="2" s="1"/>
  <c r="S797" i="2"/>
  <c r="AC797" i="2"/>
  <c r="AE797" i="2"/>
  <c r="AF797" i="2"/>
  <c r="AG797" i="2"/>
  <c r="AL797" i="2"/>
  <c r="AT797" i="2"/>
  <c r="AY797" i="2"/>
  <c r="AZ797" i="2"/>
  <c r="BB797" i="2"/>
  <c r="BC797" i="2" s="1"/>
  <c r="BF797" i="2"/>
  <c r="BG797" i="2"/>
  <c r="BH797" i="2"/>
  <c r="P798" i="2"/>
  <c r="Q798" i="2"/>
  <c r="R798" i="2"/>
  <c r="AQ798" i="2" s="1"/>
  <c r="S798" i="2"/>
  <c r="AC798" i="2"/>
  <c r="AE798" i="2"/>
  <c r="AF798" i="2"/>
  <c r="AG798" i="2"/>
  <c r="AL798" i="2"/>
  <c r="AT798" i="2"/>
  <c r="AY798" i="2"/>
  <c r="AZ798" i="2"/>
  <c r="BB798" i="2"/>
  <c r="BC798" i="2" s="1"/>
  <c r="BF798" i="2"/>
  <c r="BG798" i="2"/>
  <c r="BH798" i="2"/>
  <c r="P799" i="2"/>
  <c r="Q799" i="2"/>
  <c r="R799" i="2"/>
  <c r="AQ799" i="2" s="1"/>
  <c r="S799" i="2"/>
  <c r="AC799" i="2"/>
  <c r="AE799" i="2"/>
  <c r="AF799" i="2"/>
  <c r="AG799" i="2"/>
  <c r="AL799" i="2"/>
  <c r="AT799" i="2"/>
  <c r="AY799" i="2"/>
  <c r="AZ799" i="2"/>
  <c r="BB799" i="2"/>
  <c r="BC799" i="2" s="1"/>
  <c r="BF799" i="2"/>
  <c r="BG799" i="2"/>
  <c r="BH799" i="2"/>
  <c r="P800" i="2"/>
  <c r="Q800" i="2"/>
  <c r="R800" i="2"/>
  <c r="AQ800" i="2" s="1"/>
  <c r="S800" i="2"/>
  <c r="AC800" i="2"/>
  <c r="AE800" i="2"/>
  <c r="AF800" i="2"/>
  <c r="AG800" i="2"/>
  <c r="AL800" i="2"/>
  <c r="AT800" i="2"/>
  <c r="AY800" i="2"/>
  <c r="AZ800" i="2"/>
  <c r="BB800" i="2"/>
  <c r="BC800" i="2" s="1"/>
  <c r="BF800" i="2"/>
  <c r="BG800" i="2"/>
  <c r="BH800" i="2"/>
  <c r="P801" i="2"/>
  <c r="Q801" i="2"/>
  <c r="R801" i="2"/>
  <c r="AQ801" i="2" s="1"/>
  <c r="S801" i="2"/>
  <c r="AC801" i="2"/>
  <c r="AE801" i="2"/>
  <c r="AF801" i="2"/>
  <c r="AG801" i="2"/>
  <c r="AL801" i="2"/>
  <c r="AT801" i="2"/>
  <c r="AY801" i="2"/>
  <c r="AZ801" i="2"/>
  <c r="BB801" i="2"/>
  <c r="BC801" i="2" s="1"/>
  <c r="BF801" i="2"/>
  <c r="BG801" i="2"/>
  <c r="BH801" i="2"/>
  <c r="P802" i="2"/>
  <c r="Q802" i="2"/>
  <c r="R802" i="2"/>
  <c r="AQ802" i="2" s="1"/>
  <c r="S802" i="2"/>
  <c r="AC802" i="2"/>
  <c r="AE802" i="2"/>
  <c r="AF802" i="2"/>
  <c r="AG802" i="2"/>
  <c r="AL802" i="2"/>
  <c r="AT802" i="2"/>
  <c r="AY802" i="2"/>
  <c r="AZ802" i="2"/>
  <c r="BB802" i="2"/>
  <c r="BC802" i="2" s="1"/>
  <c r="BF802" i="2"/>
  <c r="BG802" i="2"/>
  <c r="BH802" i="2"/>
  <c r="P803" i="2"/>
  <c r="Q803" i="2"/>
  <c r="R803" i="2"/>
  <c r="AQ803" i="2" s="1"/>
  <c r="S803" i="2"/>
  <c r="AC803" i="2"/>
  <c r="AE803" i="2"/>
  <c r="AF803" i="2"/>
  <c r="AG803" i="2"/>
  <c r="AL803" i="2"/>
  <c r="AT803" i="2"/>
  <c r="AY803" i="2"/>
  <c r="AZ803" i="2"/>
  <c r="BB803" i="2"/>
  <c r="BC803" i="2" s="1"/>
  <c r="BF803" i="2"/>
  <c r="BG803" i="2"/>
  <c r="BH803" i="2"/>
  <c r="P804" i="2"/>
  <c r="Q804" i="2"/>
  <c r="R804" i="2"/>
  <c r="AQ804" i="2" s="1"/>
  <c r="S804" i="2"/>
  <c r="AC804" i="2"/>
  <c r="AE804" i="2"/>
  <c r="AF804" i="2"/>
  <c r="AG804" i="2"/>
  <c r="AL804" i="2"/>
  <c r="AT804" i="2"/>
  <c r="AY804" i="2"/>
  <c r="AZ804" i="2"/>
  <c r="BB804" i="2"/>
  <c r="BC804" i="2" s="1"/>
  <c r="BF804" i="2"/>
  <c r="BG804" i="2"/>
  <c r="BH804" i="2"/>
  <c r="P805" i="2"/>
  <c r="Q805" i="2"/>
  <c r="R805" i="2"/>
  <c r="AQ805" i="2" s="1"/>
  <c r="S805" i="2"/>
  <c r="AC805" i="2"/>
  <c r="AE805" i="2"/>
  <c r="AF805" i="2"/>
  <c r="AG805" i="2"/>
  <c r="AL805" i="2"/>
  <c r="AT805" i="2"/>
  <c r="AY805" i="2"/>
  <c r="AZ805" i="2"/>
  <c r="BB805" i="2"/>
  <c r="BC805" i="2" s="1"/>
  <c r="BF805" i="2"/>
  <c r="BG805" i="2"/>
  <c r="BH805" i="2"/>
  <c r="P806" i="2"/>
  <c r="Q806" i="2"/>
  <c r="R806" i="2"/>
  <c r="AQ806" i="2" s="1"/>
  <c r="S806" i="2"/>
  <c r="AC806" i="2"/>
  <c r="AE806" i="2"/>
  <c r="AF806" i="2"/>
  <c r="AG806" i="2"/>
  <c r="AL806" i="2"/>
  <c r="AT806" i="2"/>
  <c r="AY806" i="2"/>
  <c r="AZ806" i="2"/>
  <c r="BB806" i="2"/>
  <c r="BC806" i="2" s="1"/>
  <c r="BF806" i="2"/>
  <c r="BG806" i="2"/>
  <c r="BH806" i="2"/>
  <c r="P807" i="2"/>
  <c r="Q807" i="2"/>
  <c r="R807" i="2"/>
  <c r="AQ807" i="2" s="1"/>
  <c r="S807" i="2"/>
  <c r="AC807" i="2"/>
  <c r="AE807" i="2"/>
  <c r="AF807" i="2"/>
  <c r="AG807" i="2"/>
  <c r="AL807" i="2"/>
  <c r="AT807" i="2"/>
  <c r="AY807" i="2"/>
  <c r="AZ807" i="2"/>
  <c r="BB807" i="2"/>
  <c r="BC807" i="2" s="1"/>
  <c r="BF807" i="2"/>
  <c r="BG807" i="2"/>
  <c r="BH807" i="2"/>
  <c r="P808" i="2"/>
  <c r="Q808" i="2"/>
  <c r="R808" i="2"/>
  <c r="AQ808" i="2" s="1"/>
  <c r="S808" i="2"/>
  <c r="AC808" i="2"/>
  <c r="AE808" i="2"/>
  <c r="AF808" i="2"/>
  <c r="AG808" i="2"/>
  <c r="AL808" i="2"/>
  <c r="AT808" i="2"/>
  <c r="AY808" i="2"/>
  <c r="AZ808" i="2"/>
  <c r="BB808" i="2"/>
  <c r="BC808" i="2" s="1"/>
  <c r="BF808" i="2"/>
  <c r="BG808" i="2"/>
  <c r="BH808" i="2"/>
  <c r="P809" i="2"/>
  <c r="Q809" i="2"/>
  <c r="R809" i="2"/>
  <c r="AQ809" i="2" s="1"/>
  <c r="S809" i="2"/>
  <c r="AC809" i="2"/>
  <c r="AE809" i="2"/>
  <c r="AF809" i="2"/>
  <c r="AG809" i="2"/>
  <c r="AL809" i="2"/>
  <c r="AT809" i="2"/>
  <c r="AY809" i="2"/>
  <c r="AZ809" i="2"/>
  <c r="BB809" i="2"/>
  <c r="BC809" i="2" s="1"/>
  <c r="BF809" i="2"/>
  <c r="BG809" i="2"/>
  <c r="BH809" i="2"/>
  <c r="P810" i="2"/>
  <c r="Q810" i="2"/>
  <c r="R810" i="2"/>
  <c r="AQ810" i="2" s="1"/>
  <c r="S810" i="2"/>
  <c r="AC810" i="2"/>
  <c r="AE810" i="2"/>
  <c r="AF810" i="2"/>
  <c r="AG810" i="2"/>
  <c r="AL810" i="2"/>
  <c r="AT810" i="2"/>
  <c r="AY810" i="2"/>
  <c r="AZ810" i="2"/>
  <c r="BB810" i="2"/>
  <c r="BC810" i="2" s="1"/>
  <c r="BF810" i="2"/>
  <c r="BG810" i="2"/>
  <c r="BH810" i="2"/>
  <c r="P811" i="2"/>
  <c r="Q811" i="2"/>
  <c r="R811" i="2"/>
  <c r="AQ811" i="2" s="1"/>
  <c r="S811" i="2"/>
  <c r="AC811" i="2"/>
  <c r="AE811" i="2"/>
  <c r="AF811" i="2"/>
  <c r="AG811" i="2"/>
  <c r="AL811" i="2"/>
  <c r="AT811" i="2"/>
  <c r="AY811" i="2"/>
  <c r="AZ811" i="2"/>
  <c r="BB811" i="2"/>
  <c r="BC811" i="2" s="1"/>
  <c r="BF811" i="2"/>
  <c r="BG811" i="2"/>
  <c r="BH811" i="2"/>
  <c r="P812" i="2"/>
  <c r="Q812" i="2"/>
  <c r="R812" i="2"/>
  <c r="AQ812" i="2" s="1"/>
  <c r="S812" i="2"/>
  <c r="AC812" i="2"/>
  <c r="AE812" i="2"/>
  <c r="AF812" i="2"/>
  <c r="AG812" i="2"/>
  <c r="AL812" i="2"/>
  <c r="AT812" i="2"/>
  <c r="AY812" i="2"/>
  <c r="AZ812" i="2"/>
  <c r="BB812" i="2"/>
  <c r="BC812" i="2" s="1"/>
  <c r="BF812" i="2"/>
  <c r="BG812" i="2"/>
  <c r="BH812" i="2"/>
  <c r="P813" i="2"/>
  <c r="Q813" i="2"/>
  <c r="R813" i="2"/>
  <c r="AQ813" i="2" s="1"/>
  <c r="S813" i="2"/>
  <c r="AC813" i="2"/>
  <c r="AE813" i="2"/>
  <c r="AF813" i="2"/>
  <c r="AG813" i="2"/>
  <c r="AL813" i="2"/>
  <c r="AT813" i="2"/>
  <c r="AY813" i="2"/>
  <c r="AZ813" i="2"/>
  <c r="BB813" i="2"/>
  <c r="BC813" i="2" s="1"/>
  <c r="BF813" i="2"/>
  <c r="BG813" i="2"/>
  <c r="BH813" i="2"/>
  <c r="P814" i="2"/>
  <c r="Q814" i="2"/>
  <c r="R814" i="2"/>
  <c r="AQ814" i="2" s="1"/>
  <c r="S814" i="2"/>
  <c r="AC814" i="2"/>
  <c r="AE814" i="2"/>
  <c r="AF814" i="2"/>
  <c r="AG814" i="2"/>
  <c r="AL814" i="2"/>
  <c r="AT814" i="2"/>
  <c r="AY814" i="2"/>
  <c r="AZ814" i="2"/>
  <c r="BB814" i="2"/>
  <c r="BC814" i="2" s="1"/>
  <c r="BF814" i="2"/>
  <c r="BG814" i="2"/>
  <c r="BH814" i="2"/>
  <c r="P815" i="2"/>
  <c r="Q815" i="2"/>
  <c r="R815" i="2"/>
  <c r="AQ815" i="2" s="1"/>
  <c r="S815" i="2"/>
  <c r="AC815" i="2"/>
  <c r="AE815" i="2"/>
  <c r="AF815" i="2"/>
  <c r="AG815" i="2"/>
  <c r="AL815" i="2"/>
  <c r="AT815" i="2"/>
  <c r="AY815" i="2"/>
  <c r="AZ815" i="2"/>
  <c r="BB815" i="2"/>
  <c r="BC815" i="2" s="1"/>
  <c r="BF815" i="2"/>
  <c r="BG815" i="2"/>
  <c r="BH815" i="2"/>
  <c r="P816" i="2"/>
  <c r="Q816" i="2"/>
  <c r="R816" i="2"/>
  <c r="AQ816" i="2" s="1"/>
  <c r="S816" i="2"/>
  <c r="AC816" i="2"/>
  <c r="AE816" i="2"/>
  <c r="AF816" i="2"/>
  <c r="AG816" i="2"/>
  <c r="AL816" i="2"/>
  <c r="AT816" i="2"/>
  <c r="AY816" i="2"/>
  <c r="AZ816" i="2"/>
  <c r="BB816" i="2"/>
  <c r="BC816" i="2" s="1"/>
  <c r="BF816" i="2"/>
  <c r="BG816" i="2"/>
  <c r="BH816" i="2"/>
  <c r="P817" i="2"/>
  <c r="Q817" i="2"/>
  <c r="R817" i="2"/>
  <c r="AQ817" i="2" s="1"/>
  <c r="S817" i="2"/>
  <c r="AC817" i="2"/>
  <c r="AE817" i="2"/>
  <c r="AF817" i="2"/>
  <c r="AG817" i="2"/>
  <c r="AL817" i="2"/>
  <c r="AT817" i="2"/>
  <c r="AY817" i="2"/>
  <c r="AZ817" i="2"/>
  <c r="BB817" i="2"/>
  <c r="BC817" i="2" s="1"/>
  <c r="BF817" i="2"/>
  <c r="BG817" i="2"/>
  <c r="BH817" i="2"/>
  <c r="P818" i="2"/>
  <c r="Q818" i="2"/>
  <c r="R818" i="2"/>
  <c r="AQ818" i="2" s="1"/>
  <c r="S818" i="2"/>
  <c r="AC818" i="2"/>
  <c r="AE818" i="2"/>
  <c r="AF818" i="2"/>
  <c r="AG818" i="2"/>
  <c r="AL818" i="2"/>
  <c r="AT818" i="2"/>
  <c r="AY818" i="2"/>
  <c r="AZ818" i="2"/>
  <c r="BB818" i="2"/>
  <c r="BC818" i="2" s="1"/>
  <c r="BF818" i="2"/>
  <c r="BG818" i="2"/>
  <c r="BH818" i="2"/>
  <c r="P819" i="2"/>
  <c r="Q819" i="2"/>
  <c r="R819" i="2"/>
  <c r="AQ819" i="2" s="1"/>
  <c r="S819" i="2"/>
  <c r="AC819" i="2"/>
  <c r="AE819" i="2"/>
  <c r="AF819" i="2"/>
  <c r="AG819" i="2"/>
  <c r="AL819" i="2"/>
  <c r="AT819" i="2"/>
  <c r="AY819" i="2"/>
  <c r="AZ819" i="2"/>
  <c r="BB819" i="2"/>
  <c r="BC819" i="2" s="1"/>
  <c r="BF819" i="2"/>
  <c r="BG819" i="2"/>
  <c r="BH819" i="2"/>
  <c r="P820" i="2"/>
  <c r="Q820" i="2"/>
  <c r="R820" i="2"/>
  <c r="AQ820" i="2" s="1"/>
  <c r="S820" i="2"/>
  <c r="AC820" i="2"/>
  <c r="AE820" i="2"/>
  <c r="AF820" i="2"/>
  <c r="AG820" i="2"/>
  <c r="AL820" i="2"/>
  <c r="AT820" i="2"/>
  <c r="AY820" i="2"/>
  <c r="AZ820" i="2"/>
  <c r="BB820" i="2"/>
  <c r="BC820" i="2" s="1"/>
  <c r="BF820" i="2"/>
  <c r="BG820" i="2"/>
  <c r="BH820" i="2"/>
  <c r="P821" i="2"/>
  <c r="Q821" i="2"/>
  <c r="R821" i="2"/>
  <c r="AQ821" i="2" s="1"/>
  <c r="S821" i="2"/>
  <c r="AC821" i="2"/>
  <c r="AE821" i="2"/>
  <c r="AF821" i="2"/>
  <c r="AG821" i="2"/>
  <c r="AL821" i="2"/>
  <c r="AT821" i="2"/>
  <c r="AY821" i="2"/>
  <c r="AZ821" i="2"/>
  <c r="BB821" i="2"/>
  <c r="BC821" i="2" s="1"/>
  <c r="BF821" i="2"/>
  <c r="BG821" i="2"/>
  <c r="BH821" i="2"/>
  <c r="P822" i="2"/>
  <c r="Q822" i="2"/>
  <c r="R822" i="2"/>
  <c r="AQ822" i="2" s="1"/>
  <c r="S822" i="2"/>
  <c r="AC822" i="2"/>
  <c r="AE822" i="2"/>
  <c r="AF822" i="2"/>
  <c r="AG822" i="2"/>
  <c r="AL822" i="2"/>
  <c r="AT822" i="2"/>
  <c r="AY822" i="2"/>
  <c r="AZ822" i="2"/>
  <c r="BB822" i="2"/>
  <c r="BC822" i="2" s="1"/>
  <c r="BF822" i="2"/>
  <c r="BG822" i="2"/>
  <c r="BH822" i="2"/>
  <c r="P823" i="2"/>
  <c r="Q823" i="2"/>
  <c r="R823" i="2"/>
  <c r="AQ823" i="2" s="1"/>
  <c r="S823" i="2"/>
  <c r="AC823" i="2"/>
  <c r="AE823" i="2"/>
  <c r="AF823" i="2"/>
  <c r="AG823" i="2"/>
  <c r="AL823" i="2"/>
  <c r="AT823" i="2"/>
  <c r="AY823" i="2"/>
  <c r="AZ823" i="2"/>
  <c r="BB823" i="2"/>
  <c r="BC823" i="2" s="1"/>
  <c r="BF823" i="2"/>
  <c r="BG823" i="2"/>
  <c r="BH823" i="2"/>
  <c r="P824" i="2"/>
  <c r="Q824" i="2"/>
  <c r="R824" i="2"/>
  <c r="AQ824" i="2" s="1"/>
  <c r="S824" i="2"/>
  <c r="AC824" i="2"/>
  <c r="AE824" i="2"/>
  <c r="AF824" i="2"/>
  <c r="AG824" i="2"/>
  <c r="AL824" i="2"/>
  <c r="AT824" i="2"/>
  <c r="AY824" i="2"/>
  <c r="AZ824" i="2"/>
  <c r="BB824" i="2"/>
  <c r="BC824" i="2" s="1"/>
  <c r="BF824" i="2"/>
  <c r="BG824" i="2"/>
  <c r="BH824" i="2"/>
  <c r="P825" i="2"/>
  <c r="Q825" i="2"/>
  <c r="R825" i="2"/>
  <c r="AQ825" i="2" s="1"/>
  <c r="S825" i="2"/>
  <c r="AC825" i="2"/>
  <c r="AE825" i="2"/>
  <c r="AF825" i="2"/>
  <c r="AG825" i="2"/>
  <c r="AL825" i="2"/>
  <c r="AT825" i="2"/>
  <c r="AY825" i="2"/>
  <c r="AZ825" i="2"/>
  <c r="BB825" i="2"/>
  <c r="BC825" i="2" s="1"/>
  <c r="BF825" i="2"/>
  <c r="BG825" i="2"/>
  <c r="BH825" i="2"/>
  <c r="P826" i="2"/>
  <c r="Q826" i="2"/>
  <c r="R826" i="2"/>
  <c r="AQ826" i="2" s="1"/>
  <c r="S826" i="2"/>
  <c r="AC826" i="2"/>
  <c r="AE826" i="2"/>
  <c r="AF826" i="2"/>
  <c r="AG826" i="2"/>
  <c r="AL826" i="2"/>
  <c r="AT826" i="2"/>
  <c r="AY826" i="2"/>
  <c r="AZ826" i="2"/>
  <c r="BB826" i="2"/>
  <c r="BC826" i="2" s="1"/>
  <c r="BF826" i="2"/>
  <c r="BG826" i="2"/>
  <c r="BH826" i="2"/>
  <c r="P827" i="2"/>
  <c r="Q827" i="2"/>
  <c r="R827" i="2"/>
  <c r="AQ827" i="2" s="1"/>
  <c r="S827" i="2"/>
  <c r="AC827" i="2"/>
  <c r="AE827" i="2"/>
  <c r="AF827" i="2"/>
  <c r="AG827" i="2"/>
  <c r="AL827" i="2"/>
  <c r="AT827" i="2"/>
  <c r="AY827" i="2"/>
  <c r="AZ827" i="2"/>
  <c r="BB827" i="2"/>
  <c r="BC827" i="2" s="1"/>
  <c r="BF827" i="2"/>
  <c r="BG827" i="2"/>
  <c r="BH827" i="2"/>
  <c r="P828" i="2"/>
  <c r="Q828" i="2"/>
  <c r="R828" i="2"/>
  <c r="AQ828" i="2" s="1"/>
  <c r="S828" i="2"/>
  <c r="AC828" i="2"/>
  <c r="AE828" i="2"/>
  <c r="AF828" i="2"/>
  <c r="AG828" i="2"/>
  <c r="AL828" i="2"/>
  <c r="AT828" i="2"/>
  <c r="AY828" i="2"/>
  <c r="AZ828" i="2"/>
  <c r="BB828" i="2"/>
  <c r="BC828" i="2" s="1"/>
  <c r="BF828" i="2"/>
  <c r="BG828" i="2"/>
  <c r="BH828" i="2"/>
  <c r="P829" i="2"/>
  <c r="Q829" i="2"/>
  <c r="R829" i="2"/>
  <c r="AQ829" i="2" s="1"/>
  <c r="S829" i="2"/>
  <c r="AC829" i="2"/>
  <c r="AE829" i="2"/>
  <c r="AF829" i="2"/>
  <c r="AG829" i="2"/>
  <c r="AL829" i="2"/>
  <c r="AT829" i="2"/>
  <c r="AY829" i="2"/>
  <c r="AZ829" i="2"/>
  <c r="BB829" i="2"/>
  <c r="BC829" i="2" s="1"/>
  <c r="BF829" i="2"/>
  <c r="BG829" i="2"/>
  <c r="BH829" i="2"/>
  <c r="P830" i="2"/>
  <c r="Q830" i="2"/>
  <c r="R830" i="2"/>
  <c r="AQ830" i="2" s="1"/>
  <c r="S830" i="2"/>
  <c r="AC830" i="2"/>
  <c r="AE830" i="2"/>
  <c r="AF830" i="2"/>
  <c r="AG830" i="2"/>
  <c r="AL830" i="2"/>
  <c r="AT830" i="2"/>
  <c r="AY830" i="2"/>
  <c r="AZ830" i="2"/>
  <c r="BB830" i="2"/>
  <c r="BC830" i="2" s="1"/>
  <c r="BF830" i="2"/>
  <c r="BG830" i="2"/>
  <c r="BH830" i="2"/>
  <c r="P831" i="2"/>
  <c r="Q831" i="2"/>
  <c r="R831" i="2"/>
  <c r="AQ831" i="2" s="1"/>
  <c r="S831" i="2"/>
  <c r="AC831" i="2"/>
  <c r="AE831" i="2"/>
  <c r="AF831" i="2"/>
  <c r="AG831" i="2"/>
  <c r="AL831" i="2"/>
  <c r="AT831" i="2"/>
  <c r="AY831" i="2"/>
  <c r="AZ831" i="2"/>
  <c r="BB831" i="2"/>
  <c r="BC831" i="2" s="1"/>
  <c r="BF831" i="2"/>
  <c r="BG831" i="2"/>
  <c r="BH831" i="2"/>
  <c r="P832" i="2"/>
  <c r="Q832" i="2"/>
  <c r="R832" i="2"/>
  <c r="AQ832" i="2" s="1"/>
  <c r="S832" i="2"/>
  <c r="AC832" i="2"/>
  <c r="AE832" i="2"/>
  <c r="AF832" i="2"/>
  <c r="AG832" i="2"/>
  <c r="AL832" i="2"/>
  <c r="AT832" i="2"/>
  <c r="AY832" i="2"/>
  <c r="AZ832" i="2"/>
  <c r="BB832" i="2"/>
  <c r="BC832" i="2" s="1"/>
  <c r="BF832" i="2"/>
  <c r="BG832" i="2"/>
  <c r="BH832" i="2"/>
  <c r="P833" i="2"/>
  <c r="Q833" i="2"/>
  <c r="R833" i="2"/>
  <c r="AQ833" i="2" s="1"/>
  <c r="S833" i="2"/>
  <c r="AC833" i="2"/>
  <c r="AE833" i="2"/>
  <c r="AF833" i="2"/>
  <c r="AG833" i="2"/>
  <c r="AL833" i="2"/>
  <c r="AT833" i="2"/>
  <c r="AY833" i="2"/>
  <c r="AZ833" i="2"/>
  <c r="BB833" i="2"/>
  <c r="BC833" i="2" s="1"/>
  <c r="BF833" i="2"/>
  <c r="BG833" i="2"/>
  <c r="BH833" i="2"/>
  <c r="P834" i="2"/>
  <c r="Q834" i="2"/>
  <c r="R834" i="2"/>
  <c r="AQ834" i="2" s="1"/>
  <c r="S834" i="2"/>
  <c r="AC834" i="2"/>
  <c r="AE834" i="2"/>
  <c r="AF834" i="2"/>
  <c r="AG834" i="2"/>
  <c r="AL834" i="2"/>
  <c r="AT834" i="2"/>
  <c r="AY834" i="2"/>
  <c r="AZ834" i="2"/>
  <c r="BB834" i="2"/>
  <c r="BC834" i="2" s="1"/>
  <c r="BF834" i="2"/>
  <c r="BG834" i="2"/>
  <c r="BH834" i="2"/>
  <c r="P835" i="2"/>
  <c r="Q835" i="2"/>
  <c r="R835" i="2"/>
  <c r="AQ835" i="2" s="1"/>
  <c r="S835" i="2"/>
  <c r="AC835" i="2"/>
  <c r="AE835" i="2"/>
  <c r="AF835" i="2"/>
  <c r="AG835" i="2"/>
  <c r="AL835" i="2"/>
  <c r="AT835" i="2"/>
  <c r="AY835" i="2"/>
  <c r="AZ835" i="2"/>
  <c r="BB835" i="2"/>
  <c r="BC835" i="2" s="1"/>
  <c r="BF835" i="2"/>
  <c r="BG835" i="2"/>
  <c r="BH835" i="2"/>
  <c r="P836" i="2"/>
  <c r="Q836" i="2"/>
  <c r="R836" i="2"/>
  <c r="AQ836" i="2" s="1"/>
  <c r="S836" i="2"/>
  <c r="AC836" i="2"/>
  <c r="AE836" i="2"/>
  <c r="AF836" i="2"/>
  <c r="AG836" i="2"/>
  <c r="AL836" i="2"/>
  <c r="AT836" i="2"/>
  <c r="AY836" i="2"/>
  <c r="AZ836" i="2"/>
  <c r="BB836" i="2"/>
  <c r="BC836" i="2" s="1"/>
  <c r="BF836" i="2"/>
  <c r="BG836" i="2"/>
  <c r="BH836" i="2"/>
  <c r="P837" i="2"/>
  <c r="Q837" i="2"/>
  <c r="R837" i="2"/>
  <c r="AQ837" i="2" s="1"/>
  <c r="S837" i="2"/>
  <c r="AC837" i="2"/>
  <c r="AE837" i="2"/>
  <c r="AF837" i="2"/>
  <c r="AG837" i="2"/>
  <c r="AL837" i="2"/>
  <c r="AT837" i="2"/>
  <c r="AY837" i="2"/>
  <c r="AZ837" i="2"/>
  <c r="BB837" i="2"/>
  <c r="BC837" i="2" s="1"/>
  <c r="BF837" i="2"/>
  <c r="BG837" i="2"/>
  <c r="BH837" i="2"/>
  <c r="P838" i="2"/>
  <c r="Q838" i="2"/>
  <c r="R838" i="2"/>
  <c r="AQ838" i="2" s="1"/>
  <c r="S838" i="2"/>
  <c r="AC838" i="2"/>
  <c r="AE838" i="2"/>
  <c r="AF838" i="2"/>
  <c r="AG838" i="2"/>
  <c r="AL838" i="2"/>
  <c r="AT838" i="2"/>
  <c r="AY838" i="2"/>
  <c r="AZ838" i="2"/>
  <c r="BB838" i="2"/>
  <c r="BC838" i="2" s="1"/>
  <c r="BF838" i="2"/>
  <c r="BG838" i="2"/>
  <c r="BH838" i="2"/>
  <c r="P839" i="2"/>
  <c r="Q839" i="2"/>
  <c r="R839" i="2"/>
  <c r="AQ839" i="2" s="1"/>
  <c r="S839" i="2"/>
  <c r="AC839" i="2"/>
  <c r="AE839" i="2"/>
  <c r="AF839" i="2"/>
  <c r="AG839" i="2"/>
  <c r="AL839" i="2"/>
  <c r="AT839" i="2"/>
  <c r="AY839" i="2"/>
  <c r="AZ839" i="2"/>
  <c r="BB839" i="2"/>
  <c r="BC839" i="2" s="1"/>
  <c r="BF839" i="2"/>
  <c r="BG839" i="2"/>
  <c r="BH839" i="2"/>
  <c r="P840" i="2"/>
  <c r="Q840" i="2"/>
  <c r="R840" i="2"/>
  <c r="AQ840" i="2" s="1"/>
  <c r="S840" i="2"/>
  <c r="AC840" i="2"/>
  <c r="AE840" i="2"/>
  <c r="AF840" i="2"/>
  <c r="AG840" i="2"/>
  <c r="AL840" i="2"/>
  <c r="AT840" i="2"/>
  <c r="AY840" i="2"/>
  <c r="AZ840" i="2"/>
  <c r="BB840" i="2"/>
  <c r="BC840" i="2" s="1"/>
  <c r="BF840" i="2"/>
  <c r="BG840" i="2"/>
  <c r="BH840" i="2"/>
  <c r="P841" i="2"/>
  <c r="Q841" i="2"/>
  <c r="R841" i="2"/>
  <c r="AQ841" i="2" s="1"/>
  <c r="S841" i="2"/>
  <c r="AC841" i="2"/>
  <c r="AE841" i="2"/>
  <c r="AF841" i="2"/>
  <c r="AG841" i="2"/>
  <c r="AL841" i="2"/>
  <c r="AT841" i="2"/>
  <c r="AY841" i="2"/>
  <c r="AZ841" i="2"/>
  <c r="BB841" i="2"/>
  <c r="BC841" i="2" s="1"/>
  <c r="BF841" i="2"/>
  <c r="BG841" i="2"/>
  <c r="BH841" i="2"/>
  <c r="P842" i="2"/>
  <c r="Q842" i="2"/>
  <c r="R842" i="2"/>
  <c r="AQ842" i="2" s="1"/>
  <c r="S842" i="2"/>
  <c r="AC842" i="2"/>
  <c r="AE842" i="2"/>
  <c r="AF842" i="2"/>
  <c r="AG842" i="2"/>
  <c r="AL842" i="2"/>
  <c r="AT842" i="2"/>
  <c r="AY842" i="2"/>
  <c r="AZ842" i="2"/>
  <c r="BB842" i="2"/>
  <c r="BC842" i="2" s="1"/>
  <c r="BF842" i="2"/>
  <c r="BG842" i="2"/>
  <c r="BH842" i="2"/>
  <c r="P843" i="2"/>
  <c r="Q843" i="2"/>
  <c r="R843" i="2"/>
  <c r="AQ843" i="2" s="1"/>
  <c r="S843" i="2"/>
  <c r="AC843" i="2"/>
  <c r="AE843" i="2"/>
  <c r="AF843" i="2"/>
  <c r="AG843" i="2"/>
  <c r="AL843" i="2"/>
  <c r="AT843" i="2"/>
  <c r="AY843" i="2"/>
  <c r="AZ843" i="2"/>
  <c r="BB843" i="2"/>
  <c r="BC843" i="2" s="1"/>
  <c r="BF843" i="2"/>
  <c r="BG843" i="2"/>
  <c r="BH843" i="2"/>
  <c r="P844" i="2"/>
  <c r="Q844" i="2"/>
  <c r="R844" i="2"/>
  <c r="AQ844" i="2" s="1"/>
  <c r="S844" i="2"/>
  <c r="AC844" i="2"/>
  <c r="AE844" i="2"/>
  <c r="AF844" i="2"/>
  <c r="AG844" i="2"/>
  <c r="AL844" i="2"/>
  <c r="AT844" i="2"/>
  <c r="AY844" i="2"/>
  <c r="AZ844" i="2"/>
  <c r="BB844" i="2"/>
  <c r="BC844" i="2" s="1"/>
  <c r="BF844" i="2"/>
  <c r="BG844" i="2"/>
  <c r="BH844" i="2"/>
  <c r="P845" i="2"/>
  <c r="Q845" i="2"/>
  <c r="R845" i="2"/>
  <c r="AQ845" i="2" s="1"/>
  <c r="S845" i="2"/>
  <c r="AC845" i="2"/>
  <c r="AE845" i="2"/>
  <c r="AF845" i="2"/>
  <c r="AG845" i="2"/>
  <c r="AL845" i="2"/>
  <c r="AT845" i="2"/>
  <c r="AY845" i="2"/>
  <c r="AZ845" i="2"/>
  <c r="BB845" i="2"/>
  <c r="BC845" i="2" s="1"/>
  <c r="BF845" i="2"/>
  <c r="BG845" i="2"/>
  <c r="BH845" i="2"/>
  <c r="P846" i="2"/>
  <c r="Q846" i="2"/>
  <c r="R846" i="2"/>
  <c r="AQ846" i="2" s="1"/>
  <c r="S846" i="2"/>
  <c r="AC846" i="2"/>
  <c r="AE846" i="2"/>
  <c r="AF846" i="2"/>
  <c r="AG846" i="2"/>
  <c r="AL846" i="2"/>
  <c r="AT846" i="2"/>
  <c r="AY846" i="2"/>
  <c r="AZ846" i="2"/>
  <c r="BB846" i="2"/>
  <c r="BC846" i="2" s="1"/>
  <c r="BF846" i="2"/>
  <c r="BG846" i="2"/>
  <c r="BH846" i="2"/>
  <c r="P847" i="2"/>
  <c r="Q847" i="2"/>
  <c r="R847" i="2"/>
  <c r="AQ847" i="2" s="1"/>
  <c r="S847" i="2"/>
  <c r="AC847" i="2"/>
  <c r="AE847" i="2"/>
  <c r="AF847" i="2"/>
  <c r="AG847" i="2"/>
  <c r="AL847" i="2"/>
  <c r="AT847" i="2"/>
  <c r="AY847" i="2"/>
  <c r="AZ847" i="2"/>
  <c r="BB847" i="2"/>
  <c r="BC847" i="2" s="1"/>
  <c r="BF847" i="2"/>
  <c r="BG847" i="2"/>
  <c r="BH847" i="2"/>
  <c r="P848" i="2"/>
  <c r="Q848" i="2"/>
  <c r="R848" i="2"/>
  <c r="AQ848" i="2" s="1"/>
  <c r="S848" i="2"/>
  <c r="AC848" i="2"/>
  <c r="AE848" i="2"/>
  <c r="AF848" i="2"/>
  <c r="AG848" i="2"/>
  <c r="AL848" i="2"/>
  <c r="AT848" i="2"/>
  <c r="AY848" i="2"/>
  <c r="AZ848" i="2"/>
  <c r="BB848" i="2"/>
  <c r="BC848" i="2" s="1"/>
  <c r="BF848" i="2"/>
  <c r="BG848" i="2"/>
  <c r="BH848" i="2"/>
  <c r="P849" i="2"/>
  <c r="Q849" i="2"/>
  <c r="R849" i="2"/>
  <c r="AQ849" i="2" s="1"/>
  <c r="S849" i="2"/>
  <c r="AC849" i="2"/>
  <c r="AE849" i="2"/>
  <c r="AF849" i="2"/>
  <c r="AG849" i="2"/>
  <c r="AL849" i="2"/>
  <c r="AT849" i="2"/>
  <c r="AY849" i="2"/>
  <c r="AZ849" i="2"/>
  <c r="BB849" i="2"/>
  <c r="BC849" i="2" s="1"/>
  <c r="BF849" i="2"/>
  <c r="BG849" i="2"/>
  <c r="BH849" i="2"/>
  <c r="P850" i="2"/>
  <c r="Q850" i="2"/>
  <c r="R850" i="2"/>
  <c r="AQ850" i="2" s="1"/>
  <c r="S850" i="2"/>
  <c r="AC850" i="2"/>
  <c r="AE850" i="2"/>
  <c r="AF850" i="2"/>
  <c r="AG850" i="2"/>
  <c r="AL850" i="2"/>
  <c r="AT850" i="2"/>
  <c r="AY850" i="2"/>
  <c r="AZ850" i="2"/>
  <c r="BB850" i="2"/>
  <c r="BC850" i="2" s="1"/>
  <c r="BF850" i="2"/>
  <c r="BG850" i="2"/>
  <c r="BH850" i="2"/>
  <c r="P851" i="2"/>
  <c r="Q851" i="2"/>
  <c r="R851" i="2"/>
  <c r="AQ851" i="2" s="1"/>
  <c r="S851" i="2"/>
  <c r="AC851" i="2"/>
  <c r="AE851" i="2"/>
  <c r="AF851" i="2"/>
  <c r="AG851" i="2"/>
  <c r="AL851" i="2"/>
  <c r="AT851" i="2"/>
  <c r="AY851" i="2"/>
  <c r="AZ851" i="2"/>
  <c r="BB851" i="2"/>
  <c r="BC851" i="2" s="1"/>
  <c r="BF851" i="2"/>
  <c r="BG851" i="2"/>
  <c r="BH851" i="2"/>
  <c r="P852" i="2"/>
  <c r="Q852" i="2"/>
  <c r="R852" i="2"/>
  <c r="AQ852" i="2" s="1"/>
  <c r="S852" i="2"/>
  <c r="AC852" i="2"/>
  <c r="AE852" i="2"/>
  <c r="AF852" i="2"/>
  <c r="AG852" i="2"/>
  <c r="AL852" i="2"/>
  <c r="AT852" i="2"/>
  <c r="AY852" i="2"/>
  <c r="AZ852" i="2"/>
  <c r="BB852" i="2"/>
  <c r="BC852" i="2" s="1"/>
  <c r="BF852" i="2"/>
  <c r="BG852" i="2"/>
  <c r="BH852" i="2"/>
  <c r="P853" i="2"/>
  <c r="Q853" i="2"/>
  <c r="R853" i="2"/>
  <c r="AQ853" i="2" s="1"/>
  <c r="S853" i="2"/>
  <c r="AC853" i="2"/>
  <c r="AE853" i="2"/>
  <c r="AF853" i="2"/>
  <c r="AG853" i="2"/>
  <c r="AL853" i="2"/>
  <c r="AT853" i="2"/>
  <c r="AY853" i="2"/>
  <c r="AZ853" i="2"/>
  <c r="BB853" i="2"/>
  <c r="BC853" i="2" s="1"/>
  <c r="BF853" i="2"/>
  <c r="BG853" i="2"/>
  <c r="BH853" i="2"/>
  <c r="P854" i="2"/>
  <c r="Q854" i="2"/>
  <c r="R854" i="2"/>
  <c r="AQ854" i="2" s="1"/>
  <c r="S854" i="2"/>
  <c r="AC854" i="2"/>
  <c r="AE854" i="2"/>
  <c r="AF854" i="2"/>
  <c r="AG854" i="2"/>
  <c r="AL854" i="2"/>
  <c r="AT854" i="2"/>
  <c r="AY854" i="2"/>
  <c r="AZ854" i="2"/>
  <c r="BB854" i="2"/>
  <c r="BC854" i="2" s="1"/>
  <c r="BF854" i="2"/>
  <c r="BG854" i="2"/>
  <c r="BH854" i="2"/>
  <c r="P855" i="2"/>
  <c r="Q855" i="2"/>
  <c r="R855" i="2"/>
  <c r="AQ855" i="2" s="1"/>
  <c r="S855" i="2"/>
  <c r="AC855" i="2"/>
  <c r="AE855" i="2"/>
  <c r="AF855" i="2"/>
  <c r="AG855" i="2"/>
  <c r="AL855" i="2"/>
  <c r="AT855" i="2"/>
  <c r="AY855" i="2"/>
  <c r="AZ855" i="2"/>
  <c r="BB855" i="2"/>
  <c r="BC855" i="2" s="1"/>
  <c r="BF855" i="2"/>
  <c r="BG855" i="2"/>
  <c r="BH855" i="2"/>
  <c r="P856" i="2"/>
  <c r="Q856" i="2"/>
  <c r="R856" i="2"/>
  <c r="AQ856" i="2" s="1"/>
  <c r="S856" i="2"/>
  <c r="AC856" i="2"/>
  <c r="AE856" i="2"/>
  <c r="AF856" i="2"/>
  <c r="AG856" i="2"/>
  <c r="AL856" i="2"/>
  <c r="AT856" i="2"/>
  <c r="AY856" i="2"/>
  <c r="AZ856" i="2"/>
  <c r="BB856" i="2"/>
  <c r="BC856" i="2" s="1"/>
  <c r="BF856" i="2"/>
  <c r="BG856" i="2"/>
  <c r="BH856" i="2"/>
  <c r="P857" i="2"/>
  <c r="Q857" i="2"/>
  <c r="R857" i="2"/>
  <c r="AQ857" i="2" s="1"/>
  <c r="S857" i="2"/>
  <c r="AC857" i="2"/>
  <c r="AE857" i="2"/>
  <c r="AF857" i="2"/>
  <c r="AG857" i="2"/>
  <c r="AL857" i="2"/>
  <c r="AT857" i="2"/>
  <c r="AY857" i="2"/>
  <c r="AZ857" i="2"/>
  <c r="BB857" i="2"/>
  <c r="BC857" i="2" s="1"/>
  <c r="BF857" i="2"/>
  <c r="BG857" i="2"/>
  <c r="BH857" i="2"/>
  <c r="P858" i="2"/>
  <c r="Q858" i="2"/>
  <c r="R858" i="2"/>
  <c r="AQ858" i="2" s="1"/>
  <c r="S858" i="2"/>
  <c r="AC858" i="2"/>
  <c r="AE858" i="2"/>
  <c r="AF858" i="2"/>
  <c r="AG858" i="2"/>
  <c r="AL858" i="2"/>
  <c r="AT858" i="2"/>
  <c r="AY858" i="2"/>
  <c r="AZ858" i="2"/>
  <c r="BB858" i="2"/>
  <c r="BC858" i="2" s="1"/>
  <c r="BF858" i="2"/>
  <c r="BG858" i="2"/>
  <c r="BH858" i="2"/>
  <c r="P859" i="2"/>
  <c r="Q859" i="2"/>
  <c r="R859" i="2"/>
  <c r="AQ859" i="2" s="1"/>
  <c r="S859" i="2"/>
  <c r="AC859" i="2"/>
  <c r="AE859" i="2"/>
  <c r="AF859" i="2"/>
  <c r="AG859" i="2"/>
  <c r="AL859" i="2"/>
  <c r="AT859" i="2"/>
  <c r="AY859" i="2"/>
  <c r="AZ859" i="2"/>
  <c r="BB859" i="2"/>
  <c r="BC859" i="2" s="1"/>
  <c r="BF859" i="2"/>
  <c r="BG859" i="2"/>
  <c r="BH859" i="2"/>
  <c r="P860" i="2"/>
  <c r="Q860" i="2"/>
  <c r="R860" i="2"/>
  <c r="AQ860" i="2" s="1"/>
  <c r="S860" i="2"/>
  <c r="AC860" i="2"/>
  <c r="AE860" i="2"/>
  <c r="AF860" i="2"/>
  <c r="AG860" i="2"/>
  <c r="AL860" i="2"/>
  <c r="AT860" i="2"/>
  <c r="AY860" i="2"/>
  <c r="AZ860" i="2"/>
  <c r="BB860" i="2"/>
  <c r="BC860" i="2" s="1"/>
  <c r="BF860" i="2"/>
  <c r="BG860" i="2"/>
  <c r="BH860" i="2"/>
  <c r="P861" i="2"/>
  <c r="Q861" i="2"/>
  <c r="R861" i="2"/>
  <c r="AQ861" i="2" s="1"/>
  <c r="S861" i="2"/>
  <c r="AC861" i="2"/>
  <c r="AE861" i="2"/>
  <c r="AF861" i="2"/>
  <c r="AG861" i="2"/>
  <c r="AL861" i="2"/>
  <c r="AT861" i="2"/>
  <c r="AY861" i="2"/>
  <c r="AZ861" i="2"/>
  <c r="BB861" i="2"/>
  <c r="BC861" i="2" s="1"/>
  <c r="BF861" i="2"/>
  <c r="BG861" i="2"/>
  <c r="BH861" i="2"/>
  <c r="P862" i="2"/>
  <c r="Q862" i="2"/>
  <c r="R862" i="2"/>
  <c r="AQ862" i="2" s="1"/>
  <c r="S862" i="2"/>
  <c r="AC862" i="2"/>
  <c r="AE862" i="2"/>
  <c r="AF862" i="2"/>
  <c r="AG862" i="2"/>
  <c r="AL862" i="2"/>
  <c r="AT862" i="2"/>
  <c r="AY862" i="2"/>
  <c r="AZ862" i="2"/>
  <c r="BB862" i="2"/>
  <c r="BC862" i="2" s="1"/>
  <c r="BF862" i="2"/>
  <c r="BG862" i="2"/>
  <c r="BH862" i="2"/>
  <c r="P863" i="2"/>
  <c r="Q863" i="2"/>
  <c r="R863" i="2"/>
  <c r="AQ863" i="2" s="1"/>
  <c r="S863" i="2"/>
  <c r="AC863" i="2"/>
  <c r="AE863" i="2"/>
  <c r="AF863" i="2"/>
  <c r="AG863" i="2"/>
  <c r="AL863" i="2"/>
  <c r="AT863" i="2"/>
  <c r="AY863" i="2"/>
  <c r="AZ863" i="2"/>
  <c r="BB863" i="2"/>
  <c r="BC863" i="2" s="1"/>
  <c r="BF863" i="2"/>
  <c r="BG863" i="2"/>
  <c r="BH863" i="2"/>
  <c r="P864" i="2"/>
  <c r="Q864" i="2"/>
  <c r="R864" i="2"/>
  <c r="AQ864" i="2" s="1"/>
  <c r="S864" i="2"/>
  <c r="AC864" i="2"/>
  <c r="AE864" i="2"/>
  <c r="AF864" i="2"/>
  <c r="AG864" i="2"/>
  <c r="AL864" i="2"/>
  <c r="AT864" i="2"/>
  <c r="AY864" i="2"/>
  <c r="AZ864" i="2"/>
  <c r="BB864" i="2"/>
  <c r="BC864" i="2" s="1"/>
  <c r="BF864" i="2"/>
  <c r="BG864" i="2"/>
  <c r="BH864" i="2"/>
  <c r="P865" i="2"/>
  <c r="Q865" i="2"/>
  <c r="R865" i="2"/>
  <c r="AQ865" i="2" s="1"/>
  <c r="S865" i="2"/>
  <c r="AC865" i="2"/>
  <c r="AE865" i="2"/>
  <c r="AF865" i="2"/>
  <c r="AG865" i="2"/>
  <c r="AL865" i="2"/>
  <c r="AT865" i="2"/>
  <c r="AY865" i="2"/>
  <c r="AZ865" i="2"/>
  <c r="BB865" i="2"/>
  <c r="BC865" i="2" s="1"/>
  <c r="BF865" i="2"/>
  <c r="BG865" i="2"/>
  <c r="BH865" i="2"/>
  <c r="P866" i="2"/>
  <c r="Q866" i="2"/>
  <c r="R866" i="2"/>
  <c r="AQ866" i="2" s="1"/>
  <c r="S866" i="2"/>
  <c r="AC866" i="2"/>
  <c r="AE866" i="2"/>
  <c r="AF866" i="2"/>
  <c r="AG866" i="2"/>
  <c r="AL866" i="2"/>
  <c r="AT866" i="2"/>
  <c r="AY866" i="2"/>
  <c r="AZ866" i="2"/>
  <c r="BB866" i="2"/>
  <c r="BC866" i="2" s="1"/>
  <c r="BF866" i="2"/>
  <c r="BG866" i="2"/>
  <c r="BH866" i="2"/>
  <c r="P867" i="2"/>
  <c r="Q867" i="2"/>
  <c r="R867" i="2"/>
  <c r="AQ867" i="2" s="1"/>
  <c r="S867" i="2"/>
  <c r="AC867" i="2"/>
  <c r="AE867" i="2"/>
  <c r="AF867" i="2"/>
  <c r="AG867" i="2"/>
  <c r="AL867" i="2"/>
  <c r="AT867" i="2"/>
  <c r="AY867" i="2"/>
  <c r="AZ867" i="2"/>
  <c r="BB867" i="2"/>
  <c r="BC867" i="2" s="1"/>
  <c r="BF867" i="2"/>
  <c r="BG867" i="2"/>
  <c r="BH867" i="2"/>
  <c r="P868" i="2"/>
  <c r="Q868" i="2"/>
  <c r="R868" i="2"/>
  <c r="AQ868" i="2" s="1"/>
  <c r="S868" i="2"/>
  <c r="AC868" i="2"/>
  <c r="AE868" i="2"/>
  <c r="AF868" i="2"/>
  <c r="AG868" i="2"/>
  <c r="AL868" i="2"/>
  <c r="AT868" i="2"/>
  <c r="AY868" i="2"/>
  <c r="AZ868" i="2"/>
  <c r="BB868" i="2"/>
  <c r="BC868" i="2" s="1"/>
  <c r="BF868" i="2"/>
  <c r="BG868" i="2"/>
  <c r="BH868" i="2"/>
  <c r="P869" i="2"/>
  <c r="Q869" i="2"/>
  <c r="R869" i="2"/>
  <c r="AQ869" i="2" s="1"/>
  <c r="S869" i="2"/>
  <c r="AC869" i="2"/>
  <c r="AE869" i="2"/>
  <c r="AF869" i="2"/>
  <c r="AG869" i="2"/>
  <c r="AL869" i="2"/>
  <c r="AT869" i="2"/>
  <c r="AY869" i="2"/>
  <c r="AZ869" i="2"/>
  <c r="BB869" i="2"/>
  <c r="BC869" i="2" s="1"/>
  <c r="BF869" i="2"/>
  <c r="BG869" i="2"/>
  <c r="BH869" i="2"/>
  <c r="P870" i="2"/>
  <c r="Q870" i="2"/>
  <c r="R870" i="2"/>
  <c r="AQ870" i="2" s="1"/>
  <c r="S870" i="2"/>
  <c r="AC870" i="2"/>
  <c r="AE870" i="2"/>
  <c r="AF870" i="2"/>
  <c r="AG870" i="2"/>
  <c r="AL870" i="2"/>
  <c r="AT870" i="2"/>
  <c r="AY870" i="2"/>
  <c r="AZ870" i="2"/>
  <c r="BB870" i="2"/>
  <c r="BC870" i="2" s="1"/>
  <c r="BF870" i="2"/>
  <c r="BG870" i="2"/>
  <c r="BH870" i="2"/>
  <c r="P871" i="2"/>
  <c r="Q871" i="2"/>
  <c r="R871" i="2"/>
  <c r="AQ871" i="2" s="1"/>
  <c r="S871" i="2"/>
  <c r="AC871" i="2"/>
  <c r="AE871" i="2"/>
  <c r="AF871" i="2"/>
  <c r="AG871" i="2"/>
  <c r="AL871" i="2"/>
  <c r="AT871" i="2"/>
  <c r="AY871" i="2"/>
  <c r="AZ871" i="2"/>
  <c r="BB871" i="2"/>
  <c r="BC871" i="2" s="1"/>
  <c r="BF871" i="2"/>
  <c r="BG871" i="2"/>
  <c r="BH871" i="2"/>
  <c r="P872" i="2"/>
  <c r="Q872" i="2"/>
  <c r="R872" i="2"/>
  <c r="AQ872" i="2" s="1"/>
  <c r="S872" i="2"/>
  <c r="AC872" i="2"/>
  <c r="AE872" i="2"/>
  <c r="AF872" i="2"/>
  <c r="AG872" i="2"/>
  <c r="AL872" i="2"/>
  <c r="AT872" i="2"/>
  <c r="AY872" i="2"/>
  <c r="AZ872" i="2"/>
  <c r="BB872" i="2"/>
  <c r="BC872" i="2" s="1"/>
  <c r="BF872" i="2"/>
  <c r="BG872" i="2"/>
  <c r="BH872" i="2"/>
  <c r="P873" i="2"/>
  <c r="Q873" i="2"/>
  <c r="R873" i="2"/>
  <c r="AQ873" i="2" s="1"/>
  <c r="S873" i="2"/>
  <c r="AC873" i="2"/>
  <c r="AE873" i="2"/>
  <c r="AF873" i="2"/>
  <c r="AG873" i="2"/>
  <c r="AL873" i="2"/>
  <c r="AT873" i="2"/>
  <c r="AY873" i="2"/>
  <c r="AZ873" i="2"/>
  <c r="BB873" i="2"/>
  <c r="BC873" i="2" s="1"/>
  <c r="BF873" i="2"/>
  <c r="BG873" i="2"/>
  <c r="BH873" i="2"/>
  <c r="P874" i="2"/>
  <c r="Q874" i="2"/>
  <c r="R874" i="2"/>
  <c r="AQ874" i="2" s="1"/>
  <c r="S874" i="2"/>
  <c r="AC874" i="2"/>
  <c r="AE874" i="2"/>
  <c r="AF874" i="2"/>
  <c r="AG874" i="2"/>
  <c r="AL874" i="2"/>
  <c r="AT874" i="2"/>
  <c r="AY874" i="2"/>
  <c r="AZ874" i="2"/>
  <c r="BB874" i="2"/>
  <c r="BC874" i="2" s="1"/>
  <c r="BF874" i="2"/>
  <c r="BG874" i="2"/>
  <c r="BH874" i="2"/>
  <c r="P875" i="2"/>
  <c r="Q875" i="2"/>
  <c r="R875" i="2"/>
  <c r="AQ875" i="2" s="1"/>
  <c r="S875" i="2"/>
  <c r="AC875" i="2"/>
  <c r="AE875" i="2"/>
  <c r="AF875" i="2"/>
  <c r="AG875" i="2"/>
  <c r="AL875" i="2"/>
  <c r="AT875" i="2"/>
  <c r="AY875" i="2"/>
  <c r="AZ875" i="2"/>
  <c r="BB875" i="2"/>
  <c r="BC875" i="2" s="1"/>
  <c r="BF875" i="2"/>
  <c r="BG875" i="2"/>
  <c r="BH875" i="2"/>
  <c r="P876" i="2"/>
  <c r="Q876" i="2"/>
  <c r="R876" i="2"/>
  <c r="AQ876" i="2" s="1"/>
  <c r="S876" i="2"/>
  <c r="AC876" i="2"/>
  <c r="AE876" i="2"/>
  <c r="AF876" i="2"/>
  <c r="AG876" i="2"/>
  <c r="AL876" i="2"/>
  <c r="AT876" i="2"/>
  <c r="AY876" i="2"/>
  <c r="AZ876" i="2"/>
  <c r="BB876" i="2"/>
  <c r="BC876" i="2" s="1"/>
  <c r="BF876" i="2"/>
  <c r="BG876" i="2"/>
  <c r="BH876" i="2"/>
  <c r="P877" i="2"/>
  <c r="Q877" i="2"/>
  <c r="R877" i="2"/>
  <c r="AQ877" i="2" s="1"/>
  <c r="S877" i="2"/>
  <c r="AC877" i="2"/>
  <c r="AE877" i="2"/>
  <c r="AF877" i="2"/>
  <c r="AG877" i="2"/>
  <c r="AL877" i="2"/>
  <c r="AT877" i="2"/>
  <c r="AY877" i="2"/>
  <c r="AZ877" i="2"/>
  <c r="BB877" i="2"/>
  <c r="BC877" i="2" s="1"/>
  <c r="BF877" i="2"/>
  <c r="BG877" i="2"/>
  <c r="BH877" i="2"/>
  <c r="P878" i="2"/>
  <c r="Q878" i="2"/>
  <c r="R878" i="2"/>
  <c r="AQ878" i="2" s="1"/>
  <c r="S878" i="2"/>
  <c r="AC878" i="2"/>
  <c r="AE878" i="2"/>
  <c r="AF878" i="2"/>
  <c r="AG878" i="2"/>
  <c r="AL878" i="2"/>
  <c r="AT878" i="2"/>
  <c r="AY878" i="2"/>
  <c r="AZ878" i="2"/>
  <c r="BB878" i="2"/>
  <c r="BC878" i="2" s="1"/>
  <c r="BF878" i="2"/>
  <c r="BG878" i="2"/>
  <c r="BH878" i="2"/>
  <c r="P879" i="2"/>
  <c r="Q879" i="2"/>
  <c r="R879" i="2"/>
  <c r="AQ879" i="2" s="1"/>
  <c r="S879" i="2"/>
  <c r="AC879" i="2"/>
  <c r="AE879" i="2"/>
  <c r="AF879" i="2"/>
  <c r="AG879" i="2"/>
  <c r="AL879" i="2"/>
  <c r="AT879" i="2"/>
  <c r="AY879" i="2"/>
  <c r="AZ879" i="2"/>
  <c r="BB879" i="2"/>
  <c r="BC879" i="2" s="1"/>
  <c r="BF879" i="2"/>
  <c r="BG879" i="2"/>
  <c r="BH879" i="2"/>
  <c r="P880" i="2"/>
  <c r="Q880" i="2"/>
  <c r="R880" i="2"/>
  <c r="AQ880" i="2" s="1"/>
  <c r="S880" i="2"/>
  <c r="AC880" i="2"/>
  <c r="AE880" i="2"/>
  <c r="AF880" i="2"/>
  <c r="AG880" i="2"/>
  <c r="AL880" i="2"/>
  <c r="AT880" i="2"/>
  <c r="AY880" i="2"/>
  <c r="AZ880" i="2"/>
  <c r="BB880" i="2"/>
  <c r="BC880" i="2" s="1"/>
  <c r="BF880" i="2"/>
  <c r="BG880" i="2"/>
  <c r="BH880" i="2"/>
  <c r="P881" i="2"/>
  <c r="Q881" i="2"/>
  <c r="R881" i="2"/>
  <c r="AQ881" i="2" s="1"/>
  <c r="S881" i="2"/>
  <c r="AC881" i="2"/>
  <c r="AE881" i="2"/>
  <c r="AF881" i="2"/>
  <c r="AG881" i="2"/>
  <c r="AL881" i="2"/>
  <c r="AT881" i="2"/>
  <c r="AY881" i="2"/>
  <c r="AZ881" i="2"/>
  <c r="BB881" i="2"/>
  <c r="BC881" i="2" s="1"/>
  <c r="BF881" i="2"/>
  <c r="BG881" i="2"/>
  <c r="BH881" i="2"/>
  <c r="P882" i="2"/>
  <c r="Q882" i="2"/>
  <c r="R882" i="2"/>
  <c r="AQ882" i="2" s="1"/>
  <c r="S882" i="2"/>
  <c r="AC882" i="2"/>
  <c r="AE882" i="2"/>
  <c r="AF882" i="2"/>
  <c r="AG882" i="2"/>
  <c r="AL882" i="2"/>
  <c r="AT882" i="2"/>
  <c r="AY882" i="2"/>
  <c r="AZ882" i="2"/>
  <c r="BB882" i="2"/>
  <c r="BC882" i="2" s="1"/>
  <c r="BF882" i="2"/>
  <c r="BG882" i="2"/>
  <c r="BH882" i="2"/>
  <c r="P883" i="2"/>
  <c r="Q883" i="2"/>
  <c r="R883" i="2"/>
  <c r="AQ883" i="2" s="1"/>
  <c r="S883" i="2"/>
  <c r="AC883" i="2"/>
  <c r="AE883" i="2"/>
  <c r="AF883" i="2"/>
  <c r="AG883" i="2"/>
  <c r="AL883" i="2"/>
  <c r="AT883" i="2"/>
  <c r="AY883" i="2"/>
  <c r="AZ883" i="2"/>
  <c r="BB883" i="2"/>
  <c r="BC883" i="2" s="1"/>
  <c r="BF883" i="2"/>
  <c r="BG883" i="2"/>
  <c r="BH883" i="2"/>
  <c r="P884" i="2"/>
  <c r="Q884" i="2"/>
  <c r="R884" i="2"/>
  <c r="AQ884" i="2" s="1"/>
  <c r="S884" i="2"/>
  <c r="AC884" i="2"/>
  <c r="AE884" i="2"/>
  <c r="AF884" i="2"/>
  <c r="AG884" i="2"/>
  <c r="AL884" i="2"/>
  <c r="AT884" i="2"/>
  <c r="AY884" i="2"/>
  <c r="AZ884" i="2"/>
  <c r="BB884" i="2"/>
  <c r="BC884" i="2" s="1"/>
  <c r="BF884" i="2"/>
  <c r="BG884" i="2"/>
  <c r="BH884" i="2"/>
  <c r="P885" i="2"/>
  <c r="Q885" i="2"/>
  <c r="R885" i="2"/>
  <c r="AQ885" i="2" s="1"/>
  <c r="S885" i="2"/>
  <c r="AC885" i="2"/>
  <c r="AE885" i="2"/>
  <c r="AF885" i="2"/>
  <c r="AG885" i="2"/>
  <c r="AL885" i="2"/>
  <c r="AT885" i="2"/>
  <c r="AY885" i="2"/>
  <c r="AZ885" i="2"/>
  <c r="BB885" i="2"/>
  <c r="BC885" i="2" s="1"/>
  <c r="BF885" i="2"/>
  <c r="BG885" i="2"/>
  <c r="BH885" i="2"/>
  <c r="P886" i="2"/>
  <c r="Q886" i="2"/>
  <c r="R886" i="2"/>
  <c r="AQ886" i="2" s="1"/>
  <c r="S886" i="2"/>
  <c r="AC886" i="2"/>
  <c r="AE886" i="2"/>
  <c r="AF886" i="2"/>
  <c r="AG886" i="2"/>
  <c r="AL886" i="2"/>
  <c r="AT886" i="2"/>
  <c r="AY886" i="2"/>
  <c r="AZ886" i="2"/>
  <c r="BB886" i="2"/>
  <c r="BC886" i="2" s="1"/>
  <c r="BF886" i="2"/>
  <c r="BG886" i="2"/>
  <c r="BH886" i="2"/>
  <c r="P887" i="2"/>
  <c r="Q887" i="2"/>
  <c r="R887" i="2"/>
  <c r="AQ887" i="2" s="1"/>
  <c r="S887" i="2"/>
  <c r="AC887" i="2"/>
  <c r="AE887" i="2"/>
  <c r="AF887" i="2"/>
  <c r="AG887" i="2"/>
  <c r="AL887" i="2"/>
  <c r="AT887" i="2"/>
  <c r="AY887" i="2"/>
  <c r="AZ887" i="2"/>
  <c r="BB887" i="2"/>
  <c r="BC887" i="2" s="1"/>
  <c r="BF887" i="2"/>
  <c r="BG887" i="2"/>
  <c r="BH887" i="2"/>
  <c r="P888" i="2"/>
  <c r="Q888" i="2"/>
  <c r="R888" i="2"/>
  <c r="AQ888" i="2" s="1"/>
  <c r="S888" i="2"/>
  <c r="AC888" i="2"/>
  <c r="AE888" i="2"/>
  <c r="AF888" i="2"/>
  <c r="AG888" i="2"/>
  <c r="AL888" i="2"/>
  <c r="AT888" i="2"/>
  <c r="AY888" i="2"/>
  <c r="AZ888" i="2"/>
  <c r="BB888" i="2"/>
  <c r="BC888" i="2" s="1"/>
  <c r="BF888" i="2"/>
  <c r="BG888" i="2"/>
  <c r="BH888" i="2"/>
  <c r="P889" i="2"/>
  <c r="Q889" i="2"/>
  <c r="R889" i="2"/>
  <c r="AQ889" i="2" s="1"/>
  <c r="S889" i="2"/>
  <c r="AC889" i="2"/>
  <c r="AE889" i="2"/>
  <c r="AF889" i="2"/>
  <c r="AG889" i="2"/>
  <c r="AL889" i="2"/>
  <c r="AT889" i="2"/>
  <c r="AY889" i="2"/>
  <c r="AZ889" i="2"/>
  <c r="BB889" i="2"/>
  <c r="BC889" i="2" s="1"/>
  <c r="BF889" i="2"/>
  <c r="BG889" i="2"/>
  <c r="BH889" i="2"/>
  <c r="P890" i="2"/>
  <c r="Q890" i="2"/>
  <c r="R890" i="2"/>
  <c r="AQ890" i="2" s="1"/>
  <c r="S890" i="2"/>
  <c r="AC890" i="2"/>
  <c r="AE890" i="2"/>
  <c r="AF890" i="2"/>
  <c r="AG890" i="2"/>
  <c r="AL890" i="2"/>
  <c r="AT890" i="2"/>
  <c r="AY890" i="2"/>
  <c r="AZ890" i="2"/>
  <c r="BB890" i="2"/>
  <c r="BC890" i="2" s="1"/>
  <c r="BF890" i="2"/>
  <c r="BG890" i="2"/>
  <c r="BH890" i="2"/>
  <c r="P891" i="2"/>
  <c r="Q891" i="2"/>
  <c r="R891" i="2"/>
  <c r="AQ891" i="2" s="1"/>
  <c r="S891" i="2"/>
  <c r="AC891" i="2"/>
  <c r="AE891" i="2"/>
  <c r="AF891" i="2"/>
  <c r="AG891" i="2"/>
  <c r="AL891" i="2"/>
  <c r="AT891" i="2"/>
  <c r="AY891" i="2"/>
  <c r="AZ891" i="2"/>
  <c r="BB891" i="2"/>
  <c r="BC891" i="2" s="1"/>
  <c r="BF891" i="2"/>
  <c r="BG891" i="2"/>
  <c r="BH891" i="2"/>
  <c r="P892" i="2"/>
  <c r="Q892" i="2"/>
  <c r="R892" i="2"/>
  <c r="AQ892" i="2" s="1"/>
  <c r="S892" i="2"/>
  <c r="AC892" i="2"/>
  <c r="AE892" i="2"/>
  <c r="AF892" i="2"/>
  <c r="AG892" i="2"/>
  <c r="AL892" i="2"/>
  <c r="AT892" i="2"/>
  <c r="AY892" i="2"/>
  <c r="AZ892" i="2"/>
  <c r="BB892" i="2"/>
  <c r="BC892" i="2" s="1"/>
  <c r="BF892" i="2"/>
  <c r="BG892" i="2"/>
  <c r="BH892" i="2"/>
  <c r="P893" i="2"/>
  <c r="Q893" i="2"/>
  <c r="R893" i="2"/>
  <c r="AQ893" i="2" s="1"/>
  <c r="S893" i="2"/>
  <c r="AC893" i="2"/>
  <c r="AE893" i="2"/>
  <c r="AF893" i="2"/>
  <c r="AG893" i="2"/>
  <c r="AL893" i="2"/>
  <c r="AT893" i="2"/>
  <c r="AY893" i="2"/>
  <c r="AZ893" i="2"/>
  <c r="BB893" i="2"/>
  <c r="BC893" i="2" s="1"/>
  <c r="BF893" i="2"/>
  <c r="BG893" i="2"/>
  <c r="BH893" i="2"/>
  <c r="P894" i="2"/>
  <c r="Q894" i="2"/>
  <c r="R894" i="2"/>
  <c r="AQ894" i="2" s="1"/>
  <c r="S894" i="2"/>
  <c r="AC894" i="2"/>
  <c r="AE894" i="2"/>
  <c r="AF894" i="2"/>
  <c r="AG894" i="2"/>
  <c r="AL894" i="2"/>
  <c r="AT894" i="2"/>
  <c r="AY894" i="2"/>
  <c r="AZ894" i="2"/>
  <c r="BB894" i="2"/>
  <c r="BC894" i="2" s="1"/>
  <c r="BF894" i="2"/>
  <c r="BG894" i="2"/>
  <c r="BH894" i="2"/>
  <c r="P895" i="2"/>
  <c r="Q895" i="2"/>
  <c r="R895" i="2"/>
  <c r="AQ895" i="2" s="1"/>
  <c r="S895" i="2"/>
  <c r="AC895" i="2"/>
  <c r="AE895" i="2"/>
  <c r="AF895" i="2"/>
  <c r="AG895" i="2"/>
  <c r="AL895" i="2"/>
  <c r="AT895" i="2"/>
  <c r="AY895" i="2"/>
  <c r="AZ895" i="2"/>
  <c r="BB895" i="2"/>
  <c r="BC895" i="2" s="1"/>
  <c r="BF895" i="2"/>
  <c r="BG895" i="2"/>
  <c r="BH895" i="2"/>
  <c r="P896" i="2"/>
  <c r="Q896" i="2"/>
  <c r="R896" i="2"/>
  <c r="AQ896" i="2" s="1"/>
  <c r="S896" i="2"/>
  <c r="AC896" i="2"/>
  <c r="AE896" i="2"/>
  <c r="AF896" i="2"/>
  <c r="AG896" i="2"/>
  <c r="AL896" i="2"/>
  <c r="AT896" i="2"/>
  <c r="AY896" i="2"/>
  <c r="AZ896" i="2"/>
  <c r="BB896" i="2"/>
  <c r="BC896" i="2" s="1"/>
  <c r="BF896" i="2"/>
  <c r="BG896" i="2"/>
  <c r="BH896" i="2"/>
  <c r="P897" i="2"/>
  <c r="Q897" i="2"/>
  <c r="R897" i="2"/>
  <c r="AQ897" i="2" s="1"/>
  <c r="S897" i="2"/>
  <c r="AC897" i="2"/>
  <c r="AE897" i="2"/>
  <c r="AF897" i="2"/>
  <c r="AG897" i="2"/>
  <c r="AL897" i="2"/>
  <c r="AT897" i="2"/>
  <c r="AY897" i="2"/>
  <c r="AZ897" i="2"/>
  <c r="BB897" i="2"/>
  <c r="BC897" i="2" s="1"/>
  <c r="BF897" i="2"/>
  <c r="BG897" i="2"/>
  <c r="BH897" i="2"/>
  <c r="P898" i="2"/>
  <c r="Q898" i="2"/>
  <c r="R898" i="2"/>
  <c r="AQ898" i="2" s="1"/>
  <c r="S898" i="2"/>
  <c r="AC898" i="2"/>
  <c r="AE898" i="2"/>
  <c r="AF898" i="2"/>
  <c r="AG898" i="2"/>
  <c r="AL898" i="2"/>
  <c r="AT898" i="2"/>
  <c r="AY898" i="2"/>
  <c r="AZ898" i="2"/>
  <c r="BB898" i="2"/>
  <c r="BC898" i="2" s="1"/>
  <c r="BF898" i="2"/>
  <c r="BG898" i="2"/>
  <c r="BH898" i="2"/>
  <c r="P899" i="2"/>
  <c r="Q899" i="2"/>
  <c r="R899" i="2"/>
  <c r="AQ899" i="2" s="1"/>
  <c r="S899" i="2"/>
  <c r="AC899" i="2"/>
  <c r="AE899" i="2"/>
  <c r="AF899" i="2"/>
  <c r="AG899" i="2"/>
  <c r="AL899" i="2"/>
  <c r="AT899" i="2"/>
  <c r="AY899" i="2"/>
  <c r="AZ899" i="2"/>
  <c r="BB899" i="2"/>
  <c r="BC899" i="2" s="1"/>
  <c r="BF899" i="2"/>
  <c r="BG899" i="2"/>
  <c r="BH899" i="2"/>
  <c r="P900" i="2"/>
  <c r="Q900" i="2"/>
  <c r="R900" i="2"/>
  <c r="AQ900" i="2" s="1"/>
  <c r="S900" i="2"/>
  <c r="AC900" i="2"/>
  <c r="AE900" i="2"/>
  <c r="AF900" i="2"/>
  <c r="AG900" i="2"/>
  <c r="AL900" i="2"/>
  <c r="AT900" i="2"/>
  <c r="AY900" i="2"/>
  <c r="AZ900" i="2"/>
  <c r="BB900" i="2"/>
  <c r="BC900" i="2" s="1"/>
  <c r="BF900" i="2"/>
  <c r="BG900" i="2"/>
  <c r="BH900" i="2"/>
  <c r="P901" i="2"/>
  <c r="Q901" i="2"/>
  <c r="R901" i="2"/>
  <c r="AQ901" i="2" s="1"/>
  <c r="S901" i="2"/>
  <c r="AC901" i="2"/>
  <c r="AE901" i="2"/>
  <c r="AF901" i="2"/>
  <c r="AG901" i="2"/>
  <c r="AL901" i="2"/>
  <c r="AT901" i="2"/>
  <c r="AY901" i="2"/>
  <c r="AZ901" i="2"/>
  <c r="BB901" i="2"/>
  <c r="BC901" i="2" s="1"/>
  <c r="BF901" i="2"/>
  <c r="BG901" i="2"/>
  <c r="BH901" i="2"/>
  <c r="P902" i="2"/>
  <c r="Q902" i="2"/>
  <c r="R902" i="2"/>
  <c r="AQ902" i="2" s="1"/>
  <c r="S902" i="2"/>
  <c r="AC902" i="2"/>
  <c r="AE902" i="2"/>
  <c r="AF902" i="2"/>
  <c r="AG902" i="2"/>
  <c r="AL902" i="2"/>
  <c r="AT902" i="2"/>
  <c r="AY902" i="2"/>
  <c r="AZ902" i="2"/>
  <c r="BB902" i="2"/>
  <c r="BC902" i="2" s="1"/>
  <c r="BF902" i="2"/>
  <c r="BG902" i="2"/>
  <c r="BH902" i="2"/>
  <c r="P903" i="2"/>
  <c r="Q903" i="2"/>
  <c r="R903" i="2"/>
  <c r="AQ903" i="2" s="1"/>
  <c r="S903" i="2"/>
  <c r="AC903" i="2"/>
  <c r="AE903" i="2"/>
  <c r="AF903" i="2"/>
  <c r="AG903" i="2"/>
  <c r="AL903" i="2"/>
  <c r="AT903" i="2"/>
  <c r="AY903" i="2"/>
  <c r="AZ903" i="2"/>
  <c r="BB903" i="2"/>
  <c r="BC903" i="2" s="1"/>
  <c r="BF903" i="2"/>
  <c r="BG903" i="2"/>
  <c r="BH903" i="2"/>
  <c r="P904" i="2"/>
  <c r="Q904" i="2"/>
  <c r="R904" i="2"/>
  <c r="AQ904" i="2" s="1"/>
  <c r="S904" i="2"/>
  <c r="AC904" i="2"/>
  <c r="AE904" i="2"/>
  <c r="AF904" i="2"/>
  <c r="AG904" i="2"/>
  <c r="AL904" i="2"/>
  <c r="AT904" i="2"/>
  <c r="AY904" i="2"/>
  <c r="AZ904" i="2"/>
  <c r="BB904" i="2"/>
  <c r="BC904" i="2" s="1"/>
  <c r="BF904" i="2"/>
  <c r="BG904" i="2"/>
  <c r="BH904" i="2"/>
  <c r="P905" i="2"/>
  <c r="Q905" i="2"/>
  <c r="R905" i="2"/>
  <c r="AQ905" i="2" s="1"/>
  <c r="S905" i="2"/>
  <c r="AC905" i="2"/>
  <c r="AE905" i="2"/>
  <c r="AF905" i="2"/>
  <c r="AG905" i="2"/>
  <c r="AL905" i="2"/>
  <c r="AT905" i="2"/>
  <c r="AY905" i="2"/>
  <c r="AZ905" i="2"/>
  <c r="BB905" i="2"/>
  <c r="BC905" i="2" s="1"/>
  <c r="BF905" i="2"/>
  <c r="BG905" i="2"/>
  <c r="BH905" i="2"/>
  <c r="P906" i="2"/>
  <c r="Q906" i="2"/>
  <c r="R906" i="2"/>
  <c r="AQ906" i="2" s="1"/>
  <c r="S906" i="2"/>
  <c r="AC906" i="2"/>
  <c r="AE906" i="2"/>
  <c r="AF906" i="2"/>
  <c r="AG906" i="2"/>
  <c r="AL906" i="2"/>
  <c r="AT906" i="2"/>
  <c r="AY906" i="2"/>
  <c r="AZ906" i="2"/>
  <c r="BB906" i="2"/>
  <c r="BC906" i="2" s="1"/>
  <c r="BF906" i="2"/>
  <c r="BG906" i="2"/>
  <c r="BH906" i="2"/>
  <c r="P907" i="2"/>
  <c r="Q907" i="2"/>
  <c r="R907" i="2"/>
  <c r="AQ907" i="2" s="1"/>
  <c r="S907" i="2"/>
  <c r="AC907" i="2"/>
  <c r="AE907" i="2"/>
  <c r="AF907" i="2"/>
  <c r="AG907" i="2"/>
  <c r="AL907" i="2"/>
  <c r="AT907" i="2"/>
  <c r="AY907" i="2"/>
  <c r="AZ907" i="2"/>
  <c r="BB907" i="2"/>
  <c r="BC907" i="2" s="1"/>
  <c r="BF907" i="2"/>
  <c r="BG907" i="2"/>
  <c r="BH907" i="2"/>
  <c r="P908" i="2"/>
  <c r="Q908" i="2"/>
  <c r="R908" i="2"/>
  <c r="AQ908" i="2" s="1"/>
  <c r="S908" i="2"/>
  <c r="AC908" i="2"/>
  <c r="AE908" i="2"/>
  <c r="AF908" i="2"/>
  <c r="AG908" i="2"/>
  <c r="AL908" i="2"/>
  <c r="AT908" i="2"/>
  <c r="AY908" i="2"/>
  <c r="AZ908" i="2"/>
  <c r="BB908" i="2"/>
  <c r="BC908" i="2" s="1"/>
  <c r="BF908" i="2"/>
  <c r="BG908" i="2"/>
  <c r="BH908" i="2"/>
  <c r="P909" i="2"/>
  <c r="Q909" i="2"/>
  <c r="R909" i="2"/>
  <c r="AQ909" i="2" s="1"/>
  <c r="S909" i="2"/>
  <c r="AC909" i="2"/>
  <c r="AE909" i="2"/>
  <c r="AF909" i="2"/>
  <c r="AG909" i="2"/>
  <c r="AL909" i="2"/>
  <c r="AT909" i="2"/>
  <c r="AY909" i="2"/>
  <c r="AZ909" i="2"/>
  <c r="BB909" i="2"/>
  <c r="BC909" i="2" s="1"/>
  <c r="BF909" i="2"/>
  <c r="BG909" i="2"/>
  <c r="BH909" i="2"/>
  <c r="P910" i="2"/>
  <c r="Q910" i="2"/>
  <c r="R910" i="2"/>
  <c r="AQ910" i="2" s="1"/>
  <c r="S910" i="2"/>
  <c r="AC910" i="2"/>
  <c r="AE910" i="2"/>
  <c r="AF910" i="2"/>
  <c r="AG910" i="2"/>
  <c r="AL910" i="2"/>
  <c r="AT910" i="2"/>
  <c r="AY910" i="2"/>
  <c r="AZ910" i="2"/>
  <c r="BB910" i="2"/>
  <c r="BC910" i="2" s="1"/>
  <c r="BF910" i="2"/>
  <c r="BG910" i="2"/>
  <c r="BH910" i="2"/>
  <c r="P911" i="2"/>
  <c r="Q911" i="2"/>
  <c r="R911" i="2"/>
  <c r="AQ911" i="2" s="1"/>
  <c r="S911" i="2"/>
  <c r="AC911" i="2"/>
  <c r="AE911" i="2"/>
  <c r="AF911" i="2"/>
  <c r="AG911" i="2"/>
  <c r="AL911" i="2"/>
  <c r="AT911" i="2"/>
  <c r="AY911" i="2"/>
  <c r="AZ911" i="2"/>
  <c r="BB911" i="2"/>
  <c r="BC911" i="2" s="1"/>
  <c r="BF911" i="2"/>
  <c r="BG911" i="2"/>
  <c r="BH911" i="2"/>
  <c r="P912" i="2"/>
  <c r="Q912" i="2"/>
  <c r="R912" i="2"/>
  <c r="AQ912" i="2" s="1"/>
  <c r="S912" i="2"/>
  <c r="AC912" i="2"/>
  <c r="AE912" i="2"/>
  <c r="AF912" i="2"/>
  <c r="AG912" i="2"/>
  <c r="AL912" i="2"/>
  <c r="AT912" i="2"/>
  <c r="AY912" i="2"/>
  <c r="AZ912" i="2"/>
  <c r="BB912" i="2"/>
  <c r="BC912" i="2" s="1"/>
  <c r="BF912" i="2"/>
  <c r="BG912" i="2"/>
  <c r="BH912" i="2"/>
  <c r="P913" i="2"/>
  <c r="Q913" i="2"/>
  <c r="R913" i="2"/>
  <c r="AQ913" i="2" s="1"/>
  <c r="S913" i="2"/>
  <c r="AC913" i="2"/>
  <c r="AE913" i="2"/>
  <c r="AF913" i="2"/>
  <c r="AG913" i="2"/>
  <c r="AL913" i="2"/>
  <c r="AT913" i="2"/>
  <c r="AY913" i="2"/>
  <c r="AZ913" i="2"/>
  <c r="BB913" i="2"/>
  <c r="BC913" i="2" s="1"/>
  <c r="BF913" i="2"/>
  <c r="BG913" i="2"/>
  <c r="BH913" i="2"/>
  <c r="P914" i="2"/>
  <c r="Q914" i="2"/>
  <c r="R914" i="2"/>
  <c r="AQ914" i="2" s="1"/>
  <c r="S914" i="2"/>
  <c r="AC914" i="2"/>
  <c r="AE914" i="2"/>
  <c r="AF914" i="2"/>
  <c r="AG914" i="2"/>
  <c r="AL914" i="2"/>
  <c r="AT914" i="2"/>
  <c r="AY914" i="2"/>
  <c r="AZ914" i="2"/>
  <c r="BB914" i="2"/>
  <c r="BC914" i="2" s="1"/>
  <c r="BF914" i="2"/>
  <c r="BG914" i="2"/>
  <c r="BH914" i="2"/>
  <c r="P915" i="2"/>
  <c r="Q915" i="2"/>
  <c r="R915" i="2"/>
  <c r="AQ915" i="2" s="1"/>
  <c r="S915" i="2"/>
  <c r="AC915" i="2"/>
  <c r="AE915" i="2"/>
  <c r="AF915" i="2"/>
  <c r="AG915" i="2"/>
  <c r="AL915" i="2"/>
  <c r="AT915" i="2"/>
  <c r="AY915" i="2"/>
  <c r="AZ915" i="2"/>
  <c r="BB915" i="2"/>
  <c r="BC915" i="2" s="1"/>
  <c r="BF915" i="2"/>
  <c r="BG915" i="2"/>
  <c r="BH915" i="2"/>
  <c r="P916" i="2"/>
  <c r="Q916" i="2"/>
  <c r="R916" i="2"/>
  <c r="AQ916" i="2" s="1"/>
  <c r="S916" i="2"/>
  <c r="AC916" i="2"/>
  <c r="AE916" i="2"/>
  <c r="AF916" i="2"/>
  <c r="AG916" i="2"/>
  <c r="AL916" i="2"/>
  <c r="AT916" i="2"/>
  <c r="AY916" i="2"/>
  <c r="AZ916" i="2"/>
  <c r="BB916" i="2"/>
  <c r="BC916" i="2" s="1"/>
  <c r="BF916" i="2"/>
  <c r="BG916" i="2"/>
  <c r="BH916" i="2"/>
  <c r="P917" i="2"/>
  <c r="Q917" i="2"/>
  <c r="R917" i="2"/>
  <c r="AQ917" i="2" s="1"/>
  <c r="S917" i="2"/>
  <c r="AC917" i="2"/>
  <c r="AE917" i="2"/>
  <c r="AF917" i="2"/>
  <c r="AG917" i="2"/>
  <c r="AL917" i="2"/>
  <c r="AT917" i="2"/>
  <c r="AY917" i="2"/>
  <c r="AZ917" i="2"/>
  <c r="BB917" i="2"/>
  <c r="BC917" i="2" s="1"/>
  <c r="BF917" i="2"/>
  <c r="BG917" i="2"/>
  <c r="BH917" i="2"/>
  <c r="P918" i="2"/>
  <c r="Q918" i="2"/>
  <c r="R918" i="2"/>
  <c r="AQ918" i="2" s="1"/>
  <c r="S918" i="2"/>
  <c r="AC918" i="2"/>
  <c r="AE918" i="2"/>
  <c r="AF918" i="2"/>
  <c r="AG918" i="2"/>
  <c r="AL918" i="2"/>
  <c r="AT918" i="2"/>
  <c r="AY918" i="2"/>
  <c r="AZ918" i="2"/>
  <c r="BB918" i="2"/>
  <c r="BC918" i="2" s="1"/>
  <c r="BF918" i="2"/>
  <c r="BG918" i="2"/>
  <c r="BH918" i="2"/>
  <c r="P919" i="2"/>
  <c r="Q919" i="2"/>
  <c r="R919" i="2"/>
  <c r="AQ919" i="2" s="1"/>
  <c r="S919" i="2"/>
  <c r="AC919" i="2"/>
  <c r="AE919" i="2"/>
  <c r="AF919" i="2"/>
  <c r="AG919" i="2"/>
  <c r="AL919" i="2"/>
  <c r="AT919" i="2"/>
  <c r="AY919" i="2"/>
  <c r="AZ919" i="2"/>
  <c r="BB919" i="2"/>
  <c r="BC919" i="2" s="1"/>
  <c r="BF919" i="2"/>
  <c r="BG919" i="2"/>
  <c r="BH919" i="2"/>
  <c r="P920" i="2"/>
  <c r="Q920" i="2"/>
  <c r="R920" i="2"/>
  <c r="AQ920" i="2" s="1"/>
  <c r="S920" i="2"/>
  <c r="AC920" i="2"/>
  <c r="AE920" i="2"/>
  <c r="AF920" i="2"/>
  <c r="AG920" i="2"/>
  <c r="AL920" i="2"/>
  <c r="AT920" i="2"/>
  <c r="AY920" i="2"/>
  <c r="AZ920" i="2"/>
  <c r="BB920" i="2"/>
  <c r="BC920" i="2" s="1"/>
  <c r="BF920" i="2"/>
  <c r="BG920" i="2"/>
  <c r="BH920" i="2"/>
  <c r="P921" i="2"/>
  <c r="Q921" i="2"/>
  <c r="R921" i="2"/>
  <c r="AQ921" i="2" s="1"/>
  <c r="S921" i="2"/>
  <c r="AC921" i="2"/>
  <c r="AE921" i="2"/>
  <c r="AF921" i="2"/>
  <c r="AG921" i="2"/>
  <c r="AL921" i="2"/>
  <c r="AT921" i="2"/>
  <c r="AY921" i="2"/>
  <c r="AZ921" i="2"/>
  <c r="BB921" i="2"/>
  <c r="BC921" i="2" s="1"/>
  <c r="BF921" i="2"/>
  <c r="BG921" i="2"/>
  <c r="BH921" i="2"/>
  <c r="P922" i="2"/>
  <c r="Q922" i="2"/>
  <c r="R922" i="2"/>
  <c r="AQ922" i="2" s="1"/>
  <c r="S922" i="2"/>
  <c r="AC922" i="2"/>
  <c r="AE922" i="2"/>
  <c r="AF922" i="2"/>
  <c r="AG922" i="2"/>
  <c r="AL922" i="2"/>
  <c r="AT922" i="2"/>
  <c r="AY922" i="2"/>
  <c r="AZ922" i="2"/>
  <c r="BB922" i="2"/>
  <c r="BC922" i="2" s="1"/>
  <c r="BF922" i="2"/>
  <c r="BG922" i="2"/>
  <c r="BH922" i="2"/>
  <c r="P923" i="2"/>
  <c r="Q923" i="2"/>
  <c r="R923" i="2"/>
  <c r="AQ923" i="2" s="1"/>
  <c r="S923" i="2"/>
  <c r="AC923" i="2"/>
  <c r="AE923" i="2"/>
  <c r="AF923" i="2"/>
  <c r="AG923" i="2"/>
  <c r="AL923" i="2"/>
  <c r="AT923" i="2"/>
  <c r="AY923" i="2"/>
  <c r="AZ923" i="2"/>
  <c r="BB923" i="2"/>
  <c r="BC923" i="2" s="1"/>
  <c r="BF923" i="2"/>
  <c r="BG923" i="2"/>
  <c r="BH923" i="2"/>
  <c r="P924" i="2"/>
  <c r="Q924" i="2"/>
  <c r="R924" i="2"/>
  <c r="AQ924" i="2" s="1"/>
  <c r="S924" i="2"/>
  <c r="AC924" i="2"/>
  <c r="AE924" i="2"/>
  <c r="AF924" i="2"/>
  <c r="AG924" i="2"/>
  <c r="AL924" i="2"/>
  <c r="AT924" i="2"/>
  <c r="AY924" i="2"/>
  <c r="AZ924" i="2"/>
  <c r="BB924" i="2"/>
  <c r="BC924" i="2" s="1"/>
  <c r="BF924" i="2"/>
  <c r="BG924" i="2"/>
  <c r="BH924" i="2"/>
  <c r="P925" i="2"/>
  <c r="Q925" i="2"/>
  <c r="R925" i="2"/>
  <c r="AQ925" i="2" s="1"/>
  <c r="S925" i="2"/>
  <c r="AC925" i="2"/>
  <c r="AE925" i="2"/>
  <c r="AF925" i="2"/>
  <c r="AG925" i="2"/>
  <c r="AL925" i="2"/>
  <c r="AT925" i="2"/>
  <c r="AY925" i="2"/>
  <c r="AZ925" i="2"/>
  <c r="BB925" i="2"/>
  <c r="BC925" i="2" s="1"/>
  <c r="BF925" i="2"/>
  <c r="BG925" i="2"/>
  <c r="BH925" i="2"/>
  <c r="P926" i="2"/>
  <c r="Q926" i="2"/>
  <c r="R926" i="2"/>
  <c r="AQ926" i="2" s="1"/>
  <c r="S926" i="2"/>
  <c r="AC926" i="2"/>
  <c r="AE926" i="2"/>
  <c r="AF926" i="2"/>
  <c r="AG926" i="2"/>
  <c r="AL926" i="2"/>
  <c r="AT926" i="2"/>
  <c r="AY926" i="2"/>
  <c r="AZ926" i="2"/>
  <c r="BB926" i="2"/>
  <c r="BC926" i="2" s="1"/>
  <c r="BF926" i="2"/>
  <c r="BG926" i="2"/>
  <c r="BH926" i="2"/>
  <c r="P927" i="2"/>
  <c r="Q927" i="2"/>
  <c r="R927" i="2"/>
  <c r="AQ927" i="2" s="1"/>
  <c r="S927" i="2"/>
  <c r="AC927" i="2"/>
  <c r="AE927" i="2"/>
  <c r="AF927" i="2"/>
  <c r="AG927" i="2"/>
  <c r="AL927" i="2"/>
  <c r="AT927" i="2"/>
  <c r="AY927" i="2"/>
  <c r="AZ927" i="2"/>
  <c r="BB927" i="2"/>
  <c r="BC927" i="2" s="1"/>
  <c r="BF927" i="2"/>
  <c r="BG927" i="2"/>
  <c r="BH927" i="2"/>
  <c r="P928" i="2"/>
  <c r="Q928" i="2"/>
  <c r="R928" i="2"/>
  <c r="AQ928" i="2" s="1"/>
  <c r="S928" i="2"/>
  <c r="AC928" i="2"/>
  <c r="AE928" i="2"/>
  <c r="AF928" i="2"/>
  <c r="AG928" i="2"/>
  <c r="AL928" i="2"/>
  <c r="AT928" i="2"/>
  <c r="AY928" i="2"/>
  <c r="AZ928" i="2"/>
  <c r="BB928" i="2"/>
  <c r="BC928" i="2" s="1"/>
  <c r="BF928" i="2"/>
  <c r="BG928" i="2"/>
  <c r="BH928" i="2"/>
  <c r="P929" i="2"/>
  <c r="Q929" i="2"/>
  <c r="R929" i="2"/>
  <c r="AQ929" i="2" s="1"/>
  <c r="S929" i="2"/>
  <c r="AC929" i="2"/>
  <c r="AE929" i="2"/>
  <c r="AF929" i="2"/>
  <c r="AG929" i="2"/>
  <c r="AL929" i="2"/>
  <c r="AT929" i="2"/>
  <c r="AY929" i="2"/>
  <c r="AZ929" i="2"/>
  <c r="BB929" i="2"/>
  <c r="BC929" i="2" s="1"/>
  <c r="BF929" i="2"/>
  <c r="BG929" i="2"/>
  <c r="BH929" i="2"/>
  <c r="P930" i="2"/>
  <c r="Q930" i="2"/>
  <c r="R930" i="2"/>
  <c r="AQ930" i="2" s="1"/>
  <c r="S930" i="2"/>
  <c r="AC930" i="2"/>
  <c r="AE930" i="2"/>
  <c r="AF930" i="2"/>
  <c r="AG930" i="2"/>
  <c r="AL930" i="2"/>
  <c r="AT930" i="2"/>
  <c r="AY930" i="2"/>
  <c r="AZ930" i="2"/>
  <c r="BB930" i="2"/>
  <c r="BC930" i="2" s="1"/>
  <c r="BF930" i="2"/>
  <c r="BG930" i="2"/>
  <c r="BH930" i="2"/>
  <c r="P931" i="2"/>
  <c r="Q931" i="2"/>
  <c r="R931" i="2"/>
  <c r="AQ931" i="2" s="1"/>
  <c r="S931" i="2"/>
  <c r="AC931" i="2"/>
  <c r="AE931" i="2"/>
  <c r="AF931" i="2"/>
  <c r="AG931" i="2"/>
  <c r="AL931" i="2"/>
  <c r="AT931" i="2"/>
  <c r="AY931" i="2"/>
  <c r="AZ931" i="2"/>
  <c r="BB931" i="2"/>
  <c r="BC931" i="2" s="1"/>
  <c r="BF931" i="2"/>
  <c r="BG931" i="2"/>
  <c r="BH931" i="2"/>
  <c r="P932" i="2"/>
  <c r="Q932" i="2"/>
  <c r="R932" i="2"/>
  <c r="AQ932" i="2" s="1"/>
  <c r="S932" i="2"/>
  <c r="AC932" i="2"/>
  <c r="AE932" i="2"/>
  <c r="AF932" i="2"/>
  <c r="AG932" i="2"/>
  <c r="AL932" i="2"/>
  <c r="AT932" i="2"/>
  <c r="AY932" i="2"/>
  <c r="AZ932" i="2"/>
  <c r="BB932" i="2"/>
  <c r="BC932" i="2" s="1"/>
  <c r="BF932" i="2"/>
  <c r="BG932" i="2"/>
  <c r="BH932" i="2"/>
  <c r="P933" i="2"/>
  <c r="Q933" i="2"/>
  <c r="R933" i="2"/>
  <c r="AQ933" i="2" s="1"/>
  <c r="S933" i="2"/>
  <c r="AC933" i="2"/>
  <c r="AE933" i="2"/>
  <c r="AF933" i="2"/>
  <c r="AG933" i="2"/>
  <c r="AL933" i="2"/>
  <c r="AT933" i="2"/>
  <c r="AY933" i="2"/>
  <c r="AZ933" i="2"/>
  <c r="BB933" i="2"/>
  <c r="BC933" i="2" s="1"/>
  <c r="BF933" i="2"/>
  <c r="BG933" i="2"/>
  <c r="BH933" i="2"/>
  <c r="P934" i="2"/>
  <c r="Q934" i="2"/>
  <c r="R934" i="2"/>
  <c r="AQ934" i="2" s="1"/>
  <c r="S934" i="2"/>
  <c r="AC934" i="2"/>
  <c r="AE934" i="2"/>
  <c r="AF934" i="2"/>
  <c r="AG934" i="2"/>
  <c r="AL934" i="2"/>
  <c r="AT934" i="2"/>
  <c r="AY934" i="2"/>
  <c r="AZ934" i="2"/>
  <c r="BB934" i="2"/>
  <c r="BC934" i="2" s="1"/>
  <c r="BF934" i="2"/>
  <c r="BG934" i="2"/>
  <c r="BH934" i="2"/>
  <c r="P935" i="2"/>
  <c r="Q935" i="2"/>
  <c r="R935" i="2"/>
  <c r="AQ935" i="2" s="1"/>
  <c r="S935" i="2"/>
  <c r="AC935" i="2"/>
  <c r="AE935" i="2"/>
  <c r="AF935" i="2"/>
  <c r="AG935" i="2"/>
  <c r="AL935" i="2"/>
  <c r="AT935" i="2"/>
  <c r="AY935" i="2"/>
  <c r="AZ935" i="2"/>
  <c r="BB935" i="2"/>
  <c r="BC935" i="2" s="1"/>
  <c r="BF935" i="2"/>
  <c r="BG935" i="2"/>
  <c r="BH935" i="2"/>
  <c r="P936" i="2"/>
  <c r="Q936" i="2"/>
  <c r="R936" i="2"/>
  <c r="AQ936" i="2" s="1"/>
  <c r="S936" i="2"/>
  <c r="AC936" i="2"/>
  <c r="AE936" i="2"/>
  <c r="AF936" i="2"/>
  <c r="AG936" i="2"/>
  <c r="AL936" i="2"/>
  <c r="AT936" i="2"/>
  <c r="AY936" i="2"/>
  <c r="AZ936" i="2"/>
  <c r="BB936" i="2"/>
  <c r="BC936" i="2" s="1"/>
  <c r="BF936" i="2"/>
  <c r="BG936" i="2"/>
  <c r="BH936" i="2"/>
  <c r="P937" i="2"/>
  <c r="Q937" i="2"/>
  <c r="R937" i="2"/>
  <c r="AQ937" i="2" s="1"/>
  <c r="S937" i="2"/>
  <c r="AC937" i="2"/>
  <c r="AE937" i="2"/>
  <c r="AF937" i="2"/>
  <c r="AG937" i="2"/>
  <c r="AL937" i="2"/>
  <c r="AT937" i="2"/>
  <c r="AY937" i="2"/>
  <c r="AZ937" i="2"/>
  <c r="BB937" i="2"/>
  <c r="BC937" i="2" s="1"/>
  <c r="BF937" i="2"/>
  <c r="BG937" i="2"/>
  <c r="BH937" i="2"/>
  <c r="P938" i="2"/>
  <c r="Q938" i="2"/>
  <c r="R938" i="2"/>
  <c r="AQ938" i="2" s="1"/>
  <c r="S938" i="2"/>
  <c r="AC938" i="2"/>
  <c r="AE938" i="2"/>
  <c r="AF938" i="2"/>
  <c r="AG938" i="2"/>
  <c r="AL938" i="2"/>
  <c r="AT938" i="2"/>
  <c r="AY938" i="2"/>
  <c r="AZ938" i="2"/>
  <c r="BB938" i="2"/>
  <c r="BC938" i="2" s="1"/>
  <c r="BF938" i="2"/>
  <c r="BG938" i="2"/>
  <c r="BH938" i="2"/>
  <c r="P939" i="2"/>
  <c r="Q939" i="2"/>
  <c r="R939" i="2"/>
  <c r="AQ939" i="2" s="1"/>
  <c r="S939" i="2"/>
  <c r="AC939" i="2"/>
  <c r="AE939" i="2"/>
  <c r="AF939" i="2"/>
  <c r="AG939" i="2"/>
  <c r="AL939" i="2"/>
  <c r="AT939" i="2"/>
  <c r="AY939" i="2"/>
  <c r="AZ939" i="2"/>
  <c r="BB939" i="2"/>
  <c r="BC939" i="2" s="1"/>
  <c r="BF939" i="2"/>
  <c r="BG939" i="2"/>
  <c r="BH939" i="2"/>
  <c r="P940" i="2"/>
  <c r="Q940" i="2"/>
  <c r="R940" i="2"/>
  <c r="AQ940" i="2" s="1"/>
  <c r="S940" i="2"/>
  <c r="AC940" i="2"/>
  <c r="AE940" i="2"/>
  <c r="AF940" i="2"/>
  <c r="AG940" i="2"/>
  <c r="AL940" i="2"/>
  <c r="AT940" i="2"/>
  <c r="AY940" i="2"/>
  <c r="AZ940" i="2"/>
  <c r="BB940" i="2"/>
  <c r="BC940" i="2" s="1"/>
  <c r="BF940" i="2"/>
  <c r="BG940" i="2"/>
  <c r="BH940" i="2"/>
  <c r="P941" i="2"/>
  <c r="Q941" i="2"/>
  <c r="R941" i="2"/>
  <c r="AQ941" i="2" s="1"/>
  <c r="S941" i="2"/>
  <c r="AC941" i="2"/>
  <c r="AE941" i="2"/>
  <c r="AF941" i="2"/>
  <c r="AG941" i="2"/>
  <c r="AL941" i="2"/>
  <c r="AT941" i="2"/>
  <c r="AY941" i="2"/>
  <c r="AZ941" i="2"/>
  <c r="BB941" i="2"/>
  <c r="BC941" i="2" s="1"/>
  <c r="BF941" i="2"/>
  <c r="BG941" i="2"/>
  <c r="BH941" i="2"/>
  <c r="P942" i="2"/>
  <c r="Q942" i="2"/>
  <c r="R942" i="2"/>
  <c r="AQ942" i="2" s="1"/>
  <c r="S942" i="2"/>
  <c r="AC942" i="2"/>
  <c r="AE942" i="2"/>
  <c r="AF942" i="2"/>
  <c r="AG942" i="2"/>
  <c r="AL942" i="2"/>
  <c r="AT942" i="2"/>
  <c r="AY942" i="2"/>
  <c r="AZ942" i="2"/>
  <c r="BB942" i="2"/>
  <c r="BC942" i="2" s="1"/>
  <c r="BF942" i="2"/>
  <c r="BG942" i="2"/>
  <c r="BH942" i="2"/>
  <c r="P943" i="2"/>
  <c r="Q943" i="2"/>
  <c r="R943" i="2"/>
  <c r="AQ943" i="2" s="1"/>
  <c r="S943" i="2"/>
  <c r="AC943" i="2"/>
  <c r="AE943" i="2"/>
  <c r="AF943" i="2"/>
  <c r="AG943" i="2"/>
  <c r="AL943" i="2"/>
  <c r="AT943" i="2"/>
  <c r="AY943" i="2"/>
  <c r="AZ943" i="2"/>
  <c r="BB943" i="2"/>
  <c r="BC943" i="2" s="1"/>
  <c r="BF943" i="2"/>
  <c r="BG943" i="2"/>
  <c r="BH943" i="2"/>
  <c r="P944" i="2"/>
  <c r="Q944" i="2"/>
  <c r="R944" i="2"/>
  <c r="AQ944" i="2" s="1"/>
  <c r="S944" i="2"/>
  <c r="AC944" i="2"/>
  <c r="AE944" i="2"/>
  <c r="AF944" i="2"/>
  <c r="AG944" i="2"/>
  <c r="AL944" i="2"/>
  <c r="AT944" i="2"/>
  <c r="AY944" i="2"/>
  <c r="AZ944" i="2"/>
  <c r="BB944" i="2"/>
  <c r="BC944" i="2" s="1"/>
  <c r="BF944" i="2"/>
  <c r="BG944" i="2"/>
  <c r="BH944" i="2"/>
  <c r="P945" i="2"/>
  <c r="Q945" i="2"/>
  <c r="R945" i="2"/>
  <c r="AQ945" i="2" s="1"/>
  <c r="S945" i="2"/>
  <c r="AC945" i="2"/>
  <c r="AE945" i="2"/>
  <c r="AF945" i="2"/>
  <c r="AG945" i="2"/>
  <c r="AL945" i="2"/>
  <c r="AT945" i="2"/>
  <c r="AY945" i="2"/>
  <c r="AZ945" i="2"/>
  <c r="BB945" i="2"/>
  <c r="BC945" i="2" s="1"/>
  <c r="BF945" i="2"/>
  <c r="BG945" i="2"/>
  <c r="BH945" i="2"/>
  <c r="P946" i="2"/>
  <c r="Q946" i="2"/>
  <c r="R946" i="2"/>
  <c r="AQ946" i="2" s="1"/>
  <c r="S946" i="2"/>
  <c r="AC946" i="2"/>
  <c r="AE946" i="2"/>
  <c r="AF946" i="2"/>
  <c r="AG946" i="2"/>
  <c r="AL946" i="2"/>
  <c r="AT946" i="2"/>
  <c r="AY946" i="2"/>
  <c r="AZ946" i="2"/>
  <c r="BB946" i="2"/>
  <c r="BC946" i="2" s="1"/>
  <c r="BF946" i="2"/>
  <c r="BG946" i="2"/>
  <c r="BH946" i="2"/>
  <c r="P947" i="2"/>
  <c r="Q947" i="2"/>
  <c r="R947" i="2"/>
  <c r="AQ947" i="2" s="1"/>
  <c r="S947" i="2"/>
  <c r="AC947" i="2"/>
  <c r="AE947" i="2"/>
  <c r="AF947" i="2"/>
  <c r="AG947" i="2"/>
  <c r="AL947" i="2"/>
  <c r="AT947" i="2"/>
  <c r="AY947" i="2"/>
  <c r="AZ947" i="2"/>
  <c r="BB947" i="2"/>
  <c r="BC947" i="2" s="1"/>
  <c r="BF947" i="2"/>
  <c r="BG947" i="2"/>
  <c r="BH947" i="2"/>
  <c r="P948" i="2"/>
  <c r="Q948" i="2"/>
  <c r="R948" i="2"/>
  <c r="AQ948" i="2" s="1"/>
  <c r="S948" i="2"/>
  <c r="AC948" i="2"/>
  <c r="AE948" i="2"/>
  <c r="AF948" i="2"/>
  <c r="AG948" i="2"/>
  <c r="AL948" i="2"/>
  <c r="AT948" i="2"/>
  <c r="AY948" i="2"/>
  <c r="AZ948" i="2"/>
  <c r="BB948" i="2"/>
  <c r="BC948" i="2" s="1"/>
  <c r="BF948" i="2"/>
  <c r="BG948" i="2"/>
  <c r="BH948" i="2"/>
  <c r="P949" i="2"/>
  <c r="Q949" i="2"/>
  <c r="R949" i="2"/>
  <c r="AQ949" i="2" s="1"/>
  <c r="S949" i="2"/>
  <c r="AC949" i="2"/>
  <c r="AE949" i="2"/>
  <c r="AF949" i="2"/>
  <c r="AG949" i="2"/>
  <c r="AL949" i="2"/>
  <c r="AT949" i="2"/>
  <c r="AY949" i="2"/>
  <c r="AZ949" i="2"/>
  <c r="BB949" i="2"/>
  <c r="BC949" i="2" s="1"/>
  <c r="BF949" i="2"/>
  <c r="BG949" i="2"/>
  <c r="BH949" i="2"/>
  <c r="P950" i="2"/>
  <c r="Q950" i="2"/>
  <c r="R950" i="2"/>
  <c r="AQ950" i="2" s="1"/>
  <c r="S950" i="2"/>
  <c r="AC950" i="2"/>
  <c r="AE950" i="2"/>
  <c r="AF950" i="2"/>
  <c r="AG950" i="2"/>
  <c r="AL950" i="2"/>
  <c r="AT950" i="2"/>
  <c r="AY950" i="2"/>
  <c r="AZ950" i="2"/>
  <c r="BB950" i="2"/>
  <c r="BC950" i="2" s="1"/>
  <c r="BF950" i="2"/>
  <c r="BG950" i="2"/>
  <c r="BH950" i="2"/>
  <c r="P951" i="2"/>
  <c r="Q951" i="2"/>
  <c r="R951" i="2"/>
  <c r="AQ951" i="2" s="1"/>
  <c r="S951" i="2"/>
  <c r="AC951" i="2"/>
  <c r="AE951" i="2"/>
  <c r="AF951" i="2"/>
  <c r="AG951" i="2"/>
  <c r="AL951" i="2"/>
  <c r="AT951" i="2"/>
  <c r="AY951" i="2"/>
  <c r="AZ951" i="2"/>
  <c r="BB951" i="2"/>
  <c r="BC951" i="2" s="1"/>
  <c r="BF951" i="2"/>
  <c r="BG951" i="2"/>
  <c r="BH951" i="2"/>
  <c r="P952" i="2"/>
  <c r="Q952" i="2"/>
  <c r="R952" i="2"/>
  <c r="AQ952" i="2" s="1"/>
  <c r="S952" i="2"/>
  <c r="AC952" i="2"/>
  <c r="AE952" i="2"/>
  <c r="AF952" i="2"/>
  <c r="AG952" i="2"/>
  <c r="AL952" i="2"/>
  <c r="AT952" i="2"/>
  <c r="AY952" i="2"/>
  <c r="AZ952" i="2"/>
  <c r="BB952" i="2"/>
  <c r="BC952" i="2" s="1"/>
  <c r="BF952" i="2"/>
  <c r="BG952" i="2"/>
  <c r="BH952" i="2"/>
  <c r="P953" i="2"/>
  <c r="Q953" i="2"/>
  <c r="R953" i="2"/>
  <c r="AQ953" i="2" s="1"/>
  <c r="S953" i="2"/>
  <c r="AC953" i="2"/>
  <c r="AE953" i="2"/>
  <c r="AF953" i="2"/>
  <c r="AG953" i="2"/>
  <c r="AL953" i="2"/>
  <c r="AT953" i="2"/>
  <c r="AY953" i="2"/>
  <c r="AZ953" i="2"/>
  <c r="BB953" i="2"/>
  <c r="BC953" i="2" s="1"/>
  <c r="BF953" i="2"/>
  <c r="BG953" i="2"/>
  <c r="BH953" i="2"/>
  <c r="P954" i="2"/>
  <c r="Q954" i="2"/>
  <c r="R954" i="2"/>
  <c r="AQ954" i="2" s="1"/>
  <c r="S954" i="2"/>
  <c r="AC954" i="2"/>
  <c r="AE954" i="2"/>
  <c r="AF954" i="2"/>
  <c r="AG954" i="2"/>
  <c r="AL954" i="2"/>
  <c r="AT954" i="2"/>
  <c r="AY954" i="2"/>
  <c r="AZ954" i="2"/>
  <c r="BB954" i="2"/>
  <c r="BC954" i="2" s="1"/>
  <c r="BF954" i="2"/>
  <c r="BG954" i="2"/>
  <c r="BH954" i="2"/>
  <c r="P955" i="2"/>
  <c r="Q955" i="2"/>
  <c r="R955" i="2"/>
  <c r="AQ955" i="2" s="1"/>
  <c r="S955" i="2"/>
  <c r="AC955" i="2"/>
  <c r="AE955" i="2"/>
  <c r="AF955" i="2"/>
  <c r="AG955" i="2"/>
  <c r="AL955" i="2"/>
  <c r="AT955" i="2"/>
  <c r="AY955" i="2"/>
  <c r="AZ955" i="2"/>
  <c r="BB955" i="2"/>
  <c r="BC955" i="2" s="1"/>
  <c r="BF955" i="2"/>
  <c r="BG955" i="2"/>
  <c r="BH955" i="2"/>
  <c r="P956" i="2"/>
  <c r="Q956" i="2"/>
  <c r="R956" i="2"/>
  <c r="AQ956" i="2" s="1"/>
  <c r="S956" i="2"/>
  <c r="AC956" i="2"/>
  <c r="AE956" i="2"/>
  <c r="AF956" i="2"/>
  <c r="AG956" i="2"/>
  <c r="AL956" i="2"/>
  <c r="AT956" i="2"/>
  <c r="AY956" i="2"/>
  <c r="AZ956" i="2"/>
  <c r="BB956" i="2"/>
  <c r="BC956" i="2" s="1"/>
  <c r="BF956" i="2"/>
  <c r="BG956" i="2"/>
  <c r="BH956" i="2"/>
  <c r="P957" i="2"/>
  <c r="Q957" i="2"/>
  <c r="R957" i="2"/>
  <c r="AQ957" i="2" s="1"/>
  <c r="S957" i="2"/>
  <c r="AC957" i="2"/>
  <c r="AE957" i="2"/>
  <c r="AF957" i="2"/>
  <c r="AG957" i="2"/>
  <c r="AL957" i="2"/>
  <c r="AT957" i="2"/>
  <c r="AY957" i="2"/>
  <c r="AZ957" i="2"/>
  <c r="BB957" i="2"/>
  <c r="BC957" i="2" s="1"/>
  <c r="BF957" i="2"/>
  <c r="BG957" i="2"/>
  <c r="BH957" i="2"/>
  <c r="P958" i="2"/>
  <c r="Q958" i="2"/>
  <c r="R958" i="2"/>
  <c r="AQ958" i="2" s="1"/>
  <c r="S958" i="2"/>
  <c r="AC958" i="2"/>
  <c r="AE958" i="2"/>
  <c r="AF958" i="2"/>
  <c r="AG958" i="2"/>
  <c r="AL958" i="2"/>
  <c r="AT958" i="2"/>
  <c r="AY958" i="2"/>
  <c r="AZ958" i="2"/>
  <c r="BB958" i="2"/>
  <c r="BC958" i="2" s="1"/>
  <c r="BF958" i="2"/>
  <c r="BG958" i="2"/>
  <c r="BH958" i="2"/>
  <c r="P959" i="2"/>
  <c r="Q959" i="2"/>
  <c r="R959" i="2"/>
  <c r="AQ959" i="2" s="1"/>
  <c r="S959" i="2"/>
  <c r="AC959" i="2"/>
  <c r="AE959" i="2"/>
  <c r="AF959" i="2"/>
  <c r="AG959" i="2"/>
  <c r="AL959" i="2"/>
  <c r="AT959" i="2"/>
  <c r="AY959" i="2"/>
  <c r="AZ959" i="2"/>
  <c r="BB959" i="2"/>
  <c r="BC959" i="2" s="1"/>
  <c r="BF959" i="2"/>
  <c r="BG959" i="2"/>
  <c r="BH959" i="2"/>
  <c r="P960" i="2"/>
  <c r="Q960" i="2"/>
  <c r="R960" i="2"/>
  <c r="AQ960" i="2" s="1"/>
  <c r="S960" i="2"/>
  <c r="AC960" i="2"/>
  <c r="AE960" i="2"/>
  <c r="AF960" i="2"/>
  <c r="AG960" i="2"/>
  <c r="AL960" i="2"/>
  <c r="AT960" i="2"/>
  <c r="AY960" i="2"/>
  <c r="AZ960" i="2"/>
  <c r="BB960" i="2"/>
  <c r="BC960" i="2" s="1"/>
  <c r="BF960" i="2"/>
  <c r="BG960" i="2"/>
  <c r="BH960" i="2"/>
  <c r="P961" i="2"/>
  <c r="Q961" i="2"/>
  <c r="R961" i="2"/>
  <c r="AQ961" i="2" s="1"/>
  <c r="S961" i="2"/>
  <c r="AC961" i="2"/>
  <c r="AE961" i="2"/>
  <c r="AF961" i="2"/>
  <c r="AG961" i="2"/>
  <c r="AL961" i="2"/>
  <c r="AT961" i="2"/>
  <c r="AY961" i="2"/>
  <c r="AZ961" i="2"/>
  <c r="BB961" i="2"/>
  <c r="BC961" i="2" s="1"/>
  <c r="BF961" i="2"/>
  <c r="BG961" i="2"/>
  <c r="BH961" i="2"/>
  <c r="P962" i="2"/>
  <c r="Q962" i="2"/>
  <c r="R962" i="2"/>
  <c r="AQ962" i="2" s="1"/>
  <c r="S962" i="2"/>
  <c r="AC962" i="2"/>
  <c r="AE962" i="2"/>
  <c r="AF962" i="2"/>
  <c r="AG962" i="2"/>
  <c r="AL962" i="2"/>
  <c r="AT962" i="2"/>
  <c r="AY962" i="2"/>
  <c r="AZ962" i="2"/>
  <c r="BB962" i="2"/>
  <c r="BC962" i="2" s="1"/>
  <c r="BF962" i="2"/>
  <c r="BG962" i="2"/>
  <c r="BH962" i="2"/>
  <c r="P963" i="2"/>
  <c r="Q963" i="2"/>
  <c r="R963" i="2"/>
  <c r="AQ963" i="2" s="1"/>
  <c r="S963" i="2"/>
  <c r="AC963" i="2"/>
  <c r="AE963" i="2"/>
  <c r="AF963" i="2"/>
  <c r="AG963" i="2"/>
  <c r="AL963" i="2"/>
  <c r="AT963" i="2"/>
  <c r="AY963" i="2"/>
  <c r="AZ963" i="2"/>
  <c r="BB963" i="2"/>
  <c r="BC963" i="2" s="1"/>
  <c r="BF963" i="2"/>
  <c r="BG963" i="2"/>
  <c r="BH963" i="2"/>
  <c r="P964" i="2"/>
  <c r="Q964" i="2"/>
  <c r="R964" i="2"/>
  <c r="AQ964" i="2" s="1"/>
  <c r="S964" i="2"/>
  <c r="AC964" i="2"/>
  <c r="AE964" i="2"/>
  <c r="AF964" i="2"/>
  <c r="AG964" i="2"/>
  <c r="AL964" i="2"/>
  <c r="AT964" i="2"/>
  <c r="AY964" i="2"/>
  <c r="AZ964" i="2"/>
  <c r="BB964" i="2"/>
  <c r="BC964" i="2" s="1"/>
  <c r="BF964" i="2"/>
  <c r="BG964" i="2"/>
  <c r="BH964" i="2"/>
  <c r="P965" i="2"/>
  <c r="Q965" i="2"/>
  <c r="R965" i="2"/>
  <c r="AQ965" i="2" s="1"/>
  <c r="S965" i="2"/>
  <c r="AC965" i="2"/>
  <c r="AE965" i="2"/>
  <c r="AF965" i="2"/>
  <c r="AG965" i="2"/>
  <c r="AL965" i="2"/>
  <c r="AT965" i="2"/>
  <c r="AY965" i="2"/>
  <c r="AZ965" i="2"/>
  <c r="BB965" i="2"/>
  <c r="BC965" i="2" s="1"/>
  <c r="BF965" i="2"/>
  <c r="BG965" i="2"/>
  <c r="BH965" i="2"/>
  <c r="P966" i="2"/>
  <c r="Q966" i="2"/>
  <c r="R966" i="2"/>
  <c r="AQ966" i="2" s="1"/>
  <c r="S966" i="2"/>
  <c r="AC966" i="2"/>
  <c r="AE966" i="2"/>
  <c r="AF966" i="2"/>
  <c r="AG966" i="2"/>
  <c r="AL966" i="2"/>
  <c r="AT966" i="2"/>
  <c r="AY966" i="2"/>
  <c r="AZ966" i="2"/>
  <c r="BB966" i="2"/>
  <c r="BC966" i="2" s="1"/>
  <c r="BF966" i="2"/>
  <c r="BG966" i="2"/>
  <c r="BH966" i="2"/>
  <c r="P967" i="2"/>
  <c r="Q967" i="2"/>
  <c r="R967" i="2"/>
  <c r="AQ967" i="2" s="1"/>
  <c r="S967" i="2"/>
  <c r="AC967" i="2"/>
  <c r="AE967" i="2"/>
  <c r="AF967" i="2"/>
  <c r="AG967" i="2"/>
  <c r="AL967" i="2"/>
  <c r="AT967" i="2"/>
  <c r="AY967" i="2"/>
  <c r="AZ967" i="2"/>
  <c r="BB967" i="2"/>
  <c r="BC967" i="2" s="1"/>
  <c r="BF967" i="2"/>
  <c r="BG967" i="2"/>
  <c r="BH967" i="2"/>
  <c r="P968" i="2"/>
  <c r="Q968" i="2"/>
  <c r="R968" i="2"/>
  <c r="AQ968" i="2" s="1"/>
  <c r="S968" i="2"/>
  <c r="AC968" i="2"/>
  <c r="AE968" i="2"/>
  <c r="AF968" i="2"/>
  <c r="AG968" i="2"/>
  <c r="AL968" i="2"/>
  <c r="AT968" i="2"/>
  <c r="AY968" i="2"/>
  <c r="AZ968" i="2"/>
  <c r="BB968" i="2"/>
  <c r="BC968" i="2" s="1"/>
  <c r="BF968" i="2"/>
  <c r="BG968" i="2"/>
  <c r="BH968" i="2"/>
  <c r="P969" i="2"/>
  <c r="Q969" i="2"/>
  <c r="R969" i="2"/>
  <c r="AQ969" i="2" s="1"/>
  <c r="S969" i="2"/>
  <c r="AC969" i="2"/>
  <c r="AE969" i="2"/>
  <c r="AF969" i="2"/>
  <c r="AG969" i="2"/>
  <c r="AL969" i="2"/>
  <c r="AT969" i="2"/>
  <c r="AY969" i="2"/>
  <c r="AZ969" i="2"/>
  <c r="BB969" i="2"/>
  <c r="BC969" i="2" s="1"/>
  <c r="BF969" i="2"/>
  <c r="BG969" i="2"/>
  <c r="BH969" i="2"/>
  <c r="P970" i="2"/>
  <c r="Q970" i="2"/>
  <c r="R970" i="2"/>
  <c r="AQ970" i="2" s="1"/>
  <c r="S970" i="2"/>
  <c r="AC970" i="2"/>
  <c r="AE970" i="2"/>
  <c r="AF970" i="2"/>
  <c r="AG970" i="2"/>
  <c r="AL970" i="2"/>
  <c r="AT970" i="2"/>
  <c r="AY970" i="2"/>
  <c r="AZ970" i="2"/>
  <c r="BB970" i="2"/>
  <c r="BC970" i="2" s="1"/>
  <c r="BF970" i="2"/>
  <c r="BG970" i="2"/>
  <c r="BH970" i="2"/>
  <c r="P971" i="2"/>
  <c r="Q971" i="2"/>
  <c r="R971" i="2"/>
  <c r="AQ971" i="2" s="1"/>
  <c r="S971" i="2"/>
  <c r="AC971" i="2"/>
  <c r="AE971" i="2"/>
  <c r="AF971" i="2"/>
  <c r="AG971" i="2"/>
  <c r="AL971" i="2"/>
  <c r="AT971" i="2"/>
  <c r="AY971" i="2"/>
  <c r="AZ971" i="2"/>
  <c r="BB971" i="2"/>
  <c r="BC971" i="2" s="1"/>
  <c r="BF971" i="2"/>
  <c r="BG971" i="2"/>
  <c r="BH971" i="2"/>
  <c r="P972" i="2"/>
  <c r="Q972" i="2"/>
  <c r="R972" i="2"/>
  <c r="AQ972" i="2" s="1"/>
  <c r="S972" i="2"/>
  <c r="AC972" i="2"/>
  <c r="AE972" i="2"/>
  <c r="AF972" i="2"/>
  <c r="AG972" i="2"/>
  <c r="AL972" i="2"/>
  <c r="AT972" i="2"/>
  <c r="AY972" i="2"/>
  <c r="AZ972" i="2"/>
  <c r="BB972" i="2"/>
  <c r="BC972" i="2" s="1"/>
  <c r="BF972" i="2"/>
  <c r="BG972" i="2"/>
  <c r="BH972" i="2"/>
  <c r="P973" i="2"/>
  <c r="Q973" i="2"/>
  <c r="R973" i="2"/>
  <c r="AQ973" i="2" s="1"/>
  <c r="S973" i="2"/>
  <c r="AC973" i="2"/>
  <c r="AE973" i="2"/>
  <c r="AF973" i="2"/>
  <c r="AG973" i="2"/>
  <c r="AL973" i="2"/>
  <c r="AT973" i="2"/>
  <c r="AY973" i="2"/>
  <c r="AZ973" i="2"/>
  <c r="BB973" i="2"/>
  <c r="BC973" i="2" s="1"/>
  <c r="BF973" i="2"/>
  <c r="BG973" i="2"/>
  <c r="BH973" i="2"/>
  <c r="P974" i="2"/>
  <c r="Q974" i="2"/>
  <c r="R974" i="2"/>
  <c r="AQ974" i="2" s="1"/>
  <c r="S974" i="2"/>
  <c r="AC974" i="2"/>
  <c r="AE974" i="2"/>
  <c r="AF974" i="2"/>
  <c r="AG974" i="2"/>
  <c r="AL974" i="2"/>
  <c r="AT974" i="2"/>
  <c r="AY974" i="2"/>
  <c r="AZ974" i="2"/>
  <c r="BB974" i="2"/>
  <c r="BC974" i="2" s="1"/>
  <c r="BF974" i="2"/>
  <c r="BG974" i="2"/>
  <c r="BH974" i="2"/>
  <c r="P975" i="2"/>
  <c r="Q975" i="2"/>
  <c r="R975" i="2"/>
  <c r="AQ975" i="2" s="1"/>
  <c r="S975" i="2"/>
  <c r="AC975" i="2"/>
  <c r="AE975" i="2"/>
  <c r="AF975" i="2"/>
  <c r="AG975" i="2"/>
  <c r="AL975" i="2"/>
  <c r="AT975" i="2"/>
  <c r="AY975" i="2"/>
  <c r="AZ975" i="2"/>
  <c r="BB975" i="2"/>
  <c r="BC975" i="2" s="1"/>
  <c r="BF975" i="2"/>
  <c r="BG975" i="2"/>
  <c r="BH975" i="2"/>
  <c r="P976" i="2"/>
  <c r="Q976" i="2"/>
  <c r="R976" i="2"/>
  <c r="AQ976" i="2" s="1"/>
  <c r="S976" i="2"/>
  <c r="AC976" i="2"/>
  <c r="AE976" i="2"/>
  <c r="AF976" i="2"/>
  <c r="AG976" i="2"/>
  <c r="AL976" i="2"/>
  <c r="AT976" i="2"/>
  <c r="AY976" i="2"/>
  <c r="AZ976" i="2"/>
  <c r="BB976" i="2"/>
  <c r="BC976" i="2" s="1"/>
  <c r="BF976" i="2"/>
  <c r="BG976" i="2"/>
  <c r="BH976" i="2"/>
  <c r="P977" i="2"/>
  <c r="Q977" i="2"/>
  <c r="R977" i="2"/>
  <c r="AQ977" i="2" s="1"/>
  <c r="S977" i="2"/>
  <c r="AC977" i="2"/>
  <c r="AE977" i="2"/>
  <c r="AF977" i="2"/>
  <c r="AG977" i="2"/>
  <c r="AL977" i="2"/>
  <c r="AT977" i="2"/>
  <c r="AY977" i="2"/>
  <c r="AZ977" i="2"/>
  <c r="BB977" i="2"/>
  <c r="BC977" i="2" s="1"/>
  <c r="BF977" i="2"/>
  <c r="BG977" i="2"/>
  <c r="BH977" i="2"/>
  <c r="P978" i="2"/>
  <c r="Q978" i="2"/>
  <c r="R978" i="2"/>
  <c r="AQ978" i="2" s="1"/>
  <c r="S978" i="2"/>
  <c r="AC978" i="2"/>
  <c r="AE978" i="2"/>
  <c r="AF978" i="2"/>
  <c r="AG978" i="2"/>
  <c r="AL978" i="2"/>
  <c r="AT978" i="2"/>
  <c r="AY978" i="2"/>
  <c r="AZ978" i="2"/>
  <c r="BB978" i="2"/>
  <c r="BC978" i="2" s="1"/>
  <c r="BF978" i="2"/>
  <c r="BG978" i="2"/>
  <c r="BH978" i="2"/>
  <c r="P979" i="2"/>
  <c r="Q979" i="2"/>
  <c r="R979" i="2"/>
  <c r="AQ979" i="2" s="1"/>
  <c r="S979" i="2"/>
  <c r="AC979" i="2"/>
  <c r="AE979" i="2"/>
  <c r="AF979" i="2"/>
  <c r="AG979" i="2"/>
  <c r="AL979" i="2"/>
  <c r="AT979" i="2"/>
  <c r="AY979" i="2"/>
  <c r="AZ979" i="2"/>
  <c r="BB979" i="2"/>
  <c r="BC979" i="2" s="1"/>
  <c r="BF979" i="2"/>
  <c r="BG979" i="2"/>
  <c r="BH979" i="2"/>
  <c r="P980" i="2"/>
  <c r="Q980" i="2"/>
  <c r="R980" i="2"/>
  <c r="AQ980" i="2" s="1"/>
  <c r="S980" i="2"/>
  <c r="AC980" i="2"/>
  <c r="AE980" i="2"/>
  <c r="AF980" i="2"/>
  <c r="AG980" i="2"/>
  <c r="AL980" i="2"/>
  <c r="AT980" i="2"/>
  <c r="AY980" i="2"/>
  <c r="AZ980" i="2"/>
  <c r="BB980" i="2"/>
  <c r="BC980" i="2" s="1"/>
  <c r="BF980" i="2"/>
  <c r="BG980" i="2"/>
  <c r="BH980" i="2"/>
  <c r="P981" i="2"/>
  <c r="Q981" i="2"/>
  <c r="R981" i="2"/>
  <c r="AQ981" i="2" s="1"/>
  <c r="S981" i="2"/>
  <c r="AC981" i="2"/>
  <c r="AE981" i="2"/>
  <c r="AF981" i="2"/>
  <c r="AG981" i="2"/>
  <c r="AL981" i="2"/>
  <c r="AT981" i="2"/>
  <c r="AY981" i="2"/>
  <c r="AZ981" i="2"/>
  <c r="BB981" i="2"/>
  <c r="BC981" i="2" s="1"/>
  <c r="BF981" i="2"/>
  <c r="BG981" i="2"/>
  <c r="BH981" i="2"/>
  <c r="P982" i="2"/>
  <c r="Q982" i="2"/>
  <c r="R982" i="2"/>
  <c r="AQ982" i="2" s="1"/>
  <c r="S982" i="2"/>
  <c r="AC982" i="2"/>
  <c r="AE982" i="2"/>
  <c r="AF982" i="2"/>
  <c r="AG982" i="2"/>
  <c r="AL982" i="2"/>
  <c r="AT982" i="2"/>
  <c r="AY982" i="2"/>
  <c r="AZ982" i="2"/>
  <c r="BB982" i="2"/>
  <c r="BC982" i="2" s="1"/>
  <c r="BF982" i="2"/>
  <c r="BG982" i="2"/>
  <c r="BH982" i="2"/>
  <c r="P983" i="2"/>
  <c r="Q983" i="2"/>
  <c r="R983" i="2"/>
  <c r="AQ983" i="2" s="1"/>
  <c r="S983" i="2"/>
  <c r="AC983" i="2"/>
  <c r="AE983" i="2"/>
  <c r="AF983" i="2"/>
  <c r="AG983" i="2"/>
  <c r="AL983" i="2"/>
  <c r="AT983" i="2"/>
  <c r="AY983" i="2"/>
  <c r="AZ983" i="2"/>
  <c r="BB983" i="2"/>
  <c r="BC983" i="2" s="1"/>
  <c r="BF983" i="2"/>
  <c r="BG983" i="2"/>
  <c r="BH983" i="2"/>
  <c r="P984" i="2"/>
  <c r="Q984" i="2"/>
  <c r="R984" i="2"/>
  <c r="AQ984" i="2" s="1"/>
  <c r="S984" i="2"/>
  <c r="AC984" i="2"/>
  <c r="AE984" i="2"/>
  <c r="AF984" i="2"/>
  <c r="AG984" i="2"/>
  <c r="AL984" i="2"/>
  <c r="AT984" i="2"/>
  <c r="AY984" i="2"/>
  <c r="AZ984" i="2"/>
  <c r="BB984" i="2"/>
  <c r="BC984" i="2" s="1"/>
  <c r="BF984" i="2"/>
  <c r="BG984" i="2"/>
  <c r="BH984" i="2"/>
  <c r="P985" i="2"/>
  <c r="Q985" i="2"/>
  <c r="R985" i="2"/>
  <c r="AQ985" i="2" s="1"/>
  <c r="S985" i="2"/>
  <c r="AC985" i="2"/>
  <c r="AE985" i="2"/>
  <c r="AF985" i="2"/>
  <c r="AG985" i="2"/>
  <c r="AL985" i="2"/>
  <c r="AT985" i="2"/>
  <c r="AY985" i="2"/>
  <c r="AZ985" i="2"/>
  <c r="BB985" i="2"/>
  <c r="BC985" i="2" s="1"/>
  <c r="BF985" i="2"/>
  <c r="BG985" i="2"/>
  <c r="BH985" i="2"/>
  <c r="P986" i="2"/>
  <c r="Q986" i="2"/>
  <c r="R986" i="2"/>
  <c r="AQ986" i="2" s="1"/>
  <c r="S986" i="2"/>
  <c r="AC986" i="2"/>
  <c r="AE986" i="2"/>
  <c r="AF986" i="2"/>
  <c r="AG986" i="2"/>
  <c r="AL986" i="2"/>
  <c r="AT986" i="2"/>
  <c r="AY986" i="2"/>
  <c r="AZ986" i="2"/>
  <c r="BB986" i="2"/>
  <c r="BC986" i="2" s="1"/>
  <c r="BF986" i="2"/>
  <c r="BG986" i="2"/>
  <c r="BH986" i="2"/>
  <c r="P987" i="2"/>
  <c r="Q987" i="2"/>
  <c r="R987" i="2"/>
  <c r="AQ987" i="2" s="1"/>
  <c r="S987" i="2"/>
  <c r="AC987" i="2"/>
  <c r="AE987" i="2"/>
  <c r="AF987" i="2"/>
  <c r="AG987" i="2"/>
  <c r="AL987" i="2"/>
  <c r="AT987" i="2"/>
  <c r="AY987" i="2"/>
  <c r="AZ987" i="2"/>
  <c r="BB987" i="2"/>
  <c r="BC987" i="2" s="1"/>
  <c r="BF987" i="2"/>
  <c r="BG987" i="2"/>
  <c r="BH987" i="2"/>
  <c r="P988" i="2"/>
  <c r="Q988" i="2"/>
  <c r="R988" i="2"/>
  <c r="AQ988" i="2" s="1"/>
  <c r="S988" i="2"/>
  <c r="AC988" i="2"/>
  <c r="AE988" i="2"/>
  <c r="AF988" i="2"/>
  <c r="AG988" i="2"/>
  <c r="AL988" i="2"/>
  <c r="AT988" i="2"/>
  <c r="AY988" i="2"/>
  <c r="AZ988" i="2"/>
  <c r="BB988" i="2"/>
  <c r="BC988" i="2" s="1"/>
  <c r="BF988" i="2"/>
  <c r="BG988" i="2"/>
  <c r="BH988" i="2"/>
  <c r="P989" i="2"/>
  <c r="Q989" i="2"/>
  <c r="R989" i="2"/>
  <c r="AQ989" i="2" s="1"/>
  <c r="S989" i="2"/>
  <c r="AC989" i="2"/>
  <c r="AE989" i="2"/>
  <c r="AF989" i="2"/>
  <c r="AG989" i="2"/>
  <c r="AL989" i="2"/>
  <c r="AT989" i="2"/>
  <c r="AY989" i="2"/>
  <c r="AZ989" i="2"/>
  <c r="BB989" i="2"/>
  <c r="BC989" i="2" s="1"/>
  <c r="BF989" i="2"/>
  <c r="BG989" i="2"/>
  <c r="BH989" i="2"/>
  <c r="P990" i="2"/>
  <c r="Q990" i="2"/>
  <c r="R990" i="2"/>
  <c r="AQ990" i="2" s="1"/>
  <c r="S990" i="2"/>
  <c r="AC990" i="2"/>
  <c r="AE990" i="2"/>
  <c r="AF990" i="2"/>
  <c r="AG990" i="2"/>
  <c r="AL990" i="2"/>
  <c r="AT990" i="2"/>
  <c r="AY990" i="2"/>
  <c r="AZ990" i="2"/>
  <c r="BB990" i="2"/>
  <c r="BC990" i="2" s="1"/>
  <c r="BF990" i="2"/>
  <c r="BG990" i="2"/>
  <c r="BH990" i="2"/>
  <c r="P991" i="2"/>
  <c r="Q991" i="2"/>
  <c r="R991" i="2"/>
  <c r="AQ991" i="2" s="1"/>
  <c r="S991" i="2"/>
  <c r="AC991" i="2"/>
  <c r="AE991" i="2"/>
  <c r="AF991" i="2"/>
  <c r="AG991" i="2"/>
  <c r="AL991" i="2"/>
  <c r="AT991" i="2"/>
  <c r="AY991" i="2"/>
  <c r="AZ991" i="2"/>
  <c r="BB991" i="2"/>
  <c r="BC991" i="2" s="1"/>
  <c r="BF991" i="2"/>
  <c r="BG991" i="2"/>
  <c r="BH991" i="2"/>
  <c r="P992" i="2"/>
  <c r="Q992" i="2"/>
  <c r="R992" i="2"/>
  <c r="AQ992" i="2" s="1"/>
  <c r="S992" i="2"/>
  <c r="AC992" i="2"/>
  <c r="AE992" i="2"/>
  <c r="AF992" i="2"/>
  <c r="AG992" i="2"/>
  <c r="AL992" i="2"/>
  <c r="AT992" i="2"/>
  <c r="AY992" i="2"/>
  <c r="AZ992" i="2"/>
  <c r="BB992" i="2"/>
  <c r="BC992" i="2" s="1"/>
  <c r="BF992" i="2"/>
  <c r="BG992" i="2"/>
  <c r="BH992" i="2"/>
  <c r="P993" i="2"/>
  <c r="Q993" i="2"/>
  <c r="R993" i="2"/>
  <c r="AQ993" i="2" s="1"/>
  <c r="S993" i="2"/>
  <c r="AC993" i="2"/>
  <c r="AE993" i="2"/>
  <c r="AF993" i="2"/>
  <c r="AG993" i="2"/>
  <c r="AL993" i="2"/>
  <c r="AT993" i="2"/>
  <c r="AY993" i="2"/>
  <c r="AZ993" i="2"/>
  <c r="BB993" i="2"/>
  <c r="BC993" i="2" s="1"/>
  <c r="BF993" i="2"/>
  <c r="BG993" i="2"/>
  <c r="BH993" i="2"/>
  <c r="P994" i="2"/>
  <c r="Q994" i="2"/>
  <c r="R994" i="2"/>
  <c r="AQ994" i="2" s="1"/>
  <c r="S994" i="2"/>
  <c r="AC994" i="2"/>
  <c r="AE994" i="2"/>
  <c r="AF994" i="2"/>
  <c r="AG994" i="2"/>
  <c r="AL994" i="2"/>
  <c r="AT994" i="2"/>
  <c r="AY994" i="2"/>
  <c r="AZ994" i="2"/>
  <c r="BB994" i="2"/>
  <c r="BC994" i="2" s="1"/>
  <c r="BF994" i="2"/>
  <c r="BG994" i="2"/>
  <c r="BH994" i="2"/>
  <c r="P995" i="2"/>
  <c r="Q995" i="2"/>
  <c r="R995" i="2"/>
  <c r="AQ995" i="2" s="1"/>
  <c r="S995" i="2"/>
  <c r="AC995" i="2"/>
  <c r="AE995" i="2"/>
  <c r="AF995" i="2"/>
  <c r="AG995" i="2"/>
  <c r="AL995" i="2"/>
  <c r="AT995" i="2"/>
  <c r="AY995" i="2"/>
  <c r="AZ995" i="2"/>
  <c r="BB995" i="2"/>
  <c r="BC995" i="2" s="1"/>
  <c r="BF995" i="2"/>
  <c r="BG995" i="2"/>
  <c r="BH995" i="2"/>
  <c r="P996" i="2"/>
  <c r="Q996" i="2"/>
  <c r="R996" i="2"/>
  <c r="AQ996" i="2" s="1"/>
  <c r="S996" i="2"/>
  <c r="AC996" i="2"/>
  <c r="AE996" i="2"/>
  <c r="AF996" i="2"/>
  <c r="AG996" i="2"/>
  <c r="AL996" i="2"/>
  <c r="AT996" i="2"/>
  <c r="AY996" i="2"/>
  <c r="AZ996" i="2"/>
  <c r="BB996" i="2"/>
  <c r="BC996" i="2" s="1"/>
  <c r="BF996" i="2"/>
  <c r="BG996" i="2"/>
  <c r="BH996" i="2"/>
  <c r="P997" i="2"/>
  <c r="Q997" i="2"/>
  <c r="R997" i="2"/>
  <c r="AQ997" i="2" s="1"/>
  <c r="S997" i="2"/>
  <c r="AC997" i="2"/>
  <c r="AE997" i="2"/>
  <c r="AF997" i="2"/>
  <c r="AG997" i="2"/>
  <c r="AL997" i="2"/>
  <c r="AT997" i="2"/>
  <c r="AY997" i="2"/>
  <c r="AZ997" i="2"/>
  <c r="BB997" i="2"/>
  <c r="BC997" i="2" s="1"/>
  <c r="BF997" i="2"/>
  <c r="BG997" i="2"/>
  <c r="BH997" i="2"/>
  <c r="P998" i="2"/>
  <c r="Q998" i="2"/>
  <c r="R998" i="2"/>
  <c r="AQ998" i="2" s="1"/>
  <c r="S998" i="2"/>
  <c r="AC998" i="2"/>
  <c r="AE998" i="2"/>
  <c r="AF998" i="2"/>
  <c r="AG998" i="2"/>
  <c r="AL998" i="2"/>
  <c r="AT998" i="2"/>
  <c r="AY998" i="2"/>
  <c r="AZ998" i="2"/>
  <c r="BB998" i="2"/>
  <c r="BC998" i="2" s="1"/>
  <c r="BF998" i="2"/>
  <c r="BG998" i="2"/>
  <c r="BH998" i="2"/>
  <c r="P999" i="2"/>
  <c r="Q999" i="2"/>
  <c r="R999" i="2"/>
  <c r="AQ999" i="2" s="1"/>
  <c r="S999" i="2"/>
  <c r="AC999" i="2"/>
  <c r="AE999" i="2"/>
  <c r="AF999" i="2"/>
  <c r="AG999" i="2"/>
  <c r="AL999" i="2"/>
  <c r="AT999" i="2"/>
  <c r="AY999" i="2"/>
  <c r="AZ999" i="2"/>
  <c r="BB999" i="2"/>
  <c r="BC999" i="2" s="1"/>
  <c r="BF999" i="2"/>
  <c r="BG999" i="2"/>
  <c r="BH999" i="2"/>
  <c r="P1000" i="2"/>
  <c r="Q1000" i="2"/>
  <c r="R1000" i="2"/>
  <c r="AQ1000" i="2" s="1"/>
  <c r="S1000" i="2"/>
  <c r="AC1000" i="2"/>
  <c r="AE1000" i="2"/>
  <c r="AF1000" i="2"/>
  <c r="AG1000" i="2"/>
  <c r="AL1000" i="2"/>
  <c r="AT1000" i="2"/>
  <c r="AY1000" i="2"/>
  <c r="AZ1000" i="2"/>
  <c r="BB1000" i="2"/>
  <c r="BC1000" i="2" s="1"/>
  <c r="BF1000" i="2"/>
  <c r="BG1000" i="2"/>
  <c r="BH1000" i="2"/>
  <c r="P1001" i="2"/>
  <c r="Q1001" i="2"/>
  <c r="R1001" i="2"/>
  <c r="AQ1001" i="2" s="1"/>
  <c r="S1001" i="2"/>
  <c r="AC1001" i="2"/>
  <c r="AE1001" i="2"/>
  <c r="AF1001" i="2"/>
  <c r="AG1001" i="2"/>
  <c r="AL1001" i="2"/>
  <c r="AT1001" i="2"/>
  <c r="AY1001" i="2"/>
  <c r="AZ1001" i="2"/>
  <c r="BB1001" i="2"/>
  <c r="BC1001" i="2" s="1"/>
  <c r="BF1001" i="2"/>
  <c r="BG1001" i="2"/>
  <c r="BH1001" i="2"/>
  <c r="P1002" i="2"/>
  <c r="Q1002" i="2"/>
  <c r="R1002" i="2"/>
  <c r="AQ1002" i="2" s="1"/>
  <c r="S1002" i="2"/>
  <c r="AC1002" i="2"/>
  <c r="AE1002" i="2"/>
  <c r="AF1002" i="2"/>
  <c r="AG1002" i="2"/>
  <c r="AL1002" i="2"/>
  <c r="AT1002" i="2"/>
  <c r="AY1002" i="2"/>
  <c r="AZ1002" i="2"/>
  <c r="BB1002" i="2"/>
  <c r="BC1002" i="2" s="1"/>
  <c r="BF1002" i="2"/>
  <c r="BG1002" i="2"/>
  <c r="BH1002" i="2"/>
  <c r="P1003" i="2"/>
  <c r="Q1003" i="2"/>
  <c r="R1003" i="2"/>
  <c r="AQ1003" i="2" s="1"/>
  <c r="S1003" i="2"/>
  <c r="AC1003" i="2"/>
  <c r="AE1003" i="2"/>
  <c r="AF1003" i="2"/>
  <c r="AG1003" i="2"/>
  <c r="AL1003" i="2"/>
  <c r="AT1003" i="2"/>
  <c r="AY1003" i="2"/>
  <c r="AZ1003" i="2"/>
  <c r="BB1003" i="2"/>
  <c r="BC1003" i="2" s="1"/>
  <c r="BF1003" i="2"/>
  <c r="BG1003" i="2"/>
  <c r="BH1003" i="2"/>
  <c r="P1004" i="2"/>
  <c r="Q1004" i="2"/>
  <c r="R1004" i="2"/>
  <c r="AQ1004" i="2" s="1"/>
  <c r="S1004" i="2"/>
  <c r="AC1004" i="2"/>
  <c r="AE1004" i="2"/>
  <c r="AF1004" i="2"/>
  <c r="AG1004" i="2"/>
  <c r="AL1004" i="2"/>
  <c r="AT1004" i="2"/>
  <c r="AY1004" i="2"/>
  <c r="AZ1004" i="2"/>
  <c r="BB1004" i="2"/>
  <c r="BC1004" i="2" s="1"/>
  <c r="BF1004" i="2"/>
  <c r="BG1004" i="2"/>
  <c r="BH1004" i="2"/>
  <c r="P1005" i="2"/>
  <c r="Q1005" i="2"/>
  <c r="R1005" i="2"/>
  <c r="AQ1005" i="2" s="1"/>
  <c r="S1005" i="2"/>
  <c r="AC1005" i="2"/>
  <c r="AE1005" i="2"/>
  <c r="AF1005" i="2"/>
  <c r="AG1005" i="2"/>
  <c r="AL1005" i="2"/>
  <c r="AT1005" i="2"/>
  <c r="AY1005" i="2"/>
  <c r="AZ1005" i="2"/>
  <c r="BB1005" i="2"/>
  <c r="BC1005" i="2" s="1"/>
  <c r="BF1005" i="2"/>
  <c r="BG1005" i="2"/>
  <c r="BH1005" i="2"/>
  <c r="P1006" i="2"/>
  <c r="Q1006" i="2"/>
  <c r="R1006" i="2"/>
  <c r="AQ1006" i="2" s="1"/>
  <c r="S1006" i="2"/>
  <c r="AC1006" i="2"/>
  <c r="AE1006" i="2"/>
  <c r="AF1006" i="2"/>
  <c r="AG1006" i="2"/>
  <c r="AL1006" i="2"/>
  <c r="AT1006" i="2"/>
  <c r="AY1006" i="2"/>
  <c r="AZ1006" i="2"/>
  <c r="BB1006" i="2"/>
  <c r="BC1006" i="2" s="1"/>
  <c r="BF1006" i="2"/>
  <c r="BG1006" i="2"/>
  <c r="BH1006" i="2"/>
  <c r="P1007" i="2"/>
  <c r="Q1007" i="2"/>
  <c r="R1007" i="2"/>
  <c r="AQ1007" i="2" s="1"/>
  <c r="S1007" i="2"/>
  <c r="AC1007" i="2"/>
  <c r="AE1007" i="2"/>
  <c r="AF1007" i="2"/>
  <c r="AG1007" i="2"/>
  <c r="AL1007" i="2"/>
  <c r="AT1007" i="2"/>
  <c r="AY1007" i="2"/>
  <c r="AZ1007" i="2"/>
  <c r="BB1007" i="2"/>
  <c r="BC1007" i="2" s="1"/>
  <c r="BF1007" i="2"/>
  <c r="BG1007" i="2"/>
  <c r="BH1007" i="2"/>
  <c r="P1008" i="2"/>
  <c r="Q1008" i="2"/>
  <c r="R1008" i="2"/>
  <c r="AQ1008" i="2" s="1"/>
  <c r="S1008" i="2"/>
  <c r="AC1008" i="2"/>
  <c r="AE1008" i="2"/>
  <c r="AF1008" i="2"/>
  <c r="AG1008" i="2"/>
  <c r="AL1008" i="2"/>
  <c r="AT1008" i="2"/>
  <c r="AY1008" i="2"/>
  <c r="AZ1008" i="2"/>
  <c r="BB1008" i="2"/>
  <c r="BC1008" i="2" s="1"/>
  <c r="BF1008" i="2"/>
  <c r="BG1008" i="2"/>
  <c r="BH1008" i="2"/>
  <c r="P1009" i="2"/>
  <c r="Q1009" i="2"/>
  <c r="R1009" i="2"/>
  <c r="AQ1009" i="2" s="1"/>
  <c r="S1009" i="2"/>
  <c r="AC1009" i="2"/>
  <c r="AE1009" i="2"/>
  <c r="AF1009" i="2"/>
  <c r="AG1009" i="2"/>
  <c r="AL1009" i="2"/>
  <c r="AT1009" i="2"/>
  <c r="AY1009" i="2"/>
  <c r="AZ1009" i="2"/>
  <c r="BB1009" i="2"/>
  <c r="BC1009" i="2" s="1"/>
  <c r="BF1009" i="2"/>
  <c r="BG1009" i="2"/>
  <c r="BH1009" i="2"/>
  <c r="P1010" i="2"/>
  <c r="Q1010" i="2"/>
  <c r="R1010" i="2"/>
  <c r="AQ1010" i="2" s="1"/>
  <c r="S1010" i="2"/>
  <c r="AC1010" i="2"/>
  <c r="AE1010" i="2"/>
  <c r="AF1010" i="2"/>
  <c r="AG1010" i="2"/>
  <c r="AL1010" i="2"/>
  <c r="AT1010" i="2"/>
  <c r="AY1010" i="2"/>
  <c r="AZ1010" i="2"/>
  <c r="BB1010" i="2"/>
  <c r="BC1010" i="2" s="1"/>
  <c r="BF1010" i="2"/>
  <c r="BG1010" i="2"/>
  <c r="BH1010" i="2"/>
  <c r="P1011" i="2"/>
  <c r="Q1011" i="2"/>
  <c r="R1011" i="2"/>
  <c r="AQ1011" i="2" s="1"/>
  <c r="S1011" i="2"/>
  <c r="AC1011" i="2"/>
  <c r="AE1011" i="2"/>
  <c r="AF1011" i="2"/>
  <c r="AG1011" i="2"/>
  <c r="AL1011" i="2"/>
  <c r="AT1011" i="2"/>
  <c r="AY1011" i="2"/>
  <c r="AZ1011" i="2"/>
  <c r="BB1011" i="2"/>
  <c r="BC1011" i="2" s="1"/>
  <c r="BF1011" i="2"/>
  <c r="BG1011" i="2"/>
  <c r="BH1011" i="2"/>
  <c r="P1012" i="2"/>
  <c r="Q1012" i="2"/>
  <c r="R1012" i="2"/>
  <c r="AQ1012" i="2" s="1"/>
  <c r="S1012" i="2"/>
  <c r="AC1012" i="2"/>
  <c r="AE1012" i="2"/>
  <c r="AF1012" i="2"/>
  <c r="AG1012" i="2"/>
  <c r="AL1012" i="2"/>
  <c r="AT1012" i="2"/>
  <c r="AY1012" i="2"/>
  <c r="AZ1012" i="2"/>
  <c r="BB1012" i="2"/>
  <c r="BC1012" i="2" s="1"/>
  <c r="BF1012" i="2"/>
  <c r="BG1012" i="2"/>
  <c r="BH1012" i="2"/>
  <c r="P1013" i="2"/>
  <c r="Q1013" i="2"/>
  <c r="R1013" i="2"/>
  <c r="AQ1013" i="2" s="1"/>
  <c r="S1013" i="2"/>
  <c r="AC1013" i="2"/>
  <c r="AE1013" i="2"/>
  <c r="AF1013" i="2"/>
  <c r="AG1013" i="2"/>
  <c r="AL1013" i="2"/>
  <c r="AT1013" i="2"/>
  <c r="AY1013" i="2"/>
  <c r="AZ1013" i="2"/>
  <c r="BB1013" i="2"/>
  <c r="BC1013" i="2" s="1"/>
  <c r="BF1013" i="2"/>
  <c r="BG1013" i="2"/>
  <c r="BH1013" i="2"/>
  <c r="P1014" i="2"/>
  <c r="Q1014" i="2"/>
  <c r="R1014" i="2"/>
  <c r="AQ1014" i="2" s="1"/>
  <c r="S1014" i="2"/>
  <c r="AC1014" i="2"/>
  <c r="AE1014" i="2"/>
  <c r="AF1014" i="2"/>
  <c r="AG1014" i="2"/>
  <c r="AL1014" i="2"/>
  <c r="AT1014" i="2"/>
  <c r="AY1014" i="2"/>
  <c r="AZ1014" i="2"/>
  <c r="BB1014" i="2"/>
  <c r="BC1014" i="2" s="1"/>
  <c r="BF1014" i="2"/>
  <c r="BG1014" i="2"/>
  <c r="BH1014" i="2"/>
  <c r="P1015" i="2"/>
  <c r="Q1015" i="2"/>
  <c r="R1015" i="2"/>
  <c r="AQ1015" i="2" s="1"/>
  <c r="S1015" i="2"/>
  <c r="AC1015" i="2"/>
  <c r="AE1015" i="2"/>
  <c r="AF1015" i="2"/>
  <c r="AG1015" i="2"/>
  <c r="AL1015" i="2"/>
  <c r="AT1015" i="2"/>
  <c r="AY1015" i="2"/>
  <c r="AZ1015" i="2"/>
  <c r="BB1015" i="2"/>
  <c r="BC1015" i="2" s="1"/>
  <c r="BF1015" i="2"/>
  <c r="BG1015" i="2"/>
  <c r="BH1015" i="2"/>
  <c r="P1016" i="2"/>
  <c r="Q1016" i="2"/>
  <c r="R1016" i="2"/>
  <c r="AQ1016" i="2" s="1"/>
  <c r="S1016" i="2"/>
  <c r="AC1016" i="2"/>
  <c r="AE1016" i="2"/>
  <c r="AF1016" i="2"/>
  <c r="AG1016" i="2"/>
  <c r="AL1016" i="2"/>
  <c r="AT1016" i="2"/>
  <c r="AY1016" i="2"/>
  <c r="AZ1016" i="2"/>
  <c r="BB1016" i="2"/>
  <c r="BC1016" i="2" s="1"/>
  <c r="BF1016" i="2"/>
  <c r="BG1016" i="2"/>
  <c r="BH1016" i="2"/>
  <c r="P1017" i="2"/>
  <c r="Q1017" i="2"/>
  <c r="R1017" i="2"/>
  <c r="AQ1017" i="2" s="1"/>
  <c r="S1017" i="2"/>
  <c r="AC1017" i="2"/>
  <c r="AE1017" i="2"/>
  <c r="AF1017" i="2"/>
  <c r="AG1017" i="2"/>
  <c r="AL1017" i="2"/>
  <c r="AT1017" i="2"/>
  <c r="AY1017" i="2"/>
  <c r="AZ1017" i="2"/>
  <c r="BB1017" i="2"/>
  <c r="BC1017" i="2" s="1"/>
  <c r="BF1017" i="2"/>
  <c r="BG1017" i="2"/>
  <c r="BH1017" i="2"/>
  <c r="P1018" i="2"/>
  <c r="Q1018" i="2"/>
  <c r="R1018" i="2"/>
  <c r="AQ1018" i="2" s="1"/>
  <c r="S1018" i="2"/>
  <c r="AC1018" i="2"/>
  <c r="AE1018" i="2"/>
  <c r="AF1018" i="2"/>
  <c r="AG1018" i="2"/>
  <c r="AL1018" i="2"/>
  <c r="AT1018" i="2"/>
  <c r="AY1018" i="2"/>
  <c r="AZ1018" i="2"/>
  <c r="BB1018" i="2"/>
  <c r="BC1018" i="2" s="1"/>
  <c r="BF1018" i="2"/>
  <c r="BG1018" i="2"/>
  <c r="BH1018" i="2"/>
  <c r="P1019" i="2"/>
  <c r="Q1019" i="2"/>
  <c r="R1019" i="2"/>
  <c r="AQ1019" i="2" s="1"/>
  <c r="S1019" i="2"/>
  <c r="AC1019" i="2"/>
  <c r="AE1019" i="2"/>
  <c r="AF1019" i="2"/>
  <c r="AG1019" i="2"/>
  <c r="AL1019" i="2"/>
  <c r="AT1019" i="2"/>
  <c r="AY1019" i="2"/>
  <c r="AZ1019" i="2"/>
  <c r="BB1019" i="2"/>
  <c r="BC1019" i="2" s="1"/>
  <c r="BF1019" i="2"/>
  <c r="BG1019" i="2"/>
  <c r="BH1019" i="2"/>
  <c r="P1020" i="2"/>
  <c r="Q1020" i="2"/>
  <c r="R1020" i="2"/>
  <c r="AQ1020" i="2" s="1"/>
  <c r="S1020" i="2"/>
  <c r="AC1020" i="2"/>
  <c r="AE1020" i="2"/>
  <c r="AF1020" i="2"/>
  <c r="AG1020" i="2"/>
  <c r="AL1020" i="2"/>
  <c r="AT1020" i="2"/>
  <c r="AY1020" i="2"/>
  <c r="AZ1020" i="2"/>
  <c r="BB1020" i="2"/>
  <c r="BC1020" i="2" s="1"/>
  <c r="BF1020" i="2"/>
  <c r="BG1020" i="2"/>
  <c r="BH1020" i="2"/>
  <c r="P1021" i="2"/>
  <c r="Q1021" i="2"/>
  <c r="R1021" i="2"/>
  <c r="AQ1021" i="2" s="1"/>
  <c r="S1021" i="2"/>
  <c r="AC1021" i="2"/>
  <c r="AE1021" i="2"/>
  <c r="AF1021" i="2"/>
  <c r="AG1021" i="2"/>
  <c r="AL1021" i="2"/>
  <c r="AT1021" i="2"/>
  <c r="AY1021" i="2"/>
  <c r="AZ1021" i="2"/>
  <c r="BB1021" i="2"/>
  <c r="BC1021" i="2" s="1"/>
  <c r="BF1021" i="2"/>
  <c r="BG1021" i="2"/>
  <c r="BH1021" i="2"/>
  <c r="P1022" i="2"/>
  <c r="Q1022" i="2"/>
  <c r="R1022" i="2"/>
  <c r="AQ1022" i="2" s="1"/>
  <c r="S1022" i="2"/>
  <c r="AC1022" i="2"/>
  <c r="AE1022" i="2"/>
  <c r="AF1022" i="2"/>
  <c r="AG1022" i="2"/>
  <c r="AL1022" i="2"/>
  <c r="AT1022" i="2"/>
  <c r="AY1022" i="2"/>
  <c r="AZ1022" i="2"/>
  <c r="BB1022" i="2"/>
  <c r="BC1022" i="2" s="1"/>
  <c r="BF1022" i="2"/>
  <c r="BG1022" i="2"/>
  <c r="BH1022" i="2"/>
  <c r="P1023" i="2"/>
  <c r="Q1023" i="2"/>
  <c r="R1023" i="2"/>
  <c r="AQ1023" i="2" s="1"/>
  <c r="S1023" i="2"/>
  <c r="AC1023" i="2"/>
  <c r="AE1023" i="2"/>
  <c r="AF1023" i="2"/>
  <c r="AG1023" i="2"/>
  <c r="AL1023" i="2"/>
  <c r="AT1023" i="2"/>
  <c r="AY1023" i="2"/>
  <c r="AZ1023" i="2"/>
  <c r="BB1023" i="2"/>
  <c r="BC1023" i="2" s="1"/>
  <c r="BF1023" i="2"/>
  <c r="BG1023" i="2"/>
  <c r="BH1023" i="2"/>
  <c r="P1024" i="2"/>
  <c r="Q1024" i="2"/>
  <c r="R1024" i="2"/>
  <c r="AQ1024" i="2" s="1"/>
  <c r="S1024" i="2"/>
  <c r="AC1024" i="2"/>
  <c r="AE1024" i="2"/>
  <c r="AF1024" i="2"/>
  <c r="AG1024" i="2"/>
  <c r="AL1024" i="2"/>
  <c r="AT1024" i="2"/>
  <c r="AY1024" i="2"/>
  <c r="AZ1024" i="2"/>
  <c r="BB1024" i="2"/>
  <c r="BC1024" i="2" s="1"/>
  <c r="BF1024" i="2"/>
  <c r="BG1024" i="2"/>
  <c r="BH1024" i="2"/>
  <c r="P1025" i="2"/>
  <c r="Q1025" i="2"/>
  <c r="R1025" i="2"/>
  <c r="AQ1025" i="2" s="1"/>
  <c r="S1025" i="2"/>
  <c r="AC1025" i="2"/>
  <c r="AE1025" i="2"/>
  <c r="AF1025" i="2"/>
  <c r="AG1025" i="2"/>
  <c r="AL1025" i="2"/>
  <c r="AT1025" i="2"/>
  <c r="AY1025" i="2"/>
  <c r="AZ1025" i="2"/>
  <c r="BB1025" i="2"/>
  <c r="BC1025" i="2" s="1"/>
  <c r="BF1025" i="2"/>
  <c r="BG1025" i="2"/>
  <c r="BH1025" i="2"/>
  <c r="P1026" i="2"/>
  <c r="Q1026" i="2"/>
  <c r="R1026" i="2"/>
  <c r="AQ1026" i="2" s="1"/>
  <c r="S1026" i="2"/>
  <c r="AC1026" i="2"/>
  <c r="AE1026" i="2"/>
  <c r="AF1026" i="2"/>
  <c r="AG1026" i="2"/>
  <c r="AL1026" i="2"/>
  <c r="AT1026" i="2"/>
  <c r="AY1026" i="2"/>
  <c r="AZ1026" i="2"/>
  <c r="BB1026" i="2"/>
  <c r="BC1026" i="2" s="1"/>
  <c r="BF1026" i="2"/>
  <c r="BG1026" i="2"/>
  <c r="BH1026" i="2"/>
  <c r="P1027" i="2"/>
  <c r="Q1027" i="2"/>
  <c r="R1027" i="2"/>
  <c r="AQ1027" i="2" s="1"/>
  <c r="S1027" i="2"/>
  <c r="AC1027" i="2"/>
  <c r="AE1027" i="2"/>
  <c r="AF1027" i="2"/>
  <c r="AG1027" i="2"/>
  <c r="AL1027" i="2"/>
  <c r="AT1027" i="2"/>
  <c r="AY1027" i="2"/>
  <c r="AZ1027" i="2"/>
  <c r="BB1027" i="2"/>
  <c r="BC1027" i="2" s="1"/>
  <c r="BF1027" i="2"/>
  <c r="BG1027" i="2"/>
  <c r="BH1027" i="2"/>
  <c r="P1028" i="2"/>
  <c r="Q1028" i="2"/>
  <c r="R1028" i="2"/>
  <c r="AQ1028" i="2" s="1"/>
  <c r="S1028" i="2"/>
  <c r="AC1028" i="2"/>
  <c r="AE1028" i="2"/>
  <c r="AF1028" i="2"/>
  <c r="AG1028" i="2"/>
  <c r="AL1028" i="2"/>
  <c r="AT1028" i="2"/>
  <c r="AY1028" i="2"/>
  <c r="AZ1028" i="2"/>
  <c r="BB1028" i="2"/>
  <c r="BC1028" i="2" s="1"/>
  <c r="BF1028" i="2"/>
  <c r="BG1028" i="2"/>
  <c r="BH1028" i="2"/>
  <c r="P1029" i="2"/>
  <c r="Q1029" i="2"/>
  <c r="R1029" i="2"/>
  <c r="AQ1029" i="2" s="1"/>
  <c r="S1029" i="2"/>
  <c r="AC1029" i="2"/>
  <c r="AE1029" i="2"/>
  <c r="AF1029" i="2"/>
  <c r="AG1029" i="2"/>
  <c r="AL1029" i="2"/>
  <c r="AT1029" i="2"/>
  <c r="AY1029" i="2"/>
  <c r="AZ1029" i="2"/>
  <c r="BB1029" i="2"/>
  <c r="BC1029" i="2" s="1"/>
  <c r="BF1029" i="2"/>
  <c r="BG1029" i="2"/>
  <c r="BH1029" i="2"/>
  <c r="P1030" i="2"/>
  <c r="Q1030" i="2"/>
  <c r="R1030" i="2"/>
  <c r="AQ1030" i="2" s="1"/>
  <c r="S1030" i="2"/>
  <c r="AC1030" i="2"/>
  <c r="AE1030" i="2"/>
  <c r="AF1030" i="2"/>
  <c r="AG1030" i="2"/>
  <c r="AL1030" i="2"/>
  <c r="AT1030" i="2"/>
  <c r="AY1030" i="2"/>
  <c r="AZ1030" i="2"/>
  <c r="BB1030" i="2"/>
  <c r="BC1030" i="2" s="1"/>
  <c r="BF1030" i="2"/>
  <c r="BG1030" i="2"/>
  <c r="BH1030" i="2"/>
  <c r="P1031" i="2"/>
  <c r="Q1031" i="2"/>
  <c r="R1031" i="2"/>
  <c r="AQ1031" i="2" s="1"/>
  <c r="S1031" i="2"/>
  <c r="AC1031" i="2"/>
  <c r="AE1031" i="2"/>
  <c r="AF1031" i="2"/>
  <c r="AG1031" i="2"/>
  <c r="AL1031" i="2"/>
  <c r="AT1031" i="2"/>
  <c r="AY1031" i="2"/>
  <c r="AZ1031" i="2"/>
  <c r="BB1031" i="2"/>
  <c r="BC1031" i="2" s="1"/>
  <c r="BF1031" i="2"/>
  <c r="BG1031" i="2"/>
  <c r="BH1031" i="2"/>
  <c r="P1032" i="2"/>
  <c r="Q1032" i="2"/>
  <c r="R1032" i="2"/>
  <c r="AQ1032" i="2" s="1"/>
  <c r="S1032" i="2"/>
  <c r="AC1032" i="2"/>
  <c r="AE1032" i="2"/>
  <c r="AF1032" i="2"/>
  <c r="AG1032" i="2"/>
  <c r="AL1032" i="2"/>
  <c r="AT1032" i="2"/>
  <c r="AY1032" i="2"/>
  <c r="AZ1032" i="2"/>
  <c r="BB1032" i="2"/>
  <c r="BC1032" i="2" s="1"/>
  <c r="BF1032" i="2"/>
  <c r="BG1032" i="2"/>
  <c r="BH1032" i="2"/>
  <c r="P1033" i="2"/>
  <c r="Q1033" i="2"/>
  <c r="R1033" i="2"/>
  <c r="AQ1033" i="2" s="1"/>
  <c r="S1033" i="2"/>
  <c r="AC1033" i="2"/>
  <c r="AE1033" i="2"/>
  <c r="AF1033" i="2"/>
  <c r="AG1033" i="2"/>
  <c r="AL1033" i="2"/>
  <c r="AT1033" i="2"/>
  <c r="AY1033" i="2"/>
  <c r="AZ1033" i="2"/>
  <c r="BB1033" i="2"/>
  <c r="BC1033" i="2" s="1"/>
  <c r="BF1033" i="2"/>
  <c r="BG1033" i="2"/>
  <c r="BH1033" i="2"/>
  <c r="P1034" i="2"/>
  <c r="Q1034" i="2"/>
  <c r="R1034" i="2"/>
  <c r="AQ1034" i="2" s="1"/>
  <c r="S1034" i="2"/>
  <c r="AC1034" i="2"/>
  <c r="AE1034" i="2"/>
  <c r="AF1034" i="2"/>
  <c r="AG1034" i="2"/>
  <c r="AL1034" i="2"/>
  <c r="AT1034" i="2"/>
  <c r="AY1034" i="2"/>
  <c r="AZ1034" i="2"/>
  <c r="BB1034" i="2"/>
  <c r="BC1034" i="2" s="1"/>
  <c r="BF1034" i="2"/>
  <c r="BG1034" i="2"/>
  <c r="BH1034" i="2"/>
  <c r="P1035" i="2"/>
  <c r="Q1035" i="2"/>
  <c r="R1035" i="2"/>
  <c r="AQ1035" i="2" s="1"/>
  <c r="S1035" i="2"/>
  <c r="AC1035" i="2"/>
  <c r="AE1035" i="2"/>
  <c r="AF1035" i="2"/>
  <c r="AG1035" i="2"/>
  <c r="AL1035" i="2"/>
  <c r="AT1035" i="2"/>
  <c r="AY1035" i="2"/>
  <c r="AZ1035" i="2"/>
  <c r="BB1035" i="2"/>
  <c r="BC1035" i="2" s="1"/>
  <c r="BF1035" i="2"/>
  <c r="BG1035" i="2"/>
  <c r="BH1035" i="2"/>
  <c r="P1036" i="2"/>
  <c r="Q1036" i="2"/>
  <c r="R1036" i="2"/>
  <c r="AQ1036" i="2" s="1"/>
  <c r="S1036" i="2"/>
  <c r="AC1036" i="2"/>
  <c r="AE1036" i="2"/>
  <c r="AF1036" i="2"/>
  <c r="AG1036" i="2"/>
  <c r="AL1036" i="2"/>
  <c r="AT1036" i="2"/>
  <c r="AY1036" i="2"/>
  <c r="AZ1036" i="2"/>
  <c r="BB1036" i="2"/>
  <c r="BC1036" i="2" s="1"/>
  <c r="BF1036" i="2"/>
  <c r="BG1036" i="2"/>
  <c r="BH1036" i="2"/>
  <c r="P1037" i="2"/>
  <c r="Q1037" i="2"/>
  <c r="R1037" i="2"/>
  <c r="AQ1037" i="2" s="1"/>
  <c r="S1037" i="2"/>
  <c r="AC1037" i="2"/>
  <c r="AE1037" i="2"/>
  <c r="AF1037" i="2"/>
  <c r="AG1037" i="2"/>
  <c r="AL1037" i="2"/>
  <c r="AT1037" i="2"/>
  <c r="AY1037" i="2"/>
  <c r="AZ1037" i="2"/>
  <c r="BB1037" i="2"/>
  <c r="BC1037" i="2" s="1"/>
  <c r="BF1037" i="2"/>
  <c r="BG1037" i="2"/>
  <c r="BH1037" i="2"/>
  <c r="P1038" i="2"/>
  <c r="Q1038" i="2"/>
  <c r="R1038" i="2"/>
  <c r="AQ1038" i="2" s="1"/>
  <c r="S1038" i="2"/>
  <c r="AC1038" i="2"/>
  <c r="AE1038" i="2"/>
  <c r="AF1038" i="2"/>
  <c r="AG1038" i="2"/>
  <c r="AL1038" i="2"/>
  <c r="AT1038" i="2"/>
  <c r="AY1038" i="2"/>
  <c r="AZ1038" i="2"/>
  <c r="BB1038" i="2"/>
  <c r="BC1038" i="2" s="1"/>
  <c r="BF1038" i="2"/>
  <c r="BG1038" i="2"/>
  <c r="BH1038" i="2"/>
  <c r="P1039" i="2"/>
  <c r="Q1039" i="2"/>
  <c r="R1039" i="2"/>
  <c r="AQ1039" i="2" s="1"/>
  <c r="S1039" i="2"/>
  <c r="AC1039" i="2"/>
  <c r="AE1039" i="2"/>
  <c r="AF1039" i="2"/>
  <c r="AG1039" i="2"/>
  <c r="AL1039" i="2"/>
  <c r="AT1039" i="2"/>
  <c r="AY1039" i="2"/>
  <c r="AZ1039" i="2"/>
  <c r="BB1039" i="2"/>
  <c r="BC1039" i="2" s="1"/>
  <c r="BF1039" i="2"/>
  <c r="BG1039" i="2"/>
  <c r="BH1039" i="2"/>
  <c r="P1040" i="2"/>
  <c r="Q1040" i="2"/>
  <c r="R1040" i="2"/>
  <c r="AQ1040" i="2" s="1"/>
  <c r="S1040" i="2"/>
  <c r="AC1040" i="2"/>
  <c r="AE1040" i="2"/>
  <c r="AF1040" i="2"/>
  <c r="AG1040" i="2"/>
  <c r="AL1040" i="2"/>
  <c r="AT1040" i="2"/>
  <c r="AY1040" i="2"/>
  <c r="AZ1040" i="2"/>
  <c r="BB1040" i="2"/>
  <c r="BC1040" i="2" s="1"/>
  <c r="BF1040" i="2"/>
  <c r="BG1040" i="2"/>
  <c r="BH1040" i="2"/>
  <c r="P1041" i="2"/>
  <c r="Q1041" i="2"/>
  <c r="R1041" i="2"/>
  <c r="AQ1041" i="2" s="1"/>
  <c r="S1041" i="2"/>
  <c r="AC1041" i="2"/>
  <c r="AE1041" i="2"/>
  <c r="AF1041" i="2"/>
  <c r="AG1041" i="2"/>
  <c r="AL1041" i="2"/>
  <c r="AT1041" i="2"/>
  <c r="AY1041" i="2"/>
  <c r="AZ1041" i="2"/>
  <c r="BB1041" i="2"/>
  <c r="BC1041" i="2" s="1"/>
  <c r="BF1041" i="2"/>
  <c r="BG1041" i="2"/>
  <c r="BH1041" i="2"/>
  <c r="P1042" i="2"/>
  <c r="Q1042" i="2"/>
  <c r="R1042" i="2"/>
  <c r="AQ1042" i="2" s="1"/>
  <c r="S1042" i="2"/>
  <c r="AC1042" i="2"/>
  <c r="AE1042" i="2"/>
  <c r="AF1042" i="2"/>
  <c r="AG1042" i="2"/>
  <c r="AL1042" i="2"/>
  <c r="AT1042" i="2"/>
  <c r="AY1042" i="2"/>
  <c r="AZ1042" i="2"/>
  <c r="BB1042" i="2"/>
  <c r="BC1042" i="2" s="1"/>
  <c r="BF1042" i="2"/>
  <c r="BG1042" i="2"/>
  <c r="BH1042" i="2"/>
  <c r="P1043" i="2"/>
  <c r="Q1043" i="2"/>
  <c r="R1043" i="2"/>
  <c r="AQ1043" i="2" s="1"/>
  <c r="S1043" i="2"/>
  <c r="AC1043" i="2"/>
  <c r="AE1043" i="2"/>
  <c r="AF1043" i="2"/>
  <c r="AG1043" i="2"/>
  <c r="AL1043" i="2"/>
  <c r="AT1043" i="2"/>
  <c r="AY1043" i="2"/>
  <c r="AZ1043" i="2"/>
  <c r="BB1043" i="2"/>
  <c r="BC1043" i="2" s="1"/>
  <c r="BF1043" i="2"/>
  <c r="BG1043" i="2"/>
  <c r="BH1043" i="2"/>
  <c r="P1044" i="2"/>
  <c r="Q1044" i="2"/>
  <c r="R1044" i="2"/>
  <c r="AQ1044" i="2" s="1"/>
  <c r="S1044" i="2"/>
  <c r="AC1044" i="2"/>
  <c r="AE1044" i="2"/>
  <c r="AF1044" i="2"/>
  <c r="AG1044" i="2"/>
  <c r="AL1044" i="2"/>
  <c r="AT1044" i="2"/>
  <c r="AY1044" i="2"/>
  <c r="AZ1044" i="2"/>
  <c r="BB1044" i="2"/>
  <c r="BC1044" i="2" s="1"/>
  <c r="BF1044" i="2"/>
  <c r="BG1044" i="2"/>
  <c r="BH1044" i="2"/>
  <c r="P1045" i="2"/>
  <c r="Q1045" i="2"/>
  <c r="R1045" i="2"/>
  <c r="AQ1045" i="2" s="1"/>
  <c r="S1045" i="2"/>
  <c r="AC1045" i="2"/>
  <c r="AE1045" i="2"/>
  <c r="AF1045" i="2"/>
  <c r="AG1045" i="2"/>
  <c r="AL1045" i="2"/>
  <c r="AT1045" i="2"/>
  <c r="AY1045" i="2"/>
  <c r="AZ1045" i="2"/>
  <c r="BB1045" i="2"/>
  <c r="BC1045" i="2" s="1"/>
  <c r="BF1045" i="2"/>
  <c r="BG1045" i="2"/>
  <c r="BH1045" i="2"/>
  <c r="P1046" i="2"/>
  <c r="Q1046" i="2"/>
  <c r="R1046" i="2"/>
  <c r="AQ1046" i="2" s="1"/>
  <c r="S1046" i="2"/>
  <c r="AC1046" i="2"/>
  <c r="AE1046" i="2"/>
  <c r="AF1046" i="2"/>
  <c r="AG1046" i="2"/>
  <c r="AL1046" i="2"/>
  <c r="AT1046" i="2"/>
  <c r="AY1046" i="2"/>
  <c r="AZ1046" i="2"/>
  <c r="BB1046" i="2"/>
  <c r="BC1046" i="2" s="1"/>
  <c r="BF1046" i="2"/>
  <c r="BG1046" i="2"/>
  <c r="BH1046" i="2"/>
  <c r="P1047" i="2"/>
  <c r="Q1047" i="2"/>
  <c r="R1047" i="2"/>
  <c r="AQ1047" i="2" s="1"/>
  <c r="S1047" i="2"/>
  <c r="AC1047" i="2"/>
  <c r="AE1047" i="2"/>
  <c r="AF1047" i="2"/>
  <c r="AG1047" i="2"/>
  <c r="AL1047" i="2"/>
  <c r="AT1047" i="2"/>
  <c r="AY1047" i="2"/>
  <c r="AZ1047" i="2"/>
  <c r="BB1047" i="2"/>
  <c r="BC1047" i="2" s="1"/>
  <c r="BF1047" i="2"/>
  <c r="BG1047" i="2"/>
  <c r="BH1047" i="2"/>
  <c r="P1048" i="2"/>
  <c r="Q1048" i="2"/>
  <c r="R1048" i="2"/>
  <c r="AQ1048" i="2" s="1"/>
  <c r="S1048" i="2"/>
  <c r="AC1048" i="2"/>
  <c r="AE1048" i="2"/>
  <c r="AF1048" i="2"/>
  <c r="AG1048" i="2"/>
  <c r="AL1048" i="2"/>
  <c r="AT1048" i="2"/>
  <c r="AY1048" i="2"/>
  <c r="AZ1048" i="2"/>
  <c r="BB1048" i="2"/>
  <c r="BC1048" i="2" s="1"/>
  <c r="BF1048" i="2"/>
  <c r="BG1048" i="2"/>
  <c r="BH1048" i="2"/>
  <c r="P1049" i="2"/>
  <c r="Q1049" i="2"/>
  <c r="R1049" i="2"/>
  <c r="AQ1049" i="2" s="1"/>
  <c r="S1049" i="2"/>
  <c r="AC1049" i="2"/>
  <c r="AE1049" i="2"/>
  <c r="AF1049" i="2"/>
  <c r="AG1049" i="2"/>
  <c r="AL1049" i="2"/>
  <c r="AT1049" i="2"/>
  <c r="AY1049" i="2"/>
  <c r="AZ1049" i="2"/>
  <c r="BB1049" i="2"/>
  <c r="BC1049" i="2" s="1"/>
  <c r="BF1049" i="2"/>
  <c r="BG1049" i="2"/>
  <c r="BH1049" i="2"/>
  <c r="P1050" i="2"/>
  <c r="Q1050" i="2"/>
  <c r="R1050" i="2"/>
  <c r="AQ1050" i="2" s="1"/>
  <c r="S1050" i="2"/>
  <c r="AC1050" i="2"/>
  <c r="AE1050" i="2"/>
  <c r="AF1050" i="2"/>
  <c r="AG1050" i="2"/>
  <c r="AL1050" i="2"/>
  <c r="AT1050" i="2"/>
  <c r="AY1050" i="2"/>
  <c r="AZ1050" i="2"/>
  <c r="BB1050" i="2"/>
  <c r="BC1050" i="2" s="1"/>
  <c r="BF1050" i="2"/>
  <c r="BG1050" i="2"/>
  <c r="BH1050" i="2"/>
  <c r="P1051" i="2"/>
  <c r="Q1051" i="2"/>
  <c r="R1051" i="2"/>
  <c r="AQ1051" i="2" s="1"/>
  <c r="S1051" i="2"/>
  <c r="AC1051" i="2"/>
  <c r="AE1051" i="2"/>
  <c r="AF1051" i="2"/>
  <c r="AG1051" i="2"/>
  <c r="AL1051" i="2"/>
  <c r="AT1051" i="2"/>
  <c r="AY1051" i="2"/>
  <c r="AZ1051" i="2"/>
  <c r="BB1051" i="2"/>
  <c r="BC1051" i="2" s="1"/>
  <c r="BF1051" i="2"/>
  <c r="BG1051" i="2"/>
  <c r="BH1051" i="2"/>
  <c r="P1052" i="2"/>
  <c r="Q1052" i="2"/>
  <c r="R1052" i="2"/>
  <c r="AQ1052" i="2" s="1"/>
  <c r="S1052" i="2"/>
  <c r="AC1052" i="2"/>
  <c r="AE1052" i="2"/>
  <c r="AF1052" i="2"/>
  <c r="AG1052" i="2"/>
  <c r="AL1052" i="2"/>
  <c r="AT1052" i="2"/>
  <c r="AY1052" i="2"/>
  <c r="AZ1052" i="2"/>
  <c r="BB1052" i="2"/>
  <c r="BC1052" i="2" s="1"/>
  <c r="BF1052" i="2"/>
  <c r="BG1052" i="2"/>
  <c r="BH1052" i="2"/>
  <c r="P1053" i="2"/>
  <c r="Q1053" i="2"/>
  <c r="R1053" i="2"/>
  <c r="AQ1053" i="2" s="1"/>
  <c r="S1053" i="2"/>
  <c r="AC1053" i="2"/>
  <c r="AE1053" i="2"/>
  <c r="AF1053" i="2"/>
  <c r="AG1053" i="2"/>
  <c r="AL1053" i="2"/>
  <c r="AT1053" i="2"/>
  <c r="AY1053" i="2"/>
  <c r="AZ1053" i="2"/>
  <c r="BB1053" i="2"/>
  <c r="BC1053" i="2" s="1"/>
  <c r="BF1053" i="2"/>
  <c r="BG1053" i="2"/>
  <c r="BH1053" i="2"/>
  <c r="P1054" i="2"/>
  <c r="Q1054" i="2"/>
  <c r="R1054" i="2"/>
  <c r="AQ1054" i="2" s="1"/>
  <c r="S1054" i="2"/>
  <c r="AC1054" i="2"/>
  <c r="AE1054" i="2"/>
  <c r="AF1054" i="2"/>
  <c r="AG1054" i="2"/>
  <c r="AL1054" i="2"/>
  <c r="AT1054" i="2"/>
  <c r="AY1054" i="2"/>
  <c r="AZ1054" i="2"/>
  <c r="BB1054" i="2"/>
  <c r="BC1054" i="2" s="1"/>
  <c r="BF1054" i="2"/>
  <c r="BG1054" i="2"/>
  <c r="BH1054" i="2"/>
  <c r="P1055" i="2"/>
  <c r="Q1055" i="2"/>
  <c r="R1055" i="2"/>
  <c r="AQ1055" i="2" s="1"/>
  <c r="S1055" i="2"/>
  <c r="AC1055" i="2"/>
  <c r="AE1055" i="2"/>
  <c r="AF1055" i="2"/>
  <c r="AG1055" i="2"/>
  <c r="AL1055" i="2"/>
  <c r="AT1055" i="2"/>
  <c r="AY1055" i="2"/>
  <c r="AZ1055" i="2"/>
  <c r="BB1055" i="2"/>
  <c r="BC1055" i="2" s="1"/>
  <c r="BF1055" i="2"/>
  <c r="BG1055" i="2"/>
  <c r="BH1055" i="2"/>
  <c r="P1056" i="2"/>
  <c r="Q1056" i="2"/>
  <c r="R1056" i="2"/>
  <c r="AQ1056" i="2" s="1"/>
  <c r="S1056" i="2"/>
  <c r="AC1056" i="2"/>
  <c r="AE1056" i="2"/>
  <c r="AF1056" i="2"/>
  <c r="AG1056" i="2"/>
  <c r="AL1056" i="2"/>
  <c r="AT1056" i="2"/>
  <c r="AY1056" i="2"/>
  <c r="AZ1056" i="2"/>
  <c r="BB1056" i="2"/>
  <c r="BC1056" i="2" s="1"/>
  <c r="BF1056" i="2"/>
  <c r="BG1056" i="2"/>
  <c r="BH1056" i="2"/>
  <c r="P1057" i="2"/>
  <c r="Q1057" i="2"/>
  <c r="R1057" i="2"/>
  <c r="AQ1057" i="2" s="1"/>
  <c r="S1057" i="2"/>
  <c r="AC1057" i="2"/>
  <c r="AE1057" i="2"/>
  <c r="AF1057" i="2"/>
  <c r="AG1057" i="2"/>
  <c r="AL1057" i="2"/>
  <c r="AT1057" i="2"/>
  <c r="AY1057" i="2"/>
  <c r="AZ1057" i="2"/>
  <c r="BB1057" i="2"/>
  <c r="BC1057" i="2" s="1"/>
  <c r="BF1057" i="2"/>
  <c r="BG1057" i="2"/>
  <c r="BH1057" i="2"/>
  <c r="P1058" i="2"/>
  <c r="Q1058" i="2"/>
  <c r="R1058" i="2"/>
  <c r="AQ1058" i="2" s="1"/>
  <c r="S1058" i="2"/>
  <c r="AC1058" i="2"/>
  <c r="AE1058" i="2"/>
  <c r="AF1058" i="2"/>
  <c r="AG1058" i="2"/>
  <c r="AL1058" i="2"/>
  <c r="AT1058" i="2"/>
  <c r="AY1058" i="2"/>
  <c r="AZ1058" i="2"/>
  <c r="BB1058" i="2"/>
  <c r="BC1058" i="2" s="1"/>
  <c r="BF1058" i="2"/>
  <c r="BG1058" i="2"/>
  <c r="BH1058" i="2"/>
  <c r="P1059" i="2"/>
  <c r="Q1059" i="2"/>
  <c r="R1059" i="2"/>
  <c r="AQ1059" i="2" s="1"/>
  <c r="S1059" i="2"/>
  <c r="AC1059" i="2"/>
  <c r="AE1059" i="2"/>
  <c r="AF1059" i="2"/>
  <c r="AG1059" i="2"/>
  <c r="AL1059" i="2"/>
  <c r="AT1059" i="2"/>
  <c r="AY1059" i="2"/>
  <c r="AZ1059" i="2"/>
  <c r="BB1059" i="2"/>
  <c r="BC1059" i="2" s="1"/>
  <c r="BF1059" i="2"/>
  <c r="BG1059" i="2"/>
  <c r="BH1059" i="2"/>
  <c r="P1060" i="2"/>
  <c r="Q1060" i="2"/>
  <c r="R1060" i="2"/>
  <c r="AQ1060" i="2" s="1"/>
  <c r="S1060" i="2"/>
  <c r="AC1060" i="2"/>
  <c r="AE1060" i="2"/>
  <c r="AF1060" i="2"/>
  <c r="AG1060" i="2"/>
  <c r="AL1060" i="2"/>
  <c r="AT1060" i="2"/>
  <c r="AY1060" i="2"/>
  <c r="AZ1060" i="2"/>
  <c r="BB1060" i="2"/>
  <c r="BC1060" i="2" s="1"/>
  <c r="BF1060" i="2"/>
  <c r="BG1060" i="2"/>
  <c r="BH1060" i="2"/>
  <c r="P1061" i="2"/>
  <c r="Q1061" i="2"/>
  <c r="R1061" i="2"/>
  <c r="AQ1061" i="2" s="1"/>
  <c r="S1061" i="2"/>
  <c r="AC1061" i="2"/>
  <c r="AE1061" i="2"/>
  <c r="AF1061" i="2"/>
  <c r="AG1061" i="2"/>
  <c r="AL1061" i="2"/>
  <c r="AT1061" i="2"/>
  <c r="AY1061" i="2"/>
  <c r="AZ1061" i="2"/>
  <c r="BB1061" i="2"/>
  <c r="BC1061" i="2" s="1"/>
  <c r="BF1061" i="2"/>
  <c r="BG1061" i="2"/>
  <c r="BH1061" i="2"/>
  <c r="P1062" i="2"/>
  <c r="Q1062" i="2"/>
  <c r="R1062" i="2"/>
  <c r="AQ1062" i="2" s="1"/>
  <c r="S1062" i="2"/>
  <c r="AC1062" i="2"/>
  <c r="AE1062" i="2"/>
  <c r="AF1062" i="2"/>
  <c r="AG1062" i="2"/>
  <c r="AL1062" i="2"/>
  <c r="AT1062" i="2"/>
  <c r="AY1062" i="2"/>
  <c r="AZ1062" i="2"/>
  <c r="BB1062" i="2"/>
  <c r="BC1062" i="2" s="1"/>
  <c r="BF1062" i="2"/>
  <c r="BG1062" i="2"/>
  <c r="BH1062" i="2"/>
  <c r="P1063" i="2"/>
  <c r="Q1063" i="2"/>
  <c r="R1063" i="2"/>
  <c r="AQ1063" i="2" s="1"/>
  <c r="S1063" i="2"/>
  <c r="AC1063" i="2"/>
  <c r="AE1063" i="2"/>
  <c r="AF1063" i="2"/>
  <c r="AG1063" i="2"/>
  <c r="AL1063" i="2"/>
  <c r="AT1063" i="2"/>
  <c r="AY1063" i="2"/>
  <c r="AZ1063" i="2"/>
  <c r="BB1063" i="2"/>
  <c r="BC1063" i="2" s="1"/>
  <c r="BF1063" i="2"/>
  <c r="BG1063" i="2"/>
  <c r="BH1063" i="2"/>
  <c r="P1064" i="2"/>
  <c r="Q1064" i="2"/>
  <c r="R1064" i="2"/>
  <c r="AQ1064" i="2" s="1"/>
  <c r="S1064" i="2"/>
  <c r="AC1064" i="2"/>
  <c r="AE1064" i="2"/>
  <c r="AF1064" i="2"/>
  <c r="AG1064" i="2"/>
  <c r="AL1064" i="2"/>
  <c r="AT1064" i="2"/>
  <c r="AY1064" i="2"/>
  <c r="AZ1064" i="2"/>
  <c r="BB1064" i="2"/>
  <c r="BC1064" i="2" s="1"/>
  <c r="BF1064" i="2"/>
  <c r="BG1064" i="2"/>
  <c r="BH1064" i="2"/>
  <c r="P1065" i="2"/>
  <c r="Q1065" i="2"/>
  <c r="R1065" i="2"/>
  <c r="AQ1065" i="2" s="1"/>
  <c r="S1065" i="2"/>
  <c r="AC1065" i="2"/>
  <c r="AE1065" i="2"/>
  <c r="AF1065" i="2"/>
  <c r="AG1065" i="2"/>
  <c r="AL1065" i="2"/>
  <c r="AT1065" i="2"/>
  <c r="AY1065" i="2"/>
  <c r="AZ1065" i="2"/>
  <c r="BB1065" i="2"/>
  <c r="BC1065" i="2" s="1"/>
  <c r="BF1065" i="2"/>
  <c r="BG1065" i="2"/>
  <c r="BH1065" i="2"/>
  <c r="P1066" i="2"/>
  <c r="Q1066" i="2"/>
  <c r="R1066" i="2"/>
  <c r="AQ1066" i="2" s="1"/>
  <c r="S1066" i="2"/>
  <c r="AC1066" i="2"/>
  <c r="AE1066" i="2"/>
  <c r="AF1066" i="2"/>
  <c r="AG1066" i="2"/>
  <c r="AL1066" i="2"/>
  <c r="AT1066" i="2"/>
  <c r="AY1066" i="2"/>
  <c r="AZ1066" i="2"/>
  <c r="BB1066" i="2"/>
  <c r="BC1066" i="2" s="1"/>
  <c r="BF1066" i="2"/>
  <c r="BG1066" i="2"/>
  <c r="BH1066" i="2"/>
  <c r="P1067" i="2"/>
  <c r="Q1067" i="2"/>
  <c r="R1067" i="2"/>
  <c r="AQ1067" i="2" s="1"/>
  <c r="S1067" i="2"/>
  <c r="AC1067" i="2"/>
  <c r="AE1067" i="2"/>
  <c r="AF1067" i="2"/>
  <c r="AG1067" i="2"/>
  <c r="AL1067" i="2"/>
  <c r="AT1067" i="2"/>
  <c r="AY1067" i="2"/>
  <c r="AZ1067" i="2"/>
  <c r="BB1067" i="2"/>
  <c r="BC1067" i="2" s="1"/>
  <c r="BF1067" i="2"/>
  <c r="BG1067" i="2"/>
  <c r="BH1067" i="2"/>
  <c r="P1068" i="2"/>
  <c r="Q1068" i="2"/>
  <c r="R1068" i="2"/>
  <c r="AQ1068" i="2" s="1"/>
  <c r="S1068" i="2"/>
  <c r="AC1068" i="2"/>
  <c r="AE1068" i="2"/>
  <c r="AF1068" i="2"/>
  <c r="AG1068" i="2"/>
  <c r="AL1068" i="2"/>
  <c r="AT1068" i="2"/>
  <c r="AY1068" i="2"/>
  <c r="AZ1068" i="2"/>
  <c r="BB1068" i="2"/>
  <c r="BC1068" i="2" s="1"/>
  <c r="BF1068" i="2"/>
  <c r="BG1068" i="2"/>
  <c r="BH1068" i="2"/>
  <c r="P1069" i="2"/>
  <c r="Q1069" i="2"/>
  <c r="R1069" i="2"/>
  <c r="AQ1069" i="2" s="1"/>
  <c r="S1069" i="2"/>
  <c r="AC1069" i="2"/>
  <c r="AE1069" i="2"/>
  <c r="AF1069" i="2"/>
  <c r="AG1069" i="2"/>
  <c r="AL1069" i="2"/>
  <c r="AT1069" i="2"/>
  <c r="AY1069" i="2"/>
  <c r="AZ1069" i="2"/>
  <c r="BB1069" i="2"/>
  <c r="BC1069" i="2" s="1"/>
  <c r="BF1069" i="2"/>
  <c r="BG1069" i="2"/>
  <c r="BH1069" i="2"/>
  <c r="P1070" i="2"/>
  <c r="Q1070" i="2"/>
  <c r="R1070" i="2"/>
  <c r="AQ1070" i="2" s="1"/>
  <c r="S1070" i="2"/>
  <c r="AC1070" i="2"/>
  <c r="AE1070" i="2"/>
  <c r="AF1070" i="2"/>
  <c r="AG1070" i="2"/>
  <c r="AL1070" i="2"/>
  <c r="AT1070" i="2"/>
  <c r="AY1070" i="2"/>
  <c r="AZ1070" i="2"/>
  <c r="BB1070" i="2"/>
  <c r="BC1070" i="2" s="1"/>
  <c r="BF1070" i="2"/>
  <c r="BG1070" i="2"/>
  <c r="BH1070" i="2"/>
  <c r="P1071" i="2"/>
  <c r="Q1071" i="2"/>
  <c r="R1071" i="2"/>
  <c r="AQ1071" i="2" s="1"/>
  <c r="S1071" i="2"/>
  <c r="AC1071" i="2"/>
  <c r="AE1071" i="2"/>
  <c r="AF1071" i="2"/>
  <c r="AG1071" i="2"/>
  <c r="AL1071" i="2"/>
  <c r="AT1071" i="2"/>
  <c r="AY1071" i="2"/>
  <c r="AZ1071" i="2"/>
  <c r="BB1071" i="2"/>
  <c r="BC1071" i="2" s="1"/>
  <c r="BF1071" i="2"/>
  <c r="BG1071" i="2"/>
  <c r="BH1071" i="2"/>
  <c r="P1072" i="2"/>
  <c r="Q1072" i="2"/>
  <c r="R1072" i="2"/>
  <c r="AQ1072" i="2" s="1"/>
  <c r="S1072" i="2"/>
  <c r="AC1072" i="2"/>
  <c r="AE1072" i="2"/>
  <c r="AF1072" i="2"/>
  <c r="AG1072" i="2"/>
  <c r="AL1072" i="2"/>
  <c r="AT1072" i="2"/>
  <c r="AY1072" i="2"/>
  <c r="AZ1072" i="2"/>
  <c r="BB1072" i="2"/>
  <c r="BC1072" i="2" s="1"/>
  <c r="BF1072" i="2"/>
  <c r="BG1072" i="2"/>
  <c r="BH1072" i="2"/>
  <c r="P1073" i="2"/>
  <c r="Q1073" i="2"/>
  <c r="R1073" i="2"/>
  <c r="AQ1073" i="2" s="1"/>
  <c r="S1073" i="2"/>
  <c r="AC1073" i="2"/>
  <c r="AE1073" i="2"/>
  <c r="AF1073" i="2"/>
  <c r="AG1073" i="2"/>
  <c r="AL1073" i="2"/>
  <c r="AT1073" i="2"/>
  <c r="AY1073" i="2"/>
  <c r="AZ1073" i="2"/>
  <c r="BB1073" i="2"/>
  <c r="BC1073" i="2" s="1"/>
  <c r="BF1073" i="2"/>
  <c r="BG1073" i="2"/>
  <c r="BH1073" i="2"/>
  <c r="P1074" i="2"/>
  <c r="Q1074" i="2"/>
  <c r="R1074" i="2"/>
  <c r="AQ1074" i="2" s="1"/>
  <c r="S1074" i="2"/>
  <c r="AC1074" i="2"/>
  <c r="AE1074" i="2"/>
  <c r="AF1074" i="2"/>
  <c r="AG1074" i="2"/>
  <c r="AL1074" i="2"/>
  <c r="AT1074" i="2"/>
  <c r="AY1074" i="2"/>
  <c r="AZ1074" i="2"/>
  <c r="BB1074" i="2"/>
  <c r="BC1074" i="2" s="1"/>
  <c r="BF1074" i="2"/>
  <c r="BG1074" i="2"/>
  <c r="BH1074" i="2"/>
  <c r="P1075" i="2"/>
  <c r="Q1075" i="2"/>
  <c r="R1075" i="2"/>
  <c r="AQ1075" i="2" s="1"/>
  <c r="S1075" i="2"/>
  <c r="AC1075" i="2"/>
  <c r="AE1075" i="2"/>
  <c r="AF1075" i="2"/>
  <c r="AG1075" i="2"/>
  <c r="AL1075" i="2"/>
  <c r="AT1075" i="2"/>
  <c r="AY1075" i="2"/>
  <c r="AZ1075" i="2"/>
  <c r="BB1075" i="2"/>
  <c r="BC1075" i="2" s="1"/>
  <c r="BF1075" i="2"/>
  <c r="BG1075" i="2"/>
  <c r="BH1075" i="2"/>
  <c r="P1076" i="2"/>
  <c r="Q1076" i="2"/>
  <c r="R1076" i="2"/>
  <c r="AQ1076" i="2" s="1"/>
  <c r="S1076" i="2"/>
  <c r="AC1076" i="2"/>
  <c r="AE1076" i="2"/>
  <c r="AF1076" i="2"/>
  <c r="AG1076" i="2"/>
  <c r="AL1076" i="2"/>
  <c r="AT1076" i="2"/>
  <c r="AY1076" i="2"/>
  <c r="AZ1076" i="2"/>
  <c r="BB1076" i="2"/>
  <c r="BC1076" i="2" s="1"/>
  <c r="BF1076" i="2"/>
  <c r="BG1076" i="2"/>
  <c r="BH1076" i="2"/>
  <c r="P1077" i="2"/>
  <c r="Q1077" i="2"/>
  <c r="R1077" i="2"/>
  <c r="AQ1077" i="2" s="1"/>
  <c r="S1077" i="2"/>
  <c r="AC1077" i="2"/>
  <c r="AE1077" i="2"/>
  <c r="AF1077" i="2"/>
  <c r="AG1077" i="2"/>
  <c r="AL1077" i="2"/>
  <c r="AT1077" i="2"/>
  <c r="AY1077" i="2"/>
  <c r="AZ1077" i="2"/>
  <c r="BB1077" i="2"/>
  <c r="BC1077" i="2" s="1"/>
  <c r="BF1077" i="2"/>
  <c r="BG1077" i="2"/>
  <c r="BH1077" i="2"/>
  <c r="P1078" i="2"/>
  <c r="Q1078" i="2"/>
  <c r="R1078" i="2"/>
  <c r="AQ1078" i="2" s="1"/>
  <c r="S1078" i="2"/>
  <c r="AC1078" i="2"/>
  <c r="AE1078" i="2"/>
  <c r="AF1078" i="2"/>
  <c r="AG1078" i="2"/>
  <c r="AL1078" i="2"/>
  <c r="AT1078" i="2"/>
  <c r="AY1078" i="2"/>
  <c r="AZ1078" i="2"/>
  <c r="BB1078" i="2"/>
  <c r="BC1078" i="2" s="1"/>
  <c r="BF1078" i="2"/>
  <c r="BG1078" i="2"/>
  <c r="BH1078" i="2"/>
  <c r="P1079" i="2"/>
  <c r="Q1079" i="2"/>
  <c r="R1079" i="2"/>
  <c r="AQ1079" i="2" s="1"/>
  <c r="S1079" i="2"/>
  <c r="AC1079" i="2"/>
  <c r="AE1079" i="2"/>
  <c r="AF1079" i="2"/>
  <c r="AG1079" i="2"/>
  <c r="AL1079" i="2"/>
  <c r="AT1079" i="2"/>
  <c r="AY1079" i="2"/>
  <c r="AZ1079" i="2"/>
  <c r="BB1079" i="2"/>
  <c r="BC1079" i="2" s="1"/>
  <c r="BF1079" i="2"/>
  <c r="BG1079" i="2"/>
  <c r="BH1079" i="2"/>
  <c r="P1080" i="2"/>
  <c r="Q1080" i="2"/>
  <c r="R1080" i="2"/>
  <c r="AQ1080" i="2" s="1"/>
  <c r="S1080" i="2"/>
  <c r="AC1080" i="2"/>
  <c r="AE1080" i="2"/>
  <c r="AF1080" i="2"/>
  <c r="AG1080" i="2"/>
  <c r="AL1080" i="2"/>
  <c r="AT1080" i="2"/>
  <c r="AY1080" i="2"/>
  <c r="AZ1080" i="2"/>
  <c r="BB1080" i="2"/>
  <c r="BC1080" i="2" s="1"/>
  <c r="BF1080" i="2"/>
  <c r="BG1080" i="2"/>
  <c r="BH1080" i="2"/>
  <c r="P1081" i="2"/>
  <c r="Q1081" i="2"/>
  <c r="R1081" i="2"/>
  <c r="AQ1081" i="2" s="1"/>
  <c r="S1081" i="2"/>
  <c r="AC1081" i="2"/>
  <c r="AE1081" i="2"/>
  <c r="AF1081" i="2"/>
  <c r="AG1081" i="2"/>
  <c r="AL1081" i="2"/>
  <c r="AT1081" i="2"/>
  <c r="AY1081" i="2"/>
  <c r="AZ1081" i="2"/>
  <c r="BB1081" i="2"/>
  <c r="BC1081" i="2" s="1"/>
  <c r="BF1081" i="2"/>
  <c r="BG1081" i="2"/>
  <c r="BH1081" i="2"/>
  <c r="P1082" i="2"/>
  <c r="Q1082" i="2"/>
  <c r="R1082" i="2"/>
  <c r="AQ1082" i="2" s="1"/>
  <c r="S1082" i="2"/>
  <c r="AC1082" i="2"/>
  <c r="AE1082" i="2"/>
  <c r="AF1082" i="2"/>
  <c r="AG1082" i="2"/>
  <c r="AL1082" i="2"/>
  <c r="AT1082" i="2"/>
  <c r="AY1082" i="2"/>
  <c r="AZ1082" i="2"/>
  <c r="BB1082" i="2"/>
  <c r="BC1082" i="2" s="1"/>
  <c r="BF1082" i="2"/>
  <c r="BG1082" i="2"/>
  <c r="BH1082" i="2"/>
  <c r="P1083" i="2"/>
  <c r="Q1083" i="2"/>
  <c r="R1083" i="2"/>
  <c r="AQ1083" i="2" s="1"/>
  <c r="S1083" i="2"/>
  <c r="AC1083" i="2"/>
  <c r="AE1083" i="2"/>
  <c r="AF1083" i="2"/>
  <c r="AG1083" i="2"/>
  <c r="AL1083" i="2"/>
  <c r="AT1083" i="2"/>
  <c r="AY1083" i="2"/>
  <c r="AZ1083" i="2"/>
  <c r="BB1083" i="2"/>
  <c r="BC1083" i="2" s="1"/>
  <c r="BF1083" i="2"/>
  <c r="BG1083" i="2"/>
  <c r="BH1083" i="2"/>
  <c r="P1084" i="2"/>
  <c r="Q1084" i="2"/>
  <c r="R1084" i="2"/>
  <c r="AQ1084" i="2" s="1"/>
  <c r="S1084" i="2"/>
  <c r="AC1084" i="2"/>
  <c r="AE1084" i="2"/>
  <c r="AF1084" i="2"/>
  <c r="AG1084" i="2"/>
  <c r="AL1084" i="2"/>
  <c r="AT1084" i="2"/>
  <c r="AY1084" i="2"/>
  <c r="AZ1084" i="2"/>
  <c r="BB1084" i="2"/>
  <c r="BC1084" i="2" s="1"/>
  <c r="BF1084" i="2"/>
  <c r="BG1084" i="2"/>
  <c r="BH1084" i="2"/>
  <c r="P1085" i="2"/>
  <c r="Q1085" i="2"/>
  <c r="R1085" i="2"/>
  <c r="AQ1085" i="2" s="1"/>
  <c r="S1085" i="2"/>
  <c r="AC1085" i="2"/>
  <c r="AE1085" i="2"/>
  <c r="AF1085" i="2"/>
  <c r="AG1085" i="2"/>
  <c r="AL1085" i="2"/>
  <c r="AT1085" i="2"/>
  <c r="AY1085" i="2"/>
  <c r="AZ1085" i="2"/>
  <c r="BB1085" i="2"/>
  <c r="BC1085" i="2" s="1"/>
  <c r="BF1085" i="2"/>
  <c r="BG1085" i="2"/>
  <c r="BH1085" i="2"/>
  <c r="P1086" i="2"/>
  <c r="Q1086" i="2"/>
  <c r="R1086" i="2"/>
  <c r="AQ1086" i="2" s="1"/>
  <c r="S1086" i="2"/>
  <c r="AC1086" i="2"/>
  <c r="AE1086" i="2"/>
  <c r="AF1086" i="2"/>
  <c r="AG1086" i="2"/>
  <c r="AL1086" i="2"/>
  <c r="AT1086" i="2"/>
  <c r="AY1086" i="2"/>
  <c r="AZ1086" i="2"/>
  <c r="BB1086" i="2"/>
  <c r="BC1086" i="2" s="1"/>
  <c r="BF1086" i="2"/>
  <c r="BG1086" i="2"/>
  <c r="BH1086" i="2"/>
  <c r="P1087" i="2"/>
  <c r="Q1087" i="2"/>
  <c r="R1087" i="2"/>
  <c r="AQ1087" i="2" s="1"/>
  <c r="S1087" i="2"/>
  <c r="AC1087" i="2"/>
  <c r="AE1087" i="2"/>
  <c r="AF1087" i="2"/>
  <c r="AG1087" i="2"/>
  <c r="AL1087" i="2"/>
  <c r="AT1087" i="2"/>
  <c r="AY1087" i="2"/>
  <c r="AZ1087" i="2"/>
  <c r="BB1087" i="2"/>
  <c r="BC1087" i="2" s="1"/>
  <c r="BF1087" i="2"/>
  <c r="BG1087" i="2"/>
  <c r="BH1087" i="2"/>
  <c r="P1088" i="2"/>
  <c r="Q1088" i="2"/>
  <c r="R1088" i="2"/>
  <c r="AQ1088" i="2" s="1"/>
  <c r="S1088" i="2"/>
  <c r="AC1088" i="2"/>
  <c r="AE1088" i="2"/>
  <c r="AF1088" i="2"/>
  <c r="AG1088" i="2"/>
  <c r="AL1088" i="2"/>
  <c r="AT1088" i="2"/>
  <c r="AY1088" i="2"/>
  <c r="AZ1088" i="2"/>
  <c r="BB1088" i="2"/>
  <c r="BC1088" i="2" s="1"/>
  <c r="BF1088" i="2"/>
  <c r="BG1088" i="2"/>
  <c r="BH1088" i="2"/>
  <c r="P1089" i="2"/>
  <c r="Q1089" i="2"/>
  <c r="R1089" i="2"/>
  <c r="AQ1089" i="2" s="1"/>
  <c r="S1089" i="2"/>
  <c r="AC1089" i="2"/>
  <c r="AE1089" i="2"/>
  <c r="AF1089" i="2"/>
  <c r="AG1089" i="2"/>
  <c r="AL1089" i="2"/>
  <c r="AT1089" i="2"/>
  <c r="AY1089" i="2"/>
  <c r="AZ1089" i="2"/>
  <c r="BB1089" i="2"/>
  <c r="BC1089" i="2" s="1"/>
  <c r="BF1089" i="2"/>
  <c r="BG1089" i="2"/>
  <c r="BH1089" i="2"/>
  <c r="P1090" i="2"/>
  <c r="Q1090" i="2"/>
  <c r="R1090" i="2"/>
  <c r="AQ1090" i="2" s="1"/>
  <c r="S1090" i="2"/>
  <c r="AC1090" i="2"/>
  <c r="AE1090" i="2"/>
  <c r="AF1090" i="2"/>
  <c r="AG1090" i="2"/>
  <c r="AL1090" i="2"/>
  <c r="AT1090" i="2"/>
  <c r="AY1090" i="2"/>
  <c r="AZ1090" i="2"/>
  <c r="BB1090" i="2"/>
  <c r="BC1090" i="2" s="1"/>
  <c r="BF1090" i="2"/>
  <c r="BG1090" i="2"/>
  <c r="BH1090" i="2"/>
  <c r="P1091" i="2"/>
  <c r="Q1091" i="2"/>
  <c r="R1091" i="2"/>
  <c r="AQ1091" i="2" s="1"/>
  <c r="S1091" i="2"/>
  <c r="AC1091" i="2"/>
  <c r="AE1091" i="2"/>
  <c r="AF1091" i="2"/>
  <c r="AG1091" i="2"/>
  <c r="AL1091" i="2"/>
  <c r="AT1091" i="2"/>
  <c r="AY1091" i="2"/>
  <c r="AZ1091" i="2"/>
  <c r="BB1091" i="2"/>
  <c r="BC1091" i="2" s="1"/>
  <c r="BF1091" i="2"/>
  <c r="BG1091" i="2"/>
  <c r="BH1091" i="2"/>
  <c r="P1092" i="2"/>
  <c r="Q1092" i="2"/>
  <c r="R1092" i="2"/>
  <c r="AQ1092" i="2" s="1"/>
  <c r="S1092" i="2"/>
  <c r="AC1092" i="2"/>
  <c r="AE1092" i="2"/>
  <c r="AF1092" i="2"/>
  <c r="AG1092" i="2"/>
  <c r="AL1092" i="2"/>
  <c r="AT1092" i="2"/>
  <c r="AY1092" i="2"/>
  <c r="AZ1092" i="2"/>
  <c r="BB1092" i="2"/>
  <c r="BC1092" i="2" s="1"/>
  <c r="BF1092" i="2"/>
  <c r="BG1092" i="2"/>
  <c r="BH1092" i="2"/>
  <c r="P1093" i="2"/>
  <c r="Q1093" i="2"/>
  <c r="R1093" i="2"/>
  <c r="AQ1093" i="2" s="1"/>
  <c r="S1093" i="2"/>
  <c r="AC1093" i="2"/>
  <c r="AE1093" i="2"/>
  <c r="AF1093" i="2"/>
  <c r="AG1093" i="2"/>
  <c r="AL1093" i="2"/>
  <c r="AT1093" i="2"/>
  <c r="AY1093" i="2"/>
  <c r="AZ1093" i="2"/>
  <c r="BB1093" i="2"/>
  <c r="BC1093" i="2" s="1"/>
  <c r="BF1093" i="2"/>
  <c r="BG1093" i="2"/>
  <c r="BH1093" i="2"/>
  <c r="P1094" i="2"/>
  <c r="Q1094" i="2"/>
  <c r="R1094" i="2"/>
  <c r="AQ1094" i="2" s="1"/>
  <c r="S1094" i="2"/>
  <c r="AC1094" i="2"/>
  <c r="AE1094" i="2"/>
  <c r="AF1094" i="2"/>
  <c r="AG1094" i="2"/>
  <c r="AL1094" i="2"/>
  <c r="AT1094" i="2"/>
  <c r="AY1094" i="2"/>
  <c r="AZ1094" i="2"/>
  <c r="BB1094" i="2"/>
  <c r="BC1094" i="2" s="1"/>
  <c r="BF1094" i="2"/>
  <c r="BG1094" i="2"/>
  <c r="BH1094" i="2"/>
  <c r="P1095" i="2"/>
  <c r="Q1095" i="2"/>
  <c r="R1095" i="2"/>
  <c r="AQ1095" i="2" s="1"/>
  <c r="S1095" i="2"/>
  <c r="AC1095" i="2"/>
  <c r="AE1095" i="2"/>
  <c r="AF1095" i="2"/>
  <c r="AG1095" i="2"/>
  <c r="AL1095" i="2"/>
  <c r="AT1095" i="2"/>
  <c r="AY1095" i="2"/>
  <c r="AZ1095" i="2"/>
  <c r="BB1095" i="2"/>
  <c r="BC1095" i="2" s="1"/>
  <c r="BF1095" i="2"/>
  <c r="BG1095" i="2"/>
  <c r="BH1095" i="2"/>
  <c r="P1096" i="2"/>
  <c r="Q1096" i="2"/>
  <c r="R1096" i="2"/>
  <c r="AQ1096" i="2" s="1"/>
  <c r="S1096" i="2"/>
  <c r="AC1096" i="2"/>
  <c r="AE1096" i="2"/>
  <c r="AF1096" i="2"/>
  <c r="AG1096" i="2"/>
  <c r="AL1096" i="2"/>
  <c r="AT1096" i="2"/>
  <c r="AY1096" i="2"/>
  <c r="AZ1096" i="2"/>
  <c r="BB1096" i="2"/>
  <c r="BC1096" i="2" s="1"/>
  <c r="BF1096" i="2"/>
  <c r="BG1096" i="2"/>
  <c r="BH1096" i="2"/>
  <c r="P1097" i="2"/>
  <c r="Q1097" i="2"/>
  <c r="R1097" i="2"/>
  <c r="AQ1097" i="2" s="1"/>
  <c r="S1097" i="2"/>
  <c r="AC1097" i="2"/>
  <c r="AE1097" i="2"/>
  <c r="AF1097" i="2"/>
  <c r="AG1097" i="2"/>
  <c r="AL1097" i="2"/>
  <c r="AT1097" i="2"/>
  <c r="AY1097" i="2"/>
  <c r="AZ1097" i="2"/>
  <c r="BB1097" i="2"/>
  <c r="BC1097" i="2" s="1"/>
  <c r="BF1097" i="2"/>
  <c r="BG1097" i="2"/>
  <c r="BH1097" i="2"/>
  <c r="P1098" i="2"/>
  <c r="Q1098" i="2"/>
  <c r="R1098" i="2"/>
  <c r="AQ1098" i="2" s="1"/>
  <c r="S1098" i="2"/>
  <c r="AC1098" i="2"/>
  <c r="AE1098" i="2"/>
  <c r="AF1098" i="2"/>
  <c r="AG1098" i="2"/>
  <c r="AL1098" i="2"/>
  <c r="AT1098" i="2"/>
  <c r="AY1098" i="2"/>
  <c r="AZ1098" i="2"/>
  <c r="BB1098" i="2"/>
  <c r="BC1098" i="2" s="1"/>
  <c r="BF1098" i="2"/>
  <c r="BG1098" i="2"/>
  <c r="BH1098" i="2"/>
  <c r="P1099" i="2"/>
  <c r="Q1099" i="2"/>
  <c r="R1099" i="2"/>
  <c r="AQ1099" i="2" s="1"/>
  <c r="S1099" i="2"/>
  <c r="AC1099" i="2"/>
  <c r="AE1099" i="2"/>
  <c r="AF1099" i="2"/>
  <c r="AG1099" i="2"/>
  <c r="AL1099" i="2"/>
  <c r="AT1099" i="2"/>
  <c r="AY1099" i="2"/>
  <c r="AZ1099" i="2"/>
  <c r="BB1099" i="2"/>
  <c r="BC1099" i="2" s="1"/>
  <c r="BF1099" i="2"/>
  <c r="BG1099" i="2"/>
  <c r="BH1099" i="2"/>
  <c r="P1100" i="2"/>
  <c r="Q1100" i="2"/>
  <c r="R1100" i="2"/>
  <c r="AQ1100" i="2" s="1"/>
  <c r="S1100" i="2"/>
  <c r="AC1100" i="2"/>
  <c r="AE1100" i="2"/>
  <c r="AF1100" i="2"/>
  <c r="AG1100" i="2"/>
  <c r="AL1100" i="2"/>
  <c r="AT1100" i="2"/>
  <c r="AY1100" i="2"/>
  <c r="AZ1100" i="2"/>
  <c r="BB1100" i="2"/>
  <c r="BC1100" i="2" s="1"/>
  <c r="BF1100" i="2"/>
  <c r="BG1100" i="2"/>
  <c r="BH1100" i="2"/>
  <c r="P1101" i="2"/>
  <c r="Q1101" i="2"/>
  <c r="R1101" i="2"/>
  <c r="AQ1101" i="2" s="1"/>
  <c r="S1101" i="2"/>
  <c r="AC1101" i="2"/>
  <c r="AE1101" i="2"/>
  <c r="AF1101" i="2"/>
  <c r="AG1101" i="2"/>
  <c r="AL1101" i="2"/>
  <c r="AT1101" i="2"/>
  <c r="AY1101" i="2"/>
  <c r="AZ1101" i="2"/>
  <c r="BB1101" i="2"/>
  <c r="BC1101" i="2" s="1"/>
  <c r="BF1101" i="2"/>
  <c r="BG1101" i="2"/>
  <c r="BH1101" i="2"/>
  <c r="P1102" i="2"/>
  <c r="Q1102" i="2"/>
  <c r="R1102" i="2"/>
  <c r="AQ1102" i="2" s="1"/>
  <c r="S1102" i="2"/>
  <c r="AC1102" i="2"/>
  <c r="AE1102" i="2"/>
  <c r="AF1102" i="2"/>
  <c r="AG1102" i="2"/>
  <c r="AL1102" i="2"/>
  <c r="AT1102" i="2"/>
  <c r="AY1102" i="2"/>
  <c r="AZ1102" i="2"/>
  <c r="BB1102" i="2"/>
  <c r="BC1102" i="2" s="1"/>
  <c r="BF1102" i="2"/>
  <c r="BG1102" i="2"/>
  <c r="BH1102" i="2"/>
  <c r="P1103" i="2"/>
  <c r="Q1103" i="2"/>
  <c r="R1103" i="2"/>
  <c r="AQ1103" i="2" s="1"/>
  <c r="S1103" i="2"/>
  <c r="AC1103" i="2"/>
  <c r="AE1103" i="2"/>
  <c r="AF1103" i="2"/>
  <c r="AG1103" i="2"/>
  <c r="AL1103" i="2"/>
  <c r="AT1103" i="2"/>
  <c r="AY1103" i="2"/>
  <c r="AZ1103" i="2"/>
  <c r="BB1103" i="2"/>
  <c r="BC1103" i="2" s="1"/>
  <c r="BF1103" i="2"/>
  <c r="BG1103" i="2"/>
  <c r="BH1103" i="2"/>
  <c r="P1104" i="2"/>
  <c r="Q1104" i="2"/>
  <c r="R1104" i="2"/>
  <c r="AQ1104" i="2" s="1"/>
  <c r="S1104" i="2"/>
  <c r="AC1104" i="2"/>
  <c r="AE1104" i="2"/>
  <c r="AF1104" i="2"/>
  <c r="AG1104" i="2"/>
  <c r="AL1104" i="2"/>
  <c r="AT1104" i="2"/>
  <c r="AY1104" i="2"/>
  <c r="AZ1104" i="2"/>
  <c r="BB1104" i="2"/>
  <c r="BC1104" i="2" s="1"/>
  <c r="BF1104" i="2"/>
  <c r="BG1104" i="2"/>
  <c r="BH1104" i="2"/>
  <c r="P1105" i="2"/>
  <c r="Q1105" i="2"/>
  <c r="R1105" i="2"/>
  <c r="AQ1105" i="2" s="1"/>
  <c r="S1105" i="2"/>
  <c r="AC1105" i="2"/>
  <c r="AE1105" i="2"/>
  <c r="AF1105" i="2"/>
  <c r="AG1105" i="2"/>
  <c r="AL1105" i="2"/>
  <c r="AT1105" i="2"/>
  <c r="AY1105" i="2"/>
  <c r="AZ1105" i="2"/>
  <c r="BB1105" i="2"/>
  <c r="BC1105" i="2" s="1"/>
  <c r="BF1105" i="2"/>
  <c r="BG1105" i="2"/>
  <c r="BH1105" i="2"/>
  <c r="P1106" i="2"/>
  <c r="Q1106" i="2"/>
  <c r="R1106" i="2"/>
  <c r="AQ1106" i="2" s="1"/>
  <c r="S1106" i="2"/>
  <c r="AC1106" i="2"/>
  <c r="AE1106" i="2"/>
  <c r="AF1106" i="2"/>
  <c r="AG1106" i="2"/>
  <c r="AL1106" i="2"/>
  <c r="AT1106" i="2"/>
  <c r="AY1106" i="2"/>
  <c r="AZ1106" i="2"/>
  <c r="BB1106" i="2"/>
  <c r="BC1106" i="2" s="1"/>
  <c r="BF1106" i="2"/>
  <c r="BG1106" i="2"/>
  <c r="BH1106" i="2"/>
  <c r="P1107" i="2"/>
  <c r="Q1107" i="2"/>
  <c r="R1107" i="2"/>
  <c r="AQ1107" i="2" s="1"/>
  <c r="S1107" i="2"/>
  <c r="AC1107" i="2"/>
  <c r="AE1107" i="2"/>
  <c r="AF1107" i="2"/>
  <c r="AG1107" i="2"/>
  <c r="AL1107" i="2"/>
  <c r="AT1107" i="2"/>
  <c r="AY1107" i="2"/>
  <c r="AZ1107" i="2"/>
  <c r="BB1107" i="2"/>
  <c r="BC1107" i="2" s="1"/>
  <c r="BF1107" i="2"/>
  <c r="BG1107" i="2"/>
  <c r="BH1107" i="2"/>
  <c r="P1108" i="2"/>
  <c r="Q1108" i="2"/>
  <c r="R1108" i="2"/>
  <c r="AQ1108" i="2" s="1"/>
  <c r="S1108" i="2"/>
  <c r="AC1108" i="2"/>
  <c r="AE1108" i="2"/>
  <c r="AF1108" i="2"/>
  <c r="AG1108" i="2"/>
  <c r="AL1108" i="2"/>
  <c r="AT1108" i="2"/>
  <c r="AY1108" i="2"/>
  <c r="AZ1108" i="2"/>
  <c r="BB1108" i="2"/>
  <c r="BC1108" i="2" s="1"/>
  <c r="BF1108" i="2"/>
  <c r="BG1108" i="2"/>
  <c r="BH1108" i="2"/>
  <c r="P1109" i="2"/>
  <c r="Q1109" i="2"/>
  <c r="R1109" i="2"/>
  <c r="AQ1109" i="2" s="1"/>
  <c r="S1109" i="2"/>
  <c r="AC1109" i="2"/>
  <c r="AE1109" i="2"/>
  <c r="AF1109" i="2"/>
  <c r="AG1109" i="2"/>
  <c r="AL1109" i="2"/>
  <c r="AT1109" i="2"/>
  <c r="AY1109" i="2"/>
  <c r="AZ1109" i="2"/>
  <c r="BB1109" i="2"/>
  <c r="BC1109" i="2" s="1"/>
  <c r="BF1109" i="2"/>
  <c r="BG1109" i="2"/>
  <c r="BH1109" i="2"/>
  <c r="P1110" i="2"/>
  <c r="Q1110" i="2"/>
  <c r="R1110" i="2"/>
  <c r="AQ1110" i="2" s="1"/>
  <c r="S1110" i="2"/>
  <c r="AC1110" i="2"/>
  <c r="AE1110" i="2"/>
  <c r="AF1110" i="2"/>
  <c r="AG1110" i="2"/>
  <c r="AL1110" i="2"/>
  <c r="AT1110" i="2"/>
  <c r="AY1110" i="2"/>
  <c r="AZ1110" i="2"/>
  <c r="BB1110" i="2"/>
  <c r="BC1110" i="2" s="1"/>
  <c r="BF1110" i="2"/>
  <c r="BG1110" i="2"/>
  <c r="BH1110" i="2"/>
  <c r="P1111" i="2"/>
  <c r="Q1111" i="2"/>
  <c r="R1111" i="2"/>
  <c r="AQ1111" i="2" s="1"/>
  <c r="S1111" i="2"/>
  <c r="AC1111" i="2"/>
  <c r="AE1111" i="2"/>
  <c r="AF1111" i="2"/>
  <c r="AG1111" i="2"/>
  <c r="AL1111" i="2"/>
  <c r="AT1111" i="2"/>
  <c r="AY1111" i="2"/>
  <c r="AZ1111" i="2"/>
  <c r="BB1111" i="2"/>
  <c r="BC1111" i="2" s="1"/>
  <c r="BF1111" i="2"/>
  <c r="BG1111" i="2"/>
  <c r="BH1111" i="2"/>
  <c r="P1112" i="2"/>
  <c r="Q1112" i="2"/>
  <c r="R1112" i="2"/>
  <c r="AQ1112" i="2" s="1"/>
  <c r="S1112" i="2"/>
  <c r="AC1112" i="2"/>
  <c r="AE1112" i="2"/>
  <c r="AF1112" i="2"/>
  <c r="AG1112" i="2"/>
  <c r="AL1112" i="2"/>
  <c r="AT1112" i="2"/>
  <c r="AY1112" i="2"/>
  <c r="AZ1112" i="2"/>
  <c r="BB1112" i="2"/>
  <c r="BC1112" i="2" s="1"/>
  <c r="BF1112" i="2"/>
  <c r="BG1112" i="2"/>
  <c r="BH1112" i="2"/>
  <c r="P1113" i="2"/>
  <c r="Q1113" i="2"/>
  <c r="R1113" i="2"/>
  <c r="AQ1113" i="2" s="1"/>
  <c r="S1113" i="2"/>
  <c r="AC1113" i="2"/>
  <c r="AE1113" i="2"/>
  <c r="AF1113" i="2"/>
  <c r="AG1113" i="2"/>
  <c r="AL1113" i="2"/>
  <c r="AT1113" i="2"/>
  <c r="AY1113" i="2"/>
  <c r="AZ1113" i="2"/>
  <c r="BB1113" i="2"/>
  <c r="BC1113" i="2" s="1"/>
  <c r="BF1113" i="2"/>
  <c r="BG1113" i="2"/>
  <c r="BH1113" i="2"/>
  <c r="P1114" i="2"/>
  <c r="Q1114" i="2"/>
  <c r="R1114" i="2"/>
  <c r="AQ1114" i="2" s="1"/>
  <c r="S1114" i="2"/>
  <c r="AC1114" i="2"/>
  <c r="AE1114" i="2"/>
  <c r="AF1114" i="2"/>
  <c r="AG1114" i="2"/>
  <c r="AL1114" i="2"/>
  <c r="AT1114" i="2"/>
  <c r="AY1114" i="2"/>
  <c r="AZ1114" i="2"/>
  <c r="BB1114" i="2"/>
  <c r="BC1114" i="2" s="1"/>
  <c r="BF1114" i="2"/>
  <c r="BG1114" i="2"/>
  <c r="BH1114" i="2"/>
  <c r="P1115" i="2"/>
  <c r="Q1115" i="2"/>
  <c r="R1115" i="2"/>
  <c r="AQ1115" i="2" s="1"/>
  <c r="S1115" i="2"/>
  <c r="AC1115" i="2"/>
  <c r="AE1115" i="2"/>
  <c r="AF1115" i="2"/>
  <c r="AG1115" i="2"/>
  <c r="AL1115" i="2"/>
  <c r="AT1115" i="2"/>
  <c r="AY1115" i="2"/>
  <c r="AZ1115" i="2"/>
  <c r="BB1115" i="2"/>
  <c r="BC1115" i="2" s="1"/>
  <c r="BF1115" i="2"/>
  <c r="BG1115" i="2"/>
  <c r="BH1115" i="2"/>
  <c r="P1116" i="2"/>
  <c r="Q1116" i="2"/>
  <c r="R1116" i="2"/>
  <c r="AQ1116" i="2" s="1"/>
  <c r="S1116" i="2"/>
  <c r="AC1116" i="2"/>
  <c r="AE1116" i="2"/>
  <c r="AF1116" i="2"/>
  <c r="AG1116" i="2"/>
  <c r="AL1116" i="2"/>
  <c r="AT1116" i="2"/>
  <c r="AY1116" i="2"/>
  <c r="AZ1116" i="2"/>
  <c r="BB1116" i="2"/>
  <c r="BC1116" i="2" s="1"/>
  <c r="BF1116" i="2"/>
  <c r="BG1116" i="2"/>
  <c r="BH1116" i="2"/>
  <c r="P1117" i="2"/>
  <c r="Q1117" i="2"/>
  <c r="R1117" i="2"/>
  <c r="AQ1117" i="2" s="1"/>
  <c r="S1117" i="2"/>
  <c r="AC1117" i="2"/>
  <c r="AE1117" i="2"/>
  <c r="AF1117" i="2"/>
  <c r="AG1117" i="2"/>
  <c r="AL1117" i="2"/>
  <c r="AT1117" i="2"/>
  <c r="AY1117" i="2"/>
  <c r="AZ1117" i="2"/>
  <c r="BB1117" i="2"/>
  <c r="BC1117" i="2" s="1"/>
  <c r="BF1117" i="2"/>
  <c r="BG1117" i="2"/>
  <c r="BH1117" i="2"/>
  <c r="P1118" i="2"/>
  <c r="Q1118" i="2"/>
  <c r="R1118" i="2"/>
  <c r="AQ1118" i="2" s="1"/>
  <c r="S1118" i="2"/>
  <c r="AC1118" i="2"/>
  <c r="AE1118" i="2"/>
  <c r="AF1118" i="2"/>
  <c r="AG1118" i="2"/>
  <c r="AL1118" i="2"/>
  <c r="AT1118" i="2"/>
  <c r="AY1118" i="2"/>
  <c r="AZ1118" i="2"/>
  <c r="BB1118" i="2"/>
  <c r="BC1118" i="2" s="1"/>
  <c r="BF1118" i="2"/>
  <c r="BG1118" i="2"/>
  <c r="BH1118" i="2"/>
  <c r="P1119" i="2"/>
  <c r="Q1119" i="2"/>
  <c r="R1119" i="2"/>
  <c r="AQ1119" i="2" s="1"/>
  <c r="S1119" i="2"/>
  <c r="AC1119" i="2"/>
  <c r="AE1119" i="2"/>
  <c r="AF1119" i="2"/>
  <c r="AG1119" i="2"/>
  <c r="AL1119" i="2"/>
  <c r="AT1119" i="2"/>
  <c r="AY1119" i="2"/>
  <c r="AZ1119" i="2"/>
  <c r="BB1119" i="2"/>
  <c r="BC1119" i="2" s="1"/>
  <c r="BF1119" i="2"/>
  <c r="BG1119" i="2"/>
  <c r="BH1119" i="2"/>
  <c r="P1120" i="2"/>
  <c r="Q1120" i="2"/>
  <c r="R1120" i="2"/>
  <c r="AQ1120" i="2" s="1"/>
  <c r="S1120" i="2"/>
  <c r="AC1120" i="2"/>
  <c r="AE1120" i="2"/>
  <c r="AF1120" i="2"/>
  <c r="AG1120" i="2"/>
  <c r="AL1120" i="2"/>
  <c r="AT1120" i="2"/>
  <c r="AY1120" i="2"/>
  <c r="AZ1120" i="2"/>
  <c r="BB1120" i="2"/>
  <c r="BC1120" i="2" s="1"/>
  <c r="BF1120" i="2"/>
  <c r="BG1120" i="2"/>
  <c r="BH1120" i="2"/>
  <c r="P1121" i="2"/>
  <c r="Q1121" i="2"/>
  <c r="R1121" i="2"/>
  <c r="AQ1121" i="2" s="1"/>
  <c r="S1121" i="2"/>
  <c r="AC1121" i="2"/>
  <c r="AE1121" i="2"/>
  <c r="AF1121" i="2"/>
  <c r="AG1121" i="2"/>
  <c r="AL1121" i="2"/>
  <c r="AT1121" i="2"/>
  <c r="AY1121" i="2"/>
  <c r="AZ1121" i="2"/>
  <c r="BB1121" i="2"/>
  <c r="BC1121" i="2" s="1"/>
  <c r="BF1121" i="2"/>
  <c r="BG1121" i="2"/>
  <c r="BH1121" i="2"/>
  <c r="P1122" i="2"/>
  <c r="Q1122" i="2"/>
  <c r="R1122" i="2"/>
  <c r="AQ1122" i="2" s="1"/>
  <c r="S1122" i="2"/>
  <c r="AC1122" i="2"/>
  <c r="AE1122" i="2"/>
  <c r="AF1122" i="2"/>
  <c r="AG1122" i="2"/>
  <c r="AL1122" i="2"/>
  <c r="AT1122" i="2"/>
  <c r="AY1122" i="2"/>
  <c r="AZ1122" i="2"/>
  <c r="BB1122" i="2"/>
  <c r="BC1122" i="2" s="1"/>
  <c r="BF1122" i="2"/>
  <c r="BG1122" i="2"/>
  <c r="BH1122" i="2"/>
  <c r="P1123" i="2"/>
  <c r="Q1123" i="2"/>
  <c r="R1123" i="2"/>
  <c r="AQ1123" i="2" s="1"/>
  <c r="S1123" i="2"/>
  <c r="AC1123" i="2"/>
  <c r="AE1123" i="2"/>
  <c r="AF1123" i="2"/>
  <c r="AG1123" i="2"/>
  <c r="AL1123" i="2"/>
  <c r="AT1123" i="2"/>
  <c r="AY1123" i="2"/>
  <c r="AZ1123" i="2"/>
  <c r="BB1123" i="2"/>
  <c r="BC1123" i="2" s="1"/>
  <c r="BF1123" i="2"/>
  <c r="BG1123" i="2"/>
  <c r="BH1123" i="2"/>
  <c r="P1124" i="2"/>
  <c r="Q1124" i="2"/>
  <c r="R1124" i="2"/>
  <c r="AQ1124" i="2" s="1"/>
  <c r="S1124" i="2"/>
  <c r="AC1124" i="2"/>
  <c r="AE1124" i="2"/>
  <c r="AF1124" i="2"/>
  <c r="AG1124" i="2"/>
  <c r="AL1124" i="2"/>
  <c r="AT1124" i="2"/>
  <c r="AY1124" i="2"/>
  <c r="AZ1124" i="2"/>
  <c r="BB1124" i="2"/>
  <c r="BC1124" i="2" s="1"/>
  <c r="BF1124" i="2"/>
  <c r="BG1124" i="2"/>
  <c r="BH1124" i="2"/>
  <c r="P1125" i="2"/>
  <c r="Q1125" i="2"/>
  <c r="R1125" i="2"/>
  <c r="AQ1125" i="2" s="1"/>
  <c r="S1125" i="2"/>
  <c r="AC1125" i="2"/>
  <c r="AE1125" i="2"/>
  <c r="AF1125" i="2"/>
  <c r="AG1125" i="2"/>
  <c r="AL1125" i="2"/>
  <c r="AT1125" i="2"/>
  <c r="AY1125" i="2"/>
  <c r="AZ1125" i="2"/>
  <c r="BB1125" i="2"/>
  <c r="BC1125" i="2" s="1"/>
  <c r="BF1125" i="2"/>
  <c r="BG1125" i="2"/>
  <c r="BH1125" i="2"/>
  <c r="P1126" i="2"/>
  <c r="Q1126" i="2"/>
  <c r="R1126" i="2"/>
  <c r="AQ1126" i="2" s="1"/>
  <c r="S1126" i="2"/>
  <c r="AC1126" i="2"/>
  <c r="AE1126" i="2"/>
  <c r="AF1126" i="2"/>
  <c r="AG1126" i="2"/>
  <c r="AL1126" i="2"/>
  <c r="AT1126" i="2"/>
  <c r="AY1126" i="2"/>
  <c r="AZ1126" i="2"/>
  <c r="BB1126" i="2"/>
  <c r="BC1126" i="2" s="1"/>
  <c r="BF1126" i="2"/>
  <c r="BG1126" i="2"/>
  <c r="BH1126" i="2"/>
  <c r="P1127" i="2"/>
  <c r="Q1127" i="2"/>
  <c r="R1127" i="2"/>
  <c r="AQ1127" i="2" s="1"/>
  <c r="S1127" i="2"/>
  <c r="AC1127" i="2"/>
  <c r="AE1127" i="2"/>
  <c r="AF1127" i="2"/>
  <c r="AG1127" i="2"/>
  <c r="AL1127" i="2"/>
  <c r="AT1127" i="2"/>
  <c r="AY1127" i="2"/>
  <c r="AZ1127" i="2"/>
  <c r="BB1127" i="2"/>
  <c r="BC1127" i="2" s="1"/>
  <c r="BF1127" i="2"/>
  <c r="BG1127" i="2"/>
  <c r="BH1127" i="2"/>
  <c r="P1128" i="2"/>
  <c r="Q1128" i="2"/>
  <c r="R1128" i="2"/>
  <c r="AQ1128" i="2" s="1"/>
  <c r="S1128" i="2"/>
  <c r="AC1128" i="2"/>
  <c r="AE1128" i="2"/>
  <c r="AF1128" i="2"/>
  <c r="AG1128" i="2"/>
  <c r="AL1128" i="2"/>
  <c r="AT1128" i="2"/>
  <c r="AY1128" i="2"/>
  <c r="AZ1128" i="2"/>
  <c r="BB1128" i="2"/>
  <c r="BC1128" i="2" s="1"/>
  <c r="BF1128" i="2"/>
  <c r="BG1128" i="2"/>
  <c r="BH1128" i="2"/>
  <c r="P1129" i="2"/>
  <c r="Q1129" i="2"/>
  <c r="R1129" i="2"/>
  <c r="AQ1129" i="2" s="1"/>
  <c r="S1129" i="2"/>
  <c r="AC1129" i="2"/>
  <c r="AE1129" i="2"/>
  <c r="AF1129" i="2"/>
  <c r="AG1129" i="2"/>
  <c r="AL1129" i="2"/>
  <c r="AT1129" i="2"/>
  <c r="AY1129" i="2"/>
  <c r="AZ1129" i="2"/>
  <c r="BB1129" i="2"/>
  <c r="BC1129" i="2" s="1"/>
  <c r="BF1129" i="2"/>
  <c r="BG1129" i="2"/>
  <c r="BH1129" i="2"/>
  <c r="P1130" i="2"/>
  <c r="Q1130" i="2"/>
  <c r="R1130" i="2"/>
  <c r="AQ1130" i="2" s="1"/>
  <c r="S1130" i="2"/>
  <c r="AC1130" i="2"/>
  <c r="AE1130" i="2"/>
  <c r="AF1130" i="2"/>
  <c r="AG1130" i="2"/>
  <c r="AL1130" i="2"/>
  <c r="AT1130" i="2"/>
  <c r="AY1130" i="2"/>
  <c r="AZ1130" i="2"/>
  <c r="BB1130" i="2"/>
  <c r="BC1130" i="2" s="1"/>
  <c r="BF1130" i="2"/>
  <c r="BG1130" i="2"/>
  <c r="BH1130" i="2"/>
  <c r="P1131" i="2"/>
  <c r="Q1131" i="2"/>
  <c r="R1131" i="2"/>
  <c r="AQ1131" i="2" s="1"/>
  <c r="S1131" i="2"/>
  <c r="AC1131" i="2"/>
  <c r="AE1131" i="2"/>
  <c r="AF1131" i="2"/>
  <c r="AG1131" i="2"/>
  <c r="AL1131" i="2"/>
  <c r="AT1131" i="2"/>
  <c r="AY1131" i="2"/>
  <c r="AZ1131" i="2"/>
  <c r="BB1131" i="2"/>
  <c r="BC1131" i="2" s="1"/>
  <c r="BF1131" i="2"/>
  <c r="BG1131" i="2"/>
  <c r="BH1131" i="2"/>
  <c r="P1132" i="2"/>
  <c r="Q1132" i="2"/>
  <c r="R1132" i="2"/>
  <c r="AQ1132" i="2" s="1"/>
  <c r="S1132" i="2"/>
  <c r="AC1132" i="2"/>
  <c r="AE1132" i="2"/>
  <c r="AF1132" i="2"/>
  <c r="AG1132" i="2"/>
  <c r="AL1132" i="2"/>
  <c r="AT1132" i="2"/>
  <c r="AY1132" i="2"/>
  <c r="AZ1132" i="2"/>
  <c r="BB1132" i="2"/>
  <c r="BC1132" i="2" s="1"/>
  <c r="BF1132" i="2"/>
  <c r="BG1132" i="2"/>
  <c r="BH1132" i="2"/>
  <c r="P1133" i="2"/>
  <c r="Q1133" i="2"/>
  <c r="R1133" i="2"/>
  <c r="AQ1133" i="2" s="1"/>
  <c r="S1133" i="2"/>
  <c r="AC1133" i="2"/>
  <c r="AE1133" i="2"/>
  <c r="AF1133" i="2"/>
  <c r="AG1133" i="2"/>
  <c r="AL1133" i="2"/>
  <c r="AT1133" i="2"/>
  <c r="AY1133" i="2"/>
  <c r="AZ1133" i="2"/>
  <c r="BB1133" i="2"/>
  <c r="BC1133" i="2" s="1"/>
  <c r="BF1133" i="2"/>
  <c r="BG1133" i="2"/>
  <c r="BH1133" i="2"/>
  <c r="P1134" i="2"/>
  <c r="Q1134" i="2"/>
  <c r="R1134" i="2"/>
  <c r="AQ1134" i="2" s="1"/>
  <c r="S1134" i="2"/>
  <c r="AC1134" i="2"/>
  <c r="AE1134" i="2"/>
  <c r="AF1134" i="2"/>
  <c r="AG1134" i="2"/>
  <c r="AL1134" i="2"/>
  <c r="AT1134" i="2"/>
  <c r="AY1134" i="2"/>
  <c r="AZ1134" i="2"/>
  <c r="BB1134" i="2"/>
  <c r="BC1134" i="2" s="1"/>
  <c r="BF1134" i="2"/>
  <c r="BG1134" i="2"/>
  <c r="BH1134" i="2"/>
  <c r="P1135" i="2"/>
  <c r="Q1135" i="2"/>
  <c r="R1135" i="2"/>
  <c r="AQ1135" i="2" s="1"/>
  <c r="S1135" i="2"/>
  <c r="AC1135" i="2"/>
  <c r="AE1135" i="2"/>
  <c r="AF1135" i="2"/>
  <c r="AG1135" i="2"/>
  <c r="AL1135" i="2"/>
  <c r="AT1135" i="2"/>
  <c r="AY1135" i="2"/>
  <c r="AZ1135" i="2"/>
  <c r="BB1135" i="2"/>
  <c r="BC1135" i="2" s="1"/>
  <c r="BF1135" i="2"/>
  <c r="BG1135" i="2"/>
  <c r="BH1135" i="2"/>
  <c r="P1136" i="2"/>
  <c r="Q1136" i="2"/>
  <c r="R1136" i="2"/>
  <c r="AQ1136" i="2" s="1"/>
  <c r="S1136" i="2"/>
  <c r="AC1136" i="2"/>
  <c r="AE1136" i="2"/>
  <c r="AF1136" i="2"/>
  <c r="AG1136" i="2"/>
  <c r="AL1136" i="2"/>
  <c r="AT1136" i="2"/>
  <c r="AY1136" i="2"/>
  <c r="AZ1136" i="2"/>
  <c r="BB1136" i="2"/>
  <c r="BC1136" i="2" s="1"/>
  <c r="BF1136" i="2"/>
  <c r="BG1136" i="2"/>
  <c r="BH1136" i="2"/>
  <c r="P1137" i="2"/>
  <c r="Q1137" i="2"/>
  <c r="R1137" i="2"/>
  <c r="AQ1137" i="2" s="1"/>
  <c r="S1137" i="2"/>
  <c r="AC1137" i="2"/>
  <c r="AE1137" i="2"/>
  <c r="AF1137" i="2"/>
  <c r="AG1137" i="2"/>
  <c r="AL1137" i="2"/>
  <c r="AT1137" i="2"/>
  <c r="AY1137" i="2"/>
  <c r="AZ1137" i="2"/>
  <c r="BB1137" i="2"/>
  <c r="BC1137" i="2" s="1"/>
  <c r="BF1137" i="2"/>
  <c r="BG1137" i="2"/>
  <c r="BH1137" i="2"/>
  <c r="P1138" i="2"/>
  <c r="Q1138" i="2"/>
  <c r="R1138" i="2"/>
  <c r="AQ1138" i="2" s="1"/>
  <c r="S1138" i="2"/>
  <c r="AC1138" i="2"/>
  <c r="AE1138" i="2"/>
  <c r="AF1138" i="2"/>
  <c r="AG1138" i="2"/>
  <c r="AL1138" i="2"/>
  <c r="AT1138" i="2"/>
  <c r="AY1138" i="2"/>
  <c r="AZ1138" i="2"/>
  <c r="BB1138" i="2"/>
  <c r="BC1138" i="2" s="1"/>
  <c r="BF1138" i="2"/>
  <c r="BG1138" i="2"/>
  <c r="BH1138" i="2"/>
  <c r="P1139" i="2"/>
  <c r="Q1139" i="2"/>
  <c r="R1139" i="2"/>
  <c r="AQ1139" i="2" s="1"/>
  <c r="S1139" i="2"/>
  <c r="AC1139" i="2"/>
  <c r="AE1139" i="2"/>
  <c r="AF1139" i="2"/>
  <c r="AG1139" i="2"/>
  <c r="AL1139" i="2"/>
  <c r="AT1139" i="2"/>
  <c r="AY1139" i="2"/>
  <c r="AZ1139" i="2"/>
  <c r="BB1139" i="2"/>
  <c r="BC1139" i="2" s="1"/>
  <c r="BF1139" i="2"/>
  <c r="BG1139" i="2"/>
  <c r="BH1139" i="2"/>
  <c r="P1140" i="2"/>
  <c r="Q1140" i="2"/>
  <c r="R1140" i="2"/>
  <c r="AQ1140" i="2" s="1"/>
  <c r="S1140" i="2"/>
  <c r="AC1140" i="2"/>
  <c r="AE1140" i="2"/>
  <c r="AF1140" i="2"/>
  <c r="AG1140" i="2"/>
  <c r="AL1140" i="2"/>
  <c r="AT1140" i="2"/>
  <c r="AY1140" i="2"/>
  <c r="AZ1140" i="2"/>
  <c r="BB1140" i="2"/>
  <c r="BC1140" i="2" s="1"/>
  <c r="BF1140" i="2"/>
  <c r="BG1140" i="2"/>
  <c r="BH1140" i="2"/>
  <c r="P1141" i="2"/>
  <c r="Q1141" i="2"/>
  <c r="R1141" i="2"/>
  <c r="AQ1141" i="2" s="1"/>
  <c r="S1141" i="2"/>
  <c r="AC1141" i="2"/>
  <c r="AE1141" i="2"/>
  <c r="AF1141" i="2"/>
  <c r="AG1141" i="2"/>
  <c r="AL1141" i="2"/>
  <c r="AT1141" i="2"/>
  <c r="AY1141" i="2"/>
  <c r="AZ1141" i="2"/>
  <c r="BB1141" i="2"/>
  <c r="BC1141" i="2" s="1"/>
  <c r="BF1141" i="2"/>
  <c r="BG1141" i="2"/>
  <c r="BH1141" i="2"/>
  <c r="P1142" i="2"/>
  <c r="Q1142" i="2"/>
  <c r="R1142" i="2"/>
  <c r="AQ1142" i="2" s="1"/>
  <c r="S1142" i="2"/>
  <c r="AC1142" i="2"/>
  <c r="AE1142" i="2"/>
  <c r="AF1142" i="2"/>
  <c r="AG1142" i="2"/>
  <c r="AL1142" i="2"/>
  <c r="AY1142" i="2"/>
  <c r="AZ1142" i="2"/>
  <c r="BB1142" i="2"/>
  <c r="BC1142" i="2" s="1"/>
  <c r="BF1142" i="2"/>
  <c r="BG1142" i="2"/>
  <c r="BH1142" i="2"/>
  <c r="P1143" i="2"/>
  <c r="Q1143" i="2"/>
  <c r="R1143" i="2"/>
  <c r="AQ1143" i="2" s="1"/>
  <c r="S1143" i="2"/>
  <c r="AC1143" i="2"/>
  <c r="AE1143" i="2"/>
  <c r="AF1143" i="2"/>
  <c r="AG1143" i="2"/>
  <c r="AL1143" i="2"/>
  <c r="AT1143" i="2"/>
  <c r="AY1143" i="2"/>
  <c r="AZ1143" i="2"/>
  <c r="BB1143" i="2"/>
  <c r="BC1143" i="2" s="1"/>
  <c r="BF1143" i="2"/>
  <c r="BG1143" i="2"/>
  <c r="BH1143" i="2"/>
  <c r="P1144" i="2"/>
  <c r="Q1144" i="2"/>
  <c r="R1144" i="2"/>
  <c r="AQ1144" i="2" s="1"/>
  <c r="S1144" i="2"/>
  <c r="AC1144" i="2"/>
  <c r="AE1144" i="2"/>
  <c r="AF1144" i="2"/>
  <c r="AG1144" i="2"/>
  <c r="AL1144" i="2"/>
  <c r="AT1144" i="2"/>
  <c r="AY1144" i="2"/>
  <c r="AZ1144" i="2"/>
  <c r="BB1144" i="2"/>
  <c r="BC1144" i="2" s="1"/>
  <c r="BF1144" i="2"/>
  <c r="BG1144" i="2"/>
  <c r="BH1144" i="2"/>
  <c r="P1145" i="2"/>
  <c r="Q1145" i="2"/>
  <c r="R1145" i="2"/>
  <c r="AQ1145" i="2" s="1"/>
  <c r="S1145" i="2"/>
  <c r="AC1145" i="2"/>
  <c r="AE1145" i="2"/>
  <c r="AF1145" i="2"/>
  <c r="AG1145" i="2"/>
  <c r="AL1145" i="2"/>
  <c r="AT1145" i="2"/>
  <c r="AY1145" i="2"/>
  <c r="AZ1145" i="2"/>
  <c r="BB1145" i="2"/>
  <c r="BC1145" i="2" s="1"/>
  <c r="BF1145" i="2"/>
  <c r="BG1145" i="2"/>
  <c r="BH1145" i="2"/>
  <c r="P1146" i="2"/>
  <c r="Q1146" i="2"/>
  <c r="R1146" i="2"/>
  <c r="AQ1146" i="2" s="1"/>
  <c r="S1146" i="2"/>
  <c r="AC1146" i="2"/>
  <c r="AE1146" i="2"/>
  <c r="AF1146" i="2"/>
  <c r="AG1146" i="2"/>
  <c r="AL1146" i="2"/>
  <c r="AT1146" i="2"/>
  <c r="AY1146" i="2"/>
  <c r="AZ1146" i="2"/>
  <c r="BB1146" i="2"/>
  <c r="BC1146" i="2" s="1"/>
  <c r="BF1146" i="2"/>
  <c r="BG1146" i="2"/>
  <c r="BH1146" i="2"/>
  <c r="P1147" i="2"/>
  <c r="Q1147" i="2"/>
  <c r="R1147" i="2"/>
  <c r="AQ1147" i="2" s="1"/>
  <c r="S1147" i="2"/>
  <c r="AC1147" i="2"/>
  <c r="AE1147" i="2"/>
  <c r="AF1147" i="2"/>
  <c r="AG1147" i="2"/>
  <c r="AL1147" i="2"/>
  <c r="AT1147" i="2"/>
  <c r="AY1147" i="2"/>
  <c r="AZ1147" i="2"/>
  <c r="BB1147" i="2"/>
  <c r="BC1147" i="2" s="1"/>
  <c r="BF1147" i="2"/>
  <c r="BG1147" i="2"/>
  <c r="BH1147" i="2"/>
  <c r="P1148" i="2"/>
  <c r="Q1148" i="2"/>
  <c r="R1148" i="2"/>
  <c r="AQ1148" i="2" s="1"/>
  <c r="S1148" i="2"/>
  <c r="AC1148" i="2"/>
  <c r="AE1148" i="2"/>
  <c r="AF1148" i="2"/>
  <c r="AG1148" i="2"/>
  <c r="AL1148" i="2"/>
  <c r="AT1148" i="2"/>
  <c r="AY1148" i="2"/>
  <c r="AZ1148" i="2"/>
  <c r="BB1148" i="2"/>
  <c r="BC1148" i="2" s="1"/>
  <c r="BF1148" i="2"/>
  <c r="BG1148" i="2"/>
  <c r="BH1148" i="2"/>
  <c r="P1149" i="2"/>
  <c r="Q1149" i="2"/>
  <c r="R1149" i="2"/>
  <c r="AQ1149" i="2" s="1"/>
  <c r="S1149" i="2"/>
  <c r="AC1149" i="2"/>
  <c r="AE1149" i="2"/>
  <c r="AF1149" i="2"/>
  <c r="AG1149" i="2"/>
  <c r="AL1149" i="2"/>
  <c r="AT1149" i="2"/>
  <c r="AY1149" i="2"/>
  <c r="AZ1149" i="2"/>
  <c r="BB1149" i="2"/>
  <c r="BC1149" i="2" s="1"/>
  <c r="BF1149" i="2"/>
  <c r="BG1149" i="2"/>
  <c r="BH1149" i="2"/>
  <c r="P1150" i="2"/>
  <c r="Q1150" i="2"/>
  <c r="R1150" i="2"/>
  <c r="AQ1150" i="2" s="1"/>
  <c r="S1150" i="2"/>
  <c r="AC1150" i="2"/>
  <c r="AE1150" i="2"/>
  <c r="AF1150" i="2"/>
  <c r="AG1150" i="2"/>
  <c r="AL1150" i="2"/>
  <c r="AT1150" i="2"/>
  <c r="AY1150" i="2"/>
  <c r="AZ1150" i="2"/>
  <c r="BB1150" i="2"/>
  <c r="BC1150" i="2" s="1"/>
  <c r="BF1150" i="2"/>
  <c r="BG1150" i="2"/>
  <c r="BH1150" i="2"/>
  <c r="P1151" i="2"/>
  <c r="Q1151" i="2"/>
  <c r="R1151" i="2"/>
  <c r="AQ1151" i="2" s="1"/>
  <c r="S1151" i="2"/>
  <c r="AC1151" i="2"/>
  <c r="AE1151" i="2"/>
  <c r="AF1151" i="2"/>
  <c r="AG1151" i="2"/>
  <c r="AL1151" i="2"/>
  <c r="AT1151" i="2"/>
  <c r="AY1151" i="2"/>
  <c r="AZ1151" i="2"/>
  <c r="BB1151" i="2"/>
  <c r="BC1151" i="2" s="1"/>
  <c r="BF1151" i="2"/>
  <c r="BG1151" i="2"/>
  <c r="BH1151" i="2"/>
  <c r="P1152" i="2"/>
  <c r="Q1152" i="2"/>
  <c r="R1152" i="2"/>
  <c r="AQ1152" i="2" s="1"/>
  <c r="S1152" i="2"/>
  <c r="AC1152" i="2"/>
  <c r="AE1152" i="2"/>
  <c r="AF1152" i="2"/>
  <c r="AG1152" i="2"/>
  <c r="AL1152" i="2"/>
  <c r="AT1152" i="2"/>
  <c r="AY1152" i="2"/>
  <c r="AZ1152" i="2"/>
  <c r="BB1152" i="2"/>
  <c r="BC1152" i="2" s="1"/>
  <c r="BF1152" i="2"/>
  <c r="BG1152" i="2"/>
  <c r="BH1152" i="2"/>
  <c r="P1153" i="2"/>
  <c r="Q1153" i="2"/>
  <c r="R1153" i="2"/>
  <c r="AQ1153" i="2" s="1"/>
  <c r="S1153" i="2"/>
  <c r="AC1153" i="2"/>
  <c r="AE1153" i="2"/>
  <c r="AF1153" i="2"/>
  <c r="AG1153" i="2"/>
  <c r="AL1153" i="2"/>
  <c r="AT1153" i="2"/>
  <c r="AY1153" i="2"/>
  <c r="AZ1153" i="2"/>
  <c r="BB1153" i="2"/>
  <c r="BC1153" i="2" s="1"/>
  <c r="BF1153" i="2"/>
  <c r="BG1153" i="2"/>
  <c r="BH1153" i="2"/>
  <c r="P1154" i="2"/>
  <c r="Q1154" i="2"/>
  <c r="R1154" i="2"/>
  <c r="AQ1154" i="2" s="1"/>
  <c r="S1154" i="2"/>
  <c r="AC1154" i="2"/>
  <c r="AE1154" i="2"/>
  <c r="AF1154" i="2"/>
  <c r="AG1154" i="2"/>
  <c r="AL1154" i="2"/>
  <c r="AY1154" i="2"/>
  <c r="AZ1154" i="2"/>
  <c r="BB1154" i="2"/>
  <c r="BC1154" i="2" s="1"/>
  <c r="BF1154" i="2"/>
  <c r="BG1154" i="2"/>
  <c r="BH1154" i="2"/>
  <c r="P1155" i="2"/>
  <c r="Q1155" i="2"/>
  <c r="R1155" i="2"/>
  <c r="AQ1155" i="2" s="1"/>
  <c r="S1155" i="2"/>
  <c r="AC1155" i="2"/>
  <c r="AE1155" i="2"/>
  <c r="AF1155" i="2"/>
  <c r="AG1155" i="2"/>
  <c r="AL1155" i="2"/>
  <c r="AT1155" i="2"/>
  <c r="AY1155" i="2"/>
  <c r="AZ1155" i="2"/>
  <c r="BB1155" i="2"/>
  <c r="BC1155" i="2" s="1"/>
  <c r="BF1155" i="2"/>
  <c r="BG1155" i="2"/>
  <c r="BH1155" i="2"/>
  <c r="P1156" i="2"/>
  <c r="Q1156" i="2"/>
  <c r="R1156" i="2"/>
  <c r="AQ1156" i="2" s="1"/>
  <c r="S1156" i="2"/>
  <c r="AC1156" i="2"/>
  <c r="AE1156" i="2"/>
  <c r="AF1156" i="2"/>
  <c r="AG1156" i="2"/>
  <c r="AL1156" i="2"/>
  <c r="AT1156" i="2"/>
  <c r="AY1156" i="2"/>
  <c r="AZ1156" i="2"/>
  <c r="BB1156" i="2"/>
  <c r="BC1156" i="2" s="1"/>
  <c r="BF1156" i="2"/>
  <c r="BG1156" i="2"/>
  <c r="BH1156" i="2"/>
  <c r="P1157" i="2"/>
  <c r="Q1157" i="2"/>
  <c r="R1157" i="2"/>
  <c r="AQ1157" i="2" s="1"/>
  <c r="S1157" i="2"/>
  <c r="AC1157" i="2"/>
  <c r="AE1157" i="2"/>
  <c r="AF1157" i="2"/>
  <c r="AG1157" i="2"/>
  <c r="AL1157" i="2"/>
  <c r="AT1157" i="2"/>
  <c r="AY1157" i="2"/>
  <c r="AZ1157" i="2"/>
  <c r="BB1157" i="2"/>
  <c r="BC1157" i="2" s="1"/>
  <c r="BF1157" i="2"/>
  <c r="BG1157" i="2"/>
  <c r="BH1157" i="2"/>
  <c r="P1158" i="2"/>
  <c r="Q1158" i="2"/>
  <c r="R1158" i="2"/>
  <c r="AQ1158" i="2" s="1"/>
  <c r="S1158" i="2"/>
  <c r="AC1158" i="2"/>
  <c r="AE1158" i="2"/>
  <c r="AF1158" i="2"/>
  <c r="AG1158" i="2"/>
  <c r="AL1158" i="2"/>
  <c r="AT1158" i="2"/>
  <c r="AY1158" i="2"/>
  <c r="AZ1158" i="2"/>
  <c r="BB1158" i="2"/>
  <c r="BC1158" i="2" s="1"/>
  <c r="BF1158" i="2"/>
  <c r="BG1158" i="2"/>
  <c r="BH1158" i="2"/>
  <c r="P1159" i="2"/>
  <c r="Q1159" i="2"/>
  <c r="R1159" i="2"/>
  <c r="AQ1159" i="2" s="1"/>
  <c r="S1159" i="2"/>
  <c r="AC1159" i="2"/>
  <c r="AE1159" i="2"/>
  <c r="AF1159" i="2"/>
  <c r="AG1159" i="2"/>
  <c r="AL1159" i="2"/>
  <c r="AT1159" i="2"/>
  <c r="AY1159" i="2"/>
  <c r="AZ1159" i="2"/>
  <c r="BB1159" i="2"/>
  <c r="BC1159" i="2" s="1"/>
  <c r="BF1159" i="2"/>
  <c r="BG1159" i="2"/>
  <c r="BH1159" i="2"/>
  <c r="P1160" i="2"/>
  <c r="Q1160" i="2"/>
  <c r="R1160" i="2"/>
  <c r="AQ1160" i="2" s="1"/>
  <c r="S1160" i="2"/>
  <c r="AC1160" i="2"/>
  <c r="AE1160" i="2"/>
  <c r="AF1160" i="2"/>
  <c r="AG1160" i="2"/>
  <c r="AL1160" i="2"/>
  <c r="AT1160" i="2"/>
  <c r="AY1160" i="2"/>
  <c r="AZ1160" i="2"/>
  <c r="BB1160" i="2"/>
  <c r="BC1160" i="2" s="1"/>
  <c r="BF1160" i="2"/>
  <c r="BG1160" i="2"/>
  <c r="BH1160" i="2"/>
  <c r="P1161" i="2"/>
  <c r="Q1161" i="2"/>
  <c r="R1161" i="2"/>
  <c r="AQ1161" i="2" s="1"/>
  <c r="S1161" i="2"/>
  <c r="AC1161" i="2"/>
  <c r="AE1161" i="2"/>
  <c r="AF1161" i="2"/>
  <c r="AG1161" i="2"/>
  <c r="AL1161" i="2"/>
  <c r="AT1161" i="2"/>
  <c r="AY1161" i="2"/>
  <c r="AZ1161" i="2"/>
  <c r="BB1161" i="2"/>
  <c r="BC1161" i="2" s="1"/>
  <c r="BF1161" i="2"/>
  <c r="BG1161" i="2"/>
  <c r="BH1161" i="2"/>
  <c r="P1162" i="2"/>
  <c r="Q1162" i="2"/>
  <c r="R1162" i="2"/>
  <c r="AQ1162" i="2" s="1"/>
  <c r="S1162" i="2"/>
  <c r="AC1162" i="2"/>
  <c r="AE1162" i="2"/>
  <c r="AF1162" i="2"/>
  <c r="AG1162" i="2"/>
  <c r="AL1162" i="2"/>
  <c r="AT1162" i="2"/>
  <c r="AY1162" i="2"/>
  <c r="AZ1162" i="2"/>
  <c r="BB1162" i="2"/>
  <c r="BC1162" i="2" s="1"/>
  <c r="BF1162" i="2"/>
  <c r="BG1162" i="2"/>
  <c r="BH1162" i="2"/>
  <c r="P1163" i="2"/>
  <c r="Q1163" i="2"/>
  <c r="R1163" i="2"/>
  <c r="AQ1163" i="2" s="1"/>
  <c r="S1163" i="2"/>
  <c r="AC1163" i="2"/>
  <c r="AE1163" i="2"/>
  <c r="AF1163" i="2"/>
  <c r="AG1163" i="2"/>
  <c r="AL1163" i="2"/>
  <c r="AT1163" i="2"/>
  <c r="AY1163" i="2"/>
  <c r="AZ1163" i="2"/>
  <c r="BB1163" i="2"/>
  <c r="BC1163" i="2" s="1"/>
  <c r="BF1163" i="2"/>
  <c r="BG1163" i="2"/>
  <c r="BH1163" i="2"/>
  <c r="P1164" i="2"/>
  <c r="Q1164" i="2"/>
  <c r="R1164" i="2"/>
  <c r="AQ1164" i="2" s="1"/>
  <c r="S1164" i="2"/>
  <c r="AC1164" i="2"/>
  <c r="AE1164" i="2"/>
  <c r="AF1164" i="2"/>
  <c r="AG1164" i="2"/>
  <c r="AL1164" i="2"/>
  <c r="AT1164" i="2"/>
  <c r="AY1164" i="2"/>
  <c r="AZ1164" i="2"/>
  <c r="BB1164" i="2"/>
  <c r="BC1164" i="2" s="1"/>
  <c r="BF1164" i="2"/>
  <c r="BG1164" i="2"/>
  <c r="BH1164" i="2"/>
  <c r="P1165" i="2"/>
  <c r="Q1165" i="2"/>
  <c r="R1165" i="2"/>
  <c r="AQ1165" i="2" s="1"/>
  <c r="S1165" i="2"/>
  <c r="AC1165" i="2"/>
  <c r="AE1165" i="2"/>
  <c r="AF1165" i="2"/>
  <c r="AG1165" i="2"/>
  <c r="AL1165" i="2"/>
  <c r="AT1165" i="2"/>
  <c r="AY1165" i="2"/>
  <c r="AZ1165" i="2"/>
  <c r="BB1165" i="2"/>
  <c r="BC1165" i="2" s="1"/>
  <c r="BF1165" i="2"/>
  <c r="BG1165" i="2"/>
  <c r="BH1165" i="2"/>
  <c r="P1166" i="2"/>
  <c r="Q1166" i="2"/>
  <c r="R1166" i="2"/>
  <c r="AQ1166" i="2" s="1"/>
  <c r="S1166" i="2"/>
  <c r="AC1166" i="2"/>
  <c r="AE1166" i="2"/>
  <c r="AF1166" i="2"/>
  <c r="AG1166" i="2"/>
  <c r="AL1166" i="2"/>
  <c r="AT1166" i="2"/>
  <c r="AY1166" i="2"/>
  <c r="AZ1166" i="2"/>
  <c r="BB1166" i="2"/>
  <c r="BC1166" i="2" s="1"/>
  <c r="BF1166" i="2"/>
  <c r="BG1166" i="2"/>
  <c r="BH1166" i="2"/>
  <c r="P1167" i="2"/>
  <c r="Q1167" i="2"/>
  <c r="R1167" i="2"/>
  <c r="AQ1167" i="2" s="1"/>
  <c r="S1167" i="2"/>
  <c r="AC1167" i="2"/>
  <c r="AE1167" i="2"/>
  <c r="AF1167" i="2"/>
  <c r="AG1167" i="2"/>
  <c r="AL1167" i="2"/>
  <c r="AT1167" i="2"/>
  <c r="AY1167" i="2"/>
  <c r="AZ1167" i="2"/>
  <c r="BB1167" i="2"/>
  <c r="BC1167" i="2" s="1"/>
  <c r="BF1167" i="2"/>
  <c r="BG1167" i="2"/>
  <c r="BH1167" i="2"/>
  <c r="P1168" i="2"/>
  <c r="Q1168" i="2"/>
  <c r="R1168" i="2"/>
  <c r="AQ1168" i="2" s="1"/>
  <c r="S1168" i="2"/>
  <c r="AC1168" i="2"/>
  <c r="AE1168" i="2"/>
  <c r="AF1168" i="2"/>
  <c r="AG1168" i="2"/>
  <c r="AL1168" i="2"/>
  <c r="AT1168" i="2"/>
  <c r="AY1168" i="2"/>
  <c r="AZ1168" i="2"/>
  <c r="BB1168" i="2"/>
  <c r="BC1168" i="2" s="1"/>
  <c r="BF1168" i="2"/>
  <c r="BG1168" i="2"/>
  <c r="BH1168" i="2"/>
  <c r="P1169" i="2"/>
  <c r="Q1169" i="2"/>
  <c r="R1169" i="2"/>
  <c r="AQ1169" i="2" s="1"/>
  <c r="S1169" i="2"/>
  <c r="AC1169" i="2"/>
  <c r="AE1169" i="2"/>
  <c r="AF1169" i="2"/>
  <c r="AG1169" i="2"/>
  <c r="AL1169" i="2"/>
  <c r="AT1169" i="2"/>
  <c r="AY1169" i="2"/>
  <c r="AZ1169" i="2"/>
  <c r="BB1169" i="2"/>
  <c r="BC1169" i="2" s="1"/>
  <c r="BF1169" i="2"/>
  <c r="BG1169" i="2"/>
  <c r="BH1169" i="2"/>
  <c r="P1170" i="2"/>
  <c r="Q1170" i="2"/>
  <c r="R1170" i="2"/>
  <c r="AQ1170" i="2" s="1"/>
  <c r="S1170" i="2"/>
  <c r="AC1170" i="2"/>
  <c r="AE1170" i="2"/>
  <c r="AF1170" i="2"/>
  <c r="AG1170" i="2"/>
  <c r="AL1170" i="2"/>
  <c r="AT1170" i="2"/>
  <c r="AY1170" i="2"/>
  <c r="AZ1170" i="2"/>
  <c r="BB1170" i="2"/>
  <c r="BC1170" i="2" s="1"/>
  <c r="BF1170" i="2"/>
  <c r="BG1170" i="2"/>
  <c r="BH1170" i="2"/>
  <c r="P1171" i="2"/>
  <c r="Q1171" i="2"/>
  <c r="R1171" i="2"/>
  <c r="AQ1171" i="2" s="1"/>
  <c r="S1171" i="2"/>
  <c r="AC1171" i="2"/>
  <c r="AE1171" i="2"/>
  <c r="AF1171" i="2"/>
  <c r="AG1171" i="2"/>
  <c r="AL1171" i="2"/>
  <c r="AT1171" i="2"/>
  <c r="AY1171" i="2"/>
  <c r="AZ1171" i="2"/>
  <c r="BB1171" i="2"/>
  <c r="BC1171" i="2" s="1"/>
  <c r="BF1171" i="2"/>
  <c r="BG1171" i="2"/>
  <c r="BH1171" i="2"/>
  <c r="P1172" i="2"/>
  <c r="Q1172" i="2"/>
  <c r="R1172" i="2"/>
  <c r="AQ1172" i="2" s="1"/>
  <c r="S1172" i="2"/>
  <c r="AC1172" i="2"/>
  <c r="AE1172" i="2"/>
  <c r="AF1172" i="2"/>
  <c r="AG1172" i="2"/>
  <c r="AL1172" i="2"/>
  <c r="AT1172" i="2"/>
  <c r="AY1172" i="2"/>
  <c r="AZ1172" i="2"/>
  <c r="BB1172" i="2"/>
  <c r="BC1172" i="2" s="1"/>
  <c r="BF1172" i="2"/>
  <c r="BG1172" i="2"/>
  <c r="BH1172" i="2"/>
  <c r="P1173" i="2"/>
  <c r="Q1173" i="2"/>
  <c r="R1173" i="2"/>
  <c r="AQ1173" i="2" s="1"/>
  <c r="S1173" i="2"/>
  <c r="AC1173" i="2"/>
  <c r="AE1173" i="2"/>
  <c r="AF1173" i="2"/>
  <c r="AG1173" i="2"/>
  <c r="AL1173" i="2"/>
  <c r="AT1173" i="2"/>
  <c r="AY1173" i="2"/>
  <c r="AZ1173" i="2"/>
  <c r="BB1173" i="2"/>
  <c r="BC1173" i="2" s="1"/>
  <c r="BF1173" i="2"/>
  <c r="BG1173" i="2"/>
  <c r="BH1173" i="2"/>
  <c r="P1174" i="2"/>
  <c r="Q1174" i="2"/>
  <c r="R1174" i="2"/>
  <c r="AQ1174" i="2" s="1"/>
  <c r="S1174" i="2"/>
  <c r="AC1174" i="2"/>
  <c r="AE1174" i="2"/>
  <c r="AF1174" i="2"/>
  <c r="AG1174" i="2"/>
  <c r="AL1174" i="2"/>
  <c r="AT1174" i="2"/>
  <c r="AY1174" i="2"/>
  <c r="AZ1174" i="2"/>
  <c r="BB1174" i="2"/>
  <c r="BC1174" i="2" s="1"/>
  <c r="BF1174" i="2"/>
  <c r="BG1174" i="2"/>
  <c r="BH1174" i="2"/>
  <c r="P1175" i="2"/>
  <c r="Q1175" i="2"/>
  <c r="R1175" i="2"/>
  <c r="AQ1175" i="2" s="1"/>
  <c r="S1175" i="2"/>
  <c r="AC1175" i="2"/>
  <c r="AE1175" i="2"/>
  <c r="AF1175" i="2"/>
  <c r="AG1175" i="2"/>
  <c r="AL1175" i="2"/>
  <c r="AT1175" i="2"/>
  <c r="AY1175" i="2"/>
  <c r="AZ1175" i="2"/>
  <c r="BB1175" i="2"/>
  <c r="BC1175" i="2" s="1"/>
  <c r="BF1175" i="2"/>
  <c r="BG1175" i="2"/>
  <c r="BH1175" i="2"/>
  <c r="P1176" i="2"/>
  <c r="Q1176" i="2"/>
  <c r="R1176" i="2"/>
  <c r="AQ1176" i="2" s="1"/>
  <c r="S1176" i="2"/>
  <c r="AC1176" i="2"/>
  <c r="AE1176" i="2"/>
  <c r="AF1176" i="2"/>
  <c r="AG1176" i="2"/>
  <c r="AL1176" i="2"/>
  <c r="AT1176" i="2"/>
  <c r="AY1176" i="2"/>
  <c r="AZ1176" i="2"/>
  <c r="BB1176" i="2"/>
  <c r="BC1176" i="2" s="1"/>
  <c r="BF1176" i="2"/>
  <c r="BG1176" i="2"/>
  <c r="BH1176" i="2"/>
  <c r="P1177" i="2"/>
  <c r="Q1177" i="2"/>
  <c r="R1177" i="2"/>
  <c r="AQ1177" i="2" s="1"/>
  <c r="S1177" i="2"/>
  <c r="AC1177" i="2"/>
  <c r="AE1177" i="2"/>
  <c r="AF1177" i="2"/>
  <c r="AG1177" i="2"/>
  <c r="AL1177" i="2"/>
  <c r="AT1177" i="2"/>
  <c r="AY1177" i="2"/>
  <c r="AZ1177" i="2"/>
  <c r="BB1177" i="2"/>
  <c r="BC1177" i="2" s="1"/>
  <c r="BF1177" i="2"/>
  <c r="BG1177" i="2"/>
  <c r="BH1177" i="2"/>
  <c r="P1178" i="2"/>
  <c r="Q1178" i="2"/>
  <c r="R1178" i="2"/>
  <c r="AQ1178" i="2" s="1"/>
  <c r="S1178" i="2"/>
  <c r="AC1178" i="2"/>
  <c r="AE1178" i="2"/>
  <c r="AF1178" i="2"/>
  <c r="AG1178" i="2"/>
  <c r="AL1178" i="2"/>
  <c r="AT1178" i="2"/>
  <c r="AY1178" i="2"/>
  <c r="AZ1178" i="2"/>
  <c r="BB1178" i="2"/>
  <c r="BC1178" i="2" s="1"/>
  <c r="BF1178" i="2"/>
  <c r="BG1178" i="2"/>
  <c r="BH1178" i="2"/>
  <c r="P1179" i="2"/>
  <c r="Q1179" i="2"/>
  <c r="R1179" i="2"/>
  <c r="AQ1179" i="2" s="1"/>
  <c r="S1179" i="2"/>
  <c r="AC1179" i="2"/>
  <c r="AE1179" i="2"/>
  <c r="AF1179" i="2"/>
  <c r="AG1179" i="2"/>
  <c r="AL1179" i="2"/>
  <c r="AT1179" i="2"/>
  <c r="AY1179" i="2"/>
  <c r="AZ1179" i="2"/>
  <c r="BB1179" i="2"/>
  <c r="BC1179" i="2" s="1"/>
  <c r="BF1179" i="2"/>
  <c r="BG1179" i="2"/>
  <c r="BH1179" i="2"/>
  <c r="P1180" i="2"/>
  <c r="Q1180" i="2"/>
  <c r="R1180" i="2"/>
  <c r="AQ1180" i="2" s="1"/>
  <c r="S1180" i="2"/>
  <c r="AC1180" i="2"/>
  <c r="AE1180" i="2"/>
  <c r="AF1180" i="2"/>
  <c r="AG1180" i="2"/>
  <c r="AL1180" i="2"/>
  <c r="AT1180" i="2"/>
  <c r="AY1180" i="2"/>
  <c r="AZ1180" i="2"/>
  <c r="BB1180" i="2"/>
  <c r="BC1180" i="2" s="1"/>
  <c r="BF1180" i="2"/>
  <c r="BG1180" i="2"/>
  <c r="BH1180" i="2"/>
  <c r="P1181" i="2"/>
  <c r="Q1181" i="2"/>
  <c r="R1181" i="2"/>
  <c r="AQ1181" i="2" s="1"/>
  <c r="S1181" i="2"/>
  <c r="AC1181" i="2"/>
  <c r="AE1181" i="2"/>
  <c r="AF1181" i="2"/>
  <c r="AG1181" i="2"/>
  <c r="AL1181" i="2"/>
  <c r="AT1181" i="2"/>
  <c r="AY1181" i="2"/>
  <c r="AZ1181" i="2"/>
  <c r="BB1181" i="2"/>
  <c r="BC1181" i="2" s="1"/>
  <c r="BF1181" i="2"/>
  <c r="BG1181" i="2"/>
  <c r="BH1181" i="2"/>
  <c r="P1182" i="2"/>
  <c r="Q1182" i="2"/>
  <c r="R1182" i="2"/>
  <c r="AQ1182" i="2" s="1"/>
  <c r="S1182" i="2"/>
  <c r="AC1182" i="2"/>
  <c r="AE1182" i="2"/>
  <c r="AF1182" i="2"/>
  <c r="AG1182" i="2"/>
  <c r="AL1182" i="2"/>
  <c r="AT1182" i="2"/>
  <c r="AY1182" i="2"/>
  <c r="AZ1182" i="2"/>
  <c r="BB1182" i="2"/>
  <c r="BC1182" i="2" s="1"/>
  <c r="BF1182" i="2"/>
  <c r="BG1182" i="2"/>
  <c r="BH1182" i="2"/>
  <c r="P1183" i="2"/>
  <c r="Q1183" i="2"/>
  <c r="R1183" i="2"/>
  <c r="AQ1183" i="2" s="1"/>
  <c r="S1183" i="2"/>
  <c r="AC1183" i="2"/>
  <c r="AE1183" i="2"/>
  <c r="AF1183" i="2"/>
  <c r="AG1183" i="2"/>
  <c r="AL1183" i="2"/>
  <c r="AT1183" i="2"/>
  <c r="AY1183" i="2"/>
  <c r="AZ1183" i="2"/>
  <c r="BB1183" i="2"/>
  <c r="BC1183" i="2" s="1"/>
  <c r="BF1183" i="2"/>
  <c r="BG1183" i="2"/>
  <c r="BH1183" i="2"/>
  <c r="P1184" i="2"/>
  <c r="Q1184" i="2"/>
  <c r="R1184" i="2"/>
  <c r="AQ1184" i="2" s="1"/>
  <c r="S1184" i="2"/>
  <c r="AC1184" i="2"/>
  <c r="AE1184" i="2"/>
  <c r="AF1184" i="2"/>
  <c r="AG1184" i="2"/>
  <c r="AL1184" i="2"/>
  <c r="AT1184" i="2"/>
  <c r="AY1184" i="2"/>
  <c r="AZ1184" i="2"/>
  <c r="BB1184" i="2"/>
  <c r="BC1184" i="2" s="1"/>
  <c r="BF1184" i="2"/>
  <c r="BG1184" i="2"/>
  <c r="BH1184" i="2"/>
  <c r="P1185" i="2"/>
  <c r="Q1185" i="2"/>
  <c r="R1185" i="2"/>
  <c r="AQ1185" i="2" s="1"/>
  <c r="S1185" i="2"/>
  <c r="AC1185" i="2"/>
  <c r="AE1185" i="2"/>
  <c r="AF1185" i="2"/>
  <c r="AG1185" i="2"/>
  <c r="AL1185" i="2"/>
  <c r="AT1185" i="2"/>
  <c r="AY1185" i="2"/>
  <c r="AZ1185" i="2"/>
  <c r="BB1185" i="2"/>
  <c r="BC1185" i="2" s="1"/>
  <c r="BF1185" i="2"/>
  <c r="BG1185" i="2"/>
  <c r="BH1185" i="2"/>
  <c r="P1186" i="2"/>
  <c r="Q1186" i="2"/>
  <c r="R1186" i="2"/>
  <c r="AQ1186" i="2" s="1"/>
  <c r="S1186" i="2"/>
  <c r="AC1186" i="2"/>
  <c r="AE1186" i="2"/>
  <c r="AF1186" i="2"/>
  <c r="AG1186" i="2"/>
  <c r="AL1186" i="2"/>
  <c r="AT1186" i="2"/>
  <c r="AY1186" i="2"/>
  <c r="AZ1186" i="2"/>
  <c r="BB1186" i="2"/>
  <c r="BC1186" i="2" s="1"/>
  <c r="BF1186" i="2"/>
  <c r="BG1186" i="2"/>
  <c r="BH1186" i="2"/>
  <c r="P1187" i="2"/>
  <c r="Q1187" i="2"/>
  <c r="R1187" i="2"/>
  <c r="AQ1187" i="2" s="1"/>
  <c r="S1187" i="2"/>
  <c r="AC1187" i="2"/>
  <c r="AE1187" i="2"/>
  <c r="AF1187" i="2"/>
  <c r="AG1187" i="2"/>
  <c r="AL1187" i="2"/>
  <c r="AT1187" i="2"/>
  <c r="AY1187" i="2"/>
  <c r="AZ1187" i="2"/>
  <c r="BB1187" i="2"/>
  <c r="BC1187" i="2" s="1"/>
  <c r="BF1187" i="2"/>
  <c r="BG1187" i="2"/>
  <c r="BH1187" i="2"/>
  <c r="P1188" i="2"/>
  <c r="Q1188" i="2"/>
  <c r="R1188" i="2"/>
  <c r="AQ1188" i="2" s="1"/>
  <c r="S1188" i="2"/>
  <c r="AC1188" i="2"/>
  <c r="AE1188" i="2"/>
  <c r="AF1188" i="2"/>
  <c r="AG1188" i="2"/>
  <c r="AL1188" i="2"/>
  <c r="AT1188" i="2"/>
  <c r="AY1188" i="2"/>
  <c r="AZ1188" i="2"/>
  <c r="BB1188" i="2"/>
  <c r="BC1188" i="2" s="1"/>
  <c r="BF1188" i="2"/>
  <c r="BG1188" i="2"/>
  <c r="BH1188" i="2"/>
  <c r="P1189" i="2"/>
  <c r="Q1189" i="2"/>
  <c r="R1189" i="2"/>
  <c r="AQ1189" i="2" s="1"/>
  <c r="S1189" i="2"/>
  <c r="AC1189" i="2"/>
  <c r="AE1189" i="2"/>
  <c r="AF1189" i="2"/>
  <c r="AG1189" i="2"/>
  <c r="AL1189" i="2"/>
  <c r="AT1189" i="2"/>
  <c r="AY1189" i="2"/>
  <c r="AZ1189" i="2"/>
  <c r="BB1189" i="2"/>
  <c r="BC1189" i="2" s="1"/>
  <c r="BF1189" i="2"/>
  <c r="BG1189" i="2"/>
  <c r="BH1189" i="2"/>
  <c r="P1190" i="2"/>
  <c r="Q1190" i="2"/>
  <c r="R1190" i="2"/>
  <c r="AQ1190" i="2" s="1"/>
  <c r="S1190" i="2"/>
  <c r="AC1190" i="2"/>
  <c r="AE1190" i="2"/>
  <c r="AF1190" i="2"/>
  <c r="AG1190" i="2"/>
  <c r="AL1190" i="2"/>
  <c r="AT1190" i="2"/>
  <c r="AY1190" i="2"/>
  <c r="AZ1190" i="2"/>
  <c r="BB1190" i="2"/>
  <c r="BC1190" i="2" s="1"/>
  <c r="BF1190" i="2"/>
  <c r="BG1190" i="2"/>
  <c r="BH1190" i="2"/>
  <c r="P1191" i="2"/>
  <c r="Q1191" i="2"/>
  <c r="R1191" i="2"/>
  <c r="AQ1191" i="2" s="1"/>
  <c r="S1191" i="2"/>
  <c r="AC1191" i="2"/>
  <c r="AE1191" i="2"/>
  <c r="AF1191" i="2"/>
  <c r="AG1191" i="2"/>
  <c r="AL1191" i="2"/>
  <c r="AT1191" i="2"/>
  <c r="AY1191" i="2"/>
  <c r="AZ1191" i="2"/>
  <c r="BB1191" i="2"/>
  <c r="BC1191" i="2" s="1"/>
  <c r="BF1191" i="2"/>
  <c r="BG1191" i="2"/>
  <c r="BH1191" i="2"/>
  <c r="P1192" i="2"/>
  <c r="Q1192" i="2"/>
  <c r="R1192" i="2"/>
  <c r="AQ1192" i="2" s="1"/>
  <c r="S1192" i="2"/>
  <c r="AC1192" i="2"/>
  <c r="AE1192" i="2"/>
  <c r="AF1192" i="2"/>
  <c r="AG1192" i="2"/>
  <c r="AL1192" i="2"/>
  <c r="AT1192" i="2"/>
  <c r="AY1192" i="2"/>
  <c r="AZ1192" i="2"/>
  <c r="BB1192" i="2"/>
  <c r="BC1192" i="2" s="1"/>
  <c r="BF1192" i="2"/>
  <c r="BG1192" i="2"/>
  <c r="BH1192" i="2"/>
  <c r="P1193" i="2"/>
  <c r="Q1193" i="2"/>
  <c r="R1193" i="2"/>
  <c r="AQ1193" i="2" s="1"/>
  <c r="S1193" i="2"/>
  <c r="AC1193" i="2"/>
  <c r="AE1193" i="2"/>
  <c r="AF1193" i="2"/>
  <c r="AG1193" i="2"/>
  <c r="AL1193" i="2"/>
  <c r="AT1193" i="2"/>
  <c r="AY1193" i="2"/>
  <c r="AZ1193" i="2"/>
  <c r="BB1193" i="2"/>
  <c r="BC1193" i="2" s="1"/>
  <c r="BF1193" i="2"/>
  <c r="BG1193" i="2"/>
  <c r="BH1193" i="2"/>
  <c r="P1194" i="2"/>
  <c r="Q1194" i="2"/>
  <c r="R1194" i="2"/>
  <c r="AQ1194" i="2" s="1"/>
  <c r="S1194" i="2"/>
  <c r="AC1194" i="2"/>
  <c r="AE1194" i="2"/>
  <c r="AF1194" i="2"/>
  <c r="AG1194" i="2"/>
  <c r="AL1194" i="2"/>
  <c r="AT1194" i="2"/>
  <c r="AY1194" i="2"/>
  <c r="AZ1194" i="2"/>
  <c r="BB1194" i="2"/>
  <c r="BC1194" i="2" s="1"/>
  <c r="BF1194" i="2"/>
  <c r="BG1194" i="2"/>
  <c r="BH1194" i="2"/>
  <c r="P1195" i="2"/>
  <c r="Q1195" i="2"/>
  <c r="R1195" i="2"/>
  <c r="AQ1195" i="2" s="1"/>
  <c r="S1195" i="2"/>
  <c r="AC1195" i="2"/>
  <c r="AE1195" i="2"/>
  <c r="AF1195" i="2"/>
  <c r="AG1195" i="2"/>
  <c r="AL1195" i="2"/>
  <c r="AT1195" i="2"/>
  <c r="AY1195" i="2"/>
  <c r="AZ1195" i="2"/>
  <c r="BB1195" i="2"/>
  <c r="BC1195" i="2" s="1"/>
  <c r="BF1195" i="2"/>
  <c r="BG1195" i="2"/>
  <c r="BH1195" i="2"/>
  <c r="P1196" i="2"/>
  <c r="Q1196" i="2"/>
  <c r="R1196" i="2"/>
  <c r="AQ1196" i="2" s="1"/>
  <c r="S1196" i="2"/>
  <c r="AC1196" i="2"/>
  <c r="AE1196" i="2"/>
  <c r="AF1196" i="2"/>
  <c r="AG1196" i="2"/>
  <c r="AL1196" i="2"/>
  <c r="AT1196" i="2"/>
  <c r="AY1196" i="2"/>
  <c r="AZ1196" i="2"/>
  <c r="BB1196" i="2"/>
  <c r="BC1196" i="2" s="1"/>
  <c r="BF1196" i="2"/>
  <c r="BG1196" i="2"/>
  <c r="BH1196" i="2"/>
  <c r="P1197" i="2"/>
  <c r="Q1197" i="2"/>
  <c r="R1197" i="2"/>
  <c r="AQ1197" i="2" s="1"/>
  <c r="S1197" i="2"/>
  <c r="AC1197" i="2"/>
  <c r="AE1197" i="2"/>
  <c r="AF1197" i="2"/>
  <c r="AG1197" i="2"/>
  <c r="AL1197" i="2"/>
  <c r="AT1197" i="2"/>
  <c r="AY1197" i="2"/>
  <c r="AZ1197" i="2"/>
  <c r="BB1197" i="2"/>
  <c r="BC1197" i="2" s="1"/>
  <c r="BF1197" i="2"/>
  <c r="BG1197" i="2"/>
  <c r="BH1197" i="2"/>
  <c r="P1198" i="2"/>
  <c r="Q1198" i="2"/>
  <c r="R1198" i="2"/>
  <c r="AQ1198" i="2" s="1"/>
  <c r="S1198" i="2"/>
  <c r="AC1198" i="2"/>
  <c r="AE1198" i="2"/>
  <c r="AF1198" i="2"/>
  <c r="AG1198" i="2"/>
  <c r="AL1198" i="2"/>
  <c r="AT1198" i="2"/>
  <c r="AY1198" i="2"/>
  <c r="AZ1198" i="2"/>
  <c r="BB1198" i="2"/>
  <c r="BC1198" i="2" s="1"/>
  <c r="BF1198" i="2"/>
  <c r="BG1198" i="2"/>
  <c r="BH1198" i="2"/>
  <c r="P1199" i="2"/>
  <c r="Q1199" i="2"/>
  <c r="R1199" i="2"/>
  <c r="AQ1199" i="2" s="1"/>
  <c r="S1199" i="2"/>
  <c r="AC1199" i="2"/>
  <c r="AE1199" i="2"/>
  <c r="AF1199" i="2"/>
  <c r="AG1199" i="2"/>
  <c r="AL1199" i="2"/>
  <c r="AT1199" i="2"/>
  <c r="AY1199" i="2"/>
  <c r="AZ1199" i="2"/>
  <c r="BB1199" i="2"/>
  <c r="BC1199" i="2" s="1"/>
  <c r="BF1199" i="2"/>
  <c r="BG1199" i="2"/>
  <c r="BH1199" i="2"/>
  <c r="P1200" i="2"/>
  <c r="Q1200" i="2"/>
  <c r="R1200" i="2"/>
  <c r="AQ1200" i="2" s="1"/>
  <c r="S1200" i="2"/>
  <c r="AC1200" i="2"/>
  <c r="AE1200" i="2"/>
  <c r="AF1200" i="2"/>
  <c r="AG1200" i="2"/>
  <c r="AL1200" i="2"/>
  <c r="AT1200" i="2"/>
  <c r="AY1200" i="2"/>
  <c r="AZ1200" i="2"/>
  <c r="BB1200" i="2"/>
  <c r="BC1200" i="2" s="1"/>
  <c r="BF1200" i="2"/>
  <c r="BG1200" i="2"/>
  <c r="BH1200" i="2"/>
  <c r="P1201" i="2"/>
  <c r="Q1201" i="2"/>
  <c r="R1201" i="2"/>
  <c r="AQ1201" i="2" s="1"/>
  <c r="S1201" i="2"/>
  <c r="AC1201" i="2"/>
  <c r="AE1201" i="2"/>
  <c r="AF1201" i="2"/>
  <c r="AG1201" i="2"/>
  <c r="AL1201" i="2"/>
  <c r="AT1201" i="2"/>
  <c r="AY1201" i="2"/>
  <c r="AZ1201" i="2"/>
  <c r="BB1201" i="2"/>
  <c r="BC1201" i="2" s="1"/>
  <c r="BF1201" i="2"/>
  <c r="BG1201" i="2"/>
  <c r="BH1201" i="2"/>
  <c r="P1202" i="2"/>
  <c r="Q1202" i="2"/>
  <c r="R1202" i="2"/>
  <c r="AQ1202" i="2" s="1"/>
  <c r="S1202" i="2"/>
  <c r="AC1202" i="2"/>
  <c r="AE1202" i="2"/>
  <c r="AF1202" i="2"/>
  <c r="AG1202" i="2"/>
  <c r="AL1202" i="2"/>
  <c r="AT1202" i="2"/>
  <c r="AY1202" i="2"/>
  <c r="AZ1202" i="2"/>
  <c r="BB1202" i="2"/>
  <c r="BC1202" i="2" s="1"/>
  <c r="BF1202" i="2"/>
  <c r="BG1202" i="2"/>
  <c r="BH1202" i="2"/>
  <c r="P1203" i="2"/>
  <c r="Q1203" i="2"/>
  <c r="R1203" i="2"/>
  <c r="AQ1203" i="2" s="1"/>
  <c r="S1203" i="2"/>
  <c r="AC1203" i="2"/>
  <c r="AE1203" i="2"/>
  <c r="AF1203" i="2"/>
  <c r="AG1203" i="2"/>
  <c r="AL1203" i="2"/>
  <c r="AT1203" i="2"/>
  <c r="AY1203" i="2"/>
  <c r="AZ1203" i="2"/>
  <c r="BB1203" i="2"/>
  <c r="BC1203" i="2" s="1"/>
  <c r="BF1203" i="2"/>
  <c r="BG1203" i="2"/>
  <c r="BH1203" i="2"/>
  <c r="P1204" i="2"/>
  <c r="Q1204" i="2"/>
  <c r="R1204" i="2"/>
  <c r="AQ1204" i="2" s="1"/>
  <c r="S1204" i="2"/>
  <c r="AC1204" i="2"/>
  <c r="AE1204" i="2"/>
  <c r="AF1204" i="2"/>
  <c r="AG1204" i="2"/>
  <c r="AL1204" i="2"/>
  <c r="AT1204" i="2"/>
  <c r="AY1204" i="2"/>
  <c r="AZ1204" i="2"/>
  <c r="BB1204" i="2"/>
  <c r="BC1204" i="2" s="1"/>
  <c r="BF1204" i="2"/>
  <c r="BG1204" i="2"/>
  <c r="BH1204" i="2"/>
  <c r="P1205" i="2"/>
  <c r="Q1205" i="2"/>
  <c r="R1205" i="2"/>
  <c r="AQ1205" i="2" s="1"/>
  <c r="S1205" i="2"/>
  <c r="AC1205" i="2"/>
  <c r="AE1205" i="2"/>
  <c r="AF1205" i="2"/>
  <c r="AG1205" i="2"/>
  <c r="AL1205" i="2"/>
  <c r="AT1205" i="2"/>
  <c r="AY1205" i="2"/>
  <c r="AZ1205" i="2"/>
  <c r="BB1205" i="2"/>
  <c r="BC1205" i="2" s="1"/>
  <c r="BF1205" i="2"/>
  <c r="BG1205" i="2"/>
  <c r="BH1205" i="2"/>
  <c r="P1206" i="2"/>
  <c r="Q1206" i="2"/>
  <c r="R1206" i="2"/>
  <c r="AQ1206" i="2" s="1"/>
  <c r="S1206" i="2"/>
  <c r="AC1206" i="2"/>
  <c r="AE1206" i="2"/>
  <c r="AF1206" i="2"/>
  <c r="AG1206" i="2"/>
  <c r="AL1206" i="2"/>
  <c r="AT1206" i="2"/>
  <c r="AY1206" i="2"/>
  <c r="AZ1206" i="2"/>
  <c r="BB1206" i="2"/>
  <c r="BC1206" i="2" s="1"/>
  <c r="BF1206" i="2"/>
  <c r="BG1206" i="2"/>
  <c r="BH1206" i="2"/>
  <c r="P1207" i="2"/>
  <c r="Q1207" i="2"/>
  <c r="R1207" i="2"/>
  <c r="AQ1207" i="2" s="1"/>
  <c r="S1207" i="2"/>
  <c r="AC1207" i="2"/>
  <c r="AE1207" i="2"/>
  <c r="AF1207" i="2"/>
  <c r="AG1207" i="2"/>
  <c r="AL1207" i="2"/>
  <c r="AT1207" i="2"/>
  <c r="AY1207" i="2"/>
  <c r="AZ1207" i="2"/>
  <c r="BB1207" i="2"/>
  <c r="BC1207" i="2" s="1"/>
  <c r="BF1207" i="2"/>
  <c r="BG1207" i="2"/>
  <c r="BH1207" i="2"/>
  <c r="P1208" i="2"/>
  <c r="Q1208" i="2"/>
  <c r="R1208" i="2"/>
  <c r="AQ1208" i="2" s="1"/>
  <c r="S1208" i="2"/>
  <c r="AC1208" i="2"/>
  <c r="AE1208" i="2"/>
  <c r="AF1208" i="2"/>
  <c r="AG1208" i="2"/>
  <c r="AL1208" i="2"/>
  <c r="AT1208" i="2"/>
  <c r="AY1208" i="2"/>
  <c r="AZ1208" i="2"/>
  <c r="BB1208" i="2"/>
  <c r="BC1208" i="2" s="1"/>
  <c r="BF1208" i="2"/>
  <c r="BG1208" i="2"/>
  <c r="BH1208" i="2"/>
  <c r="P1209" i="2"/>
  <c r="Q1209" i="2"/>
  <c r="R1209" i="2"/>
  <c r="AQ1209" i="2" s="1"/>
  <c r="S1209" i="2"/>
  <c r="AC1209" i="2"/>
  <c r="AE1209" i="2"/>
  <c r="AF1209" i="2"/>
  <c r="AG1209" i="2"/>
  <c r="AL1209" i="2"/>
  <c r="AT1209" i="2"/>
  <c r="AY1209" i="2"/>
  <c r="AZ1209" i="2"/>
  <c r="BB1209" i="2"/>
  <c r="BC1209" i="2" s="1"/>
  <c r="BF1209" i="2"/>
  <c r="BG1209" i="2"/>
  <c r="BH1209" i="2"/>
  <c r="P1210" i="2"/>
  <c r="Q1210" i="2"/>
  <c r="R1210" i="2"/>
  <c r="AQ1210" i="2" s="1"/>
  <c r="S1210" i="2"/>
  <c r="AC1210" i="2"/>
  <c r="AE1210" i="2"/>
  <c r="AF1210" i="2"/>
  <c r="AG1210" i="2"/>
  <c r="AL1210" i="2"/>
  <c r="AT1210" i="2"/>
  <c r="AY1210" i="2"/>
  <c r="AZ1210" i="2"/>
  <c r="BB1210" i="2"/>
  <c r="BC1210" i="2" s="1"/>
  <c r="BF1210" i="2"/>
  <c r="BG1210" i="2"/>
  <c r="BH1210" i="2"/>
  <c r="P1211" i="2"/>
  <c r="Q1211" i="2"/>
  <c r="R1211" i="2"/>
  <c r="AQ1211" i="2" s="1"/>
  <c r="S1211" i="2"/>
  <c r="AC1211" i="2"/>
  <c r="AE1211" i="2"/>
  <c r="AF1211" i="2"/>
  <c r="AG1211" i="2"/>
  <c r="AL1211" i="2"/>
  <c r="AT1211" i="2"/>
  <c r="AY1211" i="2"/>
  <c r="AZ1211" i="2"/>
  <c r="BB1211" i="2"/>
  <c r="BC1211" i="2" s="1"/>
  <c r="BF1211" i="2"/>
  <c r="BG1211" i="2"/>
  <c r="BH1211" i="2"/>
  <c r="P1212" i="2"/>
  <c r="Q1212" i="2"/>
  <c r="R1212" i="2"/>
  <c r="AQ1212" i="2" s="1"/>
  <c r="S1212" i="2"/>
  <c r="AC1212" i="2"/>
  <c r="AE1212" i="2"/>
  <c r="AF1212" i="2"/>
  <c r="AG1212" i="2"/>
  <c r="AL1212" i="2"/>
  <c r="AT1212" i="2"/>
  <c r="AY1212" i="2"/>
  <c r="AZ1212" i="2"/>
  <c r="BB1212" i="2"/>
  <c r="BC1212" i="2" s="1"/>
  <c r="BF1212" i="2"/>
  <c r="BG1212" i="2"/>
  <c r="BH1212" i="2"/>
  <c r="P1213" i="2"/>
  <c r="Q1213" i="2"/>
  <c r="R1213" i="2"/>
  <c r="AQ1213" i="2" s="1"/>
  <c r="S1213" i="2"/>
  <c r="AC1213" i="2"/>
  <c r="AE1213" i="2"/>
  <c r="AF1213" i="2"/>
  <c r="AG1213" i="2"/>
  <c r="AL1213" i="2"/>
  <c r="AY1213" i="2"/>
  <c r="AZ1213" i="2"/>
  <c r="BB1213" i="2"/>
  <c r="BC1213" i="2" s="1"/>
  <c r="BF1213" i="2"/>
  <c r="BG1213" i="2"/>
  <c r="BH1213" i="2"/>
  <c r="P1214" i="2"/>
  <c r="Q1214" i="2"/>
  <c r="R1214" i="2"/>
  <c r="AQ1214" i="2" s="1"/>
  <c r="S1214" i="2"/>
  <c r="AC1214" i="2"/>
  <c r="AE1214" i="2"/>
  <c r="AF1214" i="2"/>
  <c r="AG1214" i="2"/>
  <c r="AL1214" i="2"/>
  <c r="AT1214" i="2"/>
  <c r="AY1214" i="2"/>
  <c r="AZ1214" i="2"/>
  <c r="BB1214" i="2"/>
  <c r="BC1214" i="2" s="1"/>
  <c r="BF1214" i="2"/>
  <c r="BG1214" i="2"/>
  <c r="BH1214" i="2"/>
  <c r="P1215" i="2"/>
  <c r="Q1215" i="2"/>
  <c r="R1215" i="2"/>
  <c r="AQ1215" i="2" s="1"/>
  <c r="S1215" i="2"/>
  <c r="AC1215" i="2"/>
  <c r="AE1215" i="2"/>
  <c r="AF1215" i="2"/>
  <c r="AG1215" i="2"/>
  <c r="AL1215" i="2"/>
  <c r="AT1215" i="2"/>
  <c r="AY1215" i="2"/>
  <c r="AZ1215" i="2"/>
  <c r="BB1215" i="2"/>
  <c r="BC1215" i="2" s="1"/>
  <c r="BF1215" i="2"/>
  <c r="BG1215" i="2"/>
  <c r="BH1215" i="2"/>
  <c r="P1216" i="2"/>
  <c r="Q1216" i="2"/>
  <c r="R1216" i="2"/>
  <c r="AQ1216" i="2" s="1"/>
  <c r="S1216" i="2"/>
  <c r="AC1216" i="2"/>
  <c r="AE1216" i="2"/>
  <c r="AF1216" i="2"/>
  <c r="AG1216" i="2"/>
  <c r="AL1216" i="2"/>
  <c r="AT1216" i="2"/>
  <c r="AY1216" i="2"/>
  <c r="AZ1216" i="2"/>
  <c r="BB1216" i="2"/>
  <c r="BC1216" i="2" s="1"/>
  <c r="BF1216" i="2"/>
  <c r="BG1216" i="2"/>
  <c r="BH1216" i="2"/>
  <c r="P1217" i="2"/>
  <c r="Q1217" i="2"/>
  <c r="R1217" i="2"/>
  <c r="AQ1217" i="2" s="1"/>
  <c r="S1217" i="2"/>
  <c r="AC1217" i="2"/>
  <c r="AE1217" i="2"/>
  <c r="AF1217" i="2"/>
  <c r="AG1217" i="2"/>
  <c r="AL1217" i="2"/>
  <c r="AT1217" i="2"/>
  <c r="AY1217" i="2"/>
  <c r="AZ1217" i="2"/>
  <c r="BB1217" i="2"/>
  <c r="BC1217" i="2" s="1"/>
  <c r="BF1217" i="2"/>
  <c r="BG1217" i="2"/>
  <c r="BH1217" i="2"/>
  <c r="P1218" i="2"/>
  <c r="Q1218" i="2"/>
  <c r="R1218" i="2"/>
  <c r="AQ1218" i="2" s="1"/>
  <c r="S1218" i="2"/>
  <c r="AC1218" i="2"/>
  <c r="AE1218" i="2"/>
  <c r="AF1218" i="2"/>
  <c r="AG1218" i="2"/>
  <c r="AL1218" i="2"/>
  <c r="AT1218" i="2"/>
  <c r="AY1218" i="2"/>
  <c r="AZ1218" i="2"/>
  <c r="BB1218" i="2"/>
  <c r="BC1218" i="2" s="1"/>
  <c r="BF1218" i="2"/>
  <c r="BG1218" i="2"/>
  <c r="BH1218" i="2"/>
  <c r="P1219" i="2"/>
  <c r="Q1219" i="2"/>
  <c r="R1219" i="2"/>
  <c r="AQ1219" i="2" s="1"/>
  <c r="S1219" i="2"/>
  <c r="AC1219" i="2"/>
  <c r="AE1219" i="2"/>
  <c r="AF1219" i="2"/>
  <c r="AG1219" i="2"/>
  <c r="AL1219" i="2"/>
  <c r="AT1219" i="2"/>
  <c r="AY1219" i="2"/>
  <c r="AZ1219" i="2"/>
  <c r="BB1219" i="2"/>
  <c r="BC1219" i="2" s="1"/>
  <c r="BF1219" i="2"/>
  <c r="BG1219" i="2"/>
  <c r="BH1219" i="2"/>
  <c r="P1220" i="2"/>
  <c r="Q1220" i="2"/>
  <c r="R1220" i="2"/>
  <c r="AQ1220" i="2" s="1"/>
  <c r="S1220" i="2"/>
  <c r="AC1220" i="2"/>
  <c r="AE1220" i="2"/>
  <c r="AF1220" i="2"/>
  <c r="AG1220" i="2"/>
  <c r="AL1220" i="2"/>
  <c r="AT1220" i="2"/>
  <c r="AY1220" i="2"/>
  <c r="AZ1220" i="2"/>
  <c r="BB1220" i="2"/>
  <c r="BC1220" i="2" s="1"/>
  <c r="BF1220" i="2"/>
  <c r="BG1220" i="2"/>
  <c r="BH1220" i="2"/>
  <c r="P1221" i="2"/>
  <c r="Q1221" i="2"/>
  <c r="R1221" i="2"/>
  <c r="AQ1221" i="2" s="1"/>
  <c r="S1221" i="2"/>
  <c r="AC1221" i="2"/>
  <c r="AE1221" i="2"/>
  <c r="AF1221" i="2"/>
  <c r="AG1221" i="2"/>
  <c r="AL1221" i="2"/>
  <c r="AT1221" i="2"/>
  <c r="AY1221" i="2"/>
  <c r="AZ1221" i="2"/>
  <c r="BB1221" i="2"/>
  <c r="BC1221" i="2" s="1"/>
  <c r="BF1221" i="2"/>
  <c r="BG1221" i="2"/>
  <c r="BH1221" i="2"/>
  <c r="P1222" i="2"/>
  <c r="Q1222" i="2"/>
  <c r="R1222" i="2"/>
  <c r="AQ1222" i="2" s="1"/>
  <c r="S1222" i="2"/>
  <c r="AC1222" i="2"/>
  <c r="AE1222" i="2"/>
  <c r="AF1222" i="2"/>
  <c r="AG1222" i="2"/>
  <c r="AL1222" i="2"/>
  <c r="AT1222" i="2"/>
  <c r="AY1222" i="2"/>
  <c r="AZ1222" i="2"/>
  <c r="BB1222" i="2"/>
  <c r="BC1222" i="2" s="1"/>
  <c r="BF1222" i="2"/>
  <c r="BG1222" i="2"/>
  <c r="BH1222" i="2"/>
  <c r="P1223" i="2"/>
  <c r="Q1223" i="2"/>
  <c r="R1223" i="2"/>
  <c r="AQ1223" i="2" s="1"/>
  <c r="S1223" i="2"/>
  <c r="AC1223" i="2"/>
  <c r="AE1223" i="2"/>
  <c r="AF1223" i="2"/>
  <c r="AG1223" i="2"/>
  <c r="AL1223" i="2"/>
  <c r="AT1223" i="2"/>
  <c r="AY1223" i="2"/>
  <c r="AZ1223" i="2"/>
  <c r="BB1223" i="2"/>
  <c r="BC1223" i="2" s="1"/>
  <c r="BF1223" i="2"/>
  <c r="BG1223" i="2"/>
  <c r="BH1223" i="2"/>
  <c r="P1224" i="2"/>
  <c r="Q1224" i="2"/>
  <c r="R1224" i="2"/>
  <c r="AQ1224" i="2" s="1"/>
  <c r="S1224" i="2"/>
  <c r="AC1224" i="2"/>
  <c r="AE1224" i="2"/>
  <c r="AF1224" i="2"/>
  <c r="AG1224" i="2"/>
  <c r="AL1224" i="2"/>
  <c r="AT1224" i="2"/>
  <c r="AY1224" i="2"/>
  <c r="AZ1224" i="2"/>
  <c r="BB1224" i="2"/>
  <c r="BC1224" i="2" s="1"/>
  <c r="BF1224" i="2"/>
  <c r="BG1224" i="2"/>
  <c r="BH1224" i="2"/>
  <c r="P1225" i="2"/>
  <c r="Q1225" i="2"/>
  <c r="R1225" i="2"/>
  <c r="AQ1225" i="2" s="1"/>
  <c r="S1225" i="2"/>
  <c r="AC1225" i="2"/>
  <c r="AE1225" i="2"/>
  <c r="AF1225" i="2"/>
  <c r="AG1225" i="2"/>
  <c r="AL1225" i="2"/>
  <c r="AT1225" i="2"/>
  <c r="AY1225" i="2"/>
  <c r="AZ1225" i="2"/>
  <c r="BB1225" i="2"/>
  <c r="BC1225" i="2" s="1"/>
  <c r="BF1225" i="2"/>
  <c r="BG1225" i="2"/>
  <c r="BH1225" i="2"/>
  <c r="P1226" i="2"/>
  <c r="Q1226" i="2"/>
  <c r="R1226" i="2"/>
  <c r="AQ1226" i="2" s="1"/>
  <c r="S1226" i="2"/>
  <c r="AC1226" i="2"/>
  <c r="AE1226" i="2"/>
  <c r="AF1226" i="2"/>
  <c r="AG1226" i="2"/>
  <c r="AL1226" i="2"/>
  <c r="AT1226" i="2"/>
  <c r="AY1226" i="2"/>
  <c r="AZ1226" i="2"/>
  <c r="BB1226" i="2"/>
  <c r="BC1226" i="2" s="1"/>
  <c r="BF1226" i="2"/>
  <c r="BG1226" i="2"/>
  <c r="BH1226" i="2"/>
  <c r="P1227" i="2"/>
  <c r="Q1227" i="2"/>
  <c r="R1227" i="2"/>
  <c r="AQ1227" i="2" s="1"/>
  <c r="S1227" i="2"/>
  <c r="AC1227" i="2"/>
  <c r="AE1227" i="2"/>
  <c r="AF1227" i="2"/>
  <c r="AG1227" i="2"/>
  <c r="AL1227" i="2"/>
  <c r="AT1227" i="2"/>
  <c r="AY1227" i="2"/>
  <c r="AZ1227" i="2"/>
  <c r="BB1227" i="2"/>
  <c r="BC1227" i="2" s="1"/>
  <c r="BF1227" i="2"/>
  <c r="BG1227" i="2"/>
  <c r="BH1227" i="2"/>
  <c r="P1228" i="2"/>
  <c r="Q1228" i="2"/>
  <c r="R1228" i="2"/>
  <c r="AQ1228" i="2" s="1"/>
  <c r="S1228" i="2"/>
  <c r="AC1228" i="2"/>
  <c r="AE1228" i="2"/>
  <c r="AF1228" i="2"/>
  <c r="AG1228" i="2"/>
  <c r="AL1228" i="2"/>
  <c r="AT1228" i="2"/>
  <c r="AY1228" i="2"/>
  <c r="AZ1228" i="2"/>
  <c r="BB1228" i="2"/>
  <c r="BC1228" i="2" s="1"/>
  <c r="BF1228" i="2"/>
  <c r="BG1228" i="2"/>
  <c r="BH1228" i="2"/>
  <c r="P1229" i="2"/>
  <c r="Q1229" i="2"/>
  <c r="R1229" i="2"/>
  <c r="AQ1229" i="2" s="1"/>
  <c r="S1229" i="2"/>
  <c r="AC1229" i="2"/>
  <c r="AE1229" i="2"/>
  <c r="AF1229" i="2"/>
  <c r="AG1229" i="2"/>
  <c r="AL1229" i="2"/>
  <c r="AT1229" i="2"/>
  <c r="AY1229" i="2"/>
  <c r="AZ1229" i="2"/>
  <c r="BB1229" i="2"/>
  <c r="BC1229" i="2" s="1"/>
  <c r="BF1229" i="2"/>
  <c r="BG1229" i="2"/>
  <c r="BH1229" i="2"/>
  <c r="P1230" i="2"/>
  <c r="Q1230" i="2"/>
  <c r="R1230" i="2"/>
  <c r="AQ1230" i="2" s="1"/>
  <c r="S1230" i="2"/>
  <c r="AC1230" i="2"/>
  <c r="AE1230" i="2"/>
  <c r="AF1230" i="2"/>
  <c r="AG1230" i="2"/>
  <c r="AL1230" i="2"/>
  <c r="AT1230" i="2"/>
  <c r="AY1230" i="2"/>
  <c r="AZ1230" i="2"/>
  <c r="BB1230" i="2"/>
  <c r="BC1230" i="2" s="1"/>
  <c r="BF1230" i="2"/>
  <c r="BG1230" i="2"/>
  <c r="BH1230" i="2"/>
  <c r="P1231" i="2"/>
  <c r="Q1231" i="2"/>
  <c r="R1231" i="2"/>
  <c r="AQ1231" i="2" s="1"/>
  <c r="S1231" i="2"/>
  <c r="AC1231" i="2"/>
  <c r="AE1231" i="2"/>
  <c r="AF1231" i="2"/>
  <c r="AG1231" i="2"/>
  <c r="AL1231" i="2"/>
  <c r="AT1231" i="2"/>
  <c r="AY1231" i="2"/>
  <c r="AZ1231" i="2"/>
  <c r="BB1231" i="2"/>
  <c r="BC1231" i="2" s="1"/>
  <c r="BF1231" i="2"/>
  <c r="BG1231" i="2"/>
  <c r="BH1231" i="2"/>
  <c r="P1232" i="2"/>
  <c r="Q1232" i="2"/>
  <c r="R1232" i="2"/>
  <c r="AQ1232" i="2" s="1"/>
  <c r="S1232" i="2"/>
  <c r="AC1232" i="2"/>
  <c r="AE1232" i="2"/>
  <c r="AF1232" i="2"/>
  <c r="AG1232" i="2"/>
  <c r="AL1232" i="2"/>
  <c r="AT1232" i="2"/>
  <c r="AY1232" i="2"/>
  <c r="AZ1232" i="2"/>
  <c r="BB1232" i="2"/>
  <c r="BC1232" i="2" s="1"/>
  <c r="BF1232" i="2"/>
  <c r="BG1232" i="2"/>
  <c r="BH1232" i="2"/>
  <c r="P1233" i="2"/>
  <c r="Q1233" i="2"/>
  <c r="R1233" i="2"/>
  <c r="AQ1233" i="2" s="1"/>
  <c r="S1233" i="2"/>
  <c r="AC1233" i="2"/>
  <c r="AE1233" i="2"/>
  <c r="AF1233" i="2"/>
  <c r="AG1233" i="2"/>
  <c r="AL1233" i="2"/>
  <c r="AT1233" i="2"/>
  <c r="AY1233" i="2"/>
  <c r="AZ1233" i="2"/>
  <c r="BB1233" i="2"/>
  <c r="BC1233" i="2" s="1"/>
  <c r="BF1233" i="2"/>
  <c r="BG1233" i="2"/>
  <c r="BH1233" i="2"/>
  <c r="P1234" i="2"/>
  <c r="Q1234" i="2"/>
  <c r="R1234" i="2"/>
  <c r="AQ1234" i="2" s="1"/>
  <c r="S1234" i="2"/>
  <c r="AC1234" i="2"/>
  <c r="AE1234" i="2"/>
  <c r="AF1234" i="2"/>
  <c r="AG1234" i="2"/>
  <c r="AL1234" i="2"/>
  <c r="AT1234" i="2"/>
  <c r="AY1234" i="2"/>
  <c r="AZ1234" i="2"/>
  <c r="BB1234" i="2"/>
  <c r="BC1234" i="2" s="1"/>
  <c r="BF1234" i="2"/>
  <c r="BG1234" i="2"/>
  <c r="BH1234" i="2"/>
  <c r="P1235" i="2"/>
  <c r="Q1235" i="2"/>
  <c r="R1235" i="2"/>
  <c r="AQ1235" i="2" s="1"/>
  <c r="S1235" i="2"/>
  <c r="AC1235" i="2"/>
  <c r="AE1235" i="2"/>
  <c r="AF1235" i="2"/>
  <c r="AG1235" i="2"/>
  <c r="AL1235" i="2"/>
  <c r="AT1235" i="2"/>
  <c r="AY1235" i="2"/>
  <c r="AZ1235" i="2"/>
  <c r="BB1235" i="2"/>
  <c r="BC1235" i="2" s="1"/>
  <c r="BF1235" i="2"/>
  <c r="BG1235" i="2"/>
  <c r="BH1235" i="2"/>
  <c r="P1236" i="2"/>
  <c r="Q1236" i="2"/>
  <c r="R1236" i="2"/>
  <c r="AQ1236" i="2" s="1"/>
  <c r="S1236" i="2"/>
  <c r="AC1236" i="2"/>
  <c r="AE1236" i="2"/>
  <c r="AF1236" i="2"/>
  <c r="AG1236" i="2"/>
  <c r="AL1236" i="2"/>
  <c r="AT1236" i="2"/>
  <c r="AY1236" i="2"/>
  <c r="AZ1236" i="2"/>
  <c r="BB1236" i="2"/>
  <c r="BC1236" i="2" s="1"/>
  <c r="BF1236" i="2"/>
  <c r="BG1236" i="2"/>
  <c r="BH1236" i="2"/>
  <c r="P1237" i="2"/>
  <c r="Q1237" i="2"/>
  <c r="R1237" i="2"/>
  <c r="AQ1237" i="2" s="1"/>
  <c r="S1237" i="2"/>
  <c r="AC1237" i="2"/>
  <c r="AE1237" i="2"/>
  <c r="AF1237" i="2"/>
  <c r="AG1237" i="2"/>
  <c r="AL1237" i="2"/>
  <c r="AT1237" i="2"/>
  <c r="AY1237" i="2"/>
  <c r="AZ1237" i="2"/>
  <c r="BB1237" i="2"/>
  <c r="BC1237" i="2" s="1"/>
  <c r="BF1237" i="2"/>
  <c r="BG1237" i="2"/>
  <c r="BH1237" i="2"/>
  <c r="P1238" i="2"/>
  <c r="Q1238" i="2"/>
  <c r="R1238" i="2"/>
  <c r="AQ1238" i="2" s="1"/>
  <c r="S1238" i="2"/>
  <c r="AC1238" i="2"/>
  <c r="AE1238" i="2"/>
  <c r="AF1238" i="2"/>
  <c r="AG1238" i="2"/>
  <c r="AL1238" i="2"/>
  <c r="AT1238" i="2"/>
  <c r="AY1238" i="2"/>
  <c r="AZ1238" i="2"/>
  <c r="BB1238" i="2"/>
  <c r="BC1238" i="2" s="1"/>
  <c r="BF1238" i="2"/>
  <c r="BG1238" i="2"/>
  <c r="BH1238" i="2"/>
  <c r="P1239" i="2"/>
  <c r="Q1239" i="2"/>
  <c r="R1239" i="2"/>
  <c r="AQ1239" i="2" s="1"/>
  <c r="S1239" i="2"/>
  <c r="AC1239" i="2"/>
  <c r="AE1239" i="2"/>
  <c r="AF1239" i="2"/>
  <c r="AG1239" i="2"/>
  <c r="AL1239" i="2"/>
  <c r="AT1239" i="2"/>
  <c r="AY1239" i="2"/>
  <c r="AZ1239" i="2"/>
  <c r="BB1239" i="2"/>
  <c r="BC1239" i="2" s="1"/>
  <c r="BF1239" i="2"/>
  <c r="BG1239" i="2"/>
  <c r="BH1239" i="2"/>
  <c r="P1240" i="2"/>
  <c r="Q1240" i="2"/>
  <c r="R1240" i="2"/>
  <c r="AQ1240" i="2" s="1"/>
  <c r="S1240" i="2"/>
  <c r="AC1240" i="2"/>
  <c r="AE1240" i="2"/>
  <c r="AF1240" i="2"/>
  <c r="AG1240" i="2"/>
  <c r="AL1240" i="2"/>
  <c r="AT1240" i="2"/>
  <c r="AY1240" i="2"/>
  <c r="AZ1240" i="2"/>
  <c r="BB1240" i="2"/>
  <c r="BC1240" i="2" s="1"/>
  <c r="BF1240" i="2"/>
  <c r="BG1240" i="2"/>
  <c r="BH1240" i="2"/>
  <c r="P1241" i="2"/>
  <c r="Q1241" i="2"/>
  <c r="R1241" i="2"/>
  <c r="AQ1241" i="2" s="1"/>
  <c r="S1241" i="2"/>
  <c r="AC1241" i="2"/>
  <c r="AE1241" i="2"/>
  <c r="AF1241" i="2"/>
  <c r="AG1241" i="2"/>
  <c r="AL1241" i="2"/>
  <c r="AT1241" i="2"/>
  <c r="AY1241" i="2"/>
  <c r="AZ1241" i="2"/>
  <c r="BB1241" i="2"/>
  <c r="BC1241" i="2" s="1"/>
  <c r="BF1241" i="2"/>
  <c r="BG1241" i="2"/>
  <c r="BH1241" i="2"/>
  <c r="P1242" i="2"/>
  <c r="Q1242" i="2"/>
  <c r="R1242" i="2"/>
  <c r="AQ1242" i="2" s="1"/>
  <c r="S1242" i="2"/>
  <c r="AC1242" i="2"/>
  <c r="AE1242" i="2"/>
  <c r="AF1242" i="2"/>
  <c r="AG1242" i="2"/>
  <c r="AL1242" i="2"/>
  <c r="AT1242" i="2"/>
  <c r="AY1242" i="2"/>
  <c r="AZ1242" i="2"/>
  <c r="BB1242" i="2"/>
  <c r="BC1242" i="2" s="1"/>
  <c r="BF1242" i="2"/>
  <c r="BG1242" i="2"/>
  <c r="BH1242" i="2"/>
  <c r="P1243" i="2"/>
  <c r="Q1243" i="2"/>
  <c r="R1243" i="2"/>
  <c r="AQ1243" i="2" s="1"/>
  <c r="S1243" i="2"/>
  <c r="AC1243" i="2"/>
  <c r="AE1243" i="2"/>
  <c r="AF1243" i="2"/>
  <c r="AG1243" i="2"/>
  <c r="AL1243" i="2"/>
  <c r="AT1243" i="2"/>
  <c r="AY1243" i="2"/>
  <c r="AZ1243" i="2"/>
  <c r="BB1243" i="2"/>
  <c r="BC1243" i="2" s="1"/>
  <c r="BF1243" i="2"/>
  <c r="BG1243" i="2"/>
  <c r="BH1243" i="2"/>
  <c r="P1244" i="2"/>
  <c r="Q1244" i="2"/>
  <c r="R1244" i="2"/>
  <c r="AQ1244" i="2" s="1"/>
  <c r="S1244" i="2"/>
  <c r="AC1244" i="2"/>
  <c r="AE1244" i="2"/>
  <c r="AF1244" i="2"/>
  <c r="AG1244" i="2"/>
  <c r="AL1244" i="2"/>
  <c r="AT1244" i="2"/>
  <c r="AY1244" i="2"/>
  <c r="AZ1244" i="2"/>
  <c r="BB1244" i="2"/>
  <c r="BC1244" i="2" s="1"/>
  <c r="BF1244" i="2"/>
  <c r="BG1244" i="2"/>
  <c r="BH1244" i="2"/>
  <c r="P1245" i="2"/>
  <c r="Q1245" i="2"/>
  <c r="R1245" i="2"/>
  <c r="AQ1245" i="2" s="1"/>
  <c r="S1245" i="2"/>
  <c r="AC1245" i="2"/>
  <c r="AE1245" i="2"/>
  <c r="AF1245" i="2"/>
  <c r="AG1245" i="2"/>
  <c r="AL1245" i="2"/>
  <c r="AT1245" i="2"/>
  <c r="AY1245" i="2"/>
  <c r="AZ1245" i="2"/>
  <c r="BB1245" i="2"/>
  <c r="BC1245" i="2" s="1"/>
  <c r="BF1245" i="2"/>
  <c r="BG1245" i="2"/>
  <c r="BH1245" i="2"/>
  <c r="P1246" i="2"/>
  <c r="Q1246" i="2"/>
  <c r="R1246" i="2"/>
  <c r="AQ1246" i="2" s="1"/>
  <c r="S1246" i="2"/>
  <c r="AC1246" i="2"/>
  <c r="AE1246" i="2"/>
  <c r="AF1246" i="2"/>
  <c r="AG1246" i="2"/>
  <c r="AL1246" i="2"/>
  <c r="AT1246" i="2"/>
  <c r="AY1246" i="2"/>
  <c r="AZ1246" i="2"/>
  <c r="BB1246" i="2"/>
  <c r="BC1246" i="2" s="1"/>
  <c r="BF1246" i="2"/>
  <c r="BG1246" i="2"/>
  <c r="BH1246" i="2"/>
  <c r="P1247" i="2"/>
  <c r="Q1247" i="2"/>
  <c r="R1247" i="2"/>
  <c r="AQ1247" i="2" s="1"/>
  <c r="S1247" i="2"/>
  <c r="AC1247" i="2"/>
  <c r="AE1247" i="2"/>
  <c r="AF1247" i="2"/>
  <c r="AG1247" i="2"/>
  <c r="AL1247" i="2"/>
  <c r="AT1247" i="2"/>
  <c r="AY1247" i="2"/>
  <c r="AZ1247" i="2"/>
  <c r="BB1247" i="2"/>
  <c r="BC1247" i="2" s="1"/>
  <c r="BF1247" i="2"/>
  <c r="BG1247" i="2"/>
  <c r="BH1247" i="2"/>
  <c r="P1248" i="2"/>
  <c r="Q1248" i="2"/>
  <c r="R1248" i="2"/>
  <c r="AQ1248" i="2" s="1"/>
  <c r="S1248" i="2"/>
  <c r="AC1248" i="2"/>
  <c r="AE1248" i="2"/>
  <c r="AF1248" i="2"/>
  <c r="AG1248" i="2"/>
  <c r="AL1248" i="2"/>
  <c r="AT1248" i="2"/>
  <c r="AY1248" i="2"/>
  <c r="AZ1248" i="2"/>
  <c r="BB1248" i="2"/>
  <c r="BC1248" i="2" s="1"/>
  <c r="BF1248" i="2"/>
  <c r="BG1248" i="2"/>
  <c r="BH1248" i="2"/>
  <c r="P1249" i="2"/>
  <c r="Q1249" i="2"/>
  <c r="R1249" i="2"/>
  <c r="AQ1249" i="2" s="1"/>
  <c r="S1249" i="2"/>
  <c r="AC1249" i="2"/>
  <c r="AE1249" i="2"/>
  <c r="AF1249" i="2"/>
  <c r="AG1249" i="2"/>
  <c r="AL1249" i="2"/>
  <c r="AT1249" i="2"/>
  <c r="AY1249" i="2"/>
  <c r="AZ1249" i="2"/>
  <c r="BB1249" i="2"/>
  <c r="BC1249" i="2" s="1"/>
  <c r="BF1249" i="2"/>
  <c r="BG1249" i="2"/>
  <c r="BH1249" i="2"/>
  <c r="P1250" i="2"/>
  <c r="Q1250" i="2"/>
  <c r="R1250" i="2"/>
  <c r="AQ1250" i="2" s="1"/>
  <c r="S1250" i="2"/>
  <c r="AC1250" i="2"/>
  <c r="AE1250" i="2"/>
  <c r="AF1250" i="2"/>
  <c r="AG1250" i="2"/>
  <c r="AL1250" i="2"/>
  <c r="AT1250" i="2"/>
  <c r="AY1250" i="2"/>
  <c r="AZ1250" i="2"/>
  <c r="BB1250" i="2"/>
  <c r="BC1250" i="2" s="1"/>
  <c r="BF1250" i="2"/>
  <c r="BG1250" i="2"/>
  <c r="BH1250" i="2"/>
  <c r="P1251" i="2"/>
  <c r="Q1251" i="2"/>
  <c r="R1251" i="2"/>
  <c r="AQ1251" i="2" s="1"/>
  <c r="S1251" i="2"/>
  <c r="AC1251" i="2"/>
  <c r="AE1251" i="2"/>
  <c r="AF1251" i="2"/>
  <c r="AG1251" i="2"/>
  <c r="AL1251" i="2"/>
  <c r="AT1251" i="2"/>
  <c r="AY1251" i="2"/>
  <c r="AZ1251" i="2"/>
  <c r="BB1251" i="2"/>
  <c r="BC1251" i="2" s="1"/>
  <c r="BF1251" i="2"/>
  <c r="BG1251" i="2"/>
  <c r="BH1251" i="2"/>
  <c r="P1252" i="2"/>
  <c r="Q1252" i="2"/>
  <c r="R1252" i="2"/>
  <c r="AQ1252" i="2" s="1"/>
  <c r="S1252" i="2"/>
  <c r="AC1252" i="2"/>
  <c r="AE1252" i="2"/>
  <c r="AF1252" i="2"/>
  <c r="AG1252" i="2"/>
  <c r="AL1252" i="2"/>
  <c r="AT1252" i="2"/>
  <c r="AY1252" i="2"/>
  <c r="AZ1252" i="2"/>
  <c r="BB1252" i="2"/>
  <c r="BC1252" i="2" s="1"/>
  <c r="BF1252" i="2"/>
  <c r="BG1252" i="2"/>
  <c r="BH1252" i="2"/>
  <c r="P1253" i="2"/>
  <c r="Q1253" i="2"/>
  <c r="R1253" i="2"/>
  <c r="AQ1253" i="2" s="1"/>
  <c r="S1253" i="2"/>
  <c r="AC1253" i="2"/>
  <c r="AE1253" i="2"/>
  <c r="AF1253" i="2"/>
  <c r="AG1253" i="2"/>
  <c r="AL1253" i="2"/>
  <c r="AT1253" i="2"/>
  <c r="AY1253" i="2"/>
  <c r="AZ1253" i="2"/>
  <c r="BB1253" i="2"/>
  <c r="BC1253" i="2" s="1"/>
  <c r="BF1253" i="2"/>
  <c r="BG1253" i="2"/>
  <c r="BH1253" i="2"/>
  <c r="P1254" i="2"/>
  <c r="Q1254" i="2"/>
  <c r="R1254" i="2"/>
  <c r="AQ1254" i="2" s="1"/>
  <c r="S1254" i="2"/>
  <c r="AC1254" i="2"/>
  <c r="AE1254" i="2"/>
  <c r="AF1254" i="2"/>
  <c r="AG1254" i="2"/>
  <c r="AL1254" i="2"/>
  <c r="AT1254" i="2"/>
  <c r="AY1254" i="2"/>
  <c r="AZ1254" i="2"/>
  <c r="BB1254" i="2"/>
  <c r="BC1254" i="2" s="1"/>
  <c r="BF1254" i="2"/>
  <c r="BG1254" i="2"/>
  <c r="BH1254" i="2"/>
  <c r="P1255" i="2"/>
  <c r="Q1255" i="2"/>
  <c r="R1255" i="2"/>
  <c r="AQ1255" i="2" s="1"/>
  <c r="S1255" i="2"/>
  <c r="AC1255" i="2"/>
  <c r="AE1255" i="2"/>
  <c r="AF1255" i="2"/>
  <c r="AG1255" i="2"/>
  <c r="AL1255" i="2"/>
  <c r="AT1255" i="2"/>
  <c r="AY1255" i="2"/>
  <c r="AZ1255" i="2"/>
  <c r="BB1255" i="2"/>
  <c r="BC1255" i="2" s="1"/>
  <c r="BF1255" i="2"/>
  <c r="BG1255" i="2"/>
  <c r="BH1255" i="2"/>
  <c r="P1256" i="2"/>
  <c r="Q1256" i="2"/>
  <c r="R1256" i="2"/>
  <c r="AQ1256" i="2" s="1"/>
  <c r="S1256" i="2"/>
  <c r="AC1256" i="2"/>
  <c r="AE1256" i="2"/>
  <c r="AF1256" i="2"/>
  <c r="AG1256" i="2"/>
  <c r="AL1256" i="2"/>
  <c r="AT1256" i="2"/>
  <c r="AY1256" i="2"/>
  <c r="AZ1256" i="2"/>
  <c r="BB1256" i="2"/>
  <c r="BC1256" i="2" s="1"/>
  <c r="BF1256" i="2"/>
  <c r="BG1256" i="2"/>
  <c r="BH1256" i="2"/>
  <c r="P1257" i="2"/>
  <c r="Q1257" i="2"/>
  <c r="R1257" i="2"/>
  <c r="AQ1257" i="2" s="1"/>
  <c r="S1257" i="2"/>
  <c r="AC1257" i="2"/>
  <c r="AE1257" i="2"/>
  <c r="AF1257" i="2"/>
  <c r="AG1257" i="2"/>
  <c r="AL1257" i="2"/>
  <c r="AT1257" i="2"/>
  <c r="AY1257" i="2"/>
  <c r="AZ1257" i="2"/>
  <c r="BB1257" i="2"/>
  <c r="BC1257" i="2" s="1"/>
  <c r="BF1257" i="2"/>
  <c r="BG1257" i="2"/>
  <c r="BH1257" i="2"/>
  <c r="P1258" i="2"/>
  <c r="Q1258" i="2"/>
  <c r="R1258" i="2"/>
  <c r="AQ1258" i="2" s="1"/>
  <c r="S1258" i="2"/>
  <c r="AC1258" i="2"/>
  <c r="AE1258" i="2"/>
  <c r="AF1258" i="2"/>
  <c r="AG1258" i="2"/>
  <c r="AL1258" i="2"/>
  <c r="AT1258" i="2"/>
  <c r="AY1258" i="2"/>
  <c r="AZ1258" i="2"/>
  <c r="BB1258" i="2"/>
  <c r="BC1258" i="2" s="1"/>
  <c r="BF1258" i="2"/>
  <c r="BG1258" i="2"/>
  <c r="BH1258" i="2"/>
  <c r="P1259" i="2"/>
  <c r="Q1259" i="2"/>
  <c r="R1259" i="2"/>
  <c r="AQ1259" i="2" s="1"/>
  <c r="S1259" i="2"/>
  <c r="AC1259" i="2"/>
  <c r="AE1259" i="2"/>
  <c r="AF1259" i="2"/>
  <c r="AG1259" i="2"/>
  <c r="AL1259" i="2"/>
  <c r="AT1259" i="2"/>
  <c r="AY1259" i="2"/>
  <c r="AZ1259" i="2"/>
  <c r="BB1259" i="2"/>
  <c r="BC1259" i="2" s="1"/>
  <c r="BF1259" i="2"/>
  <c r="BG1259" i="2"/>
  <c r="BH1259" i="2"/>
  <c r="P1260" i="2"/>
  <c r="Q1260" i="2"/>
  <c r="R1260" i="2"/>
  <c r="AQ1260" i="2" s="1"/>
  <c r="S1260" i="2"/>
  <c r="AC1260" i="2"/>
  <c r="AE1260" i="2"/>
  <c r="AF1260" i="2"/>
  <c r="AG1260" i="2"/>
  <c r="AL1260" i="2"/>
  <c r="AT1260" i="2"/>
  <c r="AY1260" i="2"/>
  <c r="AZ1260" i="2"/>
  <c r="BB1260" i="2"/>
  <c r="BC1260" i="2" s="1"/>
  <c r="BF1260" i="2"/>
  <c r="BG1260" i="2"/>
  <c r="BH1260" i="2"/>
  <c r="P1261" i="2"/>
  <c r="Q1261" i="2"/>
  <c r="R1261" i="2"/>
  <c r="AQ1261" i="2" s="1"/>
  <c r="S1261" i="2"/>
  <c r="AC1261" i="2"/>
  <c r="AE1261" i="2"/>
  <c r="AF1261" i="2"/>
  <c r="AG1261" i="2"/>
  <c r="AL1261" i="2"/>
  <c r="AT1261" i="2"/>
  <c r="AY1261" i="2"/>
  <c r="AZ1261" i="2"/>
  <c r="BB1261" i="2"/>
  <c r="BC1261" i="2" s="1"/>
  <c r="BF1261" i="2"/>
  <c r="BG1261" i="2"/>
  <c r="BH1261" i="2"/>
  <c r="P1262" i="2"/>
  <c r="Q1262" i="2"/>
  <c r="R1262" i="2"/>
  <c r="AQ1262" i="2" s="1"/>
  <c r="S1262" i="2"/>
  <c r="AC1262" i="2"/>
  <c r="AE1262" i="2"/>
  <c r="AF1262" i="2"/>
  <c r="AG1262" i="2"/>
  <c r="AL1262" i="2"/>
  <c r="AT1262" i="2"/>
  <c r="AY1262" i="2"/>
  <c r="AZ1262" i="2"/>
  <c r="BB1262" i="2"/>
  <c r="BC1262" i="2" s="1"/>
  <c r="BF1262" i="2"/>
  <c r="BG1262" i="2"/>
  <c r="BH1262" i="2"/>
  <c r="P1263" i="2"/>
  <c r="Q1263" i="2"/>
  <c r="R1263" i="2"/>
  <c r="AQ1263" i="2" s="1"/>
  <c r="S1263" i="2"/>
  <c r="AC1263" i="2"/>
  <c r="AE1263" i="2"/>
  <c r="AF1263" i="2"/>
  <c r="AG1263" i="2"/>
  <c r="AL1263" i="2"/>
  <c r="AT1263" i="2"/>
  <c r="AY1263" i="2"/>
  <c r="AZ1263" i="2"/>
  <c r="BB1263" i="2"/>
  <c r="BC1263" i="2" s="1"/>
  <c r="BF1263" i="2"/>
  <c r="BG1263" i="2"/>
  <c r="BH1263" i="2"/>
  <c r="P1264" i="2"/>
  <c r="Q1264" i="2"/>
  <c r="R1264" i="2"/>
  <c r="AQ1264" i="2" s="1"/>
  <c r="S1264" i="2"/>
  <c r="AC1264" i="2"/>
  <c r="AE1264" i="2"/>
  <c r="AF1264" i="2"/>
  <c r="AG1264" i="2"/>
  <c r="AL1264" i="2"/>
  <c r="AT1264" i="2"/>
  <c r="AY1264" i="2"/>
  <c r="AZ1264" i="2"/>
  <c r="BB1264" i="2"/>
  <c r="BC1264" i="2" s="1"/>
  <c r="BF1264" i="2"/>
  <c r="BG1264" i="2"/>
  <c r="BH1264" i="2"/>
  <c r="P1265" i="2"/>
  <c r="Q1265" i="2"/>
  <c r="R1265" i="2"/>
  <c r="AQ1265" i="2" s="1"/>
  <c r="S1265" i="2"/>
  <c r="AC1265" i="2"/>
  <c r="AE1265" i="2"/>
  <c r="AF1265" i="2"/>
  <c r="AG1265" i="2"/>
  <c r="AL1265" i="2"/>
  <c r="AT1265" i="2"/>
  <c r="AY1265" i="2"/>
  <c r="AZ1265" i="2"/>
  <c r="BB1265" i="2"/>
  <c r="BC1265" i="2" s="1"/>
  <c r="BF1265" i="2"/>
  <c r="BG1265" i="2"/>
  <c r="BH1265" i="2"/>
  <c r="P1266" i="2"/>
  <c r="Q1266" i="2"/>
  <c r="R1266" i="2"/>
  <c r="AQ1266" i="2" s="1"/>
  <c r="S1266" i="2"/>
  <c r="AC1266" i="2"/>
  <c r="AE1266" i="2"/>
  <c r="AF1266" i="2"/>
  <c r="AG1266" i="2"/>
  <c r="AL1266" i="2"/>
  <c r="AT1266" i="2"/>
  <c r="AY1266" i="2"/>
  <c r="AZ1266" i="2"/>
  <c r="BB1266" i="2"/>
  <c r="BC1266" i="2" s="1"/>
  <c r="BF1266" i="2"/>
  <c r="BG1266" i="2"/>
  <c r="BH1266" i="2"/>
  <c r="P1267" i="2"/>
  <c r="Q1267" i="2"/>
  <c r="R1267" i="2"/>
  <c r="AQ1267" i="2" s="1"/>
  <c r="S1267" i="2"/>
  <c r="AC1267" i="2"/>
  <c r="AE1267" i="2"/>
  <c r="AF1267" i="2"/>
  <c r="AG1267" i="2"/>
  <c r="AL1267" i="2"/>
  <c r="AT1267" i="2"/>
  <c r="AY1267" i="2"/>
  <c r="AZ1267" i="2"/>
  <c r="BB1267" i="2"/>
  <c r="BC1267" i="2" s="1"/>
  <c r="BF1267" i="2"/>
  <c r="BG1267" i="2"/>
  <c r="BH1267" i="2"/>
  <c r="P1268" i="2"/>
  <c r="Q1268" i="2"/>
  <c r="R1268" i="2"/>
  <c r="AQ1268" i="2" s="1"/>
  <c r="S1268" i="2"/>
  <c r="AC1268" i="2"/>
  <c r="AE1268" i="2"/>
  <c r="AF1268" i="2"/>
  <c r="AG1268" i="2"/>
  <c r="AL1268" i="2"/>
  <c r="AT1268" i="2"/>
  <c r="AY1268" i="2"/>
  <c r="AZ1268" i="2"/>
  <c r="BB1268" i="2"/>
  <c r="BC1268" i="2" s="1"/>
  <c r="BF1268" i="2"/>
  <c r="BG1268" i="2"/>
  <c r="BH1268" i="2"/>
  <c r="P1269" i="2"/>
  <c r="Q1269" i="2"/>
  <c r="R1269" i="2"/>
  <c r="AQ1269" i="2" s="1"/>
  <c r="S1269" i="2"/>
  <c r="AC1269" i="2"/>
  <c r="AE1269" i="2"/>
  <c r="AF1269" i="2"/>
  <c r="AG1269" i="2"/>
  <c r="AL1269" i="2"/>
  <c r="AT1269" i="2"/>
  <c r="AY1269" i="2"/>
  <c r="AZ1269" i="2"/>
  <c r="BB1269" i="2"/>
  <c r="BC1269" i="2" s="1"/>
  <c r="BF1269" i="2"/>
  <c r="BG1269" i="2"/>
  <c r="BH1269" i="2"/>
  <c r="P1270" i="2"/>
  <c r="Q1270" i="2"/>
  <c r="R1270" i="2"/>
  <c r="AQ1270" i="2" s="1"/>
  <c r="S1270" i="2"/>
  <c r="AC1270" i="2"/>
  <c r="AE1270" i="2"/>
  <c r="AF1270" i="2"/>
  <c r="AG1270" i="2"/>
  <c r="AL1270" i="2"/>
  <c r="AT1270" i="2"/>
  <c r="AY1270" i="2"/>
  <c r="AZ1270" i="2"/>
  <c r="BB1270" i="2"/>
  <c r="BC1270" i="2" s="1"/>
  <c r="BF1270" i="2"/>
  <c r="BG1270" i="2"/>
  <c r="BH1270" i="2"/>
  <c r="P1271" i="2"/>
  <c r="Q1271" i="2"/>
  <c r="R1271" i="2"/>
  <c r="AQ1271" i="2" s="1"/>
  <c r="S1271" i="2"/>
  <c r="AC1271" i="2"/>
  <c r="AE1271" i="2"/>
  <c r="AF1271" i="2"/>
  <c r="AG1271" i="2"/>
  <c r="AL1271" i="2"/>
  <c r="AT1271" i="2"/>
  <c r="AY1271" i="2"/>
  <c r="AZ1271" i="2"/>
  <c r="BB1271" i="2"/>
  <c r="BC1271" i="2" s="1"/>
  <c r="BF1271" i="2"/>
  <c r="BG1271" i="2"/>
  <c r="BH1271" i="2"/>
  <c r="P1272" i="2"/>
  <c r="Q1272" i="2"/>
  <c r="R1272" i="2"/>
  <c r="AQ1272" i="2" s="1"/>
  <c r="S1272" i="2"/>
  <c r="AC1272" i="2"/>
  <c r="AE1272" i="2"/>
  <c r="AF1272" i="2"/>
  <c r="AG1272" i="2"/>
  <c r="AL1272" i="2"/>
  <c r="AT1272" i="2"/>
  <c r="AY1272" i="2"/>
  <c r="AZ1272" i="2"/>
  <c r="BB1272" i="2"/>
  <c r="BC1272" i="2" s="1"/>
  <c r="BF1272" i="2"/>
  <c r="BG1272" i="2"/>
  <c r="BH1272" i="2"/>
  <c r="P1273" i="2"/>
  <c r="Q1273" i="2"/>
  <c r="R1273" i="2"/>
  <c r="AQ1273" i="2" s="1"/>
  <c r="S1273" i="2"/>
  <c r="AC1273" i="2"/>
  <c r="AE1273" i="2"/>
  <c r="AF1273" i="2"/>
  <c r="AG1273" i="2"/>
  <c r="AL1273" i="2"/>
  <c r="AT1273" i="2"/>
  <c r="AY1273" i="2"/>
  <c r="AZ1273" i="2"/>
  <c r="BB1273" i="2"/>
  <c r="BC1273" i="2" s="1"/>
  <c r="BF1273" i="2"/>
  <c r="BG1273" i="2"/>
  <c r="BH1273" i="2"/>
  <c r="P1274" i="2"/>
  <c r="Q1274" i="2"/>
  <c r="R1274" i="2"/>
  <c r="AQ1274" i="2" s="1"/>
  <c r="S1274" i="2"/>
  <c r="AC1274" i="2"/>
  <c r="AE1274" i="2"/>
  <c r="AF1274" i="2"/>
  <c r="AG1274" i="2"/>
  <c r="AL1274" i="2"/>
  <c r="AT1274" i="2"/>
  <c r="AY1274" i="2"/>
  <c r="AZ1274" i="2"/>
  <c r="BB1274" i="2"/>
  <c r="BC1274" i="2" s="1"/>
  <c r="BF1274" i="2"/>
  <c r="BG1274" i="2"/>
  <c r="BH1274" i="2"/>
  <c r="P1275" i="2"/>
  <c r="Q1275" i="2"/>
  <c r="R1275" i="2"/>
  <c r="AQ1275" i="2" s="1"/>
  <c r="S1275" i="2"/>
  <c r="AC1275" i="2"/>
  <c r="AE1275" i="2"/>
  <c r="AF1275" i="2"/>
  <c r="AG1275" i="2"/>
  <c r="AL1275" i="2"/>
  <c r="AT1275" i="2"/>
  <c r="AY1275" i="2"/>
  <c r="AZ1275" i="2"/>
  <c r="BB1275" i="2"/>
  <c r="BC1275" i="2" s="1"/>
  <c r="BF1275" i="2"/>
  <c r="BG1275" i="2"/>
  <c r="BH1275" i="2"/>
  <c r="P1276" i="2"/>
  <c r="Q1276" i="2"/>
  <c r="R1276" i="2"/>
  <c r="AQ1276" i="2" s="1"/>
  <c r="S1276" i="2"/>
  <c r="AC1276" i="2"/>
  <c r="AE1276" i="2"/>
  <c r="AF1276" i="2"/>
  <c r="AG1276" i="2"/>
  <c r="AL1276" i="2"/>
  <c r="AY1276" i="2"/>
  <c r="AZ1276" i="2"/>
  <c r="BB1276" i="2"/>
  <c r="BC1276" i="2" s="1"/>
  <c r="BF1276" i="2"/>
  <c r="BG1276" i="2"/>
  <c r="BH1276" i="2"/>
  <c r="P1277" i="2"/>
  <c r="Q1277" i="2"/>
  <c r="R1277" i="2"/>
  <c r="AQ1277" i="2" s="1"/>
  <c r="S1277" i="2"/>
  <c r="AC1277" i="2"/>
  <c r="AE1277" i="2"/>
  <c r="AF1277" i="2"/>
  <c r="AG1277" i="2"/>
  <c r="AL1277" i="2"/>
  <c r="AT1277" i="2"/>
  <c r="AY1277" i="2"/>
  <c r="AZ1277" i="2"/>
  <c r="BB1277" i="2"/>
  <c r="BC1277" i="2" s="1"/>
  <c r="BF1277" i="2"/>
  <c r="BG1277" i="2"/>
  <c r="BH1277" i="2"/>
  <c r="P1278" i="2"/>
  <c r="Q1278" i="2"/>
  <c r="R1278" i="2"/>
  <c r="AQ1278" i="2" s="1"/>
  <c r="S1278" i="2"/>
  <c r="AC1278" i="2"/>
  <c r="AE1278" i="2"/>
  <c r="AF1278" i="2"/>
  <c r="AG1278" i="2"/>
  <c r="AL1278" i="2"/>
  <c r="AT1278" i="2"/>
  <c r="AY1278" i="2"/>
  <c r="AZ1278" i="2"/>
  <c r="BB1278" i="2"/>
  <c r="BC1278" i="2" s="1"/>
  <c r="BF1278" i="2"/>
  <c r="BG1278" i="2"/>
  <c r="BH1278" i="2"/>
  <c r="P1279" i="2"/>
  <c r="Q1279" i="2"/>
  <c r="R1279" i="2"/>
  <c r="AQ1279" i="2" s="1"/>
  <c r="S1279" i="2"/>
  <c r="AC1279" i="2"/>
  <c r="AE1279" i="2"/>
  <c r="AF1279" i="2"/>
  <c r="AG1279" i="2"/>
  <c r="AL1279" i="2"/>
  <c r="AT1279" i="2"/>
  <c r="AY1279" i="2"/>
  <c r="AZ1279" i="2"/>
  <c r="BB1279" i="2"/>
  <c r="BC1279" i="2" s="1"/>
  <c r="BF1279" i="2"/>
  <c r="BG1279" i="2"/>
  <c r="BH1279" i="2"/>
  <c r="P1280" i="2"/>
  <c r="Q1280" i="2"/>
  <c r="R1280" i="2"/>
  <c r="AQ1280" i="2" s="1"/>
  <c r="S1280" i="2"/>
  <c r="AC1280" i="2"/>
  <c r="AE1280" i="2"/>
  <c r="AF1280" i="2"/>
  <c r="AG1280" i="2"/>
  <c r="AL1280" i="2"/>
  <c r="AT1280" i="2"/>
  <c r="AY1280" i="2"/>
  <c r="AZ1280" i="2"/>
  <c r="BB1280" i="2"/>
  <c r="BC1280" i="2" s="1"/>
  <c r="BF1280" i="2"/>
  <c r="BG1280" i="2"/>
  <c r="BH1280" i="2"/>
  <c r="P1281" i="2"/>
  <c r="Q1281" i="2"/>
  <c r="R1281" i="2"/>
  <c r="AQ1281" i="2" s="1"/>
  <c r="S1281" i="2"/>
  <c r="AC1281" i="2"/>
  <c r="AE1281" i="2"/>
  <c r="AF1281" i="2"/>
  <c r="AG1281" i="2"/>
  <c r="AL1281" i="2"/>
  <c r="AT1281" i="2"/>
  <c r="AY1281" i="2"/>
  <c r="AZ1281" i="2"/>
  <c r="BB1281" i="2"/>
  <c r="BC1281" i="2" s="1"/>
  <c r="BF1281" i="2"/>
  <c r="BG1281" i="2"/>
  <c r="BH1281" i="2"/>
  <c r="P1282" i="2"/>
  <c r="Q1282" i="2"/>
  <c r="R1282" i="2"/>
  <c r="AQ1282" i="2" s="1"/>
  <c r="S1282" i="2"/>
  <c r="AC1282" i="2"/>
  <c r="AE1282" i="2"/>
  <c r="AF1282" i="2"/>
  <c r="AG1282" i="2"/>
  <c r="AL1282" i="2"/>
  <c r="AT1282" i="2"/>
  <c r="AY1282" i="2"/>
  <c r="AZ1282" i="2"/>
  <c r="BB1282" i="2"/>
  <c r="BC1282" i="2" s="1"/>
  <c r="BF1282" i="2"/>
  <c r="BG1282" i="2"/>
  <c r="BH1282" i="2"/>
  <c r="P1283" i="2"/>
  <c r="Q1283" i="2"/>
  <c r="R1283" i="2"/>
  <c r="AQ1283" i="2" s="1"/>
  <c r="S1283" i="2"/>
  <c r="AC1283" i="2"/>
  <c r="AE1283" i="2"/>
  <c r="AF1283" i="2"/>
  <c r="AG1283" i="2"/>
  <c r="AL1283" i="2"/>
  <c r="AT1283" i="2"/>
  <c r="AY1283" i="2"/>
  <c r="AZ1283" i="2"/>
  <c r="BB1283" i="2"/>
  <c r="BC1283" i="2" s="1"/>
  <c r="BF1283" i="2"/>
  <c r="BG1283" i="2"/>
  <c r="BH1283" i="2"/>
  <c r="P1284" i="2"/>
  <c r="Q1284" i="2"/>
  <c r="R1284" i="2"/>
  <c r="AQ1284" i="2" s="1"/>
  <c r="S1284" i="2"/>
  <c r="AC1284" i="2"/>
  <c r="AE1284" i="2"/>
  <c r="AF1284" i="2"/>
  <c r="AG1284" i="2"/>
  <c r="AL1284" i="2"/>
  <c r="AT1284" i="2"/>
  <c r="AY1284" i="2"/>
  <c r="AZ1284" i="2"/>
  <c r="BB1284" i="2"/>
  <c r="BC1284" i="2" s="1"/>
  <c r="BF1284" i="2"/>
  <c r="BG1284" i="2"/>
  <c r="BH1284" i="2"/>
  <c r="P1285" i="2"/>
  <c r="Q1285" i="2"/>
  <c r="R1285" i="2"/>
  <c r="AQ1285" i="2" s="1"/>
  <c r="S1285" i="2"/>
  <c r="AC1285" i="2"/>
  <c r="AE1285" i="2"/>
  <c r="AF1285" i="2"/>
  <c r="AG1285" i="2"/>
  <c r="AL1285" i="2"/>
  <c r="AT1285" i="2"/>
  <c r="AY1285" i="2"/>
  <c r="AZ1285" i="2"/>
  <c r="BB1285" i="2"/>
  <c r="BC1285" i="2" s="1"/>
  <c r="BF1285" i="2"/>
  <c r="BG1285" i="2"/>
  <c r="BH1285" i="2"/>
  <c r="P1286" i="2"/>
  <c r="Q1286" i="2"/>
  <c r="R1286" i="2"/>
  <c r="AQ1286" i="2" s="1"/>
  <c r="S1286" i="2"/>
  <c r="AC1286" i="2"/>
  <c r="AE1286" i="2"/>
  <c r="AF1286" i="2"/>
  <c r="AG1286" i="2"/>
  <c r="AL1286" i="2"/>
  <c r="AT1286" i="2"/>
  <c r="AY1286" i="2"/>
  <c r="AZ1286" i="2"/>
  <c r="BB1286" i="2"/>
  <c r="BC1286" i="2" s="1"/>
  <c r="BF1286" i="2"/>
  <c r="BG1286" i="2"/>
  <c r="BH1286" i="2"/>
  <c r="P1287" i="2"/>
  <c r="Q1287" i="2"/>
  <c r="R1287" i="2"/>
  <c r="AQ1287" i="2" s="1"/>
  <c r="S1287" i="2"/>
  <c r="AC1287" i="2"/>
  <c r="AE1287" i="2"/>
  <c r="AF1287" i="2"/>
  <c r="AG1287" i="2"/>
  <c r="AL1287" i="2"/>
  <c r="AT1287" i="2"/>
  <c r="AY1287" i="2"/>
  <c r="AZ1287" i="2"/>
  <c r="BB1287" i="2"/>
  <c r="BC1287" i="2" s="1"/>
  <c r="BF1287" i="2"/>
  <c r="BG1287" i="2"/>
  <c r="BH1287" i="2"/>
  <c r="P1288" i="2"/>
  <c r="Q1288" i="2"/>
  <c r="R1288" i="2"/>
  <c r="AQ1288" i="2" s="1"/>
  <c r="S1288" i="2"/>
  <c r="AC1288" i="2"/>
  <c r="AE1288" i="2"/>
  <c r="AF1288" i="2"/>
  <c r="AG1288" i="2"/>
  <c r="AL1288" i="2"/>
  <c r="AT1288" i="2"/>
  <c r="AY1288" i="2"/>
  <c r="AZ1288" i="2"/>
  <c r="BB1288" i="2"/>
  <c r="BC1288" i="2" s="1"/>
  <c r="BF1288" i="2"/>
  <c r="BG1288" i="2"/>
  <c r="BH1288" i="2"/>
  <c r="P1289" i="2"/>
  <c r="Q1289" i="2"/>
  <c r="R1289" i="2"/>
  <c r="AQ1289" i="2" s="1"/>
  <c r="S1289" i="2"/>
  <c r="AC1289" i="2"/>
  <c r="AE1289" i="2"/>
  <c r="AF1289" i="2"/>
  <c r="AG1289" i="2"/>
  <c r="AL1289" i="2"/>
  <c r="AT1289" i="2"/>
  <c r="AY1289" i="2"/>
  <c r="AZ1289" i="2"/>
  <c r="BB1289" i="2"/>
  <c r="BC1289" i="2" s="1"/>
  <c r="BF1289" i="2"/>
  <c r="BG1289" i="2"/>
  <c r="BH1289" i="2"/>
  <c r="P1290" i="2"/>
  <c r="Q1290" i="2"/>
  <c r="R1290" i="2"/>
  <c r="AQ1290" i="2" s="1"/>
  <c r="S1290" i="2"/>
  <c r="AC1290" i="2"/>
  <c r="AE1290" i="2"/>
  <c r="AF1290" i="2"/>
  <c r="AG1290" i="2"/>
  <c r="AL1290" i="2"/>
  <c r="AT1290" i="2"/>
  <c r="AY1290" i="2"/>
  <c r="AZ1290" i="2"/>
  <c r="BB1290" i="2"/>
  <c r="BC1290" i="2" s="1"/>
  <c r="BF1290" i="2"/>
  <c r="BG1290" i="2"/>
  <c r="BH1290" i="2"/>
  <c r="P1291" i="2"/>
  <c r="Q1291" i="2"/>
  <c r="R1291" i="2"/>
  <c r="AQ1291" i="2" s="1"/>
  <c r="S1291" i="2"/>
  <c r="AC1291" i="2"/>
  <c r="AE1291" i="2"/>
  <c r="AF1291" i="2"/>
  <c r="AG1291" i="2"/>
  <c r="AL1291" i="2"/>
  <c r="AT1291" i="2"/>
  <c r="AY1291" i="2"/>
  <c r="AZ1291" i="2"/>
  <c r="BB1291" i="2"/>
  <c r="BC1291" i="2" s="1"/>
  <c r="BF1291" i="2"/>
  <c r="BG1291" i="2"/>
  <c r="BH1291" i="2"/>
  <c r="P1292" i="2"/>
  <c r="Q1292" i="2"/>
  <c r="R1292" i="2"/>
  <c r="AQ1292" i="2" s="1"/>
  <c r="S1292" i="2"/>
  <c r="AC1292" i="2"/>
  <c r="AE1292" i="2"/>
  <c r="AF1292" i="2"/>
  <c r="AG1292" i="2"/>
  <c r="AL1292" i="2"/>
  <c r="AT1292" i="2"/>
  <c r="AY1292" i="2"/>
  <c r="AZ1292" i="2"/>
  <c r="BB1292" i="2"/>
  <c r="BC1292" i="2" s="1"/>
  <c r="BF1292" i="2"/>
  <c r="BG1292" i="2"/>
  <c r="BH1292" i="2"/>
  <c r="P1293" i="2"/>
  <c r="Q1293" i="2"/>
  <c r="R1293" i="2"/>
  <c r="AQ1293" i="2" s="1"/>
  <c r="S1293" i="2"/>
  <c r="AC1293" i="2"/>
  <c r="AE1293" i="2"/>
  <c r="AF1293" i="2"/>
  <c r="AG1293" i="2"/>
  <c r="AL1293" i="2"/>
  <c r="AT1293" i="2"/>
  <c r="AY1293" i="2"/>
  <c r="AZ1293" i="2"/>
  <c r="BB1293" i="2"/>
  <c r="BC1293" i="2" s="1"/>
  <c r="BF1293" i="2"/>
  <c r="BG1293" i="2"/>
  <c r="BH1293" i="2"/>
  <c r="P1294" i="2"/>
  <c r="Q1294" i="2"/>
  <c r="R1294" i="2"/>
  <c r="AQ1294" i="2" s="1"/>
  <c r="S1294" i="2"/>
  <c r="AC1294" i="2"/>
  <c r="AE1294" i="2"/>
  <c r="AF1294" i="2"/>
  <c r="AG1294" i="2"/>
  <c r="AL1294" i="2"/>
  <c r="AT1294" i="2"/>
  <c r="AY1294" i="2"/>
  <c r="AZ1294" i="2"/>
  <c r="BB1294" i="2"/>
  <c r="BC1294" i="2" s="1"/>
  <c r="BF1294" i="2"/>
  <c r="BG1294" i="2"/>
  <c r="BH1294" i="2"/>
  <c r="P1295" i="2"/>
  <c r="Q1295" i="2"/>
  <c r="R1295" i="2"/>
  <c r="AQ1295" i="2" s="1"/>
  <c r="S1295" i="2"/>
  <c r="AC1295" i="2"/>
  <c r="AE1295" i="2"/>
  <c r="AF1295" i="2"/>
  <c r="AG1295" i="2"/>
  <c r="AL1295" i="2"/>
  <c r="AT1295" i="2"/>
  <c r="AY1295" i="2"/>
  <c r="AZ1295" i="2"/>
  <c r="BB1295" i="2"/>
  <c r="BC1295" i="2" s="1"/>
  <c r="BF1295" i="2"/>
  <c r="BG1295" i="2"/>
  <c r="BH1295" i="2"/>
  <c r="P1296" i="2"/>
  <c r="Q1296" i="2"/>
  <c r="R1296" i="2"/>
  <c r="AQ1296" i="2" s="1"/>
  <c r="S1296" i="2"/>
  <c r="AC1296" i="2"/>
  <c r="AE1296" i="2"/>
  <c r="AF1296" i="2"/>
  <c r="AG1296" i="2"/>
  <c r="AL1296" i="2"/>
  <c r="AT1296" i="2"/>
  <c r="AY1296" i="2"/>
  <c r="AZ1296" i="2"/>
  <c r="BB1296" i="2"/>
  <c r="BC1296" i="2" s="1"/>
  <c r="BF1296" i="2"/>
  <c r="BG1296" i="2"/>
  <c r="BH1296" i="2"/>
  <c r="P1297" i="2"/>
  <c r="Q1297" i="2"/>
  <c r="R1297" i="2"/>
  <c r="AQ1297" i="2" s="1"/>
  <c r="S1297" i="2"/>
  <c r="AC1297" i="2"/>
  <c r="AE1297" i="2"/>
  <c r="AF1297" i="2"/>
  <c r="AG1297" i="2"/>
  <c r="AL1297" i="2"/>
  <c r="AY1297" i="2"/>
  <c r="AZ1297" i="2"/>
  <c r="BB1297" i="2"/>
  <c r="BC1297" i="2" s="1"/>
  <c r="BF1297" i="2"/>
  <c r="BG1297" i="2"/>
  <c r="BH1297" i="2"/>
  <c r="P1298" i="2"/>
  <c r="Q1298" i="2"/>
  <c r="R1298" i="2"/>
  <c r="AQ1298" i="2" s="1"/>
  <c r="S1298" i="2"/>
  <c r="AC1298" i="2"/>
  <c r="AE1298" i="2"/>
  <c r="AF1298" i="2"/>
  <c r="AG1298" i="2"/>
  <c r="AL1298" i="2"/>
  <c r="AT1298" i="2"/>
  <c r="AY1298" i="2"/>
  <c r="AZ1298" i="2"/>
  <c r="BB1298" i="2"/>
  <c r="BC1298" i="2" s="1"/>
  <c r="BF1298" i="2"/>
  <c r="BG1298" i="2"/>
  <c r="BH1298" i="2"/>
  <c r="P1299" i="2"/>
  <c r="Q1299" i="2"/>
  <c r="R1299" i="2"/>
  <c r="AQ1299" i="2" s="1"/>
  <c r="S1299" i="2"/>
  <c r="AC1299" i="2"/>
  <c r="AE1299" i="2"/>
  <c r="AF1299" i="2"/>
  <c r="AG1299" i="2"/>
  <c r="AL1299" i="2"/>
  <c r="AT1299" i="2"/>
  <c r="AY1299" i="2"/>
  <c r="AZ1299" i="2"/>
  <c r="BB1299" i="2"/>
  <c r="BC1299" i="2" s="1"/>
  <c r="BF1299" i="2"/>
  <c r="BG1299" i="2"/>
  <c r="BH1299" i="2"/>
  <c r="P1300" i="2"/>
  <c r="Q1300" i="2"/>
  <c r="R1300" i="2"/>
  <c r="AQ1300" i="2" s="1"/>
  <c r="S1300" i="2"/>
  <c r="AC1300" i="2"/>
  <c r="AE1300" i="2"/>
  <c r="AF1300" i="2"/>
  <c r="AG1300" i="2"/>
  <c r="AL1300" i="2"/>
  <c r="AT1300" i="2"/>
  <c r="AY1300" i="2"/>
  <c r="AZ1300" i="2"/>
  <c r="BB1300" i="2"/>
  <c r="BC1300" i="2" s="1"/>
  <c r="BF1300" i="2"/>
  <c r="BG1300" i="2"/>
  <c r="BH1300" i="2"/>
  <c r="P1301" i="2"/>
  <c r="Q1301" i="2"/>
  <c r="R1301" i="2"/>
  <c r="AQ1301" i="2" s="1"/>
  <c r="S1301" i="2"/>
  <c r="AC1301" i="2"/>
  <c r="AE1301" i="2"/>
  <c r="AF1301" i="2"/>
  <c r="AG1301" i="2"/>
  <c r="AL1301" i="2"/>
  <c r="AT1301" i="2"/>
  <c r="AY1301" i="2"/>
  <c r="AZ1301" i="2"/>
  <c r="BB1301" i="2"/>
  <c r="BC1301" i="2" s="1"/>
  <c r="BF1301" i="2"/>
  <c r="BG1301" i="2"/>
  <c r="BH1301" i="2"/>
  <c r="P1302" i="2"/>
  <c r="Q1302" i="2"/>
  <c r="R1302" i="2"/>
  <c r="AQ1302" i="2" s="1"/>
  <c r="S1302" i="2"/>
  <c r="AC1302" i="2"/>
  <c r="AE1302" i="2"/>
  <c r="AF1302" i="2"/>
  <c r="AG1302" i="2"/>
  <c r="AL1302" i="2"/>
  <c r="AT1302" i="2"/>
  <c r="AY1302" i="2"/>
  <c r="AZ1302" i="2"/>
  <c r="BB1302" i="2"/>
  <c r="BC1302" i="2" s="1"/>
  <c r="BF1302" i="2"/>
  <c r="BG1302" i="2"/>
  <c r="BH1302" i="2"/>
  <c r="P1303" i="2"/>
  <c r="Q1303" i="2"/>
  <c r="R1303" i="2"/>
  <c r="AQ1303" i="2" s="1"/>
  <c r="S1303" i="2"/>
  <c r="AC1303" i="2"/>
  <c r="AE1303" i="2"/>
  <c r="AF1303" i="2"/>
  <c r="AG1303" i="2"/>
  <c r="AL1303" i="2"/>
  <c r="AT1303" i="2"/>
  <c r="AY1303" i="2"/>
  <c r="AZ1303" i="2"/>
  <c r="BB1303" i="2"/>
  <c r="BC1303" i="2" s="1"/>
  <c r="BF1303" i="2"/>
  <c r="BG1303" i="2"/>
  <c r="BH1303" i="2"/>
  <c r="P1304" i="2"/>
  <c r="Q1304" i="2"/>
  <c r="R1304" i="2"/>
  <c r="AQ1304" i="2" s="1"/>
  <c r="S1304" i="2"/>
  <c r="AC1304" i="2"/>
  <c r="AE1304" i="2"/>
  <c r="AF1304" i="2"/>
  <c r="AG1304" i="2"/>
  <c r="AL1304" i="2"/>
  <c r="AT1304" i="2"/>
  <c r="AY1304" i="2"/>
  <c r="AZ1304" i="2"/>
  <c r="BB1304" i="2"/>
  <c r="BC1304" i="2" s="1"/>
  <c r="BF1304" i="2"/>
  <c r="BG1304" i="2"/>
  <c r="BH1304" i="2"/>
  <c r="P1305" i="2"/>
  <c r="Q1305" i="2"/>
  <c r="R1305" i="2"/>
  <c r="AQ1305" i="2" s="1"/>
  <c r="S1305" i="2"/>
  <c r="AC1305" i="2"/>
  <c r="AE1305" i="2"/>
  <c r="AF1305" i="2"/>
  <c r="AG1305" i="2"/>
  <c r="AL1305" i="2"/>
  <c r="AT1305" i="2"/>
  <c r="AY1305" i="2"/>
  <c r="AZ1305" i="2"/>
  <c r="BB1305" i="2"/>
  <c r="BC1305" i="2" s="1"/>
  <c r="BF1305" i="2"/>
  <c r="BG1305" i="2"/>
  <c r="BH1305" i="2"/>
  <c r="P1306" i="2"/>
  <c r="Q1306" i="2"/>
  <c r="R1306" i="2"/>
  <c r="AQ1306" i="2" s="1"/>
  <c r="S1306" i="2"/>
  <c r="AC1306" i="2"/>
  <c r="AE1306" i="2"/>
  <c r="AF1306" i="2"/>
  <c r="AG1306" i="2"/>
  <c r="AL1306" i="2"/>
  <c r="AT1306" i="2"/>
  <c r="AY1306" i="2"/>
  <c r="AZ1306" i="2"/>
  <c r="BB1306" i="2"/>
  <c r="BC1306" i="2" s="1"/>
  <c r="BF1306" i="2"/>
  <c r="BG1306" i="2"/>
  <c r="BH1306" i="2"/>
  <c r="P1307" i="2"/>
  <c r="Q1307" i="2"/>
  <c r="R1307" i="2"/>
  <c r="AQ1307" i="2" s="1"/>
  <c r="S1307" i="2"/>
  <c r="AC1307" i="2"/>
  <c r="AE1307" i="2"/>
  <c r="AF1307" i="2"/>
  <c r="AG1307" i="2"/>
  <c r="AL1307" i="2"/>
  <c r="AT1307" i="2"/>
  <c r="AY1307" i="2"/>
  <c r="AZ1307" i="2"/>
  <c r="BB1307" i="2"/>
  <c r="BC1307" i="2" s="1"/>
  <c r="BF1307" i="2"/>
  <c r="BG1307" i="2"/>
  <c r="BH1307" i="2"/>
  <c r="P1308" i="2"/>
  <c r="Q1308" i="2"/>
  <c r="R1308" i="2"/>
  <c r="AQ1308" i="2" s="1"/>
  <c r="S1308" i="2"/>
  <c r="AC1308" i="2"/>
  <c r="AE1308" i="2"/>
  <c r="AF1308" i="2"/>
  <c r="AG1308" i="2"/>
  <c r="AL1308" i="2"/>
  <c r="AT1308" i="2"/>
  <c r="AY1308" i="2"/>
  <c r="AZ1308" i="2"/>
  <c r="BB1308" i="2"/>
  <c r="BC1308" i="2" s="1"/>
  <c r="BF1308" i="2"/>
  <c r="BG1308" i="2"/>
  <c r="BH1308" i="2"/>
  <c r="P1309" i="2"/>
  <c r="Q1309" i="2"/>
  <c r="R1309" i="2"/>
  <c r="AQ1309" i="2" s="1"/>
  <c r="S1309" i="2"/>
  <c r="AC1309" i="2"/>
  <c r="AE1309" i="2"/>
  <c r="AF1309" i="2"/>
  <c r="AG1309" i="2"/>
  <c r="AL1309" i="2"/>
  <c r="AT1309" i="2"/>
  <c r="AY1309" i="2"/>
  <c r="AZ1309" i="2"/>
  <c r="BB1309" i="2"/>
  <c r="BC1309" i="2" s="1"/>
  <c r="BF1309" i="2"/>
  <c r="BG1309" i="2"/>
  <c r="BH1309" i="2"/>
  <c r="P1310" i="2"/>
  <c r="Q1310" i="2"/>
  <c r="R1310" i="2"/>
  <c r="AQ1310" i="2" s="1"/>
  <c r="S1310" i="2"/>
  <c r="AC1310" i="2"/>
  <c r="AE1310" i="2"/>
  <c r="AF1310" i="2"/>
  <c r="AG1310" i="2"/>
  <c r="AL1310" i="2"/>
  <c r="AT1310" i="2"/>
  <c r="AY1310" i="2"/>
  <c r="AZ1310" i="2"/>
  <c r="BB1310" i="2"/>
  <c r="BC1310" i="2" s="1"/>
  <c r="BF1310" i="2"/>
  <c r="BG1310" i="2"/>
  <c r="BH1310" i="2"/>
  <c r="P1311" i="2"/>
  <c r="Q1311" i="2"/>
  <c r="R1311" i="2"/>
  <c r="AQ1311" i="2" s="1"/>
  <c r="S1311" i="2"/>
  <c r="AC1311" i="2"/>
  <c r="AE1311" i="2"/>
  <c r="AF1311" i="2"/>
  <c r="AG1311" i="2"/>
  <c r="AL1311" i="2"/>
  <c r="AT1311" i="2"/>
  <c r="AY1311" i="2"/>
  <c r="AZ1311" i="2"/>
  <c r="BB1311" i="2"/>
  <c r="BC1311" i="2" s="1"/>
  <c r="BF1311" i="2"/>
  <c r="BG1311" i="2"/>
  <c r="BH1311" i="2"/>
  <c r="P1312" i="2"/>
  <c r="Q1312" i="2"/>
  <c r="R1312" i="2"/>
  <c r="AQ1312" i="2" s="1"/>
  <c r="S1312" i="2"/>
  <c r="AC1312" i="2"/>
  <c r="AE1312" i="2"/>
  <c r="AF1312" i="2"/>
  <c r="AG1312" i="2"/>
  <c r="AL1312" i="2"/>
  <c r="AT1312" i="2"/>
  <c r="AY1312" i="2"/>
  <c r="AZ1312" i="2"/>
  <c r="BB1312" i="2"/>
  <c r="BC1312" i="2" s="1"/>
  <c r="BF1312" i="2"/>
  <c r="BG1312" i="2"/>
  <c r="BH1312" i="2"/>
  <c r="P1313" i="2"/>
  <c r="Q1313" i="2"/>
  <c r="R1313" i="2"/>
  <c r="AQ1313" i="2" s="1"/>
  <c r="S1313" i="2"/>
  <c r="AC1313" i="2"/>
  <c r="AE1313" i="2"/>
  <c r="AF1313" i="2"/>
  <c r="AG1313" i="2"/>
  <c r="AL1313" i="2"/>
  <c r="AT1313" i="2"/>
  <c r="AY1313" i="2"/>
  <c r="AZ1313" i="2"/>
  <c r="BB1313" i="2"/>
  <c r="BC1313" i="2" s="1"/>
  <c r="BF1313" i="2"/>
  <c r="BG1313" i="2"/>
  <c r="BH1313" i="2"/>
  <c r="P1314" i="2"/>
  <c r="Q1314" i="2"/>
  <c r="R1314" i="2"/>
  <c r="AQ1314" i="2" s="1"/>
  <c r="S1314" i="2"/>
  <c r="AC1314" i="2"/>
  <c r="AE1314" i="2"/>
  <c r="AF1314" i="2"/>
  <c r="AG1314" i="2"/>
  <c r="AL1314" i="2"/>
  <c r="AT1314" i="2"/>
  <c r="AY1314" i="2"/>
  <c r="AZ1314" i="2"/>
  <c r="BB1314" i="2"/>
  <c r="BC1314" i="2" s="1"/>
  <c r="BF1314" i="2"/>
  <c r="BG1314" i="2"/>
  <c r="BH1314" i="2"/>
  <c r="P1315" i="2"/>
  <c r="Q1315" i="2"/>
  <c r="R1315" i="2"/>
  <c r="AQ1315" i="2" s="1"/>
  <c r="S1315" i="2"/>
  <c r="AC1315" i="2"/>
  <c r="AE1315" i="2"/>
  <c r="AF1315" i="2"/>
  <c r="AG1315" i="2"/>
  <c r="AL1315" i="2"/>
  <c r="AT1315" i="2"/>
  <c r="AY1315" i="2"/>
  <c r="AZ1315" i="2"/>
  <c r="BB1315" i="2"/>
  <c r="BC1315" i="2" s="1"/>
  <c r="BF1315" i="2"/>
  <c r="BG1315" i="2"/>
  <c r="BH1315" i="2"/>
  <c r="P1316" i="2"/>
  <c r="Q1316" i="2"/>
  <c r="R1316" i="2"/>
  <c r="AQ1316" i="2" s="1"/>
  <c r="S1316" i="2"/>
  <c r="AC1316" i="2"/>
  <c r="AE1316" i="2"/>
  <c r="AF1316" i="2"/>
  <c r="AG1316" i="2"/>
  <c r="AL1316" i="2"/>
  <c r="AT1316" i="2"/>
  <c r="AY1316" i="2"/>
  <c r="AZ1316" i="2"/>
  <c r="BB1316" i="2"/>
  <c r="BC1316" i="2" s="1"/>
  <c r="BF1316" i="2"/>
  <c r="BG1316" i="2"/>
  <c r="BH1316" i="2"/>
  <c r="P1317" i="2"/>
  <c r="Q1317" i="2"/>
  <c r="R1317" i="2"/>
  <c r="AQ1317" i="2" s="1"/>
  <c r="S1317" i="2"/>
  <c r="AC1317" i="2"/>
  <c r="AE1317" i="2"/>
  <c r="AF1317" i="2"/>
  <c r="AG1317" i="2"/>
  <c r="AL1317" i="2"/>
  <c r="AT1317" i="2"/>
  <c r="AY1317" i="2"/>
  <c r="AZ1317" i="2"/>
  <c r="BB1317" i="2"/>
  <c r="BC1317" i="2" s="1"/>
  <c r="BF1317" i="2"/>
  <c r="BG1317" i="2"/>
  <c r="BH1317" i="2"/>
  <c r="P1318" i="2"/>
  <c r="Q1318" i="2"/>
  <c r="R1318" i="2"/>
  <c r="AQ1318" i="2" s="1"/>
  <c r="S1318" i="2"/>
  <c r="AC1318" i="2"/>
  <c r="AE1318" i="2"/>
  <c r="AF1318" i="2"/>
  <c r="AG1318" i="2"/>
  <c r="AL1318" i="2"/>
  <c r="AT1318" i="2"/>
  <c r="AY1318" i="2"/>
  <c r="AZ1318" i="2"/>
  <c r="BB1318" i="2"/>
  <c r="BC1318" i="2" s="1"/>
  <c r="BF1318" i="2"/>
  <c r="BG1318" i="2"/>
  <c r="BH1318" i="2"/>
  <c r="P1319" i="2"/>
  <c r="Q1319" i="2"/>
  <c r="R1319" i="2"/>
  <c r="AQ1319" i="2" s="1"/>
  <c r="S1319" i="2"/>
  <c r="AC1319" i="2"/>
  <c r="AE1319" i="2"/>
  <c r="AF1319" i="2"/>
  <c r="AG1319" i="2"/>
  <c r="AL1319" i="2"/>
  <c r="AT1319" i="2"/>
  <c r="AY1319" i="2"/>
  <c r="AZ1319" i="2"/>
  <c r="BB1319" i="2"/>
  <c r="BC1319" i="2" s="1"/>
  <c r="BF1319" i="2"/>
  <c r="BG1319" i="2"/>
  <c r="BH1319" i="2"/>
  <c r="P1320" i="2"/>
  <c r="Q1320" i="2"/>
  <c r="R1320" i="2"/>
  <c r="AQ1320" i="2" s="1"/>
  <c r="S1320" i="2"/>
  <c r="AC1320" i="2"/>
  <c r="AE1320" i="2"/>
  <c r="AF1320" i="2"/>
  <c r="AG1320" i="2"/>
  <c r="AL1320" i="2"/>
  <c r="AT1320" i="2"/>
  <c r="AY1320" i="2"/>
  <c r="AZ1320" i="2"/>
  <c r="BB1320" i="2"/>
  <c r="BC1320" i="2" s="1"/>
  <c r="BF1320" i="2"/>
  <c r="BG1320" i="2"/>
  <c r="BH1320" i="2"/>
  <c r="P1321" i="2"/>
  <c r="Q1321" i="2"/>
  <c r="R1321" i="2"/>
  <c r="AQ1321" i="2" s="1"/>
  <c r="S1321" i="2"/>
  <c r="AC1321" i="2"/>
  <c r="AE1321" i="2"/>
  <c r="AF1321" i="2"/>
  <c r="AG1321" i="2"/>
  <c r="AL1321" i="2"/>
  <c r="AT1321" i="2"/>
  <c r="AY1321" i="2"/>
  <c r="AZ1321" i="2"/>
  <c r="BB1321" i="2"/>
  <c r="BC1321" i="2" s="1"/>
  <c r="BF1321" i="2"/>
  <c r="BG1321" i="2"/>
  <c r="BH1321" i="2"/>
  <c r="P1322" i="2"/>
  <c r="Q1322" i="2"/>
  <c r="R1322" i="2"/>
  <c r="AQ1322" i="2" s="1"/>
  <c r="S1322" i="2"/>
  <c r="AC1322" i="2"/>
  <c r="AE1322" i="2"/>
  <c r="AF1322" i="2"/>
  <c r="AG1322" i="2"/>
  <c r="AL1322" i="2"/>
  <c r="AT1322" i="2"/>
  <c r="AY1322" i="2"/>
  <c r="AZ1322" i="2"/>
  <c r="BB1322" i="2"/>
  <c r="BC1322" i="2" s="1"/>
  <c r="BF1322" i="2"/>
  <c r="BG1322" i="2"/>
  <c r="BH1322" i="2"/>
  <c r="P1323" i="2"/>
  <c r="Q1323" i="2"/>
  <c r="R1323" i="2"/>
  <c r="AQ1323" i="2" s="1"/>
  <c r="S1323" i="2"/>
  <c r="AC1323" i="2"/>
  <c r="AE1323" i="2"/>
  <c r="AF1323" i="2"/>
  <c r="AG1323" i="2"/>
  <c r="AL1323" i="2"/>
  <c r="AT1323" i="2"/>
  <c r="AY1323" i="2"/>
  <c r="AZ1323" i="2"/>
  <c r="BB1323" i="2"/>
  <c r="BC1323" i="2" s="1"/>
  <c r="BF1323" i="2"/>
  <c r="BG1323" i="2"/>
  <c r="BH1323" i="2"/>
  <c r="P1324" i="2"/>
  <c r="Q1324" i="2"/>
  <c r="R1324" i="2"/>
  <c r="AQ1324" i="2" s="1"/>
  <c r="S1324" i="2"/>
  <c r="AC1324" i="2"/>
  <c r="AE1324" i="2"/>
  <c r="AF1324" i="2"/>
  <c r="AG1324" i="2"/>
  <c r="AL1324" i="2"/>
  <c r="AT1324" i="2"/>
  <c r="AY1324" i="2"/>
  <c r="AZ1324" i="2"/>
  <c r="BB1324" i="2"/>
  <c r="BC1324" i="2" s="1"/>
  <c r="BF1324" i="2"/>
  <c r="BG1324" i="2"/>
  <c r="BH1324" i="2"/>
  <c r="P1325" i="2"/>
  <c r="Q1325" i="2"/>
  <c r="R1325" i="2"/>
  <c r="AQ1325" i="2" s="1"/>
  <c r="S1325" i="2"/>
  <c r="AC1325" i="2"/>
  <c r="AE1325" i="2"/>
  <c r="AF1325" i="2"/>
  <c r="AG1325" i="2"/>
  <c r="AL1325" i="2"/>
  <c r="AT1325" i="2"/>
  <c r="AY1325" i="2"/>
  <c r="AZ1325" i="2"/>
  <c r="BB1325" i="2"/>
  <c r="BC1325" i="2" s="1"/>
  <c r="BF1325" i="2"/>
  <c r="BG1325" i="2"/>
  <c r="BH1325" i="2"/>
  <c r="P1326" i="2"/>
  <c r="Q1326" i="2"/>
  <c r="R1326" i="2"/>
  <c r="AQ1326" i="2" s="1"/>
  <c r="S1326" i="2"/>
  <c r="AC1326" i="2"/>
  <c r="AE1326" i="2"/>
  <c r="AF1326" i="2"/>
  <c r="AG1326" i="2"/>
  <c r="AL1326" i="2"/>
  <c r="AT1326" i="2"/>
  <c r="AY1326" i="2"/>
  <c r="AZ1326" i="2"/>
  <c r="BB1326" i="2"/>
  <c r="BC1326" i="2" s="1"/>
  <c r="BF1326" i="2"/>
  <c r="BG1326" i="2"/>
  <c r="BH1326" i="2"/>
  <c r="P1327" i="2"/>
  <c r="Q1327" i="2"/>
  <c r="R1327" i="2"/>
  <c r="AQ1327" i="2" s="1"/>
  <c r="S1327" i="2"/>
  <c r="AC1327" i="2"/>
  <c r="AE1327" i="2"/>
  <c r="AF1327" i="2"/>
  <c r="AG1327" i="2"/>
  <c r="AL1327" i="2"/>
  <c r="AT1327" i="2"/>
  <c r="AY1327" i="2"/>
  <c r="AZ1327" i="2"/>
  <c r="BB1327" i="2"/>
  <c r="BC1327" i="2" s="1"/>
  <c r="BF1327" i="2"/>
  <c r="BG1327" i="2"/>
  <c r="BH1327" i="2"/>
  <c r="P1328" i="2"/>
  <c r="Q1328" i="2"/>
  <c r="R1328" i="2"/>
  <c r="AQ1328" i="2" s="1"/>
  <c r="S1328" i="2"/>
  <c r="AC1328" i="2"/>
  <c r="AE1328" i="2"/>
  <c r="AF1328" i="2"/>
  <c r="AG1328" i="2"/>
  <c r="AL1328" i="2"/>
  <c r="AT1328" i="2"/>
  <c r="AY1328" i="2"/>
  <c r="AZ1328" i="2"/>
  <c r="BB1328" i="2"/>
  <c r="BC1328" i="2" s="1"/>
  <c r="BF1328" i="2"/>
  <c r="BG1328" i="2"/>
  <c r="BH1328" i="2"/>
  <c r="P1329" i="2"/>
  <c r="Q1329" i="2"/>
  <c r="R1329" i="2"/>
  <c r="AQ1329" i="2" s="1"/>
  <c r="S1329" i="2"/>
  <c r="AC1329" i="2"/>
  <c r="AE1329" i="2"/>
  <c r="AF1329" i="2"/>
  <c r="AG1329" i="2"/>
  <c r="AL1329" i="2"/>
  <c r="AT1329" i="2"/>
  <c r="AY1329" i="2"/>
  <c r="AZ1329" i="2"/>
  <c r="BB1329" i="2"/>
  <c r="BC1329" i="2" s="1"/>
  <c r="BF1329" i="2"/>
  <c r="BG1329" i="2"/>
  <c r="BH1329" i="2"/>
  <c r="P1330" i="2"/>
  <c r="Q1330" i="2"/>
  <c r="R1330" i="2"/>
  <c r="AQ1330" i="2" s="1"/>
  <c r="S1330" i="2"/>
  <c r="AC1330" i="2"/>
  <c r="AE1330" i="2"/>
  <c r="AF1330" i="2"/>
  <c r="AG1330" i="2"/>
  <c r="AL1330" i="2"/>
  <c r="AT1330" i="2"/>
  <c r="AY1330" i="2"/>
  <c r="AZ1330" i="2"/>
  <c r="BB1330" i="2"/>
  <c r="BC1330" i="2" s="1"/>
  <c r="BF1330" i="2"/>
  <c r="BG1330" i="2"/>
  <c r="BH1330" i="2"/>
  <c r="P1331" i="2"/>
  <c r="Q1331" i="2"/>
  <c r="R1331" i="2"/>
  <c r="AQ1331" i="2" s="1"/>
  <c r="S1331" i="2"/>
  <c r="AC1331" i="2"/>
  <c r="AE1331" i="2"/>
  <c r="AF1331" i="2"/>
  <c r="AG1331" i="2"/>
  <c r="AL1331" i="2"/>
  <c r="AT1331" i="2"/>
  <c r="AY1331" i="2"/>
  <c r="AZ1331" i="2"/>
  <c r="BB1331" i="2"/>
  <c r="BC1331" i="2" s="1"/>
  <c r="BF1331" i="2"/>
  <c r="BG1331" i="2"/>
  <c r="BH1331" i="2"/>
  <c r="P1332" i="2"/>
  <c r="Q1332" i="2"/>
  <c r="R1332" i="2"/>
  <c r="AQ1332" i="2" s="1"/>
  <c r="S1332" i="2"/>
  <c r="AC1332" i="2"/>
  <c r="AE1332" i="2"/>
  <c r="AF1332" i="2"/>
  <c r="AG1332" i="2"/>
  <c r="AL1332" i="2"/>
  <c r="AT1332" i="2"/>
  <c r="AY1332" i="2"/>
  <c r="AZ1332" i="2"/>
  <c r="BB1332" i="2"/>
  <c r="BC1332" i="2" s="1"/>
  <c r="BF1332" i="2"/>
  <c r="BG1332" i="2"/>
  <c r="BH1332" i="2"/>
  <c r="P1333" i="2"/>
  <c r="Q1333" i="2"/>
  <c r="R1333" i="2"/>
  <c r="AQ1333" i="2" s="1"/>
  <c r="S1333" i="2"/>
  <c r="AC1333" i="2"/>
  <c r="AE1333" i="2"/>
  <c r="AF1333" i="2"/>
  <c r="AG1333" i="2"/>
  <c r="AL1333" i="2"/>
  <c r="AT1333" i="2"/>
  <c r="AY1333" i="2"/>
  <c r="AZ1333" i="2"/>
  <c r="BB1333" i="2"/>
  <c r="BC1333" i="2" s="1"/>
  <c r="BF1333" i="2"/>
  <c r="BG1333" i="2"/>
  <c r="BH1333" i="2"/>
  <c r="P1334" i="2"/>
  <c r="Q1334" i="2"/>
  <c r="R1334" i="2"/>
  <c r="AQ1334" i="2" s="1"/>
  <c r="S1334" i="2"/>
  <c r="AC1334" i="2"/>
  <c r="AE1334" i="2"/>
  <c r="AF1334" i="2"/>
  <c r="AG1334" i="2"/>
  <c r="AL1334" i="2"/>
  <c r="AT1334" i="2"/>
  <c r="AY1334" i="2"/>
  <c r="AZ1334" i="2"/>
  <c r="BB1334" i="2"/>
  <c r="BC1334" i="2" s="1"/>
  <c r="BF1334" i="2"/>
  <c r="BG1334" i="2"/>
  <c r="BH1334" i="2"/>
  <c r="P1335" i="2"/>
  <c r="Q1335" i="2"/>
  <c r="R1335" i="2"/>
  <c r="AQ1335" i="2" s="1"/>
  <c r="S1335" i="2"/>
  <c r="AC1335" i="2"/>
  <c r="AE1335" i="2"/>
  <c r="AF1335" i="2"/>
  <c r="AG1335" i="2"/>
  <c r="AL1335" i="2"/>
  <c r="AT1335" i="2"/>
  <c r="AY1335" i="2"/>
  <c r="AZ1335" i="2"/>
  <c r="BB1335" i="2"/>
  <c r="BC1335" i="2" s="1"/>
  <c r="BF1335" i="2"/>
  <c r="BG1335" i="2"/>
  <c r="BH1335" i="2"/>
  <c r="P1336" i="2"/>
  <c r="Q1336" i="2"/>
  <c r="R1336" i="2"/>
  <c r="AQ1336" i="2" s="1"/>
  <c r="S1336" i="2"/>
  <c r="AC1336" i="2"/>
  <c r="AE1336" i="2"/>
  <c r="AF1336" i="2"/>
  <c r="AG1336" i="2"/>
  <c r="AL1336" i="2"/>
  <c r="AT1336" i="2"/>
  <c r="AY1336" i="2"/>
  <c r="AZ1336" i="2"/>
  <c r="BB1336" i="2"/>
  <c r="BC1336" i="2" s="1"/>
  <c r="BF1336" i="2"/>
  <c r="BG1336" i="2"/>
  <c r="BH1336" i="2"/>
  <c r="P1337" i="2"/>
  <c r="Q1337" i="2"/>
  <c r="R1337" i="2"/>
  <c r="AQ1337" i="2" s="1"/>
  <c r="S1337" i="2"/>
  <c r="AC1337" i="2"/>
  <c r="AE1337" i="2"/>
  <c r="AF1337" i="2"/>
  <c r="AG1337" i="2"/>
  <c r="AL1337" i="2"/>
  <c r="AT1337" i="2"/>
  <c r="AY1337" i="2"/>
  <c r="AZ1337" i="2"/>
  <c r="BB1337" i="2"/>
  <c r="BC1337" i="2" s="1"/>
  <c r="BF1337" i="2"/>
  <c r="BG1337" i="2"/>
  <c r="BH1337" i="2"/>
  <c r="P1338" i="2"/>
  <c r="Q1338" i="2"/>
  <c r="R1338" i="2"/>
  <c r="AQ1338" i="2" s="1"/>
  <c r="S1338" i="2"/>
  <c r="AC1338" i="2"/>
  <c r="AE1338" i="2"/>
  <c r="AF1338" i="2"/>
  <c r="AG1338" i="2"/>
  <c r="AL1338" i="2"/>
  <c r="AT1338" i="2"/>
  <c r="AY1338" i="2"/>
  <c r="AZ1338" i="2"/>
  <c r="BB1338" i="2"/>
  <c r="BC1338" i="2" s="1"/>
  <c r="BF1338" i="2"/>
  <c r="BG1338" i="2"/>
  <c r="BH1338" i="2"/>
  <c r="P1339" i="2"/>
  <c r="Q1339" i="2"/>
  <c r="R1339" i="2"/>
  <c r="AQ1339" i="2" s="1"/>
  <c r="S1339" i="2"/>
  <c r="AC1339" i="2"/>
  <c r="AE1339" i="2"/>
  <c r="AF1339" i="2"/>
  <c r="AG1339" i="2"/>
  <c r="AL1339" i="2"/>
  <c r="AT1339" i="2"/>
  <c r="AY1339" i="2"/>
  <c r="AZ1339" i="2"/>
  <c r="BB1339" i="2"/>
  <c r="BC1339" i="2" s="1"/>
  <c r="BF1339" i="2"/>
  <c r="BG1339" i="2"/>
  <c r="BH1339" i="2"/>
  <c r="P1340" i="2"/>
  <c r="Q1340" i="2"/>
  <c r="R1340" i="2"/>
  <c r="AQ1340" i="2" s="1"/>
  <c r="S1340" i="2"/>
  <c r="AC1340" i="2"/>
  <c r="AE1340" i="2"/>
  <c r="AF1340" i="2"/>
  <c r="AG1340" i="2"/>
  <c r="AL1340" i="2"/>
  <c r="AT1340" i="2"/>
  <c r="AY1340" i="2"/>
  <c r="AZ1340" i="2"/>
  <c r="BB1340" i="2"/>
  <c r="BC1340" i="2" s="1"/>
  <c r="BF1340" i="2"/>
  <c r="BG1340" i="2"/>
  <c r="BH1340" i="2"/>
  <c r="P1341" i="2"/>
  <c r="Q1341" i="2"/>
  <c r="R1341" i="2"/>
  <c r="AQ1341" i="2" s="1"/>
  <c r="S1341" i="2"/>
  <c r="AC1341" i="2"/>
  <c r="AE1341" i="2"/>
  <c r="AF1341" i="2"/>
  <c r="AG1341" i="2"/>
  <c r="AL1341" i="2"/>
  <c r="AT1341" i="2"/>
  <c r="AY1341" i="2"/>
  <c r="AZ1341" i="2"/>
  <c r="BB1341" i="2"/>
  <c r="BC1341" i="2" s="1"/>
  <c r="BF1341" i="2"/>
  <c r="BG1341" i="2"/>
  <c r="BH1341" i="2"/>
  <c r="P1342" i="2"/>
  <c r="Q1342" i="2"/>
  <c r="R1342" i="2"/>
  <c r="AQ1342" i="2" s="1"/>
  <c r="S1342" i="2"/>
  <c r="AC1342" i="2"/>
  <c r="AE1342" i="2"/>
  <c r="AF1342" i="2"/>
  <c r="AG1342" i="2"/>
  <c r="AL1342" i="2"/>
  <c r="AT1342" i="2"/>
  <c r="AY1342" i="2"/>
  <c r="AZ1342" i="2"/>
  <c r="BB1342" i="2"/>
  <c r="BC1342" i="2" s="1"/>
  <c r="BF1342" i="2"/>
  <c r="BG1342" i="2"/>
  <c r="BH1342" i="2"/>
  <c r="P1343" i="2"/>
  <c r="Q1343" i="2"/>
  <c r="R1343" i="2"/>
  <c r="AQ1343" i="2" s="1"/>
  <c r="S1343" i="2"/>
  <c r="AC1343" i="2"/>
  <c r="AE1343" i="2"/>
  <c r="AF1343" i="2"/>
  <c r="AG1343" i="2"/>
  <c r="AL1343" i="2"/>
  <c r="AT1343" i="2"/>
  <c r="AY1343" i="2"/>
  <c r="AZ1343" i="2"/>
  <c r="BB1343" i="2"/>
  <c r="BC1343" i="2" s="1"/>
  <c r="BF1343" i="2"/>
  <c r="BG1343" i="2"/>
  <c r="BH1343" i="2"/>
  <c r="P1344" i="2"/>
  <c r="Q1344" i="2"/>
  <c r="R1344" i="2"/>
  <c r="AQ1344" i="2" s="1"/>
  <c r="S1344" i="2"/>
  <c r="AC1344" i="2"/>
  <c r="AE1344" i="2"/>
  <c r="AF1344" i="2"/>
  <c r="AG1344" i="2"/>
  <c r="AL1344" i="2"/>
  <c r="AT1344" i="2"/>
  <c r="AY1344" i="2"/>
  <c r="AZ1344" i="2"/>
  <c r="BB1344" i="2"/>
  <c r="BC1344" i="2" s="1"/>
  <c r="BF1344" i="2"/>
  <c r="BG1344" i="2"/>
  <c r="BH1344" i="2"/>
  <c r="P1345" i="2"/>
  <c r="Q1345" i="2"/>
  <c r="R1345" i="2"/>
  <c r="AQ1345" i="2" s="1"/>
  <c r="S1345" i="2"/>
  <c r="AC1345" i="2"/>
  <c r="AE1345" i="2"/>
  <c r="AF1345" i="2"/>
  <c r="AG1345" i="2"/>
  <c r="AL1345" i="2"/>
  <c r="AT1345" i="2"/>
  <c r="AY1345" i="2"/>
  <c r="AZ1345" i="2"/>
  <c r="BB1345" i="2"/>
  <c r="BC1345" i="2" s="1"/>
  <c r="BF1345" i="2"/>
  <c r="BG1345" i="2"/>
  <c r="BH1345" i="2"/>
  <c r="P1346" i="2"/>
  <c r="Q1346" i="2"/>
  <c r="R1346" i="2"/>
  <c r="AQ1346" i="2" s="1"/>
  <c r="S1346" i="2"/>
  <c r="AC1346" i="2"/>
  <c r="AE1346" i="2"/>
  <c r="AF1346" i="2"/>
  <c r="AG1346" i="2"/>
  <c r="AL1346" i="2"/>
  <c r="AT1346" i="2"/>
  <c r="AY1346" i="2"/>
  <c r="AZ1346" i="2"/>
  <c r="BB1346" i="2"/>
  <c r="BC1346" i="2" s="1"/>
  <c r="BF1346" i="2"/>
  <c r="BG1346" i="2"/>
  <c r="BH1346" i="2"/>
  <c r="P1347" i="2"/>
  <c r="Q1347" i="2"/>
  <c r="R1347" i="2"/>
  <c r="AQ1347" i="2" s="1"/>
  <c r="S1347" i="2"/>
  <c r="AC1347" i="2"/>
  <c r="AE1347" i="2"/>
  <c r="AF1347" i="2"/>
  <c r="AG1347" i="2"/>
  <c r="AL1347" i="2"/>
  <c r="AT1347" i="2"/>
  <c r="AY1347" i="2"/>
  <c r="AZ1347" i="2"/>
  <c r="BB1347" i="2"/>
  <c r="BC1347" i="2" s="1"/>
  <c r="BF1347" i="2"/>
  <c r="BG1347" i="2"/>
  <c r="BH1347" i="2"/>
  <c r="P1348" i="2"/>
  <c r="Q1348" i="2"/>
  <c r="R1348" i="2"/>
  <c r="AQ1348" i="2" s="1"/>
  <c r="S1348" i="2"/>
  <c r="AC1348" i="2"/>
  <c r="AE1348" i="2"/>
  <c r="AF1348" i="2"/>
  <c r="AG1348" i="2"/>
  <c r="AL1348" i="2"/>
  <c r="AT1348" i="2"/>
  <c r="AY1348" i="2"/>
  <c r="AZ1348" i="2"/>
  <c r="BB1348" i="2"/>
  <c r="BC1348" i="2" s="1"/>
  <c r="BF1348" i="2"/>
  <c r="BG1348" i="2"/>
  <c r="BH1348" i="2"/>
  <c r="P1349" i="2"/>
  <c r="Q1349" i="2"/>
  <c r="R1349" i="2"/>
  <c r="AQ1349" i="2" s="1"/>
  <c r="S1349" i="2"/>
  <c r="AC1349" i="2"/>
  <c r="AE1349" i="2"/>
  <c r="AF1349" i="2"/>
  <c r="AG1349" i="2"/>
  <c r="AL1349" i="2"/>
  <c r="AT1349" i="2"/>
  <c r="AY1349" i="2"/>
  <c r="AZ1349" i="2"/>
  <c r="BB1349" i="2"/>
  <c r="BC1349" i="2" s="1"/>
  <c r="BF1349" i="2"/>
  <c r="BG1349" i="2"/>
  <c r="BH1349" i="2"/>
  <c r="P1350" i="2"/>
  <c r="Q1350" i="2"/>
  <c r="R1350" i="2"/>
  <c r="AQ1350" i="2" s="1"/>
  <c r="S1350" i="2"/>
  <c r="AC1350" i="2"/>
  <c r="AE1350" i="2"/>
  <c r="AF1350" i="2"/>
  <c r="AG1350" i="2"/>
  <c r="AL1350" i="2"/>
  <c r="AT1350" i="2"/>
  <c r="AY1350" i="2"/>
  <c r="AZ1350" i="2"/>
  <c r="BB1350" i="2"/>
  <c r="BC1350" i="2" s="1"/>
  <c r="BF1350" i="2"/>
  <c r="BG1350" i="2"/>
  <c r="BH1350" i="2"/>
  <c r="P1351" i="2"/>
  <c r="Q1351" i="2"/>
  <c r="R1351" i="2"/>
  <c r="AQ1351" i="2" s="1"/>
  <c r="S1351" i="2"/>
  <c r="AC1351" i="2"/>
  <c r="AE1351" i="2"/>
  <c r="AF1351" i="2"/>
  <c r="AG1351" i="2"/>
  <c r="AL1351" i="2"/>
  <c r="AT1351" i="2"/>
  <c r="AY1351" i="2"/>
  <c r="AZ1351" i="2"/>
  <c r="BB1351" i="2"/>
  <c r="BC1351" i="2" s="1"/>
  <c r="BF1351" i="2"/>
  <c r="BG1351" i="2"/>
  <c r="BH1351" i="2"/>
  <c r="P1352" i="2"/>
  <c r="Q1352" i="2"/>
  <c r="R1352" i="2"/>
  <c r="AQ1352" i="2" s="1"/>
  <c r="S1352" i="2"/>
  <c r="AC1352" i="2"/>
  <c r="AE1352" i="2"/>
  <c r="AF1352" i="2"/>
  <c r="AG1352" i="2"/>
  <c r="AL1352" i="2"/>
  <c r="AT1352" i="2"/>
  <c r="AY1352" i="2"/>
  <c r="AZ1352" i="2"/>
  <c r="BB1352" i="2"/>
  <c r="BC1352" i="2" s="1"/>
  <c r="BF1352" i="2"/>
  <c r="BG1352" i="2"/>
  <c r="BH1352" i="2"/>
  <c r="P1353" i="2"/>
  <c r="Q1353" i="2"/>
  <c r="R1353" i="2"/>
  <c r="AQ1353" i="2" s="1"/>
  <c r="S1353" i="2"/>
  <c r="AC1353" i="2"/>
  <c r="AE1353" i="2"/>
  <c r="AF1353" i="2"/>
  <c r="AG1353" i="2"/>
  <c r="AL1353" i="2"/>
  <c r="AT1353" i="2"/>
  <c r="AY1353" i="2"/>
  <c r="AZ1353" i="2"/>
  <c r="BB1353" i="2"/>
  <c r="BC1353" i="2" s="1"/>
  <c r="BF1353" i="2"/>
  <c r="BG1353" i="2"/>
  <c r="BH1353" i="2"/>
  <c r="P1354" i="2"/>
  <c r="Q1354" i="2"/>
  <c r="R1354" i="2"/>
  <c r="AQ1354" i="2" s="1"/>
  <c r="S1354" i="2"/>
  <c r="AC1354" i="2"/>
  <c r="AE1354" i="2"/>
  <c r="AF1354" i="2"/>
  <c r="AG1354" i="2"/>
  <c r="AL1354" i="2"/>
  <c r="AT1354" i="2"/>
  <c r="AY1354" i="2"/>
  <c r="AZ1354" i="2"/>
  <c r="BB1354" i="2"/>
  <c r="BC1354" i="2" s="1"/>
  <c r="BF1354" i="2"/>
  <c r="BG1354" i="2"/>
  <c r="BH1354" i="2"/>
  <c r="P1355" i="2"/>
  <c r="Q1355" i="2"/>
  <c r="R1355" i="2"/>
  <c r="AQ1355" i="2" s="1"/>
  <c r="S1355" i="2"/>
  <c r="AC1355" i="2"/>
  <c r="AE1355" i="2"/>
  <c r="AF1355" i="2"/>
  <c r="AG1355" i="2"/>
  <c r="AL1355" i="2"/>
  <c r="AT1355" i="2"/>
  <c r="AY1355" i="2"/>
  <c r="AZ1355" i="2"/>
  <c r="BB1355" i="2"/>
  <c r="BC1355" i="2" s="1"/>
  <c r="BF1355" i="2"/>
  <c r="BG1355" i="2"/>
  <c r="BH1355" i="2"/>
  <c r="P1356" i="2"/>
  <c r="Q1356" i="2"/>
  <c r="R1356" i="2"/>
  <c r="AQ1356" i="2" s="1"/>
  <c r="S1356" i="2"/>
  <c r="AC1356" i="2"/>
  <c r="AE1356" i="2"/>
  <c r="AF1356" i="2"/>
  <c r="AG1356" i="2"/>
  <c r="AL1356" i="2"/>
  <c r="AT1356" i="2"/>
  <c r="AY1356" i="2"/>
  <c r="AZ1356" i="2"/>
  <c r="BB1356" i="2"/>
  <c r="BC1356" i="2" s="1"/>
  <c r="BF1356" i="2"/>
  <c r="BG1356" i="2"/>
  <c r="BH1356" i="2"/>
  <c r="P1357" i="2"/>
  <c r="Q1357" i="2"/>
  <c r="R1357" i="2"/>
  <c r="AQ1357" i="2" s="1"/>
  <c r="S1357" i="2"/>
  <c r="AC1357" i="2"/>
  <c r="AE1357" i="2"/>
  <c r="AF1357" i="2"/>
  <c r="AG1357" i="2"/>
  <c r="AL1357" i="2"/>
  <c r="AT1357" i="2"/>
  <c r="AY1357" i="2"/>
  <c r="AZ1357" i="2"/>
  <c r="BB1357" i="2"/>
  <c r="BC1357" i="2" s="1"/>
  <c r="BF1357" i="2"/>
  <c r="BG1357" i="2"/>
  <c r="BH1357" i="2"/>
  <c r="P1358" i="2"/>
  <c r="Q1358" i="2"/>
  <c r="R1358" i="2"/>
  <c r="AQ1358" i="2" s="1"/>
  <c r="S1358" i="2"/>
  <c r="AC1358" i="2"/>
  <c r="AE1358" i="2"/>
  <c r="AF1358" i="2"/>
  <c r="AG1358" i="2"/>
  <c r="AL1358" i="2"/>
  <c r="AT1358" i="2"/>
  <c r="AY1358" i="2"/>
  <c r="AZ1358" i="2"/>
  <c r="BB1358" i="2"/>
  <c r="BC1358" i="2" s="1"/>
  <c r="BF1358" i="2"/>
  <c r="BG1358" i="2"/>
  <c r="BH1358" i="2"/>
  <c r="P1359" i="2"/>
  <c r="Q1359" i="2"/>
  <c r="R1359" i="2"/>
  <c r="AQ1359" i="2" s="1"/>
  <c r="S1359" i="2"/>
  <c r="AC1359" i="2"/>
  <c r="AE1359" i="2"/>
  <c r="AF1359" i="2"/>
  <c r="AG1359" i="2"/>
  <c r="AL1359" i="2"/>
  <c r="AT1359" i="2"/>
  <c r="AY1359" i="2"/>
  <c r="AZ1359" i="2"/>
  <c r="BB1359" i="2"/>
  <c r="BC1359" i="2" s="1"/>
  <c r="BF1359" i="2"/>
  <c r="BG1359" i="2"/>
  <c r="BH1359" i="2"/>
  <c r="P1360" i="2"/>
  <c r="Q1360" i="2"/>
  <c r="R1360" i="2"/>
  <c r="AQ1360" i="2" s="1"/>
  <c r="S1360" i="2"/>
  <c r="AC1360" i="2"/>
  <c r="AE1360" i="2"/>
  <c r="AF1360" i="2"/>
  <c r="AG1360" i="2"/>
  <c r="AL1360" i="2"/>
  <c r="AT1360" i="2"/>
  <c r="AY1360" i="2"/>
  <c r="AZ1360" i="2"/>
  <c r="BB1360" i="2"/>
  <c r="BC1360" i="2" s="1"/>
  <c r="BF1360" i="2"/>
  <c r="BG1360" i="2"/>
  <c r="BH1360" i="2"/>
  <c r="P1361" i="2"/>
  <c r="Q1361" i="2"/>
  <c r="R1361" i="2"/>
  <c r="AQ1361" i="2" s="1"/>
  <c r="S1361" i="2"/>
  <c r="AC1361" i="2"/>
  <c r="AE1361" i="2"/>
  <c r="AF1361" i="2"/>
  <c r="AG1361" i="2"/>
  <c r="AL1361" i="2"/>
  <c r="AT1361" i="2"/>
  <c r="AY1361" i="2"/>
  <c r="AZ1361" i="2"/>
  <c r="BB1361" i="2"/>
  <c r="BC1361" i="2" s="1"/>
  <c r="BF1361" i="2"/>
  <c r="BG1361" i="2"/>
  <c r="BH1361" i="2"/>
  <c r="P1362" i="2"/>
  <c r="Q1362" i="2"/>
  <c r="R1362" i="2"/>
  <c r="AQ1362" i="2" s="1"/>
  <c r="S1362" i="2"/>
  <c r="AC1362" i="2"/>
  <c r="AE1362" i="2"/>
  <c r="AF1362" i="2"/>
  <c r="AG1362" i="2"/>
  <c r="AL1362" i="2"/>
  <c r="AT1362" i="2"/>
  <c r="AY1362" i="2"/>
  <c r="AZ1362" i="2"/>
  <c r="BB1362" i="2"/>
  <c r="BC1362" i="2" s="1"/>
  <c r="BF1362" i="2"/>
  <c r="BG1362" i="2"/>
  <c r="BH1362" i="2"/>
  <c r="P1363" i="2"/>
  <c r="Q1363" i="2"/>
  <c r="R1363" i="2"/>
  <c r="AQ1363" i="2" s="1"/>
  <c r="S1363" i="2"/>
  <c r="AC1363" i="2"/>
  <c r="AE1363" i="2"/>
  <c r="AF1363" i="2"/>
  <c r="AG1363" i="2"/>
  <c r="AL1363" i="2"/>
  <c r="AT1363" i="2"/>
  <c r="AY1363" i="2"/>
  <c r="AZ1363" i="2"/>
  <c r="BB1363" i="2"/>
  <c r="BC1363" i="2" s="1"/>
  <c r="BF1363" i="2"/>
  <c r="BG1363" i="2"/>
  <c r="BH1363" i="2"/>
  <c r="P1364" i="2"/>
  <c r="Q1364" i="2"/>
  <c r="R1364" i="2"/>
  <c r="AQ1364" i="2" s="1"/>
  <c r="S1364" i="2"/>
  <c r="AC1364" i="2"/>
  <c r="AE1364" i="2"/>
  <c r="AF1364" i="2"/>
  <c r="AG1364" i="2"/>
  <c r="AL1364" i="2"/>
  <c r="AT1364" i="2"/>
  <c r="AY1364" i="2"/>
  <c r="AZ1364" i="2"/>
  <c r="BB1364" i="2"/>
  <c r="BC1364" i="2" s="1"/>
  <c r="BF1364" i="2"/>
  <c r="BG1364" i="2"/>
  <c r="BH1364" i="2"/>
  <c r="P1365" i="2"/>
  <c r="Q1365" i="2"/>
  <c r="R1365" i="2"/>
  <c r="AQ1365" i="2" s="1"/>
  <c r="S1365" i="2"/>
  <c r="AC1365" i="2"/>
  <c r="AE1365" i="2"/>
  <c r="AF1365" i="2"/>
  <c r="AG1365" i="2"/>
  <c r="AL1365" i="2"/>
  <c r="AT1365" i="2"/>
  <c r="AY1365" i="2"/>
  <c r="AZ1365" i="2"/>
  <c r="BB1365" i="2"/>
  <c r="BC1365" i="2" s="1"/>
  <c r="BF1365" i="2"/>
  <c r="BG1365" i="2"/>
  <c r="BH1365" i="2"/>
  <c r="P1366" i="2"/>
  <c r="Q1366" i="2"/>
  <c r="R1366" i="2"/>
  <c r="AQ1366" i="2" s="1"/>
  <c r="S1366" i="2"/>
  <c r="AC1366" i="2"/>
  <c r="AE1366" i="2"/>
  <c r="AF1366" i="2"/>
  <c r="AG1366" i="2"/>
  <c r="AL1366" i="2"/>
  <c r="AT1366" i="2"/>
  <c r="AY1366" i="2"/>
  <c r="AZ1366" i="2"/>
  <c r="BB1366" i="2"/>
  <c r="BC1366" i="2" s="1"/>
  <c r="BF1366" i="2"/>
  <c r="BG1366" i="2"/>
  <c r="BH1366" i="2"/>
  <c r="P1367" i="2"/>
  <c r="Q1367" i="2"/>
  <c r="R1367" i="2"/>
  <c r="AQ1367" i="2" s="1"/>
  <c r="S1367" i="2"/>
  <c r="AC1367" i="2"/>
  <c r="AE1367" i="2"/>
  <c r="AF1367" i="2"/>
  <c r="AG1367" i="2"/>
  <c r="AL1367" i="2"/>
  <c r="AT1367" i="2"/>
  <c r="AY1367" i="2"/>
  <c r="AZ1367" i="2"/>
  <c r="BB1367" i="2"/>
  <c r="BC1367" i="2" s="1"/>
  <c r="BF1367" i="2"/>
  <c r="BG1367" i="2"/>
  <c r="BH1367" i="2"/>
  <c r="P1368" i="2"/>
  <c r="Q1368" i="2"/>
  <c r="R1368" i="2"/>
  <c r="AQ1368" i="2" s="1"/>
  <c r="S1368" i="2"/>
  <c r="AC1368" i="2"/>
  <c r="AE1368" i="2"/>
  <c r="AF1368" i="2"/>
  <c r="AG1368" i="2"/>
  <c r="AL1368" i="2"/>
  <c r="AT1368" i="2"/>
  <c r="AY1368" i="2"/>
  <c r="AZ1368" i="2"/>
  <c r="BB1368" i="2"/>
  <c r="BC1368" i="2" s="1"/>
  <c r="BF1368" i="2"/>
  <c r="BG1368" i="2"/>
  <c r="BH1368" i="2"/>
  <c r="P1369" i="2"/>
  <c r="Q1369" i="2"/>
  <c r="R1369" i="2"/>
  <c r="AQ1369" i="2" s="1"/>
  <c r="S1369" i="2"/>
  <c r="AC1369" i="2"/>
  <c r="AE1369" i="2"/>
  <c r="AF1369" i="2"/>
  <c r="AG1369" i="2"/>
  <c r="AL1369" i="2"/>
  <c r="AT1369" i="2"/>
  <c r="AY1369" i="2"/>
  <c r="AZ1369" i="2"/>
  <c r="BB1369" i="2"/>
  <c r="BC1369" i="2" s="1"/>
  <c r="BF1369" i="2"/>
  <c r="BG1369" i="2"/>
  <c r="BH1369" i="2"/>
  <c r="P1370" i="2"/>
  <c r="Q1370" i="2"/>
  <c r="R1370" i="2"/>
  <c r="AQ1370" i="2" s="1"/>
  <c r="S1370" i="2"/>
  <c r="AC1370" i="2"/>
  <c r="AE1370" i="2"/>
  <c r="AF1370" i="2"/>
  <c r="AG1370" i="2"/>
  <c r="AL1370" i="2"/>
  <c r="AT1370" i="2"/>
  <c r="AY1370" i="2"/>
  <c r="AZ1370" i="2"/>
  <c r="BB1370" i="2"/>
  <c r="BC1370" i="2" s="1"/>
  <c r="BF1370" i="2"/>
  <c r="BG1370" i="2"/>
  <c r="BH1370" i="2"/>
  <c r="P1371" i="2"/>
  <c r="Q1371" i="2"/>
  <c r="R1371" i="2"/>
  <c r="AQ1371" i="2" s="1"/>
  <c r="S1371" i="2"/>
  <c r="AC1371" i="2"/>
  <c r="AE1371" i="2"/>
  <c r="AF1371" i="2"/>
  <c r="AG1371" i="2"/>
  <c r="AL1371" i="2"/>
  <c r="AT1371" i="2"/>
  <c r="AY1371" i="2"/>
  <c r="AZ1371" i="2"/>
  <c r="BB1371" i="2"/>
  <c r="BC1371" i="2" s="1"/>
  <c r="BF1371" i="2"/>
  <c r="BG1371" i="2"/>
  <c r="BH1371" i="2"/>
  <c r="P1372" i="2"/>
  <c r="Q1372" i="2"/>
  <c r="R1372" i="2"/>
  <c r="AQ1372" i="2" s="1"/>
  <c r="S1372" i="2"/>
  <c r="AC1372" i="2"/>
  <c r="AE1372" i="2"/>
  <c r="AF1372" i="2"/>
  <c r="AG1372" i="2"/>
  <c r="AL1372" i="2"/>
  <c r="AT1372" i="2"/>
  <c r="AY1372" i="2"/>
  <c r="AZ1372" i="2"/>
  <c r="BB1372" i="2"/>
  <c r="BC1372" i="2" s="1"/>
  <c r="BF1372" i="2"/>
  <c r="BG1372" i="2"/>
  <c r="BH1372" i="2"/>
  <c r="P1373" i="2"/>
  <c r="Q1373" i="2"/>
  <c r="R1373" i="2"/>
  <c r="AQ1373" i="2" s="1"/>
  <c r="S1373" i="2"/>
  <c r="AC1373" i="2"/>
  <c r="AE1373" i="2"/>
  <c r="AF1373" i="2"/>
  <c r="AG1373" i="2"/>
  <c r="AL1373" i="2"/>
  <c r="AT1373" i="2"/>
  <c r="AY1373" i="2"/>
  <c r="AZ1373" i="2"/>
  <c r="BB1373" i="2"/>
  <c r="BC1373" i="2" s="1"/>
  <c r="BF1373" i="2"/>
  <c r="BG1373" i="2"/>
  <c r="BH1373" i="2"/>
  <c r="P1374" i="2"/>
  <c r="Q1374" i="2"/>
  <c r="R1374" i="2"/>
  <c r="AQ1374" i="2" s="1"/>
  <c r="S1374" i="2"/>
  <c r="AC1374" i="2"/>
  <c r="AE1374" i="2"/>
  <c r="AF1374" i="2"/>
  <c r="AG1374" i="2"/>
  <c r="AL1374" i="2"/>
  <c r="AT1374" i="2"/>
  <c r="AY1374" i="2"/>
  <c r="AZ1374" i="2"/>
  <c r="BB1374" i="2"/>
  <c r="BC1374" i="2" s="1"/>
  <c r="BF1374" i="2"/>
  <c r="BG1374" i="2"/>
  <c r="BH1374" i="2"/>
  <c r="P1375" i="2"/>
  <c r="Q1375" i="2"/>
  <c r="R1375" i="2"/>
  <c r="AQ1375" i="2" s="1"/>
  <c r="S1375" i="2"/>
  <c r="AC1375" i="2"/>
  <c r="AE1375" i="2"/>
  <c r="AF1375" i="2"/>
  <c r="AG1375" i="2"/>
  <c r="AL1375" i="2"/>
  <c r="AT1375" i="2"/>
  <c r="AY1375" i="2"/>
  <c r="AZ1375" i="2"/>
  <c r="BB1375" i="2"/>
  <c r="BC1375" i="2" s="1"/>
  <c r="BF1375" i="2"/>
  <c r="BG1375" i="2"/>
  <c r="BH1375" i="2"/>
  <c r="P1376" i="2"/>
  <c r="Q1376" i="2"/>
  <c r="R1376" i="2"/>
  <c r="AQ1376" i="2" s="1"/>
  <c r="S1376" i="2"/>
  <c r="AC1376" i="2"/>
  <c r="AE1376" i="2"/>
  <c r="AF1376" i="2"/>
  <c r="AG1376" i="2"/>
  <c r="AL1376" i="2"/>
  <c r="AT1376" i="2"/>
  <c r="AY1376" i="2"/>
  <c r="AZ1376" i="2"/>
  <c r="BB1376" i="2"/>
  <c r="BC1376" i="2" s="1"/>
  <c r="BF1376" i="2"/>
  <c r="BG1376" i="2"/>
  <c r="BH1376" i="2"/>
  <c r="P1377" i="2"/>
  <c r="Q1377" i="2"/>
  <c r="R1377" i="2"/>
  <c r="AQ1377" i="2" s="1"/>
  <c r="S1377" i="2"/>
  <c r="AC1377" i="2"/>
  <c r="AE1377" i="2"/>
  <c r="AF1377" i="2"/>
  <c r="AG1377" i="2"/>
  <c r="AL1377" i="2"/>
  <c r="AT1377" i="2"/>
  <c r="AY1377" i="2"/>
  <c r="AZ1377" i="2"/>
  <c r="BB1377" i="2"/>
  <c r="BC1377" i="2" s="1"/>
  <c r="BF1377" i="2"/>
  <c r="BG1377" i="2"/>
  <c r="BH1377" i="2"/>
  <c r="P1378" i="2"/>
  <c r="Q1378" i="2"/>
  <c r="R1378" i="2"/>
  <c r="AQ1378" i="2" s="1"/>
  <c r="S1378" i="2"/>
  <c r="AC1378" i="2"/>
  <c r="AE1378" i="2"/>
  <c r="AF1378" i="2"/>
  <c r="AG1378" i="2"/>
  <c r="AL1378" i="2"/>
  <c r="AT1378" i="2"/>
  <c r="AY1378" i="2"/>
  <c r="AZ1378" i="2"/>
  <c r="BB1378" i="2"/>
  <c r="BC1378" i="2" s="1"/>
  <c r="BF1378" i="2"/>
  <c r="BG1378" i="2"/>
  <c r="BH1378" i="2"/>
  <c r="P1379" i="2"/>
  <c r="Q1379" i="2"/>
  <c r="R1379" i="2"/>
  <c r="AQ1379" i="2" s="1"/>
  <c r="S1379" i="2"/>
  <c r="AC1379" i="2"/>
  <c r="AE1379" i="2"/>
  <c r="AF1379" i="2"/>
  <c r="AG1379" i="2"/>
  <c r="AL1379" i="2"/>
  <c r="AT1379" i="2"/>
  <c r="AY1379" i="2"/>
  <c r="AZ1379" i="2"/>
  <c r="BB1379" i="2"/>
  <c r="BC1379" i="2" s="1"/>
  <c r="BF1379" i="2"/>
  <c r="BG1379" i="2"/>
  <c r="BH1379" i="2"/>
  <c r="P1380" i="2"/>
  <c r="Q1380" i="2"/>
  <c r="R1380" i="2"/>
  <c r="AQ1380" i="2" s="1"/>
  <c r="S1380" i="2"/>
  <c r="AC1380" i="2"/>
  <c r="AE1380" i="2"/>
  <c r="AF1380" i="2"/>
  <c r="AG1380" i="2"/>
  <c r="AL1380" i="2"/>
  <c r="AT1380" i="2"/>
  <c r="AY1380" i="2"/>
  <c r="AZ1380" i="2"/>
  <c r="BB1380" i="2"/>
  <c r="BC1380" i="2" s="1"/>
  <c r="BF1380" i="2"/>
  <c r="BG1380" i="2"/>
  <c r="BH1380" i="2"/>
  <c r="P1381" i="2"/>
  <c r="Q1381" i="2"/>
  <c r="R1381" i="2"/>
  <c r="AQ1381" i="2" s="1"/>
  <c r="S1381" i="2"/>
  <c r="AC1381" i="2"/>
  <c r="AE1381" i="2"/>
  <c r="AF1381" i="2"/>
  <c r="AG1381" i="2"/>
  <c r="AL1381" i="2"/>
  <c r="AT1381" i="2"/>
  <c r="AY1381" i="2"/>
  <c r="AZ1381" i="2"/>
  <c r="BB1381" i="2"/>
  <c r="BC1381" i="2" s="1"/>
  <c r="BF1381" i="2"/>
  <c r="BG1381" i="2"/>
  <c r="BH1381" i="2"/>
  <c r="P1382" i="2"/>
  <c r="Q1382" i="2"/>
  <c r="R1382" i="2"/>
  <c r="AQ1382" i="2" s="1"/>
  <c r="S1382" i="2"/>
  <c r="AC1382" i="2"/>
  <c r="AE1382" i="2"/>
  <c r="AF1382" i="2"/>
  <c r="AG1382" i="2"/>
  <c r="AL1382" i="2"/>
  <c r="AT1382" i="2"/>
  <c r="AY1382" i="2"/>
  <c r="AZ1382" i="2"/>
  <c r="BB1382" i="2"/>
  <c r="BC1382" i="2" s="1"/>
  <c r="BF1382" i="2"/>
  <c r="BG1382" i="2"/>
  <c r="BH1382" i="2"/>
  <c r="P1383" i="2"/>
  <c r="Q1383" i="2"/>
  <c r="R1383" i="2"/>
  <c r="AQ1383" i="2" s="1"/>
  <c r="S1383" i="2"/>
  <c r="AC1383" i="2"/>
  <c r="AE1383" i="2"/>
  <c r="AF1383" i="2"/>
  <c r="AG1383" i="2"/>
  <c r="AL1383" i="2"/>
  <c r="AT1383" i="2"/>
  <c r="AY1383" i="2"/>
  <c r="AZ1383" i="2"/>
  <c r="BB1383" i="2"/>
  <c r="BC1383" i="2" s="1"/>
  <c r="BF1383" i="2"/>
  <c r="BG1383" i="2"/>
  <c r="BH1383" i="2"/>
  <c r="P1384" i="2"/>
  <c r="Q1384" i="2"/>
  <c r="R1384" i="2"/>
  <c r="AQ1384" i="2" s="1"/>
  <c r="S1384" i="2"/>
  <c r="AC1384" i="2"/>
  <c r="AE1384" i="2"/>
  <c r="AF1384" i="2"/>
  <c r="AG1384" i="2"/>
  <c r="AL1384" i="2"/>
  <c r="AT1384" i="2"/>
  <c r="AY1384" i="2"/>
  <c r="AZ1384" i="2"/>
  <c r="BB1384" i="2"/>
  <c r="BC1384" i="2" s="1"/>
  <c r="BF1384" i="2"/>
  <c r="BG1384" i="2"/>
  <c r="BH1384" i="2"/>
  <c r="P1385" i="2"/>
  <c r="Q1385" i="2"/>
  <c r="R1385" i="2"/>
  <c r="AQ1385" i="2" s="1"/>
  <c r="S1385" i="2"/>
  <c r="AC1385" i="2"/>
  <c r="AE1385" i="2"/>
  <c r="AF1385" i="2"/>
  <c r="AG1385" i="2"/>
  <c r="AL1385" i="2"/>
  <c r="AT1385" i="2"/>
  <c r="AY1385" i="2"/>
  <c r="AZ1385" i="2"/>
  <c r="BB1385" i="2"/>
  <c r="BC1385" i="2" s="1"/>
  <c r="BF1385" i="2"/>
  <c r="BG1385" i="2"/>
  <c r="BH1385" i="2"/>
  <c r="P1386" i="2"/>
  <c r="Q1386" i="2"/>
  <c r="R1386" i="2"/>
  <c r="AQ1386" i="2" s="1"/>
  <c r="S1386" i="2"/>
  <c r="AC1386" i="2"/>
  <c r="AE1386" i="2"/>
  <c r="AF1386" i="2"/>
  <c r="AG1386" i="2"/>
  <c r="AL1386" i="2"/>
  <c r="AT1386" i="2"/>
  <c r="AY1386" i="2"/>
  <c r="AZ1386" i="2"/>
  <c r="BB1386" i="2"/>
  <c r="BC1386" i="2" s="1"/>
  <c r="BF1386" i="2"/>
  <c r="BG1386" i="2"/>
  <c r="BH1386" i="2"/>
  <c r="P1387" i="2"/>
  <c r="Q1387" i="2"/>
  <c r="R1387" i="2"/>
  <c r="AQ1387" i="2" s="1"/>
  <c r="S1387" i="2"/>
  <c r="AC1387" i="2"/>
  <c r="AE1387" i="2"/>
  <c r="AF1387" i="2"/>
  <c r="AG1387" i="2"/>
  <c r="AL1387" i="2"/>
  <c r="AT1387" i="2"/>
  <c r="AY1387" i="2"/>
  <c r="AZ1387" i="2"/>
  <c r="BB1387" i="2"/>
  <c r="BC1387" i="2" s="1"/>
  <c r="BF1387" i="2"/>
  <c r="BG1387" i="2"/>
  <c r="BH1387" i="2"/>
  <c r="P1388" i="2"/>
  <c r="Q1388" i="2"/>
  <c r="R1388" i="2"/>
  <c r="AQ1388" i="2" s="1"/>
  <c r="S1388" i="2"/>
  <c r="AC1388" i="2"/>
  <c r="AE1388" i="2"/>
  <c r="AF1388" i="2"/>
  <c r="AG1388" i="2"/>
  <c r="AL1388" i="2"/>
  <c r="AT1388" i="2"/>
  <c r="AY1388" i="2"/>
  <c r="AZ1388" i="2"/>
  <c r="BB1388" i="2"/>
  <c r="BC1388" i="2" s="1"/>
  <c r="BF1388" i="2"/>
  <c r="BG1388" i="2"/>
  <c r="BH1388" i="2"/>
  <c r="P1389" i="2"/>
  <c r="Q1389" i="2"/>
  <c r="R1389" i="2"/>
  <c r="AQ1389" i="2" s="1"/>
  <c r="S1389" i="2"/>
  <c r="AC1389" i="2"/>
  <c r="AE1389" i="2"/>
  <c r="AF1389" i="2"/>
  <c r="AG1389" i="2"/>
  <c r="AL1389" i="2"/>
  <c r="AT1389" i="2"/>
  <c r="AY1389" i="2"/>
  <c r="AZ1389" i="2"/>
  <c r="BB1389" i="2"/>
  <c r="BC1389" i="2" s="1"/>
  <c r="BF1389" i="2"/>
  <c r="BG1389" i="2"/>
  <c r="BH1389" i="2"/>
  <c r="P1390" i="2"/>
  <c r="Q1390" i="2"/>
  <c r="R1390" i="2"/>
  <c r="AQ1390" i="2" s="1"/>
  <c r="S1390" i="2"/>
  <c r="AC1390" i="2"/>
  <c r="AE1390" i="2"/>
  <c r="AF1390" i="2"/>
  <c r="AG1390" i="2"/>
  <c r="AL1390" i="2"/>
  <c r="AT1390" i="2"/>
  <c r="AY1390" i="2"/>
  <c r="AZ1390" i="2"/>
  <c r="BB1390" i="2"/>
  <c r="BC1390" i="2" s="1"/>
  <c r="BF1390" i="2"/>
  <c r="BG1390" i="2"/>
  <c r="BH1390" i="2"/>
  <c r="P1391" i="2"/>
  <c r="Q1391" i="2"/>
  <c r="R1391" i="2"/>
  <c r="AQ1391" i="2" s="1"/>
  <c r="S1391" i="2"/>
  <c r="AC1391" i="2"/>
  <c r="AE1391" i="2"/>
  <c r="AF1391" i="2"/>
  <c r="AG1391" i="2"/>
  <c r="AL1391" i="2"/>
  <c r="AT1391" i="2"/>
  <c r="AY1391" i="2"/>
  <c r="AZ1391" i="2"/>
  <c r="BB1391" i="2"/>
  <c r="BC1391" i="2" s="1"/>
  <c r="BF1391" i="2"/>
  <c r="BG1391" i="2"/>
  <c r="BH1391" i="2"/>
  <c r="P1392" i="2"/>
  <c r="Q1392" i="2"/>
  <c r="R1392" i="2"/>
  <c r="AQ1392" i="2" s="1"/>
  <c r="S1392" i="2"/>
  <c r="AC1392" i="2"/>
  <c r="AE1392" i="2"/>
  <c r="AF1392" i="2"/>
  <c r="AG1392" i="2"/>
  <c r="AL1392" i="2"/>
  <c r="AT1392" i="2"/>
  <c r="AY1392" i="2"/>
  <c r="AZ1392" i="2"/>
  <c r="BB1392" i="2"/>
  <c r="BC1392" i="2" s="1"/>
  <c r="BF1392" i="2"/>
  <c r="BG1392" i="2"/>
  <c r="BH1392" i="2"/>
  <c r="P1393" i="2"/>
  <c r="Q1393" i="2"/>
  <c r="R1393" i="2"/>
  <c r="AQ1393" i="2" s="1"/>
  <c r="S1393" i="2"/>
  <c r="AC1393" i="2"/>
  <c r="AE1393" i="2"/>
  <c r="AF1393" i="2"/>
  <c r="AG1393" i="2"/>
  <c r="AL1393" i="2"/>
  <c r="AT1393" i="2"/>
  <c r="AY1393" i="2"/>
  <c r="AZ1393" i="2"/>
  <c r="BB1393" i="2"/>
  <c r="BC1393" i="2" s="1"/>
  <c r="BF1393" i="2"/>
  <c r="BG1393" i="2"/>
  <c r="BH1393" i="2"/>
  <c r="P1394" i="2"/>
  <c r="Q1394" i="2"/>
  <c r="R1394" i="2"/>
  <c r="AQ1394" i="2" s="1"/>
  <c r="S1394" i="2"/>
  <c r="AC1394" i="2"/>
  <c r="AE1394" i="2"/>
  <c r="AF1394" i="2"/>
  <c r="AG1394" i="2"/>
  <c r="AL1394" i="2"/>
  <c r="AT1394" i="2"/>
  <c r="AY1394" i="2"/>
  <c r="AZ1394" i="2"/>
  <c r="BB1394" i="2"/>
  <c r="BC1394" i="2" s="1"/>
  <c r="BF1394" i="2"/>
  <c r="BG1394" i="2"/>
  <c r="BH1394" i="2"/>
  <c r="P1395" i="2"/>
  <c r="Q1395" i="2"/>
  <c r="R1395" i="2"/>
  <c r="AQ1395" i="2" s="1"/>
  <c r="S1395" i="2"/>
  <c r="AC1395" i="2"/>
  <c r="AE1395" i="2"/>
  <c r="AF1395" i="2"/>
  <c r="AG1395" i="2"/>
  <c r="AL1395" i="2"/>
  <c r="AT1395" i="2"/>
  <c r="AY1395" i="2"/>
  <c r="AZ1395" i="2"/>
  <c r="BB1395" i="2"/>
  <c r="BC1395" i="2" s="1"/>
  <c r="BF1395" i="2"/>
  <c r="BG1395" i="2"/>
  <c r="BH1395" i="2"/>
  <c r="P1396" i="2"/>
  <c r="Q1396" i="2"/>
  <c r="R1396" i="2"/>
  <c r="AQ1396" i="2" s="1"/>
  <c r="S1396" i="2"/>
  <c r="AC1396" i="2"/>
  <c r="AE1396" i="2"/>
  <c r="AF1396" i="2"/>
  <c r="AG1396" i="2"/>
  <c r="AL1396" i="2"/>
  <c r="AT1396" i="2"/>
  <c r="AY1396" i="2"/>
  <c r="AZ1396" i="2"/>
  <c r="BB1396" i="2"/>
  <c r="BC1396" i="2" s="1"/>
  <c r="BF1396" i="2"/>
  <c r="BG1396" i="2"/>
  <c r="BH1396" i="2"/>
  <c r="P1397" i="2"/>
  <c r="Q1397" i="2"/>
  <c r="R1397" i="2"/>
  <c r="AQ1397" i="2" s="1"/>
  <c r="S1397" i="2"/>
  <c r="AC1397" i="2"/>
  <c r="AE1397" i="2"/>
  <c r="AF1397" i="2"/>
  <c r="AG1397" i="2"/>
  <c r="AL1397" i="2"/>
  <c r="AT1397" i="2"/>
  <c r="AY1397" i="2"/>
  <c r="AZ1397" i="2"/>
  <c r="BB1397" i="2"/>
  <c r="BC1397" i="2" s="1"/>
  <c r="BF1397" i="2"/>
  <c r="BG1397" i="2"/>
  <c r="BH1397" i="2"/>
  <c r="P1398" i="2"/>
  <c r="Q1398" i="2"/>
  <c r="R1398" i="2"/>
  <c r="AQ1398" i="2" s="1"/>
  <c r="S1398" i="2"/>
  <c r="AC1398" i="2"/>
  <c r="AE1398" i="2"/>
  <c r="AF1398" i="2"/>
  <c r="AG1398" i="2"/>
  <c r="AL1398" i="2"/>
  <c r="AT1398" i="2"/>
  <c r="AY1398" i="2"/>
  <c r="AZ1398" i="2"/>
  <c r="BB1398" i="2"/>
  <c r="BC1398" i="2" s="1"/>
  <c r="BF1398" i="2"/>
  <c r="BG1398" i="2"/>
  <c r="BH1398" i="2"/>
  <c r="P1399" i="2"/>
  <c r="Q1399" i="2"/>
  <c r="R1399" i="2"/>
  <c r="AQ1399" i="2" s="1"/>
  <c r="S1399" i="2"/>
  <c r="AC1399" i="2"/>
  <c r="AE1399" i="2"/>
  <c r="AF1399" i="2"/>
  <c r="AG1399" i="2"/>
  <c r="AL1399" i="2"/>
  <c r="AT1399" i="2"/>
  <c r="AY1399" i="2"/>
  <c r="AZ1399" i="2"/>
  <c r="BB1399" i="2"/>
  <c r="BC1399" i="2" s="1"/>
  <c r="BF1399" i="2"/>
  <c r="BG1399" i="2"/>
  <c r="BH1399" i="2"/>
  <c r="P1400" i="2"/>
  <c r="Q1400" i="2"/>
  <c r="R1400" i="2"/>
  <c r="AQ1400" i="2" s="1"/>
  <c r="S1400" i="2"/>
  <c r="AC1400" i="2"/>
  <c r="AE1400" i="2"/>
  <c r="AF1400" i="2"/>
  <c r="AG1400" i="2"/>
  <c r="AL1400" i="2"/>
  <c r="AT1400" i="2"/>
  <c r="AY1400" i="2"/>
  <c r="AZ1400" i="2"/>
  <c r="BB1400" i="2"/>
  <c r="BC1400" i="2" s="1"/>
  <c r="BF1400" i="2"/>
  <c r="BG1400" i="2"/>
  <c r="BH1400" i="2"/>
  <c r="P1401" i="2"/>
  <c r="Q1401" i="2"/>
  <c r="R1401" i="2"/>
  <c r="AQ1401" i="2" s="1"/>
  <c r="S1401" i="2"/>
  <c r="AC1401" i="2"/>
  <c r="AE1401" i="2"/>
  <c r="AF1401" i="2"/>
  <c r="AG1401" i="2"/>
  <c r="AL1401" i="2"/>
  <c r="AT1401" i="2"/>
  <c r="AY1401" i="2"/>
  <c r="AZ1401" i="2"/>
  <c r="BB1401" i="2"/>
  <c r="BC1401" i="2" s="1"/>
  <c r="BF1401" i="2"/>
  <c r="BG1401" i="2"/>
  <c r="BH1401" i="2"/>
  <c r="P1402" i="2"/>
  <c r="Q1402" i="2"/>
  <c r="R1402" i="2"/>
  <c r="AQ1402" i="2" s="1"/>
  <c r="S1402" i="2"/>
  <c r="AC1402" i="2"/>
  <c r="AE1402" i="2"/>
  <c r="AF1402" i="2"/>
  <c r="AG1402" i="2"/>
  <c r="AL1402" i="2"/>
  <c r="AT1402" i="2"/>
  <c r="AY1402" i="2"/>
  <c r="AZ1402" i="2"/>
  <c r="BB1402" i="2"/>
  <c r="BC1402" i="2" s="1"/>
  <c r="BF1402" i="2"/>
  <c r="BG1402" i="2"/>
  <c r="BH1402" i="2"/>
  <c r="P1403" i="2"/>
  <c r="Q1403" i="2"/>
  <c r="R1403" i="2"/>
  <c r="AQ1403" i="2" s="1"/>
  <c r="S1403" i="2"/>
  <c r="AC1403" i="2"/>
  <c r="AE1403" i="2"/>
  <c r="AF1403" i="2"/>
  <c r="AG1403" i="2"/>
  <c r="AL1403" i="2"/>
  <c r="AT1403" i="2"/>
  <c r="AY1403" i="2"/>
  <c r="AZ1403" i="2"/>
  <c r="BB1403" i="2"/>
  <c r="BC1403" i="2" s="1"/>
  <c r="BF1403" i="2"/>
  <c r="BG1403" i="2"/>
  <c r="BH1403" i="2"/>
  <c r="P1404" i="2"/>
  <c r="Q1404" i="2"/>
  <c r="R1404" i="2"/>
  <c r="AQ1404" i="2" s="1"/>
  <c r="S1404" i="2"/>
  <c r="AC1404" i="2"/>
  <c r="AE1404" i="2"/>
  <c r="AF1404" i="2"/>
  <c r="AG1404" i="2"/>
  <c r="AL1404" i="2"/>
  <c r="AT1404" i="2"/>
  <c r="AY1404" i="2"/>
  <c r="AZ1404" i="2"/>
  <c r="BB1404" i="2"/>
  <c r="BC1404" i="2" s="1"/>
  <c r="BF1404" i="2"/>
  <c r="BG1404" i="2"/>
  <c r="BH1404" i="2"/>
  <c r="P1405" i="2"/>
  <c r="Q1405" i="2"/>
  <c r="R1405" i="2"/>
  <c r="AQ1405" i="2" s="1"/>
  <c r="S1405" i="2"/>
  <c r="AC1405" i="2"/>
  <c r="AE1405" i="2"/>
  <c r="AF1405" i="2"/>
  <c r="AG1405" i="2"/>
  <c r="AL1405" i="2"/>
  <c r="AT1405" i="2"/>
  <c r="AY1405" i="2"/>
  <c r="AZ1405" i="2"/>
  <c r="BB1405" i="2"/>
  <c r="BC1405" i="2" s="1"/>
  <c r="BF1405" i="2"/>
  <c r="BG1405" i="2"/>
  <c r="BH1405" i="2"/>
  <c r="P1406" i="2"/>
  <c r="Q1406" i="2"/>
  <c r="R1406" i="2"/>
  <c r="AQ1406" i="2" s="1"/>
  <c r="S1406" i="2"/>
  <c r="AC1406" i="2"/>
  <c r="AE1406" i="2"/>
  <c r="AF1406" i="2"/>
  <c r="AG1406" i="2"/>
  <c r="AL1406" i="2"/>
  <c r="AT1406" i="2"/>
  <c r="AY1406" i="2"/>
  <c r="AZ1406" i="2"/>
  <c r="BB1406" i="2"/>
  <c r="BC1406" i="2" s="1"/>
  <c r="BF1406" i="2"/>
  <c r="BG1406" i="2"/>
  <c r="BH1406" i="2"/>
  <c r="P1407" i="2"/>
  <c r="Q1407" i="2"/>
  <c r="R1407" i="2"/>
  <c r="AQ1407" i="2" s="1"/>
  <c r="S1407" i="2"/>
  <c r="AC1407" i="2"/>
  <c r="AE1407" i="2"/>
  <c r="AF1407" i="2"/>
  <c r="AG1407" i="2"/>
  <c r="AL1407" i="2"/>
  <c r="AT1407" i="2"/>
  <c r="AY1407" i="2"/>
  <c r="AZ1407" i="2"/>
  <c r="BB1407" i="2"/>
  <c r="BC1407" i="2" s="1"/>
  <c r="BF1407" i="2"/>
  <c r="BG1407" i="2"/>
  <c r="BH1407" i="2"/>
  <c r="P1408" i="2"/>
  <c r="Q1408" i="2"/>
  <c r="R1408" i="2"/>
  <c r="AQ1408" i="2" s="1"/>
  <c r="S1408" i="2"/>
  <c r="AC1408" i="2"/>
  <c r="AE1408" i="2"/>
  <c r="AF1408" i="2"/>
  <c r="AG1408" i="2"/>
  <c r="AL1408" i="2"/>
  <c r="AT1408" i="2"/>
  <c r="AY1408" i="2"/>
  <c r="AZ1408" i="2"/>
  <c r="BB1408" i="2"/>
  <c r="BC1408" i="2" s="1"/>
  <c r="BF1408" i="2"/>
  <c r="BG1408" i="2"/>
  <c r="BH1408" i="2"/>
  <c r="P1409" i="2"/>
  <c r="Q1409" i="2"/>
  <c r="R1409" i="2"/>
  <c r="AQ1409" i="2" s="1"/>
  <c r="S1409" i="2"/>
  <c r="AC1409" i="2"/>
  <c r="AE1409" i="2"/>
  <c r="AF1409" i="2"/>
  <c r="AG1409" i="2"/>
  <c r="AL1409" i="2"/>
  <c r="AT1409" i="2"/>
  <c r="AY1409" i="2"/>
  <c r="AZ1409" i="2"/>
  <c r="BB1409" i="2"/>
  <c r="BC1409" i="2" s="1"/>
  <c r="BF1409" i="2"/>
  <c r="BG1409" i="2"/>
  <c r="BH1409" i="2"/>
  <c r="P1410" i="2"/>
  <c r="Q1410" i="2"/>
  <c r="R1410" i="2"/>
  <c r="AQ1410" i="2" s="1"/>
  <c r="S1410" i="2"/>
  <c r="AC1410" i="2"/>
  <c r="AE1410" i="2"/>
  <c r="AF1410" i="2"/>
  <c r="AG1410" i="2"/>
  <c r="AL1410" i="2"/>
  <c r="AT1410" i="2"/>
  <c r="AY1410" i="2"/>
  <c r="AZ1410" i="2"/>
  <c r="BB1410" i="2"/>
  <c r="BC1410" i="2" s="1"/>
  <c r="BF1410" i="2"/>
  <c r="BG1410" i="2"/>
  <c r="BH1410" i="2"/>
  <c r="P1411" i="2"/>
  <c r="Q1411" i="2"/>
  <c r="R1411" i="2"/>
  <c r="AQ1411" i="2" s="1"/>
  <c r="S1411" i="2"/>
  <c r="AC1411" i="2"/>
  <c r="AE1411" i="2"/>
  <c r="AF1411" i="2"/>
  <c r="AG1411" i="2"/>
  <c r="AL1411" i="2"/>
  <c r="AT1411" i="2"/>
  <c r="AY1411" i="2"/>
  <c r="AZ1411" i="2"/>
  <c r="BB1411" i="2"/>
  <c r="BC1411" i="2" s="1"/>
  <c r="BF1411" i="2"/>
  <c r="BG1411" i="2"/>
  <c r="BH1411" i="2"/>
  <c r="P1412" i="2"/>
  <c r="Q1412" i="2"/>
  <c r="R1412" i="2"/>
  <c r="AQ1412" i="2" s="1"/>
  <c r="S1412" i="2"/>
  <c r="AC1412" i="2"/>
  <c r="AE1412" i="2"/>
  <c r="AF1412" i="2"/>
  <c r="AG1412" i="2"/>
  <c r="AL1412" i="2"/>
  <c r="AT1412" i="2"/>
  <c r="AY1412" i="2"/>
  <c r="AZ1412" i="2"/>
  <c r="BB1412" i="2"/>
  <c r="BC1412" i="2" s="1"/>
  <c r="BF1412" i="2"/>
  <c r="BG1412" i="2"/>
  <c r="BH1412" i="2"/>
  <c r="P1413" i="2"/>
  <c r="Q1413" i="2"/>
  <c r="R1413" i="2"/>
  <c r="AQ1413" i="2" s="1"/>
  <c r="S1413" i="2"/>
  <c r="AC1413" i="2"/>
  <c r="AE1413" i="2"/>
  <c r="AF1413" i="2"/>
  <c r="AG1413" i="2"/>
  <c r="AL1413" i="2"/>
  <c r="AT1413" i="2"/>
  <c r="AY1413" i="2"/>
  <c r="AZ1413" i="2"/>
  <c r="BB1413" i="2"/>
  <c r="BC1413" i="2" s="1"/>
  <c r="BF1413" i="2"/>
  <c r="BG1413" i="2"/>
  <c r="BH1413" i="2"/>
  <c r="P1414" i="2"/>
  <c r="Q1414" i="2"/>
  <c r="R1414" i="2"/>
  <c r="AQ1414" i="2" s="1"/>
  <c r="S1414" i="2"/>
  <c r="AC1414" i="2"/>
  <c r="AE1414" i="2"/>
  <c r="AF1414" i="2"/>
  <c r="AG1414" i="2"/>
  <c r="AL1414" i="2"/>
  <c r="AT1414" i="2"/>
  <c r="AY1414" i="2"/>
  <c r="AZ1414" i="2"/>
  <c r="BB1414" i="2"/>
  <c r="BC1414" i="2" s="1"/>
  <c r="BF1414" i="2"/>
  <c r="BG1414" i="2"/>
  <c r="BH1414" i="2"/>
  <c r="P1415" i="2"/>
  <c r="Q1415" i="2"/>
  <c r="R1415" i="2"/>
  <c r="AQ1415" i="2" s="1"/>
  <c r="S1415" i="2"/>
  <c r="AC1415" i="2"/>
  <c r="AE1415" i="2"/>
  <c r="AF1415" i="2"/>
  <c r="AG1415" i="2"/>
  <c r="AL1415" i="2"/>
  <c r="AT1415" i="2"/>
  <c r="AY1415" i="2"/>
  <c r="AZ1415" i="2"/>
  <c r="BB1415" i="2"/>
  <c r="BC1415" i="2" s="1"/>
  <c r="BF1415" i="2"/>
  <c r="BG1415" i="2"/>
  <c r="BH1415" i="2"/>
  <c r="P1416" i="2"/>
  <c r="Q1416" i="2"/>
  <c r="R1416" i="2"/>
  <c r="AQ1416" i="2" s="1"/>
  <c r="S1416" i="2"/>
  <c r="AC1416" i="2"/>
  <c r="AE1416" i="2"/>
  <c r="AF1416" i="2"/>
  <c r="AG1416" i="2"/>
  <c r="AL1416" i="2"/>
  <c r="AT1416" i="2"/>
  <c r="AY1416" i="2"/>
  <c r="AZ1416" i="2"/>
  <c r="BB1416" i="2"/>
  <c r="BC1416" i="2" s="1"/>
  <c r="BF1416" i="2"/>
  <c r="BG1416" i="2"/>
  <c r="BH1416" i="2"/>
  <c r="P1417" i="2"/>
  <c r="Q1417" i="2"/>
  <c r="R1417" i="2"/>
  <c r="AQ1417" i="2" s="1"/>
  <c r="S1417" i="2"/>
  <c r="AC1417" i="2"/>
  <c r="AE1417" i="2"/>
  <c r="AF1417" i="2"/>
  <c r="AG1417" i="2"/>
  <c r="AL1417" i="2"/>
  <c r="AT1417" i="2"/>
  <c r="AY1417" i="2"/>
  <c r="AZ1417" i="2"/>
  <c r="BB1417" i="2"/>
  <c r="BC1417" i="2" s="1"/>
  <c r="BF1417" i="2"/>
  <c r="BG1417" i="2"/>
  <c r="BH1417" i="2"/>
  <c r="P1418" i="2"/>
  <c r="Q1418" i="2"/>
  <c r="R1418" i="2"/>
  <c r="AQ1418" i="2" s="1"/>
  <c r="S1418" i="2"/>
  <c r="AC1418" i="2"/>
  <c r="AE1418" i="2"/>
  <c r="AF1418" i="2"/>
  <c r="AG1418" i="2"/>
  <c r="AL1418" i="2"/>
  <c r="AT1418" i="2"/>
  <c r="AY1418" i="2"/>
  <c r="AZ1418" i="2"/>
  <c r="BB1418" i="2"/>
  <c r="BC1418" i="2" s="1"/>
  <c r="BF1418" i="2"/>
  <c r="BG1418" i="2"/>
  <c r="BH1418" i="2"/>
  <c r="P1419" i="2"/>
  <c r="Q1419" i="2"/>
  <c r="R1419" i="2"/>
  <c r="AQ1419" i="2" s="1"/>
  <c r="S1419" i="2"/>
  <c r="AC1419" i="2"/>
  <c r="AE1419" i="2"/>
  <c r="AF1419" i="2"/>
  <c r="AG1419" i="2"/>
  <c r="AL1419" i="2"/>
  <c r="AT1419" i="2"/>
  <c r="AY1419" i="2"/>
  <c r="AZ1419" i="2"/>
  <c r="BB1419" i="2"/>
  <c r="BC1419" i="2" s="1"/>
  <c r="BF1419" i="2"/>
  <c r="BG1419" i="2"/>
  <c r="BH1419" i="2"/>
  <c r="P1420" i="2"/>
  <c r="Q1420" i="2"/>
  <c r="R1420" i="2"/>
  <c r="AQ1420" i="2" s="1"/>
  <c r="S1420" i="2"/>
  <c r="AC1420" i="2"/>
  <c r="AE1420" i="2"/>
  <c r="AF1420" i="2"/>
  <c r="AG1420" i="2"/>
  <c r="AL1420" i="2"/>
  <c r="AT1420" i="2"/>
  <c r="AY1420" i="2"/>
  <c r="AZ1420" i="2"/>
  <c r="BB1420" i="2"/>
  <c r="BC1420" i="2" s="1"/>
  <c r="BF1420" i="2"/>
  <c r="BG1420" i="2"/>
  <c r="BH1420" i="2"/>
  <c r="P1421" i="2"/>
  <c r="Q1421" i="2"/>
  <c r="R1421" i="2"/>
  <c r="AQ1421" i="2" s="1"/>
  <c r="S1421" i="2"/>
  <c r="AC1421" i="2"/>
  <c r="AE1421" i="2"/>
  <c r="AF1421" i="2"/>
  <c r="AG1421" i="2"/>
  <c r="AL1421" i="2"/>
  <c r="AT1421" i="2"/>
  <c r="AY1421" i="2"/>
  <c r="AZ1421" i="2"/>
  <c r="BB1421" i="2"/>
  <c r="BC1421" i="2" s="1"/>
  <c r="BF1421" i="2"/>
  <c r="BG1421" i="2"/>
  <c r="BH1421" i="2"/>
  <c r="P1422" i="2"/>
  <c r="Q1422" i="2"/>
  <c r="R1422" i="2"/>
  <c r="AQ1422" i="2" s="1"/>
  <c r="S1422" i="2"/>
  <c r="AC1422" i="2"/>
  <c r="AE1422" i="2"/>
  <c r="AF1422" i="2"/>
  <c r="AG1422" i="2"/>
  <c r="AL1422" i="2"/>
  <c r="AT1422" i="2"/>
  <c r="AY1422" i="2"/>
  <c r="AZ1422" i="2"/>
  <c r="BB1422" i="2"/>
  <c r="BC1422" i="2" s="1"/>
  <c r="BF1422" i="2"/>
  <c r="BG1422" i="2"/>
  <c r="BH1422" i="2"/>
  <c r="P1423" i="2"/>
  <c r="Q1423" i="2"/>
  <c r="R1423" i="2"/>
  <c r="AQ1423" i="2" s="1"/>
  <c r="S1423" i="2"/>
  <c r="AC1423" i="2"/>
  <c r="AE1423" i="2"/>
  <c r="AF1423" i="2"/>
  <c r="AG1423" i="2"/>
  <c r="AL1423" i="2"/>
  <c r="AT1423" i="2"/>
  <c r="AY1423" i="2"/>
  <c r="AZ1423" i="2"/>
  <c r="BB1423" i="2"/>
  <c r="BC1423" i="2" s="1"/>
  <c r="BF1423" i="2"/>
  <c r="BG1423" i="2"/>
  <c r="BH1423" i="2"/>
  <c r="P1424" i="2"/>
  <c r="Q1424" i="2"/>
  <c r="R1424" i="2"/>
  <c r="AQ1424" i="2" s="1"/>
  <c r="S1424" i="2"/>
  <c r="AC1424" i="2"/>
  <c r="AE1424" i="2"/>
  <c r="AF1424" i="2"/>
  <c r="AG1424" i="2"/>
  <c r="AL1424" i="2"/>
  <c r="AT1424" i="2"/>
  <c r="AY1424" i="2"/>
  <c r="AZ1424" i="2"/>
  <c r="BB1424" i="2"/>
  <c r="BC1424" i="2" s="1"/>
  <c r="BF1424" i="2"/>
  <c r="BG1424" i="2"/>
  <c r="BH1424" i="2"/>
  <c r="P1425" i="2"/>
  <c r="Q1425" i="2"/>
  <c r="R1425" i="2"/>
  <c r="AQ1425" i="2" s="1"/>
  <c r="S1425" i="2"/>
  <c r="AC1425" i="2"/>
  <c r="AE1425" i="2"/>
  <c r="AF1425" i="2"/>
  <c r="AG1425" i="2"/>
  <c r="AL1425" i="2"/>
  <c r="AT1425" i="2"/>
  <c r="AY1425" i="2"/>
  <c r="AZ1425" i="2"/>
  <c r="BB1425" i="2"/>
  <c r="BC1425" i="2" s="1"/>
  <c r="BF1425" i="2"/>
  <c r="BG1425" i="2"/>
  <c r="BH1425" i="2"/>
  <c r="P1426" i="2"/>
  <c r="Q1426" i="2"/>
  <c r="R1426" i="2"/>
  <c r="AQ1426" i="2" s="1"/>
  <c r="S1426" i="2"/>
  <c r="AC1426" i="2"/>
  <c r="AE1426" i="2"/>
  <c r="AF1426" i="2"/>
  <c r="AG1426" i="2"/>
  <c r="AL1426" i="2"/>
  <c r="AT1426" i="2"/>
  <c r="AY1426" i="2"/>
  <c r="AZ1426" i="2"/>
  <c r="BB1426" i="2"/>
  <c r="BC1426" i="2" s="1"/>
  <c r="BF1426" i="2"/>
  <c r="BG1426" i="2"/>
  <c r="BH1426" i="2"/>
  <c r="P1427" i="2"/>
  <c r="Q1427" i="2"/>
  <c r="R1427" i="2"/>
  <c r="AQ1427" i="2" s="1"/>
  <c r="S1427" i="2"/>
  <c r="AC1427" i="2"/>
  <c r="AE1427" i="2"/>
  <c r="AF1427" i="2"/>
  <c r="AG1427" i="2"/>
  <c r="AL1427" i="2"/>
  <c r="AT1427" i="2"/>
  <c r="AY1427" i="2"/>
  <c r="AZ1427" i="2"/>
  <c r="BB1427" i="2"/>
  <c r="BC1427" i="2" s="1"/>
  <c r="BF1427" i="2"/>
  <c r="BG1427" i="2"/>
  <c r="BH1427" i="2"/>
  <c r="P1428" i="2"/>
  <c r="Q1428" i="2"/>
  <c r="R1428" i="2"/>
  <c r="AQ1428" i="2" s="1"/>
  <c r="S1428" i="2"/>
  <c r="AC1428" i="2"/>
  <c r="AE1428" i="2"/>
  <c r="AF1428" i="2"/>
  <c r="AG1428" i="2"/>
  <c r="AL1428" i="2"/>
  <c r="AT1428" i="2"/>
  <c r="AY1428" i="2"/>
  <c r="AZ1428" i="2"/>
  <c r="BB1428" i="2"/>
  <c r="BC1428" i="2" s="1"/>
  <c r="BF1428" i="2"/>
  <c r="BG1428" i="2"/>
  <c r="BH1428" i="2"/>
  <c r="P1429" i="2"/>
  <c r="Q1429" i="2"/>
  <c r="R1429" i="2"/>
  <c r="AQ1429" i="2" s="1"/>
  <c r="S1429" i="2"/>
  <c r="AC1429" i="2"/>
  <c r="AE1429" i="2"/>
  <c r="AF1429" i="2"/>
  <c r="AG1429" i="2"/>
  <c r="AL1429" i="2"/>
  <c r="AT1429" i="2"/>
  <c r="AY1429" i="2"/>
  <c r="AZ1429" i="2"/>
  <c r="BB1429" i="2"/>
  <c r="BC1429" i="2" s="1"/>
  <c r="BF1429" i="2"/>
  <c r="BG1429" i="2"/>
  <c r="BH1429" i="2"/>
  <c r="P1430" i="2"/>
  <c r="Q1430" i="2"/>
  <c r="R1430" i="2"/>
  <c r="AQ1430" i="2" s="1"/>
  <c r="S1430" i="2"/>
  <c r="AC1430" i="2"/>
  <c r="AE1430" i="2"/>
  <c r="AF1430" i="2"/>
  <c r="AG1430" i="2"/>
  <c r="AL1430" i="2"/>
  <c r="AT1430" i="2"/>
  <c r="AY1430" i="2"/>
  <c r="AZ1430" i="2"/>
  <c r="BB1430" i="2"/>
  <c r="BC1430" i="2" s="1"/>
  <c r="BF1430" i="2"/>
  <c r="BG1430" i="2"/>
  <c r="BH1430" i="2"/>
  <c r="P1431" i="2"/>
  <c r="Q1431" i="2"/>
  <c r="R1431" i="2"/>
  <c r="AQ1431" i="2" s="1"/>
  <c r="S1431" i="2"/>
  <c r="AC1431" i="2"/>
  <c r="AE1431" i="2"/>
  <c r="AF1431" i="2"/>
  <c r="AG1431" i="2"/>
  <c r="AL1431" i="2"/>
  <c r="AT1431" i="2"/>
  <c r="AY1431" i="2"/>
  <c r="AZ1431" i="2"/>
  <c r="BB1431" i="2"/>
  <c r="BC1431" i="2" s="1"/>
  <c r="BF1431" i="2"/>
  <c r="BG1431" i="2"/>
  <c r="BH1431" i="2"/>
  <c r="P1432" i="2"/>
  <c r="Q1432" i="2"/>
  <c r="R1432" i="2"/>
  <c r="AQ1432" i="2" s="1"/>
  <c r="S1432" i="2"/>
  <c r="AC1432" i="2"/>
  <c r="AE1432" i="2"/>
  <c r="AF1432" i="2"/>
  <c r="AG1432" i="2"/>
  <c r="AL1432" i="2"/>
  <c r="AT1432" i="2"/>
  <c r="AY1432" i="2"/>
  <c r="AZ1432" i="2"/>
  <c r="BB1432" i="2"/>
  <c r="BC1432" i="2" s="1"/>
  <c r="BF1432" i="2"/>
  <c r="BG1432" i="2"/>
  <c r="BH1432" i="2"/>
  <c r="P1433" i="2"/>
  <c r="Q1433" i="2"/>
  <c r="R1433" i="2"/>
  <c r="AQ1433" i="2" s="1"/>
  <c r="S1433" i="2"/>
  <c r="AC1433" i="2"/>
  <c r="AE1433" i="2"/>
  <c r="AF1433" i="2"/>
  <c r="AG1433" i="2"/>
  <c r="AL1433" i="2"/>
  <c r="AT1433" i="2"/>
  <c r="AY1433" i="2"/>
  <c r="AZ1433" i="2"/>
  <c r="BB1433" i="2"/>
  <c r="BC1433" i="2" s="1"/>
  <c r="BF1433" i="2"/>
  <c r="BG1433" i="2"/>
  <c r="BH1433" i="2"/>
  <c r="P1434" i="2"/>
  <c r="Q1434" i="2"/>
  <c r="R1434" i="2"/>
  <c r="AQ1434" i="2" s="1"/>
  <c r="S1434" i="2"/>
  <c r="AC1434" i="2"/>
  <c r="AE1434" i="2"/>
  <c r="AF1434" i="2"/>
  <c r="AG1434" i="2"/>
  <c r="AL1434" i="2"/>
  <c r="AT1434" i="2"/>
  <c r="AY1434" i="2"/>
  <c r="AZ1434" i="2"/>
  <c r="BB1434" i="2"/>
  <c r="BC1434" i="2" s="1"/>
  <c r="BF1434" i="2"/>
  <c r="BG1434" i="2"/>
  <c r="BH1434" i="2"/>
  <c r="P1435" i="2"/>
  <c r="Q1435" i="2"/>
  <c r="R1435" i="2"/>
  <c r="AQ1435" i="2" s="1"/>
  <c r="S1435" i="2"/>
  <c r="AC1435" i="2"/>
  <c r="AE1435" i="2"/>
  <c r="AF1435" i="2"/>
  <c r="AG1435" i="2"/>
  <c r="AL1435" i="2"/>
  <c r="AT1435" i="2"/>
  <c r="AY1435" i="2"/>
  <c r="AZ1435" i="2"/>
  <c r="BB1435" i="2"/>
  <c r="BC1435" i="2" s="1"/>
  <c r="BF1435" i="2"/>
  <c r="BG1435" i="2"/>
  <c r="BH1435" i="2"/>
  <c r="P1436" i="2"/>
  <c r="Q1436" i="2"/>
  <c r="R1436" i="2"/>
  <c r="AQ1436" i="2" s="1"/>
  <c r="S1436" i="2"/>
  <c r="AC1436" i="2"/>
  <c r="AE1436" i="2"/>
  <c r="AF1436" i="2"/>
  <c r="AG1436" i="2"/>
  <c r="AL1436" i="2"/>
  <c r="AT1436" i="2"/>
  <c r="AY1436" i="2"/>
  <c r="AZ1436" i="2"/>
  <c r="BB1436" i="2"/>
  <c r="BC1436" i="2" s="1"/>
  <c r="BF1436" i="2"/>
  <c r="BG1436" i="2"/>
  <c r="BH1436" i="2"/>
  <c r="P1437" i="2"/>
  <c r="Q1437" i="2"/>
  <c r="R1437" i="2"/>
  <c r="AQ1437" i="2" s="1"/>
  <c r="S1437" i="2"/>
  <c r="AC1437" i="2"/>
  <c r="AE1437" i="2"/>
  <c r="AF1437" i="2"/>
  <c r="AG1437" i="2"/>
  <c r="AL1437" i="2"/>
  <c r="AT1437" i="2"/>
  <c r="AY1437" i="2"/>
  <c r="AZ1437" i="2"/>
  <c r="BB1437" i="2"/>
  <c r="BC1437" i="2" s="1"/>
  <c r="BF1437" i="2"/>
  <c r="BG1437" i="2"/>
  <c r="BH1437" i="2"/>
  <c r="P1438" i="2"/>
  <c r="Q1438" i="2"/>
  <c r="R1438" i="2"/>
  <c r="AQ1438" i="2" s="1"/>
  <c r="S1438" i="2"/>
  <c r="AC1438" i="2"/>
  <c r="AE1438" i="2"/>
  <c r="AF1438" i="2"/>
  <c r="AG1438" i="2"/>
  <c r="AL1438" i="2"/>
  <c r="AT1438" i="2"/>
  <c r="AY1438" i="2"/>
  <c r="AZ1438" i="2"/>
  <c r="BB1438" i="2"/>
  <c r="BC1438" i="2" s="1"/>
  <c r="BF1438" i="2"/>
  <c r="BG1438" i="2"/>
  <c r="BH1438" i="2"/>
  <c r="P1439" i="2"/>
  <c r="Q1439" i="2"/>
  <c r="R1439" i="2"/>
  <c r="AQ1439" i="2" s="1"/>
  <c r="S1439" i="2"/>
  <c r="AC1439" i="2"/>
  <c r="AE1439" i="2"/>
  <c r="AF1439" i="2"/>
  <c r="AG1439" i="2"/>
  <c r="AL1439" i="2"/>
  <c r="AT1439" i="2"/>
  <c r="AY1439" i="2"/>
  <c r="AZ1439" i="2"/>
  <c r="BB1439" i="2"/>
  <c r="BC1439" i="2" s="1"/>
  <c r="BF1439" i="2"/>
  <c r="BG1439" i="2"/>
  <c r="BH1439" i="2"/>
  <c r="P1440" i="2"/>
  <c r="Q1440" i="2"/>
  <c r="R1440" i="2"/>
  <c r="AQ1440" i="2" s="1"/>
  <c r="S1440" i="2"/>
  <c r="AC1440" i="2"/>
  <c r="AE1440" i="2"/>
  <c r="AF1440" i="2"/>
  <c r="AG1440" i="2"/>
  <c r="AL1440" i="2"/>
  <c r="AT1440" i="2"/>
  <c r="AY1440" i="2"/>
  <c r="AZ1440" i="2"/>
  <c r="BB1440" i="2"/>
  <c r="BC1440" i="2" s="1"/>
  <c r="BF1440" i="2"/>
  <c r="BG1440" i="2"/>
  <c r="BH1440" i="2"/>
  <c r="P1441" i="2"/>
  <c r="Q1441" i="2"/>
  <c r="R1441" i="2"/>
  <c r="AQ1441" i="2" s="1"/>
  <c r="S1441" i="2"/>
  <c r="AC1441" i="2"/>
  <c r="AE1441" i="2"/>
  <c r="AF1441" i="2"/>
  <c r="AG1441" i="2"/>
  <c r="AL1441" i="2"/>
  <c r="AT1441" i="2"/>
  <c r="AY1441" i="2"/>
  <c r="AZ1441" i="2"/>
  <c r="BB1441" i="2"/>
  <c r="BC1441" i="2" s="1"/>
  <c r="BF1441" i="2"/>
  <c r="BG1441" i="2"/>
  <c r="BH1441" i="2"/>
  <c r="P1442" i="2"/>
  <c r="Q1442" i="2"/>
  <c r="R1442" i="2"/>
  <c r="AQ1442" i="2" s="1"/>
  <c r="S1442" i="2"/>
  <c r="AC1442" i="2"/>
  <c r="AE1442" i="2"/>
  <c r="AF1442" i="2"/>
  <c r="AG1442" i="2"/>
  <c r="AL1442" i="2"/>
  <c r="AT1442" i="2"/>
  <c r="AY1442" i="2"/>
  <c r="AZ1442" i="2"/>
  <c r="BB1442" i="2"/>
  <c r="BC1442" i="2" s="1"/>
  <c r="BF1442" i="2"/>
  <c r="BG1442" i="2"/>
  <c r="BH1442" i="2"/>
  <c r="P1443" i="2"/>
  <c r="Q1443" i="2"/>
  <c r="R1443" i="2"/>
  <c r="AQ1443" i="2" s="1"/>
  <c r="S1443" i="2"/>
  <c r="AC1443" i="2"/>
  <c r="AE1443" i="2"/>
  <c r="AF1443" i="2"/>
  <c r="AG1443" i="2"/>
  <c r="AL1443" i="2"/>
  <c r="AT1443" i="2"/>
  <c r="AY1443" i="2"/>
  <c r="AZ1443" i="2"/>
  <c r="BB1443" i="2"/>
  <c r="BC1443" i="2" s="1"/>
  <c r="BF1443" i="2"/>
  <c r="BG1443" i="2"/>
  <c r="BH1443" i="2"/>
  <c r="P1444" i="2"/>
  <c r="Q1444" i="2"/>
  <c r="R1444" i="2"/>
  <c r="AQ1444" i="2" s="1"/>
  <c r="S1444" i="2"/>
  <c r="AC1444" i="2"/>
  <c r="AE1444" i="2"/>
  <c r="AF1444" i="2"/>
  <c r="AG1444" i="2"/>
  <c r="AL1444" i="2"/>
  <c r="AT1444" i="2"/>
  <c r="AY1444" i="2"/>
  <c r="AZ1444" i="2"/>
  <c r="BB1444" i="2"/>
  <c r="BC1444" i="2" s="1"/>
  <c r="BF1444" i="2"/>
  <c r="BG1444" i="2"/>
  <c r="BH1444" i="2"/>
  <c r="P1445" i="2"/>
  <c r="Q1445" i="2"/>
  <c r="R1445" i="2"/>
  <c r="AQ1445" i="2" s="1"/>
  <c r="S1445" i="2"/>
  <c r="AC1445" i="2"/>
  <c r="AE1445" i="2"/>
  <c r="AF1445" i="2"/>
  <c r="AG1445" i="2"/>
  <c r="AL1445" i="2"/>
  <c r="AT1445" i="2"/>
  <c r="AY1445" i="2"/>
  <c r="AZ1445" i="2"/>
  <c r="BB1445" i="2"/>
  <c r="BC1445" i="2" s="1"/>
  <c r="BF1445" i="2"/>
  <c r="BG1445" i="2"/>
  <c r="BH1445" i="2"/>
  <c r="P1446" i="2"/>
  <c r="Q1446" i="2"/>
  <c r="R1446" i="2"/>
  <c r="AQ1446" i="2" s="1"/>
  <c r="S1446" i="2"/>
  <c r="AC1446" i="2"/>
  <c r="AE1446" i="2"/>
  <c r="AF1446" i="2"/>
  <c r="AG1446" i="2"/>
  <c r="AL1446" i="2"/>
  <c r="AT1446" i="2"/>
  <c r="AY1446" i="2"/>
  <c r="AZ1446" i="2"/>
  <c r="BB1446" i="2"/>
  <c r="BC1446" i="2" s="1"/>
  <c r="BF1446" i="2"/>
  <c r="BG1446" i="2"/>
  <c r="BH1446" i="2"/>
  <c r="P1447" i="2"/>
  <c r="Q1447" i="2"/>
  <c r="R1447" i="2"/>
  <c r="AQ1447" i="2" s="1"/>
  <c r="S1447" i="2"/>
  <c r="AC1447" i="2"/>
  <c r="AE1447" i="2"/>
  <c r="AF1447" i="2"/>
  <c r="AG1447" i="2"/>
  <c r="AL1447" i="2"/>
  <c r="AT1447" i="2"/>
  <c r="AY1447" i="2"/>
  <c r="AZ1447" i="2"/>
  <c r="BB1447" i="2"/>
  <c r="BC1447" i="2" s="1"/>
  <c r="BF1447" i="2"/>
  <c r="BG1447" i="2"/>
  <c r="BH1447" i="2"/>
  <c r="P1448" i="2"/>
  <c r="Q1448" i="2"/>
  <c r="R1448" i="2"/>
  <c r="AQ1448" i="2" s="1"/>
  <c r="S1448" i="2"/>
  <c r="AC1448" i="2"/>
  <c r="AE1448" i="2"/>
  <c r="AF1448" i="2"/>
  <c r="AG1448" i="2"/>
  <c r="AL1448" i="2"/>
  <c r="AT1448" i="2"/>
  <c r="AY1448" i="2"/>
  <c r="AZ1448" i="2"/>
  <c r="BB1448" i="2"/>
  <c r="BC1448" i="2" s="1"/>
  <c r="BF1448" i="2"/>
  <c r="BG1448" i="2"/>
  <c r="BH1448" i="2"/>
  <c r="P1449" i="2"/>
  <c r="Q1449" i="2"/>
  <c r="R1449" i="2"/>
  <c r="AQ1449" i="2" s="1"/>
  <c r="S1449" i="2"/>
  <c r="AC1449" i="2"/>
  <c r="AE1449" i="2"/>
  <c r="AF1449" i="2"/>
  <c r="AG1449" i="2"/>
  <c r="AL1449" i="2"/>
  <c r="AT1449" i="2"/>
  <c r="AY1449" i="2"/>
  <c r="AZ1449" i="2"/>
  <c r="BB1449" i="2"/>
  <c r="BC1449" i="2" s="1"/>
  <c r="BF1449" i="2"/>
  <c r="BG1449" i="2"/>
  <c r="BH1449" i="2"/>
  <c r="P1450" i="2"/>
  <c r="Q1450" i="2"/>
  <c r="R1450" i="2"/>
  <c r="AQ1450" i="2" s="1"/>
  <c r="S1450" i="2"/>
  <c r="AC1450" i="2"/>
  <c r="AE1450" i="2"/>
  <c r="AF1450" i="2"/>
  <c r="AG1450" i="2"/>
  <c r="AL1450" i="2"/>
  <c r="AT1450" i="2"/>
  <c r="AY1450" i="2"/>
  <c r="AZ1450" i="2"/>
  <c r="BB1450" i="2"/>
  <c r="BC1450" i="2" s="1"/>
  <c r="BF1450" i="2"/>
  <c r="BG1450" i="2"/>
  <c r="BH1450" i="2"/>
  <c r="P1451" i="2"/>
  <c r="Q1451" i="2"/>
  <c r="R1451" i="2"/>
  <c r="AQ1451" i="2" s="1"/>
  <c r="S1451" i="2"/>
  <c r="AC1451" i="2"/>
  <c r="AE1451" i="2"/>
  <c r="AF1451" i="2"/>
  <c r="AG1451" i="2"/>
  <c r="AL1451" i="2"/>
  <c r="AT1451" i="2"/>
  <c r="AY1451" i="2"/>
  <c r="AZ1451" i="2"/>
  <c r="BB1451" i="2"/>
  <c r="BC1451" i="2" s="1"/>
  <c r="BF1451" i="2"/>
  <c r="BG1451" i="2"/>
  <c r="BH1451" i="2"/>
  <c r="P1452" i="2"/>
  <c r="Q1452" i="2"/>
  <c r="R1452" i="2"/>
  <c r="AQ1452" i="2" s="1"/>
  <c r="S1452" i="2"/>
  <c r="AC1452" i="2"/>
  <c r="AE1452" i="2"/>
  <c r="AF1452" i="2"/>
  <c r="AG1452" i="2"/>
  <c r="AL1452" i="2"/>
  <c r="AT1452" i="2"/>
  <c r="AY1452" i="2"/>
  <c r="AZ1452" i="2"/>
  <c r="BB1452" i="2"/>
  <c r="BC1452" i="2" s="1"/>
  <c r="BF1452" i="2"/>
  <c r="BG1452" i="2"/>
  <c r="BH1452" i="2"/>
  <c r="P1453" i="2"/>
  <c r="Q1453" i="2"/>
  <c r="R1453" i="2"/>
  <c r="AQ1453" i="2" s="1"/>
  <c r="S1453" i="2"/>
  <c r="AC1453" i="2"/>
  <c r="AE1453" i="2"/>
  <c r="AF1453" i="2"/>
  <c r="AG1453" i="2"/>
  <c r="AL1453" i="2"/>
  <c r="AT1453" i="2"/>
  <c r="AY1453" i="2"/>
  <c r="AZ1453" i="2"/>
  <c r="BB1453" i="2"/>
  <c r="BC1453" i="2" s="1"/>
  <c r="BF1453" i="2"/>
  <c r="BG1453" i="2"/>
  <c r="BH1453" i="2"/>
  <c r="P1454" i="2"/>
  <c r="Q1454" i="2"/>
  <c r="R1454" i="2"/>
  <c r="AQ1454" i="2" s="1"/>
  <c r="S1454" i="2"/>
  <c r="AC1454" i="2"/>
  <c r="AE1454" i="2"/>
  <c r="AF1454" i="2"/>
  <c r="AG1454" i="2"/>
  <c r="AL1454" i="2"/>
  <c r="AT1454" i="2"/>
  <c r="AY1454" i="2"/>
  <c r="AZ1454" i="2"/>
  <c r="BB1454" i="2"/>
  <c r="BC1454" i="2" s="1"/>
  <c r="BF1454" i="2"/>
  <c r="BG1454" i="2"/>
  <c r="BH1454" i="2"/>
  <c r="P1455" i="2"/>
  <c r="Q1455" i="2"/>
  <c r="R1455" i="2"/>
  <c r="AQ1455" i="2" s="1"/>
  <c r="S1455" i="2"/>
  <c r="AC1455" i="2"/>
  <c r="AE1455" i="2"/>
  <c r="AF1455" i="2"/>
  <c r="AG1455" i="2"/>
  <c r="AL1455" i="2"/>
  <c r="AT1455" i="2"/>
  <c r="AY1455" i="2"/>
  <c r="AZ1455" i="2"/>
  <c r="BB1455" i="2"/>
  <c r="BC1455" i="2" s="1"/>
  <c r="BF1455" i="2"/>
  <c r="BG1455" i="2"/>
  <c r="BH1455" i="2"/>
  <c r="P1456" i="2"/>
  <c r="Q1456" i="2"/>
  <c r="R1456" i="2"/>
  <c r="AQ1456" i="2" s="1"/>
  <c r="S1456" i="2"/>
  <c r="AC1456" i="2"/>
  <c r="AE1456" i="2"/>
  <c r="AF1456" i="2"/>
  <c r="AG1456" i="2"/>
  <c r="AL1456" i="2"/>
  <c r="AT1456" i="2"/>
  <c r="AY1456" i="2"/>
  <c r="AZ1456" i="2"/>
  <c r="BB1456" i="2"/>
  <c r="BC1456" i="2" s="1"/>
  <c r="BF1456" i="2"/>
  <c r="BG1456" i="2"/>
  <c r="BH1456" i="2"/>
  <c r="P1457" i="2"/>
  <c r="Q1457" i="2"/>
  <c r="R1457" i="2"/>
  <c r="AQ1457" i="2" s="1"/>
  <c r="S1457" i="2"/>
  <c r="AC1457" i="2"/>
  <c r="AE1457" i="2"/>
  <c r="AF1457" i="2"/>
  <c r="AG1457" i="2"/>
  <c r="AL1457" i="2"/>
  <c r="AT1457" i="2"/>
  <c r="AY1457" i="2"/>
  <c r="AZ1457" i="2"/>
  <c r="BB1457" i="2"/>
  <c r="BC1457" i="2" s="1"/>
  <c r="BF1457" i="2"/>
  <c r="BG1457" i="2"/>
  <c r="BH1457" i="2"/>
  <c r="P1458" i="2"/>
  <c r="Q1458" i="2"/>
  <c r="R1458" i="2"/>
  <c r="AQ1458" i="2" s="1"/>
  <c r="S1458" i="2"/>
  <c r="AC1458" i="2"/>
  <c r="AE1458" i="2"/>
  <c r="AF1458" i="2"/>
  <c r="AG1458" i="2"/>
  <c r="AL1458" i="2"/>
  <c r="AT1458" i="2"/>
  <c r="AY1458" i="2"/>
  <c r="AZ1458" i="2"/>
  <c r="BB1458" i="2"/>
  <c r="BC1458" i="2" s="1"/>
  <c r="BF1458" i="2"/>
  <c r="BG1458" i="2"/>
  <c r="BH1458" i="2"/>
  <c r="P1459" i="2"/>
  <c r="Q1459" i="2"/>
  <c r="R1459" i="2"/>
  <c r="AQ1459" i="2" s="1"/>
  <c r="S1459" i="2"/>
  <c r="AC1459" i="2"/>
  <c r="AE1459" i="2"/>
  <c r="AF1459" i="2"/>
  <c r="AG1459" i="2"/>
  <c r="AL1459" i="2"/>
  <c r="AT1459" i="2"/>
  <c r="AY1459" i="2"/>
  <c r="AZ1459" i="2"/>
  <c r="BB1459" i="2"/>
  <c r="BC1459" i="2" s="1"/>
  <c r="BF1459" i="2"/>
  <c r="BG1459" i="2"/>
  <c r="BH1459" i="2"/>
  <c r="P1460" i="2"/>
  <c r="Q1460" i="2"/>
  <c r="R1460" i="2"/>
  <c r="AQ1460" i="2" s="1"/>
  <c r="S1460" i="2"/>
  <c r="AC1460" i="2"/>
  <c r="AE1460" i="2"/>
  <c r="AF1460" i="2"/>
  <c r="AG1460" i="2"/>
  <c r="AL1460" i="2"/>
  <c r="AT1460" i="2"/>
  <c r="AY1460" i="2"/>
  <c r="AZ1460" i="2"/>
  <c r="BB1460" i="2"/>
  <c r="BC1460" i="2" s="1"/>
  <c r="BF1460" i="2"/>
  <c r="BG1460" i="2"/>
  <c r="BH1460" i="2"/>
  <c r="P1461" i="2"/>
  <c r="Q1461" i="2"/>
  <c r="R1461" i="2"/>
  <c r="AQ1461" i="2" s="1"/>
  <c r="S1461" i="2"/>
  <c r="AC1461" i="2"/>
  <c r="AE1461" i="2"/>
  <c r="AF1461" i="2"/>
  <c r="AG1461" i="2"/>
  <c r="AL1461" i="2"/>
  <c r="AT1461" i="2"/>
  <c r="AY1461" i="2"/>
  <c r="AZ1461" i="2"/>
  <c r="BB1461" i="2"/>
  <c r="BC1461" i="2" s="1"/>
  <c r="BF1461" i="2"/>
  <c r="BG1461" i="2"/>
  <c r="BH1461" i="2"/>
  <c r="P1462" i="2"/>
  <c r="Q1462" i="2"/>
  <c r="R1462" i="2"/>
  <c r="AQ1462" i="2" s="1"/>
  <c r="S1462" i="2"/>
  <c r="AC1462" i="2"/>
  <c r="AE1462" i="2"/>
  <c r="AF1462" i="2"/>
  <c r="AG1462" i="2"/>
  <c r="AL1462" i="2"/>
  <c r="AT1462" i="2"/>
  <c r="AY1462" i="2"/>
  <c r="AZ1462" i="2"/>
  <c r="BB1462" i="2"/>
  <c r="BC1462" i="2" s="1"/>
  <c r="BF1462" i="2"/>
  <c r="BG1462" i="2"/>
  <c r="BH1462" i="2"/>
  <c r="P1463" i="2"/>
  <c r="Q1463" i="2"/>
  <c r="R1463" i="2"/>
  <c r="AQ1463" i="2" s="1"/>
  <c r="S1463" i="2"/>
  <c r="AC1463" i="2"/>
  <c r="AE1463" i="2"/>
  <c r="AF1463" i="2"/>
  <c r="AG1463" i="2"/>
  <c r="AL1463" i="2"/>
  <c r="AT1463" i="2"/>
  <c r="AY1463" i="2"/>
  <c r="AZ1463" i="2"/>
  <c r="BB1463" i="2"/>
  <c r="BC1463" i="2" s="1"/>
  <c r="BF1463" i="2"/>
  <c r="BG1463" i="2"/>
  <c r="BH1463" i="2"/>
  <c r="P1464" i="2"/>
  <c r="Q1464" i="2"/>
  <c r="R1464" i="2"/>
  <c r="AQ1464" i="2" s="1"/>
  <c r="S1464" i="2"/>
  <c r="AC1464" i="2"/>
  <c r="AE1464" i="2"/>
  <c r="AF1464" i="2"/>
  <c r="AG1464" i="2"/>
  <c r="AL1464" i="2"/>
  <c r="AT1464" i="2"/>
  <c r="AY1464" i="2"/>
  <c r="AZ1464" i="2"/>
  <c r="BB1464" i="2"/>
  <c r="BC1464" i="2" s="1"/>
  <c r="BF1464" i="2"/>
  <c r="BG1464" i="2"/>
  <c r="BH1464" i="2"/>
  <c r="P1465" i="2"/>
  <c r="Q1465" i="2"/>
  <c r="R1465" i="2"/>
  <c r="AQ1465" i="2" s="1"/>
  <c r="S1465" i="2"/>
  <c r="AC1465" i="2"/>
  <c r="AE1465" i="2"/>
  <c r="AF1465" i="2"/>
  <c r="AG1465" i="2"/>
  <c r="AL1465" i="2"/>
  <c r="AT1465" i="2"/>
  <c r="AY1465" i="2"/>
  <c r="AZ1465" i="2"/>
  <c r="BB1465" i="2"/>
  <c r="BC1465" i="2" s="1"/>
  <c r="BF1465" i="2"/>
  <c r="BG1465" i="2"/>
  <c r="BH1465" i="2"/>
  <c r="P1466" i="2"/>
  <c r="Q1466" i="2"/>
  <c r="R1466" i="2"/>
  <c r="AQ1466" i="2" s="1"/>
  <c r="S1466" i="2"/>
  <c r="AC1466" i="2"/>
  <c r="AE1466" i="2"/>
  <c r="AF1466" i="2"/>
  <c r="AG1466" i="2"/>
  <c r="AL1466" i="2"/>
  <c r="AT1466" i="2"/>
  <c r="AY1466" i="2"/>
  <c r="AZ1466" i="2"/>
  <c r="BB1466" i="2"/>
  <c r="BC1466" i="2" s="1"/>
  <c r="BF1466" i="2"/>
  <c r="BG1466" i="2"/>
  <c r="BH1466" i="2"/>
  <c r="P1467" i="2"/>
  <c r="Q1467" i="2"/>
  <c r="R1467" i="2"/>
  <c r="AQ1467" i="2" s="1"/>
  <c r="S1467" i="2"/>
  <c r="AC1467" i="2"/>
  <c r="AE1467" i="2"/>
  <c r="AF1467" i="2"/>
  <c r="AG1467" i="2"/>
  <c r="AL1467" i="2"/>
  <c r="AT1467" i="2"/>
  <c r="AY1467" i="2"/>
  <c r="AZ1467" i="2"/>
  <c r="BB1467" i="2"/>
  <c r="BC1467" i="2" s="1"/>
  <c r="BF1467" i="2"/>
  <c r="BG1467" i="2"/>
  <c r="BH1467" i="2"/>
  <c r="P1468" i="2"/>
  <c r="Q1468" i="2"/>
  <c r="R1468" i="2"/>
  <c r="AQ1468" i="2" s="1"/>
  <c r="S1468" i="2"/>
  <c r="AC1468" i="2"/>
  <c r="AE1468" i="2"/>
  <c r="AF1468" i="2"/>
  <c r="AG1468" i="2"/>
  <c r="AL1468" i="2"/>
  <c r="AT1468" i="2"/>
  <c r="AY1468" i="2"/>
  <c r="AZ1468" i="2"/>
  <c r="BB1468" i="2"/>
  <c r="BC1468" i="2" s="1"/>
  <c r="BF1468" i="2"/>
  <c r="BG1468" i="2"/>
  <c r="BH1468" i="2"/>
  <c r="P1469" i="2"/>
  <c r="Q1469" i="2"/>
  <c r="R1469" i="2"/>
  <c r="AQ1469" i="2" s="1"/>
  <c r="S1469" i="2"/>
  <c r="AC1469" i="2"/>
  <c r="AE1469" i="2"/>
  <c r="AF1469" i="2"/>
  <c r="AG1469" i="2"/>
  <c r="AL1469" i="2"/>
  <c r="AT1469" i="2"/>
  <c r="AY1469" i="2"/>
  <c r="AZ1469" i="2"/>
  <c r="BB1469" i="2"/>
  <c r="BC1469" i="2" s="1"/>
  <c r="BF1469" i="2"/>
  <c r="BG1469" i="2"/>
  <c r="BH1469" i="2"/>
  <c r="P1470" i="2"/>
  <c r="Q1470" i="2"/>
  <c r="R1470" i="2"/>
  <c r="AQ1470" i="2" s="1"/>
  <c r="S1470" i="2"/>
  <c r="AC1470" i="2"/>
  <c r="AE1470" i="2"/>
  <c r="AF1470" i="2"/>
  <c r="AG1470" i="2"/>
  <c r="AL1470" i="2"/>
  <c r="AT1470" i="2"/>
  <c r="AY1470" i="2"/>
  <c r="AZ1470" i="2"/>
  <c r="BB1470" i="2"/>
  <c r="BC1470" i="2" s="1"/>
  <c r="BF1470" i="2"/>
  <c r="BG1470" i="2"/>
  <c r="BH1470" i="2"/>
  <c r="P1471" i="2"/>
  <c r="Q1471" i="2"/>
  <c r="R1471" i="2"/>
  <c r="AQ1471" i="2" s="1"/>
  <c r="S1471" i="2"/>
  <c r="AC1471" i="2"/>
  <c r="AE1471" i="2"/>
  <c r="AF1471" i="2"/>
  <c r="AG1471" i="2"/>
  <c r="AL1471" i="2"/>
  <c r="AT1471" i="2"/>
  <c r="AY1471" i="2"/>
  <c r="AZ1471" i="2"/>
  <c r="BB1471" i="2"/>
  <c r="BC1471" i="2" s="1"/>
  <c r="BF1471" i="2"/>
  <c r="BG1471" i="2"/>
  <c r="BH1471" i="2"/>
  <c r="P1472" i="2"/>
  <c r="Q1472" i="2"/>
  <c r="R1472" i="2"/>
  <c r="AQ1472" i="2" s="1"/>
  <c r="S1472" i="2"/>
  <c r="AC1472" i="2"/>
  <c r="AE1472" i="2"/>
  <c r="AF1472" i="2"/>
  <c r="AG1472" i="2"/>
  <c r="AL1472" i="2"/>
  <c r="AT1472" i="2"/>
  <c r="AY1472" i="2"/>
  <c r="AZ1472" i="2"/>
  <c r="BB1472" i="2"/>
  <c r="BC1472" i="2" s="1"/>
  <c r="BF1472" i="2"/>
  <c r="BG1472" i="2"/>
  <c r="BH1472" i="2"/>
  <c r="P1473" i="2"/>
  <c r="Q1473" i="2"/>
  <c r="R1473" i="2"/>
  <c r="AQ1473" i="2" s="1"/>
  <c r="S1473" i="2"/>
  <c r="AC1473" i="2"/>
  <c r="AE1473" i="2"/>
  <c r="AF1473" i="2"/>
  <c r="AG1473" i="2"/>
  <c r="AL1473" i="2"/>
  <c r="AT1473" i="2"/>
  <c r="AY1473" i="2"/>
  <c r="AZ1473" i="2"/>
  <c r="BB1473" i="2"/>
  <c r="BC1473" i="2" s="1"/>
  <c r="BF1473" i="2"/>
  <c r="BG1473" i="2"/>
  <c r="BH1473" i="2"/>
  <c r="P1474" i="2"/>
  <c r="Q1474" i="2"/>
  <c r="R1474" i="2"/>
  <c r="AQ1474" i="2" s="1"/>
  <c r="S1474" i="2"/>
  <c r="AC1474" i="2"/>
  <c r="AE1474" i="2"/>
  <c r="AF1474" i="2"/>
  <c r="AG1474" i="2"/>
  <c r="AL1474" i="2"/>
  <c r="AT1474" i="2"/>
  <c r="AY1474" i="2"/>
  <c r="AZ1474" i="2"/>
  <c r="BB1474" i="2"/>
  <c r="BC1474" i="2" s="1"/>
  <c r="BF1474" i="2"/>
  <c r="BG1474" i="2"/>
  <c r="BH1474" i="2"/>
  <c r="P1475" i="2"/>
  <c r="Q1475" i="2"/>
  <c r="R1475" i="2"/>
  <c r="AQ1475" i="2" s="1"/>
  <c r="S1475" i="2"/>
  <c r="AC1475" i="2"/>
  <c r="AE1475" i="2"/>
  <c r="AF1475" i="2"/>
  <c r="AG1475" i="2"/>
  <c r="AL1475" i="2"/>
  <c r="AT1475" i="2"/>
  <c r="AY1475" i="2"/>
  <c r="AZ1475" i="2"/>
  <c r="BB1475" i="2"/>
  <c r="BC1475" i="2" s="1"/>
  <c r="BF1475" i="2"/>
  <c r="BG1475" i="2"/>
  <c r="BH1475" i="2"/>
  <c r="P1476" i="2"/>
  <c r="Q1476" i="2"/>
  <c r="R1476" i="2"/>
  <c r="AQ1476" i="2" s="1"/>
  <c r="S1476" i="2"/>
  <c r="AC1476" i="2"/>
  <c r="AE1476" i="2"/>
  <c r="AF1476" i="2"/>
  <c r="AG1476" i="2"/>
  <c r="AL1476" i="2"/>
  <c r="AT1476" i="2"/>
  <c r="AY1476" i="2"/>
  <c r="AZ1476" i="2"/>
  <c r="BB1476" i="2"/>
  <c r="BC1476" i="2" s="1"/>
  <c r="BF1476" i="2"/>
  <c r="BG1476" i="2"/>
  <c r="BH1476" i="2"/>
  <c r="P1477" i="2"/>
  <c r="Q1477" i="2"/>
  <c r="R1477" i="2"/>
  <c r="AQ1477" i="2" s="1"/>
  <c r="S1477" i="2"/>
  <c r="AC1477" i="2"/>
  <c r="AE1477" i="2"/>
  <c r="AF1477" i="2"/>
  <c r="AG1477" i="2"/>
  <c r="AL1477" i="2"/>
  <c r="AT1477" i="2"/>
  <c r="AY1477" i="2"/>
  <c r="AZ1477" i="2"/>
  <c r="BB1477" i="2"/>
  <c r="BC1477" i="2" s="1"/>
  <c r="BF1477" i="2"/>
  <c r="BG1477" i="2"/>
  <c r="BH1477" i="2"/>
  <c r="P1478" i="2"/>
  <c r="Q1478" i="2"/>
  <c r="R1478" i="2"/>
  <c r="AQ1478" i="2" s="1"/>
  <c r="S1478" i="2"/>
  <c r="AC1478" i="2"/>
  <c r="AE1478" i="2"/>
  <c r="AF1478" i="2"/>
  <c r="AG1478" i="2"/>
  <c r="AL1478" i="2"/>
  <c r="AT1478" i="2"/>
  <c r="AY1478" i="2"/>
  <c r="AZ1478" i="2"/>
  <c r="BB1478" i="2"/>
  <c r="BC1478" i="2" s="1"/>
  <c r="BF1478" i="2"/>
  <c r="BG1478" i="2"/>
  <c r="BH1478" i="2"/>
  <c r="P1479" i="2"/>
  <c r="Q1479" i="2"/>
  <c r="R1479" i="2"/>
  <c r="AQ1479" i="2" s="1"/>
  <c r="S1479" i="2"/>
  <c r="AC1479" i="2"/>
  <c r="AE1479" i="2"/>
  <c r="AF1479" i="2"/>
  <c r="AG1479" i="2"/>
  <c r="AL1479" i="2"/>
  <c r="AT1479" i="2"/>
  <c r="AY1479" i="2"/>
  <c r="AZ1479" i="2"/>
  <c r="BB1479" i="2"/>
  <c r="BC1479" i="2" s="1"/>
  <c r="BF1479" i="2"/>
  <c r="BG1479" i="2"/>
  <c r="BH1479" i="2"/>
  <c r="P1480" i="2"/>
  <c r="Q1480" i="2"/>
  <c r="R1480" i="2"/>
  <c r="AQ1480" i="2" s="1"/>
  <c r="S1480" i="2"/>
  <c r="AC1480" i="2"/>
  <c r="AE1480" i="2"/>
  <c r="AF1480" i="2"/>
  <c r="AG1480" i="2"/>
  <c r="AL1480" i="2"/>
  <c r="AT1480" i="2"/>
  <c r="AY1480" i="2"/>
  <c r="AZ1480" i="2"/>
  <c r="BB1480" i="2"/>
  <c r="BC1480" i="2" s="1"/>
  <c r="BF1480" i="2"/>
  <c r="BG1480" i="2"/>
  <c r="BH1480" i="2"/>
  <c r="P1481" i="2"/>
  <c r="Q1481" i="2"/>
  <c r="R1481" i="2"/>
  <c r="AQ1481" i="2" s="1"/>
  <c r="S1481" i="2"/>
  <c r="AC1481" i="2"/>
  <c r="AE1481" i="2"/>
  <c r="AF1481" i="2"/>
  <c r="AG1481" i="2"/>
  <c r="AL1481" i="2"/>
  <c r="AT1481" i="2"/>
  <c r="AY1481" i="2"/>
  <c r="AZ1481" i="2"/>
  <c r="BB1481" i="2"/>
  <c r="BC1481" i="2" s="1"/>
  <c r="BF1481" i="2"/>
  <c r="BG1481" i="2"/>
  <c r="BH1481" i="2"/>
  <c r="P1482" i="2"/>
  <c r="Q1482" i="2"/>
  <c r="R1482" i="2"/>
  <c r="AQ1482" i="2" s="1"/>
  <c r="S1482" i="2"/>
  <c r="AC1482" i="2"/>
  <c r="AE1482" i="2"/>
  <c r="AF1482" i="2"/>
  <c r="AG1482" i="2"/>
  <c r="AL1482" i="2"/>
  <c r="AT1482" i="2"/>
  <c r="AY1482" i="2"/>
  <c r="AZ1482" i="2"/>
  <c r="BB1482" i="2"/>
  <c r="BC1482" i="2" s="1"/>
  <c r="BF1482" i="2"/>
  <c r="BG1482" i="2"/>
  <c r="BH1482" i="2"/>
  <c r="P1483" i="2"/>
  <c r="Q1483" i="2"/>
  <c r="R1483" i="2"/>
  <c r="AQ1483" i="2" s="1"/>
  <c r="S1483" i="2"/>
  <c r="AC1483" i="2"/>
  <c r="AE1483" i="2"/>
  <c r="AF1483" i="2"/>
  <c r="AG1483" i="2"/>
  <c r="AL1483" i="2"/>
  <c r="AT1483" i="2"/>
  <c r="AY1483" i="2"/>
  <c r="AZ1483" i="2"/>
  <c r="BB1483" i="2"/>
  <c r="BC1483" i="2" s="1"/>
  <c r="BF1483" i="2"/>
  <c r="BG1483" i="2"/>
  <c r="BH1483" i="2"/>
  <c r="P1484" i="2"/>
  <c r="Q1484" i="2"/>
  <c r="R1484" i="2"/>
  <c r="AQ1484" i="2" s="1"/>
  <c r="S1484" i="2"/>
  <c r="AC1484" i="2"/>
  <c r="AE1484" i="2"/>
  <c r="AF1484" i="2"/>
  <c r="AG1484" i="2"/>
  <c r="AL1484" i="2"/>
  <c r="AT1484" i="2"/>
  <c r="AY1484" i="2"/>
  <c r="AZ1484" i="2"/>
  <c r="BB1484" i="2"/>
  <c r="BC1484" i="2" s="1"/>
  <c r="BF1484" i="2"/>
  <c r="BG1484" i="2"/>
  <c r="BH1484" i="2"/>
  <c r="P1485" i="2"/>
  <c r="Q1485" i="2"/>
  <c r="R1485" i="2"/>
  <c r="AQ1485" i="2" s="1"/>
  <c r="S1485" i="2"/>
  <c r="AC1485" i="2"/>
  <c r="AE1485" i="2"/>
  <c r="AF1485" i="2"/>
  <c r="AG1485" i="2"/>
  <c r="AL1485" i="2"/>
  <c r="AT1485" i="2"/>
  <c r="AY1485" i="2"/>
  <c r="AZ1485" i="2"/>
  <c r="BB1485" i="2"/>
  <c r="BC1485" i="2" s="1"/>
  <c r="BF1485" i="2"/>
  <c r="BG1485" i="2"/>
  <c r="BH1485" i="2"/>
  <c r="P1486" i="2"/>
  <c r="Q1486" i="2"/>
  <c r="R1486" i="2"/>
  <c r="AQ1486" i="2" s="1"/>
  <c r="S1486" i="2"/>
  <c r="AC1486" i="2"/>
  <c r="AE1486" i="2"/>
  <c r="AF1486" i="2"/>
  <c r="AG1486" i="2"/>
  <c r="AL1486" i="2"/>
  <c r="AT1486" i="2"/>
  <c r="AY1486" i="2"/>
  <c r="AZ1486" i="2"/>
  <c r="BB1486" i="2"/>
  <c r="BC1486" i="2" s="1"/>
  <c r="BF1486" i="2"/>
  <c r="BG1486" i="2"/>
  <c r="BH1486" i="2"/>
  <c r="P1487" i="2"/>
  <c r="Q1487" i="2"/>
  <c r="R1487" i="2"/>
  <c r="AQ1487" i="2" s="1"/>
  <c r="S1487" i="2"/>
  <c r="AC1487" i="2"/>
  <c r="AE1487" i="2"/>
  <c r="AF1487" i="2"/>
  <c r="AG1487" i="2"/>
  <c r="AL1487" i="2"/>
  <c r="AT1487" i="2"/>
  <c r="AY1487" i="2"/>
  <c r="AZ1487" i="2"/>
  <c r="BB1487" i="2"/>
  <c r="BC1487" i="2" s="1"/>
  <c r="BF1487" i="2"/>
  <c r="BG1487" i="2"/>
  <c r="BH1487" i="2"/>
  <c r="P1488" i="2"/>
  <c r="Q1488" i="2"/>
  <c r="R1488" i="2"/>
  <c r="AQ1488" i="2" s="1"/>
  <c r="S1488" i="2"/>
  <c r="AC1488" i="2"/>
  <c r="AE1488" i="2"/>
  <c r="AF1488" i="2"/>
  <c r="AG1488" i="2"/>
  <c r="AL1488" i="2"/>
  <c r="AT1488" i="2"/>
  <c r="AY1488" i="2"/>
  <c r="AZ1488" i="2"/>
  <c r="BB1488" i="2"/>
  <c r="BC1488" i="2" s="1"/>
  <c r="BF1488" i="2"/>
  <c r="BG1488" i="2"/>
  <c r="BH1488" i="2"/>
  <c r="AK617" i="2"/>
  <c r="Y617" i="2"/>
  <c r="Z617" i="2" s="1"/>
  <c r="AN617" i="2" s="1"/>
  <c r="AK618" i="2"/>
  <c r="Y618" i="2"/>
  <c r="Z618" i="2" s="1"/>
  <c r="AN618" i="2" s="1"/>
  <c r="AK619" i="2"/>
  <c r="Y619" i="2"/>
  <c r="Z619" i="2" s="1"/>
  <c r="AK620" i="2"/>
  <c r="Y620" i="2"/>
  <c r="Z620" i="2" s="1"/>
  <c r="AK621" i="2"/>
  <c r="Y621" i="2"/>
  <c r="Z621" i="2" s="1"/>
  <c r="AK622" i="2"/>
  <c r="Y622" i="2"/>
  <c r="Z622" i="2" s="1"/>
  <c r="AK623" i="2"/>
  <c r="Y623" i="2"/>
  <c r="Z623" i="2" s="1"/>
  <c r="AK624" i="2"/>
  <c r="Y624" i="2"/>
  <c r="Z624" i="2" s="1"/>
  <c r="AN624" i="2" s="1"/>
  <c r="AK625" i="2"/>
  <c r="Y625" i="2"/>
  <c r="Z625" i="2" s="1"/>
  <c r="AN625" i="2" s="1"/>
  <c r="AK626" i="2"/>
  <c r="Y626" i="2"/>
  <c r="Z626" i="2" s="1"/>
  <c r="AK627" i="2"/>
  <c r="Y627" i="2"/>
  <c r="Z627" i="2" s="1"/>
  <c r="AN627" i="2" s="1"/>
  <c r="AK628" i="2"/>
  <c r="Y628" i="2"/>
  <c r="Z628" i="2" s="1"/>
  <c r="AN628" i="2" s="1"/>
  <c r="AK629" i="2"/>
  <c r="Y629" i="2"/>
  <c r="Z629" i="2" s="1"/>
  <c r="AK630" i="2"/>
  <c r="Y630" i="2"/>
  <c r="Z630" i="2" s="1"/>
  <c r="AK631" i="2"/>
  <c r="Y631" i="2"/>
  <c r="Z631" i="2" s="1"/>
  <c r="AK632" i="2"/>
  <c r="Y632" i="2"/>
  <c r="Z632" i="2" s="1"/>
  <c r="AK633" i="2"/>
  <c r="Y633" i="2"/>
  <c r="Z633" i="2" s="1"/>
  <c r="AN633" i="2" s="1"/>
  <c r="AK634" i="2"/>
  <c r="Y634" i="2"/>
  <c r="Z634" i="2" s="1"/>
  <c r="AK635" i="2"/>
  <c r="Y635" i="2"/>
  <c r="Z635" i="2" s="1"/>
  <c r="AK636" i="2"/>
  <c r="Y636" i="2"/>
  <c r="Z636" i="2" s="1"/>
  <c r="AN636" i="2" s="1"/>
  <c r="AK637" i="2"/>
  <c r="Y637" i="2"/>
  <c r="Z637" i="2" s="1"/>
  <c r="AK638" i="2"/>
  <c r="Y638" i="2"/>
  <c r="Z638" i="2" s="1"/>
  <c r="AK639" i="2"/>
  <c r="Y639" i="2"/>
  <c r="Z639" i="2" s="1"/>
  <c r="AK640" i="2"/>
  <c r="Y640" i="2"/>
  <c r="Z640" i="2" s="1"/>
  <c r="AN640" i="2" s="1"/>
  <c r="AK641" i="2"/>
  <c r="Y641" i="2"/>
  <c r="Z641" i="2" s="1"/>
  <c r="AN641" i="2" s="1"/>
  <c r="AK642" i="2"/>
  <c r="Y642" i="2"/>
  <c r="Z642" i="2" s="1"/>
  <c r="AN642" i="2" s="1"/>
  <c r="AK643" i="2"/>
  <c r="Y643" i="2"/>
  <c r="Z643" i="2" s="1"/>
  <c r="AN643" i="2" s="1"/>
  <c r="AK644" i="2"/>
  <c r="Y644" i="2"/>
  <c r="Z644" i="2" s="1"/>
  <c r="AN644" i="2" s="1"/>
  <c r="AK645" i="2"/>
  <c r="Y645" i="2"/>
  <c r="Z645" i="2" s="1"/>
  <c r="AN645" i="2" s="1"/>
  <c r="AK646" i="2"/>
  <c r="Y646" i="2"/>
  <c r="Z646" i="2" s="1"/>
  <c r="AK647" i="2"/>
  <c r="Y647" i="2"/>
  <c r="Z647" i="2" s="1"/>
  <c r="AK648" i="2"/>
  <c r="Y648" i="2"/>
  <c r="Z648" i="2" s="1"/>
  <c r="AK649" i="2"/>
  <c r="Y649" i="2"/>
  <c r="Z649" i="2" s="1"/>
  <c r="AK650" i="2"/>
  <c r="Y650" i="2"/>
  <c r="Z650" i="2" s="1"/>
  <c r="AK651" i="2"/>
  <c r="Y651" i="2"/>
  <c r="Z651" i="2" s="1"/>
  <c r="AK652" i="2"/>
  <c r="Y652" i="2"/>
  <c r="Z652" i="2" s="1"/>
  <c r="AK653" i="2"/>
  <c r="Y653" i="2"/>
  <c r="Z653" i="2" s="1"/>
  <c r="AN653" i="2" s="1"/>
  <c r="AK654" i="2"/>
  <c r="Y654" i="2"/>
  <c r="Z654" i="2" s="1"/>
  <c r="AN654" i="2" s="1"/>
  <c r="AK655" i="2"/>
  <c r="Y655" i="2"/>
  <c r="Z655" i="2" s="1"/>
  <c r="AN655" i="2" s="1"/>
  <c r="AK656" i="2"/>
  <c r="Y656" i="2"/>
  <c r="Z656" i="2" s="1"/>
  <c r="AN656" i="2" s="1"/>
  <c r="AK657" i="2"/>
  <c r="Y657" i="2"/>
  <c r="Z657" i="2" s="1"/>
  <c r="AK658" i="2"/>
  <c r="Y658" i="2"/>
  <c r="Z658" i="2" s="1"/>
  <c r="AN658" i="2" s="1"/>
  <c r="AK659" i="2"/>
  <c r="Y659" i="2"/>
  <c r="Z659" i="2" s="1"/>
  <c r="AN659" i="2" s="1"/>
  <c r="AK660" i="2"/>
  <c r="Y660" i="2"/>
  <c r="Z660" i="2" s="1"/>
  <c r="AN660" i="2" s="1"/>
  <c r="AK661" i="2"/>
  <c r="Y661" i="2"/>
  <c r="Z661" i="2" s="1"/>
  <c r="AK662" i="2"/>
  <c r="Y662" i="2"/>
  <c r="Z662" i="2" s="1"/>
  <c r="AK663" i="2"/>
  <c r="Y663" i="2"/>
  <c r="Z663" i="2" s="1"/>
  <c r="AK664" i="2"/>
  <c r="Y664" i="2"/>
  <c r="Z664" i="2" s="1"/>
  <c r="AK665" i="2"/>
  <c r="Y665" i="2"/>
  <c r="Z665" i="2" s="1"/>
  <c r="AK666" i="2"/>
  <c r="Y666" i="2"/>
  <c r="Z666" i="2" s="1"/>
  <c r="AK667" i="2"/>
  <c r="Y667" i="2"/>
  <c r="Z667" i="2" s="1"/>
  <c r="AN667" i="2" s="1"/>
  <c r="AK668" i="2"/>
  <c r="Y668" i="2"/>
  <c r="Z668" i="2" s="1"/>
  <c r="AN668" i="2" s="1"/>
  <c r="AK669" i="2"/>
  <c r="Y669" i="2"/>
  <c r="Z669" i="2" s="1"/>
  <c r="AK670" i="2"/>
  <c r="Y670" i="2"/>
  <c r="Z670" i="2" s="1"/>
  <c r="AK671" i="2"/>
  <c r="Y671" i="2"/>
  <c r="Z671" i="2" s="1"/>
  <c r="AN671" i="2" s="1"/>
  <c r="AK672" i="2"/>
  <c r="Y672" i="2"/>
  <c r="Z672" i="2" s="1"/>
  <c r="AK673" i="2"/>
  <c r="Y673" i="2"/>
  <c r="Z673" i="2" s="1"/>
  <c r="AK674" i="2"/>
  <c r="Y674" i="2"/>
  <c r="Z674" i="2" s="1"/>
  <c r="AN674" i="2" s="1"/>
  <c r="AK675" i="2"/>
  <c r="Y675" i="2"/>
  <c r="Z675" i="2" s="1"/>
  <c r="AN675" i="2" s="1"/>
  <c r="AK676" i="2"/>
  <c r="Y676" i="2"/>
  <c r="Z676" i="2" s="1"/>
  <c r="AN676" i="2" s="1"/>
  <c r="AK677" i="2"/>
  <c r="Y677" i="2"/>
  <c r="Z677" i="2" s="1"/>
  <c r="AN677" i="2" s="1"/>
  <c r="AK678" i="2"/>
  <c r="Y678" i="2"/>
  <c r="Z678" i="2" s="1"/>
  <c r="AN678" i="2" s="1"/>
  <c r="AK679" i="2"/>
  <c r="Y679" i="2"/>
  <c r="Z679" i="2" s="1"/>
  <c r="AN679" i="2" s="1"/>
  <c r="AK680" i="2"/>
  <c r="Y680" i="2"/>
  <c r="Z680" i="2" s="1"/>
  <c r="AN680" i="2" s="1"/>
  <c r="AK681" i="2"/>
  <c r="Y681" i="2"/>
  <c r="Z681" i="2" s="1"/>
  <c r="AN681" i="2" s="1"/>
  <c r="AK682" i="2"/>
  <c r="Y682" i="2"/>
  <c r="Z682" i="2" s="1"/>
  <c r="AK683" i="2"/>
  <c r="Y683" i="2"/>
  <c r="Z683" i="2" s="1"/>
  <c r="AN683" i="2" s="1"/>
  <c r="AK684" i="2"/>
  <c r="Y684" i="2"/>
  <c r="Z684" i="2" s="1"/>
  <c r="AN684" i="2" s="1"/>
  <c r="AK685" i="2"/>
  <c r="Y685" i="2"/>
  <c r="Z685" i="2" s="1"/>
  <c r="AK686" i="2"/>
  <c r="Y686" i="2"/>
  <c r="Z686" i="2" s="1"/>
  <c r="AN686" i="2" s="1"/>
  <c r="AK687" i="2"/>
  <c r="Y687" i="2"/>
  <c r="Z687" i="2" s="1"/>
  <c r="AK688" i="2"/>
  <c r="Y688" i="2"/>
  <c r="Z688" i="2" s="1"/>
  <c r="AN688" i="2" s="1"/>
  <c r="AK689" i="2"/>
  <c r="Y689" i="2"/>
  <c r="Z689" i="2" s="1"/>
  <c r="AK690" i="2"/>
  <c r="Y690" i="2"/>
  <c r="Z690" i="2" s="1"/>
  <c r="AK691" i="2"/>
  <c r="Y691" i="2"/>
  <c r="Z691" i="2" s="1"/>
  <c r="AK692" i="2"/>
  <c r="Y692" i="2"/>
  <c r="Z692" i="2" s="1"/>
  <c r="AN692" i="2" s="1"/>
  <c r="AK693" i="2"/>
  <c r="Y693" i="2"/>
  <c r="Z693" i="2" s="1"/>
  <c r="AK694" i="2"/>
  <c r="Y694" i="2"/>
  <c r="Z694" i="2" s="1"/>
  <c r="AN694" i="2" s="1"/>
  <c r="AK695" i="2"/>
  <c r="Y695" i="2"/>
  <c r="Z695" i="2" s="1"/>
  <c r="AN695" i="2" s="1"/>
  <c r="AK696" i="2"/>
  <c r="Y696" i="2"/>
  <c r="Z696" i="2" s="1"/>
  <c r="AN696" i="2" s="1"/>
  <c r="AK697" i="2"/>
  <c r="Y697" i="2"/>
  <c r="Z697" i="2" s="1"/>
  <c r="AK698" i="2"/>
  <c r="Y698" i="2"/>
  <c r="Z698" i="2" s="1"/>
  <c r="AN698" i="2" s="1"/>
  <c r="AK699" i="2"/>
  <c r="Y699" i="2"/>
  <c r="Z699" i="2" s="1"/>
  <c r="AK700" i="2"/>
  <c r="Y700" i="2"/>
  <c r="Z700" i="2" s="1"/>
  <c r="AN700" i="2" s="1"/>
  <c r="AK701" i="2"/>
  <c r="Y701" i="2"/>
  <c r="Z701" i="2" s="1"/>
  <c r="AK702" i="2"/>
  <c r="Y702" i="2"/>
  <c r="Z702" i="2" s="1"/>
  <c r="AN702" i="2" s="1"/>
  <c r="AK703" i="2"/>
  <c r="Y703" i="2"/>
  <c r="Z703" i="2" s="1"/>
  <c r="AN703" i="2" s="1"/>
  <c r="AK704" i="2"/>
  <c r="Y704" i="2"/>
  <c r="Z704" i="2" s="1"/>
  <c r="AK705" i="2"/>
  <c r="Y705" i="2"/>
  <c r="Z705" i="2" s="1"/>
  <c r="AK706" i="2"/>
  <c r="Y706" i="2"/>
  <c r="Z706" i="2" s="1"/>
  <c r="AK707" i="2"/>
  <c r="Y707" i="2"/>
  <c r="Z707" i="2" s="1"/>
  <c r="AK708" i="2"/>
  <c r="Y708" i="2"/>
  <c r="Z708" i="2" s="1"/>
  <c r="AN708" i="2" s="1"/>
  <c r="AK709" i="2"/>
  <c r="Y709" i="2"/>
  <c r="Z709" i="2" s="1"/>
  <c r="AK710" i="2"/>
  <c r="Y710" i="2"/>
  <c r="Z710" i="2" s="1"/>
  <c r="AK711" i="2"/>
  <c r="Y711" i="2"/>
  <c r="Z711" i="2" s="1"/>
  <c r="AN711" i="2" s="1"/>
  <c r="AK712" i="2"/>
  <c r="Y712" i="2"/>
  <c r="Z712" i="2" s="1"/>
  <c r="AN712" i="2" s="1"/>
  <c r="AK713" i="2"/>
  <c r="Y713" i="2"/>
  <c r="Z713" i="2" s="1"/>
  <c r="AK714" i="2"/>
  <c r="Y714" i="2"/>
  <c r="Z714" i="2" s="1"/>
  <c r="AN714" i="2" s="1"/>
  <c r="AK715" i="2"/>
  <c r="Y715" i="2"/>
  <c r="Z715" i="2" s="1"/>
  <c r="AN715" i="2" s="1"/>
  <c r="AK716" i="2"/>
  <c r="Y716" i="2"/>
  <c r="Z716" i="2" s="1"/>
  <c r="AK717" i="2"/>
  <c r="Y717" i="2"/>
  <c r="Z717" i="2" s="1"/>
  <c r="AK718" i="2"/>
  <c r="Y718" i="2"/>
  <c r="Z718" i="2" s="1"/>
  <c r="AK719" i="2"/>
  <c r="Y719" i="2"/>
  <c r="Z719" i="2" s="1"/>
  <c r="AN719" i="2" s="1"/>
  <c r="AK720" i="2"/>
  <c r="Y720" i="2"/>
  <c r="Z720" i="2" s="1"/>
  <c r="AN720" i="2" s="1"/>
  <c r="AK721" i="2"/>
  <c r="Y721" i="2"/>
  <c r="Z721" i="2" s="1"/>
  <c r="AN721" i="2" s="1"/>
  <c r="AK722" i="2"/>
  <c r="Y722" i="2"/>
  <c r="Z722" i="2" s="1"/>
  <c r="AN722" i="2" s="1"/>
  <c r="AK723" i="2"/>
  <c r="Y723" i="2"/>
  <c r="Z723" i="2" s="1"/>
  <c r="AN723" i="2" s="1"/>
  <c r="AK724" i="2"/>
  <c r="Y724" i="2"/>
  <c r="Z724" i="2" s="1"/>
  <c r="AK725" i="2"/>
  <c r="Y725" i="2"/>
  <c r="Z725" i="2" s="1"/>
  <c r="AN725" i="2" s="1"/>
  <c r="AK726" i="2"/>
  <c r="Y726" i="2"/>
  <c r="Z726" i="2" s="1"/>
  <c r="AK727" i="2"/>
  <c r="Y727" i="2"/>
  <c r="Z727" i="2" s="1"/>
  <c r="AN727" i="2" s="1"/>
  <c r="AK728" i="2"/>
  <c r="Y728" i="2"/>
  <c r="Z728" i="2" s="1"/>
  <c r="AK729" i="2"/>
  <c r="Y729" i="2"/>
  <c r="Z729" i="2" s="1"/>
  <c r="AK730" i="2"/>
  <c r="Y730" i="2"/>
  <c r="Z730" i="2" s="1"/>
  <c r="AN730" i="2" s="1"/>
  <c r="AK731" i="2"/>
  <c r="Y731" i="2"/>
  <c r="Z731" i="2" s="1"/>
  <c r="AN731" i="2" s="1"/>
  <c r="AK732" i="2"/>
  <c r="Y732" i="2"/>
  <c r="Z732" i="2" s="1"/>
  <c r="AN732" i="2" s="1"/>
  <c r="AK733" i="2"/>
  <c r="Y733" i="2"/>
  <c r="Z733" i="2" s="1"/>
  <c r="AK734" i="2"/>
  <c r="Y734" i="2"/>
  <c r="Z734" i="2" s="1"/>
  <c r="AK735" i="2"/>
  <c r="Y735" i="2"/>
  <c r="Z735" i="2" s="1"/>
  <c r="AN735" i="2" s="1"/>
  <c r="AK736" i="2"/>
  <c r="Y736" i="2"/>
  <c r="Z736" i="2" s="1"/>
  <c r="AN736" i="2" s="1"/>
  <c r="AK737" i="2"/>
  <c r="Y737" i="2"/>
  <c r="Z737" i="2" s="1"/>
  <c r="AN737" i="2" s="1"/>
  <c r="AK738" i="2"/>
  <c r="Y738" i="2"/>
  <c r="Z738" i="2" s="1"/>
  <c r="AK739" i="2"/>
  <c r="Y739" i="2"/>
  <c r="Z739" i="2" s="1"/>
  <c r="AN739" i="2" s="1"/>
  <c r="AK740" i="2"/>
  <c r="Y740" i="2"/>
  <c r="Z740" i="2" s="1"/>
  <c r="AK741" i="2"/>
  <c r="Y741" i="2"/>
  <c r="Z741" i="2" s="1"/>
  <c r="AK742" i="2"/>
  <c r="Y742" i="2"/>
  <c r="Z742" i="2" s="1"/>
  <c r="AK743" i="2"/>
  <c r="Y743" i="2"/>
  <c r="Z743" i="2" s="1"/>
  <c r="AK744" i="2"/>
  <c r="Y744" i="2"/>
  <c r="Z744" i="2" s="1"/>
  <c r="AK745" i="2"/>
  <c r="Y745" i="2"/>
  <c r="Z745" i="2" s="1"/>
  <c r="AK746" i="2"/>
  <c r="Y746" i="2"/>
  <c r="Z746" i="2" s="1"/>
  <c r="AN746" i="2" s="1"/>
  <c r="AK747" i="2"/>
  <c r="Y747" i="2"/>
  <c r="Z747" i="2" s="1"/>
  <c r="AN747" i="2" s="1"/>
  <c r="AK748" i="2"/>
  <c r="Y748" i="2"/>
  <c r="Z748" i="2" s="1"/>
  <c r="AN748" i="2" s="1"/>
  <c r="AK749" i="2"/>
  <c r="Y749" i="2"/>
  <c r="Z749" i="2" s="1"/>
  <c r="AN749" i="2" s="1"/>
  <c r="AK750" i="2"/>
  <c r="Y750" i="2"/>
  <c r="Z750" i="2" s="1"/>
  <c r="AK751" i="2"/>
  <c r="Y751" i="2"/>
  <c r="Z751" i="2" s="1"/>
  <c r="AN751" i="2" s="1"/>
  <c r="AK752" i="2"/>
  <c r="Y752" i="2"/>
  <c r="Z752" i="2" s="1"/>
  <c r="AK753" i="2"/>
  <c r="Y753" i="2"/>
  <c r="Z753" i="2" s="1"/>
  <c r="AN753" i="2" s="1"/>
  <c r="AK754" i="2"/>
  <c r="Y754" i="2"/>
  <c r="Z754" i="2" s="1"/>
  <c r="AK755" i="2"/>
  <c r="Y755" i="2"/>
  <c r="Z755" i="2" s="1"/>
  <c r="AK756" i="2"/>
  <c r="Y756" i="2"/>
  <c r="Z756" i="2" s="1"/>
  <c r="AK757" i="2"/>
  <c r="Y757" i="2"/>
  <c r="Z757" i="2" s="1"/>
  <c r="AK758" i="2"/>
  <c r="Y758" i="2"/>
  <c r="Z758" i="2" s="1"/>
  <c r="AK759" i="2"/>
  <c r="Y759" i="2"/>
  <c r="Z759" i="2" s="1"/>
  <c r="AN759" i="2" s="1"/>
  <c r="AK760" i="2"/>
  <c r="Y760" i="2"/>
  <c r="Z760" i="2" s="1"/>
  <c r="AN760" i="2" s="1"/>
  <c r="AK761" i="2"/>
  <c r="Y761" i="2"/>
  <c r="Z761" i="2" s="1"/>
  <c r="AK762" i="2"/>
  <c r="Y762" i="2"/>
  <c r="Z762" i="2" s="1"/>
  <c r="AN762" i="2" s="1"/>
  <c r="AK763" i="2"/>
  <c r="Y763" i="2"/>
  <c r="Z763" i="2" s="1"/>
  <c r="AN763" i="2" s="1"/>
  <c r="AK764" i="2"/>
  <c r="Y764" i="2"/>
  <c r="Z764" i="2" s="1"/>
  <c r="AK765" i="2"/>
  <c r="Y765" i="2"/>
  <c r="Z765" i="2" s="1"/>
  <c r="AK766" i="2"/>
  <c r="Y766" i="2"/>
  <c r="Z766" i="2" s="1"/>
  <c r="AN766" i="2" s="1"/>
  <c r="AK767" i="2"/>
  <c r="Y767" i="2"/>
  <c r="Z767" i="2" s="1"/>
  <c r="AK768" i="2"/>
  <c r="Y768" i="2"/>
  <c r="Z768" i="2" s="1"/>
  <c r="AK769" i="2"/>
  <c r="Y769" i="2"/>
  <c r="Z769" i="2" s="1"/>
  <c r="AK770" i="2"/>
  <c r="Y770" i="2"/>
  <c r="Z770" i="2" s="1"/>
  <c r="AK771" i="2"/>
  <c r="Y771" i="2"/>
  <c r="Z771" i="2" s="1"/>
  <c r="AK772" i="2"/>
  <c r="Y772" i="2"/>
  <c r="Z772" i="2" s="1"/>
  <c r="AK773" i="2"/>
  <c r="Y773" i="2"/>
  <c r="Z773" i="2" s="1"/>
  <c r="AK774" i="2"/>
  <c r="Y774" i="2"/>
  <c r="Z774" i="2" s="1"/>
  <c r="AN774" i="2" s="1"/>
  <c r="AK775" i="2"/>
  <c r="Y775" i="2"/>
  <c r="Z775" i="2" s="1"/>
  <c r="AN775" i="2" s="1"/>
  <c r="AK776" i="2"/>
  <c r="Y776" i="2"/>
  <c r="Z776" i="2" s="1"/>
  <c r="AK777" i="2"/>
  <c r="Y777" i="2"/>
  <c r="Z777" i="2" s="1"/>
  <c r="AK778" i="2"/>
  <c r="Y778" i="2"/>
  <c r="Z778" i="2" s="1"/>
  <c r="AN778" i="2" s="1"/>
  <c r="AK779" i="2"/>
  <c r="Y779" i="2"/>
  <c r="Z779" i="2" s="1"/>
  <c r="AK780" i="2"/>
  <c r="Y780" i="2"/>
  <c r="Z780" i="2" s="1"/>
  <c r="AN780" i="2" s="1"/>
  <c r="AK781" i="2"/>
  <c r="Y781" i="2"/>
  <c r="Z781" i="2" s="1"/>
  <c r="AK782" i="2"/>
  <c r="Y782" i="2"/>
  <c r="Z782" i="2" s="1"/>
  <c r="AN782" i="2" s="1"/>
  <c r="AK783" i="2"/>
  <c r="Y783" i="2"/>
  <c r="Z783" i="2" s="1"/>
  <c r="AK784" i="2"/>
  <c r="Y784" i="2"/>
  <c r="Z784" i="2" s="1"/>
  <c r="AK785" i="2"/>
  <c r="Y785" i="2"/>
  <c r="Z785" i="2" s="1"/>
  <c r="AN785" i="2" s="1"/>
  <c r="AK786" i="2"/>
  <c r="Y786" i="2"/>
  <c r="Z786" i="2" s="1"/>
  <c r="AK787" i="2"/>
  <c r="Y787" i="2"/>
  <c r="Z787" i="2" s="1"/>
  <c r="AK788" i="2"/>
  <c r="Y788" i="2"/>
  <c r="Z788" i="2" s="1"/>
  <c r="AN788" i="2" s="1"/>
  <c r="AK789" i="2"/>
  <c r="Y789" i="2"/>
  <c r="Z789" i="2" s="1"/>
  <c r="AN789" i="2" s="1"/>
  <c r="AK790" i="2"/>
  <c r="Y790" i="2"/>
  <c r="Z790" i="2" s="1"/>
  <c r="AK791" i="2"/>
  <c r="Y791" i="2"/>
  <c r="Z791" i="2" s="1"/>
  <c r="AN791" i="2" s="1"/>
  <c r="AK792" i="2"/>
  <c r="Y792" i="2"/>
  <c r="Z792" i="2" s="1"/>
  <c r="AK793" i="2"/>
  <c r="Y793" i="2"/>
  <c r="Z793" i="2" s="1"/>
  <c r="AN793" i="2" s="1"/>
  <c r="AK794" i="2"/>
  <c r="Y794" i="2"/>
  <c r="Z794" i="2" s="1"/>
  <c r="AK795" i="2"/>
  <c r="Y795" i="2"/>
  <c r="Z795" i="2" s="1"/>
  <c r="AK796" i="2"/>
  <c r="Y796" i="2"/>
  <c r="Z796" i="2" s="1"/>
  <c r="AN796" i="2" s="1"/>
  <c r="AK797" i="2"/>
  <c r="Y797" i="2"/>
  <c r="Z797" i="2" s="1"/>
  <c r="AK798" i="2"/>
  <c r="Y798" i="2"/>
  <c r="Z798" i="2" s="1"/>
  <c r="AK799" i="2"/>
  <c r="Y799" i="2"/>
  <c r="Z799" i="2" s="1"/>
  <c r="AN799" i="2" s="1"/>
  <c r="AK800" i="2"/>
  <c r="Y800" i="2"/>
  <c r="Z800" i="2" s="1"/>
  <c r="AK801" i="2"/>
  <c r="Y801" i="2"/>
  <c r="Z801" i="2" s="1"/>
  <c r="AN801" i="2" s="1"/>
  <c r="AK802" i="2"/>
  <c r="Y802" i="2"/>
  <c r="Z802" i="2" s="1"/>
  <c r="AK803" i="2"/>
  <c r="Y803" i="2"/>
  <c r="Z803" i="2" s="1"/>
  <c r="AK804" i="2"/>
  <c r="Y804" i="2"/>
  <c r="Z804" i="2" s="1"/>
  <c r="AK805" i="2"/>
  <c r="Y805" i="2"/>
  <c r="Z805" i="2" s="1"/>
  <c r="AN805" i="2" s="1"/>
  <c r="AK806" i="2"/>
  <c r="Y806" i="2"/>
  <c r="Z806" i="2" s="1"/>
  <c r="AN806" i="2" s="1"/>
  <c r="AK807" i="2"/>
  <c r="Y807" i="2"/>
  <c r="Z807" i="2" s="1"/>
  <c r="AN807" i="2" s="1"/>
  <c r="AK808" i="2"/>
  <c r="Y808" i="2"/>
  <c r="Z808" i="2" s="1"/>
  <c r="AK809" i="2"/>
  <c r="Y809" i="2"/>
  <c r="Z809" i="2" s="1"/>
  <c r="AK810" i="2"/>
  <c r="Y810" i="2"/>
  <c r="Z810" i="2" s="1"/>
  <c r="AN810" i="2" s="1"/>
  <c r="AK811" i="2"/>
  <c r="Y811" i="2"/>
  <c r="Z811" i="2" s="1"/>
  <c r="AN811" i="2" s="1"/>
  <c r="AK812" i="2"/>
  <c r="Y812" i="2"/>
  <c r="Z812" i="2" s="1"/>
  <c r="AN812" i="2" s="1"/>
  <c r="AK813" i="2"/>
  <c r="Y813" i="2"/>
  <c r="Z813" i="2" s="1"/>
  <c r="AN813" i="2" s="1"/>
  <c r="AK814" i="2"/>
  <c r="Y814" i="2"/>
  <c r="Z814" i="2" s="1"/>
  <c r="AK815" i="2"/>
  <c r="Y815" i="2"/>
  <c r="Z815" i="2" s="1"/>
  <c r="AN815" i="2" s="1"/>
  <c r="AK816" i="2"/>
  <c r="Y816" i="2"/>
  <c r="Z816" i="2" s="1"/>
  <c r="AN816" i="2" s="1"/>
  <c r="AK817" i="2"/>
  <c r="Y817" i="2"/>
  <c r="Z817" i="2" s="1"/>
  <c r="AN817" i="2" s="1"/>
  <c r="AK818" i="2"/>
  <c r="Y818" i="2"/>
  <c r="Z818" i="2" s="1"/>
  <c r="AK819" i="2"/>
  <c r="Y819" i="2"/>
  <c r="Z819" i="2" s="1"/>
  <c r="AN819" i="2" s="1"/>
  <c r="AK820" i="2"/>
  <c r="Y820" i="2"/>
  <c r="Z820" i="2" s="1"/>
  <c r="AN820" i="2" s="1"/>
  <c r="AK821" i="2"/>
  <c r="Y821" i="2"/>
  <c r="Z821" i="2" s="1"/>
  <c r="AK822" i="2"/>
  <c r="Y822" i="2"/>
  <c r="Z822" i="2" s="1"/>
  <c r="AN822" i="2" s="1"/>
  <c r="AK823" i="2"/>
  <c r="Y823" i="2"/>
  <c r="Z823" i="2" s="1"/>
  <c r="AN823" i="2" s="1"/>
  <c r="AK824" i="2"/>
  <c r="Y824" i="2"/>
  <c r="Z824" i="2" s="1"/>
  <c r="AK825" i="2"/>
  <c r="Y825" i="2"/>
  <c r="Z825" i="2" s="1"/>
  <c r="AK826" i="2"/>
  <c r="Y826" i="2"/>
  <c r="Z826" i="2" s="1"/>
  <c r="AK827" i="2"/>
  <c r="Y827" i="2"/>
  <c r="Z827" i="2" s="1"/>
  <c r="AK828" i="2"/>
  <c r="Y828" i="2"/>
  <c r="Z828" i="2" s="1"/>
  <c r="AK829" i="2"/>
  <c r="Y829" i="2"/>
  <c r="Z829" i="2" s="1"/>
  <c r="AK830" i="2"/>
  <c r="Y830" i="2"/>
  <c r="Z830" i="2" s="1"/>
  <c r="AK831" i="2"/>
  <c r="Y831" i="2"/>
  <c r="Z831" i="2" s="1"/>
  <c r="AK832" i="2"/>
  <c r="Y832" i="2"/>
  <c r="Z832" i="2" s="1"/>
  <c r="AN832" i="2" s="1"/>
  <c r="AK833" i="2"/>
  <c r="Y833" i="2"/>
  <c r="Z833" i="2" s="1"/>
  <c r="AK834" i="2"/>
  <c r="Y834" i="2"/>
  <c r="Z834" i="2" s="1"/>
  <c r="AN834" i="2" s="1"/>
  <c r="AK835" i="2"/>
  <c r="Y835" i="2"/>
  <c r="Z835" i="2" s="1"/>
  <c r="AK836" i="2"/>
  <c r="Y836" i="2"/>
  <c r="Z836" i="2" s="1"/>
  <c r="AK837" i="2"/>
  <c r="Y837" i="2"/>
  <c r="Z837" i="2" s="1"/>
  <c r="AN837" i="2" s="1"/>
  <c r="AK838" i="2"/>
  <c r="Y838" i="2"/>
  <c r="Z838" i="2" s="1"/>
  <c r="AN838" i="2" s="1"/>
  <c r="AK839" i="2"/>
  <c r="Y839" i="2"/>
  <c r="Z839" i="2" s="1"/>
  <c r="AK840" i="2"/>
  <c r="Y840" i="2"/>
  <c r="Z840" i="2" s="1"/>
  <c r="AK841" i="2"/>
  <c r="Y841" i="2"/>
  <c r="Z841" i="2" s="1"/>
  <c r="AK842" i="2"/>
  <c r="Y842" i="2"/>
  <c r="Z842" i="2" s="1"/>
  <c r="AK843" i="2"/>
  <c r="Y843" i="2"/>
  <c r="Z843" i="2" s="1"/>
  <c r="AN843" i="2" s="1"/>
  <c r="AK844" i="2"/>
  <c r="Y844" i="2"/>
  <c r="Z844" i="2" s="1"/>
  <c r="AK845" i="2"/>
  <c r="Y845" i="2"/>
  <c r="Z845" i="2" s="1"/>
  <c r="AN845" i="2" s="1"/>
  <c r="AK846" i="2"/>
  <c r="Y846" i="2"/>
  <c r="Z846" i="2" s="1"/>
  <c r="AN846" i="2" s="1"/>
  <c r="AK847" i="2"/>
  <c r="Y847" i="2"/>
  <c r="Z847" i="2" s="1"/>
  <c r="AK848" i="2"/>
  <c r="Y848" i="2"/>
  <c r="Z848" i="2" s="1"/>
  <c r="AN848" i="2" s="1"/>
  <c r="AK849" i="2"/>
  <c r="Y849" i="2"/>
  <c r="Z849" i="2" s="1"/>
  <c r="AK850" i="2"/>
  <c r="Y850" i="2"/>
  <c r="Z850" i="2" s="1"/>
  <c r="AN850" i="2" s="1"/>
  <c r="AK851" i="2"/>
  <c r="Y851" i="2"/>
  <c r="Z851" i="2" s="1"/>
  <c r="AK852" i="2"/>
  <c r="Y852" i="2"/>
  <c r="Z852" i="2" s="1"/>
  <c r="AK853" i="2"/>
  <c r="Y853" i="2"/>
  <c r="Z853" i="2" s="1"/>
  <c r="AK854" i="2"/>
  <c r="Y854" i="2"/>
  <c r="Z854" i="2" s="1"/>
  <c r="AK855" i="2"/>
  <c r="Y855" i="2"/>
  <c r="Z855" i="2" s="1"/>
  <c r="AN855" i="2" s="1"/>
  <c r="AK856" i="2"/>
  <c r="Y856" i="2"/>
  <c r="Z856" i="2" s="1"/>
  <c r="AK857" i="2"/>
  <c r="Y857" i="2"/>
  <c r="Z857" i="2" s="1"/>
  <c r="AK858" i="2"/>
  <c r="Y858" i="2"/>
  <c r="Z858" i="2" s="1"/>
  <c r="AK859" i="2"/>
  <c r="Y859" i="2"/>
  <c r="Z859" i="2" s="1"/>
  <c r="AK860" i="2"/>
  <c r="Y860" i="2"/>
  <c r="Z860" i="2" s="1"/>
  <c r="AN860" i="2" s="1"/>
  <c r="AK861" i="2"/>
  <c r="Y861" i="2"/>
  <c r="Z861" i="2" s="1"/>
  <c r="AN861" i="2" s="1"/>
  <c r="AK862" i="2"/>
  <c r="Y862" i="2"/>
  <c r="Z862" i="2" s="1"/>
  <c r="AN862" i="2" s="1"/>
  <c r="AK863" i="2"/>
  <c r="Y863" i="2"/>
  <c r="Z863" i="2" s="1"/>
  <c r="AK864" i="2"/>
  <c r="Y864" i="2"/>
  <c r="Z864" i="2" s="1"/>
  <c r="AK865" i="2"/>
  <c r="Y865" i="2"/>
  <c r="Z865" i="2" s="1"/>
  <c r="AN865" i="2" s="1"/>
  <c r="AK866" i="2"/>
  <c r="Y866" i="2"/>
  <c r="Z866" i="2" s="1"/>
  <c r="AK867" i="2"/>
  <c r="Y867" i="2"/>
  <c r="Z867" i="2" s="1"/>
  <c r="AK868" i="2"/>
  <c r="Y868" i="2"/>
  <c r="Z868" i="2" s="1"/>
  <c r="AK869" i="2"/>
  <c r="Y869" i="2"/>
  <c r="Z869" i="2" s="1"/>
  <c r="AK870" i="2"/>
  <c r="Y870" i="2"/>
  <c r="Z870" i="2" s="1"/>
  <c r="AK871" i="2"/>
  <c r="Y871" i="2"/>
  <c r="Z871" i="2" s="1"/>
  <c r="AN871" i="2" s="1"/>
  <c r="AK872" i="2"/>
  <c r="Y872" i="2"/>
  <c r="Z872" i="2" s="1"/>
  <c r="AN872" i="2" s="1"/>
  <c r="AK873" i="2"/>
  <c r="Y873" i="2"/>
  <c r="Z873" i="2" s="1"/>
  <c r="AN873" i="2" s="1"/>
  <c r="AK874" i="2"/>
  <c r="Y874" i="2"/>
  <c r="Z874" i="2" s="1"/>
  <c r="AK875" i="2"/>
  <c r="Y875" i="2"/>
  <c r="Z875" i="2" s="1"/>
  <c r="AN875" i="2" s="1"/>
  <c r="AK876" i="2"/>
  <c r="Y876" i="2"/>
  <c r="Z876" i="2" s="1"/>
  <c r="AN876" i="2" s="1"/>
  <c r="AK877" i="2"/>
  <c r="Y877" i="2"/>
  <c r="Z877" i="2" s="1"/>
  <c r="AN877" i="2" s="1"/>
  <c r="AK878" i="2"/>
  <c r="Y878" i="2"/>
  <c r="Z878" i="2" s="1"/>
  <c r="AK879" i="2"/>
  <c r="Y879" i="2"/>
  <c r="Z879" i="2" s="1"/>
  <c r="AN879" i="2" s="1"/>
  <c r="AK880" i="2"/>
  <c r="Y880" i="2"/>
  <c r="Z880" i="2" s="1"/>
  <c r="AK881" i="2"/>
  <c r="Y881" i="2"/>
  <c r="Z881" i="2" s="1"/>
  <c r="AK882" i="2"/>
  <c r="Y882" i="2"/>
  <c r="Z882" i="2" s="1"/>
  <c r="AK883" i="2"/>
  <c r="Y883" i="2"/>
  <c r="Z883" i="2" s="1"/>
  <c r="AK884" i="2"/>
  <c r="Y884" i="2"/>
  <c r="Z884" i="2" s="1"/>
  <c r="AK885" i="2"/>
  <c r="Y885" i="2"/>
  <c r="Z885" i="2" s="1"/>
  <c r="AN885" i="2" s="1"/>
  <c r="AK886" i="2"/>
  <c r="Y886" i="2"/>
  <c r="Z886" i="2" s="1"/>
  <c r="AN886" i="2" s="1"/>
  <c r="AK887" i="2"/>
  <c r="Y887" i="2"/>
  <c r="Z887" i="2" s="1"/>
  <c r="AK888" i="2"/>
  <c r="Y888" i="2"/>
  <c r="Z888" i="2" s="1"/>
  <c r="AK889" i="2"/>
  <c r="Y889" i="2"/>
  <c r="Z889" i="2" s="1"/>
  <c r="AN889" i="2" s="1"/>
  <c r="AK890" i="2"/>
  <c r="Y890" i="2"/>
  <c r="Z890" i="2" s="1"/>
  <c r="AK891" i="2"/>
  <c r="Y891" i="2"/>
  <c r="Z891" i="2" s="1"/>
  <c r="AK892" i="2"/>
  <c r="Y892" i="2"/>
  <c r="Z892" i="2" s="1"/>
  <c r="AK893" i="2"/>
  <c r="Y893" i="2"/>
  <c r="Z893" i="2" s="1"/>
  <c r="AK894" i="2"/>
  <c r="Y894" i="2"/>
  <c r="Z894" i="2" s="1"/>
  <c r="AK895" i="2"/>
  <c r="Y895" i="2"/>
  <c r="Z895" i="2" s="1"/>
  <c r="AN895" i="2" s="1"/>
  <c r="AK896" i="2"/>
  <c r="Y896" i="2"/>
  <c r="Z896" i="2" s="1"/>
  <c r="AN896" i="2" s="1"/>
  <c r="AK897" i="2"/>
  <c r="Y897" i="2"/>
  <c r="Z897" i="2" s="1"/>
  <c r="AK898" i="2"/>
  <c r="Y898" i="2"/>
  <c r="Z898" i="2" s="1"/>
  <c r="AN898" i="2" s="1"/>
  <c r="AK899" i="2"/>
  <c r="Y899" i="2"/>
  <c r="Z899" i="2" s="1"/>
  <c r="AN899" i="2" s="1"/>
  <c r="AK900" i="2"/>
  <c r="Y900" i="2"/>
  <c r="Z900" i="2" s="1"/>
  <c r="AK901" i="2"/>
  <c r="Y901" i="2"/>
  <c r="Z901" i="2" s="1"/>
  <c r="AK902" i="2"/>
  <c r="Y902" i="2"/>
  <c r="Z902" i="2" s="1"/>
  <c r="AK903" i="2"/>
  <c r="Y903" i="2"/>
  <c r="Z903" i="2" s="1"/>
  <c r="AN903" i="2" s="1"/>
  <c r="AK904" i="2"/>
  <c r="Y904" i="2"/>
  <c r="Z904" i="2" s="1"/>
  <c r="AK905" i="2"/>
  <c r="Y905" i="2"/>
  <c r="Z905" i="2" s="1"/>
  <c r="AN905" i="2" s="1"/>
  <c r="AK906" i="2"/>
  <c r="Y906" i="2"/>
  <c r="Z906" i="2" s="1"/>
  <c r="AK907" i="2"/>
  <c r="Y907" i="2"/>
  <c r="Z907" i="2" s="1"/>
  <c r="AK908" i="2"/>
  <c r="Y908" i="2"/>
  <c r="Z908" i="2" s="1"/>
  <c r="AN908" i="2" s="1"/>
  <c r="AK909" i="2"/>
  <c r="Y909" i="2"/>
  <c r="Z909" i="2" s="1"/>
  <c r="AN909" i="2" s="1"/>
  <c r="AK910" i="2"/>
  <c r="Y910" i="2"/>
  <c r="Z910" i="2" s="1"/>
  <c r="AK911" i="2"/>
  <c r="Y911" i="2"/>
  <c r="Z911" i="2" s="1"/>
  <c r="AK912" i="2"/>
  <c r="Y912" i="2"/>
  <c r="Z912" i="2" s="1"/>
  <c r="AN912" i="2" s="1"/>
  <c r="AK913" i="2"/>
  <c r="Y913" i="2"/>
  <c r="Z913" i="2" s="1"/>
  <c r="AK914" i="2"/>
  <c r="Y914" i="2"/>
  <c r="Z914" i="2" s="1"/>
  <c r="AK915" i="2"/>
  <c r="Y915" i="2"/>
  <c r="Z915" i="2" s="1"/>
  <c r="AK916" i="2"/>
  <c r="Y916" i="2"/>
  <c r="Z916" i="2" s="1"/>
  <c r="AN916" i="2" s="1"/>
  <c r="AK917" i="2"/>
  <c r="Y917" i="2"/>
  <c r="Z917" i="2" s="1"/>
  <c r="AN917" i="2" s="1"/>
  <c r="AK918" i="2"/>
  <c r="Y918" i="2"/>
  <c r="Z918" i="2" s="1"/>
  <c r="AN918" i="2" s="1"/>
  <c r="AK919" i="2"/>
  <c r="Y919" i="2"/>
  <c r="Z919" i="2" s="1"/>
  <c r="AN919" i="2" s="1"/>
  <c r="AK920" i="2"/>
  <c r="Y920" i="2"/>
  <c r="Z920" i="2" s="1"/>
  <c r="AN920" i="2" s="1"/>
  <c r="AK921" i="2"/>
  <c r="Y921" i="2"/>
  <c r="Z921" i="2" s="1"/>
  <c r="AK922" i="2"/>
  <c r="Y922" i="2"/>
  <c r="Z922" i="2" s="1"/>
  <c r="AK923" i="2"/>
  <c r="Y923" i="2"/>
  <c r="Z923" i="2" s="1"/>
  <c r="AK924" i="2"/>
  <c r="Y924" i="2"/>
  <c r="Z924" i="2" s="1"/>
  <c r="AK925" i="2"/>
  <c r="Y925" i="2"/>
  <c r="Z925" i="2" s="1"/>
  <c r="AN925" i="2" s="1"/>
  <c r="AK926" i="2"/>
  <c r="Y926" i="2"/>
  <c r="Z926" i="2" s="1"/>
  <c r="AK927" i="2"/>
  <c r="Y927" i="2"/>
  <c r="Z927" i="2" s="1"/>
  <c r="AK928" i="2"/>
  <c r="Y928" i="2"/>
  <c r="Z928" i="2" s="1"/>
  <c r="AK929" i="2"/>
  <c r="Y929" i="2"/>
  <c r="Z929" i="2" s="1"/>
  <c r="AK930" i="2"/>
  <c r="Y930" i="2"/>
  <c r="Z930" i="2" s="1"/>
  <c r="AK931" i="2"/>
  <c r="Y931" i="2"/>
  <c r="Z931" i="2" s="1"/>
  <c r="AK932" i="2"/>
  <c r="Y932" i="2"/>
  <c r="Z932" i="2" s="1"/>
  <c r="AK933" i="2"/>
  <c r="Y933" i="2"/>
  <c r="Z933" i="2" s="1"/>
  <c r="AN933" i="2" s="1"/>
  <c r="AK934" i="2"/>
  <c r="Y934" i="2"/>
  <c r="Z934" i="2" s="1"/>
  <c r="AN934" i="2" s="1"/>
  <c r="AK935" i="2"/>
  <c r="Y935" i="2"/>
  <c r="Z935" i="2" s="1"/>
  <c r="AK936" i="2"/>
  <c r="Y936" i="2"/>
  <c r="Z936" i="2" s="1"/>
  <c r="AN936" i="2" s="1"/>
  <c r="AK937" i="2"/>
  <c r="Y937" i="2"/>
  <c r="Z937" i="2" s="1"/>
  <c r="AN937" i="2" s="1"/>
  <c r="AK938" i="2"/>
  <c r="Y938" i="2"/>
  <c r="Z938" i="2" s="1"/>
  <c r="AK939" i="2"/>
  <c r="Y939" i="2"/>
  <c r="Z939" i="2" s="1"/>
  <c r="AK940" i="2"/>
  <c r="Y940" i="2"/>
  <c r="Z940" i="2" s="1"/>
  <c r="AK941" i="2"/>
  <c r="Y941" i="2"/>
  <c r="Z941" i="2" s="1"/>
  <c r="AN941" i="2" s="1"/>
  <c r="AK942" i="2"/>
  <c r="Y942" i="2"/>
  <c r="Z942" i="2" s="1"/>
  <c r="AK943" i="2"/>
  <c r="Y943" i="2"/>
  <c r="Z943" i="2" s="1"/>
  <c r="AK944" i="2"/>
  <c r="Y944" i="2"/>
  <c r="Z944" i="2" s="1"/>
  <c r="AN944" i="2" s="1"/>
  <c r="AK945" i="2"/>
  <c r="Y945" i="2"/>
  <c r="Z945" i="2" s="1"/>
  <c r="AN945" i="2" s="1"/>
  <c r="AK946" i="2"/>
  <c r="Y946" i="2"/>
  <c r="Z946" i="2" s="1"/>
  <c r="AN946" i="2" s="1"/>
  <c r="AK947" i="2"/>
  <c r="Y947" i="2"/>
  <c r="Z947" i="2" s="1"/>
  <c r="AN947" i="2" s="1"/>
  <c r="AK948" i="2"/>
  <c r="Y948" i="2"/>
  <c r="Z948" i="2" s="1"/>
  <c r="AK949" i="2"/>
  <c r="Y949" i="2"/>
  <c r="Z949" i="2" s="1"/>
  <c r="AK950" i="2"/>
  <c r="Y950" i="2"/>
  <c r="Z950" i="2" s="1"/>
  <c r="AN950" i="2" s="1"/>
  <c r="AK951" i="2"/>
  <c r="Y951" i="2"/>
  <c r="Z951" i="2" s="1"/>
  <c r="AN951" i="2" s="1"/>
  <c r="AK952" i="2"/>
  <c r="Y952" i="2"/>
  <c r="Z952" i="2" s="1"/>
  <c r="AK953" i="2"/>
  <c r="Y953" i="2"/>
  <c r="Z953" i="2" s="1"/>
  <c r="AN953" i="2" s="1"/>
  <c r="AK954" i="2"/>
  <c r="Y954" i="2"/>
  <c r="Z954" i="2" s="1"/>
  <c r="AK955" i="2"/>
  <c r="Y955" i="2"/>
  <c r="Z955" i="2" s="1"/>
  <c r="AK956" i="2"/>
  <c r="Y956" i="2"/>
  <c r="Z956" i="2" s="1"/>
  <c r="AN956" i="2" s="1"/>
  <c r="AK957" i="2"/>
  <c r="Y957" i="2"/>
  <c r="Z957" i="2" s="1"/>
  <c r="AK958" i="2"/>
  <c r="Y958" i="2"/>
  <c r="Z958" i="2" s="1"/>
  <c r="AN958" i="2" s="1"/>
  <c r="AK959" i="2"/>
  <c r="Y959" i="2"/>
  <c r="Z959" i="2" s="1"/>
  <c r="AK960" i="2"/>
  <c r="Y960" i="2"/>
  <c r="Z960" i="2" s="1"/>
  <c r="AK961" i="2"/>
  <c r="Y961" i="2"/>
  <c r="Z961" i="2" s="1"/>
  <c r="AK962" i="2"/>
  <c r="Y962" i="2"/>
  <c r="Z962" i="2" s="1"/>
  <c r="AN962" i="2" s="1"/>
  <c r="AK963" i="2"/>
  <c r="Y963" i="2"/>
  <c r="Z963" i="2" s="1"/>
  <c r="AN963" i="2" s="1"/>
  <c r="AK964" i="2"/>
  <c r="Y964" i="2"/>
  <c r="Z964" i="2" s="1"/>
  <c r="AN964" i="2" s="1"/>
  <c r="AK965" i="2"/>
  <c r="Y965" i="2"/>
  <c r="Z965" i="2" s="1"/>
  <c r="AK966" i="2"/>
  <c r="Y966" i="2"/>
  <c r="Z966" i="2" s="1"/>
  <c r="AK967" i="2"/>
  <c r="Y967" i="2"/>
  <c r="Z967" i="2" s="1"/>
  <c r="AN967" i="2" s="1"/>
  <c r="AK968" i="2"/>
  <c r="Y968" i="2"/>
  <c r="Z968" i="2" s="1"/>
  <c r="AK969" i="2"/>
  <c r="Y969" i="2"/>
  <c r="Z969" i="2" s="1"/>
  <c r="AN969" i="2" s="1"/>
  <c r="AK970" i="2"/>
  <c r="Y970" i="2"/>
  <c r="Z970" i="2" s="1"/>
  <c r="AK971" i="2"/>
  <c r="Y971" i="2"/>
  <c r="Z971" i="2" s="1"/>
  <c r="AN971" i="2" s="1"/>
  <c r="AK972" i="2"/>
  <c r="Y972" i="2"/>
  <c r="Z972" i="2" s="1"/>
  <c r="AN972" i="2" s="1"/>
  <c r="AK973" i="2"/>
  <c r="Y973" i="2"/>
  <c r="Z973" i="2" s="1"/>
  <c r="AK974" i="2"/>
  <c r="Y974" i="2"/>
  <c r="Z974" i="2" s="1"/>
  <c r="AN974" i="2" s="1"/>
  <c r="AK975" i="2"/>
  <c r="Y975" i="2"/>
  <c r="Z975" i="2" s="1"/>
  <c r="AN975" i="2" s="1"/>
  <c r="AK976" i="2"/>
  <c r="Y976" i="2"/>
  <c r="Z976" i="2" s="1"/>
  <c r="AK977" i="2"/>
  <c r="Y977" i="2"/>
  <c r="Z977" i="2" s="1"/>
  <c r="AK978" i="2"/>
  <c r="Y978" i="2"/>
  <c r="Z978" i="2" s="1"/>
  <c r="AN978" i="2" s="1"/>
  <c r="AK979" i="2"/>
  <c r="Y979" i="2"/>
  <c r="Z979" i="2" s="1"/>
  <c r="AK980" i="2"/>
  <c r="Y980" i="2"/>
  <c r="Z980" i="2" s="1"/>
  <c r="AN980" i="2" s="1"/>
  <c r="AK981" i="2"/>
  <c r="Y981" i="2"/>
  <c r="Z981" i="2" s="1"/>
  <c r="AK982" i="2"/>
  <c r="Y982" i="2"/>
  <c r="Z982" i="2" s="1"/>
  <c r="AK983" i="2"/>
  <c r="Y983" i="2"/>
  <c r="Z983" i="2" s="1"/>
  <c r="AN983" i="2" s="1"/>
  <c r="AK984" i="2"/>
  <c r="Y984" i="2"/>
  <c r="Z984" i="2" s="1"/>
  <c r="AN984" i="2" s="1"/>
  <c r="AK985" i="2"/>
  <c r="Y985" i="2"/>
  <c r="Z985" i="2" s="1"/>
  <c r="AN985" i="2" s="1"/>
  <c r="AK986" i="2"/>
  <c r="Y986" i="2"/>
  <c r="Z986" i="2" s="1"/>
  <c r="AK987" i="2"/>
  <c r="Y987" i="2"/>
  <c r="Z987" i="2" s="1"/>
  <c r="AN987" i="2" s="1"/>
  <c r="AK988" i="2"/>
  <c r="Y988" i="2"/>
  <c r="Z988" i="2" s="1"/>
  <c r="AN988" i="2" s="1"/>
  <c r="AK989" i="2"/>
  <c r="Y989" i="2"/>
  <c r="Z989" i="2" s="1"/>
  <c r="AK990" i="2"/>
  <c r="Y990" i="2"/>
  <c r="Z990" i="2" s="1"/>
  <c r="AN990" i="2" s="1"/>
  <c r="AK991" i="2"/>
  <c r="Y991" i="2"/>
  <c r="Z991" i="2" s="1"/>
  <c r="AK992" i="2"/>
  <c r="Y992" i="2"/>
  <c r="Z992" i="2" s="1"/>
  <c r="AN992" i="2" s="1"/>
  <c r="AK993" i="2"/>
  <c r="Y993" i="2"/>
  <c r="Z993" i="2" s="1"/>
  <c r="AK994" i="2"/>
  <c r="Y994" i="2"/>
  <c r="Z994" i="2" s="1"/>
  <c r="AK995" i="2"/>
  <c r="Y995" i="2"/>
  <c r="Z995" i="2" s="1"/>
  <c r="AN995" i="2" s="1"/>
  <c r="AK996" i="2"/>
  <c r="Y996" i="2"/>
  <c r="Z996" i="2" s="1"/>
  <c r="AK997" i="2"/>
  <c r="Y997" i="2"/>
  <c r="Z997" i="2" s="1"/>
  <c r="AK998" i="2"/>
  <c r="Y998" i="2"/>
  <c r="Z998" i="2" s="1"/>
  <c r="AN998" i="2" s="1"/>
  <c r="AK999" i="2"/>
  <c r="Y999" i="2"/>
  <c r="Z999" i="2" s="1"/>
  <c r="AN999" i="2" s="1"/>
  <c r="AK1000" i="2"/>
  <c r="Y1000" i="2"/>
  <c r="Z1000" i="2" s="1"/>
  <c r="AN1000" i="2" s="1"/>
  <c r="AK1001" i="2"/>
  <c r="Y1001" i="2"/>
  <c r="Z1001" i="2" s="1"/>
  <c r="AN1001" i="2" s="1"/>
  <c r="AK1002" i="2"/>
  <c r="Y1002" i="2"/>
  <c r="Z1002" i="2" s="1"/>
  <c r="AN1002" i="2" s="1"/>
  <c r="AK1003" i="2"/>
  <c r="Y1003" i="2"/>
  <c r="Z1003" i="2" s="1"/>
  <c r="AK1004" i="2"/>
  <c r="Y1004" i="2"/>
  <c r="Z1004" i="2" s="1"/>
  <c r="AK1005" i="2"/>
  <c r="Y1005" i="2"/>
  <c r="Z1005" i="2" s="1"/>
  <c r="AK1006" i="2"/>
  <c r="Y1006" i="2"/>
  <c r="Z1006" i="2" s="1"/>
  <c r="AK1007" i="2"/>
  <c r="Y1007" i="2"/>
  <c r="Z1007" i="2" s="1"/>
  <c r="AN1007" i="2" s="1"/>
  <c r="AK1008" i="2"/>
  <c r="Y1008" i="2"/>
  <c r="Z1008" i="2" s="1"/>
  <c r="AK1009" i="2"/>
  <c r="Y1009" i="2"/>
  <c r="Z1009" i="2" s="1"/>
  <c r="AK1010" i="2"/>
  <c r="Y1010" i="2"/>
  <c r="Z1010" i="2" s="1"/>
  <c r="AK1011" i="2"/>
  <c r="Y1011" i="2"/>
  <c r="Z1011" i="2" s="1"/>
  <c r="AK1012" i="2"/>
  <c r="Y1012" i="2"/>
  <c r="Z1012" i="2" s="1"/>
  <c r="AK1013" i="2"/>
  <c r="Y1013" i="2"/>
  <c r="Z1013" i="2" s="1"/>
  <c r="AK1014" i="2"/>
  <c r="Y1014" i="2"/>
  <c r="Z1014" i="2" s="1"/>
  <c r="AK1015" i="2"/>
  <c r="Y1015" i="2"/>
  <c r="Z1015" i="2" s="1"/>
  <c r="AN1015" i="2" s="1"/>
  <c r="AK1016" i="2"/>
  <c r="Y1016" i="2"/>
  <c r="Z1016" i="2" s="1"/>
  <c r="AK1017" i="2"/>
  <c r="Y1017" i="2"/>
  <c r="Z1017" i="2" s="1"/>
  <c r="AN1017" i="2" s="1"/>
  <c r="AK1018" i="2"/>
  <c r="Y1018" i="2"/>
  <c r="Z1018" i="2" s="1"/>
  <c r="AK1019" i="2"/>
  <c r="Y1019" i="2"/>
  <c r="Z1019" i="2" s="1"/>
  <c r="AN1019" i="2" s="1"/>
  <c r="AK1020" i="2"/>
  <c r="Y1020" i="2"/>
  <c r="Z1020" i="2" s="1"/>
  <c r="AK1021" i="2"/>
  <c r="Y1021" i="2"/>
  <c r="Z1021" i="2" s="1"/>
  <c r="AK1022" i="2"/>
  <c r="Y1022" i="2"/>
  <c r="Z1022" i="2" s="1"/>
  <c r="AK1023" i="2"/>
  <c r="Y1023" i="2"/>
  <c r="Z1023" i="2" s="1"/>
  <c r="AK1024" i="2"/>
  <c r="Y1024" i="2"/>
  <c r="Z1024" i="2" s="1"/>
  <c r="AK1025" i="2"/>
  <c r="Y1025" i="2"/>
  <c r="Z1025" i="2" s="1"/>
  <c r="AK1026" i="2"/>
  <c r="Y1026" i="2"/>
  <c r="Z1026" i="2" s="1"/>
  <c r="AK1027" i="2"/>
  <c r="Y1027" i="2"/>
  <c r="Z1027" i="2" s="1"/>
  <c r="AK1028" i="2"/>
  <c r="Y1028" i="2"/>
  <c r="Z1028" i="2" s="1"/>
  <c r="AN1028" i="2" s="1"/>
  <c r="AK1029" i="2"/>
  <c r="Y1029" i="2"/>
  <c r="Z1029" i="2" s="1"/>
  <c r="AN1029" i="2" s="1"/>
  <c r="AK1030" i="2"/>
  <c r="Y1030" i="2"/>
  <c r="Z1030" i="2" s="1"/>
  <c r="AN1030" i="2" s="1"/>
  <c r="AK1031" i="2"/>
  <c r="Y1031" i="2"/>
  <c r="Z1031" i="2" s="1"/>
  <c r="AK1032" i="2"/>
  <c r="Y1032" i="2"/>
  <c r="Z1032" i="2" s="1"/>
  <c r="AN1032" i="2" s="1"/>
  <c r="AK1033" i="2"/>
  <c r="Y1033" i="2"/>
  <c r="Z1033" i="2" s="1"/>
  <c r="AN1033" i="2" s="1"/>
  <c r="AK1034" i="2"/>
  <c r="Y1034" i="2"/>
  <c r="Z1034" i="2" s="1"/>
  <c r="AN1034" i="2" s="1"/>
  <c r="AK1035" i="2"/>
  <c r="Y1035" i="2"/>
  <c r="Z1035" i="2" s="1"/>
  <c r="AK1036" i="2"/>
  <c r="Y1036" i="2"/>
  <c r="Z1036" i="2" s="1"/>
  <c r="AN1036" i="2" s="1"/>
  <c r="AK1037" i="2"/>
  <c r="Y1037" i="2"/>
  <c r="Z1037" i="2" s="1"/>
  <c r="AK1038" i="2"/>
  <c r="Y1038" i="2"/>
  <c r="Z1038" i="2" s="1"/>
  <c r="AN1038" i="2" s="1"/>
  <c r="AK1039" i="2"/>
  <c r="Y1039" i="2"/>
  <c r="Z1039" i="2" s="1"/>
  <c r="AN1039" i="2" s="1"/>
  <c r="AK1040" i="2"/>
  <c r="Y1040" i="2"/>
  <c r="Z1040" i="2" s="1"/>
  <c r="AK1041" i="2"/>
  <c r="Y1041" i="2"/>
  <c r="Z1041" i="2" s="1"/>
  <c r="AK1042" i="2"/>
  <c r="Y1042" i="2"/>
  <c r="Z1042" i="2" s="1"/>
  <c r="AK1043" i="2"/>
  <c r="Y1043" i="2"/>
  <c r="Z1043" i="2" s="1"/>
  <c r="AK1044" i="2"/>
  <c r="Y1044" i="2"/>
  <c r="Z1044" i="2" s="1"/>
  <c r="AK1045" i="2"/>
  <c r="Y1045" i="2"/>
  <c r="Z1045" i="2" s="1"/>
  <c r="AN1045" i="2" s="1"/>
  <c r="AK1046" i="2"/>
  <c r="Y1046" i="2"/>
  <c r="Z1046" i="2" s="1"/>
  <c r="AK1047" i="2"/>
  <c r="Y1047" i="2"/>
  <c r="Z1047" i="2" s="1"/>
  <c r="AN1047" i="2" s="1"/>
  <c r="AK1048" i="2"/>
  <c r="Y1048" i="2"/>
  <c r="Z1048" i="2" s="1"/>
  <c r="AK1049" i="2"/>
  <c r="Y1049" i="2"/>
  <c r="Z1049" i="2" s="1"/>
  <c r="AK1050" i="2"/>
  <c r="Y1050" i="2"/>
  <c r="Z1050" i="2" s="1"/>
  <c r="AK1051" i="2"/>
  <c r="Y1051" i="2"/>
  <c r="Z1051" i="2" s="1"/>
  <c r="AN1051" i="2" s="1"/>
  <c r="AK1052" i="2"/>
  <c r="Y1052" i="2"/>
  <c r="Z1052" i="2" s="1"/>
  <c r="AK1053" i="2"/>
  <c r="Y1053" i="2"/>
  <c r="Z1053" i="2" s="1"/>
  <c r="AK1054" i="2"/>
  <c r="Y1054" i="2"/>
  <c r="Z1054" i="2" s="1"/>
  <c r="AN1054" i="2" s="1"/>
  <c r="AK1055" i="2"/>
  <c r="Y1055" i="2"/>
  <c r="Z1055" i="2" s="1"/>
  <c r="AK1056" i="2"/>
  <c r="Y1056" i="2"/>
  <c r="Z1056" i="2" s="1"/>
  <c r="AK1057" i="2"/>
  <c r="Y1057" i="2"/>
  <c r="Z1057" i="2" s="1"/>
  <c r="AK1058" i="2"/>
  <c r="Y1058" i="2"/>
  <c r="Z1058" i="2" s="1"/>
  <c r="AK1059" i="2"/>
  <c r="Y1059" i="2"/>
  <c r="Z1059" i="2" s="1"/>
  <c r="AK1060" i="2"/>
  <c r="Y1060" i="2"/>
  <c r="Z1060" i="2" s="1"/>
  <c r="AK1061" i="2"/>
  <c r="Y1061" i="2"/>
  <c r="Z1061" i="2" s="1"/>
  <c r="AN1061" i="2" s="1"/>
  <c r="AK1062" i="2"/>
  <c r="Y1062" i="2"/>
  <c r="Z1062" i="2" s="1"/>
  <c r="AK1063" i="2"/>
  <c r="Y1063" i="2"/>
  <c r="Z1063" i="2" s="1"/>
  <c r="AN1063" i="2" s="1"/>
  <c r="AK1064" i="2"/>
  <c r="Y1064" i="2"/>
  <c r="Z1064" i="2" s="1"/>
  <c r="AN1064" i="2" s="1"/>
  <c r="AK1065" i="2"/>
  <c r="Y1065" i="2"/>
  <c r="Z1065" i="2" s="1"/>
  <c r="AK1066" i="2"/>
  <c r="Y1066" i="2"/>
  <c r="Z1066" i="2" s="1"/>
  <c r="AK1067" i="2"/>
  <c r="Y1067" i="2"/>
  <c r="Z1067" i="2" s="1"/>
  <c r="AN1067" i="2" s="1"/>
  <c r="AK1068" i="2"/>
  <c r="Y1068" i="2"/>
  <c r="Z1068" i="2" s="1"/>
  <c r="AK1069" i="2"/>
  <c r="Y1069" i="2"/>
  <c r="Z1069" i="2" s="1"/>
  <c r="AK1070" i="2"/>
  <c r="Y1070" i="2"/>
  <c r="Z1070" i="2" s="1"/>
  <c r="AK1071" i="2"/>
  <c r="Y1071" i="2"/>
  <c r="Z1071" i="2" s="1"/>
  <c r="AK1072" i="2"/>
  <c r="Y1072" i="2"/>
  <c r="Z1072" i="2" s="1"/>
  <c r="AN1072" i="2" s="1"/>
  <c r="AK1073" i="2"/>
  <c r="Y1073" i="2"/>
  <c r="Z1073" i="2" s="1"/>
  <c r="AK1074" i="2"/>
  <c r="Y1074" i="2"/>
  <c r="Z1074" i="2" s="1"/>
  <c r="AN1074" i="2" s="1"/>
  <c r="AK1075" i="2"/>
  <c r="Y1075" i="2"/>
  <c r="Z1075" i="2" s="1"/>
  <c r="AK1076" i="2"/>
  <c r="Y1076" i="2"/>
  <c r="Z1076" i="2" s="1"/>
  <c r="AK1077" i="2"/>
  <c r="Y1077" i="2"/>
  <c r="Z1077" i="2" s="1"/>
  <c r="AN1077" i="2" s="1"/>
  <c r="AK1078" i="2"/>
  <c r="Y1078" i="2"/>
  <c r="Z1078" i="2" s="1"/>
  <c r="AN1078" i="2" s="1"/>
  <c r="AK1079" i="2"/>
  <c r="Y1079" i="2"/>
  <c r="Z1079" i="2" s="1"/>
  <c r="AN1079" i="2" s="1"/>
  <c r="AK1080" i="2"/>
  <c r="Y1080" i="2"/>
  <c r="Z1080" i="2" s="1"/>
  <c r="AK1081" i="2"/>
  <c r="Y1081" i="2"/>
  <c r="Z1081" i="2" s="1"/>
  <c r="AN1081" i="2" s="1"/>
  <c r="AK1082" i="2"/>
  <c r="Y1082" i="2"/>
  <c r="Z1082" i="2" s="1"/>
  <c r="AN1082" i="2" s="1"/>
  <c r="AK1083" i="2"/>
  <c r="Y1083" i="2"/>
  <c r="Z1083" i="2" s="1"/>
  <c r="AK1084" i="2"/>
  <c r="Y1084" i="2"/>
  <c r="Z1084" i="2" s="1"/>
  <c r="AN1084" i="2" s="1"/>
  <c r="AK1085" i="2"/>
  <c r="Y1085" i="2"/>
  <c r="Z1085" i="2" s="1"/>
  <c r="AK1086" i="2"/>
  <c r="Y1086" i="2"/>
  <c r="Z1086" i="2" s="1"/>
  <c r="AN1086" i="2" s="1"/>
  <c r="AK1087" i="2"/>
  <c r="Y1087" i="2"/>
  <c r="Z1087" i="2" s="1"/>
  <c r="AN1087" i="2" s="1"/>
  <c r="AK1088" i="2"/>
  <c r="Y1088" i="2"/>
  <c r="Z1088" i="2" s="1"/>
  <c r="AK1089" i="2"/>
  <c r="Y1089" i="2"/>
  <c r="Z1089" i="2" s="1"/>
  <c r="AN1089" i="2" s="1"/>
  <c r="AK1090" i="2"/>
  <c r="Y1090" i="2"/>
  <c r="Z1090" i="2" s="1"/>
  <c r="AK1091" i="2"/>
  <c r="Y1091" i="2"/>
  <c r="Z1091" i="2" s="1"/>
  <c r="AN1091" i="2" s="1"/>
  <c r="AK1092" i="2"/>
  <c r="Y1092" i="2"/>
  <c r="Z1092" i="2" s="1"/>
  <c r="AK1093" i="2"/>
  <c r="Y1093" i="2"/>
  <c r="Z1093" i="2" s="1"/>
  <c r="AN1093" i="2" s="1"/>
  <c r="AK1094" i="2"/>
  <c r="Y1094" i="2"/>
  <c r="Z1094" i="2" s="1"/>
  <c r="AK1095" i="2"/>
  <c r="Y1095" i="2"/>
  <c r="Z1095" i="2" s="1"/>
  <c r="AK1096" i="2"/>
  <c r="Y1096" i="2"/>
  <c r="Z1096" i="2" s="1"/>
  <c r="AK1097" i="2"/>
  <c r="Y1097" i="2"/>
  <c r="Z1097" i="2" s="1"/>
  <c r="AN1097" i="2" s="1"/>
  <c r="AK1098" i="2"/>
  <c r="Y1098" i="2"/>
  <c r="Z1098" i="2" s="1"/>
  <c r="AN1098" i="2" s="1"/>
  <c r="AK1099" i="2"/>
  <c r="Y1099" i="2"/>
  <c r="Z1099" i="2" s="1"/>
  <c r="AK1100" i="2"/>
  <c r="Y1100" i="2"/>
  <c r="Z1100" i="2" s="1"/>
  <c r="AN1100" i="2" s="1"/>
  <c r="AK1101" i="2"/>
  <c r="Y1101" i="2"/>
  <c r="Z1101" i="2" s="1"/>
  <c r="AN1101" i="2" s="1"/>
  <c r="AK1102" i="2"/>
  <c r="Y1102" i="2"/>
  <c r="Z1102" i="2" s="1"/>
  <c r="AK1103" i="2"/>
  <c r="Y1103" i="2"/>
  <c r="Z1103" i="2" s="1"/>
  <c r="AN1103" i="2" s="1"/>
  <c r="AK1104" i="2"/>
  <c r="Y1104" i="2"/>
  <c r="Z1104" i="2" s="1"/>
  <c r="AK1105" i="2"/>
  <c r="Y1105" i="2"/>
  <c r="Z1105" i="2" s="1"/>
  <c r="AK1106" i="2"/>
  <c r="Y1106" i="2"/>
  <c r="Z1106" i="2" s="1"/>
  <c r="AK1107" i="2"/>
  <c r="Y1107" i="2"/>
  <c r="Z1107" i="2" s="1"/>
  <c r="AK1108" i="2"/>
  <c r="Y1108" i="2"/>
  <c r="Z1108" i="2" s="1"/>
  <c r="AK1109" i="2"/>
  <c r="Y1109" i="2"/>
  <c r="Z1109" i="2" s="1"/>
  <c r="AN1109" i="2" s="1"/>
  <c r="AK1110" i="2"/>
  <c r="Y1110" i="2"/>
  <c r="Z1110" i="2" s="1"/>
  <c r="AN1110" i="2" s="1"/>
  <c r="AK1111" i="2"/>
  <c r="Y1111" i="2"/>
  <c r="Z1111" i="2" s="1"/>
  <c r="AN1111" i="2" s="1"/>
  <c r="AK1112" i="2"/>
  <c r="Y1112" i="2"/>
  <c r="Z1112" i="2" s="1"/>
  <c r="AN1112" i="2" s="1"/>
  <c r="AK1113" i="2"/>
  <c r="Y1113" i="2"/>
  <c r="Z1113" i="2" s="1"/>
  <c r="AK1114" i="2"/>
  <c r="Y1114" i="2"/>
  <c r="Z1114" i="2" s="1"/>
  <c r="AK1115" i="2"/>
  <c r="Y1115" i="2"/>
  <c r="Z1115" i="2" s="1"/>
  <c r="AK1116" i="2"/>
  <c r="Y1116" i="2"/>
  <c r="Z1116" i="2" s="1"/>
  <c r="AN1116" i="2" s="1"/>
  <c r="AK1117" i="2"/>
  <c r="Y1117" i="2"/>
  <c r="Z1117" i="2" s="1"/>
  <c r="AN1117" i="2" s="1"/>
  <c r="AK1118" i="2"/>
  <c r="Y1118" i="2"/>
  <c r="Z1118" i="2" s="1"/>
  <c r="AN1118" i="2" s="1"/>
  <c r="AK1119" i="2"/>
  <c r="Y1119" i="2"/>
  <c r="Z1119" i="2" s="1"/>
  <c r="AN1119" i="2" s="1"/>
  <c r="AK1120" i="2"/>
  <c r="Y1120" i="2"/>
  <c r="Z1120" i="2" s="1"/>
  <c r="AK1121" i="2"/>
  <c r="Y1121" i="2"/>
  <c r="Z1121" i="2" s="1"/>
  <c r="AK1122" i="2"/>
  <c r="Y1122" i="2"/>
  <c r="Z1122" i="2" s="1"/>
  <c r="AK1123" i="2"/>
  <c r="Y1123" i="2"/>
  <c r="Z1123" i="2" s="1"/>
  <c r="AN1123" i="2" s="1"/>
  <c r="AK1124" i="2"/>
  <c r="Y1124" i="2"/>
  <c r="Z1124" i="2" s="1"/>
  <c r="AK1125" i="2"/>
  <c r="Y1125" i="2"/>
  <c r="Z1125" i="2" s="1"/>
  <c r="AK1126" i="2"/>
  <c r="Y1126" i="2"/>
  <c r="Z1126" i="2" s="1"/>
  <c r="AK1127" i="2"/>
  <c r="Y1127" i="2"/>
  <c r="Z1127" i="2" s="1"/>
  <c r="AK1128" i="2"/>
  <c r="Y1128" i="2"/>
  <c r="Z1128" i="2" s="1"/>
  <c r="AK1129" i="2"/>
  <c r="Y1129" i="2"/>
  <c r="Z1129" i="2" s="1"/>
  <c r="AN1129" i="2" s="1"/>
  <c r="AK1130" i="2"/>
  <c r="Y1130" i="2"/>
  <c r="Z1130" i="2" s="1"/>
  <c r="AN1130" i="2" s="1"/>
  <c r="AK1131" i="2"/>
  <c r="Y1131" i="2"/>
  <c r="Z1131" i="2" s="1"/>
  <c r="AN1131" i="2" s="1"/>
  <c r="AK1132" i="2"/>
  <c r="Y1132" i="2"/>
  <c r="Z1132" i="2" s="1"/>
  <c r="AN1132" i="2" s="1"/>
  <c r="AK1133" i="2"/>
  <c r="Y1133" i="2"/>
  <c r="Z1133" i="2" s="1"/>
  <c r="AN1133" i="2" s="1"/>
  <c r="AK1134" i="2"/>
  <c r="Y1134" i="2"/>
  <c r="Z1134" i="2" s="1"/>
  <c r="AK1135" i="2"/>
  <c r="Y1135" i="2"/>
  <c r="Z1135" i="2" s="1"/>
  <c r="AN1135" i="2" s="1"/>
  <c r="AK1136" i="2"/>
  <c r="Y1136" i="2"/>
  <c r="Z1136" i="2" s="1"/>
  <c r="AK1137" i="2"/>
  <c r="Y1137" i="2"/>
  <c r="Z1137" i="2" s="1"/>
  <c r="AK1138" i="2"/>
  <c r="Y1138" i="2"/>
  <c r="Z1138" i="2" s="1"/>
  <c r="AK1139" i="2"/>
  <c r="Y1139" i="2"/>
  <c r="Z1139" i="2" s="1"/>
  <c r="AK1140" i="2"/>
  <c r="Y1140" i="2"/>
  <c r="Z1140" i="2" s="1"/>
  <c r="AK1141" i="2"/>
  <c r="Y1141" i="2"/>
  <c r="Z1141" i="2" s="1"/>
  <c r="AK1142" i="2"/>
  <c r="Y1142" i="2"/>
  <c r="Z1142" i="2" s="1"/>
  <c r="AN1142" i="2" s="1"/>
  <c r="AK1143" i="2"/>
  <c r="Y1143" i="2"/>
  <c r="Z1143" i="2" s="1"/>
  <c r="AN1143" i="2" s="1"/>
  <c r="AK1144" i="2"/>
  <c r="Y1144" i="2"/>
  <c r="Z1144" i="2" s="1"/>
  <c r="AK1145" i="2"/>
  <c r="Y1145" i="2"/>
  <c r="Z1145" i="2" s="1"/>
  <c r="AK1146" i="2"/>
  <c r="Y1146" i="2"/>
  <c r="Z1146" i="2" s="1"/>
  <c r="AN1146" i="2" s="1"/>
  <c r="AK1147" i="2"/>
  <c r="Y1147" i="2"/>
  <c r="Z1147" i="2" s="1"/>
  <c r="AK1148" i="2"/>
  <c r="Y1148" i="2"/>
  <c r="Z1148" i="2" s="1"/>
  <c r="AN1148" i="2" s="1"/>
  <c r="AK1149" i="2"/>
  <c r="Y1149" i="2"/>
  <c r="Z1149" i="2" s="1"/>
  <c r="AK1150" i="2"/>
  <c r="Y1150" i="2"/>
  <c r="Z1150" i="2" s="1"/>
  <c r="AN1150" i="2" s="1"/>
  <c r="AK1151" i="2"/>
  <c r="Y1151" i="2"/>
  <c r="Z1151" i="2" s="1"/>
  <c r="AN1151" i="2" s="1"/>
  <c r="AK1152" i="2"/>
  <c r="Y1152" i="2"/>
  <c r="Z1152" i="2" s="1"/>
  <c r="AN1152" i="2" s="1"/>
  <c r="AK1153" i="2"/>
  <c r="Y1153" i="2"/>
  <c r="Z1153" i="2" s="1"/>
  <c r="AK1154" i="2"/>
  <c r="Y1154" i="2"/>
  <c r="Z1154" i="2" s="1"/>
  <c r="AN1154" i="2" s="1"/>
  <c r="AK1155" i="2"/>
  <c r="Y1155" i="2"/>
  <c r="Z1155" i="2" s="1"/>
  <c r="AN1155" i="2" s="1"/>
  <c r="AK1156" i="2"/>
  <c r="Y1156" i="2"/>
  <c r="Z1156" i="2" s="1"/>
  <c r="AK1157" i="2"/>
  <c r="Y1157" i="2"/>
  <c r="Z1157" i="2" s="1"/>
  <c r="AN1157" i="2" s="1"/>
  <c r="AK1158" i="2"/>
  <c r="Y1158" i="2"/>
  <c r="Z1158" i="2" s="1"/>
  <c r="AK1159" i="2"/>
  <c r="Y1159" i="2"/>
  <c r="Z1159" i="2" s="1"/>
  <c r="AN1159" i="2" s="1"/>
  <c r="AK1160" i="2"/>
  <c r="Y1160" i="2"/>
  <c r="Z1160" i="2" s="1"/>
  <c r="AN1160" i="2" s="1"/>
  <c r="AK1161" i="2"/>
  <c r="Y1161" i="2"/>
  <c r="Z1161" i="2" s="1"/>
  <c r="AK1162" i="2"/>
  <c r="Y1162" i="2"/>
  <c r="Z1162" i="2" s="1"/>
  <c r="AN1162" i="2" s="1"/>
  <c r="AK1163" i="2"/>
  <c r="Y1163" i="2"/>
  <c r="Z1163" i="2" s="1"/>
  <c r="AK1164" i="2"/>
  <c r="Y1164" i="2"/>
  <c r="Z1164" i="2" s="1"/>
  <c r="AK1165" i="2"/>
  <c r="Y1165" i="2"/>
  <c r="Z1165" i="2" s="1"/>
  <c r="AK1166" i="2"/>
  <c r="Y1166" i="2"/>
  <c r="Z1166" i="2" s="1"/>
  <c r="AK1167" i="2"/>
  <c r="Y1167" i="2"/>
  <c r="Z1167" i="2" s="1"/>
  <c r="AN1167" i="2" s="1"/>
  <c r="AK1168" i="2"/>
  <c r="Y1168" i="2"/>
  <c r="Z1168" i="2" s="1"/>
  <c r="AN1168" i="2" s="1"/>
  <c r="AK1169" i="2"/>
  <c r="Y1169" i="2"/>
  <c r="Z1169" i="2" s="1"/>
  <c r="AK1170" i="2"/>
  <c r="Y1170" i="2"/>
  <c r="Z1170" i="2" s="1"/>
  <c r="AK1171" i="2"/>
  <c r="Y1171" i="2"/>
  <c r="Z1171" i="2" s="1"/>
  <c r="AN1171" i="2" s="1"/>
  <c r="AK1172" i="2"/>
  <c r="Y1172" i="2"/>
  <c r="Z1172" i="2" s="1"/>
  <c r="AK1173" i="2"/>
  <c r="Y1173" i="2"/>
  <c r="Z1173" i="2" s="1"/>
  <c r="AN1173" i="2" s="1"/>
  <c r="AK1174" i="2"/>
  <c r="Y1174" i="2"/>
  <c r="Z1174" i="2" s="1"/>
  <c r="AK1175" i="2"/>
  <c r="Y1175" i="2"/>
  <c r="Z1175" i="2" s="1"/>
  <c r="AN1175" i="2" s="1"/>
  <c r="AK1176" i="2"/>
  <c r="Y1176" i="2"/>
  <c r="Z1176" i="2" s="1"/>
  <c r="AK1177" i="2"/>
  <c r="Y1177" i="2"/>
  <c r="Z1177" i="2" s="1"/>
  <c r="AK1178" i="2"/>
  <c r="Y1178" i="2"/>
  <c r="Z1178" i="2" s="1"/>
  <c r="AK1179" i="2"/>
  <c r="Y1179" i="2"/>
  <c r="Z1179" i="2" s="1"/>
  <c r="AK1180" i="2"/>
  <c r="Y1180" i="2"/>
  <c r="Z1180" i="2" s="1"/>
  <c r="AN1180" i="2" s="1"/>
  <c r="AK1181" i="2"/>
  <c r="Y1181" i="2"/>
  <c r="Z1181" i="2" s="1"/>
  <c r="AK1182" i="2"/>
  <c r="Y1182" i="2"/>
  <c r="Z1182" i="2" s="1"/>
  <c r="AK1183" i="2"/>
  <c r="Y1183" i="2"/>
  <c r="Z1183" i="2" s="1"/>
  <c r="AK1184" i="2"/>
  <c r="Y1184" i="2"/>
  <c r="Z1184" i="2" s="1"/>
  <c r="AN1184" i="2" s="1"/>
  <c r="AK1185" i="2"/>
  <c r="Y1185" i="2"/>
  <c r="Z1185" i="2" s="1"/>
  <c r="AN1185" i="2" s="1"/>
  <c r="AK1186" i="2"/>
  <c r="Y1186" i="2"/>
  <c r="Z1186" i="2" s="1"/>
  <c r="AN1186" i="2" s="1"/>
  <c r="AK1187" i="2"/>
  <c r="Y1187" i="2"/>
  <c r="Z1187" i="2" s="1"/>
  <c r="AK1188" i="2"/>
  <c r="Y1188" i="2"/>
  <c r="Z1188" i="2" s="1"/>
  <c r="AN1188" i="2" s="1"/>
  <c r="AK1189" i="2"/>
  <c r="Y1189" i="2"/>
  <c r="Z1189" i="2" s="1"/>
  <c r="AK1190" i="2"/>
  <c r="Y1190" i="2"/>
  <c r="Z1190" i="2" s="1"/>
  <c r="AK1191" i="2"/>
  <c r="Y1191" i="2"/>
  <c r="Z1191" i="2" s="1"/>
  <c r="AK1192" i="2"/>
  <c r="Y1192" i="2"/>
  <c r="Z1192" i="2" s="1"/>
  <c r="AK1193" i="2"/>
  <c r="Y1193" i="2"/>
  <c r="Z1193" i="2" s="1"/>
  <c r="AK1194" i="2"/>
  <c r="Y1194" i="2"/>
  <c r="Z1194" i="2" s="1"/>
  <c r="AK1195" i="2"/>
  <c r="Y1195" i="2"/>
  <c r="Z1195" i="2" s="1"/>
  <c r="AN1195" i="2" s="1"/>
  <c r="AK1196" i="2"/>
  <c r="Y1196" i="2"/>
  <c r="Z1196" i="2" s="1"/>
  <c r="AN1196" i="2" s="1"/>
  <c r="AK1197" i="2"/>
  <c r="Y1197" i="2"/>
  <c r="Z1197" i="2" s="1"/>
  <c r="AN1197" i="2" s="1"/>
  <c r="AK1198" i="2"/>
  <c r="Y1198" i="2"/>
  <c r="Z1198" i="2" s="1"/>
  <c r="AN1198" i="2" s="1"/>
  <c r="AK1199" i="2"/>
  <c r="Y1199" i="2"/>
  <c r="Z1199" i="2" s="1"/>
  <c r="AK1200" i="2"/>
  <c r="Y1200" i="2"/>
  <c r="Z1200" i="2" s="1"/>
  <c r="AK1201" i="2"/>
  <c r="Y1201" i="2"/>
  <c r="Z1201" i="2" s="1"/>
  <c r="AN1201" i="2" s="1"/>
  <c r="AK1202" i="2"/>
  <c r="Y1202" i="2"/>
  <c r="Z1202" i="2" s="1"/>
  <c r="AN1202" i="2" s="1"/>
  <c r="AK1203" i="2"/>
  <c r="Y1203" i="2"/>
  <c r="Z1203" i="2" s="1"/>
  <c r="AK1204" i="2"/>
  <c r="Y1204" i="2"/>
  <c r="Z1204" i="2" s="1"/>
  <c r="AN1204" i="2" s="1"/>
  <c r="AK1205" i="2"/>
  <c r="Y1205" i="2"/>
  <c r="Z1205" i="2" s="1"/>
  <c r="AN1205" i="2" s="1"/>
  <c r="AK1206" i="2"/>
  <c r="Y1206" i="2"/>
  <c r="Z1206" i="2" s="1"/>
  <c r="AK1207" i="2"/>
  <c r="Y1207" i="2"/>
  <c r="Z1207" i="2" s="1"/>
  <c r="AK1208" i="2"/>
  <c r="Y1208" i="2"/>
  <c r="Z1208" i="2" s="1"/>
  <c r="AK1209" i="2"/>
  <c r="Y1209" i="2"/>
  <c r="Z1209" i="2" s="1"/>
  <c r="AK1210" i="2"/>
  <c r="Y1210" i="2"/>
  <c r="Z1210" i="2" s="1"/>
  <c r="AK1211" i="2"/>
  <c r="Y1211" i="2"/>
  <c r="Z1211" i="2" s="1"/>
  <c r="AK1212" i="2"/>
  <c r="Y1212" i="2"/>
  <c r="Z1212" i="2" s="1"/>
  <c r="AN1212" i="2" s="1"/>
  <c r="AK1213" i="2"/>
  <c r="Y1213" i="2"/>
  <c r="Z1213" i="2" s="1"/>
  <c r="AN1213" i="2" s="1"/>
  <c r="AK1214" i="2"/>
  <c r="Y1214" i="2"/>
  <c r="Z1214" i="2" s="1"/>
  <c r="AK1215" i="2"/>
  <c r="Y1215" i="2"/>
  <c r="Z1215" i="2" s="1"/>
  <c r="AN1215" i="2" s="1"/>
  <c r="AK1216" i="2"/>
  <c r="Y1216" i="2"/>
  <c r="Z1216" i="2" s="1"/>
  <c r="AK1217" i="2"/>
  <c r="Y1217" i="2"/>
  <c r="Z1217" i="2" s="1"/>
  <c r="AN1217" i="2" s="1"/>
  <c r="AK1218" i="2"/>
  <c r="Y1218" i="2"/>
  <c r="Z1218" i="2" s="1"/>
  <c r="AN1218" i="2" s="1"/>
  <c r="AK1219" i="2"/>
  <c r="Y1219" i="2"/>
  <c r="Z1219" i="2" s="1"/>
  <c r="AN1219" i="2" s="1"/>
  <c r="AK1220" i="2"/>
  <c r="Y1220" i="2"/>
  <c r="Z1220" i="2" s="1"/>
  <c r="AK1221" i="2"/>
  <c r="Y1221" i="2"/>
  <c r="Z1221" i="2" s="1"/>
  <c r="AN1221" i="2" s="1"/>
  <c r="AK1222" i="2"/>
  <c r="Y1222" i="2"/>
  <c r="Z1222" i="2" s="1"/>
  <c r="AK1223" i="2"/>
  <c r="Y1223" i="2"/>
  <c r="Z1223" i="2" s="1"/>
  <c r="AK1224" i="2"/>
  <c r="Y1224" i="2"/>
  <c r="Z1224" i="2" s="1"/>
  <c r="AN1224" i="2" s="1"/>
  <c r="AK1225" i="2"/>
  <c r="Y1225" i="2"/>
  <c r="Z1225" i="2" s="1"/>
  <c r="AN1225" i="2" s="1"/>
  <c r="AK1226" i="2"/>
  <c r="Y1226" i="2"/>
  <c r="Z1226" i="2" s="1"/>
  <c r="AK1227" i="2"/>
  <c r="Y1227" i="2"/>
  <c r="Z1227" i="2" s="1"/>
  <c r="AN1227" i="2" s="1"/>
  <c r="AK1228" i="2"/>
  <c r="Y1228" i="2"/>
  <c r="Z1228" i="2" s="1"/>
  <c r="AK1229" i="2"/>
  <c r="Y1229" i="2"/>
  <c r="Z1229" i="2" s="1"/>
  <c r="AN1229" i="2" s="1"/>
  <c r="AK1230" i="2"/>
  <c r="Y1230" i="2"/>
  <c r="Z1230" i="2" s="1"/>
  <c r="AK1231" i="2"/>
  <c r="Y1231" i="2"/>
  <c r="Z1231" i="2" s="1"/>
  <c r="AN1231" i="2" s="1"/>
  <c r="AK1232" i="2"/>
  <c r="Y1232" i="2"/>
  <c r="Z1232" i="2" s="1"/>
  <c r="AK1233" i="2"/>
  <c r="Y1233" i="2"/>
  <c r="Z1233" i="2" s="1"/>
  <c r="AK1234" i="2"/>
  <c r="Y1234" i="2"/>
  <c r="Z1234" i="2" s="1"/>
  <c r="AN1234" i="2" s="1"/>
  <c r="AK1235" i="2"/>
  <c r="Y1235" i="2"/>
  <c r="Z1235" i="2" s="1"/>
  <c r="AN1235" i="2" s="1"/>
  <c r="AK1236" i="2"/>
  <c r="Y1236" i="2"/>
  <c r="Z1236" i="2" s="1"/>
  <c r="AK1237" i="2"/>
  <c r="Y1237" i="2"/>
  <c r="Z1237" i="2" s="1"/>
  <c r="AN1237" i="2" s="1"/>
  <c r="AK1238" i="2"/>
  <c r="Y1238" i="2"/>
  <c r="Z1238" i="2" s="1"/>
  <c r="AK1239" i="2"/>
  <c r="Y1239" i="2"/>
  <c r="Z1239" i="2" s="1"/>
  <c r="AK1240" i="2"/>
  <c r="Y1240" i="2"/>
  <c r="Z1240" i="2" s="1"/>
  <c r="AN1240" i="2" s="1"/>
  <c r="AK1241" i="2"/>
  <c r="Y1241" i="2"/>
  <c r="Z1241" i="2" s="1"/>
  <c r="AK1242" i="2"/>
  <c r="Y1242" i="2"/>
  <c r="Z1242" i="2" s="1"/>
  <c r="AK1243" i="2"/>
  <c r="Y1243" i="2"/>
  <c r="Z1243" i="2" s="1"/>
  <c r="AK1244" i="2"/>
  <c r="Y1244" i="2"/>
  <c r="Z1244" i="2" s="1"/>
  <c r="AK1245" i="2"/>
  <c r="Y1245" i="2"/>
  <c r="Z1245" i="2" s="1"/>
  <c r="AK1246" i="2"/>
  <c r="Y1246" i="2"/>
  <c r="Z1246" i="2" s="1"/>
  <c r="AN1246" i="2" s="1"/>
  <c r="AK1247" i="2"/>
  <c r="Y1247" i="2"/>
  <c r="Z1247" i="2" s="1"/>
  <c r="AK1248" i="2"/>
  <c r="Y1248" i="2"/>
  <c r="Z1248" i="2" s="1"/>
  <c r="AN1248" i="2" s="1"/>
  <c r="AK1249" i="2"/>
  <c r="Y1249" i="2"/>
  <c r="Z1249" i="2" s="1"/>
  <c r="AK1250" i="2"/>
  <c r="Y1250" i="2"/>
  <c r="Z1250" i="2" s="1"/>
  <c r="AN1250" i="2" s="1"/>
  <c r="AK1251" i="2"/>
  <c r="Y1251" i="2"/>
  <c r="Z1251" i="2" s="1"/>
  <c r="AK1252" i="2"/>
  <c r="Y1252" i="2"/>
  <c r="Z1252" i="2" s="1"/>
  <c r="AK1253" i="2"/>
  <c r="Y1253" i="2"/>
  <c r="Z1253" i="2" s="1"/>
  <c r="AK1254" i="2"/>
  <c r="Y1254" i="2"/>
  <c r="Z1254" i="2" s="1"/>
  <c r="AK1255" i="2"/>
  <c r="Y1255" i="2"/>
  <c r="Z1255" i="2" s="1"/>
  <c r="AK1256" i="2"/>
  <c r="Y1256" i="2"/>
  <c r="Z1256" i="2" s="1"/>
  <c r="AN1256" i="2" s="1"/>
  <c r="AK1257" i="2"/>
  <c r="Y1257" i="2"/>
  <c r="Z1257" i="2" s="1"/>
  <c r="AK1258" i="2"/>
  <c r="Y1258" i="2"/>
  <c r="Z1258" i="2" s="1"/>
  <c r="AN1258" i="2" s="1"/>
  <c r="AK1259" i="2"/>
  <c r="Y1259" i="2"/>
  <c r="Z1259" i="2" s="1"/>
  <c r="AN1259" i="2" s="1"/>
  <c r="AK1260" i="2"/>
  <c r="Y1260" i="2"/>
  <c r="Z1260" i="2" s="1"/>
  <c r="AK1261" i="2"/>
  <c r="Y1261" i="2"/>
  <c r="Z1261" i="2" s="1"/>
  <c r="AN1261" i="2" s="1"/>
  <c r="AK1262" i="2"/>
  <c r="Y1262" i="2"/>
  <c r="Z1262" i="2" s="1"/>
  <c r="AK1263" i="2"/>
  <c r="Y1263" i="2"/>
  <c r="Z1263" i="2" s="1"/>
  <c r="AK1264" i="2"/>
  <c r="Y1264" i="2"/>
  <c r="Z1264" i="2" s="1"/>
  <c r="AK1265" i="2"/>
  <c r="Y1265" i="2"/>
  <c r="Z1265" i="2" s="1"/>
  <c r="AK1266" i="2"/>
  <c r="Y1266" i="2"/>
  <c r="Z1266" i="2" s="1"/>
  <c r="AN1266" i="2" s="1"/>
  <c r="AK1267" i="2"/>
  <c r="Y1267" i="2"/>
  <c r="Z1267" i="2" s="1"/>
  <c r="AN1267" i="2" s="1"/>
  <c r="AK1268" i="2"/>
  <c r="Y1268" i="2"/>
  <c r="Z1268" i="2" s="1"/>
  <c r="AK1269" i="2"/>
  <c r="Y1269" i="2"/>
  <c r="Z1269" i="2" s="1"/>
  <c r="AK1270" i="2"/>
  <c r="Y1270" i="2"/>
  <c r="Z1270" i="2" s="1"/>
  <c r="AK1271" i="2"/>
  <c r="Y1271" i="2"/>
  <c r="Z1271" i="2" s="1"/>
  <c r="AK1272" i="2"/>
  <c r="Y1272" i="2"/>
  <c r="Z1272" i="2" s="1"/>
  <c r="AN1272" i="2" s="1"/>
  <c r="AK1273" i="2"/>
  <c r="Y1273" i="2"/>
  <c r="Z1273" i="2" s="1"/>
  <c r="AK1274" i="2"/>
  <c r="Y1274" i="2"/>
  <c r="Z1274" i="2" s="1"/>
  <c r="AN1274" i="2" s="1"/>
  <c r="AK1275" i="2"/>
  <c r="Y1275" i="2"/>
  <c r="Z1275" i="2" s="1"/>
  <c r="AK1276" i="2"/>
  <c r="Y1276" i="2"/>
  <c r="Z1276" i="2" s="1"/>
  <c r="AK1277" i="2"/>
  <c r="Y1277" i="2"/>
  <c r="Z1277" i="2" s="1"/>
  <c r="AN1277" i="2" s="1"/>
  <c r="AK1278" i="2"/>
  <c r="Y1278" i="2"/>
  <c r="Z1278" i="2" s="1"/>
  <c r="AK1279" i="2"/>
  <c r="Y1279" i="2"/>
  <c r="Z1279" i="2" s="1"/>
  <c r="AN1279" i="2" s="1"/>
  <c r="AK1280" i="2"/>
  <c r="Y1280" i="2"/>
  <c r="Z1280" i="2" s="1"/>
  <c r="AK1281" i="2"/>
  <c r="Y1281" i="2"/>
  <c r="Z1281" i="2" s="1"/>
  <c r="AN1281" i="2" s="1"/>
  <c r="AK1282" i="2"/>
  <c r="Y1282" i="2"/>
  <c r="Z1282" i="2" s="1"/>
  <c r="AN1282" i="2" s="1"/>
  <c r="AK1283" i="2"/>
  <c r="Y1283" i="2"/>
  <c r="Z1283" i="2" s="1"/>
  <c r="AK1284" i="2"/>
  <c r="Y1284" i="2"/>
  <c r="Z1284" i="2" s="1"/>
  <c r="AK1285" i="2"/>
  <c r="Y1285" i="2"/>
  <c r="Z1285" i="2" s="1"/>
  <c r="AN1285" i="2" s="1"/>
  <c r="AK1286" i="2"/>
  <c r="Y1286" i="2"/>
  <c r="Z1286" i="2" s="1"/>
  <c r="AK1287" i="2"/>
  <c r="Y1287" i="2"/>
  <c r="Z1287" i="2" s="1"/>
  <c r="AN1287" i="2" s="1"/>
  <c r="AK1288" i="2"/>
  <c r="Y1288" i="2"/>
  <c r="Z1288" i="2" s="1"/>
  <c r="AN1288" i="2" s="1"/>
  <c r="AK1289" i="2"/>
  <c r="Y1289" i="2"/>
  <c r="Z1289" i="2" s="1"/>
  <c r="AK1290" i="2"/>
  <c r="Y1290" i="2"/>
  <c r="Z1290" i="2" s="1"/>
  <c r="AN1290" i="2" s="1"/>
  <c r="AK1291" i="2"/>
  <c r="Y1291" i="2"/>
  <c r="Z1291" i="2" s="1"/>
  <c r="AK1292" i="2"/>
  <c r="Y1292" i="2"/>
  <c r="Z1292" i="2" s="1"/>
  <c r="AK1293" i="2"/>
  <c r="Y1293" i="2"/>
  <c r="Z1293" i="2" s="1"/>
  <c r="AN1293" i="2" s="1"/>
  <c r="AK1294" i="2"/>
  <c r="Y1294" i="2"/>
  <c r="Z1294" i="2" s="1"/>
  <c r="AN1294" i="2" s="1"/>
  <c r="AK1295" i="2"/>
  <c r="Y1295" i="2"/>
  <c r="Z1295" i="2" s="1"/>
  <c r="AN1295" i="2" s="1"/>
  <c r="AK1296" i="2"/>
  <c r="Y1296" i="2"/>
  <c r="Z1296" i="2" s="1"/>
  <c r="AN1296" i="2" s="1"/>
  <c r="AK1297" i="2"/>
  <c r="Y1297" i="2"/>
  <c r="Z1297" i="2" s="1"/>
  <c r="AK1298" i="2"/>
  <c r="Y1298" i="2"/>
  <c r="Z1298" i="2" s="1"/>
  <c r="AK1299" i="2"/>
  <c r="Y1299" i="2"/>
  <c r="Z1299" i="2" s="1"/>
  <c r="AK1300" i="2"/>
  <c r="Y1300" i="2"/>
  <c r="Z1300" i="2" s="1"/>
  <c r="AN1300" i="2" s="1"/>
  <c r="AK1301" i="2"/>
  <c r="Y1301" i="2"/>
  <c r="Z1301" i="2" s="1"/>
  <c r="AK1302" i="2"/>
  <c r="Y1302" i="2"/>
  <c r="Z1302" i="2" s="1"/>
  <c r="AK1303" i="2"/>
  <c r="Y1303" i="2"/>
  <c r="Z1303" i="2" s="1"/>
  <c r="AN1303" i="2" s="1"/>
  <c r="AK1304" i="2"/>
  <c r="Y1304" i="2"/>
  <c r="Z1304" i="2" s="1"/>
  <c r="AN1304" i="2" s="1"/>
  <c r="AK1305" i="2"/>
  <c r="Y1305" i="2"/>
  <c r="Z1305" i="2" s="1"/>
  <c r="AN1305" i="2" s="1"/>
  <c r="AK1306" i="2"/>
  <c r="Y1306" i="2"/>
  <c r="Z1306" i="2" s="1"/>
  <c r="AK1307" i="2"/>
  <c r="Y1307" i="2"/>
  <c r="Z1307" i="2" s="1"/>
  <c r="AN1307" i="2" s="1"/>
  <c r="AK1308" i="2"/>
  <c r="Y1308" i="2"/>
  <c r="Z1308" i="2" s="1"/>
  <c r="AN1308" i="2" s="1"/>
  <c r="AK1309" i="2"/>
  <c r="Y1309" i="2"/>
  <c r="Z1309" i="2" s="1"/>
  <c r="AN1309" i="2" s="1"/>
  <c r="AK1310" i="2"/>
  <c r="Y1310" i="2"/>
  <c r="Z1310" i="2" s="1"/>
  <c r="AK1311" i="2"/>
  <c r="Y1311" i="2"/>
  <c r="Z1311" i="2" s="1"/>
  <c r="AK1312" i="2"/>
  <c r="Y1312" i="2"/>
  <c r="Z1312" i="2" s="1"/>
  <c r="AK1313" i="2"/>
  <c r="Y1313" i="2"/>
  <c r="Z1313" i="2" s="1"/>
  <c r="AK1314" i="2"/>
  <c r="Y1314" i="2"/>
  <c r="Z1314" i="2" s="1"/>
  <c r="AK1315" i="2"/>
  <c r="Y1315" i="2"/>
  <c r="Z1315" i="2" s="1"/>
  <c r="AK1316" i="2"/>
  <c r="Y1316" i="2"/>
  <c r="Z1316" i="2" s="1"/>
  <c r="AK1317" i="2"/>
  <c r="Y1317" i="2"/>
  <c r="Z1317" i="2" s="1"/>
  <c r="AK1318" i="2"/>
  <c r="Y1318" i="2"/>
  <c r="Z1318" i="2" s="1"/>
  <c r="AK1319" i="2"/>
  <c r="Y1319" i="2"/>
  <c r="Z1319" i="2" s="1"/>
  <c r="AK1320" i="2"/>
  <c r="Y1320" i="2"/>
  <c r="Z1320" i="2" s="1"/>
  <c r="AK1321" i="2"/>
  <c r="Y1321" i="2"/>
  <c r="Z1321" i="2" s="1"/>
  <c r="AK1322" i="2"/>
  <c r="Y1322" i="2"/>
  <c r="Z1322" i="2" s="1"/>
  <c r="AN1322" i="2" s="1"/>
  <c r="AK1323" i="2"/>
  <c r="Y1323" i="2"/>
  <c r="Z1323" i="2" s="1"/>
  <c r="AN1323" i="2" s="1"/>
  <c r="AK1324" i="2"/>
  <c r="Y1324" i="2"/>
  <c r="Z1324" i="2" s="1"/>
  <c r="AN1324" i="2" s="1"/>
  <c r="AK1325" i="2"/>
  <c r="Y1325" i="2"/>
  <c r="Z1325" i="2" s="1"/>
  <c r="AN1325" i="2" s="1"/>
  <c r="AK1326" i="2"/>
  <c r="Y1326" i="2"/>
  <c r="Z1326" i="2" s="1"/>
  <c r="AN1326" i="2" s="1"/>
  <c r="AK1327" i="2"/>
  <c r="Y1327" i="2"/>
  <c r="Z1327" i="2" s="1"/>
  <c r="AK1328" i="2"/>
  <c r="Y1328" i="2"/>
  <c r="Z1328" i="2" s="1"/>
  <c r="AK1329" i="2"/>
  <c r="Y1329" i="2"/>
  <c r="Z1329" i="2" s="1"/>
  <c r="AK1330" i="2"/>
  <c r="Y1330" i="2"/>
  <c r="Z1330" i="2" s="1"/>
  <c r="AK1331" i="2"/>
  <c r="Y1331" i="2"/>
  <c r="Z1331" i="2" s="1"/>
  <c r="AK1332" i="2"/>
  <c r="Y1332" i="2"/>
  <c r="Z1332" i="2" s="1"/>
  <c r="AN1332" i="2" s="1"/>
  <c r="AK1333" i="2"/>
  <c r="Y1333" i="2"/>
  <c r="Z1333" i="2" s="1"/>
  <c r="AN1333" i="2" s="1"/>
  <c r="AK1334" i="2"/>
  <c r="Y1334" i="2"/>
  <c r="Z1334" i="2" s="1"/>
  <c r="AK1335" i="2"/>
  <c r="Y1335" i="2"/>
  <c r="Z1335" i="2" s="1"/>
  <c r="AN1335" i="2" s="1"/>
  <c r="AK1336" i="2"/>
  <c r="Y1336" i="2"/>
  <c r="Z1336" i="2" s="1"/>
  <c r="AK1337" i="2"/>
  <c r="Y1337" i="2"/>
  <c r="Z1337" i="2" s="1"/>
  <c r="AK1338" i="2"/>
  <c r="Y1338" i="2"/>
  <c r="Z1338" i="2" s="1"/>
  <c r="AN1338" i="2" s="1"/>
  <c r="AK1339" i="2"/>
  <c r="Y1339" i="2"/>
  <c r="Z1339" i="2" s="1"/>
  <c r="AK1340" i="2"/>
  <c r="Y1340" i="2"/>
  <c r="Z1340" i="2" s="1"/>
  <c r="AN1340" i="2" s="1"/>
  <c r="AK1341" i="2"/>
  <c r="Y1341" i="2"/>
  <c r="Z1341" i="2" s="1"/>
  <c r="AN1341" i="2" s="1"/>
  <c r="AK1342" i="2"/>
  <c r="Y1342" i="2"/>
  <c r="Z1342" i="2" s="1"/>
  <c r="AN1342" i="2" s="1"/>
  <c r="AK1343" i="2"/>
  <c r="Y1343" i="2"/>
  <c r="Z1343" i="2" s="1"/>
  <c r="AK1344" i="2"/>
  <c r="Y1344" i="2"/>
  <c r="Z1344" i="2" s="1"/>
  <c r="AN1344" i="2" s="1"/>
  <c r="AK1345" i="2"/>
  <c r="Y1345" i="2"/>
  <c r="Z1345" i="2" s="1"/>
  <c r="AK1346" i="2"/>
  <c r="Y1346" i="2"/>
  <c r="Z1346" i="2" s="1"/>
  <c r="AK1347" i="2"/>
  <c r="Y1347" i="2"/>
  <c r="Z1347" i="2" s="1"/>
  <c r="AN1347" i="2" s="1"/>
  <c r="AK1348" i="2"/>
  <c r="Y1348" i="2"/>
  <c r="Z1348" i="2" s="1"/>
  <c r="AN1348" i="2" s="1"/>
  <c r="AK1349" i="2"/>
  <c r="Y1349" i="2"/>
  <c r="Z1349" i="2" s="1"/>
  <c r="AK1350" i="2"/>
  <c r="Y1350" i="2"/>
  <c r="Z1350" i="2" s="1"/>
  <c r="AK1351" i="2"/>
  <c r="Y1351" i="2"/>
  <c r="Z1351" i="2" s="1"/>
  <c r="AK1352" i="2"/>
  <c r="Y1352" i="2"/>
  <c r="Z1352" i="2" s="1"/>
  <c r="AK1353" i="2"/>
  <c r="Y1353" i="2"/>
  <c r="Z1353" i="2" s="1"/>
  <c r="AK1354" i="2"/>
  <c r="Y1354" i="2"/>
  <c r="Z1354" i="2" s="1"/>
  <c r="AN1354" i="2" s="1"/>
  <c r="AK1355" i="2"/>
  <c r="Y1355" i="2"/>
  <c r="Z1355" i="2" s="1"/>
  <c r="AK1356" i="2"/>
  <c r="Y1356" i="2"/>
  <c r="Z1356" i="2" s="1"/>
  <c r="AN1356" i="2" s="1"/>
  <c r="AK1357" i="2"/>
  <c r="Y1357" i="2"/>
  <c r="Z1357" i="2" s="1"/>
  <c r="AN1357" i="2" s="1"/>
  <c r="AK1358" i="2"/>
  <c r="Y1358" i="2"/>
  <c r="Z1358" i="2" s="1"/>
  <c r="AN1358" i="2" s="1"/>
  <c r="AK1359" i="2"/>
  <c r="Y1359" i="2"/>
  <c r="Z1359" i="2" s="1"/>
  <c r="AN1359" i="2" s="1"/>
  <c r="AK1360" i="2"/>
  <c r="Y1360" i="2"/>
  <c r="Z1360" i="2" s="1"/>
  <c r="AN1360" i="2" s="1"/>
  <c r="AK1361" i="2"/>
  <c r="Y1361" i="2"/>
  <c r="Z1361" i="2" s="1"/>
  <c r="AN1361" i="2" s="1"/>
  <c r="AK1362" i="2"/>
  <c r="Y1362" i="2"/>
  <c r="Z1362" i="2" s="1"/>
  <c r="AN1362" i="2" s="1"/>
  <c r="AK1363" i="2"/>
  <c r="Y1363" i="2"/>
  <c r="Z1363" i="2" s="1"/>
  <c r="AK1364" i="2"/>
  <c r="Y1364" i="2"/>
  <c r="Z1364" i="2" s="1"/>
  <c r="AK1365" i="2"/>
  <c r="Y1365" i="2"/>
  <c r="Z1365" i="2" s="1"/>
  <c r="AK1366" i="2"/>
  <c r="Y1366" i="2"/>
  <c r="Z1366" i="2" s="1"/>
  <c r="AK1367" i="2"/>
  <c r="Y1367" i="2"/>
  <c r="Z1367" i="2" s="1"/>
  <c r="AK1368" i="2"/>
  <c r="Y1368" i="2"/>
  <c r="Z1368" i="2" s="1"/>
  <c r="AK1369" i="2"/>
  <c r="Y1369" i="2"/>
  <c r="Z1369" i="2" s="1"/>
  <c r="AN1369" i="2" s="1"/>
  <c r="AK1370" i="2"/>
  <c r="Y1370" i="2"/>
  <c r="Z1370" i="2" s="1"/>
  <c r="AN1370" i="2" s="1"/>
  <c r="AK1371" i="2"/>
  <c r="Y1371" i="2"/>
  <c r="Z1371" i="2" s="1"/>
  <c r="AN1371" i="2" s="1"/>
  <c r="AK1372" i="2"/>
  <c r="Y1372" i="2"/>
  <c r="Z1372" i="2" s="1"/>
  <c r="AK1373" i="2"/>
  <c r="Y1373" i="2"/>
  <c r="Z1373" i="2" s="1"/>
  <c r="AN1373" i="2" s="1"/>
  <c r="AK1374" i="2"/>
  <c r="Y1374" i="2"/>
  <c r="Z1374" i="2" s="1"/>
  <c r="AN1374" i="2" s="1"/>
  <c r="AK1375" i="2"/>
  <c r="Y1375" i="2"/>
  <c r="Z1375" i="2" s="1"/>
  <c r="AN1375" i="2" s="1"/>
  <c r="AK1376" i="2"/>
  <c r="Y1376" i="2"/>
  <c r="Z1376" i="2" s="1"/>
  <c r="AN1376" i="2" s="1"/>
  <c r="AK1377" i="2"/>
  <c r="Y1377" i="2"/>
  <c r="Z1377" i="2" s="1"/>
  <c r="AK1378" i="2"/>
  <c r="Y1378" i="2"/>
  <c r="Z1378" i="2" s="1"/>
  <c r="AN1378" i="2" s="1"/>
  <c r="AK1379" i="2"/>
  <c r="Y1379" i="2"/>
  <c r="Z1379" i="2" s="1"/>
  <c r="AK1380" i="2"/>
  <c r="Y1380" i="2"/>
  <c r="Z1380" i="2" s="1"/>
  <c r="AN1380" i="2" s="1"/>
  <c r="AK1381" i="2"/>
  <c r="Y1381" i="2"/>
  <c r="Z1381" i="2" s="1"/>
  <c r="AK1382" i="2"/>
  <c r="Y1382" i="2"/>
  <c r="Z1382" i="2" s="1"/>
  <c r="AK1383" i="2"/>
  <c r="Y1383" i="2"/>
  <c r="Z1383" i="2" s="1"/>
  <c r="AN1383" i="2" s="1"/>
  <c r="AK1384" i="2"/>
  <c r="Y1384" i="2"/>
  <c r="Z1384" i="2" s="1"/>
  <c r="AK1385" i="2"/>
  <c r="Y1385" i="2"/>
  <c r="Z1385" i="2" s="1"/>
  <c r="AN1385" i="2" s="1"/>
  <c r="AK1386" i="2"/>
  <c r="Y1386" i="2"/>
  <c r="Z1386" i="2" s="1"/>
  <c r="AK1387" i="2"/>
  <c r="Y1387" i="2"/>
  <c r="Z1387" i="2" s="1"/>
  <c r="AK1388" i="2"/>
  <c r="Y1388" i="2"/>
  <c r="Z1388" i="2" s="1"/>
  <c r="AK1389" i="2"/>
  <c r="Y1389" i="2"/>
  <c r="Z1389" i="2" s="1"/>
  <c r="AN1389" i="2" s="1"/>
  <c r="AK1390" i="2"/>
  <c r="Y1390" i="2"/>
  <c r="Z1390" i="2" s="1"/>
  <c r="AN1390" i="2" s="1"/>
  <c r="AK1391" i="2"/>
  <c r="Y1391" i="2"/>
  <c r="Z1391" i="2" s="1"/>
  <c r="AK1392" i="2"/>
  <c r="Y1392" i="2"/>
  <c r="Z1392" i="2" s="1"/>
  <c r="AK1393" i="2"/>
  <c r="Y1393" i="2"/>
  <c r="Z1393" i="2" s="1"/>
  <c r="AK1394" i="2"/>
  <c r="Y1394" i="2"/>
  <c r="Z1394" i="2" s="1"/>
  <c r="AK1395" i="2"/>
  <c r="Y1395" i="2"/>
  <c r="Z1395" i="2" s="1"/>
  <c r="AK1396" i="2"/>
  <c r="Y1396" i="2"/>
  <c r="Z1396" i="2" s="1"/>
  <c r="AN1396" i="2" s="1"/>
  <c r="AK1397" i="2"/>
  <c r="Y1397" i="2"/>
  <c r="Z1397" i="2" s="1"/>
  <c r="AN1397" i="2" s="1"/>
  <c r="AK1398" i="2"/>
  <c r="Y1398" i="2"/>
  <c r="Z1398" i="2" s="1"/>
  <c r="AK1399" i="2"/>
  <c r="Y1399" i="2"/>
  <c r="Z1399" i="2" s="1"/>
  <c r="AK1400" i="2"/>
  <c r="Y1400" i="2"/>
  <c r="Z1400" i="2" s="1"/>
  <c r="AK1401" i="2"/>
  <c r="Y1401" i="2"/>
  <c r="Z1401" i="2" s="1"/>
  <c r="AN1401" i="2" s="1"/>
  <c r="AK1402" i="2"/>
  <c r="Y1402" i="2"/>
  <c r="Z1402" i="2" s="1"/>
  <c r="AK1403" i="2"/>
  <c r="Y1403" i="2"/>
  <c r="Z1403" i="2" s="1"/>
  <c r="AK1404" i="2"/>
  <c r="Y1404" i="2"/>
  <c r="Z1404" i="2" s="1"/>
  <c r="AN1404" i="2" s="1"/>
  <c r="AK1405" i="2"/>
  <c r="Y1405" i="2"/>
  <c r="Z1405" i="2" s="1"/>
  <c r="AN1405" i="2" s="1"/>
  <c r="AK1406" i="2"/>
  <c r="Y1406" i="2"/>
  <c r="Z1406" i="2" s="1"/>
  <c r="AK1407" i="2"/>
  <c r="Y1407" i="2"/>
  <c r="Z1407" i="2" s="1"/>
  <c r="AK1408" i="2"/>
  <c r="Y1408" i="2"/>
  <c r="Z1408" i="2" s="1"/>
  <c r="AN1408" i="2" s="1"/>
  <c r="AK1409" i="2"/>
  <c r="Y1409" i="2"/>
  <c r="Z1409" i="2" s="1"/>
  <c r="AK1410" i="2"/>
  <c r="Y1410" i="2"/>
  <c r="Z1410" i="2" s="1"/>
  <c r="AK1411" i="2"/>
  <c r="Y1411" i="2"/>
  <c r="Z1411" i="2" s="1"/>
  <c r="AK1412" i="2"/>
  <c r="Y1412" i="2"/>
  <c r="Z1412" i="2" s="1"/>
  <c r="AN1412" i="2" s="1"/>
  <c r="AK1413" i="2"/>
  <c r="Y1413" i="2"/>
  <c r="Z1413" i="2" s="1"/>
  <c r="AN1413" i="2" s="1"/>
  <c r="AK1414" i="2"/>
  <c r="Y1414" i="2"/>
  <c r="Z1414" i="2" s="1"/>
  <c r="AK1415" i="2"/>
  <c r="Y1415" i="2"/>
  <c r="Z1415" i="2" s="1"/>
  <c r="AK1416" i="2"/>
  <c r="Y1416" i="2"/>
  <c r="Z1416" i="2" s="1"/>
  <c r="AK1417" i="2"/>
  <c r="Y1417" i="2"/>
  <c r="Z1417" i="2" s="1"/>
  <c r="AN1417" i="2" s="1"/>
  <c r="AK1418" i="2"/>
  <c r="Y1418" i="2"/>
  <c r="Z1418" i="2" s="1"/>
  <c r="AK1419" i="2"/>
  <c r="Y1419" i="2"/>
  <c r="Z1419" i="2" s="1"/>
  <c r="AK1420" i="2"/>
  <c r="Y1420" i="2"/>
  <c r="Z1420" i="2" s="1"/>
  <c r="AN1420" i="2" s="1"/>
  <c r="AK1421" i="2"/>
  <c r="Y1421" i="2"/>
  <c r="Z1421" i="2" s="1"/>
  <c r="AN1421" i="2" s="1"/>
  <c r="AK1422" i="2"/>
  <c r="Y1422" i="2"/>
  <c r="Z1422" i="2" s="1"/>
  <c r="AK1423" i="2"/>
  <c r="Y1423" i="2"/>
  <c r="Z1423" i="2" s="1"/>
  <c r="AK1424" i="2"/>
  <c r="Y1424" i="2"/>
  <c r="Z1424" i="2" s="1"/>
  <c r="AK1425" i="2"/>
  <c r="Y1425" i="2"/>
  <c r="Z1425" i="2" s="1"/>
  <c r="AN1425" i="2" s="1"/>
  <c r="AK1426" i="2"/>
  <c r="Y1426" i="2"/>
  <c r="Z1426" i="2" s="1"/>
  <c r="AN1426" i="2" s="1"/>
  <c r="AK1427" i="2"/>
  <c r="Y1427" i="2"/>
  <c r="Z1427" i="2" s="1"/>
  <c r="AK1428" i="2"/>
  <c r="Y1428" i="2"/>
  <c r="Z1428" i="2" s="1"/>
  <c r="AK1429" i="2"/>
  <c r="Y1429" i="2"/>
  <c r="Z1429" i="2" s="1"/>
  <c r="AN1429" i="2" s="1"/>
  <c r="AK1430" i="2"/>
  <c r="Y1430" i="2"/>
  <c r="Z1430" i="2" s="1"/>
  <c r="AN1430" i="2" s="1"/>
  <c r="AK1431" i="2"/>
  <c r="Y1431" i="2"/>
  <c r="Z1431" i="2" s="1"/>
  <c r="AN1431" i="2" s="1"/>
  <c r="AK1432" i="2"/>
  <c r="Y1432" i="2"/>
  <c r="Z1432" i="2" s="1"/>
  <c r="AK1433" i="2"/>
  <c r="Y1433" i="2"/>
  <c r="Z1433" i="2" s="1"/>
  <c r="AK1434" i="2"/>
  <c r="Y1434" i="2"/>
  <c r="Z1434" i="2" s="1"/>
  <c r="AK1435" i="2"/>
  <c r="Y1435" i="2"/>
  <c r="Z1435" i="2" s="1"/>
  <c r="AK1436" i="2"/>
  <c r="Y1436" i="2"/>
  <c r="Z1436" i="2" s="1"/>
  <c r="AK1437" i="2"/>
  <c r="Y1437" i="2"/>
  <c r="Z1437" i="2" s="1"/>
  <c r="AN1437" i="2" s="1"/>
  <c r="AK1438" i="2"/>
  <c r="Y1438" i="2"/>
  <c r="Z1438" i="2" s="1"/>
  <c r="AN1438" i="2" s="1"/>
  <c r="AK1439" i="2"/>
  <c r="Y1439" i="2"/>
  <c r="Z1439" i="2" s="1"/>
  <c r="AK1440" i="2"/>
  <c r="Y1440" i="2"/>
  <c r="Z1440" i="2" s="1"/>
  <c r="AK1441" i="2"/>
  <c r="Y1441" i="2"/>
  <c r="Z1441" i="2" s="1"/>
  <c r="AN1441" i="2" s="1"/>
  <c r="AK1442" i="2"/>
  <c r="Y1442" i="2"/>
  <c r="Z1442" i="2" s="1"/>
  <c r="AN1442" i="2" s="1"/>
  <c r="AK1443" i="2"/>
  <c r="Y1443" i="2"/>
  <c r="Z1443" i="2" s="1"/>
  <c r="AK1444" i="2"/>
  <c r="Y1444" i="2"/>
  <c r="Z1444" i="2" s="1"/>
  <c r="AK1445" i="2"/>
  <c r="Y1445" i="2"/>
  <c r="Z1445" i="2" s="1"/>
  <c r="AK1446" i="2"/>
  <c r="Y1446" i="2"/>
  <c r="Z1446" i="2" s="1"/>
  <c r="AK1447" i="2"/>
  <c r="Y1447" i="2"/>
  <c r="Z1447" i="2" s="1"/>
  <c r="AN1447" i="2" s="1"/>
  <c r="AK1448" i="2"/>
  <c r="Y1448" i="2"/>
  <c r="Z1448" i="2" s="1"/>
  <c r="AK1449" i="2"/>
  <c r="Y1449" i="2"/>
  <c r="Z1449" i="2" s="1"/>
  <c r="AK1450" i="2"/>
  <c r="Y1450" i="2"/>
  <c r="Z1450" i="2" s="1"/>
  <c r="AK1451" i="2"/>
  <c r="Y1451" i="2"/>
  <c r="Z1451" i="2" s="1"/>
  <c r="AK1452" i="2"/>
  <c r="Y1452" i="2"/>
  <c r="Z1452" i="2" s="1"/>
  <c r="AN1452" i="2" s="1"/>
  <c r="AK1453" i="2"/>
  <c r="Y1453" i="2"/>
  <c r="Z1453" i="2" s="1"/>
  <c r="AN1453" i="2" s="1"/>
  <c r="AK1454" i="2"/>
  <c r="Y1454" i="2"/>
  <c r="Z1454" i="2" s="1"/>
  <c r="AN1454" i="2" s="1"/>
  <c r="AK1455" i="2"/>
  <c r="Y1455" i="2"/>
  <c r="Z1455" i="2" s="1"/>
  <c r="AK1456" i="2"/>
  <c r="Y1456" i="2"/>
  <c r="Z1456" i="2" s="1"/>
  <c r="AK1457" i="2"/>
  <c r="Y1457" i="2"/>
  <c r="Z1457" i="2" s="1"/>
  <c r="AN1457" i="2" s="1"/>
  <c r="AK1458" i="2"/>
  <c r="Y1458" i="2"/>
  <c r="Z1458" i="2" s="1"/>
  <c r="AN1458" i="2" s="1"/>
  <c r="AK1459" i="2"/>
  <c r="Y1459" i="2"/>
  <c r="Z1459" i="2" s="1"/>
  <c r="AK1460" i="2"/>
  <c r="Y1460" i="2"/>
  <c r="Z1460" i="2" s="1"/>
  <c r="AK1461" i="2"/>
  <c r="Y1461" i="2"/>
  <c r="Z1461" i="2" s="1"/>
  <c r="AK1462" i="2"/>
  <c r="Y1462" i="2"/>
  <c r="Z1462" i="2" s="1"/>
  <c r="AN1462" i="2" s="1"/>
  <c r="AK1463" i="2"/>
  <c r="Y1463" i="2"/>
  <c r="Z1463" i="2" s="1"/>
  <c r="AK1464" i="2"/>
  <c r="Y1464" i="2"/>
  <c r="Z1464" i="2" s="1"/>
  <c r="AK1465" i="2"/>
  <c r="Y1465" i="2"/>
  <c r="Z1465" i="2" s="1"/>
  <c r="AK1466" i="2"/>
  <c r="Y1466" i="2"/>
  <c r="Z1466" i="2" s="1"/>
  <c r="AN1466" i="2" s="1"/>
  <c r="AK1467" i="2"/>
  <c r="Y1467" i="2"/>
  <c r="Z1467" i="2" s="1"/>
  <c r="AK1468" i="2"/>
  <c r="Y1468" i="2"/>
  <c r="Z1468" i="2" s="1"/>
  <c r="AN1468" i="2" s="1"/>
  <c r="AK1469" i="2"/>
  <c r="Y1469" i="2"/>
  <c r="Z1469" i="2" s="1"/>
  <c r="AN1469" i="2" s="1"/>
  <c r="AK1470" i="2"/>
  <c r="Y1470" i="2"/>
  <c r="Z1470" i="2" s="1"/>
  <c r="AK1471" i="2"/>
  <c r="Y1471" i="2"/>
  <c r="Z1471" i="2" s="1"/>
  <c r="AN1471" i="2" s="1"/>
  <c r="AK1472" i="2"/>
  <c r="Y1472" i="2"/>
  <c r="Z1472" i="2" s="1"/>
  <c r="AK1473" i="2"/>
  <c r="Y1473" i="2"/>
  <c r="Z1473" i="2" s="1"/>
  <c r="AN1473" i="2" s="1"/>
  <c r="AK1474" i="2"/>
  <c r="Y1474" i="2"/>
  <c r="Z1474" i="2" s="1"/>
  <c r="AK1475" i="2"/>
  <c r="Y1475" i="2"/>
  <c r="Z1475" i="2" s="1"/>
  <c r="AK1476" i="2"/>
  <c r="Y1476" i="2"/>
  <c r="Z1476" i="2" s="1"/>
  <c r="AN1476" i="2" s="1"/>
  <c r="AK1477" i="2"/>
  <c r="Y1477" i="2"/>
  <c r="Z1477" i="2" s="1"/>
  <c r="AK1478" i="2"/>
  <c r="Y1478" i="2"/>
  <c r="Z1478" i="2" s="1"/>
  <c r="AK1479" i="2"/>
  <c r="Y1479" i="2"/>
  <c r="Z1479" i="2" s="1"/>
  <c r="AK1480" i="2"/>
  <c r="Y1480" i="2"/>
  <c r="Z1480" i="2" s="1"/>
  <c r="AK1481" i="2"/>
  <c r="Y1481" i="2"/>
  <c r="Z1481" i="2" s="1"/>
  <c r="AK1482" i="2"/>
  <c r="Y1482" i="2"/>
  <c r="Z1482" i="2" s="1"/>
  <c r="AK1483" i="2"/>
  <c r="Y1483" i="2"/>
  <c r="Z1483" i="2" s="1"/>
  <c r="AK1484" i="2"/>
  <c r="Y1484" i="2"/>
  <c r="Z1484" i="2" s="1"/>
  <c r="AK1485" i="2"/>
  <c r="Y1485" i="2"/>
  <c r="Z1485" i="2" s="1"/>
  <c r="AK1486" i="2"/>
  <c r="Y1486" i="2"/>
  <c r="Z1486" i="2" s="1"/>
  <c r="AN1486" i="2" s="1"/>
  <c r="AK1487" i="2"/>
  <c r="Y1487" i="2"/>
  <c r="Z1487" i="2" s="1"/>
  <c r="AK1488" i="2"/>
  <c r="Y1488" i="2"/>
  <c r="Z1488" i="2" s="1"/>
  <c r="AN1488" i="2" s="1"/>
  <c r="P179" i="2"/>
  <c r="Q179" i="2"/>
  <c r="R179" i="2"/>
  <c r="AQ179" i="2" s="1"/>
  <c r="AC179" i="2"/>
  <c r="AE179" i="2"/>
  <c r="AG179" i="2"/>
  <c r="AL179" i="2"/>
  <c r="AT179" i="2"/>
  <c r="AY179" i="2"/>
  <c r="BB179" i="2"/>
  <c r="BC179" i="2" s="1"/>
  <c r="BF179" i="2"/>
  <c r="BG179" i="2"/>
  <c r="BH179" i="2"/>
  <c r="P180" i="2"/>
  <c r="Q180" i="2"/>
  <c r="R180" i="2"/>
  <c r="AQ180" i="2" s="1"/>
  <c r="AC180" i="2"/>
  <c r="AE180" i="2"/>
  <c r="AG180" i="2"/>
  <c r="AL180" i="2"/>
  <c r="AT180" i="2"/>
  <c r="AY180" i="2"/>
  <c r="BB180" i="2"/>
  <c r="BC180" i="2" s="1"/>
  <c r="BF180" i="2"/>
  <c r="BG180" i="2"/>
  <c r="BH180" i="2"/>
  <c r="P181" i="2"/>
  <c r="Q181" i="2"/>
  <c r="R181" i="2"/>
  <c r="AQ181" i="2" s="1"/>
  <c r="AC181" i="2"/>
  <c r="AE181" i="2"/>
  <c r="AG181" i="2"/>
  <c r="AL181" i="2"/>
  <c r="AY181" i="2"/>
  <c r="BB181" i="2"/>
  <c r="BC181" i="2" s="1"/>
  <c r="BF181" i="2"/>
  <c r="BG181" i="2"/>
  <c r="BH181" i="2"/>
  <c r="P182" i="2"/>
  <c r="Q182" i="2"/>
  <c r="R182" i="2"/>
  <c r="AQ182" i="2" s="1"/>
  <c r="AC182" i="2"/>
  <c r="AE182" i="2"/>
  <c r="AG182" i="2"/>
  <c r="AL182" i="2"/>
  <c r="AT182" i="2"/>
  <c r="AY182" i="2"/>
  <c r="BB182" i="2"/>
  <c r="BC182" i="2" s="1"/>
  <c r="BF182" i="2"/>
  <c r="BG182" i="2"/>
  <c r="BH182" i="2"/>
  <c r="P183" i="2"/>
  <c r="Q183" i="2"/>
  <c r="R183" i="2"/>
  <c r="AQ183" i="2" s="1"/>
  <c r="AC183" i="2"/>
  <c r="AE183" i="2"/>
  <c r="AG183" i="2"/>
  <c r="AL183" i="2"/>
  <c r="AT183" i="2"/>
  <c r="AY183" i="2"/>
  <c r="BB183" i="2"/>
  <c r="BC183" i="2" s="1"/>
  <c r="BF183" i="2"/>
  <c r="BG183" i="2"/>
  <c r="BH183" i="2"/>
  <c r="P184" i="2"/>
  <c r="Q184" i="2"/>
  <c r="R184" i="2"/>
  <c r="AQ184" i="2" s="1"/>
  <c r="AC184" i="2"/>
  <c r="AE184" i="2"/>
  <c r="AG184" i="2"/>
  <c r="AL184" i="2"/>
  <c r="AT184" i="2"/>
  <c r="AY184" i="2"/>
  <c r="BB184" i="2"/>
  <c r="BC184" i="2" s="1"/>
  <c r="BF184" i="2"/>
  <c r="BG184" i="2"/>
  <c r="BH184" i="2"/>
  <c r="P185" i="2"/>
  <c r="Q185" i="2"/>
  <c r="R185" i="2"/>
  <c r="AQ185" i="2" s="1"/>
  <c r="AC185" i="2"/>
  <c r="AE185" i="2"/>
  <c r="AG185" i="2"/>
  <c r="AL185" i="2"/>
  <c r="AT185" i="2"/>
  <c r="AY185" i="2"/>
  <c r="BB185" i="2"/>
  <c r="BC185" i="2" s="1"/>
  <c r="BF185" i="2"/>
  <c r="BG185" i="2"/>
  <c r="BH185" i="2"/>
  <c r="P186" i="2"/>
  <c r="Q186" i="2"/>
  <c r="R186" i="2"/>
  <c r="AQ186" i="2" s="1"/>
  <c r="AC186" i="2"/>
  <c r="AE186" i="2"/>
  <c r="AG186" i="2"/>
  <c r="AL186" i="2"/>
  <c r="AT186" i="2"/>
  <c r="AY186" i="2"/>
  <c r="BB186" i="2"/>
  <c r="BC186" i="2" s="1"/>
  <c r="BF186" i="2"/>
  <c r="BG186" i="2"/>
  <c r="BH186" i="2"/>
  <c r="P187" i="2"/>
  <c r="Q187" i="2"/>
  <c r="R187" i="2"/>
  <c r="AQ187" i="2" s="1"/>
  <c r="AC187" i="2"/>
  <c r="AE187" i="2"/>
  <c r="AG187" i="2"/>
  <c r="AL187" i="2"/>
  <c r="AT187" i="2"/>
  <c r="AY187" i="2"/>
  <c r="BB187" i="2"/>
  <c r="BC187" i="2" s="1"/>
  <c r="BF187" i="2"/>
  <c r="BG187" i="2"/>
  <c r="BH187" i="2"/>
  <c r="P188" i="2"/>
  <c r="Q188" i="2"/>
  <c r="R188" i="2"/>
  <c r="AQ188" i="2" s="1"/>
  <c r="AC188" i="2"/>
  <c r="AE188" i="2"/>
  <c r="AG188" i="2"/>
  <c r="AL188" i="2"/>
  <c r="AT188" i="2"/>
  <c r="AY188" i="2"/>
  <c r="BB188" i="2"/>
  <c r="BC188" i="2" s="1"/>
  <c r="BF188" i="2"/>
  <c r="BG188" i="2"/>
  <c r="BH188" i="2"/>
  <c r="P189" i="2"/>
  <c r="Q189" i="2"/>
  <c r="R189" i="2"/>
  <c r="AQ189" i="2" s="1"/>
  <c r="AC189" i="2"/>
  <c r="AE189" i="2"/>
  <c r="AG189" i="2"/>
  <c r="AL189" i="2"/>
  <c r="AT189" i="2"/>
  <c r="AY189" i="2"/>
  <c r="BB189" i="2"/>
  <c r="BC189" i="2" s="1"/>
  <c r="BF189" i="2"/>
  <c r="BG189" i="2"/>
  <c r="BH189" i="2"/>
  <c r="P190" i="2"/>
  <c r="Q190" i="2"/>
  <c r="R190" i="2"/>
  <c r="AQ190" i="2" s="1"/>
  <c r="AC190" i="2"/>
  <c r="AE190" i="2"/>
  <c r="AG190" i="2"/>
  <c r="AL190" i="2"/>
  <c r="AT190" i="2"/>
  <c r="AY190" i="2"/>
  <c r="BB190" i="2"/>
  <c r="BC190" i="2" s="1"/>
  <c r="BF190" i="2"/>
  <c r="BG190" i="2"/>
  <c r="BH190" i="2"/>
  <c r="P191" i="2"/>
  <c r="Q191" i="2"/>
  <c r="R191" i="2"/>
  <c r="AQ191" i="2" s="1"/>
  <c r="AC191" i="2"/>
  <c r="AE191" i="2"/>
  <c r="AG191" i="2"/>
  <c r="AL191" i="2"/>
  <c r="AT191" i="2"/>
  <c r="AY191" i="2"/>
  <c r="BB191" i="2"/>
  <c r="BC191" i="2" s="1"/>
  <c r="BF191" i="2"/>
  <c r="BG191" i="2"/>
  <c r="BH191" i="2"/>
  <c r="P192" i="2"/>
  <c r="Q192" i="2"/>
  <c r="R192" i="2"/>
  <c r="AQ192" i="2" s="1"/>
  <c r="AC192" i="2"/>
  <c r="AE192" i="2"/>
  <c r="AG192" i="2"/>
  <c r="AL192" i="2"/>
  <c r="AT192" i="2"/>
  <c r="AY192" i="2"/>
  <c r="BB192" i="2"/>
  <c r="BC192" i="2" s="1"/>
  <c r="BF192" i="2"/>
  <c r="BG192" i="2"/>
  <c r="BH192" i="2"/>
  <c r="P193" i="2"/>
  <c r="Q193" i="2"/>
  <c r="R193" i="2"/>
  <c r="AQ193" i="2" s="1"/>
  <c r="AC193" i="2"/>
  <c r="AE193" i="2"/>
  <c r="AG193" i="2"/>
  <c r="AL193" i="2"/>
  <c r="AT193" i="2"/>
  <c r="AY193" i="2"/>
  <c r="BB193" i="2"/>
  <c r="BC193" i="2" s="1"/>
  <c r="BF193" i="2"/>
  <c r="BG193" i="2"/>
  <c r="BH193" i="2"/>
  <c r="P194" i="2"/>
  <c r="Q194" i="2"/>
  <c r="R194" i="2"/>
  <c r="AQ194" i="2" s="1"/>
  <c r="AC194" i="2"/>
  <c r="AE194" i="2"/>
  <c r="AG194" i="2"/>
  <c r="AL194" i="2"/>
  <c r="AT194" i="2"/>
  <c r="AY194" i="2"/>
  <c r="BB194" i="2"/>
  <c r="BC194" i="2" s="1"/>
  <c r="BF194" i="2"/>
  <c r="BG194" i="2"/>
  <c r="BH194" i="2"/>
  <c r="P195" i="2"/>
  <c r="Q195" i="2"/>
  <c r="R195" i="2"/>
  <c r="AQ195" i="2" s="1"/>
  <c r="AC195" i="2"/>
  <c r="AE195" i="2"/>
  <c r="AG195" i="2"/>
  <c r="AL195" i="2"/>
  <c r="AT195" i="2"/>
  <c r="AY195" i="2"/>
  <c r="BB195" i="2"/>
  <c r="BC195" i="2" s="1"/>
  <c r="BF195" i="2"/>
  <c r="BG195" i="2"/>
  <c r="BH195" i="2"/>
  <c r="P196" i="2"/>
  <c r="Q196" i="2"/>
  <c r="R196" i="2"/>
  <c r="AQ196" i="2" s="1"/>
  <c r="AC196" i="2"/>
  <c r="AE196" i="2"/>
  <c r="AG196" i="2"/>
  <c r="AL196" i="2"/>
  <c r="AT196" i="2"/>
  <c r="AY196" i="2"/>
  <c r="BB196" i="2"/>
  <c r="BC196" i="2" s="1"/>
  <c r="BF196" i="2"/>
  <c r="BG196" i="2"/>
  <c r="BH196" i="2"/>
  <c r="P197" i="2"/>
  <c r="Q197" i="2"/>
  <c r="R197" i="2"/>
  <c r="AQ197" i="2" s="1"/>
  <c r="AC197" i="2"/>
  <c r="AE197" i="2"/>
  <c r="AG197" i="2"/>
  <c r="AL197" i="2"/>
  <c r="AT197" i="2"/>
  <c r="AY197" i="2"/>
  <c r="BB197" i="2"/>
  <c r="BC197" i="2" s="1"/>
  <c r="BF197" i="2"/>
  <c r="BG197" i="2"/>
  <c r="BH197" i="2"/>
  <c r="P198" i="2"/>
  <c r="Q198" i="2"/>
  <c r="R198" i="2"/>
  <c r="AQ198" i="2" s="1"/>
  <c r="AC198" i="2"/>
  <c r="AE198" i="2"/>
  <c r="AG198" i="2"/>
  <c r="AL198" i="2"/>
  <c r="AT198" i="2"/>
  <c r="AY198" i="2"/>
  <c r="BB198" i="2"/>
  <c r="BC198" i="2" s="1"/>
  <c r="BF198" i="2"/>
  <c r="BG198" i="2"/>
  <c r="BH198" i="2"/>
  <c r="P199" i="2"/>
  <c r="Q199" i="2"/>
  <c r="R199" i="2"/>
  <c r="AQ199" i="2" s="1"/>
  <c r="AC199" i="2"/>
  <c r="AE199" i="2"/>
  <c r="AG199" i="2"/>
  <c r="AL199" i="2"/>
  <c r="AT199" i="2"/>
  <c r="AY199" i="2"/>
  <c r="BB199" i="2"/>
  <c r="BC199" i="2" s="1"/>
  <c r="BF199" i="2"/>
  <c r="BG199" i="2"/>
  <c r="BH199" i="2"/>
  <c r="P200" i="2"/>
  <c r="Q200" i="2"/>
  <c r="R200" i="2"/>
  <c r="AQ200" i="2" s="1"/>
  <c r="AC200" i="2"/>
  <c r="AE200" i="2"/>
  <c r="AG200" i="2"/>
  <c r="AL200" i="2"/>
  <c r="AT200" i="2"/>
  <c r="AY200" i="2"/>
  <c r="BB200" i="2"/>
  <c r="BC200" i="2" s="1"/>
  <c r="BF200" i="2"/>
  <c r="BG200" i="2"/>
  <c r="BH200" i="2"/>
  <c r="P201" i="2"/>
  <c r="Q201" i="2"/>
  <c r="R201" i="2"/>
  <c r="AQ201" i="2" s="1"/>
  <c r="AC201" i="2"/>
  <c r="AE201" i="2"/>
  <c r="AG201" i="2"/>
  <c r="AL201" i="2"/>
  <c r="AT201" i="2"/>
  <c r="AY201" i="2"/>
  <c r="BB201" i="2"/>
  <c r="BC201" i="2" s="1"/>
  <c r="BF201" i="2"/>
  <c r="BG201" i="2"/>
  <c r="BH201" i="2"/>
  <c r="P202" i="2"/>
  <c r="Q202" i="2"/>
  <c r="R202" i="2"/>
  <c r="AQ202" i="2" s="1"/>
  <c r="AC202" i="2"/>
  <c r="AE202" i="2"/>
  <c r="AG202" i="2"/>
  <c r="AL202" i="2"/>
  <c r="AT202" i="2"/>
  <c r="AY202" i="2"/>
  <c r="BB202" i="2"/>
  <c r="BC202" i="2" s="1"/>
  <c r="BF202" i="2"/>
  <c r="BG202" i="2"/>
  <c r="BH202" i="2"/>
  <c r="P203" i="2"/>
  <c r="Q203" i="2"/>
  <c r="R203" i="2"/>
  <c r="AQ203" i="2" s="1"/>
  <c r="AC203" i="2"/>
  <c r="AE203" i="2"/>
  <c r="AG203" i="2"/>
  <c r="AL203" i="2"/>
  <c r="AT203" i="2"/>
  <c r="AY203" i="2"/>
  <c r="BB203" i="2"/>
  <c r="BC203" i="2" s="1"/>
  <c r="BF203" i="2"/>
  <c r="BG203" i="2"/>
  <c r="BH203" i="2"/>
  <c r="P204" i="2"/>
  <c r="Q204" i="2"/>
  <c r="R204" i="2"/>
  <c r="AQ204" i="2" s="1"/>
  <c r="AC204" i="2"/>
  <c r="AE204" i="2"/>
  <c r="AG204" i="2"/>
  <c r="AL204" i="2"/>
  <c r="AT204" i="2"/>
  <c r="AY204" i="2"/>
  <c r="BB204" i="2"/>
  <c r="BC204" i="2" s="1"/>
  <c r="BF204" i="2"/>
  <c r="BG204" i="2"/>
  <c r="BH204" i="2"/>
  <c r="P205" i="2"/>
  <c r="Q205" i="2"/>
  <c r="R205" i="2"/>
  <c r="AQ205" i="2" s="1"/>
  <c r="AC205" i="2"/>
  <c r="AE205" i="2"/>
  <c r="AG205" i="2"/>
  <c r="AL205" i="2"/>
  <c r="AT205" i="2"/>
  <c r="AY205" i="2"/>
  <c r="BB205" i="2"/>
  <c r="BC205" i="2" s="1"/>
  <c r="BF205" i="2"/>
  <c r="BG205" i="2"/>
  <c r="BH205" i="2"/>
  <c r="P206" i="2"/>
  <c r="Q206" i="2"/>
  <c r="R206" i="2"/>
  <c r="AQ206" i="2" s="1"/>
  <c r="AC206" i="2"/>
  <c r="AE206" i="2"/>
  <c r="AG206" i="2"/>
  <c r="AL206" i="2"/>
  <c r="AT206" i="2"/>
  <c r="AY206" i="2"/>
  <c r="BB206" i="2"/>
  <c r="BC206" i="2" s="1"/>
  <c r="BF206" i="2"/>
  <c r="BG206" i="2"/>
  <c r="BH206" i="2"/>
  <c r="P207" i="2"/>
  <c r="Q207" i="2"/>
  <c r="R207" i="2"/>
  <c r="AQ207" i="2" s="1"/>
  <c r="AC207" i="2"/>
  <c r="AE207" i="2"/>
  <c r="AG207" i="2"/>
  <c r="AL207" i="2"/>
  <c r="AT207" i="2"/>
  <c r="AY207" i="2"/>
  <c r="BB207" i="2"/>
  <c r="BC207" i="2" s="1"/>
  <c r="BF207" i="2"/>
  <c r="BG207" i="2"/>
  <c r="BH207" i="2"/>
  <c r="P208" i="2"/>
  <c r="Q208" i="2"/>
  <c r="R208" i="2"/>
  <c r="AQ208" i="2" s="1"/>
  <c r="AC208" i="2"/>
  <c r="AE208" i="2"/>
  <c r="AG208" i="2"/>
  <c r="AL208" i="2"/>
  <c r="AT208" i="2"/>
  <c r="AY208" i="2"/>
  <c r="BB208" i="2"/>
  <c r="BC208" i="2" s="1"/>
  <c r="BF208" i="2"/>
  <c r="BG208" i="2"/>
  <c r="BH208" i="2"/>
  <c r="P209" i="2"/>
  <c r="Q209" i="2"/>
  <c r="R209" i="2"/>
  <c r="AQ209" i="2" s="1"/>
  <c r="AC209" i="2"/>
  <c r="AE209" i="2"/>
  <c r="AG209" i="2"/>
  <c r="AL209" i="2"/>
  <c r="AT209" i="2"/>
  <c r="AY209" i="2"/>
  <c r="BB209" i="2"/>
  <c r="BC209" i="2" s="1"/>
  <c r="BF209" i="2"/>
  <c r="BG209" i="2"/>
  <c r="BH209" i="2"/>
  <c r="P210" i="2"/>
  <c r="Q210" i="2"/>
  <c r="R210" i="2"/>
  <c r="AQ210" i="2" s="1"/>
  <c r="AC210" i="2"/>
  <c r="AE210" i="2"/>
  <c r="AG210" i="2"/>
  <c r="AL210" i="2"/>
  <c r="AT210" i="2"/>
  <c r="AY210" i="2"/>
  <c r="BB210" i="2"/>
  <c r="BC210" i="2" s="1"/>
  <c r="BF210" i="2"/>
  <c r="BG210" i="2"/>
  <c r="BH210" i="2"/>
  <c r="P211" i="2"/>
  <c r="Q211" i="2"/>
  <c r="R211" i="2"/>
  <c r="AQ211" i="2" s="1"/>
  <c r="AC211" i="2"/>
  <c r="AE211" i="2"/>
  <c r="AG211" i="2"/>
  <c r="AL211" i="2"/>
  <c r="AT211" i="2"/>
  <c r="AY211" i="2"/>
  <c r="BB211" i="2"/>
  <c r="BC211" i="2" s="1"/>
  <c r="BF211" i="2"/>
  <c r="BG211" i="2"/>
  <c r="BH211" i="2"/>
  <c r="P212" i="2"/>
  <c r="Q212" i="2"/>
  <c r="R212" i="2"/>
  <c r="AQ212" i="2" s="1"/>
  <c r="AC212" i="2"/>
  <c r="AE212" i="2"/>
  <c r="AG212" i="2"/>
  <c r="AL212" i="2"/>
  <c r="AT212" i="2"/>
  <c r="AY212" i="2"/>
  <c r="BB212" i="2"/>
  <c r="BC212" i="2" s="1"/>
  <c r="BF212" i="2"/>
  <c r="BG212" i="2"/>
  <c r="BH212" i="2"/>
  <c r="P213" i="2"/>
  <c r="Q213" i="2"/>
  <c r="R213" i="2"/>
  <c r="AQ213" i="2" s="1"/>
  <c r="AC213" i="2"/>
  <c r="AE213" i="2"/>
  <c r="AG213" i="2"/>
  <c r="AL213" i="2"/>
  <c r="AT213" i="2"/>
  <c r="AY213" i="2"/>
  <c r="BB213" i="2"/>
  <c r="BC213" i="2" s="1"/>
  <c r="BF213" i="2"/>
  <c r="BG213" i="2"/>
  <c r="BH213" i="2"/>
  <c r="P214" i="2"/>
  <c r="Q214" i="2"/>
  <c r="R214" i="2"/>
  <c r="AQ214" i="2" s="1"/>
  <c r="AC214" i="2"/>
  <c r="AE214" i="2"/>
  <c r="AG214" i="2"/>
  <c r="AL214" i="2"/>
  <c r="AT214" i="2"/>
  <c r="AY214" i="2"/>
  <c r="BB214" i="2"/>
  <c r="BC214" i="2" s="1"/>
  <c r="BF214" i="2"/>
  <c r="BG214" i="2"/>
  <c r="BH214" i="2"/>
  <c r="P215" i="2"/>
  <c r="Q215" i="2"/>
  <c r="R215" i="2"/>
  <c r="AQ215" i="2" s="1"/>
  <c r="AC215" i="2"/>
  <c r="AE215" i="2"/>
  <c r="AG215" i="2"/>
  <c r="AL215" i="2"/>
  <c r="AT215" i="2"/>
  <c r="AY215" i="2"/>
  <c r="BB215" i="2"/>
  <c r="BC215" i="2" s="1"/>
  <c r="BF215" i="2"/>
  <c r="BG215" i="2"/>
  <c r="BH215" i="2"/>
  <c r="P216" i="2"/>
  <c r="Q216" i="2"/>
  <c r="R216" i="2"/>
  <c r="AQ216" i="2" s="1"/>
  <c r="AC216" i="2"/>
  <c r="AE216" i="2"/>
  <c r="AG216" i="2"/>
  <c r="AL216" i="2"/>
  <c r="AT216" i="2"/>
  <c r="AY216" i="2"/>
  <c r="BB216" i="2"/>
  <c r="BC216" i="2" s="1"/>
  <c r="BF216" i="2"/>
  <c r="BG216" i="2"/>
  <c r="BH216" i="2"/>
  <c r="P217" i="2"/>
  <c r="Q217" i="2"/>
  <c r="R217" i="2"/>
  <c r="AQ217" i="2" s="1"/>
  <c r="AC217" i="2"/>
  <c r="AE217" i="2"/>
  <c r="AG217" i="2"/>
  <c r="AL217" i="2"/>
  <c r="AT217" i="2"/>
  <c r="AY217" i="2"/>
  <c r="BB217" i="2"/>
  <c r="BC217" i="2" s="1"/>
  <c r="BF217" i="2"/>
  <c r="BG217" i="2"/>
  <c r="BH217" i="2"/>
  <c r="P218" i="2"/>
  <c r="Q218" i="2"/>
  <c r="R218" i="2"/>
  <c r="AQ218" i="2" s="1"/>
  <c r="AC218" i="2"/>
  <c r="AE218" i="2"/>
  <c r="AG218" i="2"/>
  <c r="AL218" i="2"/>
  <c r="AT218" i="2"/>
  <c r="AY218" i="2"/>
  <c r="BB218" i="2"/>
  <c r="BC218" i="2" s="1"/>
  <c r="BF218" i="2"/>
  <c r="BG218" i="2"/>
  <c r="BH218" i="2"/>
  <c r="P219" i="2"/>
  <c r="Q219" i="2"/>
  <c r="R219" i="2"/>
  <c r="AQ219" i="2" s="1"/>
  <c r="AC219" i="2"/>
  <c r="AE219" i="2"/>
  <c r="AG219" i="2"/>
  <c r="AL219" i="2"/>
  <c r="AT219" i="2"/>
  <c r="AY219" i="2"/>
  <c r="BB219" i="2"/>
  <c r="BC219" i="2" s="1"/>
  <c r="BF219" i="2"/>
  <c r="BG219" i="2"/>
  <c r="BH219" i="2"/>
  <c r="P220" i="2"/>
  <c r="Q220" i="2"/>
  <c r="R220" i="2"/>
  <c r="AQ220" i="2" s="1"/>
  <c r="AC220" i="2"/>
  <c r="AE220" i="2"/>
  <c r="AG220" i="2"/>
  <c r="AL220" i="2"/>
  <c r="AT220" i="2"/>
  <c r="AY220" i="2"/>
  <c r="BB220" i="2"/>
  <c r="BC220" i="2" s="1"/>
  <c r="BF220" i="2"/>
  <c r="BG220" i="2"/>
  <c r="BH220" i="2"/>
  <c r="P221" i="2"/>
  <c r="Q221" i="2"/>
  <c r="R221" i="2"/>
  <c r="AQ221" i="2" s="1"/>
  <c r="AC221" i="2"/>
  <c r="AE221" i="2"/>
  <c r="AG221" i="2"/>
  <c r="AL221" i="2"/>
  <c r="AT221" i="2"/>
  <c r="AY221" i="2"/>
  <c r="BB221" i="2"/>
  <c r="BC221" i="2" s="1"/>
  <c r="BF221" i="2"/>
  <c r="BG221" i="2"/>
  <c r="BH221" i="2"/>
  <c r="P222" i="2"/>
  <c r="Q222" i="2"/>
  <c r="R222" i="2"/>
  <c r="AQ222" i="2" s="1"/>
  <c r="AC222" i="2"/>
  <c r="AE222" i="2"/>
  <c r="AG222" i="2"/>
  <c r="AL222" i="2"/>
  <c r="AT222" i="2"/>
  <c r="AY222" i="2"/>
  <c r="BB222" i="2"/>
  <c r="BC222" i="2" s="1"/>
  <c r="BF222" i="2"/>
  <c r="BG222" i="2"/>
  <c r="BH222" i="2"/>
  <c r="P223" i="2"/>
  <c r="Q223" i="2"/>
  <c r="R223" i="2"/>
  <c r="AQ223" i="2" s="1"/>
  <c r="AC223" i="2"/>
  <c r="AE223" i="2"/>
  <c r="AG223" i="2"/>
  <c r="AL223" i="2"/>
  <c r="AT223" i="2"/>
  <c r="AY223" i="2"/>
  <c r="BB223" i="2"/>
  <c r="BC223" i="2" s="1"/>
  <c r="BF223" i="2"/>
  <c r="BG223" i="2"/>
  <c r="BH223" i="2"/>
  <c r="P224" i="2"/>
  <c r="Q224" i="2"/>
  <c r="R224" i="2"/>
  <c r="AQ224" i="2" s="1"/>
  <c r="AC224" i="2"/>
  <c r="AE224" i="2"/>
  <c r="AG224" i="2"/>
  <c r="AL224" i="2"/>
  <c r="AT224" i="2"/>
  <c r="AY224" i="2"/>
  <c r="BB224" i="2"/>
  <c r="BC224" i="2" s="1"/>
  <c r="BF224" i="2"/>
  <c r="BG224" i="2"/>
  <c r="BH224" i="2"/>
  <c r="P225" i="2"/>
  <c r="Q225" i="2"/>
  <c r="R225" i="2"/>
  <c r="AQ225" i="2" s="1"/>
  <c r="AC225" i="2"/>
  <c r="AE225" i="2"/>
  <c r="AG225" i="2"/>
  <c r="AL225" i="2"/>
  <c r="AT225" i="2"/>
  <c r="AY225" i="2"/>
  <c r="BB225" i="2"/>
  <c r="BC225" i="2" s="1"/>
  <c r="BF225" i="2"/>
  <c r="BG225" i="2"/>
  <c r="BH225" i="2"/>
  <c r="P226" i="2"/>
  <c r="Q226" i="2"/>
  <c r="R226" i="2"/>
  <c r="AQ226" i="2" s="1"/>
  <c r="AC226" i="2"/>
  <c r="AE226" i="2"/>
  <c r="AG226" i="2"/>
  <c r="AL226" i="2"/>
  <c r="AT226" i="2"/>
  <c r="AY226" i="2"/>
  <c r="BB226" i="2"/>
  <c r="BC226" i="2" s="1"/>
  <c r="BF226" i="2"/>
  <c r="BG226" i="2"/>
  <c r="BH226" i="2"/>
  <c r="P227" i="2"/>
  <c r="Q227" i="2"/>
  <c r="R227" i="2"/>
  <c r="AQ227" i="2" s="1"/>
  <c r="AC227" i="2"/>
  <c r="AE227" i="2"/>
  <c r="AG227" i="2"/>
  <c r="AL227" i="2"/>
  <c r="AT227" i="2"/>
  <c r="AY227" i="2"/>
  <c r="BB227" i="2"/>
  <c r="BC227" i="2" s="1"/>
  <c r="BF227" i="2"/>
  <c r="BG227" i="2"/>
  <c r="BH227" i="2"/>
  <c r="P228" i="2"/>
  <c r="Q228" i="2"/>
  <c r="R228" i="2"/>
  <c r="AQ228" i="2" s="1"/>
  <c r="AC228" i="2"/>
  <c r="AE228" i="2"/>
  <c r="AG228" i="2"/>
  <c r="AL228" i="2"/>
  <c r="AT228" i="2"/>
  <c r="AY228" i="2"/>
  <c r="BB228" i="2"/>
  <c r="BC228" i="2" s="1"/>
  <c r="BF228" i="2"/>
  <c r="BG228" i="2"/>
  <c r="BH228" i="2"/>
  <c r="P229" i="2"/>
  <c r="Q229" i="2"/>
  <c r="R229" i="2"/>
  <c r="AQ229" i="2" s="1"/>
  <c r="AC229" i="2"/>
  <c r="AE229" i="2"/>
  <c r="AG229" i="2"/>
  <c r="AL229" i="2"/>
  <c r="AT229" i="2"/>
  <c r="AY229" i="2"/>
  <c r="BB229" i="2"/>
  <c r="BC229" i="2" s="1"/>
  <c r="BF229" i="2"/>
  <c r="BG229" i="2"/>
  <c r="BH229" i="2"/>
  <c r="P230" i="2"/>
  <c r="Q230" i="2"/>
  <c r="R230" i="2"/>
  <c r="AQ230" i="2" s="1"/>
  <c r="AC230" i="2"/>
  <c r="AE230" i="2"/>
  <c r="AG230" i="2"/>
  <c r="AL230" i="2"/>
  <c r="AT230" i="2"/>
  <c r="AY230" i="2"/>
  <c r="BB230" i="2"/>
  <c r="BC230" i="2" s="1"/>
  <c r="BF230" i="2"/>
  <c r="BG230" i="2"/>
  <c r="BH230" i="2"/>
  <c r="P231" i="2"/>
  <c r="Q231" i="2"/>
  <c r="R231" i="2"/>
  <c r="AQ231" i="2" s="1"/>
  <c r="AC231" i="2"/>
  <c r="AE231" i="2"/>
  <c r="AG231" i="2"/>
  <c r="AL231" i="2"/>
  <c r="AT231" i="2"/>
  <c r="AY231" i="2"/>
  <c r="BB231" i="2"/>
  <c r="BC231" i="2" s="1"/>
  <c r="BF231" i="2"/>
  <c r="BG231" i="2"/>
  <c r="BH231" i="2"/>
  <c r="P232" i="2"/>
  <c r="Q232" i="2"/>
  <c r="R232" i="2"/>
  <c r="AQ232" i="2" s="1"/>
  <c r="AC232" i="2"/>
  <c r="AE232" i="2"/>
  <c r="AG232" i="2"/>
  <c r="AL232" i="2"/>
  <c r="AT232" i="2"/>
  <c r="AY232" i="2"/>
  <c r="BB232" i="2"/>
  <c r="BC232" i="2" s="1"/>
  <c r="BF232" i="2"/>
  <c r="BG232" i="2"/>
  <c r="BH232" i="2"/>
  <c r="P233" i="2"/>
  <c r="Q233" i="2"/>
  <c r="R233" i="2"/>
  <c r="AQ233" i="2" s="1"/>
  <c r="AC233" i="2"/>
  <c r="AE233" i="2"/>
  <c r="AG233" i="2"/>
  <c r="AL233" i="2"/>
  <c r="AT233" i="2"/>
  <c r="AY233" i="2"/>
  <c r="BB233" i="2"/>
  <c r="BC233" i="2" s="1"/>
  <c r="BF233" i="2"/>
  <c r="BG233" i="2"/>
  <c r="BH233" i="2"/>
  <c r="P234" i="2"/>
  <c r="Q234" i="2"/>
  <c r="R234" i="2"/>
  <c r="AQ234" i="2" s="1"/>
  <c r="AC234" i="2"/>
  <c r="AE234" i="2"/>
  <c r="AG234" i="2"/>
  <c r="AL234" i="2"/>
  <c r="AT234" i="2"/>
  <c r="AY234" i="2"/>
  <c r="BB234" i="2"/>
  <c r="BC234" i="2" s="1"/>
  <c r="BF234" i="2"/>
  <c r="BG234" i="2"/>
  <c r="BH234" i="2"/>
  <c r="P235" i="2"/>
  <c r="Q235" i="2"/>
  <c r="R235" i="2"/>
  <c r="AQ235" i="2" s="1"/>
  <c r="AC235" i="2"/>
  <c r="AE235" i="2"/>
  <c r="AG235" i="2"/>
  <c r="AL235" i="2"/>
  <c r="AT235" i="2"/>
  <c r="AY235" i="2"/>
  <c r="BB235" i="2"/>
  <c r="BC235" i="2" s="1"/>
  <c r="BF235" i="2"/>
  <c r="BG235" i="2"/>
  <c r="BH235" i="2"/>
  <c r="P236" i="2"/>
  <c r="Q236" i="2"/>
  <c r="R236" i="2"/>
  <c r="AQ236" i="2" s="1"/>
  <c r="AC236" i="2"/>
  <c r="AE236" i="2"/>
  <c r="AG236" i="2"/>
  <c r="AL236" i="2"/>
  <c r="AT236" i="2"/>
  <c r="AY236" i="2"/>
  <c r="BB236" i="2"/>
  <c r="BC236" i="2" s="1"/>
  <c r="BF236" i="2"/>
  <c r="BG236" i="2"/>
  <c r="BH236" i="2"/>
  <c r="P237" i="2"/>
  <c r="Q237" i="2"/>
  <c r="R237" i="2"/>
  <c r="AQ237" i="2" s="1"/>
  <c r="AC237" i="2"/>
  <c r="AE237" i="2"/>
  <c r="AG237" i="2"/>
  <c r="AL237" i="2"/>
  <c r="AT237" i="2"/>
  <c r="AY237" i="2"/>
  <c r="BB237" i="2"/>
  <c r="BC237" i="2" s="1"/>
  <c r="BF237" i="2"/>
  <c r="BG237" i="2"/>
  <c r="BH237" i="2"/>
  <c r="P238" i="2"/>
  <c r="Q238" i="2"/>
  <c r="R238" i="2"/>
  <c r="AQ238" i="2" s="1"/>
  <c r="AC238" i="2"/>
  <c r="AE238" i="2"/>
  <c r="AG238" i="2"/>
  <c r="AL238" i="2"/>
  <c r="AT238" i="2"/>
  <c r="AY238" i="2"/>
  <c r="BB238" i="2"/>
  <c r="BC238" i="2" s="1"/>
  <c r="BF238" i="2"/>
  <c r="BG238" i="2"/>
  <c r="BH238" i="2"/>
  <c r="P239" i="2"/>
  <c r="Q239" i="2"/>
  <c r="R239" i="2"/>
  <c r="AQ239" i="2" s="1"/>
  <c r="AC239" i="2"/>
  <c r="AE239" i="2"/>
  <c r="AG239" i="2"/>
  <c r="AL239" i="2"/>
  <c r="AT239" i="2"/>
  <c r="AY239" i="2"/>
  <c r="BB239" i="2"/>
  <c r="BC239" i="2" s="1"/>
  <c r="BF239" i="2"/>
  <c r="BG239" i="2"/>
  <c r="BH239" i="2"/>
  <c r="P240" i="2"/>
  <c r="Q240" i="2"/>
  <c r="R240" i="2"/>
  <c r="AQ240" i="2" s="1"/>
  <c r="AC240" i="2"/>
  <c r="AE240" i="2"/>
  <c r="AG240" i="2"/>
  <c r="AL240" i="2"/>
  <c r="AT240" i="2"/>
  <c r="AY240" i="2"/>
  <c r="BB240" i="2"/>
  <c r="BC240" i="2" s="1"/>
  <c r="BF240" i="2"/>
  <c r="BG240" i="2"/>
  <c r="BH240" i="2"/>
  <c r="P241" i="2"/>
  <c r="Q241" i="2"/>
  <c r="R241" i="2"/>
  <c r="AQ241" i="2" s="1"/>
  <c r="AC241" i="2"/>
  <c r="AE241" i="2"/>
  <c r="AG241" i="2"/>
  <c r="AL241" i="2"/>
  <c r="AT241" i="2"/>
  <c r="AY241" i="2"/>
  <c r="BB241" i="2"/>
  <c r="BC241" i="2" s="1"/>
  <c r="BF241" i="2"/>
  <c r="BG241" i="2"/>
  <c r="BH241" i="2"/>
  <c r="P242" i="2"/>
  <c r="Q242" i="2"/>
  <c r="R242" i="2"/>
  <c r="AQ242" i="2" s="1"/>
  <c r="AC242" i="2"/>
  <c r="AE242" i="2"/>
  <c r="AG242" i="2"/>
  <c r="AL242" i="2"/>
  <c r="AT242" i="2"/>
  <c r="AY242" i="2"/>
  <c r="BB242" i="2"/>
  <c r="BC242" i="2" s="1"/>
  <c r="BF242" i="2"/>
  <c r="BG242" i="2"/>
  <c r="BH242" i="2"/>
  <c r="P243" i="2"/>
  <c r="Q243" i="2"/>
  <c r="R243" i="2"/>
  <c r="AQ243" i="2" s="1"/>
  <c r="AC243" i="2"/>
  <c r="AE243" i="2"/>
  <c r="AG243" i="2"/>
  <c r="AL243" i="2"/>
  <c r="AT243" i="2"/>
  <c r="AY243" i="2"/>
  <c r="BB243" i="2"/>
  <c r="BC243" i="2" s="1"/>
  <c r="BF243" i="2"/>
  <c r="BG243" i="2"/>
  <c r="BH243" i="2"/>
  <c r="P244" i="2"/>
  <c r="Q244" i="2"/>
  <c r="R244" i="2"/>
  <c r="AQ244" i="2" s="1"/>
  <c r="AC244" i="2"/>
  <c r="AE244" i="2"/>
  <c r="AG244" i="2"/>
  <c r="AL244" i="2"/>
  <c r="AT244" i="2"/>
  <c r="AY244" i="2"/>
  <c r="BB244" i="2"/>
  <c r="BC244" i="2" s="1"/>
  <c r="BF244" i="2"/>
  <c r="BG244" i="2"/>
  <c r="BH244" i="2"/>
  <c r="P245" i="2"/>
  <c r="Q245" i="2"/>
  <c r="R245" i="2"/>
  <c r="AQ245" i="2" s="1"/>
  <c r="AC245" i="2"/>
  <c r="AE245" i="2"/>
  <c r="AG245" i="2"/>
  <c r="AL245" i="2"/>
  <c r="AT245" i="2"/>
  <c r="AY245" i="2"/>
  <c r="BB245" i="2"/>
  <c r="BC245" i="2" s="1"/>
  <c r="BF245" i="2"/>
  <c r="BG245" i="2"/>
  <c r="BH245" i="2"/>
  <c r="P246" i="2"/>
  <c r="Q246" i="2"/>
  <c r="R246" i="2"/>
  <c r="AQ246" i="2" s="1"/>
  <c r="AC246" i="2"/>
  <c r="AE246" i="2"/>
  <c r="AG246" i="2"/>
  <c r="AL246" i="2"/>
  <c r="AT246" i="2"/>
  <c r="AY246" i="2"/>
  <c r="BB246" i="2"/>
  <c r="BC246" i="2" s="1"/>
  <c r="BF246" i="2"/>
  <c r="BG246" i="2"/>
  <c r="BH246" i="2"/>
  <c r="P247" i="2"/>
  <c r="Q247" i="2"/>
  <c r="R247" i="2"/>
  <c r="AQ247" i="2" s="1"/>
  <c r="AC247" i="2"/>
  <c r="AE247" i="2"/>
  <c r="AG247" i="2"/>
  <c r="AL247" i="2"/>
  <c r="AT247" i="2"/>
  <c r="AY247" i="2"/>
  <c r="BB247" i="2"/>
  <c r="BC247" i="2" s="1"/>
  <c r="BF247" i="2"/>
  <c r="BG247" i="2"/>
  <c r="BH247" i="2"/>
  <c r="P248" i="2"/>
  <c r="Q248" i="2"/>
  <c r="R248" i="2"/>
  <c r="AQ248" i="2" s="1"/>
  <c r="AC248" i="2"/>
  <c r="AE248" i="2"/>
  <c r="AG248" i="2"/>
  <c r="AL248" i="2"/>
  <c r="AT248" i="2"/>
  <c r="AY248" i="2"/>
  <c r="BB248" i="2"/>
  <c r="BC248" i="2" s="1"/>
  <c r="BF248" i="2"/>
  <c r="BG248" i="2"/>
  <c r="BH248" i="2"/>
  <c r="P249" i="2"/>
  <c r="Q249" i="2"/>
  <c r="R249" i="2"/>
  <c r="AQ249" i="2" s="1"/>
  <c r="AC249" i="2"/>
  <c r="AE249" i="2"/>
  <c r="AG249" i="2"/>
  <c r="AL249" i="2"/>
  <c r="AT249" i="2"/>
  <c r="AY249" i="2"/>
  <c r="BB249" i="2"/>
  <c r="BC249" i="2" s="1"/>
  <c r="BF249" i="2"/>
  <c r="BG249" i="2"/>
  <c r="BH249" i="2"/>
  <c r="P250" i="2"/>
  <c r="Q250" i="2"/>
  <c r="R250" i="2"/>
  <c r="AQ250" i="2" s="1"/>
  <c r="AC250" i="2"/>
  <c r="AE250" i="2"/>
  <c r="AG250" i="2"/>
  <c r="AL250" i="2"/>
  <c r="AT250" i="2"/>
  <c r="AY250" i="2"/>
  <c r="BB250" i="2"/>
  <c r="BC250" i="2" s="1"/>
  <c r="BF250" i="2"/>
  <c r="BG250" i="2"/>
  <c r="BH250" i="2"/>
  <c r="P251" i="2"/>
  <c r="Q251" i="2"/>
  <c r="R251" i="2"/>
  <c r="AQ251" i="2" s="1"/>
  <c r="AC251" i="2"/>
  <c r="AE251" i="2"/>
  <c r="AG251" i="2"/>
  <c r="AL251" i="2"/>
  <c r="AT251" i="2"/>
  <c r="AY251" i="2"/>
  <c r="BB251" i="2"/>
  <c r="BC251" i="2" s="1"/>
  <c r="BF251" i="2"/>
  <c r="BG251" i="2"/>
  <c r="BH251" i="2"/>
  <c r="P252" i="2"/>
  <c r="Q252" i="2"/>
  <c r="R252" i="2"/>
  <c r="AQ252" i="2" s="1"/>
  <c r="AC252" i="2"/>
  <c r="AE252" i="2"/>
  <c r="AG252" i="2"/>
  <c r="AL252" i="2"/>
  <c r="AT252" i="2"/>
  <c r="AY252" i="2"/>
  <c r="BB252" i="2"/>
  <c r="BC252" i="2" s="1"/>
  <c r="BF252" i="2"/>
  <c r="BG252" i="2"/>
  <c r="BH252" i="2"/>
  <c r="P253" i="2"/>
  <c r="Q253" i="2"/>
  <c r="R253" i="2"/>
  <c r="AQ253" i="2" s="1"/>
  <c r="AC253" i="2"/>
  <c r="AE253" i="2"/>
  <c r="AG253" i="2"/>
  <c r="AL253" i="2"/>
  <c r="AT253" i="2"/>
  <c r="AY253" i="2"/>
  <c r="BB253" i="2"/>
  <c r="BC253" i="2" s="1"/>
  <c r="BF253" i="2"/>
  <c r="BG253" i="2"/>
  <c r="BH253" i="2"/>
  <c r="P254" i="2"/>
  <c r="Q254" i="2"/>
  <c r="R254" i="2"/>
  <c r="AQ254" i="2" s="1"/>
  <c r="AC254" i="2"/>
  <c r="AE254" i="2"/>
  <c r="AG254" i="2"/>
  <c r="AL254" i="2"/>
  <c r="AT254" i="2"/>
  <c r="AY254" i="2"/>
  <c r="BB254" i="2"/>
  <c r="BC254" i="2" s="1"/>
  <c r="BF254" i="2"/>
  <c r="BG254" i="2"/>
  <c r="BH254" i="2"/>
  <c r="P255" i="2"/>
  <c r="Q255" i="2"/>
  <c r="R255" i="2"/>
  <c r="AQ255" i="2" s="1"/>
  <c r="AC255" i="2"/>
  <c r="AE255" i="2"/>
  <c r="AG255" i="2"/>
  <c r="AL255" i="2"/>
  <c r="AT255" i="2"/>
  <c r="AY255" i="2"/>
  <c r="BB255" i="2"/>
  <c r="BC255" i="2" s="1"/>
  <c r="BF255" i="2"/>
  <c r="BG255" i="2"/>
  <c r="BH255" i="2"/>
  <c r="P256" i="2"/>
  <c r="Q256" i="2"/>
  <c r="R256" i="2"/>
  <c r="AQ256" i="2" s="1"/>
  <c r="AC256" i="2"/>
  <c r="AE256" i="2"/>
  <c r="AG256" i="2"/>
  <c r="AL256" i="2"/>
  <c r="AT256" i="2"/>
  <c r="AY256" i="2"/>
  <c r="BB256" i="2"/>
  <c r="BC256" i="2" s="1"/>
  <c r="BF256" i="2"/>
  <c r="BG256" i="2"/>
  <c r="BH256" i="2"/>
  <c r="P257" i="2"/>
  <c r="Q257" i="2"/>
  <c r="R257" i="2"/>
  <c r="AQ257" i="2" s="1"/>
  <c r="AC257" i="2"/>
  <c r="AE257" i="2"/>
  <c r="AG257" i="2"/>
  <c r="AL257" i="2"/>
  <c r="AT257" i="2"/>
  <c r="AY257" i="2"/>
  <c r="BB257" i="2"/>
  <c r="BC257" i="2" s="1"/>
  <c r="BF257" i="2"/>
  <c r="BG257" i="2"/>
  <c r="BH257" i="2"/>
  <c r="P258" i="2"/>
  <c r="Q258" i="2"/>
  <c r="R258" i="2"/>
  <c r="AQ258" i="2" s="1"/>
  <c r="AC258" i="2"/>
  <c r="AE258" i="2"/>
  <c r="AG258" i="2"/>
  <c r="AL258" i="2"/>
  <c r="AT258" i="2"/>
  <c r="AY258" i="2"/>
  <c r="BB258" i="2"/>
  <c r="BC258" i="2" s="1"/>
  <c r="BF258" i="2"/>
  <c r="BG258" i="2"/>
  <c r="BH258" i="2"/>
  <c r="P259" i="2"/>
  <c r="Q259" i="2"/>
  <c r="R259" i="2"/>
  <c r="AQ259" i="2" s="1"/>
  <c r="AC259" i="2"/>
  <c r="AE259" i="2"/>
  <c r="AG259" i="2"/>
  <c r="AL259" i="2"/>
  <c r="AT259" i="2"/>
  <c r="AY259" i="2"/>
  <c r="BB259" i="2"/>
  <c r="BC259" i="2" s="1"/>
  <c r="BF259" i="2"/>
  <c r="BG259" i="2"/>
  <c r="BH259" i="2"/>
  <c r="P260" i="2"/>
  <c r="Q260" i="2"/>
  <c r="R260" i="2"/>
  <c r="AQ260" i="2" s="1"/>
  <c r="AC260" i="2"/>
  <c r="AE260" i="2"/>
  <c r="AG260" i="2"/>
  <c r="AL260" i="2"/>
  <c r="AT260" i="2"/>
  <c r="AY260" i="2"/>
  <c r="BB260" i="2"/>
  <c r="BC260" i="2" s="1"/>
  <c r="BF260" i="2"/>
  <c r="BG260" i="2"/>
  <c r="BH260" i="2"/>
  <c r="P261" i="2"/>
  <c r="Q261" i="2"/>
  <c r="R261" i="2"/>
  <c r="AQ261" i="2" s="1"/>
  <c r="AC261" i="2"/>
  <c r="AE261" i="2"/>
  <c r="AG261" i="2"/>
  <c r="AL261" i="2"/>
  <c r="AT261" i="2"/>
  <c r="AY261" i="2"/>
  <c r="BB261" i="2"/>
  <c r="BC261" i="2" s="1"/>
  <c r="BF261" i="2"/>
  <c r="BG261" i="2"/>
  <c r="BH261" i="2"/>
  <c r="P262" i="2"/>
  <c r="Q262" i="2"/>
  <c r="R262" i="2"/>
  <c r="AQ262" i="2" s="1"/>
  <c r="AC262" i="2"/>
  <c r="AE262" i="2"/>
  <c r="AG262" i="2"/>
  <c r="AL262" i="2"/>
  <c r="AT262" i="2"/>
  <c r="AY262" i="2"/>
  <c r="BB262" i="2"/>
  <c r="BC262" i="2" s="1"/>
  <c r="BF262" i="2"/>
  <c r="BG262" i="2"/>
  <c r="BH262" i="2"/>
  <c r="P263" i="2"/>
  <c r="Q263" i="2"/>
  <c r="R263" i="2"/>
  <c r="AQ263" i="2" s="1"/>
  <c r="AC263" i="2"/>
  <c r="AE263" i="2"/>
  <c r="AG263" i="2"/>
  <c r="AL263" i="2"/>
  <c r="AT263" i="2"/>
  <c r="AY263" i="2"/>
  <c r="BB263" i="2"/>
  <c r="BC263" i="2" s="1"/>
  <c r="BF263" i="2"/>
  <c r="BG263" i="2"/>
  <c r="BH263" i="2"/>
  <c r="P264" i="2"/>
  <c r="Q264" i="2"/>
  <c r="R264" i="2"/>
  <c r="AQ264" i="2" s="1"/>
  <c r="AC264" i="2"/>
  <c r="AE264" i="2"/>
  <c r="AG264" i="2"/>
  <c r="AL264" i="2"/>
  <c r="AT264" i="2"/>
  <c r="AY264" i="2"/>
  <c r="BB264" i="2"/>
  <c r="BC264" i="2" s="1"/>
  <c r="BF264" i="2"/>
  <c r="BG264" i="2"/>
  <c r="BH264" i="2"/>
  <c r="P265" i="2"/>
  <c r="Q265" i="2"/>
  <c r="R265" i="2"/>
  <c r="AQ265" i="2" s="1"/>
  <c r="AC265" i="2"/>
  <c r="AE265" i="2"/>
  <c r="AG265" i="2"/>
  <c r="AL265" i="2"/>
  <c r="AT265" i="2"/>
  <c r="AY265" i="2"/>
  <c r="BB265" i="2"/>
  <c r="BC265" i="2" s="1"/>
  <c r="BF265" i="2"/>
  <c r="BG265" i="2"/>
  <c r="BH265" i="2"/>
  <c r="P266" i="2"/>
  <c r="Q266" i="2"/>
  <c r="R266" i="2"/>
  <c r="AQ266" i="2" s="1"/>
  <c r="AC266" i="2"/>
  <c r="AE266" i="2"/>
  <c r="AG266" i="2"/>
  <c r="AL266" i="2"/>
  <c r="AT266" i="2"/>
  <c r="AY266" i="2"/>
  <c r="BB266" i="2"/>
  <c r="BC266" i="2" s="1"/>
  <c r="BF266" i="2"/>
  <c r="BG266" i="2"/>
  <c r="BH266" i="2"/>
  <c r="P267" i="2"/>
  <c r="Q267" i="2"/>
  <c r="R267" i="2"/>
  <c r="AQ267" i="2" s="1"/>
  <c r="AC267" i="2"/>
  <c r="AE267" i="2"/>
  <c r="AG267" i="2"/>
  <c r="AL267" i="2"/>
  <c r="AT267" i="2"/>
  <c r="AY267" i="2"/>
  <c r="BB267" i="2"/>
  <c r="BC267" i="2" s="1"/>
  <c r="BF267" i="2"/>
  <c r="BG267" i="2"/>
  <c r="BH267" i="2"/>
  <c r="P268" i="2"/>
  <c r="Q268" i="2"/>
  <c r="R268" i="2"/>
  <c r="AQ268" i="2" s="1"/>
  <c r="AC268" i="2"/>
  <c r="AE268" i="2"/>
  <c r="AG268" i="2"/>
  <c r="AL268" i="2"/>
  <c r="AT268" i="2"/>
  <c r="AY268" i="2"/>
  <c r="BB268" i="2"/>
  <c r="BC268" i="2" s="1"/>
  <c r="BF268" i="2"/>
  <c r="BG268" i="2"/>
  <c r="BH268" i="2"/>
  <c r="P269" i="2"/>
  <c r="Q269" i="2"/>
  <c r="R269" i="2"/>
  <c r="AQ269" i="2" s="1"/>
  <c r="AC269" i="2"/>
  <c r="AE269" i="2"/>
  <c r="AG269" i="2"/>
  <c r="AL269" i="2"/>
  <c r="AT269" i="2"/>
  <c r="AY269" i="2"/>
  <c r="BB269" i="2"/>
  <c r="BC269" i="2" s="1"/>
  <c r="BF269" i="2"/>
  <c r="BG269" i="2"/>
  <c r="BH269" i="2"/>
  <c r="P270" i="2"/>
  <c r="Q270" i="2"/>
  <c r="R270" i="2"/>
  <c r="AQ270" i="2" s="1"/>
  <c r="AC270" i="2"/>
  <c r="AE270" i="2"/>
  <c r="AG270" i="2"/>
  <c r="AL270" i="2"/>
  <c r="AT270" i="2"/>
  <c r="AY270" i="2"/>
  <c r="BB270" i="2"/>
  <c r="BC270" i="2" s="1"/>
  <c r="BF270" i="2"/>
  <c r="BG270" i="2"/>
  <c r="BH270" i="2"/>
  <c r="P271" i="2"/>
  <c r="Q271" i="2"/>
  <c r="R271" i="2"/>
  <c r="AQ271" i="2" s="1"/>
  <c r="AC271" i="2"/>
  <c r="AE271" i="2"/>
  <c r="AG271" i="2"/>
  <c r="AL271" i="2"/>
  <c r="AT271" i="2"/>
  <c r="AY271" i="2"/>
  <c r="BB271" i="2"/>
  <c r="BC271" i="2" s="1"/>
  <c r="BF271" i="2"/>
  <c r="BG271" i="2"/>
  <c r="BH271" i="2"/>
  <c r="P272" i="2"/>
  <c r="Q272" i="2"/>
  <c r="R272" i="2"/>
  <c r="AQ272" i="2" s="1"/>
  <c r="AC272" i="2"/>
  <c r="AE272" i="2"/>
  <c r="AG272" i="2"/>
  <c r="AL272" i="2"/>
  <c r="AT272" i="2"/>
  <c r="AY272" i="2"/>
  <c r="BB272" i="2"/>
  <c r="BC272" i="2" s="1"/>
  <c r="BF272" i="2"/>
  <c r="BG272" i="2"/>
  <c r="BH272" i="2"/>
  <c r="P273" i="2"/>
  <c r="Q273" i="2"/>
  <c r="R273" i="2"/>
  <c r="AQ273" i="2" s="1"/>
  <c r="AC273" i="2"/>
  <c r="AE273" i="2"/>
  <c r="AG273" i="2"/>
  <c r="AL273" i="2"/>
  <c r="AT273" i="2"/>
  <c r="AY273" i="2"/>
  <c r="BB273" i="2"/>
  <c r="BC273" i="2" s="1"/>
  <c r="BF273" i="2"/>
  <c r="BG273" i="2"/>
  <c r="BH273" i="2"/>
  <c r="P274" i="2"/>
  <c r="Q274" i="2"/>
  <c r="R274" i="2"/>
  <c r="AQ274" i="2" s="1"/>
  <c r="AC274" i="2"/>
  <c r="AE274" i="2"/>
  <c r="AG274" i="2"/>
  <c r="AL274" i="2"/>
  <c r="AT274" i="2"/>
  <c r="AY274" i="2"/>
  <c r="BB274" i="2"/>
  <c r="BC274" i="2" s="1"/>
  <c r="BF274" i="2"/>
  <c r="BG274" i="2"/>
  <c r="BH274" i="2"/>
  <c r="P275" i="2"/>
  <c r="Q275" i="2"/>
  <c r="R275" i="2"/>
  <c r="AQ275" i="2" s="1"/>
  <c r="AC275" i="2"/>
  <c r="AE275" i="2"/>
  <c r="AG275" i="2"/>
  <c r="AL275" i="2"/>
  <c r="AT275" i="2"/>
  <c r="AY275" i="2"/>
  <c r="BB275" i="2"/>
  <c r="BC275" i="2" s="1"/>
  <c r="BF275" i="2"/>
  <c r="BG275" i="2"/>
  <c r="BH275" i="2"/>
  <c r="P276" i="2"/>
  <c r="Q276" i="2"/>
  <c r="R276" i="2"/>
  <c r="AQ276" i="2" s="1"/>
  <c r="AC276" i="2"/>
  <c r="AE276" i="2"/>
  <c r="AG276" i="2"/>
  <c r="AL276" i="2"/>
  <c r="AT276" i="2"/>
  <c r="AY276" i="2"/>
  <c r="BB276" i="2"/>
  <c r="BC276" i="2" s="1"/>
  <c r="BF276" i="2"/>
  <c r="BG276" i="2"/>
  <c r="BH276" i="2"/>
  <c r="P277" i="2"/>
  <c r="Q277" i="2"/>
  <c r="R277" i="2"/>
  <c r="AQ277" i="2" s="1"/>
  <c r="AC277" i="2"/>
  <c r="AE277" i="2"/>
  <c r="AG277" i="2"/>
  <c r="AL277" i="2"/>
  <c r="AT277" i="2"/>
  <c r="AY277" i="2"/>
  <c r="BB277" i="2"/>
  <c r="BC277" i="2" s="1"/>
  <c r="BF277" i="2"/>
  <c r="BG277" i="2"/>
  <c r="BH277" i="2"/>
  <c r="P278" i="2"/>
  <c r="Q278" i="2"/>
  <c r="R278" i="2"/>
  <c r="AQ278" i="2" s="1"/>
  <c r="AC278" i="2"/>
  <c r="AE278" i="2"/>
  <c r="AG278" i="2"/>
  <c r="AL278" i="2"/>
  <c r="AT278" i="2"/>
  <c r="AY278" i="2"/>
  <c r="BB278" i="2"/>
  <c r="BC278" i="2" s="1"/>
  <c r="BF278" i="2"/>
  <c r="BG278" i="2"/>
  <c r="BH278" i="2"/>
  <c r="P279" i="2"/>
  <c r="Q279" i="2"/>
  <c r="R279" i="2"/>
  <c r="AQ279" i="2" s="1"/>
  <c r="AC279" i="2"/>
  <c r="AE279" i="2"/>
  <c r="AG279" i="2"/>
  <c r="AL279" i="2"/>
  <c r="AT279" i="2"/>
  <c r="AY279" i="2"/>
  <c r="BB279" i="2"/>
  <c r="BC279" i="2" s="1"/>
  <c r="BF279" i="2"/>
  <c r="BG279" i="2"/>
  <c r="BH279" i="2"/>
  <c r="P280" i="2"/>
  <c r="Q280" i="2"/>
  <c r="R280" i="2"/>
  <c r="AQ280" i="2" s="1"/>
  <c r="AC280" i="2"/>
  <c r="AE280" i="2"/>
  <c r="AG280" i="2"/>
  <c r="AL280" i="2"/>
  <c r="AT280" i="2"/>
  <c r="AY280" i="2"/>
  <c r="BB280" i="2"/>
  <c r="BC280" i="2" s="1"/>
  <c r="BF280" i="2"/>
  <c r="BG280" i="2"/>
  <c r="BH280" i="2"/>
  <c r="P281" i="2"/>
  <c r="Q281" i="2"/>
  <c r="R281" i="2"/>
  <c r="AQ281" i="2" s="1"/>
  <c r="AC281" i="2"/>
  <c r="AE281" i="2"/>
  <c r="AG281" i="2"/>
  <c r="AL281" i="2"/>
  <c r="AT281" i="2"/>
  <c r="AY281" i="2"/>
  <c r="BB281" i="2"/>
  <c r="BC281" i="2" s="1"/>
  <c r="BF281" i="2"/>
  <c r="BG281" i="2"/>
  <c r="BH281" i="2"/>
  <c r="P282" i="2"/>
  <c r="Q282" i="2"/>
  <c r="R282" i="2"/>
  <c r="AQ282" i="2" s="1"/>
  <c r="AC282" i="2"/>
  <c r="AE282" i="2"/>
  <c r="AG282" i="2"/>
  <c r="AL282" i="2"/>
  <c r="AT282" i="2"/>
  <c r="AY282" i="2"/>
  <c r="BB282" i="2"/>
  <c r="BC282" i="2" s="1"/>
  <c r="BF282" i="2"/>
  <c r="BG282" i="2"/>
  <c r="BH282" i="2"/>
  <c r="P283" i="2"/>
  <c r="Q283" i="2"/>
  <c r="R283" i="2"/>
  <c r="AQ283" i="2" s="1"/>
  <c r="AC283" i="2"/>
  <c r="AE283" i="2"/>
  <c r="AG283" i="2"/>
  <c r="AL283" i="2"/>
  <c r="AT283" i="2"/>
  <c r="AY283" i="2"/>
  <c r="BB283" i="2"/>
  <c r="BC283" i="2" s="1"/>
  <c r="BF283" i="2"/>
  <c r="BG283" i="2"/>
  <c r="BH283" i="2"/>
  <c r="P284" i="2"/>
  <c r="Q284" i="2"/>
  <c r="R284" i="2"/>
  <c r="AQ284" i="2" s="1"/>
  <c r="AC284" i="2"/>
  <c r="AE284" i="2"/>
  <c r="AG284" i="2"/>
  <c r="AL284" i="2"/>
  <c r="AT284" i="2"/>
  <c r="AY284" i="2"/>
  <c r="BB284" i="2"/>
  <c r="BC284" i="2" s="1"/>
  <c r="BF284" i="2"/>
  <c r="BG284" i="2"/>
  <c r="BH284" i="2"/>
  <c r="P285" i="2"/>
  <c r="Q285" i="2"/>
  <c r="R285" i="2"/>
  <c r="AQ285" i="2" s="1"/>
  <c r="AC285" i="2"/>
  <c r="AE285" i="2"/>
  <c r="AG285" i="2"/>
  <c r="AL285" i="2"/>
  <c r="AT285" i="2"/>
  <c r="AY285" i="2"/>
  <c r="BB285" i="2"/>
  <c r="BC285" i="2" s="1"/>
  <c r="BF285" i="2"/>
  <c r="BG285" i="2"/>
  <c r="BH285" i="2"/>
  <c r="P286" i="2"/>
  <c r="Q286" i="2"/>
  <c r="R286" i="2"/>
  <c r="AQ286" i="2" s="1"/>
  <c r="AC286" i="2"/>
  <c r="AE286" i="2"/>
  <c r="AG286" i="2"/>
  <c r="AL286" i="2"/>
  <c r="AT286" i="2"/>
  <c r="AY286" i="2"/>
  <c r="BB286" i="2"/>
  <c r="BC286" i="2" s="1"/>
  <c r="BF286" i="2"/>
  <c r="BG286" i="2"/>
  <c r="BH286" i="2"/>
  <c r="P287" i="2"/>
  <c r="Q287" i="2"/>
  <c r="R287" i="2"/>
  <c r="AQ287" i="2" s="1"/>
  <c r="AC287" i="2"/>
  <c r="AE287" i="2"/>
  <c r="AG287" i="2"/>
  <c r="AL287" i="2"/>
  <c r="AT287" i="2"/>
  <c r="AY287" i="2"/>
  <c r="BB287" i="2"/>
  <c r="BC287" i="2" s="1"/>
  <c r="BF287" i="2"/>
  <c r="BG287" i="2"/>
  <c r="BH287" i="2"/>
  <c r="P288" i="2"/>
  <c r="Q288" i="2"/>
  <c r="R288" i="2"/>
  <c r="AQ288" i="2" s="1"/>
  <c r="AC288" i="2"/>
  <c r="AE288" i="2"/>
  <c r="AG288" i="2"/>
  <c r="AL288" i="2"/>
  <c r="AT288" i="2"/>
  <c r="AY288" i="2"/>
  <c r="BB288" i="2"/>
  <c r="BC288" i="2" s="1"/>
  <c r="BF288" i="2"/>
  <c r="BG288" i="2"/>
  <c r="BH288" i="2"/>
  <c r="P289" i="2"/>
  <c r="Q289" i="2"/>
  <c r="R289" i="2"/>
  <c r="AQ289" i="2" s="1"/>
  <c r="AC289" i="2"/>
  <c r="AE289" i="2"/>
  <c r="AG289" i="2"/>
  <c r="AL289" i="2"/>
  <c r="AT289" i="2"/>
  <c r="AY289" i="2"/>
  <c r="BB289" i="2"/>
  <c r="BC289" i="2" s="1"/>
  <c r="BF289" i="2"/>
  <c r="BG289" i="2"/>
  <c r="BH289" i="2"/>
  <c r="P290" i="2"/>
  <c r="Q290" i="2"/>
  <c r="R290" i="2"/>
  <c r="AQ290" i="2" s="1"/>
  <c r="AC290" i="2"/>
  <c r="AE290" i="2"/>
  <c r="AG290" i="2"/>
  <c r="AL290" i="2"/>
  <c r="AT290" i="2"/>
  <c r="AY290" i="2"/>
  <c r="BB290" i="2"/>
  <c r="BC290" i="2" s="1"/>
  <c r="BF290" i="2"/>
  <c r="BG290" i="2"/>
  <c r="BH290" i="2"/>
  <c r="P291" i="2"/>
  <c r="Q291" i="2"/>
  <c r="R291" i="2"/>
  <c r="AQ291" i="2" s="1"/>
  <c r="AC291" i="2"/>
  <c r="AE291" i="2"/>
  <c r="AG291" i="2"/>
  <c r="AL291" i="2"/>
  <c r="AT291" i="2"/>
  <c r="AY291" i="2"/>
  <c r="BB291" i="2"/>
  <c r="BC291" i="2" s="1"/>
  <c r="BF291" i="2"/>
  <c r="BG291" i="2"/>
  <c r="BH291" i="2"/>
  <c r="P292" i="2"/>
  <c r="Q292" i="2"/>
  <c r="R292" i="2"/>
  <c r="AQ292" i="2" s="1"/>
  <c r="AC292" i="2"/>
  <c r="AE292" i="2"/>
  <c r="AG292" i="2"/>
  <c r="AL292" i="2"/>
  <c r="AT292" i="2"/>
  <c r="AY292" i="2"/>
  <c r="BB292" i="2"/>
  <c r="BC292" i="2" s="1"/>
  <c r="BF292" i="2"/>
  <c r="BG292" i="2"/>
  <c r="BH292" i="2"/>
  <c r="P293" i="2"/>
  <c r="Q293" i="2"/>
  <c r="R293" i="2"/>
  <c r="AQ293" i="2" s="1"/>
  <c r="AC293" i="2"/>
  <c r="AE293" i="2"/>
  <c r="AG293" i="2"/>
  <c r="AL293" i="2"/>
  <c r="AT293" i="2"/>
  <c r="AY293" i="2"/>
  <c r="BB293" i="2"/>
  <c r="BC293" i="2" s="1"/>
  <c r="BF293" i="2"/>
  <c r="BG293" i="2"/>
  <c r="BH293" i="2"/>
  <c r="P294" i="2"/>
  <c r="Q294" i="2"/>
  <c r="R294" i="2"/>
  <c r="AQ294" i="2" s="1"/>
  <c r="AC294" i="2"/>
  <c r="AE294" i="2"/>
  <c r="AG294" i="2"/>
  <c r="AL294" i="2"/>
  <c r="AT294" i="2"/>
  <c r="AY294" i="2"/>
  <c r="BB294" i="2"/>
  <c r="BC294" i="2" s="1"/>
  <c r="BF294" i="2"/>
  <c r="BG294" i="2"/>
  <c r="BH294" i="2"/>
  <c r="P295" i="2"/>
  <c r="Q295" i="2"/>
  <c r="R295" i="2"/>
  <c r="AQ295" i="2" s="1"/>
  <c r="AC295" i="2"/>
  <c r="AE295" i="2"/>
  <c r="AG295" i="2"/>
  <c r="AL295" i="2"/>
  <c r="AT295" i="2"/>
  <c r="AY295" i="2"/>
  <c r="BB295" i="2"/>
  <c r="BC295" i="2" s="1"/>
  <c r="BF295" i="2"/>
  <c r="BG295" i="2"/>
  <c r="BH295" i="2"/>
  <c r="P296" i="2"/>
  <c r="Q296" i="2"/>
  <c r="R296" i="2"/>
  <c r="AQ296" i="2" s="1"/>
  <c r="AC296" i="2"/>
  <c r="AE296" i="2"/>
  <c r="AG296" i="2"/>
  <c r="AL296" i="2"/>
  <c r="AT296" i="2"/>
  <c r="AY296" i="2"/>
  <c r="BB296" i="2"/>
  <c r="BC296" i="2" s="1"/>
  <c r="BF296" i="2"/>
  <c r="BG296" i="2"/>
  <c r="BH296" i="2"/>
  <c r="P297" i="2"/>
  <c r="Q297" i="2"/>
  <c r="R297" i="2"/>
  <c r="AQ297" i="2" s="1"/>
  <c r="AC297" i="2"/>
  <c r="AE297" i="2"/>
  <c r="AG297" i="2"/>
  <c r="AL297" i="2"/>
  <c r="AT297" i="2"/>
  <c r="AY297" i="2"/>
  <c r="BB297" i="2"/>
  <c r="BC297" i="2" s="1"/>
  <c r="BF297" i="2"/>
  <c r="BG297" i="2"/>
  <c r="BH297" i="2"/>
  <c r="P298" i="2"/>
  <c r="Q298" i="2"/>
  <c r="R298" i="2"/>
  <c r="AQ298" i="2" s="1"/>
  <c r="AC298" i="2"/>
  <c r="AE298" i="2"/>
  <c r="AG298" i="2"/>
  <c r="AL298" i="2"/>
  <c r="AT298" i="2"/>
  <c r="AY298" i="2"/>
  <c r="BB298" i="2"/>
  <c r="BC298" i="2" s="1"/>
  <c r="BF298" i="2"/>
  <c r="BG298" i="2"/>
  <c r="BH298" i="2"/>
  <c r="P299" i="2"/>
  <c r="Q299" i="2"/>
  <c r="R299" i="2"/>
  <c r="AQ299" i="2" s="1"/>
  <c r="AC299" i="2"/>
  <c r="AE299" i="2"/>
  <c r="AG299" i="2"/>
  <c r="AL299" i="2"/>
  <c r="AT299" i="2"/>
  <c r="AY299" i="2"/>
  <c r="BB299" i="2"/>
  <c r="BC299" i="2" s="1"/>
  <c r="BF299" i="2"/>
  <c r="BG299" i="2"/>
  <c r="BH299" i="2"/>
  <c r="P300" i="2"/>
  <c r="Q300" i="2"/>
  <c r="R300" i="2"/>
  <c r="AQ300" i="2" s="1"/>
  <c r="AC300" i="2"/>
  <c r="AE300" i="2"/>
  <c r="AG300" i="2"/>
  <c r="AL300" i="2"/>
  <c r="AT300" i="2"/>
  <c r="AY300" i="2"/>
  <c r="BB300" i="2"/>
  <c r="BC300" i="2" s="1"/>
  <c r="BF300" i="2"/>
  <c r="BG300" i="2"/>
  <c r="BH300" i="2"/>
  <c r="P301" i="2"/>
  <c r="Q301" i="2"/>
  <c r="R301" i="2"/>
  <c r="AQ301" i="2" s="1"/>
  <c r="AC301" i="2"/>
  <c r="AE301" i="2"/>
  <c r="AG301" i="2"/>
  <c r="AL301" i="2"/>
  <c r="AT301" i="2"/>
  <c r="AY301" i="2"/>
  <c r="BB301" i="2"/>
  <c r="BC301" i="2" s="1"/>
  <c r="BF301" i="2"/>
  <c r="BG301" i="2"/>
  <c r="BH301" i="2"/>
  <c r="P302" i="2"/>
  <c r="Q302" i="2"/>
  <c r="R302" i="2"/>
  <c r="AQ302" i="2" s="1"/>
  <c r="AC302" i="2"/>
  <c r="AE302" i="2"/>
  <c r="AG302" i="2"/>
  <c r="AL302" i="2"/>
  <c r="AT302" i="2"/>
  <c r="AY302" i="2"/>
  <c r="BB302" i="2"/>
  <c r="BC302" i="2" s="1"/>
  <c r="BF302" i="2"/>
  <c r="BG302" i="2"/>
  <c r="BH302" i="2"/>
  <c r="P303" i="2"/>
  <c r="Q303" i="2"/>
  <c r="R303" i="2"/>
  <c r="AQ303" i="2" s="1"/>
  <c r="AC303" i="2"/>
  <c r="AE303" i="2"/>
  <c r="AG303" i="2"/>
  <c r="AL303" i="2"/>
  <c r="AT303" i="2"/>
  <c r="AY303" i="2"/>
  <c r="BB303" i="2"/>
  <c r="BC303" i="2" s="1"/>
  <c r="BF303" i="2"/>
  <c r="BG303" i="2"/>
  <c r="BH303" i="2"/>
  <c r="P304" i="2"/>
  <c r="Q304" i="2"/>
  <c r="R304" i="2"/>
  <c r="AQ304" i="2" s="1"/>
  <c r="AC304" i="2"/>
  <c r="AE304" i="2"/>
  <c r="AG304" i="2"/>
  <c r="AL304" i="2"/>
  <c r="AT304" i="2"/>
  <c r="AY304" i="2"/>
  <c r="BB304" i="2"/>
  <c r="BC304" i="2" s="1"/>
  <c r="BF304" i="2"/>
  <c r="BG304" i="2"/>
  <c r="BH304" i="2"/>
  <c r="P305" i="2"/>
  <c r="Q305" i="2"/>
  <c r="R305" i="2"/>
  <c r="AQ305" i="2" s="1"/>
  <c r="AC305" i="2"/>
  <c r="AE305" i="2"/>
  <c r="AG305" i="2"/>
  <c r="AL305" i="2"/>
  <c r="AT305" i="2"/>
  <c r="AY305" i="2"/>
  <c r="BB305" i="2"/>
  <c r="BC305" i="2" s="1"/>
  <c r="BF305" i="2"/>
  <c r="BG305" i="2"/>
  <c r="BH305" i="2"/>
  <c r="P306" i="2"/>
  <c r="Q306" i="2"/>
  <c r="R306" i="2"/>
  <c r="AQ306" i="2" s="1"/>
  <c r="AC306" i="2"/>
  <c r="AE306" i="2"/>
  <c r="AG306" i="2"/>
  <c r="AL306" i="2"/>
  <c r="AT306" i="2"/>
  <c r="AY306" i="2"/>
  <c r="BB306" i="2"/>
  <c r="BC306" i="2" s="1"/>
  <c r="BF306" i="2"/>
  <c r="BG306" i="2"/>
  <c r="BH306" i="2"/>
  <c r="P307" i="2"/>
  <c r="Q307" i="2"/>
  <c r="R307" i="2"/>
  <c r="AQ307" i="2" s="1"/>
  <c r="AC307" i="2"/>
  <c r="AE307" i="2"/>
  <c r="AG307" i="2"/>
  <c r="AL307" i="2"/>
  <c r="AT307" i="2"/>
  <c r="AY307" i="2"/>
  <c r="BB307" i="2"/>
  <c r="BC307" i="2" s="1"/>
  <c r="BF307" i="2"/>
  <c r="BG307" i="2"/>
  <c r="BH307" i="2"/>
  <c r="P308" i="2"/>
  <c r="Q308" i="2"/>
  <c r="R308" i="2"/>
  <c r="AQ308" i="2" s="1"/>
  <c r="AC308" i="2"/>
  <c r="AE308" i="2"/>
  <c r="AG308" i="2"/>
  <c r="AL308" i="2"/>
  <c r="AT308" i="2"/>
  <c r="AY308" i="2"/>
  <c r="BB308" i="2"/>
  <c r="BC308" i="2" s="1"/>
  <c r="BF308" i="2"/>
  <c r="BG308" i="2"/>
  <c r="BH308" i="2"/>
  <c r="P309" i="2"/>
  <c r="Q309" i="2"/>
  <c r="R309" i="2"/>
  <c r="AQ309" i="2" s="1"/>
  <c r="AC309" i="2"/>
  <c r="AE309" i="2"/>
  <c r="AG309" i="2"/>
  <c r="AL309" i="2"/>
  <c r="AT309" i="2"/>
  <c r="AY309" i="2"/>
  <c r="BB309" i="2"/>
  <c r="BC309" i="2" s="1"/>
  <c r="BF309" i="2"/>
  <c r="BG309" i="2"/>
  <c r="BH309" i="2"/>
  <c r="P310" i="2"/>
  <c r="Q310" i="2"/>
  <c r="R310" i="2"/>
  <c r="AQ310" i="2" s="1"/>
  <c r="AC310" i="2"/>
  <c r="AE310" i="2"/>
  <c r="AG310" i="2"/>
  <c r="AL310" i="2"/>
  <c r="AT310" i="2"/>
  <c r="AY310" i="2"/>
  <c r="BB310" i="2"/>
  <c r="BC310" i="2" s="1"/>
  <c r="BF310" i="2"/>
  <c r="BG310" i="2"/>
  <c r="BH310" i="2"/>
  <c r="P311" i="2"/>
  <c r="Q311" i="2"/>
  <c r="R311" i="2"/>
  <c r="AQ311" i="2" s="1"/>
  <c r="AC311" i="2"/>
  <c r="AE311" i="2"/>
  <c r="AG311" i="2"/>
  <c r="AL311" i="2"/>
  <c r="AT311" i="2"/>
  <c r="AY311" i="2"/>
  <c r="BB311" i="2"/>
  <c r="BC311" i="2" s="1"/>
  <c r="BF311" i="2"/>
  <c r="BG311" i="2"/>
  <c r="BH311" i="2"/>
  <c r="P312" i="2"/>
  <c r="Q312" i="2"/>
  <c r="R312" i="2"/>
  <c r="AQ312" i="2" s="1"/>
  <c r="AC312" i="2"/>
  <c r="AE312" i="2"/>
  <c r="AG312" i="2"/>
  <c r="AL312" i="2"/>
  <c r="AT312" i="2"/>
  <c r="AY312" i="2"/>
  <c r="BB312" i="2"/>
  <c r="BC312" i="2" s="1"/>
  <c r="BF312" i="2"/>
  <c r="BG312" i="2"/>
  <c r="BH312" i="2"/>
  <c r="P313" i="2"/>
  <c r="Q313" i="2"/>
  <c r="R313" i="2"/>
  <c r="AQ313" i="2" s="1"/>
  <c r="AC313" i="2"/>
  <c r="AE313" i="2"/>
  <c r="AG313" i="2"/>
  <c r="AL313" i="2"/>
  <c r="AT313" i="2"/>
  <c r="AY313" i="2"/>
  <c r="BB313" i="2"/>
  <c r="BC313" i="2" s="1"/>
  <c r="BF313" i="2"/>
  <c r="BG313" i="2"/>
  <c r="BH313" i="2"/>
  <c r="P314" i="2"/>
  <c r="Q314" i="2"/>
  <c r="R314" i="2"/>
  <c r="AQ314" i="2" s="1"/>
  <c r="AC314" i="2"/>
  <c r="AE314" i="2"/>
  <c r="AG314" i="2"/>
  <c r="AL314" i="2"/>
  <c r="AT314" i="2"/>
  <c r="AY314" i="2"/>
  <c r="BB314" i="2"/>
  <c r="BC314" i="2" s="1"/>
  <c r="BF314" i="2"/>
  <c r="BG314" i="2"/>
  <c r="BH314" i="2"/>
  <c r="P315" i="2"/>
  <c r="Q315" i="2"/>
  <c r="R315" i="2"/>
  <c r="AQ315" i="2" s="1"/>
  <c r="AC315" i="2"/>
  <c r="AE315" i="2"/>
  <c r="AG315" i="2"/>
  <c r="AL315" i="2"/>
  <c r="AT315" i="2"/>
  <c r="AY315" i="2"/>
  <c r="BB315" i="2"/>
  <c r="BC315" i="2" s="1"/>
  <c r="BF315" i="2"/>
  <c r="BG315" i="2"/>
  <c r="BH315" i="2"/>
  <c r="P316" i="2"/>
  <c r="Q316" i="2"/>
  <c r="R316" i="2"/>
  <c r="AQ316" i="2" s="1"/>
  <c r="AC316" i="2"/>
  <c r="AE316" i="2"/>
  <c r="AG316" i="2"/>
  <c r="AL316" i="2"/>
  <c r="AT316" i="2"/>
  <c r="AY316" i="2"/>
  <c r="BB316" i="2"/>
  <c r="BC316" i="2" s="1"/>
  <c r="BF316" i="2"/>
  <c r="BG316" i="2"/>
  <c r="BH316" i="2"/>
  <c r="P317" i="2"/>
  <c r="Q317" i="2"/>
  <c r="R317" i="2"/>
  <c r="AQ317" i="2" s="1"/>
  <c r="AC317" i="2"/>
  <c r="AE317" i="2"/>
  <c r="AG317" i="2"/>
  <c r="AL317" i="2"/>
  <c r="AT317" i="2"/>
  <c r="AY317" i="2"/>
  <c r="BB317" i="2"/>
  <c r="BC317" i="2" s="1"/>
  <c r="BF317" i="2"/>
  <c r="BG317" i="2"/>
  <c r="BH317" i="2"/>
  <c r="P318" i="2"/>
  <c r="Q318" i="2"/>
  <c r="R318" i="2"/>
  <c r="AQ318" i="2" s="1"/>
  <c r="AC318" i="2"/>
  <c r="AE318" i="2"/>
  <c r="AG318" i="2"/>
  <c r="AL318" i="2"/>
  <c r="AT318" i="2"/>
  <c r="AY318" i="2"/>
  <c r="BB318" i="2"/>
  <c r="BC318" i="2" s="1"/>
  <c r="BF318" i="2"/>
  <c r="BG318" i="2"/>
  <c r="BH318" i="2"/>
  <c r="P319" i="2"/>
  <c r="Q319" i="2"/>
  <c r="R319" i="2"/>
  <c r="AQ319" i="2" s="1"/>
  <c r="AC319" i="2"/>
  <c r="AE319" i="2"/>
  <c r="AG319" i="2"/>
  <c r="AL319" i="2"/>
  <c r="AT319" i="2"/>
  <c r="AY319" i="2"/>
  <c r="BB319" i="2"/>
  <c r="BC319" i="2" s="1"/>
  <c r="BF319" i="2"/>
  <c r="BG319" i="2"/>
  <c r="BH319" i="2"/>
  <c r="P320" i="2"/>
  <c r="Q320" i="2"/>
  <c r="R320" i="2"/>
  <c r="AQ320" i="2" s="1"/>
  <c r="AC320" i="2"/>
  <c r="AE320" i="2"/>
  <c r="AG320" i="2"/>
  <c r="AL320" i="2"/>
  <c r="AT320" i="2"/>
  <c r="AY320" i="2"/>
  <c r="BB320" i="2"/>
  <c r="BC320" i="2" s="1"/>
  <c r="BF320" i="2"/>
  <c r="BG320" i="2"/>
  <c r="BH320" i="2"/>
  <c r="P321" i="2"/>
  <c r="Q321" i="2"/>
  <c r="R321" i="2"/>
  <c r="AQ321" i="2" s="1"/>
  <c r="AC321" i="2"/>
  <c r="AE321" i="2"/>
  <c r="AG321" i="2"/>
  <c r="AL321" i="2"/>
  <c r="AT321" i="2"/>
  <c r="AY321" i="2"/>
  <c r="BB321" i="2"/>
  <c r="BC321" i="2" s="1"/>
  <c r="BF321" i="2"/>
  <c r="BG321" i="2"/>
  <c r="BH321" i="2"/>
  <c r="P322" i="2"/>
  <c r="Q322" i="2"/>
  <c r="R322" i="2"/>
  <c r="AQ322" i="2" s="1"/>
  <c r="AC322" i="2"/>
  <c r="AE322" i="2"/>
  <c r="AG322" i="2"/>
  <c r="AL322" i="2"/>
  <c r="AT322" i="2"/>
  <c r="AY322" i="2"/>
  <c r="BB322" i="2"/>
  <c r="BC322" i="2" s="1"/>
  <c r="BF322" i="2"/>
  <c r="BG322" i="2"/>
  <c r="BH322" i="2"/>
  <c r="P323" i="2"/>
  <c r="Q323" i="2"/>
  <c r="R323" i="2"/>
  <c r="AQ323" i="2" s="1"/>
  <c r="AC323" i="2"/>
  <c r="AE323" i="2"/>
  <c r="AG323" i="2"/>
  <c r="AL323" i="2"/>
  <c r="AT323" i="2"/>
  <c r="AY323" i="2"/>
  <c r="BB323" i="2"/>
  <c r="BC323" i="2" s="1"/>
  <c r="BF323" i="2"/>
  <c r="BG323" i="2"/>
  <c r="BH323" i="2"/>
  <c r="P324" i="2"/>
  <c r="Q324" i="2"/>
  <c r="R324" i="2"/>
  <c r="AQ324" i="2" s="1"/>
  <c r="AC324" i="2"/>
  <c r="AE324" i="2"/>
  <c r="AG324" i="2"/>
  <c r="AL324" i="2"/>
  <c r="AT324" i="2"/>
  <c r="AY324" i="2"/>
  <c r="BB324" i="2"/>
  <c r="BC324" i="2" s="1"/>
  <c r="BF324" i="2"/>
  <c r="BG324" i="2"/>
  <c r="BH324" i="2"/>
  <c r="P325" i="2"/>
  <c r="Q325" i="2"/>
  <c r="R325" i="2"/>
  <c r="AQ325" i="2" s="1"/>
  <c r="AC325" i="2"/>
  <c r="AE325" i="2"/>
  <c r="AG325" i="2"/>
  <c r="AL325" i="2"/>
  <c r="AT325" i="2"/>
  <c r="AY325" i="2"/>
  <c r="BB325" i="2"/>
  <c r="BC325" i="2" s="1"/>
  <c r="BF325" i="2"/>
  <c r="BG325" i="2"/>
  <c r="BH325" i="2"/>
  <c r="P326" i="2"/>
  <c r="Q326" i="2"/>
  <c r="R326" i="2"/>
  <c r="AQ326" i="2" s="1"/>
  <c r="AC326" i="2"/>
  <c r="AE326" i="2"/>
  <c r="AG326" i="2"/>
  <c r="AL326" i="2"/>
  <c r="AT326" i="2"/>
  <c r="AY326" i="2"/>
  <c r="BB326" i="2"/>
  <c r="BC326" i="2" s="1"/>
  <c r="BF326" i="2"/>
  <c r="BG326" i="2"/>
  <c r="BH326" i="2"/>
  <c r="P327" i="2"/>
  <c r="Q327" i="2"/>
  <c r="R327" i="2"/>
  <c r="AQ327" i="2" s="1"/>
  <c r="AC327" i="2"/>
  <c r="AE327" i="2"/>
  <c r="AG327" i="2"/>
  <c r="AL327" i="2"/>
  <c r="AT327" i="2"/>
  <c r="AY327" i="2"/>
  <c r="BB327" i="2"/>
  <c r="BC327" i="2" s="1"/>
  <c r="BF327" i="2"/>
  <c r="BG327" i="2"/>
  <c r="BH327" i="2"/>
  <c r="P328" i="2"/>
  <c r="Q328" i="2"/>
  <c r="R328" i="2"/>
  <c r="AQ328" i="2" s="1"/>
  <c r="AC328" i="2"/>
  <c r="AE328" i="2"/>
  <c r="AG328" i="2"/>
  <c r="AL328" i="2"/>
  <c r="AT328" i="2"/>
  <c r="AY328" i="2"/>
  <c r="BB328" i="2"/>
  <c r="BC328" i="2" s="1"/>
  <c r="BF328" i="2"/>
  <c r="BG328" i="2"/>
  <c r="BH328" i="2"/>
  <c r="P329" i="2"/>
  <c r="Q329" i="2"/>
  <c r="R329" i="2"/>
  <c r="AQ329" i="2" s="1"/>
  <c r="AC329" i="2"/>
  <c r="AE329" i="2"/>
  <c r="AG329" i="2"/>
  <c r="AL329" i="2"/>
  <c r="AT329" i="2"/>
  <c r="AY329" i="2"/>
  <c r="BB329" i="2"/>
  <c r="BC329" i="2" s="1"/>
  <c r="BF329" i="2"/>
  <c r="BG329" i="2"/>
  <c r="BH329" i="2"/>
  <c r="P330" i="2"/>
  <c r="Q330" i="2"/>
  <c r="R330" i="2"/>
  <c r="AQ330" i="2" s="1"/>
  <c r="AC330" i="2"/>
  <c r="AE330" i="2"/>
  <c r="AG330" i="2"/>
  <c r="AL330" i="2"/>
  <c r="AT330" i="2"/>
  <c r="AY330" i="2"/>
  <c r="BB330" i="2"/>
  <c r="BC330" i="2" s="1"/>
  <c r="BF330" i="2"/>
  <c r="BG330" i="2"/>
  <c r="BH330" i="2"/>
  <c r="P331" i="2"/>
  <c r="Q331" i="2"/>
  <c r="R331" i="2"/>
  <c r="AQ331" i="2" s="1"/>
  <c r="AC331" i="2"/>
  <c r="AE331" i="2"/>
  <c r="AG331" i="2"/>
  <c r="AL331" i="2"/>
  <c r="AT331" i="2"/>
  <c r="AY331" i="2"/>
  <c r="BB331" i="2"/>
  <c r="BC331" i="2" s="1"/>
  <c r="BF331" i="2"/>
  <c r="BG331" i="2"/>
  <c r="BH331" i="2"/>
  <c r="P332" i="2"/>
  <c r="Q332" i="2"/>
  <c r="R332" i="2"/>
  <c r="AQ332" i="2" s="1"/>
  <c r="AC332" i="2"/>
  <c r="AE332" i="2"/>
  <c r="AG332" i="2"/>
  <c r="AL332" i="2"/>
  <c r="AT332" i="2"/>
  <c r="AY332" i="2"/>
  <c r="BB332" i="2"/>
  <c r="BC332" i="2" s="1"/>
  <c r="BF332" i="2"/>
  <c r="BG332" i="2"/>
  <c r="BH332" i="2"/>
  <c r="P333" i="2"/>
  <c r="Q333" i="2"/>
  <c r="R333" i="2"/>
  <c r="AQ333" i="2" s="1"/>
  <c r="AC333" i="2"/>
  <c r="AE333" i="2"/>
  <c r="AG333" i="2"/>
  <c r="AL333" i="2"/>
  <c r="AT333" i="2"/>
  <c r="AY333" i="2"/>
  <c r="BB333" i="2"/>
  <c r="BC333" i="2" s="1"/>
  <c r="BF333" i="2"/>
  <c r="BG333" i="2"/>
  <c r="BH333" i="2"/>
  <c r="P334" i="2"/>
  <c r="Q334" i="2"/>
  <c r="R334" i="2"/>
  <c r="AQ334" i="2" s="1"/>
  <c r="AC334" i="2"/>
  <c r="AE334" i="2"/>
  <c r="AG334" i="2"/>
  <c r="AL334" i="2"/>
  <c r="AT334" i="2"/>
  <c r="AY334" i="2"/>
  <c r="BB334" i="2"/>
  <c r="BC334" i="2" s="1"/>
  <c r="BF334" i="2"/>
  <c r="BG334" i="2"/>
  <c r="BH334" i="2"/>
  <c r="P335" i="2"/>
  <c r="Q335" i="2"/>
  <c r="R335" i="2"/>
  <c r="AQ335" i="2" s="1"/>
  <c r="AC335" i="2"/>
  <c r="AE335" i="2"/>
  <c r="AG335" i="2"/>
  <c r="AL335" i="2"/>
  <c r="AT335" i="2"/>
  <c r="AY335" i="2"/>
  <c r="BB335" i="2"/>
  <c r="BC335" i="2" s="1"/>
  <c r="BF335" i="2"/>
  <c r="BG335" i="2"/>
  <c r="BH335" i="2"/>
  <c r="P336" i="2"/>
  <c r="Q336" i="2"/>
  <c r="R336" i="2"/>
  <c r="AQ336" i="2" s="1"/>
  <c r="AC336" i="2"/>
  <c r="AE336" i="2"/>
  <c r="AG336" i="2"/>
  <c r="AL336" i="2"/>
  <c r="AT336" i="2"/>
  <c r="AY336" i="2"/>
  <c r="BB336" i="2"/>
  <c r="BC336" i="2" s="1"/>
  <c r="BF336" i="2"/>
  <c r="BG336" i="2"/>
  <c r="BH336" i="2"/>
  <c r="P337" i="2"/>
  <c r="Q337" i="2"/>
  <c r="R337" i="2"/>
  <c r="AQ337" i="2" s="1"/>
  <c r="AC337" i="2"/>
  <c r="AE337" i="2"/>
  <c r="AG337" i="2"/>
  <c r="AL337" i="2"/>
  <c r="AT337" i="2"/>
  <c r="AY337" i="2"/>
  <c r="BB337" i="2"/>
  <c r="BC337" i="2" s="1"/>
  <c r="BF337" i="2"/>
  <c r="BG337" i="2"/>
  <c r="BH337" i="2"/>
  <c r="P338" i="2"/>
  <c r="Q338" i="2"/>
  <c r="R338" i="2"/>
  <c r="AQ338" i="2" s="1"/>
  <c r="AC338" i="2"/>
  <c r="AE338" i="2"/>
  <c r="AG338" i="2"/>
  <c r="AL338" i="2"/>
  <c r="AT338" i="2"/>
  <c r="AY338" i="2"/>
  <c r="BB338" i="2"/>
  <c r="BC338" i="2" s="1"/>
  <c r="BF338" i="2"/>
  <c r="BG338" i="2"/>
  <c r="BH338" i="2"/>
  <c r="P339" i="2"/>
  <c r="Q339" i="2"/>
  <c r="R339" i="2"/>
  <c r="AQ339" i="2" s="1"/>
  <c r="AC339" i="2"/>
  <c r="AE339" i="2"/>
  <c r="AG339" i="2"/>
  <c r="AL339" i="2"/>
  <c r="AT339" i="2"/>
  <c r="AY339" i="2"/>
  <c r="BB339" i="2"/>
  <c r="BC339" i="2" s="1"/>
  <c r="BF339" i="2"/>
  <c r="BG339" i="2"/>
  <c r="BH339" i="2"/>
  <c r="P340" i="2"/>
  <c r="Q340" i="2"/>
  <c r="R340" i="2"/>
  <c r="AQ340" i="2" s="1"/>
  <c r="AC340" i="2"/>
  <c r="AE340" i="2"/>
  <c r="AG340" i="2"/>
  <c r="AL340" i="2"/>
  <c r="AT340" i="2"/>
  <c r="AY340" i="2"/>
  <c r="BB340" i="2"/>
  <c r="BC340" i="2" s="1"/>
  <c r="BF340" i="2"/>
  <c r="BG340" i="2"/>
  <c r="BH340" i="2"/>
  <c r="P341" i="2"/>
  <c r="Q341" i="2"/>
  <c r="R341" i="2"/>
  <c r="AQ341" i="2" s="1"/>
  <c r="AC341" i="2"/>
  <c r="AE341" i="2"/>
  <c r="AG341" i="2"/>
  <c r="AL341" i="2"/>
  <c r="AT341" i="2"/>
  <c r="AY341" i="2"/>
  <c r="BB341" i="2"/>
  <c r="BC341" i="2" s="1"/>
  <c r="BF341" i="2"/>
  <c r="BG341" i="2"/>
  <c r="BH341" i="2"/>
  <c r="P342" i="2"/>
  <c r="Q342" i="2"/>
  <c r="R342" i="2"/>
  <c r="AQ342" i="2" s="1"/>
  <c r="AC342" i="2"/>
  <c r="AE342" i="2"/>
  <c r="AG342" i="2"/>
  <c r="AL342" i="2"/>
  <c r="AT342" i="2"/>
  <c r="AY342" i="2"/>
  <c r="BB342" i="2"/>
  <c r="BC342" i="2" s="1"/>
  <c r="BF342" i="2"/>
  <c r="BG342" i="2"/>
  <c r="BH342" i="2"/>
  <c r="P343" i="2"/>
  <c r="Q343" i="2"/>
  <c r="R343" i="2"/>
  <c r="AQ343" i="2" s="1"/>
  <c r="AC343" i="2"/>
  <c r="AE343" i="2"/>
  <c r="AG343" i="2"/>
  <c r="AL343" i="2"/>
  <c r="AT343" i="2"/>
  <c r="AY343" i="2"/>
  <c r="BB343" i="2"/>
  <c r="BC343" i="2" s="1"/>
  <c r="BF343" i="2"/>
  <c r="BG343" i="2"/>
  <c r="BH343" i="2"/>
  <c r="P344" i="2"/>
  <c r="Q344" i="2"/>
  <c r="R344" i="2"/>
  <c r="AQ344" i="2" s="1"/>
  <c r="AC344" i="2"/>
  <c r="AE344" i="2"/>
  <c r="AG344" i="2"/>
  <c r="AL344" i="2"/>
  <c r="AT344" i="2"/>
  <c r="AY344" i="2"/>
  <c r="BB344" i="2"/>
  <c r="BC344" i="2" s="1"/>
  <c r="BF344" i="2"/>
  <c r="BG344" i="2"/>
  <c r="BH344" i="2"/>
  <c r="P345" i="2"/>
  <c r="Q345" i="2"/>
  <c r="R345" i="2"/>
  <c r="AQ345" i="2" s="1"/>
  <c r="AC345" i="2"/>
  <c r="AE345" i="2"/>
  <c r="AG345" i="2"/>
  <c r="AL345" i="2"/>
  <c r="AT345" i="2"/>
  <c r="AY345" i="2"/>
  <c r="BB345" i="2"/>
  <c r="BC345" i="2" s="1"/>
  <c r="BF345" i="2"/>
  <c r="BG345" i="2"/>
  <c r="BH345" i="2"/>
  <c r="P346" i="2"/>
  <c r="Q346" i="2"/>
  <c r="R346" i="2"/>
  <c r="AQ346" i="2" s="1"/>
  <c r="AC346" i="2"/>
  <c r="AE346" i="2"/>
  <c r="AG346" i="2"/>
  <c r="AL346" i="2"/>
  <c r="AT346" i="2"/>
  <c r="AY346" i="2"/>
  <c r="BB346" i="2"/>
  <c r="BC346" i="2" s="1"/>
  <c r="BF346" i="2"/>
  <c r="BG346" i="2"/>
  <c r="BH346" i="2"/>
  <c r="P347" i="2"/>
  <c r="Q347" i="2"/>
  <c r="R347" i="2"/>
  <c r="AQ347" i="2" s="1"/>
  <c r="AC347" i="2"/>
  <c r="AE347" i="2"/>
  <c r="AG347" i="2"/>
  <c r="AL347" i="2"/>
  <c r="AT347" i="2"/>
  <c r="AY347" i="2"/>
  <c r="BB347" i="2"/>
  <c r="BC347" i="2" s="1"/>
  <c r="BF347" i="2"/>
  <c r="BG347" i="2"/>
  <c r="BH347" i="2"/>
  <c r="P348" i="2"/>
  <c r="Q348" i="2"/>
  <c r="R348" i="2"/>
  <c r="AQ348" i="2" s="1"/>
  <c r="AC348" i="2"/>
  <c r="AE348" i="2"/>
  <c r="AG348" i="2"/>
  <c r="AL348" i="2"/>
  <c r="AT348" i="2"/>
  <c r="AY348" i="2"/>
  <c r="BB348" i="2"/>
  <c r="BC348" i="2" s="1"/>
  <c r="BF348" i="2"/>
  <c r="BG348" i="2"/>
  <c r="BH348" i="2"/>
  <c r="P349" i="2"/>
  <c r="Q349" i="2"/>
  <c r="R349" i="2"/>
  <c r="AQ349" i="2" s="1"/>
  <c r="AC349" i="2"/>
  <c r="AE349" i="2"/>
  <c r="AG349" i="2"/>
  <c r="AL349" i="2"/>
  <c r="AT349" i="2"/>
  <c r="AY349" i="2"/>
  <c r="BB349" i="2"/>
  <c r="BC349" i="2" s="1"/>
  <c r="BF349" i="2"/>
  <c r="BG349" i="2"/>
  <c r="BH349" i="2"/>
  <c r="P350" i="2"/>
  <c r="Q350" i="2"/>
  <c r="R350" i="2"/>
  <c r="AQ350" i="2" s="1"/>
  <c r="AC350" i="2"/>
  <c r="AE350" i="2"/>
  <c r="AG350" i="2"/>
  <c r="AL350" i="2"/>
  <c r="AT350" i="2"/>
  <c r="AY350" i="2"/>
  <c r="BB350" i="2"/>
  <c r="BC350" i="2" s="1"/>
  <c r="BF350" i="2"/>
  <c r="BG350" i="2"/>
  <c r="BH350" i="2"/>
  <c r="P351" i="2"/>
  <c r="Q351" i="2"/>
  <c r="R351" i="2"/>
  <c r="AQ351" i="2" s="1"/>
  <c r="AC351" i="2"/>
  <c r="AE351" i="2"/>
  <c r="AG351" i="2"/>
  <c r="AL351" i="2"/>
  <c r="AT351" i="2"/>
  <c r="AY351" i="2"/>
  <c r="BB351" i="2"/>
  <c r="BC351" i="2" s="1"/>
  <c r="BF351" i="2"/>
  <c r="BG351" i="2"/>
  <c r="BH351" i="2"/>
  <c r="P352" i="2"/>
  <c r="Q352" i="2"/>
  <c r="R352" i="2"/>
  <c r="AQ352" i="2" s="1"/>
  <c r="AC352" i="2"/>
  <c r="AE352" i="2"/>
  <c r="AG352" i="2"/>
  <c r="AL352" i="2"/>
  <c r="AT352" i="2"/>
  <c r="AY352" i="2"/>
  <c r="BB352" i="2"/>
  <c r="BC352" i="2" s="1"/>
  <c r="BF352" i="2"/>
  <c r="BG352" i="2"/>
  <c r="BH352" i="2"/>
  <c r="P353" i="2"/>
  <c r="Q353" i="2"/>
  <c r="R353" i="2"/>
  <c r="AQ353" i="2" s="1"/>
  <c r="AC353" i="2"/>
  <c r="AE353" i="2"/>
  <c r="AG353" i="2"/>
  <c r="AL353" i="2"/>
  <c r="AT353" i="2"/>
  <c r="AY353" i="2"/>
  <c r="BB353" i="2"/>
  <c r="BC353" i="2" s="1"/>
  <c r="BF353" i="2"/>
  <c r="BG353" i="2"/>
  <c r="BH353" i="2"/>
  <c r="P354" i="2"/>
  <c r="Q354" i="2"/>
  <c r="R354" i="2"/>
  <c r="AQ354" i="2" s="1"/>
  <c r="AC354" i="2"/>
  <c r="AE354" i="2"/>
  <c r="AG354" i="2"/>
  <c r="AL354" i="2"/>
  <c r="AT354" i="2"/>
  <c r="AY354" i="2"/>
  <c r="BB354" i="2"/>
  <c r="BC354" i="2" s="1"/>
  <c r="BF354" i="2"/>
  <c r="BG354" i="2"/>
  <c r="BH354" i="2"/>
  <c r="P355" i="2"/>
  <c r="Q355" i="2"/>
  <c r="R355" i="2"/>
  <c r="AQ355" i="2" s="1"/>
  <c r="AC355" i="2"/>
  <c r="AE355" i="2"/>
  <c r="AG355" i="2"/>
  <c r="AL355" i="2"/>
  <c r="AT355" i="2"/>
  <c r="AY355" i="2"/>
  <c r="BB355" i="2"/>
  <c r="BC355" i="2" s="1"/>
  <c r="BF355" i="2"/>
  <c r="BG355" i="2"/>
  <c r="BH355" i="2"/>
  <c r="P356" i="2"/>
  <c r="Q356" i="2"/>
  <c r="R356" i="2"/>
  <c r="AQ356" i="2" s="1"/>
  <c r="AC356" i="2"/>
  <c r="AE356" i="2"/>
  <c r="AG356" i="2"/>
  <c r="AL356" i="2"/>
  <c r="AT356" i="2"/>
  <c r="AY356" i="2"/>
  <c r="BB356" i="2"/>
  <c r="BC356" i="2" s="1"/>
  <c r="BF356" i="2"/>
  <c r="BG356" i="2"/>
  <c r="BH356" i="2"/>
  <c r="P357" i="2"/>
  <c r="Q357" i="2"/>
  <c r="R357" i="2"/>
  <c r="AQ357" i="2" s="1"/>
  <c r="AC357" i="2"/>
  <c r="AE357" i="2"/>
  <c r="AG357" i="2"/>
  <c r="AL357" i="2"/>
  <c r="AT357" i="2"/>
  <c r="AY357" i="2"/>
  <c r="BB357" i="2"/>
  <c r="BC357" i="2" s="1"/>
  <c r="BF357" i="2"/>
  <c r="BG357" i="2"/>
  <c r="BH357" i="2"/>
  <c r="P358" i="2"/>
  <c r="Q358" i="2"/>
  <c r="R358" i="2"/>
  <c r="AQ358" i="2" s="1"/>
  <c r="AC358" i="2"/>
  <c r="AE358" i="2"/>
  <c r="AG358" i="2"/>
  <c r="AL358" i="2"/>
  <c r="AT358" i="2"/>
  <c r="AY358" i="2"/>
  <c r="BB358" i="2"/>
  <c r="BC358" i="2" s="1"/>
  <c r="BF358" i="2"/>
  <c r="BG358" i="2"/>
  <c r="BH358" i="2"/>
  <c r="P359" i="2"/>
  <c r="Q359" i="2"/>
  <c r="R359" i="2"/>
  <c r="AQ359" i="2" s="1"/>
  <c r="AC359" i="2"/>
  <c r="AE359" i="2"/>
  <c r="AG359" i="2"/>
  <c r="AL359" i="2"/>
  <c r="AT359" i="2"/>
  <c r="AY359" i="2"/>
  <c r="BB359" i="2"/>
  <c r="BC359" i="2" s="1"/>
  <c r="BF359" i="2"/>
  <c r="BG359" i="2"/>
  <c r="BH359" i="2"/>
  <c r="P360" i="2"/>
  <c r="Q360" i="2"/>
  <c r="R360" i="2"/>
  <c r="AQ360" i="2" s="1"/>
  <c r="AC360" i="2"/>
  <c r="AE360" i="2"/>
  <c r="AG360" i="2"/>
  <c r="AL360" i="2"/>
  <c r="AT360" i="2"/>
  <c r="AY360" i="2"/>
  <c r="BB360" i="2"/>
  <c r="BC360" i="2" s="1"/>
  <c r="BF360" i="2"/>
  <c r="BG360" i="2"/>
  <c r="BH360" i="2"/>
  <c r="P361" i="2"/>
  <c r="Q361" i="2"/>
  <c r="R361" i="2"/>
  <c r="AQ361" i="2" s="1"/>
  <c r="AC361" i="2"/>
  <c r="AE361" i="2"/>
  <c r="AG361" i="2"/>
  <c r="AL361" i="2"/>
  <c r="AT361" i="2"/>
  <c r="AY361" i="2"/>
  <c r="BB361" i="2"/>
  <c r="BC361" i="2" s="1"/>
  <c r="BF361" i="2"/>
  <c r="BG361" i="2"/>
  <c r="BH361" i="2"/>
  <c r="P362" i="2"/>
  <c r="Q362" i="2"/>
  <c r="R362" i="2"/>
  <c r="AQ362" i="2" s="1"/>
  <c r="AC362" i="2"/>
  <c r="AE362" i="2"/>
  <c r="AG362" i="2"/>
  <c r="AL362" i="2"/>
  <c r="AT362" i="2"/>
  <c r="AY362" i="2"/>
  <c r="BB362" i="2"/>
  <c r="BC362" i="2" s="1"/>
  <c r="BF362" i="2"/>
  <c r="BG362" i="2"/>
  <c r="BH362" i="2"/>
  <c r="P363" i="2"/>
  <c r="Q363" i="2"/>
  <c r="R363" i="2"/>
  <c r="AQ363" i="2" s="1"/>
  <c r="AC363" i="2"/>
  <c r="AE363" i="2"/>
  <c r="AG363" i="2"/>
  <c r="AL363" i="2"/>
  <c r="AT363" i="2"/>
  <c r="AY363" i="2"/>
  <c r="BB363" i="2"/>
  <c r="BC363" i="2" s="1"/>
  <c r="BF363" i="2"/>
  <c r="BG363" i="2"/>
  <c r="BH363" i="2"/>
  <c r="P364" i="2"/>
  <c r="Q364" i="2"/>
  <c r="R364" i="2"/>
  <c r="AQ364" i="2" s="1"/>
  <c r="AC364" i="2"/>
  <c r="AE364" i="2"/>
  <c r="AG364" i="2"/>
  <c r="AL364" i="2"/>
  <c r="AT364" i="2"/>
  <c r="AY364" i="2"/>
  <c r="BB364" i="2"/>
  <c r="BC364" i="2" s="1"/>
  <c r="BF364" i="2"/>
  <c r="BG364" i="2"/>
  <c r="BH364" i="2"/>
  <c r="P365" i="2"/>
  <c r="Q365" i="2"/>
  <c r="R365" i="2"/>
  <c r="AQ365" i="2" s="1"/>
  <c r="AC365" i="2"/>
  <c r="AE365" i="2"/>
  <c r="AG365" i="2"/>
  <c r="AL365" i="2"/>
  <c r="AT365" i="2"/>
  <c r="AY365" i="2"/>
  <c r="BB365" i="2"/>
  <c r="BC365" i="2" s="1"/>
  <c r="BF365" i="2"/>
  <c r="BG365" i="2"/>
  <c r="BH365" i="2"/>
  <c r="P366" i="2"/>
  <c r="Q366" i="2"/>
  <c r="R366" i="2"/>
  <c r="AQ366" i="2" s="1"/>
  <c r="AC366" i="2"/>
  <c r="AE366" i="2"/>
  <c r="AG366" i="2"/>
  <c r="AL366" i="2"/>
  <c r="AT366" i="2"/>
  <c r="AY366" i="2"/>
  <c r="BB366" i="2"/>
  <c r="BC366" i="2" s="1"/>
  <c r="BF366" i="2"/>
  <c r="BG366" i="2"/>
  <c r="BH366" i="2"/>
  <c r="P367" i="2"/>
  <c r="Q367" i="2"/>
  <c r="R367" i="2"/>
  <c r="AQ367" i="2" s="1"/>
  <c r="AC367" i="2"/>
  <c r="AE367" i="2"/>
  <c r="AG367" i="2"/>
  <c r="AL367" i="2"/>
  <c r="AT367" i="2"/>
  <c r="AY367" i="2"/>
  <c r="BB367" i="2"/>
  <c r="BC367" i="2" s="1"/>
  <c r="BF367" i="2"/>
  <c r="BG367" i="2"/>
  <c r="BH367" i="2"/>
  <c r="P368" i="2"/>
  <c r="Q368" i="2"/>
  <c r="R368" i="2"/>
  <c r="AQ368" i="2" s="1"/>
  <c r="AC368" i="2"/>
  <c r="AE368" i="2"/>
  <c r="AG368" i="2"/>
  <c r="AL368" i="2"/>
  <c r="AT368" i="2"/>
  <c r="AY368" i="2"/>
  <c r="BB368" i="2"/>
  <c r="BC368" i="2" s="1"/>
  <c r="BF368" i="2"/>
  <c r="BG368" i="2"/>
  <c r="BH368" i="2"/>
  <c r="P369" i="2"/>
  <c r="Q369" i="2"/>
  <c r="R369" i="2"/>
  <c r="AQ369" i="2" s="1"/>
  <c r="AC369" i="2"/>
  <c r="AE369" i="2"/>
  <c r="AG369" i="2"/>
  <c r="AL369" i="2"/>
  <c r="AT369" i="2"/>
  <c r="AY369" i="2"/>
  <c r="BB369" i="2"/>
  <c r="BC369" i="2" s="1"/>
  <c r="BF369" i="2"/>
  <c r="BG369" i="2"/>
  <c r="BH369" i="2"/>
  <c r="P370" i="2"/>
  <c r="Q370" i="2"/>
  <c r="R370" i="2"/>
  <c r="AQ370" i="2" s="1"/>
  <c r="AC370" i="2"/>
  <c r="AE370" i="2"/>
  <c r="AG370" i="2"/>
  <c r="AL370" i="2"/>
  <c r="AT370" i="2"/>
  <c r="AY370" i="2"/>
  <c r="BB370" i="2"/>
  <c r="BC370" i="2" s="1"/>
  <c r="BF370" i="2"/>
  <c r="BG370" i="2"/>
  <c r="BH370" i="2"/>
  <c r="P371" i="2"/>
  <c r="Q371" i="2"/>
  <c r="R371" i="2"/>
  <c r="AQ371" i="2" s="1"/>
  <c r="AC371" i="2"/>
  <c r="AE371" i="2"/>
  <c r="AG371" i="2"/>
  <c r="AL371" i="2"/>
  <c r="AT371" i="2"/>
  <c r="AY371" i="2"/>
  <c r="BB371" i="2"/>
  <c r="BC371" i="2" s="1"/>
  <c r="BF371" i="2"/>
  <c r="BG371" i="2"/>
  <c r="BH371" i="2"/>
  <c r="P372" i="2"/>
  <c r="Q372" i="2"/>
  <c r="R372" i="2"/>
  <c r="AQ372" i="2" s="1"/>
  <c r="AC372" i="2"/>
  <c r="AE372" i="2"/>
  <c r="AG372" i="2"/>
  <c r="AL372" i="2"/>
  <c r="AT372" i="2"/>
  <c r="AY372" i="2"/>
  <c r="BB372" i="2"/>
  <c r="BC372" i="2" s="1"/>
  <c r="BF372" i="2"/>
  <c r="BG372" i="2"/>
  <c r="BH372" i="2"/>
  <c r="P373" i="2"/>
  <c r="Q373" i="2"/>
  <c r="R373" i="2"/>
  <c r="AQ373" i="2" s="1"/>
  <c r="AC373" i="2"/>
  <c r="AE373" i="2"/>
  <c r="AG373" i="2"/>
  <c r="AL373" i="2"/>
  <c r="AT373" i="2"/>
  <c r="AY373" i="2"/>
  <c r="BB373" i="2"/>
  <c r="BC373" i="2" s="1"/>
  <c r="BF373" i="2"/>
  <c r="BG373" i="2"/>
  <c r="BH373" i="2"/>
  <c r="P374" i="2"/>
  <c r="Q374" i="2"/>
  <c r="R374" i="2"/>
  <c r="AQ374" i="2" s="1"/>
  <c r="AC374" i="2"/>
  <c r="AE374" i="2"/>
  <c r="AG374" i="2"/>
  <c r="AL374" i="2"/>
  <c r="AT374" i="2"/>
  <c r="AY374" i="2"/>
  <c r="BB374" i="2"/>
  <c r="BC374" i="2" s="1"/>
  <c r="BF374" i="2"/>
  <c r="BG374" i="2"/>
  <c r="BH374" i="2"/>
  <c r="P375" i="2"/>
  <c r="Q375" i="2"/>
  <c r="R375" i="2"/>
  <c r="AQ375" i="2" s="1"/>
  <c r="AC375" i="2"/>
  <c r="AE375" i="2"/>
  <c r="AG375" i="2"/>
  <c r="AL375" i="2"/>
  <c r="AT375" i="2"/>
  <c r="AY375" i="2"/>
  <c r="BB375" i="2"/>
  <c r="BC375" i="2" s="1"/>
  <c r="BF375" i="2"/>
  <c r="BG375" i="2"/>
  <c r="BH375" i="2"/>
  <c r="P376" i="2"/>
  <c r="Q376" i="2"/>
  <c r="R376" i="2"/>
  <c r="AQ376" i="2" s="1"/>
  <c r="AC376" i="2"/>
  <c r="AE376" i="2"/>
  <c r="AG376" i="2"/>
  <c r="AL376" i="2"/>
  <c r="AT376" i="2"/>
  <c r="AY376" i="2"/>
  <c r="BB376" i="2"/>
  <c r="BC376" i="2" s="1"/>
  <c r="BF376" i="2"/>
  <c r="BG376" i="2"/>
  <c r="BH376" i="2"/>
  <c r="P377" i="2"/>
  <c r="Q377" i="2"/>
  <c r="R377" i="2"/>
  <c r="AQ377" i="2" s="1"/>
  <c r="AC377" i="2"/>
  <c r="AE377" i="2"/>
  <c r="AG377" i="2"/>
  <c r="AL377" i="2"/>
  <c r="AT377" i="2"/>
  <c r="AY377" i="2"/>
  <c r="BB377" i="2"/>
  <c r="BC377" i="2" s="1"/>
  <c r="BF377" i="2"/>
  <c r="BG377" i="2"/>
  <c r="BH377" i="2"/>
  <c r="P378" i="2"/>
  <c r="Q378" i="2"/>
  <c r="R378" i="2"/>
  <c r="AQ378" i="2" s="1"/>
  <c r="AC378" i="2"/>
  <c r="AE378" i="2"/>
  <c r="AG378" i="2"/>
  <c r="AL378" i="2"/>
  <c r="AT378" i="2"/>
  <c r="AY378" i="2"/>
  <c r="BB378" i="2"/>
  <c r="BC378" i="2" s="1"/>
  <c r="BF378" i="2"/>
  <c r="BG378" i="2"/>
  <c r="BH378" i="2"/>
  <c r="P379" i="2"/>
  <c r="Q379" i="2"/>
  <c r="R379" i="2"/>
  <c r="AQ379" i="2" s="1"/>
  <c r="AC379" i="2"/>
  <c r="AE379" i="2"/>
  <c r="AG379" i="2"/>
  <c r="AL379" i="2"/>
  <c r="AT379" i="2"/>
  <c r="AY379" i="2"/>
  <c r="BB379" i="2"/>
  <c r="BC379" i="2" s="1"/>
  <c r="BF379" i="2"/>
  <c r="BG379" i="2"/>
  <c r="BH379" i="2"/>
  <c r="P380" i="2"/>
  <c r="Q380" i="2"/>
  <c r="R380" i="2"/>
  <c r="AQ380" i="2" s="1"/>
  <c r="AC380" i="2"/>
  <c r="AE380" i="2"/>
  <c r="AG380" i="2"/>
  <c r="AL380" i="2"/>
  <c r="AT380" i="2"/>
  <c r="AY380" i="2"/>
  <c r="BB380" i="2"/>
  <c r="BC380" i="2" s="1"/>
  <c r="BF380" i="2"/>
  <c r="BG380" i="2"/>
  <c r="BH380" i="2"/>
  <c r="P381" i="2"/>
  <c r="Q381" i="2"/>
  <c r="R381" i="2"/>
  <c r="AQ381" i="2" s="1"/>
  <c r="AC381" i="2"/>
  <c r="AE381" i="2"/>
  <c r="AG381" i="2"/>
  <c r="AL381" i="2"/>
  <c r="AT381" i="2"/>
  <c r="AY381" i="2"/>
  <c r="BB381" i="2"/>
  <c r="BC381" i="2" s="1"/>
  <c r="BF381" i="2"/>
  <c r="BG381" i="2"/>
  <c r="BH381" i="2"/>
  <c r="P382" i="2"/>
  <c r="Q382" i="2"/>
  <c r="R382" i="2"/>
  <c r="AQ382" i="2" s="1"/>
  <c r="AC382" i="2"/>
  <c r="AE382" i="2"/>
  <c r="AG382" i="2"/>
  <c r="AL382" i="2"/>
  <c r="AT382" i="2"/>
  <c r="AY382" i="2"/>
  <c r="BB382" i="2"/>
  <c r="BC382" i="2" s="1"/>
  <c r="BF382" i="2"/>
  <c r="BG382" i="2"/>
  <c r="BH382" i="2"/>
  <c r="P383" i="2"/>
  <c r="Q383" i="2"/>
  <c r="R383" i="2"/>
  <c r="AQ383" i="2" s="1"/>
  <c r="AC383" i="2"/>
  <c r="AE383" i="2"/>
  <c r="AG383" i="2"/>
  <c r="AL383" i="2"/>
  <c r="AT383" i="2"/>
  <c r="AY383" i="2"/>
  <c r="BB383" i="2"/>
  <c r="BC383" i="2" s="1"/>
  <c r="BF383" i="2"/>
  <c r="BG383" i="2"/>
  <c r="BH383" i="2"/>
  <c r="P384" i="2"/>
  <c r="Q384" i="2"/>
  <c r="R384" i="2"/>
  <c r="AQ384" i="2" s="1"/>
  <c r="AC384" i="2"/>
  <c r="AE384" i="2"/>
  <c r="AG384" i="2"/>
  <c r="AL384" i="2"/>
  <c r="AT384" i="2"/>
  <c r="AY384" i="2"/>
  <c r="BB384" i="2"/>
  <c r="BC384" i="2" s="1"/>
  <c r="BF384" i="2"/>
  <c r="BG384" i="2"/>
  <c r="BH384" i="2"/>
  <c r="P385" i="2"/>
  <c r="Q385" i="2"/>
  <c r="R385" i="2"/>
  <c r="AQ385" i="2" s="1"/>
  <c r="AC385" i="2"/>
  <c r="AE385" i="2"/>
  <c r="AG385" i="2"/>
  <c r="AL385" i="2"/>
  <c r="AT385" i="2"/>
  <c r="AY385" i="2"/>
  <c r="BB385" i="2"/>
  <c r="BC385" i="2" s="1"/>
  <c r="BF385" i="2"/>
  <c r="BG385" i="2"/>
  <c r="BH385" i="2"/>
  <c r="P386" i="2"/>
  <c r="Q386" i="2"/>
  <c r="R386" i="2"/>
  <c r="AQ386" i="2" s="1"/>
  <c r="AC386" i="2"/>
  <c r="AE386" i="2"/>
  <c r="AG386" i="2"/>
  <c r="AL386" i="2"/>
  <c r="AT386" i="2"/>
  <c r="AY386" i="2"/>
  <c r="BB386" i="2"/>
  <c r="BC386" i="2" s="1"/>
  <c r="BF386" i="2"/>
  <c r="BG386" i="2"/>
  <c r="BH386" i="2"/>
  <c r="P387" i="2"/>
  <c r="Q387" i="2"/>
  <c r="R387" i="2"/>
  <c r="AQ387" i="2" s="1"/>
  <c r="AC387" i="2"/>
  <c r="AE387" i="2"/>
  <c r="AG387" i="2"/>
  <c r="AL387" i="2"/>
  <c r="AT387" i="2"/>
  <c r="AY387" i="2"/>
  <c r="BB387" i="2"/>
  <c r="BC387" i="2" s="1"/>
  <c r="BF387" i="2"/>
  <c r="BG387" i="2"/>
  <c r="BH387" i="2"/>
  <c r="P388" i="2"/>
  <c r="Q388" i="2"/>
  <c r="R388" i="2"/>
  <c r="AQ388" i="2" s="1"/>
  <c r="AC388" i="2"/>
  <c r="AE388" i="2"/>
  <c r="AG388" i="2"/>
  <c r="AL388" i="2"/>
  <c r="AT388" i="2"/>
  <c r="AY388" i="2"/>
  <c r="BB388" i="2"/>
  <c r="BC388" i="2" s="1"/>
  <c r="BF388" i="2"/>
  <c r="BG388" i="2"/>
  <c r="BH388" i="2"/>
  <c r="P389" i="2"/>
  <c r="Q389" i="2"/>
  <c r="R389" i="2"/>
  <c r="AQ389" i="2" s="1"/>
  <c r="AC389" i="2"/>
  <c r="AE389" i="2"/>
  <c r="AG389" i="2"/>
  <c r="AL389" i="2"/>
  <c r="AT389" i="2"/>
  <c r="AY389" i="2"/>
  <c r="BB389" i="2"/>
  <c r="BC389" i="2" s="1"/>
  <c r="BF389" i="2"/>
  <c r="BG389" i="2"/>
  <c r="BH389" i="2"/>
  <c r="P390" i="2"/>
  <c r="Q390" i="2"/>
  <c r="R390" i="2"/>
  <c r="AQ390" i="2" s="1"/>
  <c r="AC390" i="2"/>
  <c r="AE390" i="2"/>
  <c r="AG390" i="2"/>
  <c r="AL390" i="2"/>
  <c r="AT390" i="2"/>
  <c r="AY390" i="2"/>
  <c r="BB390" i="2"/>
  <c r="BC390" i="2" s="1"/>
  <c r="BF390" i="2"/>
  <c r="BG390" i="2"/>
  <c r="BH390" i="2"/>
  <c r="P391" i="2"/>
  <c r="Q391" i="2"/>
  <c r="R391" i="2"/>
  <c r="AQ391" i="2" s="1"/>
  <c r="AC391" i="2"/>
  <c r="AE391" i="2"/>
  <c r="AG391" i="2"/>
  <c r="AL391" i="2"/>
  <c r="AT391" i="2"/>
  <c r="AY391" i="2"/>
  <c r="BB391" i="2"/>
  <c r="BC391" i="2" s="1"/>
  <c r="BF391" i="2"/>
  <c r="BG391" i="2"/>
  <c r="BH391" i="2"/>
  <c r="P392" i="2"/>
  <c r="Q392" i="2"/>
  <c r="R392" i="2"/>
  <c r="AQ392" i="2" s="1"/>
  <c r="AC392" i="2"/>
  <c r="AE392" i="2"/>
  <c r="AG392" i="2"/>
  <c r="AL392" i="2"/>
  <c r="AT392" i="2"/>
  <c r="AY392" i="2"/>
  <c r="BB392" i="2"/>
  <c r="BC392" i="2" s="1"/>
  <c r="BF392" i="2"/>
  <c r="BG392" i="2"/>
  <c r="BH392" i="2"/>
  <c r="P393" i="2"/>
  <c r="Q393" i="2"/>
  <c r="R393" i="2"/>
  <c r="AQ393" i="2" s="1"/>
  <c r="AC393" i="2"/>
  <c r="AE393" i="2"/>
  <c r="AG393" i="2"/>
  <c r="AL393" i="2"/>
  <c r="AT393" i="2"/>
  <c r="AY393" i="2"/>
  <c r="BB393" i="2"/>
  <c r="BC393" i="2" s="1"/>
  <c r="BF393" i="2"/>
  <c r="BG393" i="2"/>
  <c r="BH393" i="2"/>
  <c r="P394" i="2"/>
  <c r="Q394" i="2"/>
  <c r="R394" i="2"/>
  <c r="AQ394" i="2" s="1"/>
  <c r="AC394" i="2"/>
  <c r="AE394" i="2"/>
  <c r="AG394" i="2"/>
  <c r="AL394" i="2"/>
  <c r="AT394" i="2"/>
  <c r="AY394" i="2"/>
  <c r="BB394" i="2"/>
  <c r="BC394" i="2" s="1"/>
  <c r="BF394" i="2"/>
  <c r="BG394" i="2"/>
  <c r="BH394" i="2"/>
  <c r="P395" i="2"/>
  <c r="Q395" i="2"/>
  <c r="R395" i="2"/>
  <c r="AQ395" i="2" s="1"/>
  <c r="AC395" i="2"/>
  <c r="AE395" i="2"/>
  <c r="AG395" i="2"/>
  <c r="AL395" i="2"/>
  <c r="AT395" i="2"/>
  <c r="AY395" i="2"/>
  <c r="BB395" i="2"/>
  <c r="BC395" i="2" s="1"/>
  <c r="BF395" i="2"/>
  <c r="BG395" i="2"/>
  <c r="BH395" i="2"/>
  <c r="P396" i="2"/>
  <c r="Q396" i="2"/>
  <c r="R396" i="2"/>
  <c r="AQ396" i="2" s="1"/>
  <c r="AC396" i="2"/>
  <c r="AE396" i="2"/>
  <c r="AG396" i="2"/>
  <c r="AL396" i="2"/>
  <c r="AT396" i="2"/>
  <c r="AY396" i="2"/>
  <c r="BB396" i="2"/>
  <c r="BC396" i="2" s="1"/>
  <c r="BF396" i="2"/>
  <c r="BG396" i="2"/>
  <c r="BH396" i="2"/>
  <c r="P397" i="2"/>
  <c r="Q397" i="2"/>
  <c r="R397" i="2"/>
  <c r="AQ397" i="2" s="1"/>
  <c r="AC397" i="2"/>
  <c r="AE397" i="2"/>
  <c r="AG397" i="2"/>
  <c r="AL397" i="2"/>
  <c r="AT397" i="2"/>
  <c r="AY397" i="2"/>
  <c r="BB397" i="2"/>
  <c r="BC397" i="2" s="1"/>
  <c r="BF397" i="2"/>
  <c r="BG397" i="2"/>
  <c r="BH397" i="2"/>
  <c r="P398" i="2"/>
  <c r="Q398" i="2"/>
  <c r="R398" i="2"/>
  <c r="AQ398" i="2" s="1"/>
  <c r="AC398" i="2"/>
  <c r="AE398" i="2"/>
  <c r="AG398" i="2"/>
  <c r="AL398" i="2"/>
  <c r="AT398" i="2"/>
  <c r="AY398" i="2"/>
  <c r="BB398" i="2"/>
  <c r="BC398" i="2" s="1"/>
  <c r="BF398" i="2"/>
  <c r="BG398" i="2"/>
  <c r="BH398" i="2"/>
  <c r="P399" i="2"/>
  <c r="Q399" i="2"/>
  <c r="R399" i="2"/>
  <c r="AQ399" i="2" s="1"/>
  <c r="AC399" i="2"/>
  <c r="AE399" i="2"/>
  <c r="AG399" i="2"/>
  <c r="AL399" i="2"/>
  <c r="AT399" i="2"/>
  <c r="AY399" i="2"/>
  <c r="BB399" i="2"/>
  <c r="BC399" i="2" s="1"/>
  <c r="BF399" i="2"/>
  <c r="BG399" i="2"/>
  <c r="BH399" i="2"/>
  <c r="P400" i="2"/>
  <c r="Q400" i="2"/>
  <c r="R400" i="2"/>
  <c r="AQ400" i="2" s="1"/>
  <c r="AC400" i="2"/>
  <c r="AE400" i="2"/>
  <c r="AG400" i="2"/>
  <c r="AL400" i="2"/>
  <c r="AT400" i="2"/>
  <c r="AY400" i="2"/>
  <c r="BB400" i="2"/>
  <c r="BC400" i="2" s="1"/>
  <c r="BF400" i="2"/>
  <c r="BG400" i="2"/>
  <c r="BH400" i="2"/>
  <c r="P401" i="2"/>
  <c r="Q401" i="2"/>
  <c r="R401" i="2"/>
  <c r="AQ401" i="2" s="1"/>
  <c r="AC401" i="2"/>
  <c r="AE401" i="2"/>
  <c r="AG401" i="2"/>
  <c r="AL401" i="2"/>
  <c r="AT401" i="2"/>
  <c r="AY401" i="2"/>
  <c r="BB401" i="2"/>
  <c r="BC401" i="2" s="1"/>
  <c r="BF401" i="2"/>
  <c r="BG401" i="2"/>
  <c r="BH401" i="2"/>
  <c r="P402" i="2"/>
  <c r="Q402" i="2"/>
  <c r="R402" i="2"/>
  <c r="AQ402" i="2" s="1"/>
  <c r="AC402" i="2"/>
  <c r="AE402" i="2"/>
  <c r="AG402" i="2"/>
  <c r="AL402" i="2"/>
  <c r="AT402" i="2"/>
  <c r="AY402" i="2"/>
  <c r="BB402" i="2"/>
  <c r="BC402" i="2" s="1"/>
  <c r="BF402" i="2"/>
  <c r="BG402" i="2"/>
  <c r="BH402" i="2"/>
  <c r="P403" i="2"/>
  <c r="Q403" i="2"/>
  <c r="R403" i="2"/>
  <c r="AQ403" i="2" s="1"/>
  <c r="AC403" i="2"/>
  <c r="AE403" i="2"/>
  <c r="AG403" i="2"/>
  <c r="AL403" i="2"/>
  <c r="AT403" i="2"/>
  <c r="AY403" i="2"/>
  <c r="BB403" i="2"/>
  <c r="BC403" i="2" s="1"/>
  <c r="BF403" i="2"/>
  <c r="BG403" i="2"/>
  <c r="BH403" i="2"/>
  <c r="P404" i="2"/>
  <c r="Q404" i="2"/>
  <c r="R404" i="2"/>
  <c r="AQ404" i="2" s="1"/>
  <c r="AC404" i="2"/>
  <c r="AE404" i="2"/>
  <c r="AG404" i="2"/>
  <c r="AL404" i="2"/>
  <c r="AT404" i="2"/>
  <c r="AY404" i="2"/>
  <c r="BB404" i="2"/>
  <c r="BC404" i="2" s="1"/>
  <c r="BF404" i="2"/>
  <c r="BG404" i="2"/>
  <c r="BH404" i="2"/>
  <c r="P405" i="2"/>
  <c r="Q405" i="2"/>
  <c r="R405" i="2"/>
  <c r="AQ405" i="2" s="1"/>
  <c r="AC405" i="2"/>
  <c r="AE405" i="2"/>
  <c r="AG405" i="2"/>
  <c r="AL405" i="2"/>
  <c r="AT405" i="2"/>
  <c r="AY405" i="2"/>
  <c r="BB405" i="2"/>
  <c r="BC405" i="2" s="1"/>
  <c r="BF405" i="2"/>
  <c r="BG405" i="2"/>
  <c r="BH405" i="2"/>
  <c r="P406" i="2"/>
  <c r="Q406" i="2"/>
  <c r="R406" i="2"/>
  <c r="AQ406" i="2" s="1"/>
  <c r="AC406" i="2"/>
  <c r="AE406" i="2"/>
  <c r="AG406" i="2"/>
  <c r="AL406" i="2"/>
  <c r="AT406" i="2"/>
  <c r="AY406" i="2"/>
  <c r="BB406" i="2"/>
  <c r="BC406" i="2" s="1"/>
  <c r="BF406" i="2"/>
  <c r="BG406" i="2"/>
  <c r="BH406" i="2"/>
  <c r="P407" i="2"/>
  <c r="Q407" i="2"/>
  <c r="R407" i="2"/>
  <c r="AQ407" i="2" s="1"/>
  <c r="AC407" i="2"/>
  <c r="AE407" i="2"/>
  <c r="AG407" i="2"/>
  <c r="AL407" i="2"/>
  <c r="AT407" i="2"/>
  <c r="AY407" i="2"/>
  <c r="BB407" i="2"/>
  <c r="BC407" i="2" s="1"/>
  <c r="BF407" i="2"/>
  <c r="BG407" i="2"/>
  <c r="BH407" i="2"/>
  <c r="P408" i="2"/>
  <c r="Q408" i="2"/>
  <c r="R408" i="2"/>
  <c r="AQ408" i="2" s="1"/>
  <c r="AC408" i="2"/>
  <c r="AE408" i="2"/>
  <c r="AG408" i="2"/>
  <c r="AL408" i="2"/>
  <c r="AT408" i="2"/>
  <c r="AY408" i="2"/>
  <c r="BB408" i="2"/>
  <c r="BC408" i="2" s="1"/>
  <c r="BF408" i="2"/>
  <c r="BG408" i="2"/>
  <c r="BH408" i="2"/>
  <c r="P409" i="2"/>
  <c r="Q409" i="2"/>
  <c r="R409" i="2"/>
  <c r="AQ409" i="2" s="1"/>
  <c r="AC409" i="2"/>
  <c r="AE409" i="2"/>
  <c r="AG409" i="2"/>
  <c r="AL409" i="2"/>
  <c r="AT409" i="2"/>
  <c r="AY409" i="2"/>
  <c r="BB409" i="2"/>
  <c r="BC409" i="2" s="1"/>
  <c r="BF409" i="2"/>
  <c r="BG409" i="2"/>
  <c r="BH409" i="2"/>
  <c r="P410" i="2"/>
  <c r="Q410" i="2"/>
  <c r="R410" i="2"/>
  <c r="AQ410" i="2" s="1"/>
  <c r="AC410" i="2"/>
  <c r="AE410" i="2"/>
  <c r="AG410" i="2"/>
  <c r="AL410" i="2"/>
  <c r="AT410" i="2"/>
  <c r="AY410" i="2"/>
  <c r="BB410" i="2"/>
  <c r="BC410" i="2" s="1"/>
  <c r="BF410" i="2"/>
  <c r="BG410" i="2"/>
  <c r="BH410" i="2"/>
  <c r="P411" i="2"/>
  <c r="Q411" i="2"/>
  <c r="R411" i="2"/>
  <c r="AQ411" i="2" s="1"/>
  <c r="AC411" i="2"/>
  <c r="AE411" i="2"/>
  <c r="AG411" i="2"/>
  <c r="AL411" i="2"/>
  <c r="AT411" i="2"/>
  <c r="AY411" i="2"/>
  <c r="BB411" i="2"/>
  <c r="BC411" i="2" s="1"/>
  <c r="BF411" i="2"/>
  <c r="BG411" i="2"/>
  <c r="BH411" i="2"/>
  <c r="P412" i="2"/>
  <c r="Q412" i="2"/>
  <c r="R412" i="2"/>
  <c r="AQ412" i="2" s="1"/>
  <c r="AC412" i="2"/>
  <c r="AE412" i="2"/>
  <c r="AG412" i="2"/>
  <c r="AL412" i="2"/>
  <c r="AT412" i="2"/>
  <c r="AY412" i="2"/>
  <c r="BB412" i="2"/>
  <c r="BC412" i="2" s="1"/>
  <c r="BF412" i="2"/>
  <c r="BG412" i="2"/>
  <c r="BH412" i="2"/>
  <c r="P413" i="2"/>
  <c r="Q413" i="2"/>
  <c r="R413" i="2"/>
  <c r="AQ413" i="2" s="1"/>
  <c r="AC413" i="2"/>
  <c r="AE413" i="2"/>
  <c r="AG413" i="2"/>
  <c r="AL413" i="2"/>
  <c r="AT413" i="2"/>
  <c r="AY413" i="2"/>
  <c r="BB413" i="2"/>
  <c r="BC413" i="2" s="1"/>
  <c r="BF413" i="2"/>
  <c r="BG413" i="2"/>
  <c r="BH413" i="2"/>
  <c r="P414" i="2"/>
  <c r="Q414" i="2"/>
  <c r="R414" i="2"/>
  <c r="AQ414" i="2" s="1"/>
  <c r="AC414" i="2"/>
  <c r="AE414" i="2"/>
  <c r="AG414" i="2"/>
  <c r="AL414" i="2"/>
  <c r="AT414" i="2"/>
  <c r="AY414" i="2"/>
  <c r="BB414" i="2"/>
  <c r="BC414" i="2" s="1"/>
  <c r="BF414" i="2"/>
  <c r="BG414" i="2"/>
  <c r="BH414" i="2"/>
  <c r="P415" i="2"/>
  <c r="Q415" i="2"/>
  <c r="R415" i="2"/>
  <c r="AQ415" i="2" s="1"/>
  <c r="AC415" i="2"/>
  <c r="AE415" i="2"/>
  <c r="AG415" i="2"/>
  <c r="AL415" i="2"/>
  <c r="AT415" i="2"/>
  <c r="AY415" i="2"/>
  <c r="BB415" i="2"/>
  <c r="BC415" i="2" s="1"/>
  <c r="BF415" i="2"/>
  <c r="BG415" i="2"/>
  <c r="BH415" i="2"/>
  <c r="P416" i="2"/>
  <c r="Q416" i="2"/>
  <c r="R416" i="2"/>
  <c r="AQ416" i="2" s="1"/>
  <c r="AC416" i="2"/>
  <c r="AE416" i="2"/>
  <c r="AG416" i="2"/>
  <c r="AL416" i="2"/>
  <c r="AT416" i="2"/>
  <c r="AY416" i="2"/>
  <c r="BB416" i="2"/>
  <c r="BC416" i="2" s="1"/>
  <c r="BF416" i="2"/>
  <c r="BG416" i="2"/>
  <c r="BH416" i="2"/>
  <c r="P417" i="2"/>
  <c r="Q417" i="2"/>
  <c r="R417" i="2"/>
  <c r="AQ417" i="2" s="1"/>
  <c r="AC417" i="2"/>
  <c r="AE417" i="2"/>
  <c r="AG417" i="2"/>
  <c r="AL417" i="2"/>
  <c r="AT417" i="2"/>
  <c r="AY417" i="2"/>
  <c r="BB417" i="2"/>
  <c r="BC417" i="2" s="1"/>
  <c r="BF417" i="2"/>
  <c r="BG417" i="2"/>
  <c r="BH417" i="2"/>
  <c r="P418" i="2"/>
  <c r="Q418" i="2"/>
  <c r="R418" i="2"/>
  <c r="AQ418" i="2" s="1"/>
  <c r="AC418" i="2"/>
  <c r="AE418" i="2"/>
  <c r="AG418" i="2"/>
  <c r="AL418" i="2"/>
  <c r="AT418" i="2"/>
  <c r="AY418" i="2"/>
  <c r="BB418" i="2"/>
  <c r="BC418" i="2" s="1"/>
  <c r="BF418" i="2"/>
  <c r="BG418" i="2"/>
  <c r="BH418" i="2"/>
  <c r="P419" i="2"/>
  <c r="Q419" i="2"/>
  <c r="R419" i="2"/>
  <c r="AQ419" i="2" s="1"/>
  <c r="AC419" i="2"/>
  <c r="AE419" i="2"/>
  <c r="AG419" i="2"/>
  <c r="AL419" i="2"/>
  <c r="AT419" i="2"/>
  <c r="AY419" i="2"/>
  <c r="BB419" i="2"/>
  <c r="BC419" i="2" s="1"/>
  <c r="BF419" i="2"/>
  <c r="BG419" i="2"/>
  <c r="BH419" i="2"/>
  <c r="P420" i="2"/>
  <c r="Q420" i="2"/>
  <c r="R420" i="2"/>
  <c r="AQ420" i="2" s="1"/>
  <c r="AC420" i="2"/>
  <c r="AE420" i="2"/>
  <c r="AG420" i="2"/>
  <c r="AL420" i="2"/>
  <c r="AT420" i="2"/>
  <c r="AY420" i="2"/>
  <c r="BB420" i="2"/>
  <c r="BC420" i="2" s="1"/>
  <c r="BF420" i="2"/>
  <c r="BG420" i="2"/>
  <c r="BH420" i="2"/>
  <c r="P421" i="2"/>
  <c r="Q421" i="2"/>
  <c r="R421" i="2"/>
  <c r="AQ421" i="2" s="1"/>
  <c r="AC421" i="2"/>
  <c r="AE421" i="2"/>
  <c r="AG421" i="2"/>
  <c r="AL421" i="2"/>
  <c r="AT421" i="2"/>
  <c r="AY421" i="2"/>
  <c r="BB421" i="2"/>
  <c r="BC421" i="2" s="1"/>
  <c r="BF421" i="2"/>
  <c r="BG421" i="2"/>
  <c r="BH421" i="2"/>
  <c r="P422" i="2"/>
  <c r="Q422" i="2"/>
  <c r="R422" i="2"/>
  <c r="AQ422" i="2" s="1"/>
  <c r="AC422" i="2"/>
  <c r="AE422" i="2"/>
  <c r="AG422" i="2"/>
  <c r="AL422" i="2"/>
  <c r="AT422" i="2"/>
  <c r="AY422" i="2"/>
  <c r="BB422" i="2"/>
  <c r="BC422" i="2" s="1"/>
  <c r="BF422" i="2"/>
  <c r="BG422" i="2"/>
  <c r="BH422" i="2"/>
  <c r="P423" i="2"/>
  <c r="Q423" i="2"/>
  <c r="R423" i="2"/>
  <c r="AQ423" i="2" s="1"/>
  <c r="AC423" i="2"/>
  <c r="AE423" i="2"/>
  <c r="AG423" i="2"/>
  <c r="AL423" i="2"/>
  <c r="AT423" i="2"/>
  <c r="AY423" i="2"/>
  <c r="BB423" i="2"/>
  <c r="BC423" i="2" s="1"/>
  <c r="BF423" i="2"/>
  <c r="BG423" i="2"/>
  <c r="BH423" i="2"/>
  <c r="P424" i="2"/>
  <c r="Q424" i="2"/>
  <c r="R424" i="2"/>
  <c r="AQ424" i="2" s="1"/>
  <c r="AC424" i="2"/>
  <c r="AE424" i="2"/>
  <c r="AG424" i="2"/>
  <c r="AL424" i="2"/>
  <c r="AT424" i="2"/>
  <c r="AY424" i="2"/>
  <c r="BB424" i="2"/>
  <c r="BC424" i="2" s="1"/>
  <c r="BF424" i="2"/>
  <c r="BG424" i="2"/>
  <c r="BH424" i="2"/>
  <c r="P425" i="2"/>
  <c r="Q425" i="2"/>
  <c r="R425" i="2"/>
  <c r="AQ425" i="2" s="1"/>
  <c r="AC425" i="2"/>
  <c r="AE425" i="2"/>
  <c r="AG425" i="2"/>
  <c r="AL425" i="2"/>
  <c r="AT425" i="2"/>
  <c r="AY425" i="2"/>
  <c r="BB425" i="2"/>
  <c r="BC425" i="2" s="1"/>
  <c r="BF425" i="2"/>
  <c r="BG425" i="2"/>
  <c r="BH425" i="2"/>
  <c r="P426" i="2"/>
  <c r="Q426" i="2"/>
  <c r="R426" i="2"/>
  <c r="AQ426" i="2" s="1"/>
  <c r="AC426" i="2"/>
  <c r="AE426" i="2"/>
  <c r="AG426" i="2"/>
  <c r="AL426" i="2"/>
  <c r="AT426" i="2"/>
  <c r="AY426" i="2"/>
  <c r="BB426" i="2"/>
  <c r="BC426" i="2" s="1"/>
  <c r="BF426" i="2"/>
  <c r="BG426" i="2"/>
  <c r="BH426" i="2"/>
  <c r="P427" i="2"/>
  <c r="Q427" i="2"/>
  <c r="R427" i="2"/>
  <c r="AQ427" i="2" s="1"/>
  <c r="AC427" i="2"/>
  <c r="AE427" i="2"/>
  <c r="AG427" i="2"/>
  <c r="AL427" i="2"/>
  <c r="AT427" i="2"/>
  <c r="AY427" i="2"/>
  <c r="BB427" i="2"/>
  <c r="BC427" i="2" s="1"/>
  <c r="BF427" i="2"/>
  <c r="BG427" i="2"/>
  <c r="BH427" i="2"/>
  <c r="P428" i="2"/>
  <c r="Q428" i="2"/>
  <c r="R428" i="2"/>
  <c r="AQ428" i="2" s="1"/>
  <c r="AC428" i="2"/>
  <c r="AE428" i="2"/>
  <c r="AG428" i="2"/>
  <c r="AL428" i="2"/>
  <c r="AT428" i="2"/>
  <c r="AY428" i="2"/>
  <c r="BB428" i="2"/>
  <c r="BC428" i="2" s="1"/>
  <c r="BF428" i="2"/>
  <c r="BG428" i="2"/>
  <c r="BH428" i="2"/>
  <c r="P429" i="2"/>
  <c r="Q429" i="2"/>
  <c r="R429" i="2"/>
  <c r="AQ429" i="2" s="1"/>
  <c r="AC429" i="2"/>
  <c r="AE429" i="2"/>
  <c r="AG429" i="2"/>
  <c r="AL429" i="2"/>
  <c r="AT429" i="2"/>
  <c r="AY429" i="2"/>
  <c r="BB429" i="2"/>
  <c r="BC429" i="2" s="1"/>
  <c r="BF429" i="2"/>
  <c r="BG429" i="2"/>
  <c r="BH429" i="2"/>
  <c r="P430" i="2"/>
  <c r="Q430" i="2"/>
  <c r="R430" i="2"/>
  <c r="AQ430" i="2" s="1"/>
  <c r="AC430" i="2"/>
  <c r="AE430" i="2"/>
  <c r="AG430" i="2"/>
  <c r="AL430" i="2"/>
  <c r="AT430" i="2"/>
  <c r="AY430" i="2"/>
  <c r="BB430" i="2"/>
  <c r="BC430" i="2" s="1"/>
  <c r="BF430" i="2"/>
  <c r="BG430" i="2"/>
  <c r="BH430" i="2"/>
  <c r="P431" i="2"/>
  <c r="Q431" i="2"/>
  <c r="R431" i="2"/>
  <c r="AQ431" i="2" s="1"/>
  <c r="AC431" i="2"/>
  <c r="AE431" i="2"/>
  <c r="AG431" i="2"/>
  <c r="AL431" i="2"/>
  <c r="AT431" i="2"/>
  <c r="AY431" i="2"/>
  <c r="BB431" i="2"/>
  <c r="BC431" i="2" s="1"/>
  <c r="BF431" i="2"/>
  <c r="BG431" i="2"/>
  <c r="BH431" i="2"/>
  <c r="P432" i="2"/>
  <c r="Q432" i="2"/>
  <c r="R432" i="2"/>
  <c r="AQ432" i="2" s="1"/>
  <c r="AC432" i="2"/>
  <c r="AE432" i="2"/>
  <c r="AG432" i="2"/>
  <c r="AL432" i="2"/>
  <c r="AT432" i="2"/>
  <c r="AY432" i="2"/>
  <c r="BB432" i="2"/>
  <c r="BC432" i="2" s="1"/>
  <c r="BF432" i="2"/>
  <c r="BG432" i="2"/>
  <c r="BH432" i="2"/>
  <c r="P433" i="2"/>
  <c r="Q433" i="2"/>
  <c r="R433" i="2"/>
  <c r="AQ433" i="2" s="1"/>
  <c r="AC433" i="2"/>
  <c r="AE433" i="2"/>
  <c r="AG433" i="2"/>
  <c r="AL433" i="2"/>
  <c r="AT433" i="2"/>
  <c r="AY433" i="2"/>
  <c r="BB433" i="2"/>
  <c r="BC433" i="2" s="1"/>
  <c r="BF433" i="2"/>
  <c r="BG433" i="2"/>
  <c r="BH433" i="2"/>
  <c r="P434" i="2"/>
  <c r="Q434" i="2"/>
  <c r="R434" i="2"/>
  <c r="AQ434" i="2" s="1"/>
  <c r="AC434" i="2"/>
  <c r="AE434" i="2"/>
  <c r="AG434" i="2"/>
  <c r="AL434" i="2"/>
  <c r="AT434" i="2"/>
  <c r="AY434" i="2"/>
  <c r="BB434" i="2"/>
  <c r="BC434" i="2" s="1"/>
  <c r="BF434" i="2"/>
  <c r="BG434" i="2"/>
  <c r="BH434" i="2"/>
  <c r="P435" i="2"/>
  <c r="Q435" i="2"/>
  <c r="R435" i="2"/>
  <c r="AQ435" i="2" s="1"/>
  <c r="AC435" i="2"/>
  <c r="AE435" i="2"/>
  <c r="AG435" i="2"/>
  <c r="AL435" i="2"/>
  <c r="AT435" i="2"/>
  <c r="AY435" i="2"/>
  <c r="BB435" i="2"/>
  <c r="BC435" i="2" s="1"/>
  <c r="BF435" i="2"/>
  <c r="BG435" i="2"/>
  <c r="BH435" i="2"/>
  <c r="P436" i="2"/>
  <c r="Q436" i="2"/>
  <c r="R436" i="2"/>
  <c r="AQ436" i="2" s="1"/>
  <c r="AC436" i="2"/>
  <c r="AE436" i="2"/>
  <c r="AG436" i="2"/>
  <c r="AL436" i="2"/>
  <c r="AT436" i="2"/>
  <c r="AY436" i="2"/>
  <c r="BB436" i="2"/>
  <c r="BC436" i="2" s="1"/>
  <c r="BF436" i="2"/>
  <c r="BG436" i="2"/>
  <c r="BH436" i="2"/>
  <c r="P437" i="2"/>
  <c r="Q437" i="2"/>
  <c r="R437" i="2"/>
  <c r="AQ437" i="2" s="1"/>
  <c r="AC437" i="2"/>
  <c r="AE437" i="2"/>
  <c r="AG437" i="2"/>
  <c r="AL437" i="2"/>
  <c r="AT437" i="2"/>
  <c r="AY437" i="2"/>
  <c r="BB437" i="2"/>
  <c r="BC437" i="2" s="1"/>
  <c r="BF437" i="2"/>
  <c r="BG437" i="2"/>
  <c r="BH437" i="2"/>
  <c r="P438" i="2"/>
  <c r="Q438" i="2"/>
  <c r="R438" i="2"/>
  <c r="AQ438" i="2" s="1"/>
  <c r="AC438" i="2"/>
  <c r="AE438" i="2"/>
  <c r="AG438" i="2"/>
  <c r="AL438" i="2"/>
  <c r="AT438" i="2"/>
  <c r="AY438" i="2"/>
  <c r="BB438" i="2"/>
  <c r="BC438" i="2" s="1"/>
  <c r="BF438" i="2"/>
  <c r="BG438" i="2"/>
  <c r="BH438" i="2"/>
  <c r="P439" i="2"/>
  <c r="Q439" i="2"/>
  <c r="R439" i="2"/>
  <c r="AQ439" i="2" s="1"/>
  <c r="AC439" i="2"/>
  <c r="AE439" i="2"/>
  <c r="AG439" i="2"/>
  <c r="AL439" i="2"/>
  <c r="AT439" i="2"/>
  <c r="AY439" i="2"/>
  <c r="BB439" i="2"/>
  <c r="BC439" i="2" s="1"/>
  <c r="BF439" i="2"/>
  <c r="BG439" i="2"/>
  <c r="BH439" i="2"/>
  <c r="P440" i="2"/>
  <c r="Q440" i="2"/>
  <c r="R440" i="2"/>
  <c r="AQ440" i="2" s="1"/>
  <c r="AC440" i="2"/>
  <c r="AE440" i="2"/>
  <c r="AG440" i="2"/>
  <c r="AL440" i="2"/>
  <c r="AT440" i="2"/>
  <c r="AY440" i="2"/>
  <c r="BB440" i="2"/>
  <c r="BC440" i="2" s="1"/>
  <c r="BF440" i="2"/>
  <c r="BG440" i="2"/>
  <c r="BH440" i="2"/>
  <c r="P441" i="2"/>
  <c r="Q441" i="2"/>
  <c r="R441" i="2"/>
  <c r="AQ441" i="2" s="1"/>
  <c r="AC441" i="2"/>
  <c r="AE441" i="2"/>
  <c r="AG441" i="2"/>
  <c r="AL441" i="2"/>
  <c r="AT441" i="2"/>
  <c r="AY441" i="2"/>
  <c r="BB441" i="2"/>
  <c r="BC441" i="2" s="1"/>
  <c r="BF441" i="2"/>
  <c r="BG441" i="2"/>
  <c r="BH441" i="2"/>
  <c r="P442" i="2"/>
  <c r="Q442" i="2"/>
  <c r="R442" i="2"/>
  <c r="AQ442" i="2" s="1"/>
  <c r="AC442" i="2"/>
  <c r="AE442" i="2"/>
  <c r="AG442" i="2"/>
  <c r="AL442" i="2"/>
  <c r="AT442" i="2"/>
  <c r="AY442" i="2"/>
  <c r="BB442" i="2"/>
  <c r="BC442" i="2" s="1"/>
  <c r="BF442" i="2"/>
  <c r="BG442" i="2"/>
  <c r="BH442" i="2"/>
  <c r="P443" i="2"/>
  <c r="Q443" i="2"/>
  <c r="R443" i="2"/>
  <c r="AQ443" i="2" s="1"/>
  <c r="S443" i="2"/>
  <c r="AC443" i="2"/>
  <c r="AE443" i="2"/>
  <c r="AG443" i="2"/>
  <c r="AL443" i="2"/>
  <c r="AT443" i="2"/>
  <c r="AY443" i="2"/>
  <c r="BB443" i="2"/>
  <c r="BC443" i="2" s="1"/>
  <c r="BF443" i="2"/>
  <c r="BG443" i="2"/>
  <c r="BH443" i="2"/>
  <c r="P444" i="2"/>
  <c r="Q444" i="2"/>
  <c r="R444" i="2"/>
  <c r="AQ444" i="2" s="1"/>
  <c r="AC444" i="2"/>
  <c r="AE444" i="2"/>
  <c r="AG444" i="2"/>
  <c r="AL444" i="2"/>
  <c r="AT444" i="2"/>
  <c r="AY444" i="2"/>
  <c r="BB444" i="2"/>
  <c r="BC444" i="2" s="1"/>
  <c r="BF444" i="2"/>
  <c r="BG444" i="2"/>
  <c r="BH444" i="2"/>
  <c r="P445" i="2"/>
  <c r="Q445" i="2"/>
  <c r="R445" i="2"/>
  <c r="AQ445" i="2" s="1"/>
  <c r="AC445" i="2"/>
  <c r="AE445" i="2"/>
  <c r="AG445" i="2"/>
  <c r="AL445" i="2"/>
  <c r="AT445" i="2"/>
  <c r="AY445" i="2"/>
  <c r="BB445" i="2"/>
  <c r="BC445" i="2" s="1"/>
  <c r="BF445" i="2"/>
  <c r="BG445" i="2"/>
  <c r="BH445" i="2"/>
  <c r="P446" i="2"/>
  <c r="Q446" i="2"/>
  <c r="R446" i="2"/>
  <c r="AQ446" i="2" s="1"/>
  <c r="AC446" i="2"/>
  <c r="AE446" i="2"/>
  <c r="AG446" i="2"/>
  <c r="AL446" i="2"/>
  <c r="AT446" i="2"/>
  <c r="AY446" i="2"/>
  <c r="BB446" i="2"/>
  <c r="BC446" i="2" s="1"/>
  <c r="BF446" i="2"/>
  <c r="BG446" i="2"/>
  <c r="BH446" i="2"/>
  <c r="P447" i="2"/>
  <c r="Q447" i="2"/>
  <c r="R447" i="2"/>
  <c r="AQ447" i="2" s="1"/>
  <c r="AC447" i="2"/>
  <c r="AE447" i="2"/>
  <c r="AG447" i="2"/>
  <c r="AL447" i="2"/>
  <c r="AT447" i="2"/>
  <c r="AY447" i="2"/>
  <c r="BB447" i="2"/>
  <c r="BC447" i="2" s="1"/>
  <c r="BF447" i="2"/>
  <c r="BG447" i="2"/>
  <c r="BH447" i="2"/>
  <c r="P448" i="2"/>
  <c r="Q448" i="2"/>
  <c r="R448" i="2"/>
  <c r="AQ448" i="2" s="1"/>
  <c r="AC448" i="2"/>
  <c r="AE448" i="2"/>
  <c r="AG448" i="2"/>
  <c r="AL448" i="2"/>
  <c r="AT448" i="2"/>
  <c r="AY448" i="2"/>
  <c r="BB448" i="2"/>
  <c r="BC448" i="2" s="1"/>
  <c r="BF448" i="2"/>
  <c r="BG448" i="2"/>
  <c r="BH448" i="2"/>
  <c r="P449" i="2"/>
  <c r="Q449" i="2"/>
  <c r="R449" i="2"/>
  <c r="AQ449" i="2" s="1"/>
  <c r="AC449" i="2"/>
  <c r="AE449" i="2"/>
  <c r="AG449" i="2"/>
  <c r="AL449" i="2"/>
  <c r="AT449" i="2"/>
  <c r="AY449" i="2"/>
  <c r="BB449" i="2"/>
  <c r="BC449" i="2" s="1"/>
  <c r="BF449" i="2"/>
  <c r="BG449" i="2"/>
  <c r="BH449" i="2"/>
  <c r="P450" i="2"/>
  <c r="Q450" i="2"/>
  <c r="R450" i="2"/>
  <c r="AQ450" i="2" s="1"/>
  <c r="AC450" i="2"/>
  <c r="AE450" i="2"/>
  <c r="AG450" i="2"/>
  <c r="AL450" i="2"/>
  <c r="AT450" i="2"/>
  <c r="AY450" i="2"/>
  <c r="BB450" i="2"/>
  <c r="BC450" i="2" s="1"/>
  <c r="BF450" i="2"/>
  <c r="BG450" i="2"/>
  <c r="BH450" i="2"/>
  <c r="P451" i="2"/>
  <c r="Q451" i="2"/>
  <c r="R451" i="2"/>
  <c r="AQ451" i="2" s="1"/>
  <c r="AC451" i="2"/>
  <c r="AE451" i="2"/>
  <c r="AG451" i="2"/>
  <c r="AL451" i="2"/>
  <c r="AT451" i="2"/>
  <c r="AY451" i="2"/>
  <c r="BB451" i="2"/>
  <c r="BC451" i="2" s="1"/>
  <c r="BF451" i="2"/>
  <c r="BG451" i="2"/>
  <c r="BH451" i="2"/>
  <c r="P452" i="2"/>
  <c r="Q452" i="2"/>
  <c r="R452" i="2"/>
  <c r="AQ452" i="2" s="1"/>
  <c r="AC452" i="2"/>
  <c r="AE452" i="2"/>
  <c r="AG452" i="2"/>
  <c r="AL452" i="2"/>
  <c r="AT452" i="2"/>
  <c r="AY452" i="2"/>
  <c r="BB452" i="2"/>
  <c r="BC452" i="2" s="1"/>
  <c r="BF452" i="2"/>
  <c r="BG452" i="2"/>
  <c r="BH452" i="2"/>
  <c r="P453" i="2"/>
  <c r="Q453" i="2"/>
  <c r="R453" i="2"/>
  <c r="AQ453" i="2" s="1"/>
  <c r="AC453" i="2"/>
  <c r="AE453" i="2"/>
  <c r="AG453" i="2"/>
  <c r="AL453" i="2"/>
  <c r="AT453" i="2"/>
  <c r="AY453" i="2"/>
  <c r="BB453" i="2"/>
  <c r="BC453" i="2" s="1"/>
  <c r="BF453" i="2"/>
  <c r="BG453" i="2"/>
  <c r="BH453" i="2"/>
  <c r="P454" i="2"/>
  <c r="Q454" i="2"/>
  <c r="R454" i="2"/>
  <c r="AQ454" i="2" s="1"/>
  <c r="AC454" i="2"/>
  <c r="AE454" i="2"/>
  <c r="AG454" i="2"/>
  <c r="AL454" i="2"/>
  <c r="AT454" i="2"/>
  <c r="AY454" i="2"/>
  <c r="BB454" i="2"/>
  <c r="BC454" i="2" s="1"/>
  <c r="BF454" i="2"/>
  <c r="BG454" i="2"/>
  <c r="BH454" i="2"/>
  <c r="P455" i="2"/>
  <c r="Q455" i="2"/>
  <c r="R455" i="2"/>
  <c r="AQ455" i="2" s="1"/>
  <c r="AC455" i="2"/>
  <c r="AE455" i="2"/>
  <c r="AG455" i="2"/>
  <c r="AL455" i="2"/>
  <c r="AT455" i="2"/>
  <c r="AY455" i="2"/>
  <c r="BB455" i="2"/>
  <c r="BC455" i="2" s="1"/>
  <c r="BF455" i="2"/>
  <c r="BG455" i="2"/>
  <c r="BH455" i="2"/>
  <c r="P456" i="2"/>
  <c r="Q456" i="2"/>
  <c r="R456" i="2"/>
  <c r="AQ456" i="2" s="1"/>
  <c r="AC456" i="2"/>
  <c r="AE456" i="2"/>
  <c r="AG456" i="2"/>
  <c r="AL456" i="2"/>
  <c r="AT456" i="2"/>
  <c r="AY456" i="2"/>
  <c r="BB456" i="2"/>
  <c r="BC456" i="2" s="1"/>
  <c r="BF456" i="2"/>
  <c r="BG456" i="2"/>
  <c r="BH456" i="2"/>
  <c r="P457" i="2"/>
  <c r="Q457" i="2"/>
  <c r="R457" i="2"/>
  <c r="AQ457" i="2" s="1"/>
  <c r="AC457" i="2"/>
  <c r="AE457" i="2"/>
  <c r="AG457" i="2"/>
  <c r="AL457" i="2"/>
  <c r="AT457" i="2"/>
  <c r="AY457" i="2"/>
  <c r="BB457" i="2"/>
  <c r="BC457" i="2" s="1"/>
  <c r="BF457" i="2"/>
  <c r="BG457" i="2"/>
  <c r="BH457" i="2"/>
  <c r="P458" i="2"/>
  <c r="Q458" i="2"/>
  <c r="R458" i="2"/>
  <c r="AQ458" i="2" s="1"/>
  <c r="AC458" i="2"/>
  <c r="AE458" i="2"/>
  <c r="AG458" i="2"/>
  <c r="AL458" i="2"/>
  <c r="AT458" i="2"/>
  <c r="AY458" i="2"/>
  <c r="BB458" i="2"/>
  <c r="BC458" i="2" s="1"/>
  <c r="BF458" i="2"/>
  <c r="BG458" i="2"/>
  <c r="BH458" i="2"/>
  <c r="P459" i="2"/>
  <c r="Q459" i="2"/>
  <c r="R459" i="2"/>
  <c r="AQ459" i="2" s="1"/>
  <c r="AC459" i="2"/>
  <c r="AE459" i="2"/>
  <c r="AG459" i="2"/>
  <c r="AL459" i="2"/>
  <c r="AT459" i="2"/>
  <c r="AY459" i="2"/>
  <c r="BB459" i="2"/>
  <c r="BC459" i="2" s="1"/>
  <c r="BF459" i="2"/>
  <c r="BG459" i="2"/>
  <c r="BH459" i="2"/>
  <c r="P460" i="2"/>
  <c r="Q460" i="2"/>
  <c r="R460" i="2"/>
  <c r="AQ460" i="2" s="1"/>
  <c r="AC460" i="2"/>
  <c r="AE460" i="2"/>
  <c r="AG460" i="2"/>
  <c r="AL460" i="2"/>
  <c r="AT460" i="2"/>
  <c r="AY460" i="2"/>
  <c r="BB460" i="2"/>
  <c r="BC460" i="2" s="1"/>
  <c r="BF460" i="2"/>
  <c r="BG460" i="2"/>
  <c r="BH460" i="2"/>
  <c r="P461" i="2"/>
  <c r="Q461" i="2"/>
  <c r="R461" i="2"/>
  <c r="AQ461" i="2" s="1"/>
  <c r="AC461" i="2"/>
  <c r="AE461" i="2"/>
  <c r="AG461" i="2"/>
  <c r="AL461" i="2"/>
  <c r="AT461" i="2"/>
  <c r="AY461" i="2"/>
  <c r="BB461" i="2"/>
  <c r="BC461" i="2" s="1"/>
  <c r="BF461" i="2"/>
  <c r="BG461" i="2"/>
  <c r="BH461" i="2"/>
  <c r="P462" i="2"/>
  <c r="Q462" i="2"/>
  <c r="R462" i="2"/>
  <c r="AQ462" i="2" s="1"/>
  <c r="AC462" i="2"/>
  <c r="AE462" i="2"/>
  <c r="AG462" i="2"/>
  <c r="AL462" i="2"/>
  <c r="AT462" i="2"/>
  <c r="AY462" i="2"/>
  <c r="BB462" i="2"/>
  <c r="BC462" i="2" s="1"/>
  <c r="BF462" i="2"/>
  <c r="BG462" i="2"/>
  <c r="BH462" i="2"/>
  <c r="P463" i="2"/>
  <c r="Q463" i="2"/>
  <c r="R463" i="2"/>
  <c r="AQ463" i="2" s="1"/>
  <c r="AC463" i="2"/>
  <c r="AE463" i="2"/>
  <c r="AG463" i="2"/>
  <c r="AL463" i="2"/>
  <c r="AT463" i="2"/>
  <c r="AY463" i="2"/>
  <c r="BB463" i="2"/>
  <c r="BC463" i="2" s="1"/>
  <c r="BF463" i="2"/>
  <c r="BG463" i="2"/>
  <c r="BH463" i="2"/>
  <c r="P464" i="2"/>
  <c r="Q464" i="2"/>
  <c r="R464" i="2"/>
  <c r="AQ464" i="2" s="1"/>
  <c r="AC464" i="2"/>
  <c r="AE464" i="2"/>
  <c r="AG464" i="2"/>
  <c r="AL464" i="2"/>
  <c r="AT464" i="2"/>
  <c r="AY464" i="2"/>
  <c r="BB464" i="2"/>
  <c r="BC464" i="2" s="1"/>
  <c r="BF464" i="2"/>
  <c r="BG464" i="2"/>
  <c r="BH464" i="2"/>
  <c r="P465" i="2"/>
  <c r="Q465" i="2"/>
  <c r="R465" i="2"/>
  <c r="AQ465" i="2" s="1"/>
  <c r="AC465" i="2"/>
  <c r="AE465" i="2"/>
  <c r="AG465" i="2"/>
  <c r="AL465" i="2"/>
  <c r="AT465" i="2"/>
  <c r="AY465" i="2"/>
  <c r="BB465" i="2"/>
  <c r="BC465" i="2" s="1"/>
  <c r="BF465" i="2"/>
  <c r="BG465" i="2"/>
  <c r="BH465" i="2"/>
  <c r="P466" i="2"/>
  <c r="Q466" i="2"/>
  <c r="R466" i="2"/>
  <c r="AQ466" i="2" s="1"/>
  <c r="AC466" i="2"/>
  <c r="AE466" i="2"/>
  <c r="AG466" i="2"/>
  <c r="AL466" i="2"/>
  <c r="AT466" i="2"/>
  <c r="AY466" i="2"/>
  <c r="BB466" i="2"/>
  <c r="BC466" i="2" s="1"/>
  <c r="BF466" i="2"/>
  <c r="BG466" i="2"/>
  <c r="BH466" i="2"/>
  <c r="P467" i="2"/>
  <c r="Q467" i="2"/>
  <c r="R467" i="2"/>
  <c r="AQ467" i="2" s="1"/>
  <c r="AC467" i="2"/>
  <c r="AE467" i="2"/>
  <c r="AG467" i="2"/>
  <c r="AL467" i="2"/>
  <c r="AT467" i="2"/>
  <c r="AY467" i="2"/>
  <c r="BB467" i="2"/>
  <c r="BC467" i="2" s="1"/>
  <c r="BF467" i="2"/>
  <c r="BG467" i="2"/>
  <c r="BH467" i="2"/>
  <c r="P468" i="2"/>
  <c r="Q468" i="2"/>
  <c r="R468" i="2"/>
  <c r="AQ468" i="2" s="1"/>
  <c r="AC468" i="2"/>
  <c r="AE468" i="2"/>
  <c r="AG468" i="2"/>
  <c r="AL468" i="2"/>
  <c r="AT468" i="2"/>
  <c r="AY468" i="2"/>
  <c r="BB468" i="2"/>
  <c r="BC468" i="2" s="1"/>
  <c r="BF468" i="2"/>
  <c r="BG468" i="2"/>
  <c r="BH468" i="2"/>
  <c r="P469" i="2"/>
  <c r="Q469" i="2"/>
  <c r="R469" i="2"/>
  <c r="AQ469" i="2" s="1"/>
  <c r="AC469" i="2"/>
  <c r="AE469" i="2"/>
  <c r="AG469" i="2"/>
  <c r="AL469" i="2"/>
  <c r="AT469" i="2"/>
  <c r="AY469" i="2"/>
  <c r="BB469" i="2"/>
  <c r="BC469" i="2" s="1"/>
  <c r="BF469" i="2"/>
  <c r="BG469" i="2"/>
  <c r="BH469" i="2"/>
  <c r="P470" i="2"/>
  <c r="Q470" i="2"/>
  <c r="R470" i="2"/>
  <c r="AQ470" i="2" s="1"/>
  <c r="AC470" i="2"/>
  <c r="AE470" i="2"/>
  <c r="AG470" i="2"/>
  <c r="AL470" i="2"/>
  <c r="AT470" i="2"/>
  <c r="AY470" i="2"/>
  <c r="BB470" i="2"/>
  <c r="BC470" i="2" s="1"/>
  <c r="BF470" i="2"/>
  <c r="BG470" i="2"/>
  <c r="BH470" i="2"/>
  <c r="P471" i="2"/>
  <c r="Q471" i="2"/>
  <c r="R471" i="2"/>
  <c r="AQ471" i="2" s="1"/>
  <c r="AC471" i="2"/>
  <c r="AE471" i="2"/>
  <c r="AG471" i="2"/>
  <c r="AL471" i="2"/>
  <c r="AT471" i="2"/>
  <c r="AY471" i="2"/>
  <c r="BB471" i="2"/>
  <c r="BC471" i="2" s="1"/>
  <c r="BF471" i="2"/>
  <c r="BG471" i="2"/>
  <c r="BH471" i="2"/>
  <c r="P472" i="2"/>
  <c r="Q472" i="2"/>
  <c r="R472" i="2"/>
  <c r="AQ472" i="2" s="1"/>
  <c r="AC472" i="2"/>
  <c r="AE472" i="2"/>
  <c r="AG472" i="2"/>
  <c r="AL472" i="2"/>
  <c r="AT472" i="2"/>
  <c r="AY472" i="2"/>
  <c r="BB472" i="2"/>
  <c r="BC472" i="2" s="1"/>
  <c r="BF472" i="2"/>
  <c r="BG472" i="2"/>
  <c r="BH472" i="2"/>
  <c r="P473" i="2"/>
  <c r="Q473" i="2"/>
  <c r="R473" i="2"/>
  <c r="AQ473" i="2" s="1"/>
  <c r="AC473" i="2"/>
  <c r="AE473" i="2"/>
  <c r="AG473" i="2"/>
  <c r="AL473" i="2"/>
  <c r="AT473" i="2"/>
  <c r="AY473" i="2"/>
  <c r="BB473" i="2"/>
  <c r="BC473" i="2" s="1"/>
  <c r="BF473" i="2"/>
  <c r="BG473" i="2"/>
  <c r="BH473" i="2"/>
  <c r="P474" i="2"/>
  <c r="Q474" i="2"/>
  <c r="R474" i="2"/>
  <c r="AQ474" i="2" s="1"/>
  <c r="AC474" i="2"/>
  <c r="AE474" i="2"/>
  <c r="AG474" i="2"/>
  <c r="AL474" i="2"/>
  <c r="AT474" i="2"/>
  <c r="AY474" i="2"/>
  <c r="BB474" i="2"/>
  <c r="BC474" i="2" s="1"/>
  <c r="BF474" i="2"/>
  <c r="BG474" i="2"/>
  <c r="BH474" i="2"/>
  <c r="P475" i="2"/>
  <c r="Q475" i="2"/>
  <c r="R475" i="2"/>
  <c r="AQ475" i="2" s="1"/>
  <c r="AC475" i="2"/>
  <c r="AE475" i="2"/>
  <c r="AG475" i="2"/>
  <c r="AL475" i="2"/>
  <c r="AT475" i="2"/>
  <c r="AY475" i="2"/>
  <c r="BB475" i="2"/>
  <c r="BC475" i="2" s="1"/>
  <c r="BF475" i="2"/>
  <c r="BG475" i="2"/>
  <c r="BH475" i="2"/>
  <c r="P476" i="2"/>
  <c r="Q476" i="2"/>
  <c r="R476" i="2"/>
  <c r="AQ476" i="2" s="1"/>
  <c r="AC476" i="2"/>
  <c r="AE476" i="2"/>
  <c r="AG476" i="2"/>
  <c r="AL476" i="2"/>
  <c r="AT476" i="2"/>
  <c r="AY476" i="2"/>
  <c r="BB476" i="2"/>
  <c r="BC476" i="2" s="1"/>
  <c r="BF476" i="2"/>
  <c r="BG476" i="2"/>
  <c r="BH476" i="2"/>
  <c r="P477" i="2"/>
  <c r="Q477" i="2"/>
  <c r="R477" i="2"/>
  <c r="AQ477" i="2" s="1"/>
  <c r="AC477" i="2"/>
  <c r="AE477" i="2"/>
  <c r="AG477" i="2"/>
  <c r="AL477" i="2"/>
  <c r="AT477" i="2"/>
  <c r="AY477" i="2"/>
  <c r="BB477" i="2"/>
  <c r="BC477" i="2" s="1"/>
  <c r="BF477" i="2"/>
  <c r="BG477" i="2"/>
  <c r="BH477" i="2"/>
  <c r="P478" i="2"/>
  <c r="Q478" i="2"/>
  <c r="R478" i="2"/>
  <c r="AQ478" i="2" s="1"/>
  <c r="AC478" i="2"/>
  <c r="AE478" i="2"/>
  <c r="AG478" i="2"/>
  <c r="AL478" i="2"/>
  <c r="AT478" i="2"/>
  <c r="AY478" i="2"/>
  <c r="BB478" i="2"/>
  <c r="BC478" i="2" s="1"/>
  <c r="BF478" i="2"/>
  <c r="BG478" i="2"/>
  <c r="BH478" i="2"/>
  <c r="P479" i="2"/>
  <c r="Q479" i="2"/>
  <c r="R479" i="2"/>
  <c r="AQ479" i="2" s="1"/>
  <c r="AC479" i="2"/>
  <c r="AE479" i="2"/>
  <c r="AG479" i="2"/>
  <c r="AL479" i="2"/>
  <c r="AT479" i="2"/>
  <c r="AY479" i="2"/>
  <c r="BB479" i="2"/>
  <c r="BC479" i="2" s="1"/>
  <c r="BF479" i="2"/>
  <c r="BG479" i="2"/>
  <c r="BH479" i="2"/>
  <c r="P480" i="2"/>
  <c r="Q480" i="2"/>
  <c r="R480" i="2"/>
  <c r="AQ480" i="2" s="1"/>
  <c r="AC480" i="2"/>
  <c r="AE480" i="2"/>
  <c r="AG480" i="2"/>
  <c r="AL480" i="2"/>
  <c r="AT480" i="2"/>
  <c r="AY480" i="2"/>
  <c r="BB480" i="2"/>
  <c r="BC480" i="2" s="1"/>
  <c r="BF480" i="2"/>
  <c r="BG480" i="2"/>
  <c r="BH480" i="2"/>
  <c r="P481" i="2"/>
  <c r="Q481" i="2"/>
  <c r="R481" i="2"/>
  <c r="AQ481" i="2" s="1"/>
  <c r="AC481" i="2"/>
  <c r="AE481" i="2"/>
  <c r="AG481" i="2"/>
  <c r="AL481" i="2"/>
  <c r="AT481" i="2"/>
  <c r="AY481" i="2"/>
  <c r="BB481" i="2"/>
  <c r="BC481" i="2" s="1"/>
  <c r="BF481" i="2"/>
  <c r="BG481" i="2"/>
  <c r="BH481" i="2"/>
  <c r="P482" i="2"/>
  <c r="Q482" i="2"/>
  <c r="R482" i="2"/>
  <c r="AQ482" i="2" s="1"/>
  <c r="AC482" i="2"/>
  <c r="AE482" i="2"/>
  <c r="AG482" i="2"/>
  <c r="AL482" i="2"/>
  <c r="AT482" i="2"/>
  <c r="AY482" i="2"/>
  <c r="BB482" i="2"/>
  <c r="BC482" i="2" s="1"/>
  <c r="BF482" i="2"/>
  <c r="BG482" i="2"/>
  <c r="BH482" i="2"/>
  <c r="P483" i="2"/>
  <c r="Q483" i="2"/>
  <c r="R483" i="2"/>
  <c r="AQ483" i="2" s="1"/>
  <c r="AC483" i="2"/>
  <c r="AE483" i="2"/>
  <c r="AG483" i="2"/>
  <c r="AL483" i="2"/>
  <c r="AT483" i="2"/>
  <c r="AY483" i="2"/>
  <c r="BB483" i="2"/>
  <c r="BC483" i="2" s="1"/>
  <c r="BF483" i="2"/>
  <c r="BG483" i="2"/>
  <c r="BH483" i="2"/>
  <c r="P484" i="2"/>
  <c r="Q484" i="2"/>
  <c r="R484" i="2"/>
  <c r="AQ484" i="2" s="1"/>
  <c r="AC484" i="2"/>
  <c r="AE484" i="2"/>
  <c r="AG484" i="2"/>
  <c r="AL484" i="2"/>
  <c r="AT484" i="2"/>
  <c r="AY484" i="2"/>
  <c r="BB484" i="2"/>
  <c r="BC484" i="2" s="1"/>
  <c r="BF484" i="2"/>
  <c r="BG484" i="2"/>
  <c r="BH484" i="2"/>
  <c r="P485" i="2"/>
  <c r="Q485" i="2"/>
  <c r="R485" i="2"/>
  <c r="AQ485" i="2" s="1"/>
  <c r="AC485" i="2"/>
  <c r="AE485" i="2"/>
  <c r="AG485" i="2"/>
  <c r="AL485" i="2"/>
  <c r="AT485" i="2"/>
  <c r="AY485" i="2"/>
  <c r="BB485" i="2"/>
  <c r="BC485" i="2" s="1"/>
  <c r="BF485" i="2"/>
  <c r="BG485" i="2"/>
  <c r="BH485" i="2"/>
  <c r="P486" i="2"/>
  <c r="Q486" i="2"/>
  <c r="R486" i="2"/>
  <c r="AQ486" i="2" s="1"/>
  <c r="AC486" i="2"/>
  <c r="AE486" i="2"/>
  <c r="AG486" i="2"/>
  <c r="AL486" i="2"/>
  <c r="AT486" i="2"/>
  <c r="AY486" i="2"/>
  <c r="BB486" i="2"/>
  <c r="BC486" i="2" s="1"/>
  <c r="BF486" i="2"/>
  <c r="BG486" i="2"/>
  <c r="BH486" i="2"/>
  <c r="P487" i="2"/>
  <c r="Q487" i="2"/>
  <c r="R487" i="2"/>
  <c r="AQ487" i="2" s="1"/>
  <c r="AC487" i="2"/>
  <c r="AE487" i="2"/>
  <c r="AG487" i="2"/>
  <c r="AL487" i="2"/>
  <c r="AT487" i="2"/>
  <c r="AY487" i="2"/>
  <c r="BB487" i="2"/>
  <c r="BC487" i="2" s="1"/>
  <c r="BF487" i="2"/>
  <c r="BG487" i="2"/>
  <c r="BH487" i="2"/>
  <c r="P488" i="2"/>
  <c r="Q488" i="2"/>
  <c r="R488" i="2"/>
  <c r="AQ488" i="2" s="1"/>
  <c r="AC488" i="2"/>
  <c r="AE488" i="2"/>
  <c r="AG488" i="2"/>
  <c r="AL488" i="2"/>
  <c r="AT488" i="2"/>
  <c r="AY488" i="2"/>
  <c r="BB488" i="2"/>
  <c r="BC488" i="2" s="1"/>
  <c r="BF488" i="2"/>
  <c r="BG488" i="2"/>
  <c r="BH488" i="2"/>
  <c r="P489" i="2"/>
  <c r="Q489" i="2"/>
  <c r="R489" i="2"/>
  <c r="AQ489" i="2" s="1"/>
  <c r="AC489" i="2"/>
  <c r="AE489" i="2"/>
  <c r="AG489" i="2"/>
  <c r="AL489" i="2"/>
  <c r="AT489" i="2"/>
  <c r="AY489" i="2"/>
  <c r="BB489" i="2"/>
  <c r="BC489" i="2" s="1"/>
  <c r="BF489" i="2"/>
  <c r="BG489" i="2"/>
  <c r="BH489" i="2"/>
  <c r="P490" i="2"/>
  <c r="Q490" i="2"/>
  <c r="R490" i="2"/>
  <c r="AQ490" i="2" s="1"/>
  <c r="AC490" i="2"/>
  <c r="AE490" i="2"/>
  <c r="AG490" i="2"/>
  <c r="AL490" i="2"/>
  <c r="AT490" i="2"/>
  <c r="AY490" i="2"/>
  <c r="BB490" i="2"/>
  <c r="BC490" i="2" s="1"/>
  <c r="BF490" i="2"/>
  <c r="BG490" i="2"/>
  <c r="BH490" i="2"/>
  <c r="P491" i="2"/>
  <c r="Q491" i="2"/>
  <c r="R491" i="2"/>
  <c r="AQ491" i="2" s="1"/>
  <c r="AC491" i="2"/>
  <c r="AE491" i="2"/>
  <c r="AG491" i="2"/>
  <c r="AL491" i="2"/>
  <c r="AT491" i="2"/>
  <c r="AY491" i="2"/>
  <c r="BB491" i="2"/>
  <c r="BC491" i="2" s="1"/>
  <c r="BF491" i="2"/>
  <c r="BG491" i="2"/>
  <c r="BH491" i="2"/>
  <c r="P492" i="2"/>
  <c r="Q492" i="2"/>
  <c r="R492" i="2"/>
  <c r="AQ492" i="2" s="1"/>
  <c r="AC492" i="2"/>
  <c r="AE492" i="2"/>
  <c r="AG492" i="2"/>
  <c r="AL492" i="2"/>
  <c r="AT492" i="2"/>
  <c r="AY492" i="2"/>
  <c r="BB492" i="2"/>
  <c r="BC492" i="2" s="1"/>
  <c r="BF492" i="2"/>
  <c r="BG492" i="2"/>
  <c r="BH492" i="2"/>
  <c r="P493" i="2"/>
  <c r="Q493" i="2"/>
  <c r="R493" i="2"/>
  <c r="AQ493" i="2" s="1"/>
  <c r="AC493" i="2"/>
  <c r="AE493" i="2"/>
  <c r="AG493" i="2"/>
  <c r="AL493" i="2"/>
  <c r="AT493" i="2"/>
  <c r="AY493" i="2"/>
  <c r="BB493" i="2"/>
  <c r="BC493" i="2" s="1"/>
  <c r="BF493" i="2"/>
  <c r="BG493" i="2"/>
  <c r="BH493" i="2"/>
  <c r="P494" i="2"/>
  <c r="Q494" i="2"/>
  <c r="R494" i="2"/>
  <c r="AQ494" i="2" s="1"/>
  <c r="AC494" i="2"/>
  <c r="AE494" i="2"/>
  <c r="AG494" i="2"/>
  <c r="AL494" i="2"/>
  <c r="AT494" i="2"/>
  <c r="AY494" i="2"/>
  <c r="BB494" i="2"/>
  <c r="BC494" i="2" s="1"/>
  <c r="BF494" i="2"/>
  <c r="BG494" i="2"/>
  <c r="BH494" i="2"/>
  <c r="P495" i="2"/>
  <c r="Q495" i="2"/>
  <c r="R495" i="2"/>
  <c r="AQ495" i="2" s="1"/>
  <c r="AC495" i="2"/>
  <c r="AE495" i="2"/>
  <c r="AG495" i="2"/>
  <c r="AL495" i="2"/>
  <c r="AT495" i="2"/>
  <c r="AY495" i="2"/>
  <c r="BB495" i="2"/>
  <c r="BC495" i="2" s="1"/>
  <c r="BF495" i="2"/>
  <c r="BG495" i="2"/>
  <c r="BH495" i="2"/>
  <c r="P496" i="2"/>
  <c r="Q496" i="2"/>
  <c r="R496" i="2"/>
  <c r="AQ496" i="2" s="1"/>
  <c r="AC496" i="2"/>
  <c r="AE496" i="2"/>
  <c r="AG496" i="2"/>
  <c r="AL496" i="2"/>
  <c r="AT496" i="2"/>
  <c r="AY496" i="2"/>
  <c r="BB496" i="2"/>
  <c r="BC496" i="2" s="1"/>
  <c r="BF496" i="2"/>
  <c r="BG496" i="2"/>
  <c r="BH496" i="2"/>
  <c r="P497" i="2"/>
  <c r="Q497" i="2"/>
  <c r="R497" i="2"/>
  <c r="AQ497" i="2" s="1"/>
  <c r="AC497" i="2"/>
  <c r="AE497" i="2"/>
  <c r="AG497" i="2"/>
  <c r="AL497" i="2"/>
  <c r="AT497" i="2"/>
  <c r="AY497" i="2"/>
  <c r="BB497" i="2"/>
  <c r="BC497" i="2" s="1"/>
  <c r="BF497" i="2"/>
  <c r="BG497" i="2"/>
  <c r="BH497" i="2"/>
  <c r="P498" i="2"/>
  <c r="Q498" i="2"/>
  <c r="R498" i="2"/>
  <c r="AQ498" i="2" s="1"/>
  <c r="AC498" i="2"/>
  <c r="AE498" i="2"/>
  <c r="AG498" i="2"/>
  <c r="AL498" i="2"/>
  <c r="AT498" i="2"/>
  <c r="AY498" i="2"/>
  <c r="BB498" i="2"/>
  <c r="BC498" i="2" s="1"/>
  <c r="BF498" i="2"/>
  <c r="BG498" i="2"/>
  <c r="BH498" i="2"/>
  <c r="P499" i="2"/>
  <c r="Q499" i="2"/>
  <c r="R499" i="2"/>
  <c r="AQ499" i="2" s="1"/>
  <c r="AC499" i="2"/>
  <c r="AE499" i="2"/>
  <c r="AG499" i="2"/>
  <c r="AL499" i="2"/>
  <c r="AT499" i="2"/>
  <c r="AY499" i="2"/>
  <c r="BB499" i="2"/>
  <c r="BC499" i="2" s="1"/>
  <c r="BF499" i="2"/>
  <c r="BG499" i="2"/>
  <c r="BH499" i="2"/>
  <c r="P500" i="2"/>
  <c r="Q500" i="2"/>
  <c r="R500" i="2"/>
  <c r="AQ500" i="2" s="1"/>
  <c r="AC500" i="2"/>
  <c r="AE500" i="2"/>
  <c r="AG500" i="2"/>
  <c r="AL500" i="2"/>
  <c r="AT500" i="2"/>
  <c r="AY500" i="2"/>
  <c r="BB500" i="2"/>
  <c r="BC500" i="2" s="1"/>
  <c r="BF500" i="2"/>
  <c r="BG500" i="2"/>
  <c r="BH500" i="2"/>
  <c r="P501" i="2"/>
  <c r="Q501" i="2"/>
  <c r="R501" i="2"/>
  <c r="AQ501" i="2" s="1"/>
  <c r="AC501" i="2"/>
  <c r="AE501" i="2"/>
  <c r="AG501" i="2"/>
  <c r="AL501" i="2"/>
  <c r="AT501" i="2"/>
  <c r="AY501" i="2"/>
  <c r="BB501" i="2"/>
  <c r="BC501" i="2" s="1"/>
  <c r="BF501" i="2"/>
  <c r="BG501" i="2"/>
  <c r="BH501" i="2"/>
  <c r="P502" i="2"/>
  <c r="Q502" i="2"/>
  <c r="R502" i="2"/>
  <c r="AQ502" i="2" s="1"/>
  <c r="AC502" i="2"/>
  <c r="AE502" i="2"/>
  <c r="AG502" i="2"/>
  <c r="AL502" i="2"/>
  <c r="AT502" i="2"/>
  <c r="AY502" i="2"/>
  <c r="BB502" i="2"/>
  <c r="BC502" i="2" s="1"/>
  <c r="BF502" i="2"/>
  <c r="BG502" i="2"/>
  <c r="BH502" i="2"/>
  <c r="P503" i="2"/>
  <c r="Q503" i="2"/>
  <c r="R503" i="2"/>
  <c r="AQ503" i="2" s="1"/>
  <c r="AC503" i="2"/>
  <c r="AE503" i="2"/>
  <c r="AG503" i="2"/>
  <c r="AL503" i="2"/>
  <c r="AT503" i="2"/>
  <c r="AY503" i="2"/>
  <c r="BB503" i="2"/>
  <c r="BC503" i="2" s="1"/>
  <c r="BF503" i="2"/>
  <c r="BG503" i="2"/>
  <c r="BH503" i="2"/>
  <c r="P504" i="2"/>
  <c r="Q504" i="2"/>
  <c r="R504" i="2"/>
  <c r="AQ504" i="2" s="1"/>
  <c r="AC504" i="2"/>
  <c r="AE504" i="2"/>
  <c r="AG504" i="2"/>
  <c r="AL504" i="2"/>
  <c r="AT504" i="2"/>
  <c r="AY504" i="2"/>
  <c r="BB504" i="2"/>
  <c r="BC504" i="2" s="1"/>
  <c r="BF504" i="2"/>
  <c r="BG504" i="2"/>
  <c r="BH504" i="2"/>
  <c r="P505" i="2"/>
  <c r="Q505" i="2"/>
  <c r="R505" i="2"/>
  <c r="AQ505" i="2" s="1"/>
  <c r="AC505" i="2"/>
  <c r="AE505" i="2"/>
  <c r="AG505" i="2"/>
  <c r="AL505" i="2"/>
  <c r="AT505" i="2"/>
  <c r="AY505" i="2"/>
  <c r="BB505" i="2"/>
  <c r="BC505" i="2" s="1"/>
  <c r="BF505" i="2"/>
  <c r="BG505" i="2"/>
  <c r="BH505" i="2"/>
  <c r="P506" i="2"/>
  <c r="Q506" i="2"/>
  <c r="R506" i="2"/>
  <c r="AQ506" i="2" s="1"/>
  <c r="AC506" i="2"/>
  <c r="AE506" i="2"/>
  <c r="AG506" i="2"/>
  <c r="AL506" i="2"/>
  <c r="AT506" i="2"/>
  <c r="AY506" i="2"/>
  <c r="BB506" i="2"/>
  <c r="BC506" i="2" s="1"/>
  <c r="BF506" i="2"/>
  <c r="BG506" i="2"/>
  <c r="BH506" i="2"/>
  <c r="P507" i="2"/>
  <c r="Q507" i="2"/>
  <c r="R507" i="2"/>
  <c r="AQ507" i="2" s="1"/>
  <c r="AC507" i="2"/>
  <c r="AE507" i="2"/>
  <c r="AG507" i="2"/>
  <c r="AL507" i="2"/>
  <c r="AT507" i="2"/>
  <c r="AY507" i="2"/>
  <c r="BB507" i="2"/>
  <c r="BC507" i="2" s="1"/>
  <c r="BF507" i="2"/>
  <c r="BG507" i="2"/>
  <c r="BH507" i="2"/>
  <c r="P508" i="2"/>
  <c r="Q508" i="2"/>
  <c r="R508" i="2"/>
  <c r="AQ508" i="2" s="1"/>
  <c r="AC508" i="2"/>
  <c r="AE508" i="2"/>
  <c r="AG508" i="2"/>
  <c r="AL508" i="2"/>
  <c r="AT508" i="2"/>
  <c r="AY508" i="2"/>
  <c r="BB508" i="2"/>
  <c r="BC508" i="2" s="1"/>
  <c r="BF508" i="2"/>
  <c r="BG508" i="2"/>
  <c r="BH508" i="2"/>
  <c r="P509" i="2"/>
  <c r="Q509" i="2"/>
  <c r="R509" i="2"/>
  <c r="AQ509" i="2" s="1"/>
  <c r="AC509" i="2"/>
  <c r="AE509" i="2"/>
  <c r="AG509" i="2"/>
  <c r="AL509" i="2"/>
  <c r="AT509" i="2"/>
  <c r="AY509" i="2"/>
  <c r="BB509" i="2"/>
  <c r="BC509" i="2" s="1"/>
  <c r="BF509" i="2"/>
  <c r="BG509" i="2"/>
  <c r="BH509" i="2"/>
  <c r="P510" i="2"/>
  <c r="Q510" i="2"/>
  <c r="R510" i="2"/>
  <c r="AQ510" i="2" s="1"/>
  <c r="AC510" i="2"/>
  <c r="AE510" i="2"/>
  <c r="AG510" i="2"/>
  <c r="AL510" i="2"/>
  <c r="AT510" i="2"/>
  <c r="AY510" i="2"/>
  <c r="BB510" i="2"/>
  <c r="BC510" i="2" s="1"/>
  <c r="BF510" i="2"/>
  <c r="BG510" i="2"/>
  <c r="BH510" i="2"/>
  <c r="P511" i="2"/>
  <c r="Q511" i="2"/>
  <c r="R511" i="2"/>
  <c r="AQ511" i="2" s="1"/>
  <c r="AC511" i="2"/>
  <c r="AE511" i="2"/>
  <c r="AG511" i="2"/>
  <c r="AL511" i="2"/>
  <c r="AT511" i="2"/>
  <c r="AY511" i="2"/>
  <c r="BB511" i="2"/>
  <c r="BC511" i="2" s="1"/>
  <c r="BF511" i="2"/>
  <c r="BG511" i="2"/>
  <c r="BH511" i="2"/>
  <c r="P512" i="2"/>
  <c r="Q512" i="2"/>
  <c r="R512" i="2"/>
  <c r="AQ512" i="2" s="1"/>
  <c r="AC512" i="2"/>
  <c r="AE512" i="2"/>
  <c r="AG512" i="2"/>
  <c r="AL512" i="2"/>
  <c r="AT512" i="2"/>
  <c r="AY512" i="2"/>
  <c r="BB512" i="2"/>
  <c r="BC512" i="2" s="1"/>
  <c r="BF512" i="2"/>
  <c r="BG512" i="2"/>
  <c r="BH512" i="2"/>
  <c r="P513" i="2"/>
  <c r="Q513" i="2"/>
  <c r="R513" i="2"/>
  <c r="AQ513" i="2" s="1"/>
  <c r="AC513" i="2"/>
  <c r="AE513" i="2"/>
  <c r="AG513" i="2"/>
  <c r="AL513" i="2"/>
  <c r="AT513" i="2"/>
  <c r="AY513" i="2"/>
  <c r="BB513" i="2"/>
  <c r="BC513" i="2" s="1"/>
  <c r="BF513" i="2"/>
  <c r="BG513" i="2"/>
  <c r="BH513" i="2"/>
  <c r="P514" i="2"/>
  <c r="Q514" i="2"/>
  <c r="R514" i="2"/>
  <c r="AQ514" i="2" s="1"/>
  <c r="AC514" i="2"/>
  <c r="AE514" i="2"/>
  <c r="AG514" i="2"/>
  <c r="AL514" i="2"/>
  <c r="AT514" i="2"/>
  <c r="AY514" i="2"/>
  <c r="BB514" i="2"/>
  <c r="BC514" i="2" s="1"/>
  <c r="BF514" i="2"/>
  <c r="BG514" i="2"/>
  <c r="BH514" i="2"/>
  <c r="P515" i="2"/>
  <c r="Q515" i="2"/>
  <c r="R515" i="2"/>
  <c r="AQ515" i="2" s="1"/>
  <c r="AC515" i="2"/>
  <c r="AE515" i="2"/>
  <c r="AG515" i="2"/>
  <c r="AL515" i="2"/>
  <c r="AT515" i="2"/>
  <c r="AY515" i="2"/>
  <c r="BB515" i="2"/>
  <c r="BC515" i="2" s="1"/>
  <c r="BF515" i="2"/>
  <c r="BG515" i="2"/>
  <c r="BH515" i="2"/>
  <c r="P516" i="2"/>
  <c r="Q516" i="2"/>
  <c r="R516" i="2"/>
  <c r="AQ516" i="2" s="1"/>
  <c r="AC516" i="2"/>
  <c r="AE516" i="2"/>
  <c r="AG516" i="2"/>
  <c r="AL516" i="2"/>
  <c r="AT516" i="2"/>
  <c r="AY516" i="2"/>
  <c r="BB516" i="2"/>
  <c r="BC516" i="2" s="1"/>
  <c r="BF516" i="2"/>
  <c r="BG516" i="2"/>
  <c r="BH516" i="2"/>
  <c r="P517" i="2"/>
  <c r="Q517" i="2"/>
  <c r="R517" i="2"/>
  <c r="AQ517" i="2" s="1"/>
  <c r="AC517" i="2"/>
  <c r="AE517" i="2"/>
  <c r="AG517" i="2"/>
  <c r="AL517" i="2"/>
  <c r="AT517" i="2"/>
  <c r="AY517" i="2"/>
  <c r="BB517" i="2"/>
  <c r="BC517" i="2" s="1"/>
  <c r="BF517" i="2"/>
  <c r="BG517" i="2"/>
  <c r="BH517" i="2"/>
  <c r="P518" i="2"/>
  <c r="Q518" i="2"/>
  <c r="R518" i="2"/>
  <c r="AQ518" i="2" s="1"/>
  <c r="AC518" i="2"/>
  <c r="AE518" i="2"/>
  <c r="AG518" i="2"/>
  <c r="AL518" i="2"/>
  <c r="AT518" i="2"/>
  <c r="AY518" i="2"/>
  <c r="BB518" i="2"/>
  <c r="BC518" i="2" s="1"/>
  <c r="BF518" i="2"/>
  <c r="BG518" i="2"/>
  <c r="BH518" i="2"/>
  <c r="P519" i="2"/>
  <c r="Q519" i="2"/>
  <c r="R519" i="2"/>
  <c r="AQ519" i="2" s="1"/>
  <c r="AC519" i="2"/>
  <c r="AE519" i="2"/>
  <c r="AG519" i="2"/>
  <c r="AL519" i="2"/>
  <c r="AT519" i="2"/>
  <c r="AY519" i="2"/>
  <c r="BB519" i="2"/>
  <c r="BC519" i="2" s="1"/>
  <c r="BF519" i="2"/>
  <c r="BG519" i="2"/>
  <c r="BH519" i="2"/>
  <c r="P520" i="2"/>
  <c r="Q520" i="2"/>
  <c r="R520" i="2"/>
  <c r="AQ520" i="2" s="1"/>
  <c r="AC520" i="2"/>
  <c r="AE520" i="2"/>
  <c r="AG520" i="2"/>
  <c r="AL520" i="2"/>
  <c r="AT520" i="2"/>
  <c r="AY520" i="2"/>
  <c r="BB520" i="2"/>
  <c r="BC520" i="2" s="1"/>
  <c r="BF520" i="2"/>
  <c r="BG520" i="2"/>
  <c r="BH520" i="2"/>
  <c r="P521" i="2"/>
  <c r="Q521" i="2"/>
  <c r="R521" i="2"/>
  <c r="AQ521" i="2" s="1"/>
  <c r="AC521" i="2"/>
  <c r="AE521" i="2"/>
  <c r="AG521" i="2"/>
  <c r="AL521" i="2"/>
  <c r="AT521" i="2"/>
  <c r="AY521" i="2"/>
  <c r="BB521" i="2"/>
  <c r="BC521" i="2" s="1"/>
  <c r="BF521" i="2"/>
  <c r="BG521" i="2"/>
  <c r="BH521" i="2"/>
  <c r="P522" i="2"/>
  <c r="Q522" i="2"/>
  <c r="R522" i="2"/>
  <c r="AQ522" i="2" s="1"/>
  <c r="AC522" i="2"/>
  <c r="AE522" i="2"/>
  <c r="AG522" i="2"/>
  <c r="AL522" i="2"/>
  <c r="AT522" i="2"/>
  <c r="AY522" i="2"/>
  <c r="BB522" i="2"/>
  <c r="BC522" i="2" s="1"/>
  <c r="BF522" i="2"/>
  <c r="BG522" i="2"/>
  <c r="BH522" i="2"/>
  <c r="P523" i="2"/>
  <c r="Q523" i="2"/>
  <c r="R523" i="2"/>
  <c r="AQ523" i="2" s="1"/>
  <c r="AC523" i="2"/>
  <c r="AE523" i="2"/>
  <c r="AG523" i="2"/>
  <c r="AL523" i="2"/>
  <c r="AT523" i="2"/>
  <c r="AY523" i="2"/>
  <c r="BB523" i="2"/>
  <c r="BC523" i="2" s="1"/>
  <c r="BF523" i="2"/>
  <c r="BG523" i="2"/>
  <c r="BH523" i="2"/>
  <c r="P524" i="2"/>
  <c r="Q524" i="2"/>
  <c r="R524" i="2"/>
  <c r="AQ524" i="2" s="1"/>
  <c r="AC524" i="2"/>
  <c r="AE524" i="2"/>
  <c r="AG524" i="2"/>
  <c r="AL524" i="2"/>
  <c r="AT524" i="2"/>
  <c r="AY524" i="2"/>
  <c r="BB524" i="2"/>
  <c r="BC524" i="2" s="1"/>
  <c r="BF524" i="2"/>
  <c r="BG524" i="2"/>
  <c r="BH524" i="2"/>
  <c r="P525" i="2"/>
  <c r="Q525" i="2"/>
  <c r="R525" i="2"/>
  <c r="AQ525" i="2" s="1"/>
  <c r="AC525" i="2"/>
  <c r="AE525" i="2"/>
  <c r="AG525" i="2"/>
  <c r="AL525" i="2"/>
  <c r="AT525" i="2"/>
  <c r="AY525" i="2"/>
  <c r="BB525" i="2"/>
  <c r="BC525" i="2" s="1"/>
  <c r="BF525" i="2"/>
  <c r="BG525" i="2"/>
  <c r="BH525" i="2"/>
  <c r="P526" i="2"/>
  <c r="Q526" i="2"/>
  <c r="R526" i="2"/>
  <c r="AQ526" i="2" s="1"/>
  <c r="AC526" i="2"/>
  <c r="AE526" i="2"/>
  <c r="AG526" i="2"/>
  <c r="AL526" i="2"/>
  <c r="AT526" i="2"/>
  <c r="AY526" i="2"/>
  <c r="BB526" i="2"/>
  <c r="BC526" i="2" s="1"/>
  <c r="BF526" i="2"/>
  <c r="BG526" i="2"/>
  <c r="BH526" i="2"/>
  <c r="P527" i="2"/>
  <c r="Q527" i="2"/>
  <c r="R527" i="2"/>
  <c r="AQ527" i="2" s="1"/>
  <c r="AC527" i="2"/>
  <c r="AE527" i="2"/>
  <c r="AG527" i="2"/>
  <c r="AL527" i="2"/>
  <c r="AT527" i="2"/>
  <c r="AY527" i="2"/>
  <c r="BB527" i="2"/>
  <c r="BC527" i="2" s="1"/>
  <c r="BF527" i="2"/>
  <c r="BG527" i="2"/>
  <c r="BH527" i="2"/>
  <c r="P528" i="2"/>
  <c r="Q528" i="2"/>
  <c r="R528" i="2"/>
  <c r="AQ528" i="2" s="1"/>
  <c r="AC528" i="2"/>
  <c r="AE528" i="2"/>
  <c r="AG528" i="2"/>
  <c r="AL528" i="2"/>
  <c r="AT528" i="2"/>
  <c r="AY528" i="2"/>
  <c r="BB528" i="2"/>
  <c r="BC528" i="2" s="1"/>
  <c r="BF528" i="2"/>
  <c r="BG528" i="2"/>
  <c r="BH528" i="2"/>
  <c r="P529" i="2"/>
  <c r="Q529" i="2"/>
  <c r="R529" i="2"/>
  <c r="AQ529" i="2" s="1"/>
  <c r="AC529" i="2"/>
  <c r="AE529" i="2"/>
  <c r="AG529" i="2"/>
  <c r="AL529" i="2"/>
  <c r="AT529" i="2"/>
  <c r="AY529" i="2"/>
  <c r="BB529" i="2"/>
  <c r="BC529" i="2" s="1"/>
  <c r="BF529" i="2"/>
  <c r="BG529" i="2"/>
  <c r="BH529" i="2"/>
  <c r="P530" i="2"/>
  <c r="Q530" i="2"/>
  <c r="R530" i="2"/>
  <c r="AQ530" i="2" s="1"/>
  <c r="AC530" i="2"/>
  <c r="AE530" i="2"/>
  <c r="AG530" i="2"/>
  <c r="AL530" i="2"/>
  <c r="AT530" i="2"/>
  <c r="AY530" i="2"/>
  <c r="BB530" i="2"/>
  <c r="BC530" i="2" s="1"/>
  <c r="BF530" i="2"/>
  <c r="BG530" i="2"/>
  <c r="BH530" i="2"/>
  <c r="P531" i="2"/>
  <c r="Q531" i="2"/>
  <c r="R531" i="2"/>
  <c r="AQ531" i="2" s="1"/>
  <c r="AC531" i="2"/>
  <c r="AE531" i="2"/>
  <c r="AG531" i="2"/>
  <c r="AL531" i="2"/>
  <c r="AT531" i="2"/>
  <c r="AY531" i="2"/>
  <c r="BB531" i="2"/>
  <c r="BC531" i="2" s="1"/>
  <c r="BF531" i="2"/>
  <c r="BG531" i="2"/>
  <c r="BH531" i="2"/>
  <c r="P532" i="2"/>
  <c r="Q532" i="2"/>
  <c r="R532" i="2"/>
  <c r="AQ532" i="2" s="1"/>
  <c r="AC532" i="2"/>
  <c r="AE532" i="2"/>
  <c r="AG532" i="2"/>
  <c r="AL532" i="2"/>
  <c r="AT532" i="2"/>
  <c r="AY532" i="2"/>
  <c r="BB532" i="2"/>
  <c r="BC532" i="2" s="1"/>
  <c r="BF532" i="2"/>
  <c r="BG532" i="2"/>
  <c r="BH532" i="2"/>
  <c r="P533" i="2"/>
  <c r="Q533" i="2"/>
  <c r="R533" i="2"/>
  <c r="AQ533" i="2" s="1"/>
  <c r="AC533" i="2"/>
  <c r="AE533" i="2"/>
  <c r="AG533" i="2"/>
  <c r="AL533" i="2"/>
  <c r="AT533" i="2"/>
  <c r="AY533" i="2"/>
  <c r="BB533" i="2"/>
  <c r="BC533" i="2" s="1"/>
  <c r="BF533" i="2"/>
  <c r="BG533" i="2"/>
  <c r="BH533" i="2"/>
  <c r="P534" i="2"/>
  <c r="Q534" i="2"/>
  <c r="R534" i="2"/>
  <c r="AQ534" i="2" s="1"/>
  <c r="AC534" i="2"/>
  <c r="AE534" i="2"/>
  <c r="AG534" i="2"/>
  <c r="AL534" i="2"/>
  <c r="AT534" i="2"/>
  <c r="AY534" i="2"/>
  <c r="BB534" i="2"/>
  <c r="BC534" i="2" s="1"/>
  <c r="BF534" i="2"/>
  <c r="BG534" i="2"/>
  <c r="BH534" i="2"/>
  <c r="P535" i="2"/>
  <c r="Q535" i="2"/>
  <c r="R535" i="2"/>
  <c r="AQ535" i="2" s="1"/>
  <c r="AC535" i="2"/>
  <c r="AE535" i="2"/>
  <c r="AG535" i="2"/>
  <c r="AL535" i="2"/>
  <c r="AT535" i="2"/>
  <c r="AY535" i="2"/>
  <c r="BB535" i="2"/>
  <c r="BC535" i="2" s="1"/>
  <c r="BF535" i="2"/>
  <c r="BG535" i="2"/>
  <c r="BH535" i="2"/>
  <c r="P536" i="2"/>
  <c r="Q536" i="2"/>
  <c r="R536" i="2"/>
  <c r="AQ536" i="2" s="1"/>
  <c r="AC536" i="2"/>
  <c r="AE536" i="2"/>
  <c r="AG536" i="2"/>
  <c r="AL536" i="2"/>
  <c r="AT536" i="2"/>
  <c r="AY536" i="2"/>
  <c r="BB536" i="2"/>
  <c r="BC536" i="2" s="1"/>
  <c r="BF536" i="2"/>
  <c r="BG536" i="2"/>
  <c r="BH536" i="2"/>
  <c r="P537" i="2"/>
  <c r="Q537" i="2"/>
  <c r="R537" i="2"/>
  <c r="AQ537" i="2" s="1"/>
  <c r="AC537" i="2"/>
  <c r="AE537" i="2"/>
  <c r="AG537" i="2"/>
  <c r="AL537" i="2"/>
  <c r="AT537" i="2"/>
  <c r="AY537" i="2"/>
  <c r="BB537" i="2"/>
  <c r="BC537" i="2" s="1"/>
  <c r="BF537" i="2"/>
  <c r="BG537" i="2"/>
  <c r="BH537" i="2"/>
  <c r="P538" i="2"/>
  <c r="Q538" i="2"/>
  <c r="R538" i="2"/>
  <c r="AQ538" i="2" s="1"/>
  <c r="AC538" i="2"/>
  <c r="AE538" i="2"/>
  <c r="AG538" i="2"/>
  <c r="AL538" i="2"/>
  <c r="AT538" i="2"/>
  <c r="AY538" i="2"/>
  <c r="BB538" i="2"/>
  <c r="BC538" i="2" s="1"/>
  <c r="BF538" i="2"/>
  <c r="BG538" i="2"/>
  <c r="BH538" i="2"/>
  <c r="P539" i="2"/>
  <c r="Q539" i="2"/>
  <c r="R539" i="2"/>
  <c r="AQ539" i="2" s="1"/>
  <c r="AC539" i="2"/>
  <c r="AE539" i="2"/>
  <c r="AG539" i="2"/>
  <c r="AL539" i="2"/>
  <c r="AT539" i="2"/>
  <c r="AY539" i="2"/>
  <c r="BB539" i="2"/>
  <c r="BC539" i="2" s="1"/>
  <c r="BF539" i="2"/>
  <c r="BG539" i="2"/>
  <c r="BH539" i="2"/>
  <c r="P540" i="2"/>
  <c r="Q540" i="2"/>
  <c r="R540" i="2"/>
  <c r="AQ540" i="2" s="1"/>
  <c r="AC540" i="2"/>
  <c r="AE540" i="2"/>
  <c r="AG540" i="2"/>
  <c r="AL540" i="2"/>
  <c r="AT540" i="2"/>
  <c r="AY540" i="2"/>
  <c r="BB540" i="2"/>
  <c r="BC540" i="2" s="1"/>
  <c r="BF540" i="2"/>
  <c r="BG540" i="2"/>
  <c r="BH540" i="2"/>
  <c r="P541" i="2"/>
  <c r="Q541" i="2"/>
  <c r="R541" i="2"/>
  <c r="AQ541" i="2" s="1"/>
  <c r="AC541" i="2"/>
  <c r="AE541" i="2"/>
  <c r="AG541" i="2"/>
  <c r="AL541" i="2"/>
  <c r="AT541" i="2"/>
  <c r="AY541" i="2"/>
  <c r="BB541" i="2"/>
  <c r="BC541" i="2" s="1"/>
  <c r="BF541" i="2"/>
  <c r="BG541" i="2"/>
  <c r="BH541" i="2"/>
  <c r="P542" i="2"/>
  <c r="Q542" i="2"/>
  <c r="R542" i="2"/>
  <c r="AQ542" i="2" s="1"/>
  <c r="AC542" i="2"/>
  <c r="AE542" i="2"/>
  <c r="AG542" i="2"/>
  <c r="AL542" i="2"/>
  <c r="AT542" i="2"/>
  <c r="AY542" i="2"/>
  <c r="BB542" i="2"/>
  <c r="BC542" i="2" s="1"/>
  <c r="BF542" i="2"/>
  <c r="BG542" i="2"/>
  <c r="BH542" i="2"/>
  <c r="P543" i="2"/>
  <c r="Q543" i="2"/>
  <c r="R543" i="2"/>
  <c r="AQ543" i="2" s="1"/>
  <c r="AC543" i="2"/>
  <c r="AE543" i="2"/>
  <c r="AG543" i="2"/>
  <c r="AL543" i="2"/>
  <c r="AT543" i="2"/>
  <c r="AY543" i="2"/>
  <c r="BB543" i="2"/>
  <c r="BC543" i="2" s="1"/>
  <c r="BF543" i="2"/>
  <c r="BG543" i="2"/>
  <c r="BH543" i="2"/>
  <c r="P544" i="2"/>
  <c r="Q544" i="2"/>
  <c r="R544" i="2"/>
  <c r="AQ544" i="2" s="1"/>
  <c r="AC544" i="2"/>
  <c r="AE544" i="2"/>
  <c r="AG544" i="2"/>
  <c r="AL544" i="2"/>
  <c r="AT544" i="2"/>
  <c r="AY544" i="2"/>
  <c r="BB544" i="2"/>
  <c r="BC544" i="2" s="1"/>
  <c r="BF544" i="2"/>
  <c r="BG544" i="2"/>
  <c r="BH544" i="2"/>
  <c r="P545" i="2"/>
  <c r="Q545" i="2"/>
  <c r="R545" i="2"/>
  <c r="AQ545" i="2" s="1"/>
  <c r="AC545" i="2"/>
  <c r="AE545" i="2"/>
  <c r="AG545" i="2"/>
  <c r="AL545" i="2"/>
  <c r="AT545" i="2"/>
  <c r="AY545" i="2"/>
  <c r="BB545" i="2"/>
  <c r="BC545" i="2" s="1"/>
  <c r="BF545" i="2"/>
  <c r="BG545" i="2"/>
  <c r="BH545" i="2"/>
  <c r="P546" i="2"/>
  <c r="Q546" i="2"/>
  <c r="R546" i="2"/>
  <c r="AQ546" i="2" s="1"/>
  <c r="AC546" i="2"/>
  <c r="AE546" i="2"/>
  <c r="AG546" i="2"/>
  <c r="AL546" i="2"/>
  <c r="AT546" i="2"/>
  <c r="AY546" i="2"/>
  <c r="BB546" i="2"/>
  <c r="BC546" i="2" s="1"/>
  <c r="BF546" i="2"/>
  <c r="BG546" i="2"/>
  <c r="BH546" i="2"/>
  <c r="P547" i="2"/>
  <c r="Q547" i="2"/>
  <c r="R547" i="2"/>
  <c r="AQ547" i="2" s="1"/>
  <c r="AC547" i="2"/>
  <c r="AE547" i="2"/>
  <c r="AG547" i="2"/>
  <c r="AL547" i="2"/>
  <c r="AT547" i="2"/>
  <c r="AY547" i="2"/>
  <c r="BB547" i="2"/>
  <c r="BC547" i="2" s="1"/>
  <c r="BF547" i="2"/>
  <c r="BG547" i="2"/>
  <c r="BH547" i="2"/>
  <c r="P548" i="2"/>
  <c r="Q548" i="2"/>
  <c r="R548" i="2"/>
  <c r="AQ548" i="2" s="1"/>
  <c r="AC548" i="2"/>
  <c r="AE548" i="2"/>
  <c r="AG548" i="2"/>
  <c r="AL548" i="2"/>
  <c r="AT548" i="2"/>
  <c r="AY548" i="2"/>
  <c r="BB548" i="2"/>
  <c r="BC548" i="2" s="1"/>
  <c r="BF548" i="2"/>
  <c r="BG548" i="2"/>
  <c r="BH548" i="2"/>
  <c r="P549" i="2"/>
  <c r="Q549" i="2"/>
  <c r="R549" i="2"/>
  <c r="AQ549" i="2" s="1"/>
  <c r="AC549" i="2"/>
  <c r="AE549" i="2"/>
  <c r="AG549" i="2"/>
  <c r="AL549" i="2"/>
  <c r="AT549" i="2"/>
  <c r="AY549" i="2"/>
  <c r="BB549" i="2"/>
  <c r="BC549" i="2" s="1"/>
  <c r="BF549" i="2"/>
  <c r="BG549" i="2"/>
  <c r="BH549" i="2"/>
  <c r="P550" i="2"/>
  <c r="Q550" i="2"/>
  <c r="R550" i="2"/>
  <c r="AQ550" i="2" s="1"/>
  <c r="AC550" i="2"/>
  <c r="AE550" i="2"/>
  <c r="AG550" i="2"/>
  <c r="AL550" i="2"/>
  <c r="AT550" i="2"/>
  <c r="AY550" i="2"/>
  <c r="BB550" i="2"/>
  <c r="BC550" i="2" s="1"/>
  <c r="BF550" i="2"/>
  <c r="BG550" i="2"/>
  <c r="BH550" i="2"/>
  <c r="P551" i="2"/>
  <c r="Q551" i="2"/>
  <c r="R551" i="2"/>
  <c r="AQ551" i="2" s="1"/>
  <c r="AC551" i="2"/>
  <c r="AE551" i="2"/>
  <c r="AG551" i="2"/>
  <c r="AL551" i="2"/>
  <c r="AT551" i="2"/>
  <c r="AY551" i="2"/>
  <c r="BB551" i="2"/>
  <c r="BC551" i="2" s="1"/>
  <c r="BF551" i="2"/>
  <c r="BG551" i="2"/>
  <c r="BH551" i="2"/>
  <c r="P552" i="2"/>
  <c r="Q552" i="2"/>
  <c r="R552" i="2"/>
  <c r="AQ552" i="2" s="1"/>
  <c r="AC552" i="2"/>
  <c r="AE552" i="2"/>
  <c r="AG552" i="2"/>
  <c r="AL552" i="2"/>
  <c r="AT552" i="2"/>
  <c r="AY552" i="2"/>
  <c r="BB552" i="2"/>
  <c r="BC552" i="2" s="1"/>
  <c r="BF552" i="2"/>
  <c r="BG552" i="2"/>
  <c r="BH552" i="2"/>
  <c r="P553" i="2"/>
  <c r="Q553" i="2"/>
  <c r="R553" i="2"/>
  <c r="AQ553" i="2" s="1"/>
  <c r="AC553" i="2"/>
  <c r="AE553" i="2"/>
  <c r="AG553" i="2"/>
  <c r="AL553" i="2"/>
  <c r="AT553" i="2"/>
  <c r="AY553" i="2"/>
  <c r="BB553" i="2"/>
  <c r="BC553" i="2" s="1"/>
  <c r="BF553" i="2"/>
  <c r="BG553" i="2"/>
  <c r="BH553" i="2"/>
  <c r="P554" i="2"/>
  <c r="Q554" i="2"/>
  <c r="R554" i="2"/>
  <c r="AQ554" i="2" s="1"/>
  <c r="AC554" i="2"/>
  <c r="AE554" i="2"/>
  <c r="AG554" i="2"/>
  <c r="AL554" i="2"/>
  <c r="AT554" i="2"/>
  <c r="AY554" i="2"/>
  <c r="BB554" i="2"/>
  <c r="BC554" i="2" s="1"/>
  <c r="BF554" i="2"/>
  <c r="BG554" i="2"/>
  <c r="BH554" i="2"/>
  <c r="P555" i="2"/>
  <c r="Q555" i="2"/>
  <c r="R555" i="2"/>
  <c r="AQ555" i="2" s="1"/>
  <c r="AC555" i="2"/>
  <c r="AE555" i="2"/>
  <c r="AG555" i="2"/>
  <c r="AL555" i="2"/>
  <c r="AT555" i="2"/>
  <c r="AY555" i="2"/>
  <c r="BB555" i="2"/>
  <c r="BC555" i="2" s="1"/>
  <c r="BF555" i="2"/>
  <c r="BG555" i="2"/>
  <c r="BH555" i="2"/>
  <c r="P556" i="2"/>
  <c r="Q556" i="2"/>
  <c r="R556" i="2"/>
  <c r="AQ556" i="2" s="1"/>
  <c r="AC556" i="2"/>
  <c r="AE556" i="2"/>
  <c r="AG556" i="2"/>
  <c r="AL556" i="2"/>
  <c r="AT556" i="2"/>
  <c r="AY556" i="2"/>
  <c r="BB556" i="2"/>
  <c r="BC556" i="2" s="1"/>
  <c r="BF556" i="2"/>
  <c r="BG556" i="2"/>
  <c r="BH556" i="2"/>
  <c r="P557" i="2"/>
  <c r="Q557" i="2"/>
  <c r="R557" i="2"/>
  <c r="AQ557" i="2" s="1"/>
  <c r="AC557" i="2"/>
  <c r="AE557" i="2"/>
  <c r="AG557" i="2"/>
  <c r="AL557" i="2"/>
  <c r="AT557" i="2"/>
  <c r="AY557" i="2"/>
  <c r="BB557" i="2"/>
  <c r="BC557" i="2" s="1"/>
  <c r="BF557" i="2"/>
  <c r="BG557" i="2"/>
  <c r="BH557" i="2"/>
  <c r="P558" i="2"/>
  <c r="Q558" i="2"/>
  <c r="R558" i="2"/>
  <c r="AQ558" i="2" s="1"/>
  <c r="AC558" i="2"/>
  <c r="AE558" i="2"/>
  <c r="AG558" i="2"/>
  <c r="AL558" i="2"/>
  <c r="AT558" i="2"/>
  <c r="AY558" i="2"/>
  <c r="BB558" i="2"/>
  <c r="BC558" i="2" s="1"/>
  <c r="BF558" i="2"/>
  <c r="BG558" i="2"/>
  <c r="BH558" i="2"/>
  <c r="P559" i="2"/>
  <c r="Q559" i="2"/>
  <c r="R559" i="2"/>
  <c r="AQ559" i="2" s="1"/>
  <c r="AC559" i="2"/>
  <c r="AE559" i="2"/>
  <c r="AG559" i="2"/>
  <c r="AL559" i="2"/>
  <c r="AT559" i="2"/>
  <c r="AY559" i="2"/>
  <c r="BB559" i="2"/>
  <c r="BC559" i="2" s="1"/>
  <c r="BF559" i="2"/>
  <c r="BG559" i="2"/>
  <c r="BH559" i="2"/>
  <c r="P560" i="2"/>
  <c r="Q560" i="2"/>
  <c r="R560" i="2"/>
  <c r="AQ560" i="2" s="1"/>
  <c r="AC560" i="2"/>
  <c r="AE560" i="2"/>
  <c r="AG560" i="2"/>
  <c r="AL560" i="2"/>
  <c r="AT560" i="2"/>
  <c r="AY560" i="2"/>
  <c r="BB560" i="2"/>
  <c r="BC560" i="2" s="1"/>
  <c r="BF560" i="2"/>
  <c r="BG560" i="2"/>
  <c r="BH560" i="2"/>
  <c r="P561" i="2"/>
  <c r="Q561" i="2"/>
  <c r="R561" i="2"/>
  <c r="AQ561" i="2" s="1"/>
  <c r="AC561" i="2"/>
  <c r="AE561" i="2"/>
  <c r="AG561" i="2"/>
  <c r="AL561" i="2"/>
  <c r="AT561" i="2"/>
  <c r="AY561" i="2"/>
  <c r="BB561" i="2"/>
  <c r="BC561" i="2" s="1"/>
  <c r="BF561" i="2"/>
  <c r="BG561" i="2"/>
  <c r="BH561" i="2"/>
  <c r="P562" i="2"/>
  <c r="Q562" i="2"/>
  <c r="R562" i="2"/>
  <c r="AQ562" i="2" s="1"/>
  <c r="AC562" i="2"/>
  <c r="AE562" i="2"/>
  <c r="AG562" i="2"/>
  <c r="AL562" i="2"/>
  <c r="AT562" i="2"/>
  <c r="AY562" i="2"/>
  <c r="BB562" i="2"/>
  <c r="BC562" i="2" s="1"/>
  <c r="BF562" i="2"/>
  <c r="BG562" i="2"/>
  <c r="BH562" i="2"/>
  <c r="P563" i="2"/>
  <c r="Q563" i="2"/>
  <c r="R563" i="2"/>
  <c r="AQ563" i="2" s="1"/>
  <c r="AC563" i="2"/>
  <c r="AE563" i="2"/>
  <c r="AG563" i="2"/>
  <c r="AL563" i="2"/>
  <c r="AT563" i="2"/>
  <c r="AY563" i="2"/>
  <c r="BB563" i="2"/>
  <c r="BC563" i="2" s="1"/>
  <c r="BF563" i="2"/>
  <c r="BG563" i="2"/>
  <c r="BH563" i="2"/>
  <c r="P564" i="2"/>
  <c r="Q564" i="2"/>
  <c r="R564" i="2"/>
  <c r="AQ564" i="2" s="1"/>
  <c r="AC564" i="2"/>
  <c r="AE564" i="2"/>
  <c r="AG564" i="2"/>
  <c r="AL564" i="2"/>
  <c r="AT564" i="2"/>
  <c r="AY564" i="2"/>
  <c r="BB564" i="2"/>
  <c r="BC564" i="2" s="1"/>
  <c r="BF564" i="2"/>
  <c r="BG564" i="2"/>
  <c r="BH564" i="2"/>
  <c r="P565" i="2"/>
  <c r="Q565" i="2"/>
  <c r="R565" i="2"/>
  <c r="AQ565" i="2" s="1"/>
  <c r="AC565" i="2"/>
  <c r="AE565" i="2"/>
  <c r="AG565" i="2"/>
  <c r="AL565" i="2"/>
  <c r="AT565" i="2"/>
  <c r="AY565" i="2"/>
  <c r="BB565" i="2"/>
  <c r="BC565" i="2" s="1"/>
  <c r="BF565" i="2"/>
  <c r="BG565" i="2"/>
  <c r="BH565" i="2"/>
  <c r="P566" i="2"/>
  <c r="Q566" i="2"/>
  <c r="R566" i="2"/>
  <c r="AQ566" i="2" s="1"/>
  <c r="AC566" i="2"/>
  <c r="AE566" i="2"/>
  <c r="AG566" i="2"/>
  <c r="AL566" i="2"/>
  <c r="AT566" i="2"/>
  <c r="AY566" i="2"/>
  <c r="BB566" i="2"/>
  <c r="BC566" i="2" s="1"/>
  <c r="BF566" i="2"/>
  <c r="BG566" i="2"/>
  <c r="BH566" i="2"/>
  <c r="P567" i="2"/>
  <c r="Q567" i="2"/>
  <c r="R567" i="2"/>
  <c r="AQ567" i="2" s="1"/>
  <c r="AC567" i="2"/>
  <c r="AE567" i="2"/>
  <c r="AG567" i="2"/>
  <c r="AL567" i="2"/>
  <c r="AT567" i="2"/>
  <c r="AY567" i="2"/>
  <c r="BB567" i="2"/>
  <c r="BC567" i="2" s="1"/>
  <c r="BF567" i="2"/>
  <c r="BG567" i="2"/>
  <c r="BH567" i="2"/>
  <c r="P568" i="2"/>
  <c r="Q568" i="2"/>
  <c r="R568" i="2"/>
  <c r="AQ568" i="2" s="1"/>
  <c r="AC568" i="2"/>
  <c r="AE568" i="2"/>
  <c r="AG568" i="2"/>
  <c r="AL568" i="2"/>
  <c r="AT568" i="2"/>
  <c r="AY568" i="2"/>
  <c r="BB568" i="2"/>
  <c r="BC568" i="2" s="1"/>
  <c r="BF568" i="2"/>
  <c r="BG568" i="2"/>
  <c r="BH568" i="2"/>
  <c r="P569" i="2"/>
  <c r="Q569" i="2"/>
  <c r="R569" i="2"/>
  <c r="AQ569" i="2" s="1"/>
  <c r="AC569" i="2"/>
  <c r="AE569" i="2"/>
  <c r="AG569" i="2"/>
  <c r="AL569" i="2"/>
  <c r="AT569" i="2"/>
  <c r="AY569" i="2"/>
  <c r="BB569" i="2"/>
  <c r="BC569" i="2" s="1"/>
  <c r="BF569" i="2"/>
  <c r="BG569" i="2"/>
  <c r="BH569" i="2"/>
  <c r="P570" i="2"/>
  <c r="Q570" i="2"/>
  <c r="R570" i="2"/>
  <c r="AQ570" i="2" s="1"/>
  <c r="AC570" i="2"/>
  <c r="AE570" i="2"/>
  <c r="AG570" i="2"/>
  <c r="AL570" i="2"/>
  <c r="AT570" i="2"/>
  <c r="AY570" i="2"/>
  <c r="BB570" i="2"/>
  <c r="BC570" i="2" s="1"/>
  <c r="BF570" i="2"/>
  <c r="BG570" i="2"/>
  <c r="BH570" i="2"/>
  <c r="P571" i="2"/>
  <c r="Q571" i="2"/>
  <c r="R571" i="2"/>
  <c r="AQ571" i="2" s="1"/>
  <c r="AC571" i="2"/>
  <c r="AE571" i="2"/>
  <c r="AG571" i="2"/>
  <c r="AL571" i="2"/>
  <c r="AT571" i="2"/>
  <c r="AY571" i="2"/>
  <c r="BB571" i="2"/>
  <c r="BC571" i="2" s="1"/>
  <c r="BF571" i="2"/>
  <c r="BG571" i="2"/>
  <c r="BH571" i="2"/>
  <c r="P572" i="2"/>
  <c r="Q572" i="2"/>
  <c r="R572" i="2"/>
  <c r="AQ572" i="2" s="1"/>
  <c r="AC572" i="2"/>
  <c r="AE572" i="2"/>
  <c r="AG572" i="2"/>
  <c r="AL572" i="2"/>
  <c r="AT572" i="2"/>
  <c r="AY572" i="2"/>
  <c r="BB572" i="2"/>
  <c r="BC572" i="2" s="1"/>
  <c r="BF572" i="2"/>
  <c r="BG572" i="2"/>
  <c r="BH572" i="2"/>
  <c r="P573" i="2"/>
  <c r="Q573" i="2"/>
  <c r="R573" i="2"/>
  <c r="AQ573" i="2" s="1"/>
  <c r="AC573" i="2"/>
  <c r="AE573" i="2"/>
  <c r="AG573" i="2"/>
  <c r="AL573" i="2"/>
  <c r="AT573" i="2"/>
  <c r="AY573" i="2"/>
  <c r="BB573" i="2"/>
  <c r="BC573" i="2" s="1"/>
  <c r="BF573" i="2"/>
  <c r="BG573" i="2"/>
  <c r="BH573" i="2"/>
  <c r="P574" i="2"/>
  <c r="Q574" i="2"/>
  <c r="R574" i="2"/>
  <c r="AQ574" i="2" s="1"/>
  <c r="AC574" i="2"/>
  <c r="AE574" i="2"/>
  <c r="AG574" i="2"/>
  <c r="AL574" i="2"/>
  <c r="AT574" i="2"/>
  <c r="AY574" i="2"/>
  <c r="BB574" i="2"/>
  <c r="BC574" i="2" s="1"/>
  <c r="BF574" i="2"/>
  <c r="BG574" i="2"/>
  <c r="BH574" i="2"/>
  <c r="P575" i="2"/>
  <c r="Q575" i="2"/>
  <c r="R575" i="2"/>
  <c r="AQ575" i="2" s="1"/>
  <c r="AC575" i="2"/>
  <c r="AE575" i="2"/>
  <c r="AG575" i="2"/>
  <c r="AL575" i="2"/>
  <c r="AT575" i="2"/>
  <c r="AY575" i="2"/>
  <c r="BB575" i="2"/>
  <c r="BC575" i="2" s="1"/>
  <c r="BF575" i="2"/>
  <c r="BG575" i="2"/>
  <c r="BH575" i="2"/>
  <c r="P576" i="2"/>
  <c r="Q576" i="2"/>
  <c r="R576" i="2"/>
  <c r="AQ576" i="2" s="1"/>
  <c r="AC576" i="2"/>
  <c r="AE576" i="2"/>
  <c r="AG576" i="2"/>
  <c r="AL576" i="2"/>
  <c r="AT576" i="2"/>
  <c r="AY576" i="2"/>
  <c r="BB576" i="2"/>
  <c r="BC576" i="2" s="1"/>
  <c r="BF576" i="2"/>
  <c r="BG576" i="2"/>
  <c r="BH576" i="2"/>
  <c r="P577" i="2"/>
  <c r="Q577" i="2"/>
  <c r="R577" i="2"/>
  <c r="AQ577" i="2" s="1"/>
  <c r="AC577" i="2"/>
  <c r="AE577" i="2"/>
  <c r="AG577" i="2"/>
  <c r="AL577" i="2"/>
  <c r="AT577" i="2"/>
  <c r="AY577" i="2"/>
  <c r="BB577" i="2"/>
  <c r="BC577" i="2" s="1"/>
  <c r="BF577" i="2"/>
  <c r="BG577" i="2"/>
  <c r="BH577" i="2"/>
  <c r="P578" i="2"/>
  <c r="Q578" i="2"/>
  <c r="R578" i="2"/>
  <c r="AQ578" i="2" s="1"/>
  <c r="AC578" i="2"/>
  <c r="AE578" i="2"/>
  <c r="AG578" i="2"/>
  <c r="AL578" i="2"/>
  <c r="AT578" i="2"/>
  <c r="AY578" i="2"/>
  <c r="BB578" i="2"/>
  <c r="BC578" i="2" s="1"/>
  <c r="BF578" i="2"/>
  <c r="BG578" i="2"/>
  <c r="BH578" i="2"/>
  <c r="P579" i="2"/>
  <c r="Q579" i="2"/>
  <c r="R579" i="2"/>
  <c r="AQ579" i="2" s="1"/>
  <c r="AC579" i="2"/>
  <c r="AE579" i="2"/>
  <c r="AG579" i="2"/>
  <c r="AL579" i="2"/>
  <c r="AT579" i="2"/>
  <c r="AY579" i="2"/>
  <c r="BB579" i="2"/>
  <c r="BC579" i="2" s="1"/>
  <c r="BF579" i="2"/>
  <c r="BG579" i="2"/>
  <c r="BH579" i="2"/>
  <c r="P580" i="2"/>
  <c r="Q580" i="2"/>
  <c r="R580" i="2"/>
  <c r="AQ580" i="2" s="1"/>
  <c r="AC580" i="2"/>
  <c r="AE580" i="2"/>
  <c r="AG580" i="2"/>
  <c r="AL580" i="2"/>
  <c r="AT580" i="2"/>
  <c r="AY580" i="2"/>
  <c r="BB580" i="2"/>
  <c r="BC580" i="2" s="1"/>
  <c r="BF580" i="2"/>
  <c r="BG580" i="2"/>
  <c r="BH580" i="2"/>
  <c r="P581" i="2"/>
  <c r="Q581" i="2"/>
  <c r="R581" i="2"/>
  <c r="AQ581" i="2" s="1"/>
  <c r="AC581" i="2"/>
  <c r="AE581" i="2"/>
  <c r="AG581" i="2"/>
  <c r="AL581" i="2"/>
  <c r="AT581" i="2"/>
  <c r="AY581" i="2"/>
  <c r="BB581" i="2"/>
  <c r="BC581" i="2" s="1"/>
  <c r="BF581" i="2"/>
  <c r="BG581" i="2"/>
  <c r="BH581" i="2"/>
  <c r="P582" i="2"/>
  <c r="Q582" i="2"/>
  <c r="R582" i="2"/>
  <c r="AQ582" i="2" s="1"/>
  <c r="AC582" i="2"/>
  <c r="AE582" i="2"/>
  <c r="AG582" i="2"/>
  <c r="AL582" i="2"/>
  <c r="AT582" i="2"/>
  <c r="AY582" i="2"/>
  <c r="BB582" i="2"/>
  <c r="BC582" i="2" s="1"/>
  <c r="BF582" i="2"/>
  <c r="BG582" i="2"/>
  <c r="BH582" i="2"/>
  <c r="P583" i="2"/>
  <c r="Q583" i="2"/>
  <c r="R583" i="2"/>
  <c r="AQ583" i="2" s="1"/>
  <c r="AC583" i="2"/>
  <c r="AE583" i="2"/>
  <c r="AG583" i="2"/>
  <c r="AL583" i="2"/>
  <c r="AT583" i="2"/>
  <c r="AY583" i="2"/>
  <c r="BB583" i="2"/>
  <c r="BC583" i="2" s="1"/>
  <c r="BF583" i="2"/>
  <c r="BG583" i="2"/>
  <c r="BH583" i="2"/>
  <c r="P584" i="2"/>
  <c r="Q584" i="2"/>
  <c r="R584" i="2"/>
  <c r="AQ584" i="2" s="1"/>
  <c r="AC584" i="2"/>
  <c r="AE584" i="2"/>
  <c r="AG584" i="2"/>
  <c r="AL584" i="2"/>
  <c r="AT584" i="2"/>
  <c r="AY584" i="2"/>
  <c r="BB584" i="2"/>
  <c r="BC584" i="2" s="1"/>
  <c r="BF584" i="2"/>
  <c r="BG584" i="2"/>
  <c r="BH584" i="2"/>
  <c r="P585" i="2"/>
  <c r="Q585" i="2"/>
  <c r="R585" i="2"/>
  <c r="AQ585" i="2" s="1"/>
  <c r="AC585" i="2"/>
  <c r="AE585" i="2"/>
  <c r="AG585" i="2"/>
  <c r="AL585" i="2"/>
  <c r="AT585" i="2"/>
  <c r="AY585" i="2"/>
  <c r="BB585" i="2"/>
  <c r="BC585" i="2" s="1"/>
  <c r="BF585" i="2"/>
  <c r="BG585" i="2"/>
  <c r="BH585" i="2"/>
  <c r="P586" i="2"/>
  <c r="Q586" i="2"/>
  <c r="R586" i="2"/>
  <c r="AQ586" i="2" s="1"/>
  <c r="AC586" i="2"/>
  <c r="AE586" i="2"/>
  <c r="AG586" i="2"/>
  <c r="AL586" i="2"/>
  <c r="AT586" i="2"/>
  <c r="AY586" i="2"/>
  <c r="BB586" i="2"/>
  <c r="BC586" i="2" s="1"/>
  <c r="BF586" i="2"/>
  <c r="BG586" i="2"/>
  <c r="BH586" i="2"/>
  <c r="P587" i="2"/>
  <c r="Q587" i="2"/>
  <c r="R587" i="2"/>
  <c r="AQ587" i="2" s="1"/>
  <c r="AC587" i="2"/>
  <c r="AE587" i="2"/>
  <c r="AG587" i="2"/>
  <c r="AL587" i="2"/>
  <c r="AT587" i="2"/>
  <c r="AY587" i="2"/>
  <c r="BB587" i="2"/>
  <c r="BC587" i="2" s="1"/>
  <c r="BF587" i="2"/>
  <c r="BG587" i="2"/>
  <c r="BH587" i="2"/>
  <c r="P588" i="2"/>
  <c r="Q588" i="2"/>
  <c r="R588" i="2"/>
  <c r="AQ588" i="2" s="1"/>
  <c r="AC588" i="2"/>
  <c r="AE588" i="2"/>
  <c r="AG588" i="2"/>
  <c r="AL588" i="2"/>
  <c r="AT588" i="2"/>
  <c r="AY588" i="2"/>
  <c r="BB588" i="2"/>
  <c r="BC588" i="2" s="1"/>
  <c r="BF588" i="2"/>
  <c r="BG588" i="2"/>
  <c r="BH588" i="2"/>
  <c r="P589" i="2"/>
  <c r="Q589" i="2"/>
  <c r="R589" i="2"/>
  <c r="AQ589" i="2" s="1"/>
  <c r="AC589" i="2"/>
  <c r="AE589" i="2"/>
  <c r="AG589" i="2"/>
  <c r="AL589" i="2"/>
  <c r="AT589" i="2"/>
  <c r="AY589" i="2"/>
  <c r="BB589" i="2"/>
  <c r="BC589" i="2" s="1"/>
  <c r="BF589" i="2"/>
  <c r="BG589" i="2"/>
  <c r="BH589" i="2"/>
  <c r="P590" i="2"/>
  <c r="Q590" i="2"/>
  <c r="R590" i="2"/>
  <c r="AQ590" i="2" s="1"/>
  <c r="AC590" i="2"/>
  <c r="AE590" i="2"/>
  <c r="AG590" i="2"/>
  <c r="AL590" i="2"/>
  <c r="AT590" i="2"/>
  <c r="AY590" i="2"/>
  <c r="BB590" i="2"/>
  <c r="BC590" i="2" s="1"/>
  <c r="BF590" i="2"/>
  <c r="BG590" i="2"/>
  <c r="BH590" i="2"/>
  <c r="P591" i="2"/>
  <c r="Q591" i="2"/>
  <c r="R591" i="2"/>
  <c r="AQ591" i="2" s="1"/>
  <c r="AC591" i="2"/>
  <c r="AE591" i="2"/>
  <c r="AG591" i="2"/>
  <c r="AL591" i="2"/>
  <c r="AT591" i="2"/>
  <c r="AY591" i="2"/>
  <c r="BB591" i="2"/>
  <c r="BC591" i="2" s="1"/>
  <c r="BF591" i="2"/>
  <c r="BG591" i="2"/>
  <c r="BH591" i="2"/>
  <c r="P592" i="2"/>
  <c r="Q592" i="2"/>
  <c r="R592" i="2"/>
  <c r="AQ592" i="2" s="1"/>
  <c r="AC592" i="2"/>
  <c r="AE592" i="2"/>
  <c r="AG592" i="2"/>
  <c r="AL592" i="2"/>
  <c r="AT592" i="2"/>
  <c r="AY592" i="2"/>
  <c r="BB592" i="2"/>
  <c r="BC592" i="2" s="1"/>
  <c r="BF592" i="2"/>
  <c r="BG592" i="2"/>
  <c r="BH592" i="2"/>
  <c r="P593" i="2"/>
  <c r="Q593" i="2"/>
  <c r="R593" i="2"/>
  <c r="AQ593" i="2" s="1"/>
  <c r="AC593" i="2"/>
  <c r="AE593" i="2"/>
  <c r="AG593" i="2"/>
  <c r="AL593" i="2"/>
  <c r="AT593" i="2"/>
  <c r="AY593" i="2"/>
  <c r="BB593" i="2"/>
  <c r="BC593" i="2" s="1"/>
  <c r="BF593" i="2"/>
  <c r="BG593" i="2"/>
  <c r="BH593" i="2"/>
  <c r="P594" i="2"/>
  <c r="Q594" i="2"/>
  <c r="R594" i="2"/>
  <c r="AQ594" i="2" s="1"/>
  <c r="AC594" i="2"/>
  <c r="AE594" i="2"/>
  <c r="AG594" i="2"/>
  <c r="AL594" i="2"/>
  <c r="AT594" i="2"/>
  <c r="AY594" i="2"/>
  <c r="BB594" i="2"/>
  <c r="BC594" i="2" s="1"/>
  <c r="BF594" i="2"/>
  <c r="BG594" i="2"/>
  <c r="BH594" i="2"/>
  <c r="P595" i="2"/>
  <c r="Q595" i="2"/>
  <c r="R595" i="2"/>
  <c r="AQ595" i="2" s="1"/>
  <c r="AC595" i="2"/>
  <c r="AE595" i="2"/>
  <c r="AG595" i="2"/>
  <c r="AL595" i="2"/>
  <c r="AT595" i="2"/>
  <c r="AY595" i="2"/>
  <c r="BB595" i="2"/>
  <c r="BC595" i="2" s="1"/>
  <c r="BF595" i="2"/>
  <c r="BG595" i="2"/>
  <c r="BH595" i="2"/>
  <c r="P596" i="2"/>
  <c r="Q596" i="2"/>
  <c r="R596" i="2"/>
  <c r="AQ596" i="2" s="1"/>
  <c r="AC596" i="2"/>
  <c r="AE596" i="2"/>
  <c r="AG596" i="2"/>
  <c r="AL596" i="2"/>
  <c r="AT596" i="2"/>
  <c r="AY596" i="2"/>
  <c r="BB596" i="2"/>
  <c r="BC596" i="2" s="1"/>
  <c r="BF596" i="2"/>
  <c r="BG596" i="2"/>
  <c r="BH596" i="2"/>
  <c r="P597" i="2"/>
  <c r="Q597" i="2"/>
  <c r="R597" i="2"/>
  <c r="AQ597" i="2" s="1"/>
  <c r="AC597" i="2"/>
  <c r="AE597" i="2"/>
  <c r="AG597" i="2"/>
  <c r="AL597" i="2"/>
  <c r="AT597" i="2"/>
  <c r="AY597" i="2"/>
  <c r="BB597" i="2"/>
  <c r="BC597" i="2" s="1"/>
  <c r="BF597" i="2"/>
  <c r="BG597" i="2"/>
  <c r="BH597" i="2"/>
  <c r="P598" i="2"/>
  <c r="Q598" i="2"/>
  <c r="R598" i="2"/>
  <c r="AQ598" i="2" s="1"/>
  <c r="AC598" i="2"/>
  <c r="AE598" i="2"/>
  <c r="AG598" i="2"/>
  <c r="AL598" i="2"/>
  <c r="AT598" i="2"/>
  <c r="AY598" i="2"/>
  <c r="BB598" i="2"/>
  <c r="BC598" i="2" s="1"/>
  <c r="BF598" i="2"/>
  <c r="BG598" i="2"/>
  <c r="BH598" i="2"/>
  <c r="P599" i="2"/>
  <c r="Q599" i="2"/>
  <c r="R599" i="2"/>
  <c r="AQ599" i="2" s="1"/>
  <c r="AC599" i="2"/>
  <c r="AE599" i="2"/>
  <c r="AG599" i="2"/>
  <c r="AL599" i="2"/>
  <c r="AT599" i="2"/>
  <c r="AY599" i="2"/>
  <c r="BB599" i="2"/>
  <c r="BC599" i="2" s="1"/>
  <c r="BF599" i="2"/>
  <c r="BG599" i="2"/>
  <c r="BH599" i="2"/>
  <c r="P600" i="2"/>
  <c r="Q600" i="2"/>
  <c r="R600" i="2"/>
  <c r="AQ600" i="2" s="1"/>
  <c r="AC600" i="2"/>
  <c r="AE600" i="2"/>
  <c r="AG600" i="2"/>
  <c r="AL600" i="2"/>
  <c r="AT600" i="2"/>
  <c r="AY600" i="2"/>
  <c r="BB600" i="2"/>
  <c r="BC600" i="2" s="1"/>
  <c r="BF600" i="2"/>
  <c r="BG600" i="2"/>
  <c r="BH600" i="2"/>
  <c r="P601" i="2"/>
  <c r="Q601" i="2"/>
  <c r="R601" i="2"/>
  <c r="AQ601" i="2" s="1"/>
  <c r="AC601" i="2"/>
  <c r="AE601" i="2"/>
  <c r="AG601" i="2"/>
  <c r="AL601" i="2"/>
  <c r="AT601" i="2"/>
  <c r="AY601" i="2"/>
  <c r="BB601" i="2"/>
  <c r="BC601" i="2" s="1"/>
  <c r="BF601" i="2"/>
  <c r="BG601" i="2"/>
  <c r="BH601" i="2"/>
  <c r="P602" i="2"/>
  <c r="Q602" i="2"/>
  <c r="R602" i="2"/>
  <c r="AQ602" i="2" s="1"/>
  <c r="AC602" i="2"/>
  <c r="AE602" i="2"/>
  <c r="AG602" i="2"/>
  <c r="AL602" i="2"/>
  <c r="AT602" i="2"/>
  <c r="AY602" i="2"/>
  <c r="BB602" i="2"/>
  <c r="BC602" i="2" s="1"/>
  <c r="BF602" i="2"/>
  <c r="BG602" i="2"/>
  <c r="BH602" i="2"/>
  <c r="P603" i="2"/>
  <c r="Q603" i="2"/>
  <c r="R603" i="2"/>
  <c r="AQ603" i="2" s="1"/>
  <c r="AC603" i="2"/>
  <c r="AE603" i="2"/>
  <c r="AG603" i="2"/>
  <c r="AL603" i="2"/>
  <c r="AT603" i="2"/>
  <c r="AY603" i="2"/>
  <c r="BB603" i="2"/>
  <c r="BC603" i="2" s="1"/>
  <c r="BF603" i="2"/>
  <c r="BG603" i="2"/>
  <c r="BH603" i="2"/>
  <c r="P604" i="2"/>
  <c r="Q604" i="2"/>
  <c r="R604" i="2"/>
  <c r="AQ604" i="2" s="1"/>
  <c r="AC604" i="2"/>
  <c r="AE604" i="2"/>
  <c r="AG604" i="2"/>
  <c r="AL604" i="2"/>
  <c r="AT604" i="2"/>
  <c r="AY604" i="2"/>
  <c r="BB604" i="2"/>
  <c r="BC604" i="2" s="1"/>
  <c r="BF604" i="2"/>
  <c r="BG604" i="2"/>
  <c r="BH604" i="2"/>
  <c r="P605" i="2"/>
  <c r="Q605" i="2"/>
  <c r="R605" i="2"/>
  <c r="AQ605" i="2" s="1"/>
  <c r="AC605" i="2"/>
  <c r="AE605" i="2"/>
  <c r="AG605" i="2"/>
  <c r="AL605" i="2"/>
  <c r="AT605" i="2"/>
  <c r="AY605" i="2"/>
  <c r="BB605" i="2"/>
  <c r="BC605" i="2" s="1"/>
  <c r="BF605" i="2"/>
  <c r="BG605" i="2"/>
  <c r="BH605" i="2"/>
  <c r="P606" i="2"/>
  <c r="Q606" i="2"/>
  <c r="R606" i="2"/>
  <c r="AQ606" i="2" s="1"/>
  <c r="AC606" i="2"/>
  <c r="AE606" i="2"/>
  <c r="AG606" i="2"/>
  <c r="AL606" i="2"/>
  <c r="AT606" i="2"/>
  <c r="AY606" i="2"/>
  <c r="BB606" i="2"/>
  <c r="BC606" i="2" s="1"/>
  <c r="BF606" i="2"/>
  <c r="BG606" i="2"/>
  <c r="BH606" i="2"/>
  <c r="P607" i="2"/>
  <c r="Q607" i="2"/>
  <c r="R607" i="2"/>
  <c r="AQ607" i="2" s="1"/>
  <c r="AC607" i="2"/>
  <c r="AE607" i="2"/>
  <c r="AG607" i="2"/>
  <c r="AL607" i="2"/>
  <c r="AT607" i="2"/>
  <c r="AY607" i="2"/>
  <c r="BB607" i="2"/>
  <c r="BC607" i="2" s="1"/>
  <c r="BF607" i="2"/>
  <c r="BG607" i="2"/>
  <c r="BH607" i="2"/>
  <c r="P608" i="2"/>
  <c r="Q608" i="2"/>
  <c r="R608" i="2"/>
  <c r="AQ608" i="2" s="1"/>
  <c r="AC608" i="2"/>
  <c r="AE608" i="2"/>
  <c r="AG608" i="2"/>
  <c r="AL608" i="2"/>
  <c r="AT608" i="2"/>
  <c r="AY608" i="2"/>
  <c r="BB608" i="2"/>
  <c r="BC608" i="2" s="1"/>
  <c r="BF608" i="2"/>
  <c r="BG608" i="2"/>
  <c r="BH608" i="2"/>
  <c r="P609" i="2"/>
  <c r="Q609" i="2"/>
  <c r="R609" i="2"/>
  <c r="AQ609" i="2" s="1"/>
  <c r="AC609" i="2"/>
  <c r="AE609" i="2"/>
  <c r="AG609" i="2"/>
  <c r="AL609" i="2"/>
  <c r="AT609" i="2"/>
  <c r="AY609" i="2"/>
  <c r="BB609" i="2"/>
  <c r="BC609" i="2" s="1"/>
  <c r="BF609" i="2"/>
  <c r="BG609" i="2"/>
  <c r="BH609" i="2"/>
  <c r="P610" i="2"/>
  <c r="Q610" i="2"/>
  <c r="R610" i="2"/>
  <c r="AQ610" i="2" s="1"/>
  <c r="AC610" i="2"/>
  <c r="AE610" i="2"/>
  <c r="AG610" i="2"/>
  <c r="AL610" i="2"/>
  <c r="AT610" i="2"/>
  <c r="AY610" i="2"/>
  <c r="BB610" i="2"/>
  <c r="BC610" i="2" s="1"/>
  <c r="BF610" i="2"/>
  <c r="BG610" i="2"/>
  <c r="BH610" i="2"/>
  <c r="P611" i="2"/>
  <c r="Q611" i="2"/>
  <c r="R611" i="2"/>
  <c r="AQ611" i="2" s="1"/>
  <c r="AC611" i="2"/>
  <c r="AE611" i="2"/>
  <c r="AG611" i="2"/>
  <c r="AL611" i="2"/>
  <c r="AT611" i="2"/>
  <c r="AY611" i="2"/>
  <c r="BB611" i="2"/>
  <c r="BC611" i="2" s="1"/>
  <c r="BF611" i="2"/>
  <c r="BG611" i="2"/>
  <c r="BH611" i="2"/>
  <c r="P612" i="2"/>
  <c r="Q612" i="2"/>
  <c r="R612" i="2"/>
  <c r="AQ612" i="2" s="1"/>
  <c r="AC612" i="2"/>
  <c r="AE612" i="2"/>
  <c r="AG612" i="2"/>
  <c r="AL612" i="2"/>
  <c r="AT612" i="2"/>
  <c r="AY612" i="2"/>
  <c r="BB612" i="2"/>
  <c r="BC612" i="2" s="1"/>
  <c r="BF612" i="2"/>
  <c r="BG612" i="2"/>
  <c r="BH612" i="2"/>
  <c r="P613" i="2"/>
  <c r="Q613" i="2"/>
  <c r="R613" i="2"/>
  <c r="AQ613" i="2" s="1"/>
  <c r="AC613" i="2"/>
  <c r="AE613" i="2"/>
  <c r="AG613" i="2"/>
  <c r="AL613" i="2"/>
  <c r="AT613" i="2"/>
  <c r="AY613" i="2"/>
  <c r="BB613" i="2"/>
  <c r="BC613" i="2" s="1"/>
  <c r="BF613" i="2"/>
  <c r="BG613" i="2"/>
  <c r="BH613" i="2"/>
  <c r="P614" i="2"/>
  <c r="Q614" i="2"/>
  <c r="R614" i="2"/>
  <c r="AQ614" i="2" s="1"/>
  <c r="AC614" i="2"/>
  <c r="AE614" i="2"/>
  <c r="AG614" i="2"/>
  <c r="AL614" i="2"/>
  <c r="AT614" i="2"/>
  <c r="AY614" i="2"/>
  <c r="BB614" i="2"/>
  <c r="BC614" i="2" s="1"/>
  <c r="BF614" i="2"/>
  <c r="BG614" i="2"/>
  <c r="BH614" i="2"/>
  <c r="P615" i="2"/>
  <c r="Q615" i="2"/>
  <c r="R615" i="2"/>
  <c r="AQ615" i="2" s="1"/>
  <c r="AC615" i="2"/>
  <c r="AE615" i="2"/>
  <c r="AG615" i="2"/>
  <c r="AL615" i="2"/>
  <c r="AT615" i="2"/>
  <c r="AY615" i="2"/>
  <c r="BB615" i="2"/>
  <c r="BC615" i="2" s="1"/>
  <c r="BF615" i="2"/>
  <c r="BG615" i="2"/>
  <c r="BH615" i="2"/>
  <c r="P616" i="2"/>
  <c r="Q616" i="2"/>
  <c r="R616" i="2"/>
  <c r="AQ616" i="2" s="1"/>
  <c r="AC616" i="2"/>
  <c r="AE616" i="2"/>
  <c r="AG616" i="2"/>
  <c r="AL616" i="2"/>
  <c r="AT616" i="2"/>
  <c r="AY616" i="2"/>
  <c r="BB616" i="2"/>
  <c r="BC616" i="2" s="1"/>
  <c r="BF616" i="2"/>
  <c r="BG616" i="2"/>
  <c r="BH616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83" i="2"/>
  <c r="BM584" i="2"/>
  <c r="BM585" i="2"/>
  <c r="BM586" i="2"/>
  <c r="BM587" i="2"/>
  <c r="BM588" i="2"/>
  <c r="BM589" i="2"/>
  <c r="BM590" i="2"/>
  <c r="BM591" i="2"/>
  <c r="BM592" i="2"/>
  <c r="BM593" i="2"/>
  <c r="BM594" i="2"/>
  <c r="BM595" i="2"/>
  <c r="BM596" i="2"/>
  <c r="BM597" i="2"/>
  <c r="BM598" i="2"/>
  <c r="BM599" i="2"/>
  <c r="BM600" i="2"/>
  <c r="BM601" i="2"/>
  <c r="BM602" i="2"/>
  <c r="BM603" i="2"/>
  <c r="BM604" i="2"/>
  <c r="BM605" i="2"/>
  <c r="BM606" i="2"/>
  <c r="BM607" i="2"/>
  <c r="BM608" i="2"/>
  <c r="BM609" i="2"/>
  <c r="BM610" i="2"/>
  <c r="BM611" i="2"/>
  <c r="BM612" i="2"/>
  <c r="BM613" i="2"/>
  <c r="BM614" i="2"/>
  <c r="BM615" i="2"/>
  <c r="BM616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P48" i="2"/>
  <c r="Q48" i="2"/>
  <c r="R48" i="2"/>
  <c r="AQ48" i="2" s="1"/>
  <c r="AC48" i="2"/>
  <c r="AE48" i="2"/>
  <c r="AG48" i="2"/>
  <c r="AL48" i="2"/>
  <c r="AT48" i="2"/>
  <c r="AY48" i="2"/>
  <c r="BB48" i="2"/>
  <c r="BC48" i="2" s="1"/>
  <c r="BF48" i="2"/>
  <c r="BG48" i="2"/>
  <c r="BH48" i="2"/>
  <c r="P49" i="2"/>
  <c r="Q49" i="2"/>
  <c r="R49" i="2"/>
  <c r="AQ49" i="2" s="1"/>
  <c r="AC49" i="2"/>
  <c r="AE49" i="2"/>
  <c r="AG49" i="2"/>
  <c r="AL49" i="2"/>
  <c r="AT49" i="2"/>
  <c r="AY49" i="2"/>
  <c r="BB49" i="2"/>
  <c r="BC49" i="2" s="1"/>
  <c r="BF49" i="2"/>
  <c r="BG49" i="2"/>
  <c r="BH49" i="2"/>
  <c r="P50" i="2"/>
  <c r="Q50" i="2"/>
  <c r="R50" i="2"/>
  <c r="AQ50" i="2" s="1"/>
  <c r="AC50" i="2"/>
  <c r="AE50" i="2"/>
  <c r="AG50" i="2"/>
  <c r="AL50" i="2"/>
  <c r="AT50" i="2"/>
  <c r="AY50" i="2"/>
  <c r="BB50" i="2"/>
  <c r="BC50" i="2" s="1"/>
  <c r="BF50" i="2"/>
  <c r="BG50" i="2"/>
  <c r="BH50" i="2"/>
  <c r="P51" i="2"/>
  <c r="Q51" i="2"/>
  <c r="R51" i="2"/>
  <c r="AQ51" i="2" s="1"/>
  <c r="AC51" i="2"/>
  <c r="AE51" i="2"/>
  <c r="AG51" i="2"/>
  <c r="AL51" i="2"/>
  <c r="AT51" i="2"/>
  <c r="AY51" i="2"/>
  <c r="BB51" i="2"/>
  <c r="BC51" i="2" s="1"/>
  <c r="BF51" i="2"/>
  <c r="BG51" i="2"/>
  <c r="BH51" i="2"/>
  <c r="P52" i="2"/>
  <c r="Q52" i="2"/>
  <c r="R52" i="2"/>
  <c r="AQ52" i="2" s="1"/>
  <c r="AC52" i="2"/>
  <c r="AE52" i="2"/>
  <c r="AG52" i="2"/>
  <c r="AL52" i="2"/>
  <c r="AT52" i="2"/>
  <c r="AY52" i="2"/>
  <c r="BB52" i="2"/>
  <c r="BC52" i="2" s="1"/>
  <c r="BF52" i="2"/>
  <c r="BG52" i="2"/>
  <c r="BH52" i="2"/>
  <c r="P53" i="2"/>
  <c r="Q53" i="2"/>
  <c r="R53" i="2"/>
  <c r="AQ53" i="2" s="1"/>
  <c r="AC53" i="2"/>
  <c r="AE53" i="2"/>
  <c r="AG53" i="2"/>
  <c r="AL53" i="2"/>
  <c r="AT53" i="2"/>
  <c r="AY53" i="2"/>
  <c r="BB53" i="2"/>
  <c r="BC53" i="2" s="1"/>
  <c r="BF53" i="2"/>
  <c r="BG53" i="2"/>
  <c r="BH53" i="2"/>
  <c r="P54" i="2"/>
  <c r="Q54" i="2"/>
  <c r="R54" i="2"/>
  <c r="AQ54" i="2" s="1"/>
  <c r="AC54" i="2"/>
  <c r="AE54" i="2"/>
  <c r="AG54" i="2"/>
  <c r="AL54" i="2"/>
  <c r="AT54" i="2"/>
  <c r="AY54" i="2"/>
  <c r="BB54" i="2"/>
  <c r="BC54" i="2" s="1"/>
  <c r="BF54" i="2"/>
  <c r="BG54" i="2"/>
  <c r="BH54" i="2"/>
  <c r="P55" i="2"/>
  <c r="Q55" i="2"/>
  <c r="R55" i="2"/>
  <c r="AQ55" i="2" s="1"/>
  <c r="AC55" i="2"/>
  <c r="AE55" i="2"/>
  <c r="AG55" i="2"/>
  <c r="AL55" i="2"/>
  <c r="AT55" i="2"/>
  <c r="AY55" i="2"/>
  <c r="BB55" i="2"/>
  <c r="BC55" i="2" s="1"/>
  <c r="BF55" i="2"/>
  <c r="BG55" i="2"/>
  <c r="BH55" i="2"/>
  <c r="P56" i="2"/>
  <c r="Q56" i="2"/>
  <c r="R56" i="2"/>
  <c r="AQ56" i="2" s="1"/>
  <c r="AC56" i="2"/>
  <c r="AE56" i="2"/>
  <c r="AG56" i="2"/>
  <c r="AL56" i="2"/>
  <c r="AT56" i="2"/>
  <c r="AY56" i="2"/>
  <c r="BB56" i="2"/>
  <c r="BC56" i="2" s="1"/>
  <c r="BF56" i="2"/>
  <c r="BG56" i="2"/>
  <c r="BH56" i="2"/>
  <c r="P57" i="2"/>
  <c r="Q57" i="2"/>
  <c r="R57" i="2"/>
  <c r="AQ57" i="2" s="1"/>
  <c r="AC57" i="2"/>
  <c r="AE57" i="2"/>
  <c r="AG57" i="2"/>
  <c r="AL57" i="2"/>
  <c r="AT57" i="2"/>
  <c r="AY57" i="2"/>
  <c r="BB57" i="2"/>
  <c r="BC57" i="2" s="1"/>
  <c r="BF57" i="2"/>
  <c r="BG57" i="2"/>
  <c r="BH57" i="2"/>
  <c r="P58" i="2"/>
  <c r="Q58" i="2"/>
  <c r="R58" i="2"/>
  <c r="AQ58" i="2" s="1"/>
  <c r="AC58" i="2"/>
  <c r="AE58" i="2"/>
  <c r="AG58" i="2"/>
  <c r="AL58" i="2"/>
  <c r="AT58" i="2"/>
  <c r="AY58" i="2"/>
  <c r="BB58" i="2"/>
  <c r="BC58" i="2" s="1"/>
  <c r="BF58" i="2"/>
  <c r="BG58" i="2"/>
  <c r="BH58" i="2"/>
  <c r="P59" i="2"/>
  <c r="Q59" i="2"/>
  <c r="R59" i="2"/>
  <c r="AQ59" i="2" s="1"/>
  <c r="AC59" i="2"/>
  <c r="AE59" i="2"/>
  <c r="AG59" i="2"/>
  <c r="AL59" i="2"/>
  <c r="AT59" i="2"/>
  <c r="AY59" i="2"/>
  <c r="BB59" i="2"/>
  <c r="BC59" i="2" s="1"/>
  <c r="BF59" i="2"/>
  <c r="BG59" i="2"/>
  <c r="BH59" i="2"/>
  <c r="P60" i="2"/>
  <c r="Q60" i="2"/>
  <c r="R60" i="2"/>
  <c r="AQ60" i="2" s="1"/>
  <c r="AC60" i="2"/>
  <c r="AE60" i="2"/>
  <c r="AG60" i="2"/>
  <c r="AL60" i="2"/>
  <c r="AT60" i="2"/>
  <c r="AY60" i="2"/>
  <c r="BB60" i="2"/>
  <c r="BC60" i="2" s="1"/>
  <c r="BF60" i="2"/>
  <c r="BG60" i="2"/>
  <c r="BH60" i="2"/>
  <c r="P61" i="2"/>
  <c r="Q61" i="2"/>
  <c r="R61" i="2"/>
  <c r="AQ61" i="2" s="1"/>
  <c r="AC61" i="2"/>
  <c r="AE61" i="2"/>
  <c r="AG61" i="2"/>
  <c r="AL61" i="2"/>
  <c r="AT61" i="2"/>
  <c r="AY61" i="2"/>
  <c r="BB61" i="2"/>
  <c r="BC61" i="2" s="1"/>
  <c r="BF61" i="2"/>
  <c r="BG61" i="2"/>
  <c r="BH61" i="2"/>
  <c r="P62" i="2"/>
  <c r="Q62" i="2"/>
  <c r="R62" i="2"/>
  <c r="AQ62" i="2" s="1"/>
  <c r="AC62" i="2"/>
  <c r="AE62" i="2"/>
  <c r="AG62" i="2"/>
  <c r="AL62" i="2"/>
  <c r="AT62" i="2"/>
  <c r="AY62" i="2"/>
  <c r="BB62" i="2"/>
  <c r="BC62" i="2" s="1"/>
  <c r="BF62" i="2"/>
  <c r="BG62" i="2"/>
  <c r="BH62" i="2"/>
  <c r="P63" i="2"/>
  <c r="Q63" i="2"/>
  <c r="R63" i="2"/>
  <c r="AQ63" i="2" s="1"/>
  <c r="AC63" i="2"/>
  <c r="AE63" i="2"/>
  <c r="AG63" i="2"/>
  <c r="AL63" i="2"/>
  <c r="AT63" i="2"/>
  <c r="AY63" i="2"/>
  <c r="BB63" i="2"/>
  <c r="BC63" i="2" s="1"/>
  <c r="BF63" i="2"/>
  <c r="BG63" i="2"/>
  <c r="BH63" i="2"/>
  <c r="P64" i="2"/>
  <c r="Q64" i="2"/>
  <c r="R64" i="2"/>
  <c r="AQ64" i="2" s="1"/>
  <c r="AC64" i="2"/>
  <c r="AE64" i="2"/>
  <c r="AG64" i="2"/>
  <c r="AL64" i="2"/>
  <c r="AT64" i="2"/>
  <c r="AY64" i="2"/>
  <c r="BB64" i="2"/>
  <c r="BC64" i="2" s="1"/>
  <c r="BF64" i="2"/>
  <c r="BG64" i="2"/>
  <c r="BH64" i="2"/>
  <c r="P65" i="2"/>
  <c r="Q65" i="2"/>
  <c r="R65" i="2"/>
  <c r="AQ65" i="2" s="1"/>
  <c r="AC65" i="2"/>
  <c r="AE65" i="2"/>
  <c r="AG65" i="2"/>
  <c r="AL65" i="2"/>
  <c r="AT65" i="2"/>
  <c r="AY65" i="2"/>
  <c r="BB65" i="2"/>
  <c r="BC65" i="2" s="1"/>
  <c r="BF65" i="2"/>
  <c r="BG65" i="2"/>
  <c r="BH65" i="2"/>
  <c r="P66" i="2"/>
  <c r="Q66" i="2"/>
  <c r="R66" i="2"/>
  <c r="AQ66" i="2" s="1"/>
  <c r="AC66" i="2"/>
  <c r="AE66" i="2"/>
  <c r="AG66" i="2"/>
  <c r="AL66" i="2"/>
  <c r="AT66" i="2"/>
  <c r="AY66" i="2"/>
  <c r="BB66" i="2"/>
  <c r="BC66" i="2" s="1"/>
  <c r="BF66" i="2"/>
  <c r="BG66" i="2"/>
  <c r="BH66" i="2"/>
  <c r="P67" i="2"/>
  <c r="Q67" i="2"/>
  <c r="R67" i="2"/>
  <c r="AQ67" i="2" s="1"/>
  <c r="AC67" i="2"/>
  <c r="AE67" i="2"/>
  <c r="AG67" i="2"/>
  <c r="AL67" i="2"/>
  <c r="AT67" i="2"/>
  <c r="AY67" i="2"/>
  <c r="BB67" i="2"/>
  <c r="BC67" i="2" s="1"/>
  <c r="BF67" i="2"/>
  <c r="BG67" i="2"/>
  <c r="BH67" i="2"/>
  <c r="P68" i="2"/>
  <c r="Q68" i="2"/>
  <c r="R68" i="2"/>
  <c r="AQ68" i="2" s="1"/>
  <c r="AC68" i="2"/>
  <c r="AE68" i="2"/>
  <c r="AG68" i="2"/>
  <c r="AL68" i="2"/>
  <c r="AT68" i="2"/>
  <c r="AY68" i="2"/>
  <c r="BB68" i="2"/>
  <c r="BC68" i="2" s="1"/>
  <c r="BF68" i="2"/>
  <c r="BG68" i="2"/>
  <c r="BH68" i="2"/>
  <c r="P69" i="2"/>
  <c r="Q69" i="2"/>
  <c r="R69" i="2"/>
  <c r="AQ69" i="2" s="1"/>
  <c r="AC69" i="2"/>
  <c r="AE69" i="2"/>
  <c r="AG69" i="2"/>
  <c r="AL69" i="2"/>
  <c r="AT69" i="2"/>
  <c r="AY69" i="2"/>
  <c r="BB69" i="2"/>
  <c r="BC69" i="2" s="1"/>
  <c r="BF69" i="2"/>
  <c r="BG69" i="2"/>
  <c r="BH69" i="2"/>
  <c r="P70" i="2"/>
  <c r="Q70" i="2"/>
  <c r="R70" i="2"/>
  <c r="AQ70" i="2" s="1"/>
  <c r="AC70" i="2"/>
  <c r="AE70" i="2"/>
  <c r="AG70" i="2"/>
  <c r="AL70" i="2"/>
  <c r="AT70" i="2"/>
  <c r="AY70" i="2"/>
  <c r="BB70" i="2"/>
  <c r="BC70" i="2" s="1"/>
  <c r="BF70" i="2"/>
  <c r="BG70" i="2"/>
  <c r="BH70" i="2"/>
  <c r="P71" i="2"/>
  <c r="Q71" i="2"/>
  <c r="R71" i="2"/>
  <c r="AQ71" i="2" s="1"/>
  <c r="AC71" i="2"/>
  <c r="AE71" i="2"/>
  <c r="AG71" i="2"/>
  <c r="AL71" i="2"/>
  <c r="AT71" i="2"/>
  <c r="AY71" i="2"/>
  <c r="BB71" i="2"/>
  <c r="BC71" i="2" s="1"/>
  <c r="BF71" i="2"/>
  <c r="BG71" i="2"/>
  <c r="BH71" i="2"/>
  <c r="P72" i="2"/>
  <c r="Q72" i="2"/>
  <c r="R72" i="2"/>
  <c r="AQ72" i="2" s="1"/>
  <c r="AC72" i="2"/>
  <c r="AE72" i="2"/>
  <c r="AG72" i="2"/>
  <c r="AL72" i="2"/>
  <c r="AT72" i="2"/>
  <c r="AY72" i="2"/>
  <c r="BB72" i="2"/>
  <c r="BC72" i="2" s="1"/>
  <c r="BF72" i="2"/>
  <c r="BG72" i="2"/>
  <c r="BH72" i="2"/>
  <c r="P73" i="2"/>
  <c r="Q73" i="2"/>
  <c r="R73" i="2"/>
  <c r="AQ73" i="2" s="1"/>
  <c r="AC73" i="2"/>
  <c r="AE73" i="2"/>
  <c r="AG73" i="2"/>
  <c r="AL73" i="2"/>
  <c r="AT73" i="2"/>
  <c r="AY73" i="2"/>
  <c r="BB73" i="2"/>
  <c r="BC73" i="2" s="1"/>
  <c r="BF73" i="2"/>
  <c r="BG73" i="2"/>
  <c r="BH73" i="2"/>
  <c r="P74" i="2"/>
  <c r="Q74" i="2"/>
  <c r="R74" i="2"/>
  <c r="AQ74" i="2" s="1"/>
  <c r="AC74" i="2"/>
  <c r="AE74" i="2"/>
  <c r="AG74" i="2"/>
  <c r="AL74" i="2"/>
  <c r="AT74" i="2"/>
  <c r="AY74" i="2"/>
  <c r="BB74" i="2"/>
  <c r="BC74" i="2" s="1"/>
  <c r="BF74" i="2"/>
  <c r="BG74" i="2"/>
  <c r="BH74" i="2"/>
  <c r="P75" i="2"/>
  <c r="Q75" i="2"/>
  <c r="R75" i="2"/>
  <c r="AQ75" i="2" s="1"/>
  <c r="AC75" i="2"/>
  <c r="AE75" i="2"/>
  <c r="AG75" i="2"/>
  <c r="AL75" i="2"/>
  <c r="AT75" i="2"/>
  <c r="AY75" i="2"/>
  <c r="BB75" i="2"/>
  <c r="BC75" i="2" s="1"/>
  <c r="BF75" i="2"/>
  <c r="BG75" i="2"/>
  <c r="BH75" i="2"/>
  <c r="P76" i="2"/>
  <c r="Q76" i="2"/>
  <c r="R76" i="2"/>
  <c r="AQ76" i="2" s="1"/>
  <c r="AC76" i="2"/>
  <c r="AE76" i="2"/>
  <c r="AG76" i="2"/>
  <c r="AL76" i="2"/>
  <c r="AT76" i="2"/>
  <c r="AY76" i="2"/>
  <c r="BB76" i="2"/>
  <c r="BC76" i="2" s="1"/>
  <c r="BF76" i="2"/>
  <c r="BG76" i="2"/>
  <c r="BH76" i="2"/>
  <c r="P77" i="2"/>
  <c r="Q77" i="2"/>
  <c r="R77" i="2"/>
  <c r="AQ77" i="2" s="1"/>
  <c r="AC77" i="2"/>
  <c r="AE77" i="2"/>
  <c r="AG77" i="2"/>
  <c r="AL77" i="2"/>
  <c r="AT77" i="2"/>
  <c r="AY77" i="2"/>
  <c r="BB77" i="2"/>
  <c r="BC77" i="2" s="1"/>
  <c r="BF77" i="2"/>
  <c r="BG77" i="2"/>
  <c r="BH77" i="2"/>
  <c r="P78" i="2"/>
  <c r="Q78" i="2"/>
  <c r="R78" i="2"/>
  <c r="AQ78" i="2" s="1"/>
  <c r="AC78" i="2"/>
  <c r="AE78" i="2"/>
  <c r="AG78" i="2"/>
  <c r="AL78" i="2"/>
  <c r="AT78" i="2"/>
  <c r="AY78" i="2"/>
  <c r="BB78" i="2"/>
  <c r="BC78" i="2" s="1"/>
  <c r="BF78" i="2"/>
  <c r="BG78" i="2"/>
  <c r="BH78" i="2"/>
  <c r="P79" i="2"/>
  <c r="Q79" i="2"/>
  <c r="R79" i="2"/>
  <c r="AQ79" i="2" s="1"/>
  <c r="AC79" i="2"/>
  <c r="AE79" i="2"/>
  <c r="AG79" i="2"/>
  <c r="AL79" i="2"/>
  <c r="AT79" i="2"/>
  <c r="AY79" i="2"/>
  <c r="BB79" i="2"/>
  <c r="BC79" i="2" s="1"/>
  <c r="BF79" i="2"/>
  <c r="BG79" i="2"/>
  <c r="BH79" i="2"/>
  <c r="P80" i="2"/>
  <c r="Q80" i="2"/>
  <c r="R80" i="2"/>
  <c r="AQ80" i="2" s="1"/>
  <c r="AC80" i="2"/>
  <c r="AE80" i="2"/>
  <c r="AG80" i="2"/>
  <c r="AL80" i="2"/>
  <c r="AT80" i="2"/>
  <c r="AY80" i="2"/>
  <c r="BB80" i="2"/>
  <c r="BC80" i="2" s="1"/>
  <c r="BF80" i="2"/>
  <c r="BG80" i="2"/>
  <c r="BH80" i="2"/>
  <c r="P81" i="2"/>
  <c r="Q81" i="2"/>
  <c r="R81" i="2"/>
  <c r="AQ81" i="2" s="1"/>
  <c r="AC81" i="2"/>
  <c r="AE81" i="2"/>
  <c r="AG81" i="2"/>
  <c r="AL81" i="2"/>
  <c r="AT81" i="2"/>
  <c r="AY81" i="2"/>
  <c r="BB81" i="2"/>
  <c r="BC81" i="2" s="1"/>
  <c r="BF81" i="2"/>
  <c r="BG81" i="2"/>
  <c r="BH81" i="2"/>
  <c r="P82" i="2"/>
  <c r="Q82" i="2"/>
  <c r="R82" i="2"/>
  <c r="AQ82" i="2" s="1"/>
  <c r="AC82" i="2"/>
  <c r="AE82" i="2"/>
  <c r="AG82" i="2"/>
  <c r="AL82" i="2"/>
  <c r="AT82" i="2"/>
  <c r="AY82" i="2"/>
  <c r="BB82" i="2"/>
  <c r="BC82" i="2" s="1"/>
  <c r="BF82" i="2"/>
  <c r="BG82" i="2"/>
  <c r="BH82" i="2"/>
  <c r="P83" i="2"/>
  <c r="Q83" i="2"/>
  <c r="R83" i="2"/>
  <c r="AQ83" i="2" s="1"/>
  <c r="AC83" i="2"/>
  <c r="AE83" i="2"/>
  <c r="AG83" i="2"/>
  <c r="AL83" i="2"/>
  <c r="AT83" i="2"/>
  <c r="AY83" i="2"/>
  <c r="BB83" i="2"/>
  <c r="BC83" i="2" s="1"/>
  <c r="BF83" i="2"/>
  <c r="BG83" i="2"/>
  <c r="BH83" i="2"/>
  <c r="P84" i="2"/>
  <c r="Q84" i="2"/>
  <c r="R84" i="2"/>
  <c r="AQ84" i="2" s="1"/>
  <c r="AC84" i="2"/>
  <c r="AE84" i="2"/>
  <c r="AG84" i="2"/>
  <c r="AL84" i="2"/>
  <c r="AT84" i="2"/>
  <c r="AY84" i="2"/>
  <c r="BB84" i="2"/>
  <c r="BC84" i="2" s="1"/>
  <c r="BF84" i="2"/>
  <c r="BG84" i="2"/>
  <c r="BH84" i="2"/>
  <c r="P85" i="2"/>
  <c r="Q85" i="2"/>
  <c r="R85" i="2"/>
  <c r="AQ85" i="2" s="1"/>
  <c r="AC85" i="2"/>
  <c r="AE85" i="2"/>
  <c r="AG85" i="2"/>
  <c r="AL85" i="2"/>
  <c r="AT85" i="2"/>
  <c r="AY85" i="2"/>
  <c r="BB85" i="2"/>
  <c r="BC85" i="2" s="1"/>
  <c r="BF85" i="2"/>
  <c r="BG85" i="2"/>
  <c r="BH85" i="2"/>
  <c r="P86" i="2"/>
  <c r="Q86" i="2"/>
  <c r="R86" i="2"/>
  <c r="AQ86" i="2" s="1"/>
  <c r="AC86" i="2"/>
  <c r="AE86" i="2"/>
  <c r="AG86" i="2"/>
  <c r="AL86" i="2"/>
  <c r="AT86" i="2"/>
  <c r="AY86" i="2"/>
  <c r="BB86" i="2"/>
  <c r="BC86" i="2" s="1"/>
  <c r="BF86" i="2"/>
  <c r="BG86" i="2"/>
  <c r="BH86" i="2"/>
  <c r="P87" i="2"/>
  <c r="Q87" i="2"/>
  <c r="R87" i="2"/>
  <c r="AQ87" i="2" s="1"/>
  <c r="AC87" i="2"/>
  <c r="AE87" i="2"/>
  <c r="AG87" i="2"/>
  <c r="AL87" i="2"/>
  <c r="AT87" i="2"/>
  <c r="AY87" i="2"/>
  <c r="BB87" i="2"/>
  <c r="BC87" i="2" s="1"/>
  <c r="BF87" i="2"/>
  <c r="BG87" i="2"/>
  <c r="BH87" i="2"/>
  <c r="P88" i="2"/>
  <c r="Q88" i="2"/>
  <c r="R88" i="2"/>
  <c r="AQ88" i="2" s="1"/>
  <c r="AC88" i="2"/>
  <c r="AE88" i="2"/>
  <c r="AG88" i="2"/>
  <c r="AL88" i="2"/>
  <c r="AT88" i="2"/>
  <c r="AY88" i="2"/>
  <c r="BB88" i="2"/>
  <c r="BC88" i="2" s="1"/>
  <c r="BF88" i="2"/>
  <c r="BG88" i="2"/>
  <c r="BH88" i="2"/>
  <c r="P89" i="2"/>
  <c r="Q89" i="2"/>
  <c r="R89" i="2"/>
  <c r="AQ89" i="2" s="1"/>
  <c r="AC89" i="2"/>
  <c r="AE89" i="2"/>
  <c r="AG89" i="2"/>
  <c r="AL89" i="2"/>
  <c r="AT89" i="2"/>
  <c r="AY89" i="2"/>
  <c r="BB89" i="2"/>
  <c r="BC89" i="2" s="1"/>
  <c r="BF89" i="2"/>
  <c r="BG89" i="2"/>
  <c r="BH89" i="2"/>
  <c r="P90" i="2"/>
  <c r="Q90" i="2"/>
  <c r="R90" i="2"/>
  <c r="AQ90" i="2" s="1"/>
  <c r="AC90" i="2"/>
  <c r="AE90" i="2"/>
  <c r="AG90" i="2"/>
  <c r="AL90" i="2"/>
  <c r="AT90" i="2"/>
  <c r="AY90" i="2"/>
  <c r="BB90" i="2"/>
  <c r="BC90" i="2" s="1"/>
  <c r="BF90" i="2"/>
  <c r="BG90" i="2"/>
  <c r="BH90" i="2"/>
  <c r="P91" i="2"/>
  <c r="Q91" i="2"/>
  <c r="R91" i="2"/>
  <c r="AQ91" i="2" s="1"/>
  <c r="AC91" i="2"/>
  <c r="AE91" i="2"/>
  <c r="AG91" i="2"/>
  <c r="AL91" i="2"/>
  <c r="AT91" i="2"/>
  <c r="AY91" i="2"/>
  <c r="BB91" i="2"/>
  <c r="BC91" i="2" s="1"/>
  <c r="BF91" i="2"/>
  <c r="BG91" i="2"/>
  <c r="BH91" i="2"/>
  <c r="P92" i="2"/>
  <c r="Q92" i="2"/>
  <c r="R92" i="2"/>
  <c r="AQ92" i="2" s="1"/>
  <c r="AC92" i="2"/>
  <c r="AE92" i="2"/>
  <c r="AG92" i="2"/>
  <c r="AL92" i="2"/>
  <c r="AT92" i="2"/>
  <c r="AY92" i="2"/>
  <c r="BB92" i="2"/>
  <c r="BC92" i="2" s="1"/>
  <c r="BF92" i="2"/>
  <c r="BG92" i="2"/>
  <c r="BH92" i="2"/>
  <c r="P93" i="2"/>
  <c r="Q93" i="2"/>
  <c r="R93" i="2"/>
  <c r="AQ93" i="2" s="1"/>
  <c r="AC93" i="2"/>
  <c r="AE93" i="2"/>
  <c r="AG93" i="2"/>
  <c r="AL93" i="2"/>
  <c r="AT93" i="2"/>
  <c r="AY93" i="2"/>
  <c r="BB93" i="2"/>
  <c r="BC93" i="2" s="1"/>
  <c r="BF93" i="2"/>
  <c r="BG93" i="2"/>
  <c r="BH93" i="2"/>
  <c r="P94" i="2"/>
  <c r="Q94" i="2"/>
  <c r="R94" i="2"/>
  <c r="AQ94" i="2" s="1"/>
  <c r="AC94" i="2"/>
  <c r="AE94" i="2"/>
  <c r="AG94" i="2"/>
  <c r="AL94" i="2"/>
  <c r="AT94" i="2"/>
  <c r="AY94" i="2"/>
  <c r="BB94" i="2"/>
  <c r="BC94" i="2" s="1"/>
  <c r="BF94" i="2"/>
  <c r="BG94" i="2"/>
  <c r="BH94" i="2"/>
  <c r="P95" i="2"/>
  <c r="Q95" i="2"/>
  <c r="R95" i="2"/>
  <c r="AQ95" i="2" s="1"/>
  <c r="AC95" i="2"/>
  <c r="AE95" i="2"/>
  <c r="AG95" i="2"/>
  <c r="AL95" i="2"/>
  <c r="AT95" i="2"/>
  <c r="AY95" i="2"/>
  <c r="BB95" i="2"/>
  <c r="BC95" i="2" s="1"/>
  <c r="BF95" i="2"/>
  <c r="BG95" i="2"/>
  <c r="BH95" i="2"/>
  <c r="P96" i="2"/>
  <c r="Q96" i="2"/>
  <c r="R96" i="2"/>
  <c r="AQ96" i="2" s="1"/>
  <c r="AC96" i="2"/>
  <c r="AE96" i="2"/>
  <c r="AG96" i="2"/>
  <c r="AL96" i="2"/>
  <c r="AT96" i="2"/>
  <c r="AY96" i="2"/>
  <c r="BB96" i="2"/>
  <c r="BC96" i="2" s="1"/>
  <c r="BF96" i="2"/>
  <c r="BG96" i="2"/>
  <c r="BH96" i="2"/>
  <c r="P97" i="2"/>
  <c r="Q97" i="2"/>
  <c r="R97" i="2"/>
  <c r="AQ97" i="2" s="1"/>
  <c r="AC97" i="2"/>
  <c r="AE97" i="2"/>
  <c r="AG97" i="2"/>
  <c r="AL97" i="2"/>
  <c r="AT97" i="2"/>
  <c r="AY97" i="2"/>
  <c r="BB97" i="2"/>
  <c r="BC97" i="2" s="1"/>
  <c r="BF97" i="2"/>
  <c r="BG97" i="2"/>
  <c r="BH97" i="2"/>
  <c r="P98" i="2"/>
  <c r="Q98" i="2"/>
  <c r="R98" i="2"/>
  <c r="AQ98" i="2" s="1"/>
  <c r="AC98" i="2"/>
  <c r="AE98" i="2"/>
  <c r="AG98" i="2"/>
  <c r="AL98" i="2"/>
  <c r="AT98" i="2"/>
  <c r="AY98" i="2"/>
  <c r="BB98" i="2"/>
  <c r="BC98" i="2" s="1"/>
  <c r="BF98" i="2"/>
  <c r="BG98" i="2"/>
  <c r="BH98" i="2"/>
  <c r="P99" i="2"/>
  <c r="Q99" i="2"/>
  <c r="R99" i="2"/>
  <c r="AQ99" i="2" s="1"/>
  <c r="AC99" i="2"/>
  <c r="AE99" i="2"/>
  <c r="AG99" i="2"/>
  <c r="AL99" i="2"/>
  <c r="AT99" i="2"/>
  <c r="AY99" i="2"/>
  <c r="BB99" i="2"/>
  <c r="BC99" i="2" s="1"/>
  <c r="BF99" i="2"/>
  <c r="BG99" i="2"/>
  <c r="BH99" i="2"/>
  <c r="P100" i="2"/>
  <c r="Q100" i="2"/>
  <c r="R100" i="2"/>
  <c r="AQ100" i="2" s="1"/>
  <c r="AC100" i="2"/>
  <c r="AE100" i="2"/>
  <c r="AG100" i="2"/>
  <c r="AL100" i="2"/>
  <c r="AT100" i="2"/>
  <c r="AY100" i="2"/>
  <c r="BB100" i="2"/>
  <c r="BC100" i="2" s="1"/>
  <c r="BF100" i="2"/>
  <c r="BG100" i="2"/>
  <c r="BH100" i="2"/>
  <c r="P101" i="2"/>
  <c r="Q101" i="2"/>
  <c r="R101" i="2"/>
  <c r="AQ101" i="2" s="1"/>
  <c r="AC101" i="2"/>
  <c r="AE101" i="2"/>
  <c r="AG101" i="2"/>
  <c r="AL101" i="2"/>
  <c r="AT101" i="2"/>
  <c r="AY101" i="2"/>
  <c r="BB101" i="2"/>
  <c r="BC101" i="2" s="1"/>
  <c r="BF101" i="2"/>
  <c r="BG101" i="2"/>
  <c r="BH101" i="2"/>
  <c r="P102" i="2"/>
  <c r="Q102" i="2"/>
  <c r="R102" i="2"/>
  <c r="AQ102" i="2" s="1"/>
  <c r="AC102" i="2"/>
  <c r="AE102" i="2"/>
  <c r="AG102" i="2"/>
  <c r="AL102" i="2"/>
  <c r="AT102" i="2"/>
  <c r="AY102" i="2"/>
  <c r="BB102" i="2"/>
  <c r="BC102" i="2" s="1"/>
  <c r="BF102" i="2"/>
  <c r="BG102" i="2"/>
  <c r="BH102" i="2"/>
  <c r="P103" i="2"/>
  <c r="Q103" i="2"/>
  <c r="R103" i="2"/>
  <c r="AQ103" i="2" s="1"/>
  <c r="AC103" i="2"/>
  <c r="AE103" i="2"/>
  <c r="AG103" i="2"/>
  <c r="AL103" i="2"/>
  <c r="AT103" i="2"/>
  <c r="AY103" i="2"/>
  <c r="BB103" i="2"/>
  <c r="BC103" i="2" s="1"/>
  <c r="BF103" i="2"/>
  <c r="BG103" i="2"/>
  <c r="BH103" i="2"/>
  <c r="P104" i="2"/>
  <c r="Q104" i="2"/>
  <c r="R104" i="2"/>
  <c r="AQ104" i="2" s="1"/>
  <c r="AC104" i="2"/>
  <c r="AE104" i="2"/>
  <c r="AG104" i="2"/>
  <c r="AL104" i="2"/>
  <c r="AT104" i="2"/>
  <c r="AY104" i="2"/>
  <c r="BB104" i="2"/>
  <c r="BC104" i="2" s="1"/>
  <c r="BF104" i="2"/>
  <c r="BG104" i="2"/>
  <c r="BH104" i="2"/>
  <c r="P105" i="2"/>
  <c r="Q105" i="2"/>
  <c r="R105" i="2"/>
  <c r="AQ105" i="2" s="1"/>
  <c r="AC105" i="2"/>
  <c r="AE105" i="2"/>
  <c r="AG105" i="2"/>
  <c r="AL105" i="2"/>
  <c r="AT105" i="2"/>
  <c r="AY105" i="2"/>
  <c r="BB105" i="2"/>
  <c r="BC105" i="2" s="1"/>
  <c r="BF105" i="2"/>
  <c r="BG105" i="2"/>
  <c r="BH105" i="2"/>
  <c r="P106" i="2"/>
  <c r="Q106" i="2"/>
  <c r="R106" i="2"/>
  <c r="AQ106" i="2" s="1"/>
  <c r="AC106" i="2"/>
  <c r="AE106" i="2"/>
  <c r="AG106" i="2"/>
  <c r="AL106" i="2"/>
  <c r="AT106" i="2"/>
  <c r="AY106" i="2"/>
  <c r="BB106" i="2"/>
  <c r="BC106" i="2" s="1"/>
  <c r="BF106" i="2"/>
  <c r="BG106" i="2"/>
  <c r="BH106" i="2"/>
  <c r="P107" i="2"/>
  <c r="Q107" i="2"/>
  <c r="R107" i="2"/>
  <c r="AQ107" i="2" s="1"/>
  <c r="AC107" i="2"/>
  <c r="AE107" i="2"/>
  <c r="AG107" i="2"/>
  <c r="AL107" i="2"/>
  <c r="AT107" i="2"/>
  <c r="AY107" i="2"/>
  <c r="BB107" i="2"/>
  <c r="BC107" i="2" s="1"/>
  <c r="BF107" i="2"/>
  <c r="BG107" i="2"/>
  <c r="BH107" i="2"/>
  <c r="P108" i="2"/>
  <c r="Q108" i="2"/>
  <c r="R108" i="2"/>
  <c r="AQ108" i="2" s="1"/>
  <c r="AC108" i="2"/>
  <c r="AE108" i="2"/>
  <c r="AG108" i="2"/>
  <c r="AL108" i="2"/>
  <c r="AT108" i="2"/>
  <c r="AY108" i="2"/>
  <c r="BB108" i="2"/>
  <c r="BC108" i="2" s="1"/>
  <c r="BF108" i="2"/>
  <c r="BG108" i="2"/>
  <c r="BH108" i="2"/>
  <c r="P109" i="2"/>
  <c r="Q109" i="2"/>
  <c r="R109" i="2"/>
  <c r="AQ109" i="2" s="1"/>
  <c r="AC109" i="2"/>
  <c r="AE109" i="2"/>
  <c r="AG109" i="2"/>
  <c r="AL109" i="2"/>
  <c r="AT109" i="2"/>
  <c r="AY109" i="2"/>
  <c r="BB109" i="2"/>
  <c r="BC109" i="2" s="1"/>
  <c r="BF109" i="2"/>
  <c r="BG109" i="2"/>
  <c r="BH109" i="2"/>
  <c r="P110" i="2"/>
  <c r="Q110" i="2"/>
  <c r="R110" i="2"/>
  <c r="AQ110" i="2" s="1"/>
  <c r="AC110" i="2"/>
  <c r="AE110" i="2"/>
  <c r="AG110" i="2"/>
  <c r="AL110" i="2"/>
  <c r="AT110" i="2"/>
  <c r="AY110" i="2"/>
  <c r="BB110" i="2"/>
  <c r="BC110" i="2" s="1"/>
  <c r="BF110" i="2"/>
  <c r="BG110" i="2"/>
  <c r="BH110" i="2"/>
  <c r="P111" i="2"/>
  <c r="Q111" i="2"/>
  <c r="R111" i="2"/>
  <c r="AQ111" i="2" s="1"/>
  <c r="AC111" i="2"/>
  <c r="AE111" i="2"/>
  <c r="AG111" i="2"/>
  <c r="AL111" i="2"/>
  <c r="AT111" i="2"/>
  <c r="AY111" i="2"/>
  <c r="BB111" i="2"/>
  <c r="BC111" i="2" s="1"/>
  <c r="BF111" i="2"/>
  <c r="BG111" i="2"/>
  <c r="BH111" i="2"/>
  <c r="P112" i="2"/>
  <c r="Q112" i="2"/>
  <c r="R112" i="2"/>
  <c r="AQ112" i="2" s="1"/>
  <c r="AC112" i="2"/>
  <c r="AE112" i="2"/>
  <c r="AG112" i="2"/>
  <c r="AL112" i="2"/>
  <c r="AT112" i="2"/>
  <c r="AY112" i="2"/>
  <c r="BB112" i="2"/>
  <c r="BC112" i="2" s="1"/>
  <c r="BF112" i="2"/>
  <c r="BG112" i="2"/>
  <c r="BH112" i="2"/>
  <c r="P113" i="2"/>
  <c r="Q113" i="2"/>
  <c r="R113" i="2"/>
  <c r="AQ113" i="2" s="1"/>
  <c r="AC113" i="2"/>
  <c r="AE113" i="2"/>
  <c r="AG113" i="2"/>
  <c r="AL113" i="2"/>
  <c r="AT113" i="2"/>
  <c r="AY113" i="2"/>
  <c r="BB113" i="2"/>
  <c r="BC113" i="2" s="1"/>
  <c r="BF113" i="2"/>
  <c r="BG113" i="2"/>
  <c r="BH113" i="2"/>
  <c r="P114" i="2"/>
  <c r="Q114" i="2"/>
  <c r="R114" i="2"/>
  <c r="AQ114" i="2" s="1"/>
  <c r="AC114" i="2"/>
  <c r="AE114" i="2"/>
  <c r="AG114" i="2"/>
  <c r="AL114" i="2"/>
  <c r="AT114" i="2"/>
  <c r="AY114" i="2"/>
  <c r="BB114" i="2"/>
  <c r="BC114" i="2" s="1"/>
  <c r="BF114" i="2"/>
  <c r="BG114" i="2"/>
  <c r="BH114" i="2"/>
  <c r="P115" i="2"/>
  <c r="Q115" i="2"/>
  <c r="R115" i="2"/>
  <c r="AQ115" i="2" s="1"/>
  <c r="AC115" i="2"/>
  <c r="AE115" i="2"/>
  <c r="AG115" i="2"/>
  <c r="AL115" i="2"/>
  <c r="AT115" i="2"/>
  <c r="AY115" i="2"/>
  <c r="BB115" i="2"/>
  <c r="BC115" i="2" s="1"/>
  <c r="BF115" i="2"/>
  <c r="BG115" i="2"/>
  <c r="BH115" i="2"/>
  <c r="P116" i="2"/>
  <c r="Q116" i="2"/>
  <c r="R116" i="2"/>
  <c r="AQ116" i="2" s="1"/>
  <c r="AC116" i="2"/>
  <c r="AE116" i="2"/>
  <c r="AG116" i="2"/>
  <c r="AL116" i="2"/>
  <c r="AT116" i="2"/>
  <c r="AY116" i="2"/>
  <c r="BB116" i="2"/>
  <c r="BC116" i="2" s="1"/>
  <c r="BF116" i="2"/>
  <c r="BG116" i="2"/>
  <c r="BH116" i="2"/>
  <c r="P117" i="2"/>
  <c r="Q117" i="2"/>
  <c r="R117" i="2"/>
  <c r="AQ117" i="2" s="1"/>
  <c r="AC117" i="2"/>
  <c r="AE117" i="2"/>
  <c r="AG117" i="2"/>
  <c r="AL117" i="2"/>
  <c r="AT117" i="2"/>
  <c r="AY117" i="2"/>
  <c r="BB117" i="2"/>
  <c r="BC117" i="2" s="1"/>
  <c r="BF117" i="2"/>
  <c r="BG117" i="2"/>
  <c r="BH117" i="2"/>
  <c r="P118" i="2"/>
  <c r="Q118" i="2"/>
  <c r="R118" i="2"/>
  <c r="AQ118" i="2" s="1"/>
  <c r="AC118" i="2"/>
  <c r="AE118" i="2"/>
  <c r="AG118" i="2"/>
  <c r="AL118" i="2"/>
  <c r="AT118" i="2"/>
  <c r="AY118" i="2"/>
  <c r="BB118" i="2"/>
  <c r="BC118" i="2" s="1"/>
  <c r="BF118" i="2"/>
  <c r="BG118" i="2"/>
  <c r="BH118" i="2"/>
  <c r="P119" i="2"/>
  <c r="Q119" i="2"/>
  <c r="R119" i="2"/>
  <c r="AQ119" i="2" s="1"/>
  <c r="AC119" i="2"/>
  <c r="AE119" i="2"/>
  <c r="AG119" i="2"/>
  <c r="AL119" i="2"/>
  <c r="AT119" i="2"/>
  <c r="AY119" i="2"/>
  <c r="BB119" i="2"/>
  <c r="BC119" i="2" s="1"/>
  <c r="BF119" i="2"/>
  <c r="BG119" i="2"/>
  <c r="BH119" i="2"/>
  <c r="P120" i="2"/>
  <c r="Q120" i="2"/>
  <c r="R120" i="2"/>
  <c r="AQ120" i="2" s="1"/>
  <c r="AC120" i="2"/>
  <c r="AE120" i="2"/>
  <c r="AG120" i="2"/>
  <c r="AL120" i="2"/>
  <c r="AT120" i="2"/>
  <c r="AY120" i="2"/>
  <c r="BB120" i="2"/>
  <c r="BC120" i="2" s="1"/>
  <c r="BF120" i="2"/>
  <c r="BG120" i="2"/>
  <c r="BH120" i="2"/>
  <c r="P121" i="2"/>
  <c r="Q121" i="2"/>
  <c r="R121" i="2"/>
  <c r="AQ121" i="2" s="1"/>
  <c r="AC121" i="2"/>
  <c r="AE121" i="2"/>
  <c r="AG121" i="2"/>
  <c r="AL121" i="2"/>
  <c r="AT121" i="2"/>
  <c r="AY121" i="2"/>
  <c r="BB121" i="2"/>
  <c r="BC121" i="2" s="1"/>
  <c r="BF121" i="2"/>
  <c r="BG121" i="2"/>
  <c r="BH121" i="2"/>
  <c r="P122" i="2"/>
  <c r="Q122" i="2"/>
  <c r="R122" i="2"/>
  <c r="AQ122" i="2" s="1"/>
  <c r="AC122" i="2"/>
  <c r="AE122" i="2"/>
  <c r="AG122" i="2"/>
  <c r="AL122" i="2"/>
  <c r="AT122" i="2"/>
  <c r="AY122" i="2"/>
  <c r="BB122" i="2"/>
  <c r="BC122" i="2" s="1"/>
  <c r="BF122" i="2"/>
  <c r="BG122" i="2"/>
  <c r="BH122" i="2"/>
  <c r="P123" i="2"/>
  <c r="Q123" i="2"/>
  <c r="R123" i="2"/>
  <c r="AQ123" i="2" s="1"/>
  <c r="AC123" i="2"/>
  <c r="AE123" i="2"/>
  <c r="AG123" i="2"/>
  <c r="AL123" i="2"/>
  <c r="AT123" i="2"/>
  <c r="AY123" i="2"/>
  <c r="BB123" i="2"/>
  <c r="BC123" i="2" s="1"/>
  <c r="BF123" i="2"/>
  <c r="BG123" i="2"/>
  <c r="BH123" i="2"/>
  <c r="P124" i="2"/>
  <c r="Q124" i="2"/>
  <c r="R124" i="2"/>
  <c r="AQ124" i="2" s="1"/>
  <c r="AC124" i="2"/>
  <c r="AE124" i="2"/>
  <c r="AG124" i="2"/>
  <c r="AL124" i="2"/>
  <c r="AT124" i="2"/>
  <c r="AY124" i="2"/>
  <c r="BB124" i="2"/>
  <c r="BC124" i="2" s="1"/>
  <c r="BF124" i="2"/>
  <c r="BG124" i="2"/>
  <c r="BH124" i="2"/>
  <c r="P125" i="2"/>
  <c r="Q125" i="2"/>
  <c r="R125" i="2"/>
  <c r="AQ125" i="2" s="1"/>
  <c r="AC125" i="2"/>
  <c r="AE125" i="2"/>
  <c r="AG125" i="2"/>
  <c r="AL125" i="2"/>
  <c r="AT125" i="2"/>
  <c r="AY125" i="2"/>
  <c r="BB125" i="2"/>
  <c r="BC125" i="2" s="1"/>
  <c r="BF125" i="2"/>
  <c r="BG125" i="2"/>
  <c r="BH125" i="2"/>
  <c r="P126" i="2"/>
  <c r="Q126" i="2"/>
  <c r="R126" i="2"/>
  <c r="AQ126" i="2" s="1"/>
  <c r="AC126" i="2"/>
  <c r="AE126" i="2"/>
  <c r="AG126" i="2"/>
  <c r="AL126" i="2"/>
  <c r="AT126" i="2"/>
  <c r="AY126" i="2"/>
  <c r="BB126" i="2"/>
  <c r="BC126" i="2" s="1"/>
  <c r="BF126" i="2"/>
  <c r="BG126" i="2"/>
  <c r="BH126" i="2"/>
  <c r="P127" i="2"/>
  <c r="Q127" i="2"/>
  <c r="R127" i="2"/>
  <c r="AQ127" i="2" s="1"/>
  <c r="AC127" i="2"/>
  <c r="AE127" i="2"/>
  <c r="AG127" i="2"/>
  <c r="AL127" i="2"/>
  <c r="AT127" i="2"/>
  <c r="AY127" i="2"/>
  <c r="BB127" i="2"/>
  <c r="BC127" i="2" s="1"/>
  <c r="BF127" i="2"/>
  <c r="BG127" i="2"/>
  <c r="BH127" i="2"/>
  <c r="P128" i="2"/>
  <c r="Q128" i="2"/>
  <c r="R128" i="2"/>
  <c r="AQ128" i="2" s="1"/>
  <c r="AC128" i="2"/>
  <c r="AE128" i="2"/>
  <c r="AG128" i="2"/>
  <c r="AL128" i="2"/>
  <c r="AT128" i="2"/>
  <c r="AY128" i="2"/>
  <c r="AZ128" i="2"/>
  <c r="BB128" i="2"/>
  <c r="BC128" i="2" s="1"/>
  <c r="BF128" i="2"/>
  <c r="BG128" i="2"/>
  <c r="BH128" i="2"/>
  <c r="P129" i="2"/>
  <c r="Q129" i="2"/>
  <c r="R129" i="2"/>
  <c r="AQ129" i="2" s="1"/>
  <c r="AC129" i="2"/>
  <c r="AE129" i="2"/>
  <c r="AG129" i="2"/>
  <c r="AL129" i="2"/>
  <c r="AT129" i="2"/>
  <c r="AY129" i="2"/>
  <c r="BB129" i="2"/>
  <c r="BC129" i="2" s="1"/>
  <c r="BF129" i="2"/>
  <c r="BG129" i="2"/>
  <c r="BH129" i="2"/>
  <c r="P130" i="2"/>
  <c r="Q130" i="2"/>
  <c r="R130" i="2"/>
  <c r="AQ130" i="2" s="1"/>
  <c r="AC130" i="2"/>
  <c r="AE130" i="2"/>
  <c r="AG130" i="2"/>
  <c r="AL130" i="2"/>
  <c r="AT130" i="2"/>
  <c r="AY130" i="2"/>
  <c r="BB130" i="2"/>
  <c r="BC130" i="2" s="1"/>
  <c r="BF130" i="2"/>
  <c r="BG130" i="2"/>
  <c r="BH130" i="2"/>
  <c r="P131" i="2"/>
  <c r="Q131" i="2"/>
  <c r="R131" i="2"/>
  <c r="AQ131" i="2" s="1"/>
  <c r="AC131" i="2"/>
  <c r="AE131" i="2"/>
  <c r="AG131" i="2"/>
  <c r="AL131" i="2"/>
  <c r="AT131" i="2"/>
  <c r="AY131" i="2"/>
  <c r="BB131" i="2"/>
  <c r="BC131" i="2" s="1"/>
  <c r="BF131" i="2"/>
  <c r="BG131" i="2"/>
  <c r="BH131" i="2"/>
  <c r="P132" i="2"/>
  <c r="Q132" i="2"/>
  <c r="R132" i="2"/>
  <c r="AQ132" i="2" s="1"/>
  <c r="AC132" i="2"/>
  <c r="AE132" i="2"/>
  <c r="AG132" i="2"/>
  <c r="AL132" i="2"/>
  <c r="AT132" i="2"/>
  <c r="AY132" i="2"/>
  <c r="BB132" i="2"/>
  <c r="BC132" i="2" s="1"/>
  <c r="BF132" i="2"/>
  <c r="BG132" i="2"/>
  <c r="BH132" i="2"/>
  <c r="P133" i="2"/>
  <c r="Q133" i="2"/>
  <c r="R133" i="2"/>
  <c r="AQ133" i="2" s="1"/>
  <c r="AC133" i="2"/>
  <c r="AE133" i="2"/>
  <c r="AG133" i="2"/>
  <c r="AL133" i="2"/>
  <c r="AT133" i="2"/>
  <c r="AY133" i="2"/>
  <c r="BB133" i="2"/>
  <c r="BC133" i="2" s="1"/>
  <c r="BF133" i="2"/>
  <c r="BG133" i="2"/>
  <c r="BH133" i="2"/>
  <c r="P134" i="2"/>
  <c r="Q134" i="2"/>
  <c r="R134" i="2"/>
  <c r="AQ134" i="2" s="1"/>
  <c r="AC134" i="2"/>
  <c r="AE134" i="2"/>
  <c r="AG134" i="2"/>
  <c r="AL134" i="2"/>
  <c r="AT134" i="2"/>
  <c r="AY134" i="2"/>
  <c r="BB134" i="2"/>
  <c r="BC134" i="2" s="1"/>
  <c r="BF134" i="2"/>
  <c r="BG134" i="2"/>
  <c r="BH134" i="2"/>
  <c r="P135" i="2"/>
  <c r="Q135" i="2"/>
  <c r="R135" i="2"/>
  <c r="AQ135" i="2" s="1"/>
  <c r="AC135" i="2"/>
  <c r="AE135" i="2"/>
  <c r="AG135" i="2"/>
  <c r="AL135" i="2"/>
  <c r="AT135" i="2"/>
  <c r="AY135" i="2"/>
  <c r="BB135" i="2"/>
  <c r="BC135" i="2" s="1"/>
  <c r="BF135" i="2"/>
  <c r="BG135" i="2"/>
  <c r="BH135" i="2"/>
  <c r="P136" i="2"/>
  <c r="Q136" i="2"/>
  <c r="R136" i="2"/>
  <c r="AQ136" i="2" s="1"/>
  <c r="AC136" i="2"/>
  <c r="AE136" i="2"/>
  <c r="AG136" i="2"/>
  <c r="AL136" i="2"/>
  <c r="AT136" i="2"/>
  <c r="AY136" i="2"/>
  <c r="BB136" i="2"/>
  <c r="BC136" i="2" s="1"/>
  <c r="BF136" i="2"/>
  <c r="BG136" i="2"/>
  <c r="BH136" i="2"/>
  <c r="P137" i="2"/>
  <c r="Q137" i="2"/>
  <c r="R137" i="2"/>
  <c r="AQ137" i="2" s="1"/>
  <c r="AC137" i="2"/>
  <c r="AE137" i="2"/>
  <c r="AG137" i="2"/>
  <c r="AL137" i="2"/>
  <c r="AT137" i="2"/>
  <c r="AY137" i="2"/>
  <c r="BB137" i="2"/>
  <c r="BC137" i="2" s="1"/>
  <c r="BF137" i="2"/>
  <c r="BG137" i="2"/>
  <c r="BH137" i="2"/>
  <c r="P138" i="2"/>
  <c r="Q138" i="2"/>
  <c r="R138" i="2"/>
  <c r="AQ138" i="2" s="1"/>
  <c r="AC138" i="2"/>
  <c r="AE138" i="2"/>
  <c r="AG138" i="2"/>
  <c r="AL138" i="2"/>
  <c r="AY138" i="2"/>
  <c r="BB138" i="2"/>
  <c r="BC138" i="2" s="1"/>
  <c r="BF138" i="2"/>
  <c r="BG138" i="2"/>
  <c r="BH138" i="2"/>
  <c r="P139" i="2"/>
  <c r="Q139" i="2"/>
  <c r="R139" i="2"/>
  <c r="AQ139" i="2" s="1"/>
  <c r="AC139" i="2"/>
  <c r="AE139" i="2"/>
  <c r="AG139" i="2"/>
  <c r="AL139" i="2"/>
  <c r="AY139" i="2"/>
  <c r="BB139" i="2"/>
  <c r="BC139" i="2" s="1"/>
  <c r="BF139" i="2"/>
  <c r="BG139" i="2"/>
  <c r="BH139" i="2"/>
  <c r="P140" i="2"/>
  <c r="Q140" i="2"/>
  <c r="R140" i="2"/>
  <c r="AQ140" i="2" s="1"/>
  <c r="AC140" i="2"/>
  <c r="AE140" i="2"/>
  <c r="AG140" i="2"/>
  <c r="AL140" i="2"/>
  <c r="AY140" i="2"/>
  <c r="AZ140" i="2"/>
  <c r="BB140" i="2"/>
  <c r="BC140" i="2" s="1"/>
  <c r="BF140" i="2"/>
  <c r="BG140" i="2"/>
  <c r="BH140" i="2"/>
  <c r="P141" i="2"/>
  <c r="Q141" i="2"/>
  <c r="R141" i="2"/>
  <c r="AQ141" i="2" s="1"/>
  <c r="AC141" i="2"/>
  <c r="AE141" i="2"/>
  <c r="AG141" i="2"/>
  <c r="AL141" i="2"/>
  <c r="AY141" i="2"/>
  <c r="BB141" i="2"/>
  <c r="BC141" i="2" s="1"/>
  <c r="BF141" i="2"/>
  <c r="BG141" i="2"/>
  <c r="BH141" i="2"/>
  <c r="P142" i="2"/>
  <c r="Q142" i="2"/>
  <c r="R142" i="2"/>
  <c r="AQ142" i="2" s="1"/>
  <c r="AC142" i="2"/>
  <c r="AE142" i="2"/>
  <c r="AG142" i="2"/>
  <c r="AL142" i="2"/>
  <c r="AY142" i="2"/>
  <c r="BB142" i="2"/>
  <c r="BC142" i="2" s="1"/>
  <c r="BF142" i="2"/>
  <c r="BG142" i="2"/>
  <c r="BH142" i="2"/>
  <c r="P143" i="2"/>
  <c r="Q143" i="2"/>
  <c r="R143" i="2"/>
  <c r="AQ143" i="2" s="1"/>
  <c r="AC143" i="2"/>
  <c r="AE143" i="2"/>
  <c r="AG143" i="2"/>
  <c r="AL143" i="2"/>
  <c r="AT143" i="2"/>
  <c r="AY143" i="2"/>
  <c r="BB143" i="2"/>
  <c r="BC143" i="2" s="1"/>
  <c r="BF143" i="2"/>
  <c r="BG143" i="2"/>
  <c r="BH143" i="2"/>
  <c r="P144" i="2"/>
  <c r="Q144" i="2"/>
  <c r="R144" i="2"/>
  <c r="AQ144" i="2" s="1"/>
  <c r="AC144" i="2"/>
  <c r="AE144" i="2"/>
  <c r="AG144" i="2"/>
  <c r="AL144" i="2"/>
  <c r="AT144" i="2"/>
  <c r="AY144" i="2"/>
  <c r="BB144" i="2"/>
  <c r="BC144" i="2" s="1"/>
  <c r="BF144" i="2"/>
  <c r="BG144" i="2"/>
  <c r="BH144" i="2"/>
  <c r="P145" i="2"/>
  <c r="Q145" i="2"/>
  <c r="R145" i="2"/>
  <c r="AQ145" i="2" s="1"/>
  <c r="AC145" i="2"/>
  <c r="AE145" i="2"/>
  <c r="AG145" i="2"/>
  <c r="AL145" i="2"/>
  <c r="AT145" i="2"/>
  <c r="AY145" i="2"/>
  <c r="AZ145" i="2"/>
  <c r="BB145" i="2"/>
  <c r="BC145" i="2" s="1"/>
  <c r="BF145" i="2"/>
  <c r="BG145" i="2"/>
  <c r="BH145" i="2"/>
  <c r="P146" i="2"/>
  <c r="Q146" i="2"/>
  <c r="R146" i="2"/>
  <c r="AQ146" i="2" s="1"/>
  <c r="AC146" i="2"/>
  <c r="AE146" i="2"/>
  <c r="AG146" i="2"/>
  <c r="AL146" i="2"/>
  <c r="AT146" i="2"/>
  <c r="AY146" i="2"/>
  <c r="BB146" i="2"/>
  <c r="BC146" i="2" s="1"/>
  <c r="BF146" i="2"/>
  <c r="BG146" i="2"/>
  <c r="BH146" i="2"/>
  <c r="P147" i="2"/>
  <c r="Q147" i="2"/>
  <c r="R147" i="2"/>
  <c r="AQ147" i="2" s="1"/>
  <c r="AC147" i="2"/>
  <c r="AE147" i="2"/>
  <c r="AG147" i="2"/>
  <c r="AL147" i="2"/>
  <c r="AT147" i="2"/>
  <c r="AY147" i="2"/>
  <c r="BB147" i="2"/>
  <c r="BC147" i="2" s="1"/>
  <c r="BF147" i="2"/>
  <c r="BG147" i="2"/>
  <c r="BH147" i="2"/>
  <c r="P148" i="2"/>
  <c r="Q148" i="2"/>
  <c r="R148" i="2"/>
  <c r="AQ148" i="2" s="1"/>
  <c r="AC148" i="2"/>
  <c r="AE148" i="2"/>
  <c r="AG148" i="2"/>
  <c r="AL148" i="2"/>
  <c r="AT148" i="2"/>
  <c r="AY148" i="2"/>
  <c r="BB148" i="2"/>
  <c r="BC148" i="2" s="1"/>
  <c r="BF148" i="2"/>
  <c r="BG148" i="2"/>
  <c r="BH148" i="2"/>
  <c r="P149" i="2"/>
  <c r="Q149" i="2"/>
  <c r="R149" i="2"/>
  <c r="AQ149" i="2" s="1"/>
  <c r="AC149" i="2"/>
  <c r="AE149" i="2"/>
  <c r="AG149" i="2"/>
  <c r="AL149" i="2"/>
  <c r="AT149" i="2"/>
  <c r="AY149" i="2"/>
  <c r="BB149" i="2"/>
  <c r="BC149" i="2" s="1"/>
  <c r="BF149" i="2"/>
  <c r="BG149" i="2"/>
  <c r="BH149" i="2"/>
  <c r="P150" i="2"/>
  <c r="Q150" i="2"/>
  <c r="R150" i="2"/>
  <c r="AQ150" i="2" s="1"/>
  <c r="AC150" i="2"/>
  <c r="AE150" i="2"/>
  <c r="AG150" i="2"/>
  <c r="AL150" i="2"/>
  <c r="AT150" i="2"/>
  <c r="AY150" i="2"/>
  <c r="BB150" i="2"/>
  <c r="BC150" i="2" s="1"/>
  <c r="BF150" i="2"/>
  <c r="BG150" i="2"/>
  <c r="BH150" i="2"/>
  <c r="P151" i="2"/>
  <c r="Q151" i="2"/>
  <c r="R151" i="2"/>
  <c r="AQ151" i="2" s="1"/>
  <c r="AC151" i="2"/>
  <c r="AE151" i="2"/>
  <c r="AG151" i="2"/>
  <c r="AL151" i="2"/>
  <c r="AT151" i="2"/>
  <c r="AY151" i="2"/>
  <c r="BB151" i="2"/>
  <c r="BC151" i="2" s="1"/>
  <c r="BF151" i="2"/>
  <c r="BG151" i="2"/>
  <c r="BH151" i="2"/>
  <c r="P152" i="2"/>
  <c r="Q152" i="2"/>
  <c r="R152" i="2"/>
  <c r="AQ152" i="2" s="1"/>
  <c r="AC152" i="2"/>
  <c r="AE152" i="2"/>
  <c r="AG152" i="2"/>
  <c r="AL152" i="2"/>
  <c r="AT152" i="2"/>
  <c r="AY152" i="2"/>
  <c r="BB152" i="2"/>
  <c r="BC152" i="2" s="1"/>
  <c r="BF152" i="2"/>
  <c r="BG152" i="2"/>
  <c r="BH152" i="2"/>
  <c r="P153" i="2"/>
  <c r="Q153" i="2"/>
  <c r="R153" i="2"/>
  <c r="AQ153" i="2" s="1"/>
  <c r="AC153" i="2"/>
  <c r="AE153" i="2"/>
  <c r="AG153" i="2"/>
  <c r="AL153" i="2"/>
  <c r="AT153" i="2"/>
  <c r="AY153" i="2"/>
  <c r="BB153" i="2"/>
  <c r="BC153" i="2" s="1"/>
  <c r="BF153" i="2"/>
  <c r="BG153" i="2"/>
  <c r="BH153" i="2"/>
  <c r="P154" i="2"/>
  <c r="Q154" i="2"/>
  <c r="R154" i="2"/>
  <c r="AQ154" i="2" s="1"/>
  <c r="AC154" i="2"/>
  <c r="AE154" i="2"/>
  <c r="AG154" i="2"/>
  <c r="AL154" i="2"/>
  <c r="AT154" i="2"/>
  <c r="AY154" i="2"/>
  <c r="BB154" i="2"/>
  <c r="BC154" i="2" s="1"/>
  <c r="BF154" i="2"/>
  <c r="BG154" i="2"/>
  <c r="BH154" i="2"/>
  <c r="P155" i="2"/>
  <c r="Q155" i="2"/>
  <c r="R155" i="2"/>
  <c r="AQ155" i="2" s="1"/>
  <c r="AC155" i="2"/>
  <c r="AE155" i="2"/>
  <c r="AG155" i="2"/>
  <c r="AL155" i="2"/>
  <c r="AT155" i="2"/>
  <c r="AY155" i="2"/>
  <c r="BB155" i="2"/>
  <c r="BC155" i="2" s="1"/>
  <c r="BF155" i="2"/>
  <c r="BG155" i="2"/>
  <c r="BH155" i="2"/>
  <c r="P156" i="2"/>
  <c r="Q156" i="2"/>
  <c r="R156" i="2"/>
  <c r="AQ156" i="2" s="1"/>
  <c r="AC156" i="2"/>
  <c r="AE156" i="2"/>
  <c r="AG156" i="2"/>
  <c r="AL156" i="2"/>
  <c r="AT156" i="2"/>
  <c r="AY156" i="2"/>
  <c r="BB156" i="2"/>
  <c r="BC156" i="2" s="1"/>
  <c r="BF156" i="2"/>
  <c r="BG156" i="2"/>
  <c r="BH156" i="2"/>
  <c r="P157" i="2"/>
  <c r="Q157" i="2"/>
  <c r="R157" i="2"/>
  <c r="AQ157" i="2" s="1"/>
  <c r="AC157" i="2"/>
  <c r="AE157" i="2"/>
  <c r="AG157" i="2"/>
  <c r="AL157" i="2"/>
  <c r="AT157" i="2"/>
  <c r="AY157" i="2"/>
  <c r="BB157" i="2"/>
  <c r="BC157" i="2" s="1"/>
  <c r="BF157" i="2"/>
  <c r="BG157" i="2"/>
  <c r="BH157" i="2"/>
  <c r="P158" i="2"/>
  <c r="Q158" i="2"/>
  <c r="R158" i="2"/>
  <c r="AQ158" i="2" s="1"/>
  <c r="AC158" i="2"/>
  <c r="AE158" i="2"/>
  <c r="AG158" i="2"/>
  <c r="AL158" i="2"/>
  <c r="AT158" i="2"/>
  <c r="AY158" i="2"/>
  <c r="BB158" i="2"/>
  <c r="BC158" i="2" s="1"/>
  <c r="BF158" i="2"/>
  <c r="BG158" i="2"/>
  <c r="BH158" i="2"/>
  <c r="P159" i="2"/>
  <c r="Q159" i="2"/>
  <c r="R159" i="2"/>
  <c r="AQ159" i="2" s="1"/>
  <c r="AC159" i="2"/>
  <c r="AE159" i="2"/>
  <c r="AG159" i="2"/>
  <c r="AL159" i="2"/>
  <c r="AT159" i="2"/>
  <c r="AY159" i="2"/>
  <c r="BB159" i="2"/>
  <c r="BC159" i="2" s="1"/>
  <c r="BF159" i="2"/>
  <c r="BG159" i="2"/>
  <c r="BH159" i="2"/>
  <c r="P160" i="2"/>
  <c r="Q160" i="2"/>
  <c r="R160" i="2"/>
  <c r="AQ160" i="2" s="1"/>
  <c r="AC160" i="2"/>
  <c r="AE160" i="2"/>
  <c r="AG160" i="2"/>
  <c r="AL160" i="2"/>
  <c r="AT160" i="2"/>
  <c r="AY160" i="2"/>
  <c r="BB160" i="2"/>
  <c r="BC160" i="2" s="1"/>
  <c r="BF160" i="2"/>
  <c r="BG160" i="2"/>
  <c r="BH160" i="2"/>
  <c r="P161" i="2"/>
  <c r="Q161" i="2"/>
  <c r="R161" i="2"/>
  <c r="AQ161" i="2" s="1"/>
  <c r="AC161" i="2"/>
  <c r="AE161" i="2"/>
  <c r="AG161" i="2"/>
  <c r="AL161" i="2"/>
  <c r="AT161" i="2"/>
  <c r="AY161" i="2"/>
  <c r="BB161" i="2"/>
  <c r="BC161" i="2" s="1"/>
  <c r="BF161" i="2"/>
  <c r="BG161" i="2"/>
  <c r="BH161" i="2"/>
  <c r="P162" i="2"/>
  <c r="Q162" i="2"/>
  <c r="R162" i="2"/>
  <c r="AQ162" i="2" s="1"/>
  <c r="AC162" i="2"/>
  <c r="AE162" i="2"/>
  <c r="AG162" i="2"/>
  <c r="AL162" i="2"/>
  <c r="AT162" i="2"/>
  <c r="AY162" i="2"/>
  <c r="BB162" i="2"/>
  <c r="BC162" i="2" s="1"/>
  <c r="BF162" i="2"/>
  <c r="BG162" i="2"/>
  <c r="BH162" i="2"/>
  <c r="P163" i="2"/>
  <c r="Q163" i="2"/>
  <c r="R163" i="2"/>
  <c r="AQ163" i="2" s="1"/>
  <c r="AC163" i="2"/>
  <c r="AE163" i="2"/>
  <c r="AG163" i="2"/>
  <c r="AL163" i="2"/>
  <c r="AT163" i="2"/>
  <c r="AY163" i="2"/>
  <c r="BB163" i="2"/>
  <c r="BC163" i="2" s="1"/>
  <c r="BF163" i="2"/>
  <c r="BG163" i="2"/>
  <c r="BH163" i="2"/>
  <c r="P164" i="2"/>
  <c r="Q164" i="2"/>
  <c r="R164" i="2"/>
  <c r="AQ164" i="2" s="1"/>
  <c r="AC164" i="2"/>
  <c r="AE164" i="2"/>
  <c r="AG164" i="2"/>
  <c r="AL164" i="2"/>
  <c r="AT164" i="2"/>
  <c r="AY164" i="2"/>
  <c r="BB164" i="2"/>
  <c r="BC164" i="2" s="1"/>
  <c r="BF164" i="2"/>
  <c r="BG164" i="2"/>
  <c r="BH164" i="2"/>
  <c r="P165" i="2"/>
  <c r="Q165" i="2"/>
  <c r="R165" i="2"/>
  <c r="AQ165" i="2" s="1"/>
  <c r="AC165" i="2"/>
  <c r="AE165" i="2"/>
  <c r="AG165" i="2"/>
  <c r="AL165" i="2"/>
  <c r="AT165" i="2"/>
  <c r="AY165" i="2"/>
  <c r="BB165" i="2"/>
  <c r="BC165" i="2" s="1"/>
  <c r="BF165" i="2"/>
  <c r="BG165" i="2"/>
  <c r="BH165" i="2"/>
  <c r="P166" i="2"/>
  <c r="Q166" i="2"/>
  <c r="R166" i="2"/>
  <c r="AQ166" i="2" s="1"/>
  <c r="AC166" i="2"/>
  <c r="AE166" i="2"/>
  <c r="AG166" i="2"/>
  <c r="AL166" i="2"/>
  <c r="AT166" i="2"/>
  <c r="AY166" i="2"/>
  <c r="BB166" i="2"/>
  <c r="BC166" i="2" s="1"/>
  <c r="BF166" i="2"/>
  <c r="BG166" i="2"/>
  <c r="BH166" i="2"/>
  <c r="P167" i="2"/>
  <c r="Q167" i="2"/>
  <c r="R167" i="2"/>
  <c r="AQ167" i="2" s="1"/>
  <c r="AC167" i="2"/>
  <c r="AE167" i="2"/>
  <c r="AG167" i="2"/>
  <c r="AL167" i="2"/>
  <c r="AT167" i="2"/>
  <c r="AY167" i="2"/>
  <c r="BB167" i="2"/>
  <c r="BC167" i="2" s="1"/>
  <c r="BF167" i="2"/>
  <c r="BG167" i="2"/>
  <c r="BH167" i="2"/>
  <c r="P168" i="2"/>
  <c r="Q168" i="2"/>
  <c r="R168" i="2"/>
  <c r="AQ168" i="2" s="1"/>
  <c r="AC168" i="2"/>
  <c r="AE168" i="2"/>
  <c r="AG168" i="2"/>
  <c r="AL168" i="2"/>
  <c r="AT168" i="2"/>
  <c r="AY168" i="2"/>
  <c r="BB168" i="2"/>
  <c r="BC168" i="2" s="1"/>
  <c r="BF168" i="2"/>
  <c r="BG168" i="2"/>
  <c r="BH168" i="2"/>
  <c r="P169" i="2"/>
  <c r="Q169" i="2"/>
  <c r="R169" i="2"/>
  <c r="AQ169" i="2" s="1"/>
  <c r="AC169" i="2"/>
  <c r="AE169" i="2"/>
  <c r="AG169" i="2"/>
  <c r="AL169" i="2"/>
  <c r="AT169" i="2"/>
  <c r="AY169" i="2"/>
  <c r="BB169" i="2"/>
  <c r="BC169" i="2" s="1"/>
  <c r="BF169" i="2"/>
  <c r="BG169" i="2"/>
  <c r="BH169" i="2"/>
  <c r="P170" i="2"/>
  <c r="Q170" i="2"/>
  <c r="R170" i="2"/>
  <c r="AQ170" i="2" s="1"/>
  <c r="AC170" i="2"/>
  <c r="AE170" i="2"/>
  <c r="AG170" i="2"/>
  <c r="AL170" i="2"/>
  <c r="AT170" i="2"/>
  <c r="AY170" i="2"/>
  <c r="BB170" i="2"/>
  <c r="BC170" i="2" s="1"/>
  <c r="BF170" i="2"/>
  <c r="BG170" i="2"/>
  <c r="BH170" i="2"/>
  <c r="P171" i="2"/>
  <c r="Q171" i="2"/>
  <c r="R171" i="2"/>
  <c r="AQ171" i="2" s="1"/>
  <c r="AC171" i="2"/>
  <c r="AE171" i="2"/>
  <c r="AG171" i="2"/>
  <c r="AL171" i="2"/>
  <c r="AT171" i="2"/>
  <c r="AY171" i="2"/>
  <c r="BB171" i="2"/>
  <c r="BC171" i="2" s="1"/>
  <c r="BF171" i="2"/>
  <c r="BG171" i="2"/>
  <c r="BH171" i="2"/>
  <c r="P172" i="2"/>
  <c r="Q172" i="2"/>
  <c r="R172" i="2"/>
  <c r="AQ172" i="2" s="1"/>
  <c r="AC172" i="2"/>
  <c r="AE172" i="2"/>
  <c r="AG172" i="2"/>
  <c r="AL172" i="2"/>
  <c r="AT172" i="2"/>
  <c r="AY172" i="2"/>
  <c r="BB172" i="2"/>
  <c r="BC172" i="2" s="1"/>
  <c r="BF172" i="2"/>
  <c r="BG172" i="2"/>
  <c r="BH172" i="2"/>
  <c r="P173" i="2"/>
  <c r="Q173" i="2"/>
  <c r="R173" i="2"/>
  <c r="AQ173" i="2" s="1"/>
  <c r="AC173" i="2"/>
  <c r="AE173" i="2"/>
  <c r="AG173" i="2"/>
  <c r="AL173" i="2"/>
  <c r="AT173" i="2"/>
  <c r="AY173" i="2"/>
  <c r="BB173" i="2"/>
  <c r="BC173" i="2" s="1"/>
  <c r="BF173" i="2"/>
  <c r="BG173" i="2"/>
  <c r="BH173" i="2"/>
  <c r="P174" i="2"/>
  <c r="Q174" i="2"/>
  <c r="R174" i="2"/>
  <c r="AQ174" i="2" s="1"/>
  <c r="AC174" i="2"/>
  <c r="AE174" i="2"/>
  <c r="AG174" i="2"/>
  <c r="AL174" i="2"/>
  <c r="AT174" i="2"/>
  <c r="AY174" i="2"/>
  <c r="BB174" i="2"/>
  <c r="BC174" i="2" s="1"/>
  <c r="BF174" i="2"/>
  <c r="BG174" i="2"/>
  <c r="BH174" i="2"/>
  <c r="P175" i="2"/>
  <c r="Q175" i="2"/>
  <c r="R175" i="2"/>
  <c r="AQ175" i="2" s="1"/>
  <c r="AC175" i="2"/>
  <c r="AE175" i="2"/>
  <c r="AG175" i="2"/>
  <c r="AL175" i="2"/>
  <c r="AT175" i="2"/>
  <c r="AY175" i="2"/>
  <c r="BB175" i="2"/>
  <c r="BC175" i="2" s="1"/>
  <c r="BF175" i="2"/>
  <c r="BG175" i="2"/>
  <c r="BH175" i="2"/>
  <c r="P176" i="2"/>
  <c r="Q176" i="2"/>
  <c r="R176" i="2"/>
  <c r="AQ176" i="2" s="1"/>
  <c r="AC176" i="2"/>
  <c r="AE176" i="2"/>
  <c r="AG176" i="2"/>
  <c r="AL176" i="2"/>
  <c r="AT176" i="2"/>
  <c r="AY176" i="2"/>
  <c r="BB176" i="2"/>
  <c r="BC176" i="2" s="1"/>
  <c r="BF176" i="2"/>
  <c r="BG176" i="2"/>
  <c r="BH176" i="2"/>
  <c r="P177" i="2"/>
  <c r="Q177" i="2"/>
  <c r="R177" i="2"/>
  <c r="AQ177" i="2" s="1"/>
  <c r="AC177" i="2"/>
  <c r="AE177" i="2"/>
  <c r="AG177" i="2"/>
  <c r="AL177" i="2"/>
  <c r="AT177" i="2"/>
  <c r="AY177" i="2"/>
  <c r="BB177" i="2"/>
  <c r="BC177" i="2" s="1"/>
  <c r="BF177" i="2"/>
  <c r="BG177" i="2"/>
  <c r="BH177" i="2"/>
  <c r="P178" i="2"/>
  <c r="Q178" i="2"/>
  <c r="R178" i="2"/>
  <c r="AQ178" i="2" s="1"/>
  <c r="AC178" i="2"/>
  <c r="AE178" i="2"/>
  <c r="AG178" i="2"/>
  <c r="AL178" i="2"/>
  <c r="AT178" i="2"/>
  <c r="AY178" i="2"/>
  <c r="AZ178" i="2"/>
  <c r="BB178" i="2"/>
  <c r="BC178" i="2" s="1"/>
  <c r="BF178" i="2"/>
  <c r="BG178" i="2"/>
  <c r="BH178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P40" i="2"/>
  <c r="Q40" i="2"/>
  <c r="R40" i="2"/>
  <c r="AQ40" i="2" s="1"/>
  <c r="AC40" i="2"/>
  <c r="AE40" i="2"/>
  <c r="AG40" i="2"/>
  <c r="AL40" i="2"/>
  <c r="AT40" i="2"/>
  <c r="AY40" i="2"/>
  <c r="BB40" i="2"/>
  <c r="BC40" i="2" s="1"/>
  <c r="BF40" i="2"/>
  <c r="BG40" i="2"/>
  <c r="BH40" i="2"/>
  <c r="P41" i="2"/>
  <c r="Q41" i="2"/>
  <c r="R41" i="2"/>
  <c r="AQ41" i="2" s="1"/>
  <c r="AC41" i="2"/>
  <c r="AE41" i="2"/>
  <c r="AG41" i="2"/>
  <c r="AL41" i="2"/>
  <c r="AT41" i="2"/>
  <c r="AY41" i="2"/>
  <c r="BB41" i="2"/>
  <c r="BC41" i="2" s="1"/>
  <c r="BF41" i="2"/>
  <c r="BG41" i="2"/>
  <c r="BH41" i="2"/>
  <c r="P42" i="2"/>
  <c r="Q42" i="2"/>
  <c r="R42" i="2"/>
  <c r="AQ42" i="2" s="1"/>
  <c r="AC42" i="2"/>
  <c r="AE42" i="2"/>
  <c r="AG42" i="2"/>
  <c r="AL42" i="2"/>
  <c r="AT42" i="2"/>
  <c r="AY42" i="2"/>
  <c r="BB42" i="2"/>
  <c r="BC42" i="2" s="1"/>
  <c r="BF42" i="2"/>
  <c r="BG42" i="2"/>
  <c r="BH42" i="2"/>
  <c r="P43" i="2"/>
  <c r="Q43" i="2"/>
  <c r="R43" i="2"/>
  <c r="AQ43" i="2" s="1"/>
  <c r="AC43" i="2"/>
  <c r="AE43" i="2"/>
  <c r="AG43" i="2"/>
  <c r="AL43" i="2"/>
  <c r="AT43" i="2"/>
  <c r="AY43" i="2"/>
  <c r="BB43" i="2"/>
  <c r="BC43" i="2" s="1"/>
  <c r="BF43" i="2"/>
  <c r="BG43" i="2"/>
  <c r="BH43" i="2"/>
  <c r="P44" i="2"/>
  <c r="Q44" i="2"/>
  <c r="R44" i="2"/>
  <c r="AQ44" i="2" s="1"/>
  <c r="AC44" i="2"/>
  <c r="AE44" i="2"/>
  <c r="AG44" i="2"/>
  <c r="AL44" i="2"/>
  <c r="AT44" i="2"/>
  <c r="AY44" i="2"/>
  <c r="BB44" i="2"/>
  <c r="BC44" i="2" s="1"/>
  <c r="BF44" i="2"/>
  <c r="BG44" i="2"/>
  <c r="BH44" i="2"/>
  <c r="P45" i="2"/>
  <c r="Q45" i="2"/>
  <c r="R45" i="2"/>
  <c r="AQ45" i="2" s="1"/>
  <c r="AC45" i="2"/>
  <c r="AE45" i="2"/>
  <c r="AG45" i="2"/>
  <c r="AL45" i="2"/>
  <c r="AT45" i="2"/>
  <c r="AY45" i="2"/>
  <c r="BB45" i="2"/>
  <c r="BC45" i="2" s="1"/>
  <c r="BF45" i="2"/>
  <c r="BG45" i="2"/>
  <c r="BH45" i="2"/>
  <c r="P46" i="2"/>
  <c r="Q46" i="2"/>
  <c r="R46" i="2"/>
  <c r="AQ46" i="2" s="1"/>
  <c r="AC46" i="2"/>
  <c r="AE46" i="2"/>
  <c r="AG46" i="2"/>
  <c r="AL46" i="2"/>
  <c r="AT46" i="2"/>
  <c r="AY46" i="2"/>
  <c r="BB46" i="2"/>
  <c r="BC46" i="2" s="1"/>
  <c r="BF46" i="2"/>
  <c r="BG46" i="2"/>
  <c r="BH46" i="2"/>
  <c r="P47" i="2"/>
  <c r="Q47" i="2"/>
  <c r="R47" i="2"/>
  <c r="AQ47" i="2" s="1"/>
  <c r="AC47" i="2"/>
  <c r="AE47" i="2"/>
  <c r="AG47" i="2"/>
  <c r="AL47" i="2"/>
  <c r="AT47" i="2"/>
  <c r="AY47" i="2"/>
  <c r="BB47" i="2"/>
  <c r="BC47" i="2" s="1"/>
  <c r="BF47" i="2"/>
  <c r="BG47" i="2"/>
  <c r="BH47" i="2"/>
  <c r="P9" i="2"/>
  <c r="Q9" i="2"/>
  <c r="R9" i="2"/>
  <c r="AQ9" i="2" s="1"/>
  <c r="AC9" i="2"/>
  <c r="AE9" i="2"/>
  <c r="AG9" i="2"/>
  <c r="AL9" i="2"/>
  <c r="AT9" i="2"/>
  <c r="AY9" i="2"/>
  <c r="BB9" i="2"/>
  <c r="BC9" i="2" s="1"/>
  <c r="BF9" i="2"/>
  <c r="BG9" i="2"/>
  <c r="BH9" i="2"/>
  <c r="P10" i="2"/>
  <c r="Q10" i="2"/>
  <c r="R10" i="2"/>
  <c r="AQ10" i="2" s="1"/>
  <c r="AC10" i="2"/>
  <c r="AE10" i="2"/>
  <c r="AG10" i="2"/>
  <c r="AL10" i="2"/>
  <c r="AT10" i="2"/>
  <c r="AY10" i="2"/>
  <c r="BB10" i="2"/>
  <c r="BC10" i="2" s="1"/>
  <c r="BF10" i="2"/>
  <c r="BG10" i="2"/>
  <c r="BH10" i="2"/>
  <c r="P11" i="2"/>
  <c r="Q11" i="2"/>
  <c r="R11" i="2"/>
  <c r="AQ11" i="2" s="1"/>
  <c r="AC11" i="2"/>
  <c r="AE11" i="2"/>
  <c r="AG11" i="2"/>
  <c r="AL11" i="2"/>
  <c r="AT11" i="2"/>
  <c r="AY11" i="2"/>
  <c r="BB11" i="2"/>
  <c r="BC11" i="2" s="1"/>
  <c r="BF11" i="2"/>
  <c r="BG11" i="2"/>
  <c r="BH11" i="2"/>
  <c r="P12" i="2"/>
  <c r="Q12" i="2"/>
  <c r="R12" i="2"/>
  <c r="AQ12" i="2" s="1"/>
  <c r="AC12" i="2"/>
  <c r="AE12" i="2"/>
  <c r="AG12" i="2"/>
  <c r="AL12" i="2"/>
  <c r="AT12" i="2"/>
  <c r="AY12" i="2"/>
  <c r="BB12" i="2"/>
  <c r="BC12" i="2" s="1"/>
  <c r="BF12" i="2"/>
  <c r="BG12" i="2"/>
  <c r="BH12" i="2"/>
  <c r="P13" i="2"/>
  <c r="Q13" i="2"/>
  <c r="R13" i="2"/>
  <c r="AQ13" i="2" s="1"/>
  <c r="AC13" i="2"/>
  <c r="AE13" i="2"/>
  <c r="AG13" i="2"/>
  <c r="AL13" i="2"/>
  <c r="AT13" i="2"/>
  <c r="AY13" i="2"/>
  <c r="BB13" i="2"/>
  <c r="BC13" i="2" s="1"/>
  <c r="BF13" i="2"/>
  <c r="BG13" i="2"/>
  <c r="BH13" i="2"/>
  <c r="P14" i="2"/>
  <c r="Q14" i="2"/>
  <c r="R14" i="2"/>
  <c r="AQ14" i="2" s="1"/>
  <c r="AC14" i="2"/>
  <c r="AE14" i="2"/>
  <c r="AG14" i="2"/>
  <c r="AL14" i="2"/>
  <c r="AT14" i="2"/>
  <c r="AY14" i="2"/>
  <c r="BB14" i="2"/>
  <c r="BC14" i="2" s="1"/>
  <c r="BF14" i="2"/>
  <c r="BG14" i="2"/>
  <c r="BH14" i="2"/>
  <c r="P15" i="2"/>
  <c r="Q15" i="2"/>
  <c r="R15" i="2"/>
  <c r="AQ15" i="2" s="1"/>
  <c r="AC15" i="2"/>
  <c r="AE15" i="2"/>
  <c r="AG15" i="2"/>
  <c r="AL15" i="2"/>
  <c r="AT15" i="2"/>
  <c r="AY15" i="2"/>
  <c r="BB15" i="2"/>
  <c r="BC15" i="2" s="1"/>
  <c r="BF15" i="2"/>
  <c r="BG15" i="2"/>
  <c r="BH15" i="2"/>
  <c r="P16" i="2"/>
  <c r="Q16" i="2"/>
  <c r="R16" i="2"/>
  <c r="AQ16" i="2" s="1"/>
  <c r="AC16" i="2"/>
  <c r="AE16" i="2"/>
  <c r="AG16" i="2"/>
  <c r="AL16" i="2"/>
  <c r="AT16" i="2"/>
  <c r="AY16" i="2"/>
  <c r="BB16" i="2"/>
  <c r="BC16" i="2" s="1"/>
  <c r="BF16" i="2"/>
  <c r="BG16" i="2"/>
  <c r="BH16" i="2"/>
  <c r="P17" i="2"/>
  <c r="Q17" i="2"/>
  <c r="R17" i="2"/>
  <c r="AQ17" i="2" s="1"/>
  <c r="AC17" i="2"/>
  <c r="AE17" i="2"/>
  <c r="AG17" i="2"/>
  <c r="AL17" i="2"/>
  <c r="AT17" i="2"/>
  <c r="AY17" i="2"/>
  <c r="BB17" i="2"/>
  <c r="BC17" i="2" s="1"/>
  <c r="BF17" i="2"/>
  <c r="BG17" i="2"/>
  <c r="BH17" i="2"/>
  <c r="P18" i="2"/>
  <c r="Q18" i="2"/>
  <c r="R18" i="2"/>
  <c r="AQ18" i="2" s="1"/>
  <c r="AC18" i="2"/>
  <c r="AE18" i="2"/>
  <c r="AG18" i="2"/>
  <c r="AL18" i="2"/>
  <c r="AT18" i="2"/>
  <c r="AY18" i="2"/>
  <c r="BB18" i="2"/>
  <c r="BC18" i="2" s="1"/>
  <c r="BF18" i="2"/>
  <c r="BG18" i="2"/>
  <c r="BH18" i="2"/>
  <c r="P19" i="2"/>
  <c r="Q19" i="2"/>
  <c r="R19" i="2"/>
  <c r="AQ19" i="2" s="1"/>
  <c r="AC19" i="2"/>
  <c r="AE19" i="2"/>
  <c r="AG19" i="2"/>
  <c r="AL19" i="2"/>
  <c r="AT19" i="2"/>
  <c r="AY19" i="2"/>
  <c r="BB19" i="2"/>
  <c r="BC19" i="2" s="1"/>
  <c r="BF19" i="2"/>
  <c r="BG19" i="2"/>
  <c r="BH19" i="2"/>
  <c r="P20" i="2"/>
  <c r="Q20" i="2"/>
  <c r="R20" i="2"/>
  <c r="AQ20" i="2" s="1"/>
  <c r="AC20" i="2"/>
  <c r="AE20" i="2"/>
  <c r="AG20" i="2"/>
  <c r="AL20" i="2"/>
  <c r="AT20" i="2"/>
  <c r="AY20" i="2"/>
  <c r="BB20" i="2"/>
  <c r="BC20" i="2" s="1"/>
  <c r="BF20" i="2"/>
  <c r="BG20" i="2"/>
  <c r="BH20" i="2"/>
  <c r="P21" i="2"/>
  <c r="Q21" i="2"/>
  <c r="R21" i="2"/>
  <c r="AQ21" i="2" s="1"/>
  <c r="AC21" i="2"/>
  <c r="AE21" i="2"/>
  <c r="AG21" i="2"/>
  <c r="AL21" i="2"/>
  <c r="AT21" i="2"/>
  <c r="AY21" i="2"/>
  <c r="BB21" i="2"/>
  <c r="BC21" i="2" s="1"/>
  <c r="BF21" i="2"/>
  <c r="BG21" i="2"/>
  <c r="BH21" i="2"/>
  <c r="P22" i="2"/>
  <c r="Q22" i="2"/>
  <c r="R22" i="2"/>
  <c r="AQ22" i="2" s="1"/>
  <c r="AC22" i="2"/>
  <c r="AE22" i="2"/>
  <c r="AG22" i="2"/>
  <c r="AL22" i="2"/>
  <c r="AT22" i="2"/>
  <c r="AY22" i="2"/>
  <c r="BB22" i="2"/>
  <c r="BC22" i="2" s="1"/>
  <c r="BF22" i="2"/>
  <c r="BG22" i="2"/>
  <c r="BH22" i="2"/>
  <c r="P23" i="2"/>
  <c r="Q23" i="2"/>
  <c r="R23" i="2"/>
  <c r="AQ23" i="2" s="1"/>
  <c r="AC23" i="2"/>
  <c r="AE23" i="2"/>
  <c r="AG23" i="2"/>
  <c r="AL23" i="2"/>
  <c r="AT23" i="2"/>
  <c r="AY23" i="2"/>
  <c r="BB23" i="2"/>
  <c r="BC23" i="2" s="1"/>
  <c r="BF23" i="2"/>
  <c r="BG23" i="2"/>
  <c r="BH23" i="2"/>
  <c r="P24" i="2"/>
  <c r="Q24" i="2"/>
  <c r="R24" i="2"/>
  <c r="AQ24" i="2" s="1"/>
  <c r="S24" i="2"/>
  <c r="AC24" i="2"/>
  <c r="AE24" i="2"/>
  <c r="AG24" i="2"/>
  <c r="AL24" i="2"/>
  <c r="AT24" i="2"/>
  <c r="AY24" i="2"/>
  <c r="BB24" i="2"/>
  <c r="BC24" i="2" s="1"/>
  <c r="BF24" i="2"/>
  <c r="BG24" i="2"/>
  <c r="BH24" i="2"/>
  <c r="P25" i="2"/>
  <c r="Q25" i="2"/>
  <c r="R25" i="2"/>
  <c r="AQ25" i="2" s="1"/>
  <c r="AC25" i="2"/>
  <c r="AE25" i="2"/>
  <c r="AG25" i="2"/>
  <c r="AL25" i="2"/>
  <c r="AT25" i="2"/>
  <c r="AY25" i="2"/>
  <c r="BB25" i="2"/>
  <c r="BC25" i="2" s="1"/>
  <c r="BF25" i="2"/>
  <c r="BG25" i="2"/>
  <c r="BH25" i="2"/>
  <c r="P26" i="2"/>
  <c r="Q26" i="2"/>
  <c r="R26" i="2"/>
  <c r="AQ26" i="2" s="1"/>
  <c r="AC26" i="2"/>
  <c r="AE26" i="2"/>
  <c r="AG26" i="2"/>
  <c r="AL26" i="2"/>
  <c r="AT26" i="2"/>
  <c r="AY26" i="2"/>
  <c r="BB26" i="2"/>
  <c r="BC26" i="2" s="1"/>
  <c r="BF26" i="2"/>
  <c r="BG26" i="2"/>
  <c r="BH26" i="2"/>
  <c r="P2" i="2"/>
  <c r="Q2" i="2"/>
  <c r="R2" i="2"/>
  <c r="AQ2" i="2" s="1"/>
  <c r="AC2" i="2"/>
  <c r="AE2" i="2"/>
  <c r="AG2" i="2"/>
  <c r="AL2" i="2"/>
  <c r="AT2" i="2"/>
  <c r="AY2" i="2"/>
  <c r="BB2" i="2"/>
  <c r="BC2" i="2" s="1"/>
  <c r="BF2" i="2"/>
  <c r="BG2" i="2"/>
  <c r="BH2" i="2"/>
  <c r="P3" i="2"/>
  <c r="Q3" i="2"/>
  <c r="R3" i="2"/>
  <c r="AQ3" i="2" s="1"/>
  <c r="AC3" i="2"/>
  <c r="AE3" i="2"/>
  <c r="AG3" i="2"/>
  <c r="AL3" i="2"/>
  <c r="AT3" i="2"/>
  <c r="AY3" i="2"/>
  <c r="BB3" i="2"/>
  <c r="BC3" i="2" s="1"/>
  <c r="BF3" i="2"/>
  <c r="BG3" i="2"/>
  <c r="BH3" i="2"/>
  <c r="P4" i="2"/>
  <c r="Q4" i="2"/>
  <c r="R4" i="2"/>
  <c r="AQ4" i="2" s="1"/>
  <c r="AC4" i="2"/>
  <c r="AE4" i="2"/>
  <c r="AG4" i="2"/>
  <c r="AL4" i="2"/>
  <c r="AT4" i="2"/>
  <c r="AY4" i="2"/>
  <c r="BB4" i="2"/>
  <c r="BC4" i="2" s="1"/>
  <c r="BF4" i="2"/>
  <c r="BG4" i="2"/>
  <c r="BH4" i="2"/>
  <c r="P5" i="2"/>
  <c r="Q5" i="2"/>
  <c r="R5" i="2"/>
  <c r="AQ5" i="2" s="1"/>
  <c r="AC5" i="2"/>
  <c r="AE5" i="2"/>
  <c r="AG5" i="2"/>
  <c r="AL5" i="2"/>
  <c r="AT5" i="2"/>
  <c r="AY5" i="2"/>
  <c r="BB5" i="2"/>
  <c r="BC5" i="2" s="1"/>
  <c r="BF5" i="2"/>
  <c r="BG5" i="2"/>
  <c r="BH5" i="2"/>
  <c r="P6" i="2"/>
  <c r="Q6" i="2"/>
  <c r="R6" i="2"/>
  <c r="AQ6" i="2" s="1"/>
  <c r="AC6" i="2"/>
  <c r="AE6" i="2"/>
  <c r="AG6" i="2"/>
  <c r="AL6" i="2"/>
  <c r="AT6" i="2"/>
  <c r="AY6" i="2"/>
  <c r="BB6" i="2"/>
  <c r="BC6" i="2" s="1"/>
  <c r="BF6" i="2"/>
  <c r="BG6" i="2"/>
  <c r="BH6" i="2"/>
  <c r="P7" i="2"/>
  <c r="Q7" i="2"/>
  <c r="R7" i="2"/>
  <c r="AQ7" i="2" s="1"/>
  <c r="AC7" i="2"/>
  <c r="AE7" i="2"/>
  <c r="AG7" i="2"/>
  <c r="AL7" i="2"/>
  <c r="AT7" i="2"/>
  <c r="AY7" i="2"/>
  <c r="BB7" i="2"/>
  <c r="BC7" i="2" s="1"/>
  <c r="BF7" i="2"/>
  <c r="BG7" i="2"/>
  <c r="BH7" i="2"/>
  <c r="P8" i="2"/>
  <c r="Q8" i="2"/>
  <c r="R8" i="2"/>
  <c r="AQ8" i="2" s="1"/>
  <c r="AC8" i="2"/>
  <c r="AE8" i="2"/>
  <c r="AG8" i="2"/>
  <c r="AL8" i="2"/>
  <c r="AT8" i="2"/>
  <c r="AY8" i="2"/>
  <c r="BB8" i="2"/>
  <c r="BC8" i="2" s="1"/>
  <c r="BF8" i="2"/>
  <c r="BG8" i="2"/>
  <c r="BH8" i="2"/>
  <c r="AK40" i="2"/>
  <c r="AK41" i="2"/>
  <c r="AK42" i="2"/>
  <c r="AK43" i="2"/>
  <c r="AK44" i="2"/>
  <c r="AK45" i="2"/>
  <c r="AK46" i="2"/>
  <c r="AK47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" i="2"/>
  <c r="H2" i="2"/>
  <c r="AK3" i="2"/>
  <c r="AK4" i="2"/>
  <c r="AK5" i="2"/>
  <c r="AK6" i="2"/>
  <c r="AK7" i="2"/>
  <c r="AK8" i="2"/>
  <c r="BM40" i="2"/>
  <c r="BM41" i="2"/>
  <c r="BM42" i="2"/>
  <c r="BM43" i="2"/>
  <c r="BM44" i="2"/>
  <c r="BM45" i="2"/>
  <c r="BM46" i="2"/>
  <c r="BM47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" i="2"/>
  <c r="BM3" i="2"/>
  <c r="BM4" i="2"/>
  <c r="BM5" i="2"/>
  <c r="BM6" i="2"/>
  <c r="BM7" i="2"/>
  <c r="BM8" i="2"/>
  <c r="CB370" i="1"/>
  <c r="CB371" i="1"/>
  <c r="CB378" i="1"/>
  <c r="CB380" i="1"/>
  <c r="CB108" i="1"/>
  <c r="CB382" i="1"/>
  <c r="CB383" i="1"/>
  <c r="CB305" i="1"/>
  <c r="CB385" i="1"/>
  <c r="CB34" i="1"/>
  <c r="CB386" i="1"/>
  <c r="CB309" i="1"/>
  <c r="CB155" i="1"/>
  <c r="A227" i="2" s="1"/>
  <c r="CB311" i="1"/>
  <c r="CB266" i="1"/>
  <c r="CB258" i="1"/>
  <c r="A191" i="2" s="1"/>
  <c r="CB387" i="1"/>
  <c r="CB388" i="1"/>
  <c r="CB389" i="1"/>
  <c r="CB113" i="1"/>
  <c r="CB314" i="1"/>
  <c r="CB390" i="1"/>
  <c r="CB391" i="1"/>
  <c r="CB392" i="1"/>
  <c r="CB393" i="1"/>
  <c r="CB323" i="1"/>
  <c r="CB324" i="1"/>
  <c r="CB397" i="1"/>
  <c r="CB404" i="1"/>
  <c r="CB406" i="1"/>
  <c r="CB432" i="1"/>
  <c r="CB32" i="1"/>
  <c r="CB433" i="1"/>
  <c r="CB434" i="1"/>
  <c r="CB435" i="1"/>
  <c r="CB60" i="1"/>
  <c r="CB334" i="1"/>
  <c r="CB440" i="1"/>
  <c r="CB441" i="1"/>
  <c r="CB45" i="1"/>
  <c r="CB339" i="1"/>
  <c r="CB341" i="1"/>
  <c r="CB342" i="1"/>
  <c r="CB340" i="1"/>
  <c r="CB338" i="1"/>
  <c r="CB132" i="1"/>
  <c r="CB344" i="1"/>
  <c r="CB345" i="1"/>
  <c r="CB442" i="1"/>
  <c r="CB347" i="1"/>
  <c r="CB348" i="1"/>
  <c r="CB443" i="1"/>
  <c r="CB350" i="1"/>
  <c r="CB351" i="1"/>
  <c r="CB352" i="1"/>
  <c r="CB353" i="1"/>
  <c r="CB354" i="1"/>
  <c r="CB355" i="1"/>
  <c r="CB356" i="1"/>
  <c r="CB94" i="1"/>
  <c r="CB358" i="1"/>
  <c r="CB444" i="1"/>
  <c r="CB360" i="1"/>
  <c r="CB361" i="1"/>
  <c r="CB362" i="1"/>
  <c r="CB363" i="1"/>
  <c r="CB364" i="1"/>
  <c r="CB365" i="1"/>
  <c r="CB450" i="1"/>
  <c r="CB367" i="1"/>
  <c r="CB51" i="1"/>
  <c r="CB369" i="1"/>
  <c r="CB27" i="1"/>
  <c r="CB451" i="1"/>
  <c r="CB372" i="1"/>
  <c r="CB373" i="1"/>
  <c r="CB374" i="1"/>
  <c r="CB375" i="1"/>
  <c r="CB376" i="1"/>
  <c r="CB377" i="1"/>
  <c r="CB452" i="1"/>
  <c r="CB379" i="1"/>
  <c r="CB49" i="1"/>
  <c r="CB381" i="1"/>
  <c r="CB453" i="1"/>
  <c r="CB454" i="1"/>
  <c r="CB384" i="1"/>
  <c r="CB269" i="1"/>
  <c r="CB37" i="1"/>
  <c r="CB95" i="1"/>
  <c r="CB455" i="1"/>
  <c r="CB262" i="1"/>
  <c r="CB96" i="1"/>
  <c r="CB97" i="1"/>
  <c r="CB456" i="1"/>
  <c r="CB133" i="1"/>
  <c r="CB394" i="1"/>
  <c r="CB395" i="1"/>
  <c r="CB396" i="1"/>
  <c r="CB20" i="1"/>
  <c r="CB398" i="1"/>
  <c r="CB399" i="1"/>
  <c r="CB400" i="1"/>
  <c r="CB401" i="1"/>
  <c r="CB402" i="1"/>
  <c r="A1988" i="2" s="1"/>
  <c r="CB403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57" i="1"/>
  <c r="CB458" i="1"/>
  <c r="CB259" i="1"/>
  <c r="CB459" i="1"/>
  <c r="CB436" i="1"/>
  <c r="CB437" i="1"/>
  <c r="CB438" i="1"/>
  <c r="CB439" i="1"/>
  <c r="CB460" i="1"/>
  <c r="CB260" i="1"/>
  <c r="CB135" i="1"/>
  <c r="CB137" i="1"/>
  <c r="CB140" i="1"/>
  <c r="CB445" i="1"/>
  <c r="CB446" i="1"/>
  <c r="CB447" i="1"/>
  <c r="CB448" i="1"/>
  <c r="CB449" i="1"/>
  <c r="CB462" i="1"/>
  <c r="CB463" i="1"/>
  <c r="CB464" i="1"/>
  <c r="CB465" i="1"/>
  <c r="CB466" i="1"/>
  <c r="CB467" i="1"/>
  <c r="CB29" i="1"/>
  <c r="CB405" i="1"/>
  <c r="CB18" i="1"/>
  <c r="CB479" i="1"/>
  <c r="CB134" i="1"/>
  <c r="CB105" i="1"/>
  <c r="CB146" i="1"/>
  <c r="CB101" i="1"/>
  <c r="CB91" i="1"/>
  <c r="CB102" i="1"/>
  <c r="CB147" i="1"/>
  <c r="CB461" i="1"/>
  <c r="CB468" i="1"/>
  <c r="CB469" i="1"/>
  <c r="CB470" i="1"/>
  <c r="CB471" i="1"/>
  <c r="CB473" i="1"/>
  <c r="CB474" i="1"/>
  <c r="CB475" i="1"/>
  <c r="CB476" i="1"/>
  <c r="CB261" i="1"/>
  <c r="CB477" i="1"/>
  <c r="CB478" i="1"/>
  <c r="CB499" i="1"/>
  <c r="CB472" i="1"/>
  <c r="CB498" i="1"/>
  <c r="CB272" i="1"/>
  <c r="CB546" i="1"/>
  <c r="CB547" i="1"/>
  <c r="CB46" i="1"/>
  <c r="CB548" i="1"/>
  <c r="CB549" i="1"/>
  <c r="CB550" i="1"/>
  <c r="CB551" i="1"/>
  <c r="CB552" i="1"/>
  <c r="CB553" i="1"/>
  <c r="CB554" i="1"/>
  <c r="CB555" i="1"/>
  <c r="CB556" i="1"/>
  <c r="A194" i="2" s="1"/>
  <c r="CB557" i="1"/>
  <c r="CB558" i="1"/>
  <c r="CB559" i="1"/>
  <c r="CB500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501" i="1"/>
  <c r="CB502" i="1"/>
  <c r="CB503" i="1"/>
  <c r="CB41" i="1"/>
  <c r="CB510" i="1"/>
  <c r="CB511" i="1"/>
  <c r="CB504" i="1"/>
  <c r="CB505" i="1"/>
  <c r="CB506" i="1"/>
  <c r="CB507" i="1"/>
  <c r="CB508" i="1"/>
  <c r="CB509" i="1"/>
  <c r="CB512" i="1"/>
  <c r="CB513" i="1"/>
  <c r="CB514" i="1"/>
  <c r="CB515" i="1"/>
  <c r="CB528" i="1"/>
  <c r="CB529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30" i="1"/>
  <c r="CB531" i="1"/>
  <c r="CB532" i="1"/>
  <c r="CB533" i="1"/>
  <c r="CB534" i="1"/>
  <c r="CB536" i="1"/>
  <c r="CB537" i="1"/>
  <c r="CB535" i="1"/>
  <c r="CB538" i="1"/>
  <c r="CB539" i="1"/>
  <c r="CB540" i="1"/>
  <c r="CB541" i="1"/>
  <c r="CB542" i="1"/>
  <c r="CB543" i="1"/>
  <c r="CB544" i="1"/>
  <c r="CB545" i="1"/>
  <c r="CB560" i="1"/>
  <c r="CB561" i="1"/>
  <c r="T993" i="2"/>
  <c r="AJ305" i="1"/>
  <c r="AK305" i="1"/>
  <c r="AJ385" i="1"/>
  <c r="AK385" i="1"/>
  <c r="AJ34" i="1"/>
  <c r="AK34" i="1"/>
  <c r="AJ386" i="1"/>
  <c r="AK386" i="1"/>
  <c r="AJ309" i="1"/>
  <c r="AK309" i="1"/>
  <c r="AJ155" i="1"/>
  <c r="AK155" i="1"/>
  <c r="AJ311" i="1"/>
  <c r="AK311" i="1"/>
  <c r="AJ266" i="1"/>
  <c r="AK266" i="1"/>
  <c r="AJ258" i="1"/>
  <c r="AK258" i="1"/>
  <c r="AJ387" i="1"/>
  <c r="AK387" i="1"/>
  <c r="AJ388" i="1"/>
  <c r="AK388" i="1"/>
  <c r="AJ389" i="1"/>
  <c r="AK389" i="1"/>
  <c r="AJ113" i="1"/>
  <c r="AK113" i="1"/>
  <c r="AJ314" i="1"/>
  <c r="AK314" i="1"/>
  <c r="AJ390" i="1"/>
  <c r="AK390" i="1"/>
  <c r="AJ391" i="1"/>
  <c r="AK391" i="1"/>
  <c r="AJ392" i="1"/>
  <c r="AK392" i="1"/>
  <c r="AJ393" i="1"/>
  <c r="AK393" i="1"/>
  <c r="AJ323" i="1"/>
  <c r="AK323" i="1"/>
  <c r="AJ324" i="1"/>
  <c r="AK324" i="1"/>
  <c r="AJ397" i="1"/>
  <c r="AK397" i="1"/>
  <c r="AJ404" i="1"/>
  <c r="AK404" i="1"/>
  <c r="AJ406" i="1"/>
  <c r="AK406" i="1"/>
  <c r="AJ432" i="1"/>
  <c r="AK432" i="1"/>
  <c r="AJ32" i="1"/>
  <c r="AK32" i="1"/>
  <c r="AJ433" i="1"/>
  <c r="AK433" i="1"/>
  <c r="AJ434" i="1"/>
  <c r="AK434" i="1"/>
  <c r="AJ435" i="1"/>
  <c r="AK435" i="1"/>
  <c r="AJ60" i="1"/>
  <c r="AK60" i="1"/>
  <c r="AJ334" i="1"/>
  <c r="AK334" i="1"/>
  <c r="AJ440" i="1"/>
  <c r="AK440" i="1"/>
  <c r="AJ441" i="1"/>
  <c r="AK441" i="1"/>
  <c r="AJ45" i="1"/>
  <c r="AK45" i="1"/>
  <c r="AJ339" i="1"/>
  <c r="AK339" i="1"/>
  <c r="AJ341" i="1"/>
  <c r="AK341" i="1"/>
  <c r="AJ342" i="1"/>
  <c r="AK342" i="1"/>
  <c r="AJ340" i="1"/>
  <c r="AK340" i="1"/>
  <c r="AJ338" i="1"/>
  <c r="AK338" i="1"/>
  <c r="AJ132" i="1"/>
  <c r="AK132" i="1"/>
  <c r="AJ344" i="1"/>
  <c r="AK344" i="1"/>
  <c r="AJ345" i="1"/>
  <c r="AK345" i="1"/>
  <c r="AJ442" i="1"/>
  <c r="AK442" i="1"/>
  <c r="AJ347" i="1"/>
  <c r="AK347" i="1"/>
  <c r="AJ348" i="1"/>
  <c r="AK348" i="1"/>
  <c r="AJ443" i="1"/>
  <c r="AK443" i="1"/>
  <c r="AJ350" i="1"/>
  <c r="AK350" i="1"/>
  <c r="AJ351" i="1"/>
  <c r="AK351" i="1"/>
  <c r="AJ352" i="1"/>
  <c r="AK352" i="1"/>
  <c r="AJ353" i="1"/>
  <c r="AK353" i="1"/>
  <c r="AJ354" i="1"/>
  <c r="AK354" i="1"/>
  <c r="AJ355" i="1"/>
  <c r="AK355" i="1"/>
  <c r="AJ356" i="1"/>
  <c r="AK356" i="1"/>
  <c r="AJ94" i="1"/>
  <c r="AK94" i="1"/>
  <c r="AJ358" i="1"/>
  <c r="AK358" i="1"/>
  <c r="AJ444" i="1"/>
  <c r="AK444" i="1"/>
  <c r="AJ360" i="1"/>
  <c r="AK360" i="1"/>
  <c r="AJ361" i="1"/>
  <c r="AK361" i="1"/>
  <c r="AJ362" i="1"/>
  <c r="AK362" i="1"/>
  <c r="AJ363" i="1"/>
  <c r="AK363" i="1"/>
  <c r="AJ364" i="1"/>
  <c r="AK364" i="1"/>
  <c r="AJ365" i="1"/>
  <c r="AK365" i="1"/>
  <c r="AJ450" i="1"/>
  <c r="AK450" i="1"/>
  <c r="AJ367" i="1"/>
  <c r="AK367" i="1"/>
  <c r="AJ51" i="1"/>
  <c r="AK51" i="1"/>
  <c r="AJ369" i="1"/>
  <c r="AK369" i="1"/>
  <c r="AJ27" i="1"/>
  <c r="AK27" i="1"/>
  <c r="AJ451" i="1"/>
  <c r="AK451" i="1"/>
  <c r="AJ372" i="1"/>
  <c r="AK372" i="1"/>
  <c r="AJ373" i="1"/>
  <c r="AK373" i="1"/>
  <c r="AJ374" i="1"/>
  <c r="AK374" i="1"/>
  <c r="AJ375" i="1"/>
  <c r="AK375" i="1"/>
  <c r="AJ376" i="1"/>
  <c r="AK376" i="1"/>
  <c r="AJ377" i="1"/>
  <c r="AK377" i="1"/>
  <c r="AJ452" i="1"/>
  <c r="AK452" i="1"/>
  <c r="AJ379" i="1"/>
  <c r="AK379" i="1"/>
  <c r="AJ49" i="1"/>
  <c r="AK49" i="1"/>
  <c r="AJ381" i="1"/>
  <c r="AK381" i="1"/>
  <c r="AJ453" i="1"/>
  <c r="AK453" i="1"/>
  <c r="AJ454" i="1"/>
  <c r="AK454" i="1"/>
  <c r="AJ384" i="1"/>
  <c r="AJ269" i="1"/>
  <c r="AK269" i="1"/>
  <c r="AJ37" i="1"/>
  <c r="AK37" i="1"/>
  <c r="AJ95" i="1"/>
  <c r="AK95" i="1"/>
  <c r="AJ455" i="1"/>
  <c r="AK455" i="1"/>
  <c r="AJ262" i="1"/>
  <c r="AK262" i="1"/>
  <c r="AJ96" i="1"/>
  <c r="AK96" i="1"/>
  <c r="AJ97" i="1"/>
  <c r="AK97" i="1"/>
  <c r="AJ456" i="1"/>
  <c r="AK456" i="1"/>
  <c r="AJ133" i="1"/>
  <c r="AK133" i="1"/>
  <c r="AJ394" i="1"/>
  <c r="AK394" i="1"/>
  <c r="AJ395" i="1"/>
  <c r="AK395" i="1"/>
  <c r="AJ396" i="1"/>
  <c r="AK396" i="1"/>
  <c r="AJ20" i="1"/>
  <c r="AK20" i="1"/>
  <c r="AJ398" i="1"/>
  <c r="AK398" i="1"/>
  <c r="AJ399" i="1"/>
  <c r="AK399" i="1"/>
  <c r="AJ400" i="1"/>
  <c r="AK400" i="1"/>
  <c r="AJ401" i="1"/>
  <c r="AK401" i="1"/>
  <c r="AJ402" i="1"/>
  <c r="AK402" i="1"/>
  <c r="AJ403" i="1"/>
  <c r="AK403" i="1"/>
  <c r="AJ407" i="1"/>
  <c r="AK407" i="1"/>
  <c r="AJ408" i="1"/>
  <c r="AK408" i="1"/>
  <c r="AJ409" i="1"/>
  <c r="AK409" i="1"/>
  <c r="AJ410" i="1"/>
  <c r="AK410" i="1"/>
  <c r="AJ411" i="1"/>
  <c r="AK411" i="1"/>
  <c r="AJ412" i="1"/>
  <c r="AK412" i="1"/>
  <c r="AJ413" i="1"/>
  <c r="AK413" i="1"/>
  <c r="AJ414" i="1"/>
  <c r="AK414" i="1"/>
  <c r="AJ415" i="1"/>
  <c r="AK415" i="1"/>
  <c r="AJ416" i="1"/>
  <c r="AK416" i="1"/>
  <c r="AJ417" i="1"/>
  <c r="AK417" i="1"/>
  <c r="AJ418" i="1"/>
  <c r="AK418" i="1"/>
  <c r="AJ419" i="1"/>
  <c r="AK419" i="1"/>
  <c r="AJ420" i="1"/>
  <c r="AK420" i="1"/>
  <c r="AJ421" i="1"/>
  <c r="AK421" i="1"/>
  <c r="AJ422" i="1"/>
  <c r="AK422" i="1"/>
  <c r="AJ423" i="1"/>
  <c r="AK423" i="1"/>
  <c r="AJ424" i="1"/>
  <c r="AK424" i="1"/>
  <c r="AJ425" i="1"/>
  <c r="AK425" i="1"/>
  <c r="AJ426" i="1"/>
  <c r="AK426" i="1"/>
  <c r="AJ427" i="1"/>
  <c r="AK427" i="1"/>
  <c r="AJ428" i="1"/>
  <c r="AK428" i="1"/>
  <c r="AJ429" i="1"/>
  <c r="AK429" i="1"/>
  <c r="AJ430" i="1"/>
  <c r="AK430" i="1"/>
  <c r="AJ431" i="1"/>
  <c r="AK431" i="1"/>
  <c r="AJ457" i="1"/>
  <c r="AK457" i="1"/>
  <c r="AJ458" i="1"/>
  <c r="AK458" i="1"/>
  <c r="AJ259" i="1"/>
  <c r="AK259" i="1"/>
  <c r="AJ459" i="1"/>
  <c r="AK459" i="1"/>
  <c r="AJ436" i="1"/>
  <c r="AK436" i="1"/>
  <c r="AJ437" i="1"/>
  <c r="AK437" i="1"/>
  <c r="AJ438" i="1"/>
  <c r="AK438" i="1"/>
  <c r="AJ439" i="1"/>
  <c r="AK439" i="1"/>
  <c r="AJ460" i="1"/>
  <c r="AK460" i="1"/>
  <c r="AJ260" i="1"/>
  <c r="AK260" i="1"/>
  <c r="AJ135" i="1"/>
  <c r="AK135" i="1"/>
  <c r="AJ137" i="1"/>
  <c r="AK137" i="1"/>
  <c r="AJ140" i="1"/>
  <c r="AK140" i="1"/>
  <c r="AJ445" i="1"/>
  <c r="AK445" i="1"/>
  <c r="AJ446" i="1"/>
  <c r="AK446" i="1"/>
  <c r="AJ447" i="1"/>
  <c r="AK447" i="1"/>
  <c r="AJ448" i="1"/>
  <c r="AK448" i="1"/>
  <c r="AJ449" i="1"/>
  <c r="AK449" i="1"/>
  <c r="AJ462" i="1"/>
  <c r="AK462" i="1"/>
  <c r="AJ463" i="1"/>
  <c r="AK463" i="1"/>
  <c r="AJ464" i="1"/>
  <c r="AK464" i="1"/>
  <c r="AJ465" i="1"/>
  <c r="AK465" i="1"/>
  <c r="AJ466" i="1"/>
  <c r="AK466" i="1"/>
  <c r="AJ467" i="1"/>
  <c r="AK467" i="1"/>
  <c r="AJ29" i="1"/>
  <c r="AK29" i="1"/>
  <c r="AJ405" i="1"/>
  <c r="AK405" i="1"/>
  <c r="AJ18" i="1"/>
  <c r="AK18" i="1"/>
  <c r="AJ479" i="1"/>
  <c r="AK479" i="1"/>
  <c r="AJ134" i="1"/>
  <c r="AK134" i="1"/>
  <c r="AJ105" i="1"/>
  <c r="AK105" i="1"/>
  <c r="AJ146" i="1"/>
  <c r="AK146" i="1"/>
  <c r="AJ101" i="1"/>
  <c r="AK101" i="1"/>
  <c r="AJ91" i="1"/>
  <c r="AK91" i="1"/>
  <c r="AJ102" i="1"/>
  <c r="AK102" i="1"/>
  <c r="AJ147" i="1"/>
  <c r="AK147" i="1"/>
  <c r="AJ461" i="1"/>
  <c r="AK461" i="1"/>
  <c r="AJ468" i="1"/>
  <c r="AK468" i="1"/>
  <c r="AJ469" i="1"/>
  <c r="AK469" i="1"/>
  <c r="AJ470" i="1"/>
  <c r="AK470" i="1"/>
  <c r="AJ471" i="1"/>
  <c r="AK471" i="1"/>
  <c r="AJ473" i="1"/>
  <c r="AK473" i="1"/>
  <c r="AJ474" i="1"/>
  <c r="AK474" i="1"/>
  <c r="AJ475" i="1"/>
  <c r="AK475" i="1"/>
  <c r="AJ476" i="1"/>
  <c r="AK476" i="1"/>
  <c r="AJ261" i="1"/>
  <c r="AK261" i="1"/>
  <c r="AJ477" i="1"/>
  <c r="AK477" i="1"/>
  <c r="AJ478" i="1"/>
  <c r="AK478" i="1"/>
  <c r="AJ499" i="1"/>
  <c r="AK499" i="1"/>
  <c r="AJ472" i="1"/>
  <c r="AK472" i="1"/>
  <c r="AJ498" i="1"/>
  <c r="AK498" i="1"/>
  <c r="AJ272" i="1"/>
  <c r="AK272" i="1"/>
  <c r="AJ546" i="1"/>
  <c r="AK546" i="1"/>
  <c r="AJ547" i="1"/>
  <c r="AK547" i="1"/>
  <c r="AJ46" i="1"/>
  <c r="AK46" i="1"/>
  <c r="AJ548" i="1"/>
  <c r="AK548" i="1"/>
  <c r="AJ549" i="1"/>
  <c r="AK549" i="1"/>
  <c r="AJ550" i="1"/>
  <c r="AK550" i="1"/>
  <c r="AJ551" i="1"/>
  <c r="AK551" i="1"/>
  <c r="AJ552" i="1"/>
  <c r="AK552" i="1"/>
  <c r="AJ553" i="1"/>
  <c r="AK553" i="1"/>
  <c r="AJ554" i="1"/>
  <c r="AK554" i="1"/>
  <c r="AJ555" i="1"/>
  <c r="AK555" i="1"/>
  <c r="AJ556" i="1"/>
  <c r="AK556" i="1"/>
  <c r="AJ557" i="1"/>
  <c r="AK557" i="1"/>
  <c r="AJ558" i="1"/>
  <c r="AK558" i="1"/>
  <c r="AJ559" i="1"/>
  <c r="AK559" i="1"/>
  <c r="AJ500" i="1"/>
  <c r="AK500" i="1"/>
  <c r="AJ480" i="1"/>
  <c r="AK480" i="1"/>
  <c r="AJ481" i="1"/>
  <c r="AK481" i="1"/>
  <c r="AJ482" i="1"/>
  <c r="AK482" i="1"/>
  <c r="AJ483" i="1"/>
  <c r="AK483" i="1"/>
  <c r="AJ484" i="1"/>
  <c r="AK484" i="1"/>
  <c r="AJ485" i="1"/>
  <c r="AK485" i="1"/>
  <c r="AJ486" i="1"/>
  <c r="AK486" i="1"/>
  <c r="AJ487" i="1"/>
  <c r="AK487" i="1"/>
  <c r="AJ488" i="1"/>
  <c r="AK488" i="1"/>
  <c r="AJ489" i="1"/>
  <c r="AK489" i="1"/>
  <c r="AJ490" i="1"/>
  <c r="AK490" i="1"/>
  <c r="AJ491" i="1"/>
  <c r="AK491" i="1"/>
  <c r="AJ492" i="1"/>
  <c r="AK492" i="1"/>
  <c r="AJ493" i="1"/>
  <c r="AK493" i="1"/>
  <c r="AJ494" i="1"/>
  <c r="AK494" i="1"/>
  <c r="AJ495" i="1"/>
  <c r="AK495" i="1"/>
  <c r="AJ496" i="1"/>
  <c r="AK496" i="1"/>
  <c r="AJ497" i="1"/>
  <c r="AK497" i="1"/>
  <c r="AJ501" i="1"/>
  <c r="AK501" i="1"/>
  <c r="AJ502" i="1"/>
  <c r="AK502" i="1"/>
  <c r="AJ503" i="1"/>
  <c r="AK503" i="1"/>
  <c r="AJ41" i="1"/>
  <c r="AK41" i="1"/>
  <c r="AJ510" i="1"/>
  <c r="AK510" i="1"/>
  <c r="AJ511" i="1"/>
  <c r="AK511" i="1"/>
  <c r="AJ504" i="1"/>
  <c r="AK504" i="1"/>
  <c r="AJ505" i="1"/>
  <c r="AK505" i="1"/>
  <c r="AJ506" i="1"/>
  <c r="AK506" i="1"/>
  <c r="AJ507" i="1"/>
  <c r="AK507" i="1"/>
  <c r="AJ508" i="1"/>
  <c r="AK508" i="1"/>
  <c r="AJ509" i="1"/>
  <c r="AK509" i="1"/>
  <c r="AJ512" i="1"/>
  <c r="AK512" i="1"/>
  <c r="AJ513" i="1"/>
  <c r="AK513" i="1"/>
  <c r="AJ514" i="1"/>
  <c r="AK514" i="1"/>
  <c r="AJ515" i="1"/>
  <c r="AK515" i="1"/>
  <c r="AJ528" i="1"/>
  <c r="AK528" i="1"/>
  <c r="AJ529" i="1"/>
  <c r="AK529" i="1"/>
  <c r="AJ516" i="1"/>
  <c r="AK516" i="1"/>
  <c r="AJ517" i="1"/>
  <c r="AK517" i="1"/>
  <c r="AJ518" i="1"/>
  <c r="AK518" i="1"/>
  <c r="AJ519" i="1"/>
  <c r="AK519" i="1"/>
  <c r="AJ520" i="1"/>
  <c r="AK520" i="1"/>
  <c r="AJ521" i="1"/>
  <c r="AK521" i="1"/>
  <c r="AJ522" i="1"/>
  <c r="AK522" i="1"/>
  <c r="AJ523" i="1"/>
  <c r="AK523" i="1"/>
  <c r="AJ524" i="1"/>
  <c r="AK524" i="1"/>
  <c r="AJ525" i="1"/>
  <c r="AK525" i="1"/>
  <c r="AJ526" i="1"/>
  <c r="AK526" i="1"/>
  <c r="AJ527" i="1"/>
  <c r="AK527" i="1"/>
  <c r="AJ530" i="1"/>
  <c r="AK530" i="1"/>
  <c r="AJ531" i="1"/>
  <c r="AK531" i="1"/>
  <c r="AJ532" i="1"/>
  <c r="AK532" i="1"/>
  <c r="AJ533" i="1"/>
  <c r="AK533" i="1"/>
  <c r="AJ534" i="1"/>
  <c r="AK534" i="1"/>
  <c r="AJ536" i="1"/>
  <c r="AK536" i="1"/>
  <c r="AJ537" i="1"/>
  <c r="AK537" i="1"/>
  <c r="AJ535" i="1"/>
  <c r="AK535" i="1"/>
  <c r="AJ538" i="1"/>
  <c r="AK538" i="1"/>
  <c r="AJ539" i="1"/>
  <c r="AK539" i="1"/>
  <c r="AJ540" i="1"/>
  <c r="AK540" i="1"/>
  <c r="AJ541" i="1"/>
  <c r="AK541" i="1"/>
  <c r="AJ542" i="1"/>
  <c r="AK542" i="1"/>
  <c r="AJ543" i="1"/>
  <c r="AK543" i="1"/>
  <c r="AJ544" i="1"/>
  <c r="AK544" i="1"/>
  <c r="AJ545" i="1"/>
  <c r="AK545" i="1"/>
  <c r="AJ560" i="1"/>
  <c r="AK560" i="1"/>
  <c r="AJ561" i="1"/>
  <c r="AK561" i="1"/>
  <c r="AJ370" i="1"/>
  <c r="AK370" i="1"/>
  <c r="AJ371" i="1"/>
  <c r="AK371" i="1"/>
  <c r="AJ378" i="1"/>
  <c r="AK378" i="1"/>
  <c r="AJ380" i="1"/>
  <c r="AK380" i="1"/>
  <c r="AJ108" i="1"/>
  <c r="AK108" i="1"/>
  <c r="AJ382" i="1"/>
  <c r="AK382" i="1"/>
  <c r="AJ383" i="1"/>
  <c r="AK383" i="1"/>
  <c r="F370" i="1"/>
  <c r="K370" i="1" s="1"/>
  <c r="F371" i="1"/>
  <c r="K371" i="1" s="1"/>
  <c r="F378" i="1"/>
  <c r="K378" i="1" s="1"/>
  <c r="F380" i="1"/>
  <c r="K380" i="1" s="1"/>
  <c r="F108" i="1"/>
  <c r="K108" i="1" s="1"/>
  <c r="F382" i="1"/>
  <c r="K382" i="1" s="1"/>
  <c r="F383" i="1"/>
  <c r="K383" i="1" s="1"/>
  <c r="F305" i="1"/>
  <c r="F385" i="1"/>
  <c r="F34" i="1"/>
  <c r="K34" i="1" s="1"/>
  <c r="F386" i="1"/>
  <c r="K386" i="1" s="1"/>
  <c r="F309" i="1"/>
  <c r="F155" i="1"/>
  <c r="K155" i="1" s="1"/>
  <c r="F311" i="1"/>
  <c r="F266" i="1"/>
  <c r="K266" i="1" s="1"/>
  <c r="F258" i="1"/>
  <c r="K258" i="1" s="1"/>
  <c r="F387" i="1"/>
  <c r="K387" i="1" s="1"/>
  <c r="F388" i="1"/>
  <c r="K388" i="1" s="1"/>
  <c r="F389" i="1"/>
  <c r="K389" i="1" s="1"/>
  <c r="F113" i="1"/>
  <c r="K113" i="1" s="1"/>
  <c r="F314" i="1"/>
  <c r="K314" i="1" s="1"/>
  <c r="F390" i="1"/>
  <c r="F391" i="1"/>
  <c r="F392" i="1"/>
  <c r="K392" i="1" s="1"/>
  <c r="F393" i="1"/>
  <c r="K393" i="1" s="1"/>
  <c r="F323" i="1"/>
  <c r="K323" i="1" s="1"/>
  <c r="F324" i="1"/>
  <c r="G324" i="1" s="1"/>
  <c r="F397" i="1"/>
  <c r="K397" i="1" s="1"/>
  <c r="F404" i="1"/>
  <c r="F406" i="1"/>
  <c r="K406" i="1" s="1"/>
  <c r="F432" i="1"/>
  <c r="K432" i="1" s="1"/>
  <c r="F32" i="1"/>
  <c r="K32" i="1" s="1"/>
  <c r="F433" i="1"/>
  <c r="K433" i="1" s="1"/>
  <c r="F434" i="1"/>
  <c r="K434" i="1" s="1"/>
  <c r="F435" i="1"/>
  <c r="K435" i="1" s="1"/>
  <c r="F60" i="1"/>
  <c r="K60" i="1" s="1"/>
  <c r="F334" i="1"/>
  <c r="K334" i="1" s="1"/>
  <c r="F440" i="1"/>
  <c r="K440" i="1" s="1"/>
  <c r="F441" i="1"/>
  <c r="K441" i="1" s="1"/>
  <c r="F45" i="1"/>
  <c r="K45" i="1" s="1"/>
  <c r="F339" i="1"/>
  <c r="K339" i="1" s="1"/>
  <c r="F341" i="1"/>
  <c r="G341" i="1" s="1"/>
  <c r="F342" i="1"/>
  <c r="F340" i="1"/>
  <c r="F338" i="1"/>
  <c r="K338" i="1" s="1"/>
  <c r="F132" i="1"/>
  <c r="K132" i="1" s="1"/>
  <c r="F344" i="1"/>
  <c r="F345" i="1"/>
  <c r="F442" i="1"/>
  <c r="K442" i="1" s="1"/>
  <c r="F347" i="1"/>
  <c r="K347" i="1" s="1"/>
  <c r="F348" i="1"/>
  <c r="F443" i="1"/>
  <c r="K443" i="1" s="1"/>
  <c r="F350" i="1"/>
  <c r="G350" i="1" s="1"/>
  <c r="F351" i="1"/>
  <c r="F352" i="1"/>
  <c r="K352" i="1" s="1"/>
  <c r="F353" i="1"/>
  <c r="F354" i="1"/>
  <c r="K354" i="1" s="1"/>
  <c r="F355" i="1"/>
  <c r="F356" i="1"/>
  <c r="F94" i="1"/>
  <c r="K94" i="1" s="1"/>
  <c r="F358" i="1"/>
  <c r="K358" i="1" s="1"/>
  <c r="F444" i="1"/>
  <c r="K444" i="1" s="1"/>
  <c r="F360" i="1"/>
  <c r="K360" i="1" s="1"/>
  <c r="F361" i="1"/>
  <c r="F362" i="1"/>
  <c r="K362" i="1" s="1"/>
  <c r="F363" i="1"/>
  <c r="K363" i="1" s="1"/>
  <c r="F364" i="1"/>
  <c r="F365" i="1"/>
  <c r="K365" i="1" s="1"/>
  <c r="F450" i="1"/>
  <c r="K450" i="1" s="1"/>
  <c r="F367" i="1"/>
  <c r="K367" i="1" s="1"/>
  <c r="F51" i="1"/>
  <c r="K51" i="1" s="1"/>
  <c r="F369" i="1"/>
  <c r="K369" i="1" s="1"/>
  <c r="F27" i="1"/>
  <c r="K27" i="1" s="1"/>
  <c r="F451" i="1"/>
  <c r="K451" i="1" s="1"/>
  <c r="F372" i="1"/>
  <c r="F373" i="1"/>
  <c r="K373" i="1" s="1"/>
  <c r="F374" i="1"/>
  <c r="K374" i="1" s="1"/>
  <c r="F375" i="1"/>
  <c r="K375" i="1" s="1"/>
  <c r="F376" i="1"/>
  <c r="K376" i="1" s="1"/>
  <c r="F377" i="1"/>
  <c r="K377" i="1" s="1"/>
  <c r="F452" i="1"/>
  <c r="K452" i="1" s="1"/>
  <c r="F379" i="1"/>
  <c r="F49" i="1"/>
  <c r="K49" i="1" s="1"/>
  <c r="F381" i="1"/>
  <c r="K381" i="1" s="1"/>
  <c r="F453" i="1"/>
  <c r="F454" i="1"/>
  <c r="K454" i="1" s="1"/>
  <c r="F384" i="1"/>
  <c r="K384" i="1" s="1"/>
  <c r="F269" i="1"/>
  <c r="F37" i="1"/>
  <c r="K37" i="1" s="1"/>
  <c r="F95" i="1"/>
  <c r="F455" i="1"/>
  <c r="F262" i="1"/>
  <c r="K262" i="1" s="1"/>
  <c r="F96" i="1"/>
  <c r="K96" i="1" s="1"/>
  <c r="F97" i="1"/>
  <c r="K97" i="1" s="1"/>
  <c r="F456" i="1"/>
  <c r="K456" i="1" s="1"/>
  <c r="F133" i="1"/>
  <c r="K133" i="1" s="1"/>
  <c r="F394" i="1"/>
  <c r="F395" i="1"/>
  <c r="K395" i="1" s="1"/>
  <c r="F396" i="1"/>
  <c r="K396" i="1" s="1"/>
  <c r="F20" i="1"/>
  <c r="K20" i="1" s="1"/>
  <c r="F398" i="1"/>
  <c r="K398" i="1" s="1"/>
  <c r="F399" i="1"/>
  <c r="F400" i="1"/>
  <c r="K400" i="1" s="1"/>
  <c r="F401" i="1"/>
  <c r="K401" i="1" s="1"/>
  <c r="F402" i="1"/>
  <c r="K402" i="1" s="1"/>
  <c r="F403" i="1"/>
  <c r="K403" i="1" s="1"/>
  <c r="F407" i="1"/>
  <c r="K407" i="1" s="1"/>
  <c r="F408" i="1"/>
  <c r="K408" i="1" s="1"/>
  <c r="F409" i="1"/>
  <c r="K409" i="1" s="1"/>
  <c r="F410" i="1"/>
  <c r="K410" i="1" s="1"/>
  <c r="F411" i="1"/>
  <c r="K411" i="1" s="1"/>
  <c r="F412" i="1"/>
  <c r="K412" i="1" s="1"/>
  <c r="F413" i="1"/>
  <c r="K413" i="1" s="1"/>
  <c r="F414" i="1"/>
  <c r="K414" i="1" s="1"/>
  <c r="F415" i="1"/>
  <c r="K415" i="1" s="1"/>
  <c r="F416" i="1"/>
  <c r="K416" i="1" s="1"/>
  <c r="F417" i="1"/>
  <c r="K417" i="1" s="1"/>
  <c r="F418" i="1"/>
  <c r="K418" i="1" s="1"/>
  <c r="F419" i="1"/>
  <c r="K419" i="1" s="1"/>
  <c r="F420" i="1"/>
  <c r="K420" i="1" s="1"/>
  <c r="F421" i="1"/>
  <c r="K421" i="1" s="1"/>
  <c r="F422" i="1"/>
  <c r="K422" i="1" s="1"/>
  <c r="F423" i="1"/>
  <c r="K423" i="1" s="1"/>
  <c r="F424" i="1"/>
  <c r="K424" i="1" s="1"/>
  <c r="F425" i="1"/>
  <c r="K425" i="1" s="1"/>
  <c r="F426" i="1"/>
  <c r="F427" i="1"/>
  <c r="F428" i="1"/>
  <c r="F429" i="1"/>
  <c r="K429" i="1" s="1"/>
  <c r="F430" i="1"/>
  <c r="K430" i="1" s="1"/>
  <c r="F431" i="1"/>
  <c r="K431" i="1" s="1"/>
  <c r="F457" i="1"/>
  <c r="F458" i="1"/>
  <c r="K458" i="1" s="1"/>
  <c r="F259" i="1"/>
  <c r="K259" i="1" s="1"/>
  <c r="F459" i="1"/>
  <c r="K459" i="1" s="1"/>
  <c r="F436" i="1"/>
  <c r="K436" i="1" s="1"/>
  <c r="F437" i="1"/>
  <c r="K437" i="1" s="1"/>
  <c r="F438" i="1"/>
  <c r="K438" i="1" s="1"/>
  <c r="F439" i="1"/>
  <c r="K439" i="1" s="1"/>
  <c r="F460" i="1"/>
  <c r="K460" i="1" s="1"/>
  <c r="F260" i="1"/>
  <c r="K260" i="1" s="1"/>
  <c r="F135" i="1"/>
  <c r="K135" i="1" s="1"/>
  <c r="F137" i="1"/>
  <c r="K137" i="1" s="1"/>
  <c r="F140" i="1"/>
  <c r="K140" i="1" s="1"/>
  <c r="F445" i="1"/>
  <c r="K445" i="1" s="1"/>
  <c r="F446" i="1"/>
  <c r="K446" i="1" s="1"/>
  <c r="F447" i="1"/>
  <c r="K447" i="1" s="1"/>
  <c r="F448" i="1"/>
  <c r="K448" i="1" s="1"/>
  <c r="F449" i="1"/>
  <c r="K449" i="1" s="1"/>
  <c r="F462" i="1"/>
  <c r="K462" i="1" s="1"/>
  <c r="F463" i="1"/>
  <c r="K463" i="1" s="1"/>
  <c r="F464" i="1"/>
  <c r="F465" i="1"/>
  <c r="K465" i="1" s="1"/>
  <c r="F466" i="1"/>
  <c r="K466" i="1" s="1"/>
  <c r="F467" i="1"/>
  <c r="K467" i="1" s="1"/>
  <c r="F29" i="1"/>
  <c r="K29" i="1" s="1"/>
  <c r="F405" i="1"/>
  <c r="K405" i="1" s="1"/>
  <c r="F18" i="1"/>
  <c r="K18" i="1" s="1"/>
  <c r="F479" i="1"/>
  <c r="K479" i="1" s="1"/>
  <c r="F134" i="1"/>
  <c r="K134" i="1" s="1"/>
  <c r="F105" i="1"/>
  <c r="K105" i="1" s="1"/>
  <c r="F146" i="1"/>
  <c r="F101" i="1"/>
  <c r="K101" i="1" s="1"/>
  <c r="F91" i="1"/>
  <c r="K91" i="1" s="1"/>
  <c r="F102" i="1"/>
  <c r="K102" i="1" s="1"/>
  <c r="F147" i="1"/>
  <c r="K147" i="1" s="1"/>
  <c r="F461" i="1"/>
  <c r="K461" i="1" s="1"/>
  <c r="F468" i="1"/>
  <c r="F469" i="1"/>
  <c r="K469" i="1" s="1"/>
  <c r="F470" i="1"/>
  <c r="K470" i="1" s="1"/>
  <c r="F471" i="1"/>
  <c r="K471" i="1" s="1"/>
  <c r="F473" i="1"/>
  <c r="K473" i="1" s="1"/>
  <c r="F474" i="1"/>
  <c r="K474" i="1" s="1"/>
  <c r="F475" i="1"/>
  <c r="K475" i="1" s="1"/>
  <c r="F476" i="1"/>
  <c r="K476" i="1" s="1"/>
  <c r="F261" i="1"/>
  <c r="K261" i="1" s="1"/>
  <c r="F477" i="1"/>
  <c r="K477" i="1" s="1"/>
  <c r="F478" i="1"/>
  <c r="K478" i="1" s="1"/>
  <c r="F499" i="1"/>
  <c r="K499" i="1" s="1"/>
  <c r="F472" i="1"/>
  <c r="K472" i="1" s="1"/>
  <c r="F498" i="1"/>
  <c r="K498" i="1" s="1"/>
  <c r="F272" i="1"/>
  <c r="K272" i="1" s="1"/>
  <c r="F546" i="1"/>
  <c r="K546" i="1" s="1"/>
  <c r="F547" i="1"/>
  <c r="K547" i="1" s="1"/>
  <c r="F46" i="1"/>
  <c r="F548" i="1"/>
  <c r="K548" i="1" s="1"/>
  <c r="F549" i="1"/>
  <c r="K549" i="1" s="1"/>
  <c r="F550" i="1"/>
  <c r="K550" i="1" s="1"/>
  <c r="F551" i="1"/>
  <c r="K551" i="1" s="1"/>
  <c r="F552" i="1"/>
  <c r="K552" i="1" s="1"/>
  <c r="F553" i="1"/>
  <c r="K553" i="1" s="1"/>
  <c r="F554" i="1"/>
  <c r="K554" i="1" s="1"/>
  <c r="F555" i="1"/>
  <c r="K555" i="1" s="1"/>
  <c r="F556" i="1"/>
  <c r="K556" i="1" s="1"/>
  <c r="F557" i="1"/>
  <c r="K557" i="1" s="1"/>
  <c r="F558" i="1"/>
  <c r="K558" i="1" s="1"/>
  <c r="F559" i="1"/>
  <c r="K559" i="1" s="1"/>
  <c r="F500" i="1"/>
  <c r="K500" i="1" s="1"/>
  <c r="F480" i="1"/>
  <c r="F481" i="1"/>
  <c r="K481" i="1" s="1"/>
  <c r="F482" i="1"/>
  <c r="K482" i="1" s="1"/>
  <c r="F483" i="1"/>
  <c r="K483" i="1" s="1"/>
  <c r="F484" i="1"/>
  <c r="K484" i="1" s="1"/>
  <c r="F485" i="1"/>
  <c r="K485" i="1" s="1"/>
  <c r="F486" i="1"/>
  <c r="F487" i="1"/>
  <c r="K487" i="1" s="1"/>
  <c r="F488" i="1"/>
  <c r="K488" i="1" s="1"/>
  <c r="F489" i="1"/>
  <c r="K489" i="1" s="1"/>
  <c r="F490" i="1"/>
  <c r="K490" i="1" s="1"/>
  <c r="F491" i="1"/>
  <c r="K491" i="1" s="1"/>
  <c r="F492" i="1"/>
  <c r="F493" i="1"/>
  <c r="K493" i="1" s="1"/>
  <c r="F494" i="1"/>
  <c r="K494" i="1" s="1"/>
  <c r="F495" i="1"/>
  <c r="K495" i="1" s="1"/>
  <c r="F496" i="1"/>
  <c r="K496" i="1" s="1"/>
  <c r="F497" i="1"/>
  <c r="K497" i="1" s="1"/>
  <c r="F501" i="1"/>
  <c r="K501" i="1" s="1"/>
  <c r="F502" i="1"/>
  <c r="K502" i="1" s="1"/>
  <c r="F503" i="1"/>
  <c r="K503" i="1" s="1"/>
  <c r="F41" i="1"/>
  <c r="K41" i="1" s="1"/>
  <c r="F510" i="1"/>
  <c r="K510" i="1" s="1"/>
  <c r="F511" i="1"/>
  <c r="K511" i="1" s="1"/>
  <c r="F504" i="1"/>
  <c r="F505" i="1"/>
  <c r="K505" i="1" s="1"/>
  <c r="F506" i="1"/>
  <c r="K506" i="1" s="1"/>
  <c r="F507" i="1"/>
  <c r="K507" i="1" s="1"/>
  <c r="F508" i="1"/>
  <c r="K508" i="1" s="1"/>
  <c r="F509" i="1"/>
  <c r="K509" i="1" s="1"/>
  <c r="F512" i="1"/>
  <c r="F513" i="1"/>
  <c r="K513" i="1" s="1"/>
  <c r="F514" i="1"/>
  <c r="K514" i="1" s="1"/>
  <c r="F515" i="1"/>
  <c r="K515" i="1" s="1"/>
  <c r="F528" i="1"/>
  <c r="K528" i="1" s="1"/>
  <c r="F529" i="1"/>
  <c r="K529" i="1" s="1"/>
  <c r="F516" i="1"/>
  <c r="K516" i="1" s="1"/>
  <c r="F517" i="1"/>
  <c r="K517" i="1" s="1"/>
  <c r="F518" i="1"/>
  <c r="K518" i="1" s="1"/>
  <c r="F519" i="1"/>
  <c r="F520" i="1"/>
  <c r="K520" i="1" s="1"/>
  <c r="F521" i="1"/>
  <c r="K521" i="1" s="1"/>
  <c r="F522" i="1"/>
  <c r="F523" i="1"/>
  <c r="F524" i="1"/>
  <c r="F525" i="1"/>
  <c r="K525" i="1" s="1"/>
  <c r="F526" i="1"/>
  <c r="K526" i="1" s="1"/>
  <c r="F527" i="1"/>
  <c r="K527" i="1" s="1"/>
  <c r="F530" i="1"/>
  <c r="F531" i="1"/>
  <c r="K531" i="1" s="1"/>
  <c r="F532" i="1"/>
  <c r="K532" i="1" s="1"/>
  <c r="F533" i="1"/>
  <c r="K533" i="1" s="1"/>
  <c r="F534" i="1"/>
  <c r="K534" i="1" s="1"/>
  <c r="F536" i="1"/>
  <c r="K536" i="1" s="1"/>
  <c r="F537" i="1"/>
  <c r="K537" i="1" s="1"/>
  <c r="F535" i="1"/>
  <c r="K535" i="1" s="1"/>
  <c r="F538" i="1"/>
  <c r="K538" i="1" s="1"/>
  <c r="F539" i="1"/>
  <c r="K539" i="1" s="1"/>
  <c r="F540" i="1"/>
  <c r="K540" i="1" s="1"/>
  <c r="F541" i="1"/>
  <c r="K541" i="1" s="1"/>
  <c r="F542" i="1"/>
  <c r="K542" i="1" s="1"/>
  <c r="F543" i="1"/>
  <c r="F544" i="1"/>
  <c r="K544" i="1" s="1"/>
  <c r="F545" i="1"/>
  <c r="K545" i="1" s="1"/>
  <c r="F560" i="1"/>
  <c r="K560" i="1" s="1"/>
  <c r="F561" i="1"/>
  <c r="K561" i="1" s="1"/>
  <c r="K356" i="1" l="1"/>
  <c r="G356" i="1"/>
  <c r="K351" i="1"/>
  <c r="G351" i="1"/>
  <c r="K342" i="1"/>
  <c r="G342" i="1"/>
  <c r="K340" i="1"/>
  <c r="G340" i="1"/>
  <c r="K309" i="1"/>
  <c r="G309" i="1"/>
  <c r="U1988" i="2"/>
  <c r="V1988" i="2" s="1"/>
  <c r="A613" i="2"/>
  <c r="K46" i="1"/>
  <c r="G46" i="1"/>
  <c r="A1863" i="2"/>
  <c r="A1604" i="2"/>
  <c r="A490" i="2"/>
  <c r="A486" i="2"/>
  <c r="A325" i="2"/>
  <c r="A551" i="2"/>
  <c r="A427" i="2"/>
  <c r="A1876" i="2"/>
  <c r="A1732" i="2"/>
  <c r="A485" i="2"/>
  <c r="A1860" i="2"/>
  <c r="A1875" i="2"/>
  <c r="A1680" i="2"/>
  <c r="A1825" i="2"/>
  <c r="A484" i="2"/>
  <c r="A1855" i="2"/>
  <c r="A451" i="2"/>
  <c r="A1877" i="2"/>
  <c r="A1992" i="2"/>
  <c r="A1993" i="2"/>
  <c r="A1925" i="2"/>
  <c r="A413" i="2"/>
  <c r="A489" i="2"/>
  <c r="A1615" i="2"/>
  <c r="A1791" i="2"/>
  <c r="A1613" i="2"/>
  <c r="U1992" i="2"/>
  <c r="V1992" i="2" s="1"/>
  <c r="U1993" i="2"/>
  <c r="V1993" i="2" s="1"/>
  <c r="A1856" i="2"/>
  <c r="A1783" i="2"/>
  <c r="A483" i="2"/>
  <c r="A1885" i="2"/>
  <c r="A1733" i="2"/>
  <c r="A1853" i="2"/>
  <c r="AP95" i="1"/>
  <c r="AL95" i="1" s="1"/>
  <c r="K95" i="1"/>
  <c r="AP355" i="1"/>
  <c r="K355" i="1"/>
  <c r="N222" i="19"/>
  <c r="K341" i="1"/>
  <c r="AP468" i="1"/>
  <c r="AM468" i="1" s="1"/>
  <c r="K468" i="1"/>
  <c r="AP464" i="1"/>
  <c r="K464" i="1"/>
  <c r="AP385" i="1"/>
  <c r="K385" i="1"/>
  <c r="AP399" i="1"/>
  <c r="K399" i="1"/>
  <c r="AP530" i="1"/>
  <c r="AM530" i="1" s="1"/>
  <c r="K530" i="1"/>
  <c r="AP480" i="1"/>
  <c r="AG480" i="1" s="1"/>
  <c r="K480" i="1"/>
  <c r="AP269" i="1"/>
  <c r="AL269" i="1" s="1"/>
  <c r="K269" i="1"/>
  <c r="AP353" i="1"/>
  <c r="K353" i="1"/>
  <c r="AP305" i="1"/>
  <c r="K305" i="1"/>
  <c r="AP512" i="1"/>
  <c r="AI512" i="1" s="1"/>
  <c r="K512" i="1"/>
  <c r="AP390" i="1"/>
  <c r="AH390" i="1" s="1"/>
  <c r="N390" i="1" s="1"/>
  <c r="K390" i="1"/>
  <c r="AP391" i="1"/>
  <c r="AG391" i="1" s="1"/>
  <c r="K391" i="1"/>
  <c r="AP543" i="1"/>
  <c r="AM543" i="1" s="1"/>
  <c r="K543" i="1"/>
  <c r="AP457" i="1"/>
  <c r="AM457" i="1" s="1"/>
  <c r="K457" i="1"/>
  <c r="AP453" i="1"/>
  <c r="K453" i="1"/>
  <c r="K350" i="1"/>
  <c r="AP524" i="1"/>
  <c r="K524" i="1"/>
  <c r="AP492" i="1"/>
  <c r="AH492" i="1" s="1"/>
  <c r="N492" i="1" s="1"/>
  <c r="K492" i="1"/>
  <c r="AP523" i="1"/>
  <c r="K523" i="1"/>
  <c r="AP146" i="1"/>
  <c r="AL146" i="1" s="1"/>
  <c r="K146" i="1"/>
  <c r="AP364" i="1"/>
  <c r="K364" i="1"/>
  <c r="AP348" i="1"/>
  <c r="K348" i="1"/>
  <c r="AP522" i="1"/>
  <c r="AL522" i="1" s="1"/>
  <c r="K522" i="1"/>
  <c r="AP394" i="1"/>
  <c r="K394" i="1"/>
  <c r="AP379" i="1"/>
  <c r="K379" i="1"/>
  <c r="AP428" i="1"/>
  <c r="K428" i="1"/>
  <c r="AP504" i="1"/>
  <c r="AH504" i="1" s="1"/>
  <c r="N504" i="1" s="1"/>
  <c r="K504" i="1"/>
  <c r="AP427" i="1"/>
  <c r="K427" i="1"/>
  <c r="AP361" i="1"/>
  <c r="K361" i="1"/>
  <c r="AP345" i="1"/>
  <c r="K345" i="1"/>
  <c r="G519" i="1"/>
  <c r="K519" i="1"/>
  <c r="AP426" i="1"/>
  <c r="K426" i="1"/>
  <c r="AP344" i="1"/>
  <c r="K344" i="1"/>
  <c r="AP486" i="1"/>
  <c r="AM486" i="1" s="1"/>
  <c r="K486" i="1"/>
  <c r="AP311" i="1"/>
  <c r="K311" i="1"/>
  <c r="AP404" i="1"/>
  <c r="K404" i="1"/>
  <c r="AP455" i="1"/>
  <c r="AH455" i="1" s="1"/>
  <c r="N455" i="1" s="1"/>
  <c r="K455" i="1"/>
  <c r="AZ325" i="2"/>
  <c r="K372" i="1"/>
  <c r="K324" i="1"/>
  <c r="A1647" i="2"/>
  <c r="U1733" i="2"/>
  <c r="V1733" i="2" s="1"/>
  <c r="U1864" i="2"/>
  <c r="V1864" i="2" s="1"/>
  <c r="U1783" i="2"/>
  <c r="V1783" i="2" s="1"/>
  <c r="U1732" i="2"/>
  <c r="V1732" i="2" s="1"/>
  <c r="U1885" i="2"/>
  <c r="V1885" i="2" s="1"/>
  <c r="U1886" i="2"/>
  <c r="V1886" i="2" s="1"/>
  <c r="A1639" i="2"/>
  <c r="U1680" i="2"/>
  <c r="V1680" i="2" s="1"/>
  <c r="U1875" i="2"/>
  <c r="V1875" i="2" s="1"/>
  <c r="U1791" i="2"/>
  <c r="V1791" i="2" s="1"/>
  <c r="A1643" i="2"/>
  <c r="U1925" i="2"/>
  <c r="V1925" i="2" s="1"/>
  <c r="U1678" i="2"/>
  <c r="V1678" i="2" s="1"/>
  <c r="U1862" i="2"/>
  <c r="V1862" i="2" s="1"/>
  <c r="U1679" i="2"/>
  <c r="V1679" i="2" s="1"/>
  <c r="U1884" i="2"/>
  <c r="V1884" i="2" s="1"/>
  <c r="U1870" i="2"/>
  <c r="V1870" i="2" s="1"/>
  <c r="U1671" i="2"/>
  <c r="V1671" i="2" s="1"/>
  <c r="U1878" i="2"/>
  <c r="V1878" i="2" s="1"/>
  <c r="A1870" i="2"/>
  <c r="A1625" i="2"/>
  <c r="A1864" i="2"/>
  <c r="A1616" i="2"/>
  <c r="A1703" i="2"/>
  <c r="A1861" i="2"/>
  <c r="U1853" i="2"/>
  <c r="V1853" i="2" s="1"/>
  <c r="U1860" i="2"/>
  <c r="V1860" i="2" s="1"/>
  <c r="U1769" i="2"/>
  <c r="V1769" i="2" s="1"/>
  <c r="U1761" i="2"/>
  <c r="V1761" i="2" s="1"/>
  <c r="A1645" i="2"/>
  <c r="A1761" i="2"/>
  <c r="U1873" i="2"/>
  <c r="V1873" i="2" s="1"/>
  <c r="U1877" i="2"/>
  <c r="V1877" i="2" s="1"/>
  <c r="A1637" i="2"/>
  <c r="A1624" i="2"/>
  <c r="A1662" i="2"/>
  <c r="A1672" i="2"/>
  <c r="A1618" i="2"/>
  <c r="A1857" i="2"/>
  <c r="U1857" i="2"/>
  <c r="V1857" i="2" s="1"/>
  <c r="U1669" i="2"/>
  <c r="V1669" i="2" s="1"/>
  <c r="U1852" i="2"/>
  <c r="V1852" i="2" s="1"/>
  <c r="U1816" i="2"/>
  <c r="V1816" i="2" s="1"/>
  <c r="A1682" i="2"/>
  <c r="U1641" i="2"/>
  <c r="V1641" i="2" s="1"/>
  <c r="U1683" i="2"/>
  <c r="V1683" i="2" s="1"/>
  <c r="U1638" i="2"/>
  <c r="V1638" i="2" s="1"/>
  <c r="U1926" i="2"/>
  <c r="V1926" i="2" s="1"/>
  <c r="U1637" i="2"/>
  <c r="V1637" i="2" s="1"/>
  <c r="U1872" i="2"/>
  <c r="V1872" i="2" s="1"/>
  <c r="U1633" i="2"/>
  <c r="V1633" i="2" s="1"/>
  <c r="U1876" i="2"/>
  <c r="V1876" i="2" s="1"/>
  <c r="U1624" i="2"/>
  <c r="V1624" i="2" s="1"/>
  <c r="U1672" i="2"/>
  <c r="V1672" i="2" s="1"/>
  <c r="U1662" i="2"/>
  <c r="V1662" i="2" s="1"/>
  <c r="A1681" i="2"/>
  <c r="A877" i="2"/>
  <c r="A1874" i="2"/>
  <c r="A1622" i="2"/>
  <c r="A1668" i="2"/>
  <c r="A1614" i="2"/>
  <c r="A1702" i="2"/>
  <c r="A1609" i="2"/>
  <c r="A1704" i="2"/>
  <c r="U1858" i="2"/>
  <c r="V1858" i="2" s="1"/>
  <c r="U1883" i="2"/>
  <c r="V1883" i="2" s="1"/>
  <c r="U1682" i="2"/>
  <c r="V1682" i="2" s="1"/>
  <c r="U1871" i="2"/>
  <c r="V1871" i="2" s="1"/>
  <c r="U1664" i="2"/>
  <c r="V1664" i="2" s="1"/>
  <c r="U1691" i="2"/>
  <c r="V1691" i="2" s="1"/>
  <c r="U1922" i="2"/>
  <c r="V1922" i="2" s="1"/>
  <c r="U1867" i="2"/>
  <c r="V1867" i="2" s="1"/>
  <c r="U1677" i="2"/>
  <c r="V1677" i="2" s="1"/>
  <c r="A1636" i="2"/>
  <c r="A1886" i="2"/>
  <c r="A1760" i="2"/>
  <c r="U1702" i="2"/>
  <c r="V1702" i="2" s="1"/>
  <c r="U1670" i="2"/>
  <c r="V1670" i="2" s="1"/>
  <c r="U1704" i="2"/>
  <c r="V1704" i="2" s="1"/>
  <c r="A1607" i="2"/>
  <c r="A1824" i="2"/>
  <c r="U1863" i="2"/>
  <c r="V1863" i="2" s="1"/>
  <c r="U1882" i="2"/>
  <c r="V1882" i="2" s="1"/>
  <c r="U1851" i="2"/>
  <c r="V1851" i="2" s="1"/>
  <c r="U1681" i="2"/>
  <c r="V1681" i="2" s="1"/>
  <c r="U1874" i="2"/>
  <c r="V1874" i="2" s="1"/>
  <c r="U1676" i="2"/>
  <c r="V1676" i="2" s="1"/>
  <c r="U1793" i="2"/>
  <c r="V1793" i="2" s="1"/>
  <c r="U1866" i="2"/>
  <c r="V1866" i="2" s="1"/>
  <c r="U1622" i="2"/>
  <c r="V1622" i="2" s="1"/>
  <c r="U1668" i="2"/>
  <c r="V1668" i="2" s="1"/>
  <c r="A488" i="2"/>
  <c r="A1646" i="2"/>
  <c r="A1678" i="2"/>
  <c r="A1862" i="2"/>
  <c r="A1884" i="2"/>
  <c r="A1679" i="2"/>
  <c r="A1878" i="2"/>
  <c r="A1671" i="2"/>
  <c r="A869" i="2"/>
  <c r="A1854" i="2"/>
  <c r="A487" i="2"/>
  <c r="A1642" i="2"/>
  <c r="A1635" i="2"/>
  <c r="A1873" i="2"/>
  <c r="A1621" i="2"/>
  <c r="A1603" i="2"/>
  <c r="A1769" i="2"/>
  <c r="U1850" i="2"/>
  <c r="V1850" i="2" s="1"/>
  <c r="U1865" i="2"/>
  <c r="V1865" i="2" s="1"/>
  <c r="U1675" i="2"/>
  <c r="V1675" i="2" s="1"/>
  <c r="A1683" i="2"/>
  <c r="A1638" i="2"/>
  <c r="A1926" i="2"/>
  <c r="A1872" i="2"/>
  <c r="A1852" i="2"/>
  <c r="A1669" i="2"/>
  <c r="A1816" i="2"/>
  <c r="U1856" i="2"/>
  <c r="V1856" i="2" s="1"/>
  <c r="U1823" i="2"/>
  <c r="V1823" i="2" s="1"/>
  <c r="U1859" i="2"/>
  <c r="V1859" i="2" s="1"/>
  <c r="U1825" i="2"/>
  <c r="V1825" i="2" s="1"/>
  <c r="U1760" i="2"/>
  <c r="V1760" i="2" s="1"/>
  <c r="U1736" i="2"/>
  <c r="V1736" i="2" s="1"/>
  <c r="U1930" i="2"/>
  <c r="V1930" i="2" s="1"/>
  <c r="A1640" i="2"/>
  <c r="A1883" i="2"/>
  <c r="A1871" i="2"/>
  <c r="A1630" i="2"/>
  <c r="A1691" i="2"/>
  <c r="A1677" i="2"/>
  <c r="A1664" i="2"/>
  <c r="A1867" i="2"/>
  <c r="A1922" i="2"/>
  <c r="A1612" i="2"/>
  <c r="A1606" i="2"/>
  <c r="A1858" i="2"/>
  <c r="U1849" i="2"/>
  <c r="V1849" i="2" s="1"/>
  <c r="U1869" i="2"/>
  <c r="V1869" i="2" s="1"/>
  <c r="U1674" i="2"/>
  <c r="V1674" i="2" s="1"/>
  <c r="U1792" i="2"/>
  <c r="V1792" i="2" s="1"/>
  <c r="A1882" i="2"/>
  <c r="A1851" i="2"/>
  <c r="A414" i="2"/>
  <c r="A1676" i="2"/>
  <c r="A1866" i="2"/>
  <c r="A1793" i="2"/>
  <c r="A1611" i="2"/>
  <c r="A1670" i="2"/>
  <c r="A1605" i="2"/>
  <c r="U1855" i="2"/>
  <c r="V1855" i="2" s="1"/>
  <c r="U1824" i="2"/>
  <c r="V1824" i="2" s="1"/>
  <c r="A1644" i="2"/>
  <c r="A1850" i="2"/>
  <c r="A1675" i="2"/>
  <c r="A1865" i="2"/>
  <c r="U1684" i="2"/>
  <c r="V1684" i="2" s="1"/>
  <c r="U1848" i="2"/>
  <c r="V1848" i="2" s="1"/>
  <c r="U1868" i="2"/>
  <c r="V1868" i="2" s="1"/>
  <c r="U1690" i="2"/>
  <c r="V1690" i="2" s="1"/>
  <c r="U1921" i="2"/>
  <c r="V1921" i="2" s="1"/>
  <c r="U1673" i="2"/>
  <c r="V1673" i="2" s="1"/>
  <c r="U1663" i="2"/>
  <c r="V1663" i="2" s="1"/>
  <c r="A1849" i="2"/>
  <c r="A1869" i="2"/>
  <c r="A1674" i="2"/>
  <c r="A1792" i="2"/>
  <c r="A1617" i="2"/>
  <c r="A1823" i="2"/>
  <c r="A1859" i="2"/>
  <c r="A1736" i="2"/>
  <c r="A1930" i="2"/>
  <c r="U1854" i="2"/>
  <c r="V1854" i="2" s="1"/>
  <c r="U1703" i="2"/>
  <c r="V1703" i="2" s="1"/>
  <c r="U1861" i="2"/>
  <c r="V1861" i="2" s="1"/>
  <c r="A1848" i="2"/>
  <c r="A1684" i="2"/>
  <c r="A411" i="2"/>
  <c r="A1868" i="2"/>
  <c r="A1626" i="2"/>
  <c r="A1663" i="2"/>
  <c r="A1673" i="2"/>
  <c r="A1921" i="2"/>
  <c r="A1690" i="2"/>
  <c r="A1620" i="2"/>
  <c r="U1647" i="2"/>
  <c r="V1647" i="2" s="1"/>
  <c r="U1644" i="2"/>
  <c r="V1644" i="2" s="1"/>
  <c r="U1628" i="2"/>
  <c r="V1628" i="2" s="1"/>
  <c r="A811" i="2"/>
  <c r="U1643" i="2"/>
  <c r="V1643" i="2" s="1"/>
  <c r="U1640" i="2"/>
  <c r="V1640" i="2" s="1"/>
  <c r="U1630" i="2"/>
  <c r="V1630" i="2" s="1"/>
  <c r="U1636" i="2"/>
  <c r="V1636" i="2" s="1"/>
  <c r="U1634" i="2"/>
  <c r="V1634" i="2" s="1"/>
  <c r="U1627" i="2"/>
  <c r="V1627" i="2" s="1"/>
  <c r="A812" i="2"/>
  <c r="A1504" i="2"/>
  <c r="A1500" i="2"/>
  <c r="U1646" i="2"/>
  <c r="V1646" i="2" s="1"/>
  <c r="U1631" i="2"/>
  <c r="V1631" i="2" s="1"/>
  <c r="U1639" i="2"/>
  <c r="V1639" i="2" s="1"/>
  <c r="U1625" i="2"/>
  <c r="V1625" i="2" s="1"/>
  <c r="U1626" i="2"/>
  <c r="V1626" i="2" s="1"/>
  <c r="U1632" i="2"/>
  <c r="V1632" i="2" s="1"/>
  <c r="A909" i="2"/>
  <c r="U1613" i="2"/>
  <c r="V1613" i="2" s="1"/>
  <c r="U1604" i="2"/>
  <c r="V1604" i="2" s="1"/>
  <c r="A908" i="2"/>
  <c r="A1502" i="2"/>
  <c r="A1641" i="2"/>
  <c r="U1617" i="2"/>
  <c r="V1617" i="2" s="1"/>
  <c r="U1608" i="2"/>
  <c r="V1608" i="2" s="1"/>
  <c r="U1619" i="2"/>
  <c r="V1619" i="2" s="1"/>
  <c r="U1620" i="2"/>
  <c r="V1620" i="2" s="1"/>
  <c r="U1607" i="2"/>
  <c r="V1607" i="2" s="1"/>
  <c r="A1499" i="2"/>
  <c r="A1493" i="2"/>
  <c r="A1628" i="2"/>
  <c r="A1498" i="2"/>
  <c r="A531" i="2"/>
  <c r="A1634" i="2"/>
  <c r="A1501" i="2"/>
  <c r="A1627" i="2"/>
  <c r="U1616" i="2"/>
  <c r="V1616" i="2" s="1"/>
  <c r="A1497" i="2"/>
  <c r="A1654" i="2"/>
  <c r="A1629" i="2"/>
  <c r="U1603" i="2"/>
  <c r="V1603" i="2" s="1"/>
  <c r="A1503" i="2"/>
  <c r="A864" i="2"/>
  <c r="U1645" i="2"/>
  <c r="V1645" i="2" s="1"/>
  <c r="U1642" i="2"/>
  <c r="V1642" i="2" s="1"/>
  <c r="U1635" i="2"/>
  <c r="V1635" i="2" s="1"/>
  <c r="U1621" i="2"/>
  <c r="V1621" i="2" s="1"/>
  <c r="A431" i="2"/>
  <c r="A1633" i="2"/>
  <c r="U1618" i="2"/>
  <c r="V1618" i="2" s="1"/>
  <c r="A1623" i="2"/>
  <c r="A1655" i="2"/>
  <c r="A180" i="2"/>
  <c r="A1610" i="2"/>
  <c r="U1615" i="2"/>
  <c r="V1615" i="2" s="1"/>
  <c r="U1612" i="2"/>
  <c r="V1612" i="2" s="1"/>
  <c r="U1610" i="2"/>
  <c r="V1610" i="2" s="1"/>
  <c r="U1606" i="2"/>
  <c r="V1606" i="2" s="1"/>
  <c r="U1623" i="2"/>
  <c r="V1623" i="2" s="1"/>
  <c r="U1655" i="2"/>
  <c r="V1655" i="2" s="1"/>
  <c r="A508" i="2"/>
  <c r="A1608" i="2"/>
  <c r="A1619" i="2"/>
  <c r="U1614" i="2"/>
  <c r="V1614" i="2" s="1"/>
  <c r="U1611" i="2"/>
  <c r="V1611" i="2" s="1"/>
  <c r="U1609" i="2"/>
  <c r="V1609" i="2" s="1"/>
  <c r="U1605" i="2"/>
  <c r="V1605" i="2" s="1"/>
  <c r="A482" i="2"/>
  <c r="A475" i="2"/>
  <c r="A1632" i="2"/>
  <c r="A829" i="2"/>
  <c r="U1629" i="2"/>
  <c r="V1629" i="2" s="1"/>
  <c r="U1654" i="2"/>
  <c r="V1654" i="2" s="1"/>
  <c r="A875" i="2"/>
  <c r="A1631" i="2"/>
  <c r="U1511" i="2"/>
  <c r="V1511" i="2" s="1"/>
  <c r="A872" i="2"/>
  <c r="U1504" i="2"/>
  <c r="V1504" i="2" s="1"/>
  <c r="U1500" i="2"/>
  <c r="V1500" i="2" s="1"/>
  <c r="U1494" i="2"/>
  <c r="V1494" i="2" s="1"/>
  <c r="U1495" i="2"/>
  <c r="V1495" i="2" s="1"/>
  <c r="A817" i="2"/>
  <c r="A1511" i="2"/>
  <c r="A1494" i="2"/>
  <c r="U1512" i="2"/>
  <c r="V1512" i="2" s="1"/>
  <c r="A1512" i="2"/>
  <c r="U1498" i="2"/>
  <c r="V1498" i="2" s="1"/>
  <c r="U1501" i="2"/>
  <c r="V1501" i="2" s="1"/>
  <c r="U1499" i="2"/>
  <c r="V1499" i="2" s="1"/>
  <c r="U1493" i="2"/>
  <c r="V1493" i="2" s="1"/>
  <c r="U1497" i="2"/>
  <c r="V1497" i="2" s="1"/>
  <c r="U1492" i="2"/>
  <c r="V1492" i="2" s="1"/>
  <c r="U1502" i="2"/>
  <c r="V1502" i="2" s="1"/>
  <c r="U1496" i="2"/>
  <c r="V1496" i="2" s="1"/>
  <c r="A1496" i="2"/>
  <c r="A440" i="2"/>
  <c r="A1505" i="2"/>
  <c r="U1503" i="2"/>
  <c r="V1503" i="2" s="1"/>
  <c r="A454" i="2"/>
  <c r="A720" i="2"/>
  <c r="A1495" i="2"/>
  <c r="A560" i="2"/>
  <c r="U1505" i="2"/>
  <c r="V1505" i="2" s="1"/>
  <c r="A741" i="2"/>
  <c r="A1492" i="2"/>
  <c r="A1031" i="2"/>
  <c r="A1026" i="2"/>
  <c r="A1024" i="2"/>
  <c r="A1168" i="2"/>
  <c r="A1020" i="2"/>
  <c r="G421" i="1"/>
  <c r="AH421" i="1"/>
  <c r="AP531" i="1"/>
  <c r="AP536" i="1"/>
  <c r="AM536" i="1" s="1"/>
  <c r="AP41" i="1"/>
  <c r="AP485" i="1"/>
  <c r="AP473" i="1"/>
  <c r="AG473" i="1" s="1"/>
  <c r="AZ451" i="2"/>
  <c r="AP29" i="1"/>
  <c r="AI29" i="1" s="1"/>
  <c r="AP460" i="1"/>
  <c r="AM424" i="1"/>
  <c r="AZ270" i="2"/>
  <c r="AZ282" i="2"/>
  <c r="AP374" i="1"/>
  <c r="AZ238" i="2"/>
  <c r="AP358" i="1"/>
  <c r="G338" i="1"/>
  <c r="AP338" i="1"/>
  <c r="T227" i="2"/>
  <c r="AP155" i="1"/>
  <c r="AP481" i="1"/>
  <c r="AP534" i="1"/>
  <c r="AP503" i="1"/>
  <c r="AP484" i="1"/>
  <c r="AH549" i="1"/>
  <c r="N549" i="1" s="1"/>
  <c r="AP471" i="1"/>
  <c r="AG471" i="1" s="1"/>
  <c r="AP467" i="1"/>
  <c r="G439" i="1"/>
  <c r="T884" i="2"/>
  <c r="AP262" i="1"/>
  <c r="G373" i="1"/>
  <c r="L373" i="1" s="1"/>
  <c r="AP373" i="1"/>
  <c r="AG373" i="1" s="1"/>
  <c r="AZ9" i="2"/>
  <c r="AP94" i="1"/>
  <c r="N92" i="19"/>
  <c r="AP397" i="1"/>
  <c r="AG397" i="1" s="1"/>
  <c r="N217" i="19"/>
  <c r="AP528" i="1"/>
  <c r="AI528" i="1" s="1"/>
  <c r="AP533" i="1"/>
  <c r="AP529" i="1"/>
  <c r="AL529" i="1" s="1"/>
  <c r="AP502" i="1"/>
  <c r="AP483" i="1"/>
  <c r="AP470" i="1"/>
  <c r="AP466" i="1"/>
  <c r="AP403" i="1"/>
  <c r="N65" i="19"/>
  <c r="N223" i="19"/>
  <c r="AP386" i="1"/>
  <c r="A1172" i="2"/>
  <c r="G402" i="1"/>
  <c r="AP402" i="1"/>
  <c r="G560" i="1"/>
  <c r="L560" i="1" s="1"/>
  <c r="AP560" i="1"/>
  <c r="AP461" i="1"/>
  <c r="AL461" i="1" s="1"/>
  <c r="AP369" i="1"/>
  <c r="AP465" i="1"/>
  <c r="AZ3" i="2"/>
  <c r="AP34" i="1"/>
  <c r="G354" i="1"/>
  <c r="AP545" i="1"/>
  <c r="AP527" i="1"/>
  <c r="G513" i="1"/>
  <c r="L513" i="1" s="1"/>
  <c r="AP513" i="1"/>
  <c r="AZ486" i="2"/>
  <c r="AP495" i="1"/>
  <c r="G500" i="1"/>
  <c r="L500" i="1" s="1"/>
  <c r="AP500" i="1"/>
  <c r="AG500" i="1" s="1"/>
  <c r="AZ613" i="2"/>
  <c r="AP147" i="1"/>
  <c r="AP462" i="1"/>
  <c r="T1076" i="2"/>
  <c r="AP259" i="1"/>
  <c r="AP384" i="1"/>
  <c r="AP51" i="1"/>
  <c r="AG51" i="1" s="1"/>
  <c r="AP352" i="1"/>
  <c r="AP441" i="1"/>
  <c r="AP383" i="1"/>
  <c r="A1165" i="2"/>
  <c r="AG46" i="1"/>
  <c r="AP561" i="1"/>
  <c r="AP546" i="1"/>
  <c r="AP544" i="1"/>
  <c r="AZ490" i="2"/>
  <c r="AP526" i="1"/>
  <c r="AZ485" i="2"/>
  <c r="AP494" i="1"/>
  <c r="AM559" i="1"/>
  <c r="AP498" i="1"/>
  <c r="AM498" i="1" s="1"/>
  <c r="AZ459" i="2"/>
  <c r="AP102" i="1"/>
  <c r="AP458" i="1"/>
  <c r="T1055" i="2"/>
  <c r="G398" i="1"/>
  <c r="AP398" i="1"/>
  <c r="AP454" i="1"/>
  <c r="N63" i="19"/>
  <c r="AP440" i="1"/>
  <c r="AL440" i="1" s="1"/>
  <c r="G382" i="1"/>
  <c r="L382" i="1" s="1"/>
  <c r="AP382" i="1"/>
  <c r="AL382" i="1" s="1"/>
  <c r="AP501" i="1"/>
  <c r="AM501" i="1" s="1"/>
  <c r="AP451" i="1"/>
  <c r="AP401" i="1"/>
  <c r="AZ489" i="2"/>
  <c r="AP525" i="1"/>
  <c r="AP509" i="1"/>
  <c r="AP493" i="1"/>
  <c r="AI558" i="1"/>
  <c r="AP472" i="1"/>
  <c r="G91" i="1"/>
  <c r="L91" i="1" s="1"/>
  <c r="AP91" i="1"/>
  <c r="G448" i="1"/>
  <c r="AI448" i="1"/>
  <c r="AP20" i="1"/>
  <c r="AM20" i="1" s="1"/>
  <c r="AP450" i="1"/>
  <c r="AH450" i="1" s="1"/>
  <c r="N450" i="1" s="1"/>
  <c r="AZ524" i="2"/>
  <c r="AZ2" i="2"/>
  <c r="AP334" i="1"/>
  <c r="AP314" i="1"/>
  <c r="AP108" i="1"/>
  <c r="AM108" i="1" s="1"/>
  <c r="A1019" i="2"/>
  <c r="G515" i="1"/>
  <c r="L515" i="1" s="1"/>
  <c r="AP515" i="1"/>
  <c r="AI515" i="1" s="1"/>
  <c r="AG436" i="1"/>
  <c r="AP393" i="1"/>
  <c r="AP542" i="1"/>
  <c r="AG542" i="1" s="1"/>
  <c r="AP508" i="1"/>
  <c r="AZ26" i="2"/>
  <c r="AP499" i="1"/>
  <c r="AH499" i="1" s="1"/>
  <c r="N499" i="1" s="1"/>
  <c r="AP101" i="1"/>
  <c r="AP431" i="1"/>
  <c r="T1053" i="2"/>
  <c r="AG415" i="1"/>
  <c r="G396" i="1"/>
  <c r="AP396" i="1"/>
  <c r="AP381" i="1"/>
  <c r="AP365" i="1"/>
  <c r="AP443" i="1"/>
  <c r="AG443" i="1" s="1"/>
  <c r="T379" i="2"/>
  <c r="AP113" i="1"/>
  <c r="AM113" i="1" s="1"/>
  <c r="AP380" i="1"/>
  <c r="AZ237" i="2"/>
  <c r="AP27" i="1"/>
  <c r="AP459" i="1"/>
  <c r="AI459" i="1" s="1"/>
  <c r="AP392" i="1"/>
  <c r="AP541" i="1"/>
  <c r="AH541" i="1" s="1"/>
  <c r="N541" i="1" s="1"/>
  <c r="AP507" i="1"/>
  <c r="AP491" i="1"/>
  <c r="AP478" i="1"/>
  <c r="AP430" i="1"/>
  <c r="AL414" i="1"/>
  <c r="AZ453" i="2"/>
  <c r="G49" i="1"/>
  <c r="AP49" i="1"/>
  <c r="AP435" i="1"/>
  <c r="AL435" i="1" s="1"/>
  <c r="AP389" i="1"/>
  <c r="AG389" i="1" s="1"/>
  <c r="G378" i="1"/>
  <c r="L378" i="1" s="1"/>
  <c r="AP378" i="1"/>
  <c r="AZ195" i="2"/>
  <c r="AP482" i="1"/>
  <c r="AP540" i="1"/>
  <c r="AH540" i="1" s="1"/>
  <c r="N540" i="1" s="1"/>
  <c r="G506" i="1"/>
  <c r="AP506" i="1"/>
  <c r="G490" i="1"/>
  <c r="L490" i="1" s="1"/>
  <c r="AP490" i="1"/>
  <c r="AH490" i="1" s="1"/>
  <c r="N490" i="1" s="1"/>
  <c r="G555" i="1"/>
  <c r="AI555" i="1"/>
  <c r="AP477" i="1"/>
  <c r="AP105" i="1"/>
  <c r="AM105" i="1" s="1"/>
  <c r="AP429" i="1"/>
  <c r="AH413" i="1"/>
  <c r="AP363" i="1"/>
  <c r="AP347" i="1"/>
  <c r="AP434" i="1"/>
  <c r="AG434" i="1" s="1"/>
  <c r="AP388" i="1"/>
  <c r="AP371" i="1"/>
  <c r="AP532" i="1"/>
  <c r="G539" i="1"/>
  <c r="L539" i="1" s="1"/>
  <c r="AP539" i="1"/>
  <c r="AH539" i="1" s="1"/>
  <c r="N539" i="1" s="1"/>
  <c r="AZ480" i="2"/>
  <c r="AP505" i="1"/>
  <c r="AP489" i="1"/>
  <c r="AI489" i="1" s="1"/>
  <c r="T1026" i="2"/>
  <c r="AP261" i="1"/>
  <c r="AP134" i="1"/>
  <c r="AL134" i="1" s="1"/>
  <c r="G140" i="1"/>
  <c r="L140" i="1" s="1"/>
  <c r="AP140" i="1"/>
  <c r="AH140" i="1" s="1"/>
  <c r="AP133" i="1"/>
  <c r="AM133" i="1" s="1"/>
  <c r="AP452" i="1"/>
  <c r="AP362" i="1"/>
  <c r="AP442" i="1"/>
  <c r="AH442" i="1" s="1"/>
  <c r="N442" i="1" s="1"/>
  <c r="G433" i="1"/>
  <c r="L433" i="1" s="1"/>
  <c r="AP433" i="1"/>
  <c r="AG433" i="1" s="1"/>
  <c r="AP387" i="1"/>
  <c r="AP370" i="1"/>
  <c r="G547" i="1"/>
  <c r="L547" i="1" s="1"/>
  <c r="AP547" i="1"/>
  <c r="G496" i="1"/>
  <c r="L496" i="1" s="1"/>
  <c r="AP496" i="1"/>
  <c r="AP538" i="1"/>
  <c r="T484" i="2"/>
  <c r="AP488" i="1"/>
  <c r="AP476" i="1"/>
  <c r="AP479" i="1"/>
  <c r="AH479" i="1" s="1"/>
  <c r="N479" i="1" s="1"/>
  <c r="AP137" i="1"/>
  <c r="AH137" i="1" s="1"/>
  <c r="AP456" i="1"/>
  <c r="AL456" i="1" s="1"/>
  <c r="G377" i="1"/>
  <c r="AP377" i="1"/>
  <c r="AZ50" i="2"/>
  <c r="AG32" i="1"/>
  <c r="G258" i="1"/>
  <c r="L258" i="1" s="1"/>
  <c r="AP258" i="1"/>
  <c r="AL258" i="1" s="1"/>
  <c r="AP469" i="1"/>
  <c r="AP323" i="1"/>
  <c r="AZ22" i="2"/>
  <c r="AP37" i="1"/>
  <c r="AG37" i="1" s="1"/>
  <c r="Y22" i="2" s="1"/>
  <c r="Z22" i="2" s="1"/>
  <c r="AP514" i="1"/>
  <c r="G400" i="1"/>
  <c r="AP400" i="1"/>
  <c r="AZ482" i="2"/>
  <c r="AP535" i="1"/>
  <c r="AP511" i="1"/>
  <c r="AG511" i="1" s="1"/>
  <c r="G487" i="1"/>
  <c r="AP487" i="1"/>
  <c r="AP475" i="1"/>
  <c r="AI475" i="1" s="1"/>
  <c r="G18" i="1"/>
  <c r="L18" i="1" s="1"/>
  <c r="AP18" i="1"/>
  <c r="AP135" i="1"/>
  <c r="AL135" i="1" s="1"/>
  <c r="AH410" i="1"/>
  <c r="AP97" i="1"/>
  <c r="G376" i="1"/>
  <c r="AP376" i="1"/>
  <c r="AZ159" i="2"/>
  <c r="AP360" i="1"/>
  <c r="G432" i="1"/>
  <c r="L432" i="1" s="1"/>
  <c r="AP432" i="1"/>
  <c r="AH432" i="1" s="1"/>
  <c r="N432" i="1" s="1"/>
  <c r="AZ397" i="2"/>
  <c r="AP266" i="1"/>
  <c r="AL266" i="1" s="1"/>
  <c r="AH437" i="1"/>
  <c r="AP497" i="1"/>
  <c r="G420" i="1"/>
  <c r="AL420" i="1"/>
  <c r="AP339" i="1"/>
  <c r="AP463" i="1"/>
  <c r="AP45" i="1"/>
  <c r="AP537" i="1"/>
  <c r="AL537" i="1" s="1"/>
  <c r="G518" i="1"/>
  <c r="AP510" i="1"/>
  <c r="AP474" i="1"/>
  <c r="AM474" i="1" s="1"/>
  <c r="AP405" i="1"/>
  <c r="AP260" i="1"/>
  <c r="G425" i="1"/>
  <c r="AP425" i="1"/>
  <c r="AI409" i="1"/>
  <c r="AP96" i="1"/>
  <c r="AZ283" i="2"/>
  <c r="AP375" i="1"/>
  <c r="G444" i="1"/>
  <c r="L444" i="1" s="1"/>
  <c r="AP444" i="1"/>
  <c r="AG444" i="1" s="1"/>
  <c r="T1061" i="2"/>
  <c r="AP132" i="1"/>
  <c r="AP406" i="1"/>
  <c r="A1043" i="2"/>
  <c r="U1033" i="2"/>
  <c r="V1033" i="2" s="1"/>
  <c r="U1031" i="2"/>
  <c r="V1031" i="2" s="1"/>
  <c r="U1026" i="2"/>
  <c r="V1026" i="2" s="1"/>
  <c r="U812" i="2"/>
  <c r="V812" i="2" s="1"/>
  <c r="U723" i="2"/>
  <c r="V723" i="2" s="1"/>
  <c r="A828" i="2"/>
  <c r="U1035" i="2"/>
  <c r="V1035" i="2" s="1"/>
  <c r="U1024" i="2"/>
  <c r="V1024" i="2" s="1"/>
  <c r="U884" i="2"/>
  <c r="V884" i="2" s="1"/>
  <c r="AH1048" i="2"/>
  <c r="AH1070" i="2"/>
  <c r="AH1312" i="2"/>
  <c r="AH889" i="2"/>
  <c r="AH657" i="2"/>
  <c r="AH1137" i="2"/>
  <c r="AH1017" i="2"/>
  <c r="AH735" i="2"/>
  <c r="AH1241" i="2"/>
  <c r="AH1185" i="2"/>
  <c r="AH1308" i="2"/>
  <c r="AH941" i="2"/>
  <c r="AH1467" i="2"/>
  <c r="AH849" i="2"/>
  <c r="AH791" i="2"/>
  <c r="AH724" i="2"/>
  <c r="AH1464" i="2"/>
  <c r="AH1010" i="2"/>
  <c r="AH981" i="2"/>
  <c r="AH722" i="2"/>
  <c r="AH1390" i="2"/>
  <c r="AH859" i="2"/>
  <c r="AH807" i="2"/>
  <c r="AH1352" i="2"/>
  <c r="AH1425" i="2"/>
  <c r="AH1221" i="2"/>
  <c r="AH914" i="2"/>
  <c r="AH836" i="2"/>
  <c r="AH1102" i="2"/>
  <c r="AH663" i="2"/>
  <c r="AH1445" i="2"/>
  <c r="AH899" i="2"/>
  <c r="AH1234" i="2"/>
  <c r="AH892" i="2"/>
  <c r="AH898" i="2"/>
  <c r="AH1429" i="2"/>
  <c r="AH1342" i="2"/>
  <c r="AH1304" i="2"/>
  <c r="AH1275" i="2"/>
  <c r="AH1155" i="2"/>
  <c r="AH1135" i="2"/>
  <c r="AH1377" i="2"/>
  <c r="AH1148" i="2"/>
  <c r="AH990" i="2"/>
  <c r="AH840" i="2"/>
  <c r="AH632" i="2"/>
  <c r="AH1332" i="2"/>
  <c r="AH824" i="2"/>
  <c r="AH1259" i="2"/>
  <c r="AH1038" i="2"/>
  <c r="AH838" i="2"/>
  <c r="AH736" i="2"/>
  <c r="AH1202" i="2"/>
  <c r="AH1112" i="2"/>
  <c r="AH1045" i="2"/>
  <c r="AH860" i="2"/>
  <c r="AH700" i="2"/>
  <c r="AH643" i="2"/>
  <c r="AH1468" i="2"/>
  <c r="AH1461" i="2"/>
  <c r="AH1361" i="2"/>
  <c r="AH1322" i="2"/>
  <c r="AH1149" i="2"/>
  <c r="AH846" i="2"/>
  <c r="AH833" i="2"/>
  <c r="AH794" i="2"/>
  <c r="AH758" i="2"/>
  <c r="AH739" i="2"/>
  <c r="AH1408" i="2"/>
  <c r="AH1396" i="2"/>
  <c r="AH1231" i="2"/>
  <c r="AH1142" i="2"/>
  <c r="AH997" i="2"/>
  <c r="AH1360" i="2"/>
  <c r="AH1237" i="2"/>
  <c r="AH1217" i="2"/>
  <c r="AH1211" i="2"/>
  <c r="AH963" i="2"/>
  <c r="AH885" i="2"/>
  <c r="AH878" i="2"/>
  <c r="AH832" i="2"/>
  <c r="AH750" i="2"/>
  <c r="AH1165" i="2"/>
  <c r="AH1062" i="2"/>
  <c r="AH1009" i="2"/>
  <c r="AH970" i="2"/>
  <c r="AH915" i="2"/>
  <c r="AH744" i="2"/>
  <c r="AH717" i="2"/>
  <c r="AH711" i="2"/>
  <c r="AH1452" i="2"/>
  <c r="AH1334" i="2"/>
  <c r="AH1274" i="2"/>
  <c r="AH1108" i="2"/>
  <c r="AH1015" i="2"/>
  <c r="AH983" i="2"/>
  <c r="AH962" i="2"/>
  <c r="AH921" i="2"/>
  <c r="AH903" i="2"/>
  <c r="AH830" i="2"/>
  <c r="AH756" i="2"/>
  <c r="AH1420" i="2"/>
  <c r="AH1326" i="2"/>
  <c r="AH1254" i="2"/>
  <c r="AH1222" i="2"/>
  <c r="AH1158" i="2"/>
  <c r="AH1146" i="2"/>
  <c r="AH1019" i="2"/>
  <c r="AH1001" i="2"/>
  <c r="AH976" i="2"/>
  <c r="AH1379" i="2"/>
  <c r="AH1215" i="2"/>
  <c r="AH1080" i="2"/>
  <c r="AH967" i="2"/>
  <c r="AH954" i="2"/>
  <c r="AH902" i="2"/>
  <c r="AH817" i="2"/>
  <c r="AH1371" i="2"/>
  <c r="AH1325" i="2"/>
  <c r="AH1318" i="2"/>
  <c r="AH1176" i="2"/>
  <c r="AH1000" i="2"/>
  <c r="AH913" i="2"/>
  <c r="AH822" i="2"/>
  <c r="AH748" i="2"/>
  <c r="AH715" i="2"/>
  <c r="AH709" i="2"/>
  <c r="AH688" i="2"/>
  <c r="AH676" i="2"/>
  <c r="AH933" i="2"/>
  <c r="AH1404" i="2"/>
  <c r="AH1092" i="2"/>
  <c r="AH796" i="2"/>
  <c r="AH1469" i="2"/>
  <c r="AH1423" i="2"/>
  <c r="AH1201" i="2"/>
  <c r="AH952" i="2"/>
  <c r="AH926" i="2"/>
  <c r="AH841" i="2"/>
  <c r="AH753" i="2"/>
  <c r="AH1430" i="2"/>
  <c r="AH1303" i="2"/>
  <c r="AH1175" i="2"/>
  <c r="AH992" i="2"/>
  <c r="AH780" i="2"/>
  <c r="AH740" i="2"/>
  <c r="AH726" i="2"/>
  <c r="AH687" i="2"/>
  <c r="AH1476" i="2"/>
  <c r="AH1435" i="2"/>
  <c r="AH1416" i="2"/>
  <c r="AH1376" i="2"/>
  <c r="AH1194" i="2"/>
  <c r="AH1043" i="2"/>
  <c r="AH765" i="2"/>
  <c r="AH725" i="2"/>
  <c r="AH673" i="2"/>
  <c r="AH628" i="2"/>
  <c r="AH1473" i="2"/>
  <c r="AH1357" i="2"/>
  <c r="AH1347" i="2"/>
  <c r="AH1300" i="2"/>
  <c r="AH1290" i="2"/>
  <c r="AH1270" i="2"/>
  <c r="AH1105" i="2"/>
  <c r="AH1054" i="2"/>
  <c r="AH995" i="2"/>
  <c r="AH979" i="2"/>
  <c r="AH973" i="2"/>
  <c r="AH955" i="2"/>
  <c r="AH944" i="2"/>
  <c r="AH895" i="2"/>
  <c r="AH865" i="2"/>
  <c r="U1034" i="2"/>
  <c r="V1034" i="2" s="1"/>
  <c r="U1032" i="2"/>
  <c r="V1032" i="2" s="1"/>
  <c r="AH1478" i="2"/>
  <c r="AH1437" i="2"/>
  <c r="AH1409" i="2"/>
  <c r="AH1374" i="2"/>
  <c r="AH1285" i="2"/>
  <c r="AH1206" i="2"/>
  <c r="AH1178" i="2"/>
  <c r="AH1099" i="2"/>
  <c r="AH883" i="2"/>
  <c r="AH842" i="2"/>
  <c r="AH819" i="2"/>
  <c r="AH783" i="2"/>
  <c r="AH757" i="2"/>
  <c r="AH645" i="2"/>
  <c r="A781" i="2"/>
  <c r="AH1455" i="2"/>
  <c r="AH1397" i="2"/>
  <c r="AH1248" i="2"/>
  <c r="AH1098" i="2"/>
  <c r="AH1088" i="2"/>
  <c r="AH1072" i="2"/>
  <c r="AH994" i="2"/>
  <c r="AH870" i="2"/>
  <c r="AH864" i="2"/>
  <c r="AH853" i="2"/>
  <c r="AH695" i="2"/>
  <c r="AH679" i="2"/>
  <c r="AH644" i="2"/>
  <c r="AH633" i="2"/>
  <c r="AH1484" i="2"/>
  <c r="AH1449" i="2"/>
  <c r="AH1431" i="2"/>
  <c r="AH1391" i="2"/>
  <c r="AH1362" i="2"/>
  <c r="AH1346" i="2"/>
  <c r="AH1328" i="2"/>
  <c r="AH1200" i="2"/>
  <c r="AH1120" i="2"/>
  <c r="AH1027" i="2"/>
  <c r="AH1022" i="2"/>
  <c r="AH978" i="2"/>
  <c r="AH960" i="2"/>
  <c r="AH925" i="2"/>
  <c r="AH869" i="2"/>
  <c r="AH818" i="2"/>
  <c r="AH776" i="2"/>
  <c r="AH732" i="2"/>
  <c r="AH651" i="2"/>
  <c r="AH1413" i="2"/>
  <c r="AH1373" i="2"/>
  <c r="AH1309" i="2"/>
  <c r="AH1205" i="2"/>
  <c r="AH1199" i="2"/>
  <c r="AH1110" i="2"/>
  <c r="AH1119" i="2"/>
  <c r="AH993" i="2"/>
  <c r="AH987" i="2"/>
  <c r="AH959" i="2"/>
  <c r="AH947" i="2"/>
  <c r="AH930" i="2"/>
  <c r="AH912" i="2"/>
  <c r="AH887" i="2"/>
  <c r="AH788" i="2"/>
  <c r="AH762" i="2"/>
  <c r="AH721" i="2"/>
  <c r="AH694" i="2"/>
  <c r="AH1482" i="2"/>
  <c r="AH1293" i="2"/>
  <c r="AH1288" i="2"/>
  <c r="AH1264" i="2"/>
  <c r="AH1151" i="2"/>
  <c r="AH1058" i="2"/>
  <c r="AH1032" i="2"/>
  <c r="AH868" i="2"/>
  <c r="AH858" i="2"/>
  <c r="AH852" i="2"/>
  <c r="AH683" i="2"/>
  <c r="AH672" i="2"/>
  <c r="AH650" i="2"/>
  <c r="AH637" i="2"/>
  <c r="AH618" i="2"/>
  <c r="AH1470" i="2"/>
  <c r="AH1440" i="2"/>
  <c r="AH1366" i="2"/>
  <c r="AH1315" i="2"/>
  <c r="AH1204" i="2"/>
  <c r="AH1042" i="2"/>
  <c r="AH958" i="2"/>
  <c r="AH906" i="2"/>
  <c r="AH897" i="2"/>
  <c r="AH761" i="2"/>
  <c r="AH623" i="2"/>
  <c r="AH617" i="2"/>
  <c r="U1036" i="2"/>
  <c r="V1036" i="2" s="1"/>
  <c r="U909" i="2"/>
  <c r="V909" i="2" s="1"/>
  <c r="U1040" i="2"/>
  <c r="V1040" i="2" s="1"/>
  <c r="A866" i="2"/>
  <c r="AH1405" i="2"/>
  <c r="AH1349" i="2"/>
  <c r="AH1203" i="2"/>
  <c r="AH1160" i="2"/>
  <c r="AH1096" i="2"/>
  <c r="AH1086" i="2"/>
  <c r="AH1063" i="2"/>
  <c r="AH986" i="2"/>
  <c r="AH934" i="2"/>
  <c r="AH811" i="2"/>
  <c r="AH710" i="2"/>
  <c r="AH698" i="2"/>
  <c r="AH649" i="2"/>
  <c r="AH630" i="2"/>
  <c r="A865" i="2"/>
  <c r="AH1475" i="2"/>
  <c r="AH1297" i="2"/>
  <c r="AH1292" i="2"/>
  <c r="AH1081" i="2"/>
  <c r="AH917" i="2"/>
  <c r="AH911" i="2"/>
  <c r="AH867" i="2"/>
  <c r="AH810" i="2"/>
  <c r="AH773" i="2"/>
  <c r="AH686" i="2"/>
  <c r="AH671" i="2"/>
  <c r="AH1282" i="2"/>
  <c r="AH1277" i="2"/>
  <c r="AH1262" i="2"/>
  <c r="AH1251" i="2"/>
  <c r="AH629" i="2"/>
  <c r="AH1348" i="2"/>
  <c r="AH1337" i="2"/>
  <c r="AH1291" i="2"/>
  <c r="AH1090" i="2"/>
  <c r="AH1007" i="2"/>
  <c r="AH873" i="2"/>
  <c r="AH820" i="2"/>
  <c r="AH792" i="2"/>
  <c r="AH785" i="2"/>
  <c r="AH779" i="2"/>
  <c r="AH772" i="2"/>
  <c r="AH697" i="2"/>
  <c r="AH665" i="2"/>
  <c r="AH659" i="2"/>
  <c r="AH641" i="2"/>
  <c r="AH634" i="2"/>
  <c r="A1045" i="2"/>
  <c r="AH1281" i="2"/>
  <c r="AH1213" i="2"/>
  <c r="AH1106" i="2"/>
  <c r="AH1013" i="2"/>
  <c r="AH945" i="2"/>
  <c r="AH855" i="2"/>
  <c r="AH837" i="2"/>
  <c r="AH778" i="2"/>
  <c r="AH752" i="2"/>
  <c r="AH690" i="2"/>
  <c r="AH675" i="2"/>
  <c r="AH640" i="2"/>
  <c r="AH621" i="2"/>
  <c r="AH1363" i="2"/>
  <c r="AH1266" i="2"/>
  <c r="AH1245" i="2"/>
  <c r="AH1196" i="2"/>
  <c r="AH1189" i="2"/>
  <c r="AH1122" i="2"/>
  <c r="AH1034" i="2"/>
  <c r="AH909" i="2"/>
  <c r="AH904" i="2"/>
  <c r="AH890" i="2"/>
  <c r="AH854" i="2"/>
  <c r="AH843" i="2"/>
  <c r="AH734" i="2"/>
  <c r="AH728" i="2"/>
  <c r="AH685" i="2"/>
  <c r="T552" i="2"/>
  <c r="T1095" i="2"/>
  <c r="T1090" i="2"/>
  <c r="T1360" i="2"/>
  <c r="U811" i="2"/>
  <c r="V811" i="2" s="1"/>
  <c r="U740" i="2"/>
  <c r="V740" i="2" s="1"/>
  <c r="U891" i="2"/>
  <c r="V891" i="2" s="1"/>
  <c r="U726" i="2"/>
  <c r="V726" i="2" s="1"/>
  <c r="U886" i="2"/>
  <c r="V886" i="2" s="1"/>
  <c r="U877" i="2"/>
  <c r="V877" i="2" s="1"/>
  <c r="U874" i="2"/>
  <c r="V874" i="2" s="1"/>
  <c r="U1043" i="2"/>
  <c r="V1043" i="2" s="1"/>
  <c r="U720" i="2"/>
  <c r="V720" i="2" s="1"/>
  <c r="U871" i="2"/>
  <c r="V871" i="2" s="1"/>
  <c r="U982" i="2"/>
  <c r="V982" i="2" s="1"/>
  <c r="U1038" i="2"/>
  <c r="V1038" i="2" s="1"/>
  <c r="U995" i="2"/>
  <c r="V995" i="2" s="1"/>
  <c r="U716" i="2"/>
  <c r="V716" i="2" s="1"/>
  <c r="U992" i="2"/>
  <c r="V992" i="2" s="1"/>
  <c r="U1167" i="2"/>
  <c r="V1167" i="2" s="1"/>
  <c r="A450" i="2"/>
  <c r="A804" i="2"/>
  <c r="A870" i="2"/>
  <c r="A159" i="2"/>
  <c r="A507" i="2"/>
  <c r="A992" i="2"/>
  <c r="A845" i="2"/>
  <c r="T551" i="2"/>
  <c r="T1359" i="2"/>
  <c r="T326" i="2"/>
  <c r="T785" i="2"/>
  <c r="T995" i="2"/>
  <c r="A200" i="2"/>
  <c r="A419" i="2"/>
  <c r="A883" i="2"/>
  <c r="A283" i="2"/>
  <c r="A831" i="2"/>
  <c r="A847" i="2"/>
  <c r="A192" i="2"/>
  <c r="A880" i="2"/>
  <c r="AH1472" i="2"/>
  <c r="T885" i="2"/>
  <c r="T725" i="2"/>
  <c r="T1072" i="2"/>
  <c r="T1357" i="2"/>
  <c r="T879" i="2"/>
  <c r="T1050" i="2"/>
  <c r="U890" i="2"/>
  <c r="V890" i="2" s="1"/>
  <c r="U725" i="2"/>
  <c r="V725" i="2" s="1"/>
  <c r="U885" i="2"/>
  <c r="V885" i="2" s="1"/>
  <c r="U879" i="2"/>
  <c r="V879" i="2" s="1"/>
  <c r="U1019" i="2"/>
  <c r="V1019" i="2" s="1"/>
  <c r="U1020" i="2"/>
  <c r="V1020" i="2" s="1"/>
  <c r="U617" i="2"/>
  <c r="V617" i="2" s="1"/>
  <c r="U856" i="2"/>
  <c r="V856" i="2" s="1"/>
  <c r="A270" i="2"/>
  <c r="A649" i="2"/>
  <c r="A719" i="2"/>
  <c r="A282" i="2"/>
  <c r="A868" i="2"/>
  <c r="A858" i="2"/>
  <c r="A238" i="2"/>
  <c r="A523" i="2"/>
  <c r="A800" i="2"/>
  <c r="T192" i="2"/>
  <c r="T1272" i="2"/>
  <c r="AH1438" i="2"/>
  <c r="T487" i="2"/>
  <c r="T1035" i="2"/>
  <c r="T880" i="2"/>
  <c r="T1048" i="2"/>
  <c r="U873" i="2"/>
  <c r="V873" i="2" s="1"/>
  <c r="U1041" i="2"/>
  <c r="V1041" i="2" s="1"/>
  <c r="U829" i="2"/>
  <c r="V829" i="2" s="1"/>
  <c r="U870" i="2"/>
  <c r="V870" i="2" s="1"/>
  <c r="U848" i="2"/>
  <c r="V848" i="2" s="1"/>
  <c r="U804" i="2"/>
  <c r="V804" i="2" s="1"/>
  <c r="U1172" i="2"/>
  <c r="V1172" i="2" s="1"/>
  <c r="A568" i="2"/>
  <c r="A890" i="2"/>
  <c r="A204" i="2"/>
  <c r="A723" i="2"/>
  <c r="A237" i="2"/>
  <c r="A401" i="2"/>
  <c r="A856" i="2"/>
  <c r="A515" i="2"/>
  <c r="A729" i="2"/>
  <c r="A1342" i="2"/>
  <c r="A1062" i="2"/>
  <c r="A241" i="2"/>
  <c r="A820" i="2"/>
  <c r="A826" i="2"/>
  <c r="U621" i="2"/>
  <c r="V621" i="2" s="1"/>
  <c r="U875" i="2"/>
  <c r="V875" i="2" s="1"/>
  <c r="U883" i="2"/>
  <c r="V883" i="2" s="1"/>
  <c r="U831" i="2"/>
  <c r="V831" i="2" s="1"/>
  <c r="U828" i="2"/>
  <c r="V828" i="2" s="1"/>
  <c r="U859" i="2"/>
  <c r="V859" i="2" s="1"/>
  <c r="U869" i="2"/>
  <c r="V869" i="2" s="1"/>
  <c r="U847" i="2"/>
  <c r="V847" i="2" s="1"/>
  <c r="U781" i="2"/>
  <c r="V781" i="2" s="1"/>
  <c r="U830" i="2"/>
  <c r="V830" i="2" s="1"/>
  <c r="U841" i="2"/>
  <c r="V841" i="2" s="1"/>
  <c r="U819" i="2"/>
  <c r="V819" i="2" s="1"/>
  <c r="U865" i="2"/>
  <c r="V865" i="2" s="1"/>
  <c r="U854" i="2"/>
  <c r="V854" i="2" s="1"/>
  <c r="A514" i="2"/>
  <c r="A441" i="2"/>
  <c r="A873" i="2"/>
  <c r="A550" i="2"/>
  <c r="A415" i="2"/>
  <c r="A724" i="2"/>
  <c r="A1044" i="2"/>
  <c r="A984" i="2"/>
  <c r="T1276" i="2"/>
  <c r="T1396" i="2"/>
  <c r="T576" i="2"/>
  <c r="T619" i="2"/>
  <c r="T751" i="2"/>
  <c r="T915" i="2"/>
  <c r="T1027" i="2"/>
  <c r="T1167" i="2"/>
  <c r="T1398" i="2"/>
  <c r="A128" i="2"/>
  <c r="A540" i="2"/>
  <c r="A280" i="2"/>
  <c r="A819" i="2"/>
  <c r="A854" i="2"/>
  <c r="A841" i="2"/>
  <c r="A830" i="2"/>
  <c r="A1042" i="2"/>
  <c r="AH1401" i="2"/>
  <c r="T507" i="2"/>
  <c r="T940" i="2"/>
  <c r="T1060" i="2"/>
  <c r="U729" i="2"/>
  <c r="V729" i="2" s="1"/>
  <c r="U1342" i="2"/>
  <c r="V1342" i="2" s="1"/>
  <c r="U717" i="2"/>
  <c r="V717" i="2" s="1"/>
  <c r="U1062" i="2"/>
  <c r="V1062" i="2" s="1"/>
  <c r="A810" i="2"/>
  <c r="A1166" i="2"/>
  <c r="A834" i="2"/>
  <c r="A195" i="2"/>
  <c r="A1032" i="2"/>
  <c r="A740" i="2"/>
  <c r="A1167" i="2"/>
  <c r="U908" i="2"/>
  <c r="V908" i="2" s="1"/>
  <c r="U1045" i="2"/>
  <c r="V1045" i="2" s="1"/>
  <c r="U880" i="2"/>
  <c r="V880" i="2" s="1"/>
  <c r="U722" i="2"/>
  <c r="V722" i="2" s="1"/>
  <c r="U983" i="2"/>
  <c r="V983" i="2" s="1"/>
  <c r="U1039" i="2"/>
  <c r="V1039" i="2" s="1"/>
  <c r="U719" i="2"/>
  <c r="V719" i="2" s="1"/>
  <c r="U649" i="2"/>
  <c r="V649" i="2" s="1"/>
  <c r="U858" i="2"/>
  <c r="V858" i="2" s="1"/>
  <c r="U868" i="2"/>
  <c r="V868" i="2" s="1"/>
  <c r="U818" i="2"/>
  <c r="V818" i="2" s="1"/>
  <c r="U836" i="2"/>
  <c r="V836" i="2" s="1"/>
  <c r="U776" i="2"/>
  <c r="V776" i="2" s="1"/>
  <c r="U825" i="2"/>
  <c r="V825" i="2" s="1"/>
  <c r="U853" i="2"/>
  <c r="V853" i="2" s="1"/>
  <c r="U840" i="2"/>
  <c r="V840" i="2" s="1"/>
  <c r="U864" i="2"/>
  <c r="V864" i="2" s="1"/>
  <c r="U1168" i="2"/>
  <c r="V1168" i="2" s="1"/>
  <c r="U650" i="2"/>
  <c r="V650" i="2" s="1"/>
  <c r="A607" i="2"/>
  <c r="A218" i="2"/>
  <c r="A539" i="2"/>
  <c r="A536" i="2"/>
  <c r="A722" i="2"/>
  <c r="A983" i="2"/>
  <c r="A1039" i="2"/>
  <c r="A524" i="2"/>
  <c r="A818" i="2"/>
  <c r="A836" i="2"/>
  <c r="A776" i="2"/>
  <c r="A840" i="2"/>
  <c r="A825" i="2"/>
  <c r="A145" i="2"/>
  <c r="A650" i="2"/>
  <c r="A1041" i="2"/>
  <c r="A721" i="2"/>
  <c r="A621" i="2"/>
  <c r="A417" i="2"/>
  <c r="A884" i="2"/>
  <c r="T241" i="2"/>
  <c r="T820" i="2"/>
  <c r="T844" i="2"/>
  <c r="T826" i="2"/>
  <c r="T845" i="2"/>
  <c r="T866" i="2"/>
  <c r="T966" i="2"/>
  <c r="T855" i="2"/>
  <c r="T1221" i="2"/>
  <c r="T1234" i="2"/>
  <c r="A457" i="2"/>
  <c r="A742" i="2"/>
  <c r="A553" i="2"/>
  <c r="A519" i="2"/>
  <c r="A403" i="2"/>
  <c r="A867" i="2"/>
  <c r="A857" i="2"/>
  <c r="A846" i="2"/>
  <c r="A1040" i="2"/>
  <c r="A859" i="2"/>
  <c r="T873" i="2"/>
  <c r="T972" i="2"/>
  <c r="T1041" i="2"/>
  <c r="T1085" i="2"/>
  <c r="U742" i="2"/>
  <c r="V742" i="2" s="1"/>
  <c r="U888" i="2"/>
  <c r="V888" i="2" s="1"/>
  <c r="U985" i="2"/>
  <c r="V985" i="2" s="1"/>
  <c r="U721" i="2"/>
  <c r="V721" i="2" s="1"/>
  <c r="U846" i="2"/>
  <c r="V846" i="2" s="1"/>
  <c r="U857" i="2"/>
  <c r="V857" i="2" s="1"/>
  <c r="U813" i="2"/>
  <c r="V813" i="2" s="1"/>
  <c r="U867" i="2"/>
  <c r="V867" i="2" s="1"/>
  <c r="U802" i="2"/>
  <c r="V802" i="2" s="1"/>
  <c r="U835" i="2"/>
  <c r="V835" i="2" s="1"/>
  <c r="U839" i="2"/>
  <c r="V839" i="2" s="1"/>
  <c r="U863" i="2"/>
  <c r="V863" i="2" s="1"/>
  <c r="U817" i="2"/>
  <c r="V817" i="2" s="1"/>
  <c r="U852" i="2"/>
  <c r="V852" i="2" s="1"/>
  <c r="U824" i="2"/>
  <c r="V824" i="2" s="1"/>
  <c r="U994" i="2"/>
  <c r="V994" i="2" s="1"/>
  <c r="A456" i="2"/>
  <c r="A552" i="2"/>
  <c r="A437" i="2"/>
  <c r="A887" i="2"/>
  <c r="A424" i="2"/>
  <c r="A878" i="2"/>
  <c r="A718" i="2"/>
  <c r="A1278" i="2"/>
  <c r="A991" i="2"/>
  <c r="A996" i="2"/>
  <c r="A853" i="2"/>
  <c r="A717" i="2"/>
  <c r="AN1386" i="2"/>
  <c r="T508" i="2"/>
  <c r="T941" i="2"/>
  <c r="A324" i="2"/>
  <c r="A802" i="2"/>
  <c r="A835" i="2"/>
  <c r="A852" i="2"/>
  <c r="A839" i="2"/>
  <c r="A824" i="2"/>
  <c r="A863" i="2"/>
  <c r="U826" i="2"/>
  <c r="V826" i="2" s="1"/>
  <c r="U820" i="2"/>
  <c r="V820" i="2" s="1"/>
  <c r="U866" i="2"/>
  <c r="V866" i="2" s="1"/>
  <c r="U845" i="2"/>
  <c r="V845" i="2" s="1"/>
  <c r="A222" i="2"/>
  <c r="A851" i="2"/>
  <c r="A838" i="2"/>
  <c r="A823" i="2"/>
  <c r="A862" i="2"/>
  <c r="A874" i="2"/>
  <c r="A481" i="2"/>
  <c r="A1034" i="2"/>
  <c r="A215" i="2"/>
  <c r="A726" i="2"/>
  <c r="A886" i="2"/>
  <c r="A429" i="2"/>
  <c r="A982" i="2"/>
  <c r="A871" i="2"/>
  <c r="A1038" i="2"/>
  <c r="A326" i="2"/>
  <c r="A995" i="2"/>
  <c r="A605" i="2"/>
  <c r="A1036" i="2"/>
  <c r="A891" i="2"/>
  <c r="A813" i="2"/>
  <c r="A716" i="2"/>
  <c r="A205" i="2"/>
  <c r="A888" i="2"/>
  <c r="A985" i="2"/>
  <c r="A250" i="2"/>
  <c r="U1042" i="2"/>
  <c r="V1042" i="2" s="1"/>
  <c r="U1279" i="2"/>
  <c r="V1279" i="2" s="1"/>
  <c r="U741" i="2"/>
  <c r="V741" i="2" s="1"/>
  <c r="U887" i="2"/>
  <c r="V887" i="2" s="1"/>
  <c r="U878" i="2"/>
  <c r="V878" i="2" s="1"/>
  <c r="U724" i="2"/>
  <c r="V724" i="2" s="1"/>
  <c r="U984" i="2"/>
  <c r="V984" i="2" s="1"/>
  <c r="U1044" i="2"/>
  <c r="V1044" i="2" s="1"/>
  <c r="U872" i="2"/>
  <c r="V872" i="2" s="1"/>
  <c r="U718" i="2"/>
  <c r="V718" i="2" s="1"/>
  <c r="U991" i="2"/>
  <c r="V991" i="2" s="1"/>
  <c r="U1278" i="2"/>
  <c r="V1278" i="2" s="1"/>
  <c r="U996" i="2"/>
  <c r="V996" i="2" s="1"/>
  <c r="U1165" i="2"/>
  <c r="V1165" i="2" s="1"/>
  <c r="U715" i="2"/>
  <c r="V715" i="2" s="1"/>
  <c r="U810" i="2"/>
  <c r="V810" i="2" s="1"/>
  <c r="U1166" i="2"/>
  <c r="V1166" i="2" s="1"/>
  <c r="U834" i="2"/>
  <c r="V834" i="2" s="1"/>
  <c r="U823" i="2"/>
  <c r="V823" i="2" s="1"/>
  <c r="U851" i="2"/>
  <c r="V851" i="2" s="1"/>
  <c r="U838" i="2"/>
  <c r="V838" i="2" s="1"/>
  <c r="U862" i="2"/>
  <c r="V862" i="2" s="1"/>
  <c r="A480" i="2"/>
  <c r="A1033" i="2"/>
  <c r="A435" i="2"/>
  <c r="A725" i="2"/>
  <c r="A879" i="2"/>
  <c r="A463" i="2"/>
  <c r="A617" i="2"/>
  <c r="A1035" i="2"/>
  <c r="A994" i="2"/>
  <c r="A885" i="2"/>
  <c r="A715" i="2"/>
  <c r="AN1436" i="2"/>
  <c r="U800" i="2"/>
  <c r="V800" i="2" s="1"/>
  <c r="U1015" i="2"/>
  <c r="V1015" i="2" s="1"/>
  <c r="T1096" i="2"/>
  <c r="T1091" i="2"/>
  <c r="T1339" i="2"/>
  <c r="A434" i="2"/>
  <c r="A479" i="2"/>
  <c r="A1279" i="2"/>
  <c r="A77" i="2"/>
  <c r="A1015" i="2"/>
  <c r="A848" i="2"/>
  <c r="AN1440" i="2"/>
  <c r="AH1459" i="2"/>
  <c r="AH1457" i="2"/>
  <c r="AN1257" i="2"/>
  <c r="AH1444" i="2"/>
  <c r="AN1439" i="2"/>
  <c r="AH1341" i="2"/>
  <c r="AN1315" i="2"/>
  <c r="AH1487" i="2"/>
  <c r="AH1447" i="2"/>
  <c r="AH1388" i="2"/>
  <c r="AH1381" i="2"/>
  <c r="AH1378" i="2"/>
  <c r="AH1474" i="2"/>
  <c r="AH1471" i="2"/>
  <c r="AH1465" i="2"/>
  <c r="AH1456" i="2"/>
  <c r="AN1364" i="2"/>
  <c r="AH1460" i="2"/>
  <c r="AH1394" i="2"/>
  <c r="AN1391" i="2"/>
  <c r="AN1388" i="2"/>
  <c r="AN1381" i="2"/>
  <c r="AN1283" i="2"/>
  <c r="AN1363" i="2"/>
  <c r="AN1278" i="2"/>
  <c r="AH1480" i="2"/>
  <c r="AH1462" i="2"/>
  <c r="AH1399" i="2"/>
  <c r="AH1359" i="2"/>
  <c r="AH1272" i="2"/>
  <c r="AH1488" i="2"/>
  <c r="AH1486" i="2"/>
  <c r="AH1424" i="2"/>
  <c r="AN1377" i="2"/>
  <c r="AN1206" i="2"/>
  <c r="AH1426" i="2"/>
  <c r="AH1380" i="2"/>
  <c r="AH1365" i="2"/>
  <c r="AH1344" i="2"/>
  <c r="AH1319" i="2"/>
  <c r="AH1311" i="2"/>
  <c r="AH1287" i="2"/>
  <c r="AN1236" i="2"/>
  <c r="AH1428" i="2"/>
  <c r="AH1421" i="2"/>
  <c r="AH1385" i="2"/>
  <c r="AH1375" i="2"/>
  <c r="AH1302" i="2"/>
  <c r="AH1450" i="2"/>
  <c r="AH1448" i="2"/>
  <c r="AH1441" i="2"/>
  <c r="AH1368" i="2"/>
  <c r="AH1314" i="2"/>
  <c r="AH1296" i="2"/>
  <c r="AH1307" i="2"/>
  <c r="AH1279" i="2"/>
  <c r="AH1483" i="2"/>
  <c r="AH1436" i="2"/>
  <c r="AH1414" i="2"/>
  <c r="AH1327" i="2"/>
  <c r="AH1313" i="2"/>
  <c r="AH1477" i="2"/>
  <c r="AH1458" i="2"/>
  <c r="AH1442" i="2"/>
  <c r="AH1427" i="2"/>
  <c r="AH1392" i="2"/>
  <c r="AH1389" i="2"/>
  <c r="AH1382" i="2"/>
  <c r="AH1364" i="2"/>
  <c r="AH1354" i="2"/>
  <c r="AH1485" i="2"/>
  <c r="AH1481" i="2"/>
  <c r="AH1479" i="2"/>
  <c r="AH1466" i="2"/>
  <c r="AH1453" i="2"/>
  <c r="AH1439" i="2"/>
  <c r="AH1434" i="2"/>
  <c r="AH1417" i="2"/>
  <c r="AH1412" i="2"/>
  <c r="AH1410" i="2"/>
  <c r="AH1407" i="2"/>
  <c r="AH1384" i="2"/>
  <c r="AN1372" i="2"/>
  <c r="AN1349" i="2"/>
  <c r="AH1306" i="2"/>
  <c r="AH1463" i="2"/>
  <c r="AH1451" i="2"/>
  <c r="AH1432" i="2"/>
  <c r="AH1402" i="2"/>
  <c r="AH1358" i="2"/>
  <c r="AH1345" i="2"/>
  <c r="AH1336" i="2"/>
  <c r="AN1297" i="2"/>
  <c r="AH1415" i="2"/>
  <c r="AN1345" i="2"/>
  <c r="AH1400" i="2"/>
  <c r="AH1395" i="2"/>
  <c r="AH1393" i="2"/>
  <c r="AH1372" i="2"/>
  <c r="AH1324" i="2"/>
  <c r="AH1443" i="2"/>
  <c r="AH1418" i="2"/>
  <c r="AH1387" i="2"/>
  <c r="AN1291" i="2"/>
  <c r="AH1289" i="2"/>
  <c r="AH1284" i="2"/>
  <c r="AH1250" i="2"/>
  <c r="AH1227" i="2"/>
  <c r="AH1036" i="2"/>
  <c r="AN1273" i="2"/>
  <c r="AH1269" i="2"/>
  <c r="AH1267" i="2"/>
  <c r="AH1265" i="2"/>
  <c r="AH1188" i="2"/>
  <c r="AH1350" i="2"/>
  <c r="AH1343" i="2"/>
  <c r="AH1331" i="2"/>
  <c r="AH1310" i="2"/>
  <c r="AH1305" i="2"/>
  <c r="AH1299" i="2"/>
  <c r="AH1294" i="2"/>
  <c r="AH1276" i="2"/>
  <c r="AN1216" i="2"/>
  <c r="AH1198" i="2"/>
  <c r="AH1195" i="2"/>
  <c r="AH1154" i="2"/>
  <c r="AH1115" i="2"/>
  <c r="AH1320" i="2"/>
  <c r="AH1317" i="2"/>
  <c r="AH1256" i="2"/>
  <c r="AH1236" i="2"/>
  <c r="AH1172" i="2"/>
  <c r="AH1168" i="2"/>
  <c r="AH1280" i="2"/>
  <c r="AH1218" i="2"/>
  <c r="AN1247" i="2"/>
  <c r="AN939" i="2"/>
  <c r="AH1329" i="2"/>
  <c r="AH1249" i="2"/>
  <c r="AH1190" i="2"/>
  <c r="AN1085" i="2"/>
  <c r="AN1179" i="2"/>
  <c r="AH1286" i="2"/>
  <c r="AH1207" i="2"/>
  <c r="AH1295" i="2"/>
  <c r="AH1278" i="2"/>
  <c r="AH1244" i="2"/>
  <c r="AN1166" i="2"/>
  <c r="AH1351" i="2"/>
  <c r="AH1330" i="2"/>
  <c r="AH1316" i="2"/>
  <c r="AH1301" i="2"/>
  <c r="AH1298" i="2"/>
  <c r="AH1255" i="2"/>
  <c r="AN1228" i="2"/>
  <c r="AN1170" i="2"/>
  <c r="AH1220" i="2"/>
  <c r="AH1197" i="2"/>
  <c r="AH1016" i="2"/>
  <c r="AH1233" i="2"/>
  <c r="AH1228" i="2"/>
  <c r="AH1223" i="2"/>
  <c r="AH1214" i="2"/>
  <c r="AH1150" i="2"/>
  <c r="AH1141" i="2"/>
  <c r="AH1033" i="2"/>
  <c r="AN1200" i="2"/>
  <c r="AH1182" i="2"/>
  <c r="AH1174" i="2"/>
  <c r="AN976" i="2"/>
  <c r="AH1257" i="2"/>
  <c r="AH1252" i="2"/>
  <c r="AH1247" i="2"/>
  <c r="AH1226" i="2"/>
  <c r="AH1212" i="2"/>
  <c r="AH1184" i="2"/>
  <c r="AH1084" i="2"/>
  <c r="AN1023" i="2"/>
  <c r="AH1271" i="2"/>
  <c r="AH1268" i="2"/>
  <c r="AH1263" i="2"/>
  <c r="AH1260" i="2"/>
  <c r="AH1224" i="2"/>
  <c r="AH1219" i="2"/>
  <c r="AH1171" i="2"/>
  <c r="AH1243" i="2"/>
  <c r="AH1169" i="2"/>
  <c r="AH1117" i="2"/>
  <c r="AH1076" i="2"/>
  <c r="AN1076" i="2"/>
  <c r="AH1216" i="2"/>
  <c r="AH1187" i="2"/>
  <c r="AH1183" i="2"/>
  <c r="AH1261" i="2"/>
  <c r="AH1253" i="2"/>
  <c r="AH1230" i="2"/>
  <c r="AH1145" i="2"/>
  <c r="AH1133" i="2"/>
  <c r="AH1129" i="2"/>
  <c r="AH1114" i="2"/>
  <c r="AN935" i="2"/>
  <c r="AH1131" i="2"/>
  <c r="AH1039" i="2"/>
  <c r="AH1139" i="2"/>
  <c r="AH1134" i="2"/>
  <c r="AH1118" i="2"/>
  <c r="AH1101" i="2"/>
  <c r="AH1180" i="2"/>
  <c r="AH1144" i="2"/>
  <c r="AH1132" i="2"/>
  <c r="AH1113" i="2"/>
  <c r="AH1103" i="2"/>
  <c r="AH1053" i="2"/>
  <c r="AN991" i="2"/>
  <c r="AH1130" i="2"/>
  <c r="AH1128" i="2"/>
  <c r="AH1123" i="2"/>
  <c r="AN1044" i="2"/>
  <c r="AH1026" i="2"/>
  <c r="AH1121" i="2"/>
  <c r="AH1116" i="2"/>
  <c r="AH1107" i="2"/>
  <c r="AH1087" i="2"/>
  <c r="AH1083" i="2"/>
  <c r="AH1066" i="2"/>
  <c r="AH1093" i="2"/>
  <c r="AN1043" i="2"/>
  <c r="AN906" i="2"/>
  <c r="AH1095" i="2"/>
  <c r="AH1055" i="2"/>
  <c r="AH1186" i="2"/>
  <c r="AH1167" i="2"/>
  <c r="AN1165" i="2"/>
  <c r="AH1156" i="2"/>
  <c r="AH1153" i="2"/>
  <c r="AH1140" i="2"/>
  <c r="AH1126" i="2"/>
  <c r="AH1124" i="2"/>
  <c r="AN1105" i="2"/>
  <c r="AN1090" i="2"/>
  <c r="AH1068" i="2"/>
  <c r="AH1031" i="2"/>
  <c r="AH905" i="2"/>
  <c r="AH1052" i="2"/>
  <c r="AH1030" i="2"/>
  <c r="AH1012" i="2"/>
  <c r="AH1003" i="2"/>
  <c r="AH968" i="2"/>
  <c r="AH943" i="2"/>
  <c r="AH940" i="2"/>
  <c r="AH1078" i="2"/>
  <c r="AH1075" i="2"/>
  <c r="AH1057" i="2"/>
  <c r="AH1041" i="2"/>
  <c r="AH1005" i="2"/>
  <c r="AH1050" i="2"/>
  <c r="AH1047" i="2"/>
  <c r="AN965" i="2"/>
  <c r="AH891" i="2"/>
  <c r="AH1100" i="2"/>
  <c r="AH1074" i="2"/>
  <c r="AH1071" i="2"/>
  <c r="AH1037" i="2"/>
  <c r="AH951" i="2"/>
  <c r="AN880" i="2"/>
  <c r="AH1091" i="2"/>
  <c r="AH1082" i="2"/>
  <c r="AN1022" i="2"/>
  <c r="AH1085" i="2"/>
  <c r="AH1079" i="2"/>
  <c r="AH1051" i="2"/>
  <c r="AH1029" i="2"/>
  <c r="AH1040" i="2"/>
  <c r="AN826" i="2"/>
  <c r="AH1094" i="2"/>
  <c r="AH1077" i="2"/>
  <c r="AH1069" i="2"/>
  <c r="AH1056" i="2"/>
  <c r="AH969" i="2"/>
  <c r="AN904" i="2"/>
  <c r="AH1025" i="2"/>
  <c r="AN997" i="2"/>
  <c r="AH985" i="2"/>
  <c r="AH974" i="2"/>
  <c r="AH956" i="2"/>
  <c r="AH961" i="2"/>
  <c r="AH953" i="2"/>
  <c r="AN894" i="2"/>
  <c r="AH880" i="2"/>
  <c r="AH977" i="2"/>
  <c r="AH948" i="2"/>
  <c r="AH935" i="2"/>
  <c r="AN881" i="2"/>
  <c r="AH928" i="2"/>
  <c r="AH901" i="2"/>
  <c r="AH851" i="2"/>
  <c r="AH800" i="2"/>
  <c r="AH991" i="2"/>
  <c r="AH938" i="2"/>
  <c r="AH871" i="2"/>
  <c r="AN840" i="2"/>
  <c r="AH923" i="2"/>
  <c r="AH916" i="2"/>
  <c r="AH850" i="2"/>
  <c r="AN743" i="2"/>
  <c r="AH999" i="2"/>
  <c r="AH988" i="2"/>
  <c r="AH972" i="2"/>
  <c r="AH964" i="2"/>
  <c r="AH919" i="2"/>
  <c r="AH896" i="2"/>
  <c r="AH862" i="2"/>
  <c r="AH809" i="2"/>
  <c r="AN710" i="2"/>
  <c r="AH1023" i="2"/>
  <c r="AN863" i="2"/>
  <c r="AH856" i="2"/>
  <c r="AH1020" i="2"/>
  <c r="AH1004" i="2"/>
  <c r="AH1002" i="2"/>
  <c r="AH957" i="2"/>
  <c r="AH946" i="2"/>
  <c r="AH931" i="2"/>
  <c r="AN859" i="2"/>
  <c r="AH965" i="2"/>
  <c r="AH939" i="2"/>
  <c r="AH929" i="2"/>
  <c r="AH908" i="2"/>
  <c r="AN856" i="2"/>
  <c r="AN718" i="2"/>
  <c r="AH894" i="2"/>
  <c r="AH937" i="2"/>
  <c r="AH927" i="2"/>
  <c r="AH924" i="2"/>
  <c r="AH922" i="2"/>
  <c r="AN733" i="2"/>
  <c r="AH872" i="2"/>
  <c r="AH801" i="2"/>
  <c r="AH729" i="2"/>
  <c r="AN804" i="2"/>
  <c r="AH777" i="2"/>
  <c r="AH886" i="2"/>
  <c r="AH875" i="2"/>
  <c r="AH834" i="2"/>
  <c r="AH821" i="2"/>
  <c r="AH795" i="2"/>
  <c r="AH900" i="2"/>
  <c r="AH844" i="2"/>
  <c r="AH839" i="2"/>
  <c r="AN693" i="2"/>
  <c r="AH882" i="2"/>
  <c r="AH793" i="2"/>
  <c r="AN827" i="2"/>
  <c r="AN809" i="2"/>
  <c r="AN741" i="2"/>
  <c r="AH910" i="2"/>
  <c r="AH802" i="2"/>
  <c r="AH784" i="2"/>
  <c r="AH770" i="2"/>
  <c r="AN707" i="2"/>
  <c r="AH907" i="2"/>
  <c r="AH874" i="2"/>
  <c r="AH827" i="2"/>
  <c r="AH805" i="2"/>
  <c r="AN629" i="2"/>
  <c r="AH866" i="2"/>
  <c r="AH804" i="2"/>
  <c r="AN769" i="2"/>
  <c r="AN734" i="2"/>
  <c r="AH781" i="2"/>
  <c r="AH774" i="2"/>
  <c r="AH759" i="2"/>
  <c r="AH741" i="2"/>
  <c r="AH707" i="2"/>
  <c r="AH790" i="2"/>
  <c r="AH786" i="2"/>
  <c r="AH815" i="2"/>
  <c r="AH812" i="2"/>
  <c r="AH664" i="2"/>
  <c r="AH782" i="2"/>
  <c r="AH768" i="2"/>
  <c r="AH746" i="2"/>
  <c r="AH738" i="2"/>
  <c r="AH692" i="2"/>
  <c r="AH775" i="2"/>
  <c r="AH766" i="2"/>
  <c r="AN756" i="2"/>
  <c r="AH742" i="2"/>
  <c r="AH656" i="2"/>
  <c r="AH764" i="2"/>
  <c r="AH755" i="2"/>
  <c r="AH674" i="2"/>
  <c r="AN647" i="2"/>
  <c r="AN638" i="2"/>
  <c r="AH803" i="2"/>
  <c r="AH719" i="2"/>
  <c r="AH835" i="2"/>
  <c r="AH813" i="2"/>
  <c r="AH828" i="2"/>
  <c r="AH823" i="2"/>
  <c r="AH760" i="2"/>
  <c r="AH749" i="2"/>
  <c r="AH826" i="2"/>
  <c r="AH789" i="2"/>
  <c r="AN651" i="2"/>
  <c r="AH754" i="2"/>
  <c r="AH730" i="2"/>
  <c r="AN632" i="2"/>
  <c r="AH799" i="2"/>
  <c r="AH635" i="2"/>
  <c r="AN626" i="2"/>
  <c r="AH769" i="2"/>
  <c r="AH747" i="2"/>
  <c r="AH708" i="2"/>
  <c r="AH619" i="2"/>
  <c r="AH677" i="2"/>
  <c r="AH627" i="2"/>
  <c r="AH624" i="2"/>
  <c r="AH680" i="2"/>
  <c r="AH706" i="2"/>
  <c r="AH696" i="2"/>
  <c r="AN661" i="2"/>
  <c r="AH712" i="2"/>
  <c r="AH701" i="2"/>
  <c r="AH691" i="2"/>
  <c r="AH681" i="2"/>
  <c r="AH678" i="2"/>
  <c r="AH660" i="2"/>
  <c r="AN649" i="2"/>
  <c r="AH648" i="2"/>
  <c r="AH620" i="2"/>
  <c r="AH731" i="2"/>
  <c r="AH689" i="2"/>
  <c r="AH646" i="2"/>
  <c r="AN634" i="2"/>
  <c r="AH684" i="2"/>
  <c r="AN669" i="2"/>
  <c r="AH666" i="2"/>
  <c r="AH661" i="2"/>
  <c r="AH763" i="2"/>
  <c r="AH751" i="2"/>
  <c r="AH723" i="2"/>
  <c r="AH720" i="2"/>
  <c r="AH704" i="2"/>
  <c r="AH655" i="2"/>
  <c r="AH636" i="2"/>
  <c r="AH631" i="2"/>
  <c r="AH625" i="2"/>
  <c r="AH626" i="2"/>
  <c r="AH658" i="2"/>
  <c r="AH662" i="2"/>
  <c r="AH642" i="2"/>
  <c r="AH705" i="2"/>
  <c r="AH647" i="2"/>
  <c r="AN1472" i="2"/>
  <c r="AN1444" i="2"/>
  <c r="AN1487" i="2"/>
  <c r="AN1455" i="2"/>
  <c r="AN1424" i="2"/>
  <c r="AN1419" i="2"/>
  <c r="AN1477" i="2"/>
  <c r="AN1470" i="2"/>
  <c r="AN1485" i="2"/>
  <c r="AN1483" i="2"/>
  <c r="AN1481" i="2"/>
  <c r="AN1479" i="2"/>
  <c r="AN1434" i="2"/>
  <c r="AN1451" i="2"/>
  <c r="AN1475" i="2"/>
  <c r="AN1423" i="2"/>
  <c r="AN1482" i="2"/>
  <c r="AN1478" i="2"/>
  <c r="AN1456" i="2"/>
  <c r="AN1418" i="2"/>
  <c r="AN1450" i="2"/>
  <c r="AN1448" i="2"/>
  <c r="AN1435" i="2"/>
  <c r="AN1474" i="2"/>
  <c r="AN1467" i="2"/>
  <c r="AN1480" i="2"/>
  <c r="AN1407" i="2"/>
  <c r="AN1334" i="2"/>
  <c r="AN1465" i="2"/>
  <c r="AN1414" i="2"/>
  <c r="AH1411" i="2"/>
  <c r="AN1355" i="2"/>
  <c r="AN1463" i="2"/>
  <c r="AN1461" i="2"/>
  <c r="AN1460" i="2"/>
  <c r="AN1449" i="2"/>
  <c r="AH1419" i="2"/>
  <c r="AN1398" i="2"/>
  <c r="AN1392" i="2"/>
  <c r="AN1464" i="2"/>
  <c r="AN1459" i="2"/>
  <c r="AN1403" i="2"/>
  <c r="AN1366" i="2"/>
  <c r="AN1484" i="2"/>
  <c r="AN1433" i="2"/>
  <c r="AN1353" i="2"/>
  <c r="AN1428" i="2"/>
  <c r="AN1395" i="2"/>
  <c r="AN1384" i="2"/>
  <c r="AN1382" i="2"/>
  <c r="AN1445" i="2"/>
  <c r="AN1411" i="2"/>
  <c r="AN1402" i="2"/>
  <c r="AN1379" i="2"/>
  <c r="AN1351" i="2"/>
  <c r="AN1446" i="2"/>
  <c r="AN1415" i="2"/>
  <c r="AN1393" i="2"/>
  <c r="AH1406" i="2"/>
  <c r="AN1399" i="2"/>
  <c r="AH1433" i="2"/>
  <c r="AN1409" i="2"/>
  <c r="AH1403" i="2"/>
  <c r="AN1432" i="2"/>
  <c r="AN1387" i="2"/>
  <c r="AH1422" i="2"/>
  <c r="AN1406" i="2"/>
  <c r="AN1339" i="2"/>
  <c r="AN1427" i="2"/>
  <c r="AN1328" i="2"/>
  <c r="AH1454" i="2"/>
  <c r="AH1446" i="2"/>
  <c r="AN1416" i="2"/>
  <c r="AN1365" i="2"/>
  <c r="AN1352" i="2"/>
  <c r="AN1443" i="2"/>
  <c r="AN1410" i="2"/>
  <c r="AN1400" i="2"/>
  <c r="AN1368" i="2"/>
  <c r="AN1350" i="2"/>
  <c r="AN1422" i="2"/>
  <c r="AH1398" i="2"/>
  <c r="AN1394" i="2"/>
  <c r="AN1337" i="2"/>
  <c r="AH1339" i="2"/>
  <c r="AH1333" i="2"/>
  <c r="AN1255" i="2"/>
  <c r="AN1346" i="2"/>
  <c r="AN1329" i="2"/>
  <c r="AH1340" i="2"/>
  <c r="AN1336" i="2"/>
  <c r="AN1330" i="2"/>
  <c r="AN1319" i="2"/>
  <c r="AN1306" i="2"/>
  <c r="AN1230" i="2"/>
  <c r="AN1314" i="2"/>
  <c r="AN1298" i="2"/>
  <c r="AN1264" i="2"/>
  <c r="AN1241" i="2"/>
  <c r="AH1367" i="2"/>
  <c r="AN1331" i="2"/>
  <c r="AN1301" i="2"/>
  <c r="AN1286" i="2"/>
  <c r="AH1273" i="2"/>
  <c r="AH1335" i="2"/>
  <c r="AN1312" i="2"/>
  <c r="AN1289" i="2"/>
  <c r="AN1284" i="2"/>
  <c r="AN1239" i="2"/>
  <c r="AN1275" i="2"/>
  <c r="AN1251" i="2"/>
  <c r="AN1320" i="2"/>
  <c r="AN1270" i="2"/>
  <c r="AN1262" i="2"/>
  <c r="AN1254" i="2"/>
  <c r="AH1369" i="2"/>
  <c r="AN1327" i="2"/>
  <c r="AH1321" i="2"/>
  <c r="AH1386" i="2"/>
  <c r="AH1370" i="2"/>
  <c r="AH1353" i="2"/>
  <c r="AN1343" i="2"/>
  <c r="AN1310" i="2"/>
  <c r="AN1302" i="2"/>
  <c r="AN1265" i="2"/>
  <c r="AN1207" i="2"/>
  <c r="AN1299" i="2"/>
  <c r="AN1226" i="2"/>
  <c r="AN1260" i="2"/>
  <c r="AN1252" i="2"/>
  <c r="AH1383" i="2"/>
  <c r="AH1355" i="2"/>
  <c r="AN1321" i="2"/>
  <c r="AN1318" i="2"/>
  <c r="AN1313" i="2"/>
  <c r="AH1283" i="2"/>
  <c r="AN1276" i="2"/>
  <c r="AN1271" i="2"/>
  <c r="AN1268" i="2"/>
  <c r="AH1323" i="2"/>
  <c r="AN1367" i="2"/>
  <c r="AH1356" i="2"/>
  <c r="AH1338" i="2"/>
  <c r="AN1317" i="2"/>
  <c r="AN1316" i="2"/>
  <c r="AN1311" i="2"/>
  <c r="AN1280" i="2"/>
  <c r="AN1249" i="2"/>
  <c r="AN1244" i="2"/>
  <c r="AN1181" i="2"/>
  <c r="AH1240" i="2"/>
  <c r="AN1223" i="2"/>
  <c r="AN1176" i="2"/>
  <c r="AH1232" i="2"/>
  <c r="AN1292" i="2"/>
  <c r="AN1194" i="2"/>
  <c r="AN1269" i="2"/>
  <c r="AN1263" i="2"/>
  <c r="AN1253" i="2"/>
  <c r="AH1242" i="2"/>
  <c r="AN1210" i="2"/>
  <c r="AN1187" i="2"/>
  <c r="AN1182" i="2"/>
  <c r="AN1238" i="2"/>
  <c r="AN1232" i="2"/>
  <c r="AN1192" i="2"/>
  <c r="AH1246" i="2"/>
  <c r="AN1208" i="2"/>
  <c r="AN1199" i="2"/>
  <c r="AN1172" i="2"/>
  <c r="AN1214" i="2"/>
  <c r="AH1235" i="2"/>
  <c r="AN1163" i="2"/>
  <c r="AN1144" i="2"/>
  <c r="AN1245" i="2"/>
  <c r="AH1191" i="2"/>
  <c r="AH1258" i="2"/>
  <c r="AH1238" i="2"/>
  <c r="AN1233" i="2"/>
  <c r="AN1220" i="2"/>
  <c r="AN1183" i="2"/>
  <c r="AH1229" i="2"/>
  <c r="AN1222" i="2"/>
  <c r="AN1193" i="2"/>
  <c r="AN1158" i="2"/>
  <c r="AN1243" i="2"/>
  <c r="AH1239" i="2"/>
  <c r="AN1209" i="2"/>
  <c r="AN1203" i="2"/>
  <c r="AN1242" i="2"/>
  <c r="AH1225" i="2"/>
  <c r="AN1156" i="2"/>
  <c r="AN1169" i="2"/>
  <c r="AN1164" i="2"/>
  <c r="AN1145" i="2"/>
  <c r="AN1104" i="2"/>
  <c r="AN1073" i="2"/>
  <c r="AN1128" i="2"/>
  <c r="AN1191" i="2"/>
  <c r="AH1161" i="2"/>
  <c r="AH1157" i="2"/>
  <c r="AN1149" i="2"/>
  <c r="AN1115" i="2"/>
  <c r="AH1166" i="2"/>
  <c r="AN1134" i="2"/>
  <c r="AH1138" i="2"/>
  <c r="AH1147" i="2"/>
  <c r="AN1126" i="2"/>
  <c r="AN1121" i="2"/>
  <c r="AN1161" i="2"/>
  <c r="AN1153" i="2"/>
  <c r="AN1140" i="2"/>
  <c r="AN1174" i="2"/>
  <c r="AH1162" i="2"/>
  <c r="AN1138" i="2"/>
  <c r="AN1094" i="2"/>
  <c r="AN1211" i="2"/>
  <c r="AN1147" i="2"/>
  <c r="AH1097" i="2"/>
  <c r="AN1088" i="2"/>
  <c r="AH1179" i="2"/>
  <c r="AH1173" i="2"/>
  <c r="AN1137" i="2"/>
  <c r="AN1125" i="2"/>
  <c r="AN1124" i="2"/>
  <c r="AH1193" i="2"/>
  <c r="AH1192" i="2"/>
  <c r="AH1163" i="2"/>
  <c r="AN1127" i="2"/>
  <c r="AN1108" i="2"/>
  <c r="AN1122" i="2"/>
  <c r="AN1092" i="2"/>
  <c r="AN1083" i="2"/>
  <c r="AN1141" i="2"/>
  <c r="AN1136" i="2"/>
  <c r="AN1120" i="2"/>
  <c r="AN1099" i="2"/>
  <c r="AN1189" i="2"/>
  <c r="AH1170" i="2"/>
  <c r="AH1164" i="2"/>
  <c r="AH1152" i="2"/>
  <c r="AH1104" i="2"/>
  <c r="AN1095" i="2"/>
  <c r="AH1209" i="2"/>
  <c r="AH1208" i="2"/>
  <c r="AN1177" i="2"/>
  <c r="AN1106" i="2"/>
  <c r="AH1210" i="2"/>
  <c r="AN1190" i="2"/>
  <c r="AH1181" i="2"/>
  <c r="AN1178" i="2"/>
  <c r="AN1139" i="2"/>
  <c r="AN1102" i="2"/>
  <c r="AN1070" i="2"/>
  <c r="AH1143" i="2"/>
  <c r="AN1113" i="2"/>
  <c r="AN1042" i="2"/>
  <c r="AN1059" i="2"/>
  <c r="AN1056" i="2"/>
  <c r="AN1048" i="2"/>
  <c r="AN1114" i="2"/>
  <c r="AH1109" i="2"/>
  <c r="AN1080" i="2"/>
  <c r="AN1062" i="2"/>
  <c r="AN1096" i="2"/>
  <c r="AH1177" i="2"/>
  <c r="AH1159" i="2"/>
  <c r="AH1111" i="2"/>
  <c r="AN1075" i="2"/>
  <c r="AN1025" i="2"/>
  <c r="AH1136" i="2"/>
  <c r="AH1064" i="2"/>
  <c r="AN1035" i="2"/>
  <c r="AN1069" i="2"/>
  <c r="AN1068" i="2"/>
  <c r="AN1058" i="2"/>
  <c r="AN1107" i="2"/>
  <c r="AN1053" i="2"/>
  <c r="AH1125" i="2"/>
  <c r="AN1037" i="2"/>
  <c r="AN1024" i="2"/>
  <c r="AN1014" i="2"/>
  <c r="AN1055" i="2"/>
  <c r="AN1050" i="2"/>
  <c r="AN1046" i="2"/>
  <c r="AN1021" i="2"/>
  <c r="AN1065" i="2"/>
  <c r="AN1027" i="2"/>
  <c r="AH1067" i="2"/>
  <c r="AN1066" i="2"/>
  <c r="AH1127" i="2"/>
  <c r="AN1071" i="2"/>
  <c r="AN1031" i="2"/>
  <c r="AN1026" i="2"/>
  <c r="AN1060" i="2"/>
  <c r="AN1057" i="2"/>
  <c r="AN1049" i="2"/>
  <c r="AH1065" i="2"/>
  <c r="AN1040" i="2"/>
  <c r="AN1005" i="2"/>
  <c r="AN914" i="2"/>
  <c r="AN1003" i="2"/>
  <c r="AH1049" i="2"/>
  <c r="AH1046" i="2"/>
  <c r="AH1021" i="2"/>
  <c r="AN959" i="2"/>
  <c r="AN897" i="2"/>
  <c r="AN1008" i="2"/>
  <c r="AN948" i="2"/>
  <c r="AN1013" i="2"/>
  <c r="AN970" i="2"/>
  <c r="AN979" i="2"/>
  <c r="AN915" i="2"/>
  <c r="AN957" i="2"/>
  <c r="AN943" i="2"/>
  <c r="AH1089" i="2"/>
  <c r="AH1061" i="2"/>
  <c r="AH1059" i="2"/>
  <c r="AH1035" i="2"/>
  <c r="AH1024" i="2"/>
  <c r="AN1020" i="2"/>
  <c r="AN1016" i="2"/>
  <c r="AN1004" i="2"/>
  <c r="AN960" i="2"/>
  <c r="AN1012" i="2"/>
  <c r="AN996" i="2"/>
  <c r="AN982" i="2"/>
  <c r="AN981" i="2"/>
  <c r="AH1060" i="2"/>
  <c r="AN1052" i="2"/>
  <c r="AN1041" i="2"/>
  <c r="AN973" i="2"/>
  <c r="AN968" i="2"/>
  <c r="AN942" i="2"/>
  <c r="AN923" i="2"/>
  <c r="AH1073" i="2"/>
  <c r="AH1044" i="2"/>
  <c r="AN952" i="2"/>
  <c r="AN921" i="2"/>
  <c r="AN994" i="2"/>
  <c r="AN929" i="2"/>
  <c r="AN911" i="2"/>
  <c r="AN1018" i="2"/>
  <c r="AN1010" i="2"/>
  <c r="AH1008" i="2"/>
  <c r="AN986" i="2"/>
  <c r="AN864" i="2"/>
  <c r="AN1011" i="2"/>
  <c r="AN891" i="2"/>
  <c r="AN888" i="2"/>
  <c r="AH1006" i="2"/>
  <c r="AH971" i="2"/>
  <c r="AN949" i="2"/>
  <c r="AN926" i="2"/>
  <c r="AN922" i="2"/>
  <c r="AN883" i="2"/>
  <c r="AN868" i="2"/>
  <c r="AH1018" i="2"/>
  <c r="AH1014" i="2"/>
  <c r="AH989" i="2"/>
  <c r="AH980" i="2"/>
  <c r="AN932" i="2"/>
  <c r="AN910" i="2"/>
  <c r="AH884" i="2"/>
  <c r="AN851" i="2"/>
  <c r="AN902" i="2"/>
  <c r="AH966" i="2"/>
  <c r="AN892" i="2"/>
  <c r="AN954" i="2"/>
  <c r="AN940" i="2"/>
  <c r="AN927" i="2"/>
  <c r="AN884" i="2"/>
  <c r="AN989" i="2"/>
  <c r="AN930" i="2"/>
  <c r="AN869" i="2"/>
  <c r="AN852" i="2"/>
  <c r="AH984" i="2"/>
  <c r="AN977" i="2"/>
  <c r="AN966" i="2"/>
  <c r="AN955" i="2"/>
  <c r="AN913" i="2"/>
  <c r="AN890" i="2"/>
  <c r="AN887" i="2"/>
  <c r="AN882" i="2"/>
  <c r="AN874" i="2"/>
  <c r="AN928" i="2"/>
  <c r="AN900" i="2"/>
  <c r="AN893" i="2"/>
  <c r="AH1011" i="2"/>
  <c r="AN1009" i="2"/>
  <c r="AN1006" i="2"/>
  <c r="AN961" i="2"/>
  <c r="AN938" i="2"/>
  <c r="AN924" i="2"/>
  <c r="AN907" i="2"/>
  <c r="AN993" i="2"/>
  <c r="AH975" i="2"/>
  <c r="AH949" i="2"/>
  <c r="AN931" i="2"/>
  <c r="AH877" i="2"/>
  <c r="AH863" i="2"/>
  <c r="AN857" i="2"/>
  <c r="AN847" i="2"/>
  <c r="AH848" i="2"/>
  <c r="AH998" i="2"/>
  <c r="AH879" i="2"/>
  <c r="AN830" i="2"/>
  <c r="AN841" i="2"/>
  <c r="AH996" i="2"/>
  <c r="AH950" i="2"/>
  <c r="AH918" i="2"/>
  <c r="AN858" i="2"/>
  <c r="AH881" i="2"/>
  <c r="AN878" i="2"/>
  <c r="AN870" i="2"/>
  <c r="AN901" i="2"/>
  <c r="AN866" i="2"/>
  <c r="AH1028" i="2"/>
  <c r="AH982" i="2"/>
  <c r="AH936" i="2"/>
  <c r="AH920" i="2"/>
  <c r="AH888" i="2"/>
  <c r="AN849" i="2"/>
  <c r="AN842" i="2"/>
  <c r="AH942" i="2"/>
  <c r="AH861" i="2"/>
  <c r="AN829" i="2"/>
  <c r="AH932" i="2"/>
  <c r="AN853" i="2"/>
  <c r="AH876" i="2"/>
  <c r="AH857" i="2"/>
  <c r="AN854" i="2"/>
  <c r="AH847" i="2"/>
  <c r="AN825" i="2"/>
  <c r="AN844" i="2"/>
  <c r="AN831" i="2"/>
  <c r="AH893" i="2"/>
  <c r="AH845" i="2"/>
  <c r="AN821" i="2"/>
  <c r="AN814" i="2"/>
  <c r="AN839" i="2"/>
  <c r="AN835" i="2"/>
  <c r="AN824" i="2"/>
  <c r="AN867" i="2"/>
  <c r="AN836" i="2"/>
  <c r="AN833" i="2"/>
  <c r="AH825" i="2"/>
  <c r="AN794" i="2"/>
  <c r="AH808" i="2"/>
  <c r="AH816" i="2"/>
  <c r="AN773" i="2"/>
  <c r="AH831" i="2"/>
  <c r="AN797" i="2"/>
  <c r="AH829" i="2"/>
  <c r="AN808" i="2"/>
  <c r="AN828" i="2"/>
  <c r="AN795" i="2"/>
  <c r="AN800" i="2"/>
  <c r="AN798" i="2"/>
  <c r="AN818" i="2"/>
  <c r="AH771" i="2"/>
  <c r="AN768" i="2"/>
  <c r="AH787" i="2"/>
  <c r="AN784" i="2"/>
  <c r="AN779" i="2"/>
  <c r="AN745" i="2"/>
  <c r="AN777" i="2"/>
  <c r="AN764" i="2"/>
  <c r="AN803" i="2"/>
  <c r="AH797" i="2"/>
  <c r="AN792" i="2"/>
  <c r="AN776" i="2"/>
  <c r="AN771" i="2"/>
  <c r="AN672" i="2"/>
  <c r="AN790" i="2"/>
  <c r="AN787" i="2"/>
  <c r="AN754" i="2"/>
  <c r="AN740" i="2"/>
  <c r="AN738" i="2"/>
  <c r="AN665" i="2"/>
  <c r="AH767" i="2"/>
  <c r="AN757" i="2"/>
  <c r="AN717" i="2"/>
  <c r="AN691" i="2"/>
  <c r="AH814" i="2"/>
  <c r="AH798" i="2"/>
  <c r="AN772" i="2"/>
  <c r="AN752" i="2"/>
  <c r="AN648" i="2"/>
  <c r="AN767" i="2"/>
  <c r="AN744" i="2"/>
  <c r="AH806" i="2"/>
  <c r="AN783" i="2"/>
  <c r="AH737" i="2"/>
  <c r="AN709" i="2"/>
  <c r="AN765" i="2"/>
  <c r="AN770" i="2"/>
  <c r="AN750" i="2"/>
  <c r="AN729" i="2"/>
  <c r="AN802" i="2"/>
  <c r="AN786" i="2"/>
  <c r="AN781" i="2"/>
  <c r="AN755" i="2"/>
  <c r="AN682" i="2"/>
  <c r="AN761" i="2"/>
  <c r="AN758" i="2"/>
  <c r="AN742" i="2"/>
  <c r="AN652" i="2"/>
  <c r="AN690" i="2"/>
  <c r="AN726" i="2"/>
  <c r="AN713" i="2"/>
  <c r="AH699" i="2"/>
  <c r="AN663" i="2"/>
  <c r="AN637" i="2"/>
  <c r="AN701" i="2"/>
  <c r="AH733" i="2"/>
  <c r="AH714" i="2"/>
  <c r="AN704" i="2"/>
  <c r="AN689" i="2"/>
  <c r="AH670" i="2"/>
  <c r="AN716" i="2"/>
  <c r="AN699" i="2"/>
  <c r="AN687" i="2"/>
  <c r="AN685" i="2"/>
  <c r="AN673" i="2"/>
  <c r="AN662" i="2"/>
  <c r="AN728" i="2"/>
  <c r="AN705" i="2"/>
  <c r="AN666" i="2"/>
  <c r="AN650" i="2"/>
  <c r="AN635" i="2"/>
  <c r="AN630" i="2"/>
  <c r="AN670" i="2"/>
  <c r="AN646" i="2"/>
  <c r="AN697" i="2"/>
  <c r="AH693" i="2"/>
  <c r="AN657" i="2"/>
  <c r="AH727" i="2"/>
  <c r="AH702" i="2"/>
  <c r="AH745" i="2"/>
  <c r="AH716" i="2"/>
  <c r="AH703" i="2"/>
  <c r="AH743" i="2"/>
  <c r="AN724" i="2"/>
  <c r="AH713" i="2"/>
  <c r="AN706" i="2"/>
  <c r="AH718" i="2"/>
  <c r="AH682" i="2"/>
  <c r="AN664" i="2"/>
  <c r="AH669" i="2"/>
  <c r="AN621" i="2"/>
  <c r="AH668" i="2"/>
  <c r="AH667" i="2"/>
  <c r="AN620" i="2"/>
  <c r="AH639" i="2"/>
  <c r="AN631" i="2"/>
  <c r="AH622" i="2"/>
  <c r="AN619" i="2"/>
  <c r="AH654" i="2"/>
  <c r="AH653" i="2"/>
  <c r="AH652" i="2"/>
  <c r="AN639" i="2"/>
  <c r="AN622" i="2"/>
  <c r="AH638" i="2"/>
  <c r="AN623" i="2"/>
  <c r="AZ546" i="2"/>
  <c r="AZ560" i="2"/>
  <c r="AZ386" i="2"/>
  <c r="AZ205" i="2"/>
  <c r="AZ452" i="2"/>
  <c r="AZ382" i="2"/>
  <c r="AZ124" i="2"/>
  <c r="AZ214" i="2"/>
  <c r="AZ416" i="2"/>
  <c r="AZ545" i="2"/>
  <c r="AZ559" i="2"/>
  <c r="S404" i="2"/>
  <c r="S324" i="2"/>
  <c r="AZ179" i="2"/>
  <c r="AZ190" i="2"/>
  <c r="AZ250" i="2"/>
  <c r="AZ518" i="2"/>
  <c r="AZ570" i="2"/>
  <c r="AZ609" i="2"/>
  <c r="AZ212" i="2"/>
  <c r="AZ415" i="2"/>
  <c r="AZ534" i="2"/>
  <c r="AZ558" i="2"/>
  <c r="AZ188" i="2"/>
  <c r="AZ405" i="2"/>
  <c r="AZ381" i="2"/>
  <c r="AZ538" i="2"/>
  <c r="AZ554" i="2"/>
  <c r="AZ467" i="2"/>
  <c r="AZ517" i="2"/>
  <c r="AZ569" i="2"/>
  <c r="AZ132" i="2"/>
  <c r="S213" i="2"/>
  <c r="S533" i="2"/>
  <c r="S544" i="2"/>
  <c r="S414" i="2"/>
  <c r="S425" i="2"/>
  <c r="S406" i="2"/>
  <c r="S141" i="2"/>
  <c r="S532" i="2"/>
  <c r="S543" i="2"/>
  <c r="S413" i="2"/>
  <c r="AZ204" i="2"/>
  <c r="AZ439" i="2"/>
  <c r="AZ221" i="2"/>
  <c r="AZ465" i="2"/>
  <c r="AZ515" i="2"/>
  <c r="AZ567" i="2"/>
  <c r="AZ610" i="2"/>
  <c r="AZ130" i="2"/>
  <c r="AZ412" i="2"/>
  <c r="AZ531" i="2"/>
  <c r="AZ542" i="2"/>
  <c r="S202" i="2"/>
  <c r="S408" i="2"/>
  <c r="S555" i="2"/>
  <c r="S133" i="2"/>
  <c r="AZ193" i="2"/>
  <c r="AZ365" i="2"/>
  <c r="AZ8" i="2"/>
  <c r="AZ77" i="2"/>
  <c r="AZ460" i="2"/>
  <c r="AZ606" i="2"/>
  <c r="AZ514" i="2"/>
  <c r="AZ566" i="2"/>
  <c r="AZ611" i="2"/>
  <c r="AZ129" i="2"/>
  <c r="AZ411" i="2"/>
  <c r="AZ530" i="2"/>
  <c r="AZ541" i="2"/>
  <c r="AZ367" i="2"/>
  <c r="AZ5" i="2"/>
  <c r="S400" i="2"/>
  <c r="S442" i="2"/>
  <c r="S520" i="2"/>
  <c r="S123" i="2"/>
  <c r="AZ280" i="2"/>
  <c r="AZ402" i="2"/>
  <c r="S210" i="2"/>
  <c r="S458" i="2"/>
  <c r="S607" i="2"/>
  <c r="AZ539" i="2"/>
  <c r="AZ409" i="2"/>
  <c r="AZ198" i="2"/>
  <c r="AZ528" i="2"/>
  <c r="AZ536" i="2"/>
  <c r="AZ612" i="2"/>
  <c r="AZ155" i="2"/>
  <c r="AZ211" i="2"/>
  <c r="AZ457" i="2"/>
  <c r="AZ548" i="2"/>
  <c r="AZ126" i="2"/>
  <c r="AZ438" i="2"/>
  <c r="AZ519" i="2"/>
  <c r="AZ565" i="2"/>
  <c r="S197" i="2"/>
  <c r="S454" i="2"/>
  <c r="AZ224" i="2"/>
  <c r="AZ403" i="2"/>
  <c r="S127" i="2"/>
  <c r="AZ194" i="2"/>
  <c r="AZ25" i="2"/>
  <c r="AZ216" i="2"/>
  <c r="AZ437" i="2"/>
  <c r="AZ564" i="2"/>
  <c r="AZ430" i="2"/>
  <c r="AZ491" i="2"/>
  <c r="AZ424" i="2"/>
  <c r="AZ215" i="2"/>
  <c r="AZ436" i="2"/>
  <c r="AZ563" i="2"/>
  <c r="AZ616" i="2"/>
  <c r="AZ423" i="2"/>
  <c r="AZ429" i="2"/>
  <c r="AZ478" i="2"/>
  <c r="AZ605" i="2"/>
  <c r="AZ6" i="2"/>
  <c r="AZ463" i="2"/>
  <c r="AZ4" i="2"/>
  <c r="AZ271" i="2"/>
  <c r="AZ64" i="2"/>
  <c r="AZ571" i="2"/>
  <c r="AZ584" i="2"/>
  <c r="AZ589" i="2"/>
  <c r="AZ153" i="2"/>
  <c r="AZ95" i="2"/>
  <c r="AZ164" i="2"/>
  <c r="S191" i="2"/>
  <c r="S396" i="2"/>
  <c r="AZ156" i="2"/>
  <c r="AZ61" i="2"/>
  <c r="S201" i="2"/>
  <c r="S450" i="2"/>
  <c r="AZ475" i="2"/>
  <c r="AZ390" i="2"/>
  <c r="AZ420" i="2"/>
  <c r="AZ200" i="2"/>
  <c r="AZ455" i="2"/>
  <c r="AZ557" i="2"/>
  <c r="S432" i="2"/>
  <c r="S561" i="2"/>
  <c r="S615" i="2"/>
  <c r="S525" i="2"/>
  <c r="AZ474" i="2"/>
  <c r="AZ389" i="2"/>
  <c r="AZ419" i="2"/>
  <c r="AZ158" i="2"/>
  <c r="A281" i="2"/>
  <c r="U490" i="2"/>
  <c r="V490" i="2" s="1"/>
  <c r="U480" i="2"/>
  <c r="V480" i="2" s="1"/>
  <c r="U613" i="2"/>
  <c r="V613" i="2" s="1"/>
  <c r="U283" i="2"/>
  <c r="V283" i="2" s="1"/>
  <c r="A220" i="2"/>
  <c r="U486" i="2"/>
  <c r="V486" i="2" s="1"/>
  <c r="U484" i="2"/>
  <c r="V484" i="2" s="1"/>
  <c r="U459" i="2"/>
  <c r="V459" i="2" s="1"/>
  <c r="U515" i="2"/>
  <c r="V515" i="2" s="1"/>
  <c r="U135" i="2"/>
  <c r="V135" i="2" s="1"/>
  <c r="U326" i="2"/>
  <c r="V326" i="2" s="1"/>
  <c r="U325" i="2"/>
  <c r="V325" i="2" s="1"/>
  <c r="U238" i="2"/>
  <c r="V238" i="2" s="1"/>
  <c r="U280" i="2"/>
  <c r="V280" i="2" s="1"/>
  <c r="U507" i="2"/>
  <c r="V507" i="2" s="1"/>
  <c r="U482" i="2"/>
  <c r="V482" i="2" s="1"/>
  <c r="U126" i="2"/>
  <c r="V126" i="2" s="1"/>
  <c r="U544" i="2"/>
  <c r="V544" i="2" s="1"/>
  <c r="U125" i="2"/>
  <c r="V125" i="2" s="1"/>
  <c r="A616" i="2"/>
  <c r="A199" i="2"/>
  <c r="A198" i="2"/>
  <c r="A567" i="2"/>
  <c r="A197" i="2"/>
  <c r="A528" i="2"/>
  <c r="U133" i="2"/>
  <c r="V133" i="2" s="1"/>
  <c r="A22" i="2"/>
  <c r="A179" i="2"/>
  <c r="A144" i="2"/>
  <c r="U481" i="2"/>
  <c r="V481" i="2" s="1"/>
  <c r="U218" i="2"/>
  <c r="V218" i="2" s="1"/>
  <c r="U434" i="2"/>
  <c r="V434" i="2" s="1"/>
  <c r="A478" i="2"/>
  <c r="U479" i="2"/>
  <c r="V479" i="2" s="1"/>
  <c r="U401" i="2"/>
  <c r="V401" i="2" s="1"/>
  <c r="U605" i="2"/>
  <c r="V605" i="2" s="1"/>
  <c r="U523" i="2"/>
  <c r="V523" i="2" s="1"/>
  <c r="A423" i="2"/>
  <c r="U535" i="2"/>
  <c r="V535" i="2" s="1"/>
  <c r="A406" i="2"/>
  <c r="U565" i="2"/>
  <c r="V565" i="2" s="1"/>
  <c r="U485" i="2"/>
  <c r="V485" i="2" s="1"/>
  <c r="U483" i="2"/>
  <c r="V483" i="2" s="1"/>
  <c r="U557" i="2"/>
  <c r="V557" i="2" s="1"/>
  <c r="U616" i="2"/>
  <c r="V616" i="2" s="1"/>
  <c r="U524" i="2"/>
  <c r="V524" i="2" s="1"/>
  <c r="U164" i="2"/>
  <c r="V164" i="2" s="1"/>
  <c r="U612" i="2"/>
  <c r="V612" i="2" s="1"/>
  <c r="A410" i="2"/>
  <c r="U77" i="2"/>
  <c r="V77" i="2" s="1"/>
  <c r="A409" i="2"/>
  <c r="A564" i="2"/>
  <c r="A474" i="2"/>
  <c r="U50" i="2"/>
  <c r="V50" i="2" s="1"/>
  <c r="A133" i="2"/>
  <c r="A563" i="2"/>
  <c r="A387" i="2"/>
  <c r="A549" i="2"/>
  <c r="A459" i="2"/>
  <c r="A548" i="2"/>
  <c r="A224" i="2"/>
  <c r="U178" i="2"/>
  <c r="V178" i="2" s="1"/>
  <c r="A547" i="2"/>
  <c r="U487" i="2"/>
  <c r="V487" i="2" s="1"/>
  <c r="U195" i="2"/>
  <c r="V195" i="2" s="1"/>
  <c r="U194" i="2"/>
  <c r="V194" i="2" s="1"/>
  <c r="U551" i="2"/>
  <c r="V551" i="2" s="1"/>
  <c r="U508" i="2"/>
  <c r="V508" i="2" s="1"/>
  <c r="U227" i="2"/>
  <c r="V227" i="2" s="1"/>
  <c r="A533" i="2"/>
  <c r="A532" i="2"/>
  <c r="A217" i="2"/>
  <c r="A530" i="2"/>
  <c r="A216" i="2"/>
  <c r="U153" i="2"/>
  <c r="V153" i="2" s="1"/>
  <c r="A565" i="2"/>
  <c r="A408" i="2"/>
  <c r="A529" i="2"/>
  <c r="A201" i="2"/>
  <c r="A428" i="2"/>
  <c r="A422" i="2"/>
  <c r="A477" i="2"/>
  <c r="A4" i="2"/>
  <c r="A453" i="2"/>
  <c r="A140" i="2"/>
  <c r="T435" i="2"/>
  <c r="T562" i="2"/>
  <c r="A476" i="2"/>
  <c r="A421" i="2"/>
  <c r="U518" i="2"/>
  <c r="V518" i="2" s="1"/>
  <c r="U570" i="2"/>
  <c r="V570" i="2" s="1"/>
  <c r="U609" i="2"/>
  <c r="V609" i="2" s="1"/>
  <c r="A517" i="2"/>
  <c r="A569" i="2"/>
  <c r="A158" i="2"/>
  <c r="A132" i="2"/>
  <c r="U217" i="2"/>
  <c r="V217" i="2" s="1"/>
  <c r="U553" i="2"/>
  <c r="V553" i="2" s="1"/>
  <c r="U219" i="2"/>
  <c r="V219" i="2" s="1"/>
  <c r="U526" i="2"/>
  <c r="V526" i="2" s="1"/>
  <c r="U433" i="2"/>
  <c r="V433" i="2" s="1"/>
  <c r="U614" i="2"/>
  <c r="V614" i="2" s="1"/>
  <c r="U121" i="2"/>
  <c r="V121" i="2" s="1"/>
  <c r="U412" i="2"/>
  <c r="V412" i="2" s="1"/>
  <c r="U542" i="2"/>
  <c r="V542" i="2" s="1"/>
  <c r="U531" i="2"/>
  <c r="V531" i="2" s="1"/>
  <c r="U477" i="2"/>
  <c r="V477" i="2" s="1"/>
  <c r="U428" i="2"/>
  <c r="V428" i="2" s="1"/>
  <c r="U422" i="2"/>
  <c r="V422" i="2" s="1"/>
  <c r="U406" i="2"/>
  <c r="V406" i="2" s="1"/>
  <c r="U141" i="2"/>
  <c r="V141" i="2" s="1"/>
  <c r="U453" i="2"/>
  <c r="V453" i="2" s="1"/>
  <c r="U140" i="2"/>
  <c r="V140" i="2" s="1"/>
  <c r="U203" i="2"/>
  <c r="V203" i="2" s="1"/>
  <c r="U440" i="2"/>
  <c r="V440" i="2" s="1"/>
  <c r="A570" i="2"/>
  <c r="A518" i="2"/>
  <c r="A609" i="2"/>
  <c r="A615" i="2"/>
  <c r="A120" i="2"/>
  <c r="A432" i="2"/>
  <c r="A525" i="2"/>
  <c r="A561" i="2"/>
  <c r="A433" i="2"/>
  <c r="A219" i="2"/>
  <c r="A614" i="2"/>
  <c r="A121" i="2"/>
  <c r="A526" i="2"/>
  <c r="A122" i="2"/>
  <c r="A535" i="2"/>
  <c r="A527" i="2"/>
  <c r="A196" i="2"/>
  <c r="A407" i="2"/>
  <c r="A464" i="2"/>
  <c r="T428" i="2"/>
  <c r="T422" i="2"/>
  <c r="T477" i="2"/>
  <c r="U489" i="2"/>
  <c r="V489" i="2" s="1"/>
  <c r="U488" i="2"/>
  <c r="V488" i="2" s="1"/>
  <c r="U569" i="2"/>
  <c r="V569" i="2" s="1"/>
  <c r="U552" i="2"/>
  <c r="V552" i="2" s="1"/>
  <c r="U550" i="2"/>
  <c r="V550" i="2" s="1"/>
  <c r="U432" i="2"/>
  <c r="V432" i="2" s="1"/>
  <c r="U615" i="2"/>
  <c r="V615" i="2" s="1"/>
  <c r="U561" i="2"/>
  <c r="V561" i="2" s="1"/>
  <c r="U411" i="2"/>
  <c r="V411" i="2" s="1"/>
  <c r="U541" i="2"/>
  <c r="V541" i="2" s="1"/>
  <c r="U530" i="2"/>
  <c r="V530" i="2" s="1"/>
  <c r="U476" i="2"/>
  <c r="V476" i="2" s="1"/>
  <c r="U421" i="2"/>
  <c r="V421" i="2" s="1"/>
  <c r="U427" i="2"/>
  <c r="V427" i="2" s="1"/>
  <c r="U204" i="2"/>
  <c r="V204" i="2" s="1"/>
  <c r="U439" i="2"/>
  <c r="V439" i="2" s="1"/>
  <c r="U196" i="2"/>
  <c r="V196" i="2" s="1"/>
  <c r="U527" i="2"/>
  <c r="V527" i="2" s="1"/>
  <c r="U407" i="2"/>
  <c r="V407" i="2" s="1"/>
  <c r="U282" i="2"/>
  <c r="V282" i="2" s="1"/>
  <c r="U241" i="2"/>
  <c r="V241" i="2" s="1"/>
  <c r="U464" i="2"/>
  <c r="V464" i="2" s="1"/>
  <c r="U192" i="2"/>
  <c r="V192" i="2" s="1"/>
  <c r="A131" i="2"/>
  <c r="T476" i="2"/>
  <c r="T421" i="2"/>
  <c r="T464" i="2"/>
  <c r="T509" i="2"/>
  <c r="A221" i="2"/>
  <c r="A545" i="2"/>
  <c r="A559" i="2"/>
  <c r="A130" i="2"/>
  <c r="A458" i="2"/>
  <c r="A389" i="2"/>
  <c r="U525" i="2"/>
  <c r="V525" i="2" s="1"/>
  <c r="U517" i="2"/>
  <c r="V517" i="2" s="1"/>
  <c r="U220" i="2"/>
  <c r="V220" i="2" s="1"/>
  <c r="U466" i="2"/>
  <c r="V466" i="2" s="1"/>
  <c r="U516" i="2"/>
  <c r="V516" i="2" s="1"/>
  <c r="U568" i="2"/>
  <c r="V568" i="2" s="1"/>
  <c r="U438" i="2"/>
  <c r="V438" i="2" s="1"/>
  <c r="U519" i="2"/>
  <c r="V519" i="2" s="1"/>
  <c r="U386" i="2"/>
  <c r="V386" i="2" s="1"/>
  <c r="U546" i="2"/>
  <c r="V546" i="2" s="1"/>
  <c r="U560" i="2"/>
  <c r="V560" i="2" s="1"/>
  <c r="U410" i="2"/>
  <c r="V410" i="2" s="1"/>
  <c r="U529" i="2"/>
  <c r="V529" i="2" s="1"/>
  <c r="U420" i="2"/>
  <c r="V420" i="2" s="1"/>
  <c r="U475" i="2"/>
  <c r="V475" i="2" s="1"/>
  <c r="U202" i="2"/>
  <c r="V202" i="2" s="1"/>
  <c r="U408" i="2"/>
  <c r="V408" i="2" s="1"/>
  <c r="U281" i="2"/>
  <c r="V281" i="2" s="1"/>
  <c r="U222" i="2"/>
  <c r="V222" i="2" s="1"/>
  <c r="A566" i="2"/>
  <c r="A388" i="2"/>
  <c r="A418" i="2"/>
  <c r="A129" i="2"/>
  <c r="U132" i="2"/>
  <c r="V132" i="2" s="1"/>
  <c r="A546" i="2"/>
  <c r="U128" i="2"/>
  <c r="V128" i="2" s="1"/>
  <c r="A562" i="2"/>
  <c r="A544" i="2"/>
  <c r="A473" i="2"/>
  <c r="A439" i="2"/>
  <c r="A404" i="2"/>
  <c r="A386" i="2"/>
  <c r="A214" i="2"/>
  <c r="T418" i="2"/>
  <c r="T473" i="2"/>
  <c r="T388" i="2"/>
  <c r="U201" i="2"/>
  <c r="V201" i="2" s="1"/>
  <c r="U450" i="2"/>
  <c r="V450" i="2" s="1"/>
  <c r="U221" i="2"/>
  <c r="V221" i="2" s="1"/>
  <c r="U465" i="2"/>
  <c r="V465" i="2" s="1"/>
  <c r="U610" i="2"/>
  <c r="V610" i="2" s="1"/>
  <c r="U216" i="2"/>
  <c r="V216" i="2" s="1"/>
  <c r="U437" i="2"/>
  <c r="V437" i="2" s="1"/>
  <c r="U564" i="2"/>
  <c r="V564" i="2" s="1"/>
  <c r="U214" i="2"/>
  <c r="V214" i="2" s="1"/>
  <c r="U416" i="2"/>
  <c r="V416" i="2" s="1"/>
  <c r="U545" i="2"/>
  <c r="V545" i="2" s="1"/>
  <c r="U539" i="2"/>
  <c r="V539" i="2" s="1"/>
  <c r="U409" i="2"/>
  <c r="V409" i="2" s="1"/>
  <c r="U474" i="2"/>
  <c r="V474" i="2" s="1"/>
  <c r="U419" i="2"/>
  <c r="V419" i="2" s="1"/>
  <c r="U389" i="2"/>
  <c r="V389" i="2" s="1"/>
  <c r="U199" i="2"/>
  <c r="V199" i="2" s="1"/>
  <c r="U441" i="2"/>
  <c r="V441" i="2" s="1"/>
  <c r="U537" i="2"/>
  <c r="V537" i="2" s="1"/>
  <c r="U224" i="2"/>
  <c r="V224" i="2" s="1"/>
  <c r="U403" i="2"/>
  <c r="V403" i="2" s="1"/>
  <c r="U193" i="2"/>
  <c r="V193" i="2" s="1"/>
  <c r="U179" i="2"/>
  <c r="V179" i="2" s="1"/>
  <c r="U190" i="2"/>
  <c r="V190" i="2" s="1"/>
  <c r="U250" i="2"/>
  <c r="V250" i="2" s="1"/>
  <c r="A405" i="2"/>
  <c r="A554" i="2"/>
  <c r="U155" i="2"/>
  <c r="V155" i="2" s="1"/>
  <c r="A157" i="2"/>
  <c r="A127" i="2"/>
  <c r="U145" i="2"/>
  <c r="V145" i="2" s="1"/>
  <c r="U131" i="2"/>
  <c r="V131" i="2" s="1"/>
  <c r="U124" i="2"/>
  <c r="V124" i="2" s="1"/>
  <c r="A612" i="2"/>
  <c r="A543" i="2"/>
  <c r="A455" i="2"/>
  <c r="A438" i="2"/>
  <c r="A402" i="2"/>
  <c r="A213" i="2"/>
  <c r="A193" i="2"/>
  <c r="U567" i="2"/>
  <c r="V567" i="2" s="1"/>
  <c r="U402" i="2"/>
  <c r="V402" i="2" s="1"/>
  <c r="T387" i="2"/>
  <c r="T417" i="2"/>
  <c r="A5" i="2"/>
  <c r="A8" i="2"/>
  <c r="U157" i="2"/>
  <c r="V157" i="2" s="1"/>
  <c r="U137" i="2"/>
  <c r="V137" i="2" s="1"/>
  <c r="A156" i="2"/>
  <c r="A141" i="2"/>
  <c r="A126" i="2"/>
  <c r="A50" i="2"/>
  <c r="A611" i="2"/>
  <c r="A542" i="2"/>
  <c r="A420" i="2"/>
  <c r="A212" i="2"/>
  <c r="A190" i="2"/>
  <c r="U559" i="2"/>
  <c r="V559" i="2" s="1"/>
  <c r="U210" i="2"/>
  <c r="V210" i="2" s="1"/>
  <c r="U458" i="2"/>
  <c r="V458" i="2" s="1"/>
  <c r="U607" i="2"/>
  <c r="V607" i="2" s="1"/>
  <c r="U200" i="2"/>
  <c r="V200" i="2" s="1"/>
  <c r="U455" i="2"/>
  <c r="V455" i="2" s="1"/>
  <c r="U611" i="2"/>
  <c r="V611" i="2" s="1"/>
  <c r="U514" i="2"/>
  <c r="V514" i="2" s="1"/>
  <c r="U566" i="2"/>
  <c r="V566" i="2" s="1"/>
  <c r="U215" i="2"/>
  <c r="V215" i="2" s="1"/>
  <c r="U436" i="2"/>
  <c r="V436" i="2" s="1"/>
  <c r="U212" i="2"/>
  <c r="V212" i="2" s="1"/>
  <c r="U415" i="2"/>
  <c r="V415" i="2" s="1"/>
  <c r="U558" i="2"/>
  <c r="V558" i="2" s="1"/>
  <c r="U534" i="2"/>
  <c r="V534" i="2" s="1"/>
  <c r="U431" i="2"/>
  <c r="V431" i="2" s="1"/>
  <c r="U473" i="2"/>
  <c r="V473" i="2" s="1"/>
  <c r="U388" i="2"/>
  <c r="V388" i="2" s="1"/>
  <c r="U418" i="2"/>
  <c r="V418" i="2" s="1"/>
  <c r="U400" i="2"/>
  <c r="V400" i="2" s="1"/>
  <c r="A155" i="2"/>
  <c r="A125" i="2"/>
  <c r="A95" i="2"/>
  <c r="A64" i="2"/>
  <c r="U158" i="2"/>
  <c r="V158" i="2" s="1"/>
  <c r="U130" i="2"/>
  <c r="V130" i="2" s="1"/>
  <c r="U95" i="2"/>
  <c r="V95" i="2" s="1"/>
  <c r="A610" i="2"/>
  <c r="A558" i="2"/>
  <c r="A541" i="2"/>
  <c r="A436" i="2"/>
  <c r="A211" i="2"/>
  <c r="A188" i="2"/>
  <c r="T217" i="2"/>
  <c r="T553" i="2"/>
  <c r="T203" i="2"/>
  <c r="T327" i="2"/>
  <c r="T440" i="2"/>
  <c r="U64" i="2"/>
  <c r="V64" i="2" s="1"/>
  <c r="A124" i="2"/>
  <c r="A557" i="2"/>
  <c r="A452" i="2"/>
  <c r="A416" i="2"/>
  <c r="A381" i="2"/>
  <c r="A210" i="2"/>
  <c r="U211" i="2"/>
  <c r="V211" i="2" s="1"/>
  <c r="U548" i="2"/>
  <c r="V548" i="2" s="1"/>
  <c r="U457" i="2"/>
  <c r="V457" i="2" s="1"/>
  <c r="U451" i="2"/>
  <c r="V451" i="2" s="1"/>
  <c r="U435" i="2"/>
  <c r="V435" i="2" s="1"/>
  <c r="U562" i="2"/>
  <c r="V562" i="2" s="1"/>
  <c r="U213" i="2"/>
  <c r="V213" i="2" s="1"/>
  <c r="U414" i="2"/>
  <c r="V414" i="2" s="1"/>
  <c r="U533" i="2"/>
  <c r="V533" i="2" s="1"/>
  <c r="U424" i="2"/>
  <c r="V424" i="2" s="1"/>
  <c r="U430" i="2"/>
  <c r="V430" i="2" s="1"/>
  <c r="U491" i="2"/>
  <c r="V491" i="2" s="1"/>
  <c r="U387" i="2"/>
  <c r="V387" i="2" s="1"/>
  <c r="U417" i="2"/>
  <c r="V417" i="2" s="1"/>
  <c r="U198" i="2"/>
  <c r="V198" i="2" s="1"/>
  <c r="U536" i="2"/>
  <c r="V536" i="2" s="1"/>
  <c r="U237" i="2"/>
  <c r="V237" i="2" s="1"/>
  <c r="A26" i="2"/>
  <c r="U127" i="2"/>
  <c r="V127" i="2" s="1"/>
  <c r="A153" i="2"/>
  <c r="A123" i="2"/>
  <c r="A608" i="2"/>
  <c r="A538" i="2"/>
  <c r="U606" i="2"/>
  <c r="V606" i="2" s="1"/>
  <c r="T410" i="2"/>
  <c r="T540" i="2"/>
  <c r="T529" i="2"/>
  <c r="A400" i="2"/>
  <c r="A164" i="2"/>
  <c r="A178" i="2"/>
  <c r="U120" i="2"/>
  <c r="V120" i="2" s="1"/>
  <c r="A137" i="2"/>
  <c r="A61" i="2"/>
  <c r="A537" i="2"/>
  <c r="A396" i="2"/>
  <c r="U528" i="2"/>
  <c r="V528" i="2" s="1"/>
  <c r="T199" i="2"/>
  <c r="T441" i="2"/>
  <c r="T537" i="2"/>
  <c r="U456" i="2"/>
  <c r="V456" i="2" s="1"/>
  <c r="U608" i="2"/>
  <c r="V608" i="2" s="1"/>
  <c r="U547" i="2"/>
  <c r="V547" i="2" s="1"/>
  <c r="U205" i="2"/>
  <c r="V205" i="2" s="1"/>
  <c r="U452" i="2"/>
  <c r="V452" i="2" s="1"/>
  <c r="U413" i="2"/>
  <c r="V413" i="2" s="1"/>
  <c r="U532" i="2"/>
  <c r="V532" i="2" s="1"/>
  <c r="U543" i="2"/>
  <c r="V543" i="2" s="1"/>
  <c r="U423" i="2"/>
  <c r="V423" i="2" s="1"/>
  <c r="U429" i="2"/>
  <c r="V429" i="2" s="1"/>
  <c r="U478" i="2"/>
  <c r="V478" i="2" s="1"/>
  <c r="U188" i="2"/>
  <c r="V188" i="2" s="1"/>
  <c r="U405" i="2"/>
  <c r="V405" i="2" s="1"/>
  <c r="U381" i="2"/>
  <c r="V381" i="2" s="1"/>
  <c r="U538" i="2"/>
  <c r="V538" i="2" s="1"/>
  <c r="U197" i="2"/>
  <c r="V197" i="2" s="1"/>
  <c r="U454" i="2"/>
  <c r="V454" i="2" s="1"/>
  <c r="U270" i="2"/>
  <c r="V270" i="2" s="1"/>
  <c r="U463" i="2"/>
  <c r="V463" i="2" s="1"/>
  <c r="U180" i="2"/>
  <c r="V180" i="2" s="1"/>
  <c r="U324" i="2"/>
  <c r="V324" i="2" s="1"/>
  <c r="U404" i="2"/>
  <c r="V404" i="2" s="1"/>
  <c r="U191" i="2"/>
  <c r="V191" i="2" s="1"/>
  <c r="U396" i="2"/>
  <c r="V396" i="2" s="1"/>
  <c r="A430" i="2"/>
  <c r="A491" i="2"/>
  <c r="U156" i="2"/>
  <c r="V156" i="2" s="1"/>
  <c r="A135" i="2"/>
  <c r="A606" i="2"/>
  <c r="A466" i="2"/>
  <c r="A412" i="2"/>
  <c r="A203" i="2"/>
  <c r="U540" i="2"/>
  <c r="V540" i="2" s="1"/>
  <c r="T427" i="2"/>
  <c r="T431" i="2"/>
  <c r="T492" i="2"/>
  <c r="U129" i="2"/>
  <c r="V129" i="2" s="1"/>
  <c r="U122" i="2"/>
  <c r="V122" i="2" s="1"/>
  <c r="A534" i="2"/>
  <c r="A516" i="2"/>
  <c r="A465" i="2"/>
  <c r="A202" i="2"/>
  <c r="U563" i="2"/>
  <c r="V563" i="2" s="1"/>
  <c r="U554" i="2"/>
  <c r="V554" i="2" s="1"/>
  <c r="U549" i="2"/>
  <c r="V549" i="2" s="1"/>
  <c r="T137" i="2"/>
  <c r="T144" i="2"/>
  <c r="T135" i="2"/>
  <c r="U159" i="2"/>
  <c r="V159" i="2" s="1"/>
  <c r="U123" i="2"/>
  <c r="V123" i="2" s="1"/>
  <c r="U61" i="2"/>
  <c r="V61" i="2" s="1"/>
  <c r="U144" i="2"/>
  <c r="V144" i="2" s="1"/>
  <c r="Y131" i="2"/>
  <c r="Z131" i="2" s="1"/>
  <c r="AN131" i="2" s="1"/>
  <c r="A34" i="2"/>
  <c r="U26" i="2"/>
  <c r="V26" i="2" s="1"/>
  <c r="U4" i="2"/>
  <c r="V4" i="2" s="1"/>
  <c r="A28" i="2"/>
  <c r="A27" i="2"/>
  <c r="A29" i="2"/>
  <c r="A31" i="2"/>
  <c r="A24" i="2"/>
  <c r="U24" i="2"/>
  <c r="V24" i="2" s="1"/>
  <c r="U8" i="2"/>
  <c r="V8" i="2" s="1"/>
  <c r="U9" i="2"/>
  <c r="V9" i="2" s="1"/>
  <c r="U22" i="2"/>
  <c r="V22" i="2" s="1"/>
  <c r="U5" i="2"/>
  <c r="V5" i="2" s="1"/>
  <c r="A33" i="2"/>
  <c r="A32" i="2"/>
  <c r="A30" i="2"/>
  <c r="A9" i="2"/>
  <c r="AP372" i="1"/>
  <c r="AG447" i="1"/>
  <c r="AL446" i="1"/>
  <c r="AL412" i="1"/>
  <c r="AI408" i="1"/>
  <c r="AG516" i="1"/>
  <c r="AH438" i="1"/>
  <c r="AL548" i="1"/>
  <c r="AI449" i="1"/>
  <c r="G474" i="1"/>
  <c r="L474" i="1" s="1"/>
  <c r="G498" i="1"/>
  <c r="L498" i="1" s="1"/>
  <c r="G137" i="1"/>
  <c r="L137" i="1" s="1"/>
  <c r="AZ508" i="2"/>
  <c r="AZ507" i="2"/>
  <c r="G486" i="1"/>
  <c r="L486" i="1" s="1"/>
  <c r="G554" i="1"/>
  <c r="AZ551" i="2"/>
  <c r="AZ379" i="2"/>
  <c r="T483" i="2"/>
  <c r="G553" i="1"/>
  <c r="AZ552" i="2"/>
  <c r="AZ484" i="2"/>
  <c r="AZ483" i="2"/>
  <c r="G501" i="1"/>
  <c r="L501" i="1" s="1"/>
  <c r="AZ24" i="2"/>
  <c r="AZ401" i="2"/>
  <c r="AZ523" i="2"/>
  <c r="AZ23" i="2"/>
  <c r="AZ469" i="2"/>
  <c r="AZ241" i="2"/>
  <c r="AZ326" i="2"/>
  <c r="AZ192" i="2"/>
  <c r="AZ227" i="2"/>
  <c r="T1077" i="2"/>
  <c r="AZ488" i="2"/>
  <c r="AZ481" i="2"/>
  <c r="AZ284" i="2"/>
  <c r="AZ487" i="2"/>
  <c r="AZ550" i="2"/>
  <c r="G415" i="1"/>
  <c r="AZ479" i="2"/>
  <c r="AZ180" i="2"/>
  <c r="G146" i="1"/>
  <c r="L146" i="1" s="1"/>
  <c r="AZ218" i="2"/>
  <c r="G530" i="1"/>
  <c r="L530" i="1" s="1"/>
  <c r="G457" i="1"/>
  <c r="L457" i="1" s="1"/>
  <c r="T1071" i="2"/>
  <c r="G516" i="1"/>
  <c r="L516" i="1" s="1"/>
  <c r="T1069" i="2"/>
  <c r="G155" i="1"/>
  <c r="G446" i="1"/>
  <c r="G394" i="1"/>
  <c r="G385" i="1"/>
  <c r="G449" i="1"/>
  <c r="G427" i="1"/>
  <c r="G550" i="1"/>
  <c r="T908" i="2"/>
  <c r="G544" i="1"/>
  <c r="L544" i="1" s="1"/>
  <c r="G532" i="1"/>
  <c r="L532" i="1" s="1"/>
  <c r="T723" i="2"/>
  <c r="G401" i="1"/>
  <c r="G493" i="1"/>
  <c r="L493" i="1" s="1"/>
  <c r="G410" i="1"/>
  <c r="G422" i="1"/>
  <c r="G466" i="1"/>
  <c r="G535" i="1"/>
  <c r="T482" i="2"/>
  <c r="G437" i="1"/>
  <c r="T490" i="2"/>
  <c r="G512" i="1"/>
  <c r="L512" i="1" s="1"/>
  <c r="G483" i="1"/>
  <c r="L483" i="1" s="1"/>
  <c r="G476" i="1"/>
  <c r="L476" i="1" s="1"/>
  <c r="G405" i="1"/>
  <c r="G438" i="1"/>
  <c r="G458" i="1"/>
  <c r="L458" i="1" s="1"/>
  <c r="G428" i="1"/>
  <c r="G417" i="1"/>
  <c r="G375" i="1"/>
  <c r="G367" i="1"/>
  <c r="G442" i="1"/>
  <c r="L442" i="1" s="1"/>
  <c r="G380" i="1"/>
  <c r="L380" i="1" s="1"/>
  <c r="G543" i="1"/>
  <c r="L543" i="1" s="1"/>
  <c r="G525" i="1"/>
  <c r="G517" i="1"/>
  <c r="G489" i="1"/>
  <c r="L489" i="1" s="1"/>
  <c r="G482" i="1"/>
  <c r="G557" i="1"/>
  <c r="G470" i="1"/>
  <c r="L470" i="1" s="1"/>
  <c r="G29" i="1"/>
  <c r="G403" i="1"/>
  <c r="G381" i="1"/>
  <c r="AG367" i="1"/>
  <c r="AL367" i="1"/>
  <c r="G352" i="1"/>
  <c r="T1297" i="2"/>
  <c r="G434" i="1"/>
  <c r="L434" i="1" s="1"/>
  <c r="G314" i="1"/>
  <c r="G266" i="1"/>
  <c r="G546" i="1"/>
  <c r="L546" i="1" s="1"/>
  <c r="G475" i="1"/>
  <c r="L475" i="1" s="1"/>
  <c r="G101" i="1"/>
  <c r="L101" i="1" s="1"/>
  <c r="T1068" i="2"/>
  <c r="G416" i="1"/>
  <c r="G395" i="1"/>
  <c r="G95" i="1"/>
  <c r="L95" i="1" s="1"/>
  <c r="T965" i="2"/>
  <c r="T1205" i="2"/>
  <c r="T782" i="2"/>
  <c r="G45" i="1"/>
  <c r="L45" i="1" s="1"/>
  <c r="G323" i="1"/>
  <c r="T397" i="2"/>
  <c r="G41" i="1"/>
  <c r="G494" i="1"/>
  <c r="G481" i="1"/>
  <c r="G551" i="1"/>
  <c r="G469" i="1"/>
  <c r="L469" i="1" s="1"/>
  <c r="G467" i="1"/>
  <c r="G423" i="1"/>
  <c r="G374" i="1"/>
  <c r="G450" i="1"/>
  <c r="L450" i="1" s="1"/>
  <c r="G441" i="1"/>
  <c r="L441" i="1" s="1"/>
  <c r="T1223" i="2"/>
  <c r="G113" i="1"/>
  <c r="G311" i="1"/>
  <c r="T1356" i="2"/>
  <c r="G445" i="1"/>
  <c r="G524" i="1"/>
  <c r="G495" i="1"/>
  <c r="G488" i="1"/>
  <c r="G556" i="1"/>
  <c r="G533" i="1"/>
  <c r="L533" i="1" s="1"/>
  <c r="G523" i="1"/>
  <c r="G503" i="1"/>
  <c r="L503" i="1" s="1"/>
  <c r="T485" i="2"/>
  <c r="G480" i="1"/>
  <c r="L480" i="1" s="1"/>
  <c r="T194" i="2"/>
  <c r="T909" i="2"/>
  <c r="G272" i="1"/>
  <c r="T1094" i="2"/>
  <c r="T1067" i="2"/>
  <c r="T1287" i="2"/>
  <c r="G344" i="1"/>
  <c r="G32" i="1"/>
  <c r="G133" i="1"/>
  <c r="L133" i="1" s="1"/>
  <c r="G37" i="1"/>
  <c r="G358" i="1"/>
  <c r="G522" i="1"/>
  <c r="G507" i="1"/>
  <c r="L507" i="1" s="1"/>
  <c r="G502" i="1"/>
  <c r="L502" i="1" s="1"/>
  <c r="G468" i="1"/>
  <c r="L468" i="1" s="1"/>
  <c r="G465" i="1"/>
  <c r="T1093" i="2"/>
  <c r="T1019" i="2"/>
  <c r="G269" i="1"/>
  <c r="L269" i="1" s="1"/>
  <c r="G379" i="1"/>
  <c r="G364" i="1"/>
  <c r="G132" i="1"/>
  <c r="L132" i="1" s="1"/>
  <c r="G389" i="1"/>
  <c r="L389" i="1" s="1"/>
  <c r="G531" i="1"/>
  <c r="L531" i="1" s="1"/>
  <c r="G135" i="1"/>
  <c r="L135" i="1" s="1"/>
  <c r="G436" i="1"/>
  <c r="T1058" i="2"/>
  <c r="G456" i="1"/>
  <c r="L456" i="1" s="1"/>
  <c r="T325" i="2"/>
  <c r="G393" i="1"/>
  <c r="L393" i="1" s="1"/>
  <c r="G492" i="1"/>
  <c r="L492" i="1" s="1"/>
  <c r="T24" i="2"/>
  <c r="G548" i="1"/>
  <c r="G499" i="1"/>
  <c r="L499" i="1" s="1"/>
  <c r="G105" i="1"/>
  <c r="L105" i="1" s="1"/>
  <c r="G464" i="1"/>
  <c r="G447" i="1"/>
  <c r="G431" i="1"/>
  <c r="G414" i="1"/>
  <c r="T1334" i="2"/>
  <c r="G452" i="1"/>
  <c r="L452" i="1" s="1"/>
  <c r="G451" i="1"/>
  <c r="G443" i="1"/>
  <c r="L443" i="1" s="1"/>
  <c r="G392" i="1"/>
  <c r="L392" i="1" s="1"/>
  <c r="G505" i="1"/>
  <c r="G478" i="1"/>
  <c r="L478" i="1" s="1"/>
  <c r="T1081" i="2"/>
  <c r="G426" i="1"/>
  <c r="G408" i="1"/>
  <c r="G399" i="1"/>
  <c r="G97" i="1"/>
  <c r="L97" i="1" s="1"/>
  <c r="G363" i="1"/>
  <c r="G355" i="1"/>
  <c r="G406" i="1"/>
  <c r="L406" i="1" s="1"/>
  <c r="G538" i="1"/>
  <c r="L538" i="1" s="1"/>
  <c r="G514" i="1"/>
  <c r="L514" i="1" s="1"/>
  <c r="G559" i="1"/>
  <c r="AG554" i="1"/>
  <c r="AL554" i="1"/>
  <c r="AM554" i="1"/>
  <c r="G477" i="1"/>
  <c r="L477" i="1" s="1"/>
  <c r="G473" i="1"/>
  <c r="L473" i="1" s="1"/>
  <c r="T812" i="2"/>
  <c r="G463" i="1"/>
  <c r="G459" i="1"/>
  <c r="L459" i="1" s="1"/>
  <c r="G430" i="1"/>
  <c r="T1271" i="2"/>
  <c r="G454" i="1"/>
  <c r="L454" i="1" s="1"/>
  <c r="G27" i="1"/>
  <c r="G348" i="1"/>
  <c r="G404" i="1"/>
  <c r="L404" i="1" s="1"/>
  <c r="G391" i="1"/>
  <c r="L391" i="1" s="1"/>
  <c r="G545" i="1"/>
  <c r="L545" i="1" s="1"/>
  <c r="G504" i="1"/>
  <c r="L504" i="1" s="1"/>
  <c r="G479" i="1"/>
  <c r="L479" i="1" s="1"/>
  <c r="G462" i="1"/>
  <c r="T1070" i="2"/>
  <c r="G412" i="1"/>
  <c r="G407" i="1"/>
  <c r="G362" i="1"/>
  <c r="G60" i="1"/>
  <c r="L60" i="1" s="1"/>
  <c r="G484" i="1"/>
  <c r="L484" i="1" s="1"/>
  <c r="G558" i="1"/>
  <c r="G261" i="1"/>
  <c r="L261" i="1" s="1"/>
  <c r="G471" i="1"/>
  <c r="L471" i="1" s="1"/>
  <c r="G259" i="1"/>
  <c r="L259" i="1" s="1"/>
  <c r="G429" i="1"/>
  <c r="T1057" i="2"/>
  <c r="G262" i="1"/>
  <c r="L262" i="1" s="1"/>
  <c r="G453" i="1"/>
  <c r="L453" i="1" s="1"/>
  <c r="G369" i="1"/>
  <c r="G347" i="1"/>
  <c r="C223" i="19"/>
  <c r="G390" i="1"/>
  <c r="L390" i="1" s="1"/>
  <c r="G108" i="1"/>
  <c r="L108" i="1" s="1"/>
  <c r="G418" i="1"/>
  <c r="G411" i="1"/>
  <c r="G455" i="1"/>
  <c r="L455" i="1" s="1"/>
  <c r="G361" i="1"/>
  <c r="G353" i="1"/>
  <c r="G435" i="1"/>
  <c r="L435" i="1" s="1"/>
  <c r="G305" i="1"/>
  <c r="AI554" i="1"/>
  <c r="AH516" i="1"/>
  <c r="N516" i="1" s="1"/>
  <c r="AH554" i="1"/>
  <c r="N554" i="1" s="1"/>
  <c r="AF23" i="2" s="1"/>
  <c r="AH23" i="2" s="1"/>
  <c r="AL438" i="1"/>
  <c r="AI438" i="1"/>
  <c r="AM367" i="1"/>
  <c r="AI367" i="1"/>
  <c r="AH367" i="1"/>
  <c r="AH449" i="1"/>
  <c r="AL449" i="1"/>
  <c r="AG449" i="1"/>
  <c r="AG438" i="1"/>
  <c r="AM516" i="1"/>
  <c r="AM548" i="1"/>
  <c r="AL516" i="1"/>
  <c r="AI548" i="1"/>
  <c r="AI516" i="1"/>
  <c r="AH548" i="1"/>
  <c r="N548" i="1" s="1"/>
  <c r="AM438" i="1"/>
  <c r="AG548" i="1"/>
  <c r="AM449" i="1"/>
  <c r="G542" i="1"/>
  <c r="L542" i="1" s="1"/>
  <c r="G537" i="1"/>
  <c r="L537" i="1" s="1"/>
  <c r="G552" i="1"/>
  <c r="G147" i="1"/>
  <c r="L147" i="1" s="1"/>
  <c r="G94" i="1"/>
  <c r="L94" i="1" s="1"/>
  <c r="G334" i="1"/>
  <c r="G397" i="1"/>
  <c r="L397" i="1" s="1"/>
  <c r="T489" i="2"/>
  <c r="T1024" i="2"/>
  <c r="T486" i="2"/>
  <c r="T1056" i="2"/>
  <c r="T1335" i="2"/>
  <c r="T613" i="2"/>
  <c r="G413" i="1"/>
  <c r="G96" i="1"/>
  <c r="L96" i="1" s="1"/>
  <c r="G365" i="1"/>
  <c r="G339" i="1"/>
  <c r="G541" i="1"/>
  <c r="L541" i="1" s="1"/>
  <c r="G536" i="1"/>
  <c r="L536" i="1" s="1"/>
  <c r="G527" i="1"/>
  <c r="G521" i="1"/>
  <c r="G529" i="1"/>
  <c r="L529" i="1" s="1"/>
  <c r="G509" i="1"/>
  <c r="G511" i="1"/>
  <c r="L511" i="1" s="1"/>
  <c r="G497" i="1"/>
  <c r="G491" i="1"/>
  <c r="G485" i="1"/>
  <c r="G102" i="1"/>
  <c r="L102" i="1" s="1"/>
  <c r="G260" i="1"/>
  <c r="L260" i="1" s="1"/>
  <c r="G424" i="1"/>
  <c r="G409" i="1"/>
  <c r="G360" i="1"/>
  <c r="T1220" i="2"/>
  <c r="T1031" i="2"/>
  <c r="T1054" i="2"/>
  <c r="G472" i="1"/>
  <c r="G51" i="1"/>
  <c r="L51" i="1" s="1"/>
  <c r="G561" i="1"/>
  <c r="L561" i="1" s="1"/>
  <c r="G540" i="1"/>
  <c r="L540" i="1" s="1"/>
  <c r="G534" i="1"/>
  <c r="L534" i="1" s="1"/>
  <c r="G526" i="1"/>
  <c r="G520" i="1"/>
  <c r="G528" i="1"/>
  <c r="L528" i="1" s="1"/>
  <c r="G508" i="1"/>
  <c r="L508" i="1" s="1"/>
  <c r="G510" i="1"/>
  <c r="G134" i="1"/>
  <c r="L134" i="1" s="1"/>
  <c r="G460" i="1"/>
  <c r="L460" i="1" s="1"/>
  <c r="G419" i="1"/>
  <c r="G20" i="1"/>
  <c r="L20" i="1" s="1"/>
  <c r="G372" i="1"/>
  <c r="G549" i="1"/>
  <c r="G461" i="1"/>
  <c r="L461" i="1" s="1"/>
  <c r="T622" i="2"/>
  <c r="G384" i="1"/>
  <c r="G345" i="1"/>
  <c r="G440" i="1"/>
  <c r="L440" i="1" s="1"/>
  <c r="G34" i="1"/>
  <c r="T26" i="2"/>
  <c r="T1066" i="2"/>
  <c r="G383" i="1"/>
  <c r="L383" i="1" s="1"/>
  <c r="G388" i="1"/>
  <c r="L388" i="1" s="1"/>
  <c r="G371" i="1"/>
  <c r="L371" i="1" s="1"/>
  <c r="G387" i="1"/>
  <c r="L387" i="1" s="1"/>
  <c r="G386" i="1"/>
  <c r="L386" i="1" s="1"/>
  <c r="G370" i="1"/>
  <c r="L370" i="1" s="1"/>
  <c r="F36" i="19"/>
  <c r="L274" i="19" l="1"/>
  <c r="M231" i="19"/>
  <c r="C13" i="19"/>
  <c r="C16" i="19"/>
  <c r="N68" i="19"/>
  <c r="C225" i="19"/>
  <c r="C277" i="19"/>
  <c r="N221" i="19"/>
  <c r="N14" i="19"/>
  <c r="N245" i="19"/>
  <c r="M274" i="19"/>
  <c r="C232" i="19"/>
  <c r="L278" i="19"/>
  <c r="C14" i="19"/>
  <c r="N9" i="19"/>
  <c r="N75" i="19"/>
  <c r="C288" i="19"/>
  <c r="C75" i="19"/>
  <c r="L288" i="19"/>
  <c r="C5" i="19"/>
  <c r="C276" i="19"/>
  <c r="C282" i="19"/>
  <c r="M249" i="19"/>
  <c r="N227" i="19"/>
  <c r="N233" i="19"/>
  <c r="N218" i="19"/>
  <c r="N61" i="19"/>
  <c r="N284" i="19"/>
  <c r="N246" i="19"/>
  <c r="N234" i="19"/>
  <c r="N236" i="19"/>
  <c r="C229" i="19"/>
  <c r="L231" i="19"/>
  <c r="C265" i="19"/>
  <c r="N228" i="19"/>
  <c r="L272" i="19"/>
  <c r="N282" i="19"/>
  <c r="C275" i="19"/>
  <c r="N268" i="19"/>
  <c r="C6" i="19"/>
  <c r="C74" i="19"/>
  <c r="N72" i="19"/>
  <c r="M279" i="19"/>
  <c r="N66" i="19"/>
  <c r="N6" i="19"/>
  <c r="N269" i="19"/>
  <c r="N237" i="19"/>
  <c r="N224" i="19"/>
  <c r="C9" i="19"/>
  <c r="M280" i="19"/>
  <c r="N230" i="19"/>
  <c r="N283" i="19"/>
  <c r="L280" i="19"/>
  <c r="N235" i="19"/>
  <c r="N70" i="19"/>
  <c r="N3" i="19"/>
  <c r="C235" i="19"/>
  <c r="N240" i="19"/>
  <c r="N219" i="19"/>
  <c r="N8" i="19"/>
  <c r="N67" i="19"/>
  <c r="N232" i="19"/>
  <c r="N64" i="19"/>
  <c r="C219" i="19"/>
  <c r="C226" i="19"/>
  <c r="N91" i="19"/>
  <c r="N270" i="19"/>
  <c r="N60" i="19"/>
  <c r="N4" i="19"/>
  <c r="C8" i="19"/>
  <c r="N5" i="19"/>
  <c r="C279" i="19"/>
  <c r="N93" i="19"/>
  <c r="C3" i="19"/>
  <c r="M248" i="19"/>
  <c r="N13" i="19"/>
  <c r="L255" i="19"/>
  <c r="N2" i="19"/>
  <c r="L46" i="1"/>
  <c r="AG394" i="1"/>
  <c r="N238" i="19"/>
  <c r="L510" i="1"/>
  <c r="C12" i="19"/>
  <c r="L519" i="1"/>
  <c r="C18" i="19"/>
  <c r="L558" i="1"/>
  <c r="C34" i="19"/>
  <c r="L464" i="1"/>
  <c r="C69" i="19"/>
  <c r="L549" i="1"/>
  <c r="C25" i="19"/>
  <c r="L527" i="1"/>
  <c r="C22" i="19"/>
  <c r="L411" i="1"/>
  <c r="C251" i="19"/>
  <c r="L408" i="1"/>
  <c r="C248" i="19"/>
  <c r="L403" i="1"/>
  <c r="C246" i="19"/>
  <c r="L438" i="1"/>
  <c r="C274" i="19"/>
  <c r="AI400" i="1"/>
  <c r="N243" i="19"/>
  <c r="L347" i="1"/>
  <c r="C61" i="19"/>
  <c r="L372" i="1"/>
  <c r="C95" i="19"/>
  <c r="L552" i="1"/>
  <c r="C28" i="19"/>
  <c r="L463" i="1"/>
  <c r="C68" i="19"/>
  <c r="L405" i="1"/>
  <c r="C66" i="19"/>
  <c r="AL360" i="1"/>
  <c r="N94" i="19"/>
  <c r="L400" i="1"/>
  <c r="C243" i="19"/>
  <c r="AM509" i="1"/>
  <c r="N15" i="19"/>
  <c r="AI34" i="1"/>
  <c r="N74" i="19"/>
  <c r="AM464" i="1"/>
  <c r="N69" i="19"/>
  <c r="L418" i="1"/>
  <c r="C258" i="19"/>
  <c r="L362" i="1"/>
  <c r="C227" i="19"/>
  <c r="L426" i="1"/>
  <c r="C266" i="19"/>
  <c r="L548" i="1"/>
  <c r="C24" i="19"/>
  <c r="L407" i="1"/>
  <c r="C247" i="19"/>
  <c r="L395" i="1"/>
  <c r="C239" i="19"/>
  <c r="L550" i="1"/>
  <c r="C26" i="19"/>
  <c r="L415" i="1"/>
  <c r="C255" i="19"/>
  <c r="AI525" i="1"/>
  <c r="N20" i="19"/>
  <c r="L419" i="1"/>
  <c r="C259" i="19"/>
  <c r="L427" i="1"/>
  <c r="C267" i="19"/>
  <c r="M30" i="19"/>
  <c r="L559" i="1"/>
  <c r="C35" i="19"/>
  <c r="L436" i="1"/>
  <c r="C272" i="19"/>
  <c r="L358" i="1"/>
  <c r="C93" i="19"/>
  <c r="L556" i="1"/>
  <c r="C32" i="19"/>
  <c r="L481" i="1"/>
  <c r="C2" i="19"/>
  <c r="C23" i="19"/>
  <c r="AI431" i="1"/>
  <c r="N271" i="19"/>
  <c r="L374" i="1"/>
  <c r="C233" i="19"/>
  <c r="L365" i="1"/>
  <c r="C230" i="19"/>
  <c r="AG401" i="1"/>
  <c r="N244" i="19"/>
  <c r="L424" i="1"/>
  <c r="C264" i="19"/>
  <c r="L350" i="1"/>
  <c r="C81" i="19"/>
  <c r="L520" i="1"/>
  <c r="L485" i="1"/>
  <c r="C4" i="19"/>
  <c r="M24" i="19"/>
  <c r="L305" i="1"/>
  <c r="C90" i="19"/>
  <c r="L466" i="1"/>
  <c r="C71" i="19"/>
  <c r="Y271" i="2"/>
  <c r="Z271" i="2" s="1"/>
  <c r="AN271" i="2" s="1"/>
  <c r="L287" i="19"/>
  <c r="L402" i="1"/>
  <c r="C245" i="19"/>
  <c r="L340" i="1"/>
  <c r="C92" i="19"/>
  <c r="AL345" i="1"/>
  <c r="N225" i="19"/>
  <c r="AH348" i="1"/>
  <c r="N348" i="1" s="1"/>
  <c r="AF180" i="2" s="1"/>
  <c r="AH180" i="2" s="1"/>
  <c r="N62" i="19"/>
  <c r="C33" i="19"/>
  <c r="C17" i="19"/>
  <c r="M31" i="19"/>
  <c r="L437" i="1"/>
  <c r="C273" i="19"/>
  <c r="L351" i="1"/>
  <c r="C63" i="19"/>
  <c r="AH526" i="1"/>
  <c r="N526" i="1" s="1"/>
  <c r="AF490" i="2" s="1"/>
  <c r="AH490" i="2" s="1"/>
  <c r="N21" i="19"/>
  <c r="Y23" i="2"/>
  <c r="Z23" i="2" s="1"/>
  <c r="AN23" i="2" s="1"/>
  <c r="L30" i="19"/>
  <c r="L553" i="1"/>
  <c r="C29" i="19"/>
  <c r="C21" i="19"/>
  <c r="L491" i="1"/>
  <c r="C7" i="19"/>
  <c r="L324" i="1"/>
  <c r="C220" i="19"/>
  <c r="L429" i="1"/>
  <c r="C269" i="19"/>
  <c r="L41" i="1"/>
  <c r="C11" i="19"/>
  <c r="L422" i="1"/>
  <c r="C262" i="19"/>
  <c r="AG372" i="1"/>
  <c r="N95" i="19"/>
  <c r="L420" i="1"/>
  <c r="C260" i="19"/>
  <c r="L412" i="1"/>
  <c r="C252" i="19"/>
  <c r="L416" i="1"/>
  <c r="C256" i="19"/>
  <c r="AI381" i="1"/>
  <c r="N73" i="19"/>
  <c r="L309" i="1"/>
  <c r="C217" i="19"/>
  <c r="L462" i="1"/>
  <c r="C67" i="19"/>
  <c r="L555" i="1"/>
  <c r="C31" i="19"/>
  <c r="L396" i="1"/>
  <c r="C240" i="19"/>
  <c r="L356" i="1"/>
  <c r="C65" i="19"/>
  <c r="AM497" i="1"/>
  <c r="N10" i="19"/>
  <c r="L421" i="1"/>
  <c r="C261" i="19"/>
  <c r="AL361" i="1"/>
  <c r="N226" i="19"/>
  <c r="AI364" i="1"/>
  <c r="N229" i="19"/>
  <c r="L360" i="1"/>
  <c r="C94" i="19"/>
  <c r="AH510" i="1"/>
  <c r="N510" i="1" s="1"/>
  <c r="N12" i="19"/>
  <c r="AH379" i="1"/>
  <c r="N379" i="1" s="1"/>
  <c r="AF326" i="2" s="1"/>
  <c r="AH326" i="2" s="1"/>
  <c r="N96" i="19"/>
  <c r="L467" i="1"/>
  <c r="C72" i="19"/>
  <c r="L551" i="1"/>
  <c r="C27" i="19"/>
  <c r="L414" i="1"/>
  <c r="C254" i="19"/>
  <c r="L32" i="1"/>
  <c r="C287" i="19"/>
  <c r="L524" i="1"/>
  <c r="C30" i="19"/>
  <c r="L341" i="1"/>
  <c r="C222" i="19"/>
  <c r="L355" i="1"/>
  <c r="C64" i="19"/>
  <c r="L431" i="1"/>
  <c r="C271" i="19"/>
  <c r="L344" i="1"/>
  <c r="C224" i="19"/>
  <c r="L323" i="1"/>
  <c r="C91" i="19"/>
  <c r="L375" i="1"/>
  <c r="C234" i="19"/>
  <c r="L377" i="1"/>
  <c r="C236" i="19"/>
  <c r="AH398" i="1"/>
  <c r="N398" i="1" s="1"/>
  <c r="N241" i="19"/>
  <c r="L465" i="1"/>
  <c r="C70" i="19"/>
  <c r="L423" i="1"/>
  <c r="C263" i="19"/>
  <c r="L449" i="1"/>
  <c r="C280" i="19"/>
  <c r="L24" i="19"/>
  <c r="AH426" i="1"/>
  <c r="N426" i="1" s="1"/>
  <c r="N266" i="19"/>
  <c r="L413" i="1"/>
  <c r="C253" i="19"/>
  <c r="L522" i="1"/>
  <c r="AL491" i="1"/>
  <c r="N7" i="19"/>
  <c r="L497" i="1"/>
  <c r="C10" i="19"/>
  <c r="L348" i="1"/>
  <c r="C62" i="19"/>
  <c r="L367" i="1"/>
  <c r="C231" i="19"/>
  <c r="L410" i="1"/>
  <c r="C250" i="19"/>
  <c r="L384" i="1"/>
  <c r="C237" i="19"/>
  <c r="L509" i="1"/>
  <c r="C15" i="19"/>
  <c r="L353" i="1"/>
  <c r="C283" i="19"/>
  <c r="L363" i="1"/>
  <c r="C228" i="19"/>
  <c r="L447" i="1"/>
  <c r="C278" i="19"/>
  <c r="L417" i="1"/>
  <c r="C257" i="19"/>
  <c r="L401" i="1"/>
  <c r="C244" i="19"/>
  <c r="L398" i="1"/>
  <c r="C241" i="19"/>
  <c r="AG527" i="1"/>
  <c r="N22" i="19"/>
  <c r="AH427" i="1"/>
  <c r="N427" i="1" s="1"/>
  <c r="N267" i="19"/>
  <c r="AG399" i="1"/>
  <c r="N242" i="19"/>
  <c r="AM324" i="1"/>
  <c r="N220" i="19"/>
  <c r="AL425" i="1"/>
  <c r="N265" i="19"/>
  <c r="AM535" i="1"/>
  <c r="N23" i="19"/>
  <c r="L339" i="1"/>
  <c r="C221" i="19"/>
  <c r="AL305" i="1"/>
  <c r="N90" i="19"/>
  <c r="L409" i="1"/>
  <c r="C249" i="19"/>
  <c r="L523" i="1"/>
  <c r="L394" i="1"/>
  <c r="C238" i="19"/>
  <c r="C20" i="19"/>
  <c r="AI41" i="1"/>
  <c r="N11" i="19"/>
  <c r="AG522" i="1"/>
  <c r="L334" i="1"/>
  <c r="C60" i="19"/>
  <c r="L311" i="1"/>
  <c r="C218" i="19"/>
  <c r="L428" i="1"/>
  <c r="C268" i="19"/>
  <c r="L472" i="1"/>
  <c r="C284" i="19"/>
  <c r="L521" i="1"/>
  <c r="C19" i="19"/>
  <c r="L430" i="1"/>
  <c r="C270" i="19"/>
  <c r="L399" i="1"/>
  <c r="C242" i="19"/>
  <c r="L379" i="1"/>
  <c r="C96" i="19"/>
  <c r="L381" i="1"/>
  <c r="C73" i="19"/>
  <c r="M34" i="19"/>
  <c r="AM466" i="1"/>
  <c r="N71" i="19"/>
  <c r="AH269" i="1"/>
  <c r="N269" i="1" s="1"/>
  <c r="AI530" i="1"/>
  <c r="AH364" i="1"/>
  <c r="N364" i="1" s="1"/>
  <c r="AG543" i="1"/>
  <c r="AG364" i="1"/>
  <c r="AH530" i="1"/>
  <c r="N530" i="1" s="1"/>
  <c r="AH361" i="1"/>
  <c r="N361" i="1" s="1"/>
  <c r="AF479" i="2" s="1"/>
  <c r="AH479" i="2" s="1"/>
  <c r="AG348" i="1"/>
  <c r="AG95" i="1"/>
  <c r="AI455" i="1"/>
  <c r="AG361" i="1"/>
  <c r="AM364" i="1"/>
  <c r="AI543" i="1"/>
  <c r="AL364" i="1"/>
  <c r="AI361" i="1"/>
  <c r="AG455" i="1"/>
  <c r="AM361" i="1"/>
  <c r="AL530" i="1"/>
  <c r="AL543" i="1"/>
  <c r="AM455" i="1"/>
  <c r="AG530" i="1"/>
  <c r="AL455" i="1"/>
  <c r="AH543" i="1"/>
  <c r="N543" i="1" s="1"/>
  <c r="AL457" i="1"/>
  <c r="AM348" i="1"/>
  <c r="AH95" i="1"/>
  <c r="N95" i="1" s="1"/>
  <c r="AH457" i="1"/>
  <c r="N457" i="1" s="1"/>
  <c r="AM95" i="1"/>
  <c r="AI348" i="1"/>
  <c r="AI95" i="1"/>
  <c r="AI457" i="1"/>
  <c r="AG457" i="1"/>
  <c r="AL348" i="1"/>
  <c r="AM472" i="1"/>
  <c r="AG467" i="1"/>
  <c r="AH512" i="1"/>
  <c r="N512" i="1" s="1"/>
  <c r="AL468" i="1"/>
  <c r="AH468" i="1"/>
  <c r="N468" i="1" s="1"/>
  <c r="AG468" i="1"/>
  <c r="AI468" i="1"/>
  <c r="AG464" i="1"/>
  <c r="AL464" i="1"/>
  <c r="AI464" i="1"/>
  <c r="AH464" i="1"/>
  <c r="N464" i="1" s="1"/>
  <c r="AI426" i="1"/>
  <c r="AM426" i="1"/>
  <c r="AG426" i="1"/>
  <c r="AL426" i="1"/>
  <c r="AI390" i="1"/>
  <c r="AL492" i="1"/>
  <c r="AM390" i="1"/>
  <c r="AG492" i="1"/>
  <c r="AG512" i="1"/>
  <c r="AL504" i="1"/>
  <c r="AG504" i="1"/>
  <c r="AL512" i="1"/>
  <c r="AI492" i="1"/>
  <c r="AM492" i="1"/>
  <c r="AI504" i="1"/>
  <c r="AM504" i="1"/>
  <c r="AM427" i="1"/>
  <c r="AH146" i="1"/>
  <c r="N146" i="1" s="1"/>
  <c r="AL427" i="1"/>
  <c r="AL390" i="1"/>
  <c r="AM512" i="1"/>
  <c r="AG390" i="1"/>
  <c r="AM269" i="1"/>
  <c r="AH522" i="1"/>
  <c r="N522" i="1" s="1"/>
  <c r="AM522" i="1"/>
  <c r="AI269" i="1"/>
  <c r="AH324" i="1"/>
  <c r="N324" i="1" s="1"/>
  <c r="AG269" i="1"/>
  <c r="AG324" i="1"/>
  <c r="AI324" i="1"/>
  <c r="AL324" i="1"/>
  <c r="AI522" i="1"/>
  <c r="S3" i="2"/>
  <c r="L34" i="1"/>
  <c r="S490" i="2"/>
  <c r="L526" i="1"/>
  <c r="AI427" i="1"/>
  <c r="S479" i="2"/>
  <c r="L361" i="1"/>
  <c r="S379" i="2"/>
  <c r="L113" i="1"/>
  <c r="S613" i="2"/>
  <c r="L272" i="1"/>
  <c r="S481" i="2"/>
  <c r="L506" i="1"/>
  <c r="S483" i="2"/>
  <c r="L487" i="1"/>
  <c r="S451" i="2"/>
  <c r="L29" i="1"/>
  <c r="S270" i="2"/>
  <c r="S26" i="2"/>
  <c r="L557" i="1"/>
  <c r="S218" i="2"/>
  <c r="L448" i="1"/>
  <c r="S523" i="2"/>
  <c r="L338" i="1"/>
  <c r="S195" i="2"/>
  <c r="L482" i="1"/>
  <c r="S508" i="2"/>
  <c r="L345" i="1"/>
  <c r="L342" i="1"/>
  <c r="S482" i="2"/>
  <c r="L535" i="1"/>
  <c r="L385" i="1"/>
  <c r="S120" i="2"/>
  <c r="L425" i="1"/>
  <c r="AM146" i="1"/>
  <c r="W125" i="2" s="1"/>
  <c r="X125" i="2" s="1"/>
  <c r="AM125" i="2" s="1"/>
  <c r="AI146" i="1"/>
  <c r="AG146" i="1"/>
  <c r="L369" i="1"/>
  <c r="S480" i="2"/>
  <c r="L505" i="1"/>
  <c r="S552" i="2"/>
  <c r="L446" i="1"/>
  <c r="S397" i="2"/>
  <c r="L266" i="1"/>
  <c r="S227" i="2"/>
  <c r="L155" i="1"/>
  <c r="S401" i="2"/>
  <c r="L354" i="1"/>
  <c r="S550" i="2"/>
  <c r="L439" i="1"/>
  <c r="S469" i="2"/>
  <c r="L49" i="1"/>
  <c r="S22" i="2"/>
  <c r="L37" i="1"/>
  <c r="S486" i="2"/>
  <c r="L495" i="1"/>
  <c r="S487" i="2"/>
  <c r="L517" i="1"/>
  <c r="S488" i="2"/>
  <c r="L518" i="1"/>
  <c r="S284" i="2"/>
  <c r="L376" i="1"/>
  <c r="S485" i="2"/>
  <c r="L494" i="1"/>
  <c r="AG427" i="1"/>
  <c r="L451" i="1"/>
  <c r="S489" i="2"/>
  <c r="L525" i="1"/>
  <c r="S23" i="2"/>
  <c r="L554" i="1"/>
  <c r="S484" i="2"/>
  <c r="L488" i="1"/>
  <c r="L314" i="1"/>
  <c r="L364" i="1"/>
  <c r="S551" i="2"/>
  <c r="L445" i="1"/>
  <c r="L352" i="1"/>
  <c r="S237" i="2"/>
  <c r="L27" i="1"/>
  <c r="S326" i="2"/>
  <c r="S325" i="2"/>
  <c r="S159" i="2"/>
  <c r="AI384" i="1"/>
  <c r="AM384" i="1"/>
  <c r="T1092" i="2"/>
  <c r="T284" i="2"/>
  <c r="T829" i="2"/>
  <c r="T804" i="2"/>
  <c r="T848" i="2"/>
  <c r="T870" i="2"/>
  <c r="T832" i="2"/>
  <c r="T860" i="2"/>
  <c r="T727" i="2"/>
  <c r="T887" i="2"/>
  <c r="T1074" i="2"/>
  <c r="T721" i="2"/>
  <c r="T1106" i="2"/>
  <c r="N438" i="1"/>
  <c r="N437" i="1"/>
  <c r="T367" i="2"/>
  <c r="T1172" i="2"/>
  <c r="T1206" i="2"/>
  <c r="T1079" i="2"/>
  <c r="T1088" i="2"/>
  <c r="T715" i="2"/>
  <c r="T1397" i="2"/>
  <c r="T910" i="2"/>
  <c r="T750" i="2"/>
  <c r="T623" i="2"/>
  <c r="T1020" i="2"/>
  <c r="T1125" i="2"/>
  <c r="T459" i="2"/>
  <c r="T744" i="2"/>
  <c r="T894" i="2"/>
  <c r="T283" i="2"/>
  <c r="T786" i="2"/>
  <c r="T847" i="2"/>
  <c r="T828" i="2"/>
  <c r="T803" i="2"/>
  <c r="T831" i="2"/>
  <c r="T859" i="2"/>
  <c r="T869" i="2"/>
  <c r="T716" i="2"/>
  <c r="T1204" i="2"/>
  <c r="T1275" i="2"/>
  <c r="T729" i="2"/>
  <c r="T889" i="2"/>
  <c r="T1101" i="2"/>
  <c r="T1229" i="2"/>
  <c r="T1342" i="2"/>
  <c r="T741" i="2"/>
  <c r="T1104" i="2"/>
  <c r="T1232" i="2"/>
  <c r="T1345" i="2"/>
  <c r="T730" i="2"/>
  <c r="T890" i="2"/>
  <c r="T1102" i="2"/>
  <c r="T1228" i="2"/>
  <c r="T1343" i="2"/>
  <c r="T724" i="2"/>
  <c r="T984" i="2"/>
  <c r="T1044" i="2"/>
  <c r="T1117" i="2"/>
  <c r="T1338" i="2"/>
  <c r="T1434" i="2"/>
  <c r="T605" i="2"/>
  <c r="T632" i="2"/>
  <c r="T897" i="2"/>
  <c r="T992" i="2"/>
  <c r="T914" i="2"/>
  <c r="T1064" i="2"/>
  <c r="T1406" i="2"/>
  <c r="T1256" i="2"/>
  <c r="T1466" i="2"/>
  <c r="T781" i="2"/>
  <c r="T837" i="2"/>
  <c r="T841" i="2"/>
  <c r="T819" i="2"/>
  <c r="T830" i="2"/>
  <c r="T865" i="2"/>
  <c r="T854" i="2"/>
  <c r="T801" i="2"/>
  <c r="T1225" i="2"/>
  <c r="N140" i="1"/>
  <c r="T1100" i="2"/>
  <c r="T1230" i="2"/>
  <c r="T881" i="2"/>
  <c r="T1119" i="2"/>
  <c r="T401" i="2"/>
  <c r="T783" i="2"/>
  <c r="T856" i="2"/>
  <c r="T877" i="2"/>
  <c r="T1051" i="2"/>
  <c r="T618" i="2"/>
  <c r="T996" i="2"/>
  <c r="T1165" i="2"/>
  <c r="N367" i="1"/>
  <c r="T480" i="2"/>
  <c r="T1033" i="2"/>
  <c r="T282" i="2"/>
  <c r="T868" i="2"/>
  <c r="T849" i="2"/>
  <c r="T858" i="2"/>
  <c r="T1235" i="2"/>
  <c r="T463" i="2"/>
  <c r="T617" i="2"/>
  <c r="T1164" i="2"/>
  <c r="T878" i="2"/>
  <c r="T1052" i="2"/>
  <c r="N137" i="1"/>
  <c r="T270" i="2"/>
  <c r="T719" i="2"/>
  <c r="T772" i="2"/>
  <c r="T809" i="2"/>
  <c r="T649" i="2"/>
  <c r="T1118" i="2"/>
  <c r="T1418" i="2"/>
  <c r="T775" i="2"/>
  <c r="T802" i="2"/>
  <c r="T824" i="2"/>
  <c r="T817" i="2"/>
  <c r="T863" i="2"/>
  <c r="T852" i="2"/>
  <c r="T835" i="2"/>
  <c r="T839" i="2"/>
  <c r="T967" i="2"/>
  <c r="T994" i="2"/>
  <c r="T1222" i="2"/>
  <c r="T481" i="2"/>
  <c r="T1034" i="2"/>
  <c r="T451" i="2"/>
  <c r="T1045" i="2"/>
  <c r="T479" i="2"/>
  <c r="T807" i="2"/>
  <c r="T1279" i="2"/>
  <c r="T742" i="2"/>
  <c r="T892" i="2"/>
  <c r="T651" i="2"/>
  <c r="T770" i="2"/>
  <c r="T704" i="2"/>
  <c r="T810" i="2"/>
  <c r="T1083" i="2"/>
  <c r="T1166" i="2"/>
  <c r="T1405" i="2"/>
  <c r="T453" i="2"/>
  <c r="T872" i="2"/>
  <c r="T1105" i="2"/>
  <c r="T912" i="2"/>
  <c r="T1394" i="2"/>
  <c r="T720" i="2"/>
  <c r="T871" i="2"/>
  <c r="T982" i="2"/>
  <c r="T1038" i="2"/>
  <c r="T971" i="2"/>
  <c r="T1336" i="2"/>
  <c r="T874" i="2"/>
  <c r="T1043" i="2"/>
  <c r="T469" i="2"/>
  <c r="T718" i="2"/>
  <c r="T991" i="2"/>
  <c r="T1082" i="2"/>
  <c r="T1278" i="2"/>
  <c r="T1399" i="2"/>
  <c r="T717" i="2"/>
  <c r="T777" i="2"/>
  <c r="T934" i="2"/>
  <c r="T1062" i="2"/>
  <c r="T1292" i="2"/>
  <c r="T237" i="2"/>
  <c r="T997" i="2"/>
  <c r="T1207" i="2"/>
  <c r="T728" i="2"/>
  <c r="T1075" i="2"/>
  <c r="T238" i="2"/>
  <c r="T1288" i="2"/>
  <c r="T1210" i="2"/>
  <c r="T145" i="2"/>
  <c r="T650" i="2"/>
  <c r="T911" i="2"/>
  <c r="T1421" i="2"/>
  <c r="T1392" i="2"/>
  <c r="T1273" i="2"/>
  <c r="T652" i="2"/>
  <c r="T703" i="2"/>
  <c r="T1098" i="2"/>
  <c r="T1341" i="2"/>
  <c r="T488" i="2"/>
  <c r="T1036" i="2"/>
  <c r="T876" i="2"/>
  <c r="T1047" i="2"/>
  <c r="T743" i="2"/>
  <c r="T893" i="2"/>
  <c r="T904" i="2"/>
  <c r="T811" i="2"/>
  <c r="T907" i="2"/>
  <c r="T550" i="2"/>
  <c r="T1089" i="2"/>
  <c r="T1080" i="2"/>
  <c r="T621" i="2"/>
  <c r="T875" i="2"/>
  <c r="T1046" i="2"/>
  <c r="T1086" i="2"/>
  <c r="T218" i="2"/>
  <c r="T1097" i="2"/>
  <c r="T1107" i="2"/>
  <c r="T1340" i="2"/>
  <c r="T523" i="2"/>
  <c r="T746" i="2"/>
  <c r="T1168" i="2"/>
  <c r="T968" i="2"/>
  <c r="T900" i="2"/>
  <c r="T1390" i="2"/>
  <c r="T740" i="2"/>
  <c r="T891" i="2"/>
  <c r="T1103" i="2"/>
  <c r="T1231" i="2"/>
  <c r="T1344" i="2"/>
  <c r="T842" i="2"/>
  <c r="T821" i="2"/>
  <c r="T813" i="2"/>
  <c r="T784" i="2"/>
  <c r="T827" i="2"/>
  <c r="T846" i="2"/>
  <c r="T857" i="2"/>
  <c r="T867" i="2"/>
  <c r="T1226" i="2"/>
  <c r="T888" i="2"/>
  <c r="T1099" i="2"/>
  <c r="T985" i="2"/>
  <c r="T195" i="2"/>
  <c r="T1032" i="2"/>
  <c r="T733" i="2"/>
  <c r="T626" i="2"/>
  <c r="T800" i="2"/>
  <c r="T896" i="2"/>
  <c r="T1015" i="2"/>
  <c r="T1202" i="2"/>
  <c r="N449" i="1"/>
  <c r="T631" i="2"/>
  <c r="T722" i="2"/>
  <c r="T983" i="2"/>
  <c r="T1039" i="2"/>
  <c r="T1337" i="2"/>
  <c r="T1078" i="2"/>
  <c r="T1087" i="2"/>
  <c r="T653" i="2"/>
  <c r="T1042" i="2"/>
  <c r="T745" i="2"/>
  <c r="T1040" i="2"/>
  <c r="T524" i="2"/>
  <c r="T818" i="2"/>
  <c r="T776" i="2"/>
  <c r="T825" i="2"/>
  <c r="T814" i="2"/>
  <c r="T836" i="2"/>
  <c r="T853" i="2"/>
  <c r="T840" i="2"/>
  <c r="T864" i="2"/>
  <c r="T883" i="2"/>
  <c r="T1049" i="2"/>
  <c r="T159" i="2"/>
  <c r="T1211" i="2"/>
  <c r="T1289" i="2"/>
  <c r="T834" i="2"/>
  <c r="T774" i="2"/>
  <c r="T805" i="2"/>
  <c r="T851" i="2"/>
  <c r="T823" i="2"/>
  <c r="T838" i="2"/>
  <c r="T862" i="2"/>
  <c r="T816" i="2"/>
  <c r="T1224" i="2"/>
  <c r="T180" i="2"/>
  <c r="T1277" i="2"/>
  <c r="T726" i="2"/>
  <c r="T886" i="2"/>
  <c r="T1073" i="2"/>
  <c r="T1358" i="2"/>
  <c r="Y549" i="2"/>
  <c r="Z549" i="2" s="1"/>
  <c r="AN549" i="2" s="1"/>
  <c r="Y434" i="2"/>
  <c r="Z434" i="2" s="1"/>
  <c r="AN434" i="2" s="1"/>
  <c r="S388" i="2"/>
  <c r="S418" i="2"/>
  <c r="S473" i="2"/>
  <c r="S222" i="2"/>
  <c r="S281" i="2"/>
  <c r="S463" i="2"/>
  <c r="S4" i="2"/>
  <c r="S219" i="2"/>
  <c r="S433" i="2"/>
  <c r="S614" i="2"/>
  <c r="S526" i="2"/>
  <c r="S121" i="2"/>
  <c r="S198" i="2"/>
  <c r="S612" i="2"/>
  <c r="S528" i="2"/>
  <c r="S536" i="2"/>
  <c r="S155" i="2"/>
  <c r="S429" i="2"/>
  <c r="S423" i="2"/>
  <c r="S478" i="2"/>
  <c r="S241" i="2"/>
  <c r="S221" i="2"/>
  <c r="S465" i="2"/>
  <c r="S567" i="2"/>
  <c r="S610" i="2"/>
  <c r="S515" i="2"/>
  <c r="S130" i="2"/>
  <c r="Y281" i="2"/>
  <c r="Z281" i="2" s="1"/>
  <c r="AN281" i="2" s="1"/>
  <c r="Y222" i="2"/>
  <c r="Z222" i="2" s="1"/>
  <c r="AN222" i="2" s="1"/>
  <c r="S434" i="2"/>
  <c r="S549" i="2"/>
  <c r="AZ202" i="2"/>
  <c r="AZ555" i="2"/>
  <c r="AZ408" i="2"/>
  <c r="AZ133" i="2"/>
  <c r="AZ324" i="2"/>
  <c r="AZ404" i="2"/>
  <c r="Y439" i="2"/>
  <c r="Z439" i="2" s="1"/>
  <c r="AN439" i="2" s="1"/>
  <c r="Y204" i="2"/>
  <c r="Z204" i="2" s="1"/>
  <c r="AN204" i="2" s="1"/>
  <c r="S212" i="2"/>
  <c r="S558" i="2"/>
  <c r="S415" i="2"/>
  <c r="S534" i="2"/>
  <c r="S224" i="2"/>
  <c r="S403" i="2"/>
  <c r="AZ431" i="2"/>
  <c r="AZ492" i="2"/>
  <c r="AZ442" i="2"/>
  <c r="AZ400" i="2"/>
  <c r="AZ520" i="2"/>
  <c r="AZ123" i="2"/>
  <c r="S215" i="2"/>
  <c r="S436" i="2"/>
  <c r="S563" i="2"/>
  <c r="S616" i="2"/>
  <c r="S424" i="2"/>
  <c r="S430" i="2"/>
  <c r="S491" i="2"/>
  <c r="S282" i="2"/>
  <c r="S193" i="2"/>
  <c r="S365" i="2"/>
  <c r="S8" i="2"/>
  <c r="AZ203" i="2"/>
  <c r="AZ327" i="2"/>
  <c r="AZ440" i="2"/>
  <c r="AZ144" i="2"/>
  <c r="AZ425" i="2"/>
  <c r="AZ406" i="2"/>
  <c r="AZ141" i="2"/>
  <c r="AZ220" i="2"/>
  <c r="AZ466" i="2"/>
  <c r="AZ516" i="2"/>
  <c r="AZ568" i="2"/>
  <c r="AZ131" i="2"/>
  <c r="AZ157" i="2"/>
  <c r="S179" i="2"/>
  <c r="S190" i="2"/>
  <c r="S250" i="2"/>
  <c r="S203" i="2"/>
  <c r="S440" i="2"/>
  <c r="S327" i="2"/>
  <c r="S144" i="2"/>
  <c r="S570" i="2"/>
  <c r="S609" i="2"/>
  <c r="S518" i="2"/>
  <c r="S216" i="2"/>
  <c r="S437" i="2"/>
  <c r="S564" i="2"/>
  <c r="S431" i="2"/>
  <c r="S492" i="2"/>
  <c r="AZ219" i="2"/>
  <c r="AZ433" i="2"/>
  <c r="AZ526" i="2"/>
  <c r="AZ614" i="2"/>
  <c r="AZ121" i="2"/>
  <c r="S145" i="2"/>
  <c r="S2" i="2"/>
  <c r="S387" i="2"/>
  <c r="S417" i="2"/>
  <c r="S438" i="2"/>
  <c r="S565" i="2"/>
  <c r="S519" i="2"/>
  <c r="S214" i="2"/>
  <c r="S416" i="2"/>
  <c r="S559" i="2"/>
  <c r="S545" i="2"/>
  <c r="S196" i="2"/>
  <c r="S407" i="2"/>
  <c r="S527" i="2"/>
  <c r="S535" i="2"/>
  <c r="S122" i="2"/>
  <c r="AZ413" i="2"/>
  <c r="AZ532" i="2"/>
  <c r="AZ543" i="2"/>
  <c r="S412" i="2"/>
  <c r="S531" i="2"/>
  <c r="S542" i="2"/>
  <c r="S238" i="2"/>
  <c r="AZ428" i="2"/>
  <c r="AZ477" i="2"/>
  <c r="AZ422" i="2"/>
  <c r="S9" i="2"/>
  <c r="S427" i="2"/>
  <c r="S476" i="2"/>
  <c r="S421" i="2"/>
  <c r="S428" i="2"/>
  <c r="S477" i="2"/>
  <c r="S422" i="2"/>
  <c r="S217" i="2"/>
  <c r="S553" i="2"/>
  <c r="Y431" i="2"/>
  <c r="Z431" i="2" s="1"/>
  <c r="AN431" i="2" s="1"/>
  <c r="Y492" i="2"/>
  <c r="Z492" i="2" s="1"/>
  <c r="AN492" i="2" s="1"/>
  <c r="S386" i="2"/>
  <c r="S560" i="2"/>
  <c r="S546" i="2"/>
  <c r="S605" i="2"/>
  <c r="S6" i="2"/>
  <c r="S464" i="2"/>
  <c r="S576" i="2"/>
  <c r="S509" i="2"/>
  <c r="S7" i="2"/>
  <c r="S194" i="2"/>
  <c r="S25" i="2"/>
  <c r="S205" i="2"/>
  <c r="S382" i="2"/>
  <c r="S452" i="2"/>
  <c r="S124" i="2"/>
  <c r="AZ199" i="2"/>
  <c r="AZ441" i="2"/>
  <c r="AZ537" i="2"/>
  <c r="AZ137" i="2"/>
  <c r="AZ135" i="2"/>
  <c r="Y367" i="2"/>
  <c r="Z367" i="2" s="1"/>
  <c r="Y5" i="2"/>
  <c r="Z5" i="2" s="1"/>
  <c r="S410" i="2"/>
  <c r="S529" i="2"/>
  <c r="S540" i="2"/>
  <c r="S204" i="2"/>
  <c r="S439" i="2"/>
  <c r="AZ432" i="2"/>
  <c r="AZ525" i="2"/>
  <c r="AZ561" i="2"/>
  <c r="AZ615" i="2"/>
  <c r="AZ120" i="2"/>
  <c r="AZ410" i="2"/>
  <c r="AZ529" i="2"/>
  <c r="AZ540" i="2"/>
  <c r="AZ387" i="2"/>
  <c r="AZ417" i="2"/>
  <c r="S280" i="2"/>
  <c r="S402" i="2"/>
  <c r="S409" i="2"/>
  <c r="S539" i="2"/>
  <c r="Y547" i="2"/>
  <c r="Z547" i="2" s="1"/>
  <c r="Y125" i="2"/>
  <c r="Z125" i="2" s="1"/>
  <c r="AN125" i="2" s="1"/>
  <c r="Y608" i="2"/>
  <c r="Z608" i="2" s="1"/>
  <c r="AN608" i="2" s="1"/>
  <c r="Y456" i="2"/>
  <c r="Z456" i="2" s="1"/>
  <c r="AN456" i="2" s="1"/>
  <c r="S180" i="2"/>
  <c r="S467" i="2"/>
  <c r="S569" i="2"/>
  <c r="S517" i="2"/>
  <c r="S132" i="2"/>
  <c r="S158" i="2"/>
  <c r="S271" i="2"/>
  <c r="S571" i="2"/>
  <c r="S584" i="2"/>
  <c r="S589" i="2"/>
  <c r="S95" i="2"/>
  <c r="S164" i="2"/>
  <c r="S77" i="2"/>
  <c r="S64" i="2"/>
  <c r="S50" i="2"/>
  <c r="S61" i="2"/>
  <c r="S178" i="2"/>
  <c r="S153" i="2"/>
  <c r="S435" i="2"/>
  <c r="S562" i="2"/>
  <c r="Y466" i="2"/>
  <c r="Z466" i="2" s="1"/>
  <c r="AN466" i="2" s="1"/>
  <c r="Y157" i="2"/>
  <c r="Z157" i="2" s="1"/>
  <c r="AN157" i="2" s="1"/>
  <c r="Y220" i="2"/>
  <c r="Z220" i="2" s="1"/>
  <c r="AN220" i="2" s="1"/>
  <c r="Y516" i="2"/>
  <c r="Z516" i="2" s="1"/>
  <c r="AZ434" i="2"/>
  <c r="AZ549" i="2"/>
  <c r="AZ435" i="2"/>
  <c r="AZ562" i="2"/>
  <c r="AZ196" i="2"/>
  <c r="AZ407" i="2"/>
  <c r="AZ527" i="2"/>
  <c r="AZ535" i="2"/>
  <c r="AZ122" i="2"/>
  <c r="Y122" i="2"/>
  <c r="Z122" i="2" s="1"/>
  <c r="AN122" i="2" s="1"/>
  <c r="Y196" i="2"/>
  <c r="Z196" i="2" s="1"/>
  <c r="AN196" i="2" s="1"/>
  <c r="Y535" i="2"/>
  <c r="Z535" i="2" s="1"/>
  <c r="Y527" i="2"/>
  <c r="Z527" i="2" s="1"/>
  <c r="Y407" i="2"/>
  <c r="Z407" i="2" s="1"/>
  <c r="AN407" i="2" s="1"/>
  <c r="S453" i="2"/>
  <c r="S140" i="2"/>
  <c r="S459" i="2"/>
  <c r="S128" i="2"/>
  <c r="S460" i="2"/>
  <c r="S606" i="2"/>
  <c r="S411" i="2"/>
  <c r="S530" i="2"/>
  <c r="S541" i="2"/>
  <c r="S220" i="2"/>
  <c r="S466" i="2"/>
  <c r="S568" i="2"/>
  <c r="S516" i="2"/>
  <c r="S131" i="2"/>
  <c r="S157" i="2"/>
  <c r="S283" i="2"/>
  <c r="AZ464" i="2"/>
  <c r="AZ509" i="2"/>
  <c r="AZ576" i="2"/>
  <c r="AZ7" i="2"/>
  <c r="S566" i="2"/>
  <c r="S611" i="2"/>
  <c r="S514" i="2"/>
  <c r="S129" i="2"/>
  <c r="AZ210" i="2"/>
  <c r="AZ458" i="2"/>
  <c r="AZ607" i="2"/>
  <c r="AZ127" i="2"/>
  <c r="AZ213" i="2"/>
  <c r="AZ414" i="2"/>
  <c r="AZ533" i="2"/>
  <c r="AZ544" i="2"/>
  <c r="S507" i="2"/>
  <c r="S456" i="2"/>
  <c r="S608" i="2"/>
  <c r="S547" i="2"/>
  <c r="S125" i="2"/>
  <c r="AZ456" i="2"/>
  <c r="AZ547" i="2"/>
  <c r="AZ608" i="2"/>
  <c r="AZ125" i="2"/>
  <c r="S389" i="2"/>
  <c r="S419" i="2"/>
  <c r="S474" i="2"/>
  <c r="S200" i="2"/>
  <c r="S455" i="2"/>
  <c r="S557" i="2"/>
  <c r="AZ217" i="2"/>
  <c r="AZ553" i="2"/>
  <c r="Y553" i="2"/>
  <c r="Z553" i="2" s="1"/>
  <c r="Y217" i="2"/>
  <c r="Z217" i="2" s="1"/>
  <c r="AN217" i="2" s="1"/>
  <c r="Y441" i="2"/>
  <c r="Z441" i="2" s="1"/>
  <c r="AN441" i="2" s="1"/>
  <c r="Y537" i="2"/>
  <c r="Z537" i="2" s="1"/>
  <c r="Y135" i="2"/>
  <c r="Z135" i="2" s="1"/>
  <c r="AN135" i="2" s="1"/>
  <c r="Y199" i="2"/>
  <c r="Z199" i="2" s="1"/>
  <c r="AN199" i="2" s="1"/>
  <c r="Y164" i="2"/>
  <c r="Z164" i="2" s="1"/>
  <c r="AN164" i="2" s="1"/>
  <c r="Y77" i="2"/>
  <c r="Z77" i="2" s="1"/>
  <c r="AN77" i="2" s="1"/>
  <c r="Y64" i="2"/>
  <c r="Z64" i="2" s="1"/>
  <c r="AN64" i="2" s="1"/>
  <c r="Y50" i="2"/>
  <c r="Z50" i="2" s="1"/>
  <c r="AN50" i="2" s="1"/>
  <c r="Y178" i="2"/>
  <c r="Z178" i="2" s="1"/>
  <c r="AN178" i="2" s="1"/>
  <c r="Y571" i="2"/>
  <c r="Z571" i="2" s="1"/>
  <c r="AN571" i="2" s="1"/>
  <c r="Y153" i="2"/>
  <c r="Z153" i="2" s="1"/>
  <c r="AN153" i="2" s="1"/>
  <c r="Y589" i="2"/>
  <c r="Z589" i="2" s="1"/>
  <c r="AN589" i="2" s="1"/>
  <c r="Y584" i="2"/>
  <c r="Z584" i="2" s="1"/>
  <c r="AN584" i="2" s="1"/>
  <c r="AZ473" i="2"/>
  <c r="AZ388" i="2"/>
  <c r="AZ418" i="2"/>
  <c r="AZ197" i="2"/>
  <c r="AZ454" i="2"/>
  <c r="Y61" i="2"/>
  <c r="Z61" i="2" s="1"/>
  <c r="AN61" i="2" s="1"/>
  <c r="S188" i="2"/>
  <c r="S381" i="2"/>
  <c r="S554" i="2"/>
  <c r="S538" i="2"/>
  <c r="S405" i="2"/>
  <c r="S156" i="2"/>
  <c r="AZ427" i="2"/>
  <c r="AZ476" i="2"/>
  <c r="AZ421" i="2"/>
  <c r="S524" i="2"/>
  <c r="Y219" i="2"/>
  <c r="Z219" i="2" s="1"/>
  <c r="AN219" i="2" s="1"/>
  <c r="Y433" i="2"/>
  <c r="Z433" i="2" s="1"/>
  <c r="AN433" i="2" s="1"/>
  <c r="Y121" i="2"/>
  <c r="Z121" i="2" s="1"/>
  <c r="AN121" i="2" s="1"/>
  <c r="Y614" i="2"/>
  <c r="Z614" i="2" s="1"/>
  <c r="AN614" i="2" s="1"/>
  <c r="Y526" i="2"/>
  <c r="Z526" i="2" s="1"/>
  <c r="S192" i="2"/>
  <c r="S475" i="2"/>
  <c r="S390" i="2"/>
  <c r="S420" i="2"/>
  <c r="AZ191" i="2"/>
  <c r="AZ396" i="2"/>
  <c r="Y452" i="2"/>
  <c r="Z452" i="2" s="1"/>
  <c r="AN452" i="2" s="1"/>
  <c r="Y205" i="2"/>
  <c r="Z205" i="2" s="1"/>
  <c r="AN205" i="2" s="1"/>
  <c r="Y382" i="2"/>
  <c r="Z382" i="2" s="1"/>
  <c r="Y95" i="2"/>
  <c r="Z95" i="2" s="1"/>
  <c r="AN95" i="2" s="1"/>
  <c r="Y124" i="2"/>
  <c r="Z124" i="2" s="1"/>
  <c r="AN124" i="2" s="1"/>
  <c r="Y568" i="2"/>
  <c r="Z568" i="2" s="1"/>
  <c r="AN568" i="2" s="1"/>
  <c r="S199" i="2"/>
  <c r="S441" i="2"/>
  <c r="S537" i="2"/>
  <c r="S135" i="2"/>
  <c r="S137" i="2"/>
  <c r="S367" i="2"/>
  <c r="S5" i="2"/>
  <c r="S211" i="2"/>
  <c r="S457" i="2"/>
  <c r="S548" i="2"/>
  <c r="S126" i="2"/>
  <c r="AZ222" i="2"/>
  <c r="AZ281" i="2"/>
  <c r="AZ201" i="2"/>
  <c r="AZ450" i="2"/>
  <c r="T324" i="2"/>
  <c r="T404" i="2"/>
  <c r="T442" i="2"/>
  <c r="T400" i="2"/>
  <c r="T213" i="2"/>
  <c r="T533" i="2"/>
  <c r="T414" i="2"/>
  <c r="T544" i="2"/>
  <c r="T201" i="2"/>
  <c r="T450" i="2"/>
  <c r="T202" i="2"/>
  <c r="T408" i="2"/>
  <c r="T555" i="2"/>
  <c r="T389" i="2"/>
  <c r="T419" i="2"/>
  <c r="T474" i="2"/>
  <c r="T212" i="2"/>
  <c r="T415" i="2"/>
  <c r="T558" i="2"/>
  <c r="T534" i="2"/>
  <c r="T156" i="2"/>
  <c r="T188" i="2"/>
  <c r="T381" i="2"/>
  <c r="T405" i="2"/>
  <c r="T538" i="2"/>
  <c r="T554" i="2"/>
  <c r="T386" i="2"/>
  <c r="T546" i="2"/>
  <c r="T560" i="2"/>
  <c r="T518" i="2"/>
  <c r="T570" i="2"/>
  <c r="T609" i="2"/>
  <c r="T179" i="2"/>
  <c r="T190" i="2"/>
  <c r="T250" i="2"/>
  <c r="T280" i="2"/>
  <c r="T402" i="2"/>
  <c r="T411" i="2"/>
  <c r="T530" i="2"/>
  <c r="T541" i="2"/>
  <c r="T155" i="2"/>
  <c r="T198" i="2"/>
  <c r="T612" i="2"/>
  <c r="T528" i="2"/>
  <c r="T536" i="2"/>
  <c r="T412" i="2"/>
  <c r="T531" i="2"/>
  <c r="T542" i="2"/>
  <c r="T429" i="2"/>
  <c r="T423" i="2"/>
  <c r="T478" i="2"/>
  <c r="T211" i="2"/>
  <c r="T457" i="2"/>
  <c r="T548" i="2"/>
  <c r="T8" i="2"/>
  <c r="T193" i="2"/>
  <c r="T365" i="2"/>
  <c r="T204" i="2"/>
  <c r="T439" i="2"/>
  <c r="T197" i="2"/>
  <c r="T454" i="2"/>
  <c r="T221" i="2"/>
  <c r="T515" i="2"/>
  <c r="T567" i="2"/>
  <c r="T465" i="2"/>
  <c r="T610" i="2"/>
  <c r="T210" i="2"/>
  <c r="T458" i="2"/>
  <c r="T607" i="2"/>
  <c r="T566" i="2"/>
  <c r="T514" i="2"/>
  <c r="T611" i="2"/>
  <c r="T436" i="2"/>
  <c r="T563" i="2"/>
  <c r="T616" i="2"/>
  <c r="T215" i="2"/>
  <c r="T517" i="2"/>
  <c r="T569" i="2"/>
  <c r="T467" i="2"/>
  <c r="N413" i="1"/>
  <c r="T220" i="2"/>
  <c r="T568" i="2"/>
  <c r="T466" i="2"/>
  <c r="T516" i="2"/>
  <c r="T191" i="2"/>
  <c r="T396" i="2"/>
  <c r="T532" i="2"/>
  <c r="T543" i="2"/>
  <c r="T413" i="2"/>
  <c r="T222" i="2"/>
  <c r="T281" i="2"/>
  <c r="T409" i="2"/>
  <c r="T539" i="2"/>
  <c r="T224" i="2"/>
  <c r="T403" i="2"/>
  <c r="T460" i="2"/>
  <c r="T606" i="2"/>
  <c r="T196" i="2"/>
  <c r="T407" i="2"/>
  <c r="T527" i="2"/>
  <c r="T535" i="2"/>
  <c r="T219" i="2"/>
  <c r="T433" i="2"/>
  <c r="T526" i="2"/>
  <c r="T614" i="2"/>
  <c r="T214" i="2"/>
  <c r="T416" i="2"/>
  <c r="T545" i="2"/>
  <c r="T559" i="2"/>
  <c r="T216" i="2"/>
  <c r="T437" i="2"/>
  <c r="T564" i="2"/>
  <c r="T390" i="2"/>
  <c r="T475" i="2"/>
  <c r="T420" i="2"/>
  <c r="T200" i="2"/>
  <c r="T455" i="2"/>
  <c r="T557" i="2"/>
  <c r="T519" i="2"/>
  <c r="T438" i="2"/>
  <c r="T565" i="2"/>
  <c r="T432" i="2"/>
  <c r="T525" i="2"/>
  <c r="T561" i="2"/>
  <c r="T615" i="2"/>
  <c r="T205" i="2"/>
  <c r="T382" i="2"/>
  <c r="T452" i="2"/>
  <c r="T425" i="2"/>
  <c r="T406" i="2"/>
  <c r="N410" i="1"/>
  <c r="T424" i="2"/>
  <c r="T491" i="2"/>
  <c r="T430" i="2"/>
  <c r="T271" i="2"/>
  <c r="T571" i="2"/>
  <c r="T584" i="2"/>
  <c r="T589" i="2"/>
  <c r="T456" i="2"/>
  <c r="T608" i="2"/>
  <c r="T547" i="2"/>
  <c r="T434" i="2"/>
  <c r="T549" i="2"/>
  <c r="N421" i="1"/>
  <c r="T126" i="2"/>
  <c r="T128" i="2"/>
  <c r="T132" i="2"/>
  <c r="T158" i="2"/>
  <c r="T130" i="2"/>
  <c r="T127" i="2"/>
  <c r="T129" i="2"/>
  <c r="T122" i="2"/>
  <c r="T121" i="2"/>
  <c r="T157" i="2"/>
  <c r="T131" i="2"/>
  <c r="T9" i="2"/>
  <c r="T120" i="2"/>
  <c r="T123" i="2"/>
  <c r="T4" i="2"/>
  <c r="T140" i="2"/>
  <c r="T124" i="2"/>
  <c r="T5" i="2"/>
  <c r="T141" i="2"/>
  <c r="T125" i="2"/>
  <c r="T77" i="2"/>
  <c r="T153" i="2"/>
  <c r="T95" i="2"/>
  <c r="T64" i="2"/>
  <c r="T164" i="2"/>
  <c r="T50" i="2"/>
  <c r="T61" i="2"/>
  <c r="T178" i="2"/>
  <c r="T22" i="2"/>
  <c r="T133" i="2"/>
  <c r="AL473" i="1"/>
  <c r="AH473" i="1"/>
  <c r="N473" i="1" s="1"/>
  <c r="AG334" i="1"/>
  <c r="AM473" i="1"/>
  <c r="AI46" i="1"/>
  <c r="AH456" i="1"/>
  <c r="N456" i="1" s="1"/>
  <c r="AL431" i="1"/>
  <c r="AM46" i="1"/>
  <c r="AL46" i="1"/>
  <c r="AH46" i="1"/>
  <c r="AL459" i="1"/>
  <c r="AG435" i="1"/>
  <c r="AI435" i="1"/>
  <c r="AM446" i="1"/>
  <c r="AL415" i="1"/>
  <c r="AM415" i="1"/>
  <c r="AH415" i="1"/>
  <c r="AI415" i="1"/>
  <c r="AH486" i="1"/>
  <c r="N486" i="1" s="1"/>
  <c r="AL498" i="1"/>
  <c r="AI486" i="1"/>
  <c r="AH435" i="1"/>
  <c r="N435" i="1" s="1"/>
  <c r="AL314" i="1"/>
  <c r="AH401" i="1"/>
  <c r="AH498" i="1"/>
  <c r="N498" i="1" s="1"/>
  <c r="AL450" i="1"/>
  <c r="AI529" i="1"/>
  <c r="AM400" i="1"/>
  <c r="AM442" i="1"/>
  <c r="AI473" i="1"/>
  <c r="AH342" i="1"/>
  <c r="AM451" i="1"/>
  <c r="AM323" i="1"/>
  <c r="AH352" i="1"/>
  <c r="AM338" i="1"/>
  <c r="AH354" i="1"/>
  <c r="AG358" i="1"/>
  <c r="AI347" i="1"/>
  <c r="AM385" i="1"/>
  <c r="AH340" i="1"/>
  <c r="AH471" i="1"/>
  <c r="N471" i="1" s="1"/>
  <c r="AM471" i="1"/>
  <c r="AL500" i="1"/>
  <c r="AI500" i="1"/>
  <c r="AI305" i="1"/>
  <c r="AM500" i="1"/>
  <c r="AI391" i="1"/>
  <c r="AM391" i="1"/>
  <c r="AL391" i="1"/>
  <c r="AG338" i="1"/>
  <c r="AH391" i="1"/>
  <c r="N391" i="1" s="1"/>
  <c r="AH133" i="1"/>
  <c r="AG374" i="1"/>
  <c r="AH500" i="1"/>
  <c r="N500" i="1" s="1"/>
  <c r="AI338" i="1"/>
  <c r="AL338" i="1"/>
  <c r="AH338" i="1"/>
  <c r="AI360" i="1"/>
  <c r="AI401" i="1"/>
  <c r="AM374" i="1"/>
  <c r="AL374" i="1"/>
  <c r="AG360" i="1"/>
  <c r="AI549" i="1"/>
  <c r="AH459" i="1"/>
  <c r="N459" i="1" s="1"/>
  <c r="AG529" i="1"/>
  <c r="AG486" i="1"/>
  <c r="AM401" i="1"/>
  <c r="AL401" i="1"/>
  <c r="AL486" i="1"/>
  <c r="AL499" i="1"/>
  <c r="AM491" i="1"/>
  <c r="AH436" i="1"/>
  <c r="AM435" i="1"/>
  <c r="AM342" i="1"/>
  <c r="AH431" i="1"/>
  <c r="AI394" i="1"/>
  <c r="AH414" i="1"/>
  <c r="AL489" i="1"/>
  <c r="AM394" i="1"/>
  <c r="AL394" i="1"/>
  <c r="AH489" i="1"/>
  <c r="N489" i="1" s="1"/>
  <c r="AL525" i="1"/>
  <c r="AG342" i="1"/>
  <c r="AH266" i="1"/>
  <c r="AH394" i="1"/>
  <c r="AH525" i="1"/>
  <c r="AL421" i="1"/>
  <c r="AI414" i="1"/>
  <c r="AG490" i="1"/>
  <c r="AM414" i="1"/>
  <c r="AI510" i="1"/>
  <c r="AL408" i="1"/>
  <c r="AM37" i="1"/>
  <c r="AH408" i="1"/>
  <c r="AI413" i="1"/>
  <c r="AH305" i="1"/>
  <c r="AL400" i="1"/>
  <c r="AG385" i="1"/>
  <c r="AH400" i="1"/>
  <c r="AL410" i="1"/>
  <c r="AL448" i="1"/>
  <c r="AL113" i="1"/>
  <c r="AI471" i="1"/>
  <c r="AI345" i="1"/>
  <c r="AM379" i="1"/>
  <c r="AL133" i="1"/>
  <c r="AL471" i="1"/>
  <c r="AM347" i="1"/>
  <c r="AH37" i="1"/>
  <c r="AH448" i="1"/>
  <c r="AM444" i="1"/>
  <c r="AI491" i="1"/>
  <c r="AL379" i="1"/>
  <c r="AL444" i="1"/>
  <c r="AI385" i="1"/>
  <c r="AG413" i="1"/>
  <c r="AL381" i="1"/>
  <c r="AG400" i="1"/>
  <c r="AL37" i="1"/>
  <c r="AI433" i="1"/>
  <c r="AH51" i="1"/>
  <c r="AH433" i="1"/>
  <c r="N433" i="1" s="1"/>
  <c r="AG305" i="1"/>
  <c r="AI444" i="1"/>
  <c r="AM305" i="1"/>
  <c r="AG440" i="1"/>
  <c r="AH447" i="1"/>
  <c r="AH444" i="1"/>
  <c r="N444" i="1" s="1"/>
  <c r="AI37" i="1"/>
  <c r="AG414" i="1"/>
  <c r="AL385" i="1"/>
  <c r="AI352" i="1"/>
  <c r="AM51" i="1"/>
  <c r="AH134" i="1"/>
  <c r="AI399" i="1"/>
  <c r="AI511" i="1"/>
  <c r="AL32" i="1"/>
  <c r="AH32" i="1"/>
  <c r="AL20" i="1"/>
  <c r="AM461" i="1"/>
  <c r="AH323" i="1"/>
  <c r="AH385" i="1"/>
  <c r="N385" i="1" s="1"/>
  <c r="AM440" i="1"/>
  <c r="AL323" i="1"/>
  <c r="AL397" i="1"/>
  <c r="AM413" i="1"/>
  <c r="AG134" i="1"/>
  <c r="AH397" i="1"/>
  <c r="N397" i="1" s="1"/>
  <c r="AM134" i="1"/>
  <c r="AH345" i="1"/>
  <c r="AL559" i="1"/>
  <c r="AI342" i="1"/>
  <c r="AL342" i="1"/>
  <c r="AI437" i="1"/>
  <c r="AL413" i="1"/>
  <c r="AG437" i="1"/>
  <c r="AG474" i="1"/>
  <c r="AI140" i="1"/>
  <c r="AM389" i="1"/>
  <c r="AI134" i="1"/>
  <c r="AM437" i="1"/>
  <c r="AL437" i="1"/>
  <c r="AL352" i="1"/>
  <c r="AL29" i="1"/>
  <c r="AM434" i="1"/>
  <c r="AM397" i="1"/>
  <c r="AM398" i="1"/>
  <c r="AH135" i="1"/>
  <c r="AM475" i="1"/>
  <c r="AL358" i="1"/>
  <c r="AI412" i="1"/>
  <c r="AM137" i="1"/>
  <c r="AH384" i="1"/>
  <c r="AI479" i="1"/>
  <c r="AL466" i="1"/>
  <c r="AI434" i="1"/>
  <c r="AH399" i="1"/>
  <c r="AM480" i="1"/>
  <c r="AH358" i="1"/>
  <c r="AM314" i="1"/>
  <c r="AL434" i="1"/>
  <c r="AG425" i="1"/>
  <c r="AI447" i="1"/>
  <c r="AH466" i="1"/>
  <c r="AL480" i="1"/>
  <c r="AH434" i="1"/>
  <c r="N434" i="1" s="1"/>
  <c r="AM443" i="1"/>
  <c r="AG398" i="1"/>
  <c r="AI398" i="1"/>
  <c r="AM447" i="1"/>
  <c r="AL475" i="1"/>
  <c r="AM433" i="1"/>
  <c r="AH461" i="1"/>
  <c r="N461" i="1" s="1"/>
  <c r="AH480" i="1"/>
  <c r="N480" i="1" s="1"/>
  <c r="AM334" i="1"/>
  <c r="AL433" i="1"/>
  <c r="AM399" i="1"/>
  <c r="AI397" i="1"/>
  <c r="AH412" i="1"/>
  <c r="AL515" i="1"/>
  <c r="AI480" i="1"/>
  <c r="AM511" i="1"/>
  <c r="AL140" i="1"/>
  <c r="AL399" i="1"/>
  <c r="AI137" i="1"/>
  <c r="AI51" i="1"/>
  <c r="AI526" i="1"/>
  <c r="AI334" i="1"/>
  <c r="AH528" i="1"/>
  <c r="N528" i="1" s="1"/>
  <c r="AI542" i="1"/>
  <c r="AL511" i="1"/>
  <c r="AL51" i="1"/>
  <c r="AL447" i="1"/>
  <c r="AM373" i="1"/>
  <c r="AH41" i="1"/>
  <c r="AG392" i="1"/>
  <c r="AL392" i="1"/>
  <c r="AH392" i="1"/>
  <c r="N392" i="1" s="1"/>
  <c r="AI392" i="1"/>
  <c r="AM392" i="1"/>
  <c r="AM393" i="1"/>
  <c r="AL393" i="1"/>
  <c r="AG393" i="1"/>
  <c r="AI393" i="1"/>
  <c r="AH393" i="1"/>
  <c r="N393" i="1" s="1"/>
  <c r="AH360" i="1"/>
  <c r="AI527" i="1"/>
  <c r="AL527" i="1"/>
  <c r="AM529" i="1"/>
  <c r="AM360" i="1"/>
  <c r="AL372" i="1"/>
  <c r="AH425" i="1"/>
  <c r="AL347" i="1"/>
  <c r="AL334" i="1"/>
  <c r="AL373" i="1"/>
  <c r="AH515" i="1"/>
  <c r="N515" i="1" s="1"/>
  <c r="AL341" i="1"/>
  <c r="AM341" i="1"/>
  <c r="AG341" i="1"/>
  <c r="AH341" i="1"/>
  <c r="AI341" i="1"/>
  <c r="AH555" i="1"/>
  <c r="N555" i="1" s="1"/>
  <c r="AF24" i="2" s="1"/>
  <c r="AH24" i="2" s="1"/>
  <c r="AL555" i="1"/>
  <c r="AG555" i="1"/>
  <c r="AM555" i="1"/>
  <c r="AG428" i="1"/>
  <c r="AH428" i="1"/>
  <c r="AI428" i="1"/>
  <c r="AM428" i="1"/>
  <c r="AL428" i="1"/>
  <c r="AI454" i="1"/>
  <c r="AH454" i="1"/>
  <c r="N454" i="1" s="1"/>
  <c r="AL454" i="1"/>
  <c r="AG454" i="1"/>
  <c r="AM454" i="1"/>
  <c r="AG459" i="1"/>
  <c r="AM459" i="1"/>
  <c r="AI260" i="1"/>
  <c r="AG260" i="1"/>
  <c r="AL260" i="1"/>
  <c r="AH260" i="1"/>
  <c r="AM260" i="1"/>
  <c r="AM487" i="1"/>
  <c r="AL487" i="1"/>
  <c r="AG487" i="1"/>
  <c r="AH487" i="1"/>
  <c r="AI487" i="1"/>
  <c r="AI499" i="1"/>
  <c r="AM499" i="1"/>
  <c r="AG499" i="1"/>
  <c r="AH531" i="1"/>
  <c r="N531" i="1" s="1"/>
  <c r="AI531" i="1"/>
  <c r="AG531" i="1"/>
  <c r="AM531" i="1"/>
  <c r="AL531" i="1"/>
  <c r="AG498" i="1"/>
  <c r="AI498" i="1"/>
  <c r="AL376" i="1"/>
  <c r="AM376" i="1"/>
  <c r="AG376" i="1"/>
  <c r="AI376" i="1"/>
  <c r="AH376" i="1"/>
  <c r="AI102" i="1"/>
  <c r="AL102" i="1"/>
  <c r="AG102" i="1"/>
  <c r="AH102" i="1"/>
  <c r="AM102" i="1"/>
  <c r="AG469" i="1"/>
  <c r="AL469" i="1"/>
  <c r="AH469" i="1"/>
  <c r="N469" i="1" s="1"/>
  <c r="AI469" i="1"/>
  <c r="AM469" i="1"/>
  <c r="AL534" i="1"/>
  <c r="AM534" i="1"/>
  <c r="AG534" i="1"/>
  <c r="AH534" i="1"/>
  <c r="N534" i="1" s="1"/>
  <c r="AI534" i="1"/>
  <c r="AI403" i="1"/>
  <c r="AH403" i="1"/>
  <c r="AL403" i="1"/>
  <c r="AM403" i="1"/>
  <c r="AG403" i="1"/>
  <c r="AH493" i="1"/>
  <c r="N493" i="1" s="1"/>
  <c r="AL493" i="1"/>
  <c r="AG493" i="1"/>
  <c r="AI493" i="1"/>
  <c r="AM493" i="1"/>
  <c r="AI371" i="1"/>
  <c r="AH371" i="1"/>
  <c r="N371" i="1" s="1"/>
  <c r="AL371" i="1"/>
  <c r="AM371" i="1"/>
  <c r="AG371" i="1"/>
  <c r="AH402" i="1"/>
  <c r="AI402" i="1"/>
  <c r="AM402" i="1"/>
  <c r="AG402" i="1"/>
  <c r="AL402" i="1"/>
  <c r="AM547" i="1"/>
  <c r="AH547" i="1"/>
  <c r="N547" i="1" s="1"/>
  <c r="AI547" i="1"/>
  <c r="AL547" i="1"/>
  <c r="AI373" i="1"/>
  <c r="AH372" i="1"/>
  <c r="AH334" i="1"/>
  <c r="AH373" i="1"/>
  <c r="N373" i="1" s="1"/>
  <c r="AM542" i="1"/>
  <c r="AM258" i="1"/>
  <c r="W191" i="2" s="1"/>
  <c r="X191" i="2" s="1"/>
  <c r="AG429" i="1"/>
  <c r="AH429" i="1"/>
  <c r="AM429" i="1"/>
  <c r="AL429" i="1"/>
  <c r="AI429" i="1"/>
  <c r="AG539" i="1"/>
  <c r="AM539" i="1"/>
  <c r="Y270" i="2"/>
  <c r="Z270" i="2" s="1"/>
  <c r="AN270" i="2" s="1"/>
  <c r="AI485" i="1"/>
  <c r="AL485" i="1"/>
  <c r="AG485" i="1"/>
  <c r="AH485" i="1"/>
  <c r="AG538" i="1"/>
  <c r="AH538" i="1"/>
  <c r="N538" i="1" s="1"/>
  <c r="AI538" i="1"/>
  <c r="AL538" i="1"/>
  <c r="AM538" i="1"/>
  <c r="AM388" i="1"/>
  <c r="AG388" i="1"/>
  <c r="AH388" i="1"/>
  <c r="N388" i="1" s="1"/>
  <c r="AI388" i="1"/>
  <c r="AL388" i="1"/>
  <c r="AH132" i="1"/>
  <c r="AI132" i="1"/>
  <c r="AL132" i="1"/>
  <c r="AM132" i="1"/>
  <c r="AG132" i="1"/>
  <c r="AL503" i="1"/>
  <c r="AH503" i="1"/>
  <c r="N503" i="1" s="1"/>
  <c r="AG503" i="1"/>
  <c r="AI503" i="1"/>
  <c r="AM503" i="1"/>
  <c r="AG488" i="1"/>
  <c r="AH488" i="1"/>
  <c r="AI488" i="1"/>
  <c r="AM488" i="1"/>
  <c r="AL488" i="1"/>
  <c r="AI441" i="1"/>
  <c r="AG441" i="1"/>
  <c r="AM441" i="1"/>
  <c r="AL441" i="1"/>
  <c r="AH441" i="1"/>
  <c r="N441" i="1" s="1"/>
  <c r="AG450" i="1"/>
  <c r="AI450" i="1"/>
  <c r="AM450" i="1"/>
  <c r="AM101" i="1"/>
  <c r="AG101" i="1"/>
  <c r="AH101" i="1"/>
  <c r="AI101" i="1"/>
  <c r="AL101" i="1"/>
  <c r="AH518" i="1"/>
  <c r="AL518" i="1"/>
  <c r="AM518" i="1"/>
  <c r="AG518" i="1"/>
  <c r="AI518" i="1"/>
  <c r="AG557" i="1"/>
  <c r="AH557" i="1"/>
  <c r="N557" i="1" s="1"/>
  <c r="AF26" i="2" s="1"/>
  <c r="AH26" i="2" s="1"/>
  <c r="AL557" i="1"/>
  <c r="AM557" i="1"/>
  <c r="AI557" i="1"/>
  <c r="AI380" i="1"/>
  <c r="AL380" i="1"/>
  <c r="AM380" i="1"/>
  <c r="AG380" i="1"/>
  <c r="AH380" i="1"/>
  <c r="N380" i="1" s="1"/>
  <c r="AL405" i="1"/>
  <c r="AG405" i="1"/>
  <c r="AI405" i="1"/>
  <c r="AH405" i="1"/>
  <c r="AM405" i="1"/>
  <c r="AG526" i="1"/>
  <c r="AL526" i="1"/>
  <c r="AM526" i="1"/>
  <c r="AL535" i="1"/>
  <c r="AI535" i="1"/>
  <c r="AG535" i="1"/>
  <c r="AH535" i="1"/>
  <c r="AI546" i="1"/>
  <c r="AG546" i="1"/>
  <c r="AM546" i="1"/>
  <c r="AH546" i="1"/>
  <c r="N546" i="1" s="1"/>
  <c r="AL546" i="1"/>
  <c r="AG94" i="1"/>
  <c r="Y9" i="2" s="1"/>
  <c r="Z9" i="2" s="1"/>
  <c r="AL94" i="1"/>
  <c r="AM94" i="1"/>
  <c r="AH443" i="1"/>
  <c r="N443" i="1" s="1"/>
  <c r="AI436" i="1"/>
  <c r="AI541" i="1"/>
  <c r="AM436" i="1"/>
  <c r="AL541" i="1"/>
  <c r="AM527" i="1"/>
  <c r="AH34" i="1"/>
  <c r="AL442" i="1"/>
  <c r="AL474" i="1"/>
  <c r="AI94" i="1"/>
  <c r="AI432" i="1"/>
  <c r="AL108" i="1"/>
  <c r="AG108" i="1"/>
  <c r="AH108" i="1"/>
  <c r="AI108" i="1"/>
  <c r="AG369" i="1"/>
  <c r="AH369" i="1"/>
  <c r="AM369" i="1"/>
  <c r="AL369" i="1"/>
  <c r="AI369" i="1"/>
  <c r="AI446" i="1"/>
  <c r="AH446" i="1"/>
  <c r="AG446" i="1"/>
  <c r="AI460" i="1"/>
  <c r="AG460" i="1"/>
  <c r="AH460" i="1"/>
  <c r="N460" i="1" s="1"/>
  <c r="AL460" i="1"/>
  <c r="AM460" i="1"/>
  <c r="AG461" i="1"/>
  <c r="AI461" i="1"/>
  <c r="AG431" i="1"/>
  <c r="AM431" i="1"/>
  <c r="AM456" i="1"/>
  <c r="AG456" i="1"/>
  <c r="AI456" i="1"/>
  <c r="AG345" i="1"/>
  <c r="AM345" i="1"/>
  <c r="AG133" i="1"/>
  <c r="AI133" i="1"/>
  <c r="AH517" i="1"/>
  <c r="AI517" i="1"/>
  <c r="AG517" i="1"/>
  <c r="AM517" i="1"/>
  <c r="AL517" i="1"/>
  <c r="AM419" i="1"/>
  <c r="AH419" i="1"/>
  <c r="AI419" i="1"/>
  <c r="AG419" i="1"/>
  <c r="AL419" i="1"/>
  <c r="AL521" i="1"/>
  <c r="AH521" i="1"/>
  <c r="AI521" i="1"/>
  <c r="AG521" i="1"/>
  <c r="AG113" i="1"/>
  <c r="Y379" i="2" s="1"/>
  <c r="Z379" i="2" s="1"/>
  <c r="AN379" i="2" s="1"/>
  <c r="AH105" i="1"/>
  <c r="AH474" i="1"/>
  <c r="N474" i="1" s="1"/>
  <c r="AI105" i="1"/>
  <c r="AH258" i="1"/>
  <c r="AL539" i="1"/>
  <c r="AH259" i="1"/>
  <c r="AL259" i="1"/>
  <c r="AM259" i="1"/>
  <c r="AG259" i="1"/>
  <c r="AI259" i="1"/>
  <c r="AG491" i="1"/>
  <c r="AH491" i="1"/>
  <c r="AM462" i="1"/>
  <c r="AI462" i="1"/>
  <c r="AL462" i="1"/>
  <c r="AG462" i="1"/>
  <c r="AH462" i="1"/>
  <c r="AG382" i="1"/>
  <c r="AH382" i="1"/>
  <c r="N382" i="1" s="1"/>
  <c r="AI382" i="1"/>
  <c r="AM382" i="1"/>
  <c r="AL96" i="1"/>
  <c r="AG96" i="1"/>
  <c r="AI96" i="1"/>
  <c r="AH96" i="1"/>
  <c r="AM96" i="1"/>
  <c r="AH355" i="1"/>
  <c r="AG355" i="1"/>
  <c r="AL355" i="1"/>
  <c r="AI355" i="1"/>
  <c r="AM355" i="1"/>
  <c r="AH439" i="1"/>
  <c r="AI439" i="1"/>
  <c r="AG439" i="1"/>
  <c r="AL439" i="1"/>
  <c r="AM439" i="1"/>
  <c r="AG375" i="1"/>
  <c r="AH375" i="1"/>
  <c r="AM375" i="1"/>
  <c r="AL375" i="1"/>
  <c r="AI375" i="1"/>
  <c r="AL509" i="1"/>
  <c r="AH509" i="1"/>
  <c r="AI509" i="1"/>
  <c r="AG509" i="1"/>
  <c r="AI495" i="1"/>
  <c r="AM495" i="1"/>
  <c r="AG495" i="1"/>
  <c r="AH495" i="1"/>
  <c r="AL495" i="1"/>
  <c r="AI551" i="1"/>
  <c r="AH551" i="1"/>
  <c r="AG551" i="1"/>
  <c r="AL551" i="1"/>
  <c r="AM551" i="1"/>
  <c r="AG466" i="1"/>
  <c r="AI466" i="1"/>
  <c r="AG540" i="1"/>
  <c r="AL540" i="1"/>
  <c r="AM540" i="1"/>
  <c r="AM467" i="1"/>
  <c r="AL467" i="1"/>
  <c r="AI467" i="1"/>
  <c r="AH467" i="1"/>
  <c r="AG386" i="1"/>
  <c r="AH386" i="1"/>
  <c r="N386" i="1" s="1"/>
  <c r="AI386" i="1"/>
  <c r="AL386" i="1"/>
  <c r="AM386" i="1"/>
  <c r="AL370" i="1"/>
  <c r="AM370" i="1"/>
  <c r="AG370" i="1"/>
  <c r="AH370" i="1"/>
  <c r="N370" i="1" s="1"/>
  <c r="AI370" i="1"/>
  <c r="AG556" i="1"/>
  <c r="AH556" i="1"/>
  <c r="AI556" i="1"/>
  <c r="AL556" i="1"/>
  <c r="AM556" i="1"/>
  <c r="AG347" i="1"/>
  <c r="AM541" i="1"/>
  <c r="AH542" i="1"/>
  <c r="N542" i="1" s="1"/>
  <c r="AL398" i="1"/>
  <c r="AM34" i="1"/>
  <c r="AG541" i="1"/>
  <c r="AH511" i="1"/>
  <c r="N511" i="1" s="1"/>
  <c r="AM485" i="1"/>
  <c r="AL389" i="1"/>
  <c r="AI539" i="1"/>
  <c r="AI425" i="1"/>
  <c r="AI20" i="1"/>
  <c r="AG20" i="1"/>
  <c r="AH20" i="1"/>
  <c r="AL453" i="1"/>
  <c r="AM453" i="1"/>
  <c r="AG453" i="1"/>
  <c r="AH453" i="1"/>
  <c r="N453" i="1" s="1"/>
  <c r="AI453" i="1"/>
  <c r="AI407" i="1"/>
  <c r="AL407" i="1"/>
  <c r="AM407" i="1"/>
  <c r="AG407" i="1"/>
  <c r="AH407" i="1"/>
  <c r="AG463" i="1"/>
  <c r="AL463" i="1"/>
  <c r="AM463" i="1"/>
  <c r="AH463" i="1"/>
  <c r="AI463" i="1"/>
  <c r="AI356" i="1"/>
  <c r="AH356" i="1"/>
  <c r="AL356" i="1"/>
  <c r="AM356" i="1"/>
  <c r="AG356" i="1"/>
  <c r="AG408" i="1"/>
  <c r="AM408" i="1"/>
  <c r="AG478" i="1"/>
  <c r="AH478" i="1"/>
  <c r="N478" i="1" s="1"/>
  <c r="AM478" i="1"/>
  <c r="AI478" i="1"/>
  <c r="AL478" i="1"/>
  <c r="AG489" i="1"/>
  <c r="AM489" i="1"/>
  <c r="AG448" i="1"/>
  <c r="AM448" i="1"/>
  <c r="AG351" i="1"/>
  <c r="AI351" i="1"/>
  <c r="AH351" i="1"/>
  <c r="AL351" i="1"/>
  <c r="AM351" i="1"/>
  <c r="AG484" i="1"/>
  <c r="AH484" i="1"/>
  <c r="N484" i="1" s="1"/>
  <c r="AL484" i="1"/>
  <c r="AI484" i="1"/>
  <c r="AM484" i="1"/>
  <c r="AI374" i="1"/>
  <c r="AH374" i="1"/>
  <c r="AI323" i="1"/>
  <c r="AG323" i="1"/>
  <c r="AG395" i="1"/>
  <c r="AI395" i="1"/>
  <c r="AL395" i="1"/>
  <c r="AM395" i="1"/>
  <c r="AH395" i="1"/>
  <c r="AI339" i="1"/>
  <c r="AH339" i="1"/>
  <c r="AL339" i="1"/>
  <c r="AG339" i="1"/>
  <c r="AM339" i="1"/>
  <c r="AG482" i="1"/>
  <c r="AH482" i="1"/>
  <c r="AI482" i="1"/>
  <c r="AL482" i="1"/>
  <c r="AM482" i="1"/>
  <c r="AG525" i="1"/>
  <c r="AM525" i="1"/>
  <c r="AM417" i="1"/>
  <c r="AG417" i="1"/>
  <c r="AH417" i="1"/>
  <c r="AL417" i="1"/>
  <c r="AI417" i="1"/>
  <c r="AL476" i="1"/>
  <c r="AM476" i="1"/>
  <c r="AG476" i="1"/>
  <c r="AH476" i="1"/>
  <c r="N476" i="1" s="1"/>
  <c r="AI476" i="1"/>
  <c r="AG377" i="1"/>
  <c r="AH377" i="1"/>
  <c r="AM377" i="1"/>
  <c r="AL377" i="1"/>
  <c r="AI377" i="1"/>
  <c r="AI406" i="1"/>
  <c r="AG406" i="1"/>
  <c r="AH406" i="1"/>
  <c r="N406" i="1" s="1"/>
  <c r="AM406" i="1"/>
  <c r="AL406" i="1"/>
  <c r="AH409" i="1"/>
  <c r="AG409" i="1"/>
  <c r="AL409" i="1"/>
  <c r="AM409" i="1"/>
  <c r="AL443" i="1"/>
  <c r="AG558" i="1"/>
  <c r="AL558" i="1"/>
  <c r="AM558" i="1"/>
  <c r="AL477" i="1"/>
  <c r="AM477" i="1"/>
  <c r="AG477" i="1"/>
  <c r="AH477" i="1"/>
  <c r="N477" i="1" s="1"/>
  <c r="AI477" i="1"/>
  <c r="AG508" i="1"/>
  <c r="AH508" i="1"/>
  <c r="N508" i="1" s="1"/>
  <c r="AI508" i="1"/>
  <c r="AL508" i="1"/>
  <c r="AM508" i="1"/>
  <c r="AG34" i="1"/>
  <c r="AL34" i="1"/>
  <c r="AH389" i="1"/>
  <c r="N389" i="1" s="1"/>
  <c r="AL542" i="1"/>
  <c r="AH527" i="1"/>
  <c r="AL147" i="1"/>
  <c r="AG147" i="1"/>
  <c r="AH147" i="1"/>
  <c r="AI147" i="1"/>
  <c r="AM147" i="1"/>
  <c r="AG479" i="1"/>
  <c r="AL479" i="1"/>
  <c r="AM479" i="1"/>
  <c r="AI559" i="1"/>
  <c r="AG559" i="1"/>
  <c r="AH559" i="1"/>
  <c r="AL451" i="1"/>
  <c r="AG451" i="1"/>
  <c r="AH451" i="1"/>
  <c r="N451" i="1" s="1"/>
  <c r="AI451" i="1"/>
  <c r="AH383" i="1"/>
  <c r="N383" i="1" s="1"/>
  <c r="AM383" i="1"/>
  <c r="AG383" i="1"/>
  <c r="AI383" i="1"/>
  <c r="AL383" i="1"/>
  <c r="AL472" i="1"/>
  <c r="AG472" i="1"/>
  <c r="AH472" i="1"/>
  <c r="AI472" i="1"/>
  <c r="AL501" i="1"/>
  <c r="AH501" i="1"/>
  <c r="N501" i="1" s="1"/>
  <c r="AI501" i="1"/>
  <c r="AG501" i="1"/>
  <c r="AM502" i="1"/>
  <c r="AG502" i="1"/>
  <c r="AH502" i="1"/>
  <c r="N502" i="1" s="1"/>
  <c r="AI502" i="1"/>
  <c r="AL502" i="1"/>
  <c r="AL350" i="1"/>
  <c r="AM350" i="1"/>
  <c r="AG350" i="1"/>
  <c r="AH350" i="1"/>
  <c r="AI350" i="1"/>
  <c r="AI18" i="1"/>
  <c r="AL18" i="1"/>
  <c r="AM18" i="1"/>
  <c r="AG18" i="1"/>
  <c r="AH18" i="1"/>
  <c r="AM32" i="1"/>
  <c r="AI32" i="1"/>
  <c r="AG523" i="1"/>
  <c r="AH523" i="1"/>
  <c r="N523" i="1" s="1"/>
  <c r="AL523" i="1"/>
  <c r="AM523" i="1"/>
  <c r="AI523" i="1"/>
  <c r="AG510" i="1"/>
  <c r="AM510" i="1"/>
  <c r="AL510" i="1"/>
  <c r="AL378" i="1"/>
  <c r="AM378" i="1"/>
  <c r="AG378" i="1"/>
  <c r="AH378" i="1"/>
  <c r="N378" i="1" s="1"/>
  <c r="AI378" i="1"/>
  <c r="AG475" i="1"/>
  <c r="AH475" i="1"/>
  <c r="N475" i="1" s="1"/>
  <c r="AG422" i="1"/>
  <c r="AH422" i="1"/>
  <c r="AM422" i="1"/>
  <c r="AI422" i="1"/>
  <c r="AL422" i="1"/>
  <c r="AG353" i="1"/>
  <c r="AL353" i="1"/>
  <c r="AM353" i="1"/>
  <c r="AI354" i="1"/>
  <c r="AG354" i="1"/>
  <c r="Y401" i="2" s="1"/>
  <c r="Z401" i="2" s="1"/>
  <c r="AN401" i="2" s="1"/>
  <c r="AG381" i="1"/>
  <c r="AM381" i="1"/>
  <c r="AH381" i="1"/>
  <c r="AG387" i="1"/>
  <c r="AL387" i="1"/>
  <c r="AI387" i="1"/>
  <c r="AM387" i="1"/>
  <c r="AH387" i="1"/>
  <c r="N387" i="1" s="1"/>
  <c r="AI443" i="1"/>
  <c r="AH347" i="1"/>
  <c r="AI389" i="1"/>
  <c r="AL436" i="1"/>
  <c r="AH560" i="1"/>
  <c r="N560" i="1" s="1"/>
  <c r="AL560" i="1"/>
  <c r="AM560" i="1"/>
  <c r="AG560" i="1"/>
  <c r="AI560" i="1"/>
  <c r="AL363" i="1"/>
  <c r="AM363" i="1"/>
  <c r="AG363" i="1"/>
  <c r="AH363" i="1"/>
  <c r="AI363" i="1"/>
  <c r="AG505" i="1"/>
  <c r="AL505" i="1"/>
  <c r="AM505" i="1"/>
  <c r="AH505" i="1"/>
  <c r="AI505" i="1"/>
  <c r="AI421" i="1"/>
  <c r="AG421" i="1"/>
  <c r="AM421" i="1"/>
  <c r="AG137" i="1"/>
  <c r="AL137" i="1"/>
  <c r="AG506" i="1"/>
  <c r="AH506" i="1"/>
  <c r="AM506" i="1"/>
  <c r="AI506" i="1"/>
  <c r="AL506" i="1"/>
  <c r="AL497" i="1"/>
  <c r="AG497" i="1"/>
  <c r="AH497" i="1"/>
  <c r="AI497" i="1"/>
  <c r="AI481" i="1"/>
  <c r="AG481" i="1"/>
  <c r="AH481" i="1"/>
  <c r="AL481" i="1"/>
  <c r="AM481" i="1"/>
  <c r="AG416" i="1"/>
  <c r="AL416" i="1"/>
  <c r="AM416" i="1"/>
  <c r="AH416" i="1"/>
  <c r="AI416" i="1"/>
  <c r="AG537" i="1"/>
  <c r="AI537" i="1"/>
  <c r="AH537" i="1"/>
  <c r="N537" i="1" s="1"/>
  <c r="AM537" i="1"/>
  <c r="AI97" i="1"/>
  <c r="AL97" i="1"/>
  <c r="AM97" i="1"/>
  <c r="AG97" i="1"/>
  <c r="AH97" i="1"/>
  <c r="AM372" i="1"/>
  <c r="AI113" i="1"/>
  <c r="AI474" i="1"/>
  <c r="AH94" i="1"/>
  <c r="N94" i="1" s="1"/>
  <c r="AF9" i="2" s="1"/>
  <c r="AH9" i="2" s="1"/>
  <c r="AG547" i="1"/>
  <c r="AL262" i="1"/>
  <c r="AM262" i="1"/>
  <c r="AH262" i="1"/>
  <c r="AG262" i="1"/>
  <c r="AI262" i="1"/>
  <c r="AG412" i="1"/>
  <c r="AM412" i="1"/>
  <c r="AH404" i="1"/>
  <c r="N404" i="1" s="1"/>
  <c r="AL404" i="1"/>
  <c r="AM404" i="1"/>
  <c r="AG404" i="1"/>
  <c r="AI404" i="1"/>
  <c r="AI420" i="1"/>
  <c r="AH420" i="1"/>
  <c r="AG420" i="1"/>
  <c r="AM420" i="1"/>
  <c r="AM452" i="1"/>
  <c r="AI452" i="1"/>
  <c r="AG452" i="1"/>
  <c r="AH452" i="1"/>
  <c r="N452" i="1" s="1"/>
  <c r="AL452" i="1"/>
  <c r="AL309" i="1"/>
  <c r="AH309" i="1"/>
  <c r="AM309" i="1"/>
  <c r="AG309" i="1"/>
  <c r="AI309" i="1"/>
  <c r="AG549" i="1"/>
  <c r="AM549" i="1"/>
  <c r="AL549" i="1"/>
  <c r="AG507" i="1"/>
  <c r="AH507" i="1"/>
  <c r="N507" i="1" s="1"/>
  <c r="AL507" i="1"/>
  <c r="AM507" i="1"/>
  <c r="AI507" i="1"/>
  <c r="AM358" i="1"/>
  <c r="AI358" i="1"/>
  <c r="AI440" i="1"/>
  <c r="AH440" i="1"/>
  <c r="N440" i="1" s="1"/>
  <c r="AL272" i="1"/>
  <c r="AM272" i="1"/>
  <c r="AG272" i="1"/>
  <c r="Y613" i="2" s="1"/>
  <c r="Z613" i="2" s="1"/>
  <c r="AN613" i="2" s="1"/>
  <c r="AH272" i="1"/>
  <c r="AI272" i="1"/>
  <c r="AH533" i="1"/>
  <c r="N533" i="1" s="1"/>
  <c r="AI533" i="1"/>
  <c r="AG533" i="1"/>
  <c r="AL533" i="1"/>
  <c r="AM533" i="1"/>
  <c r="AG524" i="1"/>
  <c r="AH524" i="1"/>
  <c r="N524" i="1" s="1"/>
  <c r="AM524" i="1"/>
  <c r="AI524" i="1"/>
  <c r="AL524" i="1"/>
  <c r="AL311" i="1"/>
  <c r="AI311" i="1"/>
  <c r="AH311" i="1"/>
  <c r="AM311" i="1"/>
  <c r="AG311" i="1"/>
  <c r="AM423" i="1"/>
  <c r="AG423" i="1"/>
  <c r="AI423" i="1"/>
  <c r="AH423" i="1"/>
  <c r="AL423" i="1"/>
  <c r="AH396" i="1"/>
  <c r="AI396" i="1"/>
  <c r="AG396" i="1"/>
  <c r="AL396" i="1"/>
  <c r="AM396" i="1"/>
  <c r="AG352" i="1"/>
  <c r="AM352" i="1"/>
  <c r="AH553" i="1"/>
  <c r="AL553" i="1"/>
  <c r="AM553" i="1"/>
  <c r="AG553" i="1"/>
  <c r="AI553" i="1"/>
  <c r="AL354" i="1"/>
  <c r="AI540" i="1"/>
  <c r="AI372" i="1"/>
  <c r="AH529" i="1"/>
  <c r="N529" i="1" s="1"/>
  <c r="AI353" i="1"/>
  <c r="AG261" i="1"/>
  <c r="AL261" i="1"/>
  <c r="AH261" i="1"/>
  <c r="AI261" i="1"/>
  <c r="AM261" i="1"/>
  <c r="AH519" i="1"/>
  <c r="AI519" i="1"/>
  <c r="AG519" i="1"/>
  <c r="AL519" i="1"/>
  <c r="AM519" i="1"/>
  <c r="AL60" i="1"/>
  <c r="AM60" i="1"/>
  <c r="AH60" i="1"/>
  <c r="AI60" i="1"/>
  <c r="AG60" i="1"/>
  <c r="AG105" i="1"/>
  <c r="AL105" i="1"/>
  <c r="AG494" i="1"/>
  <c r="AL494" i="1"/>
  <c r="AM494" i="1"/>
  <c r="AH494" i="1"/>
  <c r="AI494" i="1"/>
  <c r="AL91" i="1"/>
  <c r="AG91" i="1"/>
  <c r="AH91" i="1"/>
  <c r="AI91" i="1"/>
  <c r="AM91" i="1"/>
  <c r="AL45" i="1"/>
  <c r="AM45" i="1"/>
  <c r="AG45" i="1"/>
  <c r="AH45" i="1"/>
  <c r="AI45" i="1"/>
  <c r="AL424" i="1"/>
  <c r="AG424" i="1"/>
  <c r="AH424" i="1"/>
  <c r="AI424" i="1"/>
  <c r="AG496" i="1"/>
  <c r="AL496" i="1"/>
  <c r="AM496" i="1"/>
  <c r="AH496" i="1"/>
  <c r="N496" i="1" s="1"/>
  <c r="AI496" i="1"/>
  <c r="AL483" i="1"/>
  <c r="AH483" i="1"/>
  <c r="N483" i="1" s="1"/>
  <c r="AI483" i="1"/>
  <c r="AG483" i="1"/>
  <c r="AM483" i="1"/>
  <c r="AH532" i="1"/>
  <c r="N532" i="1" s="1"/>
  <c r="AI532" i="1"/>
  <c r="AG532" i="1"/>
  <c r="AL532" i="1"/>
  <c r="AM532" i="1"/>
  <c r="AG258" i="1"/>
  <c r="AI258" i="1"/>
  <c r="AL411" i="1"/>
  <c r="AH411" i="1"/>
  <c r="AI411" i="1"/>
  <c r="AG411" i="1"/>
  <c r="AM411" i="1"/>
  <c r="AI362" i="1"/>
  <c r="AH362" i="1"/>
  <c r="AG362" i="1"/>
  <c r="AL362" i="1"/>
  <c r="AM362" i="1"/>
  <c r="AG528" i="1"/>
  <c r="AL528" i="1"/>
  <c r="AM528" i="1"/>
  <c r="AG379" i="1"/>
  <c r="AI379" i="1"/>
  <c r="AG465" i="1"/>
  <c r="AM465" i="1"/>
  <c r="AH465" i="1"/>
  <c r="AL465" i="1"/>
  <c r="AI465" i="1"/>
  <c r="AG344" i="1"/>
  <c r="AH344" i="1"/>
  <c r="AI344" i="1"/>
  <c r="AL344" i="1"/>
  <c r="AM344" i="1"/>
  <c r="AM49" i="1"/>
  <c r="AH49" i="1"/>
  <c r="AI49" i="1"/>
  <c r="AL49" i="1"/>
  <c r="AL536" i="1"/>
  <c r="AH536" i="1"/>
  <c r="N536" i="1" s="1"/>
  <c r="AI536" i="1"/>
  <c r="AG536" i="1"/>
  <c r="AG515" i="1"/>
  <c r="AM515" i="1"/>
  <c r="AG266" i="1"/>
  <c r="Y397" i="2" s="1"/>
  <c r="Z397" i="2" s="1"/>
  <c r="AN397" i="2" s="1"/>
  <c r="AI266" i="1"/>
  <c r="AG29" i="1"/>
  <c r="Y451" i="2" s="1"/>
  <c r="Z451" i="2" s="1"/>
  <c r="AN451" i="2" s="1"/>
  <c r="AM29" i="1"/>
  <c r="AG442" i="1"/>
  <c r="AI442" i="1"/>
  <c r="AM354" i="1"/>
  <c r="AH558" i="1"/>
  <c r="N558" i="1" s="1"/>
  <c r="AG49" i="1"/>
  <c r="Y469" i="2" s="1"/>
  <c r="Z469" i="2" s="1"/>
  <c r="AN469" i="2" s="1"/>
  <c r="AH155" i="1"/>
  <c r="AI155" i="1"/>
  <c r="AM155" i="1"/>
  <c r="AL155" i="1"/>
  <c r="AG155" i="1"/>
  <c r="Y227" i="2" s="1"/>
  <c r="Z227" i="2" s="1"/>
  <c r="AN227" i="2" s="1"/>
  <c r="AG340" i="1"/>
  <c r="AI340" i="1"/>
  <c r="AM340" i="1"/>
  <c r="AL340" i="1"/>
  <c r="AH545" i="1"/>
  <c r="N545" i="1" s="1"/>
  <c r="AG545" i="1"/>
  <c r="AI545" i="1"/>
  <c r="AL545" i="1"/>
  <c r="AM545" i="1"/>
  <c r="AI561" i="1"/>
  <c r="AG561" i="1"/>
  <c r="AH561" i="1"/>
  <c r="N561" i="1" s="1"/>
  <c r="AL561" i="1"/>
  <c r="AM561" i="1"/>
  <c r="AG432" i="1"/>
  <c r="AM432" i="1"/>
  <c r="AL432" i="1"/>
  <c r="AL365" i="1"/>
  <c r="AM365" i="1"/>
  <c r="AH365" i="1"/>
  <c r="AG365" i="1"/>
  <c r="AI365" i="1"/>
  <c r="AG513" i="1"/>
  <c r="AH513" i="1"/>
  <c r="N513" i="1" s="1"/>
  <c r="AL513" i="1"/>
  <c r="AI513" i="1"/>
  <c r="AM513" i="1"/>
  <c r="AG41" i="1"/>
  <c r="AM41" i="1"/>
  <c r="AH520" i="1"/>
  <c r="N520" i="1" s="1"/>
  <c r="AG520" i="1"/>
  <c r="AI520" i="1"/>
  <c r="AL520" i="1"/>
  <c r="AM520" i="1"/>
  <c r="AI458" i="1"/>
  <c r="AL458" i="1"/>
  <c r="AM458" i="1"/>
  <c r="AG458" i="1"/>
  <c r="AH458" i="1"/>
  <c r="N458" i="1" s="1"/>
  <c r="AL550" i="1"/>
  <c r="AG550" i="1"/>
  <c r="AH550" i="1"/>
  <c r="AI550" i="1"/>
  <c r="AM550" i="1"/>
  <c r="AM266" i="1"/>
  <c r="AM425" i="1"/>
  <c r="AH29" i="1"/>
  <c r="AH113" i="1"/>
  <c r="AM521" i="1"/>
  <c r="AH353" i="1"/>
  <c r="AL41" i="1"/>
  <c r="AG418" i="1"/>
  <c r="AL418" i="1"/>
  <c r="AM418" i="1"/>
  <c r="AH418" i="1"/>
  <c r="AI418" i="1"/>
  <c r="AG27" i="1"/>
  <c r="Y237" i="2" s="1"/>
  <c r="Z237" i="2" s="1"/>
  <c r="AN237" i="2" s="1"/>
  <c r="AH27" i="1"/>
  <c r="AI27" i="1"/>
  <c r="AM27" i="1"/>
  <c r="AL27" i="1"/>
  <c r="AG430" i="1"/>
  <c r="AH430" i="1"/>
  <c r="AI430" i="1"/>
  <c r="AM430" i="1"/>
  <c r="AL430" i="1"/>
  <c r="AL514" i="1"/>
  <c r="AM514" i="1"/>
  <c r="AG514" i="1"/>
  <c r="AH514" i="1"/>
  <c r="N514" i="1" s="1"/>
  <c r="AI514" i="1"/>
  <c r="AG384" i="1"/>
  <c r="AL384" i="1"/>
  <c r="AM135" i="1"/>
  <c r="AG135" i="1"/>
  <c r="AI135" i="1"/>
  <c r="AL552" i="1"/>
  <c r="AH552" i="1"/>
  <c r="AI552" i="1"/>
  <c r="AG552" i="1"/>
  <c r="AM552" i="1"/>
  <c r="AG445" i="1"/>
  <c r="AI445" i="1"/>
  <c r="AH445" i="1"/>
  <c r="AL445" i="1"/>
  <c r="AM445" i="1"/>
  <c r="AG140" i="1"/>
  <c r="AM140" i="1"/>
  <c r="AG314" i="1"/>
  <c r="AI314" i="1"/>
  <c r="AH314" i="1"/>
  <c r="AM470" i="1"/>
  <c r="AL470" i="1"/>
  <c r="AG470" i="1"/>
  <c r="AH470" i="1"/>
  <c r="N470" i="1" s="1"/>
  <c r="AI470" i="1"/>
  <c r="AM490" i="1"/>
  <c r="AL490" i="1"/>
  <c r="AI490" i="1"/>
  <c r="AM410" i="1"/>
  <c r="AI410" i="1"/>
  <c r="AG410" i="1"/>
  <c r="AH544" i="1"/>
  <c r="N544" i="1" s="1"/>
  <c r="AI544" i="1"/>
  <c r="AG544" i="1"/>
  <c r="AL544" i="1"/>
  <c r="AM544" i="1"/>
  <c r="L65" i="19" l="1"/>
  <c r="L219" i="19"/>
  <c r="L260" i="19"/>
  <c r="L267" i="19"/>
  <c r="M81" i="19"/>
  <c r="M239" i="19"/>
  <c r="M68" i="19"/>
  <c r="M15" i="19"/>
  <c r="M272" i="19"/>
  <c r="L246" i="19"/>
  <c r="L256" i="19"/>
  <c r="L239" i="19"/>
  <c r="L7" i="19"/>
  <c r="M90" i="19"/>
  <c r="M11" i="19"/>
  <c r="M275" i="19"/>
  <c r="L284" i="19"/>
  <c r="L64" i="19"/>
  <c r="L237" i="19"/>
  <c r="M258" i="19"/>
  <c r="M95" i="19"/>
  <c r="L227" i="19"/>
  <c r="M263" i="19"/>
  <c r="M260" i="19"/>
  <c r="M236" i="19"/>
  <c r="L91" i="19"/>
  <c r="M265" i="19"/>
  <c r="L259" i="19"/>
  <c r="L232" i="19"/>
  <c r="M269" i="19"/>
  <c r="L245" i="19"/>
  <c r="L241" i="19"/>
  <c r="L273" i="19"/>
  <c r="M238" i="19"/>
  <c r="L70" i="19"/>
  <c r="L248" i="19"/>
  <c r="M230" i="19"/>
  <c r="L261" i="19"/>
  <c r="L12" i="19"/>
  <c r="M91" i="19"/>
  <c r="M234" i="19"/>
  <c r="M250" i="19"/>
  <c r="L258" i="19"/>
  <c r="M217" i="19"/>
  <c r="L2" i="19"/>
  <c r="M13" i="19"/>
  <c r="M3" i="19"/>
  <c r="M233" i="19"/>
  <c r="M235" i="19"/>
  <c r="L72" i="19"/>
  <c r="M229" i="19"/>
  <c r="L263" i="19"/>
  <c r="M259" i="19"/>
  <c r="M66" i="19"/>
  <c r="M5" i="19"/>
  <c r="L90" i="19"/>
  <c r="M12" i="19"/>
  <c r="L229" i="19"/>
  <c r="M276" i="19"/>
  <c r="M70" i="19"/>
  <c r="L251" i="19"/>
  <c r="L217" i="19"/>
  <c r="M2" i="19"/>
  <c r="M262" i="19"/>
  <c r="L236" i="19"/>
  <c r="L247" i="19"/>
  <c r="L269" i="19"/>
  <c r="M268" i="19"/>
  <c r="M223" i="19"/>
  <c r="M225" i="19"/>
  <c r="M254" i="19"/>
  <c r="M228" i="19"/>
  <c r="L253" i="19"/>
  <c r="L250" i="19"/>
  <c r="M244" i="19"/>
  <c r="L230" i="19"/>
  <c r="M227" i="19"/>
  <c r="M92" i="19"/>
  <c r="M251" i="19"/>
  <c r="M10" i="19"/>
  <c r="M278" i="19"/>
  <c r="M242" i="19"/>
  <c r="M75" i="19"/>
  <c r="M267" i="19"/>
  <c r="L282" i="19"/>
  <c r="L68" i="19"/>
  <c r="L71" i="19"/>
  <c r="L66" i="19"/>
  <c r="M245" i="19"/>
  <c r="M273" i="19"/>
  <c r="L92" i="19"/>
  <c r="M218" i="19"/>
  <c r="L268" i="19"/>
  <c r="M61" i="19"/>
  <c r="M73" i="19"/>
  <c r="L244" i="19"/>
  <c r="L238" i="19"/>
  <c r="M224" i="19"/>
  <c r="M71" i="19"/>
  <c r="L271" i="19"/>
  <c r="M252" i="19"/>
  <c r="M6" i="19"/>
  <c r="M246" i="19"/>
  <c r="M94" i="19"/>
  <c r="L265" i="19"/>
  <c r="L243" i="19"/>
  <c r="M270" i="19"/>
  <c r="M8" i="19"/>
  <c r="L252" i="19"/>
  <c r="L10" i="19"/>
  <c r="L262" i="19"/>
  <c r="M287" i="19"/>
  <c r="L221" i="19"/>
  <c r="M247" i="19"/>
  <c r="M16" i="19"/>
  <c r="M288" i="19"/>
  <c r="M237" i="19"/>
  <c r="L266" i="19"/>
  <c r="M226" i="19"/>
  <c r="M96" i="19"/>
  <c r="L249" i="19"/>
  <c r="M266" i="19"/>
  <c r="M74" i="19"/>
  <c r="M14" i="19"/>
  <c r="L228" i="19"/>
  <c r="M257" i="19"/>
  <c r="M221" i="19"/>
  <c r="L61" i="19"/>
  <c r="L67" i="19"/>
  <c r="L4" i="19"/>
  <c r="L254" i="19"/>
  <c r="M255" i="19"/>
  <c r="L240" i="19"/>
  <c r="M256" i="19"/>
  <c r="M72" i="19"/>
  <c r="M277" i="19"/>
  <c r="M222" i="19"/>
  <c r="M69" i="19"/>
  <c r="M93" i="19"/>
  <c r="M284" i="19"/>
  <c r="M64" i="19"/>
  <c r="M4" i="19"/>
  <c r="M220" i="19"/>
  <c r="M271" i="19"/>
  <c r="M243" i="19"/>
  <c r="M282" i="19"/>
  <c r="L270" i="19"/>
  <c r="M264" i="19"/>
  <c r="L223" i="19"/>
  <c r="L60" i="19"/>
  <c r="M62" i="19"/>
  <c r="L11" i="19"/>
  <c r="L264" i="19"/>
  <c r="M240" i="19"/>
  <c r="M63" i="19"/>
  <c r="M9" i="19"/>
  <c r="M67" i="19"/>
  <c r="M232" i="19"/>
  <c r="M60" i="19"/>
  <c r="M7" i="19"/>
  <c r="M219" i="19"/>
  <c r="M283" i="19"/>
  <c r="L73" i="19"/>
  <c r="L257" i="19"/>
  <c r="L63" i="19"/>
  <c r="M65" i="19"/>
  <c r="L15" i="19"/>
  <c r="L222" i="19"/>
  <c r="M253" i="19"/>
  <c r="L220" i="19"/>
  <c r="L69" i="19"/>
  <c r="Y485" i="2"/>
  <c r="Z485" i="2" s="1"/>
  <c r="AN485" i="2" s="1"/>
  <c r="L8" i="19"/>
  <c r="M26" i="19"/>
  <c r="L34" i="19"/>
  <c r="Y195" i="2"/>
  <c r="Z195" i="2" s="1"/>
  <c r="AN195" i="2" s="1"/>
  <c r="L3" i="19"/>
  <c r="L27" i="19"/>
  <c r="Y283" i="2"/>
  <c r="Z283" i="2" s="1"/>
  <c r="AN283" i="2" s="1"/>
  <c r="L234" i="19"/>
  <c r="Y551" i="2"/>
  <c r="Z551" i="2" s="1"/>
  <c r="L276" i="19"/>
  <c r="L18" i="19"/>
  <c r="M18" i="19"/>
  <c r="Y487" i="2"/>
  <c r="Z487" i="2" s="1"/>
  <c r="AN487" i="2" s="1"/>
  <c r="L16" i="19"/>
  <c r="W159" i="2"/>
  <c r="X159" i="2" s="1"/>
  <c r="AM159" i="2" s="1"/>
  <c r="L28" i="19"/>
  <c r="Y480" i="2"/>
  <c r="Z480" i="2" s="1"/>
  <c r="AN480" i="2" s="1"/>
  <c r="L13" i="19"/>
  <c r="M27" i="19"/>
  <c r="Y282" i="2"/>
  <c r="Z282" i="2" s="1"/>
  <c r="AN282" i="2" s="1"/>
  <c r="L233" i="19"/>
  <c r="Y238" i="2"/>
  <c r="Z238" i="2" s="1"/>
  <c r="AN238" i="2" s="1"/>
  <c r="L93" i="19"/>
  <c r="Y180" i="2"/>
  <c r="Z180" i="2" s="1"/>
  <c r="AN180" i="2" s="1"/>
  <c r="L62" i="19"/>
  <c r="Y550" i="2"/>
  <c r="Z550" i="2" s="1"/>
  <c r="L275" i="19"/>
  <c r="Y482" i="2"/>
  <c r="Z482" i="2" s="1"/>
  <c r="AN482" i="2" s="1"/>
  <c r="L23" i="19"/>
  <c r="M22" i="19"/>
  <c r="Y486" i="2"/>
  <c r="Z486" i="2" s="1"/>
  <c r="AN486" i="2" s="1"/>
  <c r="L9" i="19"/>
  <c r="Y24" i="2"/>
  <c r="Z24" i="2" s="1"/>
  <c r="AN24" i="2" s="1"/>
  <c r="L31" i="19"/>
  <c r="Y326" i="2"/>
  <c r="Z326" i="2" s="1"/>
  <c r="AN326" i="2" s="1"/>
  <c r="L96" i="19"/>
  <c r="L35" i="19"/>
  <c r="Y523" i="2"/>
  <c r="Z523" i="2" s="1"/>
  <c r="AN523" i="2" s="1"/>
  <c r="L75" i="19"/>
  <c r="M28" i="19"/>
  <c r="L26" i="19"/>
  <c r="Y490" i="2"/>
  <c r="Z490" i="2" s="1"/>
  <c r="AN490" i="2" s="1"/>
  <c r="L21" i="19"/>
  <c r="M17" i="19"/>
  <c r="Y159" i="2"/>
  <c r="Z159" i="2" s="1"/>
  <c r="AN159" i="2" s="1"/>
  <c r="L94" i="19"/>
  <c r="Y137" i="2"/>
  <c r="Z137" i="2" s="1"/>
  <c r="AN137" i="2" s="1"/>
  <c r="L242" i="19"/>
  <c r="Y218" i="2"/>
  <c r="Z218" i="2" s="1"/>
  <c r="AN218" i="2" s="1"/>
  <c r="L279" i="19"/>
  <c r="AB1616" i="2"/>
  <c r="AD1616" i="2" s="1"/>
  <c r="AR1616" i="2" s="1"/>
  <c r="M241" i="19"/>
  <c r="Y3" i="2"/>
  <c r="Z3" i="2" s="1"/>
  <c r="L74" i="19"/>
  <c r="Y552" i="2"/>
  <c r="Z552" i="2" s="1"/>
  <c r="AN552" i="2" s="1"/>
  <c r="L277" i="19"/>
  <c r="L19" i="19"/>
  <c r="Y325" i="2"/>
  <c r="Z325" i="2" s="1"/>
  <c r="AN325" i="2" s="1"/>
  <c r="L95" i="19"/>
  <c r="Y26" i="2"/>
  <c r="Z26" i="2" s="1"/>
  <c r="AN26" i="2" s="1"/>
  <c r="L33" i="19"/>
  <c r="M25" i="19"/>
  <c r="L32" i="19"/>
  <c r="Y488" i="2"/>
  <c r="Z488" i="2" s="1"/>
  <c r="AN488" i="2" s="1"/>
  <c r="L17" i="19"/>
  <c r="Y524" i="2"/>
  <c r="Z524" i="2" s="1"/>
  <c r="L81" i="19"/>
  <c r="Y489" i="2"/>
  <c r="Z489" i="2" s="1"/>
  <c r="AN489" i="2" s="1"/>
  <c r="L20" i="19"/>
  <c r="M19" i="19"/>
  <c r="Y481" i="2"/>
  <c r="Z481" i="2" s="1"/>
  <c r="AN481" i="2" s="1"/>
  <c r="L14" i="19"/>
  <c r="M32" i="19"/>
  <c r="M20" i="19"/>
  <c r="Y508" i="2"/>
  <c r="Z508" i="2" s="1"/>
  <c r="AN508" i="2" s="1"/>
  <c r="L225" i="19"/>
  <c r="M29" i="19"/>
  <c r="L25" i="19"/>
  <c r="AB213" i="2"/>
  <c r="AD213" i="2" s="1"/>
  <c r="AR213" i="2" s="1"/>
  <c r="M261" i="19"/>
  <c r="Y241" i="2"/>
  <c r="Z241" i="2" s="1"/>
  <c r="AN241" i="2" s="1"/>
  <c r="L283" i="19"/>
  <c r="M21" i="19"/>
  <c r="Y507" i="2"/>
  <c r="Z507" i="2" s="1"/>
  <c r="AN507" i="2" s="1"/>
  <c r="L224" i="19"/>
  <c r="L29" i="19"/>
  <c r="Y192" i="2"/>
  <c r="Z192" i="2" s="1"/>
  <c r="AN192" i="2" s="1"/>
  <c r="L218" i="19"/>
  <c r="Y483" i="2"/>
  <c r="Z483" i="2" s="1"/>
  <c r="AN483" i="2" s="1"/>
  <c r="L5" i="19"/>
  <c r="L22" i="19"/>
  <c r="M33" i="19"/>
  <c r="M23" i="19"/>
  <c r="M35" i="19"/>
  <c r="Y484" i="2"/>
  <c r="Z484" i="2" s="1"/>
  <c r="AN484" i="2" s="1"/>
  <c r="L6" i="19"/>
  <c r="Y284" i="2"/>
  <c r="Z284" i="2" s="1"/>
  <c r="AN284" i="2" s="1"/>
  <c r="L235" i="19"/>
  <c r="Y479" i="2"/>
  <c r="Z479" i="2" s="1"/>
  <c r="AN479" i="2" s="1"/>
  <c r="L226" i="19"/>
  <c r="W180" i="2"/>
  <c r="X180" i="2" s="1"/>
  <c r="AM180" i="2" s="1"/>
  <c r="W1616" i="2"/>
  <c r="X1616" i="2" s="1"/>
  <c r="AA1616" i="2" s="1"/>
  <c r="AB180" i="2"/>
  <c r="AD180" i="2" s="1"/>
  <c r="AR180" i="2" s="1"/>
  <c r="AB1610" i="2"/>
  <c r="AD1610" i="2" s="1"/>
  <c r="AR1610" i="2" s="1"/>
  <c r="W1988" i="2"/>
  <c r="X1988" i="2" s="1"/>
  <c r="AA1988" i="2" s="1"/>
  <c r="AB1615" i="2"/>
  <c r="AD1615" i="2" s="1"/>
  <c r="AR1615" i="2" s="1"/>
  <c r="W1610" i="2"/>
  <c r="X1610" i="2" s="1"/>
  <c r="AA1610" i="2" s="1"/>
  <c r="AB1988" i="2"/>
  <c r="AD1988" i="2" s="1"/>
  <c r="AR1988" i="2" s="1"/>
  <c r="W1925" i="2"/>
  <c r="X1925" i="2" s="1"/>
  <c r="AA1925" i="2" s="1"/>
  <c r="AB479" i="2"/>
  <c r="AD479" i="2" s="1"/>
  <c r="AU479" i="2" s="1"/>
  <c r="AW479" i="2" s="1"/>
  <c r="AB1703" i="2"/>
  <c r="AD1703" i="2" s="1"/>
  <c r="AU1703" i="2" s="1"/>
  <c r="AW1703" i="2" s="1"/>
  <c r="W477" i="2"/>
  <c r="X477" i="2" s="1"/>
  <c r="AM477" i="2" s="1"/>
  <c r="W479" i="2"/>
  <c r="X479" i="2" s="1"/>
  <c r="AM479" i="2" s="1"/>
  <c r="W1873" i="2"/>
  <c r="X1873" i="2" s="1"/>
  <c r="AA1873" i="2" s="1"/>
  <c r="W432" i="2"/>
  <c r="X432" i="2" s="1"/>
  <c r="AM432" i="2" s="1"/>
  <c r="W543" i="2"/>
  <c r="X543" i="2" s="1"/>
  <c r="AM543" i="2" s="1"/>
  <c r="AB490" i="2"/>
  <c r="AD490" i="2" s="1"/>
  <c r="AU490" i="2" s="1"/>
  <c r="AW490" i="2" s="1"/>
  <c r="AB429" i="2"/>
  <c r="AD429" i="2" s="1"/>
  <c r="AR429" i="2" s="1"/>
  <c r="AB1877" i="2"/>
  <c r="AD1877" i="2" s="1"/>
  <c r="AU1877" i="2" s="1"/>
  <c r="AW1877" i="2" s="1"/>
  <c r="W1615" i="2"/>
  <c r="X1615" i="2" s="1"/>
  <c r="AA1615" i="2" s="1"/>
  <c r="AB1925" i="2"/>
  <c r="AD1925" i="2" s="1"/>
  <c r="AR1925" i="2" s="1"/>
  <c r="W552" i="2"/>
  <c r="X552" i="2" s="1"/>
  <c r="AB1885" i="2"/>
  <c r="AD1885" i="2" s="1"/>
  <c r="AR1885" i="2" s="1"/>
  <c r="AB326" i="2"/>
  <c r="AD326" i="2" s="1"/>
  <c r="AR326" i="2" s="1"/>
  <c r="W1993" i="2"/>
  <c r="X1993" i="2" s="1"/>
  <c r="W1992" i="2"/>
  <c r="X1992" i="2" s="1"/>
  <c r="W508" i="2"/>
  <c r="X508" i="2" s="1"/>
  <c r="AB1993" i="2"/>
  <c r="AD1993" i="2" s="1"/>
  <c r="AB1992" i="2"/>
  <c r="AD1992" i="2" s="1"/>
  <c r="W1703" i="2"/>
  <c r="X1703" i="2" s="1"/>
  <c r="AA1703" i="2" s="1"/>
  <c r="AB400" i="2"/>
  <c r="AD400" i="2" s="1"/>
  <c r="AR400" i="2" s="1"/>
  <c r="AB1636" i="2"/>
  <c r="AD1636" i="2" s="1"/>
  <c r="AR1636" i="2" s="1"/>
  <c r="W424" i="2"/>
  <c r="X424" i="2" s="1"/>
  <c r="AM424" i="2" s="1"/>
  <c r="AB1886" i="2"/>
  <c r="AD1886" i="2" s="1"/>
  <c r="AR1886" i="2" s="1"/>
  <c r="AB420" i="2"/>
  <c r="AD420" i="2" s="1"/>
  <c r="AR420" i="2" s="1"/>
  <c r="AB281" i="2"/>
  <c r="AD281" i="2" s="1"/>
  <c r="AR281" i="2" s="1"/>
  <c r="AB222" i="2"/>
  <c r="AD222" i="2" s="1"/>
  <c r="AR222" i="2" s="1"/>
  <c r="W568" i="2"/>
  <c r="X568" i="2" s="1"/>
  <c r="AA568" i="2" s="1"/>
  <c r="W466" i="2"/>
  <c r="X466" i="2" s="1"/>
  <c r="AA466" i="2" s="1"/>
  <c r="W220" i="2"/>
  <c r="X220" i="2" s="1"/>
  <c r="AM220" i="2" s="1"/>
  <c r="W1850" i="2"/>
  <c r="X1850" i="2" s="1"/>
  <c r="AA1850" i="2" s="1"/>
  <c r="W157" i="2"/>
  <c r="X157" i="2" s="1"/>
  <c r="AM157" i="2" s="1"/>
  <c r="W516" i="2"/>
  <c r="X516" i="2" s="1"/>
  <c r="AM516" i="2" s="1"/>
  <c r="W131" i="2"/>
  <c r="X131" i="2" s="1"/>
  <c r="AA131" i="2" s="1"/>
  <c r="W433" i="2"/>
  <c r="X433" i="2" s="1"/>
  <c r="AA433" i="2" s="1"/>
  <c r="AB526" i="2"/>
  <c r="AD526" i="2" s="1"/>
  <c r="AR526" i="2" s="1"/>
  <c r="W281" i="2"/>
  <c r="X281" i="2" s="1"/>
  <c r="AA281" i="2" s="1"/>
  <c r="AB614" i="2"/>
  <c r="AD614" i="2" s="1"/>
  <c r="AR614" i="2" s="1"/>
  <c r="W222" i="2"/>
  <c r="X222" i="2" s="1"/>
  <c r="AA222" i="2" s="1"/>
  <c r="W1858" i="2"/>
  <c r="X1858" i="2" s="1"/>
  <c r="AA1858" i="2" s="1"/>
  <c r="AB219" i="2"/>
  <c r="AD219" i="2" s="1"/>
  <c r="AU219" i="2" s="1"/>
  <c r="AW219" i="2" s="1"/>
  <c r="AB433" i="2"/>
  <c r="AD433" i="2" s="1"/>
  <c r="AR433" i="2" s="1"/>
  <c r="AB516" i="2"/>
  <c r="AD516" i="2" s="1"/>
  <c r="AR516" i="2" s="1"/>
  <c r="AB466" i="2"/>
  <c r="AD466" i="2" s="1"/>
  <c r="AU466" i="2" s="1"/>
  <c r="AW466" i="2" s="1"/>
  <c r="AB568" i="2"/>
  <c r="AD568" i="2" s="1"/>
  <c r="AR568" i="2" s="1"/>
  <c r="AB220" i="2"/>
  <c r="AD220" i="2" s="1"/>
  <c r="AR220" i="2" s="1"/>
  <c r="AB157" i="2"/>
  <c r="AD157" i="2" s="1"/>
  <c r="AR157" i="2" s="1"/>
  <c r="AB121" i="2"/>
  <c r="AD121" i="2" s="1"/>
  <c r="AR121" i="2" s="1"/>
  <c r="AB131" i="2"/>
  <c r="AD131" i="2" s="1"/>
  <c r="AR131" i="2" s="1"/>
  <c r="W526" i="2"/>
  <c r="X526" i="2" s="1"/>
  <c r="AA526" i="2" s="1"/>
  <c r="W614" i="2"/>
  <c r="X614" i="2" s="1"/>
  <c r="AM614" i="2" s="1"/>
  <c r="AB456" i="2"/>
  <c r="AD456" i="2" s="1"/>
  <c r="AU456" i="2" s="1"/>
  <c r="AW456" i="2" s="1"/>
  <c r="W219" i="2"/>
  <c r="X219" i="2" s="1"/>
  <c r="AA219" i="2" s="1"/>
  <c r="W1886" i="2"/>
  <c r="X1886" i="2" s="1"/>
  <c r="AM1886" i="2" s="1"/>
  <c r="W121" i="2"/>
  <c r="X121" i="2" s="1"/>
  <c r="AA121" i="2" s="1"/>
  <c r="AB1850" i="2"/>
  <c r="AD1850" i="2" s="1"/>
  <c r="AR1850" i="2" s="1"/>
  <c r="AB608" i="2"/>
  <c r="AD608" i="2" s="1"/>
  <c r="AR608" i="2" s="1"/>
  <c r="AB547" i="2"/>
  <c r="AD547" i="2" s="1"/>
  <c r="AU547" i="2" s="1"/>
  <c r="AW547" i="2" s="1"/>
  <c r="AB125" i="2"/>
  <c r="AD125" i="2" s="1"/>
  <c r="AR125" i="2" s="1"/>
  <c r="W1885" i="2"/>
  <c r="X1885" i="2" s="1"/>
  <c r="AM1885" i="2" s="1"/>
  <c r="W608" i="2"/>
  <c r="X608" i="2" s="1"/>
  <c r="AA608" i="2" s="1"/>
  <c r="AB1858" i="2"/>
  <c r="AD1858" i="2" s="1"/>
  <c r="AR1858" i="2" s="1"/>
  <c r="W456" i="2"/>
  <c r="X456" i="2" s="1"/>
  <c r="AM456" i="2" s="1"/>
  <c r="W547" i="2"/>
  <c r="X547" i="2" s="1"/>
  <c r="AA547" i="2" s="1"/>
  <c r="AB434" i="2"/>
  <c r="AD434" i="2" s="1"/>
  <c r="AR434" i="2" s="1"/>
  <c r="W549" i="2"/>
  <c r="X549" i="2" s="1"/>
  <c r="AM549" i="2" s="1"/>
  <c r="AB549" i="2"/>
  <c r="AD549" i="2" s="1"/>
  <c r="AR549" i="2" s="1"/>
  <c r="W434" i="2"/>
  <c r="X434" i="2" s="1"/>
  <c r="AM434" i="2" s="1"/>
  <c r="W1732" i="2"/>
  <c r="X1732" i="2" s="1"/>
  <c r="AM1732" i="2" s="1"/>
  <c r="W1853" i="2"/>
  <c r="X1853" i="2" s="1"/>
  <c r="AA1853" i="2" s="1"/>
  <c r="AB1825" i="2"/>
  <c r="AD1825" i="2" s="1"/>
  <c r="AR1825" i="2" s="1"/>
  <c r="AB1680" i="2"/>
  <c r="AD1680" i="2" s="1"/>
  <c r="AR1680" i="2" s="1"/>
  <c r="W1856" i="2"/>
  <c r="X1856" i="2" s="1"/>
  <c r="AM1856" i="2" s="1"/>
  <c r="AB1863" i="2"/>
  <c r="AD1863" i="2" s="1"/>
  <c r="AR1863" i="2" s="1"/>
  <c r="AB1733" i="2"/>
  <c r="AD1733" i="2" s="1"/>
  <c r="AR1733" i="2" s="1"/>
  <c r="AB1855" i="2"/>
  <c r="AD1855" i="2" s="1"/>
  <c r="AU1855" i="2" s="1"/>
  <c r="AW1855" i="2" s="1"/>
  <c r="W1680" i="2"/>
  <c r="X1680" i="2" s="1"/>
  <c r="AA1680" i="2" s="1"/>
  <c r="AB1926" i="2"/>
  <c r="AD1926" i="2" s="1"/>
  <c r="AR1926" i="2" s="1"/>
  <c r="W1855" i="2"/>
  <c r="X1855" i="2" s="1"/>
  <c r="AA1855" i="2" s="1"/>
  <c r="AB1876" i="2"/>
  <c r="AD1876" i="2" s="1"/>
  <c r="AU1876" i="2" s="1"/>
  <c r="AW1876" i="2" s="1"/>
  <c r="W1620" i="2"/>
  <c r="X1620" i="2" s="1"/>
  <c r="AA1620" i="2" s="1"/>
  <c r="AB1873" i="2"/>
  <c r="AD1873" i="2" s="1"/>
  <c r="AR1873" i="2" s="1"/>
  <c r="W1876" i="2"/>
  <c r="X1876" i="2" s="1"/>
  <c r="AA1876" i="2" s="1"/>
  <c r="AB1853" i="2"/>
  <c r="AD1853" i="2" s="1"/>
  <c r="AU1853" i="2" s="1"/>
  <c r="AW1853" i="2" s="1"/>
  <c r="W1854" i="2"/>
  <c r="X1854" i="2" s="1"/>
  <c r="AA1854" i="2" s="1"/>
  <c r="W1863" i="2"/>
  <c r="X1863" i="2" s="1"/>
  <c r="AA1863" i="2" s="1"/>
  <c r="AB1875" i="2"/>
  <c r="AD1875" i="2" s="1"/>
  <c r="AR1875" i="2" s="1"/>
  <c r="W1864" i="2"/>
  <c r="X1864" i="2" s="1"/>
  <c r="AM1864" i="2" s="1"/>
  <c r="AB1639" i="2"/>
  <c r="AD1639" i="2" s="1"/>
  <c r="AR1639" i="2" s="1"/>
  <c r="AB1618" i="2"/>
  <c r="AD1618" i="2" s="1"/>
  <c r="AU1618" i="2" s="1"/>
  <c r="AW1618" i="2" s="1"/>
  <c r="W1870" i="2"/>
  <c r="X1870" i="2" s="1"/>
  <c r="AB1791" i="2"/>
  <c r="AD1791" i="2" s="1"/>
  <c r="AB1861" i="2"/>
  <c r="AD1861" i="2" s="1"/>
  <c r="W1684" i="2"/>
  <c r="X1684" i="2" s="1"/>
  <c r="W1848" i="2"/>
  <c r="X1848" i="2" s="1"/>
  <c r="AB1668" i="2"/>
  <c r="AD1668" i="2" s="1"/>
  <c r="AB1864" i="2"/>
  <c r="AD1864" i="2" s="1"/>
  <c r="AB1874" i="2"/>
  <c r="AD1874" i="2" s="1"/>
  <c r="AB1872" i="2"/>
  <c r="AD1872" i="2" s="1"/>
  <c r="W1702" i="2"/>
  <c r="X1702" i="2" s="1"/>
  <c r="AB1870" i="2"/>
  <c r="AD1870" i="2" s="1"/>
  <c r="W1683" i="2"/>
  <c r="X1683" i="2" s="1"/>
  <c r="AB1761" i="2"/>
  <c r="AD1761" i="2" s="1"/>
  <c r="W1675" i="2"/>
  <c r="X1675" i="2" s="1"/>
  <c r="W1865" i="2"/>
  <c r="X1865" i="2" s="1"/>
  <c r="W1875" i="2"/>
  <c r="X1875" i="2" s="1"/>
  <c r="AB1823" i="2"/>
  <c r="AD1823" i="2" s="1"/>
  <c r="W1824" i="2"/>
  <c r="X1824" i="2" s="1"/>
  <c r="AB1672" i="2"/>
  <c r="AD1672" i="2" s="1"/>
  <c r="AB1662" i="2"/>
  <c r="AD1662" i="2" s="1"/>
  <c r="W1791" i="2"/>
  <c r="X1791" i="2" s="1"/>
  <c r="W1670" i="2"/>
  <c r="X1670" i="2" s="1"/>
  <c r="W1823" i="2"/>
  <c r="X1823" i="2" s="1"/>
  <c r="AB1792" i="2"/>
  <c r="AD1792" i="2" s="1"/>
  <c r="AB1674" i="2"/>
  <c r="AD1674" i="2" s="1"/>
  <c r="W1825" i="2"/>
  <c r="X1825" i="2" s="1"/>
  <c r="W1674" i="2"/>
  <c r="X1674" i="2" s="1"/>
  <c r="W1792" i="2"/>
  <c r="X1792" i="2" s="1"/>
  <c r="W1860" i="2"/>
  <c r="X1860" i="2" s="1"/>
  <c r="AB1869" i="2"/>
  <c r="AD1869" i="2" s="1"/>
  <c r="AB1736" i="2"/>
  <c r="AD1736" i="2" s="1"/>
  <c r="AB1930" i="2"/>
  <c r="AD1930" i="2" s="1"/>
  <c r="W1868" i="2"/>
  <c r="X1868" i="2" s="1"/>
  <c r="W1871" i="2"/>
  <c r="X1871" i="2" s="1"/>
  <c r="N377" i="1"/>
  <c r="AB1856" i="2"/>
  <c r="AD1856" i="2" s="1"/>
  <c r="W1678" i="2"/>
  <c r="X1678" i="2" s="1"/>
  <c r="W1862" i="2"/>
  <c r="X1862" i="2" s="1"/>
  <c r="W1676" i="2"/>
  <c r="X1676" i="2" s="1"/>
  <c r="W1866" i="2"/>
  <c r="X1866" i="2" s="1"/>
  <c r="W1793" i="2"/>
  <c r="X1793" i="2" s="1"/>
  <c r="AB1620" i="2"/>
  <c r="AD1620" i="2" s="1"/>
  <c r="AU1620" i="2" s="1"/>
  <c r="AW1620" i="2" s="1"/>
  <c r="AB1675" i="2"/>
  <c r="AD1675" i="2" s="1"/>
  <c r="AB1865" i="2"/>
  <c r="AD1865" i="2" s="1"/>
  <c r="AB1824" i="2"/>
  <c r="AD1824" i="2" s="1"/>
  <c r="AB1857" i="2"/>
  <c r="AD1857" i="2" s="1"/>
  <c r="W1669" i="2"/>
  <c r="X1669" i="2" s="1"/>
  <c r="W1852" i="2"/>
  <c r="X1852" i="2" s="1"/>
  <c r="W1783" i="2"/>
  <c r="X1783" i="2" s="1"/>
  <c r="AB1704" i="2"/>
  <c r="AD1704" i="2" s="1"/>
  <c r="W1733" i="2"/>
  <c r="X1733" i="2" s="1"/>
  <c r="AB1854" i="2"/>
  <c r="AD1854" i="2" s="1"/>
  <c r="W1664" i="2"/>
  <c r="X1664" i="2" s="1"/>
  <c r="W1691" i="2"/>
  <c r="X1691" i="2" s="1"/>
  <c r="W1677" i="2"/>
  <c r="X1677" i="2" s="1"/>
  <c r="W1922" i="2"/>
  <c r="X1922" i="2" s="1"/>
  <c r="W1867" i="2"/>
  <c r="X1867" i="2" s="1"/>
  <c r="W1663" i="2"/>
  <c r="X1663" i="2" s="1"/>
  <c r="W1690" i="2"/>
  <c r="X1690" i="2" s="1"/>
  <c r="W1921" i="2"/>
  <c r="X1921" i="2" s="1"/>
  <c r="W1673" i="2"/>
  <c r="X1673" i="2" s="1"/>
  <c r="W1877" i="2"/>
  <c r="X1877" i="2" s="1"/>
  <c r="W1884" i="2"/>
  <c r="X1884" i="2" s="1"/>
  <c r="AB1860" i="2"/>
  <c r="AD1860" i="2" s="1"/>
  <c r="AB1849" i="2"/>
  <c r="AD1849" i="2" s="1"/>
  <c r="AB1670" i="2"/>
  <c r="AD1670" i="2" s="1"/>
  <c r="W1668" i="2"/>
  <c r="X1668" i="2" s="1"/>
  <c r="W1849" i="2"/>
  <c r="X1849" i="2" s="1"/>
  <c r="W1682" i="2"/>
  <c r="X1682" i="2" s="1"/>
  <c r="AB1859" i="2"/>
  <c r="AD1859" i="2" s="1"/>
  <c r="W1857" i="2"/>
  <c r="X1857" i="2" s="1"/>
  <c r="W1851" i="2"/>
  <c r="X1851" i="2" s="1"/>
  <c r="W1882" i="2"/>
  <c r="X1882" i="2" s="1"/>
  <c r="W1681" i="2"/>
  <c r="X1681" i="2" s="1"/>
  <c r="AB1677" i="2"/>
  <c r="AD1677" i="2" s="1"/>
  <c r="AB1664" i="2"/>
  <c r="AD1664" i="2" s="1"/>
  <c r="AB1867" i="2"/>
  <c r="AD1867" i="2" s="1"/>
  <c r="AB1922" i="2"/>
  <c r="AD1922" i="2" s="1"/>
  <c r="AB1691" i="2"/>
  <c r="AD1691" i="2" s="1"/>
  <c r="W1874" i="2"/>
  <c r="X1874" i="2" s="1"/>
  <c r="AB1646" i="2"/>
  <c r="AD1646" i="2" s="1"/>
  <c r="AR1646" i="2" s="1"/>
  <c r="AB1637" i="2"/>
  <c r="AD1637" i="2" s="1"/>
  <c r="AU1637" i="2" s="1"/>
  <c r="AW1637" i="2" s="1"/>
  <c r="W1679" i="2"/>
  <c r="X1679" i="2" s="1"/>
  <c r="W1930" i="2"/>
  <c r="X1930" i="2" s="1"/>
  <c r="W1869" i="2"/>
  <c r="X1869" i="2" s="1"/>
  <c r="AB1673" i="2"/>
  <c r="AD1673" i="2" s="1"/>
  <c r="AB1690" i="2"/>
  <c r="AD1690" i="2" s="1"/>
  <c r="AB1663" i="2"/>
  <c r="AD1663" i="2" s="1"/>
  <c r="AB1921" i="2"/>
  <c r="AD1921" i="2" s="1"/>
  <c r="W1645" i="2"/>
  <c r="X1645" i="2" s="1"/>
  <c r="AA1645" i="2" s="1"/>
  <c r="AB1851" i="2"/>
  <c r="AD1851" i="2" s="1"/>
  <c r="AB1882" i="2"/>
  <c r="AD1882" i="2" s="1"/>
  <c r="AB1816" i="2"/>
  <c r="AD1816" i="2" s="1"/>
  <c r="W1761" i="2"/>
  <c r="X1761" i="2" s="1"/>
  <c r="N519" i="1"/>
  <c r="AB1783" i="2"/>
  <c r="AD1783" i="2" s="1"/>
  <c r="W1816" i="2"/>
  <c r="X1816" i="2" s="1"/>
  <c r="W1926" i="2"/>
  <c r="X1926" i="2" s="1"/>
  <c r="AB1681" i="2"/>
  <c r="AD1681" i="2" s="1"/>
  <c r="AB1676" i="2"/>
  <c r="AD1676" i="2" s="1"/>
  <c r="AB1866" i="2"/>
  <c r="AD1866" i="2" s="1"/>
  <c r="AB1793" i="2"/>
  <c r="AD1793" i="2" s="1"/>
  <c r="W1704" i="2"/>
  <c r="X1704" i="2" s="1"/>
  <c r="W1760" i="2"/>
  <c r="X1760" i="2" s="1"/>
  <c r="AB1769" i="2"/>
  <c r="AD1769" i="2" s="1"/>
  <c r="W1636" i="2"/>
  <c r="X1636" i="2" s="1"/>
  <c r="AA1636" i="2" s="1"/>
  <c r="W1859" i="2"/>
  <c r="X1859" i="2" s="1"/>
  <c r="W1883" i="2"/>
  <c r="X1883" i="2" s="1"/>
  <c r="AB1760" i="2"/>
  <c r="AD1760" i="2" s="1"/>
  <c r="AB1682" i="2"/>
  <c r="AD1682" i="2" s="1"/>
  <c r="W1644" i="2"/>
  <c r="X1644" i="2" s="1"/>
  <c r="AM1644" i="2" s="1"/>
  <c r="W1671" i="2"/>
  <c r="X1671" i="2" s="1"/>
  <c r="W1878" i="2"/>
  <c r="X1878" i="2" s="1"/>
  <c r="AB1679" i="2"/>
  <c r="AD1679" i="2" s="1"/>
  <c r="AB1884" i="2"/>
  <c r="AD1884" i="2" s="1"/>
  <c r="AB1883" i="2"/>
  <c r="AD1883" i="2" s="1"/>
  <c r="W1769" i="2"/>
  <c r="X1769" i="2" s="1"/>
  <c r="AB1852" i="2"/>
  <c r="AD1852" i="2" s="1"/>
  <c r="AB1669" i="2"/>
  <c r="AD1669" i="2" s="1"/>
  <c r="W1639" i="2"/>
  <c r="X1639" i="2" s="1"/>
  <c r="AA1639" i="2" s="1"/>
  <c r="W1736" i="2"/>
  <c r="X1736" i="2" s="1"/>
  <c r="W1872" i="2"/>
  <c r="X1872" i="2" s="1"/>
  <c r="AB1678" i="2"/>
  <c r="AD1678" i="2" s="1"/>
  <c r="AB1862" i="2"/>
  <c r="AD1862" i="2" s="1"/>
  <c r="AB1871" i="2"/>
  <c r="AD1871" i="2" s="1"/>
  <c r="N552" i="1"/>
  <c r="AB1732" i="2"/>
  <c r="AD1732" i="2" s="1"/>
  <c r="AB1702" i="2"/>
  <c r="AD1702" i="2" s="1"/>
  <c r="AB1684" i="2"/>
  <c r="AD1684" i="2" s="1"/>
  <c r="AB1848" i="2"/>
  <c r="AD1848" i="2" s="1"/>
  <c r="W1643" i="2"/>
  <c r="X1643" i="2" s="1"/>
  <c r="AM1643" i="2" s="1"/>
  <c r="AB1868" i="2"/>
  <c r="AD1868" i="2" s="1"/>
  <c r="W1672" i="2"/>
  <c r="X1672" i="2" s="1"/>
  <c r="W1662" i="2"/>
  <c r="X1662" i="2" s="1"/>
  <c r="AB1671" i="2"/>
  <c r="AD1671" i="2" s="1"/>
  <c r="AB1878" i="2"/>
  <c r="AD1878" i="2" s="1"/>
  <c r="W1861" i="2"/>
  <c r="X1861" i="2" s="1"/>
  <c r="AB1683" i="2"/>
  <c r="AD1683" i="2" s="1"/>
  <c r="AB1607" i="2"/>
  <c r="AD1607" i="2" s="1"/>
  <c r="AR1607" i="2" s="1"/>
  <c r="AB1634" i="2"/>
  <c r="AD1634" i="2" s="1"/>
  <c r="AU1634" i="2" s="1"/>
  <c r="AW1634" i="2" s="1"/>
  <c r="W1603" i="2"/>
  <c r="X1603" i="2" s="1"/>
  <c r="AA1603" i="2" s="1"/>
  <c r="W1646" i="2"/>
  <c r="X1646" i="2" s="1"/>
  <c r="AA1646" i="2" s="1"/>
  <c r="AB1609" i="2"/>
  <c r="AD1609" i="2" s="1"/>
  <c r="AU1609" i="2" s="1"/>
  <c r="AW1609" i="2" s="1"/>
  <c r="AB1611" i="2"/>
  <c r="AD1611" i="2" s="1"/>
  <c r="AU1611" i="2" s="1"/>
  <c r="AW1611" i="2" s="1"/>
  <c r="W1613" i="2"/>
  <c r="X1613" i="2" s="1"/>
  <c r="AA1613" i="2" s="1"/>
  <c r="W1503" i="2"/>
  <c r="X1503" i="2" s="1"/>
  <c r="AA1503" i="2" s="1"/>
  <c r="AB1617" i="2"/>
  <c r="AD1617" i="2" s="1"/>
  <c r="AU1617" i="2" s="1"/>
  <c r="AW1617" i="2" s="1"/>
  <c r="AB1631" i="2"/>
  <c r="AD1631" i="2" s="1"/>
  <c r="AR1631" i="2" s="1"/>
  <c r="W1622" i="2"/>
  <c r="X1622" i="2" s="1"/>
  <c r="AM1622" i="2" s="1"/>
  <c r="W823" i="2"/>
  <c r="X823" i="2" s="1"/>
  <c r="AA823" i="2" s="1"/>
  <c r="AB1641" i="2"/>
  <c r="AD1641" i="2" s="1"/>
  <c r="AR1641" i="2" s="1"/>
  <c r="AB1499" i="2"/>
  <c r="AD1499" i="2" s="1"/>
  <c r="AR1499" i="2" s="1"/>
  <c r="W1499" i="2"/>
  <c r="X1499" i="2" s="1"/>
  <c r="AA1499" i="2" s="1"/>
  <c r="W1642" i="2"/>
  <c r="X1642" i="2" s="1"/>
  <c r="AA1642" i="2" s="1"/>
  <c r="AB1622" i="2"/>
  <c r="AD1622" i="2" s="1"/>
  <c r="AR1622" i="2" s="1"/>
  <c r="AB1612" i="2"/>
  <c r="AD1612" i="2" s="1"/>
  <c r="AU1612" i="2" s="1"/>
  <c r="AW1612" i="2" s="1"/>
  <c r="W1641" i="2"/>
  <c r="X1641" i="2" s="1"/>
  <c r="AM1641" i="2" s="1"/>
  <c r="W1628" i="2"/>
  <c r="X1628" i="2" s="1"/>
  <c r="AA1628" i="2" s="1"/>
  <c r="W1621" i="2"/>
  <c r="X1621" i="2" s="1"/>
  <c r="AA1621" i="2" s="1"/>
  <c r="W1634" i="2"/>
  <c r="X1634" i="2" s="1"/>
  <c r="AA1634" i="2" s="1"/>
  <c r="AB1628" i="2"/>
  <c r="AD1628" i="2" s="1"/>
  <c r="AU1628" i="2" s="1"/>
  <c r="AW1628" i="2" s="1"/>
  <c r="W1625" i="2"/>
  <c r="X1625" i="2" s="1"/>
  <c r="AA1625" i="2" s="1"/>
  <c r="W1606" i="2"/>
  <c r="X1606" i="2" s="1"/>
  <c r="AA1606" i="2" s="1"/>
  <c r="AB1603" i="2"/>
  <c r="AD1603" i="2" s="1"/>
  <c r="AU1603" i="2" s="1"/>
  <c r="AW1603" i="2" s="1"/>
  <c r="AB1635" i="2"/>
  <c r="AD1635" i="2" s="1"/>
  <c r="AU1635" i="2" s="1"/>
  <c r="AW1635" i="2" s="1"/>
  <c r="W1624" i="2"/>
  <c r="X1624" i="2" s="1"/>
  <c r="AA1624" i="2" s="1"/>
  <c r="W1511" i="2"/>
  <c r="X1511" i="2" s="1"/>
  <c r="AA1511" i="2" s="1"/>
  <c r="AB1638" i="2"/>
  <c r="AD1638" i="2" s="1"/>
  <c r="AR1638" i="2" s="1"/>
  <c r="AB1608" i="2"/>
  <c r="AD1608" i="2" s="1"/>
  <c r="AU1608" i="2" s="1"/>
  <c r="AW1608" i="2" s="1"/>
  <c r="AB1633" i="2"/>
  <c r="AD1633" i="2" s="1"/>
  <c r="AU1633" i="2" s="1"/>
  <c r="AW1633" i="2" s="1"/>
  <c r="AB1511" i="2"/>
  <c r="AD1511" i="2" s="1"/>
  <c r="AR1511" i="2" s="1"/>
  <c r="W812" i="2"/>
  <c r="X812" i="2" s="1"/>
  <c r="AM812" i="2" s="1"/>
  <c r="W1618" i="2"/>
  <c r="X1618" i="2" s="1"/>
  <c r="AM1618" i="2" s="1"/>
  <c r="AB1614" i="2"/>
  <c r="AD1614" i="2" s="1"/>
  <c r="AU1614" i="2" s="1"/>
  <c r="AW1614" i="2" s="1"/>
  <c r="AB1626" i="2"/>
  <c r="AD1626" i="2" s="1"/>
  <c r="AU1626" i="2" s="1"/>
  <c r="AW1626" i="2" s="1"/>
  <c r="W890" i="2"/>
  <c r="X890" i="2" s="1"/>
  <c r="AM890" i="2" s="1"/>
  <c r="W1631" i="2"/>
  <c r="X1631" i="2" s="1"/>
  <c r="W1629" i="2"/>
  <c r="X1629" i="2" s="1"/>
  <c r="W1654" i="2"/>
  <c r="X1654" i="2" s="1"/>
  <c r="W1605" i="2"/>
  <c r="X1605" i="2" s="1"/>
  <c r="W1608" i="2"/>
  <c r="X1608" i="2" s="1"/>
  <c r="N527" i="1"/>
  <c r="W1630" i="2"/>
  <c r="X1630" i="2" s="1"/>
  <c r="W1626" i="2"/>
  <c r="X1626" i="2" s="1"/>
  <c r="W1637" i="2"/>
  <c r="X1637" i="2" s="1"/>
  <c r="W834" i="2"/>
  <c r="X834" i="2" s="1"/>
  <c r="AA834" i="2" s="1"/>
  <c r="AB890" i="2"/>
  <c r="AD890" i="2" s="1"/>
  <c r="AR890" i="2" s="1"/>
  <c r="AB1630" i="2"/>
  <c r="AD1630" i="2" s="1"/>
  <c r="AB1619" i="2"/>
  <c r="AD1619" i="2" s="1"/>
  <c r="AB1632" i="2"/>
  <c r="AD1632" i="2" s="1"/>
  <c r="W1638" i="2"/>
  <c r="X1638" i="2" s="1"/>
  <c r="AB1629" i="2"/>
  <c r="AD1629" i="2" s="1"/>
  <c r="AB1654" i="2"/>
  <c r="AD1654" i="2" s="1"/>
  <c r="W1609" i="2"/>
  <c r="X1609" i="2" s="1"/>
  <c r="W1619" i="2"/>
  <c r="X1619" i="2" s="1"/>
  <c r="AB1606" i="2"/>
  <c r="AD1606" i="2" s="1"/>
  <c r="W1604" i="2"/>
  <c r="X1604" i="2" s="1"/>
  <c r="AB1640" i="2"/>
  <c r="AD1640" i="2" s="1"/>
  <c r="AB1625" i="2"/>
  <c r="AD1625" i="2" s="1"/>
  <c r="N553" i="1"/>
  <c r="N497" i="1"/>
  <c r="AB1644" i="2"/>
  <c r="AD1644" i="2" s="1"/>
  <c r="N559" i="1"/>
  <c r="AB1604" i="2"/>
  <c r="AD1604" i="2" s="1"/>
  <c r="N485" i="1"/>
  <c r="AB1642" i="2"/>
  <c r="AD1642" i="2" s="1"/>
  <c r="AB834" i="2"/>
  <c r="AD834" i="2" s="1"/>
  <c r="AR834" i="2" s="1"/>
  <c r="W1635" i="2"/>
  <c r="X1635" i="2" s="1"/>
  <c r="W1632" i="2"/>
  <c r="X1632" i="2" s="1"/>
  <c r="W1633" i="2"/>
  <c r="X1633" i="2" s="1"/>
  <c r="AB862" i="2"/>
  <c r="AD862" i="2" s="1"/>
  <c r="AR862" i="2" s="1"/>
  <c r="W1614" i="2"/>
  <c r="X1614" i="2" s="1"/>
  <c r="AB1624" i="2"/>
  <c r="AD1624" i="2" s="1"/>
  <c r="W1623" i="2"/>
  <c r="X1623" i="2" s="1"/>
  <c r="W1655" i="2"/>
  <c r="X1655" i="2" s="1"/>
  <c r="W1611" i="2"/>
  <c r="X1611" i="2" s="1"/>
  <c r="N521" i="1"/>
  <c r="AB1647" i="2"/>
  <c r="AD1647" i="2" s="1"/>
  <c r="W1617" i="2"/>
  <c r="X1617" i="2" s="1"/>
  <c r="AB1501" i="2"/>
  <c r="AD1501" i="2" s="1"/>
  <c r="AU1501" i="2" s="1"/>
  <c r="AW1501" i="2" s="1"/>
  <c r="AB1627" i="2"/>
  <c r="AD1627" i="2" s="1"/>
  <c r="AB838" i="2"/>
  <c r="AD838" i="2" s="1"/>
  <c r="AR838" i="2" s="1"/>
  <c r="N491" i="1"/>
  <c r="AB1643" i="2"/>
  <c r="AD1643" i="2" s="1"/>
  <c r="W1647" i="2"/>
  <c r="X1647" i="2" s="1"/>
  <c r="W838" i="2"/>
  <c r="X838" i="2" s="1"/>
  <c r="AA838" i="2" s="1"/>
  <c r="AB851" i="2"/>
  <c r="AD851" i="2" s="1"/>
  <c r="AR851" i="2" s="1"/>
  <c r="N509" i="1"/>
  <c r="AB1645" i="2"/>
  <c r="AD1645" i="2" s="1"/>
  <c r="W862" i="2"/>
  <c r="X862" i="2" s="1"/>
  <c r="AA862" i="2" s="1"/>
  <c r="AB823" i="2"/>
  <c r="AD823" i="2" s="1"/>
  <c r="AR823" i="2" s="1"/>
  <c r="W1612" i="2"/>
  <c r="X1612" i="2" s="1"/>
  <c r="W1627" i="2"/>
  <c r="X1627" i="2" s="1"/>
  <c r="W1607" i="2"/>
  <c r="X1607" i="2" s="1"/>
  <c r="AB1605" i="2"/>
  <c r="AD1605" i="2" s="1"/>
  <c r="W851" i="2"/>
  <c r="X851" i="2" s="1"/>
  <c r="AA851" i="2" s="1"/>
  <c r="AB1623" i="2"/>
  <c r="AD1623" i="2" s="1"/>
  <c r="AB1655" i="2"/>
  <c r="AD1655" i="2" s="1"/>
  <c r="W482" i="2"/>
  <c r="X482" i="2" s="1"/>
  <c r="AM482" i="2" s="1"/>
  <c r="AB1613" i="2"/>
  <c r="AD1613" i="2" s="1"/>
  <c r="AB1621" i="2"/>
  <c r="AD1621" i="2" s="1"/>
  <c r="W1492" i="2"/>
  <c r="X1492" i="2" s="1"/>
  <c r="AA1492" i="2" s="1"/>
  <c r="W1640" i="2"/>
  <c r="X1640" i="2" s="1"/>
  <c r="AB1500" i="2"/>
  <c r="AD1500" i="2" s="1"/>
  <c r="AU1500" i="2" s="1"/>
  <c r="AW1500" i="2" s="1"/>
  <c r="AB1512" i="2"/>
  <c r="AD1512" i="2" s="1"/>
  <c r="AU1512" i="2" s="1"/>
  <c r="AW1512" i="2" s="1"/>
  <c r="W1512" i="2"/>
  <c r="X1512" i="2" s="1"/>
  <c r="W1496" i="2"/>
  <c r="X1496" i="2" s="1"/>
  <c r="AA1496" i="2" s="1"/>
  <c r="W1502" i="2"/>
  <c r="X1502" i="2" s="1"/>
  <c r="AA1502" i="2" s="1"/>
  <c r="W1493" i="2"/>
  <c r="X1493" i="2" s="1"/>
  <c r="AA1493" i="2" s="1"/>
  <c r="W1494" i="2"/>
  <c r="X1494" i="2" s="1"/>
  <c r="AA1494" i="2" s="1"/>
  <c r="W1498" i="2"/>
  <c r="X1498" i="2" s="1"/>
  <c r="AM1498" i="2" s="1"/>
  <c r="W1500" i="2"/>
  <c r="X1500" i="2" s="1"/>
  <c r="AA1500" i="2" s="1"/>
  <c r="AB1497" i="2"/>
  <c r="AD1497" i="2" s="1"/>
  <c r="AB1502" i="2"/>
  <c r="AD1502" i="2" s="1"/>
  <c r="W1497" i="2"/>
  <c r="X1497" i="2" s="1"/>
  <c r="AB1495" i="2"/>
  <c r="AD1495" i="2" s="1"/>
  <c r="AB1498" i="2"/>
  <c r="AD1498" i="2" s="1"/>
  <c r="W1501" i="2"/>
  <c r="X1501" i="2" s="1"/>
  <c r="AB1493" i="2"/>
  <c r="AD1493" i="2" s="1"/>
  <c r="AB1503" i="2"/>
  <c r="AD1503" i="2" s="1"/>
  <c r="AB1505" i="2"/>
  <c r="AD1505" i="2" s="1"/>
  <c r="W1495" i="2"/>
  <c r="X1495" i="2" s="1"/>
  <c r="AB1504" i="2"/>
  <c r="AD1504" i="2" s="1"/>
  <c r="W1504" i="2"/>
  <c r="X1504" i="2" s="1"/>
  <c r="AB1496" i="2"/>
  <c r="AD1496" i="2" s="1"/>
  <c r="AB1494" i="2"/>
  <c r="AD1494" i="2" s="1"/>
  <c r="AB1492" i="2"/>
  <c r="AD1492" i="2" s="1"/>
  <c r="W1505" i="2"/>
  <c r="X1505" i="2" s="1"/>
  <c r="W1279" i="2"/>
  <c r="X1279" i="2" s="1"/>
  <c r="AA1279" i="2" s="1"/>
  <c r="AB996" i="2"/>
  <c r="AD996" i="2" s="1"/>
  <c r="AU996" i="2" s="1"/>
  <c r="AW996" i="2" s="1"/>
  <c r="AB1165" i="2"/>
  <c r="AD1165" i="2" s="1"/>
  <c r="AU1165" i="2" s="1"/>
  <c r="AW1165" i="2" s="1"/>
  <c r="AB1045" i="2"/>
  <c r="AD1045" i="2" s="1"/>
  <c r="AU1045" i="2" s="1"/>
  <c r="AW1045" i="2" s="1"/>
  <c r="W1165" i="2"/>
  <c r="X1165" i="2" s="1"/>
  <c r="AA1165" i="2" s="1"/>
  <c r="AB1279" i="2"/>
  <c r="AD1279" i="2" s="1"/>
  <c r="AR1279" i="2" s="1"/>
  <c r="W1019" i="2"/>
  <c r="X1019" i="2" s="1"/>
  <c r="AA1019" i="2" s="1"/>
  <c r="W996" i="2"/>
  <c r="X996" i="2" s="1"/>
  <c r="AA996" i="2" s="1"/>
  <c r="W1026" i="2"/>
  <c r="X1026" i="2" s="1"/>
  <c r="AM1026" i="2" s="1"/>
  <c r="W1033" i="2"/>
  <c r="X1033" i="2" s="1"/>
  <c r="AA1033" i="2" s="1"/>
  <c r="W884" i="2"/>
  <c r="X884" i="2" s="1"/>
  <c r="AM884" i="2" s="1"/>
  <c r="W1036" i="2"/>
  <c r="X1036" i="2" s="1"/>
  <c r="AM1036" i="2" s="1"/>
  <c r="W1035" i="2"/>
  <c r="X1035" i="2" s="1"/>
  <c r="AM1035" i="2" s="1"/>
  <c r="W723" i="2"/>
  <c r="X723" i="2" s="1"/>
  <c r="AA723" i="2" s="1"/>
  <c r="AB723" i="2"/>
  <c r="AD723" i="2" s="1"/>
  <c r="AR723" i="2" s="1"/>
  <c r="AB1036" i="2"/>
  <c r="AD1036" i="2" s="1"/>
  <c r="AR1036" i="2" s="1"/>
  <c r="AB884" i="2"/>
  <c r="AD884" i="2" s="1"/>
  <c r="AR884" i="2" s="1"/>
  <c r="AB1034" i="2"/>
  <c r="AD1034" i="2" s="1"/>
  <c r="AU1034" i="2" s="1"/>
  <c r="AW1034" i="2" s="1"/>
  <c r="N96" i="1"/>
  <c r="AB870" i="2"/>
  <c r="AD870" i="2" s="1"/>
  <c r="AB804" i="2"/>
  <c r="AD804" i="2" s="1"/>
  <c r="AB848" i="2"/>
  <c r="AD848" i="2" s="1"/>
  <c r="AB829" i="2"/>
  <c r="AD829" i="2" s="1"/>
  <c r="W650" i="2"/>
  <c r="X650" i="2" s="1"/>
  <c r="AB800" i="2"/>
  <c r="AD800" i="2" s="1"/>
  <c r="AB1015" i="2"/>
  <c r="AD1015" i="2" s="1"/>
  <c r="AB887" i="2"/>
  <c r="AD887" i="2" s="1"/>
  <c r="W227" i="2"/>
  <c r="X227" i="2" s="1"/>
  <c r="AM227" i="2" s="1"/>
  <c r="W883" i="2"/>
  <c r="X883" i="2" s="1"/>
  <c r="AB1035" i="2"/>
  <c r="AD1035" i="2" s="1"/>
  <c r="AB741" i="2"/>
  <c r="AD741" i="2" s="1"/>
  <c r="N135" i="1"/>
  <c r="N436" i="1"/>
  <c r="W1168" i="2"/>
  <c r="X1168" i="2" s="1"/>
  <c r="AB802" i="2"/>
  <c r="AD802" i="2" s="1"/>
  <c r="AB835" i="2"/>
  <c r="AD835" i="2" s="1"/>
  <c r="AB839" i="2"/>
  <c r="AD839" i="2" s="1"/>
  <c r="AB824" i="2"/>
  <c r="AD824" i="2" s="1"/>
  <c r="AB817" i="2"/>
  <c r="AD817" i="2" s="1"/>
  <c r="AB863" i="2"/>
  <c r="AD863" i="2" s="1"/>
  <c r="AB852" i="2"/>
  <c r="AD852" i="2" s="1"/>
  <c r="AB994" i="2"/>
  <c r="AD994" i="2" s="1"/>
  <c r="W715" i="2"/>
  <c r="X715" i="2" s="1"/>
  <c r="W826" i="2"/>
  <c r="X826" i="2" s="1"/>
  <c r="W820" i="2"/>
  <c r="X820" i="2" s="1"/>
  <c r="W866" i="2"/>
  <c r="X866" i="2" s="1"/>
  <c r="W845" i="2"/>
  <c r="X845" i="2" s="1"/>
  <c r="AB740" i="2"/>
  <c r="AD740" i="2" s="1"/>
  <c r="AB891" i="2"/>
  <c r="AD891" i="2" s="1"/>
  <c r="W1034" i="2"/>
  <c r="X1034" i="2" s="1"/>
  <c r="N339" i="1"/>
  <c r="N105" i="1"/>
  <c r="AB811" i="2"/>
  <c r="AD811" i="2" s="1"/>
  <c r="N34" i="1"/>
  <c r="AF3" i="2" s="1"/>
  <c r="AH3" i="2" s="1"/>
  <c r="AB725" i="2"/>
  <c r="AD725" i="2" s="1"/>
  <c r="AB885" i="2"/>
  <c r="AD885" i="2" s="1"/>
  <c r="N41" i="1"/>
  <c r="AB1024" i="2"/>
  <c r="AD1024" i="2" s="1"/>
  <c r="AB879" i="2"/>
  <c r="AD879" i="2" s="1"/>
  <c r="W1020" i="2"/>
  <c r="X1020" i="2" s="1"/>
  <c r="AB995" i="2"/>
  <c r="AD995" i="2" s="1"/>
  <c r="W729" i="2"/>
  <c r="X729" i="2" s="1"/>
  <c r="W1342" i="2"/>
  <c r="X1342" i="2" s="1"/>
  <c r="N363" i="1"/>
  <c r="AB716" i="2"/>
  <c r="AD716" i="2" s="1"/>
  <c r="N261" i="1"/>
  <c r="AB1026" i="2"/>
  <c r="AD1026" i="2" s="1"/>
  <c r="W721" i="2"/>
  <c r="X721" i="2" s="1"/>
  <c r="N262" i="1"/>
  <c r="AB883" i="2"/>
  <c r="AD883" i="2" s="1"/>
  <c r="W819" i="2"/>
  <c r="X819" i="2" s="1"/>
  <c r="W830" i="2"/>
  <c r="X830" i="2" s="1"/>
  <c r="W854" i="2"/>
  <c r="X854" i="2" s="1"/>
  <c r="W781" i="2"/>
  <c r="X781" i="2" s="1"/>
  <c r="W841" i="2"/>
  <c r="X841" i="2" s="1"/>
  <c r="W865" i="2"/>
  <c r="X865" i="2" s="1"/>
  <c r="AB888" i="2"/>
  <c r="AD888" i="2" s="1"/>
  <c r="AB985" i="2"/>
  <c r="AD985" i="2" s="1"/>
  <c r="W870" i="2"/>
  <c r="X870" i="2" s="1"/>
  <c r="W848" i="2"/>
  <c r="X848" i="2" s="1"/>
  <c r="W804" i="2"/>
  <c r="X804" i="2" s="1"/>
  <c r="W829" i="2"/>
  <c r="X829" i="2" s="1"/>
  <c r="N134" i="1"/>
  <c r="AB812" i="2"/>
  <c r="AD812" i="2" s="1"/>
  <c r="W878" i="2"/>
  <c r="X878" i="2" s="1"/>
  <c r="W716" i="2"/>
  <c r="X716" i="2" s="1"/>
  <c r="W1172" i="2"/>
  <c r="X1172" i="2" s="1"/>
  <c r="W1045" i="2"/>
  <c r="X1045" i="2" s="1"/>
  <c r="N133" i="1"/>
  <c r="AB1019" i="2"/>
  <c r="AD1019" i="2" s="1"/>
  <c r="N356" i="1"/>
  <c r="AB715" i="2"/>
  <c r="AD715" i="2" s="1"/>
  <c r="W888" i="2"/>
  <c r="X888" i="2" s="1"/>
  <c r="W985" i="2"/>
  <c r="X985" i="2" s="1"/>
  <c r="AB650" i="2"/>
  <c r="AD650" i="2" s="1"/>
  <c r="N550" i="1"/>
  <c r="AB908" i="2"/>
  <c r="AD908" i="2" s="1"/>
  <c r="AB718" i="2"/>
  <c r="AD718" i="2" s="1"/>
  <c r="AB991" i="2"/>
  <c r="AD991" i="2" s="1"/>
  <c r="AB1278" i="2"/>
  <c r="AD1278" i="2" s="1"/>
  <c r="AB721" i="2"/>
  <c r="AD721" i="2" s="1"/>
  <c r="N472" i="1"/>
  <c r="W872" i="2"/>
  <c r="X872" i="2" s="1"/>
  <c r="AB722" i="2"/>
  <c r="AD722" i="2" s="1"/>
  <c r="AB983" i="2"/>
  <c r="AD983" i="2" s="1"/>
  <c r="AB1039" i="2"/>
  <c r="AD1039" i="2" s="1"/>
  <c r="W717" i="2"/>
  <c r="X717" i="2" s="1"/>
  <c r="W1062" i="2"/>
  <c r="X1062" i="2" s="1"/>
  <c r="AB1042" i="2"/>
  <c r="AD1042" i="2" s="1"/>
  <c r="N260" i="1"/>
  <c r="W811" i="2"/>
  <c r="X811" i="2" s="1"/>
  <c r="N132" i="1"/>
  <c r="W719" i="2"/>
  <c r="X719" i="2" s="1"/>
  <c r="W649" i="2"/>
  <c r="X649" i="2" s="1"/>
  <c r="AB720" i="2"/>
  <c r="AD720" i="2" s="1"/>
  <c r="AB871" i="2"/>
  <c r="AD871" i="2" s="1"/>
  <c r="AB982" i="2"/>
  <c r="AD982" i="2" s="1"/>
  <c r="AB1038" i="2"/>
  <c r="AD1038" i="2" s="1"/>
  <c r="W908" i="2"/>
  <c r="X908" i="2" s="1"/>
  <c r="W617" i="2"/>
  <c r="X617" i="2" s="1"/>
  <c r="AB825" i="2"/>
  <c r="AD825" i="2" s="1"/>
  <c r="AB776" i="2"/>
  <c r="AD776" i="2" s="1"/>
  <c r="AB818" i="2"/>
  <c r="AD818" i="2" s="1"/>
  <c r="AB864" i="2"/>
  <c r="AD864" i="2" s="1"/>
  <c r="AB853" i="2"/>
  <c r="AD853" i="2" s="1"/>
  <c r="AB836" i="2"/>
  <c r="AD836" i="2" s="1"/>
  <c r="AB840" i="2"/>
  <c r="AD840" i="2" s="1"/>
  <c r="AB729" i="2"/>
  <c r="AD729" i="2" s="1"/>
  <c r="AB1342" i="2"/>
  <c r="AD1342" i="2" s="1"/>
  <c r="N355" i="1"/>
  <c r="N369" i="1"/>
  <c r="AB717" i="2"/>
  <c r="AD717" i="2" s="1"/>
  <c r="AB1062" i="2"/>
  <c r="AD1062" i="2" s="1"/>
  <c r="AB873" i="2"/>
  <c r="AD873" i="2" s="1"/>
  <c r="AB1041" i="2"/>
  <c r="AD1041" i="2" s="1"/>
  <c r="W995" i="2"/>
  <c r="X995" i="2" s="1"/>
  <c r="W1042" i="2"/>
  <c r="X1042" i="2" s="1"/>
  <c r="AB856" i="2"/>
  <c r="AD856" i="2" s="1"/>
  <c r="AB621" i="2"/>
  <c r="AD621" i="2" s="1"/>
  <c r="AB875" i="2"/>
  <c r="AD875" i="2" s="1"/>
  <c r="AB1167" i="2"/>
  <c r="AD1167" i="2" s="1"/>
  <c r="W720" i="2"/>
  <c r="X720" i="2" s="1"/>
  <c r="W871" i="2"/>
  <c r="X871" i="2" s="1"/>
  <c r="W982" i="2"/>
  <c r="X982" i="2" s="1"/>
  <c r="W1038" i="2"/>
  <c r="X1038" i="2" s="1"/>
  <c r="N314" i="1"/>
  <c r="AB649" i="2"/>
  <c r="AD649" i="2" s="1"/>
  <c r="AB719" i="2"/>
  <c r="AD719" i="2" s="1"/>
  <c r="W741" i="2"/>
  <c r="X741" i="2" s="1"/>
  <c r="N46" i="1"/>
  <c r="AB1040" i="2"/>
  <c r="AD1040" i="2" s="1"/>
  <c r="W718" i="2"/>
  <c r="X718" i="2" s="1"/>
  <c r="W991" i="2"/>
  <c r="X991" i="2" s="1"/>
  <c r="W1278" i="2"/>
  <c r="X1278" i="2" s="1"/>
  <c r="AB880" i="2"/>
  <c r="AD880" i="2" s="1"/>
  <c r="N352" i="1"/>
  <c r="W1031" i="2"/>
  <c r="X1031" i="2" s="1"/>
  <c r="AB813" i="2"/>
  <c r="AD813" i="2" s="1"/>
  <c r="AB857" i="2"/>
  <c r="AD857" i="2" s="1"/>
  <c r="AB867" i="2"/>
  <c r="AD867" i="2" s="1"/>
  <c r="AB846" i="2"/>
  <c r="AD846" i="2" s="1"/>
  <c r="W621" i="2"/>
  <c r="X621" i="2" s="1"/>
  <c r="W875" i="2"/>
  <c r="X875" i="2" s="1"/>
  <c r="N384" i="1"/>
  <c r="N323" i="1"/>
  <c r="AB1020" i="2"/>
  <c r="AD1020" i="2" s="1"/>
  <c r="AB878" i="2"/>
  <c r="AD878" i="2" s="1"/>
  <c r="AB872" i="2"/>
  <c r="AD872" i="2" s="1"/>
  <c r="AB617" i="2"/>
  <c r="AD617" i="2" s="1"/>
  <c r="W1032" i="2"/>
  <c r="X1032" i="2" s="1"/>
  <c r="W802" i="2"/>
  <c r="X802" i="2" s="1"/>
  <c r="W824" i="2"/>
  <c r="X824" i="2" s="1"/>
  <c r="W835" i="2"/>
  <c r="X835" i="2" s="1"/>
  <c r="W852" i="2"/>
  <c r="X852" i="2" s="1"/>
  <c r="W839" i="2"/>
  <c r="X839" i="2" s="1"/>
  <c r="W863" i="2"/>
  <c r="X863" i="2" s="1"/>
  <c r="W817" i="2"/>
  <c r="X817" i="2" s="1"/>
  <c r="W994" i="2"/>
  <c r="X994" i="2" s="1"/>
  <c r="W742" i="2"/>
  <c r="X742" i="2" s="1"/>
  <c r="W874" i="2"/>
  <c r="X874" i="2" s="1"/>
  <c r="W1043" i="2"/>
  <c r="X1043" i="2" s="1"/>
  <c r="W1167" i="2"/>
  <c r="X1167" i="2" s="1"/>
  <c r="W858" i="2"/>
  <c r="X858" i="2" s="1"/>
  <c r="W868" i="2"/>
  <c r="X868" i="2" s="1"/>
  <c r="AB1032" i="2"/>
  <c r="AD1032" i="2" s="1"/>
  <c r="W909" i="2"/>
  <c r="X909" i="2" s="1"/>
  <c r="AB831" i="2"/>
  <c r="AD831" i="2" s="1"/>
  <c r="AB847" i="2"/>
  <c r="AD847" i="2" s="1"/>
  <c r="AB828" i="2"/>
  <c r="AD828" i="2" s="1"/>
  <c r="AB869" i="2"/>
  <c r="AD869" i="2" s="1"/>
  <c r="AB859" i="2"/>
  <c r="AD859" i="2" s="1"/>
  <c r="N259" i="1"/>
  <c r="W724" i="2"/>
  <c r="X724" i="2" s="1"/>
  <c r="W1044" i="2"/>
  <c r="X1044" i="2" s="1"/>
  <c r="W984" i="2"/>
  <c r="X984" i="2" s="1"/>
  <c r="W873" i="2"/>
  <c r="X873" i="2" s="1"/>
  <c r="W1041" i="2"/>
  <c r="X1041" i="2" s="1"/>
  <c r="W880" i="2"/>
  <c r="X880" i="2" s="1"/>
  <c r="AB877" i="2"/>
  <c r="AD877" i="2" s="1"/>
  <c r="W879" i="2"/>
  <c r="X879" i="2" s="1"/>
  <c r="W856" i="2"/>
  <c r="X856" i="2" s="1"/>
  <c r="W1024" i="2"/>
  <c r="X1024" i="2" s="1"/>
  <c r="AB1033" i="2"/>
  <c r="AD1033" i="2" s="1"/>
  <c r="AB992" i="2"/>
  <c r="AD992" i="2" s="1"/>
  <c r="W887" i="2"/>
  <c r="X887" i="2" s="1"/>
  <c r="AB820" i="2"/>
  <c r="AD820" i="2" s="1"/>
  <c r="AB845" i="2"/>
  <c r="AD845" i="2" s="1"/>
  <c r="AB866" i="2"/>
  <c r="AD866" i="2" s="1"/>
  <c r="AB826" i="2"/>
  <c r="AD826" i="2" s="1"/>
  <c r="W867" i="2"/>
  <c r="X867" i="2" s="1"/>
  <c r="W846" i="2"/>
  <c r="X846" i="2" s="1"/>
  <c r="W857" i="2"/>
  <c r="X857" i="2" s="1"/>
  <c r="W813" i="2"/>
  <c r="X813" i="2" s="1"/>
  <c r="W740" i="2"/>
  <c r="X740" i="2" s="1"/>
  <c r="W891" i="2"/>
  <c r="X891" i="2" s="1"/>
  <c r="AB742" i="2"/>
  <c r="AD742" i="2" s="1"/>
  <c r="W726" i="2"/>
  <c r="X726" i="2" s="1"/>
  <c r="W886" i="2"/>
  <c r="X886" i="2" s="1"/>
  <c r="AB724" i="2"/>
  <c r="AD724" i="2" s="1"/>
  <c r="AB984" i="2"/>
  <c r="AD984" i="2" s="1"/>
  <c r="AB1044" i="2"/>
  <c r="AD1044" i="2" s="1"/>
  <c r="W877" i="2"/>
  <c r="X877" i="2" s="1"/>
  <c r="W722" i="2"/>
  <c r="X722" i="2" s="1"/>
  <c r="W1039" i="2"/>
  <c r="X1039" i="2" s="1"/>
  <c r="W983" i="2"/>
  <c r="X983" i="2" s="1"/>
  <c r="N60" i="1"/>
  <c r="N97" i="1"/>
  <c r="N481" i="1"/>
  <c r="AB1031" i="2"/>
  <c r="AD1031" i="2" s="1"/>
  <c r="W725" i="2"/>
  <c r="X725" i="2" s="1"/>
  <c r="W885" i="2"/>
  <c r="X885" i="2" s="1"/>
  <c r="N381" i="1"/>
  <c r="AB781" i="2"/>
  <c r="AD781" i="2" s="1"/>
  <c r="AB830" i="2"/>
  <c r="AD830" i="2" s="1"/>
  <c r="AB854" i="2"/>
  <c r="AD854" i="2" s="1"/>
  <c r="AB819" i="2"/>
  <c r="AD819" i="2" s="1"/>
  <c r="AB841" i="2"/>
  <c r="AD841" i="2" s="1"/>
  <c r="AB865" i="2"/>
  <c r="AD865" i="2" s="1"/>
  <c r="W818" i="2"/>
  <c r="X818" i="2" s="1"/>
  <c r="W825" i="2"/>
  <c r="X825" i="2" s="1"/>
  <c r="W864" i="2"/>
  <c r="X864" i="2" s="1"/>
  <c r="W836" i="2"/>
  <c r="X836" i="2" s="1"/>
  <c r="W776" i="2"/>
  <c r="X776" i="2" s="1"/>
  <c r="W853" i="2"/>
  <c r="X853" i="2" s="1"/>
  <c r="W840" i="2"/>
  <c r="X840" i="2" s="1"/>
  <c r="AB858" i="2"/>
  <c r="AD858" i="2" s="1"/>
  <c r="AB868" i="2"/>
  <c r="AD868" i="2" s="1"/>
  <c r="W828" i="2"/>
  <c r="X828" i="2" s="1"/>
  <c r="W831" i="2"/>
  <c r="X831" i="2" s="1"/>
  <c r="W859" i="2"/>
  <c r="X859" i="2" s="1"/>
  <c r="W847" i="2"/>
  <c r="X847" i="2" s="1"/>
  <c r="W869" i="2"/>
  <c r="X869" i="2" s="1"/>
  <c r="N108" i="1"/>
  <c r="N551" i="1"/>
  <c r="AB909" i="2"/>
  <c r="AD909" i="2" s="1"/>
  <c r="W1040" i="2"/>
  <c r="X1040" i="2" s="1"/>
  <c r="AB726" i="2"/>
  <c r="AD726" i="2" s="1"/>
  <c r="AB886" i="2"/>
  <c r="AD886" i="2" s="1"/>
  <c r="AB874" i="2"/>
  <c r="AD874" i="2" s="1"/>
  <c r="AB1043" i="2"/>
  <c r="AD1043" i="2" s="1"/>
  <c r="W992" i="2"/>
  <c r="X992" i="2" s="1"/>
  <c r="W810" i="2"/>
  <c r="X810" i="2" s="1"/>
  <c r="W1166" i="2"/>
  <c r="X1166" i="2" s="1"/>
  <c r="W800" i="2"/>
  <c r="X800" i="2" s="1"/>
  <c r="W1015" i="2"/>
  <c r="X1015" i="2" s="1"/>
  <c r="AB1172" i="2"/>
  <c r="AD1172" i="2" s="1"/>
  <c r="AB1168" i="2"/>
  <c r="AD1168" i="2" s="1"/>
  <c r="N342" i="1"/>
  <c r="AB810" i="2"/>
  <c r="AD810" i="2" s="1"/>
  <c r="AB1166" i="2"/>
  <c r="AD1166" i="2" s="1"/>
  <c r="W481" i="2"/>
  <c r="X481" i="2" s="1"/>
  <c r="AM481" i="2" s="1"/>
  <c r="W484" i="2"/>
  <c r="X484" i="2" s="1"/>
  <c r="AM484" i="2" s="1"/>
  <c r="Y140" i="2"/>
  <c r="Z140" i="2" s="1"/>
  <c r="AN140" i="2" s="1"/>
  <c r="Y453" i="2"/>
  <c r="Z453" i="2" s="1"/>
  <c r="AN453" i="2" s="1"/>
  <c r="Y210" i="2"/>
  <c r="Z210" i="2" s="1"/>
  <c r="AN210" i="2" s="1"/>
  <c r="Y458" i="2"/>
  <c r="Z458" i="2" s="1"/>
  <c r="AN458" i="2" s="1"/>
  <c r="Y607" i="2"/>
  <c r="Z607" i="2" s="1"/>
  <c r="AN607" i="2" s="1"/>
  <c r="Y127" i="2"/>
  <c r="Z127" i="2" s="1"/>
  <c r="AN127" i="2" s="1"/>
  <c r="Y203" i="2"/>
  <c r="Z203" i="2" s="1"/>
  <c r="AN203" i="2" s="1"/>
  <c r="Y144" i="2"/>
  <c r="Z144" i="2" s="1"/>
  <c r="Y327" i="2"/>
  <c r="Z327" i="2" s="1"/>
  <c r="AN327" i="2" s="1"/>
  <c r="Y440" i="2"/>
  <c r="Z440" i="2" s="1"/>
  <c r="AN440" i="2" s="1"/>
  <c r="AF400" i="2"/>
  <c r="AH400" i="2" s="1"/>
  <c r="AF520" i="2"/>
  <c r="AH520" i="2" s="1"/>
  <c r="AF442" i="2"/>
  <c r="AH442" i="2" s="1"/>
  <c r="AF123" i="2"/>
  <c r="AH123" i="2" s="1"/>
  <c r="Y2" i="2"/>
  <c r="Z2" i="2" s="1"/>
  <c r="Y145" i="2"/>
  <c r="Z145" i="2" s="1"/>
  <c r="AN145" i="2" s="1"/>
  <c r="AF423" i="2"/>
  <c r="AH423" i="2" s="1"/>
  <c r="AF429" i="2"/>
  <c r="AH429" i="2" s="1"/>
  <c r="AF478" i="2"/>
  <c r="AH478" i="2" s="1"/>
  <c r="AN516" i="2"/>
  <c r="Y4" i="2"/>
  <c r="Z4" i="2" s="1"/>
  <c r="Y463" i="2"/>
  <c r="Z463" i="2" s="1"/>
  <c r="AN463" i="2" s="1"/>
  <c r="Y416" i="2"/>
  <c r="Z416" i="2" s="1"/>
  <c r="AN416" i="2" s="1"/>
  <c r="Y545" i="2"/>
  <c r="Z545" i="2" s="1"/>
  <c r="Y214" i="2"/>
  <c r="Z214" i="2" s="1"/>
  <c r="AN214" i="2" s="1"/>
  <c r="Y559" i="2"/>
  <c r="Z559" i="2" s="1"/>
  <c r="Y404" i="2"/>
  <c r="Z404" i="2" s="1"/>
  <c r="AN404" i="2" s="1"/>
  <c r="Y324" i="2"/>
  <c r="Z324" i="2" s="1"/>
  <c r="AN324" i="2" s="1"/>
  <c r="Y548" i="2"/>
  <c r="Z548" i="2" s="1"/>
  <c r="Y126" i="2"/>
  <c r="Z126" i="2" s="1"/>
  <c r="AN126" i="2" s="1"/>
  <c r="Y211" i="2"/>
  <c r="Z211" i="2" s="1"/>
  <c r="AN211" i="2" s="1"/>
  <c r="Y457" i="2"/>
  <c r="Z457" i="2" s="1"/>
  <c r="AN457" i="2" s="1"/>
  <c r="Y413" i="2"/>
  <c r="Z413" i="2" s="1"/>
  <c r="AN413" i="2" s="1"/>
  <c r="Y532" i="2"/>
  <c r="Z532" i="2" s="1"/>
  <c r="Y543" i="2"/>
  <c r="Z543" i="2" s="1"/>
  <c r="AN543" i="2" s="1"/>
  <c r="Y155" i="2"/>
  <c r="Z155" i="2" s="1"/>
  <c r="AN155" i="2" s="1"/>
  <c r="Y612" i="2"/>
  <c r="Z612" i="2" s="1"/>
  <c r="AN612" i="2" s="1"/>
  <c r="Y536" i="2"/>
  <c r="Z536" i="2" s="1"/>
  <c r="Y528" i="2"/>
  <c r="Z528" i="2" s="1"/>
  <c r="Y198" i="2"/>
  <c r="Z198" i="2" s="1"/>
  <c r="AN198" i="2" s="1"/>
  <c r="Y365" i="2"/>
  <c r="Z365" i="2" s="1"/>
  <c r="Y193" i="2"/>
  <c r="Z193" i="2" s="1"/>
  <c r="AN193" i="2" s="1"/>
  <c r="Y8" i="2"/>
  <c r="Z8" i="2" s="1"/>
  <c r="Y409" i="2"/>
  <c r="Z409" i="2" s="1"/>
  <c r="AN409" i="2" s="1"/>
  <c r="Y539" i="2"/>
  <c r="Z539" i="2" s="1"/>
  <c r="AN539" i="2" s="1"/>
  <c r="Y421" i="2"/>
  <c r="Z421" i="2" s="1"/>
  <c r="AN421" i="2" s="1"/>
  <c r="Y427" i="2"/>
  <c r="Z427" i="2" s="1"/>
  <c r="AN427" i="2" s="1"/>
  <c r="Y476" i="2"/>
  <c r="Z476" i="2" s="1"/>
  <c r="AN476" i="2" s="1"/>
  <c r="Y417" i="2"/>
  <c r="Z417" i="2" s="1"/>
  <c r="AN417" i="2" s="1"/>
  <c r="Y387" i="2"/>
  <c r="Z387" i="2" s="1"/>
  <c r="AN387" i="2" s="1"/>
  <c r="Y569" i="2"/>
  <c r="Z569" i="2" s="1"/>
  <c r="Y517" i="2"/>
  <c r="Z517" i="2" s="1"/>
  <c r="Y467" i="2"/>
  <c r="Z467" i="2" s="1"/>
  <c r="AN467" i="2" s="1"/>
  <c r="Y158" i="2"/>
  <c r="Z158" i="2" s="1"/>
  <c r="AN158" i="2" s="1"/>
  <c r="Y132" i="2"/>
  <c r="Z132" i="2" s="1"/>
  <c r="AN132" i="2" s="1"/>
  <c r="Y388" i="2"/>
  <c r="Z388" i="2" s="1"/>
  <c r="AN388" i="2" s="1"/>
  <c r="Y418" i="2"/>
  <c r="Z418" i="2" s="1"/>
  <c r="AN418" i="2" s="1"/>
  <c r="Y473" i="2"/>
  <c r="Z473" i="2" s="1"/>
  <c r="AN473" i="2" s="1"/>
  <c r="Y563" i="2"/>
  <c r="Z563" i="2" s="1"/>
  <c r="Y215" i="2"/>
  <c r="Z215" i="2" s="1"/>
  <c r="AN215" i="2" s="1"/>
  <c r="Y616" i="2"/>
  <c r="Z616" i="2" s="1"/>
  <c r="AN616" i="2" s="1"/>
  <c r="Y436" i="2"/>
  <c r="Z436" i="2" s="1"/>
  <c r="AN436" i="2" s="1"/>
  <c r="Y400" i="2"/>
  <c r="Z400" i="2" s="1"/>
  <c r="AN400" i="2" s="1"/>
  <c r="Y442" i="2"/>
  <c r="Z442" i="2" s="1"/>
  <c r="AN442" i="2" s="1"/>
  <c r="Y520" i="2"/>
  <c r="Z520" i="2" s="1"/>
  <c r="Y123" i="2"/>
  <c r="Z123" i="2" s="1"/>
  <c r="AN123" i="2" s="1"/>
  <c r="Y422" i="2"/>
  <c r="Z422" i="2" s="1"/>
  <c r="AN422" i="2" s="1"/>
  <c r="Y477" i="2"/>
  <c r="Z477" i="2" s="1"/>
  <c r="AN477" i="2" s="1"/>
  <c r="Y428" i="2"/>
  <c r="Z428" i="2" s="1"/>
  <c r="AN428" i="2" s="1"/>
  <c r="Y564" i="2"/>
  <c r="Z564" i="2" s="1"/>
  <c r="Y437" i="2"/>
  <c r="Z437" i="2" s="1"/>
  <c r="AN437" i="2" s="1"/>
  <c r="Y216" i="2"/>
  <c r="Z216" i="2" s="1"/>
  <c r="AN216" i="2" s="1"/>
  <c r="Y396" i="2"/>
  <c r="Z396" i="2" s="1"/>
  <c r="AN396" i="2" s="1"/>
  <c r="Y191" i="2"/>
  <c r="Z191" i="2" s="1"/>
  <c r="AN191" i="2" s="1"/>
  <c r="Y474" i="2"/>
  <c r="Z474" i="2" s="1"/>
  <c r="AN474" i="2" s="1"/>
  <c r="Y419" i="2"/>
  <c r="Z419" i="2" s="1"/>
  <c r="AN419" i="2" s="1"/>
  <c r="Y389" i="2"/>
  <c r="Z389" i="2" s="1"/>
  <c r="AN389" i="2" s="1"/>
  <c r="Y475" i="2"/>
  <c r="Z475" i="2" s="1"/>
  <c r="AN475" i="2" s="1"/>
  <c r="Y390" i="2"/>
  <c r="Z390" i="2" s="1"/>
  <c r="AN390" i="2" s="1"/>
  <c r="Y420" i="2"/>
  <c r="Z420" i="2" s="1"/>
  <c r="AN420" i="2" s="1"/>
  <c r="Y450" i="2"/>
  <c r="Z450" i="2" s="1"/>
  <c r="AN450" i="2" s="1"/>
  <c r="Y201" i="2"/>
  <c r="Z201" i="2" s="1"/>
  <c r="AN201" i="2" s="1"/>
  <c r="Y605" i="2"/>
  <c r="Z605" i="2" s="1"/>
  <c r="AN605" i="2" s="1"/>
  <c r="Y6" i="2"/>
  <c r="Z6" i="2" s="1"/>
  <c r="Y129" i="2"/>
  <c r="Z129" i="2" s="1"/>
  <c r="AN129" i="2" s="1"/>
  <c r="Y566" i="2"/>
  <c r="Z566" i="2" s="1"/>
  <c r="Y611" i="2"/>
  <c r="Z611" i="2" s="1"/>
  <c r="AN611" i="2" s="1"/>
  <c r="Y514" i="2"/>
  <c r="Z514" i="2" s="1"/>
  <c r="Y435" i="2"/>
  <c r="Z435" i="2" s="1"/>
  <c r="AN435" i="2" s="1"/>
  <c r="Y562" i="2"/>
  <c r="Z562" i="2" s="1"/>
  <c r="Y120" i="2"/>
  <c r="Z120" i="2" s="1"/>
  <c r="AN120" i="2" s="1"/>
  <c r="Y432" i="2"/>
  <c r="Z432" i="2" s="1"/>
  <c r="AN432" i="2" s="1"/>
  <c r="Y561" i="2"/>
  <c r="Z561" i="2" s="1"/>
  <c r="Y615" i="2"/>
  <c r="Z615" i="2" s="1"/>
  <c r="AN615" i="2" s="1"/>
  <c r="Y525" i="2"/>
  <c r="Z525" i="2" s="1"/>
  <c r="Y133" i="2"/>
  <c r="Z133" i="2" s="1"/>
  <c r="AN133" i="2" s="1"/>
  <c r="Y555" i="2"/>
  <c r="Z555" i="2" s="1"/>
  <c r="AN555" i="2" s="1"/>
  <c r="Y202" i="2"/>
  <c r="Z202" i="2" s="1"/>
  <c r="AN202" i="2" s="1"/>
  <c r="Y408" i="2"/>
  <c r="Z408" i="2" s="1"/>
  <c r="AN408" i="2" s="1"/>
  <c r="Y179" i="2"/>
  <c r="Z179" i="2" s="1"/>
  <c r="Y190" i="2"/>
  <c r="Z190" i="2" s="1"/>
  <c r="AN190" i="2" s="1"/>
  <c r="Y250" i="2"/>
  <c r="Z250" i="2" s="1"/>
  <c r="AN250" i="2" s="1"/>
  <c r="Y454" i="2"/>
  <c r="Z454" i="2" s="1"/>
  <c r="AN454" i="2" s="1"/>
  <c r="Y197" i="2"/>
  <c r="Z197" i="2" s="1"/>
  <c r="AN197" i="2" s="1"/>
  <c r="Y558" i="2"/>
  <c r="Z558" i="2" s="1"/>
  <c r="Y212" i="2"/>
  <c r="Z212" i="2" s="1"/>
  <c r="AN212" i="2" s="1"/>
  <c r="Y534" i="2"/>
  <c r="Z534" i="2" s="1"/>
  <c r="Y415" i="2"/>
  <c r="Z415" i="2" s="1"/>
  <c r="AN415" i="2" s="1"/>
  <c r="Y560" i="2"/>
  <c r="Z560" i="2" s="1"/>
  <c r="Y546" i="2"/>
  <c r="Z546" i="2" s="1"/>
  <c r="Y386" i="2"/>
  <c r="Z386" i="2" s="1"/>
  <c r="AN386" i="2" s="1"/>
  <c r="Y429" i="2"/>
  <c r="Z429" i="2" s="1"/>
  <c r="AN429" i="2" s="1"/>
  <c r="Y478" i="2"/>
  <c r="Z478" i="2" s="1"/>
  <c r="AN478" i="2" s="1"/>
  <c r="Y423" i="2"/>
  <c r="Z423" i="2" s="1"/>
  <c r="AN423" i="2" s="1"/>
  <c r="AA125" i="2"/>
  <c r="AN526" i="2"/>
  <c r="Y425" i="2"/>
  <c r="Z425" i="2" s="1"/>
  <c r="AN425" i="2" s="1"/>
  <c r="Y141" i="2"/>
  <c r="Z141" i="2" s="1"/>
  <c r="AN141" i="2" s="1"/>
  <c r="Y406" i="2"/>
  <c r="Z406" i="2" s="1"/>
  <c r="AN406" i="2" s="1"/>
  <c r="Y529" i="2"/>
  <c r="Z529" i="2" s="1"/>
  <c r="Y540" i="2"/>
  <c r="Z540" i="2" s="1"/>
  <c r="Y410" i="2"/>
  <c r="Z410" i="2" s="1"/>
  <c r="AN410" i="2" s="1"/>
  <c r="Y280" i="2"/>
  <c r="Z280" i="2" s="1"/>
  <c r="AN280" i="2" s="1"/>
  <c r="Y402" i="2"/>
  <c r="Z402" i="2" s="1"/>
  <c r="AN402" i="2" s="1"/>
  <c r="Y25" i="2"/>
  <c r="Z25" i="2" s="1"/>
  <c r="AN25" i="2" s="1"/>
  <c r="Y194" i="2"/>
  <c r="Z194" i="2" s="1"/>
  <c r="AN194" i="2" s="1"/>
  <c r="AF549" i="2"/>
  <c r="AH549" i="2" s="1"/>
  <c r="AF434" i="2"/>
  <c r="AH434" i="2" s="1"/>
  <c r="AF390" i="2"/>
  <c r="AH390" i="2" s="1"/>
  <c r="AF420" i="2"/>
  <c r="AH420" i="2" s="1"/>
  <c r="AF475" i="2"/>
  <c r="AH475" i="2" s="1"/>
  <c r="Y412" i="2"/>
  <c r="Z412" i="2" s="1"/>
  <c r="AN412" i="2" s="1"/>
  <c r="Y542" i="2"/>
  <c r="Z542" i="2" s="1"/>
  <c r="Y531" i="2"/>
  <c r="Z531" i="2" s="1"/>
  <c r="AF281" i="2"/>
  <c r="AH281" i="2" s="1"/>
  <c r="AF222" i="2"/>
  <c r="AH222" i="2" s="1"/>
  <c r="Y544" i="2"/>
  <c r="Z544" i="2" s="1"/>
  <c r="Y533" i="2"/>
  <c r="Z533" i="2" s="1"/>
  <c r="AN533" i="2" s="1"/>
  <c r="Y414" i="2"/>
  <c r="Z414" i="2" s="1"/>
  <c r="AN414" i="2" s="1"/>
  <c r="Y213" i="2"/>
  <c r="Z213" i="2" s="1"/>
  <c r="AN213" i="2" s="1"/>
  <c r="Y509" i="2"/>
  <c r="Z509" i="2" s="1"/>
  <c r="Y464" i="2"/>
  <c r="Z464" i="2" s="1"/>
  <c r="AN464" i="2" s="1"/>
  <c r="Y576" i="2"/>
  <c r="Z576" i="2" s="1"/>
  <c r="AN576" i="2" s="1"/>
  <c r="Y7" i="2"/>
  <c r="Z7" i="2" s="1"/>
  <c r="AF414" i="2"/>
  <c r="AH414" i="2" s="1"/>
  <c r="AF213" i="2"/>
  <c r="AH213" i="2" s="1"/>
  <c r="AF533" i="2"/>
  <c r="AH533" i="2" s="1"/>
  <c r="AF544" i="2"/>
  <c r="AH544" i="2" s="1"/>
  <c r="AN547" i="2"/>
  <c r="Y438" i="2"/>
  <c r="Z438" i="2" s="1"/>
  <c r="AN438" i="2" s="1"/>
  <c r="Y519" i="2"/>
  <c r="Z519" i="2" s="1"/>
  <c r="Y565" i="2"/>
  <c r="Z565" i="2" s="1"/>
  <c r="Y403" i="2"/>
  <c r="Z403" i="2" s="1"/>
  <c r="AN403" i="2" s="1"/>
  <c r="Y224" i="2"/>
  <c r="Z224" i="2" s="1"/>
  <c r="AN224" i="2" s="1"/>
  <c r="Y460" i="2"/>
  <c r="Z460" i="2" s="1"/>
  <c r="AN460" i="2" s="1"/>
  <c r="Y606" i="2"/>
  <c r="Z606" i="2" s="1"/>
  <c r="AN606" i="2" s="1"/>
  <c r="Y610" i="2"/>
  <c r="Z610" i="2" s="1"/>
  <c r="AN610" i="2" s="1"/>
  <c r="Y515" i="2"/>
  <c r="Z515" i="2" s="1"/>
  <c r="Y567" i="2"/>
  <c r="Z567" i="2" s="1"/>
  <c r="Y221" i="2"/>
  <c r="Z221" i="2" s="1"/>
  <c r="AN221" i="2" s="1"/>
  <c r="Y465" i="2"/>
  <c r="Z465" i="2" s="1"/>
  <c r="AN465" i="2" s="1"/>
  <c r="Y130" i="2"/>
  <c r="Z130" i="2" s="1"/>
  <c r="AN130" i="2" s="1"/>
  <c r="Y570" i="2"/>
  <c r="Z570" i="2" s="1"/>
  <c r="Y609" i="2"/>
  <c r="Z609" i="2" s="1"/>
  <c r="AN609" i="2" s="1"/>
  <c r="Y518" i="2"/>
  <c r="Z518" i="2" s="1"/>
  <c r="Y424" i="2"/>
  <c r="Z424" i="2" s="1"/>
  <c r="AN424" i="2" s="1"/>
  <c r="Y430" i="2"/>
  <c r="Z430" i="2" s="1"/>
  <c r="AN430" i="2" s="1"/>
  <c r="Y491" i="2"/>
  <c r="Z491" i="2" s="1"/>
  <c r="AN491" i="2" s="1"/>
  <c r="AF219" i="2"/>
  <c r="AH219" i="2" s="1"/>
  <c r="AF526" i="2"/>
  <c r="AH526" i="2" s="1"/>
  <c r="AF433" i="2"/>
  <c r="AH433" i="2" s="1"/>
  <c r="AF121" i="2"/>
  <c r="AH121" i="2" s="1"/>
  <c r="AF614" i="2"/>
  <c r="AH614" i="2" s="1"/>
  <c r="AN9" i="2"/>
  <c r="Y557" i="2"/>
  <c r="Z557" i="2" s="1"/>
  <c r="Y200" i="2"/>
  <c r="Z200" i="2" s="1"/>
  <c r="AN200" i="2" s="1"/>
  <c r="Y455" i="2"/>
  <c r="Z455" i="2" s="1"/>
  <c r="AN455" i="2" s="1"/>
  <c r="Y156" i="2"/>
  <c r="Z156" i="2" s="1"/>
  <c r="AN156" i="2" s="1"/>
  <c r="Y405" i="2"/>
  <c r="Z405" i="2" s="1"/>
  <c r="AN405" i="2" s="1"/>
  <c r="Y381" i="2"/>
  <c r="Z381" i="2" s="1"/>
  <c r="Y554" i="2"/>
  <c r="Z554" i="2" s="1"/>
  <c r="Y538" i="2"/>
  <c r="Z538" i="2" s="1"/>
  <c r="Y188" i="2"/>
  <c r="Z188" i="2" s="1"/>
  <c r="AN188" i="2" s="1"/>
  <c r="AF547" i="2"/>
  <c r="AH547" i="2" s="1"/>
  <c r="AF608" i="2"/>
  <c r="AH608" i="2" s="1"/>
  <c r="AF125" i="2"/>
  <c r="AH125" i="2" s="1"/>
  <c r="AF456" i="2"/>
  <c r="AH456" i="2" s="1"/>
  <c r="Y541" i="2"/>
  <c r="Z541" i="2" s="1"/>
  <c r="Y411" i="2"/>
  <c r="Z411" i="2" s="1"/>
  <c r="AN411" i="2" s="1"/>
  <c r="Y530" i="2"/>
  <c r="Z530" i="2" s="1"/>
  <c r="AN530" i="2" s="1"/>
  <c r="Y128" i="2"/>
  <c r="Z128" i="2" s="1"/>
  <c r="AN128" i="2" s="1"/>
  <c r="Y459" i="2"/>
  <c r="Z459" i="2" s="1"/>
  <c r="AN459" i="2" s="1"/>
  <c r="AF220" i="2"/>
  <c r="AH220" i="2" s="1"/>
  <c r="AF516" i="2"/>
  <c r="AH516" i="2" s="1"/>
  <c r="AF466" i="2"/>
  <c r="AH466" i="2" s="1"/>
  <c r="AF568" i="2"/>
  <c r="AH568" i="2" s="1"/>
  <c r="AF157" i="2"/>
  <c r="AH157" i="2" s="1"/>
  <c r="AF131" i="2"/>
  <c r="AH131" i="2" s="1"/>
  <c r="W459" i="2"/>
  <c r="X459" i="2" s="1"/>
  <c r="AM459" i="2" s="1"/>
  <c r="W486" i="2"/>
  <c r="X486" i="2" s="1"/>
  <c r="AM486" i="2" s="1"/>
  <c r="W238" i="2"/>
  <c r="X238" i="2" s="1"/>
  <c r="W192" i="2"/>
  <c r="X192" i="2" s="1"/>
  <c r="W430" i="2"/>
  <c r="X430" i="2" s="1"/>
  <c r="AM430" i="2" s="1"/>
  <c r="W523" i="2"/>
  <c r="X523" i="2" s="1"/>
  <c r="W401" i="2"/>
  <c r="X401" i="2" s="1"/>
  <c r="AA401" i="2" s="1"/>
  <c r="W491" i="2"/>
  <c r="X491" i="2" s="1"/>
  <c r="W241" i="2"/>
  <c r="X241" i="2" s="1"/>
  <c r="W605" i="2"/>
  <c r="X605" i="2" s="1"/>
  <c r="W551" i="2"/>
  <c r="X551" i="2" s="1"/>
  <c r="AM551" i="2" s="1"/>
  <c r="W463" i="2"/>
  <c r="X463" i="2" s="1"/>
  <c r="W488" i="2"/>
  <c r="X488" i="2" s="1"/>
  <c r="AM488" i="2" s="1"/>
  <c r="W282" i="2"/>
  <c r="X282" i="2" s="1"/>
  <c r="W615" i="2"/>
  <c r="X615" i="2" s="1"/>
  <c r="W532" i="2"/>
  <c r="X532" i="2" s="1"/>
  <c r="W525" i="2"/>
  <c r="X525" i="2" s="1"/>
  <c r="W440" i="2"/>
  <c r="X440" i="2" s="1"/>
  <c r="W218" i="2"/>
  <c r="X218" i="2" s="1"/>
  <c r="AM218" i="2" s="1"/>
  <c r="W561" i="2"/>
  <c r="X561" i="2" s="1"/>
  <c r="W203" i="2"/>
  <c r="X203" i="2" s="1"/>
  <c r="W507" i="2"/>
  <c r="X507" i="2" s="1"/>
  <c r="W326" i="2"/>
  <c r="X326" i="2" s="1"/>
  <c r="AM326" i="2" s="1"/>
  <c r="W422" i="2"/>
  <c r="X422" i="2" s="1"/>
  <c r="W428" i="2"/>
  <c r="X428" i="2" s="1"/>
  <c r="W9" i="2"/>
  <c r="X9" i="2" s="1"/>
  <c r="AA9" i="2" s="1"/>
  <c r="W487" i="2"/>
  <c r="X487" i="2" s="1"/>
  <c r="W483" i="2"/>
  <c r="X483" i="2" s="1"/>
  <c r="AM483" i="2" s="1"/>
  <c r="AB453" i="2"/>
  <c r="AD453" i="2" s="1"/>
  <c r="AR453" i="2" s="1"/>
  <c r="AM191" i="2"/>
  <c r="N418" i="1"/>
  <c r="AB541" i="2"/>
  <c r="AD541" i="2" s="1"/>
  <c r="AB411" i="2"/>
  <c r="AD411" i="2" s="1"/>
  <c r="AB530" i="2"/>
  <c r="AD530" i="2" s="1"/>
  <c r="N482" i="1"/>
  <c r="AF195" i="2" s="1"/>
  <c r="AH195" i="2" s="1"/>
  <c r="AB195" i="2"/>
  <c r="AD195" i="2" s="1"/>
  <c r="W194" i="2"/>
  <c r="X194" i="2" s="1"/>
  <c r="N272" i="1"/>
  <c r="AF613" i="2" s="1"/>
  <c r="AH613" i="2" s="1"/>
  <c r="AB613" i="2"/>
  <c r="AD613" i="2" s="1"/>
  <c r="N416" i="1"/>
  <c r="AB409" i="2"/>
  <c r="AD409" i="2" s="1"/>
  <c r="AB539" i="2"/>
  <c r="AD539" i="2" s="1"/>
  <c r="N375" i="1"/>
  <c r="AF283" i="2" s="1"/>
  <c r="AH283" i="2" s="1"/>
  <c r="AB283" i="2"/>
  <c r="AD283" i="2" s="1"/>
  <c r="N518" i="1"/>
  <c r="AF488" i="2" s="1"/>
  <c r="AH488" i="2" s="1"/>
  <c r="AB488" i="2"/>
  <c r="AD488" i="2" s="1"/>
  <c r="W569" i="2"/>
  <c r="X569" i="2" s="1"/>
  <c r="W517" i="2"/>
  <c r="X517" i="2" s="1"/>
  <c r="AB517" i="2"/>
  <c r="AD517" i="2" s="1"/>
  <c r="AB569" i="2"/>
  <c r="AD569" i="2" s="1"/>
  <c r="N466" i="1"/>
  <c r="AB570" i="2"/>
  <c r="AD570" i="2" s="1"/>
  <c r="AB609" i="2"/>
  <c r="AD609" i="2" s="1"/>
  <c r="AB518" i="2"/>
  <c r="AD518" i="2" s="1"/>
  <c r="W475" i="2"/>
  <c r="X475" i="2" s="1"/>
  <c r="W420" i="2"/>
  <c r="X420" i="2" s="1"/>
  <c r="N155" i="1"/>
  <c r="AF227" i="2" s="1"/>
  <c r="AH227" i="2" s="1"/>
  <c r="AB227" i="2"/>
  <c r="AD227" i="2" s="1"/>
  <c r="W193" i="2"/>
  <c r="X193" i="2" s="1"/>
  <c r="AB133" i="2"/>
  <c r="AD133" i="2" s="1"/>
  <c r="AR133" i="2" s="1"/>
  <c r="AB202" i="2"/>
  <c r="AD202" i="2" s="1"/>
  <c r="AB408" i="2"/>
  <c r="AD408" i="2" s="1"/>
  <c r="W431" i="2"/>
  <c r="X431" i="2" s="1"/>
  <c r="N374" i="1"/>
  <c r="AF282" i="2" s="1"/>
  <c r="AH282" i="2" s="1"/>
  <c r="AB282" i="2"/>
  <c r="AD282" i="2" s="1"/>
  <c r="AB122" i="2"/>
  <c r="AD122" i="2" s="1"/>
  <c r="AR122" i="2" s="1"/>
  <c r="AB196" i="2"/>
  <c r="AD196" i="2" s="1"/>
  <c r="AB527" i="2"/>
  <c r="AD527" i="2" s="1"/>
  <c r="AB535" i="2"/>
  <c r="AD535" i="2" s="1"/>
  <c r="AB407" i="2"/>
  <c r="AD407" i="2" s="1"/>
  <c r="N411" i="1"/>
  <c r="AB427" i="2"/>
  <c r="AD427" i="2" s="1"/>
  <c r="AB476" i="2"/>
  <c r="AD476" i="2" s="1"/>
  <c r="AB421" i="2"/>
  <c r="AD421" i="2" s="1"/>
  <c r="N309" i="1"/>
  <c r="AB250" i="2"/>
  <c r="AD250" i="2" s="1"/>
  <c r="AB190" i="2"/>
  <c r="AD190" i="2" s="1"/>
  <c r="AB179" i="2"/>
  <c r="AD179" i="2" s="1"/>
  <c r="N556" i="1"/>
  <c r="AB194" i="2"/>
  <c r="AD194" i="2" s="1"/>
  <c r="W124" i="2"/>
  <c r="X124" i="2" s="1"/>
  <c r="AM124" i="2" s="1"/>
  <c r="W205" i="2"/>
  <c r="X205" i="2" s="1"/>
  <c r="W452" i="2"/>
  <c r="X452" i="2" s="1"/>
  <c r="N419" i="1"/>
  <c r="AB412" i="2"/>
  <c r="AD412" i="2" s="1"/>
  <c r="AB531" i="2"/>
  <c r="AD531" i="2" s="1"/>
  <c r="AB542" i="2"/>
  <c r="AD542" i="2" s="1"/>
  <c r="N487" i="1"/>
  <c r="AF483" i="2" s="1"/>
  <c r="AH483" i="2" s="1"/>
  <c r="AB483" i="2"/>
  <c r="AD483" i="2" s="1"/>
  <c r="N266" i="1"/>
  <c r="AF397" i="2" s="1"/>
  <c r="AH397" i="2" s="1"/>
  <c r="N422" i="1"/>
  <c r="AB415" i="2"/>
  <c r="AD415" i="2" s="1"/>
  <c r="AB558" i="2"/>
  <c r="AD558" i="2" s="1"/>
  <c r="AB212" i="2"/>
  <c r="AD212" i="2" s="1"/>
  <c r="AB534" i="2"/>
  <c r="AD534" i="2" s="1"/>
  <c r="W550" i="2"/>
  <c r="X550" i="2" s="1"/>
  <c r="N488" i="1"/>
  <c r="AF484" i="2" s="1"/>
  <c r="AH484" i="2" s="1"/>
  <c r="AB484" i="2"/>
  <c r="AD484" i="2" s="1"/>
  <c r="W478" i="2"/>
  <c r="X478" i="2" s="1"/>
  <c r="W429" i="2"/>
  <c r="X429" i="2" s="1"/>
  <c r="W423" i="2"/>
  <c r="X423" i="2" s="1"/>
  <c r="W476" i="2"/>
  <c r="X476" i="2" s="1"/>
  <c r="W427" i="2"/>
  <c r="X427" i="2" s="1"/>
  <c r="W421" i="2"/>
  <c r="X421" i="2" s="1"/>
  <c r="N396" i="1"/>
  <c r="AB197" i="2"/>
  <c r="AD197" i="2" s="1"/>
  <c r="AB454" i="2"/>
  <c r="AD454" i="2" s="1"/>
  <c r="W179" i="2"/>
  <c r="X179" i="2" s="1"/>
  <c r="W190" i="2"/>
  <c r="X190" i="2" s="1"/>
  <c r="W250" i="2"/>
  <c r="X250" i="2" s="1"/>
  <c r="N147" i="1"/>
  <c r="AB606" i="2"/>
  <c r="AD606" i="2" s="1"/>
  <c r="W410" i="2"/>
  <c r="X410" i="2" s="1"/>
  <c r="W540" i="2"/>
  <c r="X540" i="2" s="1"/>
  <c r="W529" i="2"/>
  <c r="X529" i="2" s="1"/>
  <c r="N407" i="1"/>
  <c r="AB387" i="2"/>
  <c r="AD387" i="2" s="1"/>
  <c r="AB417" i="2"/>
  <c r="AD417" i="2" s="1"/>
  <c r="AF270" i="2"/>
  <c r="AH270" i="2" s="1"/>
  <c r="AB270" i="2"/>
  <c r="AD270" i="2" s="1"/>
  <c r="W464" i="2"/>
  <c r="X464" i="2" s="1"/>
  <c r="W155" i="2"/>
  <c r="X155" i="2" s="1"/>
  <c r="W198" i="2"/>
  <c r="X198" i="2" s="1"/>
  <c r="W528" i="2"/>
  <c r="X528" i="2" s="1"/>
  <c r="W536" i="2"/>
  <c r="X536" i="2" s="1"/>
  <c r="W612" i="2"/>
  <c r="X612" i="2" s="1"/>
  <c r="W133" i="2"/>
  <c r="X133" i="2" s="1"/>
  <c r="AM133" i="2" s="1"/>
  <c r="W202" i="2"/>
  <c r="X202" i="2" s="1"/>
  <c r="W408" i="2"/>
  <c r="X408" i="2" s="1"/>
  <c r="N354" i="1"/>
  <c r="AF401" i="2" s="1"/>
  <c r="AH401" i="2" s="1"/>
  <c r="AB401" i="2"/>
  <c r="AD401" i="2" s="1"/>
  <c r="AB123" i="2"/>
  <c r="AD123" i="2" s="1"/>
  <c r="AR123" i="2" s="1"/>
  <c r="AB475" i="2"/>
  <c r="AD475" i="2" s="1"/>
  <c r="W396" i="2"/>
  <c r="X396" i="2" s="1"/>
  <c r="N45" i="1"/>
  <c r="AB193" i="2"/>
  <c r="AD193" i="2" s="1"/>
  <c r="W613" i="2"/>
  <c r="X613" i="2" s="1"/>
  <c r="N430" i="1"/>
  <c r="AB216" i="2"/>
  <c r="AD216" i="2" s="1"/>
  <c r="AB437" i="2"/>
  <c r="AD437" i="2" s="1"/>
  <c r="AB564" i="2"/>
  <c r="AD564" i="2" s="1"/>
  <c r="AB127" i="2"/>
  <c r="AD127" i="2" s="1"/>
  <c r="AR127" i="2" s="1"/>
  <c r="AB210" i="2"/>
  <c r="AD210" i="2" s="1"/>
  <c r="AB458" i="2"/>
  <c r="AD458" i="2" s="1"/>
  <c r="AB607" i="2"/>
  <c r="AD607" i="2" s="1"/>
  <c r="W214" i="2"/>
  <c r="X214" i="2" s="1"/>
  <c r="W416" i="2"/>
  <c r="X416" i="2" s="1"/>
  <c r="W545" i="2"/>
  <c r="X545" i="2" s="1"/>
  <c r="W559" i="2"/>
  <c r="X559" i="2" s="1"/>
  <c r="N417" i="1"/>
  <c r="AB410" i="2"/>
  <c r="AD410" i="2" s="1"/>
  <c r="AB529" i="2"/>
  <c r="AD529" i="2" s="1"/>
  <c r="AB540" i="2"/>
  <c r="AD540" i="2" s="1"/>
  <c r="N439" i="1"/>
  <c r="AF550" i="2" s="1"/>
  <c r="AH550" i="2" s="1"/>
  <c r="AB550" i="2"/>
  <c r="AD550" i="2" s="1"/>
  <c r="N258" i="1"/>
  <c r="AB191" i="2"/>
  <c r="AD191" i="2" s="1"/>
  <c r="AB396" i="2"/>
  <c r="AD396" i="2" s="1"/>
  <c r="W435" i="2"/>
  <c r="X435" i="2" s="1"/>
  <c r="W562" i="2"/>
  <c r="X562" i="2" s="1"/>
  <c r="N448" i="1"/>
  <c r="AF218" i="2" s="1"/>
  <c r="AH218" i="2" s="1"/>
  <c r="AB218" i="2"/>
  <c r="AD218" i="2" s="1"/>
  <c r="AB144" i="2"/>
  <c r="AD144" i="2" s="1"/>
  <c r="AR144" i="2" s="1"/>
  <c r="AB203" i="2"/>
  <c r="AD203" i="2" s="1"/>
  <c r="AB440" i="2"/>
  <c r="AD440" i="2" s="1"/>
  <c r="W489" i="2"/>
  <c r="X489" i="2" s="1"/>
  <c r="W204" i="2"/>
  <c r="X204" i="2" s="1"/>
  <c r="W439" i="2"/>
  <c r="X439" i="2" s="1"/>
  <c r="AB544" i="2"/>
  <c r="AD544" i="2" s="1"/>
  <c r="W411" i="2"/>
  <c r="X411" i="2" s="1"/>
  <c r="W530" i="2"/>
  <c r="X530" i="2" s="1"/>
  <c r="W541" i="2"/>
  <c r="X541" i="2" s="1"/>
  <c r="N535" i="1"/>
  <c r="AF482" i="2" s="1"/>
  <c r="AH482" i="2" s="1"/>
  <c r="AB482" i="2"/>
  <c r="AD482" i="2" s="1"/>
  <c r="N372" i="1"/>
  <c r="AF325" i="2" s="1"/>
  <c r="AH325" i="2" s="1"/>
  <c r="AB325" i="2"/>
  <c r="AD325" i="2" s="1"/>
  <c r="N365" i="1"/>
  <c r="AB224" i="2"/>
  <c r="AD224" i="2" s="1"/>
  <c r="AB403" i="2"/>
  <c r="AD403" i="2" s="1"/>
  <c r="N423" i="1"/>
  <c r="AB214" i="2"/>
  <c r="AD214" i="2" s="1"/>
  <c r="AB559" i="2"/>
  <c r="AD559" i="2" s="1"/>
  <c r="AB416" i="2"/>
  <c r="AD416" i="2" s="1"/>
  <c r="AB545" i="2"/>
  <c r="AD545" i="2" s="1"/>
  <c r="N18" i="1"/>
  <c r="AB201" i="2"/>
  <c r="AD201" i="2" s="1"/>
  <c r="AB450" i="2"/>
  <c r="AD450" i="2" s="1"/>
  <c r="W606" i="2"/>
  <c r="X606" i="2" s="1"/>
  <c r="AB566" i="2"/>
  <c r="AD566" i="2" s="1"/>
  <c r="AB514" i="2"/>
  <c r="AD514" i="2" s="1"/>
  <c r="AB611" i="2"/>
  <c r="AD611" i="2" s="1"/>
  <c r="W490" i="2"/>
  <c r="X490" i="2" s="1"/>
  <c r="N358" i="1"/>
  <c r="AF238" i="2" s="1"/>
  <c r="AH238" i="2" s="1"/>
  <c r="AB238" i="2"/>
  <c r="AD238" i="2" s="1"/>
  <c r="W438" i="2"/>
  <c r="X438" i="2" s="1"/>
  <c r="W519" i="2"/>
  <c r="X519" i="2" s="1"/>
  <c r="W565" i="2"/>
  <c r="X565" i="2" s="1"/>
  <c r="AB533" i="2"/>
  <c r="AD533" i="2" s="1"/>
  <c r="AB188" i="2"/>
  <c r="AD188" i="2" s="1"/>
  <c r="AB381" i="2"/>
  <c r="AD381" i="2" s="1"/>
  <c r="AB405" i="2"/>
  <c r="AD405" i="2" s="1"/>
  <c r="AB538" i="2"/>
  <c r="AD538" i="2" s="1"/>
  <c r="AB554" i="2"/>
  <c r="AD554" i="2" s="1"/>
  <c r="W419" i="2"/>
  <c r="X419" i="2" s="1"/>
  <c r="W389" i="2"/>
  <c r="X389" i="2" s="1"/>
  <c r="W474" i="2"/>
  <c r="X474" i="2" s="1"/>
  <c r="N401" i="1"/>
  <c r="AB204" i="2"/>
  <c r="AD204" i="2" s="1"/>
  <c r="AB439" i="2"/>
  <c r="AD439" i="2" s="1"/>
  <c r="N506" i="1"/>
  <c r="AF481" i="2" s="1"/>
  <c r="AH481" i="2" s="1"/>
  <c r="AB481" i="2"/>
  <c r="AD481" i="2" s="1"/>
  <c r="N353" i="1"/>
  <c r="AF241" i="2" s="1"/>
  <c r="AH241" i="2" s="1"/>
  <c r="AB241" i="2"/>
  <c r="AD241" i="2" s="1"/>
  <c r="N113" i="1"/>
  <c r="AF379" i="2" s="1"/>
  <c r="AH379" i="2" s="1"/>
  <c r="W237" i="2"/>
  <c r="X237" i="2" s="1"/>
  <c r="N29" i="1"/>
  <c r="AF451" i="2" s="1"/>
  <c r="AH451" i="2" s="1"/>
  <c r="AB451" i="2"/>
  <c r="AD451" i="2" s="1"/>
  <c r="W210" i="2"/>
  <c r="X210" i="2" s="1"/>
  <c r="W458" i="2"/>
  <c r="X458" i="2" s="1"/>
  <c r="W607" i="2"/>
  <c r="X607" i="2" s="1"/>
  <c r="W402" i="2"/>
  <c r="X402" i="2" s="1"/>
  <c r="W280" i="2"/>
  <c r="X280" i="2" s="1"/>
  <c r="W387" i="2"/>
  <c r="X387" i="2" s="1"/>
  <c r="W417" i="2"/>
  <c r="X417" i="2" s="1"/>
  <c r="W145" i="2"/>
  <c r="X145" i="2" s="1"/>
  <c r="W451" i="2"/>
  <c r="X451" i="2" s="1"/>
  <c r="N345" i="1"/>
  <c r="AF508" i="2" s="1"/>
  <c r="AH508" i="2" s="1"/>
  <c r="AB508" i="2"/>
  <c r="AD508" i="2" s="1"/>
  <c r="N408" i="1"/>
  <c r="AB388" i="2"/>
  <c r="AD388" i="2" s="1"/>
  <c r="AB418" i="2"/>
  <c r="AD418" i="2" s="1"/>
  <c r="AB473" i="2"/>
  <c r="AD473" i="2" s="1"/>
  <c r="W196" i="2"/>
  <c r="X196" i="2" s="1"/>
  <c r="W527" i="2"/>
  <c r="X527" i="2" s="1"/>
  <c r="AN527" i="2" s="1"/>
  <c r="W535" i="2"/>
  <c r="X535" i="2" s="1"/>
  <c r="AN535" i="2" s="1"/>
  <c r="W407" i="2"/>
  <c r="X407" i="2" s="1"/>
  <c r="AB414" i="2"/>
  <c r="AD414" i="2" s="1"/>
  <c r="AB478" i="2"/>
  <c r="AD478" i="2" s="1"/>
  <c r="W212" i="2"/>
  <c r="X212" i="2" s="1"/>
  <c r="W415" i="2"/>
  <c r="X415" i="2" s="1"/>
  <c r="W558" i="2"/>
  <c r="X558" i="2" s="1"/>
  <c r="W534" i="2"/>
  <c r="X534" i="2" s="1"/>
  <c r="W412" i="2"/>
  <c r="X412" i="2" s="1"/>
  <c r="W542" i="2"/>
  <c r="X542" i="2" s="1"/>
  <c r="W531" i="2"/>
  <c r="X531" i="2" s="1"/>
  <c r="W270" i="2"/>
  <c r="X270" i="2" s="1"/>
  <c r="N49" i="1"/>
  <c r="AF469" i="2" s="1"/>
  <c r="AH469" i="2" s="1"/>
  <c r="W224" i="2"/>
  <c r="X224" i="2" s="1"/>
  <c r="W403" i="2"/>
  <c r="X403" i="2" s="1"/>
  <c r="W324" i="2"/>
  <c r="X324" i="2" s="1"/>
  <c r="W404" i="2"/>
  <c r="X404" i="2" s="1"/>
  <c r="W140" i="2"/>
  <c r="X140" i="2" s="1"/>
  <c r="AM140" i="2" s="1"/>
  <c r="W453" i="2"/>
  <c r="X453" i="2" s="1"/>
  <c r="N351" i="1"/>
  <c r="AB280" i="2"/>
  <c r="AD280" i="2" s="1"/>
  <c r="AB402" i="2"/>
  <c r="AD402" i="2" s="1"/>
  <c r="W129" i="2"/>
  <c r="X129" i="2" s="1"/>
  <c r="AM129" i="2" s="1"/>
  <c r="W566" i="2"/>
  <c r="X566" i="2" s="1"/>
  <c r="W514" i="2"/>
  <c r="X514" i="2" s="1"/>
  <c r="W611" i="2"/>
  <c r="X611" i="2" s="1"/>
  <c r="W215" i="2"/>
  <c r="X215" i="2" s="1"/>
  <c r="W436" i="2"/>
  <c r="X436" i="2" s="1"/>
  <c r="W563" i="2"/>
  <c r="X563" i="2" s="1"/>
  <c r="W616" i="2"/>
  <c r="X616" i="2" s="1"/>
  <c r="W141" i="2"/>
  <c r="X141" i="2" s="1"/>
  <c r="AM141" i="2" s="1"/>
  <c r="W406" i="2"/>
  <c r="X406" i="2" s="1"/>
  <c r="N428" i="1"/>
  <c r="AB562" i="2"/>
  <c r="AD562" i="2" s="1"/>
  <c r="AB435" i="2"/>
  <c r="AD435" i="2" s="1"/>
  <c r="AB199" i="2"/>
  <c r="AD199" i="2" s="1"/>
  <c r="AB441" i="2"/>
  <c r="AD441" i="2" s="1"/>
  <c r="AB537" i="2"/>
  <c r="AD537" i="2" s="1"/>
  <c r="N51" i="1"/>
  <c r="AB423" i="2"/>
  <c r="AD423" i="2" s="1"/>
  <c r="W200" i="2"/>
  <c r="X200" i="2" s="1"/>
  <c r="W557" i="2"/>
  <c r="X557" i="2" s="1"/>
  <c r="W455" i="2"/>
  <c r="X455" i="2" s="1"/>
  <c r="N446" i="1"/>
  <c r="AF552" i="2" s="1"/>
  <c r="AH552" i="2" s="1"/>
  <c r="AB552" i="2"/>
  <c r="AD552" i="2" s="1"/>
  <c r="W217" i="2"/>
  <c r="X217" i="2" s="1"/>
  <c r="W553" i="2"/>
  <c r="X553" i="2" s="1"/>
  <c r="AN553" i="2" s="1"/>
  <c r="N424" i="1"/>
  <c r="AB386" i="2"/>
  <c r="AD386" i="2" s="1"/>
  <c r="AB546" i="2"/>
  <c r="AD546" i="2" s="1"/>
  <c r="AB560" i="2"/>
  <c r="AD560" i="2" s="1"/>
  <c r="N494" i="1"/>
  <c r="AF485" i="2" s="1"/>
  <c r="AH485" i="2" s="1"/>
  <c r="AB485" i="2"/>
  <c r="AD485" i="2" s="1"/>
  <c r="N505" i="1"/>
  <c r="AF480" i="2" s="1"/>
  <c r="AH480" i="2" s="1"/>
  <c r="AB480" i="2"/>
  <c r="AD480" i="2" s="1"/>
  <c r="W201" i="2"/>
  <c r="X201" i="2" s="1"/>
  <c r="W450" i="2"/>
  <c r="X450" i="2" s="1"/>
  <c r="N517" i="1"/>
  <c r="AF487" i="2" s="1"/>
  <c r="AH487" i="2" s="1"/>
  <c r="AB487" i="2"/>
  <c r="AD487" i="2" s="1"/>
  <c r="N405" i="1"/>
  <c r="AB200" i="2"/>
  <c r="AD200" i="2" s="1"/>
  <c r="AB455" i="2"/>
  <c r="AD455" i="2" s="1"/>
  <c r="AB557" i="2"/>
  <c r="AD557" i="2" s="1"/>
  <c r="AB432" i="2"/>
  <c r="AD432" i="2" s="1"/>
  <c r="AB561" i="2"/>
  <c r="AD561" i="2" s="1"/>
  <c r="AB525" i="2"/>
  <c r="AD525" i="2" s="1"/>
  <c r="AB615" i="2"/>
  <c r="AD615" i="2" s="1"/>
  <c r="W199" i="2"/>
  <c r="X199" i="2" s="1"/>
  <c r="W537" i="2"/>
  <c r="X537" i="2" s="1"/>
  <c r="AN537" i="2" s="1"/>
  <c r="W441" i="2"/>
  <c r="X441" i="2" s="1"/>
  <c r="W473" i="2"/>
  <c r="X473" i="2" s="1"/>
  <c r="W418" i="2"/>
  <c r="X418" i="2" s="1"/>
  <c r="W388" i="2"/>
  <c r="X388" i="2" s="1"/>
  <c r="N362" i="1"/>
  <c r="AB463" i="2"/>
  <c r="AD463" i="2" s="1"/>
  <c r="N311" i="1"/>
  <c r="AF192" i="2" s="1"/>
  <c r="AH192" i="2" s="1"/>
  <c r="AB192" i="2"/>
  <c r="AD192" i="2" s="1"/>
  <c r="N420" i="1"/>
  <c r="AB413" i="2"/>
  <c r="AD413" i="2" s="1"/>
  <c r="AB532" i="2"/>
  <c r="AD532" i="2" s="1"/>
  <c r="AB543" i="2"/>
  <c r="AD543" i="2" s="1"/>
  <c r="N350" i="1"/>
  <c r="AF524" i="2" s="1"/>
  <c r="AH524" i="2" s="1"/>
  <c r="AB524" i="2"/>
  <c r="AD524" i="2" s="1"/>
  <c r="AB130" i="2"/>
  <c r="AD130" i="2" s="1"/>
  <c r="AR130" i="2" s="1"/>
  <c r="AB221" i="2"/>
  <c r="AD221" i="2" s="1"/>
  <c r="AB567" i="2"/>
  <c r="AD567" i="2" s="1"/>
  <c r="AB610" i="2"/>
  <c r="AD610" i="2" s="1"/>
  <c r="AB515" i="2"/>
  <c r="AD515" i="2" s="1"/>
  <c r="AB465" i="2"/>
  <c r="AD465" i="2" s="1"/>
  <c r="W126" i="2"/>
  <c r="X126" i="2" s="1"/>
  <c r="AM126" i="2" s="1"/>
  <c r="W211" i="2"/>
  <c r="X211" i="2" s="1"/>
  <c r="W457" i="2"/>
  <c r="X457" i="2" s="1"/>
  <c r="W548" i="2"/>
  <c r="X548" i="2" s="1"/>
  <c r="W213" i="2"/>
  <c r="X213" i="2" s="1"/>
  <c r="W414" i="2"/>
  <c r="X414" i="2" s="1"/>
  <c r="W544" i="2"/>
  <c r="X544" i="2" s="1"/>
  <c r="W533" i="2"/>
  <c r="X533" i="2" s="1"/>
  <c r="N447" i="1"/>
  <c r="AB217" i="2"/>
  <c r="AD217" i="2" s="1"/>
  <c r="AB553" i="2"/>
  <c r="AD553" i="2" s="1"/>
  <c r="W123" i="2"/>
  <c r="X123" i="2" s="1"/>
  <c r="W400" i="2"/>
  <c r="X400" i="2" s="1"/>
  <c r="N429" i="1"/>
  <c r="AB215" i="2"/>
  <c r="AD215" i="2" s="1"/>
  <c r="AB436" i="2"/>
  <c r="AD436" i="2" s="1"/>
  <c r="AB563" i="2"/>
  <c r="AD563" i="2" s="1"/>
  <c r="AB616" i="2"/>
  <c r="AD616" i="2" s="1"/>
  <c r="W325" i="2"/>
  <c r="X325" i="2" s="1"/>
  <c r="W609" i="2"/>
  <c r="X609" i="2" s="1"/>
  <c r="W518" i="2"/>
  <c r="X518" i="2" s="1"/>
  <c r="W570" i="2"/>
  <c r="X570" i="2" s="1"/>
  <c r="N414" i="1"/>
  <c r="AB491" i="2"/>
  <c r="AD491" i="2" s="1"/>
  <c r="AB430" i="2"/>
  <c r="AD430" i="2" s="1"/>
  <c r="AB424" i="2"/>
  <c r="AD424" i="2" s="1"/>
  <c r="N340" i="1"/>
  <c r="AB324" i="2"/>
  <c r="AD324" i="2" s="1"/>
  <c r="AB404" i="2"/>
  <c r="AD404" i="2" s="1"/>
  <c r="N415" i="1"/>
  <c r="AB431" i="2"/>
  <c r="AD431" i="2" s="1"/>
  <c r="W413" i="2"/>
  <c r="X413" i="2" s="1"/>
  <c r="AB406" i="2"/>
  <c r="AD406" i="2" s="1"/>
  <c r="N431" i="1"/>
  <c r="AB438" i="2"/>
  <c r="AD438" i="2" s="1"/>
  <c r="AB519" i="2"/>
  <c r="AD519" i="2" s="1"/>
  <c r="AB565" i="2"/>
  <c r="AD565" i="2" s="1"/>
  <c r="AB198" i="2"/>
  <c r="AD198" i="2" s="1"/>
  <c r="AB528" i="2"/>
  <c r="AD528" i="2" s="1"/>
  <c r="AB536" i="2"/>
  <c r="AD536" i="2" s="1"/>
  <c r="AB612" i="2"/>
  <c r="AD612" i="2" s="1"/>
  <c r="N412" i="1"/>
  <c r="AB422" i="2"/>
  <c r="AD422" i="2" s="1"/>
  <c r="AB477" i="2"/>
  <c r="AD477" i="2" s="1"/>
  <c r="AB428" i="2"/>
  <c r="AD428" i="2" s="1"/>
  <c r="W197" i="2"/>
  <c r="X197" i="2" s="1"/>
  <c r="W454" i="2"/>
  <c r="X454" i="2" s="1"/>
  <c r="W409" i="2"/>
  <c r="X409" i="2" s="1"/>
  <c r="W539" i="2"/>
  <c r="X539" i="2" s="1"/>
  <c r="W524" i="2"/>
  <c r="X524" i="2" s="1"/>
  <c r="N409" i="1"/>
  <c r="AB389" i="2"/>
  <c r="AD389" i="2" s="1"/>
  <c r="AB474" i="2"/>
  <c r="AD474" i="2" s="1"/>
  <c r="AB419" i="2"/>
  <c r="AD419" i="2" s="1"/>
  <c r="AB124" i="2"/>
  <c r="AD124" i="2" s="1"/>
  <c r="AR124" i="2" s="1"/>
  <c r="AB452" i="2"/>
  <c r="AD452" i="2" s="1"/>
  <c r="AB205" i="2"/>
  <c r="AD205" i="2" s="1"/>
  <c r="N376" i="1"/>
  <c r="AF284" i="2" s="1"/>
  <c r="AH284" i="2" s="1"/>
  <c r="N341" i="1"/>
  <c r="AB464" i="2"/>
  <c r="AD464" i="2" s="1"/>
  <c r="N525" i="1"/>
  <c r="AF489" i="2" s="1"/>
  <c r="AH489" i="2" s="1"/>
  <c r="AB489" i="2"/>
  <c r="AD489" i="2" s="1"/>
  <c r="W216" i="2"/>
  <c r="X216" i="2" s="1"/>
  <c r="W437" i="2"/>
  <c r="X437" i="2" s="1"/>
  <c r="W564" i="2"/>
  <c r="X564" i="2" s="1"/>
  <c r="W465" i="2"/>
  <c r="X465" i="2" s="1"/>
  <c r="W515" i="2"/>
  <c r="X515" i="2" s="1"/>
  <c r="W221" i="2"/>
  <c r="X221" i="2" s="1"/>
  <c r="W567" i="2"/>
  <c r="X567" i="2" s="1"/>
  <c r="W610" i="2"/>
  <c r="X610" i="2" s="1"/>
  <c r="N495" i="1"/>
  <c r="AF486" i="2" s="1"/>
  <c r="AH486" i="2" s="1"/>
  <c r="AB486" i="2"/>
  <c r="AD486" i="2" s="1"/>
  <c r="AB211" i="2"/>
  <c r="AD211" i="2" s="1"/>
  <c r="AB548" i="2"/>
  <c r="AD548" i="2" s="1"/>
  <c r="AB457" i="2"/>
  <c r="AD457" i="2" s="1"/>
  <c r="N338" i="1"/>
  <c r="AF523" i="2" s="1"/>
  <c r="AH523" i="2" s="1"/>
  <c r="AB523" i="2"/>
  <c r="AD523" i="2" s="1"/>
  <c r="N27" i="1"/>
  <c r="AF237" i="2" s="1"/>
  <c r="AH237" i="2" s="1"/>
  <c r="AB237" i="2"/>
  <c r="AD237" i="2" s="1"/>
  <c r="N445" i="1"/>
  <c r="AF551" i="2" s="1"/>
  <c r="AH551" i="2" s="1"/>
  <c r="AB551" i="2"/>
  <c r="AD551" i="2" s="1"/>
  <c r="N344" i="1"/>
  <c r="AF507" i="2" s="1"/>
  <c r="AH507" i="2" s="1"/>
  <c r="AB507" i="2"/>
  <c r="AD507" i="2" s="1"/>
  <c r="W386" i="2"/>
  <c r="X386" i="2" s="1"/>
  <c r="W560" i="2"/>
  <c r="X560" i="2" s="1"/>
  <c r="W546" i="2"/>
  <c r="X546" i="2" s="1"/>
  <c r="W485" i="2"/>
  <c r="X485" i="2" s="1"/>
  <c r="W480" i="2"/>
  <c r="X480" i="2" s="1"/>
  <c r="N347" i="1"/>
  <c r="AB605" i="2"/>
  <c r="AD605" i="2" s="1"/>
  <c r="W195" i="2"/>
  <c r="X195" i="2" s="1"/>
  <c r="W283" i="2"/>
  <c r="X283" i="2" s="1"/>
  <c r="W156" i="2"/>
  <c r="X156" i="2" s="1"/>
  <c r="W188" i="2"/>
  <c r="X188" i="2" s="1"/>
  <c r="W381" i="2"/>
  <c r="X381" i="2" s="1"/>
  <c r="W405" i="2"/>
  <c r="X405" i="2" s="1"/>
  <c r="W554" i="2"/>
  <c r="X554" i="2" s="1"/>
  <c r="W538" i="2"/>
  <c r="X538" i="2" s="1"/>
  <c r="AB128" i="2"/>
  <c r="AD128" i="2" s="1"/>
  <c r="AU128" i="2" s="1"/>
  <c r="AW128" i="2" s="1"/>
  <c r="AB459" i="2"/>
  <c r="AD459" i="2" s="1"/>
  <c r="W132" i="2"/>
  <c r="X132" i="2" s="1"/>
  <c r="W158" i="2"/>
  <c r="X158" i="2" s="1"/>
  <c r="AB132" i="2"/>
  <c r="AD132" i="2" s="1"/>
  <c r="AB158" i="2"/>
  <c r="AD158" i="2" s="1"/>
  <c r="AB126" i="2"/>
  <c r="AD126" i="2" s="1"/>
  <c r="W8" i="2"/>
  <c r="X8" i="2" s="1"/>
  <c r="AM8" i="2" s="1"/>
  <c r="N32" i="1"/>
  <c r="AB178" i="2"/>
  <c r="AD178" i="2" s="1"/>
  <c r="AB77" i="2"/>
  <c r="AD77" i="2" s="1"/>
  <c r="AB153" i="2"/>
  <c r="AD153" i="2" s="1"/>
  <c r="AB50" i="2"/>
  <c r="AD50" i="2" s="1"/>
  <c r="AB64" i="2"/>
  <c r="AD64" i="2" s="1"/>
  <c r="AB164" i="2"/>
  <c r="AD164" i="2" s="1"/>
  <c r="AB95" i="2"/>
  <c r="AD95" i="2" s="1"/>
  <c r="AB61" i="2"/>
  <c r="AD61" i="2" s="1"/>
  <c r="W130" i="2"/>
  <c r="X130" i="2" s="1"/>
  <c r="AB140" i="2"/>
  <c r="AD140" i="2" s="1"/>
  <c r="AB129" i="2"/>
  <c r="AD129" i="2" s="1"/>
  <c r="W178" i="2"/>
  <c r="X178" i="2" s="1"/>
  <c r="W77" i="2"/>
  <c r="X77" i="2" s="1"/>
  <c r="W153" i="2"/>
  <c r="X153" i="2" s="1"/>
  <c r="W64" i="2"/>
  <c r="X64" i="2" s="1"/>
  <c r="W164" i="2"/>
  <c r="X164" i="2" s="1"/>
  <c r="W50" i="2"/>
  <c r="X50" i="2" s="1"/>
  <c r="W95" i="2"/>
  <c r="X95" i="2" s="1"/>
  <c r="W61" i="2"/>
  <c r="X61" i="2" s="1"/>
  <c r="W127" i="2"/>
  <c r="X127" i="2" s="1"/>
  <c r="W122" i="2"/>
  <c r="X122" i="2" s="1"/>
  <c r="AB135" i="2"/>
  <c r="AD135" i="2" s="1"/>
  <c r="AB137" i="2"/>
  <c r="AD137" i="2" s="1"/>
  <c r="AB120" i="2"/>
  <c r="AD120" i="2" s="1"/>
  <c r="W135" i="2"/>
  <c r="X135" i="2" s="1"/>
  <c r="W137" i="2"/>
  <c r="X137" i="2" s="1"/>
  <c r="N20" i="1"/>
  <c r="AB155" i="2"/>
  <c r="AD155" i="2" s="1"/>
  <c r="AB141" i="2"/>
  <c r="AD141" i="2" s="1"/>
  <c r="N403" i="1"/>
  <c r="AB156" i="2"/>
  <c r="AD156" i="2" s="1"/>
  <c r="W128" i="2"/>
  <c r="X128" i="2" s="1"/>
  <c r="W144" i="2"/>
  <c r="X144" i="2" s="1"/>
  <c r="N334" i="1"/>
  <c r="AB145" i="2"/>
  <c r="AD145" i="2" s="1"/>
  <c r="N360" i="1"/>
  <c r="AF159" i="2" s="1"/>
  <c r="AH159" i="2" s="1"/>
  <c r="AB159" i="2"/>
  <c r="AD159" i="2" s="1"/>
  <c r="W120" i="2"/>
  <c r="X120" i="2" s="1"/>
  <c r="W5" i="2"/>
  <c r="X5" i="2" s="1"/>
  <c r="AA5" i="2" s="1"/>
  <c r="N399" i="1"/>
  <c r="AB24" i="2"/>
  <c r="AD24" i="2" s="1"/>
  <c r="AB26" i="2"/>
  <c r="AD26" i="2" s="1"/>
  <c r="N425" i="1"/>
  <c r="AB9" i="2"/>
  <c r="AD9" i="2" s="1"/>
  <c r="N402" i="1"/>
  <c r="AB5" i="2"/>
  <c r="AD5" i="2" s="1"/>
  <c r="W24" i="2"/>
  <c r="X24" i="2" s="1"/>
  <c r="W26" i="2"/>
  <c r="X26" i="2" s="1"/>
  <c r="N102" i="1"/>
  <c r="N465" i="1"/>
  <c r="N467" i="1"/>
  <c r="N101" i="1"/>
  <c r="N400" i="1"/>
  <c r="AB22" i="2"/>
  <c r="AD22" i="2" s="1"/>
  <c r="N394" i="1"/>
  <c r="N395" i="1"/>
  <c r="AB4" i="2"/>
  <c r="AD4" i="2" s="1"/>
  <c r="W4" i="2"/>
  <c r="X4" i="2" s="1"/>
  <c r="N463" i="1"/>
  <c r="N37" i="1"/>
  <c r="AF22" i="2" s="1"/>
  <c r="AH22" i="2" s="1"/>
  <c r="W22" i="2"/>
  <c r="X22" i="2" s="1"/>
  <c r="AN22" i="2" s="1"/>
  <c r="N462" i="1"/>
  <c r="N91" i="1"/>
  <c r="N305" i="1"/>
  <c r="AB8" i="2"/>
  <c r="AD8" i="2" s="1"/>
  <c r="F278" i="1"/>
  <c r="F48" i="1"/>
  <c r="F110" i="1"/>
  <c r="F281" i="1"/>
  <c r="F280" i="1"/>
  <c r="F283" i="1"/>
  <c r="F285" i="1"/>
  <c r="F144" i="1"/>
  <c r="F109" i="1"/>
  <c r="F68" i="1"/>
  <c r="F69" i="1"/>
  <c r="F70" i="1"/>
  <c r="F71" i="1"/>
  <c r="F72" i="1"/>
  <c r="F112" i="1"/>
  <c r="F56" i="1"/>
  <c r="F143" i="1"/>
  <c r="F76" i="1"/>
  <c r="F77" i="1"/>
  <c r="F78" i="1"/>
  <c r="F79" i="1"/>
  <c r="F80" i="1"/>
  <c r="K80" i="1" s="1"/>
  <c r="F81" i="1"/>
  <c r="K81" i="1" s="1"/>
  <c r="F82" i="1"/>
  <c r="K82" i="1" s="1"/>
  <c r="F83" i="1"/>
  <c r="K83" i="1" s="1"/>
  <c r="F84" i="1"/>
  <c r="K84" i="1" s="1"/>
  <c r="F85" i="1"/>
  <c r="K85" i="1" s="1"/>
  <c r="F86" i="1"/>
  <c r="K86" i="1" s="1"/>
  <c r="F87" i="1"/>
  <c r="F88" i="1"/>
  <c r="F89" i="1"/>
  <c r="F90" i="1"/>
  <c r="F150" i="1"/>
  <c r="F151" i="1"/>
  <c r="F152" i="1"/>
  <c r="F287" i="1"/>
  <c r="F288" i="1"/>
  <c r="F153" i="1"/>
  <c r="F154" i="1"/>
  <c r="F98" i="1"/>
  <c r="F267" i="1"/>
  <c r="K267" i="1" s="1"/>
  <c r="F289" i="1"/>
  <c r="F103" i="1"/>
  <c r="F61" i="1"/>
  <c r="F100" i="1"/>
  <c r="F33" i="1"/>
  <c r="F263" i="1"/>
  <c r="F264" i="1"/>
  <c r="F75" i="1"/>
  <c r="F291" i="1"/>
  <c r="F271" i="1"/>
  <c r="K271" i="1" s="1"/>
  <c r="F114" i="1"/>
  <c r="F115" i="1"/>
  <c r="F116" i="1"/>
  <c r="F117" i="1"/>
  <c r="F118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57" i="1"/>
  <c r="F148" i="1"/>
  <c r="F58" i="1"/>
  <c r="F104" i="1"/>
  <c r="F136" i="1"/>
  <c r="K136" i="1" s="1"/>
  <c r="F9" i="1"/>
  <c r="F138" i="1"/>
  <c r="G138" i="1" s="1"/>
  <c r="F292" i="1"/>
  <c r="F248" i="1"/>
  <c r="F254" i="1"/>
  <c r="F255" i="1"/>
  <c r="F256" i="1"/>
  <c r="F257" i="1"/>
  <c r="F245" i="1"/>
  <c r="F196" i="1"/>
  <c r="F201" i="1"/>
  <c r="F232" i="1"/>
  <c r="F242" i="1"/>
  <c r="F293" i="1"/>
  <c r="F145" i="1"/>
  <c r="F244" i="1"/>
  <c r="F141" i="1"/>
  <c r="F157" i="1"/>
  <c r="F158" i="1"/>
  <c r="F159" i="1"/>
  <c r="F160" i="1"/>
  <c r="F161" i="1"/>
  <c r="K161" i="1" s="1"/>
  <c r="F162" i="1"/>
  <c r="K162" i="1" s="1"/>
  <c r="F163" i="1"/>
  <c r="K163" i="1" s="1"/>
  <c r="F164" i="1"/>
  <c r="K164" i="1" s="1"/>
  <c r="F99" i="1"/>
  <c r="F165" i="1"/>
  <c r="K165" i="1" s="1"/>
  <c r="F166" i="1"/>
  <c r="K166" i="1" s="1"/>
  <c r="F167" i="1"/>
  <c r="K167" i="1" s="1"/>
  <c r="F168" i="1"/>
  <c r="K168" i="1" s="1"/>
  <c r="F169" i="1"/>
  <c r="G169" i="1" s="1"/>
  <c r="F170" i="1"/>
  <c r="F171" i="1"/>
  <c r="F172" i="1"/>
  <c r="F173" i="1"/>
  <c r="F174" i="1"/>
  <c r="F175" i="1"/>
  <c r="F176" i="1"/>
  <c r="F177" i="1"/>
  <c r="F178" i="1"/>
  <c r="K178" i="1" s="1"/>
  <c r="F179" i="1"/>
  <c r="F180" i="1"/>
  <c r="F181" i="1"/>
  <c r="F182" i="1"/>
  <c r="F183" i="1"/>
  <c r="F184" i="1"/>
  <c r="F185" i="1"/>
  <c r="F186" i="1"/>
  <c r="F187" i="1"/>
  <c r="F188" i="1"/>
  <c r="G188" i="1" s="1"/>
  <c r="F189" i="1"/>
  <c r="F190" i="1"/>
  <c r="F191" i="1"/>
  <c r="F194" i="1"/>
  <c r="F195" i="1"/>
  <c r="F50" i="1"/>
  <c r="F193" i="1"/>
  <c r="F197" i="1"/>
  <c r="F198" i="1"/>
  <c r="F199" i="1"/>
  <c r="F200" i="1"/>
  <c r="F203" i="1"/>
  <c r="F204" i="1"/>
  <c r="F205" i="1"/>
  <c r="F206" i="1"/>
  <c r="F207" i="1"/>
  <c r="F208" i="1"/>
  <c r="F210" i="1"/>
  <c r="F211" i="1"/>
  <c r="F212" i="1"/>
  <c r="F209" i="1"/>
  <c r="F213" i="1"/>
  <c r="F214" i="1"/>
  <c r="F215" i="1"/>
  <c r="F216" i="1"/>
  <c r="F217" i="1"/>
  <c r="F218" i="1"/>
  <c r="F219" i="1"/>
  <c r="F220" i="1"/>
  <c r="F221" i="1"/>
  <c r="F222" i="1"/>
  <c r="F67" i="1"/>
  <c r="F316" i="1"/>
  <c r="F65" i="1"/>
  <c r="F313" i="1"/>
  <c r="K313" i="1" s="1"/>
  <c r="F66" i="1"/>
  <c r="F315" i="1"/>
  <c r="F64" i="1"/>
  <c r="F320" i="1"/>
  <c r="F318" i="1"/>
  <c r="F12" i="1"/>
  <c r="K12" i="1" s="1"/>
  <c r="F268" i="1"/>
  <c r="F330" i="1"/>
  <c r="F335" i="1"/>
  <c r="F366" i="1"/>
  <c r="F368" i="1"/>
  <c r="F273" i="1"/>
  <c r="F7" i="1"/>
  <c r="F43" i="1"/>
  <c r="F73" i="1"/>
  <c r="F26" i="1"/>
  <c r="F30" i="1"/>
  <c r="F13" i="1"/>
  <c r="F74" i="1"/>
  <c r="F274" i="1"/>
  <c r="F24" i="1"/>
  <c r="F14" i="1"/>
  <c r="AP8" i="1"/>
  <c r="F11" i="1"/>
  <c r="F25" i="1"/>
  <c r="F92" i="1"/>
  <c r="F270" i="1"/>
  <c r="K270" i="1" s="1"/>
  <c r="F2" i="1"/>
  <c r="AP2" i="1" s="1"/>
  <c r="F3" i="1"/>
  <c r="F44" i="1"/>
  <c r="F4" i="1"/>
  <c r="F156" i="1"/>
  <c r="F275" i="1"/>
  <c r="F247" i="1"/>
  <c r="F276" i="1"/>
  <c r="F277" i="1"/>
  <c r="F22" i="1"/>
  <c r="F21" i="1"/>
  <c r="F39" i="1"/>
  <c r="F5" i="1"/>
  <c r="F35" i="1"/>
  <c r="F10" i="1"/>
  <c r="F52" i="1"/>
  <c r="F28" i="1"/>
  <c r="F6" i="1"/>
  <c r="F17" i="1"/>
  <c r="F279" i="1"/>
  <c r="F38" i="1"/>
  <c r="F282" i="1"/>
  <c r="F47" i="1"/>
  <c r="K47" i="1" s="1"/>
  <c r="F16" i="1"/>
  <c r="F19" i="1"/>
  <c r="F107" i="1"/>
  <c r="F23" i="1"/>
  <c r="F119" i="1"/>
  <c r="F93" i="1"/>
  <c r="F284" i="1"/>
  <c r="F106" i="1"/>
  <c r="F111" i="1"/>
  <c r="F55" i="1"/>
  <c r="F286" i="1"/>
  <c r="F62" i="1"/>
  <c r="F63" i="1"/>
  <c r="F290" i="1"/>
  <c r="F243" i="1"/>
  <c r="F54" i="1"/>
  <c r="F192" i="1"/>
  <c r="F15" i="1"/>
  <c r="F202" i="1"/>
  <c r="F223" i="1"/>
  <c r="F224" i="1"/>
  <c r="F225" i="1"/>
  <c r="F226" i="1"/>
  <c r="F227" i="1"/>
  <c r="F228" i="1"/>
  <c r="F229" i="1"/>
  <c r="F230" i="1"/>
  <c r="F231" i="1"/>
  <c r="F294" i="1"/>
  <c r="F233" i="1"/>
  <c r="F234" i="1"/>
  <c r="F235" i="1"/>
  <c r="K235" i="1" s="1"/>
  <c r="F236" i="1"/>
  <c r="K236" i="1" s="1"/>
  <c r="F237" i="1"/>
  <c r="K237" i="1" s="1"/>
  <c r="F238" i="1"/>
  <c r="K238" i="1" s="1"/>
  <c r="F239" i="1"/>
  <c r="K239" i="1" s="1"/>
  <c r="F297" i="1"/>
  <c r="F240" i="1"/>
  <c r="F241" i="1"/>
  <c r="K241" i="1" s="1"/>
  <c r="F295" i="1"/>
  <c r="F296" i="1"/>
  <c r="F298" i="1"/>
  <c r="F246" i="1"/>
  <c r="F299" i="1"/>
  <c r="F300" i="1"/>
  <c r="F31" i="1"/>
  <c r="F249" i="1"/>
  <c r="K249" i="1" s="1"/>
  <c r="F250" i="1"/>
  <c r="K250" i="1" s="1"/>
  <c r="F251" i="1"/>
  <c r="K251" i="1" s="1"/>
  <c r="F252" i="1"/>
  <c r="K252" i="1" s="1"/>
  <c r="F253" i="1"/>
  <c r="K253" i="1" s="1"/>
  <c r="F301" i="1"/>
  <c r="F302" i="1"/>
  <c r="F303" i="1"/>
  <c r="F304" i="1"/>
  <c r="F306" i="1"/>
  <c r="F307" i="1"/>
  <c r="F36" i="1"/>
  <c r="F308" i="1"/>
  <c r="F53" i="1"/>
  <c r="K53" i="1" s="1"/>
  <c r="F149" i="1"/>
  <c r="K149" i="1" s="1"/>
  <c r="F310" i="1"/>
  <c r="F42" i="1"/>
  <c r="F265" i="1"/>
  <c r="F312" i="1"/>
  <c r="F317" i="1"/>
  <c r="F319" i="1"/>
  <c r="F325" i="1"/>
  <c r="F326" i="1"/>
  <c r="F142" i="1"/>
  <c r="F327" i="1"/>
  <c r="F321" i="1"/>
  <c r="F322" i="1"/>
  <c r="F328" i="1"/>
  <c r="F329" i="1"/>
  <c r="F331" i="1"/>
  <c r="F332" i="1"/>
  <c r="F333" i="1"/>
  <c r="F139" i="1"/>
  <c r="F336" i="1"/>
  <c r="F337" i="1"/>
  <c r="F343" i="1"/>
  <c r="F346" i="1"/>
  <c r="F349" i="1"/>
  <c r="F357" i="1"/>
  <c r="F359" i="1"/>
  <c r="F40" i="1"/>
  <c r="F59" i="1"/>
  <c r="P28" i="2"/>
  <c r="Q28" i="2"/>
  <c r="R28" i="2"/>
  <c r="AQ28" i="2" s="1"/>
  <c r="S28" i="2"/>
  <c r="AC28" i="2"/>
  <c r="AE28" i="2"/>
  <c r="AF28" i="2"/>
  <c r="AG28" i="2"/>
  <c r="AL28" i="2"/>
  <c r="AT28" i="2"/>
  <c r="AZ28" i="2"/>
  <c r="BB28" i="2"/>
  <c r="BC28" i="2" s="1"/>
  <c r="BF28" i="2"/>
  <c r="BG28" i="2"/>
  <c r="BH28" i="2"/>
  <c r="P29" i="2"/>
  <c r="Q29" i="2"/>
  <c r="R29" i="2"/>
  <c r="AQ29" i="2" s="1"/>
  <c r="S29" i="2"/>
  <c r="AC29" i="2"/>
  <c r="AE29" i="2"/>
  <c r="AF29" i="2"/>
  <c r="AG29" i="2"/>
  <c r="AL29" i="2"/>
  <c r="AT29" i="2"/>
  <c r="AZ29" i="2"/>
  <c r="BB29" i="2"/>
  <c r="BC29" i="2" s="1"/>
  <c r="BF29" i="2"/>
  <c r="BG29" i="2"/>
  <c r="BH29" i="2"/>
  <c r="P30" i="2"/>
  <c r="Q30" i="2"/>
  <c r="R30" i="2"/>
  <c r="AQ30" i="2" s="1"/>
  <c r="S30" i="2"/>
  <c r="AC30" i="2"/>
  <c r="AE30" i="2"/>
  <c r="AF30" i="2"/>
  <c r="AG30" i="2"/>
  <c r="AL30" i="2"/>
  <c r="AT30" i="2"/>
  <c r="AZ30" i="2"/>
  <c r="BB30" i="2"/>
  <c r="BC30" i="2" s="1"/>
  <c r="BF30" i="2"/>
  <c r="BG30" i="2"/>
  <c r="BH30" i="2"/>
  <c r="P31" i="2"/>
  <c r="Q31" i="2"/>
  <c r="R31" i="2"/>
  <c r="AQ31" i="2" s="1"/>
  <c r="S31" i="2"/>
  <c r="AC31" i="2"/>
  <c r="AE31" i="2"/>
  <c r="AF31" i="2"/>
  <c r="AG31" i="2"/>
  <c r="AL31" i="2"/>
  <c r="AT31" i="2"/>
  <c r="AZ31" i="2"/>
  <c r="BB31" i="2"/>
  <c r="BC31" i="2" s="1"/>
  <c r="BF31" i="2"/>
  <c r="BG31" i="2"/>
  <c r="BH31" i="2"/>
  <c r="P32" i="2"/>
  <c r="Q32" i="2"/>
  <c r="R32" i="2"/>
  <c r="AQ32" i="2" s="1"/>
  <c r="S32" i="2"/>
  <c r="AC32" i="2"/>
  <c r="AE32" i="2"/>
  <c r="AF32" i="2"/>
  <c r="AG32" i="2"/>
  <c r="AL32" i="2"/>
  <c r="AT32" i="2"/>
  <c r="AZ32" i="2"/>
  <c r="BB32" i="2"/>
  <c r="BC32" i="2" s="1"/>
  <c r="BF32" i="2"/>
  <c r="BG32" i="2"/>
  <c r="BH32" i="2"/>
  <c r="P33" i="2"/>
  <c r="Q33" i="2"/>
  <c r="R33" i="2"/>
  <c r="AQ33" i="2" s="1"/>
  <c r="S33" i="2"/>
  <c r="AC33" i="2"/>
  <c r="AE33" i="2"/>
  <c r="AF33" i="2"/>
  <c r="AG33" i="2"/>
  <c r="AL33" i="2"/>
  <c r="AT33" i="2"/>
  <c r="AZ33" i="2"/>
  <c r="BB33" i="2"/>
  <c r="BC33" i="2" s="1"/>
  <c r="BF33" i="2"/>
  <c r="BG33" i="2"/>
  <c r="BH33" i="2"/>
  <c r="P34" i="2"/>
  <c r="Q34" i="2"/>
  <c r="R34" i="2"/>
  <c r="AQ34" i="2" s="1"/>
  <c r="S34" i="2"/>
  <c r="AC34" i="2"/>
  <c r="AE34" i="2"/>
  <c r="AF34" i="2"/>
  <c r="AG34" i="2"/>
  <c r="AL34" i="2"/>
  <c r="AT34" i="2"/>
  <c r="AZ34" i="2"/>
  <c r="BB34" i="2"/>
  <c r="BC34" i="2" s="1"/>
  <c r="BF34" i="2"/>
  <c r="BG34" i="2"/>
  <c r="BH34" i="2"/>
  <c r="P35" i="2"/>
  <c r="Q35" i="2"/>
  <c r="R35" i="2"/>
  <c r="AQ35" i="2" s="1"/>
  <c r="AC35" i="2"/>
  <c r="AE35" i="2"/>
  <c r="AG35" i="2"/>
  <c r="AL35" i="2"/>
  <c r="AT35" i="2"/>
  <c r="BB35" i="2"/>
  <c r="BC35" i="2" s="1"/>
  <c r="BF35" i="2"/>
  <c r="BG35" i="2"/>
  <c r="BH35" i="2"/>
  <c r="P36" i="2"/>
  <c r="Q36" i="2"/>
  <c r="R36" i="2"/>
  <c r="AQ36" i="2" s="1"/>
  <c r="AC36" i="2"/>
  <c r="AE36" i="2"/>
  <c r="AG36" i="2"/>
  <c r="AL36" i="2"/>
  <c r="AT36" i="2"/>
  <c r="BB36" i="2"/>
  <c r="BC36" i="2" s="1"/>
  <c r="BF36" i="2"/>
  <c r="BG36" i="2"/>
  <c r="BH36" i="2"/>
  <c r="P37" i="2"/>
  <c r="Q37" i="2"/>
  <c r="R37" i="2"/>
  <c r="AQ37" i="2" s="1"/>
  <c r="S37" i="2"/>
  <c r="AC37" i="2"/>
  <c r="AE37" i="2"/>
  <c r="AF37" i="2"/>
  <c r="AG37" i="2"/>
  <c r="AL37" i="2"/>
  <c r="AT37" i="2"/>
  <c r="AZ37" i="2"/>
  <c r="BB37" i="2"/>
  <c r="BC37" i="2" s="1"/>
  <c r="BF37" i="2"/>
  <c r="BG37" i="2"/>
  <c r="BH37" i="2"/>
  <c r="P38" i="2"/>
  <c r="Q38" i="2"/>
  <c r="R38" i="2"/>
  <c r="AQ38" i="2" s="1"/>
  <c r="AC38" i="2"/>
  <c r="AE38" i="2"/>
  <c r="AG38" i="2"/>
  <c r="AL38" i="2"/>
  <c r="AT38" i="2"/>
  <c r="BB38" i="2"/>
  <c r="BC38" i="2" s="1"/>
  <c r="BF38" i="2"/>
  <c r="BG38" i="2"/>
  <c r="BH38" i="2"/>
  <c r="P39" i="2"/>
  <c r="Q39" i="2"/>
  <c r="R39" i="2"/>
  <c r="AQ39" i="2" s="1"/>
  <c r="AC39" i="2"/>
  <c r="AE39" i="2"/>
  <c r="AG39" i="2"/>
  <c r="AL39" i="2"/>
  <c r="AT39" i="2"/>
  <c r="BB39" i="2"/>
  <c r="BC39" i="2" s="1"/>
  <c r="BF39" i="2"/>
  <c r="BG39" i="2"/>
  <c r="BH39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27" i="2"/>
  <c r="AA523" i="2" l="1"/>
  <c r="AN550" i="2"/>
  <c r="N289" i="19"/>
  <c r="AN524" i="2"/>
  <c r="AA192" i="2"/>
  <c r="AA238" i="2"/>
  <c r="AU1616" i="2"/>
  <c r="AW1616" i="2" s="1"/>
  <c r="AA487" i="2"/>
  <c r="AU222" i="2"/>
  <c r="AW222" i="2" s="1"/>
  <c r="AU180" i="2"/>
  <c r="AW180" i="2" s="1"/>
  <c r="AA507" i="2"/>
  <c r="AU213" i="2"/>
  <c r="AW213" i="2" s="1"/>
  <c r="AA552" i="2"/>
  <c r="AA508" i="2"/>
  <c r="AA282" i="2"/>
  <c r="AM466" i="2"/>
  <c r="AA159" i="2"/>
  <c r="AU429" i="2"/>
  <c r="AW429" i="2" s="1"/>
  <c r="AA180" i="2"/>
  <c r="AU1636" i="2"/>
  <c r="AW1636" i="2" s="1"/>
  <c r="AU400" i="2"/>
  <c r="AW400" i="2" s="1"/>
  <c r="AM568" i="2"/>
  <c r="AA157" i="2"/>
  <c r="AR479" i="2"/>
  <c r="AA220" i="2"/>
  <c r="AR490" i="2"/>
  <c r="AM1616" i="2"/>
  <c r="AU1610" i="2"/>
  <c r="AW1610" i="2" s="1"/>
  <c r="AM1925" i="2"/>
  <c r="AM1988" i="2"/>
  <c r="AU1615" i="2"/>
  <c r="AW1615" i="2" s="1"/>
  <c r="AM508" i="2"/>
  <c r="AR1703" i="2"/>
  <c r="AA479" i="2"/>
  <c r="AM1610" i="2"/>
  <c r="AU1988" i="2"/>
  <c r="AW1988" i="2" s="1"/>
  <c r="AA516" i="2"/>
  <c r="AM1703" i="2"/>
  <c r="AU614" i="2"/>
  <c r="AW614" i="2" s="1"/>
  <c r="AM1615" i="2"/>
  <c r="AM1873" i="2"/>
  <c r="AU1886" i="2"/>
  <c r="AW1886" i="2" s="1"/>
  <c r="AR1877" i="2"/>
  <c r="AU326" i="2"/>
  <c r="AW326" i="2" s="1"/>
  <c r="AM552" i="2"/>
  <c r="AU420" i="2"/>
  <c r="AW420" i="2" s="1"/>
  <c r="AU1885" i="2"/>
  <c r="AW1885" i="2" s="1"/>
  <c r="AU1925" i="2"/>
  <c r="AW1925" i="2" s="1"/>
  <c r="AR1992" i="2"/>
  <c r="AU1992" i="2"/>
  <c r="AW1992" i="2" s="1"/>
  <c r="AU1993" i="2"/>
  <c r="AW1993" i="2" s="1"/>
  <c r="AR1993" i="2"/>
  <c r="AA1992" i="2"/>
  <c r="AM1992" i="2"/>
  <c r="AA1993" i="2"/>
  <c r="AM1993" i="2"/>
  <c r="AU281" i="2"/>
  <c r="AW281" i="2" s="1"/>
  <c r="AM433" i="2"/>
  <c r="AM131" i="2"/>
  <c r="AM281" i="2"/>
  <c r="AU526" i="2"/>
  <c r="AW526" i="2" s="1"/>
  <c r="AM222" i="2"/>
  <c r="AM121" i="2"/>
  <c r="AM1850" i="2"/>
  <c r="AA434" i="2"/>
  <c r="AU608" i="2"/>
  <c r="AW608" i="2" s="1"/>
  <c r="AU220" i="2"/>
  <c r="AW220" i="2" s="1"/>
  <c r="AU1850" i="2"/>
  <c r="AW1850" i="2" s="1"/>
  <c r="AU568" i="2"/>
  <c r="AW568" i="2" s="1"/>
  <c r="AU433" i="2"/>
  <c r="AW433" i="2" s="1"/>
  <c r="AR466" i="2"/>
  <c r="AR219" i="2"/>
  <c r="AU516" i="2"/>
  <c r="AW516" i="2" s="1"/>
  <c r="AA1886" i="2"/>
  <c r="AU157" i="2"/>
  <c r="AW157" i="2" s="1"/>
  <c r="AU121" i="2"/>
  <c r="AW121" i="2" s="1"/>
  <c r="AM1858" i="2"/>
  <c r="AR456" i="2"/>
  <c r="AM547" i="2"/>
  <c r="AU131" i="2"/>
  <c r="AW131" i="2" s="1"/>
  <c r="AM219" i="2"/>
  <c r="AM526" i="2"/>
  <c r="AA614" i="2"/>
  <c r="AR547" i="2"/>
  <c r="AU125" i="2"/>
  <c r="AW125" i="2" s="1"/>
  <c r="AA1885" i="2"/>
  <c r="AU1858" i="2"/>
  <c r="AW1858" i="2" s="1"/>
  <c r="AM608" i="2"/>
  <c r="AA456" i="2"/>
  <c r="AU434" i="2"/>
  <c r="AW434" i="2" s="1"/>
  <c r="AU549" i="2"/>
  <c r="AW549" i="2" s="1"/>
  <c r="AA549" i="2"/>
  <c r="AP244" i="1"/>
  <c r="K244" i="1"/>
  <c r="AP10" i="1"/>
  <c r="K10" i="1"/>
  <c r="AP279" i="1"/>
  <c r="K279" i="1"/>
  <c r="AP299" i="1"/>
  <c r="K299" i="1"/>
  <c r="AP17" i="1"/>
  <c r="K17" i="1"/>
  <c r="AP43" i="1"/>
  <c r="K43" i="1"/>
  <c r="AP316" i="1"/>
  <c r="K316" i="1"/>
  <c r="AP208" i="1"/>
  <c r="K208" i="1"/>
  <c r="AP189" i="1"/>
  <c r="K189" i="1"/>
  <c r="AP292" i="1"/>
  <c r="K292" i="1"/>
  <c r="AP123" i="1"/>
  <c r="K123" i="1"/>
  <c r="AP61" i="1"/>
  <c r="K61" i="1"/>
  <c r="AP70" i="1"/>
  <c r="K70" i="1"/>
  <c r="AP307" i="1"/>
  <c r="AL307" i="1" s="1"/>
  <c r="K307" i="1"/>
  <c r="AP109" i="1"/>
  <c r="K109" i="1"/>
  <c r="AP63" i="1"/>
  <c r="K63" i="1"/>
  <c r="AP62" i="1"/>
  <c r="K62" i="1"/>
  <c r="AP173" i="1"/>
  <c r="K173" i="1"/>
  <c r="AP308" i="1"/>
  <c r="K308" i="1"/>
  <c r="AP230" i="1"/>
  <c r="K230" i="1"/>
  <c r="AP286" i="1"/>
  <c r="K286" i="1"/>
  <c r="AP6" i="1"/>
  <c r="K6" i="1"/>
  <c r="AP3" i="1"/>
  <c r="K3" i="1"/>
  <c r="AP67" i="1"/>
  <c r="K67" i="1"/>
  <c r="AP207" i="1"/>
  <c r="K207" i="1"/>
  <c r="AP188" i="1"/>
  <c r="K188" i="1"/>
  <c r="AP172" i="1"/>
  <c r="K172" i="1"/>
  <c r="AP157" i="1"/>
  <c r="K157" i="1"/>
  <c r="N43" i="19"/>
  <c r="K138" i="1"/>
  <c r="AP122" i="1"/>
  <c r="K122" i="1"/>
  <c r="AP103" i="1"/>
  <c r="K103" i="1"/>
  <c r="AP69" i="1"/>
  <c r="K69" i="1"/>
  <c r="AP368" i="1"/>
  <c r="K368" i="1"/>
  <c r="AP98" i="1"/>
  <c r="K98" i="1"/>
  <c r="AP4" i="1"/>
  <c r="K4" i="1"/>
  <c r="AP331" i="1"/>
  <c r="AL331" i="1" s="1"/>
  <c r="K331" i="1"/>
  <c r="AP231" i="1"/>
  <c r="K231" i="1"/>
  <c r="AP44" i="1"/>
  <c r="K44" i="1"/>
  <c r="AP158" i="1"/>
  <c r="K158" i="1"/>
  <c r="AP329" i="1"/>
  <c r="K329" i="1"/>
  <c r="AP246" i="1"/>
  <c r="K246" i="1"/>
  <c r="AP7" i="1"/>
  <c r="K7" i="1"/>
  <c r="AP328" i="1"/>
  <c r="K328" i="1"/>
  <c r="AP36" i="1"/>
  <c r="K36" i="1"/>
  <c r="AP298" i="1"/>
  <c r="K298" i="1"/>
  <c r="AP229" i="1"/>
  <c r="K229" i="1"/>
  <c r="AP55" i="1"/>
  <c r="K55" i="1"/>
  <c r="AP28" i="1"/>
  <c r="K28" i="1"/>
  <c r="AP273" i="1"/>
  <c r="K273" i="1"/>
  <c r="AP222" i="1"/>
  <c r="K222" i="1"/>
  <c r="AP206" i="1"/>
  <c r="K206" i="1"/>
  <c r="AP187" i="1"/>
  <c r="K187" i="1"/>
  <c r="AP171" i="1"/>
  <c r="K171" i="1"/>
  <c r="AP141" i="1"/>
  <c r="K141" i="1"/>
  <c r="AP9" i="1"/>
  <c r="K9" i="1"/>
  <c r="AP121" i="1"/>
  <c r="K121" i="1"/>
  <c r="AP289" i="1"/>
  <c r="K289" i="1"/>
  <c r="AP68" i="1"/>
  <c r="K68" i="1"/>
  <c r="AP296" i="1"/>
  <c r="K296" i="1"/>
  <c r="AP186" i="1"/>
  <c r="K186" i="1"/>
  <c r="AP59" i="1"/>
  <c r="K59" i="1"/>
  <c r="AP204" i="1"/>
  <c r="K204" i="1"/>
  <c r="AP40" i="1"/>
  <c r="K40" i="1"/>
  <c r="AP327" i="1"/>
  <c r="K327" i="1"/>
  <c r="AP304" i="1"/>
  <c r="K304" i="1"/>
  <c r="AP226" i="1"/>
  <c r="K226" i="1"/>
  <c r="AP284" i="1"/>
  <c r="K284" i="1"/>
  <c r="AP35" i="1"/>
  <c r="K35" i="1"/>
  <c r="AP25" i="1"/>
  <c r="K25" i="1"/>
  <c r="AP335" i="1"/>
  <c r="K335" i="1"/>
  <c r="AP219" i="1"/>
  <c r="K219" i="1"/>
  <c r="AP203" i="1"/>
  <c r="K203" i="1"/>
  <c r="AP184" i="1"/>
  <c r="K184" i="1"/>
  <c r="AP293" i="1"/>
  <c r="K293" i="1"/>
  <c r="AP58" i="1"/>
  <c r="K58" i="1"/>
  <c r="AP117" i="1"/>
  <c r="K117" i="1"/>
  <c r="AP154" i="1"/>
  <c r="K154" i="1"/>
  <c r="AP285" i="1"/>
  <c r="K285" i="1"/>
  <c r="AP92" i="1"/>
  <c r="K92" i="1"/>
  <c r="AP359" i="1"/>
  <c r="K359" i="1"/>
  <c r="AP142" i="1"/>
  <c r="K142" i="1"/>
  <c r="AP303" i="1"/>
  <c r="K303" i="1"/>
  <c r="AP240" i="1"/>
  <c r="K240" i="1"/>
  <c r="AP225" i="1"/>
  <c r="K225" i="1"/>
  <c r="AP93" i="1"/>
  <c r="K93" i="1"/>
  <c r="AP5" i="1"/>
  <c r="K5" i="1"/>
  <c r="AP11" i="1"/>
  <c r="K11" i="1"/>
  <c r="AP330" i="1"/>
  <c r="K330" i="1"/>
  <c r="AP218" i="1"/>
  <c r="K218" i="1"/>
  <c r="AP200" i="1"/>
  <c r="K200" i="1"/>
  <c r="AP183" i="1"/>
  <c r="K183" i="1"/>
  <c r="AP242" i="1"/>
  <c r="K242" i="1"/>
  <c r="AP148" i="1"/>
  <c r="K148" i="1"/>
  <c r="AP116" i="1"/>
  <c r="K116" i="1"/>
  <c r="AP153" i="1"/>
  <c r="K153" i="1"/>
  <c r="AP283" i="1"/>
  <c r="K283" i="1"/>
  <c r="AP228" i="1"/>
  <c r="K228" i="1"/>
  <c r="AP170" i="1"/>
  <c r="K170" i="1"/>
  <c r="AP106" i="1"/>
  <c r="K106" i="1"/>
  <c r="AP302" i="1"/>
  <c r="K302" i="1"/>
  <c r="AP232" i="1"/>
  <c r="K232" i="1"/>
  <c r="AP221" i="1"/>
  <c r="K221" i="1"/>
  <c r="AP306" i="1"/>
  <c r="K306" i="1"/>
  <c r="AP224" i="1"/>
  <c r="K224" i="1"/>
  <c r="AP57" i="1"/>
  <c r="K57" i="1"/>
  <c r="AP301" i="1"/>
  <c r="K301" i="1"/>
  <c r="AP201" i="1"/>
  <c r="K201" i="1"/>
  <c r="AP114" i="1"/>
  <c r="K114" i="1"/>
  <c r="AP281" i="1"/>
  <c r="K281" i="1"/>
  <c r="AP111" i="1"/>
  <c r="K111" i="1"/>
  <c r="AP227" i="1"/>
  <c r="K227" i="1"/>
  <c r="AP220" i="1"/>
  <c r="K220" i="1"/>
  <c r="AP104" i="1"/>
  <c r="K104" i="1"/>
  <c r="AP119" i="1"/>
  <c r="K119" i="1"/>
  <c r="AP268" i="1"/>
  <c r="K268" i="1"/>
  <c r="AP280" i="1"/>
  <c r="K280" i="1"/>
  <c r="AP325" i="1"/>
  <c r="K325" i="1"/>
  <c r="AP23" i="1"/>
  <c r="K23" i="1"/>
  <c r="AP14" i="1"/>
  <c r="K14" i="1"/>
  <c r="AP131" i="1"/>
  <c r="K131" i="1"/>
  <c r="AP78" i="1"/>
  <c r="K78" i="1"/>
  <c r="AP202" i="1"/>
  <c r="K202" i="1"/>
  <c r="AP107" i="1"/>
  <c r="K107" i="1"/>
  <c r="AP318" i="1"/>
  <c r="K318" i="1"/>
  <c r="AP197" i="1"/>
  <c r="K197" i="1"/>
  <c r="AP180" i="1"/>
  <c r="K180" i="1"/>
  <c r="AP99" i="1"/>
  <c r="K99" i="1"/>
  <c r="AP196" i="1"/>
  <c r="K196" i="1"/>
  <c r="AP130" i="1"/>
  <c r="K130" i="1"/>
  <c r="AP152" i="1"/>
  <c r="K152" i="1"/>
  <c r="AP77" i="1"/>
  <c r="K77" i="1"/>
  <c r="AP110" i="1"/>
  <c r="K110" i="1"/>
  <c r="AP205" i="1"/>
  <c r="K205" i="1"/>
  <c r="AP185" i="1"/>
  <c r="K185" i="1"/>
  <c r="AP297" i="1"/>
  <c r="K297" i="1"/>
  <c r="AP182" i="1"/>
  <c r="K182" i="1"/>
  <c r="AP79" i="1"/>
  <c r="K79" i="1"/>
  <c r="AP216" i="1"/>
  <c r="K216" i="1"/>
  <c r="AP24" i="1"/>
  <c r="K24" i="1"/>
  <c r="AP343" i="1"/>
  <c r="K343" i="1"/>
  <c r="AP317" i="1"/>
  <c r="K317" i="1"/>
  <c r="AP15" i="1"/>
  <c r="K15" i="1"/>
  <c r="AP19" i="1"/>
  <c r="K19" i="1"/>
  <c r="AP277" i="1"/>
  <c r="K277" i="1"/>
  <c r="AP274" i="1"/>
  <c r="K274" i="1"/>
  <c r="AP320" i="1"/>
  <c r="K320" i="1"/>
  <c r="AP214" i="1"/>
  <c r="K214" i="1"/>
  <c r="AP193" i="1"/>
  <c r="K193" i="1"/>
  <c r="AP179" i="1"/>
  <c r="K179" i="1"/>
  <c r="AP245" i="1"/>
  <c r="K245" i="1"/>
  <c r="AP129" i="1"/>
  <c r="K129" i="1"/>
  <c r="AP291" i="1"/>
  <c r="K291" i="1"/>
  <c r="AP151" i="1"/>
  <c r="K151" i="1"/>
  <c r="AP76" i="1"/>
  <c r="K76" i="1"/>
  <c r="AP48" i="1"/>
  <c r="K48" i="1"/>
  <c r="AP322" i="1"/>
  <c r="K322" i="1"/>
  <c r="AP118" i="1"/>
  <c r="K118" i="1"/>
  <c r="AP357" i="1"/>
  <c r="K357" i="1"/>
  <c r="AP39" i="1"/>
  <c r="K39" i="1"/>
  <c r="AP199" i="1"/>
  <c r="K199" i="1"/>
  <c r="AP115" i="1"/>
  <c r="K115" i="1"/>
  <c r="AP198" i="1"/>
  <c r="K198" i="1"/>
  <c r="AP319" i="1"/>
  <c r="K319" i="1"/>
  <c r="AP215" i="1"/>
  <c r="K215" i="1"/>
  <c r="AP337" i="1"/>
  <c r="K337" i="1"/>
  <c r="AP312" i="1"/>
  <c r="K312" i="1"/>
  <c r="AP192" i="1"/>
  <c r="K192" i="1"/>
  <c r="AP16" i="1"/>
  <c r="K16" i="1"/>
  <c r="AP276" i="1"/>
  <c r="K276" i="1"/>
  <c r="AP74" i="1"/>
  <c r="K74" i="1"/>
  <c r="AP64" i="1"/>
  <c r="K64" i="1"/>
  <c r="AP213" i="1"/>
  <c r="K213" i="1"/>
  <c r="AP50" i="1"/>
  <c r="K50" i="1"/>
  <c r="AP257" i="1"/>
  <c r="K257" i="1"/>
  <c r="AP128" i="1"/>
  <c r="K128" i="1"/>
  <c r="AP75" i="1"/>
  <c r="K75" i="1"/>
  <c r="AP150" i="1"/>
  <c r="K150" i="1"/>
  <c r="AP143" i="1"/>
  <c r="K143" i="1"/>
  <c r="AP278" i="1"/>
  <c r="K278" i="1"/>
  <c r="AP52" i="1"/>
  <c r="K52" i="1"/>
  <c r="AP321" i="1"/>
  <c r="K321" i="1"/>
  <c r="AP326" i="1"/>
  <c r="K326" i="1"/>
  <c r="AP217" i="1"/>
  <c r="K217" i="1"/>
  <c r="AP288" i="1"/>
  <c r="K288" i="1"/>
  <c r="AP349" i="1"/>
  <c r="K349" i="1"/>
  <c r="AP223" i="1"/>
  <c r="K223" i="1"/>
  <c r="AP21" i="1"/>
  <c r="K21" i="1"/>
  <c r="AP181" i="1"/>
  <c r="K181" i="1"/>
  <c r="AP287" i="1"/>
  <c r="K287" i="1"/>
  <c r="AP346" i="1"/>
  <c r="K346" i="1"/>
  <c r="AP22" i="1"/>
  <c r="K22" i="1"/>
  <c r="AP336" i="1"/>
  <c r="K336" i="1"/>
  <c r="AP265" i="1"/>
  <c r="K265" i="1"/>
  <c r="AP54" i="1"/>
  <c r="K54" i="1"/>
  <c r="AP247" i="1"/>
  <c r="K247" i="1"/>
  <c r="AP13" i="1"/>
  <c r="K13" i="1"/>
  <c r="AP315" i="1"/>
  <c r="K315" i="1"/>
  <c r="AP209" i="1"/>
  <c r="K209" i="1"/>
  <c r="AP195" i="1"/>
  <c r="K195" i="1"/>
  <c r="AP177" i="1"/>
  <c r="K177" i="1"/>
  <c r="AP256" i="1"/>
  <c r="K256" i="1"/>
  <c r="AP127" i="1"/>
  <c r="K127" i="1"/>
  <c r="AP264" i="1"/>
  <c r="K264" i="1"/>
  <c r="AP90" i="1"/>
  <c r="K90" i="1"/>
  <c r="AP56" i="1"/>
  <c r="K56" i="1"/>
  <c r="AP366" i="1"/>
  <c r="K366" i="1"/>
  <c r="AP144" i="1"/>
  <c r="K144" i="1"/>
  <c r="AP139" i="1"/>
  <c r="K139" i="1"/>
  <c r="AP42" i="1"/>
  <c r="K42" i="1"/>
  <c r="AP234" i="1"/>
  <c r="K234" i="1"/>
  <c r="AP243" i="1"/>
  <c r="K243" i="1"/>
  <c r="AP282" i="1"/>
  <c r="K282" i="1"/>
  <c r="AP275" i="1"/>
  <c r="K275" i="1"/>
  <c r="AP30" i="1"/>
  <c r="K30" i="1"/>
  <c r="AP66" i="1"/>
  <c r="K66" i="1"/>
  <c r="AP212" i="1"/>
  <c r="K212" i="1"/>
  <c r="AP194" i="1"/>
  <c r="K194" i="1"/>
  <c r="AP176" i="1"/>
  <c r="K176" i="1"/>
  <c r="AP255" i="1"/>
  <c r="K255" i="1"/>
  <c r="AP126" i="1"/>
  <c r="K126" i="1"/>
  <c r="AP263" i="1"/>
  <c r="K263" i="1"/>
  <c r="AP89" i="1"/>
  <c r="K89" i="1"/>
  <c r="AP112" i="1"/>
  <c r="K112" i="1"/>
  <c r="AP120" i="1"/>
  <c r="K120" i="1"/>
  <c r="AP295" i="1"/>
  <c r="K295" i="1"/>
  <c r="AP145" i="1"/>
  <c r="K145" i="1"/>
  <c r="AP333" i="1"/>
  <c r="K333" i="1"/>
  <c r="AP310" i="1"/>
  <c r="K310" i="1"/>
  <c r="AP31" i="1"/>
  <c r="K31" i="1"/>
  <c r="AP233" i="1"/>
  <c r="K233" i="1"/>
  <c r="AP290" i="1"/>
  <c r="K290" i="1"/>
  <c r="AP38" i="1"/>
  <c r="K38" i="1"/>
  <c r="AP156" i="1"/>
  <c r="K156" i="1"/>
  <c r="AP26" i="1"/>
  <c r="K26" i="1"/>
  <c r="AP211" i="1"/>
  <c r="K211" i="1"/>
  <c r="AP191" i="1"/>
  <c r="K191" i="1"/>
  <c r="AP175" i="1"/>
  <c r="K175" i="1"/>
  <c r="AP160" i="1"/>
  <c r="K160" i="1"/>
  <c r="AP254" i="1"/>
  <c r="K254" i="1"/>
  <c r="AP125" i="1"/>
  <c r="K125" i="1"/>
  <c r="AP33" i="1"/>
  <c r="K33" i="1"/>
  <c r="AP88" i="1"/>
  <c r="K88" i="1"/>
  <c r="AP72" i="1"/>
  <c r="K72" i="1"/>
  <c r="AP169" i="1"/>
  <c r="K169" i="1"/>
  <c r="AP332" i="1"/>
  <c r="K332" i="1"/>
  <c r="AP300" i="1"/>
  <c r="K300" i="1"/>
  <c r="AP294" i="1"/>
  <c r="K294" i="1"/>
  <c r="AP73" i="1"/>
  <c r="K73" i="1"/>
  <c r="AP65" i="1"/>
  <c r="K65" i="1"/>
  <c r="AP210" i="1"/>
  <c r="K210" i="1"/>
  <c r="AP190" i="1"/>
  <c r="K190" i="1"/>
  <c r="AP174" i="1"/>
  <c r="K174" i="1"/>
  <c r="AP159" i="1"/>
  <c r="K159" i="1"/>
  <c r="AP248" i="1"/>
  <c r="K248" i="1"/>
  <c r="AP124" i="1"/>
  <c r="K124" i="1"/>
  <c r="AP100" i="1"/>
  <c r="K100" i="1"/>
  <c r="AP87" i="1"/>
  <c r="K87" i="1"/>
  <c r="AP71" i="1"/>
  <c r="K71" i="1"/>
  <c r="AU1825" i="2"/>
  <c r="AW1825" i="2" s="1"/>
  <c r="AU1873" i="2"/>
  <c r="AW1873" i="2" s="1"/>
  <c r="AR1618" i="2"/>
  <c r="AR1876" i="2"/>
  <c r="AR1855" i="2"/>
  <c r="AU1680" i="2"/>
  <c r="AW1680" i="2" s="1"/>
  <c r="AM1876" i="2"/>
  <c r="AU1926" i="2"/>
  <c r="AW1926" i="2" s="1"/>
  <c r="AA1864" i="2"/>
  <c r="AM1645" i="2"/>
  <c r="AR1620" i="2"/>
  <c r="AM1853" i="2"/>
  <c r="AM1636" i="2"/>
  <c r="AA1732" i="2"/>
  <c r="AA1644" i="2"/>
  <c r="AM1639" i="2"/>
  <c r="AU1607" i="2"/>
  <c r="AW1607" i="2" s="1"/>
  <c r="AA1856" i="2"/>
  <c r="AU1733" i="2"/>
  <c r="AW1733" i="2" s="1"/>
  <c r="AU1863" i="2"/>
  <c r="AW1863" i="2" s="1"/>
  <c r="AU1639" i="2"/>
  <c r="AW1639" i="2" s="1"/>
  <c r="AA1643" i="2"/>
  <c r="AM1680" i="2"/>
  <c r="AM1855" i="2"/>
  <c r="AM1620" i="2"/>
  <c r="AR1853" i="2"/>
  <c r="AU1875" i="2"/>
  <c r="AW1875" i="2" s="1"/>
  <c r="AM1854" i="2"/>
  <c r="AM1863" i="2"/>
  <c r="AA1677" i="2"/>
  <c r="AM1677" i="2"/>
  <c r="AU1824" i="2"/>
  <c r="AW1824" i="2" s="1"/>
  <c r="AR1824" i="2"/>
  <c r="AA1866" i="2"/>
  <c r="AM1866" i="2"/>
  <c r="AA1861" i="2"/>
  <c r="AM1861" i="2"/>
  <c r="AR1681" i="2"/>
  <c r="AU1681" i="2"/>
  <c r="AW1681" i="2" s="1"/>
  <c r="AA1761" i="2"/>
  <c r="AM1761" i="2"/>
  <c r="AA1882" i="2"/>
  <c r="AM1882" i="2"/>
  <c r="AR1670" i="2"/>
  <c r="AU1670" i="2"/>
  <c r="AW1670" i="2" s="1"/>
  <c r="AA1690" i="2"/>
  <c r="AM1690" i="2"/>
  <c r="AA1670" i="2"/>
  <c r="AM1670" i="2"/>
  <c r="AA1675" i="2"/>
  <c r="AM1675" i="2"/>
  <c r="AR1857" i="2"/>
  <c r="AU1857" i="2"/>
  <c r="AW1857" i="2" s="1"/>
  <c r="AA1691" i="2"/>
  <c r="AM1691" i="2"/>
  <c r="AA1676" i="2"/>
  <c r="AM1676" i="2"/>
  <c r="AR1637" i="2"/>
  <c r="AR1878" i="2"/>
  <c r="AU1878" i="2"/>
  <c r="AW1878" i="2" s="1"/>
  <c r="AR1862" i="2"/>
  <c r="AU1862" i="2"/>
  <c r="AW1862" i="2" s="1"/>
  <c r="AR1682" i="2"/>
  <c r="AU1682" i="2"/>
  <c r="AW1682" i="2" s="1"/>
  <c r="AA1926" i="2"/>
  <c r="AM1926" i="2"/>
  <c r="AA1679" i="2"/>
  <c r="AM1679" i="2"/>
  <c r="AA1851" i="2"/>
  <c r="AM1851" i="2"/>
  <c r="AA1663" i="2"/>
  <c r="AM1663" i="2"/>
  <c r="AA1669" i="2"/>
  <c r="AM1669" i="2"/>
  <c r="AA1868" i="2"/>
  <c r="AM1868" i="2"/>
  <c r="AA1791" i="2"/>
  <c r="AM1791" i="2"/>
  <c r="AU1769" i="2"/>
  <c r="AW1769" i="2" s="1"/>
  <c r="AR1769" i="2"/>
  <c r="AR1736" i="2"/>
  <c r="AU1736" i="2"/>
  <c r="AW1736" i="2" s="1"/>
  <c r="AA1664" i="2"/>
  <c r="AM1664" i="2"/>
  <c r="AU1854" i="2"/>
  <c r="AW1854" i="2" s="1"/>
  <c r="AR1854" i="2"/>
  <c r="AA1733" i="2"/>
  <c r="AM1733" i="2"/>
  <c r="AR1671" i="2"/>
  <c r="AU1671" i="2"/>
  <c r="AW1671" i="2" s="1"/>
  <c r="AR1921" i="2"/>
  <c r="AU1921" i="2"/>
  <c r="AW1921" i="2" s="1"/>
  <c r="AA1867" i="2"/>
  <c r="AM1867" i="2"/>
  <c r="AA1860" i="2"/>
  <c r="AM1860" i="2"/>
  <c r="AU1662" i="2"/>
  <c r="AW1662" i="2" s="1"/>
  <c r="AR1662" i="2"/>
  <c r="AA1662" i="2"/>
  <c r="AM1662" i="2"/>
  <c r="AA1848" i="2"/>
  <c r="AM1848" i="2"/>
  <c r="AM1792" i="2"/>
  <c r="AA1792" i="2"/>
  <c r="AR1868" i="2"/>
  <c r="AU1868" i="2"/>
  <c r="AW1868" i="2" s="1"/>
  <c r="AA1869" i="2"/>
  <c r="AM1869" i="2"/>
  <c r="AU1848" i="2"/>
  <c r="AW1848" i="2" s="1"/>
  <c r="AR1848" i="2"/>
  <c r="AA1736" i="2"/>
  <c r="AM1736" i="2"/>
  <c r="AU1884" i="2"/>
  <c r="AW1884" i="2" s="1"/>
  <c r="AR1884" i="2"/>
  <c r="AA1704" i="2"/>
  <c r="AM1704" i="2"/>
  <c r="AA1930" i="2"/>
  <c r="AM1930" i="2"/>
  <c r="AU1691" i="2"/>
  <c r="AW1691" i="2" s="1"/>
  <c r="AR1691" i="2"/>
  <c r="AA1862" i="2"/>
  <c r="AM1862" i="2"/>
  <c r="AR1674" i="2"/>
  <c r="AU1674" i="2"/>
  <c r="AW1674" i="2" s="1"/>
  <c r="AR1791" i="2"/>
  <c r="AU1791" i="2"/>
  <c r="AW1791" i="2" s="1"/>
  <c r="AR1669" i="2"/>
  <c r="AU1669" i="2"/>
  <c r="AW1669" i="2" s="1"/>
  <c r="AA1922" i="2"/>
  <c r="AM1922" i="2"/>
  <c r="AR1684" i="2"/>
  <c r="AU1684" i="2"/>
  <c r="AW1684" i="2" s="1"/>
  <c r="AR1679" i="2"/>
  <c r="AU1679" i="2"/>
  <c r="AW1679" i="2" s="1"/>
  <c r="AA1859" i="2"/>
  <c r="AM1859" i="2"/>
  <c r="AA1816" i="2"/>
  <c r="AM1816" i="2"/>
  <c r="AU1922" i="2"/>
  <c r="AW1922" i="2" s="1"/>
  <c r="AR1922" i="2"/>
  <c r="AA1849" i="2"/>
  <c r="AM1849" i="2"/>
  <c r="AU1865" i="2"/>
  <c r="AW1865" i="2" s="1"/>
  <c r="AR1865" i="2"/>
  <c r="AA1678" i="2"/>
  <c r="AM1678" i="2"/>
  <c r="AM1870" i="2"/>
  <c r="AA1870" i="2"/>
  <c r="AA1793" i="2"/>
  <c r="AM1793" i="2"/>
  <c r="AA1760" i="2"/>
  <c r="AM1760" i="2"/>
  <c r="AR1860" i="2"/>
  <c r="AU1860" i="2"/>
  <c r="AW1860" i="2" s="1"/>
  <c r="AR1883" i="2"/>
  <c r="AU1883" i="2"/>
  <c r="AW1883" i="2" s="1"/>
  <c r="AA1884" i="2"/>
  <c r="AM1884" i="2"/>
  <c r="AA1825" i="2"/>
  <c r="AM1825" i="2"/>
  <c r="AU1646" i="2"/>
  <c r="AW1646" i="2" s="1"/>
  <c r="AR1783" i="2"/>
  <c r="AU1783" i="2"/>
  <c r="AW1783" i="2" s="1"/>
  <c r="AR1867" i="2"/>
  <c r="AU1867" i="2"/>
  <c r="AW1867" i="2" s="1"/>
  <c r="AA1877" i="2"/>
  <c r="AM1877" i="2"/>
  <c r="AU1675" i="2"/>
  <c r="AW1675" i="2" s="1"/>
  <c r="AR1675" i="2"/>
  <c r="AR1792" i="2"/>
  <c r="AU1792" i="2"/>
  <c r="AW1792" i="2" s="1"/>
  <c r="AA1875" i="2"/>
  <c r="AM1875" i="2"/>
  <c r="AR1672" i="2"/>
  <c r="AU1672" i="2"/>
  <c r="AW1672" i="2" s="1"/>
  <c r="AR1663" i="2"/>
  <c r="AU1663" i="2"/>
  <c r="AW1663" i="2" s="1"/>
  <c r="AA1684" i="2"/>
  <c r="AM1684" i="2"/>
  <c r="AR1690" i="2"/>
  <c r="AU1690" i="2"/>
  <c r="AW1690" i="2" s="1"/>
  <c r="AR1673" i="2"/>
  <c r="AU1673" i="2"/>
  <c r="AW1673" i="2" s="1"/>
  <c r="AR1861" i="2"/>
  <c r="AU1861" i="2"/>
  <c r="AW1861" i="2" s="1"/>
  <c r="AR1702" i="2"/>
  <c r="AU1702" i="2"/>
  <c r="AW1702" i="2" s="1"/>
  <c r="AU1793" i="2"/>
  <c r="AW1793" i="2" s="1"/>
  <c r="AR1793" i="2"/>
  <c r="AU1664" i="2"/>
  <c r="AW1664" i="2" s="1"/>
  <c r="AR1664" i="2"/>
  <c r="AA1673" i="2"/>
  <c r="AM1673" i="2"/>
  <c r="AR1704" i="2"/>
  <c r="AU1704" i="2"/>
  <c r="AW1704" i="2" s="1"/>
  <c r="AU1856" i="2"/>
  <c r="AW1856" i="2" s="1"/>
  <c r="AR1856" i="2"/>
  <c r="AU1816" i="2"/>
  <c r="AW1816" i="2" s="1"/>
  <c r="AR1816" i="2"/>
  <c r="AU1678" i="2"/>
  <c r="AW1678" i="2" s="1"/>
  <c r="AR1678" i="2"/>
  <c r="AU1849" i="2"/>
  <c r="AW1849" i="2" s="1"/>
  <c r="AR1849" i="2"/>
  <c r="AR1859" i="2"/>
  <c r="AU1859" i="2"/>
  <c r="AW1859" i="2" s="1"/>
  <c r="AM1824" i="2"/>
  <c r="AA1824" i="2"/>
  <c r="AA1674" i="2"/>
  <c r="AM1674" i="2"/>
  <c r="AR1851" i="2"/>
  <c r="AU1851" i="2"/>
  <c r="AW1851" i="2" s="1"/>
  <c r="AU1864" i="2"/>
  <c r="AW1864" i="2" s="1"/>
  <c r="AR1864" i="2"/>
  <c r="AA1683" i="2"/>
  <c r="AM1683" i="2"/>
  <c r="AR1683" i="2"/>
  <c r="AU1683" i="2"/>
  <c r="AW1683" i="2" s="1"/>
  <c r="AU1732" i="2"/>
  <c r="AW1732" i="2" s="1"/>
  <c r="AR1732" i="2"/>
  <c r="AM1878" i="2"/>
  <c r="AA1878" i="2"/>
  <c r="AR1866" i="2"/>
  <c r="AU1866" i="2"/>
  <c r="AW1866" i="2" s="1"/>
  <c r="AR1677" i="2"/>
  <c r="AU1677" i="2"/>
  <c r="AW1677" i="2" s="1"/>
  <c r="AA1783" i="2"/>
  <c r="AM1783" i="2"/>
  <c r="AR1870" i="2"/>
  <c r="AU1870" i="2"/>
  <c r="AW1870" i="2" s="1"/>
  <c r="AA1672" i="2"/>
  <c r="AM1672" i="2"/>
  <c r="AU1872" i="2"/>
  <c r="AW1872" i="2" s="1"/>
  <c r="AR1872" i="2"/>
  <c r="AA1874" i="2"/>
  <c r="AM1874" i="2"/>
  <c r="AA1671" i="2"/>
  <c r="AM1671" i="2"/>
  <c r="AR1676" i="2"/>
  <c r="AU1676" i="2"/>
  <c r="AW1676" i="2" s="1"/>
  <c r="AA1921" i="2"/>
  <c r="AM1921" i="2"/>
  <c r="AR1869" i="2"/>
  <c r="AU1869" i="2"/>
  <c r="AW1869" i="2" s="1"/>
  <c r="AA1823" i="2"/>
  <c r="AM1823" i="2"/>
  <c r="AR1668" i="2"/>
  <c r="AU1668" i="2"/>
  <c r="AW1668" i="2" s="1"/>
  <c r="AU1760" i="2"/>
  <c r="AW1760" i="2" s="1"/>
  <c r="AR1760" i="2"/>
  <c r="AR1930" i="2"/>
  <c r="AU1930" i="2"/>
  <c r="AW1930" i="2" s="1"/>
  <c r="AR1852" i="2"/>
  <c r="AU1852" i="2"/>
  <c r="AW1852" i="2" s="1"/>
  <c r="AA1857" i="2"/>
  <c r="AM1857" i="2"/>
  <c r="AA1769" i="2"/>
  <c r="AM1769" i="2"/>
  <c r="AR1761" i="2"/>
  <c r="AU1761" i="2"/>
  <c r="AW1761" i="2" s="1"/>
  <c r="AR1882" i="2"/>
  <c r="AU1882" i="2"/>
  <c r="AW1882" i="2" s="1"/>
  <c r="AR1874" i="2"/>
  <c r="AU1874" i="2"/>
  <c r="AW1874" i="2" s="1"/>
  <c r="AA1872" i="2"/>
  <c r="AM1872" i="2"/>
  <c r="AA1682" i="2"/>
  <c r="AM1682" i="2"/>
  <c r="AA1883" i="2"/>
  <c r="AM1883" i="2"/>
  <c r="AR1823" i="2"/>
  <c r="AU1823" i="2"/>
  <c r="AW1823" i="2" s="1"/>
  <c r="AR1871" i="2"/>
  <c r="AU1871" i="2"/>
  <c r="AW1871" i="2" s="1"/>
  <c r="AA1681" i="2"/>
  <c r="AM1681" i="2"/>
  <c r="AA1668" i="2"/>
  <c r="AM1668" i="2"/>
  <c r="AA1852" i="2"/>
  <c r="AM1852" i="2"/>
  <c r="AA1871" i="2"/>
  <c r="AM1871" i="2"/>
  <c r="AA1865" i="2"/>
  <c r="AM1865" i="2"/>
  <c r="AA1702" i="2"/>
  <c r="AM1702" i="2"/>
  <c r="AU890" i="2"/>
  <c r="AW890" i="2" s="1"/>
  <c r="AR1609" i="2"/>
  <c r="AM1646" i="2"/>
  <c r="AR1634" i="2"/>
  <c r="AM1603" i="2"/>
  <c r="AR1617" i="2"/>
  <c r="AM1634" i="2"/>
  <c r="AR1611" i="2"/>
  <c r="AM1613" i="2"/>
  <c r="AA1622" i="2"/>
  <c r="AM1503" i="2"/>
  <c r="AA1641" i="2"/>
  <c r="AR1635" i="2"/>
  <c r="AA812" i="2"/>
  <c r="AU1631" i="2"/>
  <c r="AW1631" i="2" s="1"/>
  <c r="AM834" i="2"/>
  <c r="AR1614" i="2"/>
  <c r="AR1628" i="2"/>
  <c r="AR1603" i="2"/>
  <c r="AR1626" i="2"/>
  <c r="AM1499" i="2"/>
  <c r="AM1621" i="2"/>
  <c r="AM1625" i="2"/>
  <c r="AM823" i="2"/>
  <c r="AU1499" i="2"/>
  <c r="AW1499" i="2" s="1"/>
  <c r="AU1641" i="2"/>
  <c r="AW1641" i="2" s="1"/>
  <c r="AU862" i="2"/>
  <c r="AW862" i="2" s="1"/>
  <c r="AU838" i="2"/>
  <c r="AW838" i="2" s="1"/>
  <c r="AM862" i="2"/>
  <c r="AU1622" i="2"/>
  <c r="AW1622" i="2" s="1"/>
  <c r="AM1642" i="2"/>
  <c r="AU823" i="2"/>
  <c r="AW823" i="2" s="1"/>
  <c r="AA890" i="2"/>
  <c r="AR1501" i="2"/>
  <c r="AM1628" i="2"/>
  <c r="AU1638" i="2"/>
  <c r="AW1638" i="2" s="1"/>
  <c r="AA482" i="2"/>
  <c r="AM851" i="2"/>
  <c r="AU834" i="2"/>
  <c r="AW834" i="2" s="1"/>
  <c r="AR1612" i="2"/>
  <c r="AM1624" i="2"/>
  <c r="AR1608" i="2"/>
  <c r="AM1511" i="2"/>
  <c r="AR1633" i="2"/>
  <c r="AU1511" i="2"/>
  <c r="AW1511" i="2" s="1"/>
  <c r="AM1606" i="2"/>
  <c r="AA1618" i="2"/>
  <c r="AU851" i="2"/>
  <c r="AW851" i="2" s="1"/>
  <c r="AM1492" i="2"/>
  <c r="AR1643" i="2"/>
  <c r="AU1643" i="2"/>
  <c r="AW1643" i="2" s="1"/>
  <c r="AU1624" i="2"/>
  <c r="AW1624" i="2" s="1"/>
  <c r="AR1624" i="2"/>
  <c r="AA1605" i="2"/>
  <c r="AM1605" i="2"/>
  <c r="AM1614" i="2"/>
  <c r="AA1614" i="2"/>
  <c r="AA1619" i="2"/>
  <c r="AM1619" i="2"/>
  <c r="AA1654" i="2"/>
  <c r="AM1654" i="2"/>
  <c r="AU1605" i="2"/>
  <c r="AW1605" i="2" s="1"/>
  <c r="AR1605" i="2"/>
  <c r="AR1645" i="2"/>
  <c r="AU1645" i="2"/>
  <c r="AW1645" i="2" s="1"/>
  <c r="AA1609" i="2"/>
  <c r="AM1609" i="2"/>
  <c r="AA1637" i="2"/>
  <c r="AM1637" i="2"/>
  <c r="AA1629" i="2"/>
  <c r="AM1629" i="2"/>
  <c r="AR1654" i="2"/>
  <c r="AU1654" i="2"/>
  <c r="AW1654" i="2" s="1"/>
  <c r="AA1626" i="2"/>
  <c r="AM1626" i="2"/>
  <c r="AA1631" i="2"/>
  <c r="AM1631" i="2"/>
  <c r="AU1629" i="2"/>
  <c r="AW1629" i="2" s="1"/>
  <c r="AR1629" i="2"/>
  <c r="AA1630" i="2"/>
  <c r="AM1630" i="2"/>
  <c r="AA1607" i="2"/>
  <c r="AM1607" i="2"/>
  <c r="AU1625" i="2"/>
  <c r="AW1625" i="2" s="1"/>
  <c r="AR1625" i="2"/>
  <c r="AM1638" i="2"/>
  <c r="AA1638" i="2"/>
  <c r="AA1623" i="2"/>
  <c r="AM1623" i="2"/>
  <c r="AU1655" i="2"/>
  <c r="AW1655" i="2" s="1"/>
  <c r="AR1655" i="2"/>
  <c r="AA1627" i="2"/>
  <c r="AM1627" i="2"/>
  <c r="AA1635" i="2"/>
  <c r="AM1635" i="2"/>
  <c r="AR1642" i="2"/>
  <c r="AU1642" i="2"/>
  <c r="AW1642" i="2" s="1"/>
  <c r="AA1647" i="2"/>
  <c r="AM1647" i="2"/>
  <c r="AU1623" i="2"/>
  <c r="AW1623" i="2" s="1"/>
  <c r="AR1623" i="2"/>
  <c r="AR1640" i="2"/>
  <c r="AU1640" i="2"/>
  <c r="AW1640" i="2" s="1"/>
  <c r="AM838" i="2"/>
  <c r="AR1627" i="2"/>
  <c r="AU1627" i="2"/>
  <c r="AW1627" i="2" s="1"/>
  <c r="AR1604" i="2"/>
  <c r="AU1604" i="2"/>
  <c r="AW1604" i="2" s="1"/>
  <c r="AR1632" i="2"/>
  <c r="AU1632" i="2"/>
  <c r="AW1632" i="2" s="1"/>
  <c r="AA1640" i="2"/>
  <c r="AM1640" i="2"/>
  <c r="AA1604" i="2"/>
  <c r="AM1604" i="2"/>
  <c r="AU1619" i="2"/>
  <c r="AW1619" i="2" s="1"/>
  <c r="AR1619" i="2"/>
  <c r="AA1617" i="2"/>
  <c r="AM1617" i="2"/>
  <c r="AU1621" i="2"/>
  <c r="AW1621" i="2" s="1"/>
  <c r="AR1621" i="2"/>
  <c r="AR1647" i="2"/>
  <c r="AU1647" i="2"/>
  <c r="AW1647" i="2" s="1"/>
  <c r="AA1633" i="2"/>
  <c r="AM1633" i="2"/>
  <c r="AR1630" i="2"/>
  <c r="AU1630" i="2"/>
  <c r="AW1630" i="2" s="1"/>
  <c r="AM1608" i="2"/>
  <c r="AA1608" i="2"/>
  <c r="AU1613" i="2"/>
  <c r="AW1613" i="2" s="1"/>
  <c r="AR1613" i="2"/>
  <c r="AA1612" i="2"/>
  <c r="AM1612" i="2"/>
  <c r="AA1611" i="2"/>
  <c r="AM1611" i="2"/>
  <c r="AR1644" i="2"/>
  <c r="AU1644" i="2"/>
  <c r="AW1644" i="2" s="1"/>
  <c r="AA1655" i="2"/>
  <c r="AM1655" i="2"/>
  <c r="AA1632" i="2"/>
  <c r="AM1632" i="2"/>
  <c r="AR1606" i="2"/>
  <c r="AU1606" i="2"/>
  <c r="AW1606" i="2" s="1"/>
  <c r="AR1500" i="2"/>
  <c r="AR1512" i="2"/>
  <c r="AA1512" i="2"/>
  <c r="AM1512" i="2"/>
  <c r="AM1496" i="2"/>
  <c r="AM1502" i="2"/>
  <c r="AM1493" i="2"/>
  <c r="AA1498" i="2"/>
  <c r="AM1500" i="2"/>
  <c r="AM1494" i="2"/>
  <c r="AA1495" i="2"/>
  <c r="AM1495" i="2"/>
  <c r="AR1505" i="2"/>
  <c r="AU1505" i="2"/>
  <c r="AW1505" i="2" s="1"/>
  <c r="AR1492" i="2"/>
  <c r="AU1492" i="2"/>
  <c r="AW1492" i="2" s="1"/>
  <c r="AA1505" i="2"/>
  <c r="AM1505" i="2"/>
  <c r="AU1496" i="2"/>
  <c r="AW1496" i="2" s="1"/>
  <c r="AR1496" i="2"/>
  <c r="AU1503" i="2"/>
  <c r="AW1503" i="2" s="1"/>
  <c r="AR1503" i="2"/>
  <c r="AR1494" i="2"/>
  <c r="AU1494" i="2"/>
  <c r="AW1494" i="2" s="1"/>
  <c r="AR1493" i="2"/>
  <c r="AU1493" i="2"/>
  <c r="AW1493" i="2" s="1"/>
  <c r="AA1501" i="2"/>
  <c r="AM1501" i="2"/>
  <c r="AA1504" i="2"/>
  <c r="AM1504" i="2"/>
  <c r="AR1498" i="2"/>
  <c r="AU1498" i="2"/>
  <c r="AW1498" i="2" s="1"/>
  <c r="AU1495" i="2"/>
  <c r="AW1495" i="2" s="1"/>
  <c r="AR1495" i="2"/>
  <c r="AU1504" i="2"/>
  <c r="AW1504" i="2" s="1"/>
  <c r="AR1504" i="2"/>
  <c r="AA1497" i="2"/>
  <c r="AM1497" i="2"/>
  <c r="AR1502" i="2"/>
  <c r="AU1502" i="2"/>
  <c r="AW1502" i="2" s="1"/>
  <c r="AU1497" i="2"/>
  <c r="AW1497" i="2" s="1"/>
  <c r="AR1497" i="2"/>
  <c r="AR1045" i="2"/>
  <c r="AM1165" i="2"/>
  <c r="AU1279" i="2"/>
  <c r="AW1279" i="2" s="1"/>
  <c r="AR1165" i="2"/>
  <c r="AM1279" i="2"/>
  <c r="AM996" i="2"/>
  <c r="AM1019" i="2"/>
  <c r="AR996" i="2"/>
  <c r="AA884" i="2"/>
  <c r="AA1026" i="2"/>
  <c r="AA1036" i="2"/>
  <c r="AU1036" i="2"/>
  <c r="AW1036" i="2" s="1"/>
  <c r="AM1033" i="2"/>
  <c r="AA1035" i="2"/>
  <c r="AA432" i="2"/>
  <c r="AU723" i="2"/>
  <c r="AW723" i="2" s="1"/>
  <c r="AU884" i="2"/>
  <c r="AW884" i="2" s="1"/>
  <c r="AA227" i="2"/>
  <c r="AM723" i="2"/>
  <c r="AM401" i="2"/>
  <c r="AR1034" i="2"/>
  <c r="AA459" i="2"/>
  <c r="AA440" i="2"/>
  <c r="AA481" i="2"/>
  <c r="AA484" i="2"/>
  <c r="AM830" i="2"/>
  <c r="AA830" i="2"/>
  <c r="AR810" i="2"/>
  <c r="AU810" i="2"/>
  <c r="AW810" i="2" s="1"/>
  <c r="AR886" i="2"/>
  <c r="AU886" i="2"/>
  <c r="AW886" i="2" s="1"/>
  <c r="AR992" i="2"/>
  <c r="AU992" i="2"/>
  <c r="AW992" i="2" s="1"/>
  <c r="AA863" i="2"/>
  <c r="AM863" i="2"/>
  <c r="AM1031" i="2"/>
  <c r="AA1031" i="2"/>
  <c r="AM982" i="2"/>
  <c r="AA982" i="2"/>
  <c r="AA1042" i="2"/>
  <c r="AM1042" i="2"/>
  <c r="AU776" i="2"/>
  <c r="AW776" i="2" s="1"/>
  <c r="AR776" i="2"/>
  <c r="AA719" i="2"/>
  <c r="AM719" i="2"/>
  <c r="AR1039" i="2"/>
  <c r="AU1039" i="2"/>
  <c r="AW1039" i="2" s="1"/>
  <c r="AU908" i="2"/>
  <c r="AW908" i="2" s="1"/>
  <c r="AR908" i="2"/>
  <c r="AA888" i="2"/>
  <c r="AM888" i="2"/>
  <c r="AA1172" i="2"/>
  <c r="AM1172" i="2"/>
  <c r="AA829" i="2"/>
  <c r="AM829" i="2"/>
  <c r="AA841" i="2"/>
  <c r="AM841" i="2"/>
  <c r="AR885" i="2"/>
  <c r="AU885" i="2"/>
  <c r="AW885" i="2" s="1"/>
  <c r="AR891" i="2"/>
  <c r="AU891" i="2"/>
  <c r="AW891" i="2" s="1"/>
  <c r="AU802" i="2"/>
  <c r="AW802" i="2" s="1"/>
  <c r="AR802" i="2"/>
  <c r="AA1166" i="2"/>
  <c r="AM1166" i="2"/>
  <c r="AU726" i="2"/>
  <c r="AW726" i="2" s="1"/>
  <c r="AR726" i="2"/>
  <c r="AA828" i="2"/>
  <c r="AM828" i="2"/>
  <c r="AA877" i="2"/>
  <c r="AM877" i="2"/>
  <c r="AA839" i="2"/>
  <c r="AM839" i="2"/>
  <c r="AR825" i="2"/>
  <c r="AU825" i="2"/>
  <c r="AW825" i="2" s="1"/>
  <c r="AU983" i="2"/>
  <c r="AW983" i="2" s="1"/>
  <c r="AR983" i="2"/>
  <c r="AA804" i="2"/>
  <c r="AM804" i="2"/>
  <c r="AA781" i="2"/>
  <c r="AM781" i="2"/>
  <c r="AA729" i="2"/>
  <c r="AM729" i="2"/>
  <c r="AR725" i="2"/>
  <c r="AU725" i="2"/>
  <c r="AW725" i="2" s="1"/>
  <c r="AR740" i="2"/>
  <c r="AU740" i="2"/>
  <c r="AW740" i="2" s="1"/>
  <c r="AM883" i="2"/>
  <c r="AA883" i="2"/>
  <c r="AA875" i="2"/>
  <c r="AM875" i="2"/>
  <c r="AM878" i="2"/>
  <c r="AA878" i="2"/>
  <c r="AM810" i="2"/>
  <c r="AA810" i="2"/>
  <c r="AA984" i="2"/>
  <c r="AM984" i="2"/>
  <c r="AA909" i="2"/>
  <c r="AM909" i="2"/>
  <c r="AA1043" i="2"/>
  <c r="AM1043" i="2"/>
  <c r="AU1040" i="2"/>
  <c r="AW1040" i="2" s="1"/>
  <c r="AR1040" i="2"/>
  <c r="AA871" i="2"/>
  <c r="AM871" i="2"/>
  <c r="AA995" i="2"/>
  <c r="AM995" i="2"/>
  <c r="AU722" i="2"/>
  <c r="AW722" i="2" s="1"/>
  <c r="AR722" i="2"/>
  <c r="AU715" i="2"/>
  <c r="AW715" i="2" s="1"/>
  <c r="AR715" i="2"/>
  <c r="AA854" i="2"/>
  <c r="AM854" i="2"/>
  <c r="AR995" i="2"/>
  <c r="AU995" i="2"/>
  <c r="AW995" i="2" s="1"/>
  <c r="AA1168" i="2"/>
  <c r="AM1168" i="2"/>
  <c r="AU865" i="2"/>
  <c r="AW865" i="2" s="1"/>
  <c r="AR865" i="2"/>
  <c r="AR868" i="2"/>
  <c r="AU868" i="2"/>
  <c r="AW868" i="2" s="1"/>
  <c r="AR866" i="2"/>
  <c r="AU866" i="2"/>
  <c r="AW866" i="2" s="1"/>
  <c r="AR1033" i="2"/>
  <c r="AU1033" i="2"/>
  <c r="AW1033" i="2" s="1"/>
  <c r="AA724" i="2"/>
  <c r="AM724" i="2"/>
  <c r="AA835" i="2"/>
  <c r="AM835" i="2"/>
  <c r="AA621" i="2"/>
  <c r="AM621" i="2"/>
  <c r="AA617" i="2"/>
  <c r="AM617" i="2"/>
  <c r="AA870" i="2"/>
  <c r="AM870" i="2"/>
  <c r="AA650" i="2"/>
  <c r="AM650" i="2"/>
  <c r="AU1168" i="2"/>
  <c r="AW1168" i="2" s="1"/>
  <c r="AR1168" i="2"/>
  <c r="AM1040" i="2"/>
  <c r="AA1040" i="2"/>
  <c r="AR841" i="2"/>
  <c r="AU841" i="2"/>
  <c r="AW841" i="2" s="1"/>
  <c r="AM885" i="2"/>
  <c r="AA885" i="2"/>
  <c r="AA891" i="2"/>
  <c r="AM891" i="2"/>
  <c r="AM1024" i="2"/>
  <c r="AA1024" i="2"/>
  <c r="AA824" i="2"/>
  <c r="AM824" i="2"/>
  <c r="AR1041" i="2"/>
  <c r="AU1041" i="2"/>
  <c r="AW1041" i="2" s="1"/>
  <c r="AM908" i="2"/>
  <c r="AA908" i="2"/>
  <c r="AA872" i="2"/>
  <c r="AM872" i="2"/>
  <c r="AU829" i="2"/>
  <c r="AW829" i="2" s="1"/>
  <c r="AR829" i="2"/>
  <c r="AA720" i="2"/>
  <c r="AM720" i="2"/>
  <c r="AR858" i="2"/>
  <c r="AU858" i="2"/>
  <c r="AW858" i="2" s="1"/>
  <c r="AR819" i="2"/>
  <c r="AU819" i="2"/>
  <c r="AW819" i="2" s="1"/>
  <c r="AA725" i="2"/>
  <c r="AM725" i="2"/>
  <c r="AR1044" i="2"/>
  <c r="AU1044" i="2"/>
  <c r="AW1044" i="2" s="1"/>
  <c r="AA740" i="2"/>
  <c r="AM740" i="2"/>
  <c r="AA856" i="2"/>
  <c r="AM856" i="2"/>
  <c r="AA880" i="2"/>
  <c r="AM880" i="2"/>
  <c r="AA742" i="2"/>
  <c r="AM742" i="2"/>
  <c r="AM802" i="2"/>
  <c r="AA802" i="2"/>
  <c r="AU1167" i="2"/>
  <c r="AW1167" i="2" s="1"/>
  <c r="AR1167" i="2"/>
  <c r="AA819" i="2"/>
  <c r="AM819" i="2"/>
  <c r="AM1020" i="2"/>
  <c r="AA1020" i="2"/>
  <c r="AR811" i="2"/>
  <c r="AU811" i="2"/>
  <c r="AW811" i="2" s="1"/>
  <c r="AA845" i="2"/>
  <c r="AM845" i="2"/>
  <c r="AR887" i="2"/>
  <c r="AU887" i="2"/>
  <c r="AW887" i="2" s="1"/>
  <c r="AU848" i="2"/>
  <c r="AW848" i="2" s="1"/>
  <c r="AR848" i="2"/>
  <c r="AA874" i="2"/>
  <c r="AM874" i="2"/>
  <c r="AR854" i="2"/>
  <c r="AU854" i="2"/>
  <c r="AW854" i="2" s="1"/>
  <c r="AU1031" i="2"/>
  <c r="AW1031" i="2" s="1"/>
  <c r="AR1031" i="2"/>
  <c r="AR984" i="2"/>
  <c r="AU984" i="2"/>
  <c r="AW984" i="2" s="1"/>
  <c r="AR845" i="2"/>
  <c r="AU845" i="2"/>
  <c r="AW845" i="2" s="1"/>
  <c r="AA1032" i="2"/>
  <c r="AM1032" i="2"/>
  <c r="AU878" i="2"/>
  <c r="AW878" i="2" s="1"/>
  <c r="AR878" i="2"/>
  <c r="AR729" i="2"/>
  <c r="AU729" i="2"/>
  <c r="AW729" i="2" s="1"/>
  <c r="AM811" i="2"/>
  <c r="AA811" i="2"/>
  <c r="AA716" i="2"/>
  <c r="AM716" i="2"/>
  <c r="AR716" i="2"/>
  <c r="AU716" i="2"/>
  <c r="AW716" i="2" s="1"/>
  <c r="AA866" i="2"/>
  <c r="AM866" i="2"/>
  <c r="AR804" i="2"/>
  <c r="AU804" i="2"/>
  <c r="AW804" i="2" s="1"/>
  <c r="AU1342" i="2"/>
  <c r="AW1342" i="2" s="1"/>
  <c r="AR1342" i="2"/>
  <c r="T1283" i="2"/>
  <c r="T1439" i="2"/>
  <c r="AR1172" i="2"/>
  <c r="AU1172" i="2"/>
  <c r="AW1172" i="2" s="1"/>
  <c r="AA992" i="2"/>
  <c r="AM992" i="2"/>
  <c r="AA840" i="2"/>
  <c r="AM840" i="2"/>
  <c r="AU724" i="2"/>
  <c r="AW724" i="2" s="1"/>
  <c r="AR724" i="2"/>
  <c r="AM813" i="2"/>
  <c r="AA813" i="2"/>
  <c r="AR820" i="2"/>
  <c r="AU820" i="2"/>
  <c r="AW820" i="2" s="1"/>
  <c r="AU719" i="2"/>
  <c r="AW719" i="2" s="1"/>
  <c r="AR719" i="2"/>
  <c r="AU873" i="2"/>
  <c r="AW873" i="2" s="1"/>
  <c r="AR873" i="2"/>
  <c r="AU994" i="2"/>
  <c r="AW994" i="2" s="1"/>
  <c r="AR994" i="2"/>
  <c r="AU870" i="2"/>
  <c r="AW870" i="2" s="1"/>
  <c r="AR870" i="2"/>
  <c r="T1037" i="2"/>
  <c r="AA853" i="2"/>
  <c r="AM853" i="2"/>
  <c r="AR830" i="2"/>
  <c r="AU830" i="2"/>
  <c r="AW830" i="2" s="1"/>
  <c r="AA1041" i="2"/>
  <c r="AM1041" i="2"/>
  <c r="AU1020" i="2"/>
  <c r="AW1020" i="2" s="1"/>
  <c r="AR1020" i="2"/>
  <c r="AU846" i="2"/>
  <c r="AW846" i="2" s="1"/>
  <c r="AR846" i="2"/>
  <c r="AR649" i="2"/>
  <c r="AU649" i="2"/>
  <c r="AW649" i="2" s="1"/>
  <c r="AM1062" i="2"/>
  <c r="AA1062" i="2"/>
  <c r="AR883" i="2"/>
  <c r="AU883" i="2"/>
  <c r="AW883" i="2" s="1"/>
  <c r="AA820" i="2"/>
  <c r="AM820" i="2"/>
  <c r="AR852" i="2"/>
  <c r="AU852" i="2"/>
  <c r="AW852" i="2" s="1"/>
  <c r="AU1015" i="2"/>
  <c r="AW1015" i="2" s="1"/>
  <c r="AR1015" i="2"/>
  <c r="AA1044" i="2"/>
  <c r="AM1044" i="2"/>
  <c r="AA1015" i="2"/>
  <c r="AM1015" i="2"/>
  <c r="AA776" i="2"/>
  <c r="AM776" i="2"/>
  <c r="AR781" i="2"/>
  <c r="AU781" i="2"/>
  <c r="AW781" i="2" s="1"/>
  <c r="AA887" i="2"/>
  <c r="AM887" i="2"/>
  <c r="AR859" i="2"/>
  <c r="AU859" i="2"/>
  <c r="AW859" i="2" s="1"/>
  <c r="AA868" i="2"/>
  <c r="AM868" i="2"/>
  <c r="AR617" i="2"/>
  <c r="AU617" i="2"/>
  <c r="AW617" i="2" s="1"/>
  <c r="AU867" i="2"/>
  <c r="AW867" i="2" s="1"/>
  <c r="AR867" i="2"/>
  <c r="AR1062" i="2"/>
  <c r="AU1062" i="2"/>
  <c r="AW1062" i="2" s="1"/>
  <c r="AR840" i="2"/>
  <c r="AU840" i="2"/>
  <c r="AW840" i="2" s="1"/>
  <c r="AU721" i="2"/>
  <c r="AW721" i="2" s="1"/>
  <c r="AR721" i="2"/>
  <c r="AU1019" i="2"/>
  <c r="AW1019" i="2" s="1"/>
  <c r="AR1019" i="2"/>
  <c r="AU863" i="2"/>
  <c r="AW863" i="2" s="1"/>
  <c r="AR863" i="2"/>
  <c r="AA852" i="2"/>
  <c r="AM852" i="2"/>
  <c r="AA836" i="2"/>
  <c r="AM836" i="2"/>
  <c r="AA983" i="2"/>
  <c r="AM983" i="2"/>
  <c r="AA886" i="2"/>
  <c r="AM886" i="2"/>
  <c r="AM857" i="2"/>
  <c r="AA857" i="2"/>
  <c r="AA873" i="2"/>
  <c r="AM873" i="2"/>
  <c r="AU869" i="2"/>
  <c r="AW869" i="2" s="1"/>
  <c r="AR869" i="2"/>
  <c r="AA858" i="2"/>
  <c r="AM858" i="2"/>
  <c r="AR857" i="2"/>
  <c r="AU857" i="2"/>
  <c r="AW857" i="2" s="1"/>
  <c r="AR836" i="2"/>
  <c r="AU836" i="2"/>
  <c r="AW836" i="2" s="1"/>
  <c r="AR1038" i="2"/>
  <c r="AU1038" i="2"/>
  <c r="AW1038" i="2" s="1"/>
  <c r="AU879" i="2"/>
  <c r="AW879" i="2" s="1"/>
  <c r="AR879" i="2"/>
  <c r="AA826" i="2"/>
  <c r="AM826" i="2"/>
  <c r="AR741" i="2"/>
  <c r="AU741" i="2"/>
  <c r="AW741" i="2" s="1"/>
  <c r="AU1032" i="2"/>
  <c r="AW1032" i="2" s="1"/>
  <c r="AR1032" i="2"/>
  <c r="AM800" i="2"/>
  <c r="AA800" i="2"/>
  <c r="AU1043" i="2"/>
  <c r="AW1043" i="2" s="1"/>
  <c r="AR1043" i="2"/>
  <c r="AA869" i="2"/>
  <c r="AM869" i="2"/>
  <c r="AA1039" i="2"/>
  <c r="AM1039" i="2"/>
  <c r="AA726" i="2"/>
  <c r="AM726" i="2"/>
  <c r="AA846" i="2"/>
  <c r="AM846" i="2"/>
  <c r="AA879" i="2"/>
  <c r="AM879" i="2"/>
  <c r="AU828" i="2"/>
  <c r="AW828" i="2" s="1"/>
  <c r="AR828" i="2"/>
  <c r="AU872" i="2"/>
  <c r="AW872" i="2" s="1"/>
  <c r="AR872" i="2"/>
  <c r="AA1278" i="2"/>
  <c r="AM1278" i="2"/>
  <c r="AU853" i="2"/>
  <c r="AW853" i="2" s="1"/>
  <c r="AR853" i="2"/>
  <c r="AU982" i="2"/>
  <c r="AW982" i="2" s="1"/>
  <c r="AR982" i="2"/>
  <c r="AA717" i="2"/>
  <c r="AM717" i="2"/>
  <c r="AR1278" i="2"/>
  <c r="AU1278" i="2"/>
  <c r="AW1278" i="2" s="1"/>
  <c r="AU650" i="2"/>
  <c r="AW650" i="2" s="1"/>
  <c r="AR650" i="2"/>
  <c r="AR812" i="2"/>
  <c r="AU812" i="2"/>
  <c r="AW812" i="2" s="1"/>
  <c r="AU985" i="2"/>
  <c r="AW985" i="2" s="1"/>
  <c r="AR985" i="2"/>
  <c r="AR1024" i="2"/>
  <c r="AU1024" i="2"/>
  <c r="AW1024" i="2" s="1"/>
  <c r="AA1034" i="2"/>
  <c r="AM1034" i="2"/>
  <c r="AU817" i="2"/>
  <c r="AW817" i="2" s="1"/>
  <c r="AR817" i="2"/>
  <c r="AU800" i="2"/>
  <c r="AW800" i="2" s="1"/>
  <c r="AR800" i="2"/>
  <c r="AU826" i="2"/>
  <c r="AW826" i="2" s="1"/>
  <c r="AR826" i="2"/>
  <c r="AR874" i="2"/>
  <c r="AU874" i="2"/>
  <c r="AW874" i="2" s="1"/>
  <c r="AA847" i="2"/>
  <c r="AM847" i="2"/>
  <c r="AA864" i="2"/>
  <c r="AM864" i="2"/>
  <c r="AA722" i="2"/>
  <c r="AM722" i="2"/>
  <c r="AM867" i="2"/>
  <c r="AA867" i="2"/>
  <c r="AU847" i="2"/>
  <c r="AW847" i="2" s="1"/>
  <c r="AR847" i="2"/>
  <c r="AA1167" i="2"/>
  <c r="AM1167" i="2"/>
  <c r="AA994" i="2"/>
  <c r="AM994" i="2"/>
  <c r="AU875" i="2"/>
  <c r="AW875" i="2" s="1"/>
  <c r="AR875" i="2"/>
  <c r="AR856" i="2"/>
  <c r="AU856" i="2"/>
  <c r="AW856" i="2" s="1"/>
  <c r="AR717" i="2"/>
  <c r="AU717" i="2"/>
  <c r="AW717" i="2" s="1"/>
  <c r="AR864" i="2"/>
  <c r="AU864" i="2"/>
  <c r="AW864" i="2" s="1"/>
  <c r="AR888" i="2"/>
  <c r="AU888" i="2"/>
  <c r="AW888" i="2" s="1"/>
  <c r="AA721" i="2"/>
  <c r="AM721" i="2"/>
  <c r="AA1342" i="2"/>
  <c r="AM1342" i="2"/>
  <c r="AU824" i="2"/>
  <c r="AW824" i="2" s="1"/>
  <c r="AR824" i="2"/>
  <c r="AR1035" i="2"/>
  <c r="AU1035" i="2"/>
  <c r="AW1035" i="2" s="1"/>
  <c r="AA741" i="2"/>
  <c r="AM741" i="2"/>
  <c r="AR1042" i="2"/>
  <c r="AU1042" i="2"/>
  <c r="AW1042" i="2" s="1"/>
  <c r="AU1166" i="2"/>
  <c r="AW1166" i="2" s="1"/>
  <c r="AR1166" i="2"/>
  <c r="AR909" i="2"/>
  <c r="AU909" i="2"/>
  <c r="AW909" i="2" s="1"/>
  <c r="AA859" i="2"/>
  <c r="AM859" i="2"/>
  <c r="AA825" i="2"/>
  <c r="AM825" i="2"/>
  <c r="AR831" i="2"/>
  <c r="AU831" i="2"/>
  <c r="AW831" i="2" s="1"/>
  <c r="AA991" i="2"/>
  <c r="AM991" i="2"/>
  <c r="AR621" i="2"/>
  <c r="AU621" i="2"/>
  <c r="AW621" i="2" s="1"/>
  <c r="AR818" i="2"/>
  <c r="AU818" i="2"/>
  <c r="AW818" i="2" s="1"/>
  <c r="AU871" i="2"/>
  <c r="AW871" i="2" s="1"/>
  <c r="AR871" i="2"/>
  <c r="AR991" i="2"/>
  <c r="AU991" i="2"/>
  <c r="AW991" i="2" s="1"/>
  <c r="AA1045" i="2"/>
  <c r="AM1045" i="2"/>
  <c r="AR1026" i="2"/>
  <c r="AU1026" i="2"/>
  <c r="AW1026" i="2" s="1"/>
  <c r="AA715" i="2"/>
  <c r="AM715" i="2"/>
  <c r="AU839" i="2"/>
  <c r="AW839" i="2" s="1"/>
  <c r="AR839" i="2"/>
  <c r="AA848" i="2"/>
  <c r="AM848" i="2"/>
  <c r="AA831" i="2"/>
  <c r="AM831" i="2"/>
  <c r="AA818" i="2"/>
  <c r="AM818" i="2"/>
  <c r="AR742" i="2"/>
  <c r="AU742" i="2"/>
  <c r="AW742" i="2" s="1"/>
  <c r="AR877" i="2"/>
  <c r="AU877" i="2"/>
  <c r="AW877" i="2" s="1"/>
  <c r="AA817" i="2"/>
  <c r="AM817" i="2"/>
  <c r="AU813" i="2"/>
  <c r="AW813" i="2" s="1"/>
  <c r="AR813" i="2"/>
  <c r="AU880" i="2"/>
  <c r="AW880" i="2" s="1"/>
  <c r="AR880" i="2"/>
  <c r="AA718" i="2"/>
  <c r="AM718" i="2"/>
  <c r="AM1038" i="2"/>
  <c r="AA1038" i="2"/>
  <c r="AU720" i="2"/>
  <c r="AW720" i="2" s="1"/>
  <c r="AR720" i="2"/>
  <c r="AA649" i="2"/>
  <c r="AM649" i="2"/>
  <c r="AR718" i="2"/>
  <c r="AU718" i="2"/>
  <c r="AW718" i="2" s="1"/>
  <c r="AA985" i="2"/>
  <c r="AM985" i="2"/>
  <c r="AA865" i="2"/>
  <c r="AM865" i="2"/>
  <c r="AR835" i="2"/>
  <c r="AU835" i="2"/>
  <c r="AW835" i="2" s="1"/>
  <c r="AA155" i="2"/>
  <c r="AA123" i="2"/>
  <c r="AA561" i="2"/>
  <c r="AA428" i="2"/>
  <c r="AA605" i="2"/>
  <c r="AA525" i="2"/>
  <c r="AA532" i="2"/>
  <c r="AA615" i="2"/>
  <c r="AA156" i="2"/>
  <c r="AA422" i="2"/>
  <c r="AM192" i="2"/>
  <c r="AM238" i="2"/>
  <c r="AU133" i="2"/>
  <c r="AW133" i="2" s="1"/>
  <c r="AA203" i="2"/>
  <c r="AF519" i="2"/>
  <c r="AH519" i="2" s="1"/>
  <c r="AF565" i="2"/>
  <c r="AH565" i="2" s="1"/>
  <c r="AF438" i="2"/>
  <c r="AH438" i="2" s="1"/>
  <c r="AF514" i="2"/>
  <c r="AH514" i="2" s="1"/>
  <c r="AF566" i="2"/>
  <c r="AH566" i="2" s="1"/>
  <c r="AF129" i="2"/>
  <c r="AH129" i="2" s="1"/>
  <c r="AF611" i="2"/>
  <c r="AH611" i="2" s="1"/>
  <c r="AF463" i="2"/>
  <c r="AH463" i="2" s="1"/>
  <c r="AF4" i="2"/>
  <c r="AH4" i="2" s="1"/>
  <c r="AF197" i="2"/>
  <c r="AH197" i="2" s="1"/>
  <c r="AF454" i="2"/>
  <c r="AH454" i="2" s="1"/>
  <c r="AF415" i="2"/>
  <c r="AH415" i="2" s="1"/>
  <c r="AF212" i="2"/>
  <c r="AH212" i="2" s="1"/>
  <c r="AF534" i="2"/>
  <c r="AH534" i="2" s="1"/>
  <c r="AF558" i="2"/>
  <c r="AH558" i="2" s="1"/>
  <c r="AN544" i="2"/>
  <c r="AN560" i="2"/>
  <c r="AF210" i="2"/>
  <c r="AH210" i="2" s="1"/>
  <c r="AF458" i="2"/>
  <c r="AH458" i="2" s="1"/>
  <c r="AF127" i="2"/>
  <c r="AH127" i="2" s="1"/>
  <c r="AF607" i="2"/>
  <c r="AH607" i="2" s="1"/>
  <c r="AF406" i="2"/>
  <c r="AH406" i="2" s="1"/>
  <c r="AF425" i="2"/>
  <c r="AH425" i="2" s="1"/>
  <c r="AF141" i="2"/>
  <c r="AH141" i="2" s="1"/>
  <c r="AF280" i="2"/>
  <c r="AH280" i="2" s="1"/>
  <c r="AF402" i="2"/>
  <c r="AH402" i="2" s="1"/>
  <c r="AF411" i="2"/>
  <c r="AH411" i="2" s="1"/>
  <c r="AF530" i="2"/>
  <c r="AH530" i="2" s="1"/>
  <c r="AF541" i="2"/>
  <c r="AH541" i="2" s="1"/>
  <c r="AA543" i="2"/>
  <c r="AN565" i="2"/>
  <c r="AN525" i="2"/>
  <c r="AN8" i="2"/>
  <c r="AN548" i="2"/>
  <c r="AF191" i="2"/>
  <c r="AH191" i="2" s="1"/>
  <c r="AF396" i="2"/>
  <c r="AH396" i="2" s="1"/>
  <c r="AF194" i="2"/>
  <c r="AH194" i="2" s="1"/>
  <c r="AF25" i="2"/>
  <c r="AH25" i="2" s="1"/>
  <c r="AN538" i="2"/>
  <c r="AN519" i="2"/>
  <c r="AN534" i="2"/>
  <c r="AN520" i="2"/>
  <c r="AF221" i="2"/>
  <c r="AH221" i="2" s="1"/>
  <c r="AF515" i="2"/>
  <c r="AH515" i="2" s="1"/>
  <c r="AF465" i="2"/>
  <c r="AH465" i="2" s="1"/>
  <c r="AF610" i="2"/>
  <c r="AH610" i="2" s="1"/>
  <c r="AF567" i="2"/>
  <c r="AH567" i="2" s="1"/>
  <c r="AF130" i="2"/>
  <c r="AH130" i="2" s="1"/>
  <c r="AF525" i="2"/>
  <c r="AH525" i="2" s="1"/>
  <c r="AF561" i="2"/>
  <c r="AH561" i="2" s="1"/>
  <c r="AF432" i="2"/>
  <c r="AH432" i="2" s="1"/>
  <c r="AF120" i="2"/>
  <c r="AH120" i="2" s="1"/>
  <c r="AF615" i="2"/>
  <c r="AH615" i="2" s="1"/>
  <c r="AF422" i="2"/>
  <c r="AH422" i="2" s="1"/>
  <c r="AF428" i="2"/>
  <c r="AH428" i="2" s="1"/>
  <c r="AF477" i="2"/>
  <c r="AH477" i="2" s="1"/>
  <c r="AF562" i="2"/>
  <c r="AH562" i="2" s="1"/>
  <c r="AF435" i="2"/>
  <c r="AH435" i="2" s="1"/>
  <c r="AA145" i="2"/>
  <c r="AN554" i="2"/>
  <c r="AN540" i="2"/>
  <c r="AN561" i="2"/>
  <c r="AN365" i="2"/>
  <c r="AF188" i="2"/>
  <c r="AH188" i="2" s="1"/>
  <c r="AF405" i="2"/>
  <c r="AH405" i="2" s="1"/>
  <c r="AF538" i="2"/>
  <c r="AH538" i="2" s="1"/>
  <c r="AF554" i="2"/>
  <c r="AH554" i="2" s="1"/>
  <c r="AF381" i="2"/>
  <c r="AH381" i="2" s="1"/>
  <c r="AF156" i="2"/>
  <c r="AH156" i="2" s="1"/>
  <c r="AF201" i="2"/>
  <c r="AH201" i="2" s="1"/>
  <c r="AF450" i="2"/>
  <c r="AH450" i="2" s="1"/>
  <c r="AF437" i="2"/>
  <c r="AH437" i="2" s="1"/>
  <c r="AF564" i="2"/>
  <c r="AH564" i="2" s="1"/>
  <c r="AF216" i="2"/>
  <c r="AH216" i="2" s="1"/>
  <c r="AF387" i="2"/>
  <c r="AH387" i="2" s="1"/>
  <c r="AF417" i="2"/>
  <c r="AH417" i="2" s="1"/>
  <c r="AF518" i="2"/>
  <c r="AH518" i="2" s="1"/>
  <c r="AF570" i="2"/>
  <c r="AH570" i="2" s="1"/>
  <c r="AF609" i="2"/>
  <c r="AH609" i="2" s="1"/>
  <c r="AA491" i="2"/>
  <c r="AN381" i="2"/>
  <c r="AN518" i="2"/>
  <c r="AN531" i="2"/>
  <c r="AN529" i="2"/>
  <c r="AN558" i="2"/>
  <c r="AN367" i="2"/>
  <c r="AN559" i="2"/>
  <c r="AF409" i="2"/>
  <c r="AH409" i="2" s="1"/>
  <c r="AF539" i="2"/>
  <c r="AH539" i="2" s="1"/>
  <c r="AN542" i="2"/>
  <c r="AN528" i="2"/>
  <c r="AF388" i="2"/>
  <c r="AH388" i="2" s="1"/>
  <c r="AF418" i="2"/>
  <c r="AH418" i="2" s="1"/>
  <c r="AF473" i="2"/>
  <c r="AH473" i="2" s="1"/>
  <c r="AF453" i="2"/>
  <c r="AH453" i="2" s="1"/>
  <c r="AF140" i="2"/>
  <c r="AH140" i="2" s="1"/>
  <c r="AF199" i="2"/>
  <c r="AH199" i="2" s="1"/>
  <c r="AF537" i="2"/>
  <c r="AH537" i="2" s="1"/>
  <c r="AF441" i="2"/>
  <c r="AH441" i="2" s="1"/>
  <c r="AF135" i="2"/>
  <c r="AH135" i="2" s="1"/>
  <c r="AF137" i="2"/>
  <c r="AH137" i="2" s="1"/>
  <c r="AF271" i="2"/>
  <c r="AH271" i="2" s="1"/>
  <c r="AF61" i="2"/>
  <c r="AH61" i="2" s="1"/>
  <c r="AF584" i="2"/>
  <c r="AH584" i="2" s="1"/>
  <c r="AF95" i="2"/>
  <c r="AH95" i="2" s="1"/>
  <c r="AF164" i="2"/>
  <c r="AH164" i="2" s="1"/>
  <c r="AF77" i="2"/>
  <c r="AH77" i="2" s="1"/>
  <c r="AF589" i="2"/>
  <c r="AH589" i="2" s="1"/>
  <c r="AF64" i="2"/>
  <c r="AH64" i="2" s="1"/>
  <c r="AF50" i="2"/>
  <c r="AH50" i="2" s="1"/>
  <c r="AF571" i="2"/>
  <c r="AH571" i="2" s="1"/>
  <c r="AF178" i="2"/>
  <c r="AH178" i="2" s="1"/>
  <c r="AF153" i="2"/>
  <c r="AH153" i="2" s="1"/>
  <c r="AF389" i="2"/>
  <c r="AH389" i="2" s="1"/>
  <c r="AF419" i="2"/>
  <c r="AH419" i="2" s="1"/>
  <c r="AF474" i="2"/>
  <c r="AH474" i="2" s="1"/>
  <c r="AF204" i="2"/>
  <c r="AH204" i="2" s="1"/>
  <c r="AF439" i="2"/>
  <c r="AH439" i="2" s="1"/>
  <c r="AF179" i="2"/>
  <c r="AH179" i="2" s="1"/>
  <c r="AF190" i="2"/>
  <c r="AH190" i="2" s="1"/>
  <c r="AF250" i="2"/>
  <c r="AH250" i="2" s="1"/>
  <c r="AN570" i="2"/>
  <c r="AN5" i="2"/>
  <c r="AN517" i="2"/>
  <c r="AN536" i="2"/>
  <c r="AN545" i="2"/>
  <c r="AF557" i="2"/>
  <c r="AH557" i="2" s="1"/>
  <c r="AF200" i="2"/>
  <c r="AH200" i="2" s="1"/>
  <c r="AF455" i="2"/>
  <c r="AH455" i="2" s="1"/>
  <c r="AF407" i="2"/>
  <c r="AH407" i="2" s="1"/>
  <c r="AF196" i="2"/>
  <c r="AH196" i="2" s="1"/>
  <c r="AF527" i="2"/>
  <c r="AH527" i="2" s="1"/>
  <c r="AF535" i="2"/>
  <c r="AH535" i="2" s="1"/>
  <c r="AF122" i="2"/>
  <c r="AH122" i="2" s="1"/>
  <c r="AF198" i="2"/>
  <c r="AH198" i="2" s="1"/>
  <c r="AF528" i="2"/>
  <c r="AH528" i="2" s="1"/>
  <c r="AF536" i="2"/>
  <c r="AH536" i="2" s="1"/>
  <c r="AF155" i="2"/>
  <c r="AH155" i="2" s="1"/>
  <c r="AF612" i="2"/>
  <c r="AH612" i="2" s="1"/>
  <c r="AF492" i="2"/>
  <c r="AH492" i="2" s="1"/>
  <c r="AF431" i="2"/>
  <c r="AH431" i="2" s="1"/>
  <c r="AF215" i="2"/>
  <c r="AH215" i="2" s="1"/>
  <c r="AF436" i="2"/>
  <c r="AH436" i="2" s="1"/>
  <c r="AF563" i="2"/>
  <c r="AH563" i="2" s="1"/>
  <c r="AF616" i="2"/>
  <c r="AH616" i="2" s="1"/>
  <c r="AA477" i="2"/>
  <c r="AA430" i="2"/>
  <c r="AN562" i="2"/>
  <c r="AN569" i="2"/>
  <c r="AN144" i="2"/>
  <c r="AN546" i="2"/>
  <c r="AF410" i="2"/>
  <c r="AH410" i="2" s="1"/>
  <c r="AF529" i="2"/>
  <c r="AH529" i="2" s="1"/>
  <c r="AF540" i="2"/>
  <c r="AH540" i="2" s="1"/>
  <c r="AF193" i="2"/>
  <c r="AH193" i="2" s="1"/>
  <c r="AF365" i="2"/>
  <c r="AH365" i="2" s="1"/>
  <c r="AF8" i="2"/>
  <c r="AH8" i="2" s="1"/>
  <c r="AF408" i="2"/>
  <c r="AH408" i="2" s="1"/>
  <c r="AF202" i="2"/>
  <c r="AH202" i="2" s="1"/>
  <c r="AF555" i="2"/>
  <c r="AH555" i="2" s="1"/>
  <c r="AF133" i="2"/>
  <c r="AH133" i="2" s="1"/>
  <c r="AF416" i="2"/>
  <c r="AH416" i="2" s="1"/>
  <c r="AF214" i="2"/>
  <c r="AH214" i="2" s="1"/>
  <c r="AF545" i="2"/>
  <c r="AH545" i="2" s="1"/>
  <c r="AF559" i="2"/>
  <c r="AH559" i="2" s="1"/>
  <c r="AN557" i="2"/>
  <c r="AN514" i="2"/>
  <c r="AN4" i="2"/>
  <c r="AF211" i="2"/>
  <c r="AH211" i="2" s="1"/>
  <c r="AF548" i="2"/>
  <c r="AH548" i="2" s="1"/>
  <c r="AF457" i="2"/>
  <c r="AH457" i="2" s="1"/>
  <c r="AF126" i="2"/>
  <c r="AH126" i="2" s="1"/>
  <c r="AF324" i="2"/>
  <c r="AH324" i="2" s="1"/>
  <c r="AF404" i="2"/>
  <c r="AH404" i="2" s="1"/>
  <c r="AF460" i="2"/>
  <c r="AH460" i="2" s="1"/>
  <c r="AF606" i="2"/>
  <c r="AH606" i="2" s="1"/>
  <c r="AF421" i="2"/>
  <c r="AH421" i="2" s="1"/>
  <c r="AF427" i="2"/>
  <c r="AH427" i="2" s="1"/>
  <c r="AF476" i="2"/>
  <c r="AH476" i="2" s="1"/>
  <c r="AN567" i="2"/>
  <c r="AN179" i="2"/>
  <c r="AN532" i="2"/>
  <c r="AF205" i="2"/>
  <c r="AH205" i="2" s="1"/>
  <c r="AF382" i="2"/>
  <c r="AH382" i="2" s="1"/>
  <c r="AF452" i="2"/>
  <c r="AH452" i="2" s="1"/>
  <c r="AF124" i="2"/>
  <c r="AH124" i="2" s="1"/>
  <c r="AF386" i="2"/>
  <c r="AH386" i="2" s="1"/>
  <c r="AF546" i="2"/>
  <c r="AH546" i="2" s="1"/>
  <c r="AF560" i="2"/>
  <c r="AH560" i="2" s="1"/>
  <c r="AN515" i="2"/>
  <c r="AN566" i="2"/>
  <c r="AF517" i="2"/>
  <c r="AH517" i="2" s="1"/>
  <c r="AF467" i="2"/>
  <c r="AH467" i="2" s="1"/>
  <c r="AF569" i="2"/>
  <c r="AH569" i="2" s="1"/>
  <c r="AF158" i="2"/>
  <c r="AH158" i="2" s="1"/>
  <c r="AF132" i="2"/>
  <c r="AH132" i="2" s="1"/>
  <c r="AF605" i="2"/>
  <c r="AH605" i="2" s="1"/>
  <c r="AF6" i="2"/>
  <c r="AH6" i="2" s="1"/>
  <c r="AF509" i="2"/>
  <c r="AH509" i="2" s="1"/>
  <c r="AF576" i="2"/>
  <c r="AH576" i="2" s="1"/>
  <c r="AF464" i="2"/>
  <c r="AH464" i="2" s="1"/>
  <c r="AF7" i="2"/>
  <c r="AH7" i="2" s="1"/>
  <c r="AF413" i="2"/>
  <c r="AH413" i="2" s="1"/>
  <c r="AF532" i="2"/>
  <c r="AH532" i="2" s="1"/>
  <c r="AF543" i="2"/>
  <c r="AH543" i="2" s="1"/>
  <c r="AF412" i="2"/>
  <c r="AH412" i="2" s="1"/>
  <c r="AF531" i="2"/>
  <c r="AH531" i="2" s="1"/>
  <c r="AF542" i="2"/>
  <c r="AH542" i="2" s="1"/>
  <c r="AN541" i="2"/>
  <c r="AN509" i="2"/>
  <c r="AF459" i="2"/>
  <c r="AH459" i="2" s="1"/>
  <c r="AF128" i="2"/>
  <c r="AH128" i="2" s="1"/>
  <c r="AF367" i="2"/>
  <c r="AH367" i="2" s="1"/>
  <c r="AF5" i="2"/>
  <c r="AH5" i="2" s="1"/>
  <c r="AF403" i="2"/>
  <c r="AH403" i="2" s="1"/>
  <c r="AF224" i="2"/>
  <c r="AH224" i="2" s="1"/>
  <c r="AA191" i="2"/>
  <c r="AN564" i="2"/>
  <c r="AN563" i="2"/>
  <c r="AA424" i="2"/>
  <c r="AF327" i="2"/>
  <c r="AH327" i="2" s="1"/>
  <c r="AF203" i="2"/>
  <c r="AH203" i="2" s="1"/>
  <c r="AF144" i="2"/>
  <c r="AH144" i="2" s="1"/>
  <c r="AF440" i="2"/>
  <c r="AH440" i="2" s="1"/>
  <c r="AF2" i="2"/>
  <c r="AH2" i="2" s="1"/>
  <c r="AF145" i="2"/>
  <c r="AH145" i="2" s="1"/>
  <c r="AF424" i="2"/>
  <c r="AH424" i="2" s="1"/>
  <c r="AF491" i="2"/>
  <c r="AH491" i="2" s="1"/>
  <c r="AF430" i="2"/>
  <c r="AH430" i="2" s="1"/>
  <c r="AF217" i="2"/>
  <c r="AH217" i="2" s="1"/>
  <c r="AF553" i="2"/>
  <c r="AH553" i="2" s="1"/>
  <c r="AN551" i="2"/>
  <c r="AM155" i="2"/>
  <c r="AU144" i="2"/>
  <c r="AW144" i="2" s="1"/>
  <c r="AA140" i="2"/>
  <c r="AM507" i="2"/>
  <c r="AA129" i="2"/>
  <c r="AA486" i="2"/>
  <c r="AM532" i="2"/>
  <c r="AA218" i="2"/>
  <c r="AM561" i="2"/>
  <c r="AM491" i="2"/>
  <c r="AA483" i="2"/>
  <c r="AA551" i="2"/>
  <c r="AM428" i="2"/>
  <c r="AU123" i="2"/>
  <c r="AW123" i="2" s="1"/>
  <c r="AA326" i="2"/>
  <c r="AA141" i="2"/>
  <c r="AM523" i="2"/>
  <c r="AA126" i="2"/>
  <c r="AA488" i="2"/>
  <c r="AM487" i="2"/>
  <c r="AM9" i="2"/>
  <c r="AM615" i="2"/>
  <c r="AM123" i="2"/>
  <c r="AM525" i="2"/>
  <c r="AM605" i="2"/>
  <c r="AM440" i="2"/>
  <c r="AM156" i="2"/>
  <c r="AU453" i="2"/>
  <c r="AW453" i="2" s="1"/>
  <c r="AU130" i="2"/>
  <c r="AW130" i="2" s="1"/>
  <c r="AA124" i="2"/>
  <c r="AM145" i="2"/>
  <c r="AU122" i="2"/>
  <c r="AW122" i="2" s="1"/>
  <c r="AM282" i="2"/>
  <c r="AA463" i="2"/>
  <c r="AM463" i="2"/>
  <c r="AM203" i="2"/>
  <c r="AM422" i="2"/>
  <c r="AA241" i="2"/>
  <c r="AM241" i="2"/>
  <c r="AA560" i="2"/>
  <c r="AM560" i="2"/>
  <c r="AU417" i="2"/>
  <c r="AW417" i="2" s="1"/>
  <c r="AR417" i="2"/>
  <c r="AA197" i="2"/>
  <c r="AM197" i="2"/>
  <c r="AR413" i="2"/>
  <c r="AU413" i="2"/>
  <c r="AW413" i="2" s="1"/>
  <c r="AR403" i="2"/>
  <c r="AU403" i="2"/>
  <c r="AW403" i="2" s="1"/>
  <c r="AA416" i="2"/>
  <c r="AM416" i="2"/>
  <c r="AR212" i="2"/>
  <c r="AU212" i="2"/>
  <c r="AW212" i="2" s="1"/>
  <c r="AA193" i="2"/>
  <c r="AM193" i="2"/>
  <c r="AA554" i="2"/>
  <c r="AM554" i="2"/>
  <c r="AR507" i="2"/>
  <c r="AU507" i="2"/>
  <c r="AW507" i="2" s="1"/>
  <c r="AM567" i="2"/>
  <c r="AA567" i="2"/>
  <c r="AR431" i="2"/>
  <c r="AU431" i="2"/>
  <c r="AW431" i="2" s="1"/>
  <c r="AU563" i="2"/>
  <c r="AW563" i="2" s="1"/>
  <c r="AR563" i="2"/>
  <c r="AU561" i="2"/>
  <c r="AW561" i="2" s="1"/>
  <c r="AR561" i="2"/>
  <c r="AR560" i="2"/>
  <c r="AU560" i="2"/>
  <c r="AW560" i="2" s="1"/>
  <c r="AA455" i="2"/>
  <c r="AM455" i="2"/>
  <c r="AA270" i="2"/>
  <c r="AM270" i="2"/>
  <c r="AA535" i="2"/>
  <c r="AM535" i="2"/>
  <c r="AM402" i="2"/>
  <c r="AA402" i="2"/>
  <c r="AR204" i="2"/>
  <c r="AU204" i="2"/>
  <c r="AW204" i="2" s="1"/>
  <c r="AM565" i="2"/>
  <c r="AA565" i="2"/>
  <c r="AR224" i="2"/>
  <c r="AU224" i="2"/>
  <c r="AW224" i="2" s="1"/>
  <c r="AU203" i="2"/>
  <c r="AW203" i="2" s="1"/>
  <c r="AR203" i="2"/>
  <c r="AA214" i="2"/>
  <c r="AM214" i="2"/>
  <c r="AM612" i="2"/>
  <c r="AA612" i="2"/>
  <c r="AA427" i="2"/>
  <c r="AM427" i="2"/>
  <c r="AR558" i="2"/>
  <c r="AU558" i="2"/>
  <c r="AW558" i="2" s="1"/>
  <c r="AR190" i="2"/>
  <c r="AU190" i="2"/>
  <c r="AW190" i="2" s="1"/>
  <c r="AU282" i="2"/>
  <c r="AW282" i="2" s="1"/>
  <c r="AR282" i="2"/>
  <c r="AU227" i="2"/>
  <c r="AW227" i="2" s="1"/>
  <c r="AR227" i="2"/>
  <c r="AU530" i="2"/>
  <c r="AW530" i="2" s="1"/>
  <c r="AR530" i="2"/>
  <c r="AR532" i="2"/>
  <c r="AU532" i="2"/>
  <c r="AW532" i="2" s="1"/>
  <c r="AA386" i="2"/>
  <c r="AM386" i="2"/>
  <c r="AR525" i="2"/>
  <c r="AU525" i="2"/>
  <c r="AW525" i="2" s="1"/>
  <c r="AR439" i="2"/>
  <c r="AU439" i="2"/>
  <c r="AW439" i="2" s="1"/>
  <c r="AR387" i="2"/>
  <c r="AU387" i="2"/>
  <c r="AW387" i="2" s="1"/>
  <c r="AA405" i="2"/>
  <c r="AM405" i="2"/>
  <c r="AA221" i="2"/>
  <c r="AM221" i="2"/>
  <c r="AR205" i="2"/>
  <c r="AU205" i="2"/>
  <c r="AW205" i="2" s="1"/>
  <c r="AR436" i="2"/>
  <c r="AU436" i="2"/>
  <c r="AW436" i="2" s="1"/>
  <c r="AA533" i="2"/>
  <c r="AM533" i="2"/>
  <c r="AR192" i="2"/>
  <c r="AU192" i="2"/>
  <c r="AW192" i="2" s="1"/>
  <c r="AR432" i="2"/>
  <c r="AU432" i="2"/>
  <c r="AW432" i="2" s="1"/>
  <c r="AU546" i="2"/>
  <c r="AW546" i="2" s="1"/>
  <c r="AR546" i="2"/>
  <c r="AM557" i="2"/>
  <c r="AA557" i="2"/>
  <c r="AR435" i="2"/>
  <c r="AU435" i="2"/>
  <c r="AW435" i="2" s="1"/>
  <c r="AR402" i="2"/>
  <c r="AU402" i="2"/>
  <c r="AW402" i="2" s="1"/>
  <c r="AA531" i="2"/>
  <c r="AM531" i="2"/>
  <c r="AA527" i="2"/>
  <c r="AM527" i="2"/>
  <c r="AA607" i="2"/>
  <c r="AM607" i="2"/>
  <c r="AM519" i="2"/>
  <c r="AA519" i="2"/>
  <c r="AA606" i="2"/>
  <c r="AM606" i="2"/>
  <c r="AU607" i="2"/>
  <c r="AW607" i="2" s="1"/>
  <c r="AR607" i="2"/>
  <c r="AM396" i="2"/>
  <c r="AA396" i="2"/>
  <c r="AM536" i="2"/>
  <c r="AA536" i="2"/>
  <c r="AA529" i="2"/>
  <c r="AM529" i="2"/>
  <c r="AA476" i="2"/>
  <c r="AM476" i="2"/>
  <c r="AR415" i="2"/>
  <c r="AU415" i="2"/>
  <c r="AW415" i="2" s="1"/>
  <c r="AR483" i="2"/>
  <c r="AU483" i="2"/>
  <c r="AW483" i="2" s="1"/>
  <c r="AR250" i="2"/>
  <c r="AU250" i="2"/>
  <c r="AW250" i="2" s="1"/>
  <c r="AR411" i="2"/>
  <c r="AU411" i="2"/>
  <c r="AW411" i="2" s="1"/>
  <c r="AU567" i="2"/>
  <c r="AW567" i="2" s="1"/>
  <c r="AR567" i="2"/>
  <c r="AR440" i="2"/>
  <c r="AU440" i="2"/>
  <c r="AW440" i="2" s="1"/>
  <c r="AU195" i="2"/>
  <c r="AW195" i="2" s="1"/>
  <c r="AR195" i="2"/>
  <c r="AM610" i="2"/>
  <c r="AA610" i="2"/>
  <c r="AU616" i="2"/>
  <c r="AW616" i="2" s="1"/>
  <c r="AR616" i="2"/>
  <c r="AR221" i="2"/>
  <c r="AU221" i="2"/>
  <c r="AW221" i="2" s="1"/>
  <c r="AM407" i="2"/>
  <c r="AA407" i="2"/>
  <c r="AA280" i="2"/>
  <c r="AM280" i="2"/>
  <c r="AA421" i="2"/>
  <c r="AM421" i="2"/>
  <c r="AR179" i="2"/>
  <c r="AU179" i="2"/>
  <c r="AW179" i="2" s="1"/>
  <c r="AA381" i="2"/>
  <c r="AM381" i="2"/>
  <c r="AU551" i="2"/>
  <c r="AW551" i="2" s="1"/>
  <c r="AR551" i="2"/>
  <c r="AM515" i="2"/>
  <c r="AA515" i="2"/>
  <c r="AU452" i="2"/>
  <c r="AW452" i="2" s="1"/>
  <c r="AR452" i="2"/>
  <c r="AU404" i="2"/>
  <c r="AW404" i="2" s="1"/>
  <c r="AR404" i="2"/>
  <c r="AU215" i="2"/>
  <c r="AW215" i="2" s="1"/>
  <c r="AR215" i="2"/>
  <c r="AM544" i="2"/>
  <c r="AA544" i="2"/>
  <c r="AU557" i="2"/>
  <c r="AW557" i="2" s="1"/>
  <c r="AR557" i="2"/>
  <c r="AR386" i="2"/>
  <c r="AU386" i="2"/>
  <c r="AW386" i="2" s="1"/>
  <c r="AA200" i="2"/>
  <c r="AM200" i="2"/>
  <c r="AR562" i="2"/>
  <c r="AU562" i="2"/>
  <c r="AW562" i="2" s="1"/>
  <c r="AR280" i="2"/>
  <c r="AU280" i="2"/>
  <c r="AW280" i="2" s="1"/>
  <c r="AA542" i="2"/>
  <c r="AM542" i="2"/>
  <c r="AA196" i="2"/>
  <c r="AM196" i="2"/>
  <c r="AA458" i="2"/>
  <c r="AM458" i="2"/>
  <c r="AM474" i="2"/>
  <c r="AA474" i="2"/>
  <c r="AM438" i="2"/>
  <c r="AA438" i="2"/>
  <c r="AR325" i="2"/>
  <c r="AU325" i="2"/>
  <c r="AW325" i="2" s="1"/>
  <c r="AU218" i="2"/>
  <c r="AW218" i="2" s="1"/>
  <c r="AR218" i="2"/>
  <c r="AR396" i="2"/>
  <c r="AU396" i="2"/>
  <c r="AW396" i="2" s="1"/>
  <c r="AR458" i="2"/>
  <c r="AU458" i="2"/>
  <c r="AW458" i="2" s="1"/>
  <c r="AM528" i="2"/>
  <c r="AA528" i="2"/>
  <c r="AA540" i="2"/>
  <c r="AM540" i="2"/>
  <c r="AA431" i="2"/>
  <c r="AM431" i="2"/>
  <c r="AA420" i="2"/>
  <c r="AM420" i="2"/>
  <c r="AA517" i="2"/>
  <c r="AM517" i="2"/>
  <c r="AR541" i="2"/>
  <c r="AU541" i="2"/>
  <c r="AW541" i="2" s="1"/>
  <c r="AA413" i="2"/>
  <c r="AM413" i="2"/>
  <c r="AA545" i="2"/>
  <c r="AM545" i="2"/>
  <c r="AM538" i="2"/>
  <c r="AA538" i="2"/>
  <c r="AM566" i="2"/>
  <c r="AA566" i="2"/>
  <c r="AR533" i="2"/>
  <c r="AU533" i="2"/>
  <c r="AW533" i="2" s="1"/>
  <c r="AR517" i="2"/>
  <c r="AU517" i="2"/>
  <c r="AW517" i="2" s="1"/>
  <c r="AA188" i="2"/>
  <c r="AM188" i="2"/>
  <c r="AA465" i="2"/>
  <c r="AM465" i="2"/>
  <c r="AR324" i="2"/>
  <c r="AU324" i="2"/>
  <c r="AW324" i="2" s="1"/>
  <c r="AM414" i="2"/>
  <c r="AA414" i="2"/>
  <c r="AR463" i="2"/>
  <c r="AU463" i="2"/>
  <c r="AW463" i="2" s="1"/>
  <c r="AR455" i="2"/>
  <c r="AU455" i="2"/>
  <c r="AW455" i="2" s="1"/>
  <c r="AA412" i="2"/>
  <c r="AM412" i="2"/>
  <c r="AR473" i="2"/>
  <c r="AU473" i="2"/>
  <c r="AW473" i="2" s="1"/>
  <c r="AA210" i="2"/>
  <c r="AM210" i="2"/>
  <c r="AA389" i="2"/>
  <c r="AM389" i="2"/>
  <c r="AU450" i="2"/>
  <c r="AW450" i="2" s="1"/>
  <c r="AR450" i="2"/>
  <c r="AU191" i="2"/>
  <c r="AW191" i="2" s="1"/>
  <c r="AR191" i="2"/>
  <c r="AR210" i="2"/>
  <c r="AU210" i="2"/>
  <c r="AW210" i="2" s="1"/>
  <c r="AA198" i="2"/>
  <c r="AM198" i="2"/>
  <c r="AA410" i="2"/>
  <c r="AM410" i="2"/>
  <c r="AR542" i="2"/>
  <c r="AU542" i="2"/>
  <c r="AW542" i="2" s="1"/>
  <c r="AR421" i="2"/>
  <c r="AU421" i="2"/>
  <c r="AW421" i="2" s="1"/>
  <c r="AA475" i="2"/>
  <c r="AM475" i="2"/>
  <c r="AR615" i="2"/>
  <c r="AU615" i="2"/>
  <c r="AW615" i="2" s="1"/>
  <c r="AR534" i="2"/>
  <c r="AU534" i="2"/>
  <c r="AW534" i="2" s="1"/>
  <c r="AM534" i="2"/>
  <c r="AA534" i="2"/>
  <c r="AR476" i="2"/>
  <c r="AU476" i="2"/>
  <c r="AW476" i="2" s="1"/>
  <c r="T344" i="2"/>
  <c r="T556" i="2"/>
  <c r="AM283" i="2"/>
  <c r="AA283" i="2"/>
  <c r="AA437" i="2"/>
  <c r="AM437" i="2"/>
  <c r="AR419" i="2"/>
  <c r="AU419" i="2"/>
  <c r="AW419" i="2" s="1"/>
  <c r="AR477" i="2"/>
  <c r="AU477" i="2"/>
  <c r="AW477" i="2" s="1"/>
  <c r="AR519" i="2"/>
  <c r="AU519" i="2"/>
  <c r="AW519" i="2" s="1"/>
  <c r="AU424" i="2"/>
  <c r="AW424" i="2" s="1"/>
  <c r="AR424" i="2"/>
  <c r="AA548" i="2"/>
  <c r="AM548" i="2"/>
  <c r="AR423" i="2"/>
  <c r="AU423" i="2"/>
  <c r="AW423" i="2" s="1"/>
  <c r="AA406" i="2"/>
  <c r="AM406" i="2"/>
  <c r="AA558" i="2"/>
  <c r="AM558" i="2"/>
  <c r="AR388" i="2"/>
  <c r="AU388" i="2"/>
  <c r="AW388" i="2" s="1"/>
  <c r="AU554" i="2"/>
  <c r="AW554" i="2" s="1"/>
  <c r="AR554" i="2"/>
  <c r="AU544" i="2"/>
  <c r="AW544" i="2" s="1"/>
  <c r="AR544" i="2"/>
  <c r="AU550" i="2"/>
  <c r="AW550" i="2" s="1"/>
  <c r="AR550" i="2"/>
  <c r="AU564" i="2"/>
  <c r="AW564" i="2" s="1"/>
  <c r="AR564" i="2"/>
  <c r="AR475" i="2"/>
  <c r="AU475" i="2"/>
  <c r="AW475" i="2" s="1"/>
  <c r="AA429" i="2"/>
  <c r="AM429" i="2"/>
  <c r="AU412" i="2"/>
  <c r="AW412" i="2" s="1"/>
  <c r="AR412" i="2"/>
  <c r="AR427" i="2"/>
  <c r="AU427" i="2"/>
  <c r="AW427" i="2" s="1"/>
  <c r="AR518" i="2"/>
  <c r="AU518" i="2"/>
  <c r="AW518" i="2" s="1"/>
  <c r="AR485" i="2"/>
  <c r="AU485" i="2"/>
  <c r="AW485" i="2" s="1"/>
  <c r="AA400" i="2"/>
  <c r="AM400" i="2"/>
  <c r="AR201" i="2"/>
  <c r="AU201" i="2"/>
  <c r="AW201" i="2" s="1"/>
  <c r="AR613" i="2"/>
  <c r="AU613" i="2"/>
  <c r="AW613" i="2" s="1"/>
  <c r="AU124" i="2"/>
  <c r="AW124" i="2" s="1"/>
  <c r="AA195" i="2"/>
  <c r="AM195" i="2"/>
  <c r="AR523" i="2"/>
  <c r="AU523" i="2"/>
  <c r="AW523" i="2" s="1"/>
  <c r="AA216" i="2"/>
  <c r="AM216" i="2"/>
  <c r="AU474" i="2"/>
  <c r="AW474" i="2" s="1"/>
  <c r="AR474" i="2"/>
  <c r="AR422" i="2"/>
  <c r="AU422" i="2"/>
  <c r="AW422" i="2" s="1"/>
  <c r="AU438" i="2"/>
  <c r="AW438" i="2" s="1"/>
  <c r="AR438" i="2"/>
  <c r="AR430" i="2"/>
  <c r="AU430" i="2"/>
  <c r="AW430" i="2" s="1"/>
  <c r="AA457" i="2"/>
  <c r="AM457" i="2"/>
  <c r="AA388" i="2"/>
  <c r="AM388" i="2"/>
  <c r="AR487" i="2"/>
  <c r="AU487" i="2"/>
  <c r="AW487" i="2" s="1"/>
  <c r="AA404" i="2"/>
  <c r="AM404" i="2"/>
  <c r="AA415" i="2"/>
  <c r="AM415" i="2"/>
  <c r="AA237" i="2"/>
  <c r="AM237" i="2"/>
  <c r="AR538" i="2"/>
  <c r="AU538" i="2"/>
  <c r="AW538" i="2" s="1"/>
  <c r="AU545" i="2"/>
  <c r="AW545" i="2" s="1"/>
  <c r="AR545" i="2"/>
  <c r="AM541" i="2"/>
  <c r="AA541" i="2"/>
  <c r="AU437" i="2"/>
  <c r="AW437" i="2" s="1"/>
  <c r="AR437" i="2"/>
  <c r="AA478" i="2"/>
  <c r="AM478" i="2"/>
  <c r="AU609" i="2"/>
  <c r="AW609" i="2" s="1"/>
  <c r="AR609" i="2"/>
  <c r="AA564" i="2"/>
  <c r="AM564" i="2"/>
  <c r="AM453" i="2"/>
  <c r="AA453" i="2"/>
  <c r="AM569" i="2"/>
  <c r="AA569" i="2"/>
  <c r="AR128" i="2"/>
  <c r="AR605" i="2"/>
  <c r="AU605" i="2"/>
  <c r="AW605" i="2" s="1"/>
  <c r="AR489" i="2"/>
  <c r="AU489" i="2"/>
  <c r="AW489" i="2" s="1"/>
  <c r="AR389" i="2"/>
  <c r="AU389" i="2"/>
  <c r="AW389" i="2" s="1"/>
  <c r="AR491" i="2"/>
  <c r="AU491" i="2"/>
  <c r="AW491" i="2" s="1"/>
  <c r="AA211" i="2"/>
  <c r="AM211" i="2"/>
  <c r="AA418" i="2"/>
  <c r="AM418" i="2"/>
  <c r="AM616" i="2"/>
  <c r="AA616" i="2"/>
  <c r="AA324" i="2"/>
  <c r="AM324" i="2"/>
  <c r="AA212" i="2"/>
  <c r="AM212" i="2"/>
  <c r="AR508" i="2"/>
  <c r="AU508" i="2"/>
  <c r="AW508" i="2" s="1"/>
  <c r="AR405" i="2"/>
  <c r="AU405" i="2"/>
  <c r="AW405" i="2" s="1"/>
  <c r="AR238" i="2"/>
  <c r="AU238" i="2"/>
  <c r="AW238" i="2" s="1"/>
  <c r="AR416" i="2"/>
  <c r="AU416" i="2"/>
  <c r="AW416" i="2" s="1"/>
  <c r="AM530" i="2"/>
  <c r="AA530" i="2"/>
  <c r="AU540" i="2"/>
  <c r="AW540" i="2" s="1"/>
  <c r="AR540" i="2"/>
  <c r="AR216" i="2"/>
  <c r="AU216" i="2"/>
  <c r="AW216" i="2" s="1"/>
  <c r="AM464" i="2"/>
  <c r="AA464" i="2"/>
  <c r="AM250" i="2"/>
  <c r="AA250" i="2"/>
  <c r="AU484" i="2"/>
  <c r="AW484" i="2" s="1"/>
  <c r="AR484" i="2"/>
  <c r="AM452" i="2"/>
  <c r="AA452" i="2"/>
  <c r="AR407" i="2"/>
  <c r="AU407" i="2"/>
  <c r="AW407" i="2" s="1"/>
  <c r="AR408" i="2"/>
  <c r="AU408" i="2"/>
  <c r="AW408" i="2" s="1"/>
  <c r="AU570" i="2"/>
  <c r="AW570" i="2" s="1"/>
  <c r="AR570" i="2"/>
  <c r="AU488" i="2"/>
  <c r="AW488" i="2" s="1"/>
  <c r="AR488" i="2"/>
  <c r="AA514" i="2"/>
  <c r="AM514" i="2"/>
  <c r="AU565" i="2"/>
  <c r="AW565" i="2" s="1"/>
  <c r="AR565" i="2"/>
  <c r="AM423" i="2"/>
  <c r="AA423" i="2"/>
  <c r="AA133" i="2"/>
  <c r="AR457" i="2"/>
  <c r="AU457" i="2"/>
  <c r="AW457" i="2" s="1"/>
  <c r="AR612" i="2"/>
  <c r="AU612" i="2"/>
  <c r="AW612" i="2" s="1"/>
  <c r="AU406" i="2"/>
  <c r="AW406" i="2" s="1"/>
  <c r="AR406" i="2"/>
  <c r="AA473" i="2"/>
  <c r="AM473" i="2"/>
  <c r="AA450" i="2"/>
  <c r="AM450" i="2"/>
  <c r="AA553" i="2"/>
  <c r="AM553" i="2"/>
  <c r="AM563" i="2"/>
  <c r="AA563" i="2"/>
  <c r="AA403" i="2"/>
  <c r="AM403" i="2"/>
  <c r="AU381" i="2"/>
  <c r="AW381" i="2" s="1"/>
  <c r="AR381" i="2"/>
  <c r="AU559" i="2"/>
  <c r="AW559" i="2" s="1"/>
  <c r="AR559" i="2"/>
  <c r="AA411" i="2"/>
  <c r="AM411" i="2"/>
  <c r="AM562" i="2"/>
  <c r="AA562" i="2"/>
  <c r="AR529" i="2"/>
  <c r="AU529" i="2"/>
  <c r="AW529" i="2" s="1"/>
  <c r="AU401" i="2"/>
  <c r="AW401" i="2" s="1"/>
  <c r="AR401" i="2"/>
  <c r="AR270" i="2"/>
  <c r="AU270" i="2"/>
  <c r="AW270" i="2" s="1"/>
  <c r="AA190" i="2"/>
  <c r="AM190" i="2"/>
  <c r="AR535" i="2"/>
  <c r="AU535" i="2"/>
  <c r="AW535" i="2" s="1"/>
  <c r="AR202" i="2"/>
  <c r="AU202" i="2"/>
  <c r="AW202" i="2" s="1"/>
  <c r="AA194" i="2"/>
  <c r="AM194" i="2"/>
  <c r="AU566" i="2"/>
  <c r="AW566" i="2" s="1"/>
  <c r="AR566" i="2"/>
  <c r="AU200" i="2"/>
  <c r="AW200" i="2" s="1"/>
  <c r="AR200" i="2"/>
  <c r="AA419" i="2"/>
  <c r="AM419" i="2"/>
  <c r="AU531" i="2"/>
  <c r="AW531" i="2" s="1"/>
  <c r="AR531" i="2"/>
  <c r="AU548" i="2"/>
  <c r="AW548" i="2" s="1"/>
  <c r="AR548" i="2"/>
  <c r="AA524" i="2"/>
  <c r="AM524" i="2"/>
  <c r="AR536" i="2"/>
  <c r="AU536" i="2"/>
  <c r="AW536" i="2" s="1"/>
  <c r="AA570" i="2"/>
  <c r="AM570" i="2"/>
  <c r="AU465" i="2"/>
  <c r="AW465" i="2" s="1"/>
  <c r="AR465" i="2"/>
  <c r="AR524" i="2"/>
  <c r="AU524" i="2"/>
  <c r="AW524" i="2" s="1"/>
  <c r="AA441" i="2"/>
  <c r="AM441" i="2"/>
  <c r="AA201" i="2"/>
  <c r="AM201" i="2"/>
  <c r="AA217" i="2"/>
  <c r="AM217" i="2"/>
  <c r="AA436" i="2"/>
  <c r="AM436" i="2"/>
  <c r="AM224" i="2"/>
  <c r="AA224" i="2"/>
  <c r="AA451" i="2"/>
  <c r="AM451" i="2"/>
  <c r="AU241" i="2"/>
  <c r="AW241" i="2" s="1"/>
  <c r="AR241" i="2"/>
  <c r="AU188" i="2"/>
  <c r="AW188" i="2" s="1"/>
  <c r="AR188" i="2"/>
  <c r="AM490" i="2"/>
  <c r="AA490" i="2"/>
  <c r="AR214" i="2"/>
  <c r="AU214" i="2"/>
  <c r="AW214" i="2" s="1"/>
  <c r="AA439" i="2"/>
  <c r="AM439" i="2"/>
  <c r="AA435" i="2"/>
  <c r="AM435" i="2"/>
  <c r="AR410" i="2"/>
  <c r="AU410" i="2"/>
  <c r="AW410" i="2" s="1"/>
  <c r="AA613" i="2"/>
  <c r="AM613" i="2"/>
  <c r="AA179" i="2"/>
  <c r="AM179" i="2"/>
  <c r="AM550" i="2"/>
  <c r="AA550" i="2"/>
  <c r="AA205" i="2"/>
  <c r="AM205" i="2"/>
  <c r="AR527" i="2"/>
  <c r="AU527" i="2"/>
  <c r="AW527" i="2" s="1"/>
  <c r="AU283" i="2"/>
  <c r="AW283" i="2" s="1"/>
  <c r="AR283" i="2"/>
  <c r="AM325" i="2"/>
  <c r="AA325" i="2"/>
  <c r="AA387" i="2"/>
  <c r="AM387" i="2"/>
  <c r="AU409" i="2"/>
  <c r="AW409" i="2" s="1"/>
  <c r="AR409" i="2"/>
  <c r="AU237" i="2"/>
  <c r="AW237" i="2" s="1"/>
  <c r="AR237" i="2"/>
  <c r="AA213" i="2"/>
  <c r="AM213" i="2"/>
  <c r="AU418" i="2"/>
  <c r="AW418" i="2" s="1"/>
  <c r="AR418" i="2"/>
  <c r="AR482" i="2"/>
  <c r="AU482" i="2"/>
  <c r="AW482" i="2" s="1"/>
  <c r="AR606" i="2"/>
  <c r="AU606" i="2"/>
  <c r="AW606" i="2" s="1"/>
  <c r="AU127" i="2"/>
  <c r="AW127" i="2" s="1"/>
  <c r="AM485" i="2"/>
  <c r="AA485" i="2"/>
  <c r="AU211" i="2"/>
  <c r="AW211" i="2" s="1"/>
  <c r="AR211" i="2"/>
  <c r="AA539" i="2"/>
  <c r="AM539" i="2"/>
  <c r="AR528" i="2"/>
  <c r="AU528" i="2"/>
  <c r="AW528" i="2" s="1"/>
  <c r="AA518" i="2"/>
  <c r="AM518" i="2"/>
  <c r="AU553" i="2"/>
  <c r="AW553" i="2" s="1"/>
  <c r="AR553" i="2"/>
  <c r="AR515" i="2"/>
  <c r="AU515" i="2"/>
  <c r="AW515" i="2" s="1"/>
  <c r="AA537" i="2"/>
  <c r="AM537" i="2"/>
  <c r="AR480" i="2"/>
  <c r="AU480" i="2"/>
  <c r="AW480" i="2" s="1"/>
  <c r="AU552" i="2"/>
  <c r="AW552" i="2" s="1"/>
  <c r="AR552" i="2"/>
  <c r="AR537" i="2"/>
  <c r="AU537" i="2"/>
  <c r="AW537" i="2" s="1"/>
  <c r="AA215" i="2"/>
  <c r="AM215" i="2"/>
  <c r="AU478" i="2"/>
  <c r="AW478" i="2" s="1"/>
  <c r="AR478" i="2"/>
  <c r="AR611" i="2"/>
  <c r="AU611" i="2"/>
  <c r="AW611" i="2" s="1"/>
  <c r="AA204" i="2"/>
  <c r="AM204" i="2"/>
  <c r="AR193" i="2"/>
  <c r="AU193" i="2"/>
  <c r="AW193" i="2" s="1"/>
  <c r="AR454" i="2"/>
  <c r="AU454" i="2"/>
  <c r="AW454" i="2" s="1"/>
  <c r="AR196" i="2"/>
  <c r="AU196" i="2"/>
  <c r="AW196" i="2" s="1"/>
  <c r="AA454" i="2"/>
  <c r="AM454" i="2"/>
  <c r="AU199" i="2"/>
  <c r="AW199" i="2" s="1"/>
  <c r="AR199" i="2"/>
  <c r="AA202" i="2"/>
  <c r="AM202" i="2"/>
  <c r="AU428" i="2"/>
  <c r="AW428" i="2" s="1"/>
  <c r="AR428" i="2"/>
  <c r="AR451" i="2"/>
  <c r="AU451" i="2"/>
  <c r="AW451" i="2" s="1"/>
  <c r="AM480" i="2"/>
  <c r="AA480" i="2"/>
  <c r="AR459" i="2"/>
  <c r="AU459" i="2"/>
  <c r="AW459" i="2" s="1"/>
  <c r="AA546" i="2"/>
  <c r="AM546" i="2"/>
  <c r="AU486" i="2"/>
  <c r="AW486" i="2" s="1"/>
  <c r="AR486" i="2"/>
  <c r="AR464" i="2"/>
  <c r="AU464" i="2"/>
  <c r="AW464" i="2" s="1"/>
  <c r="AM409" i="2"/>
  <c r="AA409" i="2"/>
  <c r="AR198" i="2"/>
  <c r="AU198" i="2"/>
  <c r="AW198" i="2" s="1"/>
  <c r="AA609" i="2"/>
  <c r="AM609" i="2"/>
  <c r="AR217" i="2"/>
  <c r="AU217" i="2"/>
  <c r="AW217" i="2" s="1"/>
  <c r="AU610" i="2"/>
  <c r="AW610" i="2" s="1"/>
  <c r="AR610" i="2"/>
  <c r="AR543" i="2"/>
  <c r="AU543" i="2"/>
  <c r="AW543" i="2" s="1"/>
  <c r="AA199" i="2"/>
  <c r="AM199" i="2"/>
  <c r="AR441" i="2"/>
  <c r="AU441" i="2"/>
  <c r="AW441" i="2" s="1"/>
  <c r="AA611" i="2"/>
  <c r="AM611" i="2"/>
  <c r="AU414" i="2"/>
  <c r="AW414" i="2" s="1"/>
  <c r="AR414" i="2"/>
  <c r="AM417" i="2"/>
  <c r="AA417" i="2"/>
  <c r="AR481" i="2"/>
  <c r="AU481" i="2"/>
  <c r="AW481" i="2" s="1"/>
  <c r="AR514" i="2"/>
  <c r="AU514" i="2"/>
  <c r="AW514" i="2" s="1"/>
  <c r="AA489" i="2"/>
  <c r="AM489" i="2"/>
  <c r="AM559" i="2"/>
  <c r="AA559" i="2"/>
  <c r="AM408" i="2"/>
  <c r="AA408" i="2"/>
  <c r="AR197" i="2"/>
  <c r="AU197" i="2"/>
  <c r="AW197" i="2" s="1"/>
  <c r="AR194" i="2"/>
  <c r="AU194" i="2"/>
  <c r="AW194" i="2" s="1"/>
  <c r="AU569" i="2"/>
  <c r="AW569" i="2" s="1"/>
  <c r="AR569" i="2"/>
  <c r="AR539" i="2"/>
  <c r="AU539" i="2"/>
  <c r="AW539" i="2" s="1"/>
  <c r="AA8" i="2"/>
  <c r="AR156" i="2"/>
  <c r="AU156" i="2"/>
  <c r="AW156" i="2" s="1"/>
  <c r="AR129" i="2"/>
  <c r="AU129" i="2"/>
  <c r="AW129" i="2" s="1"/>
  <c r="AA122" i="2"/>
  <c r="AM122" i="2"/>
  <c r="AR140" i="2"/>
  <c r="AU140" i="2"/>
  <c r="AW140" i="2" s="1"/>
  <c r="AA120" i="2"/>
  <c r="AM120" i="2"/>
  <c r="AR141" i="2"/>
  <c r="AU141" i="2"/>
  <c r="AW141" i="2" s="1"/>
  <c r="AM127" i="2"/>
  <c r="AA127" i="2"/>
  <c r="AR159" i="2"/>
  <c r="AU159" i="2"/>
  <c r="AW159" i="2" s="1"/>
  <c r="AR145" i="2"/>
  <c r="AU145" i="2"/>
  <c r="AW145" i="2" s="1"/>
  <c r="AA137" i="2"/>
  <c r="AM137" i="2"/>
  <c r="AR61" i="2"/>
  <c r="AU61" i="2"/>
  <c r="AW61" i="2" s="1"/>
  <c r="AR126" i="2"/>
  <c r="AU126" i="2"/>
  <c r="AW126" i="2" s="1"/>
  <c r="AM130" i="2"/>
  <c r="AA130" i="2"/>
  <c r="AM135" i="2"/>
  <c r="AA135" i="2"/>
  <c r="AM61" i="2"/>
  <c r="AA61" i="2"/>
  <c r="AR95" i="2"/>
  <c r="AU95" i="2"/>
  <c r="AW95" i="2" s="1"/>
  <c r="AU158" i="2"/>
  <c r="AW158" i="2" s="1"/>
  <c r="AR158" i="2"/>
  <c r="AU155" i="2"/>
  <c r="AW155" i="2" s="1"/>
  <c r="AR155" i="2"/>
  <c r="AU120" i="2"/>
  <c r="AW120" i="2" s="1"/>
  <c r="AR120" i="2"/>
  <c r="AM95" i="2"/>
  <c r="AA95" i="2"/>
  <c r="AR164" i="2"/>
  <c r="AU164" i="2"/>
  <c r="AW164" i="2" s="1"/>
  <c r="AR132" i="2"/>
  <c r="AU132" i="2"/>
  <c r="AW132" i="2" s="1"/>
  <c r="AR137" i="2"/>
  <c r="AU137" i="2"/>
  <c r="AW137" i="2" s="1"/>
  <c r="AA50" i="2"/>
  <c r="AM50" i="2"/>
  <c r="AU64" i="2"/>
  <c r="AW64" i="2" s="1"/>
  <c r="AR64" i="2"/>
  <c r="AM158" i="2"/>
  <c r="AA158" i="2"/>
  <c r="AA144" i="2"/>
  <c r="AM144" i="2"/>
  <c r="AR135" i="2"/>
  <c r="AU135" i="2"/>
  <c r="AW135" i="2" s="1"/>
  <c r="AM164" i="2"/>
  <c r="AA164" i="2"/>
  <c r="AR50" i="2"/>
  <c r="AU50" i="2"/>
  <c r="AW50" i="2" s="1"/>
  <c r="AM132" i="2"/>
  <c r="AA132" i="2"/>
  <c r="AM64" i="2"/>
  <c r="AA64" i="2"/>
  <c r="AR153" i="2"/>
  <c r="AU153" i="2"/>
  <c r="AW153" i="2" s="1"/>
  <c r="AM153" i="2"/>
  <c r="AA153" i="2"/>
  <c r="AR77" i="2"/>
  <c r="AU77" i="2"/>
  <c r="AW77" i="2" s="1"/>
  <c r="AM77" i="2"/>
  <c r="AA77" i="2"/>
  <c r="AR178" i="2"/>
  <c r="AU178" i="2"/>
  <c r="AW178" i="2" s="1"/>
  <c r="AA128" i="2"/>
  <c r="AM128" i="2"/>
  <c r="AM178" i="2"/>
  <c r="AA178" i="2"/>
  <c r="AM5" i="2"/>
  <c r="AA26" i="2"/>
  <c r="AM26" i="2"/>
  <c r="AU8" i="2"/>
  <c r="AW8" i="2" s="1"/>
  <c r="AR8" i="2"/>
  <c r="AM24" i="2"/>
  <c r="AA24" i="2"/>
  <c r="AM4" i="2"/>
  <c r="AA4" i="2"/>
  <c r="AR5" i="2"/>
  <c r="AU5" i="2"/>
  <c r="AW5" i="2" s="1"/>
  <c r="AU4" i="2"/>
  <c r="AW4" i="2" s="1"/>
  <c r="AR4" i="2"/>
  <c r="AU9" i="2"/>
  <c r="AW9" i="2" s="1"/>
  <c r="AR9" i="2"/>
  <c r="AM22" i="2"/>
  <c r="AA22" i="2"/>
  <c r="AR26" i="2"/>
  <c r="AU26" i="2"/>
  <c r="AW26" i="2" s="1"/>
  <c r="AR22" i="2"/>
  <c r="AU22" i="2"/>
  <c r="AW22" i="2" s="1"/>
  <c r="AR24" i="2"/>
  <c r="AU24" i="2"/>
  <c r="AW24" i="2" s="1"/>
  <c r="AL239" i="1"/>
  <c r="AZ285" i="2"/>
  <c r="AZ504" i="2"/>
  <c r="AL251" i="1"/>
  <c r="AZ181" i="2"/>
  <c r="AZ445" i="2"/>
  <c r="AZ183" i="2"/>
  <c r="AZ583" i="2"/>
  <c r="AZ185" i="2"/>
  <c r="AZ376" i="2"/>
  <c r="AZ259" i="2"/>
  <c r="AZ13" i="2"/>
  <c r="AZ134" i="2"/>
  <c r="AZ255" i="2"/>
  <c r="AZ20" i="2"/>
  <c r="AZ360" i="2"/>
  <c r="AZ330" i="2"/>
  <c r="K2" i="1"/>
  <c r="AZ362" i="2"/>
  <c r="AZ446" i="2"/>
  <c r="AZ395" i="2"/>
  <c r="AZ377" i="2"/>
  <c r="AZ236" i="2"/>
  <c r="AZ105" i="2"/>
  <c r="AZ18" i="2"/>
  <c r="AZ443" i="2"/>
  <c r="AZ19" i="2"/>
  <c r="AZ21" i="2"/>
  <c r="AZ357" i="2"/>
  <c r="AZ339" i="2"/>
  <c r="AZ499" i="2"/>
  <c r="AZ426" i="2"/>
  <c r="AZ394" i="2"/>
  <c r="AZ361" i="2"/>
  <c r="AZ355" i="2"/>
  <c r="AZ359" i="2"/>
  <c r="AZ312" i="2"/>
  <c r="AZ10" i="2"/>
  <c r="AZ338" i="2"/>
  <c r="AZ228" i="2"/>
  <c r="AZ393" i="2"/>
  <c r="AZ295" i="2"/>
  <c r="AZ229" i="2"/>
  <c r="AZ333" i="2"/>
  <c r="AZ298" i="2"/>
  <c r="AZ230" i="2"/>
  <c r="AZ223" i="2"/>
  <c r="AZ506" i="2"/>
  <c r="AZ11" i="2"/>
  <c r="AZ14" i="2"/>
  <c r="AZ184" i="2"/>
  <c r="AZ392" i="2"/>
  <c r="AZ366" i="2"/>
  <c r="AZ356" i="2"/>
  <c r="AZ380" i="2"/>
  <c r="AZ364" i="2"/>
  <c r="AZ391" i="2"/>
  <c r="AZ161" i="2"/>
  <c r="AZ235" i="2"/>
  <c r="AZ449" i="2"/>
  <c r="AZ398" i="2"/>
  <c r="AZ358" i="2"/>
  <c r="AZ160" i="2"/>
  <c r="AZ263" i="2"/>
  <c r="AZ378" i="2"/>
  <c r="AZ154" i="2"/>
  <c r="T1433" i="2"/>
  <c r="T1429" i="2"/>
  <c r="G42" i="1"/>
  <c r="G252" i="1"/>
  <c r="T1250" i="2"/>
  <c r="T970" i="2"/>
  <c r="T882" i="2"/>
  <c r="AH33" i="2"/>
  <c r="AH28" i="2"/>
  <c r="AH29" i="2"/>
  <c r="AH32" i="2"/>
  <c r="AH34" i="2"/>
  <c r="AH31" i="2"/>
  <c r="AH30" i="2"/>
  <c r="T34" i="2"/>
  <c r="AH37" i="2"/>
  <c r="T1123" i="2"/>
  <c r="T1484" i="2"/>
  <c r="T1196" i="2"/>
  <c r="T1474" i="2"/>
  <c r="T654" i="2"/>
  <c r="T757" i="2"/>
  <c r="T1419" i="2"/>
  <c r="T1252" i="2"/>
  <c r="T1326" i="2"/>
  <c r="T1367" i="2"/>
  <c r="T161" i="2"/>
  <c r="T1373" i="2"/>
  <c r="T1242" i="2"/>
  <c r="T1241" i="2"/>
  <c r="T1240" i="2"/>
  <c r="T499" i="2"/>
  <c r="T1269" i="2"/>
  <c r="T1260" i="2"/>
  <c r="T1430" i="2"/>
  <c r="T1482" i="2"/>
  <c r="T1483" i="2"/>
  <c r="T1370" i="2"/>
  <c r="T1416" i="2"/>
  <c r="T1171" i="2"/>
  <c r="T779" i="2"/>
  <c r="T1368" i="2"/>
  <c r="T1432" i="2"/>
  <c r="T1403" i="2"/>
  <c r="T1251" i="2"/>
  <c r="T1133" i="2"/>
  <c r="T1219" i="2"/>
  <c r="T105" i="2"/>
  <c r="T1254" i="2"/>
  <c r="T973" i="2"/>
  <c r="T1262" i="2"/>
  <c r="T1470" i="2"/>
  <c r="T657" i="2"/>
  <c r="T1471" i="2"/>
  <c r="T1236" i="2"/>
  <c r="T1469" i="2"/>
  <c r="T658" i="2"/>
  <c r="T1378" i="2"/>
  <c r="T1327" i="2"/>
  <c r="T1197" i="2"/>
  <c r="T1375" i="2"/>
  <c r="T1239" i="2"/>
  <c r="T1488" i="2"/>
  <c r="T1431" i="2"/>
  <c r="T1411" i="2"/>
  <c r="T659" i="2"/>
  <c r="T1065" i="2"/>
  <c r="T1325" i="2"/>
  <c r="T1141" i="2"/>
  <c r="T380" i="2"/>
  <c r="T1138" i="2"/>
  <c r="T1478" i="2"/>
  <c r="T656" i="2"/>
  <c r="T1374" i="2"/>
  <c r="T1369" i="2"/>
  <c r="T1477" i="2"/>
  <c r="T1415" i="2"/>
  <c r="T1401" i="2"/>
  <c r="T655" i="2"/>
  <c r="T1261" i="2"/>
  <c r="T1479" i="2"/>
  <c r="T1216" i="2"/>
  <c r="G114" i="1"/>
  <c r="G153" i="1"/>
  <c r="L153" i="1" s="1"/>
  <c r="G277" i="1"/>
  <c r="L277" i="1" s="1"/>
  <c r="G237" i="1"/>
  <c r="G286" i="1"/>
  <c r="L286" i="1" s="1"/>
  <c r="G62" i="1"/>
  <c r="G251" i="1"/>
  <c r="G332" i="1"/>
  <c r="L332" i="1" s="1"/>
  <c r="G312" i="1"/>
  <c r="G333" i="1"/>
  <c r="L333" i="1" s="1"/>
  <c r="G25" i="1"/>
  <c r="G236" i="1"/>
  <c r="G268" i="1"/>
  <c r="G4" i="1"/>
  <c r="G284" i="1"/>
  <c r="L284" i="1" s="1"/>
  <c r="G227" i="1"/>
  <c r="G75" i="1"/>
  <c r="L75" i="1" s="1"/>
  <c r="G207" i="1"/>
  <c r="G10" i="1"/>
  <c r="L10" i="1" s="1"/>
  <c r="G231" i="1"/>
  <c r="G306" i="1"/>
  <c r="L306" i="1" s="1"/>
  <c r="G67" i="1"/>
  <c r="G245" i="1"/>
  <c r="L245" i="1" s="1"/>
  <c r="G166" i="1"/>
  <c r="G152" i="1"/>
  <c r="L152" i="1" s="1"/>
  <c r="G50" i="1"/>
  <c r="L50" i="1" s="1"/>
  <c r="G6" i="1"/>
  <c r="L6" i="1" s="1"/>
  <c r="G193" i="1"/>
  <c r="CB273" i="1"/>
  <c r="CB7" i="1"/>
  <c r="CB43" i="1"/>
  <c r="CB73" i="1"/>
  <c r="CB26" i="1"/>
  <c r="CB30" i="1"/>
  <c r="CB13" i="1"/>
  <c r="CB74" i="1"/>
  <c r="A993" i="2" s="1"/>
  <c r="CB274" i="1"/>
  <c r="CB24" i="1"/>
  <c r="CB14" i="1"/>
  <c r="A1924" i="2" s="1"/>
  <c r="CB8" i="1"/>
  <c r="CB11" i="1"/>
  <c r="CB25" i="1"/>
  <c r="A1543" i="2" s="1"/>
  <c r="CB92" i="1"/>
  <c r="CB270" i="1"/>
  <c r="CB2" i="1"/>
  <c r="A904" i="2" s="1"/>
  <c r="CB3" i="1"/>
  <c r="CB44" i="1"/>
  <c r="A1341" i="2" s="1"/>
  <c r="CB4" i="1"/>
  <c r="CB156" i="1"/>
  <c r="A896" i="2" s="1"/>
  <c r="CB275" i="1"/>
  <c r="CB247" i="1"/>
  <c r="CB276" i="1"/>
  <c r="CB277" i="1"/>
  <c r="CB22" i="1"/>
  <c r="A774" i="2" s="1"/>
  <c r="CB21" i="1"/>
  <c r="A1927" i="2" s="1"/>
  <c r="CB39" i="1"/>
  <c r="A1846" i="2" s="1"/>
  <c r="CB5" i="1"/>
  <c r="CB35" i="1"/>
  <c r="CB10" i="1"/>
  <c r="A876" i="2" s="1"/>
  <c r="CB52" i="1"/>
  <c r="CB28" i="1"/>
  <c r="CB6" i="1"/>
  <c r="CB17" i="1"/>
  <c r="CB279" i="1"/>
  <c r="CB38" i="1"/>
  <c r="CB282" i="1"/>
  <c r="CB47" i="1"/>
  <c r="CB16" i="1"/>
  <c r="CB19" i="1"/>
  <c r="A1712" i="2" s="1"/>
  <c r="CB107" i="1"/>
  <c r="CB23" i="1"/>
  <c r="CB119" i="1"/>
  <c r="CB93" i="1"/>
  <c r="A622" i="2" s="1"/>
  <c r="CB284" i="1"/>
  <c r="CB106" i="1"/>
  <c r="A105" i="2" s="1"/>
  <c r="CB111" i="1"/>
  <c r="A161" i="2" s="1"/>
  <c r="CB55" i="1"/>
  <c r="CB286" i="1"/>
  <c r="CB62" i="1"/>
  <c r="A1520" i="2" s="1"/>
  <c r="CB63" i="1"/>
  <c r="CB290" i="1"/>
  <c r="CB243" i="1"/>
  <c r="CB54" i="1"/>
  <c r="A365" i="2" s="1"/>
  <c r="CB192" i="1"/>
  <c r="CB15" i="1"/>
  <c r="CB202" i="1"/>
  <c r="CB223" i="1"/>
  <c r="CB224" i="1"/>
  <c r="CB225" i="1"/>
  <c r="CB226" i="1"/>
  <c r="A1598" i="2" s="1"/>
  <c r="CB227" i="1"/>
  <c r="CB228" i="1"/>
  <c r="CB229" i="1"/>
  <c r="CB230" i="1"/>
  <c r="CB231" i="1"/>
  <c r="CB294" i="1"/>
  <c r="CB233" i="1"/>
  <c r="CB234" i="1"/>
  <c r="A1601" i="2" s="1"/>
  <c r="CB235" i="1"/>
  <c r="CB236" i="1"/>
  <c r="CB237" i="1"/>
  <c r="CB238" i="1"/>
  <c r="CB239" i="1"/>
  <c r="A1759" i="2" s="1"/>
  <c r="CB297" i="1"/>
  <c r="CB240" i="1"/>
  <c r="CB241" i="1"/>
  <c r="A571" i="2" s="1"/>
  <c r="CB295" i="1"/>
  <c r="CB296" i="1"/>
  <c r="CB298" i="1"/>
  <c r="CB246" i="1"/>
  <c r="CB299" i="1"/>
  <c r="CB300" i="1"/>
  <c r="CB31" i="1"/>
  <c r="CB249" i="1"/>
  <c r="A1047" i="2" s="1"/>
  <c r="CB250" i="1"/>
  <c r="A1048" i="2" s="1"/>
  <c r="CB251" i="1"/>
  <c r="A1049" i="2" s="1"/>
  <c r="CB252" i="1"/>
  <c r="A1050" i="2" s="1"/>
  <c r="CB253" i="1"/>
  <c r="CB301" i="1"/>
  <c r="CB302" i="1"/>
  <c r="CB303" i="1"/>
  <c r="CB304" i="1"/>
  <c r="CB306" i="1"/>
  <c r="CB307" i="1"/>
  <c r="CB36" i="1"/>
  <c r="CB308" i="1"/>
  <c r="CB53" i="1"/>
  <c r="A1519" i="2" s="1"/>
  <c r="CB149" i="1"/>
  <c r="CB310" i="1"/>
  <c r="CB42" i="1"/>
  <c r="CB265" i="1"/>
  <c r="CB312" i="1"/>
  <c r="CB317" i="1"/>
  <c r="CB319" i="1"/>
  <c r="CB325" i="1"/>
  <c r="CB326" i="1"/>
  <c r="CB142" i="1"/>
  <c r="CB327" i="1"/>
  <c r="CB321" i="1"/>
  <c r="CB322" i="1"/>
  <c r="CB328" i="1"/>
  <c r="CB329" i="1"/>
  <c r="CB331" i="1"/>
  <c r="CB332" i="1"/>
  <c r="CB333" i="1"/>
  <c r="CB139" i="1"/>
  <c r="CB336" i="1"/>
  <c r="CB337" i="1"/>
  <c r="CB343" i="1"/>
  <c r="CB346" i="1"/>
  <c r="CB349" i="1"/>
  <c r="CB357" i="1"/>
  <c r="CB359" i="1"/>
  <c r="AJ273" i="1"/>
  <c r="AK273" i="1"/>
  <c r="AJ7" i="1"/>
  <c r="AK7" i="1"/>
  <c r="AJ43" i="1"/>
  <c r="AK43" i="1"/>
  <c r="AJ73" i="1"/>
  <c r="AK73" i="1"/>
  <c r="AJ26" i="1"/>
  <c r="AK26" i="1"/>
  <c r="AJ30" i="1"/>
  <c r="AK30" i="1"/>
  <c r="AJ13" i="1"/>
  <c r="AK13" i="1"/>
  <c r="AJ74" i="1"/>
  <c r="AK74" i="1"/>
  <c r="AJ274" i="1"/>
  <c r="AK274" i="1"/>
  <c r="AJ24" i="1"/>
  <c r="AK24" i="1"/>
  <c r="AJ14" i="1"/>
  <c r="AK14" i="1"/>
  <c r="AJ8" i="1"/>
  <c r="AK8" i="1"/>
  <c r="AJ11" i="1"/>
  <c r="AK11" i="1"/>
  <c r="AJ25" i="1"/>
  <c r="AK25" i="1"/>
  <c r="AJ92" i="1"/>
  <c r="AK92" i="1"/>
  <c r="AJ270" i="1"/>
  <c r="AK270" i="1"/>
  <c r="AJ2" i="1"/>
  <c r="AK2" i="1"/>
  <c r="AJ3" i="1"/>
  <c r="AK3" i="1"/>
  <c r="AJ44" i="1"/>
  <c r="AK44" i="1"/>
  <c r="AJ4" i="1"/>
  <c r="AK4" i="1"/>
  <c r="AJ156" i="1"/>
  <c r="AK156" i="1"/>
  <c r="AJ275" i="1"/>
  <c r="AK275" i="1"/>
  <c r="AJ247" i="1"/>
  <c r="AK247" i="1"/>
  <c r="AJ276" i="1"/>
  <c r="AK276" i="1"/>
  <c r="AJ277" i="1"/>
  <c r="AK277" i="1"/>
  <c r="AJ22" i="1"/>
  <c r="AK22" i="1"/>
  <c r="AJ21" i="1"/>
  <c r="AK21" i="1"/>
  <c r="AJ39" i="1"/>
  <c r="AK39" i="1"/>
  <c r="AJ5" i="1"/>
  <c r="AK5" i="1"/>
  <c r="AJ35" i="1"/>
  <c r="AK35" i="1"/>
  <c r="AJ10" i="1"/>
  <c r="AK10" i="1"/>
  <c r="AJ52" i="1"/>
  <c r="AK52" i="1"/>
  <c r="AJ28" i="1"/>
  <c r="AK28" i="1"/>
  <c r="AJ6" i="1"/>
  <c r="AK6" i="1"/>
  <c r="AJ17" i="1"/>
  <c r="AK17" i="1"/>
  <c r="AJ279" i="1"/>
  <c r="AK279" i="1"/>
  <c r="AJ38" i="1"/>
  <c r="AK38" i="1"/>
  <c r="AJ282" i="1"/>
  <c r="AK282" i="1"/>
  <c r="AJ47" i="1"/>
  <c r="AK47" i="1"/>
  <c r="AJ16" i="1"/>
  <c r="AK16" i="1"/>
  <c r="AJ19" i="1"/>
  <c r="AK19" i="1"/>
  <c r="AJ107" i="1"/>
  <c r="AK107" i="1"/>
  <c r="AJ23" i="1"/>
  <c r="AK23" i="1"/>
  <c r="AJ119" i="1"/>
  <c r="AK119" i="1"/>
  <c r="AJ93" i="1"/>
  <c r="AK93" i="1"/>
  <c r="AJ284" i="1"/>
  <c r="AK284" i="1"/>
  <c r="AJ106" i="1"/>
  <c r="AK106" i="1"/>
  <c r="AJ111" i="1"/>
  <c r="AK111" i="1"/>
  <c r="AJ55" i="1"/>
  <c r="AK55" i="1"/>
  <c r="AJ286" i="1"/>
  <c r="AK286" i="1"/>
  <c r="AJ62" i="1"/>
  <c r="AK62" i="1"/>
  <c r="AJ63" i="1"/>
  <c r="AK63" i="1"/>
  <c r="AJ290" i="1"/>
  <c r="AK290" i="1"/>
  <c r="AJ243" i="1"/>
  <c r="AK243" i="1"/>
  <c r="AJ54" i="1"/>
  <c r="AK54" i="1"/>
  <c r="AJ192" i="1"/>
  <c r="AK192" i="1"/>
  <c r="AJ15" i="1"/>
  <c r="AK15" i="1"/>
  <c r="AJ202" i="1"/>
  <c r="AK202" i="1"/>
  <c r="AJ223" i="1"/>
  <c r="AK223" i="1"/>
  <c r="AJ224" i="1"/>
  <c r="AK224" i="1"/>
  <c r="AJ225" i="1"/>
  <c r="AK225" i="1"/>
  <c r="AJ226" i="1"/>
  <c r="AK226" i="1"/>
  <c r="AJ227" i="1"/>
  <c r="AK227" i="1"/>
  <c r="AJ228" i="1"/>
  <c r="AK228" i="1"/>
  <c r="AJ229" i="1"/>
  <c r="AK229" i="1"/>
  <c r="AJ230" i="1"/>
  <c r="AK230" i="1"/>
  <c r="AJ231" i="1"/>
  <c r="AK231" i="1"/>
  <c r="AJ294" i="1"/>
  <c r="AK294" i="1"/>
  <c r="AJ233" i="1"/>
  <c r="AK233" i="1"/>
  <c r="AJ234" i="1"/>
  <c r="AK234" i="1"/>
  <c r="AJ235" i="1"/>
  <c r="AK235" i="1"/>
  <c r="AJ236" i="1"/>
  <c r="AK236" i="1"/>
  <c r="AJ237" i="1"/>
  <c r="AK237" i="1"/>
  <c r="AJ238" i="1"/>
  <c r="AK238" i="1"/>
  <c r="AJ239" i="1"/>
  <c r="AK239" i="1"/>
  <c r="AJ297" i="1"/>
  <c r="AK297" i="1"/>
  <c r="AJ240" i="1"/>
  <c r="AK240" i="1"/>
  <c r="AJ241" i="1"/>
  <c r="AK241" i="1"/>
  <c r="AJ295" i="1"/>
  <c r="AK295" i="1"/>
  <c r="AJ296" i="1"/>
  <c r="AK296" i="1"/>
  <c r="AJ298" i="1"/>
  <c r="AK298" i="1"/>
  <c r="AJ246" i="1"/>
  <c r="AK246" i="1"/>
  <c r="AJ299" i="1"/>
  <c r="AK299" i="1"/>
  <c r="AJ300" i="1"/>
  <c r="AK300" i="1"/>
  <c r="AJ31" i="1"/>
  <c r="AK31" i="1"/>
  <c r="AJ249" i="1"/>
  <c r="AK249" i="1"/>
  <c r="AJ250" i="1"/>
  <c r="AK250" i="1"/>
  <c r="AJ251" i="1"/>
  <c r="AK251" i="1"/>
  <c r="AJ252" i="1"/>
  <c r="AK252" i="1"/>
  <c r="AJ253" i="1"/>
  <c r="AK253" i="1"/>
  <c r="AJ301" i="1"/>
  <c r="AK301" i="1"/>
  <c r="AJ302" i="1"/>
  <c r="AK302" i="1"/>
  <c r="AJ303" i="1"/>
  <c r="AK303" i="1"/>
  <c r="AJ304" i="1"/>
  <c r="AK304" i="1"/>
  <c r="AJ306" i="1"/>
  <c r="AK306" i="1"/>
  <c r="AJ307" i="1"/>
  <c r="AK307" i="1"/>
  <c r="AJ36" i="1"/>
  <c r="AK36" i="1"/>
  <c r="AJ308" i="1"/>
  <c r="AK308" i="1"/>
  <c r="AJ53" i="1"/>
  <c r="AK53" i="1"/>
  <c r="AJ149" i="1"/>
  <c r="AK149" i="1"/>
  <c r="AJ310" i="1"/>
  <c r="AK310" i="1"/>
  <c r="AJ42" i="1"/>
  <c r="AK42" i="1"/>
  <c r="AJ265" i="1"/>
  <c r="AK265" i="1"/>
  <c r="AJ312" i="1"/>
  <c r="AK312" i="1"/>
  <c r="AJ317" i="1"/>
  <c r="AK317" i="1"/>
  <c r="AJ319" i="1"/>
  <c r="AK319" i="1"/>
  <c r="AJ325" i="1"/>
  <c r="AK325" i="1"/>
  <c r="AJ326" i="1"/>
  <c r="AK326" i="1"/>
  <c r="AJ142" i="1"/>
  <c r="AK142" i="1"/>
  <c r="AJ327" i="1"/>
  <c r="AK327" i="1"/>
  <c r="AJ321" i="1"/>
  <c r="AK321" i="1"/>
  <c r="AJ322" i="1"/>
  <c r="AK322" i="1"/>
  <c r="AJ328" i="1"/>
  <c r="AK328" i="1"/>
  <c r="AJ329" i="1"/>
  <c r="AK329" i="1"/>
  <c r="AJ331" i="1"/>
  <c r="AK331" i="1"/>
  <c r="AJ332" i="1"/>
  <c r="AK332" i="1"/>
  <c r="AJ333" i="1"/>
  <c r="AK333" i="1"/>
  <c r="AJ139" i="1"/>
  <c r="AK139" i="1"/>
  <c r="AJ336" i="1"/>
  <c r="AK336" i="1"/>
  <c r="AJ337" i="1"/>
  <c r="AK337" i="1"/>
  <c r="AJ343" i="1"/>
  <c r="AK343" i="1"/>
  <c r="AJ346" i="1"/>
  <c r="AK346" i="1"/>
  <c r="AJ349" i="1"/>
  <c r="AK349" i="1"/>
  <c r="AJ357" i="1"/>
  <c r="AK357" i="1"/>
  <c r="AJ359" i="1"/>
  <c r="AK359" i="1"/>
  <c r="AL2" i="1"/>
  <c r="N194" i="19" l="1"/>
  <c r="C44" i="19"/>
  <c r="N179" i="19"/>
  <c r="N111" i="19"/>
  <c r="N198" i="19"/>
  <c r="N99" i="19"/>
  <c r="N103" i="19"/>
  <c r="N201" i="19"/>
  <c r="N41" i="19"/>
  <c r="N113" i="19"/>
  <c r="N89" i="19"/>
  <c r="N172" i="19"/>
  <c r="N214" i="19"/>
  <c r="N193" i="19"/>
  <c r="N83" i="19"/>
  <c r="N161" i="19"/>
  <c r="N137" i="19"/>
  <c r="N88" i="19"/>
  <c r="C182" i="19"/>
  <c r="N110" i="19"/>
  <c r="N197" i="19"/>
  <c r="N124" i="19"/>
  <c r="N165" i="19"/>
  <c r="N80" i="19"/>
  <c r="N141" i="19"/>
  <c r="N210" i="19"/>
  <c r="N186" i="19"/>
  <c r="N112" i="19"/>
  <c r="N203" i="19"/>
  <c r="N189" i="19"/>
  <c r="N133" i="19"/>
  <c r="N159" i="19"/>
  <c r="N188" i="19"/>
  <c r="N213" i="19"/>
  <c r="N107" i="19"/>
  <c r="N209" i="19"/>
  <c r="N98" i="19"/>
  <c r="N86" i="19"/>
  <c r="N177" i="19"/>
  <c r="N162" i="19"/>
  <c r="N183" i="19"/>
  <c r="N114" i="19"/>
  <c r="N129" i="19"/>
  <c r="N144" i="19"/>
  <c r="N178" i="19"/>
  <c r="N139" i="19"/>
  <c r="N42" i="19"/>
  <c r="N134" i="19"/>
  <c r="N199" i="19"/>
  <c r="N79" i="19"/>
  <c r="N166" i="19"/>
  <c r="N38" i="19"/>
  <c r="N187" i="19"/>
  <c r="N171" i="19"/>
  <c r="N145" i="19"/>
  <c r="N207" i="19"/>
  <c r="N211" i="19"/>
  <c r="N190" i="19"/>
  <c r="N135" i="19"/>
  <c r="N108" i="19"/>
  <c r="N106" i="19"/>
  <c r="N102" i="19"/>
  <c r="N195" i="19"/>
  <c r="N115" i="19"/>
  <c r="N45" i="19"/>
  <c r="C57" i="19"/>
  <c r="N123" i="19"/>
  <c r="N216" i="19"/>
  <c r="N173" i="19"/>
  <c r="C106" i="19"/>
  <c r="N138" i="19"/>
  <c r="N105" i="19"/>
  <c r="N184" i="19"/>
  <c r="N76" i="19"/>
  <c r="N204" i="19"/>
  <c r="N142" i="19"/>
  <c r="N181" i="19"/>
  <c r="N143" i="19"/>
  <c r="N39" i="19"/>
  <c r="N87" i="19"/>
  <c r="N37" i="19"/>
  <c r="N44" i="19"/>
  <c r="N84" i="19"/>
  <c r="N206" i="19"/>
  <c r="N147" i="19"/>
  <c r="N127" i="19"/>
  <c r="N82" i="19"/>
  <c r="N104" i="19"/>
  <c r="N205" i="19"/>
  <c r="N149" i="19"/>
  <c r="N49" i="19"/>
  <c r="N125" i="19"/>
  <c r="N196" i="19"/>
  <c r="N174" i="19"/>
  <c r="N169" i="19"/>
  <c r="N40" i="19"/>
  <c r="N208" i="19"/>
  <c r="N130" i="19"/>
  <c r="N191" i="19"/>
  <c r="N46" i="19"/>
  <c r="N136" i="19"/>
  <c r="N281" i="19"/>
  <c r="C194" i="19"/>
  <c r="N148" i="19"/>
  <c r="N164" i="19"/>
  <c r="N85" i="19"/>
  <c r="N132" i="19"/>
  <c r="N168" i="19"/>
  <c r="N192" i="19"/>
  <c r="N185" i="19"/>
  <c r="N100" i="19"/>
  <c r="N160" i="19"/>
  <c r="N48" i="19"/>
  <c r="N109" i="19"/>
  <c r="C58" i="19"/>
  <c r="N163" i="19"/>
  <c r="N158" i="19"/>
  <c r="N180" i="19"/>
  <c r="N140" i="19"/>
  <c r="N126" i="19"/>
  <c r="N170" i="19"/>
  <c r="N200" i="19"/>
  <c r="N202" i="19"/>
  <c r="N182" i="19"/>
  <c r="N128" i="19"/>
  <c r="N212" i="19"/>
  <c r="N131" i="19"/>
  <c r="N175" i="19"/>
  <c r="N176" i="19"/>
  <c r="N146" i="19"/>
  <c r="N47" i="19"/>
  <c r="L25" i="1"/>
  <c r="C100" i="19"/>
  <c r="AL62" i="1"/>
  <c r="N101" i="19"/>
  <c r="L62" i="1"/>
  <c r="C101" i="19"/>
  <c r="AG39" i="1"/>
  <c r="N77" i="19"/>
  <c r="L231" i="1"/>
  <c r="C48" i="19"/>
  <c r="L114" i="1"/>
  <c r="C128" i="19"/>
  <c r="L237" i="1"/>
  <c r="C52" i="19"/>
  <c r="L166" i="1"/>
  <c r="C155" i="19"/>
  <c r="L4" i="1"/>
  <c r="C83" i="19"/>
  <c r="L268" i="1"/>
  <c r="C89" i="19"/>
  <c r="L169" i="1"/>
  <c r="C158" i="19"/>
  <c r="L236" i="1"/>
  <c r="C51" i="19"/>
  <c r="U622" i="2"/>
  <c r="V622" i="2" s="1"/>
  <c r="U1711" i="2"/>
  <c r="V1711" i="2" s="1"/>
  <c r="U1927" i="2"/>
  <c r="V1927" i="2" s="1"/>
  <c r="U1653" i="2"/>
  <c r="V1653" i="2" s="1"/>
  <c r="U1341" i="2"/>
  <c r="V1341" i="2" s="1"/>
  <c r="U1050" i="2"/>
  <c r="V1050" i="2" s="1"/>
  <c r="A1219" i="2"/>
  <c r="U1520" i="2"/>
  <c r="V1520" i="2" s="1"/>
  <c r="U1519" i="2"/>
  <c r="V1519" i="2" s="1"/>
  <c r="U1047" i="2"/>
  <c r="V1047" i="2" s="1"/>
  <c r="U1924" i="2"/>
  <c r="V1924" i="2" s="1"/>
  <c r="U1712" i="2"/>
  <c r="V1712" i="2" s="1"/>
  <c r="U1879" i="2"/>
  <c r="V1879" i="2" s="1"/>
  <c r="U1049" i="2"/>
  <c r="V1049" i="2" s="1"/>
  <c r="U1048" i="2"/>
  <c r="V1048" i="2" s="1"/>
  <c r="U365" i="2"/>
  <c r="V365" i="2" s="1"/>
  <c r="U876" i="2"/>
  <c r="V876" i="2" s="1"/>
  <c r="U379" i="2"/>
  <c r="V379" i="2" s="1"/>
  <c r="A892" i="2"/>
  <c r="A803" i="2"/>
  <c r="U1221" i="2"/>
  <c r="V1221" i="2" s="1"/>
  <c r="U775" i="2"/>
  <c r="V775" i="2" s="1"/>
  <c r="A801" i="2"/>
  <c r="A837" i="2"/>
  <c r="A844" i="2"/>
  <c r="A855" i="2"/>
  <c r="A809" i="2"/>
  <c r="A816" i="2"/>
  <c r="A827" i="2"/>
  <c r="A733" i="2"/>
  <c r="A1060" i="2"/>
  <c r="U727" i="2"/>
  <c r="V727" i="2" s="1"/>
  <c r="U1287" i="2"/>
  <c r="V1287" i="2" s="1"/>
  <c r="U774" i="2"/>
  <c r="V774" i="2" s="1"/>
  <c r="U892" i="2"/>
  <c r="V892" i="2" s="1"/>
  <c r="U803" i="2"/>
  <c r="V803" i="2" s="1"/>
  <c r="A1991" i="2"/>
  <c r="A1890" i="2"/>
  <c r="A1744" i="2"/>
  <c r="A1711" i="2"/>
  <c r="U1939" i="2"/>
  <c r="V1939" i="2" s="1"/>
  <c r="U1907" i="2"/>
  <c r="V1907" i="2" s="1"/>
  <c r="U618" i="2"/>
  <c r="V618" i="2" s="1"/>
  <c r="U837" i="2"/>
  <c r="V837" i="2" s="1"/>
  <c r="U855" i="2"/>
  <c r="V855" i="2" s="1"/>
  <c r="U827" i="2"/>
  <c r="V827" i="2" s="1"/>
  <c r="U844" i="2"/>
  <c r="V844" i="2" s="1"/>
  <c r="U801" i="2"/>
  <c r="V801" i="2" s="1"/>
  <c r="U816" i="2"/>
  <c r="V816" i="2" s="1"/>
  <c r="U809" i="2"/>
  <c r="V809" i="2" s="1"/>
  <c r="U1288" i="2"/>
  <c r="V1288" i="2" s="1"/>
  <c r="U728" i="2"/>
  <c r="V728" i="2" s="1"/>
  <c r="A1288" i="2"/>
  <c r="A728" i="2"/>
  <c r="A1754" i="2"/>
  <c r="A1653" i="2"/>
  <c r="A1221" i="2"/>
  <c r="A775" i="2"/>
  <c r="U1692" i="2"/>
  <c r="V1692" i="2" s="1"/>
  <c r="U1923" i="2"/>
  <c r="V1923" i="2" s="1"/>
  <c r="A1287" i="2"/>
  <c r="A727" i="2"/>
  <c r="A1815" i="2"/>
  <c r="A618" i="2"/>
  <c r="A1923" i="2"/>
  <c r="A1692" i="2"/>
  <c r="A1906" i="2"/>
  <c r="A1938" i="2"/>
  <c r="A785" i="2"/>
  <c r="A380" i="2"/>
  <c r="A379" i="2"/>
  <c r="U571" i="2"/>
  <c r="V571" i="2" s="1"/>
  <c r="A1887" i="2"/>
  <c r="A1879" i="2"/>
  <c r="U1938" i="2"/>
  <c r="V1938" i="2" s="1"/>
  <c r="U785" i="2"/>
  <c r="V785" i="2" s="1"/>
  <c r="U1906" i="2"/>
  <c r="V1906" i="2" s="1"/>
  <c r="A367" i="2"/>
  <c r="A893" i="2"/>
  <c r="A1804" i="2"/>
  <c r="A784" i="2"/>
  <c r="A1796" i="2"/>
  <c r="A1649" i="2"/>
  <c r="A907" i="2"/>
  <c r="A1928" i="2"/>
  <c r="A1222" i="2"/>
  <c r="A1907" i="2"/>
  <c r="A1939" i="2"/>
  <c r="U893" i="2"/>
  <c r="V893" i="2" s="1"/>
  <c r="U367" i="2"/>
  <c r="V367" i="2" s="1"/>
  <c r="U1991" i="2"/>
  <c r="V1991" i="2" s="1"/>
  <c r="U1890" i="2"/>
  <c r="V1890" i="2" s="1"/>
  <c r="U1744" i="2"/>
  <c r="V1744" i="2" s="1"/>
  <c r="U1796" i="2"/>
  <c r="V1796" i="2" s="1"/>
  <c r="U1649" i="2"/>
  <c r="V1649" i="2" s="1"/>
  <c r="U784" i="2"/>
  <c r="V784" i="2" s="1"/>
  <c r="U1222" i="2"/>
  <c r="V1222" i="2" s="1"/>
  <c r="U907" i="2"/>
  <c r="V907" i="2" s="1"/>
  <c r="U1928" i="2"/>
  <c r="V1928" i="2" s="1"/>
  <c r="U896" i="2"/>
  <c r="V896" i="2" s="1"/>
  <c r="A1231" i="2"/>
  <c r="A442" i="2"/>
  <c r="U1231" i="2"/>
  <c r="V1231" i="2" s="1"/>
  <c r="U442" i="2"/>
  <c r="V442" i="2" s="1"/>
  <c r="U1940" i="2"/>
  <c r="V1940" i="2" s="1"/>
  <c r="U1710" i="2"/>
  <c r="V1710" i="2" s="1"/>
  <c r="A1940" i="2"/>
  <c r="A1710" i="2"/>
  <c r="L252" i="1"/>
  <c r="L227" i="1"/>
  <c r="L42" i="1"/>
  <c r="L312" i="1"/>
  <c r="L193" i="1"/>
  <c r="L251" i="1"/>
  <c r="L67" i="1"/>
  <c r="L207" i="1"/>
  <c r="U1815" i="2"/>
  <c r="V1815" i="2" s="1"/>
  <c r="U1887" i="2"/>
  <c r="V1887" i="2" s="1"/>
  <c r="U1810" i="2"/>
  <c r="V1810" i="2" s="1"/>
  <c r="U1846" i="2"/>
  <c r="V1846" i="2" s="1"/>
  <c r="A1931" i="2"/>
  <c r="A1914" i="2"/>
  <c r="U1728" i="2"/>
  <c r="V1728" i="2" s="1"/>
  <c r="U1972" i="2"/>
  <c r="V1972" i="2" s="1"/>
  <c r="U1735" i="2"/>
  <c r="V1735" i="2" s="1"/>
  <c r="U1817" i="2"/>
  <c r="V1817" i="2" s="1"/>
  <c r="U1920" i="2"/>
  <c r="V1920" i="2" s="1"/>
  <c r="U1804" i="2"/>
  <c r="V1804" i="2" s="1"/>
  <c r="U1847" i="2"/>
  <c r="V1847" i="2" s="1"/>
  <c r="U1752" i="2"/>
  <c r="V1752" i="2" s="1"/>
  <c r="U1898" i="2"/>
  <c r="V1898" i="2" s="1"/>
  <c r="A1817" i="2"/>
  <c r="A1920" i="2"/>
  <c r="A1491" i="2"/>
  <c r="A1847" i="2"/>
  <c r="A1533" i="2"/>
  <c r="A1532" i="2"/>
  <c r="U1758" i="2"/>
  <c r="V1758" i="2" s="1"/>
  <c r="U1982" i="2"/>
  <c r="V1982" i="2" s="1"/>
  <c r="U1754" i="2"/>
  <c r="V1754" i="2" s="1"/>
  <c r="U1844" i="2"/>
  <c r="V1844" i="2" s="1"/>
  <c r="A1810" i="2"/>
  <c r="A1913" i="2"/>
  <c r="A1755" i="2"/>
  <c r="U1932" i="2"/>
  <c r="V1932" i="2" s="1"/>
  <c r="A1844" i="2"/>
  <c r="U1757" i="2"/>
  <c r="V1757" i="2" s="1"/>
  <c r="U1964" i="2"/>
  <c r="V1964" i="2" s="1"/>
  <c r="U1981" i="2"/>
  <c r="V1981" i="2" s="1"/>
  <c r="U1720" i="2"/>
  <c r="V1720" i="2" s="1"/>
  <c r="U1845" i="2"/>
  <c r="V1845" i="2" s="1"/>
  <c r="A1546" i="2"/>
  <c r="A1735" i="2"/>
  <c r="A1972" i="2"/>
  <c r="A1728" i="2"/>
  <c r="A1752" i="2"/>
  <c r="A1898" i="2"/>
  <c r="U1756" i="2"/>
  <c r="V1756" i="2" s="1"/>
  <c r="U1915" i="2"/>
  <c r="V1915" i="2" s="1"/>
  <c r="U1980" i="2"/>
  <c r="V1980" i="2" s="1"/>
  <c r="A1541" i="2"/>
  <c r="A1536" i="2"/>
  <c r="A1932" i="2"/>
  <c r="U1759" i="2"/>
  <c r="V1759" i="2" s="1"/>
  <c r="U1931" i="2"/>
  <c r="V1931" i="2" s="1"/>
  <c r="U1914" i="2"/>
  <c r="V1914" i="2" s="1"/>
  <c r="A1758" i="2"/>
  <c r="A1982" i="2"/>
  <c r="A1964" i="2"/>
  <c r="A1757" i="2"/>
  <c r="A1981" i="2"/>
  <c r="A1720" i="2"/>
  <c r="A1845" i="2"/>
  <c r="U1755" i="2"/>
  <c r="V1755" i="2" s="1"/>
  <c r="U1913" i="2"/>
  <c r="V1913" i="2" s="1"/>
  <c r="A1915" i="2"/>
  <c r="A1756" i="2"/>
  <c r="A1980" i="2"/>
  <c r="U1533" i="2"/>
  <c r="V1533" i="2" s="1"/>
  <c r="U777" i="2"/>
  <c r="V777" i="2" s="1"/>
  <c r="A902" i="2"/>
  <c r="A1357" i="2"/>
  <c r="A1056" i="2"/>
  <c r="U730" i="2"/>
  <c r="V730" i="2" s="1"/>
  <c r="U904" i="2"/>
  <c r="V904" i="2" s="1"/>
  <c r="U1538" i="2"/>
  <c r="V1538" i="2" s="1"/>
  <c r="U910" i="2"/>
  <c r="V910" i="2" s="1"/>
  <c r="A1335" i="2"/>
  <c r="A1602" i="2"/>
  <c r="A1334" i="2"/>
  <c r="A1539" i="2"/>
  <c r="U1336" i="2"/>
  <c r="V1336" i="2" s="1"/>
  <c r="U968" i="2"/>
  <c r="V968" i="2" s="1"/>
  <c r="U1027" i="2"/>
  <c r="V1027" i="2" s="1"/>
  <c r="U733" i="2"/>
  <c r="V733" i="2" s="1"/>
  <c r="U1343" i="2"/>
  <c r="V1343" i="2" s="1"/>
  <c r="U881" i="2"/>
  <c r="V881" i="2" s="1"/>
  <c r="A1547" i="2"/>
  <c r="A1526" i="2"/>
  <c r="A1661" i="2"/>
  <c r="A779" i="2"/>
  <c r="A1540" i="2"/>
  <c r="A777" i="2"/>
  <c r="A730" i="2"/>
  <c r="A1538" i="2"/>
  <c r="A910" i="2"/>
  <c r="U860" i="2"/>
  <c r="V860" i="2" s="1"/>
  <c r="U849" i="2"/>
  <c r="V849" i="2" s="1"/>
  <c r="U805" i="2"/>
  <c r="V805" i="2" s="1"/>
  <c r="U821" i="2"/>
  <c r="V821" i="2" s="1"/>
  <c r="U832" i="2"/>
  <c r="V832" i="2" s="1"/>
  <c r="U842" i="2"/>
  <c r="V842" i="2" s="1"/>
  <c r="U814" i="2"/>
  <c r="V814" i="2" s="1"/>
  <c r="U1601" i="2"/>
  <c r="V1601" i="2" s="1"/>
  <c r="U1543" i="2"/>
  <c r="V1543" i="2" s="1"/>
  <c r="U1537" i="2"/>
  <c r="V1537" i="2" s="1"/>
  <c r="U619" i="2"/>
  <c r="V619" i="2" s="1"/>
  <c r="U1546" i="2"/>
  <c r="V1546" i="2" s="1"/>
  <c r="U1598" i="2"/>
  <c r="V1598" i="2" s="1"/>
  <c r="A1055" i="2"/>
  <c r="A1537" i="2"/>
  <c r="A619" i="2"/>
  <c r="A1336" i="2"/>
  <c r="A968" i="2"/>
  <c r="A1027" i="2"/>
  <c r="A1343" i="2"/>
  <c r="A1545" i="2"/>
  <c r="A624" i="2"/>
  <c r="A623" i="2"/>
  <c r="U1544" i="2"/>
  <c r="V1544" i="2" s="1"/>
  <c r="U1545" i="2"/>
  <c r="V1545" i="2" s="1"/>
  <c r="U1600" i="2"/>
  <c r="V1600" i="2" s="1"/>
  <c r="U623" i="2"/>
  <c r="V623" i="2" s="1"/>
  <c r="A1358" i="2"/>
  <c r="A1544" i="2"/>
  <c r="A1600" i="2"/>
  <c r="A1527" i="2"/>
  <c r="U1599" i="2"/>
  <c r="V1599" i="2" s="1"/>
  <c r="U1541" i="2"/>
  <c r="V1541" i="2" s="1"/>
  <c r="A970" i="2"/>
  <c r="A1599" i="2"/>
  <c r="U1602" i="2"/>
  <c r="V1602" i="2" s="1"/>
  <c r="U1334" i="2"/>
  <c r="V1334" i="2" s="1"/>
  <c r="U1527" i="2"/>
  <c r="V1527" i="2" s="1"/>
  <c r="U1536" i="2"/>
  <c r="V1536" i="2" s="1"/>
  <c r="A1225" i="2"/>
  <c r="A1534" i="2"/>
  <c r="A807" i="2"/>
  <c r="A897" i="2"/>
  <c r="U1547" i="2"/>
  <c r="V1547" i="2" s="1"/>
  <c r="U1661" i="2"/>
  <c r="V1661" i="2" s="1"/>
  <c r="U1539" i="2"/>
  <c r="V1539" i="2" s="1"/>
  <c r="U1540" i="2"/>
  <c r="V1540" i="2" s="1"/>
  <c r="U1532" i="2"/>
  <c r="V1532" i="2" s="1"/>
  <c r="U1534" i="2"/>
  <c r="V1534" i="2" s="1"/>
  <c r="U897" i="2"/>
  <c r="V897" i="2" s="1"/>
  <c r="U807" i="2"/>
  <c r="V807" i="2" s="1"/>
  <c r="A842" i="2"/>
  <c r="A849" i="2"/>
  <c r="A814" i="2"/>
  <c r="A805" i="2"/>
  <c r="A821" i="2"/>
  <c r="A860" i="2"/>
  <c r="A832" i="2"/>
  <c r="A882" i="2"/>
  <c r="A881" i="2"/>
  <c r="U1526" i="2"/>
  <c r="V1526" i="2" s="1"/>
  <c r="U1491" i="2"/>
  <c r="V1491" i="2" s="1"/>
  <c r="A1029" i="2"/>
  <c r="U1357" i="2"/>
  <c r="V1357" i="2" s="1"/>
  <c r="U1056" i="2"/>
  <c r="V1056" i="2" s="1"/>
  <c r="U1360" i="2"/>
  <c r="V1360" i="2" s="1"/>
  <c r="U1225" i="2"/>
  <c r="V1225" i="2" s="1"/>
  <c r="A1399" i="2"/>
  <c r="A973" i="2"/>
  <c r="A1337" i="2"/>
  <c r="A1416" i="2"/>
  <c r="A1360" i="2"/>
  <c r="A1483" i="2"/>
  <c r="U1335" i="2"/>
  <c r="V1335" i="2" s="1"/>
  <c r="A1484" i="2"/>
  <c r="U1399" i="2"/>
  <c r="V1399" i="2" s="1"/>
  <c r="A1054" i="2"/>
  <c r="U1358" i="2"/>
  <c r="V1358" i="2" s="1"/>
  <c r="U1337" i="2"/>
  <c r="V1337" i="2" s="1"/>
  <c r="U1054" i="2"/>
  <c r="V1054" i="2" s="1"/>
  <c r="U1055" i="2"/>
  <c r="V1055" i="2" s="1"/>
  <c r="U1060" i="2"/>
  <c r="V1060" i="2" s="1"/>
  <c r="U970" i="2"/>
  <c r="V970" i="2" s="1"/>
  <c r="U1029" i="2"/>
  <c r="V1029" i="2" s="1"/>
  <c r="U1483" i="2"/>
  <c r="V1483" i="2" s="1"/>
  <c r="U647" i="2"/>
  <c r="V647" i="2" s="1"/>
  <c r="U624" i="2"/>
  <c r="V624" i="2" s="1"/>
  <c r="U902" i="2"/>
  <c r="V902" i="2" s="1"/>
  <c r="T338" i="2"/>
  <c r="T1215" i="2"/>
  <c r="T689" i="2"/>
  <c r="T771" i="2"/>
  <c r="T922" i="2"/>
  <c r="T1000" i="2"/>
  <c r="T1244" i="2"/>
  <c r="T1407" i="2"/>
  <c r="T765" i="2"/>
  <c r="T935" i="2"/>
  <c r="T1293" i="2"/>
  <c r="T160" i="2"/>
  <c r="T647" i="2"/>
  <c r="T1427" i="2"/>
  <c r="T1480" i="2"/>
  <c r="T355" i="2"/>
  <c r="T735" i="2"/>
  <c r="T961" i="2"/>
  <c r="T1116" i="2"/>
  <c r="T395" i="2"/>
  <c r="T665" i="2"/>
  <c r="T749" i="2"/>
  <c r="T918" i="2"/>
  <c r="T1176" i="2"/>
  <c r="T426" i="2"/>
  <c r="T933" i="2"/>
  <c r="T1291" i="2"/>
  <c r="T669" i="2"/>
  <c r="T949" i="2"/>
  <c r="T1305" i="2"/>
  <c r="T822" i="2"/>
  <c r="T806" i="2"/>
  <c r="T843" i="2"/>
  <c r="T815" i="2"/>
  <c r="T850" i="2"/>
  <c r="T861" i="2"/>
  <c r="T833" i="2"/>
  <c r="T928" i="2"/>
  <c r="T1413" i="2"/>
  <c r="T734" i="2"/>
  <c r="T960" i="2"/>
  <c r="U1137" i="2"/>
  <c r="V1137" i="2" s="1"/>
  <c r="A230" i="2"/>
  <c r="A642" i="2"/>
  <c r="A808" i="2"/>
  <c r="A898" i="2"/>
  <c r="A1281" i="2"/>
  <c r="U752" i="2"/>
  <c r="V752" i="2" s="1"/>
  <c r="U899" i="2"/>
  <c r="V899" i="2" s="1"/>
  <c r="U1381" i="2"/>
  <c r="V1381" i="2" s="1"/>
  <c r="U789" i="2"/>
  <c r="V789" i="2" s="1"/>
  <c r="U1030" i="2"/>
  <c r="V1030" i="2" s="1"/>
  <c r="A712" i="2"/>
  <c r="A1445" i="2"/>
  <c r="A903" i="2"/>
  <c r="A899" i="2"/>
  <c r="A1381" i="2"/>
  <c r="A752" i="2"/>
  <c r="A789" i="2"/>
  <c r="A1030" i="2"/>
  <c r="U1294" i="2"/>
  <c r="V1294" i="2" s="1"/>
  <c r="U1480" i="2"/>
  <c r="V1480" i="2" s="1"/>
  <c r="U778" i="2"/>
  <c r="V778" i="2" s="1"/>
  <c r="U1282" i="2"/>
  <c r="V1282" i="2" s="1"/>
  <c r="U1416" i="2"/>
  <c r="V1416" i="2" s="1"/>
  <c r="A255" i="2"/>
  <c r="A1294" i="2"/>
  <c r="T694" i="2"/>
  <c r="T987" i="2"/>
  <c r="T640" i="2"/>
  <c r="T1139" i="2"/>
  <c r="T1353" i="2"/>
  <c r="T259" i="2"/>
  <c r="T1007" i="2"/>
  <c r="T930" i="2"/>
  <c r="T927" i="2"/>
  <c r="T229" i="2"/>
  <c r="T1404" i="2"/>
  <c r="T964" i="2"/>
  <c r="T1030" i="2"/>
  <c r="T929" i="2"/>
  <c r="T1120" i="2"/>
  <c r="T1285" i="2"/>
  <c r="T1417" i="2"/>
  <c r="T1258" i="2"/>
  <c r="T1468" i="2"/>
  <c r="T668" i="2"/>
  <c r="T948" i="2"/>
  <c r="T1304" i="2"/>
  <c r="T228" i="2"/>
  <c r="T1124" i="2"/>
  <c r="T1274" i="2"/>
  <c r="T1395" i="2"/>
  <c r="T240" i="2"/>
  <c r="T620" i="2"/>
  <c r="T1198" i="2"/>
  <c r="T680" i="2"/>
  <c r="T753" i="2"/>
  <c r="T789" i="2"/>
  <c r="T1442" i="2"/>
  <c r="T670" i="2"/>
  <c r="T950" i="2"/>
  <c r="T1306" i="2"/>
  <c r="A974" i="2"/>
  <c r="A1472" i="2"/>
  <c r="A1137" i="2"/>
  <c r="A1259" i="2"/>
  <c r="A1473" i="2"/>
  <c r="A229" i="2"/>
  <c r="T678" i="2"/>
  <c r="T921" i="2"/>
  <c r="T999" i="2"/>
  <c r="T1243" i="2"/>
  <c r="T506" i="2"/>
  <c r="T938" i="2"/>
  <c r="T1059" i="2"/>
  <c r="T183" i="2"/>
  <c r="T709" i="2"/>
  <c r="T1153" i="2"/>
  <c r="T1346" i="2"/>
  <c r="T360" i="2"/>
  <c r="T1379" i="2"/>
  <c r="T691" i="2"/>
  <c r="T924" i="2"/>
  <c r="T1002" i="2"/>
  <c r="T1246" i="2"/>
  <c r="T646" i="2"/>
  <c r="T931" i="2"/>
  <c r="T1412" i="2"/>
  <c r="T1257" i="2"/>
  <c r="T1467" i="2"/>
  <c r="T1259" i="2"/>
  <c r="T1473" i="2"/>
  <c r="T630" i="2"/>
  <c r="T953" i="2"/>
  <c r="T1189" i="2"/>
  <c r="T1152" i="2"/>
  <c r="T1321" i="2"/>
  <c r="T1265" i="2"/>
  <c r="T1487" i="2"/>
  <c r="T184" i="2"/>
  <c r="T710" i="2"/>
  <c r="T1154" i="2"/>
  <c r="T696" i="2"/>
  <c r="T989" i="2"/>
  <c r="T263" i="2"/>
  <c r="T1372" i="2"/>
  <c r="T236" i="2"/>
  <c r="T913" i="2"/>
  <c r="U1330" i="2"/>
  <c r="V1330" i="2" s="1"/>
  <c r="U648" i="2"/>
  <c r="V648" i="2" s="1"/>
  <c r="U732" i="2"/>
  <c r="V732" i="2" s="1"/>
  <c r="U737" i="2"/>
  <c r="V737" i="2" s="1"/>
  <c r="U969" i="2"/>
  <c r="V969" i="2" s="1"/>
  <c r="U711" i="2"/>
  <c r="V711" i="2" s="1"/>
  <c r="U1484" i="2"/>
  <c r="V1484" i="2" s="1"/>
  <c r="U779" i="2"/>
  <c r="V779" i="2" s="1"/>
  <c r="U1018" i="2"/>
  <c r="V1018" i="2" s="1"/>
  <c r="U1409" i="2"/>
  <c r="V1409" i="2" s="1"/>
  <c r="U644" i="2"/>
  <c r="V644" i="2" s="1"/>
  <c r="U780" i="2"/>
  <c r="V780" i="2" s="1"/>
  <c r="U642" i="2"/>
  <c r="V642" i="2" s="1"/>
  <c r="U808" i="2"/>
  <c r="V808" i="2" s="1"/>
  <c r="U898" i="2"/>
  <c r="V898" i="2" s="1"/>
  <c r="U1281" i="2"/>
  <c r="V1281" i="2" s="1"/>
  <c r="A355" i="2"/>
  <c r="A806" i="2"/>
  <c r="A822" i="2"/>
  <c r="A815" i="2"/>
  <c r="A850" i="2"/>
  <c r="A861" i="2"/>
  <c r="A833" i="2"/>
  <c r="A843" i="2"/>
  <c r="T312" i="2"/>
  <c r="T790" i="2"/>
  <c r="T713" i="2"/>
  <c r="T1147" i="2"/>
  <c r="T1191" i="2"/>
  <c r="T1322" i="2"/>
  <c r="T1386" i="2"/>
  <c r="T1456" i="2"/>
  <c r="T235" i="2"/>
  <c r="T1371" i="2"/>
  <c r="T683" i="2"/>
  <c r="T756" i="2"/>
  <c r="T1310" i="2"/>
  <c r="T1445" i="2"/>
  <c r="T677" i="2"/>
  <c r="T920" i="2"/>
  <c r="T998" i="2"/>
  <c r="T1208" i="2"/>
  <c r="T685" i="2"/>
  <c r="T1012" i="2"/>
  <c r="T952" i="2"/>
  <c r="T1136" i="2"/>
  <c r="T1130" i="2"/>
  <c r="T1186" i="2"/>
  <c r="T1158" i="2"/>
  <c r="T1313" i="2"/>
  <c r="T1450" i="2"/>
  <c r="T1302" i="2"/>
  <c r="T446" i="2"/>
  <c r="T645" i="2"/>
  <c r="T295" i="2"/>
  <c r="T738" i="2"/>
  <c r="T1008" i="2"/>
  <c r="T1328" i="2"/>
  <c r="T255" i="2"/>
  <c r="T1212" i="2"/>
  <c r="T1307" i="2"/>
  <c r="T639" i="2"/>
  <c r="T1143" i="2"/>
  <c r="T1270" i="2"/>
  <c r="T706" i="2"/>
  <c r="T978" i="2"/>
  <c r="T763" i="2"/>
  <c r="T1253" i="2"/>
  <c r="A1162" i="2"/>
  <c r="A962" i="2"/>
  <c r="A736" i="2"/>
  <c r="A160" i="2"/>
  <c r="A647" i="2"/>
  <c r="A905" i="2"/>
  <c r="T378" i="2"/>
  <c r="T956" i="2"/>
  <c r="T1022" i="2"/>
  <c r="T1332" i="2"/>
  <c r="T1365" i="2"/>
  <c r="A734" i="2"/>
  <c r="A645" i="2"/>
  <c r="T755" i="2"/>
  <c r="T682" i="2"/>
  <c r="T796" i="2"/>
  <c r="T1129" i="2"/>
  <c r="T1010" i="2"/>
  <c r="T1157" i="2"/>
  <c r="T1364" i="2"/>
  <c r="T1181" i="2"/>
  <c r="T1444" i="2"/>
  <c r="T1425" i="2"/>
  <c r="T1475" i="2"/>
  <c r="T762" i="2"/>
  <c r="T1213" i="2"/>
  <c r="T10" i="2"/>
  <c r="T624" i="2"/>
  <c r="T667" i="2"/>
  <c r="T947" i="2"/>
  <c r="T1298" i="2"/>
  <c r="T638" i="2"/>
  <c r="T1142" i="2"/>
  <c r="T1323" i="2"/>
  <c r="T1426" i="2"/>
  <c r="T1476" i="2"/>
  <c r="T376" i="2"/>
  <c r="T954" i="2"/>
  <c r="T1016" i="2"/>
  <c r="T1324" i="2"/>
  <c r="T298" i="2"/>
  <c r="T1308" i="2"/>
  <c r="T625" i="2"/>
  <c r="T752" i="2"/>
  <c r="T899" i="2"/>
  <c r="T1178" i="2"/>
  <c r="T1381" i="2"/>
  <c r="A969" i="2"/>
  <c r="A737" i="2"/>
  <c r="T230" i="2"/>
  <c r="T642" i="2"/>
  <c r="T808" i="2"/>
  <c r="T926" i="2"/>
  <c r="T898" i="2"/>
  <c r="T1281" i="2"/>
  <c r="T1438" i="2"/>
  <c r="U1162" i="2"/>
  <c r="V1162" i="2" s="1"/>
  <c r="U731" i="2"/>
  <c r="V731" i="2" s="1"/>
  <c r="U641" i="2"/>
  <c r="V641" i="2" s="1"/>
  <c r="U1149" i="2"/>
  <c r="V1149" i="2" s="1"/>
  <c r="U1458" i="2"/>
  <c r="V1458" i="2" s="1"/>
  <c r="U736" i="2"/>
  <c r="V736" i="2" s="1"/>
  <c r="U962" i="2"/>
  <c r="V962" i="2" s="1"/>
  <c r="U905" i="2"/>
  <c r="V905" i="2" s="1"/>
  <c r="A1448" i="2"/>
  <c r="A445" i="2"/>
  <c r="T698" i="2"/>
  <c r="T942" i="2"/>
  <c r="T1137" i="2"/>
  <c r="T1185" i="2"/>
  <c r="T1361" i="2"/>
  <c r="T764" i="2"/>
  <c r="T932" i="2"/>
  <c r="T1290" i="2"/>
  <c r="T766" i="2"/>
  <c r="T937" i="2"/>
  <c r="T1295" i="2"/>
  <c r="T695" i="2"/>
  <c r="T988" i="2"/>
  <c r="T393" i="2"/>
  <c r="T663" i="2"/>
  <c r="T747" i="2"/>
  <c r="T916" i="2"/>
  <c r="T1174" i="2"/>
  <c r="T339" i="2"/>
  <c r="T1238" i="2"/>
  <c r="T285" i="2"/>
  <c r="T1264" i="2"/>
  <c r="T1486" i="2"/>
  <c r="T223" i="2"/>
  <c r="T773" i="2"/>
  <c r="T1227" i="2"/>
  <c r="T700" i="2"/>
  <c r="T944" i="2"/>
  <c r="T791" i="2"/>
  <c r="T714" i="2"/>
  <c r="T1148" i="2"/>
  <c r="T1192" i="2"/>
  <c r="T1349" i="2"/>
  <c r="T1457" i="2"/>
  <c r="T1387" i="2"/>
  <c r="T392" i="2"/>
  <c r="T662" i="2"/>
  <c r="T1173" i="2"/>
  <c r="T707" i="2"/>
  <c r="T1145" i="2"/>
  <c r="T1190" i="2"/>
  <c r="T629" i="2"/>
  <c r="T797" i="2"/>
  <c r="T686" i="2"/>
  <c r="T760" i="2"/>
  <c r="T1013" i="2"/>
  <c r="T1159" i="2"/>
  <c r="T1131" i="2"/>
  <c r="T1187" i="2"/>
  <c r="T1451" i="2"/>
  <c r="T641" i="2"/>
  <c r="T731" i="2"/>
  <c r="T792" i="2"/>
  <c r="T1149" i="2"/>
  <c r="T1193" i="2"/>
  <c r="T1388" i="2"/>
  <c r="T1350" i="2"/>
  <c r="T1458" i="2"/>
  <c r="T687" i="2"/>
  <c r="T798" i="2"/>
  <c r="T1014" i="2"/>
  <c r="T1160" i="2"/>
  <c r="T1132" i="2"/>
  <c r="T1452" i="2"/>
  <c r="T1314" i="2"/>
  <c r="T1303" i="2"/>
  <c r="T769" i="2"/>
  <c r="T1084" i="2"/>
  <c r="T1163" i="2"/>
  <c r="T1025" i="2"/>
  <c r="T1422" i="2"/>
  <c r="T1393" i="2"/>
  <c r="T443" i="2"/>
  <c r="T936" i="2"/>
  <c r="T1294" i="2"/>
  <c r="T1267" i="2"/>
  <c r="U714" i="2"/>
  <c r="V714" i="2" s="1"/>
  <c r="U1148" i="2"/>
  <c r="V1148" i="2" s="1"/>
  <c r="U1349" i="2"/>
  <c r="V1349" i="2" s="1"/>
  <c r="U620" i="2"/>
  <c r="V620" i="2" s="1"/>
  <c r="U822" i="2"/>
  <c r="V822" i="2" s="1"/>
  <c r="U833" i="2"/>
  <c r="V833" i="2" s="1"/>
  <c r="U806" i="2"/>
  <c r="V806" i="2" s="1"/>
  <c r="U843" i="2"/>
  <c r="V843" i="2" s="1"/>
  <c r="U815" i="2"/>
  <c r="V815" i="2" s="1"/>
  <c r="U850" i="2"/>
  <c r="V850" i="2" s="1"/>
  <c r="U861" i="2"/>
  <c r="V861" i="2" s="1"/>
  <c r="U993" i="2"/>
  <c r="V993" i="2" s="1"/>
  <c r="A1480" i="2"/>
  <c r="A236" i="2"/>
  <c r="A778" i="2"/>
  <c r="A1282" i="2"/>
  <c r="T1023" i="2"/>
  <c r="T1333" i="2"/>
  <c r="T14" i="2"/>
  <c r="T1029" i="2"/>
  <c r="T778" i="2"/>
  <c r="T1282" i="2"/>
  <c r="T1410" i="2"/>
  <c r="T330" i="2"/>
  <c r="T1214" i="2"/>
  <c r="T1266" i="2"/>
  <c r="T1028" i="2"/>
  <c r="T1203" i="2"/>
  <c r="T628" i="2"/>
  <c r="T979" i="2"/>
  <c r="T1182" i="2"/>
  <c r="T1446" i="2"/>
  <c r="T1311" i="2"/>
  <c r="T358" i="2"/>
  <c r="T1376" i="2"/>
  <c r="T673" i="2"/>
  <c r="T1003" i="2"/>
  <c r="T1209" i="2"/>
  <c r="T377" i="2"/>
  <c r="T955" i="2"/>
  <c r="T1017" i="2"/>
  <c r="T1355" i="2"/>
  <c r="T1331" i="2"/>
  <c r="T767" i="2"/>
  <c r="T903" i="2"/>
  <c r="T1414" i="2"/>
  <c r="T674" i="2"/>
  <c r="T1004" i="2"/>
  <c r="T1247" i="2"/>
  <c r="T1435" i="2"/>
  <c r="T1428" i="2"/>
  <c r="T1481" i="2"/>
  <c r="T449" i="2"/>
  <c r="T660" i="2"/>
  <c r="T1169" i="2"/>
  <c r="U882" i="2"/>
  <c r="V882" i="2" s="1"/>
  <c r="U645" i="2"/>
  <c r="V645" i="2" s="1"/>
  <c r="U646" i="2"/>
  <c r="V646" i="2" s="1"/>
  <c r="A1330" i="2"/>
  <c r="A648" i="2"/>
  <c r="A732" i="2"/>
  <c r="A583" i="2"/>
  <c r="A711" i="2"/>
  <c r="A364" i="2"/>
  <c r="A644" i="2"/>
  <c r="A780" i="2"/>
  <c r="T1268" i="2"/>
  <c r="T233" i="2"/>
  <c r="T902" i="2"/>
  <c r="T974" i="2"/>
  <c r="T1472" i="2"/>
  <c r="T627" i="2"/>
  <c r="T679" i="2"/>
  <c r="T758" i="2"/>
  <c r="T787" i="2"/>
  <c r="T976" i="2"/>
  <c r="T1009" i="2"/>
  <c r="T1115" i="2"/>
  <c r="T1114" i="2"/>
  <c r="T1179" i="2"/>
  <c r="T1146" i="2"/>
  <c r="T1309" i="2"/>
  <c r="T1362" i="2"/>
  <c r="T1383" i="2"/>
  <c r="T1441" i="2"/>
  <c r="T1420" i="2"/>
  <c r="T357" i="2"/>
  <c r="T1347" i="2"/>
  <c r="T648" i="2"/>
  <c r="T732" i="2"/>
  <c r="T793" i="2"/>
  <c r="T1194" i="2"/>
  <c r="T1150" i="2"/>
  <c r="T1459" i="2"/>
  <c r="T1389" i="2"/>
  <c r="T1351" i="2"/>
  <c r="T356" i="2"/>
  <c r="T736" i="2"/>
  <c r="T962" i="2"/>
  <c r="T975" i="2"/>
  <c r="T1280" i="2"/>
  <c r="T1402" i="2"/>
  <c r="T712" i="2"/>
  <c r="T981" i="2"/>
  <c r="T1126" i="2"/>
  <c r="T1255" i="2"/>
  <c r="T1315" i="2"/>
  <c r="T1424" i="2"/>
  <c r="T1455" i="2"/>
  <c r="T699" i="2"/>
  <c r="T943" i="2"/>
  <c r="T768" i="2"/>
  <c r="T1063" i="2"/>
  <c r="T1201" i="2"/>
  <c r="T1286" i="2"/>
  <c r="A1018" i="2"/>
  <c r="A1409" i="2"/>
  <c r="T895" i="2"/>
  <c r="T951" i="2"/>
  <c r="T977" i="2"/>
  <c r="T1156" i="2"/>
  <c r="T1183" i="2"/>
  <c r="T1299" i="2"/>
  <c r="T1128" i="2"/>
  <c r="T1447" i="2"/>
  <c r="U643" i="2"/>
  <c r="V643" i="2" s="1"/>
  <c r="A643" i="2"/>
  <c r="T394" i="2"/>
  <c r="T664" i="2"/>
  <c r="T748" i="2"/>
  <c r="T917" i="2"/>
  <c r="T1175" i="2"/>
  <c r="T362" i="2"/>
  <c r="T1382" i="2"/>
  <c r="T737" i="2"/>
  <c r="T969" i="2"/>
  <c r="T739" i="2"/>
  <c r="T957" i="2"/>
  <c r="T1134" i="2"/>
  <c r="T391" i="2"/>
  <c r="T661" i="2"/>
  <c r="T1170" i="2"/>
  <c r="T666" i="2"/>
  <c r="T919" i="2"/>
  <c r="T1177" i="2"/>
  <c r="T364" i="2"/>
  <c r="T644" i="2"/>
  <c r="T780" i="2"/>
  <c r="T1284" i="2"/>
  <c r="T1440" i="2"/>
  <c r="T636" i="2"/>
  <c r="T1111" i="2"/>
  <c r="T1318" i="2"/>
  <c r="T1463" i="2"/>
  <c r="U1400" i="2"/>
  <c r="V1400" i="2" s="1"/>
  <c r="A1149" i="2"/>
  <c r="A641" i="2"/>
  <c r="A1458" i="2"/>
  <c r="A731" i="2"/>
  <c r="T690" i="2"/>
  <c r="T923" i="2"/>
  <c r="T1001" i="2"/>
  <c r="T1245" i="2"/>
  <c r="T1408" i="2"/>
  <c r="T1140" i="2"/>
  <c r="T1354" i="2"/>
  <c r="T672" i="2"/>
  <c r="T939" i="2"/>
  <c r="T1296" i="2"/>
  <c r="T583" i="2"/>
  <c r="T711" i="2"/>
  <c r="T959" i="2"/>
  <c r="T675" i="2"/>
  <c r="T1005" i="2"/>
  <c r="T1248" i="2"/>
  <c r="T1436" i="2"/>
  <c r="U974" i="2"/>
  <c r="V974" i="2" s="1"/>
  <c r="U1472" i="2"/>
  <c r="V1472" i="2" s="1"/>
  <c r="U712" i="2"/>
  <c r="V712" i="2" s="1"/>
  <c r="U1448" i="2"/>
  <c r="V1448" i="2" s="1"/>
  <c r="U973" i="2"/>
  <c r="V973" i="2" s="1"/>
  <c r="U903" i="2"/>
  <c r="V903" i="2" s="1"/>
  <c r="A714" i="2"/>
  <c r="A1349" i="2"/>
  <c r="A1148" i="2"/>
  <c r="A620" i="2"/>
  <c r="T232" i="2"/>
  <c r="T1218" i="2"/>
  <c r="T181" i="2"/>
  <c r="T925" i="2"/>
  <c r="T688" i="2"/>
  <c r="T761" i="2"/>
  <c r="T799" i="2"/>
  <c r="T1188" i="2"/>
  <c r="T1144" i="2"/>
  <c r="T1320" i="2"/>
  <c r="T1453" i="2"/>
  <c r="T681" i="2"/>
  <c r="T788" i="2"/>
  <c r="T754" i="2"/>
  <c r="T901" i="2"/>
  <c r="T1135" i="2"/>
  <c r="T1180" i="2"/>
  <c r="T1161" i="2"/>
  <c r="T1363" i="2"/>
  <c r="T1384" i="2"/>
  <c r="T1443" i="2"/>
  <c r="T398" i="2"/>
  <c r="T963" i="2"/>
  <c r="T692" i="2"/>
  <c r="T1021" i="2"/>
  <c r="U769" i="2"/>
  <c r="V769" i="2" s="1"/>
  <c r="U1163" i="2"/>
  <c r="V1163" i="2" s="1"/>
  <c r="U1025" i="2"/>
  <c r="V1025" i="2" s="1"/>
  <c r="U635" i="2"/>
  <c r="V635" i="2" s="1"/>
  <c r="U713" i="2"/>
  <c r="V713" i="2" s="1"/>
  <c r="U1456" i="2"/>
  <c r="V1456" i="2" s="1"/>
  <c r="U734" i="2"/>
  <c r="V734" i="2" s="1"/>
  <c r="T359" i="2"/>
  <c r="T1377" i="2"/>
  <c r="U634" i="2"/>
  <c r="V634" i="2" s="1"/>
  <c r="U1109" i="2"/>
  <c r="V1109" i="2" s="1"/>
  <c r="U1445" i="2"/>
  <c r="V1445" i="2" s="1"/>
  <c r="T504" i="2"/>
  <c r="T1113" i="2"/>
  <c r="T1330" i="2"/>
  <c r="T1465" i="2"/>
  <c r="T693" i="2"/>
  <c r="T986" i="2"/>
  <c r="T635" i="2"/>
  <c r="T1110" i="2"/>
  <c r="T1317" i="2"/>
  <c r="T1462" i="2"/>
  <c r="T185" i="2"/>
  <c r="T633" i="2"/>
  <c r="T708" i="2"/>
  <c r="T958" i="2"/>
  <c r="T1127" i="2"/>
  <c r="T1329" i="2"/>
  <c r="T1155" i="2"/>
  <c r="T676" i="2"/>
  <c r="T1006" i="2"/>
  <c r="T1249" i="2"/>
  <c r="T1200" i="2"/>
  <c r="A769" i="2"/>
  <c r="A1163" i="2"/>
  <c r="A1025" i="2"/>
  <c r="A635" i="2"/>
  <c r="A312" i="2"/>
  <c r="A713" i="2"/>
  <c r="A1456" i="2"/>
  <c r="A366" i="2"/>
  <c r="A1400" i="2"/>
  <c r="A646" i="2"/>
  <c r="T705" i="2"/>
  <c r="T1108" i="2"/>
  <c r="T980" i="2"/>
  <c r="T1385" i="2"/>
  <c r="T1454" i="2"/>
  <c r="T366" i="2"/>
  <c r="T1400" i="2"/>
  <c r="T11" i="2"/>
  <c r="T1195" i="2"/>
  <c r="T1437" i="2"/>
  <c r="T794" i="2"/>
  <c r="T1352" i="2"/>
  <c r="T1391" i="2"/>
  <c r="T1460" i="2"/>
  <c r="T333" i="2"/>
  <c r="T1237" i="2"/>
  <c r="T701" i="2"/>
  <c r="T945" i="2"/>
  <c r="T634" i="2"/>
  <c r="T1109" i="2"/>
  <c r="T1316" i="2"/>
  <c r="T1461" i="2"/>
  <c r="T1184" i="2"/>
  <c r="T1151" i="2"/>
  <c r="T1448" i="2"/>
  <c r="T1300" i="2"/>
  <c r="T361" i="2"/>
  <c r="T1380" i="2"/>
  <c r="T1122" i="2"/>
  <c r="T906" i="2"/>
  <c r="T702" i="2"/>
  <c r="T946" i="2"/>
  <c r="T154" i="2"/>
  <c r="T697" i="2"/>
  <c r="T990" i="2"/>
  <c r="U1259" i="2"/>
  <c r="V1259" i="2" s="1"/>
  <c r="U1473" i="2"/>
  <c r="V1473" i="2" s="1"/>
  <c r="U1219" i="2"/>
  <c r="V1219" i="2" s="1"/>
  <c r="A634" i="2"/>
  <c r="A1109" i="2"/>
  <c r="T684" i="2"/>
  <c r="T759" i="2"/>
  <c r="T795" i="2"/>
  <c r="T1011" i="2"/>
  <c r="T1233" i="2"/>
  <c r="T1301" i="2"/>
  <c r="T1312" i="2"/>
  <c r="T1423" i="2"/>
  <c r="T1449" i="2"/>
  <c r="T1263" i="2"/>
  <c r="T1485" i="2"/>
  <c r="T905" i="2"/>
  <c r="T1121" i="2"/>
  <c r="T1199" i="2"/>
  <c r="T13" i="2"/>
  <c r="T1018" i="2"/>
  <c r="T1217" i="2"/>
  <c r="T1409" i="2"/>
  <c r="T671" i="2"/>
  <c r="T1162" i="2"/>
  <c r="T637" i="2"/>
  <c r="T1112" i="2"/>
  <c r="T1319" i="2"/>
  <c r="T1464" i="2"/>
  <c r="AZ344" i="2"/>
  <c r="AZ556" i="2"/>
  <c r="AZ345" i="2"/>
  <c r="AZ313" i="2"/>
  <c r="AZ148" i="2"/>
  <c r="AZ208" i="2"/>
  <c r="AZ12" i="2"/>
  <c r="AZ350" i="2"/>
  <c r="AZ319" i="2"/>
  <c r="AZ290" i="2"/>
  <c r="AZ498" i="2"/>
  <c r="AZ346" i="2"/>
  <c r="AZ314" i="2"/>
  <c r="AZ149" i="2"/>
  <c r="AZ225" i="2"/>
  <c r="AZ248" i="2"/>
  <c r="AZ461" i="2"/>
  <c r="AZ575" i="2"/>
  <c r="AZ578" i="2"/>
  <c r="AZ70" i="2"/>
  <c r="AZ592" i="2"/>
  <c r="AZ597" i="2"/>
  <c r="AZ600" i="2"/>
  <c r="AZ268" i="2"/>
  <c r="AZ299" i="2"/>
  <c r="AZ138" i="2"/>
  <c r="AZ54" i="2"/>
  <c r="AZ107" i="2"/>
  <c r="AZ93" i="2"/>
  <c r="AZ40" i="2"/>
  <c r="AZ47" i="2"/>
  <c r="AZ76" i="2"/>
  <c r="AZ168" i="2"/>
  <c r="AZ146" i="2"/>
  <c r="AZ273" i="2"/>
  <c r="AZ370" i="2"/>
  <c r="AZ302" i="2"/>
  <c r="AZ598" i="2"/>
  <c r="AZ139" i="2"/>
  <c r="AZ97" i="2"/>
  <c r="AZ334" i="2"/>
  <c r="AZ102" i="2"/>
  <c r="AZ500" i="2"/>
  <c r="AZ253" i="2"/>
  <c r="AZ293" i="2"/>
  <c r="AZ328" i="2"/>
  <c r="AZ586" i="2"/>
  <c r="AZ604" i="2"/>
  <c r="AZ56" i="2"/>
  <c r="AZ92" i="2"/>
  <c r="AZ42" i="2"/>
  <c r="AZ72" i="2"/>
  <c r="AZ170" i="2"/>
  <c r="AZ368" i="2"/>
  <c r="AZ513" i="2"/>
  <c r="AZ257" i="2"/>
  <c r="AZ363" i="2"/>
  <c r="AZ321" i="2"/>
  <c r="AZ287" i="2"/>
  <c r="AZ494" i="2"/>
  <c r="AZ341" i="2"/>
  <c r="AZ109" i="2"/>
  <c r="AZ278" i="2"/>
  <c r="AZ308" i="2"/>
  <c r="AZ373" i="2"/>
  <c r="AZ306" i="2"/>
  <c r="AZ267" i="2"/>
  <c r="AZ116" i="2"/>
  <c r="AZ353" i="2"/>
  <c r="AZ113" i="2"/>
  <c r="AZ322" i="2"/>
  <c r="AZ495" i="2"/>
  <c r="AZ294" i="2"/>
  <c r="AZ329" i="2"/>
  <c r="AZ444" i="2"/>
  <c r="AZ521" i="2"/>
  <c r="AZ186" i="2"/>
  <c r="AZ505" i="2"/>
  <c r="AZ245" i="2"/>
  <c r="AZ311" i="2"/>
  <c r="AZ94" i="2"/>
  <c r="AZ163" i="2"/>
  <c r="AZ63" i="2"/>
  <c r="AZ36" i="2"/>
  <c r="AZ151" i="2"/>
  <c r="AZ143" i="2"/>
  <c r="AZ337" i="2"/>
  <c r="AZ375" i="2"/>
  <c r="AZ503" i="2"/>
  <c r="AZ261" i="2"/>
  <c r="AZ351" i="2"/>
  <c r="AZ335" i="2"/>
  <c r="AZ103" i="2"/>
  <c r="AZ501" i="2"/>
  <c r="AZ468" i="2"/>
  <c r="AZ276" i="2"/>
  <c r="AZ304" i="2"/>
  <c r="AZ99" i="2"/>
  <c r="AZ303" i="2"/>
  <c r="AZ274" i="2"/>
  <c r="AZ80" i="2"/>
  <c r="AZ87" i="2"/>
  <c r="AZ182" i="2"/>
  <c r="AZ231" i="2"/>
  <c r="AZ104" i="2"/>
  <c r="AZ142" i="2"/>
  <c r="AZ275" i="2"/>
  <c r="AZ510" i="2"/>
  <c r="AZ81" i="2"/>
  <c r="AZ53" i="2"/>
  <c r="AZ108" i="2"/>
  <c r="AZ167" i="2"/>
  <c r="AZ68" i="2"/>
  <c r="AZ39" i="2"/>
  <c r="AZ189" i="2"/>
  <c r="AZ587" i="2"/>
  <c r="AZ595" i="2"/>
  <c r="AZ331" i="2"/>
  <c r="AZ89" i="2"/>
  <c r="AZ73" i="2"/>
  <c r="AZ171" i="2"/>
  <c r="AZ262" i="2"/>
  <c r="AZ336" i="2"/>
  <c r="AZ352" i="2"/>
  <c r="AZ502" i="2"/>
  <c r="AZ106" i="2"/>
  <c r="AZ288" i="2"/>
  <c r="AZ348" i="2"/>
  <c r="AZ317" i="2"/>
  <c r="AZ496" i="2"/>
  <c r="AZ471" i="2"/>
  <c r="AZ305" i="2"/>
  <c r="AZ371" i="2"/>
  <c r="AZ383" i="2"/>
  <c r="AZ573" i="2"/>
  <c r="AZ98" i="2"/>
  <c r="AZ206" i="2"/>
  <c r="AZ239" i="2"/>
  <c r="AZ384" i="2"/>
  <c r="AZ101" i="2"/>
  <c r="AZ522" i="2"/>
  <c r="AZ577" i="2"/>
  <c r="AZ136" i="2"/>
  <c r="AZ347" i="2"/>
  <c r="AZ315" i="2"/>
  <c r="AZ150" i="2"/>
  <c r="AZ265" i="2"/>
  <c r="AZ316" i="2"/>
  <c r="AZ234" i="2"/>
  <c r="AZ82" i="2"/>
  <c r="AZ209" i="2"/>
  <c r="AZ246" i="2"/>
  <c r="AZ447" i="2"/>
  <c r="AZ579" i="2"/>
  <c r="AZ601" i="2"/>
  <c r="AZ60" i="2"/>
  <c r="AZ83" i="2"/>
  <c r="AZ58" i="2"/>
  <c r="AZ162" i="2"/>
  <c r="AZ62" i="2"/>
  <c r="AZ174" i="2"/>
  <c r="AZ301" i="2"/>
  <c r="AZ35" i="2"/>
  <c r="AZ340" i="2"/>
  <c r="AZ110" i="2"/>
  <c r="AZ232" i="2"/>
  <c r="AZ16" i="2"/>
  <c r="AZ310" i="2"/>
  <c r="AZ277" i="2"/>
  <c r="AZ374" i="2"/>
  <c r="AZ266" i="2"/>
  <c r="AZ296" i="2"/>
  <c r="AZ320" i="2"/>
  <c r="AZ286" i="2"/>
  <c r="AZ493" i="2"/>
  <c r="AZ207" i="2"/>
  <c r="AZ152" i="2"/>
  <c r="AZ243" i="2"/>
  <c r="AZ258" i="2"/>
  <c r="AZ472" i="2"/>
  <c r="AZ309" i="2"/>
  <c r="AZ49" i="2"/>
  <c r="AZ43" i="2"/>
  <c r="AZ119" i="2"/>
  <c r="AZ172" i="2"/>
  <c r="AZ59" i="2"/>
  <c r="AZ66" i="2"/>
  <c r="AZ78" i="2"/>
  <c r="AZ85" i="2"/>
  <c r="AZ176" i="2"/>
  <c r="AZ251" i="2"/>
  <c r="AZ264" i="2"/>
  <c r="AZ88" i="2"/>
  <c r="AZ252" i="2"/>
  <c r="AZ291" i="2"/>
  <c r="AZ588" i="2"/>
  <c r="AZ596" i="2"/>
  <c r="AZ332" i="2"/>
  <c r="AZ90" i="2"/>
  <c r="AZ244" i="2"/>
  <c r="AZ256" i="2"/>
  <c r="AZ399" i="2"/>
  <c r="AZ297" i="2"/>
  <c r="AZ581" i="2"/>
  <c r="AZ591" i="2"/>
  <c r="AZ599" i="2"/>
  <c r="AZ603" i="2"/>
  <c r="AZ52" i="2"/>
  <c r="AZ86" i="2"/>
  <c r="AZ147" i="2"/>
  <c r="AZ117" i="2"/>
  <c r="AZ45" i="2"/>
  <c r="AZ75" i="2"/>
  <c r="AZ166" i="2"/>
  <c r="AZ67" i="2"/>
  <c r="AZ289" i="2"/>
  <c r="AZ349" i="2"/>
  <c r="AZ318" i="2"/>
  <c r="AZ497" i="2"/>
  <c r="AZ354" i="2"/>
  <c r="AZ114" i="2"/>
  <c r="AZ247" i="2"/>
  <c r="AZ254" i="2"/>
  <c r="AZ470" i="2"/>
  <c r="AZ307" i="2"/>
  <c r="AZ100" i="2"/>
  <c r="AZ580" i="2"/>
  <c r="AZ593" i="2"/>
  <c r="AZ57" i="2"/>
  <c r="AZ44" i="2"/>
  <c r="AZ96" i="2"/>
  <c r="AZ269" i="2"/>
  <c r="AZ69" i="2"/>
  <c r="AZ173" i="2"/>
  <c r="AZ79" i="2"/>
  <c r="AZ48" i="2"/>
  <c r="AZ177" i="2"/>
  <c r="AZ279" i="2"/>
  <c r="AZ462" i="2"/>
  <c r="AZ385" i="2"/>
  <c r="AZ372" i="2"/>
  <c r="AZ512" i="2"/>
  <c r="AZ572" i="2"/>
  <c r="AZ115" i="2"/>
  <c r="AZ249" i="2"/>
  <c r="AZ292" i="2"/>
  <c r="AZ323" i="2"/>
  <c r="AZ585" i="2"/>
  <c r="AZ594" i="2"/>
  <c r="AZ55" i="2"/>
  <c r="AZ91" i="2"/>
  <c r="AZ41" i="2"/>
  <c r="AZ71" i="2"/>
  <c r="AZ169" i="2"/>
  <c r="AZ240" i="2"/>
  <c r="AZ15" i="2"/>
  <c r="AZ187" i="2"/>
  <c r="AZ226" i="2"/>
  <c r="AZ342" i="2"/>
  <c r="AZ111" i="2"/>
  <c r="AZ343" i="2"/>
  <c r="AZ112" i="2"/>
  <c r="AZ448" i="2"/>
  <c r="AZ369" i="2"/>
  <c r="AZ300" i="2"/>
  <c r="AZ242" i="2"/>
  <c r="AZ260" i="2"/>
  <c r="AZ272" i="2"/>
  <c r="AZ511" i="2"/>
  <c r="AZ574" i="2"/>
  <c r="AZ582" i="2"/>
  <c r="AZ590" i="2"/>
  <c r="AZ602" i="2"/>
  <c r="AZ84" i="2"/>
  <c r="AZ51" i="2"/>
  <c r="AZ118" i="2"/>
  <c r="AZ46" i="2"/>
  <c r="AZ74" i="2"/>
  <c r="AZ165" i="2"/>
  <c r="AZ65" i="2"/>
  <c r="AZ175" i="2"/>
  <c r="AZ38" i="2"/>
  <c r="AZ233" i="2"/>
  <c r="AZ17" i="2"/>
  <c r="U20" i="2"/>
  <c r="V20" i="2" s="1"/>
  <c r="U161" i="2"/>
  <c r="V161" i="2" s="1"/>
  <c r="U255" i="2"/>
  <c r="V255" i="2" s="1"/>
  <c r="U11" i="2"/>
  <c r="V11" i="2" s="1"/>
  <c r="U230" i="2"/>
  <c r="V230" i="2" s="1"/>
  <c r="U366" i="2"/>
  <c r="V366" i="2" s="1"/>
  <c r="U583" i="2"/>
  <c r="V583" i="2" s="1"/>
  <c r="U380" i="2"/>
  <c r="V380" i="2" s="1"/>
  <c r="U207" i="2"/>
  <c r="V207" i="2" s="1"/>
  <c r="U152" i="2"/>
  <c r="V152" i="2" s="1"/>
  <c r="T266" i="2"/>
  <c r="T277" i="2"/>
  <c r="T296" i="2"/>
  <c r="T310" i="2"/>
  <c r="T374" i="2"/>
  <c r="U265" i="2"/>
  <c r="V265" i="2" s="1"/>
  <c r="U105" i="2"/>
  <c r="V105" i="2" s="1"/>
  <c r="U240" i="2"/>
  <c r="V240" i="2" s="1"/>
  <c r="U15" i="2"/>
  <c r="V15" i="2" s="1"/>
  <c r="U19" i="2"/>
  <c r="V19" i="2" s="1"/>
  <c r="U229" i="2"/>
  <c r="V229" i="2" s="1"/>
  <c r="U182" i="2"/>
  <c r="V182" i="2" s="1"/>
  <c r="U231" i="2"/>
  <c r="V231" i="2" s="1"/>
  <c r="U142" i="2"/>
  <c r="V142" i="2" s="1"/>
  <c r="U104" i="2"/>
  <c r="V104" i="2" s="1"/>
  <c r="A279" i="2"/>
  <c r="A385" i="2"/>
  <c r="A512" i="2"/>
  <c r="A115" i="2"/>
  <c r="A462" i="2"/>
  <c r="T226" i="2"/>
  <c r="T187" i="2"/>
  <c r="T286" i="2"/>
  <c r="T320" i="2"/>
  <c r="T493" i="2"/>
  <c r="T260" i="2"/>
  <c r="T242" i="2"/>
  <c r="T272" i="2"/>
  <c r="T590" i="2"/>
  <c r="T602" i="2"/>
  <c r="T511" i="2"/>
  <c r="T574" i="2"/>
  <c r="T582" i="2"/>
  <c r="T231" i="2"/>
  <c r="T182" i="2"/>
  <c r="T256" i="2"/>
  <c r="T244" i="2"/>
  <c r="T399" i="2"/>
  <c r="T297" i="2"/>
  <c r="T599" i="2"/>
  <c r="T581" i="2"/>
  <c r="T591" i="2"/>
  <c r="T603" i="2"/>
  <c r="T103" i="2"/>
  <c r="T261" i="2"/>
  <c r="T335" i="2"/>
  <c r="T351" i="2"/>
  <c r="T501" i="2"/>
  <c r="T300" i="2"/>
  <c r="T369" i="2"/>
  <c r="T448" i="2"/>
  <c r="T265" i="2"/>
  <c r="T316" i="2"/>
  <c r="T318" i="2"/>
  <c r="T289" i="2"/>
  <c r="T349" i="2"/>
  <c r="T497" i="2"/>
  <c r="T112" i="2"/>
  <c r="T343" i="2"/>
  <c r="T106" i="2"/>
  <c r="T262" i="2"/>
  <c r="T336" i="2"/>
  <c r="T352" i="2"/>
  <c r="T502" i="2"/>
  <c r="U503" i="2"/>
  <c r="V503" i="2" s="1"/>
  <c r="A233" i="2"/>
  <c r="A17" i="2"/>
  <c r="A18" i="2"/>
  <c r="U257" i="2"/>
  <c r="V257" i="2" s="1"/>
  <c r="U363" i="2"/>
  <c r="V363" i="2" s="1"/>
  <c r="U262" i="2"/>
  <c r="V262" i="2" s="1"/>
  <c r="U336" i="2"/>
  <c r="V336" i="2" s="1"/>
  <c r="U502" i="2"/>
  <c r="V502" i="2" s="1"/>
  <c r="U106" i="2"/>
  <c r="V106" i="2" s="1"/>
  <c r="U315" i="2"/>
  <c r="V315" i="2" s="1"/>
  <c r="U150" i="2"/>
  <c r="V150" i="2" s="1"/>
  <c r="U13" i="2"/>
  <c r="V13" i="2" s="1"/>
  <c r="U14" i="2"/>
  <c r="V14" i="2" s="1"/>
  <c r="U21" i="2"/>
  <c r="V21" i="2" s="1"/>
  <c r="A20" i="2"/>
  <c r="T321" i="2"/>
  <c r="T287" i="2"/>
  <c r="T494" i="2"/>
  <c r="T246" i="2"/>
  <c r="T209" i="2"/>
  <c r="T301" i="2"/>
  <c r="T447" i="2"/>
  <c r="T579" i="2"/>
  <c r="T601" i="2"/>
  <c r="T294" i="2"/>
  <c r="T329" i="2"/>
  <c r="T444" i="2"/>
  <c r="T521" i="2"/>
  <c r="A19" i="2"/>
  <c r="T384" i="2"/>
  <c r="T577" i="2"/>
  <c r="T522" i="2"/>
  <c r="T322" i="2"/>
  <c r="T495" i="2"/>
  <c r="T152" i="2"/>
  <c r="T207" i="2"/>
  <c r="T111" i="2"/>
  <c r="T342" i="2"/>
  <c r="T82" i="2"/>
  <c r="T234" i="2"/>
  <c r="U261" i="2"/>
  <c r="V261" i="2" s="1"/>
  <c r="U335" i="2"/>
  <c r="V335" i="2" s="1"/>
  <c r="U351" i="2"/>
  <c r="V351" i="2" s="1"/>
  <c r="U501" i="2"/>
  <c r="V501" i="2" s="1"/>
  <c r="U103" i="2"/>
  <c r="V103" i="2" s="1"/>
  <c r="U346" i="2"/>
  <c r="V346" i="2" s="1"/>
  <c r="U314" i="2"/>
  <c r="V314" i="2" s="1"/>
  <c r="U149" i="2"/>
  <c r="V149" i="2" s="1"/>
  <c r="U10" i="2"/>
  <c r="V10" i="2" s="1"/>
  <c r="U206" i="2"/>
  <c r="V206" i="2" s="1"/>
  <c r="U239" i="2"/>
  <c r="V239" i="2" s="1"/>
  <c r="A262" i="2"/>
  <c r="A106" i="2"/>
  <c r="A502" i="2"/>
  <c r="A336" i="2"/>
  <c r="A13" i="2"/>
  <c r="T90" i="2"/>
  <c r="T252" i="2"/>
  <c r="T291" i="2"/>
  <c r="T332" i="2"/>
  <c r="T588" i="2"/>
  <c r="T596" i="2"/>
  <c r="T368" i="2"/>
  <c r="T513" i="2"/>
  <c r="A503" i="2"/>
  <c r="A265" i="2"/>
  <c r="U364" i="2"/>
  <c r="V364" i="2" s="1"/>
  <c r="A363" i="2"/>
  <c r="A257" i="2"/>
  <c r="A150" i="2"/>
  <c r="A315" i="2"/>
  <c r="A21" i="2"/>
  <c r="T88" i="2"/>
  <c r="T251" i="2"/>
  <c r="T264" i="2"/>
  <c r="T257" i="2"/>
  <c r="T363" i="2"/>
  <c r="A335" i="2"/>
  <c r="A501" i="2"/>
  <c r="A351" i="2"/>
  <c r="A103" i="2"/>
  <c r="A261" i="2"/>
  <c r="A149" i="2"/>
  <c r="A346" i="2"/>
  <c r="A314" i="2"/>
  <c r="A10" i="2"/>
  <c r="A206" i="2"/>
  <c r="A239" i="2"/>
  <c r="T269" i="2"/>
  <c r="T254" i="2"/>
  <c r="T247" i="2"/>
  <c r="T593" i="2"/>
  <c r="T580" i="2"/>
  <c r="T307" i="2"/>
  <c r="T470" i="2"/>
  <c r="A500" i="2"/>
  <c r="A334" i="2"/>
  <c r="A102" i="2"/>
  <c r="A313" i="2"/>
  <c r="A345" i="2"/>
  <c r="A148" i="2"/>
  <c r="A11" i="2"/>
  <c r="T186" i="2"/>
  <c r="T505" i="2"/>
  <c r="T350" i="2"/>
  <c r="T319" i="2"/>
  <c r="T290" i="2"/>
  <c r="T498" i="2"/>
  <c r="T150" i="2"/>
  <c r="T315" i="2"/>
  <c r="T347" i="2"/>
  <c r="T109" i="2"/>
  <c r="T341" i="2"/>
  <c r="T375" i="2"/>
  <c r="T503" i="2"/>
  <c r="T337" i="2"/>
  <c r="T302" i="2"/>
  <c r="T273" i="2"/>
  <c r="T370" i="2"/>
  <c r="T598" i="2"/>
  <c r="T149" i="2"/>
  <c r="T346" i="2"/>
  <c r="T314" i="2"/>
  <c r="U334" i="2"/>
  <c r="V334" i="2" s="1"/>
  <c r="U500" i="2"/>
  <c r="V500" i="2" s="1"/>
  <c r="U102" i="2"/>
  <c r="V102" i="2" s="1"/>
  <c r="U345" i="2"/>
  <c r="V345" i="2" s="1"/>
  <c r="U313" i="2"/>
  <c r="V313" i="2" s="1"/>
  <c r="U148" i="2"/>
  <c r="V148" i="2" s="1"/>
  <c r="A368" i="2"/>
  <c r="A513" i="2"/>
  <c r="A234" i="2"/>
  <c r="A82" i="2"/>
  <c r="A232" i="2"/>
  <c r="A16" i="2"/>
  <c r="T243" i="2"/>
  <c r="T258" i="2"/>
  <c r="T309" i="2"/>
  <c r="T472" i="2"/>
  <c r="U312" i="2"/>
  <c r="V312" i="2" s="1"/>
  <c r="U232" i="2"/>
  <c r="V232" i="2" s="1"/>
  <c r="U16" i="2"/>
  <c r="V16" i="2" s="1"/>
  <c r="A80" i="2"/>
  <c r="A87" i="2"/>
  <c r="T116" i="2"/>
  <c r="T267" i="2"/>
  <c r="T308" i="2"/>
  <c r="T278" i="2"/>
  <c r="T306" i="2"/>
  <c r="T373" i="2"/>
  <c r="T206" i="2"/>
  <c r="T239" i="2"/>
  <c r="T245" i="2"/>
  <c r="T311" i="2"/>
  <c r="T253" i="2"/>
  <c r="T328" i="2"/>
  <c r="T293" i="2"/>
  <c r="T604" i="2"/>
  <c r="T586" i="2"/>
  <c r="T268" i="2"/>
  <c r="T225" i="2"/>
  <c r="T248" i="2"/>
  <c r="T299" i="2"/>
  <c r="T461" i="2"/>
  <c r="T575" i="2"/>
  <c r="T578" i="2"/>
  <c r="T597" i="2"/>
  <c r="T600" i="2"/>
  <c r="T592" i="2"/>
  <c r="A251" i="2"/>
  <c r="A264" i="2"/>
  <c r="A88" i="2"/>
  <c r="U368" i="2"/>
  <c r="V368" i="2" s="1"/>
  <c r="U513" i="2"/>
  <c r="V513" i="2" s="1"/>
  <c r="T323" i="2"/>
  <c r="T249" i="2"/>
  <c r="T292" i="2"/>
  <c r="T594" i="2"/>
  <c r="T585" i="2"/>
  <c r="T102" i="2"/>
  <c r="T334" i="2"/>
  <c r="T500" i="2"/>
  <c r="T12" i="2"/>
  <c r="T208" i="2"/>
  <c r="T148" i="2"/>
  <c r="T313" i="2"/>
  <c r="T345" i="2"/>
  <c r="T114" i="2"/>
  <c r="T354" i="2"/>
  <c r="T110" i="2"/>
  <c r="T340" i="2"/>
  <c r="T98" i="2"/>
  <c r="T305" i="2"/>
  <c r="T383" i="2"/>
  <c r="T371" i="2"/>
  <c r="T471" i="2"/>
  <c r="T573" i="2"/>
  <c r="U355" i="2"/>
  <c r="V355" i="2" s="1"/>
  <c r="T317" i="2"/>
  <c r="T288" i="2"/>
  <c r="T496" i="2"/>
  <c r="T348" i="2"/>
  <c r="A207" i="2"/>
  <c r="A152" i="2"/>
  <c r="U236" i="2"/>
  <c r="V236" i="2" s="1"/>
  <c r="U445" i="2"/>
  <c r="V445" i="2" s="1"/>
  <c r="T303" i="2"/>
  <c r="T274" i="2"/>
  <c r="T189" i="2"/>
  <c r="T331" i="2"/>
  <c r="T587" i="2"/>
  <c r="T595" i="2"/>
  <c r="T275" i="2"/>
  <c r="T510" i="2"/>
  <c r="T99" i="2"/>
  <c r="T304" i="2"/>
  <c r="T276" i="2"/>
  <c r="T468" i="2"/>
  <c r="T113" i="2"/>
  <c r="T353" i="2"/>
  <c r="U251" i="2"/>
  <c r="V251" i="2" s="1"/>
  <c r="U264" i="2"/>
  <c r="V264" i="2" s="1"/>
  <c r="U88" i="2"/>
  <c r="V88" i="2" s="1"/>
  <c r="U462" i="2"/>
  <c r="V462" i="2" s="1"/>
  <c r="U385" i="2"/>
  <c r="V385" i="2" s="1"/>
  <c r="U279" i="2"/>
  <c r="V279" i="2" s="1"/>
  <c r="U512" i="2"/>
  <c r="V512" i="2" s="1"/>
  <c r="U115" i="2"/>
  <c r="V115" i="2" s="1"/>
  <c r="U234" i="2"/>
  <c r="V234" i="2" s="1"/>
  <c r="U82" i="2"/>
  <c r="V82" i="2" s="1"/>
  <c r="U80" i="2"/>
  <c r="V80" i="2" s="1"/>
  <c r="U87" i="2"/>
  <c r="V87" i="2" s="1"/>
  <c r="U160" i="2"/>
  <c r="V160" i="2" s="1"/>
  <c r="U233" i="2"/>
  <c r="V233" i="2" s="1"/>
  <c r="U17" i="2"/>
  <c r="V17" i="2" s="1"/>
  <c r="U18" i="2"/>
  <c r="V18" i="2" s="1"/>
  <c r="A240" i="2"/>
  <c r="A15" i="2"/>
  <c r="A6" i="2"/>
  <c r="A182" i="2"/>
  <c r="A104" i="2"/>
  <c r="A231" i="2"/>
  <c r="A142" i="2"/>
  <c r="A14" i="2"/>
  <c r="T115" i="2"/>
  <c r="T279" i="2"/>
  <c r="T372" i="2"/>
  <c r="T385" i="2"/>
  <c r="T512" i="2"/>
  <c r="T572" i="2"/>
  <c r="T462" i="2"/>
  <c r="T49" i="2"/>
  <c r="T172" i="2"/>
  <c r="T176" i="2"/>
  <c r="T66" i="2"/>
  <c r="T85" i="2"/>
  <c r="T59" i="2"/>
  <c r="T119" i="2"/>
  <c r="T78" i="2"/>
  <c r="T44" i="2"/>
  <c r="T19" i="2"/>
  <c r="T3" i="2"/>
  <c r="T139" i="2"/>
  <c r="T97" i="2"/>
  <c r="T43" i="2"/>
  <c r="T18" i="2"/>
  <c r="T118" i="2"/>
  <c r="T51" i="2"/>
  <c r="T65" i="2"/>
  <c r="T175" i="2"/>
  <c r="T74" i="2"/>
  <c r="T84" i="2"/>
  <c r="T165" i="2"/>
  <c r="T6" i="2"/>
  <c r="T142" i="2"/>
  <c r="T104" i="2"/>
  <c r="T52" i="2"/>
  <c r="T75" i="2"/>
  <c r="T67" i="2"/>
  <c r="T86" i="2"/>
  <c r="T166" i="2"/>
  <c r="T147" i="2"/>
  <c r="T117" i="2"/>
  <c r="T62" i="2"/>
  <c r="T174" i="2"/>
  <c r="T58" i="2"/>
  <c r="T83" i="2"/>
  <c r="T60" i="2"/>
  <c r="T162" i="2"/>
  <c r="T7" i="2"/>
  <c r="T151" i="2"/>
  <c r="T143" i="2"/>
  <c r="T40" i="2"/>
  <c r="T15" i="2"/>
  <c r="T25" i="2"/>
  <c r="T101" i="2"/>
  <c r="T136" i="2"/>
  <c r="T46" i="2"/>
  <c r="T21" i="2"/>
  <c r="T2" i="2"/>
  <c r="T146" i="2"/>
  <c r="T70" i="2"/>
  <c r="T107" i="2"/>
  <c r="T54" i="2"/>
  <c r="T168" i="2"/>
  <c r="T76" i="2"/>
  <c r="T93" i="2"/>
  <c r="T138" i="2"/>
  <c r="T47" i="2"/>
  <c r="T68" i="2"/>
  <c r="T167" i="2"/>
  <c r="T53" i="2"/>
  <c r="T81" i="2"/>
  <c r="T108" i="2"/>
  <c r="T177" i="2"/>
  <c r="T48" i="2"/>
  <c r="T79" i="2"/>
  <c r="T57" i="2"/>
  <c r="T173" i="2"/>
  <c r="T69" i="2"/>
  <c r="T96" i="2"/>
  <c r="T100" i="2"/>
  <c r="T42" i="2"/>
  <c r="T17" i="2"/>
  <c r="T41" i="2"/>
  <c r="T16" i="2"/>
  <c r="T23" i="2"/>
  <c r="T134" i="2"/>
  <c r="T163" i="2"/>
  <c r="T63" i="2"/>
  <c r="T94" i="2"/>
  <c r="T92" i="2"/>
  <c r="T72" i="2"/>
  <c r="T170" i="2"/>
  <c r="T56" i="2"/>
  <c r="T45" i="2"/>
  <c r="T20" i="2"/>
  <c r="T169" i="2"/>
  <c r="T55" i="2"/>
  <c r="T91" i="2"/>
  <c r="T71" i="2"/>
  <c r="T80" i="2"/>
  <c r="T87" i="2"/>
  <c r="T73" i="2"/>
  <c r="T171" i="2"/>
  <c r="T89" i="2"/>
  <c r="U6" i="2"/>
  <c r="V6" i="2" s="1"/>
  <c r="AG252" i="1"/>
  <c r="T39" i="2"/>
  <c r="T30" i="2"/>
  <c r="T28" i="2"/>
  <c r="T35" i="2"/>
  <c r="AY36" i="2"/>
  <c r="AY31" i="2"/>
  <c r="AY38" i="2"/>
  <c r="AY30" i="2"/>
  <c r="AY39" i="2"/>
  <c r="AY35" i="2"/>
  <c r="AY28" i="2"/>
  <c r="AY34" i="2"/>
  <c r="AY37" i="2"/>
  <c r="AY32" i="2"/>
  <c r="AY29" i="2"/>
  <c r="AY33" i="2"/>
  <c r="T38" i="2"/>
  <c r="T31" i="2"/>
  <c r="AL225" i="1"/>
  <c r="G24" i="1"/>
  <c r="G298" i="1"/>
  <c r="L298" i="1" s="1"/>
  <c r="AL24" i="1"/>
  <c r="AM325" i="1"/>
  <c r="G15" i="1"/>
  <c r="G162" i="1"/>
  <c r="AM298" i="1"/>
  <c r="AG63" i="1"/>
  <c r="G28" i="1"/>
  <c r="L28" i="1" s="1"/>
  <c r="G52" i="1"/>
  <c r="L52" i="1" s="1"/>
  <c r="G99" i="1"/>
  <c r="G328" i="1"/>
  <c r="L328" i="1" s="1"/>
  <c r="G222" i="1"/>
  <c r="G313" i="1"/>
  <c r="T33" i="2"/>
  <c r="T32" i="2"/>
  <c r="T36" i="2"/>
  <c r="T29" i="2"/>
  <c r="T37" i="2"/>
  <c r="G172" i="1"/>
  <c r="G289" i="1"/>
  <c r="L289" i="1" s="1"/>
  <c r="G211" i="1"/>
  <c r="G98" i="1"/>
  <c r="G254" i="1"/>
  <c r="L254" i="1" s="1"/>
  <c r="G270" i="1"/>
  <c r="L270" i="1" s="1"/>
  <c r="AI5" i="1"/>
  <c r="G240" i="1"/>
  <c r="G212" i="1"/>
  <c r="G92" i="1"/>
  <c r="L92" i="1" s="1"/>
  <c r="G73" i="1"/>
  <c r="L73" i="1" s="1"/>
  <c r="G232" i="1"/>
  <c r="L232" i="1" s="1"/>
  <c r="AM253" i="1"/>
  <c r="G2" i="1"/>
  <c r="AG322" i="1"/>
  <c r="G89" i="1"/>
  <c r="G279" i="1"/>
  <c r="L279" i="1" s="1"/>
  <c r="G120" i="1"/>
  <c r="G198" i="1"/>
  <c r="G246" i="1"/>
  <c r="G250" i="1"/>
  <c r="AG54" i="1"/>
  <c r="Y366" i="2" s="1"/>
  <c r="Z366" i="2" s="1"/>
  <c r="AG250" i="1"/>
  <c r="G86" i="1"/>
  <c r="AG3" i="1"/>
  <c r="AI233" i="1"/>
  <c r="G248" i="1"/>
  <c r="L248" i="1" s="1"/>
  <c r="AG16" i="1"/>
  <c r="G282" i="1"/>
  <c r="L282" i="1" s="1"/>
  <c r="G13" i="1"/>
  <c r="L13" i="1" s="1"/>
  <c r="G39" i="1"/>
  <c r="AG119" i="1"/>
  <c r="AL93" i="1"/>
  <c r="G22" i="1"/>
  <c r="G182" i="1"/>
  <c r="G190" i="1"/>
  <c r="G224" i="1"/>
  <c r="G56" i="1"/>
  <c r="L56" i="1" s="1"/>
  <c r="G117" i="1"/>
  <c r="G320" i="1"/>
  <c r="L320" i="1" s="1"/>
  <c r="AG36" i="1"/>
  <c r="AH343" i="1"/>
  <c r="AL28" i="1"/>
  <c r="G307" i="1"/>
  <c r="L307" i="1" s="1"/>
  <c r="G244" i="1"/>
  <c r="L244" i="1" s="1"/>
  <c r="G116" i="1"/>
  <c r="G72" i="1"/>
  <c r="G36" i="1"/>
  <c r="L36" i="1" s="1"/>
  <c r="G38" i="1"/>
  <c r="AH296" i="1"/>
  <c r="N296" i="1" s="1"/>
  <c r="G122" i="1"/>
  <c r="G168" i="1"/>
  <c r="G111" i="1"/>
  <c r="L111" i="1" s="1"/>
  <c r="AI247" i="1"/>
  <c r="G154" i="1"/>
  <c r="L154" i="1" s="1"/>
  <c r="AL21" i="1"/>
  <c r="G160" i="1"/>
  <c r="AL74" i="1"/>
  <c r="G21" i="1"/>
  <c r="G285" i="1"/>
  <c r="L285" i="1" s="1"/>
  <c r="G81" i="1"/>
  <c r="G74" i="1"/>
  <c r="L74" i="1" s="1"/>
  <c r="G299" i="1"/>
  <c r="G318" i="1"/>
  <c r="AG226" i="1"/>
  <c r="AL42" i="1"/>
  <c r="AM243" i="1"/>
  <c r="G151" i="1"/>
  <c r="L151" i="1" s="1"/>
  <c r="AG228" i="1"/>
  <c r="AL294" i="1"/>
  <c r="G185" i="1"/>
  <c r="G57" i="1"/>
  <c r="L57" i="1" s="1"/>
  <c r="G112" i="1"/>
  <c r="L112" i="1" s="1"/>
  <c r="G12" i="1"/>
  <c r="G310" i="1"/>
  <c r="L310" i="1" s="1"/>
  <c r="G69" i="1"/>
  <c r="G119" i="1"/>
  <c r="G64" i="1"/>
  <c r="AL26" i="1"/>
  <c r="G303" i="1"/>
  <c r="G281" i="1"/>
  <c r="L281" i="1" s="1"/>
  <c r="AG238" i="1"/>
  <c r="G88" i="1"/>
  <c r="G297" i="1"/>
  <c r="L297" i="1" s="1"/>
  <c r="G243" i="1"/>
  <c r="L243" i="1" s="1"/>
  <c r="G3" i="1"/>
  <c r="G149" i="1"/>
  <c r="G136" i="1"/>
  <c r="G61" i="1"/>
  <c r="L61" i="1" s="1"/>
  <c r="G129" i="1"/>
  <c r="G164" i="1"/>
  <c r="G264" i="1"/>
  <c r="L264" i="1" s="1"/>
  <c r="G267" i="1"/>
  <c r="L267" i="1" s="1"/>
  <c r="G315" i="1"/>
  <c r="L315" i="1" s="1"/>
  <c r="G215" i="1"/>
  <c r="G294" i="1"/>
  <c r="L294" i="1" s="1"/>
  <c r="G317" i="1"/>
  <c r="L317" i="1" s="1"/>
  <c r="G228" i="1"/>
  <c r="G242" i="1"/>
  <c r="L242" i="1" s="1"/>
  <c r="G31" i="1"/>
  <c r="G280" i="1"/>
  <c r="L280" i="1" s="1"/>
  <c r="G233" i="1"/>
  <c r="G33" i="1"/>
  <c r="L33" i="1" s="1"/>
  <c r="G234" i="1"/>
  <c r="G290" i="1"/>
  <c r="L290" i="1" s="1"/>
  <c r="G83" i="1"/>
  <c r="G263" i="1"/>
  <c r="L263" i="1" s="1"/>
  <c r="G66" i="1"/>
  <c r="G219" i="1"/>
  <c r="G336" i="1"/>
  <c r="L336" i="1" s="1"/>
  <c r="AH276" i="1"/>
  <c r="N276" i="1" s="1"/>
  <c r="AH301" i="1"/>
  <c r="G343" i="1"/>
  <c r="G189" i="1"/>
  <c r="G253" i="1"/>
  <c r="G124" i="1"/>
  <c r="G121" i="1"/>
  <c r="G200" i="1"/>
  <c r="G187" i="1"/>
  <c r="G326" i="1"/>
  <c r="G241" i="1"/>
  <c r="G302" i="1"/>
  <c r="L302" i="1" s="1"/>
  <c r="G17" i="1"/>
  <c r="L17" i="1" s="1"/>
  <c r="G107" i="1"/>
  <c r="L107" i="1" s="1"/>
  <c r="G229" i="1"/>
  <c r="G85" i="1"/>
  <c r="G118" i="1"/>
  <c r="G331" i="1"/>
  <c r="L331" i="1" s="1"/>
  <c r="G366" i="1"/>
  <c r="L366" i="1" s="1"/>
  <c r="G16" i="1"/>
  <c r="G59" i="1"/>
  <c r="G197" i="1"/>
  <c r="G327" i="1"/>
  <c r="AL274" i="1"/>
  <c r="G304" i="1"/>
  <c r="L304" i="1" s="1"/>
  <c r="G173" i="1"/>
  <c r="AH326" i="1"/>
  <c r="AI329" i="1"/>
  <c r="G300" i="1"/>
  <c r="G276" i="1"/>
  <c r="L276" i="1" s="1"/>
  <c r="G330" i="1"/>
  <c r="L330" i="1" s="1"/>
  <c r="G301" i="1"/>
  <c r="L301" i="1" s="1"/>
  <c r="G87" i="1"/>
  <c r="G225" i="1"/>
  <c r="G157" i="1"/>
  <c r="G274" i="1"/>
  <c r="L274" i="1" s="1"/>
  <c r="G209" i="1"/>
  <c r="G100" i="1"/>
  <c r="L100" i="1" s="1"/>
  <c r="G257" i="1"/>
  <c r="L257" i="1" s="1"/>
  <c r="G176" i="1"/>
  <c r="AG346" i="1"/>
  <c r="G346" i="1"/>
  <c r="G150" i="1"/>
  <c r="L150" i="1" s="1"/>
  <c r="G213" i="1"/>
  <c r="G43" i="1"/>
  <c r="AM47" i="1"/>
  <c r="AH156" i="1"/>
  <c r="AH106" i="1"/>
  <c r="AH192" i="1"/>
  <c r="G47" i="1"/>
  <c r="L47" i="1" s="1"/>
  <c r="G5" i="1"/>
  <c r="L5" i="1" s="1"/>
  <c r="G201" i="1"/>
  <c r="L201" i="1" s="1"/>
  <c r="G80" i="1"/>
  <c r="G9" i="1"/>
  <c r="G335" i="1"/>
  <c r="L335" i="1" s="1"/>
  <c r="G115" i="1"/>
  <c r="G203" i="1"/>
  <c r="G177" i="1"/>
  <c r="G163" i="1"/>
  <c r="G249" i="1"/>
  <c r="G192" i="1"/>
  <c r="G156" i="1"/>
  <c r="L156" i="1" s="1"/>
  <c r="G139" i="1"/>
  <c r="G148" i="1"/>
  <c r="L148" i="1" s="1"/>
  <c r="G191" i="1"/>
  <c r="G142" i="1"/>
  <c r="G30" i="1"/>
  <c r="L30" i="1" s="1"/>
  <c r="G130" i="1"/>
  <c r="G291" i="1"/>
  <c r="L291" i="1" s="1"/>
  <c r="G19" i="1"/>
  <c r="G103" i="1"/>
  <c r="G126" i="1"/>
  <c r="G368" i="1"/>
  <c r="L368" i="1" s="1"/>
  <c r="G104" i="1"/>
  <c r="L104" i="1" s="1"/>
  <c r="G170" i="1"/>
  <c r="G184" i="1"/>
  <c r="AG30" i="1"/>
  <c r="Y20" i="2" s="1"/>
  <c r="Z20" i="2" s="1"/>
  <c r="G194" i="1"/>
  <c r="G337" i="1"/>
  <c r="G171" i="1"/>
  <c r="G167" i="1"/>
  <c r="G179" i="1"/>
  <c r="G235" i="1"/>
  <c r="G165" i="1"/>
  <c r="G141" i="1"/>
  <c r="L141" i="1" s="1"/>
  <c r="G238" i="1"/>
  <c r="G357" i="1"/>
  <c r="G110" i="1"/>
  <c r="L110" i="1" s="1"/>
  <c r="G295" i="1"/>
  <c r="G218" i="1"/>
  <c r="G128" i="1"/>
  <c r="G53" i="1"/>
  <c r="G195" i="1"/>
  <c r="G123" i="1"/>
  <c r="G223" i="1"/>
  <c r="G178" i="1"/>
  <c r="G44" i="1"/>
  <c r="L44" i="1" s="1"/>
  <c r="G239" i="1"/>
  <c r="G65" i="1"/>
  <c r="G278" i="1"/>
  <c r="L278" i="1" s="1"/>
  <c r="G265" i="1"/>
  <c r="G181" i="1"/>
  <c r="G79" i="1"/>
  <c r="G7" i="1"/>
  <c r="G174" i="1"/>
  <c r="G131" i="1"/>
  <c r="G77" i="1"/>
  <c r="G214" i="1"/>
  <c r="G63" i="1"/>
  <c r="G271" i="1"/>
  <c r="L271" i="1" s="1"/>
  <c r="G325" i="1"/>
  <c r="L325" i="1" s="1"/>
  <c r="G35" i="1"/>
  <c r="L35" i="1" s="1"/>
  <c r="G329" i="1"/>
  <c r="L329" i="1" s="1"/>
  <c r="G127" i="1"/>
  <c r="G71" i="1"/>
  <c r="G78" i="1"/>
  <c r="G226" i="1"/>
  <c r="G255" i="1"/>
  <c r="L255" i="1" s="1"/>
  <c r="G76" i="1"/>
  <c r="G202" i="1"/>
  <c r="G287" i="1"/>
  <c r="L287" i="1" s="1"/>
  <c r="G210" i="1"/>
  <c r="G256" i="1"/>
  <c r="L256" i="1" s="1"/>
  <c r="G217" i="1"/>
  <c r="G359" i="1"/>
  <c r="G55" i="1"/>
  <c r="L55" i="1" s="1"/>
  <c r="G316" i="1"/>
  <c r="L316" i="1" s="1"/>
  <c r="G220" i="1"/>
  <c r="G93" i="1"/>
  <c r="L93" i="1" s="1"/>
  <c r="G293" i="1"/>
  <c r="L293" i="1" s="1"/>
  <c r="G296" i="1"/>
  <c r="L296" i="1" s="1"/>
  <c r="G221" i="1"/>
  <c r="G186" i="1"/>
  <c r="G180" i="1"/>
  <c r="G349" i="1"/>
  <c r="G158" i="1"/>
  <c r="G247" i="1"/>
  <c r="L247" i="1" s="1"/>
  <c r="G84" i="1"/>
  <c r="G70" i="1"/>
  <c r="G292" i="1"/>
  <c r="L292" i="1" s="1"/>
  <c r="G48" i="1"/>
  <c r="L48" i="1" s="1"/>
  <c r="G159" i="1"/>
  <c r="G125" i="1"/>
  <c r="G58" i="1"/>
  <c r="L58" i="1" s="1"/>
  <c r="G273" i="1"/>
  <c r="L273" i="1" s="1"/>
  <c r="G196" i="1"/>
  <c r="L196" i="1" s="1"/>
  <c r="G143" i="1"/>
  <c r="L143" i="1" s="1"/>
  <c r="G145" i="1"/>
  <c r="L145" i="1" s="1"/>
  <c r="C43" i="19"/>
  <c r="G68" i="1"/>
  <c r="G40" i="1"/>
  <c r="L40" i="1" s="1"/>
  <c r="G183" i="1"/>
  <c r="G208" i="1"/>
  <c r="G175" i="1"/>
  <c r="G161" i="1"/>
  <c r="G288" i="1"/>
  <c r="L288" i="1" s="1"/>
  <c r="G283" i="1"/>
  <c r="L283" i="1" s="1"/>
  <c r="G308" i="1"/>
  <c r="L308" i="1" s="1"/>
  <c r="G230" i="1"/>
  <c r="G54" i="1"/>
  <c r="L54" i="1" s="1"/>
  <c r="G106" i="1"/>
  <c r="L106" i="1" s="1"/>
  <c r="G23" i="1"/>
  <c r="G90" i="1"/>
  <c r="G275" i="1"/>
  <c r="L275" i="1" s="1"/>
  <c r="G26" i="1"/>
  <c r="L26" i="1" s="1"/>
  <c r="G109" i="1"/>
  <c r="L109" i="1" s="1"/>
  <c r="G144" i="1"/>
  <c r="L144" i="1" s="1"/>
  <c r="G216" i="1"/>
  <c r="G82" i="1"/>
  <c r="G199" i="1"/>
  <c r="G11" i="1"/>
  <c r="G8" i="1"/>
  <c r="G14" i="1"/>
  <c r="G206" i="1"/>
  <c r="G205" i="1"/>
  <c r="G204" i="1"/>
  <c r="AI22" i="1"/>
  <c r="AG22" i="1"/>
  <c r="AH22" i="1"/>
  <c r="AL22" i="1"/>
  <c r="AM22" i="1"/>
  <c r="AH243" i="1"/>
  <c r="AL246" i="1"/>
  <c r="AH246" i="1"/>
  <c r="AM246" i="1"/>
  <c r="AI73" i="1"/>
  <c r="AG73" i="1"/>
  <c r="Y21" i="2" s="1"/>
  <c r="Z21" i="2" s="1"/>
  <c r="AM73" i="1"/>
  <c r="AG302" i="1"/>
  <c r="AI302" i="1"/>
  <c r="AL302" i="1"/>
  <c r="AM302" i="1"/>
  <c r="AI38" i="1"/>
  <c r="AH38" i="1"/>
  <c r="AL38" i="1"/>
  <c r="AM38" i="1"/>
  <c r="AI224" i="1"/>
  <c r="AG224" i="1"/>
  <c r="AH224" i="1"/>
  <c r="AL224" i="1"/>
  <c r="AG240" i="1"/>
  <c r="AI240" i="1"/>
  <c r="AL240" i="1"/>
  <c r="AM240" i="1"/>
  <c r="AG10" i="1"/>
  <c r="AH10" i="1"/>
  <c r="AG23" i="1"/>
  <c r="AI23" i="1"/>
  <c r="AL23" i="1"/>
  <c r="AM23" i="1"/>
  <c r="AG306" i="1"/>
  <c r="AH306" i="1"/>
  <c r="AI306" i="1"/>
  <c r="AL306" i="1"/>
  <c r="AM306" i="1"/>
  <c r="AL52" i="1"/>
  <c r="AH52" i="1"/>
  <c r="AM52" i="1"/>
  <c r="AG231" i="1"/>
  <c r="AH231" i="1"/>
  <c r="AI231" i="1"/>
  <c r="AL231" i="1"/>
  <c r="AM231" i="1"/>
  <c r="AI286" i="1"/>
  <c r="AG286" i="1"/>
  <c r="AH286" i="1"/>
  <c r="N286" i="1" s="1"/>
  <c r="AL286" i="1"/>
  <c r="AM286" i="1"/>
  <c r="AG265" i="1"/>
  <c r="AL265" i="1"/>
  <c r="AG332" i="1"/>
  <c r="AL332" i="1"/>
  <c r="AI270" i="1"/>
  <c r="AG270" i="1"/>
  <c r="AH270" i="1"/>
  <c r="AL270" i="1"/>
  <c r="AM270" i="1"/>
  <c r="AL13" i="1"/>
  <c r="AM13" i="1"/>
  <c r="AG13" i="1"/>
  <c r="Y18" i="2" s="1"/>
  <c r="Z18" i="2" s="1"/>
  <c r="AH13" i="1"/>
  <c r="AI13" i="1"/>
  <c r="AG44" i="1"/>
  <c r="Y229" i="2" s="1"/>
  <c r="Z229" i="2" s="1"/>
  <c r="AN229" i="2" s="1"/>
  <c r="AH44" i="1"/>
  <c r="AI44" i="1"/>
  <c r="AL44" i="1"/>
  <c r="AM44" i="1"/>
  <c r="AL253" i="1"/>
  <c r="AG312" i="1"/>
  <c r="AH312" i="1"/>
  <c r="AI312" i="1"/>
  <c r="AL312" i="1"/>
  <c r="AM312" i="1"/>
  <c r="AL333" i="1"/>
  <c r="AM333" i="1"/>
  <c r="AG333" i="1"/>
  <c r="AH333" i="1"/>
  <c r="N333" i="1" s="1"/>
  <c r="AI333" i="1"/>
  <c r="AH4" i="1"/>
  <c r="AG4" i="1"/>
  <c r="AH284" i="1"/>
  <c r="AG284" i="1"/>
  <c r="AL284" i="1"/>
  <c r="AH227" i="1"/>
  <c r="AG227" i="1"/>
  <c r="AL227" i="1"/>
  <c r="AH297" i="1"/>
  <c r="AG297" i="1"/>
  <c r="AL297" i="1"/>
  <c r="AI139" i="1"/>
  <c r="AG139" i="1"/>
  <c r="AH139" i="1"/>
  <c r="AI275" i="1"/>
  <c r="AH19" i="1"/>
  <c r="AL229" i="1"/>
  <c r="AL241" i="1"/>
  <c r="AH317" i="1"/>
  <c r="AL336" i="1"/>
  <c r="AM35" i="1"/>
  <c r="AH107" i="1"/>
  <c r="AM290" i="1"/>
  <c r="AH230" i="1"/>
  <c r="AH295" i="1"/>
  <c r="AH304" i="1"/>
  <c r="AL337" i="1"/>
  <c r="AG14" i="1"/>
  <c r="AG6" i="1"/>
  <c r="AG111" i="1"/>
  <c r="Y161" i="2" s="1"/>
  <c r="Z161" i="2" s="1"/>
  <c r="AN161" i="2" s="1"/>
  <c r="AG15" i="1"/>
  <c r="AG234" i="1"/>
  <c r="AG299" i="1"/>
  <c r="AG308" i="1"/>
  <c r="AG142" i="1"/>
  <c r="AG349" i="1"/>
  <c r="AI273" i="1"/>
  <c r="AG11" i="1"/>
  <c r="AI235" i="1"/>
  <c r="AI149" i="1"/>
  <c r="AI359" i="1"/>
  <c r="AG7" i="1"/>
  <c r="AG25" i="1"/>
  <c r="AG17" i="1"/>
  <c r="AG282" i="1"/>
  <c r="AG236" i="1"/>
  <c r="AI310" i="1"/>
  <c r="AL43" i="1"/>
  <c r="AM307" i="1"/>
  <c r="AG246" i="1"/>
  <c r="AH23" i="1"/>
  <c r="AG38" i="1"/>
  <c r="AG52" i="1"/>
  <c r="AH73" i="1"/>
  <c r="AM10" i="1"/>
  <c r="AL10" i="1"/>
  <c r="AL4" i="1"/>
  <c r="AI307" i="1"/>
  <c r="AL139" i="1"/>
  <c r="AH307" i="1"/>
  <c r="AG307" i="1"/>
  <c r="AI10" i="1"/>
  <c r="AH302" i="1"/>
  <c r="AH240" i="1"/>
  <c r="AM224" i="1"/>
  <c r="AL73" i="1"/>
  <c r="AI52" i="1"/>
  <c r="AI331" i="1"/>
  <c r="AI239" i="1"/>
  <c r="AI62" i="1"/>
  <c r="AI2" i="1"/>
  <c r="AI251" i="1"/>
  <c r="AH331" i="1"/>
  <c r="AH251" i="1"/>
  <c r="AI246" i="1"/>
  <c r="AH239" i="1"/>
  <c r="AH62" i="1"/>
  <c r="AH2" i="1"/>
  <c r="AG331" i="1"/>
  <c r="AG251" i="1"/>
  <c r="AG239" i="1"/>
  <c r="AG62" i="1"/>
  <c r="AG2" i="1"/>
  <c r="AM332" i="1"/>
  <c r="AM265" i="1"/>
  <c r="AM252" i="1"/>
  <c r="AM39" i="1"/>
  <c r="AM3" i="1"/>
  <c r="AL252" i="1"/>
  <c r="AL119" i="1"/>
  <c r="AL39" i="1"/>
  <c r="AM139" i="1"/>
  <c r="AM297" i="1"/>
  <c r="AM227" i="1"/>
  <c r="AM284" i="1"/>
  <c r="AM4" i="1"/>
  <c r="AI332" i="1"/>
  <c r="AI265" i="1"/>
  <c r="AI252" i="1"/>
  <c r="AI39" i="1"/>
  <c r="AH332" i="1"/>
  <c r="AH265" i="1"/>
  <c r="AH252" i="1"/>
  <c r="AH39" i="1"/>
  <c r="AI297" i="1"/>
  <c r="AI227" i="1"/>
  <c r="AI284" i="1"/>
  <c r="AI4" i="1"/>
  <c r="AM331" i="1"/>
  <c r="AM251" i="1"/>
  <c r="W106" i="2" s="1"/>
  <c r="X106" i="2" s="1"/>
  <c r="AM239" i="1"/>
  <c r="W265" i="2" s="1"/>
  <c r="X265" i="2" s="1"/>
  <c r="AM62" i="1"/>
  <c r="AM2" i="1"/>
  <c r="W206" i="2" s="1"/>
  <c r="X206" i="2" s="1"/>
  <c r="W1520" i="2" l="1"/>
  <c r="X1520" i="2" s="1"/>
  <c r="AA1520" i="2" s="1"/>
  <c r="M79" i="19"/>
  <c r="M48" i="19"/>
  <c r="C181" i="19"/>
  <c r="M88" i="19"/>
  <c r="M44" i="19"/>
  <c r="C55" i="19"/>
  <c r="C36" i="19"/>
  <c r="M49" i="19"/>
  <c r="L58" i="19"/>
  <c r="M83" i="19"/>
  <c r="L48" i="19"/>
  <c r="C215" i="19"/>
  <c r="C199" i="19"/>
  <c r="M286" i="19"/>
  <c r="M214" i="19"/>
  <c r="M77" i="19"/>
  <c r="L42" i="19"/>
  <c r="L211" i="19"/>
  <c r="C179" i="19"/>
  <c r="C56" i="19"/>
  <c r="C198" i="19"/>
  <c r="C175" i="19"/>
  <c r="C216" i="19"/>
  <c r="C196" i="19"/>
  <c r="M216" i="19"/>
  <c r="L101" i="19"/>
  <c r="L83" i="19"/>
  <c r="C208" i="19"/>
  <c r="C178" i="19"/>
  <c r="C45" i="19"/>
  <c r="L53" i="19"/>
  <c r="M57" i="19"/>
  <c r="M50" i="19"/>
  <c r="L44" i="19"/>
  <c r="L56" i="19"/>
  <c r="C146" i="19"/>
  <c r="L213" i="19"/>
  <c r="C42" i="19"/>
  <c r="M101" i="19"/>
  <c r="L216" i="19"/>
  <c r="L54" i="19"/>
  <c r="L57" i="19"/>
  <c r="L80" i="19"/>
  <c r="L76" i="19"/>
  <c r="L133" i="19"/>
  <c r="M211" i="19"/>
  <c r="M42" i="19"/>
  <c r="M76" i="19"/>
  <c r="L51" i="19"/>
  <c r="L84" i="19"/>
  <c r="L45" i="19"/>
  <c r="M58" i="19"/>
  <c r="M40" i="19"/>
  <c r="C207" i="19"/>
  <c r="L79" i="19"/>
  <c r="L40" i="19"/>
  <c r="C79" i="19"/>
  <c r="C189" i="19"/>
  <c r="M54" i="19"/>
  <c r="C211" i="19"/>
  <c r="L38" i="19"/>
  <c r="L81" i="1"/>
  <c r="C117" i="19"/>
  <c r="L172" i="1"/>
  <c r="C161" i="19"/>
  <c r="L123" i="1"/>
  <c r="C137" i="19"/>
  <c r="L161" i="1"/>
  <c r="C150" i="19"/>
  <c r="L83" i="1"/>
  <c r="C119" i="19"/>
  <c r="L23" i="1"/>
  <c r="C40" i="19"/>
  <c r="L127" i="1"/>
  <c r="C141" i="19"/>
  <c r="L65" i="1"/>
  <c r="C104" i="19"/>
  <c r="L235" i="1"/>
  <c r="C50" i="19"/>
  <c r="L239" i="1"/>
  <c r="C54" i="19"/>
  <c r="L179" i="1"/>
  <c r="C168" i="19"/>
  <c r="L225" i="1"/>
  <c r="C212" i="19"/>
  <c r="L89" i="1"/>
  <c r="C125" i="19"/>
  <c r="L70" i="1"/>
  <c r="C109" i="19"/>
  <c r="L204" i="1"/>
  <c r="C191" i="19"/>
  <c r="L167" i="1"/>
  <c r="C156" i="19"/>
  <c r="L191" i="1"/>
  <c r="C180" i="19"/>
  <c r="L87" i="1"/>
  <c r="C123" i="19"/>
  <c r="L118" i="1"/>
  <c r="C132" i="19"/>
  <c r="L215" i="1"/>
  <c r="C202" i="19"/>
  <c r="L72" i="1"/>
  <c r="C111" i="19"/>
  <c r="L39" i="1"/>
  <c r="C77" i="19"/>
  <c r="L205" i="1"/>
  <c r="C192" i="19"/>
  <c r="L230" i="1"/>
  <c r="C47" i="19"/>
  <c r="L125" i="1"/>
  <c r="C139" i="19"/>
  <c r="L178" i="1"/>
  <c r="C167" i="19"/>
  <c r="L171" i="1"/>
  <c r="C160" i="19"/>
  <c r="L85" i="1"/>
  <c r="C121" i="19"/>
  <c r="L64" i="1"/>
  <c r="C103" i="19"/>
  <c r="L116" i="1"/>
  <c r="C130" i="19"/>
  <c r="L24" i="1"/>
  <c r="C41" i="19"/>
  <c r="L223" i="1"/>
  <c r="C210" i="19"/>
  <c r="Y445" i="2"/>
  <c r="Z445" i="2" s="1"/>
  <c r="AN445" i="2" s="1"/>
  <c r="L100" i="19"/>
  <c r="L14" i="1"/>
  <c r="C37" i="19"/>
  <c r="L194" i="1"/>
  <c r="C183" i="19"/>
  <c r="L313" i="1"/>
  <c r="C97" i="19"/>
  <c r="Y14" i="2"/>
  <c r="Z14" i="2" s="1"/>
  <c r="L37" i="19"/>
  <c r="L206" i="1"/>
  <c r="C193" i="19"/>
  <c r="L119" i="1"/>
  <c r="C133" i="19"/>
  <c r="Y230" i="2"/>
  <c r="Z230" i="2" s="1"/>
  <c r="AN230" i="2" s="1"/>
  <c r="L98" i="19"/>
  <c r="L214" i="1"/>
  <c r="C201" i="19"/>
  <c r="L53" i="1"/>
  <c r="C285" i="19"/>
  <c r="L229" i="1"/>
  <c r="C46" i="19"/>
  <c r="L63" i="1"/>
  <c r="C102" i="19"/>
  <c r="L217" i="1"/>
  <c r="C204" i="19"/>
  <c r="L195" i="1"/>
  <c r="C184" i="19"/>
  <c r="L43" i="1"/>
  <c r="C281" i="19"/>
  <c r="L199" i="1"/>
  <c r="C187" i="19"/>
  <c r="L175" i="1"/>
  <c r="C164" i="19"/>
  <c r="L84" i="1"/>
  <c r="C120" i="19"/>
  <c r="L210" i="1"/>
  <c r="C197" i="19"/>
  <c r="L131" i="1"/>
  <c r="C145" i="19"/>
  <c r="L128" i="1"/>
  <c r="C142" i="19"/>
  <c r="L170" i="1"/>
  <c r="C159" i="19"/>
  <c r="L163" i="1"/>
  <c r="C152" i="19"/>
  <c r="L160" i="1"/>
  <c r="C149" i="19"/>
  <c r="Y13" i="2"/>
  <c r="Z13" i="2" s="1"/>
  <c r="AN13" i="2" s="1"/>
  <c r="L82" i="19"/>
  <c r="Y295" i="2"/>
  <c r="Z295" i="2" s="1"/>
  <c r="AN295" i="2" s="1"/>
  <c r="L214" i="19"/>
  <c r="L82" i="1"/>
  <c r="C118" i="19"/>
  <c r="L208" i="1"/>
  <c r="C195" i="19"/>
  <c r="L174" i="1"/>
  <c r="C163" i="19"/>
  <c r="L218" i="1"/>
  <c r="C205" i="19"/>
  <c r="L177" i="1"/>
  <c r="C166" i="19"/>
  <c r="L173" i="1"/>
  <c r="C162" i="19"/>
  <c r="L234" i="1"/>
  <c r="C80" i="19"/>
  <c r="L136" i="1"/>
  <c r="C78" i="19"/>
  <c r="L86" i="1"/>
  <c r="C122" i="19"/>
  <c r="L240" i="1"/>
  <c r="C214" i="19"/>
  <c r="L99" i="1"/>
  <c r="C87" i="19"/>
  <c r="Y236" i="2"/>
  <c r="Z236" i="2" s="1"/>
  <c r="AN236" i="2" s="1"/>
  <c r="L77" i="19"/>
  <c r="L159" i="1"/>
  <c r="C148" i="19"/>
  <c r="L219" i="1"/>
  <c r="C206" i="19"/>
  <c r="L216" i="1"/>
  <c r="C203" i="19"/>
  <c r="L183" i="1"/>
  <c r="C172" i="19"/>
  <c r="L158" i="1"/>
  <c r="C147" i="19"/>
  <c r="L7" i="1"/>
  <c r="C98" i="19"/>
  <c r="L203" i="1"/>
  <c r="C190" i="19"/>
  <c r="L187" i="1"/>
  <c r="C176" i="19"/>
  <c r="L149" i="1"/>
  <c r="C286" i="19"/>
  <c r="L185" i="1"/>
  <c r="C174" i="19"/>
  <c r="L117" i="1"/>
  <c r="C131" i="19"/>
  <c r="L66" i="1"/>
  <c r="C105" i="19"/>
  <c r="L8" i="1"/>
  <c r="C289" i="19"/>
  <c r="L21" i="1"/>
  <c r="C99" i="19"/>
  <c r="L222" i="1"/>
  <c r="C209" i="19"/>
  <c r="L76" i="1"/>
  <c r="C112" i="19"/>
  <c r="L79" i="1"/>
  <c r="C115" i="19"/>
  <c r="L126" i="1"/>
  <c r="C140" i="19"/>
  <c r="L115" i="1"/>
  <c r="C129" i="19"/>
  <c r="L176" i="1"/>
  <c r="C165" i="19"/>
  <c r="L200" i="1"/>
  <c r="C188" i="19"/>
  <c r="L233" i="1"/>
  <c r="C49" i="19"/>
  <c r="L3" i="1"/>
  <c r="C82" i="19"/>
  <c r="L69" i="1"/>
  <c r="C108" i="19"/>
  <c r="L68" i="1"/>
  <c r="C107" i="19"/>
  <c r="L180" i="1"/>
  <c r="C169" i="19"/>
  <c r="L181" i="1"/>
  <c r="C170" i="19"/>
  <c r="L103" i="1"/>
  <c r="C127" i="19"/>
  <c r="L121" i="1"/>
  <c r="C135" i="19"/>
  <c r="Y443" i="2"/>
  <c r="Z443" i="2" s="1"/>
  <c r="AN443" i="2" s="1"/>
  <c r="L102" i="19"/>
  <c r="L129" i="1"/>
  <c r="C143" i="19"/>
  <c r="L226" i="1"/>
  <c r="C213" i="19"/>
  <c r="L238" i="1"/>
  <c r="C53" i="19"/>
  <c r="L19" i="1"/>
  <c r="C39" i="19"/>
  <c r="L197" i="1"/>
  <c r="C185" i="19"/>
  <c r="L124" i="1"/>
  <c r="C138" i="19"/>
  <c r="L31" i="1"/>
  <c r="C85" i="19"/>
  <c r="L168" i="1"/>
  <c r="C157" i="19"/>
  <c r="L246" i="1"/>
  <c r="C88" i="19"/>
  <c r="L98" i="1"/>
  <c r="C86" i="19"/>
  <c r="L164" i="1"/>
  <c r="C153" i="19"/>
  <c r="L11" i="1"/>
  <c r="C84" i="19"/>
  <c r="L77" i="1"/>
  <c r="C113" i="19"/>
  <c r="L184" i="1"/>
  <c r="C173" i="19"/>
  <c r="L213" i="1"/>
  <c r="C200" i="19"/>
  <c r="Y298" i="2"/>
  <c r="Z298" i="2" s="1"/>
  <c r="AN298" i="2" s="1"/>
  <c r="L88" i="19"/>
  <c r="L78" i="1"/>
  <c r="C114" i="19"/>
  <c r="L188" i="1"/>
  <c r="C177" i="19"/>
  <c r="L80" i="1"/>
  <c r="C116" i="19"/>
  <c r="L253" i="1"/>
  <c r="C59" i="19"/>
  <c r="L88" i="1"/>
  <c r="C124" i="19"/>
  <c r="L122" i="1"/>
  <c r="C136" i="19"/>
  <c r="L182" i="1"/>
  <c r="C171" i="19"/>
  <c r="L198" i="1"/>
  <c r="C186" i="19"/>
  <c r="L162" i="1"/>
  <c r="C151" i="19"/>
  <c r="L90" i="1"/>
  <c r="C126" i="19"/>
  <c r="L71" i="1"/>
  <c r="C110" i="19"/>
  <c r="L165" i="1"/>
  <c r="C154" i="19"/>
  <c r="L130" i="1"/>
  <c r="C144" i="19"/>
  <c r="L16" i="1"/>
  <c r="C38" i="19"/>
  <c r="L22" i="1"/>
  <c r="C76" i="19"/>
  <c r="L120" i="1"/>
  <c r="C134" i="19"/>
  <c r="L157" i="1"/>
  <c r="W876" i="2"/>
  <c r="X876" i="2" s="1"/>
  <c r="AA876" i="2" s="1"/>
  <c r="AB1049" i="2"/>
  <c r="AD1049" i="2" s="1"/>
  <c r="AR1049" i="2" s="1"/>
  <c r="AB876" i="2"/>
  <c r="AD876" i="2" s="1"/>
  <c r="AU876" i="2" s="1"/>
  <c r="AW876" i="2" s="1"/>
  <c r="AB837" i="2"/>
  <c r="AD837" i="2" s="1"/>
  <c r="AB809" i="2"/>
  <c r="AD809" i="2" s="1"/>
  <c r="AB801" i="2"/>
  <c r="AD801" i="2" s="1"/>
  <c r="AB827" i="2"/>
  <c r="AD827" i="2" s="1"/>
  <c r="AB816" i="2"/>
  <c r="AD816" i="2" s="1"/>
  <c r="AB855" i="2"/>
  <c r="AD855" i="2" s="1"/>
  <c r="AB844" i="2"/>
  <c r="AD844" i="2" s="1"/>
  <c r="W1049" i="2"/>
  <c r="X1049" i="2" s="1"/>
  <c r="W837" i="2"/>
  <c r="X837" i="2" s="1"/>
  <c r="AA837" i="2" s="1"/>
  <c r="W801" i="2"/>
  <c r="X801" i="2" s="1"/>
  <c r="AA801" i="2" s="1"/>
  <c r="W827" i="2"/>
  <c r="X827" i="2" s="1"/>
  <c r="AA827" i="2" s="1"/>
  <c r="W844" i="2"/>
  <c r="X844" i="2" s="1"/>
  <c r="AA844" i="2" s="1"/>
  <c r="W855" i="2"/>
  <c r="X855" i="2" s="1"/>
  <c r="AA855" i="2" s="1"/>
  <c r="W809" i="2"/>
  <c r="X809" i="2" s="1"/>
  <c r="AA809" i="2" s="1"/>
  <c r="W816" i="2"/>
  <c r="X816" i="2" s="1"/>
  <c r="AA816" i="2" s="1"/>
  <c r="W1341" i="2"/>
  <c r="X1341" i="2" s="1"/>
  <c r="W1923" i="2"/>
  <c r="X1923" i="2" s="1"/>
  <c r="AA1923" i="2" s="1"/>
  <c r="W1692" i="2"/>
  <c r="X1692" i="2" s="1"/>
  <c r="AA1692" i="2" s="1"/>
  <c r="AB1991" i="2"/>
  <c r="AD1991" i="2" s="1"/>
  <c r="AB1890" i="2"/>
  <c r="AD1890" i="2" s="1"/>
  <c r="AB1744" i="2"/>
  <c r="AD1744" i="2" s="1"/>
  <c r="AB1341" i="2"/>
  <c r="AD1341" i="2" s="1"/>
  <c r="W774" i="2"/>
  <c r="X774" i="2" s="1"/>
  <c r="AA774" i="2" s="1"/>
  <c r="AB1940" i="2"/>
  <c r="AD1940" i="2" s="1"/>
  <c r="AB1710" i="2"/>
  <c r="AD1710" i="2" s="1"/>
  <c r="AB774" i="2"/>
  <c r="AD774" i="2" s="1"/>
  <c r="W1928" i="2"/>
  <c r="X1928" i="2" s="1"/>
  <c r="W1222" i="2"/>
  <c r="X1222" i="2" s="1"/>
  <c r="AA1222" i="2" s="1"/>
  <c r="W907" i="2"/>
  <c r="X907" i="2" s="1"/>
  <c r="AA907" i="2" s="1"/>
  <c r="AB1520" i="2"/>
  <c r="AD1520" i="2" s="1"/>
  <c r="AB1222" i="2"/>
  <c r="AD1222" i="2" s="1"/>
  <c r="AB1928" i="2"/>
  <c r="AD1928" i="2" s="1"/>
  <c r="AB907" i="2"/>
  <c r="AD907" i="2" s="1"/>
  <c r="W1050" i="2"/>
  <c r="X1050" i="2" s="1"/>
  <c r="AB1050" i="2"/>
  <c r="AD1050" i="2" s="1"/>
  <c r="W1710" i="2"/>
  <c r="X1710" i="2" s="1"/>
  <c r="AA1710" i="2" s="1"/>
  <c r="W1940" i="2"/>
  <c r="X1940" i="2" s="1"/>
  <c r="AA1940" i="2" s="1"/>
  <c r="AB1692" i="2"/>
  <c r="AD1692" i="2" s="1"/>
  <c r="AB1923" i="2"/>
  <c r="AD1923" i="2" s="1"/>
  <c r="W1991" i="2"/>
  <c r="X1991" i="2" s="1"/>
  <c r="W1890" i="2"/>
  <c r="X1890" i="2" s="1"/>
  <c r="AA1890" i="2" s="1"/>
  <c r="W1744" i="2"/>
  <c r="X1744" i="2" s="1"/>
  <c r="AA1744" i="2" s="1"/>
  <c r="L139" i="1"/>
  <c r="L249" i="1"/>
  <c r="L303" i="1"/>
  <c r="L211" i="1"/>
  <c r="L202" i="1"/>
  <c r="L295" i="1"/>
  <c r="L192" i="1"/>
  <c r="L318" i="1"/>
  <c r="L38" i="1"/>
  <c r="L15" i="1"/>
  <c r="L357" i="1"/>
  <c r="L138" i="1"/>
  <c r="L186" i="1"/>
  <c r="L265" i="1"/>
  <c r="L241" i="1"/>
  <c r="L299" i="1"/>
  <c r="L221" i="1"/>
  <c r="L346" i="1"/>
  <c r="L326" i="1"/>
  <c r="L12" i="1"/>
  <c r="L9" i="1"/>
  <c r="L327" i="1"/>
  <c r="L220" i="1"/>
  <c r="L209" i="1"/>
  <c r="L59" i="1"/>
  <c r="L212" i="1"/>
  <c r="L349" i="1"/>
  <c r="L300" i="1"/>
  <c r="L359" i="1"/>
  <c r="L142" i="1"/>
  <c r="L189" i="1"/>
  <c r="L250" i="1"/>
  <c r="L337" i="1"/>
  <c r="L343" i="1"/>
  <c r="L228" i="1"/>
  <c r="L224" i="1"/>
  <c r="L190" i="1"/>
  <c r="W1759" i="2"/>
  <c r="X1759" i="2" s="1"/>
  <c r="AA1759" i="2" s="1"/>
  <c r="W1931" i="2"/>
  <c r="X1931" i="2" s="1"/>
  <c r="AA1931" i="2" s="1"/>
  <c r="AB1847" i="2"/>
  <c r="AD1847" i="2" s="1"/>
  <c r="AB1752" i="2"/>
  <c r="AD1752" i="2" s="1"/>
  <c r="AB1898" i="2"/>
  <c r="AD1898" i="2" s="1"/>
  <c r="W1847" i="2"/>
  <c r="X1847" i="2" s="1"/>
  <c r="AA1847" i="2" s="1"/>
  <c r="W1846" i="2"/>
  <c r="X1846" i="2" s="1"/>
  <c r="AB1759" i="2"/>
  <c r="AD1759" i="2" s="1"/>
  <c r="AB1846" i="2"/>
  <c r="AD1846" i="2" s="1"/>
  <c r="AB1931" i="2"/>
  <c r="AD1931" i="2" s="1"/>
  <c r="W1752" i="2"/>
  <c r="X1752" i="2" s="1"/>
  <c r="AA1752" i="2" s="1"/>
  <c r="W1898" i="2"/>
  <c r="X1898" i="2" s="1"/>
  <c r="AA1898" i="2" s="1"/>
  <c r="W881" i="2"/>
  <c r="X881" i="2" s="1"/>
  <c r="AA881" i="2" s="1"/>
  <c r="AB1541" i="2"/>
  <c r="AD1541" i="2" s="1"/>
  <c r="AR1541" i="2" s="1"/>
  <c r="AB1545" i="2"/>
  <c r="AD1545" i="2" s="1"/>
  <c r="AR1545" i="2" s="1"/>
  <c r="AB904" i="2"/>
  <c r="AD904" i="2" s="1"/>
  <c r="AR904" i="2" s="1"/>
  <c r="AB1599" i="2"/>
  <c r="AD1599" i="2" s="1"/>
  <c r="AU1599" i="2" s="1"/>
  <c r="AW1599" i="2" s="1"/>
  <c r="AB1533" i="2"/>
  <c r="AD1533" i="2" s="1"/>
  <c r="AR1533" i="2" s="1"/>
  <c r="W1599" i="2"/>
  <c r="X1599" i="2" s="1"/>
  <c r="AA1599" i="2" s="1"/>
  <c r="W1541" i="2"/>
  <c r="X1541" i="2" s="1"/>
  <c r="AA1541" i="2" s="1"/>
  <c r="W904" i="2"/>
  <c r="X904" i="2" s="1"/>
  <c r="W1336" i="2"/>
  <c r="X1336" i="2" s="1"/>
  <c r="AA1336" i="2" s="1"/>
  <c r="W1027" i="2"/>
  <c r="X1027" i="2" s="1"/>
  <c r="AA1027" i="2" s="1"/>
  <c r="W968" i="2"/>
  <c r="X968" i="2" s="1"/>
  <c r="AA968" i="2" s="1"/>
  <c r="AB1602" i="2"/>
  <c r="AD1602" i="2" s="1"/>
  <c r="AB1334" i="2"/>
  <c r="AD1334" i="2" s="1"/>
  <c r="AB881" i="2"/>
  <c r="AD881" i="2" s="1"/>
  <c r="W1334" i="2"/>
  <c r="X1334" i="2" s="1"/>
  <c r="W1602" i="2"/>
  <c r="X1602" i="2" s="1"/>
  <c r="AA1602" i="2" s="1"/>
  <c r="W1545" i="2"/>
  <c r="X1545" i="2" s="1"/>
  <c r="AA1545" i="2" s="1"/>
  <c r="AB805" i="2"/>
  <c r="AD805" i="2" s="1"/>
  <c r="AB832" i="2"/>
  <c r="AD832" i="2" s="1"/>
  <c r="AB842" i="2"/>
  <c r="AD842" i="2" s="1"/>
  <c r="AB860" i="2"/>
  <c r="AD860" i="2" s="1"/>
  <c r="AB849" i="2"/>
  <c r="AD849" i="2" s="1"/>
  <c r="AB814" i="2"/>
  <c r="AD814" i="2" s="1"/>
  <c r="AB821" i="2"/>
  <c r="AD821" i="2" s="1"/>
  <c r="W1533" i="2"/>
  <c r="X1533" i="2" s="1"/>
  <c r="AB1336" i="2"/>
  <c r="AD1336" i="2" s="1"/>
  <c r="AB968" i="2"/>
  <c r="AD968" i="2" s="1"/>
  <c r="AB1027" i="2"/>
  <c r="AD1027" i="2" s="1"/>
  <c r="W1547" i="2"/>
  <c r="X1547" i="2" s="1"/>
  <c r="AA1547" i="2" s="1"/>
  <c r="W805" i="2"/>
  <c r="X805" i="2" s="1"/>
  <c r="AA805" i="2" s="1"/>
  <c r="W821" i="2"/>
  <c r="X821" i="2" s="1"/>
  <c r="AA821" i="2" s="1"/>
  <c r="W814" i="2"/>
  <c r="X814" i="2" s="1"/>
  <c r="AA814" i="2" s="1"/>
  <c r="W842" i="2"/>
  <c r="X842" i="2" s="1"/>
  <c r="AA842" i="2" s="1"/>
  <c r="W832" i="2"/>
  <c r="X832" i="2" s="1"/>
  <c r="AA832" i="2" s="1"/>
  <c r="W849" i="2"/>
  <c r="X849" i="2" s="1"/>
  <c r="AA849" i="2" s="1"/>
  <c r="W860" i="2"/>
  <c r="X860" i="2" s="1"/>
  <c r="AA860" i="2" s="1"/>
  <c r="W1540" i="2"/>
  <c r="X1540" i="2" s="1"/>
  <c r="AA1540" i="2" s="1"/>
  <c r="AB1491" i="2"/>
  <c r="AD1491" i="2" s="1"/>
  <c r="AU1491" i="2" s="1"/>
  <c r="AW1491" i="2" s="1"/>
  <c r="W1491" i="2"/>
  <c r="X1491" i="2" s="1"/>
  <c r="AB1335" i="2"/>
  <c r="AD1335" i="2" s="1"/>
  <c r="AR1335" i="2" s="1"/>
  <c r="W1056" i="2"/>
  <c r="X1056" i="2" s="1"/>
  <c r="AM1056" i="2" s="1"/>
  <c r="AB1055" i="2"/>
  <c r="AD1055" i="2" s="1"/>
  <c r="W1055" i="2"/>
  <c r="X1055" i="2" s="1"/>
  <c r="W1335" i="2"/>
  <c r="X1335" i="2" s="1"/>
  <c r="W882" i="2"/>
  <c r="X882" i="2" s="1"/>
  <c r="AA882" i="2" s="1"/>
  <c r="AB970" i="2"/>
  <c r="AD970" i="2" s="1"/>
  <c r="AU970" i="2" s="1"/>
  <c r="AW970" i="2" s="1"/>
  <c r="W974" i="2"/>
  <c r="X974" i="2" s="1"/>
  <c r="AA974" i="2" s="1"/>
  <c r="W970" i="2"/>
  <c r="X970" i="2" s="1"/>
  <c r="N10" i="1"/>
  <c r="AB882" i="2"/>
  <c r="AD882" i="2" s="1"/>
  <c r="AB769" i="2"/>
  <c r="AD769" i="2" s="1"/>
  <c r="AB1025" i="2"/>
  <c r="AD1025" i="2" s="1"/>
  <c r="N270" i="1"/>
  <c r="W1473" i="2"/>
  <c r="X1473" i="2" s="1"/>
  <c r="AA1473" i="2" s="1"/>
  <c r="AB21" i="2"/>
  <c r="AD21" i="2" s="1"/>
  <c r="AR21" i="2" s="1"/>
  <c r="N52" i="1"/>
  <c r="AB815" i="2"/>
  <c r="AD815" i="2" s="1"/>
  <c r="AB822" i="2"/>
  <c r="AD822" i="2" s="1"/>
  <c r="AB833" i="2"/>
  <c r="AD833" i="2" s="1"/>
  <c r="AB806" i="2"/>
  <c r="AD806" i="2" s="1"/>
  <c r="AB843" i="2"/>
  <c r="AD843" i="2" s="1"/>
  <c r="AB850" i="2"/>
  <c r="AD850" i="2" s="1"/>
  <c r="AB861" i="2"/>
  <c r="AD861" i="2" s="1"/>
  <c r="N107" i="1"/>
  <c r="W815" i="2"/>
  <c r="X815" i="2" s="1"/>
  <c r="AA815" i="2" s="1"/>
  <c r="W822" i="2"/>
  <c r="X822" i="2" s="1"/>
  <c r="AA822" i="2" s="1"/>
  <c r="W806" i="2"/>
  <c r="X806" i="2" s="1"/>
  <c r="AA806" i="2" s="1"/>
  <c r="W833" i="2"/>
  <c r="X833" i="2" s="1"/>
  <c r="AA833" i="2" s="1"/>
  <c r="W850" i="2"/>
  <c r="X850" i="2" s="1"/>
  <c r="AA850" i="2" s="1"/>
  <c r="W843" i="2"/>
  <c r="X843" i="2" s="1"/>
  <c r="AA843" i="2" s="1"/>
  <c r="W861" i="2"/>
  <c r="X861" i="2" s="1"/>
  <c r="AA861" i="2" s="1"/>
  <c r="W769" i="2"/>
  <c r="X769" i="2" s="1"/>
  <c r="AA769" i="2" s="1"/>
  <c r="W1025" i="2"/>
  <c r="X1025" i="2" s="1"/>
  <c r="AA1025" i="2" s="1"/>
  <c r="N243" i="1"/>
  <c r="W1030" i="2"/>
  <c r="X1030" i="2" s="1"/>
  <c r="AA1030" i="2" s="1"/>
  <c r="N22" i="1"/>
  <c r="N19" i="1"/>
  <c r="AB1030" i="2"/>
  <c r="AD1030" i="2" s="1"/>
  <c r="N62" i="1"/>
  <c r="AB1473" i="2"/>
  <c r="AD1473" i="2" s="1"/>
  <c r="AB974" i="2"/>
  <c r="AD974" i="2" s="1"/>
  <c r="Y265" i="2"/>
  <c r="Z265" i="2" s="1"/>
  <c r="AN265" i="2" s="1"/>
  <c r="Y316" i="2"/>
  <c r="Z316" i="2" s="1"/>
  <c r="AN316" i="2" s="1"/>
  <c r="N4" i="1"/>
  <c r="Y234" i="2"/>
  <c r="Z234" i="2" s="1"/>
  <c r="AN234" i="2" s="1"/>
  <c r="Y82" i="2"/>
  <c r="Z82" i="2" s="1"/>
  <c r="AN82" i="2" s="1"/>
  <c r="Y148" i="2"/>
  <c r="Z148" i="2" s="1"/>
  <c r="AN148" i="2" s="1"/>
  <c r="Y345" i="2"/>
  <c r="Z345" i="2" s="1"/>
  <c r="Y313" i="2"/>
  <c r="Z313" i="2" s="1"/>
  <c r="AN313" i="2" s="1"/>
  <c r="Y80" i="2"/>
  <c r="Z80" i="2" s="1"/>
  <c r="AN80" i="2" s="1"/>
  <c r="Y87" i="2"/>
  <c r="Z87" i="2" s="1"/>
  <c r="AN87" i="2" s="1"/>
  <c r="Y274" i="2"/>
  <c r="Z274" i="2" s="1"/>
  <c r="Y303" i="2"/>
  <c r="Z303" i="2" s="1"/>
  <c r="AN303" i="2" s="1"/>
  <c r="Y16" i="2"/>
  <c r="Z16" i="2" s="1"/>
  <c r="AN16" i="2" s="1"/>
  <c r="Y232" i="2"/>
  <c r="Z232" i="2" s="1"/>
  <c r="AN232" i="2" s="1"/>
  <c r="Y106" i="2"/>
  <c r="Z106" i="2" s="1"/>
  <c r="AN106" i="2" s="1"/>
  <c r="Y336" i="2"/>
  <c r="Z336" i="2" s="1"/>
  <c r="AN336" i="2" s="1"/>
  <c r="Y352" i="2"/>
  <c r="Z352" i="2" s="1"/>
  <c r="AN352" i="2" s="1"/>
  <c r="Y262" i="2"/>
  <c r="Z262" i="2" s="1"/>
  <c r="AN262" i="2" s="1"/>
  <c r="Y502" i="2"/>
  <c r="Z502" i="2" s="1"/>
  <c r="AN502" i="2" s="1"/>
  <c r="Y240" i="2"/>
  <c r="Z240" i="2" s="1"/>
  <c r="AN240" i="2" s="1"/>
  <c r="Y15" i="2"/>
  <c r="Z15" i="2" s="1"/>
  <c r="Y355" i="2"/>
  <c r="Z355" i="2" s="1"/>
  <c r="AN355" i="2" s="1"/>
  <c r="Y261" i="2"/>
  <c r="Z261" i="2" s="1"/>
  <c r="AN261" i="2" s="1"/>
  <c r="Y351" i="2"/>
  <c r="Z351" i="2" s="1"/>
  <c r="Y501" i="2"/>
  <c r="Z501" i="2" s="1"/>
  <c r="AN501" i="2" s="1"/>
  <c r="Y335" i="2"/>
  <c r="Z335" i="2" s="1"/>
  <c r="AN335" i="2" s="1"/>
  <c r="Y103" i="2"/>
  <c r="Z103" i="2" s="1"/>
  <c r="AN103" i="2" s="1"/>
  <c r="N265" i="1"/>
  <c r="Y503" i="2"/>
  <c r="Z503" i="2" s="1"/>
  <c r="AN503" i="2" s="1"/>
  <c r="Y375" i="2"/>
  <c r="Z375" i="2" s="1"/>
  <c r="Y337" i="2"/>
  <c r="Z337" i="2" s="1"/>
  <c r="AN337" i="2" s="1"/>
  <c r="Y150" i="2"/>
  <c r="Z150" i="2" s="1"/>
  <c r="AN150" i="2" s="1"/>
  <c r="Y315" i="2"/>
  <c r="Z315" i="2" s="1"/>
  <c r="AN315" i="2" s="1"/>
  <c r="Y347" i="2"/>
  <c r="Z347" i="2" s="1"/>
  <c r="Y239" i="2"/>
  <c r="Z239" i="2" s="1"/>
  <c r="AN239" i="2" s="1"/>
  <c r="Y206" i="2"/>
  <c r="Z206" i="2" s="1"/>
  <c r="AN206" i="2" s="1"/>
  <c r="AB262" i="2"/>
  <c r="AD262" i="2" s="1"/>
  <c r="AB336" i="2"/>
  <c r="AD336" i="2" s="1"/>
  <c r="AB502" i="2"/>
  <c r="AD502" i="2" s="1"/>
  <c r="AM265" i="2"/>
  <c r="W503" i="2"/>
  <c r="X503" i="2" s="1"/>
  <c r="W16" i="2"/>
  <c r="X16" i="2" s="1"/>
  <c r="AM16" i="2" s="1"/>
  <c r="W232" i="2"/>
  <c r="X232" i="2" s="1"/>
  <c r="W502" i="2"/>
  <c r="X502" i="2" s="1"/>
  <c r="N39" i="1"/>
  <c r="AF236" i="2" s="1"/>
  <c r="AH236" i="2" s="1"/>
  <c r="AB236" i="2"/>
  <c r="AD236" i="2" s="1"/>
  <c r="W239" i="2"/>
  <c r="X239" i="2" s="1"/>
  <c r="W336" i="2"/>
  <c r="X336" i="2" s="1"/>
  <c r="W262" i="2"/>
  <c r="X262" i="2" s="1"/>
  <c r="AM206" i="2"/>
  <c r="N239" i="1"/>
  <c r="AB265" i="2"/>
  <c r="AD265" i="2" s="1"/>
  <c r="W229" i="2"/>
  <c r="X229" i="2" s="1"/>
  <c r="AA229" i="2" s="1"/>
  <c r="N44" i="1"/>
  <c r="AF229" i="2" s="1"/>
  <c r="AH229" i="2" s="1"/>
  <c r="AB229" i="2"/>
  <c r="AD229" i="2" s="1"/>
  <c r="N2" i="1"/>
  <c r="AB239" i="2"/>
  <c r="AD239" i="2" s="1"/>
  <c r="AB206" i="2"/>
  <c r="AD206" i="2" s="1"/>
  <c r="W236" i="2"/>
  <c r="X236" i="2" s="1"/>
  <c r="N240" i="1"/>
  <c r="AF295" i="2" s="1"/>
  <c r="AH295" i="2" s="1"/>
  <c r="AB232" i="2"/>
  <c r="AD232" i="2" s="1"/>
  <c r="N246" i="1"/>
  <c r="AF298" i="2" s="1"/>
  <c r="AH298" i="2" s="1"/>
  <c r="AM106" i="2"/>
  <c r="W21" i="2"/>
  <c r="X21" i="2" s="1"/>
  <c r="AN21" i="2" s="1"/>
  <c r="AB18" i="2"/>
  <c r="AD18" i="2" s="1"/>
  <c r="AB16" i="2"/>
  <c r="AD16" i="2" s="1"/>
  <c r="W18" i="2"/>
  <c r="X18" i="2" s="1"/>
  <c r="AN18" i="2" s="1"/>
  <c r="N106" i="1"/>
  <c r="AF105" i="2" s="1"/>
  <c r="AH105" i="2" s="1"/>
  <c r="N251" i="1"/>
  <c r="AB106" i="2"/>
  <c r="AD106" i="2" s="1"/>
  <c r="N73" i="1"/>
  <c r="AF21" i="2" s="1"/>
  <c r="AH21" i="2" s="1"/>
  <c r="N13" i="1"/>
  <c r="AF18" i="2" s="1"/>
  <c r="AH18" i="2" s="1"/>
  <c r="N23" i="1"/>
  <c r="N156" i="1"/>
  <c r="Y30" i="2"/>
  <c r="Z30" i="2" s="1"/>
  <c r="U30" i="2"/>
  <c r="V30" i="2" s="1"/>
  <c r="Y34" i="2"/>
  <c r="Z34" i="2" s="1"/>
  <c r="U34" i="2"/>
  <c r="V34" i="2" s="1"/>
  <c r="AI253" i="1"/>
  <c r="AH253" i="1"/>
  <c r="AG253" i="1"/>
  <c r="AG225" i="1"/>
  <c r="AI225" i="1"/>
  <c r="AI93" i="1"/>
  <c r="AM24" i="1"/>
  <c r="W364" i="2" s="1"/>
  <c r="X364" i="2" s="1"/>
  <c r="AH225" i="1"/>
  <c r="AM225" i="1"/>
  <c r="AI24" i="1"/>
  <c r="AG24" i="1"/>
  <c r="AG233" i="1"/>
  <c r="AH233" i="1"/>
  <c r="AM247" i="1"/>
  <c r="AL233" i="1"/>
  <c r="AH24" i="1"/>
  <c r="AM233" i="1"/>
  <c r="AH5" i="1"/>
  <c r="AB1163" i="2" s="1"/>
  <c r="AD1163" i="2" s="1"/>
  <c r="AH325" i="1"/>
  <c r="N325" i="1" s="1"/>
  <c r="AG5" i="1"/>
  <c r="AG325" i="1"/>
  <c r="AI325" i="1"/>
  <c r="AL325" i="1"/>
  <c r="AG298" i="1"/>
  <c r="AL298" i="1"/>
  <c r="W33" i="2" s="1"/>
  <c r="X33" i="2" s="1"/>
  <c r="AH298" i="1"/>
  <c r="N298" i="1" s="1"/>
  <c r="AI298" i="1"/>
  <c r="AI63" i="1"/>
  <c r="AM63" i="1"/>
  <c r="AH63" i="1"/>
  <c r="AL63" i="1"/>
  <c r="AI16" i="1"/>
  <c r="AL3" i="1"/>
  <c r="AI3" i="1"/>
  <c r="AI54" i="1"/>
  <c r="AM54" i="1"/>
  <c r="AG296" i="1"/>
  <c r="AL54" i="1"/>
  <c r="AH54" i="1"/>
  <c r="N304" i="1"/>
  <c r="N139" i="1"/>
  <c r="W34" i="2"/>
  <c r="X34" i="2" s="1"/>
  <c r="N230" i="1"/>
  <c r="N301" i="1"/>
  <c r="N306" i="1"/>
  <c r="N307" i="1"/>
  <c r="N297" i="1"/>
  <c r="N224" i="1"/>
  <c r="AH3" i="1"/>
  <c r="N317" i="1"/>
  <c r="W30" i="2"/>
  <c r="X30" i="2" s="1"/>
  <c r="N192" i="1"/>
  <c r="AF358" i="2" s="1"/>
  <c r="AH358" i="2" s="1"/>
  <c r="N302" i="1"/>
  <c r="AL321" i="1"/>
  <c r="N227" i="1"/>
  <c r="AB30" i="2"/>
  <c r="AD30" i="2" s="1"/>
  <c r="N231" i="1"/>
  <c r="N343" i="1"/>
  <c r="N252" i="1"/>
  <c r="AB34" i="2"/>
  <c r="AD34" i="2" s="1"/>
  <c r="N331" i="1"/>
  <c r="N312" i="1"/>
  <c r="N38" i="1"/>
  <c r="AG21" i="1"/>
  <c r="AM16" i="1"/>
  <c r="AL16" i="1"/>
  <c r="AH16" i="1"/>
  <c r="AG319" i="1"/>
  <c r="AH250" i="1"/>
  <c r="G322" i="1"/>
  <c r="L322" i="1" s="1"/>
  <c r="AM343" i="1"/>
  <c r="AH247" i="1"/>
  <c r="AB379" i="2" s="1"/>
  <c r="AD379" i="2" s="1"/>
  <c r="AI343" i="1"/>
  <c r="AI250" i="1"/>
  <c r="AL343" i="1"/>
  <c r="AM5" i="1"/>
  <c r="AG343" i="1"/>
  <c r="AG326" i="1"/>
  <c r="AL5" i="1"/>
  <c r="G321" i="1"/>
  <c r="AI28" i="1"/>
  <c r="AM28" i="1"/>
  <c r="W19" i="2" s="1"/>
  <c r="X19" i="2" s="1"/>
  <c r="AH93" i="1"/>
  <c r="AG93" i="1"/>
  <c r="Y10" i="2" s="1"/>
  <c r="Z10" i="2" s="1"/>
  <c r="AN10" i="2" s="1"/>
  <c r="AM93" i="1"/>
  <c r="W10" i="2" s="1"/>
  <c r="X10" i="2" s="1"/>
  <c r="G319" i="1"/>
  <c r="L319" i="1" s="1"/>
  <c r="AH28" i="1"/>
  <c r="AG28" i="1"/>
  <c r="Y19" i="2" s="1"/>
  <c r="Z19" i="2" s="1"/>
  <c r="AM36" i="1"/>
  <c r="AL247" i="1"/>
  <c r="AL36" i="1"/>
  <c r="AI36" i="1"/>
  <c r="AM250" i="1"/>
  <c r="AG247" i="1"/>
  <c r="Y380" i="2" s="1"/>
  <c r="Z380" i="2" s="1"/>
  <c r="AL250" i="1"/>
  <c r="AH36" i="1"/>
  <c r="AI228" i="1"/>
  <c r="AM21" i="1"/>
  <c r="W152" i="2" s="1"/>
  <c r="X152" i="2" s="1"/>
  <c r="N295" i="1"/>
  <c r="AI74" i="1"/>
  <c r="AG74" i="1"/>
  <c r="AI294" i="1"/>
  <c r="AH74" i="1"/>
  <c r="N284" i="1"/>
  <c r="AM296" i="1"/>
  <c r="AL296" i="1"/>
  <c r="AL228" i="1"/>
  <c r="AH228" i="1"/>
  <c r="AM42" i="1"/>
  <c r="AH21" i="1"/>
  <c r="AI21" i="1"/>
  <c r="AI296" i="1"/>
  <c r="AM74" i="1"/>
  <c r="W993" i="2" s="1"/>
  <c r="X993" i="2" s="1"/>
  <c r="AI119" i="1"/>
  <c r="AL243" i="1"/>
  <c r="AI243" i="1"/>
  <c r="AG243" i="1"/>
  <c r="AH119" i="1"/>
  <c r="AM119" i="1"/>
  <c r="W1416" i="2" s="1"/>
  <c r="X1416" i="2" s="1"/>
  <c r="AA1416" i="2" s="1"/>
  <c r="AH238" i="1"/>
  <c r="AH226" i="1"/>
  <c r="AI42" i="1"/>
  <c r="AM226" i="1"/>
  <c r="AM326" i="1"/>
  <c r="AG42" i="1"/>
  <c r="AH42" i="1"/>
  <c r="AI226" i="1"/>
  <c r="AL226" i="1"/>
  <c r="AM276" i="1"/>
  <c r="AG276" i="1"/>
  <c r="AL276" i="1"/>
  <c r="AL329" i="1"/>
  <c r="AM329" i="1"/>
  <c r="AM106" i="1"/>
  <c r="AH329" i="1"/>
  <c r="AG329" i="1"/>
  <c r="AM228" i="1"/>
  <c r="AH294" i="1"/>
  <c r="AM294" i="1"/>
  <c r="AG294" i="1"/>
  <c r="AI274" i="1"/>
  <c r="AG106" i="1"/>
  <c r="Y105" i="2" s="1"/>
  <c r="Z105" i="2" s="1"/>
  <c r="AL106" i="1"/>
  <c r="AG274" i="1"/>
  <c r="AH274" i="1"/>
  <c r="N274" i="1" s="1"/>
  <c r="AI156" i="1"/>
  <c r="AB233" i="2" s="1"/>
  <c r="AD233" i="2" s="1"/>
  <c r="AI276" i="1"/>
  <c r="AM26" i="1"/>
  <c r="AH26" i="1"/>
  <c r="AG26" i="1"/>
  <c r="AI26" i="1"/>
  <c r="AM156" i="1"/>
  <c r="AG47" i="1"/>
  <c r="AI326" i="1"/>
  <c r="AH346" i="1"/>
  <c r="AL346" i="1"/>
  <c r="AI346" i="1"/>
  <c r="AI238" i="1"/>
  <c r="AI301" i="1"/>
  <c r="AM301" i="1"/>
  <c r="AL30" i="1"/>
  <c r="AM238" i="1"/>
  <c r="AL238" i="1"/>
  <c r="AL326" i="1"/>
  <c r="AI106" i="1"/>
  <c r="AB105" i="2" s="1"/>
  <c r="AD105" i="2" s="1"/>
  <c r="AL301" i="1"/>
  <c r="AG301" i="1"/>
  <c r="AM274" i="1"/>
  <c r="AM192" i="1"/>
  <c r="AL192" i="1"/>
  <c r="AG192" i="1"/>
  <c r="AL47" i="1"/>
  <c r="AI192" i="1"/>
  <c r="AH47" i="1"/>
  <c r="AI47" i="1"/>
  <c r="AI30" i="1"/>
  <c r="AM30" i="1"/>
  <c r="AH30" i="1"/>
  <c r="AM346" i="1"/>
  <c r="AL156" i="1"/>
  <c r="AG156" i="1"/>
  <c r="N326" i="1"/>
  <c r="N332" i="1"/>
  <c r="AH11" i="1"/>
  <c r="AM111" i="1"/>
  <c r="AH273" i="1"/>
  <c r="N273" i="1" s="1"/>
  <c r="AI15" i="1"/>
  <c r="AL107" i="1"/>
  <c r="AM107" i="1"/>
  <c r="AH111" i="1"/>
  <c r="AH6" i="1"/>
  <c r="AM11" i="1"/>
  <c r="AM310" i="1"/>
  <c r="AL230" i="1"/>
  <c r="AM230" i="1"/>
  <c r="AM14" i="1"/>
  <c r="AL273" i="1"/>
  <c r="AM304" i="1"/>
  <c r="AI14" i="1"/>
  <c r="AL14" i="1"/>
  <c r="AL310" i="1"/>
  <c r="AL295" i="1"/>
  <c r="AL304" i="1"/>
  <c r="AI230" i="1"/>
  <c r="AL275" i="1"/>
  <c r="AM6" i="1"/>
  <c r="AM337" i="1"/>
  <c r="AI17" i="1"/>
  <c r="AM295" i="1"/>
  <c r="AL234" i="1"/>
  <c r="AH282" i="1"/>
  <c r="N282" i="1" s="1"/>
  <c r="AI234" i="1"/>
  <c r="AG317" i="1"/>
  <c r="AM317" i="1"/>
  <c r="AL299" i="1"/>
  <c r="AM15" i="1"/>
  <c r="AM275" i="1"/>
  <c r="AG19" i="1"/>
  <c r="AM17" i="1"/>
  <c r="AH322" i="1"/>
  <c r="AI19" i="1"/>
  <c r="AI304" i="1"/>
  <c r="AH142" i="1"/>
  <c r="AM25" i="1"/>
  <c r="AM142" i="1"/>
  <c r="AL142" i="1"/>
  <c r="AI142" i="1"/>
  <c r="AM349" i="1"/>
  <c r="AL19" i="1"/>
  <c r="AM299" i="1"/>
  <c r="AL322" i="1"/>
  <c r="AM322" i="1"/>
  <c r="AH234" i="1"/>
  <c r="AG107" i="1"/>
  <c r="AI107" i="1"/>
  <c r="AG230" i="1"/>
  <c r="AI299" i="1"/>
  <c r="AL149" i="1"/>
  <c r="AM19" i="1"/>
  <c r="AL317" i="1"/>
  <c r="AM234" i="1"/>
  <c r="AL17" i="1"/>
  <c r="AH15" i="1"/>
  <c r="AL111" i="1"/>
  <c r="AM308" i="1"/>
  <c r="AM7" i="1"/>
  <c r="AH299" i="1"/>
  <c r="AH17" i="1"/>
  <c r="AI322" i="1"/>
  <c r="AG295" i="1"/>
  <c r="AI295" i="1"/>
  <c r="AH14" i="1"/>
  <c r="AI111" i="1"/>
  <c r="AL15" i="1"/>
  <c r="AI25" i="1"/>
  <c r="AG304" i="1"/>
  <c r="AH349" i="1"/>
  <c r="AL202" i="1"/>
  <c r="AM202" i="1"/>
  <c r="AG202" i="1"/>
  <c r="AH202" i="1"/>
  <c r="AI202" i="1"/>
  <c r="AH35" i="1"/>
  <c r="AG35" i="1"/>
  <c r="Y11" i="2" s="1"/>
  <c r="Z11" i="2" s="1"/>
  <c r="AI35" i="1"/>
  <c r="AL35" i="1"/>
  <c r="AL55" i="1"/>
  <c r="AM55" i="1"/>
  <c r="AG55" i="1"/>
  <c r="Y160" i="2" s="1"/>
  <c r="Z160" i="2" s="1"/>
  <c r="AN160" i="2" s="1"/>
  <c r="AH55" i="1"/>
  <c r="AI55" i="1"/>
  <c r="AH336" i="1"/>
  <c r="N336" i="1" s="1"/>
  <c r="AG336" i="1"/>
  <c r="AI336" i="1"/>
  <c r="AM336" i="1"/>
  <c r="AL308" i="1"/>
  <c r="AI7" i="1"/>
  <c r="AI236" i="1"/>
  <c r="AM328" i="1"/>
  <c r="AG328" i="1"/>
  <c r="AH328" i="1"/>
  <c r="N328" i="1" s="1"/>
  <c r="AI328" i="1"/>
  <c r="AL328" i="1"/>
  <c r="AG359" i="1"/>
  <c r="AH359" i="1"/>
  <c r="AL359" i="1"/>
  <c r="AH303" i="1"/>
  <c r="AG303" i="1"/>
  <c r="AI303" i="1"/>
  <c r="AG31" i="1"/>
  <c r="AH31" i="1"/>
  <c r="AL31" i="1"/>
  <c r="AM31" i="1"/>
  <c r="AL349" i="1"/>
  <c r="AI290" i="1"/>
  <c r="AM223" i="1"/>
  <c r="AG223" i="1"/>
  <c r="AH223" i="1"/>
  <c r="AI223" i="1"/>
  <c r="AL223" i="1"/>
  <c r="AG235" i="1"/>
  <c r="AH235" i="1"/>
  <c r="AL235" i="1"/>
  <c r="AM235" i="1"/>
  <c r="AG8" i="1"/>
  <c r="AH8" i="1"/>
  <c r="AI8" i="1"/>
  <c r="AL8" i="1"/>
  <c r="AM8" i="1"/>
  <c r="AI11" i="1"/>
  <c r="AI31" i="1"/>
  <c r="AH7" i="1"/>
  <c r="AH337" i="1"/>
  <c r="AI337" i="1"/>
  <c r="AG337" i="1"/>
  <c r="AL11" i="1"/>
  <c r="AI349" i="1"/>
  <c r="AG249" i="1"/>
  <c r="AH249" i="1"/>
  <c r="AI249" i="1"/>
  <c r="AL249" i="1"/>
  <c r="AM249" i="1"/>
  <c r="AH229" i="1"/>
  <c r="AG229" i="1"/>
  <c r="AI6" i="1"/>
  <c r="AL236" i="1"/>
  <c r="AM236" i="1"/>
  <c r="AH236" i="1"/>
  <c r="AI229" i="1"/>
  <c r="AL237" i="1"/>
  <c r="AM237" i="1"/>
  <c r="AG237" i="1"/>
  <c r="AH237" i="1"/>
  <c r="AI237" i="1"/>
  <c r="AH25" i="1"/>
  <c r="AI282" i="1"/>
  <c r="AL7" i="1"/>
  <c r="AL282" i="1"/>
  <c r="AM229" i="1"/>
  <c r="AM359" i="1"/>
  <c r="AG279" i="1"/>
  <c r="AH279" i="1"/>
  <c r="AI279" i="1"/>
  <c r="AL279" i="1"/>
  <c r="AM279" i="1"/>
  <c r="AL6" i="1"/>
  <c r="AG149" i="1"/>
  <c r="AH149" i="1"/>
  <c r="AM149" i="1"/>
  <c r="AH241" i="1"/>
  <c r="AG241" i="1"/>
  <c r="AI241" i="1"/>
  <c r="AM241" i="1"/>
  <c r="W115" i="2" s="1"/>
  <c r="X115" i="2" s="1"/>
  <c r="AL277" i="1"/>
  <c r="AG277" i="1"/>
  <c r="AH277" i="1"/>
  <c r="N277" i="1" s="1"/>
  <c r="AI277" i="1"/>
  <c r="AM277" i="1"/>
  <c r="AG310" i="1"/>
  <c r="AH310" i="1"/>
  <c r="AG357" i="1"/>
  <c r="AH357" i="1"/>
  <c r="AI357" i="1"/>
  <c r="AL357" i="1"/>
  <c r="AM357" i="1"/>
  <c r="AH275" i="1"/>
  <c r="AG275" i="1"/>
  <c r="AL327" i="1"/>
  <c r="AM327" i="1"/>
  <c r="AG327" i="1"/>
  <c r="AH327" i="1"/>
  <c r="AI327" i="1"/>
  <c r="AH290" i="1"/>
  <c r="AG290" i="1"/>
  <c r="AL290" i="1"/>
  <c r="AG92" i="1"/>
  <c r="Y446" i="2" s="1"/>
  <c r="Z446" i="2" s="1"/>
  <c r="AN446" i="2" s="1"/>
  <c r="AH92" i="1"/>
  <c r="AI92" i="1"/>
  <c r="AL92" i="1"/>
  <c r="AM92" i="1"/>
  <c r="AL303" i="1"/>
  <c r="AM282" i="1"/>
  <c r="AM303" i="1"/>
  <c r="AI43" i="1"/>
  <c r="AM43" i="1"/>
  <c r="AG43" i="1"/>
  <c r="AH43" i="1"/>
  <c r="AG53" i="1"/>
  <c r="AH53" i="1"/>
  <c r="AI53" i="1"/>
  <c r="AL53" i="1"/>
  <c r="AM53" i="1"/>
  <c r="AH308" i="1"/>
  <c r="N308" i="1" s="1"/>
  <c r="AI308" i="1"/>
  <c r="AL25" i="1"/>
  <c r="AI317" i="1"/>
  <c r="AG273" i="1"/>
  <c r="AM273" i="1"/>
  <c r="AG300" i="1"/>
  <c r="AH300" i="1"/>
  <c r="AI300" i="1"/>
  <c r="AL300" i="1"/>
  <c r="AM300" i="1"/>
  <c r="AM1520" i="2" l="1"/>
  <c r="M215" i="19"/>
  <c r="M100" i="19"/>
  <c r="M181" i="19"/>
  <c r="L55" i="19"/>
  <c r="M53" i="19"/>
  <c r="L47" i="19"/>
  <c r="L49" i="19"/>
  <c r="M41" i="19"/>
  <c r="M213" i="19"/>
  <c r="M52" i="19"/>
  <c r="L52" i="19"/>
  <c r="M102" i="19"/>
  <c r="M210" i="19"/>
  <c r="L181" i="19"/>
  <c r="M85" i="19"/>
  <c r="M37" i="19"/>
  <c r="M285" i="19"/>
  <c r="M84" i="19"/>
  <c r="M189" i="19"/>
  <c r="M98" i="19"/>
  <c r="M212" i="19"/>
  <c r="M51" i="19"/>
  <c r="L285" i="19"/>
  <c r="L189" i="19"/>
  <c r="M80" i="19"/>
  <c r="L212" i="19"/>
  <c r="L39" i="19"/>
  <c r="M56" i="19"/>
  <c r="M133" i="19"/>
  <c r="M82" i="19"/>
  <c r="L281" i="19"/>
  <c r="L85" i="19"/>
  <c r="L289" i="19"/>
  <c r="M45" i="19"/>
  <c r="M59" i="19"/>
  <c r="M55" i="19"/>
  <c r="L99" i="19"/>
  <c r="M38" i="19"/>
  <c r="M46" i="19"/>
  <c r="L215" i="19"/>
  <c r="L210" i="19"/>
  <c r="M289" i="19"/>
  <c r="M281" i="19"/>
  <c r="M99" i="19"/>
  <c r="Y356" i="2"/>
  <c r="Z356" i="2" s="1"/>
  <c r="AN356" i="2" s="1"/>
  <c r="L46" i="19"/>
  <c r="Y504" i="2"/>
  <c r="Z504" i="2" s="1"/>
  <c r="AN504" i="2" s="1"/>
  <c r="L59" i="19"/>
  <c r="AA236" i="2"/>
  <c r="Y312" i="2"/>
  <c r="Z312" i="2" s="1"/>
  <c r="AN312" i="2" s="1"/>
  <c r="L50" i="19"/>
  <c r="AB1538" i="2"/>
  <c r="AD1538" i="2" s="1"/>
  <c r="AU1538" i="2" s="1"/>
  <c r="AW1538" i="2" s="1"/>
  <c r="M39" i="19"/>
  <c r="AB737" i="2"/>
  <c r="AD737" i="2" s="1"/>
  <c r="AR737" i="2" s="1"/>
  <c r="M47" i="19"/>
  <c r="Y255" i="2"/>
  <c r="Z255" i="2" s="1"/>
  <c r="AN255" i="2" s="1"/>
  <c r="L286" i="19"/>
  <c r="Y364" i="2"/>
  <c r="Z364" i="2" s="1"/>
  <c r="AA364" i="2" s="1"/>
  <c r="L41" i="19"/>
  <c r="AB1337" i="2"/>
  <c r="AD1337" i="2" s="1"/>
  <c r="AR1337" i="2" s="1"/>
  <c r="AB1416" i="2"/>
  <c r="AD1416" i="2" s="1"/>
  <c r="AR1416" i="2" s="1"/>
  <c r="AM876" i="2"/>
  <c r="W363" i="2"/>
  <c r="X363" i="2" s="1"/>
  <c r="AM363" i="2" s="1"/>
  <c r="W1712" i="2"/>
  <c r="X1712" i="2" s="1"/>
  <c r="AA1712" i="2" s="1"/>
  <c r="AU1049" i="2"/>
  <c r="AW1049" i="2" s="1"/>
  <c r="W1711" i="2"/>
  <c r="X1711" i="2" s="1"/>
  <c r="AA1711" i="2" s="1"/>
  <c r="W733" i="2"/>
  <c r="X733" i="2" s="1"/>
  <c r="AA733" i="2" s="1"/>
  <c r="W1337" i="2"/>
  <c r="X1337" i="2" s="1"/>
  <c r="AA1337" i="2" s="1"/>
  <c r="AM1692" i="2"/>
  <c r="AB1048" i="2"/>
  <c r="AD1048" i="2" s="1"/>
  <c r="AU1048" i="2" s="1"/>
  <c r="AW1048" i="2" s="1"/>
  <c r="W1527" i="2"/>
  <c r="X1527" i="2" s="1"/>
  <c r="AA1527" i="2" s="1"/>
  <c r="AB618" i="2"/>
  <c r="AD618" i="2" s="1"/>
  <c r="AR618" i="2" s="1"/>
  <c r="AB1360" i="2"/>
  <c r="AD1360" i="2" s="1"/>
  <c r="AU1360" i="2" s="1"/>
  <c r="AW1360" i="2" s="1"/>
  <c r="W618" i="2"/>
  <c r="X618" i="2" s="1"/>
  <c r="AA618" i="2" s="1"/>
  <c r="AM827" i="2"/>
  <c r="W1879" i="2"/>
  <c r="X1879" i="2" s="1"/>
  <c r="AA1879" i="2" s="1"/>
  <c r="W1048" i="2"/>
  <c r="X1048" i="2" s="1"/>
  <c r="AA1048" i="2" s="1"/>
  <c r="AB1540" i="2"/>
  <c r="AD1540" i="2" s="1"/>
  <c r="AU1540" i="2" s="1"/>
  <c r="AW1540" i="2" s="1"/>
  <c r="W1924" i="2"/>
  <c r="X1924" i="2" s="1"/>
  <c r="AA1924" i="2" s="1"/>
  <c r="AM907" i="2"/>
  <c r="AM774" i="2"/>
  <c r="W1519" i="2"/>
  <c r="X1519" i="2" s="1"/>
  <c r="AA1519" i="2" s="1"/>
  <c r="AR876" i="2"/>
  <c r="AB503" i="2"/>
  <c r="AD503" i="2" s="1"/>
  <c r="AU503" i="2" s="1"/>
  <c r="AW503" i="2" s="1"/>
  <c r="W775" i="2"/>
  <c r="X775" i="2" s="1"/>
  <c r="AA775" i="2" s="1"/>
  <c r="W1221" i="2"/>
  <c r="X1221" i="2" s="1"/>
  <c r="AA1221" i="2" s="1"/>
  <c r="AM1940" i="2"/>
  <c r="W1653" i="2"/>
  <c r="X1653" i="2" s="1"/>
  <c r="AA1653" i="2" s="1"/>
  <c r="AM809" i="2"/>
  <c r="W622" i="2"/>
  <c r="X622" i="2" s="1"/>
  <c r="AA622" i="2" s="1"/>
  <c r="AB1047" i="2"/>
  <c r="AD1047" i="2" s="1"/>
  <c r="AU379" i="2"/>
  <c r="AW379" i="2" s="1"/>
  <c r="AR379" i="2"/>
  <c r="AB1287" i="2"/>
  <c r="AD1287" i="2" s="1"/>
  <c r="AB727" i="2"/>
  <c r="AD727" i="2" s="1"/>
  <c r="W785" i="2"/>
  <c r="X785" i="2" s="1"/>
  <c r="W1906" i="2"/>
  <c r="X1906" i="2" s="1"/>
  <c r="W1938" i="2"/>
  <c r="X1938" i="2" s="1"/>
  <c r="W365" i="2"/>
  <c r="X365" i="2" s="1"/>
  <c r="AR907" i="2"/>
  <c r="AU907" i="2"/>
  <c r="AW907" i="2" s="1"/>
  <c r="AU1341" i="2"/>
  <c r="AW1341" i="2" s="1"/>
  <c r="AR1341" i="2"/>
  <c r="AM844" i="2"/>
  <c r="AB785" i="2"/>
  <c r="AD785" i="2" s="1"/>
  <c r="AB1906" i="2"/>
  <c r="AD1906" i="2" s="1"/>
  <c r="AB1938" i="2"/>
  <c r="AD1938" i="2" s="1"/>
  <c r="AM816" i="2"/>
  <c r="AR1928" i="2"/>
  <c r="AU1928" i="2"/>
  <c r="AW1928" i="2" s="1"/>
  <c r="W571" i="2"/>
  <c r="X571" i="2" s="1"/>
  <c r="AA1341" i="2"/>
  <c r="AM1341" i="2"/>
  <c r="AR1050" i="2"/>
  <c r="AU1050" i="2"/>
  <c r="AW1050" i="2" s="1"/>
  <c r="AU1222" i="2"/>
  <c r="AW1222" i="2" s="1"/>
  <c r="AR1222" i="2"/>
  <c r="AR1744" i="2"/>
  <c r="AU1744" i="2"/>
  <c r="AW1744" i="2" s="1"/>
  <c r="AM1744" i="2"/>
  <c r="AB803" i="2"/>
  <c r="AD803" i="2" s="1"/>
  <c r="AB892" i="2"/>
  <c r="AD892" i="2" s="1"/>
  <c r="AB1804" i="2"/>
  <c r="AD1804" i="2" s="1"/>
  <c r="AR1804" i="2" s="1"/>
  <c r="AB1649" i="2"/>
  <c r="AD1649" i="2" s="1"/>
  <c r="AB1796" i="2"/>
  <c r="AD1796" i="2" s="1"/>
  <c r="AB784" i="2"/>
  <c r="AD784" i="2" s="1"/>
  <c r="W1287" i="2"/>
  <c r="X1287" i="2" s="1"/>
  <c r="W727" i="2"/>
  <c r="X727" i="2" s="1"/>
  <c r="AB1924" i="2"/>
  <c r="AD1924" i="2" s="1"/>
  <c r="AB622" i="2"/>
  <c r="AD622" i="2" s="1"/>
  <c r="AB1527" i="2"/>
  <c r="AD1527" i="2" s="1"/>
  <c r="AR1527" i="2" s="1"/>
  <c r="AA1050" i="2"/>
  <c r="AM1050" i="2"/>
  <c r="AB1712" i="2"/>
  <c r="AD1712" i="2" s="1"/>
  <c r="AR1890" i="2"/>
  <c r="AU1890" i="2"/>
  <c r="AW1890" i="2" s="1"/>
  <c r="AA1049" i="2"/>
  <c r="AM1049" i="2"/>
  <c r="AR1520" i="2"/>
  <c r="AU1520" i="2"/>
  <c r="AW1520" i="2" s="1"/>
  <c r="W1360" i="2"/>
  <c r="X1360" i="2" s="1"/>
  <c r="AA1360" i="2" s="1"/>
  <c r="AM1991" i="2"/>
  <c r="AA1991" i="2"/>
  <c r="AM1890" i="2"/>
  <c r="W896" i="2"/>
  <c r="X896" i="2" s="1"/>
  <c r="AU1991" i="2"/>
  <c r="AW1991" i="2" s="1"/>
  <c r="AR1991" i="2"/>
  <c r="AM801" i="2"/>
  <c r="AB1907" i="2"/>
  <c r="AD1907" i="2" s="1"/>
  <c r="AB1939" i="2"/>
  <c r="AD1939" i="2" s="1"/>
  <c r="AB1519" i="2"/>
  <c r="AD1519" i="2" s="1"/>
  <c r="AB1927" i="2"/>
  <c r="AD1927" i="2" s="1"/>
  <c r="AR1923" i="2"/>
  <c r="AU1923" i="2"/>
  <c r="AW1923" i="2" s="1"/>
  <c r="AM837" i="2"/>
  <c r="AM1710" i="2"/>
  <c r="AB896" i="2"/>
  <c r="AD896" i="2" s="1"/>
  <c r="AR1692" i="2"/>
  <c r="AU1692" i="2"/>
  <c r="AW1692" i="2" s="1"/>
  <c r="AM1928" i="2"/>
  <c r="AA1928" i="2"/>
  <c r="AR844" i="2"/>
  <c r="AU844" i="2"/>
  <c r="AW844" i="2" s="1"/>
  <c r="AB1711" i="2"/>
  <c r="AD1711" i="2" s="1"/>
  <c r="AB1231" i="2"/>
  <c r="AD1231" i="2" s="1"/>
  <c r="AB442" i="2"/>
  <c r="AD442" i="2" s="1"/>
  <c r="AB1221" i="2"/>
  <c r="AD1221" i="2" s="1"/>
  <c r="AB775" i="2"/>
  <c r="AD775" i="2" s="1"/>
  <c r="W1927" i="2"/>
  <c r="X1927" i="2" s="1"/>
  <c r="AU855" i="2"/>
  <c r="AW855" i="2" s="1"/>
  <c r="AR855" i="2"/>
  <c r="AU774" i="2"/>
  <c r="AW774" i="2" s="1"/>
  <c r="AR774" i="2"/>
  <c r="AR816" i="2"/>
  <c r="AU816" i="2"/>
  <c r="AW816" i="2" s="1"/>
  <c r="AU1710" i="2"/>
  <c r="AW1710" i="2" s="1"/>
  <c r="AR1710" i="2"/>
  <c r="AR827" i="2"/>
  <c r="AU827" i="2"/>
  <c r="AW827" i="2" s="1"/>
  <c r="W1939" i="2"/>
  <c r="X1939" i="2" s="1"/>
  <c r="W1907" i="2"/>
  <c r="X1907" i="2" s="1"/>
  <c r="AB1653" i="2"/>
  <c r="AD1653" i="2" s="1"/>
  <c r="AB1879" i="2"/>
  <c r="AD1879" i="2" s="1"/>
  <c r="AR1940" i="2"/>
  <c r="AU1940" i="2"/>
  <c r="AW1940" i="2" s="1"/>
  <c r="AM855" i="2"/>
  <c r="AR801" i="2"/>
  <c r="AU801" i="2"/>
  <c r="AW801" i="2" s="1"/>
  <c r="W803" i="2"/>
  <c r="X803" i="2" s="1"/>
  <c r="W892" i="2"/>
  <c r="X892" i="2" s="1"/>
  <c r="W1047" i="2"/>
  <c r="X1047" i="2" s="1"/>
  <c r="AB367" i="2"/>
  <c r="AD367" i="2" s="1"/>
  <c r="AB893" i="2"/>
  <c r="AD893" i="2" s="1"/>
  <c r="AB728" i="2"/>
  <c r="AD728" i="2" s="1"/>
  <c r="AB1288" i="2"/>
  <c r="AD1288" i="2" s="1"/>
  <c r="W379" i="2"/>
  <c r="X379" i="2" s="1"/>
  <c r="AM1923" i="2"/>
  <c r="AU809" i="2"/>
  <c r="AW809" i="2" s="1"/>
  <c r="AR809" i="2"/>
  <c r="W1649" i="2"/>
  <c r="X1649" i="2" s="1"/>
  <c r="W784" i="2"/>
  <c r="X784" i="2" s="1"/>
  <c r="W1796" i="2"/>
  <c r="X1796" i="2" s="1"/>
  <c r="W367" i="2"/>
  <c r="X367" i="2" s="1"/>
  <c r="W893" i="2"/>
  <c r="X893" i="2" s="1"/>
  <c r="AU837" i="2"/>
  <c r="AW837" i="2" s="1"/>
  <c r="AR837" i="2"/>
  <c r="W442" i="2"/>
  <c r="X442" i="2" s="1"/>
  <c r="W1231" i="2"/>
  <c r="X1231" i="2" s="1"/>
  <c r="AB733" i="2"/>
  <c r="AD733" i="2" s="1"/>
  <c r="AR733" i="2" s="1"/>
  <c r="AB571" i="2"/>
  <c r="AD571" i="2" s="1"/>
  <c r="W728" i="2"/>
  <c r="X728" i="2" s="1"/>
  <c r="W1288" i="2"/>
  <c r="X1288" i="2" s="1"/>
  <c r="AB365" i="2"/>
  <c r="AD365" i="2" s="1"/>
  <c r="AM1222" i="2"/>
  <c r="L321" i="1"/>
  <c r="AM1931" i="2"/>
  <c r="W1932" i="2"/>
  <c r="X1932" i="2" s="1"/>
  <c r="AA1932" i="2" s="1"/>
  <c r="AM1759" i="2"/>
  <c r="AB1720" i="2"/>
  <c r="AD1720" i="2" s="1"/>
  <c r="AR1720" i="2" s="1"/>
  <c r="AM1847" i="2"/>
  <c r="AB1810" i="2"/>
  <c r="AD1810" i="2" s="1"/>
  <c r="AR1810" i="2" s="1"/>
  <c r="AM1752" i="2"/>
  <c r="W1754" i="2"/>
  <c r="X1754" i="2" s="1"/>
  <c r="AA1754" i="2" s="1"/>
  <c r="W1804" i="2"/>
  <c r="X1804" i="2" s="1"/>
  <c r="AM1804" i="2" s="1"/>
  <c r="AB1913" i="2"/>
  <c r="AD1913" i="2" s="1"/>
  <c r="AB1755" i="2"/>
  <c r="AD1755" i="2" s="1"/>
  <c r="AB1754" i="2"/>
  <c r="AD1754" i="2" s="1"/>
  <c r="W1720" i="2"/>
  <c r="X1720" i="2" s="1"/>
  <c r="W1845" i="2"/>
  <c r="X1845" i="2" s="1"/>
  <c r="W1735" i="2"/>
  <c r="X1735" i="2" s="1"/>
  <c r="W1817" i="2"/>
  <c r="X1817" i="2" s="1"/>
  <c r="W1920" i="2"/>
  <c r="X1920" i="2" s="1"/>
  <c r="W1728" i="2"/>
  <c r="X1728" i="2" s="1"/>
  <c r="AR1847" i="2"/>
  <c r="AU1847" i="2"/>
  <c r="AW1847" i="2" s="1"/>
  <c r="W1844" i="2"/>
  <c r="X1844" i="2" s="1"/>
  <c r="AB1920" i="2"/>
  <c r="AD1920" i="2" s="1"/>
  <c r="AB1817" i="2"/>
  <c r="AD1817" i="2" s="1"/>
  <c r="AB1758" i="2"/>
  <c r="AD1758" i="2" s="1"/>
  <c r="AB1982" i="2"/>
  <c r="AD1982" i="2" s="1"/>
  <c r="AM1898" i="2"/>
  <c r="AB1845" i="2"/>
  <c r="AD1845" i="2" s="1"/>
  <c r="AR1846" i="2"/>
  <c r="AU1846" i="2"/>
  <c r="AW1846" i="2" s="1"/>
  <c r="W1758" i="2"/>
  <c r="X1758" i="2" s="1"/>
  <c r="W1982" i="2"/>
  <c r="X1982" i="2" s="1"/>
  <c r="AU1759" i="2"/>
  <c r="AW1759" i="2" s="1"/>
  <c r="AR1759" i="2"/>
  <c r="AB1757" i="2"/>
  <c r="AD1757" i="2" s="1"/>
  <c r="AB1964" i="2"/>
  <c r="AD1964" i="2" s="1"/>
  <c r="AB1981" i="2"/>
  <c r="AD1981" i="2" s="1"/>
  <c r="W1914" i="2"/>
  <c r="X1914" i="2" s="1"/>
  <c r="AB1914" i="2"/>
  <c r="AD1914" i="2" s="1"/>
  <c r="W1757" i="2"/>
  <c r="X1757" i="2" s="1"/>
  <c r="W1964" i="2"/>
  <c r="X1964" i="2" s="1"/>
  <c r="W1981" i="2"/>
  <c r="X1981" i="2" s="1"/>
  <c r="AB1932" i="2"/>
  <c r="AD1932" i="2" s="1"/>
  <c r="AB1815" i="2"/>
  <c r="AD1815" i="2" s="1"/>
  <c r="AR1898" i="2"/>
  <c r="AU1898" i="2"/>
  <c r="AW1898" i="2" s="1"/>
  <c r="W1755" i="2"/>
  <c r="X1755" i="2" s="1"/>
  <c r="W1913" i="2"/>
  <c r="X1913" i="2" s="1"/>
  <c r="W1815" i="2"/>
  <c r="X1815" i="2" s="1"/>
  <c r="AB1887" i="2"/>
  <c r="AD1887" i="2" s="1"/>
  <c r="AR1752" i="2"/>
  <c r="AU1752" i="2"/>
  <c r="AW1752" i="2" s="1"/>
  <c r="AB1728" i="2"/>
  <c r="AD1728" i="2" s="1"/>
  <c r="AB1735" i="2"/>
  <c r="AD1735" i="2" s="1"/>
  <c r="AB1972" i="2"/>
  <c r="AD1972" i="2" s="1"/>
  <c r="AB1756" i="2"/>
  <c r="AD1756" i="2" s="1"/>
  <c r="AB1980" i="2"/>
  <c r="AD1980" i="2" s="1"/>
  <c r="AB1915" i="2"/>
  <c r="AD1915" i="2" s="1"/>
  <c r="W1532" i="2"/>
  <c r="X1532" i="2" s="1"/>
  <c r="AA1532" i="2" s="1"/>
  <c r="AR1931" i="2"/>
  <c r="AU1931" i="2"/>
  <c r="AW1931" i="2" s="1"/>
  <c r="AA1846" i="2"/>
  <c r="AM1846" i="2"/>
  <c r="W1756" i="2"/>
  <c r="X1756" i="2" s="1"/>
  <c r="W1980" i="2"/>
  <c r="X1980" i="2" s="1"/>
  <c r="W1915" i="2"/>
  <c r="X1915" i="2" s="1"/>
  <c r="AB1844" i="2"/>
  <c r="AD1844" i="2" s="1"/>
  <c r="W1887" i="2"/>
  <c r="X1887" i="2" s="1"/>
  <c r="W1810" i="2"/>
  <c r="X1810" i="2" s="1"/>
  <c r="W1972" i="2"/>
  <c r="X1972" i="2" s="1"/>
  <c r="AU904" i="2"/>
  <c r="AW904" i="2" s="1"/>
  <c r="AU1545" i="2"/>
  <c r="AW1545" i="2" s="1"/>
  <c r="AM881" i="2"/>
  <c r="W1343" i="2"/>
  <c r="X1343" i="2" s="1"/>
  <c r="AA1343" i="2" s="1"/>
  <c r="AB1547" i="2"/>
  <c r="AD1547" i="2" s="1"/>
  <c r="AR1547" i="2" s="1"/>
  <c r="AU1541" i="2"/>
  <c r="AW1541" i="2" s="1"/>
  <c r="W646" i="2"/>
  <c r="X646" i="2" s="1"/>
  <c r="AA646" i="2" s="1"/>
  <c r="W730" i="2"/>
  <c r="X730" i="2" s="1"/>
  <c r="AM730" i="2" s="1"/>
  <c r="AB623" i="2"/>
  <c r="AD623" i="2" s="1"/>
  <c r="AR623" i="2" s="1"/>
  <c r="AB777" i="2"/>
  <c r="AD777" i="2" s="1"/>
  <c r="AR777" i="2" s="1"/>
  <c r="W1536" i="2"/>
  <c r="X1536" i="2" s="1"/>
  <c r="AA1536" i="2" s="1"/>
  <c r="AU1533" i="2"/>
  <c r="AW1533" i="2" s="1"/>
  <c r="AM1541" i="2"/>
  <c r="AB905" i="2"/>
  <c r="AD905" i="2" s="1"/>
  <c r="AR905" i="2" s="1"/>
  <c r="AB734" i="2"/>
  <c r="AD734" i="2" s="1"/>
  <c r="AU734" i="2" s="1"/>
  <c r="AW734" i="2" s="1"/>
  <c r="W643" i="2"/>
  <c r="X643" i="2" s="1"/>
  <c r="AA643" i="2" s="1"/>
  <c r="AR1599" i="2"/>
  <c r="AB1543" i="2"/>
  <c r="AD1543" i="2" s="1"/>
  <c r="AU1543" i="2" s="1"/>
  <c r="AW1543" i="2" s="1"/>
  <c r="AM849" i="2"/>
  <c r="AB646" i="2"/>
  <c r="AD646" i="2" s="1"/>
  <c r="AU646" i="2" s="1"/>
  <c r="AW646" i="2" s="1"/>
  <c r="AM1027" i="2"/>
  <c r="AB1536" i="2"/>
  <c r="AD1536" i="2" s="1"/>
  <c r="AU1536" i="2" s="1"/>
  <c r="AW1536" i="2" s="1"/>
  <c r="W779" i="2"/>
  <c r="X779" i="2" s="1"/>
  <c r="AA779" i="2" s="1"/>
  <c r="AM805" i="2"/>
  <c r="AM1545" i="2"/>
  <c r="AB1601" i="2"/>
  <c r="AD1601" i="2" s="1"/>
  <c r="AU1601" i="2" s="1"/>
  <c r="AW1601" i="2" s="1"/>
  <c r="AM821" i="2"/>
  <c r="AM1599" i="2"/>
  <c r="AM1602" i="2"/>
  <c r="AB643" i="2"/>
  <c r="AD643" i="2" s="1"/>
  <c r="AU643" i="2" s="1"/>
  <c r="AW643" i="2" s="1"/>
  <c r="W734" i="2"/>
  <c r="X734" i="2" s="1"/>
  <c r="AA734" i="2" s="1"/>
  <c r="W905" i="2"/>
  <c r="X905" i="2" s="1"/>
  <c r="AA905" i="2" s="1"/>
  <c r="W623" i="2"/>
  <c r="X623" i="2" s="1"/>
  <c r="AR1336" i="2"/>
  <c r="AU1336" i="2"/>
  <c r="AW1336" i="2" s="1"/>
  <c r="AM1540" i="2"/>
  <c r="AM1334" i="2"/>
  <c r="AA1334" i="2"/>
  <c r="W1600" i="2"/>
  <c r="X1600" i="2" s="1"/>
  <c r="W1546" i="2"/>
  <c r="X1546" i="2" s="1"/>
  <c r="AA1533" i="2"/>
  <c r="AM1533" i="2"/>
  <c r="AB1661" i="2"/>
  <c r="AD1661" i="2" s="1"/>
  <c r="W1538" i="2"/>
  <c r="X1538" i="2" s="1"/>
  <c r="W910" i="2"/>
  <c r="X910" i="2" s="1"/>
  <c r="W777" i="2"/>
  <c r="X777" i="2" s="1"/>
  <c r="W1544" i="2"/>
  <c r="X1544" i="2" s="1"/>
  <c r="AB1598" i="2"/>
  <c r="AD1598" i="2" s="1"/>
  <c r="AB1600" i="2"/>
  <c r="AD1600" i="2" s="1"/>
  <c r="AM832" i="2"/>
  <c r="AM814" i="2"/>
  <c r="W1534" i="2"/>
  <c r="X1534" i="2" s="1"/>
  <c r="W807" i="2"/>
  <c r="X807" i="2" s="1"/>
  <c r="W897" i="2"/>
  <c r="X897" i="2" s="1"/>
  <c r="AB1544" i="2"/>
  <c r="AD1544" i="2" s="1"/>
  <c r="AB779" i="2"/>
  <c r="AD779" i="2" s="1"/>
  <c r="AR779" i="2" s="1"/>
  <c r="W1661" i="2"/>
  <c r="X1661" i="2" s="1"/>
  <c r="AM860" i="2"/>
  <c r="AM968" i="2"/>
  <c r="W1601" i="2"/>
  <c r="X1601" i="2" s="1"/>
  <c r="AB1343" i="2"/>
  <c r="AD1343" i="2" s="1"/>
  <c r="AM1547" i="2"/>
  <c r="AR821" i="2"/>
  <c r="AU821" i="2"/>
  <c r="AW821" i="2" s="1"/>
  <c r="AB1546" i="2"/>
  <c r="AD1546" i="2" s="1"/>
  <c r="W1543" i="2"/>
  <c r="X1543" i="2" s="1"/>
  <c r="AU814" i="2"/>
  <c r="AW814" i="2" s="1"/>
  <c r="AR814" i="2"/>
  <c r="W1539" i="2"/>
  <c r="X1539" i="2" s="1"/>
  <c r="AB730" i="2"/>
  <c r="AD730" i="2" s="1"/>
  <c r="AR849" i="2"/>
  <c r="AU849" i="2"/>
  <c r="AW849" i="2" s="1"/>
  <c r="AU881" i="2"/>
  <c r="AW881" i="2" s="1"/>
  <c r="AR881" i="2"/>
  <c r="W1598" i="2"/>
  <c r="X1598" i="2" s="1"/>
  <c r="AB1056" i="2"/>
  <c r="AD1056" i="2" s="1"/>
  <c r="AR1056" i="2" s="1"/>
  <c r="AR860" i="2"/>
  <c r="AU860" i="2"/>
  <c r="AW860" i="2" s="1"/>
  <c r="AR1334" i="2"/>
  <c r="AU1334" i="2"/>
  <c r="AW1334" i="2" s="1"/>
  <c r="AB1537" i="2"/>
  <c r="AD1537" i="2" s="1"/>
  <c r="AB619" i="2"/>
  <c r="AD619" i="2" s="1"/>
  <c r="AU842" i="2"/>
  <c r="AW842" i="2" s="1"/>
  <c r="AR842" i="2"/>
  <c r="AR1602" i="2"/>
  <c r="AU1602" i="2"/>
  <c r="AW1602" i="2" s="1"/>
  <c r="W1537" i="2"/>
  <c r="X1537" i="2" s="1"/>
  <c r="W619" i="2"/>
  <c r="X619" i="2" s="1"/>
  <c r="AU832" i="2"/>
  <c r="AW832" i="2" s="1"/>
  <c r="AR832" i="2"/>
  <c r="AB910" i="2"/>
  <c r="AD910" i="2" s="1"/>
  <c r="AR805" i="2"/>
  <c r="AU805" i="2"/>
  <c r="AW805" i="2" s="1"/>
  <c r="AA904" i="2"/>
  <c r="AM904" i="2"/>
  <c r="AB1532" i="2"/>
  <c r="AD1532" i="2" s="1"/>
  <c r="AB1539" i="2"/>
  <c r="AD1539" i="2" s="1"/>
  <c r="AU1027" i="2"/>
  <c r="AW1027" i="2" s="1"/>
  <c r="AR1027" i="2"/>
  <c r="AM842" i="2"/>
  <c r="AM1336" i="2"/>
  <c r="AB1534" i="2"/>
  <c r="AD1534" i="2" s="1"/>
  <c r="AB807" i="2"/>
  <c r="AD807" i="2" s="1"/>
  <c r="AB897" i="2"/>
  <c r="AD897" i="2" s="1"/>
  <c r="AU968" i="2"/>
  <c r="AW968" i="2" s="1"/>
  <c r="AR968" i="2"/>
  <c r="W1526" i="2"/>
  <c r="X1526" i="2" s="1"/>
  <c r="AA1526" i="2" s="1"/>
  <c r="AB1526" i="2"/>
  <c r="AD1526" i="2" s="1"/>
  <c r="AR1491" i="2"/>
  <c r="AA1491" i="2"/>
  <c r="AM1491" i="2"/>
  <c r="W1483" i="2"/>
  <c r="X1483" i="2" s="1"/>
  <c r="AM1483" i="2" s="1"/>
  <c r="W1472" i="2"/>
  <c r="X1472" i="2" s="1"/>
  <c r="AA1472" i="2" s="1"/>
  <c r="AB1358" i="2"/>
  <c r="AD1358" i="2" s="1"/>
  <c r="AR1358" i="2" s="1"/>
  <c r="AA1056" i="2"/>
  <c r="W1330" i="2"/>
  <c r="X1330" i="2" s="1"/>
  <c r="AA1330" i="2" s="1"/>
  <c r="AB1259" i="2"/>
  <c r="AD1259" i="2" s="1"/>
  <c r="AR1259" i="2" s="1"/>
  <c r="AU1335" i="2"/>
  <c r="AW1335" i="2" s="1"/>
  <c r="AB1225" i="2"/>
  <c r="AD1225" i="2" s="1"/>
  <c r="AR1225" i="2" s="1"/>
  <c r="W1163" i="2"/>
  <c r="X1163" i="2" s="1"/>
  <c r="AA1163" i="2" s="1"/>
  <c r="AA1055" i="2"/>
  <c r="AM1055" i="2"/>
  <c r="W1399" i="2"/>
  <c r="X1399" i="2" s="1"/>
  <c r="AU1055" i="2"/>
  <c r="AW1055" i="2" s="1"/>
  <c r="AR1055" i="2"/>
  <c r="W1054" i="2"/>
  <c r="X1054" i="2" s="1"/>
  <c r="AB1472" i="2"/>
  <c r="AD1472" i="2" s="1"/>
  <c r="AR1472" i="2" s="1"/>
  <c r="W1060" i="2"/>
  <c r="X1060" i="2" s="1"/>
  <c r="AA1335" i="2"/>
  <c r="AM1335" i="2"/>
  <c r="AB1060" i="2"/>
  <c r="AD1060" i="2" s="1"/>
  <c r="W1225" i="2"/>
  <c r="X1225" i="2" s="1"/>
  <c r="W1357" i="2"/>
  <c r="X1357" i="2" s="1"/>
  <c r="AB1399" i="2"/>
  <c r="AD1399" i="2" s="1"/>
  <c r="AB1357" i="2"/>
  <c r="AD1357" i="2" s="1"/>
  <c r="W1358" i="2"/>
  <c r="X1358" i="2" s="1"/>
  <c r="AB1054" i="2"/>
  <c r="AD1054" i="2" s="1"/>
  <c r="W1259" i="2"/>
  <c r="X1259" i="2" s="1"/>
  <c r="AM882" i="2"/>
  <c r="AR970" i="2"/>
  <c r="AB1400" i="2"/>
  <c r="AD1400" i="2" s="1"/>
  <c r="AR1400" i="2" s="1"/>
  <c r="AB1029" i="2"/>
  <c r="AD1029" i="2" s="1"/>
  <c r="AR1029" i="2" s="1"/>
  <c r="W973" i="2"/>
  <c r="X973" i="2" s="1"/>
  <c r="AA973" i="2" s="1"/>
  <c r="W902" i="2"/>
  <c r="X902" i="2" s="1"/>
  <c r="AA902" i="2" s="1"/>
  <c r="W644" i="2"/>
  <c r="X644" i="2" s="1"/>
  <c r="AM644" i="2" s="1"/>
  <c r="W736" i="2"/>
  <c r="X736" i="2" s="1"/>
  <c r="AA736" i="2" s="1"/>
  <c r="W1400" i="2"/>
  <c r="X1400" i="2" s="1"/>
  <c r="AA1400" i="2" s="1"/>
  <c r="AM1030" i="2"/>
  <c r="AM974" i="2"/>
  <c r="AM815" i="2"/>
  <c r="AU21" i="2"/>
  <c r="AW21" i="2" s="1"/>
  <c r="W1480" i="2"/>
  <c r="X1480" i="2" s="1"/>
  <c r="W1219" i="2"/>
  <c r="X1219" i="2" s="1"/>
  <c r="AA1219" i="2" s="1"/>
  <c r="AM769" i="2"/>
  <c r="AM861" i="2"/>
  <c r="W962" i="2"/>
  <c r="X962" i="2" s="1"/>
  <c r="AA962" i="2" s="1"/>
  <c r="AB647" i="2"/>
  <c r="AD647" i="2" s="1"/>
  <c r="AR647" i="2" s="1"/>
  <c r="AA993" i="2"/>
  <c r="AM993" i="2"/>
  <c r="AB903" i="2"/>
  <c r="AD903" i="2" s="1"/>
  <c r="AB641" i="2"/>
  <c r="AD641" i="2" s="1"/>
  <c r="AB731" i="2"/>
  <c r="AD731" i="2" s="1"/>
  <c r="AB1149" i="2"/>
  <c r="AD1149" i="2" s="1"/>
  <c r="AB1458" i="2"/>
  <c r="AD1458" i="2" s="1"/>
  <c r="N6" i="1"/>
  <c r="AB1484" i="2"/>
  <c r="AD1484" i="2" s="1"/>
  <c r="W647" i="2"/>
  <c r="X647" i="2" s="1"/>
  <c r="AB712" i="2"/>
  <c r="AD712" i="2" s="1"/>
  <c r="AB624" i="2"/>
  <c r="AD624" i="2" s="1"/>
  <c r="AB620" i="2"/>
  <c r="AD620" i="2" s="1"/>
  <c r="AM1416" i="2"/>
  <c r="AB969" i="2"/>
  <c r="AD969" i="2" s="1"/>
  <c r="AB1448" i="2"/>
  <c r="AD1448" i="2" s="1"/>
  <c r="W1484" i="2"/>
  <c r="X1484" i="2" s="1"/>
  <c r="W641" i="2"/>
  <c r="X641" i="2" s="1"/>
  <c r="W731" i="2"/>
  <c r="X731" i="2" s="1"/>
  <c r="W1149" i="2"/>
  <c r="X1149" i="2" s="1"/>
  <c r="W1458" i="2"/>
  <c r="X1458" i="2" s="1"/>
  <c r="W620" i="2"/>
  <c r="X620" i="2" s="1"/>
  <c r="AR882" i="2"/>
  <c r="AU882" i="2"/>
  <c r="AW882" i="2" s="1"/>
  <c r="W1137" i="2"/>
  <c r="X1137" i="2" s="1"/>
  <c r="AB714" i="2"/>
  <c r="AD714" i="2" s="1"/>
  <c r="AB1148" i="2"/>
  <c r="AD1148" i="2" s="1"/>
  <c r="AB1349" i="2"/>
  <c r="AD1349" i="2" s="1"/>
  <c r="AB1137" i="2"/>
  <c r="AD1137" i="2" s="1"/>
  <c r="AB1445" i="2"/>
  <c r="AD1445" i="2" s="1"/>
  <c r="N36" i="1"/>
  <c r="AB1162" i="2"/>
  <c r="AD1162" i="2" s="1"/>
  <c r="AB1018" i="2"/>
  <c r="AD1018" i="2" s="1"/>
  <c r="AB1409" i="2"/>
  <c r="AD1409" i="2" s="1"/>
  <c r="W13" i="2"/>
  <c r="X13" i="2" s="1"/>
  <c r="AM13" i="2" s="1"/>
  <c r="W1018" i="2"/>
  <c r="X1018" i="2" s="1"/>
  <c r="W1409" i="2"/>
  <c r="X1409" i="2" s="1"/>
  <c r="AU1473" i="2"/>
  <c r="AW1473" i="2" s="1"/>
  <c r="AR1473" i="2"/>
  <c r="N225" i="1"/>
  <c r="N17" i="1"/>
  <c r="AM1025" i="2"/>
  <c r="AA970" i="2"/>
  <c r="AM970" i="2"/>
  <c r="W1294" i="2"/>
  <c r="X1294" i="2" s="1"/>
  <c r="AM850" i="2"/>
  <c r="AB255" i="2"/>
  <c r="AD255" i="2" s="1"/>
  <c r="AU255" i="2" s="1"/>
  <c r="AW255" i="2" s="1"/>
  <c r="AB645" i="2"/>
  <c r="AD645" i="2" s="1"/>
  <c r="AB635" i="2"/>
  <c r="AD635" i="2" s="1"/>
  <c r="W1029" i="2"/>
  <c r="X1029" i="2" s="1"/>
  <c r="N11" i="1"/>
  <c r="AB1294" i="2"/>
  <c r="AD1294" i="2" s="1"/>
  <c r="AB644" i="2"/>
  <c r="AD644" i="2" s="1"/>
  <c r="AB780" i="2"/>
  <c r="AD780" i="2" s="1"/>
  <c r="W648" i="2"/>
  <c r="X648" i="2" s="1"/>
  <c r="W732" i="2"/>
  <c r="X732" i="2" s="1"/>
  <c r="N74" i="1"/>
  <c r="AB993" i="2"/>
  <c r="AD993" i="2" s="1"/>
  <c r="AB312" i="2"/>
  <c r="AD312" i="2" s="1"/>
  <c r="AR312" i="2" s="1"/>
  <c r="AB713" i="2"/>
  <c r="AD713" i="2" s="1"/>
  <c r="AB1456" i="2"/>
  <c r="AD1456" i="2" s="1"/>
  <c r="N47" i="1"/>
  <c r="AB808" i="2"/>
  <c r="AD808" i="2" s="1"/>
  <c r="AB642" i="2"/>
  <c r="AD642" i="2" s="1"/>
  <c r="AB898" i="2"/>
  <c r="AD898" i="2" s="1"/>
  <c r="AB1281" i="2"/>
  <c r="AD1281" i="2" s="1"/>
  <c r="AB1219" i="2"/>
  <c r="AD1219" i="2" s="1"/>
  <c r="AB736" i="2"/>
  <c r="AD736" i="2" s="1"/>
  <c r="AB962" i="2"/>
  <c r="AD962" i="2" s="1"/>
  <c r="AB711" i="2"/>
  <c r="AD711" i="2" s="1"/>
  <c r="W789" i="2"/>
  <c r="X789" i="2" s="1"/>
  <c r="AB902" i="2"/>
  <c r="AD902" i="2" s="1"/>
  <c r="AB634" i="2"/>
  <c r="AD634" i="2" s="1"/>
  <c r="AB1109" i="2"/>
  <c r="AD1109" i="2" s="1"/>
  <c r="W714" i="2"/>
  <c r="X714" i="2" s="1"/>
  <c r="W1148" i="2"/>
  <c r="X1148" i="2" s="1"/>
  <c r="W1349" i="2"/>
  <c r="X1349" i="2" s="1"/>
  <c r="W635" i="2"/>
  <c r="X635" i="2" s="1"/>
  <c r="AB1330" i="2"/>
  <c r="AD1330" i="2" s="1"/>
  <c r="AM806" i="2"/>
  <c r="N43" i="1"/>
  <c r="AB1483" i="2"/>
  <c r="AD1483" i="2" s="1"/>
  <c r="W778" i="2"/>
  <c r="X778" i="2" s="1"/>
  <c r="W1282" i="2"/>
  <c r="X1282" i="2" s="1"/>
  <c r="W752" i="2"/>
  <c r="X752" i="2" s="1"/>
  <c r="W899" i="2"/>
  <c r="X899" i="2" s="1"/>
  <c r="W1381" i="2"/>
  <c r="X1381" i="2" s="1"/>
  <c r="N226" i="1"/>
  <c r="W1162" i="2"/>
  <c r="X1162" i="2" s="1"/>
  <c r="AR861" i="2"/>
  <c r="AU861" i="2"/>
  <c r="AW861" i="2" s="1"/>
  <c r="W903" i="2"/>
  <c r="X903" i="2" s="1"/>
  <c r="W634" i="2"/>
  <c r="X634" i="2" s="1"/>
  <c r="W1109" i="2"/>
  <c r="X1109" i="2" s="1"/>
  <c r="AB752" i="2"/>
  <c r="AD752" i="2" s="1"/>
  <c r="AB899" i="2"/>
  <c r="AD899" i="2" s="1"/>
  <c r="AB1381" i="2"/>
  <c r="AD1381" i="2" s="1"/>
  <c r="AB789" i="2"/>
  <c r="AD789" i="2" s="1"/>
  <c r="AU974" i="2"/>
  <c r="AW974" i="2" s="1"/>
  <c r="AR974" i="2"/>
  <c r="AM833" i="2"/>
  <c r="AM1473" i="2"/>
  <c r="W1445" i="2"/>
  <c r="X1445" i="2" s="1"/>
  <c r="W642" i="2"/>
  <c r="X642" i="2" s="1"/>
  <c r="W808" i="2"/>
  <c r="X808" i="2" s="1"/>
  <c r="W898" i="2"/>
  <c r="X898" i="2" s="1"/>
  <c r="W1281" i="2"/>
  <c r="X1281" i="2" s="1"/>
  <c r="AB648" i="2"/>
  <c r="AD648" i="2" s="1"/>
  <c r="AB732" i="2"/>
  <c r="AD732" i="2" s="1"/>
  <c r="AR850" i="2"/>
  <c r="AU850" i="2"/>
  <c r="AW850" i="2" s="1"/>
  <c r="AB778" i="2"/>
  <c r="AD778" i="2" s="1"/>
  <c r="AB1282" i="2"/>
  <c r="AD1282" i="2" s="1"/>
  <c r="W711" i="2"/>
  <c r="X711" i="2" s="1"/>
  <c r="N26" i="1"/>
  <c r="W624" i="2"/>
  <c r="X624" i="2" s="1"/>
  <c r="AR843" i="2"/>
  <c r="AU843" i="2"/>
  <c r="AW843" i="2" s="1"/>
  <c r="AU806" i="2"/>
  <c r="AW806" i="2" s="1"/>
  <c r="AR806" i="2"/>
  <c r="AR1163" i="2"/>
  <c r="AU1163" i="2"/>
  <c r="AW1163" i="2" s="1"/>
  <c r="AM843" i="2"/>
  <c r="N119" i="1"/>
  <c r="AB1480" i="2"/>
  <c r="AD1480" i="2" s="1"/>
  <c r="W780" i="2"/>
  <c r="X780" i="2" s="1"/>
  <c r="AR833" i="2"/>
  <c r="AU833" i="2"/>
  <c r="AW833" i="2" s="1"/>
  <c r="AR1025" i="2"/>
  <c r="AU1025" i="2"/>
  <c r="AW1025" i="2" s="1"/>
  <c r="W737" i="2"/>
  <c r="X737" i="2" s="1"/>
  <c r="W969" i="2"/>
  <c r="X969" i="2" s="1"/>
  <c r="AU822" i="2"/>
  <c r="AW822" i="2" s="1"/>
  <c r="AR822" i="2"/>
  <c r="W645" i="2"/>
  <c r="X645" i="2" s="1"/>
  <c r="AA503" i="2"/>
  <c r="AR815" i="2"/>
  <c r="AU815" i="2"/>
  <c r="AW815" i="2" s="1"/>
  <c r="W712" i="2"/>
  <c r="X712" i="2" s="1"/>
  <c r="AU769" i="2"/>
  <c r="AW769" i="2" s="1"/>
  <c r="AR769" i="2"/>
  <c r="N275" i="1"/>
  <c r="AB973" i="2"/>
  <c r="AD973" i="2" s="1"/>
  <c r="AR1030" i="2"/>
  <c r="AU1030" i="2"/>
  <c r="AW1030" i="2" s="1"/>
  <c r="W713" i="2"/>
  <c r="X713" i="2" s="1"/>
  <c r="W1456" i="2"/>
  <c r="X1456" i="2" s="1"/>
  <c r="W1448" i="2"/>
  <c r="X1448" i="2" s="1"/>
  <c r="AM822" i="2"/>
  <c r="AA262" i="2"/>
  <c r="AA502" i="2"/>
  <c r="AA239" i="2"/>
  <c r="Y149" i="2"/>
  <c r="Z149" i="2" s="1"/>
  <c r="AN149" i="2" s="1"/>
  <c r="Y346" i="2"/>
  <c r="Z346" i="2" s="1"/>
  <c r="AN346" i="2" s="1"/>
  <c r="Y314" i="2"/>
  <c r="Z314" i="2" s="1"/>
  <c r="AN314" i="2" s="1"/>
  <c r="Y207" i="2"/>
  <c r="Z207" i="2" s="1"/>
  <c r="AN207" i="2" s="1"/>
  <c r="Y152" i="2"/>
  <c r="Z152" i="2" s="1"/>
  <c r="AN152" i="2" s="1"/>
  <c r="N299" i="1"/>
  <c r="AF233" i="2"/>
  <c r="AH233" i="2" s="1"/>
  <c r="AF17" i="2"/>
  <c r="AH17" i="2" s="1"/>
  <c r="AN375" i="2"/>
  <c r="AF232" i="2"/>
  <c r="AH232" i="2" s="1"/>
  <c r="AF16" i="2"/>
  <c r="AH16" i="2" s="1"/>
  <c r="AN345" i="2"/>
  <c r="AF265" i="2"/>
  <c r="AH265" i="2" s="1"/>
  <c r="AF316" i="2"/>
  <c r="AH316" i="2" s="1"/>
  <c r="N300" i="1"/>
  <c r="Y583" i="2"/>
  <c r="Z583" i="2" s="1"/>
  <c r="AN583" i="2" s="1"/>
  <c r="Y17" i="2"/>
  <c r="Z17" i="2" s="1"/>
  <c r="Y233" i="2"/>
  <c r="Z233" i="2" s="1"/>
  <c r="AN233" i="2" s="1"/>
  <c r="AF337" i="2"/>
  <c r="AH337" i="2" s="1"/>
  <c r="AF375" i="2"/>
  <c r="AH375" i="2" s="1"/>
  <c r="AF503" i="2"/>
  <c r="AH503" i="2" s="1"/>
  <c r="Y251" i="2"/>
  <c r="Z251" i="2" s="1"/>
  <c r="AN251" i="2" s="1"/>
  <c r="Y264" i="2"/>
  <c r="Z264" i="2" s="1"/>
  <c r="AN264" i="2" s="1"/>
  <c r="Y88" i="2"/>
  <c r="Z88" i="2" s="1"/>
  <c r="AN88" i="2" s="1"/>
  <c r="AF239" i="2"/>
  <c r="AH239" i="2" s="1"/>
  <c r="AF206" i="2"/>
  <c r="AH206" i="2" s="1"/>
  <c r="AF262" i="2"/>
  <c r="AH262" i="2" s="1"/>
  <c r="AF336" i="2"/>
  <c r="AH336" i="2" s="1"/>
  <c r="AF352" i="2"/>
  <c r="AH352" i="2" s="1"/>
  <c r="AF502" i="2"/>
  <c r="AH502" i="2" s="1"/>
  <c r="AF106" i="2"/>
  <c r="AH106" i="2" s="1"/>
  <c r="Y115" i="2"/>
  <c r="Z115" i="2" s="1"/>
  <c r="AN115" i="2" s="1"/>
  <c r="Y572" i="2"/>
  <c r="Z572" i="2" s="1"/>
  <c r="AN572" i="2" s="1"/>
  <c r="Y462" i="2"/>
  <c r="Z462" i="2" s="1"/>
  <c r="AN462" i="2" s="1"/>
  <c r="Y372" i="2"/>
  <c r="Z372" i="2" s="1"/>
  <c r="Y385" i="2"/>
  <c r="Z385" i="2" s="1"/>
  <c r="AN385" i="2" s="1"/>
  <c r="Y512" i="2"/>
  <c r="Z512" i="2" s="1"/>
  <c r="Y279" i="2"/>
  <c r="Z279" i="2" s="1"/>
  <c r="Y142" i="2"/>
  <c r="Z142" i="2" s="1"/>
  <c r="AN142" i="2" s="1"/>
  <c r="Y231" i="2"/>
  <c r="Z231" i="2" s="1"/>
  <c r="AN231" i="2" s="1"/>
  <c r="Y182" i="2"/>
  <c r="Z182" i="2" s="1"/>
  <c r="AN182" i="2" s="1"/>
  <c r="Y104" i="2"/>
  <c r="Z104" i="2" s="1"/>
  <c r="AN19" i="2"/>
  <c r="Y513" i="2"/>
  <c r="Z513" i="2" s="1"/>
  <c r="Y368" i="2"/>
  <c r="Z368" i="2" s="1"/>
  <c r="Y369" i="2"/>
  <c r="Z369" i="2" s="1"/>
  <c r="Y448" i="2"/>
  <c r="Z448" i="2" s="1"/>
  <c r="AN448" i="2" s="1"/>
  <c r="Y300" i="2"/>
  <c r="Z300" i="2" s="1"/>
  <c r="AN300" i="2" s="1"/>
  <c r="Y334" i="2"/>
  <c r="Z334" i="2" s="1"/>
  <c r="AN334" i="2" s="1"/>
  <c r="Y500" i="2"/>
  <c r="Z500" i="2" s="1"/>
  <c r="AN500" i="2" s="1"/>
  <c r="Y102" i="2"/>
  <c r="Z102" i="2" s="1"/>
  <c r="AN102" i="2" s="1"/>
  <c r="AA336" i="2"/>
  <c r="AN351" i="2"/>
  <c r="AA265" i="2"/>
  <c r="AN347" i="2"/>
  <c r="AA206" i="2"/>
  <c r="Y257" i="2"/>
  <c r="Z257" i="2" s="1"/>
  <c r="AN257" i="2" s="1"/>
  <c r="Y363" i="2"/>
  <c r="Z363" i="2" s="1"/>
  <c r="AN363" i="2" s="1"/>
  <c r="Y358" i="2"/>
  <c r="Z358" i="2" s="1"/>
  <c r="AN358" i="2" s="1"/>
  <c r="AA106" i="2"/>
  <c r="AN15" i="2"/>
  <c r="W233" i="2"/>
  <c r="X233" i="2" s="1"/>
  <c r="AM233" i="2" s="1"/>
  <c r="AB207" i="2"/>
  <c r="AD207" i="2" s="1"/>
  <c r="AU207" i="2" s="1"/>
  <c r="AW207" i="2" s="1"/>
  <c r="W230" i="2"/>
  <c r="X230" i="2" s="1"/>
  <c r="AA230" i="2" s="1"/>
  <c r="W355" i="2"/>
  <c r="X355" i="2" s="1"/>
  <c r="AA355" i="2" s="1"/>
  <c r="AM503" i="2"/>
  <c r="AB10" i="2"/>
  <c r="AD10" i="2" s="1"/>
  <c r="AU10" i="2" s="1"/>
  <c r="AW10" i="2" s="1"/>
  <c r="W445" i="2"/>
  <c r="X445" i="2" s="1"/>
  <c r="AA445" i="2" s="1"/>
  <c r="W14" i="2"/>
  <c r="X14" i="2" s="1"/>
  <c r="AA14" i="2" s="1"/>
  <c r="W20" i="2"/>
  <c r="X20" i="2" s="1"/>
  <c r="AB355" i="2"/>
  <c r="AD355" i="2" s="1"/>
  <c r="AR355" i="2" s="1"/>
  <c r="W257" i="2"/>
  <c r="X257" i="2" s="1"/>
  <c r="AM257" i="2" s="1"/>
  <c r="AM262" i="2"/>
  <c r="AM236" i="2"/>
  <c r="AM229" i="2"/>
  <c r="W312" i="2"/>
  <c r="X312" i="2" s="1"/>
  <c r="AB583" i="2"/>
  <c r="AD583" i="2" s="1"/>
  <c r="AR583" i="2" s="1"/>
  <c r="AB20" i="2"/>
  <c r="AD20" i="2" s="1"/>
  <c r="AR20" i="2" s="1"/>
  <c r="AR233" i="2"/>
  <c r="AU233" i="2"/>
  <c r="AW233" i="2" s="1"/>
  <c r="AM364" i="2"/>
  <c r="AR236" i="2"/>
  <c r="AU236" i="2"/>
  <c r="AW236" i="2" s="1"/>
  <c r="N92" i="1"/>
  <c r="AF446" i="2" s="1"/>
  <c r="AH446" i="2" s="1"/>
  <c r="AB150" i="2"/>
  <c r="AD150" i="2" s="1"/>
  <c r="AU150" i="2" s="1"/>
  <c r="AW150" i="2" s="1"/>
  <c r="AB315" i="2"/>
  <c r="AD315" i="2" s="1"/>
  <c r="AB15" i="2"/>
  <c r="AD15" i="2" s="1"/>
  <c r="AR15" i="2" s="1"/>
  <c r="AB240" i="2"/>
  <c r="AD240" i="2" s="1"/>
  <c r="N54" i="1"/>
  <c r="AF366" i="2" s="1"/>
  <c r="AH366" i="2" s="1"/>
  <c r="AB366" i="2"/>
  <c r="AD366" i="2" s="1"/>
  <c r="W15" i="2"/>
  <c r="X15" i="2" s="1"/>
  <c r="AM15" i="2" s="1"/>
  <c r="W240" i="2"/>
  <c r="X240" i="2" s="1"/>
  <c r="W366" i="2"/>
  <c r="X366" i="2" s="1"/>
  <c r="AN366" i="2" s="1"/>
  <c r="AU232" i="2"/>
  <c r="AW232" i="2" s="1"/>
  <c r="AR232" i="2"/>
  <c r="AR206" i="2"/>
  <c r="AU206" i="2"/>
  <c r="AW206" i="2" s="1"/>
  <c r="W261" i="2"/>
  <c r="X261" i="2" s="1"/>
  <c r="W351" i="2"/>
  <c r="X351" i="2" s="1"/>
  <c r="W335" i="2"/>
  <c r="X335" i="2" s="1"/>
  <c r="W501" i="2"/>
  <c r="X501" i="2" s="1"/>
  <c r="N233" i="1"/>
  <c r="W82" i="2"/>
  <c r="X82" i="2" s="1"/>
  <c r="AM82" i="2" s="1"/>
  <c r="W234" i="2"/>
  <c r="X234" i="2" s="1"/>
  <c r="N25" i="1"/>
  <c r="AF445" i="2" s="1"/>
  <c r="AH445" i="2" s="1"/>
  <c r="AB445" i="2"/>
  <c r="AD445" i="2" s="1"/>
  <c r="W102" i="2"/>
  <c r="X102" i="2" s="1"/>
  <c r="AM102" i="2" s="1"/>
  <c r="W334" i="2"/>
  <c r="X334" i="2" s="1"/>
  <c r="W500" i="2"/>
  <c r="X500" i="2" s="1"/>
  <c r="AR239" i="2"/>
  <c r="AU239" i="2"/>
  <c r="AW239" i="2" s="1"/>
  <c r="AM232" i="2"/>
  <c r="AA232" i="2"/>
  <c r="W88" i="2"/>
  <c r="X88" i="2" s="1"/>
  <c r="AM88" i="2" s="1"/>
  <c r="W251" i="2"/>
  <c r="X251" i="2" s="1"/>
  <c r="W264" i="2"/>
  <c r="X264" i="2" s="1"/>
  <c r="W105" i="2"/>
  <c r="X105" i="2" s="1"/>
  <c r="AM105" i="2" s="1"/>
  <c r="W462" i="2"/>
  <c r="X462" i="2" s="1"/>
  <c r="AR502" i="2"/>
  <c r="AU502" i="2"/>
  <c r="AW502" i="2" s="1"/>
  <c r="N7" i="1"/>
  <c r="AF230" i="2" s="1"/>
  <c r="AH230" i="2" s="1"/>
  <c r="AB230" i="2"/>
  <c r="AD230" i="2" s="1"/>
  <c r="W255" i="2"/>
  <c r="X255" i="2" s="1"/>
  <c r="AB182" i="2"/>
  <c r="AD182" i="2" s="1"/>
  <c r="AB231" i="2"/>
  <c r="AD231" i="2" s="1"/>
  <c r="W368" i="2"/>
  <c r="X368" i="2" s="1"/>
  <c r="W513" i="2"/>
  <c r="X513" i="2" s="1"/>
  <c r="AR336" i="2"/>
  <c r="AU336" i="2"/>
  <c r="AW336" i="2" s="1"/>
  <c r="AB314" i="2"/>
  <c r="AD314" i="2" s="1"/>
  <c r="AB346" i="2"/>
  <c r="AD346" i="2" s="1"/>
  <c r="AB334" i="2"/>
  <c r="AD334" i="2" s="1"/>
  <c r="AB500" i="2"/>
  <c r="AD500" i="2" s="1"/>
  <c r="N31" i="1"/>
  <c r="AB368" i="2"/>
  <c r="AD368" i="2" s="1"/>
  <c r="AB513" i="2"/>
  <c r="AD513" i="2" s="1"/>
  <c r="AB257" i="2"/>
  <c r="AD257" i="2" s="1"/>
  <c r="AB363" i="2"/>
  <c r="AD363" i="2" s="1"/>
  <c r="AA16" i="2"/>
  <c r="W512" i="2"/>
  <c r="X512" i="2" s="1"/>
  <c r="AR265" i="2"/>
  <c r="AU265" i="2"/>
  <c r="AW265" i="2" s="1"/>
  <c r="W182" i="2"/>
  <c r="X182" i="2" s="1"/>
  <c r="W231" i="2"/>
  <c r="X231" i="2" s="1"/>
  <c r="W380" i="2"/>
  <c r="X380" i="2" s="1"/>
  <c r="AN380" i="2" s="1"/>
  <c r="AB11" i="2"/>
  <c r="AD11" i="2" s="1"/>
  <c r="AU11" i="2" s="1"/>
  <c r="AW11" i="2" s="1"/>
  <c r="W314" i="2"/>
  <c r="X314" i="2" s="1"/>
  <c r="W346" i="2"/>
  <c r="X346" i="2" s="1"/>
  <c r="AM502" i="2"/>
  <c r="AR262" i="2"/>
  <c r="AU262" i="2"/>
  <c r="AW262" i="2" s="1"/>
  <c r="AB261" i="2"/>
  <c r="AD261" i="2" s="1"/>
  <c r="AB351" i="2"/>
  <c r="AD351" i="2" s="1"/>
  <c r="AB501" i="2"/>
  <c r="AD501" i="2" s="1"/>
  <c r="AB335" i="2"/>
  <c r="AD335" i="2" s="1"/>
  <c r="AB115" i="2"/>
  <c r="AD115" i="2" s="1"/>
  <c r="AR115" i="2" s="1"/>
  <c r="AB279" i="2"/>
  <c r="AD279" i="2" s="1"/>
  <c r="AB385" i="2"/>
  <c r="AD385" i="2" s="1"/>
  <c r="AB462" i="2"/>
  <c r="AD462" i="2" s="1"/>
  <c r="AB512" i="2"/>
  <c r="AD512" i="2" s="1"/>
  <c r="AB264" i="2"/>
  <c r="AD264" i="2" s="1"/>
  <c r="AB251" i="2"/>
  <c r="AD251" i="2" s="1"/>
  <c r="AM336" i="2"/>
  <c r="AR229" i="2"/>
  <c r="AU229" i="2"/>
  <c r="AW229" i="2" s="1"/>
  <c r="AM239" i="2"/>
  <c r="W385" i="2"/>
  <c r="X385" i="2" s="1"/>
  <c r="AB82" i="2"/>
  <c r="AD82" i="2" s="1"/>
  <c r="AR82" i="2" s="1"/>
  <c r="AB234" i="2"/>
  <c r="AD234" i="2" s="1"/>
  <c r="N247" i="1"/>
  <c r="AF380" i="2" s="1"/>
  <c r="AH380" i="2" s="1"/>
  <c r="AB380" i="2"/>
  <c r="AD380" i="2" s="1"/>
  <c r="N63" i="1"/>
  <c r="AF443" i="2" s="1"/>
  <c r="AH443" i="2" s="1"/>
  <c r="W207" i="2"/>
  <c r="X207" i="2" s="1"/>
  <c r="W279" i="2"/>
  <c r="X279" i="2" s="1"/>
  <c r="AB148" i="2"/>
  <c r="AD148" i="2" s="1"/>
  <c r="AU148" i="2" s="1"/>
  <c r="AW148" i="2" s="1"/>
  <c r="AB345" i="2"/>
  <c r="AD345" i="2" s="1"/>
  <c r="AB313" i="2"/>
  <c r="AD313" i="2" s="1"/>
  <c r="W148" i="2"/>
  <c r="X148" i="2" s="1"/>
  <c r="AA148" i="2" s="1"/>
  <c r="W345" i="2"/>
  <c r="X345" i="2" s="1"/>
  <c r="W313" i="2"/>
  <c r="X313" i="2" s="1"/>
  <c r="W583" i="2"/>
  <c r="X583" i="2" s="1"/>
  <c r="W315" i="2"/>
  <c r="X315" i="2" s="1"/>
  <c r="N24" i="1"/>
  <c r="AF364" i="2" s="1"/>
  <c r="AH364" i="2" s="1"/>
  <c r="AB364" i="2"/>
  <c r="AD364" i="2" s="1"/>
  <c r="AA19" i="2"/>
  <c r="AM19" i="2"/>
  <c r="AM115" i="2"/>
  <c r="AM152" i="2"/>
  <c r="AR105" i="2"/>
  <c r="AU105" i="2"/>
  <c r="AW105" i="2" s="1"/>
  <c r="N14" i="1"/>
  <c r="AF14" i="2" s="1"/>
  <c r="AH14" i="2" s="1"/>
  <c r="AB14" i="2"/>
  <c r="AD14" i="2" s="1"/>
  <c r="N249" i="1"/>
  <c r="AB102" i="2"/>
  <c r="AD102" i="2" s="1"/>
  <c r="W80" i="2"/>
  <c r="X80" i="2" s="1"/>
  <c r="W87" i="2"/>
  <c r="X87" i="2" s="1"/>
  <c r="AB149" i="2"/>
  <c r="AD149" i="2" s="1"/>
  <c r="N3" i="1"/>
  <c r="AF13" i="2" s="1"/>
  <c r="AH13" i="2" s="1"/>
  <c r="AB13" i="2"/>
  <c r="AD13" i="2" s="1"/>
  <c r="AB142" i="2"/>
  <c r="AD142" i="2" s="1"/>
  <c r="AB104" i="2"/>
  <c r="AD104" i="2" s="1"/>
  <c r="AM18" i="2"/>
  <c r="AA18" i="2"/>
  <c r="W149" i="2"/>
  <c r="X149" i="2" s="1"/>
  <c r="W17" i="2"/>
  <c r="X17" i="2" s="1"/>
  <c r="AB19" i="2"/>
  <c r="AD19" i="2" s="1"/>
  <c r="AR16" i="2"/>
  <c r="AU16" i="2"/>
  <c r="AW16" i="2" s="1"/>
  <c r="W160" i="2"/>
  <c r="X160" i="2" s="1"/>
  <c r="AR18" i="2"/>
  <c r="AU18" i="2"/>
  <c r="AW18" i="2" s="1"/>
  <c r="W142" i="2"/>
  <c r="X142" i="2" s="1"/>
  <c r="W104" i="2"/>
  <c r="X104" i="2" s="1"/>
  <c r="AB87" i="2"/>
  <c r="AD87" i="2" s="1"/>
  <c r="AB80" i="2"/>
  <c r="AD80" i="2" s="1"/>
  <c r="N111" i="1"/>
  <c r="AF161" i="2" s="1"/>
  <c r="AH161" i="2" s="1"/>
  <c r="AB161" i="2"/>
  <c r="AD161" i="2" s="1"/>
  <c r="N21" i="1"/>
  <c r="AB152" i="2"/>
  <c r="AD152" i="2" s="1"/>
  <c r="W161" i="2"/>
  <c r="X161" i="2" s="1"/>
  <c r="W150" i="2"/>
  <c r="X150" i="2" s="1"/>
  <c r="AA21" i="2"/>
  <c r="AM21" i="2"/>
  <c r="N53" i="1"/>
  <c r="AB88" i="2"/>
  <c r="AD88" i="2" s="1"/>
  <c r="W11" i="2"/>
  <c r="X11" i="2" s="1"/>
  <c r="AN11" i="2" s="1"/>
  <c r="N250" i="1"/>
  <c r="AB103" i="2"/>
  <c r="AD103" i="2" s="1"/>
  <c r="AB17" i="2"/>
  <c r="AD17" i="2" s="1"/>
  <c r="N55" i="1"/>
  <c r="AF160" i="2" s="1"/>
  <c r="AH160" i="2" s="1"/>
  <c r="AB160" i="2"/>
  <c r="AD160" i="2" s="1"/>
  <c r="W103" i="2"/>
  <c r="X103" i="2" s="1"/>
  <c r="AM10" i="2"/>
  <c r="AA10" i="2"/>
  <c r="AR106" i="2"/>
  <c r="AU106" i="2"/>
  <c r="AW106" i="2" s="1"/>
  <c r="N16" i="1"/>
  <c r="W6" i="2"/>
  <c r="X6" i="2" s="1"/>
  <c r="AN6" i="2" s="1"/>
  <c r="N28" i="1"/>
  <c r="AF19" i="2" s="1"/>
  <c r="AH19" i="2" s="1"/>
  <c r="N8" i="1"/>
  <c r="AB6" i="2"/>
  <c r="AD6" i="2" s="1"/>
  <c r="N30" i="1"/>
  <c r="AF20" i="2" s="1"/>
  <c r="AH20" i="2" s="1"/>
  <c r="Y33" i="2"/>
  <c r="Z33" i="2" s="1"/>
  <c r="AN33" i="2" s="1"/>
  <c r="U28" i="2"/>
  <c r="V28" i="2" s="1"/>
  <c r="Y37" i="2"/>
  <c r="Z37" i="2" s="1"/>
  <c r="Y31" i="2"/>
  <c r="Z31" i="2" s="1"/>
  <c r="W28" i="2"/>
  <c r="X28" i="2" s="1"/>
  <c r="Y28" i="2"/>
  <c r="Z28" i="2" s="1"/>
  <c r="AN30" i="2"/>
  <c r="Y29" i="2"/>
  <c r="Z29" i="2" s="1"/>
  <c r="W32" i="2"/>
  <c r="X32" i="2" s="1"/>
  <c r="Y32" i="2"/>
  <c r="Z32" i="2" s="1"/>
  <c r="AN34" i="2"/>
  <c r="U29" i="2"/>
  <c r="V29" i="2" s="1"/>
  <c r="U32" i="2"/>
  <c r="V32" i="2" s="1"/>
  <c r="U31" i="2"/>
  <c r="V31" i="2" s="1"/>
  <c r="U33" i="2"/>
  <c r="V33" i="2" s="1"/>
  <c r="AM33" i="2" s="1"/>
  <c r="N253" i="1"/>
  <c r="AF504" i="2" s="1"/>
  <c r="AH504" i="2" s="1"/>
  <c r="N5" i="1"/>
  <c r="AB33" i="2"/>
  <c r="AD33" i="2" s="1"/>
  <c r="AU33" i="2" s="1"/>
  <c r="AW33" i="2" s="1"/>
  <c r="AI321" i="1"/>
  <c r="AM321" i="1"/>
  <c r="AH321" i="1"/>
  <c r="AG321" i="1"/>
  <c r="AM319" i="1"/>
  <c r="AI319" i="1"/>
  <c r="N359" i="1"/>
  <c r="AU30" i="2"/>
  <c r="AW30" i="2" s="1"/>
  <c r="AR30" i="2"/>
  <c r="N35" i="1"/>
  <c r="AF11" i="2" s="1"/>
  <c r="AH11" i="2" s="1"/>
  <c r="N290" i="1"/>
  <c r="AR34" i="2"/>
  <c r="AU34" i="2"/>
  <c r="AW34" i="2" s="1"/>
  <c r="AM30" i="2"/>
  <c r="AA30" i="2"/>
  <c r="N237" i="1"/>
  <c r="N349" i="1"/>
  <c r="N42" i="1"/>
  <c r="N149" i="1"/>
  <c r="AF255" i="2" s="1"/>
  <c r="AH255" i="2" s="1"/>
  <c r="N236" i="1"/>
  <c r="N337" i="1"/>
  <c r="N15" i="1"/>
  <c r="N310" i="1"/>
  <c r="N234" i="1"/>
  <c r="N303" i="1"/>
  <c r="N93" i="1"/>
  <c r="AF10" i="2" s="1"/>
  <c r="AH10" i="2" s="1"/>
  <c r="AB28" i="2"/>
  <c r="AD28" i="2" s="1"/>
  <c r="AH319" i="1"/>
  <c r="N223" i="1"/>
  <c r="N346" i="1"/>
  <c r="N228" i="1"/>
  <c r="AF355" i="2" s="1"/>
  <c r="AH355" i="2" s="1"/>
  <c r="AB31" i="2"/>
  <c r="AD31" i="2" s="1"/>
  <c r="AM34" i="2"/>
  <c r="AA34" i="2"/>
  <c r="W29" i="2"/>
  <c r="X29" i="2" s="1"/>
  <c r="W31" i="2"/>
  <c r="X31" i="2" s="1"/>
  <c r="AB29" i="2"/>
  <c r="AD29" i="2" s="1"/>
  <c r="N357" i="1"/>
  <c r="N235" i="1"/>
  <c r="AF312" i="2" s="1"/>
  <c r="AH312" i="2" s="1"/>
  <c r="N229" i="1"/>
  <c r="AF356" i="2" s="1"/>
  <c r="AH356" i="2" s="1"/>
  <c r="N238" i="1"/>
  <c r="N241" i="1"/>
  <c r="AB32" i="2"/>
  <c r="AD32" i="2" s="1"/>
  <c r="AL319" i="1"/>
  <c r="N294" i="1"/>
  <c r="N329" i="1"/>
  <c r="N202" i="1"/>
  <c r="AF583" i="2" s="1"/>
  <c r="AH583" i="2" s="1"/>
  <c r="N327" i="1"/>
  <c r="N142" i="1"/>
  <c r="N322" i="1"/>
  <c r="N279" i="1"/>
  <c r="AN364" i="2" l="1"/>
  <c r="AA312" i="2"/>
  <c r="AR1538" i="2"/>
  <c r="AU737" i="2"/>
  <c r="AW737" i="2" s="1"/>
  <c r="AU1337" i="2"/>
  <c r="AW1337" i="2" s="1"/>
  <c r="AU1416" i="2"/>
  <c r="AW1416" i="2" s="1"/>
  <c r="AR503" i="2"/>
  <c r="AU1804" i="2"/>
  <c r="AW1804" i="2" s="1"/>
  <c r="AM1337" i="2"/>
  <c r="AM1879" i="2"/>
  <c r="AU618" i="2"/>
  <c r="AW618" i="2" s="1"/>
  <c r="AM1711" i="2"/>
  <c r="AM1048" i="2"/>
  <c r="AM1712" i="2"/>
  <c r="AR1360" i="2"/>
  <c r="AM733" i="2"/>
  <c r="AR1048" i="2"/>
  <c r="AM1924" i="2"/>
  <c r="AM622" i="2"/>
  <c r="AM1527" i="2"/>
  <c r="AM1360" i="2"/>
  <c r="AR1540" i="2"/>
  <c r="AM618" i="2"/>
  <c r="AM1653" i="2"/>
  <c r="AM1519" i="2"/>
  <c r="AM775" i="2"/>
  <c r="AM1221" i="2"/>
  <c r="AA442" i="2"/>
  <c r="AM442" i="2"/>
  <c r="AR1288" i="2"/>
  <c r="AU1288" i="2"/>
  <c r="AW1288" i="2" s="1"/>
  <c r="AA727" i="2"/>
  <c r="AM727" i="2"/>
  <c r="AU733" i="2"/>
  <c r="AW733" i="2" s="1"/>
  <c r="AR728" i="2"/>
  <c r="AU728" i="2"/>
  <c r="AW728" i="2" s="1"/>
  <c r="AR1927" i="2"/>
  <c r="AU1927" i="2"/>
  <c r="AW1927" i="2" s="1"/>
  <c r="AA1287" i="2"/>
  <c r="AM1287" i="2"/>
  <c r="AR893" i="2"/>
  <c r="AU893" i="2"/>
  <c r="AW893" i="2" s="1"/>
  <c r="AR1519" i="2"/>
  <c r="AU1519" i="2"/>
  <c r="AW1519" i="2" s="1"/>
  <c r="AR1939" i="2"/>
  <c r="AU1939" i="2"/>
  <c r="AW1939" i="2" s="1"/>
  <c r="AA1047" i="2"/>
  <c r="AM1047" i="2"/>
  <c r="AU1907" i="2"/>
  <c r="AW1907" i="2" s="1"/>
  <c r="AR1907" i="2"/>
  <c r="AR784" i="2"/>
  <c r="AU784" i="2"/>
  <c r="AW784" i="2" s="1"/>
  <c r="AA365" i="2"/>
  <c r="AM365" i="2"/>
  <c r="AR367" i="2"/>
  <c r="AU367" i="2"/>
  <c r="AW367" i="2" s="1"/>
  <c r="AA893" i="2"/>
  <c r="AM893" i="2"/>
  <c r="AA892" i="2"/>
  <c r="AM892" i="2"/>
  <c r="AU1796" i="2"/>
  <c r="AW1796" i="2" s="1"/>
  <c r="AR1796" i="2"/>
  <c r="AU1527" i="2"/>
  <c r="AW1527" i="2" s="1"/>
  <c r="AM367" i="2"/>
  <c r="AA367" i="2"/>
  <c r="AA803" i="2"/>
  <c r="AM803" i="2"/>
  <c r="AR1649" i="2"/>
  <c r="AU1649" i="2"/>
  <c r="AW1649" i="2" s="1"/>
  <c r="AA571" i="2"/>
  <c r="AM571" i="2"/>
  <c r="AA1938" i="2"/>
  <c r="AM1938" i="2"/>
  <c r="AA1796" i="2"/>
  <c r="AM1796" i="2"/>
  <c r="AA1906" i="2"/>
  <c r="AM1906" i="2"/>
  <c r="AA784" i="2"/>
  <c r="AM784" i="2"/>
  <c r="AR1712" i="2"/>
  <c r="AU1712" i="2"/>
  <c r="AW1712" i="2" s="1"/>
  <c r="AA785" i="2"/>
  <c r="AM785" i="2"/>
  <c r="AA1649" i="2"/>
  <c r="AM1649" i="2"/>
  <c r="AR727" i="2"/>
  <c r="AU727" i="2"/>
  <c r="AW727" i="2" s="1"/>
  <c r="AR365" i="2"/>
  <c r="AU365" i="2"/>
  <c r="AW365" i="2" s="1"/>
  <c r="AA1927" i="2"/>
  <c r="AM1927" i="2"/>
  <c r="AA896" i="2"/>
  <c r="AM896" i="2"/>
  <c r="AR892" i="2"/>
  <c r="AU892" i="2"/>
  <c r="AW892" i="2" s="1"/>
  <c r="AR1287" i="2"/>
  <c r="AU1287" i="2"/>
  <c r="AW1287" i="2" s="1"/>
  <c r="AA1288" i="2"/>
  <c r="AM1288" i="2"/>
  <c r="AR775" i="2"/>
  <c r="AU775" i="2"/>
  <c r="AW775" i="2" s="1"/>
  <c r="AU803" i="2"/>
  <c r="AW803" i="2" s="1"/>
  <c r="AR803" i="2"/>
  <c r="AA728" i="2"/>
  <c r="AM728" i="2"/>
  <c r="AR1879" i="2"/>
  <c r="AU1879" i="2"/>
  <c r="AW1879" i="2" s="1"/>
  <c r="AU1221" i="2"/>
  <c r="AW1221" i="2" s="1"/>
  <c r="AR1221" i="2"/>
  <c r="AU896" i="2"/>
  <c r="AW896" i="2" s="1"/>
  <c r="AR896" i="2"/>
  <c r="AR1938" i="2"/>
  <c r="AU1938" i="2"/>
  <c r="AW1938" i="2" s="1"/>
  <c r="AR571" i="2"/>
  <c r="AU571" i="2"/>
  <c r="AW571" i="2" s="1"/>
  <c r="AR1653" i="2"/>
  <c r="AU1653" i="2"/>
  <c r="AW1653" i="2" s="1"/>
  <c r="AR442" i="2"/>
  <c r="AU442" i="2"/>
  <c r="AW442" i="2" s="1"/>
  <c r="AR1906" i="2"/>
  <c r="AU1906" i="2"/>
  <c r="AW1906" i="2" s="1"/>
  <c r="AU1047" i="2"/>
  <c r="AW1047" i="2" s="1"/>
  <c r="AR1047" i="2"/>
  <c r="AA1907" i="2"/>
  <c r="AM1907" i="2"/>
  <c r="AU1231" i="2"/>
  <c r="AW1231" i="2" s="1"/>
  <c r="AR1231" i="2"/>
  <c r="AR622" i="2"/>
  <c r="AU622" i="2"/>
  <c r="AW622" i="2" s="1"/>
  <c r="AR785" i="2"/>
  <c r="AU785" i="2"/>
  <c r="AW785" i="2" s="1"/>
  <c r="AA1231" i="2"/>
  <c r="AM1231" i="2"/>
  <c r="AA379" i="2"/>
  <c r="AM379" i="2"/>
  <c r="AA1939" i="2"/>
  <c r="AM1939" i="2"/>
  <c r="AR1711" i="2"/>
  <c r="AU1711" i="2"/>
  <c r="AW1711" i="2" s="1"/>
  <c r="AR1924" i="2"/>
  <c r="AU1924" i="2"/>
  <c r="AW1924" i="2" s="1"/>
  <c r="AU1810" i="2"/>
  <c r="AW1810" i="2" s="1"/>
  <c r="AM1932" i="2"/>
  <c r="AA1804" i="2"/>
  <c r="AU1720" i="2"/>
  <c r="AW1720" i="2" s="1"/>
  <c r="AM1754" i="2"/>
  <c r="AM1532" i="2"/>
  <c r="AA1758" i="2"/>
  <c r="AM1758" i="2"/>
  <c r="AU1915" i="2"/>
  <c r="AW1915" i="2" s="1"/>
  <c r="AR1915" i="2"/>
  <c r="AR1815" i="2"/>
  <c r="AU1815" i="2"/>
  <c r="AW1815" i="2" s="1"/>
  <c r="AR1980" i="2"/>
  <c r="AU1980" i="2"/>
  <c r="AW1980" i="2" s="1"/>
  <c r="AU1932" i="2"/>
  <c r="AW1932" i="2" s="1"/>
  <c r="AR1932" i="2"/>
  <c r="AA1982" i="2"/>
  <c r="AM1982" i="2"/>
  <c r="AA1728" i="2"/>
  <c r="AM1728" i="2"/>
  <c r="AR1756" i="2"/>
  <c r="AU1756" i="2"/>
  <c r="AW1756" i="2" s="1"/>
  <c r="AU1972" i="2"/>
  <c r="AW1972" i="2" s="1"/>
  <c r="AR1972" i="2"/>
  <c r="AA1972" i="2"/>
  <c r="AM1972" i="2"/>
  <c r="AU1735" i="2"/>
  <c r="AW1735" i="2" s="1"/>
  <c r="AR1735" i="2"/>
  <c r="AU1845" i="2"/>
  <c r="AW1845" i="2" s="1"/>
  <c r="AR1845" i="2"/>
  <c r="AA1817" i="2"/>
  <c r="AM1817" i="2"/>
  <c r="AA1981" i="2"/>
  <c r="AM1981" i="2"/>
  <c r="AA1810" i="2"/>
  <c r="AM1810" i="2"/>
  <c r="AU1728" i="2"/>
  <c r="AW1728" i="2" s="1"/>
  <c r="AR1728" i="2"/>
  <c r="AA1964" i="2"/>
  <c r="AM1964" i="2"/>
  <c r="AA1920" i="2"/>
  <c r="AM1920" i="2"/>
  <c r="AA1887" i="2"/>
  <c r="AM1887" i="2"/>
  <c r="AU1914" i="2"/>
  <c r="AW1914" i="2" s="1"/>
  <c r="AR1914" i="2"/>
  <c r="AR1982" i="2"/>
  <c r="AU1982" i="2"/>
  <c r="AW1982" i="2" s="1"/>
  <c r="AA1757" i="2"/>
  <c r="AM1757" i="2"/>
  <c r="AR1844" i="2"/>
  <c r="AU1844" i="2"/>
  <c r="AW1844" i="2" s="1"/>
  <c r="AA1914" i="2"/>
  <c r="AM1914" i="2"/>
  <c r="AR1758" i="2"/>
  <c r="AU1758" i="2"/>
  <c r="AW1758" i="2" s="1"/>
  <c r="AA1735" i="2"/>
  <c r="AM1735" i="2"/>
  <c r="AR1887" i="2"/>
  <c r="AU1887" i="2"/>
  <c r="AW1887" i="2" s="1"/>
  <c r="AR1981" i="2"/>
  <c r="AU1981" i="2"/>
  <c r="AW1981" i="2" s="1"/>
  <c r="AR1817" i="2"/>
  <c r="AU1817" i="2"/>
  <c r="AW1817" i="2" s="1"/>
  <c r="AA1845" i="2"/>
  <c r="AM1845" i="2"/>
  <c r="AA1915" i="2"/>
  <c r="AM1915" i="2"/>
  <c r="AA1815" i="2"/>
  <c r="AM1815" i="2"/>
  <c r="AU1964" i="2"/>
  <c r="AW1964" i="2" s="1"/>
  <c r="AR1964" i="2"/>
  <c r="AR1920" i="2"/>
  <c r="AU1920" i="2"/>
  <c r="AW1920" i="2" s="1"/>
  <c r="AA1720" i="2"/>
  <c r="AM1720" i="2"/>
  <c r="AA1980" i="2"/>
  <c r="AM1980" i="2"/>
  <c r="AA1913" i="2"/>
  <c r="AM1913" i="2"/>
  <c r="AR1757" i="2"/>
  <c r="AU1757" i="2"/>
  <c r="AW1757" i="2" s="1"/>
  <c r="AM1844" i="2"/>
  <c r="AA1844" i="2"/>
  <c r="AR1754" i="2"/>
  <c r="AU1754" i="2"/>
  <c r="AW1754" i="2" s="1"/>
  <c r="AA1755" i="2"/>
  <c r="AM1755" i="2"/>
  <c r="AU1755" i="2"/>
  <c r="AW1755" i="2" s="1"/>
  <c r="AR1755" i="2"/>
  <c r="AA1756" i="2"/>
  <c r="AM1756" i="2"/>
  <c r="AU1913" i="2"/>
  <c r="AW1913" i="2" s="1"/>
  <c r="AR1913" i="2"/>
  <c r="AM905" i="2"/>
  <c r="AM1343" i="2"/>
  <c r="AR643" i="2"/>
  <c r="AM643" i="2"/>
  <c r="AM734" i="2"/>
  <c r="AU1056" i="2"/>
  <c r="AW1056" i="2" s="1"/>
  <c r="AU623" i="2"/>
  <c r="AW623" i="2" s="1"/>
  <c r="AM779" i="2"/>
  <c r="AU1547" i="2"/>
  <c r="AW1547" i="2" s="1"/>
  <c r="AA730" i="2"/>
  <c r="AR646" i="2"/>
  <c r="AM646" i="2"/>
  <c r="AR734" i="2"/>
  <c r="AU905" i="2"/>
  <c r="AW905" i="2" s="1"/>
  <c r="AM1536" i="2"/>
  <c r="AR1543" i="2"/>
  <c r="AU777" i="2"/>
  <c r="AW777" i="2" s="1"/>
  <c r="AU779" i="2"/>
  <c r="AW779" i="2" s="1"/>
  <c r="AR1536" i="2"/>
  <c r="AR1601" i="2"/>
  <c r="AA1600" i="2"/>
  <c r="AM1600" i="2"/>
  <c r="AA1543" i="2"/>
  <c r="AM1543" i="2"/>
  <c r="AA1544" i="2"/>
  <c r="AM1544" i="2"/>
  <c r="AA777" i="2"/>
  <c r="AM777" i="2"/>
  <c r="AA1598" i="2"/>
  <c r="AM1598" i="2"/>
  <c r="AU1546" i="2"/>
  <c r="AW1546" i="2" s="1"/>
  <c r="AR1546" i="2"/>
  <c r="AA910" i="2"/>
  <c r="AM910" i="2"/>
  <c r="AA1538" i="2"/>
  <c r="AM1538" i="2"/>
  <c r="AR1539" i="2"/>
  <c r="AU1539" i="2"/>
  <c r="AW1539" i="2" s="1"/>
  <c r="AR1661" i="2"/>
  <c r="AU1661" i="2"/>
  <c r="AW1661" i="2" s="1"/>
  <c r="AU1532" i="2"/>
  <c r="AW1532" i="2" s="1"/>
  <c r="AR1532" i="2"/>
  <c r="AU1544" i="2"/>
  <c r="AW1544" i="2" s="1"/>
  <c r="AR1544" i="2"/>
  <c r="AA623" i="2"/>
  <c r="AM623" i="2"/>
  <c r="AR619" i="2"/>
  <c r="AU619" i="2"/>
  <c r="AW619" i="2" s="1"/>
  <c r="AA897" i="2"/>
  <c r="AM897" i="2"/>
  <c r="AR1537" i="2"/>
  <c r="AU1537" i="2"/>
  <c r="AW1537" i="2" s="1"/>
  <c r="AR730" i="2"/>
  <c r="AU730" i="2"/>
  <c r="AW730" i="2" s="1"/>
  <c r="AR1343" i="2"/>
  <c r="AU1343" i="2"/>
  <c r="AW1343" i="2" s="1"/>
  <c r="AA807" i="2"/>
  <c r="AM807" i="2"/>
  <c r="AA1601" i="2"/>
  <c r="AM1601" i="2"/>
  <c r="AA1534" i="2"/>
  <c r="AM1534" i="2"/>
  <c r="AR897" i="2"/>
  <c r="AU897" i="2"/>
  <c r="AW897" i="2" s="1"/>
  <c r="AU807" i="2"/>
  <c r="AW807" i="2" s="1"/>
  <c r="AR807" i="2"/>
  <c r="AU910" i="2"/>
  <c r="AW910" i="2" s="1"/>
  <c r="AR910" i="2"/>
  <c r="AR1534" i="2"/>
  <c r="AU1534" i="2"/>
  <c r="AW1534" i="2" s="1"/>
  <c r="AA1539" i="2"/>
  <c r="AM1539" i="2"/>
  <c r="AR1600" i="2"/>
  <c r="AU1600" i="2"/>
  <c r="AW1600" i="2" s="1"/>
  <c r="AA619" i="2"/>
  <c r="AM619" i="2"/>
  <c r="AM1546" i="2"/>
  <c r="AA1546" i="2"/>
  <c r="AA1537" i="2"/>
  <c r="AM1537" i="2"/>
  <c r="AA1661" i="2"/>
  <c r="AM1661" i="2"/>
  <c r="AU1598" i="2"/>
  <c r="AW1598" i="2" s="1"/>
  <c r="AR1598" i="2"/>
  <c r="AM1526" i="2"/>
  <c r="AR1526" i="2"/>
  <c r="AU1526" i="2"/>
  <c r="AW1526" i="2" s="1"/>
  <c r="AA1483" i="2"/>
  <c r="AM1163" i="2"/>
  <c r="AM1472" i="2"/>
  <c r="AU1358" i="2"/>
  <c r="AW1358" i="2" s="1"/>
  <c r="AU1472" i="2"/>
  <c r="AW1472" i="2" s="1"/>
  <c r="AU1259" i="2"/>
  <c r="AW1259" i="2" s="1"/>
  <c r="AU1225" i="2"/>
  <c r="AW1225" i="2" s="1"/>
  <c r="AM1330" i="2"/>
  <c r="AA1054" i="2"/>
  <c r="AM1054" i="2"/>
  <c r="AA1358" i="2"/>
  <c r="AM1358" i="2"/>
  <c r="AR1399" i="2"/>
  <c r="AU1399" i="2"/>
  <c r="AW1399" i="2" s="1"/>
  <c r="AA1259" i="2"/>
  <c r="AM1259" i="2"/>
  <c r="AA1399" i="2"/>
  <c r="AM1399" i="2"/>
  <c r="AR1357" i="2"/>
  <c r="AU1357" i="2"/>
  <c r="AW1357" i="2" s="1"/>
  <c r="AM1060" i="2"/>
  <c r="AA1060" i="2"/>
  <c r="AA1225" i="2"/>
  <c r="AM1225" i="2"/>
  <c r="AR1060" i="2"/>
  <c r="AU1060" i="2"/>
  <c r="AW1060" i="2" s="1"/>
  <c r="AM1357" i="2"/>
  <c r="AA1357" i="2"/>
  <c r="AU1054" i="2"/>
  <c r="AW1054" i="2" s="1"/>
  <c r="AR1054" i="2"/>
  <c r="AA644" i="2"/>
  <c r="AM736" i="2"/>
  <c r="AU1029" i="2"/>
  <c r="AW1029" i="2" s="1"/>
  <c r="AM902" i="2"/>
  <c r="AU312" i="2"/>
  <c r="AW312" i="2" s="1"/>
  <c r="AU1400" i="2"/>
  <c r="AW1400" i="2" s="1"/>
  <c r="AM1400" i="2"/>
  <c r="AM973" i="2"/>
  <c r="AR255" i="2"/>
  <c r="AM1219" i="2"/>
  <c r="AA13" i="2"/>
  <c r="AU647" i="2"/>
  <c r="AW647" i="2" s="1"/>
  <c r="AM962" i="2"/>
  <c r="AA1480" i="2"/>
  <c r="AM1480" i="2"/>
  <c r="AU789" i="2"/>
  <c r="AW789" i="2" s="1"/>
  <c r="AR789" i="2"/>
  <c r="AA903" i="2"/>
  <c r="AM903" i="2"/>
  <c r="AR736" i="2"/>
  <c r="AU736" i="2"/>
  <c r="AW736" i="2" s="1"/>
  <c r="AU1409" i="2"/>
  <c r="AW1409" i="2" s="1"/>
  <c r="AR1409" i="2"/>
  <c r="AA641" i="2"/>
  <c r="AM641" i="2"/>
  <c r="AU903" i="2"/>
  <c r="AW903" i="2" s="1"/>
  <c r="AR903" i="2"/>
  <c r="AR648" i="2"/>
  <c r="AU648" i="2"/>
  <c r="AW648" i="2" s="1"/>
  <c r="AR1483" i="2"/>
  <c r="AU1483" i="2"/>
  <c r="AW1483" i="2" s="1"/>
  <c r="AA1148" i="2"/>
  <c r="AM1148" i="2"/>
  <c r="AA1484" i="2"/>
  <c r="AM1484" i="2"/>
  <c r="AA647" i="2"/>
  <c r="AM647" i="2"/>
  <c r="AA711" i="2"/>
  <c r="AM711" i="2"/>
  <c r="AU1018" i="2"/>
  <c r="AW1018" i="2" s="1"/>
  <c r="AR1018" i="2"/>
  <c r="AR1484" i="2"/>
  <c r="AU1484" i="2"/>
  <c r="AW1484" i="2" s="1"/>
  <c r="AR973" i="2"/>
  <c r="AU973" i="2"/>
  <c r="AW973" i="2" s="1"/>
  <c r="AR1282" i="2"/>
  <c r="AU1282" i="2"/>
  <c r="AW1282" i="2" s="1"/>
  <c r="AA898" i="2"/>
  <c r="AM898" i="2"/>
  <c r="AA789" i="2"/>
  <c r="AM789" i="2"/>
  <c r="AU1219" i="2"/>
  <c r="AW1219" i="2" s="1"/>
  <c r="AR1219" i="2"/>
  <c r="AR713" i="2"/>
  <c r="AU713" i="2"/>
  <c r="AW713" i="2" s="1"/>
  <c r="AR778" i="2"/>
  <c r="AU778" i="2"/>
  <c r="AW778" i="2" s="1"/>
  <c r="AA1029" i="2"/>
  <c r="AM1029" i="2"/>
  <c r="AU1148" i="2"/>
  <c r="AW1148" i="2" s="1"/>
  <c r="AR1148" i="2"/>
  <c r="AA1281" i="2"/>
  <c r="AM1281" i="2"/>
  <c r="AA1456" i="2"/>
  <c r="AM1456" i="2"/>
  <c r="AA808" i="2"/>
  <c r="AM808" i="2"/>
  <c r="AR1381" i="2"/>
  <c r="AU1381" i="2"/>
  <c r="AW1381" i="2" s="1"/>
  <c r="AR1109" i="2"/>
  <c r="AU1109" i="2"/>
  <c r="AW1109" i="2" s="1"/>
  <c r="AU993" i="2"/>
  <c r="AW993" i="2" s="1"/>
  <c r="AR993" i="2"/>
  <c r="AR1448" i="2"/>
  <c r="AU1448" i="2"/>
  <c r="AW1448" i="2" s="1"/>
  <c r="AR1458" i="2"/>
  <c r="AU1458" i="2"/>
  <c r="AW1458" i="2" s="1"/>
  <c r="AA624" i="2"/>
  <c r="AM624" i="2"/>
  <c r="AA642" i="2"/>
  <c r="AM642" i="2"/>
  <c r="AA1381" i="2"/>
  <c r="AM1381" i="2"/>
  <c r="AU1330" i="2"/>
  <c r="AW1330" i="2" s="1"/>
  <c r="AR1330" i="2"/>
  <c r="AR634" i="2"/>
  <c r="AU634" i="2"/>
  <c r="AW634" i="2" s="1"/>
  <c r="AU1281" i="2"/>
  <c r="AW1281" i="2" s="1"/>
  <c r="AR1281" i="2"/>
  <c r="AR714" i="2"/>
  <c r="AU714" i="2"/>
  <c r="AW714" i="2" s="1"/>
  <c r="AR620" i="2"/>
  <c r="AU620" i="2"/>
  <c r="AW620" i="2" s="1"/>
  <c r="AA645" i="2"/>
  <c r="AM645" i="2"/>
  <c r="AA714" i="2"/>
  <c r="AM714" i="2"/>
  <c r="AR1349" i="2"/>
  <c r="AU1349" i="2"/>
  <c r="AW1349" i="2" s="1"/>
  <c r="AA780" i="2"/>
  <c r="AM780" i="2"/>
  <c r="AR899" i="2"/>
  <c r="AU899" i="2"/>
  <c r="AW899" i="2" s="1"/>
  <c r="AU1445" i="2"/>
  <c r="AW1445" i="2" s="1"/>
  <c r="AR1445" i="2"/>
  <c r="AA620" i="2"/>
  <c r="AM620" i="2"/>
  <c r="AR624" i="2"/>
  <c r="AU624" i="2"/>
  <c r="AW624" i="2" s="1"/>
  <c r="AU1149" i="2"/>
  <c r="AW1149" i="2" s="1"/>
  <c r="AR1149" i="2"/>
  <c r="AA1162" i="2"/>
  <c r="AM1162" i="2"/>
  <c r="AR752" i="2"/>
  <c r="AU752" i="2"/>
  <c r="AW752" i="2" s="1"/>
  <c r="AA899" i="2"/>
  <c r="AM899" i="2"/>
  <c r="AR898" i="2"/>
  <c r="AU898" i="2"/>
  <c r="AW898" i="2" s="1"/>
  <c r="AA1294" i="2"/>
  <c r="AM1294" i="2"/>
  <c r="AM1458" i="2"/>
  <c r="AA1458" i="2"/>
  <c r="AR1162" i="2"/>
  <c r="AU1162" i="2"/>
  <c r="AW1162" i="2" s="1"/>
  <c r="AA712" i="2"/>
  <c r="AM712" i="2"/>
  <c r="AA752" i="2"/>
  <c r="AM752" i="2"/>
  <c r="AU642" i="2"/>
  <c r="AW642" i="2" s="1"/>
  <c r="AR642" i="2"/>
  <c r="AR731" i="2"/>
  <c r="AU731" i="2"/>
  <c r="AW731" i="2" s="1"/>
  <c r="AU808" i="2"/>
  <c r="AW808" i="2" s="1"/>
  <c r="AR808" i="2"/>
  <c r="AR635" i="2"/>
  <c r="AU635" i="2"/>
  <c r="AW635" i="2" s="1"/>
  <c r="AA1137" i="2"/>
  <c r="AM1137" i="2"/>
  <c r="AU641" i="2"/>
  <c r="AW641" i="2" s="1"/>
  <c r="AR641" i="2"/>
  <c r="AA713" i="2"/>
  <c r="AM713" i="2"/>
  <c r="AA1445" i="2"/>
  <c r="AM1445" i="2"/>
  <c r="AA635" i="2"/>
  <c r="AM635" i="2"/>
  <c r="AR780" i="2"/>
  <c r="AU780" i="2"/>
  <c r="AW780" i="2" s="1"/>
  <c r="AU645" i="2"/>
  <c r="AW645" i="2" s="1"/>
  <c r="AR645" i="2"/>
  <c r="AA1409" i="2"/>
  <c r="AM1409" i="2"/>
  <c r="AR969" i="2"/>
  <c r="AU969" i="2"/>
  <c r="AW969" i="2" s="1"/>
  <c r="AM969" i="2"/>
  <c r="AA969" i="2"/>
  <c r="AR1480" i="2"/>
  <c r="AU1480" i="2"/>
  <c r="AW1480" i="2" s="1"/>
  <c r="AA1109" i="2"/>
  <c r="AM1109" i="2"/>
  <c r="AA1282" i="2"/>
  <c r="AM1282" i="2"/>
  <c r="AR902" i="2"/>
  <c r="AU902" i="2"/>
  <c r="AW902" i="2" s="1"/>
  <c r="AA732" i="2"/>
  <c r="AM732" i="2"/>
  <c r="AU644" i="2"/>
  <c r="AW644" i="2" s="1"/>
  <c r="AR644" i="2"/>
  <c r="AU1137" i="2"/>
  <c r="AW1137" i="2" s="1"/>
  <c r="AR1137" i="2"/>
  <c r="AA1149" i="2"/>
  <c r="AM1149" i="2"/>
  <c r="AA737" i="2"/>
  <c r="AM737" i="2"/>
  <c r="AA634" i="2"/>
  <c r="AM634" i="2"/>
  <c r="AA778" i="2"/>
  <c r="AM778" i="2"/>
  <c r="AU711" i="2"/>
  <c r="AW711" i="2" s="1"/>
  <c r="AR711" i="2"/>
  <c r="AU1456" i="2"/>
  <c r="AW1456" i="2" s="1"/>
  <c r="AR1456" i="2"/>
  <c r="AR1294" i="2"/>
  <c r="AU1294" i="2"/>
  <c r="AW1294" i="2" s="1"/>
  <c r="AA1018" i="2"/>
  <c r="AM1018" i="2"/>
  <c r="AA1448" i="2"/>
  <c r="AM1448" i="2"/>
  <c r="AU732" i="2"/>
  <c r="AW732" i="2" s="1"/>
  <c r="AR732" i="2"/>
  <c r="AA1349" i="2"/>
  <c r="AM1349" i="2"/>
  <c r="AR962" i="2"/>
  <c r="AU962" i="2"/>
  <c r="AW962" i="2" s="1"/>
  <c r="AA648" i="2"/>
  <c r="AM648" i="2"/>
  <c r="AA731" i="2"/>
  <c r="AM731" i="2"/>
  <c r="AR712" i="2"/>
  <c r="AU712" i="2"/>
  <c r="AW712" i="2" s="1"/>
  <c r="AA115" i="2"/>
  <c r="AA233" i="2"/>
  <c r="AA363" i="2"/>
  <c r="AN372" i="2"/>
  <c r="AF334" i="2"/>
  <c r="AH334" i="2" s="1"/>
  <c r="AF500" i="2"/>
  <c r="AH500" i="2" s="1"/>
  <c r="AF102" i="2"/>
  <c r="AH102" i="2" s="1"/>
  <c r="AN105" i="2"/>
  <c r="AF234" i="2"/>
  <c r="AH234" i="2" s="1"/>
  <c r="AF82" i="2"/>
  <c r="AH82" i="2" s="1"/>
  <c r="AF313" i="2"/>
  <c r="AH313" i="2" s="1"/>
  <c r="AF345" i="2"/>
  <c r="AH345" i="2" s="1"/>
  <c r="AF148" i="2"/>
  <c r="AH148" i="2" s="1"/>
  <c r="AA20" i="2"/>
  <c r="AN20" i="2"/>
  <c r="AF240" i="2"/>
  <c r="AH240" i="2" s="1"/>
  <c r="AF15" i="2"/>
  <c r="AH15" i="2" s="1"/>
  <c r="AF300" i="2"/>
  <c r="AH300" i="2" s="1"/>
  <c r="AF369" i="2"/>
  <c r="AH369" i="2" s="1"/>
  <c r="AF448" i="2"/>
  <c r="AH448" i="2" s="1"/>
  <c r="AN369" i="2"/>
  <c r="AF257" i="2"/>
  <c r="AH257" i="2" s="1"/>
  <c r="AF363" i="2"/>
  <c r="AH363" i="2" s="1"/>
  <c r="AN368" i="2"/>
  <c r="AF182" i="2"/>
  <c r="AH182" i="2" s="1"/>
  <c r="AF231" i="2"/>
  <c r="AH231" i="2" s="1"/>
  <c r="AF104" i="2"/>
  <c r="AH104" i="2" s="1"/>
  <c r="AF142" i="2"/>
  <c r="AH142" i="2" s="1"/>
  <c r="AF207" i="2"/>
  <c r="AH207" i="2" s="1"/>
  <c r="AF152" i="2"/>
  <c r="AH152" i="2" s="1"/>
  <c r="AM14" i="2"/>
  <c r="AN14" i="2"/>
  <c r="AN513" i="2"/>
  <c r="AA152" i="2"/>
  <c r="AF368" i="2"/>
  <c r="AH368" i="2" s="1"/>
  <c r="AF513" i="2"/>
  <c r="AH513" i="2" s="1"/>
  <c r="AN17" i="2"/>
  <c r="AF261" i="2"/>
  <c r="AH261" i="2" s="1"/>
  <c r="AF335" i="2"/>
  <c r="AH335" i="2" s="1"/>
  <c r="AF351" i="2"/>
  <c r="AH351" i="2" s="1"/>
  <c r="AF501" i="2"/>
  <c r="AH501" i="2" s="1"/>
  <c r="AF103" i="2"/>
  <c r="AH103" i="2" s="1"/>
  <c r="AF315" i="2"/>
  <c r="AH315" i="2" s="1"/>
  <c r="AF347" i="2"/>
  <c r="AH347" i="2" s="1"/>
  <c r="AF150" i="2"/>
  <c r="AH150" i="2" s="1"/>
  <c r="AF264" i="2"/>
  <c r="AH264" i="2" s="1"/>
  <c r="AF251" i="2"/>
  <c r="AH251" i="2" s="1"/>
  <c r="AF88" i="2"/>
  <c r="AH88" i="2" s="1"/>
  <c r="AF314" i="2"/>
  <c r="AH314" i="2" s="1"/>
  <c r="AF346" i="2"/>
  <c r="AH346" i="2" s="1"/>
  <c r="AF149" i="2"/>
  <c r="AH149" i="2" s="1"/>
  <c r="AN104" i="2"/>
  <c r="AF279" i="2"/>
  <c r="AH279" i="2" s="1"/>
  <c r="AF385" i="2"/>
  <c r="AH385" i="2" s="1"/>
  <c r="AF512" i="2"/>
  <c r="AH512" i="2" s="1"/>
  <c r="AF372" i="2"/>
  <c r="AH372" i="2" s="1"/>
  <c r="AF462" i="2"/>
  <c r="AH462" i="2" s="1"/>
  <c r="AF115" i="2"/>
  <c r="AH115" i="2" s="1"/>
  <c r="AF572" i="2"/>
  <c r="AH572" i="2" s="1"/>
  <c r="AN279" i="2"/>
  <c r="AF274" i="2"/>
  <c r="AH274" i="2" s="1"/>
  <c r="AF303" i="2"/>
  <c r="AH303" i="2" s="1"/>
  <c r="AF80" i="2"/>
  <c r="AH80" i="2" s="1"/>
  <c r="AF87" i="2"/>
  <c r="AH87" i="2" s="1"/>
  <c r="AN512" i="2"/>
  <c r="AR10" i="2"/>
  <c r="AM445" i="2"/>
  <c r="AM312" i="2"/>
  <c r="AR207" i="2"/>
  <c r="AM230" i="2"/>
  <c r="AA102" i="2"/>
  <c r="AU583" i="2"/>
  <c r="AW583" i="2" s="1"/>
  <c r="AM355" i="2"/>
  <c r="AU15" i="2"/>
  <c r="AW15" i="2" s="1"/>
  <c r="AA105" i="2"/>
  <c r="AA257" i="2"/>
  <c r="AM20" i="2"/>
  <c r="AU115" i="2"/>
  <c r="AW115" i="2" s="1"/>
  <c r="AM148" i="2"/>
  <c r="AA88" i="2"/>
  <c r="AU20" i="2"/>
  <c r="AW20" i="2" s="1"/>
  <c r="AR150" i="2"/>
  <c r="AA15" i="2"/>
  <c r="AU355" i="2"/>
  <c r="AW355" i="2" s="1"/>
  <c r="AU82" i="2"/>
  <c r="AW82" i="2" s="1"/>
  <c r="AR364" i="2"/>
  <c r="AU364" i="2"/>
  <c r="AW364" i="2" s="1"/>
  <c r="AR346" i="2"/>
  <c r="AU346" i="2"/>
  <c r="AW346" i="2" s="1"/>
  <c r="AA315" i="2"/>
  <c r="AM315" i="2"/>
  <c r="AA501" i="2"/>
  <c r="AM501" i="2"/>
  <c r="AA385" i="2"/>
  <c r="AM385" i="2"/>
  <c r="AA335" i="2"/>
  <c r="AM335" i="2"/>
  <c r="AU240" i="2"/>
  <c r="AW240" i="2" s="1"/>
  <c r="AR240" i="2"/>
  <c r="AR334" i="2"/>
  <c r="AU334" i="2"/>
  <c r="AW334" i="2" s="1"/>
  <c r="AR234" i="2"/>
  <c r="AU234" i="2"/>
  <c r="AW234" i="2" s="1"/>
  <c r="AR264" i="2"/>
  <c r="AU264" i="2"/>
  <c r="AW264" i="2" s="1"/>
  <c r="AR512" i="2"/>
  <c r="AU512" i="2"/>
  <c r="AW512" i="2" s="1"/>
  <c r="AA512" i="2"/>
  <c r="AM512" i="2"/>
  <c r="AA351" i="2"/>
  <c r="AM351" i="2"/>
  <c r="AA462" i="2"/>
  <c r="AM462" i="2"/>
  <c r="AA583" i="2"/>
  <c r="AM583" i="2"/>
  <c r="AA82" i="2"/>
  <c r="AR148" i="2"/>
  <c r="AA313" i="2"/>
  <c r="AM313" i="2"/>
  <c r="AA279" i="2"/>
  <c r="AM279" i="2"/>
  <c r="AA500" i="2"/>
  <c r="AM500" i="2"/>
  <c r="AA261" i="2"/>
  <c r="AM261" i="2"/>
  <c r="AR366" i="2"/>
  <c r="AU366" i="2"/>
  <c r="AW366" i="2" s="1"/>
  <c r="AR314" i="2"/>
  <c r="AU314" i="2"/>
  <c r="AW314" i="2" s="1"/>
  <c r="AA345" i="2"/>
  <c r="AM345" i="2"/>
  <c r="AA207" i="2"/>
  <c r="AM207" i="2"/>
  <c r="AR462" i="2"/>
  <c r="AU462" i="2"/>
  <c r="AW462" i="2" s="1"/>
  <c r="AR363" i="2"/>
  <c r="AU363" i="2"/>
  <c r="AW363" i="2" s="1"/>
  <c r="AA264" i="2"/>
  <c r="AM264" i="2"/>
  <c r="AM334" i="2"/>
  <c r="AA334" i="2"/>
  <c r="AR251" i="2"/>
  <c r="AU251" i="2"/>
  <c r="AW251" i="2" s="1"/>
  <c r="AU385" i="2"/>
  <c r="AW385" i="2" s="1"/>
  <c r="AR385" i="2"/>
  <c r="AR257" i="2"/>
  <c r="AU257" i="2"/>
  <c r="AW257" i="2" s="1"/>
  <c r="AA513" i="2"/>
  <c r="AM513" i="2"/>
  <c r="AA251" i="2"/>
  <c r="AM251" i="2"/>
  <c r="AR313" i="2"/>
  <c r="AU313" i="2"/>
  <c r="AW313" i="2" s="1"/>
  <c r="AA346" i="2"/>
  <c r="AM346" i="2"/>
  <c r="AR279" i="2"/>
  <c r="AU279" i="2"/>
  <c r="AW279" i="2" s="1"/>
  <c r="AR513" i="2"/>
  <c r="AU513" i="2"/>
  <c r="AW513" i="2" s="1"/>
  <c r="AA368" i="2"/>
  <c r="AM368" i="2"/>
  <c r="AR445" i="2"/>
  <c r="AU445" i="2"/>
  <c r="AW445" i="2" s="1"/>
  <c r="AR345" i="2"/>
  <c r="AU345" i="2"/>
  <c r="AW345" i="2" s="1"/>
  <c r="AA314" i="2"/>
  <c r="AM314" i="2"/>
  <c r="AR368" i="2"/>
  <c r="AU368" i="2"/>
  <c r="AW368" i="2" s="1"/>
  <c r="AR231" i="2"/>
  <c r="AU231" i="2"/>
  <c r="AW231" i="2" s="1"/>
  <c r="AU315" i="2"/>
  <c r="AW315" i="2" s="1"/>
  <c r="AR315" i="2"/>
  <c r="AR182" i="2"/>
  <c r="AU182" i="2"/>
  <c r="AW182" i="2" s="1"/>
  <c r="AA234" i="2"/>
  <c r="AM234" i="2"/>
  <c r="AR380" i="2"/>
  <c r="AU380" i="2"/>
  <c r="AW380" i="2" s="1"/>
  <c r="AU335" i="2"/>
  <c r="AW335" i="2" s="1"/>
  <c r="AR335" i="2"/>
  <c r="AR11" i="2"/>
  <c r="AR501" i="2"/>
  <c r="AU501" i="2"/>
  <c r="AW501" i="2" s="1"/>
  <c r="AA380" i="2"/>
  <c r="AM380" i="2"/>
  <c r="AA255" i="2"/>
  <c r="AM255" i="2"/>
  <c r="AU351" i="2"/>
  <c r="AW351" i="2" s="1"/>
  <c r="AR351" i="2"/>
  <c r="AA231" i="2"/>
  <c r="AM231" i="2"/>
  <c r="AU230" i="2"/>
  <c r="AW230" i="2" s="1"/>
  <c r="AR230" i="2"/>
  <c r="AA366" i="2"/>
  <c r="AM366" i="2"/>
  <c r="AR261" i="2"/>
  <c r="AU261" i="2"/>
  <c r="AW261" i="2" s="1"/>
  <c r="AA182" i="2"/>
  <c r="AM182" i="2"/>
  <c r="AR500" i="2"/>
  <c r="AU500" i="2"/>
  <c r="AW500" i="2" s="1"/>
  <c r="AA240" i="2"/>
  <c r="AM240" i="2"/>
  <c r="AR87" i="2"/>
  <c r="AU87" i="2"/>
  <c r="AW87" i="2" s="1"/>
  <c r="AM161" i="2"/>
  <c r="AA161" i="2"/>
  <c r="AA80" i="2"/>
  <c r="AM80" i="2"/>
  <c r="AR102" i="2"/>
  <c r="AU102" i="2"/>
  <c r="AW102" i="2" s="1"/>
  <c r="AM103" i="2"/>
  <c r="AA103" i="2"/>
  <c r="AR149" i="2"/>
  <c r="AU149" i="2"/>
  <c r="AW149" i="2" s="1"/>
  <c r="AA142" i="2"/>
  <c r="AM142" i="2"/>
  <c r="AA11" i="2"/>
  <c r="AM11" i="2"/>
  <c r="AR14" i="2"/>
  <c r="AU14" i="2"/>
  <c r="AW14" i="2" s="1"/>
  <c r="AU152" i="2"/>
  <c r="AW152" i="2" s="1"/>
  <c r="AR152" i="2"/>
  <c r="AU17" i="2"/>
  <c r="AW17" i="2" s="1"/>
  <c r="AR17" i="2"/>
  <c r="AU103" i="2"/>
  <c r="AW103" i="2" s="1"/>
  <c r="AR103" i="2"/>
  <c r="AR80" i="2"/>
  <c r="AU80" i="2"/>
  <c r="AW80" i="2" s="1"/>
  <c r="AR19" i="2"/>
  <c r="AU19" i="2"/>
  <c r="AW19" i="2" s="1"/>
  <c r="AA17" i="2"/>
  <c r="AM17" i="2"/>
  <c r="AA149" i="2"/>
  <c r="AM149" i="2"/>
  <c r="AR160" i="2"/>
  <c r="AU160" i="2"/>
  <c r="AW160" i="2" s="1"/>
  <c r="AR88" i="2"/>
  <c r="AU88" i="2"/>
  <c r="AW88" i="2" s="1"/>
  <c r="AU13" i="2"/>
  <c r="AW13" i="2" s="1"/>
  <c r="AR13" i="2"/>
  <c r="AA150" i="2"/>
  <c r="AM150" i="2"/>
  <c r="AM104" i="2"/>
  <c r="AA104" i="2"/>
  <c r="AA87" i="2"/>
  <c r="AM87" i="2"/>
  <c r="AR161" i="2"/>
  <c r="AU161" i="2"/>
  <c r="AW161" i="2" s="1"/>
  <c r="AA160" i="2"/>
  <c r="AM160" i="2"/>
  <c r="AR104" i="2"/>
  <c r="AU104" i="2"/>
  <c r="AW104" i="2" s="1"/>
  <c r="AR142" i="2"/>
  <c r="AU142" i="2"/>
  <c r="AW142" i="2" s="1"/>
  <c r="AA6" i="2"/>
  <c r="AM6" i="2"/>
  <c r="AU6" i="2"/>
  <c r="AW6" i="2" s="1"/>
  <c r="AR6" i="2"/>
  <c r="AA28" i="2"/>
  <c r="AA33" i="2"/>
  <c r="AM32" i="2"/>
  <c r="AN32" i="2"/>
  <c r="AA32" i="2"/>
  <c r="AM28" i="2"/>
  <c r="AN31" i="2"/>
  <c r="AN29" i="2"/>
  <c r="AN28" i="2"/>
  <c r="AN37" i="2"/>
  <c r="N321" i="1"/>
  <c r="AR33" i="2"/>
  <c r="AR31" i="2"/>
  <c r="AU31" i="2"/>
  <c r="AW31" i="2" s="1"/>
  <c r="AA31" i="2"/>
  <c r="AM31" i="2"/>
  <c r="AM29" i="2"/>
  <c r="AA29" i="2"/>
  <c r="AR32" i="2"/>
  <c r="AU32" i="2"/>
  <c r="AW32" i="2" s="1"/>
  <c r="AR29" i="2"/>
  <c r="AU29" i="2"/>
  <c r="AW29" i="2" s="1"/>
  <c r="N319" i="1"/>
  <c r="AR28" i="2"/>
  <c r="AU28" i="2"/>
  <c r="AW28" i="2" s="1"/>
  <c r="CB368" i="1" l="1"/>
  <c r="CB366" i="1"/>
  <c r="CB335" i="1"/>
  <c r="CB330" i="1"/>
  <c r="CB268" i="1"/>
  <c r="CB12" i="1"/>
  <c r="CB318" i="1"/>
  <c r="CB320" i="1"/>
  <c r="CB64" i="1"/>
  <c r="A1199" i="2" s="1"/>
  <c r="CB315" i="1"/>
  <c r="CB66" i="1"/>
  <c r="CB313" i="1"/>
  <c r="CB65" i="1"/>
  <c r="CB316" i="1"/>
  <c r="CB67" i="1"/>
  <c r="CB222" i="1"/>
  <c r="CB221" i="1"/>
  <c r="A1596" i="2" s="1"/>
  <c r="CB220" i="1"/>
  <c r="CB219" i="1"/>
  <c r="CB218" i="1"/>
  <c r="CB217" i="1"/>
  <c r="CB216" i="1"/>
  <c r="CB215" i="1"/>
  <c r="CB214" i="1"/>
  <c r="CB213" i="1"/>
  <c r="CB209" i="1"/>
  <c r="CB212" i="1"/>
  <c r="CB211" i="1"/>
  <c r="CB210" i="1"/>
  <c r="A1905" i="2" s="1"/>
  <c r="CB208" i="1"/>
  <c r="CB207" i="1"/>
  <c r="A1285" i="2" s="1"/>
  <c r="CB206" i="1"/>
  <c r="CB205" i="1"/>
  <c r="CB204" i="1"/>
  <c r="CB203" i="1"/>
  <c r="CB200" i="1"/>
  <c r="CB199" i="1"/>
  <c r="CB198" i="1"/>
  <c r="CB197" i="1"/>
  <c r="A375" i="2" s="1"/>
  <c r="CB193" i="1"/>
  <c r="CB50" i="1"/>
  <c r="CB195" i="1"/>
  <c r="CB194" i="1"/>
  <c r="A1881" i="2" s="1"/>
  <c r="CB191" i="1"/>
  <c r="CB190" i="1"/>
  <c r="A1164" i="2" s="1"/>
  <c r="CB189" i="1"/>
  <c r="CB188" i="1"/>
  <c r="CB187" i="1"/>
  <c r="CB186" i="1"/>
  <c r="A1579" i="2" s="1"/>
  <c r="CB185" i="1"/>
  <c r="A352" i="2" s="1"/>
  <c r="CB184" i="1"/>
  <c r="A1178" i="2" s="1"/>
  <c r="CB183" i="1"/>
  <c r="A1216" i="2" s="1"/>
  <c r="CB182" i="1"/>
  <c r="CB181" i="1"/>
  <c r="CB180" i="1"/>
  <c r="CB179" i="1"/>
  <c r="A337" i="2" s="1"/>
  <c r="CB178" i="1"/>
  <c r="CB177" i="1"/>
  <c r="CB176" i="1"/>
  <c r="CB175" i="1"/>
  <c r="A1986" i="2" s="1"/>
  <c r="CB174" i="1"/>
  <c r="A492" i="2" s="1"/>
  <c r="CB173" i="1"/>
  <c r="CB172" i="1"/>
  <c r="CB171" i="1"/>
  <c r="CB170" i="1"/>
  <c r="CB169" i="1"/>
  <c r="CB168" i="1"/>
  <c r="CB167" i="1"/>
  <c r="CB166" i="1"/>
  <c r="A327" i="2" s="1"/>
  <c r="CB165" i="1"/>
  <c r="CB99" i="1"/>
  <c r="CB164" i="1"/>
  <c r="CB163" i="1"/>
  <c r="CB162" i="1"/>
  <c r="CB161" i="1"/>
  <c r="CB160" i="1"/>
  <c r="CB159" i="1"/>
  <c r="A1985" i="2" s="1"/>
  <c r="CB158" i="1"/>
  <c r="CB157" i="1"/>
  <c r="CB141" i="1"/>
  <c r="CB244" i="1"/>
  <c r="CB145" i="1"/>
  <c r="CB293" i="1"/>
  <c r="CB242" i="1"/>
  <c r="CB232" i="1"/>
  <c r="CB201" i="1"/>
  <c r="CB196" i="1"/>
  <c r="CB245" i="1"/>
  <c r="CB257" i="1"/>
  <c r="A927" i="2" s="1"/>
  <c r="CB256" i="1"/>
  <c r="A926" i="2" s="1"/>
  <c r="CB255" i="1"/>
  <c r="CB254" i="1"/>
  <c r="CB248" i="1"/>
  <c r="CB292" i="1"/>
  <c r="CB138" i="1"/>
  <c r="CB9" i="1"/>
  <c r="CB136" i="1"/>
  <c r="A913" i="2" s="1"/>
  <c r="CB104" i="1"/>
  <c r="CB58" i="1"/>
  <c r="CB148" i="1"/>
  <c r="CB57" i="1"/>
  <c r="A1404" i="2" s="1"/>
  <c r="CB131" i="1"/>
  <c r="CB130" i="1"/>
  <c r="CB129" i="1"/>
  <c r="CB128" i="1"/>
  <c r="CB127" i="1"/>
  <c r="CB126" i="1"/>
  <c r="CB125" i="1"/>
  <c r="CB124" i="1"/>
  <c r="CB123" i="1"/>
  <c r="CB122" i="1"/>
  <c r="CB121" i="1"/>
  <c r="A1554" i="2" s="1"/>
  <c r="CB120" i="1"/>
  <c r="CB118" i="1"/>
  <c r="A1479" i="2" s="1"/>
  <c r="CB117" i="1"/>
  <c r="CB116" i="1"/>
  <c r="CB115" i="1"/>
  <c r="CB114" i="1"/>
  <c r="CB271" i="1"/>
  <c r="CB291" i="1"/>
  <c r="CB75" i="1"/>
  <c r="A1061" i="2" s="1"/>
  <c r="CB264" i="1"/>
  <c r="CB263" i="1"/>
  <c r="CB33" i="1"/>
  <c r="CB100" i="1"/>
  <c r="CB61" i="1"/>
  <c r="A997" i="2" s="1"/>
  <c r="CB103" i="1"/>
  <c r="CB289" i="1"/>
  <c r="CB267" i="1"/>
  <c r="A971" i="2" s="1"/>
  <c r="CB98" i="1"/>
  <c r="CB154" i="1"/>
  <c r="CB153" i="1"/>
  <c r="CB288" i="1"/>
  <c r="CB287" i="1"/>
  <c r="CB152" i="1"/>
  <c r="CB151" i="1"/>
  <c r="CB150" i="1"/>
  <c r="CB90" i="1"/>
  <c r="A1550" i="2" s="1"/>
  <c r="CB89" i="1"/>
  <c r="A1948" i="2" s="1"/>
  <c r="CB88" i="1"/>
  <c r="A1947" i="2" s="1"/>
  <c r="CB87" i="1"/>
  <c r="CB86" i="1"/>
  <c r="CB85" i="1"/>
  <c r="CB84" i="1"/>
  <c r="CB83" i="1"/>
  <c r="CB82" i="1"/>
  <c r="CB81" i="1"/>
  <c r="CB80" i="1"/>
  <c r="CB79" i="1"/>
  <c r="CB78" i="1"/>
  <c r="CB77" i="1"/>
  <c r="CB76" i="1"/>
  <c r="CB143" i="1"/>
  <c r="A652" i="2" s="1"/>
  <c r="CB56" i="1"/>
  <c r="CB112" i="1"/>
  <c r="A1232" i="2" s="1"/>
  <c r="CB72" i="1"/>
  <c r="CB71" i="1"/>
  <c r="A1427" i="2" s="1"/>
  <c r="CB70" i="1"/>
  <c r="CB69" i="1"/>
  <c r="CB68" i="1"/>
  <c r="A1488" i="2" s="1"/>
  <c r="CB109" i="1"/>
  <c r="CB144" i="1"/>
  <c r="A1406" i="2" s="1"/>
  <c r="CB285" i="1"/>
  <c r="CB283" i="1"/>
  <c r="CB280" i="1"/>
  <c r="CB281" i="1"/>
  <c r="CB110" i="1"/>
  <c r="A1437" i="2" s="1"/>
  <c r="CB48" i="1"/>
  <c r="CB278" i="1"/>
  <c r="CB59" i="1"/>
  <c r="CB40" i="1"/>
  <c r="A555" i="2" s="1"/>
  <c r="AJ368" i="1"/>
  <c r="AK366" i="1"/>
  <c r="AJ335" i="1"/>
  <c r="AK335" i="1"/>
  <c r="AK368" i="1"/>
  <c r="A1578" i="2" l="1"/>
  <c r="A1417" i="2"/>
  <c r="A1569" i="2"/>
  <c r="A1568" i="2"/>
  <c r="A1587" i="2"/>
  <c r="A1344" i="2"/>
  <c r="A1790" i="2"/>
  <c r="A1782" i="2"/>
  <c r="A1110" i="2"/>
  <c r="A1548" i="2"/>
  <c r="A1403" i="2"/>
  <c r="A1340" i="2"/>
  <c r="A1464" i="2"/>
  <c r="A1405" i="2"/>
  <c r="A1457" i="2"/>
  <c r="A743" i="2"/>
  <c r="A1111" i="2"/>
  <c r="A744" i="2"/>
  <c r="A1698" i="2"/>
  <c r="A1777" i="2"/>
  <c r="A1908" i="2"/>
  <c r="A1650" i="2"/>
  <c r="A1657" i="2"/>
  <c r="A1722" i="2"/>
  <c r="A782" i="2"/>
  <c r="A460" i="2"/>
  <c r="A1967" i="2"/>
  <c r="A914" i="2"/>
  <c r="A1507" i="2"/>
  <c r="A1685" i="2"/>
  <c r="A1053" i="2"/>
  <c r="A625" i="2"/>
  <c r="A298" i="2"/>
  <c r="A1936" i="2"/>
  <c r="A1356" i="2"/>
  <c r="A703" i="2"/>
  <c r="A509" i="2"/>
  <c r="A1651" i="2"/>
  <c r="A1689" i="2"/>
  <c r="A274" i="2"/>
  <c r="A1989" i="2"/>
  <c r="A1742" i="2"/>
  <c r="A284" i="2"/>
  <c r="A1368" i="2"/>
  <c r="A1361" i="2"/>
  <c r="A1800" i="2"/>
  <c r="A636" i="2"/>
  <c r="A1687" i="2"/>
  <c r="A1933" i="2"/>
  <c r="A576" i="2"/>
  <c r="A1069" i="2"/>
  <c r="A793" i="2"/>
  <c r="A1749" i="2"/>
  <c r="A1741" i="2"/>
  <c r="A295" i="2"/>
  <c r="A1903" i="2"/>
  <c r="A1895" i="2"/>
  <c r="A745" i="2"/>
  <c r="A1699" i="2"/>
  <c r="A1778" i="2"/>
  <c r="A1529" i="2"/>
  <c r="A1522" i="2"/>
  <c r="A1700" i="2"/>
  <c r="A1779" i="2"/>
  <c r="A397" i="2"/>
  <c r="A906" i="2"/>
  <c r="A356" i="2"/>
  <c r="A1284" i="2"/>
  <c r="A1562" i="2"/>
  <c r="A1455" i="2"/>
  <c r="A651" i="2"/>
  <c r="A520" i="2"/>
  <c r="A443" i="2"/>
  <c r="A1830" i="2"/>
  <c r="A936" i="2"/>
  <c r="A1934" i="2"/>
  <c r="A1648" i="2"/>
  <c r="A1794" i="2"/>
  <c r="A783" i="2"/>
  <c r="A1686" i="2"/>
  <c r="A750" i="2"/>
  <c r="A1300" i="2"/>
  <c r="A1717" i="2"/>
  <c r="A446" i="2"/>
  <c r="A300" i="2"/>
  <c r="A1891" i="2"/>
  <c r="A1969" i="2"/>
  <c r="A1359" i="2"/>
  <c r="A1965" i="2"/>
  <c r="A790" i="2"/>
  <c r="A1721" i="2"/>
  <c r="A372" i="2"/>
  <c r="A1904" i="2"/>
  <c r="A1896" i="2"/>
  <c r="A1911" i="2"/>
  <c r="A589" i="2"/>
  <c r="A1970" i="2"/>
  <c r="A271" i="2"/>
  <c r="A1688" i="2"/>
  <c r="A1935" i="2"/>
  <c r="A1739" i="2"/>
  <c r="A1801" i="2"/>
  <c r="A504" i="2"/>
  <c r="A316" i="2"/>
  <c r="A347" i="2"/>
  <c r="A1737" i="2"/>
  <c r="A469" i="2"/>
  <c r="A1566" i="2"/>
  <c r="A792" i="2"/>
  <c r="A1509" i="2"/>
  <c r="A1968" i="2"/>
  <c r="A1506" i="2"/>
  <c r="A467" i="2"/>
  <c r="A303" i="2"/>
  <c r="A1718" i="2"/>
  <c r="A1812" i="2"/>
  <c r="A1831" i="2"/>
  <c r="A1762" i="2"/>
  <c r="A1763" i="2"/>
  <c r="A1832" i="2"/>
  <c r="A934" i="2"/>
  <c r="A928" i="2"/>
  <c r="A631" i="2"/>
  <c r="A1652" i="2"/>
  <c r="A1892" i="2"/>
  <c r="A1797" i="2"/>
  <c r="A1092" i="2"/>
  <c r="A1064" i="2"/>
  <c r="A1586" i="2"/>
  <c r="A1226" i="2"/>
  <c r="A1220" i="2"/>
  <c r="A1888" i="2"/>
  <c r="A1880" i="2"/>
  <c r="A358" i="2"/>
  <c r="A1957" i="2"/>
  <c r="A1949" i="2"/>
  <c r="A1833" i="2"/>
  <c r="A1764" i="2"/>
  <c r="A1814" i="2"/>
  <c r="A1551" i="2"/>
  <c r="A1459" i="2"/>
  <c r="A1958" i="2"/>
  <c r="A1950" i="2"/>
  <c r="A940" i="2"/>
  <c r="A1765" i="2"/>
  <c r="A584" i="2"/>
  <c r="A1150" i="2"/>
  <c r="A1748" i="2"/>
  <c r="A1740" i="2"/>
  <c r="A1510" i="2"/>
  <c r="A1046" i="2"/>
  <c r="A702" i="2"/>
  <c r="A1952" i="2"/>
  <c r="A1528" i="2"/>
  <c r="A1789" i="2"/>
  <c r="A1781" i="2"/>
  <c r="A390" i="2"/>
  <c r="A1107" i="2"/>
  <c r="A1811" i="2"/>
  <c r="A1552" i="2"/>
  <c r="A1818" i="2"/>
  <c r="A1946" i="2"/>
  <c r="A1990" i="2"/>
  <c r="A1893" i="2"/>
  <c r="A1743" i="2"/>
  <c r="A735" i="2"/>
  <c r="A1929" i="2"/>
  <c r="A1542" i="2"/>
  <c r="A1723" i="2"/>
  <c r="A1959" i="2"/>
  <c r="A1951" i="2"/>
  <c r="A1774" i="2"/>
  <c r="A1766" i="2"/>
  <c r="A1701" i="2"/>
  <c r="A448" i="2"/>
  <c r="A1106" i="2"/>
  <c r="A1780" i="2"/>
  <c r="A1775" i="2"/>
  <c r="A1767" i="2"/>
  <c r="A1235" i="2"/>
  <c r="A425" i="2"/>
  <c r="A1228" i="2"/>
  <c r="A1585" i="2"/>
  <c r="A1776" i="2"/>
  <c r="A1768" i="2"/>
  <c r="A1553" i="2"/>
  <c r="A1508" i="2"/>
  <c r="A889" i="2"/>
  <c r="A1894" i="2"/>
  <c r="A382" i="2"/>
  <c r="A1966" i="2"/>
  <c r="A915" i="2"/>
  <c r="A1093" i="2"/>
  <c r="A1719" i="2"/>
  <c r="A572" i="2"/>
  <c r="A1806" i="2"/>
  <c r="A1798" i="2"/>
  <c r="A1091" i="2"/>
  <c r="A1424" i="2"/>
  <c r="A1795" i="2"/>
  <c r="A1066" i="2"/>
  <c r="A369" i="2"/>
  <c r="A1094" i="2"/>
  <c r="A791" i="2"/>
  <c r="A751" i="2"/>
  <c r="A1807" i="2"/>
  <c r="A1799" i="2"/>
  <c r="A1750" i="2"/>
  <c r="A1897" i="2"/>
  <c r="A1984" i="2"/>
  <c r="A1808" i="2"/>
  <c r="A1574" i="2"/>
  <c r="A1941" i="2"/>
  <c r="A1746" i="2"/>
  <c r="A1695" i="2"/>
  <c r="A1979" i="2"/>
  <c r="A1697" i="2"/>
  <c r="A1081" i="2"/>
  <c r="A1961" i="2"/>
  <c r="A1827" i="2"/>
  <c r="A1955" i="2"/>
  <c r="A1714" i="2"/>
  <c r="A1715" i="2"/>
  <c r="A1828" i="2"/>
  <c r="A1956" i="2"/>
  <c r="A1819" i="2"/>
  <c r="A1838" i="2"/>
  <c r="A1942" i="2"/>
  <c r="A1802" i="2"/>
  <c r="A1725" i="2"/>
  <c r="A1694" i="2"/>
  <c r="A1977" i="2"/>
  <c r="A1917" i="2"/>
  <c r="A1899" i="2"/>
  <c r="A1973" i="2"/>
  <c r="A1729" i="2"/>
  <c r="A1962" i="2"/>
  <c r="A1987" i="2"/>
  <c r="A1583" i="2"/>
  <c r="A1889" i="2"/>
  <c r="A1557" i="2"/>
  <c r="A1716" i="2"/>
  <c r="A1829" i="2"/>
  <c r="A1770" i="2"/>
  <c r="A1820" i="2"/>
  <c r="A1839" i="2"/>
  <c r="A1577" i="2"/>
  <c r="A1696" i="2"/>
  <c r="A1943" i="2"/>
  <c r="A1667" i="2"/>
  <c r="A1978" i="2"/>
  <c r="A1747" i="2"/>
  <c r="A1919" i="2"/>
  <c r="A1785" i="2"/>
  <c r="A1706" i="2"/>
  <c r="A1835" i="2"/>
  <c r="A1771" i="2"/>
  <c r="A1821" i="2"/>
  <c r="A1840" i="2"/>
  <c r="A1352" i="2"/>
  <c r="A1822" i="2"/>
  <c r="A1772" i="2"/>
  <c r="A1841" i="2"/>
  <c r="A1805" i="2"/>
  <c r="A1753" i="2"/>
  <c r="A1900" i="2"/>
  <c r="A1563" i="2"/>
  <c r="A1773" i="2"/>
  <c r="A1842" i="2"/>
  <c r="A1535" i="2"/>
  <c r="A1960" i="2"/>
  <c r="A1843" i="2"/>
  <c r="A1909" i="2"/>
  <c r="A1751" i="2"/>
  <c r="A1901" i="2"/>
  <c r="A1910" i="2"/>
  <c r="A1738" i="2"/>
  <c r="A1731" i="2"/>
  <c r="A1937" i="2"/>
  <c r="A1693" i="2"/>
  <c r="A1975" i="2"/>
  <c r="A1944" i="2"/>
  <c r="A1724" i="2"/>
  <c r="A1707" i="2"/>
  <c r="A1912" i="2"/>
  <c r="A1786" i="2"/>
  <c r="A1837" i="2"/>
  <c r="A1734" i="2"/>
  <c r="A1974" i="2"/>
  <c r="A1902" i="2"/>
  <c r="A1971" i="2"/>
  <c r="A1727" i="2"/>
  <c r="A1665" i="2"/>
  <c r="A1916" i="2"/>
  <c r="A1730" i="2"/>
  <c r="A1813" i="2"/>
  <c r="A1809" i="2"/>
  <c r="A1953" i="2"/>
  <c r="A1963" i="2"/>
  <c r="A1983" i="2"/>
  <c r="A1573" i="2"/>
  <c r="A1745" i="2"/>
  <c r="A1976" i="2"/>
  <c r="A1945" i="2"/>
  <c r="A1726" i="2"/>
  <c r="A1787" i="2"/>
  <c r="A1708" i="2"/>
  <c r="A1836" i="2"/>
  <c r="A1713" i="2"/>
  <c r="A1826" i="2"/>
  <c r="A1954" i="2"/>
  <c r="A1709" i="2"/>
  <c r="A1788" i="2"/>
  <c r="A1784" i="2"/>
  <c r="A1705" i="2"/>
  <c r="A1834" i="2"/>
  <c r="A1571" i="2"/>
  <c r="A1918" i="2"/>
  <c r="A1803" i="2"/>
  <c r="A1666" i="2"/>
  <c r="A1210" i="2"/>
  <c r="A1120" i="2"/>
  <c r="A1192" i="2"/>
  <c r="A1207" i="2"/>
  <c r="A1212" i="2"/>
  <c r="A656" i="2"/>
  <c r="A1119" i="2"/>
  <c r="A658" i="2"/>
  <c r="A1197" i="2"/>
  <c r="A1191" i="2"/>
  <c r="A1236" i="2"/>
  <c r="A1595" i="2"/>
  <c r="A738" i="2"/>
  <c r="A1523" i="2"/>
  <c r="A1658" i="2"/>
  <c r="A1572" i="2"/>
  <c r="A1096" i="2"/>
  <c r="A1582" i="2"/>
  <c r="A1095" i="2"/>
  <c r="A657" i="2"/>
  <c r="A659" i="2"/>
  <c r="A1531" i="2"/>
  <c r="A1482" i="2"/>
  <c r="A1561" i="2"/>
  <c r="A1411" i="2"/>
  <c r="A1200" i="2"/>
  <c r="A1410" i="2"/>
  <c r="A1597" i="2"/>
  <c r="A1438" i="2"/>
  <c r="A1121" i="2"/>
  <c r="A1556" i="2"/>
  <c r="A965" i="2"/>
  <c r="A964" i="2"/>
  <c r="A1549" i="2"/>
  <c r="A1229" i="2"/>
  <c r="A767" i="2"/>
  <c r="A1515" i="2"/>
  <c r="A1580" i="2"/>
  <c r="A786" i="2"/>
  <c r="A626" i="2"/>
  <c r="A1057" i="2"/>
  <c r="A1122" i="2"/>
  <c r="A1089" i="2"/>
  <c r="A1559" i="2"/>
  <c r="A671" i="2"/>
  <c r="A1234" i="2"/>
  <c r="A1565" i="2"/>
  <c r="A1581" i="2"/>
  <c r="A1513" i="2"/>
  <c r="A1389" i="2"/>
  <c r="A1086" i="2"/>
  <c r="A637" i="2"/>
  <c r="A1461" i="2"/>
  <c r="A1460" i="2"/>
  <c r="A1087" i="2"/>
  <c r="A1171" i="2"/>
  <c r="A772" i="2"/>
  <c r="A1591" i="2"/>
  <c r="A1325" i="2"/>
  <c r="A1269" i="2"/>
  <c r="A1530" i="2"/>
  <c r="A912" i="2"/>
  <c r="A911" i="2"/>
  <c r="A930" i="2"/>
  <c r="A929" i="2"/>
  <c r="A499" i="2"/>
  <c r="A1567" i="2"/>
  <c r="A1113" i="2"/>
  <c r="A1112" i="2"/>
  <c r="A1524" i="2"/>
  <c r="A1590" i="2"/>
  <c r="A1659" i="2"/>
  <c r="A981" i="2"/>
  <c r="A1442" i="2"/>
  <c r="A931" i="2"/>
  <c r="A1084" i="2"/>
  <c r="A1575" i="2"/>
  <c r="A654" i="2"/>
  <c r="A653" i="2"/>
  <c r="A941" i="2"/>
  <c r="A1151" i="2"/>
  <c r="A1521" i="2"/>
  <c r="A1656" i="2"/>
  <c r="A1576" i="2"/>
  <c r="A900" i="2"/>
  <c r="A680" i="2"/>
  <c r="A753" i="2"/>
  <c r="A1386" i="2"/>
  <c r="A1584" i="2"/>
  <c r="A1392" i="2"/>
  <c r="A683" i="2"/>
  <c r="A794" i="2"/>
  <c r="A655" i="2"/>
  <c r="A1338" i="2"/>
  <c r="A1067" i="2"/>
  <c r="A1217" i="2"/>
  <c r="A757" i="2"/>
  <c r="A756" i="2"/>
  <c r="A1315" i="2"/>
  <c r="A1316" i="2"/>
  <c r="A1592" i="2"/>
  <c r="A1065" i="2"/>
  <c r="A1008" i="2"/>
  <c r="A1558" i="2"/>
  <c r="A1466" i="2"/>
  <c r="A960" i="2"/>
  <c r="A959" i="2"/>
  <c r="A1525" i="2"/>
  <c r="A1660" i="2"/>
  <c r="A1593" i="2"/>
  <c r="A632" i="2"/>
  <c r="A1070" i="2"/>
  <c r="A707" i="2"/>
  <c r="A1272" i="2"/>
  <c r="A1594" i="2"/>
  <c r="A1051" i="2"/>
  <c r="A704" i="2"/>
  <c r="A1489" i="2"/>
  <c r="A1351" i="2"/>
  <c r="A770" i="2"/>
  <c r="A1350" i="2"/>
  <c r="A1193" i="2"/>
  <c r="A1560" i="2"/>
  <c r="A1117" i="2"/>
  <c r="A1555" i="2"/>
  <c r="A1116" i="2"/>
  <c r="A1516" i="2"/>
  <c r="A1570" i="2"/>
  <c r="A894" i="2"/>
  <c r="A1098" i="2"/>
  <c r="A1588" i="2"/>
  <c r="A1118" i="2"/>
  <c r="A746" i="2"/>
  <c r="A1224" i="2"/>
  <c r="A1564" i="2"/>
  <c r="A1223" i="2"/>
  <c r="A1097" i="2"/>
  <c r="A1589" i="2"/>
  <c r="A1289" i="2"/>
  <c r="A1514" i="2"/>
  <c r="A1517" i="2"/>
  <c r="A1490" i="2"/>
  <c r="A1518" i="2"/>
  <c r="A1431" i="2"/>
  <c r="A1261" i="2"/>
  <c r="A1205" i="2"/>
  <c r="A1394" i="2"/>
  <c r="A1102" i="2"/>
  <c r="A1080" i="2"/>
  <c r="A1074" i="2"/>
  <c r="A1058" i="2"/>
  <c r="A1090" i="2"/>
  <c r="A1123" i="2"/>
  <c r="A1474" i="2"/>
  <c r="A1418" i="2"/>
  <c r="A1141" i="2"/>
  <c r="A1085" i="2"/>
  <c r="A1075" i="2"/>
  <c r="A1103" i="2"/>
  <c r="A1390" i="2"/>
  <c r="A1126" i="2"/>
  <c r="A1255" i="2"/>
  <c r="A1348" i="2"/>
  <c r="A1292" i="2"/>
  <c r="A1396" i="2"/>
  <c r="A1104" i="2"/>
  <c r="A1076" i="2"/>
  <c r="A1138" i="2"/>
  <c r="A1082" i="2"/>
  <c r="A1477" i="2"/>
  <c r="A1421" i="2"/>
  <c r="A1462" i="2"/>
  <c r="A1370" i="2"/>
  <c r="A1105" i="2"/>
  <c r="A1079" i="2"/>
  <c r="A1307" i="2"/>
  <c r="A1387" i="2"/>
  <c r="A1328" i="2"/>
  <c r="A1397" i="2"/>
  <c r="A1088" i="2"/>
  <c r="A1432" i="2"/>
  <c r="A1376" i="2"/>
  <c r="A1297" i="2"/>
  <c r="A1083" i="2"/>
  <c r="A1478" i="2"/>
  <c r="A1422" i="2"/>
  <c r="A1463" i="2"/>
  <c r="A1378" i="2"/>
  <c r="A1322" i="2"/>
  <c r="A1433" i="2"/>
  <c r="A1260" i="2"/>
  <c r="A1204" i="2"/>
  <c r="A1099" i="2"/>
  <c r="A1071" i="2"/>
  <c r="A1273" i="2"/>
  <c r="A1256" i="2"/>
  <c r="A1393" i="2"/>
  <c r="A1367" i="2"/>
  <c r="A1262" i="2"/>
  <c r="A1206" i="2"/>
  <c r="A1190" i="2"/>
  <c r="A946" i="2"/>
  <c r="A1239" i="2"/>
  <c r="A1275" i="2"/>
  <c r="A961" i="2"/>
  <c r="A1052" i="2"/>
  <c r="A1398" i="2"/>
  <c r="A1339" i="2"/>
  <c r="A1068" i="2"/>
  <c r="A1218" i="2"/>
  <c r="A1202" i="2"/>
  <c r="A1412" i="2"/>
  <c r="A1250" i="2"/>
  <c r="A1194" i="2"/>
  <c r="A1240" i="2"/>
  <c r="A1184" i="2"/>
  <c r="A966" i="2"/>
  <c r="A1276" i="2"/>
  <c r="A1078" i="2"/>
  <c r="A1440" i="2"/>
  <c r="A1230" i="2"/>
  <c r="A1145" i="2"/>
  <c r="A1251" i="2"/>
  <c r="A1195" i="2"/>
  <c r="A1277" i="2"/>
  <c r="A967" i="2"/>
  <c r="A1310" i="2"/>
  <c r="A1327" i="2"/>
  <c r="A1271" i="2"/>
  <c r="A1434" i="2"/>
  <c r="A1211" i="2"/>
  <c r="A1419" i="2"/>
  <c r="A1369" i="2"/>
  <c r="A1326" i="2"/>
  <c r="A1429" i="2"/>
  <c r="A1430" i="2"/>
  <c r="A1471" i="2"/>
  <c r="A1415" i="2"/>
  <c r="A1252" i="2"/>
  <c r="A1196" i="2"/>
  <c r="A1241" i="2"/>
  <c r="A1185" i="2"/>
  <c r="A1133" i="2"/>
  <c r="A1077" i="2"/>
  <c r="A1373" i="2"/>
  <c r="A1317" i="2"/>
  <c r="A1401" i="2"/>
  <c r="A1345" i="2"/>
  <c r="A1072" i="2"/>
  <c r="A1100" i="2"/>
  <c r="A1391" i="2"/>
  <c r="A1242" i="2"/>
  <c r="A1374" i="2"/>
  <c r="A1318" i="2"/>
  <c r="A1470" i="2"/>
  <c r="A1414" i="2"/>
  <c r="A1469" i="2"/>
  <c r="A1413" i="2"/>
  <c r="A1465" i="2"/>
  <c r="A972" i="2"/>
  <c r="A1147" i="2"/>
  <c r="A1073" i="2"/>
  <c r="A1101" i="2"/>
  <c r="A1125" i="2"/>
  <c r="A1388" i="2"/>
  <c r="A1308" i="2"/>
  <c r="A1254" i="2"/>
  <c r="A1198" i="2"/>
  <c r="A1375" i="2"/>
  <c r="A1319" i="2"/>
  <c r="A943" i="2"/>
  <c r="A699" i="2"/>
  <c r="A183" i="2"/>
  <c r="A709" i="2"/>
  <c r="A1153" i="2"/>
  <c r="A1346" i="2"/>
  <c r="A1257" i="2"/>
  <c r="A1467" i="2"/>
  <c r="A1012" i="2"/>
  <c r="A1158" i="2"/>
  <c r="A1302" i="2"/>
  <c r="A952" i="2"/>
  <c r="A1130" i="2"/>
  <c r="A1450" i="2"/>
  <c r="A1186" i="2"/>
  <c r="A1313" i="2"/>
  <c r="A1136" i="2"/>
  <c r="A685" i="2"/>
  <c r="A627" i="2"/>
  <c r="A787" i="2"/>
  <c r="A758" i="2"/>
  <c r="A679" i="2"/>
  <c r="A1383" i="2"/>
  <c r="A1114" i="2"/>
  <c r="A1146" i="2"/>
  <c r="A1179" i="2"/>
  <c r="A1420" i="2"/>
  <c r="A1115" i="2"/>
  <c r="A1009" i="2"/>
  <c r="A976" i="2"/>
  <c r="A1362" i="2"/>
  <c r="A1309" i="2"/>
  <c r="A1441" i="2"/>
  <c r="A706" i="2"/>
  <c r="A978" i="2"/>
  <c r="A285" i="2"/>
  <c r="A980" i="2"/>
  <c r="A1385" i="2"/>
  <c r="A1454" i="2"/>
  <c r="A705" i="2"/>
  <c r="A1108" i="2"/>
  <c r="A676" i="2"/>
  <c r="A1006" i="2"/>
  <c r="A1249" i="2"/>
  <c r="A394" i="2"/>
  <c r="A1175" i="2"/>
  <c r="A664" i="2"/>
  <c r="A748" i="2"/>
  <c r="A917" i="2"/>
  <c r="A395" i="2"/>
  <c r="A918" i="2"/>
  <c r="A1176" i="2"/>
  <c r="A665" i="2"/>
  <c r="A749" i="2"/>
  <c r="A1296" i="2"/>
  <c r="A672" i="2"/>
  <c r="A939" i="2"/>
  <c r="A979" i="2"/>
  <c r="A628" i="2"/>
  <c r="A1446" i="2"/>
  <c r="A1182" i="2"/>
  <c r="A1311" i="2"/>
  <c r="A1265" i="2"/>
  <c r="A1487" i="2"/>
  <c r="A935" i="2"/>
  <c r="A1293" i="2"/>
  <c r="A765" i="2"/>
  <c r="A1266" i="2"/>
  <c r="A932" i="2"/>
  <c r="A1290" i="2"/>
  <c r="A764" i="2"/>
  <c r="A629" i="2"/>
  <c r="A1159" i="2"/>
  <c r="A760" i="2"/>
  <c r="A686" i="2"/>
  <c r="A797" i="2"/>
  <c r="A1131" i="2"/>
  <c r="A1187" i="2"/>
  <c r="A1013" i="2"/>
  <c r="A1451" i="2"/>
  <c r="A1267" i="2"/>
  <c r="A919" i="2"/>
  <c r="A1177" i="2"/>
  <c r="A666" i="2"/>
  <c r="A506" i="2"/>
  <c r="A938" i="2"/>
  <c r="A1059" i="2"/>
  <c r="A1425" i="2"/>
  <c r="A1475" i="2"/>
  <c r="A1142" i="2"/>
  <c r="A638" i="2"/>
  <c r="A1323" i="2"/>
  <c r="A1014" i="2"/>
  <c r="A1303" i="2"/>
  <c r="A1160" i="2"/>
  <c r="A798" i="2"/>
  <c r="A687" i="2"/>
  <c r="A1452" i="2"/>
  <c r="A1132" i="2"/>
  <c r="A1314" i="2"/>
  <c r="A630" i="2"/>
  <c r="A953" i="2"/>
  <c r="A1321" i="2"/>
  <c r="A1152" i="2"/>
  <c r="A1189" i="2"/>
  <c r="A360" i="2"/>
  <c r="A1379" i="2"/>
  <c r="A377" i="2"/>
  <c r="A1017" i="2"/>
  <c r="A1355" i="2"/>
  <c r="A1331" i="2"/>
  <c r="A955" i="2"/>
  <c r="A944" i="2"/>
  <c r="A700" i="2"/>
  <c r="A1402" i="2"/>
  <c r="A975" i="2"/>
  <c r="A1280" i="2"/>
  <c r="A1268" i="2"/>
  <c r="A259" i="2"/>
  <c r="A1007" i="2"/>
  <c r="A1143" i="2"/>
  <c r="A639" i="2"/>
  <c r="A362" i="2"/>
  <c r="A1382" i="2"/>
  <c r="A398" i="2"/>
  <c r="A963" i="2"/>
  <c r="A357" i="2"/>
  <c r="A1347" i="2"/>
  <c r="A951" i="2"/>
  <c r="A1447" i="2"/>
  <c r="A1128" i="2"/>
  <c r="A895" i="2"/>
  <c r="A1183" i="2"/>
  <c r="A1156" i="2"/>
  <c r="A1299" i="2"/>
  <c r="A977" i="2"/>
  <c r="A393" i="2"/>
  <c r="A916" i="2"/>
  <c r="A1174" i="2"/>
  <c r="A663" i="2"/>
  <c r="A747" i="2"/>
  <c r="A693" i="2"/>
  <c r="A986" i="2"/>
  <c r="A694" i="2"/>
  <c r="A987" i="2"/>
  <c r="A330" i="2"/>
  <c r="A1214" i="2"/>
  <c r="A1354" i="2"/>
  <c r="A1140" i="2"/>
  <c r="A1486" i="2"/>
  <c r="A1264" i="2"/>
  <c r="A1209" i="2"/>
  <c r="A1003" i="2"/>
  <c r="A673" i="2"/>
  <c r="A449" i="2"/>
  <c r="A660" i="2"/>
  <c r="A1169" i="2"/>
  <c r="A391" i="2"/>
  <c r="A661" i="2"/>
  <c r="A1170" i="2"/>
  <c r="A184" i="2"/>
  <c r="A710" i="2"/>
  <c r="A1154" i="2"/>
  <c r="A1481" i="2"/>
  <c r="A1428" i="2"/>
  <c r="A1037" i="2"/>
  <c r="A937" i="2"/>
  <c r="A766" i="2"/>
  <c r="A1295" i="2"/>
  <c r="A1305" i="2"/>
  <c r="A669" i="2"/>
  <c r="A949" i="2"/>
  <c r="A1283" i="2"/>
  <c r="A1439" i="2"/>
  <c r="A950" i="2"/>
  <c r="A1306" i="2"/>
  <c r="A670" i="2"/>
  <c r="A677" i="2"/>
  <c r="A998" i="2"/>
  <c r="A920" i="2"/>
  <c r="A1208" i="2"/>
  <c r="A695" i="2"/>
  <c r="A988" i="2"/>
  <c r="A763" i="2"/>
  <c r="A1253" i="2"/>
  <c r="A754" i="2"/>
  <c r="A788" i="2"/>
  <c r="A1384" i="2"/>
  <c r="A681" i="2"/>
  <c r="A1161" i="2"/>
  <c r="A1135" i="2"/>
  <c r="A1180" i="2"/>
  <c r="A1443" i="2"/>
  <c r="A901" i="2"/>
  <c r="A1363" i="2"/>
  <c r="A1011" i="2"/>
  <c r="A759" i="2"/>
  <c r="A1449" i="2"/>
  <c r="A1312" i="2"/>
  <c r="A1301" i="2"/>
  <c r="A684" i="2"/>
  <c r="A795" i="2"/>
  <c r="A1423" i="2"/>
  <c r="A1233" i="2"/>
  <c r="A361" i="2"/>
  <c r="A1380" i="2"/>
  <c r="A1028" i="2"/>
  <c r="A1203" i="2"/>
  <c r="A755" i="2"/>
  <c r="A1129" i="2"/>
  <c r="A682" i="2"/>
  <c r="A1181" i="2"/>
  <c r="A796" i="2"/>
  <c r="A1364" i="2"/>
  <c r="A1157" i="2"/>
  <c r="A1010" i="2"/>
  <c r="A1444" i="2"/>
  <c r="A947" i="2"/>
  <c r="A667" i="2"/>
  <c r="A1298" i="2"/>
  <c r="A1426" i="2"/>
  <c r="A1476" i="2"/>
  <c r="A692" i="2"/>
  <c r="A1021" i="2"/>
  <c r="A223" i="2"/>
  <c r="A773" i="2"/>
  <c r="A1227" i="2"/>
  <c r="A1263" i="2"/>
  <c r="A1485" i="2"/>
  <c r="A948" i="2"/>
  <c r="A1304" i="2"/>
  <c r="A668" i="2"/>
  <c r="A1353" i="2"/>
  <c r="A640" i="2"/>
  <c r="A1139" i="2"/>
  <c r="A228" i="2"/>
  <c r="A1274" i="2"/>
  <c r="A1124" i="2"/>
  <c r="A1395" i="2"/>
  <c r="A678" i="2"/>
  <c r="A999" i="2"/>
  <c r="A921" i="2"/>
  <c r="A1243" i="2"/>
  <c r="A696" i="2"/>
  <c r="A989" i="2"/>
  <c r="A1144" i="2"/>
  <c r="A1320" i="2"/>
  <c r="A761" i="2"/>
  <c r="A799" i="2"/>
  <c r="A1453" i="2"/>
  <c r="A1188" i="2"/>
  <c r="A688" i="2"/>
  <c r="A235" i="2"/>
  <c r="A1371" i="2"/>
  <c r="A691" i="2"/>
  <c r="A1002" i="2"/>
  <c r="A1246" i="2"/>
  <c r="A924" i="2"/>
  <c r="A762" i="2"/>
  <c r="A1213" i="2"/>
  <c r="A1258" i="2"/>
  <c r="A1468" i="2"/>
  <c r="A378" i="2"/>
  <c r="A1022" i="2"/>
  <c r="A1365" i="2"/>
  <c r="A1332" i="2"/>
  <c r="A956" i="2"/>
  <c r="A392" i="2"/>
  <c r="A662" i="2"/>
  <c r="A1173" i="2"/>
  <c r="A1270" i="2"/>
  <c r="A739" i="2"/>
  <c r="A1134" i="2"/>
  <c r="A957" i="2"/>
  <c r="A675" i="2"/>
  <c r="A1005" i="2"/>
  <c r="A1436" i="2"/>
  <c r="A1248" i="2"/>
  <c r="A426" i="2"/>
  <c r="A933" i="2"/>
  <c r="A1291" i="2"/>
  <c r="A945" i="2"/>
  <c r="A701" i="2"/>
  <c r="A1366" i="2"/>
  <c r="A1023" i="2"/>
  <c r="A1333" i="2"/>
  <c r="A771" i="2"/>
  <c r="A1000" i="2"/>
  <c r="A922" i="2"/>
  <c r="A689" i="2"/>
  <c r="A1407" i="2"/>
  <c r="A1244" i="2"/>
  <c r="A154" i="2"/>
  <c r="A697" i="2"/>
  <c r="A990" i="2"/>
  <c r="A333" i="2"/>
  <c r="A1237" i="2"/>
  <c r="A338" i="2"/>
  <c r="A1215" i="2"/>
  <c r="A359" i="2"/>
  <c r="A1377" i="2"/>
  <c r="A263" i="2"/>
  <c r="A1372" i="2"/>
  <c r="A690" i="2"/>
  <c r="A1001" i="2"/>
  <c r="A923" i="2"/>
  <c r="A1408" i="2"/>
  <c r="A1245" i="2"/>
  <c r="A698" i="2"/>
  <c r="A942" i="2"/>
  <c r="A339" i="2"/>
  <c r="A1238" i="2"/>
  <c r="A376" i="2"/>
  <c r="A1016" i="2"/>
  <c r="A954" i="2"/>
  <c r="A1324" i="2"/>
  <c r="A185" i="2"/>
  <c r="A708" i="2"/>
  <c r="A1127" i="2"/>
  <c r="A633" i="2"/>
  <c r="A958" i="2"/>
  <c r="A1155" i="2"/>
  <c r="A1329" i="2"/>
  <c r="A181" i="2"/>
  <c r="A925" i="2"/>
  <c r="A674" i="2"/>
  <c r="A1247" i="2"/>
  <c r="A1004" i="2"/>
  <c r="A1435" i="2"/>
  <c r="A1286" i="2"/>
  <c r="A1063" i="2"/>
  <c r="A768" i="2"/>
  <c r="A1201" i="2"/>
  <c r="A293" i="2"/>
  <c r="A253" i="2"/>
  <c r="A328" i="2"/>
  <c r="A92" i="2"/>
  <c r="A170" i="2"/>
  <c r="A56" i="2"/>
  <c r="A586" i="2"/>
  <c r="A72" i="2"/>
  <c r="A604" i="2"/>
  <c r="A42" i="2"/>
  <c r="A349" i="2"/>
  <c r="A318" i="2"/>
  <c r="A289" i="2"/>
  <c r="A497" i="2"/>
  <c r="A581" i="2"/>
  <c r="A297" i="2"/>
  <c r="A599" i="2"/>
  <c r="A52" i="2"/>
  <c r="A244" i="2"/>
  <c r="A75" i="2"/>
  <c r="A166" i="2"/>
  <c r="A591" i="2"/>
  <c r="A399" i="2"/>
  <c r="A67" i="2"/>
  <c r="A256" i="2"/>
  <c r="A86" i="2"/>
  <c r="A147" i="2"/>
  <c r="A603" i="2"/>
  <c r="A117" i="2"/>
  <c r="A45" i="2"/>
  <c r="A113" i="2"/>
  <c r="A353" i="2"/>
  <c r="A66" i="2"/>
  <c r="A59" i="2"/>
  <c r="A119" i="2"/>
  <c r="A78" i="2"/>
  <c r="A49" i="2"/>
  <c r="A309" i="2"/>
  <c r="A472" i="2"/>
  <c r="A172" i="2"/>
  <c r="A258" i="2"/>
  <c r="A85" i="2"/>
  <c r="A176" i="2"/>
  <c r="A243" i="2"/>
  <c r="A43" i="2"/>
  <c r="A304" i="2"/>
  <c r="A468" i="2"/>
  <c r="A99" i="2"/>
  <c r="A276" i="2"/>
  <c r="A7" i="2"/>
  <c r="A151" i="2"/>
  <c r="A143" i="2"/>
  <c r="A521" i="2"/>
  <c r="A444" i="2"/>
  <c r="A94" i="2"/>
  <c r="A245" i="2"/>
  <c r="A63" i="2"/>
  <c r="A311" i="2"/>
  <c r="A163" i="2"/>
  <c r="A36" i="2"/>
  <c r="A186" i="2"/>
  <c r="A505" i="2"/>
  <c r="A341" i="2"/>
  <c r="A109" i="2"/>
  <c r="A573" i="2"/>
  <c r="A305" i="2"/>
  <c r="A383" i="2"/>
  <c r="A471" i="2"/>
  <c r="A98" i="2"/>
  <c r="A371" i="2"/>
  <c r="A342" i="2"/>
  <c r="A111" i="2"/>
  <c r="A288" i="2"/>
  <c r="A348" i="2"/>
  <c r="A317" i="2"/>
  <c r="A496" i="2"/>
  <c r="A3" i="2"/>
  <c r="A370" i="2"/>
  <c r="A302" i="2"/>
  <c r="A139" i="2"/>
  <c r="A273" i="2"/>
  <c r="A97" i="2"/>
  <c r="A598" i="2"/>
  <c r="A343" i="2"/>
  <c r="A112" i="2"/>
  <c r="A290" i="2"/>
  <c r="A350" i="2"/>
  <c r="A319" i="2"/>
  <c r="A498" i="2"/>
  <c r="A307" i="2"/>
  <c r="A247" i="2"/>
  <c r="A269" i="2"/>
  <c r="A48" i="2"/>
  <c r="A470" i="2"/>
  <c r="A593" i="2"/>
  <c r="A79" i="2"/>
  <c r="A254" i="2"/>
  <c r="A96" i="2"/>
  <c r="A173" i="2"/>
  <c r="A580" i="2"/>
  <c r="A69" i="2"/>
  <c r="A100" i="2"/>
  <c r="A57" i="2"/>
  <c r="A177" i="2"/>
  <c r="A44" i="2"/>
  <c r="A114" i="2"/>
  <c r="A354" i="2"/>
  <c r="A320" i="2"/>
  <c r="A286" i="2"/>
  <c r="A493" i="2"/>
  <c r="A249" i="2"/>
  <c r="A323" i="2"/>
  <c r="A91" i="2"/>
  <c r="A169" i="2"/>
  <c r="A594" i="2"/>
  <c r="A292" i="2"/>
  <c r="A55" i="2"/>
  <c r="A71" i="2"/>
  <c r="A585" i="2"/>
  <c r="A41" i="2"/>
  <c r="A267" i="2"/>
  <c r="A373" i="2"/>
  <c r="A278" i="2"/>
  <c r="A306" i="2"/>
  <c r="A308" i="2"/>
  <c r="A116" i="2"/>
  <c r="A226" i="2"/>
  <c r="A187" i="2"/>
  <c r="A329" i="2"/>
  <c r="A294" i="2"/>
  <c r="A340" i="2"/>
  <c r="A110" i="2"/>
  <c r="A37" i="2"/>
  <c r="A208" i="2"/>
  <c r="A12" i="2"/>
  <c r="A25" i="2"/>
  <c r="A136" i="2"/>
  <c r="A522" i="2"/>
  <c r="A577" i="2"/>
  <c r="A384" i="2"/>
  <c r="A101" i="2"/>
  <c r="A2" i="2"/>
  <c r="A461" i="2"/>
  <c r="A268" i="2"/>
  <c r="A225" i="2"/>
  <c r="A76" i="2"/>
  <c r="A107" i="2"/>
  <c r="A138" i="2"/>
  <c r="A168" i="2"/>
  <c r="A248" i="2"/>
  <c r="A575" i="2"/>
  <c r="A592" i="2"/>
  <c r="A93" i="2"/>
  <c r="A578" i="2"/>
  <c r="A597" i="2"/>
  <c r="A54" i="2"/>
  <c r="A600" i="2"/>
  <c r="A70" i="2"/>
  <c r="A299" i="2"/>
  <c r="A146" i="2"/>
  <c r="A47" i="2"/>
  <c r="A40" i="2"/>
  <c r="A587" i="2"/>
  <c r="A189" i="2"/>
  <c r="A89" i="2"/>
  <c r="A171" i="2"/>
  <c r="A331" i="2"/>
  <c r="A595" i="2"/>
  <c r="A73" i="2"/>
  <c r="A321" i="2"/>
  <c r="A494" i="2"/>
  <c r="A287" i="2"/>
  <c r="A310" i="2"/>
  <c r="A374" i="2"/>
  <c r="A266" i="2"/>
  <c r="A296" i="2"/>
  <c r="A277" i="2"/>
  <c r="A108" i="2"/>
  <c r="A167" i="2"/>
  <c r="A81" i="2"/>
  <c r="A510" i="2"/>
  <c r="A53" i="2"/>
  <c r="A68" i="2"/>
  <c r="A275" i="2"/>
  <c r="A39" i="2"/>
  <c r="A344" i="2"/>
  <c r="A556" i="2"/>
  <c r="A23" i="2"/>
  <c r="A134" i="2"/>
  <c r="A596" i="2"/>
  <c r="A252" i="2"/>
  <c r="A588" i="2"/>
  <c r="A90" i="2"/>
  <c r="A291" i="2"/>
  <c r="A332" i="2"/>
  <c r="A322" i="2"/>
  <c r="A495" i="2"/>
  <c r="A209" i="2"/>
  <c r="A447" i="2"/>
  <c r="A601" i="2"/>
  <c r="A60" i="2"/>
  <c r="A246" i="2"/>
  <c r="A62" i="2"/>
  <c r="A579" i="2"/>
  <c r="A83" i="2"/>
  <c r="A174" i="2"/>
  <c r="A58" i="2"/>
  <c r="A162" i="2"/>
  <c r="A301" i="2"/>
  <c r="A35" i="2"/>
  <c r="A74" i="2"/>
  <c r="A165" i="2"/>
  <c r="A242" i="2"/>
  <c r="A260" i="2"/>
  <c r="A590" i="2"/>
  <c r="A574" i="2"/>
  <c r="A272" i="2"/>
  <c r="A65" i="2"/>
  <c r="A51" i="2"/>
  <c r="A511" i="2"/>
  <c r="A84" i="2"/>
  <c r="A582" i="2"/>
  <c r="A175" i="2"/>
  <c r="A602" i="2"/>
  <c r="A118" i="2"/>
  <c r="A46" i="2"/>
  <c r="A38" i="2"/>
  <c r="AG368" i="1"/>
  <c r="AI366" i="1"/>
  <c r="AI335" i="1"/>
  <c r="AJ366" i="1"/>
  <c r="AJ40" i="1"/>
  <c r="AK40" i="1"/>
  <c r="AJ59" i="1"/>
  <c r="AK59" i="1"/>
  <c r="AJ278" i="1"/>
  <c r="AK278" i="1"/>
  <c r="AJ48" i="1"/>
  <c r="AK48" i="1"/>
  <c r="AJ110" i="1"/>
  <c r="AK110" i="1"/>
  <c r="AJ281" i="1"/>
  <c r="AK281" i="1"/>
  <c r="AJ280" i="1"/>
  <c r="AK280" i="1"/>
  <c r="AJ283" i="1"/>
  <c r="AK283" i="1"/>
  <c r="AJ285" i="1"/>
  <c r="AK285" i="1"/>
  <c r="AJ144" i="1"/>
  <c r="AK144" i="1"/>
  <c r="AJ109" i="1"/>
  <c r="AK109" i="1"/>
  <c r="AJ68" i="1"/>
  <c r="AK68" i="1"/>
  <c r="AJ69" i="1"/>
  <c r="AK69" i="1"/>
  <c r="AJ70" i="1"/>
  <c r="AK70" i="1"/>
  <c r="AJ71" i="1"/>
  <c r="AK71" i="1"/>
  <c r="AJ72" i="1"/>
  <c r="AK72" i="1"/>
  <c r="AJ112" i="1"/>
  <c r="AK112" i="1"/>
  <c r="AJ56" i="1"/>
  <c r="AK56" i="1"/>
  <c r="AJ143" i="1"/>
  <c r="AK143" i="1"/>
  <c r="AJ76" i="1"/>
  <c r="AK76" i="1"/>
  <c r="AJ77" i="1"/>
  <c r="AK77" i="1"/>
  <c r="AJ78" i="1"/>
  <c r="AK78" i="1"/>
  <c r="AJ79" i="1"/>
  <c r="AK79" i="1"/>
  <c r="AJ80" i="1"/>
  <c r="AK80" i="1"/>
  <c r="AJ81" i="1"/>
  <c r="AK81" i="1"/>
  <c r="AJ82" i="1"/>
  <c r="AK82" i="1"/>
  <c r="AJ83" i="1"/>
  <c r="AK83" i="1"/>
  <c r="AJ84" i="1"/>
  <c r="AK84" i="1"/>
  <c r="AJ85" i="1"/>
  <c r="AK85" i="1"/>
  <c r="AJ86" i="1"/>
  <c r="AK86" i="1"/>
  <c r="AJ87" i="1"/>
  <c r="AK87" i="1"/>
  <c r="AJ88" i="1"/>
  <c r="AK88" i="1"/>
  <c r="AJ89" i="1"/>
  <c r="AK89" i="1"/>
  <c r="AJ90" i="1"/>
  <c r="AK90" i="1"/>
  <c r="AJ150" i="1"/>
  <c r="AK150" i="1"/>
  <c r="AJ151" i="1"/>
  <c r="AK151" i="1"/>
  <c r="AJ152" i="1"/>
  <c r="AK152" i="1"/>
  <c r="AJ287" i="1"/>
  <c r="AK287" i="1"/>
  <c r="AJ288" i="1"/>
  <c r="AK288" i="1"/>
  <c r="AJ153" i="1"/>
  <c r="AK153" i="1"/>
  <c r="AJ154" i="1"/>
  <c r="AK154" i="1"/>
  <c r="AJ98" i="1"/>
  <c r="AK98" i="1"/>
  <c r="AJ267" i="1"/>
  <c r="AK267" i="1"/>
  <c r="AJ289" i="1"/>
  <c r="AK289" i="1"/>
  <c r="AJ103" i="1"/>
  <c r="AK103" i="1"/>
  <c r="AJ61" i="1"/>
  <c r="AK61" i="1"/>
  <c r="AJ100" i="1"/>
  <c r="AK100" i="1"/>
  <c r="AJ33" i="1"/>
  <c r="AK33" i="1"/>
  <c r="AJ263" i="1"/>
  <c r="AK263" i="1"/>
  <c r="AJ264" i="1"/>
  <c r="AK264" i="1"/>
  <c r="AJ75" i="1"/>
  <c r="AK75" i="1"/>
  <c r="AJ291" i="1"/>
  <c r="AK291" i="1"/>
  <c r="AJ271" i="1"/>
  <c r="AK271" i="1"/>
  <c r="AJ114" i="1"/>
  <c r="AK114" i="1"/>
  <c r="AJ115" i="1"/>
  <c r="AK115" i="1"/>
  <c r="AJ116" i="1"/>
  <c r="AK116" i="1"/>
  <c r="AJ117" i="1"/>
  <c r="AK117" i="1"/>
  <c r="AJ118" i="1"/>
  <c r="AK118" i="1"/>
  <c r="AJ120" i="1"/>
  <c r="AK120" i="1"/>
  <c r="AJ121" i="1"/>
  <c r="AK121" i="1"/>
  <c r="AJ122" i="1"/>
  <c r="AK122" i="1"/>
  <c r="AJ123" i="1"/>
  <c r="AK123" i="1"/>
  <c r="AJ124" i="1"/>
  <c r="AK124" i="1"/>
  <c r="AJ125" i="1"/>
  <c r="AK125" i="1"/>
  <c r="AJ126" i="1"/>
  <c r="AK126" i="1"/>
  <c r="AJ127" i="1"/>
  <c r="AK127" i="1"/>
  <c r="AJ128" i="1"/>
  <c r="AK128" i="1"/>
  <c r="AJ129" i="1"/>
  <c r="AK129" i="1"/>
  <c r="AJ130" i="1"/>
  <c r="AK130" i="1"/>
  <c r="AJ131" i="1"/>
  <c r="AK131" i="1"/>
  <c r="AJ57" i="1"/>
  <c r="AK57" i="1"/>
  <c r="AJ148" i="1"/>
  <c r="AK148" i="1"/>
  <c r="AJ58" i="1"/>
  <c r="AK58" i="1"/>
  <c r="AJ104" i="1"/>
  <c r="AK104" i="1"/>
  <c r="AJ136" i="1"/>
  <c r="AK136" i="1"/>
  <c r="AJ9" i="1"/>
  <c r="AJ138" i="1"/>
  <c r="AK138" i="1"/>
  <c r="AJ292" i="1"/>
  <c r="AK292" i="1"/>
  <c r="AJ248" i="1"/>
  <c r="AK248" i="1"/>
  <c r="AJ254" i="1"/>
  <c r="AK254" i="1"/>
  <c r="AJ255" i="1"/>
  <c r="AK255" i="1"/>
  <c r="AJ256" i="1"/>
  <c r="AK256" i="1"/>
  <c r="AJ257" i="1"/>
  <c r="AK257" i="1"/>
  <c r="AJ245" i="1"/>
  <c r="AK245" i="1"/>
  <c r="AJ196" i="1"/>
  <c r="AK196" i="1"/>
  <c r="AJ201" i="1"/>
  <c r="AK201" i="1"/>
  <c r="AJ232" i="1"/>
  <c r="AK232" i="1"/>
  <c r="AJ242" i="1"/>
  <c r="AK242" i="1"/>
  <c r="AJ293" i="1"/>
  <c r="AK293" i="1"/>
  <c r="AJ145" i="1"/>
  <c r="AK145" i="1"/>
  <c r="AJ244" i="1"/>
  <c r="AK244" i="1"/>
  <c r="AJ141" i="1"/>
  <c r="AK141" i="1"/>
  <c r="AJ157" i="1"/>
  <c r="AK157" i="1"/>
  <c r="AJ158" i="1"/>
  <c r="AK158" i="1"/>
  <c r="AJ159" i="1"/>
  <c r="AK159" i="1"/>
  <c r="AJ160" i="1"/>
  <c r="AK160" i="1"/>
  <c r="AJ161" i="1"/>
  <c r="AK161" i="1"/>
  <c r="AJ162" i="1"/>
  <c r="AK162" i="1"/>
  <c r="AJ163" i="1"/>
  <c r="AK163" i="1"/>
  <c r="AJ164" i="1"/>
  <c r="AK164" i="1"/>
  <c r="AJ99" i="1"/>
  <c r="AK99" i="1"/>
  <c r="AJ165" i="1"/>
  <c r="AK165" i="1"/>
  <c r="AJ166" i="1"/>
  <c r="AK166" i="1"/>
  <c r="AJ167" i="1"/>
  <c r="AK167" i="1"/>
  <c r="AJ168" i="1"/>
  <c r="AK168" i="1"/>
  <c r="AJ169" i="1"/>
  <c r="AK169" i="1"/>
  <c r="AJ170" i="1"/>
  <c r="AK170" i="1"/>
  <c r="AJ171" i="1"/>
  <c r="AK171" i="1"/>
  <c r="AJ172" i="1"/>
  <c r="AK172" i="1"/>
  <c r="AJ173" i="1"/>
  <c r="AK173" i="1"/>
  <c r="AJ174" i="1"/>
  <c r="AK174" i="1"/>
  <c r="AJ175" i="1"/>
  <c r="AK175" i="1"/>
  <c r="AJ176" i="1"/>
  <c r="AK176" i="1"/>
  <c r="AJ177" i="1"/>
  <c r="AK177" i="1"/>
  <c r="AJ178" i="1"/>
  <c r="AK178" i="1"/>
  <c r="AJ179" i="1"/>
  <c r="AK179" i="1"/>
  <c r="AJ180" i="1"/>
  <c r="AK180" i="1"/>
  <c r="AJ181" i="1"/>
  <c r="AK181" i="1"/>
  <c r="AJ182" i="1"/>
  <c r="AK182" i="1"/>
  <c r="AJ183" i="1"/>
  <c r="AK183" i="1"/>
  <c r="AJ184" i="1"/>
  <c r="AK184" i="1"/>
  <c r="AJ185" i="1"/>
  <c r="AK185" i="1"/>
  <c r="AJ186" i="1"/>
  <c r="AK186" i="1"/>
  <c r="AJ187" i="1"/>
  <c r="AK187" i="1"/>
  <c r="AJ188" i="1"/>
  <c r="AK188" i="1"/>
  <c r="AJ189" i="1"/>
  <c r="AK189" i="1"/>
  <c r="AJ190" i="1"/>
  <c r="AK190" i="1"/>
  <c r="AJ191" i="1"/>
  <c r="AK191" i="1"/>
  <c r="AJ194" i="1"/>
  <c r="AK194" i="1"/>
  <c r="AJ195" i="1"/>
  <c r="AK195" i="1"/>
  <c r="AJ50" i="1"/>
  <c r="AK50" i="1"/>
  <c r="AJ193" i="1"/>
  <c r="AK193" i="1"/>
  <c r="AJ197" i="1"/>
  <c r="AK197" i="1"/>
  <c r="AJ198" i="1"/>
  <c r="AK198" i="1"/>
  <c r="AJ199" i="1"/>
  <c r="AK199" i="1"/>
  <c r="AJ200" i="1"/>
  <c r="AK200" i="1"/>
  <c r="AJ203" i="1"/>
  <c r="AK203" i="1"/>
  <c r="AJ204" i="1"/>
  <c r="AK204" i="1"/>
  <c r="AJ205" i="1"/>
  <c r="AK205" i="1"/>
  <c r="AJ206" i="1"/>
  <c r="AK206" i="1"/>
  <c r="AJ207" i="1"/>
  <c r="AK207" i="1"/>
  <c r="AJ208" i="1"/>
  <c r="AK208" i="1"/>
  <c r="AJ210" i="1"/>
  <c r="AK210" i="1"/>
  <c r="AJ211" i="1"/>
  <c r="AK211" i="1"/>
  <c r="AJ212" i="1"/>
  <c r="AK212" i="1"/>
  <c r="AJ209" i="1"/>
  <c r="AK209" i="1"/>
  <c r="AJ213" i="1"/>
  <c r="AK213" i="1"/>
  <c r="AJ214" i="1"/>
  <c r="AK214" i="1"/>
  <c r="AJ215" i="1"/>
  <c r="AK215" i="1"/>
  <c r="AJ216" i="1"/>
  <c r="AK216" i="1"/>
  <c r="AJ217" i="1"/>
  <c r="AK217" i="1"/>
  <c r="AJ218" i="1"/>
  <c r="AK218" i="1"/>
  <c r="AJ219" i="1"/>
  <c r="AK219" i="1"/>
  <c r="AJ220" i="1"/>
  <c r="AK220" i="1"/>
  <c r="AJ221" i="1"/>
  <c r="AK221" i="1"/>
  <c r="AJ222" i="1"/>
  <c r="AK222" i="1"/>
  <c r="AJ67" i="1"/>
  <c r="AK67" i="1"/>
  <c r="AJ316" i="1"/>
  <c r="AK316" i="1"/>
  <c r="AJ65" i="1"/>
  <c r="AK65" i="1"/>
  <c r="AJ313" i="1"/>
  <c r="AK313" i="1"/>
  <c r="AJ66" i="1"/>
  <c r="AK66" i="1"/>
  <c r="AJ315" i="1"/>
  <c r="AK315" i="1"/>
  <c r="AJ64" i="1"/>
  <c r="AK64" i="1"/>
  <c r="AJ320" i="1"/>
  <c r="AK320" i="1"/>
  <c r="AJ318" i="1"/>
  <c r="AK318" i="1"/>
  <c r="AJ12" i="1"/>
  <c r="AK12" i="1"/>
  <c r="AJ268" i="1"/>
  <c r="AK268" i="1"/>
  <c r="AJ330" i="1"/>
  <c r="AK330" i="1"/>
  <c r="S394" i="2"/>
  <c r="S330" i="2"/>
  <c r="S223" i="2"/>
  <c r="S360" i="2"/>
  <c r="S263" i="2"/>
  <c r="U1522" i="2" l="1"/>
  <c r="V1522" i="2" s="1"/>
  <c r="U1881" i="2"/>
  <c r="V1881" i="2" s="1"/>
  <c r="U1178" i="2"/>
  <c r="V1178" i="2" s="1"/>
  <c r="U1361" i="2"/>
  <c r="V1361" i="2" s="1"/>
  <c r="U997" i="2"/>
  <c r="V997" i="2" s="1"/>
  <c r="U1554" i="2"/>
  <c r="V1554" i="2" s="1"/>
  <c r="U492" i="2"/>
  <c r="V492" i="2" s="1"/>
  <c r="U327" i="2"/>
  <c r="V327" i="2" s="1"/>
  <c r="U1164" i="2"/>
  <c r="V1164" i="2" s="1"/>
  <c r="U1061" i="2"/>
  <c r="V1061" i="2" s="1"/>
  <c r="U652" i="2"/>
  <c r="V652" i="2" s="1"/>
  <c r="U1799" i="2"/>
  <c r="V1799" i="2" s="1"/>
  <c r="U913" i="2"/>
  <c r="V913" i="2" s="1"/>
  <c r="U1199" i="2"/>
  <c r="V1199" i="2" s="1"/>
  <c r="U927" i="2"/>
  <c r="V927" i="2" s="1"/>
  <c r="U1340" i="2"/>
  <c r="V1340" i="2" s="1"/>
  <c r="U1550" i="2"/>
  <c r="V1550" i="2" s="1"/>
  <c r="U1782" i="2"/>
  <c r="V1782" i="2" s="1"/>
  <c r="U1110" i="2"/>
  <c r="V1110" i="2" s="1"/>
  <c r="U1548" i="2"/>
  <c r="V1548" i="2" s="1"/>
  <c r="U651" i="2"/>
  <c r="V651" i="2" s="1"/>
  <c r="U520" i="2"/>
  <c r="V520" i="2" s="1"/>
  <c r="U443" i="2"/>
  <c r="V443" i="2" s="1"/>
  <c r="U1406" i="2"/>
  <c r="V1406" i="2" s="1"/>
  <c r="U1220" i="2"/>
  <c r="V1220" i="2" s="1"/>
  <c r="U1970" i="2"/>
  <c r="V1970" i="2" s="1"/>
  <c r="U1688" i="2"/>
  <c r="V1688" i="2" s="1"/>
  <c r="U1911" i="2"/>
  <c r="V1911" i="2" s="1"/>
  <c r="U271" i="2"/>
  <c r="V271" i="2" s="1"/>
  <c r="U589" i="2"/>
  <c r="V589" i="2" s="1"/>
  <c r="U1935" i="2"/>
  <c r="V1935" i="2" s="1"/>
  <c r="U1739" i="2"/>
  <c r="V1739" i="2" s="1"/>
  <c r="U1795" i="2"/>
  <c r="V1795" i="2" s="1"/>
  <c r="U369" i="2"/>
  <c r="V369" i="2" s="1"/>
  <c r="U791" i="2"/>
  <c r="V791" i="2" s="1"/>
  <c r="U751" i="2"/>
  <c r="V751" i="2" s="1"/>
  <c r="U1066" i="2"/>
  <c r="V1066" i="2" s="1"/>
  <c r="U1094" i="2"/>
  <c r="V1094" i="2" s="1"/>
  <c r="U352" i="2"/>
  <c r="V352" i="2" s="1"/>
  <c r="U889" i="2"/>
  <c r="V889" i="2" s="1"/>
  <c r="U1894" i="2"/>
  <c r="V1894" i="2" s="1"/>
  <c r="U1966" i="2"/>
  <c r="V1966" i="2" s="1"/>
  <c r="U915" i="2"/>
  <c r="V915" i="2" s="1"/>
  <c r="U382" i="2"/>
  <c r="V382" i="2" s="1"/>
  <c r="U1508" i="2"/>
  <c r="V1508" i="2" s="1"/>
  <c r="U572" i="2"/>
  <c r="V572" i="2" s="1"/>
  <c r="U1719" i="2"/>
  <c r="V1719" i="2" s="1"/>
  <c r="U1093" i="2"/>
  <c r="V1093" i="2" s="1"/>
  <c r="U926" i="2"/>
  <c r="V926" i="2" s="1"/>
  <c r="U1830" i="2"/>
  <c r="V1830" i="2" s="1"/>
  <c r="U936" i="2"/>
  <c r="V936" i="2" s="1"/>
  <c r="U1896" i="2"/>
  <c r="V1896" i="2" s="1"/>
  <c r="U1798" i="2"/>
  <c r="V1798" i="2" s="1"/>
  <c r="U1091" i="2"/>
  <c r="V1091" i="2" s="1"/>
  <c r="U1891" i="2"/>
  <c r="V1891" i="2" s="1"/>
  <c r="U1969" i="2"/>
  <c r="V1969" i="2" s="1"/>
  <c r="U1721" i="2"/>
  <c r="V1721" i="2" s="1"/>
  <c r="U790" i="2"/>
  <c r="V790" i="2" s="1"/>
  <c r="U1965" i="2"/>
  <c r="V1965" i="2" s="1"/>
  <c r="U1359" i="2"/>
  <c r="V1359" i="2" s="1"/>
  <c r="U372" i="2"/>
  <c r="V372" i="2" s="1"/>
  <c r="U1686" i="2"/>
  <c r="V1686" i="2" s="1"/>
  <c r="U750" i="2"/>
  <c r="V750" i="2" s="1"/>
  <c r="U1794" i="2"/>
  <c r="V1794" i="2" s="1"/>
  <c r="U1648" i="2"/>
  <c r="V1648" i="2" s="1"/>
  <c r="U783" i="2"/>
  <c r="V783" i="2" s="1"/>
  <c r="U1934" i="2"/>
  <c r="V1934" i="2" s="1"/>
  <c r="U446" i="2"/>
  <c r="V446" i="2" s="1"/>
  <c r="U1300" i="2"/>
  <c r="V1300" i="2" s="1"/>
  <c r="U1717" i="2"/>
  <c r="V1717" i="2" s="1"/>
  <c r="U300" i="2"/>
  <c r="V300" i="2" s="1"/>
  <c r="U1455" i="2"/>
  <c r="V1455" i="2" s="1"/>
  <c r="U1768" i="2"/>
  <c r="V1768" i="2" s="1"/>
  <c r="U1553" i="2"/>
  <c r="V1553" i="2" s="1"/>
  <c r="U1948" i="2"/>
  <c r="V1948" i="2" s="1"/>
  <c r="U390" i="2"/>
  <c r="V390" i="2" s="1"/>
  <c r="U1781" i="2"/>
  <c r="V1781" i="2" s="1"/>
  <c r="U1107" i="2"/>
  <c r="V1107" i="2" s="1"/>
  <c r="U1232" i="2"/>
  <c r="V1232" i="2" s="1"/>
  <c r="U555" i="2"/>
  <c r="V555" i="2" s="1"/>
  <c r="U425" i="2"/>
  <c r="V425" i="2" s="1"/>
  <c r="U1228" i="2"/>
  <c r="V1228" i="2" s="1"/>
  <c r="U1767" i="2"/>
  <c r="V1767" i="2" s="1"/>
  <c r="U397" i="2"/>
  <c r="V397" i="2" s="1"/>
  <c r="U906" i="2"/>
  <c r="V906" i="2" s="1"/>
  <c r="U1947" i="2"/>
  <c r="V1947" i="2" s="1"/>
  <c r="U1701" i="2"/>
  <c r="V1701" i="2" s="1"/>
  <c r="U448" i="2"/>
  <c r="V448" i="2" s="1"/>
  <c r="U1106" i="2"/>
  <c r="V1106" i="2" s="1"/>
  <c r="U1780" i="2"/>
  <c r="V1780" i="2" s="1"/>
  <c r="U356" i="2"/>
  <c r="V356" i="2" s="1"/>
  <c r="U1284" i="2"/>
  <c r="V1284" i="2" s="1"/>
  <c r="U1404" i="2"/>
  <c r="V1404" i="2" s="1"/>
  <c r="U1766" i="2"/>
  <c r="V1766" i="2" s="1"/>
  <c r="U1818" i="2"/>
  <c r="V1818" i="2" s="1"/>
  <c r="U1946" i="2"/>
  <c r="V1946" i="2" s="1"/>
  <c r="U1951" i="2"/>
  <c r="V1951" i="2" s="1"/>
  <c r="U1427" i="2"/>
  <c r="V1427" i="2" s="1"/>
  <c r="U1952" i="2"/>
  <c r="V1952" i="2" s="1"/>
  <c r="U1528" i="2"/>
  <c r="V1528" i="2" s="1"/>
  <c r="U1687" i="2"/>
  <c r="V1687" i="2" s="1"/>
  <c r="U1933" i="2"/>
  <c r="V1933" i="2" s="1"/>
  <c r="U576" i="2"/>
  <c r="V576" i="2" s="1"/>
  <c r="U1069" i="2"/>
  <c r="V1069" i="2" s="1"/>
  <c r="U793" i="2"/>
  <c r="V793" i="2" s="1"/>
  <c r="U1046" i="2"/>
  <c r="V1046" i="2" s="1"/>
  <c r="U1740" i="2"/>
  <c r="V1740" i="2" s="1"/>
  <c r="U1510" i="2"/>
  <c r="V1510" i="2" s="1"/>
  <c r="U702" i="2"/>
  <c r="V702" i="2" s="1"/>
  <c r="U1833" i="2"/>
  <c r="V1833" i="2" s="1"/>
  <c r="U1764" i="2"/>
  <c r="V1764" i="2" s="1"/>
  <c r="U1814" i="2"/>
  <c r="V1814" i="2" s="1"/>
  <c r="U1552" i="2"/>
  <c r="V1552" i="2" s="1"/>
  <c r="U745" i="2"/>
  <c r="V745" i="2" s="1"/>
  <c r="U1699" i="2"/>
  <c r="V1699" i="2" s="1"/>
  <c r="U1778" i="2"/>
  <c r="V1778" i="2" s="1"/>
  <c r="U1949" i="2"/>
  <c r="V1949" i="2" s="1"/>
  <c r="U1990" i="2"/>
  <c r="V1990" i="2" s="1"/>
  <c r="U1743" i="2"/>
  <c r="V1743" i="2" s="1"/>
  <c r="U1893" i="2"/>
  <c r="V1893" i="2" s="1"/>
  <c r="U735" i="2"/>
  <c r="V735" i="2" s="1"/>
  <c r="U1950" i="2"/>
  <c r="V1950" i="2" s="1"/>
  <c r="U1895" i="2"/>
  <c r="V1895" i="2" s="1"/>
  <c r="U1741" i="2"/>
  <c r="V1741" i="2" s="1"/>
  <c r="U295" i="2"/>
  <c r="V295" i="2" s="1"/>
  <c r="U584" i="2"/>
  <c r="V584" i="2" s="1"/>
  <c r="U1150" i="2"/>
  <c r="V1150" i="2" s="1"/>
  <c r="U1800" i="2"/>
  <c r="V1800" i="2" s="1"/>
  <c r="U636" i="2"/>
  <c r="V636" i="2" s="1"/>
  <c r="U1652" i="2"/>
  <c r="V1652" i="2" s="1"/>
  <c r="U1892" i="2"/>
  <c r="V1892" i="2" s="1"/>
  <c r="U631" i="2"/>
  <c r="V631" i="2" s="1"/>
  <c r="U1797" i="2"/>
  <c r="V1797" i="2" s="1"/>
  <c r="U1586" i="2"/>
  <c r="V1586" i="2" s="1"/>
  <c r="U1064" i="2"/>
  <c r="V1064" i="2" s="1"/>
  <c r="U1092" i="2"/>
  <c r="V1092" i="2" s="1"/>
  <c r="U1285" i="2"/>
  <c r="V1285" i="2" s="1"/>
  <c r="U375" i="2"/>
  <c r="V375" i="2" s="1"/>
  <c r="U467" i="2"/>
  <c r="V467" i="2" s="1"/>
  <c r="U1968" i="2"/>
  <c r="V1968" i="2" s="1"/>
  <c r="U1509" i="2"/>
  <c r="V1509" i="2" s="1"/>
  <c r="U1506" i="2"/>
  <c r="V1506" i="2" s="1"/>
  <c r="U1718" i="2"/>
  <c r="V1718" i="2" s="1"/>
  <c r="U303" i="2"/>
  <c r="V303" i="2" s="1"/>
  <c r="U469" i="2"/>
  <c r="V469" i="2" s="1"/>
  <c r="U1737" i="2"/>
  <c r="V1737" i="2" s="1"/>
  <c r="U1566" i="2"/>
  <c r="V1566" i="2" s="1"/>
  <c r="U792" i="2"/>
  <c r="V792" i="2" s="1"/>
  <c r="U1551" i="2"/>
  <c r="V1551" i="2" s="1"/>
  <c r="U1459" i="2"/>
  <c r="V1459" i="2" s="1"/>
  <c r="U316" i="2"/>
  <c r="V316" i="2" s="1"/>
  <c r="U347" i="2"/>
  <c r="V347" i="2" s="1"/>
  <c r="U1801" i="2"/>
  <c r="V1801" i="2" s="1"/>
  <c r="U504" i="2"/>
  <c r="V504" i="2" s="1"/>
  <c r="U1700" i="2"/>
  <c r="V1700" i="2" s="1"/>
  <c r="U1779" i="2"/>
  <c r="V1779" i="2" s="1"/>
  <c r="U1929" i="2"/>
  <c r="V1929" i="2" s="1"/>
  <c r="U1723" i="2"/>
  <c r="V1723" i="2" s="1"/>
  <c r="U1542" i="2"/>
  <c r="V1542" i="2" s="1"/>
  <c r="U940" i="2"/>
  <c r="V940" i="2" s="1"/>
  <c r="U1765" i="2"/>
  <c r="V1765" i="2" s="1"/>
  <c r="U1763" i="2"/>
  <c r="V1763" i="2" s="1"/>
  <c r="U1832" i="2"/>
  <c r="V1832" i="2" s="1"/>
  <c r="U1989" i="2"/>
  <c r="V1989" i="2" s="1"/>
  <c r="U284" i="2"/>
  <c r="V284" i="2" s="1"/>
  <c r="U1742" i="2"/>
  <c r="V1742" i="2" s="1"/>
  <c r="U1651" i="2"/>
  <c r="V1651" i="2" s="1"/>
  <c r="U509" i="2"/>
  <c r="V509" i="2" s="1"/>
  <c r="U1689" i="2"/>
  <c r="V1689" i="2" s="1"/>
  <c r="U703" i="2"/>
  <c r="V703" i="2" s="1"/>
  <c r="U274" i="2"/>
  <c r="V274" i="2" s="1"/>
  <c r="U1880" i="2"/>
  <c r="V1880" i="2" s="1"/>
  <c r="U358" i="2"/>
  <c r="V358" i="2" s="1"/>
  <c r="U460" i="2"/>
  <c r="V460" i="2" s="1"/>
  <c r="U1507" i="2"/>
  <c r="V1507" i="2" s="1"/>
  <c r="U1685" i="2"/>
  <c r="V1685" i="2" s="1"/>
  <c r="U914" i="2"/>
  <c r="V914" i="2" s="1"/>
  <c r="U782" i="2"/>
  <c r="V782" i="2" s="1"/>
  <c r="U1967" i="2"/>
  <c r="V1967" i="2" s="1"/>
  <c r="U1356" i="2"/>
  <c r="V1356" i="2" s="1"/>
  <c r="U1053" i="2"/>
  <c r="V1053" i="2" s="1"/>
  <c r="U1936" i="2"/>
  <c r="V1936" i="2" s="1"/>
  <c r="U625" i="2"/>
  <c r="V625" i="2" s="1"/>
  <c r="U298" i="2"/>
  <c r="V298" i="2" s="1"/>
  <c r="U337" i="2"/>
  <c r="V337" i="2" s="1"/>
  <c r="U1650" i="2"/>
  <c r="V1650" i="2" s="1"/>
  <c r="U1908" i="2"/>
  <c r="V1908" i="2" s="1"/>
  <c r="U1722" i="2"/>
  <c r="V1722" i="2" s="1"/>
  <c r="U1657" i="2"/>
  <c r="V1657" i="2" s="1"/>
  <c r="U928" i="2"/>
  <c r="V928" i="2" s="1"/>
  <c r="U1777" i="2"/>
  <c r="V1777" i="2" s="1"/>
  <c r="U744" i="2"/>
  <c r="V744" i="2" s="1"/>
  <c r="U1698" i="2"/>
  <c r="V1698" i="2" s="1"/>
  <c r="U1812" i="2"/>
  <c r="V1812" i="2" s="1"/>
  <c r="U1831" i="2"/>
  <c r="V1831" i="2" s="1"/>
  <c r="U1762" i="2"/>
  <c r="V1762" i="2" s="1"/>
  <c r="U743" i="2"/>
  <c r="V743" i="2" s="1"/>
  <c r="U1111" i="2"/>
  <c r="V1111" i="2" s="1"/>
  <c r="U1405" i="2"/>
  <c r="V1405" i="2" s="1"/>
  <c r="U1457" i="2"/>
  <c r="V1457" i="2" s="1"/>
  <c r="U1745" i="2"/>
  <c r="V1745" i="2" s="1"/>
  <c r="U1775" i="2"/>
  <c r="V1775" i="2" s="1"/>
  <c r="U1958" i="2"/>
  <c r="V1958" i="2" s="1"/>
  <c r="U1774" i="2"/>
  <c r="V1774" i="2" s="1"/>
  <c r="U1959" i="2"/>
  <c r="V1959" i="2" s="1"/>
  <c r="U1807" i="2"/>
  <c r="V1807" i="2" s="1"/>
  <c r="U1790" i="2"/>
  <c r="V1790" i="2" s="1"/>
  <c r="U1776" i="2"/>
  <c r="V1776" i="2" s="1"/>
  <c r="U1789" i="2"/>
  <c r="V1789" i="2" s="1"/>
  <c r="U1805" i="2"/>
  <c r="V1805" i="2" s="1"/>
  <c r="U1753" i="2"/>
  <c r="V1753" i="2" s="1"/>
  <c r="U1900" i="2"/>
  <c r="V1900" i="2" s="1"/>
  <c r="U1708" i="2"/>
  <c r="V1708" i="2" s="1"/>
  <c r="U1787" i="2"/>
  <c r="V1787" i="2" s="1"/>
  <c r="U1836" i="2"/>
  <c r="V1836" i="2" s="1"/>
  <c r="U1771" i="2"/>
  <c r="V1771" i="2" s="1"/>
  <c r="U1821" i="2"/>
  <c r="V1821" i="2" s="1"/>
  <c r="U1840" i="2"/>
  <c r="V1840" i="2" s="1"/>
  <c r="U1843" i="2"/>
  <c r="V1843" i="2" s="1"/>
  <c r="U1909" i="2"/>
  <c r="V1909" i="2" s="1"/>
  <c r="U1960" i="2"/>
  <c r="V1960" i="2" s="1"/>
  <c r="U1903" i="2"/>
  <c r="V1903" i="2" s="1"/>
  <c r="U1842" i="2"/>
  <c r="V1842" i="2" s="1"/>
  <c r="U1773" i="2"/>
  <c r="V1773" i="2" s="1"/>
  <c r="U1748" i="2"/>
  <c r="V1748" i="2" s="1"/>
  <c r="U1749" i="2"/>
  <c r="V1749" i="2" s="1"/>
  <c r="U1746" i="2"/>
  <c r="V1746" i="2" s="1"/>
  <c r="U1941" i="2"/>
  <c r="V1941" i="2" s="1"/>
  <c r="U1695" i="2"/>
  <c r="V1695" i="2" s="1"/>
  <c r="U1808" i="2"/>
  <c r="V1808" i="2" s="1"/>
  <c r="U1984" i="2"/>
  <c r="V1984" i="2" s="1"/>
  <c r="U1772" i="2"/>
  <c r="V1772" i="2" s="1"/>
  <c r="U1841" i="2"/>
  <c r="V1841" i="2" s="1"/>
  <c r="U1822" i="2"/>
  <c r="V1822" i="2" s="1"/>
  <c r="U1811" i="2"/>
  <c r="V1811" i="2" s="1"/>
  <c r="U1707" i="2"/>
  <c r="V1707" i="2" s="1"/>
  <c r="U1786" i="2"/>
  <c r="V1786" i="2" s="1"/>
  <c r="U1837" i="2"/>
  <c r="V1837" i="2" s="1"/>
  <c r="U1912" i="2"/>
  <c r="V1912" i="2" s="1"/>
  <c r="U1957" i="2"/>
  <c r="V1957" i="2" s="1"/>
  <c r="U1750" i="2"/>
  <c r="V1750" i="2" s="1"/>
  <c r="U1897" i="2"/>
  <c r="V1897" i="2" s="1"/>
  <c r="U1770" i="2"/>
  <c r="V1770" i="2" s="1"/>
  <c r="U1839" i="2"/>
  <c r="V1839" i="2" s="1"/>
  <c r="U1820" i="2"/>
  <c r="V1820" i="2" s="1"/>
  <c r="U1784" i="2"/>
  <c r="V1784" i="2" s="1"/>
  <c r="U1834" i="2"/>
  <c r="V1834" i="2" s="1"/>
  <c r="U1705" i="2"/>
  <c r="V1705" i="2" s="1"/>
  <c r="U1726" i="2"/>
  <c r="V1726" i="2" s="1"/>
  <c r="U1976" i="2"/>
  <c r="V1976" i="2" s="1"/>
  <c r="U1945" i="2"/>
  <c r="V1945" i="2" s="1"/>
  <c r="U1983" i="2"/>
  <c r="V1983" i="2" s="1"/>
  <c r="U1963" i="2"/>
  <c r="V1963" i="2" s="1"/>
  <c r="U1813" i="2"/>
  <c r="V1813" i="2" s="1"/>
  <c r="U1953" i="2"/>
  <c r="V1953" i="2" s="1"/>
  <c r="U1809" i="2"/>
  <c r="V1809" i="2" s="1"/>
  <c r="U1706" i="2"/>
  <c r="V1706" i="2" s="1"/>
  <c r="U1785" i="2"/>
  <c r="V1785" i="2" s="1"/>
  <c r="U1835" i="2"/>
  <c r="V1835" i="2" s="1"/>
  <c r="U1888" i="2"/>
  <c r="V1888" i="2" s="1"/>
  <c r="U1667" i="2"/>
  <c r="V1667" i="2" s="1"/>
  <c r="U1696" i="2"/>
  <c r="V1696" i="2" s="1"/>
  <c r="U1747" i="2"/>
  <c r="V1747" i="2" s="1"/>
  <c r="U1943" i="2"/>
  <c r="V1943" i="2" s="1"/>
  <c r="U1919" i="2"/>
  <c r="V1919" i="2" s="1"/>
  <c r="U1978" i="2"/>
  <c r="V1978" i="2" s="1"/>
  <c r="U1666" i="2"/>
  <c r="V1666" i="2" s="1"/>
  <c r="U1803" i="2"/>
  <c r="V1803" i="2" s="1"/>
  <c r="U1918" i="2"/>
  <c r="V1918" i="2" s="1"/>
  <c r="U1697" i="2"/>
  <c r="V1697" i="2" s="1"/>
  <c r="U1979" i="2"/>
  <c r="V1979" i="2" s="1"/>
  <c r="U1665" i="2"/>
  <c r="V1665" i="2" s="1"/>
  <c r="U1730" i="2"/>
  <c r="V1730" i="2" s="1"/>
  <c r="U1916" i="2"/>
  <c r="V1916" i="2" s="1"/>
  <c r="U1693" i="2"/>
  <c r="V1693" i="2" s="1"/>
  <c r="U1724" i="2"/>
  <c r="V1724" i="2" s="1"/>
  <c r="U1944" i="2"/>
  <c r="V1944" i="2" s="1"/>
  <c r="U1975" i="2"/>
  <c r="V1975" i="2" s="1"/>
  <c r="U1838" i="2"/>
  <c r="V1838" i="2" s="1"/>
  <c r="U1819" i="2"/>
  <c r="V1819" i="2" s="1"/>
  <c r="U1716" i="2"/>
  <c r="V1716" i="2" s="1"/>
  <c r="U1829" i="2"/>
  <c r="V1829" i="2" s="1"/>
  <c r="U1904" i="2"/>
  <c r="V1904" i="2" s="1"/>
  <c r="U1806" i="2"/>
  <c r="V1806" i="2" s="1"/>
  <c r="U1729" i="2"/>
  <c r="V1729" i="2" s="1"/>
  <c r="U1973" i="2"/>
  <c r="V1973" i="2" s="1"/>
  <c r="U1917" i="2"/>
  <c r="V1917" i="2" s="1"/>
  <c r="U1899" i="2"/>
  <c r="V1899" i="2" s="1"/>
  <c r="U1977" i="2"/>
  <c r="V1977" i="2" s="1"/>
  <c r="U1694" i="2"/>
  <c r="V1694" i="2" s="1"/>
  <c r="U1725" i="2"/>
  <c r="V1725" i="2" s="1"/>
  <c r="U1802" i="2"/>
  <c r="V1802" i="2" s="1"/>
  <c r="U1942" i="2"/>
  <c r="V1942" i="2" s="1"/>
  <c r="U1727" i="2"/>
  <c r="V1727" i="2" s="1"/>
  <c r="U1734" i="2"/>
  <c r="V1734" i="2" s="1"/>
  <c r="U1974" i="2"/>
  <c r="V1974" i="2" s="1"/>
  <c r="U1971" i="2"/>
  <c r="V1971" i="2" s="1"/>
  <c r="U1902" i="2"/>
  <c r="V1902" i="2" s="1"/>
  <c r="U1715" i="2"/>
  <c r="V1715" i="2" s="1"/>
  <c r="U1828" i="2"/>
  <c r="V1828" i="2" s="1"/>
  <c r="U1956" i="2"/>
  <c r="V1956" i="2" s="1"/>
  <c r="U1889" i="2"/>
  <c r="V1889" i="2" s="1"/>
  <c r="U1962" i="2"/>
  <c r="V1962" i="2" s="1"/>
  <c r="U1987" i="2"/>
  <c r="V1987" i="2" s="1"/>
  <c r="U1714" i="2"/>
  <c r="V1714" i="2" s="1"/>
  <c r="U1827" i="2"/>
  <c r="V1827" i="2" s="1"/>
  <c r="U1955" i="2"/>
  <c r="V1955" i="2" s="1"/>
  <c r="U1709" i="2"/>
  <c r="V1709" i="2" s="1"/>
  <c r="U1788" i="2"/>
  <c r="V1788" i="2" s="1"/>
  <c r="U1986" i="2"/>
  <c r="V1986" i="2" s="1"/>
  <c r="U1713" i="2"/>
  <c r="V1713" i="2" s="1"/>
  <c r="U1826" i="2"/>
  <c r="V1826" i="2" s="1"/>
  <c r="U1954" i="2"/>
  <c r="V1954" i="2" s="1"/>
  <c r="U1731" i="2"/>
  <c r="V1731" i="2" s="1"/>
  <c r="U1738" i="2"/>
  <c r="V1738" i="2" s="1"/>
  <c r="U1910" i="2"/>
  <c r="V1910" i="2" s="1"/>
  <c r="U1937" i="2"/>
  <c r="V1937" i="2" s="1"/>
  <c r="U1901" i="2"/>
  <c r="V1901" i="2" s="1"/>
  <c r="U1751" i="2"/>
  <c r="V1751" i="2" s="1"/>
  <c r="U1905" i="2"/>
  <c r="V1905" i="2" s="1"/>
  <c r="U1961" i="2"/>
  <c r="V1961" i="2" s="1"/>
  <c r="U1985" i="2"/>
  <c r="V1985" i="2" s="1"/>
  <c r="U1368" i="2"/>
  <c r="V1368" i="2" s="1"/>
  <c r="U1560" i="2"/>
  <c r="V1560" i="2" s="1"/>
  <c r="U1442" i="2"/>
  <c r="V1442" i="2" s="1"/>
  <c r="U1562" i="2"/>
  <c r="V1562" i="2" s="1"/>
  <c r="U1460" i="2"/>
  <c r="V1460" i="2" s="1"/>
  <c r="U1531" i="2"/>
  <c r="V1531" i="2" s="1"/>
  <c r="U1565" i="2"/>
  <c r="V1565" i="2" s="1"/>
  <c r="U1529" i="2"/>
  <c r="V1529" i="2" s="1"/>
  <c r="U1561" i="2"/>
  <c r="V1561" i="2" s="1"/>
  <c r="U1573" i="2"/>
  <c r="V1573" i="2" s="1"/>
  <c r="U959" i="2"/>
  <c r="V959" i="2" s="1"/>
  <c r="U1557" i="2"/>
  <c r="V1557" i="2" s="1"/>
  <c r="U653" i="2"/>
  <c r="V653" i="2" s="1"/>
  <c r="U1226" i="2"/>
  <c r="V1226" i="2" s="1"/>
  <c r="U911" i="2"/>
  <c r="V911" i="2" s="1"/>
  <c r="U1112" i="2"/>
  <c r="V1112" i="2" s="1"/>
  <c r="U1530" i="2"/>
  <c r="V1530" i="2" s="1"/>
  <c r="U1578" i="2"/>
  <c r="V1578" i="2" s="1"/>
  <c r="U1081" i="2"/>
  <c r="V1081" i="2" s="1"/>
  <c r="U964" i="2"/>
  <c r="V964" i="2" s="1"/>
  <c r="U772" i="2"/>
  <c r="V772" i="2" s="1"/>
  <c r="U1595" i="2"/>
  <c r="V1595" i="2" s="1"/>
  <c r="U738" i="2"/>
  <c r="V738" i="2" s="1"/>
  <c r="U1590" i="2"/>
  <c r="V1590" i="2" s="1"/>
  <c r="U1659" i="2"/>
  <c r="V1659" i="2" s="1"/>
  <c r="U1464" i="2"/>
  <c r="V1464" i="2" s="1"/>
  <c r="U1592" i="2"/>
  <c r="V1592" i="2" s="1"/>
  <c r="U1580" i="2"/>
  <c r="V1580" i="2" s="1"/>
  <c r="U786" i="2"/>
  <c r="V786" i="2" s="1"/>
  <c r="U626" i="2"/>
  <c r="V626" i="2" s="1"/>
  <c r="U1122" i="2"/>
  <c r="V1122" i="2" s="1"/>
  <c r="U1057" i="2"/>
  <c r="V1057" i="2" s="1"/>
  <c r="U1089" i="2"/>
  <c r="V1089" i="2" s="1"/>
  <c r="U1564" i="2"/>
  <c r="V1564" i="2" s="1"/>
  <c r="U1223" i="2"/>
  <c r="V1223" i="2" s="1"/>
  <c r="U1596" i="2"/>
  <c r="V1596" i="2" s="1"/>
  <c r="U1589" i="2"/>
  <c r="V1589" i="2" s="1"/>
  <c r="U1289" i="2"/>
  <c r="V1289" i="2" s="1"/>
  <c r="U756" i="2"/>
  <c r="V756" i="2" s="1"/>
  <c r="U1579" i="2"/>
  <c r="V1579" i="2" s="1"/>
  <c r="U1577" i="2"/>
  <c r="V1577" i="2" s="1"/>
  <c r="U1571" i="2"/>
  <c r="V1571" i="2" s="1"/>
  <c r="U1591" i="2"/>
  <c r="V1591" i="2" s="1"/>
  <c r="U1325" i="2"/>
  <c r="V1325" i="2" s="1"/>
  <c r="U1563" i="2"/>
  <c r="V1563" i="2" s="1"/>
  <c r="U1568" i="2"/>
  <c r="V1568" i="2" s="1"/>
  <c r="U1424" i="2"/>
  <c r="V1424" i="2" s="1"/>
  <c r="U1338" i="2"/>
  <c r="V1338" i="2" s="1"/>
  <c r="U1067" i="2"/>
  <c r="V1067" i="2" s="1"/>
  <c r="U1217" i="2"/>
  <c r="V1217" i="2" s="1"/>
  <c r="U746" i="2"/>
  <c r="V746" i="2" s="1"/>
  <c r="U941" i="2"/>
  <c r="V941" i="2" s="1"/>
  <c r="U1151" i="2"/>
  <c r="V1151" i="2" s="1"/>
  <c r="U1555" i="2"/>
  <c r="V1555" i="2" s="1"/>
  <c r="U1116" i="2"/>
  <c r="V1116" i="2" s="1"/>
  <c r="U1597" i="2"/>
  <c r="V1597" i="2" s="1"/>
  <c r="U1438" i="2"/>
  <c r="V1438" i="2" s="1"/>
  <c r="U1572" i="2"/>
  <c r="V1572" i="2" s="1"/>
  <c r="U1658" i="2"/>
  <c r="V1658" i="2" s="1"/>
  <c r="U971" i="2"/>
  <c r="V971" i="2" s="1"/>
  <c r="U1588" i="2"/>
  <c r="V1588" i="2" s="1"/>
  <c r="U1584" i="2"/>
  <c r="V1584" i="2" s="1"/>
  <c r="U1392" i="2"/>
  <c r="V1392" i="2" s="1"/>
  <c r="U683" i="2"/>
  <c r="V683" i="2" s="1"/>
  <c r="U794" i="2"/>
  <c r="V794" i="2" s="1"/>
  <c r="U1576" i="2"/>
  <c r="V1576" i="2" s="1"/>
  <c r="U1656" i="2"/>
  <c r="V1656" i="2" s="1"/>
  <c r="U900" i="2"/>
  <c r="V900" i="2" s="1"/>
  <c r="U1386" i="2"/>
  <c r="V1386" i="2" s="1"/>
  <c r="U680" i="2"/>
  <c r="V680" i="2" s="1"/>
  <c r="U753" i="2"/>
  <c r="V753" i="2" s="1"/>
  <c r="U1570" i="2"/>
  <c r="V1570" i="2" s="1"/>
  <c r="U894" i="2"/>
  <c r="V894" i="2" s="1"/>
  <c r="U1344" i="2"/>
  <c r="V1344" i="2" s="1"/>
  <c r="U1587" i="2"/>
  <c r="V1587" i="2" s="1"/>
  <c r="U1583" i="2"/>
  <c r="V1583" i="2" s="1"/>
  <c r="U1575" i="2"/>
  <c r="V1575" i="2" s="1"/>
  <c r="U1569" i="2"/>
  <c r="V1569" i="2" s="1"/>
  <c r="U1410" i="2"/>
  <c r="V1410" i="2" s="1"/>
  <c r="U1200" i="2"/>
  <c r="V1200" i="2" s="1"/>
  <c r="U770" i="2"/>
  <c r="V770" i="2" s="1"/>
  <c r="U1350" i="2"/>
  <c r="V1350" i="2" s="1"/>
  <c r="U1585" i="2"/>
  <c r="V1585" i="2" s="1"/>
  <c r="U1567" i="2"/>
  <c r="V1567" i="2" s="1"/>
  <c r="U929" i="2"/>
  <c r="V929" i="2" s="1"/>
  <c r="U1574" i="2"/>
  <c r="V1574" i="2" s="1"/>
  <c r="U1549" i="2"/>
  <c r="V1549" i="2" s="1"/>
  <c r="U1229" i="2"/>
  <c r="V1229" i="2" s="1"/>
  <c r="U767" i="2"/>
  <c r="V767" i="2" s="1"/>
  <c r="U1556" i="2"/>
  <c r="V1556" i="2" s="1"/>
  <c r="U637" i="2"/>
  <c r="V637" i="2" s="1"/>
  <c r="U1417" i="2"/>
  <c r="V1417" i="2" s="1"/>
  <c r="U1008" i="2"/>
  <c r="V1008" i="2" s="1"/>
  <c r="U1559" i="2"/>
  <c r="V1559" i="2" s="1"/>
  <c r="U671" i="2"/>
  <c r="V671" i="2" s="1"/>
  <c r="U1535" i="2"/>
  <c r="V1535" i="2" s="1"/>
  <c r="U1594" i="2"/>
  <c r="V1594" i="2" s="1"/>
  <c r="U1051" i="2"/>
  <c r="V1051" i="2" s="1"/>
  <c r="U704" i="2"/>
  <c r="V704" i="2" s="1"/>
  <c r="U1489" i="2"/>
  <c r="V1489" i="2" s="1"/>
  <c r="U1582" i="2"/>
  <c r="V1582" i="2" s="1"/>
  <c r="U1095" i="2"/>
  <c r="V1095" i="2" s="1"/>
  <c r="U1593" i="2"/>
  <c r="V1593" i="2" s="1"/>
  <c r="U1660" i="2"/>
  <c r="V1660" i="2" s="1"/>
  <c r="U632" i="2"/>
  <c r="V632" i="2" s="1"/>
  <c r="U1070" i="2"/>
  <c r="V1070" i="2" s="1"/>
  <c r="U707" i="2"/>
  <c r="V707" i="2" s="1"/>
  <c r="U1272" i="2"/>
  <c r="V1272" i="2" s="1"/>
  <c r="U1581" i="2"/>
  <c r="V1581" i="2" s="1"/>
  <c r="U1513" i="2"/>
  <c r="V1513" i="2" s="1"/>
  <c r="U1389" i="2"/>
  <c r="V1389" i="2" s="1"/>
  <c r="U1558" i="2"/>
  <c r="V1558" i="2" s="1"/>
  <c r="U1466" i="2"/>
  <c r="V1466" i="2" s="1"/>
  <c r="U1524" i="2"/>
  <c r="V1524" i="2" s="1"/>
  <c r="U1515" i="2"/>
  <c r="V1515" i="2" s="1"/>
  <c r="U1523" i="2"/>
  <c r="V1523" i="2" s="1"/>
  <c r="U1521" i="2"/>
  <c r="V1521" i="2" s="1"/>
  <c r="U1516" i="2"/>
  <c r="V1516" i="2" s="1"/>
  <c r="U1525" i="2"/>
  <c r="V1525" i="2" s="1"/>
  <c r="U1518" i="2"/>
  <c r="V1518" i="2" s="1"/>
  <c r="U1514" i="2"/>
  <c r="V1514" i="2" s="1"/>
  <c r="U1517" i="2"/>
  <c r="V1517" i="2" s="1"/>
  <c r="U1490" i="2"/>
  <c r="V1490" i="2" s="1"/>
  <c r="U1185" i="2"/>
  <c r="V1185" i="2" s="1"/>
  <c r="U1317" i="2"/>
  <c r="V1317" i="2" s="1"/>
  <c r="U1086" i="2"/>
  <c r="V1086" i="2" s="1"/>
  <c r="U1096" i="2"/>
  <c r="V1096" i="2" s="1"/>
  <c r="U1204" i="2"/>
  <c r="V1204" i="2" s="1"/>
  <c r="U1234" i="2"/>
  <c r="V1234" i="2" s="1"/>
  <c r="U1352" i="2"/>
  <c r="V1352" i="2" s="1"/>
  <c r="U1418" i="2"/>
  <c r="V1418" i="2" s="1"/>
  <c r="U1120" i="2"/>
  <c r="V1120" i="2" s="1"/>
  <c r="U1210" i="2"/>
  <c r="V1210" i="2" s="1"/>
  <c r="U1437" i="2"/>
  <c r="V1437" i="2" s="1"/>
  <c r="U960" i="2"/>
  <c r="V960" i="2" s="1"/>
  <c r="U1085" i="2"/>
  <c r="V1085" i="2" s="1"/>
  <c r="U1292" i="2"/>
  <c r="V1292" i="2" s="1"/>
  <c r="U1121" i="2"/>
  <c r="V1121" i="2" s="1"/>
  <c r="U1193" i="2"/>
  <c r="V1193" i="2" s="1"/>
  <c r="U931" i="2"/>
  <c r="V931" i="2" s="1"/>
  <c r="U1084" i="2"/>
  <c r="V1084" i="2" s="1"/>
  <c r="U1077" i="2"/>
  <c r="V1077" i="2" s="1"/>
  <c r="U1415" i="2"/>
  <c r="V1415" i="2" s="1"/>
  <c r="U1271" i="2"/>
  <c r="V1271" i="2" s="1"/>
  <c r="U1195" i="2"/>
  <c r="V1195" i="2" s="1"/>
  <c r="U930" i="2"/>
  <c r="V930" i="2" s="1"/>
  <c r="U1235" i="2"/>
  <c r="V1235" i="2" s="1"/>
  <c r="U1192" i="2"/>
  <c r="V1192" i="2" s="1"/>
  <c r="U912" i="2"/>
  <c r="V912" i="2" s="1"/>
  <c r="U1113" i="2"/>
  <c r="V1113" i="2" s="1"/>
  <c r="U1322" i="2"/>
  <c r="V1322" i="2" s="1"/>
  <c r="U981" i="2"/>
  <c r="V981" i="2" s="1"/>
  <c r="U1196" i="2"/>
  <c r="V1196" i="2" s="1"/>
  <c r="U1207" i="2"/>
  <c r="V1207" i="2" s="1"/>
  <c r="U1171" i="2"/>
  <c r="V1171" i="2" s="1"/>
  <c r="U1184" i="2"/>
  <c r="V1184" i="2" s="1"/>
  <c r="U1082" i="2"/>
  <c r="V1082" i="2" s="1"/>
  <c r="U1194" i="2"/>
  <c r="V1194" i="2" s="1"/>
  <c r="U1087" i="2"/>
  <c r="V1087" i="2" s="1"/>
  <c r="U965" i="2"/>
  <c r="V965" i="2" s="1"/>
  <c r="U1461" i="2"/>
  <c r="V1461" i="2" s="1"/>
  <c r="U1191" i="2"/>
  <c r="V1191" i="2" s="1"/>
  <c r="U1212" i="2"/>
  <c r="V1212" i="2" s="1"/>
  <c r="U1230" i="2"/>
  <c r="V1230" i="2" s="1"/>
  <c r="U1145" i="2"/>
  <c r="V1145" i="2" s="1"/>
  <c r="U1119" i="2"/>
  <c r="V1119" i="2" s="1"/>
  <c r="U1398" i="2"/>
  <c r="V1398" i="2" s="1"/>
  <c r="U1052" i="2"/>
  <c r="V1052" i="2" s="1"/>
  <c r="U1275" i="2"/>
  <c r="V1275" i="2" s="1"/>
  <c r="U961" i="2"/>
  <c r="V961" i="2" s="1"/>
  <c r="U1104" i="2"/>
  <c r="V1104" i="2" s="1"/>
  <c r="U1396" i="2"/>
  <c r="V1396" i="2" s="1"/>
  <c r="U1076" i="2"/>
  <c r="V1076" i="2" s="1"/>
  <c r="U1190" i="2"/>
  <c r="V1190" i="2" s="1"/>
  <c r="U946" i="2"/>
  <c r="V946" i="2" s="1"/>
  <c r="U1419" i="2"/>
  <c r="V1419" i="2" s="1"/>
  <c r="U1369" i="2"/>
  <c r="V1369" i="2" s="1"/>
  <c r="U1078" i="2"/>
  <c r="V1078" i="2" s="1"/>
  <c r="U1440" i="2"/>
  <c r="V1440" i="2" s="1"/>
  <c r="U1276" i="2"/>
  <c r="V1276" i="2" s="1"/>
  <c r="U966" i="2"/>
  <c r="V966" i="2" s="1"/>
  <c r="U1434" i="2"/>
  <c r="V1434" i="2" s="1"/>
  <c r="U1211" i="2"/>
  <c r="V1211" i="2" s="1"/>
  <c r="U1376" i="2"/>
  <c r="V1376" i="2" s="1"/>
  <c r="U1206" i="2"/>
  <c r="V1206" i="2" s="1"/>
  <c r="U1319" i="2"/>
  <c r="V1319" i="2" s="1"/>
  <c r="U1315" i="2"/>
  <c r="V1315" i="2" s="1"/>
  <c r="U1097" i="2"/>
  <c r="V1097" i="2" s="1"/>
  <c r="U1198" i="2"/>
  <c r="V1198" i="2" s="1"/>
  <c r="U1088" i="2"/>
  <c r="V1088" i="2" s="1"/>
  <c r="U1397" i="2"/>
  <c r="V1397" i="2" s="1"/>
  <c r="U1073" i="2"/>
  <c r="V1073" i="2" s="1"/>
  <c r="U1101" i="2"/>
  <c r="V1101" i="2" s="1"/>
  <c r="U1125" i="2"/>
  <c r="V1125" i="2" s="1"/>
  <c r="U1388" i="2"/>
  <c r="V1388" i="2" s="1"/>
  <c r="U1308" i="2"/>
  <c r="V1308" i="2" s="1"/>
  <c r="U1224" i="2"/>
  <c r="V1224" i="2" s="1"/>
  <c r="U1068" i="2"/>
  <c r="V1068" i="2" s="1"/>
  <c r="U1339" i="2"/>
  <c r="V1339" i="2" s="1"/>
  <c r="U1218" i="2"/>
  <c r="V1218" i="2" s="1"/>
  <c r="U972" i="2"/>
  <c r="V972" i="2" s="1"/>
  <c r="U1147" i="2"/>
  <c r="V1147" i="2" s="1"/>
  <c r="U1118" i="2"/>
  <c r="V1118" i="2" s="1"/>
  <c r="U1413" i="2"/>
  <c r="V1413" i="2" s="1"/>
  <c r="U1465" i="2"/>
  <c r="V1465" i="2" s="1"/>
  <c r="U1090" i="2"/>
  <c r="V1090" i="2" s="1"/>
  <c r="U1058" i="2"/>
  <c r="V1058" i="2" s="1"/>
  <c r="U1123" i="2"/>
  <c r="V1123" i="2" s="1"/>
  <c r="U1316" i="2"/>
  <c r="V1316" i="2" s="1"/>
  <c r="U1102" i="2"/>
  <c r="V1102" i="2" s="1"/>
  <c r="U1074" i="2"/>
  <c r="V1074" i="2" s="1"/>
  <c r="U1080" i="2"/>
  <c r="V1080" i="2" s="1"/>
  <c r="U1394" i="2"/>
  <c r="V1394" i="2" s="1"/>
  <c r="U1318" i="2"/>
  <c r="V1318" i="2" s="1"/>
  <c r="U1098" i="2"/>
  <c r="V1098" i="2" s="1"/>
  <c r="U1256" i="2"/>
  <c r="V1256" i="2" s="1"/>
  <c r="U1393" i="2"/>
  <c r="V1393" i="2" s="1"/>
  <c r="U1367" i="2"/>
  <c r="V1367" i="2" s="1"/>
  <c r="U1105" i="2"/>
  <c r="V1105" i="2" s="1"/>
  <c r="U1079" i="2"/>
  <c r="V1079" i="2" s="1"/>
  <c r="U1307" i="2"/>
  <c r="V1307" i="2" s="1"/>
  <c r="U1328" i="2"/>
  <c r="V1328" i="2" s="1"/>
  <c r="U1387" i="2"/>
  <c r="V1387" i="2" s="1"/>
  <c r="U1100" i="2"/>
  <c r="V1100" i="2" s="1"/>
  <c r="U1072" i="2"/>
  <c r="V1072" i="2" s="1"/>
  <c r="U1391" i="2"/>
  <c r="V1391" i="2" s="1"/>
  <c r="U1345" i="2"/>
  <c r="V1345" i="2" s="1"/>
  <c r="U1117" i="2"/>
  <c r="V1117" i="2" s="1"/>
  <c r="U1414" i="2"/>
  <c r="V1414" i="2" s="1"/>
  <c r="U1390" i="2"/>
  <c r="V1390" i="2" s="1"/>
  <c r="U1126" i="2"/>
  <c r="V1126" i="2" s="1"/>
  <c r="U1255" i="2"/>
  <c r="V1255" i="2" s="1"/>
  <c r="U1103" i="2"/>
  <c r="V1103" i="2" s="1"/>
  <c r="U1075" i="2"/>
  <c r="V1075" i="2" s="1"/>
  <c r="U1411" i="2"/>
  <c r="V1411" i="2" s="1"/>
  <c r="U1197" i="2"/>
  <c r="V1197" i="2" s="1"/>
  <c r="U1205" i="2"/>
  <c r="V1205" i="2" s="1"/>
  <c r="U1422" i="2"/>
  <c r="V1422" i="2" s="1"/>
  <c r="U1463" i="2"/>
  <c r="V1463" i="2" s="1"/>
  <c r="U934" i="2"/>
  <c r="V934" i="2" s="1"/>
  <c r="U967" i="2"/>
  <c r="V967" i="2" s="1"/>
  <c r="U1277" i="2"/>
  <c r="V1277" i="2" s="1"/>
  <c r="U1310" i="2"/>
  <c r="V1310" i="2" s="1"/>
  <c r="U1297" i="2"/>
  <c r="V1297" i="2" s="1"/>
  <c r="U1083" i="2"/>
  <c r="V1083" i="2" s="1"/>
  <c r="U1351" i="2"/>
  <c r="V1351" i="2" s="1"/>
  <c r="U1421" i="2"/>
  <c r="V1421" i="2" s="1"/>
  <c r="U1462" i="2"/>
  <c r="V1462" i="2" s="1"/>
  <c r="U1071" i="2"/>
  <c r="V1071" i="2" s="1"/>
  <c r="U1099" i="2"/>
  <c r="V1099" i="2" s="1"/>
  <c r="U1273" i="2"/>
  <c r="V1273" i="2" s="1"/>
  <c r="U1202" i="2"/>
  <c r="V1202" i="2" s="1"/>
  <c r="U1412" i="2"/>
  <c r="V1412" i="2" s="1"/>
  <c r="U1250" i="2"/>
  <c r="V1250" i="2" s="1"/>
  <c r="U1240" i="2"/>
  <c r="V1240" i="2" s="1"/>
  <c r="U659" i="2"/>
  <c r="V659" i="2" s="1"/>
  <c r="U1138" i="2"/>
  <c r="V1138" i="2" s="1"/>
  <c r="U1382" i="2"/>
  <c r="V1382" i="2" s="1"/>
  <c r="U925" i="2"/>
  <c r="V925" i="2" s="1"/>
  <c r="U1379" i="2"/>
  <c r="V1379" i="2" s="1"/>
  <c r="U1239" i="2"/>
  <c r="V1239" i="2" s="1"/>
  <c r="U658" i="2"/>
  <c r="V658" i="2" s="1"/>
  <c r="U1065" i="2"/>
  <c r="V1065" i="2" s="1"/>
  <c r="U1141" i="2"/>
  <c r="V1141" i="2" s="1"/>
  <c r="U1347" i="2"/>
  <c r="V1347" i="2" s="1"/>
  <c r="U1251" i="2"/>
  <c r="V1251" i="2" s="1"/>
  <c r="U1477" i="2"/>
  <c r="V1477" i="2" s="1"/>
  <c r="U1269" i="2"/>
  <c r="V1269" i="2" s="1"/>
  <c r="U1327" i="2"/>
  <c r="V1327" i="2" s="1"/>
  <c r="U1326" i="2"/>
  <c r="V1326" i="2" s="1"/>
  <c r="U1216" i="2"/>
  <c r="V1216" i="2" s="1"/>
  <c r="U1429" i="2"/>
  <c r="V1429" i="2" s="1"/>
  <c r="U1348" i="2"/>
  <c r="V1348" i="2" s="1"/>
  <c r="U1474" i="2"/>
  <c r="V1474" i="2" s="1"/>
  <c r="U1238" i="2"/>
  <c r="V1238" i="2" s="1"/>
  <c r="U1373" i="2"/>
  <c r="V1373" i="2" s="1"/>
  <c r="U1370" i="2"/>
  <c r="V1370" i="2" s="1"/>
  <c r="U1133" i="2"/>
  <c r="V1133" i="2" s="1"/>
  <c r="U1378" i="2"/>
  <c r="V1378" i="2" s="1"/>
  <c r="U1241" i="2"/>
  <c r="V1241" i="2" s="1"/>
  <c r="U1252" i="2"/>
  <c r="V1252" i="2" s="1"/>
  <c r="U1214" i="2"/>
  <c r="V1214" i="2" s="1"/>
  <c r="U1471" i="2"/>
  <c r="V1471" i="2" s="1"/>
  <c r="U1478" i="2"/>
  <c r="V1478" i="2" s="1"/>
  <c r="U1430" i="2"/>
  <c r="V1430" i="2" s="1"/>
  <c r="U1433" i="2"/>
  <c r="V1433" i="2" s="1"/>
  <c r="U1377" i="2"/>
  <c r="V1377" i="2" s="1"/>
  <c r="U1432" i="2"/>
  <c r="V1432" i="2" s="1"/>
  <c r="U1482" i="2"/>
  <c r="V1482" i="2" s="1"/>
  <c r="U1215" i="2"/>
  <c r="V1215" i="2" s="1"/>
  <c r="U689" i="2"/>
  <c r="V689" i="2" s="1"/>
  <c r="U771" i="2"/>
  <c r="V771" i="2" s="1"/>
  <c r="U1000" i="2"/>
  <c r="V1000" i="2" s="1"/>
  <c r="U922" i="2"/>
  <c r="V922" i="2" s="1"/>
  <c r="U1244" i="2"/>
  <c r="V1244" i="2" s="1"/>
  <c r="U1407" i="2"/>
  <c r="V1407" i="2" s="1"/>
  <c r="U757" i="2"/>
  <c r="V757" i="2" s="1"/>
  <c r="U1371" i="2"/>
  <c r="V1371" i="2" s="1"/>
  <c r="U1140" i="2"/>
  <c r="V1140" i="2" s="1"/>
  <c r="U1354" i="2"/>
  <c r="V1354" i="2" s="1"/>
  <c r="U694" i="2"/>
  <c r="V694" i="2" s="1"/>
  <c r="U987" i="2"/>
  <c r="V987" i="2" s="1"/>
  <c r="U676" i="2"/>
  <c r="V676" i="2" s="1"/>
  <c r="U1006" i="2"/>
  <c r="V1006" i="2" s="1"/>
  <c r="U1249" i="2"/>
  <c r="V1249" i="2" s="1"/>
  <c r="U669" i="2"/>
  <c r="V669" i="2" s="1"/>
  <c r="U949" i="2"/>
  <c r="V949" i="2" s="1"/>
  <c r="U1305" i="2"/>
  <c r="V1305" i="2" s="1"/>
  <c r="U661" i="2"/>
  <c r="V661" i="2" s="1"/>
  <c r="U1170" i="2"/>
  <c r="V1170" i="2" s="1"/>
  <c r="U766" i="2"/>
  <c r="V766" i="2" s="1"/>
  <c r="U937" i="2"/>
  <c r="V937" i="2" s="1"/>
  <c r="U1295" i="2"/>
  <c r="V1295" i="2" s="1"/>
  <c r="U1037" i="2"/>
  <c r="V1037" i="2" s="1"/>
  <c r="U685" i="2"/>
  <c r="V685" i="2" s="1"/>
  <c r="U952" i="2"/>
  <c r="V952" i="2" s="1"/>
  <c r="U1136" i="2"/>
  <c r="V1136" i="2" s="1"/>
  <c r="U1012" i="2"/>
  <c r="V1012" i="2" s="1"/>
  <c r="U1130" i="2"/>
  <c r="V1130" i="2" s="1"/>
  <c r="U1186" i="2"/>
  <c r="V1186" i="2" s="1"/>
  <c r="U1158" i="2"/>
  <c r="V1158" i="2" s="1"/>
  <c r="U1302" i="2"/>
  <c r="V1302" i="2" s="1"/>
  <c r="U1313" i="2"/>
  <c r="V1313" i="2" s="1"/>
  <c r="U1450" i="2"/>
  <c r="V1450" i="2" s="1"/>
  <c r="U688" i="2"/>
  <c r="V688" i="2" s="1"/>
  <c r="U761" i="2"/>
  <c r="V761" i="2" s="1"/>
  <c r="U799" i="2"/>
  <c r="V799" i="2" s="1"/>
  <c r="U1188" i="2"/>
  <c r="V1188" i="2" s="1"/>
  <c r="U1320" i="2"/>
  <c r="V1320" i="2" s="1"/>
  <c r="U1144" i="2"/>
  <c r="V1144" i="2" s="1"/>
  <c r="U1453" i="2"/>
  <c r="V1453" i="2" s="1"/>
  <c r="U1270" i="2"/>
  <c r="V1270" i="2" s="1"/>
  <c r="U1028" i="2"/>
  <c r="V1028" i="2" s="1"/>
  <c r="U1203" i="2"/>
  <c r="V1203" i="2" s="1"/>
  <c r="U701" i="2"/>
  <c r="V701" i="2" s="1"/>
  <c r="U945" i="2"/>
  <c r="V945" i="2" s="1"/>
  <c r="U693" i="2"/>
  <c r="V693" i="2" s="1"/>
  <c r="U986" i="2"/>
  <c r="V986" i="2" s="1"/>
  <c r="U933" i="2"/>
  <c r="V933" i="2" s="1"/>
  <c r="U1291" i="2"/>
  <c r="V1291" i="2" s="1"/>
  <c r="U675" i="2"/>
  <c r="V675" i="2" s="1"/>
  <c r="U1005" i="2"/>
  <c r="V1005" i="2" s="1"/>
  <c r="U1248" i="2"/>
  <c r="V1248" i="2" s="1"/>
  <c r="U1436" i="2"/>
  <c r="V1436" i="2" s="1"/>
  <c r="U1375" i="2"/>
  <c r="V1375" i="2" s="1"/>
  <c r="U709" i="2"/>
  <c r="V709" i="2" s="1"/>
  <c r="U1153" i="2"/>
  <c r="V1153" i="2" s="1"/>
  <c r="U1346" i="2"/>
  <c r="V1346" i="2" s="1"/>
  <c r="U975" i="2"/>
  <c r="V975" i="2" s="1"/>
  <c r="U1280" i="2"/>
  <c r="V1280" i="2" s="1"/>
  <c r="U1402" i="2"/>
  <c r="V1402" i="2" s="1"/>
  <c r="U768" i="2"/>
  <c r="V768" i="2" s="1"/>
  <c r="U1063" i="2"/>
  <c r="V1063" i="2" s="1"/>
  <c r="U1201" i="2"/>
  <c r="V1201" i="2" s="1"/>
  <c r="U1286" i="2"/>
  <c r="V1286" i="2" s="1"/>
  <c r="U1263" i="2"/>
  <c r="V1263" i="2" s="1"/>
  <c r="U1485" i="2"/>
  <c r="V1485" i="2" s="1"/>
  <c r="U739" i="2"/>
  <c r="V739" i="2" s="1"/>
  <c r="U957" i="2"/>
  <c r="V957" i="2" s="1"/>
  <c r="U1134" i="2"/>
  <c r="V1134" i="2" s="1"/>
  <c r="U773" i="2"/>
  <c r="V773" i="2" s="1"/>
  <c r="U1227" i="2"/>
  <c r="V1227" i="2" s="1"/>
  <c r="U639" i="2"/>
  <c r="V639" i="2" s="1"/>
  <c r="U1143" i="2"/>
  <c r="V1143" i="2" s="1"/>
  <c r="U1258" i="2"/>
  <c r="V1258" i="2" s="1"/>
  <c r="U1468" i="2"/>
  <c r="V1468" i="2" s="1"/>
  <c r="U1007" i="2"/>
  <c r="V1007" i="2" s="1"/>
  <c r="U1268" i="2"/>
  <c r="V1268" i="2" s="1"/>
  <c r="U1488" i="2"/>
  <c r="V1488" i="2" s="1"/>
  <c r="U1469" i="2"/>
  <c r="V1469" i="2" s="1"/>
  <c r="U449" i="2"/>
  <c r="V449" i="2" s="1"/>
  <c r="U660" i="2"/>
  <c r="V660" i="2" s="1"/>
  <c r="U1169" i="2"/>
  <c r="V1169" i="2" s="1"/>
  <c r="U700" i="2"/>
  <c r="V700" i="2" s="1"/>
  <c r="U944" i="2"/>
  <c r="V944" i="2" s="1"/>
  <c r="U692" i="2"/>
  <c r="V692" i="2" s="1"/>
  <c r="U1021" i="2"/>
  <c r="V1021" i="2" s="1"/>
  <c r="U1426" i="2"/>
  <c r="V1426" i="2" s="1"/>
  <c r="U1476" i="2"/>
  <c r="V1476" i="2" s="1"/>
  <c r="U674" i="2"/>
  <c r="V674" i="2" s="1"/>
  <c r="U1004" i="2"/>
  <c r="V1004" i="2" s="1"/>
  <c r="U1247" i="2"/>
  <c r="V1247" i="2" s="1"/>
  <c r="U1435" i="2"/>
  <c r="V1435" i="2" s="1"/>
  <c r="U667" i="2"/>
  <c r="V667" i="2" s="1"/>
  <c r="U947" i="2"/>
  <c r="V947" i="2" s="1"/>
  <c r="U1298" i="2"/>
  <c r="V1298" i="2" s="1"/>
  <c r="U1431" i="2"/>
  <c r="V1431" i="2" s="1"/>
  <c r="U963" i="2"/>
  <c r="V963" i="2" s="1"/>
  <c r="U668" i="2"/>
  <c r="V668" i="2" s="1"/>
  <c r="U948" i="2"/>
  <c r="V948" i="2" s="1"/>
  <c r="U1304" i="2"/>
  <c r="V1304" i="2" s="1"/>
  <c r="U956" i="2"/>
  <c r="V956" i="2" s="1"/>
  <c r="U1022" i="2"/>
  <c r="V1022" i="2" s="1"/>
  <c r="U1332" i="2"/>
  <c r="V1332" i="2" s="1"/>
  <c r="U1365" i="2"/>
  <c r="V1365" i="2" s="1"/>
  <c r="U955" i="2"/>
  <c r="V955" i="2" s="1"/>
  <c r="U1017" i="2"/>
  <c r="V1017" i="2" s="1"/>
  <c r="U1355" i="2"/>
  <c r="V1355" i="2" s="1"/>
  <c r="U1331" i="2"/>
  <c r="V1331" i="2" s="1"/>
  <c r="U630" i="2"/>
  <c r="V630" i="2" s="1"/>
  <c r="U953" i="2"/>
  <c r="V953" i="2" s="1"/>
  <c r="U1189" i="2"/>
  <c r="V1189" i="2" s="1"/>
  <c r="U1152" i="2"/>
  <c r="V1152" i="2" s="1"/>
  <c r="U1321" i="2"/>
  <c r="V1321" i="2" s="1"/>
  <c r="U798" i="2"/>
  <c r="V798" i="2" s="1"/>
  <c r="U687" i="2"/>
  <c r="V687" i="2" s="1"/>
  <c r="U1014" i="2"/>
  <c r="V1014" i="2" s="1"/>
  <c r="U1132" i="2"/>
  <c r="V1132" i="2" s="1"/>
  <c r="U1160" i="2"/>
  <c r="V1160" i="2" s="1"/>
  <c r="U1452" i="2"/>
  <c r="V1452" i="2" s="1"/>
  <c r="U1314" i="2"/>
  <c r="V1314" i="2" s="1"/>
  <c r="U1303" i="2"/>
  <c r="V1303" i="2" s="1"/>
  <c r="U762" i="2"/>
  <c r="V762" i="2" s="1"/>
  <c r="U1213" i="2"/>
  <c r="V1213" i="2" s="1"/>
  <c r="U638" i="2"/>
  <c r="V638" i="2" s="1"/>
  <c r="U1142" i="2"/>
  <c r="V1142" i="2" s="1"/>
  <c r="U1323" i="2"/>
  <c r="V1323" i="2" s="1"/>
  <c r="U699" i="2"/>
  <c r="V699" i="2" s="1"/>
  <c r="U943" i="2"/>
  <c r="V943" i="2" s="1"/>
  <c r="U691" i="2"/>
  <c r="V691" i="2" s="1"/>
  <c r="U1002" i="2"/>
  <c r="V1002" i="2" s="1"/>
  <c r="U1246" i="2"/>
  <c r="V1246" i="2" s="1"/>
  <c r="U924" i="2"/>
  <c r="V924" i="2" s="1"/>
  <c r="U1425" i="2"/>
  <c r="V1425" i="2" s="1"/>
  <c r="U1475" i="2"/>
  <c r="V1475" i="2" s="1"/>
  <c r="U673" i="2"/>
  <c r="V673" i="2" s="1"/>
  <c r="U1003" i="2"/>
  <c r="V1003" i="2" s="1"/>
  <c r="U1209" i="2"/>
  <c r="V1209" i="2" s="1"/>
  <c r="U938" i="2"/>
  <c r="V938" i="2" s="1"/>
  <c r="U1059" i="2"/>
  <c r="V1059" i="2" s="1"/>
  <c r="U666" i="2"/>
  <c r="V666" i="2" s="1"/>
  <c r="U1177" i="2"/>
  <c r="V1177" i="2" s="1"/>
  <c r="U919" i="2"/>
  <c r="V919" i="2" s="1"/>
  <c r="U1267" i="2"/>
  <c r="V1267" i="2" s="1"/>
  <c r="U1261" i="2"/>
  <c r="V1261" i="2" s="1"/>
  <c r="U655" i="2"/>
  <c r="V655" i="2" s="1"/>
  <c r="U1264" i="2"/>
  <c r="V1264" i="2" s="1"/>
  <c r="U1486" i="2"/>
  <c r="V1486" i="2" s="1"/>
  <c r="U1023" i="2"/>
  <c r="V1023" i="2" s="1"/>
  <c r="U1366" i="2"/>
  <c r="V1366" i="2" s="1"/>
  <c r="U1333" i="2"/>
  <c r="V1333" i="2" s="1"/>
  <c r="U705" i="2"/>
  <c r="V705" i="2" s="1"/>
  <c r="U980" i="2"/>
  <c r="V980" i="2" s="1"/>
  <c r="U1108" i="2"/>
  <c r="V1108" i="2" s="1"/>
  <c r="U1385" i="2"/>
  <c r="V1385" i="2" s="1"/>
  <c r="U1454" i="2"/>
  <c r="V1454" i="2" s="1"/>
  <c r="U1372" i="2"/>
  <c r="V1372" i="2" s="1"/>
  <c r="U706" i="2"/>
  <c r="V706" i="2" s="1"/>
  <c r="U978" i="2"/>
  <c r="V978" i="2" s="1"/>
  <c r="U627" i="2"/>
  <c r="V627" i="2" s="1"/>
  <c r="U679" i="2"/>
  <c r="V679" i="2" s="1"/>
  <c r="U787" i="2"/>
  <c r="V787" i="2" s="1"/>
  <c r="U758" i="2"/>
  <c r="V758" i="2" s="1"/>
  <c r="U976" i="2"/>
  <c r="V976" i="2" s="1"/>
  <c r="U1009" i="2"/>
  <c r="V1009" i="2" s="1"/>
  <c r="U1115" i="2"/>
  <c r="V1115" i="2" s="1"/>
  <c r="U1179" i="2"/>
  <c r="V1179" i="2" s="1"/>
  <c r="U1114" i="2"/>
  <c r="V1114" i="2" s="1"/>
  <c r="U1362" i="2"/>
  <c r="V1362" i="2" s="1"/>
  <c r="U1146" i="2"/>
  <c r="V1146" i="2" s="1"/>
  <c r="U1309" i="2"/>
  <c r="V1309" i="2" s="1"/>
  <c r="U1383" i="2"/>
  <c r="V1383" i="2" s="1"/>
  <c r="U1441" i="2"/>
  <c r="V1441" i="2" s="1"/>
  <c r="U1420" i="2"/>
  <c r="V1420" i="2" s="1"/>
  <c r="U1257" i="2"/>
  <c r="V1257" i="2" s="1"/>
  <c r="U1467" i="2"/>
  <c r="V1467" i="2" s="1"/>
  <c r="U748" i="2"/>
  <c r="V748" i="2" s="1"/>
  <c r="U664" i="2"/>
  <c r="V664" i="2" s="1"/>
  <c r="U917" i="2"/>
  <c r="V917" i="2" s="1"/>
  <c r="U1175" i="2"/>
  <c r="V1175" i="2" s="1"/>
  <c r="U1236" i="2"/>
  <c r="V1236" i="2" s="1"/>
  <c r="U678" i="2"/>
  <c r="V678" i="2" s="1"/>
  <c r="U921" i="2"/>
  <c r="V921" i="2" s="1"/>
  <c r="U999" i="2"/>
  <c r="V999" i="2" s="1"/>
  <c r="U1243" i="2"/>
  <c r="V1243" i="2" s="1"/>
  <c r="U640" i="2"/>
  <c r="V640" i="2" s="1"/>
  <c r="U1139" i="2"/>
  <c r="V1139" i="2" s="1"/>
  <c r="U1353" i="2"/>
  <c r="V1353" i="2" s="1"/>
  <c r="U1265" i="2"/>
  <c r="V1265" i="2" s="1"/>
  <c r="U1487" i="2"/>
  <c r="V1487" i="2" s="1"/>
  <c r="U633" i="2"/>
  <c r="V633" i="2" s="1"/>
  <c r="U708" i="2"/>
  <c r="V708" i="2" s="1"/>
  <c r="U958" i="2"/>
  <c r="V958" i="2" s="1"/>
  <c r="U1127" i="2"/>
  <c r="V1127" i="2" s="1"/>
  <c r="U1155" i="2"/>
  <c r="V1155" i="2" s="1"/>
  <c r="U1329" i="2"/>
  <c r="V1329" i="2" s="1"/>
  <c r="U954" i="2"/>
  <c r="V954" i="2" s="1"/>
  <c r="U1016" i="2"/>
  <c r="V1016" i="2" s="1"/>
  <c r="U1324" i="2"/>
  <c r="V1324" i="2" s="1"/>
  <c r="U628" i="2"/>
  <c r="V628" i="2" s="1"/>
  <c r="U979" i="2"/>
  <c r="V979" i="2" s="1"/>
  <c r="U1182" i="2"/>
  <c r="V1182" i="2" s="1"/>
  <c r="U1446" i="2"/>
  <c r="V1446" i="2" s="1"/>
  <c r="U1311" i="2"/>
  <c r="V1311" i="2" s="1"/>
  <c r="U629" i="2"/>
  <c r="V629" i="2" s="1"/>
  <c r="U797" i="2"/>
  <c r="V797" i="2" s="1"/>
  <c r="U686" i="2"/>
  <c r="V686" i="2" s="1"/>
  <c r="U760" i="2"/>
  <c r="V760" i="2" s="1"/>
  <c r="U1013" i="2"/>
  <c r="V1013" i="2" s="1"/>
  <c r="U1159" i="2"/>
  <c r="V1159" i="2" s="1"/>
  <c r="U1131" i="2"/>
  <c r="V1131" i="2" s="1"/>
  <c r="U1187" i="2"/>
  <c r="V1187" i="2" s="1"/>
  <c r="U1451" i="2"/>
  <c r="V1451" i="2" s="1"/>
  <c r="U1260" i="2"/>
  <c r="V1260" i="2" s="1"/>
  <c r="U698" i="2"/>
  <c r="V698" i="2" s="1"/>
  <c r="U942" i="2"/>
  <c r="V942" i="2" s="1"/>
  <c r="U764" i="2"/>
  <c r="V764" i="2" s="1"/>
  <c r="U932" i="2"/>
  <c r="V932" i="2" s="1"/>
  <c r="U1290" i="2"/>
  <c r="V1290" i="2" s="1"/>
  <c r="U690" i="2"/>
  <c r="V690" i="2" s="1"/>
  <c r="U1001" i="2"/>
  <c r="V1001" i="2" s="1"/>
  <c r="U1245" i="2"/>
  <c r="V1245" i="2" s="1"/>
  <c r="U923" i="2"/>
  <c r="V923" i="2" s="1"/>
  <c r="U1408" i="2"/>
  <c r="V1408" i="2" s="1"/>
  <c r="U672" i="2"/>
  <c r="V672" i="2" s="1"/>
  <c r="U939" i="2"/>
  <c r="V939" i="2" s="1"/>
  <c r="U1296" i="2"/>
  <c r="V1296" i="2" s="1"/>
  <c r="U665" i="2"/>
  <c r="V665" i="2" s="1"/>
  <c r="U749" i="2"/>
  <c r="V749" i="2" s="1"/>
  <c r="U918" i="2"/>
  <c r="V918" i="2" s="1"/>
  <c r="U1176" i="2"/>
  <c r="V1176" i="2" s="1"/>
  <c r="U657" i="2"/>
  <c r="V657" i="2" s="1"/>
  <c r="U1266" i="2"/>
  <c r="V1266" i="2" s="1"/>
  <c r="U656" i="2"/>
  <c r="V656" i="2" s="1"/>
  <c r="U1124" i="2"/>
  <c r="V1124" i="2" s="1"/>
  <c r="U1274" i="2"/>
  <c r="V1274" i="2" s="1"/>
  <c r="U1395" i="2"/>
  <c r="V1395" i="2" s="1"/>
  <c r="U1237" i="2"/>
  <c r="V1237" i="2" s="1"/>
  <c r="U1428" i="2"/>
  <c r="V1428" i="2" s="1"/>
  <c r="U1481" i="2"/>
  <c r="V1481" i="2" s="1"/>
  <c r="U697" i="2"/>
  <c r="V697" i="2" s="1"/>
  <c r="U990" i="2"/>
  <c r="V990" i="2" s="1"/>
  <c r="U1262" i="2"/>
  <c r="V1262" i="2" s="1"/>
  <c r="U1254" i="2"/>
  <c r="V1254" i="2" s="1"/>
  <c r="U755" i="2"/>
  <c r="V755" i="2" s="1"/>
  <c r="U682" i="2"/>
  <c r="V682" i="2" s="1"/>
  <c r="U796" i="2"/>
  <c r="V796" i="2" s="1"/>
  <c r="U1010" i="2"/>
  <c r="V1010" i="2" s="1"/>
  <c r="U1129" i="2"/>
  <c r="V1129" i="2" s="1"/>
  <c r="U1157" i="2"/>
  <c r="V1157" i="2" s="1"/>
  <c r="U1364" i="2"/>
  <c r="V1364" i="2" s="1"/>
  <c r="U1181" i="2"/>
  <c r="V1181" i="2" s="1"/>
  <c r="U1444" i="2"/>
  <c r="V1444" i="2" s="1"/>
  <c r="U696" i="2"/>
  <c r="V696" i="2" s="1"/>
  <c r="U989" i="2"/>
  <c r="V989" i="2" s="1"/>
  <c r="U663" i="2"/>
  <c r="V663" i="2" s="1"/>
  <c r="U747" i="2"/>
  <c r="V747" i="2" s="1"/>
  <c r="U916" i="2"/>
  <c r="V916" i="2" s="1"/>
  <c r="U1174" i="2"/>
  <c r="V1174" i="2" s="1"/>
  <c r="U1374" i="2"/>
  <c r="V1374" i="2" s="1"/>
  <c r="U1380" i="2"/>
  <c r="V1380" i="2" s="1"/>
  <c r="U710" i="2"/>
  <c r="V710" i="2" s="1"/>
  <c r="U1154" i="2"/>
  <c r="V1154" i="2" s="1"/>
  <c r="U684" i="2"/>
  <c r="V684" i="2" s="1"/>
  <c r="U759" i="2"/>
  <c r="V759" i="2" s="1"/>
  <c r="U795" i="2"/>
  <c r="V795" i="2" s="1"/>
  <c r="U1011" i="2"/>
  <c r="V1011" i="2" s="1"/>
  <c r="U1233" i="2"/>
  <c r="V1233" i="2" s="1"/>
  <c r="U1312" i="2"/>
  <c r="V1312" i="2" s="1"/>
  <c r="U1301" i="2"/>
  <c r="V1301" i="2" s="1"/>
  <c r="U1449" i="2"/>
  <c r="V1449" i="2" s="1"/>
  <c r="U1423" i="2"/>
  <c r="V1423" i="2" s="1"/>
  <c r="U1242" i="2"/>
  <c r="V1242" i="2" s="1"/>
  <c r="U681" i="2"/>
  <c r="V681" i="2" s="1"/>
  <c r="U788" i="2"/>
  <c r="V788" i="2" s="1"/>
  <c r="U754" i="2"/>
  <c r="V754" i="2" s="1"/>
  <c r="U901" i="2"/>
  <c r="V901" i="2" s="1"/>
  <c r="U1180" i="2"/>
  <c r="V1180" i="2" s="1"/>
  <c r="U1161" i="2"/>
  <c r="V1161" i="2" s="1"/>
  <c r="U1135" i="2"/>
  <c r="V1135" i="2" s="1"/>
  <c r="U1384" i="2"/>
  <c r="V1384" i="2" s="1"/>
  <c r="U1363" i="2"/>
  <c r="V1363" i="2" s="1"/>
  <c r="U1443" i="2"/>
  <c r="V1443" i="2" s="1"/>
  <c r="U895" i="2"/>
  <c r="V895" i="2" s="1"/>
  <c r="U977" i="2"/>
  <c r="V977" i="2" s="1"/>
  <c r="U951" i="2"/>
  <c r="V951" i="2" s="1"/>
  <c r="U1156" i="2"/>
  <c r="V1156" i="2" s="1"/>
  <c r="U1183" i="2"/>
  <c r="V1183" i="2" s="1"/>
  <c r="U1299" i="2"/>
  <c r="V1299" i="2" s="1"/>
  <c r="U1128" i="2"/>
  <c r="V1128" i="2" s="1"/>
  <c r="U1447" i="2"/>
  <c r="V1447" i="2" s="1"/>
  <c r="U763" i="2"/>
  <c r="V763" i="2" s="1"/>
  <c r="U1253" i="2"/>
  <c r="V1253" i="2" s="1"/>
  <c r="U1401" i="2"/>
  <c r="V1401" i="2" s="1"/>
  <c r="U695" i="2"/>
  <c r="V695" i="2" s="1"/>
  <c r="U988" i="2"/>
  <c r="V988" i="2" s="1"/>
  <c r="U765" i="2"/>
  <c r="V765" i="2" s="1"/>
  <c r="U935" i="2"/>
  <c r="V935" i="2" s="1"/>
  <c r="U1293" i="2"/>
  <c r="V1293" i="2" s="1"/>
  <c r="U677" i="2"/>
  <c r="V677" i="2" s="1"/>
  <c r="U920" i="2"/>
  <c r="V920" i="2" s="1"/>
  <c r="U998" i="2"/>
  <c r="V998" i="2" s="1"/>
  <c r="U1208" i="2"/>
  <c r="V1208" i="2" s="1"/>
  <c r="U1479" i="2"/>
  <c r="V1479" i="2" s="1"/>
  <c r="U1403" i="2"/>
  <c r="V1403" i="2" s="1"/>
  <c r="U670" i="2"/>
  <c r="V670" i="2" s="1"/>
  <c r="U950" i="2"/>
  <c r="V950" i="2" s="1"/>
  <c r="U1306" i="2"/>
  <c r="V1306" i="2" s="1"/>
  <c r="U662" i="2"/>
  <c r="V662" i="2" s="1"/>
  <c r="U1173" i="2"/>
  <c r="V1173" i="2" s="1"/>
  <c r="U654" i="2"/>
  <c r="V654" i="2" s="1"/>
  <c r="U1470" i="2"/>
  <c r="V1470" i="2" s="1"/>
  <c r="U1283" i="2"/>
  <c r="V1283" i="2" s="1"/>
  <c r="U1439" i="2"/>
  <c r="V1439" i="2" s="1"/>
  <c r="U362" i="2"/>
  <c r="V362" i="2" s="1"/>
  <c r="S275" i="2"/>
  <c r="S510" i="2"/>
  <c r="S167" i="2"/>
  <c r="S68" i="2"/>
  <c r="S81" i="2"/>
  <c r="S53" i="2"/>
  <c r="S108" i="2"/>
  <c r="S39" i="2"/>
  <c r="S225" i="2"/>
  <c r="S248" i="2"/>
  <c r="S268" i="2"/>
  <c r="S461" i="2"/>
  <c r="S575" i="2"/>
  <c r="S578" i="2"/>
  <c r="S592" i="2"/>
  <c r="S597" i="2"/>
  <c r="S600" i="2"/>
  <c r="S299" i="2"/>
  <c r="S76" i="2"/>
  <c r="S168" i="2"/>
  <c r="S70" i="2"/>
  <c r="S138" i="2"/>
  <c r="S54" i="2"/>
  <c r="S146" i="2"/>
  <c r="S47" i="2"/>
  <c r="S93" i="2"/>
  <c r="S40" i="2"/>
  <c r="S107" i="2"/>
  <c r="S249" i="2"/>
  <c r="S323" i="2"/>
  <c r="S71" i="2"/>
  <c r="S585" i="2"/>
  <c r="S594" i="2"/>
  <c r="S292" i="2"/>
  <c r="S169" i="2"/>
  <c r="S55" i="2"/>
  <c r="S41" i="2"/>
  <c r="S91" i="2"/>
  <c r="S344" i="2"/>
  <c r="S556" i="2"/>
  <c r="S342" i="2"/>
  <c r="S111" i="2"/>
  <c r="S329" i="2"/>
  <c r="S294" i="2"/>
  <c r="S318" i="2"/>
  <c r="S289" i="2"/>
  <c r="S349" i="2"/>
  <c r="S497" i="2"/>
  <c r="U398" i="2"/>
  <c r="V398" i="2" s="1"/>
  <c r="U393" i="2"/>
  <c r="V393" i="2" s="1"/>
  <c r="U361" i="2"/>
  <c r="V361" i="2" s="1"/>
  <c r="U183" i="2"/>
  <c r="V183" i="2" s="1"/>
  <c r="U263" i="2"/>
  <c r="V263" i="2" s="1"/>
  <c r="U377" i="2"/>
  <c r="V377" i="2" s="1"/>
  <c r="U223" i="2"/>
  <c r="V223" i="2" s="1"/>
  <c r="U134" i="2"/>
  <c r="V134" i="2" s="1"/>
  <c r="U395" i="2"/>
  <c r="V395" i="2" s="1"/>
  <c r="U376" i="2"/>
  <c r="V376" i="2" s="1"/>
  <c r="U235" i="2"/>
  <c r="V235" i="2" s="1"/>
  <c r="U184" i="2"/>
  <c r="V184" i="2" s="1"/>
  <c r="U499" i="2"/>
  <c r="V499" i="2" s="1"/>
  <c r="U339" i="2"/>
  <c r="V339" i="2" s="1"/>
  <c r="U154" i="2"/>
  <c r="V154" i="2" s="1"/>
  <c r="U394" i="2"/>
  <c r="V394" i="2" s="1"/>
  <c r="U330" i="2"/>
  <c r="V330" i="2" s="1"/>
  <c r="U268" i="2"/>
  <c r="V268" i="2" s="1"/>
  <c r="U225" i="2"/>
  <c r="V225" i="2" s="1"/>
  <c r="U248" i="2"/>
  <c r="V248" i="2" s="1"/>
  <c r="U299" i="2"/>
  <c r="V299" i="2" s="1"/>
  <c r="U600" i="2"/>
  <c r="V600" i="2" s="1"/>
  <c r="U578" i="2"/>
  <c r="V578" i="2" s="1"/>
  <c r="U592" i="2"/>
  <c r="V592" i="2" s="1"/>
  <c r="U461" i="2"/>
  <c r="V461" i="2" s="1"/>
  <c r="U575" i="2"/>
  <c r="V575" i="2" s="1"/>
  <c r="U168" i="2"/>
  <c r="V168" i="2" s="1"/>
  <c r="U597" i="2"/>
  <c r="V597" i="2" s="1"/>
  <c r="U107" i="2"/>
  <c r="V107" i="2" s="1"/>
  <c r="U93" i="2"/>
  <c r="V93" i="2" s="1"/>
  <c r="U70" i="2"/>
  <c r="V70" i="2" s="1"/>
  <c r="U138" i="2"/>
  <c r="V138" i="2" s="1"/>
  <c r="U146" i="2"/>
  <c r="V146" i="2" s="1"/>
  <c r="U54" i="2"/>
  <c r="V54" i="2" s="1"/>
  <c r="U76" i="2"/>
  <c r="V76" i="2" s="1"/>
  <c r="U47" i="2"/>
  <c r="V47" i="2" s="1"/>
  <c r="U40" i="2"/>
  <c r="V40" i="2" s="1"/>
  <c r="U185" i="2"/>
  <c r="V185" i="2" s="1"/>
  <c r="U378" i="2"/>
  <c r="V378" i="2" s="1"/>
  <c r="U333" i="2"/>
  <c r="V333" i="2" s="1"/>
  <c r="U317" i="2"/>
  <c r="V317" i="2" s="1"/>
  <c r="U348" i="2"/>
  <c r="V348" i="2" s="1"/>
  <c r="U288" i="2"/>
  <c r="V288" i="2" s="1"/>
  <c r="U496" i="2"/>
  <c r="V496" i="2" s="1"/>
  <c r="U426" i="2"/>
  <c r="V426" i="2" s="1"/>
  <c r="U228" i="2"/>
  <c r="V228" i="2" s="1"/>
  <c r="U340" i="2"/>
  <c r="V340" i="2" s="1"/>
  <c r="U110" i="2"/>
  <c r="V110" i="2" s="1"/>
  <c r="U226" i="2"/>
  <c r="V226" i="2" s="1"/>
  <c r="U187" i="2"/>
  <c r="V187" i="2" s="1"/>
  <c r="U285" i="2"/>
  <c r="V285" i="2" s="1"/>
  <c r="U360" i="2"/>
  <c r="V360" i="2" s="1"/>
  <c r="U357" i="2"/>
  <c r="V357" i="2" s="1"/>
  <c r="U343" i="2"/>
  <c r="V343" i="2" s="1"/>
  <c r="U112" i="2"/>
  <c r="V112" i="2" s="1"/>
  <c r="U246" i="2"/>
  <c r="V246" i="2" s="1"/>
  <c r="U209" i="2"/>
  <c r="V209" i="2" s="1"/>
  <c r="U447" i="2"/>
  <c r="V447" i="2" s="1"/>
  <c r="U301" i="2"/>
  <c r="V301" i="2" s="1"/>
  <c r="U579" i="2"/>
  <c r="V579" i="2" s="1"/>
  <c r="U601" i="2"/>
  <c r="V601" i="2" s="1"/>
  <c r="U162" i="2"/>
  <c r="V162" i="2" s="1"/>
  <c r="U58" i="2"/>
  <c r="V58" i="2" s="1"/>
  <c r="U174" i="2"/>
  <c r="V174" i="2" s="1"/>
  <c r="U83" i="2"/>
  <c r="V83" i="2" s="1"/>
  <c r="U62" i="2"/>
  <c r="V62" i="2" s="1"/>
  <c r="U60" i="2"/>
  <c r="V60" i="2" s="1"/>
  <c r="U35" i="2"/>
  <c r="V35" i="2" s="1"/>
  <c r="U273" i="2"/>
  <c r="V273" i="2" s="1"/>
  <c r="U370" i="2"/>
  <c r="V370" i="2" s="1"/>
  <c r="U302" i="2"/>
  <c r="V302" i="2" s="1"/>
  <c r="U598" i="2"/>
  <c r="V598" i="2" s="1"/>
  <c r="U139" i="2"/>
  <c r="V139" i="2" s="1"/>
  <c r="U97" i="2"/>
  <c r="V97" i="2" s="1"/>
  <c r="U359" i="2"/>
  <c r="V359" i="2" s="1"/>
  <c r="U320" i="2"/>
  <c r="V320" i="2" s="1"/>
  <c r="U286" i="2"/>
  <c r="V286" i="2" s="1"/>
  <c r="U493" i="2"/>
  <c r="V493" i="2" s="1"/>
  <c r="U294" i="2"/>
  <c r="V294" i="2" s="1"/>
  <c r="U329" i="2"/>
  <c r="V329" i="2" s="1"/>
  <c r="U253" i="2"/>
  <c r="V253" i="2" s="1"/>
  <c r="U293" i="2"/>
  <c r="V293" i="2" s="1"/>
  <c r="U328" i="2"/>
  <c r="V328" i="2" s="1"/>
  <c r="U604" i="2"/>
  <c r="V604" i="2" s="1"/>
  <c r="U586" i="2"/>
  <c r="V586" i="2" s="1"/>
  <c r="U56" i="2"/>
  <c r="V56" i="2" s="1"/>
  <c r="U92" i="2"/>
  <c r="V92" i="2" s="1"/>
  <c r="U170" i="2"/>
  <c r="V170" i="2" s="1"/>
  <c r="U72" i="2"/>
  <c r="V72" i="2" s="1"/>
  <c r="U42" i="2"/>
  <c r="V42" i="2" s="1"/>
  <c r="U353" i="2"/>
  <c r="V353" i="2" s="1"/>
  <c r="U113" i="2"/>
  <c r="V113" i="2" s="1"/>
  <c r="U256" i="2"/>
  <c r="V256" i="2" s="1"/>
  <c r="U244" i="2"/>
  <c r="V244" i="2" s="1"/>
  <c r="U399" i="2"/>
  <c r="V399" i="2" s="1"/>
  <c r="U297" i="2"/>
  <c r="V297" i="2" s="1"/>
  <c r="U603" i="2"/>
  <c r="V603" i="2" s="1"/>
  <c r="U591" i="2"/>
  <c r="V591" i="2" s="1"/>
  <c r="U581" i="2"/>
  <c r="V581" i="2" s="1"/>
  <c r="U599" i="2"/>
  <c r="V599" i="2" s="1"/>
  <c r="U147" i="2"/>
  <c r="V147" i="2" s="1"/>
  <c r="U86" i="2"/>
  <c r="V86" i="2" s="1"/>
  <c r="U67" i="2"/>
  <c r="V67" i="2" s="1"/>
  <c r="U166" i="2"/>
  <c r="V166" i="2" s="1"/>
  <c r="U52" i="2"/>
  <c r="V52" i="2" s="1"/>
  <c r="U75" i="2"/>
  <c r="V75" i="2" s="1"/>
  <c r="U117" i="2"/>
  <c r="V117" i="2" s="1"/>
  <c r="U45" i="2"/>
  <c r="V45" i="2" s="1"/>
  <c r="U289" i="2"/>
  <c r="V289" i="2" s="1"/>
  <c r="U349" i="2"/>
  <c r="V349" i="2" s="1"/>
  <c r="U318" i="2"/>
  <c r="V318" i="2" s="1"/>
  <c r="U497" i="2"/>
  <c r="V497" i="2" s="1"/>
  <c r="U342" i="2"/>
  <c r="V342" i="2" s="1"/>
  <c r="U111" i="2"/>
  <c r="V111" i="2" s="1"/>
  <c r="U322" i="2"/>
  <c r="V322" i="2" s="1"/>
  <c r="U495" i="2"/>
  <c r="V495" i="2" s="1"/>
  <c r="U305" i="2"/>
  <c r="V305" i="2" s="1"/>
  <c r="U383" i="2"/>
  <c r="V383" i="2" s="1"/>
  <c r="U371" i="2"/>
  <c r="V371" i="2" s="1"/>
  <c r="U471" i="2"/>
  <c r="V471" i="2" s="1"/>
  <c r="U573" i="2"/>
  <c r="V573" i="2" s="1"/>
  <c r="U98" i="2"/>
  <c r="V98" i="2" s="1"/>
  <c r="U344" i="2"/>
  <c r="V344" i="2" s="1"/>
  <c r="U556" i="2"/>
  <c r="V556" i="2" s="1"/>
  <c r="U143" i="2"/>
  <c r="V143" i="2" s="1"/>
  <c r="U151" i="2"/>
  <c r="V151" i="2" s="1"/>
  <c r="U392" i="2"/>
  <c r="V392" i="2" s="1"/>
  <c r="U243" i="2"/>
  <c r="V243" i="2" s="1"/>
  <c r="U258" i="2"/>
  <c r="V258" i="2" s="1"/>
  <c r="U309" i="2"/>
  <c r="V309" i="2" s="1"/>
  <c r="U472" i="2"/>
  <c r="V472" i="2" s="1"/>
  <c r="U176" i="2"/>
  <c r="V176" i="2" s="1"/>
  <c r="U78" i="2"/>
  <c r="V78" i="2" s="1"/>
  <c r="U85" i="2"/>
  <c r="V85" i="2" s="1"/>
  <c r="U49" i="2"/>
  <c r="V49" i="2" s="1"/>
  <c r="U119" i="2"/>
  <c r="V119" i="2" s="1"/>
  <c r="U66" i="2"/>
  <c r="V66" i="2" s="1"/>
  <c r="U59" i="2"/>
  <c r="V59" i="2" s="1"/>
  <c r="U172" i="2"/>
  <c r="V172" i="2" s="1"/>
  <c r="U43" i="2"/>
  <c r="V43" i="2" s="1"/>
  <c r="U272" i="2"/>
  <c r="V272" i="2" s="1"/>
  <c r="U260" i="2"/>
  <c r="V260" i="2" s="1"/>
  <c r="U242" i="2"/>
  <c r="V242" i="2" s="1"/>
  <c r="U511" i="2"/>
  <c r="V511" i="2" s="1"/>
  <c r="U590" i="2"/>
  <c r="V590" i="2" s="1"/>
  <c r="U582" i="2"/>
  <c r="V582" i="2" s="1"/>
  <c r="U602" i="2"/>
  <c r="V602" i="2" s="1"/>
  <c r="U51" i="2"/>
  <c r="V51" i="2" s="1"/>
  <c r="U574" i="2"/>
  <c r="V574" i="2" s="1"/>
  <c r="U175" i="2"/>
  <c r="V175" i="2" s="1"/>
  <c r="U65" i="2"/>
  <c r="V65" i="2" s="1"/>
  <c r="U84" i="2"/>
  <c r="V84" i="2" s="1"/>
  <c r="U118" i="2"/>
  <c r="V118" i="2" s="1"/>
  <c r="U74" i="2"/>
  <c r="V74" i="2" s="1"/>
  <c r="U165" i="2"/>
  <c r="V165" i="2" s="1"/>
  <c r="U46" i="2"/>
  <c r="V46" i="2" s="1"/>
  <c r="U38" i="2"/>
  <c r="V38" i="2" s="1"/>
  <c r="U332" i="2"/>
  <c r="V332" i="2" s="1"/>
  <c r="U252" i="2"/>
  <c r="V252" i="2" s="1"/>
  <c r="U291" i="2"/>
  <c r="V291" i="2" s="1"/>
  <c r="U596" i="2"/>
  <c r="V596" i="2" s="1"/>
  <c r="U588" i="2"/>
  <c r="V588" i="2" s="1"/>
  <c r="U90" i="2"/>
  <c r="V90" i="2" s="1"/>
  <c r="U275" i="2"/>
  <c r="V275" i="2" s="1"/>
  <c r="U510" i="2"/>
  <c r="V510" i="2" s="1"/>
  <c r="U108" i="2"/>
  <c r="V108" i="2" s="1"/>
  <c r="U81" i="2"/>
  <c r="V81" i="2" s="1"/>
  <c r="U68" i="2"/>
  <c r="V68" i="2" s="1"/>
  <c r="U53" i="2"/>
  <c r="V53" i="2" s="1"/>
  <c r="U167" i="2"/>
  <c r="V167" i="2" s="1"/>
  <c r="U39" i="2"/>
  <c r="V39" i="2" s="1"/>
  <c r="U266" i="2"/>
  <c r="V266" i="2" s="1"/>
  <c r="U296" i="2"/>
  <c r="V296" i="2" s="1"/>
  <c r="U374" i="2"/>
  <c r="V374" i="2" s="1"/>
  <c r="U277" i="2"/>
  <c r="V277" i="2" s="1"/>
  <c r="U310" i="2"/>
  <c r="V310" i="2" s="1"/>
  <c r="U341" i="2"/>
  <c r="V341" i="2" s="1"/>
  <c r="U109" i="2"/>
  <c r="V109" i="2" s="1"/>
  <c r="U321" i="2"/>
  <c r="V321" i="2" s="1"/>
  <c r="U494" i="2"/>
  <c r="V494" i="2" s="1"/>
  <c r="U287" i="2"/>
  <c r="V287" i="2" s="1"/>
  <c r="U189" i="2"/>
  <c r="V189" i="2" s="1"/>
  <c r="U331" i="2"/>
  <c r="V331" i="2" s="1"/>
  <c r="U595" i="2"/>
  <c r="V595" i="2" s="1"/>
  <c r="U587" i="2"/>
  <c r="V587" i="2" s="1"/>
  <c r="U171" i="2"/>
  <c r="V171" i="2" s="1"/>
  <c r="U73" i="2"/>
  <c r="V73" i="2" s="1"/>
  <c r="U89" i="2"/>
  <c r="V89" i="2" s="1"/>
  <c r="U208" i="2"/>
  <c r="V208" i="2" s="1"/>
  <c r="U12" i="2"/>
  <c r="V12" i="2" s="1"/>
  <c r="U186" i="2"/>
  <c r="V186" i="2" s="1"/>
  <c r="U505" i="2"/>
  <c r="V505" i="2" s="1"/>
  <c r="U276" i="2"/>
  <c r="V276" i="2" s="1"/>
  <c r="U468" i="2"/>
  <c r="V468" i="2" s="1"/>
  <c r="U304" i="2"/>
  <c r="V304" i="2" s="1"/>
  <c r="U99" i="2"/>
  <c r="V99" i="2" s="1"/>
  <c r="U522" i="2"/>
  <c r="V522" i="2" s="1"/>
  <c r="U384" i="2"/>
  <c r="V384" i="2" s="1"/>
  <c r="U577" i="2"/>
  <c r="V577" i="2" s="1"/>
  <c r="U136" i="2"/>
  <c r="V136" i="2" s="1"/>
  <c r="U101" i="2"/>
  <c r="V101" i="2" s="1"/>
  <c r="U181" i="2"/>
  <c r="V181" i="2" s="1"/>
  <c r="U245" i="2"/>
  <c r="V245" i="2" s="1"/>
  <c r="U311" i="2"/>
  <c r="V311" i="2" s="1"/>
  <c r="U94" i="2"/>
  <c r="V94" i="2" s="1"/>
  <c r="U163" i="2"/>
  <c r="V163" i="2" s="1"/>
  <c r="U63" i="2"/>
  <c r="V63" i="2" s="1"/>
  <c r="U36" i="2"/>
  <c r="V36" i="2" s="1"/>
  <c r="U259" i="2"/>
  <c r="V259" i="2" s="1"/>
  <c r="U267" i="2"/>
  <c r="V267" i="2" s="1"/>
  <c r="U278" i="2"/>
  <c r="V278" i="2" s="1"/>
  <c r="U373" i="2"/>
  <c r="V373" i="2" s="1"/>
  <c r="U306" i="2"/>
  <c r="V306" i="2" s="1"/>
  <c r="U308" i="2"/>
  <c r="V308" i="2" s="1"/>
  <c r="U116" i="2"/>
  <c r="V116" i="2" s="1"/>
  <c r="U354" i="2"/>
  <c r="V354" i="2" s="1"/>
  <c r="U114" i="2"/>
  <c r="V114" i="2" s="1"/>
  <c r="U338" i="2"/>
  <c r="V338" i="2" s="1"/>
  <c r="U269" i="2"/>
  <c r="V269" i="2" s="1"/>
  <c r="U254" i="2"/>
  <c r="V254" i="2" s="1"/>
  <c r="U247" i="2"/>
  <c r="V247" i="2" s="1"/>
  <c r="U307" i="2"/>
  <c r="V307" i="2" s="1"/>
  <c r="U580" i="2"/>
  <c r="V580" i="2" s="1"/>
  <c r="U593" i="2"/>
  <c r="V593" i="2" s="1"/>
  <c r="U470" i="2"/>
  <c r="V470" i="2" s="1"/>
  <c r="U177" i="2"/>
  <c r="V177" i="2" s="1"/>
  <c r="U57" i="2"/>
  <c r="V57" i="2" s="1"/>
  <c r="U79" i="2"/>
  <c r="V79" i="2" s="1"/>
  <c r="U100" i="2"/>
  <c r="V100" i="2" s="1"/>
  <c r="U48" i="2"/>
  <c r="V48" i="2" s="1"/>
  <c r="U96" i="2"/>
  <c r="V96" i="2" s="1"/>
  <c r="U69" i="2"/>
  <c r="V69" i="2" s="1"/>
  <c r="U173" i="2"/>
  <c r="V173" i="2" s="1"/>
  <c r="U44" i="2"/>
  <c r="V44" i="2" s="1"/>
  <c r="U292" i="2"/>
  <c r="V292" i="2" s="1"/>
  <c r="U249" i="2"/>
  <c r="V249" i="2" s="1"/>
  <c r="U323" i="2"/>
  <c r="V323" i="2" s="1"/>
  <c r="U585" i="2"/>
  <c r="V585" i="2" s="1"/>
  <c r="U594" i="2"/>
  <c r="V594" i="2" s="1"/>
  <c r="U71" i="2"/>
  <c r="V71" i="2" s="1"/>
  <c r="U169" i="2"/>
  <c r="V169" i="2" s="1"/>
  <c r="U91" i="2"/>
  <c r="V91" i="2" s="1"/>
  <c r="U55" i="2"/>
  <c r="V55" i="2" s="1"/>
  <c r="U41" i="2"/>
  <c r="V41" i="2" s="1"/>
  <c r="U290" i="2"/>
  <c r="V290" i="2" s="1"/>
  <c r="U350" i="2"/>
  <c r="V350" i="2" s="1"/>
  <c r="U498" i="2"/>
  <c r="V498" i="2" s="1"/>
  <c r="U319" i="2"/>
  <c r="V319" i="2" s="1"/>
  <c r="U506" i="2"/>
  <c r="V506" i="2" s="1"/>
  <c r="U391" i="2"/>
  <c r="V391" i="2" s="1"/>
  <c r="U521" i="2"/>
  <c r="V521" i="2" s="1"/>
  <c r="U444" i="2"/>
  <c r="V444" i="2" s="1"/>
  <c r="U25" i="2"/>
  <c r="V25" i="2" s="1"/>
  <c r="U7" i="2"/>
  <c r="V7" i="2" s="1"/>
  <c r="U3" i="2"/>
  <c r="V3" i="2" s="1"/>
  <c r="U23" i="2"/>
  <c r="V23" i="2" s="1"/>
  <c r="U37" i="2"/>
  <c r="V37" i="2" s="1"/>
  <c r="U2" i="2"/>
  <c r="V2" i="2" s="1"/>
  <c r="S391" i="2"/>
  <c r="S338" i="2"/>
  <c r="S395" i="2"/>
  <c r="S392" i="2"/>
  <c r="AI368" i="1"/>
  <c r="AL368" i="1"/>
  <c r="AG366" i="1"/>
  <c r="AH366" i="1"/>
  <c r="N366" i="1" s="1"/>
  <c r="AL335" i="1"/>
  <c r="AH335" i="1"/>
  <c r="N335" i="1" s="1"/>
  <c r="AG335" i="1"/>
  <c r="AM368" i="1"/>
  <c r="AM335" i="1"/>
  <c r="AH368" i="1"/>
  <c r="N368" i="1" s="1"/>
  <c r="AM366" i="1"/>
  <c r="AL366" i="1"/>
  <c r="AG203" i="1"/>
  <c r="AG161" i="1"/>
  <c r="AM109" i="1"/>
  <c r="AM98" i="1"/>
  <c r="AI82" i="1"/>
  <c r="AL71" i="1"/>
  <c r="S154" i="2"/>
  <c r="AL283" i="1"/>
  <c r="S426" i="2"/>
  <c r="S357" i="2"/>
  <c r="AL165" i="1"/>
  <c r="AG254" i="1"/>
  <c r="AL289" i="1"/>
  <c r="AH217" i="1"/>
  <c r="S361" i="2"/>
  <c r="AL188" i="1"/>
  <c r="S377" i="2"/>
  <c r="AH206" i="1"/>
  <c r="S333" i="2"/>
  <c r="S184" i="2"/>
  <c r="AM204" i="1"/>
  <c r="AG104" i="1"/>
  <c r="S285" i="2"/>
  <c r="AG187" i="1"/>
  <c r="S181" i="2"/>
  <c r="AH12" i="1"/>
  <c r="AH136" i="1"/>
  <c r="S134" i="2"/>
  <c r="AI267" i="1"/>
  <c r="AH320" i="1"/>
  <c r="N320" i="1" s="1"/>
  <c r="S185" i="2"/>
  <c r="S362" i="2"/>
  <c r="AG256" i="1"/>
  <c r="AG125" i="1"/>
  <c r="AG174" i="1"/>
  <c r="AH33" i="1"/>
  <c r="AH141" i="1"/>
  <c r="N141" i="1" s="1"/>
  <c r="AM99" i="1"/>
  <c r="AM157" i="1"/>
  <c r="AM116" i="1"/>
  <c r="S339" i="2"/>
  <c r="S376" i="2"/>
  <c r="AG318" i="1"/>
  <c r="AH115" i="1"/>
  <c r="AG219" i="1"/>
  <c r="AL114" i="1"/>
  <c r="S506" i="2"/>
  <c r="AI268" i="1"/>
  <c r="S183" i="2"/>
  <c r="AH200" i="1"/>
  <c r="AM218" i="1"/>
  <c r="S235" i="2"/>
  <c r="AG189" i="1"/>
  <c r="S499" i="2"/>
  <c r="AM88" i="1"/>
  <c r="AG78" i="1"/>
  <c r="AG87" i="1"/>
  <c r="AH176" i="1"/>
  <c r="AI257" i="1"/>
  <c r="S228" i="2"/>
  <c r="AG86" i="1"/>
  <c r="AH177" i="1"/>
  <c r="AM79" i="1"/>
  <c r="AM69" i="1"/>
  <c r="AG175" i="1"/>
  <c r="AG77" i="1"/>
  <c r="S449" i="2"/>
  <c r="AG220" i="1"/>
  <c r="AL126" i="1"/>
  <c r="AL68" i="1"/>
  <c r="S378" i="2"/>
  <c r="AG271" i="1"/>
  <c r="AI100" i="1"/>
  <c r="AI89" i="1"/>
  <c r="AH186" i="1"/>
  <c r="AG245" i="1"/>
  <c r="Y154" i="2" s="1"/>
  <c r="Z154" i="2" s="1"/>
  <c r="AN154" i="2" s="1"/>
  <c r="AH124" i="1"/>
  <c r="S393" i="2"/>
  <c r="AG255" i="1"/>
  <c r="AI90" i="1"/>
  <c r="AG40" i="1"/>
  <c r="S359" i="2"/>
  <c r="AL27" i="2"/>
  <c r="L114" i="19" l="1"/>
  <c r="M126" i="19"/>
  <c r="M89" i="19"/>
  <c r="L122" i="19"/>
  <c r="L206" i="19"/>
  <c r="L176" i="19"/>
  <c r="L178" i="19"/>
  <c r="M118" i="19"/>
  <c r="L123" i="19"/>
  <c r="L163" i="19"/>
  <c r="L113" i="19"/>
  <c r="L139" i="19"/>
  <c r="L150" i="19"/>
  <c r="L207" i="19"/>
  <c r="L164" i="19"/>
  <c r="L190" i="19"/>
  <c r="M125" i="19"/>
  <c r="N200" i="1"/>
  <c r="N124" i="1"/>
  <c r="S209" i="2"/>
  <c r="S246" i="2"/>
  <c r="S301" i="2"/>
  <c r="S447" i="2"/>
  <c r="S579" i="2"/>
  <c r="S601" i="2"/>
  <c r="S62" i="2"/>
  <c r="S174" i="2"/>
  <c r="S83" i="2"/>
  <c r="S60" i="2"/>
  <c r="S58" i="2"/>
  <c r="S162" i="2"/>
  <c r="S35" i="2"/>
  <c r="S328" i="2"/>
  <c r="S253" i="2"/>
  <c r="S586" i="2"/>
  <c r="S604" i="2"/>
  <c r="S293" i="2"/>
  <c r="S72" i="2"/>
  <c r="S170" i="2"/>
  <c r="S56" i="2"/>
  <c r="S92" i="2"/>
  <c r="S42" i="2"/>
  <c r="S247" i="2"/>
  <c r="S269" i="2"/>
  <c r="S470" i="2"/>
  <c r="S254" i="2"/>
  <c r="S307" i="2"/>
  <c r="S580" i="2"/>
  <c r="S593" i="2"/>
  <c r="S96" i="2"/>
  <c r="S100" i="2"/>
  <c r="S69" i="2"/>
  <c r="S79" i="2"/>
  <c r="S48" i="2"/>
  <c r="S173" i="2"/>
  <c r="S177" i="2"/>
  <c r="S57" i="2"/>
  <c r="S44" i="2"/>
  <c r="Y494" i="2"/>
  <c r="Z494" i="2" s="1"/>
  <c r="AN494" i="2" s="1"/>
  <c r="Y321" i="2"/>
  <c r="Z321" i="2" s="1"/>
  <c r="AN321" i="2" s="1"/>
  <c r="Y287" i="2"/>
  <c r="Z287" i="2" s="1"/>
  <c r="AN287" i="2" s="1"/>
  <c r="S252" i="2"/>
  <c r="S332" i="2"/>
  <c r="S291" i="2"/>
  <c r="S588" i="2"/>
  <c r="S596" i="2"/>
  <c r="S90" i="2"/>
  <c r="Y277" i="2"/>
  <c r="Z277" i="2" s="1"/>
  <c r="Y296" i="2"/>
  <c r="Z296" i="2" s="1"/>
  <c r="AN296" i="2" s="1"/>
  <c r="Y310" i="2"/>
  <c r="Z310" i="2" s="1"/>
  <c r="AN310" i="2" s="1"/>
  <c r="Y266" i="2"/>
  <c r="Z266" i="2" s="1"/>
  <c r="AN266" i="2" s="1"/>
  <c r="Y374" i="2"/>
  <c r="Z374" i="2" s="1"/>
  <c r="S189" i="2"/>
  <c r="S587" i="2"/>
  <c r="S595" i="2"/>
  <c r="S331" i="2"/>
  <c r="S73" i="2"/>
  <c r="S171" i="2"/>
  <c r="S89" i="2"/>
  <c r="S371" i="2"/>
  <c r="S383" i="2"/>
  <c r="S471" i="2"/>
  <c r="S305" i="2"/>
  <c r="S573" i="2"/>
  <c r="S98" i="2"/>
  <c r="Y70" i="2"/>
  <c r="Z70" i="2" s="1"/>
  <c r="AN70" i="2" s="1"/>
  <c r="Y107" i="2"/>
  <c r="Z107" i="2" s="1"/>
  <c r="AN107" i="2" s="1"/>
  <c r="Y93" i="2"/>
  <c r="Z93" i="2" s="1"/>
  <c r="AN93" i="2" s="1"/>
  <c r="Y47" i="2"/>
  <c r="Z47" i="2" s="1"/>
  <c r="AN47" i="2" s="1"/>
  <c r="Y299" i="2"/>
  <c r="Z299" i="2" s="1"/>
  <c r="AN299" i="2" s="1"/>
  <c r="Y268" i="2"/>
  <c r="Z268" i="2" s="1"/>
  <c r="AN268" i="2" s="1"/>
  <c r="Y40" i="2"/>
  <c r="Z40" i="2" s="1"/>
  <c r="AN40" i="2" s="1"/>
  <c r="Y168" i="2"/>
  <c r="Z168" i="2" s="1"/>
  <c r="AN168" i="2" s="1"/>
  <c r="Y578" i="2"/>
  <c r="Z578" i="2" s="1"/>
  <c r="AN578" i="2" s="1"/>
  <c r="Y76" i="2"/>
  <c r="Z76" i="2" s="1"/>
  <c r="AN76" i="2" s="1"/>
  <c r="Y575" i="2"/>
  <c r="Z575" i="2" s="1"/>
  <c r="AN575" i="2" s="1"/>
  <c r="Y225" i="2"/>
  <c r="Z225" i="2" s="1"/>
  <c r="AN225" i="2" s="1"/>
  <c r="Y597" i="2"/>
  <c r="Z597" i="2" s="1"/>
  <c r="AN597" i="2" s="1"/>
  <c r="Y600" i="2"/>
  <c r="Z600" i="2" s="1"/>
  <c r="AN600" i="2" s="1"/>
  <c r="Y248" i="2"/>
  <c r="Z248" i="2" s="1"/>
  <c r="AN248" i="2" s="1"/>
  <c r="Y592" i="2"/>
  <c r="Z592" i="2" s="1"/>
  <c r="AN592" i="2" s="1"/>
  <c r="Y461" i="2"/>
  <c r="Z461" i="2" s="1"/>
  <c r="AN461" i="2" s="1"/>
  <c r="Y138" i="2"/>
  <c r="Z138" i="2" s="1"/>
  <c r="AN138" i="2" s="1"/>
  <c r="Y146" i="2"/>
  <c r="Z146" i="2" s="1"/>
  <c r="AN146" i="2" s="1"/>
  <c r="Y54" i="2"/>
  <c r="Z54" i="2" s="1"/>
  <c r="AN54" i="2" s="1"/>
  <c r="Y556" i="2"/>
  <c r="Z556" i="2" s="1"/>
  <c r="Y344" i="2"/>
  <c r="Z344" i="2" s="1"/>
  <c r="S444" i="2"/>
  <c r="S521" i="2"/>
  <c r="S319" i="2"/>
  <c r="S290" i="2"/>
  <c r="S350" i="2"/>
  <c r="S498" i="2"/>
  <c r="Y330" i="2"/>
  <c r="Z330" i="2" s="1"/>
  <c r="AN330" i="2" s="1"/>
  <c r="S322" i="2"/>
  <c r="S495" i="2"/>
  <c r="S304" i="2"/>
  <c r="S468" i="2"/>
  <c r="S276" i="2"/>
  <c r="S99" i="2"/>
  <c r="S244" i="2"/>
  <c r="S399" i="2"/>
  <c r="S297" i="2"/>
  <c r="S256" i="2"/>
  <c r="S581" i="2"/>
  <c r="S591" i="2"/>
  <c r="S599" i="2"/>
  <c r="S603" i="2"/>
  <c r="S75" i="2"/>
  <c r="S166" i="2"/>
  <c r="S67" i="2"/>
  <c r="S86" i="2"/>
  <c r="S52" i="2"/>
  <c r="S147" i="2"/>
  <c r="S45" i="2"/>
  <c r="S117" i="2"/>
  <c r="S384" i="2"/>
  <c r="S577" i="2"/>
  <c r="S522" i="2"/>
  <c r="S136" i="2"/>
  <c r="S101" i="2"/>
  <c r="S187" i="2"/>
  <c r="S226" i="2"/>
  <c r="S242" i="2"/>
  <c r="S272" i="2"/>
  <c r="S260" i="2"/>
  <c r="S574" i="2"/>
  <c r="S582" i="2"/>
  <c r="S590" i="2"/>
  <c r="S602" i="2"/>
  <c r="S511" i="2"/>
  <c r="S74" i="2"/>
  <c r="S165" i="2"/>
  <c r="S65" i="2"/>
  <c r="S175" i="2"/>
  <c r="S84" i="2"/>
  <c r="S51" i="2"/>
  <c r="S46" i="2"/>
  <c r="S118" i="2"/>
  <c r="S38" i="2"/>
  <c r="S259" i="2"/>
  <c r="S374" i="2"/>
  <c r="S266" i="2"/>
  <c r="S296" i="2"/>
  <c r="S277" i="2"/>
  <c r="S310" i="2"/>
  <c r="S208" i="2"/>
  <c r="S12" i="2"/>
  <c r="S353" i="2"/>
  <c r="S113" i="2"/>
  <c r="S373" i="2"/>
  <c r="S306" i="2"/>
  <c r="S308" i="2"/>
  <c r="S267" i="2"/>
  <c r="S278" i="2"/>
  <c r="S116" i="2"/>
  <c r="S343" i="2"/>
  <c r="S112" i="2"/>
  <c r="S398" i="2"/>
  <c r="S186" i="2"/>
  <c r="S505" i="2"/>
  <c r="S341" i="2"/>
  <c r="S109" i="2"/>
  <c r="S320" i="2"/>
  <c r="S286" i="2"/>
  <c r="S493" i="2"/>
  <c r="S370" i="2"/>
  <c r="S302" i="2"/>
  <c r="S273" i="2"/>
  <c r="S598" i="2"/>
  <c r="S97" i="2"/>
  <c r="S139" i="2"/>
  <c r="S245" i="2"/>
  <c r="S311" i="2"/>
  <c r="S63" i="2"/>
  <c r="S163" i="2"/>
  <c r="S94" i="2"/>
  <c r="S36" i="2"/>
  <c r="S354" i="2"/>
  <c r="S114" i="2"/>
  <c r="S340" i="2"/>
  <c r="S110" i="2"/>
  <c r="S288" i="2"/>
  <c r="S317" i="2"/>
  <c r="S348" i="2"/>
  <c r="S496" i="2"/>
  <c r="S243" i="2"/>
  <c r="S472" i="2"/>
  <c r="S309" i="2"/>
  <c r="S258" i="2"/>
  <c r="S78" i="2"/>
  <c r="S66" i="2"/>
  <c r="S49" i="2"/>
  <c r="S172" i="2"/>
  <c r="S176" i="2"/>
  <c r="S85" i="2"/>
  <c r="S59" i="2"/>
  <c r="S43" i="2"/>
  <c r="S119" i="2"/>
  <c r="Y320" i="2"/>
  <c r="Z320" i="2" s="1"/>
  <c r="AN320" i="2" s="1"/>
  <c r="Y493" i="2"/>
  <c r="Z493" i="2" s="1"/>
  <c r="AN493" i="2" s="1"/>
  <c r="Y286" i="2"/>
  <c r="Z286" i="2" s="1"/>
  <c r="AN286" i="2" s="1"/>
  <c r="S143" i="2"/>
  <c r="S151" i="2"/>
  <c r="S287" i="2"/>
  <c r="S321" i="2"/>
  <c r="S494" i="2"/>
  <c r="N176" i="1"/>
  <c r="N33" i="1"/>
  <c r="AF398" i="2" s="1"/>
  <c r="AH398" i="2" s="1"/>
  <c r="N206" i="1"/>
  <c r="N177" i="1"/>
  <c r="N136" i="1"/>
  <c r="N186" i="1"/>
  <c r="N12" i="1"/>
  <c r="AF181" i="2" s="1"/>
  <c r="AH181" i="2" s="1"/>
  <c r="N217" i="1"/>
  <c r="N115" i="1"/>
  <c r="AL206" i="1"/>
  <c r="AI165" i="1"/>
  <c r="AM71" i="1"/>
  <c r="W1427" i="2" s="1"/>
  <c r="X1427" i="2" s="1"/>
  <c r="AL77" i="1"/>
  <c r="AH165" i="1"/>
  <c r="AI206" i="1"/>
  <c r="AM206" i="1"/>
  <c r="AG206" i="1"/>
  <c r="AI126" i="1"/>
  <c r="AG126" i="1"/>
  <c r="AL12" i="1"/>
  <c r="AI289" i="1"/>
  <c r="AI86" i="1"/>
  <c r="AI71" i="1"/>
  <c r="AG176" i="1"/>
  <c r="AI98" i="1"/>
  <c r="AG82" i="1"/>
  <c r="AG289" i="1"/>
  <c r="AH289" i="1"/>
  <c r="N289" i="1" s="1"/>
  <c r="AI116" i="1"/>
  <c r="AM289" i="1"/>
  <c r="AL116" i="1"/>
  <c r="AL86" i="1"/>
  <c r="AH116" i="1"/>
  <c r="AH187" i="1"/>
  <c r="AM115" i="1"/>
  <c r="AM82" i="1"/>
  <c r="AI77" i="1"/>
  <c r="AL115" i="1"/>
  <c r="AL187" i="1"/>
  <c r="AI255" i="1"/>
  <c r="AG116" i="1"/>
  <c r="AM165" i="1"/>
  <c r="W71" i="2" s="1"/>
  <c r="X71" i="2" s="1"/>
  <c r="AI187" i="1"/>
  <c r="AG165" i="1"/>
  <c r="AM125" i="1"/>
  <c r="AM187" i="1"/>
  <c r="AM189" i="1"/>
  <c r="AL125" i="1"/>
  <c r="AH114" i="1"/>
  <c r="AL189" i="1"/>
  <c r="AG71" i="1"/>
  <c r="AH189" i="1"/>
  <c r="AH71" i="1"/>
  <c r="AI78" i="1"/>
  <c r="AM161" i="1"/>
  <c r="AL256" i="1"/>
  <c r="AH99" i="1"/>
  <c r="AL99" i="1"/>
  <c r="AI218" i="1"/>
  <c r="AH218" i="1"/>
  <c r="AI161" i="1"/>
  <c r="AL79" i="1"/>
  <c r="AI109" i="1"/>
  <c r="AI99" i="1"/>
  <c r="AM256" i="1"/>
  <c r="AG218" i="1"/>
  <c r="AM86" i="1"/>
  <c r="AG177" i="1"/>
  <c r="AG90" i="1"/>
  <c r="AL218" i="1"/>
  <c r="AH255" i="1"/>
  <c r="AM90" i="1"/>
  <c r="AH79" i="1"/>
  <c r="AL220" i="1"/>
  <c r="AG79" i="1"/>
  <c r="AM176" i="1"/>
  <c r="AL161" i="1"/>
  <c r="AH203" i="1"/>
  <c r="AL176" i="1"/>
  <c r="AH161" i="1"/>
  <c r="AI176" i="1"/>
  <c r="AG109" i="1"/>
  <c r="AI125" i="1"/>
  <c r="AL88" i="1"/>
  <c r="W1947" i="2" s="1"/>
  <c r="X1947" i="2" s="1"/>
  <c r="AA1947" i="2" s="1"/>
  <c r="AI115" i="1"/>
  <c r="AM255" i="1"/>
  <c r="AG257" i="1"/>
  <c r="AM126" i="1"/>
  <c r="W1455" i="2" s="1"/>
  <c r="X1455" i="2" s="1"/>
  <c r="AA1455" i="2" s="1"/>
  <c r="AI114" i="1"/>
  <c r="AG12" i="1"/>
  <c r="AG98" i="1"/>
  <c r="AL98" i="1"/>
  <c r="AL87" i="1"/>
  <c r="AH125" i="1"/>
  <c r="AH86" i="1"/>
  <c r="AI79" i="1"/>
  <c r="AG114" i="1"/>
  <c r="AH126" i="1"/>
  <c r="AI189" i="1"/>
  <c r="AH98" i="1"/>
  <c r="AH100" i="1"/>
  <c r="AG99" i="1"/>
  <c r="AH257" i="1"/>
  <c r="AB927" i="2" s="1"/>
  <c r="AD927" i="2" s="1"/>
  <c r="AH219" i="1"/>
  <c r="AI69" i="1"/>
  <c r="AM257" i="1"/>
  <c r="AM203" i="1"/>
  <c r="AL203" i="1"/>
  <c r="AM114" i="1"/>
  <c r="AL257" i="1"/>
  <c r="AL69" i="1"/>
  <c r="AI203" i="1"/>
  <c r="AG283" i="1"/>
  <c r="AL109" i="1"/>
  <c r="AH109" i="1"/>
  <c r="AG69" i="1"/>
  <c r="AM89" i="1"/>
  <c r="AM12" i="1"/>
  <c r="AL89" i="1"/>
  <c r="AL177" i="1"/>
  <c r="AH69" i="1"/>
  <c r="AI12" i="1"/>
  <c r="AL157" i="1"/>
  <c r="AH283" i="1"/>
  <c r="AG100" i="1"/>
  <c r="Y259" i="2" s="1"/>
  <c r="Z259" i="2" s="1"/>
  <c r="AN259" i="2" s="1"/>
  <c r="AH90" i="1"/>
  <c r="AB1550" i="2" s="1"/>
  <c r="AD1550" i="2" s="1"/>
  <c r="AI318" i="1"/>
  <c r="AL254" i="1"/>
  <c r="AG268" i="1"/>
  <c r="AG33" i="1"/>
  <c r="Y398" i="2" s="1"/>
  <c r="Z398" i="2" s="1"/>
  <c r="AN398" i="2" s="1"/>
  <c r="AL318" i="1"/>
  <c r="AM175" i="1"/>
  <c r="AL90" i="1"/>
  <c r="AM33" i="1"/>
  <c r="AI87" i="1"/>
  <c r="AM77" i="1"/>
  <c r="AI220" i="1"/>
  <c r="AG88" i="1"/>
  <c r="AM219" i="1"/>
  <c r="AI88" i="1"/>
  <c r="AH88" i="1"/>
  <c r="AM87" i="1"/>
  <c r="AM220" i="1"/>
  <c r="AL219" i="1"/>
  <c r="AI104" i="1"/>
  <c r="AH220" i="1"/>
  <c r="AI219" i="1"/>
  <c r="AI254" i="1"/>
  <c r="AL255" i="1"/>
  <c r="AM268" i="1"/>
  <c r="AH175" i="1"/>
  <c r="AH318" i="1"/>
  <c r="AH104" i="1"/>
  <c r="AH268" i="1"/>
  <c r="AL268" i="1"/>
  <c r="AM283" i="1"/>
  <c r="AL82" i="1"/>
  <c r="AH82" i="1"/>
  <c r="AM318" i="1"/>
  <c r="AI175" i="1"/>
  <c r="AH254" i="1"/>
  <c r="AI256" i="1"/>
  <c r="AI204" i="1"/>
  <c r="AI283" i="1"/>
  <c r="AH77" i="1"/>
  <c r="AL175" i="1"/>
  <c r="AH256" i="1"/>
  <c r="AH204" i="1"/>
  <c r="AL33" i="1"/>
  <c r="AH87" i="1"/>
  <c r="AM104" i="1"/>
  <c r="AG204" i="1"/>
  <c r="AI33" i="1"/>
  <c r="AB963" i="2" s="1"/>
  <c r="AD963" i="2" s="1"/>
  <c r="AL104" i="1"/>
  <c r="AM254" i="1"/>
  <c r="AL204" i="1"/>
  <c r="AM177" i="1"/>
  <c r="AI188" i="1"/>
  <c r="AG150" i="1"/>
  <c r="AH150" i="1"/>
  <c r="AI150" i="1"/>
  <c r="AL150" i="1"/>
  <c r="AM150" i="1"/>
  <c r="AI168" i="1"/>
  <c r="AL168" i="1"/>
  <c r="AG168" i="1"/>
  <c r="AH168" i="1"/>
  <c r="AM168" i="1"/>
  <c r="AG131" i="1"/>
  <c r="AI131" i="1"/>
  <c r="AH131" i="1"/>
  <c r="AL131" i="1"/>
  <c r="AM131" i="1"/>
  <c r="AG320" i="1"/>
  <c r="AI320" i="1"/>
  <c r="AL320" i="1"/>
  <c r="AM320" i="1"/>
  <c r="AG136" i="1"/>
  <c r="AL136" i="1"/>
  <c r="AM136" i="1"/>
  <c r="AI136" i="1"/>
  <c r="AM201" i="1"/>
  <c r="AL201" i="1"/>
  <c r="AG201" i="1"/>
  <c r="AI201" i="1"/>
  <c r="AH201" i="1"/>
  <c r="AI177" i="1"/>
  <c r="AH188" i="1"/>
  <c r="AM78" i="1"/>
  <c r="AG173" i="1"/>
  <c r="AH173" i="1"/>
  <c r="AI173" i="1"/>
  <c r="AL173" i="1"/>
  <c r="AM173" i="1"/>
  <c r="AH57" i="1"/>
  <c r="AI57" i="1"/>
  <c r="AG57" i="1"/>
  <c r="AL57" i="1"/>
  <c r="AM57" i="1"/>
  <c r="AI285" i="1"/>
  <c r="AG285" i="1"/>
  <c r="AH285" i="1"/>
  <c r="N285" i="1" s="1"/>
  <c r="AL285" i="1"/>
  <c r="AM285" i="1"/>
  <c r="AG195" i="1"/>
  <c r="AH195" i="1"/>
  <c r="AI195" i="1"/>
  <c r="AL195" i="1"/>
  <c r="AM195" i="1"/>
  <c r="AG205" i="1"/>
  <c r="AH205" i="1"/>
  <c r="AG196" i="1"/>
  <c r="AH196" i="1"/>
  <c r="AI196" i="1"/>
  <c r="AL196" i="1"/>
  <c r="AM196" i="1"/>
  <c r="AL232" i="1"/>
  <c r="AG232" i="1"/>
  <c r="AH232" i="1"/>
  <c r="AI232" i="1"/>
  <c r="AM232" i="1"/>
  <c r="AH122" i="1"/>
  <c r="AG122" i="1"/>
  <c r="AI122" i="1"/>
  <c r="AL122" i="1"/>
  <c r="AM122" i="1"/>
  <c r="AM130" i="1"/>
  <c r="AG130" i="1"/>
  <c r="AH130" i="1"/>
  <c r="AI130" i="1"/>
  <c r="AL130" i="1"/>
  <c r="AG198" i="1"/>
  <c r="AH198" i="1"/>
  <c r="AI198" i="1"/>
  <c r="AL198" i="1"/>
  <c r="AM198" i="1"/>
  <c r="AL194" i="1"/>
  <c r="AM194" i="1"/>
  <c r="AG194" i="1"/>
  <c r="AI194" i="1"/>
  <c r="AH194" i="1"/>
  <c r="AG145" i="1"/>
  <c r="AH145" i="1"/>
  <c r="AI145" i="1"/>
  <c r="AL145" i="1"/>
  <c r="AM145" i="1"/>
  <c r="AM68" i="1"/>
  <c r="W1488" i="2" s="1"/>
  <c r="X1488" i="2" s="1"/>
  <c r="AG188" i="1"/>
  <c r="AL78" i="1"/>
  <c r="AG124" i="1"/>
  <c r="AI124" i="1"/>
  <c r="AL124" i="1"/>
  <c r="AM124" i="1"/>
  <c r="AL56" i="1"/>
  <c r="AG56" i="1"/>
  <c r="AH56" i="1"/>
  <c r="AI56" i="1"/>
  <c r="AM56" i="1"/>
  <c r="AG144" i="1"/>
  <c r="AH144" i="1"/>
  <c r="AI144" i="1"/>
  <c r="AL144" i="1"/>
  <c r="AM144" i="1"/>
  <c r="AI127" i="1"/>
  <c r="AL127" i="1"/>
  <c r="AM127" i="1"/>
  <c r="AG127" i="1"/>
  <c r="AH127" i="1"/>
  <c r="AL330" i="1"/>
  <c r="AM330" i="1"/>
  <c r="AH330" i="1"/>
  <c r="N330" i="1" s="1"/>
  <c r="AI330" i="1"/>
  <c r="AG330" i="1"/>
  <c r="AG163" i="1"/>
  <c r="AH163" i="1"/>
  <c r="AI163" i="1"/>
  <c r="AL163" i="1"/>
  <c r="AM163" i="1"/>
  <c r="AG313" i="1"/>
  <c r="AH313" i="1"/>
  <c r="N313" i="1" s="1"/>
  <c r="AI313" i="1"/>
  <c r="AL313" i="1"/>
  <c r="AM313" i="1"/>
  <c r="AL159" i="1"/>
  <c r="AM159" i="1"/>
  <c r="AI159" i="1"/>
  <c r="AG159" i="1"/>
  <c r="AH159" i="1"/>
  <c r="AM281" i="1"/>
  <c r="AH281" i="1"/>
  <c r="N281" i="1" s="1"/>
  <c r="AI281" i="1"/>
  <c r="AL281" i="1"/>
  <c r="AG281" i="1"/>
  <c r="AM151" i="1"/>
  <c r="AG151" i="1"/>
  <c r="AH151" i="1"/>
  <c r="AI151" i="1"/>
  <c r="AL151" i="1"/>
  <c r="AH157" i="1"/>
  <c r="AL245" i="1"/>
  <c r="AG186" i="1"/>
  <c r="AM186" i="1"/>
  <c r="AL186" i="1"/>
  <c r="AI186" i="1"/>
  <c r="AM121" i="1"/>
  <c r="AG121" i="1"/>
  <c r="AH121" i="1"/>
  <c r="AI121" i="1"/>
  <c r="AL121" i="1"/>
  <c r="AI154" i="1"/>
  <c r="AG154" i="1"/>
  <c r="AH154" i="1"/>
  <c r="AL154" i="1"/>
  <c r="AM154" i="1"/>
  <c r="AG190" i="1"/>
  <c r="AH190" i="1"/>
  <c r="AI190" i="1"/>
  <c r="AL190" i="1"/>
  <c r="AM190" i="1"/>
  <c r="AG216" i="1"/>
  <c r="AH216" i="1"/>
  <c r="AI216" i="1"/>
  <c r="AL216" i="1"/>
  <c r="AM216" i="1"/>
  <c r="AG209" i="1"/>
  <c r="AH209" i="1"/>
  <c r="AI209" i="1"/>
  <c r="AL209" i="1"/>
  <c r="AM209" i="1"/>
  <c r="AL70" i="1"/>
  <c r="AG70" i="1"/>
  <c r="AH70" i="1"/>
  <c r="AI70" i="1"/>
  <c r="AM70" i="1"/>
  <c r="AL222" i="1"/>
  <c r="AM222" i="1"/>
  <c r="AH222" i="1"/>
  <c r="AI222" i="1"/>
  <c r="AG222" i="1"/>
  <c r="AH271" i="1"/>
  <c r="AM72" i="1"/>
  <c r="AL72" i="1"/>
  <c r="AH72" i="1"/>
  <c r="AI72" i="1"/>
  <c r="AG72" i="1"/>
  <c r="AG76" i="1"/>
  <c r="AI76" i="1"/>
  <c r="AL76" i="1"/>
  <c r="AM76" i="1"/>
  <c r="AG166" i="1"/>
  <c r="AH166" i="1"/>
  <c r="AI166" i="1"/>
  <c r="AL166" i="1"/>
  <c r="AM166" i="1"/>
  <c r="AL242" i="1"/>
  <c r="AM242" i="1"/>
  <c r="AG242" i="1"/>
  <c r="AH242" i="1"/>
  <c r="AI242" i="1"/>
  <c r="AM271" i="1"/>
  <c r="AG157" i="1"/>
  <c r="AI245" i="1"/>
  <c r="AI68" i="1"/>
  <c r="AH83" i="1"/>
  <c r="AG83" i="1"/>
  <c r="AI83" i="1"/>
  <c r="AL83" i="1"/>
  <c r="AM83" i="1"/>
  <c r="AL103" i="1"/>
  <c r="AG103" i="1"/>
  <c r="AH103" i="1"/>
  <c r="AM103" i="1"/>
  <c r="AI103" i="1"/>
  <c r="AG214" i="1"/>
  <c r="AH214" i="1"/>
  <c r="AI214" i="1"/>
  <c r="AL214" i="1"/>
  <c r="AM214" i="1"/>
  <c r="AM67" i="1"/>
  <c r="AG67" i="1"/>
  <c r="AH67" i="1"/>
  <c r="AL67" i="1"/>
  <c r="AI67" i="1"/>
  <c r="AL170" i="1"/>
  <c r="AG170" i="1"/>
  <c r="AH170" i="1"/>
  <c r="AI170" i="1"/>
  <c r="AM170" i="1"/>
  <c r="AM292" i="1"/>
  <c r="AG292" i="1"/>
  <c r="AH292" i="1"/>
  <c r="AI292" i="1"/>
  <c r="AL292" i="1"/>
  <c r="AM129" i="1"/>
  <c r="AG129" i="1"/>
  <c r="AH129" i="1"/>
  <c r="AL129" i="1"/>
  <c r="AI129" i="1"/>
  <c r="AG141" i="1"/>
  <c r="AI141" i="1"/>
  <c r="AL141" i="1"/>
  <c r="AM141" i="1"/>
  <c r="AI162" i="1"/>
  <c r="AL162" i="1"/>
  <c r="AM162" i="1"/>
  <c r="AH162" i="1"/>
  <c r="AG162" i="1"/>
  <c r="AL164" i="1"/>
  <c r="AG164" i="1"/>
  <c r="AH164" i="1"/>
  <c r="AI164" i="1"/>
  <c r="AM164" i="1"/>
  <c r="AL263" i="1"/>
  <c r="AM263" i="1"/>
  <c r="AG263" i="1"/>
  <c r="AH263" i="1"/>
  <c r="N263" i="1" s="1"/>
  <c r="AI263" i="1"/>
  <c r="AL128" i="1"/>
  <c r="AG128" i="1"/>
  <c r="AH128" i="1"/>
  <c r="AI128" i="1"/>
  <c r="AM128" i="1"/>
  <c r="AL58" i="1"/>
  <c r="AG58" i="1"/>
  <c r="AH58" i="1"/>
  <c r="AI58" i="1"/>
  <c r="AM58" i="1"/>
  <c r="AM245" i="1"/>
  <c r="AI271" i="1"/>
  <c r="AH245" i="1"/>
  <c r="AH68" i="1"/>
  <c r="AM205" i="1"/>
  <c r="AG84" i="1"/>
  <c r="AL84" i="1"/>
  <c r="AM84" i="1"/>
  <c r="AI84" i="1"/>
  <c r="AH84" i="1"/>
  <c r="AG153" i="1"/>
  <c r="AH153" i="1"/>
  <c r="AI153" i="1"/>
  <c r="AL153" i="1"/>
  <c r="AM153" i="1"/>
  <c r="AG138" i="1"/>
  <c r="AI138" i="1"/>
  <c r="AM138" i="1"/>
  <c r="AL138" i="1"/>
  <c r="AH138" i="1"/>
  <c r="AG248" i="1"/>
  <c r="AH248" i="1"/>
  <c r="AI248" i="1"/>
  <c r="AL248" i="1"/>
  <c r="AM248" i="1"/>
  <c r="AM188" i="1"/>
  <c r="W99" i="2" s="1"/>
  <c r="X99" i="2" s="1"/>
  <c r="AG68" i="1"/>
  <c r="AL205" i="1"/>
  <c r="AM81" i="1"/>
  <c r="AG81" i="1"/>
  <c r="AH81" i="1"/>
  <c r="AI81" i="1"/>
  <c r="AL81" i="1"/>
  <c r="AI85" i="1"/>
  <c r="AG85" i="1"/>
  <c r="AH85" i="1"/>
  <c r="AL85" i="1"/>
  <c r="AM85" i="1"/>
  <c r="AL120" i="1"/>
  <c r="AI120" i="1"/>
  <c r="AM120" i="1"/>
  <c r="AG120" i="1"/>
  <c r="AH120" i="1"/>
  <c r="AG160" i="1"/>
  <c r="AH160" i="1"/>
  <c r="AI160" i="1"/>
  <c r="AL160" i="1"/>
  <c r="AM160" i="1"/>
  <c r="AH293" i="1"/>
  <c r="AL293" i="1"/>
  <c r="AM293" i="1"/>
  <c r="AI293" i="1"/>
  <c r="AG293" i="1"/>
  <c r="AH212" i="1"/>
  <c r="AI212" i="1"/>
  <c r="AL212" i="1"/>
  <c r="AM212" i="1"/>
  <c r="AG212" i="1"/>
  <c r="AG315" i="1"/>
  <c r="AH315" i="1"/>
  <c r="AI315" i="1"/>
  <c r="AL315" i="1"/>
  <c r="AM315" i="1"/>
  <c r="AM59" i="1"/>
  <c r="AG59" i="1"/>
  <c r="AL59" i="1"/>
  <c r="AH59" i="1"/>
  <c r="AI59" i="1"/>
  <c r="AG185" i="1"/>
  <c r="AM185" i="1"/>
  <c r="AL271" i="1"/>
  <c r="AI157" i="1"/>
  <c r="AI244" i="1"/>
  <c r="AL244" i="1"/>
  <c r="AM244" i="1"/>
  <c r="AG244" i="1"/>
  <c r="AH244" i="1"/>
  <c r="AH40" i="1"/>
  <c r="AH76" i="1"/>
  <c r="AH78" i="1"/>
  <c r="AI205" i="1"/>
  <c r="AH123" i="1"/>
  <c r="AI123" i="1"/>
  <c r="AG123" i="1"/>
  <c r="AL123" i="1"/>
  <c r="AM123" i="1"/>
  <c r="AL280" i="1"/>
  <c r="AG280" i="1"/>
  <c r="AH280" i="1"/>
  <c r="N280" i="1" s="1"/>
  <c r="AI280" i="1"/>
  <c r="AM280" i="1"/>
  <c r="AM208" i="1"/>
  <c r="AG208" i="1"/>
  <c r="AH208" i="1"/>
  <c r="AL208" i="1"/>
  <c r="AI208" i="1"/>
  <c r="AG193" i="1"/>
  <c r="AH193" i="1"/>
  <c r="AI193" i="1"/>
  <c r="AL193" i="1"/>
  <c r="AM193" i="1"/>
  <c r="AL213" i="1"/>
  <c r="AM213" i="1"/>
  <c r="AG213" i="1"/>
  <c r="AH213" i="1"/>
  <c r="AI213" i="1"/>
  <c r="AG167" i="1"/>
  <c r="AH167" i="1"/>
  <c r="AI167" i="1"/>
  <c r="AM167" i="1"/>
  <c r="AL167" i="1"/>
  <c r="AG267" i="1"/>
  <c r="Y134" i="2" s="1"/>
  <c r="Z134" i="2" s="1"/>
  <c r="AN134" i="2" s="1"/>
  <c r="AL267" i="1"/>
  <c r="AM267" i="1"/>
  <c r="AI40" i="1"/>
  <c r="AL185" i="1"/>
  <c r="AG115" i="1"/>
  <c r="AL183" i="1"/>
  <c r="AM183" i="1"/>
  <c r="AH183" i="1"/>
  <c r="AI183" i="1"/>
  <c r="AG183" i="1"/>
  <c r="AM61" i="1"/>
  <c r="AG61" i="1"/>
  <c r="Y506" i="2" s="1"/>
  <c r="Z506" i="2" s="1"/>
  <c r="AH61" i="1"/>
  <c r="AI61" i="1"/>
  <c r="AL61" i="1"/>
  <c r="AM180" i="1"/>
  <c r="AG180" i="1"/>
  <c r="AH180" i="1"/>
  <c r="AI180" i="1"/>
  <c r="AL180" i="1"/>
  <c r="AG65" i="1"/>
  <c r="AH65" i="1"/>
  <c r="AI65" i="1"/>
  <c r="AL65" i="1"/>
  <c r="AM65" i="1"/>
  <c r="AG182" i="1"/>
  <c r="AH182" i="1"/>
  <c r="AI182" i="1"/>
  <c r="AL182" i="1"/>
  <c r="AM182" i="1"/>
  <c r="AG217" i="1"/>
  <c r="AI217" i="1"/>
  <c r="AL217" i="1"/>
  <c r="AM217" i="1"/>
  <c r="AI178" i="1"/>
  <c r="AL178" i="1"/>
  <c r="AM178" i="1"/>
  <c r="AG178" i="1"/>
  <c r="AH178" i="1"/>
  <c r="AG207" i="1"/>
  <c r="AH207" i="1"/>
  <c r="AI207" i="1"/>
  <c r="AL207" i="1"/>
  <c r="AM207" i="1"/>
  <c r="AL40" i="1"/>
  <c r="AH267" i="1"/>
  <c r="AB971" i="2" s="1"/>
  <c r="AD971" i="2" s="1"/>
  <c r="AL179" i="1"/>
  <c r="AG179" i="1"/>
  <c r="AH179" i="1"/>
  <c r="AI179" i="1"/>
  <c r="AM179" i="1"/>
  <c r="AG210" i="1"/>
  <c r="AH210" i="1"/>
  <c r="AI210" i="1"/>
  <c r="AL210" i="1"/>
  <c r="AM210" i="1"/>
  <c r="AG211" i="1"/>
  <c r="AH211" i="1"/>
  <c r="AI211" i="1"/>
  <c r="AL211" i="1"/>
  <c r="AM211" i="1"/>
  <c r="AL66" i="1"/>
  <c r="AM66" i="1"/>
  <c r="AG66" i="1"/>
  <c r="AH66" i="1"/>
  <c r="AI66" i="1"/>
  <c r="AG221" i="1"/>
  <c r="AH221" i="1"/>
  <c r="AI221" i="1"/>
  <c r="AL221" i="1"/>
  <c r="AM221" i="1"/>
  <c r="AM40" i="1"/>
  <c r="AH185" i="1"/>
  <c r="AM100" i="1"/>
  <c r="AM278" i="1"/>
  <c r="AG278" i="1"/>
  <c r="AH278" i="1"/>
  <c r="AI278" i="1"/>
  <c r="AL278" i="1"/>
  <c r="AL287" i="1"/>
  <c r="AM287" i="1"/>
  <c r="AG287" i="1"/>
  <c r="AH287" i="1"/>
  <c r="N287" i="1" s="1"/>
  <c r="AI287" i="1"/>
  <c r="AG199" i="1"/>
  <c r="AH199" i="1"/>
  <c r="AI199" i="1"/>
  <c r="AL199" i="1"/>
  <c r="AM199" i="1"/>
  <c r="AG316" i="1"/>
  <c r="AH316" i="1"/>
  <c r="AI316" i="1"/>
  <c r="AL316" i="1"/>
  <c r="AM316" i="1"/>
  <c r="AG118" i="1"/>
  <c r="AH118" i="1"/>
  <c r="AI118" i="1"/>
  <c r="AM118" i="1"/>
  <c r="AL118" i="1"/>
  <c r="AM172" i="1"/>
  <c r="AL172" i="1"/>
  <c r="AG172" i="1"/>
  <c r="AH172" i="1"/>
  <c r="AI172" i="1"/>
  <c r="AL291" i="1"/>
  <c r="AG291" i="1"/>
  <c r="AH291" i="1"/>
  <c r="AI291" i="1"/>
  <c r="AM291" i="1"/>
  <c r="AM184" i="1"/>
  <c r="AG184" i="1"/>
  <c r="AH184" i="1"/>
  <c r="AI184" i="1"/>
  <c r="AL184" i="1"/>
  <c r="AL197" i="1"/>
  <c r="AG197" i="1"/>
  <c r="AH197" i="1"/>
  <c r="AM197" i="1"/>
  <c r="AI197" i="1"/>
  <c r="AL152" i="1"/>
  <c r="AI152" i="1"/>
  <c r="AM152" i="1"/>
  <c r="AG152" i="1"/>
  <c r="AH152" i="1"/>
  <c r="AH191" i="1"/>
  <c r="AG191" i="1"/>
  <c r="AI191" i="1"/>
  <c r="AL191" i="1"/>
  <c r="AM191" i="1"/>
  <c r="AM9" i="1"/>
  <c r="AG9" i="1"/>
  <c r="AH9" i="1"/>
  <c r="AI9" i="1"/>
  <c r="AL9" i="1"/>
  <c r="AL100" i="1"/>
  <c r="AH143" i="1"/>
  <c r="AL143" i="1"/>
  <c r="AM143" i="1"/>
  <c r="AG143" i="1"/>
  <c r="AI143" i="1"/>
  <c r="AH48" i="1"/>
  <c r="AL48" i="1"/>
  <c r="AM48" i="1"/>
  <c r="AG48" i="1"/>
  <c r="AI48" i="1"/>
  <c r="AG110" i="1"/>
  <c r="AH110" i="1"/>
  <c r="AI110" i="1"/>
  <c r="AL110" i="1"/>
  <c r="AM110" i="1"/>
  <c r="AL215" i="1"/>
  <c r="AM215" i="1"/>
  <c r="AG215" i="1"/>
  <c r="AI215" i="1"/>
  <c r="AH215" i="1"/>
  <c r="AH174" i="1"/>
  <c r="AI174" i="1"/>
  <c r="AL174" i="1"/>
  <c r="AM174" i="1"/>
  <c r="AI185" i="1"/>
  <c r="AG89" i="1"/>
  <c r="AH89" i="1"/>
  <c r="AB1948" i="2" s="1"/>
  <c r="AD1948" i="2" s="1"/>
  <c r="AH264" i="1"/>
  <c r="N264" i="1" s="1"/>
  <c r="AG264" i="1"/>
  <c r="AI264" i="1"/>
  <c r="AL264" i="1"/>
  <c r="AM264" i="1"/>
  <c r="AI80" i="1"/>
  <c r="AL80" i="1"/>
  <c r="AM80" i="1"/>
  <c r="AG80" i="1"/>
  <c r="AH80" i="1"/>
  <c r="AG158" i="1"/>
  <c r="AH158" i="1"/>
  <c r="AI158" i="1"/>
  <c r="AM158" i="1"/>
  <c r="AL158" i="1"/>
  <c r="AG64" i="1"/>
  <c r="AM64" i="1"/>
  <c r="AH64" i="1"/>
  <c r="AL64" i="1"/>
  <c r="AI64" i="1"/>
  <c r="AG181" i="1"/>
  <c r="AI181" i="1"/>
  <c r="AH181" i="1"/>
  <c r="AL181" i="1"/>
  <c r="AM181" i="1"/>
  <c r="AG200" i="1"/>
  <c r="AM200" i="1"/>
  <c r="AL200" i="1"/>
  <c r="AI200" i="1"/>
  <c r="AG50" i="1"/>
  <c r="AH50" i="1"/>
  <c r="AI50" i="1"/>
  <c r="AM50" i="1"/>
  <c r="AL50" i="1"/>
  <c r="AM112" i="1"/>
  <c r="AL112" i="1"/>
  <c r="AG112" i="1"/>
  <c r="AH112" i="1"/>
  <c r="AI112" i="1"/>
  <c r="AG117" i="1"/>
  <c r="AH117" i="1"/>
  <c r="AI117" i="1"/>
  <c r="AL117" i="1"/>
  <c r="AM117" i="1"/>
  <c r="AM169" i="1"/>
  <c r="AG169" i="1"/>
  <c r="AH169" i="1"/>
  <c r="AL169" i="1"/>
  <c r="AI169" i="1"/>
  <c r="AG288" i="1"/>
  <c r="AI288" i="1"/>
  <c r="AL288" i="1"/>
  <c r="AM288" i="1"/>
  <c r="AH288" i="1"/>
  <c r="AG171" i="1"/>
  <c r="AH171" i="1"/>
  <c r="AI171" i="1"/>
  <c r="AL171" i="1"/>
  <c r="AM171" i="1"/>
  <c r="AG148" i="1"/>
  <c r="Y426" i="2" s="1"/>
  <c r="Z426" i="2" s="1"/>
  <c r="AN426" i="2" s="1"/>
  <c r="AH148" i="1"/>
  <c r="AI148" i="1"/>
  <c r="AL148" i="1"/>
  <c r="AM148" i="1"/>
  <c r="L105" i="19" l="1"/>
  <c r="L147" i="19"/>
  <c r="M111" i="19"/>
  <c r="L125" i="19"/>
  <c r="M174" i="19"/>
  <c r="M131" i="19"/>
  <c r="L188" i="19"/>
  <c r="M171" i="19"/>
  <c r="L149" i="19"/>
  <c r="L151" i="19"/>
  <c r="M196" i="19"/>
  <c r="L97" i="19"/>
  <c r="L86" i="19"/>
  <c r="L115" i="19"/>
  <c r="M205" i="19"/>
  <c r="M176" i="19"/>
  <c r="M154" i="19"/>
  <c r="M86" i="19"/>
  <c r="M87" i="19"/>
  <c r="L158" i="19"/>
  <c r="M163" i="19"/>
  <c r="M156" i="19"/>
  <c r="M201" i="19"/>
  <c r="M141" i="19"/>
  <c r="L177" i="19"/>
  <c r="M124" i="19"/>
  <c r="L154" i="19"/>
  <c r="M160" i="19"/>
  <c r="M198" i="19"/>
  <c r="L156" i="19"/>
  <c r="L107" i="19"/>
  <c r="M144" i="19"/>
  <c r="L157" i="19"/>
  <c r="L124" i="19"/>
  <c r="M36" i="19"/>
  <c r="L36" i="19"/>
  <c r="L118" i="19"/>
  <c r="L170" i="19"/>
  <c r="L127" i="19"/>
  <c r="L78" i="19"/>
  <c r="L87" i="19"/>
  <c r="M114" i="19"/>
  <c r="L172" i="19"/>
  <c r="M185" i="19"/>
  <c r="M104" i="19"/>
  <c r="M103" i="19"/>
  <c r="L161" i="19"/>
  <c r="M197" i="19"/>
  <c r="L167" i="19"/>
  <c r="L120" i="19"/>
  <c r="L159" i="19"/>
  <c r="M129" i="19"/>
  <c r="L126" i="19"/>
  <c r="M113" i="19"/>
  <c r="L171" i="19"/>
  <c r="L134" i="19"/>
  <c r="M207" i="19"/>
  <c r="L144" i="19"/>
  <c r="M170" i="19"/>
  <c r="M134" i="19"/>
  <c r="L142" i="19"/>
  <c r="M187" i="19"/>
  <c r="M208" i="19"/>
  <c r="L104" i="19"/>
  <c r="L129" i="19"/>
  <c r="L174" i="19"/>
  <c r="M155" i="19"/>
  <c r="L203" i="19"/>
  <c r="M175" i="19"/>
  <c r="M183" i="19"/>
  <c r="M136" i="19"/>
  <c r="M162" i="19"/>
  <c r="L108" i="19"/>
  <c r="L166" i="19"/>
  <c r="L131" i="19"/>
  <c r="M200" i="19"/>
  <c r="M127" i="19"/>
  <c r="M120" i="19"/>
  <c r="M135" i="19"/>
  <c r="M209" i="19"/>
  <c r="L135" i="19"/>
  <c r="L137" i="19"/>
  <c r="M106" i="19"/>
  <c r="L148" i="19"/>
  <c r="L183" i="19"/>
  <c r="L136" i="19"/>
  <c r="M184" i="19"/>
  <c r="M191" i="19"/>
  <c r="M206" i="19"/>
  <c r="M178" i="19"/>
  <c r="M139" i="19"/>
  <c r="L110" i="19"/>
  <c r="L140" i="19"/>
  <c r="L199" i="19"/>
  <c r="M128" i="19"/>
  <c r="L160" i="19"/>
  <c r="L198" i="19"/>
  <c r="M172" i="19"/>
  <c r="M152" i="19"/>
  <c r="M157" i="19"/>
  <c r="L165" i="19"/>
  <c r="M151" i="19"/>
  <c r="M123" i="19"/>
  <c r="M110" i="19"/>
  <c r="M158" i="19"/>
  <c r="L208" i="19"/>
  <c r="M167" i="19"/>
  <c r="M169" i="19"/>
  <c r="M182" i="19"/>
  <c r="M137" i="19"/>
  <c r="L121" i="19"/>
  <c r="M143" i="19"/>
  <c r="M119" i="19"/>
  <c r="L155" i="19"/>
  <c r="M148" i="19"/>
  <c r="L162" i="19"/>
  <c r="M177" i="19"/>
  <c r="L205" i="19"/>
  <c r="M140" i="19"/>
  <c r="M202" i="19"/>
  <c r="L196" i="19"/>
  <c r="M78" i="19"/>
  <c r="M108" i="19"/>
  <c r="M116" i="19"/>
  <c r="M161" i="19"/>
  <c r="L194" i="19"/>
  <c r="M146" i="19"/>
  <c r="M159" i="19"/>
  <c r="M199" i="19"/>
  <c r="M203" i="19"/>
  <c r="L152" i="19"/>
  <c r="M122" i="19"/>
  <c r="L103" i="19"/>
  <c r="M105" i="19"/>
  <c r="M168" i="19"/>
  <c r="M121" i="19"/>
  <c r="L119" i="19"/>
  <c r="M109" i="19"/>
  <c r="M179" i="19"/>
  <c r="L175" i="19"/>
  <c r="L184" i="19"/>
  <c r="L89" i="19"/>
  <c r="L128" i="19"/>
  <c r="M165" i="19"/>
  <c r="L193" i="19"/>
  <c r="L130" i="19"/>
  <c r="M194" i="19"/>
  <c r="M173" i="19"/>
  <c r="L182" i="19"/>
  <c r="M132" i="19"/>
  <c r="M192" i="19"/>
  <c r="L106" i="19"/>
  <c r="M117" i="19"/>
  <c r="L109" i="19"/>
  <c r="M147" i="19"/>
  <c r="M180" i="19"/>
  <c r="L173" i="19"/>
  <c r="L132" i="19"/>
  <c r="L204" i="19"/>
  <c r="L112" i="19"/>
  <c r="L138" i="19"/>
  <c r="M186" i="19"/>
  <c r="M145" i="19"/>
  <c r="M142" i="19"/>
  <c r="M43" i="19"/>
  <c r="M164" i="19"/>
  <c r="M190" i="19"/>
  <c r="M115" i="19"/>
  <c r="M195" i="19"/>
  <c r="L43" i="19"/>
  <c r="M153" i="19"/>
  <c r="L143" i="19"/>
  <c r="M107" i="19"/>
  <c r="M112" i="19"/>
  <c r="L179" i="19"/>
  <c r="L141" i="19"/>
  <c r="M138" i="19"/>
  <c r="M149" i="19"/>
  <c r="L117" i="19"/>
  <c r="L146" i="19"/>
  <c r="L111" i="19"/>
  <c r="M97" i="19"/>
  <c r="L145" i="19"/>
  <c r="M150" i="19"/>
  <c r="M130" i="19"/>
  <c r="AB1333" i="2"/>
  <c r="AD1333" i="2" s="1"/>
  <c r="AU1333" i="2" s="1"/>
  <c r="AW1333" i="2" s="1"/>
  <c r="M188" i="19"/>
  <c r="Y333" i="2"/>
  <c r="Z333" i="2" s="1"/>
  <c r="AN333" i="2" s="1"/>
  <c r="L153" i="19"/>
  <c r="Y360" i="2"/>
  <c r="Z360" i="2" s="1"/>
  <c r="AN360" i="2" s="1"/>
  <c r="L195" i="19"/>
  <c r="Y377" i="2"/>
  <c r="Z377" i="2" s="1"/>
  <c r="L186" i="19"/>
  <c r="Y184" i="2"/>
  <c r="Z184" i="2" s="1"/>
  <c r="AN184" i="2" s="1"/>
  <c r="L191" i="19"/>
  <c r="Y285" i="2"/>
  <c r="Z285" i="2" s="1"/>
  <c r="AN285" i="2" s="1"/>
  <c r="L209" i="19"/>
  <c r="Y357" i="2"/>
  <c r="Z357" i="2" s="1"/>
  <c r="AN357" i="2" s="1"/>
  <c r="L180" i="19"/>
  <c r="Y183" i="2"/>
  <c r="Z183" i="2" s="1"/>
  <c r="AN183" i="2" s="1"/>
  <c r="L192" i="19"/>
  <c r="Y449" i="2"/>
  <c r="Z449" i="2" s="1"/>
  <c r="AN449" i="2" s="1"/>
  <c r="L116" i="19"/>
  <c r="Y263" i="2"/>
  <c r="Z263" i="2" s="1"/>
  <c r="AN263" i="2" s="1"/>
  <c r="L201" i="19"/>
  <c r="Y185" i="2"/>
  <c r="Z185" i="2" s="1"/>
  <c r="AN185" i="2" s="1"/>
  <c r="L202" i="19"/>
  <c r="Y235" i="2"/>
  <c r="Z235" i="2" s="1"/>
  <c r="AN235" i="2" s="1"/>
  <c r="L200" i="19"/>
  <c r="Y338" i="2"/>
  <c r="Z338" i="2" s="1"/>
  <c r="AN338" i="2" s="1"/>
  <c r="L168" i="19"/>
  <c r="AB1134" i="2"/>
  <c r="AD1134" i="2" s="1"/>
  <c r="AU1134" i="2" s="1"/>
  <c r="AW1134" i="2" s="1"/>
  <c r="M204" i="19"/>
  <c r="Y378" i="2"/>
  <c r="Z378" i="2" s="1"/>
  <c r="AN378" i="2" s="1"/>
  <c r="L187" i="19"/>
  <c r="Y376" i="2"/>
  <c r="Z376" i="2" s="1"/>
  <c r="AN376" i="2" s="1"/>
  <c r="L185" i="19"/>
  <c r="Y362" i="2"/>
  <c r="Z362" i="2" s="1"/>
  <c r="AN362" i="2" s="1"/>
  <c r="L197" i="19"/>
  <c r="Y339" i="2"/>
  <c r="Z339" i="2" s="1"/>
  <c r="AN339" i="2" s="1"/>
  <c r="L169" i="19"/>
  <c r="AB60" i="2"/>
  <c r="AD60" i="2" s="1"/>
  <c r="AU60" i="2" s="1"/>
  <c r="AW60" i="2" s="1"/>
  <c r="M166" i="19"/>
  <c r="AB81" i="2"/>
  <c r="AD81" i="2" s="1"/>
  <c r="AU81" i="2" s="1"/>
  <c r="AW81" i="2" s="1"/>
  <c r="M193" i="19"/>
  <c r="AB1774" i="2"/>
  <c r="AD1774" i="2" s="1"/>
  <c r="AU1774" i="2" s="1"/>
  <c r="AW1774" i="2" s="1"/>
  <c r="Y499" i="2"/>
  <c r="Z499" i="2" s="1"/>
  <c r="AN499" i="2" s="1"/>
  <c r="Y391" i="2"/>
  <c r="Z391" i="2" s="1"/>
  <c r="AN391" i="2" s="1"/>
  <c r="Y393" i="2"/>
  <c r="Z393" i="2" s="1"/>
  <c r="AN393" i="2" s="1"/>
  <c r="Y394" i="2"/>
  <c r="Z394" i="2" s="1"/>
  <c r="AN394" i="2" s="1"/>
  <c r="Y395" i="2"/>
  <c r="Z395" i="2" s="1"/>
  <c r="AN395" i="2" s="1"/>
  <c r="Y392" i="2"/>
  <c r="Z392" i="2" s="1"/>
  <c r="AN392" i="2" s="1"/>
  <c r="W1220" i="2"/>
  <c r="X1220" i="2" s="1"/>
  <c r="AA1220" i="2" s="1"/>
  <c r="W1522" i="2"/>
  <c r="X1522" i="2" s="1"/>
  <c r="AA1522" i="2" s="1"/>
  <c r="W352" i="2"/>
  <c r="X352" i="2" s="1"/>
  <c r="AM352" i="2" s="1"/>
  <c r="W1178" i="2"/>
  <c r="X1178" i="2" s="1"/>
  <c r="AA1178" i="2" s="1"/>
  <c r="W1554" i="2"/>
  <c r="X1554" i="2" s="1"/>
  <c r="AA1554" i="2" s="1"/>
  <c r="AB375" i="2"/>
  <c r="AD375" i="2" s="1"/>
  <c r="AU375" i="2" s="1"/>
  <c r="AW375" i="2" s="1"/>
  <c r="W1361" i="2"/>
  <c r="X1361" i="2" s="1"/>
  <c r="AA1361" i="2" s="1"/>
  <c r="AB1896" i="2"/>
  <c r="AD1896" i="2" s="1"/>
  <c r="AR1896" i="2" s="1"/>
  <c r="W1232" i="2"/>
  <c r="X1232" i="2" s="1"/>
  <c r="AA1232" i="2" s="1"/>
  <c r="W1949" i="2"/>
  <c r="X1949" i="2" s="1"/>
  <c r="AA1949" i="2" s="1"/>
  <c r="AB1950" i="2"/>
  <c r="AD1950" i="2" s="1"/>
  <c r="AR1950" i="2" s="1"/>
  <c r="AB1427" i="2"/>
  <c r="AD1427" i="2" s="1"/>
  <c r="AR1427" i="2" s="1"/>
  <c r="AB1552" i="2"/>
  <c r="AD1552" i="2" s="1"/>
  <c r="AR1552" i="2" s="1"/>
  <c r="W1948" i="2"/>
  <c r="X1948" i="2" s="1"/>
  <c r="AA1948" i="2" s="1"/>
  <c r="W926" i="2"/>
  <c r="X926" i="2" s="1"/>
  <c r="AA926" i="2" s="1"/>
  <c r="AB1340" i="2"/>
  <c r="AD1340" i="2" s="1"/>
  <c r="AR1340" i="2" s="1"/>
  <c r="AB1406" i="2"/>
  <c r="AD1406" i="2" s="1"/>
  <c r="AU1406" i="2" s="1"/>
  <c r="AW1406" i="2" s="1"/>
  <c r="AB652" i="2"/>
  <c r="AD652" i="2" s="1"/>
  <c r="AR652" i="2" s="1"/>
  <c r="W927" i="2"/>
  <c r="X927" i="2" s="1"/>
  <c r="AM927" i="2" s="1"/>
  <c r="AB997" i="2"/>
  <c r="AD997" i="2" s="1"/>
  <c r="AU997" i="2" s="1"/>
  <c r="AW997" i="2" s="1"/>
  <c r="W1550" i="2"/>
  <c r="X1550" i="2" s="1"/>
  <c r="AA1550" i="2" s="1"/>
  <c r="W1950" i="2"/>
  <c r="X1950" i="2" s="1"/>
  <c r="AA1950" i="2" s="1"/>
  <c r="AB1947" i="2"/>
  <c r="AD1947" i="2" s="1"/>
  <c r="AR1947" i="2" s="1"/>
  <c r="W375" i="2"/>
  <c r="X375" i="2" s="1"/>
  <c r="AA375" i="2" s="1"/>
  <c r="AB337" i="2"/>
  <c r="AD337" i="2" s="1"/>
  <c r="AR337" i="2" s="1"/>
  <c r="AB928" i="2"/>
  <c r="AD928" i="2" s="1"/>
  <c r="AR928" i="2" s="1"/>
  <c r="AB1522" i="2"/>
  <c r="AD1522" i="2" s="1"/>
  <c r="AU1522" i="2" s="1"/>
  <c r="AW1522" i="2" s="1"/>
  <c r="AB926" i="2"/>
  <c r="AD926" i="2" s="1"/>
  <c r="AR926" i="2" s="1"/>
  <c r="W997" i="2"/>
  <c r="X997" i="2" s="1"/>
  <c r="AM997" i="2" s="1"/>
  <c r="AB1766" i="2"/>
  <c r="AD1766" i="2" s="1"/>
  <c r="AU1766" i="2" s="1"/>
  <c r="AW1766" i="2" s="1"/>
  <c r="W1968" i="2"/>
  <c r="X1968" i="2" s="1"/>
  <c r="AA1968" i="2" s="1"/>
  <c r="AB1232" i="2"/>
  <c r="AD1232" i="2" s="1"/>
  <c r="AR1232" i="2" s="1"/>
  <c r="W1881" i="2"/>
  <c r="X1881" i="2" s="1"/>
  <c r="AA1881" i="2" s="1"/>
  <c r="W467" i="2"/>
  <c r="X467" i="2" s="1"/>
  <c r="AA467" i="2" s="1"/>
  <c r="AB750" i="2"/>
  <c r="AD750" i="2" s="1"/>
  <c r="AR750" i="2" s="1"/>
  <c r="AA1427" i="2"/>
  <c r="AM1427" i="2"/>
  <c r="W1777" i="2"/>
  <c r="X1777" i="2" s="1"/>
  <c r="W744" i="2"/>
  <c r="X744" i="2" s="1"/>
  <c r="W1698" i="2"/>
  <c r="X1698" i="2" s="1"/>
  <c r="AB1698" i="2"/>
  <c r="AD1698" i="2" s="1"/>
  <c r="AB1777" i="2"/>
  <c r="AD1777" i="2" s="1"/>
  <c r="AB744" i="2"/>
  <c r="AD744" i="2" s="1"/>
  <c r="AB316" i="2"/>
  <c r="AD316" i="2" s="1"/>
  <c r="AB347" i="2"/>
  <c r="AD347" i="2" s="1"/>
  <c r="AB940" i="2"/>
  <c r="AD940" i="2" s="1"/>
  <c r="AB1765" i="2"/>
  <c r="AD1765" i="2" s="1"/>
  <c r="AB1767" i="2"/>
  <c r="AD1767" i="2" s="1"/>
  <c r="W1718" i="2"/>
  <c r="X1718" i="2" s="1"/>
  <c r="AB1794" i="2"/>
  <c r="AD1794" i="2" s="1"/>
  <c r="AB1795" i="2"/>
  <c r="AD1795" i="2" s="1"/>
  <c r="AB1066" i="2"/>
  <c r="AD1066" i="2" s="1"/>
  <c r="AB751" i="2"/>
  <c r="AD751" i="2" s="1"/>
  <c r="AB1094" i="2"/>
  <c r="AD1094" i="2" s="1"/>
  <c r="AB791" i="2"/>
  <c r="AD791" i="2" s="1"/>
  <c r="AB369" i="2"/>
  <c r="AD369" i="2" s="1"/>
  <c r="W1818" i="2"/>
  <c r="X1818" i="2" s="1"/>
  <c r="W1946" i="2"/>
  <c r="X1946" i="2" s="1"/>
  <c r="W1896" i="2"/>
  <c r="X1896" i="2" s="1"/>
  <c r="AB1790" i="2"/>
  <c r="AD1790" i="2" s="1"/>
  <c r="AR1790" i="2" s="1"/>
  <c r="AB1782" i="2"/>
  <c r="AD1782" i="2" s="1"/>
  <c r="AB1548" i="2"/>
  <c r="AD1548" i="2" s="1"/>
  <c r="AB1110" i="2"/>
  <c r="AD1110" i="2" s="1"/>
  <c r="AB1700" i="2"/>
  <c r="AD1700" i="2" s="1"/>
  <c r="AB1779" i="2"/>
  <c r="AD1779" i="2" s="1"/>
  <c r="W1700" i="2"/>
  <c r="X1700" i="2" s="1"/>
  <c r="W1779" i="2"/>
  <c r="X1779" i="2" s="1"/>
  <c r="W1509" i="2"/>
  <c r="X1509" i="2" s="1"/>
  <c r="AB783" i="2"/>
  <c r="AD783" i="2" s="1"/>
  <c r="AB274" i="2"/>
  <c r="AD274" i="2" s="1"/>
  <c r="W1199" i="2"/>
  <c r="X1199" i="2" s="1"/>
  <c r="AB1737" i="2"/>
  <c r="AD1737" i="2" s="1"/>
  <c r="AB469" i="2"/>
  <c r="AD469" i="2" s="1"/>
  <c r="AB1566" i="2"/>
  <c r="AD1566" i="2" s="1"/>
  <c r="AB792" i="2"/>
  <c r="AD792" i="2" s="1"/>
  <c r="AB1911" i="2"/>
  <c r="AD1911" i="2" s="1"/>
  <c r="AB271" i="2"/>
  <c r="AD271" i="2" s="1"/>
  <c r="AB1688" i="2"/>
  <c r="AD1688" i="2" s="1"/>
  <c r="AB1970" i="2"/>
  <c r="AD1970" i="2" s="1"/>
  <c r="AB589" i="2"/>
  <c r="AD589" i="2" s="1"/>
  <c r="AB1739" i="2"/>
  <c r="AD1739" i="2" s="1"/>
  <c r="AB1935" i="2"/>
  <c r="AD1935" i="2" s="1"/>
  <c r="AB1831" i="2"/>
  <c r="AD1831" i="2" s="1"/>
  <c r="AB1812" i="2"/>
  <c r="AD1812" i="2" s="1"/>
  <c r="AB1762" i="2"/>
  <c r="AD1762" i="2" s="1"/>
  <c r="AB1199" i="2"/>
  <c r="AD1199" i="2" s="1"/>
  <c r="W1830" i="2"/>
  <c r="X1830" i="2" s="1"/>
  <c r="W936" i="2"/>
  <c r="X936" i="2" s="1"/>
  <c r="W1782" i="2"/>
  <c r="X1782" i="2" s="1"/>
  <c r="W1548" i="2"/>
  <c r="X1548" i="2" s="1"/>
  <c r="W1110" i="2"/>
  <c r="X1110" i="2" s="1"/>
  <c r="AR1550" i="2"/>
  <c r="AU1550" i="2"/>
  <c r="AW1550" i="2" s="1"/>
  <c r="W1959" i="2"/>
  <c r="X1959" i="2" s="1"/>
  <c r="AA1959" i="2" s="1"/>
  <c r="W1951" i="2"/>
  <c r="X1951" i="2" s="1"/>
  <c r="W1775" i="2"/>
  <c r="X1775" i="2" s="1"/>
  <c r="AA1775" i="2" s="1"/>
  <c r="W1767" i="2"/>
  <c r="X1767" i="2" s="1"/>
  <c r="W1506" i="2"/>
  <c r="X1506" i="2" s="1"/>
  <c r="AB1648" i="2"/>
  <c r="AD1648" i="2" s="1"/>
  <c r="AB1651" i="2"/>
  <c r="AD1651" i="2" s="1"/>
  <c r="AB509" i="2"/>
  <c r="AD509" i="2" s="1"/>
  <c r="W1404" i="2"/>
  <c r="X1404" i="2" s="1"/>
  <c r="AB1818" i="2"/>
  <c r="AD1818" i="2" s="1"/>
  <c r="AB1946" i="2"/>
  <c r="AD1946" i="2" s="1"/>
  <c r="AB1929" i="2"/>
  <c r="AD1929" i="2" s="1"/>
  <c r="AB1723" i="2"/>
  <c r="AD1723" i="2" s="1"/>
  <c r="AB1542" i="2"/>
  <c r="AD1542" i="2" s="1"/>
  <c r="W316" i="2"/>
  <c r="X316" i="2" s="1"/>
  <c r="W347" i="2"/>
  <c r="X347" i="2" s="1"/>
  <c r="AB703" i="2"/>
  <c r="AD703" i="2" s="1"/>
  <c r="AM1455" i="2"/>
  <c r="AB1880" i="2"/>
  <c r="AD1880" i="2" s="1"/>
  <c r="AB358" i="2"/>
  <c r="AD358" i="2" s="1"/>
  <c r="AB1361" i="2"/>
  <c r="AD1361" i="2" s="1"/>
  <c r="AB1801" i="2"/>
  <c r="AD1801" i="2" s="1"/>
  <c r="AB504" i="2"/>
  <c r="AD504" i="2" s="1"/>
  <c r="W1552" i="2"/>
  <c r="X1552" i="2" s="1"/>
  <c r="W327" i="2"/>
  <c r="X327" i="2" s="1"/>
  <c r="W1740" i="2"/>
  <c r="X1740" i="2" s="1"/>
  <c r="W1510" i="2"/>
  <c r="X1510" i="2" s="1"/>
  <c r="W1046" i="2"/>
  <c r="X1046" i="2" s="1"/>
  <c r="W702" i="2"/>
  <c r="X702" i="2" s="1"/>
  <c r="AB1833" i="2"/>
  <c r="AD1833" i="2" s="1"/>
  <c r="AB1764" i="2"/>
  <c r="AD1764" i="2" s="1"/>
  <c r="AB1814" i="2"/>
  <c r="AD1814" i="2" s="1"/>
  <c r="AB975" i="2"/>
  <c r="AD975" i="2" s="1"/>
  <c r="AU975" i="2" s="1"/>
  <c r="AW975" i="2" s="1"/>
  <c r="W397" i="2"/>
  <c r="X397" i="2" s="1"/>
  <c r="W906" i="2"/>
  <c r="X906" i="2" s="1"/>
  <c r="W1551" i="2"/>
  <c r="X1551" i="2" s="1"/>
  <c r="W1459" i="2"/>
  <c r="X1459" i="2" s="1"/>
  <c r="AB1528" i="2"/>
  <c r="AD1528" i="2" s="1"/>
  <c r="AM1947" i="2"/>
  <c r="W1403" i="2"/>
  <c r="X1403" i="2" s="1"/>
  <c r="AA1403" i="2" s="1"/>
  <c r="W1340" i="2"/>
  <c r="X1340" i="2" s="1"/>
  <c r="AB1689" i="2"/>
  <c r="AD1689" i="2" s="1"/>
  <c r="AB1951" i="2"/>
  <c r="AD1951" i="2" s="1"/>
  <c r="AB1952" i="2"/>
  <c r="AD1952" i="2" s="1"/>
  <c r="AB906" i="2"/>
  <c r="AD906" i="2" s="1"/>
  <c r="W425" i="2"/>
  <c r="X425" i="2" s="1"/>
  <c r="W1228" i="2"/>
  <c r="X1228" i="2" s="1"/>
  <c r="AB1800" i="2"/>
  <c r="AD1800" i="2" s="1"/>
  <c r="AB636" i="2"/>
  <c r="AD636" i="2" s="1"/>
  <c r="W1832" i="2"/>
  <c r="X1832" i="2" s="1"/>
  <c r="W1763" i="2"/>
  <c r="X1763" i="2" s="1"/>
  <c r="W743" i="2"/>
  <c r="X743" i="2" s="1"/>
  <c r="W1111" i="2"/>
  <c r="X1111" i="2" s="1"/>
  <c r="AB327" i="2"/>
  <c r="AD327" i="2" s="1"/>
  <c r="AB1989" i="2"/>
  <c r="AD1989" i="2" s="1"/>
  <c r="AB284" i="2"/>
  <c r="AD284" i="2" s="1"/>
  <c r="AB1742" i="2"/>
  <c r="AD1742" i="2" s="1"/>
  <c r="AB1740" i="2"/>
  <c r="AD1740" i="2" s="1"/>
  <c r="AB1510" i="2"/>
  <c r="AD1510" i="2" s="1"/>
  <c r="AB1046" i="2"/>
  <c r="AD1046" i="2" s="1"/>
  <c r="AB702" i="2"/>
  <c r="AD702" i="2" s="1"/>
  <c r="AB1554" i="2"/>
  <c r="AD1554" i="2" s="1"/>
  <c r="AB1799" i="2"/>
  <c r="AD1799" i="2" s="1"/>
  <c r="AB1404" i="2"/>
  <c r="AD1404" i="2" s="1"/>
  <c r="W913" i="2"/>
  <c r="X913" i="2" s="1"/>
  <c r="W1686" i="2"/>
  <c r="X1686" i="2" s="1"/>
  <c r="W783" i="2"/>
  <c r="X783" i="2" s="1"/>
  <c r="W1648" i="2"/>
  <c r="X1648" i="2" s="1"/>
  <c r="W1934" i="2"/>
  <c r="X1934" i="2" s="1"/>
  <c r="W1794" i="2"/>
  <c r="X1794" i="2" s="1"/>
  <c r="W750" i="2"/>
  <c r="X750" i="2" s="1"/>
  <c r="W300" i="2"/>
  <c r="X300" i="2" s="1"/>
  <c r="W446" i="2"/>
  <c r="X446" i="2" s="1"/>
  <c r="W1717" i="2"/>
  <c r="X1717" i="2" s="1"/>
  <c r="W1300" i="2"/>
  <c r="X1300" i="2" s="1"/>
  <c r="W1562" i="2"/>
  <c r="X1562" i="2" s="1"/>
  <c r="AM1562" i="2" s="1"/>
  <c r="AB1551" i="2"/>
  <c r="AD1551" i="2" s="1"/>
  <c r="AB1459" i="2"/>
  <c r="AD1459" i="2" s="1"/>
  <c r="W703" i="2"/>
  <c r="X703" i="2" s="1"/>
  <c r="W509" i="2"/>
  <c r="X509" i="2" s="1"/>
  <c r="W1651" i="2"/>
  <c r="X1651" i="2" s="1"/>
  <c r="W1689" i="2"/>
  <c r="X1689" i="2" s="1"/>
  <c r="W274" i="2"/>
  <c r="X274" i="2" s="1"/>
  <c r="W1150" i="2"/>
  <c r="X1150" i="2" s="1"/>
  <c r="AB735" i="2"/>
  <c r="AD735" i="2" s="1"/>
  <c r="AB397" i="2"/>
  <c r="AD397" i="2" s="1"/>
  <c r="AB745" i="2"/>
  <c r="AD745" i="2" s="1"/>
  <c r="AB1699" i="2"/>
  <c r="AD1699" i="2" s="1"/>
  <c r="AB1778" i="2"/>
  <c r="AD1778" i="2" s="1"/>
  <c r="W1800" i="2"/>
  <c r="X1800" i="2" s="1"/>
  <c r="W636" i="2"/>
  <c r="X636" i="2" s="1"/>
  <c r="AB425" i="2"/>
  <c r="AD425" i="2" s="1"/>
  <c r="AB1228" i="2"/>
  <c r="AD1228" i="2" s="1"/>
  <c r="AB1178" i="2"/>
  <c r="AD1178" i="2" s="1"/>
  <c r="W1768" i="2"/>
  <c r="X1768" i="2" s="1"/>
  <c r="W1553" i="2"/>
  <c r="X1553" i="2" s="1"/>
  <c r="W1895" i="2"/>
  <c r="X1895" i="2" s="1"/>
  <c r="AB1781" i="2"/>
  <c r="AD1781" i="2" s="1"/>
  <c r="AB390" i="2"/>
  <c r="AD390" i="2" s="1"/>
  <c r="AB1107" i="2"/>
  <c r="AD1107" i="2" s="1"/>
  <c r="AB1763" i="2"/>
  <c r="AD1763" i="2" s="1"/>
  <c r="AB1832" i="2"/>
  <c r="AD1832" i="2" s="1"/>
  <c r="AR927" i="2"/>
  <c r="AU927" i="2"/>
  <c r="AW927" i="2" s="1"/>
  <c r="W584" i="2"/>
  <c r="X584" i="2" s="1"/>
  <c r="AB1893" i="2"/>
  <c r="AD1893" i="2" s="1"/>
  <c r="W1795" i="2"/>
  <c r="X1795" i="2" s="1"/>
  <c r="W791" i="2"/>
  <c r="X791" i="2" s="1"/>
  <c r="W1066" i="2"/>
  <c r="X1066" i="2" s="1"/>
  <c r="W369" i="2"/>
  <c r="X369" i="2" s="1"/>
  <c r="W1094" i="2"/>
  <c r="X1094" i="2" s="1"/>
  <c r="W751" i="2"/>
  <c r="X751" i="2" s="1"/>
  <c r="W1990" i="2"/>
  <c r="X1990" i="2" s="1"/>
  <c r="W1893" i="2"/>
  <c r="X1893" i="2" s="1"/>
  <c r="W1743" i="2"/>
  <c r="X1743" i="2" s="1"/>
  <c r="W735" i="2"/>
  <c r="X735" i="2" s="1"/>
  <c r="AB1798" i="2"/>
  <c r="AD1798" i="2" s="1"/>
  <c r="AB1091" i="2"/>
  <c r="AD1091" i="2" s="1"/>
  <c r="W492" i="2"/>
  <c r="X492" i="2" s="1"/>
  <c r="W1284" i="2"/>
  <c r="X1284" i="2" s="1"/>
  <c r="W356" i="2"/>
  <c r="X356" i="2" s="1"/>
  <c r="W337" i="2"/>
  <c r="X337" i="2" s="1"/>
  <c r="W1908" i="2"/>
  <c r="X1908" i="2" s="1"/>
  <c r="W1650" i="2"/>
  <c r="X1650" i="2" s="1"/>
  <c r="W1722" i="2"/>
  <c r="X1722" i="2" s="1"/>
  <c r="W1657" i="2"/>
  <c r="X1657" i="2" s="1"/>
  <c r="AB1701" i="2"/>
  <c r="AD1701" i="2" s="1"/>
  <c r="AB1780" i="2"/>
  <c r="AD1780" i="2" s="1"/>
  <c r="AB1106" i="2"/>
  <c r="AD1106" i="2" s="1"/>
  <c r="AB448" i="2"/>
  <c r="AD448" i="2" s="1"/>
  <c r="AB492" i="2"/>
  <c r="AD492" i="2" s="1"/>
  <c r="AB1895" i="2"/>
  <c r="AD1895" i="2" s="1"/>
  <c r="AB555" i="2"/>
  <c r="AD555" i="2" s="1"/>
  <c r="W1989" i="2"/>
  <c r="X1989" i="2" s="1"/>
  <c r="W1742" i="2"/>
  <c r="X1742" i="2" s="1"/>
  <c r="W284" i="2"/>
  <c r="X284" i="2" s="1"/>
  <c r="AB1881" i="2"/>
  <c r="AD1881" i="2" s="1"/>
  <c r="W576" i="2"/>
  <c r="X576" i="2" s="1"/>
  <c r="W1933" i="2"/>
  <c r="X1933" i="2" s="1"/>
  <c r="W1687" i="2"/>
  <c r="X1687" i="2" s="1"/>
  <c r="W793" i="2"/>
  <c r="X793" i="2" s="1"/>
  <c r="W1069" i="2"/>
  <c r="X1069" i="2" s="1"/>
  <c r="AB1949" i="2"/>
  <c r="AD1949" i="2" s="1"/>
  <c r="W460" i="2"/>
  <c r="X460" i="2" s="1"/>
  <c r="W1967" i="2"/>
  <c r="X1967" i="2" s="1"/>
  <c r="W914" i="2"/>
  <c r="X914" i="2" s="1"/>
  <c r="W1507" i="2"/>
  <c r="X1507" i="2" s="1"/>
  <c r="W1685" i="2"/>
  <c r="X1685" i="2" s="1"/>
  <c r="W782" i="2"/>
  <c r="X782" i="2" s="1"/>
  <c r="W1936" i="2"/>
  <c r="X1936" i="2" s="1"/>
  <c r="W298" i="2"/>
  <c r="X298" i="2" s="1"/>
  <c r="W625" i="2"/>
  <c r="X625" i="2" s="1"/>
  <c r="W1356" i="2"/>
  <c r="X1356" i="2" s="1"/>
  <c r="W1053" i="2"/>
  <c r="X1053" i="2" s="1"/>
  <c r="AB913" i="2"/>
  <c r="AD913" i="2" s="1"/>
  <c r="AB1743" i="2"/>
  <c r="AD1743" i="2" s="1"/>
  <c r="AB300" i="2"/>
  <c r="AD300" i="2" s="1"/>
  <c r="W1737" i="2"/>
  <c r="X1737" i="2" s="1"/>
  <c r="W469" i="2"/>
  <c r="X469" i="2" s="1"/>
  <c r="W1566" i="2"/>
  <c r="X1566" i="2" s="1"/>
  <c r="W792" i="2"/>
  <c r="X792" i="2" s="1"/>
  <c r="W1764" i="2"/>
  <c r="X1764" i="2" s="1"/>
  <c r="W1833" i="2"/>
  <c r="X1833" i="2" s="1"/>
  <c r="W1814" i="2"/>
  <c r="X1814" i="2" s="1"/>
  <c r="AB1220" i="2"/>
  <c r="AD1220" i="2" s="1"/>
  <c r="W1406" i="2"/>
  <c r="X1406" i="2" s="1"/>
  <c r="W390" i="2"/>
  <c r="X390" i="2" s="1"/>
  <c r="W1781" i="2"/>
  <c r="X1781" i="2" s="1"/>
  <c r="W1107" i="2"/>
  <c r="X1107" i="2" s="1"/>
  <c r="W1801" i="2"/>
  <c r="X1801" i="2" s="1"/>
  <c r="W504" i="2"/>
  <c r="X504" i="2" s="1"/>
  <c r="AB1768" i="2"/>
  <c r="AD1768" i="2" s="1"/>
  <c r="AB1553" i="2"/>
  <c r="AD1553" i="2" s="1"/>
  <c r="AB1652" i="2"/>
  <c r="AD1652" i="2" s="1"/>
  <c r="AB1797" i="2"/>
  <c r="AD1797" i="2" s="1"/>
  <c r="AB631" i="2"/>
  <c r="AD631" i="2" s="1"/>
  <c r="AB1892" i="2"/>
  <c r="AD1892" i="2" s="1"/>
  <c r="AB1064" i="2"/>
  <c r="AD1064" i="2" s="1"/>
  <c r="AB1586" i="2"/>
  <c r="AD1586" i="2" s="1"/>
  <c r="AB1092" i="2"/>
  <c r="AD1092" i="2" s="1"/>
  <c r="AB1284" i="2"/>
  <c r="AD1284" i="2" s="1"/>
  <c r="AB356" i="2"/>
  <c r="AD356" i="2" s="1"/>
  <c r="W555" i="2"/>
  <c r="X555" i="2" s="1"/>
  <c r="AB743" i="2"/>
  <c r="AD743" i="2" s="1"/>
  <c r="AB1111" i="2"/>
  <c r="AD1111" i="2" s="1"/>
  <c r="AB520" i="2"/>
  <c r="AD520" i="2" s="1"/>
  <c r="AB651" i="2"/>
  <c r="AD651" i="2" s="1"/>
  <c r="AB443" i="2"/>
  <c r="AD443" i="2" s="1"/>
  <c r="W1969" i="2"/>
  <c r="X1969" i="2" s="1"/>
  <c r="W1891" i="2"/>
  <c r="X1891" i="2" s="1"/>
  <c r="W1721" i="2"/>
  <c r="X1721" i="2" s="1"/>
  <c r="W1965" i="2"/>
  <c r="X1965" i="2" s="1"/>
  <c r="W372" i="2"/>
  <c r="X372" i="2" s="1"/>
  <c r="W790" i="2"/>
  <c r="X790" i="2" s="1"/>
  <c r="W1359" i="2"/>
  <c r="X1359" i="2" s="1"/>
  <c r="W1766" i="2"/>
  <c r="X1766" i="2" s="1"/>
  <c r="AB1990" i="2"/>
  <c r="AD1990" i="2" s="1"/>
  <c r="AB446" i="2"/>
  <c r="AD446" i="2" s="1"/>
  <c r="W889" i="2"/>
  <c r="X889" i="2" s="1"/>
  <c r="W1966" i="2"/>
  <c r="X1966" i="2" s="1"/>
  <c r="W382" i="2"/>
  <c r="X382" i="2" s="1"/>
  <c r="W1894" i="2"/>
  <c r="X1894" i="2" s="1"/>
  <c r="W915" i="2"/>
  <c r="X915" i="2" s="1"/>
  <c r="W1508" i="2"/>
  <c r="X1508" i="2" s="1"/>
  <c r="W1093" i="2"/>
  <c r="X1093" i="2" s="1"/>
  <c r="W1719" i="2"/>
  <c r="X1719" i="2" s="1"/>
  <c r="W572" i="2"/>
  <c r="X572" i="2" s="1"/>
  <c r="W1880" i="2"/>
  <c r="X1880" i="2" s="1"/>
  <c r="W358" i="2"/>
  <c r="X358" i="2" s="1"/>
  <c r="AB1300" i="2"/>
  <c r="AD1300" i="2" s="1"/>
  <c r="W745" i="2"/>
  <c r="X745" i="2" s="1"/>
  <c r="W1699" i="2"/>
  <c r="X1699" i="2" s="1"/>
  <c r="W1778" i="2"/>
  <c r="X1778" i="2" s="1"/>
  <c r="W1831" i="2"/>
  <c r="X1831" i="2" s="1"/>
  <c r="W1812" i="2"/>
  <c r="X1812" i="2" s="1"/>
  <c r="W1762" i="2"/>
  <c r="X1762" i="2" s="1"/>
  <c r="AB1650" i="2"/>
  <c r="AD1650" i="2" s="1"/>
  <c r="AB1908" i="2"/>
  <c r="AD1908" i="2" s="1"/>
  <c r="AB1722" i="2"/>
  <c r="AD1722" i="2" s="1"/>
  <c r="AB1657" i="2"/>
  <c r="AD1657" i="2" s="1"/>
  <c r="AB1687" i="2"/>
  <c r="AD1687" i="2" s="1"/>
  <c r="AB1933" i="2"/>
  <c r="AD1933" i="2" s="1"/>
  <c r="AB576" i="2"/>
  <c r="AD576" i="2" s="1"/>
  <c r="AB1069" i="2"/>
  <c r="AD1069" i="2" s="1"/>
  <c r="AB793" i="2"/>
  <c r="AD793" i="2" s="1"/>
  <c r="W1701" i="2"/>
  <c r="X1701" i="2" s="1"/>
  <c r="W1780" i="2"/>
  <c r="X1780" i="2" s="1"/>
  <c r="W448" i="2"/>
  <c r="X448" i="2" s="1"/>
  <c r="W1106" i="2"/>
  <c r="X1106" i="2" s="1"/>
  <c r="W1285" i="2"/>
  <c r="X1285" i="2" s="1"/>
  <c r="W1164" i="2"/>
  <c r="X1164" i="2" s="1"/>
  <c r="W651" i="2"/>
  <c r="X651" i="2" s="1"/>
  <c r="W520" i="2"/>
  <c r="X520" i="2" s="1"/>
  <c r="W443" i="2"/>
  <c r="X443" i="2" s="1"/>
  <c r="AB1969" i="2"/>
  <c r="AD1969" i="2" s="1"/>
  <c r="AB1891" i="2"/>
  <c r="AD1891" i="2" s="1"/>
  <c r="AB1965" i="2"/>
  <c r="AD1965" i="2" s="1"/>
  <c r="AB372" i="2"/>
  <c r="AD372" i="2" s="1"/>
  <c r="AB1359" i="2"/>
  <c r="AD1359" i="2" s="1"/>
  <c r="AB790" i="2"/>
  <c r="AD790" i="2" s="1"/>
  <c r="AB1721" i="2"/>
  <c r="AD1721" i="2" s="1"/>
  <c r="AB1405" i="2"/>
  <c r="AD1405" i="2" s="1"/>
  <c r="AB1457" i="2"/>
  <c r="AD1457" i="2" s="1"/>
  <c r="AB1741" i="2"/>
  <c r="AD1741" i="2" s="1"/>
  <c r="AB295" i="2"/>
  <c r="AD295" i="2" s="1"/>
  <c r="AB1717" i="2"/>
  <c r="AD1717" i="2" s="1"/>
  <c r="W1929" i="2"/>
  <c r="X1929" i="2" s="1"/>
  <c r="W1723" i="2"/>
  <c r="X1723" i="2" s="1"/>
  <c r="W1542" i="2"/>
  <c r="X1542" i="2" s="1"/>
  <c r="W1464" i="2"/>
  <c r="X1464" i="2" s="1"/>
  <c r="AA1464" i="2" s="1"/>
  <c r="W1457" i="2"/>
  <c r="X1457" i="2" s="1"/>
  <c r="W1405" i="2"/>
  <c r="X1405" i="2" s="1"/>
  <c r="AB1686" i="2"/>
  <c r="AD1686" i="2" s="1"/>
  <c r="AR1948" i="2"/>
  <c r="AU1948" i="2"/>
  <c r="AW1948" i="2" s="1"/>
  <c r="W1688" i="2"/>
  <c r="X1688" i="2" s="1"/>
  <c r="W1970" i="2"/>
  <c r="X1970" i="2" s="1"/>
  <c r="W271" i="2"/>
  <c r="X271" i="2" s="1"/>
  <c r="W589" i="2"/>
  <c r="X589" i="2" s="1"/>
  <c r="W1911" i="2"/>
  <c r="X1911" i="2" s="1"/>
  <c r="W1739" i="2"/>
  <c r="X1739" i="2" s="1"/>
  <c r="W1935" i="2"/>
  <c r="X1935" i="2" s="1"/>
  <c r="AB584" i="2"/>
  <c r="AD584" i="2" s="1"/>
  <c r="AB1150" i="2"/>
  <c r="AD1150" i="2" s="1"/>
  <c r="AB382" i="2"/>
  <c r="AD382" i="2" s="1"/>
  <c r="AB1894" i="2"/>
  <c r="AD1894" i="2" s="1"/>
  <c r="AB1508" i="2"/>
  <c r="AD1508" i="2" s="1"/>
  <c r="AB889" i="2"/>
  <c r="AD889" i="2" s="1"/>
  <c r="AB915" i="2"/>
  <c r="AD915" i="2" s="1"/>
  <c r="AB1966" i="2"/>
  <c r="AD1966" i="2" s="1"/>
  <c r="AB1093" i="2"/>
  <c r="AD1093" i="2" s="1"/>
  <c r="AB572" i="2"/>
  <c r="AD572" i="2" s="1"/>
  <c r="AB1719" i="2"/>
  <c r="AD1719" i="2" s="1"/>
  <c r="W1799" i="2"/>
  <c r="X1799" i="2" s="1"/>
  <c r="AB1455" i="2"/>
  <c r="AD1455" i="2" s="1"/>
  <c r="W1952" i="2"/>
  <c r="X1952" i="2" s="1"/>
  <c r="W1528" i="2"/>
  <c r="X1528" i="2" s="1"/>
  <c r="W1652" i="2"/>
  <c r="X1652" i="2" s="1"/>
  <c r="W1797" i="2"/>
  <c r="X1797" i="2" s="1"/>
  <c r="W631" i="2"/>
  <c r="X631" i="2" s="1"/>
  <c r="W1892" i="2"/>
  <c r="X1892" i="2" s="1"/>
  <c r="W1064" i="2"/>
  <c r="X1064" i="2" s="1"/>
  <c r="W1586" i="2"/>
  <c r="X1586" i="2" s="1"/>
  <c r="W1092" i="2"/>
  <c r="X1092" i="2" s="1"/>
  <c r="W652" i="2"/>
  <c r="X652" i="2" s="1"/>
  <c r="AB352" i="2"/>
  <c r="AD352" i="2" s="1"/>
  <c r="AB1285" i="2"/>
  <c r="AD1285" i="2" s="1"/>
  <c r="AB1164" i="2"/>
  <c r="AD1164" i="2" s="1"/>
  <c r="W928" i="2"/>
  <c r="X928" i="2" s="1"/>
  <c r="AB1830" i="2"/>
  <c r="AD1830" i="2" s="1"/>
  <c r="AB936" i="2"/>
  <c r="AD936" i="2" s="1"/>
  <c r="AB1506" i="2"/>
  <c r="AD1506" i="2" s="1"/>
  <c r="AB1509" i="2"/>
  <c r="AD1509" i="2" s="1"/>
  <c r="AB1968" i="2"/>
  <c r="AD1968" i="2" s="1"/>
  <c r="AB467" i="2"/>
  <c r="AD467" i="2" s="1"/>
  <c r="AB1718" i="2"/>
  <c r="AD1718" i="2" s="1"/>
  <c r="AB303" i="2"/>
  <c r="AD303" i="2" s="1"/>
  <c r="W1765" i="2"/>
  <c r="X1765" i="2" s="1"/>
  <c r="W940" i="2"/>
  <c r="X940" i="2" s="1"/>
  <c r="W1806" i="2"/>
  <c r="X1806" i="2" s="1"/>
  <c r="AA1806" i="2" s="1"/>
  <c r="W1798" i="2"/>
  <c r="X1798" i="2" s="1"/>
  <c r="W1091" i="2"/>
  <c r="X1091" i="2" s="1"/>
  <c r="AB322" i="2"/>
  <c r="AD322" i="2" s="1"/>
  <c r="AR322" i="2" s="1"/>
  <c r="W1741" i="2"/>
  <c r="X1741" i="2" s="1"/>
  <c r="W295" i="2"/>
  <c r="X295" i="2" s="1"/>
  <c r="AB782" i="2"/>
  <c r="AD782" i="2" s="1"/>
  <c r="AB460" i="2"/>
  <c r="AD460" i="2" s="1"/>
  <c r="AB914" i="2"/>
  <c r="AD914" i="2" s="1"/>
  <c r="AB1967" i="2"/>
  <c r="AD1967" i="2" s="1"/>
  <c r="AB1507" i="2"/>
  <c r="AD1507" i="2" s="1"/>
  <c r="AB1685" i="2"/>
  <c r="AD1685" i="2" s="1"/>
  <c r="AB1936" i="2"/>
  <c r="AD1936" i="2" s="1"/>
  <c r="AB298" i="2"/>
  <c r="AD298" i="2" s="1"/>
  <c r="AB1356" i="2"/>
  <c r="AD1356" i="2" s="1"/>
  <c r="AB1053" i="2"/>
  <c r="AD1053" i="2" s="1"/>
  <c r="AB625" i="2"/>
  <c r="AD625" i="2" s="1"/>
  <c r="W303" i="2"/>
  <c r="X303" i="2" s="1"/>
  <c r="AB1934" i="2"/>
  <c r="AD1934" i="2" s="1"/>
  <c r="W1807" i="2"/>
  <c r="X1807" i="2" s="1"/>
  <c r="AA1807" i="2" s="1"/>
  <c r="W1745" i="2"/>
  <c r="X1745" i="2" s="1"/>
  <c r="AM1745" i="2" s="1"/>
  <c r="AB1888" i="2"/>
  <c r="AD1888" i="2" s="1"/>
  <c r="AU1888" i="2" s="1"/>
  <c r="AW1888" i="2" s="1"/>
  <c r="W1904" i="2"/>
  <c r="X1904" i="2" s="1"/>
  <c r="AA1904" i="2" s="1"/>
  <c r="AB1745" i="2"/>
  <c r="AD1745" i="2" s="1"/>
  <c r="AR1745" i="2" s="1"/>
  <c r="W1811" i="2"/>
  <c r="X1811" i="2" s="1"/>
  <c r="AA1811" i="2" s="1"/>
  <c r="W1789" i="2"/>
  <c r="X1789" i="2" s="1"/>
  <c r="AA1789" i="2" s="1"/>
  <c r="AB1959" i="2"/>
  <c r="AD1959" i="2" s="1"/>
  <c r="AR1959" i="2" s="1"/>
  <c r="W1905" i="2"/>
  <c r="X1905" i="2" s="1"/>
  <c r="AA1905" i="2" s="1"/>
  <c r="AB1958" i="2"/>
  <c r="AD1958" i="2" s="1"/>
  <c r="AR1958" i="2" s="1"/>
  <c r="AB1986" i="2"/>
  <c r="AD1986" i="2" s="1"/>
  <c r="AU1986" i="2" s="1"/>
  <c r="AW1986" i="2" s="1"/>
  <c r="AB1961" i="2"/>
  <c r="AD1961" i="2" s="1"/>
  <c r="AU1961" i="2" s="1"/>
  <c r="AW1961" i="2" s="1"/>
  <c r="W1888" i="2"/>
  <c r="X1888" i="2" s="1"/>
  <c r="AB1889" i="2"/>
  <c r="AD1889" i="2" s="1"/>
  <c r="AR1889" i="2" s="1"/>
  <c r="AB1979" i="2"/>
  <c r="AD1979" i="2" s="1"/>
  <c r="AR1979" i="2" s="1"/>
  <c r="AB1751" i="2"/>
  <c r="AD1751" i="2" s="1"/>
  <c r="AU1751" i="2" s="1"/>
  <c r="AW1751" i="2" s="1"/>
  <c r="AB1802" i="2"/>
  <c r="AD1802" i="2" s="1"/>
  <c r="AR1802" i="2" s="1"/>
  <c r="AB1725" i="2"/>
  <c r="AD1725" i="2" s="1"/>
  <c r="AU1725" i="2" s="1"/>
  <c r="AW1725" i="2" s="1"/>
  <c r="AB1748" i="2"/>
  <c r="AD1748" i="2" s="1"/>
  <c r="AU1748" i="2" s="1"/>
  <c r="AW1748" i="2" s="1"/>
  <c r="AB1694" i="2"/>
  <c r="AD1694" i="2" s="1"/>
  <c r="AU1694" i="2" s="1"/>
  <c r="AW1694" i="2" s="1"/>
  <c r="AB1962" i="2"/>
  <c r="AD1962" i="2" s="1"/>
  <c r="AU1962" i="2" s="1"/>
  <c r="AW1962" i="2" s="1"/>
  <c r="W1776" i="2"/>
  <c r="X1776" i="2" s="1"/>
  <c r="W1903" i="2"/>
  <c r="X1903" i="2" s="1"/>
  <c r="AB1789" i="2"/>
  <c r="AD1789" i="2" s="1"/>
  <c r="AB1771" i="2"/>
  <c r="AD1771" i="2" s="1"/>
  <c r="AB1821" i="2"/>
  <c r="AD1821" i="2" s="1"/>
  <c r="AB1840" i="2"/>
  <c r="AD1840" i="2" s="1"/>
  <c r="W1986" i="2"/>
  <c r="X1986" i="2" s="1"/>
  <c r="W1715" i="2"/>
  <c r="X1715" i="2" s="1"/>
  <c r="W1828" i="2"/>
  <c r="X1828" i="2" s="1"/>
  <c r="W1956" i="2"/>
  <c r="X1956" i="2" s="1"/>
  <c r="W1976" i="2"/>
  <c r="X1976" i="2" s="1"/>
  <c r="W1714" i="2"/>
  <c r="X1714" i="2" s="1"/>
  <c r="W1827" i="2"/>
  <c r="X1827" i="2" s="1"/>
  <c r="W1955" i="2"/>
  <c r="X1955" i="2" s="1"/>
  <c r="AB1808" i="2"/>
  <c r="AD1808" i="2" s="1"/>
  <c r="AB1984" i="2"/>
  <c r="AD1984" i="2" s="1"/>
  <c r="AB1903" i="2"/>
  <c r="AD1903" i="2" s="1"/>
  <c r="W1750" i="2"/>
  <c r="X1750" i="2" s="1"/>
  <c r="W1897" i="2"/>
  <c r="X1897" i="2" s="1"/>
  <c r="W1746" i="2"/>
  <c r="X1746" i="2" s="1"/>
  <c r="W1941" i="2"/>
  <c r="X1941" i="2" s="1"/>
  <c r="W1695" i="2"/>
  <c r="X1695" i="2" s="1"/>
  <c r="AB1957" i="2"/>
  <c r="AD1957" i="2" s="1"/>
  <c r="W1693" i="2"/>
  <c r="X1693" i="2" s="1"/>
  <c r="W1724" i="2"/>
  <c r="X1724" i="2" s="1"/>
  <c r="W1944" i="2"/>
  <c r="X1944" i="2" s="1"/>
  <c r="W1975" i="2"/>
  <c r="X1975" i="2" s="1"/>
  <c r="W1726" i="2"/>
  <c r="X1726" i="2" s="1"/>
  <c r="W1751" i="2"/>
  <c r="X1751" i="2" s="1"/>
  <c r="W1901" i="2"/>
  <c r="X1901" i="2" s="1"/>
  <c r="W1961" i="2"/>
  <c r="X1961" i="2" s="1"/>
  <c r="W1665" i="2"/>
  <c r="X1665" i="2" s="1"/>
  <c r="W1730" i="2"/>
  <c r="X1730" i="2" s="1"/>
  <c r="W1916" i="2"/>
  <c r="X1916" i="2" s="1"/>
  <c r="AB1709" i="2"/>
  <c r="AD1709" i="2" s="1"/>
  <c r="AB1788" i="2"/>
  <c r="AD1788" i="2" s="1"/>
  <c r="AB1776" i="2"/>
  <c r="AD1776" i="2" s="1"/>
  <c r="AB1805" i="2"/>
  <c r="AD1805" i="2" s="1"/>
  <c r="AB1753" i="2"/>
  <c r="AD1753" i="2" s="1"/>
  <c r="AB1900" i="2"/>
  <c r="AD1900" i="2" s="1"/>
  <c r="AB1705" i="2"/>
  <c r="AD1705" i="2" s="1"/>
  <c r="AB1784" i="2"/>
  <c r="AD1784" i="2" s="1"/>
  <c r="AB1834" i="2"/>
  <c r="AD1834" i="2" s="1"/>
  <c r="AB1985" i="2"/>
  <c r="AD1985" i="2" s="1"/>
  <c r="W1729" i="2"/>
  <c r="X1729" i="2" s="1"/>
  <c r="W1977" i="2"/>
  <c r="X1977" i="2" s="1"/>
  <c r="W1973" i="2"/>
  <c r="X1973" i="2" s="1"/>
  <c r="W1899" i="2"/>
  <c r="X1899" i="2" s="1"/>
  <c r="W1917" i="2"/>
  <c r="X1917" i="2" s="1"/>
  <c r="W1716" i="2"/>
  <c r="X1716" i="2" s="1"/>
  <c r="W1829" i="2"/>
  <c r="X1829" i="2" s="1"/>
  <c r="W1774" i="2"/>
  <c r="X1774" i="2" s="1"/>
  <c r="AB1942" i="2"/>
  <c r="AD1942" i="2" s="1"/>
  <c r="AB1987" i="2"/>
  <c r="AD1987" i="2" s="1"/>
  <c r="W1709" i="2"/>
  <c r="X1709" i="2" s="1"/>
  <c r="W1788" i="2"/>
  <c r="X1788" i="2" s="1"/>
  <c r="W1889" i="2"/>
  <c r="X1889" i="2" s="1"/>
  <c r="W1753" i="2"/>
  <c r="X1753" i="2" s="1"/>
  <c r="W1900" i="2"/>
  <c r="X1900" i="2" s="1"/>
  <c r="W1805" i="2"/>
  <c r="X1805" i="2" s="1"/>
  <c r="W1985" i="2"/>
  <c r="X1985" i="2" s="1"/>
  <c r="AB1838" i="2"/>
  <c r="AD1838" i="2" s="1"/>
  <c r="AB1819" i="2"/>
  <c r="AD1819" i="2" s="1"/>
  <c r="AB1726" i="2"/>
  <c r="AD1726" i="2" s="1"/>
  <c r="AB1976" i="2"/>
  <c r="AD1976" i="2" s="1"/>
  <c r="AB1945" i="2"/>
  <c r="AD1945" i="2" s="1"/>
  <c r="W1842" i="2"/>
  <c r="X1842" i="2" s="1"/>
  <c r="W1773" i="2"/>
  <c r="X1773" i="2" s="1"/>
  <c r="W1749" i="2"/>
  <c r="X1749" i="2" s="1"/>
  <c r="AB1693" i="2"/>
  <c r="AD1693" i="2" s="1"/>
  <c r="AB1724" i="2"/>
  <c r="AD1724" i="2" s="1"/>
  <c r="AB1975" i="2"/>
  <c r="AD1975" i="2" s="1"/>
  <c r="AB1944" i="2"/>
  <c r="AD1944" i="2" s="1"/>
  <c r="AB1665" i="2"/>
  <c r="AD1665" i="2" s="1"/>
  <c r="AB1730" i="2"/>
  <c r="AD1730" i="2" s="1"/>
  <c r="AB1916" i="2"/>
  <c r="AD1916" i="2" s="1"/>
  <c r="AB1749" i="2"/>
  <c r="AD1749" i="2" s="1"/>
  <c r="W1843" i="2"/>
  <c r="X1843" i="2" s="1"/>
  <c r="W1960" i="2"/>
  <c r="X1960" i="2" s="1"/>
  <c r="W1909" i="2"/>
  <c r="X1909" i="2" s="1"/>
  <c r="AB1901" i="2"/>
  <c r="AD1901" i="2" s="1"/>
  <c r="AB1785" i="2"/>
  <c r="AD1785" i="2" s="1"/>
  <c r="AB1706" i="2"/>
  <c r="AD1706" i="2" s="1"/>
  <c r="AB1835" i="2"/>
  <c r="AD1835" i="2" s="1"/>
  <c r="AB1963" i="2"/>
  <c r="AD1963" i="2" s="1"/>
  <c r="AB1983" i="2"/>
  <c r="AD1983" i="2" s="1"/>
  <c r="AB1773" i="2"/>
  <c r="AD1773" i="2" s="1"/>
  <c r="AB1842" i="2"/>
  <c r="AD1842" i="2" s="1"/>
  <c r="AB1775" i="2"/>
  <c r="AD1775" i="2" s="1"/>
  <c r="AB1729" i="2"/>
  <c r="AD1729" i="2" s="1"/>
  <c r="AB1977" i="2"/>
  <c r="AD1977" i="2" s="1"/>
  <c r="AB1899" i="2"/>
  <c r="AD1899" i="2" s="1"/>
  <c r="AB1917" i="2"/>
  <c r="AD1917" i="2" s="1"/>
  <c r="AB1973" i="2"/>
  <c r="AD1973" i="2" s="1"/>
  <c r="AB1770" i="2"/>
  <c r="AD1770" i="2" s="1"/>
  <c r="AB1820" i="2"/>
  <c r="AD1820" i="2" s="1"/>
  <c r="AB1839" i="2"/>
  <c r="AD1839" i="2" s="1"/>
  <c r="AB1787" i="2"/>
  <c r="AD1787" i="2" s="1"/>
  <c r="AB1708" i="2"/>
  <c r="AD1708" i="2" s="1"/>
  <c r="AB1836" i="2"/>
  <c r="AD1836" i="2" s="1"/>
  <c r="W1962" i="2"/>
  <c r="X1962" i="2" s="1"/>
  <c r="W1987" i="2"/>
  <c r="X1987" i="2" s="1"/>
  <c r="W1708" i="2"/>
  <c r="X1708" i="2" s="1"/>
  <c r="W1787" i="2"/>
  <c r="X1787" i="2" s="1"/>
  <c r="W1836" i="2"/>
  <c r="X1836" i="2" s="1"/>
  <c r="AB1747" i="2"/>
  <c r="AD1747" i="2" s="1"/>
  <c r="AB1667" i="2"/>
  <c r="AD1667" i="2" s="1"/>
  <c r="AB1696" i="2"/>
  <c r="AD1696" i="2" s="1"/>
  <c r="AB1919" i="2"/>
  <c r="AD1919" i="2" s="1"/>
  <c r="AB1943" i="2"/>
  <c r="AD1943" i="2" s="1"/>
  <c r="AB1978" i="2"/>
  <c r="AD1978" i="2" s="1"/>
  <c r="W1838" i="2"/>
  <c r="X1838" i="2" s="1"/>
  <c r="W1819" i="2"/>
  <c r="X1819" i="2" s="1"/>
  <c r="W1958" i="2"/>
  <c r="X1958" i="2" s="1"/>
  <c r="W1790" i="2"/>
  <c r="X1790" i="2" s="1"/>
  <c r="AB1557" i="2"/>
  <c r="AD1557" i="2" s="1"/>
  <c r="AU1557" i="2" s="1"/>
  <c r="AW1557" i="2" s="1"/>
  <c r="AB1716" i="2"/>
  <c r="AD1716" i="2" s="1"/>
  <c r="AB1829" i="2"/>
  <c r="AD1829" i="2" s="1"/>
  <c r="AB1697" i="2"/>
  <c r="AD1697" i="2" s="1"/>
  <c r="AB1695" i="2"/>
  <c r="AD1695" i="2" s="1"/>
  <c r="AB1746" i="2"/>
  <c r="AD1746" i="2" s="1"/>
  <c r="AB1941" i="2"/>
  <c r="AD1941" i="2" s="1"/>
  <c r="AB1905" i="2"/>
  <c r="AD1905" i="2" s="1"/>
  <c r="W1707" i="2"/>
  <c r="X1707" i="2" s="1"/>
  <c r="W1837" i="2"/>
  <c r="X1837" i="2" s="1"/>
  <c r="W1786" i="2"/>
  <c r="X1786" i="2" s="1"/>
  <c r="W1912" i="2"/>
  <c r="X1912" i="2" s="1"/>
  <c r="W1706" i="2"/>
  <c r="X1706" i="2" s="1"/>
  <c r="W1785" i="2"/>
  <c r="X1785" i="2" s="1"/>
  <c r="W1835" i="2"/>
  <c r="X1835" i="2" s="1"/>
  <c r="W1770" i="2"/>
  <c r="X1770" i="2" s="1"/>
  <c r="W1839" i="2"/>
  <c r="X1839" i="2" s="1"/>
  <c r="W1820" i="2"/>
  <c r="X1820" i="2" s="1"/>
  <c r="AB1803" i="2"/>
  <c r="AD1803" i="2" s="1"/>
  <c r="AB1666" i="2"/>
  <c r="AD1666" i="2" s="1"/>
  <c r="AB1918" i="2"/>
  <c r="AD1918" i="2" s="1"/>
  <c r="AB1904" i="2"/>
  <c r="AD1904" i="2" s="1"/>
  <c r="AB1955" i="2"/>
  <c r="AD1955" i="2" s="1"/>
  <c r="AB1827" i="2"/>
  <c r="AD1827" i="2" s="1"/>
  <c r="AB1714" i="2"/>
  <c r="AD1714" i="2" s="1"/>
  <c r="W1713" i="2"/>
  <c r="X1713" i="2" s="1"/>
  <c r="W1826" i="2"/>
  <c r="X1826" i="2" s="1"/>
  <c r="W1954" i="2"/>
  <c r="X1954" i="2" s="1"/>
  <c r="W1734" i="2"/>
  <c r="X1734" i="2" s="1"/>
  <c r="W1727" i="2"/>
  <c r="X1727" i="2" s="1"/>
  <c r="W1974" i="2"/>
  <c r="X1974" i="2" s="1"/>
  <c r="W1971" i="2"/>
  <c r="X1971" i="2" s="1"/>
  <c r="W1902" i="2"/>
  <c r="X1902" i="2" s="1"/>
  <c r="AB1828" i="2"/>
  <c r="AD1828" i="2" s="1"/>
  <c r="AB1715" i="2"/>
  <c r="AD1715" i="2" s="1"/>
  <c r="AB1956" i="2"/>
  <c r="AD1956" i="2" s="1"/>
  <c r="W1667" i="2"/>
  <c r="X1667" i="2" s="1"/>
  <c r="W1696" i="2"/>
  <c r="X1696" i="2" s="1"/>
  <c r="W1747" i="2"/>
  <c r="X1747" i="2" s="1"/>
  <c r="W1919" i="2"/>
  <c r="X1919" i="2" s="1"/>
  <c r="W1943" i="2"/>
  <c r="X1943" i="2" s="1"/>
  <c r="W1978" i="2"/>
  <c r="X1978" i="2" s="1"/>
  <c r="AB1707" i="2"/>
  <c r="AD1707" i="2" s="1"/>
  <c r="AB1912" i="2"/>
  <c r="AD1912" i="2" s="1"/>
  <c r="AB1837" i="2"/>
  <c r="AD1837" i="2" s="1"/>
  <c r="AB1786" i="2"/>
  <c r="AD1786" i="2" s="1"/>
  <c r="AB1811" i="2"/>
  <c r="AD1811" i="2" s="1"/>
  <c r="W1822" i="2"/>
  <c r="X1822" i="2" s="1"/>
  <c r="W1772" i="2"/>
  <c r="X1772" i="2" s="1"/>
  <c r="W1841" i="2"/>
  <c r="X1841" i="2" s="1"/>
  <c r="W1738" i="2"/>
  <c r="X1738" i="2" s="1"/>
  <c r="W1731" i="2"/>
  <c r="X1731" i="2" s="1"/>
  <c r="W1910" i="2"/>
  <c r="X1910" i="2" s="1"/>
  <c r="W1937" i="2"/>
  <c r="X1937" i="2" s="1"/>
  <c r="AB1909" i="2"/>
  <c r="AD1909" i="2" s="1"/>
  <c r="AB1734" i="2"/>
  <c r="AD1734" i="2" s="1"/>
  <c r="AB1727" i="2"/>
  <c r="AD1727" i="2" s="1"/>
  <c r="AB1902" i="2"/>
  <c r="AD1902" i="2" s="1"/>
  <c r="AB1974" i="2"/>
  <c r="AD1974" i="2" s="1"/>
  <c r="AB1971" i="2"/>
  <c r="AD1971" i="2" s="1"/>
  <c r="W1808" i="2"/>
  <c r="X1808" i="2" s="1"/>
  <c r="W1984" i="2"/>
  <c r="X1984" i="2" s="1"/>
  <c r="W1666" i="2"/>
  <c r="X1666" i="2" s="1"/>
  <c r="W1803" i="2"/>
  <c r="X1803" i="2" s="1"/>
  <c r="W1918" i="2"/>
  <c r="X1918" i="2" s="1"/>
  <c r="AB1826" i="2"/>
  <c r="AD1826" i="2" s="1"/>
  <c r="AB1713" i="2"/>
  <c r="AD1713" i="2" s="1"/>
  <c r="AB1954" i="2"/>
  <c r="AD1954" i="2" s="1"/>
  <c r="AB1731" i="2"/>
  <c r="AD1731" i="2" s="1"/>
  <c r="AB1910" i="2"/>
  <c r="AD1910" i="2" s="1"/>
  <c r="AB1937" i="2"/>
  <c r="AD1937" i="2" s="1"/>
  <c r="AB1738" i="2"/>
  <c r="AD1738" i="2" s="1"/>
  <c r="W1983" i="2"/>
  <c r="X1983" i="2" s="1"/>
  <c r="W1963" i="2"/>
  <c r="X1963" i="2" s="1"/>
  <c r="W1957" i="2"/>
  <c r="X1957" i="2" s="1"/>
  <c r="AB1960" i="2"/>
  <c r="AD1960" i="2" s="1"/>
  <c r="AB1813" i="2"/>
  <c r="AD1813" i="2" s="1"/>
  <c r="AB1809" i="2"/>
  <c r="AD1809" i="2" s="1"/>
  <c r="AB1953" i="2"/>
  <c r="AD1953" i="2" s="1"/>
  <c r="W1748" i="2"/>
  <c r="X1748" i="2" s="1"/>
  <c r="AB1772" i="2"/>
  <c r="AD1772" i="2" s="1"/>
  <c r="AB1841" i="2"/>
  <c r="AD1841" i="2" s="1"/>
  <c r="AB1822" i="2"/>
  <c r="AD1822" i="2" s="1"/>
  <c r="AB1843" i="2"/>
  <c r="AD1843" i="2" s="1"/>
  <c r="W1809" i="2"/>
  <c r="X1809" i="2" s="1"/>
  <c r="W1813" i="2"/>
  <c r="X1813" i="2" s="1"/>
  <c r="W1953" i="2"/>
  <c r="X1953" i="2" s="1"/>
  <c r="AB1806" i="2"/>
  <c r="AD1806" i="2" s="1"/>
  <c r="W1771" i="2"/>
  <c r="X1771" i="2" s="1"/>
  <c r="W1840" i="2"/>
  <c r="X1840" i="2" s="1"/>
  <c r="W1821" i="2"/>
  <c r="X1821" i="2" s="1"/>
  <c r="W1784" i="2"/>
  <c r="X1784" i="2" s="1"/>
  <c r="W1705" i="2"/>
  <c r="X1705" i="2" s="1"/>
  <c r="W1834" i="2"/>
  <c r="X1834" i="2" s="1"/>
  <c r="AB1750" i="2"/>
  <c r="AD1750" i="2" s="1"/>
  <c r="AB1897" i="2"/>
  <c r="AD1897" i="2" s="1"/>
  <c r="AB1807" i="2"/>
  <c r="AD1807" i="2" s="1"/>
  <c r="W1694" i="2"/>
  <c r="X1694" i="2" s="1"/>
  <c r="W1725" i="2"/>
  <c r="X1725" i="2" s="1"/>
  <c r="W1802" i="2"/>
  <c r="X1802" i="2" s="1"/>
  <c r="W1942" i="2"/>
  <c r="X1942" i="2" s="1"/>
  <c r="W1697" i="2"/>
  <c r="X1697" i="2" s="1"/>
  <c r="W1979" i="2"/>
  <c r="X1979" i="2" s="1"/>
  <c r="W1945" i="2"/>
  <c r="X1945" i="2" s="1"/>
  <c r="W637" i="2"/>
  <c r="X637" i="2" s="1"/>
  <c r="AA637" i="2" s="1"/>
  <c r="W1585" i="2"/>
  <c r="X1585" i="2" s="1"/>
  <c r="AA1585" i="2" s="1"/>
  <c r="W1571" i="2"/>
  <c r="X1571" i="2" s="1"/>
  <c r="AA1571" i="2" s="1"/>
  <c r="AB1008" i="2"/>
  <c r="AD1008" i="2" s="1"/>
  <c r="AU1008" i="2" s="1"/>
  <c r="AW1008" i="2" s="1"/>
  <c r="W1226" i="2"/>
  <c r="X1226" i="2" s="1"/>
  <c r="AA1226" i="2" s="1"/>
  <c r="AB756" i="2"/>
  <c r="AD756" i="2" s="1"/>
  <c r="AR756" i="2" s="1"/>
  <c r="W1575" i="2"/>
  <c r="X1575" i="2" s="1"/>
  <c r="AA1575" i="2" s="1"/>
  <c r="AB1588" i="2"/>
  <c r="AD1588" i="2" s="1"/>
  <c r="AR1588" i="2" s="1"/>
  <c r="W1081" i="2"/>
  <c r="X1081" i="2" s="1"/>
  <c r="AM1081" i="2" s="1"/>
  <c r="W1592" i="2"/>
  <c r="X1592" i="2" s="1"/>
  <c r="AA1592" i="2" s="1"/>
  <c r="W1583" i="2"/>
  <c r="X1583" i="2" s="1"/>
  <c r="AM1583" i="2" s="1"/>
  <c r="AB1556" i="2"/>
  <c r="AD1556" i="2" s="1"/>
  <c r="AU1556" i="2" s="1"/>
  <c r="AW1556" i="2" s="1"/>
  <c r="AB637" i="2"/>
  <c r="AD637" i="2" s="1"/>
  <c r="AR637" i="2" s="1"/>
  <c r="W756" i="2"/>
  <c r="X756" i="2" s="1"/>
  <c r="AA756" i="2" s="1"/>
  <c r="AB1596" i="2"/>
  <c r="AD1596" i="2" s="1"/>
  <c r="AR1596" i="2" s="1"/>
  <c r="W1577" i="2"/>
  <c r="X1577" i="2" s="1"/>
  <c r="AA1577" i="2" s="1"/>
  <c r="AB964" i="2"/>
  <c r="AD964" i="2" s="1"/>
  <c r="AR964" i="2" s="1"/>
  <c r="AB1112" i="2"/>
  <c r="AD1112" i="2" s="1"/>
  <c r="AR1112" i="2" s="1"/>
  <c r="AB1081" i="2"/>
  <c r="AD1081" i="2" s="1"/>
  <c r="AU1081" i="2" s="1"/>
  <c r="AW1081" i="2" s="1"/>
  <c r="AB1583" i="2"/>
  <c r="AD1583" i="2" s="1"/>
  <c r="AU1583" i="2" s="1"/>
  <c r="AW1583" i="2" s="1"/>
  <c r="W1574" i="2"/>
  <c r="X1574" i="2" s="1"/>
  <c r="AA1574" i="2" s="1"/>
  <c r="AB1424" i="2"/>
  <c r="AD1424" i="2" s="1"/>
  <c r="AU1424" i="2" s="1"/>
  <c r="AW1424" i="2" s="1"/>
  <c r="AB1562" i="2"/>
  <c r="AD1562" i="2" s="1"/>
  <c r="AU1562" i="2" s="1"/>
  <c r="AW1562" i="2" s="1"/>
  <c r="AB772" i="2"/>
  <c r="AD772" i="2" s="1"/>
  <c r="AU772" i="2" s="1"/>
  <c r="AW772" i="2" s="1"/>
  <c r="W1460" i="2"/>
  <c r="X1460" i="2" s="1"/>
  <c r="AA1460" i="2" s="1"/>
  <c r="W1563" i="2"/>
  <c r="X1563" i="2" s="1"/>
  <c r="AA1563" i="2" s="1"/>
  <c r="W1424" i="2"/>
  <c r="X1424" i="2" s="1"/>
  <c r="AA1424" i="2" s="1"/>
  <c r="W1210" i="2"/>
  <c r="X1210" i="2" s="1"/>
  <c r="AA1210" i="2" s="1"/>
  <c r="W1556" i="2"/>
  <c r="X1556" i="2" s="1"/>
  <c r="AA1556" i="2" s="1"/>
  <c r="AB1577" i="2"/>
  <c r="AD1577" i="2" s="1"/>
  <c r="AU1577" i="2" s="1"/>
  <c r="AW1577" i="2" s="1"/>
  <c r="W964" i="2"/>
  <c r="X964" i="2" s="1"/>
  <c r="AA964" i="2" s="1"/>
  <c r="AB1530" i="2"/>
  <c r="AD1530" i="2" s="1"/>
  <c r="AR1530" i="2" s="1"/>
  <c r="AB1587" i="2"/>
  <c r="AD1587" i="2" s="1"/>
  <c r="AR1587" i="2" s="1"/>
  <c r="AB1573" i="2"/>
  <c r="AD1573" i="2" s="1"/>
  <c r="AR1573" i="2" s="1"/>
  <c r="W1008" i="2"/>
  <c r="X1008" i="2" s="1"/>
  <c r="AA1008" i="2" s="1"/>
  <c r="AB1569" i="2"/>
  <c r="AD1569" i="2" s="1"/>
  <c r="AR1569" i="2" s="1"/>
  <c r="W1587" i="2"/>
  <c r="X1587" i="2" s="1"/>
  <c r="AA1587" i="2" s="1"/>
  <c r="AB1226" i="2"/>
  <c r="AD1226" i="2" s="1"/>
  <c r="AU1226" i="2" s="1"/>
  <c r="AW1226" i="2" s="1"/>
  <c r="AB1368" i="2"/>
  <c r="AD1368" i="2" s="1"/>
  <c r="AU1368" i="2" s="1"/>
  <c r="AW1368" i="2" s="1"/>
  <c r="AB1565" i="2"/>
  <c r="AD1565" i="2" s="1"/>
  <c r="AU1565" i="2" s="1"/>
  <c r="AW1565" i="2" s="1"/>
  <c r="W1561" i="2"/>
  <c r="X1561" i="2" s="1"/>
  <c r="AA1561" i="2" s="1"/>
  <c r="W1344" i="2"/>
  <c r="X1344" i="2" s="1"/>
  <c r="AA1344" i="2" s="1"/>
  <c r="W1569" i="2"/>
  <c r="X1569" i="2" s="1"/>
  <c r="AA1569" i="2" s="1"/>
  <c r="W911" i="2"/>
  <c r="X911" i="2" s="1"/>
  <c r="AM911" i="2" s="1"/>
  <c r="AB1531" i="2"/>
  <c r="AD1531" i="2" s="1"/>
  <c r="AU1531" i="2" s="1"/>
  <c r="AW1531" i="2" s="1"/>
  <c r="W746" i="2"/>
  <c r="X746" i="2" s="1"/>
  <c r="AA746" i="2" s="1"/>
  <c r="AB1561" i="2"/>
  <c r="AD1561" i="2" s="1"/>
  <c r="AU1561" i="2" s="1"/>
  <c r="AW1561" i="2" s="1"/>
  <c r="AB1344" i="2"/>
  <c r="AD1344" i="2" s="1"/>
  <c r="AR1344" i="2" s="1"/>
  <c r="W1417" i="2"/>
  <c r="X1417" i="2" s="1"/>
  <c r="AA1417" i="2" s="1"/>
  <c r="W1442" i="2"/>
  <c r="X1442" i="2" s="1"/>
  <c r="AM1442" i="2" s="1"/>
  <c r="AB1590" i="2"/>
  <c r="AD1590" i="2" s="1"/>
  <c r="AR1590" i="2" s="1"/>
  <c r="W1579" i="2"/>
  <c r="X1579" i="2" s="1"/>
  <c r="AM1579" i="2" s="1"/>
  <c r="AB1386" i="2"/>
  <c r="AD1386" i="2" s="1"/>
  <c r="AR1386" i="2" s="1"/>
  <c r="W1564" i="2"/>
  <c r="X1564" i="2" s="1"/>
  <c r="W1223" i="2"/>
  <c r="X1223" i="2" s="1"/>
  <c r="W1576" i="2"/>
  <c r="X1576" i="2" s="1"/>
  <c r="W1656" i="2"/>
  <c r="X1656" i="2" s="1"/>
  <c r="W900" i="2"/>
  <c r="X900" i="2" s="1"/>
  <c r="W1386" i="2"/>
  <c r="X1386" i="2" s="1"/>
  <c r="W680" i="2"/>
  <c r="X680" i="2" s="1"/>
  <c r="W753" i="2"/>
  <c r="X753" i="2" s="1"/>
  <c r="AB1558" i="2"/>
  <c r="AD1558" i="2" s="1"/>
  <c r="AB1466" i="2"/>
  <c r="AD1466" i="2" s="1"/>
  <c r="AB738" i="2"/>
  <c r="AD738" i="2" s="1"/>
  <c r="AB1597" i="2"/>
  <c r="AD1597" i="2" s="1"/>
  <c r="AB1438" i="2"/>
  <c r="AD1438" i="2" s="1"/>
  <c r="AB1594" i="2"/>
  <c r="AD1594" i="2" s="1"/>
  <c r="AB704" i="2"/>
  <c r="AD704" i="2" s="1"/>
  <c r="AB1051" i="2"/>
  <c r="AD1051" i="2" s="1"/>
  <c r="AB1489" i="2"/>
  <c r="AD1489" i="2" s="1"/>
  <c r="AB1589" i="2"/>
  <c r="AD1589" i="2" s="1"/>
  <c r="AB1289" i="2"/>
  <c r="AD1289" i="2" s="1"/>
  <c r="W1590" i="2"/>
  <c r="X1590" i="2" s="1"/>
  <c r="W1659" i="2"/>
  <c r="X1659" i="2" s="1"/>
  <c r="W1560" i="2"/>
  <c r="X1560" i="2" s="1"/>
  <c r="W1567" i="2"/>
  <c r="X1567" i="2" s="1"/>
  <c r="AB770" i="2"/>
  <c r="AD770" i="2" s="1"/>
  <c r="AB1350" i="2"/>
  <c r="AD1350" i="2" s="1"/>
  <c r="AB1595" i="2"/>
  <c r="AD1595" i="2" s="1"/>
  <c r="W959" i="2"/>
  <c r="X959" i="2" s="1"/>
  <c r="W770" i="2"/>
  <c r="X770" i="2" s="1"/>
  <c r="W1350" i="2"/>
  <c r="X1350" i="2" s="1"/>
  <c r="W1580" i="2"/>
  <c r="X1580" i="2" s="1"/>
  <c r="W626" i="2"/>
  <c r="X626" i="2" s="1"/>
  <c r="W786" i="2"/>
  <c r="X786" i="2" s="1"/>
  <c r="W1057" i="2"/>
  <c r="X1057" i="2" s="1"/>
  <c r="W1089" i="2"/>
  <c r="X1089" i="2" s="1"/>
  <c r="W1122" i="2"/>
  <c r="X1122" i="2" s="1"/>
  <c r="W1389" i="2"/>
  <c r="X1389" i="2" s="1"/>
  <c r="W1578" i="2"/>
  <c r="X1578" i="2" s="1"/>
  <c r="AB1567" i="2"/>
  <c r="AD1567" i="2" s="1"/>
  <c r="AB1568" i="2"/>
  <c r="AD1568" i="2" s="1"/>
  <c r="AB746" i="2"/>
  <c r="AD746" i="2" s="1"/>
  <c r="AB653" i="2"/>
  <c r="AD653" i="2" s="1"/>
  <c r="W1584" i="2"/>
  <c r="X1584" i="2" s="1"/>
  <c r="W794" i="2"/>
  <c r="X794" i="2" s="1"/>
  <c r="W683" i="2"/>
  <c r="X683" i="2" s="1"/>
  <c r="W1392" i="2"/>
  <c r="X1392" i="2" s="1"/>
  <c r="W1557" i="2"/>
  <c r="X1557" i="2" s="1"/>
  <c r="AB674" i="2"/>
  <c r="AD674" i="2" s="1"/>
  <c r="AU674" i="2" s="1"/>
  <c r="AW674" i="2" s="1"/>
  <c r="W1513" i="2"/>
  <c r="X1513" i="2" s="1"/>
  <c r="AB1560" i="2"/>
  <c r="AD1560" i="2" s="1"/>
  <c r="AB1574" i="2"/>
  <c r="AD1574" i="2" s="1"/>
  <c r="W1581" i="2"/>
  <c r="X1581" i="2" s="1"/>
  <c r="W1112" i="2"/>
  <c r="X1112" i="2" s="1"/>
  <c r="AB1578" i="2"/>
  <c r="AD1578" i="2" s="1"/>
  <c r="W1568" i="2"/>
  <c r="X1568" i="2" s="1"/>
  <c r="W772" i="2"/>
  <c r="X772" i="2" s="1"/>
  <c r="W653" i="2"/>
  <c r="X653" i="2" s="1"/>
  <c r="AB1417" i="2"/>
  <c r="AD1417" i="2" s="1"/>
  <c r="AB1584" i="2"/>
  <c r="AD1584" i="2" s="1"/>
  <c r="AB794" i="2"/>
  <c r="AD794" i="2" s="1"/>
  <c r="AB1392" i="2"/>
  <c r="AD1392" i="2" s="1"/>
  <c r="AB683" i="2"/>
  <c r="AD683" i="2" s="1"/>
  <c r="AB1464" i="2"/>
  <c r="AD1464" i="2" s="1"/>
  <c r="AB1582" i="2"/>
  <c r="AD1582" i="2" s="1"/>
  <c r="AB1095" i="2"/>
  <c r="AD1095" i="2" s="1"/>
  <c r="AB1529" i="2"/>
  <c r="AD1529" i="2" s="1"/>
  <c r="W1572" i="2"/>
  <c r="X1572" i="2" s="1"/>
  <c r="W1658" i="2"/>
  <c r="X1658" i="2" s="1"/>
  <c r="W1597" i="2"/>
  <c r="X1597" i="2" s="1"/>
  <c r="W1438" i="2"/>
  <c r="X1438" i="2" s="1"/>
  <c r="AB1593" i="2"/>
  <c r="AD1593" i="2" s="1"/>
  <c r="AB1660" i="2"/>
  <c r="AD1660" i="2" s="1"/>
  <c r="AB632" i="2"/>
  <c r="AD632" i="2" s="1"/>
  <c r="AB1272" i="2"/>
  <c r="AD1272" i="2" s="1"/>
  <c r="AB1070" i="2"/>
  <c r="AD1070" i="2" s="1"/>
  <c r="AB707" i="2"/>
  <c r="AD707" i="2" s="1"/>
  <c r="W1589" i="2"/>
  <c r="X1589" i="2" s="1"/>
  <c r="W1289" i="2"/>
  <c r="X1289" i="2" s="1"/>
  <c r="AB929" i="2"/>
  <c r="AD929" i="2" s="1"/>
  <c r="W1535" i="2"/>
  <c r="X1535" i="2" s="1"/>
  <c r="AB1442" i="2"/>
  <c r="AD1442" i="2" s="1"/>
  <c r="W1593" i="2"/>
  <c r="X1593" i="2" s="1"/>
  <c r="W1660" i="2"/>
  <c r="X1660" i="2" s="1"/>
  <c r="W632" i="2"/>
  <c r="X632" i="2" s="1"/>
  <c r="W1272" i="2"/>
  <c r="X1272" i="2" s="1"/>
  <c r="W707" i="2"/>
  <c r="X707" i="2" s="1"/>
  <c r="W1070" i="2"/>
  <c r="X1070" i="2" s="1"/>
  <c r="AB941" i="2"/>
  <c r="AD941" i="2" s="1"/>
  <c r="AB1151" i="2"/>
  <c r="AD1151" i="2" s="1"/>
  <c r="AB1581" i="2"/>
  <c r="AD1581" i="2" s="1"/>
  <c r="AB1513" i="2"/>
  <c r="AD1513" i="2" s="1"/>
  <c r="AB1389" i="2"/>
  <c r="AD1389" i="2" s="1"/>
  <c r="W1098" i="2"/>
  <c r="X1098" i="2" s="1"/>
  <c r="AA1098" i="2" s="1"/>
  <c r="W1588" i="2"/>
  <c r="X1588" i="2" s="1"/>
  <c r="W1582" i="2"/>
  <c r="X1582" i="2" s="1"/>
  <c r="W1095" i="2"/>
  <c r="X1095" i="2" s="1"/>
  <c r="AB1580" i="2"/>
  <c r="AD1580" i="2" s="1"/>
  <c r="AB786" i="2"/>
  <c r="AD786" i="2" s="1"/>
  <c r="AB626" i="2"/>
  <c r="AD626" i="2" s="1"/>
  <c r="AB1057" i="2"/>
  <c r="AD1057" i="2" s="1"/>
  <c r="AB1089" i="2"/>
  <c r="AD1089" i="2" s="1"/>
  <c r="AB1122" i="2"/>
  <c r="AD1122" i="2" s="1"/>
  <c r="AU971" i="2"/>
  <c r="AW971" i="2" s="1"/>
  <c r="AR971" i="2"/>
  <c r="AB1572" i="2"/>
  <c r="AD1572" i="2" s="1"/>
  <c r="AB1658" i="2"/>
  <c r="AD1658" i="2" s="1"/>
  <c r="AB1592" i="2"/>
  <c r="AD1592" i="2" s="1"/>
  <c r="AB1476" i="2"/>
  <c r="AD1476" i="2" s="1"/>
  <c r="AU1476" i="2" s="1"/>
  <c r="AW1476" i="2" s="1"/>
  <c r="AB1563" i="2"/>
  <c r="AD1563" i="2" s="1"/>
  <c r="W929" i="2"/>
  <c r="X929" i="2" s="1"/>
  <c r="AB1117" i="2"/>
  <c r="AD1117" i="2" s="1"/>
  <c r="AU1117" i="2" s="1"/>
  <c r="AW1117" i="2" s="1"/>
  <c r="AB1555" i="2"/>
  <c r="AD1555" i="2" s="1"/>
  <c r="AB1116" i="2"/>
  <c r="AD1116" i="2" s="1"/>
  <c r="W1555" i="2"/>
  <c r="X1555" i="2" s="1"/>
  <c r="W1116" i="2"/>
  <c r="X1116" i="2" s="1"/>
  <c r="W659" i="2"/>
  <c r="X659" i="2" s="1"/>
  <c r="AA659" i="2" s="1"/>
  <c r="W1531" i="2"/>
  <c r="X1531" i="2" s="1"/>
  <c r="W1192" i="2"/>
  <c r="X1192" i="2" s="1"/>
  <c r="AA1192" i="2" s="1"/>
  <c r="AB1659" i="2"/>
  <c r="AD1659" i="2" s="1"/>
  <c r="AB680" i="2"/>
  <c r="AD680" i="2" s="1"/>
  <c r="W1596" i="2"/>
  <c r="X1596" i="2" s="1"/>
  <c r="W941" i="2"/>
  <c r="X941" i="2" s="1"/>
  <c r="W1151" i="2"/>
  <c r="X1151" i="2" s="1"/>
  <c r="AB959" i="2"/>
  <c r="AD959" i="2" s="1"/>
  <c r="W1573" i="2"/>
  <c r="X1573" i="2" s="1"/>
  <c r="AB1591" i="2"/>
  <c r="AD1591" i="2" s="1"/>
  <c r="AB1325" i="2"/>
  <c r="AD1325" i="2" s="1"/>
  <c r="W1368" i="2"/>
  <c r="X1368" i="2" s="1"/>
  <c r="AB1571" i="2"/>
  <c r="AD1571" i="2" s="1"/>
  <c r="W1530" i="2"/>
  <c r="X1530" i="2" s="1"/>
  <c r="AB1223" i="2"/>
  <c r="AD1223" i="2" s="1"/>
  <c r="AB911" i="2"/>
  <c r="AD911" i="2" s="1"/>
  <c r="AB753" i="2"/>
  <c r="AD753" i="2" s="1"/>
  <c r="AB1559" i="2"/>
  <c r="AD1559" i="2" s="1"/>
  <c r="AB671" i="2"/>
  <c r="AD671" i="2" s="1"/>
  <c r="W1549" i="2"/>
  <c r="X1549" i="2" s="1"/>
  <c r="W1229" i="2"/>
  <c r="X1229" i="2" s="1"/>
  <c r="W767" i="2"/>
  <c r="X767" i="2" s="1"/>
  <c r="AB1535" i="2"/>
  <c r="AD1535" i="2" s="1"/>
  <c r="AB1564" i="2"/>
  <c r="AD1564" i="2" s="1"/>
  <c r="AB1585" i="2"/>
  <c r="AD1585" i="2" s="1"/>
  <c r="AB1549" i="2"/>
  <c r="AD1549" i="2" s="1"/>
  <c r="AB1229" i="2"/>
  <c r="AD1229" i="2" s="1"/>
  <c r="AB767" i="2"/>
  <c r="AD767" i="2" s="1"/>
  <c r="AB1575" i="2"/>
  <c r="AD1575" i="2" s="1"/>
  <c r="AB1460" i="2"/>
  <c r="AD1460" i="2" s="1"/>
  <c r="AB900" i="2"/>
  <c r="AD900" i="2" s="1"/>
  <c r="W1594" i="2"/>
  <c r="X1594" i="2" s="1"/>
  <c r="W1051" i="2"/>
  <c r="X1051" i="2" s="1"/>
  <c r="W704" i="2"/>
  <c r="X704" i="2" s="1"/>
  <c r="W1489" i="2"/>
  <c r="X1489" i="2" s="1"/>
  <c r="W1558" i="2"/>
  <c r="X1558" i="2" s="1"/>
  <c r="W1466" i="2"/>
  <c r="X1466" i="2" s="1"/>
  <c r="W1212" i="2"/>
  <c r="X1212" i="2" s="1"/>
  <c r="AM1212" i="2" s="1"/>
  <c r="AB1656" i="2"/>
  <c r="AD1656" i="2" s="1"/>
  <c r="W1591" i="2"/>
  <c r="X1591" i="2" s="1"/>
  <c r="W1325" i="2"/>
  <c r="X1325" i="2" s="1"/>
  <c r="W1410" i="2"/>
  <c r="X1410" i="2" s="1"/>
  <c r="W1200" i="2"/>
  <c r="X1200" i="2" s="1"/>
  <c r="W1570" i="2"/>
  <c r="X1570" i="2" s="1"/>
  <c r="W894" i="2"/>
  <c r="X894" i="2" s="1"/>
  <c r="AB1200" i="2"/>
  <c r="AD1200" i="2" s="1"/>
  <c r="AB1410" i="2"/>
  <c r="AD1410" i="2" s="1"/>
  <c r="AB1570" i="2"/>
  <c r="AD1570" i="2" s="1"/>
  <c r="AB894" i="2"/>
  <c r="AD894" i="2" s="1"/>
  <c r="W1559" i="2"/>
  <c r="X1559" i="2" s="1"/>
  <c r="W671" i="2"/>
  <c r="X671" i="2" s="1"/>
  <c r="W1595" i="2"/>
  <c r="X1595" i="2" s="1"/>
  <c r="W738" i="2"/>
  <c r="X738" i="2" s="1"/>
  <c r="W971" i="2"/>
  <c r="X971" i="2" s="1"/>
  <c r="W1565" i="2"/>
  <c r="X1565" i="2" s="1"/>
  <c r="W1529" i="2"/>
  <c r="X1529" i="2" s="1"/>
  <c r="AB1579" i="2"/>
  <c r="AD1579" i="2" s="1"/>
  <c r="AB1576" i="2"/>
  <c r="AD1576" i="2" s="1"/>
  <c r="AB1516" i="2"/>
  <c r="AD1516" i="2" s="1"/>
  <c r="AU1516" i="2" s="1"/>
  <c r="AW1516" i="2" s="1"/>
  <c r="AB1525" i="2"/>
  <c r="AD1525" i="2" s="1"/>
  <c r="AU1525" i="2" s="1"/>
  <c r="AW1525" i="2" s="1"/>
  <c r="W1525" i="2"/>
  <c r="X1525" i="2" s="1"/>
  <c r="AM1525" i="2" s="1"/>
  <c r="W1516" i="2"/>
  <c r="X1516" i="2" s="1"/>
  <c r="AA1516" i="2" s="1"/>
  <c r="W1523" i="2"/>
  <c r="X1523" i="2" s="1"/>
  <c r="AA1523" i="2" s="1"/>
  <c r="W1518" i="2"/>
  <c r="X1518" i="2" s="1"/>
  <c r="AB1518" i="2"/>
  <c r="AD1518" i="2" s="1"/>
  <c r="W1521" i="2"/>
  <c r="X1521" i="2" s="1"/>
  <c r="W1524" i="2"/>
  <c r="X1524" i="2" s="1"/>
  <c r="W1515" i="2"/>
  <c r="X1515" i="2" s="1"/>
  <c r="W1514" i="2"/>
  <c r="X1514" i="2" s="1"/>
  <c r="AB1523" i="2"/>
  <c r="AD1523" i="2" s="1"/>
  <c r="W1517" i="2"/>
  <c r="X1517" i="2" s="1"/>
  <c r="AB1524" i="2"/>
  <c r="AD1524" i="2" s="1"/>
  <c r="AB1517" i="2"/>
  <c r="AD1517" i="2" s="1"/>
  <c r="AB1514" i="2"/>
  <c r="AD1514" i="2" s="1"/>
  <c r="AB1515" i="2"/>
  <c r="AD1515" i="2" s="1"/>
  <c r="AB1521" i="2"/>
  <c r="AD1521" i="2" s="1"/>
  <c r="W1490" i="2"/>
  <c r="X1490" i="2" s="1"/>
  <c r="AA1490" i="2" s="1"/>
  <c r="AB1490" i="2"/>
  <c r="AD1490" i="2" s="1"/>
  <c r="W931" i="2"/>
  <c r="X931" i="2" s="1"/>
  <c r="AA931" i="2" s="1"/>
  <c r="AB1210" i="2"/>
  <c r="AD1210" i="2" s="1"/>
  <c r="AR1210" i="2" s="1"/>
  <c r="AB931" i="2"/>
  <c r="AD931" i="2" s="1"/>
  <c r="AU931" i="2" s="1"/>
  <c r="AW931" i="2" s="1"/>
  <c r="W1077" i="2"/>
  <c r="X1077" i="2" s="1"/>
  <c r="AA1077" i="2" s="1"/>
  <c r="W1437" i="2"/>
  <c r="X1437" i="2" s="1"/>
  <c r="AM1437" i="2" s="1"/>
  <c r="W1120" i="2"/>
  <c r="X1120" i="2" s="1"/>
  <c r="AA1120" i="2" s="1"/>
  <c r="W1119" i="2"/>
  <c r="X1119" i="2" s="1"/>
  <c r="AA1119" i="2" s="1"/>
  <c r="AB1376" i="2"/>
  <c r="AD1376" i="2" s="1"/>
  <c r="AU1376" i="2" s="1"/>
  <c r="AW1376" i="2" s="1"/>
  <c r="AB1197" i="2"/>
  <c r="AD1197" i="2" s="1"/>
  <c r="AR1197" i="2" s="1"/>
  <c r="W1345" i="2"/>
  <c r="X1345" i="2" s="1"/>
  <c r="AM1345" i="2" s="1"/>
  <c r="AB1352" i="2"/>
  <c r="AD1352" i="2" s="1"/>
  <c r="AU1352" i="2" s="1"/>
  <c r="AW1352" i="2" s="1"/>
  <c r="W1196" i="2"/>
  <c r="X1196" i="2" s="1"/>
  <c r="AM1196" i="2" s="1"/>
  <c r="W1194" i="2"/>
  <c r="X1194" i="2" s="1"/>
  <c r="AM1194" i="2" s="1"/>
  <c r="AB981" i="2"/>
  <c r="AD981" i="2" s="1"/>
  <c r="AU981" i="2" s="1"/>
  <c r="AW981" i="2" s="1"/>
  <c r="AB1113" i="2"/>
  <c r="AD1113" i="2" s="1"/>
  <c r="AR1113" i="2" s="1"/>
  <c r="AB1271" i="2"/>
  <c r="AD1271" i="2" s="1"/>
  <c r="AR1271" i="2" s="1"/>
  <c r="AB1204" i="2"/>
  <c r="AD1204" i="2" s="1"/>
  <c r="AU1204" i="2" s="1"/>
  <c r="AW1204" i="2" s="1"/>
  <c r="AB1322" i="2"/>
  <c r="AD1322" i="2" s="1"/>
  <c r="AU1322" i="2" s="1"/>
  <c r="AW1322" i="2" s="1"/>
  <c r="W1224" i="2"/>
  <c r="X1224" i="2" s="1"/>
  <c r="AM1224" i="2" s="1"/>
  <c r="W1118" i="2"/>
  <c r="X1118" i="2" s="1"/>
  <c r="AM1118" i="2" s="1"/>
  <c r="W1197" i="2"/>
  <c r="X1197" i="2" s="1"/>
  <c r="AA1197" i="2" s="1"/>
  <c r="AB1077" i="2"/>
  <c r="AD1077" i="2" s="1"/>
  <c r="AR1077" i="2" s="1"/>
  <c r="W1082" i="2"/>
  <c r="X1082" i="2" s="1"/>
  <c r="AA1082" i="2" s="1"/>
  <c r="AB1097" i="2"/>
  <c r="AD1097" i="2" s="1"/>
  <c r="AR1097" i="2" s="1"/>
  <c r="AB1345" i="2"/>
  <c r="AD1345" i="2" s="1"/>
  <c r="AR1345" i="2" s="1"/>
  <c r="AB1086" i="2"/>
  <c r="AD1086" i="2" s="1"/>
  <c r="AU1086" i="2" s="1"/>
  <c r="AW1086" i="2" s="1"/>
  <c r="AB1194" i="2"/>
  <c r="AD1194" i="2" s="1"/>
  <c r="AR1194" i="2" s="1"/>
  <c r="AB1307" i="2"/>
  <c r="AD1307" i="2" s="1"/>
  <c r="AR1307" i="2" s="1"/>
  <c r="AB1185" i="2"/>
  <c r="AD1185" i="2" s="1"/>
  <c r="AU1185" i="2" s="1"/>
  <c r="AW1185" i="2" s="1"/>
  <c r="W981" i="2"/>
  <c r="X981" i="2" s="1"/>
  <c r="AM981" i="2" s="1"/>
  <c r="AB1387" i="2"/>
  <c r="AD1387" i="2" s="1"/>
  <c r="AR1387" i="2" s="1"/>
  <c r="AB1234" i="2"/>
  <c r="AD1234" i="2" s="1"/>
  <c r="AR1234" i="2" s="1"/>
  <c r="W1292" i="2"/>
  <c r="X1292" i="2" s="1"/>
  <c r="AA1292" i="2" s="1"/>
  <c r="AB1184" i="2"/>
  <c r="AD1184" i="2" s="1"/>
  <c r="AR1184" i="2" s="1"/>
  <c r="W1171" i="2"/>
  <c r="X1171" i="2" s="1"/>
  <c r="AA1171" i="2" s="1"/>
  <c r="AB1418" i="2"/>
  <c r="AD1418" i="2" s="1"/>
  <c r="AR1418" i="2" s="1"/>
  <c r="AB1318" i="2"/>
  <c r="AD1318" i="2" s="1"/>
  <c r="AR1318" i="2" s="1"/>
  <c r="AB1328" i="2"/>
  <c r="AD1328" i="2" s="1"/>
  <c r="AU1328" i="2" s="1"/>
  <c r="AW1328" i="2" s="1"/>
  <c r="W1418" i="2"/>
  <c r="X1418" i="2" s="1"/>
  <c r="AM1418" i="2" s="1"/>
  <c r="W1097" i="2"/>
  <c r="X1097" i="2" s="1"/>
  <c r="AA1097" i="2" s="1"/>
  <c r="AB1105" i="2"/>
  <c r="AD1105" i="2" s="1"/>
  <c r="AU1105" i="2" s="1"/>
  <c r="AW1105" i="2" s="1"/>
  <c r="AB1082" i="2"/>
  <c r="AD1082" i="2" s="1"/>
  <c r="AU1082" i="2" s="1"/>
  <c r="AW1082" i="2" s="1"/>
  <c r="W934" i="2"/>
  <c r="X934" i="2" s="1"/>
  <c r="AM934" i="2" s="1"/>
  <c r="W1096" i="2"/>
  <c r="X1096" i="2" s="1"/>
  <c r="AA1096" i="2" s="1"/>
  <c r="W1390" i="2"/>
  <c r="X1390" i="2" s="1"/>
  <c r="AA1390" i="2" s="1"/>
  <c r="AB1118" i="2"/>
  <c r="AD1118" i="2" s="1"/>
  <c r="AU1118" i="2" s="1"/>
  <c r="AW1118" i="2" s="1"/>
  <c r="W1376" i="2"/>
  <c r="X1376" i="2" s="1"/>
  <c r="AA1376" i="2" s="1"/>
  <c r="AB1121" i="2"/>
  <c r="AD1121" i="2" s="1"/>
  <c r="AR1121" i="2" s="1"/>
  <c r="W1084" i="2"/>
  <c r="X1084" i="2" s="1"/>
  <c r="AM1084" i="2" s="1"/>
  <c r="AB1461" i="2"/>
  <c r="AD1461" i="2" s="1"/>
  <c r="AR1461" i="2" s="1"/>
  <c r="AB1212" i="2"/>
  <c r="AD1212" i="2" s="1"/>
  <c r="AR1212" i="2" s="1"/>
  <c r="W1206" i="2"/>
  <c r="X1206" i="2" s="1"/>
  <c r="AM1206" i="2" s="1"/>
  <c r="AB1206" i="2"/>
  <c r="AD1206" i="2" s="1"/>
  <c r="AU1206" i="2" s="1"/>
  <c r="AW1206" i="2" s="1"/>
  <c r="AB912" i="2"/>
  <c r="AD912" i="2" s="1"/>
  <c r="AU912" i="2" s="1"/>
  <c r="AW912" i="2" s="1"/>
  <c r="AB1310" i="2"/>
  <c r="AD1310" i="2" s="1"/>
  <c r="AU1310" i="2" s="1"/>
  <c r="AW1310" i="2" s="1"/>
  <c r="AB1196" i="2"/>
  <c r="AD1196" i="2" s="1"/>
  <c r="AR1196" i="2" s="1"/>
  <c r="AB1205" i="2"/>
  <c r="AD1205" i="2" s="1"/>
  <c r="AU1205" i="2" s="1"/>
  <c r="AW1205" i="2" s="1"/>
  <c r="AB1103" i="2"/>
  <c r="AD1103" i="2" s="1"/>
  <c r="AB1075" i="2"/>
  <c r="AD1075" i="2" s="1"/>
  <c r="W1411" i="2"/>
  <c r="X1411" i="2" s="1"/>
  <c r="AB966" i="2"/>
  <c r="AD966" i="2" s="1"/>
  <c r="AB1276" i="2"/>
  <c r="AD1276" i="2" s="1"/>
  <c r="W1319" i="2"/>
  <c r="X1319" i="2" s="1"/>
  <c r="AB1207" i="2"/>
  <c r="AD1207" i="2" s="1"/>
  <c r="W1315" i="2"/>
  <c r="X1315" i="2" s="1"/>
  <c r="W965" i="2"/>
  <c r="X965" i="2" s="1"/>
  <c r="AB1275" i="2"/>
  <c r="AD1275" i="2" s="1"/>
  <c r="AB961" i="2"/>
  <c r="AD961" i="2" s="1"/>
  <c r="W1117" i="2"/>
  <c r="X1117" i="2" s="1"/>
  <c r="AB1421" i="2"/>
  <c r="AD1421" i="2" s="1"/>
  <c r="AB1462" i="2"/>
  <c r="AD1462" i="2" s="1"/>
  <c r="AB1440" i="2"/>
  <c r="AD1440" i="2" s="1"/>
  <c r="W1369" i="2"/>
  <c r="X1369" i="2" s="1"/>
  <c r="W1419" i="2"/>
  <c r="X1419" i="2" s="1"/>
  <c r="AB1101" i="2"/>
  <c r="AD1101" i="2" s="1"/>
  <c r="AB1125" i="2"/>
  <c r="AD1125" i="2" s="1"/>
  <c r="AB1073" i="2"/>
  <c r="AD1073" i="2" s="1"/>
  <c r="AB1308" i="2"/>
  <c r="AD1308" i="2" s="1"/>
  <c r="AB1388" i="2"/>
  <c r="AD1388" i="2" s="1"/>
  <c r="W1209" i="2"/>
  <c r="X1209" i="2" s="1"/>
  <c r="AA1209" i="2" s="1"/>
  <c r="AB1078" i="2"/>
  <c r="AD1078" i="2" s="1"/>
  <c r="AB1411" i="2"/>
  <c r="AD1411" i="2" s="1"/>
  <c r="W1088" i="2"/>
  <c r="X1088" i="2" s="1"/>
  <c r="W1397" i="2"/>
  <c r="X1397" i="2" s="1"/>
  <c r="AB965" i="2"/>
  <c r="AD965" i="2" s="1"/>
  <c r="W1205" i="2"/>
  <c r="X1205" i="2" s="1"/>
  <c r="W1352" i="2"/>
  <c r="X1352" i="2" s="1"/>
  <c r="W1230" i="2"/>
  <c r="X1230" i="2" s="1"/>
  <c r="W1145" i="2"/>
  <c r="X1145" i="2" s="1"/>
  <c r="W1255" i="2"/>
  <c r="X1255" i="2" s="1"/>
  <c r="W1415" i="2"/>
  <c r="X1415" i="2" s="1"/>
  <c r="AB960" i="2"/>
  <c r="AD960" i="2" s="1"/>
  <c r="W1103" i="2"/>
  <c r="X1103" i="2" s="1"/>
  <c r="W1075" i="2"/>
  <c r="X1075" i="2" s="1"/>
  <c r="W1100" i="2"/>
  <c r="X1100" i="2" s="1"/>
  <c r="W1072" i="2"/>
  <c r="X1072" i="2" s="1"/>
  <c r="W1391" i="2"/>
  <c r="X1391" i="2" s="1"/>
  <c r="AB1319" i="2"/>
  <c r="AD1319" i="2" s="1"/>
  <c r="AB1120" i="2"/>
  <c r="AD1120" i="2" s="1"/>
  <c r="W1235" i="2"/>
  <c r="X1235" i="2" s="1"/>
  <c r="AB1072" i="2"/>
  <c r="AD1072" i="2" s="1"/>
  <c r="AB1100" i="2"/>
  <c r="AD1100" i="2" s="1"/>
  <c r="AB1391" i="2"/>
  <c r="AD1391" i="2" s="1"/>
  <c r="W1086" i="2"/>
  <c r="X1086" i="2" s="1"/>
  <c r="AB1437" i="2"/>
  <c r="AD1437" i="2" s="1"/>
  <c r="W960" i="2"/>
  <c r="X960" i="2" s="1"/>
  <c r="W1101" i="2"/>
  <c r="X1101" i="2" s="1"/>
  <c r="W1073" i="2"/>
  <c r="X1073" i="2" s="1"/>
  <c r="W1125" i="2"/>
  <c r="X1125" i="2" s="1"/>
  <c r="W1308" i="2"/>
  <c r="X1308" i="2" s="1"/>
  <c r="W1388" i="2"/>
  <c r="X1388" i="2" s="1"/>
  <c r="W1414" i="2"/>
  <c r="X1414" i="2" s="1"/>
  <c r="W1202" i="2"/>
  <c r="X1202" i="2" s="1"/>
  <c r="W1412" i="2"/>
  <c r="X1412" i="2" s="1"/>
  <c r="AB1230" i="2"/>
  <c r="AD1230" i="2" s="1"/>
  <c r="AB1145" i="2"/>
  <c r="AD1145" i="2" s="1"/>
  <c r="W1141" i="2"/>
  <c r="X1141" i="2" s="1"/>
  <c r="AM1141" i="2" s="1"/>
  <c r="W1085" i="2"/>
  <c r="X1085" i="2" s="1"/>
  <c r="W1126" i="2"/>
  <c r="X1126" i="2" s="1"/>
  <c r="W912" i="2"/>
  <c r="X912" i="2" s="1"/>
  <c r="W1318" i="2"/>
  <c r="X1318" i="2" s="1"/>
  <c r="W1260" i="2"/>
  <c r="X1260" i="2" s="1"/>
  <c r="AA1260" i="2" s="1"/>
  <c r="W1204" i="2"/>
  <c r="X1204" i="2" s="1"/>
  <c r="W1052" i="2"/>
  <c r="X1052" i="2" s="1"/>
  <c r="W1398" i="2"/>
  <c r="X1398" i="2" s="1"/>
  <c r="W1268" i="2"/>
  <c r="X1268" i="2" s="1"/>
  <c r="AM1268" i="2" s="1"/>
  <c r="AB1235" i="2"/>
  <c r="AD1235" i="2" s="1"/>
  <c r="W1078" i="2"/>
  <c r="X1078" i="2" s="1"/>
  <c r="W1440" i="2"/>
  <c r="X1440" i="2" s="1"/>
  <c r="W972" i="2"/>
  <c r="X972" i="2" s="1"/>
  <c r="W1147" i="2"/>
  <c r="X1147" i="2" s="1"/>
  <c r="W1234" i="2"/>
  <c r="X1234" i="2" s="1"/>
  <c r="AB934" i="2"/>
  <c r="AD934" i="2" s="1"/>
  <c r="AB1414" i="2"/>
  <c r="AD1414" i="2" s="1"/>
  <c r="AB1098" i="2"/>
  <c r="AD1098" i="2" s="1"/>
  <c r="AB1084" i="2"/>
  <c r="AD1084" i="2" s="1"/>
  <c r="W1090" i="2"/>
  <c r="X1090" i="2" s="1"/>
  <c r="W1058" i="2"/>
  <c r="X1058" i="2" s="1"/>
  <c r="W1123" i="2"/>
  <c r="X1123" i="2" s="1"/>
  <c r="AB1102" i="2"/>
  <c r="AD1102" i="2" s="1"/>
  <c r="AB1074" i="2"/>
  <c r="AD1074" i="2" s="1"/>
  <c r="AB1394" i="2"/>
  <c r="AD1394" i="2" s="1"/>
  <c r="AB1080" i="2"/>
  <c r="AD1080" i="2" s="1"/>
  <c r="AB1195" i="2"/>
  <c r="AD1195" i="2" s="1"/>
  <c r="W1185" i="2"/>
  <c r="X1185" i="2" s="1"/>
  <c r="AB1369" i="2"/>
  <c r="AD1369" i="2" s="1"/>
  <c r="AB1419" i="2"/>
  <c r="AD1419" i="2" s="1"/>
  <c r="W1277" i="2"/>
  <c r="X1277" i="2" s="1"/>
  <c r="W967" i="2"/>
  <c r="X967" i="2" s="1"/>
  <c r="W1310" i="2"/>
  <c r="X1310" i="2" s="1"/>
  <c r="AB1202" i="2"/>
  <c r="AD1202" i="2" s="1"/>
  <c r="AB1412" i="2"/>
  <c r="AD1412" i="2" s="1"/>
  <c r="W1079" i="2"/>
  <c r="X1079" i="2" s="1"/>
  <c r="W1105" i="2"/>
  <c r="X1105" i="2" s="1"/>
  <c r="W1328" i="2"/>
  <c r="X1328" i="2" s="1"/>
  <c r="W1387" i="2"/>
  <c r="X1387" i="2" s="1"/>
  <c r="W1307" i="2"/>
  <c r="X1307" i="2" s="1"/>
  <c r="AB1434" i="2"/>
  <c r="AD1434" i="2" s="1"/>
  <c r="W1351" i="2"/>
  <c r="X1351" i="2" s="1"/>
  <c r="AB1052" i="2"/>
  <c r="AD1052" i="2" s="1"/>
  <c r="AB1398" i="2"/>
  <c r="AD1398" i="2" s="1"/>
  <c r="AB1083" i="2"/>
  <c r="AD1083" i="2" s="1"/>
  <c r="AB1297" i="2"/>
  <c r="AD1297" i="2" s="1"/>
  <c r="AB1317" i="2"/>
  <c r="AD1317" i="2" s="1"/>
  <c r="W1478" i="2"/>
  <c r="X1478" i="2" s="1"/>
  <c r="AA1478" i="2" s="1"/>
  <c r="W1422" i="2"/>
  <c r="X1422" i="2" s="1"/>
  <c r="W1193" i="2"/>
  <c r="X1193" i="2" s="1"/>
  <c r="W1195" i="2"/>
  <c r="X1195" i="2" s="1"/>
  <c r="AB1351" i="2"/>
  <c r="AD1351" i="2" s="1"/>
  <c r="W1083" i="2"/>
  <c r="X1083" i="2" s="1"/>
  <c r="W1297" i="2"/>
  <c r="X1297" i="2" s="1"/>
  <c r="W1463" i="2"/>
  <c r="X1463" i="2" s="1"/>
  <c r="AB1198" i="2"/>
  <c r="AD1198" i="2" s="1"/>
  <c r="AB972" i="2"/>
  <c r="AD972" i="2" s="1"/>
  <c r="AB1147" i="2"/>
  <c r="AD1147" i="2" s="1"/>
  <c r="W1184" i="2"/>
  <c r="X1184" i="2" s="1"/>
  <c r="AB1087" i="2"/>
  <c r="AD1087" i="2" s="1"/>
  <c r="W1256" i="2"/>
  <c r="X1256" i="2" s="1"/>
  <c r="W1367" i="2"/>
  <c r="X1367" i="2" s="1"/>
  <c r="W1393" i="2"/>
  <c r="X1393" i="2" s="1"/>
  <c r="W1191" i="2"/>
  <c r="X1191" i="2" s="1"/>
  <c r="AB1191" i="2"/>
  <c r="AD1191" i="2" s="1"/>
  <c r="AB1224" i="2"/>
  <c r="AD1224" i="2" s="1"/>
  <c r="W1396" i="2"/>
  <c r="X1396" i="2" s="1"/>
  <c r="W1076" i="2"/>
  <c r="X1076" i="2" s="1"/>
  <c r="W1104" i="2"/>
  <c r="X1104" i="2" s="1"/>
  <c r="AB1415" i="2"/>
  <c r="AD1415" i="2" s="1"/>
  <c r="W1198" i="2"/>
  <c r="X1198" i="2" s="1"/>
  <c r="AB1076" i="2"/>
  <c r="AD1076" i="2" s="1"/>
  <c r="AB1396" i="2"/>
  <c r="AD1396" i="2" s="1"/>
  <c r="AB1104" i="2"/>
  <c r="AD1104" i="2" s="1"/>
  <c r="AB1256" i="2"/>
  <c r="AD1256" i="2" s="1"/>
  <c r="AB1367" i="2"/>
  <c r="AD1367" i="2" s="1"/>
  <c r="AB1393" i="2"/>
  <c r="AD1393" i="2" s="1"/>
  <c r="AB1413" i="2"/>
  <c r="AD1413" i="2" s="1"/>
  <c r="AB1465" i="2"/>
  <c r="AD1465" i="2" s="1"/>
  <c r="AB1096" i="2"/>
  <c r="AD1096" i="2" s="1"/>
  <c r="W1327" i="2"/>
  <c r="X1327" i="2" s="1"/>
  <c r="AA1327" i="2" s="1"/>
  <c r="W1271" i="2"/>
  <c r="X1271" i="2" s="1"/>
  <c r="W1316" i="2"/>
  <c r="X1316" i="2" s="1"/>
  <c r="W1469" i="2"/>
  <c r="X1469" i="2" s="1"/>
  <c r="AA1469" i="2" s="1"/>
  <c r="W1465" i="2"/>
  <c r="X1465" i="2" s="1"/>
  <c r="W1413" i="2"/>
  <c r="X1413" i="2" s="1"/>
  <c r="AB1463" i="2"/>
  <c r="AD1463" i="2" s="1"/>
  <c r="AB1422" i="2"/>
  <c r="AD1422" i="2" s="1"/>
  <c r="AB1193" i="2"/>
  <c r="AD1193" i="2" s="1"/>
  <c r="AB1071" i="2"/>
  <c r="AD1071" i="2" s="1"/>
  <c r="AB1099" i="2"/>
  <c r="AD1099" i="2" s="1"/>
  <c r="AB1273" i="2"/>
  <c r="AD1273" i="2" s="1"/>
  <c r="W1113" i="2"/>
  <c r="X1113" i="2" s="1"/>
  <c r="W1322" i="2"/>
  <c r="X1322" i="2" s="1"/>
  <c r="AB930" i="2"/>
  <c r="AD930" i="2" s="1"/>
  <c r="W1071" i="2"/>
  <c r="X1071" i="2" s="1"/>
  <c r="W1099" i="2"/>
  <c r="X1099" i="2" s="1"/>
  <c r="W1273" i="2"/>
  <c r="X1273" i="2" s="1"/>
  <c r="AB1315" i="2"/>
  <c r="AD1315" i="2" s="1"/>
  <c r="W1434" i="2"/>
  <c r="X1434" i="2" s="1"/>
  <c r="AB1171" i="2"/>
  <c r="AD1171" i="2" s="1"/>
  <c r="W1461" i="2"/>
  <c r="X1461" i="2" s="1"/>
  <c r="AB1390" i="2"/>
  <c r="AD1390" i="2" s="1"/>
  <c r="AB1126" i="2"/>
  <c r="AD1126" i="2" s="1"/>
  <c r="AB1255" i="2"/>
  <c r="AD1255" i="2" s="1"/>
  <c r="W1190" i="2"/>
  <c r="X1190" i="2" s="1"/>
  <c r="W946" i="2"/>
  <c r="X946" i="2" s="1"/>
  <c r="AB967" i="2"/>
  <c r="AD967" i="2" s="1"/>
  <c r="AB1292" i="2"/>
  <c r="AD1292" i="2" s="1"/>
  <c r="W1087" i="2"/>
  <c r="X1087" i="2" s="1"/>
  <c r="AB1090" i="2"/>
  <c r="AD1090" i="2" s="1"/>
  <c r="AB1058" i="2"/>
  <c r="AD1058" i="2" s="1"/>
  <c r="AB1123" i="2"/>
  <c r="AD1123" i="2" s="1"/>
  <c r="W1276" i="2"/>
  <c r="X1276" i="2" s="1"/>
  <c r="W966" i="2"/>
  <c r="X966" i="2" s="1"/>
  <c r="W1207" i="2"/>
  <c r="X1207" i="2" s="1"/>
  <c r="AB1119" i="2"/>
  <c r="AD1119" i="2" s="1"/>
  <c r="AB1316" i="2"/>
  <c r="AD1316" i="2" s="1"/>
  <c r="AB1085" i="2"/>
  <c r="AD1085" i="2" s="1"/>
  <c r="W1275" i="2"/>
  <c r="X1275" i="2" s="1"/>
  <c r="W961" i="2"/>
  <c r="X961" i="2" s="1"/>
  <c r="AB946" i="2"/>
  <c r="AD946" i="2" s="1"/>
  <c r="AB1190" i="2"/>
  <c r="AD1190" i="2" s="1"/>
  <c r="W1317" i="2"/>
  <c r="X1317" i="2" s="1"/>
  <c r="W930" i="2"/>
  <c r="X930" i="2" s="1"/>
  <c r="AB1192" i="2"/>
  <c r="AD1192" i="2" s="1"/>
  <c r="AB1079" i="2"/>
  <c r="AD1079" i="2" s="1"/>
  <c r="AB1277" i="2"/>
  <c r="AD1277" i="2" s="1"/>
  <c r="W1102" i="2"/>
  <c r="X1102" i="2" s="1"/>
  <c r="W1394" i="2"/>
  <c r="X1394" i="2" s="1"/>
  <c r="W1080" i="2"/>
  <c r="X1080" i="2" s="1"/>
  <c r="W1074" i="2"/>
  <c r="X1074" i="2" s="1"/>
  <c r="AB1088" i="2"/>
  <c r="AD1088" i="2" s="1"/>
  <c r="AB1397" i="2"/>
  <c r="AD1397" i="2" s="1"/>
  <c r="W1421" i="2"/>
  <c r="X1421" i="2" s="1"/>
  <c r="W1462" i="2"/>
  <c r="X1462" i="2" s="1"/>
  <c r="W1121" i="2"/>
  <c r="X1121" i="2" s="1"/>
  <c r="W1250" i="2"/>
  <c r="X1250" i="2" s="1"/>
  <c r="AA1250" i="2" s="1"/>
  <c r="W1269" i="2"/>
  <c r="X1269" i="2" s="1"/>
  <c r="AA1269" i="2" s="1"/>
  <c r="AB1430" i="2"/>
  <c r="AD1430" i="2" s="1"/>
  <c r="AU1430" i="2" s="1"/>
  <c r="AW1430" i="2" s="1"/>
  <c r="W1375" i="2"/>
  <c r="X1375" i="2" s="1"/>
  <c r="AA1375" i="2" s="1"/>
  <c r="W1133" i="2"/>
  <c r="X1133" i="2" s="1"/>
  <c r="AA1133" i="2" s="1"/>
  <c r="W1254" i="2"/>
  <c r="X1254" i="2" s="1"/>
  <c r="AA1254" i="2" s="1"/>
  <c r="W1372" i="2"/>
  <c r="X1372" i="2" s="1"/>
  <c r="AA1372" i="2" s="1"/>
  <c r="W1378" i="2"/>
  <c r="X1378" i="2" s="1"/>
  <c r="AA1378" i="2" s="1"/>
  <c r="AB1326" i="2"/>
  <c r="AD1326" i="2" s="1"/>
  <c r="AR1326" i="2" s="1"/>
  <c r="W1373" i="2"/>
  <c r="X1373" i="2" s="1"/>
  <c r="AA1373" i="2" s="1"/>
  <c r="AB1214" i="2"/>
  <c r="AD1214" i="2" s="1"/>
  <c r="AR1214" i="2" s="1"/>
  <c r="AB655" i="2"/>
  <c r="AD655" i="2" s="1"/>
  <c r="AU655" i="2" s="1"/>
  <c r="AW655" i="2" s="1"/>
  <c r="W1477" i="2"/>
  <c r="X1477" i="2" s="1"/>
  <c r="AA1477" i="2" s="1"/>
  <c r="W1401" i="2"/>
  <c r="X1401" i="2" s="1"/>
  <c r="AA1401" i="2" s="1"/>
  <c r="AB1216" i="2"/>
  <c r="AD1216" i="2" s="1"/>
  <c r="AR1216" i="2" s="1"/>
  <c r="AB1372" i="2"/>
  <c r="AD1372" i="2" s="1"/>
  <c r="AU1372" i="2" s="1"/>
  <c r="AW1372" i="2" s="1"/>
  <c r="W757" i="2"/>
  <c r="X757" i="2" s="1"/>
  <c r="AA757" i="2" s="1"/>
  <c r="W1216" i="2"/>
  <c r="X1216" i="2" s="1"/>
  <c r="AM1216" i="2" s="1"/>
  <c r="W1371" i="2"/>
  <c r="X1371" i="2" s="1"/>
  <c r="AA1371" i="2" s="1"/>
  <c r="AB1370" i="2"/>
  <c r="AD1370" i="2" s="1"/>
  <c r="AR1370" i="2" s="1"/>
  <c r="W1430" i="2"/>
  <c r="X1430" i="2" s="1"/>
  <c r="AM1430" i="2" s="1"/>
  <c r="AB706" i="2"/>
  <c r="AD706" i="2" s="1"/>
  <c r="AR706" i="2" s="1"/>
  <c r="W1215" i="2"/>
  <c r="X1215" i="2" s="1"/>
  <c r="AA1215" i="2" s="1"/>
  <c r="W1431" i="2"/>
  <c r="X1431" i="2" s="1"/>
  <c r="AA1431" i="2" s="1"/>
  <c r="W1370" i="2"/>
  <c r="X1370" i="2" s="1"/>
  <c r="AA1370" i="2" s="1"/>
  <c r="W658" i="2"/>
  <c r="X658" i="2" s="1"/>
  <c r="AA658" i="2" s="1"/>
  <c r="W1238" i="2"/>
  <c r="X1238" i="2" s="1"/>
  <c r="AM1238" i="2" s="1"/>
  <c r="AB1262" i="2"/>
  <c r="AD1262" i="2" s="1"/>
  <c r="AR1262" i="2" s="1"/>
  <c r="AB757" i="2"/>
  <c r="AD757" i="2" s="1"/>
  <c r="AR757" i="2" s="1"/>
  <c r="W1479" i="2"/>
  <c r="X1479" i="2" s="1"/>
  <c r="AA1479" i="2" s="1"/>
  <c r="W1470" i="2"/>
  <c r="X1470" i="2" s="1"/>
  <c r="AA1470" i="2" s="1"/>
  <c r="W657" i="2"/>
  <c r="X657" i="2" s="1"/>
  <c r="AA657" i="2" s="1"/>
  <c r="AB1379" i="2"/>
  <c r="AD1379" i="2" s="1"/>
  <c r="AR1379" i="2" s="1"/>
  <c r="AB1347" i="2"/>
  <c r="AD1347" i="2" s="1"/>
  <c r="AR1347" i="2" s="1"/>
  <c r="W1240" i="2"/>
  <c r="X1240" i="2" s="1"/>
  <c r="AM1240" i="2" s="1"/>
  <c r="AB1237" i="2"/>
  <c r="AD1237" i="2" s="1"/>
  <c r="AR1237" i="2" s="1"/>
  <c r="W656" i="2"/>
  <c r="X656" i="2" s="1"/>
  <c r="AA656" i="2" s="1"/>
  <c r="AB654" i="2"/>
  <c r="AD654" i="2" s="1"/>
  <c r="AU654" i="2" s="1"/>
  <c r="AW654" i="2" s="1"/>
  <c r="AB1431" i="2"/>
  <c r="AD1431" i="2" s="1"/>
  <c r="AR1431" i="2" s="1"/>
  <c r="AB1138" i="2"/>
  <c r="AD1138" i="2" s="1"/>
  <c r="AR1138" i="2" s="1"/>
  <c r="AB1403" i="2"/>
  <c r="AD1403" i="2" s="1"/>
  <c r="AR1403" i="2" s="1"/>
  <c r="W762" i="2"/>
  <c r="X762" i="2" s="1"/>
  <c r="AA762" i="2" s="1"/>
  <c r="W1471" i="2"/>
  <c r="X1471" i="2" s="1"/>
  <c r="AA1471" i="2" s="1"/>
  <c r="AB1135" i="2"/>
  <c r="AD1135" i="2" s="1"/>
  <c r="AU1135" i="2" s="1"/>
  <c r="AW1135" i="2" s="1"/>
  <c r="AB1242" i="2"/>
  <c r="AD1242" i="2" s="1"/>
  <c r="AR1242" i="2" s="1"/>
  <c r="AR963" i="2"/>
  <c r="AU963" i="2"/>
  <c r="AW963" i="2" s="1"/>
  <c r="AA1488" i="2"/>
  <c r="AM1488" i="2"/>
  <c r="AB1348" i="2"/>
  <c r="AD1348" i="2" s="1"/>
  <c r="AB1371" i="2"/>
  <c r="AD1371" i="2" s="1"/>
  <c r="AB763" i="2"/>
  <c r="AD763" i="2" s="1"/>
  <c r="AB1253" i="2"/>
  <c r="AD1253" i="2" s="1"/>
  <c r="W1267" i="2"/>
  <c r="X1267" i="2" s="1"/>
  <c r="AB773" i="2"/>
  <c r="AD773" i="2" s="1"/>
  <c r="AB1227" i="2"/>
  <c r="AD1227" i="2" s="1"/>
  <c r="W697" i="2"/>
  <c r="X697" i="2" s="1"/>
  <c r="W990" i="2"/>
  <c r="X990" i="2" s="1"/>
  <c r="W639" i="2"/>
  <c r="X639" i="2" s="1"/>
  <c r="W1143" i="2"/>
  <c r="X1143" i="2" s="1"/>
  <c r="N127" i="1"/>
  <c r="AB677" i="2"/>
  <c r="AD677" i="2" s="1"/>
  <c r="AB998" i="2"/>
  <c r="AD998" i="2" s="1"/>
  <c r="AB920" i="2"/>
  <c r="AD920" i="2" s="1"/>
  <c r="AB1208" i="2"/>
  <c r="AD1208" i="2" s="1"/>
  <c r="W1476" i="2"/>
  <c r="X1476" i="2" s="1"/>
  <c r="W1426" i="2"/>
  <c r="X1426" i="2" s="1"/>
  <c r="AB628" i="2"/>
  <c r="AD628" i="2" s="1"/>
  <c r="AB979" i="2"/>
  <c r="AD979" i="2" s="1"/>
  <c r="AB1182" i="2"/>
  <c r="AD1182" i="2" s="1"/>
  <c r="AB1311" i="2"/>
  <c r="AD1311" i="2" s="1"/>
  <c r="AB1446" i="2"/>
  <c r="AD1446" i="2" s="1"/>
  <c r="W691" i="2"/>
  <c r="X691" i="2" s="1"/>
  <c r="W1002" i="2"/>
  <c r="X1002" i="2" s="1"/>
  <c r="W1246" i="2"/>
  <c r="X1246" i="2" s="1"/>
  <c r="W924" i="2"/>
  <c r="X924" i="2" s="1"/>
  <c r="W184" i="2"/>
  <c r="X184" i="2" s="1"/>
  <c r="W710" i="2"/>
  <c r="X710" i="2" s="1"/>
  <c r="W1154" i="2"/>
  <c r="X1154" i="2" s="1"/>
  <c r="W630" i="2"/>
  <c r="X630" i="2" s="1"/>
  <c r="W953" i="2"/>
  <c r="X953" i="2" s="1"/>
  <c r="W1152" i="2"/>
  <c r="X1152" i="2" s="1"/>
  <c r="W1321" i="2"/>
  <c r="X1321" i="2" s="1"/>
  <c r="W1189" i="2"/>
  <c r="X1189" i="2" s="1"/>
  <c r="AB679" i="2"/>
  <c r="AD679" i="2" s="1"/>
  <c r="AB758" i="2"/>
  <c r="AD758" i="2" s="1"/>
  <c r="AB627" i="2"/>
  <c r="AD627" i="2" s="1"/>
  <c r="AB787" i="2"/>
  <c r="AD787" i="2" s="1"/>
  <c r="AB1114" i="2"/>
  <c r="AD1114" i="2" s="1"/>
  <c r="AB1009" i="2"/>
  <c r="AD1009" i="2" s="1"/>
  <c r="AB1115" i="2"/>
  <c r="AD1115" i="2" s="1"/>
  <c r="AB976" i="2"/>
  <c r="AD976" i="2" s="1"/>
  <c r="AB1179" i="2"/>
  <c r="AD1179" i="2" s="1"/>
  <c r="AB1146" i="2"/>
  <c r="AD1146" i="2" s="1"/>
  <c r="AB1362" i="2"/>
  <c r="AD1362" i="2" s="1"/>
  <c r="AB1309" i="2"/>
  <c r="AD1309" i="2" s="1"/>
  <c r="AB1420" i="2"/>
  <c r="AD1420" i="2" s="1"/>
  <c r="AB1383" i="2"/>
  <c r="AD1383" i="2" s="1"/>
  <c r="AB1441" i="2"/>
  <c r="AD1441" i="2" s="1"/>
  <c r="AB1023" i="2"/>
  <c r="AD1023" i="2" s="1"/>
  <c r="AB1443" i="2"/>
  <c r="AD1443" i="2" s="1"/>
  <c r="W1003" i="2"/>
  <c r="X1003" i="2" s="1"/>
  <c r="AB957" i="2"/>
  <c r="AD957" i="2" s="1"/>
  <c r="AB955" i="2"/>
  <c r="AD955" i="2" s="1"/>
  <c r="AB1017" i="2"/>
  <c r="AD1017" i="2" s="1"/>
  <c r="AB1331" i="2"/>
  <c r="AD1331" i="2" s="1"/>
  <c r="AB1355" i="2"/>
  <c r="AD1355" i="2" s="1"/>
  <c r="W633" i="2"/>
  <c r="X633" i="2" s="1"/>
  <c r="W708" i="2"/>
  <c r="X708" i="2" s="1"/>
  <c r="W958" i="2"/>
  <c r="X958" i="2" s="1"/>
  <c r="W1127" i="2"/>
  <c r="X1127" i="2" s="1"/>
  <c r="W1155" i="2"/>
  <c r="X1155" i="2" s="1"/>
  <c r="W1329" i="2"/>
  <c r="X1329" i="2" s="1"/>
  <c r="W655" i="2"/>
  <c r="X655" i="2" s="1"/>
  <c r="W766" i="2"/>
  <c r="X766" i="2" s="1"/>
  <c r="W937" i="2"/>
  <c r="X937" i="2" s="1"/>
  <c r="W1295" i="2"/>
  <c r="X1295" i="2" s="1"/>
  <c r="AB664" i="2"/>
  <c r="AD664" i="2" s="1"/>
  <c r="AB748" i="2"/>
  <c r="AD748" i="2" s="1"/>
  <c r="AB917" i="2"/>
  <c r="AD917" i="2" s="1"/>
  <c r="AB1175" i="2"/>
  <c r="AD1175" i="2" s="1"/>
  <c r="AB1141" i="2"/>
  <c r="AD1141" i="2" s="1"/>
  <c r="W1017" i="2"/>
  <c r="X1017" i="2" s="1"/>
  <c r="W955" i="2"/>
  <c r="X955" i="2" s="1"/>
  <c r="W1355" i="2"/>
  <c r="X1355" i="2" s="1"/>
  <c r="W1331" i="2"/>
  <c r="X1331" i="2" s="1"/>
  <c r="N232" i="1"/>
  <c r="AB700" i="2"/>
  <c r="AD700" i="2" s="1"/>
  <c r="AB944" i="2"/>
  <c r="AD944" i="2" s="1"/>
  <c r="N131" i="1"/>
  <c r="AB691" i="2"/>
  <c r="AD691" i="2" s="1"/>
  <c r="AB924" i="2"/>
  <c r="AD924" i="2" s="1"/>
  <c r="AB1002" i="2"/>
  <c r="AD1002" i="2" s="1"/>
  <c r="AB1246" i="2"/>
  <c r="AD1246" i="2" s="1"/>
  <c r="W693" i="2"/>
  <c r="X693" i="2" s="1"/>
  <c r="W986" i="2"/>
  <c r="X986" i="2" s="1"/>
  <c r="AB673" i="2"/>
  <c r="AD673" i="2" s="1"/>
  <c r="AB1003" i="2"/>
  <c r="AD1003" i="2" s="1"/>
  <c r="AB1209" i="2"/>
  <c r="AD1209" i="2" s="1"/>
  <c r="AB675" i="2"/>
  <c r="AD675" i="2" s="1"/>
  <c r="AB1005" i="2"/>
  <c r="AD1005" i="2" s="1"/>
  <c r="AB1248" i="2"/>
  <c r="AD1248" i="2" s="1"/>
  <c r="AB1436" i="2"/>
  <c r="AD1436" i="2" s="1"/>
  <c r="AB1363" i="2"/>
  <c r="AD1363" i="2" s="1"/>
  <c r="W673" i="2"/>
  <c r="X673" i="2" s="1"/>
  <c r="AB739" i="2"/>
  <c r="AD739" i="2" s="1"/>
  <c r="W1433" i="2"/>
  <c r="X1433" i="2" s="1"/>
  <c r="W956" i="2"/>
  <c r="X956" i="2" s="1"/>
  <c r="W1022" i="2"/>
  <c r="X1022" i="2" s="1"/>
  <c r="W1365" i="2"/>
  <c r="X1365" i="2" s="1"/>
  <c r="W1263" i="2"/>
  <c r="X1263" i="2" s="1"/>
  <c r="W1485" i="2"/>
  <c r="X1485" i="2" s="1"/>
  <c r="W1262" i="2"/>
  <c r="X1262" i="2" s="1"/>
  <c r="W1007" i="2"/>
  <c r="X1007" i="2" s="1"/>
  <c r="AB686" i="2"/>
  <c r="AD686" i="2" s="1"/>
  <c r="AB629" i="2"/>
  <c r="AD629" i="2" s="1"/>
  <c r="AB797" i="2"/>
  <c r="AD797" i="2" s="1"/>
  <c r="AB760" i="2"/>
  <c r="AD760" i="2" s="1"/>
  <c r="AB1013" i="2"/>
  <c r="AD1013" i="2" s="1"/>
  <c r="AB1159" i="2"/>
  <c r="AD1159" i="2" s="1"/>
  <c r="AB1131" i="2"/>
  <c r="AD1131" i="2" s="1"/>
  <c r="AB1187" i="2"/>
  <c r="AD1187" i="2" s="1"/>
  <c r="AB1451" i="2"/>
  <c r="AD1451" i="2" s="1"/>
  <c r="W1382" i="2"/>
  <c r="X1382" i="2" s="1"/>
  <c r="AB761" i="2"/>
  <c r="AD761" i="2" s="1"/>
  <c r="AB799" i="2"/>
  <c r="AD799" i="2" s="1"/>
  <c r="AB688" i="2"/>
  <c r="AD688" i="2" s="1"/>
  <c r="AB1188" i="2"/>
  <c r="AD1188" i="2" s="1"/>
  <c r="AB1144" i="2"/>
  <c r="AD1144" i="2" s="1"/>
  <c r="AB1320" i="2"/>
  <c r="AD1320" i="2" s="1"/>
  <c r="AB1453" i="2"/>
  <c r="AD1453" i="2" s="1"/>
  <c r="W1065" i="2"/>
  <c r="X1065" i="2" s="1"/>
  <c r="W1428" i="2"/>
  <c r="X1428" i="2" s="1"/>
  <c r="W1481" i="2"/>
  <c r="X1481" i="2" s="1"/>
  <c r="N128" i="1"/>
  <c r="AB678" i="2"/>
  <c r="AD678" i="2" s="1"/>
  <c r="AB921" i="2"/>
  <c r="AD921" i="2" s="1"/>
  <c r="AB999" i="2"/>
  <c r="AD999" i="2" s="1"/>
  <c r="AB1243" i="2"/>
  <c r="AD1243" i="2" s="1"/>
  <c r="W763" i="2"/>
  <c r="X763" i="2" s="1"/>
  <c r="W1253" i="2"/>
  <c r="X1253" i="2" s="1"/>
  <c r="N242" i="1"/>
  <c r="AB701" i="2"/>
  <c r="AD701" i="2" s="1"/>
  <c r="AB945" i="2"/>
  <c r="AD945" i="2" s="1"/>
  <c r="W1380" i="2"/>
  <c r="X1380" i="2" s="1"/>
  <c r="W1432" i="2"/>
  <c r="X1432" i="2" s="1"/>
  <c r="N201" i="1"/>
  <c r="AB699" i="2"/>
  <c r="AD699" i="2" s="1"/>
  <c r="AB943" i="2"/>
  <c r="AD943" i="2" s="1"/>
  <c r="W765" i="2"/>
  <c r="X765" i="2" s="1"/>
  <c r="W935" i="2"/>
  <c r="X935" i="2" s="1"/>
  <c r="W1293" i="2"/>
  <c r="X1293" i="2" s="1"/>
  <c r="AB662" i="2"/>
  <c r="AD662" i="2" s="1"/>
  <c r="AB1173" i="2"/>
  <c r="AD1173" i="2" s="1"/>
  <c r="W1266" i="2"/>
  <c r="X1266" i="2" s="1"/>
  <c r="N86" i="1"/>
  <c r="AB666" i="2"/>
  <c r="AD666" i="2" s="1"/>
  <c r="AB919" i="2"/>
  <c r="AD919" i="2" s="1"/>
  <c r="AB1177" i="2"/>
  <c r="AD1177" i="2" s="1"/>
  <c r="W1140" i="2"/>
  <c r="X1140" i="2" s="1"/>
  <c r="W1354" i="2"/>
  <c r="X1354" i="2" s="1"/>
  <c r="W666" i="2"/>
  <c r="X666" i="2" s="1"/>
  <c r="W919" i="2"/>
  <c r="X919" i="2" s="1"/>
  <c r="W1177" i="2"/>
  <c r="X1177" i="2" s="1"/>
  <c r="AB978" i="2"/>
  <c r="AD978" i="2" s="1"/>
  <c r="W1213" i="2"/>
  <c r="X1213" i="2" s="1"/>
  <c r="AB1180" i="2"/>
  <c r="AD1180" i="2" s="1"/>
  <c r="AB1263" i="2"/>
  <c r="AD1263" i="2" s="1"/>
  <c r="AB1485" i="2"/>
  <c r="AD1485" i="2" s="1"/>
  <c r="AB670" i="2"/>
  <c r="AD670" i="2" s="1"/>
  <c r="AB950" i="2"/>
  <c r="AD950" i="2" s="1"/>
  <c r="AB1306" i="2"/>
  <c r="AD1306" i="2" s="1"/>
  <c r="AB1380" i="2"/>
  <c r="AD1380" i="2" s="1"/>
  <c r="AB1432" i="2"/>
  <c r="AD1432" i="2" s="1"/>
  <c r="N88" i="1"/>
  <c r="AB668" i="2"/>
  <c r="AD668" i="2" s="1"/>
  <c r="AB948" i="2"/>
  <c r="AD948" i="2" s="1"/>
  <c r="AB1304" i="2"/>
  <c r="AD1304" i="2" s="1"/>
  <c r="W667" i="2"/>
  <c r="X667" i="2" s="1"/>
  <c r="W947" i="2"/>
  <c r="X947" i="2" s="1"/>
  <c r="W1298" i="2"/>
  <c r="X1298" i="2" s="1"/>
  <c r="W1214" i="2"/>
  <c r="X1214" i="2" s="1"/>
  <c r="AB1402" i="2"/>
  <c r="AD1402" i="2" s="1"/>
  <c r="AB1261" i="2"/>
  <c r="AD1261" i="2" s="1"/>
  <c r="AB1161" i="2"/>
  <c r="AD1161" i="2" s="1"/>
  <c r="AB1254" i="2"/>
  <c r="AD1254" i="2" s="1"/>
  <c r="AB1016" i="2"/>
  <c r="AD1016" i="2" s="1"/>
  <c r="AB954" i="2"/>
  <c r="AD954" i="2" s="1"/>
  <c r="AB1324" i="2"/>
  <c r="AD1324" i="2" s="1"/>
  <c r="W1425" i="2"/>
  <c r="X1425" i="2" s="1"/>
  <c r="W1475" i="2"/>
  <c r="X1475" i="2" s="1"/>
  <c r="W678" i="2"/>
  <c r="X678" i="2" s="1"/>
  <c r="W921" i="2"/>
  <c r="X921" i="2" s="1"/>
  <c r="W999" i="2"/>
  <c r="X999" i="2" s="1"/>
  <c r="W1243" i="2"/>
  <c r="X1243" i="2" s="1"/>
  <c r="AB682" i="2"/>
  <c r="AD682" i="2" s="1"/>
  <c r="AB755" i="2"/>
  <c r="AD755" i="2" s="1"/>
  <c r="AB796" i="2"/>
  <c r="AD796" i="2" s="1"/>
  <c r="AB1010" i="2"/>
  <c r="AD1010" i="2" s="1"/>
  <c r="AB1157" i="2"/>
  <c r="AD1157" i="2" s="1"/>
  <c r="AB1129" i="2"/>
  <c r="AD1129" i="2" s="1"/>
  <c r="AB1181" i="2"/>
  <c r="AD1181" i="2" s="1"/>
  <c r="AB1364" i="2"/>
  <c r="AD1364" i="2" s="1"/>
  <c r="AB1444" i="2"/>
  <c r="AD1444" i="2" s="1"/>
  <c r="W895" i="2"/>
  <c r="X895" i="2" s="1"/>
  <c r="W951" i="2"/>
  <c r="X951" i="2" s="1"/>
  <c r="W977" i="2"/>
  <c r="X977" i="2" s="1"/>
  <c r="W1128" i="2"/>
  <c r="X1128" i="2" s="1"/>
  <c r="W1183" i="2"/>
  <c r="X1183" i="2" s="1"/>
  <c r="W1156" i="2"/>
  <c r="X1156" i="2" s="1"/>
  <c r="W1299" i="2"/>
  <c r="X1299" i="2" s="1"/>
  <c r="W1447" i="2"/>
  <c r="X1447" i="2" s="1"/>
  <c r="N89" i="1"/>
  <c r="AB669" i="2"/>
  <c r="AD669" i="2" s="1"/>
  <c r="AB949" i="2"/>
  <c r="AD949" i="2" s="1"/>
  <c r="AB1305" i="2"/>
  <c r="AD1305" i="2" s="1"/>
  <c r="AB1257" i="2"/>
  <c r="AD1257" i="2" s="1"/>
  <c r="AB1467" i="2"/>
  <c r="AD1467" i="2" s="1"/>
  <c r="AB1375" i="2"/>
  <c r="AD1375" i="2" s="1"/>
  <c r="W688" i="2"/>
  <c r="X688" i="2" s="1"/>
  <c r="W761" i="2"/>
  <c r="X761" i="2" s="1"/>
  <c r="W799" i="2"/>
  <c r="X799" i="2" s="1"/>
  <c r="W1144" i="2"/>
  <c r="X1144" i="2" s="1"/>
  <c r="W1188" i="2"/>
  <c r="X1188" i="2" s="1"/>
  <c r="W1320" i="2"/>
  <c r="X1320" i="2" s="1"/>
  <c r="W1453" i="2"/>
  <c r="X1453" i="2" s="1"/>
  <c r="W1242" i="2"/>
  <c r="X1242" i="2" s="1"/>
  <c r="W1377" i="2"/>
  <c r="X1377" i="2" s="1"/>
  <c r="AB665" i="2"/>
  <c r="AD665" i="2" s="1"/>
  <c r="AB749" i="2"/>
  <c r="AD749" i="2" s="1"/>
  <c r="AB918" i="2"/>
  <c r="AD918" i="2" s="1"/>
  <c r="AB1176" i="2"/>
  <c r="AD1176" i="2" s="1"/>
  <c r="AB692" i="2"/>
  <c r="AD692" i="2" s="1"/>
  <c r="AB1021" i="2"/>
  <c r="AD1021" i="2" s="1"/>
  <c r="W1261" i="2"/>
  <c r="X1261" i="2" s="1"/>
  <c r="AB672" i="2"/>
  <c r="AD672" i="2" s="1"/>
  <c r="AB939" i="2"/>
  <c r="AD939" i="2" s="1"/>
  <c r="AB1296" i="2"/>
  <c r="AD1296" i="2" s="1"/>
  <c r="W701" i="2"/>
  <c r="X701" i="2" s="1"/>
  <c r="W945" i="2"/>
  <c r="X945" i="2" s="1"/>
  <c r="W690" i="2"/>
  <c r="X690" i="2" s="1"/>
  <c r="W923" i="2"/>
  <c r="X923" i="2" s="1"/>
  <c r="W1001" i="2"/>
  <c r="X1001" i="2" s="1"/>
  <c r="W1245" i="2"/>
  <c r="X1245" i="2" s="1"/>
  <c r="W1408" i="2"/>
  <c r="X1408" i="2" s="1"/>
  <c r="W698" i="2"/>
  <c r="X698" i="2" s="1"/>
  <c r="W942" i="2"/>
  <c r="X942" i="2" s="1"/>
  <c r="W943" i="2"/>
  <c r="X943" i="2" s="1"/>
  <c r="W699" i="2"/>
  <c r="X699" i="2" s="1"/>
  <c r="N168" i="1"/>
  <c r="AB1252" i="2"/>
  <c r="AD1252" i="2" s="1"/>
  <c r="W768" i="2"/>
  <c r="X768" i="2" s="1"/>
  <c r="W1063" i="2"/>
  <c r="X1063" i="2" s="1"/>
  <c r="W1201" i="2"/>
  <c r="X1201" i="2" s="1"/>
  <c r="W1286" i="2"/>
  <c r="X1286" i="2" s="1"/>
  <c r="AB1327" i="2"/>
  <c r="AD1327" i="2" s="1"/>
  <c r="AB762" i="2"/>
  <c r="AD762" i="2" s="1"/>
  <c r="AB1213" i="2"/>
  <c r="AD1213" i="2" s="1"/>
  <c r="AB1280" i="2"/>
  <c r="AD1280" i="2" s="1"/>
  <c r="AB901" i="2"/>
  <c r="AD901" i="2" s="1"/>
  <c r="AB1354" i="2"/>
  <c r="AD1354" i="2" s="1"/>
  <c r="W677" i="2"/>
  <c r="X677" i="2" s="1"/>
  <c r="W998" i="2"/>
  <c r="X998" i="2" s="1"/>
  <c r="W920" i="2"/>
  <c r="X920" i="2" s="1"/>
  <c r="W1208" i="2"/>
  <c r="X1208" i="2" s="1"/>
  <c r="W662" i="2"/>
  <c r="X662" i="2" s="1"/>
  <c r="W1173" i="2"/>
  <c r="X1173" i="2" s="1"/>
  <c r="W696" i="2"/>
  <c r="X696" i="2" s="1"/>
  <c r="W989" i="2"/>
  <c r="X989" i="2" s="1"/>
  <c r="N203" i="1"/>
  <c r="AB1133" i="2"/>
  <c r="AD1133" i="2" s="1"/>
  <c r="N110" i="1"/>
  <c r="AB1283" i="2"/>
  <c r="AD1283" i="2" s="1"/>
  <c r="AB1439" i="2"/>
  <c r="AD1439" i="2" s="1"/>
  <c r="W755" i="2"/>
  <c r="X755" i="2" s="1"/>
  <c r="W682" i="2"/>
  <c r="X682" i="2" s="1"/>
  <c r="W796" i="2"/>
  <c r="X796" i="2" s="1"/>
  <c r="W1010" i="2"/>
  <c r="X1010" i="2" s="1"/>
  <c r="W1157" i="2"/>
  <c r="X1157" i="2" s="1"/>
  <c r="W1129" i="2"/>
  <c r="X1129" i="2" s="1"/>
  <c r="W1181" i="2"/>
  <c r="X1181" i="2" s="1"/>
  <c r="W1364" i="2"/>
  <c r="X1364" i="2" s="1"/>
  <c r="W1444" i="2"/>
  <c r="X1444" i="2" s="1"/>
  <c r="N271" i="1"/>
  <c r="AB1065" i="2"/>
  <c r="AD1065" i="2" s="1"/>
  <c r="W1258" i="2"/>
  <c r="X1258" i="2" s="1"/>
  <c r="W1468" i="2"/>
  <c r="X1468" i="2" s="1"/>
  <c r="N87" i="1"/>
  <c r="AB667" i="2"/>
  <c r="AD667" i="2" s="1"/>
  <c r="AB947" i="2"/>
  <c r="AD947" i="2" s="1"/>
  <c r="AB1298" i="2"/>
  <c r="AD1298" i="2" s="1"/>
  <c r="AB768" i="2"/>
  <c r="AD768" i="2" s="1"/>
  <c r="AB1063" i="2"/>
  <c r="AD1063" i="2" s="1"/>
  <c r="AB1201" i="2"/>
  <c r="AD1201" i="2" s="1"/>
  <c r="AB1286" i="2"/>
  <c r="AD1286" i="2" s="1"/>
  <c r="AB754" i="2"/>
  <c r="AD754" i="2" s="1"/>
  <c r="AB1140" i="2"/>
  <c r="AD1140" i="2" s="1"/>
  <c r="W664" i="2"/>
  <c r="X664" i="2" s="1"/>
  <c r="W748" i="2"/>
  <c r="X748" i="2" s="1"/>
  <c r="W917" i="2"/>
  <c r="X917" i="2" s="1"/>
  <c r="W1175" i="2"/>
  <c r="X1175" i="2" s="1"/>
  <c r="W672" i="2"/>
  <c r="X672" i="2" s="1"/>
  <c r="W939" i="2"/>
  <c r="X939" i="2" s="1"/>
  <c r="W1296" i="2"/>
  <c r="X1296" i="2" s="1"/>
  <c r="W705" i="2"/>
  <c r="X705" i="2" s="1"/>
  <c r="W980" i="2"/>
  <c r="X980" i="2" s="1"/>
  <c r="W1108" i="2"/>
  <c r="X1108" i="2" s="1"/>
  <c r="W1385" i="2"/>
  <c r="X1385" i="2" s="1"/>
  <c r="W1454" i="2"/>
  <c r="X1454" i="2" s="1"/>
  <c r="W1482" i="2"/>
  <c r="X1482" i="2" s="1"/>
  <c r="W1236" i="2"/>
  <c r="X1236" i="2" s="1"/>
  <c r="N130" i="1"/>
  <c r="AB690" i="2"/>
  <c r="AD690" i="2" s="1"/>
  <c r="AB923" i="2"/>
  <c r="AD923" i="2" s="1"/>
  <c r="AB1001" i="2"/>
  <c r="AD1001" i="2" s="1"/>
  <c r="AB1245" i="2"/>
  <c r="AD1245" i="2" s="1"/>
  <c r="AB1408" i="2"/>
  <c r="AD1408" i="2" s="1"/>
  <c r="N196" i="1"/>
  <c r="AB698" i="2"/>
  <c r="AD698" i="2" s="1"/>
  <c r="AB942" i="2"/>
  <c r="AD942" i="2" s="1"/>
  <c r="W1252" i="2"/>
  <c r="X1252" i="2" s="1"/>
  <c r="W963" i="2"/>
  <c r="X963" i="2" s="1"/>
  <c r="AB765" i="2"/>
  <c r="AD765" i="2" s="1"/>
  <c r="AB935" i="2"/>
  <c r="AD935" i="2" s="1"/>
  <c r="AB1293" i="2"/>
  <c r="AD1293" i="2" s="1"/>
  <c r="W1374" i="2"/>
  <c r="X1374" i="2" s="1"/>
  <c r="AB1426" i="2"/>
  <c r="AD1426" i="2" s="1"/>
  <c r="AB788" i="2"/>
  <c r="AD788" i="2" s="1"/>
  <c r="AB1022" i="2"/>
  <c r="AD1022" i="2" s="1"/>
  <c r="AB956" i="2"/>
  <c r="AD956" i="2" s="1"/>
  <c r="AB1365" i="2"/>
  <c r="AD1365" i="2" s="1"/>
  <c r="W675" i="2"/>
  <c r="X675" i="2" s="1"/>
  <c r="W1005" i="2"/>
  <c r="X1005" i="2" s="1"/>
  <c r="W1436" i="2"/>
  <c r="X1436" i="2" s="1"/>
  <c r="W1248" i="2"/>
  <c r="X1248" i="2" s="1"/>
  <c r="W638" i="2"/>
  <c r="X638" i="2" s="1"/>
  <c r="W1142" i="2"/>
  <c r="X1142" i="2" s="1"/>
  <c r="W1323" i="2"/>
  <c r="X1323" i="2" s="1"/>
  <c r="W954" i="2"/>
  <c r="X954" i="2" s="1"/>
  <c r="W1016" i="2"/>
  <c r="X1016" i="2" s="1"/>
  <c r="W1324" i="2"/>
  <c r="X1324" i="2" s="1"/>
  <c r="W1241" i="2"/>
  <c r="X1241" i="2" s="1"/>
  <c r="AB1238" i="2"/>
  <c r="AD1238" i="2" s="1"/>
  <c r="W1283" i="2"/>
  <c r="X1283" i="2" s="1"/>
  <c r="W1439" i="2"/>
  <c r="X1439" i="2" s="1"/>
  <c r="AB933" i="2"/>
  <c r="AD933" i="2" s="1"/>
  <c r="AB1291" i="2"/>
  <c r="AD1291" i="2" s="1"/>
  <c r="AB1264" i="2"/>
  <c r="AD1264" i="2" s="1"/>
  <c r="AB1486" i="2"/>
  <c r="AD1486" i="2" s="1"/>
  <c r="AB1215" i="2"/>
  <c r="AD1215" i="2" s="1"/>
  <c r="W661" i="2"/>
  <c r="X661" i="2" s="1"/>
  <c r="W1170" i="2"/>
  <c r="X1170" i="2" s="1"/>
  <c r="W764" i="2"/>
  <c r="X764" i="2" s="1"/>
  <c r="W932" i="2"/>
  <c r="X932" i="2" s="1"/>
  <c r="W1290" i="2"/>
  <c r="X1290" i="2" s="1"/>
  <c r="AB697" i="2"/>
  <c r="AD697" i="2" s="1"/>
  <c r="AB990" i="2"/>
  <c r="AD990" i="2" s="1"/>
  <c r="W1265" i="2"/>
  <c r="X1265" i="2" s="1"/>
  <c r="W1487" i="2"/>
  <c r="X1487" i="2" s="1"/>
  <c r="N144" i="1"/>
  <c r="AB1470" i="2"/>
  <c r="AD1470" i="2" s="1"/>
  <c r="AB710" i="2"/>
  <c r="AD710" i="2" s="1"/>
  <c r="AB1154" i="2"/>
  <c r="AD1154" i="2" s="1"/>
  <c r="N69" i="1"/>
  <c r="AB1266" i="2"/>
  <c r="AD1266" i="2" s="1"/>
  <c r="N79" i="1"/>
  <c r="AB659" i="2"/>
  <c r="AD659" i="2" s="1"/>
  <c r="AB681" i="2"/>
  <c r="AD681" i="2" s="1"/>
  <c r="W1446" i="2"/>
  <c r="X1446" i="2" s="1"/>
  <c r="N125" i="1"/>
  <c r="AB1477" i="2"/>
  <c r="AD1477" i="2" s="1"/>
  <c r="W760" i="2"/>
  <c r="X760" i="2" s="1"/>
  <c r="W629" i="2"/>
  <c r="X629" i="2" s="1"/>
  <c r="W686" i="2"/>
  <c r="X686" i="2" s="1"/>
  <c r="W797" i="2"/>
  <c r="X797" i="2" s="1"/>
  <c r="W1013" i="2"/>
  <c r="X1013" i="2" s="1"/>
  <c r="W1159" i="2"/>
  <c r="X1159" i="2" s="1"/>
  <c r="W1131" i="2"/>
  <c r="X1131" i="2" s="1"/>
  <c r="W1187" i="2"/>
  <c r="X1187" i="2" s="1"/>
  <c r="W1451" i="2"/>
  <c r="X1451" i="2" s="1"/>
  <c r="AB1382" i="2"/>
  <c r="AD1382" i="2" s="1"/>
  <c r="W665" i="2"/>
  <c r="X665" i="2" s="1"/>
  <c r="W749" i="2"/>
  <c r="X749" i="2" s="1"/>
  <c r="W918" i="2"/>
  <c r="X918" i="2" s="1"/>
  <c r="W1176" i="2"/>
  <c r="X1176" i="2" s="1"/>
  <c r="W933" i="2"/>
  <c r="X933" i="2" s="1"/>
  <c r="W1291" i="2"/>
  <c r="X1291" i="2" s="1"/>
  <c r="AB951" i="2"/>
  <c r="AD951" i="2" s="1"/>
  <c r="AB895" i="2"/>
  <c r="AD895" i="2" s="1"/>
  <c r="AB977" i="2"/>
  <c r="AD977" i="2" s="1"/>
  <c r="AB1183" i="2"/>
  <c r="AD1183" i="2" s="1"/>
  <c r="AB1128" i="2"/>
  <c r="AD1128" i="2" s="1"/>
  <c r="AB1156" i="2"/>
  <c r="AD1156" i="2" s="1"/>
  <c r="AB1299" i="2"/>
  <c r="AD1299" i="2" s="1"/>
  <c r="AB1447" i="2"/>
  <c r="AD1447" i="2" s="1"/>
  <c r="AB1377" i="2"/>
  <c r="AD1377" i="2" s="1"/>
  <c r="AB1425" i="2"/>
  <c r="AD1425" i="2" s="1"/>
  <c r="AB1475" i="2"/>
  <c r="AD1475" i="2" s="1"/>
  <c r="AB764" i="2"/>
  <c r="AD764" i="2" s="1"/>
  <c r="AB932" i="2"/>
  <c r="AD932" i="2" s="1"/>
  <c r="AB1290" i="2"/>
  <c r="AD1290" i="2" s="1"/>
  <c r="N68" i="1"/>
  <c r="AB1488" i="2"/>
  <c r="AD1488" i="2" s="1"/>
  <c r="W739" i="2"/>
  <c r="X739" i="2" s="1"/>
  <c r="W957" i="2"/>
  <c r="X957" i="2" s="1"/>
  <c r="W1134" i="2"/>
  <c r="X1134" i="2" s="1"/>
  <c r="W1028" i="2"/>
  <c r="X1028" i="2" s="1"/>
  <c r="W1203" i="2"/>
  <c r="X1203" i="2" s="1"/>
  <c r="W1023" i="2"/>
  <c r="X1023" i="2" s="1"/>
  <c r="W1366" i="2"/>
  <c r="X1366" i="2" s="1"/>
  <c r="W1333" i="2"/>
  <c r="X1333" i="2" s="1"/>
  <c r="AB638" i="2"/>
  <c r="AD638" i="2" s="1"/>
  <c r="AB1142" i="2"/>
  <c r="AD1142" i="2" s="1"/>
  <c r="AB1323" i="2"/>
  <c r="AD1323" i="2" s="1"/>
  <c r="W1138" i="2"/>
  <c r="X1138" i="2" s="1"/>
  <c r="W1347" i="2"/>
  <c r="X1347" i="2" s="1"/>
  <c r="AB1241" i="2"/>
  <c r="AD1241" i="2" s="1"/>
  <c r="N118" i="1"/>
  <c r="AB1479" i="2"/>
  <c r="AD1479" i="2" s="1"/>
  <c r="N78" i="1"/>
  <c r="AB658" i="2"/>
  <c r="AD658" i="2" s="1"/>
  <c r="W771" i="2"/>
  <c r="X771" i="2" s="1"/>
  <c r="W689" i="2"/>
  <c r="X689" i="2" s="1"/>
  <c r="W922" i="2"/>
  <c r="X922" i="2" s="1"/>
  <c r="W1000" i="2"/>
  <c r="X1000" i="2" s="1"/>
  <c r="W1244" i="2"/>
  <c r="X1244" i="2" s="1"/>
  <c r="W1407" i="2"/>
  <c r="X1407" i="2" s="1"/>
  <c r="AB1265" i="2"/>
  <c r="AD1265" i="2" s="1"/>
  <c r="AB1487" i="2"/>
  <c r="AD1487" i="2" s="1"/>
  <c r="W663" i="2"/>
  <c r="X663" i="2" s="1"/>
  <c r="W747" i="2"/>
  <c r="X747" i="2" s="1"/>
  <c r="W916" i="2"/>
  <c r="X916" i="2" s="1"/>
  <c r="W1174" i="2"/>
  <c r="X1174" i="2" s="1"/>
  <c r="AB1250" i="2"/>
  <c r="AD1250" i="2" s="1"/>
  <c r="AB705" i="2"/>
  <c r="AD705" i="2" s="1"/>
  <c r="AB980" i="2"/>
  <c r="AD980" i="2" s="1"/>
  <c r="AB1108" i="2"/>
  <c r="AD1108" i="2" s="1"/>
  <c r="AB1385" i="2"/>
  <c r="AD1385" i="2" s="1"/>
  <c r="AB1454" i="2"/>
  <c r="AD1454" i="2" s="1"/>
  <c r="N121" i="1"/>
  <c r="AB1482" i="2"/>
  <c r="AD1482" i="2" s="1"/>
  <c r="AB1236" i="2"/>
  <c r="AD1236" i="2" s="1"/>
  <c r="N145" i="1"/>
  <c r="AB1401" i="2"/>
  <c r="AD1401" i="2" s="1"/>
  <c r="AB709" i="2"/>
  <c r="AD709" i="2" s="1"/>
  <c r="AB1153" i="2"/>
  <c r="AD1153" i="2" s="1"/>
  <c r="AB1346" i="2"/>
  <c r="AD1346" i="2" s="1"/>
  <c r="N57" i="1"/>
  <c r="AB1258" i="2"/>
  <c r="AD1258" i="2" s="1"/>
  <c r="AB1468" i="2"/>
  <c r="AD1468" i="2" s="1"/>
  <c r="W975" i="2"/>
  <c r="X975" i="2" s="1"/>
  <c r="W1280" i="2"/>
  <c r="X1280" i="2" s="1"/>
  <c r="W1402" i="2"/>
  <c r="X1402" i="2" s="1"/>
  <c r="N256" i="1"/>
  <c r="AB695" i="2"/>
  <c r="AD695" i="2" s="1"/>
  <c r="AB988" i="2"/>
  <c r="AD988" i="2" s="1"/>
  <c r="AB640" i="2"/>
  <c r="AD640" i="2" s="1"/>
  <c r="AB1139" i="2"/>
  <c r="AD1139" i="2" s="1"/>
  <c r="AB1353" i="2"/>
  <c r="AD1353" i="2" s="1"/>
  <c r="W788" i="2"/>
  <c r="X788" i="2" s="1"/>
  <c r="W754" i="2"/>
  <c r="X754" i="2" s="1"/>
  <c r="W681" i="2"/>
  <c r="X681" i="2" s="1"/>
  <c r="W901" i="2"/>
  <c r="X901" i="2" s="1"/>
  <c r="W1135" i="2"/>
  <c r="X1135" i="2" s="1"/>
  <c r="W1180" i="2"/>
  <c r="X1180" i="2" s="1"/>
  <c r="W1161" i="2"/>
  <c r="X1161" i="2" s="1"/>
  <c r="W1384" i="2"/>
  <c r="X1384" i="2" s="1"/>
  <c r="W1363" i="2"/>
  <c r="X1363" i="2" s="1"/>
  <c r="W1443" i="2"/>
  <c r="X1443" i="2" s="1"/>
  <c r="N219" i="1"/>
  <c r="AB1373" i="2"/>
  <c r="AD1373" i="2" s="1"/>
  <c r="AB1260" i="2"/>
  <c r="AD1260" i="2" s="1"/>
  <c r="W706" i="2"/>
  <c r="X706" i="2" s="1"/>
  <c r="W978" i="2"/>
  <c r="X978" i="2" s="1"/>
  <c r="W1311" i="2"/>
  <c r="X1311" i="2" s="1"/>
  <c r="W1467" i="2"/>
  <c r="X1467" i="2" s="1"/>
  <c r="W1257" i="2"/>
  <c r="X1257" i="2" s="1"/>
  <c r="N72" i="1"/>
  <c r="AB1269" i="2"/>
  <c r="AD1269" i="2" s="1"/>
  <c r="W676" i="2"/>
  <c r="X676" i="2" s="1"/>
  <c r="W1006" i="2"/>
  <c r="X1006" i="2" s="1"/>
  <c r="W1249" i="2"/>
  <c r="X1249" i="2" s="1"/>
  <c r="W938" i="2"/>
  <c r="X938" i="2" s="1"/>
  <c r="W1059" i="2"/>
  <c r="X1059" i="2" s="1"/>
  <c r="W1251" i="2"/>
  <c r="X1251" i="2" s="1"/>
  <c r="W1379" i="2"/>
  <c r="X1379" i="2" s="1"/>
  <c r="N76" i="1"/>
  <c r="AB656" i="2"/>
  <c r="AD656" i="2" s="1"/>
  <c r="AB661" i="2"/>
  <c r="AD661" i="2" s="1"/>
  <c r="AB1170" i="2"/>
  <c r="AD1170" i="2" s="1"/>
  <c r="N129" i="1"/>
  <c r="AB689" i="2"/>
  <c r="AD689" i="2" s="1"/>
  <c r="AB771" i="2"/>
  <c r="AD771" i="2" s="1"/>
  <c r="AB922" i="2"/>
  <c r="AD922" i="2" s="1"/>
  <c r="AB1244" i="2"/>
  <c r="AD1244" i="2" s="1"/>
  <c r="AB1000" i="2"/>
  <c r="AD1000" i="2" s="1"/>
  <c r="AB1407" i="2"/>
  <c r="AD1407" i="2" s="1"/>
  <c r="W640" i="2"/>
  <c r="X640" i="2" s="1"/>
  <c r="W1139" i="2"/>
  <c r="X1139" i="2" s="1"/>
  <c r="W1353" i="2"/>
  <c r="X1353" i="2" s="1"/>
  <c r="W669" i="2"/>
  <c r="X669" i="2" s="1"/>
  <c r="W949" i="2"/>
  <c r="X949" i="2" s="1"/>
  <c r="W1305" i="2"/>
  <c r="X1305" i="2" s="1"/>
  <c r="AB696" i="2"/>
  <c r="AD696" i="2" s="1"/>
  <c r="AB989" i="2"/>
  <c r="AD989" i="2" s="1"/>
  <c r="N255" i="1"/>
  <c r="AB694" i="2"/>
  <c r="AD694" i="2" s="1"/>
  <c r="AB987" i="2"/>
  <c r="AD987" i="2" s="1"/>
  <c r="W695" i="2"/>
  <c r="X695" i="2" s="1"/>
  <c r="W988" i="2"/>
  <c r="X988" i="2" s="1"/>
  <c r="W1182" i="2"/>
  <c r="X1182" i="2" s="1"/>
  <c r="W685" i="2"/>
  <c r="X685" i="2" s="1"/>
  <c r="W952" i="2"/>
  <c r="X952" i="2" s="1"/>
  <c r="W1130" i="2"/>
  <c r="X1130" i="2" s="1"/>
  <c r="W1136" i="2"/>
  <c r="X1136" i="2" s="1"/>
  <c r="W1186" i="2"/>
  <c r="X1186" i="2" s="1"/>
  <c r="W1012" i="2"/>
  <c r="X1012" i="2" s="1"/>
  <c r="W1302" i="2"/>
  <c r="X1302" i="2" s="1"/>
  <c r="W1158" i="2"/>
  <c r="X1158" i="2" s="1"/>
  <c r="W1313" i="2"/>
  <c r="X1313" i="2" s="1"/>
  <c r="W1450" i="2"/>
  <c r="X1450" i="2" s="1"/>
  <c r="AB660" i="2"/>
  <c r="AD660" i="2" s="1"/>
  <c r="AB1169" i="2"/>
  <c r="AD1169" i="2" s="1"/>
  <c r="W1270" i="2"/>
  <c r="X1270" i="2" s="1"/>
  <c r="W1264" i="2"/>
  <c r="X1264" i="2" s="1"/>
  <c r="W1486" i="2"/>
  <c r="X1486" i="2" s="1"/>
  <c r="AB134" i="2"/>
  <c r="AD134" i="2" s="1"/>
  <c r="AR134" i="2" s="1"/>
  <c r="AB1203" i="2"/>
  <c r="AD1203" i="2" s="1"/>
  <c r="AB1028" i="2"/>
  <c r="AD1028" i="2" s="1"/>
  <c r="AB1037" i="2"/>
  <c r="AD1037" i="2" s="1"/>
  <c r="N194" i="1"/>
  <c r="AB1378" i="2"/>
  <c r="AD1378" i="2" s="1"/>
  <c r="W1474" i="2"/>
  <c r="X1474" i="2" s="1"/>
  <c r="W687" i="2"/>
  <c r="X687" i="2" s="1"/>
  <c r="W798" i="2"/>
  <c r="X798" i="2" s="1"/>
  <c r="W1132" i="2"/>
  <c r="X1132" i="2" s="1"/>
  <c r="W1014" i="2"/>
  <c r="X1014" i="2" s="1"/>
  <c r="W1160" i="2"/>
  <c r="X1160" i="2" s="1"/>
  <c r="W1314" i="2"/>
  <c r="X1314" i="2" s="1"/>
  <c r="W1303" i="2"/>
  <c r="X1303" i="2" s="1"/>
  <c r="W1452" i="2"/>
  <c r="X1452" i="2" s="1"/>
  <c r="N77" i="1"/>
  <c r="AB657" i="2"/>
  <c r="AD657" i="2" s="1"/>
  <c r="W694" i="2"/>
  <c r="X694" i="2" s="1"/>
  <c r="W987" i="2"/>
  <c r="X987" i="2" s="1"/>
  <c r="W627" i="2"/>
  <c r="X627" i="2" s="1"/>
  <c r="W679" i="2"/>
  <c r="X679" i="2" s="1"/>
  <c r="W758" i="2"/>
  <c r="X758" i="2" s="1"/>
  <c r="W787" i="2"/>
  <c r="X787" i="2" s="1"/>
  <c r="W1009" i="2"/>
  <c r="X1009" i="2" s="1"/>
  <c r="W1115" i="2"/>
  <c r="X1115" i="2" s="1"/>
  <c r="W1146" i="2"/>
  <c r="X1146" i="2" s="1"/>
  <c r="W1179" i="2"/>
  <c r="X1179" i="2" s="1"/>
  <c r="W1114" i="2"/>
  <c r="X1114" i="2" s="1"/>
  <c r="W976" i="2"/>
  <c r="X976" i="2" s="1"/>
  <c r="W1362" i="2"/>
  <c r="X1362" i="2" s="1"/>
  <c r="W1441" i="2"/>
  <c r="X1441" i="2" s="1"/>
  <c r="W1383" i="2"/>
  <c r="X1383" i="2" s="1"/>
  <c r="W1420" i="2"/>
  <c r="X1420" i="2" s="1"/>
  <c r="W1309" i="2"/>
  <c r="X1309" i="2" s="1"/>
  <c r="AB1435" i="2"/>
  <c r="AD1435" i="2" s="1"/>
  <c r="AB925" i="2"/>
  <c r="AD925" i="2" s="1"/>
  <c r="W979" i="2"/>
  <c r="X979" i="2" s="1"/>
  <c r="AB1270" i="2"/>
  <c r="AD1270" i="2" s="1"/>
  <c r="AB663" i="2"/>
  <c r="AD663" i="2" s="1"/>
  <c r="AB747" i="2"/>
  <c r="AD747" i="2" s="1"/>
  <c r="AB916" i="2"/>
  <c r="AD916" i="2" s="1"/>
  <c r="AB1174" i="2"/>
  <c r="AD1174" i="2" s="1"/>
  <c r="AB639" i="2"/>
  <c r="AD639" i="2" s="1"/>
  <c r="AB1143" i="2"/>
  <c r="AD1143" i="2" s="1"/>
  <c r="W684" i="2"/>
  <c r="X684" i="2" s="1"/>
  <c r="W759" i="2"/>
  <c r="X759" i="2" s="1"/>
  <c r="W795" i="2"/>
  <c r="X795" i="2" s="1"/>
  <c r="W1011" i="2"/>
  <c r="X1011" i="2" s="1"/>
  <c r="W1233" i="2"/>
  <c r="X1233" i="2" s="1"/>
  <c r="W1312" i="2"/>
  <c r="X1312" i="2" s="1"/>
  <c r="W1301" i="2"/>
  <c r="X1301" i="2" s="1"/>
  <c r="W1449" i="2"/>
  <c r="X1449" i="2" s="1"/>
  <c r="W1423" i="2"/>
  <c r="X1423" i="2" s="1"/>
  <c r="W670" i="2"/>
  <c r="X670" i="2" s="1"/>
  <c r="W950" i="2"/>
  <c r="X950" i="2" s="1"/>
  <c r="W1306" i="2"/>
  <c r="X1306" i="2" s="1"/>
  <c r="AB1007" i="2"/>
  <c r="AD1007" i="2" s="1"/>
  <c r="W674" i="2"/>
  <c r="X674" i="2" s="1"/>
  <c r="W1004" i="2"/>
  <c r="X1004" i="2" s="1"/>
  <c r="W1247" i="2"/>
  <c r="X1247" i="2" s="1"/>
  <c r="W1435" i="2"/>
  <c r="X1435" i="2" s="1"/>
  <c r="AB1247" i="2"/>
  <c r="AD1247" i="2" s="1"/>
  <c r="W628" i="2"/>
  <c r="X628" i="2" s="1"/>
  <c r="AB938" i="2"/>
  <c r="AD938" i="2" s="1"/>
  <c r="AB1059" i="2"/>
  <c r="AD1059" i="2" s="1"/>
  <c r="AB685" i="2"/>
  <c r="AD685" i="2" s="1"/>
  <c r="AB1012" i="2"/>
  <c r="AD1012" i="2" s="1"/>
  <c r="AB1158" i="2"/>
  <c r="AD1158" i="2" s="1"/>
  <c r="AB952" i="2"/>
  <c r="AD952" i="2" s="1"/>
  <c r="AB1186" i="2"/>
  <c r="AD1186" i="2" s="1"/>
  <c r="AB1130" i="2"/>
  <c r="AD1130" i="2" s="1"/>
  <c r="AB1313" i="2"/>
  <c r="AD1313" i="2" s="1"/>
  <c r="AB1136" i="2"/>
  <c r="AD1136" i="2" s="1"/>
  <c r="AB1302" i="2"/>
  <c r="AD1302" i="2" s="1"/>
  <c r="AB1450" i="2"/>
  <c r="AD1450" i="2" s="1"/>
  <c r="W1239" i="2"/>
  <c r="X1239" i="2" s="1"/>
  <c r="N152" i="1"/>
  <c r="AB1433" i="2"/>
  <c r="AD1433" i="2" s="1"/>
  <c r="W1326" i="2"/>
  <c r="X1326" i="2" s="1"/>
  <c r="AB1251" i="2"/>
  <c r="AD1251" i="2" s="1"/>
  <c r="W1429" i="2"/>
  <c r="X1429" i="2" s="1"/>
  <c r="AB1471" i="2"/>
  <c r="AD1471" i="2" s="1"/>
  <c r="AB798" i="2"/>
  <c r="AD798" i="2" s="1"/>
  <c r="AB687" i="2"/>
  <c r="AD687" i="2" s="1"/>
  <c r="AB1014" i="2"/>
  <c r="AD1014" i="2" s="1"/>
  <c r="AB1132" i="2"/>
  <c r="AD1132" i="2" s="1"/>
  <c r="AB1160" i="2"/>
  <c r="AD1160" i="2" s="1"/>
  <c r="AB1303" i="2"/>
  <c r="AD1303" i="2" s="1"/>
  <c r="AB1314" i="2"/>
  <c r="AD1314" i="2" s="1"/>
  <c r="AB1452" i="2"/>
  <c r="AD1452" i="2" s="1"/>
  <c r="W668" i="2"/>
  <c r="X668" i="2" s="1"/>
  <c r="W948" i="2"/>
  <c r="X948" i="2" s="1"/>
  <c r="W1304" i="2"/>
  <c r="X1304" i="2" s="1"/>
  <c r="N71" i="1"/>
  <c r="AB1268" i="2"/>
  <c r="AD1268" i="2" s="1"/>
  <c r="AB1004" i="2"/>
  <c r="AD1004" i="2" s="1"/>
  <c r="W1037" i="2"/>
  <c r="X1037" i="2" s="1"/>
  <c r="AB1239" i="2"/>
  <c r="AD1239" i="2" s="1"/>
  <c r="W660" i="2"/>
  <c r="X660" i="2" s="1"/>
  <c r="W1169" i="2"/>
  <c r="X1169" i="2" s="1"/>
  <c r="W1348" i="2"/>
  <c r="X1348" i="2" s="1"/>
  <c r="AB1240" i="2"/>
  <c r="AD1240" i="2" s="1"/>
  <c r="N120" i="1"/>
  <c r="AB1428" i="2"/>
  <c r="AD1428" i="2" s="1"/>
  <c r="AB1481" i="2"/>
  <c r="AD1481" i="2" s="1"/>
  <c r="W1237" i="2"/>
  <c r="X1237" i="2" s="1"/>
  <c r="N70" i="1"/>
  <c r="AB1267" i="2"/>
  <c r="AD1267" i="2" s="1"/>
  <c r="W773" i="2"/>
  <c r="X773" i="2" s="1"/>
  <c r="W1227" i="2"/>
  <c r="X1227" i="2" s="1"/>
  <c r="W654" i="2"/>
  <c r="X654" i="2" s="1"/>
  <c r="AB1474" i="2"/>
  <c r="AD1474" i="2" s="1"/>
  <c r="AB684" i="2"/>
  <c r="AD684" i="2" s="1"/>
  <c r="AB795" i="2"/>
  <c r="AD795" i="2" s="1"/>
  <c r="AB759" i="2"/>
  <c r="AD759" i="2" s="1"/>
  <c r="AB1011" i="2"/>
  <c r="AD1011" i="2" s="1"/>
  <c r="AB1312" i="2"/>
  <c r="AD1312" i="2" s="1"/>
  <c r="AB1301" i="2"/>
  <c r="AD1301" i="2" s="1"/>
  <c r="AB1233" i="2"/>
  <c r="AD1233" i="2" s="1"/>
  <c r="AB1449" i="2"/>
  <c r="AD1449" i="2" s="1"/>
  <c r="AB1423" i="2"/>
  <c r="AD1423" i="2" s="1"/>
  <c r="AB1374" i="2"/>
  <c r="AD1374" i="2" s="1"/>
  <c r="N109" i="1"/>
  <c r="AB1469" i="2"/>
  <c r="AD1469" i="2" s="1"/>
  <c r="AB630" i="2"/>
  <c r="AD630" i="2" s="1"/>
  <c r="AB953" i="2"/>
  <c r="AD953" i="2" s="1"/>
  <c r="AB1152" i="2"/>
  <c r="AD1152" i="2" s="1"/>
  <c r="AB1189" i="2"/>
  <c r="AD1189" i="2" s="1"/>
  <c r="AB1321" i="2"/>
  <c r="AD1321" i="2" s="1"/>
  <c r="AB1366" i="2"/>
  <c r="AD1366" i="2" s="1"/>
  <c r="W692" i="2"/>
  <c r="X692" i="2" s="1"/>
  <c r="W1021" i="2"/>
  <c r="X1021" i="2" s="1"/>
  <c r="W700" i="2"/>
  <c r="X700" i="2" s="1"/>
  <c r="W944" i="2"/>
  <c r="X944" i="2" s="1"/>
  <c r="AB676" i="2"/>
  <c r="AD676" i="2" s="1"/>
  <c r="AB1006" i="2"/>
  <c r="AD1006" i="2" s="1"/>
  <c r="AB1249" i="2"/>
  <c r="AD1249" i="2" s="1"/>
  <c r="AB633" i="2"/>
  <c r="AD633" i="2" s="1"/>
  <c r="AB708" i="2"/>
  <c r="AD708" i="2" s="1"/>
  <c r="AB958" i="2"/>
  <c r="AD958" i="2" s="1"/>
  <c r="AB1155" i="2"/>
  <c r="AD1155" i="2" s="1"/>
  <c r="AB1127" i="2"/>
  <c r="AD1127" i="2" s="1"/>
  <c r="AB1329" i="2"/>
  <c r="AD1329" i="2" s="1"/>
  <c r="N112" i="1"/>
  <c r="AB766" i="2"/>
  <c r="AD766" i="2" s="1"/>
  <c r="AB937" i="2"/>
  <c r="AD937" i="2" s="1"/>
  <c r="AB1295" i="2"/>
  <c r="AD1295" i="2" s="1"/>
  <c r="W709" i="2"/>
  <c r="X709" i="2" s="1"/>
  <c r="W1153" i="2"/>
  <c r="X1153" i="2" s="1"/>
  <c r="W1346" i="2"/>
  <c r="X1346" i="2" s="1"/>
  <c r="N153" i="1"/>
  <c r="AB1429" i="2"/>
  <c r="AD1429" i="2" s="1"/>
  <c r="AB693" i="2"/>
  <c r="AD693" i="2" s="1"/>
  <c r="AB986" i="2"/>
  <c r="AD986" i="2" s="1"/>
  <c r="N126" i="1"/>
  <c r="AB1478" i="2"/>
  <c r="AD1478" i="2" s="1"/>
  <c r="W925" i="2"/>
  <c r="X925" i="2" s="1"/>
  <c r="AB1384" i="2"/>
  <c r="AD1384" i="2" s="1"/>
  <c r="AB330" i="2"/>
  <c r="AD330" i="2" s="1"/>
  <c r="AU330" i="2" s="1"/>
  <c r="AW330" i="2" s="1"/>
  <c r="W506" i="2"/>
  <c r="X506" i="2" s="1"/>
  <c r="AA506" i="2" s="1"/>
  <c r="AB68" i="2"/>
  <c r="AD68" i="2" s="1"/>
  <c r="AR68" i="2" s="1"/>
  <c r="AB154" i="2"/>
  <c r="AD154" i="2" s="1"/>
  <c r="AR154" i="2" s="1"/>
  <c r="Y361" i="2"/>
  <c r="Z361" i="2" s="1"/>
  <c r="AN361" i="2" s="1"/>
  <c r="Y170" i="2"/>
  <c r="Z170" i="2" s="1"/>
  <c r="AN170" i="2" s="1"/>
  <c r="Y92" i="2"/>
  <c r="Z92" i="2" s="1"/>
  <c r="AN92" i="2" s="1"/>
  <c r="Y293" i="2"/>
  <c r="Z293" i="2" s="1"/>
  <c r="AN293" i="2" s="1"/>
  <c r="Y604" i="2"/>
  <c r="Z604" i="2" s="1"/>
  <c r="AN604" i="2" s="1"/>
  <c r="Y328" i="2"/>
  <c r="Z328" i="2" s="1"/>
  <c r="AN328" i="2" s="1"/>
  <c r="Y586" i="2"/>
  <c r="Z586" i="2" s="1"/>
  <c r="AN586" i="2" s="1"/>
  <c r="Y42" i="2"/>
  <c r="Z42" i="2" s="1"/>
  <c r="AN42" i="2" s="1"/>
  <c r="Y253" i="2"/>
  <c r="Z253" i="2" s="1"/>
  <c r="AN253" i="2" s="1"/>
  <c r="Y72" i="2"/>
  <c r="Z72" i="2" s="1"/>
  <c r="AN72" i="2" s="1"/>
  <c r="Y56" i="2"/>
  <c r="Z56" i="2" s="1"/>
  <c r="AN56" i="2" s="1"/>
  <c r="Y90" i="2"/>
  <c r="Z90" i="2" s="1"/>
  <c r="AN90" i="2" s="1"/>
  <c r="Y596" i="2"/>
  <c r="Z596" i="2" s="1"/>
  <c r="AN596" i="2" s="1"/>
  <c r="Y291" i="2"/>
  <c r="Z291" i="2" s="1"/>
  <c r="AN291" i="2" s="1"/>
  <c r="Y588" i="2"/>
  <c r="Z588" i="2" s="1"/>
  <c r="AN588" i="2" s="1"/>
  <c r="Y252" i="2"/>
  <c r="Z252" i="2" s="1"/>
  <c r="AN252" i="2" s="1"/>
  <c r="Y332" i="2"/>
  <c r="Z332" i="2" s="1"/>
  <c r="AN332" i="2" s="1"/>
  <c r="Y186" i="2"/>
  <c r="Z186" i="2" s="1"/>
  <c r="AN186" i="2" s="1"/>
  <c r="Y505" i="2"/>
  <c r="Z505" i="2" s="1"/>
  <c r="Y495" i="2"/>
  <c r="Z495" i="2" s="1"/>
  <c r="AN495" i="2" s="1"/>
  <c r="Y322" i="2"/>
  <c r="Z322" i="2" s="1"/>
  <c r="AN322" i="2" s="1"/>
  <c r="Y78" i="2"/>
  <c r="Z78" i="2" s="1"/>
  <c r="AN78" i="2" s="1"/>
  <c r="Y49" i="2"/>
  <c r="Z49" i="2" s="1"/>
  <c r="AN49" i="2" s="1"/>
  <c r="Y85" i="2"/>
  <c r="Z85" i="2" s="1"/>
  <c r="AN85" i="2" s="1"/>
  <c r="Y119" i="2"/>
  <c r="Z119" i="2" s="1"/>
  <c r="AN119" i="2" s="1"/>
  <c r="Y172" i="2"/>
  <c r="Z172" i="2" s="1"/>
  <c r="AN172" i="2" s="1"/>
  <c r="Y176" i="2"/>
  <c r="Z176" i="2" s="1"/>
  <c r="AN176" i="2" s="1"/>
  <c r="Y243" i="2"/>
  <c r="Z243" i="2" s="1"/>
  <c r="AN243" i="2" s="1"/>
  <c r="Y472" i="2"/>
  <c r="Z472" i="2" s="1"/>
  <c r="AN472" i="2" s="1"/>
  <c r="Y258" i="2"/>
  <c r="Z258" i="2" s="1"/>
  <c r="AN258" i="2" s="1"/>
  <c r="Y309" i="2"/>
  <c r="Z309" i="2" s="1"/>
  <c r="AN309" i="2" s="1"/>
  <c r="Y66" i="2"/>
  <c r="Z66" i="2" s="1"/>
  <c r="AN66" i="2" s="1"/>
  <c r="Y59" i="2"/>
  <c r="Z59" i="2" s="1"/>
  <c r="AN59" i="2" s="1"/>
  <c r="Y43" i="2"/>
  <c r="Z43" i="2" s="1"/>
  <c r="AN43" i="2" s="1"/>
  <c r="AN506" i="2"/>
  <c r="Y521" i="2"/>
  <c r="Z521" i="2" s="1"/>
  <c r="Y444" i="2"/>
  <c r="Z444" i="2" s="1"/>
  <c r="AN444" i="2" s="1"/>
  <c r="Y58" i="2"/>
  <c r="Z58" i="2" s="1"/>
  <c r="AN58" i="2" s="1"/>
  <c r="Y579" i="2"/>
  <c r="Z579" i="2" s="1"/>
  <c r="AN579" i="2" s="1"/>
  <c r="Y83" i="2"/>
  <c r="Z83" i="2" s="1"/>
  <c r="AN83" i="2" s="1"/>
  <c r="Y301" i="2"/>
  <c r="Z301" i="2" s="1"/>
  <c r="AN301" i="2" s="1"/>
  <c r="Y162" i="2"/>
  <c r="Z162" i="2" s="1"/>
  <c r="AN162" i="2" s="1"/>
  <c r="Y60" i="2"/>
  <c r="Z60" i="2" s="1"/>
  <c r="AN60" i="2" s="1"/>
  <c r="Y62" i="2"/>
  <c r="Z62" i="2" s="1"/>
  <c r="AN62" i="2" s="1"/>
  <c r="Y447" i="2"/>
  <c r="Z447" i="2" s="1"/>
  <c r="AN447" i="2" s="1"/>
  <c r="Y209" i="2"/>
  <c r="Z209" i="2" s="1"/>
  <c r="AN209" i="2" s="1"/>
  <c r="Y174" i="2"/>
  <c r="Z174" i="2" s="1"/>
  <c r="AN174" i="2" s="1"/>
  <c r="Y601" i="2"/>
  <c r="Z601" i="2" s="1"/>
  <c r="AN601" i="2" s="1"/>
  <c r="Y246" i="2"/>
  <c r="Z246" i="2" s="1"/>
  <c r="AN246" i="2" s="1"/>
  <c r="Y35" i="2"/>
  <c r="Z35" i="2" s="1"/>
  <c r="AN35" i="2" s="1"/>
  <c r="AF354" i="2"/>
  <c r="AH354" i="2" s="1"/>
  <c r="AF114" i="2"/>
  <c r="AH114" i="2" s="1"/>
  <c r="Y226" i="2"/>
  <c r="Z226" i="2" s="1"/>
  <c r="AN226" i="2" s="1"/>
  <c r="Y187" i="2"/>
  <c r="Z187" i="2" s="1"/>
  <c r="AN187" i="2" s="1"/>
  <c r="Y136" i="2"/>
  <c r="Z136" i="2" s="1"/>
  <c r="AN136" i="2" s="1"/>
  <c r="Y384" i="2"/>
  <c r="Z384" i="2" s="1"/>
  <c r="AN384" i="2" s="1"/>
  <c r="Y101" i="2"/>
  <c r="Z101" i="2" s="1"/>
  <c r="AN101" i="2" s="1"/>
  <c r="Y522" i="2"/>
  <c r="Z522" i="2" s="1"/>
  <c r="Y577" i="2"/>
  <c r="Z577" i="2" s="1"/>
  <c r="AN577" i="2" s="1"/>
  <c r="Y341" i="2"/>
  <c r="Z341" i="2" s="1"/>
  <c r="AN341" i="2" s="1"/>
  <c r="Y109" i="2"/>
  <c r="Z109" i="2" s="1"/>
  <c r="AN109" i="2" s="1"/>
  <c r="Y342" i="2"/>
  <c r="Z342" i="2" s="1"/>
  <c r="AN342" i="2" s="1"/>
  <c r="Y111" i="2"/>
  <c r="Z111" i="2" s="1"/>
  <c r="AN111" i="2" s="1"/>
  <c r="Y171" i="2"/>
  <c r="Z171" i="2" s="1"/>
  <c r="AN171" i="2" s="1"/>
  <c r="Y73" i="2"/>
  <c r="Z73" i="2" s="1"/>
  <c r="AN73" i="2" s="1"/>
  <c r="Y595" i="2"/>
  <c r="Z595" i="2" s="1"/>
  <c r="AN595" i="2" s="1"/>
  <c r="Y331" i="2"/>
  <c r="Z331" i="2" s="1"/>
  <c r="AN331" i="2" s="1"/>
  <c r="Y189" i="2"/>
  <c r="Z189" i="2" s="1"/>
  <c r="AN189" i="2" s="1"/>
  <c r="Y89" i="2"/>
  <c r="Z89" i="2" s="1"/>
  <c r="AN89" i="2" s="1"/>
  <c r="Y587" i="2"/>
  <c r="Z587" i="2" s="1"/>
  <c r="AN587" i="2" s="1"/>
  <c r="Y288" i="2"/>
  <c r="Z288" i="2" s="1"/>
  <c r="AN288" i="2" s="1"/>
  <c r="Y496" i="2"/>
  <c r="Z496" i="2" s="1"/>
  <c r="AN496" i="2" s="1"/>
  <c r="Y348" i="2"/>
  <c r="Z348" i="2" s="1"/>
  <c r="Y317" i="2"/>
  <c r="Z317" i="2" s="1"/>
  <c r="AN317" i="2" s="1"/>
  <c r="Y354" i="2"/>
  <c r="Z354" i="2" s="1"/>
  <c r="AN354" i="2" s="1"/>
  <c r="Y114" i="2"/>
  <c r="Z114" i="2" s="1"/>
  <c r="AN114" i="2" s="1"/>
  <c r="Y267" i="2"/>
  <c r="Z267" i="2" s="1"/>
  <c r="AN267" i="2" s="1"/>
  <c r="Y306" i="2"/>
  <c r="Z306" i="2" s="1"/>
  <c r="AN306" i="2" s="1"/>
  <c r="Y373" i="2"/>
  <c r="Z373" i="2" s="1"/>
  <c r="Y278" i="2"/>
  <c r="Z278" i="2" s="1"/>
  <c r="Y308" i="2"/>
  <c r="Z308" i="2" s="1"/>
  <c r="AN308" i="2" s="1"/>
  <c r="Y116" i="2"/>
  <c r="Z116" i="2" s="1"/>
  <c r="AN116" i="2" s="1"/>
  <c r="AF301" i="2"/>
  <c r="AH301" i="2" s="1"/>
  <c r="AF209" i="2"/>
  <c r="AH209" i="2" s="1"/>
  <c r="AF246" i="2"/>
  <c r="AH246" i="2" s="1"/>
  <c r="AF58" i="2"/>
  <c r="AH58" i="2" s="1"/>
  <c r="AF60" i="2"/>
  <c r="AH60" i="2" s="1"/>
  <c r="AF62" i="2"/>
  <c r="AH62" i="2" s="1"/>
  <c r="AF447" i="2"/>
  <c r="AH447" i="2" s="1"/>
  <c r="AF601" i="2"/>
  <c r="AH601" i="2" s="1"/>
  <c r="AF162" i="2"/>
  <c r="AH162" i="2" s="1"/>
  <c r="AF174" i="2"/>
  <c r="AH174" i="2" s="1"/>
  <c r="AF579" i="2"/>
  <c r="AH579" i="2" s="1"/>
  <c r="AF83" i="2"/>
  <c r="AH83" i="2" s="1"/>
  <c r="AF35" i="2"/>
  <c r="AH35" i="2" s="1"/>
  <c r="Y169" i="2"/>
  <c r="Z169" i="2" s="1"/>
  <c r="AN169" i="2" s="1"/>
  <c r="Y91" i="2"/>
  <c r="Z91" i="2" s="1"/>
  <c r="AN91" i="2" s="1"/>
  <c r="Y594" i="2"/>
  <c r="Z594" i="2" s="1"/>
  <c r="AN594" i="2" s="1"/>
  <c r="Y249" i="2"/>
  <c r="Z249" i="2" s="1"/>
  <c r="AN249" i="2" s="1"/>
  <c r="Y55" i="2"/>
  <c r="Z55" i="2" s="1"/>
  <c r="AN55" i="2" s="1"/>
  <c r="Y41" i="2"/>
  <c r="Z41" i="2" s="1"/>
  <c r="AN41" i="2" s="1"/>
  <c r="Y71" i="2"/>
  <c r="Z71" i="2" s="1"/>
  <c r="AN71" i="2" s="1"/>
  <c r="Y585" i="2"/>
  <c r="Z585" i="2" s="1"/>
  <c r="AN585" i="2" s="1"/>
  <c r="Y292" i="2"/>
  <c r="Z292" i="2" s="1"/>
  <c r="AN292" i="2" s="1"/>
  <c r="Y323" i="2"/>
  <c r="Z323" i="2" s="1"/>
  <c r="AN323" i="2" s="1"/>
  <c r="Y289" i="2"/>
  <c r="Z289" i="2" s="1"/>
  <c r="AN289" i="2" s="1"/>
  <c r="Y318" i="2"/>
  <c r="Z318" i="2" s="1"/>
  <c r="AN318" i="2" s="1"/>
  <c r="Y497" i="2"/>
  <c r="Z497" i="2" s="1"/>
  <c r="AN497" i="2" s="1"/>
  <c r="Y349" i="2"/>
  <c r="Z349" i="2" s="1"/>
  <c r="Y294" i="2"/>
  <c r="Z294" i="2" s="1"/>
  <c r="AN294" i="2" s="1"/>
  <c r="Y329" i="2"/>
  <c r="Z329" i="2" s="1"/>
  <c r="AN329" i="2" s="1"/>
  <c r="Y340" i="2"/>
  <c r="Z340" i="2" s="1"/>
  <c r="AN340" i="2" s="1"/>
  <c r="Y110" i="2"/>
  <c r="Z110" i="2" s="1"/>
  <c r="AN110" i="2" s="1"/>
  <c r="Y143" i="2"/>
  <c r="Z143" i="2" s="1"/>
  <c r="Y151" i="2"/>
  <c r="Z151" i="2" s="1"/>
  <c r="AN151" i="2" s="1"/>
  <c r="Y273" i="2"/>
  <c r="Z273" i="2" s="1"/>
  <c r="Y302" i="2"/>
  <c r="Z302" i="2" s="1"/>
  <c r="AN302" i="2" s="1"/>
  <c r="Y598" i="2"/>
  <c r="Z598" i="2" s="1"/>
  <c r="AN598" i="2" s="1"/>
  <c r="Y370" i="2"/>
  <c r="Z370" i="2" s="1"/>
  <c r="Y97" i="2"/>
  <c r="Z97" i="2" s="1"/>
  <c r="AN97" i="2" s="1"/>
  <c r="Y139" i="2"/>
  <c r="Z139" i="2" s="1"/>
  <c r="AN139" i="2" s="1"/>
  <c r="Y350" i="2"/>
  <c r="Z350" i="2" s="1"/>
  <c r="Y290" i="2"/>
  <c r="Z290" i="2" s="1"/>
  <c r="AN290" i="2" s="1"/>
  <c r="Y319" i="2"/>
  <c r="Z319" i="2" s="1"/>
  <c r="AN319" i="2" s="1"/>
  <c r="Y498" i="2"/>
  <c r="Z498" i="2" s="1"/>
  <c r="AN498" i="2" s="1"/>
  <c r="Y223" i="2"/>
  <c r="Z223" i="2" s="1"/>
  <c r="AN223" i="2" s="1"/>
  <c r="AF275" i="2"/>
  <c r="AH275" i="2" s="1"/>
  <c r="AF510" i="2"/>
  <c r="AH510" i="2" s="1"/>
  <c r="AF167" i="2"/>
  <c r="AH167" i="2" s="1"/>
  <c r="AF68" i="2"/>
  <c r="AH68" i="2" s="1"/>
  <c r="AF108" i="2"/>
  <c r="AH108" i="2" s="1"/>
  <c r="AF53" i="2"/>
  <c r="AH53" i="2" s="1"/>
  <c r="AF81" i="2"/>
  <c r="AH81" i="2" s="1"/>
  <c r="AF39" i="2"/>
  <c r="AH39" i="2" s="1"/>
  <c r="Y86" i="2"/>
  <c r="Z86" i="2" s="1"/>
  <c r="AN86" i="2" s="1"/>
  <c r="Y147" i="2"/>
  <c r="Z147" i="2" s="1"/>
  <c r="AN147" i="2" s="1"/>
  <c r="Y297" i="2"/>
  <c r="Z297" i="2" s="1"/>
  <c r="AN297" i="2" s="1"/>
  <c r="Y75" i="2"/>
  <c r="Z75" i="2" s="1"/>
  <c r="AN75" i="2" s="1"/>
  <c r="Y599" i="2"/>
  <c r="Z599" i="2" s="1"/>
  <c r="AN599" i="2" s="1"/>
  <c r="Y591" i="2"/>
  <c r="Z591" i="2" s="1"/>
  <c r="AN591" i="2" s="1"/>
  <c r="Y244" i="2"/>
  <c r="Z244" i="2" s="1"/>
  <c r="AN244" i="2" s="1"/>
  <c r="Y52" i="2"/>
  <c r="Z52" i="2" s="1"/>
  <c r="AN52" i="2" s="1"/>
  <c r="Y117" i="2"/>
  <c r="Z117" i="2" s="1"/>
  <c r="AN117" i="2" s="1"/>
  <c r="Y256" i="2"/>
  <c r="Z256" i="2" s="1"/>
  <c r="AN256" i="2" s="1"/>
  <c r="Y603" i="2"/>
  <c r="Z603" i="2" s="1"/>
  <c r="AN603" i="2" s="1"/>
  <c r="Y581" i="2"/>
  <c r="Z581" i="2" s="1"/>
  <c r="AN581" i="2" s="1"/>
  <c r="Y45" i="2"/>
  <c r="Z45" i="2" s="1"/>
  <c r="AN45" i="2" s="1"/>
  <c r="Y166" i="2"/>
  <c r="Z166" i="2" s="1"/>
  <c r="AN166" i="2" s="1"/>
  <c r="Y67" i="2"/>
  <c r="Z67" i="2" s="1"/>
  <c r="AN67" i="2" s="1"/>
  <c r="Y399" i="2"/>
  <c r="Z399" i="2" s="1"/>
  <c r="AN399" i="2" s="1"/>
  <c r="Y108" i="2"/>
  <c r="Z108" i="2" s="1"/>
  <c r="AN108" i="2" s="1"/>
  <c r="Y167" i="2"/>
  <c r="Z167" i="2" s="1"/>
  <c r="AN167" i="2" s="1"/>
  <c r="Y275" i="2"/>
  <c r="Z275" i="2" s="1"/>
  <c r="AN275" i="2" s="1"/>
  <c r="Y510" i="2"/>
  <c r="Z510" i="2" s="1"/>
  <c r="Y68" i="2"/>
  <c r="Z68" i="2" s="1"/>
  <c r="AN68" i="2" s="1"/>
  <c r="Y53" i="2"/>
  <c r="Z53" i="2" s="1"/>
  <c r="AN53" i="2" s="1"/>
  <c r="Y81" i="2"/>
  <c r="Z81" i="2" s="1"/>
  <c r="AN81" i="2" s="1"/>
  <c r="Y39" i="2"/>
  <c r="Z39" i="2" s="1"/>
  <c r="AN39" i="2" s="1"/>
  <c r="Y99" i="2"/>
  <c r="Z99" i="2" s="1"/>
  <c r="AN99" i="2" s="1"/>
  <c r="Y276" i="2"/>
  <c r="Z276" i="2" s="1"/>
  <c r="Y304" i="2"/>
  <c r="Z304" i="2" s="1"/>
  <c r="AN304" i="2" s="1"/>
  <c r="Y468" i="2"/>
  <c r="Z468" i="2" s="1"/>
  <c r="AN468" i="2" s="1"/>
  <c r="Y383" i="2"/>
  <c r="Z383" i="2" s="1"/>
  <c r="AN383" i="2" s="1"/>
  <c r="Y471" i="2"/>
  <c r="Z471" i="2" s="1"/>
  <c r="AN471" i="2" s="1"/>
  <c r="Y371" i="2"/>
  <c r="Z371" i="2" s="1"/>
  <c r="Y98" i="2"/>
  <c r="Z98" i="2" s="1"/>
  <c r="AN98" i="2" s="1"/>
  <c r="Y573" i="2"/>
  <c r="Z573" i="2" s="1"/>
  <c r="AN573" i="2" s="1"/>
  <c r="Y305" i="2"/>
  <c r="Z305" i="2" s="1"/>
  <c r="AN305" i="2" s="1"/>
  <c r="Y112" i="2"/>
  <c r="Z112" i="2" s="1"/>
  <c r="AN112" i="2" s="1"/>
  <c r="Y343" i="2"/>
  <c r="Z343" i="2" s="1"/>
  <c r="AN343" i="2" s="1"/>
  <c r="Y208" i="2"/>
  <c r="Z208" i="2" s="1"/>
  <c r="AN208" i="2" s="1"/>
  <c r="Y12" i="2"/>
  <c r="Z12" i="2" s="1"/>
  <c r="Y580" i="2"/>
  <c r="Z580" i="2" s="1"/>
  <c r="AN580" i="2" s="1"/>
  <c r="Y177" i="2"/>
  <c r="Z177" i="2" s="1"/>
  <c r="AN177" i="2" s="1"/>
  <c r="Y307" i="2"/>
  <c r="Z307" i="2" s="1"/>
  <c r="AN307" i="2" s="1"/>
  <c r="Y247" i="2"/>
  <c r="Z247" i="2" s="1"/>
  <c r="AN247" i="2" s="1"/>
  <c r="Y470" i="2"/>
  <c r="Z470" i="2" s="1"/>
  <c r="AN470" i="2" s="1"/>
  <c r="Y100" i="2"/>
  <c r="Z100" i="2" s="1"/>
  <c r="AN100" i="2" s="1"/>
  <c r="Y269" i="2"/>
  <c r="Z269" i="2" s="1"/>
  <c r="AN269" i="2" s="1"/>
  <c r="Y44" i="2"/>
  <c r="Z44" i="2" s="1"/>
  <c r="AN44" i="2" s="1"/>
  <c r="Y173" i="2"/>
  <c r="Z173" i="2" s="1"/>
  <c r="AN173" i="2" s="1"/>
  <c r="Y57" i="2"/>
  <c r="Z57" i="2" s="1"/>
  <c r="AN57" i="2" s="1"/>
  <c r="Y79" i="2"/>
  <c r="Z79" i="2" s="1"/>
  <c r="AN79" i="2" s="1"/>
  <c r="Y593" i="2"/>
  <c r="Z593" i="2" s="1"/>
  <c r="AN593" i="2" s="1"/>
  <c r="Y254" i="2"/>
  <c r="Z254" i="2" s="1"/>
  <c r="AN254" i="2" s="1"/>
  <c r="Y69" i="2"/>
  <c r="Z69" i="2" s="1"/>
  <c r="AN69" i="2" s="1"/>
  <c r="Y48" i="2"/>
  <c r="Z48" i="2" s="1"/>
  <c r="AN48" i="2" s="1"/>
  <c r="Y96" i="2"/>
  <c r="Z96" i="2" s="1"/>
  <c r="AN96" i="2" s="1"/>
  <c r="Y65" i="2"/>
  <c r="Z65" i="2" s="1"/>
  <c r="AN65" i="2" s="1"/>
  <c r="Y51" i="2"/>
  <c r="Z51" i="2" s="1"/>
  <c r="AN51" i="2" s="1"/>
  <c r="Y574" i="2"/>
  <c r="Z574" i="2" s="1"/>
  <c r="AN574" i="2" s="1"/>
  <c r="Y602" i="2"/>
  <c r="Z602" i="2" s="1"/>
  <c r="AN602" i="2" s="1"/>
  <c r="Y46" i="2"/>
  <c r="Z46" i="2" s="1"/>
  <c r="AN46" i="2" s="1"/>
  <c r="Y175" i="2"/>
  <c r="Z175" i="2" s="1"/>
  <c r="AN175" i="2" s="1"/>
  <c r="Y260" i="2"/>
  <c r="Z260" i="2" s="1"/>
  <c r="AN260" i="2" s="1"/>
  <c r="Y84" i="2"/>
  <c r="Z84" i="2" s="1"/>
  <c r="AN84" i="2" s="1"/>
  <c r="Y272" i="2"/>
  <c r="Z272" i="2" s="1"/>
  <c r="Y242" i="2"/>
  <c r="Z242" i="2" s="1"/>
  <c r="AN242" i="2" s="1"/>
  <c r="Y590" i="2"/>
  <c r="Z590" i="2" s="1"/>
  <c r="AN590" i="2" s="1"/>
  <c r="Y511" i="2"/>
  <c r="Z511" i="2" s="1"/>
  <c r="Y582" i="2"/>
  <c r="Z582" i="2" s="1"/>
  <c r="AN582" i="2" s="1"/>
  <c r="Y165" i="2"/>
  <c r="Z165" i="2" s="1"/>
  <c r="AN165" i="2" s="1"/>
  <c r="Y74" i="2"/>
  <c r="Z74" i="2" s="1"/>
  <c r="AN74" i="2" s="1"/>
  <c r="Y118" i="2"/>
  <c r="Z118" i="2" s="1"/>
  <c r="AN118" i="2" s="1"/>
  <c r="Y38" i="2"/>
  <c r="Z38" i="2" s="1"/>
  <c r="AN38" i="2" s="1"/>
  <c r="AB398" i="2"/>
  <c r="AD398" i="2" s="1"/>
  <c r="AU398" i="2" s="1"/>
  <c r="AW398" i="2" s="1"/>
  <c r="AF322" i="2"/>
  <c r="AH322" i="2" s="1"/>
  <c r="AF495" i="2"/>
  <c r="AH495" i="2" s="1"/>
  <c r="Y113" i="2"/>
  <c r="Z113" i="2" s="1"/>
  <c r="AN113" i="2" s="1"/>
  <c r="Y353" i="2"/>
  <c r="Z353" i="2" s="1"/>
  <c r="AN353" i="2" s="1"/>
  <c r="Y181" i="2"/>
  <c r="Z181" i="2" s="1"/>
  <c r="AN181" i="2" s="1"/>
  <c r="Y94" i="2"/>
  <c r="Z94" i="2" s="1"/>
  <c r="AN94" i="2" s="1"/>
  <c r="Y163" i="2"/>
  <c r="Z163" i="2" s="1"/>
  <c r="AN163" i="2" s="1"/>
  <c r="Y245" i="2"/>
  <c r="Z245" i="2" s="1"/>
  <c r="AN245" i="2" s="1"/>
  <c r="Y311" i="2"/>
  <c r="Z311" i="2" s="1"/>
  <c r="AN311" i="2" s="1"/>
  <c r="Y63" i="2"/>
  <c r="Z63" i="2" s="1"/>
  <c r="AN63" i="2" s="1"/>
  <c r="Y36" i="2"/>
  <c r="Z36" i="2" s="1"/>
  <c r="AN36" i="2" s="1"/>
  <c r="Y359" i="2"/>
  <c r="Z359" i="2" s="1"/>
  <c r="AN359" i="2" s="1"/>
  <c r="N99" i="1"/>
  <c r="W333" i="2"/>
  <c r="X333" i="2" s="1"/>
  <c r="W377" i="2"/>
  <c r="X377" i="2" s="1"/>
  <c r="AM377" i="2" s="1"/>
  <c r="W392" i="2"/>
  <c r="X392" i="2" s="1"/>
  <c r="W354" i="2"/>
  <c r="X354" i="2" s="1"/>
  <c r="AM354" i="2" s="1"/>
  <c r="W259" i="2"/>
  <c r="X259" i="2" s="1"/>
  <c r="AA259" i="2" s="1"/>
  <c r="AB340" i="2"/>
  <c r="AD340" i="2" s="1"/>
  <c r="AR340" i="2" s="1"/>
  <c r="AB360" i="2"/>
  <c r="AD360" i="2" s="1"/>
  <c r="AR360" i="2" s="1"/>
  <c r="W181" i="2"/>
  <c r="X181" i="2" s="1"/>
  <c r="W395" i="2"/>
  <c r="X395" i="2" s="1"/>
  <c r="W339" i="2"/>
  <c r="X339" i="2" s="1"/>
  <c r="W391" i="2"/>
  <c r="X391" i="2" s="1"/>
  <c r="W154" i="2"/>
  <c r="X154" i="2" s="1"/>
  <c r="AM154" i="2" s="1"/>
  <c r="W398" i="2"/>
  <c r="X398" i="2" s="1"/>
  <c r="AA398" i="2" s="1"/>
  <c r="W499" i="2"/>
  <c r="X499" i="2" s="1"/>
  <c r="W208" i="2"/>
  <c r="X208" i="2" s="1"/>
  <c r="AB393" i="2"/>
  <c r="AD393" i="2" s="1"/>
  <c r="AR393" i="2" s="1"/>
  <c r="W394" i="2"/>
  <c r="X394" i="2" s="1"/>
  <c r="AM394" i="2" s="1"/>
  <c r="W323" i="2"/>
  <c r="X323" i="2" s="1"/>
  <c r="W249" i="2"/>
  <c r="X249" i="2" s="1"/>
  <c r="W393" i="2"/>
  <c r="X393" i="2" s="1"/>
  <c r="AB510" i="2"/>
  <c r="AD510" i="2" s="1"/>
  <c r="AR510" i="2" s="1"/>
  <c r="W235" i="2"/>
  <c r="X235" i="2" s="1"/>
  <c r="AB301" i="2"/>
  <c r="AD301" i="2" s="1"/>
  <c r="AR301" i="2" s="1"/>
  <c r="AB361" i="2"/>
  <c r="AD361" i="2" s="1"/>
  <c r="AR361" i="2" s="1"/>
  <c r="W378" i="2"/>
  <c r="X378" i="2" s="1"/>
  <c r="AB495" i="2"/>
  <c r="AD495" i="2" s="1"/>
  <c r="AR495" i="2" s="1"/>
  <c r="N197" i="1"/>
  <c r="AF376" i="2" s="1"/>
  <c r="AH376" i="2" s="1"/>
  <c r="AB376" i="2"/>
  <c r="AD376" i="2" s="1"/>
  <c r="W134" i="2"/>
  <c r="X134" i="2" s="1"/>
  <c r="N214" i="1"/>
  <c r="AF263" i="2" s="1"/>
  <c r="AH263" i="2" s="1"/>
  <c r="AB263" i="2"/>
  <c r="AD263" i="2" s="1"/>
  <c r="W285" i="2"/>
  <c r="X285" i="2" s="1"/>
  <c r="AB243" i="2"/>
  <c r="AD243" i="2" s="1"/>
  <c r="AB258" i="2"/>
  <c r="AD258" i="2" s="1"/>
  <c r="AB309" i="2"/>
  <c r="AD309" i="2" s="1"/>
  <c r="AB472" i="2"/>
  <c r="AD472" i="2" s="1"/>
  <c r="N205" i="1"/>
  <c r="AF183" i="2" s="1"/>
  <c r="AH183" i="2" s="1"/>
  <c r="AB183" i="2"/>
  <c r="AD183" i="2" s="1"/>
  <c r="W246" i="2"/>
  <c r="X246" i="2" s="1"/>
  <c r="W209" i="2"/>
  <c r="X209" i="2" s="1"/>
  <c r="W447" i="2"/>
  <c r="X447" i="2" s="1"/>
  <c r="W301" i="2"/>
  <c r="X301" i="2" s="1"/>
  <c r="W579" i="2"/>
  <c r="X579" i="2" s="1"/>
  <c r="W601" i="2"/>
  <c r="X601" i="2" s="1"/>
  <c r="W275" i="2"/>
  <c r="X275" i="2" s="1"/>
  <c r="W510" i="2"/>
  <c r="X510" i="2" s="1"/>
  <c r="AB247" i="2"/>
  <c r="AD247" i="2" s="1"/>
  <c r="AB269" i="2"/>
  <c r="AD269" i="2" s="1"/>
  <c r="AB254" i="2"/>
  <c r="AD254" i="2" s="1"/>
  <c r="AB307" i="2"/>
  <c r="AD307" i="2" s="1"/>
  <c r="AB470" i="2"/>
  <c r="AD470" i="2" s="1"/>
  <c r="AB593" i="2"/>
  <c r="AD593" i="2" s="1"/>
  <c r="AB580" i="2"/>
  <c r="AD580" i="2" s="1"/>
  <c r="AB186" i="2"/>
  <c r="AD186" i="2" s="1"/>
  <c r="AB505" i="2"/>
  <c r="AD505" i="2" s="1"/>
  <c r="N175" i="1"/>
  <c r="AB287" i="2"/>
  <c r="AD287" i="2" s="1"/>
  <c r="AB494" i="2"/>
  <c r="AD494" i="2" s="1"/>
  <c r="AB321" i="2"/>
  <c r="AD321" i="2" s="1"/>
  <c r="AB249" i="2"/>
  <c r="AD249" i="2" s="1"/>
  <c r="AB323" i="2"/>
  <c r="AD323" i="2" s="1"/>
  <c r="AB292" i="2"/>
  <c r="AD292" i="2" s="1"/>
  <c r="AB594" i="2"/>
  <c r="AD594" i="2" s="1"/>
  <c r="AB585" i="2"/>
  <c r="AD585" i="2" s="1"/>
  <c r="W426" i="2"/>
  <c r="X426" i="2" s="1"/>
  <c r="W449" i="2"/>
  <c r="X449" i="2" s="1"/>
  <c r="N215" i="1"/>
  <c r="AF185" i="2" s="1"/>
  <c r="AH185" i="2" s="1"/>
  <c r="AB185" i="2"/>
  <c r="AD185" i="2" s="1"/>
  <c r="W269" i="2"/>
  <c r="X269" i="2" s="1"/>
  <c r="W254" i="2"/>
  <c r="X254" i="2" s="1"/>
  <c r="W247" i="2"/>
  <c r="X247" i="2" s="1"/>
  <c r="W307" i="2"/>
  <c r="X307" i="2" s="1"/>
  <c r="W470" i="2"/>
  <c r="X470" i="2" s="1"/>
  <c r="W580" i="2"/>
  <c r="X580" i="2" s="1"/>
  <c r="W593" i="2"/>
  <c r="X593" i="2" s="1"/>
  <c r="N160" i="1"/>
  <c r="AF499" i="2" s="1"/>
  <c r="AH499" i="2" s="1"/>
  <c r="AB499" i="2"/>
  <c r="AD499" i="2" s="1"/>
  <c r="W186" i="2"/>
  <c r="X186" i="2" s="1"/>
  <c r="W505" i="2"/>
  <c r="X505" i="2" s="1"/>
  <c r="W189" i="2"/>
  <c r="X189" i="2" s="1"/>
  <c r="W331" i="2"/>
  <c r="X331" i="2" s="1"/>
  <c r="W595" i="2"/>
  <c r="X595" i="2" s="1"/>
  <c r="W587" i="2"/>
  <c r="X587" i="2" s="1"/>
  <c r="W98" i="2"/>
  <c r="X98" i="2" s="1"/>
  <c r="AM98" i="2" s="1"/>
  <c r="W371" i="2"/>
  <c r="X371" i="2" s="1"/>
  <c r="W471" i="2"/>
  <c r="X471" i="2" s="1"/>
  <c r="W383" i="2"/>
  <c r="X383" i="2" s="1"/>
  <c r="W573" i="2"/>
  <c r="X573" i="2" s="1"/>
  <c r="W305" i="2"/>
  <c r="X305" i="2" s="1"/>
  <c r="AB378" i="2"/>
  <c r="AD378" i="2" s="1"/>
  <c r="W263" i="2"/>
  <c r="X263" i="2" s="1"/>
  <c r="W258" i="2"/>
  <c r="X258" i="2" s="1"/>
  <c r="W243" i="2"/>
  <c r="X243" i="2" s="1"/>
  <c r="W309" i="2"/>
  <c r="X309" i="2" s="1"/>
  <c r="W472" i="2"/>
  <c r="X472" i="2" s="1"/>
  <c r="W268" i="2"/>
  <c r="X268" i="2" s="1"/>
  <c r="W225" i="2"/>
  <c r="X225" i="2" s="1"/>
  <c r="W248" i="2"/>
  <c r="X248" i="2" s="1"/>
  <c r="W299" i="2"/>
  <c r="X299" i="2" s="1"/>
  <c r="W461" i="2"/>
  <c r="X461" i="2" s="1"/>
  <c r="W600" i="2"/>
  <c r="X600" i="2" s="1"/>
  <c r="W575" i="2"/>
  <c r="X575" i="2" s="1"/>
  <c r="W597" i="2"/>
  <c r="X597" i="2" s="1"/>
  <c r="W592" i="2"/>
  <c r="X592" i="2" s="1"/>
  <c r="W578" i="2"/>
  <c r="X578" i="2" s="1"/>
  <c r="AB266" i="2"/>
  <c r="AD266" i="2" s="1"/>
  <c r="AB310" i="2"/>
  <c r="AD310" i="2" s="1"/>
  <c r="AB296" i="2"/>
  <c r="AD296" i="2" s="1"/>
  <c r="AB374" i="2"/>
  <c r="AD374" i="2" s="1"/>
  <c r="AB277" i="2"/>
  <c r="AD277" i="2" s="1"/>
  <c r="W185" i="2"/>
  <c r="X185" i="2" s="1"/>
  <c r="AB357" i="2"/>
  <c r="AD357" i="2" s="1"/>
  <c r="W362" i="2"/>
  <c r="X362" i="2" s="1"/>
  <c r="AB341" i="2"/>
  <c r="AD341" i="2" s="1"/>
  <c r="AB506" i="2"/>
  <c r="AD506" i="2" s="1"/>
  <c r="W294" i="2"/>
  <c r="X294" i="2" s="1"/>
  <c r="W329" i="2"/>
  <c r="X329" i="2" s="1"/>
  <c r="AB370" i="2"/>
  <c r="AD370" i="2" s="1"/>
  <c r="AB273" i="2"/>
  <c r="AD273" i="2" s="1"/>
  <c r="AB302" i="2"/>
  <c r="AD302" i="2" s="1"/>
  <c r="AB598" i="2"/>
  <c r="AD598" i="2" s="1"/>
  <c r="W330" i="2"/>
  <c r="X330" i="2" s="1"/>
  <c r="W266" i="2"/>
  <c r="X266" i="2" s="1"/>
  <c r="W374" i="2"/>
  <c r="X374" i="2" s="1"/>
  <c r="AN374" i="2" s="1"/>
  <c r="W296" i="2"/>
  <c r="X296" i="2" s="1"/>
  <c r="W277" i="2"/>
  <c r="X277" i="2" s="1"/>
  <c r="AN277" i="2" s="1"/>
  <c r="W310" i="2"/>
  <c r="X310" i="2" s="1"/>
  <c r="AB579" i="2"/>
  <c r="AD579" i="2" s="1"/>
  <c r="N143" i="1"/>
  <c r="AB226" i="2"/>
  <c r="AD226" i="2" s="1"/>
  <c r="AB187" i="2"/>
  <c r="AD187" i="2" s="1"/>
  <c r="AB288" i="2"/>
  <c r="AD288" i="2" s="1"/>
  <c r="AB348" i="2"/>
  <c r="AD348" i="2" s="1"/>
  <c r="AB317" i="2"/>
  <c r="AD317" i="2" s="1"/>
  <c r="AB496" i="2"/>
  <c r="AD496" i="2" s="1"/>
  <c r="W376" i="2"/>
  <c r="X376" i="2" s="1"/>
  <c r="AB353" i="2"/>
  <c r="AD353" i="2" s="1"/>
  <c r="W344" i="2"/>
  <c r="X344" i="2" s="1"/>
  <c r="AN344" i="2" s="1"/>
  <c r="W556" i="2"/>
  <c r="X556" i="2" s="1"/>
  <c r="AN556" i="2" s="1"/>
  <c r="N56" i="1"/>
  <c r="AB444" i="2"/>
  <c r="AD444" i="2" s="1"/>
  <c r="AB521" i="2"/>
  <c r="AD521" i="2" s="1"/>
  <c r="W357" i="2"/>
  <c r="X357" i="2" s="1"/>
  <c r="AB426" i="2"/>
  <c r="AD426" i="2" s="1"/>
  <c r="W341" i="2"/>
  <c r="X341" i="2" s="1"/>
  <c r="W444" i="2"/>
  <c r="X444" i="2" s="1"/>
  <c r="W521" i="2"/>
  <c r="X521" i="2" s="1"/>
  <c r="W322" i="2"/>
  <c r="X322" i="2" s="1"/>
  <c r="W495" i="2"/>
  <c r="X495" i="2" s="1"/>
  <c r="AB359" i="2"/>
  <c r="AD359" i="2" s="1"/>
  <c r="W183" i="2"/>
  <c r="X183" i="2" s="1"/>
  <c r="AB601" i="2"/>
  <c r="AD601" i="2" s="1"/>
  <c r="AB256" i="2"/>
  <c r="AD256" i="2" s="1"/>
  <c r="AB244" i="2"/>
  <c r="AD244" i="2" s="1"/>
  <c r="AB297" i="2"/>
  <c r="AD297" i="2" s="1"/>
  <c r="AB399" i="2"/>
  <c r="AD399" i="2" s="1"/>
  <c r="AB603" i="2"/>
  <c r="AD603" i="2" s="1"/>
  <c r="AB581" i="2"/>
  <c r="AD581" i="2" s="1"/>
  <c r="AB591" i="2"/>
  <c r="AD591" i="2" s="1"/>
  <c r="AB599" i="2"/>
  <c r="AD599" i="2" s="1"/>
  <c r="N174" i="1"/>
  <c r="AB286" i="2"/>
  <c r="AD286" i="2" s="1"/>
  <c r="AB320" i="2"/>
  <c r="AD320" i="2" s="1"/>
  <c r="AB493" i="2"/>
  <c r="AD493" i="2" s="1"/>
  <c r="N180" i="1"/>
  <c r="AF339" i="2" s="1"/>
  <c r="AH339" i="2" s="1"/>
  <c r="AB339" i="2"/>
  <c r="AD339" i="2" s="1"/>
  <c r="W113" i="2"/>
  <c r="X113" i="2" s="1"/>
  <c r="AM113" i="2" s="1"/>
  <c r="W353" i="2"/>
  <c r="X353" i="2" s="1"/>
  <c r="AB253" i="2"/>
  <c r="AD253" i="2" s="1"/>
  <c r="AB293" i="2"/>
  <c r="AD293" i="2" s="1"/>
  <c r="AB328" i="2"/>
  <c r="AD328" i="2" s="1"/>
  <c r="AB604" i="2"/>
  <c r="AD604" i="2" s="1"/>
  <c r="AB586" i="2"/>
  <c r="AD586" i="2" s="1"/>
  <c r="N81" i="1"/>
  <c r="AF391" i="2" s="1"/>
  <c r="AH391" i="2" s="1"/>
  <c r="AB391" i="2"/>
  <c r="AD391" i="2" s="1"/>
  <c r="W319" i="2"/>
  <c r="X319" i="2" s="1"/>
  <c r="W350" i="2"/>
  <c r="X350" i="2" s="1"/>
  <c r="W290" i="2"/>
  <c r="X290" i="2" s="1"/>
  <c r="W498" i="2"/>
  <c r="X498" i="2" s="1"/>
  <c r="W348" i="2"/>
  <c r="X348" i="2" s="1"/>
  <c r="W317" i="2"/>
  <c r="X317" i="2" s="1"/>
  <c r="W288" i="2"/>
  <c r="X288" i="2" s="1"/>
  <c r="W496" i="2"/>
  <c r="X496" i="2" s="1"/>
  <c r="W245" i="2"/>
  <c r="X245" i="2" s="1"/>
  <c r="W311" i="2"/>
  <c r="X311" i="2" s="1"/>
  <c r="W112" i="2"/>
  <c r="X112" i="2" s="1"/>
  <c r="AM112" i="2" s="1"/>
  <c r="W343" i="2"/>
  <c r="X343" i="2" s="1"/>
  <c r="W359" i="2"/>
  <c r="X359" i="2" s="1"/>
  <c r="N222" i="1"/>
  <c r="AF285" i="2" s="1"/>
  <c r="AH285" i="2" s="1"/>
  <c r="AB285" i="2"/>
  <c r="AD285" i="2" s="1"/>
  <c r="AB305" i="2"/>
  <c r="AD305" i="2" s="1"/>
  <c r="AB371" i="2"/>
  <c r="AD371" i="2" s="1"/>
  <c r="AB383" i="2"/>
  <c r="AD383" i="2" s="1"/>
  <c r="AB573" i="2"/>
  <c r="AD573" i="2" s="1"/>
  <c r="AB471" i="2"/>
  <c r="AD471" i="2" s="1"/>
  <c r="AB275" i="2"/>
  <c r="AD275" i="2" s="1"/>
  <c r="AB343" i="2"/>
  <c r="AD343" i="2" s="1"/>
  <c r="AB245" i="2"/>
  <c r="AD245" i="2" s="1"/>
  <c r="AB311" i="2"/>
  <c r="AD311" i="2" s="1"/>
  <c r="W256" i="2"/>
  <c r="X256" i="2" s="1"/>
  <c r="W244" i="2"/>
  <c r="X244" i="2" s="1"/>
  <c r="W297" i="2"/>
  <c r="X297" i="2" s="1"/>
  <c r="W591" i="2"/>
  <c r="X591" i="2" s="1"/>
  <c r="W603" i="2"/>
  <c r="X603" i="2" s="1"/>
  <c r="W581" i="2"/>
  <c r="X581" i="2" s="1"/>
  <c r="W399" i="2"/>
  <c r="X399" i="2" s="1"/>
  <c r="W599" i="2"/>
  <c r="X599" i="2" s="1"/>
  <c r="W289" i="2"/>
  <c r="X289" i="2" s="1"/>
  <c r="W318" i="2"/>
  <c r="X318" i="2" s="1"/>
  <c r="W349" i="2"/>
  <c r="X349" i="2" s="1"/>
  <c r="W497" i="2"/>
  <c r="X497" i="2" s="1"/>
  <c r="W187" i="2"/>
  <c r="X187" i="2" s="1"/>
  <c r="W226" i="2"/>
  <c r="X226" i="2" s="1"/>
  <c r="N210" i="1"/>
  <c r="AF362" i="2" s="1"/>
  <c r="AH362" i="2" s="1"/>
  <c r="AB362" i="2"/>
  <c r="AD362" i="2" s="1"/>
  <c r="AB272" i="2"/>
  <c r="AD272" i="2" s="1"/>
  <c r="AB242" i="2"/>
  <c r="AD242" i="2" s="1"/>
  <c r="AB260" i="2"/>
  <c r="AD260" i="2" s="1"/>
  <c r="AB511" i="2"/>
  <c r="AD511" i="2" s="1"/>
  <c r="AB574" i="2"/>
  <c r="AD574" i="2" s="1"/>
  <c r="AB590" i="2"/>
  <c r="AD590" i="2" s="1"/>
  <c r="AB582" i="2"/>
  <c r="AD582" i="2" s="1"/>
  <c r="AB602" i="2"/>
  <c r="AD602" i="2" s="1"/>
  <c r="W360" i="2"/>
  <c r="X360" i="2" s="1"/>
  <c r="W273" i="2"/>
  <c r="X273" i="2" s="1"/>
  <c r="W302" i="2"/>
  <c r="X302" i="2" s="1"/>
  <c r="W370" i="2"/>
  <c r="X370" i="2" s="1"/>
  <c r="W598" i="2"/>
  <c r="X598" i="2" s="1"/>
  <c r="W116" i="2"/>
  <c r="X116" i="2" s="1"/>
  <c r="AM116" i="2" s="1"/>
  <c r="W267" i="2"/>
  <c r="X267" i="2" s="1"/>
  <c r="W308" i="2"/>
  <c r="X308" i="2" s="1"/>
  <c r="W373" i="2"/>
  <c r="X373" i="2" s="1"/>
  <c r="W306" i="2"/>
  <c r="X306" i="2" s="1"/>
  <c r="W278" i="2"/>
  <c r="X278" i="2" s="1"/>
  <c r="N82" i="1"/>
  <c r="AF392" i="2" s="1"/>
  <c r="AH392" i="2" s="1"/>
  <c r="AB392" i="2"/>
  <c r="AD392" i="2" s="1"/>
  <c r="AB248" i="2"/>
  <c r="AD248" i="2" s="1"/>
  <c r="AB268" i="2"/>
  <c r="AD268" i="2" s="1"/>
  <c r="AB225" i="2"/>
  <c r="AD225" i="2" s="1"/>
  <c r="AB461" i="2"/>
  <c r="AD461" i="2" s="1"/>
  <c r="AB299" i="2"/>
  <c r="AD299" i="2" s="1"/>
  <c r="AB575" i="2"/>
  <c r="AD575" i="2" s="1"/>
  <c r="AB592" i="2"/>
  <c r="AD592" i="2" s="1"/>
  <c r="AB600" i="2"/>
  <c r="AD600" i="2" s="1"/>
  <c r="AB597" i="2"/>
  <c r="AD597" i="2" s="1"/>
  <c r="AB578" i="2"/>
  <c r="AD578" i="2" s="1"/>
  <c r="AB447" i="2"/>
  <c r="AD447" i="2" s="1"/>
  <c r="W252" i="2"/>
  <c r="X252" i="2" s="1"/>
  <c r="W291" i="2"/>
  <c r="X291" i="2" s="1"/>
  <c r="W332" i="2"/>
  <c r="X332" i="2" s="1"/>
  <c r="W596" i="2"/>
  <c r="X596" i="2" s="1"/>
  <c r="W588" i="2"/>
  <c r="X588" i="2" s="1"/>
  <c r="W384" i="2"/>
  <c r="X384" i="2" s="1"/>
  <c r="W522" i="2"/>
  <c r="X522" i="2" s="1"/>
  <c r="W577" i="2"/>
  <c r="X577" i="2" s="1"/>
  <c r="AB354" i="2"/>
  <c r="AD354" i="2" s="1"/>
  <c r="AB209" i="2"/>
  <c r="AD209" i="2" s="1"/>
  <c r="W468" i="2"/>
  <c r="X468" i="2" s="1"/>
  <c r="N100" i="1"/>
  <c r="AF259" i="2" s="1"/>
  <c r="AH259" i="2" s="1"/>
  <c r="AB259" i="2"/>
  <c r="AD259" i="2" s="1"/>
  <c r="N158" i="1"/>
  <c r="AB289" i="2"/>
  <c r="AD289" i="2" s="1"/>
  <c r="AB349" i="2"/>
  <c r="AD349" i="2" s="1"/>
  <c r="AB497" i="2"/>
  <c r="AD497" i="2" s="1"/>
  <c r="AB318" i="2"/>
  <c r="AD318" i="2" s="1"/>
  <c r="W242" i="2"/>
  <c r="X242" i="2" s="1"/>
  <c r="W260" i="2"/>
  <c r="X260" i="2" s="1"/>
  <c r="W272" i="2"/>
  <c r="X272" i="2" s="1"/>
  <c r="W590" i="2"/>
  <c r="X590" i="2" s="1"/>
  <c r="W574" i="2"/>
  <c r="X574" i="2" s="1"/>
  <c r="W511" i="2"/>
  <c r="X511" i="2" s="1"/>
  <c r="W602" i="2"/>
  <c r="X602" i="2" s="1"/>
  <c r="W582" i="2"/>
  <c r="X582" i="2" s="1"/>
  <c r="AB342" i="2"/>
  <c r="AD342" i="2" s="1"/>
  <c r="AB344" i="2"/>
  <c r="AD344" i="2" s="1"/>
  <c r="AB556" i="2"/>
  <c r="AD556" i="2" s="1"/>
  <c r="N85" i="1"/>
  <c r="AF395" i="2" s="1"/>
  <c r="AH395" i="2" s="1"/>
  <c r="AB395" i="2"/>
  <c r="AD395" i="2" s="1"/>
  <c r="N84" i="1"/>
  <c r="AF394" i="2" s="1"/>
  <c r="AH394" i="2" s="1"/>
  <c r="AB394" i="2"/>
  <c r="AD394" i="2" s="1"/>
  <c r="AB252" i="2"/>
  <c r="AD252" i="2" s="1"/>
  <c r="AB332" i="2"/>
  <c r="AD332" i="2" s="1"/>
  <c r="AB291" i="2"/>
  <c r="AD291" i="2" s="1"/>
  <c r="AB596" i="2"/>
  <c r="AD596" i="2" s="1"/>
  <c r="AB588" i="2"/>
  <c r="AD588" i="2" s="1"/>
  <c r="N198" i="1"/>
  <c r="AF377" i="2" s="1"/>
  <c r="AH377" i="2" s="1"/>
  <c r="AB377" i="2"/>
  <c r="AD377" i="2" s="1"/>
  <c r="AB577" i="2"/>
  <c r="AD577" i="2" s="1"/>
  <c r="AB522" i="2"/>
  <c r="AD522" i="2" s="1"/>
  <c r="AB384" i="2"/>
  <c r="AD384" i="2" s="1"/>
  <c r="AB83" i="2"/>
  <c r="AD83" i="2" s="1"/>
  <c r="AU83" i="2" s="1"/>
  <c r="AW83" i="2" s="1"/>
  <c r="W304" i="2"/>
  <c r="X304" i="2" s="1"/>
  <c r="AB246" i="2"/>
  <c r="AD246" i="2" s="1"/>
  <c r="N179" i="1"/>
  <c r="AF338" i="2" s="1"/>
  <c r="AH338" i="2" s="1"/>
  <c r="AB338" i="2"/>
  <c r="AD338" i="2" s="1"/>
  <c r="N213" i="1"/>
  <c r="AF235" i="2" s="1"/>
  <c r="AH235" i="2" s="1"/>
  <c r="AB235" i="2"/>
  <c r="AD235" i="2" s="1"/>
  <c r="AB208" i="2"/>
  <c r="AD208" i="2" s="1"/>
  <c r="W361" i="2"/>
  <c r="X361" i="2" s="1"/>
  <c r="AB223" i="2"/>
  <c r="AD223" i="2" s="1"/>
  <c r="AB319" i="2"/>
  <c r="AD319" i="2" s="1"/>
  <c r="AB350" i="2"/>
  <c r="AD350" i="2" s="1"/>
  <c r="AB290" i="2"/>
  <c r="AD290" i="2" s="1"/>
  <c r="AB498" i="2"/>
  <c r="AD498" i="2" s="1"/>
  <c r="N204" i="1"/>
  <c r="AF184" i="2" s="1"/>
  <c r="AH184" i="2" s="1"/>
  <c r="AB184" i="2"/>
  <c r="AD184" i="2" s="1"/>
  <c r="AB58" i="2"/>
  <c r="AD58" i="2" s="1"/>
  <c r="AU58" i="2" s="1"/>
  <c r="AW58" i="2" s="1"/>
  <c r="W276" i="2"/>
  <c r="X276" i="2" s="1"/>
  <c r="W585" i="2"/>
  <c r="X585" i="2" s="1"/>
  <c r="N164" i="1"/>
  <c r="AF333" i="2" s="1"/>
  <c r="AH333" i="2" s="1"/>
  <c r="AB333" i="2"/>
  <c r="AD333" i="2" s="1"/>
  <c r="W223" i="2"/>
  <c r="X223" i="2" s="1"/>
  <c r="AB306" i="2"/>
  <c r="AD306" i="2" s="1"/>
  <c r="AB308" i="2"/>
  <c r="AD308" i="2" s="1"/>
  <c r="AB278" i="2"/>
  <c r="AD278" i="2" s="1"/>
  <c r="AB267" i="2"/>
  <c r="AD267" i="2" s="1"/>
  <c r="AB373" i="2"/>
  <c r="AD373" i="2" s="1"/>
  <c r="W110" i="2"/>
  <c r="X110" i="2" s="1"/>
  <c r="W340" i="2"/>
  <c r="X340" i="2" s="1"/>
  <c r="N80" i="1"/>
  <c r="AF449" i="2" s="1"/>
  <c r="AH449" i="2" s="1"/>
  <c r="AB449" i="2"/>
  <c r="AD449" i="2" s="1"/>
  <c r="W286" i="2"/>
  <c r="X286" i="2" s="1"/>
  <c r="W493" i="2"/>
  <c r="X493" i="2" s="1"/>
  <c r="W320" i="2"/>
  <c r="X320" i="2" s="1"/>
  <c r="W111" i="2"/>
  <c r="X111" i="2" s="1"/>
  <c r="AM111" i="2" s="1"/>
  <c r="W342" i="2"/>
  <c r="X342" i="2" s="1"/>
  <c r="W253" i="2"/>
  <c r="X253" i="2" s="1"/>
  <c r="W328" i="2"/>
  <c r="X328" i="2" s="1"/>
  <c r="W604" i="2"/>
  <c r="X604" i="2" s="1"/>
  <c r="W586" i="2"/>
  <c r="X586" i="2" s="1"/>
  <c r="W293" i="2"/>
  <c r="X293" i="2" s="1"/>
  <c r="AB174" i="2"/>
  <c r="AD174" i="2" s="1"/>
  <c r="AR174" i="2" s="1"/>
  <c r="W594" i="2"/>
  <c r="X594" i="2" s="1"/>
  <c r="AB181" i="2"/>
  <c r="AD181" i="2" s="1"/>
  <c r="AB329" i="2"/>
  <c r="AD329" i="2" s="1"/>
  <c r="AB294" i="2"/>
  <c r="AD294" i="2" s="1"/>
  <c r="W338" i="2"/>
  <c r="X338" i="2" s="1"/>
  <c r="AB189" i="2"/>
  <c r="AD189" i="2" s="1"/>
  <c r="AB331" i="2"/>
  <c r="AD331" i="2" s="1"/>
  <c r="AB587" i="2"/>
  <c r="AD587" i="2" s="1"/>
  <c r="AB595" i="2"/>
  <c r="AD595" i="2" s="1"/>
  <c r="AB99" i="2"/>
  <c r="AD99" i="2" s="1"/>
  <c r="AR99" i="2" s="1"/>
  <c r="AB276" i="2"/>
  <c r="AD276" i="2" s="1"/>
  <c r="AB304" i="2"/>
  <c r="AD304" i="2" s="1"/>
  <c r="AB468" i="2"/>
  <c r="AD468" i="2" s="1"/>
  <c r="W287" i="2"/>
  <c r="X287" i="2" s="1"/>
  <c r="W321" i="2"/>
  <c r="X321" i="2" s="1"/>
  <c r="W494" i="2"/>
  <c r="X494" i="2" s="1"/>
  <c r="W292" i="2"/>
  <c r="X292" i="2" s="1"/>
  <c r="AM71" i="2"/>
  <c r="AM99" i="2"/>
  <c r="W56" i="2"/>
  <c r="X56" i="2" s="1"/>
  <c r="W92" i="2"/>
  <c r="X92" i="2" s="1"/>
  <c r="W72" i="2"/>
  <c r="X72" i="2" s="1"/>
  <c r="W170" i="2"/>
  <c r="X170" i="2" s="1"/>
  <c r="W42" i="2"/>
  <c r="X42" i="2" s="1"/>
  <c r="AB53" i="2"/>
  <c r="AD53" i="2" s="1"/>
  <c r="AB62" i="2"/>
  <c r="AD62" i="2" s="1"/>
  <c r="W162" i="2"/>
  <c r="X162" i="2" s="1"/>
  <c r="W62" i="2"/>
  <c r="X62" i="2" s="1"/>
  <c r="W174" i="2"/>
  <c r="X174" i="2" s="1"/>
  <c r="W58" i="2"/>
  <c r="X58" i="2" s="1"/>
  <c r="W83" i="2"/>
  <c r="X83" i="2" s="1"/>
  <c r="W60" i="2"/>
  <c r="X60" i="2" s="1"/>
  <c r="W35" i="2"/>
  <c r="X35" i="2" s="1"/>
  <c r="AB97" i="2"/>
  <c r="AD97" i="2" s="1"/>
  <c r="AB139" i="2"/>
  <c r="AD139" i="2" s="1"/>
  <c r="W91" i="2"/>
  <c r="X91" i="2" s="1"/>
  <c r="W52" i="2"/>
  <c r="X52" i="2" s="1"/>
  <c r="W86" i="2"/>
  <c r="X86" i="2" s="1"/>
  <c r="W147" i="2"/>
  <c r="X147" i="2" s="1"/>
  <c r="W117" i="2"/>
  <c r="X117" i="2" s="1"/>
  <c r="W75" i="2"/>
  <c r="X75" i="2" s="1"/>
  <c r="W67" i="2"/>
  <c r="X67" i="2" s="1"/>
  <c r="W166" i="2"/>
  <c r="X166" i="2" s="1"/>
  <c r="W45" i="2"/>
  <c r="X45" i="2" s="1"/>
  <c r="W55" i="2"/>
  <c r="X55" i="2" s="1"/>
  <c r="AB71" i="2"/>
  <c r="AD71" i="2" s="1"/>
  <c r="AB169" i="2"/>
  <c r="AD169" i="2" s="1"/>
  <c r="AB91" i="2"/>
  <c r="AD91" i="2" s="1"/>
  <c r="AB55" i="2"/>
  <c r="AD55" i="2" s="1"/>
  <c r="AB41" i="2"/>
  <c r="AD41" i="2" s="1"/>
  <c r="W73" i="2"/>
  <c r="X73" i="2" s="1"/>
  <c r="W171" i="2"/>
  <c r="X171" i="2" s="1"/>
  <c r="W89" i="2"/>
  <c r="X89" i="2" s="1"/>
  <c r="W78" i="2"/>
  <c r="X78" i="2" s="1"/>
  <c r="W119" i="2"/>
  <c r="X119" i="2" s="1"/>
  <c r="W49" i="2"/>
  <c r="X49" i="2" s="1"/>
  <c r="W176" i="2"/>
  <c r="X176" i="2" s="1"/>
  <c r="W66" i="2"/>
  <c r="X66" i="2" s="1"/>
  <c r="W85" i="2"/>
  <c r="X85" i="2" s="1"/>
  <c r="W59" i="2"/>
  <c r="X59" i="2" s="1"/>
  <c r="W172" i="2"/>
  <c r="X172" i="2" s="1"/>
  <c r="W43" i="2"/>
  <c r="X43" i="2" s="1"/>
  <c r="AB108" i="2"/>
  <c r="AD108" i="2" s="1"/>
  <c r="N184" i="1"/>
  <c r="AB112" i="2"/>
  <c r="AD112" i="2" s="1"/>
  <c r="W41" i="2"/>
  <c r="X41" i="2" s="1"/>
  <c r="AB93" i="2"/>
  <c r="AD93" i="2" s="1"/>
  <c r="AB146" i="2"/>
  <c r="AD146" i="2" s="1"/>
  <c r="AB70" i="2"/>
  <c r="AD70" i="2" s="1"/>
  <c r="AB107" i="2"/>
  <c r="AD107" i="2" s="1"/>
  <c r="AB168" i="2"/>
  <c r="AD168" i="2" s="1"/>
  <c r="AB76" i="2"/>
  <c r="AD76" i="2" s="1"/>
  <c r="AB54" i="2"/>
  <c r="AD54" i="2" s="1"/>
  <c r="AB138" i="2"/>
  <c r="AD138" i="2" s="1"/>
  <c r="AB47" i="2"/>
  <c r="AD47" i="2" s="1"/>
  <c r="AB40" i="2"/>
  <c r="AD40" i="2" s="1"/>
  <c r="W169" i="2"/>
  <c r="X169" i="2" s="1"/>
  <c r="N171" i="1"/>
  <c r="AB147" i="2"/>
  <c r="AD147" i="2" s="1"/>
  <c r="AB52" i="2"/>
  <c r="AD52" i="2" s="1"/>
  <c r="AB86" i="2"/>
  <c r="AD86" i="2" s="1"/>
  <c r="AB67" i="2"/>
  <c r="AD67" i="2" s="1"/>
  <c r="AB117" i="2"/>
  <c r="AD117" i="2" s="1"/>
  <c r="AB166" i="2"/>
  <c r="AD166" i="2" s="1"/>
  <c r="AB75" i="2"/>
  <c r="AD75" i="2" s="1"/>
  <c r="AB45" i="2"/>
  <c r="AD45" i="2" s="1"/>
  <c r="W90" i="2"/>
  <c r="X90" i="2" s="1"/>
  <c r="W136" i="2"/>
  <c r="X136" i="2" s="1"/>
  <c r="W101" i="2"/>
  <c r="X101" i="2" s="1"/>
  <c r="W177" i="2"/>
  <c r="X177" i="2" s="1"/>
  <c r="W100" i="2"/>
  <c r="X100" i="2" s="1"/>
  <c r="W48" i="2"/>
  <c r="X48" i="2" s="1"/>
  <c r="W79" i="2"/>
  <c r="X79" i="2" s="1"/>
  <c r="W57" i="2"/>
  <c r="X57" i="2" s="1"/>
  <c r="W69" i="2"/>
  <c r="X69" i="2" s="1"/>
  <c r="W173" i="2"/>
  <c r="X173" i="2" s="1"/>
  <c r="W96" i="2"/>
  <c r="X96" i="2" s="1"/>
  <c r="W44" i="2"/>
  <c r="X44" i="2" s="1"/>
  <c r="W93" i="2"/>
  <c r="X93" i="2" s="1"/>
  <c r="W146" i="2"/>
  <c r="X146" i="2" s="1"/>
  <c r="W70" i="2"/>
  <c r="X70" i="2" s="1"/>
  <c r="W107" i="2"/>
  <c r="X107" i="2" s="1"/>
  <c r="W168" i="2"/>
  <c r="X168" i="2" s="1"/>
  <c r="W76" i="2"/>
  <c r="X76" i="2" s="1"/>
  <c r="W54" i="2"/>
  <c r="X54" i="2" s="1"/>
  <c r="W138" i="2"/>
  <c r="X138" i="2" s="1"/>
  <c r="W47" i="2"/>
  <c r="X47" i="2" s="1"/>
  <c r="W40" i="2"/>
  <c r="X40" i="2" s="1"/>
  <c r="N178" i="1"/>
  <c r="AB84" i="2"/>
  <c r="AD84" i="2" s="1"/>
  <c r="AB65" i="2"/>
  <c r="AD65" i="2" s="1"/>
  <c r="AB118" i="2"/>
  <c r="AD118" i="2" s="1"/>
  <c r="AB51" i="2"/>
  <c r="AD51" i="2" s="1"/>
  <c r="AB175" i="2"/>
  <c r="AD175" i="2" s="1"/>
  <c r="AB165" i="2"/>
  <c r="AD165" i="2" s="1"/>
  <c r="AB74" i="2"/>
  <c r="AD74" i="2" s="1"/>
  <c r="AB46" i="2"/>
  <c r="AD46" i="2" s="1"/>
  <c r="AB38" i="2"/>
  <c r="AD38" i="2" s="1"/>
  <c r="AB114" i="2"/>
  <c r="AD114" i="2" s="1"/>
  <c r="N181" i="1"/>
  <c r="AB110" i="2"/>
  <c r="AD110" i="2" s="1"/>
  <c r="N166" i="1"/>
  <c r="AB170" i="2"/>
  <c r="AD170" i="2" s="1"/>
  <c r="AB56" i="2"/>
  <c r="AD56" i="2" s="1"/>
  <c r="AB92" i="2"/>
  <c r="AD92" i="2" s="1"/>
  <c r="AB72" i="2"/>
  <c r="AD72" i="2" s="1"/>
  <c r="AB42" i="2"/>
  <c r="AD42" i="2" s="1"/>
  <c r="AB162" i="2"/>
  <c r="AD162" i="2" s="1"/>
  <c r="N169" i="1"/>
  <c r="AB98" i="2"/>
  <c r="AD98" i="2" s="1"/>
  <c r="W108" i="2"/>
  <c r="X108" i="2" s="1"/>
  <c r="W167" i="2"/>
  <c r="X167" i="2" s="1"/>
  <c r="W68" i="2"/>
  <c r="X68" i="2" s="1"/>
  <c r="W53" i="2"/>
  <c r="X53" i="2" s="1"/>
  <c r="W81" i="2"/>
  <c r="X81" i="2" s="1"/>
  <c r="W39" i="2"/>
  <c r="X39" i="2" s="1"/>
  <c r="N182" i="1"/>
  <c r="AB109" i="2"/>
  <c r="AD109" i="2" s="1"/>
  <c r="N195" i="1"/>
  <c r="AB116" i="2"/>
  <c r="AD116" i="2" s="1"/>
  <c r="W84" i="2"/>
  <c r="X84" i="2" s="1"/>
  <c r="W65" i="2"/>
  <c r="X65" i="2" s="1"/>
  <c r="W118" i="2"/>
  <c r="X118" i="2" s="1"/>
  <c r="W51" i="2"/>
  <c r="X51" i="2" s="1"/>
  <c r="W175" i="2"/>
  <c r="X175" i="2" s="1"/>
  <c r="W165" i="2"/>
  <c r="X165" i="2" s="1"/>
  <c r="W74" i="2"/>
  <c r="X74" i="2" s="1"/>
  <c r="W46" i="2"/>
  <c r="X46" i="2" s="1"/>
  <c r="W38" i="2"/>
  <c r="X38" i="2" s="1"/>
  <c r="N183" i="1"/>
  <c r="AB111" i="2"/>
  <c r="AD111" i="2" s="1"/>
  <c r="W114" i="2"/>
  <c r="X114" i="2" s="1"/>
  <c r="N163" i="1"/>
  <c r="AB90" i="2"/>
  <c r="AD90" i="2" s="1"/>
  <c r="AB136" i="2"/>
  <c r="AD136" i="2" s="1"/>
  <c r="AB101" i="2"/>
  <c r="AD101" i="2" s="1"/>
  <c r="W7" i="2"/>
  <c r="X7" i="2" s="1"/>
  <c r="W143" i="2"/>
  <c r="X143" i="2" s="1"/>
  <c r="W151" i="2"/>
  <c r="X151" i="2" s="1"/>
  <c r="AB35" i="2"/>
  <c r="AD35" i="2" s="1"/>
  <c r="N172" i="1"/>
  <c r="AB100" i="2"/>
  <c r="AD100" i="2" s="1"/>
  <c r="AB177" i="2"/>
  <c r="AD177" i="2" s="1"/>
  <c r="AB69" i="2"/>
  <c r="AD69" i="2" s="1"/>
  <c r="AB48" i="2"/>
  <c r="AD48" i="2" s="1"/>
  <c r="AB79" i="2"/>
  <c r="AD79" i="2" s="1"/>
  <c r="AB57" i="2"/>
  <c r="AD57" i="2" s="1"/>
  <c r="AB96" i="2"/>
  <c r="AD96" i="2" s="1"/>
  <c r="AB173" i="2"/>
  <c r="AD173" i="2" s="1"/>
  <c r="AB44" i="2"/>
  <c r="AD44" i="2" s="1"/>
  <c r="AB73" i="2"/>
  <c r="AD73" i="2" s="1"/>
  <c r="AB171" i="2"/>
  <c r="AD171" i="2" s="1"/>
  <c r="AB89" i="2"/>
  <c r="AD89" i="2" s="1"/>
  <c r="N185" i="1"/>
  <c r="AB113" i="2"/>
  <c r="AD113" i="2" s="1"/>
  <c r="AB167" i="2"/>
  <c r="AD167" i="2" s="1"/>
  <c r="W109" i="2"/>
  <c r="X109" i="2" s="1"/>
  <c r="AB59" i="2"/>
  <c r="AD59" i="2" s="1"/>
  <c r="AB78" i="2"/>
  <c r="AD78" i="2" s="1"/>
  <c r="AB119" i="2"/>
  <c r="AD119" i="2" s="1"/>
  <c r="AB49" i="2"/>
  <c r="AD49" i="2" s="1"/>
  <c r="AB176" i="2"/>
  <c r="AD176" i="2" s="1"/>
  <c r="AB66" i="2"/>
  <c r="AD66" i="2" s="1"/>
  <c r="AB85" i="2"/>
  <c r="AD85" i="2" s="1"/>
  <c r="AB172" i="2"/>
  <c r="AD172" i="2" s="1"/>
  <c r="AB43" i="2"/>
  <c r="AD43" i="2" s="1"/>
  <c r="N50" i="1"/>
  <c r="AB63" i="2"/>
  <c r="AD63" i="2" s="1"/>
  <c r="AB94" i="2"/>
  <c r="AD94" i="2" s="1"/>
  <c r="AB163" i="2"/>
  <c r="AD163" i="2" s="1"/>
  <c r="AB36" i="2"/>
  <c r="AD36" i="2" s="1"/>
  <c r="W97" i="2"/>
  <c r="X97" i="2" s="1"/>
  <c r="W139" i="2"/>
  <c r="X139" i="2" s="1"/>
  <c r="AB37" i="2"/>
  <c r="AD37" i="2" s="1"/>
  <c r="AR37" i="2" s="1"/>
  <c r="AB12" i="2"/>
  <c r="AD12" i="2" s="1"/>
  <c r="AB7" i="2"/>
  <c r="AD7" i="2" s="1"/>
  <c r="AR7" i="2" s="1"/>
  <c r="AB143" i="2"/>
  <c r="AD143" i="2" s="1"/>
  <c r="AB151" i="2"/>
  <c r="AD151" i="2" s="1"/>
  <c r="AB39" i="2"/>
  <c r="AD39" i="2" s="1"/>
  <c r="W12" i="2"/>
  <c r="X12" i="2" s="1"/>
  <c r="W163" i="2"/>
  <c r="X163" i="2" s="1"/>
  <c r="W63" i="2"/>
  <c r="X63" i="2" s="1"/>
  <c r="W94" i="2"/>
  <c r="X94" i="2" s="1"/>
  <c r="W36" i="2"/>
  <c r="X36" i="2" s="1"/>
  <c r="W2" i="2"/>
  <c r="X2" i="2" s="1"/>
  <c r="W3" i="2"/>
  <c r="X3" i="2" s="1"/>
  <c r="W37" i="2"/>
  <c r="X37" i="2" s="1"/>
  <c r="AA37" i="2" s="1"/>
  <c r="N173" i="1"/>
  <c r="AB25" i="2"/>
  <c r="AD25" i="2" s="1"/>
  <c r="W23" i="2"/>
  <c r="X23" i="2" s="1"/>
  <c r="N170" i="1"/>
  <c r="AB3" i="2"/>
  <c r="AD3" i="2" s="1"/>
  <c r="N267" i="1"/>
  <c r="AF134" i="2" s="1"/>
  <c r="AH134" i="2" s="1"/>
  <c r="AB23" i="2"/>
  <c r="AD23" i="2" s="1"/>
  <c r="AB2" i="2"/>
  <c r="AD2" i="2" s="1"/>
  <c r="W25" i="2"/>
  <c r="X25" i="2" s="1"/>
  <c r="N191" i="1"/>
  <c r="AF357" i="2" s="1"/>
  <c r="AH357" i="2" s="1"/>
  <c r="N9" i="1"/>
  <c r="N245" i="1"/>
  <c r="AF154" i="2" s="1"/>
  <c r="AH154" i="2" s="1"/>
  <c r="N83" i="1"/>
  <c r="AF393" i="2" s="1"/>
  <c r="AH393" i="2" s="1"/>
  <c r="N154" i="1"/>
  <c r="N268" i="1"/>
  <c r="N123" i="1"/>
  <c r="N293" i="1"/>
  <c r="N162" i="1"/>
  <c r="N122" i="1"/>
  <c r="N104" i="1"/>
  <c r="N218" i="1"/>
  <c r="N257" i="1"/>
  <c r="N318" i="1"/>
  <c r="N291" i="1"/>
  <c r="N58" i="1"/>
  <c r="N316" i="1"/>
  <c r="N208" i="1"/>
  <c r="AF360" i="2" s="1"/>
  <c r="AH360" i="2" s="1"/>
  <c r="N117" i="1"/>
  <c r="N212" i="1"/>
  <c r="N187" i="1"/>
  <c r="N216" i="1"/>
  <c r="N67" i="1"/>
  <c r="N288" i="1"/>
  <c r="N65" i="1"/>
  <c r="N190" i="1"/>
  <c r="AF223" i="2" s="1"/>
  <c r="AH223" i="2" s="1"/>
  <c r="N161" i="1"/>
  <c r="AF330" i="2" s="1"/>
  <c r="AH330" i="2" s="1"/>
  <c r="N90" i="1"/>
  <c r="N193" i="1"/>
  <c r="AF359" i="2" s="1"/>
  <c r="AH359" i="2" s="1"/>
  <c r="N283" i="1"/>
  <c r="N220" i="1"/>
  <c r="N207" i="1"/>
  <c r="N150" i="1"/>
  <c r="N151" i="1"/>
  <c r="N116" i="1"/>
  <c r="N98" i="1"/>
  <c r="N211" i="1"/>
  <c r="N209" i="1"/>
  <c r="AF361" i="2" s="1"/>
  <c r="AH361" i="2" s="1"/>
  <c r="N148" i="1"/>
  <c r="AF426" i="2" s="1"/>
  <c r="AH426" i="2" s="1"/>
  <c r="N244" i="1"/>
  <c r="N157" i="1"/>
  <c r="N199" i="1"/>
  <c r="AF378" i="2" s="1"/>
  <c r="AH378" i="2" s="1"/>
  <c r="N167" i="1"/>
  <c r="N159" i="1"/>
  <c r="N188" i="1"/>
  <c r="N189" i="1"/>
  <c r="N254" i="1"/>
  <c r="N221" i="1"/>
  <c r="N248" i="1"/>
  <c r="N165" i="1"/>
  <c r="N315" i="1"/>
  <c r="N66" i="1"/>
  <c r="N138" i="1"/>
  <c r="N64" i="1"/>
  <c r="N114" i="1"/>
  <c r="N292" i="1"/>
  <c r="N61" i="1"/>
  <c r="AF506" i="2" s="1"/>
  <c r="AH506" i="2" s="1"/>
  <c r="N103" i="1"/>
  <c r="AA395" i="2" l="1"/>
  <c r="AR60" i="2"/>
  <c r="AR1333" i="2"/>
  <c r="AA392" i="2"/>
  <c r="AA333" i="2"/>
  <c r="AA339" i="2"/>
  <c r="AR81" i="2"/>
  <c r="AA235" i="2"/>
  <c r="AA184" i="2"/>
  <c r="AA499" i="2"/>
  <c r="AA393" i="2"/>
  <c r="AR1134" i="2"/>
  <c r="AA378" i="2"/>
  <c r="AR1774" i="2"/>
  <c r="AA391" i="2"/>
  <c r="AM1220" i="2"/>
  <c r="AM1522" i="2"/>
  <c r="AM1232" i="2"/>
  <c r="AM1775" i="2"/>
  <c r="AR1406" i="2"/>
  <c r="AR1522" i="2"/>
  <c r="AU1947" i="2"/>
  <c r="AW1947" i="2" s="1"/>
  <c r="AR975" i="2"/>
  <c r="AM1554" i="2"/>
  <c r="AR997" i="2"/>
  <c r="AU1790" i="2"/>
  <c r="AW1790" i="2" s="1"/>
  <c r="AM1178" i="2"/>
  <c r="AU1552" i="2"/>
  <c r="AW1552" i="2" s="1"/>
  <c r="AA997" i="2"/>
  <c r="AU926" i="2"/>
  <c r="AW926" i="2" s="1"/>
  <c r="AM1949" i="2"/>
  <c r="AM1361" i="2"/>
  <c r="AU1896" i="2"/>
  <c r="AW1896" i="2" s="1"/>
  <c r="AA352" i="2"/>
  <c r="AA927" i="2"/>
  <c r="AU1950" i="2"/>
  <c r="AW1950" i="2" s="1"/>
  <c r="AM1968" i="2"/>
  <c r="AM926" i="2"/>
  <c r="AU1340" i="2"/>
  <c r="AW1340" i="2" s="1"/>
  <c r="AR375" i="2"/>
  <c r="AM1959" i="2"/>
  <c r="AU928" i="2"/>
  <c r="AW928" i="2" s="1"/>
  <c r="AU1427" i="2"/>
  <c r="AW1427" i="2" s="1"/>
  <c r="AM1464" i="2"/>
  <c r="AU322" i="2"/>
  <c r="AW322" i="2" s="1"/>
  <c r="AR1766" i="2"/>
  <c r="AM1948" i="2"/>
  <c r="AM375" i="2"/>
  <c r="AU652" i="2"/>
  <c r="AW652" i="2" s="1"/>
  <c r="AM467" i="2"/>
  <c r="AM1550" i="2"/>
  <c r="AU750" i="2"/>
  <c r="AW750" i="2" s="1"/>
  <c r="AM1950" i="2"/>
  <c r="AU1232" i="2"/>
  <c r="AW1232" i="2" s="1"/>
  <c r="AA1562" i="2"/>
  <c r="AM1403" i="2"/>
  <c r="AU337" i="2"/>
  <c r="AW337" i="2" s="1"/>
  <c r="AM1881" i="2"/>
  <c r="AR298" i="2"/>
  <c r="AU298" i="2"/>
  <c r="AW298" i="2" s="1"/>
  <c r="AU1818" i="2"/>
  <c r="AW1818" i="2" s="1"/>
  <c r="AR1818" i="2"/>
  <c r="AU625" i="2"/>
  <c r="AW625" i="2" s="1"/>
  <c r="AR625" i="2"/>
  <c r="AA1092" i="2"/>
  <c r="AM1092" i="2"/>
  <c r="AR572" i="2"/>
  <c r="AU572" i="2"/>
  <c r="AW572" i="2" s="1"/>
  <c r="AA1688" i="2"/>
  <c r="AM1688" i="2"/>
  <c r="AR1717" i="2"/>
  <c r="AU1717" i="2"/>
  <c r="AW1717" i="2" s="1"/>
  <c r="AA1164" i="2"/>
  <c r="AM1164" i="2"/>
  <c r="AR1722" i="2"/>
  <c r="AU1722" i="2"/>
  <c r="AW1722" i="2" s="1"/>
  <c r="AM1093" i="2"/>
  <c r="AA1093" i="2"/>
  <c r="AA1891" i="2"/>
  <c r="AM1891" i="2"/>
  <c r="AR631" i="2"/>
  <c r="AU631" i="2"/>
  <c r="AW631" i="2" s="1"/>
  <c r="AA1507" i="2"/>
  <c r="AM1507" i="2"/>
  <c r="AR492" i="2"/>
  <c r="AU492" i="2"/>
  <c r="AW492" i="2" s="1"/>
  <c r="AR425" i="2"/>
  <c r="AU425" i="2"/>
  <c r="AW425" i="2" s="1"/>
  <c r="AU1459" i="2"/>
  <c r="AW1459" i="2" s="1"/>
  <c r="AR1459" i="2"/>
  <c r="AR1404" i="2"/>
  <c r="AU1404" i="2"/>
  <c r="AW1404" i="2" s="1"/>
  <c r="AA1832" i="2"/>
  <c r="AM1832" i="2"/>
  <c r="AR1689" i="2"/>
  <c r="AU1689" i="2"/>
  <c r="AW1689" i="2" s="1"/>
  <c r="AA1046" i="2"/>
  <c r="AM1046" i="2"/>
  <c r="AR1542" i="2"/>
  <c r="AU1542" i="2"/>
  <c r="AW1542" i="2" s="1"/>
  <c r="AR1970" i="2"/>
  <c r="AU1970" i="2"/>
  <c r="AW1970" i="2" s="1"/>
  <c r="AA1779" i="2"/>
  <c r="AM1779" i="2"/>
  <c r="AR1795" i="2"/>
  <c r="AU1795" i="2"/>
  <c r="AW1795" i="2" s="1"/>
  <c r="AR1946" i="2"/>
  <c r="AU1946" i="2"/>
  <c r="AW1946" i="2" s="1"/>
  <c r="AA1552" i="2"/>
  <c r="AM1552" i="2"/>
  <c r="AU1053" i="2"/>
  <c r="AW1053" i="2" s="1"/>
  <c r="AR1053" i="2"/>
  <c r="AA940" i="2"/>
  <c r="AM940" i="2"/>
  <c r="AA1586" i="2"/>
  <c r="AM1586" i="2"/>
  <c r="AR1093" i="2"/>
  <c r="AU1093" i="2"/>
  <c r="AW1093" i="2" s="1"/>
  <c r="AA1285" i="2"/>
  <c r="AM1285" i="2"/>
  <c r="AR1908" i="2"/>
  <c r="AU1908" i="2"/>
  <c r="AW1908" i="2" s="1"/>
  <c r="AA1508" i="2"/>
  <c r="AM1508" i="2"/>
  <c r="AA1969" i="2"/>
  <c r="AM1969" i="2"/>
  <c r="AU1797" i="2"/>
  <c r="AW1797" i="2" s="1"/>
  <c r="AR1797" i="2"/>
  <c r="AA792" i="2"/>
  <c r="AM792" i="2"/>
  <c r="AA914" i="2"/>
  <c r="AM914" i="2"/>
  <c r="AR448" i="2"/>
  <c r="AU448" i="2"/>
  <c r="AW448" i="2" s="1"/>
  <c r="AA735" i="2"/>
  <c r="AM735" i="2"/>
  <c r="AA636" i="2"/>
  <c r="AM636" i="2"/>
  <c r="AR1551" i="2"/>
  <c r="AU1551" i="2"/>
  <c r="AW1551" i="2" s="1"/>
  <c r="AR1799" i="2"/>
  <c r="AU1799" i="2"/>
  <c r="AW1799" i="2" s="1"/>
  <c r="AA1340" i="2"/>
  <c r="AM1340" i="2"/>
  <c r="AA1510" i="2"/>
  <c r="AM1510" i="2"/>
  <c r="AU1723" i="2"/>
  <c r="AW1723" i="2" s="1"/>
  <c r="AR1723" i="2"/>
  <c r="AU1688" i="2"/>
  <c r="AW1688" i="2" s="1"/>
  <c r="AR1688" i="2"/>
  <c r="AA1700" i="2"/>
  <c r="AM1700" i="2"/>
  <c r="AR1794" i="2"/>
  <c r="AU1794" i="2"/>
  <c r="AW1794" i="2" s="1"/>
  <c r="AA1300" i="2"/>
  <c r="AM1300" i="2"/>
  <c r="AU1528" i="2"/>
  <c r="AW1528" i="2" s="1"/>
  <c r="AR1528" i="2"/>
  <c r="AR1356" i="2"/>
  <c r="AU1356" i="2"/>
  <c r="AW1356" i="2" s="1"/>
  <c r="AA1765" i="2"/>
  <c r="AM1765" i="2"/>
  <c r="AA1064" i="2"/>
  <c r="AM1064" i="2"/>
  <c r="AR1966" i="2"/>
  <c r="AU1966" i="2"/>
  <c r="AW1966" i="2" s="1"/>
  <c r="AR295" i="2"/>
  <c r="AU295" i="2"/>
  <c r="AW295" i="2" s="1"/>
  <c r="AA1106" i="2"/>
  <c r="AM1106" i="2"/>
  <c r="AR1650" i="2"/>
  <c r="AU1650" i="2"/>
  <c r="AW1650" i="2" s="1"/>
  <c r="AA915" i="2"/>
  <c r="AM915" i="2"/>
  <c r="AR443" i="2"/>
  <c r="AU443" i="2"/>
  <c r="AW443" i="2" s="1"/>
  <c r="AR1652" i="2"/>
  <c r="AU1652" i="2"/>
  <c r="AW1652" i="2" s="1"/>
  <c r="AA1566" i="2"/>
  <c r="AM1566" i="2"/>
  <c r="AA1967" i="2"/>
  <c r="AM1967" i="2"/>
  <c r="AU1106" i="2"/>
  <c r="AW1106" i="2" s="1"/>
  <c r="AR1106" i="2"/>
  <c r="AA1743" i="2"/>
  <c r="AM1743" i="2"/>
  <c r="AU1832" i="2"/>
  <c r="AW1832" i="2" s="1"/>
  <c r="AR1832" i="2"/>
  <c r="AA1800" i="2"/>
  <c r="AM1800" i="2"/>
  <c r="AU1554" i="2"/>
  <c r="AW1554" i="2" s="1"/>
  <c r="AR1554" i="2"/>
  <c r="AA1740" i="2"/>
  <c r="AM1740" i="2"/>
  <c r="AU1929" i="2"/>
  <c r="AW1929" i="2" s="1"/>
  <c r="AR1929" i="2"/>
  <c r="AR271" i="2"/>
  <c r="AU271" i="2"/>
  <c r="AW271" i="2" s="1"/>
  <c r="AR1779" i="2"/>
  <c r="AU1779" i="2"/>
  <c r="AW1779" i="2" s="1"/>
  <c r="AA1718" i="2"/>
  <c r="AM1718" i="2"/>
  <c r="AA1892" i="2"/>
  <c r="AM1892" i="2"/>
  <c r="AR651" i="2"/>
  <c r="AU651" i="2"/>
  <c r="AW651" i="2" s="1"/>
  <c r="AR702" i="2"/>
  <c r="AU702" i="2"/>
  <c r="AW702" i="2" s="1"/>
  <c r="AU1457" i="2"/>
  <c r="AW1457" i="2" s="1"/>
  <c r="AR1457" i="2"/>
  <c r="AR1701" i="2"/>
  <c r="AU1701" i="2"/>
  <c r="AW1701" i="2" s="1"/>
  <c r="AU792" i="2"/>
  <c r="AW792" i="2" s="1"/>
  <c r="AR792" i="2"/>
  <c r="AR1508" i="2"/>
  <c r="AU1508" i="2"/>
  <c r="AW1508" i="2" s="1"/>
  <c r="AU745" i="2"/>
  <c r="AW745" i="2" s="1"/>
  <c r="AR745" i="2"/>
  <c r="AA446" i="2"/>
  <c r="AM446" i="2"/>
  <c r="AU940" i="2"/>
  <c r="AW940" i="2" s="1"/>
  <c r="AR940" i="2"/>
  <c r="AU1507" i="2"/>
  <c r="AW1507" i="2" s="1"/>
  <c r="AR1507" i="2"/>
  <c r="AR1968" i="2"/>
  <c r="AU1968" i="2"/>
  <c r="AW1968" i="2" s="1"/>
  <c r="AA1652" i="2"/>
  <c r="AM1652" i="2"/>
  <c r="AR1894" i="2"/>
  <c r="AU1894" i="2"/>
  <c r="AW1894" i="2" s="1"/>
  <c r="AR1721" i="2"/>
  <c r="AU1721" i="2"/>
  <c r="AW1721" i="2" s="1"/>
  <c r="AA1778" i="2"/>
  <c r="AM1778" i="2"/>
  <c r="AA889" i="2"/>
  <c r="AM889" i="2"/>
  <c r="AR743" i="2"/>
  <c r="AU743" i="2"/>
  <c r="AW743" i="2" s="1"/>
  <c r="AA1801" i="2"/>
  <c r="AM1801" i="2"/>
  <c r="AR300" i="2"/>
  <c r="AU300" i="2"/>
  <c r="AW300" i="2" s="1"/>
  <c r="AA793" i="2"/>
  <c r="AM793" i="2"/>
  <c r="AA1722" i="2"/>
  <c r="AM1722" i="2"/>
  <c r="AU1781" i="2"/>
  <c r="AW1781" i="2" s="1"/>
  <c r="AR1781" i="2"/>
  <c r="AA300" i="2"/>
  <c r="AM300" i="2"/>
  <c r="AR1740" i="2"/>
  <c r="AU1740" i="2"/>
  <c r="AW1740" i="2" s="1"/>
  <c r="AA1551" i="2"/>
  <c r="AM1551" i="2"/>
  <c r="AR1801" i="2"/>
  <c r="AU1801" i="2"/>
  <c r="AW1801" i="2" s="1"/>
  <c r="AR509" i="2"/>
  <c r="AU509" i="2"/>
  <c r="AW509" i="2" s="1"/>
  <c r="AA1782" i="2"/>
  <c r="AM1782" i="2"/>
  <c r="AR469" i="2"/>
  <c r="AU469" i="2"/>
  <c r="AW469" i="2" s="1"/>
  <c r="AR1782" i="2"/>
  <c r="AU1782" i="2"/>
  <c r="AW1782" i="2" s="1"/>
  <c r="AU347" i="2"/>
  <c r="AW347" i="2" s="1"/>
  <c r="AR347" i="2"/>
  <c r="AA1893" i="2"/>
  <c r="AM1893" i="2"/>
  <c r="AA631" i="2"/>
  <c r="AM631" i="2"/>
  <c r="AN382" i="2"/>
  <c r="AA382" i="2"/>
  <c r="AM382" i="2"/>
  <c r="AR1046" i="2"/>
  <c r="AU1046" i="2"/>
  <c r="AW1046" i="2" s="1"/>
  <c r="AU1111" i="2"/>
  <c r="AW1111" i="2" s="1"/>
  <c r="AR1111" i="2"/>
  <c r="AA1548" i="2"/>
  <c r="AM1548" i="2"/>
  <c r="AR1967" i="2"/>
  <c r="AU1967" i="2"/>
  <c r="AW1967" i="2" s="1"/>
  <c r="AR1509" i="2"/>
  <c r="AU1509" i="2"/>
  <c r="AW1509" i="2" s="1"/>
  <c r="AA1528" i="2"/>
  <c r="AM1528" i="2"/>
  <c r="AR382" i="2"/>
  <c r="AU382" i="2"/>
  <c r="AW382" i="2" s="1"/>
  <c r="AU1686" i="2"/>
  <c r="AW1686" i="2" s="1"/>
  <c r="AR1686" i="2"/>
  <c r="AU790" i="2"/>
  <c r="AW790" i="2" s="1"/>
  <c r="AR790" i="2"/>
  <c r="AA1699" i="2"/>
  <c r="AM1699" i="2"/>
  <c r="AU446" i="2"/>
  <c r="AW446" i="2" s="1"/>
  <c r="AR446" i="2"/>
  <c r="AA1107" i="2"/>
  <c r="AM1107" i="2"/>
  <c r="AR1743" i="2"/>
  <c r="AU1743" i="2"/>
  <c r="AW1743" i="2" s="1"/>
  <c r="AA1687" i="2"/>
  <c r="AM1687" i="2"/>
  <c r="AA1650" i="2"/>
  <c r="AM1650" i="2"/>
  <c r="AA751" i="2"/>
  <c r="AM751" i="2"/>
  <c r="AA1895" i="2"/>
  <c r="AM1895" i="2"/>
  <c r="AA750" i="2"/>
  <c r="AM750" i="2"/>
  <c r="AR1742" i="2"/>
  <c r="AU1742" i="2"/>
  <c r="AW1742" i="2" s="1"/>
  <c r="AA1228" i="2"/>
  <c r="AM1228" i="2"/>
  <c r="AA906" i="2"/>
  <c r="AM906" i="2"/>
  <c r="AU1361" i="2"/>
  <c r="AW1361" i="2" s="1"/>
  <c r="AR1361" i="2"/>
  <c r="AA936" i="2"/>
  <c r="AM936" i="2"/>
  <c r="AU1737" i="2"/>
  <c r="AW1737" i="2" s="1"/>
  <c r="AR1737" i="2"/>
  <c r="AR316" i="2"/>
  <c r="AU316" i="2"/>
  <c r="AW316" i="2" s="1"/>
  <c r="AU915" i="2"/>
  <c r="AW915" i="2" s="1"/>
  <c r="AR915" i="2"/>
  <c r="AU1553" i="2"/>
  <c r="AW1553" i="2" s="1"/>
  <c r="AR1553" i="2"/>
  <c r="AR1700" i="2"/>
  <c r="AU1700" i="2"/>
  <c r="AW1700" i="2" s="1"/>
  <c r="AA1812" i="2"/>
  <c r="AM1812" i="2"/>
  <c r="AM1990" i="2"/>
  <c r="AA1990" i="2"/>
  <c r="AR467" i="2"/>
  <c r="AU467" i="2"/>
  <c r="AW467" i="2" s="1"/>
  <c r="AA1966" i="2"/>
  <c r="AM1966" i="2"/>
  <c r="AA1404" i="2"/>
  <c r="AM1404" i="2"/>
  <c r="AM1806" i="2"/>
  <c r="AR914" i="2"/>
  <c r="AU914" i="2"/>
  <c r="AW914" i="2" s="1"/>
  <c r="AR1506" i="2"/>
  <c r="AU1506" i="2"/>
  <c r="AW1506" i="2" s="1"/>
  <c r="AA1952" i="2"/>
  <c r="AM1952" i="2"/>
  <c r="AR1150" i="2"/>
  <c r="AU1150" i="2"/>
  <c r="AW1150" i="2" s="1"/>
  <c r="AU1359" i="2"/>
  <c r="AW1359" i="2" s="1"/>
  <c r="AR1359" i="2"/>
  <c r="AA745" i="2"/>
  <c r="AM745" i="2"/>
  <c r="AA1781" i="2"/>
  <c r="AM1781" i="2"/>
  <c r="AR913" i="2"/>
  <c r="AU913" i="2"/>
  <c r="AW913" i="2" s="1"/>
  <c r="AA1933" i="2"/>
  <c r="AM1933" i="2"/>
  <c r="AA1908" i="2"/>
  <c r="AM1908" i="2"/>
  <c r="AA1094" i="2"/>
  <c r="AM1094" i="2"/>
  <c r="AU397" i="2"/>
  <c r="AW397" i="2" s="1"/>
  <c r="AR397" i="2"/>
  <c r="AA1794" i="2"/>
  <c r="AM1794" i="2"/>
  <c r="AR284" i="2"/>
  <c r="AU284" i="2"/>
  <c r="AW284" i="2" s="1"/>
  <c r="AA425" i="2"/>
  <c r="AM425" i="2"/>
  <c r="AA397" i="2"/>
  <c r="AM397" i="2"/>
  <c r="AR358" i="2"/>
  <c r="AU358" i="2"/>
  <c r="AW358" i="2" s="1"/>
  <c r="AU1651" i="2"/>
  <c r="AW1651" i="2" s="1"/>
  <c r="AR1651" i="2"/>
  <c r="AA1830" i="2"/>
  <c r="AM1830" i="2"/>
  <c r="AA1199" i="2"/>
  <c r="AM1199" i="2"/>
  <c r="AA1896" i="2"/>
  <c r="AM1896" i="2"/>
  <c r="AR744" i="2"/>
  <c r="AU744" i="2"/>
  <c r="AW744" i="2" s="1"/>
  <c r="AA448" i="2"/>
  <c r="AM448" i="2"/>
  <c r="AM469" i="2"/>
  <c r="AA469" i="2"/>
  <c r="AR1911" i="2"/>
  <c r="AU1911" i="2"/>
  <c r="AW1911" i="2" s="1"/>
  <c r="AA1780" i="2"/>
  <c r="AM1780" i="2"/>
  <c r="AR1949" i="2"/>
  <c r="AU1949" i="2"/>
  <c r="AW1949" i="2" s="1"/>
  <c r="AR1699" i="2"/>
  <c r="AU1699" i="2"/>
  <c r="AW1699" i="2" s="1"/>
  <c r="AA1831" i="2"/>
  <c r="AM1831" i="2"/>
  <c r="AU1566" i="2"/>
  <c r="AW1566" i="2" s="1"/>
  <c r="AR1566" i="2"/>
  <c r="AR460" i="2"/>
  <c r="AU460" i="2"/>
  <c r="AW460" i="2" s="1"/>
  <c r="AR936" i="2"/>
  <c r="AU936" i="2"/>
  <c r="AW936" i="2" s="1"/>
  <c r="AR1455" i="2"/>
  <c r="AU1455" i="2"/>
  <c r="AW1455" i="2" s="1"/>
  <c r="AR584" i="2"/>
  <c r="AU584" i="2"/>
  <c r="AW584" i="2" s="1"/>
  <c r="AA1405" i="2"/>
  <c r="AM1405" i="2"/>
  <c r="AU372" i="2"/>
  <c r="AW372" i="2" s="1"/>
  <c r="AR372" i="2"/>
  <c r="AR1990" i="2"/>
  <c r="AU1990" i="2"/>
  <c r="AW1990" i="2" s="1"/>
  <c r="AA555" i="2"/>
  <c r="AM555" i="2"/>
  <c r="AA390" i="2"/>
  <c r="AM390" i="2"/>
  <c r="AA1053" i="2"/>
  <c r="AM1053" i="2"/>
  <c r="AA576" i="2"/>
  <c r="AM576" i="2"/>
  <c r="AA337" i="2"/>
  <c r="AM337" i="2"/>
  <c r="AA369" i="2"/>
  <c r="AM369" i="2"/>
  <c r="AR735" i="2"/>
  <c r="AU735" i="2"/>
  <c r="AW735" i="2" s="1"/>
  <c r="AA1934" i="2"/>
  <c r="AM1934" i="2"/>
  <c r="AR1989" i="2"/>
  <c r="AU1989" i="2"/>
  <c r="AW1989" i="2" s="1"/>
  <c r="AR1880" i="2"/>
  <c r="AU1880" i="2"/>
  <c r="AW1880" i="2" s="1"/>
  <c r="AU1648" i="2"/>
  <c r="AW1648" i="2" s="1"/>
  <c r="AR1648" i="2"/>
  <c r="AR1199" i="2"/>
  <c r="AU1199" i="2"/>
  <c r="AW1199" i="2" s="1"/>
  <c r="AA1946" i="2"/>
  <c r="AM1946" i="2"/>
  <c r="AU1777" i="2"/>
  <c r="AW1777" i="2" s="1"/>
  <c r="AR1777" i="2"/>
  <c r="AA1762" i="2"/>
  <c r="AM1762" i="2"/>
  <c r="AU1780" i="2"/>
  <c r="AW1780" i="2" s="1"/>
  <c r="AR1780" i="2"/>
  <c r="AU1936" i="2"/>
  <c r="AW1936" i="2" s="1"/>
  <c r="AR1936" i="2"/>
  <c r="AU520" i="2"/>
  <c r="AW520" i="2" s="1"/>
  <c r="AR520" i="2"/>
  <c r="AR1800" i="2"/>
  <c r="AU1800" i="2"/>
  <c r="AW1800" i="2" s="1"/>
  <c r="AR1685" i="2"/>
  <c r="AU1685" i="2"/>
  <c r="AW1685" i="2" s="1"/>
  <c r="AA504" i="2"/>
  <c r="AM504" i="2"/>
  <c r="AR504" i="2"/>
  <c r="AU504" i="2"/>
  <c r="AW504" i="2" s="1"/>
  <c r="AR782" i="2"/>
  <c r="AU782" i="2"/>
  <c r="AW782" i="2" s="1"/>
  <c r="AR1830" i="2"/>
  <c r="AU1830" i="2"/>
  <c r="AW1830" i="2" s="1"/>
  <c r="AA1935" i="2"/>
  <c r="AM1935" i="2"/>
  <c r="AA1457" i="2"/>
  <c r="AM1457" i="2"/>
  <c r="AR1965" i="2"/>
  <c r="AU1965" i="2"/>
  <c r="AW1965" i="2" s="1"/>
  <c r="AR793" i="2"/>
  <c r="AU793" i="2"/>
  <c r="AW793" i="2" s="1"/>
  <c r="AA1766" i="2"/>
  <c r="AM1766" i="2"/>
  <c r="AR356" i="2"/>
  <c r="AU356" i="2"/>
  <c r="AW356" i="2" s="1"/>
  <c r="AA1406" i="2"/>
  <c r="AM1406" i="2"/>
  <c r="AM1356" i="2"/>
  <c r="AA1356" i="2"/>
  <c r="AU1881" i="2"/>
  <c r="AW1881" i="2" s="1"/>
  <c r="AR1881" i="2"/>
  <c r="AA356" i="2"/>
  <c r="AM356" i="2"/>
  <c r="AA1066" i="2"/>
  <c r="AM1066" i="2"/>
  <c r="AA1553" i="2"/>
  <c r="AM1553" i="2"/>
  <c r="AA1150" i="2"/>
  <c r="AM1150" i="2"/>
  <c r="AA1648" i="2"/>
  <c r="AM1648" i="2"/>
  <c r="AU327" i="2"/>
  <c r="AW327" i="2" s="1"/>
  <c r="AR327" i="2"/>
  <c r="AR1814" i="2"/>
  <c r="AU1814" i="2"/>
  <c r="AW1814" i="2" s="1"/>
  <c r="AA1506" i="2"/>
  <c r="AM1506" i="2"/>
  <c r="AR1762" i="2"/>
  <c r="AU1762" i="2"/>
  <c r="AW1762" i="2" s="1"/>
  <c r="AA1818" i="2"/>
  <c r="AM1818" i="2"/>
  <c r="AR1698" i="2"/>
  <c r="AU1698" i="2"/>
  <c r="AW1698" i="2" s="1"/>
  <c r="AR303" i="2"/>
  <c r="AU303" i="2"/>
  <c r="AW303" i="2" s="1"/>
  <c r="AA1894" i="2"/>
  <c r="AM1894" i="2"/>
  <c r="AU636" i="2"/>
  <c r="AW636" i="2" s="1"/>
  <c r="AR636" i="2"/>
  <c r="AR889" i="2"/>
  <c r="AU889" i="2"/>
  <c r="AW889" i="2" s="1"/>
  <c r="AA1737" i="2"/>
  <c r="AM1737" i="2"/>
  <c r="AU1110" i="2"/>
  <c r="AW1110" i="2" s="1"/>
  <c r="AR1110" i="2"/>
  <c r="AU1405" i="2"/>
  <c r="AW1405" i="2" s="1"/>
  <c r="AR1405" i="2"/>
  <c r="AR390" i="2"/>
  <c r="AU390" i="2"/>
  <c r="AW390" i="2" s="1"/>
  <c r="AR1510" i="2"/>
  <c r="AU1510" i="2"/>
  <c r="AW1510" i="2" s="1"/>
  <c r="AU1548" i="2"/>
  <c r="AW1548" i="2" s="1"/>
  <c r="AR1548" i="2"/>
  <c r="AA295" i="2"/>
  <c r="AM295" i="2"/>
  <c r="AA928" i="2"/>
  <c r="AM928" i="2"/>
  <c r="AA1739" i="2"/>
  <c r="AM1739" i="2"/>
  <c r="AR1891" i="2"/>
  <c r="AU1891" i="2"/>
  <c r="AW1891" i="2" s="1"/>
  <c r="AU1069" i="2"/>
  <c r="AW1069" i="2" s="1"/>
  <c r="AR1069" i="2"/>
  <c r="AR1300" i="2"/>
  <c r="AU1300" i="2"/>
  <c r="AW1300" i="2" s="1"/>
  <c r="AA1359" i="2"/>
  <c r="AM1359" i="2"/>
  <c r="AR1284" i="2"/>
  <c r="AU1284" i="2"/>
  <c r="AW1284" i="2" s="1"/>
  <c r="AR1220" i="2"/>
  <c r="AU1220" i="2"/>
  <c r="AW1220" i="2" s="1"/>
  <c r="AA625" i="2"/>
  <c r="AM625" i="2"/>
  <c r="AM284" i="2"/>
  <c r="AA284" i="2"/>
  <c r="AA1284" i="2"/>
  <c r="AM1284" i="2"/>
  <c r="AA791" i="2"/>
  <c r="AM791" i="2"/>
  <c r="AA1768" i="2"/>
  <c r="AM1768" i="2"/>
  <c r="AN274" i="2"/>
  <c r="AA274" i="2"/>
  <c r="AM274" i="2"/>
  <c r="AA783" i="2"/>
  <c r="AM783" i="2"/>
  <c r="AA1111" i="2"/>
  <c r="AM1111" i="2"/>
  <c r="AR1764" i="2"/>
  <c r="AU1764" i="2"/>
  <c r="AW1764" i="2" s="1"/>
  <c r="AR1812" i="2"/>
  <c r="AU1812" i="2"/>
  <c r="AW1812" i="2" s="1"/>
  <c r="AR369" i="2"/>
  <c r="AU369" i="2"/>
  <c r="AW369" i="2" s="1"/>
  <c r="AA1698" i="2"/>
  <c r="AM1698" i="2"/>
  <c r="AR1763" i="2"/>
  <c r="AU1763" i="2"/>
  <c r="AW1763" i="2" s="1"/>
  <c r="AA1717" i="2"/>
  <c r="AM1717" i="2"/>
  <c r="AA1797" i="2"/>
  <c r="AM1797" i="2"/>
  <c r="AA1657" i="2"/>
  <c r="AM1657" i="2"/>
  <c r="AA1741" i="2"/>
  <c r="AM1741" i="2"/>
  <c r="AR1164" i="2"/>
  <c r="AU1164" i="2"/>
  <c r="AW1164" i="2" s="1"/>
  <c r="AA1799" i="2"/>
  <c r="AM1799" i="2"/>
  <c r="AA1911" i="2"/>
  <c r="AM1911" i="2"/>
  <c r="AA1542" i="2"/>
  <c r="AM1542" i="2"/>
  <c r="AR1969" i="2"/>
  <c r="AU1969" i="2"/>
  <c r="AW1969" i="2" s="1"/>
  <c r="AU576" i="2"/>
  <c r="AW576" i="2" s="1"/>
  <c r="AR576" i="2"/>
  <c r="AM358" i="2"/>
  <c r="AA358" i="2"/>
  <c r="AA790" i="2"/>
  <c r="AM790" i="2"/>
  <c r="AU1092" i="2"/>
  <c r="AW1092" i="2" s="1"/>
  <c r="AR1092" i="2"/>
  <c r="AA1814" i="2"/>
  <c r="AM1814" i="2"/>
  <c r="AA298" i="2"/>
  <c r="AM298" i="2"/>
  <c r="AA1742" i="2"/>
  <c r="AM1742" i="2"/>
  <c r="AA492" i="2"/>
  <c r="AM492" i="2"/>
  <c r="AA1795" i="2"/>
  <c r="AM1795" i="2"/>
  <c r="AR1178" i="2"/>
  <c r="AU1178" i="2"/>
  <c r="AW1178" i="2" s="1"/>
  <c r="AA1689" i="2"/>
  <c r="AM1689" i="2"/>
  <c r="AA1686" i="2"/>
  <c r="AM1686" i="2"/>
  <c r="AA743" i="2"/>
  <c r="AM743" i="2"/>
  <c r="AU1833" i="2"/>
  <c r="AW1833" i="2" s="1"/>
  <c r="AR1833" i="2"/>
  <c r="AA1767" i="2"/>
  <c r="AM1767" i="2"/>
  <c r="AR1831" i="2"/>
  <c r="AU1831" i="2"/>
  <c r="AW1831" i="2" s="1"/>
  <c r="AR791" i="2"/>
  <c r="AU791" i="2"/>
  <c r="AW791" i="2" s="1"/>
  <c r="AA744" i="2"/>
  <c r="AM744" i="2"/>
  <c r="AR1741" i="2"/>
  <c r="AU1741" i="2"/>
  <c r="AW1741" i="2" s="1"/>
  <c r="AA460" i="2"/>
  <c r="AM460" i="2"/>
  <c r="AU1767" i="2"/>
  <c r="AW1767" i="2" s="1"/>
  <c r="AR1767" i="2"/>
  <c r="AR1718" i="2"/>
  <c r="AU1718" i="2"/>
  <c r="AW1718" i="2" s="1"/>
  <c r="AR1768" i="2"/>
  <c r="AU1768" i="2"/>
  <c r="AW1768" i="2" s="1"/>
  <c r="AU1765" i="2"/>
  <c r="AW1765" i="2" s="1"/>
  <c r="AR1765" i="2"/>
  <c r="AA1701" i="2"/>
  <c r="AM1701" i="2"/>
  <c r="AA1459" i="2"/>
  <c r="AM1459" i="2"/>
  <c r="AR1934" i="2"/>
  <c r="AU1934" i="2"/>
  <c r="AW1934" i="2" s="1"/>
  <c r="AR1285" i="2"/>
  <c r="AU1285" i="2"/>
  <c r="AW1285" i="2" s="1"/>
  <c r="AA589" i="2"/>
  <c r="AM589" i="2"/>
  <c r="AA1723" i="2"/>
  <c r="AM1723" i="2"/>
  <c r="AA443" i="2"/>
  <c r="AM443" i="2"/>
  <c r="AR1933" i="2"/>
  <c r="AU1933" i="2"/>
  <c r="AW1933" i="2" s="1"/>
  <c r="AA1880" i="2"/>
  <c r="AM1880" i="2"/>
  <c r="AA372" i="2"/>
  <c r="AM372" i="2"/>
  <c r="AR1586" i="2"/>
  <c r="AU1586" i="2"/>
  <c r="AW1586" i="2" s="1"/>
  <c r="AA1833" i="2"/>
  <c r="AM1833" i="2"/>
  <c r="AA1936" i="2"/>
  <c r="AM1936" i="2"/>
  <c r="AA1989" i="2"/>
  <c r="AM1989" i="2"/>
  <c r="AR1091" i="2"/>
  <c r="AU1091" i="2"/>
  <c r="AW1091" i="2" s="1"/>
  <c r="AA1651" i="2"/>
  <c r="AM1651" i="2"/>
  <c r="AR906" i="2"/>
  <c r="AU906" i="2"/>
  <c r="AW906" i="2" s="1"/>
  <c r="AU703" i="2"/>
  <c r="AW703" i="2" s="1"/>
  <c r="AR703" i="2"/>
  <c r="AR1935" i="2"/>
  <c r="AU1935" i="2"/>
  <c r="AW1935" i="2" s="1"/>
  <c r="AR274" i="2"/>
  <c r="AU274" i="2"/>
  <c r="AW274" i="2" s="1"/>
  <c r="AR1094" i="2"/>
  <c r="AU1094" i="2"/>
  <c r="AW1094" i="2" s="1"/>
  <c r="AA1777" i="2"/>
  <c r="AM1777" i="2"/>
  <c r="AR1778" i="2"/>
  <c r="AU1778" i="2"/>
  <c r="AW1778" i="2" s="1"/>
  <c r="AR1107" i="2"/>
  <c r="AU1107" i="2"/>
  <c r="AW1107" i="2" s="1"/>
  <c r="AA1069" i="2"/>
  <c r="AM1069" i="2"/>
  <c r="AA303" i="2"/>
  <c r="AM303" i="2"/>
  <c r="AA1091" i="2"/>
  <c r="AM1091" i="2"/>
  <c r="AR352" i="2"/>
  <c r="AU352" i="2"/>
  <c r="AW352" i="2" s="1"/>
  <c r="AA271" i="2"/>
  <c r="AM271" i="2"/>
  <c r="AA1929" i="2"/>
  <c r="AM1929" i="2"/>
  <c r="AA520" i="2"/>
  <c r="AM520" i="2"/>
  <c r="AR1687" i="2"/>
  <c r="AU1687" i="2"/>
  <c r="AW1687" i="2" s="1"/>
  <c r="AA572" i="2"/>
  <c r="AM572" i="2"/>
  <c r="AA1965" i="2"/>
  <c r="AM1965" i="2"/>
  <c r="AR1064" i="2"/>
  <c r="AU1064" i="2"/>
  <c r="AW1064" i="2" s="1"/>
  <c r="AA1764" i="2"/>
  <c r="AM1764" i="2"/>
  <c r="AA782" i="2"/>
  <c r="AM782" i="2"/>
  <c r="AU555" i="2"/>
  <c r="AW555" i="2" s="1"/>
  <c r="AR555" i="2"/>
  <c r="AR1798" i="2"/>
  <c r="AU1798" i="2"/>
  <c r="AW1798" i="2" s="1"/>
  <c r="AR1893" i="2"/>
  <c r="AU1893" i="2"/>
  <c r="AW1893" i="2" s="1"/>
  <c r="AA509" i="2"/>
  <c r="AM509" i="2"/>
  <c r="AR1952" i="2"/>
  <c r="AU1952" i="2"/>
  <c r="AW1952" i="2" s="1"/>
  <c r="AA347" i="2"/>
  <c r="AM347" i="2"/>
  <c r="AA1951" i="2"/>
  <c r="AM1951" i="2"/>
  <c r="AU1739" i="2"/>
  <c r="AW1739" i="2" s="1"/>
  <c r="AR1739" i="2"/>
  <c r="AR783" i="2"/>
  <c r="AU783" i="2"/>
  <c r="AW783" i="2" s="1"/>
  <c r="AU751" i="2"/>
  <c r="AW751" i="2" s="1"/>
  <c r="AR751" i="2"/>
  <c r="AA327" i="2"/>
  <c r="AM327" i="2"/>
  <c r="AA1110" i="2"/>
  <c r="AM1110" i="2"/>
  <c r="AA1798" i="2"/>
  <c r="AM1798" i="2"/>
  <c r="AA652" i="2"/>
  <c r="AM652" i="2"/>
  <c r="AR1719" i="2"/>
  <c r="AU1719" i="2"/>
  <c r="AW1719" i="2" s="1"/>
  <c r="AA1970" i="2"/>
  <c r="AM1970" i="2"/>
  <c r="AA651" i="2"/>
  <c r="AM651" i="2"/>
  <c r="AU1657" i="2"/>
  <c r="AW1657" i="2" s="1"/>
  <c r="AR1657" i="2"/>
  <c r="AA1719" i="2"/>
  <c r="AM1719" i="2"/>
  <c r="AA1721" i="2"/>
  <c r="AM1721" i="2"/>
  <c r="AU1892" i="2"/>
  <c r="AW1892" i="2" s="1"/>
  <c r="AR1892" i="2"/>
  <c r="AA1685" i="2"/>
  <c r="AM1685" i="2"/>
  <c r="AR1895" i="2"/>
  <c r="AU1895" i="2"/>
  <c r="AW1895" i="2" s="1"/>
  <c r="AA584" i="2"/>
  <c r="AM584" i="2"/>
  <c r="AR1228" i="2"/>
  <c r="AU1228" i="2"/>
  <c r="AW1228" i="2" s="1"/>
  <c r="AA703" i="2"/>
  <c r="AM703" i="2"/>
  <c r="AA913" i="2"/>
  <c r="AM913" i="2"/>
  <c r="AA1763" i="2"/>
  <c r="AM1763" i="2"/>
  <c r="AU1951" i="2"/>
  <c r="AW1951" i="2" s="1"/>
  <c r="AR1951" i="2"/>
  <c r="AA702" i="2"/>
  <c r="AM702" i="2"/>
  <c r="AA316" i="2"/>
  <c r="AM316" i="2"/>
  <c r="AR589" i="2"/>
  <c r="AU589" i="2"/>
  <c r="AW589" i="2" s="1"/>
  <c r="AA1509" i="2"/>
  <c r="AM1509" i="2"/>
  <c r="AR1066" i="2"/>
  <c r="AU1066" i="2"/>
  <c r="AW1066" i="2" s="1"/>
  <c r="AM1789" i="2"/>
  <c r="AM1904" i="2"/>
  <c r="AR1888" i="2"/>
  <c r="AM1807" i="2"/>
  <c r="AA1745" i="2"/>
  <c r="AU1802" i="2"/>
  <c r="AW1802" i="2" s="1"/>
  <c r="AR1748" i="2"/>
  <c r="AM1811" i="2"/>
  <c r="AU1959" i="2"/>
  <c r="AW1959" i="2" s="1"/>
  <c r="AU1745" i="2"/>
  <c r="AW1745" i="2" s="1"/>
  <c r="AR1986" i="2"/>
  <c r="AR1961" i="2"/>
  <c r="AM1905" i="2"/>
  <c r="AM637" i="2"/>
  <c r="AU1958" i="2"/>
  <c r="AW1958" i="2" s="1"/>
  <c r="AU1889" i="2"/>
  <c r="AW1889" i="2" s="1"/>
  <c r="AR1751" i="2"/>
  <c r="AU1979" i="2"/>
  <c r="AW1979" i="2" s="1"/>
  <c r="AR1962" i="2"/>
  <c r="AR1725" i="2"/>
  <c r="AR1694" i="2"/>
  <c r="AA1888" i="2"/>
  <c r="AM1888" i="2"/>
  <c r="AR1829" i="2"/>
  <c r="AU1829" i="2"/>
  <c r="AW1829" i="2" s="1"/>
  <c r="AU1734" i="2"/>
  <c r="AW1734" i="2" s="1"/>
  <c r="AR1734" i="2"/>
  <c r="AR1729" i="2"/>
  <c r="AU1729" i="2"/>
  <c r="AW1729" i="2" s="1"/>
  <c r="AA1912" i="2"/>
  <c r="AM1912" i="2"/>
  <c r="AR1806" i="2"/>
  <c r="AU1806" i="2"/>
  <c r="AW1806" i="2" s="1"/>
  <c r="AU1960" i="2"/>
  <c r="AW1960" i="2" s="1"/>
  <c r="AR1960" i="2"/>
  <c r="AR1971" i="2"/>
  <c r="AU1971" i="2"/>
  <c r="AW1971" i="2" s="1"/>
  <c r="AR1786" i="2"/>
  <c r="AU1786" i="2"/>
  <c r="AW1786" i="2" s="1"/>
  <c r="AA1727" i="2"/>
  <c r="AM1727" i="2"/>
  <c r="AA1820" i="2"/>
  <c r="AM1820" i="2"/>
  <c r="AR1770" i="2"/>
  <c r="AU1770" i="2"/>
  <c r="AW1770" i="2" s="1"/>
  <c r="AR1901" i="2"/>
  <c r="AU1901" i="2"/>
  <c r="AW1901" i="2" s="1"/>
  <c r="AR1976" i="2"/>
  <c r="AU1976" i="2"/>
  <c r="AW1976" i="2" s="1"/>
  <c r="AA1829" i="2"/>
  <c r="AM1829" i="2"/>
  <c r="AU1709" i="2"/>
  <c r="AW1709" i="2" s="1"/>
  <c r="AR1709" i="2"/>
  <c r="AA1695" i="2"/>
  <c r="AM1695" i="2"/>
  <c r="AA1714" i="2"/>
  <c r="AM1714" i="2"/>
  <c r="AR1727" i="2"/>
  <c r="AU1727" i="2"/>
  <c r="AW1727" i="2" s="1"/>
  <c r="AA1978" i="2"/>
  <c r="AM1978" i="2"/>
  <c r="AR1916" i="2"/>
  <c r="AU1916" i="2"/>
  <c r="AW1916" i="2" s="1"/>
  <c r="AA1953" i="2"/>
  <c r="AM1953" i="2"/>
  <c r="AA1957" i="2"/>
  <c r="AM1957" i="2"/>
  <c r="AR1974" i="2"/>
  <c r="AU1974" i="2"/>
  <c r="AW1974" i="2" s="1"/>
  <c r="AR1837" i="2"/>
  <c r="AU1837" i="2"/>
  <c r="AW1837" i="2" s="1"/>
  <c r="AA1734" i="2"/>
  <c r="AM1734" i="2"/>
  <c r="AA1839" i="2"/>
  <c r="AM1839" i="2"/>
  <c r="AR1973" i="2"/>
  <c r="AU1973" i="2"/>
  <c r="AW1973" i="2" s="1"/>
  <c r="AA1909" i="2"/>
  <c r="AM1909" i="2"/>
  <c r="AU1726" i="2"/>
  <c r="AW1726" i="2" s="1"/>
  <c r="AR1726" i="2"/>
  <c r="AA1716" i="2"/>
  <c r="AM1716" i="2"/>
  <c r="AA1916" i="2"/>
  <c r="AM1916" i="2"/>
  <c r="AA1941" i="2"/>
  <c r="AM1941" i="2"/>
  <c r="AA1976" i="2"/>
  <c r="AM1976" i="2"/>
  <c r="AU1707" i="2"/>
  <c r="AW1707" i="2" s="1"/>
  <c r="AR1707" i="2"/>
  <c r="AA1985" i="2"/>
  <c r="AM1985" i="2"/>
  <c r="AA1708" i="2"/>
  <c r="AM1708" i="2"/>
  <c r="AR1807" i="2"/>
  <c r="AU1807" i="2"/>
  <c r="AW1807" i="2" s="1"/>
  <c r="AA1813" i="2"/>
  <c r="AM1813" i="2"/>
  <c r="AA1963" i="2"/>
  <c r="AM1963" i="2"/>
  <c r="AR1902" i="2"/>
  <c r="AU1902" i="2"/>
  <c r="AW1902" i="2" s="1"/>
  <c r="AR1912" i="2"/>
  <c r="AU1912" i="2"/>
  <c r="AW1912" i="2" s="1"/>
  <c r="AA1770" i="2"/>
  <c r="AM1770" i="2"/>
  <c r="AU1917" i="2"/>
  <c r="AW1917" i="2" s="1"/>
  <c r="AR1917" i="2"/>
  <c r="AA1960" i="2"/>
  <c r="AM1960" i="2"/>
  <c r="AU1819" i="2"/>
  <c r="AW1819" i="2" s="1"/>
  <c r="AR1819" i="2"/>
  <c r="AA1917" i="2"/>
  <c r="AM1917" i="2"/>
  <c r="AA1730" i="2"/>
  <c r="AM1730" i="2"/>
  <c r="AA1746" i="2"/>
  <c r="AM1746" i="2"/>
  <c r="AA1956" i="2"/>
  <c r="AM1956" i="2"/>
  <c r="AR1838" i="2"/>
  <c r="AU1838" i="2"/>
  <c r="AW1838" i="2" s="1"/>
  <c r="AA1785" i="2"/>
  <c r="AM1785" i="2"/>
  <c r="AR1937" i="2"/>
  <c r="AU1937" i="2"/>
  <c r="AW1937" i="2" s="1"/>
  <c r="AA1899" i="2"/>
  <c r="AM1899" i="2"/>
  <c r="AU1749" i="2"/>
  <c r="AW1749" i="2" s="1"/>
  <c r="AR1749" i="2"/>
  <c r="AU1897" i="2"/>
  <c r="AW1897" i="2" s="1"/>
  <c r="AR1897" i="2"/>
  <c r="AR1910" i="2"/>
  <c r="AU1910" i="2"/>
  <c r="AW1910" i="2" s="1"/>
  <c r="AA1729" i="2"/>
  <c r="AM1729" i="2"/>
  <c r="AA1834" i="2"/>
  <c r="AM1834" i="2"/>
  <c r="AR1822" i="2"/>
  <c r="AU1822" i="2"/>
  <c r="AW1822" i="2" s="1"/>
  <c r="AU1731" i="2"/>
  <c r="AW1731" i="2" s="1"/>
  <c r="AR1731" i="2"/>
  <c r="AR1909" i="2"/>
  <c r="AU1909" i="2"/>
  <c r="AW1909" i="2" s="1"/>
  <c r="AA1747" i="2"/>
  <c r="AM1747" i="2"/>
  <c r="AA1826" i="2"/>
  <c r="AM1826" i="2"/>
  <c r="AA1786" i="2"/>
  <c r="AM1786" i="2"/>
  <c r="AA1958" i="2"/>
  <c r="AM1958" i="2"/>
  <c r="AA1987" i="2"/>
  <c r="AM1987" i="2"/>
  <c r="AR1665" i="2"/>
  <c r="AU1665" i="2"/>
  <c r="AW1665" i="2" s="1"/>
  <c r="AA1753" i="2"/>
  <c r="AM1753" i="2"/>
  <c r="AU1985" i="2"/>
  <c r="AW1985" i="2" s="1"/>
  <c r="AR1985" i="2"/>
  <c r="AR1903" i="2"/>
  <c r="AU1903" i="2"/>
  <c r="AW1903" i="2" s="1"/>
  <c r="AU1821" i="2"/>
  <c r="AW1821" i="2" s="1"/>
  <c r="AR1821" i="2"/>
  <c r="AA1983" i="2"/>
  <c r="AM1983" i="2"/>
  <c r="AA1961" i="2"/>
  <c r="AM1961" i="2"/>
  <c r="AA1805" i="2"/>
  <c r="AM1805" i="2"/>
  <c r="AA1750" i="2"/>
  <c r="AM1750" i="2"/>
  <c r="AA1945" i="2"/>
  <c r="AM1945" i="2"/>
  <c r="AA1705" i="2"/>
  <c r="AM1705" i="2"/>
  <c r="AR1841" i="2"/>
  <c r="AU1841" i="2"/>
  <c r="AW1841" i="2" s="1"/>
  <c r="AU1954" i="2"/>
  <c r="AW1954" i="2" s="1"/>
  <c r="AR1954" i="2"/>
  <c r="AA1937" i="2"/>
  <c r="AM1937" i="2"/>
  <c r="AA1696" i="2"/>
  <c r="AM1696" i="2"/>
  <c r="AA1713" i="2"/>
  <c r="AM1713" i="2"/>
  <c r="AA1837" i="2"/>
  <c r="AM1837" i="2"/>
  <c r="AA1819" i="2"/>
  <c r="AM1819" i="2"/>
  <c r="AA1962" i="2"/>
  <c r="AM1962" i="2"/>
  <c r="AU1775" i="2"/>
  <c r="AW1775" i="2" s="1"/>
  <c r="AR1775" i="2"/>
  <c r="AU1944" i="2"/>
  <c r="AW1944" i="2" s="1"/>
  <c r="AR1944" i="2"/>
  <c r="AU1834" i="2"/>
  <c r="AW1834" i="2" s="1"/>
  <c r="AR1834" i="2"/>
  <c r="AR1771" i="2"/>
  <c r="AU1771" i="2"/>
  <c r="AW1771" i="2" s="1"/>
  <c r="AR1899" i="2"/>
  <c r="AU1899" i="2"/>
  <c r="AW1899" i="2" s="1"/>
  <c r="AA1977" i="2"/>
  <c r="AM1977" i="2"/>
  <c r="AR1840" i="2"/>
  <c r="AU1840" i="2"/>
  <c r="AW1840" i="2" s="1"/>
  <c r="AA1784" i="2"/>
  <c r="AM1784" i="2"/>
  <c r="AU1772" i="2"/>
  <c r="AW1772" i="2" s="1"/>
  <c r="AR1772" i="2"/>
  <c r="AR1713" i="2"/>
  <c r="AU1713" i="2"/>
  <c r="AW1713" i="2" s="1"/>
  <c r="AA1910" i="2"/>
  <c r="AM1910" i="2"/>
  <c r="AA1667" i="2"/>
  <c r="AM1667" i="2"/>
  <c r="AU1714" i="2"/>
  <c r="AW1714" i="2" s="1"/>
  <c r="AR1714" i="2"/>
  <c r="AA1707" i="2"/>
  <c r="AM1707" i="2"/>
  <c r="AA1838" i="2"/>
  <c r="AM1838" i="2"/>
  <c r="AU1836" i="2"/>
  <c r="AW1836" i="2" s="1"/>
  <c r="AR1836" i="2"/>
  <c r="AU1842" i="2"/>
  <c r="AW1842" i="2" s="1"/>
  <c r="AR1842" i="2"/>
  <c r="AR1975" i="2"/>
  <c r="AU1975" i="2"/>
  <c r="AW1975" i="2" s="1"/>
  <c r="AR1784" i="2"/>
  <c r="AU1784" i="2"/>
  <c r="AW1784" i="2" s="1"/>
  <c r="AA1726" i="2"/>
  <c r="AM1726" i="2"/>
  <c r="AU1789" i="2"/>
  <c r="AW1789" i="2" s="1"/>
  <c r="AR1789" i="2"/>
  <c r="AA1835" i="2"/>
  <c r="AM1835" i="2"/>
  <c r="AR1716" i="2"/>
  <c r="AU1716" i="2"/>
  <c r="AW1716" i="2" s="1"/>
  <c r="AA1943" i="2"/>
  <c r="AM1943" i="2"/>
  <c r="AA1751" i="2"/>
  <c r="AM1751" i="2"/>
  <c r="AA1979" i="2"/>
  <c r="AM1979" i="2"/>
  <c r="AA1821" i="2"/>
  <c r="AM1821" i="2"/>
  <c r="AA1748" i="2"/>
  <c r="AM1748" i="2"/>
  <c r="AR1826" i="2"/>
  <c r="AU1826" i="2"/>
  <c r="AW1826" i="2" s="1"/>
  <c r="AA1731" i="2"/>
  <c r="AM1731" i="2"/>
  <c r="AR1956" i="2"/>
  <c r="AU1956" i="2"/>
  <c r="AW1956" i="2" s="1"/>
  <c r="AR1827" i="2"/>
  <c r="AU1827" i="2"/>
  <c r="AW1827" i="2" s="1"/>
  <c r="AR1905" i="2"/>
  <c r="AU1905" i="2"/>
  <c r="AW1905" i="2" s="1"/>
  <c r="AR1978" i="2"/>
  <c r="AU1978" i="2"/>
  <c r="AW1978" i="2" s="1"/>
  <c r="AR1708" i="2"/>
  <c r="AU1708" i="2"/>
  <c r="AW1708" i="2" s="1"/>
  <c r="AR1773" i="2"/>
  <c r="AU1773" i="2"/>
  <c r="AW1773" i="2" s="1"/>
  <c r="AR1724" i="2"/>
  <c r="AU1724" i="2"/>
  <c r="AW1724" i="2" s="1"/>
  <c r="AA1889" i="2"/>
  <c r="AM1889" i="2"/>
  <c r="AR1705" i="2"/>
  <c r="AU1705" i="2"/>
  <c r="AW1705" i="2" s="1"/>
  <c r="AR1984" i="2"/>
  <c r="AU1984" i="2"/>
  <c r="AW1984" i="2" s="1"/>
  <c r="AA1903" i="2"/>
  <c r="AM1903" i="2"/>
  <c r="AA1828" i="2"/>
  <c r="AM1828" i="2"/>
  <c r="AA1715" i="2"/>
  <c r="AM1715" i="2"/>
  <c r="AM1897" i="2"/>
  <c r="AA1897" i="2"/>
  <c r="AU1750" i="2"/>
  <c r="AW1750" i="2" s="1"/>
  <c r="AR1750" i="2"/>
  <c r="AA1790" i="2"/>
  <c r="AM1790" i="2"/>
  <c r="AR1557" i="2"/>
  <c r="AA1697" i="2"/>
  <c r="AM1697" i="2"/>
  <c r="AA1840" i="2"/>
  <c r="AM1840" i="2"/>
  <c r="AR1953" i="2"/>
  <c r="AU1953" i="2"/>
  <c r="AW1953" i="2" s="1"/>
  <c r="AA1918" i="2"/>
  <c r="AM1918" i="2"/>
  <c r="AA1738" i="2"/>
  <c r="AM1738" i="2"/>
  <c r="AR1715" i="2"/>
  <c r="AU1715" i="2"/>
  <c r="AW1715" i="2" s="1"/>
  <c r="AU1955" i="2"/>
  <c r="AW1955" i="2" s="1"/>
  <c r="AR1955" i="2"/>
  <c r="AR1941" i="2"/>
  <c r="AU1941" i="2"/>
  <c r="AW1941" i="2" s="1"/>
  <c r="AR1943" i="2"/>
  <c r="AU1943" i="2"/>
  <c r="AW1943" i="2" s="1"/>
  <c r="AR1787" i="2"/>
  <c r="AU1787" i="2"/>
  <c r="AW1787" i="2" s="1"/>
  <c r="AR1983" i="2"/>
  <c r="AU1983" i="2"/>
  <c r="AW1983" i="2" s="1"/>
  <c r="AU1693" i="2"/>
  <c r="AW1693" i="2" s="1"/>
  <c r="AR1693" i="2"/>
  <c r="AA1788" i="2"/>
  <c r="AM1788" i="2"/>
  <c r="AU1900" i="2"/>
  <c r="AW1900" i="2" s="1"/>
  <c r="AR1900" i="2"/>
  <c r="AA1975" i="2"/>
  <c r="AM1975" i="2"/>
  <c r="AU1808" i="2"/>
  <c r="AW1808" i="2" s="1"/>
  <c r="AR1808" i="2"/>
  <c r="AA1776" i="2"/>
  <c r="AM1776" i="2"/>
  <c r="AM1809" i="2"/>
  <c r="AA1809" i="2"/>
  <c r="AR1977" i="2"/>
  <c r="AU1977" i="2"/>
  <c r="AW1977" i="2" s="1"/>
  <c r="AM1571" i="2"/>
  <c r="AA1986" i="2"/>
  <c r="AM1986" i="2"/>
  <c r="AR1843" i="2"/>
  <c r="AU1843" i="2"/>
  <c r="AW1843" i="2" s="1"/>
  <c r="AA1919" i="2"/>
  <c r="AM1919" i="2"/>
  <c r="AA1942" i="2"/>
  <c r="AM1942" i="2"/>
  <c r="AA1771" i="2"/>
  <c r="AM1771" i="2"/>
  <c r="AU1809" i="2"/>
  <c r="AW1809" i="2" s="1"/>
  <c r="AR1809" i="2"/>
  <c r="AA1803" i="2"/>
  <c r="AM1803" i="2"/>
  <c r="AM1841" i="2"/>
  <c r="AA1841" i="2"/>
  <c r="AU1828" i="2"/>
  <c r="AW1828" i="2" s="1"/>
  <c r="AR1828" i="2"/>
  <c r="AR1904" i="2"/>
  <c r="AU1904" i="2"/>
  <c r="AW1904" i="2" s="1"/>
  <c r="AU1746" i="2"/>
  <c r="AW1746" i="2" s="1"/>
  <c r="AR1746" i="2"/>
  <c r="AR1919" i="2"/>
  <c r="AU1919" i="2"/>
  <c r="AW1919" i="2" s="1"/>
  <c r="AR1963" i="2"/>
  <c r="AU1963" i="2"/>
  <c r="AW1963" i="2" s="1"/>
  <c r="AA1749" i="2"/>
  <c r="AM1749" i="2"/>
  <c r="AA1709" i="2"/>
  <c r="AM1709" i="2"/>
  <c r="AU1753" i="2"/>
  <c r="AW1753" i="2" s="1"/>
  <c r="AR1753" i="2"/>
  <c r="AA1944" i="2"/>
  <c r="AM1944" i="2"/>
  <c r="AA1836" i="2"/>
  <c r="AM1836" i="2"/>
  <c r="AA1706" i="2"/>
  <c r="AM1706" i="2"/>
  <c r="AU1730" i="2"/>
  <c r="AW1730" i="2" s="1"/>
  <c r="AR1730" i="2"/>
  <c r="AA1802" i="2"/>
  <c r="AM1802" i="2"/>
  <c r="AR1813" i="2"/>
  <c r="AU1813" i="2"/>
  <c r="AW1813" i="2" s="1"/>
  <c r="AA1666" i="2"/>
  <c r="AM1666" i="2"/>
  <c r="AA1772" i="2"/>
  <c r="AM1772" i="2"/>
  <c r="AA1902" i="2"/>
  <c r="AM1902" i="2"/>
  <c r="AU1918" i="2"/>
  <c r="AW1918" i="2" s="1"/>
  <c r="AR1918" i="2"/>
  <c r="AR1695" i="2"/>
  <c r="AU1695" i="2"/>
  <c r="AW1695" i="2" s="1"/>
  <c r="AR1696" i="2"/>
  <c r="AU1696" i="2"/>
  <c r="AW1696" i="2" s="1"/>
  <c r="AR1835" i="2"/>
  <c r="AU1835" i="2"/>
  <c r="AW1835" i="2" s="1"/>
  <c r="AA1773" i="2"/>
  <c r="AM1773" i="2"/>
  <c r="AR1987" i="2"/>
  <c r="AU1987" i="2"/>
  <c r="AW1987" i="2" s="1"/>
  <c r="AU1805" i="2"/>
  <c r="AW1805" i="2" s="1"/>
  <c r="AR1805" i="2"/>
  <c r="AM1724" i="2"/>
  <c r="AA1724" i="2"/>
  <c r="AA1843" i="2"/>
  <c r="AM1843" i="2"/>
  <c r="AA1973" i="2"/>
  <c r="AM1973" i="2"/>
  <c r="AA1787" i="2"/>
  <c r="AM1787" i="2"/>
  <c r="AA1954" i="2"/>
  <c r="AM1954" i="2"/>
  <c r="AA1725" i="2"/>
  <c r="AM1725" i="2"/>
  <c r="AA1984" i="2"/>
  <c r="AM1984" i="2"/>
  <c r="AA1822" i="2"/>
  <c r="AM1822" i="2"/>
  <c r="AA1971" i="2"/>
  <c r="AM1971" i="2"/>
  <c r="AR1666" i="2"/>
  <c r="AU1666" i="2"/>
  <c r="AW1666" i="2" s="1"/>
  <c r="AR1697" i="2"/>
  <c r="AU1697" i="2"/>
  <c r="AW1697" i="2" s="1"/>
  <c r="AU1667" i="2"/>
  <c r="AW1667" i="2" s="1"/>
  <c r="AR1667" i="2"/>
  <c r="AR1839" i="2"/>
  <c r="AU1839" i="2"/>
  <c r="AW1839" i="2" s="1"/>
  <c r="AR1706" i="2"/>
  <c r="AU1706" i="2"/>
  <c r="AW1706" i="2" s="1"/>
  <c r="AA1842" i="2"/>
  <c r="AM1842" i="2"/>
  <c r="AR1942" i="2"/>
  <c r="AU1942" i="2"/>
  <c r="AW1942" i="2" s="1"/>
  <c r="AR1776" i="2"/>
  <c r="AU1776" i="2"/>
  <c r="AW1776" i="2" s="1"/>
  <c r="AA1693" i="2"/>
  <c r="AM1693" i="2"/>
  <c r="AA1955" i="2"/>
  <c r="AM1955" i="2"/>
  <c r="AA1665" i="2"/>
  <c r="AM1665" i="2"/>
  <c r="AR1738" i="2"/>
  <c r="AU1738" i="2"/>
  <c r="AW1738" i="2" s="1"/>
  <c r="AA1901" i="2"/>
  <c r="AM1901" i="2"/>
  <c r="AA1900" i="2"/>
  <c r="AM1900" i="2"/>
  <c r="AA1694" i="2"/>
  <c r="AM1694" i="2"/>
  <c r="AA1808" i="2"/>
  <c r="AM1808" i="2"/>
  <c r="AU1811" i="2"/>
  <c r="AW1811" i="2" s="1"/>
  <c r="AR1811" i="2"/>
  <c r="AA1974" i="2"/>
  <c r="AM1974" i="2"/>
  <c r="AR1803" i="2"/>
  <c r="AU1803" i="2"/>
  <c r="AW1803" i="2" s="1"/>
  <c r="AU1747" i="2"/>
  <c r="AW1747" i="2" s="1"/>
  <c r="AR1747" i="2"/>
  <c r="AR1820" i="2"/>
  <c r="AU1820" i="2"/>
  <c r="AW1820" i="2" s="1"/>
  <c r="AR1785" i="2"/>
  <c r="AU1785" i="2"/>
  <c r="AW1785" i="2" s="1"/>
  <c r="AU1945" i="2"/>
  <c r="AW1945" i="2" s="1"/>
  <c r="AR1945" i="2"/>
  <c r="AA1774" i="2"/>
  <c r="AM1774" i="2"/>
  <c r="AU1788" i="2"/>
  <c r="AW1788" i="2" s="1"/>
  <c r="AR1788" i="2"/>
  <c r="AR1957" i="2"/>
  <c r="AU1957" i="2"/>
  <c r="AW1957" i="2" s="1"/>
  <c r="AA1827" i="2"/>
  <c r="AM1827" i="2"/>
  <c r="AM1210" i="2"/>
  <c r="AM1226" i="2"/>
  <c r="AR1008" i="2"/>
  <c r="AM659" i="2"/>
  <c r="AM1585" i="2"/>
  <c r="AU756" i="2"/>
  <c r="AW756" i="2" s="1"/>
  <c r="AR674" i="2"/>
  <c r="AU1569" i="2"/>
  <c r="AW1569" i="2" s="1"/>
  <c r="AM964" i="2"/>
  <c r="AM1574" i="2"/>
  <c r="AU1530" i="2"/>
  <c r="AW1530" i="2" s="1"/>
  <c r="AR1531" i="2"/>
  <c r="AU1596" i="2"/>
  <c r="AW1596" i="2" s="1"/>
  <c r="AR1476" i="2"/>
  <c r="AM756" i="2"/>
  <c r="AU964" i="2"/>
  <c r="AW964" i="2" s="1"/>
  <c r="AR1577" i="2"/>
  <c r="AR1562" i="2"/>
  <c r="AU637" i="2"/>
  <c r="AW637" i="2" s="1"/>
  <c r="AM1563" i="2"/>
  <c r="AM1592" i="2"/>
  <c r="AM1556" i="2"/>
  <c r="AM1575" i="2"/>
  <c r="AR1368" i="2"/>
  <c r="AA1579" i="2"/>
  <c r="AR1561" i="2"/>
  <c r="AR1424" i="2"/>
  <c r="AA1583" i="2"/>
  <c r="AR1117" i="2"/>
  <c r="AA1442" i="2"/>
  <c r="AM1569" i="2"/>
  <c r="AM1424" i="2"/>
  <c r="AU1587" i="2"/>
  <c r="AW1587" i="2" s="1"/>
  <c r="AA1081" i="2"/>
  <c r="AA911" i="2"/>
  <c r="AU1573" i="2"/>
  <c r="AW1573" i="2" s="1"/>
  <c r="AU1112" i="2"/>
  <c r="AW1112" i="2" s="1"/>
  <c r="AU1590" i="2"/>
  <c r="AW1590" i="2" s="1"/>
  <c r="AR1081" i="2"/>
  <c r="AU1588" i="2"/>
  <c r="AW1588" i="2" s="1"/>
  <c r="AR1556" i="2"/>
  <c r="AM1098" i="2"/>
  <c r="AM1577" i="2"/>
  <c r="AM1008" i="2"/>
  <c r="AM746" i="2"/>
  <c r="AR772" i="2"/>
  <c r="AR1565" i="2"/>
  <c r="AU1344" i="2"/>
  <c r="AW1344" i="2" s="1"/>
  <c r="AR1226" i="2"/>
  <c r="AR1583" i="2"/>
  <c r="AU1386" i="2"/>
  <c r="AW1386" i="2" s="1"/>
  <c r="AM1561" i="2"/>
  <c r="AM1344" i="2"/>
  <c r="AM1460" i="2"/>
  <c r="AA1212" i="2"/>
  <c r="AM1587" i="2"/>
  <c r="AM1417" i="2"/>
  <c r="AA738" i="2"/>
  <c r="AM738" i="2"/>
  <c r="AU1229" i="2"/>
  <c r="AW1229" i="2" s="1"/>
  <c r="AR1229" i="2"/>
  <c r="AU1572" i="2"/>
  <c r="AW1572" i="2" s="1"/>
  <c r="AR1572" i="2"/>
  <c r="AA1588" i="2"/>
  <c r="AM1588" i="2"/>
  <c r="AA1593" i="2"/>
  <c r="AM1593" i="2"/>
  <c r="AR707" i="2"/>
  <c r="AU707" i="2"/>
  <c r="AW707" i="2" s="1"/>
  <c r="AU1578" i="2"/>
  <c r="AW1578" i="2" s="1"/>
  <c r="AR1578" i="2"/>
  <c r="AA1057" i="2"/>
  <c r="AM1057" i="2"/>
  <c r="AA1590" i="2"/>
  <c r="AM1590" i="2"/>
  <c r="AR1466" i="2"/>
  <c r="AU1466" i="2"/>
  <c r="AW1466" i="2" s="1"/>
  <c r="AA1595" i="2"/>
  <c r="AM1595" i="2"/>
  <c r="AA1466" i="2"/>
  <c r="AM1466" i="2"/>
  <c r="AR1549" i="2"/>
  <c r="AU1549" i="2"/>
  <c r="AW1549" i="2" s="1"/>
  <c r="AR1442" i="2"/>
  <c r="AU1442" i="2"/>
  <c r="AW1442" i="2" s="1"/>
  <c r="AU1070" i="2"/>
  <c r="AW1070" i="2" s="1"/>
  <c r="AR1070" i="2"/>
  <c r="AA1112" i="2"/>
  <c r="AM1112" i="2"/>
  <c r="AA1557" i="2"/>
  <c r="AM1557" i="2"/>
  <c r="AA786" i="2"/>
  <c r="AM786" i="2"/>
  <c r="AR1289" i="2"/>
  <c r="AU1289" i="2"/>
  <c r="AW1289" i="2" s="1"/>
  <c r="AU1558" i="2"/>
  <c r="AW1558" i="2" s="1"/>
  <c r="AR1558" i="2"/>
  <c r="AA671" i="2"/>
  <c r="AM671" i="2"/>
  <c r="AA1558" i="2"/>
  <c r="AM1558" i="2"/>
  <c r="AU753" i="2"/>
  <c r="AW753" i="2" s="1"/>
  <c r="AR753" i="2"/>
  <c r="AU1389" i="2"/>
  <c r="AW1389" i="2" s="1"/>
  <c r="AR1389" i="2"/>
  <c r="AU1272" i="2"/>
  <c r="AW1272" i="2" s="1"/>
  <c r="AR1272" i="2"/>
  <c r="AA1392" i="2"/>
  <c r="AM1392" i="2"/>
  <c r="AA626" i="2"/>
  <c r="AM626" i="2"/>
  <c r="AU1589" i="2"/>
  <c r="AW1589" i="2" s="1"/>
  <c r="AR1589" i="2"/>
  <c r="AA753" i="2"/>
  <c r="AM753" i="2"/>
  <c r="AA1559" i="2"/>
  <c r="AM1559" i="2"/>
  <c r="AR911" i="2"/>
  <c r="AU911" i="2"/>
  <c r="AW911" i="2" s="1"/>
  <c r="AA1596" i="2"/>
  <c r="AM1596" i="2"/>
  <c r="AR1513" i="2"/>
  <c r="AU1513" i="2"/>
  <c r="AW1513" i="2" s="1"/>
  <c r="AR632" i="2"/>
  <c r="AU632" i="2"/>
  <c r="AW632" i="2" s="1"/>
  <c r="AR1095" i="2"/>
  <c r="AU1095" i="2"/>
  <c r="AW1095" i="2" s="1"/>
  <c r="AA683" i="2"/>
  <c r="AM683" i="2"/>
  <c r="AA1580" i="2"/>
  <c r="AM1580" i="2"/>
  <c r="AA680" i="2"/>
  <c r="AM680" i="2"/>
  <c r="AR894" i="2"/>
  <c r="AU894" i="2"/>
  <c r="AW894" i="2" s="1"/>
  <c r="AU1223" i="2"/>
  <c r="AW1223" i="2" s="1"/>
  <c r="AR1223" i="2"/>
  <c r="AR680" i="2"/>
  <c r="AU680" i="2"/>
  <c r="AW680" i="2" s="1"/>
  <c r="AU1116" i="2"/>
  <c r="AW1116" i="2" s="1"/>
  <c r="AR1116" i="2"/>
  <c r="AU1581" i="2"/>
  <c r="AW1581" i="2" s="1"/>
  <c r="AR1581" i="2"/>
  <c r="AU1660" i="2"/>
  <c r="AW1660" i="2" s="1"/>
  <c r="AR1660" i="2"/>
  <c r="AR1582" i="2"/>
  <c r="AU1582" i="2"/>
  <c r="AW1582" i="2" s="1"/>
  <c r="AA794" i="2"/>
  <c r="AM794" i="2"/>
  <c r="AA1386" i="2"/>
  <c r="AM1386" i="2"/>
  <c r="AU1570" i="2"/>
  <c r="AW1570" i="2" s="1"/>
  <c r="AR1570" i="2"/>
  <c r="AU1659" i="2"/>
  <c r="AW1659" i="2" s="1"/>
  <c r="AR1659" i="2"/>
  <c r="AU1555" i="2"/>
  <c r="AW1555" i="2" s="1"/>
  <c r="AR1555" i="2"/>
  <c r="AU1593" i="2"/>
  <c r="AW1593" i="2" s="1"/>
  <c r="AR1593" i="2"/>
  <c r="AU1464" i="2"/>
  <c r="AW1464" i="2" s="1"/>
  <c r="AR1464" i="2"/>
  <c r="AA1584" i="2"/>
  <c r="AM1584" i="2"/>
  <c r="AU1489" i="2"/>
  <c r="AW1489" i="2" s="1"/>
  <c r="AR1489" i="2"/>
  <c r="AA900" i="2"/>
  <c r="AM900" i="2"/>
  <c r="AR1410" i="2"/>
  <c r="AU1410" i="2"/>
  <c r="AW1410" i="2" s="1"/>
  <c r="AU1585" i="2"/>
  <c r="AW1585" i="2" s="1"/>
  <c r="AR1585" i="2"/>
  <c r="AA1530" i="2"/>
  <c r="AM1530" i="2"/>
  <c r="AA1438" i="2"/>
  <c r="AM1438" i="2"/>
  <c r="AR683" i="2"/>
  <c r="AU683" i="2"/>
  <c r="AW683" i="2" s="1"/>
  <c r="AR653" i="2"/>
  <c r="AU653" i="2"/>
  <c r="AW653" i="2" s="1"/>
  <c r="AA1350" i="2"/>
  <c r="AM1350" i="2"/>
  <c r="AR1051" i="2"/>
  <c r="AU1051" i="2"/>
  <c r="AW1051" i="2" s="1"/>
  <c r="AA1656" i="2"/>
  <c r="AM1656" i="2"/>
  <c r="AR1576" i="2"/>
  <c r="AU1576" i="2"/>
  <c r="AW1576" i="2" s="1"/>
  <c r="AR1200" i="2"/>
  <c r="AU1200" i="2"/>
  <c r="AW1200" i="2" s="1"/>
  <c r="AA1489" i="2"/>
  <c r="AM1489" i="2"/>
  <c r="AU1564" i="2"/>
  <c r="AW1564" i="2" s="1"/>
  <c r="AR1564" i="2"/>
  <c r="AR1571" i="2"/>
  <c r="AU1571" i="2"/>
  <c r="AW1571" i="2" s="1"/>
  <c r="AR1151" i="2"/>
  <c r="AU1151" i="2"/>
  <c r="AW1151" i="2" s="1"/>
  <c r="AA1597" i="2"/>
  <c r="AM1597" i="2"/>
  <c r="AU1392" i="2"/>
  <c r="AW1392" i="2" s="1"/>
  <c r="AR1392" i="2"/>
  <c r="AU746" i="2"/>
  <c r="AW746" i="2" s="1"/>
  <c r="AR746" i="2"/>
  <c r="AA770" i="2"/>
  <c r="AM770" i="2"/>
  <c r="AR704" i="2"/>
  <c r="AU704" i="2"/>
  <c r="AW704" i="2" s="1"/>
  <c r="AA1576" i="2"/>
  <c r="AM1576" i="2"/>
  <c r="AU1579" i="2"/>
  <c r="AW1579" i="2" s="1"/>
  <c r="AR1579" i="2"/>
  <c r="AA894" i="2"/>
  <c r="AM894" i="2"/>
  <c r="AA704" i="2"/>
  <c r="AM704" i="2"/>
  <c r="AR1535" i="2"/>
  <c r="AU1535" i="2"/>
  <c r="AW1535" i="2" s="1"/>
  <c r="AA1368" i="2"/>
  <c r="AM1368" i="2"/>
  <c r="AA1531" i="2"/>
  <c r="AM1531" i="2"/>
  <c r="AR1122" i="2"/>
  <c r="AU1122" i="2"/>
  <c r="AW1122" i="2" s="1"/>
  <c r="AU941" i="2"/>
  <c r="AW941" i="2" s="1"/>
  <c r="AR941" i="2"/>
  <c r="AA1535" i="2"/>
  <c r="AM1535" i="2"/>
  <c r="AU794" i="2"/>
  <c r="AW794" i="2" s="1"/>
  <c r="AR794" i="2"/>
  <c r="AU1568" i="2"/>
  <c r="AW1568" i="2" s="1"/>
  <c r="AR1568" i="2"/>
  <c r="AA959" i="2"/>
  <c r="AM959" i="2"/>
  <c r="AR1594" i="2"/>
  <c r="AU1594" i="2"/>
  <c r="AW1594" i="2" s="1"/>
  <c r="AA1223" i="2"/>
  <c r="AM1223" i="2"/>
  <c r="AM1570" i="2"/>
  <c r="AA1570" i="2"/>
  <c r="AA1051" i="2"/>
  <c r="AM1051" i="2"/>
  <c r="AA767" i="2"/>
  <c r="AM767" i="2"/>
  <c r="AU1325" i="2"/>
  <c r="AW1325" i="2" s="1"/>
  <c r="AR1325" i="2"/>
  <c r="AU1089" i="2"/>
  <c r="AW1089" i="2" s="1"/>
  <c r="AR1089" i="2"/>
  <c r="AR1584" i="2"/>
  <c r="AU1584" i="2"/>
  <c r="AW1584" i="2" s="1"/>
  <c r="AA1581" i="2"/>
  <c r="AM1581" i="2"/>
  <c r="AR1567" i="2"/>
  <c r="AU1567" i="2"/>
  <c r="AW1567" i="2" s="1"/>
  <c r="AU1438" i="2"/>
  <c r="AW1438" i="2" s="1"/>
  <c r="AR1438" i="2"/>
  <c r="AA1564" i="2"/>
  <c r="AM1564" i="2"/>
  <c r="AM1192" i="2"/>
  <c r="AA1200" i="2"/>
  <c r="AM1200" i="2"/>
  <c r="AA1594" i="2"/>
  <c r="AM1594" i="2"/>
  <c r="AA1229" i="2"/>
  <c r="AM1229" i="2"/>
  <c r="AU1591" i="2"/>
  <c r="AW1591" i="2" s="1"/>
  <c r="AR1591" i="2"/>
  <c r="AR1057" i="2"/>
  <c r="AU1057" i="2"/>
  <c r="AW1057" i="2" s="1"/>
  <c r="AA1658" i="2"/>
  <c r="AM1658" i="2"/>
  <c r="AR1417" i="2"/>
  <c r="AU1417" i="2"/>
  <c r="AW1417" i="2" s="1"/>
  <c r="AR1574" i="2"/>
  <c r="AU1574" i="2"/>
  <c r="AW1574" i="2" s="1"/>
  <c r="AM1578" i="2"/>
  <c r="AA1578" i="2"/>
  <c r="AU1595" i="2"/>
  <c r="AW1595" i="2" s="1"/>
  <c r="AR1595" i="2"/>
  <c r="AU1597" i="2"/>
  <c r="AW1597" i="2" s="1"/>
  <c r="AR1597" i="2"/>
  <c r="AA1410" i="2"/>
  <c r="AM1410" i="2"/>
  <c r="AA1549" i="2"/>
  <c r="AM1549" i="2"/>
  <c r="AA1573" i="2"/>
  <c r="AM1573" i="2"/>
  <c r="AA929" i="2"/>
  <c r="AM929" i="2"/>
  <c r="AU626" i="2"/>
  <c r="AW626" i="2" s="1"/>
  <c r="AR626" i="2"/>
  <c r="AA1070" i="2"/>
  <c r="AM1070" i="2"/>
  <c r="AR929" i="2"/>
  <c r="AU929" i="2"/>
  <c r="AW929" i="2" s="1"/>
  <c r="AA1572" i="2"/>
  <c r="AM1572" i="2"/>
  <c r="AA653" i="2"/>
  <c r="AM653" i="2"/>
  <c r="AU1350" i="2"/>
  <c r="AW1350" i="2" s="1"/>
  <c r="AR1350" i="2"/>
  <c r="AM1325" i="2"/>
  <c r="AA1325" i="2"/>
  <c r="AR900" i="2"/>
  <c r="AU900" i="2"/>
  <c r="AW900" i="2" s="1"/>
  <c r="AU959" i="2"/>
  <c r="AW959" i="2" s="1"/>
  <c r="AR959" i="2"/>
  <c r="AU1563" i="2"/>
  <c r="AW1563" i="2" s="1"/>
  <c r="AR1563" i="2"/>
  <c r="AU786" i="2"/>
  <c r="AW786" i="2" s="1"/>
  <c r="AR786" i="2"/>
  <c r="AA707" i="2"/>
  <c r="AM707" i="2"/>
  <c r="AR1529" i="2"/>
  <c r="AU1529" i="2"/>
  <c r="AW1529" i="2" s="1"/>
  <c r="AA772" i="2"/>
  <c r="AM772" i="2"/>
  <c r="AR770" i="2"/>
  <c r="AU770" i="2"/>
  <c r="AW770" i="2" s="1"/>
  <c r="AA1529" i="2"/>
  <c r="AM1529" i="2"/>
  <c r="AA1591" i="2"/>
  <c r="AM1591" i="2"/>
  <c r="AR1460" i="2"/>
  <c r="AU1460" i="2"/>
  <c r="AW1460" i="2" s="1"/>
  <c r="AA1151" i="2"/>
  <c r="AM1151" i="2"/>
  <c r="AU1580" i="2"/>
  <c r="AW1580" i="2" s="1"/>
  <c r="AR1580" i="2"/>
  <c r="AM1272" i="2"/>
  <c r="AA1272" i="2"/>
  <c r="AA1568" i="2"/>
  <c r="AM1568" i="2"/>
  <c r="AU1560" i="2"/>
  <c r="AW1560" i="2" s="1"/>
  <c r="AR1560" i="2"/>
  <c r="AA1389" i="2"/>
  <c r="AM1389" i="2"/>
  <c r="AA1567" i="2"/>
  <c r="AM1567" i="2"/>
  <c r="AA1565" i="2"/>
  <c r="AM1565" i="2"/>
  <c r="AU1656" i="2"/>
  <c r="AW1656" i="2" s="1"/>
  <c r="AR1656" i="2"/>
  <c r="AU1575" i="2"/>
  <c r="AW1575" i="2" s="1"/>
  <c r="AR1575" i="2"/>
  <c r="AU671" i="2"/>
  <c r="AW671" i="2" s="1"/>
  <c r="AR671" i="2"/>
  <c r="AA941" i="2"/>
  <c r="AM941" i="2"/>
  <c r="AA1116" i="2"/>
  <c r="AM1116" i="2"/>
  <c r="AR1592" i="2"/>
  <c r="AU1592" i="2"/>
  <c r="AW1592" i="2" s="1"/>
  <c r="AA1095" i="2"/>
  <c r="AM1095" i="2"/>
  <c r="AA632" i="2"/>
  <c r="AM632" i="2"/>
  <c r="AA1289" i="2"/>
  <c r="AM1289" i="2"/>
  <c r="AA1122" i="2"/>
  <c r="AM1122" i="2"/>
  <c r="AA1560" i="2"/>
  <c r="AM1560" i="2"/>
  <c r="AA971" i="2"/>
  <c r="AM971" i="2"/>
  <c r="AR767" i="2"/>
  <c r="AU767" i="2"/>
  <c r="AW767" i="2" s="1"/>
  <c r="AU1559" i="2"/>
  <c r="AW1559" i="2" s="1"/>
  <c r="AR1559" i="2"/>
  <c r="AA1555" i="2"/>
  <c r="AM1555" i="2"/>
  <c r="AU1658" i="2"/>
  <c r="AW1658" i="2" s="1"/>
  <c r="AR1658" i="2"/>
  <c r="AA1582" i="2"/>
  <c r="AM1582" i="2"/>
  <c r="AA1660" i="2"/>
  <c r="AM1660" i="2"/>
  <c r="AA1589" i="2"/>
  <c r="AM1589" i="2"/>
  <c r="AA1513" i="2"/>
  <c r="AM1513" i="2"/>
  <c r="AA1089" i="2"/>
  <c r="AM1089" i="2"/>
  <c r="AA1659" i="2"/>
  <c r="AM1659" i="2"/>
  <c r="AR738" i="2"/>
  <c r="AU738" i="2"/>
  <c r="AW738" i="2" s="1"/>
  <c r="AM1523" i="2"/>
  <c r="AR1516" i="2"/>
  <c r="AR1525" i="2"/>
  <c r="AM1516" i="2"/>
  <c r="AA1525" i="2"/>
  <c r="AA1517" i="2"/>
  <c r="AM1517" i="2"/>
  <c r="AA1515" i="2"/>
  <c r="AM1515" i="2"/>
  <c r="AU1523" i="2"/>
  <c r="AW1523" i="2" s="1"/>
  <c r="AR1523" i="2"/>
  <c r="AU1521" i="2"/>
  <c r="AW1521" i="2" s="1"/>
  <c r="AR1521" i="2"/>
  <c r="AR1515" i="2"/>
  <c r="AU1515" i="2"/>
  <c r="AW1515" i="2" s="1"/>
  <c r="AA1524" i="2"/>
  <c r="AM1524" i="2"/>
  <c r="AR1514" i="2"/>
  <c r="AU1514" i="2"/>
  <c r="AW1514" i="2" s="1"/>
  <c r="AA1521" i="2"/>
  <c r="AM1521" i="2"/>
  <c r="AA1514" i="2"/>
  <c r="AM1514" i="2"/>
  <c r="AR1517" i="2"/>
  <c r="AU1517" i="2"/>
  <c r="AW1517" i="2" s="1"/>
  <c r="AU1518" i="2"/>
  <c r="AW1518" i="2" s="1"/>
  <c r="AR1518" i="2"/>
  <c r="AA1518" i="2"/>
  <c r="AM1518" i="2"/>
  <c r="AU1524" i="2"/>
  <c r="AW1524" i="2" s="1"/>
  <c r="AR1524" i="2"/>
  <c r="AM1490" i="2"/>
  <c r="AU1490" i="2"/>
  <c r="AW1490" i="2" s="1"/>
  <c r="AR1490" i="2"/>
  <c r="AM931" i="2"/>
  <c r="AU1210" i="2"/>
  <c r="AW1210" i="2" s="1"/>
  <c r="AR1322" i="2"/>
  <c r="AR931" i="2"/>
  <c r="AM1077" i="2"/>
  <c r="AU1461" i="2"/>
  <c r="AW1461" i="2" s="1"/>
  <c r="AU1113" i="2"/>
  <c r="AW1113" i="2" s="1"/>
  <c r="AU1197" i="2"/>
  <c r="AW1197" i="2" s="1"/>
  <c r="AM1120" i="2"/>
  <c r="AA1084" i="2"/>
  <c r="AA1437" i="2"/>
  <c r="AR1376" i="2"/>
  <c r="AM1119" i="2"/>
  <c r="AU1307" i="2"/>
  <c r="AW1307" i="2" s="1"/>
  <c r="AA1345" i="2"/>
  <c r="AR981" i="2"/>
  <c r="AU1212" i="2"/>
  <c r="AW1212" i="2" s="1"/>
  <c r="AA1194" i="2"/>
  <c r="AA1196" i="2"/>
  <c r="AM1097" i="2"/>
  <c r="AU1234" i="2"/>
  <c r="AW1234" i="2" s="1"/>
  <c r="AR1352" i="2"/>
  <c r="AR1204" i="2"/>
  <c r="AU1271" i="2"/>
  <c r="AW1271" i="2" s="1"/>
  <c r="AA1224" i="2"/>
  <c r="AA1118" i="2"/>
  <c r="AA981" i="2"/>
  <c r="AU1097" i="2"/>
  <c r="AW1097" i="2" s="1"/>
  <c r="AR1205" i="2"/>
  <c r="AU1184" i="2"/>
  <c r="AW1184" i="2" s="1"/>
  <c r="AU1194" i="2"/>
  <c r="AW1194" i="2" s="1"/>
  <c r="AR1086" i="2"/>
  <c r="AR912" i="2"/>
  <c r="AR1310" i="2"/>
  <c r="AU1345" i="2"/>
  <c r="AW1345" i="2" s="1"/>
  <c r="AR1328" i="2"/>
  <c r="AU1318" i="2"/>
  <c r="AW1318" i="2" s="1"/>
  <c r="AM1197" i="2"/>
  <c r="AM1082" i="2"/>
  <c r="AM1478" i="2"/>
  <c r="AR1206" i="2"/>
  <c r="AU1077" i="2"/>
  <c r="AW1077" i="2" s="1"/>
  <c r="AM1292" i="2"/>
  <c r="AA1418" i="2"/>
  <c r="AR1105" i="2"/>
  <c r="AU1418" i="2"/>
  <c r="AW1418" i="2" s="1"/>
  <c r="AM1171" i="2"/>
  <c r="AA1206" i="2"/>
  <c r="AM1390" i="2"/>
  <c r="AR1185" i="2"/>
  <c r="AU1387" i="2"/>
  <c r="AW1387" i="2" s="1"/>
  <c r="AR1118" i="2"/>
  <c r="AM1327" i="2"/>
  <c r="AM1376" i="2"/>
  <c r="AM1260" i="2"/>
  <c r="AA1141" i="2"/>
  <c r="AA934" i="2"/>
  <c r="AU1196" i="2"/>
  <c r="AW1196" i="2" s="1"/>
  <c r="AU1121" i="2"/>
  <c r="AW1121" i="2" s="1"/>
  <c r="AM1209" i="2"/>
  <c r="AR1082" i="2"/>
  <c r="AA1268" i="2"/>
  <c r="AM1096" i="2"/>
  <c r="AM1469" i="2"/>
  <c r="AA1394" i="2"/>
  <c r="AM1394" i="2"/>
  <c r="AM1276" i="2"/>
  <c r="AA1276" i="2"/>
  <c r="AA1113" i="2"/>
  <c r="AM1113" i="2"/>
  <c r="AR1191" i="2"/>
  <c r="AU1191" i="2"/>
  <c r="AW1191" i="2" s="1"/>
  <c r="AU1052" i="2"/>
  <c r="AW1052" i="2" s="1"/>
  <c r="AR1052" i="2"/>
  <c r="AU1202" i="2"/>
  <c r="AW1202" i="2" s="1"/>
  <c r="AR1202" i="2"/>
  <c r="AR1098" i="2"/>
  <c r="AU1098" i="2"/>
  <c r="AW1098" i="2" s="1"/>
  <c r="AU1072" i="2"/>
  <c r="AW1072" i="2" s="1"/>
  <c r="AR1072" i="2"/>
  <c r="AA1415" i="2"/>
  <c r="AM1415" i="2"/>
  <c r="AA1088" i="2"/>
  <c r="AM1088" i="2"/>
  <c r="AU1101" i="2"/>
  <c r="AW1101" i="2" s="1"/>
  <c r="AR1101" i="2"/>
  <c r="AU1275" i="2"/>
  <c r="AW1275" i="2" s="1"/>
  <c r="AR1275" i="2"/>
  <c r="AA1121" i="2"/>
  <c r="AM1121" i="2"/>
  <c r="AA1102" i="2"/>
  <c r="AM1102" i="2"/>
  <c r="AR1123" i="2"/>
  <c r="AU1123" i="2"/>
  <c r="AW1123" i="2" s="1"/>
  <c r="AA946" i="2"/>
  <c r="AM946" i="2"/>
  <c r="AR1273" i="2"/>
  <c r="AU1273" i="2"/>
  <c r="AW1273" i="2" s="1"/>
  <c r="AM1271" i="2"/>
  <c r="AA1271" i="2"/>
  <c r="AA1191" i="2"/>
  <c r="AM1191" i="2"/>
  <c r="AA1297" i="2"/>
  <c r="AM1297" i="2"/>
  <c r="AR1195" i="2"/>
  <c r="AU1195" i="2"/>
  <c r="AW1195" i="2" s="1"/>
  <c r="AU1414" i="2"/>
  <c r="AW1414" i="2" s="1"/>
  <c r="AR1414" i="2"/>
  <c r="AR1145" i="2"/>
  <c r="AU1145" i="2"/>
  <c r="AW1145" i="2" s="1"/>
  <c r="AA1235" i="2"/>
  <c r="AM1235" i="2"/>
  <c r="AU1411" i="2"/>
  <c r="AW1411" i="2" s="1"/>
  <c r="AR1411" i="2"/>
  <c r="AM965" i="2"/>
  <c r="AA965" i="2"/>
  <c r="AA1462" i="2"/>
  <c r="AM1462" i="2"/>
  <c r="AU1277" i="2"/>
  <c r="AW1277" i="2" s="1"/>
  <c r="AR1277" i="2"/>
  <c r="AR1058" i="2"/>
  <c r="AU1058" i="2"/>
  <c r="AW1058" i="2" s="1"/>
  <c r="AA1190" i="2"/>
  <c r="AM1190" i="2"/>
  <c r="AU1099" i="2"/>
  <c r="AW1099" i="2" s="1"/>
  <c r="AR1099" i="2"/>
  <c r="AA1393" i="2"/>
  <c r="AM1393" i="2"/>
  <c r="AA1083" i="2"/>
  <c r="AM1083" i="2"/>
  <c r="AR1080" i="2"/>
  <c r="AU1080" i="2"/>
  <c r="AW1080" i="2" s="1"/>
  <c r="AU934" i="2"/>
  <c r="AW934" i="2" s="1"/>
  <c r="AR934" i="2"/>
  <c r="AR1230" i="2"/>
  <c r="AU1230" i="2"/>
  <c r="AW1230" i="2" s="1"/>
  <c r="AR1120" i="2"/>
  <c r="AU1120" i="2"/>
  <c r="AW1120" i="2" s="1"/>
  <c r="AA1315" i="2"/>
  <c r="AM1315" i="2"/>
  <c r="AA1421" i="2"/>
  <c r="AM1421" i="2"/>
  <c r="AU1079" i="2"/>
  <c r="AW1079" i="2" s="1"/>
  <c r="AR1079" i="2"/>
  <c r="AU1090" i="2"/>
  <c r="AW1090" i="2" s="1"/>
  <c r="AR1090" i="2"/>
  <c r="AR1255" i="2"/>
  <c r="AU1255" i="2"/>
  <c r="AW1255" i="2" s="1"/>
  <c r="AR1071" i="2"/>
  <c r="AU1071" i="2"/>
  <c r="AW1071" i="2" s="1"/>
  <c r="AA1367" i="2"/>
  <c r="AM1367" i="2"/>
  <c r="AR1351" i="2"/>
  <c r="AU1351" i="2"/>
  <c r="AW1351" i="2" s="1"/>
  <c r="AA1351" i="2"/>
  <c r="AM1351" i="2"/>
  <c r="AU1394" i="2"/>
  <c r="AW1394" i="2" s="1"/>
  <c r="AR1394" i="2"/>
  <c r="AA1234" i="2"/>
  <c r="AM1234" i="2"/>
  <c r="AA1412" i="2"/>
  <c r="AM1412" i="2"/>
  <c r="AR1319" i="2"/>
  <c r="AU1319" i="2"/>
  <c r="AW1319" i="2" s="1"/>
  <c r="AA1255" i="2"/>
  <c r="AM1255" i="2"/>
  <c r="AA1419" i="2"/>
  <c r="AM1419" i="2"/>
  <c r="AR1207" i="2"/>
  <c r="AU1207" i="2"/>
  <c r="AW1207" i="2" s="1"/>
  <c r="AR1192" i="2"/>
  <c r="AU1192" i="2"/>
  <c r="AW1192" i="2" s="1"/>
  <c r="AU1126" i="2"/>
  <c r="AW1126" i="2" s="1"/>
  <c r="AR1126" i="2"/>
  <c r="AR1193" i="2"/>
  <c r="AU1193" i="2"/>
  <c r="AW1193" i="2" s="1"/>
  <c r="AA1256" i="2"/>
  <c r="AM1256" i="2"/>
  <c r="AA1195" i="2"/>
  <c r="AM1195" i="2"/>
  <c r="AR1074" i="2"/>
  <c r="AU1074" i="2"/>
  <c r="AW1074" i="2" s="1"/>
  <c r="AA1147" i="2"/>
  <c r="AM1147" i="2"/>
  <c r="AA1204" i="2"/>
  <c r="AM1204" i="2"/>
  <c r="AA1202" i="2"/>
  <c r="AM1202" i="2"/>
  <c r="AA1391" i="2"/>
  <c r="AM1391" i="2"/>
  <c r="AA1369" i="2"/>
  <c r="AM1369" i="2"/>
  <c r="AA1319" i="2"/>
  <c r="AM1319" i="2"/>
  <c r="AA930" i="2"/>
  <c r="AM930" i="2"/>
  <c r="AR1390" i="2"/>
  <c r="AU1390" i="2"/>
  <c r="AW1390" i="2" s="1"/>
  <c r="AR1087" i="2"/>
  <c r="AU1087" i="2"/>
  <c r="AW1087" i="2" s="1"/>
  <c r="AA1193" i="2"/>
  <c r="AM1193" i="2"/>
  <c r="AU1102" i="2"/>
  <c r="AW1102" i="2" s="1"/>
  <c r="AR1102" i="2"/>
  <c r="AA972" i="2"/>
  <c r="AM972" i="2"/>
  <c r="AA1414" i="2"/>
  <c r="AM1414" i="2"/>
  <c r="AM1072" i="2"/>
  <c r="AA1072" i="2"/>
  <c r="AR1276" i="2"/>
  <c r="AU1276" i="2"/>
  <c r="AW1276" i="2" s="1"/>
  <c r="AA1317" i="2"/>
  <c r="AM1317" i="2"/>
  <c r="AA1461" i="2"/>
  <c r="AM1461" i="2"/>
  <c r="AA1422" i="2"/>
  <c r="AM1422" i="2"/>
  <c r="AA1123" i="2"/>
  <c r="AM1123" i="2"/>
  <c r="AA1440" i="2"/>
  <c r="AM1440" i="2"/>
  <c r="AA1318" i="2"/>
  <c r="AM1318" i="2"/>
  <c r="AA1388" i="2"/>
  <c r="AM1388" i="2"/>
  <c r="AA1100" i="2"/>
  <c r="AM1100" i="2"/>
  <c r="AU966" i="2"/>
  <c r="AW966" i="2" s="1"/>
  <c r="AR966" i="2"/>
  <c r="AR1190" i="2"/>
  <c r="AU1190" i="2"/>
  <c r="AW1190" i="2" s="1"/>
  <c r="AR1171" i="2"/>
  <c r="AU1171" i="2"/>
  <c r="AW1171" i="2" s="1"/>
  <c r="AR1096" i="2"/>
  <c r="AU1096" i="2"/>
  <c r="AW1096" i="2" s="1"/>
  <c r="AU1104" i="2"/>
  <c r="AW1104" i="2" s="1"/>
  <c r="AR1104" i="2"/>
  <c r="AM1058" i="2"/>
  <c r="AA1058" i="2"/>
  <c r="AM1078" i="2"/>
  <c r="AA1078" i="2"/>
  <c r="AA912" i="2"/>
  <c r="AM912" i="2"/>
  <c r="AA1308" i="2"/>
  <c r="AM1308" i="2"/>
  <c r="AR1440" i="2"/>
  <c r="AU1440" i="2"/>
  <c r="AW1440" i="2" s="1"/>
  <c r="AA1411" i="2"/>
  <c r="AM1411" i="2"/>
  <c r="AR946" i="2"/>
  <c r="AU946" i="2"/>
  <c r="AW946" i="2" s="1"/>
  <c r="AA1087" i="2"/>
  <c r="AM1087" i="2"/>
  <c r="AR1465" i="2"/>
  <c r="AU1465" i="2"/>
  <c r="AW1465" i="2" s="1"/>
  <c r="AR1396" i="2"/>
  <c r="AU1396" i="2"/>
  <c r="AW1396" i="2" s="1"/>
  <c r="AA1184" i="2"/>
  <c r="AM1184" i="2"/>
  <c r="AR1434" i="2"/>
  <c r="AU1434" i="2"/>
  <c r="AW1434" i="2" s="1"/>
  <c r="AA1090" i="2"/>
  <c r="AM1090" i="2"/>
  <c r="AR1235" i="2"/>
  <c r="AU1235" i="2"/>
  <c r="AW1235" i="2" s="1"/>
  <c r="AA1125" i="2"/>
  <c r="AM1125" i="2"/>
  <c r="AM1145" i="2"/>
  <c r="AA1145" i="2"/>
  <c r="AU1078" i="2"/>
  <c r="AW1078" i="2" s="1"/>
  <c r="AR1078" i="2"/>
  <c r="AA961" i="2"/>
  <c r="AM961" i="2"/>
  <c r="AA1434" i="2"/>
  <c r="AM1434" i="2"/>
  <c r="AU1422" i="2"/>
  <c r="AW1422" i="2" s="1"/>
  <c r="AR1422" i="2"/>
  <c r="AR1413" i="2"/>
  <c r="AU1413" i="2"/>
  <c r="AW1413" i="2" s="1"/>
  <c r="AR1076" i="2"/>
  <c r="AU1076" i="2"/>
  <c r="AW1076" i="2" s="1"/>
  <c r="AR1147" i="2"/>
  <c r="AU1147" i="2"/>
  <c r="AW1147" i="2" s="1"/>
  <c r="AA1310" i="2"/>
  <c r="AM1310" i="2"/>
  <c r="AA1073" i="2"/>
  <c r="AM1073" i="2"/>
  <c r="AM1075" i="2"/>
  <c r="AA1075" i="2"/>
  <c r="AA1230" i="2"/>
  <c r="AM1230" i="2"/>
  <c r="AU1397" i="2"/>
  <c r="AW1397" i="2" s="1"/>
  <c r="AR1397" i="2"/>
  <c r="AA1275" i="2"/>
  <c r="AM1275" i="2"/>
  <c r="AR1315" i="2"/>
  <c r="AU1315" i="2"/>
  <c r="AW1315" i="2" s="1"/>
  <c r="AR1463" i="2"/>
  <c r="AU1463" i="2"/>
  <c r="AW1463" i="2" s="1"/>
  <c r="AM1198" i="2"/>
  <c r="AA1198" i="2"/>
  <c r="AR972" i="2"/>
  <c r="AU972" i="2"/>
  <c r="AW972" i="2" s="1"/>
  <c r="AR1317" i="2"/>
  <c r="AU1317" i="2"/>
  <c r="AW1317" i="2" s="1"/>
  <c r="AA1307" i="2"/>
  <c r="AM1307" i="2"/>
  <c r="AA967" i="2"/>
  <c r="AM967" i="2"/>
  <c r="AA1101" i="2"/>
  <c r="AM1101" i="2"/>
  <c r="AA1103" i="2"/>
  <c r="AM1103" i="2"/>
  <c r="AR1088" i="2"/>
  <c r="AU1088" i="2"/>
  <c r="AW1088" i="2" s="1"/>
  <c r="AU1085" i="2"/>
  <c r="AW1085" i="2" s="1"/>
  <c r="AR1085" i="2"/>
  <c r="AA1273" i="2"/>
  <c r="AM1273" i="2"/>
  <c r="AA1413" i="2"/>
  <c r="AM1413" i="2"/>
  <c r="AU1415" i="2"/>
  <c r="AW1415" i="2" s="1"/>
  <c r="AR1415" i="2"/>
  <c r="AU1297" i="2"/>
  <c r="AW1297" i="2" s="1"/>
  <c r="AR1297" i="2"/>
  <c r="AA1387" i="2"/>
  <c r="AM1387" i="2"/>
  <c r="AM1277" i="2"/>
  <c r="AA1277" i="2"/>
  <c r="AA960" i="2"/>
  <c r="AM960" i="2"/>
  <c r="AU960" i="2"/>
  <c r="AW960" i="2" s="1"/>
  <c r="AR960" i="2"/>
  <c r="AU1316" i="2"/>
  <c r="AW1316" i="2" s="1"/>
  <c r="AR1316" i="2"/>
  <c r="AA1099" i="2"/>
  <c r="AM1099" i="2"/>
  <c r="AA1465" i="2"/>
  <c r="AM1465" i="2"/>
  <c r="AU1393" i="2"/>
  <c r="AW1393" i="2" s="1"/>
  <c r="AR1393" i="2"/>
  <c r="AA1104" i="2"/>
  <c r="AM1104" i="2"/>
  <c r="AR1083" i="2"/>
  <c r="AU1083" i="2"/>
  <c r="AW1083" i="2" s="1"/>
  <c r="AA1328" i="2"/>
  <c r="AM1328" i="2"/>
  <c r="AU1419" i="2"/>
  <c r="AW1419" i="2" s="1"/>
  <c r="AR1419" i="2"/>
  <c r="AR1437" i="2"/>
  <c r="AU1437" i="2"/>
  <c r="AW1437" i="2" s="1"/>
  <c r="AA1352" i="2"/>
  <c r="AM1352" i="2"/>
  <c r="AR1388" i="2"/>
  <c r="AU1388" i="2"/>
  <c r="AW1388" i="2" s="1"/>
  <c r="AU1462" i="2"/>
  <c r="AW1462" i="2" s="1"/>
  <c r="AR1462" i="2"/>
  <c r="AR1075" i="2"/>
  <c r="AU1075" i="2"/>
  <c r="AW1075" i="2" s="1"/>
  <c r="AU1119" i="2"/>
  <c r="AW1119" i="2" s="1"/>
  <c r="AR1119" i="2"/>
  <c r="AR1292" i="2"/>
  <c r="AU1292" i="2"/>
  <c r="AW1292" i="2" s="1"/>
  <c r="AA1071" i="2"/>
  <c r="AM1071" i="2"/>
  <c r="AR1367" i="2"/>
  <c r="AU1367" i="2"/>
  <c r="AW1367" i="2" s="1"/>
  <c r="AA1076" i="2"/>
  <c r="AM1076" i="2"/>
  <c r="AU1198" i="2"/>
  <c r="AW1198" i="2" s="1"/>
  <c r="AR1198" i="2"/>
  <c r="AA1105" i="2"/>
  <c r="AM1105" i="2"/>
  <c r="AR1369" i="2"/>
  <c r="AU1369" i="2"/>
  <c r="AW1369" i="2" s="1"/>
  <c r="AR1084" i="2"/>
  <c r="AU1084" i="2"/>
  <c r="AW1084" i="2" s="1"/>
  <c r="AA1086" i="2"/>
  <c r="AM1086" i="2"/>
  <c r="AM1205" i="2"/>
  <c r="AA1205" i="2"/>
  <c r="AU1308" i="2"/>
  <c r="AW1308" i="2" s="1"/>
  <c r="AR1308" i="2"/>
  <c r="AR1421" i="2"/>
  <c r="AU1421" i="2"/>
  <c r="AW1421" i="2" s="1"/>
  <c r="AR1103" i="2"/>
  <c r="AU1103" i="2"/>
  <c r="AW1103" i="2" s="1"/>
  <c r="AA1074" i="2"/>
  <c r="AM1074" i="2"/>
  <c r="AM1207" i="2"/>
  <c r="AA1207" i="2"/>
  <c r="AU967" i="2"/>
  <c r="AW967" i="2" s="1"/>
  <c r="AR967" i="2"/>
  <c r="AR930" i="2"/>
  <c r="AU930" i="2"/>
  <c r="AW930" i="2" s="1"/>
  <c r="AA1316" i="2"/>
  <c r="AM1316" i="2"/>
  <c r="AR1256" i="2"/>
  <c r="AU1256" i="2"/>
  <c r="AW1256" i="2" s="1"/>
  <c r="AA1396" i="2"/>
  <c r="AM1396" i="2"/>
  <c r="AA1463" i="2"/>
  <c r="AM1463" i="2"/>
  <c r="AM1079" i="2"/>
  <c r="AA1079" i="2"/>
  <c r="AA1185" i="2"/>
  <c r="AM1185" i="2"/>
  <c r="AA1398" i="2"/>
  <c r="AM1398" i="2"/>
  <c r="AA1126" i="2"/>
  <c r="AM1126" i="2"/>
  <c r="AU1391" i="2"/>
  <c r="AW1391" i="2" s="1"/>
  <c r="AR1391" i="2"/>
  <c r="AU965" i="2"/>
  <c r="AW965" i="2" s="1"/>
  <c r="AR965" i="2"/>
  <c r="AR1073" i="2"/>
  <c r="AU1073" i="2"/>
  <c r="AW1073" i="2" s="1"/>
  <c r="AA1117" i="2"/>
  <c r="AM1117" i="2"/>
  <c r="AA1080" i="2"/>
  <c r="AM1080" i="2"/>
  <c r="AA966" i="2"/>
  <c r="AM966" i="2"/>
  <c r="AM1322" i="2"/>
  <c r="AA1322" i="2"/>
  <c r="AR1224" i="2"/>
  <c r="AU1224" i="2"/>
  <c r="AW1224" i="2" s="1"/>
  <c r="AU1398" i="2"/>
  <c r="AW1398" i="2" s="1"/>
  <c r="AR1398" i="2"/>
  <c r="AU1412" i="2"/>
  <c r="AW1412" i="2" s="1"/>
  <c r="AR1412" i="2"/>
  <c r="AM1052" i="2"/>
  <c r="AA1052" i="2"/>
  <c r="AM1085" i="2"/>
  <c r="AA1085" i="2"/>
  <c r="AR1100" i="2"/>
  <c r="AU1100" i="2"/>
  <c r="AW1100" i="2" s="1"/>
  <c r="AA1397" i="2"/>
  <c r="AM1397" i="2"/>
  <c r="AR1125" i="2"/>
  <c r="AU1125" i="2"/>
  <c r="AW1125" i="2" s="1"/>
  <c r="AR961" i="2"/>
  <c r="AU961" i="2"/>
  <c r="AW961" i="2" s="1"/>
  <c r="AM1375" i="2"/>
  <c r="AA1240" i="2"/>
  <c r="AM1378" i="2"/>
  <c r="AM1250" i="2"/>
  <c r="AM1133" i="2"/>
  <c r="AM1269" i="2"/>
  <c r="AM1215" i="2"/>
  <c r="AR1430" i="2"/>
  <c r="AU1347" i="2"/>
  <c r="AW1347" i="2" s="1"/>
  <c r="AU1431" i="2"/>
  <c r="AW1431" i="2" s="1"/>
  <c r="AU1326" i="2"/>
  <c r="AW1326" i="2" s="1"/>
  <c r="AM1471" i="2"/>
  <c r="AM762" i="2"/>
  <c r="AU1370" i="2"/>
  <c r="AW1370" i="2" s="1"/>
  <c r="AM1254" i="2"/>
  <c r="AU68" i="2"/>
  <c r="AW68" i="2" s="1"/>
  <c r="AU154" i="2"/>
  <c r="AW154" i="2" s="1"/>
  <c r="AM1470" i="2"/>
  <c r="AU757" i="2"/>
  <c r="AW757" i="2" s="1"/>
  <c r="AM1401" i="2"/>
  <c r="AM184" i="2"/>
  <c r="AR1135" i="2"/>
  <c r="AM1479" i="2"/>
  <c r="AM657" i="2"/>
  <c r="AR1372" i="2"/>
  <c r="AM757" i="2"/>
  <c r="AA1430" i="2"/>
  <c r="AM1477" i="2"/>
  <c r="AM1370" i="2"/>
  <c r="AA1216" i="2"/>
  <c r="AA1238" i="2"/>
  <c r="AU1379" i="2"/>
  <c r="AW1379" i="2" s="1"/>
  <c r="AM1371" i="2"/>
  <c r="AU1214" i="2"/>
  <c r="AW1214" i="2" s="1"/>
  <c r="AU706" i="2"/>
  <c r="AW706" i="2" s="1"/>
  <c r="AU1262" i="2"/>
  <c r="AW1262" i="2" s="1"/>
  <c r="AR655" i="2"/>
  <c r="AM1373" i="2"/>
  <c r="AM1372" i="2"/>
  <c r="AU1216" i="2"/>
  <c r="AW1216" i="2" s="1"/>
  <c r="AM1431" i="2"/>
  <c r="AU1403" i="2"/>
  <c r="AW1403" i="2" s="1"/>
  <c r="AU1138" i="2"/>
  <c r="AW1138" i="2" s="1"/>
  <c r="AM658" i="2"/>
  <c r="AU134" i="2"/>
  <c r="AW134" i="2" s="1"/>
  <c r="AR654" i="2"/>
  <c r="AR330" i="2"/>
  <c r="AM656" i="2"/>
  <c r="AU1237" i="2"/>
  <c r="AW1237" i="2" s="1"/>
  <c r="AU1242" i="2"/>
  <c r="AW1242" i="2" s="1"/>
  <c r="AU510" i="2"/>
  <c r="AW510" i="2" s="1"/>
  <c r="AA71" i="2"/>
  <c r="AU986" i="2"/>
  <c r="AW986" i="2" s="1"/>
  <c r="AR986" i="2"/>
  <c r="AR766" i="2"/>
  <c r="AU766" i="2"/>
  <c r="AW766" i="2" s="1"/>
  <c r="AR759" i="2"/>
  <c r="AU759" i="2"/>
  <c r="AW759" i="2" s="1"/>
  <c r="AA1169" i="2"/>
  <c r="AM1169" i="2"/>
  <c r="AR1450" i="2"/>
  <c r="AU1450" i="2"/>
  <c r="AW1450" i="2" s="1"/>
  <c r="AU1247" i="2"/>
  <c r="AW1247" i="2" s="1"/>
  <c r="AR1247" i="2"/>
  <c r="AA1312" i="2"/>
  <c r="AM1312" i="2"/>
  <c r="AA1146" i="2"/>
  <c r="AM1146" i="2"/>
  <c r="AA1160" i="2"/>
  <c r="AM1160" i="2"/>
  <c r="AA1130" i="2"/>
  <c r="AM1130" i="2"/>
  <c r="AA1353" i="2"/>
  <c r="AM1353" i="2"/>
  <c r="AA1059" i="2"/>
  <c r="AM1059" i="2"/>
  <c r="AA1443" i="2"/>
  <c r="AM1443" i="2"/>
  <c r="AA1402" i="2"/>
  <c r="AM1402" i="2"/>
  <c r="AR1385" i="2"/>
  <c r="AU1385" i="2"/>
  <c r="AW1385" i="2" s="1"/>
  <c r="AA689" i="2"/>
  <c r="AM689" i="2"/>
  <c r="AA1028" i="2"/>
  <c r="AM1028" i="2"/>
  <c r="AR1156" i="2"/>
  <c r="AU1156" i="2"/>
  <c r="AW1156" i="2" s="1"/>
  <c r="AA1159" i="2"/>
  <c r="AM1159" i="2"/>
  <c r="AA661" i="2"/>
  <c r="AM661" i="2"/>
  <c r="AA1374" i="2"/>
  <c r="AM1374" i="2"/>
  <c r="AA1482" i="2"/>
  <c r="AM1482" i="2"/>
  <c r="AA1258" i="2"/>
  <c r="AM1258" i="2"/>
  <c r="AR1280" i="2"/>
  <c r="AU1280" i="2"/>
  <c r="AW1280" i="2" s="1"/>
  <c r="AA1408" i="2"/>
  <c r="AM1408" i="2"/>
  <c r="AR665" i="2"/>
  <c r="AU665" i="2"/>
  <c r="AW665" i="2" s="1"/>
  <c r="AU1305" i="2"/>
  <c r="AW1305" i="2" s="1"/>
  <c r="AR1305" i="2"/>
  <c r="AR1157" i="2"/>
  <c r="AU1157" i="2"/>
  <c r="AW1157" i="2" s="1"/>
  <c r="AR1254" i="2"/>
  <c r="AU1254" i="2"/>
  <c r="AW1254" i="2" s="1"/>
  <c r="AU1380" i="2"/>
  <c r="AW1380" i="2" s="1"/>
  <c r="AR1380" i="2"/>
  <c r="AR1453" i="2"/>
  <c r="AU1453" i="2"/>
  <c r="AW1453" i="2" s="1"/>
  <c r="AR686" i="2"/>
  <c r="AU686" i="2"/>
  <c r="AW686" i="2" s="1"/>
  <c r="AR1175" i="2"/>
  <c r="AU1175" i="2"/>
  <c r="AW1175" i="2" s="1"/>
  <c r="AR1355" i="2"/>
  <c r="AU1355" i="2"/>
  <c r="AW1355" i="2" s="1"/>
  <c r="AR976" i="2"/>
  <c r="AU976" i="2"/>
  <c r="AW976" i="2" s="1"/>
  <c r="AA924" i="2"/>
  <c r="AM924" i="2"/>
  <c r="AA1143" i="2"/>
  <c r="AM1143" i="2"/>
  <c r="AR693" i="2"/>
  <c r="AU693" i="2"/>
  <c r="AW693" i="2" s="1"/>
  <c r="AU1366" i="2"/>
  <c r="AW1366" i="2" s="1"/>
  <c r="AR1366" i="2"/>
  <c r="AR795" i="2"/>
  <c r="AU795" i="2"/>
  <c r="AW795" i="2" s="1"/>
  <c r="AA660" i="2"/>
  <c r="AM660" i="2"/>
  <c r="AR1452" i="2"/>
  <c r="AU1452" i="2"/>
  <c r="AW1452" i="2" s="1"/>
  <c r="AU1302" i="2"/>
  <c r="AW1302" i="2" s="1"/>
  <c r="AR1302" i="2"/>
  <c r="AA1233" i="2"/>
  <c r="AM1233" i="2"/>
  <c r="AA1115" i="2"/>
  <c r="AM1115" i="2"/>
  <c r="AA1014" i="2"/>
  <c r="AM1014" i="2"/>
  <c r="AA1486" i="2"/>
  <c r="AM1486" i="2"/>
  <c r="AA952" i="2"/>
  <c r="AM952" i="2"/>
  <c r="AA1139" i="2"/>
  <c r="AM1139" i="2"/>
  <c r="AA938" i="2"/>
  <c r="AM938" i="2"/>
  <c r="AA1363" i="2"/>
  <c r="AM1363" i="2"/>
  <c r="AA1280" i="2"/>
  <c r="AM1280" i="2"/>
  <c r="AR1108" i="2"/>
  <c r="AU1108" i="2"/>
  <c r="AW1108" i="2" s="1"/>
  <c r="AM771" i="2"/>
  <c r="AA771" i="2"/>
  <c r="AU1128" i="2"/>
  <c r="AW1128" i="2" s="1"/>
  <c r="AR1128" i="2"/>
  <c r="AA1013" i="2"/>
  <c r="AM1013" i="2"/>
  <c r="AU1215" i="2"/>
  <c r="AW1215" i="2" s="1"/>
  <c r="AR1215" i="2"/>
  <c r="AU1293" i="2"/>
  <c r="AW1293" i="2" s="1"/>
  <c r="AR1293" i="2"/>
  <c r="AM1454" i="2"/>
  <c r="AA1454" i="2"/>
  <c r="AU1065" i="2"/>
  <c r="AW1065" i="2" s="1"/>
  <c r="AR1065" i="2"/>
  <c r="AU1133" i="2"/>
  <c r="AW1133" i="2" s="1"/>
  <c r="AR1133" i="2"/>
  <c r="AR1213" i="2"/>
  <c r="AU1213" i="2"/>
  <c r="AW1213" i="2" s="1"/>
  <c r="AA1245" i="2"/>
  <c r="AM1245" i="2"/>
  <c r="AA1377" i="2"/>
  <c r="AM1377" i="2"/>
  <c r="AR949" i="2"/>
  <c r="AU949" i="2"/>
  <c r="AW949" i="2" s="1"/>
  <c r="AR1010" i="2"/>
  <c r="AU1010" i="2"/>
  <c r="AW1010" i="2" s="1"/>
  <c r="AR1161" i="2"/>
  <c r="AU1161" i="2"/>
  <c r="AW1161" i="2" s="1"/>
  <c r="AA1354" i="2"/>
  <c r="AM1354" i="2"/>
  <c r="AA1432" i="2"/>
  <c r="AM1432" i="2"/>
  <c r="AR1320" i="2"/>
  <c r="AU1320" i="2"/>
  <c r="AW1320" i="2" s="1"/>
  <c r="AM1007" i="2"/>
  <c r="AA1007" i="2"/>
  <c r="AR739" i="2"/>
  <c r="AU739" i="2"/>
  <c r="AW739" i="2" s="1"/>
  <c r="AU1246" i="2"/>
  <c r="AW1246" i="2" s="1"/>
  <c r="AR1246" i="2"/>
  <c r="AU917" i="2"/>
  <c r="AW917" i="2" s="1"/>
  <c r="AR917" i="2"/>
  <c r="AR1331" i="2"/>
  <c r="AU1331" i="2"/>
  <c r="AW1331" i="2" s="1"/>
  <c r="AR1115" i="2"/>
  <c r="AU1115" i="2"/>
  <c r="AW1115" i="2" s="1"/>
  <c r="AA1246" i="2"/>
  <c r="AM1246" i="2"/>
  <c r="AA639" i="2"/>
  <c r="AM639" i="2"/>
  <c r="AU1329" i="2"/>
  <c r="AW1329" i="2" s="1"/>
  <c r="AR1329" i="2"/>
  <c r="AR1321" i="2"/>
  <c r="AU1321" i="2"/>
  <c r="AW1321" i="2" s="1"/>
  <c r="AR684" i="2"/>
  <c r="AU684" i="2"/>
  <c r="AW684" i="2" s="1"/>
  <c r="AR1239" i="2"/>
  <c r="AU1239" i="2"/>
  <c r="AW1239" i="2" s="1"/>
  <c r="AR1314" i="2"/>
  <c r="AU1314" i="2"/>
  <c r="AW1314" i="2" s="1"/>
  <c r="AU1136" i="2"/>
  <c r="AW1136" i="2" s="1"/>
  <c r="AR1136" i="2"/>
  <c r="AA1435" i="2"/>
  <c r="AM1435" i="2"/>
  <c r="AA1011" i="2"/>
  <c r="AM1011" i="2"/>
  <c r="AA1009" i="2"/>
  <c r="AM1009" i="2"/>
  <c r="AA1132" i="2"/>
  <c r="AM1132" i="2"/>
  <c r="AA1264" i="2"/>
  <c r="AM1264" i="2"/>
  <c r="AA685" i="2"/>
  <c r="AM685" i="2"/>
  <c r="AA640" i="2"/>
  <c r="AM640" i="2"/>
  <c r="AA1249" i="2"/>
  <c r="AM1249" i="2"/>
  <c r="AA1384" i="2"/>
  <c r="AM1384" i="2"/>
  <c r="AA975" i="2"/>
  <c r="AM975" i="2"/>
  <c r="AR980" i="2"/>
  <c r="AU980" i="2"/>
  <c r="AW980" i="2" s="1"/>
  <c r="AU658" i="2"/>
  <c r="AW658" i="2" s="1"/>
  <c r="AR658" i="2"/>
  <c r="AA1134" i="2"/>
  <c r="AM1134" i="2"/>
  <c r="AU1183" i="2"/>
  <c r="AW1183" i="2" s="1"/>
  <c r="AR1183" i="2"/>
  <c r="AA797" i="2"/>
  <c r="AM797" i="2"/>
  <c r="AU1266" i="2"/>
  <c r="AW1266" i="2" s="1"/>
  <c r="AR1266" i="2"/>
  <c r="AR1486" i="2"/>
  <c r="AU1486" i="2"/>
  <c r="AW1486" i="2" s="1"/>
  <c r="AA1248" i="2"/>
  <c r="AM1248" i="2"/>
  <c r="AR935" i="2"/>
  <c r="AU935" i="2"/>
  <c r="AW935" i="2" s="1"/>
  <c r="AA1385" i="2"/>
  <c r="AM1385" i="2"/>
  <c r="AR762" i="2"/>
  <c r="AU762" i="2"/>
  <c r="AW762" i="2" s="1"/>
  <c r="AA1001" i="2"/>
  <c r="AM1001" i="2"/>
  <c r="AM1242" i="2"/>
  <c r="AA1242" i="2"/>
  <c r="AR669" i="2"/>
  <c r="AU669" i="2"/>
  <c r="AW669" i="2" s="1"/>
  <c r="AR796" i="2"/>
  <c r="AU796" i="2"/>
  <c r="AW796" i="2" s="1"/>
  <c r="AA1140" i="2"/>
  <c r="AM1140" i="2"/>
  <c r="AA1380" i="2"/>
  <c r="AM1380" i="2"/>
  <c r="AR1144" i="2"/>
  <c r="AU1144" i="2"/>
  <c r="AW1144" i="2" s="1"/>
  <c r="AA1262" i="2"/>
  <c r="AM1262" i="2"/>
  <c r="AM673" i="2"/>
  <c r="AA673" i="2"/>
  <c r="AU1002" i="2"/>
  <c r="AW1002" i="2" s="1"/>
  <c r="AR1002" i="2"/>
  <c r="AR748" i="2"/>
  <c r="AU748" i="2"/>
  <c r="AW748" i="2" s="1"/>
  <c r="AU1017" i="2"/>
  <c r="AW1017" i="2" s="1"/>
  <c r="AR1017" i="2"/>
  <c r="AR1009" i="2"/>
  <c r="AU1009" i="2"/>
  <c r="AW1009" i="2" s="1"/>
  <c r="AA1002" i="2"/>
  <c r="AM1002" i="2"/>
  <c r="AA990" i="2"/>
  <c r="AM990" i="2"/>
  <c r="AR1189" i="2"/>
  <c r="AU1189" i="2"/>
  <c r="AW1189" i="2" s="1"/>
  <c r="AA795" i="2"/>
  <c r="AM795" i="2"/>
  <c r="AA1006" i="2"/>
  <c r="AM1006" i="2"/>
  <c r="AR705" i="2"/>
  <c r="AU705" i="2"/>
  <c r="AW705" i="2" s="1"/>
  <c r="AR1264" i="2"/>
  <c r="AU1264" i="2"/>
  <c r="AW1264" i="2" s="1"/>
  <c r="AR1140" i="2"/>
  <c r="AU1140" i="2"/>
  <c r="AW1140" i="2" s="1"/>
  <c r="AA989" i="2"/>
  <c r="AM989" i="2"/>
  <c r="AA923" i="2"/>
  <c r="AM923" i="2"/>
  <c r="AU1261" i="2"/>
  <c r="AW1261" i="2" s="1"/>
  <c r="AR1261" i="2"/>
  <c r="AR1177" i="2"/>
  <c r="AU1177" i="2"/>
  <c r="AW1177" i="2" s="1"/>
  <c r="AR1188" i="2"/>
  <c r="AU1188" i="2"/>
  <c r="AW1188" i="2" s="1"/>
  <c r="AR924" i="2"/>
  <c r="AU924" i="2"/>
  <c r="AW924" i="2" s="1"/>
  <c r="AR1114" i="2"/>
  <c r="AU1114" i="2"/>
  <c r="AW1114" i="2" s="1"/>
  <c r="AA697" i="2"/>
  <c r="AM697" i="2"/>
  <c r="AR1155" i="2"/>
  <c r="AU1155" i="2"/>
  <c r="AW1155" i="2" s="1"/>
  <c r="AR1152" i="2"/>
  <c r="AU1152" i="2"/>
  <c r="AW1152" i="2" s="1"/>
  <c r="AA654" i="2"/>
  <c r="AM654" i="2"/>
  <c r="AA1037" i="2"/>
  <c r="AM1037" i="2"/>
  <c r="AR1160" i="2"/>
  <c r="AU1160" i="2"/>
  <c r="AW1160" i="2" s="1"/>
  <c r="AR1130" i="2"/>
  <c r="AU1130" i="2"/>
  <c r="AW1130" i="2" s="1"/>
  <c r="AA1004" i="2"/>
  <c r="AM1004" i="2"/>
  <c r="AA759" i="2"/>
  <c r="AM759" i="2"/>
  <c r="AA758" i="2"/>
  <c r="AM758" i="2"/>
  <c r="AA687" i="2"/>
  <c r="AM687" i="2"/>
  <c r="AA1270" i="2"/>
  <c r="AM1270" i="2"/>
  <c r="AR1000" i="2"/>
  <c r="AU1000" i="2"/>
  <c r="AW1000" i="2" s="1"/>
  <c r="AA676" i="2"/>
  <c r="AM676" i="2"/>
  <c r="AA1180" i="2"/>
  <c r="AM1180" i="2"/>
  <c r="AU1258" i="2"/>
  <c r="AW1258" i="2" s="1"/>
  <c r="AR1258" i="2"/>
  <c r="AU1479" i="2"/>
  <c r="AW1479" i="2" s="1"/>
  <c r="AR1479" i="2"/>
  <c r="AA739" i="2"/>
  <c r="AM739" i="2"/>
  <c r="AR895" i="2"/>
  <c r="AU895" i="2"/>
  <c r="AW895" i="2" s="1"/>
  <c r="AA629" i="2"/>
  <c r="AM629" i="2"/>
  <c r="AU1154" i="2"/>
  <c r="AW1154" i="2" s="1"/>
  <c r="AR1154" i="2"/>
  <c r="AU1291" i="2"/>
  <c r="AW1291" i="2" s="1"/>
  <c r="AR1291" i="2"/>
  <c r="AA1005" i="2"/>
  <c r="AM1005" i="2"/>
  <c r="AA963" i="2"/>
  <c r="AM963" i="2"/>
  <c r="AA980" i="2"/>
  <c r="AM980" i="2"/>
  <c r="AR754" i="2"/>
  <c r="AU754" i="2"/>
  <c r="AW754" i="2" s="1"/>
  <c r="AA1364" i="2"/>
  <c r="AM1364" i="2"/>
  <c r="AA696" i="2"/>
  <c r="AM696" i="2"/>
  <c r="AA690" i="2"/>
  <c r="AM690" i="2"/>
  <c r="AA1447" i="2"/>
  <c r="AM1447" i="2"/>
  <c r="AR682" i="2"/>
  <c r="AU682" i="2"/>
  <c r="AW682" i="2" s="1"/>
  <c r="AU1402" i="2"/>
  <c r="AW1402" i="2" s="1"/>
  <c r="AR1402" i="2"/>
  <c r="AR950" i="2"/>
  <c r="AU950" i="2"/>
  <c r="AW950" i="2" s="1"/>
  <c r="AU919" i="2"/>
  <c r="AW919" i="2" s="1"/>
  <c r="AR919" i="2"/>
  <c r="AR701" i="2"/>
  <c r="AU701" i="2"/>
  <c r="AW701" i="2" s="1"/>
  <c r="AR688" i="2"/>
  <c r="AU688" i="2"/>
  <c r="AW688" i="2" s="1"/>
  <c r="AR1436" i="2"/>
  <c r="AU1436" i="2"/>
  <c r="AW1436" i="2" s="1"/>
  <c r="AR691" i="2"/>
  <c r="AU691" i="2"/>
  <c r="AW691" i="2" s="1"/>
  <c r="AA1295" i="2"/>
  <c r="AM1295" i="2"/>
  <c r="AU787" i="2"/>
  <c r="AW787" i="2" s="1"/>
  <c r="AR787" i="2"/>
  <c r="AU1446" i="2"/>
  <c r="AW1446" i="2" s="1"/>
  <c r="AR1446" i="2"/>
  <c r="AU1227" i="2"/>
  <c r="AW1227" i="2" s="1"/>
  <c r="AR1227" i="2"/>
  <c r="AR1313" i="2"/>
  <c r="AU1313" i="2"/>
  <c r="AW1313" i="2" s="1"/>
  <c r="AR1468" i="2"/>
  <c r="AU1468" i="2"/>
  <c r="AW1468" i="2" s="1"/>
  <c r="AA957" i="2"/>
  <c r="AM957" i="2"/>
  <c r="AR977" i="2"/>
  <c r="AU977" i="2"/>
  <c r="AW977" i="2" s="1"/>
  <c r="AA1108" i="2"/>
  <c r="AM1108" i="2"/>
  <c r="AA1444" i="2"/>
  <c r="AM1444" i="2"/>
  <c r="AU1327" i="2"/>
  <c r="AW1327" i="2" s="1"/>
  <c r="AR1327" i="2"/>
  <c r="AU755" i="2"/>
  <c r="AW755" i="2" s="1"/>
  <c r="AR755" i="2"/>
  <c r="AR1306" i="2"/>
  <c r="AU1306" i="2"/>
  <c r="AW1306" i="2" s="1"/>
  <c r="AU945" i="2"/>
  <c r="AW945" i="2" s="1"/>
  <c r="AR945" i="2"/>
  <c r="AU1363" i="2"/>
  <c r="AW1363" i="2" s="1"/>
  <c r="AR1363" i="2"/>
  <c r="AR664" i="2"/>
  <c r="AU664" i="2"/>
  <c r="AW664" i="2" s="1"/>
  <c r="AR955" i="2"/>
  <c r="AU955" i="2"/>
  <c r="AW955" i="2" s="1"/>
  <c r="AA691" i="2"/>
  <c r="AM691" i="2"/>
  <c r="AU958" i="2"/>
  <c r="AW958" i="2" s="1"/>
  <c r="AR958" i="2"/>
  <c r="AR953" i="2"/>
  <c r="AU953" i="2"/>
  <c r="AW953" i="2" s="1"/>
  <c r="AA1227" i="2"/>
  <c r="AM1227" i="2"/>
  <c r="AU1132" i="2"/>
  <c r="AW1132" i="2" s="1"/>
  <c r="AR1132" i="2"/>
  <c r="AU1186" i="2"/>
  <c r="AW1186" i="2" s="1"/>
  <c r="AR1186" i="2"/>
  <c r="AA674" i="2"/>
  <c r="AM674" i="2"/>
  <c r="AA684" i="2"/>
  <c r="AM684" i="2"/>
  <c r="AA979" i="2"/>
  <c r="AM979" i="2"/>
  <c r="AA679" i="2"/>
  <c r="AM679" i="2"/>
  <c r="AA1474" i="2"/>
  <c r="AM1474" i="2"/>
  <c r="AA1182" i="2"/>
  <c r="AM1182" i="2"/>
  <c r="AR1244" i="2"/>
  <c r="AU1244" i="2"/>
  <c r="AW1244" i="2" s="1"/>
  <c r="AR1269" i="2"/>
  <c r="AU1269" i="2"/>
  <c r="AW1269" i="2" s="1"/>
  <c r="AA1135" i="2"/>
  <c r="AM1135" i="2"/>
  <c r="AR1250" i="2"/>
  <c r="AU1250" i="2"/>
  <c r="AW1250" i="2" s="1"/>
  <c r="AR1488" i="2"/>
  <c r="AU1488" i="2"/>
  <c r="AW1488" i="2" s="1"/>
  <c r="AR951" i="2"/>
  <c r="AU951" i="2"/>
  <c r="AW951" i="2" s="1"/>
  <c r="AA760" i="2"/>
  <c r="AM760" i="2"/>
  <c r="AU710" i="2"/>
  <c r="AW710" i="2" s="1"/>
  <c r="AR710" i="2"/>
  <c r="AR933" i="2"/>
  <c r="AU933" i="2"/>
  <c r="AW933" i="2" s="1"/>
  <c r="AA675" i="2"/>
  <c r="AM675" i="2"/>
  <c r="AA1252" i="2"/>
  <c r="AM1252" i="2"/>
  <c r="AA705" i="2"/>
  <c r="AM705" i="2"/>
  <c r="AM1181" i="2"/>
  <c r="AA1181" i="2"/>
  <c r="AA1173" i="2"/>
  <c r="AM1173" i="2"/>
  <c r="AA945" i="2"/>
  <c r="AM945" i="2"/>
  <c r="AA1453" i="2"/>
  <c r="AM1453" i="2"/>
  <c r="AA1299" i="2"/>
  <c r="AM1299" i="2"/>
  <c r="AA1243" i="2"/>
  <c r="AM1243" i="2"/>
  <c r="AM1214" i="2"/>
  <c r="AA1214" i="2"/>
  <c r="AR670" i="2"/>
  <c r="AU670" i="2"/>
  <c r="AW670" i="2" s="1"/>
  <c r="AU666" i="2"/>
  <c r="AW666" i="2" s="1"/>
  <c r="AR666" i="2"/>
  <c r="AR799" i="2"/>
  <c r="AU799" i="2"/>
  <c r="AW799" i="2" s="1"/>
  <c r="AR1248" i="2"/>
  <c r="AU1248" i="2"/>
  <c r="AW1248" i="2" s="1"/>
  <c r="AA937" i="2"/>
  <c r="AM937" i="2"/>
  <c r="AR957" i="2"/>
  <c r="AU957" i="2"/>
  <c r="AW957" i="2" s="1"/>
  <c r="AU627" i="2"/>
  <c r="AW627" i="2" s="1"/>
  <c r="AR627" i="2"/>
  <c r="AU1311" i="2"/>
  <c r="AW1311" i="2" s="1"/>
  <c r="AR1311" i="2"/>
  <c r="AR773" i="2"/>
  <c r="AU773" i="2"/>
  <c r="AW773" i="2" s="1"/>
  <c r="AR1474" i="2"/>
  <c r="AU1474" i="2"/>
  <c r="AW1474" i="2" s="1"/>
  <c r="AR1270" i="2"/>
  <c r="AU1270" i="2"/>
  <c r="AW1270" i="2" s="1"/>
  <c r="AA1161" i="2"/>
  <c r="AM1161" i="2"/>
  <c r="AR1429" i="2"/>
  <c r="AU1429" i="2"/>
  <c r="AW1429" i="2" s="1"/>
  <c r="AU708" i="2"/>
  <c r="AW708" i="2" s="1"/>
  <c r="AR708" i="2"/>
  <c r="AU630" i="2"/>
  <c r="AW630" i="2" s="1"/>
  <c r="AR630" i="2"/>
  <c r="AA773" i="2"/>
  <c r="AM773" i="2"/>
  <c r="AR1014" i="2"/>
  <c r="AU1014" i="2"/>
  <c r="AW1014" i="2" s="1"/>
  <c r="AR952" i="2"/>
  <c r="AU952" i="2"/>
  <c r="AW952" i="2" s="1"/>
  <c r="AU1007" i="2"/>
  <c r="AW1007" i="2" s="1"/>
  <c r="AR1007" i="2"/>
  <c r="AR925" i="2"/>
  <c r="AU925" i="2"/>
  <c r="AW925" i="2" s="1"/>
  <c r="AA627" i="2"/>
  <c r="AM627" i="2"/>
  <c r="AU1378" i="2"/>
  <c r="AW1378" i="2" s="1"/>
  <c r="AR1378" i="2"/>
  <c r="AA988" i="2"/>
  <c r="AM988" i="2"/>
  <c r="AU922" i="2"/>
  <c r="AW922" i="2" s="1"/>
  <c r="AR922" i="2"/>
  <c r="AA901" i="2"/>
  <c r="AM901" i="2"/>
  <c r="AU1346" i="2"/>
  <c r="AW1346" i="2" s="1"/>
  <c r="AR1346" i="2"/>
  <c r="AA1174" i="2"/>
  <c r="AM1174" i="2"/>
  <c r="AR1241" i="2"/>
  <c r="AU1241" i="2"/>
  <c r="AW1241" i="2" s="1"/>
  <c r="AA1291" i="2"/>
  <c r="AM1291" i="2"/>
  <c r="AR1470" i="2"/>
  <c r="AU1470" i="2"/>
  <c r="AW1470" i="2" s="1"/>
  <c r="AA1439" i="2"/>
  <c r="AM1439" i="2"/>
  <c r="AR1365" i="2"/>
  <c r="AU1365" i="2"/>
  <c r="AW1365" i="2" s="1"/>
  <c r="AR942" i="2"/>
  <c r="AU942" i="2"/>
  <c r="AW942" i="2" s="1"/>
  <c r="AA1129" i="2"/>
  <c r="AM1129" i="2"/>
  <c r="AA662" i="2"/>
  <c r="AM662" i="2"/>
  <c r="AA1286" i="2"/>
  <c r="AM1286" i="2"/>
  <c r="AA701" i="2"/>
  <c r="AM701" i="2"/>
  <c r="AA1320" i="2"/>
  <c r="AM1320" i="2"/>
  <c r="AA1156" i="2"/>
  <c r="AM1156" i="2"/>
  <c r="AA999" i="2"/>
  <c r="AM999" i="2"/>
  <c r="AA1298" i="2"/>
  <c r="AM1298" i="2"/>
  <c r="AR1485" i="2"/>
  <c r="AU1485" i="2"/>
  <c r="AW1485" i="2" s="1"/>
  <c r="AA1253" i="2"/>
  <c r="AM1253" i="2"/>
  <c r="AR761" i="2"/>
  <c r="AU761" i="2"/>
  <c r="AW761" i="2" s="1"/>
  <c r="AU1005" i="2"/>
  <c r="AW1005" i="2" s="1"/>
  <c r="AR1005" i="2"/>
  <c r="AR944" i="2"/>
  <c r="AU944" i="2"/>
  <c r="AW944" i="2" s="1"/>
  <c r="AA766" i="2"/>
  <c r="AM766" i="2"/>
  <c r="AA1003" i="2"/>
  <c r="AM1003" i="2"/>
  <c r="AR758" i="2"/>
  <c r="AU758" i="2"/>
  <c r="AW758" i="2" s="1"/>
  <c r="AR1182" i="2"/>
  <c r="AU1182" i="2"/>
  <c r="AW1182" i="2" s="1"/>
  <c r="AR1303" i="2"/>
  <c r="AU1303" i="2"/>
  <c r="AW1303" i="2" s="1"/>
  <c r="AM787" i="2"/>
  <c r="AA787" i="2"/>
  <c r="AR765" i="2"/>
  <c r="AU765" i="2"/>
  <c r="AW765" i="2" s="1"/>
  <c r="AR633" i="2"/>
  <c r="AU633" i="2"/>
  <c r="AW633" i="2" s="1"/>
  <c r="AU1469" i="2"/>
  <c r="AW1469" i="2" s="1"/>
  <c r="AR1469" i="2"/>
  <c r="AU1004" i="2"/>
  <c r="AW1004" i="2" s="1"/>
  <c r="AR1004" i="2"/>
  <c r="AU687" i="2"/>
  <c r="AW687" i="2" s="1"/>
  <c r="AR687" i="2"/>
  <c r="AR1158" i="2"/>
  <c r="AU1158" i="2"/>
  <c r="AW1158" i="2" s="1"/>
  <c r="AR1435" i="2"/>
  <c r="AU1435" i="2"/>
  <c r="AW1435" i="2" s="1"/>
  <c r="AU1169" i="2"/>
  <c r="AW1169" i="2" s="1"/>
  <c r="AR1169" i="2"/>
  <c r="AA695" i="2"/>
  <c r="AM695" i="2"/>
  <c r="AR771" i="2"/>
  <c r="AU771" i="2"/>
  <c r="AW771" i="2" s="1"/>
  <c r="AA1257" i="2"/>
  <c r="AM1257" i="2"/>
  <c r="AA681" i="2"/>
  <c r="AM681" i="2"/>
  <c r="AA916" i="2"/>
  <c r="AM916" i="2"/>
  <c r="AA1347" i="2"/>
  <c r="AM1347" i="2"/>
  <c r="AU1290" i="2"/>
  <c r="AW1290" i="2" s="1"/>
  <c r="AR1290" i="2"/>
  <c r="AA933" i="2"/>
  <c r="AM933" i="2"/>
  <c r="AA1283" i="2"/>
  <c r="AM1283" i="2"/>
  <c r="AR698" i="2"/>
  <c r="AU698" i="2"/>
  <c r="AW698" i="2" s="1"/>
  <c r="AU1286" i="2"/>
  <c r="AW1286" i="2" s="1"/>
  <c r="AR1286" i="2"/>
  <c r="AA1157" i="2"/>
  <c r="AM1157" i="2"/>
  <c r="AA1208" i="2"/>
  <c r="AM1208" i="2"/>
  <c r="AA1201" i="2"/>
  <c r="AM1201" i="2"/>
  <c r="AR1296" i="2"/>
  <c r="AU1296" i="2"/>
  <c r="AW1296" i="2" s="1"/>
  <c r="AA1188" i="2"/>
  <c r="AM1188" i="2"/>
  <c r="AA1183" i="2"/>
  <c r="AM1183" i="2"/>
  <c r="AA921" i="2"/>
  <c r="AM921" i="2"/>
  <c r="AA947" i="2"/>
  <c r="AM947" i="2"/>
  <c r="AU1263" i="2"/>
  <c r="AW1263" i="2" s="1"/>
  <c r="AR1263" i="2"/>
  <c r="AA763" i="2"/>
  <c r="AM763" i="2"/>
  <c r="AA1382" i="2"/>
  <c r="AM1382" i="2"/>
  <c r="AA1485" i="2"/>
  <c r="AM1485" i="2"/>
  <c r="AU675" i="2"/>
  <c r="AW675" i="2" s="1"/>
  <c r="AR675" i="2"/>
  <c r="AR700" i="2"/>
  <c r="AU700" i="2"/>
  <c r="AW700" i="2" s="1"/>
  <c r="AU1443" i="2"/>
  <c r="AW1443" i="2" s="1"/>
  <c r="AR1443" i="2"/>
  <c r="AU679" i="2"/>
  <c r="AW679" i="2" s="1"/>
  <c r="AR679" i="2"/>
  <c r="AR979" i="2"/>
  <c r="AU979" i="2"/>
  <c r="AW979" i="2" s="1"/>
  <c r="AA1267" i="2"/>
  <c r="AM1267" i="2"/>
  <c r="AA798" i="2"/>
  <c r="AM798" i="2"/>
  <c r="AA1436" i="2"/>
  <c r="AM1436" i="2"/>
  <c r="AA377" i="2"/>
  <c r="AA1346" i="2"/>
  <c r="AM1346" i="2"/>
  <c r="AR1249" i="2"/>
  <c r="AU1249" i="2"/>
  <c r="AW1249" i="2" s="1"/>
  <c r="AR1267" i="2"/>
  <c r="AU1267" i="2"/>
  <c r="AW1267" i="2" s="1"/>
  <c r="AR798" i="2"/>
  <c r="AU798" i="2"/>
  <c r="AW798" i="2" s="1"/>
  <c r="AR1012" i="2"/>
  <c r="AU1012" i="2"/>
  <c r="AW1012" i="2" s="1"/>
  <c r="AA1306" i="2"/>
  <c r="AM1306" i="2"/>
  <c r="AR1143" i="2"/>
  <c r="AU1143" i="2"/>
  <c r="AW1143" i="2" s="1"/>
  <c r="AA1309" i="2"/>
  <c r="AM1309" i="2"/>
  <c r="AR660" i="2"/>
  <c r="AU660" i="2"/>
  <c r="AW660" i="2" s="1"/>
  <c r="AU987" i="2"/>
  <c r="AW987" i="2" s="1"/>
  <c r="AR987" i="2"/>
  <c r="AR689" i="2"/>
  <c r="AU689" i="2"/>
  <c r="AW689" i="2" s="1"/>
  <c r="AA1467" i="2"/>
  <c r="AM1467" i="2"/>
  <c r="AA754" i="2"/>
  <c r="AM754" i="2"/>
  <c r="AU1153" i="2"/>
  <c r="AW1153" i="2" s="1"/>
  <c r="AR1153" i="2"/>
  <c r="AA747" i="2"/>
  <c r="AM747" i="2"/>
  <c r="AA1138" i="2"/>
  <c r="AM1138" i="2"/>
  <c r="AU932" i="2"/>
  <c r="AW932" i="2" s="1"/>
  <c r="AR932" i="2"/>
  <c r="AA1176" i="2"/>
  <c r="AM1176" i="2"/>
  <c r="AU1477" i="2"/>
  <c r="AW1477" i="2" s="1"/>
  <c r="AR1477" i="2"/>
  <c r="AA1487" i="2"/>
  <c r="AM1487" i="2"/>
  <c r="AU1238" i="2"/>
  <c r="AW1238" i="2" s="1"/>
  <c r="AR1238" i="2"/>
  <c r="AU956" i="2"/>
  <c r="AW956" i="2" s="1"/>
  <c r="AR956" i="2"/>
  <c r="AA1296" i="2"/>
  <c r="AM1296" i="2"/>
  <c r="AU1201" i="2"/>
  <c r="AW1201" i="2" s="1"/>
  <c r="AR1201" i="2"/>
  <c r="AA1010" i="2"/>
  <c r="AM1010" i="2"/>
  <c r="AA920" i="2"/>
  <c r="AM920" i="2"/>
  <c r="AA1063" i="2"/>
  <c r="AM1063" i="2"/>
  <c r="AR939" i="2"/>
  <c r="AU939" i="2"/>
  <c r="AW939" i="2" s="1"/>
  <c r="AA1144" i="2"/>
  <c r="AM1144" i="2"/>
  <c r="AA1128" i="2"/>
  <c r="AM1128" i="2"/>
  <c r="AA678" i="2"/>
  <c r="AM678" i="2"/>
  <c r="AA667" i="2"/>
  <c r="AM667" i="2"/>
  <c r="AR1180" i="2"/>
  <c r="AU1180" i="2"/>
  <c r="AW1180" i="2" s="1"/>
  <c r="AA1266" i="2"/>
  <c r="AM1266" i="2"/>
  <c r="AU1243" i="2"/>
  <c r="AW1243" i="2" s="1"/>
  <c r="AR1243" i="2"/>
  <c r="AR1451" i="2"/>
  <c r="AU1451" i="2"/>
  <c r="AW1451" i="2" s="1"/>
  <c r="AA1263" i="2"/>
  <c r="AM1263" i="2"/>
  <c r="AU1209" i="2"/>
  <c r="AW1209" i="2" s="1"/>
  <c r="AR1209" i="2"/>
  <c r="AU1023" i="2"/>
  <c r="AW1023" i="2" s="1"/>
  <c r="AR1023" i="2"/>
  <c r="AA1189" i="2"/>
  <c r="AM1189" i="2"/>
  <c r="AU628" i="2"/>
  <c r="AW628" i="2" s="1"/>
  <c r="AR628" i="2"/>
  <c r="AR1253" i="2"/>
  <c r="AU1253" i="2"/>
  <c r="AW1253" i="2" s="1"/>
  <c r="AR1127" i="2"/>
  <c r="AU1127" i="2"/>
  <c r="AW1127" i="2" s="1"/>
  <c r="AA1247" i="2"/>
  <c r="AM1247" i="2"/>
  <c r="AR1407" i="2"/>
  <c r="AU1407" i="2"/>
  <c r="AW1407" i="2" s="1"/>
  <c r="AA686" i="2"/>
  <c r="AM686" i="2"/>
  <c r="AR1006" i="2"/>
  <c r="AU1006" i="2"/>
  <c r="AW1006" i="2" s="1"/>
  <c r="AR1374" i="2"/>
  <c r="AU1374" i="2"/>
  <c r="AW1374" i="2" s="1"/>
  <c r="AR1471" i="2"/>
  <c r="AU1471" i="2"/>
  <c r="AW1471" i="2" s="1"/>
  <c r="AR685" i="2"/>
  <c r="AU685" i="2"/>
  <c r="AW685" i="2" s="1"/>
  <c r="AA950" i="2"/>
  <c r="AM950" i="2"/>
  <c r="AR639" i="2"/>
  <c r="AU639" i="2"/>
  <c r="AW639" i="2" s="1"/>
  <c r="AA1420" i="2"/>
  <c r="AM1420" i="2"/>
  <c r="AA987" i="2"/>
  <c r="AM987" i="2"/>
  <c r="AA1450" i="2"/>
  <c r="AM1450" i="2"/>
  <c r="AR694" i="2"/>
  <c r="AU694" i="2"/>
  <c r="AW694" i="2" s="1"/>
  <c r="AA1311" i="2"/>
  <c r="AM1311" i="2"/>
  <c r="AA788" i="2"/>
  <c r="AM788" i="2"/>
  <c r="AR709" i="2"/>
  <c r="AU709" i="2"/>
  <c r="AW709" i="2" s="1"/>
  <c r="AA663" i="2"/>
  <c r="AM663" i="2"/>
  <c r="AR1323" i="2"/>
  <c r="AU1323" i="2"/>
  <c r="AW1323" i="2" s="1"/>
  <c r="AR764" i="2"/>
  <c r="AU764" i="2"/>
  <c r="AW764" i="2" s="1"/>
  <c r="AA918" i="2"/>
  <c r="AM918" i="2"/>
  <c r="AM1265" i="2"/>
  <c r="AA1265" i="2"/>
  <c r="AA1241" i="2"/>
  <c r="AM1241" i="2"/>
  <c r="AU1022" i="2"/>
  <c r="AW1022" i="2" s="1"/>
  <c r="AR1022" i="2"/>
  <c r="AR1408" i="2"/>
  <c r="AU1408" i="2"/>
  <c r="AW1408" i="2" s="1"/>
  <c r="AM939" i="2"/>
  <c r="AA939" i="2"/>
  <c r="AU1063" i="2"/>
  <c r="AW1063" i="2" s="1"/>
  <c r="AR1063" i="2"/>
  <c r="AA796" i="2"/>
  <c r="AM796" i="2"/>
  <c r="AA998" i="2"/>
  <c r="AM998" i="2"/>
  <c r="AA768" i="2"/>
  <c r="AM768" i="2"/>
  <c r="AR672" i="2"/>
  <c r="AU672" i="2"/>
  <c r="AW672" i="2" s="1"/>
  <c r="AA799" i="2"/>
  <c r="AM799" i="2"/>
  <c r="AA977" i="2"/>
  <c r="AM977" i="2"/>
  <c r="AA1475" i="2"/>
  <c r="AM1475" i="2"/>
  <c r="AU1304" i="2"/>
  <c r="AW1304" i="2" s="1"/>
  <c r="AR1304" i="2"/>
  <c r="AA1213" i="2"/>
  <c r="AM1213" i="2"/>
  <c r="AR1173" i="2"/>
  <c r="AU1173" i="2"/>
  <c r="AW1173" i="2" s="1"/>
  <c r="AU999" i="2"/>
  <c r="AW999" i="2" s="1"/>
  <c r="AR999" i="2"/>
  <c r="AR1187" i="2"/>
  <c r="AU1187" i="2"/>
  <c r="AW1187" i="2" s="1"/>
  <c r="AR1003" i="2"/>
  <c r="AU1003" i="2"/>
  <c r="AW1003" i="2" s="1"/>
  <c r="AA1331" i="2"/>
  <c r="AM1331" i="2"/>
  <c r="AA655" i="2"/>
  <c r="AM655" i="2"/>
  <c r="AU1441" i="2"/>
  <c r="AW1441" i="2" s="1"/>
  <c r="AR1441" i="2"/>
  <c r="AA1321" i="2"/>
  <c r="AM1321" i="2"/>
  <c r="AA1426" i="2"/>
  <c r="AM1426" i="2"/>
  <c r="AR763" i="2"/>
  <c r="AU763" i="2"/>
  <c r="AW763" i="2" s="1"/>
  <c r="AA1153" i="2"/>
  <c r="AM1153" i="2"/>
  <c r="AU676" i="2"/>
  <c r="AW676" i="2" s="1"/>
  <c r="AR676" i="2"/>
  <c r="AR1423" i="2"/>
  <c r="AU1423" i="2"/>
  <c r="AW1423" i="2" s="1"/>
  <c r="AA1237" i="2"/>
  <c r="AM1237" i="2"/>
  <c r="AR1268" i="2"/>
  <c r="AU1268" i="2"/>
  <c r="AW1268" i="2" s="1"/>
  <c r="AA1429" i="2"/>
  <c r="AM1429" i="2"/>
  <c r="AR1059" i="2"/>
  <c r="AU1059" i="2"/>
  <c r="AW1059" i="2" s="1"/>
  <c r="AA670" i="2"/>
  <c r="AM670" i="2"/>
  <c r="AA1383" i="2"/>
  <c r="AM1383" i="2"/>
  <c r="AA694" i="2"/>
  <c r="AM694" i="2"/>
  <c r="AA1313" i="2"/>
  <c r="AM1313" i="2"/>
  <c r="AU1170" i="2"/>
  <c r="AW1170" i="2" s="1"/>
  <c r="AR1170" i="2"/>
  <c r="AR1353" i="2"/>
  <c r="AU1353" i="2"/>
  <c r="AW1353" i="2" s="1"/>
  <c r="AR1401" i="2"/>
  <c r="AU1401" i="2"/>
  <c r="AW1401" i="2" s="1"/>
  <c r="AR1487" i="2"/>
  <c r="AU1487" i="2"/>
  <c r="AW1487" i="2" s="1"/>
  <c r="AR1142" i="2"/>
  <c r="AU1142" i="2"/>
  <c r="AW1142" i="2" s="1"/>
  <c r="AA749" i="2"/>
  <c r="AM749" i="2"/>
  <c r="AU990" i="2"/>
  <c r="AW990" i="2" s="1"/>
  <c r="AR990" i="2"/>
  <c r="AA1324" i="2"/>
  <c r="AM1324" i="2"/>
  <c r="AR1245" i="2"/>
  <c r="AU1245" i="2"/>
  <c r="AW1245" i="2" s="1"/>
  <c r="AA672" i="2"/>
  <c r="AM672" i="2"/>
  <c r="AR768" i="2"/>
  <c r="AU768" i="2"/>
  <c r="AW768" i="2" s="1"/>
  <c r="AA682" i="2"/>
  <c r="AM682" i="2"/>
  <c r="AA677" i="2"/>
  <c r="AM677" i="2"/>
  <c r="AR1252" i="2"/>
  <c r="AU1252" i="2"/>
  <c r="AW1252" i="2" s="1"/>
  <c r="AA1261" i="2"/>
  <c r="AM1261" i="2"/>
  <c r="AA761" i="2"/>
  <c r="AM761" i="2"/>
  <c r="AA951" i="2"/>
  <c r="AM951" i="2"/>
  <c r="AA1425" i="2"/>
  <c r="AM1425" i="2"/>
  <c r="AR948" i="2"/>
  <c r="AU948" i="2"/>
  <c r="AW948" i="2" s="1"/>
  <c r="AU978" i="2"/>
  <c r="AW978" i="2" s="1"/>
  <c r="AR978" i="2"/>
  <c r="AR662" i="2"/>
  <c r="AU662" i="2"/>
  <c r="AW662" i="2" s="1"/>
  <c r="AU921" i="2"/>
  <c r="AW921" i="2" s="1"/>
  <c r="AR921" i="2"/>
  <c r="AR1131" i="2"/>
  <c r="AU1131" i="2"/>
  <c r="AW1131" i="2" s="1"/>
  <c r="AA1365" i="2"/>
  <c r="AM1365" i="2"/>
  <c r="AR673" i="2"/>
  <c r="AU673" i="2"/>
  <c r="AW673" i="2" s="1"/>
  <c r="AA1355" i="2"/>
  <c r="AM1355" i="2"/>
  <c r="AA1329" i="2"/>
  <c r="AM1329" i="2"/>
  <c r="AR1383" i="2"/>
  <c r="AU1383" i="2"/>
  <c r="AW1383" i="2" s="1"/>
  <c r="AA1152" i="2"/>
  <c r="AM1152" i="2"/>
  <c r="AA1476" i="2"/>
  <c r="AM1476" i="2"/>
  <c r="AR1371" i="2"/>
  <c r="AU1371" i="2"/>
  <c r="AW1371" i="2" s="1"/>
  <c r="AR1384" i="2"/>
  <c r="AU1384" i="2"/>
  <c r="AW1384" i="2" s="1"/>
  <c r="AA709" i="2"/>
  <c r="AM709" i="2"/>
  <c r="AA944" i="2"/>
  <c r="AM944" i="2"/>
  <c r="AU1449" i="2"/>
  <c r="AW1449" i="2" s="1"/>
  <c r="AR1449" i="2"/>
  <c r="AR1481" i="2"/>
  <c r="AU1481" i="2"/>
  <c r="AW1481" i="2" s="1"/>
  <c r="AR1251" i="2"/>
  <c r="AU1251" i="2"/>
  <c r="AW1251" i="2" s="1"/>
  <c r="AU938" i="2"/>
  <c r="AW938" i="2" s="1"/>
  <c r="AR938" i="2"/>
  <c r="AA1441" i="2"/>
  <c r="AM1441" i="2"/>
  <c r="AU657" i="2"/>
  <c r="AW657" i="2" s="1"/>
  <c r="AR657" i="2"/>
  <c r="AR1037" i="2"/>
  <c r="AU1037" i="2"/>
  <c r="AW1037" i="2" s="1"/>
  <c r="AA1158" i="2"/>
  <c r="AM1158" i="2"/>
  <c r="AU989" i="2"/>
  <c r="AW989" i="2" s="1"/>
  <c r="AR989" i="2"/>
  <c r="AU661" i="2"/>
  <c r="AW661" i="2" s="1"/>
  <c r="AR661" i="2"/>
  <c r="AA978" i="2"/>
  <c r="AM978" i="2"/>
  <c r="AR1139" i="2"/>
  <c r="AU1139" i="2"/>
  <c r="AW1139" i="2" s="1"/>
  <c r="AU1265" i="2"/>
  <c r="AW1265" i="2" s="1"/>
  <c r="AR1265" i="2"/>
  <c r="AR638" i="2"/>
  <c r="AU638" i="2"/>
  <c r="AW638" i="2" s="1"/>
  <c r="AU1475" i="2"/>
  <c r="AW1475" i="2" s="1"/>
  <c r="AR1475" i="2"/>
  <c r="AA665" i="2"/>
  <c r="AM665" i="2"/>
  <c r="AR697" i="2"/>
  <c r="AU697" i="2"/>
  <c r="AW697" i="2" s="1"/>
  <c r="AM1016" i="2"/>
  <c r="AA1016" i="2"/>
  <c r="AU1001" i="2"/>
  <c r="AW1001" i="2" s="1"/>
  <c r="AR1001" i="2"/>
  <c r="AA1175" i="2"/>
  <c r="AM1175" i="2"/>
  <c r="AR1298" i="2"/>
  <c r="AU1298" i="2"/>
  <c r="AW1298" i="2" s="1"/>
  <c r="AA755" i="2"/>
  <c r="AM755" i="2"/>
  <c r="AR1021" i="2"/>
  <c r="AU1021" i="2"/>
  <c r="AW1021" i="2" s="1"/>
  <c r="AA688" i="2"/>
  <c r="AM688" i="2"/>
  <c r="AA895" i="2"/>
  <c r="AM895" i="2"/>
  <c r="AU1324" i="2"/>
  <c r="AW1324" i="2" s="1"/>
  <c r="AR1324" i="2"/>
  <c r="AR668" i="2"/>
  <c r="AU668" i="2"/>
  <c r="AW668" i="2" s="1"/>
  <c r="AA1293" i="2"/>
  <c r="AM1293" i="2"/>
  <c r="AU678" i="2"/>
  <c r="AW678" i="2" s="1"/>
  <c r="AR678" i="2"/>
  <c r="AU1159" i="2"/>
  <c r="AW1159" i="2" s="1"/>
  <c r="AR1159" i="2"/>
  <c r="AA1022" i="2"/>
  <c r="AM1022" i="2"/>
  <c r="AA955" i="2"/>
  <c r="AM955" i="2"/>
  <c r="AA1155" i="2"/>
  <c r="AM1155" i="2"/>
  <c r="AR1420" i="2"/>
  <c r="AU1420" i="2"/>
  <c r="AW1420" i="2" s="1"/>
  <c r="AA953" i="2"/>
  <c r="AM953" i="2"/>
  <c r="AR1208" i="2"/>
  <c r="AU1208" i="2"/>
  <c r="AW1208" i="2" s="1"/>
  <c r="AU1348" i="2"/>
  <c r="AW1348" i="2" s="1"/>
  <c r="AR1348" i="2"/>
  <c r="AA700" i="2"/>
  <c r="AM700" i="2"/>
  <c r="AU1233" i="2"/>
  <c r="AW1233" i="2" s="1"/>
  <c r="AR1233" i="2"/>
  <c r="AR1428" i="2"/>
  <c r="AU1428" i="2"/>
  <c r="AW1428" i="2" s="1"/>
  <c r="AA1304" i="2"/>
  <c r="AM1304" i="2"/>
  <c r="AA1326" i="2"/>
  <c r="AM1326" i="2"/>
  <c r="AR1174" i="2"/>
  <c r="AU1174" i="2"/>
  <c r="AW1174" i="2" s="1"/>
  <c r="AA1362" i="2"/>
  <c r="AM1362" i="2"/>
  <c r="AA1302" i="2"/>
  <c r="AM1302" i="2"/>
  <c r="AR696" i="2"/>
  <c r="AU696" i="2"/>
  <c r="AW696" i="2" s="1"/>
  <c r="AU656" i="2"/>
  <c r="AW656" i="2" s="1"/>
  <c r="AR656" i="2"/>
  <c r="AA706" i="2"/>
  <c r="AM706" i="2"/>
  <c r="AR640" i="2"/>
  <c r="AU640" i="2"/>
  <c r="AW640" i="2" s="1"/>
  <c r="AU1236" i="2"/>
  <c r="AW1236" i="2" s="1"/>
  <c r="AR1236" i="2"/>
  <c r="AA1407" i="2"/>
  <c r="AM1407" i="2"/>
  <c r="AA1333" i="2"/>
  <c r="AM1333" i="2"/>
  <c r="AU1425" i="2"/>
  <c r="AW1425" i="2" s="1"/>
  <c r="AR1425" i="2"/>
  <c r="AR1382" i="2"/>
  <c r="AU1382" i="2"/>
  <c r="AW1382" i="2" s="1"/>
  <c r="AA1446" i="2"/>
  <c r="AM1446" i="2"/>
  <c r="AA1290" i="2"/>
  <c r="AM1290" i="2"/>
  <c r="AA954" i="2"/>
  <c r="AM954" i="2"/>
  <c r="AR923" i="2"/>
  <c r="AU923" i="2"/>
  <c r="AW923" i="2" s="1"/>
  <c r="AA917" i="2"/>
  <c r="AM917" i="2"/>
  <c r="AR947" i="2"/>
  <c r="AU947" i="2"/>
  <c r="AW947" i="2" s="1"/>
  <c r="AU1439" i="2"/>
  <c r="AW1439" i="2" s="1"/>
  <c r="AR1439" i="2"/>
  <c r="AA699" i="2"/>
  <c r="AM699" i="2"/>
  <c r="AU692" i="2"/>
  <c r="AW692" i="2" s="1"/>
  <c r="AR692" i="2"/>
  <c r="AU1375" i="2"/>
  <c r="AW1375" i="2" s="1"/>
  <c r="AR1375" i="2"/>
  <c r="AR1444" i="2"/>
  <c r="AU1444" i="2"/>
  <c r="AW1444" i="2" s="1"/>
  <c r="AR954" i="2"/>
  <c r="AU954" i="2"/>
  <c r="AW954" i="2" s="1"/>
  <c r="AA1177" i="2"/>
  <c r="AM1177" i="2"/>
  <c r="AA935" i="2"/>
  <c r="AM935" i="2"/>
  <c r="AR1013" i="2"/>
  <c r="AU1013" i="2"/>
  <c r="AW1013" i="2" s="1"/>
  <c r="AM956" i="2"/>
  <c r="AA956" i="2"/>
  <c r="AA1017" i="2"/>
  <c r="AM1017" i="2"/>
  <c r="AA1127" i="2"/>
  <c r="AM1127" i="2"/>
  <c r="AU1309" i="2"/>
  <c r="AW1309" i="2" s="1"/>
  <c r="AR1309" i="2"/>
  <c r="AA630" i="2"/>
  <c r="AM630" i="2"/>
  <c r="AR920" i="2"/>
  <c r="AU920" i="2"/>
  <c r="AW920" i="2" s="1"/>
  <c r="AA925" i="2"/>
  <c r="AM925" i="2"/>
  <c r="AA1021" i="2"/>
  <c r="AM1021" i="2"/>
  <c r="AR1301" i="2"/>
  <c r="AU1301" i="2"/>
  <c r="AW1301" i="2" s="1"/>
  <c r="AA948" i="2"/>
  <c r="AM948" i="2"/>
  <c r="AR1433" i="2"/>
  <c r="AU1433" i="2"/>
  <c r="AW1433" i="2" s="1"/>
  <c r="AA1423" i="2"/>
  <c r="AM1423" i="2"/>
  <c r="AU916" i="2"/>
  <c r="AW916" i="2" s="1"/>
  <c r="AR916" i="2"/>
  <c r="AA976" i="2"/>
  <c r="AM976" i="2"/>
  <c r="AA1452" i="2"/>
  <c r="AM1452" i="2"/>
  <c r="AA1012" i="2"/>
  <c r="AM1012" i="2"/>
  <c r="AA1305" i="2"/>
  <c r="AM1305" i="2"/>
  <c r="AR1260" i="2"/>
  <c r="AU1260" i="2"/>
  <c r="AW1260" i="2" s="1"/>
  <c r="AR988" i="2"/>
  <c r="AU988" i="2"/>
  <c r="AW988" i="2" s="1"/>
  <c r="AR1482" i="2"/>
  <c r="AU1482" i="2"/>
  <c r="AW1482" i="2" s="1"/>
  <c r="AA1244" i="2"/>
  <c r="AM1244" i="2"/>
  <c r="AA1366" i="2"/>
  <c r="AM1366" i="2"/>
  <c r="AR1377" i="2"/>
  <c r="AU1377" i="2"/>
  <c r="AW1377" i="2" s="1"/>
  <c r="AA1451" i="2"/>
  <c r="AM1451" i="2"/>
  <c r="AR681" i="2"/>
  <c r="AU681" i="2"/>
  <c r="AW681" i="2" s="1"/>
  <c r="AA932" i="2"/>
  <c r="AM932" i="2"/>
  <c r="AA1323" i="2"/>
  <c r="AM1323" i="2"/>
  <c r="AR690" i="2"/>
  <c r="AU690" i="2"/>
  <c r="AW690" i="2" s="1"/>
  <c r="AA748" i="2"/>
  <c r="AM748" i="2"/>
  <c r="AR667" i="2"/>
  <c r="AU667" i="2"/>
  <c r="AW667" i="2" s="1"/>
  <c r="AU1283" i="2"/>
  <c r="AW1283" i="2" s="1"/>
  <c r="AR1283" i="2"/>
  <c r="AR1354" i="2"/>
  <c r="AU1354" i="2"/>
  <c r="AW1354" i="2" s="1"/>
  <c r="AM943" i="2"/>
  <c r="AA943" i="2"/>
  <c r="AR1176" i="2"/>
  <c r="AU1176" i="2"/>
  <c r="AW1176" i="2" s="1"/>
  <c r="AU1467" i="2"/>
  <c r="AW1467" i="2" s="1"/>
  <c r="AR1467" i="2"/>
  <c r="AR1364" i="2"/>
  <c r="AU1364" i="2"/>
  <c r="AW1364" i="2" s="1"/>
  <c r="AU1016" i="2"/>
  <c r="AW1016" i="2" s="1"/>
  <c r="AR1016" i="2"/>
  <c r="AR1432" i="2"/>
  <c r="AU1432" i="2"/>
  <c r="AW1432" i="2" s="1"/>
  <c r="AA919" i="2"/>
  <c r="AM919" i="2"/>
  <c r="AA765" i="2"/>
  <c r="AM765" i="2"/>
  <c r="AA1481" i="2"/>
  <c r="AM1481" i="2"/>
  <c r="AU760" i="2"/>
  <c r="AW760" i="2" s="1"/>
  <c r="AR760" i="2"/>
  <c r="AA1433" i="2"/>
  <c r="AM1433" i="2"/>
  <c r="AA986" i="2"/>
  <c r="AM986" i="2"/>
  <c r="AR1141" i="2"/>
  <c r="AU1141" i="2"/>
  <c r="AW1141" i="2" s="1"/>
  <c r="AA958" i="2"/>
  <c r="AM958" i="2"/>
  <c r="AU1362" i="2"/>
  <c r="AW1362" i="2" s="1"/>
  <c r="AR1362" i="2"/>
  <c r="AA1154" i="2"/>
  <c r="AM1154" i="2"/>
  <c r="AR998" i="2"/>
  <c r="AU998" i="2"/>
  <c r="AW998" i="2" s="1"/>
  <c r="AR1478" i="2"/>
  <c r="AU1478" i="2"/>
  <c r="AW1478" i="2" s="1"/>
  <c r="AU1295" i="2"/>
  <c r="AW1295" i="2" s="1"/>
  <c r="AR1295" i="2"/>
  <c r="AA692" i="2"/>
  <c r="AM692" i="2"/>
  <c r="AR1312" i="2"/>
  <c r="AU1312" i="2"/>
  <c r="AW1312" i="2" s="1"/>
  <c r="AR1240" i="2"/>
  <c r="AU1240" i="2"/>
  <c r="AW1240" i="2" s="1"/>
  <c r="AA668" i="2"/>
  <c r="AM668" i="2"/>
  <c r="AA628" i="2"/>
  <c r="AM628" i="2"/>
  <c r="AA1449" i="2"/>
  <c r="AM1449" i="2"/>
  <c r="AU747" i="2"/>
  <c r="AW747" i="2" s="1"/>
  <c r="AR747" i="2"/>
  <c r="AA1114" i="2"/>
  <c r="AM1114" i="2"/>
  <c r="AA1303" i="2"/>
  <c r="AM1303" i="2"/>
  <c r="AU1028" i="2"/>
  <c r="AW1028" i="2" s="1"/>
  <c r="AR1028" i="2"/>
  <c r="AA1186" i="2"/>
  <c r="AM1186" i="2"/>
  <c r="AA949" i="2"/>
  <c r="AM949" i="2"/>
  <c r="AA1379" i="2"/>
  <c r="AM1379" i="2"/>
  <c r="AU1373" i="2"/>
  <c r="AW1373" i="2" s="1"/>
  <c r="AR1373" i="2"/>
  <c r="AU695" i="2"/>
  <c r="AW695" i="2" s="1"/>
  <c r="AR695" i="2"/>
  <c r="AA1000" i="2"/>
  <c r="AM1000" i="2"/>
  <c r="AA1023" i="2"/>
  <c r="AM1023" i="2"/>
  <c r="AU1447" i="2"/>
  <c r="AW1447" i="2" s="1"/>
  <c r="AR1447" i="2"/>
  <c r="AA1187" i="2"/>
  <c r="AM1187" i="2"/>
  <c r="AA764" i="2"/>
  <c r="AM764" i="2"/>
  <c r="AA1142" i="2"/>
  <c r="AM1142" i="2"/>
  <c r="AR788" i="2"/>
  <c r="AU788" i="2"/>
  <c r="AW788" i="2" s="1"/>
  <c r="AA664" i="2"/>
  <c r="AM664" i="2"/>
  <c r="AU901" i="2"/>
  <c r="AW901" i="2" s="1"/>
  <c r="AR901" i="2"/>
  <c r="AA942" i="2"/>
  <c r="AM942" i="2"/>
  <c r="AU918" i="2"/>
  <c r="AW918" i="2" s="1"/>
  <c r="AR918" i="2"/>
  <c r="AR1257" i="2"/>
  <c r="AU1257" i="2"/>
  <c r="AW1257" i="2" s="1"/>
  <c r="AR1181" i="2"/>
  <c r="AU1181" i="2"/>
  <c r="AW1181" i="2" s="1"/>
  <c r="AA666" i="2"/>
  <c r="AM666" i="2"/>
  <c r="AR943" i="2"/>
  <c r="AU943" i="2"/>
  <c r="AW943" i="2" s="1"/>
  <c r="AA1428" i="2"/>
  <c r="AM1428" i="2"/>
  <c r="AR797" i="2"/>
  <c r="AU797" i="2"/>
  <c r="AW797" i="2" s="1"/>
  <c r="AA693" i="2"/>
  <c r="AM693" i="2"/>
  <c r="AA708" i="2"/>
  <c r="AM708" i="2"/>
  <c r="AR1146" i="2"/>
  <c r="AU1146" i="2"/>
  <c r="AW1146" i="2" s="1"/>
  <c r="AA710" i="2"/>
  <c r="AM710" i="2"/>
  <c r="AU677" i="2"/>
  <c r="AW677" i="2" s="1"/>
  <c r="AR677" i="2"/>
  <c r="AA99" i="2"/>
  <c r="AR937" i="2"/>
  <c r="AU937" i="2"/>
  <c r="AW937" i="2" s="1"/>
  <c r="AR1011" i="2"/>
  <c r="AU1011" i="2"/>
  <c r="AW1011" i="2" s="1"/>
  <c r="AA1348" i="2"/>
  <c r="AM1348" i="2"/>
  <c r="AA1239" i="2"/>
  <c r="AM1239" i="2"/>
  <c r="AA1301" i="2"/>
  <c r="AM1301" i="2"/>
  <c r="AU663" i="2"/>
  <c r="AW663" i="2" s="1"/>
  <c r="AR663" i="2"/>
  <c r="AA1179" i="2"/>
  <c r="AM1179" i="2"/>
  <c r="AA1314" i="2"/>
  <c r="AM1314" i="2"/>
  <c r="AR1203" i="2"/>
  <c r="AU1203" i="2"/>
  <c r="AW1203" i="2" s="1"/>
  <c r="AA1136" i="2"/>
  <c r="AM1136" i="2"/>
  <c r="AA669" i="2"/>
  <c r="AM669" i="2"/>
  <c r="AA1251" i="2"/>
  <c r="AM1251" i="2"/>
  <c r="AU1454" i="2"/>
  <c r="AW1454" i="2" s="1"/>
  <c r="AR1454" i="2"/>
  <c r="AA922" i="2"/>
  <c r="AM922" i="2"/>
  <c r="AA1203" i="2"/>
  <c r="AM1203" i="2"/>
  <c r="AR1299" i="2"/>
  <c r="AU1299" i="2"/>
  <c r="AW1299" i="2" s="1"/>
  <c r="AM1131" i="2"/>
  <c r="AA1131" i="2"/>
  <c r="AU659" i="2"/>
  <c r="AW659" i="2" s="1"/>
  <c r="AR659" i="2"/>
  <c r="AA1170" i="2"/>
  <c r="AM1170" i="2"/>
  <c r="AA638" i="2"/>
  <c r="AM638" i="2"/>
  <c r="AR1426" i="2"/>
  <c r="AU1426" i="2"/>
  <c r="AW1426" i="2" s="1"/>
  <c r="AA1236" i="2"/>
  <c r="AM1236" i="2"/>
  <c r="AA1468" i="2"/>
  <c r="AM1468" i="2"/>
  <c r="AA698" i="2"/>
  <c r="AM698" i="2"/>
  <c r="AR749" i="2"/>
  <c r="AU749" i="2"/>
  <c r="AW749" i="2" s="1"/>
  <c r="AU1129" i="2"/>
  <c r="AW1129" i="2" s="1"/>
  <c r="AR1129" i="2"/>
  <c r="AU699" i="2"/>
  <c r="AW699" i="2" s="1"/>
  <c r="AR699" i="2"/>
  <c r="AM1065" i="2"/>
  <c r="AA1065" i="2"/>
  <c r="AU629" i="2"/>
  <c r="AW629" i="2" s="1"/>
  <c r="AR629" i="2"/>
  <c r="AA633" i="2"/>
  <c r="AM633" i="2"/>
  <c r="AU1179" i="2"/>
  <c r="AW1179" i="2" s="1"/>
  <c r="AR1179" i="2"/>
  <c r="AR398" i="2"/>
  <c r="AA181" i="2"/>
  <c r="AR83" i="2"/>
  <c r="AA249" i="2"/>
  <c r="AM395" i="2"/>
  <c r="AM333" i="2"/>
  <c r="AA208" i="2"/>
  <c r="AA323" i="2"/>
  <c r="AA110" i="2"/>
  <c r="AM506" i="2"/>
  <c r="AF260" i="2"/>
  <c r="AH260" i="2" s="1"/>
  <c r="AF272" i="2"/>
  <c r="AH272" i="2" s="1"/>
  <c r="AF242" i="2"/>
  <c r="AH242" i="2" s="1"/>
  <c r="AF511" i="2"/>
  <c r="AH511" i="2" s="1"/>
  <c r="AF602" i="2"/>
  <c r="AH602" i="2" s="1"/>
  <c r="AF574" i="2"/>
  <c r="AH574" i="2" s="1"/>
  <c r="AF582" i="2"/>
  <c r="AH582" i="2" s="1"/>
  <c r="AF590" i="2"/>
  <c r="AH590" i="2" s="1"/>
  <c r="AF74" i="2"/>
  <c r="AH74" i="2" s="1"/>
  <c r="AF165" i="2"/>
  <c r="AH165" i="2" s="1"/>
  <c r="AF65" i="2"/>
  <c r="AH65" i="2" s="1"/>
  <c r="AF175" i="2"/>
  <c r="AH175" i="2" s="1"/>
  <c r="AF51" i="2"/>
  <c r="AH51" i="2" s="1"/>
  <c r="AF46" i="2"/>
  <c r="AH46" i="2" s="1"/>
  <c r="AF84" i="2"/>
  <c r="AH84" i="2" s="1"/>
  <c r="AF118" i="2"/>
  <c r="AH118" i="2" s="1"/>
  <c r="AF38" i="2"/>
  <c r="AH38" i="2" s="1"/>
  <c r="AM181" i="2"/>
  <c r="AN272" i="2"/>
  <c r="AN371" i="2"/>
  <c r="AA7" i="2"/>
  <c r="AN7" i="2"/>
  <c r="AF253" i="2"/>
  <c r="AH253" i="2" s="1"/>
  <c r="AF293" i="2"/>
  <c r="AH293" i="2" s="1"/>
  <c r="AF328" i="2"/>
  <c r="AH328" i="2" s="1"/>
  <c r="AF586" i="2"/>
  <c r="AH586" i="2" s="1"/>
  <c r="AF92" i="2"/>
  <c r="AH92" i="2" s="1"/>
  <c r="AF72" i="2"/>
  <c r="AH72" i="2" s="1"/>
  <c r="AF170" i="2"/>
  <c r="AH170" i="2" s="1"/>
  <c r="AF604" i="2"/>
  <c r="AH604" i="2" s="1"/>
  <c r="AF56" i="2"/>
  <c r="AH56" i="2" s="1"/>
  <c r="AF42" i="2"/>
  <c r="AH42" i="2" s="1"/>
  <c r="AF273" i="2"/>
  <c r="AH273" i="2" s="1"/>
  <c r="AF302" i="2"/>
  <c r="AH302" i="2" s="1"/>
  <c r="AF370" i="2"/>
  <c r="AH370" i="2" s="1"/>
  <c r="AF97" i="2"/>
  <c r="AH97" i="2" s="1"/>
  <c r="AF598" i="2"/>
  <c r="AH598" i="2" s="1"/>
  <c r="AF139" i="2"/>
  <c r="AH139" i="2" s="1"/>
  <c r="AF342" i="2"/>
  <c r="AH342" i="2" s="1"/>
  <c r="AF111" i="2"/>
  <c r="AH111" i="2" s="1"/>
  <c r="AN370" i="2"/>
  <c r="AN522" i="2"/>
  <c r="AF384" i="2"/>
  <c r="AH384" i="2" s="1"/>
  <c r="AF522" i="2"/>
  <c r="AH522" i="2" s="1"/>
  <c r="AF577" i="2"/>
  <c r="AH577" i="2" s="1"/>
  <c r="AF101" i="2"/>
  <c r="AH101" i="2" s="1"/>
  <c r="AF136" i="2"/>
  <c r="AH136" i="2" s="1"/>
  <c r="AN377" i="2"/>
  <c r="AN348" i="2"/>
  <c r="AA116" i="2"/>
  <c r="AF521" i="2"/>
  <c r="AH521" i="2" s="1"/>
  <c r="AF444" i="2"/>
  <c r="AH444" i="2" s="1"/>
  <c r="AF266" i="2"/>
  <c r="AH266" i="2" s="1"/>
  <c r="AF277" i="2"/>
  <c r="AH277" i="2" s="1"/>
  <c r="AF296" i="2"/>
  <c r="AH296" i="2" s="1"/>
  <c r="AF310" i="2"/>
  <c r="AH310" i="2" s="1"/>
  <c r="AF374" i="2"/>
  <c r="AH374" i="2" s="1"/>
  <c r="AM3" i="2"/>
  <c r="AN3" i="2"/>
  <c r="AF254" i="2"/>
  <c r="AH254" i="2" s="1"/>
  <c r="AF269" i="2"/>
  <c r="AH269" i="2" s="1"/>
  <c r="AF307" i="2"/>
  <c r="AH307" i="2" s="1"/>
  <c r="AF247" i="2"/>
  <c r="AH247" i="2" s="1"/>
  <c r="AF470" i="2"/>
  <c r="AH470" i="2" s="1"/>
  <c r="AF593" i="2"/>
  <c r="AH593" i="2" s="1"/>
  <c r="AF96" i="2"/>
  <c r="AH96" i="2" s="1"/>
  <c r="AF100" i="2"/>
  <c r="AH100" i="2" s="1"/>
  <c r="AF69" i="2"/>
  <c r="AH69" i="2" s="1"/>
  <c r="AF79" i="2"/>
  <c r="AH79" i="2" s="1"/>
  <c r="AF48" i="2"/>
  <c r="AH48" i="2" s="1"/>
  <c r="AF173" i="2"/>
  <c r="AH173" i="2" s="1"/>
  <c r="AF177" i="2"/>
  <c r="AH177" i="2" s="1"/>
  <c r="AF57" i="2"/>
  <c r="AH57" i="2" s="1"/>
  <c r="AF44" i="2"/>
  <c r="AH44" i="2" s="1"/>
  <c r="AF580" i="2"/>
  <c r="AH580" i="2" s="1"/>
  <c r="AF305" i="2"/>
  <c r="AH305" i="2" s="1"/>
  <c r="AF383" i="2"/>
  <c r="AH383" i="2" s="1"/>
  <c r="AF371" i="2"/>
  <c r="AH371" i="2" s="1"/>
  <c r="AF471" i="2"/>
  <c r="AH471" i="2" s="1"/>
  <c r="AF98" i="2"/>
  <c r="AH98" i="2" s="1"/>
  <c r="AF573" i="2"/>
  <c r="AH573" i="2" s="1"/>
  <c r="AN273" i="2"/>
  <c r="AA2" i="2"/>
  <c r="AN2" i="2"/>
  <c r="AF287" i="2"/>
  <c r="AH287" i="2" s="1"/>
  <c r="AF321" i="2"/>
  <c r="AH321" i="2" s="1"/>
  <c r="AF494" i="2"/>
  <c r="AH494" i="2" s="1"/>
  <c r="AN276" i="2"/>
  <c r="AF186" i="2"/>
  <c r="AH186" i="2" s="1"/>
  <c r="AF505" i="2"/>
  <c r="AH505" i="2" s="1"/>
  <c r="AF268" i="2"/>
  <c r="AH268" i="2" s="1"/>
  <c r="AF299" i="2"/>
  <c r="AH299" i="2" s="1"/>
  <c r="AF225" i="2"/>
  <c r="AH225" i="2" s="1"/>
  <c r="AF461" i="2"/>
  <c r="AH461" i="2" s="1"/>
  <c r="AF248" i="2"/>
  <c r="AH248" i="2" s="1"/>
  <c r="AF578" i="2"/>
  <c r="AH578" i="2" s="1"/>
  <c r="AF592" i="2"/>
  <c r="AH592" i="2" s="1"/>
  <c r="AF600" i="2"/>
  <c r="AH600" i="2" s="1"/>
  <c r="AF575" i="2"/>
  <c r="AH575" i="2" s="1"/>
  <c r="AF76" i="2"/>
  <c r="AH76" i="2" s="1"/>
  <c r="AF168" i="2"/>
  <c r="AH168" i="2" s="1"/>
  <c r="AF597" i="2"/>
  <c r="AH597" i="2" s="1"/>
  <c r="AF70" i="2"/>
  <c r="AH70" i="2" s="1"/>
  <c r="AF138" i="2"/>
  <c r="AH138" i="2" s="1"/>
  <c r="AF47" i="2"/>
  <c r="AH47" i="2" s="1"/>
  <c r="AF146" i="2"/>
  <c r="AH146" i="2" s="1"/>
  <c r="AF93" i="2"/>
  <c r="AH93" i="2" s="1"/>
  <c r="AF40" i="2"/>
  <c r="AH40" i="2" s="1"/>
  <c r="AF54" i="2"/>
  <c r="AH54" i="2" s="1"/>
  <c r="AF107" i="2"/>
  <c r="AH107" i="2" s="1"/>
  <c r="AF292" i="2"/>
  <c r="AH292" i="2" s="1"/>
  <c r="AF323" i="2"/>
  <c r="AH323" i="2" s="1"/>
  <c r="AF249" i="2"/>
  <c r="AH249" i="2" s="1"/>
  <c r="AF594" i="2"/>
  <c r="AH594" i="2" s="1"/>
  <c r="AF585" i="2"/>
  <c r="AH585" i="2" s="1"/>
  <c r="AF71" i="2"/>
  <c r="AH71" i="2" s="1"/>
  <c r="AF169" i="2"/>
  <c r="AH169" i="2" s="1"/>
  <c r="AF41" i="2"/>
  <c r="AH41" i="2" s="1"/>
  <c r="AF55" i="2"/>
  <c r="AH55" i="2" s="1"/>
  <c r="AF91" i="2"/>
  <c r="AH91" i="2" s="1"/>
  <c r="AF276" i="2"/>
  <c r="AH276" i="2" s="1"/>
  <c r="AF304" i="2"/>
  <c r="AH304" i="2" s="1"/>
  <c r="AF468" i="2"/>
  <c r="AH468" i="2" s="1"/>
  <c r="AF99" i="2"/>
  <c r="AH99" i="2" s="1"/>
  <c r="AM393" i="2"/>
  <c r="AU340" i="2"/>
  <c r="AW340" i="2" s="1"/>
  <c r="AF286" i="2"/>
  <c r="AH286" i="2" s="1"/>
  <c r="AF320" i="2"/>
  <c r="AH320" i="2" s="1"/>
  <c r="AF493" i="2"/>
  <c r="AH493" i="2" s="1"/>
  <c r="AF290" i="2"/>
  <c r="AH290" i="2" s="1"/>
  <c r="AF319" i="2"/>
  <c r="AH319" i="2" s="1"/>
  <c r="AF350" i="2"/>
  <c r="AH350" i="2" s="1"/>
  <c r="AF498" i="2"/>
  <c r="AH498" i="2" s="1"/>
  <c r="AF294" i="2"/>
  <c r="AH294" i="2" s="1"/>
  <c r="AF329" i="2"/>
  <c r="AH329" i="2" s="1"/>
  <c r="AF353" i="2"/>
  <c r="AH353" i="2" s="1"/>
  <c r="AF113" i="2"/>
  <c r="AH113" i="2" s="1"/>
  <c r="AF256" i="2"/>
  <c r="AH256" i="2" s="1"/>
  <c r="AF297" i="2"/>
  <c r="AH297" i="2" s="1"/>
  <c r="AF399" i="2"/>
  <c r="AH399" i="2" s="1"/>
  <c r="AF244" i="2"/>
  <c r="AH244" i="2" s="1"/>
  <c r="AF591" i="2"/>
  <c r="AH591" i="2" s="1"/>
  <c r="AF599" i="2"/>
  <c r="AH599" i="2" s="1"/>
  <c r="AF75" i="2"/>
  <c r="AH75" i="2" s="1"/>
  <c r="AF166" i="2"/>
  <c r="AH166" i="2" s="1"/>
  <c r="AF581" i="2"/>
  <c r="AH581" i="2" s="1"/>
  <c r="AF67" i="2"/>
  <c r="AH67" i="2" s="1"/>
  <c r="AF86" i="2"/>
  <c r="AH86" i="2" s="1"/>
  <c r="AF603" i="2"/>
  <c r="AH603" i="2" s="1"/>
  <c r="AF52" i="2"/>
  <c r="AH52" i="2" s="1"/>
  <c r="AF147" i="2"/>
  <c r="AH147" i="2" s="1"/>
  <c r="AF45" i="2"/>
  <c r="AH45" i="2" s="1"/>
  <c r="AF117" i="2"/>
  <c r="AH117" i="2" s="1"/>
  <c r="AF343" i="2"/>
  <c r="AH343" i="2" s="1"/>
  <c r="AF112" i="2"/>
  <c r="AH112" i="2" s="1"/>
  <c r="AN143" i="2"/>
  <c r="AN521" i="2"/>
  <c r="AF289" i="2"/>
  <c r="AH289" i="2" s="1"/>
  <c r="AF318" i="2"/>
  <c r="AH318" i="2" s="1"/>
  <c r="AF349" i="2"/>
  <c r="AH349" i="2" s="1"/>
  <c r="AF497" i="2"/>
  <c r="AH497" i="2" s="1"/>
  <c r="AN12" i="2"/>
  <c r="AF208" i="2"/>
  <c r="AH208" i="2" s="1"/>
  <c r="AF12" i="2"/>
  <c r="AH12" i="2" s="1"/>
  <c r="AF311" i="2"/>
  <c r="AH311" i="2" s="1"/>
  <c r="AF245" i="2"/>
  <c r="AH245" i="2" s="1"/>
  <c r="AF63" i="2"/>
  <c r="AH63" i="2" s="1"/>
  <c r="AF94" i="2"/>
  <c r="AH94" i="2" s="1"/>
  <c r="AF163" i="2"/>
  <c r="AH163" i="2" s="1"/>
  <c r="AF36" i="2"/>
  <c r="AH36" i="2" s="1"/>
  <c r="AF267" i="2"/>
  <c r="AH267" i="2" s="1"/>
  <c r="AF278" i="2"/>
  <c r="AH278" i="2" s="1"/>
  <c r="AF306" i="2"/>
  <c r="AH306" i="2" s="1"/>
  <c r="AF308" i="2"/>
  <c r="AH308" i="2" s="1"/>
  <c r="AF373" i="2"/>
  <c r="AH373" i="2" s="1"/>
  <c r="AF116" i="2"/>
  <c r="AH116" i="2" s="1"/>
  <c r="AF187" i="2"/>
  <c r="AH187" i="2" s="1"/>
  <c r="AF226" i="2"/>
  <c r="AH226" i="2" s="1"/>
  <c r="AN278" i="2"/>
  <c r="AN505" i="2"/>
  <c r="AN510" i="2"/>
  <c r="AN373" i="2"/>
  <c r="AF189" i="2"/>
  <c r="AH189" i="2" s="1"/>
  <c r="AF331" i="2"/>
  <c r="AH331" i="2" s="1"/>
  <c r="AF73" i="2"/>
  <c r="AH73" i="2" s="1"/>
  <c r="AF171" i="2"/>
  <c r="AH171" i="2" s="1"/>
  <c r="AF587" i="2"/>
  <c r="AH587" i="2" s="1"/>
  <c r="AF595" i="2"/>
  <c r="AH595" i="2" s="1"/>
  <c r="AF89" i="2"/>
  <c r="AH89" i="2" s="1"/>
  <c r="AF258" i="2"/>
  <c r="AH258" i="2" s="1"/>
  <c r="AF309" i="2"/>
  <c r="AH309" i="2" s="1"/>
  <c r="AF59" i="2"/>
  <c r="AH59" i="2" s="1"/>
  <c r="AF472" i="2"/>
  <c r="AH472" i="2" s="1"/>
  <c r="AF119" i="2"/>
  <c r="AH119" i="2" s="1"/>
  <c r="AF243" i="2"/>
  <c r="AH243" i="2" s="1"/>
  <c r="AF66" i="2"/>
  <c r="AH66" i="2" s="1"/>
  <c r="AF78" i="2"/>
  <c r="AH78" i="2" s="1"/>
  <c r="AF172" i="2"/>
  <c r="AH172" i="2" s="1"/>
  <c r="AF176" i="2"/>
  <c r="AH176" i="2" s="1"/>
  <c r="AF85" i="2"/>
  <c r="AH85" i="2" s="1"/>
  <c r="AF49" i="2"/>
  <c r="AH49" i="2" s="1"/>
  <c r="AF43" i="2"/>
  <c r="AH43" i="2" s="1"/>
  <c r="AF151" i="2"/>
  <c r="AH151" i="2" s="1"/>
  <c r="AF143" i="2"/>
  <c r="AH143" i="2" s="1"/>
  <c r="AF252" i="2"/>
  <c r="AH252" i="2" s="1"/>
  <c r="AF291" i="2"/>
  <c r="AH291" i="2" s="1"/>
  <c r="AF332" i="2"/>
  <c r="AH332" i="2" s="1"/>
  <c r="AF588" i="2"/>
  <c r="AH588" i="2" s="1"/>
  <c r="AF596" i="2"/>
  <c r="AH596" i="2" s="1"/>
  <c r="AF90" i="2"/>
  <c r="AH90" i="2" s="1"/>
  <c r="AF341" i="2"/>
  <c r="AH341" i="2" s="1"/>
  <c r="AF109" i="2"/>
  <c r="AH109" i="2" s="1"/>
  <c r="AF288" i="2"/>
  <c r="AH288" i="2" s="1"/>
  <c r="AF317" i="2"/>
  <c r="AH317" i="2" s="1"/>
  <c r="AF348" i="2"/>
  <c r="AH348" i="2" s="1"/>
  <c r="AF496" i="2"/>
  <c r="AH496" i="2" s="1"/>
  <c r="AF340" i="2"/>
  <c r="AH340" i="2" s="1"/>
  <c r="AF110" i="2"/>
  <c r="AH110" i="2" s="1"/>
  <c r="AA354" i="2"/>
  <c r="AN511" i="2"/>
  <c r="AN349" i="2"/>
  <c r="AN350" i="2"/>
  <c r="AM392" i="2"/>
  <c r="AM391" i="2"/>
  <c r="AM398" i="2"/>
  <c r="AM323" i="2"/>
  <c r="AM259" i="2"/>
  <c r="AA394" i="2"/>
  <c r="AA112" i="2"/>
  <c r="AM208" i="2"/>
  <c r="AU360" i="2"/>
  <c r="AW360" i="2" s="1"/>
  <c r="AM499" i="2"/>
  <c r="AU393" i="2"/>
  <c r="AW393" i="2" s="1"/>
  <c r="AA154" i="2"/>
  <c r="AM339" i="2"/>
  <c r="AM249" i="2"/>
  <c r="AA111" i="2"/>
  <c r="AU361" i="2"/>
  <c r="AW361" i="2" s="1"/>
  <c r="AA113" i="2"/>
  <c r="AM378" i="2"/>
  <c r="AU495" i="2"/>
  <c r="AW495" i="2" s="1"/>
  <c r="AM235" i="2"/>
  <c r="AA98" i="2"/>
  <c r="AM110" i="2"/>
  <c r="AU301" i="2"/>
  <c r="AW301" i="2" s="1"/>
  <c r="AA585" i="2"/>
  <c r="AM585" i="2"/>
  <c r="AA495" i="2"/>
  <c r="AM495" i="2"/>
  <c r="AA276" i="2"/>
  <c r="AM276" i="2"/>
  <c r="AU275" i="2"/>
  <c r="AW275" i="2" s="1"/>
  <c r="AR275" i="2"/>
  <c r="AR249" i="2"/>
  <c r="AU249" i="2"/>
  <c r="AW249" i="2" s="1"/>
  <c r="AM293" i="2"/>
  <c r="AA293" i="2"/>
  <c r="AA291" i="2"/>
  <c r="AM291" i="2"/>
  <c r="AR591" i="2"/>
  <c r="AU591" i="2"/>
  <c r="AW591" i="2" s="1"/>
  <c r="AA470" i="2"/>
  <c r="AM470" i="2"/>
  <c r="AR184" i="2"/>
  <c r="AU184" i="2"/>
  <c r="AW184" i="2" s="1"/>
  <c r="AR573" i="2"/>
  <c r="AU573" i="2"/>
  <c r="AW573" i="2" s="1"/>
  <c r="AA374" i="2"/>
  <c r="AM374" i="2"/>
  <c r="AA307" i="2"/>
  <c r="AM307" i="2"/>
  <c r="AU99" i="2"/>
  <c r="AW99" i="2" s="1"/>
  <c r="AR331" i="2"/>
  <c r="AU331" i="2"/>
  <c r="AW331" i="2" s="1"/>
  <c r="AM604" i="2"/>
  <c r="AA604" i="2"/>
  <c r="AM340" i="2"/>
  <c r="AA340" i="2"/>
  <c r="AA304" i="2"/>
  <c r="AM304" i="2"/>
  <c r="AU394" i="2"/>
  <c r="AW394" i="2" s="1"/>
  <c r="AR394" i="2"/>
  <c r="AA242" i="2"/>
  <c r="AM242" i="2"/>
  <c r="AU590" i="2"/>
  <c r="AW590" i="2" s="1"/>
  <c r="AR590" i="2"/>
  <c r="AA599" i="2"/>
  <c r="AM599" i="2"/>
  <c r="AU383" i="2"/>
  <c r="AW383" i="2" s="1"/>
  <c r="AR383" i="2"/>
  <c r="AA317" i="2"/>
  <c r="AM317" i="2"/>
  <c r="AR603" i="2"/>
  <c r="AU603" i="2"/>
  <c r="AW603" i="2" s="1"/>
  <c r="AA341" i="2"/>
  <c r="AM341" i="2"/>
  <c r="AR496" i="2"/>
  <c r="AU496" i="2"/>
  <c r="AW496" i="2" s="1"/>
  <c r="AA266" i="2"/>
  <c r="AM266" i="2"/>
  <c r="AU374" i="2"/>
  <c r="AW374" i="2" s="1"/>
  <c r="AR374" i="2"/>
  <c r="AA225" i="2"/>
  <c r="AM225" i="2"/>
  <c r="AA247" i="2"/>
  <c r="AM247" i="2"/>
  <c r="AU287" i="2"/>
  <c r="AW287" i="2" s="1"/>
  <c r="AR287" i="2"/>
  <c r="AA275" i="2"/>
  <c r="AM275" i="2"/>
  <c r="AR263" i="2"/>
  <c r="AU263" i="2"/>
  <c r="AW263" i="2" s="1"/>
  <c r="AA594" i="2"/>
  <c r="AM594" i="2"/>
  <c r="AA497" i="2"/>
  <c r="AM497" i="2"/>
  <c r="AR309" i="2"/>
  <c r="AU309" i="2"/>
  <c r="AW309" i="2" s="1"/>
  <c r="AA349" i="2"/>
  <c r="AM349" i="2"/>
  <c r="AR258" i="2"/>
  <c r="AU258" i="2"/>
  <c r="AW258" i="2" s="1"/>
  <c r="AU449" i="2"/>
  <c r="AW449" i="2" s="1"/>
  <c r="AR449" i="2"/>
  <c r="AR332" i="2"/>
  <c r="AU332" i="2"/>
  <c r="AW332" i="2" s="1"/>
  <c r="AR602" i="2"/>
  <c r="AU602" i="2"/>
  <c r="AW602" i="2" s="1"/>
  <c r="AA496" i="2"/>
  <c r="AM496" i="2"/>
  <c r="AA296" i="2"/>
  <c r="AM296" i="2"/>
  <c r="AA371" i="2"/>
  <c r="AM371" i="2"/>
  <c r="AM586" i="2"/>
  <c r="AA586" i="2"/>
  <c r="AM260" i="2"/>
  <c r="AA260" i="2"/>
  <c r="AR582" i="2"/>
  <c r="AU582" i="2"/>
  <c r="AW582" i="2" s="1"/>
  <c r="AU581" i="2"/>
  <c r="AW581" i="2" s="1"/>
  <c r="AR581" i="2"/>
  <c r="AR277" i="2"/>
  <c r="AU277" i="2"/>
  <c r="AW277" i="2" s="1"/>
  <c r="AR494" i="2"/>
  <c r="AU494" i="2"/>
  <c r="AW494" i="2" s="1"/>
  <c r="AU174" i="2"/>
  <c r="AW174" i="2" s="1"/>
  <c r="AR58" i="2"/>
  <c r="AR189" i="2"/>
  <c r="AU189" i="2"/>
  <c r="AW189" i="2" s="1"/>
  <c r="AA328" i="2"/>
  <c r="AM328" i="2"/>
  <c r="AR498" i="2"/>
  <c r="AU498" i="2"/>
  <c r="AW498" i="2" s="1"/>
  <c r="AR318" i="2"/>
  <c r="AU318" i="2"/>
  <c r="AW318" i="2" s="1"/>
  <c r="AU447" i="2"/>
  <c r="AW447" i="2" s="1"/>
  <c r="AR447" i="2"/>
  <c r="AA278" i="2"/>
  <c r="AM278" i="2"/>
  <c r="AU574" i="2"/>
  <c r="AW574" i="2" s="1"/>
  <c r="AR574" i="2"/>
  <c r="AA399" i="2"/>
  <c r="AM399" i="2"/>
  <c r="AR371" i="2"/>
  <c r="AU371" i="2"/>
  <c r="AW371" i="2" s="1"/>
  <c r="AA348" i="2"/>
  <c r="AM348" i="2"/>
  <c r="AR339" i="2"/>
  <c r="AU339" i="2"/>
  <c r="AW339" i="2" s="1"/>
  <c r="AR399" i="2"/>
  <c r="AU399" i="2"/>
  <c r="AW399" i="2" s="1"/>
  <c r="AR426" i="2"/>
  <c r="AU426" i="2"/>
  <c r="AW426" i="2" s="1"/>
  <c r="AR317" i="2"/>
  <c r="AU317" i="2"/>
  <c r="AW317" i="2" s="1"/>
  <c r="AA330" i="2"/>
  <c r="AM330" i="2"/>
  <c r="AU296" i="2"/>
  <c r="AW296" i="2" s="1"/>
  <c r="AR296" i="2"/>
  <c r="AA268" i="2"/>
  <c r="AM268" i="2"/>
  <c r="AA254" i="2"/>
  <c r="AM254" i="2"/>
  <c r="AA601" i="2"/>
  <c r="AM601" i="2"/>
  <c r="AA468" i="2"/>
  <c r="AM468" i="2"/>
  <c r="AU328" i="2"/>
  <c r="AW328" i="2" s="1"/>
  <c r="AR328" i="2"/>
  <c r="AM383" i="2"/>
  <c r="AA383" i="2"/>
  <c r="AA590" i="2"/>
  <c r="AM590" i="2"/>
  <c r="AA360" i="2"/>
  <c r="AM360" i="2"/>
  <c r="AR599" i="2"/>
  <c r="AU599" i="2"/>
  <c r="AW599" i="2" s="1"/>
  <c r="AA580" i="2"/>
  <c r="AM580" i="2"/>
  <c r="AA272" i="2"/>
  <c r="AM272" i="2"/>
  <c r="AU471" i="2"/>
  <c r="AW471" i="2" s="1"/>
  <c r="AR471" i="2"/>
  <c r="AA521" i="2"/>
  <c r="AM521" i="2"/>
  <c r="AA185" i="2"/>
  <c r="AM185" i="2"/>
  <c r="AU321" i="2"/>
  <c r="AW321" i="2" s="1"/>
  <c r="AR321" i="2"/>
  <c r="AR587" i="2"/>
  <c r="AU587" i="2"/>
  <c r="AW587" i="2" s="1"/>
  <c r="AA252" i="2"/>
  <c r="AM252" i="2"/>
  <c r="AA289" i="2"/>
  <c r="AM289" i="2"/>
  <c r="AM353" i="2"/>
  <c r="AA353" i="2"/>
  <c r="AA376" i="2"/>
  <c r="AM376" i="2"/>
  <c r="AA285" i="2"/>
  <c r="AM285" i="2"/>
  <c r="AA292" i="2"/>
  <c r="AM292" i="2"/>
  <c r="AA253" i="2"/>
  <c r="AM253" i="2"/>
  <c r="AR373" i="2"/>
  <c r="AU373" i="2"/>
  <c r="AW373" i="2" s="1"/>
  <c r="AU290" i="2"/>
  <c r="AW290" i="2" s="1"/>
  <c r="AR290" i="2"/>
  <c r="AR395" i="2"/>
  <c r="AU395" i="2"/>
  <c r="AW395" i="2" s="1"/>
  <c r="AU497" i="2"/>
  <c r="AW497" i="2" s="1"/>
  <c r="AR497" i="2"/>
  <c r="AR209" i="2"/>
  <c r="AU209" i="2"/>
  <c r="AW209" i="2" s="1"/>
  <c r="AA306" i="2"/>
  <c r="AM306" i="2"/>
  <c r="AR511" i="2"/>
  <c r="AU511" i="2"/>
  <c r="AW511" i="2" s="1"/>
  <c r="AA581" i="2"/>
  <c r="AM581" i="2"/>
  <c r="AR305" i="2"/>
  <c r="AU305" i="2"/>
  <c r="AW305" i="2" s="1"/>
  <c r="AA498" i="2"/>
  <c r="AM498" i="2"/>
  <c r="AR297" i="2"/>
  <c r="AU297" i="2"/>
  <c r="AW297" i="2" s="1"/>
  <c r="AR348" i="2"/>
  <c r="AU348" i="2"/>
  <c r="AW348" i="2" s="1"/>
  <c r="AR598" i="2"/>
  <c r="AU598" i="2"/>
  <c r="AW598" i="2" s="1"/>
  <c r="AR310" i="2"/>
  <c r="AU310" i="2"/>
  <c r="AW310" i="2" s="1"/>
  <c r="AA472" i="2"/>
  <c r="AM472" i="2"/>
  <c r="AA587" i="2"/>
  <c r="AM587" i="2"/>
  <c r="AA269" i="2"/>
  <c r="AM269" i="2"/>
  <c r="AR505" i="2"/>
  <c r="AU505" i="2"/>
  <c r="AW505" i="2" s="1"/>
  <c r="AA579" i="2"/>
  <c r="AM579" i="2"/>
  <c r="AA134" i="2"/>
  <c r="AM134" i="2"/>
  <c r="AU596" i="2"/>
  <c r="AW596" i="2" s="1"/>
  <c r="AR596" i="2"/>
  <c r="AA311" i="2"/>
  <c r="AM311" i="2"/>
  <c r="AR247" i="2"/>
  <c r="AU247" i="2"/>
  <c r="AW247" i="2" s="1"/>
  <c r="AA332" i="2"/>
  <c r="AM332" i="2"/>
  <c r="AA245" i="2"/>
  <c r="AM245" i="2"/>
  <c r="AA461" i="2"/>
  <c r="AM461" i="2"/>
  <c r="AU595" i="2"/>
  <c r="AW595" i="2" s="1"/>
  <c r="AR595" i="2"/>
  <c r="AR246" i="2"/>
  <c r="AU246" i="2"/>
  <c r="AW246" i="2" s="1"/>
  <c r="AR248" i="2"/>
  <c r="AU248" i="2"/>
  <c r="AW248" i="2" s="1"/>
  <c r="AA318" i="2"/>
  <c r="AM318" i="2"/>
  <c r="AU253" i="2"/>
  <c r="AW253" i="2" s="1"/>
  <c r="AR253" i="2"/>
  <c r="AU353" i="2"/>
  <c r="AW353" i="2" s="1"/>
  <c r="AR353" i="2"/>
  <c r="AA299" i="2"/>
  <c r="AM299" i="2"/>
  <c r="AR243" i="2"/>
  <c r="AU243" i="2"/>
  <c r="AW243" i="2" s="1"/>
  <c r="AU252" i="2"/>
  <c r="AW252" i="2" s="1"/>
  <c r="AR252" i="2"/>
  <c r="AR392" i="2"/>
  <c r="AU392" i="2"/>
  <c r="AW392" i="2" s="1"/>
  <c r="AM288" i="2"/>
  <c r="AA288" i="2"/>
  <c r="AA444" i="2"/>
  <c r="AM444" i="2"/>
  <c r="AA248" i="2"/>
  <c r="AM248" i="2"/>
  <c r="AA510" i="2"/>
  <c r="AM510" i="2"/>
  <c r="AA494" i="2"/>
  <c r="AM494" i="2"/>
  <c r="AR267" i="2"/>
  <c r="AU267" i="2"/>
  <c r="AW267" i="2" s="1"/>
  <c r="AR350" i="2"/>
  <c r="AU350" i="2"/>
  <c r="AW350" i="2" s="1"/>
  <c r="AR349" i="2"/>
  <c r="AU349" i="2"/>
  <c r="AW349" i="2" s="1"/>
  <c r="AR354" i="2"/>
  <c r="AU354" i="2"/>
  <c r="AW354" i="2" s="1"/>
  <c r="AU578" i="2"/>
  <c r="AW578" i="2" s="1"/>
  <c r="AR578" i="2"/>
  <c r="AA373" i="2"/>
  <c r="AM373" i="2"/>
  <c r="AU260" i="2"/>
  <c r="AW260" i="2" s="1"/>
  <c r="AR260" i="2"/>
  <c r="AA603" i="2"/>
  <c r="AM603" i="2"/>
  <c r="AA290" i="2"/>
  <c r="AM290" i="2"/>
  <c r="AR244" i="2"/>
  <c r="AU244" i="2"/>
  <c r="AW244" i="2" s="1"/>
  <c r="AU288" i="2"/>
  <c r="AW288" i="2" s="1"/>
  <c r="AR288" i="2"/>
  <c r="AR302" i="2"/>
  <c r="AU302" i="2"/>
  <c r="AW302" i="2" s="1"/>
  <c r="AR266" i="2"/>
  <c r="AU266" i="2"/>
  <c r="AW266" i="2" s="1"/>
  <c r="AA309" i="2"/>
  <c r="AM309" i="2"/>
  <c r="AA595" i="2"/>
  <c r="AM595" i="2"/>
  <c r="AR185" i="2"/>
  <c r="AU185" i="2"/>
  <c r="AW185" i="2" s="1"/>
  <c r="AR186" i="2"/>
  <c r="AU186" i="2"/>
  <c r="AW186" i="2" s="1"/>
  <c r="AA301" i="2"/>
  <c r="AM301" i="2"/>
  <c r="AR338" i="2"/>
  <c r="AU338" i="2"/>
  <c r="AW338" i="2" s="1"/>
  <c r="AA362" i="2"/>
  <c r="AM362" i="2"/>
  <c r="AU268" i="2"/>
  <c r="AW268" i="2" s="1"/>
  <c r="AR268" i="2"/>
  <c r="AA471" i="2"/>
  <c r="AM471" i="2"/>
  <c r="AA321" i="2"/>
  <c r="AM321" i="2"/>
  <c r="AU278" i="2"/>
  <c r="AW278" i="2" s="1"/>
  <c r="AR278" i="2"/>
  <c r="AU319" i="2"/>
  <c r="AW319" i="2" s="1"/>
  <c r="AR319" i="2"/>
  <c r="AU384" i="2"/>
  <c r="AW384" i="2" s="1"/>
  <c r="AR384" i="2"/>
  <c r="AU556" i="2"/>
  <c r="AW556" i="2" s="1"/>
  <c r="AR556" i="2"/>
  <c r="AU289" i="2"/>
  <c r="AW289" i="2" s="1"/>
  <c r="AR289" i="2"/>
  <c r="AA577" i="2"/>
  <c r="AM577" i="2"/>
  <c r="AR597" i="2"/>
  <c r="AU597" i="2"/>
  <c r="AW597" i="2" s="1"/>
  <c r="AA308" i="2"/>
  <c r="AM308" i="2"/>
  <c r="AR242" i="2"/>
  <c r="AU242" i="2"/>
  <c r="AW242" i="2" s="1"/>
  <c r="AA591" i="2"/>
  <c r="AM591" i="2"/>
  <c r="AA350" i="2"/>
  <c r="AM350" i="2"/>
  <c r="AR256" i="2"/>
  <c r="AU256" i="2"/>
  <c r="AW256" i="2" s="1"/>
  <c r="AA357" i="2"/>
  <c r="AM357" i="2"/>
  <c r="AR273" i="2"/>
  <c r="AU273" i="2"/>
  <c r="AW273" i="2" s="1"/>
  <c r="AA243" i="2"/>
  <c r="AM243" i="2"/>
  <c r="AA331" i="2"/>
  <c r="AM331" i="2"/>
  <c r="AR580" i="2"/>
  <c r="AU580" i="2"/>
  <c r="AW580" i="2" s="1"/>
  <c r="AA447" i="2"/>
  <c r="AM447" i="2"/>
  <c r="AA574" i="2"/>
  <c r="AM574" i="2"/>
  <c r="AA556" i="2"/>
  <c r="AM556" i="2"/>
  <c r="AA286" i="2"/>
  <c r="AM286" i="2"/>
  <c r="AU357" i="2"/>
  <c r="AW357" i="2" s="1"/>
  <c r="AR357" i="2"/>
  <c r="AM287" i="2"/>
  <c r="AA287" i="2"/>
  <c r="AA342" i="2"/>
  <c r="AM342" i="2"/>
  <c r="AU308" i="2"/>
  <c r="AW308" i="2" s="1"/>
  <c r="AR308" i="2"/>
  <c r="AR223" i="2"/>
  <c r="AU223" i="2"/>
  <c r="AW223" i="2" s="1"/>
  <c r="AR522" i="2"/>
  <c r="AU522" i="2"/>
  <c r="AW522" i="2" s="1"/>
  <c r="AR344" i="2"/>
  <c r="AU344" i="2"/>
  <c r="AW344" i="2" s="1"/>
  <c r="AA522" i="2"/>
  <c r="AM522" i="2"/>
  <c r="AU600" i="2"/>
  <c r="AW600" i="2" s="1"/>
  <c r="AR600" i="2"/>
  <c r="AA267" i="2"/>
  <c r="AM267" i="2"/>
  <c r="AU272" i="2"/>
  <c r="AW272" i="2" s="1"/>
  <c r="AR272" i="2"/>
  <c r="AA297" i="2"/>
  <c r="AM297" i="2"/>
  <c r="AR285" i="2"/>
  <c r="AU285" i="2"/>
  <c r="AW285" i="2" s="1"/>
  <c r="AA319" i="2"/>
  <c r="AM319" i="2"/>
  <c r="AR493" i="2"/>
  <c r="AU493" i="2"/>
  <c r="AW493" i="2" s="1"/>
  <c r="AR370" i="2"/>
  <c r="AU370" i="2"/>
  <c r="AW370" i="2" s="1"/>
  <c r="AA258" i="2"/>
  <c r="AM258" i="2"/>
  <c r="AA189" i="2"/>
  <c r="AM189" i="2"/>
  <c r="AA449" i="2"/>
  <c r="AM449" i="2"/>
  <c r="AU593" i="2"/>
  <c r="AW593" i="2" s="1"/>
  <c r="AR593" i="2"/>
  <c r="AA209" i="2"/>
  <c r="AM209" i="2"/>
  <c r="AA493" i="2"/>
  <c r="AM493" i="2"/>
  <c r="AR343" i="2"/>
  <c r="AU343" i="2"/>
  <c r="AW343" i="2" s="1"/>
  <c r="AR323" i="2"/>
  <c r="AU323" i="2"/>
  <c r="AW323" i="2" s="1"/>
  <c r="AM344" i="2"/>
  <c r="AA344" i="2"/>
  <c r="AR468" i="2"/>
  <c r="AU468" i="2"/>
  <c r="AW468" i="2" s="1"/>
  <c r="AA338" i="2"/>
  <c r="AM338" i="2"/>
  <c r="AU306" i="2"/>
  <c r="AW306" i="2" s="1"/>
  <c r="AR306" i="2"/>
  <c r="AM361" i="2"/>
  <c r="AA361" i="2"/>
  <c r="AR577" i="2"/>
  <c r="AU577" i="2"/>
  <c r="AW577" i="2" s="1"/>
  <c r="AR342" i="2"/>
  <c r="AU342" i="2"/>
  <c r="AW342" i="2" s="1"/>
  <c r="AA384" i="2"/>
  <c r="AM384" i="2"/>
  <c r="AR592" i="2"/>
  <c r="AU592" i="2"/>
  <c r="AW592" i="2" s="1"/>
  <c r="AU362" i="2"/>
  <c r="AW362" i="2" s="1"/>
  <c r="AR362" i="2"/>
  <c r="AA244" i="2"/>
  <c r="AM244" i="2"/>
  <c r="AR391" i="2"/>
  <c r="AU391" i="2"/>
  <c r="AW391" i="2" s="1"/>
  <c r="AR320" i="2"/>
  <c r="AU320" i="2"/>
  <c r="AW320" i="2" s="1"/>
  <c r="AU601" i="2"/>
  <c r="AW601" i="2" s="1"/>
  <c r="AR601" i="2"/>
  <c r="AR187" i="2"/>
  <c r="AU187" i="2"/>
  <c r="AW187" i="2" s="1"/>
  <c r="AA329" i="2"/>
  <c r="AM329" i="2"/>
  <c r="AA578" i="2"/>
  <c r="AM578" i="2"/>
  <c r="AA263" i="2"/>
  <c r="AM263" i="2"/>
  <c r="AA505" i="2"/>
  <c r="AM505" i="2"/>
  <c r="AA426" i="2"/>
  <c r="AM426" i="2"/>
  <c r="AU470" i="2"/>
  <c r="AW470" i="2" s="1"/>
  <c r="AR470" i="2"/>
  <c r="AA246" i="2"/>
  <c r="AM246" i="2"/>
  <c r="AR376" i="2"/>
  <c r="AU376" i="2"/>
  <c r="AW376" i="2" s="1"/>
  <c r="AM596" i="2"/>
  <c r="AA596" i="2"/>
  <c r="AA310" i="2"/>
  <c r="AM310" i="2"/>
  <c r="AR291" i="2"/>
  <c r="AU291" i="2"/>
  <c r="AW291" i="2" s="1"/>
  <c r="AR293" i="2"/>
  <c r="AU293" i="2"/>
  <c r="AW293" i="2" s="1"/>
  <c r="AR304" i="2"/>
  <c r="AU304" i="2"/>
  <c r="AW304" i="2" s="1"/>
  <c r="AR294" i="2"/>
  <c r="AU294" i="2"/>
  <c r="AW294" i="2" s="1"/>
  <c r="AA223" i="2"/>
  <c r="AM223" i="2"/>
  <c r="AR208" i="2"/>
  <c r="AU208" i="2"/>
  <c r="AW208" i="2" s="1"/>
  <c r="AR377" i="2"/>
  <c r="AU377" i="2"/>
  <c r="AW377" i="2" s="1"/>
  <c r="AM582" i="2"/>
  <c r="AA582" i="2"/>
  <c r="AR575" i="2"/>
  <c r="AU575" i="2"/>
  <c r="AW575" i="2" s="1"/>
  <c r="AA598" i="2"/>
  <c r="AM598" i="2"/>
  <c r="AA256" i="2"/>
  <c r="AM256" i="2"/>
  <c r="AA359" i="2"/>
  <c r="AM359" i="2"/>
  <c r="AR286" i="2"/>
  <c r="AU286" i="2"/>
  <c r="AW286" i="2" s="1"/>
  <c r="AR521" i="2"/>
  <c r="AU521" i="2"/>
  <c r="AW521" i="2" s="1"/>
  <c r="AR226" i="2"/>
  <c r="AU226" i="2"/>
  <c r="AW226" i="2" s="1"/>
  <c r="AA294" i="2"/>
  <c r="AM294" i="2"/>
  <c r="AA592" i="2"/>
  <c r="AM592" i="2"/>
  <c r="AU378" i="2"/>
  <c r="AW378" i="2" s="1"/>
  <c r="AR378" i="2"/>
  <c r="AA186" i="2"/>
  <c r="AM186" i="2"/>
  <c r="AR585" i="2"/>
  <c r="AU585" i="2"/>
  <c r="AW585" i="2" s="1"/>
  <c r="AR307" i="2"/>
  <c r="AU307" i="2"/>
  <c r="AW307" i="2" s="1"/>
  <c r="AU183" i="2"/>
  <c r="AW183" i="2" s="1"/>
  <c r="AR183" i="2"/>
  <c r="AU225" i="2"/>
  <c r="AW225" i="2" s="1"/>
  <c r="AR225" i="2"/>
  <c r="AA593" i="2"/>
  <c r="AM593" i="2"/>
  <c r="AA277" i="2"/>
  <c r="AM277" i="2"/>
  <c r="AR276" i="2"/>
  <c r="AU276" i="2"/>
  <c r="AW276" i="2" s="1"/>
  <c r="AU329" i="2"/>
  <c r="AW329" i="2" s="1"/>
  <c r="AR329" i="2"/>
  <c r="AU333" i="2"/>
  <c r="AW333" i="2" s="1"/>
  <c r="AR333" i="2"/>
  <c r="AR235" i="2"/>
  <c r="AU235" i="2"/>
  <c r="AW235" i="2" s="1"/>
  <c r="AA602" i="2"/>
  <c r="AM602" i="2"/>
  <c r="AU259" i="2"/>
  <c r="AW259" i="2" s="1"/>
  <c r="AR259" i="2"/>
  <c r="AR299" i="2"/>
  <c r="AU299" i="2"/>
  <c r="AW299" i="2" s="1"/>
  <c r="AA370" i="2"/>
  <c r="AM370" i="2"/>
  <c r="AA226" i="2"/>
  <c r="AM226" i="2"/>
  <c r="AR311" i="2"/>
  <c r="AU311" i="2"/>
  <c r="AW311" i="2" s="1"/>
  <c r="AA343" i="2"/>
  <c r="AM343" i="2"/>
  <c r="AU586" i="2"/>
  <c r="AW586" i="2" s="1"/>
  <c r="AR586" i="2"/>
  <c r="AA183" i="2"/>
  <c r="AM183" i="2"/>
  <c r="AR444" i="2"/>
  <c r="AU444" i="2"/>
  <c r="AW444" i="2" s="1"/>
  <c r="AR506" i="2"/>
  <c r="AU506" i="2"/>
  <c r="AW506" i="2" s="1"/>
  <c r="AA597" i="2"/>
  <c r="AM597" i="2"/>
  <c r="AA305" i="2"/>
  <c r="AM305" i="2"/>
  <c r="AR499" i="2"/>
  <c r="AU499" i="2"/>
  <c r="AW499" i="2" s="1"/>
  <c r="AR594" i="2"/>
  <c r="AU594" i="2"/>
  <c r="AW594" i="2" s="1"/>
  <c r="AU254" i="2"/>
  <c r="AW254" i="2" s="1"/>
  <c r="AR254" i="2"/>
  <c r="AA273" i="2"/>
  <c r="AM273" i="2"/>
  <c r="AM600" i="2"/>
  <c r="AA600" i="2"/>
  <c r="AA322" i="2"/>
  <c r="AM322" i="2"/>
  <c r="AR181" i="2"/>
  <c r="AU181" i="2"/>
  <c r="AW181" i="2" s="1"/>
  <c r="AA320" i="2"/>
  <c r="AM320" i="2"/>
  <c r="AR588" i="2"/>
  <c r="AU588" i="2"/>
  <c r="AW588" i="2" s="1"/>
  <c r="AA511" i="2"/>
  <c r="AM511" i="2"/>
  <c r="AM588" i="2"/>
  <c r="AA588" i="2"/>
  <c r="AR461" i="2"/>
  <c r="AU461" i="2"/>
  <c r="AW461" i="2" s="1"/>
  <c r="AA302" i="2"/>
  <c r="AM302" i="2"/>
  <c r="AA187" i="2"/>
  <c r="AM187" i="2"/>
  <c r="AR245" i="2"/>
  <c r="AU245" i="2"/>
  <c r="AW245" i="2" s="1"/>
  <c r="AR604" i="2"/>
  <c r="AU604" i="2"/>
  <c r="AW604" i="2" s="1"/>
  <c r="AR359" i="2"/>
  <c r="AU359" i="2"/>
  <c r="AW359" i="2" s="1"/>
  <c r="AR579" i="2"/>
  <c r="AU579" i="2"/>
  <c r="AW579" i="2" s="1"/>
  <c r="AR341" i="2"/>
  <c r="AU341" i="2"/>
  <c r="AW341" i="2" s="1"/>
  <c r="AA575" i="2"/>
  <c r="AM575" i="2"/>
  <c r="AA573" i="2"/>
  <c r="AM573" i="2"/>
  <c r="AR292" i="2"/>
  <c r="AU292" i="2"/>
  <c r="AW292" i="2" s="1"/>
  <c r="AU269" i="2"/>
  <c r="AW269" i="2" s="1"/>
  <c r="AR269" i="2"/>
  <c r="AR472" i="2"/>
  <c r="AU472" i="2"/>
  <c r="AW472" i="2" s="1"/>
  <c r="AU7" i="2"/>
  <c r="AW7" i="2" s="1"/>
  <c r="AM7" i="2"/>
  <c r="AR116" i="2"/>
  <c r="AU116" i="2"/>
  <c r="AW116" i="2" s="1"/>
  <c r="AM101" i="2"/>
  <c r="AA101" i="2"/>
  <c r="AU84" i="2"/>
  <c r="AW84" i="2" s="1"/>
  <c r="AR84" i="2"/>
  <c r="AR117" i="2"/>
  <c r="AU117" i="2"/>
  <c r="AW117" i="2" s="1"/>
  <c r="AR67" i="2"/>
  <c r="AU67" i="2"/>
  <c r="AW67" i="2" s="1"/>
  <c r="AA119" i="2"/>
  <c r="AM119" i="2"/>
  <c r="AR90" i="2"/>
  <c r="AU90" i="2"/>
  <c r="AW90" i="2" s="1"/>
  <c r="AR78" i="2"/>
  <c r="AU78" i="2"/>
  <c r="AW78" i="2" s="1"/>
  <c r="AU100" i="2"/>
  <c r="AW100" i="2" s="1"/>
  <c r="AR100" i="2"/>
  <c r="AA66" i="2"/>
  <c r="AM66" i="2"/>
  <c r="AA96" i="2"/>
  <c r="AM96" i="2"/>
  <c r="AR35" i="2"/>
  <c r="AU35" i="2"/>
  <c r="AW35" i="2" s="1"/>
  <c r="AA49" i="2"/>
  <c r="AM49" i="2"/>
  <c r="AR89" i="2"/>
  <c r="AU89" i="2"/>
  <c r="AW89" i="2" s="1"/>
  <c r="AR110" i="2"/>
  <c r="AU110" i="2"/>
  <c r="AW110" i="2" s="1"/>
  <c r="AR93" i="2"/>
  <c r="AU93" i="2"/>
  <c r="AW93" i="2" s="1"/>
  <c r="AR151" i="2"/>
  <c r="AU151" i="2"/>
  <c r="AW151" i="2" s="1"/>
  <c r="AR171" i="2"/>
  <c r="AU171" i="2"/>
  <c r="AW171" i="2" s="1"/>
  <c r="AM143" i="2"/>
  <c r="AA143" i="2"/>
  <c r="AA51" i="2"/>
  <c r="AM51" i="2"/>
  <c r="AU98" i="2"/>
  <c r="AW98" i="2" s="1"/>
  <c r="AR98" i="2"/>
  <c r="AM138" i="2"/>
  <c r="AA138" i="2"/>
  <c r="AM57" i="2"/>
  <c r="AA57" i="2"/>
  <c r="AR52" i="2"/>
  <c r="AU52" i="2"/>
  <c r="AW52" i="2" s="1"/>
  <c r="AA78" i="2"/>
  <c r="AM78" i="2"/>
  <c r="AA60" i="2"/>
  <c r="AM60" i="2"/>
  <c r="AM72" i="2"/>
  <c r="AA72" i="2"/>
  <c r="AR57" i="2"/>
  <c r="AU57" i="2"/>
  <c r="AW57" i="2" s="1"/>
  <c r="AA46" i="2"/>
  <c r="AM46" i="2"/>
  <c r="AR166" i="2"/>
  <c r="AU166" i="2"/>
  <c r="AW166" i="2" s="1"/>
  <c r="AA68" i="2"/>
  <c r="AM68" i="2"/>
  <c r="AU70" i="2"/>
  <c r="AW70" i="2" s="1"/>
  <c r="AR70" i="2"/>
  <c r="AA167" i="2"/>
  <c r="AM167" i="2"/>
  <c r="AM173" i="2"/>
  <c r="AA173" i="2"/>
  <c r="AM42" i="2"/>
  <c r="AA42" i="2"/>
  <c r="AR39" i="2"/>
  <c r="AU39" i="2"/>
  <c r="AW39" i="2" s="1"/>
  <c r="AA175" i="2"/>
  <c r="AM175" i="2"/>
  <c r="AA47" i="2"/>
  <c r="AM47" i="2"/>
  <c r="AA170" i="2"/>
  <c r="AM170" i="2"/>
  <c r="AR85" i="2"/>
  <c r="AU85" i="2"/>
  <c r="AW85" i="2" s="1"/>
  <c r="AR143" i="2"/>
  <c r="AU143" i="2"/>
  <c r="AW143" i="2" s="1"/>
  <c r="AU66" i="2"/>
  <c r="AW66" i="2" s="1"/>
  <c r="AR66" i="2"/>
  <c r="AU73" i="2"/>
  <c r="AW73" i="2" s="1"/>
  <c r="AR73" i="2"/>
  <c r="AA118" i="2"/>
  <c r="AM118" i="2"/>
  <c r="AR114" i="2"/>
  <c r="AU114" i="2"/>
  <c r="AW114" i="2" s="1"/>
  <c r="AM54" i="2"/>
  <c r="AA54" i="2"/>
  <c r="AA79" i="2"/>
  <c r="AM79" i="2"/>
  <c r="AR147" i="2"/>
  <c r="AU147" i="2"/>
  <c r="AW147" i="2" s="1"/>
  <c r="AM89" i="2"/>
  <c r="AA89" i="2"/>
  <c r="AA55" i="2"/>
  <c r="AM55" i="2"/>
  <c r="AM83" i="2"/>
  <c r="AA83" i="2"/>
  <c r="AM92" i="2"/>
  <c r="AA92" i="2"/>
  <c r="AR74" i="2"/>
  <c r="AU74" i="2"/>
  <c r="AW74" i="2" s="1"/>
  <c r="AR165" i="2"/>
  <c r="AU165" i="2"/>
  <c r="AW165" i="2" s="1"/>
  <c r="AR63" i="2"/>
  <c r="AU63" i="2"/>
  <c r="AW63" i="2" s="1"/>
  <c r="AA44" i="2"/>
  <c r="AM44" i="2"/>
  <c r="AM176" i="2"/>
  <c r="AA176" i="2"/>
  <c r="AM165" i="2"/>
  <c r="AA165" i="2"/>
  <c r="AR146" i="2"/>
  <c r="AU146" i="2"/>
  <c r="AW146" i="2" s="1"/>
  <c r="AR172" i="2"/>
  <c r="AU172" i="2"/>
  <c r="AW172" i="2" s="1"/>
  <c r="AM108" i="2"/>
  <c r="AA108" i="2"/>
  <c r="AR86" i="2"/>
  <c r="AU86" i="2"/>
  <c r="AW86" i="2" s="1"/>
  <c r="AR44" i="2"/>
  <c r="AU44" i="2"/>
  <c r="AW44" i="2" s="1"/>
  <c r="AU101" i="2"/>
  <c r="AW101" i="2" s="1"/>
  <c r="AR101" i="2"/>
  <c r="AA65" i="2"/>
  <c r="AM65" i="2"/>
  <c r="AR162" i="2"/>
  <c r="AU162" i="2"/>
  <c r="AW162" i="2" s="1"/>
  <c r="AR38" i="2"/>
  <c r="AU38" i="2"/>
  <c r="AW38" i="2" s="1"/>
  <c r="AM76" i="2"/>
  <c r="AA76" i="2"/>
  <c r="AM48" i="2"/>
  <c r="AA48" i="2"/>
  <c r="AA41" i="2"/>
  <c r="AM41" i="2"/>
  <c r="AM171" i="2"/>
  <c r="AA171" i="2"/>
  <c r="AM45" i="2"/>
  <c r="AA45" i="2"/>
  <c r="AM58" i="2"/>
  <c r="AA58" i="2"/>
  <c r="AM56" i="2"/>
  <c r="AA56" i="2"/>
  <c r="AM177" i="2"/>
  <c r="AA177" i="2"/>
  <c r="AA70" i="2"/>
  <c r="AM70" i="2"/>
  <c r="AM53" i="2"/>
  <c r="AA53" i="2"/>
  <c r="AM91" i="2"/>
  <c r="AA91" i="2"/>
  <c r="AM74" i="2"/>
  <c r="AA74" i="2"/>
  <c r="AR139" i="2"/>
  <c r="AU139" i="2"/>
  <c r="AW139" i="2" s="1"/>
  <c r="AR43" i="2"/>
  <c r="AU43" i="2"/>
  <c r="AW43" i="2" s="1"/>
  <c r="AA40" i="2"/>
  <c r="AM40" i="2"/>
  <c r="AR97" i="2"/>
  <c r="AU97" i="2"/>
  <c r="AW97" i="2" s="1"/>
  <c r="AM151" i="2"/>
  <c r="AA151" i="2"/>
  <c r="AA69" i="2"/>
  <c r="AM69" i="2"/>
  <c r="AA35" i="2"/>
  <c r="AM35" i="2"/>
  <c r="AU37" i="2"/>
  <c r="AW37" i="2" s="1"/>
  <c r="AA36" i="2"/>
  <c r="AM36" i="2"/>
  <c r="AR176" i="2"/>
  <c r="AU176" i="2"/>
  <c r="AW176" i="2" s="1"/>
  <c r="AA94" i="2"/>
  <c r="AM94" i="2"/>
  <c r="AU12" i="2"/>
  <c r="AW12" i="2" s="1"/>
  <c r="AR12" i="2"/>
  <c r="AR49" i="2"/>
  <c r="AU49" i="2"/>
  <c r="AW49" i="2" s="1"/>
  <c r="AR173" i="2"/>
  <c r="AU173" i="2"/>
  <c r="AW173" i="2" s="1"/>
  <c r="AR136" i="2"/>
  <c r="AU136" i="2"/>
  <c r="AW136" i="2" s="1"/>
  <c r="AA84" i="2"/>
  <c r="AM84" i="2"/>
  <c r="AU46" i="2"/>
  <c r="AW46" i="2" s="1"/>
  <c r="AR46" i="2"/>
  <c r="AA168" i="2"/>
  <c r="AM168" i="2"/>
  <c r="AM100" i="2"/>
  <c r="AA100" i="2"/>
  <c r="AA169" i="2"/>
  <c r="AM169" i="2"/>
  <c r="AR112" i="2"/>
  <c r="AU112" i="2"/>
  <c r="AW112" i="2" s="1"/>
  <c r="AA73" i="2"/>
  <c r="AM73" i="2"/>
  <c r="AM166" i="2"/>
  <c r="AA166" i="2"/>
  <c r="AA174" i="2"/>
  <c r="AM174" i="2"/>
  <c r="AU41" i="2"/>
  <c r="AW41" i="2" s="1"/>
  <c r="AR41" i="2"/>
  <c r="AA67" i="2"/>
  <c r="AM67" i="2"/>
  <c r="AA62" i="2"/>
  <c r="AM62" i="2"/>
  <c r="AR55" i="2"/>
  <c r="AU55" i="2"/>
  <c r="AW55" i="2" s="1"/>
  <c r="AU119" i="2"/>
  <c r="AW119" i="2" s="1"/>
  <c r="AR119" i="2"/>
  <c r="AA163" i="2"/>
  <c r="AM163" i="2"/>
  <c r="AU47" i="2"/>
  <c r="AW47" i="2" s="1"/>
  <c r="AR47" i="2"/>
  <c r="AA12" i="2"/>
  <c r="AM12" i="2"/>
  <c r="AM114" i="2"/>
  <c r="AA114" i="2"/>
  <c r="AR175" i="2"/>
  <c r="AU175" i="2"/>
  <c r="AW175" i="2" s="1"/>
  <c r="AA136" i="2"/>
  <c r="AM136" i="2"/>
  <c r="AR138" i="2"/>
  <c r="AU138" i="2"/>
  <c r="AW138" i="2" s="1"/>
  <c r="AA43" i="2"/>
  <c r="AM43" i="2"/>
  <c r="AR91" i="2"/>
  <c r="AU91" i="2"/>
  <c r="AW91" i="2" s="1"/>
  <c r="AA117" i="2"/>
  <c r="AM117" i="2"/>
  <c r="AR96" i="2"/>
  <c r="AU96" i="2"/>
  <c r="AW96" i="2" s="1"/>
  <c r="AA139" i="2"/>
  <c r="AM139" i="2"/>
  <c r="AR108" i="2"/>
  <c r="AU108" i="2"/>
  <c r="AW108" i="2" s="1"/>
  <c r="AR59" i="2"/>
  <c r="AU59" i="2"/>
  <c r="AW59" i="2" s="1"/>
  <c r="AU72" i="2"/>
  <c r="AW72" i="2" s="1"/>
  <c r="AR72" i="2"/>
  <c r="AM146" i="2"/>
  <c r="AA146" i="2"/>
  <c r="AU36" i="2"/>
  <c r="AW36" i="2" s="1"/>
  <c r="AR36" i="2"/>
  <c r="AM109" i="2"/>
  <c r="AA109" i="2"/>
  <c r="AU48" i="2"/>
  <c r="AW48" i="2" s="1"/>
  <c r="AR48" i="2"/>
  <c r="AR111" i="2"/>
  <c r="AU111" i="2"/>
  <c r="AW111" i="2" s="1"/>
  <c r="AR92" i="2"/>
  <c r="AU92" i="2"/>
  <c r="AW92" i="2" s="1"/>
  <c r="AU51" i="2"/>
  <c r="AW51" i="2" s="1"/>
  <c r="AR51" i="2"/>
  <c r="AM93" i="2"/>
  <c r="AA93" i="2"/>
  <c r="AM90" i="2"/>
  <c r="AA90" i="2"/>
  <c r="AR54" i="2"/>
  <c r="AU54" i="2"/>
  <c r="AW54" i="2" s="1"/>
  <c r="AA172" i="2"/>
  <c r="AM172" i="2"/>
  <c r="AR169" i="2"/>
  <c r="AU169" i="2"/>
  <c r="AW169" i="2" s="1"/>
  <c r="AM147" i="2"/>
  <c r="AA147" i="2"/>
  <c r="AA107" i="2"/>
  <c r="AM107" i="2"/>
  <c r="AM162" i="2"/>
  <c r="AA162" i="2"/>
  <c r="AM97" i="2"/>
  <c r="AA97" i="2"/>
  <c r="AR109" i="2"/>
  <c r="AU109" i="2"/>
  <c r="AW109" i="2" s="1"/>
  <c r="AR163" i="2"/>
  <c r="AU163" i="2"/>
  <c r="AW163" i="2" s="1"/>
  <c r="AR167" i="2"/>
  <c r="AU167" i="2"/>
  <c r="AW167" i="2" s="1"/>
  <c r="AR69" i="2"/>
  <c r="AU69" i="2"/>
  <c r="AW69" i="2" s="1"/>
  <c r="AA39" i="2"/>
  <c r="AM39" i="2"/>
  <c r="AR56" i="2"/>
  <c r="AU56" i="2"/>
  <c r="AW56" i="2" s="1"/>
  <c r="AR118" i="2"/>
  <c r="AU118" i="2"/>
  <c r="AW118" i="2" s="1"/>
  <c r="AR45" i="2"/>
  <c r="AU45" i="2"/>
  <c r="AW45" i="2" s="1"/>
  <c r="AR76" i="2"/>
  <c r="AU76" i="2"/>
  <c r="AW76" i="2" s="1"/>
  <c r="AM59" i="2"/>
  <c r="AA59" i="2"/>
  <c r="AR71" i="2"/>
  <c r="AU71" i="2"/>
  <c r="AW71" i="2" s="1"/>
  <c r="AA86" i="2"/>
  <c r="AM86" i="2"/>
  <c r="AU62" i="2"/>
  <c r="AW62" i="2" s="1"/>
  <c r="AR62" i="2"/>
  <c r="AA63" i="2"/>
  <c r="AM63" i="2"/>
  <c r="AR42" i="2"/>
  <c r="AU42" i="2"/>
  <c r="AW42" i="2" s="1"/>
  <c r="AA75" i="2"/>
  <c r="AM75" i="2"/>
  <c r="AR79" i="2"/>
  <c r="AU79" i="2"/>
  <c r="AW79" i="2" s="1"/>
  <c r="AR94" i="2"/>
  <c r="AU94" i="2"/>
  <c r="AW94" i="2" s="1"/>
  <c r="AR113" i="2"/>
  <c r="AU113" i="2"/>
  <c r="AW113" i="2" s="1"/>
  <c r="AU177" i="2"/>
  <c r="AW177" i="2" s="1"/>
  <c r="AR177" i="2"/>
  <c r="AA38" i="2"/>
  <c r="AM38" i="2"/>
  <c r="AM81" i="2"/>
  <c r="AA81" i="2"/>
  <c r="AR170" i="2"/>
  <c r="AU170" i="2"/>
  <c r="AW170" i="2" s="1"/>
  <c r="AU65" i="2"/>
  <c r="AW65" i="2" s="1"/>
  <c r="AR65" i="2"/>
  <c r="AR75" i="2"/>
  <c r="AU75" i="2"/>
  <c r="AW75" i="2" s="1"/>
  <c r="AR168" i="2"/>
  <c r="AU168" i="2"/>
  <c r="AW168" i="2" s="1"/>
  <c r="AM85" i="2"/>
  <c r="AA85" i="2"/>
  <c r="AM52" i="2"/>
  <c r="AA52" i="2"/>
  <c r="AR53" i="2"/>
  <c r="AU53" i="2"/>
  <c r="AW53" i="2" s="1"/>
  <c r="AU40" i="2"/>
  <c r="AW40" i="2" s="1"/>
  <c r="AR40" i="2"/>
  <c r="AR107" i="2"/>
  <c r="AU107" i="2"/>
  <c r="AW107" i="2" s="1"/>
  <c r="AM2" i="2"/>
  <c r="AA3" i="2"/>
  <c r="AM37" i="2"/>
  <c r="AR3" i="2"/>
  <c r="AU3" i="2"/>
  <c r="AW3" i="2" s="1"/>
  <c r="AA23" i="2"/>
  <c r="AM23" i="2"/>
  <c r="AA25" i="2"/>
  <c r="AM25" i="2"/>
  <c r="AU2" i="2"/>
  <c r="AW2" i="2" s="1"/>
  <c r="AR2" i="2"/>
  <c r="AU25" i="2"/>
  <c r="AW25" i="2" s="1"/>
  <c r="AR25" i="2"/>
  <c r="AU23" i="2"/>
  <c r="AW23" i="2" s="1"/>
  <c r="AR23" i="2"/>
  <c r="N278" i="1"/>
  <c r="N48" i="1"/>
  <c r="T99" i="19" l="1"/>
  <c r="N40" i="1" l="1"/>
  <c r="F83" i="19"/>
  <c r="F98" i="19"/>
  <c r="F289" i="19"/>
  <c r="F84" i="19"/>
  <c r="AF344" i="2" l="1"/>
  <c r="AH344" i="2" s="1"/>
  <c r="AF556" i="2"/>
  <c r="AH556" i="2" s="1"/>
  <c r="Q82" i="19"/>
  <c r="R82" i="19" l="1"/>
  <c r="T82" i="19" s="1"/>
  <c r="S82" i="19"/>
  <c r="T83" i="19"/>
  <c r="T41" i="19"/>
  <c r="T40" i="19"/>
  <c r="T36" i="19"/>
  <c r="T84" i="19"/>
  <c r="T76" i="19"/>
  <c r="T289" i="19"/>
  <c r="T37" i="19"/>
  <c r="P27" i="2" l="1"/>
  <c r="Q27" i="2"/>
  <c r="R27" i="2"/>
  <c r="AQ27" i="2" s="1"/>
  <c r="S27" i="2"/>
  <c r="AC27" i="2"/>
  <c r="AE27" i="2"/>
  <c r="AF27" i="2"/>
  <c r="AG27" i="2"/>
  <c r="AT27" i="2"/>
  <c r="AZ27" i="2"/>
  <c r="BB27" i="2"/>
  <c r="BC27" i="2" s="1"/>
  <c r="BF27" i="2"/>
  <c r="BG27" i="2"/>
  <c r="BH27" i="2"/>
  <c r="AK27" i="2"/>
  <c r="I27" i="2"/>
  <c r="AH27" i="2" l="1"/>
  <c r="AY27" i="2" l="1"/>
  <c r="T27" i="2"/>
  <c r="N59" i="1"/>
  <c r="U27" i="2" l="1"/>
  <c r="V27" i="2" s="1"/>
  <c r="Y27" i="2"/>
  <c r="Z27" i="2" s="1"/>
  <c r="AB27" i="2" l="1"/>
  <c r="AD27" i="2" s="1"/>
  <c r="AR27" i="2" s="1"/>
  <c r="W27" i="2"/>
  <c r="X27" i="2" s="1"/>
  <c r="AA27" i="2" s="1"/>
  <c r="AN27" i="2" l="1"/>
  <c r="AU27" i="2"/>
  <c r="AW27" i="2" s="1"/>
  <c r="AM27" i="2"/>
  <c r="T98" i="19" l="1"/>
  <c r="S312" i="2" l="1"/>
  <c r="S295" i="2"/>
  <c r="S366" i="2"/>
  <c r="S160" i="2"/>
  <c r="S356" i="2"/>
  <c r="S21" i="2"/>
  <c r="S11" i="2"/>
  <c r="S236" i="2"/>
  <c r="S13" i="2"/>
  <c r="S445" i="2"/>
  <c r="S504" i="2"/>
  <c r="S298" i="2"/>
  <c r="S20" i="2"/>
  <c r="S364" i="2"/>
  <c r="S358" i="2"/>
  <c r="S380" i="2"/>
  <c r="S446" i="2"/>
  <c r="S583" i="2"/>
  <c r="S18" i="2"/>
  <c r="S355" i="2"/>
  <c r="L2" i="1"/>
  <c r="S14" i="2"/>
  <c r="S161" i="2"/>
  <c r="S230" i="2"/>
  <c r="S105" i="2"/>
  <c r="S10" i="2"/>
  <c r="S255" i="2"/>
  <c r="AL75" i="1"/>
  <c r="S375" i="2" l="1"/>
  <c r="S337" i="2"/>
  <c r="S503" i="2"/>
  <c r="S335" i="2"/>
  <c r="S261" i="2"/>
  <c r="S351" i="2"/>
  <c r="S501" i="2"/>
  <c r="S103" i="2"/>
  <c r="S229" i="2"/>
  <c r="S316" i="2"/>
  <c r="S265" i="2"/>
  <c r="S300" i="2"/>
  <c r="S448" i="2"/>
  <c r="S369" i="2"/>
  <c r="S19" i="2"/>
  <c r="S182" i="2"/>
  <c r="S231" i="2"/>
  <c r="S104" i="2"/>
  <c r="S142" i="2"/>
  <c r="S313" i="2"/>
  <c r="S345" i="2"/>
  <c r="S148" i="2"/>
  <c r="S251" i="2"/>
  <c r="S264" i="2"/>
  <c r="S88" i="2"/>
  <c r="S207" i="2"/>
  <c r="S152" i="2"/>
  <c r="S240" i="2"/>
  <c r="S15" i="2"/>
  <c r="S303" i="2"/>
  <c r="S274" i="2"/>
  <c r="S80" i="2"/>
  <c r="S87" i="2"/>
  <c r="S233" i="2"/>
  <c r="S17" i="2"/>
  <c r="S334" i="2"/>
  <c r="S500" i="2"/>
  <c r="S102" i="2"/>
  <c r="S368" i="2"/>
  <c r="S513" i="2"/>
  <c r="S234" i="2"/>
  <c r="S82" i="2"/>
  <c r="S314" i="2"/>
  <c r="S346" i="2"/>
  <c r="S149" i="2"/>
  <c r="S257" i="2"/>
  <c r="S363" i="2"/>
  <c r="S347" i="2"/>
  <c r="S315" i="2"/>
  <c r="S150" i="2"/>
  <c r="S372" i="2"/>
  <c r="S462" i="2"/>
  <c r="S279" i="2"/>
  <c r="S385" i="2"/>
  <c r="S572" i="2"/>
  <c r="S512" i="2"/>
  <c r="S115" i="2"/>
  <c r="S336" i="2"/>
  <c r="S262" i="2"/>
  <c r="S352" i="2"/>
  <c r="S502" i="2"/>
  <c r="S106" i="2"/>
  <c r="S232" i="2"/>
  <c r="S16" i="2"/>
  <c r="S206" i="2"/>
  <c r="S239" i="2"/>
  <c r="AM75" i="1"/>
  <c r="W228" i="2" s="1"/>
  <c r="X228" i="2" s="1"/>
  <c r="AI75" i="1"/>
  <c r="AG75" i="1"/>
  <c r="Y228" i="2" s="1"/>
  <c r="Z228" i="2" s="1"/>
  <c r="AN228" i="2" s="1"/>
  <c r="AH75" i="1"/>
  <c r="W1332" i="2" l="1"/>
  <c r="X1332" i="2" s="1"/>
  <c r="AA1332" i="2" s="1"/>
  <c r="AB1061" i="2"/>
  <c r="AD1061" i="2" s="1"/>
  <c r="AB1332" i="2"/>
  <c r="AD1332" i="2" s="1"/>
  <c r="AB1211" i="2"/>
  <c r="AD1211" i="2" s="1"/>
  <c r="W1211" i="2"/>
  <c r="X1211" i="2" s="1"/>
  <c r="W1061" i="2"/>
  <c r="X1061" i="2" s="1"/>
  <c r="AB1338" i="2"/>
  <c r="AD1338" i="2" s="1"/>
  <c r="AB1217" i="2"/>
  <c r="AD1217" i="2" s="1"/>
  <c r="AB1067" i="2"/>
  <c r="AD1067" i="2" s="1"/>
  <c r="W1217" i="2"/>
  <c r="X1217" i="2" s="1"/>
  <c r="W1067" i="2"/>
  <c r="X1067" i="2" s="1"/>
  <c r="W1338" i="2"/>
  <c r="X1338" i="2" s="1"/>
  <c r="AB1068" i="2"/>
  <c r="AD1068" i="2" s="1"/>
  <c r="AB1339" i="2"/>
  <c r="AD1339" i="2" s="1"/>
  <c r="AB1218" i="2"/>
  <c r="AD1218" i="2" s="1"/>
  <c r="W1218" i="2"/>
  <c r="X1218" i="2" s="1"/>
  <c r="W1068" i="2"/>
  <c r="X1068" i="2" s="1"/>
  <c r="W1339" i="2"/>
  <c r="X1339" i="2" s="1"/>
  <c r="W1395" i="2"/>
  <c r="X1395" i="2" s="1"/>
  <c r="AA1395" i="2" s="1"/>
  <c r="AB228" i="2"/>
  <c r="AD228" i="2" s="1"/>
  <c r="AU228" i="2" s="1"/>
  <c r="AW228" i="2" s="1"/>
  <c r="AB1124" i="2"/>
  <c r="AD1124" i="2" s="1"/>
  <c r="AB1274" i="2"/>
  <c r="AD1274" i="2" s="1"/>
  <c r="AB1395" i="2"/>
  <c r="AD1395" i="2" s="1"/>
  <c r="W1274" i="2"/>
  <c r="X1274" i="2" s="1"/>
  <c r="W1124" i="2"/>
  <c r="X1124" i="2" s="1"/>
  <c r="AA228" i="2"/>
  <c r="AM228" i="2"/>
  <c r="N75" i="1"/>
  <c r="AF228" i="2" s="1"/>
  <c r="AH228" i="2" s="1"/>
  <c r="AM1332" i="2" l="1"/>
  <c r="AA1211" i="2"/>
  <c r="AM1211" i="2"/>
  <c r="AU1211" i="2"/>
  <c r="AW1211" i="2" s="1"/>
  <c r="AR1211" i="2"/>
  <c r="AA1061" i="2"/>
  <c r="AM1061" i="2"/>
  <c r="AU1332" i="2"/>
  <c r="AW1332" i="2" s="1"/>
  <c r="AR1332" i="2"/>
  <c r="AU1061" i="2"/>
  <c r="AW1061" i="2" s="1"/>
  <c r="AR1061" i="2"/>
  <c r="AA1338" i="2"/>
  <c r="AM1338" i="2"/>
  <c r="AA1217" i="2"/>
  <c r="AM1217" i="2"/>
  <c r="AA1067" i="2"/>
  <c r="AM1067" i="2"/>
  <c r="AR1217" i="2"/>
  <c r="AU1217" i="2"/>
  <c r="AW1217" i="2" s="1"/>
  <c r="AR1067" i="2"/>
  <c r="AU1067" i="2"/>
  <c r="AW1067" i="2" s="1"/>
  <c r="AR1338" i="2"/>
  <c r="AU1338" i="2"/>
  <c r="AW1338" i="2" s="1"/>
  <c r="AA1218" i="2"/>
  <c r="AM1218" i="2"/>
  <c r="AR1218" i="2"/>
  <c r="AU1218" i="2"/>
  <c r="AW1218" i="2" s="1"/>
  <c r="AA1068" i="2"/>
  <c r="AM1068" i="2"/>
  <c r="AA1339" i="2"/>
  <c r="AM1339" i="2"/>
  <c r="AR1339" i="2"/>
  <c r="AU1339" i="2"/>
  <c r="AW1339" i="2" s="1"/>
  <c r="AR1068" i="2"/>
  <c r="AU1068" i="2"/>
  <c r="AW1068" i="2" s="1"/>
  <c r="AM1395" i="2"/>
  <c r="AA1124" i="2"/>
  <c r="AM1124" i="2"/>
  <c r="AA1274" i="2"/>
  <c r="AM1274" i="2"/>
  <c r="AR1124" i="2"/>
  <c r="AU1124" i="2"/>
  <c r="AW1124" i="2" s="1"/>
  <c r="AR228" i="2"/>
  <c r="AU1395" i="2"/>
  <c r="AW1395" i="2" s="1"/>
  <c r="AR1395" i="2"/>
  <c r="AR1274" i="2"/>
  <c r="AU1274" i="2"/>
  <c r="AW127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B2EA95-1803-4E54-B849-6493266EF9C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537317-6FC3-4A77-9360-587355A82258}" name="WorksheetConnection_Sales Report - GOW 4 2025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ReportGOW42025.xlsxTable1"/>
        </x15:connection>
      </ext>
    </extLst>
  </connection>
  <connection id="3" xr16:uid="{428E90DE-E225-4A9D-A1E5-7C11BD2FC2D0}" name="WorksheetConnection_Sales Report - GOW 4 2025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SalesReportGOW42025.xlsxTable2"/>
        </x15:connection>
      </ext>
    </extLst>
  </connection>
  <connection id="4" xr16:uid="{311C29A7-68CE-4683-91E3-1BDCB251EC28}" name="WorksheetConnection_Sales Report - GOW 4 2025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SalesReportGOW42025.xlsxTable3"/>
        </x15:connection>
      </ext>
    </extLst>
  </connection>
</connections>
</file>

<file path=xl/sharedStrings.xml><?xml version="1.0" encoding="utf-8"?>
<sst xmlns="http://schemas.openxmlformats.org/spreadsheetml/2006/main" count="17924" uniqueCount="1069">
  <si>
    <t>Campaign</t>
  </si>
  <si>
    <t>Article no.</t>
  </si>
  <si>
    <t>Article name</t>
  </si>
  <si>
    <t>Status</t>
  </si>
  <si>
    <t>Final status</t>
  </si>
  <si>
    <t>Ordered qty</t>
  </si>
  <si>
    <t>Final qty to order</t>
  </si>
  <si>
    <t>Comments</t>
  </si>
  <si>
    <t>A</t>
  </si>
  <si>
    <t>B</t>
  </si>
  <si>
    <t>% of MOQ reached incl. L2L</t>
  </si>
  <si>
    <t>% of MOQ reached excl. L2L</t>
  </si>
  <si>
    <t>LED qty</t>
  </si>
  <si>
    <t>LED value</t>
  </si>
  <si>
    <t>Fon-Wan's quality check</t>
  </si>
  <si>
    <t>Stock Den Bosch of previous code</t>
  </si>
  <si>
    <t>Stock Den Bosch</t>
  </si>
  <si>
    <t>Stock Yantian</t>
  </si>
  <si>
    <t>Buyer</t>
  </si>
  <si>
    <t>Supplier</t>
  </si>
  <si>
    <t>Length in cm (SU)</t>
  </si>
  <si>
    <t>Width in cm (SU)</t>
  </si>
  <si>
    <t>Height in cm (SU)</t>
  </si>
  <si>
    <t>Minimum run in SU</t>
  </si>
  <si>
    <t>SU</t>
  </si>
  <si>
    <t>PC per SU</t>
  </si>
  <si>
    <t>Country of Origin</t>
  </si>
  <si>
    <t>Material Group</t>
  </si>
  <si>
    <t>Lead time incoterm 1</t>
  </si>
  <si>
    <t>Lead time incoterm 2</t>
  </si>
  <si>
    <t>High volume purchase price incoterm 1</t>
  </si>
  <si>
    <t>High volume purchase price incoterm 2</t>
  </si>
  <si>
    <t>Purchase price</t>
  </si>
  <si>
    <t>Landed cost price EUROPE</t>
  </si>
  <si>
    <t>Landed cost price APAC</t>
  </si>
  <si>
    <t>Sales price EUROPE 1ste price break</t>
  </si>
  <si>
    <t>Sales price APAC 1st price break</t>
  </si>
  <si>
    <t>Actual sales price EUROPE</t>
  </si>
  <si>
    <t>Actual sales price APAC</t>
  </si>
  <si>
    <t>High volume sales price Europe</t>
  </si>
  <si>
    <t>High volume sales price APAC</t>
  </si>
  <si>
    <t>Price break</t>
  </si>
  <si>
    <t>Inco term 1
Standard purchase price                                                  &amp; Basis for Catalogue prices</t>
  </si>
  <si>
    <t>Inco term 2
Purchase price for DAP Yantian or FCA deliveries</t>
  </si>
  <si>
    <t>Price break 1</t>
  </si>
  <si>
    <t>Price break 1 
purchase price
Inco term 1</t>
  </si>
  <si>
    <t>Price break 1 
purchase price
Inco term 2</t>
  </si>
  <si>
    <t>Landed cost Den Bosch</t>
  </si>
  <si>
    <t>Landed cost Yantian</t>
  </si>
  <si>
    <t>Sales price Den Bosch</t>
  </si>
  <si>
    <t>Sales price Yantian</t>
  </si>
  <si>
    <t>Price break 2</t>
  </si>
  <si>
    <t>Price break 2 
purchase price
Inco term 1</t>
  </si>
  <si>
    <t>Price break 2 
purchase price
Inco term 2</t>
  </si>
  <si>
    <t>Price break 3</t>
  </si>
  <si>
    <t>Price break 3 
purchase price
Inco term 1</t>
  </si>
  <si>
    <t>Price break 3 
purchase price
Inco term 2</t>
  </si>
  <si>
    <t>Price break 4</t>
  </si>
  <si>
    <t>Price break 4 
purchase price
Inco term 1</t>
  </si>
  <si>
    <t>Price break 4 
purchase price
Inco term 2</t>
  </si>
  <si>
    <t>Price break 5</t>
  </si>
  <si>
    <t>Price break 5 
purchase price
Inco term 1</t>
  </si>
  <si>
    <t>Price break 5 
purchase price
Inco term 2</t>
  </si>
  <si>
    <t>Brand</t>
  </si>
  <si>
    <t>Description article (incl. groups)</t>
  </si>
  <si>
    <t>High volume VVP</t>
  </si>
  <si>
    <t>Tier 1</t>
  </si>
  <si>
    <t>Tier 2</t>
  </si>
  <si>
    <t>Name CR Round</t>
  </si>
  <si>
    <t>Item category shop</t>
  </si>
  <si>
    <t>Vendor code</t>
  </si>
  <si>
    <t>Heineken</t>
  </si>
  <si>
    <t>HE OC crate cushion</t>
  </si>
  <si>
    <t>Ellina Smirnova</t>
  </si>
  <si>
    <t>Promocean The Netherlands BV</t>
  </si>
  <si>
    <t>pack</t>
  </si>
  <si>
    <t>China</t>
  </si>
  <si>
    <t>Premiums</t>
  </si>
  <si>
    <t>FOB Shenzhen</t>
  </si>
  <si>
    <t>DAP Yantian</t>
  </si>
  <si>
    <t>HE cut-out indoor sign (hor/ver)</t>
  </si>
  <si>
    <t>Ludmilla Zarybnicka</t>
  </si>
  <si>
    <t>Dekkers Visual Communication B.v.</t>
  </si>
  <si>
    <t>piece</t>
  </si>
  <si>
    <t>Indoor signs</t>
  </si>
  <si>
    <t>HE bottle glorifier (3 bottles)</t>
  </si>
  <si>
    <t>Confirmed by supplier 19-06</t>
  </si>
  <si>
    <t>HE Star Quality wall sign 5 steps</t>
  </si>
  <si>
    <t>Brands On</t>
  </si>
  <si>
    <t>carton</t>
  </si>
  <si>
    <t>Czech Republic</t>
  </si>
  <si>
    <t>DDP Den Bosch</t>
  </si>
  <si>
    <t>Heineken Silver (Global)</t>
  </si>
  <si>
    <t xml:space="preserve">HE Silver reusable cup 50cl </t>
  </si>
  <si>
    <t>Konstantinos Zoupanos</t>
  </si>
  <si>
    <t>Re-uz France</t>
  </si>
  <si>
    <t>France</t>
  </si>
  <si>
    <t>Plastic cups</t>
  </si>
  <si>
    <t>HE opener with carabiner</t>
  </si>
  <si>
    <t>Confirmed by supplier 18-06</t>
  </si>
  <si>
    <t>Openers / Sunglasses / Keyrings / Waiter knife</t>
  </si>
  <si>
    <t>HE Iconic outdoor sign 50 cm LED DS</t>
  </si>
  <si>
    <t>Van Beem &amp; Van Haagen bv</t>
  </si>
  <si>
    <t>Outdoor signs</t>
  </si>
  <si>
    <t>FOB Yantian</t>
  </si>
  <si>
    <t>HE Silver dripmat</t>
  </si>
  <si>
    <t>Asian Sourcing Link</t>
  </si>
  <si>
    <t>CAR</t>
  </si>
  <si>
    <t>Bar support</t>
  </si>
  <si>
    <t>HE Star Quality certified wall sign</t>
  </si>
  <si>
    <t>HE LED neon cheering sign alibi</t>
  </si>
  <si>
    <t>HE Brand Glass 30cl</t>
  </si>
  <si>
    <t>Arc International France SAS</t>
  </si>
  <si>
    <t>Glassware</t>
  </si>
  <si>
    <t>HE Green Zone illuminated bottle opener</t>
  </si>
  <si>
    <t>FOB Ningbo</t>
  </si>
  <si>
    <t xml:space="preserve">HE OC beanie </t>
  </si>
  <si>
    <t>Textiles-Clothing</t>
  </si>
  <si>
    <t>FOB Shanghai</t>
  </si>
  <si>
    <t>Heineken UCL</t>
  </si>
  <si>
    <t xml:space="preserve">HE UCL Only Men Bowhead flag </t>
  </si>
  <si>
    <t>HE OC clock</t>
  </si>
  <si>
    <t>Confirmed by supplier 20-06</t>
  </si>
  <si>
    <t>FOB Xiamen</t>
  </si>
  <si>
    <t>HE Green Zone drip mat</t>
  </si>
  <si>
    <t>Heineken - F1</t>
  </si>
  <si>
    <t>HE F1 ice bucket</t>
  </si>
  <si>
    <t xml:space="preserve">Ellina Smirnova </t>
  </si>
  <si>
    <t xml:space="preserve">HE coaster holder green </t>
  </si>
  <si>
    <t>HE F1 Cabin bag</t>
  </si>
  <si>
    <t xml:space="preserve">Konstantinos Zoupanos </t>
  </si>
  <si>
    <t>Miles Promocean</t>
  </si>
  <si>
    <t>HE OC terrace blanket</t>
  </si>
  <si>
    <t>HE Star Quality coaster 90mm</t>
  </si>
  <si>
    <t>CC Coaster GmbH &amp; Co. KG</t>
  </si>
  <si>
    <t>Germany</t>
  </si>
  <si>
    <t>Coasters (&amp; dripmat)</t>
  </si>
  <si>
    <t>HE Star Quality pin</t>
  </si>
  <si>
    <t>HE Star Quality dripmat 5 steps</t>
  </si>
  <si>
    <t>FOB Guangzhou</t>
  </si>
  <si>
    <t>HE Star Quality waiter tray</t>
  </si>
  <si>
    <t>HE Green Zone menu holder</t>
  </si>
  <si>
    <t>Pack</t>
  </si>
  <si>
    <t>HE Brand can speaker</t>
  </si>
  <si>
    <t>HE Green Zone waiter tray</t>
  </si>
  <si>
    <t>HE 0.0 F1 ice bucket</t>
  </si>
  <si>
    <t>HE Green Zone countertop ice bucket</t>
  </si>
  <si>
    <t>HE UCL trophy LED neon sign</t>
  </si>
  <si>
    <t>HE UCL Glass 25cl man in giftbox</t>
  </si>
  <si>
    <t>Kan gecombineerd worden met 88027544</t>
  </si>
  <si>
    <t>Sisecam (Pasabahçe)</t>
  </si>
  <si>
    <t>Turkey</t>
  </si>
  <si>
    <t>DAP Den Bosch</t>
  </si>
  <si>
    <t>HE Brand mini fridge (R-door)</t>
  </si>
  <si>
    <t>Jade Mahuzier</t>
  </si>
  <si>
    <t>Fridges</t>
  </si>
  <si>
    <t>HE Brand LED countertop sign</t>
  </si>
  <si>
    <t xml:space="preserve">HE illuminated bottle sign </t>
  </si>
  <si>
    <t>From stock</t>
  </si>
  <si>
    <t>HE Brand Pourfection toolkit</t>
  </si>
  <si>
    <t xml:space="preserve">HE Tree decoration Original </t>
  </si>
  <si>
    <t>HE Green Zone ice bucket</t>
  </si>
  <si>
    <t>HE coaster 90mm</t>
  </si>
  <si>
    <t>HE F1 keychain trophy</t>
  </si>
  <si>
    <t>Heineken - Brand Fashion</t>
  </si>
  <si>
    <t>HE WorkerJacket All genders L</t>
  </si>
  <si>
    <t>Mariana ordered worker assortment seperately after JTP check if we can add or use M's QTY's</t>
  </si>
  <si>
    <t>Mariana</t>
  </si>
  <si>
    <t>ALBA specials</t>
  </si>
  <si>
    <t>Tunisia</t>
  </si>
  <si>
    <t/>
  </si>
  <si>
    <t>HE UCL 0.0 soccer table</t>
  </si>
  <si>
    <t>HE Silver reusable cup 25cl</t>
  </si>
  <si>
    <t>HE polycup 50cl</t>
  </si>
  <si>
    <t>Dutch Cups</t>
  </si>
  <si>
    <t>Netherlands</t>
  </si>
  <si>
    <t>HE Glorifier blocks</t>
  </si>
  <si>
    <t>HE Star Quality glass 25cl embossed</t>
  </si>
  <si>
    <t>HE Silver Water bottle</t>
  </si>
  <si>
    <t>HE Brand paper bag</t>
  </si>
  <si>
    <t>Italy</t>
  </si>
  <si>
    <t xml:space="preserve">HE UCL Bowhead flag </t>
  </si>
  <si>
    <t>HE Brand dice game</t>
  </si>
  <si>
    <t>Desperados</t>
  </si>
  <si>
    <t>DSP Inflatable bottle 1.5m</t>
  </si>
  <si>
    <t>HE UCL Glass 25cl man recycled</t>
  </si>
  <si>
    <t>Staat op voorraad bij de leverancier</t>
  </si>
  <si>
    <t>HE Portfolio Coaster holder</t>
  </si>
  <si>
    <t>Heineken - 0.0</t>
  </si>
  <si>
    <t>HE 0.0 Skimmer holder</t>
  </si>
  <si>
    <t>HE Brand Skimmer on-trade</t>
  </si>
  <si>
    <t>HE Silver Ice bucket 12 bottles</t>
  </si>
  <si>
    <t>HE Silver Menu holder</t>
  </si>
  <si>
    <t>HE silicone coaster</t>
  </si>
  <si>
    <t>HE frame 70x230cm (bowhead flag)</t>
  </si>
  <si>
    <t>Belgium</t>
  </si>
  <si>
    <t>HE 0.0 Beach towel</t>
  </si>
  <si>
    <t>HE Silver Bottle opener</t>
  </si>
  <si>
    <t>HE 0.0 Bottle opener</t>
  </si>
  <si>
    <t>HE Silver T-shirt lady XS</t>
  </si>
  <si>
    <t>Bangladesh</t>
  </si>
  <si>
    <t>FOB Chittagong</t>
  </si>
  <si>
    <t>HE Silver T-shirt lady S</t>
  </si>
  <si>
    <t>HE Silver T-shirt lady M</t>
  </si>
  <si>
    <t>HE Silver T-shirt lady L</t>
  </si>
  <si>
    <t>HE Silver T-shirt staff man S</t>
  </si>
  <si>
    <t>HE Silver T-shirt staff man M</t>
  </si>
  <si>
    <t>HE Silver T-shirt staff man L</t>
  </si>
  <si>
    <t>HE Silver T-shirt staff man XL</t>
  </si>
  <si>
    <t>HE Silver T-shirt staff man XXL</t>
  </si>
  <si>
    <t>HE Green Zone LED coaster</t>
  </si>
  <si>
    <t>DSP disco bottle</t>
  </si>
  <si>
    <t xml:space="preserve">HE Sound Device ‘Aaahhh’   </t>
  </si>
  <si>
    <t>HE 0.0 Polo lady XS</t>
  </si>
  <si>
    <t>HE 0.0 Polo lady S</t>
  </si>
  <si>
    <t>HE 0.0 Polo lady M</t>
  </si>
  <si>
    <t>HE 0.0 Polo lady L</t>
  </si>
  <si>
    <t>HE Brand polo lady S</t>
  </si>
  <si>
    <t>HE Brand polo lady M</t>
  </si>
  <si>
    <t>HE Brand polo lady L</t>
  </si>
  <si>
    <t>HE Brand Polo man M</t>
  </si>
  <si>
    <t>HE Brand Polo man L</t>
  </si>
  <si>
    <t>HE Brand Polo man XL</t>
  </si>
  <si>
    <t>HE Brand Polo man XXL</t>
  </si>
  <si>
    <t>HE 0.0 Polo man M</t>
  </si>
  <si>
    <t>HE 0.0 Polo man L</t>
  </si>
  <si>
    <t>HE 0.0 Polo man XL</t>
  </si>
  <si>
    <t>HE 0.0 Polo man XXL</t>
  </si>
  <si>
    <t>HE F1 half-zip jumper unisex L</t>
  </si>
  <si>
    <t>HE Star Quality Skimmer holder</t>
  </si>
  <si>
    <t>HE Portfolio Mirrored sign</t>
  </si>
  <si>
    <t>HE Single bottle filament (120V)</t>
  </si>
  <si>
    <t xml:space="preserve">HE Brand Wall sign </t>
  </si>
  <si>
    <t xml:space="preserve">HE Silver Wall sign </t>
  </si>
  <si>
    <t xml:space="preserve">HE 0.0 Wall sign </t>
  </si>
  <si>
    <t>HE portfolio LED neon sign</t>
  </si>
  <si>
    <t>HE Silver LED sign</t>
  </si>
  <si>
    <t>PC</t>
  </si>
  <si>
    <t>HE Brand mini fridge (L Door)</t>
  </si>
  <si>
    <t>HE F1 half-zip jumper unisex M</t>
  </si>
  <si>
    <t>HE F1 half-zip jumper unisex XL</t>
  </si>
  <si>
    <t>HE 0.0 Lanyard</t>
  </si>
  <si>
    <t>HE 0.0 Menu holder</t>
  </si>
  <si>
    <t>HE Outdoor banner 570x100cm</t>
  </si>
  <si>
    <t>HE Brand Coaster holder large</t>
  </si>
  <si>
    <t>HE skimmer holder green</t>
  </si>
  <si>
    <t>HE Silver waiter tray debossed</t>
  </si>
  <si>
    <t>HE Silver Coaster holder large</t>
  </si>
  <si>
    <t>HE Silver Coolbag backpack</t>
  </si>
  <si>
    <t>HE 0.0 skimmer</t>
  </si>
  <si>
    <t xml:space="preserve">HE 0.0 Apron short </t>
  </si>
  <si>
    <t>Heineken Silver (APAC)</t>
  </si>
  <si>
    <t>HE Silver Beach towel (APAC)</t>
  </si>
  <si>
    <t>HE Brand T-shirt loose fitlady XS</t>
  </si>
  <si>
    <t>HE Brand T-shirt loose fit lady S</t>
  </si>
  <si>
    <t>HE Brand T-shirt loose fit lady M</t>
  </si>
  <si>
    <t>HE Brand T-shirt loose fit lady L</t>
  </si>
  <si>
    <t>HE Silver Blouse lady XS</t>
  </si>
  <si>
    <t>HE Silver Blouse lady S</t>
  </si>
  <si>
    <t>HE Silver Blouse lady M</t>
  </si>
  <si>
    <t>HE Silver Blouse lady L</t>
  </si>
  <si>
    <t>HE Silver Blouse man S</t>
  </si>
  <si>
    <t>HE Silver Blouse man M</t>
  </si>
  <si>
    <t>HE Silver Blouse man L</t>
  </si>
  <si>
    <t>HE Silver Blouse man XL</t>
  </si>
  <si>
    <t>HE Silver Blouse man XXL</t>
  </si>
  <si>
    <t>HE Brand T-shirt loose fit man S</t>
  </si>
  <si>
    <t>HE Brand T-shirt loose fit man M</t>
  </si>
  <si>
    <t>HE Brand T-shirt loose fit man L</t>
  </si>
  <si>
    <t>HE Brand T-shirt loose fit man XL</t>
  </si>
  <si>
    <t>HE Brand T-shirt loose fit man XXL</t>
  </si>
  <si>
    <t xml:space="preserve">HE 0.0 pop up cooler bag (small) </t>
  </si>
  <si>
    <t>HE Tree decoration 0.0</t>
  </si>
  <si>
    <t>HE Outdoor banner 300x60cm</t>
  </si>
  <si>
    <t>HE F1 T-shirt man 0.0 L</t>
  </si>
  <si>
    <t>HE Portfolio coaster</t>
  </si>
  <si>
    <t>HE F1 T-shirt man 0.0 XL</t>
  </si>
  <si>
    <t xml:space="preserve">HE 0.0 dripmat </t>
  </si>
  <si>
    <t>HE Silver Coaster</t>
  </si>
  <si>
    <t>HE F1 T-shirt man 0.0 XXL</t>
  </si>
  <si>
    <t>HE Silver Bowhead flag</t>
  </si>
  <si>
    <t>HE Silver Parasol 3m</t>
  </si>
  <si>
    <t>Litex</t>
  </si>
  <si>
    <t>Poland</t>
  </si>
  <si>
    <t>Parasols</t>
  </si>
  <si>
    <t>HE Brand Skimmer with opener</t>
  </si>
  <si>
    <t>HE Silver Coaster holder small</t>
  </si>
  <si>
    <t xml:space="preserve">HE Portfolio Waiter tray </t>
  </si>
  <si>
    <t>HE F1 half-zip jumper unisex S</t>
  </si>
  <si>
    <t>HE F1 half-zip jumper unisex XXL</t>
  </si>
  <si>
    <t>HE 0.0 Ice bucket 12 bottles</t>
  </si>
  <si>
    <t>HE UCL glass 25cl women in giftbox (R)</t>
  </si>
  <si>
    <t>HE Silver Polo man M</t>
  </si>
  <si>
    <t>HE Silver Polo man L</t>
  </si>
  <si>
    <t>HE Silver Polo man XL</t>
  </si>
  <si>
    <t>HE Silver polo lady M</t>
  </si>
  <si>
    <t>HE Silver polo lady L</t>
  </si>
  <si>
    <t>HE Brand metallic skimmer holder</t>
  </si>
  <si>
    <t>HE SQ sign - 3 min interval animation</t>
  </si>
  <si>
    <t>HE UCL Hoodie man M</t>
  </si>
  <si>
    <t>HE UCL Hoodie man L</t>
  </si>
  <si>
    <t>HE UCL Hoodie man XL</t>
  </si>
  <si>
    <t>HE UCL Hoodie man XXL</t>
  </si>
  <si>
    <t>HE UCL T-shirt lady XS</t>
  </si>
  <si>
    <t>HE UCL T-shirt lady S</t>
  </si>
  <si>
    <t>HE UCL T-shirt lady M</t>
  </si>
  <si>
    <t>HE UCL T-shirt lady L</t>
  </si>
  <si>
    <t>HE UCL T-shirt man M</t>
  </si>
  <si>
    <t>HE UCL T-shirt man L</t>
  </si>
  <si>
    <t>HE UCL T-shirt man XL</t>
  </si>
  <si>
    <t>HE UCL T-shirt man XXL</t>
  </si>
  <si>
    <t>HE UCL Backpack</t>
  </si>
  <si>
    <t>HE UCL Bottle opener</t>
  </si>
  <si>
    <t>HE UCL Cap</t>
  </si>
  <si>
    <t>HE UCL Drawstring bag</t>
  </si>
  <si>
    <t>HE UCL Fanny pack</t>
  </si>
  <si>
    <t>HE UCL Hoodie lady S</t>
  </si>
  <si>
    <t>HE UCL Hoodie lady M</t>
  </si>
  <si>
    <t>HE UCL Hoodie lady L</t>
  </si>
  <si>
    <t xml:space="preserve">HE UCL Ice bucket </t>
  </si>
  <si>
    <t>HE UCL Keyring opener</t>
  </si>
  <si>
    <t>HE UCL Polo lady XS</t>
  </si>
  <si>
    <t>HE UCL Polo lady S</t>
  </si>
  <si>
    <t>HE UCL Polo lady M</t>
  </si>
  <si>
    <t>HE UCL Polo lady L</t>
  </si>
  <si>
    <t>HE UCL Polo man M</t>
  </si>
  <si>
    <t>HE UCL Polo man L</t>
  </si>
  <si>
    <t>HE UCL Polo man XL</t>
  </si>
  <si>
    <t>HE UCL Polo man XXL</t>
  </si>
  <si>
    <t>HE UCL Soccer ball with pump</t>
  </si>
  <si>
    <t>HE UCL Sports bag</t>
  </si>
  <si>
    <t>HE UCL Umbrella</t>
  </si>
  <si>
    <t>DSP Inflatable bottle 5m</t>
  </si>
  <si>
    <t>HE UCL 0.0 Polo man M</t>
  </si>
  <si>
    <t>HE UCL 0.0 Polo man L</t>
  </si>
  <si>
    <t>HE UCL 0.0 Polo man XL</t>
  </si>
  <si>
    <t>HE UCL 0.0 Polo man XXL</t>
  </si>
  <si>
    <t xml:space="preserve">HE UCL Water bottle </t>
  </si>
  <si>
    <t>HE 0.0 T-shirt S</t>
  </si>
  <si>
    <t>HE UCL Only Men T-shirt man M</t>
  </si>
  <si>
    <t>HE UCL Only Men T-shirt man L</t>
  </si>
  <si>
    <t>HE UCL Only Men T-shirt man XL</t>
  </si>
  <si>
    <t>HE UCL Only Men T-shirt man XXL</t>
  </si>
  <si>
    <t>HE 0.0 T-shirt M</t>
  </si>
  <si>
    <t>HE UCL 0.0 Lanyard</t>
  </si>
  <si>
    <t>HE UCL 0.0 Bottle opener</t>
  </si>
  <si>
    <t>HE UCL 0.0 Drawstring bag</t>
  </si>
  <si>
    <t>HE UCL 0.0 Cap</t>
  </si>
  <si>
    <t>HE UCL Shoe bag</t>
  </si>
  <si>
    <t>HE UCL 0.0 Polo lady XS</t>
  </si>
  <si>
    <t>HE UCL 0.0 Polo lady S</t>
  </si>
  <si>
    <t>HE UCL 0.0 Polo lady M</t>
  </si>
  <si>
    <t>HE UCL 0.0 Polo lady L</t>
  </si>
  <si>
    <t>HE UCL Only Men Polo man M</t>
  </si>
  <si>
    <t>HE UCL Only Men Polo man L</t>
  </si>
  <si>
    <t>HE UCL Only Men Polo man XL</t>
  </si>
  <si>
    <t>HE UCL Only Men Polo man XXL</t>
  </si>
  <si>
    <t xml:space="preserve">HE UCL 0.0 Water bottle </t>
  </si>
  <si>
    <t>HE UCL Lanyard</t>
  </si>
  <si>
    <t>HE UCL 0.0 Sports bag</t>
  </si>
  <si>
    <t>HE UCL Only Men Polo lady XS</t>
  </si>
  <si>
    <t>HE UCL Only Men Polo lady S</t>
  </si>
  <si>
    <t>HE UCL Only Men Polo lady M</t>
  </si>
  <si>
    <t>HE UCL Only Men Polo lady L</t>
  </si>
  <si>
    <t>HE UCL 0.0 Soccer ball with pump</t>
  </si>
  <si>
    <t>HE UCL Only Men T-shirt lady XS</t>
  </si>
  <si>
    <t>HE UCL Only Men T-shirt lady S</t>
  </si>
  <si>
    <t>HE UCL Only Men T-shirt lady M</t>
  </si>
  <si>
    <t>HE UCL Only Men T-shirt lady L</t>
  </si>
  <si>
    <t>HE 0.0 UCL Sports shirt S</t>
  </si>
  <si>
    <t>HE 0.0 UCL Sports shirt M</t>
  </si>
  <si>
    <t>HE 0.0 UCL Sports shirt L</t>
  </si>
  <si>
    <t>HE 0.0 UCL Sports shirt XL</t>
  </si>
  <si>
    <t>HE 0.0 UCL Sports shirt XXL</t>
  </si>
  <si>
    <t>HE 0.0 T-shirt L</t>
  </si>
  <si>
    <t>HE UCL Dripmat</t>
  </si>
  <si>
    <t xml:space="preserve">CAR </t>
  </si>
  <si>
    <t>HE UCL coaster</t>
  </si>
  <si>
    <t>HE UCL Sports shirt S</t>
  </si>
  <si>
    <t>HE UCL Sports shirt M</t>
  </si>
  <si>
    <t>HE UCL Sports shirt L</t>
  </si>
  <si>
    <t>HE UCL Sports shirt XL</t>
  </si>
  <si>
    <t>HE UCL Sports shirt XXL</t>
  </si>
  <si>
    <t xml:space="preserve">HE UCL 0.0 Sports towel </t>
  </si>
  <si>
    <t xml:space="preserve">HE UCL Sports towel </t>
  </si>
  <si>
    <t>HE 0.0 T-shirt XL</t>
  </si>
  <si>
    <t>HE 0.0 T-shirt XXL</t>
  </si>
  <si>
    <t xml:space="preserve">HE Snuggle hoodie </t>
  </si>
  <si>
    <t>HE Brand Boots 43-44</t>
  </si>
  <si>
    <t>Vietnam</t>
  </si>
  <si>
    <t>FOB Ho Chi Minh City</t>
  </si>
  <si>
    <t>HE UCL Women's X Men's LED Sign</t>
  </si>
  <si>
    <t>HE Silver coolbox (APAC)</t>
  </si>
  <si>
    <t>HE Brand Boots 37</t>
  </si>
  <si>
    <t>HE UCL rain jacket S</t>
  </si>
  <si>
    <t>HE UCL rain jacket M</t>
  </si>
  <si>
    <t>HE UCL rain jacket L</t>
  </si>
  <si>
    <t>HE UCL rain jacket XL</t>
  </si>
  <si>
    <t>HE UCL rain jacket XXL</t>
  </si>
  <si>
    <t>HE Brand Boots 38</t>
  </si>
  <si>
    <t>HE Brand Boots 39</t>
  </si>
  <si>
    <t>HE Brand Boots 40</t>
  </si>
  <si>
    <t>HE Brand Boots 41-42</t>
  </si>
  <si>
    <t xml:space="preserve">HE Brand metallic waiter tray oval  </t>
  </si>
  <si>
    <t>HE F1 T-shirt lady 0.0 M</t>
  </si>
  <si>
    <t>HE F1 T-shirt man 0.0 M</t>
  </si>
  <si>
    <t>HE Brand Fashion T shirt white L</t>
  </si>
  <si>
    <t>FOB Chattogram</t>
  </si>
  <si>
    <t>HE Tree decoration StarMark glass</t>
  </si>
  <si>
    <t>HE Silver mini fridge (L-door)</t>
  </si>
  <si>
    <t>HE Silver mini fridge (R Door)</t>
  </si>
  <si>
    <t>HE Brand scarf</t>
  </si>
  <si>
    <t>HE Brand metallic coaster holder small</t>
  </si>
  <si>
    <t>HE Brand Glass 25 cl in giftbox</t>
  </si>
  <si>
    <t xml:space="preserve">HE Brand cheering sign </t>
  </si>
  <si>
    <t>HE Festive 25cl Glass</t>
  </si>
  <si>
    <t>Ritzenhoff Bv</t>
  </si>
  <si>
    <t>HE Festive glass Star 3-pack</t>
  </si>
  <si>
    <t>Pasabahce Bulgaria EAD</t>
  </si>
  <si>
    <t>Bulgaria</t>
  </si>
  <si>
    <t>HE Brand Glass 30cl recycled</t>
  </si>
  <si>
    <t>From Stock</t>
  </si>
  <si>
    <t>HE Original F1 Star Glass 25cl 6 pack</t>
  </si>
  <si>
    <t>HE metal base for 3m parasol (P)</t>
  </si>
  <si>
    <t>Perfecta Parasols Sp. z o.o.</t>
  </si>
  <si>
    <t>HE waiter tray green</t>
  </si>
  <si>
    <t>HE OC can speaker</t>
  </si>
  <si>
    <t>HE 0.0 parasol 3m</t>
  </si>
  <si>
    <t>HE Silver mini fridge (APAC)</t>
  </si>
  <si>
    <t>UBC group</t>
  </si>
  <si>
    <t xml:space="preserve">HE Disco Bottle </t>
  </si>
  <si>
    <t>HE Green Zone ice bucket add on</t>
  </si>
  <si>
    <t>HE Silver dripmat small (APAC)</t>
  </si>
  <si>
    <t>HE Silver carton tray for cups</t>
  </si>
  <si>
    <t>Konica Minolta Marketing Services</t>
  </si>
  <si>
    <t>Print materials</t>
  </si>
  <si>
    <t>DSP ear plugs</t>
  </si>
  <si>
    <t>HE Festive can cooler</t>
  </si>
  <si>
    <t>HE Silver skimmer</t>
  </si>
  <si>
    <t>HE Silver Skimmer holder</t>
  </si>
  <si>
    <t>HE 0.0 Coaster holder large</t>
  </si>
  <si>
    <t>HE Silver Polo man XXL</t>
  </si>
  <si>
    <t>HE Silver polo lady S</t>
  </si>
  <si>
    <t>HE Brand Metal coaster</t>
  </si>
  <si>
    <t>HE Brand Glass 20cl</t>
  </si>
  <si>
    <t>HE Brand Glass 20cl recycled</t>
  </si>
  <si>
    <t>HE Silver Coaster (APAC)</t>
  </si>
  <si>
    <t xml:space="preserve">HE Portfolio Ice bucket </t>
  </si>
  <si>
    <t>HE UCL 0.0 coaster</t>
  </si>
  <si>
    <t>HE Silver lanyard (APAC)</t>
  </si>
  <si>
    <t>HE Silver bottle opener (APAC)</t>
  </si>
  <si>
    <t>HE Silver dripmat (APAC)</t>
  </si>
  <si>
    <t>HE 0.0 mini fridge (R-door)</t>
  </si>
  <si>
    <t>HE 0.0 mini fridge (L-door)</t>
  </si>
  <si>
    <t>HE Silver neon sign (APAC)</t>
  </si>
  <si>
    <t>HE Silver coaster holder small (APAC)</t>
  </si>
  <si>
    <t>HE Silver ice bucket 6 bottles (APAC)</t>
  </si>
  <si>
    <t>HE Silver ice bucket 12 bottles (APAC)</t>
  </si>
  <si>
    <t>HE Silver skimmer holder (APAC)</t>
  </si>
  <si>
    <t>HE F1 LED Neon sign</t>
  </si>
  <si>
    <t>HE Silver coaster holder large (APAC)</t>
  </si>
  <si>
    <t>HE Silver Skimmer (APAC)</t>
  </si>
  <si>
    <t>HE Silver cap (APAC)</t>
  </si>
  <si>
    <t>HE Brand metallic ice bucket 6 bottles</t>
  </si>
  <si>
    <t>HE UCL Glass 25cl woman recycled</t>
  </si>
  <si>
    <t>HE Brand metallic menu holder</t>
  </si>
  <si>
    <t>HE 0.0 Scarf</t>
  </si>
  <si>
    <t xml:space="preserve">Heineken </t>
  </si>
  <si>
    <t xml:space="preserve">HE Brand glass 12cl APAC </t>
  </si>
  <si>
    <t>HLB Glassware Co. Ltd.</t>
  </si>
  <si>
    <t>HE Brand can cooler sleeve</t>
  </si>
  <si>
    <t>HE Brand glass 25cl APAC (per 6)</t>
  </si>
  <si>
    <t>HE Brand glass 25cl APAC (per 24)</t>
  </si>
  <si>
    <t>HE Brand glass 50cl APAC (per 6)</t>
  </si>
  <si>
    <t>HE Brand glass 50cl APAC (per 24)</t>
  </si>
  <si>
    <t>HE 0.0 glass 25cl APAC (per 6)</t>
  </si>
  <si>
    <t>HE 0.0 glass 25cl APAC (per 24)</t>
  </si>
  <si>
    <t>HE 0.0 glass 50cl APAC (per 6)</t>
  </si>
  <si>
    <t>HE 0.0 glass 50cl APAC (per 24)</t>
  </si>
  <si>
    <t>DSP LED neon sign</t>
  </si>
  <si>
    <t>DSP Ice bucket 6 bottles</t>
  </si>
  <si>
    <t xml:space="preserve">HE Silver glass 12cl APAC </t>
  </si>
  <si>
    <t>HE Silver Star glass 25cl (APAC)</t>
  </si>
  <si>
    <t>HE 0.0 Parasol 3m</t>
  </si>
  <si>
    <t>HE Silver waiter tray (APAC)</t>
  </si>
  <si>
    <t>HE Silver menu holder (APAC)</t>
  </si>
  <si>
    <t>HE Silver polo man S (APAC)</t>
  </si>
  <si>
    <t>HE Silver polo man M (APAC)</t>
  </si>
  <si>
    <t>HE Silver polo man L (APAC)</t>
  </si>
  <si>
    <t>HE Silver polo man XL (APAC)</t>
  </si>
  <si>
    <t>HE Brand bucket hat</t>
  </si>
  <si>
    <t>HE Silver polo man XXL (APAC)</t>
  </si>
  <si>
    <t>HE Silver polo lady XS (APAC)</t>
  </si>
  <si>
    <t>HE Silver polo lady S (APAC)</t>
  </si>
  <si>
    <t>HE Brand Alu wallsign (PMQ)</t>
  </si>
  <si>
    <t xml:space="preserve">HE 0.0 can cooler sleeve </t>
  </si>
  <si>
    <t>DSP bottle LED Neon sign</t>
  </si>
  <si>
    <t xml:space="preserve">HE Brand pop up cooler bag </t>
  </si>
  <si>
    <t xml:space="preserve">HE Brand playing cards </t>
  </si>
  <si>
    <t>HE Silver polo lady M (APAC)</t>
  </si>
  <si>
    <t xml:space="preserve">HE 0.0 cooler backpack </t>
  </si>
  <si>
    <t>HE 0.0 laptop sleeve</t>
  </si>
  <si>
    <t>HE Silver polo lady L (APAC)</t>
  </si>
  <si>
    <t>HE Brand cooler box with wheels</t>
  </si>
  <si>
    <t>HE Brand slim dripmat green</t>
  </si>
  <si>
    <t>HE Silver T-shirt man S (APAC)</t>
  </si>
  <si>
    <t>DSP coaster</t>
  </si>
  <si>
    <t>DSP Dripmat</t>
  </si>
  <si>
    <t>DSP Festival cup 25cl</t>
  </si>
  <si>
    <t>DSP Fesitval cup 35cl</t>
  </si>
  <si>
    <t>DSP Festival cup 50cl</t>
  </si>
  <si>
    <t>HE Brand fanny pack</t>
  </si>
  <si>
    <t>HE Silver T-shirt man M (APAC)</t>
  </si>
  <si>
    <t>HE Single bottle filament (230V)</t>
  </si>
  <si>
    <t>HE Silver T-shirt man L (APAC)</t>
  </si>
  <si>
    <t>HE Bottle filament lightstring (230V)</t>
  </si>
  <si>
    <t>HE Brand deco roll</t>
  </si>
  <si>
    <t>HE Brand metal cup in gift box</t>
  </si>
  <si>
    <t>HE Brand flag small</t>
  </si>
  <si>
    <t>HE Brand foldable shopping bag</t>
  </si>
  <si>
    <t>DSP Bottle opener</t>
  </si>
  <si>
    <t>HE Silver T-shirt man XL (APAC)</t>
  </si>
  <si>
    <t>HE Brand vertical flag</t>
  </si>
  <si>
    <t>HE Silver T-shirt man XXL (APAC)</t>
  </si>
  <si>
    <t>HE 0.0 Water bottle</t>
  </si>
  <si>
    <t>HE Silver T-shirt lady XS (APAC)</t>
  </si>
  <si>
    <t>HE Silver T-shirt lady S (APAC)</t>
  </si>
  <si>
    <t>DSP Promoter shirt unisex XS</t>
  </si>
  <si>
    <t>DSP Promoter shirt unisex S</t>
  </si>
  <si>
    <t>DSP Promoter shirt unisex M</t>
  </si>
  <si>
    <t>DSP Promoter shirt unisex L</t>
  </si>
  <si>
    <t>DSP Promoter shirt unisex XL</t>
  </si>
  <si>
    <t>HE Silver T-shirt lady M (APAC)</t>
  </si>
  <si>
    <t>DSP Bottle filament lightstring (230V)</t>
  </si>
  <si>
    <t>HE Silver T-shirt lady L (APAC)</t>
  </si>
  <si>
    <t>HE 0.0 Beach chair</t>
  </si>
  <si>
    <t>ASL Nederland B.V.</t>
  </si>
  <si>
    <t>Heineken (APAC)</t>
  </si>
  <si>
    <t>HE Portfolio dripmat (APAC)</t>
  </si>
  <si>
    <t>HE Portfolio dripmat</t>
  </si>
  <si>
    <t xml:space="preserve">HE Silver Fanny pack </t>
  </si>
  <si>
    <t>HE Silver Alu Cup (APAC)</t>
  </si>
  <si>
    <t>HE Brand metallic countertop</t>
  </si>
  <si>
    <t>HE Silver water bottle (APAC)</t>
  </si>
  <si>
    <t>HE Silver apron (APAC)</t>
  </si>
  <si>
    <t>HE Silver bowhead flag (APAC)</t>
  </si>
  <si>
    <t>HE Silver cross body bag (APAC)</t>
  </si>
  <si>
    <t>HE Silver drawstring bag (APAC)</t>
  </si>
  <si>
    <t>HE Silver waiter tray debossed (APAC)</t>
  </si>
  <si>
    <t>HE Silver laptop sleeve (APAC)</t>
  </si>
  <si>
    <t>HE F1 Backpack</t>
  </si>
  <si>
    <t>HE F1 Bottle opener 0.0</t>
  </si>
  <si>
    <t xml:space="preserve">HE F1 Bottle opener </t>
  </si>
  <si>
    <t>HE 0.0 reusable cup 50cl</t>
  </si>
  <si>
    <t>HE F1 Cap 0.0</t>
  </si>
  <si>
    <t>HE F1 Cap</t>
  </si>
  <si>
    <t>HE F1 Lanyard</t>
  </si>
  <si>
    <t>HE F1 Metal cup in giftbox</t>
  </si>
  <si>
    <t>HE F1 Water bottle 0.0</t>
  </si>
  <si>
    <t xml:space="preserve">HE F1 Water bottle </t>
  </si>
  <si>
    <t>HE 0.0 reusable cup 25cl</t>
  </si>
  <si>
    <t xml:space="preserve">HE F1 drawstring/tote bag </t>
  </si>
  <si>
    <t>HE Silver reusable cup 50cl (APAC)</t>
  </si>
  <si>
    <t>HE F1 Polo shirt 0.0 lady XS</t>
  </si>
  <si>
    <t>HE F1 Polo shirt 0.0 lady S</t>
  </si>
  <si>
    <t>HE F1 Polo shirt 0.0 lady M</t>
  </si>
  <si>
    <t>HE F1 Polo shirt 0.0 lady L</t>
  </si>
  <si>
    <t>HE F1 Polo shirt 0.0 man S</t>
  </si>
  <si>
    <t>HE F1 Polo shirt 0.0 man M</t>
  </si>
  <si>
    <t>HE F1 Polo shirt 0.0 man L</t>
  </si>
  <si>
    <t>HE F1 Polo shirt 0.0 man XL</t>
  </si>
  <si>
    <t>HE F1 Polo shirt 0.0 man XXL</t>
  </si>
  <si>
    <t>HE F1 Polo shirt lady XS</t>
  </si>
  <si>
    <t>HE F1 Polo shirt lady S</t>
  </si>
  <si>
    <t>HE F1 Polo shirt lady M</t>
  </si>
  <si>
    <t>HE F1 Polo shirt lady L</t>
  </si>
  <si>
    <t>HE F1 Polo shirt man S</t>
  </si>
  <si>
    <t>HE F1 Polo shirt man M</t>
  </si>
  <si>
    <t>HE F1 Polo shirt man L</t>
  </si>
  <si>
    <t>HE F1 Polo shirt man XL</t>
  </si>
  <si>
    <t>HE F1 Polo shirt man XXL</t>
  </si>
  <si>
    <t>HE F1 Racing jacket lady S</t>
  </si>
  <si>
    <t>HE F1 Racing jacket lady M</t>
  </si>
  <si>
    <t>HE F1 Racing jacket lady L</t>
  </si>
  <si>
    <t>HE F1 Racing jacket man M</t>
  </si>
  <si>
    <t>HE F1 Racing jacket man L</t>
  </si>
  <si>
    <t>HE F1 Racing jacket man XL</t>
  </si>
  <si>
    <t>HE F1 Racing jacket man XXL</t>
  </si>
  <si>
    <t>HE Silver reusable cup 25 (APAC)</t>
  </si>
  <si>
    <t>HE UCL Glass 25cl women in giftbox</t>
  </si>
  <si>
    <t>HE UCL Glass 25cl man</t>
  </si>
  <si>
    <t>HE UCL Glass 25cl woman</t>
  </si>
  <si>
    <t>HE F1 T-shirt lady XS</t>
  </si>
  <si>
    <t>HE F1 T-shirt lady S</t>
  </si>
  <si>
    <t>HE F1 T-shirt lady M</t>
  </si>
  <si>
    <t>HE F1 T-shirt lady L</t>
  </si>
  <si>
    <t>HE 0.0 Glass 50cl Recycled</t>
  </si>
  <si>
    <t>HE 0.0 Glass 25cl Recycled</t>
  </si>
  <si>
    <t>HE Silver cooler backpack (APAC)</t>
  </si>
  <si>
    <t>HE Silver bucket hat (APAC)</t>
  </si>
  <si>
    <t>HE Bottle filament lightstring (120V)</t>
  </si>
  <si>
    <t>HE F1 T-shirt man S</t>
  </si>
  <si>
    <t>HE F1 T-shirt man M</t>
  </si>
  <si>
    <t>HE F1 T-shirt man L</t>
  </si>
  <si>
    <t>HE F1 T-shirt man XL</t>
  </si>
  <si>
    <t>HE F1 T-shirt man XXL</t>
  </si>
  <si>
    <t>HE Brand flag large</t>
  </si>
  <si>
    <t xml:space="preserve">DSP Beach chair </t>
  </si>
  <si>
    <t>DSP Bottle filament lightstring (120V)</t>
  </si>
  <si>
    <t>DSP Single bottle filament (230V)</t>
  </si>
  <si>
    <t>DSP Single bottle filament (120V)</t>
  </si>
  <si>
    <t xml:space="preserve">HE Silver APAC Wall sign </t>
  </si>
  <si>
    <t>HE Silver APAC Bucket hat</t>
  </si>
  <si>
    <t>HE F1 T-shirt lady 0.0 XS</t>
  </si>
  <si>
    <t>HE F1 T-shirt lady 0.0 S</t>
  </si>
  <si>
    <t>HE F1 T-shirt lady 0.0 L</t>
  </si>
  <si>
    <t>HE F1 T-shirt man 0.0 S</t>
  </si>
  <si>
    <t>HE Brand Fashion T shirt green XS</t>
  </si>
  <si>
    <t>HE F1 rain jacket unisex S</t>
  </si>
  <si>
    <t>HE F1 rain jacket unisex M</t>
  </si>
  <si>
    <t>HE F1 rain jacket unisex L</t>
  </si>
  <si>
    <t>HE F1 rain jacket unisex XL</t>
  </si>
  <si>
    <t>HE F1 rain jacket unisex XXL</t>
  </si>
  <si>
    <t xml:space="preserve">HE F1 umbrella </t>
  </si>
  <si>
    <t>HE Brand Fashion T shirt green S</t>
  </si>
  <si>
    <t>HE Brand Fashion T shirt green M</t>
  </si>
  <si>
    <t>HE Brand Fashion T shirt green L</t>
  </si>
  <si>
    <t>HE Brand Fashion T shirt green XL</t>
  </si>
  <si>
    <t>HE F1 reusable cup 50cl</t>
  </si>
  <si>
    <t>HE Brand Fashion T shirt green XXL</t>
  </si>
  <si>
    <t>HE Brand Fashion T shirt white XS</t>
  </si>
  <si>
    <t>HE Brand Fashion T shirt white S</t>
  </si>
  <si>
    <t>HE Brand Fashion T shirt white M</t>
  </si>
  <si>
    <t>HE Brand Fashion T shirt white XL</t>
  </si>
  <si>
    <t>HE Brand Fashion T shirt white XXL</t>
  </si>
  <si>
    <t xml:space="preserve">HE Bowhead flag 70x230cm </t>
  </si>
  <si>
    <t>HE Worker Skirt Woman XS</t>
  </si>
  <si>
    <t>HE Worker Skirt Woman S</t>
  </si>
  <si>
    <t>HE Worker Skirt Woman M</t>
  </si>
  <si>
    <t>HE Worker Skirt Woman L</t>
  </si>
  <si>
    <t>HE Worker Skirt Woman XL</t>
  </si>
  <si>
    <t>HE Worker Skirt Woman XXL</t>
  </si>
  <si>
    <t>HE Worker Pants Woman XS</t>
  </si>
  <si>
    <t>HE Worker Pants Woman S</t>
  </si>
  <si>
    <t>HE Worker Pants Woman M</t>
  </si>
  <si>
    <t>HE Worker Pants Woman L</t>
  </si>
  <si>
    <t>HE Worker Pants Woman XL</t>
  </si>
  <si>
    <t>HE Worker Pants Woman XXL</t>
  </si>
  <si>
    <t>HE Worker Pants Men XS</t>
  </si>
  <si>
    <t>HE Worker Pants Men S</t>
  </si>
  <si>
    <t>HE Worker Pants Men M</t>
  </si>
  <si>
    <t>HE Worker Pants Men L</t>
  </si>
  <si>
    <t>HE Worker Pants Men XL</t>
  </si>
  <si>
    <t>HE Worker Pants Men XXL</t>
  </si>
  <si>
    <t xml:space="preserve">HE Cooler Box clean version  </t>
  </si>
  <si>
    <t>HE F1 reusable cup 25cl</t>
  </si>
  <si>
    <t>HE Pocket Bag Silver APAC</t>
  </si>
  <si>
    <t>HE WorkerJacket All genders XS</t>
  </si>
  <si>
    <t>HE WorkerJacket All genders S</t>
  </si>
  <si>
    <t>HE WorkerJacket All genders M</t>
  </si>
  <si>
    <t>HE Worker Dress Woman XS</t>
  </si>
  <si>
    <t>HE Worker Dress Woman S</t>
  </si>
  <si>
    <t>HE Worker Dress Woman M</t>
  </si>
  <si>
    <t>HE Worker Dress Woman L</t>
  </si>
  <si>
    <t>HE Worker Dress Woman XL</t>
  </si>
  <si>
    <t>HE Worker Dress Woman XXL</t>
  </si>
  <si>
    <t>HE WorkerJacket All genders XL</t>
  </si>
  <si>
    <t>HE WorkerJacket All genders XXL</t>
  </si>
  <si>
    <t>HE Waistcoat Silver Woman APAC XS</t>
  </si>
  <si>
    <t>HE Waistcoat Silver Woman APAC S</t>
  </si>
  <si>
    <t>HE Waistcoat Silver Woman APAC M</t>
  </si>
  <si>
    <t>HE Waistcoat Silver Woman APAC L</t>
  </si>
  <si>
    <t>HE Waistcoat Heineken Woman XS</t>
  </si>
  <si>
    <t>HE Waistcoat Heineken Woman S</t>
  </si>
  <si>
    <t>HE Waistcoat Heineken Woman M</t>
  </si>
  <si>
    <t>HE Waistcoat Heineken Woman L</t>
  </si>
  <si>
    <t>HE Waistcoat Heineken Woman XL</t>
  </si>
  <si>
    <t>HE Waistcoat Heineken Woman XXL</t>
  </si>
  <si>
    <t>HE 0.0 Waistcoat Woman XS</t>
  </si>
  <si>
    <t>HE 0.0 Waistcoat Woman S</t>
  </si>
  <si>
    <t>HE 0.0 Waistcoat Woman M</t>
  </si>
  <si>
    <t>HE 0.0 Waistcoat Woman L</t>
  </si>
  <si>
    <t>HE 0.0 Waistcoat Woman XL</t>
  </si>
  <si>
    <t>HE 0.0 Waistcoat Woman XXL</t>
  </si>
  <si>
    <t>HE Waistcoat Silver Woman APAC XL</t>
  </si>
  <si>
    <t>HE Waistcoat Silver Woman APAC XXL</t>
  </si>
  <si>
    <t>HE Waistcoat Silver EU Woman XS</t>
  </si>
  <si>
    <t>HE Waistcoat Silver EU Woman S</t>
  </si>
  <si>
    <t>HE Waistcoat Silver EU Woman M</t>
  </si>
  <si>
    <t>HE Waistcoat Silver EU Woman L</t>
  </si>
  <si>
    <t>HE Waistcoat Silver EU Woman XL</t>
  </si>
  <si>
    <t xml:space="preserve">HE Pocket Bag </t>
  </si>
  <si>
    <t>HE Waistcoat Silver EU Woman XXL</t>
  </si>
  <si>
    <t>HE Pocket Bag Heineken Silver EU</t>
  </si>
  <si>
    <t xml:space="preserve">HE 0.0 Pocket Bag </t>
  </si>
  <si>
    <t>HE Jumpsuit Brandfashion XXS</t>
  </si>
  <si>
    <t>HE Jumpsuit Brandfashion XS</t>
  </si>
  <si>
    <t>HE Jumpsuit Brandfashion S</t>
  </si>
  <si>
    <t>HE Jumpsuit Brandfashion M</t>
  </si>
  <si>
    <t>HE Jumpsuit Brandfashion L</t>
  </si>
  <si>
    <t>HE Jumpsuit Brandfashion XL</t>
  </si>
  <si>
    <t>HE Jumpsuit Brandfashion XXL</t>
  </si>
  <si>
    <t>HE 0.0 F1 Star Glass 25cl 6 pack</t>
  </si>
  <si>
    <t>HE Worker Shirt Men XS</t>
  </si>
  <si>
    <t>HE Worker Shirt Men S</t>
  </si>
  <si>
    <t>HE Worker Shirt Men M</t>
  </si>
  <si>
    <t>HE Worker Shirt Men L</t>
  </si>
  <si>
    <t>HE Worker Shirt Men XL</t>
  </si>
  <si>
    <t>HE Worker Shirt Men XXL</t>
  </si>
  <si>
    <t>HE Worker Shirt Woman XS</t>
  </si>
  <si>
    <t>HE Worker Shirt Woman S</t>
  </si>
  <si>
    <t>HE Worker Shirt Woman M</t>
  </si>
  <si>
    <t>HE Worker Shirt Woman L</t>
  </si>
  <si>
    <t>HE Worker Shirt Woman XL</t>
  </si>
  <si>
    <t>HE Worker Shirt Woman XXL</t>
  </si>
  <si>
    <t>HE Mirror Glorifier</t>
  </si>
  <si>
    <t>Displays</t>
  </si>
  <si>
    <t>HE Magnetic wall opener</t>
  </si>
  <si>
    <t>Material</t>
  </si>
  <si>
    <t>Description article</t>
  </si>
  <si>
    <t>1130 qty</t>
  </si>
  <si>
    <t>1190 qty</t>
  </si>
  <si>
    <t>Comment</t>
  </si>
  <si>
    <t>Purchase price - incoterm 1</t>
  </si>
  <si>
    <t>Purchase price - incoterm 2</t>
  </si>
  <si>
    <t>Inco term 1</t>
  </si>
  <si>
    <t>Inco term 2</t>
  </si>
  <si>
    <t>Today</t>
  </si>
  <si>
    <t>FOB/DDP date</t>
  </si>
  <si>
    <t>DAP Yantian date</t>
  </si>
  <si>
    <t>ETA</t>
  </si>
  <si>
    <t>HE Brand infinity fridge (L-door)</t>
  </si>
  <si>
    <t>HE 0.0 dripmat</t>
  </si>
  <si>
    <t>HE Brand pop up cooler bag</t>
  </si>
  <si>
    <t>Channel</t>
  </si>
  <si>
    <t>Quotation</t>
  </si>
  <si>
    <t>Customer</t>
  </si>
  <si>
    <t>Name</t>
  </si>
  <si>
    <t>Country SAP</t>
  </si>
  <si>
    <t>Country</t>
  </si>
  <si>
    <t>Region</t>
  </si>
  <si>
    <t>CSC</t>
  </si>
  <si>
    <t>SO</t>
  </si>
  <si>
    <t>PosNr</t>
  </si>
  <si>
    <t>Matnr</t>
  </si>
  <si>
    <t>Description</t>
  </si>
  <si>
    <t>Quantity</t>
  </si>
  <si>
    <t>Original quantity</t>
  </si>
  <si>
    <t>Country of origin</t>
  </si>
  <si>
    <t>MOQ</t>
  </si>
  <si>
    <t>Salesprice 1st price break</t>
  </si>
  <si>
    <t>Spend 1st price break</t>
  </si>
  <si>
    <t>Sales price actual price break</t>
  </si>
  <si>
    <t>Spend actual price break</t>
  </si>
  <si>
    <t>High volume sales price</t>
  </si>
  <si>
    <t>Spend (incl. high volume pricing)</t>
  </si>
  <si>
    <t>Actual Spend</t>
  </si>
  <si>
    <t>VVP</t>
  </si>
  <si>
    <t>High Volume VVP</t>
  </si>
  <si>
    <t>Final VVP</t>
  </si>
  <si>
    <t>L in cm</t>
  </si>
  <si>
    <t>W in cm</t>
  </si>
  <si>
    <t>H in cm</t>
  </si>
  <si>
    <t>CBM</t>
  </si>
  <si>
    <t>Suggested flow</t>
  </si>
  <si>
    <t>ASEAN</t>
  </si>
  <si>
    <t>Supplier instructions</t>
  </si>
  <si>
    <t>Savings price break</t>
  </si>
  <si>
    <t>Savings high volumes pricing</t>
  </si>
  <si>
    <t>orders</t>
  </si>
  <si>
    <t>MOQ y/n</t>
  </si>
  <si>
    <t>spend vvp</t>
  </si>
  <si>
    <t>DFF</t>
  </si>
  <si>
    <t>Applicable Fulfilment Fee</t>
  </si>
  <si>
    <t>Sales price TAN-orders</t>
  </si>
  <si>
    <t>Sales price TAS-orders</t>
  </si>
  <si>
    <t>Spend after DFF</t>
  </si>
  <si>
    <t>L2L</t>
  </si>
  <si>
    <t>Description grouped</t>
  </si>
  <si>
    <t>HGP</t>
  </si>
  <si>
    <t>Highest reached price break volume</t>
  </si>
  <si>
    <t>pc per su</t>
  </si>
  <si>
    <t>total qty per pc</t>
  </si>
  <si>
    <t>Production days within limit2</t>
  </si>
  <si>
    <t>Production days within limit</t>
  </si>
  <si>
    <t xml:space="preserve">Tier 1 </t>
  </si>
  <si>
    <t>Name CR round</t>
  </si>
  <si>
    <t>Creations date</t>
  </si>
  <si>
    <t>Order window or Join the production week?</t>
  </si>
  <si>
    <t>Sales group</t>
  </si>
  <si>
    <t>Merchandise shop/ Heineken E-POSM Shop</t>
  </si>
  <si>
    <t>Total QTY in SU</t>
  </si>
  <si>
    <t>Heineken Asia Pacific Beverage</t>
  </si>
  <si>
    <t>SG</t>
  </si>
  <si>
    <t>10.06.2025</t>
  </si>
  <si>
    <t>Order Window</t>
  </si>
  <si>
    <t>HE illuminated bottle sign</t>
  </si>
  <si>
    <t>HE Snuggle hoodie</t>
  </si>
  <si>
    <t>HE OC beanie</t>
  </si>
  <si>
    <t>HE OC Clock</t>
  </si>
  <si>
    <t>HE Tree decoration Original</t>
  </si>
  <si>
    <t>Events Heineken Experience</t>
  </si>
  <si>
    <t>NL</t>
  </si>
  <si>
    <t>EMEA Export &amp; GDF.</t>
  </si>
  <si>
    <t>HE UCL Ice bucket</t>
  </si>
  <si>
    <t>11.06.2025</t>
  </si>
  <si>
    <t>HE UCL Bowhead flag</t>
  </si>
  <si>
    <t>Maritime &amp; Mercantile Intl. LL</t>
  </si>
  <si>
    <t>AE</t>
  </si>
  <si>
    <t>HE UCL Only Men Bowhead flag</t>
  </si>
  <si>
    <t>Distribuidora La Florida S.A.</t>
  </si>
  <si>
    <t>CR</t>
  </si>
  <si>
    <t>Kim Fa &amp; Co.</t>
  </si>
  <si>
    <t>PF</t>
  </si>
  <si>
    <t>12.06.2025</t>
  </si>
  <si>
    <t>HE UCL Sports towel</t>
  </si>
  <si>
    <t>HE UCL Water bottle</t>
  </si>
  <si>
    <t>DISTRIBUIDORA PACAYA, S.A.</t>
  </si>
  <si>
    <t>GT</t>
  </si>
  <si>
    <t>03.06.2025</t>
  </si>
  <si>
    <t>HE F1 umbrella</t>
  </si>
  <si>
    <t>EE &amp; GDF</t>
  </si>
  <si>
    <t>05.06.2025</t>
  </si>
  <si>
    <t>Heineken Espana S.A.</t>
  </si>
  <si>
    <t>ES</t>
  </si>
  <si>
    <t>06.06.2025</t>
  </si>
  <si>
    <t>Brasserie Nationale D'haiti S.</t>
  </si>
  <si>
    <t>HT</t>
  </si>
  <si>
    <t>Asia Pacific Breweries (S) Pte</t>
  </si>
  <si>
    <t>HE Brand cheering sign</t>
  </si>
  <si>
    <t>Bait A/S</t>
  </si>
  <si>
    <t>DK</t>
  </si>
  <si>
    <t>HE F1 Water bottle</t>
  </si>
  <si>
    <t>Grande Brasserie de Nouvelle C</t>
  </si>
  <si>
    <t>NC</t>
  </si>
  <si>
    <t>Heineken Hungária Sörgyárak Zr</t>
  </si>
  <si>
    <t>HU</t>
  </si>
  <si>
    <t>Athenian Brewery S.A.</t>
  </si>
  <si>
    <t>GR</t>
  </si>
  <si>
    <t>Heineken Saint Lucia Limited</t>
  </si>
  <si>
    <t>LC</t>
  </si>
  <si>
    <t>HE UCL 0.0 Water bottle</t>
  </si>
  <si>
    <t>Heineken UK Limited</t>
  </si>
  <si>
    <t>GB</t>
  </si>
  <si>
    <t>Heineken International B.V.</t>
  </si>
  <si>
    <t>HE Brand metallic waiter tray oval</t>
  </si>
  <si>
    <t>HE F1 Bottle opener</t>
  </si>
  <si>
    <t>HE F1 drawstring/tote bag</t>
  </si>
  <si>
    <t>Alken-Maes NV</t>
  </si>
  <si>
    <t>BE</t>
  </si>
  <si>
    <t>HE Sound Device Aaahhh</t>
  </si>
  <si>
    <t>DSP Festival cup 35cl</t>
  </si>
  <si>
    <t>HEINEKEN KOREA INC</t>
  </si>
  <si>
    <t>KR</t>
  </si>
  <si>
    <t>13.06.2025</t>
  </si>
  <si>
    <t>Bryden Stokes Ltd</t>
  </si>
  <si>
    <t>BB</t>
  </si>
  <si>
    <t>Green Label Brands</t>
  </si>
  <si>
    <t>SE</t>
  </si>
  <si>
    <t>Pivovarna Lasko Union d.o.o.</t>
  </si>
  <si>
    <t>SI</t>
  </si>
  <si>
    <t>HE UCL 0.0 Sports towel</t>
  </si>
  <si>
    <t>Global Heineken Sponsorship Te</t>
  </si>
  <si>
    <t>Heineken Enterprise</t>
  </si>
  <si>
    <t>FR</t>
  </si>
  <si>
    <t>Snow Hong Kong Development Lim</t>
  </si>
  <si>
    <t>HK</t>
  </si>
  <si>
    <t>HE Brand infinity fridge (R-door)</t>
  </si>
  <si>
    <t>Insular Canarias de bebidas S.</t>
  </si>
  <si>
    <t>Innoflame Oy</t>
  </si>
  <si>
    <t>FI</t>
  </si>
  <si>
    <t>HE Pocket Bag</t>
  </si>
  <si>
    <t>HE 0.0 cooler backpack</t>
  </si>
  <si>
    <t>Heineken Philippines Inc.</t>
  </si>
  <si>
    <t>PH</t>
  </si>
  <si>
    <t>Lion-Beer, Spirits &amp; Wine Pty</t>
  </si>
  <si>
    <t>AU</t>
  </si>
  <si>
    <t>Boreas d.o.o.</t>
  </si>
  <si>
    <t>BA</t>
  </si>
  <si>
    <t>Tempo Beverages Cyprus Ltd</t>
  </si>
  <si>
    <t>CY</t>
  </si>
  <si>
    <t>Brasserie Almaza SAL</t>
  </si>
  <si>
    <t>LB</t>
  </si>
  <si>
    <t>Bureau Kellerman</t>
  </si>
  <si>
    <t>CKBR BEBIDAS LTDA</t>
  </si>
  <si>
    <t>BR</t>
  </si>
  <si>
    <t>HE Brand playing cards</t>
  </si>
  <si>
    <t>HE Brand Pourfection Kit</t>
  </si>
  <si>
    <t>HE Brand T-shirt loose fit lady XS</t>
  </si>
  <si>
    <t>Heineken Curacao NV</t>
  </si>
  <si>
    <t>CW</t>
  </si>
  <si>
    <t>14.06.2025</t>
  </si>
  <si>
    <t>HE 0.0 Apron short</t>
  </si>
  <si>
    <t>JOSEPHINE GABRIEL &amp; COMPANY</t>
  </si>
  <si>
    <t>DM</t>
  </si>
  <si>
    <t>FIXMER S.à.r.l.</t>
  </si>
  <si>
    <t>LU</t>
  </si>
  <si>
    <t>15.06.2025</t>
  </si>
  <si>
    <t>Zagorka A.D.</t>
  </si>
  <si>
    <t>BG</t>
  </si>
  <si>
    <t>HE coaster holder green</t>
  </si>
  <si>
    <t>16.06.2025</t>
  </si>
  <si>
    <t>Brau Union Österreich AG</t>
  </si>
  <si>
    <t>AT</t>
  </si>
  <si>
    <t>Red Stripe</t>
  </si>
  <si>
    <t>JM</t>
  </si>
  <si>
    <t>Heineken Deutschland GmbH</t>
  </si>
  <si>
    <t>DE</t>
  </si>
  <si>
    <t>Grupa Zywiec</t>
  </si>
  <si>
    <t>PL</t>
  </si>
  <si>
    <t>Pivara Skopje</t>
  </si>
  <si>
    <t>MK</t>
  </si>
  <si>
    <t>HE BF T shirt white L</t>
  </si>
  <si>
    <t>Heineken Slovensko a.s.</t>
  </si>
  <si>
    <t>SK</t>
  </si>
  <si>
    <t>HE 0.0 pop up cooler bag (small)</t>
  </si>
  <si>
    <t>Ibecor N.V. (ANYA)</t>
  </si>
  <si>
    <t>PT. Gemilang Manajemen Indones</t>
  </si>
  <si>
    <t>ID</t>
  </si>
  <si>
    <t>Molson National Merchandising</t>
  </si>
  <si>
    <t>CA</t>
  </si>
  <si>
    <t>HE Silver Wall sign</t>
  </si>
  <si>
    <t>HE Brand Wall sign</t>
  </si>
  <si>
    <t>HE 0.0 can cooler sleeve</t>
  </si>
  <si>
    <t>ANSA McAL Distribution Inc.</t>
  </si>
  <si>
    <t>GY</t>
  </si>
  <si>
    <t>17.06.2025</t>
  </si>
  <si>
    <t>HE 0.0 Wall sign</t>
  </si>
  <si>
    <t>Heineken Beverages South Afric</t>
  </si>
  <si>
    <t>ZA</t>
  </si>
  <si>
    <t>HE Portfolio Waiter tray</t>
  </si>
  <si>
    <t>HE Silver Polo lady M</t>
  </si>
  <si>
    <t>HE Silver Polo lady L</t>
  </si>
  <si>
    <t>HE Silver Fanny pack</t>
  </si>
  <si>
    <t>HE Silver reusable cup 50cl</t>
  </si>
  <si>
    <t>HE Silver infinity fridge (L-door)</t>
  </si>
  <si>
    <t>HE Silver infinity fridge (R-door)</t>
  </si>
  <si>
    <t>Promocean South Africa</t>
  </si>
  <si>
    <t>(All)</t>
  </si>
  <si>
    <t>Values</t>
  </si>
  <si>
    <t>Sum of Spend 1st price break</t>
  </si>
  <si>
    <t>Sum of Savings price break</t>
  </si>
  <si>
    <t>Sum of Actual Spend</t>
  </si>
  <si>
    <t>AMEE</t>
  </si>
  <si>
    <t>Cyprus</t>
  </si>
  <si>
    <t>Dubai</t>
  </si>
  <si>
    <t>Ivory Coast</t>
  </si>
  <si>
    <t>Lebanon</t>
  </si>
  <si>
    <t>South Africa</t>
  </si>
  <si>
    <t>AMERICAS</t>
  </si>
  <si>
    <t>Barbados</t>
  </si>
  <si>
    <t>Brazil</t>
  </si>
  <si>
    <t>Canada</t>
  </si>
  <si>
    <t>Costa Rica</t>
  </si>
  <si>
    <t>Curacao</t>
  </si>
  <si>
    <t>Dominica</t>
  </si>
  <si>
    <t>Guatemala</t>
  </si>
  <si>
    <t>Guyana</t>
  </si>
  <si>
    <t>Haiti</t>
  </si>
  <si>
    <t>Jamaica</t>
  </si>
  <si>
    <t>St. Lucia</t>
  </si>
  <si>
    <t>ASIA Pacific</t>
  </si>
  <si>
    <t>Australia</t>
  </si>
  <si>
    <t>French Polynes.</t>
  </si>
  <si>
    <t>Hong Kong</t>
  </si>
  <si>
    <t>Indonesia</t>
  </si>
  <si>
    <t>New Caledonia</t>
  </si>
  <si>
    <t>Philippines</t>
  </si>
  <si>
    <t>Singapore</t>
  </si>
  <si>
    <t>South Korea</t>
  </si>
  <si>
    <t>Europe</t>
  </si>
  <si>
    <t>Austria</t>
  </si>
  <si>
    <t>Bosnia-Herz.</t>
  </si>
  <si>
    <t>Canarias</t>
  </si>
  <si>
    <t>Denmark</t>
  </si>
  <si>
    <t>Finland</t>
  </si>
  <si>
    <t>Greece</t>
  </si>
  <si>
    <t>Hungary</t>
  </si>
  <si>
    <t>Luxembourg</t>
  </si>
  <si>
    <t>Macedonia</t>
  </si>
  <si>
    <t>Slovakia</t>
  </si>
  <si>
    <t>Slovenia</t>
  </si>
  <si>
    <t>Spain</t>
  </si>
  <si>
    <t>Sweden</t>
  </si>
  <si>
    <t>United Kingdom</t>
  </si>
  <si>
    <t>Grand Total</t>
  </si>
  <si>
    <t>C</t>
  </si>
  <si>
    <t>D</t>
  </si>
  <si>
    <t>E</t>
  </si>
  <si>
    <t>Sum of Quantity</t>
  </si>
  <si>
    <t>Den Bosch</t>
  </si>
  <si>
    <t>Yantian</t>
  </si>
  <si>
    <t>Cambodia</t>
  </si>
  <si>
    <t>Laos</t>
  </si>
  <si>
    <t>Malaysia</t>
  </si>
  <si>
    <t>Myanmar</t>
  </si>
  <si>
    <t>Thailand</t>
  </si>
  <si>
    <t>18.06.2025</t>
  </si>
  <si>
    <t>25.06.2025</t>
  </si>
  <si>
    <t>MENDEZ &amp; CO., INC.</t>
  </si>
  <si>
    <t>PR</t>
  </si>
  <si>
    <t>Puerto Rico</t>
  </si>
  <si>
    <t>HE 0.0 F1 Star Glass 25cl giftbox</t>
  </si>
  <si>
    <t>HE Original F1 Star Glass 25cl giftbox</t>
  </si>
  <si>
    <t>Brasserie Lorraine S.A.</t>
  </si>
  <si>
    <t>MQ</t>
  </si>
  <si>
    <t>26.06.2025</t>
  </si>
  <si>
    <t>30.06.2025</t>
  </si>
  <si>
    <t>01.07.2025</t>
  </si>
  <si>
    <t>27.06.2025</t>
  </si>
  <si>
    <t>Martinique</t>
  </si>
  <si>
    <t>Heineken Brouwerijen B.V</t>
  </si>
  <si>
    <t>Heineken Lao Brewery Co. Ltd</t>
  </si>
  <si>
    <t>LA</t>
  </si>
  <si>
    <t>Heineken Integrated Design Tea</t>
  </si>
  <si>
    <t>HE Brand metal cup in giftbox (PMQ)</t>
  </si>
  <si>
    <t>HE Brand glass 12cl APAC</t>
  </si>
  <si>
    <t>02.07.2025</t>
  </si>
  <si>
    <t>Partially from stock</t>
  </si>
  <si>
    <t>(Multiple Items)</t>
  </si>
  <si>
    <t>Atlantiq SAS</t>
  </si>
  <si>
    <t>Store Heineken Experience</t>
  </si>
  <si>
    <t>CARIB BREWERY LIMITED</t>
  </si>
  <si>
    <t>TT</t>
  </si>
  <si>
    <t>Anjo Wholesale</t>
  </si>
  <si>
    <t>AG</t>
  </si>
  <si>
    <t>United Brands</t>
  </si>
  <si>
    <t>DO</t>
  </si>
  <si>
    <t>Ibecor N.V. (ETHE)</t>
  </si>
  <si>
    <t>Heineken Antilles-Guyane</t>
  </si>
  <si>
    <t>Ibecor N.V. (KIG)</t>
  </si>
  <si>
    <t>DSP Fake Fridge</t>
  </si>
  <si>
    <t>03.07.2025</t>
  </si>
  <si>
    <t>04.07.2025</t>
  </si>
  <si>
    <t>05.07.2025</t>
  </si>
  <si>
    <t>06.07.2025</t>
  </si>
  <si>
    <t>07.07.2025</t>
  </si>
  <si>
    <t>Ethiopia</t>
  </si>
  <si>
    <t>Rwanda</t>
  </si>
  <si>
    <t>Antigua and Barbuda</t>
  </si>
  <si>
    <t>Dominican Republic</t>
  </si>
  <si>
    <t>Trinidad</t>
  </si>
  <si>
    <t>HE Brand LED couontertop sign</t>
  </si>
  <si>
    <t>TAP Trading Co. Ltd.</t>
  </si>
  <si>
    <t>TH</t>
  </si>
  <si>
    <t>08.07.2025</t>
  </si>
  <si>
    <t>Cervecera CCU Chile Limitada</t>
  </si>
  <si>
    <t>CL</t>
  </si>
  <si>
    <t xml:space="preserve">Confirmed by supplier 19-06 </t>
  </si>
  <si>
    <t>Direct shipment</t>
  </si>
  <si>
    <t>yes</t>
  </si>
  <si>
    <t>Kan gecombineerd worden met 88026949 + 271 pack voor HEX</t>
  </si>
  <si>
    <t>Chile</t>
  </si>
  <si>
    <t>TAS qty
1130/1190</t>
  </si>
  <si>
    <t>Direct shipment to Laos</t>
  </si>
  <si>
    <t>Direct shipment to Canada</t>
  </si>
  <si>
    <t>Voorraad van Italia niet overnemen / Kostis-Dennis</t>
  </si>
  <si>
    <t>Added 300 SU LF stock</t>
  </si>
  <si>
    <t>Added 582 SU LF stock</t>
  </si>
  <si>
    <t>Added 200 SU LF stock</t>
  </si>
  <si>
    <t>Added 100 SU LF Stock</t>
  </si>
  <si>
    <t>Added SU 236 LF stock</t>
  </si>
  <si>
    <t>Direct shipment Greece</t>
  </si>
  <si>
    <t>Add manually 4 SU to SO</t>
  </si>
  <si>
    <t>Add manually  3 SU to SO</t>
  </si>
  <si>
    <t>Add manually  5 SU to SO</t>
  </si>
  <si>
    <t>Add manually 2 SU to SO</t>
  </si>
  <si>
    <t>Add manually 1 SU to SO</t>
  </si>
  <si>
    <t>Direct shipment / Create TAS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</si>
</sst>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 &quot;€&quot;\ * #,##0.00_ ;_ &quot;€&quot;\ * \-#,##0.00_ ;_ &quot;€&quot;\ * &quot;-&quot;??_ ;_ @_ "/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_-* #,##0.00\ &quot;€&quot;_-;\-* #,##0.00\ &quot;€&quot;_-;_-* &quot;-&quot;??\ &quot;€&quot;_-;_-@_-"/>
    <numFmt numFmtId="166" formatCode="_-&quot;€&quot;\ * #,##0.00_-;_-&quot;€&quot;\ * #,##0.00\-;_-&quot;€&quot;\ * &quot;-&quot;??_-;_-@_-"/>
    <numFmt numFmtId="167" formatCode="_-* #,##0.00_-;_-* #,##0.00\-;_-* &quot;-&quot;??_-;_-@_-"/>
    <numFmt numFmtId="168" formatCode="&quot;€&quot;\ #,##0.00_-"/>
    <numFmt numFmtId="169" formatCode="&quot;€&quot;\ #,##0.00"/>
    <numFmt numFmtId="170" formatCode="0.0%"/>
    <numFmt numFmtId="171" formatCode="_([$€-2]\ * #,##0.00_);_([$€-2]\ * \(#,##0.00\);_([$€-2]\ * &quot;-&quot;??_);_(@_)"/>
    <numFmt numFmtId="172" formatCode="#,##0.00\ &quot;€&quot;"/>
    <numFmt numFmtId="173" formatCode="_ * #,##0_ ;_ * \-#,##0_ ;_ * &quot;-&quot;??_ ;_ @_ 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sz val="11"/>
      <name val="Arial"/>
      <family val="2"/>
    </font>
    <font>
      <sz val="11"/>
      <color indexed="8"/>
      <name val="Calibri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theme="1"/>
      <name val="Aptos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7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9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167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9" fillId="0" borderId="0" applyFont="0" applyFill="0" applyBorder="0" applyAlignment="0" applyProtection="0"/>
  </cellStyleXfs>
  <cellXfs count="123">
    <xf numFmtId="0" fontId="0" fillId="0" borderId="0" xfId="0"/>
    <xf numFmtId="0" fontId="20" fillId="0" borderId="0" xfId="0" applyFont="1" applyAlignment="1">
      <alignment vertical="center"/>
    </xf>
    <xf numFmtId="4" fontId="21" fillId="0" borderId="10" xfId="45" applyNumberFormat="1" applyFont="1" applyBorder="1" applyAlignment="1" applyProtection="1">
      <alignment vertical="center" wrapText="1"/>
      <protection locked="0"/>
    </xf>
    <xf numFmtId="0" fontId="23" fillId="0" borderId="0" xfId="0" applyFont="1"/>
    <xf numFmtId="0" fontId="0" fillId="0" borderId="0" xfId="0" pivotButton="1"/>
    <xf numFmtId="166" fontId="0" fillId="0" borderId="0" xfId="0" applyNumberFormat="1"/>
    <xf numFmtId="0" fontId="24" fillId="0" borderId="0" xfId="0" applyFont="1" applyAlignment="1">
      <alignment horizontal="center"/>
    </xf>
    <xf numFmtId="0" fontId="16" fillId="0" borderId="0" xfId="0" applyFont="1" applyAlignment="1">
      <alignment vertical="top" wrapText="1"/>
    </xf>
    <xf numFmtId="44" fontId="16" fillId="0" borderId="0" xfId="2" applyFont="1" applyFill="1" applyBorder="1" applyAlignment="1">
      <alignment vertical="top" wrapText="1"/>
    </xf>
    <xf numFmtId="44" fontId="16" fillId="34" borderId="0" xfId="2" applyFont="1" applyFill="1" applyBorder="1" applyAlignment="1">
      <alignment vertical="top" wrapText="1"/>
    </xf>
    <xf numFmtId="169" fontId="16" fillId="0" borderId="0" xfId="0" applyNumberFormat="1" applyFont="1" applyAlignment="1">
      <alignment vertical="top" wrapText="1"/>
    </xf>
    <xf numFmtId="166" fontId="16" fillId="0" borderId="0" xfId="0" applyNumberFormat="1" applyFont="1" applyAlignment="1">
      <alignment vertical="top" wrapText="1"/>
    </xf>
    <xf numFmtId="43" fontId="16" fillId="0" borderId="0" xfId="1" applyFont="1" applyFill="1" applyBorder="1" applyAlignment="1">
      <alignment vertical="top" wrapText="1"/>
    </xf>
    <xf numFmtId="0" fontId="16" fillId="34" borderId="0" xfId="0" applyFont="1" applyFill="1" applyAlignment="1">
      <alignment vertical="top" wrapText="1"/>
    </xf>
    <xf numFmtId="0" fontId="0" fillId="0" borderId="0" xfId="0" applyAlignment="1">
      <alignment vertical="top"/>
    </xf>
    <xf numFmtId="44" fontId="0" fillId="0" borderId="0" xfId="2" applyFont="1" applyBorder="1"/>
    <xf numFmtId="0" fontId="16" fillId="36" borderId="0" xfId="0" applyFont="1" applyFill="1" applyAlignment="1">
      <alignment vertical="top" wrapText="1"/>
    </xf>
    <xf numFmtId="44" fontId="16" fillId="36" borderId="0" xfId="2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2" fontId="27" fillId="0" borderId="0" xfId="2" applyNumberFormat="1" applyFont="1" applyFill="1" applyBorder="1"/>
    <xf numFmtId="44" fontId="27" fillId="0" borderId="0" xfId="2" applyFont="1" applyFill="1" applyBorder="1"/>
    <xf numFmtId="171" fontId="27" fillId="0" borderId="0" xfId="2" applyNumberFormat="1" applyFont="1" applyFill="1" applyBorder="1"/>
    <xf numFmtId="43" fontId="27" fillId="0" borderId="0" xfId="1" applyFont="1" applyFill="1" applyBorder="1"/>
    <xf numFmtId="170" fontId="27" fillId="0" borderId="0" xfId="58" applyNumberFormat="1" applyFont="1" applyFill="1" applyBorder="1"/>
    <xf numFmtId="0" fontId="16" fillId="0" borderId="11" xfId="0" applyFont="1" applyBorder="1"/>
    <xf numFmtId="172" fontId="0" fillId="0" borderId="0" xfId="0" applyNumberFormat="1"/>
    <xf numFmtId="44" fontId="0" fillId="0" borderId="0" xfId="2" applyFont="1"/>
    <xf numFmtId="0" fontId="24" fillId="0" borderId="0" xfId="0" applyFont="1"/>
    <xf numFmtId="0" fontId="16" fillId="38" borderId="0" xfId="0" applyFont="1" applyFill="1" applyAlignment="1">
      <alignment vertical="top" wrapText="1"/>
    </xf>
    <xf numFmtId="0" fontId="0" fillId="38" borderId="0" xfId="0" applyFill="1" applyAlignment="1">
      <alignment vertical="top" wrapText="1"/>
    </xf>
    <xf numFmtId="0" fontId="24" fillId="0" borderId="10" xfId="0" applyFont="1" applyBorder="1"/>
    <xf numFmtId="0" fontId="30" fillId="35" borderId="10" xfId="0" applyFont="1" applyFill="1" applyBorder="1" applyAlignment="1">
      <alignment horizontal="center" vertical="center" wrapText="1"/>
    </xf>
    <xf numFmtId="0" fontId="30" fillId="0" borderId="10" xfId="0" applyFont="1" applyBorder="1" applyAlignment="1">
      <alignment horizontal="center" vertical="center" wrapText="1"/>
    </xf>
    <xf numFmtId="0" fontId="32" fillId="0" borderId="10" xfId="0" applyFont="1" applyBorder="1" applyAlignment="1">
      <alignment horizontal="left"/>
    </xf>
    <xf numFmtId="0" fontId="33" fillId="0" borderId="10" xfId="45" applyFont="1" applyBorder="1" applyAlignment="1" applyProtection="1">
      <alignment horizontal="left" vertical="center" wrapText="1"/>
      <protection locked="0"/>
    </xf>
    <xf numFmtId="0" fontId="33" fillId="0" borderId="10" xfId="45" applyFont="1" applyBorder="1" applyAlignment="1" applyProtection="1">
      <alignment horizontal="center" vertical="center" wrapText="1"/>
      <protection locked="0"/>
    </xf>
    <xf numFmtId="168" fontId="33" fillId="0" borderId="10" xfId="0" applyNumberFormat="1" applyFont="1" applyBorder="1" applyAlignment="1" applyProtection="1">
      <alignment horizontal="center" vertical="center" wrapText="1"/>
      <protection locked="0"/>
    </xf>
    <xf numFmtId="2" fontId="30" fillId="37" borderId="10" xfId="0" applyNumberFormat="1" applyFont="1" applyFill="1" applyBorder="1" applyAlignment="1">
      <alignment horizontal="center" vertical="center" wrapText="1"/>
    </xf>
    <xf numFmtId="14" fontId="24" fillId="0" borderId="10" xfId="0" applyNumberFormat="1" applyFont="1" applyBorder="1"/>
    <xf numFmtId="0" fontId="24" fillId="37" borderId="10" xfId="0" applyFont="1" applyFill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2" fontId="32" fillId="0" borderId="0" xfId="0" applyNumberFormat="1" applyFont="1" applyAlignment="1">
      <alignment horizontal="right" vertical="center"/>
    </xf>
    <xf numFmtId="168" fontId="24" fillId="0" borderId="0" xfId="0" applyNumberFormat="1" applyFont="1"/>
    <xf numFmtId="0" fontId="24" fillId="37" borderId="0" xfId="0" applyFont="1" applyFill="1"/>
    <xf numFmtId="0" fontId="32" fillId="0" borderId="0" xfId="0" applyFont="1" applyAlignment="1">
      <alignment horizontal="left"/>
    </xf>
    <xf numFmtId="0" fontId="24" fillId="0" borderId="0" xfId="0" applyFont="1" applyAlignment="1">
      <alignment horizontal="center" vertical="center"/>
    </xf>
    <xf numFmtId="0" fontId="34" fillId="0" borderId="10" xfId="0" applyFont="1" applyBorder="1" applyAlignment="1">
      <alignment horizontal="left" vertical="center"/>
    </xf>
    <xf numFmtId="0" fontId="33" fillId="0" borderId="10" xfId="50" applyFont="1" applyBorder="1" applyAlignment="1">
      <alignment horizontal="left" vertical="center" wrapText="1"/>
    </xf>
    <xf numFmtId="0" fontId="30" fillId="0" borderId="10" xfId="0" applyFont="1" applyBorder="1" applyAlignment="1">
      <alignment horizontal="right" vertical="center" wrapText="1"/>
    </xf>
    <xf numFmtId="0" fontId="33" fillId="0" borderId="10" xfId="44" applyFont="1" applyBorder="1" applyAlignment="1">
      <alignment horizontal="left" vertical="center" wrapText="1"/>
    </xf>
    <xf numFmtId="0" fontId="24" fillId="0" borderId="0" xfId="0" applyFont="1" applyAlignment="1">
      <alignment horizontal="right"/>
    </xf>
    <xf numFmtId="0" fontId="33" fillId="34" borderId="10" xfId="45" applyFont="1" applyFill="1" applyBorder="1" applyAlignment="1" applyProtection="1">
      <alignment horizontal="center" vertical="center" wrapText="1"/>
      <protection locked="0"/>
    </xf>
    <xf numFmtId="0" fontId="30" fillId="34" borderId="10" xfId="0" applyFont="1" applyFill="1" applyBorder="1" applyAlignment="1">
      <alignment horizontal="center" vertical="center" wrapText="1"/>
    </xf>
    <xf numFmtId="49" fontId="33" fillId="39" borderId="10" xfId="45" applyNumberFormat="1" applyFont="1" applyFill="1" applyBorder="1" applyAlignment="1" applyProtection="1">
      <alignment horizontal="center" vertical="center" wrapText="1"/>
      <protection locked="0"/>
    </xf>
    <xf numFmtId="44" fontId="33" fillId="0" borderId="10" xfId="2" applyFont="1" applyBorder="1" applyAlignment="1" applyProtection="1">
      <alignment vertical="center" wrapText="1"/>
      <protection locked="0"/>
    </xf>
    <xf numFmtId="167" fontId="33" fillId="0" borderId="10" xfId="52" applyFont="1" applyFill="1" applyBorder="1" applyAlignment="1" applyProtection="1">
      <alignment vertical="center" wrapText="1"/>
      <protection locked="0"/>
    </xf>
    <xf numFmtId="44" fontId="32" fillId="0" borderId="0" xfId="2" applyFont="1"/>
    <xf numFmtId="2" fontId="32" fillId="0" borderId="0" xfId="52" applyNumberFormat="1" applyFont="1" applyFill="1" applyBorder="1" applyAlignment="1">
      <alignment horizontal="right"/>
    </xf>
    <xf numFmtId="44" fontId="32" fillId="0" borderId="0" xfId="2" applyFont="1" applyFill="1" applyBorder="1" applyAlignment="1">
      <alignment horizontal="right"/>
    </xf>
    <xf numFmtId="2" fontId="32" fillId="0" borderId="0" xfId="52" applyNumberFormat="1" applyFont="1" applyFill="1" applyBorder="1" applyAlignment="1"/>
    <xf numFmtId="44" fontId="32" fillId="0" borderId="0" xfId="2" applyFont="1" applyFill="1" applyBorder="1" applyAlignment="1"/>
    <xf numFmtId="14" fontId="0" fillId="0" borderId="10" xfId="0" applyNumberFormat="1" applyBorder="1"/>
    <xf numFmtId="0" fontId="19" fillId="0" borderId="0" xfId="0" applyFont="1" applyAlignment="1">
      <alignment horizontal="right"/>
    </xf>
    <xf numFmtId="0" fontId="27" fillId="0" borderId="0" xfId="0" applyFont="1"/>
    <xf numFmtId="44" fontId="27" fillId="0" borderId="0" xfId="0" applyNumberFormat="1" applyFont="1"/>
    <xf numFmtId="171" fontId="27" fillId="0" borderId="0" xfId="0" applyNumberFormat="1" applyFont="1"/>
    <xf numFmtId="1" fontId="0" fillId="0" borderId="0" xfId="0" applyNumberFormat="1"/>
    <xf numFmtId="0" fontId="0" fillId="40" borderId="0" xfId="0" applyFill="1"/>
    <xf numFmtId="0" fontId="0" fillId="0" borderId="0" xfId="0" applyAlignment="1">
      <alignment horizontal="left"/>
    </xf>
    <xf numFmtId="14" fontId="0" fillId="0" borderId="0" xfId="0" applyNumberFormat="1"/>
    <xf numFmtId="44" fontId="32" fillId="0" borderId="10" xfId="2" applyFont="1" applyFill="1" applyBorder="1" applyAlignment="1">
      <alignment horizontal="right"/>
    </xf>
    <xf numFmtId="44" fontId="32" fillId="0" borderId="10" xfId="2" applyFont="1" applyFill="1" applyBorder="1" applyAlignment="1"/>
    <xf numFmtId="44" fontId="32" fillId="0" borderId="10" xfId="2" applyFont="1" applyFill="1" applyBorder="1"/>
    <xf numFmtId="2" fontId="32" fillId="0" borderId="10" xfId="0" applyNumberFormat="1" applyFont="1" applyBorder="1" applyAlignment="1">
      <alignment horizontal="right" vertical="center"/>
    </xf>
    <xf numFmtId="168" fontId="24" fillId="0" borderId="10" xfId="0" applyNumberFormat="1" applyFont="1" applyBorder="1"/>
    <xf numFmtId="0" fontId="32" fillId="0" borderId="10" xfId="0" applyFont="1" applyBorder="1" applyAlignment="1">
      <alignment horizontal="left" vertical="center"/>
    </xf>
    <xf numFmtId="44" fontId="32" fillId="0" borderId="10" xfId="2" applyFont="1" applyBorder="1"/>
    <xf numFmtId="0" fontId="0" fillId="40" borderId="0" xfId="0" applyFill="1" applyAlignment="1">
      <alignment vertical="top"/>
    </xf>
    <xf numFmtId="4" fontId="0" fillId="0" borderId="0" xfId="0" applyNumberFormat="1"/>
    <xf numFmtId="0" fontId="0" fillId="0" borderId="0" xfId="0" applyAlignment="1">
      <alignment horizontal="center" vertical="center"/>
    </xf>
    <xf numFmtId="173" fontId="24" fillId="0" borderId="10" xfId="1" applyNumberFormat="1" applyFont="1" applyFill="1" applyBorder="1"/>
    <xf numFmtId="0" fontId="24" fillId="0" borderId="13" xfId="0" applyFont="1" applyBorder="1"/>
    <xf numFmtId="165" fontId="31" fillId="0" borderId="10" xfId="0" applyNumberFormat="1" applyFont="1" applyBorder="1"/>
    <xf numFmtId="0" fontId="0" fillId="0" borderId="0" xfId="0" applyAlignment="1">
      <alignment wrapText="1"/>
    </xf>
    <xf numFmtId="0" fontId="35" fillId="0" borderId="10" xfId="0" applyFont="1" applyBorder="1"/>
    <xf numFmtId="169" fontId="33" fillId="0" borderId="10" xfId="45" applyNumberFormat="1" applyFont="1" applyBorder="1" applyAlignment="1" applyProtection="1">
      <alignment horizontal="center" vertical="center" wrapText="1"/>
      <protection locked="0"/>
    </xf>
    <xf numFmtId="3" fontId="0" fillId="0" borderId="0" xfId="0" applyNumberFormat="1"/>
    <xf numFmtId="1" fontId="33" fillId="0" borderId="10" xfId="45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/>
    <xf numFmtId="3" fontId="33" fillId="0" borderId="10" xfId="45" applyNumberFormat="1" applyFont="1" applyBorder="1" applyAlignment="1" applyProtection="1">
      <alignment vertical="center" wrapText="1"/>
      <protection locked="0"/>
    </xf>
    <xf numFmtId="49" fontId="32" fillId="0" borderId="0" xfId="0" applyNumberFormat="1" applyFont="1" applyAlignment="1">
      <alignment horizontal="right"/>
    </xf>
    <xf numFmtId="3" fontId="33" fillId="0" borderId="10" xfId="45" applyNumberFormat="1" applyFont="1" applyBorder="1" applyAlignment="1" applyProtection="1">
      <alignment horizontal="center" vertical="center" wrapText="1"/>
      <protection locked="0"/>
    </xf>
    <xf numFmtId="3" fontId="32" fillId="0" borderId="0" xfId="0" applyNumberFormat="1" applyFont="1"/>
    <xf numFmtId="0" fontId="33" fillId="0" borderId="10" xfId="50" applyFont="1" applyBorder="1" applyAlignment="1">
      <alignment vertical="center" wrapText="1"/>
    </xf>
    <xf numFmtId="169" fontId="24" fillId="0" borderId="10" xfId="0" applyNumberFormat="1" applyFont="1" applyBorder="1"/>
    <xf numFmtId="169" fontId="24" fillId="0" borderId="0" xfId="0" applyNumberFormat="1" applyFont="1"/>
    <xf numFmtId="0" fontId="24" fillId="0" borderId="10" xfId="0" applyFont="1" applyBorder="1" applyAlignment="1">
      <alignment horizontal="right"/>
    </xf>
    <xf numFmtId="1" fontId="24" fillId="0" borderId="10" xfId="0" applyNumberFormat="1" applyFont="1" applyBorder="1"/>
    <xf numFmtId="9" fontId="24" fillId="0" borderId="10" xfId="0" applyNumberFormat="1" applyFont="1" applyBorder="1" applyAlignment="1">
      <alignment horizontal="center" vertical="center"/>
    </xf>
    <xf numFmtId="1" fontId="24" fillId="0" borderId="10" xfId="0" applyNumberFormat="1" applyFont="1" applyBorder="1" applyAlignment="1">
      <alignment horizontal="center" vertical="center"/>
    </xf>
    <xf numFmtId="165" fontId="24" fillId="0" borderId="10" xfId="0" applyNumberFormat="1" applyFont="1" applyBorder="1" applyAlignment="1">
      <alignment horizontal="center" vertical="center"/>
    </xf>
    <xf numFmtId="0" fontId="31" fillId="0" borderId="10" xfId="0" applyFont="1" applyBorder="1"/>
    <xf numFmtId="1" fontId="24" fillId="0" borderId="10" xfId="0" applyNumberFormat="1" applyFont="1" applyBorder="1" applyAlignment="1">
      <alignment horizontal="center" wrapText="1"/>
    </xf>
    <xf numFmtId="1" fontId="24" fillId="0" borderId="10" xfId="0" applyNumberFormat="1" applyFont="1" applyBorder="1" applyAlignment="1">
      <alignment horizontal="center"/>
    </xf>
    <xf numFmtId="2" fontId="24" fillId="33" borderId="10" xfId="0" applyNumberFormat="1" applyFont="1" applyFill="1" applyBorder="1"/>
    <xf numFmtId="2" fontId="24" fillId="33" borderId="10" xfId="0" applyNumberFormat="1" applyFont="1" applyFill="1" applyBorder="1" applyAlignment="1">
      <alignment vertical="center"/>
    </xf>
    <xf numFmtId="1" fontId="31" fillId="0" borderId="10" xfId="0" applyNumberFormat="1" applyFont="1" applyBorder="1" applyAlignment="1" applyProtection="1">
      <alignment horizontal="center" vertical="center" wrapText="1"/>
      <protection locked="0"/>
    </xf>
    <xf numFmtId="0" fontId="31" fillId="0" borderId="10" xfId="0" applyFont="1" applyBorder="1" applyAlignment="1">
      <alignment horizontal="left"/>
    </xf>
    <xf numFmtId="1" fontId="31" fillId="0" borderId="10" xfId="2" applyNumberFormat="1" applyFont="1" applyFill="1" applyBorder="1" applyAlignment="1">
      <alignment horizontal="right"/>
    </xf>
    <xf numFmtId="1" fontId="31" fillId="0" borderId="10" xfId="0" applyNumberFormat="1" applyFont="1" applyBorder="1" applyAlignment="1">
      <alignment vertical="center" wrapText="1"/>
    </xf>
    <xf numFmtId="0" fontId="32" fillId="0" borderId="10" xfId="0" applyFont="1" applyBorder="1"/>
    <xf numFmtId="0" fontId="16" fillId="0" borderId="0" xfId="0" applyFont="1" applyAlignment="1">
      <alignment horizontal="left" vertical="top" wrapText="1"/>
    </xf>
    <xf numFmtId="44" fontId="31" fillId="0" borderId="10" xfId="2" applyFont="1" applyFill="1" applyBorder="1" applyAlignment="1">
      <alignment vertical="center" wrapText="1"/>
    </xf>
    <xf numFmtId="44" fontId="24" fillId="0" borderId="10" xfId="2" applyFont="1" applyBorder="1"/>
    <xf numFmtId="0" fontId="24" fillId="41" borderId="10" xfId="0" applyFont="1" applyFill="1" applyBorder="1"/>
    <xf numFmtId="0" fontId="24" fillId="0" borderId="10" xfId="0" applyFont="1" applyFill="1" applyBorder="1"/>
    <xf numFmtId="1" fontId="0" fillId="0" borderId="0" xfId="0" applyNumberFormat="1" applyFill="1"/>
    <xf numFmtId="0" fontId="0" fillId="0" borderId="0" xfId="0" applyFill="1"/>
    <xf numFmtId="3" fontId="24" fillId="0" borderId="10" xfId="0" applyNumberFormat="1" applyFont="1" applyBorder="1"/>
    <xf numFmtId="14" fontId="0" fillId="0" borderId="0" xfId="0" applyNumberFormat="1" applyBorder="1"/>
    <xf numFmtId="0" fontId="0" fillId="0" borderId="10" xfId="0" applyBorder="1"/>
    <xf numFmtId="0" fontId="0" fillId="0" borderId="12" xfId="0" applyBorder="1"/>
    <xf numFmtId="0" fontId="0" fillId="38" borderId="0" xfId="0" applyFill="1"/>
  </cellXfs>
  <cellStyles count="71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1 2" xfId="61" xr:uid="{00000000-0005-0000-0000-00003F000000}"/>
    <cellStyle name="60% - Accent2" xfId="27" builtinId="36" customBuiltin="1"/>
    <cellStyle name="60% - Accent2 2" xfId="62" xr:uid="{00000000-0005-0000-0000-000040000000}"/>
    <cellStyle name="60% - Accent3" xfId="31" builtinId="40" customBuiltin="1"/>
    <cellStyle name="60% - Accent3 2" xfId="63" xr:uid="{00000000-0005-0000-0000-000041000000}"/>
    <cellStyle name="60% - Accent4" xfId="35" builtinId="44" customBuiltin="1"/>
    <cellStyle name="60% - Accent4 2" xfId="64" xr:uid="{00000000-0005-0000-0000-000042000000}"/>
    <cellStyle name="60% - Accent5" xfId="39" builtinId="48" customBuiltin="1"/>
    <cellStyle name="60% - Accent5 2" xfId="65" xr:uid="{00000000-0005-0000-0000-000043000000}"/>
    <cellStyle name="60% - Accent6" xfId="43" builtinId="52" customBuiltin="1"/>
    <cellStyle name="60% - Accent6 2" xfId="66" xr:uid="{00000000-0005-0000-0000-000044000000}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omma 2" xfId="52" xr:uid="{00000000-0005-0000-0000-00001C000000}"/>
    <cellStyle name="Comma 3" xfId="55" xr:uid="{00000000-0005-0000-0000-00001D000000}"/>
    <cellStyle name="Currency" xfId="2" builtinId="4"/>
    <cellStyle name="Currency 10" xfId="68" xr:uid="{8E65D3E8-9AEC-4453-AB22-E556A6391C24}"/>
    <cellStyle name="Currency 10 2" xfId="69" xr:uid="{CA0B378F-F3C9-4702-B2A2-295B319E3021}"/>
    <cellStyle name="Currency 10 4" xfId="70" xr:uid="{4F7BA866-9959-4987-9E6A-5C979923A771}"/>
    <cellStyle name="Currency 2" xfId="53" xr:uid="{00000000-0005-0000-0000-00001F000000}"/>
    <cellStyle name="Currency 3" xfId="56" xr:uid="{00000000-0005-0000-0000-000020000000}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eutral 2" xfId="60" xr:uid="{00000000-0005-0000-0000-000045000000}"/>
    <cellStyle name="Normal" xfId="0" builtinId="0"/>
    <cellStyle name="Normal 15" xfId="67" xr:uid="{9FCED1D5-7AA1-47A2-8F54-9F8652FC7279}"/>
    <cellStyle name="Normal 16" xfId="57" xr:uid="{AB095087-7589-406B-9A84-8BFB93C20ACD}"/>
    <cellStyle name="Normal 2" xfId="46" xr:uid="{00000000-0005-0000-0000-00002B000000}"/>
    <cellStyle name="Normal 2 2" xfId="51" xr:uid="{00000000-0005-0000-0000-00002C000000}"/>
    <cellStyle name="Normal 2 3" xfId="48" xr:uid="{00000000-0005-0000-0000-00002D000000}"/>
    <cellStyle name="Normal 3" xfId="50" xr:uid="{00000000-0005-0000-0000-00002E000000}"/>
    <cellStyle name="Normal 3 2" xfId="44" xr:uid="{00000000-0005-0000-0000-00002F000000}"/>
    <cellStyle name="Normal 3_CR1 2013 masterdata price changes" xfId="49" xr:uid="{00000000-0005-0000-0000-000030000000}"/>
    <cellStyle name="Normal 4" xfId="47" xr:uid="{00000000-0005-0000-0000-000031000000}"/>
    <cellStyle name="Normal 4 2" xfId="54" xr:uid="{00000000-0005-0000-0000-000032000000}"/>
    <cellStyle name="Normal 5" xfId="45" xr:uid="{00000000-0005-0000-0000-000033000000}"/>
    <cellStyle name="Note" xfId="17" builtinId="10" customBuiltin="1"/>
    <cellStyle name="Output" xfId="12" builtinId="21" customBuiltin="1"/>
    <cellStyle name="Percent" xfId="58" builtinId="5"/>
    <cellStyle name="Title" xfId="3" builtinId="15" customBuiltin="1"/>
    <cellStyle name="Title 2" xfId="59" xr:uid="{00000000-0005-0000-0000-000046000000}"/>
    <cellStyle name="Total" xfId="19" builtinId="25" customBuiltin="1"/>
    <cellStyle name="Warning Text" xfId="16" builtinId="11" customBuiltin="1"/>
  </cellStyles>
  <dxfs count="132"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166" formatCode="_-&quot;€&quot;\ * #,##0.00_-;_-&quot;€&quot;\ * #,##0.00\-;_-&quot;€&quot;\ * &quot;-&quot;??_-;_-@_-"/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hmetGedik\OneDrive%20-%20Li%20&amp;%20Fung\Promocean%20-%20Fulfilment%20-%202.%20Central%20Team\06.%20Commitment\Masterdata%20all%20brands\Masterdata%20all%20brands-%20Pricecheck%20July.xlsx" TargetMode="External"/><Relationship Id="rId1" Type="http://schemas.openxmlformats.org/officeDocument/2006/relationships/externalLinkPath" Target="file:///C:\Users\AhmetGedik\OneDrive%20-%20Li%20&amp;%20Fung\Promocean%20-%20Fulfilment%20-%202.%20Central%20Team\06.%20Commitment\Masterdata%20all%20brands\Masterdata%20all%20brands-%20Pricecheck%20Jul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fshare.sharepoint.com/sites/PromOcean-Fulfilment/Shared%20Documents/Fulfilment/Customer%20Service/Commitment%20Rounds/1%20General/Overview%20sold-to%20per%20CSC'er%20(%20met%20aanpassingen).xlsx" TargetMode="External"/><Relationship Id="rId1" Type="http://schemas.openxmlformats.org/officeDocument/2006/relationships/externalLinkPath" Target="https://lfshare.sharepoint.com/sites/PromOcean-Fulfilment/Shared%20Documents/Fulfilment/Customer%20Service/Commitment%20Rounds/1%20General/Overview%20sold-to%20per%20CSC'er%20(%20met%20aanpassingen)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fshare.sharepoint.com/sites/PromOcean-Fulfilment/Shared%20Documents/Fulfilment/2.%20Central%20Team/06.%20Commitment/Supplier%20instructions%20per%20market%20-%20SCA.XLS" TargetMode="External"/><Relationship Id="rId1" Type="http://schemas.openxmlformats.org/officeDocument/2006/relationships/externalLinkPath" Target="https://lfshare.sharepoint.com/sites/PromOcean-Fulfilment/Shared%20Documents/Fulfilment/2.%20Central%20Team/06.%20Commitment/Supplier%20instructions%20per%20market%20-%20SC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Reversed"/>
      <sheetName val="Pricelist"/>
      <sheetName val="Format Price aanpassing MD"/>
      <sheetName val="Masterdata"/>
      <sheetName val="Masterdata Per 01-07-2025"/>
      <sheetName val="Discontinued - out"/>
      <sheetName val="Diversen"/>
      <sheetName val="Inbound fe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CMG0269</v>
          </cell>
          <cell r="B1" t="str">
            <v>Terraces</v>
          </cell>
        </row>
        <row r="2">
          <cell r="A2" t="str">
            <v>CMG0268</v>
          </cell>
          <cell r="B2" t="str">
            <v>Parasols</v>
          </cell>
        </row>
        <row r="3">
          <cell r="A3" t="str">
            <v>CMG0267</v>
          </cell>
          <cell r="B3" t="str">
            <v>Outdoor signs</v>
          </cell>
        </row>
        <row r="4">
          <cell r="A4" t="str">
            <v>CMG0266</v>
          </cell>
          <cell r="B4" t="str">
            <v>Indoor signs</v>
          </cell>
        </row>
        <row r="5">
          <cell r="A5" t="str">
            <v>CMG0265</v>
          </cell>
          <cell r="B5" t="str">
            <v>Displays</v>
          </cell>
        </row>
        <row r="6">
          <cell r="A6" t="str">
            <v>CMG0263</v>
          </cell>
          <cell r="B6" t="str">
            <v>Textiles-Clothing</v>
          </cell>
        </row>
        <row r="7">
          <cell r="A7" t="str">
            <v>CMG0262</v>
          </cell>
          <cell r="B7" t="str">
            <v>Print materials</v>
          </cell>
        </row>
        <row r="8">
          <cell r="A8" t="str">
            <v>CMG0261</v>
          </cell>
          <cell r="B8" t="str">
            <v>Premiums</v>
          </cell>
        </row>
        <row r="9">
          <cell r="A9" t="str">
            <v>CMG0260</v>
          </cell>
          <cell r="B9" t="str">
            <v>Gifts</v>
          </cell>
        </row>
        <row r="10">
          <cell r="A10" t="str">
            <v>CMG0259</v>
          </cell>
          <cell r="B10" t="str">
            <v>Bar support</v>
          </cell>
        </row>
        <row r="11">
          <cell r="A11" t="str">
            <v>CMG0258</v>
          </cell>
          <cell r="B11" t="str">
            <v>Plastic cups</v>
          </cell>
        </row>
        <row r="12">
          <cell r="A12" t="str">
            <v>CMG0257</v>
          </cell>
          <cell r="B12" t="str">
            <v>Glassware</v>
          </cell>
        </row>
        <row r="13">
          <cell r="A13" t="str">
            <v>CMG0254</v>
          </cell>
          <cell r="B13" t="str">
            <v>Coasters (&amp; dripmat)</v>
          </cell>
        </row>
        <row r="14">
          <cell r="A14" t="str">
            <v>CMG0250</v>
          </cell>
          <cell r="B14" t="str">
            <v>Fridges</v>
          </cell>
        </row>
        <row r="15">
          <cell r="A15" t="str">
            <v>ADM PROMOTIONS SPAIN SL</v>
          </cell>
          <cell r="B15">
            <v>102860</v>
          </cell>
        </row>
        <row r="16">
          <cell r="A16" t="str">
            <v>ADM Promotions  B.V.</v>
          </cell>
          <cell r="B16">
            <v>100050</v>
          </cell>
        </row>
        <row r="17">
          <cell r="A17" t="str">
            <v>ADM  Promotions  B.V.</v>
          </cell>
          <cell r="B17">
            <v>100050</v>
          </cell>
        </row>
        <row r="18">
          <cell r="A18" t="str">
            <v>ADS2brands</v>
          </cell>
          <cell r="B18">
            <v>101161</v>
          </cell>
        </row>
        <row r="19">
          <cell r="A19" t="str">
            <v>Alrec Sign &amp; Display BV</v>
          </cell>
          <cell r="B19">
            <v>100030</v>
          </cell>
        </row>
        <row r="20">
          <cell r="A20" t="str">
            <v>ROOX</v>
          </cell>
          <cell r="B20">
            <v>101927</v>
          </cell>
        </row>
        <row r="21">
          <cell r="A21" t="str">
            <v>Arc International France SAS</v>
          </cell>
          <cell r="B21">
            <v>100069</v>
          </cell>
        </row>
        <row r="22">
          <cell r="A22" t="str">
            <v>Asian Sourcing Link</v>
          </cell>
          <cell r="B22">
            <v>101140</v>
          </cell>
        </row>
        <row r="23">
          <cell r="A23" t="str">
            <v>Aste Finland Oy</v>
          </cell>
          <cell r="B23">
            <v>101793</v>
          </cell>
        </row>
        <row r="24">
          <cell r="A24" t="str">
            <v>Brand Addition</v>
          </cell>
          <cell r="B24">
            <v>101690</v>
          </cell>
        </row>
        <row r="25">
          <cell r="A25" t="str">
            <v>Brand Premiums</v>
          </cell>
          <cell r="B25">
            <v>101565</v>
          </cell>
        </row>
        <row r="26">
          <cell r="A26" t="str">
            <v>Konica Minolta Marketing Services</v>
          </cell>
          <cell r="B26">
            <v>101391</v>
          </cell>
        </row>
        <row r="27">
          <cell r="A27" t="str">
            <v>Coveris Rigid Polska Sp. z o.o.</v>
          </cell>
          <cell r="B27">
            <v>101427</v>
          </cell>
        </row>
        <row r="28">
          <cell r="A28" t="str">
            <v>Creative Cooling Group BV</v>
          </cell>
          <cell r="B28">
            <v>102175</v>
          </cell>
        </row>
        <row r="29">
          <cell r="A29" t="str">
            <v>PACCOR Polska Sp. z o.o.</v>
          </cell>
          <cell r="B29">
            <v>101427</v>
          </cell>
        </row>
        <row r="30">
          <cell r="A30" t="str">
            <v>De Fietsfabriek</v>
          </cell>
          <cell r="B30">
            <v>101028</v>
          </cell>
        </row>
        <row r="31">
          <cell r="A31" t="str">
            <v>Dekkers Visual Communication B.v.</v>
          </cell>
          <cell r="B31">
            <v>100049</v>
          </cell>
        </row>
        <row r="32">
          <cell r="A32" t="str">
            <v>Dinaprom</v>
          </cell>
          <cell r="B32">
            <v>101734</v>
          </cell>
        </row>
        <row r="33">
          <cell r="A33" t="str">
            <v>Dowlis Corporate Solutions UK Ltd</v>
          </cell>
          <cell r="B33">
            <v>100921</v>
          </cell>
        </row>
        <row r="34">
          <cell r="A34" t="str">
            <v>Dutch Cups</v>
          </cell>
          <cell r="B34">
            <v>100065</v>
          </cell>
        </row>
        <row r="35">
          <cell r="A35" t="str">
            <v>Re-uz France</v>
          </cell>
          <cell r="B35">
            <v>103060</v>
          </cell>
        </row>
        <row r="36">
          <cell r="A36" t="str">
            <v>Efficold SA</v>
          </cell>
          <cell r="B36">
            <v>101491</v>
          </cell>
        </row>
        <row r="37">
          <cell r="A37" t="str">
            <v>Frigoglass Romenia SRL</v>
          </cell>
          <cell r="B37">
            <v>101231</v>
          </cell>
        </row>
        <row r="38">
          <cell r="A38" t="str">
            <v>Heineken Brouwerijen Zuid Oost Ned.</v>
          </cell>
          <cell r="B38">
            <v>100642</v>
          </cell>
        </row>
        <row r="39">
          <cell r="A39" t="str">
            <v>Supremia</v>
          </cell>
          <cell r="B39">
            <v>101498</v>
          </cell>
        </row>
        <row r="40">
          <cell r="A40" t="str">
            <v>Hartevelt BV</v>
          </cell>
          <cell r="B40">
            <v>101547</v>
          </cell>
        </row>
        <row r="41">
          <cell r="A41" t="str">
            <v>Hoogerhuis en Smit</v>
          </cell>
          <cell r="B41">
            <v>100737</v>
          </cell>
        </row>
        <row r="42">
          <cell r="A42" t="str">
            <v>Huhtamaki</v>
          </cell>
          <cell r="B42">
            <v>100280</v>
          </cell>
        </row>
        <row r="43">
          <cell r="A43" t="str">
            <v>Iber Connection Publicidad SL</v>
          </cell>
          <cell r="B43">
            <v>100626</v>
          </cell>
        </row>
        <row r="44">
          <cell r="A44" t="str">
            <v>ATRIA</v>
          </cell>
        </row>
        <row r="45">
          <cell r="A45" t="str">
            <v>Imi Cornelius</v>
          </cell>
        </row>
        <row r="46">
          <cell r="A46" t="str">
            <v>KATZ GMBH &amp; Co KG</v>
          </cell>
          <cell r="B46">
            <v>100604</v>
          </cell>
        </row>
        <row r="47">
          <cell r="A47" t="str">
            <v>Key Company Sp. Z O.o.</v>
          </cell>
          <cell r="B47">
            <v>100145</v>
          </cell>
        </row>
        <row r="48">
          <cell r="A48" t="str">
            <v>Klimasan / Metalfrio</v>
          </cell>
          <cell r="B48">
            <v>100545</v>
          </cell>
        </row>
        <row r="49">
          <cell r="A49" t="str">
            <v>Lagunitas</v>
          </cell>
          <cell r="B49">
            <v>101899</v>
          </cell>
        </row>
        <row r="50">
          <cell r="A50" t="str">
            <v>Lemntech</v>
          </cell>
          <cell r="B50">
            <v>101791</v>
          </cell>
        </row>
        <row r="51">
          <cell r="A51" t="str">
            <v>Liebherr</v>
          </cell>
          <cell r="B51">
            <v>100718</v>
          </cell>
        </row>
        <row r="52">
          <cell r="A52" t="str">
            <v>Litex</v>
          </cell>
          <cell r="B52">
            <v>100290</v>
          </cell>
        </row>
        <row r="53">
          <cell r="A53" t="str">
            <v>Logo International Ltd</v>
          </cell>
          <cell r="B53">
            <v>100979</v>
          </cell>
        </row>
        <row r="54">
          <cell r="A54" t="str">
            <v>Marienthaler Werbe Offsetdruck GmbH</v>
          </cell>
          <cell r="B54">
            <v>101035</v>
          </cell>
        </row>
        <row r="55">
          <cell r="A55" t="str">
            <v>Promocean The Netherlands BV</v>
          </cell>
          <cell r="B55">
            <v>100051</v>
          </cell>
        </row>
        <row r="56">
          <cell r="A56" t="str">
            <v>Modern Expo</v>
          </cell>
          <cell r="B56">
            <v>102037</v>
          </cell>
        </row>
        <row r="57">
          <cell r="A57" t="str">
            <v>MVIA s.r.o.  </v>
          </cell>
          <cell r="B57">
            <v>103455</v>
          </cell>
        </row>
        <row r="58">
          <cell r="A58" t="str">
            <v>MTC-Ditems BV</v>
          </cell>
          <cell r="B58">
            <v>100962</v>
          </cell>
        </row>
        <row r="59">
          <cell r="A59" t="str">
            <v>Trayka Glass Bulgaria (Pasabahçe)</v>
          </cell>
          <cell r="B59">
            <v>101444</v>
          </cell>
        </row>
        <row r="60">
          <cell r="A60" t="str">
            <v>Pasabahce Bulgaria</v>
          </cell>
          <cell r="B60">
            <v>101444</v>
          </cell>
        </row>
        <row r="61">
          <cell r="A61" t="str">
            <v>Pasabahce Bulgaria EAD</v>
          </cell>
          <cell r="B61">
            <v>101444</v>
          </cell>
        </row>
        <row r="62">
          <cell r="A62" t="str">
            <v>Pasabahce Turkey</v>
          </cell>
          <cell r="B62">
            <v>100743</v>
          </cell>
        </row>
        <row r="63">
          <cell r="A63" t="str">
            <v>Perfecta</v>
          </cell>
          <cell r="B63">
            <v>100571</v>
          </cell>
        </row>
        <row r="64">
          <cell r="A64" t="str">
            <v>Promociones Serigraficas SA</v>
          </cell>
          <cell r="B64">
            <v>101144</v>
          </cell>
        </row>
        <row r="65">
          <cell r="A65" t="str">
            <v>Publi-Air Nederland B.V.</v>
          </cell>
          <cell r="B65">
            <v>100544</v>
          </cell>
        </row>
        <row r="66">
          <cell r="A66" t="str">
            <v>Rastal</v>
          </cell>
          <cell r="B66">
            <v>100029</v>
          </cell>
        </row>
        <row r="67">
          <cell r="A67" t="str">
            <v>RDP Limited</v>
          </cell>
          <cell r="B67">
            <v>101539</v>
          </cell>
        </row>
        <row r="68">
          <cell r="A68" t="str">
            <v>Ritzenhoff AG</v>
          </cell>
          <cell r="B68">
            <v>100055</v>
          </cell>
        </row>
        <row r="69">
          <cell r="A69" t="str">
            <v>Sahm Glass Products (Langfang) Co. Ltd. (USD)</v>
          </cell>
          <cell r="B69">
            <v>100771</v>
          </cell>
        </row>
        <row r="70">
          <cell r="A70" t="str">
            <v>Sahm GmbH &amp; Co. KG</v>
          </cell>
          <cell r="B70">
            <v>100066</v>
          </cell>
        </row>
        <row r="71">
          <cell r="A71" t="str">
            <v>Brands On</v>
          </cell>
          <cell r="B71">
            <v>101560</v>
          </cell>
        </row>
        <row r="72">
          <cell r="A72" t="str">
            <v>Strojarstvo Horvat production</v>
          </cell>
          <cell r="B72">
            <v>101824</v>
          </cell>
        </row>
        <row r="73">
          <cell r="A73" t="str">
            <v>Van Beem &amp; Van Haagen bv</v>
          </cell>
          <cell r="B73">
            <v>101143</v>
          </cell>
        </row>
        <row r="74">
          <cell r="A74" t="str">
            <v>Vetro Due S.r.l.</v>
          </cell>
          <cell r="B74">
            <v>100074</v>
          </cell>
        </row>
        <row r="75">
          <cell r="A75" t="str">
            <v>Willis Publicity</v>
          </cell>
          <cell r="B75">
            <v>101640</v>
          </cell>
        </row>
        <row r="76">
          <cell r="A76" t="str">
            <v>Wilson &amp; Brown</v>
          </cell>
          <cell r="B76">
            <v>101644</v>
          </cell>
        </row>
        <row r="77">
          <cell r="A77" t="str">
            <v>XL Concept</v>
          </cell>
          <cell r="B77">
            <v>100058</v>
          </cell>
        </row>
        <row r="78">
          <cell r="A78" t="str">
            <v>Sorted Media UK Ltd T/A FYI</v>
          </cell>
          <cell r="B78">
            <v>101931</v>
          </cell>
        </row>
        <row r="79">
          <cell r="A79" t="str">
            <v>Grays of Cambridge International Lt</v>
          </cell>
          <cell r="B79">
            <v>100943</v>
          </cell>
        </row>
        <row r="80">
          <cell r="A80" t="str">
            <v>Plastico Limited</v>
          </cell>
          <cell r="B80">
            <v>101990</v>
          </cell>
        </row>
        <row r="81">
          <cell r="A81" t="str">
            <v>Vetropack</v>
          </cell>
          <cell r="B81">
            <v>102008</v>
          </cell>
        </row>
        <row r="82">
          <cell r="A82" t="str">
            <v>Heineken Italia</v>
          </cell>
          <cell r="B82">
            <v>102051</v>
          </cell>
        </row>
        <row r="83">
          <cell r="A83" t="str">
            <v>Mondial gifts</v>
          </cell>
          <cell r="B83">
            <v>102161</v>
          </cell>
        </row>
        <row r="84">
          <cell r="A84" t="str">
            <v>HLB Glassware Co. Ltd.</v>
          </cell>
          <cell r="B84">
            <v>102164</v>
          </cell>
        </row>
        <row r="85">
          <cell r="A85" t="str">
            <v>UBC Group</v>
          </cell>
          <cell r="B85">
            <v>102186</v>
          </cell>
        </row>
        <row r="86">
          <cell r="A86" t="str">
            <v>Olitrem</v>
          </cell>
          <cell r="B86">
            <v>102319</v>
          </cell>
        </row>
        <row r="87">
          <cell r="A87" t="str">
            <v>DTC World Corporation Pte Ltd</v>
          </cell>
          <cell r="B87">
            <v>102264</v>
          </cell>
        </row>
        <row r="88">
          <cell r="A88" t="str">
            <v>Perfecta Parasols Sp. z o.o.</v>
          </cell>
          <cell r="B88">
            <v>103153</v>
          </cell>
        </row>
        <row r="89">
          <cell r="A89" t="str">
            <v>ALBA specials</v>
          </cell>
          <cell r="B89">
            <v>103463</v>
          </cell>
        </row>
        <row r="91">
          <cell r="A91" t="str">
            <v>Miles Promocean vendors</v>
          </cell>
        </row>
        <row r="92">
          <cell r="A92" t="str">
            <v>Am Ball Com GmbH</v>
          </cell>
          <cell r="B92">
            <v>102102</v>
          </cell>
        </row>
        <row r="93">
          <cell r="A93" t="str">
            <v>BEREN IPLIK DOKUMA</v>
          </cell>
          <cell r="B93">
            <v>101770</v>
          </cell>
        </row>
        <row r="94">
          <cell r="A94" t="str">
            <v>Cambro Manufacturing</v>
          </cell>
          <cell r="B94">
            <v>101905</v>
          </cell>
        </row>
        <row r="95">
          <cell r="A95" t="str">
            <v>Cartamundi Benelux</v>
          </cell>
          <cell r="B95">
            <v>100039</v>
          </cell>
        </row>
        <row r="96">
          <cell r="A96" t="str">
            <v>Clemente Rigamonti &amp; C. SRL</v>
          </cell>
          <cell r="B96">
            <v>100149</v>
          </cell>
        </row>
        <row r="97">
          <cell r="A97" t="str">
            <v>F&amp;F Verpakkingen</v>
          </cell>
          <cell r="B97">
            <v>101300</v>
          </cell>
        </row>
        <row r="98">
          <cell r="A98" t="str">
            <v>Faber Exposize</v>
          </cell>
          <cell r="B98">
            <v>101754</v>
          </cell>
        </row>
        <row r="99">
          <cell r="A99" t="str">
            <v>Graphic in MInd</v>
          </cell>
          <cell r="B99">
            <v>101955</v>
          </cell>
        </row>
        <row r="100">
          <cell r="A100" t="str">
            <v>JMA Benelux BV</v>
          </cell>
          <cell r="B100">
            <v>100266</v>
          </cell>
        </row>
        <row r="101">
          <cell r="A101" t="str">
            <v>Keiretsu Europe</v>
          </cell>
          <cell r="B101">
            <v>101110</v>
          </cell>
        </row>
        <row r="102">
          <cell r="A102" t="str">
            <v>Kneisgifts.nl</v>
          </cell>
          <cell r="B102">
            <v>101911</v>
          </cell>
        </row>
        <row r="103">
          <cell r="A103" t="str">
            <v>LED Pulse Technology Limited</v>
          </cell>
          <cell r="B103">
            <v>101680</v>
          </cell>
        </row>
        <row r="104">
          <cell r="A104" t="str">
            <v>Miles Fashion Asia Pte Ltd.</v>
          </cell>
          <cell r="B104">
            <v>102166</v>
          </cell>
        </row>
        <row r="105">
          <cell r="A105" t="str">
            <v>Publi-Air Nederland B.V.</v>
          </cell>
          <cell r="B105">
            <v>100544</v>
          </cell>
        </row>
        <row r="106">
          <cell r="A106" t="str">
            <v>Secaneta</v>
          </cell>
          <cell r="B106">
            <v>101259</v>
          </cell>
        </row>
        <row r="107">
          <cell r="A107" t="str">
            <v>The Great Branding Company</v>
          </cell>
          <cell r="B107">
            <v>102103</v>
          </cell>
        </row>
        <row r="108">
          <cell r="A108" t="str">
            <v>USP display</v>
          </cell>
          <cell r="B108">
            <v>100228</v>
          </cell>
        </row>
        <row r="109">
          <cell r="A109" t="str">
            <v>Ball Packaging LLC</v>
          </cell>
          <cell r="B109">
            <v>102322</v>
          </cell>
        </row>
        <row r="110">
          <cell r="A110" t="str">
            <v>24-DRUKWERK.NL</v>
          </cell>
          <cell r="B110">
            <v>101953</v>
          </cell>
        </row>
        <row r="111">
          <cell r="A111" t="str">
            <v>2DN</v>
          </cell>
          <cell r="B111">
            <v>101081</v>
          </cell>
        </row>
        <row r="112">
          <cell r="A112" t="str">
            <v>2DN</v>
          </cell>
          <cell r="B112">
            <v>101081</v>
          </cell>
        </row>
        <row r="113">
          <cell r="A113" t="str">
            <v>2DN</v>
          </cell>
          <cell r="B113">
            <v>101081</v>
          </cell>
        </row>
        <row r="114">
          <cell r="A114" t="str">
            <v>2WF</v>
          </cell>
          <cell r="B114">
            <v>101409</v>
          </cell>
        </row>
        <row r="115">
          <cell r="A115" t="str">
            <v>365 DAGEN SUCCESVOL</v>
          </cell>
          <cell r="B115">
            <v>101744</v>
          </cell>
        </row>
        <row r="116">
          <cell r="A116" t="str">
            <v>3DRIVERS</v>
          </cell>
          <cell r="B116">
            <v>102019</v>
          </cell>
        </row>
        <row r="117">
          <cell r="A117" t="str">
            <v>3MB TEKST &amp; PRESENTATIES</v>
          </cell>
          <cell r="B117">
            <v>101922</v>
          </cell>
        </row>
        <row r="118">
          <cell r="A118" t="str">
            <v>3VO</v>
          </cell>
          <cell r="B118">
            <v>100306</v>
          </cell>
        </row>
        <row r="119">
          <cell r="A119" t="str">
            <v>42 BELOW</v>
          </cell>
          <cell r="B119">
            <v>100624</v>
          </cell>
        </row>
        <row r="120">
          <cell r="A120" t="str">
            <v>4CX LIMITED</v>
          </cell>
          <cell r="B120">
            <v>100559</v>
          </cell>
        </row>
        <row r="121">
          <cell r="A121" t="str">
            <v>4M CONSULT EOOD</v>
          </cell>
          <cell r="B121">
            <v>101950</v>
          </cell>
        </row>
        <row r="122">
          <cell r="A122" t="str">
            <v>A.L. COMPONENTI INDUSTRIA</v>
          </cell>
          <cell r="B122">
            <v>101426</v>
          </cell>
        </row>
        <row r="123">
          <cell r="A123" t="str">
            <v>VAN DER AA PALLETS TRANSP</v>
          </cell>
          <cell r="B123">
            <v>100216</v>
          </cell>
        </row>
        <row r="124">
          <cell r="A124" t="str">
            <v>AA PALLETS</v>
          </cell>
          <cell r="B124">
            <v>101522</v>
          </cell>
        </row>
        <row r="125">
          <cell r="A125" t="str">
            <v>AA PALLETS</v>
          </cell>
          <cell r="B125">
            <v>101522</v>
          </cell>
        </row>
        <row r="126">
          <cell r="A126" t="str">
            <v>ABBELOOS N.V.</v>
          </cell>
          <cell r="B126">
            <v>100020</v>
          </cell>
        </row>
        <row r="127">
          <cell r="A127" t="str">
            <v>ABBELOOS N.V.</v>
          </cell>
          <cell r="B127">
            <v>100020</v>
          </cell>
        </row>
        <row r="128">
          <cell r="A128" t="str">
            <v>ABBELOOS N.V.</v>
          </cell>
          <cell r="B128">
            <v>100020</v>
          </cell>
        </row>
        <row r="129">
          <cell r="A129" t="str">
            <v>ABN AMRO BANK N.V.</v>
          </cell>
          <cell r="B129">
            <v>100329</v>
          </cell>
        </row>
        <row r="130">
          <cell r="A130" t="str">
            <v>ABPACK GMBH</v>
          </cell>
          <cell r="B130">
            <v>101281</v>
          </cell>
        </row>
        <row r="131">
          <cell r="A131" t="str">
            <v>ABX LOGISTICS AIR &amp; SEA B</v>
          </cell>
          <cell r="B131">
            <v>100249</v>
          </cell>
        </row>
        <row r="132">
          <cell r="A132" t="str">
            <v>GROUPE ACHATS</v>
          </cell>
          <cell r="B132">
            <v>100925</v>
          </cell>
        </row>
        <row r="133">
          <cell r="A133" t="str">
            <v>GROUPE ACHATS</v>
          </cell>
          <cell r="B133">
            <v>100925</v>
          </cell>
        </row>
        <row r="134">
          <cell r="A134" t="str">
            <v>GROUPE ACHATS</v>
          </cell>
          <cell r="B134">
            <v>100925</v>
          </cell>
        </row>
        <row r="135">
          <cell r="A135" t="str">
            <v>AUTORITEIT CONSUMENT &amp; MA</v>
          </cell>
          <cell r="B135">
            <v>101707</v>
          </cell>
        </row>
        <row r="136">
          <cell r="A136" t="str">
            <v>ACN</v>
          </cell>
          <cell r="B136">
            <v>100556</v>
          </cell>
        </row>
        <row r="137">
          <cell r="A137" t="str">
            <v>ACOREL</v>
          </cell>
          <cell r="B137">
            <v>101124</v>
          </cell>
        </row>
        <row r="138">
          <cell r="A138" t="str">
            <v>ACOREL</v>
          </cell>
          <cell r="B138">
            <v>101124</v>
          </cell>
        </row>
        <row r="139">
          <cell r="A139" t="str">
            <v>ACT COMMODITIES B.V.</v>
          </cell>
          <cell r="B139">
            <v>101916</v>
          </cell>
        </row>
        <row r="140">
          <cell r="A140" t="str">
            <v>ACTEMIUM / METHEC B.V.</v>
          </cell>
          <cell r="B140">
            <v>101892</v>
          </cell>
        </row>
        <row r="141">
          <cell r="A141" t="str">
            <v>ACTION RETAIL</v>
          </cell>
          <cell r="B141">
            <v>102009</v>
          </cell>
        </row>
        <row r="142">
          <cell r="A142" t="str">
            <v>ACTION RETAIL</v>
          </cell>
          <cell r="B142">
            <v>102009</v>
          </cell>
        </row>
        <row r="143">
          <cell r="A143" t="str">
            <v>ADCOM MOTION AG</v>
          </cell>
          <cell r="B143">
            <v>100146</v>
          </cell>
        </row>
        <row r="144">
          <cell r="A144" t="str">
            <v>AD HULSHOFF VAKFOTOGRAFIE</v>
          </cell>
          <cell r="B144">
            <v>101897</v>
          </cell>
        </row>
        <row r="145">
          <cell r="A145" t="str">
            <v>ADARE INTERNATIONAL LTD.</v>
          </cell>
          <cell r="B145">
            <v>101691</v>
          </cell>
        </row>
        <row r="146">
          <cell r="A146" t="str">
            <v>ADARE INTERNATIONAL LTD.</v>
          </cell>
          <cell r="B146">
            <v>101691</v>
          </cell>
        </row>
        <row r="147">
          <cell r="A147" t="str">
            <v>ADICLIC</v>
          </cell>
          <cell r="B147">
            <v>101446</v>
          </cell>
        </row>
        <row r="148">
          <cell r="A148" t="str">
            <v>ADIDAS BENELUX BV</v>
          </cell>
          <cell r="B148">
            <v>101258</v>
          </cell>
        </row>
        <row r="149">
          <cell r="A149" t="str">
            <v>ADIDAS BENELUX BV</v>
          </cell>
          <cell r="B149">
            <v>101258</v>
          </cell>
        </row>
        <row r="150">
          <cell r="A150" t="str">
            <v>ADM PROMOTIONS HONG KONG</v>
          </cell>
          <cell r="B150">
            <v>101417</v>
          </cell>
        </row>
        <row r="151">
          <cell r="A151" t="str">
            <v>ADM PROMOTIONS SPAIN</v>
          </cell>
          <cell r="B151">
            <v>100786</v>
          </cell>
        </row>
        <row r="152">
          <cell r="A152" t="str">
            <v>ADM PROMOTIONS SPAIN</v>
          </cell>
          <cell r="B152">
            <v>100786</v>
          </cell>
        </row>
        <row r="153">
          <cell r="A153" t="str">
            <v>ADM PROMOTIONS UK</v>
          </cell>
          <cell r="B153">
            <v>101624</v>
          </cell>
        </row>
        <row r="154">
          <cell r="A154" t="str">
            <v>ADM PROMOTIONS UK LIMITED</v>
          </cell>
          <cell r="B154">
            <v>100050</v>
          </cell>
        </row>
        <row r="155">
          <cell r="A155" t="str">
            <v>ADM PROMOTIONS UK LIMITED</v>
          </cell>
          <cell r="B155">
            <v>100050</v>
          </cell>
        </row>
        <row r="156">
          <cell r="A156" t="str">
            <v>ADM PROMOTIONS UK LIMITED</v>
          </cell>
          <cell r="B156">
            <v>100050</v>
          </cell>
        </row>
        <row r="157">
          <cell r="A157" t="str">
            <v>ADP INTERNATIONAL SERVICE</v>
          </cell>
          <cell r="B157">
            <v>101085</v>
          </cell>
        </row>
        <row r="158">
          <cell r="A158" t="str">
            <v>ADP CREDIT PUSH * NSF FUN</v>
          </cell>
          <cell r="B158">
            <v>101555</v>
          </cell>
        </row>
        <row r="159">
          <cell r="A159" t="str">
            <v>ADS2 BRANDS LIMITED</v>
          </cell>
          <cell r="B159">
            <v>101161</v>
          </cell>
        </row>
        <row r="160">
          <cell r="A160" t="str">
            <v>ADS2 BRANDS LIMITED</v>
          </cell>
          <cell r="B160">
            <v>101161</v>
          </cell>
        </row>
        <row r="161">
          <cell r="A161" t="str">
            <v>AED.NL</v>
          </cell>
          <cell r="B161">
            <v>101549</v>
          </cell>
        </row>
        <row r="162">
          <cell r="A162" t="str">
            <v>AED-PARTNER</v>
          </cell>
          <cell r="B162">
            <v>102141</v>
          </cell>
        </row>
        <row r="163">
          <cell r="A163" t="str">
            <v>AETHON BV</v>
          </cell>
          <cell r="B163">
            <v>101485</v>
          </cell>
        </row>
        <row r="164">
          <cell r="A164" t="str">
            <v>AFVALFONDS VERPAKKINGEN</v>
          </cell>
          <cell r="B164">
            <v>101260</v>
          </cell>
        </row>
        <row r="165">
          <cell r="A165" t="str">
            <v>AFVALSTOFFENDIENST 'S-HER</v>
          </cell>
          <cell r="B165">
            <v>100189</v>
          </cell>
        </row>
        <row r="166">
          <cell r="A166" t="str">
            <v>AGILITY LOGISTICS LTD</v>
          </cell>
          <cell r="B166">
            <v>101276</v>
          </cell>
        </row>
        <row r="167">
          <cell r="A167" t="str">
            <v>AGILITY LOGISTICS LTD</v>
          </cell>
          <cell r="B167">
            <v>101276</v>
          </cell>
        </row>
        <row r="168">
          <cell r="A168" t="str">
            <v>AGILITY BV</v>
          </cell>
          <cell r="B168">
            <v>101241</v>
          </cell>
        </row>
        <row r="169">
          <cell r="A169" t="str">
            <v>AGILITY BV</v>
          </cell>
          <cell r="B169">
            <v>101241</v>
          </cell>
        </row>
        <row r="170">
          <cell r="A170" t="str">
            <v>AGILITY BV</v>
          </cell>
          <cell r="B170">
            <v>101241</v>
          </cell>
        </row>
        <row r="171">
          <cell r="A171" t="str">
            <v>AGILITY - TRANSITARIOS, L</v>
          </cell>
          <cell r="B171">
            <v>100930</v>
          </cell>
        </row>
        <row r="172">
          <cell r="A172" t="str">
            <v>AGILITY B.V.</v>
          </cell>
          <cell r="B172">
            <v>100325</v>
          </cell>
        </row>
        <row r="173">
          <cell r="A173" t="str">
            <v>AGILITY B.V.</v>
          </cell>
          <cell r="B173">
            <v>100325</v>
          </cell>
        </row>
        <row r="174">
          <cell r="A174" t="str">
            <v>AGILITY B.V.</v>
          </cell>
          <cell r="B174">
            <v>100325</v>
          </cell>
        </row>
        <row r="175">
          <cell r="A175" t="str">
            <v>AGILITY B.V.</v>
          </cell>
          <cell r="B175">
            <v>100325</v>
          </cell>
        </row>
        <row r="176">
          <cell r="A176" t="str">
            <v>AGILITY B.V.</v>
          </cell>
          <cell r="B176">
            <v>100325</v>
          </cell>
        </row>
        <row r="177">
          <cell r="A177" t="str">
            <v>AGILITY B.V.</v>
          </cell>
          <cell r="B177">
            <v>100325</v>
          </cell>
        </row>
        <row r="178">
          <cell r="A178" t="str">
            <v>AGS FULFILLMENT</v>
          </cell>
          <cell r="B178">
            <v>101706</v>
          </cell>
        </row>
        <row r="179">
          <cell r="A179" t="str">
            <v>AHEAD HEADWEAR</v>
          </cell>
          <cell r="B179">
            <v>100516</v>
          </cell>
        </row>
        <row r="180">
          <cell r="A180" t="str">
            <v>AHT</v>
          </cell>
          <cell r="B180">
            <v>100148</v>
          </cell>
        </row>
        <row r="181">
          <cell r="A181" t="str">
            <v>AHT</v>
          </cell>
          <cell r="B181">
            <v>100148</v>
          </cell>
        </row>
        <row r="182">
          <cell r="A182" t="str">
            <v>AHT</v>
          </cell>
          <cell r="B182">
            <v>100148</v>
          </cell>
        </row>
        <row r="183">
          <cell r="A183" t="str">
            <v>AIIA INTERNATIONAL OU</v>
          </cell>
          <cell r="B183">
            <v>101879</v>
          </cell>
        </row>
        <row r="184">
          <cell r="A184" t="str">
            <v>AIIA LIMITED</v>
          </cell>
          <cell r="B184">
            <v>101702</v>
          </cell>
        </row>
        <row r="185">
          <cell r="A185" t="str">
            <v>AKH KNITTING &amp; DYEING LTD</v>
          </cell>
          <cell r="B185">
            <v>100788</v>
          </cell>
        </row>
        <row r="186">
          <cell r="A186" t="str">
            <v>ALLEMAN CREATIVE PROJECTS</v>
          </cell>
          <cell r="B186">
            <v>100106</v>
          </cell>
        </row>
        <row r="187">
          <cell r="A187" t="str">
            <v>ALLEMAN CREATIVE PROJECTS</v>
          </cell>
          <cell r="B187">
            <v>100106</v>
          </cell>
        </row>
        <row r="188">
          <cell r="A188" t="str">
            <v>ALLEMAN CREATIVE PROJECTS</v>
          </cell>
          <cell r="B188">
            <v>100106</v>
          </cell>
        </row>
        <row r="189">
          <cell r="A189" t="str">
            <v>ALMAG INTERNATIONAL CO. L</v>
          </cell>
          <cell r="B189">
            <v>101841</v>
          </cell>
        </row>
        <row r="190">
          <cell r="A190" t="str">
            <v>ALREC SIGN &amp; DISPLAY BV</v>
          </cell>
          <cell r="B190">
            <v>100030</v>
          </cell>
        </row>
        <row r="191">
          <cell r="A191" t="str">
            <v>ALREC SIGN &amp; DISPLAY BV</v>
          </cell>
          <cell r="B191">
            <v>100030</v>
          </cell>
        </row>
        <row r="192">
          <cell r="A192" t="str">
            <v>ALREC SIGN &amp; DISPLAY BV</v>
          </cell>
          <cell r="B192">
            <v>100030</v>
          </cell>
        </row>
        <row r="193">
          <cell r="A193" t="str">
            <v>ALBERT HEIJN</v>
          </cell>
          <cell r="B193">
            <v>100849</v>
          </cell>
        </row>
        <row r="194">
          <cell r="A194" t="str">
            <v>ALDEN LOGISTICS, INC.</v>
          </cell>
          <cell r="B194">
            <v>101726</v>
          </cell>
        </row>
        <row r="195">
          <cell r="A195" t="str">
            <v>ALEX VAN ROOSMALEN</v>
          </cell>
          <cell r="B195">
            <v>102053</v>
          </cell>
        </row>
        <row r="196">
          <cell r="A196" t="str">
            <v>ALGEMENE LEVENSVERZEKERIN</v>
          </cell>
          <cell r="B196">
            <v>100338</v>
          </cell>
        </row>
        <row r="197">
          <cell r="A197" t="str">
            <v>ALKEN MAES</v>
          </cell>
          <cell r="B197">
            <v>100941</v>
          </cell>
        </row>
        <row r="198">
          <cell r="A198" t="str">
            <v>ALLIANZ GLOBAL CORPORATE&amp;</v>
          </cell>
          <cell r="B198">
            <v>102107</v>
          </cell>
        </row>
        <row r="199">
          <cell r="A199" t="str">
            <v>ALMA VOSSENBERG</v>
          </cell>
          <cell r="B199">
            <v>100348</v>
          </cell>
        </row>
        <row r="200">
          <cell r="A200" t="str">
            <v>ALPHA IMPEX B.V.</v>
          </cell>
          <cell r="B200">
            <v>101279</v>
          </cell>
        </row>
        <row r="201">
          <cell r="A201" t="str">
            <v>ALQUIN TELEFOONSERVICE</v>
          </cell>
          <cell r="B201">
            <v>100365</v>
          </cell>
        </row>
        <row r="202">
          <cell r="A202" t="str">
            <v>ALTRACO</v>
          </cell>
          <cell r="B202">
            <v>101365</v>
          </cell>
        </row>
        <row r="203">
          <cell r="A203" t="str">
            <v>ALERT MATERIALS HANDLING</v>
          </cell>
          <cell r="B203">
            <v>101453</v>
          </cell>
        </row>
        <row r="204">
          <cell r="A204" t="str">
            <v>AM BALL COM GMBH</v>
          </cell>
          <cell r="B204">
            <v>102102</v>
          </cell>
        </row>
        <row r="205">
          <cell r="A205" t="str">
            <v>AMB3E</v>
          </cell>
          <cell r="B205">
            <v>102005</v>
          </cell>
        </row>
        <row r="206">
          <cell r="A206" t="str">
            <v>AMMON OVIS LTD</v>
          </cell>
          <cell r="B206">
            <v>101994</v>
          </cell>
        </row>
        <row r="207">
          <cell r="A207" t="str">
            <v>AMORIM TOP SERIES, S.A.</v>
          </cell>
          <cell r="B207">
            <v>101804</v>
          </cell>
        </row>
        <row r="208">
          <cell r="A208" t="str">
            <v>AMPLE STAR ENTERPRISES LT</v>
          </cell>
          <cell r="B208">
            <v>101193</v>
          </cell>
        </row>
        <row r="209">
          <cell r="A209" t="str">
            <v>ANDA PRESENT KFT</v>
          </cell>
          <cell r="B209">
            <v>101296</v>
          </cell>
        </row>
        <row r="210">
          <cell r="A210" t="str">
            <v>ANKE VAN OORSCHOT</v>
          </cell>
          <cell r="B210">
            <v>100236</v>
          </cell>
        </row>
        <row r="211">
          <cell r="A211" t="str">
            <v>ANOUK DE KLEERMAEKER</v>
          </cell>
          <cell r="B211">
            <v>101654</v>
          </cell>
        </row>
        <row r="212">
          <cell r="A212" t="str">
            <v>ANTICIMEX BENELUX B.V.</v>
          </cell>
          <cell r="B212">
            <v>100299</v>
          </cell>
        </row>
        <row r="213">
          <cell r="A213" t="str">
            <v>ANTONIO DA COSTA GUIMARAE</v>
          </cell>
          <cell r="B213">
            <v>100883</v>
          </cell>
        </row>
        <row r="214">
          <cell r="A214" t="str">
            <v>AON RISK SERVICES</v>
          </cell>
          <cell r="B214">
            <v>100915</v>
          </cell>
        </row>
        <row r="215">
          <cell r="A215" t="str">
            <v>AON HEWITT</v>
          </cell>
          <cell r="B215">
            <v>101236</v>
          </cell>
        </row>
        <row r="216">
          <cell r="A216" t="str">
            <v>API SIGNS&amp; DISPLAYS</v>
          </cell>
          <cell r="B216">
            <v>101842</v>
          </cell>
        </row>
        <row r="217">
          <cell r="A217" t="str">
            <v>API SIGNS &amp; DISPLAYS</v>
          </cell>
          <cell r="B217">
            <v>100480</v>
          </cell>
        </row>
        <row r="218">
          <cell r="A218" t="str">
            <v>APL LOGISTICS</v>
          </cell>
          <cell r="B218">
            <v>100577</v>
          </cell>
        </row>
        <row r="219">
          <cell r="A219" t="str">
            <v>APL LOGISTICS</v>
          </cell>
          <cell r="B219">
            <v>100577</v>
          </cell>
        </row>
        <row r="220">
          <cell r="A220" t="str">
            <v>APL LOGISTICS</v>
          </cell>
          <cell r="B220">
            <v>100577</v>
          </cell>
        </row>
        <row r="221">
          <cell r="A221" t="str">
            <v>APPLETIZER</v>
          </cell>
          <cell r="B221">
            <v>101366</v>
          </cell>
        </row>
        <row r="222">
          <cell r="A222" t="str">
            <v>APRON STUDIO</v>
          </cell>
          <cell r="B222">
            <v>101737</v>
          </cell>
        </row>
        <row r="223">
          <cell r="A223" t="str">
            <v>APS GLAS UND BAR SUPPLY G</v>
          </cell>
          <cell r="B223">
            <v>100481</v>
          </cell>
        </row>
        <row r="224">
          <cell r="A224" t="str">
            <v>APS GLAS UND BAR SUPPLY G</v>
          </cell>
          <cell r="B224">
            <v>100683</v>
          </cell>
        </row>
        <row r="225">
          <cell r="A225" t="str">
            <v>APS GLASS&amp; BAR SUPPLY GMB</v>
          </cell>
          <cell r="B225">
            <v>101910</v>
          </cell>
        </row>
        <row r="226">
          <cell r="A226" t="str">
            <v>I. ARBEID UURWERKEN</v>
          </cell>
          <cell r="B226">
            <v>100044</v>
          </cell>
        </row>
        <row r="227">
          <cell r="A227" t="str">
            <v>I. ARBEID UURWERKEN</v>
          </cell>
          <cell r="B227">
            <v>100044</v>
          </cell>
        </row>
        <row r="228">
          <cell r="A228" t="str">
            <v>I. ARBEID UURWERKEN</v>
          </cell>
          <cell r="B228">
            <v>100044</v>
          </cell>
        </row>
        <row r="229">
          <cell r="A229" t="str">
            <v>HVL ARMADA OUTDOOR B.V.</v>
          </cell>
          <cell r="B229">
            <v>100034</v>
          </cell>
        </row>
        <row r="230">
          <cell r="A230" t="str">
            <v>HVL ARMADA OUTDOOR B.V.</v>
          </cell>
          <cell r="B230">
            <v>100034</v>
          </cell>
        </row>
        <row r="231">
          <cell r="A231" t="str">
            <v>HVL ARMADA OUTDOOR B.V.</v>
          </cell>
          <cell r="B231">
            <v>100034</v>
          </cell>
        </row>
        <row r="232">
          <cell r="A232" t="str">
            <v>ARC INTERNATIONAL FRANCE</v>
          </cell>
          <cell r="B232">
            <v>100069</v>
          </cell>
        </row>
        <row r="233">
          <cell r="A233" t="str">
            <v>ARC INTERNATIONAL FRANCE</v>
          </cell>
          <cell r="B233">
            <v>100069</v>
          </cell>
        </row>
        <row r="234">
          <cell r="A234" t="str">
            <v>ARC INTERNATIONAL FRANCE</v>
          </cell>
          <cell r="B234">
            <v>100069</v>
          </cell>
        </row>
        <row r="235">
          <cell r="A235" t="str">
            <v>ARC INTERNATIONAL FRANCE</v>
          </cell>
          <cell r="B235">
            <v>100069</v>
          </cell>
        </row>
        <row r="236">
          <cell r="A236" t="str">
            <v>ARAPLUS GMBH</v>
          </cell>
          <cell r="B236">
            <v>102048</v>
          </cell>
        </row>
        <row r="237">
          <cell r="A237" t="str">
            <v>ARACO INTERNATIONAL B.V.</v>
          </cell>
          <cell r="B237">
            <v>102110</v>
          </cell>
        </row>
        <row r="238">
          <cell r="A238" t="str">
            <v>ARAMEX NEDERLAND B.V.</v>
          </cell>
          <cell r="B238">
            <v>101878</v>
          </cell>
        </row>
        <row r="239">
          <cell r="A239" t="str">
            <v>ARBODESIGN BV</v>
          </cell>
          <cell r="B239">
            <v>101488</v>
          </cell>
        </row>
        <row r="240">
          <cell r="A240" t="str">
            <v>ARC INTERNATIONAL NEW JER</v>
          </cell>
          <cell r="B240">
            <v>100975</v>
          </cell>
        </row>
        <row r="241">
          <cell r="A241" t="str">
            <v>ARC INTERNATIONAL NEW JER</v>
          </cell>
          <cell r="B241">
            <v>100975</v>
          </cell>
        </row>
        <row r="242">
          <cell r="A242" t="str">
            <v>ARC INTERNATIONAL NEW JER</v>
          </cell>
          <cell r="B242">
            <v>100975</v>
          </cell>
        </row>
        <row r="243">
          <cell r="A243" t="str">
            <v>ARIAN</v>
          </cell>
          <cell r="B243">
            <v>100475</v>
          </cell>
        </row>
        <row r="244">
          <cell r="A244" t="str">
            <v>ARIAN</v>
          </cell>
          <cell r="B244">
            <v>100475</v>
          </cell>
        </row>
        <row r="245">
          <cell r="A245" t="str">
            <v>ARIAN</v>
          </cell>
          <cell r="B245">
            <v>100475</v>
          </cell>
        </row>
        <row r="246">
          <cell r="A246" t="str">
            <v>ARNO GMBH</v>
          </cell>
          <cell r="B246">
            <v>100474</v>
          </cell>
        </row>
        <row r="247">
          <cell r="A247" t="str">
            <v>ARNO GMBH</v>
          </cell>
          <cell r="B247">
            <v>100474</v>
          </cell>
        </row>
        <row r="248">
          <cell r="A248" t="str">
            <v>ARNO GMBH</v>
          </cell>
          <cell r="B248">
            <v>100474</v>
          </cell>
        </row>
        <row r="249">
          <cell r="A249" t="str">
            <v>AROMA ACADEMY</v>
          </cell>
          <cell r="B249">
            <v>101437</v>
          </cell>
        </row>
        <row r="250">
          <cell r="A250" t="str">
            <v>ART REKLAMA</v>
          </cell>
          <cell r="B250">
            <v>100400</v>
          </cell>
        </row>
        <row r="251">
          <cell r="A251" t="str">
            <v>ART REKLAMA</v>
          </cell>
          <cell r="B251">
            <v>100400</v>
          </cell>
        </row>
        <row r="252">
          <cell r="A252" t="str">
            <v>ART REKLAMA</v>
          </cell>
          <cell r="B252">
            <v>100400</v>
          </cell>
        </row>
        <row r="253">
          <cell r="A253" t="str">
            <v>ARTEO</v>
          </cell>
          <cell r="B253">
            <v>100437</v>
          </cell>
        </row>
        <row r="254">
          <cell r="A254" t="str">
            <v>ARTEO</v>
          </cell>
          <cell r="B254">
            <v>100437</v>
          </cell>
        </row>
        <row r="255">
          <cell r="A255" t="str">
            <v>ARTEO</v>
          </cell>
          <cell r="B255">
            <v>100437</v>
          </cell>
        </row>
        <row r="256">
          <cell r="A256" t="str">
            <v>ASIAN SOURCING LINK</v>
          </cell>
          <cell r="B256">
            <v>101140</v>
          </cell>
        </row>
        <row r="257">
          <cell r="A257" t="str">
            <v>ASIAN SOURCING LINK</v>
          </cell>
          <cell r="B257">
            <v>101140</v>
          </cell>
        </row>
        <row r="258">
          <cell r="A258" t="str">
            <v>ASIAN SOURCING LINK</v>
          </cell>
          <cell r="B258">
            <v>101140</v>
          </cell>
        </row>
        <row r="259">
          <cell r="A259" t="str">
            <v>ASIA ACT INT'L CO. LTD</v>
          </cell>
          <cell r="B259">
            <v>100946</v>
          </cell>
        </row>
        <row r="260">
          <cell r="A260" t="str">
            <v>ASIA ACT INT'L CO. LTD</v>
          </cell>
          <cell r="B260">
            <v>100946</v>
          </cell>
        </row>
        <row r="261">
          <cell r="A261" t="str">
            <v>ASL NEDERLAND B.V.</v>
          </cell>
          <cell r="B261">
            <v>102035</v>
          </cell>
        </row>
        <row r="262">
          <cell r="A262" t="str">
            <v>ASIAN SOURCING LINK</v>
          </cell>
          <cell r="B262">
            <v>101270</v>
          </cell>
        </row>
        <row r="263">
          <cell r="A263" t="str">
            <v>ASIAN SOURCING LINK</v>
          </cell>
          <cell r="B263">
            <v>101270</v>
          </cell>
        </row>
        <row r="264">
          <cell r="A264" t="str">
            <v>SPÓLDZIELNIA ASPROD</v>
          </cell>
          <cell r="B264">
            <v>101588</v>
          </cell>
        </row>
        <row r="265">
          <cell r="A265" t="str">
            <v>ASR LEVENSVERZEKERING</v>
          </cell>
          <cell r="B265">
            <v>101262</v>
          </cell>
        </row>
        <row r="266">
          <cell r="A266" t="str">
            <v>ASSIST PROMOTIONS BV</v>
          </cell>
          <cell r="B266">
            <v>100798</v>
          </cell>
        </row>
        <row r="267">
          <cell r="A267" t="str">
            <v>ASSIST PROMOTIONS BV</v>
          </cell>
          <cell r="B267">
            <v>100798</v>
          </cell>
        </row>
        <row r="268">
          <cell r="A268" t="str">
            <v>ASSIST PROMOTIONS BV</v>
          </cell>
          <cell r="B268">
            <v>100798</v>
          </cell>
        </row>
        <row r="269">
          <cell r="A269" t="str">
            <v>ASSIST PROMOTIONS BV</v>
          </cell>
          <cell r="B269">
            <v>100798</v>
          </cell>
        </row>
        <row r="270">
          <cell r="A270" t="str">
            <v>ASTE FINLAND OY</v>
          </cell>
          <cell r="B270">
            <v>101793</v>
          </cell>
        </row>
        <row r="271">
          <cell r="A271" t="str">
            <v>ASTE FINLAND OY</v>
          </cell>
          <cell r="B271">
            <v>101793</v>
          </cell>
        </row>
        <row r="272">
          <cell r="A272" t="str">
            <v>A-TEX PROMOTION A/S</v>
          </cell>
          <cell r="B272">
            <v>100444</v>
          </cell>
        </row>
        <row r="273">
          <cell r="A273" t="str">
            <v>A-TEX PROMOTION A/S</v>
          </cell>
          <cell r="B273">
            <v>100445</v>
          </cell>
        </row>
        <row r="274">
          <cell r="A274" t="str">
            <v>A-TEX PROMOTION A/S</v>
          </cell>
          <cell r="B274">
            <v>100445</v>
          </cell>
        </row>
        <row r="275">
          <cell r="A275" t="str">
            <v>A-TEX PROMOTION A/S</v>
          </cell>
          <cell r="B275">
            <v>100445</v>
          </cell>
        </row>
        <row r="276">
          <cell r="A276" t="str">
            <v>ATHLON CAR LEASE NEDERLAN</v>
          </cell>
          <cell r="B276">
            <v>100592</v>
          </cell>
        </row>
        <row r="277">
          <cell r="A277" t="str">
            <v>ATL GROUP S.P.A.</v>
          </cell>
          <cell r="B277">
            <v>102179</v>
          </cell>
        </row>
        <row r="278">
          <cell r="A278" t="str">
            <v>ATRADIUS</v>
          </cell>
          <cell r="B278">
            <v>100610</v>
          </cell>
        </row>
        <row r="279">
          <cell r="A279" t="str">
            <v>GROUPE ATS</v>
          </cell>
          <cell r="B279">
            <v>101699</v>
          </cell>
        </row>
        <row r="280">
          <cell r="A280" t="str">
            <v>AUTOLEASE ZWOLLE B.V.</v>
          </cell>
          <cell r="B280">
            <v>100302</v>
          </cell>
        </row>
        <row r="281">
          <cell r="A281" t="str">
            <v>AUTOBAR HOLAND BV</v>
          </cell>
          <cell r="B281">
            <v>101176</v>
          </cell>
        </row>
        <row r="282">
          <cell r="A282" t="str">
            <v>I&amp;O INTERNACIONAL S.L</v>
          </cell>
          <cell r="B282">
            <v>100482</v>
          </cell>
        </row>
        <row r="283">
          <cell r="A283" t="str">
            <v>I&amp;O INTERNACIONAL S.L</v>
          </cell>
          <cell r="B283">
            <v>100564</v>
          </cell>
        </row>
        <row r="284">
          <cell r="A284" t="str">
            <v>AVERO ACHMEA</v>
          </cell>
          <cell r="B284">
            <v>100732</v>
          </cell>
        </row>
        <row r="285">
          <cell r="A285" t="str">
            <v>AVODESCH</v>
          </cell>
          <cell r="B285">
            <v>100848</v>
          </cell>
        </row>
        <row r="286">
          <cell r="A286" t="str">
            <v>B + B VAKMEDIANET B.V.</v>
          </cell>
          <cell r="B286">
            <v>101235</v>
          </cell>
        </row>
        <row r="287">
          <cell r="A287" t="str">
            <v>BA GLASS PORTUGAL, S.A.</v>
          </cell>
          <cell r="B287">
            <v>102227</v>
          </cell>
        </row>
        <row r="288">
          <cell r="A288" t="str">
            <v>BACARDI NEDERLAND</v>
          </cell>
          <cell r="B288">
            <v>100910</v>
          </cell>
        </row>
        <row r="289">
          <cell r="A289" t="str">
            <v>TRADALL SA BACARDI MARTIN</v>
          </cell>
          <cell r="B289">
            <v>100527</v>
          </cell>
        </row>
        <row r="290">
          <cell r="A290" t="str">
            <v>BACARDI BROWN-FORMAN BRAN</v>
          </cell>
          <cell r="B290">
            <v>100557</v>
          </cell>
        </row>
        <row r="291">
          <cell r="A291" t="str">
            <v>BACARDI ESPAÑA, S.A.</v>
          </cell>
          <cell r="B291">
            <v>100722</v>
          </cell>
        </row>
        <row r="292">
          <cell r="A292" t="str">
            <v>BACARDI GLOBAL BRANDS</v>
          </cell>
          <cell r="B292">
            <v>100657</v>
          </cell>
        </row>
        <row r="293">
          <cell r="A293" t="str">
            <v>BADHAN KNIT FASHION LTD.</v>
          </cell>
          <cell r="B293">
            <v>100964</v>
          </cell>
        </row>
        <row r="294">
          <cell r="A294" t="str">
            <v>BADHAN KNIT FASHION LTD.</v>
          </cell>
          <cell r="B294">
            <v>101215</v>
          </cell>
        </row>
        <row r="295">
          <cell r="A295" t="str">
            <v>BÄHR ENTSORGUNGSMANAGEMEN</v>
          </cell>
          <cell r="B295">
            <v>101942</v>
          </cell>
        </row>
        <row r="296">
          <cell r="A296" t="str">
            <v>BÄHR ENTSORGUNGSMANAGEMEN</v>
          </cell>
          <cell r="B296">
            <v>101942</v>
          </cell>
        </row>
        <row r="297">
          <cell r="A297" t="str">
            <v>BAKER &amp; MC KENZIE</v>
          </cell>
          <cell r="B297">
            <v>100810</v>
          </cell>
        </row>
        <row r="298">
          <cell r="A298" t="str">
            <v>BAKKERIJ PIEKFIJN</v>
          </cell>
          <cell r="B298">
            <v>101329</v>
          </cell>
        </row>
        <row r="299">
          <cell r="A299" t="str">
            <v>BAKER  MC KENZIE LLP</v>
          </cell>
          <cell r="B299">
            <v>101100</v>
          </cell>
        </row>
        <row r="300">
          <cell r="A300" t="str">
            <v>BALTRANS LOGISTICS B.V.</v>
          </cell>
          <cell r="B300">
            <v>100414</v>
          </cell>
        </row>
        <row r="301">
          <cell r="A301" t="str">
            <v>LF LOGISTICS (BANGLADESH)</v>
          </cell>
          <cell r="B301">
            <v>101708</v>
          </cell>
        </row>
        <row r="302">
          <cell r="A302" t="str">
            <v>LF LOGISTICS (BANGLADESH)</v>
          </cell>
          <cell r="B302">
            <v>101840</v>
          </cell>
        </row>
        <row r="303">
          <cell r="A303" t="str">
            <v>LF LOGISTICS (BANGLADESH)</v>
          </cell>
          <cell r="B303">
            <v>101840</v>
          </cell>
        </row>
        <row r="304">
          <cell r="A304" t="str">
            <v>BACARDI DEUTSCHLAND</v>
          </cell>
          <cell r="B304">
            <v>100791</v>
          </cell>
        </row>
        <row r="305">
          <cell r="A305" t="str">
            <v>THE BARREL MILL</v>
          </cell>
          <cell r="B305">
            <v>101675</v>
          </cell>
        </row>
        <row r="306">
          <cell r="A306" t="str">
            <v>BASWARE B.V.</v>
          </cell>
          <cell r="B306">
            <v>101698</v>
          </cell>
        </row>
        <row r="307">
          <cell r="A307" t="str">
            <v>BASWARE BELGIUM NV</v>
          </cell>
          <cell r="B307">
            <v>101227</v>
          </cell>
        </row>
        <row r="308">
          <cell r="A308" t="str">
            <v>Erdinger Weissbrau Werner Bromback</v>
          </cell>
          <cell r="B308">
            <v>102044</v>
          </cell>
        </row>
        <row r="309">
          <cell r="A309" t="str">
            <v>VAN BAVEL BUSINESS GIFTS</v>
          </cell>
          <cell r="B309">
            <v>100764</v>
          </cell>
        </row>
        <row r="310">
          <cell r="A310" t="str">
            <v>Matdesign Bierviltjes BV</v>
          </cell>
          <cell r="B310">
            <v>102243</v>
          </cell>
        </row>
        <row r="311">
          <cell r="A311" t="str">
            <v>BAYERISCHE GLASWERKE GMBH</v>
          </cell>
          <cell r="B311">
            <v>101425</v>
          </cell>
        </row>
        <row r="312">
          <cell r="A312" t="str">
            <v>BAYERISCHE GLASWERKE GMBH</v>
          </cell>
          <cell r="B312">
            <v>101425</v>
          </cell>
        </row>
        <row r="313">
          <cell r="A313" t="str">
            <v>BAYERISCHE GLASWERKE GMBH</v>
          </cell>
          <cell r="B313">
            <v>101425</v>
          </cell>
        </row>
        <row r="314">
          <cell r="A314" t="str">
            <v>BCC ELECTRO-SPECIAALZAKEN</v>
          </cell>
          <cell r="B314">
            <v>101030</v>
          </cell>
        </row>
        <row r="315">
          <cell r="A315" t="str">
            <v>BCTN</v>
          </cell>
          <cell r="B315">
            <v>101027</v>
          </cell>
        </row>
        <row r="316">
          <cell r="A316" t="str">
            <v>BEELDWERK SIGN SUPPORT</v>
          </cell>
          <cell r="B316">
            <v>100153</v>
          </cell>
        </row>
        <row r="317">
          <cell r="A317" t="str">
            <v>BEELDWERK SIGN SUPPORT</v>
          </cell>
          <cell r="B317">
            <v>100153</v>
          </cell>
        </row>
        <row r="318">
          <cell r="A318" t="str">
            <v>BEELDWERK SIGN SUPPORT</v>
          </cell>
          <cell r="B318">
            <v>100153</v>
          </cell>
        </row>
        <row r="319">
          <cell r="A319" t="str">
            <v>ENIG KANTOOR DER DOUANE E</v>
          </cell>
          <cell r="B319">
            <v>102207</v>
          </cell>
        </row>
        <row r="320">
          <cell r="A320" t="str">
            <v>BEAUMONT</v>
          </cell>
          <cell r="B320">
            <v>100673</v>
          </cell>
        </row>
        <row r="321">
          <cell r="A321" t="str">
            <v>BEDRUKKEN.NL</v>
          </cell>
          <cell r="B321">
            <v>101287</v>
          </cell>
        </row>
        <row r="322">
          <cell r="A322" t="str">
            <v>BEER &amp; SELECTED BEVERAGES</v>
          </cell>
          <cell r="B322">
            <v>102043</v>
          </cell>
        </row>
        <row r="323">
          <cell r="A323" t="str">
            <v>VAN BEEM &amp; VAN HAAGEN BV</v>
          </cell>
          <cell r="B323">
            <v>101143</v>
          </cell>
        </row>
        <row r="324">
          <cell r="A324" t="str">
            <v>VAN BEEM &amp; VAN HAAGEN BV</v>
          </cell>
          <cell r="B324">
            <v>101143</v>
          </cell>
        </row>
        <row r="325">
          <cell r="A325" t="str">
            <v>BEGLOBAL PROMOTIONS</v>
          </cell>
          <cell r="B325">
            <v>101288</v>
          </cell>
        </row>
        <row r="326">
          <cell r="A326" t="str">
            <v>KONINKLIJK BEGEER</v>
          </cell>
          <cell r="B326">
            <v>100272</v>
          </cell>
        </row>
        <row r="327">
          <cell r="A327" t="str">
            <v>KONINKLIJK BEGEER</v>
          </cell>
          <cell r="B327">
            <v>100272</v>
          </cell>
        </row>
        <row r="328">
          <cell r="A328" t="str">
            <v>KONINKLIJK BEGEER</v>
          </cell>
          <cell r="B328">
            <v>100272</v>
          </cell>
        </row>
        <row r="329">
          <cell r="A329" t="str">
            <v>B&amp;H COLOUR CHANGE</v>
          </cell>
          <cell r="B329">
            <v>101443</v>
          </cell>
        </row>
        <row r="330">
          <cell r="A330" t="str">
            <v>BELFORT INTERNATIONAL</v>
          </cell>
          <cell r="B330">
            <v>100404</v>
          </cell>
        </row>
        <row r="331">
          <cell r="A331" t="str">
            <v>BELASTINGSAMENWERKING</v>
          </cell>
          <cell r="B331">
            <v>101066</v>
          </cell>
        </row>
        <row r="332">
          <cell r="A332" t="str">
            <v>BELASTINGDIENST OMZETBELA</v>
          </cell>
          <cell r="B332">
            <v>101060</v>
          </cell>
        </row>
        <row r="333">
          <cell r="A333" t="str">
            <v>BELASTINGDIENST OMZETBELA</v>
          </cell>
          <cell r="B333">
            <v>101060</v>
          </cell>
        </row>
        <row r="334">
          <cell r="A334" t="str">
            <v>BELASTINGDIENST OMZETBELA</v>
          </cell>
          <cell r="B334">
            <v>101060</v>
          </cell>
        </row>
        <row r="335">
          <cell r="A335" t="str">
            <v>BELASTINGDIENST DOUANE</v>
          </cell>
          <cell r="B335">
            <v>100691</v>
          </cell>
        </row>
        <row r="336">
          <cell r="A336" t="str">
            <v>BELASTINGDIENST DOUANE</v>
          </cell>
          <cell r="B336">
            <v>100691</v>
          </cell>
        </row>
        <row r="337">
          <cell r="A337" t="str">
            <v>BENEDEN BOVEN</v>
          </cell>
          <cell r="B337">
            <v>100881</v>
          </cell>
        </row>
        <row r="338">
          <cell r="A338" t="str">
            <v>BENNY VAN HOOF</v>
          </cell>
          <cell r="B338">
            <v>100238</v>
          </cell>
        </row>
        <row r="339">
          <cell r="A339" t="str">
            <v>BENDING PERSPECTIVE</v>
          </cell>
          <cell r="B339">
            <v>102123</v>
          </cell>
        </row>
        <row r="340">
          <cell r="A340" t="str">
            <v>ALEX BERENS</v>
          </cell>
          <cell r="B340">
            <v>101970</v>
          </cell>
        </row>
        <row r="341">
          <cell r="A341" t="str">
            <v>BESPOKE BARWARE</v>
          </cell>
          <cell r="B341">
            <v>101620</v>
          </cell>
        </row>
        <row r="342">
          <cell r="A342" t="str">
            <v>BESPOKE BARWARE LTD.</v>
          </cell>
          <cell r="B342">
            <v>101647</v>
          </cell>
        </row>
        <row r="343">
          <cell r="A343" t="str">
            <v>BEST IN GROUP LTD,</v>
          </cell>
          <cell r="B343">
            <v>101181</v>
          </cell>
        </row>
        <row r="344">
          <cell r="A344" t="str">
            <v>BEST IN GROUP LTD,</v>
          </cell>
          <cell r="B344">
            <v>101181</v>
          </cell>
        </row>
        <row r="345">
          <cell r="A345" t="str">
            <v>BEST IN GROUP LTD,</v>
          </cell>
          <cell r="B345">
            <v>101181</v>
          </cell>
        </row>
        <row r="346">
          <cell r="A346" t="str">
            <v>BETERWERK PERSONEELSDIENS</v>
          </cell>
          <cell r="B346">
            <v>101571</v>
          </cell>
        </row>
        <row r="347">
          <cell r="A347" t="str">
            <v>B-FASHION TEKSTIL MAK. DI</v>
          </cell>
          <cell r="B347">
            <v>100876</v>
          </cell>
        </row>
        <row r="348">
          <cell r="A348" t="str">
            <v>BHV-SPECIALIST.NL.V.O.F.</v>
          </cell>
          <cell r="B348">
            <v>101535</v>
          </cell>
        </row>
        <row r="349">
          <cell r="A349" t="str">
            <v>BHV SHOP</v>
          </cell>
          <cell r="B349">
            <v>101451</v>
          </cell>
        </row>
        <row r="350">
          <cell r="A350" t="str">
            <v>BHV.NL</v>
          </cell>
          <cell r="B350">
            <v>100435</v>
          </cell>
        </row>
        <row r="351">
          <cell r="A351" t="str">
            <v>BIALSKIE MEBLE SP. Z O.O.</v>
          </cell>
          <cell r="B351">
            <v>101605</v>
          </cell>
        </row>
        <row r="352">
          <cell r="A352" t="str">
            <v>BICYCLE INDUSTRY GROUP</v>
          </cell>
          <cell r="B352">
            <v>101458</v>
          </cell>
        </row>
        <row r="353">
          <cell r="A353" t="str">
            <v>BIG BICYLE INDUSTRY GROUP</v>
          </cell>
          <cell r="B353">
            <v>101518</v>
          </cell>
        </row>
        <row r="354">
          <cell r="A354" t="str">
            <v>J. BIJWAARD &amp; ZN. BV</v>
          </cell>
          <cell r="B354">
            <v>101633</v>
          </cell>
        </row>
        <row r="355">
          <cell r="A355" t="str">
            <v>N.V. BILLIET VANLAERE - B</v>
          </cell>
          <cell r="B355">
            <v>100068</v>
          </cell>
        </row>
        <row r="356">
          <cell r="A356" t="str">
            <v>N.V. BILLIET VANLAERE - B</v>
          </cell>
          <cell r="B356">
            <v>100068</v>
          </cell>
        </row>
        <row r="357">
          <cell r="A357" t="str">
            <v>N.V. BILLIET VANLAERE - B</v>
          </cell>
          <cell r="B357">
            <v>100068</v>
          </cell>
        </row>
        <row r="358">
          <cell r="A358" t="str">
            <v>DRUKKERIJ DE BINK</v>
          </cell>
          <cell r="B358">
            <v>101719</v>
          </cell>
        </row>
        <row r="359">
          <cell r="A359" t="str">
            <v>BIOSYSTEM ELEKTRORECYKLIN</v>
          </cell>
          <cell r="B359">
            <v>102143</v>
          </cell>
        </row>
        <row r="360">
          <cell r="A360" t="str">
            <v>BIOSYSTEM ELEKTRORECYKLIN</v>
          </cell>
          <cell r="B360">
            <v>102143</v>
          </cell>
        </row>
        <row r="361">
          <cell r="A361" t="str">
            <v>BISCHOFF FAHRT</v>
          </cell>
          <cell r="B361">
            <v>100643</v>
          </cell>
        </row>
        <row r="362">
          <cell r="A362" t="str">
            <v>BISH CREATIVE DISPLAY</v>
          </cell>
          <cell r="B362">
            <v>100618</v>
          </cell>
        </row>
        <row r="363">
          <cell r="A363" t="str">
            <v>BLEKOTEC</v>
          </cell>
          <cell r="B363">
            <v>100028</v>
          </cell>
        </row>
        <row r="364">
          <cell r="A364" t="str">
            <v>BLEKOTEC</v>
          </cell>
          <cell r="B364">
            <v>100028</v>
          </cell>
        </row>
        <row r="365">
          <cell r="A365" t="str">
            <v>BLEKOTEC</v>
          </cell>
          <cell r="B365">
            <v>100028</v>
          </cell>
        </row>
        <row r="366">
          <cell r="A366" t="str">
            <v>BLANCA GOMEZ TORRES</v>
          </cell>
          <cell r="B366">
            <v>101396</v>
          </cell>
        </row>
        <row r="367">
          <cell r="A367" t="str">
            <v>BLEIJENBERG INTERIEURBOUW</v>
          </cell>
          <cell r="B367">
            <v>101353</v>
          </cell>
        </row>
        <row r="368">
          <cell r="A368" t="str">
            <v>BLICK ART CREATIVE GMBH</v>
          </cell>
          <cell r="B368">
            <v>101843</v>
          </cell>
        </row>
        <row r="369">
          <cell r="A369" t="str">
            <v>B-LOONY LTD.</v>
          </cell>
          <cell r="B369">
            <v>101795</v>
          </cell>
        </row>
        <row r="370">
          <cell r="A370" t="str">
            <v>BLUSCO</v>
          </cell>
          <cell r="B370">
            <v>100286</v>
          </cell>
        </row>
        <row r="371">
          <cell r="A371" t="str">
            <v>BNP PARIBAS LEASING SOLUT</v>
          </cell>
          <cell r="B371">
            <v>101165</v>
          </cell>
        </row>
        <row r="372">
          <cell r="A372" t="str">
            <v>BOELTER  BEVERAGE GROUP</v>
          </cell>
          <cell r="B372">
            <v>100526</v>
          </cell>
        </row>
        <row r="373">
          <cell r="A373" t="str">
            <v>BOOGAARD TEXTILES BV</v>
          </cell>
          <cell r="B373">
            <v>101961</v>
          </cell>
        </row>
        <row r="374">
          <cell r="A374" t="str">
            <v>BOOGAARD TEXTILES BV</v>
          </cell>
          <cell r="B374">
            <v>101961</v>
          </cell>
        </row>
        <row r="375">
          <cell r="A375" t="str">
            <v>BRANDS ON</v>
          </cell>
          <cell r="B375">
            <v>102101</v>
          </cell>
        </row>
        <row r="376">
          <cell r="A376" t="str">
            <v>Brouwerij Noordt</v>
          </cell>
          <cell r="B376">
            <v>102256</v>
          </cell>
        </row>
        <row r="377">
          <cell r="A377" t="str">
            <v>BÖCKLING GMBH</v>
          </cell>
          <cell r="B377">
            <v>101837</v>
          </cell>
        </row>
        <row r="378">
          <cell r="A378" t="str">
            <v>BOELS VERHUUR B.V.</v>
          </cell>
          <cell r="B378">
            <v>101311</v>
          </cell>
        </row>
        <row r="379">
          <cell r="A379" t="str">
            <v>MANAGEMENT BOEK</v>
          </cell>
          <cell r="B379">
            <v>101732</v>
          </cell>
        </row>
        <row r="380">
          <cell r="A380" t="str">
            <v>BOL.COM B.V.</v>
          </cell>
          <cell r="B380">
            <v>101297</v>
          </cell>
        </row>
        <row r="381">
          <cell r="A381" t="str">
            <v>BOLLORE LOGISTICS BELGIUM</v>
          </cell>
          <cell r="B381">
            <v>101741</v>
          </cell>
        </row>
        <row r="382">
          <cell r="A382" t="str">
            <v>BAKKER BOOGERS PIEKFIJN V</v>
          </cell>
          <cell r="B382">
            <v>102010</v>
          </cell>
        </row>
        <row r="383">
          <cell r="A383" t="str">
            <v>BOOM AGENTUREN</v>
          </cell>
          <cell r="B383">
            <v>100948</v>
          </cell>
        </row>
        <row r="384">
          <cell r="A384" t="str">
            <v>VETRERIA DI BORGONOVO S P</v>
          </cell>
          <cell r="B384">
            <v>102204</v>
          </cell>
        </row>
        <row r="385">
          <cell r="A385" t="str">
            <v>BORMIOLI ROCCO GLASS CO</v>
          </cell>
          <cell r="B385">
            <v>100483</v>
          </cell>
        </row>
        <row r="386">
          <cell r="A386" t="str">
            <v>WIM BOSMAN EXPEDITIE B.V.</v>
          </cell>
          <cell r="B386">
            <v>100396</v>
          </cell>
        </row>
        <row r="387">
          <cell r="A387" t="str">
            <v>DE BOSSCHE OMROEP</v>
          </cell>
          <cell r="B387">
            <v>101277</v>
          </cell>
        </row>
        <row r="388">
          <cell r="A388" t="str">
            <v>WIM BOSMAN EXPEDITIE B.V.</v>
          </cell>
          <cell r="B388">
            <v>101615</v>
          </cell>
        </row>
        <row r="389">
          <cell r="A389" t="str">
            <v>CAFE BOTTLES &amp; BITES</v>
          </cell>
          <cell r="B389">
            <v>102122</v>
          </cell>
        </row>
        <row r="390">
          <cell r="A390" t="str">
            <v>ARIE BOUMAN PALLETBEDRIJF</v>
          </cell>
          <cell r="B390">
            <v>100313</v>
          </cell>
        </row>
        <row r="391">
          <cell r="A391" t="str">
            <v>ARIE BOUMAN PALLETBEDRIJF</v>
          </cell>
          <cell r="B391">
            <v>100313</v>
          </cell>
        </row>
        <row r="392">
          <cell r="A392" t="str">
            <v>ARIE BOUMAN PALLETBEDRIJF</v>
          </cell>
          <cell r="B392">
            <v>100313</v>
          </cell>
        </row>
        <row r="393">
          <cell r="A393" t="str">
            <v>'T BOURGONDISCH HOF</v>
          </cell>
          <cell r="B393">
            <v>100403</v>
          </cell>
        </row>
        <row r="394">
          <cell r="A394" t="str">
            <v>BOX B.V.</v>
          </cell>
          <cell r="B394">
            <v>101428</v>
          </cell>
        </row>
        <row r="395">
          <cell r="A395" t="str">
            <v>BOX B.V.</v>
          </cell>
          <cell r="B395">
            <v>101428</v>
          </cell>
        </row>
        <row r="396">
          <cell r="A396" t="str">
            <v>PAPIERGROOTHANDEL BOX</v>
          </cell>
          <cell r="B396">
            <v>100261</v>
          </cell>
        </row>
        <row r="397">
          <cell r="A397" t="str">
            <v>PAPIERGROOTHANDEL BOX</v>
          </cell>
          <cell r="B397">
            <v>100261</v>
          </cell>
        </row>
        <row r="398">
          <cell r="A398" t="str">
            <v>PAPIERGROOTHANDEL BOX</v>
          </cell>
          <cell r="B398">
            <v>100261</v>
          </cell>
        </row>
        <row r="399">
          <cell r="A399" t="str">
            <v>PAPIERGROOTHANDEL BOX</v>
          </cell>
          <cell r="B399">
            <v>100261</v>
          </cell>
        </row>
        <row r="400">
          <cell r="A400" t="str">
            <v>BOX B.V.</v>
          </cell>
          <cell r="B400">
            <v>101228</v>
          </cell>
        </row>
        <row r="401">
          <cell r="A401" t="str">
            <v>BOX B.V.</v>
          </cell>
          <cell r="B401">
            <v>101228</v>
          </cell>
        </row>
        <row r="402">
          <cell r="A402" t="str">
            <v>BOX B.V.</v>
          </cell>
          <cell r="B402">
            <v>101255</v>
          </cell>
        </row>
        <row r="403">
          <cell r="A403" t="str">
            <v>BOX B.V.</v>
          </cell>
          <cell r="B403">
            <v>101255</v>
          </cell>
        </row>
        <row r="404">
          <cell r="A404" t="str">
            <v>BOXX</v>
          </cell>
          <cell r="B404">
            <v>101881</v>
          </cell>
        </row>
        <row r="405">
          <cell r="A405" t="str">
            <v>RUBEN BOYD</v>
          </cell>
          <cell r="B405">
            <v>101903</v>
          </cell>
        </row>
        <row r="406">
          <cell r="A406" t="str">
            <v>BPR GROUP EUROPE</v>
          </cell>
          <cell r="B406">
            <v>102097</v>
          </cell>
        </row>
        <row r="407">
          <cell r="A407" t="str">
            <v>BORDUUR QUALITY SERVICE B</v>
          </cell>
          <cell r="B407">
            <v>101117</v>
          </cell>
        </row>
        <row r="408">
          <cell r="A408" t="str">
            <v>DE BROUWKETEL BV</v>
          </cell>
          <cell r="B408">
            <v>100078</v>
          </cell>
        </row>
        <row r="409">
          <cell r="A409" t="str">
            <v>DE BROUWKETEL BV</v>
          </cell>
          <cell r="B409">
            <v>100078</v>
          </cell>
        </row>
        <row r="410">
          <cell r="A410" t="str">
            <v>DE BROUWKETEL BV</v>
          </cell>
          <cell r="B410">
            <v>100078</v>
          </cell>
        </row>
        <row r="411">
          <cell r="A411" t="str">
            <v>BRANDPREMIUMS BV</v>
          </cell>
          <cell r="B411">
            <v>101565</v>
          </cell>
        </row>
        <row r="412">
          <cell r="A412" t="str">
            <v>BRANDPREMIUMS BV</v>
          </cell>
          <cell r="B412">
            <v>101565</v>
          </cell>
        </row>
        <row r="413">
          <cell r="A413" t="str">
            <v>BRANDPREMIUMS BV</v>
          </cell>
          <cell r="B413">
            <v>101565</v>
          </cell>
        </row>
        <row r="414">
          <cell r="A414" t="str">
            <v>BRABANT WATER</v>
          </cell>
          <cell r="B414">
            <v>100886</v>
          </cell>
        </row>
        <row r="415">
          <cell r="A415" t="str">
            <v>BLOEMENBOETIEK D. BRAGT</v>
          </cell>
          <cell r="B415">
            <v>100248</v>
          </cell>
        </row>
        <row r="416">
          <cell r="A416" t="str">
            <v>BLOEMENBOETIEK D. BRAGT</v>
          </cell>
          <cell r="B416">
            <v>100248</v>
          </cell>
        </row>
        <row r="417">
          <cell r="A417" t="str">
            <v>BLOEMENBOETIEK D. BRAGT</v>
          </cell>
          <cell r="B417">
            <v>100248</v>
          </cell>
        </row>
        <row r="418">
          <cell r="A418" t="str">
            <v>BRAND UNION</v>
          </cell>
          <cell r="B418">
            <v>101517</v>
          </cell>
        </row>
        <row r="419">
          <cell r="A419" t="str">
            <v>BRAND UNION</v>
          </cell>
          <cell r="B419">
            <v>101517</v>
          </cell>
        </row>
        <row r="420">
          <cell r="A420" t="str">
            <v>BRAND ADDITION</v>
          </cell>
          <cell r="B420">
            <v>101690</v>
          </cell>
        </row>
        <row r="421">
          <cell r="A421" t="str">
            <v>BRAND ADDITION</v>
          </cell>
          <cell r="B421">
            <v>101690</v>
          </cell>
        </row>
        <row r="422">
          <cell r="A422" t="str">
            <v>BRANDBASE</v>
          </cell>
          <cell r="B422">
            <v>101010</v>
          </cell>
        </row>
        <row r="423">
          <cell r="A423" t="str">
            <v>BRANDBASE</v>
          </cell>
          <cell r="B423">
            <v>101010</v>
          </cell>
        </row>
        <row r="424">
          <cell r="A424" t="str">
            <v>BRANDBASE</v>
          </cell>
          <cell r="B424">
            <v>101010</v>
          </cell>
        </row>
        <row r="425">
          <cell r="A425" t="str">
            <v>BRASSERIE DE GRUYTERFABRI</v>
          </cell>
          <cell r="B425">
            <v>101666</v>
          </cell>
        </row>
        <row r="426">
          <cell r="A426" t="str">
            <v>BRAU UNION ÖSTERREICH AG</v>
          </cell>
          <cell r="B426">
            <v>100152</v>
          </cell>
        </row>
        <row r="427">
          <cell r="A427" t="str">
            <v>BRAU UNION ÖSTERREICH AG</v>
          </cell>
          <cell r="B427">
            <v>100152</v>
          </cell>
        </row>
        <row r="428">
          <cell r="A428" t="str">
            <v>BRAU UNION ÖSTERREICH AG</v>
          </cell>
          <cell r="B428">
            <v>100152</v>
          </cell>
        </row>
        <row r="429">
          <cell r="A429" t="str">
            <v>Heineken Brouwerijen Zuid Oost Ned.</v>
          </cell>
          <cell r="B429">
            <v>100642</v>
          </cell>
        </row>
        <row r="430">
          <cell r="A430" t="str">
            <v>BREED</v>
          </cell>
          <cell r="B430">
            <v>101475</v>
          </cell>
        </row>
        <row r="431">
          <cell r="A431" t="str">
            <v>BREAKOUT RUN B.V.</v>
          </cell>
          <cell r="B431">
            <v>101919</v>
          </cell>
        </row>
        <row r="432">
          <cell r="A432" t="str">
            <v>BREDEMEIJER GROUP BV</v>
          </cell>
          <cell r="B432">
            <v>101159</v>
          </cell>
        </row>
        <row r="433">
          <cell r="A433" t="str">
            <v>BREDEMEIJER GROUP BV</v>
          </cell>
          <cell r="B433">
            <v>101159</v>
          </cell>
        </row>
        <row r="434">
          <cell r="A434" t="str">
            <v>BREDEMEIJER GROUP BV</v>
          </cell>
          <cell r="B434">
            <v>101159</v>
          </cell>
        </row>
        <row r="435">
          <cell r="A435" t="str">
            <v>BRONX FASHION BV</v>
          </cell>
          <cell r="B435">
            <v>101572</v>
          </cell>
        </row>
        <row r="436">
          <cell r="A436" t="str">
            <v>BRONX FASHION BV</v>
          </cell>
          <cell r="B436">
            <v>101572</v>
          </cell>
        </row>
        <row r="437">
          <cell r="A437" t="str">
            <v>BROUWERIJ VAN STEENBERGE</v>
          </cell>
          <cell r="B437">
            <v>102108</v>
          </cell>
        </row>
        <row r="438">
          <cell r="A438" t="str">
            <v>FaberExposize</v>
          </cell>
          <cell r="B438">
            <v>101754</v>
          </cell>
        </row>
        <row r="439">
          <cell r="A439" t="str">
            <v>BROCKBERND AUTOMATISERING</v>
          </cell>
          <cell r="B439">
            <v>100166</v>
          </cell>
        </row>
        <row r="440">
          <cell r="A440" t="str">
            <v>BROEKHUIS AUTOVERHUUR</v>
          </cell>
          <cell r="B440">
            <v>102189</v>
          </cell>
        </row>
        <row r="441">
          <cell r="A441" t="str">
            <v>BROIND LIMITED</v>
          </cell>
          <cell r="B441">
            <v>101179</v>
          </cell>
        </row>
        <row r="442">
          <cell r="A442" t="str">
            <v>ALEXANDER BRURING</v>
          </cell>
          <cell r="B442">
            <v>101091</v>
          </cell>
        </row>
        <row r="443">
          <cell r="A443" t="str">
            <v>HELMUNT BRÜNINGHAUS GMBH</v>
          </cell>
          <cell r="B443">
            <v>100829</v>
          </cell>
        </row>
        <row r="444">
          <cell r="A444" t="str">
            <v>JOLANDA DE BRUIN</v>
          </cell>
          <cell r="B444">
            <v>100561</v>
          </cell>
        </row>
        <row r="445">
          <cell r="A445" t="str">
            <v>BTS LOGISTICS</v>
          </cell>
          <cell r="B445">
            <v>100777</v>
          </cell>
        </row>
        <row r="446">
          <cell r="A446" t="str">
            <v>BUDGETVERHUISSERVICE</v>
          </cell>
          <cell r="B446">
            <v>101951</v>
          </cell>
        </row>
        <row r="447">
          <cell r="A447" t="str">
            <v>BUILT IN</v>
          </cell>
          <cell r="B447">
            <v>101529</v>
          </cell>
        </row>
        <row r="448">
          <cell r="A448" t="str">
            <v>BUSINESS CONSULTANTS B.V.</v>
          </cell>
          <cell r="B448">
            <v>100207</v>
          </cell>
        </row>
        <row r="449">
          <cell r="A449" t="str">
            <v>BUSA - BACARDI USA</v>
          </cell>
          <cell r="B449">
            <v>100484</v>
          </cell>
        </row>
        <row r="450">
          <cell r="A450" t="str">
            <v>RESTAURANT BUURT</v>
          </cell>
          <cell r="B450">
            <v>102126</v>
          </cell>
        </row>
        <row r="451">
          <cell r="A451" t="str">
            <v>BVA BEURTVAARTADRES</v>
          </cell>
          <cell r="B451">
            <v>100185</v>
          </cell>
        </row>
        <row r="452">
          <cell r="A452" t="str">
            <v>BVA BEURTVAARTADRES</v>
          </cell>
          <cell r="B452">
            <v>100185</v>
          </cell>
        </row>
        <row r="453">
          <cell r="A453" t="str">
            <v>BVA BEURTVAARTADRES</v>
          </cell>
          <cell r="B453">
            <v>100185</v>
          </cell>
        </row>
        <row r="454">
          <cell r="A454" t="str">
            <v>LI &amp; FUNG (B.V.I.) LTD</v>
          </cell>
          <cell r="B454">
            <v>101877</v>
          </cell>
        </row>
        <row r="455">
          <cell r="A455" t="str">
            <v>B-WAVE BEELD &amp; GELUID</v>
          </cell>
          <cell r="B455">
            <v>101724</v>
          </cell>
        </row>
        <row r="456">
          <cell r="A456" t="str">
            <v>B-WAVE BEELD &amp; GELUID</v>
          </cell>
          <cell r="B456">
            <v>101724</v>
          </cell>
        </row>
        <row r="457">
          <cell r="A457" t="str">
            <v>Cartamundi Benelux</v>
          </cell>
          <cell r="B457">
            <v>100039</v>
          </cell>
        </row>
        <row r="458">
          <cell r="A458" t="str">
            <v>Cartamundi Benelux</v>
          </cell>
          <cell r="B458">
            <v>100039</v>
          </cell>
        </row>
        <row r="459">
          <cell r="A459" t="str">
            <v>Cartamundi Benelux</v>
          </cell>
          <cell r="B459">
            <v>100039</v>
          </cell>
        </row>
        <row r="460">
          <cell r="A460" t="str">
            <v>GUIDETTI SNC</v>
          </cell>
          <cell r="B460">
            <v>100100</v>
          </cell>
        </row>
        <row r="461">
          <cell r="A461" t="str">
            <v>CARRIER BEDRIJFSKOELING N</v>
          </cell>
          <cell r="B461">
            <v>100022</v>
          </cell>
        </row>
        <row r="462">
          <cell r="A462" t="str">
            <v>CARRIER BEDRIJFSKOELING N</v>
          </cell>
          <cell r="B462">
            <v>100022</v>
          </cell>
        </row>
        <row r="463">
          <cell r="A463" t="str">
            <v>CARRIER BEDRIJFSKOELING N</v>
          </cell>
          <cell r="B463">
            <v>100022</v>
          </cell>
        </row>
        <row r="464">
          <cell r="A464" t="str">
            <v>CASPAR S.A.</v>
          </cell>
          <cell r="B464">
            <v>100047</v>
          </cell>
        </row>
        <row r="465">
          <cell r="A465" t="str">
            <v>CASPAR S.A.</v>
          </cell>
          <cell r="B465">
            <v>100047</v>
          </cell>
        </row>
        <row r="466">
          <cell r="A466" t="str">
            <v>CASPAR S.A.</v>
          </cell>
          <cell r="B466">
            <v>100047</v>
          </cell>
        </row>
        <row r="467">
          <cell r="A467" t="str">
            <v>CAFFE PRIMO</v>
          </cell>
          <cell r="B467">
            <v>101407</v>
          </cell>
        </row>
        <row r="468">
          <cell r="A468" t="str">
            <v>CAFETARIA DE KOOI</v>
          </cell>
          <cell r="B468">
            <v>100936</v>
          </cell>
        </row>
        <row r="469">
          <cell r="A469" t="str">
            <v>DENNIS CALIPPE ET THIERRY</v>
          </cell>
          <cell r="B469">
            <v>101271</v>
          </cell>
        </row>
        <row r="470">
          <cell r="A470" t="str">
            <v>ANNE CAMPS</v>
          </cell>
          <cell r="B470">
            <v>101537</v>
          </cell>
        </row>
        <row r="471">
          <cell r="A471" t="str">
            <v>CAMBRO MANUFACTURING</v>
          </cell>
          <cell r="B471">
            <v>101905</v>
          </cell>
        </row>
        <row r="472">
          <cell r="A472" t="str">
            <v>CANTERBURY OF NEW ZEALAND</v>
          </cell>
          <cell r="B472">
            <v>101989</v>
          </cell>
        </row>
        <row r="473">
          <cell r="A473" t="str">
            <v>CAPI-LUX VAK B.V.</v>
          </cell>
          <cell r="B473">
            <v>100252</v>
          </cell>
        </row>
        <row r="474">
          <cell r="A474" t="str">
            <v>CARE GROUP</v>
          </cell>
          <cell r="B474">
            <v>100267</v>
          </cell>
        </row>
        <row r="475">
          <cell r="A475" t="str">
            <v>CARE INTERMEDIAR B.V.</v>
          </cell>
          <cell r="B475">
            <v>100897</v>
          </cell>
        </row>
        <row r="476">
          <cell r="A476" t="str">
            <v>CARE INTERVENTION B.V.</v>
          </cell>
          <cell r="B476">
            <v>100896</v>
          </cell>
        </row>
        <row r="477">
          <cell r="A477" t="str">
            <v>CARE INTERVENTION B.V.</v>
          </cell>
          <cell r="B477">
            <v>100896</v>
          </cell>
        </row>
        <row r="478">
          <cell r="A478" t="str">
            <v>CARLOS GOMEZ ANDREA</v>
          </cell>
          <cell r="B478">
            <v>101261</v>
          </cell>
        </row>
        <row r="479">
          <cell r="A479" t="str">
            <v>CARGO-PARTNER NETWORK B.V</v>
          </cell>
          <cell r="B479">
            <v>100995</v>
          </cell>
        </row>
        <row r="480">
          <cell r="A480" t="str">
            <v>CARE GROUP B.V.</v>
          </cell>
          <cell r="B480">
            <v>100898</v>
          </cell>
        </row>
        <row r="481">
          <cell r="A481" t="str">
            <v>CARE GROUP B.V.</v>
          </cell>
          <cell r="B481">
            <v>100898</v>
          </cell>
        </row>
        <row r="482">
          <cell r="A482" t="str">
            <v>CARACALLA 1947</v>
          </cell>
          <cell r="B482">
            <v>101695</v>
          </cell>
        </row>
        <row r="483">
          <cell r="A483" t="str">
            <v>CARRIER CR HUNGARY LTD.</v>
          </cell>
          <cell r="B483">
            <v>100399</v>
          </cell>
        </row>
        <row r="484">
          <cell r="A484" t="str">
            <v>CARRIER CR HUNGARY LTD.</v>
          </cell>
          <cell r="B484">
            <v>100399</v>
          </cell>
        </row>
        <row r="485">
          <cell r="A485" t="str">
            <v>CARRIER CR HUNGARY LTD.</v>
          </cell>
          <cell r="B485">
            <v>100399</v>
          </cell>
        </row>
        <row r="486">
          <cell r="A486" t="str">
            <v>CARRIER LS KÄLTE SCHWEIZ</v>
          </cell>
          <cell r="B486">
            <v>100415</v>
          </cell>
        </row>
        <row r="487">
          <cell r="A487" t="str">
            <v>CARRIER LS KÄLTE SCHWEIZ</v>
          </cell>
          <cell r="B487">
            <v>100415</v>
          </cell>
        </row>
        <row r="488">
          <cell r="A488" t="str">
            <v>CARRIER LS KÄLTE SCHWEIZ</v>
          </cell>
          <cell r="B488">
            <v>100415</v>
          </cell>
        </row>
        <row r="489">
          <cell r="A489" t="str">
            <v>CARTOTECNICA CHIERESE S.P</v>
          </cell>
          <cell r="B489">
            <v>100761</v>
          </cell>
        </row>
        <row r="490">
          <cell r="A490" t="str">
            <v>CATAL IMPORTACIONES S.L.</v>
          </cell>
          <cell r="B490">
            <v>100745</v>
          </cell>
        </row>
        <row r="491">
          <cell r="A491" t="str">
            <v>CEADO SRL</v>
          </cell>
          <cell r="B491">
            <v>100751</v>
          </cell>
        </row>
        <row r="492">
          <cell r="A492" t="str">
            <v>CELLI UK</v>
          </cell>
          <cell r="B492">
            <v>102230</v>
          </cell>
        </row>
        <row r="493">
          <cell r="A493" t="str">
            <v>CELLI UK</v>
          </cell>
          <cell r="B493">
            <v>102230</v>
          </cell>
        </row>
        <row r="494">
          <cell r="A494" t="str">
            <v>CELECTRIC</v>
          </cell>
          <cell r="B494">
            <v>100765</v>
          </cell>
        </row>
        <row r="495">
          <cell r="A495" t="str">
            <v>CENTURION PRINTING</v>
          </cell>
          <cell r="B495">
            <v>100653</v>
          </cell>
        </row>
        <row r="496">
          <cell r="A496" t="str">
            <v>CENTURION PRINTING B.V.</v>
          </cell>
          <cell r="B496">
            <v>100633</v>
          </cell>
        </row>
        <row r="497">
          <cell r="A497" t="str">
            <v>CENK ARISOY</v>
          </cell>
          <cell r="B497">
            <v>102086</v>
          </cell>
        </row>
        <row r="498">
          <cell r="A498" t="str">
            <v>CENTURY CONCEPT DIGITAL C</v>
          </cell>
          <cell r="B498">
            <v>100878</v>
          </cell>
        </row>
        <row r="499">
          <cell r="A499" t="str">
            <v>CERTIPOST NV - NEDERLAND</v>
          </cell>
          <cell r="B499">
            <v>101017</v>
          </cell>
        </row>
        <row r="500">
          <cell r="A500" t="str">
            <v>CERTIPOST NV - NEDERLAND</v>
          </cell>
          <cell r="B500">
            <v>101017</v>
          </cell>
        </row>
        <row r="501">
          <cell r="A501" t="str">
            <v>CERTIPOST NV - NEDERLAND</v>
          </cell>
          <cell r="B501">
            <v>101017</v>
          </cell>
        </row>
        <row r="502">
          <cell r="A502" t="str">
            <v>CHRONO AG</v>
          </cell>
          <cell r="B502">
            <v>100531</v>
          </cell>
        </row>
        <row r="503">
          <cell r="A503" t="str">
            <v>CHRONO AG</v>
          </cell>
          <cell r="B503">
            <v>100531</v>
          </cell>
        </row>
        <row r="504">
          <cell r="A504" t="str">
            <v>CHAIN LOGISTCIS B.V.</v>
          </cell>
          <cell r="B504">
            <v>101465</v>
          </cell>
        </row>
        <row r="505">
          <cell r="A505" t="str">
            <v>CHARTERHOUSE GERMANY</v>
          </cell>
          <cell r="B505">
            <v>101293</v>
          </cell>
        </row>
        <row r="506">
          <cell r="A506" t="str">
            <v>CHARTERHOUSE GERMANY</v>
          </cell>
          <cell r="B506">
            <v>101293</v>
          </cell>
        </row>
        <row r="507">
          <cell r="A507" t="str">
            <v>CHELON IND. (HK) LTD.</v>
          </cell>
          <cell r="B507">
            <v>100963</v>
          </cell>
        </row>
        <row r="508">
          <cell r="A508" t="str">
            <v>CHEP BENELUX NEDERLAND</v>
          </cell>
          <cell r="B508">
            <v>100851</v>
          </cell>
        </row>
        <row r="509">
          <cell r="A509" t="str">
            <v>CHEP NEDERLAND</v>
          </cell>
          <cell r="B509">
            <v>100651</v>
          </cell>
        </row>
        <row r="510">
          <cell r="A510" t="str">
            <v>CHECKPOINT APPAREL LABELL</v>
          </cell>
          <cell r="B510">
            <v>101893</v>
          </cell>
        </row>
        <row r="511">
          <cell r="A511" t="str">
            <v>CHECKPOINT APPAREL LABELI</v>
          </cell>
          <cell r="B511">
            <v>101799</v>
          </cell>
        </row>
        <row r="512">
          <cell r="A512" t="str">
            <v>CHESAPEAKE</v>
          </cell>
          <cell r="B512">
            <v>100834</v>
          </cell>
        </row>
        <row r="513">
          <cell r="A513" t="str">
            <v>CHOCOLATERIE HENRI</v>
          </cell>
          <cell r="B513">
            <v>101335</v>
          </cell>
        </row>
        <row r="514">
          <cell r="A514" t="str">
            <v>CENTRUM CHRONISCH ZIEK EN</v>
          </cell>
          <cell r="B514">
            <v>101901</v>
          </cell>
        </row>
        <row r="515">
          <cell r="A515" t="str">
            <v>CHUNHUNG</v>
          </cell>
          <cell r="B515">
            <v>101283</v>
          </cell>
        </row>
        <row r="516">
          <cell r="A516" t="str">
            <v>CHUN HUNG METAL AND PLAST</v>
          </cell>
          <cell r="B516">
            <v>101253</v>
          </cell>
        </row>
        <row r="517">
          <cell r="A517" t="str">
            <v>CIANA PIETRO</v>
          </cell>
          <cell r="B517">
            <v>100485</v>
          </cell>
        </row>
        <row r="518">
          <cell r="A518" t="str">
            <v>TAPPEZZERIA CIMINI A. COM</v>
          </cell>
          <cell r="B518">
            <v>102185</v>
          </cell>
        </row>
        <row r="519">
          <cell r="A519" t="str">
            <v>CINDY WETERINGS</v>
          </cell>
          <cell r="B519">
            <v>101811</v>
          </cell>
        </row>
        <row r="520">
          <cell r="A520" t="str">
            <v>CIRCLE SQUARE</v>
          </cell>
          <cell r="B520">
            <v>100755</v>
          </cell>
        </row>
        <row r="521">
          <cell r="A521" t="str">
            <v>CIVILENCE B.V.</v>
          </cell>
          <cell r="B521">
            <v>101238</v>
          </cell>
        </row>
        <row r="522">
          <cell r="A522" t="str">
            <v>CLEVE &amp; ZONEN B.V.</v>
          </cell>
          <cell r="B522">
            <v>100206</v>
          </cell>
        </row>
        <row r="523">
          <cell r="A523" t="str">
            <v>CLIXX GLOBAL B.V.</v>
          </cell>
          <cell r="B523">
            <v>100309</v>
          </cell>
        </row>
        <row r="524">
          <cell r="A524" t="str">
            <v>CLOUDOE BRABANT CLOUD SER</v>
          </cell>
          <cell r="B524">
            <v>101661</v>
          </cell>
        </row>
        <row r="525">
          <cell r="A525" t="str">
            <v>C.M. PACKAGING BV</v>
          </cell>
          <cell r="B525">
            <v>100123</v>
          </cell>
        </row>
        <row r="526">
          <cell r="A526" t="str">
            <v>C.M. PACKAGING BV</v>
          </cell>
          <cell r="B526">
            <v>100123</v>
          </cell>
        </row>
        <row r="527">
          <cell r="A527" t="str">
            <v>C.M. PACKAGING BV</v>
          </cell>
          <cell r="B527">
            <v>100123</v>
          </cell>
        </row>
        <row r="528">
          <cell r="A528" t="str">
            <v>CO RECT PRODUCT</v>
          </cell>
          <cell r="B528">
            <v>100486</v>
          </cell>
        </row>
        <row r="529">
          <cell r="A529" t="str">
            <v>CAOXIAN LUYI GUANGFA ARTS</v>
          </cell>
          <cell r="B529">
            <v>101536</v>
          </cell>
        </row>
        <row r="530">
          <cell r="A530" t="str">
            <v>COBAT RAEE</v>
          </cell>
          <cell r="B530">
            <v>102006</v>
          </cell>
        </row>
        <row r="531">
          <cell r="A531" t="str">
            <v>COCKTAIL KINGDOM</v>
          </cell>
          <cell r="B531">
            <v>101424</v>
          </cell>
        </row>
        <row r="532">
          <cell r="A532" t="str">
            <v>COCOS-PROMOTIONS GMBH</v>
          </cell>
          <cell r="B532">
            <v>101748</v>
          </cell>
        </row>
        <row r="533">
          <cell r="A533" t="str">
            <v>COGNIFEX HONG KONG LTD.</v>
          </cell>
          <cell r="B533">
            <v>100801</v>
          </cell>
        </row>
        <row r="534">
          <cell r="A534" t="str">
            <v>COGNIFEX HONG KONG LTD.</v>
          </cell>
          <cell r="B534">
            <v>100801</v>
          </cell>
        </row>
        <row r="535">
          <cell r="A535" t="str">
            <v>COGNIFEX HONG KONG LTD.</v>
          </cell>
          <cell r="B535">
            <v>101626</v>
          </cell>
        </row>
        <row r="536">
          <cell r="A536" t="str">
            <v>COLLIERS INTERNATIONAL</v>
          </cell>
          <cell r="B536">
            <v>102121</v>
          </cell>
        </row>
        <row r="537">
          <cell r="A537" t="str">
            <v>COLLOTYPE</v>
          </cell>
          <cell r="B537">
            <v>101434</v>
          </cell>
        </row>
        <row r="538">
          <cell r="A538" t="str">
            <v>COLOMBO SPA</v>
          </cell>
          <cell r="B538">
            <v>100035</v>
          </cell>
        </row>
        <row r="539">
          <cell r="A539" t="str">
            <v>COLOMBO SPA</v>
          </cell>
          <cell r="B539">
            <v>100035</v>
          </cell>
        </row>
        <row r="540">
          <cell r="A540" t="str">
            <v>COLOMBO SPA</v>
          </cell>
          <cell r="B540">
            <v>100035</v>
          </cell>
        </row>
        <row r="541">
          <cell r="A541" t="str">
            <v>DE COMBINATIE VAN FACTORE</v>
          </cell>
          <cell r="B541">
            <v>100330</v>
          </cell>
        </row>
        <row r="542">
          <cell r="A542" t="str">
            <v>DE COMBINATIE VAN FACTORE</v>
          </cell>
          <cell r="B542">
            <v>100330</v>
          </cell>
        </row>
        <row r="543">
          <cell r="A543" t="str">
            <v>DE COMBINATIE VAN FACTORE</v>
          </cell>
          <cell r="B543">
            <v>100330</v>
          </cell>
        </row>
        <row r="544">
          <cell r="A544" t="str">
            <v>COMPACON B.V.</v>
          </cell>
          <cell r="B544">
            <v>102235</v>
          </cell>
        </row>
        <row r="545">
          <cell r="A545" t="str">
            <v>COMPLAN B.V.</v>
          </cell>
          <cell r="B545">
            <v>100451</v>
          </cell>
        </row>
        <row r="546">
          <cell r="A546" t="str">
            <v>COMET FEUERWERK GMBH</v>
          </cell>
          <cell r="B546">
            <v>102178</v>
          </cell>
        </row>
        <row r="547">
          <cell r="A547" t="str">
            <v>CONTAINER CENTRALEN BENEL</v>
          </cell>
          <cell r="B547">
            <v>101040</v>
          </cell>
        </row>
        <row r="548">
          <cell r="A548" t="str">
            <v>CONTAINER &amp; PACKAGING SUP</v>
          </cell>
          <cell r="B548">
            <v>100717</v>
          </cell>
        </row>
        <row r="549">
          <cell r="A549" t="str">
            <v>CONTENT</v>
          </cell>
          <cell r="B549">
            <v>100170</v>
          </cell>
        </row>
        <row r="550">
          <cell r="A550" t="str">
            <v>CONTI TIPOCOLOR S.P.A.</v>
          </cell>
          <cell r="B550">
            <v>100774</v>
          </cell>
        </row>
        <row r="551">
          <cell r="A551" t="str">
            <v>CONTROLLUX</v>
          </cell>
          <cell r="B551">
            <v>100470</v>
          </cell>
        </row>
        <row r="552">
          <cell r="A552" t="str">
            <v>CONTROLLUX</v>
          </cell>
          <cell r="B552">
            <v>100470</v>
          </cell>
        </row>
        <row r="553">
          <cell r="A553" t="str">
            <v>CONTROLLUX</v>
          </cell>
          <cell r="B553">
            <v>100470</v>
          </cell>
        </row>
        <row r="554">
          <cell r="A554" t="str">
            <v>COOLBLUE B.V.</v>
          </cell>
          <cell r="B554">
            <v>101500</v>
          </cell>
        </row>
        <row r="555">
          <cell r="A555" t="str">
            <v>COPEX MARITIME</v>
          </cell>
          <cell r="B555">
            <v>100726</v>
          </cell>
        </row>
        <row r="556">
          <cell r="A556" t="str">
            <v>CORECO INDUSTRIAL SA</v>
          </cell>
          <cell r="B556">
            <v>100383</v>
          </cell>
        </row>
        <row r="557">
          <cell r="A557" t="str">
            <v>CORECO INDUSTRIAL SA</v>
          </cell>
          <cell r="B557">
            <v>100383</v>
          </cell>
        </row>
        <row r="558">
          <cell r="A558" t="str">
            <v>CORECO INDUSTRIAL SA</v>
          </cell>
          <cell r="B558">
            <v>100383</v>
          </cell>
        </row>
        <row r="559">
          <cell r="A559" t="str">
            <v>IMI CORNELIUS SA/NV</v>
          </cell>
          <cell r="B559">
            <v>100912</v>
          </cell>
        </row>
        <row r="560">
          <cell r="A560" t="str">
            <v>IMI CORNELIUS SA/NV</v>
          </cell>
          <cell r="B560">
            <v>100912</v>
          </cell>
        </row>
        <row r="561">
          <cell r="A561" t="str">
            <v>IMI CORNELIUS SA/NV</v>
          </cell>
          <cell r="B561">
            <v>100912</v>
          </cell>
        </row>
        <row r="562">
          <cell r="A562" t="str">
            <v>IMI CORNELIUS DEUTSCHLAND</v>
          </cell>
          <cell r="B562">
            <v>101018</v>
          </cell>
        </row>
        <row r="563">
          <cell r="A563" t="str">
            <v>IMI CORNELIUS DEUTSCHLAND</v>
          </cell>
          <cell r="B563">
            <v>101018</v>
          </cell>
        </row>
        <row r="564">
          <cell r="A564" t="str">
            <v>IMI CORNELIUS DEUTSCHLAND</v>
          </cell>
          <cell r="B564">
            <v>101018</v>
          </cell>
        </row>
        <row r="565">
          <cell r="A565" t="str">
            <v>GRUPPO CORSO</v>
          </cell>
          <cell r="B565">
            <v>101792</v>
          </cell>
        </row>
        <row r="566">
          <cell r="A566" t="str">
            <v>COSCO SOUTH-CHINA</v>
          </cell>
          <cell r="B566">
            <v>101248</v>
          </cell>
        </row>
        <row r="567">
          <cell r="A567" t="str">
            <v>COSCO SOUTH-CHINA</v>
          </cell>
          <cell r="B567">
            <v>101248</v>
          </cell>
        </row>
        <row r="568">
          <cell r="A568" t="str">
            <v>COTTON EKIMA</v>
          </cell>
          <cell r="B568">
            <v>100631</v>
          </cell>
        </row>
        <row r="569">
          <cell r="A569" t="str">
            <v>COTTON EKIMA</v>
          </cell>
          <cell r="B569">
            <v>100631</v>
          </cell>
        </row>
        <row r="570">
          <cell r="A570" t="str">
            <v>COTTON EKIMA</v>
          </cell>
          <cell r="B570">
            <v>100631</v>
          </cell>
        </row>
        <row r="571">
          <cell r="A571" t="str">
            <v>COVERIS RIGID POLSKA (NIE</v>
          </cell>
          <cell r="B571">
            <v>100608</v>
          </cell>
        </row>
        <row r="572">
          <cell r="A572" t="str">
            <v>COVERIS RIGID POLSKA (NIE</v>
          </cell>
          <cell r="B572">
            <v>100608</v>
          </cell>
        </row>
        <row r="573">
          <cell r="A573" t="str">
            <v>COVERIS RIGID POLSKA (NIE</v>
          </cell>
          <cell r="B573">
            <v>100608</v>
          </cell>
        </row>
        <row r="574">
          <cell r="A574" t="str">
            <v>LAURA COX</v>
          </cell>
          <cell r="B574">
            <v>101123</v>
          </cell>
        </row>
        <row r="575">
          <cell r="A575" t="str">
            <v>VICTOR COX</v>
          </cell>
          <cell r="B575">
            <v>101646</v>
          </cell>
        </row>
        <row r="576">
          <cell r="A576" t="str">
            <v>CPA GLOBAL LIMITED</v>
          </cell>
          <cell r="B576">
            <v>102021</v>
          </cell>
        </row>
        <row r="577">
          <cell r="A577" t="str">
            <v>CROWN BENELUX</v>
          </cell>
          <cell r="B577">
            <v>100139</v>
          </cell>
        </row>
        <row r="578">
          <cell r="A578" t="str">
            <v>CROWN BENELUX</v>
          </cell>
          <cell r="B578">
            <v>100139</v>
          </cell>
        </row>
        <row r="579">
          <cell r="A579" t="str">
            <v>CROWN BENELUX</v>
          </cell>
          <cell r="B579">
            <v>100139</v>
          </cell>
        </row>
        <row r="580">
          <cell r="A580" t="str">
            <v>CRISAL - CRISTALARIA AUTO</v>
          </cell>
          <cell r="B580">
            <v>100071</v>
          </cell>
        </row>
        <row r="581">
          <cell r="A581" t="str">
            <v>CRISAL - CRISTALARIA AUTO</v>
          </cell>
          <cell r="B581">
            <v>100071</v>
          </cell>
        </row>
        <row r="582">
          <cell r="A582" t="str">
            <v>CRISAL - CRISTALARIA AUTO</v>
          </cell>
          <cell r="B582">
            <v>100071</v>
          </cell>
        </row>
        <row r="583">
          <cell r="A583" t="str">
            <v>CRAWFORD DEUR B.V.</v>
          </cell>
          <cell r="B583">
            <v>100372</v>
          </cell>
        </row>
        <row r="584">
          <cell r="A584" t="str">
            <v>CREATIVE COOLING GROUP BV</v>
          </cell>
          <cell r="B584">
            <v>102175</v>
          </cell>
        </row>
        <row r="585">
          <cell r="A585" t="str">
            <v>CREYF'S INTERIM</v>
          </cell>
          <cell r="B585">
            <v>100611</v>
          </cell>
        </row>
        <row r="586">
          <cell r="A586" t="str">
            <v>CREANTEC</v>
          </cell>
          <cell r="B586">
            <v>100939</v>
          </cell>
        </row>
        <row r="587">
          <cell r="A587" t="str">
            <v>CREANTEC</v>
          </cell>
          <cell r="B587">
            <v>100939</v>
          </cell>
        </row>
        <row r="588">
          <cell r="A588" t="str">
            <v>CREANTEC</v>
          </cell>
          <cell r="B588">
            <v>100939</v>
          </cell>
        </row>
        <row r="589">
          <cell r="A589" t="str">
            <v>WE ARE CREATION</v>
          </cell>
          <cell r="B589">
            <v>101685</v>
          </cell>
        </row>
        <row r="590">
          <cell r="A590" t="str">
            <v>CRISJOPLAST</v>
          </cell>
          <cell r="B590">
            <v>100671</v>
          </cell>
        </row>
        <row r="591">
          <cell r="A591" t="str">
            <v>LIBBEY HOLLAND</v>
          </cell>
          <cell r="B591">
            <v>100376</v>
          </cell>
        </row>
        <row r="592">
          <cell r="A592" t="str">
            <v>LIBBEY HOLLAND</v>
          </cell>
          <cell r="B592">
            <v>100376</v>
          </cell>
        </row>
        <row r="593">
          <cell r="A593" t="str">
            <v>LIBBEY HOLLAND</v>
          </cell>
          <cell r="B593">
            <v>100376</v>
          </cell>
        </row>
        <row r="594">
          <cell r="A594" t="str">
            <v>CROWN INTERN TRANSPORT BV</v>
          </cell>
          <cell r="B594">
            <v>101039</v>
          </cell>
        </row>
        <row r="595">
          <cell r="A595" t="str">
            <v>CRYSTAL WEARS LTD</v>
          </cell>
          <cell r="B595">
            <v>100900</v>
          </cell>
        </row>
        <row r="596">
          <cell r="A596" t="str">
            <v>CSP</v>
          </cell>
          <cell r="B596">
            <v>100757</v>
          </cell>
        </row>
        <row r="597">
          <cell r="A597" t="str">
            <v>CREATIVE CT B.V.</v>
          </cell>
          <cell r="B597">
            <v>102216</v>
          </cell>
        </row>
        <row r="598">
          <cell r="A598" t="str">
            <v>CULLIGAN</v>
          </cell>
          <cell r="B598">
            <v>100468</v>
          </cell>
        </row>
        <row r="599">
          <cell r="A599" t="str">
            <v>DACHSER TRANSPORT NEDERLA</v>
          </cell>
          <cell r="B599">
            <v>100345</v>
          </cell>
        </row>
        <row r="600">
          <cell r="A600" t="str">
            <v>DACHSER TRANSPORT NEDERLA</v>
          </cell>
          <cell r="B600">
            <v>100345</v>
          </cell>
        </row>
        <row r="601">
          <cell r="A601" t="str">
            <v>DACHSER TRANSPORT NEDERLA</v>
          </cell>
          <cell r="B601">
            <v>100345</v>
          </cell>
        </row>
        <row r="602">
          <cell r="A602" t="str">
            <v>DACHSER TRANSPORT NEDERLA</v>
          </cell>
          <cell r="B602">
            <v>100345</v>
          </cell>
        </row>
        <row r="603">
          <cell r="A603" t="str">
            <v>SC DACHSER ROMANIA SRL</v>
          </cell>
          <cell r="B603">
            <v>101798</v>
          </cell>
        </row>
        <row r="604">
          <cell r="A604" t="str">
            <v>DAKLÉ-EUROPE B.V.</v>
          </cell>
          <cell r="B604">
            <v>100258</v>
          </cell>
        </row>
        <row r="605">
          <cell r="A605" t="str">
            <v>DAMCO (NETHERLANDS) B.V.</v>
          </cell>
          <cell r="B605">
            <v>101043</v>
          </cell>
        </row>
        <row r="606">
          <cell r="A606" t="str">
            <v>DAMCO NETHERLANDS B.V.</v>
          </cell>
          <cell r="B606">
            <v>101242</v>
          </cell>
        </row>
        <row r="607">
          <cell r="A607" t="str">
            <v>DAMCO NETHERLANDS B.V.</v>
          </cell>
          <cell r="B607">
            <v>101242</v>
          </cell>
        </row>
        <row r="608">
          <cell r="A608" t="str">
            <v>DAMCO NETHERLANDS B.V.</v>
          </cell>
          <cell r="B608">
            <v>101041</v>
          </cell>
        </row>
        <row r="609">
          <cell r="A609" t="str">
            <v>DAMCO NETHERLANDS B.V.</v>
          </cell>
          <cell r="B609">
            <v>101041</v>
          </cell>
        </row>
        <row r="610">
          <cell r="A610" t="str">
            <v>DAMCO NETHERLANDS B.V.</v>
          </cell>
          <cell r="B610">
            <v>101041</v>
          </cell>
        </row>
        <row r="611">
          <cell r="A611" t="str">
            <v>DAMCO (NETHERLANDS) B.V.</v>
          </cell>
          <cell r="B611">
            <v>100099</v>
          </cell>
        </row>
        <row r="612">
          <cell r="A612" t="str">
            <v>DAMCO (NETHERLANDS) B.V.</v>
          </cell>
          <cell r="B612">
            <v>100099</v>
          </cell>
        </row>
        <row r="613">
          <cell r="A613" t="str">
            <v>DAMCO (NETHERLANDS) B.V.</v>
          </cell>
          <cell r="B613">
            <v>100099</v>
          </cell>
        </row>
        <row r="614">
          <cell r="A614" t="str">
            <v>DAMCO (NETHERLANDS) B.V.</v>
          </cell>
          <cell r="B614">
            <v>100099</v>
          </cell>
        </row>
        <row r="615">
          <cell r="A615" t="str">
            <v>DAMCO (NETHERLANDS) B.V.</v>
          </cell>
          <cell r="B615">
            <v>100099</v>
          </cell>
        </row>
        <row r="616">
          <cell r="A616" t="str">
            <v>DAPY</v>
          </cell>
          <cell r="B616">
            <v>101340</v>
          </cell>
        </row>
        <row r="617">
          <cell r="A617" t="str">
            <v>DAPY</v>
          </cell>
          <cell r="B617">
            <v>101422</v>
          </cell>
        </row>
        <row r="618">
          <cell r="A618" t="str">
            <v>DATA MAIL</v>
          </cell>
          <cell r="B618">
            <v>100282</v>
          </cell>
        </row>
        <row r="619">
          <cell r="A619" t="str">
            <v>DATA MAIL</v>
          </cell>
          <cell r="B619">
            <v>100282</v>
          </cell>
        </row>
        <row r="620">
          <cell r="A620" t="str">
            <v>DATA MAIL</v>
          </cell>
          <cell r="B620">
            <v>100282</v>
          </cell>
        </row>
        <row r="621">
          <cell r="A621" t="str">
            <v>MEIN-DATENSCHUTZBEAUFTRAG</v>
          </cell>
          <cell r="B621">
            <v>102232</v>
          </cell>
        </row>
        <row r="622">
          <cell r="A622" t="str">
            <v>DAVID LOEBENSTEIN PROMOTI</v>
          </cell>
          <cell r="B622">
            <v>101711</v>
          </cell>
        </row>
        <row r="623">
          <cell r="A623" t="str">
            <v>DAVID LOEBENSTEIN PROMOTI</v>
          </cell>
          <cell r="B623">
            <v>101711</v>
          </cell>
        </row>
        <row r="624">
          <cell r="A624" t="str">
            <v>DE BOSSCHE TAPIJTSCHUUR</v>
          </cell>
          <cell r="B624">
            <v>101752</v>
          </cell>
        </row>
        <row r="625">
          <cell r="A625" t="str">
            <v>DELFTSCHE HUYS 'T</v>
          </cell>
          <cell r="B625">
            <v>100033</v>
          </cell>
        </row>
        <row r="626">
          <cell r="A626" t="str">
            <v>DELFTSCHE HUYS 'T</v>
          </cell>
          <cell r="B626">
            <v>100033</v>
          </cell>
        </row>
        <row r="627">
          <cell r="A627" t="str">
            <v>DELFTSCHE HUYS 'T</v>
          </cell>
          <cell r="B627">
            <v>100033</v>
          </cell>
        </row>
        <row r="628">
          <cell r="A628" t="str">
            <v>DEKKERS VISUAL COMMUNICAT</v>
          </cell>
          <cell r="B628">
            <v>100049</v>
          </cell>
        </row>
        <row r="629">
          <cell r="A629" t="str">
            <v>DEKKERS VISUAL COMMUNICAT</v>
          </cell>
          <cell r="B629">
            <v>100049</v>
          </cell>
        </row>
        <row r="630">
          <cell r="A630" t="str">
            <v>DEKKERS VISUAL COMMUNICAT</v>
          </cell>
          <cell r="B630">
            <v>100049</v>
          </cell>
        </row>
        <row r="631">
          <cell r="A631" t="str">
            <v>DESIGN &amp; BUILD</v>
          </cell>
          <cell r="B631">
            <v>100111</v>
          </cell>
        </row>
        <row r="632">
          <cell r="A632" t="str">
            <v>DESIGN &amp; BUILD</v>
          </cell>
          <cell r="B632">
            <v>100111</v>
          </cell>
        </row>
        <row r="633">
          <cell r="A633" t="str">
            <v>DESIGN &amp; BUILD</v>
          </cell>
          <cell r="B633">
            <v>100111</v>
          </cell>
        </row>
        <row r="634">
          <cell r="A634" t="str">
            <v>DEBLE RELATIEGESCHENKEN</v>
          </cell>
          <cell r="B634">
            <v>101361</v>
          </cell>
        </row>
        <row r="635">
          <cell r="A635" t="str">
            <v>DECK5</v>
          </cell>
          <cell r="B635">
            <v>102151</v>
          </cell>
        </row>
        <row r="636">
          <cell r="A636" t="str">
            <v>AYANO BELGIUM</v>
          </cell>
          <cell r="B636">
            <v>100585</v>
          </cell>
        </row>
        <row r="637">
          <cell r="A637" t="str">
            <v>AYANO BELGIUM</v>
          </cell>
          <cell r="B637">
            <v>100585</v>
          </cell>
        </row>
        <row r="638">
          <cell r="A638" t="str">
            <v>AYANO BELGIUM</v>
          </cell>
          <cell r="B638">
            <v>100585</v>
          </cell>
        </row>
        <row r="639">
          <cell r="A639" t="str">
            <v>AYANO BELGIUM</v>
          </cell>
          <cell r="B639">
            <v>100585</v>
          </cell>
        </row>
        <row r="640">
          <cell r="A640" t="str">
            <v>DECONOVO</v>
          </cell>
          <cell r="B640">
            <v>100669</v>
          </cell>
        </row>
        <row r="641">
          <cell r="A641" t="str">
            <v>DECONOVO</v>
          </cell>
          <cell r="B641">
            <v>100669</v>
          </cell>
        </row>
        <row r="642">
          <cell r="A642" t="str">
            <v>AYANO BELGIUM</v>
          </cell>
          <cell r="B642">
            <v>100594</v>
          </cell>
        </row>
        <row r="643">
          <cell r="A643" t="str">
            <v>AYANO BELGIUM</v>
          </cell>
          <cell r="B643">
            <v>100594</v>
          </cell>
        </row>
        <row r="644">
          <cell r="A644" t="str">
            <v>AYANO BELGIUM</v>
          </cell>
          <cell r="B644">
            <v>100594</v>
          </cell>
        </row>
        <row r="645">
          <cell r="A645" t="str">
            <v>DE HOOGHEI</v>
          </cell>
          <cell r="B645">
            <v>100550</v>
          </cell>
        </row>
        <row r="646">
          <cell r="A646" t="str">
            <v>DEKKERS VISUAL COMMUNICAT</v>
          </cell>
          <cell r="B646">
            <v>102085</v>
          </cell>
        </row>
        <row r="647">
          <cell r="A647" t="str">
            <v>DELL B.V.</v>
          </cell>
          <cell r="B647">
            <v>100281</v>
          </cell>
        </row>
        <row r="648">
          <cell r="A648" t="str">
            <v>NATIONALE NEDERLAND (DELT</v>
          </cell>
          <cell r="B648">
            <v>101121</v>
          </cell>
        </row>
        <row r="649">
          <cell r="A649" t="str">
            <v>DENTA TEKSTIK DIS TICARET</v>
          </cell>
          <cell r="B649">
            <v>101559</v>
          </cell>
        </row>
        <row r="650">
          <cell r="A650" t="str">
            <v>DENKPRODUCTIES</v>
          </cell>
          <cell r="B650">
            <v>102112</v>
          </cell>
        </row>
        <row r="651">
          <cell r="A651" t="str">
            <v>DEPACK</v>
          </cell>
          <cell r="B651">
            <v>101341</v>
          </cell>
        </row>
        <row r="652">
          <cell r="A652" t="str">
            <v>DEPACK</v>
          </cell>
          <cell r="B652">
            <v>101404</v>
          </cell>
        </row>
        <row r="653">
          <cell r="A653" t="str">
            <v>FLEUROP</v>
          </cell>
          <cell r="B653">
            <v>100712</v>
          </cell>
        </row>
        <row r="654">
          <cell r="A654" t="str">
            <v>DESIGNMASTERS</v>
          </cell>
          <cell r="B654">
            <v>100678</v>
          </cell>
        </row>
        <row r="655">
          <cell r="A655" t="str">
            <v>DETA BATTERIJEN B.V.</v>
          </cell>
          <cell r="B655">
            <v>100188</v>
          </cell>
        </row>
        <row r="656">
          <cell r="A656" t="str">
            <v>DEWAREC S.R.O.</v>
          </cell>
          <cell r="B656">
            <v>102050</v>
          </cell>
        </row>
        <row r="657">
          <cell r="A657" t="str">
            <v>D. G. KNITTING COMPANY</v>
          </cell>
          <cell r="B657">
            <v>100789</v>
          </cell>
        </row>
        <row r="658">
          <cell r="A658" t="str">
            <v>DHL FREIGHT B.V.</v>
          </cell>
          <cell r="B658">
            <v>100593</v>
          </cell>
        </row>
        <row r="659">
          <cell r="A659" t="str">
            <v>DHL FREIGHT B.V.</v>
          </cell>
          <cell r="B659">
            <v>100593</v>
          </cell>
        </row>
        <row r="660">
          <cell r="A660" t="str">
            <v>DHL INERN- B.V. ACC.19115</v>
          </cell>
          <cell r="B660">
            <v>100457</v>
          </cell>
        </row>
        <row r="661">
          <cell r="A661" t="str">
            <v>DHL INERN- B.V. ACC.19115</v>
          </cell>
          <cell r="B661">
            <v>100457</v>
          </cell>
        </row>
        <row r="662">
          <cell r="A662" t="str">
            <v>DHL INERN- B.V. ACC.19115</v>
          </cell>
          <cell r="B662">
            <v>100457</v>
          </cell>
        </row>
        <row r="663">
          <cell r="A663" t="str">
            <v>DHL INERN- B.V. ACC.19115</v>
          </cell>
          <cell r="B663">
            <v>100457</v>
          </cell>
        </row>
        <row r="664">
          <cell r="A664" t="str">
            <v>DHL INERN- B.V. ACC.19115</v>
          </cell>
          <cell r="B664">
            <v>100457</v>
          </cell>
        </row>
        <row r="665">
          <cell r="A665" t="str">
            <v>DHL INERN- B.V. ACC.19115</v>
          </cell>
          <cell r="B665">
            <v>100457</v>
          </cell>
        </row>
        <row r="666">
          <cell r="A666" t="str">
            <v>DHL INTERNATIONAL B.V.</v>
          </cell>
          <cell r="B666">
            <v>101399</v>
          </cell>
        </row>
        <row r="667">
          <cell r="A667" t="str">
            <v>DHL INTERNATIONAL B.V.</v>
          </cell>
          <cell r="B667">
            <v>101399</v>
          </cell>
        </row>
        <row r="668">
          <cell r="A668" t="str">
            <v>DHL</v>
          </cell>
          <cell r="B668">
            <v>101046</v>
          </cell>
        </row>
        <row r="669">
          <cell r="A669" t="str">
            <v>DHL</v>
          </cell>
          <cell r="B669">
            <v>101046</v>
          </cell>
        </row>
        <row r="670">
          <cell r="A670" t="str">
            <v>DHL</v>
          </cell>
          <cell r="B670">
            <v>101046</v>
          </cell>
        </row>
        <row r="671">
          <cell r="A671" t="str">
            <v>DHL EXPRESS -DEB.5055462</v>
          </cell>
          <cell r="B671">
            <v>101055</v>
          </cell>
        </row>
        <row r="672">
          <cell r="A672" t="str">
            <v>DHL INTERNATIONAL B.V.</v>
          </cell>
          <cell r="B672">
            <v>101454</v>
          </cell>
        </row>
        <row r="673">
          <cell r="A673" t="str">
            <v>DHL INTERNATIONAL B.V.</v>
          </cell>
          <cell r="B673">
            <v>101454</v>
          </cell>
        </row>
        <row r="674">
          <cell r="A674" t="str">
            <v>DHL INTERNATIONAL B.V.</v>
          </cell>
          <cell r="B674">
            <v>101454</v>
          </cell>
        </row>
        <row r="675">
          <cell r="A675" t="str">
            <v>DHLEXPRESS NETHERLANDS</v>
          </cell>
          <cell r="B675">
            <v>101472</v>
          </cell>
        </row>
        <row r="676">
          <cell r="A676" t="str">
            <v>DHLEXPRESS NETHERLANDS</v>
          </cell>
          <cell r="B676">
            <v>101504</v>
          </cell>
        </row>
        <row r="677">
          <cell r="A677" t="str">
            <v>DHLEXPRESS NETHERLANDS</v>
          </cell>
          <cell r="B677">
            <v>101504</v>
          </cell>
        </row>
        <row r="678">
          <cell r="A678" t="str">
            <v>DHL PARCEL B.V.</v>
          </cell>
          <cell r="B678">
            <v>100195</v>
          </cell>
        </row>
        <row r="679">
          <cell r="A679" t="str">
            <v>DHL PARCEL B.V.</v>
          </cell>
          <cell r="B679">
            <v>100195</v>
          </cell>
        </row>
        <row r="680">
          <cell r="A680" t="str">
            <v>DHL PARCEL B.V.</v>
          </cell>
          <cell r="B680">
            <v>100195</v>
          </cell>
        </row>
        <row r="681">
          <cell r="A681" t="str">
            <v>DHL PARCEL B.V.</v>
          </cell>
          <cell r="B681">
            <v>100195</v>
          </cell>
        </row>
        <row r="682">
          <cell r="A682" t="str">
            <v>DHL PARCEL B.V.</v>
          </cell>
          <cell r="B682">
            <v>100195</v>
          </cell>
        </row>
        <row r="683">
          <cell r="A683" t="str">
            <v>DHL</v>
          </cell>
          <cell r="B683">
            <v>101045</v>
          </cell>
        </row>
        <row r="684">
          <cell r="A684" t="str">
            <v>DHL</v>
          </cell>
          <cell r="B684">
            <v>101045</v>
          </cell>
        </row>
        <row r="685">
          <cell r="A685" t="str">
            <v>DHL</v>
          </cell>
          <cell r="B685">
            <v>101045</v>
          </cell>
        </row>
        <row r="686">
          <cell r="A686" t="str">
            <v>DHL EXPRESS</v>
          </cell>
          <cell r="B686">
            <v>101044</v>
          </cell>
        </row>
        <row r="687">
          <cell r="A687" t="str">
            <v>DHL EXPRESS</v>
          </cell>
          <cell r="B687">
            <v>101044</v>
          </cell>
        </row>
        <row r="688">
          <cell r="A688" t="str">
            <v>DHL INTERN.B.V.  - ACC.96</v>
          </cell>
          <cell r="B688">
            <v>101053</v>
          </cell>
        </row>
        <row r="689">
          <cell r="A689" t="str">
            <v>DHL INTERNATIONAL B.V.</v>
          </cell>
          <cell r="B689">
            <v>101405</v>
          </cell>
        </row>
        <row r="690">
          <cell r="A690" t="str">
            <v>DHL INTERNATIONAL B.V.</v>
          </cell>
          <cell r="B690">
            <v>101405</v>
          </cell>
        </row>
        <row r="691">
          <cell r="A691" t="str">
            <v>DHLINTERN.B.V: - ACC.1920</v>
          </cell>
          <cell r="B691">
            <v>101054</v>
          </cell>
        </row>
        <row r="692">
          <cell r="A692" t="str">
            <v>DHL EXPRESS</v>
          </cell>
          <cell r="B692">
            <v>101583</v>
          </cell>
        </row>
        <row r="693">
          <cell r="A693" t="str">
            <v>DHL EXPRESS</v>
          </cell>
          <cell r="B693">
            <v>101583</v>
          </cell>
        </row>
        <row r="694">
          <cell r="A694" t="str">
            <v>DHL EXPRESS</v>
          </cell>
          <cell r="B694">
            <v>101583</v>
          </cell>
        </row>
        <row r="695">
          <cell r="A695" t="str">
            <v>DHLEXPRESS NETHERLANDS</v>
          </cell>
          <cell r="B695">
            <v>101503</v>
          </cell>
        </row>
        <row r="696">
          <cell r="A696" t="str">
            <v>DHLEXPRESS NETHERLANDS</v>
          </cell>
          <cell r="B696">
            <v>101503</v>
          </cell>
        </row>
        <row r="697">
          <cell r="A697" t="str">
            <v>DHL FREIGHT</v>
          </cell>
          <cell r="B697">
            <v>101523</v>
          </cell>
        </row>
        <row r="698">
          <cell r="A698" t="str">
            <v>DHL FREIGHT</v>
          </cell>
          <cell r="B698">
            <v>101523</v>
          </cell>
        </row>
        <row r="699">
          <cell r="A699" t="str">
            <v>DHL FREIGHT</v>
          </cell>
          <cell r="B699">
            <v>101523</v>
          </cell>
        </row>
        <row r="700">
          <cell r="A700" t="str">
            <v>DIANNE TE MEBEL</v>
          </cell>
          <cell r="B700">
            <v>101625</v>
          </cell>
        </row>
        <row r="701">
          <cell r="A701" t="str">
            <v>DIANNE TE MEBEL</v>
          </cell>
          <cell r="B701">
            <v>101625</v>
          </cell>
        </row>
        <row r="702">
          <cell r="A702" t="str">
            <v>DIAGEO BRANDS BV</v>
          </cell>
          <cell r="B702">
            <v>101367</v>
          </cell>
        </row>
        <row r="703">
          <cell r="A703" t="str">
            <v>DIAGEO SCOTLAND</v>
          </cell>
          <cell r="B703">
            <v>102228</v>
          </cell>
        </row>
        <row r="704">
          <cell r="A704" t="str">
            <v>DIAMOND</v>
          </cell>
          <cell r="B704">
            <v>100641</v>
          </cell>
        </row>
        <row r="705">
          <cell r="A705" t="str">
            <v>DIAMOND</v>
          </cell>
          <cell r="B705">
            <v>100641</v>
          </cell>
        </row>
        <row r="706">
          <cell r="A706" t="str">
            <v>DIGO CREATIVE ENTERPRISE</v>
          </cell>
          <cell r="B706">
            <v>101998</v>
          </cell>
        </row>
        <row r="707">
          <cell r="A707" t="str">
            <v>DIGITRANSFER B.V.</v>
          </cell>
          <cell r="B707">
            <v>102018</v>
          </cell>
        </row>
        <row r="708">
          <cell r="A708" t="str">
            <v>DIGO CREATIVE ENTERPRISE</v>
          </cell>
          <cell r="B708">
            <v>101993</v>
          </cell>
        </row>
        <row r="709">
          <cell r="A709" t="str">
            <v>MARK VAN DIJK</v>
          </cell>
          <cell r="B709">
            <v>101067</v>
          </cell>
        </row>
        <row r="710">
          <cell r="A710" t="str">
            <v>BOB VAN DILLEN</v>
          </cell>
          <cell r="B710">
            <v>101580</v>
          </cell>
        </row>
        <row r="711">
          <cell r="A711" t="str">
            <v>DIMENSYS BUSINESS CONSULT</v>
          </cell>
          <cell r="B711">
            <v>101700</v>
          </cell>
        </row>
        <row r="712">
          <cell r="A712" t="str">
            <v>DIMENSYS BUSINESS CONSULT</v>
          </cell>
          <cell r="B712">
            <v>101700</v>
          </cell>
        </row>
        <row r="713">
          <cell r="A713" t="str">
            <v>DIMARCO</v>
          </cell>
          <cell r="B713">
            <v>100356</v>
          </cell>
        </row>
        <row r="714">
          <cell r="A714" t="str">
            <v>SIETSKE  VAN DEN BRINK</v>
          </cell>
          <cell r="B714">
            <v>101070</v>
          </cell>
        </row>
        <row r="715">
          <cell r="A715" t="str">
            <v>DINAPROM</v>
          </cell>
          <cell r="B715">
            <v>101734</v>
          </cell>
        </row>
        <row r="716">
          <cell r="A716" t="str">
            <v>DINAPROM</v>
          </cell>
          <cell r="B716">
            <v>101734</v>
          </cell>
        </row>
        <row r="717">
          <cell r="A717" t="str">
            <v>DJEEP SAS</v>
          </cell>
          <cell r="B717">
            <v>100680</v>
          </cell>
        </row>
        <row r="718">
          <cell r="A718" t="str">
            <v>DNOVO ICT B.V.</v>
          </cell>
          <cell r="B718">
            <v>102094</v>
          </cell>
        </row>
        <row r="719">
          <cell r="A719" t="str">
            <v>DOC DATA EMEDIA SOLUTIONS</v>
          </cell>
          <cell r="B719">
            <v>100110</v>
          </cell>
        </row>
        <row r="720">
          <cell r="A720" t="str">
            <v>DOC DATA EMEDIA SOLUTIONS</v>
          </cell>
          <cell r="B720">
            <v>100110</v>
          </cell>
        </row>
        <row r="721">
          <cell r="A721" t="str">
            <v>DOC DATA EMEDIA SOLUTIONS</v>
          </cell>
          <cell r="B721">
            <v>100110</v>
          </cell>
        </row>
        <row r="722">
          <cell r="A722" t="str">
            <v>DOCUMENT HOUSE</v>
          </cell>
          <cell r="B722">
            <v>100836</v>
          </cell>
        </row>
        <row r="723">
          <cell r="A723" t="str">
            <v>DOCK14</v>
          </cell>
          <cell r="B723">
            <v>101958</v>
          </cell>
        </row>
        <row r="724">
          <cell r="A724" t="str">
            <v>DOEL APPARELS LTD.</v>
          </cell>
          <cell r="B724">
            <v>100795</v>
          </cell>
        </row>
        <row r="725">
          <cell r="A725" t="str">
            <v>DOEL APPARELS LTD.</v>
          </cell>
          <cell r="B725">
            <v>100795</v>
          </cell>
        </row>
        <row r="726">
          <cell r="A726" t="str">
            <v>DOEL APPARELS LTD.</v>
          </cell>
          <cell r="B726">
            <v>100795</v>
          </cell>
        </row>
        <row r="727">
          <cell r="A727" t="str">
            <v>DOKKUMER VLAGGEN CENTRALE</v>
          </cell>
          <cell r="B727">
            <v>100122</v>
          </cell>
        </row>
        <row r="728">
          <cell r="A728" t="str">
            <v>DOKKUMER VLAGGEN CENTRALE</v>
          </cell>
          <cell r="B728">
            <v>100122</v>
          </cell>
        </row>
        <row r="729">
          <cell r="A729" t="str">
            <v>DOKKUMER VLAGGEN CENTRALE</v>
          </cell>
          <cell r="B729">
            <v>100122</v>
          </cell>
        </row>
        <row r="730">
          <cell r="A730" t="str">
            <v>LIGENTIA FREIGHT &amp; OTHER</v>
          </cell>
          <cell r="B730">
            <v>100547</v>
          </cell>
        </row>
        <row r="731">
          <cell r="A731" t="str">
            <v>ARNAUD DOLLINGER</v>
          </cell>
          <cell r="B731">
            <v>101981</v>
          </cell>
        </row>
        <row r="732">
          <cell r="A732" t="str">
            <v>DOMINION SCREEN &amp; DIGITAL</v>
          </cell>
          <cell r="B732">
            <v>100940</v>
          </cell>
        </row>
        <row r="733">
          <cell r="A733" t="str">
            <v>DOMY</v>
          </cell>
          <cell r="B733">
            <v>101352</v>
          </cell>
        </row>
        <row r="734">
          <cell r="A734" t="str">
            <v>DONGGUAN CITY CHUNTENG IN</v>
          </cell>
          <cell r="B734">
            <v>101150</v>
          </cell>
        </row>
        <row r="735">
          <cell r="A735" t="str">
            <v>DONGEN B.V.</v>
          </cell>
          <cell r="B735">
            <v>100413</v>
          </cell>
        </row>
        <row r="736">
          <cell r="A736" t="str">
            <v>DONGGUAN CITY JINGLI CAN</v>
          </cell>
          <cell r="B736">
            <v>101168</v>
          </cell>
        </row>
        <row r="737">
          <cell r="A737" t="str">
            <v>DE DOPPER</v>
          </cell>
          <cell r="B737">
            <v>101286</v>
          </cell>
        </row>
        <row r="738">
          <cell r="A738" t="str">
            <v>DORRESTEIN TRAINING &amp; ADV</v>
          </cell>
          <cell r="B738">
            <v>101712</v>
          </cell>
        </row>
        <row r="739">
          <cell r="A739" t="str">
            <v>DOWLIS INSPIRED BRANDING</v>
          </cell>
          <cell r="B739">
            <v>100921</v>
          </cell>
        </row>
        <row r="740">
          <cell r="A740" t="str">
            <v>DOWLIS INSPIRED BRANDING</v>
          </cell>
          <cell r="B740">
            <v>100921</v>
          </cell>
        </row>
        <row r="741">
          <cell r="A741" t="str">
            <v>DOWLIS INSPIRED BRANDING</v>
          </cell>
          <cell r="B741">
            <v>100921</v>
          </cell>
        </row>
        <row r="742">
          <cell r="A742" t="str">
            <v>DRE LOMMERS</v>
          </cell>
          <cell r="B742">
            <v>100220</v>
          </cell>
        </row>
        <row r="743">
          <cell r="A743" t="str">
            <v>DRIVER MEDIA</v>
          </cell>
          <cell r="B743">
            <v>100782</v>
          </cell>
        </row>
        <row r="744">
          <cell r="A744" t="str">
            <v>DRUKKERIJSERVICE BOXTEL</v>
          </cell>
          <cell r="B744">
            <v>101118</v>
          </cell>
        </row>
        <row r="745">
          <cell r="A745" t="str">
            <v>DS80 VERPAKKINGSMATERIALE</v>
          </cell>
          <cell r="B745">
            <v>100240</v>
          </cell>
        </row>
        <row r="746">
          <cell r="A746" t="str">
            <v>DSP</v>
          </cell>
          <cell r="B746">
            <v>100639</v>
          </cell>
        </row>
        <row r="747">
          <cell r="A747" t="str">
            <v>DSV ROAD B.V.</v>
          </cell>
          <cell r="B747">
            <v>100086</v>
          </cell>
        </row>
        <row r="748">
          <cell r="A748" t="str">
            <v>DSV ROAD B.V.</v>
          </cell>
          <cell r="B748">
            <v>100086</v>
          </cell>
        </row>
        <row r="749">
          <cell r="A749" t="str">
            <v>DSV ROAD B.V.</v>
          </cell>
          <cell r="B749">
            <v>100086</v>
          </cell>
        </row>
        <row r="750">
          <cell r="A750" t="str">
            <v>DSV ROAD B.V.</v>
          </cell>
          <cell r="B750">
            <v>100086</v>
          </cell>
        </row>
        <row r="751">
          <cell r="A751" t="str">
            <v>DSV ROAD B.V.</v>
          </cell>
          <cell r="B751">
            <v>100086</v>
          </cell>
        </row>
        <row r="752">
          <cell r="A752" t="str">
            <v>DSV ROAD B.V.</v>
          </cell>
          <cell r="B752">
            <v>101243</v>
          </cell>
        </row>
        <row r="753">
          <cell r="A753" t="str">
            <v>DSV ROAD B.V.</v>
          </cell>
          <cell r="B753">
            <v>101243</v>
          </cell>
        </row>
        <row r="754">
          <cell r="A754" t="str">
            <v>DUROBOR S.A</v>
          </cell>
          <cell r="B754">
            <v>100042</v>
          </cell>
        </row>
        <row r="755">
          <cell r="A755" t="str">
            <v>DUROBOR S.A</v>
          </cell>
          <cell r="B755">
            <v>100042</v>
          </cell>
        </row>
        <row r="756">
          <cell r="A756" t="str">
            <v>DUROBOR S.A</v>
          </cell>
          <cell r="B756">
            <v>100042</v>
          </cell>
        </row>
        <row r="757">
          <cell r="A757" t="str">
            <v>DUROBOR S.A</v>
          </cell>
          <cell r="B757">
            <v>100042</v>
          </cell>
        </row>
        <row r="758">
          <cell r="A758" t="str">
            <v>DUTCH CUPS</v>
          </cell>
          <cell r="B758">
            <v>100065</v>
          </cell>
        </row>
        <row r="759">
          <cell r="A759" t="str">
            <v>DUTCH CUPS</v>
          </cell>
          <cell r="B759">
            <v>100065</v>
          </cell>
        </row>
        <row r="760">
          <cell r="A760" t="str">
            <v>DUTCH CUPS</v>
          </cell>
          <cell r="B760">
            <v>100065</v>
          </cell>
        </row>
        <row r="761">
          <cell r="A761" t="str">
            <v>DUDES FACTORY GMBH</v>
          </cell>
          <cell r="B761">
            <v>101940</v>
          </cell>
        </row>
        <row r="762">
          <cell r="A762" t="str">
            <v>THE DUKE HOTEL B.V.</v>
          </cell>
          <cell r="B762">
            <v>101648</v>
          </cell>
        </row>
        <row r="763">
          <cell r="A763" t="str">
            <v>DEN &amp; BRADSTREET BV</v>
          </cell>
          <cell r="B763">
            <v>100790</v>
          </cell>
        </row>
        <row r="764">
          <cell r="A764" t="str">
            <v>DUN AND BRADSTRRET BV</v>
          </cell>
          <cell r="B764">
            <v>101072</v>
          </cell>
        </row>
        <row r="765">
          <cell r="A765" t="str">
            <v>ONTWERPBUREAU DUNES</v>
          </cell>
          <cell r="B765">
            <v>102177</v>
          </cell>
        </row>
        <row r="766">
          <cell r="A766" t="str">
            <v>DURERO PACKAGING</v>
          </cell>
          <cell r="B766">
            <v>100756</v>
          </cell>
        </row>
        <row r="767">
          <cell r="A767" t="str">
            <v>DUTCH DESIGN HOTEL ARTEMI</v>
          </cell>
          <cell r="B767">
            <v>101113</v>
          </cell>
        </row>
        <row r="768">
          <cell r="A768" t="str">
            <v>DW CONSULTANCY (LONDON) L</v>
          </cell>
          <cell r="B768">
            <v>101873</v>
          </cell>
        </row>
        <row r="769">
          <cell r="A769" t="str">
            <v>DYNAMIC MERCHANDISE</v>
          </cell>
          <cell r="B769">
            <v>100181</v>
          </cell>
        </row>
        <row r="770">
          <cell r="A770" t="str">
            <v>DYNAMIC MERCHANDISE</v>
          </cell>
          <cell r="B770">
            <v>100181</v>
          </cell>
        </row>
        <row r="771">
          <cell r="A771" t="str">
            <v>DYNAMIC MERCHANDISE</v>
          </cell>
          <cell r="B771">
            <v>100181</v>
          </cell>
        </row>
        <row r="772">
          <cell r="A772" t="str">
            <v>E79 B.V.</v>
          </cell>
          <cell r="B772">
            <v>101944</v>
          </cell>
        </row>
        <row r="773">
          <cell r="A773" t="str">
            <v>EASY WALK</v>
          </cell>
          <cell r="B773">
            <v>100634</v>
          </cell>
        </row>
        <row r="774">
          <cell r="A774" t="str">
            <v>EAGLE GLOBAL LOGISTICS (H</v>
          </cell>
          <cell r="B774">
            <v>100131</v>
          </cell>
        </row>
        <row r="775">
          <cell r="A775" t="str">
            <v>EAGLE GLOBAL LOGISTICS (H</v>
          </cell>
          <cell r="B775">
            <v>100131</v>
          </cell>
        </row>
        <row r="776">
          <cell r="A776" t="str">
            <v>EAGLE GLOBAL LOGISTICS (H</v>
          </cell>
          <cell r="B776">
            <v>100131</v>
          </cell>
        </row>
        <row r="777">
          <cell r="A777" t="str">
            <v>EASYRENT AUTOVERHUUR</v>
          </cell>
          <cell r="B777">
            <v>101575</v>
          </cell>
        </row>
        <row r="778">
          <cell r="A778" t="str">
            <v>EASYRENT</v>
          </cell>
          <cell r="B778">
            <v>101567</v>
          </cell>
        </row>
        <row r="779">
          <cell r="A779" t="str">
            <v>EASYRENT SHORTLEASE</v>
          </cell>
          <cell r="B779">
            <v>101574</v>
          </cell>
        </row>
        <row r="780">
          <cell r="A780" t="str">
            <v>EASTERN PROSPER</v>
          </cell>
          <cell r="B780">
            <v>100945</v>
          </cell>
        </row>
        <row r="781">
          <cell r="A781" t="str">
            <v>EASTRISE TEXTILES LTD</v>
          </cell>
          <cell r="B781">
            <v>101388</v>
          </cell>
        </row>
        <row r="782">
          <cell r="A782" t="str">
            <v>EASYLOG SERVICOS</v>
          </cell>
          <cell r="B782">
            <v>100161</v>
          </cell>
        </row>
        <row r="783">
          <cell r="A783" t="str">
            <v>EASYLOG SERVICOS</v>
          </cell>
          <cell r="B783">
            <v>100161</v>
          </cell>
        </row>
        <row r="784">
          <cell r="A784" t="str">
            <v>EASYLOG SERVICOS</v>
          </cell>
          <cell r="B784">
            <v>100161</v>
          </cell>
        </row>
        <row r="785">
          <cell r="A785" t="str">
            <v>EBLINC</v>
          </cell>
          <cell r="B785">
            <v>101213</v>
          </cell>
        </row>
        <row r="786">
          <cell r="A786" t="str">
            <v>INT. EXP. BEDRIJF EBREX B</v>
          </cell>
          <cell r="B786">
            <v>100326</v>
          </cell>
        </row>
        <row r="787">
          <cell r="A787" t="str">
            <v>ECOCUP DISTRIBUTION</v>
          </cell>
          <cell r="B787">
            <v>102183</v>
          </cell>
        </row>
        <row r="788">
          <cell r="A788" t="str">
            <v>ECOVADIS SAS</v>
          </cell>
          <cell r="B788">
            <v>101184</v>
          </cell>
        </row>
        <row r="789">
          <cell r="A789" t="str">
            <v>ECOVADIS SAS</v>
          </cell>
          <cell r="B789">
            <v>101184</v>
          </cell>
        </row>
        <row r="790">
          <cell r="A790" t="str">
            <v>ECOVADIS SAS</v>
          </cell>
          <cell r="B790">
            <v>101184</v>
          </cell>
        </row>
        <row r="791">
          <cell r="A791" t="str">
            <v>ASOCIATIA ECOTIC</v>
          </cell>
          <cell r="B791">
            <v>102032</v>
          </cell>
        </row>
        <row r="792">
          <cell r="A792" t="str">
            <v>ERCRON</v>
          </cell>
          <cell r="B792">
            <v>100212</v>
          </cell>
        </row>
        <row r="793">
          <cell r="A793" t="str">
            <v>EDEN SPRINGS NEDERLAND</v>
          </cell>
          <cell r="B793">
            <v>100890</v>
          </cell>
        </row>
        <row r="794">
          <cell r="A794" t="str">
            <v>EDIS S.P.A.</v>
          </cell>
          <cell r="B794">
            <v>101553</v>
          </cell>
        </row>
        <row r="795">
          <cell r="A795" t="str">
            <v>EDIS BV</v>
          </cell>
          <cell r="B795">
            <v>101819</v>
          </cell>
        </row>
        <row r="796">
          <cell r="A796" t="str">
            <v>EFFICOLD SA</v>
          </cell>
          <cell r="B796">
            <v>101491</v>
          </cell>
        </row>
        <row r="797">
          <cell r="A797" t="str">
            <v>EFFICOLD SA</v>
          </cell>
          <cell r="B797">
            <v>101491</v>
          </cell>
        </row>
        <row r="798">
          <cell r="A798" t="str">
            <v>EFINE TECHNOLOGY LIMITED</v>
          </cell>
          <cell r="B798">
            <v>101408</v>
          </cell>
        </row>
        <row r="799">
          <cell r="A799" t="str">
            <v>DE EFTELING B.V.</v>
          </cell>
          <cell r="B799">
            <v>102135</v>
          </cell>
        </row>
        <row r="800">
          <cell r="A800" t="str">
            <v>EIMSKIP BELGIUM N.V.</v>
          </cell>
          <cell r="B800">
            <v>100381</v>
          </cell>
        </row>
        <row r="801">
          <cell r="A801" t="str">
            <v>ELECTRÃO</v>
          </cell>
          <cell r="B801">
            <v>102173</v>
          </cell>
        </row>
        <row r="802">
          <cell r="A802" t="str">
            <v>ELECTRÃO</v>
          </cell>
          <cell r="B802">
            <v>102173</v>
          </cell>
        </row>
        <row r="803">
          <cell r="A803" t="str">
            <v>ELIPSLIFE</v>
          </cell>
          <cell r="B803">
            <v>101237</v>
          </cell>
        </row>
        <row r="804">
          <cell r="A804" t="str">
            <v>VAN ELK NIET GEBRUIKEN</v>
          </cell>
          <cell r="B804">
            <v>100406</v>
          </cell>
        </row>
        <row r="805">
          <cell r="A805" t="str">
            <v>EMP GRAFIMEDIA</v>
          </cell>
          <cell r="B805">
            <v>100796</v>
          </cell>
        </row>
        <row r="806">
          <cell r="A806" t="str">
            <v>ENGLEBERT GEBAKATELIER</v>
          </cell>
          <cell r="B806">
            <v>100129</v>
          </cell>
        </row>
        <row r="807">
          <cell r="A807" t="str">
            <v>ENGLEBERT GEBAKATELIER</v>
          </cell>
          <cell r="B807">
            <v>100129</v>
          </cell>
        </row>
        <row r="808">
          <cell r="A808" t="str">
            <v>ENGLEBERT GEBAKATELIER</v>
          </cell>
          <cell r="B808">
            <v>100129</v>
          </cell>
        </row>
        <row r="809">
          <cell r="A809" t="str">
            <v>ENECO ZAKELIJK B.V.</v>
          </cell>
          <cell r="B809">
            <v>101540</v>
          </cell>
        </row>
        <row r="810">
          <cell r="A810" t="str">
            <v>ENEXIS NETBEHEER B.V.</v>
          </cell>
          <cell r="B810">
            <v>101538</v>
          </cell>
        </row>
        <row r="811">
          <cell r="A811" t="str">
            <v>ENTECH EUROPE BV</v>
          </cell>
          <cell r="B811">
            <v>100431</v>
          </cell>
        </row>
        <row r="812">
          <cell r="A812" t="str">
            <v>ENTECH EUROPE BV</v>
          </cell>
          <cell r="B812">
            <v>100431</v>
          </cell>
        </row>
        <row r="813">
          <cell r="A813" t="str">
            <v>ENTECH EUROPE BV</v>
          </cell>
          <cell r="B813">
            <v>100431</v>
          </cell>
        </row>
        <row r="814">
          <cell r="A814" t="str">
            <v>ENTECH EUROPE BV</v>
          </cell>
          <cell r="B814">
            <v>100431</v>
          </cell>
        </row>
        <row r="815">
          <cell r="A815" t="str">
            <v>ENZYME OVERSEAS PVT LTD</v>
          </cell>
          <cell r="B815">
            <v>101920</v>
          </cell>
        </row>
        <row r="816">
          <cell r="A816" t="str">
            <v>EPC</v>
          </cell>
          <cell r="B816">
            <v>101135</v>
          </cell>
        </row>
        <row r="817">
          <cell r="A817" t="str">
            <v>ERA ELEKTRO RECYCLING AUS</v>
          </cell>
          <cell r="B817">
            <v>102041</v>
          </cell>
        </row>
        <row r="818">
          <cell r="A818" t="str">
            <v>ERKENS DRANKENHANDEL</v>
          </cell>
          <cell r="B818">
            <v>100839</v>
          </cell>
        </row>
        <row r="819">
          <cell r="A819" t="str">
            <v>ESCREARE</v>
          </cell>
          <cell r="B819">
            <v>100295</v>
          </cell>
        </row>
        <row r="820">
          <cell r="A820" t="str">
            <v>ESENS DESIGN</v>
          </cell>
          <cell r="B820">
            <v>101421</v>
          </cell>
        </row>
        <row r="821">
          <cell r="A821" t="str">
            <v>ESFANI - CONFECCOES, LDA</v>
          </cell>
          <cell r="B821">
            <v>100825</v>
          </cell>
        </row>
        <row r="822">
          <cell r="A822" t="str">
            <v>ESKESEN A/S</v>
          </cell>
          <cell r="B822">
            <v>100408</v>
          </cell>
        </row>
        <row r="823">
          <cell r="A823" t="str">
            <v>ESTEE</v>
          </cell>
          <cell r="B823">
            <v>101682</v>
          </cell>
        </row>
        <row r="824">
          <cell r="A824" t="str">
            <v>ETIK DIS TICARET VE PAZAR</v>
          </cell>
          <cell r="B824">
            <v>100422</v>
          </cell>
        </row>
        <row r="825">
          <cell r="A825" t="str">
            <v>ETIKETTENKONING.NL</v>
          </cell>
          <cell r="B825">
            <v>101448</v>
          </cell>
        </row>
        <row r="826">
          <cell r="A826" t="str">
            <v>ETIKETTENKONING.NL</v>
          </cell>
          <cell r="B826">
            <v>101448</v>
          </cell>
        </row>
        <row r="827">
          <cell r="A827" t="str">
            <v>ETIKETTENKONING.NL</v>
          </cell>
          <cell r="B827">
            <v>101448</v>
          </cell>
        </row>
        <row r="828">
          <cell r="A828" t="str">
            <v>EUROPCAR DEN BOSCH</v>
          </cell>
          <cell r="B828">
            <v>101125</v>
          </cell>
        </row>
        <row r="829">
          <cell r="A829" t="str">
            <v>EUROSTYLE LTD.</v>
          </cell>
          <cell r="B829">
            <v>101638</v>
          </cell>
        </row>
        <row r="830">
          <cell r="A830" t="str">
            <v>EURO EVENTS</v>
          </cell>
          <cell r="B830">
            <v>100928</v>
          </cell>
        </row>
        <row r="831">
          <cell r="A831" t="str">
            <v>EURO BAG (FIVE STARS COLL</v>
          </cell>
          <cell r="B831">
            <v>100165</v>
          </cell>
        </row>
        <row r="832">
          <cell r="A832" t="str">
            <v>EURO BAG (FIVE STARS COLL</v>
          </cell>
          <cell r="B832">
            <v>100165</v>
          </cell>
        </row>
        <row r="833">
          <cell r="A833" t="str">
            <v>EURO BAG (FIVE STARS COLL</v>
          </cell>
          <cell r="B833">
            <v>100165</v>
          </cell>
        </row>
        <row r="834">
          <cell r="A834" t="str">
            <v>EVERBRITE EUROPE DESIGN C</v>
          </cell>
          <cell r="B834">
            <v>100052</v>
          </cell>
        </row>
        <row r="835">
          <cell r="A835" t="str">
            <v>EVERBRITE EUROPE DESIGN C</v>
          </cell>
          <cell r="B835">
            <v>100052</v>
          </cell>
        </row>
        <row r="836">
          <cell r="A836" t="str">
            <v>EVERBRITE EUROPE DESIGN C</v>
          </cell>
          <cell r="B836">
            <v>100052</v>
          </cell>
        </row>
        <row r="837">
          <cell r="A837" t="str">
            <v>EV-BOX B.V.</v>
          </cell>
          <cell r="B837">
            <v>101577</v>
          </cell>
        </row>
        <row r="838">
          <cell r="A838" t="str">
            <v>EVER-GROWING ENTERPRISE C</v>
          </cell>
          <cell r="B838">
            <v>101166</v>
          </cell>
        </row>
        <row r="839">
          <cell r="A839" t="str">
            <v>EVO VERENIGING</v>
          </cell>
          <cell r="B839">
            <v>100913</v>
          </cell>
        </row>
        <row r="840">
          <cell r="A840" t="str">
            <v>ELECTRO WORLD WAALWIJK</v>
          </cell>
          <cell r="B840">
            <v>101632</v>
          </cell>
        </row>
        <row r="841">
          <cell r="A841" t="str">
            <v>HEINEKEN EXPERIENCE</v>
          </cell>
          <cell r="B841">
            <v>101442</v>
          </cell>
        </row>
        <row r="842">
          <cell r="A842" t="str">
            <v>HEINEKEN EXPERIENCE</v>
          </cell>
          <cell r="B842">
            <v>101442</v>
          </cell>
        </row>
        <row r="843">
          <cell r="A843" t="str">
            <v>EXPEDITORS INTERNATIONAL</v>
          </cell>
          <cell r="B843">
            <v>100841</v>
          </cell>
        </row>
        <row r="844">
          <cell r="A844" t="str">
            <v>EXPENSE REDUCTION ANALYST</v>
          </cell>
          <cell r="B844">
            <v>101445</v>
          </cell>
        </row>
        <row r="845">
          <cell r="A845" t="str">
            <v>EXTERNALL</v>
          </cell>
          <cell r="B845">
            <v>100227</v>
          </cell>
        </row>
        <row r="846">
          <cell r="A846" t="str">
            <v>EYECATCHER BV</v>
          </cell>
          <cell r="B846">
            <v>101330</v>
          </cell>
        </row>
        <row r="847">
          <cell r="A847" t="str">
            <v>FABER AMSTERDAM B.V.</v>
          </cell>
          <cell r="B847">
            <v>100045</v>
          </cell>
        </row>
        <row r="848">
          <cell r="A848" t="str">
            <v>FABER AMSTERDAM B.V.</v>
          </cell>
          <cell r="B848">
            <v>100045</v>
          </cell>
        </row>
        <row r="849">
          <cell r="A849" t="str">
            <v>FABER AMSTERDAM B.V.</v>
          </cell>
          <cell r="B849">
            <v>100045</v>
          </cell>
        </row>
        <row r="850">
          <cell r="A850" t="str">
            <v>FABEREXPOSIZE</v>
          </cell>
          <cell r="B850">
            <v>101754</v>
          </cell>
        </row>
        <row r="851">
          <cell r="A851" t="str">
            <v>FABEREXPOSIZE</v>
          </cell>
          <cell r="B851">
            <v>101754</v>
          </cell>
        </row>
        <row r="852">
          <cell r="A852" t="str">
            <v>FAHNEN HEROLD</v>
          </cell>
          <cell r="B852">
            <v>101851</v>
          </cell>
        </row>
        <row r="853">
          <cell r="A853" t="str">
            <v>FAIR &amp; CO C.V.</v>
          </cell>
          <cell r="B853">
            <v>101096</v>
          </cell>
        </row>
        <row r="854">
          <cell r="A854" t="str">
            <v>FAIR &amp; CO C.V.</v>
          </cell>
          <cell r="B854">
            <v>101096</v>
          </cell>
        </row>
        <row r="855">
          <cell r="A855" t="str">
            <v>FAIR &amp; CO C.V.</v>
          </cell>
          <cell r="B855">
            <v>101096</v>
          </cell>
        </row>
        <row r="856">
          <cell r="A856" t="str">
            <v>FAKHRUDDIN TEXTILE MILLS</v>
          </cell>
          <cell r="B856">
            <v>100787</v>
          </cell>
        </row>
        <row r="857">
          <cell r="A857" t="str">
            <v>FARSEEING KNIT COMPOSITE</v>
          </cell>
          <cell r="B857">
            <v>101328</v>
          </cell>
        </row>
        <row r="858">
          <cell r="A858" t="str">
            <v>FARRAH INTERNATIONAL GROU</v>
          </cell>
          <cell r="B858">
            <v>100686</v>
          </cell>
        </row>
        <row r="859">
          <cell r="A859" t="str">
            <v>FARRAH INTERNATIONAL GROU</v>
          </cell>
          <cell r="B859">
            <v>100686</v>
          </cell>
        </row>
        <row r="860">
          <cell r="A860" t="str">
            <v>FAST FORWARD FREIGHT B.V.</v>
          </cell>
          <cell r="B860">
            <v>101303</v>
          </cell>
        </row>
        <row r="861">
          <cell r="A861" t="str">
            <v>FAST FORWARD FREIGHT B.V.</v>
          </cell>
          <cell r="B861">
            <v>101303</v>
          </cell>
        </row>
        <row r="862">
          <cell r="A862" t="str">
            <v>FAST FORWARD FREIGHT B.V.</v>
          </cell>
          <cell r="B862">
            <v>101303</v>
          </cell>
        </row>
        <row r="863">
          <cell r="A863" t="str">
            <v>HET FINANCIEELE DAGBLAD</v>
          </cell>
          <cell r="B863">
            <v>101736</v>
          </cell>
        </row>
        <row r="864">
          <cell r="A864" t="str">
            <v>LE FERMOIR S.A.</v>
          </cell>
          <cell r="B864">
            <v>100144</v>
          </cell>
        </row>
        <row r="865">
          <cell r="A865" t="str">
            <v>LE FERMOIR S.A.</v>
          </cell>
          <cell r="B865">
            <v>100144</v>
          </cell>
        </row>
        <row r="866">
          <cell r="A866" t="str">
            <v>FEDERAL EXPRESS EUROPE IN</v>
          </cell>
          <cell r="B866">
            <v>100386</v>
          </cell>
        </row>
        <row r="867">
          <cell r="A867" t="str">
            <v>FEDERAL EXPRESS EUROPE IN</v>
          </cell>
          <cell r="B867">
            <v>100386</v>
          </cell>
        </row>
        <row r="868">
          <cell r="A868" t="str">
            <v>FEDEX EXPRESS NETHERLANDS</v>
          </cell>
          <cell r="B868">
            <v>101244</v>
          </cell>
        </row>
        <row r="869">
          <cell r="A869" t="str">
            <v>FEUERSTEIN GMBH</v>
          </cell>
          <cell r="B869">
            <v>101209</v>
          </cell>
        </row>
        <row r="870">
          <cell r="A870" t="str">
            <v>F&amp;F VERPAKKINGEN</v>
          </cell>
          <cell r="B870">
            <v>101300</v>
          </cell>
        </row>
        <row r="871">
          <cell r="A871" t="str">
            <v>FIORI PAOLO SRL</v>
          </cell>
          <cell r="B871">
            <v>100118</v>
          </cell>
        </row>
        <row r="872">
          <cell r="A872" t="str">
            <v>FIORI PAOLO SRL</v>
          </cell>
          <cell r="B872">
            <v>100118</v>
          </cell>
        </row>
        <row r="873">
          <cell r="A873" t="str">
            <v>FIORI PAOLO SRL</v>
          </cell>
          <cell r="B873">
            <v>100118</v>
          </cell>
        </row>
        <row r="874">
          <cell r="A874" t="str">
            <v>FIBERGLO LICHTRECLAME</v>
          </cell>
          <cell r="B874">
            <v>100432</v>
          </cell>
        </row>
        <row r="875">
          <cell r="A875" t="str">
            <v>FIBERGLO LICHTRECLAME</v>
          </cell>
          <cell r="B875">
            <v>100432</v>
          </cell>
        </row>
        <row r="876">
          <cell r="A876" t="str">
            <v>FIBERGLO LICHTRECLAME</v>
          </cell>
          <cell r="B876">
            <v>100432</v>
          </cell>
        </row>
        <row r="877">
          <cell r="A877" t="str">
            <v>FIEGE LOGISTIK STIFTUNG &amp;</v>
          </cell>
          <cell r="B877">
            <v>101556</v>
          </cell>
        </row>
        <row r="878">
          <cell r="A878" t="str">
            <v>DE FIETSFABRIEK</v>
          </cell>
          <cell r="B878">
            <v>101028</v>
          </cell>
        </row>
        <row r="879">
          <cell r="A879" t="str">
            <v>DE FIETSFABRIEK</v>
          </cell>
          <cell r="B879">
            <v>101028</v>
          </cell>
        </row>
        <row r="880">
          <cell r="A880" t="str">
            <v>DE FIETSFABRIEK</v>
          </cell>
          <cell r="B880">
            <v>101028</v>
          </cell>
        </row>
        <row r="881">
          <cell r="A881" t="str">
            <v>FINANZAMT KLEVE</v>
          </cell>
          <cell r="B881">
            <v>101516</v>
          </cell>
        </row>
        <row r="882">
          <cell r="A882" t="str">
            <v>FINC ACCOUNTANTS B.V.</v>
          </cell>
          <cell r="B882">
            <v>101914</v>
          </cell>
        </row>
        <row r="883">
          <cell r="A883" t="str">
            <v>FINE WILL INDUSTRIAL LTD.</v>
          </cell>
          <cell r="B883">
            <v>100933</v>
          </cell>
        </row>
        <row r="884">
          <cell r="A884" t="str">
            <v>FIRST HERITAGE BRANDS</v>
          </cell>
          <cell r="B884">
            <v>101956</v>
          </cell>
        </row>
        <row r="885">
          <cell r="A885" t="str">
            <v>FISCAAL UP/TO DATE</v>
          </cell>
          <cell r="B885">
            <v>100175</v>
          </cell>
        </row>
        <row r="886">
          <cell r="A886" t="str">
            <v>FISCAAL UP/TO DATE</v>
          </cell>
          <cell r="B886">
            <v>100175</v>
          </cell>
        </row>
        <row r="887">
          <cell r="A887" t="str">
            <v>FISHPOND LTD</v>
          </cell>
          <cell r="B887">
            <v>100615</v>
          </cell>
        </row>
        <row r="888">
          <cell r="A888" t="str">
            <v>FITT-RECREATIE B.V.</v>
          </cell>
          <cell r="B888">
            <v>102115</v>
          </cell>
        </row>
        <row r="889">
          <cell r="A889" t="str">
            <v>FIVE THOUSAND FORMS, INC.</v>
          </cell>
          <cell r="B889">
            <v>101949</v>
          </cell>
        </row>
        <row r="890">
          <cell r="A890" t="str">
            <v>FIVE THOUSAND FORMS, INC.</v>
          </cell>
          <cell r="B890">
            <v>101949</v>
          </cell>
        </row>
        <row r="891">
          <cell r="A891" t="str">
            <v>FLATSCREEN PRODUCTS</v>
          </cell>
          <cell r="B891">
            <v>100687</v>
          </cell>
        </row>
        <row r="892">
          <cell r="A892" t="str">
            <v>FLAMANT NV</v>
          </cell>
          <cell r="B892">
            <v>101641</v>
          </cell>
        </row>
        <row r="893">
          <cell r="A893" t="str">
            <v>FLAMINGO PRODUCTS</v>
          </cell>
          <cell r="B893">
            <v>100487</v>
          </cell>
        </row>
        <row r="894">
          <cell r="A894" t="str">
            <v>FLEXIS ADVIES</v>
          </cell>
          <cell r="B894">
            <v>101080</v>
          </cell>
        </row>
        <row r="895">
          <cell r="A895" t="str">
            <v>FLEUROP</v>
          </cell>
          <cell r="B895">
            <v>101132</v>
          </cell>
        </row>
        <row r="896">
          <cell r="A896" t="str">
            <v>FLEUROP INTERFLORA</v>
          </cell>
          <cell r="B896">
            <v>100792</v>
          </cell>
        </row>
        <row r="897">
          <cell r="A897" t="str">
            <v>FLEUROP BESTEL SERVICE</v>
          </cell>
          <cell r="B897">
            <v>100222</v>
          </cell>
        </row>
        <row r="898">
          <cell r="A898" t="str">
            <v>FLEURDIRECT</v>
          </cell>
          <cell r="B898">
            <v>102049</v>
          </cell>
        </row>
        <row r="899">
          <cell r="A899" t="str">
            <v>FLEXTARS B.V.</v>
          </cell>
          <cell r="B899">
            <v>101658</v>
          </cell>
        </row>
        <row r="900">
          <cell r="A900" t="str">
            <v>FLEXTARS B.V.</v>
          </cell>
          <cell r="B900">
            <v>101658</v>
          </cell>
        </row>
        <row r="901">
          <cell r="A901" t="str">
            <v>FORBAN'S REPUBLIC LTD</v>
          </cell>
          <cell r="B901">
            <v>100740</v>
          </cell>
        </row>
        <row r="902">
          <cell r="A902" t="str">
            <v>FOX PRODUCTIONS</v>
          </cell>
          <cell r="B902">
            <v>100053</v>
          </cell>
        </row>
        <row r="903">
          <cell r="A903" t="str">
            <v>FOX PRODUCTIONS</v>
          </cell>
          <cell r="B903">
            <v>100053</v>
          </cell>
        </row>
        <row r="904">
          <cell r="A904" t="str">
            <v>FOX PRODUCTIONS</v>
          </cell>
          <cell r="B904">
            <v>100053</v>
          </cell>
        </row>
        <row r="905">
          <cell r="A905" t="str">
            <v>FORMES &amp; SCULPTURES</v>
          </cell>
          <cell r="B905">
            <v>100104</v>
          </cell>
        </row>
        <row r="906">
          <cell r="A906" t="str">
            <v>FORMES &amp; SCULPTURES</v>
          </cell>
          <cell r="B906">
            <v>100104</v>
          </cell>
        </row>
        <row r="907">
          <cell r="A907" t="str">
            <v>FORMES &amp; SCULPTURES</v>
          </cell>
          <cell r="B907">
            <v>100104</v>
          </cell>
        </row>
        <row r="908">
          <cell r="A908" t="str">
            <v>FOSSIL GMBH</v>
          </cell>
          <cell r="B908">
            <v>100151</v>
          </cell>
        </row>
        <row r="909">
          <cell r="A909" t="str">
            <v>FOSSIL GMBH</v>
          </cell>
          <cell r="B909">
            <v>100151</v>
          </cell>
        </row>
        <row r="910">
          <cell r="A910" t="str">
            <v>FOSSIL GMBH</v>
          </cell>
          <cell r="B910">
            <v>100151</v>
          </cell>
        </row>
        <row r="911">
          <cell r="A911" t="str">
            <v>FORTUNE TRANSPORTATION CO</v>
          </cell>
          <cell r="B911">
            <v>101701</v>
          </cell>
        </row>
        <row r="912">
          <cell r="A912" t="str">
            <v>FORTUNE FACTORY B.V.</v>
          </cell>
          <cell r="B912">
            <v>101667</v>
          </cell>
        </row>
        <row r="913">
          <cell r="A913" t="str">
            <v>FOTO KONIJNENBERG B.V.</v>
          </cell>
          <cell r="B913">
            <v>100525</v>
          </cell>
        </row>
        <row r="914">
          <cell r="A914" t="str">
            <v>FOTA ADVENTURES LTD</v>
          </cell>
          <cell r="B914">
            <v>101991</v>
          </cell>
        </row>
        <row r="915">
          <cell r="A915" t="str">
            <v>FOTA ADVENTURES LTD</v>
          </cell>
          <cell r="B915">
            <v>101991</v>
          </cell>
        </row>
        <row r="916">
          <cell r="A916" t="str">
            <v>FOTAB BV</v>
          </cell>
          <cell r="B916">
            <v>100638</v>
          </cell>
        </row>
        <row r="917">
          <cell r="A917" t="str">
            <v>FOTAB BV</v>
          </cell>
          <cell r="B917">
            <v>100638</v>
          </cell>
        </row>
        <row r="918">
          <cell r="A918" t="str">
            <v>FOTAB BV</v>
          </cell>
          <cell r="B918">
            <v>100638</v>
          </cell>
        </row>
        <row r="919">
          <cell r="A919" t="str">
            <v>FOUR STARS S.R.L.</v>
          </cell>
          <cell r="B919">
            <v>102091</v>
          </cell>
        </row>
        <row r="920">
          <cell r="A920" t="str">
            <v>FRIGOGLASS LIMITED - WEST</v>
          </cell>
          <cell r="B920">
            <v>100072</v>
          </cell>
        </row>
        <row r="921">
          <cell r="A921" t="str">
            <v>FRAMA NEDERLAND B.V.</v>
          </cell>
          <cell r="B921">
            <v>100766</v>
          </cell>
        </row>
        <row r="922">
          <cell r="A922" t="str">
            <v>FRAMA NEDERLAND B.V.</v>
          </cell>
          <cell r="B922">
            <v>100766</v>
          </cell>
        </row>
        <row r="923">
          <cell r="A923" t="str">
            <v>FRAMA NEDERLAND B.V.</v>
          </cell>
          <cell r="B923">
            <v>100766</v>
          </cell>
        </row>
        <row r="924">
          <cell r="A924" t="str">
            <v>FRANK'S SECURITY SERVICES</v>
          </cell>
          <cell r="B924">
            <v>100192</v>
          </cell>
        </row>
        <row r="925">
          <cell r="A925" t="str">
            <v>FRANKWATCHING BV</v>
          </cell>
          <cell r="B925">
            <v>102157</v>
          </cell>
        </row>
        <row r="926">
          <cell r="A926" t="str">
            <v>FRANKLIN HEILIJGERS</v>
          </cell>
          <cell r="B926">
            <v>102118</v>
          </cell>
        </row>
        <row r="927">
          <cell r="A927" t="str">
            <v>FRENCH AND SARSBY LTD.</v>
          </cell>
          <cell r="B927">
            <v>101174</v>
          </cell>
        </row>
        <row r="928">
          <cell r="A928" t="str">
            <v>FRIGOGLASS ROMENIA SRL</v>
          </cell>
          <cell r="B928">
            <v>101231</v>
          </cell>
        </row>
        <row r="929">
          <cell r="A929" t="str">
            <v>FRIGOGLASS ROMENIA SRL</v>
          </cell>
          <cell r="B929">
            <v>101231</v>
          </cell>
        </row>
        <row r="930">
          <cell r="A930" t="str">
            <v>FRIGOGLASS ROMENIA SRL</v>
          </cell>
          <cell r="B930">
            <v>101231</v>
          </cell>
        </row>
        <row r="931">
          <cell r="A931" t="str">
            <v>FRIESLANDCAMPINA</v>
          </cell>
          <cell r="B931">
            <v>101449</v>
          </cell>
        </row>
        <row r="932">
          <cell r="A932" t="str">
            <v>FRIGOGLASS LIMITED - WEST</v>
          </cell>
          <cell r="B932">
            <v>100663</v>
          </cell>
        </row>
        <row r="933">
          <cell r="A933" t="str">
            <v>FRIGOGLASS LIMITED - WEST</v>
          </cell>
          <cell r="B933">
            <v>100663</v>
          </cell>
        </row>
        <row r="934">
          <cell r="A934" t="str">
            <v>FRIGOGLASS LIMITED - WEST</v>
          </cell>
          <cell r="B934">
            <v>100663</v>
          </cell>
        </row>
        <row r="935">
          <cell r="A935" t="str">
            <v>FRIGOGLASS LIMITED - WEST</v>
          </cell>
          <cell r="B935">
            <v>100663</v>
          </cell>
        </row>
        <row r="936">
          <cell r="A936" t="str">
            <v>FRIULBOX</v>
          </cell>
          <cell r="B936">
            <v>101420</v>
          </cell>
        </row>
        <row r="937">
          <cell r="A937" t="str">
            <v>FRONTLINE DISPLAY INTERNA</v>
          </cell>
          <cell r="B937">
            <v>100439</v>
          </cell>
        </row>
        <row r="938">
          <cell r="A938" t="str">
            <v>FRONTLINE DISPLAY INTERNA</v>
          </cell>
          <cell r="B938">
            <v>100439</v>
          </cell>
        </row>
        <row r="939">
          <cell r="A939" t="str">
            <v>FRONTLINE DISPLAY INTERNA</v>
          </cell>
          <cell r="B939">
            <v>100439</v>
          </cell>
        </row>
        <row r="940">
          <cell r="A940" t="str">
            <v>FRUIT OP JE WERK</v>
          </cell>
          <cell r="B940">
            <v>102171</v>
          </cell>
        </row>
        <row r="941">
          <cell r="A941" t="str">
            <v>FUDURA B.V.</v>
          </cell>
          <cell r="B941">
            <v>101763</v>
          </cell>
        </row>
        <row r="942">
          <cell r="A942" t="str">
            <v>FUJI SEAL EUROPE</v>
          </cell>
          <cell r="B942">
            <v>100705</v>
          </cell>
        </row>
        <row r="943">
          <cell r="A943" t="str">
            <v>FUJIAN DEHUA DINGJING CRA</v>
          </cell>
          <cell r="B943">
            <v>101788</v>
          </cell>
        </row>
        <row r="944">
          <cell r="A944" t="str">
            <v>FULL HUNG PRODUCTS COMPAN</v>
          </cell>
          <cell r="B944">
            <v>101254</v>
          </cell>
        </row>
        <row r="945">
          <cell r="A945" t="str">
            <v>FUNG BRANDS B.V.</v>
          </cell>
          <cell r="B945">
            <v>101064</v>
          </cell>
        </row>
        <row r="946">
          <cell r="A946" t="str">
            <v>FUNBIKE</v>
          </cell>
          <cell r="B946">
            <v>101635</v>
          </cell>
        </row>
        <row r="947">
          <cell r="A947" t="str">
            <v>FURIA CUSCINI SPA</v>
          </cell>
          <cell r="B947">
            <v>101597</v>
          </cell>
        </row>
        <row r="948">
          <cell r="A948" t="str">
            <v>FUSION MANUFACTURING LTD</v>
          </cell>
          <cell r="B948">
            <v>101678</v>
          </cell>
        </row>
        <row r="949">
          <cell r="A949" t="str">
            <v>FVNK BAGS</v>
          </cell>
          <cell r="B949">
            <v>101909</v>
          </cell>
        </row>
        <row r="950">
          <cell r="A950" t="str">
            <v>FX DEALS PROMOCEAN THE NE</v>
          </cell>
          <cell r="B950">
            <v>101668</v>
          </cell>
        </row>
        <row r="951">
          <cell r="A951" t="str">
            <v>GASTON GAILLARD</v>
          </cell>
          <cell r="B951">
            <v>101084</v>
          </cell>
        </row>
        <row r="952">
          <cell r="A952" t="str">
            <v>GARDVENUS LTD.</v>
          </cell>
          <cell r="B952">
            <v>100478</v>
          </cell>
        </row>
        <row r="953">
          <cell r="A953" t="str">
            <v>GARDNERS</v>
          </cell>
          <cell r="B953">
            <v>100477</v>
          </cell>
        </row>
        <row r="954">
          <cell r="A954" t="str">
            <v>GEBR.VOS</v>
          </cell>
          <cell r="B954">
            <v>101550</v>
          </cell>
        </row>
        <row r="955">
          <cell r="A955" t="str">
            <v>GEBR.VOS</v>
          </cell>
          <cell r="B955">
            <v>101550</v>
          </cell>
        </row>
        <row r="956">
          <cell r="A956" t="str">
            <v>GEMACO BV</v>
          </cell>
          <cell r="B956">
            <v>101212</v>
          </cell>
        </row>
        <row r="957">
          <cell r="A957" t="str">
            <v>GEMACO BV</v>
          </cell>
          <cell r="B957">
            <v>101212</v>
          </cell>
        </row>
        <row r="958">
          <cell r="A958" t="str">
            <v>GEMEENTE DEN BOSCH</v>
          </cell>
          <cell r="B958">
            <v>100770</v>
          </cell>
        </row>
        <row r="959">
          <cell r="A959" t="str">
            <v>SUPREMIA BV</v>
          </cell>
          <cell r="B959">
            <v>101498</v>
          </cell>
        </row>
        <row r="960">
          <cell r="A960" t="str">
            <v>SUPREMIA BV</v>
          </cell>
          <cell r="B960">
            <v>101498</v>
          </cell>
        </row>
        <row r="961">
          <cell r="A961" t="str">
            <v>SUPREMIA BV</v>
          </cell>
          <cell r="B961">
            <v>101498</v>
          </cell>
        </row>
        <row r="962">
          <cell r="A962" t="str">
            <v>GEMELLI SALOTTI SRL</v>
          </cell>
          <cell r="B962">
            <v>101598</v>
          </cell>
        </row>
        <row r="963">
          <cell r="A963" t="str">
            <v>GEMINI DATA LOGGERS</v>
          </cell>
          <cell r="B963">
            <v>100289</v>
          </cell>
        </row>
        <row r="964">
          <cell r="A964" t="str">
            <v>GEMINI DATA LOGGERS</v>
          </cell>
          <cell r="B964">
            <v>100289</v>
          </cell>
        </row>
        <row r="965">
          <cell r="A965" t="str">
            <v>GEMINI DATA LOGGERS</v>
          </cell>
          <cell r="B965">
            <v>100289</v>
          </cell>
        </row>
        <row r="966">
          <cell r="A966" t="str">
            <v>GENEX MARMI GRANITI SRL</v>
          </cell>
          <cell r="B966">
            <v>101586</v>
          </cell>
        </row>
        <row r="967">
          <cell r="A967" t="str">
            <v>VAN GERWEN</v>
          </cell>
          <cell r="B967">
            <v>100234</v>
          </cell>
        </row>
        <row r="968">
          <cell r="A968" t="str">
            <v>VAN GERWEN WEEGSPECIALIST</v>
          </cell>
          <cell r="B968">
            <v>102016</v>
          </cell>
        </row>
        <row r="969">
          <cell r="A969" t="str">
            <v>GESTIMP</v>
          </cell>
          <cell r="B969">
            <v>100294</v>
          </cell>
        </row>
        <row r="970">
          <cell r="A970" t="str">
            <v>GGMD</v>
          </cell>
          <cell r="B970">
            <v>101834</v>
          </cell>
        </row>
        <row r="971">
          <cell r="A971" t="str">
            <v>GHARIENI NEDERLAND</v>
          </cell>
          <cell r="B971">
            <v>100754</v>
          </cell>
        </row>
        <row r="972">
          <cell r="A972" t="str">
            <v>BAKKER DE GIER</v>
          </cell>
          <cell r="B972">
            <v>102046</v>
          </cell>
        </row>
        <row r="973">
          <cell r="A973" t="str">
            <v>GIFT INTERNATIONAL</v>
          </cell>
          <cell r="B973">
            <v>101220</v>
          </cell>
        </row>
        <row r="974">
          <cell r="A974" t="str">
            <v>GIFT INTERNATIONAL</v>
          </cell>
          <cell r="B974">
            <v>101220</v>
          </cell>
        </row>
        <row r="975">
          <cell r="A975" t="str">
            <v>GIFT TOWN CO. LTD</v>
          </cell>
          <cell r="B975">
            <v>101665</v>
          </cell>
        </row>
        <row r="976">
          <cell r="A976" t="str">
            <v>GIFTHINK SANYA CO LTD</v>
          </cell>
          <cell r="B976">
            <v>100489</v>
          </cell>
        </row>
        <row r="977">
          <cell r="A977" t="str">
            <v>GIFTS CONCEPT FRANCE</v>
          </cell>
          <cell r="B977">
            <v>100490</v>
          </cell>
        </row>
        <row r="978">
          <cell r="A978" t="str">
            <v>GIOVANARDI SPA</v>
          </cell>
          <cell r="B978">
            <v>100907</v>
          </cell>
        </row>
        <row r="979">
          <cell r="A979" t="str">
            <v>GIO COFFEE</v>
          </cell>
          <cell r="B979">
            <v>101507</v>
          </cell>
        </row>
        <row r="980">
          <cell r="A980" t="str">
            <v>GIVING EUROPE B.V.</v>
          </cell>
          <cell r="B980">
            <v>101298</v>
          </cell>
        </row>
        <row r="981">
          <cell r="A981" t="str">
            <v>EXCELENTÉ</v>
          </cell>
          <cell r="B981">
            <v>100070</v>
          </cell>
        </row>
        <row r="982">
          <cell r="A982" t="str">
            <v>EXCELENTÉ</v>
          </cell>
          <cell r="B982">
            <v>100070</v>
          </cell>
        </row>
        <row r="983">
          <cell r="A983" t="str">
            <v>EXCELENTÉ</v>
          </cell>
          <cell r="B983">
            <v>100070</v>
          </cell>
        </row>
        <row r="984">
          <cell r="A984" t="str">
            <v>GLANSSA B.V.</v>
          </cell>
          <cell r="B984">
            <v>100073</v>
          </cell>
        </row>
        <row r="985">
          <cell r="A985" t="str">
            <v>GLANSSA B.V.</v>
          </cell>
          <cell r="B985">
            <v>100073</v>
          </cell>
        </row>
        <row r="986">
          <cell r="A986" t="str">
            <v>GLANSSA B.V.</v>
          </cell>
          <cell r="B986">
            <v>100073</v>
          </cell>
        </row>
        <row r="987">
          <cell r="A987" t="str">
            <v>GLE CARIBBEAN LINE</v>
          </cell>
          <cell r="B987">
            <v>101398</v>
          </cell>
        </row>
        <row r="988">
          <cell r="A988" t="str">
            <v>GLENCAIRN CRYSTAL STUDIO</v>
          </cell>
          <cell r="B988">
            <v>101342</v>
          </cell>
        </row>
        <row r="989">
          <cell r="A989" t="str">
            <v>GLOW SPECIALIST V.O.F.</v>
          </cell>
          <cell r="B989">
            <v>101312</v>
          </cell>
        </row>
        <row r="990">
          <cell r="A990" t="str">
            <v>GLOBE BUSINESS TRAVEL</v>
          </cell>
          <cell r="B990">
            <v>100335</v>
          </cell>
        </row>
        <row r="991">
          <cell r="A991" t="str">
            <v>GLOW SPECIALIST</v>
          </cell>
          <cell r="B991">
            <v>100565</v>
          </cell>
        </row>
        <row r="992">
          <cell r="A992" t="str">
            <v>GLS</v>
          </cell>
          <cell r="B992">
            <v>100196</v>
          </cell>
        </row>
        <row r="993">
          <cell r="A993" t="str">
            <v>GNS BRINKMAN B.V.</v>
          </cell>
          <cell r="B993">
            <v>101548</v>
          </cell>
        </row>
        <row r="994">
          <cell r="A994" t="str">
            <v>GOCUSTOMIZED BV</v>
          </cell>
          <cell r="B994">
            <v>102004</v>
          </cell>
        </row>
        <row r="995">
          <cell r="A995" t="str">
            <v>PRANAV GOGIA</v>
          </cell>
          <cell r="B995">
            <v>102080</v>
          </cell>
        </row>
        <row r="996">
          <cell r="A996" t="str">
            <v>GOLDEN TULIP</v>
          </cell>
          <cell r="B996">
            <v>100721</v>
          </cell>
        </row>
        <row r="997">
          <cell r="A997" t="str">
            <v>GOLDEN TULIP</v>
          </cell>
          <cell r="B997">
            <v>100721</v>
          </cell>
        </row>
        <row r="998">
          <cell r="A998" t="str">
            <v>LUKO GOLDHOORN</v>
          </cell>
          <cell r="B998">
            <v>101689</v>
          </cell>
        </row>
        <row r="999">
          <cell r="A999" t="str">
            <v>MARC GOMMANS</v>
          </cell>
          <cell r="B999">
            <v>101696</v>
          </cell>
        </row>
        <row r="1000">
          <cell r="A1000" t="str">
            <v>MARTIJN GOOSEN</v>
          </cell>
          <cell r="B1000">
            <v>100327</v>
          </cell>
        </row>
        <row r="1001">
          <cell r="A1001" t="str">
            <v>GOODWILL HANDELSONDERNEMI</v>
          </cell>
          <cell r="B1001">
            <v>101496</v>
          </cell>
        </row>
        <row r="1002">
          <cell r="A1002" t="str">
            <v>GOOD MAKER DISPLAY LTD.</v>
          </cell>
          <cell r="B1002">
            <v>102025</v>
          </cell>
        </row>
        <row r="1003">
          <cell r="A1003" t="str">
            <v>GOODWILL INTERNATIONAL</v>
          </cell>
          <cell r="B1003">
            <v>100831</v>
          </cell>
        </row>
        <row r="1004">
          <cell r="A1004" t="str">
            <v>GOUDBEEK EMAILLE</v>
          </cell>
          <cell r="B1004">
            <v>101664</v>
          </cell>
        </row>
        <row r="1005">
          <cell r="A1005" t="str">
            <v>GRAYDON NEDERLAND B.V.</v>
          </cell>
          <cell r="B1005">
            <v>100727</v>
          </cell>
        </row>
        <row r="1006">
          <cell r="A1006" t="str">
            <v>GRAD APS</v>
          </cell>
          <cell r="B1006">
            <v>101915</v>
          </cell>
        </row>
        <row r="1007">
          <cell r="A1007" t="str">
            <v>GRAD APS</v>
          </cell>
          <cell r="B1007">
            <v>101915</v>
          </cell>
        </row>
        <row r="1008">
          <cell r="A1008" t="str">
            <v>GRAVURE85</v>
          </cell>
          <cell r="B1008">
            <v>101210</v>
          </cell>
        </row>
        <row r="1009">
          <cell r="A1009" t="str">
            <v>GRAPHIC IN MIND B.V.</v>
          </cell>
          <cell r="B1009">
            <v>101955</v>
          </cell>
        </row>
        <row r="1010">
          <cell r="A1010" t="str">
            <v>GRANT BARNETT</v>
          </cell>
          <cell r="B1010">
            <v>100919</v>
          </cell>
        </row>
        <row r="1011">
          <cell r="A1011" t="str">
            <v>GRANT BARNETT</v>
          </cell>
          <cell r="B1011">
            <v>100919</v>
          </cell>
        </row>
        <row r="1012">
          <cell r="A1012" t="str">
            <v>GRANT BARNETT</v>
          </cell>
          <cell r="B1012">
            <v>100919</v>
          </cell>
        </row>
        <row r="1013">
          <cell r="A1013" t="str">
            <v>GRAVOTECH</v>
          </cell>
          <cell r="B1013">
            <v>101343</v>
          </cell>
        </row>
        <row r="1014">
          <cell r="A1014" t="str">
            <v>GRAYS OF CAMBRIDGE INTERN</v>
          </cell>
          <cell r="B1014">
            <v>100943</v>
          </cell>
        </row>
        <row r="1015">
          <cell r="A1015" t="str">
            <v>GRAYS OF CAMBRIDGE INTERN</v>
          </cell>
          <cell r="B1015">
            <v>100943</v>
          </cell>
        </row>
        <row r="1016">
          <cell r="A1016" t="str">
            <v>GRAYS OF CAMBRIDGE INTERN</v>
          </cell>
          <cell r="B1016">
            <v>100943</v>
          </cell>
        </row>
        <row r="1017">
          <cell r="A1017" t="str">
            <v>THE GREAT BRANDING COMPAN</v>
          </cell>
          <cell r="B1017">
            <v>102103</v>
          </cell>
        </row>
        <row r="1018">
          <cell r="A1018" t="str">
            <v>GREAT COMMUNICATORS B.V.</v>
          </cell>
          <cell r="B1018">
            <v>101960</v>
          </cell>
        </row>
        <row r="1019">
          <cell r="A1019" t="str">
            <v>GREENTECH BULGARIA</v>
          </cell>
          <cell r="B1019">
            <v>101995</v>
          </cell>
        </row>
        <row r="1020">
          <cell r="A1020" t="str">
            <v>MISTERGREEN LEASE II B.V.</v>
          </cell>
          <cell r="B1020">
            <v>102000</v>
          </cell>
        </row>
        <row r="1021">
          <cell r="A1021" t="str">
            <v>GREENMOTION</v>
          </cell>
          <cell r="B1021">
            <v>101025</v>
          </cell>
        </row>
        <row r="1022">
          <cell r="A1022" t="str">
            <v>GREENMOTION</v>
          </cell>
          <cell r="B1022">
            <v>101025</v>
          </cell>
        </row>
        <row r="1023">
          <cell r="A1023" t="str">
            <v>GREENMOTION</v>
          </cell>
          <cell r="B1023">
            <v>101025</v>
          </cell>
        </row>
        <row r="1024">
          <cell r="A1024" t="str">
            <v>GREENFIELD WORLD TRADE</v>
          </cell>
          <cell r="B1024">
            <v>100827</v>
          </cell>
        </row>
        <row r="1025">
          <cell r="A1025" t="str">
            <v>GREENFIELD WORLD TRADE</v>
          </cell>
          <cell r="B1025">
            <v>100827</v>
          </cell>
        </row>
        <row r="1026">
          <cell r="A1026" t="str">
            <v>GRIB PRODUCCIONES S.L</v>
          </cell>
          <cell r="B1026">
            <v>100491</v>
          </cell>
        </row>
        <row r="1027">
          <cell r="A1027" t="str">
            <v>GRIB PRODUCCIONES SL</v>
          </cell>
          <cell r="B1027">
            <v>101631</v>
          </cell>
        </row>
        <row r="1028">
          <cell r="A1028" t="str">
            <v>GRIB PRODUCCIONES SL</v>
          </cell>
          <cell r="B1028">
            <v>101631</v>
          </cell>
        </row>
        <row r="1029">
          <cell r="A1029" t="str">
            <v>DIEDERIK DE GROOT</v>
          </cell>
          <cell r="B1029">
            <v>101594</v>
          </cell>
        </row>
        <row r="1030">
          <cell r="A1030" t="str">
            <v>GROUPEX BV</v>
          </cell>
          <cell r="B1030">
            <v>101455</v>
          </cell>
        </row>
        <row r="1031">
          <cell r="A1031" t="str">
            <v>Roox</v>
          </cell>
          <cell r="B1031">
            <v>101927</v>
          </cell>
        </row>
        <row r="1032">
          <cell r="A1032" t="str">
            <v>GASTON SCHUL BV</v>
          </cell>
          <cell r="B1032">
            <v>100080</v>
          </cell>
        </row>
        <row r="1033">
          <cell r="A1033" t="str">
            <v>GASTON SCHUL BV</v>
          </cell>
          <cell r="B1033">
            <v>100080</v>
          </cell>
        </row>
        <row r="1034">
          <cell r="A1034" t="str">
            <v>GASTON SCHUL BV</v>
          </cell>
          <cell r="B1034">
            <v>100080</v>
          </cell>
        </row>
        <row r="1035">
          <cell r="A1035" t="str">
            <v>GASTON SCHUL BV</v>
          </cell>
          <cell r="B1035">
            <v>100080</v>
          </cell>
        </row>
        <row r="1036">
          <cell r="A1036" t="str">
            <v>GSI NETHERLANDS BV</v>
          </cell>
          <cell r="B1036">
            <v>100023</v>
          </cell>
        </row>
        <row r="1037">
          <cell r="A1037" t="str">
            <v>GSI NETHERLANDS BV</v>
          </cell>
          <cell r="B1037">
            <v>100023</v>
          </cell>
        </row>
        <row r="1038">
          <cell r="A1038" t="str">
            <v>GSI NETHERLANDS BV</v>
          </cell>
          <cell r="B1038">
            <v>100023</v>
          </cell>
        </row>
        <row r="1039">
          <cell r="A1039" t="str">
            <v>GS1 NEDERLAND BV</v>
          </cell>
          <cell r="B1039">
            <v>100347</v>
          </cell>
        </row>
        <row r="1040">
          <cell r="A1040" t="str">
            <v>GSI ARCHITECTURAL METAL D</v>
          </cell>
          <cell r="B1040">
            <v>100916</v>
          </cell>
        </row>
        <row r="1041">
          <cell r="A1041" t="str">
            <v>GLASS TECHNOLOGY SERVICES</v>
          </cell>
          <cell r="B1041">
            <v>102033</v>
          </cell>
        </row>
        <row r="1042">
          <cell r="A1042" t="str">
            <v>GLASS TECHNOLOGY SERVICES</v>
          </cell>
          <cell r="B1042">
            <v>102033</v>
          </cell>
        </row>
        <row r="1043">
          <cell r="A1043" t="str">
            <v>GUANGDONG MOCHASE HARDWAR</v>
          </cell>
          <cell r="B1043">
            <v>101152</v>
          </cell>
        </row>
        <row r="1044">
          <cell r="A1044" t="str">
            <v>GUANGDONG COMMERCIAL TRAD</v>
          </cell>
          <cell r="B1044">
            <v>101137</v>
          </cell>
        </row>
        <row r="1045">
          <cell r="A1045" t="str">
            <v>GUIDO VAN ECK</v>
          </cell>
          <cell r="B1045">
            <v>100239</v>
          </cell>
        </row>
        <row r="1046">
          <cell r="A1046" t="str">
            <v>JIANGSU GUOTAI BOCHUANG</v>
          </cell>
          <cell r="B1046">
            <v>101265</v>
          </cell>
        </row>
        <row r="1047">
          <cell r="A1047" t="str">
            <v>GUSTO</v>
          </cell>
          <cell r="B1047">
            <v>100953</v>
          </cell>
        </row>
        <row r="1048">
          <cell r="A1048" t="str">
            <v>H &amp; M NETHERLANDS BV</v>
          </cell>
          <cell r="B1048">
            <v>101502</v>
          </cell>
        </row>
        <row r="1049">
          <cell r="A1049" t="str">
            <v>DRUKKERIJ HAZENBERG</v>
          </cell>
          <cell r="B1049">
            <v>100390</v>
          </cell>
        </row>
        <row r="1050">
          <cell r="A1050" t="str">
            <v>HAAXMAN LICHTRECLAME B.V.</v>
          </cell>
          <cell r="B1050">
            <v>100246</v>
          </cell>
        </row>
        <row r="1051">
          <cell r="A1051" t="str">
            <v>HAAXMAN LICHTRECLAME B.V.</v>
          </cell>
          <cell r="B1051">
            <v>100246</v>
          </cell>
        </row>
        <row r="1052">
          <cell r="A1052" t="str">
            <v>HAAXMAN LICHTRECLAME B.V.</v>
          </cell>
          <cell r="B1052">
            <v>100246</v>
          </cell>
        </row>
        <row r="1053">
          <cell r="A1053" t="str">
            <v>HABE ONROEREND GOED BV</v>
          </cell>
          <cell r="B1053">
            <v>101603</v>
          </cell>
        </row>
        <row r="1054">
          <cell r="A1054" t="str">
            <v>HAKADO AUTOMATEN SERVICE</v>
          </cell>
          <cell r="B1054">
            <v>100235</v>
          </cell>
        </row>
        <row r="1055">
          <cell r="A1055" t="str">
            <v>ALICIA HAMADYK</v>
          </cell>
          <cell r="B1055">
            <v>101178</v>
          </cell>
        </row>
        <row r="1056">
          <cell r="A1056" t="str">
            <v>HANSE REPRO</v>
          </cell>
          <cell r="B1056">
            <v>100714</v>
          </cell>
        </row>
        <row r="1057">
          <cell r="A1057" t="str">
            <v>THE HANDY HOUSE</v>
          </cell>
          <cell r="B1057">
            <v>100934</v>
          </cell>
        </row>
        <row r="1058">
          <cell r="A1058" t="str">
            <v>HANS HAGEMANN GMBH</v>
          </cell>
          <cell r="B1058">
            <v>100932</v>
          </cell>
        </row>
        <row r="1059">
          <cell r="A1059" t="str">
            <v>HAPAG-LLOYD</v>
          </cell>
          <cell r="B1059">
            <v>101250</v>
          </cell>
        </row>
        <row r="1060">
          <cell r="A1060" t="str">
            <v>HAPAG-LLOYD</v>
          </cell>
          <cell r="B1060">
            <v>101250</v>
          </cell>
        </row>
        <row r="1061">
          <cell r="A1061" t="str">
            <v>DAVID HARREVELD</v>
          </cell>
          <cell r="B1061">
            <v>100467</v>
          </cell>
        </row>
        <row r="1062">
          <cell r="A1062" t="str">
            <v>DAVID HARREVELD</v>
          </cell>
          <cell r="B1062">
            <v>100467</v>
          </cell>
        </row>
        <row r="1063">
          <cell r="A1063" t="str">
            <v>HARTEVELT BV</v>
          </cell>
          <cell r="B1063">
            <v>101547</v>
          </cell>
        </row>
        <row r="1064">
          <cell r="A1064" t="str">
            <v>HARTEVELT BV</v>
          </cell>
          <cell r="B1064">
            <v>101547</v>
          </cell>
        </row>
        <row r="1065">
          <cell r="A1065" t="str">
            <v>DEN HARTOG &amp; BIKKER B.V.</v>
          </cell>
          <cell r="B1065">
            <v>100307</v>
          </cell>
        </row>
        <row r="1066">
          <cell r="A1066" t="str">
            <v>HARTOG AND BIKKER B.V.</v>
          </cell>
          <cell r="B1066">
            <v>101466</v>
          </cell>
        </row>
        <row r="1067">
          <cell r="A1067" t="str">
            <v>HARMSEN UTESCHER</v>
          </cell>
          <cell r="B1067">
            <v>101894</v>
          </cell>
        </row>
        <row r="1068">
          <cell r="A1068" t="str">
            <v>HARMSEN UTESCHER</v>
          </cell>
          <cell r="B1068">
            <v>101894</v>
          </cell>
        </row>
        <row r="1069">
          <cell r="A1069" t="str">
            <v>HATCH COMMUNICATION LTD.</v>
          </cell>
          <cell r="B1069">
            <v>102184</v>
          </cell>
        </row>
        <row r="1070">
          <cell r="A1070" t="str">
            <v>COMMUNICATIEHAVEN</v>
          </cell>
          <cell r="B1070">
            <v>102193</v>
          </cell>
        </row>
        <row r="1071">
          <cell r="A1071" t="str">
            <v>HAYS</v>
          </cell>
          <cell r="B1071">
            <v>100375</v>
          </cell>
        </row>
        <row r="1072">
          <cell r="A1072" t="str">
            <v>HAYTHORNTHWAITE DESIGN</v>
          </cell>
          <cell r="B1072">
            <v>100622</v>
          </cell>
        </row>
        <row r="1073">
          <cell r="A1073" t="str">
            <v>HLB(SHANGHAI)GLASSWARE CO</v>
          </cell>
          <cell r="B1073">
            <v>102164</v>
          </cell>
        </row>
        <row r="1074">
          <cell r="A1074" t="str">
            <v>HLB(SHANGHAI)GLASSWARE CO</v>
          </cell>
          <cell r="B1074">
            <v>102164</v>
          </cell>
        </row>
        <row r="1075">
          <cell r="A1075" t="str">
            <v>HD SPORTS AND LEISURE PRO</v>
          </cell>
          <cell r="B1075">
            <v>100476</v>
          </cell>
        </row>
        <row r="1076">
          <cell r="A1076" t="str">
            <v>HEINEKEN DEUTSCHLAND</v>
          </cell>
          <cell r="B1076">
            <v>100340</v>
          </cell>
        </row>
        <row r="1077">
          <cell r="A1077" t="str">
            <v>HEINEKEN DEUTSCHLAND</v>
          </cell>
          <cell r="B1077">
            <v>100340</v>
          </cell>
        </row>
        <row r="1078">
          <cell r="A1078" t="str">
            <v>HEINEKEN DEUTSCHLAND</v>
          </cell>
          <cell r="B1078">
            <v>100340</v>
          </cell>
        </row>
        <row r="1079">
          <cell r="A1079" t="str">
            <v>HEINEKEN ITALIA S.P.A.</v>
          </cell>
          <cell r="B1079">
            <v>100112</v>
          </cell>
        </row>
        <row r="1080">
          <cell r="A1080" t="str">
            <v>HEINEKEN ITALIA S.P.A.</v>
          </cell>
          <cell r="B1080">
            <v>100112</v>
          </cell>
        </row>
        <row r="1081">
          <cell r="A1081" t="str">
            <v>HEINEKEN ITALIA S.P.A.</v>
          </cell>
          <cell r="B1081">
            <v>100112</v>
          </cell>
        </row>
        <row r="1082">
          <cell r="A1082" t="str">
            <v>HELKAMA FORSTE OY</v>
          </cell>
          <cell r="B1082">
            <v>100160</v>
          </cell>
        </row>
        <row r="1083">
          <cell r="A1083" t="str">
            <v>HELKAMA FORSTE OY</v>
          </cell>
          <cell r="B1083">
            <v>100160</v>
          </cell>
        </row>
        <row r="1084">
          <cell r="A1084" t="str">
            <v>HELKAMA FORSTE OY</v>
          </cell>
          <cell r="B1084">
            <v>100160</v>
          </cell>
        </row>
        <row r="1085">
          <cell r="A1085" t="str">
            <v>HEADSETWINKEL.NL</v>
          </cell>
          <cell r="B1085">
            <v>100821</v>
          </cell>
        </row>
        <row r="1086">
          <cell r="A1086" t="str">
            <v>HEARST MAGAZINES NETHERLA</v>
          </cell>
          <cell r="B1086">
            <v>101761</v>
          </cell>
        </row>
        <row r="1087">
          <cell r="A1087" t="str">
            <v>HEINEKEN BROUWERIJEN AMST</v>
          </cell>
          <cell r="B1087">
            <v>100358</v>
          </cell>
        </row>
        <row r="1088">
          <cell r="A1088" t="str">
            <v>HEINEKEN BROUWERIJEN AMST</v>
          </cell>
          <cell r="B1088">
            <v>100358</v>
          </cell>
        </row>
        <row r="1089">
          <cell r="A1089" t="str">
            <v>HEINEKEN BROUWERIJEN AMST</v>
          </cell>
          <cell r="B1089">
            <v>100358</v>
          </cell>
        </row>
        <row r="1090">
          <cell r="A1090" t="str">
            <v>HEINEKEN IRELAND SALES LT</v>
          </cell>
          <cell r="B1090">
            <v>100254</v>
          </cell>
        </row>
        <row r="1091">
          <cell r="A1091" t="str">
            <v>HEINEKEN IRELAND SALES LT</v>
          </cell>
          <cell r="B1091">
            <v>100254</v>
          </cell>
        </row>
        <row r="1092">
          <cell r="A1092" t="str">
            <v>HEINEKEN IRELAND SALES LT</v>
          </cell>
          <cell r="B1092">
            <v>100254</v>
          </cell>
        </row>
        <row r="1093">
          <cell r="A1093" t="str">
            <v>HEINEKEN BROUWERIJEN</v>
          </cell>
          <cell r="B1093">
            <v>100828</v>
          </cell>
        </row>
        <row r="1094">
          <cell r="A1094" t="str">
            <v>HEINEKEN BROUWERIJEN</v>
          </cell>
          <cell r="B1094">
            <v>100828</v>
          </cell>
        </row>
        <row r="1095">
          <cell r="A1095" t="str">
            <v>HEINEKEN BROUWERIJEN</v>
          </cell>
          <cell r="B1095">
            <v>100828</v>
          </cell>
        </row>
        <row r="1096">
          <cell r="A1096" t="str">
            <v>HEINEKEN GROOTHANDEL</v>
          </cell>
          <cell r="B1096">
            <v>101240</v>
          </cell>
        </row>
        <row r="1097">
          <cell r="A1097" t="str">
            <v>HEINEKEN GROOTHANDEL</v>
          </cell>
          <cell r="B1097">
            <v>101240</v>
          </cell>
        </row>
        <row r="1098">
          <cell r="A1098" t="str">
            <v>HEINEKEN BROUWERIJEN MIDD</v>
          </cell>
          <cell r="B1098">
            <v>100333</v>
          </cell>
        </row>
        <row r="1099">
          <cell r="A1099" t="str">
            <v>HEINEKEN BROUWERIJEN ZUID</v>
          </cell>
          <cell r="B1099">
            <v>100642</v>
          </cell>
        </row>
        <row r="1100">
          <cell r="A1100" t="str">
            <v>HEINEKEN BROUWERIJEN ZUID</v>
          </cell>
          <cell r="B1100">
            <v>100642</v>
          </cell>
        </row>
        <row r="1101">
          <cell r="A1101" t="str">
            <v>HEIJCON</v>
          </cell>
          <cell r="B1101">
            <v>101380</v>
          </cell>
        </row>
        <row r="1102">
          <cell r="A1102" t="str">
            <v>HEINEKEN ENTREPRISE</v>
          </cell>
          <cell r="B1102">
            <v>101075</v>
          </cell>
        </row>
        <row r="1103">
          <cell r="A1103" t="str">
            <v>HEINEKEN ENTREPRISE</v>
          </cell>
          <cell r="B1103">
            <v>101075</v>
          </cell>
        </row>
        <row r="1104">
          <cell r="A1104" t="str">
            <v>HEINEKEN ENTREPRISE</v>
          </cell>
          <cell r="B1104">
            <v>101075</v>
          </cell>
        </row>
        <row r="1105">
          <cell r="A1105" t="str">
            <v>HEINEKEN BROUWERIJEN DRAC</v>
          </cell>
          <cell r="B1105">
            <v>100126</v>
          </cell>
        </row>
        <row r="1106">
          <cell r="A1106" t="str">
            <v>HEINEKEN BROUWERIJEN DRAC</v>
          </cell>
          <cell r="B1106">
            <v>100126</v>
          </cell>
        </row>
        <row r="1107">
          <cell r="A1107" t="str">
            <v>HEINEKEN BROUWERIJEN DRAC</v>
          </cell>
          <cell r="B1107">
            <v>100126</v>
          </cell>
        </row>
        <row r="1108">
          <cell r="A1108" t="str">
            <v>Heineken Brouwerijen Zuid Oost Ned.</v>
          </cell>
          <cell r="B1108">
            <v>100642</v>
          </cell>
        </row>
        <row r="1109">
          <cell r="A1109" t="str">
            <v>HEINEKEN SUPPLY CHAIN B.V</v>
          </cell>
          <cell r="B1109">
            <v>100177</v>
          </cell>
        </row>
        <row r="1110">
          <cell r="A1110" t="str">
            <v>HEINEKEN SUPPLY CHAIN B.V</v>
          </cell>
          <cell r="B1110">
            <v>100177</v>
          </cell>
        </row>
        <row r="1111">
          <cell r="A1111" t="str">
            <v>HEINEKEN SUPPLY CHAIN B.V</v>
          </cell>
          <cell r="B1111">
            <v>100177</v>
          </cell>
        </row>
        <row r="1112">
          <cell r="A1112" t="str">
            <v>DE HEKSENKETHEL</v>
          </cell>
          <cell r="B1112">
            <v>100260</v>
          </cell>
        </row>
        <row r="1113">
          <cell r="A1113" t="str">
            <v>HELIOS AUTOVERHUUR</v>
          </cell>
          <cell r="B1113">
            <v>101486</v>
          </cell>
        </row>
        <row r="1114">
          <cell r="A1114" t="str">
            <v>VAN DER HELM INTERNATIONA</v>
          </cell>
          <cell r="B1114">
            <v>100563</v>
          </cell>
        </row>
        <row r="1115">
          <cell r="A1115" t="str">
            <v>VAN DER HELM INTERNATIONA</v>
          </cell>
          <cell r="B1115">
            <v>100563</v>
          </cell>
        </row>
        <row r="1116">
          <cell r="A1116" t="str">
            <v>S.P.HELICOPTER-SERVICE GM</v>
          </cell>
          <cell r="B1116">
            <v>101318</v>
          </cell>
        </row>
        <row r="1117">
          <cell r="A1117" t="str">
            <v>HELKAMA FORSTE KFT</v>
          </cell>
          <cell r="B1117">
            <v>100337</v>
          </cell>
        </row>
        <row r="1118">
          <cell r="A1118" t="str">
            <v>HELKAMA FORSTE KFT</v>
          </cell>
          <cell r="B1118">
            <v>100337</v>
          </cell>
        </row>
        <row r="1119">
          <cell r="A1119" t="str">
            <v>HELKAMA FORSTE KFT</v>
          </cell>
          <cell r="B1119">
            <v>100337</v>
          </cell>
        </row>
        <row r="1120">
          <cell r="A1120" t="str">
            <v>HEMA BAKKERIJEN B.V.</v>
          </cell>
          <cell r="B1120">
            <v>101833</v>
          </cell>
        </row>
        <row r="1121">
          <cell r="A1121" t="str">
            <v>HENNIE MINKELS</v>
          </cell>
          <cell r="B1121">
            <v>100328</v>
          </cell>
        </row>
        <row r="1122">
          <cell r="A1122" t="str">
            <v>HENK SCHOTEN EDE B.V.</v>
          </cell>
          <cell r="B1122">
            <v>100725</v>
          </cell>
        </row>
        <row r="1123">
          <cell r="A1123" t="str">
            <v>HESSELBERTH MAKELAARS B.V</v>
          </cell>
          <cell r="B1123">
            <v>100454</v>
          </cell>
        </row>
        <row r="1124">
          <cell r="A1124" t="str">
            <v>HESSELMANN SERVICE GMBH</v>
          </cell>
          <cell r="B1124">
            <v>101939</v>
          </cell>
        </row>
        <row r="1125">
          <cell r="A1125" t="str">
            <v>HESSELMANN SERVICE GMBH</v>
          </cell>
          <cell r="B1125">
            <v>101939</v>
          </cell>
        </row>
        <row r="1126">
          <cell r="A1126" t="str">
            <v>HET PORTAAL UITGEVERS B.V</v>
          </cell>
          <cell r="B1126">
            <v>101129</v>
          </cell>
        </row>
        <row r="1127">
          <cell r="A1127" t="str">
            <v>HET GRAVEERBEDRIJF</v>
          </cell>
          <cell r="B1127">
            <v>101406</v>
          </cell>
        </row>
        <row r="1128">
          <cell r="A1128" t="str">
            <v>HET BTW HUIS BV</v>
          </cell>
          <cell r="B1128">
            <v>100894</v>
          </cell>
        </row>
        <row r="1129">
          <cell r="A1129" t="str">
            <v>HET BTW HUIS BV</v>
          </cell>
          <cell r="B1129">
            <v>100894</v>
          </cell>
        </row>
        <row r="1130">
          <cell r="A1130" t="str">
            <v>HIPHOPLNJESMOEL</v>
          </cell>
          <cell r="B1130">
            <v>101655</v>
          </cell>
        </row>
        <row r="1131">
          <cell r="A1131" t="str">
            <v>HITEX MARKETING GROUP, IN</v>
          </cell>
          <cell r="B1131">
            <v>101356</v>
          </cell>
        </row>
        <row r="1132">
          <cell r="A1132" t="str">
            <v>HK HUANG CHENG GIFTS</v>
          </cell>
          <cell r="B1132">
            <v>101450</v>
          </cell>
        </row>
        <row r="1133">
          <cell r="A1133" t="str">
            <v>HKDC EUROPE B.V.</v>
          </cell>
          <cell r="B1133">
            <v>100350</v>
          </cell>
        </row>
        <row r="1134">
          <cell r="A1134" t="str">
            <v>HL DISPLAY NETHERLANDS</v>
          </cell>
          <cell r="B1134">
            <v>100095</v>
          </cell>
        </row>
        <row r="1135">
          <cell r="A1135" t="str">
            <v>HL DISPLAY NETHERLANDS</v>
          </cell>
          <cell r="B1135">
            <v>100095</v>
          </cell>
        </row>
        <row r="1136">
          <cell r="A1136" t="str">
            <v>HL DISPLAY NETHERLANDS</v>
          </cell>
          <cell r="B1136">
            <v>100095</v>
          </cell>
        </row>
        <row r="1137">
          <cell r="A1137" t="str">
            <v>HL COURIERS</v>
          </cell>
          <cell r="B1137">
            <v>101369</v>
          </cell>
        </row>
        <row r="1138">
          <cell r="A1138" t="str">
            <v>HL COURIERS</v>
          </cell>
          <cell r="B1138">
            <v>101369</v>
          </cell>
        </row>
        <row r="1139">
          <cell r="A1139" t="str">
            <v>HL COURIERS</v>
          </cell>
          <cell r="B1139">
            <v>101369</v>
          </cell>
        </row>
        <row r="1140">
          <cell r="A1140" t="str">
            <v>HMA CREATIVE</v>
          </cell>
          <cell r="B1140">
            <v>101326</v>
          </cell>
        </row>
        <row r="1141">
          <cell r="A1141" t="str">
            <v>HMA CREATIVE</v>
          </cell>
          <cell r="B1141">
            <v>101379</v>
          </cell>
        </row>
        <row r="1142">
          <cell r="A1142" t="str">
            <v>HM REVENUE &amp; CUSTOMS</v>
          </cell>
          <cell r="B1142">
            <v>100949</v>
          </cell>
        </row>
        <row r="1143">
          <cell r="A1143" t="str">
            <v>HM REVENUE &amp; CUSTOMS</v>
          </cell>
          <cell r="B1143">
            <v>100949</v>
          </cell>
        </row>
        <row r="1144">
          <cell r="A1144" t="str">
            <v>HMZ FASHIONGROUP BV</v>
          </cell>
          <cell r="B1144">
            <v>100947</v>
          </cell>
        </row>
        <row r="1145">
          <cell r="A1145" t="str">
            <v>LARA HOFF STYLING &amp; DESIG</v>
          </cell>
          <cell r="B1145">
            <v>100401</v>
          </cell>
        </row>
        <row r="1146">
          <cell r="A1146" t="str">
            <v>GERBEN HOKS</v>
          </cell>
          <cell r="B1146">
            <v>101687</v>
          </cell>
        </row>
        <row r="1147">
          <cell r="A1147" t="str">
            <v>HOLLAND 4 YOU VOF</v>
          </cell>
          <cell r="B1147">
            <v>101295</v>
          </cell>
        </row>
        <row r="1148">
          <cell r="A1148" t="str">
            <v>HOLLANDDRIVE</v>
          </cell>
          <cell r="B1148">
            <v>101611</v>
          </cell>
        </row>
        <row r="1149">
          <cell r="A1149" t="str">
            <v>HOLWEG CARGO SERVICE BV</v>
          </cell>
          <cell r="B1149">
            <v>102148</v>
          </cell>
        </row>
        <row r="1150">
          <cell r="A1150" t="str">
            <v>HOLBOX</v>
          </cell>
          <cell r="B1150">
            <v>100820</v>
          </cell>
        </row>
        <row r="1151">
          <cell r="A1151" t="str">
            <v>HOLLAND OTO B.V.</v>
          </cell>
          <cell r="B1151">
            <v>100462</v>
          </cell>
        </row>
        <row r="1152">
          <cell r="A1152" t="str">
            <v>HOMEWORKS EUROPE BV</v>
          </cell>
          <cell r="B1152">
            <v>100589</v>
          </cell>
        </row>
        <row r="1153">
          <cell r="A1153" t="str">
            <v>HOME WORKING LTD</v>
          </cell>
          <cell r="B1153">
            <v>100533</v>
          </cell>
        </row>
        <row r="1154">
          <cell r="A1154" t="str">
            <v>HOME AT HOME SALES BV</v>
          </cell>
          <cell r="B1154">
            <v>101766</v>
          </cell>
        </row>
        <row r="1155">
          <cell r="A1155" t="str">
            <v>Kasteel Brouwerij Vanhonsebrouck</v>
          </cell>
          <cell r="B1155">
            <v>102196</v>
          </cell>
        </row>
        <row r="1156">
          <cell r="A1156" t="str">
            <v>HONG SUN WEBBING CO., LTD</v>
          </cell>
          <cell r="B1156">
            <v>101187</v>
          </cell>
        </row>
        <row r="1157">
          <cell r="A1157" t="str">
            <v>AYANO HOLLAND BV</v>
          </cell>
          <cell r="B1157">
            <v>100649</v>
          </cell>
        </row>
        <row r="1158">
          <cell r="A1158" t="str">
            <v>AYANO HOLLAND BV</v>
          </cell>
          <cell r="B1158">
            <v>100649</v>
          </cell>
        </row>
        <row r="1159">
          <cell r="A1159" t="str">
            <v>AYANO HOLLAND BV</v>
          </cell>
          <cell r="B1159">
            <v>100649</v>
          </cell>
        </row>
        <row r="1160">
          <cell r="A1160" t="str">
            <v>AYANO HOLLAND BV</v>
          </cell>
          <cell r="B1160">
            <v>100649</v>
          </cell>
        </row>
        <row r="1161">
          <cell r="A1161" t="str">
            <v>AYANO HOLLAND BV</v>
          </cell>
          <cell r="B1161">
            <v>100649</v>
          </cell>
        </row>
        <row r="1162">
          <cell r="A1162" t="str">
            <v>AYANO HOLLAND BV</v>
          </cell>
          <cell r="B1162">
            <v>100737</v>
          </cell>
        </row>
        <row r="1163">
          <cell r="A1163" t="str">
            <v>AYANO HOLLAND BV</v>
          </cell>
          <cell r="B1163">
            <v>100737</v>
          </cell>
        </row>
        <row r="1164">
          <cell r="A1164" t="str">
            <v>HOOLI TRADING B.V.</v>
          </cell>
          <cell r="B1164">
            <v>102194</v>
          </cell>
        </row>
        <row r="1165">
          <cell r="A1165" t="str">
            <v>HOOLI TRADING B.V.</v>
          </cell>
          <cell r="B1165">
            <v>102194</v>
          </cell>
        </row>
        <row r="1166">
          <cell r="A1166" t="str">
            <v>STROJARSTVO HORVAT PRODUC</v>
          </cell>
          <cell r="B1166">
            <v>101824</v>
          </cell>
        </row>
        <row r="1167">
          <cell r="A1167" t="str">
            <v>STROJARSTVO HORVAT PRODUC</v>
          </cell>
          <cell r="B1167">
            <v>101824</v>
          </cell>
        </row>
        <row r="1168">
          <cell r="A1168" t="str">
            <v>HORECAAPPATUUR.NL</v>
          </cell>
          <cell r="B1168">
            <v>101348</v>
          </cell>
        </row>
        <row r="1169">
          <cell r="A1169" t="str">
            <v>FOTO STUDIO VAN DER HORST</v>
          </cell>
          <cell r="B1169">
            <v>100125</v>
          </cell>
        </row>
        <row r="1170">
          <cell r="A1170" t="str">
            <v>FOTO STUDIO VAN DER HORST</v>
          </cell>
          <cell r="B1170">
            <v>100125</v>
          </cell>
        </row>
        <row r="1171">
          <cell r="A1171" t="str">
            <v>FOTO STUDIO VAN DER HORST</v>
          </cell>
          <cell r="B1171">
            <v>100125</v>
          </cell>
        </row>
        <row r="1172">
          <cell r="A1172" t="str">
            <v>WWE. TH. HOVELMANN GMBH &amp;</v>
          </cell>
          <cell r="B1172">
            <v>100905</v>
          </cell>
        </row>
        <row r="1173">
          <cell r="A1173" t="str">
            <v>HSP RECLAME &amp; COMMUNICATI</v>
          </cell>
          <cell r="B1173">
            <v>100317</v>
          </cell>
        </row>
        <row r="1174">
          <cell r="A1174" t="str">
            <v>HEINEKEN USA INCORPORATED</v>
          </cell>
          <cell r="B1174">
            <v>100115</v>
          </cell>
        </row>
        <row r="1175">
          <cell r="A1175" t="str">
            <v>HEINEKEN USA INCORPORATED</v>
          </cell>
          <cell r="B1175">
            <v>100115</v>
          </cell>
        </row>
        <row r="1176">
          <cell r="A1176" t="str">
            <v>HEINEKEN USA INCORPORATED</v>
          </cell>
          <cell r="B1176">
            <v>100115</v>
          </cell>
        </row>
        <row r="1177">
          <cell r="A1177" t="str">
            <v>HUSSMANN KOXKA S.L.</v>
          </cell>
          <cell r="B1177">
            <v>100147</v>
          </cell>
        </row>
        <row r="1178">
          <cell r="A1178" t="str">
            <v>HUSSMANN KOXKA S.L.</v>
          </cell>
          <cell r="B1178">
            <v>100147</v>
          </cell>
        </row>
        <row r="1179">
          <cell r="A1179" t="str">
            <v>HUSSMANN KOXKA S.L.</v>
          </cell>
          <cell r="B1179">
            <v>100147</v>
          </cell>
        </row>
        <row r="1180">
          <cell r="A1180" t="str">
            <v>HUA JUN TRADE COMPANY CO.</v>
          </cell>
          <cell r="B1180">
            <v>101447</v>
          </cell>
        </row>
        <row r="1181">
          <cell r="A1181" t="str">
            <v>HK HUANG CHENG GIFTS INT.</v>
          </cell>
          <cell r="B1181">
            <v>101387</v>
          </cell>
        </row>
        <row r="1182">
          <cell r="A1182" t="str">
            <v>HUBWOO</v>
          </cell>
          <cell r="B1182">
            <v>100917</v>
          </cell>
        </row>
        <row r="1183">
          <cell r="A1183" t="str">
            <v>Huhtamaki Foodservice GmbH &amp; Co. KG</v>
          </cell>
          <cell r="B1183">
            <v>100280</v>
          </cell>
        </row>
        <row r="1184">
          <cell r="A1184" t="str">
            <v>HUIJBREGTS NOTARISSEN</v>
          </cell>
          <cell r="B1184">
            <v>101984</v>
          </cell>
        </row>
        <row r="1185">
          <cell r="A1185" t="str">
            <v>PETER HULLEMAN</v>
          </cell>
          <cell r="B1185">
            <v>102013</v>
          </cell>
        </row>
        <row r="1186">
          <cell r="A1186" t="str">
            <v>HURST MORRIS ASSOCIATS LT</v>
          </cell>
          <cell r="B1186">
            <v>101362</v>
          </cell>
        </row>
        <row r="1187">
          <cell r="A1187" t="str">
            <v>HURRAY DISTRIBUTION</v>
          </cell>
          <cell r="B1187">
            <v>100648</v>
          </cell>
        </row>
        <row r="1188">
          <cell r="A1188" t="str">
            <v>HURRAY DISTRIBUTION</v>
          </cell>
          <cell r="B1188">
            <v>100648</v>
          </cell>
        </row>
        <row r="1189">
          <cell r="A1189" t="str">
            <v>HURRAY DISTRIBUTION</v>
          </cell>
          <cell r="B1189">
            <v>100648</v>
          </cell>
        </row>
        <row r="1190">
          <cell r="A1190" t="str">
            <v>HUSKY DEUTSCHLAND GMBH</v>
          </cell>
          <cell r="B1190">
            <v>101967</v>
          </cell>
        </row>
        <row r="1191">
          <cell r="A1191" t="str">
            <v>HYPSOS B.V.</v>
          </cell>
          <cell r="B1191">
            <v>100969</v>
          </cell>
        </row>
        <row r="1192">
          <cell r="A1192" t="str">
            <v>HYPSOS B.V.</v>
          </cell>
          <cell r="B1192">
            <v>100969</v>
          </cell>
        </row>
        <row r="1193">
          <cell r="A1193" t="str">
            <v>HYPSOS B.V.</v>
          </cell>
          <cell r="B1193">
            <v>100969</v>
          </cell>
        </row>
        <row r="1194">
          <cell r="A1194" t="str">
            <v>HZM FASHION GROUP B.V.</v>
          </cell>
          <cell r="B1194">
            <v>101145</v>
          </cell>
        </row>
        <row r="1195">
          <cell r="A1195" t="str">
            <v>I-DID</v>
          </cell>
          <cell r="B1195">
            <v>101883</v>
          </cell>
        </row>
        <row r="1196">
          <cell r="A1196" t="str">
            <v>IARP S.R.L.</v>
          </cell>
          <cell r="B1196">
            <v>100094</v>
          </cell>
        </row>
        <row r="1197">
          <cell r="A1197" t="str">
            <v>IARP S.R.L.</v>
          </cell>
          <cell r="B1197">
            <v>100094</v>
          </cell>
        </row>
        <row r="1198">
          <cell r="A1198" t="str">
            <v>IARP S.R.L.</v>
          </cell>
          <cell r="B1198">
            <v>100094</v>
          </cell>
        </row>
        <row r="1199">
          <cell r="A1199" t="str">
            <v>S.A. IBECOR N.V.</v>
          </cell>
          <cell r="B1199">
            <v>100362</v>
          </cell>
        </row>
        <row r="1200">
          <cell r="A1200" t="str">
            <v>IBE-BVI</v>
          </cell>
          <cell r="B1200">
            <v>102168</v>
          </cell>
        </row>
        <row r="1201">
          <cell r="A1201" t="str">
            <v>IBER CONNECTION PUBLICIDA</v>
          </cell>
          <cell r="B1201">
            <v>100626</v>
          </cell>
        </row>
        <row r="1202">
          <cell r="A1202" t="str">
            <v>IBER CONNECTION PUBLICIDA</v>
          </cell>
          <cell r="B1202">
            <v>100626</v>
          </cell>
        </row>
        <row r="1203">
          <cell r="A1203" t="str">
            <v>IBER CONNECTION PUBLICIDA</v>
          </cell>
          <cell r="B1203">
            <v>100626</v>
          </cell>
        </row>
        <row r="1204">
          <cell r="A1204" t="str">
            <v>ICM OPLEIDINGEN &amp; TRAININ</v>
          </cell>
          <cell r="B1204">
            <v>101659</v>
          </cell>
        </row>
        <row r="1205">
          <cell r="A1205" t="str">
            <v>ICS VERTEX</v>
          </cell>
          <cell r="B1205">
            <v>101520</v>
          </cell>
        </row>
        <row r="1206">
          <cell r="A1206" t="str">
            <v>ID WEAR</v>
          </cell>
          <cell r="B1206">
            <v>101280</v>
          </cell>
        </row>
        <row r="1207">
          <cell r="A1207" t="str">
            <v>THE IDEA FACTORY B.V.</v>
          </cell>
          <cell r="B1207">
            <v>101617</v>
          </cell>
        </row>
        <row r="1208">
          <cell r="A1208" t="str">
            <v>VOF VAN IEPEREN</v>
          </cell>
          <cell r="B1208">
            <v>100355</v>
          </cell>
        </row>
        <row r="1209">
          <cell r="A1209" t="str">
            <v>VAN IERSEL LUCHTMAN N.V.</v>
          </cell>
          <cell r="B1209">
            <v>100808</v>
          </cell>
        </row>
        <row r="1210">
          <cell r="A1210" t="str">
            <v>IFB INTERNATIONAL FREIGHT</v>
          </cell>
          <cell r="B1210">
            <v>101383</v>
          </cell>
        </row>
        <row r="1211">
          <cell r="A1211" t="str">
            <v>IFB INTERNATIONAL FREIGHT</v>
          </cell>
          <cell r="B1211">
            <v>101383</v>
          </cell>
        </row>
        <row r="1212">
          <cell r="A1212" t="str">
            <v>IFC GLOBAL B.V.</v>
          </cell>
          <cell r="B1212">
            <v>101593</v>
          </cell>
        </row>
        <row r="1213">
          <cell r="A1213" t="str">
            <v>IFC INTERNATIONAL FREIGHT</v>
          </cell>
          <cell r="B1213">
            <v>102127</v>
          </cell>
        </row>
        <row r="1214">
          <cell r="A1214" t="str">
            <v>IGCP-TEIS DIRECTAS</v>
          </cell>
          <cell r="B1214">
            <v>101087</v>
          </cell>
        </row>
        <row r="1215">
          <cell r="A1215" t="str">
            <v>IGC GROUP</v>
          </cell>
          <cell r="B1215">
            <v>100572</v>
          </cell>
        </row>
        <row r="1216">
          <cell r="A1216" t="str">
            <v>IGC GROUP</v>
          </cell>
          <cell r="B1216">
            <v>100572</v>
          </cell>
        </row>
        <row r="1217">
          <cell r="A1217" t="str">
            <v>IGC GROUP</v>
          </cell>
          <cell r="B1217">
            <v>100572</v>
          </cell>
        </row>
        <row r="1218">
          <cell r="A1218" t="str">
            <v>IGNITE CREATIVE SERVICES</v>
          </cell>
          <cell r="B1218">
            <v>101676</v>
          </cell>
        </row>
        <row r="1219">
          <cell r="A1219" t="str">
            <v>VAN DEN IJSSEL</v>
          </cell>
          <cell r="B1219">
            <v>101510</v>
          </cell>
        </row>
        <row r="1220">
          <cell r="A1220" t="str">
            <v>VAN DEN IJSSEL</v>
          </cell>
          <cell r="B1220">
            <v>101510</v>
          </cell>
        </row>
        <row r="1221">
          <cell r="A1221" t="str">
            <v>VAN DEN IJSSEL</v>
          </cell>
          <cell r="B1221">
            <v>101510</v>
          </cell>
        </row>
        <row r="1222">
          <cell r="A1222" t="str">
            <v>IJZEREN MAN HORECA V.O.F.</v>
          </cell>
          <cell r="B1222">
            <v>102114</v>
          </cell>
        </row>
        <row r="1223">
          <cell r="A1223" t="str">
            <v>ILLUMINATED ADVERTISING</v>
          </cell>
          <cell r="B1223">
            <v>100312</v>
          </cell>
        </row>
        <row r="1224">
          <cell r="A1224" t="str">
            <v>ILLUMINATED ADVERTISING</v>
          </cell>
          <cell r="B1224">
            <v>100312</v>
          </cell>
        </row>
        <row r="1225">
          <cell r="A1225" t="str">
            <v>ILLUMINATED ADVERTISING</v>
          </cell>
          <cell r="B1225">
            <v>100312</v>
          </cell>
        </row>
        <row r="1226">
          <cell r="A1226" t="str">
            <v>ILLUMINATED ADVERTISING</v>
          </cell>
          <cell r="B1226">
            <v>100312</v>
          </cell>
        </row>
        <row r="1227">
          <cell r="A1227" t="str">
            <v>ILLUMINATED ADVERTISING L</v>
          </cell>
          <cell r="B1227">
            <v>100684</v>
          </cell>
        </row>
        <row r="1228">
          <cell r="A1228" t="str">
            <v>ILSE DEKKERS</v>
          </cell>
          <cell r="B1228">
            <v>101888</v>
          </cell>
        </row>
        <row r="1229">
          <cell r="A1229" t="str">
            <v>IMAGINE POS LTD.</v>
          </cell>
          <cell r="B1229">
            <v>100690</v>
          </cell>
        </row>
        <row r="1230">
          <cell r="A1230" t="str">
            <v>IMAGEN</v>
          </cell>
          <cell r="B1230">
            <v>101344</v>
          </cell>
        </row>
        <row r="1231">
          <cell r="A1231" t="str">
            <v>IMAGEN KUKY</v>
          </cell>
          <cell r="B1231">
            <v>101786</v>
          </cell>
        </row>
        <row r="1232">
          <cell r="A1232" t="str">
            <v>IMBERA</v>
          </cell>
          <cell r="B1232">
            <v>101226</v>
          </cell>
        </row>
        <row r="1233">
          <cell r="A1233" t="str">
            <v>IMBERA</v>
          </cell>
          <cell r="B1233">
            <v>101226</v>
          </cell>
        </row>
        <row r="1234">
          <cell r="A1234" t="str">
            <v>IMC GLOBAL INC.</v>
          </cell>
          <cell r="B1234">
            <v>101835</v>
          </cell>
        </row>
        <row r="1235">
          <cell r="A1235" t="str">
            <v>IMEDIA8 LTD</v>
          </cell>
          <cell r="B1235">
            <v>101382</v>
          </cell>
        </row>
        <row r="1236">
          <cell r="A1236" t="str">
            <v>IMI CORNELIUS GMBH DEUTSC</v>
          </cell>
          <cell r="B1236">
            <v>100882</v>
          </cell>
        </row>
        <row r="1237">
          <cell r="A1237" t="str">
            <v>IMI CORNELIUS GMBH DEUTSC</v>
          </cell>
          <cell r="B1237">
            <v>100882</v>
          </cell>
        </row>
        <row r="1238">
          <cell r="A1238" t="str">
            <v>IMI CORNELIUS GMBH DEUTSC</v>
          </cell>
          <cell r="B1238">
            <v>100882</v>
          </cell>
        </row>
        <row r="1239">
          <cell r="A1239" t="str">
            <v>IMI CORNELIUS GASKELL &amp; C</v>
          </cell>
          <cell r="B1239">
            <v>100488</v>
          </cell>
        </row>
        <row r="1240">
          <cell r="A1240" t="str">
            <v>IMMOAF ASSURANCES S.A.</v>
          </cell>
          <cell r="B1240">
            <v>100274</v>
          </cell>
        </row>
        <row r="1241">
          <cell r="A1241" t="str">
            <v>IMMANUEL INDUSTRIAL</v>
          </cell>
          <cell r="B1241">
            <v>100492</v>
          </cell>
        </row>
        <row r="1242">
          <cell r="A1242" t="str">
            <v>IMMANUEL INDUSTRIAL</v>
          </cell>
          <cell r="B1242">
            <v>100492</v>
          </cell>
        </row>
        <row r="1243">
          <cell r="A1243" t="str">
            <v>IMPULS</v>
          </cell>
          <cell r="B1243">
            <v>101158</v>
          </cell>
        </row>
        <row r="1244">
          <cell r="A1244" t="str">
            <v>IMPULS</v>
          </cell>
          <cell r="B1244">
            <v>101158</v>
          </cell>
        </row>
        <row r="1245">
          <cell r="A1245" t="str">
            <v>IMPULS MIROSTAW SOBCZAK</v>
          </cell>
          <cell r="B1245">
            <v>101173</v>
          </cell>
        </row>
        <row r="1246">
          <cell r="A1246" t="str">
            <v>IMPULS MIROSTAW SOBCZAK</v>
          </cell>
          <cell r="B1246">
            <v>101173</v>
          </cell>
        </row>
        <row r="1247">
          <cell r="A1247" t="str">
            <v>IMPULS MIROSTAW SOBCZAK</v>
          </cell>
          <cell r="B1247">
            <v>101173</v>
          </cell>
        </row>
        <row r="1248">
          <cell r="A1248" t="str">
            <v>INTER-TRENDS</v>
          </cell>
          <cell r="B1248">
            <v>102007</v>
          </cell>
        </row>
        <row r="1249">
          <cell r="A1249" t="str">
            <v>INTERNATIONAL TRADE SOLUT</v>
          </cell>
          <cell r="B1249">
            <v>100137</v>
          </cell>
        </row>
        <row r="1250">
          <cell r="A1250" t="str">
            <v>INTERNATIONAL TRADE SOLUT</v>
          </cell>
          <cell r="B1250">
            <v>100137</v>
          </cell>
        </row>
        <row r="1251">
          <cell r="A1251" t="str">
            <v>INTERNATIONAL TRADE SOLUT</v>
          </cell>
          <cell r="B1251">
            <v>100137</v>
          </cell>
        </row>
        <row r="1252">
          <cell r="A1252" t="str">
            <v>IMMIGRATIE- EN NATURALISA</v>
          </cell>
          <cell r="B1252">
            <v>101876</v>
          </cell>
        </row>
        <row r="1253">
          <cell r="A1253" t="str">
            <v>INDUCON MATRIJZEN EN KUNS</v>
          </cell>
          <cell r="B1253">
            <v>101019</v>
          </cell>
        </row>
        <row r="1254">
          <cell r="A1254" t="str">
            <v>INKORPORATE</v>
          </cell>
          <cell r="B1254">
            <v>101376</v>
          </cell>
        </row>
        <row r="1255">
          <cell r="A1255" t="str">
            <v>INSIGHT SERVICES</v>
          </cell>
          <cell r="B1255">
            <v>101338</v>
          </cell>
        </row>
        <row r="1256">
          <cell r="A1256" t="str">
            <v>INSPIRED THINKING GROUP (</v>
          </cell>
          <cell r="B1256">
            <v>101578</v>
          </cell>
        </row>
        <row r="1257">
          <cell r="A1257" t="str">
            <v>INSTORE-MARKETING GMBH</v>
          </cell>
          <cell r="B1257">
            <v>100763</v>
          </cell>
        </row>
        <row r="1258">
          <cell r="A1258" t="str">
            <v>INTERNACIONAL 3 VENT S.L</v>
          </cell>
          <cell r="B1258">
            <v>100661</v>
          </cell>
        </row>
        <row r="1259">
          <cell r="A1259" t="str">
            <v>INTERALL GROUP B.V.</v>
          </cell>
          <cell r="B1259">
            <v>100378</v>
          </cell>
        </row>
        <row r="1260">
          <cell r="A1260" t="str">
            <v>INTERTRANS NEDERLAND</v>
          </cell>
          <cell r="B1260">
            <v>100600</v>
          </cell>
        </row>
        <row r="1261">
          <cell r="A1261" t="str">
            <v>INTERNATIONAL FASHION &amp; C</v>
          </cell>
          <cell r="B1261">
            <v>100753</v>
          </cell>
        </row>
        <row r="1262">
          <cell r="A1262" t="str">
            <v>INTERBEV TECH S.L.</v>
          </cell>
          <cell r="B1262">
            <v>101581</v>
          </cell>
        </row>
        <row r="1263">
          <cell r="A1263" t="str">
            <v>INTERBEV TECH S.L.</v>
          </cell>
          <cell r="B1263">
            <v>101581</v>
          </cell>
        </row>
        <row r="1264">
          <cell r="A1264" t="str">
            <v>INTRAPLAS</v>
          </cell>
          <cell r="B1264">
            <v>101773</v>
          </cell>
        </row>
        <row r="1265">
          <cell r="A1265" t="str">
            <v>INTERCONNECT SERVICES BV</v>
          </cell>
          <cell r="B1265">
            <v>100871</v>
          </cell>
        </row>
        <row r="1266">
          <cell r="A1266" t="str">
            <v>INTERPAC PACKAGING LIMITE</v>
          </cell>
          <cell r="B1266">
            <v>100715</v>
          </cell>
        </row>
        <row r="1267">
          <cell r="A1267" t="str">
            <v>INTERHAL HOLDING B.V.</v>
          </cell>
          <cell r="B1267">
            <v>100630</v>
          </cell>
        </row>
        <row r="1268">
          <cell r="A1268" t="str">
            <v>INTERHAL HOLDING B.V.</v>
          </cell>
          <cell r="B1268">
            <v>100630</v>
          </cell>
        </row>
        <row r="1269">
          <cell r="A1269" t="str">
            <v>INTERHAL HOLDING B.V.</v>
          </cell>
          <cell r="B1269">
            <v>100630</v>
          </cell>
        </row>
        <row r="1270">
          <cell r="A1270" t="str">
            <v>INTERNACIONAL 3 VENT S.L</v>
          </cell>
          <cell r="B1270">
            <v>100493</v>
          </cell>
        </row>
        <row r="1271">
          <cell r="A1271" t="str">
            <v>INTERSTATE GRAPHICS INC.</v>
          </cell>
          <cell r="B1271">
            <v>101787</v>
          </cell>
        </row>
        <row r="1272">
          <cell r="A1272" t="str">
            <v>INTERTEK TESTING SERVICES</v>
          </cell>
          <cell r="B1272">
            <v>101963</v>
          </cell>
        </row>
        <row r="1273">
          <cell r="A1273" t="str">
            <v>INTER ACCESS BV</v>
          </cell>
          <cell r="B1273">
            <v>100218</v>
          </cell>
        </row>
        <row r="1274">
          <cell r="A1274" t="str">
            <v>INTRACO TRADING BV</v>
          </cell>
          <cell r="B1274">
            <v>100660</v>
          </cell>
        </row>
        <row r="1275">
          <cell r="A1275" t="str">
            <v>INVISILUX GMBH</v>
          </cell>
          <cell r="B1275">
            <v>101828</v>
          </cell>
        </row>
        <row r="1276">
          <cell r="A1276" t="str">
            <v>INVOLVATION</v>
          </cell>
          <cell r="B1276">
            <v>100692</v>
          </cell>
        </row>
        <row r="1277">
          <cell r="A1277" t="str">
            <v>INVICTA PLASTICS LTD</v>
          </cell>
          <cell r="B1277">
            <v>100494</v>
          </cell>
        </row>
        <row r="1278">
          <cell r="A1278" t="str">
            <v>I.P.S.</v>
          </cell>
          <cell r="B1278">
            <v>100479</v>
          </cell>
        </row>
        <row r="1279">
          <cell r="A1279" t="str">
            <v>IPC B.V.</v>
          </cell>
          <cell r="B1279">
            <v>100257</v>
          </cell>
        </row>
        <row r="1280">
          <cell r="A1280" t="str">
            <v>IPC B.V.</v>
          </cell>
          <cell r="B1280">
            <v>100257</v>
          </cell>
        </row>
        <row r="1281">
          <cell r="A1281" t="str">
            <v>IPC B.V.</v>
          </cell>
          <cell r="B1281">
            <v>100257</v>
          </cell>
        </row>
        <row r="1282">
          <cell r="A1282" t="str">
            <v>IPS</v>
          </cell>
          <cell r="B1282">
            <v>101245</v>
          </cell>
        </row>
        <row r="1283">
          <cell r="A1283" t="str">
            <v>IPS</v>
          </cell>
          <cell r="B1283">
            <v>101245</v>
          </cell>
        </row>
        <row r="1284">
          <cell r="A1284" t="str">
            <v>IPS</v>
          </cell>
          <cell r="B1284">
            <v>100183</v>
          </cell>
        </row>
        <row r="1285">
          <cell r="A1285" t="str">
            <v>IPS</v>
          </cell>
          <cell r="B1285">
            <v>100183</v>
          </cell>
        </row>
        <row r="1286">
          <cell r="A1286" t="str">
            <v>IPS</v>
          </cell>
          <cell r="B1286">
            <v>100183</v>
          </cell>
        </row>
        <row r="1287">
          <cell r="A1287" t="str">
            <v>IPS</v>
          </cell>
          <cell r="B1287">
            <v>100183</v>
          </cell>
        </row>
        <row r="1288">
          <cell r="A1288" t="str">
            <v>IQBAL TEXWARE LIMITED</v>
          </cell>
          <cell r="B1288">
            <v>100846</v>
          </cell>
        </row>
        <row r="1289">
          <cell r="A1289" t="str">
            <v>IRP - IOWA ROTOCAST PLAST</v>
          </cell>
          <cell r="B1289">
            <v>100109</v>
          </cell>
        </row>
        <row r="1290">
          <cell r="A1290" t="str">
            <v>IRP - IOWA ROTOCAST PLAST</v>
          </cell>
          <cell r="B1290">
            <v>100109</v>
          </cell>
        </row>
        <row r="1291">
          <cell r="A1291" t="str">
            <v>IRP - IOWA ROTOCAST PLAST</v>
          </cell>
          <cell r="B1291">
            <v>100109</v>
          </cell>
        </row>
        <row r="1292">
          <cell r="A1292" t="str">
            <v>IRENA SA</v>
          </cell>
          <cell r="B1292">
            <v>100623</v>
          </cell>
        </row>
        <row r="1293">
          <cell r="A1293" t="str">
            <v>IRENA SA</v>
          </cell>
          <cell r="B1293">
            <v>100623</v>
          </cell>
        </row>
        <row r="1294">
          <cell r="A1294" t="str">
            <v>IRENA SA</v>
          </cell>
          <cell r="B1294">
            <v>100623</v>
          </cell>
        </row>
        <row r="1295">
          <cell r="A1295" t="str">
            <v>ISPROJECTS B.V.</v>
          </cell>
          <cell r="B1295">
            <v>101983</v>
          </cell>
        </row>
        <row r="1296">
          <cell r="A1296" t="str">
            <v>ISABELLE VAN RONGEN</v>
          </cell>
          <cell r="B1296">
            <v>101815</v>
          </cell>
        </row>
        <row r="1297">
          <cell r="A1297" t="str">
            <v>ISTAC PROMOTION GMBH</v>
          </cell>
          <cell r="B1297">
            <v>102200</v>
          </cell>
        </row>
        <row r="1298">
          <cell r="A1298" t="str">
            <v>ISTAC PROMOTION GMBH</v>
          </cell>
          <cell r="B1298">
            <v>102200</v>
          </cell>
        </row>
        <row r="1299">
          <cell r="A1299" t="str">
            <v>INTERMEDIARY TRADE CONSUL</v>
          </cell>
          <cell r="B1299">
            <v>100026</v>
          </cell>
        </row>
        <row r="1300">
          <cell r="A1300" t="str">
            <v>INTERMEDIARY TRADE CONSUL</v>
          </cell>
          <cell r="B1300">
            <v>100026</v>
          </cell>
        </row>
        <row r="1301">
          <cell r="A1301" t="str">
            <v>INTERMEDIARY TRADE CONSUL</v>
          </cell>
          <cell r="B1301">
            <v>100026</v>
          </cell>
        </row>
        <row r="1302">
          <cell r="A1302" t="str">
            <v>HEINEKEN ITALIA S.P.A.</v>
          </cell>
          <cell r="B1302">
            <v>100339</v>
          </cell>
        </row>
        <row r="1303">
          <cell r="A1303" t="str">
            <v>HEINEKEN ITALIA S.P.A.</v>
          </cell>
          <cell r="B1303">
            <v>100339</v>
          </cell>
        </row>
        <row r="1304">
          <cell r="A1304" t="str">
            <v>HEINEKEN ITALIA S.P.A.</v>
          </cell>
          <cell r="B1304">
            <v>100339</v>
          </cell>
        </row>
        <row r="1305">
          <cell r="A1305" t="str">
            <v>ITALESSE SRL</v>
          </cell>
          <cell r="B1305">
            <v>100495</v>
          </cell>
        </row>
        <row r="1306">
          <cell r="A1306" t="str">
            <v>ITALESSE SRL</v>
          </cell>
          <cell r="B1306">
            <v>100495</v>
          </cell>
        </row>
        <row r="1307">
          <cell r="A1307" t="str">
            <v>ITB PROMO CO., LIMITED</v>
          </cell>
          <cell r="B1307">
            <v>102198</v>
          </cell>
        </row>
        <row r="1308">
          <cell r="A1308" t="str">
            <v>ITB PROMO CO., LIMITED</v>
          </cell>
          <cell r="B1308">
            <v>102198</v>
          </cell>
        </row>
        <row r="1309">
          <cell r="A1309" t="str">
            <v>ITW SHIPPERS SPRL.</v>
          </cell>
          <cell r="B1309">
            <v>100268</v>
          </cell>
        </row>
        <row r="1310">
          <cell r="A1310" t="str">
            <v>IVENT MOBILE BV</v>
          </cell>
          <cell r="B1310">
            <v>102089</v>
          </cell>
        </row>
        <row r="1311">
          <cell r="A1311" t="str">
            <v>JACKEL INTERNATIONAL EURO</v>
          </cell>
          <cell r="B1311">
            <v>101418</v>
          </cell>
        </row>
        <row r="1312">
          <cell r="A1312" t="str">
            <v>JÄGERMEISTER</v>
          </cell>
          <cell r="B1312">
            <v>101807</v>
          </cell>
        </row>
        <row r="1313">
          <cell r="A1313" t="str">
            <v>LOES JAGER-BINDELS</v>
          </cell>
          <cell r="B1313">
            <v>101468</v>
          </cell>
        </row>
        <row r="1314">
          <cell r="A1314" t="str">
            <v>J.A.N! SERIOUS DESIGNS BV</v>
          </cell>
          <cell r="B1314">
            <v>100980</v>
          </cell>
        </row>
        <row r="1315">
          <cell r="A1315" t="str">
            <v>J.A.N! SERIOUS DESIGNS BV</v>
          </cell>
          <cell r="B1315">
            <v>100980</v>
          </cell>
        </row>
        <row r="1316">
          <cell r="A1316" t="str">
            <v>J.A.N! SERIOUS DESIGNS BV</v>
          </cell>
          <cell r="B1316">
            <v>100980</v>
          </cell>
        </row>
        <row r="1317">
          <cell r="A1317" t="str">
            <v>TAXI JAN</v>
          </cell>
          <cell r="B1317">
            <v>101810</v>
          </cell>
        </row>
        <row r="1318">
          <cell r="A1318" t="str">
            <v>HEINEKEN USA</v>
          </cell>
          <cell r="B1318">
            <v>100465</v>
          </cell>
        </row>
        <row r="1319">
          <cell r="A1319" t="str">
            <v>HEINEKEN USA</v>
          </cell>
          <cell r="B1319">
            <v>100465</v>
          </cell>
        </row>
        <row r="1320">
          <cell r="A1320" t="str">
            <v>HEINEKEN USA</v>
          </cell>
          <cell r="B1320">
            <v>100465</v>
          </cell>
        </row>
        <row r="1321">
          <cell r="A1321" t="str">
            <v>CEYHAN ERTURGUT</v>
          </cell>
          <cell r="B1321">
            <v>102215</v>
          </cell>
        </row>
        <row r="1322">
          <cell r="A1322" t="str">
            <v>JEAN JAFFRAY DESIGN</v>
          </cell>
          <cell r="B1322">
            <v>100977</v>
          </cell>
        </row>
        <row r="1323">
          <cell r="A1323" t="str">
            <v>JEAN JAFFRAY DESIGN</v>
          </cell>
          <cell r="B1323">
            <v>100977</v>
          </cell>
        </row>
        <row r="1324">
          <cell r="A1324" t="str">
            <v>JEAN JAFFRAY DESIGN</v>
          </cell>
          <cell r="B1324">
            <v>100977</v>
          </cell>
        </row>
        <row r="1325">
          <cell r="A1325" t="str">
            <v>JELLOW NEDERLAND B.V.</v>
          </cell>
          <cell r="B1325">
            <v>102144</v>
          </cell>
        </row>
        <row r="1326">
          <cell r="A1326" t="str">
            <v>JEROME KALI</v>
          </cell>
          <cell r="B1326">
            <v>100826</v>
          </cell>
        </row>
        <row r="1327">
          <cell r="A1327" t="str">
            <v>JEROEN JEUKENS</v>
          </cell>
          <cell r="B1327">
            <v>100334</v>
          </cell>
        </row>
        <row r="1328">
          <cell r="A1328" t="str">
            <v>JET IMPORT NV</v>
          </cell>
          <cell r="B1328">
            <v>100644</v>
          </cell>
        </row>
        <row r="1329">
          <cell r="A1329" t="str">
            <v>JETCHILL LTD.</v>
          </cell>
          <cell r="B1329">
            <v>102152</v>
          </cell>
        </row>
        <row r="1330">
          <cell r="A1330" t="str">
            <v>JEUKENS MANAGEMENT EN ACC</v>
          </cell>
          <cell r="B1330">
            <v>100421</v>
          </cell>
        </row>
        <row r="1331">
          <cell r="A1331" t="str">
            <v>JIANGSU WEINA FASHION CO.</v>
          </cell>
          <cell r="B1331">
            <v>101515</v>
          </cell>
        </row>
        <row r="1332">
          <cell r="A1332" t="str">
            <v>JIANGSU SAINTY HANDSOME C</v>
          </cell>
          <cell r="B1332">
            <v>101359</v>
          </cell>
        </row>
        <row r="1333">
          <cell r="A1333" t="str">
            <v>JM PROMOTIONS</v>
          </cell>
          <cell r="B1333">
            <v>101301</v>
          </cell>
        </row>
        <row r="1334">
          <cell r="A1334" t="str">
            <v>JMA BENELUX BV</v>
          </cell>
          <cell r="B1334">
            <v>100266</v>
          </cell>
        </row>
        <row r="1335">
          <cell r="A1335" t="str">
            <v>JMA BENELUX BV</v>
          </cell>
          <cell r="B1335">
            <v>100266</v>
          </cell>
        </row>
        <row r="1336">
          <cell r="A1336" t="str">
            <v>JMA BENELUX BV</v>
          </cell>
          <cell r="B1336">
            <v>100266</v>
          </cell>
        </row>
        <row r="1337">
          <cell r="A1337" t="str">
            <v>JOBA LEISURE BV</v>
          </cell>
          <cell r="B1337">
            <v>100064</v>
          </cell>
        </row>
        <row r="1338">
          <cell r="A1338" t="str">
            <v>JOBA LEISURE BV</v>
          </cell>
          <cell r="B1338">
            <v>100064</v>
          </cell>
        </row>
        <row r="1339">
          <cell r="A1339" t="str">
            <v>JOBA LEISURE BV</v>
          </cell>
          <cell r="B1339">
            <v>100064</v>
          </cell>
        </row>
        <row r="1340">
          <cell r="A1340" t="str">
            <v>JOBTRACK.NL</v>
          </cell>
          <cell r="B1340">
            <v>100635</v>
          </cell>
        </row>
        <row r="1341">
          <cell r="A1341" t="str">
            <v>JOHN VAN DIJK</v>
          </cell>
          <cell r="B1341">
            <v>100247</v>
          </cell>
        </row>
        <row r="1342">
          <cell r="A1342" t="str">
            <v>JOLANDA VAN DOESBURG</v>
          </cell>
          <cell r="B1342">
            <v>100807</v>
          </cell>
        </row>
        <row r="1343">
          <cell r="A1343" t="str">
            <v>JONAT TRANSPORT HF</v>
          </cell>
          <cell r="B1343">
            <v>101114</v>
          </cell>
        </row>
        <row r="1344">
          <cell r="A1344" t="str">
            <v>JONGENEEL VERPAKKINGEN BV</v>
          </cell>
          <cell r="B1344">
            <v>101202</v>
          </cell>
        </row>
        <row r="1345">
          <cell r="A1345" t="str">
            <v>JONAR TRANSPORT</v>
          </cell>
          <cell r="B1345">
            <v>100199</v>
          </cell>
        </row>
        <row r="1346">
          <cell r="A1346" t="str">
            <v>JOS PREMIUMS!</v>
          </cell>
          <cell r="B1346">
            <v>100580</v>
          </cell>
        </row>
        <row r="1347">
          <cell r="A1347" t="str">
            <v>JOS PREMIUMS!</v>
          </cell>
          <cell r="B1347">
            <v>100580</v>
          </cell>
        </row>
        <row r="1348">
          <cell r="A1348" t="str">
            <v>JOS PREMIUMS!</v>
          </cell>
          <cell r="B1348">
            <v>100580</v>
          </cell>
        </row>
        <row r="1349">
          <cell r="A1349" t="str">
            <v>JOSY</v>
          </cell>
          <cell r="B1349">
            <v>100670</v>
          </cell>
        </row>
        <row r="1350">
          <cell r="A1350" t="str">
            <v>BRAND NEW JOURNEY</v>
          </cell>
          <cell r="B1350">
            <v>102003</v>
          </cell>
        </row>
        <row r="1351">
          <cell r="A1351" t="str">
            <v>JOY THAI (HK) LIMITED</v>
          </cell>
          <cell r="B1351">
            <v>100461</v>
          </cell>
        </row>
        <row r="1352">
          <cell r="A1352" t="str">
            <v>JOY THAI</v>
          </cell>
          <cell r="B1352">
            <v>100543</v>
          </cell>
        </row>
        <row r="1353">
          <cell r="A1353" t="str">
            <v>JUDITH VAN OORT</v>
          </cell>
          <cell r="B1353">
            <v>100713</v>
          </cell>
        </row>
        <row r="1354">
          <cell r="A1354" t="str">
            <v>JUMPWAY INDUSTRIES LIMITE</v>
          </cell>
          <cell r="B1354">
            <v>101207</v>
          </cell>
        </row>
        <row r="1355">
          <cell r="A1355" t="str">
            <v>JUNGHEINRICH NEDERLANDS B</v>
          </cell>
          <cell r="B1355">
            <v>100198</v>
          </cell>
        </row>
        <row r="1356">
          <cell r="A1356" t="str">
            <v>JURIDISCH PLATFORM</v>
          </cell>
          <cell r="B1356">
            <v>100926</v>
          </cell>
        </row>
        <row r="1357">
          <cell r="A1357" t="str">
            <v>JURIDISH PLATFORM</v>
          </cell>
          <cell r="B1357">
            <v>100793</v>
          </cell>
        </row>
        <row r="1358">
          <cell r="A1358" t="str">
            <v>DE GRAP JURK</v>
          </cell>
          <cell r="B1358">
            <v>101650</v>
          </cell>
        </row>
        <row r="1359">
          <cell r="A1359" t="str">
            <v>JUST IN IMP.&amp; EXP.CO.,LTD</v>
          </cell>
          <cell r="B1359">
            <v>101364</v>
          </cell>
        </row>
        <row r="1360">
          <cell r="A1360" t="str">
            <v>JUSTINCASE TRADING GMBH</v>
          </cell>
          <cell r="B1360">
            <v>100578</v>
          </cell>
        </row>
        <row r="1361">
          <cell r="A1361" t="str">
            <v>K + M WERBEMITTEL GMBH</v>
          </cell>
          <cell r="B1361">
            <v>100701</v>
          </cell>
        </row>
        <row r="1362">
          <cell r="A1362" t="str">
            <v>KAASSCHIETER JUWELIERS</v>
          </cell>
          <cell r="B1362">
            <v>100388</v>
          </cell>
        </row>
        <row r="1363">
          <cell r="A1363" t="str">
            <v>KAASHUIS DE HELFTHEUVEL</v>
          </cell>
          <cell r="B1363">
            <v>100370</v>
          </cell>
        </row>
        <row r="1364">
          <cell r="A1364" t="str">
            <v>ALLEKABELS B.V.</v>
          </cell>
          <cell r="B1364">
            <v>101796</v>
          </cell>
        </row>
        <row r="1365">
          <cell r="A1365" t="str">
            <v>KADEE</v>
          </cell>
          <cell r="B1365">
            <v>101441</v>
          </cell>
        </row>
        <row r="1366">
          <cell r="A1366" t="str">
            <v>KAMER VAN KOOPHANDEL NEDE</v>
          </cell>
          <cell r="B1366">
            <v>100875</v>
          </cell>
        </row>
        <row r="1367">
          <cell r="A1367" t="str">
            <v>KAMER VAN KOOPHANDEL NEDE</v>
          </cell>
          <cell r="B1367">
            <v>100875</v>
          </cell>
        </row>
        <row r="1368">
          <cell r="A1368" t="str">
            <v>KAMER VAN KOOPHANDEL BRAB</v>
          </cell>
          <cell r="B1368">
            <v>100874</v>
          </cell>
        </row>
        <row r="1369">
          <cell r="A1369" t="str">
            <v>KAMA ASA SHOTEN</v>
          </cell>
          <cell r="B1369">
            <v>101494</v>
          </cell>
        </row>
        <row r="1370">
          <cell r="A1370" t="str">
            <v>THE KANGA GROUP</v>
          </cell>
          <cell r="B1370">
            <v>100698</v>
          </cell>
        </row>
        <row r="1371">
          <cell r="A1371" t="str">
            <v>KANDINSKY DEUTSCHLAND GMB</v>
          </cell>
          <cell r="B1371">
            <v>101839</v>
          </cell>
        </row>
        <row r="1372">
          <cell r="A1372" t="str">
            <v>KANDINSKY DEUTSCHLAND GMB</v>
          </cell>
          <cell r="B1372">
            <v>101839</v>
          </cell>
        </row>
        <row r="1373">
          <cell r="A1373" t="str">
            <v>KANROW INDUSTRIAL CO LTD.</v>
          </cell>
          <cell r="B1373">
            <v>101431</v>
          </cell>
        </row>
        <row r="1374">
          <cell r="A1374" t="str">
            <v>SMURFIT KAPPA ZEDEK</v>
          </cell>
          <cell r="B1374">
            <v>100458</v>
          </cell>
        </row>
        <row r="1375">
          <cell r="A1375" t="str">
            <v>SMURFIT KAPPA ZEDEK</v>
          </cell>
          <cell r="B1375">
            <v>100458</v>
          </cell>
        </row>
        <row r="1376">
          <cell r="A1376" t="str">
            <v>KARTENT BV</v>
          </cell>
          <cell r="B1376">
            <v>101674</v>
          </cell>
        </row>
        <row r="1377">
          <cell r="A1377" t="str">
            <v>KARALOON GMBH</v>
          </cell>
          <cell r="B1377">
            <v>101373</v>
          </cell>
        </row>
        <row r="1378">
          <cell r="A1378" t="str">
            <v>TON KASTERMANS FOTOGRAFIE</v>
          </cell>
          <cell r="B1378">
            <v>100395</v>
          </cell>
        </row>
        <row r="1379">
          <cell r="A1379" t="str">
            <v>HEINEKEN SWITSERLAND AG</v>
          </cell>
          <cell r="B1379">
            <v>100672</v>
          </cell>
        </row>
        <row r="1380">
          <cell r="A1380" t="str">
            <v>G. KAT &amp; CO. B.V.</v>
          </cell>
          <cell r="B1380">
            <v>101749</v>
          </cell>
        </row>
        <row r="1381">
          <cell r="A1381" t="str">
            <v>CC Coaster GmbH &amp; Co. KG</v>
          </cell>
          <cell r="B1381">
            <v>100604</v>
          </cell>
        </row>
        <row r="1382">
          <cell r="A1382" t="str">
            <v>CC Coaster GmbH &amp; Co. KG</v>
          </cell>
          <cell r="B1382">
            <v>100604</v>
          </cell>
        </row>
        <row r="1383">
          <cell r="A1383" t="str">
            <v>CC Coaster GmbH &amp; Co. KG</v>
          </cell>
          <cell r="B1383">
            <v>100604</v>
          </cell>
        </row>
        <row r="1384">
          <cell r="A1384" t="str">
            <v>CC Coaster GmbH &amp; Co. KG</v>
          </cell>
          <cell r="B1384">
            <v>100604</v>
          </cell>
        </row>
        <row r="1385">
          <cell r="A1385" t="str">
            <v>KAV AUTOVERHUUR</v>
          </cell>
          <cell r="B1385">
            <v>100241</v>
          </cell>
        </row>
        <row r="1386">
          <cell r="A1386" t="str">
            <v>KEY COMPANY SP. Z O.O.</v>
          </cell>
          <cell r="B1386">
            <v>100145</v>
          </cell>
        </row>
        <row r="1387">
          <cell r="A1387" t="str">
            <v>KEY COMPANY SP. Z O.O.</v>
          </cell>
          <cell r="B1387">
            <v>100145</v>
          </cell>
        </row>
        <row r="1388">
          <cell r="A1388" t="str">
            <v>KEY COMPANY SP. Z O.O.</v>
          </cell>
          <cell r="B1388">
            <v>100145</v>
          </cell>
        </row>
        <row r="1389">
          <cell r="A1389" t="str">
            <v>BOOM &amp; VAN KETEL GRAFIMED</v>
          </cell>
          <cell r="B1389">
            <v>100455</v>
          </cell>
        </row>
        <row r="1390">
          <cell r="A1390" t="str">
            <v>KEMA QUALITY B.V.</v>
          </cell>
          <cell r="B1390">
            <v>100103</v>
          </cell>
        </row>
        <row r="1391">
          <cell r="A1391" t="str">
            <v>KEMA QUALITY B.V.</v>
          </cell>
          <cell r="B1391">
            <v>100103</v>
          </cell>
        </row>
        <row r="1392">
          <cell r="A1392" t="str">
            <v>KEMA QUALITY B.V.</v>
          </cell>
          <cell r="B1392">
            <v>100103</v>
          </cell>
        </row>
        <row r="1393">
          <cell r="A1393" t="str">
            <v>KEHRENS SNOEKS</v>
          </cell>
          <cell r="B1393">
            <v>102163</v>
          </cell>
        </row>
        <row r="1394">
          <cell r="A1394" t="str">
            <v>KEIRETSU EUROPE</v>
          </cell>
          <cell r="B1394">
            <v>101110</v>
          </cell>
        </row>
        <row r="1395">
          <cell r="A1395" t="str">
            <v>KEIRETSU EUROPE</v>
          </cell>
          <cell r="B1395">
            <v>101110</v>
          </cell>
        </row>
        <row r="1396">
          <cell r="A1396" t="str">
            <v>KEIRETSU EUROPE</v>
          </cell>
          <cell r="B1396">
            <v>101110</v>
          </cell>
        </row>
        <row r="1397">
          <cell r="A1397" t="str">
            <v>BUREAU KELLERMAN</v>
          </cell>
          <cell r="B1397">
            <v>100135</v>
          </cell>
        </row>
        <row r="1398">
          <cell r="A1398" t="str">
            <v>BUREAU KELLERMAN</v>
          </cell>
          <cell r="B1398">
            <v>100135</v>
          </cell>
        </row>
        <row r="1399">
          <cell r="A1399" t="str">
            <v>BUREAU KELLERMAN</v>
          </cell>
          <cell r="B1399">
            <v>100135</v>
          </cell>
        </row>
        <row r="1400">
          <cell r="A1400" t="str">
            <v>KENNEDY INCORPORATED</v>
          </cell>
          <cell r="B1400">
            <v>100956</v>
          </cell>
        </row>
        <row r="1401">
          <cell r="A1401" t="str">
            <v>A.KENTIE EN ZOON</v>
          </cell>
          <cell r="B1401">
            <v>100182</v>
          </cell>
        </row>
        <row r="1402">
          <cell r="A1402" t="str">
            <v>A.KENTIE EN ZOON</v>
          </cell>
          <cell r="B1402">
            <v>100182</v>
          </cell>
        </row>
        <row r="1403">
          <cell r="A1403" t="str">
            <v>A.KENTIE EN ZOON</v>
          </cell>
          <cell r="B1403">
            <v>100182</v>
          </cell>
        </row>
        <row r="1404">
          <cell r="A1404" t="str">
            <v>KEPRO SOLUTIONS LIMITED</v>
          </cell>
          <cell r="B1404">
            <v>102156</v>
          </cell>
        </row>
        <row r="1405">
          <cell r="A1405" t="str">
            <v>KERLENSKY</v>
          </cell>
          <cell r="B1405">
            <v>101156</v>
          </cell>
        </row>
        <row r="1406">
          <cell r="A1406" t="str">
            <v>GL PLASTICS B.V.</v>
          </cell>
          <cell r="B1406">
            <v>100264</v>
          </cell>
        </row>
        <row r="1407">
          <cell r="A1407" t="str">
            <v>KESTER BOLZ HANDELSVERTRE</v>
          </cell>
          <cell r="B1407">
            <v>101289</v>
          </cell>
        </row>
        <row r="1408">
          <cell r="A1408" t="str">
            <v>VERTAALBUREAU DEKEULENAAR</v>
          </cell>
          <cell r="B1408">
            <v>101715</v>
          </cell>
        </row>
        <row r="1409">
          <cell r="A1409" t="str">
            <v>BLUJAY SOLUTIONS BV</v>
          </cell>
          <cell r="B1409">
            <v>101269</v>
          </cell>
        </row>
        <row r="1410">
          <cell r="A1410" t="str">
            <v>BLUJAY SOLUTIONS BV</v>
          </cell>
          <cell r="B1410">
            <v>101269</v>
          </cell>
        </row>
        <row r="1411">
          <cell r="A1411" t="str">
            <v>KEY MERCHANDISE BV</v>
          </cell>
          <cell r="B1411">
            <v>100901</v>
          </cell>
        </row>
        <row r="1412">
          <cell r="A1412" t="str">
            <v>KEY MERCHANDISE BV</v>
          </cell>
          <cell r="B1412">
            <v>100901</v>
          </cell>
        </row>
        <row r="1413">
          <cell r="A1413" t="str">
            <v>KEY MERCHANDISE BV</v>
          </cell>
          <cell r="B1413">
            <v>100901</v>
          </cell>
        </row>
        <row r="1414">
          <cell r="A1414" t="str">
            <v>KLG EUROPE-VENLO BV</v>
          </cell>
          <cell r="B1414">
            <v>101216</v>
          </cell>
        </row>
        <row r="1415">
          <cell r="A1415" t="str">
            <v>KLG EUROPE-VENLO BV</v>
          </cell>
          <cell r="B1415">
            <v>101216</v>
          </cell>
        </row>
        <row r="1416">
          <cell r="A1416" t="str">
            <v>KLG EUROPE-VENLO BV</v>
          </cell>
          <cell r="B1416">
            <v>101216</v>
          </cell>
        </row>
        <row r="1417">
          <cell r="A1417" t="str">
            <v>HESTER KIEL</v>
          </cell>
          <cell r="B1417">
            <v>102172</v>
          </cell>
        </row>
        <row r="1418">
          <cell r="A1418" t="str">
            <v>KINGSRICH TRADING CO LTD</v>
          </cell>
          <cell r="B1418">
            <v>100574</v>
          </cell>
        </row>
        <row r="1419">
          <cell r="A1419" t="str">
            <v>KIRYOKU</v>
          </cell>
          <cell r="B1419">
            <v>101904</v>
          </cell>
        </row>
        <row r="1420">
          <cell r="A1420" t="str">
            <v>KISLEV FORWARDING &amp; TRADI</v>
          </cell>
          <cell r="B1420">
            <v>100609</v>
          </cell>
        </row>
        <row r="1421">
          <cell r="A1421" t="str">
            <v>KISLEV FORWARDING &amp; TRADI</v>
          </cell>
          <cell r="B1421">
            <v>100609</v>
          </cell>
        </row>
        <row r="1422">
          <cell r="A1422" t="str">
            <v>DE KISTENKONING</v>
          </cell>
          <cell r="B1422">
            <v>101952</v>
          </cell>
        </row>
        <row r="1423">
          <cell r="A1423" t="str">
            <v>KLENKE DRUCK GMBH &amp; CO. K</v>
          </cell>
          <cell r="B1423">
            <v>100606</v>
          </cell>
        </row>
        <row r="1424">
          <cell r="A1424" t="str">
            <v>KLEDINGCALCULATOR</v>
          </cell>
          <cell r="B1424">
            <v>101332</v>
          </cell>
        </row>
        <row r="1425">
          <cell r="A1425" t="str">
            <v>KLG-EUROPE-VENLO BV</v>
          </cell>
          <cell r="B1425">
            <v>101505</v>
          </cell>
        </row>
        <row r="1426">
          <cell r="A1426" t="str">
            <v>KLG-EUROPE-VENLO BV</v>
          </cell>
          <cell r="B1426">
            <v>101505</v>
          </cell>
        </row>
        <row r="1427">
          <cell r="A1427" t="str">
            <v>KLIO ETERNA SCHREIBGERÄTE</v>
          </cell>
          <cell r="B1427">
            <v>100567</v>
          </cell>
        </row>
        <row r="1428">
          <cell r="A1428" t="str">
            <v>KLUWER OPLEIDINGEN</v>
          </cell>
          <cell r="B1428">
            <v>101196</v>
          </cell>
        </row>
        <row r="1429">
          <cell r="A1429" t="str">
            <v>KM ZUNDHOLZ GMBH</v>
          </cell>
          <cell r="B1429">
            <v>100668</v>
          </cell>
        </row>
        <row r="1430">
          <cell r="A1430" t="str">
            <v>KNIT PLUS LTD</v>
          </cell>
          <cell r="B1430">
            <v>100843</v>
          </cell>
        </row>
        <row r="1431">
          <cell r="A1431" t="str">
            <v>KNAPZAK BENELUX BV</v>
          </cell>
          <cell r="B1431">
            <v>102187</v>
          </cell>
        </row>
        <row r="1432">
          <cell r="A1432" t="str">
            <v>KNEISGIFTS.NL</v>
          </cell>
          <cell r="B1432">
            <v>101911</v>
          </cell>
        </row>
        <row r="1433">
          <cell r="A1433" t="str">
            <v>KNEISGIFTS.NL</v>
          </cell>
          <cell r="B1433">
            <v>101911</v>
          </cell>
        </row>
        <row r="1434">
          <cell r="A1434" t="str">
            <v>KNOW HOW LNTERNATIONAL GM</v>
          </cell>
          <cell r="B1434">
            <v>101831</v>
          </cell>
        </row>
        <row r="1435">
          <cell r="A1435" t="str">
            <v>KOBALT BV MEDIA SERVICES</v>
          </cell>
          <cell r="B1435">
            <v>100089</v>
          </cell>
        </row>
        <row r="1436">
          <cell r="A1436" t="str">
            <v>KOBALT BV MEDIA SERVICES</v>
          </cell>
          <cell r="B1436">
            <v>100089</v>
          </cell>
        </row>
        <row r="1437">
          <cell r="A1437" t="str">
            <v>KOBALT BV MEDIA SERVICES</v>
          </cell>
          <cell r="B1437">
            <v>100089</v>
          </cell>
        </row>
        <row r="1438">
          <cell r="A1438" t="str">
            <v>KOVU</v>
          </cell>
          <cell r="B1438">
            <v>100092</v>
          </cell>
        </row>
        <row r="1439">
          <cell r="A1439" t="str">
            <v>KOVU</v>
          </cell>
          <cell r="B1439">
            <v>100092</v>
          </cell>
        </row>
        <row r="1440">
          <cell r="A1440" t="str">
            <v>KOVU</v>
          </cell>
          <cell r="B1440">
            <v>100092</v>
          </cell>
        </row>
        <row r="1441">
          <cell r="A1441" t="str">
            <v>KOELBOX4YOU</v>
          </cell>
          <cell r="B1441">
            <v>101334</v>
          </cell>
        </row>
        <row r="1442">
          <cell r="A1442" t="str">
            <v>KOLIBRI ETIKETTENFABRIEK</v>
          </cell>
          <cell r="B1442">
            <v>100353</v>
          </cell>
        </row>
        <row r="1443">
          <cell r="A1443" t="str">
            <v>ONTWERPSTUDIO KOMMER KORS</v>
          </cell>
          <cell r="B1443">
            <v>100847</v>
          </cell>
        </row>
        <row r="1444">
          <cell r="A1444" t="str">
            <v>KONITZ PORZELLAN GMBH</v>
          </cell>
          <cell r="B1444">
            <v>101290</v>
          </cell>
        </row>
        <row r="1445">
          <cell r="A1445" t="str">
            <v>KOOYKER VERWIJS</v>
          </cell>
          <cell r="B1445">
            <v>100130</v>
          </cell>
        </row>
        <row r="1446">
          <cell r="A1446" t="str">
            <v>KOOYKER VERWIJS</v>
          </cell>
          <cell r="B1446">
            <v>100130</v>
          </cell>
        </row>
        <row r="1447">
          <cell r="A1447" t="str">
            <v>KOOYKER VERWIJS</v>
          </cell>
          <cell r="B1447">
            <v>100130</v>
          </cell>
        </row>
        <row r="1448">
          <cell r="A1448" t="str">
            <v>KOOTSTRA KOERIER</v>
          </cell>
          <cell r="B1448">
            <v>100667</v>
          </cell>
        </row>
        <row r="1449">
          <cell r="A1449" t="str">
            <v>KOOKMAN</v>
          </cell>
          <cell r="B1449">
            <v>101508</v>
          </cell>
        </row>
        <row r="1450">
          <cell r="A1450" t="str">
            <v>KOPAK</v>
          </cell>
          <cell r="B1450">
            <v>102054</v>
          </cell>
        </row>
        <row r="1451">
          <cell r="A1451" t="str">
            <v>PETER KOSTER</v>
          </cell>
          <cell r="B1451">
            <v>101101</v>
          </cell>
        </row>
        <row r="1452">
          <cell r="A1452" t="str">
            <v>KOXKA NETHERLANDS</v>
          </cell>
          <cell r="B1452">
            <v>100349</v>
          </cell>
        </row>
        <row r="1453">
          <cell r="A1453" t="str">
            <v>KOXKA NETHERLANDS</v>
          </cell>
          <cell r="B1453">
            <v>100349</v>
          </cell>
        </row>
        <row r="1454">
          <cell r="A1454" t="str">
            <v>KOXKA NETHERLANDS</v>
          </cell>
          <cell r="B1454">
            <v>100349</v>
          </cell>
        </row>
        <row r="1455">
          <cell r="A1455" t="str">
            <v>KOZIOL IDEAS FOR FRIENDS</v>
          </cell>
          <cell r="B1455">
            <v>102209</v>
          </cell>
        </row>
        <row r="1456">
          <cell r="A1456" t="str">
            <v>KOZIOL IDEAS FOR FRIENDS</v>
          </cell>
          <cell r="B1456">
            <v>102209</v>
          </cell>
        </row>
        <row r="1457">
          <cell r="A1457" t="str">
            <v>KOZMOZ DESIGN &amp; DISPLAY B</v>
          </cell>
          <cell r="B1457">
            <v>101461</v>
          </cell>
        </row>
        <row r="1458">
          <cell r="A1458" t="str">
            <v>KOZMOZ DESIGN &amp; DISPLAY B</v>
          </cell>
          <cell r="B1458">
            <v>101461</v>
          </cell>
        </row>
        <row r="1459">
          <cell r="A1459" t="str">
            <v>KPN BV</v>
          </cell>
          <cell r="B1459">
            <v>101230</v>
          </cell>
        </row>
        <row r="1460">
          <cell r="A1460" t="str">
            <v>KPN -KLANT 000310723</v>
          </cell>
          <cell r="B1460">
            <v>101047</v>
          </cell>
        </row>
        <row r="1461">
          <cell r="A1461" t="str">
            <v>KPN DIGITENNE - ABO 53164</v>
          </cell>
          <cell r="B1461">
            <v>101052</v>
          </cell>
        </row>
        <row r="1462">
          <cell r="A1462" t="str">
            <v>KPN - KLANT 113.059.515</v>
          </cell>
          <cell r="B1462">
            <v>101048</v>
          </cell>
        </row>
        <row r="1463">
          <cell r="A1463" t="str">
            <v>KPN - KLANT 117.969.508</v>
          </cell>
          <cell r="B1463">
            <v>101050</v>
          </cell>
        </row>
        <row r="1464">
          <cell r="A1464" t="str">
            <v>KPN - KLANT 118.153.854</v>
          </cell>
          <cell r="B1464">
            <v>101051</v>
          </cell>
        </row>
        <row r="1465">
          <cell r="A1465" t="str">
            <v>KPN -KLANT 117.410.446</v>
          </cell>
          <cell r="B1465">
            <v>101049</v>
          </cell>
        </row>
        <row r="1466">
          <cell r="A1466" t="str">
            <v>KPN TELECOM - DEBITEUR 15</v>
          </cell>
          <cell r="B1466">
            <v>100191</v>
          </cell>
        </row>
        <row r="1467">
          <cell r="A1467" t="str">
            <v>KRING VRIENDEN VAN 'S-HER</v>
          </cell>
          <cell r="B1467">
            <v>102109</v>
          </cell>
        </row>
        <row r="1468">
          <cell r="A1468" t="str">
            <v>KRISZTA STEENIS - KAZAI</v>
          </cell>
          <cell r="B1468">
            <v>101818</v>
          </cell>
        </row>
        <row r="1469">
          <cell r="A1469" t="str">
            <v>KRODER COMPANY</v>
          </cell>
          <cell r="B1469">
            <v>100301</v>
          </cell>
        </row>
        <row r="1470">
          <cell r="A1470" t="str">
            <v>KROSNIENSKIE HUTY SZKLA "</v>
          </cell>
          <cell r="B1470">
            <v>100590</v>
          </cell>
        </row>
        <row r="1471">
          <cell r="A1471" t="str">
            <v>KROSNIENSKIE HUTY SZKLA "</v>
          </cell>
          <cell r="B1471">
            <v>100590</v>
          </cell>
        </row>
        <row r="1472">
          <cell r="A1472" t="str">
            <v>KROSNIENSKIE HUTY SZKLA "</v>
          </cell>
          <cell r="B1472">
            <v>100590</v>
          </cell>
        </row>
        <row r="1473">
          <cell r="A1473" t="str">
            <v>KURPRINZ G.I. KEIL AG</v>
          </cell>
          <cell r="B1473">
            <v>100025</v>
          </cell>
        </row>
        <row r="1474">
          <cell r="A1474" t="str">
            <v>KURPRINZ G.I. KEIL AG</v>
          </cell>
          <cell r="B1474">
            <v>100025</v>
          </cell>
        </row>
        <row r="1475">
          <cell r="A1475" t="str">
            <v>KURPRINZ G.I. KEIL AG</v>
          </cell>
          <cell r="B1475">
            <v>100025</v>
          </cell>
        </row>
        <row r="1476">
          <cell r="A1476" t="str">
            <v>KUEHNE + NAGEL N.V.</v>
          </cell>
          <cell r="B1476">
            <v>100402</v>
          </cell>
        </row>
        <row r="1477">
          <cell r="A1477" t="str">
            <v>JESSICA KUERTEN</v>
          </cell>
          <cell r="B1477">
            <v>101171</v>
          </cell>
        </row>
        <row r="1478">
          <cell r="A1478" t="str">
            <v>KUI ZHOU FOREIGN TRADE CO</v>
          </cell>
          <cell r="B1478">
            <v>101186</v>
          </cell>
        </row>
        <row r="1479">
          <cell r="A1479" t="str">
            <v>KURAGE VERPAKKINGEN</v>
          </cell>
          <cell r="B1479">
            <v>100992</v>
          </cell>
        </row>
        <row r="1480">
          <cell r="A1480" t="str">
            <v>KURAGE VERPAKKINGEN</v>
          </cell>
          <cell r="B1480">
            <v>100992</v>
          </cell>
        </row>
        <row r="1481">
          <cell r="A1481" t="str">
            <v>KURAGE VERPAKKINGEN</v>
          </cell>
          <cell r="B1481">
            <v>100992</v>
          </cell>
        </row>
        <row r="1482">
          <cell r="A1482" t="str">
            <v>KWF</v>
          </cell>
          <cell r="B1482">
            <v>101742</v>
          </cell>
        </row>
        <row r="1483">
          <cell r="A1483" t="str">
            <v>KYA DE BOOIJ</v>
          </cell>
          <cell r="B1483">
            <v>101821</v>
          </cell>
        </row>
        <row r="1484">
          <cell r="A1484" t="str">
            <v>LA CARTE INTERNET BV</v>
          </cell>
          <cell r="B1484">
            <v>101198</v>
          </cell>
        </row>
        <row r="1485">
          <cell r="A1485" t="str">
            <v>THE INFORMATION LAB NETHE</v>
          </cell>
          <cell r="B1485">
            <v>102095</v>
          </cell>
        </row>
        <row r="1486">
          <cell r="A1486" t="str">
            <v>COMPUTERLAB</v>
          </cell>
          <cell r="B1486">
            <v>101797</v>
          </cell>
        </row>
        <row r="1487">
          <cell r="A1487" t="str">
            <v>LABEL PRODUCTS</v>
          </cell>
          <cell r="B1487">
            <v>101826</v>
          </cell>
        </row>
        <row r="1488">
          <cell r="A1488" t="str">
            <v>LABEL PRODUCTS</v>
          </cell>
          <cell r="B1488">
            <v>101826</v>
          </cell>
        </row>
        <row r="1489">
          <cell r="A1489" t="str">
            <v>LAGUNITAS</v>
          </cell>
          <cell r="B1489">
            <v>101899</v>
          </cell>
        </row>
        <row r="1490">
          <cell r="A1490" t="str">
            <v>LAGUNITAS</v>
          </cell>
          <cell r="B1490">
            <v>101899</v>
          </cell>
        </row>
        <row r="1491">
          <cell r="A1491" t="str">
            <v>DE LAGE LANDEN TRANSLEASE</v>
          </cell>
          <cell r="B1491">
            <v>100205</v>
          </cell>
        </row>
        <row r="1492">
          <cell r="A1492" t="str">
            <v>LAMA CHEMIE</v>
          </cell>
          <cell r="B1492">
            <v>102192</v>
          </cell>
        </row>
        <row r="1493">
          <cell r="A1493" t="str">
            <v>LAMA CHEMIE</v>
          </cell>
          <cell r="B1493">
            <v>102192</v>
          </cell>
        </row>
        <row r="1494">
          <cell r="A1494" t="str">
            <v>LAMPDIRECT.NL</v>
          </cell>
          <cell r="B1494">
            <v>101755</v>
          </cell>
        </row>
        <row r="1495">
          <cell r="A1495" t="str">
            <v>PORTER LANCASTRIAN LIMITE</v>
          </cell>
          <cell r="B1495">
            <v>101912</v>
          </cell>
        </row>
        <row r="1496">
          <cell r="A1496" t="str">
            <v>PORTER LANCASTRIAN LIMITE</v>
          </cell>
          <cell r="B1496">
            <v>101912</v>
          </cell>
        </row>
        <row r="1497">
          <cell r="A1497" t="str">
            <v>LANDKAARTENBEDRIJF COMMEE</v>
          </cell>
          <cell r="B1497">
            <v>101660</v>
          </cell>
        </row>
        <row r="1498">
          <cell r="A1498" t="str">
            <v>LARISSA GRANACHER</v>
          </cell>
          <cell r="B1498">
            <v>100780</v>
          </cell>
        </row>
        <row r="1499">
          <cell r="A1499" t="str">
            <v>LASAULEC</v>
          </cell>
          <cell r="B1499">
            <v>100215</v>
          </cell>
        </row>
        <row r="1500">
          <cell r="A1500" t="str">
            <v>LAURA PETROPOULOU</v>
          </cell>
          <cell r="B1500">
            <v>101781</v>
          </cell>
        </row>
        <row r="1501">
          <cell r="A1501" t="str">
            <v>LCSH</v>
          </cell>
          <cell r="B1501">
            <v>102180</v>
          </cell>
        </row>
        <row r="1502">
          <cell r="A1502" t="str">
            <v>LECARO B.V.</v>
          </cell>
          <cell r="B1502">
            <v>101805</v>
          </cell>
        </row>
        <row r="1503">
          <cell r="A1503" t="str">
            <v>LECARO B.V.</v>
          </cell>
          <cell r="B1503">
            <v>101805</v>
          </cell>
        </row>
        <row r="1504">
          <cell r="A1504" t="str">
            <v>LED PULSE TECHNOLOGY LIMI</v>
          </cell>
          <cell r="B1504">
            <v>101680</v>
          </cell>
        </row>
        <row r="1505">
          <cell r="A1505" t="str">
            <v>LED PARTNERS B.V.</v>
          </cell>
          <cell r="B1505">
            <v>101673</v>
          </cell>
        </row>
        <row r="1506">
          <cell r="A1506" t="str">
            <v>LEEMANS &amp; WICKER V.O.F.</v>
          </cell>
          <cell r="B1506">
            <v>101309</v>
          </cell>
        </row>
        <row r="1507">
          <cell r="A1507" t="str">
            <v>LEENDERT VAN JAARSVELD</v>
          </cell>
          <cell r="B1507">
            <v>101923</v>
          </cell>
        </row>
        <row r="1508">
          <cell r="A1508" t="str">
            <v>C-LEGAL B.V.</v>
          </cell>
          <cell r="B1508">
            <v>101964</v>
          </cell>
        </row>
        <row r="1509">
          <cell r="A1509" t="str">
            <v>BD LEMNTECH SRL</v>
          </cell>
          <cell r="B1509">
            <v>101791</v>
          </cell>
        </row>
        <row r="1510">
          <cell r="A1510" t="str">
            <v>BD LEMNTECH SRL</v>
          </cell>
          <cell r="B1510">
            <v>101791</v>
          </cell>
        </row>
        <row r="1511">
          <cell r="A1511" t="str">
            <v>LEOLORI SRL</v>
          </cell>
          <cell r="B1511">
            <v>101976</v>
          </cell>
        </row>
        <row r="1512">
          <cell r="A1512" t="str">
            <v>LF LOGISTICS (HONG KONG)</v>
          </cell>
          <cell r="B1512">
            <v>101219</v>
          </cell>
        </row>
        <row r="1513">
          <cell r="A1513" t="str">
            <v>LF LOGISTICS (HONG KONG)</v>
          </cell>
          <cell r="B1513">
            <v>101219</v>
          </cell>
        </row>
        <row r="1514">
          <cell r="A1514" t="str">
            <v>LF LOGISTICS (HONG KONG)</v>
          </cell>
          <cell r="B1514">
            <v>101219</v>
          </cell>
        </row>
        <row r="1515">
          <cell r="A1515" t="str">
            <v>LF EUROPE (GERMANY) GMBH</v>
          </cell>
          <cell r="B1515">
            <v>101211</v>
          </cell>
        </row>
        <row r="1516">
          <cell r="A1516" t="str">
            <v>LF LOGISTICS ASIA</v>
          </cell>
          <cell r="B1516" t="str">
            <v>PL9090</v>
          </cell>
        </row>
        <row r="1517">
          <cell r="A1517" t="str">
            <v>LF EUROPE ( GERMANY) SERV</v>
          </cell>
          <cell r="B1517">
            <v>101506</v>
          </cell>
        </row>
        <row r="1518">
          <cell r="A1518" t="str">
            <v>LF LOGISTICS EUROPE</v>
          </cell>
          <cell r="B1518">
            <v>101257</v>
          </cell>
        </row>
        <row r="1519">
          <cell r="A1519" t="str">
            <v>LF LOGISTICS EUROPE</v>
          </cell>
          <cell r="B1519" t="str">
            <v>PL9030</v>
          </cell>
        </row>
        <row r="1520">
          <cell r="A1520" t="str">
            <v>LF FREIGHT (HONG KONG) LT</v>
          </cell>
          <cell r="B1520">
            <v>101090</v>
          </cell>
        </row>
        <row r="1521">
          <cell r="A1521" t="str">
            <v>LF FREIGHT (HONG KONG) LT</v>
          </cell>
          <cell r="B1521">
            <v>101090</v>
          </cell>
        </row>
        <row r="1522">
          <cell r="A1522" t="str">
            <v>LF FREIGHT (HONG KONG) LT</v>
          </cell>
          <cell r="B1522">
            <v>101090</v>
          </cell>
        </row>
        <row r="1523">
          <cell r="A1523" t="str">
            <v>LF LOGISTICS (C) LTD</v>
          </cell>
          <cell r="B1523">
            <v>101657</v>
          </cell>
        </row>
        <row r="1524">
          <cell r="A1524" t="str">
            <v>LF PRODUCTS PTE. LTD</v>
          </cell>
          <cell r="B1524">
            <v>101612</v>
          </cell>
        </row>
        <row r="1525">
          <cell r="A1525" t="str">
            <v>LF LOGISTICS (CHINA) CO.,</v>
          </cell>
          <cell r="B1525">
            <v>101743</v>
          </cell>
        </row>
        <row r="1526">
          <cell r="A1526" t="str">
            <v>LF LOGISTICS (CHINA) CO.,</v>
          </cell>
          <cell r="B1526">
            <v>101743</v>
          </cell>
        </row>
        <row r="1527">
          <cell r="A1527" t="str">
            <v>LF EUROPE LTD.</v>
          </cell>
          <cell r="B1527">
            <v>101058</v>
          </cell>
        </row>
        <row r="1528">
          <cell r="A1528" t="str">
            <v>LF EUROPE LTD.</v>
          </cell>
          <cell r="B1528">
            <v>101061</v>
          </cell>
        </row>
        <row r="1529">
          <cell r="A1529" t="str">
            <v>LF EUROPE LIMITED ( EURO)</v>
          </cell>
          <cell r="B1529">
            <v>101533</v>
          </cell>
        </row>
        <row r="1530">
          <cell r="A1530" t="str">
            <v>LF EUROPE LTD.</v>
          </cell>
          <cell r="B1530">
            <v>101195</v>
          </cell>
        </row>
        <row r="1531">
          <cell r="A1531" t="str">
            <v>LF FULFILMENT</v>
          </cell>
          <cell r="B1531">
            <v>101693</v>
          </cell>
        </row>
        <row r="1532">
          <cell r="A1532" t="str">
            <v>LF FULFILMENT</v>
          </cell>
          <cell r="B1532">
            <v>101693</v>
          </cell>
        </row>
        <row r="1533">
          <cell r="A1533" t="str">
            <v>LF FULFILMENT</v>
          </cell>
          <cell r="B1533">
            <v>101693</v>
          </cell>
        </row>
        <row r="1534">
          <cell r="A1534" t="str">
            <v>LF LOGISTICS ( HONG KONG)</v>
          </cell>
          <cell r="B1534">
            <v>101546</v>
          </cell>
        </row>
        <row r="1535">
          <cell r="A1535" t="str">
            <v>LF LOGISTICS ( HONG KONG)</v>
          </cell>
          <cell r="B1535">
            <v>101546</v>
          </cell>
        </row>
        <row r="1536">
          <cell r="A1536" t="str">
            <v>LINKS UNLIMITED INC.</v>
          </cell>
          <cell r="B1536">
            <v>100119</v>
          </cell>
        </row>
        <row r="1537">
          <cell r="A1537" t="str">
            <v>LINKS UNLIMITED INC.</v>
          </cell>
          <cell r="B1537">
            <v>100119</v>
          </cell>
        </row>
        <row r="1538">
          <cell r="A1538" t="str">
            <v>LINKS UNLIMITED INC.</v>
          </cell>
          <cell r="B1538">
            <v>100119</v>
          </cell>
        </row>
        <row r="1539">
          <cell r="A1539" t="str">
            <v>LIEBHERR-EXPORT AG</v>
          </cell>
          <cell r="B1539">
            <v>100155</v>
          </cell>
        </row>
        <row r="1540">
          <cell r="A1540" t="str">
            <v>LIEBHERR-EXPORT AG</v>
          </cell>
          <cell r="B1540">
            <v>100155</v>
          </cell>
        </row>
        <row r="1541">
          <cell r="A1541" t="str">
            <v>LIEBHERR-EXPORT AG</v>
          </cell>
          <cell r="B1541">
            <v>100155</v>
          </cell>
        </row>
        <row r="1542">
          <cell r="A1542" t="str">
            <v>LI &amp; FUNG SHANGHAI</v>
          </cell>
          <cell r="B1542">
            <v>100298</v>
          </cell>
        </row>
        <row r="1543">
          <cell r="A1543" t="str">
            <v>LI &amp; FUNG SHANGHAI</v>
          </cell>
          <cell r="B1543">
            <v>100298</v>
          </cell>
        </row>
        <row r="1544">
          <cell r="A1544" t="str">
            <v>LI &amp; FUNG BANGLADESH LTD</v>
          </cell>
          <cell r="B1544">
            <v>100275</v>
          </cell>
        </row>
        <row r="1545">
          <cell r="A1545" t="str">
            <v>LI &amp; FUNG TRADING SERVICE</v>
          </cell>
          <cell r="B1545">
            <v>100627</v>
          </cell>
        </row>
        <row r="1546">
          <cell r="A1546" t="str">
            <v>AGENT: LI &amp; FUNG TRADING</v>
          </cell>
          <cell r="B1546">
            <v>100276</v>
          </cell>
        </row>
        <row r="1547">
          <cell r="A1547" t="str">
            <v>AGENT: LI &amp; FUNG TRADING</v>
          </cell>
          <cell r="B1547">
            <v>100276</v>
          </cell>
        </row>
        <row r="1548">
          <cell r="A1548" t="str">
            <v>Leerdam Crisal</v>
          </cell>
          <cell r="B1548">
            <v>100731</v>
          </cell>
        </row>
        <row r="1549">
          <cell r="A1549" t="str">
            <v>Leerdam Crisal</v>
          </cell>
          <cell r="B1549">
            <v>100731</v>
          </cell>
        </row>
        <row r="1550">
          <cell r="A1550" t="str">
            <v>Leerdam Crisal</v>
          </cell>
          <cell r="B1550">
            <v>100731</v>
          </cell>
        </row>
        <row r="1551">
          <cell r="A1551" t="str">
            <v>LIBBEY GLASS INC.</v>
          </cell>
          <cell r="B1551">
            <v>100497</v>
          </cell>
        </row>
        <row r="1552">
          <cell r="A1552" t="str">
            <v>LIBBEY GLASSWARE</v>
          </cell>
          <cell r="B1552">
            <v>100620</v>
          </cell>
        </row>
        <row r="1553">
          <cell r="A1553" t="str">
            <v>LIEBHERR</v>
          </cell>
          <cell r="B1553">
            <v>100718</v>
          </cell>
        </row>
        <row r="1554">
          <cell r="A1554" t="str">
            <v>LIEBHERR</v>
          </cell>
          <cell r="B1554">
            <v>100718</v>
          </cell>
        </row>
        <row r="1555">
          <cell r="A1555" t="str">
            <v>LIEBHERR</v>
          </cell>
          <cell r="B1555">
            <v>100718</v>
          </cell>
        </row>
        <row r="1556">
          <cell r="A1556" t="str">
            <v>LI &amp; FUNG TRADING LIMITED</v>
          </cell>
          <cell r="B1556">
            <v>100519</v>
          </cell>
        </row>
        <row r="1557">
          <cell r="A1557" t="str">
            <v>LI &amp; FUNG TRADING LIMITED</v>
          </cell>
          <cell r="B1557">
            <v>100519</v>
          </cell>
        </row>
        <row r="1558">
          <cell r="A1558" t="str">
            <v>LI&amp;FUNG (THAILAND) LTD.</v>
          </cell>
          <cell r="B1558">
            <v>100522</v>
          </cell>
        </row>
        <row r="1559">
          <cell r="A1559" t="str">
            <v>LI &amp; FUNG (TAIWAN ) LIMIT</v>
          </cell>
          <cell r="B1559">
            <v>100521</v>
          </cell>
        </row>
        <row r="1560">
          <cell r="A1560" t="str">
            <v>LI &amp; FUNG (INDIA) PVT. LT</v>
          </cell>
          <cell r="B1560">
            <v>100520</v>
          </cell>
        </row>
        <row r="1561">
          <cell r="A1561" t="str">
            <v>LI &amp; FUNG TRADING LTD.</v>
          </cell>
          <cell r="B1561">
            <v>100405</v>
          </cell>
        </row>
        <row r="1562">
          <cell r="A1562" t="str">
            <v>LIGHTHOUSE RUSSIA B.V.</v>
          </cell>
          <cell r="B1562">
            <v>101282</v>
          </cell>
        </row>
        <row r="1563">
          <cell r="A1563" t="str">
            <v>LIGENTIA</v>
          </cell>
          <cell r="B1563">
            <v>100546</v>
          </cell>
        </row>
        <row r="1564">
          <cell r="A1564" t="str">
            <v>DE LIJSTENMAKERS B.V.</v>
          </cell>
          <cell r="B1564">
            <v>100311</v>
          </cell>
        </row>
        <row r="1565">
          <cell r="A1565" t="str">
            <v>DE LIJSTENMAKERS B.V.</v>
          </cell>
          <cell r="B1565">
            <v>100311</v>
          </cell>
        </row>
        <row r="1566">
          <cell r="A1566" t="str">
            <v>DE LIJSTENMAKERS B.V.</v>
          </cell>
          <cell r="B1566">
            <v>100311</v>
          </cell>
        </row>
        <row r="1567">
          <cell r="A1567" t="str">
            <v>LINDA VAN BEERS</v>
          </cell>
          <cell r="B1567">
            <v>100352</v>
          </cell>
        </row>
        <row r="1568">
          <cell r="A1568" t="str">
            <v>LINERO LIGHT LTD.</v>
          </cell>
          <cell r="B1568">
            <v>100558</v>
          </cell>
        </row>
        <row r="1569">
          <cell r="A1569" t="str">
            <v>THE LINE BV</v>
          </cell>
          <cell r="B1569">
            <v>101947</v>
          </cell>
        </row>
        <row r="1570">
          <cell r="A1570" t="str">
            <v>LISTAWOOD</v>
          </cell>
          <cell r="B1570">
            <v>100535</v>
          </cell>
        </row>
        <row r="1571">
          <cell r="A1571" t="str">
            <v>LITEX</v>
          </cell>
          <cell r="B1571">
            <v>100290</v>
          </cell>
        </row>
        <row r="1572">
          <cell r="A1572" t="str">
            <v>LITEX</v>
          </cell>
          <cell r="B1572">
            <v>100290</v>
          </cell>
        </row>
        <row r="1573">
          <cell r="A1573" t="str">
            <v>LITEX</v>
          </cell>
          <cell r="B1573">
            <v>100290</v>
          </cell>
        </row>
        <row r="1574">
          <cell r="A1574" t="str">
            <v>LIVIT ORTHOPEDIE B.V.</v>
          </cell>
          <cell r="B1574">
            <v>101938</v>
          </cell>
        </row>
        <row r="1575">
          <cell r="A1575" t="str">
            <v>LOBBES.NL</v>
          </cell>
          <cell r="B1575">
            <v>101652</v>
          </cell>
        </row>
        <row r="1576">
          <cell r="A1576" t="str">
            <v>F. LOENDERSLOOT B.V.</v>
          </cell>
          <cell r="B1576">
            <v>100316</v>
          </cell>
        </row>
        <row r="1577">
          <cell r="A1577" t="str">
            <v>LOYENS &amp; LOEFF</v>
          </cell>
          <cell r="B1577">
            <v>102202</v>
          </cell>
        </row>
        <row r="1578">
          <cell r="A1578" t="str">
            <v>LOGICO2 ONLINE SARL</v>
          </cell>
          <cell r="B1578">
            <v>100938</v>
          </cell>
        </row>
        <row r="1579">
          <cell r="A1579" t="str">
            <v>LOGICO2 ONLINE SARL</v>
          </cell>
          <cell r="B1579">
            <v>100938</v>
          </cell>
        </row>
        <row r="1580">
          <cell r="A1580" t="str">
            <v>LOGICO2 ONLINE SARL</v>
          </cell>
          <cell r="B1580">
            <v>100938</v>
          </cell>
        </row>
        <row r="1581">
          <cell r="A1581" t="str">
            <v>LOGOLF LINE BV</v>
          </cell>
          <cell r="B1581">
            <v>101384</v>
          </cell>
        </row>
        <row r="1582">
          <cell r="A1582" t="str">
            <v>LOGOLF LINE BV</v>
          </cell>
          <cell r="B1582">
            <v>101384</v>
          </cell>
        </row>
        <row r="1583">
          <cell r="A1583" t="str">
            <v>LOGO INTERNATIONAL LTD</v>
          </cell>
          <cell r="B1583">
            <v>100979</v>
          </cell>
        </row>
        <row r="1584">
          <cell r="A1584" t="str">
            <v>LOGO INTERNATIONAL LTD</v>
          </cell>
          <cell r="B1584">
            <v>100979</v>
          </cell>
        </row>
        <row r="1585">
          <cell r="A1585" t="str">
            <v>LOGO INTERNATIONAL LTD</v>
          </cell>
          <cell r="B1585">
            <v>100979</v>
          </cell>
        </row>
        <row r="1586">
          <cell r="A1586" t="str">
            <v>LF LOGISTICS (UK) LIMITED</v>
          </cell>
          <cell r="B1586">
            <v>101886</v>
          </cell>
        </row>
        <row r="1587">
          <cell r="A1587" t="str">
            <v>LOKAAL HORECA</v>
          </cell>
          <cell r="B1587">
            <v>100662</v>
          </cell>
        </row>
        <row r="1588">
          <cell r="A1588" t="str">
            <v>LONGLING (HONG KONG) PRES</v>
          </cell>
          <cell r="B1588">
            <v>101160</v>
          </cell>
        </row>
        <row r="1589">
          <cell r="A1589" t="str">
            <v>LONNEKE OPPENEER</v>
          </cell>
          <cell r="B1589">
            <v>101822</v>
          </cell>
        </row>
        <row r="1590">
          <cell r="A1590" t="str">
            <v>LOOIJEN ARJEN</v>
          </cell>
          <cell r="B1590">
            <v>101059</v>
          </cell>
        </row>
        <row r="1591">
          <cell r="A1591" t="str">
            <v>LSA INTERNATIONAL</v>
          </cell>
          <cell r="B1591">
            <v>101413</v>
          </cell>
        </row>
        <row r="1592">
          <cell r="A1592" t="str">
            <v>LUBKOWSKI SAUNDERS &amp; ASSO</v>
          </cell>
          <cell r="B1592">
            <v>100679</v>
          </cell>
        </row>
        <row r="1593">
          <cell r="A1593" t="str">
            <v>LUC VAN ELK</v>
          </cell>
          <cell r="B1593">
            <v>100303</v>
          </cell>
        </row>
        <row r="1594">
          <cell r="A1594" t="str">
            <v>LUC VAN ELK</v>
          </cell>
          <cell r="B1594">
            <v>101653</v>
          </cell>
        </row>
        <row r="1595">
          <cell r="A1595" t="str">
            <v>F.L. LUDWIG</v>
          </cell>
          <cell r="B1595">
            <v>101595</v>
          </cell>
        </row>
        <row r="1596">
          <cell r="A1596" t="str">
            <v>LUIBLE LOGISTIK GMBH</v>
          </cell>
          <cell r="B1596">
            <v>101684</v>
          </cell>
        </row>
        <row r="1597">
          <cell r="A1597" t="str">
            <v>LUIS SIMOES LOGISTICA</v>
          </cell>
          <cell r="B1597">
            <v>101679</v>
          </cell>
        </row>
        <row r="1598">
          <cell r="A1598" t="str">
            <v>LUIS SIMOES LOGISTICA</v>
          </cell>
          <cell r="B1598">
            <v>101679</v>
          </cell>
        </row>
        <row r="1599">
          <cell r="A1599" t="str">
            <v>LUIS SIMOES LOGISTICA</v>
          </cell>
          <cell r="B1599">
            <v>101679</v>
          </cell>
        </row>
        <row r="1600">
          <cell r="A1600" t="str">
            <v>DE LUNCHERIJ B.V.</v>
          </cell>
          <cell r="B1600">
            <v>102031</v>
          </cell>
        </row>
        <row r="1601">
          <cell r="A1601" t="str">
            <v>LV CONTAINER LOGISTICS B.</v>
          </cell>
          <cell r="B1601">
            <v>100677</v>
          </cell>
        </row>
        <row r="1602">
          <cell r="A1602" t="str">
            <v>LV CONTAINER LOGISTICS B.</v>
          </cell>
          <cell r="B1602">
            <v>100677</v>
          </cell>
        </row>
        <row r="1603">
          <cell r="A1603" t="str">
            <v>MARUPACK SERVICE BV</v>
          </cell>
          <cell r="B1603">
            <v>100057</v>
          </cell>
        </row>
        <row r="1604">
          <cell r="A1604" t="str">
            <v>MARUPACK SERVICE BV</v>
          </cell>
          <cell r="B1604">
            <v>100057</v>
          </cell>
        </row>
        <row r="1605">
          <cell r="A1605" t="str">
            <v>MARUPACK SERVICE BV</v>
          </cell>
          <cell r="B1605">
            <v>100057</v>
          </cell>
        </row>
        <row r="1606">
          <cell r="A1606" t="str">
            <v>MAXX WORLDWIDE</v>
          </cell>
          <cell r="B1606">
            <v>100063</v>
          </cell>
        </row>
        <row r="1607">
          <cell r="A1607" t="str">
            <v>MAXX WORLDWIDE</v>
          </cell>
          <cell r="B1607">
            <v>100063</v>
          </cell>
        </row>
        <row r="1608">
          <cell r="A1608" t="str">
            <v>MAXX WORLDWIDE</v>
          </cell>
          <cell r="B1608">
            <v>100063</v>
          </cell>
        </row>
        <row r="1609">
          <cell r="A1609" t="str">
            <v>VAN MAANEN TRANSPORT B.V.</v>
          </cell>
          <cell r="B1609">
            <v>100555</v>
          </cell>
        </row>
        <row r="1610">
          <cell r="A1610" t="str">
            <v>MAARTJE HERMANS</v>
          </cell>
          <cell r="B1610">
            <v>101561</v>
          </cell>
        </row>
        <row r="1611">
          <cell r="A1611" t="str">
            <v>VAN DER MAAS RECLAME</v>
          </cell>
          <cell r="B1611">
            <v>100971</v>
          </cell>
        </row>
        <row r="1612">
          <cell r="A1612" t="str">
            <v>MAC21 BVBA</v>
          </cell>
          <cell r="B1612">
            <v>101890</v>
          </cell>
        </row>
        <row r="1613">
          <cell r="A1613" t="str">
            <v>MAC21 BVBA</v>
          </cell>
          <cell r="B1613">
            <v>101890</v>
          </cell>
        </row>
        <row r="1614">
          <cell r="A1614" t="str">
            <v>MADDEN COMMUNICATIONS</v>
          </cell>
          <cell r="B1614">
            <v>101924</v>
          </cell>
        </row>
        <row r="1615">
          <cell r="A1615" t="str">
            <v>GERAD MAJAX</v>
          </cell>
          <cell r="B1615">
            <v>101354</v>
          </cell>
        </row>
        <row r="1616">
          <cell r="A1616" t="str">
            <v>SGS NEDERLAND B.V.</v>
          </cell>
          <cell r="B1616">
            <v>100776</v>
          </cell>
        </row>
        <row r="1617">
          <cell r="A1617" t="str">
            <v>SGS NEDERLAND B.V.</v>
          </cell>
          <cell r="B1617">
            <v>100776</v>
          </cell>
        </row>
        <row r="1618">
          <cell r="A1618" t="str">
            <v>SGS NEDERLAND B.V.</v>
          </cell>
          <cell r="B1618">
            <v>100776</v>
          </cell>
        </row>
        <row r="1619">
          <cell r="A1619" t="str">
            <v>MALIBOMBA INTERNET SOLUTI</v>
          </cell>
          <cell r="B1619">
            <v>100675</v>
          </cell>
        </row>
        <row r="1620">
          <cell r="A1620" t="str">
            <v>N.MANZ KONZEPTION AND DES</v>
          </cell>
          <cell r="B1620">
            <v>101487</v>
          </cell>
        </row>
        <row r="1621">
          <cell r="A1621" t="str">
            <v>MANFRED SCHÄGNER GMBH</v>
          </cell>
          <cell r="B1621">
            <v>101858</v>
          </cell>
        </row>
        <row r="1622">
          <cell r="A1622" t="str">
            <v>DE MANCHETKNOPENSPECIALIS</v>
          </cell>
          <cell r="B1622">
            <v>100464</v>
          </cell>
        </row>
        <row r="1623">
          <cell r="A1623" t="str">
            <v>MANILINK LTD.</v>
          </cell>
          <cell r="B1623">
            <v>100619</v>
          </cell>
        </row>
        <row r="1624">
          <cell r="A1624" t="str">
            <v>MANILINK LTD.</v>
          </cell>
          <cell r="B1624">
            <v>100619</v>
          </cell>
        </row>
        <row r="1625">
          <cell r="A1625" t="str">
            <v>J.A.M. MANTING</v>
          </cell>
          <cell r="B1625">
            <v>101721</v>
          </cell>
        </row>
        <row r="1626">
          <cell r="A1626" t="str">
            <v>MANUTAN B.V.</v>
          </cell>
          <cell r="B1626">
            <v>101683</v>
          </cell>
        </row>
        <row r="1627">
          <cell r="A1627" t="str">
            <v>MARK TIGGELMAN</v>
          </cell>
          <cell r="B1627">
            <v>100385</v>
          </cell>
        </row>
        <row r="1628">
          <cell r="A1628" t="str">
            <v>MARIENTHALER WERBE OFFSET</v>
          </cell>
          <cell r="B1628">
            <v>101035</v>
          </cell>
        </row>
        <row r="1629">
          <cell r="A1629" t="str">
            <v>MARIENTHALER WERBE OFFSET</v>
          </cell>
          <cell r="B1629">
            <v>101035</v>
          </cell>
        </row>
        <row r="1630">
          <cell r="A1630" t="str">
            <v>MARIENTHALER WERBE OFFSET</v>
          </cell>
          <cell r="B1630">
            <v>101035</v>
          </cell>
        </row>
        <row r="1631">
          <cell r="A1631" t="str">
            <v>MARCHON</v>
          </cell>
          <cell r="B1631">
            <v>100647</v>
          </cell>
        </row>
        <row r="1632">
          <cell r="A1632" t="str">
            <v>MARCHON</v>
          </cell>
          <cell r="B1632">
            <v>100647</v>
          </cell>
        </row>
        <row r="1633">
          <cell r="A1633" t="str">
            <v>MARCHON</v>
          </cell>
          <cell r="B1633">
            <v>100647</v>
          </cell>
        </row>
        <row r="1634">
          <cell r="A1634" t="str">
            <v>MARIO SIRTORI SPA</v>
          </cell>
          <cell r="B1634">
            <v>102029</v>
          </cell>
        </row>
        <row r="1635">
          <cell r="A1635" t="str">
            <v>MARKETORY AG</v>
          </cell>
          <cell r="B1635">
            <v>101350</v>
          </cell>
        </row>
        <row r="1636">
          <cell r="A1636" t="str">
            <v>MARP</v>
          </cell>
          <cell r="B1636">
            <v>100904</v>
          </cell>
        </row>
        <row r="1637">
          <cell r="A1637" t="str">
            <v>MARP</v>
          </cell>
          <cell r="B1637">
            <v>100904</v>
          </cell>
        </row>
        <row r="1638">
          <cell r="A1638" t="str">
            <v>MARP</v>
          </cell>
          <cell r="B1638">
            <v>100904</v>
          </cell>
        </row>
        <row r="1639">
          <cell r="A1639" t="str">
            <v>MARP MARKETING Y PRODUCTO</v>
          </cell>
          <cell r="B1639">
            <v>100752</v>
          </cell>
        </row>
        <row r="1640">
          <cell r="A1640" t="str">
            <v>MARSANZ ABOGADOS, S.L.</v>
          </cell>
          <cell r="B1640">
            <v>102081</v>
          </cell>
        </row>
        <row r="1641">
          <cell r="A1641" t="str">
            <v>MASTER DAY LTD</v>
          </cell>
          <cell r="B1641">
            <v>100179</v>
          </cell>
        </row>
        <row r="1642">
          <cell r="A1642" t="str">
            <v>MASTER DAY LTD</v>
          </cell>
          <cell r="B1642">
            <v>100179</v>
          </cell>
        </row>
        <row r="1643">
          <cell r="A1643" t="str">
            <v>MASTER DAY LTD</v>
          </cell>
          <cell r="B1643">
            <v>100179</v>
          </cell>
        </row>
        <row r="1644">
          <cell r="A1644" t="str">
            <v>MATIX SOUVENIRS</v>
          </cell>
          <cell r="B1644">
            <v>101945</v>
          </cell>
        </row>
        <row r="1645">
          <cell r="A1645" t="str">
            <v>EUROPE MATCH</v>
          </cell>
          <cell r="B1645">
            <v>100271</v>
          </cell>
        </row>
        <row r="1646">
          <cell r="A1646" t="str">
            <v>MATCHMERCH LTD.</v>
          </cell>
          <cell r="B1646">
            <v>101979</v>
          </cell>
        </row>
        <row r="1647">
          <cell r="A1647" t="str">
            <v>MAYER BROWN</v>
          </cell>
          <cell r="B1647">
            <v>101116</v>
          </cell>
        </row>
        <row r="1648">
          <cell r="A1648" t="str">
            <v>MBMP / BIG PILLOWS</v>
          </cell>
          <cell r="B1648">
            <v>100114</v>
          </cell>
        </row>
        <row r="1649">
          <cell r="A1649" t="str">
            <v>MBMP / BIG PILLOWS</v>
          </cell>
          <cell r="B1649">
            <v>100114</v>
          </cell>
        </row>
        <row r="1650">
          <cell r="A1650" t="str">
            <v>MBMP / BIG PILLOWS</v>
          </cell>
          <cell r="B1650">
            <v>100114</v>
          </cell>
        </row>
        <row r="1651">
          <cell r="A1651" t="str">
            <v>MDT AG</v>
          </cell>
          <cell r="B1651">
            <v>100143</v>
          </cell>
        </row>
        <row r="1652">
          <cell r="A1652" t="str">
            <v>MDT AG</v>
          </cell>
          <cell r="B1652">
            <v>100143</v>
          </cell>
        </row>
        <row r="1653">
          <cell r="A1653" t="str">
            <v>MDT AG</v>
          </cell>
          <cell r="B1653">
            <v>100143</v>
          </cell>
        </row>
        <row r="1654">
          <cell r="A1654" t="str">
            <v>ADMERCURIUS</v>
          </cell>
          <cell r="B1654">
            <v>100456</v>
          </cell>
        </row>
        <row r="1655">
          <cell r="A1655" t="str">
            <v>GIW MEDER</v>
          </cell>
          <cell r="B1655">
            <v>100061</v>
          </cell>
        </row>
        <row r="1656">
          <cell r="A1656" t="str">
            <v>GIW MEDER</v>
          </cell>
          <cell r="B1656">
            <v>100061</v>
          </cell>
        </row>
        <row r="1657">
          <cell r="A1657" t="str">
            <v>GIW MEDER</v>
          </cell>
          <cell r="B1657">
            <v>100061</v>
          </cell>
        </row>
        <row r="1658">
          <cell r="A1658" t="str">
            <v>MEDITERRANEAN SHIPPING</v>
          </cell>
          <cell r="B1658">
            <v>101423</v>
          </cell>
        </row>
        <row r="1659">
          <cell r="A1659" t="str">
            <v>MEDITERRANEAN SHIPPING</v>
          </cell>
          <cell r="B1659">
            <v>101423</v>
          </cell>
        </row>
        <row r="1660">
          <cell r="A1660" t="str">
            <v>MEDITERRANEAN SHIPPING CO</v>
          </cell>
          <cell r="B1660">
            <v>100320</v>
          </cell>
        </row>
        <row r="1661">
          <cell r="A1661" t="str">
            <v>MEDISCORE</v>
          </cell>
          <cell r="B1661">
            <v>102195</v>
          </cell>
        </row>
        <row r="1662">
          <cell r="A1662" t="str">
            <v>MEDISCORE</v>
          </cell>
          <cell r="B1662">
            <v>102195</v>
          </cell>
        </row>
        <row r="1663">
          <cell r="A1663" t="str">
            <v>MEDIATECH-CX</v>
          </cell>
          <cell r="B1663">
            <v>102208</v>
          </cell>
        </row>
        <row r="1664">
          <cell r="A1664" t="str">
            <v>MEDINILLA LTD.</v>
          </cell>
          <cell r="B1664">
            <v>101177</v>
          </cell>
        </row>
        <row r="1665">
          <cell r="A1665" t="str">
            <v>JORRIT VAN DER MEER</v>
          </cell>
          <cell r="B1665">
            <v>101591</v>
          </cell>
        </row>
        <row r="1666">
          <cell r="A1666" t="str">
            <v>MEERENDONK B.V.</v>
          </cell>
          <cell r="B1666">
            <v>100601</v>
          </cell>
        </row>
        <row r="1667">
          <cell r="A1667" t="str">
            <v>MEEWIS NOTARISSEN B.V.</v>
          </cell>
          <cell r="B1667">
            <v>101794</v>
          </cell>
        </row>
        <row r="1668">
          <cell r="A1668" t="str">
            <v>MEIYUME</v>
          </cell>
          <cell r="B1668">
            <v>101397</v>
          </cell>
        </row>
        <row r="1669">
          <cell r="A1669" t="str">
            <v>MEIYUME</v>
          </cell>
          <cell r="B1669">
            <v>101977</v>
          </cell>
        </row>
        <row r="1670">
          <cell r="A1670" t="str">
            <v>MENNO FOKMA</v>
          </cell>
          <cell r="B1670">
            <v>101501</v>
          </cell>
        </row>
        <row r="1671">
          <cell r="A1671" t="str">
            <v>MENNO FOKMA</v>
          </cell>
          <cell r="B1671">
            <v>101501</v>
          </cell>
        </row>
        <row r="1672">
          <cell r="A1672" t="str">
            <v>MEPROMAXX GMBH</v>
          </cell>
          <cell r="B1672">
            <v>101859</v>
          </cell>
        </row>
        <row r="1673">
          <cell r="A1673" t="str">
            <v>DE MERCHANDISE FABRIEK</v>
          </cell>
          <cell r="B1673">
            <v>102113</v>
          </cell>
        </row>
        <row r="1674">
          <cell r="A1674" t="str">
            <v>METALFRIO</v>
          </cell>
          <cell r="B1674">
            <v>101313</v>
          </cell>
        </row>
        <row r="1675">
          <cell r="A1675" t="str">
            <v>METALFRIO</v>
          </cell>
          <cell r="B1675">
            <v>101313</v>
          </cell>
        </row>
        <row r="1676">
          <cell r="A1676" t="str">
            <v>KLIMASAN</v>
          </cell>
          <cell r="B1676">
            <v>100545</v>
          </cell>
        </row>
        <row r="1677">
          <cell r="A1677" t="str">
            <v>KLIMASAN</v>
          </cell>
          <cell r="B1677">
            <v>100545</v>
          </cell>
        </row>
        <row r="1678">
          <cell r="A1678" t="str">
            <v>KLIMASAN</v>
          </cell>
          <cell r="B1678">
            <v>100545</v>
          </cell>
        </row>
        <row r="1679">
          <cell r="A1679" t="str">
            <v>METALFRIO SOLUTIONS LTDA</v>
          </cell>
          <cell r="B1679">
            <v>100384</v>
          </cell>
        </row>
        <row r="1680">
          <cell r="A1680" t="str">
            <v>METALFRIO SOLUTIONS LTDA</v>
          </cell>
          <cell r="B1680">
            <v>100384</v>
          </cell>
        </row>
        <row r="1681">
          <cell r="A1681" t="str">
            <v>METALFRIO SOLUTIONS LTDA</v>
          </cell>
          <cell r="B1681">
            <v>100384</v>
          </cell>
        </row>
        <row r="1682">
          <cell r="A1682" t="str">
            <v>METICO GMBH</v>
          </cell>
          <cell r="B1682">
            <v>100640</v>
          </cell>
        </row>
        <row r="1683">
          <cell r="A1683" t="str">
            <v>METZ BH SRL</v>
          </cell>
          <cell r="B1683">
            <v>100498</v>
          </cell>
        </row>
        <row r="1684">
          <cell r="A1684" t="str">
            <v>MH-ART MATUSZEK HAMIGA S.</v>
          </cell>
          <cell r="B1684">
            <v>101316</v>
          </cell>
        </row>
        <row r="1685">
          <cell r="A1685" t="str">
            <v>MH-ART MATUSZEK HAMIGA S.</v>
          </cell>
          <cell r="B1685">
            <v>101316</v>
          </cell>
        </row>
        <row r="1686">
          <cell r="A1686" t="str">
            <v>MH-ART MATUSZEK HAMIGA S.</v>
          </cell>
          <cell r="B1686">
            <v>101316</v>
          </cell>
        </row>
        <row r="1687">
          <cell r="A1687" t="str">
            <v>MICROFASHION B.V.</v>
          </cell>
          <cell r="B1687">
            <v>100036</v>
          </cell>
        </row>
        <row r="1688">
          <cell r="A1688" t="str">
            <v>MICROFASHION B.V.</v>
          </cell>
          <cell r="B1688">
            <v>100036</v>
          </cell>
        </row>
        <row r="1689">
          <cell r="A1689" t="str">
            <v>MICROFASHION B.V.</v>
          </cell>
          <cell r="B1689">
            <v>100036</v>
          </cell>
        </row>
        <row r="1690">
          <cell r="A1690" t="str">
            <v>MICHAEL PAGE INTERNATIONA</v>
          </cell>
          <cell r="B1690">
            <v>100287</v>
          </cell>
        </row>
        <row r="1691">
          <cell r="A1691" t="str">
            <v>MICROMATIC</v>
          </cell>
          <cell r="B1691">
            <v>101225</v>
          </cell>
        </row>
        <row r="1692">
          <cell r="A1692" t="str">
            <v>MICROMATIC</v>
          </cell>
          <cell r="B1692">
            <v>101225</v>
          </cell>
        </row>
        <row r="1693">
          <cell r="A1693" t="str">
            <v>MICRO MATIC SA</v>
          </cell>
          <cell r="B1693">
            <v>101092</v>
          </cell>
        </row>
        <row r="1694">
          <cell r="A1694" t="str">
            <v>MICRO MATIC SA</v>
          </cell>
          <cell r="B1694">
            <v>101092</v>
          </cell>
        </row>
        <row r="1695">
          <cell r="A1695" t="str">
            <v>MICRO MATIC SA</v>
          </cell>
          <cell r="B1695">
            <v>101092</v>
          </cell>
        </row>
        <row r="1696">
          <cell r="A1696" t="str">
            <v>MID OCEAN ICT SERVICES BV</v>
          </cell>
          <cell r="B1696">
            <v>100213</v>
          </cell>
        </row>
        <row r="1697">
          <cell r="A1697" t="str">
            <v>MIDOCEANBRANDS</v>
          </cell>
          <cell r="B1697">
            <v>100523</v>
          </cell>
        </row>
        <row r="1698">
          <cell r="A1698" t="str">
            <v>ULRICH MIETZ</v>
          </cell>
          <cell r="B1698">
            <v>101670</v>
          </cell>
        </row>
        <row r="1699">
          <cell r="A1699" t="str">
            <v>MIJNHEER SFEER</v>
          </cell>
          <cell r="B1699">
            <v>101194</v>
          </cell>
        </row>
        <row r="1700">
          <cell r="A1700" t="str">
            <v>MILES FASHION ASIA PTE LT</v>
          </cell>
          <cell r="B1700">
            <v>102166</v>
          </cell>
        </row>
        <row r="1701">
          <cell r="A1701" t="str">
            <v>MILES FASHION ASIA PTE LT</v>
          </cell>
          <cell r="B1701">
            <v>102166</v>
          </cell>
        </row>
        <row r="1702">
          <cell r="A1702" t="str">
            <v>MILETIS GMBH</v>
          </cell>
          <cell r="B1702">
            <v>102082</v>
          </cell>
        </row>
        <row r="1703">
          <cell r="A1703" t="str">
            <v>MILES FASHION ASIA PTE LT</v>
          </cell>
          <cell r="B1703">
            <v>101499</v>
          </cell>
        </row>
        <row r="1704">
          <cell r="A1704" t="str">
            <v>MILES FASHION ASIA PTE LT</v>
          </cell>
          <cell r="B1704">
            <v>101499</v>
          </cell>
        </row>
        <row r="1705">
          <cell r="A1705" t="str">
            <v>MILES FASHION GMBH</v>
          </cell>
          <cell r="B1705">
            <v>100781</v>
          </cell>
        </row>
        <row r="1706">
          <cell r="A1706" t="str">
            <v>MILES-PROMOCEAN GMBH</v>
          </cell>
          <cell r="B1706">
            <v>101860</v>
          </cell>
        </row>
        <row r="1707">
          <cell r="A1707" t="str">
            <v>MIMEX BRANDS &amp; LABELS B.V</v>
          </cell>
          <cell r="B1707">
            <v>101323</v>
          </cell>
        </row>
        <row r="1708">
          <cell r="A1708" t="str">
            <v>MIN.LNV/VWA FINANCE AFD.</v>
          </cell>
          <cell r="B1708">
            <v>101042</v>
          </cell>
        </row>
        <row r="1709">
          <cell r="A1709" t="str">
            <v>KEWILL MINIHOUSE</v>
          </cell>
          <cell r="B1709">
            <v>101021</v>
          </cell>
        </row>
        <row r="1710">
          <cell r="A1710" t="str">
            <v>MINIHOUSE</v>
          </cell>
          <cell r="B1710">
            <v>100211</v>
          </cell>
        </row>
        <row r="1711">
          <cell r="A1711" t="str">
            <v>Konica Minolta (Charterhouse)</v>
          </cell>
          <cell r="B1711">
            <v>101391</v>
          </cell>
        </row>
        <row r="1712">
          <cell r="A1712" t="str">
            <v>MISTER DESIGN</v>
          </cell>
          <cell r="B1712">
            <v>101489</v>
          </cell>
        </row>
        <row r="1713">
          <cell r="A1713" t="str">
            <v>MKTG</v>
          </cell>
          <cell r="B1713">
            <v>101345</v>
          </cell>
        </row>
        <row r="1714">
          <cell r="A1714" t="str">
            <v>MOONWALKER B.V.</v>
          </cell>
          <cell r="B1714">
            <v>100084</v>
          </cell>
        </row>
        <row r="1715">
          <cell r="A1715" t="str">
            <v>MOONWALKER B.V.</v>
          </cell>
          <cell r="B1715">
            <v>100084</v>
          </cell>
        </row>
        <row r="1716">
          <cell r="A1716" t="str">
            <v>MOONWALKER B.V.</v>
          </cell>
          <cell r="B1716">
            <v>100084</v>
          </cell>
        </row>
        <row r="1717">
          <cell r="A1717" t="str">
            <v>MÖVE PROFESSIONAL</v>
          </cell>
          <cell r="B1717">
            <v>101861</v>
          </cell>
        </row>
        <row r="1718">
          <cell r="A1718" t="str">
            <v>MODERN EXPO</v>
          </cell>
          <cell r="B1718">
            <v>102037</v>
          </cell>
        </row>
        <row r="1719">
          <cell r="A1719" t="str">
            <v>MOLESKINE SRL</v>
          </cell>
          <cell r="B1719">
            <v>100863</v>
          </cell>
        </row>
        <row r="1720">
          <cell r="A1720" t="str">
            <v>MOMENTO NUMÉRICO - S.A.</v>
          </cell>
          <cell r="B1720">
            <v>101738</v>
          </cell>
        </row>
        <row r="1721">
          <cell r="A1721" t="str">
            <v>MOMENTUM INT. B.V.</v>
          </cell>
          <cell r="B1721">
            <v>100371</v>
          </cell>
        </row>
        <row r="1722">
          <cell r="A1722" t="str">
            <v>MOMENTUM INT. B.V.</v>
          </cell>
          <cell r="B1722">
            <v>100371</v>
          </cell>
        </row>
        <row r="1723">
          <cell r="A1723" t="str">
            <v>MOMENTUM INT. B.V.</v>
          </cell>
          <cell r="B1723">
            <v>100371</v>
          </cell>
        </row>
        <row r="1724">
          <cell r="A1724" t="str">
            <v>MOMENTUM INTERNATIONAL B.</v>
          </cell>
          <cell r="B1724">
            <v>100133</v>
          </cell>
        </row>
        <row r="1725">
          <cell r="A1725" t="str">
            <v>MOMENTUM INTERNATIONAL B.</v>
          </cell>
          <cell r="B1725">
            <v>100133</v>
          </cell>
        </row>
        <row r="1726">
          <cell r="A1726" t="str">
            <v>MOMENTUM INTERNATIONAL B.</v>
          </cell>
          <cell r="B1726">
            <v>100133</v>
          </cell>
        </row>
        <row r="1727">
          <cell r="A1727" t="str">
            <v>SC MONTANA CAMPENI SRL</v>
          </cell>
          <cell r="B1727">
            <v>101613</v>
          </cell>
        </row>
        <row r="1728">
          <cell r="A1728" t="str">
            <v>DRUKKERIIJ MOONEN</v>
          </cell>
          <cell r="B1728">
            <v>101435</v>
          </cell>
        </row>
        <row r="1729">
          <cell r="A1729" t="str">
            <v>MVIA s.r.o.  </v>
          </cell>
          <cell r="B1729">
            <v>103455</v>
          </cell>
        </row>
        <row r="1730">
          <cell r="A1730" t="str">
            <v>MVIA s.r.o.  </v>
          </cell>
          <cell r="B1730">
            <v>103455</v>
          </cell>
        </row>
        <row r="1731">
          <cell r="A1731" t="str">
            <v>VAN MOSSEL AUTOSCHADE WAA</v>
          </cell>
          <cell r="B1731">
            <v>101639</v>
          </cell>
        </row>
        <row r="1732">
          <cell r="A1732" t="str">
            <v>THE NEW MOTION DEUTSCHLAN</v>
          </cell>
          <cell r="B1732">
            <v>102042</v>
          </cell>
        </row>
        <row r="1733">
          <cell r="A1733" t="str">
            <v>MOXIE FLAVOURS</v>
          </cell>
          <cell r="B1733">
            <v>101390</v>
          </cell>
        </row>
        <row r="1734">
          <cell r="A1734" t="str">
            <v>MOXIE FLAVOURS</v>
          </cell>
          <cell r="B1734">
            <v>101390</v>
          </cell>
        </row>
        <row r="1735">
          <cell r="A1735" t="str">
            <v>MP MARKETING PROMOTIES</v>
          </cell>
          <cell r="B1735">
            <v>100838</v>
          </cell>
        </row>
        <row r="1736">
          <cell r="A1736" t="str">
            <v>MR PRODUCTS NEDERLAND</v>
          </cell>
          <cell r="B1736">
            <v>101381</v>
          </cell>
        </row>
        <row r="1737">
          <cell r="A1737" t="str">
            <v>M SHIRTS BELGIUM NV</v>
          </cell>
          <cell r="B1737">
            <v>100605</v>
          </cell>
        </row>
        <row r="1738">
          <cell r="A1738" t="str">
            <v>MTI BV</v>
          </cell>
          <cell r="B1738">
            <v>101782</v>
          </cell>
        </row>
        <row r="1739">
          <cell r="A1739" t="str">
            <v>MTI BV</v>
          </cell>
          <cell r="B1739">
            <v>101782</v>
          </cell>
        </row>
        <row r="1740">
          <cell r="A1740" t="str">
            <v>MULTIPAK BV</v>
          </cell>
          <cell r="B1740">
            <v>100877</v>
          </cell>
        </row>
        <row r="1741">
          <cell r="A1741" t="str">
            <v>ESTHER DE MUNNIK</v>
          </cell>
          <cell r="B1741">
            <v>100966</v>
          </cell>
        </row>
        <row r="1742">
          <cell r="A1742" t="str">
            <v>MUNCKHOF BUSINESS TRAVEL</v>
          </cell>
          <cell r="B1742">
            <v>101304</v>
          </cell>
        </row>
        <row r="1743">
          <cell r="A1743" t="str">
            <v>MUNCKHOF BUSINESS TRAVEL</v>
          </cell>
          <cell r="B1743">
            <v>101304</v>
          </cell>
        </row>
        <row r="1744">
          <cell r="A1744" t="str">
            <v>MUROLA PRINTING GROUP B.V</v>
          </cell>
          <cell r="B1744">
            <v>101610</v>
          </cell>
        </row>
        <row r="1745">
          <cell r="A1745" t="str">
            <v>DRIVE IN SHOW THATSMUSIC</v>
          </cell>
          <cell r="B1745">
            <v>102012</v>
          </cell>
        </row>
        <row r="1746">
          <cell r="A1746" t="str">
            <v>MYSOFA SA</v>
          </cell>
          <cell r="B1746">
            <v>101604</v>
          </cell>
        </row>
        <row r="1747">
          <cell r="A1747" t="str">
            <v>NACHTMANN</v>
          </cell>
          <cell r="B1747">
            <v>100530</v>
          </cell>
        </row>
        <row r="1748">
          <cell r="A1748" t="str">
            <v>NAGTZAAM ACCOUNTANTS &amp; FI</v>
          </cell>
          <cell r="B1748">
            <v>101656</v>
          </cell>
        </row>
        <row r="1749">
          <cell r="A1749" t="str">
            <v>NAIKE GROUP CO LIMITED</v>
          </cell>
          <cell r="B1749">
            <v>102220</v>
          </cell>
        </row>
        <row r="1750">
          <cell r="A1750" t="str">
            <v>NAIKE GROUP CO LIMITED</v>
          </cell>
          <cell r="B1750">
            <v>102220</v>
          </cell>
        </row>
        <row r="1751">
          <cell r="A1751" t="str">
            <v>NANJING NEBULA CO LTD</v>
          </cell>
          <cell r="B1751">
            <v>101438</v>
          </cell>
        </row>
        <row r="1752">
          <cell r="A1752" t="str">
            <v>NANJING JOY TRADING CO.,L</v>
          </cell>
          <cell r="B1752">
            <v>101360</v>
          </cell>
        </row>
        <row r="1753">
          <cell r="A1753" t="str">
            <v>NANTONG R&amp;C TEXTILE CO. L</v>
          </cell>
          <cell r="B1753">
            <v>101208</v>
          </cell>
        </row>
        <row r="1754">
          <cell r="A1754" t="str">
            <v>NAVACQS</v>
          </cell>
          <cell r="B1754">
            <v>100332</v>
          </cell>
        </row>
        <row r="1755">
          <cell r="A1755" t="str">
            <v>NAVACQS</v>
          </cell>
          <cell r="B1755">
            <v>100332</v>
          </cell>
        </row>
        <row r="1756">
          <cell r="A1756" t="str">
            <v>NAVACQS</v>
          </cell>
          <cell r="B1756">
            <v>100332</v>
          </cell>
        </row>
        <row r="1757">
          <cell r="A1757" t="str">
            <v>NAZIHA LASGAA</v>
          </cell>
          <cell r="B1757">
            <v>101809</v>
          </cell>
        </row>
        <row r="1758">
          <cell r="A1758" t="str">
            <v>NCOI OPLEIDINGSGROEP</v>
          </cell>
          <cell r="B1758">
            <v>100696</v>
          </cell>
        </row>
        <row r="1759">
          <cell r="A1759" t="str">
            <v>ND LOGISTICS NEDERLAND B.</v>
          </cell>
          <cell r="B1759">
            <v>101188</v>
          </cell>
        </row>
        <row r="1760">
          <cell r="A1760" t="str">
            <v>NEPTUNUS INTERNATIONAL TE</v>
          </cell>
          <cell r="B1760">
            <v>100081</v>
          </cell>
        </row>
        <row r="1761">
          <cell r="A1761" t="str">
            <v>NEPTUNUS INTERNATIONAL TE</v>
          </cell>
          <cell r="B1761">
            <v>100081</v>
          </cell>
        </row>
        <row r="1762">
          <cell r="A1762" t="str">
            <v>NEPTUNUS INTERNATIONAL TE</v>
          </cell>
          <cell r="B1762">
            <v>100081</v>
          </cell>
        </row>
        <row r="1763">
          <cell r="A1763" t="str">
            <v>NESSO INTERNATIONAL</v>
          </cell>
          <cell r="B1763">
            <v>100157</v>
          </cell>
        </row>
        <row r="1764">
          <cell r="A1764" t="str">
            <v>NESSO INTERNATIONAL</v>
          </cell>
          <cell r="B1764">
            <v>100157</v>
          </cell>
        </row>
        <row r="1765">
          <cell r="A1765" t="str">
            <v>NESSO INTERNATIONAL</v>
          </cell>
          <cell r="B1765">
            <v>100157</v>
          </cell>
        </row>
        <row r="1766">
          <cell r="A1766" t="str">
            <v>NEBULA INDUSTRIAL (HK) LI</v>
          </cell>
          <cell r="B1766">
            <v>101247</v>
          </cell>
        </row>
        <row r="1767">
          <cell r="A1767" t="str">
            <v>NEDERLANDSE BEROEPSORGANI</v>
          </cell>
          <cell r="B1767">
            <v>101576</v>
          </cell>
        </row>
        <row r="1768">
          <cell r="A1768" t="str">
            <v>NEFAB BIJL B.V.</v>
          </cell>
          <cell r="B1768">
            <v>100710</v>
          </cell>
        </row>
        <row r="1769">
          <cell r="A1769" t="str">
            <v>NEFAB BIJL B.V.</v>
          </cell>
          <cell r="B1769">
            <v>100710</v>
          </cell>
        </row>
        <row r="1770">
          <cell r="A1770" t="str">
            <v>NEFAB BIJL B.V.</v>
          </cell>
          <cell r="B1770">
            <v>100710</v>
          </cell>
        </row>
        <row r="1771">
          <cell r="A1771" t="str">
            <v>NEGESO</v>
          </cell>
          <cell r="B1771">
            <v>100961</v>
          </cell>
        </row>
        <row r="1772">
          <cell r="A1772" t="str">
            <v>NETCOOLTURE LTD.</v>
          </cell>
          <cell r="B1772">
            <v>101862</v>
          </cell>
        </row>
        <row r="1773">
          <cell r="A1773" t="str">
            <v>NEVI OPLEIDINGEN BV</v>
          </cell>
          <cell r="B1773">
            <v>100666</v>
          </cell>
        </row>
        <row r="1774">
          <cell r="A1774" t="str">
            <v>CALIFORNIA NEW CRAFT PROD</v>
          </cell>
          <cell r="B1774">
            <v>101558</v>
          </cell>
        </row>
        <row r="1775">
          <cell r="A1775" t="str">
            <v>NEW GLASS S.A.</v>
          </cell>
          <cell r="B1775">
            <v>100517</v>
          </cell>
        </row>
        <row r="1776">
          <cell r="A1776" t="str">
            <v>NEW GLASS S.A.</v>
          </cell>
          <cell r="B1776">
            <v>100517</v>
          </cell>
        </row>
        <row r="1777">
          <cell r="A1777" t="str">
            <v>NEW GLASS S.A.</v>
          </cell>
          <cell r="B1777">
            <v>100517</v>
          </cell>
        </row>
        <row r="1778">
          <cell r="A1778" t="str">
            <v>NEW GLASS S.A. (NIET GEBR</v>
          </cell>
          <cell r="B1778">
            <v>100518</v>
          </cell>
        </row>
        <row r="1779">
          <cell r="A1779" t="str">
            <v>NEW GLASS S.A. (NIET GEBR</v>
          </cell>
          <cell r="B1779">
            <v>100518</v>
          </cell>
        </row>
        <row r="1780">
          <cell r="A1780" t="str">
            <v>NEW GLASS S.A. (NIET GEBR</v>
          </cell>
          <cell r="B1780">
            <v>100518</v>
          </cell>
        </row>
        <row r="1781">
          <cell r="A1781" t="str">
            <v>SHENZHEN NEW SAIL ELECTRO</v>
          </cell>
          <cell r="B1781">
            <v>101204</v>
          </cell>
        </row>
        <row r="1782">
          <cell r="A1782" t="str">
            <v>NEWEGO</v>
          </cell>
          <cell r="B1782">
            <v>102129</v>
          </cell>
        </row>
        <row r="1783">
          <cell r="A1783" t="str">
            <v>ZHEIJANG NEWWAY IMPORT &amp;</v>
          </cell>
          <cell r="B1783">
            <v>101403</v>
          </cell>
        </row>
        <row r="1784">
          <cell r="A1784" t="str">
            <v>NEXIO PROJECTS NL B.V.</v>
          </cell>
          <cell r="B1784">
            <v>102238</v>
          </cell>
        </row>
        <row r="1785">
          <cell r="A1785" t="str">
            <v>NETHERLANDS HONG KONG</v>
          </cell>
          <cell r="B1785">
            <v>101776</v>
          </cell>
        </row>
        <row r="1786">
          <cell r="A1786" t="str">
            <v>NIC.OUD DIRECT MAIL</v>
          </cell>
          <cell r="B1786">
            <v>101467</v>
          </cell>
        </row>
        <row r="1787">
          <cell r="A1787" t="str">
            <v>MICHIEL DE NIJS</v>
          </cell>
          <cell r="B1787">
            <v>101200</v>
          </cell>
        </row>
        <row r="1788">
          <cell r="A1788" t="str">
            <v>NIKO NIKO</v>
          </cell>
          <cell r="B1788">
            <v>101291</v>
          </cell>
        </row>
        <row r="1789">
          <cell r="A1789" t="str">
            <v>NILFISK ADVANCE</v>
          </cell>
          <cell r="B1789">
            <v>100219</v>
          </cell>
        </row>
        <row r="1790">
          <cell r="A1790" t="str">
            <v>NINGBO A BIAO PLASTIC IND</v>
          </cell>
          <cell r="B1790">
            <v>101531</v>
          </cell>
        </row>
        <row r="1791">
          <cell r="A1791" t="str">
            <v>NINGBO WELCH INDUSTRIAL L</v>
          </cell>
          <cell r="B1791">
            <v>101756</v>
          </cell>
        </row>
        <row r="1792">
          <cell r="A1792" t="str">
            <v>NINGBO HOME-DOLLAR IMP.</v>
          </cell>
          <cell r="B1792">
            <v>101315</v>
          </cell>
        </row>
        <row r="1793">
          <cell r="A1793" t="str">
            <v>NIOW  DE TAAL-EN TEKSTEXP</v>
          </cell>
          <cell r="B1793">
            <v>101519</v>
          </cell>
        </row>
        <row r="1794">
          <cell r="A1794" t="str">
            <v>NOLET DISTELLERY</v>
          </cell>
          <cell r="B1794">
            <v>101368</v>
          </cell>
        </row>
        <row r="1795">
          <cell r="A1795" t="str">
            <v>NOOR VAN OORSCHOT</v>
          </cell>
          <cell r="B1795">
            <v>102028</v>
          </cell>
        </row>
        <row r="1796">
          <cell r="A1796" t="str">
            <v>NORTHERN DESIGN POWER S.L</v>
          </cell>
          <cell r="B1796">
            <v>101284</v>
          </cell>
        </row>
        <row r="1797">
          <cell r="A1797" t="str">
            <v>NORTHERN DESIGN POWER S.L</v>
          </cell>
          <cell r="B1797">
            <v>101284</v>
          </cell>
        </row>
        <row r="1798">
          <cell r="A1798" t="str">
            <v>NORTHERN DESIGN POWER S.L</v>
          </cell>
          <cell r="B1798">
            <v>101284</v>
          </cell>
        </row>
        <row r="1799">
          <cell r="A1799" t="str">
            <v>NORINCO SHANGHAI CO. LTD.</v>
          </cell>
          <cell r="B1799">
            <v>101314</v>
          </cell>
        </row>
        <row r="1800">
          <cell r="A1800" t="str">
            <v>NORTHERN DESIGN</v>
          </cell>
          <cell r="B1800">
            <v>101267</v>
          </cell>
        </row>
        <row r="1801">
          <cell r="A1801" t="str">
            <v>NORTHERN FLAGS</v>
          </cell>
          <cell r="B1801">
            <v>100532</v>
          </cell>
        </row>
        <row r="1802">
          <cell r="A1802" t="str">
            <v>MARIENTHALER WERBE-OFFSET</v>
          </cell>
          <cell r="B1802">
            <v>100024</v>
          </cell>
        </row>
        <row r="1803">
          <cell r="A1803" t="str">
            <v>MARIENTHALER WERBE-OFFSET</v>
          </cell>
          <cell r="B1803">
            <v>100024</v>
          </cell>
        </row>
        <row r="1804">
          <cell r="A1804" t="str">
            <v>MARIENTHALER WERBE-OFFSET</v>
          </cell>
          <cell r="B1804">
            <v>100024</v>
          </cell>
        </row>
        <row r="1805">
          <cell r="A1805" t="str">
            <v>MARIENTHALER WERBE-OFFSET</v>
          </cell>
          <cell r="B1805">
            <v>100150</v>
          </cell>
        </row>
        <row r="1806">
          <cell r="A1806" t="str">
            <v>MARIENTHALER WERBE-OFFSET</v>
          </cell>
          <cell r="B1806">
            <v>100150</v>
          </cell>
        </row>
        <row r="1807">
          <cell r="A1807" t="str">
            <v>MARIENTHALER WERBE-OFFSET</v>
          </cell>
          <cell r="B1807">
            <v>100150</v>
          </cell>
        </row>
        <row r="1808">
          <cell r="A1808" t="str">
            <v>NP PLASTICS B.V.</v>
          </cell>
          <cell r="B1808">
            <v>100082</v>
          </cell>
        </row>
        <row r="1809">
          <cell r="A1809" t="str">
            <v>NP PLASTICS B.V.</v>
          </cell>
          <cell r="B1809">
            <v>100082</v>
          </cell>
        </row>
        <row r="1810">
          <cell r="A1810" t="str">
            <v>NP PLASTICS B.V.</v>
          </cell>
          <cell r="B1810">
            <v>100082</v>
          </cell>
        </row>
        <row r="1811">
          <cell r="A1811" t="str">
            <v>NHA NATOINALE HANDELS ACA</v>
          </cell>
          <cell r="B1811">
            <v>101694</v>
          </cell>
        </row>
        <row r="1812">
          <cell r="A1812" t="str">
            <v>NUPIK INTERNACIONAL .S.L.</v>
          </cell>
          <cell r="B1812">
            <v>101120</v>
          </cell>
        </row>
        <row r="1813">
          <cell r="A1813" t="str">
            <v>NUPIK INTERNACIONAL .S.L.</v>
          </cell>
          <cell r="B1813">
            <v>101120</v>
          </cell>
        </row>
        <row r="1814">
          <cell r="A1814" t="str">
            <v>NUPIK INTERNACIONAL .S.L.</v>
          </cell>
          <cell r="B1814">
            <v>101120</v>
          </cell>
        </row>
        <row r="1815">
          <cell r="A1815" t="str">
            <v>NV ALKEN MAES</v>
          </cell>
          <cell r="B1815">
            <v>102128</v>
          </cell>
        </row>
        <row r="1816">
          <cell r="A1816" t="str">
            <v>MW LUXURY PACKAGING</v>
          </cell>
          <cell r="B1816">
            <v>100720</v>
          </cell>
        </row>
        <row r="1817">
          <cell r="A1817" t="str">
            <v>OAD BUSINESS TRAVEL</v>
          </cell>
          <cell r="B1817">
            <v>101119</v>
          </cell>
        </row>
        <row r="1818">
          <cell r="A1818" t="str">
            <v>OCEANZ B.V.</v>
          </cell>
          <cell r="B1818">
            <v>102219</v>
          </cell>
        </row>
        <row r="1819">
          <cell r="A1819" t="str">
            <v>MARIA CORNELIA OCHSE</v>
          </cell>
          <cell r="B1819">
            <v>101530</v>
          </cell>
        </row>
        <row r="1820">
          <cell r="A1820" t="str">
            <v>OEDIPUS BREWING BV</v>
          </cell>
          <cell r="B1820">
            <v>102176</v>
          </cell>
        </row>
        <row r="1821">
          <cell r="A1821" t="str">
            <v>OFFICELINK LIMITED</v>
          </cell>
          <cell r="B1821">
            <v>101585</v>
          </cell>
        </row>
        <row r="1822">
          <cell r="A1822" t="str">
            <v>OFFICE TOTAAL</v>
          </cell>
          <cell r="B1822">
            <v>101697</v>
          </cell>
        </row>
        <row r="1823">
          <cell r="A1823" t="str">
            <v>OFFICE DEPOT</v>
          </cell>
          <cell r="B1823">
            <v>100410</v>
          </cell>
        </row>
        <row r="1824">
          <cell r="A1824" t="str">
            <v>OLYMPIC PROMO</v>
          </cell>
          <cell r="B1824">
            <v>100918</v>
          </cell>
        </row>
        <row r="1825">
          <cell r="A1825" t="str">
            <v>OMBRELLIFICIO ROSSANA</v>
          </cell>
          <cell r="B1825">
            <v>100379</v>
          </cell>
        </row>
        <row r="1826">
          <cell r="A1826" t="str">
            <v>OMBRELLIFICIO ROSSANA</v>
          </cell>
          <cell r="B1826">
            <v>100379</v>
          </cell>
        </row>
        <row r="1827">
          <cell r="A1827" t="str">
            <v>OMBRELLIFICIO ROSSANA</v>
          </cell>
          <cell r="B1827">
            <v>100379</v>
          </cell>
        </row>
        <row r="1828">
          <cell r="A1828" t="str">
            <v>OMNIMARK B.V.</v>
          </cell>
          <cell r="B1828">
            <v>100441</v>
          </cell>
        </row>
        <row r="1829">
          <cell r="A1829" t="str">
            <v>OMMER GMBH</v>
          </cell>
          <cell r="B1829">
            <v>101322</v>
          </cell>
        </row>
        <row r="1830">
          <cell r="A1830" t="str">
            <v>DE ONDERZOEKFABRIEK</v>
          </cell>
          <cell r="B1830">
            <v>102162</v>
          </cell>
        </row>
        <row r="1831">
          <cell r="A1831" t="str">
            <v>ONTWERPSTUDIO KOMMER KORS</v>
          </cell>
          <cell r="B1831">
            <v>101073</v>
          </cell>
        </row>
        <row r="1832">
          <cell r="A1832" t="str">
            <v>ONVZ ZORGVERZEKERAAR</v>
          </cell>
          <cell r="B1832">
            <v>100225</v>
          </cell>
        </row>
        <row r="1833">
          <cell r="A1833" t="str">
            <v>IWAN VAN OORD</v>
          </cell>
          <cell r="B1833">
            <v>101545</v>
          </cell>
        </row>
        <row r="1834">
          <cell r="A1834" t="str">
            <v>ORANGE FISH SL</v>
          </cell>
          <cell r="B1834">
            <v>100569</v>
          </cell>
        </row>
        <row r="1835">
          <cell r="A1835" t="str">
            <v>ORANGEWORKS</v>
          </cell>
          <cell r="B1835">
            <v>101992</v>
          </cell>
        </row>
        <row r="1836">
          <cell r="A1836" t="str">
            <v>ORANGEWORKS</v>
          </cell>
          <cell r="B1836">
            <v>101992</v>
          </cell>
        </row>
        <row r="1837">
          <cell r="A1837" t="str">
            <v>ORANGE FISH SL</v>
          </cell>
          <cell r="B1837">
            <v>100500</v>
          </cell>
        </row>
        <row r="1838">
          <cell r="A1838" t="str">
            <v>ORIENT INT. HOLDING SHANG</v>
          </cell>
          <cell r="B1838">
            <v>101272</v>
          </cell>
        </row>
        <row r="1839">
          <cell r="A1839" t="str">
            <v>ORIGINAL LANYARDS</v>
          </cell>
          <cell r="B1839">
            <v>100970</v>
          </cell>
        </row>
        <row r="1840">
          <cell r="A1840" t="str">
            <v>ORNAMIN GMBH</v>
          </cell>
          <cell r="B1840">
            <v>101838</v>
          </cell>
        </row>
        <row r="1841">
          <cell r="A1841" t="str">
            <v>ANNIE DEN OTTER-VISSERS</v>
          </cell>
          <cell r="B1841">
            <v>101459</v>
          </cell>
        </row>
        <row r="1842">
          <cell r="A1842" t="str">
            <v>OTX LOGISTICS B.V.</v>
          </cell>
          <cell r="B1842">
            <v>100664</v>
          </cell>
        </row>
        <row r="1843">
          <cell r="A1843" t="str">
            <v>OTX LOGISTICS ROTTERDAM</v>
          </cell>
          <cell r="B1843">
            <v>100809</v>
          </cell>
        </row>
        <row r="1844">
          <cell r="A1844" t="str">
            <v>OTX LOGISTICS ROTTERDAM B</v>
          </cell>
          <cell r="B1844">
            <v>101252</v>
          </cell>
        </row>
        <row r="1845">
          <cell r="A1845" t="str">
            <v>OTX LOGISTICS ROTTERDAM B</v>
          </cell>
          <cell r="B1845">
            <v>101252</v>
          </cell>
        </row>
        <row r="1846">
          <cell r="A1846" t="str">
            <v>OVERATH GMBH</v>
          </cell>
          <cell r="B1846">
            <v>101921</v>
          </cell>
        </row>
        <row r="1847">
          <cell r="A1847" t="str">
            <v>PARASOLES GANDIA SAFOR S.</v>
          </cell>
          <cell r="B1847">
            <v>100101</v>
          </cell>
        </row>
        <row r="1848">
          <cell r="A1848" t="str">
            <v>PARASOLES GANDIA SAFOR S.</v>
          </cell>
          <cell r="B1848">
            <v>100101</v>
          </cell>
        </row>
        <row r="1849">
          <cell r="A1849" t="str">
            <v>PARASOLES GANDIA SAFOR S.</v>
          </cell>
          <cell r="B1849">
            <v>100101</v>
          </cell>
        </row>
        <row r="1850">
          <cell r="A1850" t="str">
            <v>PAUL FLUM INTERNATIONAL</v>
          </cell>
          <cell r="B1850">
            <v>100075</v>
          </cell>
        </row>
        <row r="1851">
          <cell r="A1851" t="str">
            <v>PAUL FLUM INTERNATIONAL</v>
          </cell>
          <cell r="B1851">
            <v>100075</v>
          </cell>
        </row>
        <row r="1852">
          <cell r="A1852" t="str">
            <v>PAUL FLUM INTERNATIONAL</v>
          </cell>
          <cell r="B1852">
            <v>100075</v>
          </cell>
        </row>
        <row r="1853">
          <cell r="A1853" t="str">
            <v>PAARDEKOOPER</v>
          </cell>
          <cell r="B1853">
            <v>101392</v>
          </cell>
        </row>
        <row r="1854">
          <cell r="A1854" t="str">
            <v>PACCOR POLSKA SP. Z O.O.</v>
          </cell>
          <cell r="B1854">
            <v>101427</v>
          </cell>
        </row>
        <row r="1855">
          <cell r="A1855" t="str">
            <v>PACCOR POLSKA SP. Z O.O.</v>
          </cell>
          <cell r="B1855">
            <v>101427</v>
          </cell>
        </row>
        <row r="1856">
          <cell r="A1856" t="str">
            <v>PACCOR POLSKA SP. Z O.O.</v>
          </cell>
          <cell r="B1856">
            <v>101427</v>
          </cell>
        </row>
        <row r="1857">
          <cell r="A1857" t="str">
            <v>3PAK</v>
          </cell>
          <cell r="B1857">
            <v>100305</v>
          </cell>
        </row>
        <row r="1858">
          <cell r="A1858" t="str">
            <v>3PAK</v>
          </cell>
          <cell r="B1858">
            <v>100305</v>
          </cell>
        </row>
        <row r="1859">
          <cell r="A1859" t="str">
            <v>3PAK</v>
          </cell>
          <cell r="B1859">
            <v>100305</v>
          </cell>
        </row>
        <row r="1860">
          <cell r="A1860" t="str">
            <v>3PAK</v>
          </cell>
          <cell r="B1860">
            <v>100305</v>
          </cell>
        </row>
        <row r="1861">
          <cell r="A1861" t="str">
            <v>PARSONS KELLOGG</v>
          </cell>
          <cell r="B1861">
            <v>100515</v>
          </cell>
        </row>
        <row r="1862">
          <cell r="A1862" t="str">
            <v>PAS</v>
          </cell>
          <cell r="B1862">
            <v>100059</v>
          </cell>
        </row>
        <row r="1863">
          <cell r="A1863" t="str">
            <v>SISECAM (PASABAHÇE)</v>
          </cell>
          <cell r="B1863">
            <v>100743</v>
          </cell>
        </row>
        <row r="1864">
          <cell r="A1864" t="str">
            <v>SISECAM (PASABAHÇE)</v>
          </cell>
          <cell r="B1864">
            <v>100743</v>
          </cell>
        </row>
        <row r="1865">
          <cell r="A1865" t="str">
            <v>SISECAM (PASABAHÇE)</v>
          </cell>
          <cell r="B1865">
            <v>100743</v>
          </cell>
        </row>
        <row r="1866">
          <cell r="A1866" t="str">
            <v>PASIÓN DESIGN</v>
          </cell>
          <cell r="B1866">
            <v>102236</v>
          </cell>
        </row>
        <row r="1867">
          <cell r="A1867" t="str">
            <v>Paulaner Brauerei Gruppe GmbH &amp; Co.</v>
          </cell>
          <cell r="B1867">
            <v>102146</v>
          </cell>
        </row>
        <row r="1868">
          <cell r="A1868" t="str">
            <v>NEXTPAYROLL</v>
          </cell>
          <cell r="B1868">
            <v>101913</v>
          </cell>
        </row>
        <row r="1869">
          <cell r="A1869" t="str">
            <v>PETRA BARTEN CONSULTING</v>
          </cell>
          <cell r="B1869">
            <v>102167</v>
          </cell>
        </row>
        <row r="1870">
          <cell r="A1870" t="str">
            <v>PCBM HOLDING B.V.</v>
          </cell>
          <cell r="B1870">
            <v>100190</v>
          </cell>
        </row>
        <row r="1871">
          <cell r="A1871" t="str">
            <v>PD RECLAME</v>
          </cell>
          <cell r="B1871">
            <v>100265</v>
          </cell>
        </row>
        <row r="1872">
          <cell r="A1872" t="str">
            <v>PELLICONI ABRUZZO S.R.L.</v>
          </cell>
          <cell r="B1872">
            <v>100142</v>
          </cell>
        </row>
        <row r="1873">
          <cell r="A1873" t="str">
            <v>PEARLINK INTERNATIONAL</v>
          </cell>
          <cell r="B1873">
            <v>102105</v>
          </cell>
        </row>
        <row r="1874">
          <cell r="A1874" t="str">
            <v>PEMA PALLETS BV</v>
          </cell>
          <cell r="B1874">
            <v>100200</v>
          </cell>
        </row>
        <row r="1875">
          <cell r="A1875" t="str">
            <v>PENGRAVEREN.NL</v>
          </cell>
          <cell r="B1875">
            <v>101765</v>
          </cell>
        </row>
        <row r="1876">
          <cell r="A1876" t="str">
            <v>PERMA STEMPEL GMBH</v>
          </cell>
          <cell r="B1876">
            <v>101310</v>
          </cell>
        </row>
        <row r="1877">
          <cell r="A1877" t="str">
            <v>PERFECTA CENTRUM REKLAMY</v>
          </cell>
          <cell r="B1877">
            <v>101142</v>
          </cell>
        </row>
        <row r="1878">
          <cell r="A1878" t="str">
            <v>PERFECTA CENTRUM REKLAMY</v>
          </cell>
          <cell r="B1878">
            <v>101142</v>
          </cell>
        </row>
        <row r="1879">
          <cell r="A1879" t="str">
            <v>PERFECTA</v>
          </cell>
          <cell r="B1879">
            <v>100571</v>
          </cell>
        </row>
        <row r="1880">
          <cell r="A1880" t="str">
            <v>PERFECTA</v>
          </cell>
          <cell r="B1880">
            <v>100571</v>
          </cell>
        </row>
        <row r="1881">
          <cell r="A1881" t="str">
            <v>PERFECTA</v>
          </cell>
          <cell r="B1881">
            <v>100571</v>
          </cell>
        </row>
        <row r="1882">
          <cell r="A1882" t="str">
            <v>PERFECTA ALEKSANDER SZCZE</v>
          </cell>
          <cell r="B1882">
            <v>100573</v>
          </cell>
        </row>
        <row r="1883">
          <cell r="A1883" t="str">
            <v>PERFECTA ALEKSANDER SZCZE</v>
          </cell>
          <cell r="B1883">
            <v>100573</v>
          </cell>
        </row>
        <row r="1884">
          <cell r="A1884" t="str">
            <v>PERFECTA ALEKSANDER SZCZE</v>
          </cell>
          <cell r="B1884">
            <v>100573</v>
          </cell>
        </row>
        <row r="1885">
          <cell r="A1885" t="str">
            <v>GRAND CAFE PERRONN</v>
          </cell>
          <cell r="B1885">
            <v>101767</v>
          </cell>
        </row>
        <row r="1886">
          <cell r="A1886" t="str">
            <v>SLAGERIJ PESSERS B.V.</v>
          </cell>
          <cell r="B1886">
            <v>102092</v>
          </cell>
        </row>
        <row r="1887">
          <cell r="A1887" t="str">
            <v>PETER HULLEMAN</v>
          </cell>
          <cell r="B1887">
            <v>100734</v>
          </cell>
        </row>
        <row r="1888">
          <cell r="A1888" t="str">
            <v>PETER ROMMERS</v>
          </cell>
          <cell r="B1888">
            <v>100412</v>
          </cell>
        </row>
        <row r="1889">
          <cell r="A1889" t="str">
            <v>PETER VAN SON INTERIEUROB</v>
          </cell>
          <cell r="B1889">
            <v>100603</v>
          </cell>
        </row>
        <row r="1890">
          <cell r="A1890" t="str">
            <v>PF CONCEPT</v>
          </cell>
          <cell r="B1890">
            <v>100361</v>
          </cell>
        </row>
        <row r="1891">
          <cell r="A1891" t="str">
            <v>PERFECT FOR PEOPLE</v>
          </cell>
          <cell r="B1891">
            <v>100209</v>
          </cell>
        </row>
        <row r="1892">
          <cell r="A1892" t="str">
            <v>PERFECT FOR PEOPLE</v>
          </cell>
          <cell r="B1892">
            <v>100209</v>
          </cell>
        </row>
        <row r="1893">
          <cell r="A1893" t="str">
            <v>PHI DATA B.V.</v>
          </cell>
          <cell r="B1893">
            <v>100197</v>
          </cell>
        </row>
        <row r="1894">
          <cell r="A1894" t="str">
            <v>PHOTO PORST</v>
          </cell>
          <cell r="B1894">
            <v>101863</v>
          </cell>
        </row>
        <row r="1895">
          <cell r="A1895" t="str">
            <v>P.I.L.M. INTERNATIONAL SR</v>
          </cell>
          <cell r="B1895">
            <v>100098</v>
          </cell>
        </row>
        <row r="1896">
          <cell r="A1896" t="str">
            <v>P.I.L.M. INTERNATIONAL SR</v>
          </cell>
          <cell r="B1896">
            <v>100098</v>
          </cell>
        </row>
        <row r="1897">
          <cell r="A1897" t="str">
            <v>P.I.L.M. INTERNATIONAL SR</v>
          </cell>
          <cell r="B1897">
            <v>100098</v>
          </cell>
        </row>
        <row r="1898">
          <cell r="A1898" t="str">
            <v>PICS UNITED</v>
          </cell>
          <cell r="B1898">
            <v>100870</v>
          </cell>
        </row>
        <row r="1899">
          <cell r="A1899" t="str">
            <v>PICASSO RESTAURANT</v>
          </cell>
          <cell r="B1899">
            <v>102119</v>
          </cell>
        </row>
        <row r="1900">
          <cell r="A1900" t="str">
            <v>PIETER VAN DE SANDE</v>
          </cell>
          <cell r="B1900">
            <v>100617</v>
          </cell>
        </row>
        <row r="1901">
          <cell r="A1901" t="str">
            <v>PIELLE SRL.</v>
          </cell>
          <cell r="B1901">
            <v>101936</v>
          </cell>
        </row>
        <row r="1902">
          <cell r="A1902" t="str">
            <v>PILM INTERNATIONAL SRL</v>
          </cell>
          <cell r="B1902">
            <v>101864</v>
          </cell>
        </row>
        <row r="1903">
          <cell r="A1903" t="str">
            <v>PILKINGTON'S</v>
          </cell>
          <cell r="B1903">
            <v>101020</v>
          </cell>
        </row>
        <row r="1904">
          <cell r="A1904" t="str">
            <v>PILOTES</v>
          </cell>
          <cell r="B1904">
            <v>101347</v>
          </cell>
        </row>
        <row r="1905">
          <cell r="A1905" t="str">
            <v>PILOTES PLV</v>
          </cell>
          <cell r="B1905">
            <v>101416</v>
          </cell>
        </row>
        <row r="1906">
          <cell r="A1906" t="str">
            <v>RED PIMIENTO</v>
          </cell>
          <cell r="B1906">
            <v>101182</v>
          </cell>
        </row>
        <row r="1907">
          <cell r="A1907" t="str">
            <v>PINSOURCE GMBH</v>
          </cell>
          <cell r="B1907">
            <v>101906</v>
          </cell>
        </row>
        <row r="1908">
          <cell r="A1908" t="str">
            <v>PINKCUBE</v>
          </cell>
          <cell r="B1908">
            <v>101305</v>
          </cell>
        </row>
        <row r="1909">
          <cell r="A1909" t="str">
            <v>PINKCUBE BV</v>
          </cell>
          <cell r="B1909">
            <v>101336</v>
          </cell>
        </row>
        <row r="1910">
          <cell r="A1910" t="str">
            <v>PIN'S PASSION</v>
          </cell>
          <cell r="B1910">
            <v>102116</v>
          </cell>
        </row>
        <row r="1911">
          <cell r="A1911" t="str">
            <v>PINTI INOX SPA</v>
          </cell>
          <cell r="B1911">
            <v>101584</v>
          </cell>
        </row>
        <row r="1912">
          <cell r="A1912" t="str">
            <v>PJORO SP. Z O.O.</v>
          </cell>
          <cell r="B1912">
            <v>101563</v>
          </cell>
        </row>
        <row r="1913">
          <cell r="A1913" t="str">
            <v>PLASTINSA</v>
          </cell>
          <cell r="B1913">
            <v>100079</v>
          </cell>
        </row>
        <row r="1914">
          <cell r="A1914" t="str">
            <v>PLASTINSA</v>
          </cell>
          <cell r="B1914">
            <v>100079</v>
          </cell>
        </row>
        <row r="1915">
          <cell r="A1915" t="str">
            <v>PLASTINSA</v>
          </cell>
          <cell r="B1915">
            <v>100079</v>
          </cell>
        </row>
        <row r="1916">
          <cell r="A1916" t="str">
            <v>PLAYGROUND BRAND ACTIVATI</v>
          </cell>
          <cell r="B1916">
            <v>101590</v>
          </cell>
        </row>
        <row r="1917">
          <cell r="A1917" t="str">
            <v>PLAYGROUND BRAND ACTIVATI</v>
          </cell>
          <cell r="B1917">
            <v>101590</v>
          </cell>
        </row>
        <row r="1918">
          <cell r="A1918" t="str">
            <v>PLAYGROUND BRAND ACTIVATI</v>
          </cell>
          <cell r="B1918">
            <v>101590</v>
          </cell>
        </row>
        <row r="1919">
          <cell r="A1919" t="str">
            <v>PLATFORM PROMOTIONAL PROD</v>
          </cell>
          <cell r="B1919">
            <v>101086</v>
          </cell>
        </row>
        <row r="1920">
          <cell r="A1920" t="str">
            <v>PLASTICO LIMITED</v>
          </cell>
          <cell r="B1920">
            <v>101990</v>
          </cell>
        </row>
        <row r="1921">
          <cell r="A1921" t="str">
            <v>PLOOS CONSULT B.V.</v>
          </cell>
          <cell r="B1921">
            <v>100224</v>
          </cell>
        </row>
        <row r="1922">
          <cell r="A1922" t="str">
            <v>PLUIMEN</v>
          </cell>
          <cell r="B1922">
            <v>101127</v>
          </cell>
        </row>
        <row r="1923">
          <cell r="A1923" t="str">
            <v>PROMOCEAN PTY LTD</v>
          </cell>
          <cell r="B1923">
            <v>101126</v>
          </cell>
        </row>
        <row r="1924">
          <cell r="A1924" t="str">
            <v>POORTHUIS SPECIAALDRUK BV</v>
          </cell>
          <cell r="B1924">
            <v>100038</v>
          </cell>
        </row>
        <row r="1925">
          <cell r="A1925" t="str">
            <v>POORTHUIS SPECIAALDRUK BV</v>
          </cell>
          <cell r="B1925">
            <v>100038</v>
          </cell>
        </row>
        <row r="1926">
          <cell r="A1926" t="str">
            <v>POORTHUIS SPECIAALDRUK BV</v>
          </cell>
          <cell r="B1926">
            <v>100038</v>
          </cell>
        </row>
        <row r="1927">
          <cell r="A1927" t="str">
            <v>DIANA POELWIJK</v>
          </cell>
          <cell r="B1927">
            <v>101095</v>
          </cell>
        </row>
        <row r="1928">
          <cell r="A1928" t="str">
            <v>AFISA SOMBREROS</v>
          </cell>
          <cell r="B1928">
            <v>100991</v>
          </cell>
        </row>
        <row r="1929">
          <cell r="A1929" t="str">
            <v>POP POINT OF PROMOTION GM</v>
          </cell>
          <cell r="B1929">
            <v>101825</v>
          </cell>
        </row>
        <row r="1930">
          <cell r="A1930" t="str">
            <v>PORTBASE</v>
          </cell>
          <cell r="B1930">
            <v>101557</v>
          </cell>
        </row>
        <row r="1931">
          <cell r="A1931" t="str">
            <v>PORTBASE</v>
          </cell>
          <cell r="B1931">
            <v>101557</v>
          </cell>
        </row>
        <row r="1932">
          <cell r="A1932" t="str">
            <v>PORTELLY S.L.</v>
          </cell>
          <cell r="B1932">
            <v>100501</v>
          </cell>
        </row>
        <row r="1933">
          <cell r="A1933" t="str">
            <v>PORTER &amp; WOODMAN (GIFTS)</v>
          </cell>
          <cell r="B1933">
            <v>101621</v>
          </cell>
        </row>
        <row r="1934">
          <cell r="A1934" t="str">
            <v>POS CONNECT</v>
          </cell>
          <cell r="B1934">
            <v>101415</v>
          </cell>
        </row>
        <row r="1935">
          <cell r="A1935" t="str">
            <v>POS-SIBLE A/S</v>
          </cell>
          <cell r="B1935">
            <v>101750</v>
          </cell>
        </row>
        <row r="1936">
          <cell r="A1936" t="str">
            <v>POSTNL PAKETTEN BENELUX B</v>
          </cell>
          <cell r="B1936">
            <v>100996</v>
          </cell>
        </row>
        <row r="1937">
          <cell r="A1937" t="str">
            <v>POSTNL PAKETTEN BENELUX B</v>
          </cell>
          <cell r="B1937">
            <v>100996</v>
          </cell>
        </row>
        <row r="1938">
          <cell r="A1938" t="str">
            <v>KONIKLIJKE POSTNL B.V.</v>
          </cell>
          <cell r="B1938">
            <v>100288</v>
          </cell>
        </row>
        <row r="1939">
          <cell r="A1939" t="str">
            <v>POT VERHUIZINGEN</v>
          </cell>
          <cell r="B1939">
            <v>100837</v>
          </cell>
        </row>
        <row r="1940">
          <cell r="A1940" t="str">
            <v>PPE EUROPE B.V.</v>
          </cell>
          <cell r="B1940">
            <v>100096</v>
          </cell>
        </row>
        <row r="1941">
          <cell r="A1941" t="str">
            <v>PPE EUROPE B.V.</v>
          </cell>
          <cell r="B1941">
            <v>100096</v>
          </cell>
        </row>
        <row r="1942">
          <cell r="A1942" t="str">
            <v>PPE EUROPE B.V.</v>
          </cell>
          <cell r="B1942">
            <v>100096</v>
          </cell>
        </row>
        <row r="1943">
          <cell r="A1943" t="str">
            <v>PROMOCEAN THE NETHERLANDS</v>
          </cell>
          <cell r="B1943">
            <v>100748</v>
          </cell>
        </row>
        <row r="1944">
          <cell r="A1944" t="str">
            <v>PROMOCEAN THE NETHERLANDS</v>
          </cell>
          <cell r="B1944">
            <v>100748</v>
          </cell>
        </row>
        <row r="1945">
          <cell r="A1945" t="str">
            <v>PREMIUM CONNECTION B.V.</v>
          </cell>
          <cell r="B1945">
            <v>100048</v>
          </cell>
        </row>
        <row r="1946">
          <cell r="A1946" t="str">
            <v>PREMIUM CONNECTION B.V.</v>
          </cell>
          <cell r="B1946">
            <v>100048</v>
          </cell>
        </row>
        <row r="1947">
          <cell r="A1947" t="str">
            <v>PREMIUM CONNECTION B.V.</v>
          </cell>
          <cell r="B1947">
            <v>100048</v>
          </cell>
        </row>
        <row r="1948">
          <cell r="A1948" t="str">
            <v>PRODUCT EXPECTATIONS LTD</v>
          </cell>
          <cell r="B1948">
            <v>100534</v>
          </cell>
        </row>
        <row r="1949">
          <cell r="A1949" t="str">
            <v>PROMOTIONAL PACKAGE WORKS</v>
          </cell>
          <cell r="B1949">
            <v>100128</v>
          </cell>
        </row>
        <row r="1950">
          <cell r="A1950" t="str">
            <v>PROMOTIONAL PACKAGE WORKS</v>
          </cell>
          <cell r="B1950">
            <v>100128</v>
          </cell>
        </row>
        <row r="1951">
          <cell r="A1951" t="str">
            <v>PROMOTIONAL PACKAGE WORKS</v>
          </cell>
          <cell r="B1951">
            <v>100128</v>
          </cell>
        </row>
        <row r="1952">
          <cell r="A1952" t="str">
            <v>PRABOR MANAGEMENT &amp; MILIE</v>
          </cell>
          <cell r="B1952">
            <v>100270</v>
          </cell>
        </row>
        <row r="1953">
          <cell r="A1953" t="str">
            <v>PREMIUMGIDS.NL</v>
          </cell>
          <cell r="B1953">
            <v>101285</v>
          </cell>
        </row>
        <row r="1954">
          <cell r="A1954" t="str">
            <v>PRESENT PERFECT</v>
          </cell>
          <cell r="B1954">
            <v>102052</v>
          </cell>
        </row>
        <row r="1955">
          <cell r="A1955" t="str">
            <v>DE PRESENTATIE GROEP</v>
          </cell>
          <cell r="B1955">
            <v>101946</v>
          </cell>
        </row>
        <row r="1956">
          <cell r="A1956" t="str">
            <v>PRESAFE B.V.</v>
          </cell>
          <cell r="B1956">
            <v>101768</v>
          </cell>
        </row>
        <row r="1957">
          <cell r="A1957" t="str">
            <v>FRESH ID PRODUCTS BERLIN</v>
          </cell>
          <cell r="B1957">
            <v>101830</v>
          </cell>
        </row>
        <row r="1958">
          <cell r="A1958" t="str">
            <v>PRIXOS BV</v>
          </cell>
          <cell r="B1958">
            <v>101319</v>
          </cell>
        </row>
        <row r="1959">
          <cell r="A1959" t="str">
            <v>PRICEWATERHOUSECOOPERS &amp;</v>
          </cell>
          <cell r="B1959">
            <v>100885</v>
          </cell>
        </row>
        <row r="1960">
          <cell r="A1960" t="str">
            <v>PRICEWATERHOUSECOOPERS &amp;</v>
          </cell>
          <cell r="B1960">
            <v>100885</v>
          </cell>
        </row>
        <row r="1961">
          <cell r="A1961" t="str">
            <v>PRICEWATERHOUSECOOPERS &amp;</v>
          </cell>
          <cell r="B1961">
            <v>101074</v>
          </cell>
        </row>
        <row r="1962">
          <cell r="A1962" t="str">
            <v>PRICEWATERHOUSECOOPERS &amp;</v>
          </cell>
          <cell r="B1962">
            <v>101074</v>
          </cell>
        </row>
        <row r="1963">
          <cell r="A1963" t="str">
            <v>PRIMEX</v>
          </cell>
          <cell r="B1963">
            <v>100273</v>
          </cell>
        </row>
        <row r="1964">
          <cell r="A1964" t="str">
            <v>PRIMAL MANUFACTURING</v>
          </cell>
          <cell r="B1964">
            <v>101414</v>
          </cell>
        </row>
        <row r="1965">
          <cell r="A1965" t="str">
            <v>PRIME PRODUCTS</v>
          </cell>
          <cell r="B1965">
            <v>100471</v>
          </cell>
        </row>
        <row r="1966">
          <cell r="A1966" t="str">
            <v>PRIME PRODUCTS</v>
          </cell>
          <cell r="B1966">
            <v>100471</v>
          </cell>
        </row>
        <row r="1967">
          <cell r="A1967" t="str">
            <v>PRIME PRODUCTS</v>
          </cell>
          <cell r="B1967">
            <v>100471</v>
          </cell>
        </row>
        <row r="1968">
          <cell r="A1968" t="str">
            <v>PRINCESS TRAVELLER</v>
          </cell>
          <cell r="B1968">
            <v>101239</v>
          </cell>
        </row>
        <row r="1969">
          <cell r="A1969" t="str">
            <v>PRINCESS TRAVELLER</v>
          </cell>
          <cell r="B1969">
            <v>101239</v>
          </cell>
        </row>
        <row r="1970">
          <cell r="A1970" t="str">
            <v>PRINCESS TRAVELLER</v>
          </cell>
          <cell r="B1970">
            <v>101239</v>
          </cell>
        </row>
        <row r="1971">
          <cell r="A1971" t="str">
            <v>PRINT &amp; DISPLAY</v>
          </cell>
          <cell r="B1971">
            <v>100430</v>
          </cell>
        </row>
        <row r="1972">
          <cell r="A1972" t="str">
            <v>PRINT &amp; DISPLAY</v>
          </cell>
          <cell r="B1972">
            <v>100430</v>
          </cell>
        </row>
        <row r="1973">
          <cell r="A1973" t="str">
            <v>PRINT &amp; DISPLAY</v>
          </cell>
          <cell r="B1973">
            <v>100430</v>
          </cell>
        </row>
        <row r="1974">
          <cell r="A1974" t="str">
            <v>PROMOPODIUM B.V.</v>
          </cell>
          <cell r="B1974">
            <v>100845</v>
          </cell>
        </row>
        <row r="1975">
          <cell r="A1975" t="str">
            <v>PROMIT TER HAAR</v>
          </cell>
          <cell r="B1975">
            <v>101363</v>
          </cell>
        </row>
        <row r="1976">
          <cell r="A1976" t="str">
            <v>PROMIT TER HAAR</v>
          </cell>
          <cell r="B1976">
            <v>101363</v>
          </cell>
        </row>
        <row r="1977">
          <cell r="A1977" t="str">
            <v>PROMIT TER HAAR</v>
          </cell>
          <cell r="B1977">
            <v>101363</v>
          </cell>
        </row>
        <row r="1978">
          <cell r="A1978" t="str">
            <v>HANGZHOU PROSTAR ENTERPRI</v>
          </cell>
          <cell r="B1978">
            <v>101203</v>
          </cell>
        </row>
        <row r="1979">
          <cell r="A1979" t="str">
            <v>PROCOMM PARTNERS</v>
          </cell>
          <cell r="B1979">
            <v>101677</v>
          </cell>
        </row>
        <row r="1980">
          <cell r="A1980" t="str">
            <v>PROMOCEAN HOLDING</v>
          </cell>
          <cell r="B1980">
            <v>100015</v>
          </cell>
        </row>
        <row r="1981">
          <cell r="A1981" t="str">
            <v>PROMOCEAN HOLDING</v>
          </cell>
          <cell r="B1981">
            <v>100015</v>
          </cell>
        </row>
        <row r="1982">
          <cell r="A1982" t="str">
            <v>PROMOCEAN HOLDING</v>
          </cell>
          <cell r="B1982">
            <v>100015</v>
          </cell>
        </row>
        <row r="1983">
          <cell r="A1983" t="str">
            <v>PROMOCEAN GMBH</v>
          </cell>
          <cell r="B1983">
            <v>100576</v>
          </cell>
        </row>
        <row r="1984">
          <cell r="A1984" t="str">
            <v>PROMOCEAN GMBH</v>
          </cell>
          <cell r="B1984">
            <v>101476</v>
          </cell>
        </row>
        <row r="1985">
          <cell r="A1985" t="str">
            <v>PROMOSALE</v>
          </cell>
          <cell r="B1985">
            <v>101275</v>
          </cell>
        </row>
        <row r="1986">
          <cell r="A1986" t="str">
            <v>PROMOCEAN THE NETHERLANDS</v>
          </cell>
          <cell r="B1986">
            <v>101206</v>
          </cell>
        </row>
        <row r="1987">
          <cell r="A1987" t="str">
            <v>PROMOCEAN THE NETHERLANDS</v>
          </cell>
          <cell r="B1987">
            <v>101206</v>
          </cell>
        </row>
        <row r="1988">
          <cell r="A1988" t="str">
            <v>PROMOCEAN THE NETHERLANDS</v>
          </cell>
          <cell r="B1988">
            <v>101206</v>
          </cell>
        </row>
        <row r="1989">
          <cell r="A1989" t="str">
            <v>PROMO SEEDS B.V.</v>
          </cell>
          <cell r="B1989">
            <v>100742</v>
          </cell>
        </row>
        <row r="1990">
          <cell r="A1990" t="str">
            <v>PROMOVISION.BE BVB</v>
          </cell>
          <cell r="B1990">
            <v>101377</v>
          </cell>
        </row>
        <row r="1991">
          <cell r="A1991" t="str">
            <v>PROMOCEAN FRANCE SAS</v>
          </cell>
          <cell r="B1991">
            <v>101464</v>
          </cell>
        </row>
        <row r="1992">
          <cell r="A1992" t="str">
            <v>PROMOCEAN FRANCE SAS</v>
          </cell>
          <cell r="B1992">
            <v>101996</v>
          </cell>
        </row>
        <row r="1993">
          <cell r="A1993" t="str">
            <v>PRODIMPOR</v>
          </cell>
          <cell r="B1993">
            <v>100397</v>
          </cell>
        </row>
        <row r="1994">
          <cell r="A1994" t="str">
            <v>PRODIMPOR</v>
          </cell>
          <cell r="B1994">
            <v>100397</v>
          </cell>
        </row>
        <row r="1995">
          <cell r="A1995" t="str">
            <v>PRO!TRADE-OMNIFOTO</v>
          </cell>
          <cell r="B1995">
            <v>100779</v>
          </cell>
        </row>
        <row r="1996">
          <cell r="A1996" t="str">
            <v>PROMOCEAN UK LTD.</v>
          </cell>
          <cell r="B1996">
            <v>101068</v>
          </cell>
        </row>
        <row r="1997">
          <cell r="A1997" t="str">
            <v>PROPROCURE LTD.</v>
          </cell>
          <cell r="B1997">
            <v>101131</v>
          </cell>
        </row>
        <row r="1998">
          <cell r="A1998" t="str">
            <v>PROMOCEAN - NIET GEBRUIKE</v>
          </cell>
          <cell r="B1998">
            <v>100250</v>
          </cell>
        </row>
        <row r="1999">
          <cell r="A1999" t="str">
            <v>PRODIMPOR</v>
          </cell>
          <cell r="B1999">
            <v>100509</v>
          </cell>
        </row>
        <row r="2000">
          <cell r="A2000" t="str">
            <v>PRODIR BV</v>
          </cell>
          <cell r="B2000">
            <v>100452</v>
          </cell>
        </row>
        <row r="2001">
          <cell r="A2001" t="str">
            <v>PRODUCT PLUS INTERNATIONA</v>
          </cell>
          <cell r="B2001">
            <v>100760</v>
          </cell>
        </row>
        <row r="2002">
          <cell r="A2002" t="str">
            <v>PRODUCT PLUS INTERNATIONA</v>
          </cell>
          <cell r="B2002">
            <v>100760</v>
          </cell>
        </row>
        <row r="2003">
          <cell r="A2003" t="str">
            <v>PROFINEST INTERNATIONAL C</v>
          </cell>
          <cell r="B2003">
            <v>101430</v>
          </cell>
        </row>
        <row r="2004">
          <cell r="A2004" t="str">
            <v>PROJECT: BAR</v>
          </cell>
          <cell r="B2004">
            <v>101908</v>
          </cell>
        </row>
        <row r="2005">
          <cell r="A2005" t="str">
            <v>PROMOCIONES SERIGRAFICAS</v>
          </cell>
          <cell r="B2005">
            <v>101144</v>
          </cell>
        </row>
        <row r="2006">
          <cell r="A2006" t="str">
            <v>PROMOCIONES SERIGRAFICAS</v>
          </cell>
          <cell r="B2006">
            <v>101144</v>
          </cell>
        </row>
        <row r="2007">
          <cell r="A2007" t="str">
            <v>LF FULFILMENT YANTIAN</v>
          </cell>
          <cell r="B2007" t="str">
            <v>PL1190</v>
          </cell>
        </row>
        <row r="2008">
          <cell r="A2008" t="str">
            <v>LF FULFILMENT DEN BOSCH</v>
          </cell>
          <cell r="B2008" t="str">
            <v>PL1130</v>
          </cell>
        </row>
        <row r="2009">
          <cell r="A2009" t="str">
            <v>PROMOTHING BV</v>
          </cell>
          <cell r="B2009">
            <v>101294</v>
          </cell>
        </row>
        <row r="2010">
          <cell r="A2010" t="str">
            <v>PROMOCEAN UK LTD LI &amp; FUN</v>
          </cell>
          <cell r="B2010">
            <v>100524</v>
          </cell>
        </row>
        <row r="2011">
          <cell r="A2011" t="str">
            <v>PROMOCEAN UK LTD LI &amp; FUN</v>
          </cell>
          <cell r="B2011">
            <v>100524</v>
          </cell>
        </row>
        <row r="2012">
          <cell r="A2012" t="str">
            <v>PROMOCEAN UK LTD LI &amp; FUN</v>
          </cell>
          <cell r="B2012">
            <v>100524</v>
          </cell>
        </row>
        <row r="2013">
          <cell r="A2013" t="str">
            <v>PROMOCEAN INDUSTRIAL CO.</v>
          </cell>
          <cell r="B2013">
            <v>101153</v>
          </cell>
        </row>
        <row r="2014">
          <cell r="A2014" t="str">
            <v>PROMMOS</v>
          </cell>
          <cell r="B2014">
            <v>101149</v>
          </cell>
        </row>
        <row r="2015">
          <cell r="A2015" t="str">
            <v>PROMMOS</v>
          </cell>
          <cell r="B2015">
            <v>101149</v>
          </cell>
        </row>
        <row r="2016">
          <cell r="A2016" t="str">
            <v>PROMMOS</v>
          </cell>
          <cell r="B2016">
            <v>101149</v>
          </cell>
        </row>
        <row r="2017">
          <cell r="A2017" t="str">
            <v>PROMOPLAST S.R.L</v>
          </cell>
          <cell r="B2017">
            <v>100650</v>
          </cell>
        </row>
        <row r="2018">
          <cell r="A2018" t="str">
            <v>PROMOCEAN SOUTH AFRICA</v>
          </cell>
          <cell r="B2018">
            <v>100908</v>
          </cell>
        </row>
        <row r="2019">
          <cell r="A2019" t="str">
            <v>PROMOTIEBEKER</v>
          </cell>
          <cell r="B2019">
            <v>101745</v>
          </cell>
        </row>
        <row r="2020">
          <cell r="A2020" t="str">
            <v>PUBLI-AIR NEDERLAND B.V.</v>
          </cell>
          <cell r="B2020">
            <v>100544</v>
          </cell>
        </row>
        <row r="2021">
          <cell r="A2021" t="str">
            <v>PUBLI-AIR NEDERLAND B.V.</v>
          </cell>
          <cell r="B2021">
            <v>100544</v>
          </cell>
        </row>
        <row r="2022">
          <cell r="A2022" t="str">
            <v>PUBLI-AIR NEDERLAND B.V.</v>
          </cell>
          <cell r="B2022">
            <v>100544</v>
          </cell>
        </row>
        <row r="2023">
          <cell r="A2023" t="str">
            <v>PULSE LIVE B.V.</v>
          </cell>
          <cell r="B2023">
            <v>101401</v>
          </cell>
        </row>
        <row r="2024">
          <cell r="A2024" t="str">
            <v>PUNKTUM</v>
          </cell>
          <cell r="B2024">
            <v>102237</v>
          </cell>
        </row>
        <row r="2025">
          <cell r="A2025" t="str">
            <v>PWB INSPECTIE EN AGENTURE</v>
          </cell>
          <cell r="B2025">
            <v>102022</v>
          </cell>
        </row>
        <row r="2026">
          <cell r="A2026" t="str">
            <v>PRICEWATERHOUSECOOPERS</v>
          </cell>
          <cell r="B2026">
            <v>101057</v>
          </cell>
        </row>
        <row r="2027">
          <cell r="A2027" t="str">
            <v>PRICEWATERHOUSECOOPERS</v>
          </cell>
          <cell r="B2027">
            <v>101093</v>
          </cell>
        </row>
        <row r="2028">
          <cell r="A2028" t="str">
            <v>PRICEWATERHOUSECOOPERS LL</v>
          </cell>
          <cell r="B2028">
            <v>102188</v>
          </cell>
        </row>
        <row r="2029">
          <cell r="A2029" t="str">
            <v>QINGWA HK LIMITED</v>
          </cell>
          <cell r="B2029">
            <v>101346</v>
          </cell>
        </row>
        <row r="2030">
          <cell r="A2030" t="str">
            <v>QUICK S.N.C. DI MENEGHIN</v>
          </cell>
          <cell r="B2030">
            <v>100528</v>
          </cell>
        </row>
        <row r="2031">
          <cell r="A2031" t="str">
            <v>QUALISERVICE</v>
          </cell>
          <cell r="B2031">
            <v>100879</v>
          </cell>
        </row>
        <row r="2032">
          <cell r="A2032" t="str">
            <v>QUANZHOU TSANG'S HANDBAG</v>
          </cell>
          <cell r="B2032">
            <v>101138</v>
          </cell>
        </row>
        <row r="2033">
          <cell r="A2033" t="str">
            <v>QUANZHOU TSANG'S HANDBAG</v>
          </cell>
          <cell r="B2033">
            <v>101138</v>
          </cell>
        </row>
        <row r="2034">
          <cell r="A2034" t="str">
            <v>QUANZHOU TSANG'S HANDBAG</v>
          </cell>
          <cell r="B2034">
            <v>101138</v>
          </cell>
        </row>
        <row r="2035">
          <cell r="A2035" t="str">
            <v>QUOVADIS TRUSTLINK B.V.</v>
          </cell>
          <cell r="B2035">
            <v>101917</v>
          </cell>
        </row>
        <row r="2036">
          <cell r="A2036" t="str">
            <v>R&amp;D GMBH</v>
          </cell>
          <cell r="B2036">
            <v>102136</v>
          </cell>
        </row>
        <row r="2037">
          <cell r="A2037" t="str">
            <v>R&amp;W TRAKTIEBATTERIJEN</v>
          </cell>
          <cell r="B2037">
            <v>101065</v>
          </cell>
        </row>
        <row r="2038">
          <cell r="A2038" t="str">
            <v>RASTER</v>
          </cell>
          <cell r="B2038">
            <v>100341</v>
          </cell>
        </row>
        <row r="2039">
          <cell r="A2039" t="str">
            <v>RASTAL</v>
          </cell>
          <cell r="B2039">
            <v>100029</v>
          </cell>
        </row>
        <row r="2040">
          <cell r="A2040" t="str">
            <v>RASTAL</v>
          </cell>
          <cell r="B2040">
            <v>100029</v>
          </cell>
        </row>
        <row r="2041">
          <cell r="A2041" t="str">
            <v>RASTAL</v>
          </cell>
          <cell r="B2041">
            <v>100029</v>
          </cell>
        </row>
        <row r="2042">
          <cell r="A2042" t="str">
            <v>RASTAL</v>
          </cell>
          <cell r="B2042">
            <v>100029</v>
          </cell>
        </row>
        <row r="2043">
          <cell r="A2043" t="str">
            <v>RASTAL GMBH &amp; CO. KG</v>
          </cell>
          <cell r="B2043">
            <v>101866</v>
          </cell>
        </row>
        <row r="2044">
          <cell r="A2044" t="str">
            <v>RASTAL/OCEAN GLASS</v>
          </cell>
          <cell r="B2044">
            <v>100331</v>
          </cell>
        </row>
        <row r="2045">
          <cell r="A2045" t="str">
            <v>RASTAL/OCEAN GLASS</v>
          </cell>
          <cell r="B2045">
            <v>100331</v>
          </cell>
        </row>
        <row r="2046">
          <cell r="A2046" t="str">
            <v>RASTAL/OCEAN GLASS</v>
          </cell>
          <cell r="B2046">
            <v>100331</v>
          </cell>
        </row>
        <row r="2047">
          <cell r="A2047" t="str">
            <v>RAYO SERVICES</v>
          </cell>
          <cell r="B2047">
            <v>100194</v>
          </cell>
        </row>
        <row r="2048">
          <cell r="A2048" t="str">
            <v>RAYO SERVICES</v>
          </cell>
          <cell r="B2048">
            <v>100194</v>
          </cell>
        </row>
        <row r="2049">
          <cell r="A2049" t="str">
            <v>RCR CRISTALLERIA ITALIANA</v>
          </cell>
          <cell r="B2049">
            <v>101385</v>
          </cell>
        </row>
        <row r="2050">
          <cell r="A2050" t="str">
            <v>RDP LIMITED</v>
          </cell>
          <cell r="B2050">
            <v>101539</v>
          </cell>
        </row>
        <row r="2051">
          <cell r="A2051" t="str">
            <v>RDP LIMITED</v>
          </cell>
          <cell r="B2051">
            <v>101539</v>
          </cell>
        </row>
        <row r="2052">
          <cell r="A2052" t="str">
            <v>RDP LIMITED</v>
          </cell>
          <cell r="B2052">
            <v>101539</v>
          </cell>
        </row>
        <row r="2053">
          <cell r="A2053" t="str">
            <v>RE-ART V.O.F.</v>
          </cell>
          <cell r="B2053">
            <v>101616</v>
          </cell>
        </row>
        <row r="2054">
          <cell r="A2054" t="str">
            <v>REMMERT DEKKER</v>
          </cell>
          <cell r="B2054">
            <v>100368</v>
          </cell>
        </row>
        <row r="2055">
          <cell r="A2055" t="str">
            <v>REALHOSTING</v>
          </cell>
          <cell r="B2055">
            <v>102221</v>
          </cell>
        </row>
        <row r="2056">
          <cell r="A2056" t="str">
            <v>REBROWN BROODJESPARADIJS</v>
          </cell>
          <cell r="B2056">
            <v>100903</v>
          </cell>
        </row>
        <row r="2057">
          <cell r="A2057" t="str">
            <v>REBROWN BROODJESPARADIJS</v>
          </cell>
          <cell r="B2057">
            <v>100903</v>
          </cell>
        </row>
        <row r="2058">
          <cell r="A2058" t="str">
            <v>REBROWN BROODJESPARADIJS</v>
          </cell>
          <cell r="B2058">
            <v>100903</v>
          </cell>
        </row>
        <row r="2059">
          <cell r="A2059" t="str">
            <v>UNITED RECORDINGS</v>
          </cell>
          <cell r="B2059">
            <v>100646</v>
          </cell>
        </row>
        <row r="2060">
          <cell r="A2060" t="str">
            <v>UNITED RECORDINGS</v>
          </cell>
          <cell r="B2060">
            <v>100646</v>
          </cell>
        </row>
        <row r="2061">
          <cell r="A2061" t="str">
            <v>UNITED RECORDINGS</v>
          </cell>
          <cell r="B2061">
            <v>100646</v>
          </cell>
        </row>
        <row r="2062">
          <cell r="A2062" t="str">
            <v>REDROCK LICENSING</v>
          </cell>
          <cell r="B2062">
            <v>101929</v>
          </cell>
        </row>
        <row r="2063">
          <cell r="A2063" t="str">
            <v>REDCOON BENELUX BV</v>
          </cell>
          <cell r="B2063">
            <v>101327</v>
          </cell>
        </row>
        <row r="2064">
          <cell r="A2064" t="str">
            <v>REDLETTERDESIGN</v>
          </cell>
          <cell r="B2064">
            <v>101411</v>
          </cell>
        </row>
        <row r="2065">
          <cell r="A2065" t="str">
            <v>REED BUSINESS INFORMATION</v>
          </cell>
          <cell r="B2065">
            <v>100373</v>
          </cell>
        </row>
        <row r="2066">
          <cell r="A2066" t="str">
            <v>REEVE TERLINGEN</v>
          </cell>
          <cell r="B2066">
            <v>102120</v>
          </cell>
        </row>
        <row r="2067">
          <cell r="A2067" t="str">
            <v>REFLEKT MEDIA</v>
          </cell>
          <cell r="B2067">
            <v>101880</v>
          </cell>
        </row>
        <row r="2068">
          <cell r="A2068" t="str">
            <v>REFLEX MARKETING &amp; PROMOT</v>
          </cell>
          <cell r="B2068">
            <v>101148</v>
          </cell>
        </row>
        <row r="2069">
          <cell r="A2069" t="str">
            <v>REGIO TAXI</v>
          </cell>
          <cell r="B2069">
            <v>100895</v>
          </cell>
        </row>
        <row r="2070">
          <cell r="A2070" t="str">
            <v>RE GENT BV</v>
          </cell>
          <cell r="B2070">
            <v>101582</v>
          </cell>
        </row>
        <row r="2071">
          <cell r="A2071" t="str">
            <v>RE GENT BV</v>
          </cell>
          <cell r="B2071">
            <v>101582</v>
          </cell>
        </row>
        <row r="2072">
          <cell r="A2072" t="str">
            <v>RENDEMENT UITGEVERIJ BV</v>
          </cell>
          <cell r="B2072">
            <v>101170</v>
          </cell>
        </row>
        <row r="2073">
          <cell r="A2073" t="str">
            <v>RENE HOLWEG LOGISTIEK</v>
          </cell>
          <cell r="B2073">
            <v>100728</v>
          </cell>
        </row>
        <row r="2074">
          <cell r="A2074" t="str">
            <v>REPUBLIC OF WORK (CORK) L</v>
          </cell>
          <cell r="B2074">
            <v>101997</v>
          </cell>
        </row>
        <row r="2075">
          <cell r="A2075" t="str">
            <v>REPLAY S.A.R.L.</v>
          </cell>
          <cell r="B2075">
            <v>100503</v>
          </cell>
        </row>
        <row r="2076">
          <cell r="A2076" t="str">
            <v>RESIDENCE-WIJNEN</v>
          </cell>
          <cell r="B2076">
            <v>101378</v>
          </cell>
        </row>
        <row r="2077">
          <cell r="A2077" t="str">
            <v>S.C. RESIDO TRADE SRL</v>
          </cell>
          <cell r="B2077">
            <v>101614</v>
          </cell>
        </row>
        <row r="2078">
          <cell r="A2078" t="str">
            <v>R - GLASS, SPOL S.R.O.</v>
          </cell>
          <cell r="B2078">
            <v>100579</v>
          </cell>
        </row>
        <row r="2079">
          <cell r="A2079" t="str">
            <v>R - GLASS, SPOL S.R.O.</v>
          </cell>
          <cell r="B2079">
            <v>100579</v>
          </cell>
        </row>
        <row r="2080">
          <cell r="A2080" t="str">
            <v>R - GLASS, SPOL S.R.O.</v>
          </cell>
          <cell r="B2080">
            <v>100579</v>
          </cell>
        </row>
        <row r="2081">
          <cell r="A2081" t="str">
            <v>RHENUS LOGISTICS</v>
          </cell>
          <cell r="B2081">
            <v>100899</v>
          </cell>
        </row>
        <row r="2082">
          <cell r="A2082" t="str">
            <v>RHEINWALT GMBH</v>
          </cell>
          <cell r="B2082">
            <v>101832</v>
          </cell>
        </row>
        <row r="2083">
          <cell r="A2083" t="str">
            <v>CLEMENTE RIGAMONTI &amp; C. S</v>
          </cell>
          <cell r="B2083">
            <v>100149</v>
          </cell>
        </row>
        <row r="2084">
          <cell r="A2084" t="str">
            <v>CLEMENTE RIGAMONTI &amp; C. S</v>
          </cell>
          <cell r="B2084">
            <v>100149</v>
          </cell>
        </row>
        <row r="2085">
          <cell r="A2085" t="str">
            <v>CLEMENTE RIGAMONTI &amp; C. S</v>
          </cell>
          <cell r="B2085">
            <v>100149</v>
          </cell>
        </row>
        <row r="2086">
          <cell r="A2086" t="str">
            <v>RITZENHOFF BV</v>
          </cell>
          <cell r="B2086">
            <v>100055</v>
          </cell>
        </row>
        <row r="2087">
          <cell r="A2087" t="str">
            <v>RITZENHOFF BV</v>
          </cell>
          <cell r="B2087">
            <v>100055</v>
          </cell>
        </row>
        <row r="2088">
          <cell r="A2088" t="str">
            <v>RITZENHOFF BV</v>
          </cell>
          <cell r="B2088">
            <v>100055</v>
          </cell>
        </row>
        <row r="2089">
          <cell r="A2089" t="str">
            <v>RIEDEL TIROLER GLASSHUTTE</v>
          </cell>
          <cell r="B2089">
            <v>100676</v>
          </cell>
        </row>
        <row r="2090">
          <cell r="A2090" t="str">
            <v>RIETVELD SERIGRAFIE</v>
          </cell>
          <cell r="B2090">
            <v>100367</v>
          </cell>
        </row>
        <row r="2091">
          <cell r="A2091" t="str">
            <v>RIPAY SA</v>
          </cell>
          <cell r="B2091">
            <v>100935</v>
          </cell>
        </row>
        <row r="2092">
          <cell r="A2092" t="str">
            <v>RIPAY SA</v>
          </cell>
          <cell r="B2092">
            <v>100935</v>
          </cell>
        </row>
        <row r="2093">
          <cell r="A2093" t="str">
            <v>RIPAY SA</v>
          </cell>
          <cell r="B2093">
            <v>100935</v>
          </cell>
        </row>
        <row r="2094">
          <cell r="A2094" t="str">
            <v>RITZENHOFF AG</v>
          </cell>
          <cell r="B2094">
            <v>100800</v>
          </cell>
        </row>
        <row r="2095">
          <cell r="A2095" t="str">
            <v>RITZENHOFF AG</v>
          </cell>
          <cell r="B2095">
            <v>100800</v>
          </cell>
        </row>
        <row r="2096">
          <cell r="A2096" t="str">
            <v>RITZENHOFF AG</v>
          </cell>
          <cell r="B2096">
            <v>100800</v>
          </cell>
        </row>
        <row r="2097">
          <cell r="A2097" t="str">
            <v>RITZENHOFF AG</v>
          </cell>
          <cell r="B2097">
            <v>100800</v>
          </cell>
        </row>
        <row r="2098">
          <cell r="A2098" t="str">
            <v>RIVERSIDE CLOTHING BV</v>
          </cell>
          <cell r="B2098">
            <v>100625</v>
          </cell>
        </row>
        <row r="2099">
          <cell r="A2099" t="str">
            <v>RIVER PACK</v>
          </cell>
          <cell r="B2099">
            <v>100697</v>
          </cell>
        </row>
        <row r="2100">
          <cell r="A2100" t="str">
            <v>RIZER LIMITED</v>
          </cell>
          <cell r="B2100">
            <v>102142</v>
          </cell>
        </row>
        <row r="2101">
          <cell r="A2101" t="str">
            <v>C.H. ROBINSON EUROPE BV</v>
          </cell>
          <cell r="B2101">
            <v>100960</v>
          </cell>
        </row>
        <row r="2102">
          <cell r="A2102" t="str">
            <v>SC. ROM US TRADING &amp; DEVE</v>
          </cell>
          <cell r="B2102">
            <v>101783</v>
          </cell>
        </row>
        <row r="2103">
          <cell r="A2103" t="str">
            <v>RONNIE WAGENAAR</v>
          </cell>
          <cell r="B2103">
            <v>100377</v>
          </cell>
        </row>
        <row r="2104">
          <cell r="A2104" t="str">
            <v>RONGHENG GIFTS CO. LTD</v>
          </cell>
          <cell r="B2104">
            <v>101218</v>
          </cell>
        </row>
        <row r="2105">
          <cell r="A2105" t="str">
            <v>RONNIE RUTTEN</v>
          </cell>
          <cell r="B2105">
            <v>100230</v>
          </cell>
        </row>
        <row r="2106">
          <cell r="A2106" t="str">
            <v>QUANZHOU ZI RONG</v>
          </cell>
          <cell r="B2106">
            <v>101157</v>
          </cell>
        </row>
        <row r="2107">
          <cell r="A2107" t="str">
            <v>RONGHENG INTERNATIONAL</v>
          </cell>
          <cell r="B2107">
            <v>101175</v>
          </cell>
        </row>
        <row r="2108">
          <cell r="A2108" t="str">
            <v>DRUKKERIJ ROOS EN ROOS</v>
          </cell>
          <cell r="B2108">
            <v>100237</v>
          </cell>
        </row>
        <row r="2109">
          <cell r="A2109" t="str">
            <v>MARTIN VAN ROODEN</v>
          </cell>
          <cell r="B2109">
            <v>101528</v>
          </cell>
        </row>
        <row r="2110">
          <cell r="A2110" t="str">
            <v>ROTRA FORWARDING B.V.</v>
          </cell>
          <cell r="B2110">
            <v>100591</v>
          </cell>
        </row>
        <row r="2111">
          <cell r="A2111" t="str">
            <v>ROTO SMEETS BV</v>
          </cell>
          <cell r="B2111">
            <v>100778</v>
          </cell>
        </row>
        <row r="2112">
          <cell r="A2112" t="str">
            <v>ROTEB IMPACT, DIVISIE MUL</v>
          </cell>
          <cell r="B2112">
            <v>100043</v>
          </cell>
        </row>
        <row r="2113">
          <cell r="A2113" t="str">
            <v>ROTEB IMPACT, DIVISIE MUL</v>
          </cell>
          <cell r="B2113">
            <v>100043</v>
          </cell>
        </row>
        <row r="2114">
          <cell r="A2114" t="str">
            <v>ROTEB IMPACT, DIVISIE MUL</v>
          </cell>
          <cell r="B2114">
            <v>100043</v>
          </cell>
        </row>
        <row r="2115">
          <cell r="A2115" t="str">
            <v>ROWAN TECHNICAL SERVICE C</v>
          </cell>
          <cell r="B2115">
            <v>102245</v>
          </cell>
        </row>
        <row r="2116">
          <cell r="A2116" t="str">
            <v>ROYAL CLASS COLLECTION</v>
          </cell>
          <cell r="B2116">
            <v>101038</v>
          </cell>
        </row>
        <row r="2117">
          <cell r="A2117" t="str">
            <v>ROYAL SELANGOR INTERNATIO</v>
          </cell>
          <cell r="B2117">
            <v>101412</v>
          </cell>
        </row>
        <row r="2118">
          <cell r="A2118" t="str">
            <v>ROYER CORPORATION</v>
          </cell>
          <cell r="B2118">
            <v>100955</v>
          </cell>
        </row>
        <row r="2119">
          <cell r="A2119" t="str">
            <v>RPC TEDECO GIZEH</v>
          </cell>
          <cell r="B2119">
            <v>100031</v>
          </cell>
        </row>
        <row r="2120">
          <cell r="A2120" t="str">
            <v>RPC TEDECO GIZEH</v>
          </cell>
          <cell r="B2120">
            <v>100031</v>
          </cell>
        </row>
        <row r="2121">
          <cell r="A2121" t="str">
            <v>RPC TEDECO GIZEH</v>
          </cell>
          <cell r="B2121">
            <v>100031</v>
          </cell>
        </row>
        <row r="2122">
          <cell r="A2122" t="str">
            <v>RPC TEDECO GIZEH</v>
          </cell>
          <cell r="B2122">
            <v>101069</v>
          </cell>
        </row>
        <row r="2123">
          <cell r="A2123" t="str">
            <v>RPC TEDECO GIZEH</v>
          </cell>
          <cell r="B2123">
            <v>101069</v>
          </cell>
        </row>
        <row r="2124">
          <cell r="A2124" t="str">
            <v>RPC TEDECO GIZEH</v>
          </cell>
          <cell r="B2124">
            <v>101069</v>
          </cell>
        </row>
        <row r="2125">
          <cell r="A2125" t="str">
            <v>RPC SUPERFOS</v>
          </cell>
          <cell r="B2125">
            <v>102104</v>
          </cell>
        </row>
        <row r="2126">
          <cell r="A2126" t="str">
            <v>RT MARKETING</v>
          </cell>
          <cell r="B2126">
            <v>101082</v>
          </cell>
        </row>
        <row r="2127">
          <cell r="A2127" t="str">
            <v>RT MARKETING</v>
          </cell>
          <cell r="B2127">
            <v>101082</v>
          </cell>
        </row>
        <row r="2128">
          <cell r="A2128" t="str">
            <v>RT MARKETING</v>
          </cell>
          <cell r="B2128">
            <v>101082</v>
          </cell>
        </row>
        <row r="2129">
          <cell r="A2129" t="str">
            <v>DENNIS DE RUITER</v>
          </cell>
          <cell r="B2129">
            <v>100233</v>
          </cell>
        </row>
        <row r="2130">
          <cell r="A2130" t="str">
            <v>RUTGER VAN DER ZWAAG</v>
          </cell>
          <cell r="B2130">
            <v>100221</v>
          </cell>
        </row>
        <row r="2131">
          <cell r="A2131" t="str">
            <v>S&amp;H PRODUCTFULFILMENT</v>
          </cell>
          <cell r="B2131">
            <v>100208</v>
          </cell>
        </row>
        <row r="2132">
          <cell r="A2132" t="str">
            <v>S.F. EXPRESS (HONG KONG)</v>
          </cell>
          <cell r="B2132">
            <v>101497</v>
          </cell>
        </row>
        <row r="2133">
          <cell r="A2133" t="str">
            <v>S.F. EXPRESS (HONG KONG)</v>
          </cell>
          <cell r="B2133">
            <v>101497</v>
          </cell>
        </row>
        <row r="2134">
          <cell r="A2134" t="str">
            <v>SAAN HORIZONTAAL AND VERT</v>
          </cell>
          <cell r="B2134">
            <v>101469</v>
          </cell>
        </row>
        <row r="2135">
          <cell r="A2135" t="str">
            <v>SAAN HORIZONTAAL AND VERT</v>
          </cell>
          <cell r="B2135">
            <v>101469</v>
          </cell>
        </row>
        <row r="2136">
          <cell r="A2136" t="str">
            <v>SAB MILLER PLC</v>
          </cell>
          <cell r="B2136">
            <v>100954</v>
          </cell>
        </row>
        <row r="2137">
          <cell r="A2137" t="str">
            <v>GROLSCH BIERBROUWERIJ B.V</v>
          </cell>
          <cell r="B2137">
            <v>100872</v>
          </cell>
        </row>
        <row r="2138">
          <cell r="A2138" t="str">
            <v>SACHSEN FAHNEN GMBH &amp; CO.</v>
          </cell>
          <cell r="B2138">
            <v>101867</v>
          </cell>
        </row>
        <row r="2139">
          <cell r="A2139" t="str">
            <v>SADECO</v>
          </cell>
          <cell r="B2139">
            <v>100443</v>
          </cell>
        </row>
        <row r="2140">
          <cell r="A2140" t="str">
            <v>SADECO</v>
          </cell>
          <cell r="B2140">
            <v>100443</v>
          </cell>
        </row>
        <row r="2141">
          <cell r="A2141" t="str">
            <v>SADECO</v>
          </cell>
          <cell r="B2141">
            <v>100443</v>
          </cell>
        </row>
        <row r="2142">
          <cell r="A2142" t="str">
            <v>SAFELIVING</v>
          </cell>
          <cell r="B2142">
            <v>101717</v>
          </cell>
        </row>
        <row r="2143">
          <cell r="A2143" t="str">
            <v>SAFMARINE</v>
          </cell>
          <cell r="B2143">
            <v>100342</v>
          </cell>
        </row>
        <row r="2144">
          <cell r="A2144" t="str">
            <v>SAFMARINE</v>
          </cell>
          <cell r="B2144">
            <v>100342</v>
          </cell>
        </row>
        <row r="2145">
          <cell r="A2145" t="str">
            <v>SAFMARINE</v>
          </cell>
          <cell r="B2145">
            <v>100342</v>
          </cell>
        </row>
        <row r="2146">
          <cell r="A2146" t="str">
            <v>SAHM GMBH &amp; CO KG</v>
          </cell>
          <cell r="B2146">
            <v>100066</v>
          </cell>
        </row>
        <row r="2147">
          <cell r="A2147" t="str">
            <v>SAHM GMBH &amp; CO KG</v>
          </cell>
          <cell r="B2147">
            <v>100066</v>
          </cell>
        </row>
        <row r="2148">
          <cell r="A2148" t="str">
            <v>SAHM GMBH &amp; CO KG</v>
          </cell>
          <cell r="B2148">
            <v>100066</v>
          </cell>
        </row>
        <row r="2149">
          <cell r="A2149" t="str">
            <v>SAHM GMBH &amp; CO KG</v>
          </cell>
          <cell r="B2149">
            <v>100066</v>
          </cell>
        </row>
        <row r="2150">
          <cell r="A2150" t="str">
            <v>SAHM GLASS PRODUCTS LANGF</v>
          </cell>
          <cell r="B2150">
            <v>100771</v>
          </cell>
        </row>
        <row r="2151">
          <cell r="A2151" t="str">
            <v>SAHM GLASS PRODUCTS LANGF</v>
          </cell>
          <cell r="B2151">
            <v>100771</v>
          </cell>
        </row>
        <row r="2152">
          <cell r="A2152" t="str">
            <v>SAHM GLASS PRODUCTS LANGF</v>
          </cell>
          <cell r="B2152">
            <v>100771</v>
          </cell>
        </row>
        <row r="2153">
          <cell r="A2153" t="str">
            <v>SAHM GLASS PRODUCTS CO.,</v>
          </cell>
          <cell r="B2153">
            <v>101141</v>
          </cell>
        </row>
        <row r="2154">
          <cell r="A2154" t="str">
            <v>SAHM GLASS PRODUCTS CO.,</v>
          </cell>
          <cell r="B2154">
            <v>101141</v>
          </cell>
        </row>
        <row r="2155">
          <cell r="A2155" t="str">
            <v>SANNIE DE WIT</v>
          </cell>
          <cell r="B2155">
            <v>100231</v>
          </cell>
        </row>
        <row r="2156">
          <cell r="A2156" t="str">
            <v>SANFORD NEDERLAND/ NEWELC</v>
          </cell>
          <cell r="B2156">
            <v>100460</v>
          </cell>
        </row>
        <row r="2157">
          <cell r="A2157" t="str">
            <v>SANDBAR AP LTD.</v>
          </cell>
          <cell r="B2157">
            <v>100735</v>
          </cell>
        </row>
        <row r="2158">
          <cell r="A2158" t="str">
            <v>ELEKTRO VAN SANTVOORT BV</v>
          </cell>
          <cell r="B2158">
            <v>101884</v>
          </cell>
        </row>
        <row r="2159">
          <cell r="A2159" t="str">
            <v>SAP AG</v>
          </cell>
          <cell r="B2159">
            <v>101214</v>
          </cell>
        </row>
        <row r="2160">
          <cell r="A2160" t="str">
            <v>SAP NEDERLAND BV</v>
          </cell>
          <cell r="B2160">
            <v>100217</v>
          </cell>
        </row>
        <row r="2161">
          <cell r="A2161" t="str">
            <v>SARL A-FABRIQUE</v>
          </cell>
          <cell r="B2161">
            <v>102017</v>
          </cell>
        </row>
        <row r="2162">
          <cell r="A2162" t="str">
            <v>SARRAGAN AG</v>
          </cell>
          <cell r="B2162">
            <v>100466</v>
          </cell>
        </row>
        <row r="2163">
          <cell r="A2163" t="str">
            <v>SARRAGAN AG</v>
          </cell>
          <cell r="B2163">
            <v>100466</v>
          </cell>
        </row>
        <row r="2164">
          <cell r="A2164" t="str">
            <v>SARRAGAN AG</v>
          </cell>
          <cell r="B2164">
            <v>100466</v>
          </cell>
        </row>
        <row r="2165">
          <cell r="A2165" t="str">
            <v>SAXCO INTERNATIONAL</v>
          </cell>
          <cell r="B2165">
            <v>100504</v>
          </cell>
        </row>
        <row r="2166">
          <cell r="A2166" t="str">
            <v>SB SUPPLY EUROPE B.V.</v>
          </cell>
          <cell r="B2166">
            <v>102240</v>
          </cell>
        </row>
        <row r="2167">
          <cell r="A2167" t="str">
            <v>SBS PLV</v>
          </cell>
          <cell r="B2167">
            <v>100906</v>
          </cell>
        </row>
        <row r="2168">
          <cell r="A2168" t="str">
            <v>SCIP</v>
          </cell>
          <cell r="B2168">
            <v>100041</v>
          </cell>
        </row>
        <row r="2169">
          <cell r="A2169" t="str">
            <v>SCIP</v>
          </cell>
          <cell r="B2169">
            <v>100041</v>
          </cell>
        </row>
        <row r="2170">
          <cell r="A2170" t="str">
            <v>SCIP</v>
          </cell>
          <cell r="B2170">
            <v>100041</v>
          </cell>
        </row>
        <row r="2171">
          <cell r="A2171" t="str">
            <v>SCHOELLER WAVIN SYSTEMS B</v>
          </cell>
          <cell r="B2171">
            <v>100027</v>
          </cell>
        </row>
        <row r="2172">
          <cell r="A2172" t="str">
            <v>SCHOELLER WAVIN SYSTEMS B</v>
          </cell>
          <cell r="B2172">
            <v>100027</v>
          </cell>
        </row>
        <row r="2173">
          <cell r="A2173" t="str">
            <v>SCHOELLER WAVIN SYSTEMS B</v>
          </cell>
          <cell r="B2173">
            <v>100027</v>
          </cell>
        </row>
        <row r="2174">
          <cell r="A2174" t="str">
            <v>SCA DISPLAY BENELUX</v>
          </cell>
          <cell r="B2174">
            <v>100463</v>
          </cell>
        </row>
        <row r="2175">
          <cell r="A2175" t="str">
            <v>SCAN GLOBAL LOGISTICS ( S</v>
          </cell>
          <cell r="B2175">
            <v>101321</v>
          </cell>
        </row>
        <row r="2176">
          <cell r="A2176" t="str">
            <v>SCAN GLOBAL LOGISTICS ( S</v>
          </cell>
          <cell r="B2176">
            <v>101321</v>
          </cell>
        </row>
        <row r="2177">
          <cell r="A2177" t="str">
            <v>SCANOLOGY B.V.</v>
          </cell>
          <cell r="B2177">
            <v>101089</v>
          </cell>
        </row>
        <row r="2178">
          <cell r="A2178" t="str">
            <v>EVGENIA SCHNEIDER</v>
          </cell>
          <cell r="B2178">
            <v>101493</v>
          </cell>
        </row>
        <row r="2179">
          <cell r="A2179" t="str">
            <v>SCHOENOWSKY MAGDALENA</v>
          </cell>
          <cell r="B2179">
            <v>101063</v>
          </cell>
        </row>
        <row r="2180">
          <cell r="A2180" t="str">
            <v>SCHNEIDER + CIE AG</v>
          </cell>
          <cell r="B2180">
            <v>100711</v>
          </cell>
        </row>
        <row r="2181">
          <cell r="A2181" t="str">
            <v>SCHAFER PRODUKTE GMBH</v>
          </cell>
          <cell r="B2181">
            <v>101681</v>
          </cell>
        </row>
        <row r="2182">
          <cell r="A2182" t="str">
            <v>SCHAFER PRODUKTE GMBH</v>
          </cell>
          <cell r="B2182">
            <v>101681</v>
          </cell>
        </row>
        <row r="2183">
          <cell r="A2183" t="str">
            <v>SCHENKER B.V.</v>
          </cell>
          <cell r="B2183">
            <v>100655</v>
          </cell>
        </row>
        <row r="2184">
          <cell r="A2184" t="str">
            <v>SCHAUB RECRUITMENT</v>
          </cell>
          <cell r="B2184">
            <v>101602</v>
          </cell>
        </row>
        <row r="2185">
          <cell r="A2185" t="str">
            <v>SCHAUB RECRUITMENT</v>
          </cell>
          <cell r="B2185">
            <v>101602</v>
          </cell>
        </row>
        <row r="2186">
          <cell r="A2186" t="str">
            <v>SCHOUTEN &amp; NELISSEN NEDER</v>
          </cell>
          <cell r="B2186">
            <v>100993</v>
          </cell>
        </row>
        <row r="2187">
          <cell r="A2187" t="str">
            <v>IRINA SCHATORJE</v>
          </cell>
          <cell r="B2187">
            <v>101400</v>
          </cell>
        </row>
        <row r="2188">
          <cell r="A2188" t="str">
            <v>MANFRED SCHÄGNER GMBH</v>
          </cell>
          <cell r="B2188">
            <v>100965</v>
          </cell>
        </row>
        <row r="2189">
          <cell r="A2189" t="str">
            <v>MANFRED SCHÄGNER GMBH</v>
          </cell>
          <cell r="B2189">
            <v>100965</v>
          </cell>
        </row>
        <row r="2190">
          <cell r="A2190" t="str">
            <v>W.M. SCHENKEL</v>
          </cell>
          <cell r="B2190">
            <v>100243</v>
          </cell>
        </row>
        <row r="2191">
          <cell r="A2191" t="str">
            <v>W.M. SCHENKEL</v>
          </cell>
          <cell r="B2191">
            <v>100243</v>
          </cell>
        </row>
        <row r="2192">
          <cell r="A2192" t="str">
            <v>W.M. SCHENKEL</v>
          </cell>
          <cell r="B2192">
            <v>100243</v>
          </cell>
        </row>
        <row r="2193">
          <cell r="A2193" t="str">
            <v>SCHENKER DEUTSCHLAND AG</v>
          </cell>
          <cell r="B2193">
            <v>102229</v>
          </cell>
        </row>
        <row r="2194">
          <cell r="A2194" t="str">
            <v>SCHIPHOL PRIVIUM</v>
          </cell>
          <cell r="B2194">
            <v>101725</v>
          </cell>
        </row>
        <row r="2195">
          <cell r="A2195" t="str">
            <v>SCHOUTEN &amp; NELISSEN NETHE</v>
          </cell>
          <cell r="B2195">
            <v>101649</v>
          </cell>
        </row>
        <row r="2196">
          <cell r="A2196" t="str">
            <v>SCHUMACHER PACKAGING SERV</v>
          </cell>
          <cell r="B2196">
            <v>101868</v>
          </cell>
        </row>
        <row r="2197">
          <cell r="A2197" t="str">
            <v>ARJEN SCHUT SOUND DESIGN</v>
          </cell>
          <cell r="B2197">
            <v>101800</v>
          </cell>
        </row>
        <row r="2198">
          <cell r="A2198" t="str">
            <v>BENJAMIN SCHWARZ</v>
          </cell>
          <cell r="B2198">
            <v>101671</v>
          </cell>
        </row>
        <row r="2199">
          <cell r="A2199" t="str">
            <v>SCOTSMAN BEVERAGE SYSTEMS</v>
          </cell>
          <cell r="B2199">
            <v>100423</v>
          </cell>
        </row>
        <row r="2200">
          <cell r="A2200" t="str">
            <v>SCOTSMAN BEVERAGE SYSTEMS</v>
          </cell>
          <cell r="B2200">
            <v>100423</v>
          </cell>
        </row>
        <row r="2201">
          <cell r="A2201" t="str">
            <v>SCOTSMAN BEVERAGE SYSTEMS</v>
          </cell>
          <cell r="B2201">
            <v>100423</v>
          </cell>
        </row>
        <row r="2202">
          <cell r="A2202" t="str">
            <v>SCOTSMAN BEVERAGE SYSTEMS</v>
          </cell>
          <cell r="B2202">
            <v>100425</v>
          </cell>
        </row>
        <row r="2203">
          <cell r="A2203" t="str">
            <v>SCOTSMAN BEVERAGE SYSTEMS</v>
          </cell>
          <cell r="B2203">
            <v>100425</v>
          </cell>
        </row>
        <row r="2204">
          <cell r="A2204" t="str">
            <v>SCOTSMAN BEVERAGE SYSTEMS</v>
          </cell>
          <cell r="B2204">
            <v>100425</v>
          </cell>
        </row>
        <row r="2205">
          <cell r="A2205" t="str">
            <v>SCP THOUIN-PALAT AND BOUC</v>
          </cell>
          <cell r="B2205">
            <v>101419</v>
          </cell>
        </row>
        <row r="2206">
          <cell r="A2206" t="str">
            <v>SDU KLANTENSERVICE</v>
          </cell>
          <cell r="B2206">
            <v>100223</v>
          </cell>
        </row>
        <row r="2207">
          <cell r="A2207" t="str">
            <v>SDV BELGIUM</v>
          </cell>
          <cell r="B2207">
            <v>100269</v>
          </cell>
        </row>
        <row r="2208">
          <cell r="A2208" t="str">
            <v>SEVEN SRL</v>
          </cell>
          <cell r="B2208">
            <v>100113</v>
          </cell>
        </row>
        <row r="2209">
          <cell r="A2209" t="str">
            <v>SEVEN SRL</v>
          </cell>
          <cell r="B2209">
            <v>100113</v>
          </cell>
        </row>
        <row r="2210">
          <cell r="A2210" t="str">
            <v>SEVEN SRL</v>
          </cell>
          <cell r="B2210">
            <v>100113</v>
          </cell>
        </row>
        <row r="2211">
          <cell r="A2211" t="str">
            <v>SEARAINBOW GROUP LIMITED</v>
          </cell>
          <cell r="B2211">
            <v>100688</v>
          </cell>
        </row>
        <row r="2212">
          <cell r="A2212" t="str">
            <v>SEARAINBOW  GROUP LTD</v>
          </cell>
          <cell r="B2212">
            <v>100612</v>
          </cell>
        </row>
        <row r="2213">
          <cell r="A2213" t="str">
            <v>SEASON CARDS</v>
          </cell>
          <cell r="B2213">
            <v>101317</v>
          </cell>
        </row>
        <row r="2214">
          <cell r="A2214" t="str">
            <v>SEAMAN PAPER ITALIA S.R.L</v>
          </cell>
          <cell r="B2214">
            <v>101747</v>
          </cell>
        </row>
        <row r="2215">
          <cell r="A2215" t="str">
            <v>SECANETA</v>
          </cell>
          <cell r="B2215">
            <v>101259</v>
          </cell>
        </row>
        <row r="2216">
          <cell r="A2216" t="str">
            <v>SECURCASH NEDERLAND B.V.</v>
          </cell>
          <cell r="B2216">
            <v>101971</v>
          </cell>
        </row>
        <row r="2217">
          <cell r="A2217" t="str">
            <v>SEDEX</v>
          </cell>
          <cell r="B2217">
            <v>100880</v>
          </cell>
        </row>
        <row r="2218">
          <cell r="A2218" t="str">
            <v>SEGEDE</v>
          </cell>
          <cell r="B2218">
            <v>101432</v>
          </cell>
        </row>
        <row r="2219">
          <cell r="A2219" t="str">
            <v>STAN VAN ELK</v>
          </cell>
          <cell r="B2219">
            <v>101817</v>
          </cell>
        </row>
        <row r="2220">
          <cell r="A2220" t="str">
            <v>SENSE COMMERCE</v>
          </cell>
          <cell r="B2220">
            <v>101115</v>
          </cell>
        </row>
        <row r="2221">
          <cell r="A2221" t="str">
            <v>SENA</v>
          </cell>
          <cell r="B2221">
            <v>101812</v>
          </cell>
        </row>
        <row r="2222">
          <cell r="A2222" t="str">
            <v>SENATOR</v>
          </cell>
          <cell r="B2222">
            <v>100835</v>
          </cell>
        </row>
        <row r="2223">
          <cell r="A2223" t="str">
            <v>SENATOR</v>
          </cell>
          <cell r="B2223">
            <v>100835</v>
          </cell>
        </row>
        <row r="2224">
          <cell r="A2224" t="str">
            <v>STIFTUNG SENS</v>
          </cell>
          <cell r="B2224">
            <v>102096</v>
          </cell>
        </row>
        <row r="2225">
          <cell r="A2225" t="str">
            <v>STIFTUNG SENS</v>
          </cell>
          <cell r="B2225">
            <v>102096</v>
          </cell>
        </row>
        <row r="2226">
          <cell r="A2226" t="str">
            <v>BRANDS ON</v>
          </cell>
          <cell r="B2226">
            <v>101560</v>
          </cell>
        </row>
        <row r="2227">
          <cell r="A2227" t="str">
            <v>BRANDS ON</v>
          </cell>
          <cell r="B2227">
            <v>101560</v>
          </cell>
        </row>
        <row r="2228">
          <cell r="A2228" t="str">
            <v>SEQUENTIAL MEDIA B.V.</v>
          </cell>
          <cell r="B2228">
            <v>101128</v>
          </cell>
        </row>
        <row r="2229">
          <cell r="A2229" t="str">
            <v>SERVICIOS ADUANEROS GALLA</v>
          </cell>
          <cell r="B2229">
            <v>100656</v>
          </cell>
        </row>
        <row r="2230">
          <cell r="A2230" t="str">
            <v>SERVICIOS ADUANEROS GALLA</v>
          </cell>
          <cell r="B2230">
            <v>100656</v>
          </cell>
        </row>
        <row r="2231">
          <cell r="A2231" t="str">
            <v>SINTGROUP/SERENARI I NSEG</v>
          </cell>
          <cell r="B2231">
            <v>100255</v>
          </cell>
        </row>
        <row r="2232">
          <cell r="A2232" t="str">
            <v>SINTGROUP/SERENARI I NSEG</v>
          </cell>
          <cell r="B2232">
            <v>100255</v>
          </cell>
        </row>
        <row r="2233">
          <cell r="A2233" t="str">
            <v>SINTGROUP/SERENARI I NSEG</v>
          </cell>
          <cell r="B2233">
            <v>100255</v>
          </cell>
        </row>
        <row r="2234">
          <cell r="A2234" t="str">
            <v>SERGIO SANDONA PHOTOGRAPH</v>
          </cell>
          <cell r="B2234">
            <v>101760</v>
          </cell>
        </row>
        <row r="2235">
          <cell r="A2235" t="str">
            <v>SGS LABORATORY SERVICES</v>
          </cell>
          <cell r="B2235">
            <v>100085</v>
          </cell>
        </row>
        <row r="2236">
          <cell r="A2236" t="str">
            <v>SGS LABORATORY SERVICES</v>
          </cell>
          <cell r="B2236">
            <v>100085</v>
          </cell>
        </row>
        <row r="2237">
          <cell r="A2237" t="str">
            <v>SGS LABORATORY SERVICES</v>
          </cell>
          <cell r="B2237">
            <v>100085</v>
          </cell>
        </row>
        <row r="2238">
          <cell r="A2238" t="str">
            <v>SGS INDIA PRIVATE LIMITED</v>
          </cell>
          <cell r="B2238">
            <v>102226</v>
          </cell>
        </row>
        <row r="2239">
          <cell r="A2239" t="str">
            <v>SGS CTS</v>
          </cell>
          <cell r="B2239">
            <v>101746</v>
          </cell>
        </row>
        <row r="2240">
          <cell r="A2240" t="str">
            <v>S &amp; H PRODUCTFULFILMENT B</v>
          </cell>
          <cell r="B2240">
            <v>100088</v>
          </cell>
        </row>
        <row r="2241">
          <cell r="A2241" t="str">
            <v>S &amp; H PRODUCTFULFILMENT B</v>
          </cell>
          <cell r="B2241">
            <v>100088</v>
          </cell>
        </row>
        <row r="2242">
          <cell r="A2242" t="str">
            <v>S &amp; H PRODUCTFULFILMENT B</v>
          </cell>
          <cell r="B2242">
            <v>100088</v>
          </cell>
        </row>
        <row r="2243">
          <cell r="A2243" t="str">
            <v>THE SHIRTMAKERS - HAGGENB</v>
          </cell>
          <cell r="B2243">
            <v>100087</v>
          </cell>
        </row>
        <row r="2244">
          <cell r="A2244" t="str">
            <v>THE SHIRTMAKERS - HAGGENB</v>
          </cell>
          <cell r="B2244">
            <v>100087</v>
          </cell>
        </row>
        <row r="2245">
          <cell r="A2245" t="str">
            <v>THE SHIRTMAKERS - HAGGENB</v>
          </cell>
          <cell r="B2245">
            <v>100087</v>
          </cell>
        </row>
        <row r="2246">
          <cell r="A2246" t="str">
            <v>SHANGHAI WILLY IMPORT AND</v>
          </cell>
          <cell r="B2246">
            <v>101521</v>
          </cell>
        </row>
        <row r="2247">
          <cell r="A2247" t="str">
            <v>SHARE LOGISTICS B.V.</v>
          </cell>
          <cell r="B2247">
            <v>100689</v>
          </cell>
        </row>
        <row r="2248">
          <cell r="A2248" t="str">
            <v>SHENZHEN LINCOND PLASTIC</v>
          </cell>
          <cell r="B2248">
            <v>101477</v>
          </cell>
        </row>
        <row r="2249">
          <cell r="A2249" t="str">
            <v>SHENYANG TIMES PLASTIC WO</v>
          </cell>
          <cell r="B2249">
            <v>101320</v>
          </cell>
        </row>
        <row r="2250">
          <cell r="A2250" t="str">
            <v>SHIELDMARK.ZACCO</v>
          </cell>
          <cell r="B2250">
            <v>100816</v>
          </cell>
        </row>
        <row r="2251">
          <cell r="A2251" t="str">
            <v>EURO SHOE GROUP NV</v>
          </cell>
          <cell r="B2251">
            <v>102047</v>
          </cell>
        </row>
        <row r="2252">
          <cell r="A2252" t="str">
            <v>SHOPWORKS ECOMMERCE B.V.</v>
          </cell>
          <cell r="B2252">
            <v>102002</v>
          </cell>
        </row>
        <row r="2253">
          <cell r="A2253" t="str">
            <v>SHOPWARE AG</v>
          </cell>
          <cell r="B2253">
            <v>102027</v>
          </cell>
        </row>
        <row r="2254">
          <cell r="A2254" t="str">
            <v>SIENA COMERCIO INTERNACIO</v>
          </cell>
          <cell r="B2254">
            <v>100116</v>
          </cell>
        </row>
        <row r="2255">
          <cell r="A2255" t="str">
            <v>SIENA COMERCIO INTERNACIO</v>
          </cell>
          <cell r="B2255">
            <v>100116</v>
          </cell>
        </row>
        <row r="2256">
          <cell r="A2256" t="str">
            <v>SIENA COMERCIO INTERNACIO</v>
          </cell>
          <cell r="B2256">
            <v>100116</v>
          </cell>
        </row>
        <row r="2257">
          <cell r="A2257" t="str">
            <v>SICHUAN CHENGDU SHUIJINGF</v>
          </cell>
          <cell r="B2257">
            <v>101395</v>
          </cell>
        </row>
        <row r="2258">
          <cell r="A2258" t="str">
            <v>SIERSEMA VLAGGEN</v>
          </cell>
          <cell r="B2258">
            <v>100459</v>
          </cell>
        </row>
        <row r="2259">
          <cell r="A2259" t="str">
            <v>SIERRA CORP.- NIBAL ET OU</v>
          </cell>
          <cell r="B2259">
            <v>100318</v>
          </cell>
        </row>
        <row r="2260">
          <cell r="A2260" t="str">
            <v>SIERRA CORP.- NIBAL ET OU</v>
          </cell>
          <cell r="B2260">
            <v>100318</v>
          </cell>
        </row>
        <row r="2261">
          <cell r="A2261" t="str">
            <v>SIERRA CORP.- NIBAL ET OU</v>
          </cell>
          <cell r="B2261">
            <v>100318</v>
          </cell>
        </row>
        <row r="2262">
          <cell r="A2262" t="str">
            <v>HESTER SIETZEMA</v>
          </cell>
          <cell r="B2262">
            <v>102084</v>
          </cell>
        </row>
        <row r="2263">
          <cell r="A2263" t="str">
            <v>SIMON LOOS</v>
          </cell>
          <cell r="B2263">
            <v>100652</v>
          </cell>
        </row>
        <row r="2264">
          <cell r="A2264" t="str">
            <v>SISECAM</v>
          </cell>
          <cell r="B2264">
            <v>100426</v>
          </cell>
        </row>
        <row r="2265">
          <cell r="A2265" t="str">
            <v>SISECAM</v>
          </cell>
          <cell r="B2265">
            <v>100426</v>
          </cell>
        </row>
        <row r="2266">
          <cell r="A2266" t="str">
            <v>SISECAM</v>
          </cell>
          <cell r="B2266">
            <v>100426</v>
          </cell>
        </row>
        <row r="2267">
          <cell r="A2267" t="str">
            <v>SITEBYTES BV</v>
          </cell>
          <cell r="B2267">
            <v>101982</v>
          </cell>
        </row>
        <row r="2268">
          <cell r="A2268" t="str">
            <v>STICHTING KONTRAKT ONDERW</v>
          </cell>
          <cell r="B2268">
            <v>100424</v>
          </cell>
        </row>
        <row r="2269">
          <cell r="A2269" t="str">
            <v>SKYLINE INTERNATIONAL TRA</v>
          </cell>
          <cell r="B2269">
            <v>101246</v>
          </cell>
        </row>
        <row r="2270">
          <cell r="A2270" t="str">
            <v>SKY INTERNATATIONAL</v>
          </cell>
          <cell r="B2270">
            <v>101000</v>
          </cell>
        </row>
        <row r="2271">
          <cell r="A2271" t="str">
            <v>SLAVENBURG &amp; HUYSER BV</v>
          </cell>
          <cell r="B2271">
            <v>100699</v>
          </cell>
        </row>
        <row r="2272">
          <cell r="A2272" t="str">
            <v>SLACK EUROPE</v>
          </cell>
          <cell r="B2272">
            <v>100869</v>
          </cell>
        </row>
        <row r="2273">
          <cell r="A2273" t="str">
            <v>SLACK EUROPE</v>
          </cell>
          <cell r="B2273">
            <v>100869</v>
          </cell>
        </row>
        <row r="2274">
          <cell r="A2274" t="str">
            <v>SLACK EUROPE</v>
          </cell>
          <cell r="B2274">
            <v>100869</v>
          </cell>
        </row>
        <row r="2275">
          <cell r="A2275" t="str">
            <v>VAN SLOBBE PREMIUMS</v>
          </cell>
          <cell r="B2275">
            <v>100738</v>
          </cell>
        </row>
        <row r="2276">
          <cell r="A2276" t="str">
            <v>MAXIM DE SMETH</v>
          </cell>
          <cell r="B2276">
            <v>101201</v>
          </cell>
        </row>
        <row r="2277">
          <cell r="A2277" t="str">
            <v>SMEAD EUROPE BV</v>
          </cell>
          <cell r="B2277">
            <v>100436</v>
          </cell>
        </row>
        <row r="2278">
          <cell r="A2278" t="str">
            <v>SHENZHEN SMF INVESTMENT C</v>
          </cell>
          <cell r="B2278">
            <v>101495</v>
          </cell>
        </row>
        <row r="2279">
          <cell r="A2279" t="str">
            <v>ORESTA SCHALLER</v>
          </cell>
          <cell r="B2279">
            <v>101473</v>
          </cell>
        </row>
        <row r="2280">
          <cell r="A2280" t="str">
            <v>ORESTA SCHALLER</v>
          </cell>
          <cell r="B2280">
            <v>101473</v>
          </cell>
        </row>
        <row r="2281">
          <cell r="A2281" t="str">
            <v>THE SNAP ORGANISATION HK</v>
          </cell>
          <cell r="B2281">
            <v>100505</v>
          </cell>
        </row>
        <row r="2282">
          <cell r="A2282" t="str">
            <v>THE SNAP ORGANISATION HK</v>
          </cell>
          <cell r="B2282">
            <v>100505</v>
          </cell>
        </row>
        <row r="2283">
          <cell r="A2283" t="str">
            <v>SOA PEOLE NEDERLAND N.V.</v>
          </cell>
          <cell r="B2283">
            <v>101587</v>
          </cell>
        </row>
        <row r="2284">
          <cell r="A2284" t="str">
            <v>SOA PEOLE NEDERLAND N.V.</v>
          </cell>
          <cell r="B2284">
            <v>101587</v>
          </cell>
        </row>
        <row r="2285">
          <cell r="A2285" t="str">
            <v>SOBODEC BENELUX</v>
          </cell>
          <cell r="B2285">
            <v>101268</v>
          </cell>
        </row>
        <row r="2286">
          <cell r="A2286" t="str">
            <v>SOBODEC BENELUX</v>
          </cell>
          <cell r="B2286">
            <v>101268</v>
          </cell>
        </row>
        <row r="2287">
          <cell r="A2287" t="str">
            <v>SOMMERSBY INTERNATIONAL</v>
          </cell>
          <cell r="B2287">
            <v>100512</v>
          </cell>
        </row>
        <row r="2288">
          <cell r="A2288" t="str">
            <v>SONEPRO</v>
          </cell>
          <cell r="B2288">
            <v>100762</v>
          </cell>
        </row>
        <row r="2289">
          <cell r="A2289" t="str">
            <v>SONEPRO</v>
          </cell>
          <cell r="B2289">
            <v>100762</v>
          </cell>
        </row>
        <row r="2290">
          <cell r="A2290" t="str">
            <v>SOONSALON</v>
          </cell>
          <cell r="B2290">
            <v>100637</v>
          </cell>
        </row>
        <row r="2291">
          <cell r="A2291" t="str">
            <v>SOONSALON</v>
          </cell>
          <cell r="B2291">
            <v>100637</v>
          </cell>
        </row>
        <row r="2292">
          <cell r="A2292" t="str">
            <v>SOONSALON</v>
          </cell>
          <cell r="B2292">
            <v>100637</v>
          </cell>
        </row>
        <row r="2293">
          <cell r="A2293" t="str">
            <v>SOURCE</v>
          </cell>
          <cell r="B2293">
            <v>100739</v>
          </cell>
        </row>
        <row r="2294">
          <cell r="A2294" t="str">
            <v>D-SOURCE</v>
          </cell>
          <cell r="B2294">
            <v>101568</v>
          </cell>
        </row>
        <row r="2295">
          <cell r="A2295" t="str">
            <v>SP GROUP LTD</v>
          </cell>
          <cell r="B2295">
            <v>100614</v>
          </cell>
        </row>
        <row r="2296">
          <cell r="A2296" t="str">
            <v>LEONIE SPANJERS</v>
          </cell>
          <cell r="B2296">
            <v>101094</v>
          </cell>
        </row>
        <row r="2297">
          <cell r="A2297" t="str">
            <v>SPACES VIJZELSTRAAT B.V.</v>
          </cell>
          <cell r="B2297">
            <v>101889</v>
          </cell>
        </row>
        <row r="2298">
          <cell r="A2298" t="str">
            <v>PROMOCEAN SPAIN</v>
          </cell>
          <cell r="B2298">
            <v>101740</v>
          </cell>
        </row>
        <row r="2299">
          <cell r="A2299" t="str">
            <v>SPHERE TIME</v>
          </cell>
          <cell r="B2299">
            <v>101573</v>
          </cell>
        </row>
        <row r="2300">
          <cell r="A2300" t="str">
            <v>SPHERE TIME</v>
          </cell>
          <cell r="B2300">
            <v>101573</v>
          </cell>
        </row>
        <row r="2301">
          <cell r="A2301" t="str">
            <v>SPIERINGS SMART LOGISTICS</v>
          </cell>
          <cell r="B2301">
            <v>101372</v>
          </cell>
        </row>
        <row r="2302">
          <cell r="A2302" t="str">
            <v>SPIERINGS SMART LOGISTICS</v>
          </cell>
          <cell r="B2302">
            <v>101372</v>
          </cell>
        </row>
        <row r="2303">
          <cell r="A2303" t="str">
            <v>SPIERINGS VASTGOED B.V.</v>
          </cell>
          <cell r="B2303">
            <v>100279</v>
          </cell>
        </row>
        <row r="2304">
          <cell r="A2304" t="str">
            <v>STUWALOGISTICS SPIERINGS</v>
          </cell>
          <cell r="B2304">
            <v>100291</v>
          </cell>
        </row>
        <row r="2305">
          <cell r="A2305" t="str">
            <v>SPIERINGS BEHEER BV</v>
          </cell>
          <cell r="B2305">
            <v>100184</v>
          </cell>
        </row>
        <row r="2306">
          <cell r="A2306" t="str">
            <v>SPIN INVEST</v>
          </cell>
          <cell r="B2306">
            <v>101762</v>
          </cell>
        </row>
        <row r="2307">
          <cell r="A2307" t="str">
            <v>SPORTFOLIO EUROPE LP</v>
          </cell>
          <cell r="B2307">
            <v>101375</v>
          </cell>
        </row>
        <row r="2308">
          <cell r="A2308" t="str">
            <v>SPORTFOLIO EUROPE LP</v>
          </cell>
          <cell r="B2308">
            <v>101375</v>
          </cell>
        </row>
        <row r="2309">
          <cell r="A2309" t="str">
            <v>GHG SPOLKA Z.O.O</v>
          </cell>
          <cell r="B2309">
            <v>101784</v>
          </cell>
        </row>
        <row r="2310">
          <cell r="A2310" t="str">
            <v>SPORTFOLIO LTD</v>
          </cell>
          <cell r="B2310">
            <v>100944</v>
          </cell>
        </row>
        <row r="2311">
          <cell r="A2311" t="str">
            <v>SPORTFOLIO LTD</v>
          </cell>
          <cell r="B2311">
            <v>100944</v>
          </cell>
        </row>
        <row r="2312">
          <cell r="A2312" t="str">
            <v>SPORTFOLIO LTD</v>
          </cell>
          <cell r="B2312">
            <v>100944</v>
          </cell>
        </row>
        <row r="2313">
          <cell r="A2313" t="str">
            <v>SPORTIEF HOLLAND</v>
          </cell>
          <cell r="B2313">
            <v>100176</v>
          </cell>
        </row>
        <row r="2314">
          <cell r="A2314" t="str">
            <v>SPORTS AND LEISURE PRODUC</v>
          </cell>
          <cell r="B2314">
            <v>100473</v>
          </cell>
        </row>
        <row r="2315">
          <cell r="A2315" t="str">
            <v>FOTO SPREY GMBH</v>
          </cell>
          <cell r="B2315">
            <v>102242</v>
          </cell>
        </row>
        <row r="2316">
          <cell r="A2316" t="str">
            <v>SPRINGKOE.NL</v>
          </cell>
          <cell r="B2316">
            <v>101393</v>
          </cell>
        </row>
        <row r="2317">
          <cell r="A2317" t="str">
            <v>SPULLENGRAVEREN.NL</v>
          </cell>
          <cell r="B2317">
            <v>101386</v>
          </cell>
        </row>
        <row r="2318">
          <cell r="A2318" t="str">
            <v>SQALA RECRUITMENT</v>
          </cell>
          <cell r="B2318">
            <v>101771</v>
          </cell>
        </row>
        <row r="2319">
          <cell r="A2319" t="str">
            <v>STUDIO STALLINGA BV</v>
          </cell>
          <cell r="B2319">
            <v>100132</v>
          </cell>
        </row>
        <row r="2320">
          <cell r="A2320" t="str">
            <v>STUDIO STALLINGA BV</v>
          </cell>
          <cell r="B2320">
            <v>100132</v>
          </cell>
        </row>
        <row r="2321">
          <cell r="A2321" t="str">
            <v>STUDIO STALLINGA BV</v>
          </cell>
          <cell r="B2321">
            <v>100132</v>
          </cell>
        </row>
        <row r="2322">
          <cell r="A2322" t="str">
            <v>STICHTING BATTERIJEN</v>
          </cell>
          <cell r="B2322">
            <v>100105</v>
          </cell>
        </row>
        <row r="2323">
          <cell r="A2323" t="str">
            <v>STICHTING BATTERIJEN</v>
          </cell>
          <cell r="B2323">
            <v>100105</v>
          </cell>
        </row>
        <row r="2324">
          <cell r="A2324" t="str">
            <v>STICHTING BATTERIJEN</v>
          </cell>
          <cell r="B2324">
            <v>100105</v>
          </cell>
        </row>
        <row r="2325">
          <cell r="A2325" t="str">
            <v>STRUCK-LEUCHTEN</v>
          </cell>
          <cell r="B2325">
            <v>100040</v>
          </cell>
        </row>
        <row r="2326">
          <cell r="A2326" t="str">
            <v>STRUCK-LEUCHTEN</v>
          </cell>
          <cell r="B2326">
            <v>100040</v>
          </cell>
        </row>
        <row r="2327">
          <cell r="A2327" t="str">
            <v>STRUCK-LEUCHTEN</v>
          </cell>
          <cell r="B2327">
            <v>100040</v>
          </cell>
        </row>
        <row r="2328">
          <cell r="A2328" t="str">
            <v>STAGEPLAZA.NL</v>
          </cell>
          <cell r="B2328">
            <v>100586</v>
          </cell>
        </row>
        <row r="2329">
          <cell r="A2329" t="str">
            <v>STADT KÕLN</v>
          </cell>
          <cell r="B2329">
            <v>100830</v>
          </cell>
        </row>
        <row r="2330">
          <cell r="A2330" t="str">
            <v>STAGER</v>
          </cell>
          <cell r="B2330">
            <v>100704</v>
          </cell>
        </row>
        <row r="2331">
          <cell r="A2331" t="str">
            <v>STALLINGA HONG KONG LTD.</v>
          </cell>
          <cell r="B2331">
            <v>101263</v>
          </cell>
        </row>
        <row r="2332">
          <cell r="A2332" t="str">
            <v>STALLINGA HONG KONG LTD.</v>
          </cell>
          <cell r="B2332">
            <v>101263</v>
          </cell>
        </row>
        <row r="2333">
          <cell r="A2333" t="str">
            <v>STALWART</v>
          </cell>
          <cell r="B2333">
            <v>101723</v>
          </cell>
        </row>
        <row r="2334">
          <cell r="A2334" t="str">
            <v>STARGAST</v>
          </cell>
          <cell r="B2334">
            <v>100736</v>
          </cell>
        </row>
        <row r="2335">
          <cell r="A2335" t="str">
            <v>STELTON A/S</v>
          </cell>
          <cell r="B2335">
            <v>100613</v>
          </cell>
        </row>
        <row r="2336">
          <cell r="A2336" t="str">
            <v>STEENBERGEN DRUNEN B.V.</v>
          </cell>
          <cell r="B2336">
            <v>100304</v>
          </cell>
        </row>
        <row r="2337">
          <cell r="A2337" t="str">
            <v>TED STEENBERGEN</v>
          </cell>
          <cell r="B2337">
            <v>100968</v>
          </cell>
        </row>
        <row r="2338">
          <cell r="A2338" t="str">
            <v>STE LANGUAGES</v>
          </cell>
          <cell r="B2338">
            <v>102106</v>
          </cell>
        </row>
        <row r="2339">
          <cell r="A2339" t="str">
            <v>STICHTING REPRORECHT</v>
          </cell>
          <cell r="B2339">
            <v>101026</v>
          </cell>
        </row>
        <row r="2340">
          <cell r="A2340" t="str">
            <v>STIMUKA</v>
          </cell>
          <cell r="B2340">
            <v>100127</v>
          </cell>
        </row>
        <row r="2341">
          <cell r="A2341" t="str">
            <v>STIMUKA</v>
          </cell>
          <cell r="B2341">
            <v>100127</v>
          </cell>
        </row>
        <row r="2342">
          <cell r="A2342" t="str">
            <v>STIMUKA</v>
          </cell>
          <cell r="B2342">
            <v>100127</v>
          </cell>
        </row>
        <row r="2343">
          <cell r="A2343" t="str">
            <v>STICHTING BATTERIJEN</v>
          </cell>
          <cell r="B2343">
            <v>101552</v>
          </cell>
        </row>
        <row r="2344">
          <cell r="A2344" t="str">
            <v>STILL INTERN TRANSPORT B.</v>
          </cell>
          <cell r="B2344">
            <v>101816</v>
          </cell>
        </row>
        <row r="2345">
          <cell r="A2345" t="str">
            <v>STOW NEDERLAND BV</v>
          </cell>
          <cell r="B2345">
            <v>102244</v>
          </cell>
        </row>
        <row r="2346">
          <cell r="A2346" t="str">
            <v>KATHELIJN STRAATEMEIER</v>
          </cell>
          <cell r="B2346">
            <v>101716</v>
          </cell>
        </row>
        <row r="2347">
          <cell r="A2347" t="str">
            <v>STREIFF&amp; HELMOLD GMBH</v>
          </cell>
          <cell r="B2347">
            <v>101900</v>
          </cell>
        </row>
        <row r="2348">
          <cell r="A2348" t="str">
            <v>STUCO FULLSERVICE GMBH</v>
          </cell>
          <cell r="B2348">
            <v>101869</v>
          </cell>
        </row>
        <row r="2349">
          <cell r="A2349" t="str">
            <v>STUDIO 55 INTERNATIONAL G</v>
          </cell>
          <cell r="B2349">
            <v>101829</v>
          </cell>
        </row>
        <row r="2350">
          <cell r="A2350" t="str">
            <v>SUM= PRINTMANAGEMENT</v>
          </cell>
          <cell r="B2350">
            <v>100986</v>
          </cell>
        </row>
        <row r="2351">
          <cell r="A2351" t="str">
            <v>SUM= PRINTMANAGEMENT</v>
          </cell>
          <cell r="B2351">
            <v>100986</v>
          </cell>
        </row>
        <row r="2352">
          <cell r="A2352" t="str">
            <v>SUM= PRINTMANAGEMENT</v>
          </cell>
          <cell r="B2352">
            <v>100986</v>
          </cell>
        </row>
        <row r="2353">
          <cell r="A2353" t="str">
            <v>DAVE VAN SUNDERT</v>
          </cell>
          <cell r="B2353">
            <v>100967</v>
          </cell>
        </row>
        <row r="2354">
          <cell r="A2354" t="str">
            <v>YANGJIANG SUNDAY ENTERPRI</v>
          </cell>
          <cell r="B2354">
            <v>101183</v>
          </cell>
        </row>
        <row r="2355">
          <cell r="A2355" t="str">
            <v>A SUNYU DISPLAY PRODUCT C</v>
          </cell>
          <cell r="B2355">
            <v>101217</v>
          </cell>
        </row>
        <row r="2356">
          <cell r="A2356" t="str">
            <v>SUPERP</v>
          </cell>
          <cell r="B2356">
            <v>100772</v>
          </cell>
        </row>
        <row r="2357">
          <cell r="A2357" t="str">
            <v>SUPREMIA INTERNATIONAL LT</v>
          </cell>
          <cell r="B2357">
            <v>101986</v>
          </cell>
        </row>
        <row r="2358">
          <cell r="A2358" t="str">
            <v>SUPER GI (HK) LTD</v>
          </cell>
          <cell r="B2358">
            <v>100873</v>
          </cell>
        </row>
        <row r="2359">
          <cell r="A2359" t="str">
            <v>SUPREMIA INTERNATIONAL</v>
          </cell>
          <cell r="B2359">
            <v>100616</v>
          </cell>
        </row>
        <row r="2360">
          <cell r="A2360" t="str">
            <v>SUPREMIA INDIA</v>
          </cell>
          <cell r="B2360">
            <v>101351</v>
          </cell>
        </row>
        <row r="2361">
          <cell r="A2361" t="str">
            <v>SUPREMIA INTERNATIONAL LT</v>
          </cell>
          <cell r="B2361">
            <v>101777</v>
          </cell>
        </row>
        <row r="2362">
          <cell r="A2362" t="str">
            <v>SVAVO</v>
          </cell>
          <cell r="B2362">
            <v>102199</v>
          </cell>
        </row>
        <row r="2363">
          <cell r="A2363" t="str">
            <v>SVAVO</v>
          </cell>
          <cell r="B2363">
            <v>102199</v>
          </cell>
        </row>
        <row r="2364">
          <cell r="A2364" t="str">
            <v>SWIRE SHIPPING AGENCIES L</v>
          </cell>
          <cell r="B2364">
            <v>101273</v>
          </cell>
        </row>
        <row r="2365">
          <cell r="A2365" t="str">
            <v>SWIRE SHIPPING AGENCIES L</v>
          </cell>
          <cell r="B2365">
            <v>101273</v>
          </cell>
        </row>
        <row r="2366">
          <cell r="A2366" t="str">
            <v>TAGGER BENELUX BV</v>
          </cell>
          <cell r="B2366">
            <v>100226</v>
          </cell>
        </row>
        <row r="2367">
          <cell r="A2367" t="str">
            <v>TAGGER BENELUX BV</v>
          </cell>
          <cell r="B2367">
            <v>100226</v>
          </cell>
        </row>
        <row r="2368">
          <cell r="A2368" t="str">
            <v>TAGGER BENELUX BV</v>
          </cell>
          <cell r="B2368">
            <v>100226</v>
          </cell>
        </row>
        <row r="2369">
          <cell r="A2369" t="str">
            <v>TAIWAN WIN ASSOCIATES LTD</v>
          </cell>
          <cell r="B2369">
            <v>100540</v>
          </cell>
        </row>
        <row r="2370">
          <cell r="A2370" t="str">
            <v>TAINTRONIX</v>
          </cell>
          <cell r="B2370">
            <v>100214</v>
          </cell>
        </row>
        <row r="2371">
          <cell r="A2371" t="str">
            <v>TAINTRONIX</v>
          </cell>
          <cell r="B2371">
            <v>100214</v>
          </cell>
        </row>
        <row r="2372">
          <cell r="A2372" t="str">
            <v>TAINTRONIX</v>
          </cell>
          <cell r="B2372">
            <v>100214</v>
          </cell>
        </row>
        <row r="2373">
          <cell r="A2373" t="str">
            <v>TANGIBLE-RESULT</v>
          </cell>
          <cell r="B2373">
            <v>101526</v>
          </cell>
        </row>
        <row r="2374">
          <cell r="A2374" t="str">
            <v>TANGIBLE-RESULT</v>
          </cell>
          <cell r="B2374">
            <v>101526</v>
          </cell>
        </row>
        <row r="2375">
          <cell r="A2375" t="str">
            <v>TANGIBLE-RESULT</v>
          </cell>
          <cell r="B2375">
            <v>101526</v>
          </cell>
        </row>
        <row r="2376">
          <cell r="A2376" t="str">
            <v>TANGERINE PROMOTIONS</v>
          </cell>
          <cell r="B2376">
            <v>101429</v>
          </cell>
        </row>
        <row r="2377">
          <cell r="A2377" t="str">
            <v>TAPHANDLES LLC</v>
          </cell>
          <cell r="B2377">
            <v>102149</v>
          </cell>
        </row>
        <row r="2378">
          <cell r="A2378" t="str">
            <v>TASTE FESTIVALS LIMITED</v>
          </cell>
          <cell r="B2378">
            <v>102098</v>
          </cell>
        </row>
        <row r="2379">
          <cell r="A2379" t="str">
            <v>TAX BENEFIT ROSZKOWSKI,</v>
          </cell>
          <cell r="B2379">
            <v>101589</v>
          </cell>
        </row>
        <row r="2380">
          <cell r="A2380" t="str">
            <v>TBA PLC</v>
          </cell>
          <cell r="B2380">
            <v>101355</v>
          </cell>
        </row>
        <row r="2381">
          <cell r="A2381" t="str">
            <v>TBWA\NEBOKO</v>
          </cell>
          <cell r="B2381">
            <v>100844</v>
          </cell>
        </row>
        <row r="2382">
          <cell r="A2382" t="str">
            <v>TCHAI INTERNATIONAL BV</v>
          </cell>
          <cell r="B2382">
            <v>100102</v>
          </cell>
        </row>
        <row r="2383">
          <cell r="A2383" t="str">
            <v>TCHAI INTERNATIONAL BV</v>
          </cell>
          <cell r="B2383">
            <v>100102</v>
          </cell>
        </row>
        <row r="2384">
          <cell r="A2384" t="str">
            <v>TCHAI INTERNATIONAL BV</v>
          </cell>
          <cell r="B2384">
            <v>100102</v>
          </cell>
        </row>
        <row r="2385">
          <cell r="A2385" t="str">
            <v>TCI INTERNATIONAL LOGISTI</v>
          </cell>
          <cell r="B2385">
            <v>101943</v>
          </cell>
        </row>
        <row r="2386">
          <cell r="A2386" t="str">
            <v>TCI INTERNATIONAL LOGISTI</v>
          </cell>
          <cell r="B2386">
            <v>101943</v>
          </cell>
        </row>
        <row r="2387">
          <cell r="A2387" t="str">
            <v>TCI INTERNATIONAL LOGISTI</v>
          </cell>
          <cell r="B2387">
            <v>101957</v>
          </cell>
        </row>
        <row r="2388">
          <cell r="A2388" t="str">
            <v>TCI INTERNATIONAL LOGISTI</v>
          </cell>
          <cell r="B2388">
            <v>101957</v>
          </cell>
        </row>
        <row r="2389">
          <cell r="A2389" t="str">
            <v>TEA SPECIALS</v>
          </cell>
          <cell r="B2389">
            <v>101197</v>
          </cell>
        </row>
        <row r="2390">
          <cell r="A2390" t="str">
            <v>TEAM CONCEPT</v>
          </cell>
          <cell r="B2390">
            <v>100744</v>
          </cell>
        </row>
        <row r="2391">
          <cell r="A2391" t="str">
            <v>TECNOFORM SA</v>
          </cell>
          <cell r="B2391">
            <v>100706</v>
          </cell>
        </row>
        <row r="2392">
          <cell r="A2392" t="str">
            <v>TEKNO B.V.</v>
          </cell>
          <cell r="B2392">
            <v>101875</v>
          </cell>
        </row>
        <row r="2393">
          <cell r="A2393" t="str">
            <v>TEKNO B.V.</v>
          </cell>
          <cell r="B2393">
            <v>101875</v>
          </cell>
        </row>
        <row r="2394">
          <cell r="A2394" t="str">
            <v>TEKSEM</v>
          </cell>
          <cell r="B2394">
            <v>100256</v>
          </cell>
        </row>
        <row r="2395">
          <cell r="A2395" t="str">
            <v>TEKSEM</v>
          </cell>
          <cell r="B2395">
            <v>100256</v>
          </cell>
        </row>
        <row r="2396">
          <cell r="A2396" t="str">
            <v>TEKSEM</v>
          </cell>
          <cell r="B2396">
            <v>100256</v>
          </cell>
        </row>
        <row r="2397">
          <cell r="A2397" t="str">
            <v>DE TELEFOONGIDS B.V.</v>
          </cell>
          <cell r="B2397">
            <v>100314</v>
          </cell>
        </row>
        <row r="2398">
          <cell r="A2398" t="str">
            <v>TELROL B.V.</v>
          </cell>
          <cell r="B2398">
            <v>100398</v>
          </cell>
        </row>
        <row r="2399">
          <cell r="A2399" t="str">
            <v>TEMPO-TEAM</v>
          </cell>
          <cell r="B2399">
            <v>100893</v>
          </cell>
        </row>
        <row r="2400">
          <cell r="A2400" t="str">
            <v>TEMPO-TEAM</v>
          </cell>
          <cell r="B2400">
            <v>100893</v>
          </cell>
        </row>
        <row r="2401">
          <cell r="A2401" t="str">
            <v>TENCE UITZENDBUREAU</v>
          </cell>
          <cell r="B2401">
            <v>100174</v>
          </cell>
        </row>
        <row r="2402">
          <cell r="A2402" t="str">
            <v>TEXTIL OCEANO S.A.C.</v>
          </cell>
          <cell r="B2402">
            <v>100506</v>
          </cell>
        </row>
        <row r="2403">
          <cell r="A2403" t="str">
            <v>TGN</v>
          </cell>
          <cell r="B2403">
            <v>100794</v>
          </cell>
        </row>
        <row r="2404">
          <cell r="A2404" t="str">
            <v>THEO ERNST</v>
          </cell>
          <cell r="B2404">
            <v>100387</v>
          </cell>
        </row>
        <row r="2405">
          <cell r="A2405" t="str">
            <v>MARTIJN THELOOSEN</v>
          </cell>
          <cell r="B2405">
            <v>101820</v>
          </cell>
        </row>
        <row r="2406">
          <cell r="A2406" t="str">
            <v>THIMM DISPLAY GMBH</v>
          </cell>
          <cell r="B2406">
            <v>102140</v>
          </cell>
        </row>
        <row r="2407">
          <cell r="A2407" t="str">
            <v>TIANJIN SENYANGWOOD CO.,L</v>
          </cell>
          <cell r="B2407">
            <v>101925</v>
          </cell>
        </row>
        <row r="2408">
          <cell r="A2408" t="str">
            <v>TIERGROUND MARKETING LTD</v>
          </cell>
          <cell r="B2408">
            <v>102015</v>
          </cell>
        </row>
        <row r="2409">
          <cell r="A2409" t="str">
            <v>TIFFANY &amp; CO. BUSINESS SA</v>
          </cell>
          <cell r="B2409">
            <v>100560</v>
          </cell>
        </row>
        <row r="2410">
          <cell r="A2410" t="str">
            <v>TIFFANY &amp; CO. BUSINESS SA</v>
          </cell>
          <cell r="B2410">
            <v>100560</v>
          </cell>
        </row>
        <row r="2411">
          <cell r="A2411" t="str">
            <v>TIJN BEKKERS</v>
          </cell>
          <cell r="B2411">
            <v>101930</v>
          </cell>
        </row>
        <row r="2412">
          <cell r="A2412" t="str">
            <v>TIME CONSUMER ELECTRONICS</v>
          </cell>
          <cell r="B2412">
            <v>100542</v>
          </cell>
        </row>
        <row r="2413">
          <cell r="A2413" t="str">
            <v>TMC BUSINESS FASHION BV</v>
          </cell>
          <cell r="B2413">
            <v>101155</v>
          </cell>
        </row>
        <row r="2414">
          <cell r="A2414" t="str">
            <v>TMP INTERNATIONAL</v>
          </cell>
          <cell r="B2414">
            <v>100121</v>
          </cell>
        </row>
        <row r="2415">
          <cell r="A2415" t="str">
            <v>TMP INTERNATIONAL</v>
          </cell>
          <cell r="B2415">
            <v>100121</v>
          </cell>
        </row>
        <row r="2416">
          <cell r="A2416" t="str">
            <v>TMP INTERNATIONAL</v>
          </cell>
          <cell r="B2416">
            <v>100121</v>
          </cell>
        </row>
        <row r="2417">
          <cell r="A2417" t="str">
            <v>THE MARKETING STORE</v>
          </cell>
          <cell r="B2417">
            <v>101229</v>
          </cell>
        </row>
        <row r="2418">
          <cell r="A2418" t="str">
            <v>THE MARKETING STORE</v>
          </cell>
          <cell r="B2418">
            <v>101229</v>
          </cell>
        </row>
        <row r="2419">
          <cell r="A2419" t="str">
            <v>TNT POST BUSINESS SERVICE</v>
          </cell>
          <cell r="B2419">
            <v>100380</v>
          </cell>
        </row>
        <row r="2420">
          <cell r="A2420" t="str">
            <v>TNT MAILORDER</v>
          </cell>
          <cell r="B2420">
            <v>100259</v>
          </cell>
        </row>
        <row r="2421">
          <cell r="A2421" t="str">
            <v>TNT FREIGHT MANAGEMENT B.</v>
          </cell>
          <cell r="B2421">
            <v>100369</v>
          </cell>
        </row>
        <row r="2422">
          <cell r="A2422" t="str">
            <v>TNT EXPRESS NEDERLAND BV</v>
          </cell>
          <cell r="B2422">
            <v>100723</v>
          </cell>
        </row>
        <row r="2423">
          <cell r="A2423" t="str">
            <v>TNT EXPRESS NEDERLAND BV</v>
          </cell>
          <cell r="B2423">
            <v>100723</v>
          </cell>
        </row>
        <row r="2424">
          <cell r="A2424" t="str">
            <v>TNT FASHION FORWARDING B.</v>
          </cell>
          <cell r="B2424">
            <v>100293</v>
          </cell>
        </row>
        <row r="2425">
          <cell r="A2425" t="str">
            <v>TORRES NOVAS</v>
          </cell>
          <cell r="B2425">
            <v>100046</v>
          </cell>
        </row>
        <row r="2426">
          <cell r="A2426" t="str">
            <v>TORRES NOVAS</v>
          </cell>
          <cell r="B2426">
            <v>100046</v>
          </cell>
        </row>
        <row r="2427">
          <cell r="A2427" t="str">
            <v>TORRES NOVAS</v>
          </cell>
          <cell r="B2427">
            <v>100046</v>
          </cell>
        </row>
        <row r="2428">
          <cell r="A2428" t="str">
            <v>TOPHOVEN GMBH</v>
          </cell>
          <cell r="B2428">
            <v>100156</v>
          </cell>
        </row>
        <row r="2429">
          <cell r="A2429" t="str">
            <v>TOPHOVEN GMBH</v>
          </cell>
          <cell r="B2429">
            <v>100156</v>
          </cell>
        </row>
        <row r="2430">
          <cell r="A2430" t="str">
            <v>TOPHOVEN GMBH</v>
          </cell>
          <cell r="B2430">
            <v>100156</v>
          </cell>
        </row>
        <row r="2431">
          <cell r="A2431" t="str">
            <v>TOBIES BVBA</v>
          </cell>
          <cell r="B2431">
            <v>101111</v>
          </cell>
        </row>
        <row r="2432">
          <cell r="A2432" t="str">
            <v>MAJOR TOM</v>
          </cell>
          <cell r="B2432">
            <v>102233</v>
          </cell>
        </row>
        <row r="2433">
          <cell r="A2433" t="str">
            <v>TONGLU LINGHUI KNITTING C</v>
          </cell>
          <cell r="B2433">
            <v>101474</v>
          </cell>
        </row>
        <row r="2434">
          <cell r="A2434" t="str">
            <v>TONNIE VUGTS B.V.</v>
          </cell>
          <cell r="B2434">
            <v>100344</v>
          </cell>
        </row>
        <row r="2435">
          <cell r="A2435" t="str">
            <v>TONNIE VUGTS B.V.</v>
          </cell>
          <cell r="B2435">
            <v>100344</v>
          </cell>
        </row>
        <row r="2436">
          <cell r="A2436" t="str">
            <v>TONNIE VUGTS B.V.</v>
          </cell>
          <cell r="B2436">
            <v>100344</v>
          </cell>
        </row>
        <row r="2437">
          <cell r="A2437" t="str">
            <v>TONELERIA JUAN PINO SL</v>
          </cell>
          <cell r="B2437">
            <v>102174</v>
          </cell>
        </row>
        <row r="2438">
          <cell r="A2438" t="str">
            <v>TONELARIAS</v>
          </cell>
          <cell r="B2438">
            <v>101349</v>
          </cell>
        </row>
        <row r="2439">
          <cell r="A2439" t="str">
            <v>TOOS KIVIT</v>
          </cell>
          <cell r="B2439">
            <v>100450</v>
          </cell>
        </row>
        <row r="2440">
          <cell r="A2440" t="str">
            <v>TOPBLOEMEN.NL</v>
          </cell>
          <cell r="B2440">
            <v>100746</v>
          </cell>
        </row>
        <row r="2441">
          <cell r="A2441" t="str">
            <v>TOPA VERPAKKING BV</v>
          </cell>
          <cell r="B2441">
            <v>101389</v>
          </cell>
        </row>
        <row r="2442">
          <cell r="A2442" t="str">
            <v>TOP S.R.L</v>
          </cell>
          <cell r="B2442">
            <v>100942</v>
          </cell>
        </row>
        <row r="2443">
          <cell r="A2443" t="str">
            <v>TOP S.R.L</v>
          </cell>
          <cell r="B2443">
            <v>100942</v>
          </cell>
        </row>
        <row r="2444">
          <cell r="A2444" t="str">
            <v>TOP S.R.L</v>
          </cell>
          <cell r="B2444">
            <v>100942</v>
          </cell>
        </row>
        <row r="2445">
          <cell r="A2445" t="str">
            <v>TOPGIVING</v>
          </cell>
          <cell r="B2445">
            <v>102090</v>
          </cell>
        </row>
        <row r="2446">
          <cell r="A2446" t="str">
            <v>TOP JEWELERY</v>
          </cell>
          <cell r="B2446">
            <v>101192</v>
          </cell>
        </row>
        <row r="2447">
          <cell r="A2447" t="str">
            <v>TOP JEWELERY</v>
          </cell>
          <cell r="B2447">
            <v>101192</v>
          </cell>
        </row>
        <row r="2448">
          <cell r="A2448" t="str">
            <v>TORNADO INTERNATIONAL BV</v>
          </cell>
          <cell r="B2448">
            <v>101333</v>
          </cell>
        </row>
        <row r="2449">
          <cell r="A2449" t="str">
            <v>TOTAL PACK B.V.</v>
          </cell>
          <cell r="B2449">
            <v>101456</v>
          </cell>
        </row>
        <row r="2450">
          <cell r="A2450" t="str">
            <v>TOTAL PACK B.V.</v>
          </cell>
          <cell r="B2450">
            <v>101456</v>
          </cell>
        </row>
        <row r="2451">
          <cell r="A2451" t="str">
            <v>TOURNEVILLE</v>
          </cell>
          <cell r="B2451">
            <v>100719</v>
          </cell>
        </row>
        <row r="2452">
          <cell r="A2452" t="str">
            <v>TPC B.V.</v>
          </cell>
          <cell r="B2452">
            <v>100201</v>
          </cell>
        </row>
        <row r="2453">
          <cell r="A2453" t="str">
            <v>HB - TRADE MARKETING</v>
          </cell>
          <cell r="B2453">
            <v>100138</v>
          </cell>
        </row>
        <row r="2454">
          <cell r="A2454" t="str">
            <v>HB - TRADE MARKETING</v>
          </cell>
          <cell r="B2454">
            <v>100138</v>
          </cell>
        </row>
        <row r="2455">
          <cell r="A2455" t="str">
            <v>HB - TRADE MARKETING</v>
          </cell>
          <cell r="B2455">
            <v>100138</v>
          </cell>
        </row>
        <row r="2456">
          <cell r="A2456" t="str">
            <v>TRAXON BV</v>
          </cell>
          <cell r="B2456">
            <v>100093</v>
          </cell>
        </row>
        <row r="2457">
          <cell r="A2457" t="str">
            <v>TRAXON BV</v>
          </cell>
          <cell r="B2457">
            <v>100093</v>
          </cell>
        </row>
        <row r="2458">
          <cell r="A2458" t="str">
            <v>TRAXON BV</v>
          </cell>
          <cell r="B2458">
            <v>100093</v>
          </cell>
        </row>
        <row r="2459">
          <cell r="A2459" t="str">
            <v>TRADALL S.A.</v>
          </cell>
          <cell r="B2459">
            <v>100665</v>
          </cell>
        </row>
        <row r="2460">
          <cell r="A2460" t="str">
            <v>TRANS OCEAN PASIFIC FORWA</v>
          </cell>
          <cell r="B2460">
            <v>100840</v>
          </cell>
        </row>
        <row r="2461">
          <cell r="A2461" t="str">
            <v>TRANEX FORWARDING BV</v>
          </cell>
          <cell r="B2461">
            <v>100951</v>
          </cell>
        </row>
        <row r="2462">
          <cell r="A2462" t="str">
            <v>TRANEX FORWARDING BV</v>
          </cell>
          <cell r="B2462">
            <v>100952</v>
          </cell>
        </row>
        <row r="2463">
          <cell r="A2463" t="str">
            <v>TRANSUS TECHNOLOGY B.V.</v>
          </cell>
          <cell r="B2463">
            <v>100453</v>
          </cell>
        </row>
        <row r="2464">
          <cell r="A2464" t="str">
            <v>TRANSPORT À LA CARTE</v>
          </cell>
          <cell r="B2464">
            <v>100363</v>
          </cell>
        </row>
        <row r="2465">
          <cell r="A2465" t="str">
            <v>PASABAHCE BULGARIA EAD</v>
          </cell>
          <cell r="B2465">
            <v>102231</v>
          </cell>
        </row>
        <row r="2466">
          <cell r="A2466" t="str">
            <v>TRAVEL BAGS.NL</v>
          </cell>
          <cell r="B2466">
            <v>100920</v>
          </cell>
        </row>
        <row r="2467">
          <cell r="A2467" t="str">
            <v>TRACE ONE</v>
          </cell>
          <cell r="B2467">
            <v>101759</v>
          </cell>
        </row>
        <row r="2468">
          <cell r="A2468" t="str">
            <v>TRADYGLASS</v>
          </cell>
          <cell r="B2468">
            <v>100985</v>
          </cell>
        </row>
        <row r="2469">
          <cell r="A2469" t="str">
            <v>TRADYGLASS</v>
          </cell>
          <cell r="B2469">
            <v>100985</v>
          </cell>
        </row>
        <row r="2470">
          <cell r="A2470" t="str">
            <v>TRADYGLASS</v>
          </cell>
          <cell r="B2470">
            <v>100985</v>
          </cell>
        </row>
        <row r="2471">
          <cell r="A2471" t="str">
            <v>TRAMA # TRANSFORMADORA DE</v>
          </cell>
          <cell r="B2471">
            <v>101739</v>
          </cell>
        </row>
        <row r="2472">
          <cell r="A2472" t="str">
            <v>TRANS TRADE</v>
          </cell>
          <cell r="B2472">
            <v>101692</v>
          </cell>
        </row>
        <row r="2473">
          <cell r="A2473" t="str">
            <v>PASABAHCE BULGARIA EAD</v>
          </cell>
          <cell r="B2473">
            <v>101444</v>
          </cell>
        </row>
        <row r="2474">
          <cell r="A2474" t="str">
            <v>PASABAHCE BULGARIA EAD</v>
          </cell>
          <cell r="B2474">
            <v>101444</v>
          </cell>
        </row>
        <row r="2475">
          <cell r="A2475" t="str">
            <v>TRENDY VOF</v>
          </cell>
          <cell r="B2475">
            <v>100409</v>
          </cell>
        </row>
        <row r="2476">
          <cell r="A2476" t="str">
            <v>TRITONI DISTRIKT INFINITY</v>
          </cell>
          <cell r="B2476">
            <v>100695</v>
          </cell>
        </row>
        <row r="2477">
          <cell r="A2477" t="str">
            <v>TRITONI DISTRIKT INFINITY</v>
          </cell>
          <cell r="B2477">
            <v>100695</v>
          </cell>
        </row>
        <row r="2478">
          <cell r="A2478" t="str">
            <v>TRITONI DISTRIKT INFINITY</v>
          </cell>
          <cell r="B2478">
            <v>100695</v>
          </cell>
        </row>
        <row r="2479">
          <cell r="A2479" t="str">
            <v>TRICO B.V.</v>
          </cell>
          <cell r="B2479">
            <v>100360</v>
          </cell>
        </row>
        <row r="2480">
          <cell r="A2480" t="str">
            <v>TRIKORA JURG SIEGRIST</v>
          </cell>
          <cell r="B2480">
            <v>100154</v>
          </cell>
        </row>
        <row r="2481">
          <cell r="A2481" t="str">
            <v>TRIKORA JURG SIEGRIST</v>
          </cell>
          <cell r="B2481">
            <v>100154</v>
          </cell>
        </row>
        <row r="2482">
          <cell r="A2482" t="str">
            <v>TRIKORA JURG SIEGRIST</v>
          </cell>
          <cell r="B2482">
            <v>100154</v>
          </cell>
        </row>
        <row r="2483">
          <cell r="A2483" t="str">
            <v>TSO HEINEKEN</v>
          </cell>
          <cell r="B2483">
            <v>100297</v>
          </cell>
        </row>
        <row r="2484">
          <cell r="A2484" t="str">
            <v>FANDY C.C.. TSUI</v>
          </cell>
          <cell r="B2484">
            <v>101634</v>
          </cell>
        </row>
        <row r="2485">
          <cell r="A2485" t="str">
            <v>TUCANO S.R.L.</v>
          </cell>
          <cell r="B2485">
            <v>100136</v>
          </cell>
        </row>
        <row r="2486">
          <cell r="A2486" t="str">
            <v>TUCANO S.R.L.</v>
          </cell>
          <cell r="B2486">
            <v>100136</v>
          </cell>
        </row>
        <row r="2487">
          <cell r="A2487" t="str">
            <v>TUCANO S.R.L.</v>
          </cell>
          <cell r="B2487">
            <v>100136</v>
          </cell>
        </row>
        <row r="2488">
          <cell r="A2488" t="str">
            <v>TUPAK PRODUCTIONS</v>
          </cell>
          <cell r="B2488">
            <v>100607</v>
          </cell>
        </row>
        <row r="2489">
          <cell r="A2489" t="str">
            <v>TUPAK PRODUCTIONS</v>
          </cell>
          <cell r="B2489">
            <v>100607</v>
          </cell>
        </row>
        <row r="2490">
          <cell r="A2490" t="str">
            <v>TUPAK PRODUCTIONS</v>
          </cell>
          <cell r="B2490">
            <v>100607</v>
          </cell>
        </row>
        <row r="2491">
          <cell r="A2491" t="str">
            <v>TUPAK PACKAGING BV</v>
          </cell>
          <cell r="B2491">
            <v>101234</v>
          </cell>
        </row>
        <row r="2492">
          <cell r="A2492" t="str">
            <v>TUPAK PACKAGING BV</v>
          </cell>
          <cell r="B2492">
            <v>101234</v>
          </cell>
        </row>
        <row r="2493">
          <cell r="A2493" t="str">
            <v>TUPAK PACKAGING BV</v>
          </cell>
          <cell r="B2493">
            <v>101234</v>
          </cell>
        </row>
        <row r="2494">
          <cell r="A2494" t="str">
            <v>TWINKLERS</v>
          </cell>
          <cell r="B2494">
            <v>100090</v>
          </cell>
        </row>
        <row r="2495">
          <cell r="A2495" t="str">
            <v>TWINKLERS</v>
          </cell>
          <cell r="B2495">
            <v>100090</v>
          </cell>
        </row>
        <row r="2496">
          <cell r="A2496" t="str">
            <v>TWINKLERS</v>
          </cell>
          <cell r="B2496">
            <v>100090</v>
          </cell>
        </row>
        <row r="2497">
          <cell r="A2497" t="str">
            <v>TWENTREX</v>
          </cell>
          <cell r="B2497">
            <v>101470</v>
          </cell>
        </row>
        <row r="2498">
          <cell r="A2498" t="str">
            <v>TWENTREX</v>
          </cell>
          <cell r="B2498">
            <v>101470</v>
          </cell>
        </row>
        <row r="2499">
          <cell r="A2499" t="str">
            <v>TYCO FIRE AND SECURITY NE</v>
          </cell>
          <cell r="B2499">
            <v>100242</v>
          </cell>
        </row>
        <row r="2500">
          <cell r="A2500" t="str">
            <v>TYCO FIRE AND SECURITY NE</v>
          </cell>
          <cell r="B2500">
            <v>100242</v>
          </cell>
        </row>
        <row r="2501">
          <cell r="A2501" t="str">
            <v>TYCO FIRE AND SECURITY NE</v>
          </cell>
          <cell r="B2501">
            <v>100242</v>
          </cell>
        </row>
        <row r="2502">
          <cell r="A2502" t="str">
            <v>UASC</v>
          </cell>
          <cell r="B2502">
            <v>101751</v>
          </cell>
        </row>
        <row r="2503">
          <cell r="A2503" t="str">
            <v>UCT (ASIA) CO., LTD</v>
          </cell>
          <cell r="B2503">
            <v>101471</v>
          </cell>
        </row>
        <row r="2504">
          <cell r="A2504" t="str">
            <v>UDG ASIA</v>
          </cell>
          <cell r="B2504">
            <v>100346</v>
          </cell>
        </row>
        <row r="2505">
          <cell r="A2505" t="str">
            <v>UDG ASIA</v>
          </cell>
          <cell r="B2505">
            <v>100346</v>
          </cell>
        </row>
        <row r="2506">
          <cell r="A2506" t="str">
            <v>UDG ASIA</v>
          </cell>
          <cell r="B2506">
            <v>100346</v>
          </cell>
        </row>
        <row r="2507">
          <cell r="A2507" t="str">
            <v>NANTONG U-FINE INTERN. TR</v>
          </cell>
          <cell r="B2507">
            <v>101814</v>
          </cell>
        </row>
        <row r="2508">
          <cell r="A2508" t="str">
            <v>UGGC</v>
          </cell>
          <cell r="B2508">
            <v>102190</v>
          </cell>
        </row>
        <row r="2509">
          <cell r="A2509" t="str">
            <v>UNITEDGRAPHICS</v>
          </cell>
          <cell r="B2509">
            <v>100056</v>
          </cell>
        </row>
        <row r="2510">
          <cell r="A2510" t="str">
            <v>UNITEDGRAPHICS</v>
          </cell>
          <cell r="B2510">
            <v>100056</v>
          </cell>
        </row>
        <row r="2511">
          <cell r="A2511" t="str">
            <v>UNITEDGRAPHICS</v>
          </cell>
          <cell r="B2511">
            <v>100056</v>
          </cell>
        </row>
        <row r="2512">
          <cell r="A2512" t="str">
            <v>UNGA TOYS</v>
          </cell>
          <cell r="B2512">
            <v>100815</v>
          </cell>
        </row>
        <row r="2513">
          <cell r="A2513" t="str">
            <v>UNIQUE NEDERLAND B.V.</v>
          </cell>
          <cell r="B2513">
            <v>101191</v>
          </cell>
        </row>
        <row r="2514">
          <cell r="A2514" t="str">
            <v>UNIQUE NEDERLAND B.V.</v>
          </cell>
          <cell r="B2514">
            <v>101191</v>
          </cell>
        </row>
        <row r="2515">
          <cell r="A2515" t="str">
            <v>UNIQUE CO., LTD.</v>
          </cell>
          <cell r="B2515">
            <v>101433</v>
          </cell>
        </row>
        <row r="2516">
          <cell r="A2516" t="str">
            <v>UNIQUE LOGISTICS B.V.</v>
          </cell>
          <cell r="B2516">
            <v>100308</v>
          </cell>
        </row>
        <row r="2517">
          <cell r="A2517" t="str">
            <v>UNIQUE LOGISTICS B.V.</v>
          </cell>
          <cell r="B2517">
            <v>100308</v>
          </cell>
        </row>
        <row r="2518">
          <cell r="A2518" t="str">
            <v>UNITED PARCEL SERVICE</v>
          </cell>
          <cell r="B2518">
            <v>101532</v>
          </cell>
        </row>
        <row r="2519">
          <cell r="A2519" t="str">
            <v>UNIQUE LOGISTICS ROTTERDA</v>
          </cell>
          <cell r="B2519">
            <v>100382</v>
          </cell>
        </row>
        <row r="2520">
          <cell r="A2520" t="str">
            <v>UNIQUE LOGISTICS ROTTERDA</v>
          </cell>
          <cell r="B2520">
            <v>100382</v>
          </cell>
        </row>
        <row r="2521">
          <cell r="A2521" t="str">
            <v>UNI-TREND TECHNOLOGY (HON</v>
          </cell>
          <cell r="B2521">
            <v>102201</v>
          </cell>
        </row>
        <row r="2522">
          <cell r="A2522" t="str">
            <v>UNI-TREND TECHNOLOGY (HON</v>
          </cell>
          <cell r="B2522">
            <v>102201</v>
          </cell>
        </row>
        <row r="2523">
          <cell r="A2523" t="str">
            <v>UNITED MUSIC</v>
          </cell>
          <cell r="B2523">
            <v>100645</v>
          </cell>
        </row>
        <row r="2524">
          <cell r="A2524" t="str">
            <v>UNITED MUSIC</v>
          </cell>
          <cell r="B2524">
            <v>100645</v>
          </cell>
        </row>
        <row r="2525">
          <cell r="A2525" t="str">
            <v>UNITED MUSIC</v>
          </cell>
          <cell r="B2525">
            <v>100645</v>
          </cell>
        </row>
        <row r="2526">
          <cell r="A2526" t="str">
            <v>UPLOADING SA</v>
          </cell>
          <cell r="B2526">
            <v>101966</v>
          </cell>
        </row>
        <row r="2527">
          <cell r="A2527" t="str">
            <v>UNITED PARCEL SERVICE (UP</v>
          </cell>
          <cell r="B2527">
            <v>101705</v>
          </cell>
        </row>
        <row r="2528">
          <cell r="A2528" t="str">
            <v>UNITED PARCEL SERVICE</v>
          </cell>
          <cell r="B2528">
            <v>101524</v>
          </cell>
        </row>
        <row r="2529">
          <cell r="A2529" t="str">
            <v>UNITED PARCEL SERVICE NED</v>
          </cell>
          <cell r="B2529">
            <v>100351</v>
          </cell>
        </row>
        <row r="2530">
          <cell r="A2530" t="str">
            <v>UNITED PARCEL SERVICE NED</v>
          </cell>
          <cell r="B2530">
            <v>100351</v>
          </cell>
        </row>
        <row r="2531">
          <cell r="A2531" t="str">
            <v>UPS UNITED PARCEL SERVICE</v>
          </cell>
          <cell r="B2531">
            <v>100730</v>
          </cell>
        </row>
        <row r="2532">
          <cell r="A2532" t="str">
            <v>UPS UNITED PARCEL SERVICE</v>
          </cell>
          <cell r="B2532">
            <v>100730</v>
          </cell>
        </row>
        <row r="2533">
          <cell r="A2533" t="str">
            <v>UPS UNITED PARCEL SERVICE</v>
          </cell>
          <cell r="B2533">
            <v>100730</v>
          </cell>
        </row>
        <row r="2534">
          <cell r="A2534" t="str">
            <v>URBAN BAR</v>
          </cell>
          <cell r="B2534">
            <v>101410</v>
          </cell>
        </row>
        <row r="2535">
          <cell r="A2535" t="str">
            <v>II URZAD SKARBOWY WARSZAW</v>
          </cell>
          <cell r="B2535">
            <v>101713</v>
          </cell>
        </row>
        <row r="2536">
          <cell r="A2536" t="str">
            <v>USP DISPLAYS BV</v>
          </cell>
          <cell r="B2536">
            <v>100228</v>
          </cell>
        </row>
        <row r="2537">
          <cell r="A2537" t="str">
            <v>USP DISPLAYS BV</v>
          </cell>
          <cell r="B2537">
            <v>100228</v>
          </cell>
        </row>
        <row r="2538">
          <cell r="A2538" t="str">
            <v>USP DISPLAYS BV</v>
          </cell>
          <cell r="B2538">
            <v>100228</v>
          </cell>
        </row>
        <row r="2539">
          <cell r="A2539" t="str">
            <v>UTI NEDERLAND B.V.</v>
          </cell>
          <cell r="B2539">
            <v>100336</v>
          </cell>
        </row>
        <row r="2540">
          <cell r="A2540" t="str">
            <v>UTOPIA TABLEWARE LTD</v>
          </cell>
          <cell r="B2540">
            <v>100972</v>
          </cell>
        </row>
        <row r="2541">
          <cell r="A2541" t="str">
            <v>UTOPIA TABLEWARE LTD</v>
          </cell>
          <cell r="B2541">
            <v>100972</v>
          </cell>
        </row>
        <row r="2542">
          <cell r="A2542" t="str">
            <v>UWV</v>
          </cell>
          <cell r="B2542">
            <v>100994</v>
          </cell>
        </row>
        <row r="2543">
          <cell r="A2543" t="str">
            <v>VAN DEN UDENHOUT</v>
          </cell>
          <cell r="B2543">
            <v>100747</v>
          </cell>
        </row>
        <row r="2544">
          <cell r="A2544" t="str">
            <v>VANGUARD LOGISTIC SERVICE</v>
          </cell>
          <cell r="B2544">
            <v>101249</v>
          </cell>
        </row>
        <row r="2545">
          <cell r="A2545" t="str">
            <v>VANGUARD LOGISTIC SERVICE</v>
          </cell>
          <cell r="B2545">
            <v>101249</v>
          </cell>
        </row>
        <row r="2546">
          <cell r="A2546" t="str">
            <v>VAN ELK LOGISTIEK BV</v>
          </cell>
          <cell r="B2546">
            <v>100733</v>
          </cell>
        </row>
        <row r="2547">
          <cell r="A2547" t="str">
            <v>VAN DIJK GRAFIMEDIA</v>
          </cell>
          <cell r="B2547">
            <v>101122</v>
          </cell>
        </row>
        <row r="2548">
          <cell r="A2548" t="str">
            <v>VAN DELEN TELECOM</v>
          </cell>
          <cell r="B2548">
            <v>100729</v>
          </cell>
        </row>
        <row r="2549">
          <cell r="A2549" t="str">
            <v>VAN WIJLEN B.V:</v>
          </cell>
          <cell r="B2549">
            <v>101274</v>
          </cell>
        </row>
        <row r="2550">
          <cell r="A2550" t="str">
            <v>VAN WIJLEN B.V:</v>
          </cell>
          <cell r="B2550">
            <v>101274</v>
          </cell>
        </row>
        <row r="2551">
          <cell r="A2551" t="str">
            <v>VAN ROOSMALEN</v>
          </cell>
          <cell r="B2551">
            <v>100724</v>
          </cell>
        </row>
        <row r="2552">
          <cell r="A2552" t="str">
            <v>VAN DE WIEL BEVEILIGING B</v>
          </cell>
          <cell r="B2552">
            <v>100950</v>
          </cell>
        </row>
        <row r="2553">
          <cell r="A2553" t="str">
            <v>VAN DER VALK NULAND</v>
          </cell>
          <cell r="B2553">
            <v>101062</v>
          </cell>
        </row>
        <row r="2554">
          <cell r="A2554" t="str">
            <v>VAN THIEL OPTIMAAL</v>
          </cell>
          <cell r="B2554">
            <v>101088</v>
          </cell>
        </row>
        <row r="2555">
          <cell r="A2555" t="str">
            <v>VAN THIEL OPTIMAAL</v>
          </cell>
          <cell r="B2555">
            <v>101088</v>
          </cell>
        </row>
        <row r="2556">
          <cell r="A2556" t="str">
            <v>VAN THIEL OPTIMAAL</v>
          </cell>
          <cell r="B2556">
            <v>101088</v>
          </cell>
        </row>
        <row r="2557">
          <cell r="A2557" t="str">
            <v>VAN DOOREN KANTOORMEUBELE</v>
          </cell>
          <cell r="B2557">
            <v>100210</v>
          </cell>
        </row>
        <row r="2558">
          <cell r="A2558" t="str">
            <v>VAN ES</v>
          </cell>
          <cell r="B2558">
            <v>101662</v>
          </cell>
        </row>
        <row r="2559">
          <cell r="A2559" t="str">
            <v>VBAT BV</v>
          </cell>
          <cell r="B2559">
            <v>101757</v>
          </cell>
        </row>
        <row r="2560">
          <cell r="A2560" t="str">
            <v>VBAT BV</v>
          </cell>
          <cell r="B2560">
            <v>101757</v>
          </cell>
        </row>
        <row r="2561">
          <cell r="A2561" t="str">
            <v>VCE NETHERLAND</v>
          </cell>
          <cell r="B2561">
            <v>101484</v>
          </cell>
        </row>
        <row r="2562">
          <cell r="A2562" t="str">
            <v>VETRO DUE S.R.L.</v>
          </cell>
          <cell r="B2562">
            <v>100074</v>
          </cell>
        </row>
        <row r="2563">
          <cell r="A2563" t="str">
            <v>VETRO DUE S.R.L.</v>
          </cell>
          <cell r="B2563">
            <v>100074</v>
          </cell>
        </row>
        <row r="2564">
          <cell r="A2564" t="str">
            <v>VETRO DUE S.R.L.</v>
          </cell>
          <cell r="B2564">
            <v>100074</v>
          </cell>
        </row>
        <row r="2565">
          <cell r="A2565" t="str">
            <v>VETRO DUE S.R.L.</v>
          </cell>
          <cell r="B2565">
            <v>100074</v>
          </cell>
        </row>
        <row r="2566">
          <cell r="A2566" t="str">
            <v>VEDAMCO SERVICE BV</v>
          </cell>
          <cell r="B2566">
            <v>100091</v>
          </cell>
        </row>
        <row r="2567">
          <cell r="A2567" t="str">
            <v>VEDAMCO SERVICE BV</v>
          </cell>
          <cell r="B2567">
            <v>100091</v>
          </cell>
        </row>
        <row r="2568">
          <cell r="A2568" t="str">
            <v>VEDAMCO SERVICE BV</v>
          </cell>
          <cell r="B2568">
            <v>100091</v>
          </cell>
        </row>
        <row r="2569">
          <cell r="A2569" t="str">
            <v>VETRO PAINI SRL</v>
          </cell>
          <cell r="B2569">
            <v>100120</v>
          </cell>
        </row>
        <row r="2570">
          <cell r="A2570" t="str">
            <v>VETRO PAINI SRL</v>
          </cell>
          <cell r="B2570">
            <v>100120</v>
          </cell>
        </row>
        <row r="2571">
          <cell r="A2571" t="str">
            <v>VETRO PAINI SRL</v>
          </cell>
          <cell r="B2571">
            <v>100120</v>
          </cell>
        </row>
        <row r="2572">
          <cell r="A2572" t="str">
            <v>VETRO PAINI SRL</v>
          </cell>
          <cell r="B2572">
            <v>100120</v>
          </cell>
        </row>
        <row r="2573">
          <cell r="A2573" t="str">
            <v>NIET GEBRUIKEN !VERMEER P</v>
          </cell>
          <cell r="B2573">
            <v>100054</v>
          </cell>
        </row>
        <row r="2574">
          <cell r="A2574" t="str">
            <v>NIET GEBRUIKEN !VERMEER P</v>
          </cell>
          <cell r="B2574">
            <v>100054</v>
          </cell>
        </row>
        <row r="2575">
          <cell r="A2575" t="str">
            <v>NIET GEBRUIKEN !VERMEER P</v>
          </cell>
          <cell r="B2575">
            <v>100054</v>
          </cell>
        </row>
        <row r="2576">
          <cell r="A2576" t="str">
            <v>VERMEER LOGISTICS B.V.</v>
          </cell>
          <cell r="B2576">
            <v>100083</v>
          </cell>
        </row>
        <row r="2577">
          <cell r="A2577" t="str">
            <v>VERMEER LOGISTICS B.V.</v>
          </cell>
          <cell r="B2577">
            <v>100083</v>
          </cell>
        </row>
        <row r="2578">
          <cell r="A2578" t="str">
            <v>VERMEER LOGISTICS B.V.</v>
          </cell>
          <cell r="B2578">
            <v>100083</v>
          </cell>
        </row>
        <row r="2579">
          <cell r="A2579" t="str">
            <v>VESTFROST A/S</v>
          </cell>
          <cell r="B2579">
            <v>100158</v>
          </cell>
        </row>
        <row r="2580">
          <cell r="A2580" t="str">
            <v>VESTFROST A/S</v>
          </cell>
          <cell r="B2580">
            <v>100158</v>
          </cell>
        </row>
        <row r="2581">
          <cell r="A2581" t="str">
            <v>VESTFROST A/S</v>
          </cell>
          <cell r="B2581">
            <v>100158</v>
          </cell>
        </row>
        <row r="2582">
          <cell r="A2582" t="str">
            <v>VERIPLAST INTERNATIONAL I</v>
          </cell>
          <cell r="B2582">
            <v>100107</v>
          </cell>
        </row>
        <row r="2583">
          <cell r="A2583" t="str">
            <v>VERIPLAST INTERNATIONAL I</v>
          </cell>
          <cell r="B2583">
            <v>100107</v>
          </cell>
        </row>
        <row r="2584">
          <cell r="A2584" t="str">
            <v>VERIPLAST INTERNATIONAL I</v>
          </cell>
          <cell r="B2584">
            <v>100107</v>
          </cell>
        </row>
        <row r="2585">
          <cell r="A2585" t="str">
            <v>VEBE ELEKTROTECHNIEK BV</v>
          </cell>
          <cell r="B2585">
            <v>101772</v>
          </cell>
        </row>
        <row r="2586">
          <cell r="A2586" t="str">
            <v>VECTOR S.P.A.</v>
          </cell>
          <cell r="B2586">
            <v>102206</v>
          </cell>
        </row>
        <row r="2587">
          <cell r="A2587" t="str">
            <v>VENDITIO B.V.</v>
          </cell>
          <cell r="B2587">
            <v>101325</v>
          </cell>
        </row>
        <row r="2588">
          <cell r="A2588" t="str">
            <v>VEOLIA ES (UK) LTD</v>
          </cell>
          <cell r="B2588">
            <v>101968</v>
          </cell>
        </row>
        <row r="2589">
          <cell r="A2589" t="str">
            <v>VEOLIA ES (UK) LTD</v>
          </cell>
          <cell r="B2589">
            <v>101968</v>
          </cell>
        </row>
        <row r="2590">
          <cell r="A2590" t="str">
            <v>BUREAU VERITAS</v>
          </cell>
          <cell r="B2590">
            <v>100315</v>
          </cell>
        </row>
        <row r="2591">
          <cell r="A2591" t="str">
            <v>VERKERK LEIDSCHE RIJN BV</v>
          </cell>
          <cell r="B2591">
            <v>101554</v>
          </cell>
        </row>
        <row r="2592">
          <cell r="A2592" t="str">
            <v>VERS INN</v>
          </cell>
          <cell r="B2592">
            <v>100773</v>
          </cell>
        </row>
        <row r="2593">
          <cell r="A2593" t="str">
            <v>VERHEES ART OF STAMPS</v>
          </cell>
          <cell r="B2593">
            <v>101056</v>
          </cell>
        </row>
        <row r="2594">
          <cell r="A2594" t="str">
            <v>AD VERSTIJNEN</v>
          </cell>
          <cell r="B2594">
            <v>101618</v>
          </cell>
        </row>
        <row r="2595">
          <cell r="A2595" t="str">
            <v>CLAUDIA VERMEER</v>
          </cell>
          <cell r="B2595">
            <v>100602</v>
          </cell>
        </row>
        <row r="2596">
          <cell r="A2596" t="str">
            <v>VERRERIE DE LA MARNE</v>
          </cell>
          <cell r="B2596">
            <v>101371</v>
          </cell>
        </row>
        <row r="2597">
          <cell r="A2597" t="str">
            <v>VERSANDHAUS NEUMEYER- ABZ</v>
          </cell>
          <cell r="B2597">
            <v>101907</v>
          </cell>
        </row>
        <row r="2598">
          <cell r="A2598" t="str">
            <v>MICHAI VERSCHOOR</v>
          </cell>
          <cell r="B2598">
            <v>101769</v>
          </cell>
        </row>
        <row r="2599">
          <cell r="A2599" t="str">
            <v>VESTING HOTEL NAARDEN</v>
          </cell>
          <cell r="B2599">
            <v>101975</v>
          </cell>
        </row>
        <row r="2600">
          <cell r="A2600" t="str">
            <v>VETROPACK AUSTRIA GMBH</v>
          </cell>
          <cell r="B2600">
            <v>102020</v>
          </cell>
        </row>
        <row r="2601">
          <cell r="A2601" t="str">
            <v>VETROPACK AUSTRIA GMBH</v>
          </cell>
          <cell r="B2601">
            <v>102008</v>
          </cell>
        </row>
        <row r="2602">
          <cell r="A2602" t="str">
            <v>VIA APPIA</v>
          </cell>
          <cell r="B2602">
            <v>100076</v>
          </cell>
        </row>
        <row r="2603">
          <cell r="A2603" t="str">
            <v>VIA APPIA</v>
          </cell>
          <cell r="B2603">
            <v>100076</v>
          </cell>
        </row>
        <row r="2604">
          <cell r="A2604" t="str">
            <v>VIA APPIA</v>
          </cell>
          <cell r="B2604">
            <v>100076</v>
          </cell>
        </row>
        <row r="2605">
          <cell r="A2605" t="str">
            <v>VIET NAM SAFETY PRODUCTS</v>
          </cell>
          <cell r="B2605">
            <v>101688</v>
          </cell>
        </row>
        <row r="2606">
          <cell r="A2606" t="str">
            <v>VIET NAM SAFETY PRODUCTS</v>
          </cell>
          <cell r="B2606">
            <v>101688</v>
          </cell>
        </row>
        <row r="2607">
          <cell r="A2607" t="str">
            <v>VIGOR GLASDECORATIE BV</v>
          </cell>
          <cell r="B2607">
            <v>100032</v>
          </cell>
        </row>
        <row r="2608">
          <cell r="A2608" t="str">
            <v>VIGOR GLASDECORATIE BV</v>
          </cell>
          <cell r="B2608">
            <v>100032</v>
          </cell>
        </row>
        <row r="2609">
          <cell r="A2609" t="str">
            <v>VIGOR GLASDECORATIE BV</v>
          </cell>
          <cell r="B2609">
            <v>100032</v>
          </cell>
        </row>
        <row r="2610">
          <cell r="A2610" t="str">
            <v>VILLAFELPOS - COMÉRCIO E</v>
          </cell>
          <cell r="B2610">
            <v>101130</v>
          </cell>
        </row>
        <row r="2611">
          <cell r="A2611" t="str">
            <v>VEILIGHEIDSINSTITUUT NEDE</v>
          </cell>
          <cell r="B2611">
            <v>102158</v>
          </cell>
        </row>
        <row r="2612">
          <cell r="A2612" t="str">
            <v>VINCENTZ NETWORK GMBH &amp; C</v>
          </cell>
          <cell r="B2612">
            <v>101775</v>
          </cell>
        </row>
        <row r="2613">
          <cell r="A2613" t="str">
            <v>VINK LISSE BV</v>
          </cell>
          <cell r="B2613">
            <v>100172</v>
          </cell>
        </row>
        <row r="2614">
          <cell r="A2614" t="str">
            <v>VISUAL TEXTILE RESOURCES</v>
          </cell>
          <cell r="B2614">
            <v>100514</v>
          </cell>
        </row>
        <row r="2615">
          <cell r="A2615" t="str">
            <v>VISSER GRAPHICS</v>
          </cell>
          <cell r="B2615">
            <v>100909</v>
          </cell>
        </row>
        <row r="2616">
          <cell r="A2616" t="str">
            <v>VISSER GRAPHICS</v>
          </cell>
          <cell r="B2616">
            <v>100909</v>
          </cell>
        </row>
        <row r="2617">
          <cell r="A2617" t="str">
            <v>VISSER GRAPHICS</v>
          </cell>
          <cell r="B2617">
            <v>100909</v>
          </cell>
        </row>
        <row r="2618">
          <cell r="A2618" t="str">
            <v>VISUM. NL</v>
          </cell>
          <cell r="B2618">
            <v>101071</v>
          </cell>
        </row>
        <row r="2619">
          <cell r="A2619" t="str">
            <v>VISUM CHINA</v>
          </cell>
          <cell r="B2619">
            <v>101394</v>
          </cell>
        </row>
        <row r="2620">
          <cell r="A2620" t="str">
            <v>VISUAL BRAND S.R.L.</v>
          </cell>
          <cell r="B2620">
            <v>100433</v>
          </cell>
        </row>
        <row r="2621">
          <cell r="A2621" t="str">
            <v>VISUAL BRAND S.R.L.</v>
          </cell>
          <cell r="B2621">
            <v>100433</v>
          </cell>
        </row>
        <row r="2622">
          <cell r="A2622" t="str">
            <v>VISUAL BRAND S.R.L.</v>
          </cell>
          <cell r="B2622">
            <v>100433</v>
          </cell>
        </row>
        <row r="2623">
          <cell r="A2623" t="str">
            <v>VISION 1 GMBH</v>
          </cell>
          <cell r="B2623">
            <v>101896</v>
          </cell>
        </row>
        <row r="2624">
          <cell r="A2624" t="str">
            <v>VISSER DUIVEN B.V.</v>
          </cell>
          <cell r="B2624">
            <v>100442</v>
          </cell>
        </row>
        <row r="2625">
          <cell r="A2625" t="str">
            <v>VISSER TRANSPORT</v>
          </cell>
          <cell r="B2625">
            <v>100891</v>
          </cell>
        </row>
        <row r="2626">
          <cell r="A2626" t="str">
            <v>VISAGE LIMITED</v>
          </cell>
          <cell r="B2626">
            <v>101988</v>
          </cell>
        </row>
        <row r="2627">
          <cell r="A2627" t="str">
            <v>VISE RUBBER AND FOAM INDU</v>
          </cell>
          <cell r="B2627">
            <v>101147</v>
          </cell>
        </row>
        <row r="2628">
          <cell r="A2628" t="str">
            <v>VISE RUBBER AND FOAM INDU</v>
          </cell>
          <cell r="B2628">
            <v>101147</v>
          </cell>
        </row>
        <row r="2629">
          <cell r="A2629" t="str">
            <v>VISE RUBBER AND FOAM INDU</v>
          </cell>
          <cell r="B2629">
            <v>101147</v>
          </cell>
        </row>
        <row r="2630">
          <cell r="A2630" t="str">
            <v>V-KAM EDUCATION B.V.</v>
          </cell>
          <cell r="B2630">
            <v>101778</v>
          </cell>
        </row>
        <row r="2631">
          <cell r="A2631" t="str">
            <v>VK PRINT</v>
          </cell>
          <cell r="B2631">
            <v>100244</v>
          </cell>
        </row>
        <row r="2632">
          <cell r="A2632" t="str">
            <v>VK PRINT</v>
          </cell>
          <cell r="B2632">
            <v>100244</v>
          </cell>
        </row>
        <row r="2633">
          <cell r="A2633" t="str">
            <v>VK PRINT</v>
          </cell>
          <cell r="B2633">
            <v>100244</v>
          </cell>
        </row>
        <row r="2634">
          <cell r="A2634" t="str">
            <v>VODAFONE LIBERTEL N.V.</v>
          </cell>
          <cell r="B2634">
            <v>100193</v>
          </cell>
        </row>
        <row r="2635">
          <cell r="A2635" t="str">
            <v>VOEDSEL EN WAREN AUTORITE</v>
          </cell>
          <cell r="B2635">
            <v>100902</v>
          </cell>
        </row>
        <row r="2636">
          <cell r="A2636" t="str">
            <v>VOLKSWAGEN LEASING B.V.</v>
          </cell>
          <cell r="B2636">
            <v>101481</v>
          </cell>
        </row>
        <row r="2637">
          <cell r="A2637" t="str">
            <v>VOLKSWAGWEN LEASING B.V.</v>
          </cell>
          <cell r="B2637">
            <v>101482</v>
          </cell>
        </row>
        <row r="2638">
          <cell r="A2638" t="str">
            <v>VOLKSWAGWEN LEASING B.V.</v>
          </cell>
          <cell r="B2638">
            <v>101483</v>
          </cell>
        </row>
        <row r="2639">
          <cell r="A2639" t="str">
            <v>VON POK</v>
          </cell>
          <cell r="B2639">
            <v>100511</v>
          </cell>
        </row>
        <row r="2640">
          <cell r="A2640" t="str">
            <v>VORMA NV</v>
          </cell>
          <cell r="B2640">
            <v>101016</v>
          </cell>
        </row>
        <row r="2641">
          <cell r="A2641" t="str">
            <v>VOS FORWARDING LOGISTICS</v>
          </cell>
          <cell r="B2641">
            <v>102154</v>
          </cell>
        </row>
        <row r="2642">
          <cell r="A2642" t="str">
            <v>VOS FORWARDING LOGISTICS</v>
          </cell>
          <cell r="B2642">
            <v>102154</v>
          </cell>
        </row>
        <row r="2643">
          <cell r="A2643" t="str">
            <v>VREEBERG B.V.</v>
          </cell>
          <cell r="B2643">
            <v>101527</v>
          </cell>
        </row>
        <row r="2644">
          <cell r="A2644" t="str">
            <v>VRO</v>
          </cell>
          <cell r="B2644">
            <v>100927</v>
          </cell>
        </row>
        <row r="2645">
          <cell r="A2645" t="str">
            <v>VTL OPLEIDING &amp; TRAINING</v>
          </cell>
          <cell r="B2645">
            <v>100892</v>
          </cell>
        </row>
        <row r="2646">
          <cell r="A2646" t="str">
            <v>ERIK VAN VUGT</v>
          </cell>
          <cell r="B2646">
            <v>102011</v>
          </cell>
        </row>
        <row r="2647">
          <cell r="A2647" t="str">
            <v>VVV BUSINESS B.V.</v>
          </cell>
          <cell r="B2647">
            <v>101774</v>
          </cell>
        </row>
        <row r="2648">
          <cell r="A2648" t="str">
            <v>W&amp;P DESIGN LLC</v>
          </cell>
          <cell r="B2648">
            <v>101562</v>
          </cell>
        </row>
        <row r="2649">
          <cell r="A2649" t="str">
            <v>W&amp;S TRADING</v>
          </cell>
          <cell r="B2649">
            <v>100587</v>
          </cell>
        </row>
        <row r="2650">
          <cell r="A2650" t="str">
            <v>WATERLAND INVESTMENT &amp; TR</v>
          </cell>
          <cell r="B2650">
            <v>100134</v>
          </cell>
        </row>
        <row r="2651">
          <cell r="A2651" t="str">
            <v>WATERLAND INVESTMENT &amp; TR</v>
          </cell>
          <cell r="B2651">
            <v>100134</v>
          </cell>
        </row>
        <row r="2652">
          <cell r="A2652" t="str">
            <v>WATERLAND INVESTMENT &amp; TR</v>
          </cell>
          <cell r="B2652">
            <v>100134</v>
          </cell>
        </row>
        <row r="2653">
          <cell r="A2653" t="str">
            <v>WAINON COMPANY LTD</v>
          </cell>
          <cell r="B2653">
            <v>100159</v>
          </cell>
        </row>
        <row r="2654">
          <cell r="A2654" t="str">
            <v>WAINON COMPANY LTD</v>
          </cell>
          <cell r="B2654">
            <v>100159</v>
          </cell>
        </row>
        <row r="2655">
          <cell r="A2655" t="str">
            <v>WAINON COMPANY LTD</v>
          </cell>
          <cell r="B2655">
            <v>100159</v>
          </cell>
        </row>
        <row r="2656">
          <cell r="A2656" t="str">
            <v>WA CUSTOMS</v>
          </cell>
          <cell r="B2656">
            <v>101779</v>
          </cell>
        </row>
        <row r="2657">
          <cell r="A2657" t="str">
            <v>W.A.F.</v>
          </cell>
          <cell r="B2657">
            <v>100507</v>
          </cell>
        </row>
        <row r="2658">
          <cell r="A2658" t="str">
            <v>WAH WEI INDUSTRIES HK LTD</v>
          </cell>
          <cell r="B2658">
            <v>101266</v>
          </cell>
        </row>
        <row r="2659">
          <cell r="A2659" t="str">
            <v>WAH YEE TRADE CO., LIMITE</v>
          </cell>
          <cell r="B2659">
            <v>101579</v>
          </cell>
        </row>
        <row r="2660">
          <cell r="A2660" t="str">
            <v>WAITROSE LTD.</v>
          </cell>
          <cell r="B2660">
            <v>100588</v>
          </cell>
        </row>
        <row r="2661">
          <cell r="A2661" t="str">
            <v>THE WALT DISNEY COMPANY (</v>
          </cell>
          <cell r="B2661">
            <v>100850</v>
          </cell>
        </row>
        <row r="2662">
          <cell r="A2662" t="str">
            <v>WAVES FAR EAST LTD</v>
          </cell>
          <cell r="B2662">
            <v>100180</v>
          </cell>
        </row>
        <row r="2663">
          <cell r="A2663" t="str">
            <v>WAVES FAR EAST LTD</v>
          </cell>
          <cell r="B2663">
            <v>100180</v>
          </cell>
        </row>
        <row r="2664">
          <cell r="A2664" t="str">
            <v>WAVES FAR EAST LTD</v>
          </cell>
          <cell r="B2664">
            <v>100180</v>
          </cell>
        </row>
        <row r="2665">
          <cell r="A2665" t="str">
            <v>Wauters Hulst BV</v>
          </cell>
          <cell r="B2665">
            <v>102295</v>
          </cell>
        </row>
        <row r="2666">
          <cell r="A2666" t="str">
            <v>SEO COMMUNICATION</v>
          </cell>
          <cell r="B2666">
            <v>101509</v>
          </cell>
        </row>
        <row r="2667">
          <cell r="A2667" t="str">
            <v>SEO COMMUNICATION</v>
          </cell>
          <cell r="B2667">
            <v>101509</v>
          </cell>
        </row>
        <row r="2668">
          <cell r="A2668" t="str">
            <v>SEO COMMUNICATION</v>
          </cell>
          <cell r="B2668">
            <v>101651</v>
          </cell>
        </row>
        <row r="2669">
          <cell r="A2669" t="str">
            <v>WEBEGO B.V.</v>
          </cell>
          <cell r="B2669">
            <v>100067</v>
          </cell>
        </row>
        <row r="2670">
          <cell r="A2670" t="str">
            <v>WEBEGO B.V.</v>
          </cell>
          <cell r="B2670">
            <v>100067</v>
          </cell>
        </row>
        <row r="2671">
          <cell r="A2671" t="str">
            <v>WEBEGO B.V.</v>
          </cell>
          <cell r="B2671">
            <v>100067</v>
          </cell>
        </row>
        <row r="2672">
          <cell r="A2672" t="str">
            <v>WEGTER CONSUMENTEN B.V.</v>
          </cell>
          <cell r="B2672">
            <v>100077</v>
          </cell>
        </row>
        <row r="2673">
          <cell r="A2673" t="str">
            <v>WEGTER CONSUMENTEN B.V.</v>
          </cell>
          <cell r="B2673">
            <v>100077</v>
          </cell>
        </row>
        <row r="2674">
          <cell r="A2674" t="str">
            <v>WEGTER CONSUMENTEN B.V.</v>
          </cell>
          <cell r="B2674">
            <v>100077</v>
          </cell>
        </row>
        <row r="2675">
          <cell r="A2675" t="str">
            <v>WESTIFORM INTERNATIONAL G</v>
          </cell>
          <cell r="B2675">
            <v>100141</v>
          </cell>
        </row>
        <row r="2676">
          <cell r="A2676" t="str">
            <v>WESTIFORM INTERNATIONAL G</v>
          </cell>
          <cell r="B2676">
            <v>100141</v>
          </cell>
        </row>
        <row r="2677">
          <cell r="A2677" t="str">
            <v>WESTIFORM INTERNATIONAL G</v>
          </cell>
          <cell r="B2677">
            <v>100141</v>
          </cell>
        </row>
        <row r="2678">
          <cell r="A2678" t="str">
            <v>A R WENTWORTH (SHEFFIELD)</v>
          </cell>
          <cell r="B2678">
            <v>100037</v>
          </cell>
        </row>
        <row r="2679">
          <cell r="A2679" t="str">
            <v>A R WENTWORTH (SHEFFIELD)</v>
          </cell>
          <cell r="B2679">
            <v>100037</v>
          </cell>
        </row>
        <row r="2680">
          <cell r="A2680" t="str">
            <v>A R WENTWORTH (SHEFFIELD)</v>
          </cell>
          <cell r="B2680">
            <v>100037</v>
          </cell>
        </row>
        <row r="2681">
          <cell r="A2681" t="str">
            <v>WEBTASTIC V.O.F.</v>
          </cell>
          <cell r="B2681">
            <v>101985</v>
          </cell>
        </row>
        <row r="2682">
          <cell r="A2682" t="str">
            <v>WEEELOGIC</v>
          </cell>
          <cell r="B2682">
            <v>101948</v>
          </cell>
        </row>
        <row r="2683">
          <cell r="A2683" t="str">
            <v>WEEELOGIC</v>
          </cell>
          <cell r="B2683">
            <v>101948</v>
          </cell>
        </row>
        <row r="2684">
          <cell r="A2684" t="str">
            <v>WEEE NEDERLAND BV</v>
          </cell>
          <cell r="B2684">
            <v>101959</v>
          </cell>
        </row>
        <row r="2685">
          <cell r="A2685" t="str">
            <v>WEEE NEDERLAND BV</v>
          </cell>
          <cell r="B2685">
            <v>101959</v>
          </cell>
        </row>
        <row r="2686">
          <cell r="A2686" t="str">
            <v>HELMA WEEVERS</v>
          </cell>
          <cell r="B2686">
            <v>102023</v>
          </cell>
        </row>
        <row r="2687">
          <cell r="A2687" t="str">
            <v>WEGENER MULTIMEDIA</v>
          </cell>
          <cell r="B2687">
            <v>100292</v>
          </cell>
        </row>
        <row r="2688">
          <cell r="A2688" t="str">
            <v>WEGTER GROOTVERBRUIK</v>
          </cell>
          <cell r="B2688">
            <v>100541</v>
          </cell>
        </row>
        <row r="2689">
          <cell r="A2689" t="str">
            <v>WEGTER GROOTVERBRUIK</v>
          </cell>
          <cell r="B2689">
            <v>100541</v>
          </cell>
        </row>
        <row r="2690">
          <cell r="A2690" t="str">
            <v>WEGTER GROOTVERBRUIK</v>
          </cell>
          <cell r="B2690">
            <v>100541</v>
          </cell>
        </row>
        <row r="2691">
          <cell r="A2691" t="str">
            <v>S. WEISZ UURWRKEN B.V.</v>
          </cell>
          <cell r="B2691">
            <v>100636</v>
          </cell>
        </row>
        <row r="2692">
          <cell r="A2692" t="str">
            <v>S. WEISZ UURWRKEN B.V.</v>
          </cell>
          <cell r="B2692">
            <v>100636</v>
          </cell>
        </row>
        <row r="2693">
          <cell r="A2693" t="str">
            <v>S. WEISZ UURWRKEN B.V.</v>
          </cell>
          <cell r="B2693">
            <v>100636</v>
          </cell>
        </row>
        <row r="2694">
          <cell r="A2694" t="str">
            <v>WEIWEI ENTERPRISE COMPANY</v>
          </cell>
          <cell r="B2694">
            <v>101180</v>
          </cell>
        </row>
        <row r="2695">
          <cell r="A2695" t="str">
            <v>WELLNESS-PROMOTION GMBH &amp;</v>
          </cell>
          <cell r="B2695">
            <v>100741</v>
          </cell>
        </row>
        <row r="2696">
          <cell r="A2696" t="str">
            <v>WERKBEDRIJF</v>
          </cell>
          <cell r="B2696">
            <v>101733</v>
          </cell>
        </row>
        <row r="2697">
          <cell r="A2697" t="str">
            <v>WESS B.V.</v>
          </cell>
          <cell r="B2697">
            <v>101011</v>
          </cell>
        </row>
        <row r="2698">
          <cell r="A2698" t="str">
            <v>WESS B.V.</v>
          </cell>
          <cell r="B2698">
            <v>101011</v>
          </cell>
        </row>
        <row r="2699">
          <cell r="A2699" t="str">
            <v>WESS B.V.</v>
          </cell>
          <cell r="B2699">
            <v>101011</v>
          </cell>
        </row>
        <row r="2700">
          <cell r="A2700" t="str">
            <v>VAN WEZEL GRAVEERSTUDIO</v>
          </cell>
          <cell r="B2700">
            <v>100343</v>
          </cell>
        </row>
        <row r="2701">
          <cell r="A2701" t="str">
            <v>AUTO WICHERT GMBH</v>
          </cell>
          <cell r="B2701">
            <v>101987</v>
          </cell>
        </row>
        <row r="2702">
          <cell r="A2702" t="str">
            <v>VAN DE WIEL BEVEILIGING B</v>
          </cell>
          <cell r="B2702">
            <v>100251</v>
          </cell>
        </row>
        <row r="2703">
          <cell r="A2703" t="str">
            <v>WIJCOSY BV</v>
          </cell>
          <cell r="B2703">
            <v>101251</v>
          </cell>
        </row>
        <row r="2704">
          <cell r="A2704" t="str">
            <v>WIK FAR EAST LTD</v>
          </cell>
          <cell r="B2704">
            <v>101790</v>
          </cell>
        </row>
        <row r="2705">
          <cell r="A2705" t="str">
            <v>WIK FAR EAST LTD</v>
          </cell>
          <cell r="B2705">
            <v>101790</v>
          </cell>
        </row>
        <row r="2706">
          <cell r="A2706" t="str">
            <v>WIK - ELEKTROGERÄTE ENTWI</v>
          </cell>
          <cell r="B2706">
            <v>101980</v>
          </cell>
        </row>
        <row r="2707">
          <cell r="A2707" t="str">
            <v>WIK - ELEKTROGERÄTE ENTWI</v>
          </cell>
          <cell r="B2707">
            <v>101980</v>
          </cell>
        </row>
        <row r="2708">
          <cell r="A2708" t="str">
            <v>WIL SCHUURMANS</v>
          </cell>
          <cell r="B2708">
            <v>100232</v>
          </cell>
        </row>
        <row r="2709">
          <cell r="A2709" t="str">
            <v>WILLSON &amp; BROWN - WB SP.</v>
          </cell>
          <cell r="B2709">
            <v>101642</v>
          </cell>
        </row>
        <row r="2710">
          <cell r="A2710" t="str">
            <v>WILLSON &amp; BROWN SP. Z O.O</v>
          </cell>
          <cell r="B2710">
            <v>101644</v>
          </cell>
        </row>
        <row r="2711">
          <cell r="A2711" t="str">
            <v>MAREN WILBERSCHEID</v>
          </cell>
          <cell r="B2711">
            <v>101492</v>
          </cell>
        </row>
        <row r="2712">
          <cell r="A2712" t="str">
            <v>WILLEM VAN DEN BERG MBGG</v>
          </cell>
          <cell r="B2712">
            <v>100911</v>
          </cell>
        </row>
        <row r="2713">
          <cell r="A2713" t="str">
            <v>MEREL WILLEMS</v>
          </cell>
          <cell r="B2713">
            <v>101036</v>
          </cell>
        </row>
        <row r="2714">
          <cell r="A2714" t="str">
            <v>WILLY MAISEL GMBH</v>
          </cell>
          <cell r="B2714">
            <v>101871</v>
          </cell>
        </row>
        <row r="2715">
          <cell r="A2715" t="str">
            <v>WILLIS PUBLICITY</v>
          </cell>
          <cell r="B2715">
            <v>101640</v>
          </cell>
        </row>
        <row r="2716">
          <cell r="A2716" t="str">
            <v>WILLIS PUBLICITY</v>
          </cell>
          <cell r="B2716">
            <v>101640</v>
          </cell>
        </row>
        <row r="2717">
          <cell r="A2717" t="str">
            <v>WILJAN VAN DER HEIJDEN</v>
          </cell>
          <cell r="B2717">
            <v>101663</v>
          </cell>
        </row>
        <row r="2718">
          <cell r="A2718" t="str">
            <v>WIM ANTONISSEN</v>
          </cell>
          <cell r="B2718">
            <v>101569</v>
          </cell>
        </row>
        <row r="2719">
          <cell r="A2719" t="str">
            <v>WIM ANTONISSEN</v>
          </cell>
          <cell r="B2719">
            <v>101569</v>
          </cell>
        </row>
        <row r="2720">
          <cell r="A2720" t="str">
            <v>WIM ANTONISSEN</v>
          </cell>
          <cell r="B2720">
            <v>101569</v>
          </cell>
        </row>
        <row r="2721">
          <cell r="A2721" t="str">
            <v>WIN BENELUX BV</v>
          </cell>
          <cell r="B2721">
            <v>101299</v>
          </cell>
        </row>
        <row r="2722">
          <cell r="A2722" t="str">
            <v>WINDBRELLA PRODUCTS CORP.</v>
          </cell>
          <cell r="B2722">
            <v>100508</v>
          </cell>
        </row>
        <row r="2723">
          <cell r="A2723" t="str">
            <v>WIN POWER TRADING CO. LTD</v>
          </cell>
          <cell r="B2723">
            <v>101154</v>
          </cell>
        </row>
        <row r="2724">
          <cell r="A2724" t="str">
            <v>WINTOP INDUSTRIES CO. LTD</v>
          </cell>
          <cell r="B2724">
            <v>101139</v>
          </cell>
        </row>
        <row r="2725">
          <cell r="A2725" t="str">
            <v>WINTOP INDUSTRIES CO. LTD</v>
          </cell>
          <cell r="B2725">
            <v>101139</v>
          </cell>
        </row>
        <row r="2726">
          <cell r="A2726" t="str">
            <v>WINTOP INDUSTRIES CO. LTD</v>
          </cell>
          <cell r="B2726">
            <v>101139</v>
          </cell>
        </row>
        <row r="2727">
          <cell r="A2727" t="str">
            <v>PRIVACYWISE</v>
          </cell>
          <cell r="B2727">
            <v>102026</v>
          </cell>
        </row>
        <row r="2728">
          <cell r="A2728" t="str">
            <v>DE WITT EINDVERPAKKINGSSY</v>
          </cell>
          <cell r="B2728">
            <v>100283</v>
          </cell>
        </row>
        <row r="2729">
          <cell r="A2729" t="str">
            <v>SASKIA WITTEVEEN</v>
          </cell>
          <cell r="B2729">
            <v>101836</v>
          </cell>
        </row>
        <row r="2730">
          <cell r="A2730" t="str">
            <v>WKS OFFICE SHOP</v>
          </cell>
          <cell r="B2730">
            <v>100178</v>
          </cell>
        </row>
        <row r="2731">
          <cell r="A2731" t="str">
            <v>WORLD NET LOGISTICS (HK)</v>
          </cell>
          <cell r="B2731">
            <v>102111</v>
          </cell>
        </row>
        <row r="2732">
          <cell r="A2732" t="str">
            <v>WORLD NET LOGISTICS (HK)</v>
          </cell>
          <cell r="B2732">
            <v>102111</v>
          </cell>
        </row>
        <row r="2733">
          <cell r="A2733" t="str">
            <v>WOLLUX NEDERLAND BV</v>
          </cell>
          <cell r="B2733">
            <v>100062</v>
          </cell>
        </row>
        <row r="2734">
          <cell r="A2734" t="str">
            <v>WOLLUX NEDERLAND BV</v>
          </cell>
          <cell r="B2734">
            <v>100062</v>
          </cell>
        </row>
        <row r="2735">
          <cell r="A2735" t="str">
            <v>WOLLUX NEDERLAND BV</v>
          </cell>
          <cell r="B2735">
            <v>100062</v>
          </cell>
        </row>
        <row r="2736">
          <cell r="A2736" t="str">
            <v>KENNETH WONG</v>
          </cell>
          <cell r="B2736">
            <v>101898</v>
          </cell>
        </row>
        <row r="2737">
          <cell r="A2737" t="str">
            <v>WORLD TRADE CENTER SCHIPH</v>
          </cell>
          <cell r="B2737">
            <v>101112</v>
          </cell>
        </row>
        <row r="2738">
          <cell r="A2738" t="str">
            <v>SHANGHAI WOR-BIZ TRADING</v>
          </cell>
          <cell r="B2738">
            <v>101308</v>
          </cell>
        </row>
        <row r="2739">
          <cell r="A2739" t="str">
            <v>WORLDPACK TRADING BV</v>
          </cell>
          <cell r="B2739">
            <v>101105</v>
          </cell>
        </row>
        <row r="2740">
          <cell r="A2740" t="str">
            <v>WORLDPACK TRADING BV</v>
          </cell>
          <cell r="B2740">
            <v>101105</v>
          </cell>
        </row>
        <row r="2741">
          <cell r="A2741" t="str">
            <v>WORLDPACK TRADING BV</v>
          </cell>
          <cell r="B2741">
            <v>101105</v>
          </cell>
        </row>
        <row r="2742">
          <cell r="A2742" t="str">
            <v>WS TRADING BAC</v>
          </cell>
          <cell r="B2742">
            <v>100749</v>
          </cell>
        </row>
        <row r="2743">
          <cell r="A2743" t="str">
            <v>WS TRADING BAC</v>
          </cell>
          <cell r="B2743">
            <v>100749</v>
          </cell>
        </row>
        <row r="2744">
          <cell r="A2744" t="str">
            <v>WS TRADING</v>
          </cell>
          <cell r="B2744">
            <v>100262</v>
          </cell>
        </row>
        <row r="2745">
          <cell r="A2745" t="str">
            <v>WS TRADING</v>
          </cell>
          <cell r="B2745">
            <v>100262</v>
          </cell>
        </row>
        <row r="2746">
          <cell r="A2746" t="str">
            <v>WS TRADING</v>
          </cell>
          <cell r="B2746">
            <v>100262</v>
          </cell>
        </row>
        <row r="2747">
          <cell r="A2747" t="str">
            <v>WS TRADING</v>
          </cell>
          <cell r="B2747">
            <v>100262</v>
          </cell>
        </row>
        <row r="2748">
          <cell r="A2748" t="str">
            <v>WS TRADING</v>
          </cell>
          <cell r="B2748">
            <v>100262</v>
          </cell>
        </row>
        <row r="2749">
          <cell r="A2749" t="str">
            <v>WS TRADING</v>
          </cell>
          <cell r="B2749">
            <v>100262</v>
          </cell>
        </row>
        <row r="2750">
          <cell r="A2750" t="str">
            <v>WW METROPOOL B.V.</v>
          </cell>
          <cell r="B2750">
            <v>101902</v>
          </cell>
        </row>
        <row r="2751">
          <cell r="A2751" t="str">
            <v>WYTEC BV</v>
          </cell>
          <cell r="B2751">
            <v>100124</v>
          </cell>
        </row>
        <row r="2752">
          <cell r="A2752" t="str">
            <v>WYTEC BV</v>
          </cell>
          <cell r="B2752">
            <v>100124</v>
          </cell>
        </row>
        <row r="2753">
          <cell r="A2753" t="str">
            <v>WYTEC BV</v>
          </cell>
          <cell r="B2753">
            <v>100124</v>
          </cell>
        </row>
        <row r="2754">
          <cell r="A2754" t="str">
            <v>X-TREME N.V.</v>
          </cell>
          <cell r="B2754">
            <v>100140</v>
          </cell>
        </row>
        <row r="2755">
          <cell r="A2755" t="str">
            <v>X-TREME INFLATABLES BV</v>
          </cell>
          <cell r="B2755">
            <v>100097</v>
          </cell>
        </row>
        <row r="2756">
          <cell r="A2756" t="str">
            <v>X-TREME INFLATABLES BV</v>
          </cell>
          <cell r="B2756">
            <v>100097</v>
          </cell>
        </row>
        <row r="2757">
          <cell r="A2757" t="str">
            <v>X-TREME INFLATABLES BV</v>
          </cell>
          <cell r="B2757">
            <v>100097</v>
          </cell>
        </row>
        <row r="2758">
          <cell r="A2758" t="str">
            <v>XA DOCUMENT SOLUTIONS</v>
          </cell>
          <cell r="B2758">
            <v>100976</v>
          </cell>
        </row>
        <row r="2759">
          <cell r="A2759" t="str">
            <v>XEROX FINANCIAL SERVICES</v>
          </cell>
          <cell r="B2759">
            <v>100171</v>
          </cell>
        </row>
        <row r="2760">
          <cell r="A2760" t="str">
            <v>XEROX</v>
          </cell>
          <cell r="B2760">
            <v>100173</v>
          </cell>
        </row>
        <row r="2761">
          <cell r="A2761" t="str">
            <v>Xiamen Jianxin Import and Export LT</v>
          </cell>
          <cell r="B2761">
            <v>102191</v>
          </cell>
        </row>
        <row r="2762">
          <cell r="A2762" t="str">
            <v>XIAMEN MINGHO BROTHERS MF</v>
          </cell>
          <cell r="B2762">
            <v>101189</v>
          </cell>
        </row>
        <row r="2763">
          <cell r="A2763" t="str">
            <v>XINDAO B.V.</v>
          </cell>
          <cell r="B2763">
            <v>101331</v>
          </cell>
        </row>
        <row r="2764">
          <cell r="A2764" t="str">
            <v>XIN YUE TANG PLASTIC AND</v>
          </cell>
          <cell r="B2764">
            <v>101813</v>
          </cell>
        </row>
        <row r="2765">
          <cell r="A2765" t="str">
            <v>XITROOM ESCAPE GAME</v>
          </cell>
          <cell r="B2765">
            <v>101918</v>
          </cell>
        </row>
        <row r="2766">
          <cell r="A2766" t="str">
            <v>XL CONCEPT</v>
          </cell>
          <cell r="B2766">
            <v>101630</v>
          </cell>
        </row>
        <row r="2767">
          <cell r="A2767" t="str">
            <v>XL CONCEPT B.V.</v>
          </cell>
          <cell r="B2767">
            <v>100058</v>
          </cell>
        </row>
        <row r="2768">
          <cell r="A2768" t="str">
            <v>XL CONCEPT B.V.</v>
          </cell>
          <cell r="B2768">
            <v>100058</v>
          </cell>
        </row>
        <row r="2769">
          <cell r="A2769" t="str">
            <v>XL CONCEPT B.V.</v>
          </cell>
          <cell r="B2769">
            <v>100058</v>
          </cell>
        </row>
        <row r="2770">
          <cell r="A2770" t="str">
            <v>X-STYLES</v>
          </cell>
          <cell r="B2770">
            <v>100108</v>
          </cell>
        </row>
        <row r="2771">
          <cell r="A2771" t="str">
            <v>X-STYLES</v>
          </cell>
          <cell r="B2771">
            <v>100108</v>
          </cell>
        </row>
        <row r="2772">
          <cell r="A2772" t="str">
            <v>X-STYLES</v>
          </cell>
          <cell r="B2772">
            <v>100108</v>
          </cell>
        </row>
        <row r="2773">
          <cell r="A2773" t="str">
            <v>XXTRACT B.V.</v>
          </cell>
          <cell r="B2773">
            <v>101872</v>
          </cell>
        </row>
        <row r="2774">
          <cell r="A2774" t="str">
            <v>YANGJIANG YIJIA PLASTIC &amp;</v>
          </cell>
          <cell r="B2774">
            <v>101324</v>
          </cell>
        </row>
        <row r="2775">
          <cell r="A2775" t="str">
            <v>YANGZHOU HUINI I/E CORP.</v>
          </cell>
          <cell r="B2775">
            <v>101169</v>
          </cell>
        </row>
        <row r="2776">
          <cell r="A2776" t="str">
            <v>YANYAN INTERNATIONAL LIMI</v>
          </cell>
          <cell r="B2776">
            <v>101151</v>
          </cell>
        </row>
        <row r="2777">
          <cell r="A2777" t="str">
            <v>YER RECRUITMENT SOLUTIONS</v>
          </cell>
          <cell r="B2777">
            <v>101645</v>
          </cell>
        </row>
        <row r="2778">
          <cell r="A2778" t="str">
            <v>NINGBO YINZHOU HECHUANG I</v>
          </cell>
          <cell r="B2778">
            <v>101136</v>
          </cell>
        </row>
        <row r="2779">
          <cell r="A2779" t="str">
            <v>YOMANGO S.R.L.</v>
          </cell>
          <cell r="B2779">
            <v>100117</v>
          </cell>
        </row>
        <row r="2780">
          <cell r="A2780" t="str">
            <v>YOMANGO S.R.L.</v>
          </cell>
          <cell r="B2780">
            <v>100117</v>
          </cell>
        </row>
        <row r="2781">
          <cell r="A2781" t="str">
            <v>YOMANGO S.R.L.</v>
          </cell>
          <cell r="B2781">
            <v>100117</v>
          </cell>
        </row>
        <row r="2782">
          <cell r="A2782" t="str">
            <v>YOGA TREATS</v>
          </cell>
          <cell r="B2782">
            <v>101827</v>
          </cell>
        </row>
        <row r="2783">
          <cell r="A2783" t="str">
            <v>ZEE AND ZO</v>
          </cell>
          <cell r="B2783">
            <v>101358</v>
          </cell>
        </row>
        <row r="2784">
          <cell r="A2784" t="str">
            <v>LISETTE VAN ZELST</v>
          </cell>
          <cell r="B2784">
            <v>101709</v>
          </cell>
        </row>
        <row r="2785">
          <cell r="A2785" t="str">
            <v>ZEOS</v>
          </cell>
          <cell r="B2785">
            <v>102099</v>
          </cell>
        </row>
        <row r="2786">
          <cell r="A2786" t="str">
            <v>ZHANGZHOU HENGLI ELECT. C</v>
          </cell>
          <cell r="B2786">
            <v>101307</v>
          </cell>
        </row>
        <row r="2787">
          <cell r="A2787" t="str">
            <v>ZHEJIANG NEW CENTURY INT#</v>
          </cell>
          <cell r="B2787">
            <v>101436</v>
          </cell>
        </row>
        <row r="2788">
          <cell r="A2788" t="str">
            <v>ZHEJIANG ZHENGDA SHUMEIJI</v>
          </cell>
          <cell r="B2788">
            <v>101205</v>
          </cell>
        </row>
        <row r="2789">
          <cell r="A2789" t="str">
            <v>ZHEJIAN NEW CENTURY INT'L</v>
          </cell>
          <cell r="B2789">
            <v>101256</v>
          </cell>
        </row>
        <row r="2790">
          <cell r="A2790" t="str">
            <v>KONINKLIJKE ZILVERSTAD B.</v>
          </cell>
          <cell r="B2790">
            <v>100021</v>
          </cell>
        </row>
        <row r="2791">
          <cell r="A2791" t="str">
            <v>KONINKLIJKE ZILVERSTAD B.</v>
          </cell>
          <cell r="B2791">
            <v>100021</v>
          </cell>
        </row>
        <row r="2792">
          <cell r="A2792" t="str">
            <v>KONINKLIJKE ZILVERSTAD B.</v>
          </cell>
          <cell r="B2792">
            <v>100021</v>
          </cell>
        </row>
        <row r="2793">
          <cell r="A2793" t="str">
            <v>KONINKLIJKE ZILVERSTAD B.</v>
          </cell>
          <cell r="B2793">
            <v>100021</v>
          </cell>
        </row>
        <row r="2794">
          <cell r="A2794" t="str">
            <v>ZIEGLER NEDERLAND B.V.</v>
          </cell>
          <cell r="B2794">
            <v>100300</v>
          </cell>
        </row>
        <row r="2795">
          <cell r="A2795" t="str">
            <v>AMBER VAN ZIJL</v>
          </cell>
          <cell r="B2795">
            <v>101718</v>
          </cell>
        </row>
        <row r="2796">
          <cell r="A2796" t="str">
            <v>ZIPPO GMBH</v>
          </cell>
          <cell r="B2796">
            <v>100411</v>
          </cell>
        </row>
        <row r="2797">
          <cell r="A2797" t="str">
            <v>ZITZAKKENWINKEL.NL</v>
          </cell>
          <cell r="B2797">
            <v>101292</v>
          </cell>
        </row>
        <row r="2798">
          <cell r="A2798" t="str">
            <v>ZONAID KNITWEAR LTD</v>
          </cell>
          <cell r="B2798">
            <v>100929</v>
          </cell>
        </row>
        <row r="2799">
          <cell r="A2799" t="str">
            <v>ARCHTECTENBUREAU VAN ZON</v>
          </cell>
          <cell r="B2799">
            <v>100884</v>
          </cell>
        </row>
        <row r="2800">
          <cell r="A2800" t="str">
            <v>THUISZORGWINKELXL.NL</v>
          </cell>
          <cell r="B2800">
            <v>102034</v>
          </cell>
        </row>
        <row r="2801">
          <cell r="A2801" t="str">
            <v>ZWEYLOEVEN WERBEPRODUKTIO</v>
          </cell>
          <cell r="B2801">
            <v>100060</v>
          </cell>
        </row>
        <row r="2802">
          <cell r="A2802" t="str">
            <v>ZWEYLOEVEN WERBEPRODUKTIO</v>
          </cell>
          <cell r="B2802">
            <v>100060</v>
          </cell>
        </row>
        <row r="2803">
          <cell r="A2803" t="str">
            <v>ZWEYLOEVEN WERBEPRODUKTIO</v>
          </cell>
          <cell r="B2803">
            <v>100060</v>
          </cell>
        </row>
        <row r="2804">
          <cell r="A2804" t="str">
            <v>Kirin Europe GmbH</v>
          </cell>
          <cell r="B2804">
            <v>102100</v>
          </cell>
        </row>
        <row r="2805">
          <cell r="A2805" t="str">
            <v>LF CENTENNIAL PTE. LTD.</v>
          </cell>
          <cell r="B2805">
            <v>102492</v>
          </cell>
        </row>
        <row r="2806">
          <cell r="A2806" t="str">
            <v>United Brands Group BV</v>
          </cell>
          <cell r="B2806">
            <v>102269</v>
          </cell>
        </row>
        <row r="2807">
          <cell r="A2807" t="str">
            <v>LARIPLAST S.A.</v>
          </cell>
          <cell r="B2807">
            <v>102254</v>
          </cell>
        </row>
        <row r="2808">
          <cell r="A2808" t="str">
            <v>Horvat Production d.o.o.</v>
          </cell>
          <cell r="B2808">
            <v>102778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Ftcp_DvwwUSCJuZa_StAWDT5SN9e2IVKtXAMOrmTA9a548K7LsbWQrk6rEYt_B-T" itemId="01UXZFFJFVPJYBXF5NVZAJ5AFU4JMF222G">
      <xxl21:absoluteUrl r:id="rId2"/>
    </xxl21:alternateUrls>
    <sheetNames>
      <sheetName val="sold to"/>
    </sheetNames>
    <sheetDataSet>
      <sheetData sheetId="0">
        <row r="1">
          <cell r="A1" t="str">
            <v>Sold-to</v>
          </cell>
          <cell r="B1" t="str">
            <v>Country</v>
          </cell>
          <cell r="C1" t="str">
            <v>Sold to</v>
          </cell>
          <cell r="D1" t="str">
            <v>Street</v>
          </cell>
          <cell r="E1" t="str">
            <v>Postal code</v>
          </cell>
          <cell r="F1" t="str">
            <v>City</v>
          </cell>
          <cell r="G1" t="str">
            <v>Country code</v>
          </cell>
          <cell r="H1" t="str">
            <v>Country</v>
          </cell>
          <cell r="I1" t="str">
            <v>Region</v>
          </cell>
          <cell r="J1" t="str">
            <v>Region 2019</v>
          </cell>
          <cell r="K1" t="str">
            <v>Contactperson</v>
          </cell>
          <cell r="L1" t="str">
            <v>email</v>
          </cell>
          <cell r="M1" t="str">
            <v>CS</v>
          </cell>
        </row>
        <row r="2">
          <cell r="A2">
            <v>3090717</v>
          </cell>
          <cell r="B2" t="str">
            <v>Algeria</v>
          </cell>
          <cell r="C2" t="str">
            <v>IBECOR (TAN)</v>
          </cell>
          <cell r="D2" t="str">
            <v>Terhulpsesteenweg bus 4 177</v>
          </cell>
          <cell r="E2">
            <v>1170</v>
          </cell>
          <cell r="F2" t="str">
            <v>BRUSSEL</v>
          </cell>
          <cell r="G2" t="str">
            <v>Brussels</v>
          </cell>
          <cell r="H2" t="str">
            <v>Algeria</v>
          </cell>
          <cell r="I2" t="str">
            <v>AMEE</v>
          </cell>
          <cell r="J2" t="str">
            <v>Africa &amp; Middle East</v>
          </cell>
          <cell r="K2" t="str">
            <v>Gael Drien</v>
          </cell>
          <cell r="L2" t="str">
            <v>Gael.Drien@heineken.com</v>
          </cell>
          <cell r="M2" t="str">
            <v>Heineken Africa &amp; Middle East</v>
          </cell>
        </row>
        <row r="3">
          <cell r="A3">
            <v>3090718</v>
          </cell>
          <cell r="B3" t="str">
            <v>Algeria</v>
          </cell>
          <cell r="C3" t="str">
            <v>TANGO</v>
          </cell>
          <cell r="D3" t="str">
            <v>zone industrielle de Rouiba route nationale 5</v>
          </cell>
          <cell r="E3">
            <v>16012</v>
          </cell>
          <cell r="F3" t="str">
            <v>Algers</v>
          </cell>
          <cell r="G3" t="str">
            <v>DZ</v>
          </cell>
          <cell r="H3" t="str">
            <v>Algeria</v>
          </cell>
          <cell r="I3" t="str">
            <v>AMEE</v>
          </cell>
          <cell r="J3" t="str">
            <v>Africa &amp; Middle East</v>
          </cell>
          <cell r="K3" t="str">
            <v>Marianne Griffith (Ibecor)</v>
          </cell>
          <cell r="L3" t="str">
            <v>marianne.griffith@heineken.com</v>
          </cell>
          <cell r="M3" t="str">
            <v>Heineken Africa &amp; Middle East</v>
          </cell>
        </row>
        <row r="4">
          <cell r="A4">
            <v>3010981</v>
          </cell>
          <cell r="B4" t="str">
            <v>Curacao</v>
          </cell>
          <cell r="C4" t="str">
            <v>Heineken Curacao NV</v>
          </cell>
          <cell r="D4" t="str">
            <v>Magrietlaan</v>
          </cell>
          <cell r="F4" t="str">
            <v>Willemstad</v>
          </cell>
          <cell r="G4" t="str">
            <v>CY</v>
          </cell>
          <cell r="H4" t="str">
            <v>Curacao</v>
          </cell>
          <cell r="I4" t="str">
            <v>AMERICAS</v>
          </cell>
          <cell r="J4" t="str">
            <v>Americas</v>
          </cell>
          <cell r="K4" t="str">
            <v>Laura Narvaez</v>
          </cell>
          <cell r="L4" t="str">
            <v>laura@distribier.com</v>
          </cell>
          <cell r="M4" t="str">
            <v>Heineken Americas</v>
          </cell>
        </row>
        <row r="5">
          <cell r="A5">
            <v>3010982</v>
          </cell>
          <cell r="B5" t="str">
            <v>Ecuador</v>
          </cell>
          <cell r="C5" t="str">
            <v>Almacenes Juan Eljuri Cia. Ltda.</v>
          </cell>
          <cell r="D5" t="str">
            <v>PO BOX 01.01.0890</v>
          </cell>
          <cell r="F5" t="str">
            <v>Cuenca</v>
          </cell>
          <cell r="G5" t="str">
            <v>EC</v>
          </cell>
          <cell r="H5" t="str">
            <v>Ecuador</v>
          </cell>
          <cell r="I5" t="str">
            <v>AMERICAS</v>
          </cell>
          <cell r="J5" t="str">
            <v>Americas</v>
          </cell>
          <cell r="K5" t="str">
            <v xml:space="preserve">Fernanda Calle Moscoso </v>
          </cell>
          <cell r="L5" t="str">
            <v>fcalle@eljuric.com</v>
          </cell>
          <cell r="M5" t="str">
            <v>Heineken Americas</v>
          </cell>
        </row>
        <row r="6">
          <cell r="A6">
            <v>3011008</v>
          </cell>
          <cell r="B6" t="str">
            <v>Georgia</v>
          </cell>
          <cell r="C6" t="str">
            <v>Teliani Trading Ltd.</v>
          </cell>
          <cell r="D6" t="str">
            <v>2 Marshal Gelovani ave.</v>
          </cell>
          <cell r="E6">
            <v>159</v>
          </cell>
          <cell r="F6" t="str">
            <v>Tbilisi</v>
          </cell>
          <cell r="G6" t="str">
            <v>GE</v>
          </cell>
          <cell r="H6" t="str">
            <v>Georgia</v>
          </cell>
          <cell r="I6" t="str">
            <v>Europe</v>
          </cell>
          <cell r="J6" t="str">
            <v>Africa &amp; Middle East</v>
          </cell>
          <cell r="K6" t="str">
            <v>Ilse van de Veen</v>
          </cell>
          <cell r="L6" t="str">
            <v xml:space="preserve">ilse.vanderveen@heineken.com </v>
          </cell>
          <cell r="M6" t="str">
            <v>Heineken Africa &amp; Middle East</v>
          </cell>
        </row>
        <row r="7">
          <cell r="A7">
            <v>3016049</v>
          </cell>
          <cell r="B7" t="str">
            <v>Albania</v>
          </cell>
          <cell r="C7" t="str">
            <v>Agna Group</v>
          </cell>
          <cell r="D7" t="str">
            <v>Prane Casa Italia</v>
          </cell>
          <cell r="E7">
            <v>1001</v>
          </cell>
          <cell r="F7" t="str">
            <v>Tirana</v>
          </cell>
          <cell r="G7" t="str">
            <v>AL</v>
          </cell>
          <cell r="H7" t="str">
            <v>Albania</v>
          </cell>
          <cell r="I7" t="str">
            <v>Europe</v>
          </cell>
          <cell r="J7" t="str">
            <v>Europe</v>
          </cell>
          <cell r="K7" t="str">
            <v>Alex Morris</v>
          </cell>
          <cell r="L7" t="str">
            <v>alex.morris@heineken.com</v>
          </cell>
          <cell r="M7" t="str">
            <v>Heineken Europe</v>
          </cell>
        </row>
        <row r="8">
          <cell r="A8">
            <v>3016075</v>
          </cell>
          <cell r="B8" t="str">
            <v>Angola</v>
          </cell>
          <cell r="C8" t="str">
            <v>Catieshey - Comercio Geral LDA.</v>
          </cell>
          <cell r="D8" t="str">
            <v>Avenida Gov.Soares Carneiro</v>
          </cell>
          <cell r="E8" t="str">
            <v>Rua de Mocivo</v>
          </cell>
          <cell r="F8" t="str">
            <v>Municipio do Saurimo</v>
          </cell>
          <cell r="G8" t="str">
            <v>AO</v>
          </cell>
          <cell r="H8" t="str">
            <v>Angola</v>
          </cell>
          <cell r="I8" t="str">
            <v>AMEE</v>
          </cell>
          <cell r="J8" t="str">
            <v>Africa &amp; Middle East</v>
          </cell>
          <cell r="K8" t="str">
            <v>Ruben Tomson</v>
          </cell>
          <cell r="L8" t="str">
            <v>ruben.tomson@heineken.com</v>
          </cell>
          <cell r="M8" t="str">
            <v>Heineken Africa &amp; Middle East</v>
          </cell>
        </row>
        <row r="9">
          <cell r="A9">
            <v>3015717</v>
          </cell>
          <cell r="B9" t="str">
            <v>Armenia</v>
          </cell>
          <cell r="C9" t="str">
            <v>Sargis Karolina LLC</v>
          </cell>
          <cell r="D9" t="str">
            <v>Arabkir street house 29</v>
          </cell>
          <cell r="E9">
            <v>375037</v>
          </cell>
          <cell r="F9" t="str">
            <v>Yerevan</v>
          </cell>
          <cell r="G9" t="str">
            <v>AM</v>
          </cell>
          <cell r="H9" t="str">
            <v>Armenia</v>
          </cell>
          <cell r="I9" t="str">
            <v>Europe</v>
          </cell>
          <cell r="J9" t="str">
            <v>Africa &amp; Middle East</v>
          </cell>
          <cell r="K9" t="str">
            <v>Laurens van de Werfhorst</v>
          </cell>
          <cell r="L9" t="str">
            <v>Laurens.vandewerfhorst@heineken.com</v>
          </cell>
          <cell r="M9" t="str">
            <v>Heineken Africa &amp; Middle East</v>
          </cell>
        </row>
        <row r="10">
          <cell r="A10">
            <v>3011157</v>
          </cell>
          <cell r="B10" t="str">
            <v>Taiwan</v>
          </cell>
          <cell r="C10" t="str">
            <v>Heineken Brouwerijen B.V.</v>
          </cell>
          <cell r="D10" t="str">
            <v>23F.,No.458,Sec.4,Hsin-Yi Rd., Hsin-Yi District</v>
          </cell>
          <cell r="E10">
            <v>110</v>
          </cell>
          <cell r="F10" t="str">
            <v>Hsin-Yi District</v>
          </cell>
          <cell r="G10" t="str">
            <v>TW</v>
          </cell>
          <cell r="H10" t="str">
            <v>Taiwan</v>
          </cell>
          <cell r="I10" t="str">
            <v>ASIA Pacific</v>
          </cell>
          <cell r="J10" t="str">
            <v>Asia Pacific</v>
          </cell>
          <cell r="K10" t="str">
            <v>Chi Chen</v>
          </cell>
          <cell r="L10" t="str">
            <v xml:space="preserve">chih.chen@heineken.com </v>
          </cell>
          <cell r="M10" t="str">
            <v>Heineken Asia Pacific</v>
          </cell>
        </row>
        <row r="11">
          <cell r="A11">
            <v>3011157</v>
          </cell>
          <cell r="B11" t="str">
            <v>Taiwan</v>
          </cell>
          <cell r="C11" t="str">
            <v>Heineken Brouwerijen B.V.</v>
          </cell>
          <cell r="D11" t="str">
            <v>23F.,No.458,Sec.4,Hsin-Yi Rd., Hsin-Yi District</v>
          </cell>
          <cell r="E11">
            <v>110</v>
          </cell>
          <cell r="F11" t="str">
            <v>Hsin-Yi District</v>
          </cell>
          <cell r="G11" t="str">
            <v>TW</v>
          </cell>
          <cell r="H11" t="str">
            <v>Taiwan</v>
          </cell>
          <cell r="I11" t="str">
            <v>ASIA Pacific</v>
          </cell>
          <cell r="J11" t="str">
            <v>Asia Pacific</v>
          </cell>
          <cell r="K11" t="str">
            <v>KJ Lin</v>
          </cell>
          <cell r="L11" t="str">
            <v>KJ.Lin@heineken.com</v>
          </cell>
          <cell r="M11" t="str">
            <v>Heineken Asia Pacific</v>
          </cell>
        </row>
        <row r="12">
          <cell r="A12">
            <v>3015993</v>
          </cell>
          <cell r="B12" t="str">
            <v>Azerbaijan</v>
          </cell>
          <cell r="C12" t="str">
            <v>Farah-M</v>
          </cell>
          <cell r="D12" t="str">
            <v>Babek ave, A.Navai</v>
          </cell>
          <cell r="E12">
            <v>1029</v>
          </cell>
          <cell r="F12" t="str">
            <v>Baku</v>
          </cell>
          <cell r="G12" t="str">
            <v>AZ</v>
          </cell>
          <cell r="H12" t="str">
            <v>Azerbaijan</v>
          </cell>
          <cell r="I12" t="str">
            <v>Europe</v>
          </cell>
          <cell r="J12" t="str">
            <v>Africa &amp; Middle East</v>
          </cell>
          <cell r="K12" t="str">
            <v>Laurens van de Werfhorst</v>
          </cell>
          <cell r="L12" t="str">
            <v>Laurens.vandewerfhorst@heineken.com</v>
          </cell>
          <cell r="M12" t="str">
            <v>Heineken Africa &amp; Middle East</v>
          </cell>
        </row>
        <row r="13">
          <cell r="A13">
            <v>3011161</v>
          </cell>
          <cell r="B13" t="str">
            <v>Japan</v>
          </cell>
          <cell r="C13" t="str">
            <v>Heineken Kirin K.K. Toshifumi Masud</v>
          </cell>
          <cell r="D13" t="str">
            <v>Kokaido Bldg., 4-2-45, Roppongi, Minato-ku</v>
          </cell>
          <cell r="E13" t="str">
            <v>106-0032</v>
          </cell>
          <cell r="F13" t="str">
            <v>Tokyo</v>
          </cell>
          <cell r="G13" t="str">
            <v>JP</v>
          </cell>
          <cell r="H13" t="str">
            <v>Japan</v>
          </cell>
          <cell r="I13" t="str">
            <v>ASIA Pacific</v>
          </cell>
          <cell r="J13" t="str">
            <v>Asia Pacific</v>
          </cell>
          <cell r="K13" t="str">
            <v>Hitoshi Oya</v>
          </cell>
          <cell r="L13" t="str">
            <v xml:space="preserve">Hitoshi.Oya@heineken.com </v>
          </cell>
          <cell r="M13" t="str">
            <v>Heineken Asia Pacific</v>
          </cell>
        </row>
        <row r="14">
          <cell r="A14">
            <v>3011161</v>
          </cell>
          <cell r="B14" t="str">
            <v>Japan</v>
          </cell>
          <cell r="C14" t="str">
            <v>Heineken Kirin K.K. Toshifumi Masud</v>
          </cell>
          <cell r="D14" t="str">
            <v>Kokaido Bldg., 4-2-45, Roppongi, Minato-ku</v>
          </cell>
          <cell r="E14" t="str">
            <v>106-0032</v>
          </cell>
          <cell r="F14" t="str">
            <v>Tokyo</v>
          </cell>
          <cell r="G14" t="str">
            <v>JP</v>
          </cell>
          <cell r="H14" t="str">
            <v>Japan</v>
          </cell>
          <cell r="I14" t="str">
            <v>ASIA Pacific</v>
          </cell>
          <cell r="J14" t="str">
            <v>Asia Pacific</v>
          </cell>
          <cell r="K14" t="str">
            <v>Reiko Morimoto</v>
          </cell>
          <cell r="L14" t="str">
            <v>Reiko.Morimoto@heineken.com</v>
          </cell>
          <cell r="M14" t="str">
            <v>Heineken Asia Pacific</v>
          </cell>
        </row>
        <row r="15">
          <cell r="A15">
            <v>3011229</v>
          </cell>
          <cell r="B15" t="str">
            <v>Martinique</v>
          </cell>
          <cell r="C15" t="str">
            <v>Brasserie Lorraine S.A.</v>
          </cell>
          <cell r="D15" t="str">
            <v>Heineken FWI - 6, Lotissement Manhity, French West Indies</v>
          </cell>
          <cell r="E15">
            <v>97232</v>
          </cell>
          <cell r="F15" t="str">
            <v>Lamentin</v>
          </cell>
          <cell r="G15" t="str">
            <v>MQ</v>
          </cell>
          <cell r="H15" t="str">
            <v>Martinique</v>
          </cell>
          <cell r="I15" t="str">
            <v>AMERICAS</v>
          </cell>
          <cell r="J15" t="str">
            <v>Americas</v>
          </cell>
          <cell r="K15" t="str">
            <v>Céline Ho-Can-Sung</v>
          </cell>
          <cell r="L15" t="str">
            <v>celine.hocansung@heineken.com</v>
          </cell>
          <cell r="M15" t="str">
            <v>Heineken Americas</v>
          </cell>
        </row>
        <row r="16">
          <cell r="A16">
            <v>3011245</v>
          </cell>
          <cell r="B16" t="str">
            <v>Guadelope</v>
          </cell>
          <cell r="C16" t="str">
            <v>SODIPA - Heineken FWI</v>
          </cell>
          <cell r="D16"/>
          <cell r="E16" t="str">
            <v>97122</v>
          </cell>
          <cell r="F16" t="str">
            <v>Baie Mahaut</v>
          </cell>
          <cell r="G16" t="str">
            <v>GP</v>
          </cell>
          <cell r="H16" t="str">
            <v>Guadeloupe</v>
          </cell>
          <cell r="I16" t="str">
            <v>AMERICAS</v>
          </cell>
          <cell r="J16" t="str">
            <v>Americas</v>
          </cell>
          <cell r="K16" t="str">
            <v>Laetitia Guezennec</v>
          </cell>
          <cell r="L16" t="str">
            <v>laetitia.guezennec@heineken.com</v>
          </cell>
          <cell r="M16" t="str">
            <v>Heineken Americas</v>
          </cell>
        </row>
        <row r="17">
          <cell r="A17">
            <v>3016149</v>
          </cell>
          <cell r="B17" t="str">
            <v>Azerbaijan</v>
          </cell>
          <cell r="C17" t="str">
            <v>Avrora</v>
          </cell>
          <cell r="G17" t="str">
            <v>AZ</v>
          </cell>
          <cell r="H17" t="str">
            <v>Azerbaijan</v>
          </cell>
          <cell r="I17" t="str">
            <v>Europe</v>
          </cell>
          <cell r="J17" t="str">
            <v>Africa &amp; Middle East</v>
          </cell>
          <cell r="K17" t="str">
            <v>Laurens van de Werfhorst</v>
          </cell>
          <cell r="L17" t="str">
            <v>Laurens.vandewerfhorst@heineken.com</v>
          </cell>
          <cell r="M17" t="str">
            <v>Heineken Africa &amp; Middle East</v>
          </cell>
        </row>
        <row r="18">
          <cell r="A18">
            <v>3090287</v>
          </cell>
          <cell r="B18" t="str">
            <v>Austria</v>
          </cell>
          <cell r="C18" t="str">
            <v>Brau Union Österreich AG</v>
          </cell>
          <cell r="D18" t="str">
            <v>Poschacherstr. 35</v>
          </cell>
          <cell r="E18">
            <v>4020</v>
          </cell>
          <cell r="F18" t="str">
            <v>Linz</v>
          </cell>
          <cell r="G18" t="str">
            <v>AT</v>
          </cell>
          <cell r="H18" t="str">
            <v>Austria</v>
          </cell>
          <cell r="I18" t="str">
            <v>Europe</v>
          </cell>
          <cell r="J18" t="str">
            <v>Europe</v>
          </cell>
          <cell r="K18" t="str">
            <v>Sandra Schwarzbauer</v>
          </cell>
          <cell r="L18" t="str">
            <v>s.schwarzbauer@brauunion.com</v>
          </cell>
          <cell r="M18" t="str">
            <v>Heineken Europe</v>
          </cell>
        </row>
        <row r="19">
          <cell r="A19">
            <v>3011417</v>
          </cell>
          <cell r="B19" t="str">
            <v>Bahrain</v>
          </cell>
          <cell r="C19" t="str">
            <v>BMMI</v>
          </cell>
          <cell r="G19" t="str">
            <v>BH</v>
          </cell>
          <cell r="H19" t="str">
            <v>Bahrain</v>
          </cell>
          <cell r="I19" t="str">
            <v>AMEE</v>
          </cell>
          <cell r="J19" t="str">
            <v>Africa &amp; Middle East</v>
          </cell>
          <cell r="K19" t="str">
            <v xml:space="preserve">Sameer Chlolakkundil </v>
          </cell>
          <cell r="L19" t="str">
            <v>Sameer.C@sirocco.ae</v>
          </cell>
          <cell r="M19" t="str">
            <v>Heineken Africa &amp; Middle East</v>
          </cell>
        </row>
        <row r="20">
          <cell r="A20">
            <v>3090263</v>
          </cell>
          <cell r="B20" t="str">
            <v>Belgium</v>
          </cell>
          <cell r="C20" t="str">
            <v>Ibecor N.V.</v>
          </cell>
          <cell r="D20" t="str">
            <v>Terhulpsesteenweg bus 4 177</v>
          </cell>
          <cell r="E20">
            <v>1170</v>
          </cell>
          <cell r="F20" t="str">
            <v>Brussel</v>
          </cell>
          <cell r="G20" t="str">
            <v>BE</v>
          </cell>
          <cell r="H20" t="str">
            <v>Belgium</v>
          </cell>
          <cell r="I20" t="str">
            <v>AMEE</v>
          </cell>
          <cell r="J20" t="str">
            <v>Africa &amp; Middle East</v>
          </cell>
          <cell r="K20" t="str">
            <v>Marianne Griffith (Ibecor)</v>
          </cell>
          <cell r="L20" t="str">
            <v>marianne.griffith@heineken.com</v>
          </cell>
          <cell r="M20" t="str">
            <v>Heineken Africa &amp; Middle East</v>
          </cell>
        </row>
        <row r="21">
          <cell r="A21">
            <v>3090263</v>
          </cell>
          <cell r="B21" t="str">
            <v>Belgium</v>
          </cell>
          <cell r="C21" t="str">
            <v>Ibecor N.V.</v>
          </cell>
          <cell r="D21" t="str">
            <v>Terhulpsesteenweg bus 4 177</v>
          </cell>
          <cell r="E21">
            <v>1170</v>
          </cell>
          <cell r="F21" t="str">
            <v>BRUSSEL</v>
          </cell>
          <cell r="G21" t="str">
            <v>BRUSSEL</v>
          </cell>
          <cell r="H21" t="str">
            <v>Belgium</v>
          </cell>
          <cell r="I21" t="str">
            <v>AMEE</v>
          </cell>
          <cell r="J21" t="str">
            <v>Africa &amp; Middle East</v>
          </cell>
          <cell r="K21" t="str">
            <v>Marianne Griffith (Ibecor)</v>
          </cell>
          <cell r="L21" t="str">
            <v>marianne.griffith@heineken.com</v>
          </cell>
          <cell r="M21" t="str">
            <v>Heineken Africa &amp; Middle East</v>
          </cell>
        </row>
        <row r="22">
          <cell r="A22">
            <v>3010949</v>
          </cell>
          <cell r="B22" t="str">
            <v>Benin</v>
          </cell>
          <cell r="C22" t="str">
            <v>Ashasonu Benin SARL</v>
          </cell>
          <cell r="D22" t="str">
            <v>Carre no.122 Avenue Delorme</v>
          </cell>
          <cell r="E22">
            <v>3509</v>
          </cell>
          <cell r="F22" t="str">
            <v>Cotonou</v>
          </cell>
          <cell r="G22" t="str">
            <v>BJ</v>
          </cell>
          <cell r="H22" t="str">
            <v>Benin</v>
          </cell>
          <cell r="I22" t="str">
            <v>AMEE</v>
          </cell>
          <cell r="J22" t="str">
            <v>Africa &amp; Middle East</v>
          </cell>
          <cell r="K22" t="str">
            <v>Yvonne Salvino</v>
          </cell>
          <cell r="L22" t="str">
            <v>Yvonne.salvino@heineken.com</v>
          </cell>
          <cell r="M22" t="str">
            <v>Heineken Africa &amp; Middle East</v>
          </cell>
        </row>
        <row r="23">
          <cell r="A23">
            <v>3011595</v>
          </cell>
          <cell r="B23" t="str">
            <v>Belgium</v>
          </cell>
          <cell r="C23" t="str">
            <v>Jet Import NV</v>
          </cell>
          <cell r="D23" t="str">
            <v>Rekkemstraat 58</v>
          </cell>
          <cell r="E23">
            <v>8930</v>
          </cell>
          <cell r="F23" t="str">
            <v>Lauwe</v>
          </cell>
          <cell r="G23" t="str">
            <v>BE</v>
          </cell>
          <cell r="H23" t="str">
            <v>Belgium</v>
          </cell>
          <cell r="I23" t="str">
            <v>Europe</v>
          </cell>
          <cell r="J23" t="str">
            <v>Europe</v>
          </cell>
          <cell r="K23" t="str">
            <v>Louise Gesquiere</v>
          </cell>
          <cell r="L23" t="str">
            <v>louise.gesquiere@jetimport.be</v>
          </cell>
          <cell r="M23" t="str">
            <v>Heineken Europe</v>
          </cell>
        </row>
        <row r="24">
          <cell r="A24">
            <v>3011355</v>
          </cell>
          <cell r="B24" t="str">
            <v>Hong Kong</v>
          </cell>
          <cell r="C24" t="str">
            <v>Heineken Hong Kong Ltd</v>
          </cell>
          <cell r="D24" t="str">
            <v>19/F South, Cornwall House, Taikoo Place, 979 King's Road</v>
          </cell>
          <cell r="F24" t="str">
            <v>Taikoo Place, Quarry Bay</v>
          </cell>
          <cell r="G24" t="str">
            <v>HK</v>
          </cell>
          <cell r="H24" t="str">
            <v>Hong Kong</v>
          </cell>
          <cell r="I24" t="str">
            <v>ASIA Pacific</v>
          </cell>
          <cell r="J24" t="str">
            <v>Asia Pacific</v>
          </cell>
          <cell r="K24" t="str">
            <v>Eunjung OH</v>
          </cell>
          <cell r="L24" t="str">
            <v>eunjung.oh@heineken.com</v>
          </cell>
          <cell r="M24" t="str">
            <v>Heineken Asia Pacific</v>
          </cell>
        </row>
        <row r="25">
          <cell r="A25">
            <v>3014233</v>
          </cell>
          <cell r="B25" t="str">
            <v>Burkina Faso</v>
          </cell>
          <cell r="C25" t="str">
            <v>Vasco Burkina</v>
          </cell>
          <cell r="D25"/>
          <cell r="E25">
            <v>5156</v>
          </cell>
          <cell r="F25" t="str">
            <v>Ouagadougou</v>
          </cell>
          <cell r="G25" t="str">
            <v>BF</v>
          </cell>
          <cell r="H25" t="str">
            <v>Burkina Faso</v>
          </cell>
          <cell r="I25" t="str">
            <v>AMEE</v>
          </cell>
          <cell r="J25" t="str">
            <v>Africa &amp; Middle East</v>
          </cell>
          <cell r="K25" t="str">
            <v>Yvonne Salvino</v>
          </cell>
          <cell r="L25" t="str">
            <v>Yvonne.salvino@heineken.com</v>
          </cell>
          <cell r="M25" t="str">
            <v>Heineken Africa &amp; Middle East</v>
          </cell>
        </row>
        <row r="26">
          <cell r="A26">
            <v>3011764</v>
          </cell>
          <cell r="B26" t="str">
            <v>Burundi</v>
          </cell>
          <cell r="C26" t="str">
            <v>Brarudi S.A.R.L.</v>
          </cell>
          <cell r="D26"/>
          <cell r="F26" t="str">
            <v>Bujumbura</v>
          </cell>
          <cell r="G26" t="str">
            <v>BI</v>
          </cell>
          <cell r="H26" t="str">
            <v>Burundi</v>
          </cell>
          <cell r="I26" t="str">
            <v>AMEE</v>
          </cell>
          <cell r="J26" t="str">
            <v>Africa &amp; Middle East</v>
          </cell>
          <cell r="K26" t="str">
            <v>Marie Derzelle</v>
          </cell>
          <cell r="L26" t="str">
            <v>marie.derzelle@heineken.com</v>
          </cell>
          <cell r="M26" t="str">
            <v>Heineken Africa &amp; Middle East</v>
          </cell>
        </row>
        <row r="27">
          <cell r="A27">
            <v>3090649</v>
          </cell>
          <cell r="B27" t="str">
            <v>Burundi</v>
          </cell>
          <cell r="C27" t="str">
            <v>Ibecor N.V. (BUJA)</v>
          </cell>
          <cell r="D27" t="str">
            <v>Terhulpsesteenweg bus 4 177</v>
          </cell>
          <cell r="E27">
            <v>1170</v>
          </cell>
          <cell r="F27" t="str">
            <v>BRUSSEL</v>
          </cell>
          <cell r="G27" t="str">
            <v>BRUSSEL</v>
          </cell>
          <cell r="H27" t="str">
            <v>Burundi</v>
          </cell>
          <cell r="I27" t="str">
            <v>AMEE</v>
          </cell>
          <cell r="J27" t="str">
            <v>Africa &amp; Middle East</v>
          </cell>
          <cell r="K27" t="str">
            <v>Marianne Griffith (Ibecor)</v>
          </cell>
          <cell r="L27" t="str">
            <v>marianne.griffith@heineken.com</v>
          </cell>
          <cell r="M27" t="str">
            <v>Heineken Africa &amp; Middle East</v>
          </cell>
        </row>
        <row r="28">
          <cell r="A28">
            <v>3090643</v>
          </cell>
          <cell r="B28" t="str">
            <v>Cameroon</v>
          </cell>
          <cell r="C28" t="str">
            <v>Societe Anonyme des Brasseries du Camero</v>
          </cell>
          <cell r="D28" t="str">
            <v>Rue Prince Bell</v>
          </cell>
          <cell r="E28">
            <v>77</v>
          </cell>
          <cell r="F28" t="str">
            <v>Douala</v>
          </cell>
          <cell r="G28" t="str">
            <v>CM</v>
          </cell>
          <cell r="H28" t="str">
            <v>Cameroon</v>
          </cell>
          <cell r="I28" t="str">
            <v>AMEE</v>
          </cell>
          <cell r="J28" t="str">
            <v>Africa &amp; Middle East</v>
          </cell>
          <cell r="K28" t="str">
            <v>Celestin Mbahizimana</v>
          </cell>
          <cell r="L28" t="str">
            <v>celestin.mbahizimana@heineken.com</v>
          </cell>
          <cell r="M28" t="str">
            <v>Heineken Africa &amp; Middle East</v>
          </cell>
        </row>
        <row r="29">
          <cell r="A29">
            <v>3016120</v>
          </cell>
          <cell r="B29" t="str">
            <v>Gambia</v>
          </cell>
          <cell r="C29" t="str">
            <v>AOR Trading NV</v>
          </cell>
          <cell r="D29" t="str">
            <v>Rostockweg 21</v>
          </cell>
          <cell r="E29">
            <v>2030</v>
          </cell>
          <cell r="F29" t="str">
            <v>Antwerp</v>
          </cell>
          <cell r="G29" t="str">
            <v>BE</v>
          </cell>
          <cell r="H29" t="str">
            <v>Cape Verde</v>
          </cell>
          <cell r="I29" t="str">
            <v>AMEE</v>
          </cell>
          <cell r="J29" t="str">
            <v>Africa &amp; Middle East</v>
          </cell>
          <cell r="K29" t="str">
            <v>Fleur Dijkstra (CBO)</v>
          </cell>
          <cell r="L29" t="str">
            <v>fleur.dijkstra@heineken.com</v>
          </cell>
          <cell r="M29" t="str">
            <v>Heineken Africa &amp; Middle East</v>
          </cell>
        </row>
        <row r="30">
          <cell r="A30">
            <v>3011414</v>
          </cell>
          <cell r="B30" t="str">
            <v>French Polynes.</v>
          </cell>
          <cell r="C30" t="str">
            <v>Kim Fa &amp; Co.</v>
          </cell>
          <cell r="D30" t="str">
            <v>ZI de Fare Ute, BP 196 - 89 713 Papeete</v>
          </cell>
          <cell r="F30" t="str">
            <v>Tahiti</v>
          </cell>
          <cell r="G30" t="str">
            <v>PF</v>
          </cell>
          <cell r="H30" t="str">
            <v>French Polynes.</v>
          </cell>
          <cell r="I30" t="str">
            <v>ASIA Pacific</v>
          </cell>
          <cell r="J30" t="str">
            <v>Asia Pacific</v>
          </cell>
          <cell r="K30" t="str">
            <v>Loana LAU</v>
          </cell>
          <cell r="L30" t="str">
            <v>l.lau@kimfa-tahiti.com</v>
          </cell>
          <cell r="M30" t="str">
            <v>Heineken Asia Pacific</v>
          </cell>
        </row>
        <row r="31">
          <cell r="A31">
            <v>3016087</v>
          </cell>
          <cell r="B31" t="str">
            <v>Chad</v>
          </cell>
          <cell r="C31" t="str">
            <v>Nam-As International</v>
          </cell>
          <cell r="D31" t="str">
            <v>Quartier ardepdjoumal</v>
          </cell>
          <cell r="E31">
            <v>0</v>
          </cell>
          <cell r="F31" t="str">
            <v>Ndjamena</v>
          </cell>
          <cell r="G31" t="str">
            <v>TD</v>
          </cell>
          <cell r="H31" t="str">
            <v>Chad</v>
          </cell>
          <cell r="I31" t="str">
            <v>AMEE</v>
          </cell>
          <cell r="J31" t="str">
            <v>Africa &amp; Middle East</v>
          </cell>
          <cell r="K31" t="str">
            <v>Laurens van de Werfhorst</v>
          </cell>
          <cell r="L31" t="str">
            <v>Laurens.vandewerfhorst@heineken.com</v>
          </cell>
          <cell r="M31" t="str">
            <v>Heineken Africa &amp; Middle East</v>
          </cell>
        </row>
        <row r="32">
          <cell r="A32">
            <v>3011430</v>
          </cell>
          <cell r="B32" t="str">
            <v>Guam</v>
          </cell>
          <cell r="C32" t="str">
            <v xml:space="preserve">Island Wines &amp; Spirits </v>
          </cell>
          <cell r="D32" t="str">
            <v>600 Bello Street, Suite 110</v>
          </cell>
          <cell r="E32" t="str">
            <v>96913 GU</v>
          </cell>
          <cell r="F32" t="str">
            <v>Barrigada</v>
          </cell>
          <cell r="G32" t="str">
            <v>GU</v>
          </cell>
          <cell r="H32" t="str">
            <v>Guam</v>
          </cell>
          <cell r="I32" t="str">
            <v>ASIA Pacific</v>
          </cell>
          <cell r="J32" t="str">
            <v>Asia Pacific</v>
          </cell>
          <cell r="K32" t="str">
            <v>Jessica Leon Guerrero</v>
          </cell>
          <cell r="L32" t="str">
            <v>jleonguerrero@iwsguam.com</v>
          </cell>
          <cell r="M32" t="str">
            <v>Heineken Asia Pacific</v>
          </cell>
        </row>
        <row r="33">
          <cell r="A33">
            <v>3011430</v>
          </cell>
          <cell r="B33" t="str">
            <v>Philippines</v>
          </cell>
          <cell r="C33"/>
          <cell r="D33" t="str">
            <v> 7th Floor, PNB Building, 6754 Ayala Avenue,</v>
          </cell>
          <cell r="E33">
            <v>1226</v>
          </cell>
          <cell r="F33" t="str">
            <v>Makati City</v>
          </cell>
          <cell r="G33" t="str">
            <v>PH</v>
          </cell>
          <cell r="H33" t="str">
            <v>Philippines</v>
          </cell>
          <cell r="I33" t="str">
            <v>ASIA Pacific</v>
          </cell>
          <cell r="J33" t="str">
            <v>Asia Pacific</v>
          </cell>
          <cell r="K33" t="str">
            <v>Ziad Moukarzel</v>
          </cell>
          <cell r="L33" t="str">
            <v>ziad.moukarzel@heineken.com</v>
          </cell>
          <cell r="M33" t="str">
            <v>Heineken Asia Pacific</v>
          </cell>
        </row>
        <row r="34">
          <cell r="A34">
            <v>3011430</v>
          </cell>
          <cell r="B34" t="str">
            <v>Philippines</v>
          </cell>
          <cell r="C34"/>
          <cell r="D34" t="str">
            <v> 7th Floor, PNB Building, 6754 Ayala Avenue</v>
          </cell>
          <cell r="E34">
            <v>1226</v>
          </cell>
          <cell r="F34" t="str">
            <v>Makati City</v>
          </cell>
          <cell r="G34" t="str">
            <v>PH</v>
          </cell>
          <cell r="H34" t="str">
            <v>Philippines</v>
          </cell>
          <cell r="I34" t="str">
            <v>ASIA Pacific</v>
          </cell>
          <cell r="J34" t="str">
            <v>Asia Pacific</v>
          </cell>
          <cell r="K34" t="str">
            <v>Rohit Sakhamuri</v>
          </cell>
          <cell r="L34" t="str">
            <v>Rohit.Sakhamuri@heineken.com</v>
          </cell>
          <cell r="M34" t="str">
            <v>Heineken Asia Pacific</v>
          </cell>
        </row>
        <row r="35">
          <cell r="A35">
            <v>3011430</v>
          </cell>
          <cell r="B35" t="str">
            <v>Singapore</v>
          </cell>
          <cell r="C35" t="str">
            <v xml:space="preserve">Asia Pacific Breweries </v>
          </cell>
          <cell r="D35" t="str">
            <v xml:space="preserve">Pte Ltd 459 Jalan Ahmad Ibrahim </v>
          </cell>
          <cell r="E35">
            <v>639934</v>
          </cell>
          <cell r="F35" t="str">
            <v>Singapore</v>
          </cell>
          <cell r="G35" t="str">
            <v>SG</v>
          </cell>
          <cell r="H35" t="str">
            <v>Singapore</v>
          </cell>
          <cell r="I35" t="str">
            <v>ASIA Pacific</v>
          </cell>
          <cell r="J35" t="str">
            <v>Asia Pacific</v>
          </cell>
          <cell r="K35" t="str">
            <v>Benjamin Chng</v>
          </cell>
          <cell r="L35" t="str">
            <v>benjamin.chng@apb.com.sg</v>
          </cell>
          <cell r="M35" t="str">
            <v>Heineken Asia Pacific</v>
          </cell>
        </row>
        <row r="36">
          <cell r="A36">
            <v>3011430</v>
          </cell>
          <cell r="B36" t="str">
            <v>Singapore</v>
          </cell>
          <cell r="C36" t="str">
            <v>HEINEKEN ASIA PACIFIC EXPORT</v>
          </cell>
          <cell r="D36" t="str">
            <v xml:space="preserve">459 Jalan Ahmad Ibrahim </v>
          </cell>
          <cell r="E36">
            <v>639934</v>
          </cell>
          <cell r="F36" t="str">
            <v>Singapore</v>
          </cell>
          <cell r="G36" t="str">
            <v>SG</v>
          </cell>
          <cell r="H36" t="str">
            <v>Singapore</v>
          </cell>
          <cell r="I36" t="str">
            <v>ASIA Pacific</v>
          </cell>
          <cell r="J36" t="str">
            <v>Asia Pacific</v>
          </cell>
          <cell r="K36" t="str">
            <v>Royston Loh</v>
          </cell>
          <cell r="L36" t="str">
            <v>royston.loh@heineken.com</v>
          </cell>
          <cell r="M36" t="str">
            <v>Heineken Asia Pacific</v>
          </cell>
        </row>
        <row r="37">
          <cell r="A37">
            <v>3011430</v>
          </cell>
          <cell r="B37" t="str">
            <v>Singapore</v>
          </cell>
          <cell r="C37" t="str">
            <v>HEINEKEN ASIA PACIFIC EXPORT</v>
          </cell>
          <cell r="D37" t="str">
            <v xml:space="preserve">459 Jalan Ahmad Ibrahim </v>
          </cell>
          <cell r="E37">
            <v>639934</v>
          </cell>
          <cell r="F37" t="str">
            <v>Singapore</v>
          </cell>
          <cell r="G37" t="str">
            <v>SG</v>
          </cell>
          <cell r="H37" t="str">
            <v>Singapore</v>
          </cell>
          <cell r="I37" t="str">
            <v>ASIA Pacific</v>
          </cell>
          <cell r="J37" t="str">
            <v>Asia Pacific</v>
          </cell>
          <cell r="K37" t="str">
            <v>Dennis Chia</v>
          </cell>
          <cell r="L37" t="str">
            <v>dennis.chia@heineken.com</v>
          </cell>
          <cell r="M37" t="str">
            <v>Heineken Asia Pacific</v>
          </cell>
        </row>
        <row r="38">
          <cell r="A38">
            <v>3011443</v>
          </cell>
          <cell r="B38" t="str">
            <v>French Guyana</v>
          </cell>
          <cell r="C38" t="str">
            <v>H.S.M. Heineken FWI</v>
          </cell>
          <cell r="D38" t="str">
            <v xml:space="preserve">ZI Collery Oeast </v>
          </cell>
          <cell r="E38">
            <v>97300</v>
          </cell>
          <cell r="F38" t="str">
            <v>Cayenne</v>
          </cell>
          <cell r="G38" t="str">
            <v>GF</v>
          </cell>
          <cell r="H38" t="str">
            <v>French Guyana</v>
          </cell>
          <cell r="I38" t="str">
            <v>AMERICAS</v>
          </cell>
          <cell r="J38" t="str">
            <v>Americas</v>
          </cell>
          <cell r="K38" t="str">
            <v>Jeremy Raymond</v>
          </cell>
          <cell r="L38" t="str">
            <v>jeremy.raymond@heineken.com</v>
          </cell>
          <cell r="M38" t="str">
            <v>Heineken Americas</v>
          </cell>
        </row>
        <row r="39">
          <cell r="A39">
            <v>3011444</v>
          </cell>
          <cell r="B39" t="str">
            <v>Cayman Islands</v>
          </cell>
          <cell r="C39" t="str">
            <v>Messrs. Jacques Scott &amp; Co.Ltd</v>
          </cell>
          <cell r="G39" t="str">
            <v>KY</v>
          </cell>
          <cell r="H39" t="str">
            <v>Cayman Islands</v>
          </cell>
          <cell r="I39" t="str">
            <v>AMERICAS</v>
          </cell>
          <cell r="J39" t="str">
            <v>Americas</v>
          </cell>
          <cell r="K39" t="str">
            <v xml:space="preserve">Jon Cubbon </v>
          </cell>
          <cell r="L39" t="str">
            <v>joncubbon@jacquesscott.com</v>
          </cell>
          <cell r="M39" t="str">
            <v>Heineken Americas</v>
          </cell>
        </row>
        <row r="40">
          <cell r="A40">
            <v>3011455</v>
          </cell>
          <cell r="B40" t="str">
            <v>Puerto Rico</v>
          </cell>
          <cell r="C40" t="str">
            <v>Messrs. Mendez &amp; Co. Inc.</v>
          </cell>
          <cell r="D40" t="str">
            <v>Av Martinez Nadal HWY 20 KM  2.4 BO Monacillo Guaynabo</v>
          </cell>
          <cell r="E40">
            <v>969</v>
          </cell>
          <cell r="F40" t="str">
            <v>San Juan</v>
          </cell>
          <cell r="G40" t="str">
            <v>PR</v>
          </cell>
          <cell r="H40" t="str">
            <v>Puerto Rico</v>
          </cell>
          <cell r="I40" t="str">
            <v>AMERICAS</v>
          </cell>
          <cell r="J40" t="str">
            <v>Americas</v>
          </cell>
          <cell r="K40" t="str">
            <v xml:space="preserve">Lymarie Gonzalez Vega </v>
          </cell>
          <cell r="L40" t="str">
            <v>lgonzalez@mendezcopr.com</v>
          </cell>
          <cell r="M40" t="str">
            <v>Heineken Americas</v>
          </cell>
        </row>
        <row r="41">
          <cell r="A41">
            <v>3011462</v>
          </cell>
          <cell r="B41" t="str">
            <v>Brit.Virgin Islands</v>
          </cell>
          <cell r="C41" t="str">
            <v>Road Town Wholesale (Trading) LTD</v>
          </cell>
          <cell r="D41" t="str">
            <v>Pasea Estate, PO Box 706</v>
          </cell>
          <cell r="F41" t="str">
            <v xml:space="preserve">Road Town    </v>
          </cell>
          <cell r="G41" t="str">
            <v>VG</v>
          </cell>
          <cell r="H41" t="str">
            <v>Brit.Virgin Is.</v>
          </cell>
          <cell r="I41" t="str">
            <v>AMERICAS</v>
          </cell>
          <cell r="J41" t="str">
            <v>Americas</v>
          </cell>
          <cell r="K41" t="str">
            <v>Dawn Callwood</v>
          </cell>
          <cell r="L41" t="str">
            <v>dcallwood@rtwbvi.com</v>
          </cell>
          <cell r="M41" t="str">
            <v>Heineken Americas</v>
          </cell>
        </row>
        <row r="42">
          <cell r="A42">
            <v>3011463</v>
          </cell>
          <cell r="B42" t="str">
            <v>Gustavia, St Barthelemy</v>
          </cell>
          <cell r="C42" t="str">
            <v>Segeco</v>
          </cell>
          <cell r="G42" t="str">
            <v>BL</v>
          </cell>
          <cell r="H42" t="str">
            <v>Gustavia, St Barthelemy</v>
          </cell>
          <cell r="I42" t="str">
            <v>AMERICAS</v>
          </cell>
          <cell r="J42" t="str">
            <v>Americas</v>
          </cell>
          <cell r="K42" t="str">
            <v xml:space="preserve">Didier Greaux </v>
          </cell>
          <cell r="L42" t="str">
            <v>didier.greaux@segecosbh.com</v>
          </cell>
          <cell r="M42" t="str">
            <v>Heineken Americas</v>
          </cell>
        </row>
        <row r="43">
          <cell r="A43">
            <v>3011466</v>
          </cell>
          <cell r="B43" t="str">
            <v>Bermuda</v>
          </cell>
          <cell r="C43" t="str">
            <v>Burrows.Lightbourn Ltd.</v>
          </cell>
          <cell r="G43" t="str">
            <v>BM</v>
          </cell>
          <cell r="H43" t="str">
            <v>Bermuda</v>
          </cell>
          <cell r="I43" t="str">
            <v>AMERICAS</v>
          </cell>
          <cell r="J43" t="str">
            <v>Americas</v>
          </cell>
          <cell r="K43" t="str">
            <v>Nicholas Moulder</v>
          </cell>
          <cell r="L43" t="str">
            <v>nmoulder@bll.bm</v>
          </cell>
          <cell r="M43" t="str">
            <v>Heineken Americas</v>
          </cell>
        </row>
        <row r="44">
          <cell r="A44">
            <v>3011293</v>
          </cell>
          <cell r="B44" t="str">
            <v>Mayotte</v>
          </cell>
          <cell r="C44" t="str">
            <v>Ste Nel Import Export S.N.I.E.</v>
          </cell>
          <cell r="D44" t="str">
            <v>Ile Mayotte</v>
          </cell>
          <cell r="F44" t="str">
            <v>Mamoutzou</v>
          </cell>
          <cell r="G44" t="str">
            <v>YT</v>
          </cell>
          <cell r="H44" t="str">
            <v>Comoros-Mayotte</v>
          </cell>
          <cell r="I44" t="str">
            <v>AMEE</v>
          </cell>
          <cell r="J44" t="str">
            <v>Africa &amp; Middle East</v>
          </cell>
          <cell r="K44" t="str">
            <v>Emilie Hoogendoorn</v>
          </cell>
          <cell r="L44" t="str">
            <v>emilie.hoogendoorn@heineken.com</v>
          </cell>
          <cell r="M44" t="str">
            <v>Heineken Africa &amp; Middle East</v>
          </cell>
        </row>
        <row r="45">
          <cell r="A45">
            <v>3011573</v>
          </cell>
          <cell r="B45" t="str">
            <v>St. Thomas</v>
          </cell>
          <cell r="C45" t="str">
            <v>Bellows International Ltd.</v>
          </cell>
          <cell r="D45" t="str">
            <v>3000 Contant</v>
          </cell>
          <cell r="E45">
            <v>802</v>
          </cell>
          <cell r="F45" t="str">
            <v>St. Thomas</v>
          </cell>
          <cell r="G45" t="str">
            <v>VI</v>
          </cell>
          <cell r="H45" t="str">
            <v>Amer.Virgin Is</v>
          </cell>
          <cell r="I45" t="str">
            <v>AMERICAS</v>
          </cell>
          <cell r="J45" t="str">
            <v>Americas</v>
          </cell>
          <cell r="K45" t="str">
            <v>AMY CAMPBELL</v>
          </cell>
          <cell r="L45" t="str">
            <v>amy.campbell@bellows.vi </v>
          </cell>
          <cell r="M45" t="str">
            <v>Heineken Americas</v>
          </cell>
        </row>
        <row r="46">
          <cell r="A46">
            <v>3090469</v>
          </cell>
          <cell r="B46" t="str">
            <v>Belgium</v>
          </cell>
          <cell r="C46" t="str">
            <v>NV Brouwerijen Alken-Maes</v>
          </cell>
          <cell r="D46" t="str">
            <v>Blarenberglaan 3c-b2</v>
          </cell>
          <cell r="E46">
            <v>2800</v>
          </cell>
          <cell r="F46" t="str">
            <v>Mechelen</v>
          </cell>
          <cell r="G46" t="str">
            <v>BE</v>
          </cell>
          <cell r="H46" t="str">
            <v>Belgium</v>
          </cell>
          <cell r="I46" t="str">
            <v>Europe</v>
          </cell>
          <cell r="J46" t="str">
            <v>Europe</v>
          </cell>
          <cell r="K46" t="str">
            <v>Luc Wittockx</v>
          </cell>
          <cell r="L46" t="str">
            <v>luc.wittockx@alken-maes.com</v>
          </cell>
          <cell r="M46" t="str">
            <v>Heineken Europe</v>
          </cell>
        </row>
        <row r="47">
          <cell r="A47">
            <v>3011757</v>
          </cell>
          <cell r="B47" t="str">
            <v>DR Congo</v>
          </cell>
          <cell r="C47" t="str">
            <v>BRALIMA</v>
          </cell>
          <cell r="D47"/>
          <cell r="F47" t="str">
            <v>Matadi, DRC</v>
          </cell>
          <cell r="G47" t="str">
            <v>CG</v>
          </cell>
          <cell r="H47" t="str">
            <v>Congo</v>
          </cell>
          <cell r="I47" t="str">
            <v>AMEE</v>
          </cell>
          <cell r="J47" t="str">
            <v>Africa &amp; Middle East</v>
          </cell>
          <cell r="K47" t="str">
            <v>Ana Godinho</v>
          </cell>
          <cell r="L47" t="str">
            <v>ana.godinho@heineken.com</v>
          </cell>
          <cell r="M47" t="str">
            <v>Heineken Africa &amp; Middle East</v>
          </cell>
        </row>
        <row r="48">
          <cell r="A48">
            <v>3015638</v>
          </cell>
          <cell r="B48" t="str">
            <v>Congo</v>
          </cell>
          <cell r="C48" t="str">
            <v>Brasseries du Congo</v>
          </cell>
          <cell r="D48" t="str">
            <v>Boulevard Bitelika Dombi</v>
          </cell>
          <cell r="E48">
            <v>1147</v>
          </cell>
          <cell r="F48" t="str">
            <v>Pointe Noire</v>
          </cell>
          <cell r="G48" t="str">
            <v>CG</v>
          </cell>
          <cell r="H48" t="str">
            <v>Congo</v>
          </cell>
          <cell r="I48" t="str">
            <v>AMEE</v>
          </cell>
          <cell r="J48" t="str">
            <v>Africa &amp; Middle East</v>
          </cell>
          <cell r="K48" t="str">
            <v>Anny Floru</v>
          </cell>
          <cell r="L48" t="str">
            <v>anny.floru@heineken.com</v>
          </cell>
          <cell r="M48" t="str">
            <v>Heineken Africa &amp; Middle East</v>
          </cell>
        </row>
        <row r="49">
          <cell r="A49">
            <v>3090652</v>
          </cell>
          <cell r="B49" t="str">
            <v>Congo</v>
          </cell>
          <cell r="C49" t="str">
            <v>Ibecor N.V. (PNO)</v>
          </cell>
          <cell r="D49" t="str">
            <v>Terhulpsesteenweg bus 4 177</v>
          </cell>
          <cell r="E49">
            <v>1170</v>
          </cell>
          <cell r="F49" t="str">
            <v>BRUSSEL</v>
          </cell>
          <cell r="G49" t="str">
            <v>BRUSSEL</v>
          </cell>
          <cell r="H49" t="str">
            <v>Congo</v>
          </cell>
          <cell r="I49" t="str">
            <v>AMEE</v>
          </cell>
          <cell r="J49" t="str">
            <v>Africa &amp; Middle East</v>
          </cell>
          <cell r="K49" t="str">
            <v>Anny Floru</v>
          </cell>
          <cell r="L49" t="str">
            <v>anny.floru@heineken.com</v>
          </cell>
          <cell r="M49" t="str">
            <v>Heineken Africa &amp; Middle East</v>
          </cell>
        </row>
        <row r="50">
          <cell r="A50">
            <v>3090870</v>
          </cell>
          <cell r="B50" t="str">
            <v>Cyprus</v>
          </cell>
          <cell r="C50" t="str">
            <v>Tempo Beverages Cyprus Ltd</v>
          </cell>
          <cell r="G50" t="str">
            <v>CY</v>
          </cell>
          <cell r="H50" t="str">
            <v>Cyprus</v>
          </cell>
          <cell r="I50" t="str">
            <v>AMEE</v>
          </cell>
          <cell r="J50" t="str">
            <v>Africa &amp; Middle East</v>
          </cell>
          <cell r="K50" t="str">
            <v>Christos Michael</v>
          </cell>
          <cell r="L50" t="str">
            <v>christosm@tempocyprus.com.cy</v>
          </cell>
          <cell r="M50" t="str">
            <v>Heineken Africa &amp; Middle East</v>
          </cell>
        </row>
        <row r="51">
          <cell r="A51">
            <v>3011388</v>
          </cell>
          <cell r="B51" t="str">
            <v>Djibouti</v>
          </cell>
          <cell r="C51" t="str">
            <v>Sadiega</v>
          </cell>
          <cell r="D51" t="str">
            <v>8, Rue Marchand</v>
          </cell>
          <cell r="F51" t="str">
            <v>Djibouti</v>
          </cell>
          <cell r="G51" t="str">
            <v>DJ</v>
          </cell>
          <cell r="H51" t="str">
            <v>Djibouti</v>
          </cell>
          <cell r="I51" t="str">
            <v>AMEE</v>
          </cell>
          <cell r="J51" t="str">
            <v>Africa &amp; Middle East</v>
          </cell>
          <cell r="K51" t="str">
            <v>Emilie Hoogendoorn</v>
          </cell>
          <cell r="L51" t="str">
            <v>emilie.hoogendoorn@heineken.com</v>
          </cell>
          <cell r="M51" t="str">
            <v>Heineken Africa &amp; Middle East</v>
          </cell>
        </row>
        <row r="52">
          <cell r="A52">
            <v>3090653</v>
          </cell>
          <cell r="B52" t="str">
            <v>DR Congo</v>
          </cell>
          <cell r="C52" t="str">
            <v>Ibecor N.V. (KIN)</v>
          </cell>
          <cell r="D52" t="str">
            <v>Terhulpsesteenweg bus 4 177</v>
          </cell>
          <cell r="E52">
            <v>1170</v>
          </cell>
          <cell r="F52" t="str">
            <v>BRUSSEL</v>
          </cell>
          <cell r="G52" t="str">
            <v>BRUSSEL</v>
          </cell>
          <cell r="H52" t="str">
            <v>DR Congo</v>
          </cell>
          <cell r="I52" t="str">
            <v>AMEE</v>
          </cell>
          <cell r="J52" t="str">
            <v>Africa &amp; Middle East</v>
          </cell>
          <cell r="K52" t="str">
            <v>Ana Godinho</v>
          </cell>
          <cell r="L52" t="str">
            <v>ana.godinho@heineken.com</v>
          </cell>
          <cell r="M52" t="str">
            <v>Heineken Africa &amp; Middle East</v>
          </cell>
        </row>
        <row r="53">
          <cell r="A53">
            <v>3011374</v>
          </cell>
          <cell r="B53" t="str">
            <v>Utd.Arab Emir.</v>
          </cell>
          <cell r="C53" t="str">
            <v>Sirocco FZCO</v>
          </cell>
          <cell r="D53" t="str">
            <v>Sheikh Zayed Road</v>
          </cell>
          <cell r="E53" t="str">
            <v>Office 101, 5th Floor</v>
          </cell>
          <cell r="F53" t="str">
            <v>ABU Hamour Jebel Ali</v>
          </cell>
          <cell r="G53" t="str">
            <v>AE</v>
          </cell>
          <cell r="H53" t="str">
            <v>Dubai</v>
          </cell>
          <cell r="I53" t="str">
            <v>AMEE</v>
          </cell>
          <cell r="J53" t="str">
            <v>Africa &amp; Middle East</v>
          </cell>
          <cell r="K53" t="str">
            <v xml:space="preserve">Sameer Chlolakkundil </v>
          </cell>
          <cell r="L53" t="str">
            <v>Sameer.C@sirocco.ae</v>
          </cell>
          <cell r="M53" t="str">
            <v>Heineken Africa &amp; Middle East</v>
          </cell>
        </row>
        <row r="54">
          <cell r="A54">
            <v>3014478</v>
          </cell>
          <cell r="B54" t="str">
            <v>Sint Maarten</v>
          </cell>
          <cell r="C54" t="str">
            <v>International Liquor &amp; Tobacco Trad</v>
          </cell>
          <cell r="D54" t="str">
            <v>Juancho Yrasquin Boulevard 89</v>
          </cell>
          <cell r="F54" t="str">
            <v>Pointe Blanche, St.Maarten</v>
          </cell>
          <cell r="G54" t="str">
            <v>SX</v>
          </cell>
          <cell r="H54" t="str">
            <v>Sint Maarten</v>
          </cell>
          <cell r="I54" t="str">
            <v>AMERICAS</v>
          </cell>
          <cell r="J54" t="str">
            <v>Americas</v>
          </cell>
          <cell r="K54" t="str">
            <v xml:space="preserve">Julie Lai Hong Ting </v>
          </cell>
          <cell r="L54" t="str">
            <v>julie.laihongting@heineken.com</v>
          </cell>
          <cell r="M54" t="str">
            <v>Heineken Americas</v>
          </cell>
        </row>
        <row r="55">
          <cell r="A55">
            <v>3014563</v>
          </cell>
          <cell r="B55" t="str">
            <v>Aruba</v>
          </cell>
          <cell r="C55" t="str">
            <v>Romar Trading Co. NV</v>
          </cell>
          <cell r="D55" t="str">
            <v>Schotlandstraat 71</v>
          </cell>
          <cell r="F55" t="str">
            <v>Oranjestad</v>
          </cell>
          <cell r="G55" t="str">
            <v>AW</v>
          </cell>
          <cell r="H55" t="str">
            <v>Aruba</v>
          </cell>
          <cell r="I55" t="str">
            <v>AMERICAS</v>
          </cell>
          <cell r="J55" t="str">
            <v>Americas</v>
          </cell>
          <cell r="K55" t="str">
            <v>Bryan Maduro</v>
          </cell>
          <cell r="L55" t="str">
            <v>bryan.maduro@romartrading.com</v>
          </cell>
          <cell r="M55" t="str">
            <v>Heineken Americas</v>
          </cell>
        </row>
        <row r="56">
          <cell r="A56">
            <v>3014629</v>
          </cell>
          <cell r="B56" t="str">
            <v>China</v>
          </cell>
          <cell r="C56" t="str">
            <v>Heineken Trading (Shanghai) Co., Lt</v>
          </cell>
          <cell r="G56" t="str">
            <v>CN</v>
          </cell>
          <cell r="H56" t="str">
            <v>China</v>
          </cell>
          <cell r="I56" t="str">
            <v>ASIA Pacific</v>
          </cell>
          <cell r="J56" t="str">
            <v>Asia Pacific</v>
          </cell>
          <cell r="M56" t="str">
            <v>Heineken Asia Pacific</v>
          </cell>
        </row>
        <row r="57">
          <cell r="A57">
            <v>3014657</v>
          </cell>
          <cell r="B57" t="str">
            <v>Nicaragua</v>
          </cell>
          <cell r="C57" t="str">
            <v>Compañia Cervecera de Nicaragu</v>
          </cell>
          <cell r="G57" t="str">
            <v>NI</v>
          </cell>
          <cell r="H57" t="str">
            <v>Nicaragua</v>
          </cell>
          <cell r="I57" t="str">
            <v>AMERICAS</v>
          </cell>
          <cell r="J57" t="str">
            <v>Americas</v>
          </cell>
          <cell r="K57" t="str">
            <v>Irene Sofia Valverde Aleman</v>
          </cell>
          <cell r="L57" t="str">
            <v>Irene.Valverde@ccn.com.ni</v>
          </cell>
          <cell r="M57" t="str">
            <v>Heineken Americas</v>
          </cell>
        </row>
        <row r="58">
          <cell r="A58">
            <v>3011374</v>
          </cell>
          <cell r="B58" t="str">
            <v>Utd.Arab Emir.</v>
          </cell>
          <cell r="C58" t="str">
            <v>Sirocco FZCO</v>
          </cell>
          <cell r="D58" t="str">
            <v>Sheikh Zayed Road</v>
          </cell>
          <cell r="E58" t="str">
            <v>Office 101, 5th Floor</v>
          </cell>
          <cell r="F58" t="str">
            <v>ABU Hamour Jebel Ali</v>
          </cell>
          <cell r="G58" t="str">
            <v>AE</v>
          </cell>
          <cell r="H58" t="str">
            <v>Dubai</v>
          </cell>
          <cell r="I58" t="str">
            <v>AMEE</v>
          </cell>
          <cell r="J58" t="str">
            <v>Africa &amp; Middle East</v>
          </cell>
          <cell r="K58" t="str">
            <v xml:space="preserve">Sameer Chlolakkundil </v>
          </cell>
          <cell r="L58" t="str">
            <v>Sameer.C@sirocco.ae</v>
          </cell>
          <cell r="M58" t="str">
            <v>Heineken Africa &amp; Middle East</v>
          </cell>
        </row>
        <row r="59">
          <cell r="A59">
            <v>3014707</v>
          </cell>
          <cell r="B59" t="str">
            <v>Antigua and Barbuda</v>
          </cell>
          <cell r="C59" t="str">
            <v>Beverage Marketing Services Lt</v>
          </cell>
          <cell r="G59" t="str">
            <v>AG</v>
          </cell>
          <cell r="H59" t="str">
            <v>Antigua and Barbuda</v>
          </cell>
          <cell r="I59" t="str">
            <v>AMERICAS</v>
          </cell>
          <cell r="J59" t="str">
            <v>Americas</v>
          </cell>
          <cell r="K59" t="str">
            <v>Allison Richardson</v>
          </cell>
          <cell r="L59" t="str">
            <v>allison.richardson@bmsl.co</v>
          </cell>
          <cell r="M59" t="str">
            <v>Heineken Americas</v>
          </cell>
        </row>
        <row r="60">
          <cell r="A60">
            <v>3014754</v>
          </cell>
          <cell r="B60" t="str">
            <v>Dominica</v>
          </cell>
          <cell r="C60" t="str">
            <v>Josephine Gabriel Distributors Ltd.</v>
          </cell>
          <cell r="D60" t="str">
            <v>Valley Road</v>
          </cell>
          <cell r="F60" t="str">
            <v>Roseau</v>
          </cell>
          <cell r="G60" t="str">
            <v>DM</v>
          </cell>
          <cell r="H60" t="str">
            <v>Dominica</v>
          </cell>
          <cell r="I60" t="str">
            <v>AMERICAS</v>
          </cell>
          <cell r="J60" t="str">
            <v>Americas</v>
          </cell>
          <cell r="K60" t="str">
            <v>Shane Ramjit</v>
          </cell>
          <cell r="L60" t="str">
            <v>shane.ramjit@heineken.com</v>
          </cell>
          <cell r="M60" t="str">
            <v>Heineken Americas</v>
          </cell>
        </row>
        <row r="61">
          <cell r="A61">
            <v>3014781</v>
          </cell>
          <cell r="B61" t="str">
            <v>St. Lucia</v>
          </cell>
          <cell r="C61" t="str">
            <v>Windward and Leeward Brewery Ltd</v>
          </cell>
          <cell r="D61" t="str">
            <v>Vide Bouteille Highway, Castries, St. Lucia W.I.</v>
          </cell>
          <cell r="F61" t="str">
            <v>Vieux-Fort</v>
          </cell>
          <cell r="G61" t="str">
            <v>LC</v>
          </cell>
          <cell r="H61" t="str">
            <v>St. Lucia</v>
          </cell>
          <cell r="I61" t="str">
            <v>AMERICAS</v>
          </cell>
          <cell r="J61" t="str">
            <v>Americas</v>
          </cell>
          <cell r="K61" t="str">
            <v>Mindy Chicot</v>
          </cell>
          <cell r="L61" t="str">
            <v xml:space="preserve">Mindy.Chicot@heineken.com </v>
          </cell>
          <cell r="M61" t="str">
            <v>Heineken Americas</v>
          </cell>
        </row>
        <row r="62">
          <cell r="A62">
            <v>3014939</v>
          </cell>
          <cell r="B62" t="str">
            <v>South Korea</v>
          </cell>
          <cell r="C62" t="str">
            <v>Heineken (South) Korea</v>
          </cell>
          <cell r="D62" t="str">
            <v>11th fl., Dongil Tower, 38, Teheran-ro 114-gil</v>
          </cell>
          <cell r="E62" t="str">
            <v>135-851</v>
          </cell>
          <cell r="F62" t="str">
            <v>Gangnam-gu, Seoul</v>
          </cell>
          <cell r="G62" t="str">
            <v>KR</v>
          </cell>
          <cell r="H62" t="str">
            <v>South Korea</v>
          </cell>
          <cell r="I62" t="str">
            <v>ASIA Pacific</v>
          </cell>
          <cell r="J62" t="str">
            <v>Asia Pacific</v>
          </cell>
          <cell r="K62" t="str">
            <v>Chadi Abdo</v>
          </cell>
          <cell r="L62" t="str">
            <v xml:space="preserve">chadi.abdo@heineken.com </v>
          </cell>
          <cell r="M62" t="str">
            <v>Heineken Asia Pacific</v>
          </cell>
        </row>
        <row r="63">
          <cell r="A63">
            <v>3014939</v>
          </cell>
          <cell r="B63" t="str">
            <v>South Korea</v>
          </cell>
          <cell r="C63" t="str">
            <v>Heineken (South) Korea</v>
          </cell>
          <cell r="D63" t="str">
            <v>11th fl., Dongil Tower, 38, Teheran-ro 114-gil</v>
          </cell>
          <cell r="E63" t="str">
            <v>135-851</v>
          </cell>
          <cell r="F63" t="str">
            <v>Gangnam-gu, Seoul</v>
          </cell>
          <cell r="G63" t="str">
            <v>KR</v>
          </cell>
          <cell r="H63" t="str">
            <v>South Korea</v>
          </cell>
          <cell r="I63" t="str">
            <v>ASIA Pacific</v>
          </cell>
          <cell r="J63" t="str">
            <v>Asia Pacific</v>
          </cell>
          <cell r="K63" t="str">
            <v>Heo Jaesuk</v>
          </cell>
          <cell r="L63" t="str">
            <v>jaesuk.hur@heineken.com</v>
          </cell>
          <cell r="M63" t="str">
            <v>Heineken Asia Pacific</v>
          </cell>
        </row>
        <row r="64">
          <cell r="A64">
            <v>3014950</v>
          </cell>
          <cell r="B64" t="str">
            <v>Costa Rica</v>
          </cell>
          <cell r="C64" t="str">
            <v>Distribuidora La Florida S.A.</v>
          </cell>
          <cell r="D64" t="str">
            <v>500 metros sur la Cerv.C.R.</v>
          </cell>
          <cell r="F64" t="str">
            <v>Llorente de Flores, Heredia</v>
          </cell>
          <cell r="G64" t="str">
            <v>CR</v>
          </cell>
          <cell r="H64" t="str">
            <v>Costa Rica</v>
          </cell>
          <cell r="I64" t="str">
            <v>AMERICAS</v>
          </cell>
          <cell r="J64" t="str">
            <v>Americas</v>
          </cell>
          <cell r="K64" t="str">
            <v xml:space="preserve">Rebeca Jara Vargas </v>
          </cell>
          <cell r="L64" t="str">
            <v>Rebeca.Jara@fifco.com</v>
          </cell>
          <cell r="M64" t="str">
            <v>Heineken Americas</v>
          </cell>
        </row>
        <row r="65">
          <cell r="A65">
            <v>3014978</v>
          </cell>
          <cell r="B65" t="str">
            <v>Egypt</v>
          </cell>
          <cell r="C65" t="str">
            <v>Al Ahram Beverages Company</v>
          </cell>
          <cell r="D65" t="str">
            <v>Industrial Zone, A- Area 11- 24, Block 12003</v>
          </cell>
          <cell r="E65" t="str">
            <v>El Obour</v>
          </cell>
          <cell r="F65" t="str">
            <v>Cairo</v>
          </cell>
          <cell r="G65" t="str">
            <v>EG</v>
          </cell>
          <cell r="H65" t="str">
            <v>Egypt</v>
          </cell>
          <cell r="I65" t="str">
            <v>AMEE</v>
          </cell>
          <cell r="J65" t="str">
            <v>Africa &amp; Middle East</v>
          </cell>
          <cell r="K65" t="str">
            <v>Marise Aziz</v>
          </cell>
          <cell r="L65" t="str">
            <v>Marise.Aziz@alahrambeverages.com</v>
          </cell>
          <cell r="M65" t="str">
            <v>Heineken Africa &amp; Middle East</v>
          </cell>
        </row>
        <row r="66">
          <cell r="A66">
            <v>3011047</v>
          </cell>
          <cell r="B66" t="str">
            <v>Bosnia-Herz.</v>
          </cell>
          <cell r="C66" t="str">
            <v>Boreas d.o.o.</v>
          </cell>
          <cell r="G66" t="str">
            <v>BA</v>
          </cell>
          <cell r="H66" t="str">
            <v>Bosnia-Herz.</v>
          </cell>
          <cell r="I66" t="str">
            <v>Europe</v>
          </cell>
          <cell r="J66" t="str">
            <v>Europe</v>
          </cell>
          <cell r="K66" t="str">
            <v>Dino Bajric</v>
          </cell>
          <cell r="L66" t="str">
            <v>dino.bajric@heineken.com</v>
          </cell>
          <cell r="M66" t="str">
            <v>Heineken Europe</v>
          </cell>
        </row>
        <row r="67">
          <cell r="A67">
            <v>3015079</v>
          </cell>
          <cell r="B67" t="str">
            <v>Bahamas</v>
          </cell>
          <cell r="C67" t="str">
            <v>Burns House Group</v>
          </cell>
          <cell r="D67" t="str">
            <v>John F. Kennedy Drive PO BOX N-4935</v>
          </cell>
          <cell r="E67" t="str">
            <v>N4935</v>
          </cell>
          <cell r="F67" t="str">
            <v>Nassau</v>
          </cell>
          <cell r="G67" t="str">
            <v>BS</v>
          </cell>
          <cell r="H67" t="str">
            <v>Bahamas</v>
          </cell>
          <cell r="I67" t="str">
            <v>AMERICAS</v>
          </cell>
          <cell r="J67" t="str">
            <v>Americas</v>
          </cell>
          <cell r="K67" t="str">
            <v>La Sean Forbes</v>
          </cell>
          <cell r="L67" t="str">
            <v>LaSean.Forbes@heineken.com</v>
          </cell>
          <cell r="M67" t="str">
            <v>Heineken Americas</v>
          </cell>
        </row>
        <row r="68">
          <cell r="A68">
            <v>3015209</v>
          </cell>
          <cell r="B68" t="str">
            <v>Suriname</v>
          </cell>
          <cell r="C68" t="str">
            <v>Parbo Centrale</v>
          </cell>
          <cell r="D68" t="str">
            <v>Brouwerijweg 1, PO Box 1854, Paramaribo</v>
          </cell>
          <cell r="F68" t="str">
            <v>Praramaribo</v>
          </cell>
          <cell r="G68" t="str">
            <v>SR</v>
          </cell>
          <cell r="H68" t="str">
            <v>Suriname</v>
          </cell>
          <cell r="I68" t="str">
            <v>AMERICAS</v>
          </cell>
          <cell r="J68" t="str">
            <v>Americas</v>
          </cell>
          <cell r="K68" t="str">
            <v xml:space="preserve">Dayenne Dors </v>
          </cell>
          <cell r="L68" t="str">
            <v>dayenne.dors@parbobier.com</v>
          </cell>
          <cell r="M68" t="str">
            <v>Heineken Americas</v>
          </cell>
        </row>
        <row r="69">
          <cell r="A69">
            <v>3015363</v>
          </cell>
          <cell r="B69" t="str">
            <v>Australia</v>
          </cell>
          <cell r="C69" t="str">
            <v>Heineken Lion Australia</v>
          </cell>
          <cell r="D69" t="str">
            <v xml:space="preserve">lvl 7, 68 York St, Sydney, NSW, 2000 </v>
          </cell>
          <cell r="E69">
            <v>2000</v>
          </cell>
          <cell r="F69" t="str">
            <v>Sydney</v>
          </cell>
          <cell r="G69" t="str">
            <v>AU</v>
          </cell>
          <cell r="H69" t="str">
            <v>Australia</v>
          </cell>
          <cell r="I69" t="str">
            <v>ASIA Pacific</v>
          </cell>
          <cell r="J69" t="str">
            <v>Asia Pacific</v>
          </cell>
          <cell r="K69" t="str">
            <v>Candice Bush</v>
          </cell>
          <cell r="L69" t="str">
            <v xml:space="preserve">Candice.Bush@heinekenlion.com.au </v>
          </cell>
          <cell r="M69" t="str">
            <v>Heineken Asia Pacific</v>
          </cell>
        </row>
        <row r="70">
          <cell r="A70">
            <v>3015363</v>
          </cell>
          <cell r="B70" t="str">
            <v>Australia</v>
          </cell>
          <cell r="C70" t="str">
            <v>Heineken Lion Australia</v>
          </cell>
          <cell r="D70" t="str">
            <v xml:space="preserve">lvl 7, 68 York St, Sydney, NSW, 2000 </v>
          </cell>
          <cell r="E70">
            <v>2000</v>
          </cell>
          <cell r="F70" t="str">
            <v>Sydney</v>
          </cell>
          <cell r="G70" t="str">
            <v>AU</v>
          </cell>
          <cell r="H70" t="str">
            <v>Australia</v>
          </cell>
          <cell r="I70" t="str">
            <v>ASIA Pacific</v>
          </cell>
          <cell r="J70" t="str">
            <v>Asia Pacific</v>
          </cell>
          <cell r="K70" t="str">
            <v>Dino Bozzone</v>
          </cell>
          <cell r="L70" t="str">
            <v>dino.bozzone@heinekenlion.com.au</v>
          </cell>
          <cell r="M70" t="str">
            <v>Heineken Asia Pacific</v>
          </cell>
        </row>
        <row r="71">
          <cell r="A71">
            <v>3090240</v>
          </cell>
          <cell r="B71" t="str">
            <v>Bulgaria</v>
          </cell>
          <cell r="C71" t="str">
            <v>Zagorka A.D.</v>
          </cell>
          <cell r="D71" t="str">
            <v>41 Khan Asparuh Str.</v>
          </cell>
          <cell r="E71" t="str">
            <v>6000</v>
          </cell>
          <cell r="F71" t="str">
            <v>Stara Zagora</v>
          </cell>
          <cell r="G71" t="str">
            <v>BG</v>
          </cell>
          <cell r="H71" t="str">
            <v>Bulgaria</v>
          </cell>
          <cell r="I71" t="str">
            <v>Europe</v>
          </cell>
          <cell r="J71" t="str">
            <v>Europe</v>
          </cell>
          <cell r="K71" t="str">
            <v>Maria Genova</v>
          </cell>
          <cell r="L71" t="str">
            <v>maria.genova@heineken.com</v>
          </cell>
          <cell r="M71" t="str">
            <v>Heineken Europe</v>
          </cell>
        </row>
        <row r="72">
          <cell r="A72">
            <v>3011392</v>
          </cell>
          <cell r="B72" t="str">
            <v>Equatorial Guin</v>
          </cell>
          <cell r="C72" t="str">
            <v>Ecuato Guinea Trading Company</v>
          </cell>
          <cell r="D72"/>
          <cell r="F72" t="str">
            <v>Bata/Malabo</v>
          </cell>
          <cell r="G72" t="str">
            <v>GQ</v>
          </cell>
          <cell r="H72" t="str">
            <v>Equatorial Guin</v>
          </cell>
          <cell r="I72" t="str">
            <v>AMEE</v>
          </cell>
          <cell r="J72" t="str">
            <v>Africa &amp; Middle East</v>
          </cell>
          <cell r="K72" t="str">
            <v>Yvonne Salvino</v>
          </cell>
          <cell r="L72" t="str">
            <v>yvonne.salvino@heineken.com</v>
          </cell>
          <cell r="M72" t="str">
            <v>Heineken Africa &amp; Middle East</v>
          </cell>
        </row>
        <row r="73">
          <cell r="A73">
            <v>3090614</v>
          </cell>
          <cell r="B73" t="str">
            <v>Ethiopia</v>
          </cell>
          <cell r="C73" t="str">
            <v>Heineken Brewery SC</v>
          </cell>
          <cell r="D73" t="str">
            <v>Sub city Nifas Silk Lafto 4</v>
          </cell>
          <cell r="E73">
            <v>15526</v>
          </cell>
          <cell r="F73" t="str">
            <v>Addis Ababa</v>
          </cell>
          <cell r="G73" t="str">
            <v>ET</v>
          </cell>
          <cell r="H73" t="str">
            <v>Ethiopia</v>
          </cell>
          <cell r="I73" t="str">
            <v>AMEE</v>
          </cell>
          <cell r="J73" t="str">
            <v>Africa &amp; Middle East</v>
          </cell>
          <cell r="K73" t="str">
            <v>Zeray Yeshiwondim</v>
          </cell>
          <cell r="L73" t="str">
            <v>Zeray.Yeshiwondim@heineken.com</v>
          </cell>
          <cell r="M73" t="str">
            <v>Heineken Africa &amp; Middle East</v>
          </cell>
        </row>
        <row r="74">
          <cell r="A74">
            <v>3090655</v>
          </cell>
          <cell r="B74" t="str">
            <v>Ethiopia</v>
          </cell>
          <cell r="C74" t="str">
            <v>Ibecor N.V. (ETHE)</v>
          </cell>
          <cell r="D74" t="str">
            <v>Terhulpsesteenweg bus 4 177</v>
          </cell>
          <cell r="E74">
            <v>1170</v>
          </cell>
          <cell r="F74" t="str">
            <v>BRUSSEL</v>
          </cell>
          <cell r="G74" t="str">
            <v>BRUSSEL</v>
          </cell>
          <cell r="H74" t="str">
            <v>Ethiopia</v>
          </cell>
          <cell r="I74" t="str">
            <v>AMEE</v>
          </cell>
          <cell r="J74" t="str">
            <v>Africa &amp; Middle East</v>
          </cell>
          <cell r="K74" t="str">
            <v>Audrey Boulanger</v>
          </cell>
          <cell r="L74" t="str">
            <v>Audrey.Boulanger@heineken.com</v>
          </cell>
          <cell r="M74" t="str">
            <v>Heineken Africa &amp; Middle East</v>
          </cell>
        </row>
        <row r="75">
          <cell r="A75">
            <v>3015953</v>
          </cell>
          <cell r="B75" t="str">
            <v>Panama</v>
          </cell>
          <cell r="C75" t="str">
            <v>Cervecería Panamá S.A.</v>
          </cell>
          <cell r="D75" t="str">
            <v>Urb. Industrial San Cristobal, Calle Santa Rosa, Ubicada al lado de Coca-Cola</v>
          </cell>
          <cell r="F75" t="str">
            <v>Ciudad de Panamá</v>
          </cell>
          <cell r="G75" t="str">
            <v>PA</v>
          </cell>
          <cell r="H75" t="str">
            <v>Panama</v>
          </cell>
          <cell r="I75" t="str">
            <v>AMERICAS</v>
          </cell>
          <cell r="J75" t="str">
            <v>Americas</v>
          </cell>
          <cell r="K75" t="str">
            <v xml:space="preserve">Gustavo Ho </v>
          </cell>
          <cell r="L75" t="str">
            <v>gustavo.ho@barupanama.com</v>
          </cell>
          <cell r="M75" t="str">
            <v>Heineken Americas</v>
          </cell>
        </row>
        <row r="76">
          <cell r="A76">
            <v>3016076</v>
          </cell>
          <cell r="B76" t="str">
            <v>France</v>
          </cell>
          <cell r="C76" t="str">
            <v>BDM</v>
          </cell>
          <cell r="D76" t="str">
            <v>3 Rue Gay Lussac</v>
          </cell>
          <cell r="E76">
            <v>13310</v>
          </cell>
          <cell r="F76" t="str">
            <v>SAINT MARTIN DE CRAU</v>
          </cell>
          <cell r="G76" t="str">
            <v>FR</v>
          </cell>
          <cell r="H76" t="str">
            <v>France</v>
          </cell>
          <cell r="I76" t="str">
            <v>AMEE</v>
          </cell>
          <cell r="J76" t="str">
            <v>Africa &amp; Middle East</v>
          </cell>
          <cell r="K76" t="str">
            <v>RDT LOG  S.A.S</v>
          </cell>
          <cell r="L76" t="str">
            <v>fleur.dijkstra@heineken.com</v>
          </cell>
          <cell r="M76" t="str">
            <v>Heineken Africa &amp; Middle East</v>
          </cell>
        </row>
        <row r="77">
          <cell r="A77">
            <v>3015965</v>
          </cell>
          <cell r="B77" t="str">
            <v>Turk&amp;Caicos</v>
          </cell>
          <cell r="C77" t="str">
            <v>Discount Liquors</v>
          </cell>
          <cell r="D77" t="str">
            <v>Leeward Highway</v>
          </cell>
          <cell r="F77" t="str">
            <v>Provinciales</v>
          </cell>
          <cell r="G77" t="str">
            <v>TC</v>
          </cell>
          <cell r="H77" t="str">
            <v>Turks &amp; Caicos</v>
          </cell>
          <cell r="I77" t="str">
            <v>AMERICAS</v>
          </cell>
          <cell r="J77" t="str">
            <v>Americas</v>
          </cell>
          <cell r="K77" t="str">
            <v xml:space="preserve">Anthony Bell </v>
          </cell>
          <cell r="L77" t="str">
            <v>abell@winecellar.tc</v>
          </cell>
          <cell r="M77" t="str">
            <v>Heineken Americas</v>
          </cell>
        </row>
        <row r="78">
          <cell r="A78">
            <v>3015973</v>
          </cell>
          <cell r="B78" t="str">
            <v>Peru</v>
          </cell>
          <cell r="C78" t="str">
            <v>G.W. Yichang &amp; Cia. S.A.</v>
          </cell>
          <cell r="D78" t="str">
            <v>Calle 31, 125</v>
          </cell>
          <cell r="F78" t="str">
            <v>Lima</v>
          </cell>
          <cell r="G78" t="str">
            <v>PE</v>
          </cell>
          <cell r="H78" t="str">
            <v>Peru</v>
          </cell>
          <cell r="I78" t="str">
            <v>AMERICAS</v>
          </cell>
          <cell r="J78" t="str">
            <v>Americas</v>
          </cell>
          <cell r="K78" t="str">
            <v>Santiago Casas Velez (Americas Export)</v>
          </cell>
          <cell r="L78" t="str">
            <v>Santiago.CasasVelez@heineken.com</v>
          </cell>
          <cell r="M78" t="str">
            <v>Heineken Americas</v>
          </cell>
        </row>
        <row r="79">
          <cell r="A79">
            <v>3015975</v>
          </cell>
          <cell r="B79" t="str">
            <v>Guatemala</v>
          </cell>
          <cell r="C79" t="str">
            <v>Distribuidora del Occidente, S.A</v>
          </cell>
          <cell r="D79" t="str">
            <v>15 calle "A" 14 - 44. Zona 10 5to.</v>
          </cell>
          <cell r="E79" t="str">
            <v>01002</v>
          </cell>
          <cell r="F79" t="str">
            <v>Guatemala City</v>
          </cell>
          <cell r="G79" t="str">
            <v>GT</v>
          </cell>
          <cell r="H79" t="str">
            <v>Guatemala</v>
          </cell>
          <cell r="I79" t="str">
            <v>AMERICAS</v>
          </cell>
          <cell r="J79" t="str">
            <v>Americas</v>
          </cell>
          <cell r="K79" t="str">
            <v>Marco Antonio Morales</v>
          </cell>
          <cell r="L79" t="str">
            <v>marcoamoralesc@icasa.com.gt</v>
          </cell>
          <cell r="M79" t="str">
            <v>Heineken Americas</v>
          </cell>
        </row>
        <row r="80">
          <cell r="A80">
            <v>3016131</v>
          </cell>
          <cell r="B80" t="str">
            <v>France</v>
          </cell>
          <cell r="C80" t="str">
            <v>Hedex</v>
          </cell>
          <cell r="D80" t="str">
            <v>34, Rue de Merlet</v>
          </cell>
          <cell r="E80">
            <v>33440</v>
          </cell>
          <cell r="F80" t="str">
            <v>Ambares et Lagrave</v>
          </cell>
          <cell r="G80" t="str">
            <v>FR</v>
          </cell>
          <cell r="H80" t="str">
            <v>France</v>
          </cell>
          <cell r="I80" t="str">
            <v>AMEE</v>
          </cell>
          <cell r="J80" t="str">
            <v>Africa &amp; Middle East</v>
          </cell>
          <cell r="K80" t="str">
            <v>Hedex</v>
          </cell>
          <cell r="L80" t="str">
            <v>fleur.dijkstra@heineken.com</v>
          </cell>
          <cell r="M80" t="str">
            <v>Heineken Africa &amp; Middle East</v>
          </cell>
        </row>
        <row r="81">
          <cell r="A81">
            <v>3011391</v>
          </cell>
          <cell r="B81" t="str">
            <v>Gabon</v>
          </cell>
          <cell r="C81" t="str">
            <v>Ceca-Gadis-Supergros-Libreville</v>
          </cell>
          <cell r="D81"/>
          <cell r="F81" t="str">
            <v>Libreville</v>
          </cell>
          <cell r="G81" t="str">
            <v>GA</v>
          </cell>
          <cell r="H81" t="str">
            <v>Gabon</v>
          </cell>
          <cell r="I81" t="str">
            <v>AMEE</v>
          </cell>
          <cell r="J81" t="str">
            <v>Africa &amp; Middle East</v>
          </cell>
          <cell r="K81" t="str">
            <v>Nicolas Mathieux</v>
          </cell>
          <cell r="L81" t="str">
            <v>supergros@cecagadis.com</v>
          </cell>
          <cell r="M81" t="str">
            <v>Heineken Africa &amp; Middle East</v>
          </cell>
        </row>
        <row r="82">
          <cell r="A82">
            <v>3090554</v>
          </cell>
          <cell r="B82" t="str">
            <v>Ghana</v>
          </cell>
          <cell r="C82" t="str">
            <v>Guinness Ghana Breweries Limited</v>
          </cell>
          <cell r="D82" t="str">
            <v>Mile 7, Nsawam Road</v>
          </cell>
          <cell r="F82" t="str">
            <v>Accra</v>
          </cell>
          <cell r="G82" t="str">
            <v>GH</v>
          </cell>
          <cell r="H82" t="str">
            <v>Ghana</v>
          </cell>
          <cell r="I82" t="str">
            <v>AMEE</v>
          </cell>
          <cell r="J82" t="str">
            <v>Africa &amp; Middle East</v>
          </cell>
          <cell r="K82" t="str">
            <v>Carsten Schemmer</v>
          </cell>
          <cell r="L82" t="str">
            <v>carsten.schemmer@heineken.com</v>
          </cell>
          <cell r="M82" t="str">
            <v>Heineken Africa &amp; Middle East</v>
          </cell>
        </row>
        <row r="83">
          <cell r="A83">
            <v>3016036</v>
          </cell>
          <cell r="B83" t="str">
            <v>Moldavia</v>
          </cell>
          <cell r="C83" t="str">
            <v>IM SB TRADE s.r.l.</v>
          </cell>
          <cell r="D83" t="str">
            <v>Str. Petricani 19/5</v>
          </cell>
          <cell r="E83" t="str">
            <v>MD-2059</v>
          </cell>
          <cell r="F83" t="str">
            <v>Mun.Chisinau</v>
          </cell>
          <cell r="G83" t="str">
            <v>MD</v>
          </cell>
          <cell r="H83" t="str">
            <v>Moldavia</v>
          </cell>
          <cell r="I83" t="str">
            <v>Europe</v>
          </cell>
          <cell r="J83" t="str">
            <v>Europe</v>
          </cell>
          <cell r="K83"/>
          <cell r="L83"/>
          <cell r="M83" t="str">
            <v>Heineken Europe</v>
          </cell>
        </row>
        <row r="84">
          <cell r="A84">
            <v>3016038</v>
          </cell>
          <cell r="B84" t="str">
            <v>Lithuania</v>
          </cell>
          <cell r="C84" t="str">
            <v>JSC "Bennet distributors"</v>
          </cell>
          <cell r="G84" t="str">
            <v>LT</v>
          </cell>
          <cell r="H84" t="str">
            <v>Lithuania</v>
          </cell>
          <cell r="I84" t="str">
            <v>Europe</v>
          </cell>
          <cell r="J84" t="str">
            <v>Europe</v>
          </cell>
          <cell r="M84" t="str">
            <v>Heineken Europe</v>
          </cell>
        </row>
        <row r="85">
          <cell r="A85">
            <v>3010970</v>
          </cell>
          <cell r="B85" t="str">
            <v>Guinea</v>
          </cell>
          <cell r="C85" t="str">
            <v>Ets Khazaal</v>
          </cell>
          <cell r="D85"/>
          <cell r="F85" t="str">
            <v>Conakry</v>
          </cell>
          <cell r="G85" t="str">
            <v>GN</v>
          </cell>
          <cell r="H85" t="str">
            <v>Guinea</v>
          </cell>
          <cell r="I85" t="str">
            <v>AMEE</v>
          </cell>
          <cell r="J85" t="str">
            <v>Africa &amp; Middle East</v>
          </cell>
          <cell r="K85" t="str">
            <v>Yvonne Salvino</v>
          </cell>
          <cell r="L85" t="str">
            <v>Yvonne@salvino@heinken.com</v>
          </cell>
          <cell r="M85" t="str">
            <v>Heineken Africa &amp; Middle East</v>
          </cell>
        </row>
        <row r="86">
          <cell r="A86">
            <v>3090174</v>
          </cell>
          <cell r="B86" t="str">
            <v>Spain</v>
          </cell>
          <cell r="C86" t="str">
            <v>Insular Canarias de bebidas S.A.U.</v>
          </cell>
          <cell r="D86" t="str">
            <v>C/ Pescador, 17</v>
          </cell>
          <cell r="E86" t="str">
            <v>35219</v>
          </cell>
          <cell r="F86" t="str">
            <v>Telde - Gran Canaria</v>
          </cell>
          <cell r="G86" t="str">
            <v>ES</v>
          </cell>
          <cell r="H86" t="str">
            <v>Canarias</v>
          </cell>
          <cell r="I86" t="str">
            <v>Europe</v>
          </cell>
          <cell r="J86" t="str">
            <v>Europe</v>
          </cell>
          <cell r="K86" t="str">
            <v>Tania Garcia</v>
          </cell>
          <cell r="L86" t="str">
            <v>tania.garcia@incabe.com</v>
          </cell>
          <cell r="M86" t="str">
            <v>Heineken Europe</v>
          </cell>
        </row>
        <row r="87">
          <cell r="A87">
            <v>3016147</v>
          </cell>
          <cell r="B87" t="str">
            <v>Iraq</v>
          </cell>
          <cell r="C87" t="str">
            <v>H.M.S. Company</v>
          </cell>
          <cell r="G87" t="str">
            <v>IQ</v>
          </cell>
          <cell r="H87" t="str">
            <v>Iraq</v>
          </cell>
          <cell r="I87" t="str">
            <v>AMEE</v>
          </cell>
          <cell r="J87" t="str">
            <v>Africa &amp; Middle East</v>
          </cell>
          <cell r="M87" t="str">
            <v>Heineken Africa &amp; Middle East</v>
          </cell>
        </row>
        <row r="88">
          <cell r="A88">
            <v>3011344</v>
          </cell>
          <cell r="B88" t="str">
            <v>Israel</v>
          </cell>
          <cell r="C88" t="str">
            <v>Tempo Beverages Ltd.</v>
          </cell>
          <cell r="D88" t="str">
            <v>2 Giborey Israel</v>
          </cell>
          <cell r="E88">
            <v>42101</v>
          </cell>
          <cell r="F88" t="str">
            <v>Netanya</v>
          </cell>
          <cell r="G88" t="str">
            <v>IL</v>
          </cell>
          <cell r="H88" t="str">
            <v>Israel</v>
          </cell>
          <cell r="I88" t="str">
            <v>AMEE</v>
          </cell>
          <cell r="J88" t="str">
            <v>Africa &amp; Middle East</v>
          </cell>
          <cell r="K88" t="str">
            <v>Neta Tovim</v>
          </cell>
          <cell r="L88" t="str">
            <v>netat@tempo.co.il</v>
          </cell>
          <cell r="M88" t="str">
            <v>Heineken Africa &amp; Middle East</v>
          </cell>
        </row>
        <row r="89">
          <cell r="A89">
            <v>3016067</v>
          </cell>
          <cell r="B89" t="str">
            <v>Estonia</v>
          </cell>
          <cell r="C89" t="str">
            <v>Royal Unibrew Eesti OU</v>
          </cell>
          <cell r="D89" t="str">
            <v>Kalmari tee 10</v>
          </cell>
          <cell r="E89">
            <v>75327</v>
          </cell>
          <cell r="F89" t="str">
            <v>Karla, Rae vald, Harjumaa</v>
          </cell>
          <cell r="G89" t="str">
            <v>EE</v>
          </cell>
          <cell r="H89" t="str">
            <v>Estonia</v>
          </cell>
          <cell r="I89" t="str">
            <v>Europe</v>
          </cell>
          <cell r="J89" t="str">
            <v>Europe</v>
          </cell>
          <cell r="K89" t="str">
            <v>Taira Junusova</v>
          </cell>
          <cell r="L89" t="str">
            <v xml:space="preserve">taira.junusova@royalunibrew.com </v>
          </cell>
          <cell r="M89" t="str">
            <v>Heineken Europe</v>
          </cell>
        </row>
        <row r="90">
          <cell r="A90">
            <v>3016071</v>
          </cell>
          <cell r="B90" t="str">
            <v>Paraguay</v>
          </cell>
          <cell r="C90" t="str">
            <v>Distribuidora del Paraguay S.A.</v>
          </cell>
          <cell r="D90" t="str">
            <v>Ruta Acceso Sur km 32 32</v>
          </cell>
          <cell r="F90" t="str">
            <v>San Antonio</v>
          </cell>
          <cell r="G90" t="str">
            <v>PY</v>
          </cell>
          <cell r="H90" t="str">
            <v>Paraguay</v>
          </cell>
          <cell r="I90" t="str">
            <v>AMERICAS</v>
          </cell>
          <cell r="J90" t="str">
            <v>Americas</v>
          </cell>
          <cell r="K90" t="str">
            <v xml:space="preserve">Claudia Ibarrola </v>
          </cell>
          <cell r="L90" t="str">
            <v>cibarrola@pulp.com.py</v>
          </cell>
          <cell r="M90" t="str">
            <v>Heineken Americas</v>
          </cell>
        </row>
        <row r="91">
          <cell r="A91">
            <v>3011344</v>
          </cell>
          <cell r="B91" t="str">
            <v>Israel</v>
          </cell>
          <cell r="C91" t="str">
            <v>Tempo Beverages Ltd.</v>
          </cell>
          <cell r="D91" t="str">
            <v>2 Giborey Israel</v>
          </cell>
          <cell r="E91">
            <v>42101</v>
          </cell>
          <cell r="F91" t="str">
            <v>Netanya</v>
          </cell>
          <cell r="G91" t="str">
            <v>IL</v>
          </cell>
          <cell r="H91" t="str">
            <v>Israel</v>
          </cell>
          <cell r="I91" t="str">
            <v>AMEE</v>
          </cell>
          <cell r="J91" t="str">
            <v>Africa &amp; Middle East</v>
          </cell>
          <cell r="K91" t="str">
            <v>Keren Hadad</v>
          </cell>
          <cell r="L91" t="str">
            <v>kerenh@tempo.co.il</v>
          </cell>
          <cell r="M91" t="str">
            <v>Heineken Africa &amp; Middle East</v>
          </cell>
        </row>
        <row r="92">
          <cell r="A92">
            <v>3016073</v>
          </cell>
          <cell r="B92" t="str">
            <v>Kazakhstan</v>
          </cell>
          <cell r="C92" t="str">
            <v>LLP OASIS Beverages</v>
          </cell>
          <cell r="D92" t="str">
            <v>Ili region, Aschibulak rural distri</v>
          </cell>
          <cell r="E92" t="str">
            <v>040702</v>
          </cell>
          <cell r="F92" t="str">
            <v>Almaty Area</v>
          </cell>
          <cell r="G92" t="str">
            <v>KZ</v>
          </cell>
          <cell r="H92" t="str">
            <v>Kazakhstan</v>
          </cell>
          <cell r="I92" t="str">
            <v>Europe</v>
          </cell>
          <cell r="J92" t="str">
            <v>Africa &amp; Middle East</v>
          </cell>
          <cell r="K92" t="str">
            <v>Ruben Tomson</v>
          </cell>
          <cell r="L92" t="str">
            <v xml:space="preserve">ruben.tomson@heineken.com </v>
          </cell>
          <cell r="M92" t="str">
            <v>Heineken Africa &amp; Middle East</v>
          </cell>
        </row>
        <row r="93">
          <cell r="A93">
            <v>3090833</v>
          </cell>
          <cell r="B93" t="str">
            <v>Ivory Coast</v>
          </cell>
          <cell r="C93" t="str">
            <v>Ivory Coast</v>
          </cell>
          <cell r="D93" t="str">
            <v>Terhulpsesteenweg bus 4 177</v>
          </cell>
          <cell r="E93">
            <v>1170</v>
          </cell>
          <cell r="F93" t="str">
            <v>BRUSSEL</v>
          </cell>
          <cell r="G93" t="str">
            <v>BRUSSEL</v>
          </cell>
          <cell r="H93" t="str">
            <v>Ivory Coast</v>
          </cell>
          <cell r="I93" t="str">
            <v>AMEE</v>
          </cell>
          <cell r="J93" t="str">
            <v>Africa &amp; Middle East</v>
          </cell>
          <cell r="K93" t="str">
            <v>Julie Stessel</v>
          </cell>
          <cell r="L93" t="str">
            <v>julie.stessel@heineken.com</v>
          </cell>
          <cell r="M93" t="str">
            <v>Heineken Africa &amp; Middle East</v>
          </cell>
        </row>
        <row r="94">
          <cell r="A94">
            <v>3090834</v>
          </cell>
          <cell r="B94" t="str">
            <v>Ivory Coast</v>
          </cell>
          <cell r="C94" t="str">
            <v>Brassivoire</v>
          </cell>
          <cell r="D94" t="str">
            <v>Boulevard de Marseille, B.P. 2114</v>
          </cell>
          <cell r="E94">
            <v>117</v>
          </cell>
          <cell r="F94" t="str">
            <v>Abidjan</v>
          </cell>
          <cell r="G94" t="str">
            <v>CI</v>
          </cell>
          <cell r="H94" t="str">
            <v>Ivory Coast</v>
          </cell>
          <cell r="I94" t="str">
            <v>AMEE</v>
          </cell>
          <cell r="J94" t="str">
            <v>Africa &amp; Middle East</v>
          </cell>
          <cell r="K94" t="str">
            <v>Barbara Sie</v>
          </cell>
          <cell r="L94" t="str">
            <v>Barbara.Sie@heineken.com</v>
          </cell>
          <cell r="M94" t="str">
            <v>Heineken Africa &amp; Middle East</v>
          </cell>
        </row>
        <row r="95">
          <cell r="A95">
            <v>3016080</v>
          </cell>
          <cell r="B95" t="str">
            <v>Uruguay</v>
          </cell>
          <cell r="C95" t="str">
            <v>Milotur S.A.</v>
          </cell>
          <cell r="D95" t="str">
            <v>Rbla. Dr. Baltasar Brum 3129</v>
          </cell>
          <cell r="F95" t="str">
            <v>Montevideo</v>
          </cell>
          <cell r="G95" t="str">
            <v>UY</v>
          </cell>
          <cell r="H95" t="str">
            <v xml:space="preserve">Uruguay </v>
          </cell>
          <cell r="I95" t="str">
            <v>AMERICAS</v>
          </cell>
          <cell r="J95" t="str">
            <v>Americas</v>
          </cell>
          <cell r="K95" t="str">
            <v>Virginia Torres</v>
          </cell>
          <cell r="L95" t="str">
            <v>vmtorres@ccu.uy</v>
          </cell>
          <cell r="M95" t="str">
            <v>Heineken Americas</v>
          </cell>
        </row>
        <row r="96">
          <cell r="A96">
            <v>3016052</v>
          </cell>
          <cell r="B96" t="str">
            <v>Kenya</v>
          </cell>
          <cell r="C96" t="str">
            <v>Heineken East Africa Import Company</v>
          </cell>
          <cell r="D96" t="str">
            <v>Off Peponi Road&amp;Eldama Ravine Road</v>
          </cell>
          <cell r="E96" t="str">
            <v/>
          </cell>
          <cell r="F96" t="str">
            <v>Nairobi</v>
          </cell>
          <cell r="G96" t="str">
            <v>KE</v>
          </cell>
          <cell r="H96" t="str">
            <v>Kenya</v>
          </cell>
          <cell r="I96" t="str">
            <v>AMEE</v>
          </cell>
          <cell r="J96" t="str">
            <v>Africa &amp; Middle East</v>
          </cell>
          <cell r="K96" t="str">
            <v>Njeri Mburu</v>
          </cell>
          <cell r="L96" t="str">
            <v xml:space="preserve">Njeri.Mburu@heineken.com </v>
          </cell>
          <cell r="M96" t="str">
            <v>Heineken Africa &amp; Middle East</v>
          </cell>
        </row>
        <row r="97">
          <cell r="A97">
            <v>3090648</v>
          </cell>
          <cell r="B97" t="str">
            <v>La Reunion</v>
          </cell>
          <cell r="C97" t="str">
            <v>Ibecor N.V. (BBI)</v>
          </cell>
          <cell r="D97" t="str">
            <v>Terhulpsesteenweg bus 4 177</v>
          </cell>
          <cell r="E97">
            <v>1170</v>
          </cell>
          <cell r="F97" t="str">
            <v>BRUSSEL</v>
          </cell>
          <cell r="G97" t="str">
            <v>BRUSSEL</v>
          </cell>
          <cell r="H97" t="str">
            <v>La Reunion</v>
          </cell>
          <cell r="I97" t="str">
            <v>AMEE</v>
          </cell>
          <cell r="J97" t="str">
            <v>Africa &amp; Middle East</v>
          </cell>
          <cell r="K97"/>
          <cell r="L97"/>
          <cell r="M97" t="str">
            <v>Heineken Africa &amp; Middle East</v>
          </cell>
        </row>
        <row r="98">
          <cell r="A98">
            <v>3016096</v>
          </cell>
          <cell r="B98" t="str">
            <v>Netherlands</v>
          </cell>
          <cell r="C98" t="str">
            <v>Western Europe Export &amp; Global Duty</v>
          </cell>
          <cell r="D98" t="str">
            <v>Industrieweg 38 B</v>
          </cell>
          <cell r="E98" t="str">
            <v>2382 NW</v>
          </cell>
          <cell r="F98" t="str">
            <v>Zoeterwoude</v>
          </cell>
          <cell r="G98" t="str">
            <v>NL</v>
          </cell>
          <cell r="H98" t="str">
            <v>Netherlands</v>
          </cell>
          <cell r="I98" t="str">
            <v>Europe</v>
          </cell>
          <cell r="J98" t="str">
            <v>Global</v>
          </cell>
          <cell r="K98" t="str">
            <v>Mirjam Verboom</v>
          </cell>
          <cell r="L98" t="str">
            <v>mirjam.verboom@heineken.com</v>
          </cell>
          <cell r="M98" t="str">
            <v>Heineken Europe</v>
          </cell>
        </row>
        <row r="99">
          <cell r="A99">
            <v>3090885</v>
          </cell>
          <cell r="B99" t="str">
            <v>Réunion</v>
          </cell>
          <cell r="C99" t="str">
            <v>Brasseries de Bourbon</v>
          </cell>
          <cell r="G99" t="str">
            <v>RE</v>
          </cell>
          <cell r="H99" t="str">
            <v>La Reunion</v>
          </cell>
          <cell r="I99" t="str">
            <v xml:space="preserve">AMEE </v>
          </cell>
          <cell r="J99" t="str">
            <v>Africa &amp; Middle East</v>
          </cell>
          <cell r="M99" t="str">
            <v>Heineken Africa &amp; Middle East</v>
          </cell>
        </row>
        <row r="100">
          <cell r="A100">
            <v>3096644</v>
          </cell>
          <cell r="B100" t="str">
            <v>Croatia</v>
          </cell>
          <cell r="C100" t="str">
            <v>Heineken Hrvatska d.o.o.</v>
          </cell>
          <cell r="D100" t="str">
            <v>Dubovac 22</v>
          </cell>
          <cell r="E100">
            <v>47000</v>
          </cell>
          <cell r="F100" t="str">
            <v>Karlovac</v>
          </cell>
          <cell r="G100" t="str">
            <v>HR</v>
          </cell>
          <cell r="H100" t="str">
            <v>Croatia</v>
          </cell>
          <cell r="I100" t="str">
            <v>Europe</v>
          </cell>
          <cell r="J100" t="str">
            <v>Europe</v>
          </cell>
          <cell r="K100" t="str">
            <v>Iva Peretic Samardzija</v>
          </cell>
          <cell r="L100" t="str">
            <v>iva.peretic@heineken.com</v>
          </cell>
          <cell r="M100" t="str">
            <v>Heineken Europe</v>
          </cell>
        </row>
        <row r="101">
          <cell r="A101">
            <v>3016130</v>
          </cell>
          <cell r="B101" t="str">
            <v>Saint Vincent and the Grenadines</v>
          </cell>
          <cell r="C101" t="str">
            <v>Coreas Distribution Ltd.</v>
          </cell>
          <cell r="G101" t="str">
            <v>VC</v>
          </cell>
          <cell r="H101" t="str">
            <v>Saint Vincent and the Grenadines</v>
          </cell>
          <cell r="I101" t="str">
            <v>AMERICAS</v>
          </cell>
          <cell r="J101" t="str">
            <v>Americas</v>
          </cell>
          <cell r="K101" t="str">
            <v>Carlton James</v>
          </cell>
          <cell r="L101" t="str">
            <v>Carlton.James@thegelgroup.com</v>
          </cell>
          <cell r="M101" t="str">
            <v>Heineken Americas</v>
          </cell>
        </row>
        <row r="102">
          <cell r="A102">
            <v>3014705</v>
          </cell>
          <cell r="B102" t="str">
            <v>Lebanon</v>
          </cell>
          <cell r="C102" t="str">
            <v>Brasserie Almaza S.A.L.</v>
          </cell>
          <cell r="D102" t="str">
            <v>Jdeidet El Metn</v>
          </cell>
          <cell r="F102" t="str">
            <v>Beyrouth</v>
          </cell>
          <cell r="G102" t="str">
            <v>LB</v>
          </cell>
          <cell r="H102" t="str">
            <v>Lebanon</v>
          </cell>
          <cell r="I102" t="str">
            <v>AMEE</v>
          </cell>
          <cell r="J102" t="str">
            <v>Africa &amp; Middle East</v>
          </cell>
          <cell r="K102" t="str">
            <v>Rana Ayoub</v>
          </cell>
          <cell r="L102" t="str">
            <v>Rana.Ayoub@heineken.com</v>
          </cell>
          <cell r="M102" t="str">
            <v>Heineken Africa &amp; Middle East</v>
          </cell>
        </row>
        <row r="103">
          <cell r="A103">
            <v>3090650</v>
          </cell>
          <cell r="B103" t="str">
            <v>Lebanon</v>
          </cell>
          <cell r="C103" t="str">
            <v>Ibecor N.V. (ABB)</v>
          </cell>
          <cell r="D103" t="str">
            <v>Terhulpsesteenweg bus 4 177</v>
          </cell>
          <cell r="E103">
            <v>1170</v>
          </cell>
          <cell r="F103" t="str">
            <v>BRUSSEL</v>
          </cell>
          <cell r="G103" t="str">
            <v>BRUSSEL</v>
          </cell>
          <cell r="H103" t="str">
            <v>Lebanon</v>
          </cell>
          <cell r="I103" t="str">
            <v>AMEE</v>
          </cell>
          <cell r="J103" t="str">
            <v>Africa &amp; Middle East</v>
          </cell>
          <cell r="K103" t="str">
            <v>Gael Drien</v>
          </cell>
          <cell r="L103" t="str">
            <v>Gael.Drien@heineken.com</v>
          </cell>
          <cell r="M103" t="str">
            <v>Heineken Africa &amp; Middle East</v>
          </cell>
        </row>
        <row r="104">
          <cell r="A104">
            <v>3016142</v>
          </cell>
          <cell r="B104" t="str">
            <v>Cuba</v>
          </cell>
          <cell r="C104" t="str">
            <v>Cuba Ron S.A</v>
          </cell>
          <cell r="D104"/>
          <cell r="F104"/>
          <cell r="G104" t="str">
            <v>CU</v>
          </cell>
          <cell r="H104" t="str">
            <v>Cuba</v>
          </cell>
          <cell r="I104" t="str">
            <v>AMERICAS</v>
          </cell>
          <cell r="J104" t="str">
            <v>Americas</v>
          </cell>
          <cell r="K104"/>
          <cell r="L104"/>
          <cell r="M104" t="str">
            <v>Heineken Americas</v>
          </cell>
        </row>
        <row r="105">
          <cell r="A105">
            <v>3011082</v>
          </cell>
          <cell r="B105" t="str">
            <v>Liberia</v>
          </cell>
          <cell r="C105" t="str">
            <v>The Abi Jaoudi &amp; Azar Trading Corp</v>
          </cell>
          <cell r="D105" t="str">
            <v>he Abi Jaoudi &amp; Azar Trading Corp, Randall street</v>
          </cell>
          <cell r="E105" t="str">
            <v>PO BOX 10-0036</v>
          </cell>
          <cell r="F105" t="str">
            <v>Monrovia</v>
          </cell>
          <cell r="G105" t="str">
            <v>LR</v>
          </cell>
          <cell r="H105" t="str">
            <v>Liberia</v>
          </cell>
          <cell r="I105" t="str">
            <v>AMEE</v>
          </cell>
          <cell r="J105" t="str">
            <v>Africa &amp; Middle East</v>
          </cell>
          <cell r="K105" t="str">
            <v>Mr. Jaoudi</v>
          </cell>
          <cell r="L105" t="str">
            <v xml:space="preserve">yvonne.salvino@heineken.com </v>
          </cell>
          <cell r="M105" t="str">
            <v>Heineken Africa &amp; Middle East</v>
          </cell>
        </row>
        <row r="106">
          <cell r="A106">
            <v>3015964</v>
          </cell>
          <cell r="B106" t="str">
            <v>Madagascar</v>
          </cell>
          <cell r="C106" t="str">
            <v>Brasseries Star Madagascar</v>
          </cell>
          <cell r="D106" t="str">
            <v>Brasseries Star Rue Dr Rasseta Andranomahery</v>
          </cell>
          <cell r="F106" t="str">
            <v>101 antananarivo</v>
          </cell>
          <cell r="G106" t="str">
            <v>MG</v>
          </cell>
          <cell r="H106" t="str">
            <v>Madagascar</v>
          </cell>
          <cell r="I106" t="str">
            <v>AMEE</v>
          </cell>
          <cell r="J106" t="str">
            <v>Africa &amp; Middle East</v>
          </cell>
          <cell r="K106" t="str">
            <v>Emilie Hoogendoorn</v>
          </cell>
          <cell r="L106" t="str">
            <v>emilie.hoogendoorn@heineken.com</v>
          </cell>
          <cell r="M106" t="str">
            <v>Heineken Africa &amp; Middle East</v>
          </cell>
        </row>
        <row r="107">
          <cell r="A107">
            <v>3011269</v>
          </cell>
          <cell r="B107" t="str">
            <v>Malta</v>
          </cell>
          <cell r="C107" t="str">
            <v>Charles Grech &amp; Co. Ltd.</v>
          </cell>
          <cell r="D107" t="str">
            <v>Valley road</v>
          </cell>
          <cell r="E107" t="str">
            <v>BKR 13</v>
          </cell>
          <cell r="F107" t="str">
            <v>Birkirkara</v>
          </cell>
          <cell r="G107" t="str">
            <v>MT</v>
          </cell>
          <cell r="H107" t="str">
            <v>Malta</v>
          </cell>
          <cell r="I107" t="str">
            <v>Europe</v>
          </cell>
          <cell r="J107" t="str">
            <v>Europe</v>
          </cell>
          <cell r="K107" t="str">
            <v>Victoire Jacasson</v>
          </cell>
          <cell r="L107" t="str">
            <v>Victoire.Jacasson@heineken.com</v>
          </cell>
          <cell r="M107" t="str">
            <v>Heineken Europe</v>
          </cell>
        </row>
        <row r="108">
          <cell r="A108">
            <v>3090813</v>
          </cell>
          <cell r="B108" t="str">
            <v>Malta</v>
          </cell>
          <cell r="C108" t="str">
            <v>Farsons Bevarage Imports Compa</v>
          </cell>
          <cell r="G108" t="str">
            <v>MT</v>
          </cell>
          <cell r="H108" t="str">
            <v>Malta</v>
          </cell>
          <cell r="I108" t="str">
            <v>Europe</v>
          </cell>
          <cell r="J108" t="str">
            <v>Europe</v>
          </cell>
          <cell r="M108" t="str">
            <v>Heineken Europe</v>
          </cell>
        </row>
        <row r="109">
          <cell r="A109">
            <v>3096678</v>
          </cell>
          <cell r="B109" t="str">
            <v>Czech Republic</v>
          </cell>
          <cell r="C109" t="str">
            <v>Heineken Ceska republika, a.s.</v>
          </cell>
          <cell r="D109" t="str">
            <v>U Pivovaru 1</v>
          </cell>
          <cell r="E109" t="str">
            <v>270 53</v>
          </cell>
          <cell r="F109" t="str">
            <v>Krusovice</v>
          </cell>
          <cell r="G109" t="str">
            <v>CZ</v>
          </cell>
          <cell r="H109" t="str">
            <v>Czech Republic</v>
          </cell>
          <cell r="I109" t="str">
            <v>Europe</v>
          </cell>
          <cell r="J109" t="str">
            <v>Europe</v>
          </cell>
          <cell r="K109" t="str">
            <v>Lenka Rohnerova</v>
          </cell>
          <cell r="L109" t="str">
            <v>lenka.rohnerova@heineken.com</v>
          </cell>
          <cell r="M109" t="str">
            <v>Heineken Europe</v>
          </cell>
        </row>
        <row r="110">
          <cell r="A110">
            <v>3090679</v>
          </cell>
          <cell r="B110" t="str">
            <v>Denmark</v>
          </cell>
          <cell r="C110" t="str">
            <v>Metz A/S</v>
          </cell>
          <cell r="D110" t="str">
            <v>Skelstedet 9</v>
          </cell>
          <cell r="E110">
            <v>2950</v>
          </cell>
          <cell r="F110" t="str">
            <v>Vedbaek</v>
          </cell>
          <cell r="G110" t="str">
            <v>DK</v>
          </cell>
          <cell r="H110" t="str">
            <v>Denmark</v>
          </cell>
          <cell r="I110" t="str">
            <v>Europe</v>
          </cell>
          <cell r="J110" t="str">
            <v>Europe</v>
          </cell>
          <cell r="K110" t="str">
            <v>Birgitte Vestphael</v>
          </cell>
          <cell r="L110" t="str">
            <v>bv@metz.dk</v>
          </cell>
          <cell r="M110" t="str">
            <v>Heineken Europe</v>
          </cell>
        </row>
        <row r="111">
          <cell r="A111">
            <v>3096518</v>
          </cell>
          <cell r="B111" t="str">
            <v>Denmark</v>
          </cell>
          <cell r="C111" t="str">
            <v>Royal Unibrew A/S</v>
          </cell>
          <cell r="G111" t="str">
            <v>DK</v>
          </cell>
          <cell r="H111" t="str">
            <v>Denmark</v>
          </cell>
          <cell r="I111" t="str">
            <v>Europe</v>
          </cell>
          <cell r="J111" t="str">
            <v>Europe</v>
          </cell>
          <cell r="M111" t="str">
            <v>Heineken Europe</v>
          </cell>
        </row>
        <row r="112">
          <cell r="A112">
            <v>3090979</v>
          </cell>
          <cell r="B112" t="str">
            <v>Denmark</v>
          </cell>
          <cell r="C112" t="str">
            <v>Premium Beer Import A/S</v>
          </cell>
          <cell r="G112" t="str">
            <v>DK</v>
          </cell>
          <cell r="H112" t="str">
            <v>Denmark</v>
          </cell>
          <cell r="I112" t="str">
            <v>Europe</v>
          </cell>
          <cell r="J112" t="str">
            <v>Europe</v>
          </cell>
          <cell r="M112" t="str">
            <v>Heineken Europe</v>
          </cell>
        </row>
        <row r="113">
          <cell r="A113">
            <v>3090482</v>
          </cell>
          <cell r="B113" t="str">
            <v>Finland</v>
          </cell>
          <cell r="C113" t="str">
            <v>Oy Hartwall Ab</v>
          </cell>
          <cell r="D113" t="str">
            <v>Hiomotie 32</v>
          </cell>
          <cell r="E113">
            <v>370</v>
          </cell>
          <cell r="F113" t="str">
            <v>Helsinki</v>
          </cell>
          <cell r="G113" t="str">
            <v>FI</v>
          </cell>
          <cell r="H113" t="str">
            <v>Finland</v>
          </cell>
          <cell r="I113" t="str">
            <v>Europe</v>
          </cell>
          <cell r="J113" t="str">
            <v>Europe</v>
          </cell>
          <cell r="K113" t="str">
            <v>Aapeli Helkkula</v>
          </cell>
          <cell r="L113" t="str">
            <v xml:space="preserve">aapeli.helkkula@hartwall.fi </v>
          </cell>
          <cell r="M113" t="str">
            <v>Heineken Europe</v>
          </cell>
        </row>
        <row r="114">
          <cell r="A114">
            <v>3090735</v>
          </cell>
          <cell r="B114" t="str">
            <v>Finland</v>
          </cell>
          <cell r="C114" t="str">
            <v>Innoflame Oy</v>
          </cell>
          <cell r="G114" t="str">
            <v>FI</v>
          </cell>
          <cell r="H114" t="str">
            <v>Finland</v>
          </cell>
          <cell r="I114" t="str">
            <v>Europe</v>
          </cell>
          <cell r="J114" t="str">
            <v>Europe</v>
          </cell>
          <cell r="M114" t="str">
            <v>Heineken Europe</v>
          </cell>
        </row>
        <row r="115">
          <cell r="A115">
            <v>3090018</v>
          </cell>
          <cell r="B115" t="str">
            <v>France</v>
          </cell>
          <cell r="C115" t="str">
            <v>Heineken Enterprise</v>
          </cell>
          <cell r="D115" t="str">
            <v>2 Rue des Martinets</v>
          </cell>
          <cell r="E115">
            <v>92500</v>
          </cell>
          <cell r="F115" t="str">
            <v>Rueil Malmaison</v>
          </cell>
          <cell r="G115" t="str">
            <v>FR</v>
          </cell>
          <cell r="H115" t="str">
            <v>France</v>
          </cell>
          <cell r="I115" t="str">
            <v>Europe</v>
          </cell>
          <cell r="J115" t="str">
            <v>Europe</v>
          </cell>
          <cell r="K115" t="str">
            <v>Cecile Mercier</v>
          </cell>
          <cell r="L115" t="str">
            <v>cecile.mercier@heineken.fr</v>
          </cell>
          <cell r="M115" t="str">
            <v>Heineken Europe</v>
          </cell>
        </row>
        <row r="116">
          <cell r="A116">
            <v>3090189</v>
          </cell>
          <cell r="B116" t="str">
            <v>Germany</v>
          </cell>
          <cell r="C116" t="str">
            <v>Heineken Deutschland GmbH</v>
          </cell>
          <cell r="D116" t="str">
            <v>Ehrenbergstra. 19</v>
          </cell>
          <cell r="E116">
            <v>10245</v>
          </cell>
          <cell r="F116" t="str">
            <v>Berlin</v>
          </cell>
          <cell r="G116" t="str">
            <v>DE</v>
          </cell>
          <cell r="H116" t="str">
            <v>Germany</v>
          </cell>
          <cell r="I116" t="str">
            <v>Europe</v>
          </cell>
          <cell r="J116" t="str">
            <v>Europe</v>
          </cell>
          <cell r="K116" t="str">
            <v>Sophie Heller</v>
          </cell>
          <cell r="L116" t="str">
            <v>sophie.heller@heineken.com</v>
          </cell>
          <cell r="M116" t="str">
            <v>Heineken Europe</v>
          </cell>
        </row>
        <row r="117">
          <cell r="A117">
            <v>3090957</v>
          </cell>
          <cell r="B117" t="str">
            <v>Germany</v>
          </cell>
          <cell r="C117" t="str">
            <v>Radeberger Gruppe KG</v>
          </cell>
          <cell r="G117" t="str">
            <v>DE</v>
          </cell>
          <cell r="H117" t="str">
            <v>Germany</v>
          </cell>
          <cell r="I117" t="str">
            <v>Europe</v>
          </cell>
          <cell r="J117" t="str">
            <v>Europe</v>
          </cell>
          <cell r="M117" t="str">
            <v>Heineken Europe</v>
          </cell>
        </row>
        <row r="118">
          <cell r="A118">
            <v>3011264</v>
          </cell>
          <cell r="B118" t="str">
            <v>Gibraltar</v>
          </cell>
          <cell r="C118" t="str">
            <v>Lewis Stagnetto Ltd</v>
          </cell>
          <cell r="G118" t="str">
            <v>GI</v>
          </cell>
          <cell r="H118" t="str">
            <v>Gibraltar</v>
          </cell>
          <cell r="I118" t="str">
            <v>Europe</v>
          </cell>
          <cell r="J118" t="str">
            <v>Europe</v>
          </cell>
          <cell r="M118" t="str">
            <v>Heineken Europe</v>
          </cell>
        </row>
        <row r="119">
          <cell r="A119">
            <v>3090123</v>
          </cell>
          <cell r="B119" t="str">
            <v>Greece</v>
          </cell>
          <cell r="C119" t="str">
            <v>Athenian Brewery S.A.</v>
          </cell>
          <cell r="D119" t="str">
            <v>Kifissos Ave. 102</v>
          </cell>
          <cell r="E119">
            <v>12241</v>
          </cell>
          <cell r="F119" t="str">
            <v>Aegaleo</v>
          </cell>
          <cell r="G119" t="str">
            <v>GR</v>
          </cell>
          <cell r="H119" t="str">
            <v>Greece</v>
          </cell>
          <cell r="I119" t="str">
            <v>Europe</v>
          </cell>
          <cell r="J119" t="str">
            <v>Europe</v>
          </cell>
          <cell r="K119" t="str">
            <v>Nikos Petavrakis</v>
          </cell>
          <cell r="L119" t="str">
            <v>Nikos_Petavrakis@Heineken.com</v>
          </cell>
          <cell r="M119" t="str">
            <v>Heineken Europe</v>
          </cell>
        </row>
        <row r="120">
          <cell r="A120">
            <v>3090233</v>
          </cell>
          <cell r="B120" t="str">
            <v>Hungary</v>
          </cell>
          <cell r="C120" t="str">
            <v>Heineken Hungária Sörgyárak Zrt.</v>
          </cell>
          <cell r="D120" t="str">
            <v>Vándor Sándor u. 1</v>
          </cell>
          <cell r="E120">
            <v>9400</v>
          </cell>
          <cell r="F120" t="str">
            <v>Sopron</v>
          </cell>
          <cell r="G120" t="str">
            <v>HU</v>
          </cell>
          <cell r="H120" t="str">
            <v>Hungary</v>
          </cell>
          <cell r="I120" t="str">
            <v>Europe</v>
          </cell>
          <cell r="J120" t="str">
            <v>Europe</v>
          </cell>
          <cell r="K120" t="str">
            <v>Emese Neszte Magyar</v>
          </cell>
          <cell r="L120" t="str">
            <v xml:space="preserve">emeseneszte.magyar@heineken.hu </v>
          </cell>
          <cell r="M120" t="str">
            <v>Heineken Europe</v>
          </cell>
        </row>
        <row r="121">
          <cell r="A121">
            <v>3090218</v>
          </cell>
          <cell r="B121" t="str">
            <v>Ireland</v>
          </cell>
          <cell r="C121" t="str">
            <v>Heineken Ireland</v>
          </cell>
          <cell r="D121" t="str">
            <v>Leitrim Street</v>
          </cell>
          <cell r="F121" t="str">
            <v>Cork</v>
          </cell>
          <cell r="G121" t="str">
            <v>IE</v>
          </cell>
          <cell r="H121" t="str">
            <v>Ireland</v>
          </cell>
          <cell r="I121" t="str">
            <v>Europe</v>
          </cell>
          <cell r="J121" t="str">
            <v>Europe</v>
          </cell>
          <cell r="K121" t="str">
            <v>Susan West</v>
          </cell>
          <cell r="L121" t="str">
            <v>susan.west@heineken.com</v>
          </cell>
          <cell r="M121" t="str">
            <v>Heineken Europe</v>
          </cell>
        </row>
        <row r="122">
          <cell r="A122">
            <v>3015603</v>
          </cell>
          <cell r="B122" t="str">
            <v>Italy</v>
          </cell>
          <cell r="C122" t="str">
            <v>Italcatering SPA</v>
          </cell>
          <cell r="D122" t="str">
            <v>Via Scarsellini 119</v>
          </cell>
          <cell r="E122">
            <v>16126</v>
          </cell>
          <cell r="F122" t="str">
            <v>Genova</v>
          </cell>
          <cell r="G122" t="str">
            <v>IT</v>
          </cell>
          <cell r="H122" t="str">
            <v>Italy</v>
          </cell>
          <cell r="I122" t="str">
            <v>Europe</v>
          </cell>
          <cell r="J122" t="str">
            <v>Europe</v>
          </cell>
          <cell r="K122" t="str">
            <v>Virginia de Simoni</v>
          </cell>
          <cell r="L122"/>
          <cell r="M122" t="str">
            <v>Heineken Europe</v>
          </cell>
        </row>
        <row r="123">
          <cell r="A123">
            <v>3090140</v>
          </cell>
          <cell r="B123" t="str">
            <v>Italy</v>
          </cell>
          <cell r="C123" t="str">
            <v>HEINEKEN ITALIA S.p.A.</v>
          </cell>
          <cell r="D123" t="str">
            <v>Viale Edison 110</v>
          </cell>
          <cell r="E123">
            <v>20099</v>
          </cell>
          <cell r="F123" t="str">
            <v>Sesto San Giovanni (MI)</v>
          </cell>
          <cell r="G123" t="str">
            <v>IT</v>
          </cell>
          <cell r="H123" t="str">
            <v>Italy</v>
          </cell>
          <cell r="I123" t="str">
            <v>Europe</v>
          </cell>
          <cell r="J123" t="str">
            <v>Europe</v>
          </cell>
          <cell r="K123" t="str">
            <v>Sergii Zelenko</v>
          </cell>
          <cell r="L123" t="str">
            <v>sergii_zelenko@heinekenitalia.it</v>
          </cell>
          <cell r="M123" t="str">
            <v>Heineken Europe</v>
          </cell>
        </row>
        <row r="124">
          <cell r="A124">
            <v>3090140</v>
          </cell>
          <cell r="B124" t="str">
            <v>Italy</v>
          </cell>
          <cell r="C124" t="str">
            <v>HEINEKEN ITALIA S.p.A.</v>
          </cell>
          <cell r="D124" t="str">
            <v>Viale Edison 110</v>
          </cell>
          <cell r="E124">
            <v>20099</v>
          </cell>
          <cell r="F124" t="str">
            <v>Sesto San Giovanni (MI)</v>
          </cell>
          <cell r="G124" t="str">
            <v>IT</v>
          </cell>
          <cell r="H124" t="str">
            <v>Italy</v>
          </cell>
          <cell r="I124" t="str">
            <v>Europe</v>
          </cell>
          <cell r="J124" t="str">
            <v>Europe</v>
          </cell>
          <cell r="K124" t="str">
            <v>Giovanni Galbusera</v>
          </cell>
          <cell r="L124" t="str">
            <v>giovanni_galbusera@heinekenitalia.it</v>
          </cell>
          <cell r="M124" t="str">
            <v>Heineken Europe</v>
          </cell>
        </row>
        <row r="125">
          <cell r="A125">
            <v>3090140</v>
          </cell>
          <cell r="B125" t="str">
            <v>Italy</v>
          </cell>
          <cell r="C125" t="str">
            <v>HEINEKEN ITALIA S.p.A.</v>
          </cell>
          <cell r="D125" t="str">
            <v>Viale Edison 110</v>
          </cell>
          <cell r="E125">
            <v>20099</v>
          </cell>
          <cell r="F125" t="str">
            <v>Sesto San Giovanni (MI)</v>
          </cell>
          <cell r="G125" t="str">
            <v>IT</v>
          </cell>
          <cell r="H125" t="str">
            <v>Italy</v>
          </cell>
          <cell r="I125" t="str">
            <v>Europe</v>
          </cell>
          <cell r="J125" t="str">
            <v>Europe</v>
          </cell>
          <cell r="K125" t="str">
            <v>Andrea Giacobbi</v>
          </cell>
          <cell r="L125" t="str">
            <v>andrea_giacobbi@heinekenitalia.it</v>
          </cell>
          <cell r="M125" t="str">
            <v>Heineken Europe</v>
          </cell>
        </row>
        <row r="126">
          <cell r="A126">
            <v>3090157</v>
          </cell>
          <cell r="B126" t="str">
            <v>New Caledonia</v>
          </cell>
          <cell r="C126" t="str">
            <v>Grande Brass. de Nouvelle Caledonie</v>
          </cell>
          <cell r="D126" t="str">
            <v>Grande Brass, de Nouvelle Caledonie</v>
          </cell>
          <cell r="E126" t="str">
            <v>BP98-98845</v>
          </cell>
          <cell r="F126" t="str">
            <v>Noumea Cedex</v>
          </cell>
          <cell r="G126" t="str">
            <v>NC</v>
          </cell>
          <cell r="H126" t="str">
            <v>New Caledonia</v>
          </cell>
          <cell r="I126" t="str">
            <v>ASIA Pacific</v>
          </cell>
          <cell r="J126" t="str">
            <v>Asia Pacific</v>
          </cell>
          <cell r="K126" t="str">
            <v>Julien Knobloch</v>
          </cell>
          <cell r="L126" t="str">
            <v>Julien.Knobloch@gbnc.nc</v>
          </cell>
          <cell r="M126" t="str">
            <v>Heineken Asia Pacific</v>
          </cell>
        </row>
        <row r="127">
          <cell r="A127">
            <v>3090159</v>
          </cell>
          <cell r="B127" t="str">
            <v>Russian Fed.</v>
          </cell>
          <cell r="C127" t="str">
            <v>LLC Heineken Breweries</v>
          </cell>
          <cell r="D127" t="str">
            <v>Telmana Street 24a</v>
          </cell>
          <cell r="E127">
            <v>193230</v>
          </cell>
          <cell r="F127" t="str">
            <v>Saint Petersburg</v>
          </cell>
          <cell r="G127" t="str">
            <v>RU</v>
          </cell>
          <cell r="H127" t="str">
            <v>Russian Fed.</v>
          </cell>
          <cell r="I127" t="str">
            <v>AMEE</v>
          </cell>
          <cell r="J127" t="str">
            <v>Africa &amp; Middle East</v>
          </cell>
          <cell r="K127" t="str">
            <v>Anastasya Savchenko</v>
          </cell>
          <cell r="L127" t="str">
            <v xml:space="preserve">anastasiya.savchenko@heineken.com </v>
          </cell>
          <cell r="M127" t="str">
            <v>Heineken Africa &amp; Middle East</v>
          </cell>
        </row>
        <row r="128">
          <cell r="A128">
            <v>3090161</v>
          </cell>
          <cell r="B128" t="str">
            <v>Singapore</v>
          </cell>
          <cell r="C128" t="str">
            <v xml:space="preserve">Asia Pacific Breweries </v>
          </cell>
          <cell r="D128" t="str">
            <v xml:space="preserve">Pte Ltd 459 Jalan Ahmad Ibrahim </v>
          </cell>
          <cell r="E128">
            <v>639934</v>
          </cell>
          <cell r="F128" t="str">
            <v>Singapore</v>
          </cell>
          <cell r="G128" t="str">
            <v>SG</v>
          </cell>
          <cell r="H128" t="str">
            <v>Singapore</v>
          </cell>
          <cell r="I128" t="str">
            <v>ASIA Pacific</v>
          </cell>
          <cell r="J128" t="str">
            <v>Asia Pacific</v>
          </cell>
          <cell r="K128" t="str">
            <v>Charles Dorai</v>
          </cell>
          <cell r="L128" t="str">
            <v xml:space="preserve">charles.dorai@apb.com.sg </v>
          </cell>
          <cell r="M128" t="str">
            <v>Heineken Asia Pacific</v>
          </cell>
        </row>
        <row r="129">
          <cell r="A129">
            <v>3090162</v>
          </cell>
          <cell r="B129" t="str">
            <v>Malaysia</v>
          </cell>
          <cell r="C129" t="str">
            <v>Guinness Anchor Marketing Sdn Bhd
Sungei Way Brewery</v>
          </cell>
          <cell r="D129" t="str">
            <v xml:space="preserve">Lot 1135, Batu 9, Jalan Klang Lama </v>
          </cell>
          <cell r="E129">
            <v>46710</v>
          </cell>
          <cell r="F129" t="str">
            <v>Petaling Jaya, Selangor Darul Ehsan</v>
          </cell>
          <cell r="G129" t="str">
            <v>MY</v>
          </cell>
          <cell r="H129" t="str">
            <v>Malaysia</v>
          </cell>
          <cell r="I129" t="str">
            <v>ASIA Pacific</v>
          </cell>
          <cell r="J129" t="str">
            <v>Asia Pacific</v>
          </cell>
          <cell r="K129" t="str">
            <v>Ee Lin Loh</v>
          </cell>
          <cell r="L129" t="str">
            <v>eelin.loh@heineken.com</v>
          </cell>
          <cell r="M129" t="str">
            <v>Heineken Asia Pacific</v>
          </cell>
        </row>
        <row r="130">
          <cell r="A130">
            <v>3090162</v>
          </cell>
          <cell r="B130" t="str">
            <v>Malaysia</v>
          </cell>
          <cell r="C130" t="str">
            <v>Guinness Anchor Marketing Sdn Bhd
Sungei Way Brewery</v>
          </cell>
          <cell r="D130" t="str">
            <v xml:space="preserve">Lot 1135, Batu 9, Jalan Klang Lama </v>
          </cell>
          <cell r="E130">
            <v>46710</v>
          </cell>
          <cell r="F130" t="str">
            <v>Petaling Jaya, Selangor Darul Ehsan</v>
          </cell>
          <cell r="G130" t="str">
            <v>MY</v>
          </cell>
          <cell r="H130" t="str">
            <v>Malaysia</v>
          </cell>
          <cell r="I130" t="str">
            <v>ASIA Pacific</v>
          </cell>
          <cell r="J130" t="str">
            <v>Asia Pacific</v>
          </cell>
          <cell r="K130" t="str">
            <v>Eileen Chui</v>
          </cell>
          <cell r="L130" t="str">
            <v>eileen.chui@heineken.com</v>
          </cell>
          <cell r="M130" t="str">
            <v>Heineken Asia Pacific</v>
          </cell>
        </row>
        <row r="131">
          <cell r="A131">
            <v>3090162</v>
          </cell>
          <cell r="B131" t="str">
            <v>Malaysia</v>
          </cell>
          <cell r="C131" t="str">
            <v>Heineken Marketing Malaysia Sd</v>
          </cell>
          <cell r="G131" t="str">
            <v>MY</v>
          </cell>
          <cell r="H131" t="str">
            <v>Malaysia</v>
          </cell>
          <cell r="I131" t="str">
            <v>ASIA Pacific</v>
          </cell>
          <cell r="J131" t="str">
            <v>Asia Pacific</v>
          </cell>
          <cell r="M131" t="str">
            <v>Heineken Asia Pacific</v>
          </cell>
        </row>
        <row r="132">
          <cell r="A132">
            <v>3011347</v>
          </cell>
          <cell r="B132" t="str">
            <v>Luxembourg</v>
          </cell>
          <cell r="C132" t="str">
            <v>Caves Wengler S.A.</v>
          </cell>
          <cell r="G132" t="str">
            <v>LU</v>
          </cell>
          <cell r="H132" t="str">
            <v>Luxembourg</v>
          </cell>
          <cell r="I132" t="str">
            <v>Europe</v>
          </cell>
          <cell r="J132" t="str">
            <v>Europe</v>
          </cell>
          <cell r="M132" t="str">
            <v>Heineken Europe</v>
          </cell>
        </row>
        <row r="133">
          <cell r="A133">
            <v>3090172</v>
          </cell>
          <cell r="B133" t="str">
            <v>Canada</v>
          </cell>
          <cell r="C133" t="str">
            <v>MolsonCoors</v>
          </cell>
          <cell r="D133" t="str">
            <v>33 Carlingview Drive, Toronto</v>
          </cell>
          <cell r="E133" t="str">
            <v>M9W 5E4</v>
          </cell>
          <cell r="F133" t="str">
            <v>Toronto, Ontario</v>
          </cell>
          <cell r="G133" t="str">
            <v>CA</v>
          </cell>
          <cell r="H133" t="str">
            <v>Canada</v>
          </cell>
          <cell r="I133" t="str">
            <v>AMERICAS</v>
          </cell>
          <cell r="J133" t="str">
            <v>Americas</v>
          </cell>
          <cell r="K133" t="str">
            <v>Trevor Williams</v>
          </cell>
          <cell r="L133" t="str">
            <v>Trevor.Williams@molsoncoors.com</v>
          </cell>
          <cell r="M133" t="str">
            <v>Heineken Americas</v>
          </cell>
        </row>
        <row r="134">
          <cell r="A134">
            <v>3090172</v>
          </cell>
          <cell r="B134" t="str">
            <v>Canada</v>
          </cell>
          <cell r="C134" t="str">
            <v>MolsonCoors</v>
          </cell>
          <cell r="D134" t="str">
            <v>33 Carlingview Drive, Toronto</v>
          </cell>
          <cell r="E134" t="str">
            <v>M9W 5E4</v>
          </cell>
          <cell r="F134" t="str">
            <v>Toronto, Ontario</v>
          </cell>
          <cell r="G134" t="str">
            <v>CA</v>
          </cell>
          <cell r="H134" t="str">
            <v>Canada</v>
          </cell>
          <cell r="I134" t="str">
            <v>AMERICAS</v>
          </cell>
          <cell r="J134" t="str">
            <v>Americas</v>
          </cell>
          <cell r="K134" t="str">
            <v>Beth Montgomery</v>
          </cell>
          <cell r="L134" t="str">
            <v>Beth.Montgomery@MOLSONCOORS.COM</v>
          </cell>
          <cell r="M134" t="str">
            <v>Heineken Americas</v>
          </cell>
        </row>
        <row r="135">
          <cell r="A135">
            <v>3090674</v>
          </cell>
          <cell r="B135" t="str">
            <v>Macedonia</v>
          </cell>
          <cell r="C135" t="str">
            <v>Pivara Skopje</v>
          </cell>
          <cell r="D135" t="str">
            <v>Street 808 12</v>
          </cell>
          <cell r="E135">
            <v>1000</v>
          </cell>
          <cell r="F135" t="str">
            <v>Skopje</v>
          </cell>
          <cell r="G135" t="str">
            <v>MK</v>
          </cell>
          <cell r="H135" t="str">
            <v>Macedonia</v>
          </cell>
          <cell r="I135" t="str">
            <v>Europe</v>
          </cell>
          <cell r="J135" t="str">
            <v>Europe</v>
          </cell>
          <cell r="K135" t="str">
            <v>Iva Ickarov</v>
          </cell>
          <cell r="L135" t="str">
            <v>Iva.Ickarov@cchellenic.com</v>
          </cell>
          <cell r="M135" t="str">
            <v>Heineken Europe</v>
          </cell>
        </row>
        <row r="136">
          <cell r="A136">
            <v>3016125</v>
          </cell>
          <cell r="B136" t="str">
            <v>Denmark</v>
          </cell>
          <cell r="C136" t="str">
            <v>DFDS Seaways</v>
          </cell>
          <cell r="D136" t="str">
            <v>Industrieweg 38 B</v>
          </cell>
          <cell r="E136" t="str">
            <v>2382 NW</v>
          </cell>
          <cell r="F136" t="str">
            <v>Zoeterwoude</v>
          </cell>
          <cell r="G136" t="str">
            <v>NL</v>
          </cell>
          <cell r="H136" t="str">
            <v>Netherlands</v>
          </cell>
          <cell r="I136" t="str">
            <v>Europe</v>
          </cell>
          <cell r="J136" t="str">
            <v>Europe</v>
          </cell>
          <cell r="K136" t="str">
            <v>Merel Tempelaars</v>
          </cell>
          <cell r="L136" t="str">
            <v>merel.tempelaars@heineken.com</v>
          </cell>
          <cell r="M136" t="str">
            <v>Heineken Europe</v>
          </cell>
        </row>
        <row r="137">
          <cell r="A137">
            <v>3090013</v>
          </cell>
          <cell r="B137" t="str">
            <v>Netherlands</v>
          </cell>
          <cell r="C137" t="str">
            <v>Heineken Supply Chain</v>
          </cell>
          <cell r="G137" t="str">
            <v>NL</v>
          </cell>
          <cell r="H137" t="str">
            <v>Netherlands</v>
          </cell>
          <cell r="I137" t="str">
            <v>Europe</v>
          </cell>
          <cell r="J137" t="str">
            <v>Netherlands</v>
          </cell>
          <cell r="M137" t="str">
            <v>Heineken the Netherlands</v>
          </cell>
        </row>
        <row r="138">
          <cell r="A138">
            <v>3090014</v>
          </cell>
          <cell r="B138" t="str">
            <v>Netherlands</v>
          </cell>
          <cell r="C138" t="str">
            <v>Corporate Office</v>
          </cell>
          <cell r="G138" t="str">
            <v>NL</v>
          </cell>
          <cell r="H138" t="str">
            <v>Netherlands</v>
          </cell>
          <cell r="I138" t="str">
            <v>Europe</v>
          </cell>
          <cell r="J138" t="str">
            <v>Europe</v>
          </cell>
          <cell r="M138" t="str">
            <v>Heineken Europe</v>
          </cell>
        </row>
        <row r="139">
          <cell r="A139">
            <v>3090029</v>
          </cell>
          <cell r="B139" t="str">
            <v>Netherlands</v>
          </cell>
          <cell r="C139" t="str">
            <v>HB Utrecht</v>
          </cell>
          <cell r="G139" t="str">
            <v>NL</v>
          </cell>
          <cell r="H139" t="str">
            <v>Netherlands</v>
          </cell>
          <cell r="I139" t="str">
            <v>Europe</v>
          </cell>
          <cell r="J139" t="str">
            <v>Netherlands</v>
          </cell>
          <cell r="M139" t="str">
            <v>Heineken the Netherlands</v>
          </cell>
        </row>
        <row r="140">
          <cell r="A140">
            <v>3090244</v>
          </cell>
          <cell r="B140" t="str">
            <v>New Zealand</v>
          </cell>
          <cell r="C140" t="str">
            <v xml:space="preserve">DB Breweries Limited. </v>
          </cell>
          <cell r="D140" t="str">
            <v>1 Bairds Road, Otahuhu, DX Mail EX10906</v>
          </cell>
          <cell r="E140">
            <v>1640</v>
          </cell>
          <cell r="F140" t="str">
            <v>Auckland</v>
          </cell>
          <cell r="G140" t="str">
            <v>NZ</v>
          </cell>
          <cell r="H140" t="str">
            <v>New Zealand</v>
          </cell>
          <cell r="I140" t="str">
            <v>ASIA Pacific</v>
          </cell>
          <cell r="J140" t="str">
            <v>Asia Pacific</v>
          </cell>
          <cell r="K140" t="str">
            <v>Julia Imlah</v>
          </cell>
          <cell r="L140" t="str">
            <v>julia.imlah@db.co.nz</v>
          </cell>
          <cell r="M140" t="str">
            <v>Heineken Asia Pacific</v>
          </cell>
        </row>
        <row r="141">
          <cell r="A141">
            <v>3090244</v>
          </cell>
          <cell r="B141" t="str">
            <v>New Zealand</v>
          </cell>
          <cell r="C141" t="str">
            <v xml:space="preserve">DB Breweries Limited. </v>
          </cell>
          <cell r="D141" t="str">
            <v>1 Bairds Road, Otahuhu, DX Mail EX10906</v>
          </cell>
          <cell r="E141">
            <v>1640</v>
          </cell>
          <cell r="F141" t="str">
            <v>Auckland</v>
          </cell>
          <cell r="G141" t="str">
            <v>NZ</v>
          </cell>
          <cell r="H141" t="str">
            <v>New Zealand</v>
          </cell>
          <cell r="I141" t="str">
            <v>ASIA Pacific</v>
          </cell>
          <cell r="J141" t="str">
            <v>Asia Pacific</v>
          </cell>
          <cell r="K141" t="str">
            <v>Sam Forrest</v>
          </cell>
          <cell r="L141" t="str">
            <v>Sam.Forrest@db.co.nz</v>
          </cell>
          <cell r="M141" t="str">
            <v>Heineken Asia Pacific</v>
          </cell>
        </row>
        <row r="142">
          <cell r="A142">
            <v>3090032</v>
          </cell>
          <cell r="B142" t="str">
            <v>Netherlands</v>
          </cell>
          <cell r="C142" t="str">
            <v>HB Zuidwest-Nederland</v>
          </cell>
          <cell r="G142" t="str">
            <v>NL</v>
          </cell>
          <cell r="H142" t="str">
            <v>Netherlands</v>
          </cell>
          <cell r="I142" t="str">
            <v>Europe</v>
          </cell>
          <cell r="J142" t="str">
            <v>Netherlands</v>
          </cell>
          <cell r="M142" t="str">
            <v>Heineken the Netherlands</v>
          </cell>
        </row>
        <row r="143">
          <cell r="A143">
            <v>3090251</v>
          </cell>
          <cell r="B143" t="str">
            <v>Jamaica</v>
          </cell>
          <cell r="C143" t="str">
            <v>Red Stripe</v>
          </cell>
          <cell r="D143" t="str">
            <v>214 Spanish Town Road, Kingston</v>
          </cell>
          <cell r="F143" t="str">
            <v>Kingston</v>
          </cell>
          <cell r="G143" t="str">
            <v>JM</v>
          </cell>
          <cell r="H143" t="str">
            <v>Jamaica</v>
          </cell>
          <cell r="I143" t="str">
            <v>AMERICAS</v>
          </cell>
          <cell r="J143" t="str">
            <v>Americas</v>
          </cell>
          <cell r="K143" t="str">
            <v>Caroline Kelly</v>
          </cell>
          <cell r="L143" t="str">
            <v>Caroline.Kelly@heineken.com</v>
          </cell>
          <cell r="M143" t="str">
            <v>Heineken Americas</v>
          </cell>
        </row>
        <row r="144">
          <cell r="A144">
            <v>3090252</v>
          </cell>
          <cell r="B144" t="str">
            <v>Thailand</v>
          </cell>
          <cell r="C144" t="str">
            <v>TAP Trading Co., Ltd.</v>
          </cell>
          <cell r="D144" t="str">
            <v>23rd Floor, Thai Life Insurance Building, 123 Ratchadapisek Rd., Dindaeng</v>
          </cell>
          <cell r="E144">
            <v>10400</v>
          </cell>
          <cell r="F144" t="str">
            <v>Bangkok</v>
          </cell>
          <cell r="G144" t="str">
            <v>TH</v>
          </cell>
          <cell r="H144" t="str">
            <v>Thailand</v>
          </cell>
          <cell r="I144" t="str">
            <v>ASIA Pacific</v>
          </cell>
          <cell r="J144" t="str">
            <v>Asia Pacific</v>
          </cell>
          <cell r="K144" t="str">
            <v>Ubol Lokakalin</v>
          </cell>
          <cell r="L144" t="str">
            <v xml:space="preserve">ubol@tapb.co.th </v>
          </cell>
          <cell r="M144" t="str">
            <v>Heineken Asia Pacific</v>
          </cell>
        </row>
        <row r="145">
          <cell r="A145">
            <v>3090252</v>
          </cell>
          <cell r="B145" t="str">
            <v>Thailand</v>
          </cell>
          <cell r="C145" t="str">
            <v>TAP Trading Co., Ltd.</v>
          </cell>
          <cell r="D145" t="str">
            <v>23rd Floor, Thai Life Insurance Building, 123 Ratchadapisek Rd., Dindaeng</v>
          </cell>
          <cell r="E145">
            <v>10400</v>
          </cell>
          <cell r="F145" t="str">
            <v>Bangkok</v>
          </cell>
          <cell r="G145" t="str">
            <v>TH</v>
          </cell>
          <cell r="H145" t="str">
            <v>Thailand</v>
          </cell>
          <cell r="I145" t="str">
            <v>ASIA Pacific</v>
          </cell>
          <cell r="J145" t="str">
            <v>Asia Pacific</v>
          </cell>
          <cell r="K145" t="str">
            <v>Mr.Chatchawan</v>
          </cell>
          <cell r="L145" t="str">
            <v>Chatchawan@tapt.co.th</v>
          </cell>
          <cell r="M145" t="str">
            <v>Heineken Asia Pacific</v>
          </cell>
        </row>
        <row r="146">
          <cell r="A146">
            <v>3090253</v>
          </cell>
          <cell r="B146" t="str">
            <v>Indonesia</v>
          </cell>
          <cell r="C146" t="str">
            <v>PT. MULTI BINTANG INDONESIA TBK</v>
          </cell>
          <cell r="D146" t="str">
            <v>JL. DAAN MOGOT KM. 19, PORIS GAGA, BATU CEPER</v>
          </cell>
          <cell r="E146">
            <v>15122</v>
          </cell>
          <cell r="F146" t="str">
            <v xml:space="preserve">TANGERANG </v>
          </cell>
          <cell r="G146" t="str">
            <v>ID</v>
          </cell>
          <cell r="H146" t="str">
            <v>Indonesia</v>
          </cell>
          <cell r="I146" t="str">
            <v>ASIA Pacific</v>
          </cell>
          <cell r="J146" t="str">
            <v>Asia Pacific</v>
          </cell>
          <cell r="K146" t="str">
            <v>Sandy Koning</v>
          </cell>
          <cell r="L146" t="str">
            <v>sandy.koning@multibintang.co.id</v>
          </cell>
          <cell r="M146" t="str">
            <v>Heineken Asia Pacific</v>
          </cell>
        </row>
        <row r="147">
          <cell r="A147">
            <v>3090253</v>
          </cell>
          <cell r="B147" t="str">
            <v>Indonesia</v>
          </cell>
          <cell r="C147" t="str">
            <v>PT. MULTI BINTANG INDONESIA TBK</v>
          </cell>
          <cell r="D147" t="str">
            <v>JL. DAAN MOGOT KM. 19, PORIS GAGA, BATU CEPER</v>
          </cell>
          <cell r="E147">
            <v>15122</v>
          </cell>
          <cell r="F147" t="str">
            <v xml:space="preserve">TANGERANG </v>
          </cell>
          <cell r="G147" t="str">
            <v>ID</v>
          </cell>
          <cell r="H147" t="str">
            <v>Indonesia</v>
          </cell>
          <cell r="I147" t="str">
            <v>ASIA Pacific</v>
          </cell>
          <cell r="J147" t="str">
            <v>Asia Pacific</v>
          </cell>
          <cell r="K147" t="str">
            <v>Viona Ong</v>
          </cell>
          <cell r="L147" t="str">
            <v>Viona.Ong@multibintang.co.id</v>
          </cell>
          <cell r="M147" t="str">
            <v>Heineken Asia Pacific</v>
          </cell>
        </row>
        <row r="148">
          <cell r="A148">
            <v>3090256</v>
          </cell>
          <cell r="B148" t="str">
            <v>Brazil</v>
          </cell>
          <cell r="C148" t="str">
            <v>Cervejarias Kaiser Brasil S/A</v>
          </cell>
          <cell r="D148" t="str">
            <v xml:space="preserve">Avenida Presidente Humberto de Alencar Castelo Branco, 2911 </v>
          </cell>
          <cell r="E148" t="str">
            <v>CEP 12.321-150</v>
          </cell>
          <cell r="F148" t="str">
            <v>Rio Abaixo - Jacareí, SP</v>
          </cell>
          <cell r="G148" t="str">
            <v>BR</v>
          </cell>
          <cell r="H148" t="str">
            <v>Brazil</v>
          </cell>
          <cell r="I148" t="str">
            <v>AMERICAS</v>
          </cell>
          <cell r="J148" t="str">
            <v>Americas</v>
          </cell>
          <cell r="K148" t="str">
            <v>Maria Fernanda Dall Ara Serra</v>
          </cell>
          <cell r="L148" t="str">
            <v>maria.serra@heineken.com.br</v>
          </cell>
          <cell r="M148" t="str">
            <v>Heineken Americas</v>
          </cell>
        </row>
        <row r="149">
          <cell r="A149">
            <v>3090257</v>
          </cell>
          <cell r="B149" t="str">
            <v>Chile</v>
          </cell>
          <cell r="C149" t="str">
            <v>Cervecera CCU Chile Ltda.</v>
          </cell>
          <cell r="D149" t="str">
            <v xml:space="preserve">Avenida Vitacura, no 2670, piso 23 </v>
          </cell>
          <cell r="F149" t="str">
            <v>Santiago de Chile</v>
          </cell>
          <cell r="G149" t="str">
            <v>CL</v>
          </cell>
          <cell r="H149" t="str">
            <v>Chile</v>
          </cell>
          <cell r="I149" t="str">
            <v>AMERICAS</v>
          </cell>
          <cell r="J149" t="str">
            <v>Americas</v>
          </cell>
          <cell r="K149" t="str">
            <v>Guerra Almarza María Francisca</v>
          </cell>
          <cell r="L149" t="str">
            <v>mfguerra@ccu.cl</v>
          </cell>
          <cell r="M149" t="str">
            <v>Heineken Americas</v>
          </cell>
        </row>
        <row r="150">
          <cell r="A150">
            <v>3090258</v>
          </cell>
          <cell r="B150" t="str">
            <v>Argentina</v>
          </cell>
          <cell r="C150" t="str">
            <v>CCU Argentina</v>
          </cell>
          <cell r="D150" t="str">
            <v xml:space="preserve">Edison  2659
</v>
          </cell>
          <cell r="E150" t="str">
            <v>B1640HSA</v>
          </cell>
          <cell r="F150" t="str">
            <v>Buenos Aires</v>
          </cell>
          <cell r="G150" t="str">
            <v>AR</v>
          </cell>
          <cell r="H150" t="str">
            <v>Argentina</v>
          </cell>
          <cell r="I150" t="str">
            <v>AMERICAS</v>
          </cell>
          <cell r="J150" t="str">
            <v>Americas</v>
          </cell>
          <cell r="K150" t="str">
            <v>Camilo Delfino</v>
          </cell>
          <cell r="L150" t="str">
            <v>cdelfino@ccu.com.ar</v>
          </cell>
          <cell r="M150" t="str">
            <v>Heineken Americas</v>
          </cell>
        </row>
        <row r="151">
          <cell r="A151">
            <v>3016072</v>
          </cell>
          <cell r="B151" t="str">
            <v>Mauritius</v>
          </cell>
          <cell r="C151" t="str">
            <v>SCOTT &amp; CO LTD</v>
          </cell>
          <cell r="D151" t="str">
            <v>Scott &amp; Co Ltd, Industrial Park 1</v>
          </cell>
          <cell r="F151" t="str">
            <v>Riche Terre</v>
          </cell>
          <cell r="G151" t="str">
            <v>MU</v>
          </cell>
          <cell r="H151" t="str">
            <v>Mauritius</v>
          </cell>
          <cell r="I151" t="str">
            <v>AMEE</v>
          </cell>
          <cell r="J151" t="str">
            <v>Africa &amp; Middle East</v>
          </cell>
          <cell r="K151" t="str">
            <v>Emilie Hoogendoorn</v>
          </cell>
          <cell r="L151" t="str">
            <v>emilie.hoogendoorn@heineken.com</v>
          </cell>
          <cell r="M151" t="str">
            <v>Heineken Africa &amp; Middle East</v>
          </cell>
        </row>
        <row r="152">
          <cell r="A152">
            <v>3011600</v>
          </cell>
          <cell r="B152" t="str">
            <v>Morocco</v>
          </cell>
          <cell r="C152" t="str">
            <v>Societe des Brasseries du Maroc</v>
          </cell>
          <cell r="D152" t="str">
            <v>Boulevard AHL Loghlam</v>
          </cell>
          <cell r="E152">
            <v>20660</v>
          </cell>
          <cell r="F152" t="str">
            <v>Ain Sebaa, Casablanca</v>
          </cell>
          <cell r="G152" t="str">
            <v>MA</v>
          </cell>
          <cell r="H152" t="str">
            <v>Morocco</v>
          </cell>
          <cell r="I152" t="str">
            <v>AMEE</v>
          </cell>
          <cell r="J152" t="str">
            <v>Africa &amp; Middle East</v>
          </cell>
          <cell r="K152" t="str">
            <v>Jan-Willem Wedekind</v>
          </cell>
          <cell r="L152" t="str">
            <v>jan-willem.wedekind@heineken.com</v>
          </cell>
          <cell r="M152" t="str">
            <v>Heineken Africa &amp; Middle East</v>
          </cell>
        </row>
        <row r="153">
          <cell r="A153">
            <v>3090267</v>
          </cell>
          <cell r="B153" t="str">
            <v>Vietnam</v>
          </cell>
          <cell r="C153" t="str">
            <v>Heineken Vietnam Brewery Limited Company</v>
          </cell>
          <cell r="D153" t="str">
            <v>Level 18&amp;19, Vietcombank Tower, 05 Me Linh Square, District 1</v>
          </cell>
          <cell r="E153" t="str">
            <v/>
          </cell>
          <cell r="F153" t="str">
            <v>HCMC</v>
          </cell>
          <cell r="G153" t="str">
            <v>VN</v>
          </cell>
          <cell r="H153" t="str">
            <v>Vietnam</v>
          </cell>
          <cell r="I153" t="str">
            <v>ASIA Pacific</v>
          </cell>
          <cell r="J153" t="str">
            <v>Asia Pacific</v>
          </cell>
          <cell r="K153" t="str">
            <v>Andre Koo</v>
          </cell>
          <cell r="L153" t="str">
            <v>andre.koo@vbl.com.vn</v>
          </cell>
          <cell r="M153" t="str">
            <v>Heineken Asia Pacific</v>
          </cell>
        </row>
        <row r="154">
          <cell r="A154">
            <v>3090267</v>
          </cell>
          <cell r="B154" t="str">
            <v>Vietnam</v>
          </cell>
          <cell r="C154" t="str">
            <v>Heineken Vietnam Brewery Limited Company</v>
          </cell>
          <cell r="D154" t="str">
            <v>Level 18&amp;19, Vietcombank Tower, 05 Me Linh Square, District 1</v>
          </cell>
          <cell r="F154" t="str">
            <v>HCMC</v>
          </cell>
          <cell r="G154" t="str">
            <v>VN</v>
          </cell>
          <cell r="H154" t="str">
            <v>Vietnam </v>
          </cell>
          <cell r="I154" t="str">
            <v>ASIA Pacific</v>
          </cell>
          <cell r="J154" t="str">
            <v>Asia Pacific</v>
          </cell>
          <cell r="K154" t="str">
            <v>Anh Kiet Nguyen</v>
          </cell>
          <cell r="L154" t="str">
            <v>nguyenanh.kiet@vbl.com.vn</v>
          </cell>
          <cell r="M154" t="str">
            <v>Heineken Asia Pacific</v>
          </cell>
        </row>
        <row r="155">
          <cell r="A155">
            <v>3090035</v>
          </cell>
          <cell r="B155" t="str">
            <v>Netherlands</v>
          </cell>
          <cell r="C155" t="str">
            <v>HB Limburg</v>
          </cell>
          <cell r="G155" t="str">
            <v>NL</v>
          </cell>
          <cell r="H155" t="str">
            <v>Netherlands</v>
          </cell>
          <cell r="I155" t="str">
            <v>Europe</v>
          </cell>
          <cell r="J155" t="str">
            <v>Netherlands</v>
          </cell>
          <cell r="M155" t="str">
            <v>Heineken the Netherlands</v>
          </cell>
        </row>
        <row r="156">
          <cell r="A156">
            <v>3090273</v>
          </cell>
          <cell r="B156" t="str">
            <v>Vietnam</v>
          </cell>
          <cell r="C156" t="str">
            <v>Heineken Hanoi Brewery Co., Ltd</v>
          </cell>
          <cell r="D156" t="str">
            <v>Km15+500, Road 427, Van Tao Commune, Thuong Tin District</v>
          </cell>
          <cell r="F156" t="str">
            <v>Hanoi</v>
          </cell>
          <cell r="G156" t="str">
            <v>VN</v>
          </cell>
          <cell r="H156" t="str">
            <v>Vietnam </v>
          </cell>
          <cell r="I156" t="str">
            <v>ASIA Pacific</v>
          </cell>
          <cell r="J156" t="str">
            <v>Asia Pacific</v>
          </cell>
          <cell r="K156" t="str">
            <v>Nhung Cao</v>
          </cell>
          <cell r="L156" t="str">
            <v>CaoVuHong.Nhung@apbhn.vn</v>
          </cell>
          <cell r="M156" t="str">
            <v>Heineken Asia Pacific</v>
          </cell>
        </row>
        <row r="157">
          <cell r="A157">
            <v>3090079</v>
          </cell>
          <cell r="B157" t="str">
            <v>Netherlands</v>
          </cell>
          <cell r="C157" t="str">
            <v>Heineken International B.V.</v>
          </cell>
          <cell r="G157" t="str">
            <v>NL</v>
          </cell>
          <cell r="H157" t="str">
            <v>Netherlands</v>
          </cell>
          <cell r="I157" t="str">
            <v>Europe</v>
          </cell>
          <cell r="J157" t="str">
            <v>Global</v>
          </cell>
          <cell r="M157" t="str">
            <v>Heineken the Netherlands</v>
          </cell>
        </row>
        <row r="158">
          <cell r="A158">
            <v>3090118</v>
          </cell>
          <cell r="B158" t="str">
            <v>Netherlands</v>
          </cell>
          <cell r="C158" t="str">
            <v>NAM Horeca</v>
          </cell>
          <cell r="G158" t="str">
            <v>NL</v>
          </cell>
          <cell r="H158" t="str">
            <v>Netherlands</v>
          </cell>
          <cell r="I158" t="str">
            <v>Europe</v>
          </cell>
          <cell r="J158" t="str">
            <v>Netherlands</v>
          </cell>
          <cell r="M158" t="str">
            <v>Heineken the Netherlands</v>
          </cell>
        </row>
        <row r="159">
          <cell r="A159">
            <v>3090154</v>
          </cell>
          <cell r="B159" t="str">
            <v>Netherlands</v>
          </cell>
          <cell r="C159" t="str">
            <v>De Brouwketel BV</v>
          </cell>
          <cell r="G159" t="str">
            <v>NL</v>
          </cell>
          <cell r="H159" t="str">
            <v>Netherlands</v>
          </cell>
          <cell r="I159" t="str">
            <v>Europe</v>
          </cell>
          <cell r="J159" t="str">
            <v>Netherlands</v>
          </cell>
          <cell r="M159" t="str">
            <v>Heineken the Netherlands</v>
          </cell>
        </row>
        <row r="160">
          <cell r="A160">
            <v>3090166</v>
          </cell>
          <cell r="B160" t="str">
            <v>Netherlands</v>
          </cell>
          <cell r="C160" t="str">
            <v>Heineken Experience</v>
          </cell>
          <cell r="D160" t="str">
            <v>Eerste van der Helststraat 4</v>
          </cell>
          <cell r="E160" t="str">
            <v>1072 NV</v>
          </cell>
          <cell r="F160" t="str">
            <v>Amsterdam</v>
          </cell>
          <cell r="G160" t="str">
            <v>NL</v>
          </cell>
          <cell r="H160" t="str">
            <v>Netherlands</v>
          </cell>
          <cell r="I160" t="str">
            <v>Europe</v>
          </cell>
          <cell r="J160" t="str">
            <v>Netherlands</v>
          </cell>
          <cell r="K160" t="str">
            <v>Henry Wijnen</v>
          </cell>
          <cell r="L160" t="str">
            <v>henry.wijnen@heineken.com</v>
          </cell>
          <cell r="M160" t="str">
            <v>Heineken the Netherlands</v>
          </cell>
        </row>
        <row r="161">
          <cell r="A161">
            <v>3090247</v>
          </cell>
          <cell r="B161" t="str">
            <v>Netherlands</v>
          </cell>
          <cell r="C161" t="str">
            <v>Proseco BV</v>
          </cell>
          <cell r="G161" t="str">
            <v>NL</v>
          </cell>
          <cell r="H161" t="str">
            <v>Netherlands</v>
          </cell>
          <cell r="I161" t="str">
            <v>Europe</v>
          </cell>
          <cell r="J161" t="str">
            <v>Netherlands</v>
          </cell>
          <cell r="M161" t="str">
            <v>Heineken the Netherlands</v>
          </cell>
        </row>
        <row r="162">
          <cell r="A162">
            <v>3090270</v>
          </cell>
          <cell r="B162" t="str">
            <v>Netherlands</v>
          </cell>
          <cell r="C162" t="str">
            <v>Heineken Horeca Services</v>
          </cell>
          <cell r="D162" t="str">
            <v>Vorstengrafdonk 63</v>
          </cell>
          <cell r="E162" t="str">
            <v>5342 LW</v>
          </cell>
          <cell r="F162" t="str">
            <v>Oss</v>
          </cell>
          <cell r="G162" t="str">
            <v>NL</v>
          </cell>
          <cell r="H162" t="str">
            <v>Netherlands</v>
          </cell>
          <cell r="I162" t="str">
            <v>Europe</v>
          </cell>
          <cell r="J162" t="str">
            <v>Netherlands</v>
          </cell>
          <cell r="K162" t="str">
            <v>Ellen Driessen</v>
          </cell>
          <cell r="M162" t="str">
            <v>Heineken the Netherlands</v>
          </cell>
        </row>
        <row r="163">
          <cell r="A163">
            <v>3090874</v>
          </cell>
          <cell r="B163" t="str">
            <v>Mozambique</v>
          </cell>
          <cell r="C163" t="str">
            <v>Heineken Vendas E Distribuicao</v>
          </cell>
          <cell r="G163" t="str">
            <v>MZ</v>
          </cell>
          <cell r="H163" t="str">
            <v>Mozambique</v>
          </cell>
          <cell r="I163" t="str">
            <v>AMEE</v>
          </cell>
          <cell r="J163" t="str">
            <v>Africa &amp; Middle East</v>
          </cell>
          <cell r="M163" t="str">
            <v>Heineken Africa &amp; Middle East</v>
          </cell>
        </row>
        <row r="164">
          <cell r="A164">
            <v>3090893</v>
          </cell>
          <cell r="B164" t="str">
            <v>Belgium</v>
          </cell>
          <cell r="C164" t="str">
            <v>IBECOR N.V. (MOZA)</v>
          </cell>
          <cell r="G164" t="str">
            <v>MZ</v>
          </cell>
          <cell r="H164" t="str">
            <v>Mozambique</v>
          </cell>
          <cell r="I164" t="str">
            <v>AMEE</v>
          </cell>
          <cell r="J164" t="str">
            <v>Africa &amp; Middle East</v>
          </cell>
          <cell r="K164" t="str">
            <v>Tania Matchebe</v>
          </cell>
          <cell r="L164" t="str">
            <v>tania.matchebe@heineken.com</v>
          </cell>
          <cell r="M164" t="str">
            <v>Heineken Africa &amp; Middle East</v>
          </cell>
        </row>
        <row r="165">
          <cell r="A165">
            <v>3096602</v>
          </cell>
          <cell r="B165" t="str">
            <v>Namibia</v>
          </cell>
          <cell r="C165" t="str">
            <v>Namibia Breweries Ltd</v>
          </cell>
          <cell r="D165" t="str">
            <v>Cnr. Isco Str and Dortmund str. Nort</v>
          </cell>
          <cell r="E165">
            <v>0</v>
          </cell>
          <cell r="F165" t="str">
            <v>Windhoek</v>
          </cell>
          <cell r="G165" t="str">
            <v>NA</v>
          </cell>
          <cell r="H165" t="str">
            <v>Namibia</v>
          </cell>
          <cell r="I165" t="str">
            <v>AMEE</v>
          </cell>
          <cell r="J165" t="str">
            <v>Africa &amp; Middle East</v>
          </cell>
          <cell r="K165" t="str">
            <v>Jessica Gabriel</v>
          </cell>
          <cell r="L165" t="str">
            <v>jessica,gabriel@olfitra.com.na</v>
          </cell>
          <cell r="M165" t="str">
            <v>Heineken Africa &amp; Middle East</v>
          </cell>
        </row>
        <row r="166">
          <cell r="A166">
            <v>3090009</v>
          </cell>
          <cell r="B166" t="str">
            <v>CSO AMEE</v>
          </cell>
          <cell r="C166" t="str">
            <v>CSO AMEE</v>
          </cell>
          <cell r="D166" t="str">
            <v>Stadhouderskade 84</v>
          </cell>
          <cell r="F166" t="str">
            <v>Amsterdam</v>
          </cell>
          <cell r="G166" t="str">
            <v>NL</v>
          </cell>
          <cell r="H166" t="str">
            <v>Netherlands</v>
          </cell>
          <cell r="I166" t="str">
            <v>AMEE</v>
          </cell>
          <cell r="J166" t="str">
            <v>Africa &amp; Middle East</v>
          </cell>
          <cell r="K166" t="str">
            <v>Laurens van de Werfhorst</v>
          </cell>
          <cell r="L166" t="str">
            <v>Laurens.vandewerfhorst@heineken.com</v>
          </cell>
          <cell r="M166" t="str">
            <v>Heineken Africa &amp; Middle East</v>
          </cell>
        </row>
        <row r="167">
          <cell r="A167">
            <v>3090009</v>
          </cell>
          <cell r="B167" t="str">
            <v>CSO AMEE</v>
          </cell>
          <cell r="C167" t="str">
            <v>CSO AMEE</v>
          </cell>
          <cell r="D167" t="str">
            <v>Stadhouderskade 84</v>
          </cell>
          <cell r="F167" t="str">
            <v>Amsterdam</v>
          </cell>
          <cell r="G167" t="str">
            <v>NL</v>
          </cell>
          <cell r="H167" t="str">
            <v>Netherlands</v>
          </cell>
          <cell r="I167" t="str">
            <v>AMEE</v>
          </cell>
          <cell r="J167" t="str">
            <v>Africa &amp; Middle East</v>
          </cell>
          <cell r="K167" t="str">
            <v>Martijn van der Veldt</v>
          </cell>
          <cell r="L167" t="str">
            <v>Martijn.vanderVeldt@heineken.com</v>
          </cell>
          <cell r="M167" t="str">
            <v>Heineken Africa &amp; Middle East</v>
          </cell>
        </row>
        <row r="168">
          <cell r="A168">
            <v>3090009</v>
          </cell>
          <cell r="B168" t="str">
            <v>CSO AMEE</v>
          </cell>
          <cell r="C168" t="str">
            <v>CSO AMEE</v>
          </cell>
          <cell r="D168" t="str">
            <v>Stadhouderskade 84</v>
          </cell>
          <cell r="F168" t="str">
            <v>Amsterdam</v>
          </cell>
          <cell r="G168" t="str">
            <v>NL</v>
          </cell>
          <cell r="H168" t="str">
            <v>Netherlands</v>
          </cell>
          <cell r="I168" t="str">
            <v>AMEE</v>
          </cell>
          <cell r="J168" t="str">
            <v>Africa &amp; Middle East</v>
          </cell>
          <cell r="K168" t="str">
            <v>Anais Le Hur</v>
          </cell>
          <cell r="L168" t="str">
            <v>Anais.lehur@heineken.com</v>
          </cell>
          <cell r="M168" t="str">
            <v>Heineken Africa &amp; Middle East</v>
          </cell>
        </row>
        <row r="169">
          <cell r="A169">
            <v>3090289</v>
          </cell>
          <cell r="B169" t="str">
            <v>Netherlands</v>
          </cell>
          <cell r="C169" t="str">
            <v>HB Noord Nederland</v>
          </cell>
          <cell r="G169" t="str">
            <v>NL</v>
          </cell>
          <cell r="H169" t="str">
            <v>Netherlands</v>
          </cell>
          <cell r="I169" t="str">
            <v>Europe</v>
          </cell>
          <cell r="J169" t="str">
            <v>Netherlands</v>
          </cell>
          <cell r="M169" t="str">
            <v>Heineken the Netherlands</v>
          </cell>
        </row>
        <row r="170">
          <cell r="A170">
            <v>3090300</v>
          </cell>
          <cell r="B170" t="str">
            <v>Netherlands</v>
          </cell>
          <cell r="C170" t="str">
            <v>Heineken Brouwerijen B.V.</v>
          </cell>
          <cell r="D170"/>
          <cell r="F170"/>
          <cell r="G170" t="str">
            <v>NL</v>
          </cell>
          <cell r="H170" t="str">
            <v>Netherlands</v>
          </cell>
          <cell r="I170" t="str">
            <v>Europe</v>
          </cell>
          <cell r="J170" t="str">
            <v>Global</v>
          </cell>
          <cell r="K170" t="str">
            <v>Heineken International</v>
          </cell>
          <cell r="M170" t="str">
            <v>Heineken the Netherlands</v>
          </cell>
        </row>
        <row r="171">
          <cell r="A171">
            <v>3090311</v>
          </cell>
          <cell r="B171" t="str">
            <v>Netherlands</v>
          </cell>
          <cell r="C171" t="str">
            <v>Beersystems</v>
          </cell>
          <cell r="G171" t="str">
            <v>NL</v>
          </cell>
          <cell r="H171" t="str">
            <v>Netherlands</v>
          </cell>
          <cell r="I171" t="str">
            <v>Europe</v>
          </cell>
          <cell r="J171" t="str">
            <v>Europe</v>
          </cell>
          <cell r="M171" t="str">
            <v>Heineken Europe</v>
          </cell>
        </row>
        <row r="172">
          <cell r="A172">
            <v>3090388</v>
          </cell>
          <cell r="B172" t="str">
            <v>Netherlands</v>
          </cell>
          <cell r="C172" t="str">
            <v>Promocean Fulfilment</v>
          </cell>
          <cell r="G172" t="str">
            <v>NL</v>
          </cell>
          <cell r="H172" t="str">
            <v>Netherlands</v>
          </cell>
          <cell r="I172" t="str">
            <v>Europe</v>
          </cell>
          <cell r="J172" t="str">
            <v>Global</v>
          </cell>
          <cell r="M172" t="str">
            <v>Heineken the Netherlands</v>
          </cell>
        </row>
        <row r="173">
          <cell r="A173">
            <v>3090481</v>
          </cell>
          <cell r="B173" t="str">
            <v>China</v>
          </cell>
          <cell r="C173" t="str">
            <v>Heineken Trading (Shanghai) Co., Ltd.</v>
          </cell>
          <cell r="D173" t="str">
            <v xml:space="preserve">27F, Hong Kong Prosperity Tower, 763 MengZi Road, Shanghai (200023), P.R. China
</v>
          </cell>
          <cell r="E173" t="str">
            <v>(200023),</v>
          </cell>
          <cell r="F173" t="str">
            <v>Shanghai</v>
          </cell>
          <cell r="G173" t="str">
            <v>CN</v>
          </cell>
          <cell r="H173" t="str">
            <v>China</v>
          </cell>
          <cell r="I173" t="str">
            <v>ASIA Pacific</v>
          </cell>
          <cell r="J173" t="str">
            <v>Asia Pacific</v>
          </cell>
          <cell r="K173" t="str">
            <v>Agnieszka Gorecki</v>
          </cell>
          <cell r="L173" t="str">
            <v>agnieszka.gorecki@heineken.com</v>
          </cell>
          <cell r="M173" t="str">
            <v>Heineken Asia Pacific</v>
          </cell>
        </row>
        <row r="174">
          <cell r="A174">
            <v>3090481</v>
          </cell>
          <cell r="B174" t="str">
            <v>China</v>
          </cell>
          <cell r="C174" t="str">
            <v>Heineken Trading (Shanghai) Co., Ltd.</v>
          </cell>
          <cell r="D174" t="str">
            <v xml:space="preserve">27F, Hong Kong Prosperity Tower, 763 MengZi Road, Shanghai (200023), P.R. China
</v>
          </cell>
          <cell r="E174" t="str">
            <v>(200023),</v>
          </cell>
          <cell r="F174" t="str">
            <v>Shanghai</v>
          </cell>
          <cell r="G174" t="str">
            <v>CN</v>
          </cell>
          <cell r="H174" t="str">
            <v>China</v>
          </cell>
          <cell r="I174" t="str">
            <v>ASIA Pacific</v>
          </cell>
          <cell r="J174" t="str">
            <v>Asia Pacific</v>
          </cell>
          <cell r="K174" t="str">
            <v>Calvin Jin</v>
          </cell>
          <cell r="L174" t="str">
            <v>calvin.jin@heineken.com</v>
          </cell>
          <cell r="M174" t="str">
            <v>Heineken Asia Pacific</v>
          </cell>
        </row>
        <row r="175">
          <cell r="A175">
            <v>3090456</v>
          </cell>
          <cell r="B175" t="str">
            <v>Netherlands</v>
          </cell>
          <cell r="C175" t="str">
            <v>HB Zuidoost-Nederland</v>
          </cell>
          <cell r="G175" t="str">
            <v>NL</v>
          </cell>
          <cell r="H175" t="str">
            <v>Netherlands</v>
          </cell>
          <cell r="I175" t="str">
            <v>Europe</v>
          </cell>
          <cell r="J175" t="str">
            <v>Netherlands</v>
          </cell>
          <cell r="M175" t="str">
            <v>Heineken the Netherlands</v>
          </cell>
        </row>
        <row r="176">
          <cell r="A176">
            <v>3090491</v>
          </cell>
          <cell r="B176" t="str">
            <v>Belarus</v>
          </cell>
          <cell r="C176" t="str">
            <v>FCJSC Heineken Breweries</v>
          </cell>
          <cell r="D176" t="str">
            <v>Nakhimova street 1-1</v>
          </cell>
          <cell r="E176">
            <v>213823</v>
          </cell>
          <cell r="F176" t="str">
            <v>Bobruisk, Mogilev region</v>
          </cell>
          <cell r="G176" t="str">
            <v>BY</v>
          </cell>
          <cell r="H176" t="str">
            <v>Belarus</v>
          </cell>
          <cell r="I176" t="str">
            <v>Europe</v>
          </cell>
          <cell r="J176" t="str">
            <v>Europe</v>
          </cell>
          <cell r="K176" t="str">
            <v>Evgeny Kazakov</v>
          </cell>
          <cell r="L176" t="str">
            <v xml:space="preserve">evgeny.kazakov@heineken.com </v>
          </cell>
          <cell r="M176" t="str">
            <v>Heineken Europe</v>
          </cell>
        </row>
        <row r="177">
          <cell r="A177">
            <v>3090506</v>
          </cell>
          <cell r="B177" t="str">
            <v>Netherlands</v>
          </cell>
          <cell r="C177" t="str">
            <v>PV Den Bosch</v>
          </cell>
          <cell r="D177"/>
          <cell r="F177"/>
          <cell r="G177" t="str">
            <v>NL</v>
          </cell>
          <cell r="H177" t="str">
            <v>Netherlands</v>
          </cell>
          <cell r="I177" t="str">
            <v>Europe</v>
          </cell>
          <cell r="J177" t="str">
            <v>Netherlands</v>
          </cell>
          <cell r="K177"/>
          <cell r="M177" t="str">
            <v>Heineken the Netherlands</v>
          </cell>
        </row>
        <row r="178">
          <cell r="A178">
            <v>3090508</v>
          </cell>
          <cell r="B178" t="str">
            <v>Canada</v>
          </cell>
          <cell r="C178" t="str">
            <v>Heineken Canada</v>
          </cell>
          <cell r="D178" t="str">
            <v>150 King Street West, Toronto</v>
          </cell>
          <cell r="E178" t="str">
            <v>M5H 1J9</v>
          </cell>
          <cell r="F178" t="str">
            <v>Toronto, Ontario</v>
          </cell>
          <cell r="G178" t="str">
            <v>CA</v>
          </cell>
          <cell r="H178" t="str">
            <v>Canada</v>
          </cell>
          <cell r="I178" t="str">
            <v>AMERICAS</v>
          </cell>
          <cell r="J178" t="str">
            <v>Americas</v>
          </cell>
          <cell r="K178" t="str">
            <v>Dennis Peek</v>
          </cell>
          <cell r="L178" t="str">
            <v>dennis.peek@heineken.com</v>
          </cell>
          <cell r="M178" t="str">
            <v>Heineken Americas</v>
          </cell>
        </row>
        <row r="179">
          <cell r="A179">
            <v>3090537</v>
          </cell>
          <cell r="B179" t="str">
            <v>India</v>
          </cell>
          <cell r="C179" t="str">
            <v>United Breweries Limited</v>
          </cell>
          <cell r="D179" t="str">
            <v>UB Tower - Level 3, UB CITY. 24 Vittal Mallya Road</v>
          </cell>
          <cell r="E179" t="str">
            <v>560 001</v>
          </cell>
          <cell r="F179" t="str">
            <v>Bangalore</v>
          </cell>
          <cell r="G179" t="str">
            <v>IN</v>
          </cell>
          <cell r="H179" t="str">
            <v>India</v>
          </cell>
          <cell r="I179" t="str">
            <v>ASIA Pacific</v>
          </cell>
          <cell r="J179" t="str">
            <v>Asia Pacific</v>
          </cell>
          <cell r="K179" t="str">
            <v>Chandrika Kalia</v>
          </cell>
          <cell r="L179" t="str">
            <v xml:space="preserve">chandrikak@ubmail.com </v>
          </cell>
          <cell r="M179" t="str">
            <v>Heineken Asia Pacific</v>
          </cell>
        </row>
        <row r="180">
          <cell r="A180">
            <v>3090539</v>
          </cell>
          <cell r="B180" t="str">
            <v>Mexico</v>
          </cell>
          <cell r="C180" t="str">
            <v>Cervezas Cuauhtémoc Moctezuma</v>
          </cell>
          <cell r="D180" t="str">
            <v>Av Alfonso Reyes 2202 Nte, Col. Bella Vista CP 64410</v>
          </cell>
          <cell r="E180">
            <v>64410</v>
          </cell>
          <cell r="F180" t="str">
            <v xml:space="preserve"> Monterrey Nuevo León</v>
          </cell>
          <cell r="G180" t="str">
            <v>MX</v>
          </cell>
          <cell r="H180" t="str">
            <v>Mexico</v>
          </cell>
          <cell r="I180" t="str">
            <v>AMERICAS</v>
          </cell>
          <cell r="J180" t="str">
            <v>Americas</v>
          </cell>
          <cell r="K180" t="str">
            <v xml:space="preserve">Verónica S. Hernández M. Mayer </v>
          </cell>
          <cell r="L180" t="str">
            <v>veronicasalome.hernandez@heineken.com</v>
          </cell>
          <cell r="M180" t="str">
            <v>Heineken Americas</v>
          </cell>
        </row>
        <row r="181">
          <cell r="A181">
            <v>3090551</v>
          </cell>
          <cell r="B181" t="str">
            <v>El Salvador</v>
          </cell>
          <cell r="C181" t="str">
            <v>Distribuidora Salvadoreña SA de CV</v>
          </cell>
          <cell r="D181" t="str">
            <v>Final Avenida San Martin 4-7</v>
          </cell>
          <cell r="F181" t="str">
            <v>Santa Tecla, La Libertad</v>
          </cell>
          <cell r="G181" t="str">
            <v>SV</v>
          </cell>
          <cell r="H181" t="str">
            <v>El Salvador</v>
          </cell>
          <cell r="I181" t="str">
            <v>AMERICAS</v>
          </cell>
          <cell r="J181" t="str">
            <v>Americas</v>
          </cell>
          <cell r="K181" t="str">
            <v>Laura A Zedan</v>
          </cell>
          <cell r="L181" t="str">
            <v>laura.zedan@liza.com.sv</v>
          </cell>
          <cell r="M181" t="str">
            <v>Heineken Americas</v>
          </cell>
        </row>
        <row r="182">
          <cell r="A182">
            <v>3090850</v>
          </cell>
          <cell r="B182" t="str">
            <v>Netherlands</v>
          </cell>
          <cell r="C182" t="str">
            <v>HEINEKEN International B.V. (A</v>
          </cell>
          <cell r="G182" t="str">
            <v>NL</v>
          </cell>
          <cell r="H182" t="str">
            <v>Netherlands</v>
          </cell>
          <cell r="I182" t="str">
            <v>AMEE</v>
          </cell>
          <cell r="J182" t="str">
            <v>Africa &amp; Middle East</v>
          </cell>
          <cell r="K182" t="str">
            <v>Laurens van de Werfhorst</v>
          </cell>
          <cell r="L182" t="str">
            <v>Laurens.vandewerfhorst@heineken.com</v>
          </cell>
          <cell r="M182" t="str">
            <v>Heineken Africa &amp; Middle East</v>
          </cell>
        </row>
        <row r="183">
          <cell r="A183">
            <v>3090578</v>
          </cell>
          <cell r="B183" t="str">
            <v>Netherlands</v>
          </cell>
          <cell r="C183" t="str">
            <v>Heineken International Duty Free</v>
          </cell>
          <cell r="G183" t="str">
            <v>NL</v>
          </cell>
          <cell r="H183" t="str">
            <v>Netherlands</v>
          </cell>
          <cell r="I183" t="str">
            <v>Europe</v>
          </cell>
          <cell r="J183" t="str">
            <v>Global</v>
          </cell>
          <cell r="M183" t="str">
            <v>Heineken Europe</v>
          </cell>
        </row>
        <row r="184">
          <cell r="A184">
            <v>3090580</v>
          </cell>
          <cell r="B184" t="str">
            <v>Netherlands</v>
          </cell>
          <cell r="C184" t="str">
            <v>Bureau Kellerman</v>
          </cell>
          <cell r="G184" t="str">
            <v>NL</v>
          </cell>
          <cell r="H184" t="str">
            <v>Netherlands</v>
          </cell>
          <cell r="I184" t="str">
            <v>Europe</v>
          </cell>
          <cell r="J184" t="str">
            <v>Global</v>
          </cell>
          <cell r="M184" t="str">
            <v>Heineken the Netherlands</v>
          </cell>
        </row>
        <row r="185">
          <cell r="A185">
            <v>3090581</v>
          </cell>
          <cell r="B185" t="str">
            <v>Trinidad</v>
          </cell>
          <cell r="C185" t="str">
            <v>CARIB BREWERY LIMITED</v>
          </cell>
          <cell r="D185" t="str">
            <v>Eastern Main Road/Champs Fleurs</v>
          </cell>
          <cell r="F185" t="str">
            <v>Port of Spain</v>
          </cell>
          <cell r="G185" t="str">
            <v>TT</v>
          </cell>
          <cell r="H185" t="str">
            <v>Trinidad</v>
          </cell>
          <cell r="I185" t="str">
            <v>AMERICAS</v>
          </cell>
          <cell r="J185" t="str">
            <v>Americas</v>
          </cell>
          <cell r="K185" t="str">
            <v>Cordell Wilson</v>
          </cell>
          <cell r="L185" t="str">
            <v>cordell.wilson@caribbrewery.com</v>
          </cell>
          <cell r="M185" t="str">
            <v>Heineken Americas</v>
          </cell>
        </row>
        <row r="186">
          <cell r="A186">
            <v>3090587</v>
          </cell>
          <cell r="B186" t="str">
            <v>Haiti</v>
          </cell>
          <cell r="C186" t="str">
            <v>Brasserie Nationale D'haiti S.A.</v>
          </cell>
          <cell r="D186" t="str">
            <v>Blvd Toussaint Louverture, P.O. Box 1427</v>
          </cell>
          <cell r="E186" t="str">
            <v>6121</v>
          </cell>
          <cell r="F186" t="str">
            <v>Port-au-Prince, Ouest HT</v>
          </cell>
          <cell r="G186" t="str">
            <v>HT</v>
          </cell>
          <cell r="H186" t="str">
            <v>Haiti</v>
          </cell>
          <cell r="I186" t="str">
            <v>AMERICAS</v>
          </cell>
          <cell r="J186" t="str">
            <v>Americas</v>
          </cell>
          <cell r="K186" t="str">
            <v>Karla Bianca Luly</v>
          </cell>
          <cell r="L186" t="str">
            <v>KarlaBianca.Luly@heineken.com</v>
          </cell>
          <cell r="M186" t="str">
            <v>Heineken Americas</v>
          </cell>
        </row>
        <row r="187">
          <cell r="A187">
            <v>3090596</v>
          </cell>
          <cell r="B187" t="str">
            <v>Netherlands</v>
          </cell>
          <cell r="C187" t="str">
            <v>Heineken Global Procurement B.V.</v>
          </cell>
          <cell r="G187" t="str">
            <v>NL</v>
          </cell>
          <cell r="H187" t="str">
            <v>Netherlands</v>
          </cell>
          <cell r="I187" t="str">
            <v>Europe</v>
          </cell>
          <cell r="J187" t="str">
            <v>Global</v>
          </cell>
          <cell r="M187" t="str">
            <v>Heineken the Netherlands</v>
          </cell>
        </row>
        <row r="188">
          <cell r="A188">
            <v>3090598</v>
          </cell>
          <cell r="B188" t="str">
            <v>Netherlands</v>
          </cell>
          <cell r="C188" t="str">
            <v>Digitransfer B.V.</v>
          </cell>
          <cell r="G188" t="str">
            <v>NL</v>
          </cell>
          <cell r="H188" t="str">
            <v>Netherlands</v>
          </cell>
          <cell r="I188" t="str">
            <v>Europe</v>
          </cell>
          <cell r="J188" t="str">
            <v>Netherlands</v>
          </cell>
          <cell r="M188" t="str">
            <v>Heineken the Netherlands</v>
          </cell>
        </row>
        <row r="189">
          <cell r="A189">
            <v>3090812</v>
          </cell>
          <cell r="B189" t="str">
            <v>Netherlands</v>
          </cell>
          <cell r="C189" t="str">
            <v>ATP Specials B.V. /</v>
          </cell>
          <cell r="G189" t="str">
            <v>NL</v>
          </cell>
          <cell r="H189" t="str">
            <v>Netherlands</v>
          </cell>
          <cell r="I189" t="str">
            <v>Europe</v>
          </cell>
          <cell r="J189" t="str">
            <v>Netherlands</v>
          </cell>
          <cell r="M189" t="str">
            <v>Heineken the Netherlands</v>
          </cell>
        </row>
        <row r="190">
          <cell r="A190">
            <v>3011132</v>
          </cell>
          <cell r="B190" t="str">
            <v>Niger</v>
          </cell>
          <cell r="C190" t="str">
            <v xml:space="preserve">Haddad Khalil </v>
          </cell>
          <cell r="D190" t="str">
            <v>Niamey</v>
          </cell>
          <cell r="E190">
            <v>12282</v>
          </cell>
          <cell r="F190" t="str">
            <v>Niamey</v>
          </cell>
          <cell r="G190" t="str">
            <v>NE</v>
          </cell>
          <cell r="H190" t="str">
            <v>Niger</v>
          </cell>
          <cell r="I190" t="str">
            <v>AMEE</v>
          </cell>
          <cell r="J190" t="str">
            <v>Africa &amp; Middle East</v>
          </cell>
          <cell r="K190" t="str">
            <v>Yvonne Salvino</v>
          </cell>
          <cell r="L190" t="str">
            <v>yvonne.salvino@heineken.com</v>
          </cell>
          <cell r="M190" t="str">
            <v>Heineken Africa &amp; Middle East</v>
          </cell>
        </row>
        <row r="191">
          <cell r="A191">
            <v>3090615</v>
          </cell>
          <cell r="B191" t="str">
            <v>Guyana</v>
          </cell>
          <cell r="C191" t="str">
            <v>ANSA McAL TRADING LIMITED</v>
          </cell>
          <cell r="D191" t="str">
            <v>60 Beterverwagting</v>
          </cell>
          <cell r="F191" t="str">
            <v>East Coast Demerara</v>
          </cell>
          <cell r="G191" t="str">
            <v>GY</v>
          </cell>
          <cell r="H191" t="str">
            <v>Guyana</v>
          </cell>
          <cell r="I191" t="str">
            <v>AMERICAS</v>
          </cell>
          <cell r="J191" t="str">
            <v>Americas</v>
          </cell>
          <cell r="K191" t="str">
            <v xml:space="preserve">Darshanie Yussuf </v>
          </cell>
          <cell r="L191" t="str">
            <v>darshanie.yussuf@ansamcal.com</v>
          </cell>
          <cell r="M191" t="str">
            <v>Heineken Americas</v>
          </cell>
        </row>
        <row r="192">
          <cell r="A192">
            <v>3090616</v>
          </cell>
          <cell r="B192" t="str">
            <v>Barbados</v>
          </cell>
          <cell r="C192" t="str">
            <v>Bryden Stokes Ltd</v>
          </cell>
          <cell r="D192" t="str">
            <v>Barbarees Hill</v>
          </cell>
          <cell r="E192">
            <v>12060</v>
          </cell>
          <cell r="F192" t="str">
            <v>St Michael</v>
          </cell>
          <cell r="G192" t="str">
            <v>BB</v>
          </cell>
          <cell r="H192" t="str">
            <v>Barbados</v>
          </cell>
          <cell r="I192" t="str">
            <v>AMERICAS</v>
          </cell>
          <cell r="J192" t="str">
            <v>Americas</v>
          </cell>
          <cell r="K192" t="str">
            <v>Darren Mitchell</v>
          </cell>
          <cell r="L192" t="str">
            <v>darren.mitchell@brydenstokes.com</v>
          </cell>
          <cell r="M192" t="str">
            <v>Heineken Americas</v>
          </cell>
        </row>
        <row r="193">
          <cell r="A193">
            <v>3090619</v>
          </cell>
          <cell r="B193" t="str">
            <v>Laos</v>
          </cell>
          <cell r="C193" t="str">
            <v>Lao Asia Pacific breweries Limited</v>
          </cell>
          <cell r="D193" t="str">
            <v>No. 160A, Unit 16, Ban Mixay, Chanthabouly District</v>
          </cell>
          <cell r="E193" t="str">
            <v>P. O. Box: 3718</v>
          </cell>
          <cell r="F193" t="str">
            <v>Vientiane Capital City</v>
          </cell>
          <cell r="G193" t="str">
            <v>LA</v>
          </cell>
          <cell r="H193" t="str">
            <v>Laos</v>
          </cell>
          <cell r="I193" t="str">
            <v>ASIA Pacific</v>
          </cell>
          <cell r="J193" t="str">
            <v>Asia Pacific</v>
          </cell>
          <cell r="K193" t="str">
            <v>Duangchai Thamhaksa</v>
          </cell>
          <cell r="L193" t="str">
            <v>Duangchai.Thamhaksa@lapb.apb.com.sg</v>
          </cell>
          <cell r="M193" t="str">
            <v>Heineken Asia Pacific</v>
          </cell>
        </row>
        <row r="194">
          <cell r="A194">
            <v>3090872</v>
          </cell>
          <cell r="B194" t="str">
            <v>Netherlands</v>
          </cell>
          <cell r="C194" t="str">
            <v>Heineken Experience Attractie</v>
          </cell>
          <cell r="G194" t="str">
            <v>NL</v>
          </cell>
          <cell r="H194" t="str">
            <v>Netherlands</v>
          </cell>
          <cell r="I194" t="str">
            <v>Europe</v>
          </cell>
          <cell r="J194" t="str">
            <v>Netherlands</v>
          </cell>
          <cell r="M194" t="str">
            <v>Heineken the Netherlands</v>
          </cell>
        </row>
        <row r="195">
          <cell r="A195">
            <v>3090626</v>
          </cell>
          <cell r="B195" t="str">
            <v>Lithuania</v>
          </cell>
          <cell r="C195" t="str">
            <v>UAB Kalnapilio-Tauro Grupe</v>
          </cell>
          <cell r="D195" t="str">
            <v>Janonio 30</v>
          </cell>
          <cell r="E195">
            <v>35289</v>
          </cell>
          <cell r="F195" t="str">
            <v>Panevezys</v>
          </cell>
          <cell r="G195" t="str">
            <v>LT</v>
          </cell>
          <cell r="H195" t="str">
            <v>Lithuania</v>
          </cell>
          <cell r="I195" t="str">
            <v>Europe</v>
          </cell>
          <cell r="J195" t="str">
            <v>Europe</v>
          </cell>
          <cell r="K195" t="str">
            <v>Aurimas Satas</v>
          </cell>
          <cell r="L195" t="str">
            <v>andy.koele@heineken.com</v>
          </cell>
          <cell r="M195" t="str">
            <v>Heineken Europe</v>
          </cell>
        </row>
        <row r="196">
          <cell r="A196">
            <v>3090642</v>
          </cell>
          <cell r="B196" t="str">
            <v>Latvia</v>
          </cell>
          <cell r="C196" t="str">
            <v>SIA Cido Grupa</v>
          </cell>
          <cell r="D196" t="str">
            <v>Ostas street 4</v>
          </cell>
          <cell r="E196" t="str">
            <v>LV-1005</v>
          </cell>
          <cell r="F196" t="str">
            <v>Riga</v>
          </cell>
          <cell r="G196" t="str">
            <v>LV</v>
          </cell>
          <cell r="H196" t="str">
            <v>Latvia</v>
          </cell>
          <cell r="I196" t="str">
            <v>Europe</v>
          </cell>
          <cell r="J196" t="str">
            <v>Europe</v>
          </cell>
          <cell r="K196" t="str">
            <v>Gvido Krievins</v>
          </cell>
          <cell r="L196" t="str">
            <v>andy.koele@heineken.com</v>
          </cell>
          <cell r="M196" t="str">
            <v>Heineken Europe</v>
          </cell>
        </row>
        <row r="197">
          <cell r="A197">
            <v>3011159</v>
          </cell>
          <cell r="B197" t="str">
            <v>Nigeria</v>
          </cell>
          <cell r="C197" t="str">
            <v>Nigerian Breweries</v>
          </cell>
          <cell r="D197" t="str">
            <v>Abebe Village Road</v>
          </cell>
          <cell r="E197" t="str">
            <v>0-XX XX</v>
          </cell>
          <cell r="F197" t="str">
            <v>Lagos</v>
          </cell>
          <cell r="G197" t="str">
            <v>NG</v>
          </cell>
          <cell r="H197" t="str">
            <v>Nigeria</v>
          </cell>
          <cell r="I197" t="str">
            <v>AMEE</v>
          </cell>
          <cell r="J197" t="str">
            <v>Africa &amp; Middle East</v>
          </cell>
          <cell r="K197" t="str">
            <v>Marianne Griffith (Ibecor)</v>
          </cell>
          <cell r="L197" t="str">
            <v>marianne.griffith@heineken.com</v>
          </cell>
          <cell r="M197" t="str">
            <v>Heineken Africa &amp; Middle East</v>
          </cell>
        </row>
        <row r="198">
          <cell r="A198">
            <v>3090647</v>
          </cell>
          <cell r="B198" t="str">
            <v>Nigeria</v>
          </cell>
          <cell r="C198" t="str">
            <v>Ibecor N.V. (NBL)</v>
          </cell>
          <cell r="D198" t="str">
            <v>Terhulpsesteenweg bus 4 177</v>
          </cell>
          <cell r="E198">
            <v>1170</v>
          </cell>
          <cell r="F198" t="str">
            <v>BRUSSEL</v>
          </cell>
          <cell r="G198" t="str">
            <v>BRUSSEL</v>
          </cell>
          <cell r="H198" t="str">
            <v>Nigeria</v>
          </cell>
          <cell r="I198" t="str">
            <v>AMEE</v>
          </cell>
          <cell r="J198" t="str">
            <v>Africa &amp; Middle East</v>
          </cell>
          <cell r="K198" t="str">
            <v>Nathalie Lucas</v>
          </cell>
          <cell r="L198" t="str">
            <v>Nathalie.Lucas@heineken.com</v>
          </cell>
          <cell r="M198" t="str">
            <v>Heineken Africa &amp; Middle East</v>
          </cell>
        </row>
        <row r="199">
          <cell r="A199">
            <v>3011712</v>
          </cell>
          <cell r="B199" t="str">
            <v>Réunion</v>
          </cell>
          <cell r="C199" t="str">
            <v>Brasseries de Bourbon/Saint Denis Cedex</v>
          </cell>
          <cell r="D199" t="str">
            <v>6 Quai Ouest</v>
          </cell>
          <cell r="E199">
            <v>97468</v>
          </cell>
          <cell r="F199" t="str">
            <v>St. Denis</v>
          </cell>
          <cell r="G199" t="str">
            <v>RE</v>
          </cell>
          <cell r="H199" t="str">
            <v>Reunion</v>
          </cell>
          <cell r="I199" t="str">
            <v>AMEE</v>
          </cell>
          <cell r="J199" t="str">
            <v>Africa &amp; Middle East</v>
          </cell>
          <cell r="K199" t="str">
            <v>Cyrille Mayen</v>
          </cell>
          <cell r="L199" t="str">
            <v>Cyrille.Mayen@bdb.re</v>
          </cell>
          <cell r="M199" t="str">
            <v>Heineken Africa &amp; Middle East</v>
          </cell>
        </row>
        <row r="200">
          <cell r="A200">
            <v>3090671</v>
          </cell>
          <cell r="B200" t="str">
            <v>Réunion</v>
          </cell>
          <cell r="C200" t="str">
            <v>Sorebra (Societe Reunionnaise</v>
          </cell>
          <cell r="G200" t="str">
            <v>RE</v>
          </cell>
          <cell r="H200" t="str">
            <v>Réunion</v>
          </cell>
          <cell r="I200" t="str">
            <v>AMEE</v>
          </cell>
          <cell r="J200" t="str">
            <v>Africa &amp; Middle East</v>
          </cell>
          <cell r="M200" t="str">
            <v>Heineken Africa &amp; Middle East</v>
          </cell>
        </row>
        <row r="201">
          <cell r="A201">
            <v>3011934</v>
          </cell>
          <cell r="B201" t="str">
            <v>Rwanda</v>
          </cell>
          <cell r="C201" t="str">
            <v>Bralirwa Ltd</v>
          </cell>
          <cell r="D201"/>
          <cell r="F201" t="str">
            <v>Kigali</v>
          </cell>
          <cell r="G201" t="str">
            <v>RW</v>
          </cell>
          <cell r="H201" t="str">
            <v>Rwanda</v>
          </cell>
          <cell r="I201" t="str">
            <v>AMEE</v>
          </cell>
          <cell r="J201" t="str">
            <v>Africa &amp; Middle East</v>
          </cell>
          <cell r="K201" t="str">
            <v>Christelle Ory</v>
          </cell>
          <cell r="L201" t="str">
            <v>Christelle.ory@heineken.com</v>
          </cell>
          <cell r="M201" t="str">
            <v>Heineken Africa &amp; Middle East</v>
          </cell>
        </row>
        <row r="202">
          <cell r="A202">
            <v>3090651</v>
          </cell>
          <cell r="B202" t="str">
            <v>Rwanda</v>
          </cell>
          <cell r="C202" t="str">
            <v>Ibecor N.V. (KIG)</v>
          </cell>
          <cell r="D202" t="str">
            <v>Terhulpsesteenweg bus 4 177</v>
          </cell>
          <cell r="E202">
            <v>1170</v>
          </cell>
          <cell r="F202" t="str">
            <v>BRUSSEL</v>
          </cell>
          <cell r="G202" t="str">
            <v>BRUSSEL</v>
          </cell>
          <cell r="H202" t="str">
            <v>Rwanda</v>
          </cell>
          <cell r="I202" t="str">
            <v>AMEE</v>
          </cell>
          <cell r="J202" t="str">
            <v>Africa &amp; Middle East</v>
          </cell>
          <cell r="K202" t="str">
            <v>Christelle Ory</v>
          </cell>
          <cell r="L202" t="str">
            <v>Christelle.Ory@heineken.com</v>
          </cell>
          <cell r="M202" t="str">
            <v>Heineken Africa &amp; Middle East</v>
          </cell>
        </row>
        <row r="203">
          <cell r="A203">
            <v>3011249</v>
          </cell>
          <cell r="B203" t="str">
            <v>Senegal</v>
          </cell>
          <cell r="C203" t="str">
            <v>Ste. Sofiex</v>
          </cell>
          <cell r="D203"/>
          <cell r="F203" t="str">
            <v>Dakar</v>
          </cell>
          <cell r="G203" t="str">
            <v>SN</v>
          </cell>
          <cell r="H203" t="str">
            <v>Senegal</v>
          </cell>
          <cell r="I203" t="str">
            <v>AMEE</v>
          </cell>
          <cell r="J203" t="str">
            <v>Africa &amp; Middle East</v>
          </cell>
          <cell r="K203" t="str">
            <v>Yvonne Salvino</v>
          </cell>
          <cell r="L203" t="str">
            <v>yvonne.salvino@heineken.com</v>
          </cell>
          <cell r="M203" t="str">
            <v>Heineken Africa &amp; Middle East</v>
          </cell>
        </row>
        <row r="204">
          <cell r="A204">
            <v>3016093</v>
          </cell>
          <cell r="B204" t="str">
            <v>Seychelles</v>
          </cell>
          <cell r="C204" t="str">
            <v>ISPC Seychelles Ltd</v>
          </cell>
          <cell r="D204" t="str">
            <v>Avenue Bois de Rose</v>
          </cell>
          <cell r="E204" t="str">
            <v>SIBA Zone</v>
          </cell>
          <cell r="F204" t="str">
            <v>Mahé</v>
          </cell>
          <cell r="G204" t="str">
            <v>SC</v>
          </cell>
          <cell r="H204" t="str">
            <v>Seychelles</v>
          </cell>
          <cell r="I204" t="str">
            <v>AMEE</v>
          </cell>
          <cell r="J204" t="str">
            <v>Africa &amp; Middle East</v>
          </cell>
          <cell r="K204" t="str">
            <v>Wahez Dahoo</v>
          </cell>
          <cell r="L204" t="str">
            <v>wdahoo@ispc.sc</v>
          </cell>
          <cell r="M204" t="str">
            <v>Heineken Africa &amp; Middle East</v>
          </cell>
        </row>
        <row r="205">
          <cell r="A205">
            <v>3011716</v>
          </cell>
          <cell r="B205" t="str">
            <v>Sierra Leone</v>
          </cell>
          <cell r="C205" t="str">
            <v>Sierra Leone Brewery Ltd.</v>
          </cell>
          <cell r="D205"/>
          <cell r="F205" t="str">
            <v>Freetown</v>
          </cell>
          <cell r="G205" t="str">
            <v>SL</v>
          </cell>
          <cell r="H205" t="str">
            <v>Sierra Leone</v>
          </cell>
          <cell r="I205" t="str">
            <v>AMEE</v>
          </cell>
          <cell r="J205" t="str">
            <v>Africa &amp; Middle East</v>
          </cell>
          <cell r="K205" t="str">
            <v>Marianne Griffith (Ibecor)</v>
          </cell>
          <cell r="L205" t="str">
            <v>marianne.griffith@heineken.com</v>
          </cell>
          <cell r="M205" t="str">
            <v>Heineken Africa &amp; Middle East</v>
          </cell>
        </row>
        <row r="206">
          <cell r="A206">
            <v>3090654</v>
          </cell>
          <cell r="B206" t="str">
            <v>Sierra Leone</v>
          </cell>
          <cell r="C206" t="str">
            <v>Ibecor N.V. (SLB)</v>
          </cell>
          <cell r="D206" t="str">
            <v>Terhulpsesteenweg bus 4 177</v>
          </cell>
          <cell r="E206">
            <v>1170</v>
          </cell>
          <cell r="F206" t="str">
            <v>BRUSSEL</v>
          </cell>
          <cell r="G206" t="str">
            <v>BRUSSEL</v>
          </cell>
          <cell r="H206" t="str">
            <v>Sierra Leone</v>
          </cell>
          <cell r="I206" t="str">
            <v>AMEE</v>
          </cell>
          <cell r="J206" t="str">
            <v>Africa &amp; Middle East</v>
          </cell>
          <cell r="K206" t="str">
            <v>Bo-young Lee</v>
          </cell>
          <cell r="L206" t="str">
            <v>BoYoung.Lee@heineken.com</v>
          </cell>
          <cell r="M206" t="str">
            <v>Heineken Africa &amp; Middle East</v>
          </cell>
        </row>
        <row r="207">
          <cell r="A207">
            <v>3090665</v>
          </cell>
          <cell r="B207" t="str">
            <v>Mongolia</v>
          </cell>
          <cell r="C207" t="str">
            <v>Spirit Bal Buram Trade LLC</v>
          </cell>
          <cell r="D207" t="str">
            <v>Chinggis Avenue 1, Khan-Uul District</v>
          </cell>
          <cell r="E207">
            <v>210136</v>
          </cell>
          <cell r="F207" t="str">
            <v>Ulaanbaatar</v>
          </cell>
          <cell r="G207" t="str">
            <v>MN</v>
          </cell>
          <cell r="H207" t="str">
            <v>Mongolia</v>
          </cell>
          <cell r="I207" t="str">
            <v>ASIA Pacific</v>
          </cell>
          <cell r="J207" t="str">
            <v>Asia Pacific</v>
          </cell>
          <cell r="K207" t="str">
            <v>Enkhmandakh Ganbold</v>
          </cell>
          <cell r="L207" t="str">
            <v>Enkhmandakh.G@monbev.mn</v>
          </cell>
          <cell r="M207" t="str">
            <v>Heineken Asia Pacific</v>
          </cell>
        </row>
        <row r="208">
          <cell r="A208">
            <v>3090666</v>
          </cell>
          <cell r="B208" t="str">
            <v>Canada</v>
          </cell>
          <cell r="C208" t="str">
            <v>Molson National Merchandising</v>
          </cell>
          <cell r="G208" t="str">
            <v>CA</v>
          </cell>
          <cell r="H208" t="str">
            <v>Canada</v>
          </cell>
          <cell r="I208" t="str">
            <v>AMERICAS</v>
          </cell>
          <cell r="J208" t="str">
            <v>Americas</v>
          </cell>
          <cell r="K208" t="str">
            <v>Floris de Kempenear</v>
          </cell>
          <cell r="L208" t="str">
            <v>floris.dekempenaer@heineken.com&gt;</v>
          </cell>
          <cell r="M208" t="str">
            <v>Heineken Americas</v>
          </cell>
        </row>
        <row r="209">
          <cell r="A209">
            <v>3090667</v>
          </cell>
          <cell r="B209" t="str">
            <v>Ukraine</v>
          </cell>
          <cell r="C209" t="str">
            <v>PJSC Radomyshl Brewery</v>
          </cell>
          <cell r="D209" t="str">
            <v>71 Mykgorod</v>
          </cell>
          <cell r="E209">
            <v>12201</v>
          </cell>
          <cell r="F209" t="str">
            <v>Radomyshl</v>
          </cell>
          <cell r="G209" t="str">
            <v>UA</v>
          </cell>
          <cell r="H209" t="str">
            <v>Ukraine</v>
          </cell>
          <cell r="I209" t="str">
            <v>Europe</v>
          </cell>
          <cell r="J209" t="str">
            <v>Europe</v>
          </cell>
          <cell r="K209" t="str">
            <v>Ilse van de Veen</v>
          </cell>
          <cell r="L209" t="str">
            <v xml:space="preserve">ilse.vanderveen@heineken.com </v>
          </cell>
          <cell r="M209" t="str">
            <v>Heineken Europe</v>
          </cell>
        </row>
        <row r="210">
          <cell r="A210">
            <v>3090670</v>
          </cell>
          <cell r="B210" t="str">
            <v>USA</v>
          </cell>
          <cell r="C210" t="str">
            <v>Heineken USA Incorporated New York</v>
          </cell>
          <cell r="D210" t="str">
            <v>245 Park Avenue, 40th Floor</v>
          </cell>
          <cell r="E210">
            <v>10167</v>
          </cell>
          <cell r="F210" t="str">
            <v>New York</v>
          </cell>
          <cell r="G210" t="str">
            <v>US</v>
          </cell>
          <cell r="H210" t="str">
            <v>USA</v>
          </cell>
          <cell r="I210" t="str">
            <v>AMERICAS</v>
          </cell>
          <cell r="J210" t="str">
            <v>Americas</v>
          </cell>
          <cell r="K210" t="str">
            <v xml:space="preserve">Ashley Carespodi </v>
          </cell>
          <cell r="L210" t="str">
            <v>acarespodi@heinekenusa.com</v>
          </cell>
          <cell r="M210" t="str">
            <v>Heineken Americas</v>
          </cell>
        </row>
        <row r="211">
          <cell r="A211">
            <v>3090670</v>
          </cell>
          <cell r="B211" t="str">
            <v>USA</v>
          </cell>
          <cell r="C211" t="str">
            <v>Heineken USA Incorporated New York</v>
          </cell>
          <cell r="D211" t="str">
            <v>245 Park Avenue, 40th Floor</v>
          </cell>
          <cell r="E211">
            <v>10167</v>
          </cell>
          <cell r="F211" t="str">
            <v>New York</v>
          </cell>
          <cell r="G211" t="str">
            <v>US</v>
          </cell>
          <cell r="H211" t="str">
            <v>USA</v>
          </cell>
          <cell r="I211" t="str">
            <v>AMERICAS</v>
          </cell>
          <cell r="J211" t="str">
            <v>Americas</v>
          </cell>
          <cell r="K211" t="str">
            <v>Jairo Camacho</v>
          </cell>
          <cell r="L211" t="str">
            <v>jcamacho@heinekenusa.com</v>
          </cell>
          <cell r="M211" t="str">
            <v>Heineken Americas</v>
          </cell>
        </row>
        <row r="212">
          <cell r="A212">
            <v>3090882</v>
          </cell>
          <cell r="B212" t="str">
            <v>Netherlands</v>
          </cell>
          <cell r="C212" t="str">
            <v>Online Drinks B.V.</v>
          </cell>
          <cell r="G212" t="str">
            <v>NL</v>
          </cell>
          <cell r="H212" t="str">
            <v>Netherlands</v>
          </cell>
          <cell r="I212" t="str">
            <v>Europe</v>
          </cell>
          <cell r="J212" t="str">
            <v>Netherlands</v>
          </cell>
          <cell r="M212" t="str">
            <v>Heineken the Netherlands</v>
          </cell>
        </row>
        <row r="213">
          <cell r="A213">
            <v>3090891</v>
          </cell>
          <cell r="B213" t="str">
            <v>Netherlands</v>
          </cell>
          <cell r="C213" t="str">
            <v>Heineken Experience Events</v>
          </cell>
          <cell r="G213" t="str">
            <v>NL</v>
          </cell>
          <cell r="H213" t="str">
            <v>Netherlands</v>
          </cell>
          <cell r="I213" t="str">
            <v>Europe</v>
          </cell>
          <cell r="J213" t="str">
            <v>Netherlands</v>
          </cell>
          <cell r="M213" t="str">
            <v>Heineken the Netherlands</v>
          </cell>
        </row>
        <row r="214">
          <cell r="A214">
            <v>3090688</v>
          </cell>
          <cell r="B214" t="str">
            <v>Sri Lanka</v>
          </cell>
          <cell r="C214" t="str">
            <v>Heineken Lanka Limited</v>
          </cell>
          <cell r="G214" t="str">
            <v>LK</v>
          </cell>
          <cell r="H214" t="str">
            <v>Sri Lanka</v>
          </cell>
          <cell r="I214" t="str">
            <v>ASIA Pacific</v>
          </cell>
          <cell r="J214" t="str">
            <v>Asia Pacific</v>
          </cell>
          <cell r="M214" t="str">
            <v>Heineken Asia Pacific</v>
          </cell>
        </row>
        <row r="215">
          <cell r="A215">
            <v>3090694</v>
          </cell>
          <cell r="B215" t="str">
            <v>USA</v>
          </cell>
          <cell r="C215" t="str">
            <v>Archway Marketing Services Inc</v>
          </cell>
          <cell r="G215" t="str">
            <v>US</v>
          </cell>
          <cell r="H215" t="str">
            <v>USA</v>
          </cell>
          <cell r="I215" t="str">
            <v>AMERICAS</v>
          </cell>
          <cell r="J215" t="str">
            <v>Americas</v>
          </cell>
          <cell r="K215" t="str">
            <v xml:space="preserve">Julie Shotwell </v>
          </cell>
          <cell r="L215" t="str">
            <v>Julie_shotwell@archway.com</v>
          </cell>
          <cell r="M215" t="str">
            <v>Heineken Americas</v>
          </cell>
        </row>
        <row r="216">
          <cell r="A216">
            <v>3090698</v>
          </cell>
          <cell r="B216" t="str">
            <v>Grenada</v>
          </cell>
          <cell r="C216" t="str">
            <v>Grenada Breweries Limited</v>
          </cell>
          <cell r="G216" t="str">
            <v>GD</v>
          </cell>
          <cell r="H216" t="str">
            <v>Grenada</v>
          </cell>
          <cell r="I216" t="str">
            <v>AMERICAS</v>
          </cell>
          <cell r="J216" t="str">
            <v>Americas</v>
          </cell>
          <cell r="K216" t="str">
            <v xml:space="preserve">Piankhi Toussaint </v>
          </cell>
          <cell r="L216" t="str">
            <v>Piankhi.toussaint@grenadabreweries.com</v>
          </cell>
          <cell r="M216" t="str">
            <v>Heineken Americas</v>
          </cell>
        </row>
        <row r="217">
          <cell r="A217">
            <v>3090715</v>
          </cell>
          <cell r="B217" t="str">
            <v>Myanmar</v>
          </cell>
          <cell r="C217" t="str">
            <v>HEINEKEN Myanmar Enterprise Limited</v>
          </cell>
          <cell r="D217" t="str">
            <v>#146/158, Pyay Road, 10 mile, Insein Township</v>
          </cell>
          <cell r="F217" t="str">
            <v>Yangon</v>
          </cell>
          <cell r="G217" t="str">
            <v>MM</v>
          </cell>
          <cell r="H217" t="str">
            <v>Myanmar</v>
          </cell>
          <cell r="I217" t="str">
            <v>ASIA Pacific</v>
          </cell>
          <cell r="J217" t="str">
            <v>Asia Pacific</v>
          </cell>
          <cell r="K217" t="str">
            <v>Kateryna Vasylchenko</v>
          </cell>
          <cell r="L217" t="str">
            <v xml:space="preserve">Kateryna.Vasylchenko@apbabc.com.mm </v>
          </cell>
          <cell r="M217" t="str">
            <v>Heineken Asia Pacific</v>
          </cell>
        </row>
        <row r="218">
          <cell r="A218">
            <v>3015952</v>
          </cell>
          <cell r="B218" t="str">
            <v>South Africa</v>
          </cell>
          <cell r="C218" t="str">
            <v>Heineken South Africa Export Company</v>
          </cell>
          <cell r="D218" t="str">
            <v>De Man Drive 1, Kliprivier Business Park</v>
          </cell>
          <cell r="E218">
            <v>1871</v>
          </cell>
          <cell r="F218" t="str">
            <v>Johannesburg</v>
          </cell>
          <cell r="G218" t="str">
            <v>ZA</v>
          </cell>
          <cell r="H218" t="str">
            <v>South Africa</v>
          </cell>
          <cell r="I218" t="str">
            <v>AMEE</v>
          </cell>
          <cell r="J218" t="str">
            <v>Africa &amp; Middle East</v>
          </cell>
          <cell r="K218" t="str">
            <v>Crystal Kroutz</v>
          </cell>
          <cell r="L218" t="str">
            <v>Crystal.Kroutz@heineken.com</v>
          </cell>
          <cell r="M218" t="str">
            <v>Heineken Africa &amp; Middle East</v>
          </cell>
        </row>
        <row r="219">
          <cell r="A219">
            <v>3090399</v>
          </cell>
          <cell r="B219" t="str">
            <v>Botswana</v>
          </cell>
          <cell r="C219" t="str">
            <v>Promocean South Africa</v>
          </cell>
          <cell r="D219" t="str">
            <v>146 Western Service Road, Woodmead</v>
          </cell>
          <cell r="E219">
            <v>2157</v>
          </cell>
          <cell r="F219" t="str">
            <v>Johannesburg</v>
          </cell>
          <cell r="G219" t="str">
            <v>ZA</v>
          </cell>
          <cell r="H219" t="str">
            <v>South Africa</v>
          </cell>
          <cell r="I219" t="str">
            <v>AMEE</v>
          </cell>
          <cell r="J219" t="str">
            <v>Africa &amp; Middle East</v>
          </cell>
          <cell r="K219" t="str">
            <v>Annetjie Botha</v>
          </cell>
          <cell r="L219" t="str">
            <v>annetjie@promocean.co.za</v>
          </cell>
          <cell r="M219" t="str">
            <v>Heineken Africa &amp; Middle East</v>
          </cell>
        </row>
        <row r="220">
          <cell r="A220">
            <v>3093010</v>
          </cell>
          <cell r="B220" t="str">
            <v>Netherlands</v>
          </cell>
          <cell r="C220" t="str">
            <v>TM Horeca Topcities (NON VAL)</v>
          </cell>
          <cell r="G220" t="str">
            <v>NL</v>
          </cell>
          <cell r="H220" t="str">
            <v>Netherlands</v>
          </cell>
          <cell r="I220" t="str">
            <v>Europe</v>
          </cell>
          <cell r="J220" t="str">
            <v>Netherlands</v>
          </cell>
          <cell r="M220" t="str">
            <v>Heineken the Netherlands</v>
          </cell>
        </row>
        <row r="221">
          <cell r="A221">
            <v>3090738</v>
          </cell>
          <cell r="B221" t="str">
            <v>Cambodia</v>
          </cell>
          <cell r="C221" t="str">
            <v>CAMBODIA BREWERY LIMITED</v>
          </cell>
          <cell r="D221" t="str">
            <v>#56, St. 356, Boeung Kok 1 Commune, Khan Toul Kork</v>
          </cell>
          <cell r="E221" t="str">
            <v>PO Box: 1108</v>
          </cell>
          <cell r="F221" t="str">
            <v>Phnom Penh</v>
          </cell>
          <cell r="G221" t="str">
            <v>KH</v>
          </cell>
          <cell r="H221" t="str">
            <v>Cambodia</v>
          </cell>
          <cell r="I221" t="str">
            <v>ASIA Pacific</v>
          </cell>
          <cell r="J221" t="str">
            <v>Asia Pacific</v>
          </cell>
          <cell r="K221" t="str">
            <v>Sandrine de Cara</v>
          </cell>
          <cell r="L221" t="str">
            <v>Sandrine.Decara@cbl.com.kh</v>
          </cell>
          <cell r="M221" t="str">
            <v>Heineken Asia Pacific</v>
          </cell>
        </row>
        <row r="222">
          <cell r="A222">
            <v>3090738</v>
          </cell>
          <cell r="B222" t="str">
            <v>Cambodia</v>
          </cell>
          <cell r="C222" t="str">
            <v>CAMBODIA BREWERY LIMITED</v>
          </cell>
          <cell r="D222" t="str">
            <v>#56, St. 356, Boeung Kok 1 Commune, Khan Toul Kork</v>
          </cell>
          <cell r="E222" t="str">
            <v>PO Box: 1108</v>
          </cell>
          <cell r="F222" t="str">
            <v>Phnom Penh</v>
          </cell>
          <cell r="G222" t="str">
            <v>KH</v>
          </cell>
          <cell r="H222" t="str">
            <v>Cambodia</v>
          </cell>
          <cell r="I222" t="str">
            <v>ASIA Pacific</v>
          </cell>
          <cell r="J222" t="str">
            <v>Asia Pacific</v>
          </cell>
          <cell r="K222" t="str">
            <v>Louis Maniere</v>
          </cell>
          <cell r="L222" t="str">
            <v>Louis.Maniere@cbl.com.kh</v>
          </cell>
          <cell r="M222" t="str">
            <v>Heineken Asia Pacific</v>
          </cell>
        </row>
        <row r="223">
          <cell r="A223">
            <v>3096191</v>
          </cell>
          <cell r="B223" t="str">
            <v>Netherlands</v>
          </cell>
          <cell r="C223" t="str">
            <v>Heineken Nederland Business Se</v>
          </cell>
          <cell r="G223" t="str">
            <v>NL</v>
          </cell>
          <cell r="H223" t="str">
            <v>Netherlands</v>
          </cell>
          <cell r="I223" t="str">
            <v>Europe</v>
          </cell>
          <cell r="J223" t="str">
            <v>Netherlands</v>
          </cell>
          <cell r="M223" t="str">
            <v>Heineken the Netherlands</v>
          </cell>
        </row>
        <row r="224">
          <cell r="A224">
            <v>3090741</v>
          </cell>
          <cell r="B224" t="str">
            <v>Vietnam</v>
          </cell>
          <cell r="C224" t="str">
            <v>Saigon Trading Group</v>
          </cell>
          <cell r="G224" t="str">
            <v>VN</v>
          </cell>
          <cell r="H224" t="str">
            <v>Vietnam</v>
          </cell>
          <cell r="I224" t="str">
            <v>ASIA Pacific</v>
          </cell>
          <cell r="J224" t="str">
            <v>Asia Pacific</v>
          </cell>
          <cell r="M224" t="str">
            <v>Heineken Asia Pacific</v>
          </cell>
        </row>
        <row r="225">
          <cell r="A225">
            <v>3090762</v>
          </cell>
          <cell r="B225" t="str">
            <v>Bolivia</v>
          </cell>
          <cell r="C225" t="str">
            <v>BEBIDAS BOLIVIANAS BBO S.A.</v>
          </cell>
          <cell r="G225" t="str">
            <v>BO</v>
          </cell>
          <cell r="H225" t="str">
            <v>Bolivia</v>
          </cell>
          <cell r="I225" t="str">
            <v>AMERICAS</v>
          </cell>
          <cell r="J225" t="str">
            <v>Americas</v>
          </cell>
          <cell r="K225" t="str">
            <v>Rodrigo Rodriguez</v>
          </cell>
          <cell r="L225" t="str">
            <v>rrodriguez@bbo.com.bo</v>
          </cell>
          <cell r="M225" t="str">
            <v>Heineken Americas</v>
          </cell>
        </row>
        <row r="226">
          <cell r="A226">
            <v>3090764</v>
          </cell>
          <cell r="B226" t="str">
            <v>USA</v>
          </cell>
          <cell r="C226" t="str">
            <v>Heineken Americas</v>
          </cell>
          <cell r="G226" t="str">
            <v>US</v>
          </cell>
          <cell r="H226" t="str">
            <v>USA</v>
          </cell>
          <cell r="I226" t="str">
            <v>AMERICAS</v>
          </cell>
          <cell r="J226" t="str">
            <v>Americas</v>
          </cell>
          <cell r="K226" t="str">
            <v>Lili Flores</v>
          </cell>
          <cell r="L226" t="str">
            <v>lili.flores@heineken.com</v>
          </cell>
          <cell r="M226" t="str">
            <v>Heineken Americas</v>
          </cell>
        </row>
        <row r="227">
          <cell r="A227">
            <v>3090806</v>
          </cell>
          <cell r="B227" t="str">
            <v>Venezuela</v>
          </cell>
          <cell r="C227" t="str">
            <v>Distribuidora Metropolis, c.a</v>
          </cell>
          <cell r="D227" t="str">
            <v>Av. Jose asuncion Rodriguez, Edificio Grupo Leiros</v>
          </cell>
          <cell r="E227">
            <v>6301</v>
          </cell>
          <cell r="F227" t="str">
            <v>Isla de Margarita</v>
          </cell>
          <cell r="G227" t="str">
            <v>VE</v>
          </cell>
          <cell r="H227" t="str">
            <v>Venezuela</v>
          </cell>
          <cell r="I227" t="str">
            <v>AMERICAS</v>
          </cell>
          <cell r="J227" t="str">
            <v>Americas</v>
          </cell>
          <cell r="K227" t="str">
            <v>Santiago Casas Velez (Americas Export)</v>
          </cell>
          <cell r="L227" t="str">
            <v>Santiago.CasasVelez@heineken.com</v>
          </cell>
          <cell r="M227" t="str">
            <v>Heineken Americas</v>
          </cell>
        </row>
        <row r="228">
          <cell r="A228">
            <v>3096192</v>
          </cell>
          <cell r="B228" t="str">
            <v>Netherlands</v>
          </cell>
          <cell r="C228" t="str">
            <v>Heineken Nederland Supply</v>
          </cell>
          <cell r="G228" t="str">
            <v>NL</v>
          </cell>
          <cell r="H228" t="str">
            <v>Netherlands</v>
          </cell>
          <cell r="I228" t="str">
            <v>Europe</v>
          </cell>
          <cell r="J228" t="str">
            <v>Netherlands</v>
          </cell>
          <cell r="M228" t="str">
            <v>Heineken the Netherlands</v>
          </cell>
        </row>
        <row r="229">
          <cell r="A229">
            <v>3096193</v>
          </cell>
          <cell r="B229" t="str">
            <v>Netherlands</v>
          </cell>
          <cell r="C229" t="str">
            <v>Heineken Nederland Supply</v>
          </cell>
          <cell r="G229" t="str">
            <v>NL</v>
          </cell>
          <cell r="H229" t="str">
            <v>Netherlands</v>
          </cell>
          <cell r="I229" t="str">
            <v>Europe</v>
          </cell>
          <cell r="J229" t="str">
            <v>Netherlands</v>
          </cell>
          <cell r="M229" t="str">
            <v>Heineken the Netherlands</v>
          </cell>
        </row>
        <row r="230">
          <cell r="A230">
            <v>3090399</v>
          </cell>
          <cell r="B230" t="str">
            <v>Mozambique</v>
          </cell>
          <cell r="C230" t="str">
            <v>Promocean South Africa</v>
          </cell>
          <cell r="D230" t="str">
            <v>146 Western Service Road, Woodmead</v>
          </cell>
          <cell r="E230">
            <v>2157</v>
          </cell>
          <cell r="F230" t="str">
            <v>Johannesburg</v>
          </cell>
          <cell r="G230" t="str">
            <v>ZA</v>
          </cell>
          <cell r="H230" t="str">
            <v>South Africa</v>
          </cell>
          <cell r="I230" t="str">
            <v>AMEE</v>
          </cell>
          <cell r="J230" t="str">
            <v>Africa &amp; Middle East</v>
          </cell>
          <cell r="K230" t="str">
            <v>Shalima Sukhoo</v>
          </cell>
          <cell r="L230" t="str">
            <v>shalima@promocean.co.za</v>
          </cell>
          <cell r="M230" t="str">
            <v>Heineken Africa &amp; Middle East</v>
          </cell>
        </row>
        <row r="231">
          <cell r="A231">
            <v>3090399</v>
          </cell>
          <cell r="B231" t="str">
            <v>Swasiland</v>
          </cell>
          <cell r="C231" t="str">
            <v>Promocean South Africa</v>
          </cell>
          <cell r="D231" t="str">
            <v>146 Western Service Road, Woodmead</v>
          </cell>
          <cell r="E231">
            <v>2157</v>
          </cell>
          <cell r="F231" t="str">
            <v>Johannesburg</v>
          </cell>
          <cell r="G231" t="str">
            <v>ZA</v>
          </cell>
          <cell r="H231" t="str">
            <v>South Africa</v>
          </cell>
          <cell r="I231" t="str">
            <v>AMEE</v>
          </cell>
          <cell r="J231" t="str">
            <v>Africa &amp; Middle East</v>
          </cell>
          <cell r="K231" t="str">
            <v>Annetjie Botha</v>
          </cell>
          <cell r="L231" t="str">
            <v>annetjie@promocean.co.za</v>
          </cell>
          <cell r="M231" t="str">
            <v>Heineken Africa &amp; Middle East</v>
          </cell>
        </row>
        <row r="232">
          <cell r="A232">
            <v>3090840</v>
          </cell>
          <cell r="B232" t="str">
            <v>Philippines</v>
          </cell>
          <cell r="C232" t="str">
            <v>Asia Brewery Inc</v>
          </cell>
          <cell r="G232" t="str">
            <v>PH</v>
          </cell>
          <cell r="H232" t="str">
            <v>Philippines</v>
          </cell>
          <cell r="I232" t="str">
            <v>ASIA Pacific</v>
          </cell>
          <cell r="J232" t="str">
            <v>Asia Pacific</v>
          </cell>
          <cell r="M232" t="str">
            <v>Heineken Asia Pacific</v>
          </cell>
        </row>
        <row r="233">
          <cell r="A233">
            <v>3090841</v>
          </cell>
          <cell r="B233" t="str">
            <v>East Timor</v>
          </cell>
          <cell r="C233" t="str">
            <v>Heineken Timor SA</v>
          </cell>
          <cell r="G233" t="str">
            <v>TP</v>
          </cell>
          <cell r="H233" t="str">
            <v>East Timor</v>
          </cell>
          <cell r="I233" t="str">
            <v>ASIA Pacific</v>
          </cell>
          <cell r="J233" t="str">
            <v>Asia Pacific</v>
          </cell>
          <cell r="M233" t="str">
            <v>Heineken Asia Pacific</v>
          </cell>
        </row>
        <row r="234">
          <cell r="A234">
            <v>3090399</v>
          </cell>
          <cell r="B234" t="str">
            <v>Zambia</v>
          </cell>
          <cell r="C234" t="str">
            <v>Promocean South Africa</v>
          </cell>
          <cell r="D234" t="str">
            <v>146 Western Service Road, Woodmead</v>
          </cell>
          <cell r="E234">
            <v>2157</v>
          </cell>
          <cell r="F234" t="str">
            <v>Johannesburg</v>
          </cell>
          <cell r="G234" t="str">
            <v>ZA</v>
          </cell>
          <cell r="H234" t="str">
            <v>South Africa</v>
          </cell>
          <cell r="I234" t="str">
            <v>AMEE</v>
          </cell>
          <cell r="J234" t="str">
            <v>Africa &amp; Middle East</v>
          </cell>
          <cell r="K234" t="str">
            <v>Annetjie Botha</v>
          </cell>
          <cell r="L234" t="str">
            <v>annetjie@promocean.co.za</v>
          </cell>
          <cell r="M234" t="str">
            <v>Heineken Africa &amp; Middle East</v>
          </cell>
        </row>
        <row r="235">
          <cell r="A235">
            <v>3090399</v>
          </cell>
          <cell r="B235" t="str">
            <v>Zimbabwe</v>
          </cell>
          <cell r="C235" t="str">
            <v>Promocean South Africa</v>
          </cell>
          <cell r="D235" t="str">
            <v>146 Western Service Road, Woodmead</v>
          </cell>
          <cell r="E235">
            <v>2157</v>
          </cell>
          <cell r="F235" t="str">
            <v>Johannesburg</v>
          </cell>
          <cell r="G235" t="str">
            <v>ZA</v>
          </cell>
          <cell r="H235" t="str">
            <v>South Africa</v>
          </cell>
          <cell r="I235" t="str">
            <v>AMEE</v>
          </cell>
          <cell r="J235" t="str">
            <v>Africa &amp; Middle East</v>
          </cell>
          <cell r="K235" t="str">
            <v>Annetjie Botha</v>
          </cell>
          <cell r="L235" t="str">
            <v>annetjie@promocean.co.za</v>
          </cell>
          <cell r="M235" t="str">
            <v>Heineken Africa &amp; Middle East</v>
          </cell>
        </row>
        <row r="236">
          <cell r="A236">
            <v>3096195</v>
          </cell>
          <cell r="B236" t="str">
            <v>Netherlands</v>
          </cell>
          <cell r="C236" t="str">
            <v>Heineken Nederland M&amp;S Organization</v>
          </cell>
          <cell r="D236" t="str">
            <v>Burg. Smeetsweg 1</v>
          </cell>
          <cell r="E236" t="str">
            <v>2382 PH</v>
          </cell>
          <cell r="F236" t="str">
            <v>Zoeterwoude</v>
          </cell>
          <cell r="G236" t="str">
            <v>NL</v>
          </cell>
          <cell r="H236" t="str">
            <v>Netherlands</v>
          </cell>
          <cell r="I236" t="str">
            <v>Europe</v>
          </cell>
          <cell r="J236" t="str">
            <v>Netherlands</v>
          </cell>
          <cell r="K236" t="str">
            <v>Sofie Wagenaar</v>
          </cell>
          <cell r="L236" t="str">
            <v>sofie.wagenaar@heineken.com</v>
          </cell>
          <cell r="M236" t="str">
            <v>Heineken the Netherlands</v>
          </cell>
        </row>
        <row r="237">
          <cell r="A237">
            <v>3090930</v>
          </cell>
          <cell r="B237" t="str">
            <v>South Africa</v>
          </cell>
          <cell r="C237" t="str">
            <v>Promocean South Africa (SA)</v>
          </cell>
          <cell r="G237" t="str">
            <v>ZA</v>
          </cell>
          <cell r="H237" t="str">
            <v>South Africa</v>
          </cell>
          <cell r="I237" t="str">
            <v>AMEE</v>
          </cell>
          <cell r="J237" t="str">
            <v>Africa &amp; Middle East</v>
          </cell>
          <cell r="M237" t="str">
            <v>Heineken Africa &amp; Middle East</v>
          </cell>
        </row>
        <row r="238">
          <cell r="A238">
            <v>3099987</v>
          </cell>
          <cell r="B238" t="str">
            <v>Netherlands</v>
          </cell>
          <cell r="C238" t="str">
            <v>LF Fulfilment</v>
          </cell>
          <cell r="G238" t="str">
            <v>NL</v>
          </cell>
          <cell r="H238" t="str">
            <v>Netherlands</v>
          </cell>
          <cell r="I238" t="str">
            <v>Europe</v>
          </cell>
          <cell r="J238" t="str">
            <v>Global</v>
          </cell>
          <cell r="M238" t="str">
            <v>Heineken the Netherlands</v>
          </cell>
        </row>
        <row r="239">
          <cell r="A239">
            <v>3090884</v>
          </cell>
          <cell r="B239" t="str">
            <v>Philippines</v>
          </cell>
          <cell r="C239" t="str">
            <v>AB HEINEKEN PHILIPPINES INC.</v>
          </cell>
          <cell r="G239" t="str">
            <v>PH</v>
          </cell>
          <cell r="H239" t="str">
            <v>Philippines</v>
          </cell>
          <cell r="I239" t="str">
            <v>ASIA Pacific</v>
          </cell>
          <cell r="J239" t="str">
            <v>Asia Pacific</v>
          </cell>
          <cell r="M239" t="str">
            <v>Heineken Asia Pacific</v>
          </cell>
        </row>
        <row r="240">
          <cell r="A240">
            <v>3090967</v>
          </cell>
          <cell r="B240" t="str">
            <v>South Africa</v>
          </cell>
          <cell r="C240" t="str">
            <v>Craft &amp; Speciality Beers</v>
          </cell>
          <cell r="G240" t="str">
            <v>ZA</v>
          </cell>
          <cell r="H240" t="str">
            <v>South Africa</v>
          </cell>
          <cell r="I240" t="str">
            <v>AMEE</v>
          </cell>
          <cell r="J240" t="str">
            <v>Africa &amp; Middle East</v>
          </cell>
          <cell r="M240" t="str">
            <v>Heineken Africa &amp; Middle East</v>
          </cell>
        </row>
        <row r="241">
          <cell r="A241">
            <v>3090444</v>
          </cell>
          <cell r="B241" t="str">
            <v>Netherlands</v>
          </cell>
          <cell r="C241" t="str">
            <v xml:space="preserve">Heineken Nederland BV </v>
          </cell>
          <cell r="G241" t="str">
            <v>NL</v>
          </cell>
          <cell r="H241" t="str">
            <v>Netherlands</v>
          </cell>
          <cell r="I241" t="str">
            <v>Europe</v>
          </cell>
          <cell r="J241" t="str">
            <v>Netherlands</v>
          </cell>
          <cell r="K241" t="str">
            <v>Hennie Arnold</v>
          </cell>
          <cell r="M241" t="str">
            <v>Heineken the Netherlands</v>
          </cell>
        </row>
        <row r="242">
          <cell r="A242">
            <v>3091076</v>
          </cell>
          <cell r="B242" t="str">
            <v>Netherlands</v>
          </cell>
          <cell r="C242" t="str">
            <v>Heineken Integrated Design Team</v>
          </cell>
          <cell r="D242" t="str">
            <v>Stadhouderskade 79</v>
          </cell>
          <cell r="F242" t="str">
            <v>Amsterdam</v>
          </cell>
          <cell r="G242" t="str">
            <v>NL</v>
          </cell>
          <cell r="H242" t="str">
            <v>Netherlands</v>
          </cell>
          <cell r="I242" t="str">
            <v>Europe</v>
          </cell>
          <cell r="J242" t="str">
            <v>Global</v>
          </cell>
          <cell r="M242" t="str">
            <v>Heineken the Netherlands</v>
          </cell>
        </row>
        <row r="243">
          <cell r="A243">
            <v>3016054</v>
          </cell>
          <cell r="B243" t="str">
            <v>South Sudan</v>
          </cell>
          <cell r="C243" t="str">
            <v>Harbek Trading Co Ltd</v>
          </cell>
          <cell r="G243" t="str">
            <v>SS</v>
          </cell>
          <cell r="H243" t="str">
            <v>South Sudan</v>
          </cell>
          <cell r="I243" t="str">
            <v>AMEE</v>
          </cell>
          <cell r="J243" t="str">
            <v>Africa &amp; Middle East</v>
          </cell>
          <cell r="M243" t="str">
            <v>Heineken Africa &amp; Middle East</v>
          </cell>
        </row>
        <row r="244">
          <cell r="A244">
            <v>3090901</v>
          </cell>
          <cell r="B244" t="str">
            <v>Colombia</v>
          </cell>
          <cell r="C244" t="str">
            <v>CENTRAL CERVECERA DE COLOMBIA S.A.S</v>
          </cell>
          <cell r="D244" t="str">
            <v>Av. Cra 45 Nro 108-27 Torre 3 Piso 21</v>
          </cell>
          <cell r="E244" t="str">
            <v>Torre 3 Piso 21</v>
          </cell>
          <cell r="F244" t="str">
            <v>Bogota</v>
          </cell>
          <cell r="G244" t="str">
            <v>CO</v>
          </cell>
          <cell r="H244" t="str">
            <v>Colombia</v>
          </cell>
          <cell r="I244" t="str">
            <v>AMERICAS</v>
          </cell>
          <cell r="J244" t="str">
            <v>Americas</v>
          </cell>
          <cell r="K244" t="str">
            <v>Fernando Londoño Zapata</v>
          </cell>
          <cell r="L244" t="str">
            <v>flondono@centralcervecera.com</v>
          </cell>
          <cell r="M244" t="str">
            <v>Heineken Americas</v>
          </cell>
        </row>
        <row r="245">
          <cell r="A245">
            <v>3090915</v>
          </cell>
          <cell r="B245" t="str">
            <v>Georgia</v>
          </cell>
          <cell r="C245" t="str">
            <v>Global Beer Georgia</v>
          </cell>
          <cell r="G245" t="str">
            <v>GE</v>
          </cell>
          <cell r="H245" t="str">
            <v>Georgia</v>
          </cell>
          <cell r="I245" t="str">
            <v>AMEE</v>
          </cell>
          <cell r="J245" t="str">
            <v>Africa &amp; Middle East</v>
          </cell>
          <cell r="K245" t="str">
            <v>Alex Morris</v>
          </cell>
          <cell r="L245" t="str">
            <v>alex.morris@heineken.com</v>
          </cell>
          <cell r="M245" t="str">
            <v>Heineken Africa &amp; Middle East</v>
          </cell>
        </row>
        <row r="246">
          <cell r="A246">
            <v>3016135</v>
          </cell>
          <cell r="B246" t="str">
            <v>Sudan</v>
          </cell>
          <cell r="C246" t="str">
            <v>Edwards for Industrial &amp;</v>
          </cell>
          <cell r="D246" t="str">
            <v>Custom Yei Road</v>
          </cell>
          <cell r="F246" t="str">
            <v>Juba</v>
          </cell>
          <cell r="G246" t="str">
            <v>SD</v>
          </cell>
          <cell r="H246" t="str">
            <v>Sudan</v>
          </cell>
          <cell r="I246" t="str">
            <v>AMEE</v>
          </cell>
          <cell r="J246" t="str">
            <v>Africa &amp; Middle East</v>
          </cell>
          <cell r="K246" t="str">
            <v>Emilie Hoogendoorn</v>
          </cell>
          <cell r="L246" t="str">
            <v>emilie.hoogendoorn@heineken.com</v>
          </cell>
          <cell r="M246" t="str">
            <v>Heineken Africa &amp; Middle East</v>
          </cell>
        </row>
        <row r="247">
          <cell r="A247">
            <v>3090954</v>
          </cell>
          <cell r="B247" t="str">
            <v>Panama</v>
          </cell>
          <cell r="C247" t="str">
            <v>Global Brands Panama SA</v>
          </cell>
          <cell r="D247"/>
          <cell r="F247"/>
          <cell r="G247" t="str">
            <v>PA</v>
          </cell>
          <cell r="H247" t="str">
            <v>Panama</v>
          </cell>
          <cell r="I247" t="str">
            <v>AMERICAS</v>
          </cell>
          <cell r="J247" t="str">
            <v>Americas</v>
          </cell>
          <cell r="K247" t="str">
            <v>Gonzalo Barrios</v>
          </cell>
          <cell r="L247" t="str">
            <v>g.barrios@globalbrands.com</v>
          </cell>
          <cell r="M247" t="str">
            <v>Heineken Americas</v>
          </cell>
        </row>
        <row r="248">
          <cell r="A248">
            <v>3090958</v>
          </cell>
          <cell r="B248" t="str">
            <v>Honduras</v>
          </cell>
          <cell r="C248" t="str">
            <v>Disol S.A. de C.V.</v>
          </cell>
          <cell r="G248" t="str">
            <v>HN</v>
          </cell>
          <cell r="H248" t="str">
            <v>Honduras</v>
          </cell>
          <cell r="I248" t="str">
            <v>AMERICAS</v>
          </cell>
          <cell r="J248" t="str">
            <v>Americas</v>
          </cell>
          <cell r="K248" t="str">
            <v>Edgardo A. Castillo Letona</v>
          </cell>
          <cell r="L248" t="str">
            <v>ecastillo@disol-sa.com</v>
          </cell>
          <cell r="M248" t="str">
            <v>Heineken Americas</v>
          </cell>
        </row>
        <row r="249">
          <cell r="A249">
            <v>3090960</v>
          </cell>
          <cell r="B249" t="str">
            <v>Belize</v>
          </cell>
          <cell r="C249" t="str">
            <v>Belize Brewing Company Ltd.</v>
          </cell>
          <cell r="G249" t="str">
            <v>BZ</v>
          </cell>
          <cell r="H249" t="str">
            <v>Belize</v>
          </cell>
          <cell r="I249" t="str">
            <v>AMERICAS</v>
          </cell>
          <cell r="J249" t="str">
            <v>Americas</v>
          </cell>
          <cell r="M249" t="str">
            <v>Heineken Americas</v>
          </cell>
        </row>
        <row r="250">
          <cell r="A250">
            <v>3016045</v>
          </cell>
          <cell r="B250" t="str">
            <v>Tanzania</v>
          </cell>
          <cell r="C250" t="str">
            <v>Heineken Tanzania Limited</v>
          </cell>
          <cell r="D250" t="str">
            <v>510/45 Haile Selassie Road</v>
          </cell>
          <cell r="E250" t="str">
            <v>000000</v>
          </cell>
          <cell r="F250" t="str">
            <v>Dar es Salaam</v>
          </cell>
          <cell r="G250" t="str">
            <v>TZ</v>
          </cell>
          <cell r="H250" t="str">
            <v>Tanzania</v>
          </cell>
          <cell r="I250" t="str">
            <v>AMEE</v>
          </cell>
          <cell r="J250" t="str">
            <v>Africa &amp; Middle East</v>
          </cell>
          <cell r="K250" t="str">
            <v>Musa Maduru</v>
          </cell>
          <cell r="L250" t="str">
            <v>Musa.maduru@heineken.com</v>
          </cell>
          <cell r="M250" t="str">
            <v>Heineken Africa &amp; Middle East</v>
          </cell>
        </row>
        <row r="251">
          <cell r="A251">
            <v>3091004</v>
          </cell>
          <cell r="B251" t="str">
            <v>Mongolia</v>
          </cell>
          <cell r="C251" t="str">
            <v>SSB Trade LLC</v>
          </cell>
          <cell r="G251" t="str">
            <v>MN</v>
          </cell>
          <cell r="H251" t="str">
            <v>Mongolia</v>
          </cell>
          <cell r="I251" t="str">
            <v>ASIA Pacific</v>
          </cell>
          <cell r="J251" t="str">
            <v>Asia Pacific</v>
          </cell>
          <cell r="M251" t="str">
            <v>Heineken Asia Pacific</v>
          </cell>
        </row>
        <row r="252">
          <cell r="A252">
            <v>3091100</v>
          </cell>
          <cell r="B252" t="str">
            <v>Netherlands</v>
          </cell>
          <cell r="C252" t="str">
            <v>Heineken Nederland B.V.</v>
          </cell>
          <cell r="G252" t="str">
            <v>NL</v>
          </cell>
          <cell r="H252" t="str">
            <v>Netherlands</v>
          </cell>
          <cell r="I252" t="str">
            <v>Europe</v>
          </cell>
          <cell r="J252" t="str">
            <v>Netherlands</v>
          </cell>
          <cell r="M252" t="str">
            <v>Heineken the Netherlands</v>
          </cell>
        </row>
        <row r="253">
          <cell r="A253">
            <v>3096031</v>
          </cell>
          <cell r="B253" t="str">
            <v>Solomon Islands</v>
          </cell>
          <cell r="C253" t="str">
            <v>Solomon Breweries limited</v>
          </cell>
          <cell r="G253" t="str">
            <v>SB</v>
          </cell>
          <cell r="H253" t="str">
            <v>Solomon Islands</v>
          </cell>
          <cell r="I253" t="str">
            <v>ASIA Pacific</v>
          </cell>
          <cell r="J253" t="str">
            <v>Asia Pacific</v>
          </cell>
          <cell r="M253" t="str">
            <v>Heineken Asia Pacific</v>
          </cell>
        </row>
        <row r="254">
          <cell r="A254">
            <v>3096056</v>
          </cell>
          <cell r="B254" t="str">
            <v>Papua new Guinea</v>
          </cell>
          <cell r="C254" t="str">
            <v>SP Brewery Ltd</v>
          </cell>
          <cell r="D254" t="str">
            <v>P.O.Box 6550, Boroko, NCD</v>
          </cell>
          <cell r="E254" t="str">
            <v>P.O. Box 6550</v>
          </cell>
          <cell r="F254" t="str">
            <v>Borko</v>
          </cell>
          <cell r="G254" t="str">
            <v>PG</v>
          </cell>
          <cell r="H254" t="str">
            <v>Papua New Guinea</v>
          </cell>
          <cell r="I254" t="str">
            <v>ASIA Pacific</v>
          </cell>
          <cell r="J254" t="str">
            <v>Asia Pacific</v>
          </cell>
          <cell r="K254" t="str">
            <v>Lawrence Acanufa Jr</v>
          </cell>
          <cell r="L254" t="str">
            <v xml:space="preserve">Lawrence.AcanufaJr@sp.com.pg </v>
          </cell>
          <cell r="M254" t="str">
            <v>Heineken Asia Pacific</v>
          </cell>
        </row>
        <row r="255">
          <cell r="A255">
            <v>3096056</v>
          </cell>
          <cell r="B255" t="str">
            <v>Papua new Guinea</v>
          </cell>
          <cell r="C255" t="str">
            <v>SP Brewery Ltd</v>
          </cell>
          <cell r="D255" t="str">
            <v>P.O.Box 6550, Boroko, NCD</v>
          </cell>
          <cell r="E255" t="str">
            <v>P.O. Box 6550</v>
          </cell>
          <cell r="F255" t="str">
            <v>Borko</v>
          </cell>
          <cell r="G255" t="str">
            <v>PG</v>
          </cell>
          <cell r="H255" t="str">
            <v>Papua New Guinea</v>
          </cell>
          <cell r="I255" t="str">
            <v>ASIA Pacific</v>
          </cell>
          <cell r="J255" t="str">
            <v>Asia Pacific</v>
          </cell>
          <cell r="K255" t="str">
            <v>Frank Gilum</v>
          </cell>
          <cell r="L255" t="str">
            <v>Frank.Gilum@sp.com.pg</v>
          </cell>
          <cell r="M255" t="str">
            <v>Heineken Asia Pacific</v>
          </cell>
        </row>
        <row r="256">
          <cell r="A256">
            <v>3096073</v>
          </cell>
          <cell r="B256" t="str">
            <v>Australia</v>
          </cell>
          <cell r="C256" t="str">
            <v>Pinnacle Liquor Group</v>
          </cell>
          <cell r="G256" t="str">
            <v>AU</v>
          </cell>
          <cell r="H256" t="str">
            <v>Australia</v>
          </cell>
          <cell r="I256" t="str">
            <v>ASIA Pacific</v>
          </cell>
          <cell r="J256" t="str">
            <v>Asia Pacific</v>
          </cell>
          <cell r="M256" t="str">
            <v>Heineken Asia Pacific</v>
          </cell>
        </row>
        <row r="257">
          <cell r="A257">
            <v>3096544</v>
          </cell>
          <cell r="B257" t="str">
            <v>Norway</v>
          </cell>
          <cell r="C257" t="str">
            <v>Hansa Borg Bryggerier ASA</v>
          </cell>
          <cell r="D257" t="str">
            <v>Kokstaddalen 3</v>
          </cell>
          <cell r="E257">
            <v>5257</v>
          </cell>
          <cell r="F257" t="str">
            <v>Bergen</v>
          </cell>
          <cell r="G257" t="str">
            <v>NO</v>
          </cell>
          <cell r="H257" t="str">
            <v>Norway</v>
          </cell>
          <cell r="I257" t="str">
            <v>Europe</v>
          </cell>
          <cell r="J257" t="str">
            <v>Europe</v>
          </cell>
          <cell r="K257" t="str">
            <v>Theodor Espelid</v>
          </cell>
          <cell r="L257" t="str">
            <v>Theodor.Espelid@hansaborg.no</v>
          </cell>
          <cell r="M257" t="str">
            <v>Heineken Europe</v>
          </cell>
        </row>
        <row r="258">
          <cell r="A258">
            <v>3090152</v>
          </cell>
          <cell r="B258" t="str">
            <v>Poland</v>
          </cell>
          <cell r="C258" t="str">
            <v>Zywiec Sprzedaz</v>
          </cell>
          <cell r="D258" t="str">
            <v>ul. Browarna 88</v>
          </cell>
          <cell r="E258" t="str">
            <v>34-300</v>
          </cell>
          <cell r="F258" t="str">
            <v>Zywiec</v>
          </cell>
          <cell r="G258" t="str">
            <v>PL</v>
          </cell>
          <cell r="H258" t="str">
            <v>Poland</v>
          </cell>
          <cell r="I258" t="str">
            <v>Europe</v>
          </cell>
          <cell r="J258" t="str">
            <v>Europe</v>
          </cell>
          <cell r="K258" t="str">
            <v>Marcin Drozynski</v>
          </cell>
          <cell r="L258" t="str">
            <v>marcin.drozynski@grupazywiec.pl</v>
          </cell>
          <cell r="M258" t="str">
            <v>Heineken Europe</v>
          </cell>
        </row>
        <row r="259">
          <cell r="A259">
            <v>3090606</v>
          </cell>
          <cell r="B259" t="str">
            <v>Poland</v>
          </cell>
          <cell r="C259" t="str">
            <v>Heineken Global Shared Service</v>
          </cell>
          <cell r="G259" t="str">
            <v>PL</v>
          </cell>
          <cell r="H259" t="str">
            <v>Poland</v>
          </cell>
          <cell r="I259" t="str">
            <v>Europe</v>
          </cell>
          <cell r="J259" t="str">
            <v>Europe</v>
          </cell>
          <cell r="M259" t="str">
            <v>Heineken Europe</v>
          </cell>
        </row>
        <row r="260">
          <cell r="A260">
            <v>3090624</v>
          </cell>
          <cell r="B260" t="str">
            <v>Poland</v>
          </cell>
          <cell r="C260" t="str">
            <v>Grupa Żywiec S.A.</v>
          </cell>
          <cell r="D260" t="str">
            <v>ul. Browarna 88</v>
          </cell>
          <cell r="E260" t="str">
            <v>34-300</v>
          </cell>
          <cell r="F260" t="str">
            <v>Zywiec</v>
          </cell>
          <cell r="G260" t="str">
            <v>PL</v>
          </cell>
          <cell r="H260" t="str">
            <v>Poland</v>
          </cell>
          <cell r="I260" t="str">
            <v>Europe</v>
          </cell>
          <cell r="J260" t="str">
            <v>Europe</v>
          </cell>
          <cell r="K260" t="str">
            <v>Marcin Drozynski</v>
          </cell>
          <cell r="L260" t="str">
            <v>marcin.drozynski@grupazywiec.pl</v>
          </cell>
          <cell r="M260" t="str">
            <v>Heineken Europe</v>
          </cell>
        </row>
        <row r="261">
          <cell r="A261">
            <v>3090479</v>
          </cell>
          <cell r="B261" t="str">
            <v>Portugal</v>
          </cell>
          <cell r="C261" t="str">
            <v>Sociedade Central De Cervejas E Be</v>
          </cell>
          <cell r="D261" t="str">
            <v>Estrade Da Alfarrobeira</v>
          </cell>
          <cell r="E261" t="str">
            <v>2625-244</v>
          </cell>
          <cell r="F261" t="str">
            <v>Vialonga</v>
          </cell>
          <cell r="G261" t="str">
            <v>PT</v>
          </cell>
          <cell r="H261" t="str">
            <v>Portugal</v>
          </cell>
          <cell r="I261" t="str">
            <v>Europe</v>
          </cell>
          <cell r="J261" t="str">
            <v>Europe</v>
          </cell>
          <cell r="K261" t="str">
            <v>Maria Cordeiro</v>
          </cell>
          <cell r="L261" t="str">
            <v>Maria.CORDEIRO@centralcervejas.pt</v>
          </cell>
          <cell r="M261" t="str">
            <v>Heineken Europe</v>
          </cell>
        </row>
        <row r="262">
          <cell r="A262">
            <v>3090290</v>
          </cell>
          <cell r="B262" t="str">
            <v>Romania</v>
          </cell>
          <cell r="C262" t="str">
            <v>Heineken Romania</v>
          </cell>
          <cell r="D262" t="str">
            <v>Tipografilor St 11-15</v>
          </cell>
          <cell r="E262">
            <v>13714</v>
          </cell>
          <cell r="F262" t="str">
            <v>Bucharest</v>
          </cell>
          <cell r="G262" t="str">
            <v>RO</v>
          </cell>
          <cell r="H262" t="str">
            <v>Romania</v>
          </cell>
          <cell r="I262" t="str">
            <v>Europe</v>
          </cell>
          <cell r="J262" t="str">
            <v>Europe</v>
          </cell>
          <cell r="K262" t="str">
            <v>Cornel Lupoi</v>
          </cell>
          <cell r="L262" t="str">
            <v>Cornel.Lupoi@heineken.com</v>
          </cell>
          <cell r="M262" t="str">
            <v>Heineken Europe</v>
          </cell>
        </row>
        <row r="263">
          <cell r="A263">
            <v>3011555</v>
          </cell>
          <cell r="B263" t="str">
            <v>Togo</v>
          </cell>
          <cell r="C263" t="str">
            <v>Ramco Ltd.</v>
          </cell>
          <cell r="D263"/>
          <cell r="F263" t="str">
            <v>Lome</v>
          </cell>
          <cell r="G263" t="str">
            <v>TG</v>
          </cell>
          <cell r="H263" t="str">
            <v>Togo</v>
          </cell>
          <cell r="I263" t="str">
            <v>AMEE</v>
          </cell>
          <cell r="J263" t="str">
            <v>Africa &amp; Middle East</v>
          </cell>
          <cell r="K263" t="str">
            <v>Yvonne Salvino</v>
          </cell>
          <cell r="L263" t="str">
            <v>yvonne.salvino@heineken.com</v>
          </cell>
          <cell r="M263" t="str">
            <v>Heineken Africa &amp; Middle East</v>
          </cell>
        </row>
        <row r="264">
          <cell r="A264">
            <v>3015057</v>
          </cell>
          <cell r="B264" t="str">
            <v>Serbia</v>
          </cell>
          <cell r="C264" t="str">
            <v>Heineken Srbija d.o.o. Zajecar</v>
          </cell>
          <cell r="D264" t="str">
            <v>Zeleznicka 2</v>
          </cell>
          <cell r="E264">
            <v>19000</v>
          </cell>
          <cell r="F264" t="str">
            <v>Zajecar</v>
          </cell>
          <cell r="G264" t="str">
            <v>RS</v>
          </cell>
          <cell r="H264" t="str">
            <v>Serbia</v>
          </cell>
          <cell r="I264" t="str">
            <v>Europe</v>
          </cell>
          <cell r="J264" t="str">
            <v>Europe</v>
          </cell>
          <cell r="K264" t="str">
            <v>Tamara Surlan</v>
          </cell>
          <cell r="L264" t="str">
            <v xml:space="preserve">tamara.surlan@heineken.com </v>
          </cell>
          <cell r="M264" t="str">
            <v>Heineken Europe</v>
          </cell>
        </row>
        <row r="265">
          <cell r="A265">
            <v>3090739</v>
          </cell>
          <cell r="B265" t="str">
            <v>Slovakia</v>
          </cell>
          <cell r="C265" t="str">
            <v>Heineken Slovensko Distribucia, spo</v>
          </cell>
          <cell r="D265" t="str">
            <v>Novozamocka 2</v>
          </cell>
          <cell r="E265" t="str">
            <v>947 01</v>
          </cell>
          <cell r="F265" t="str">
            <v>Hubanovo</v>
          </cell>
          <cell r="G265" t="str">
            <v>SK</v>
          </cell>
          <cell r="H265" t="str">
            <v>Slovakia</v>
          </cell>
          <cell r="I265" t="str">
            <v>Europe</v>
          </cell>
          <cell r="J265" t="str">
            <v>Europe</v>
          </cell>
          <cell r="K265" t="str">
            <v>Lenka Mlynkovicova</v>
          </cell>
          <cell r="L265" t="str">
            <v>lenka.mlynkovicova@heineken.com</v>
          </cell>
          <cell r="M265" t="str">
            <v>Heineken Europe</v>
          </cell>
        </row>
        <row r="266">
          <cell r="A266">
            <v>3097089</v>
          </cell>
          <cell r="B266" t="str">
            <v>Slovakia</v>
          </cell>
          <cell r="C266" t="str">
            <v>Heineken Slovensko a.s.</v>
          </cell>
          <cell r="G266" t="str">
            <v>SK</v>
          </cell>
          <cell r="H266" t="str">
            <v>Slovakia</v>
          </cell>
          <cell r="I266" t="str">
            <v>Europe</v>
          </cell>
          <cell r="J266" t="str">
            <v>Europe</v>
          </cell>
          <cell r="M266" t="str">
            <v>Heineken Europe</v>
          </cell>
        </row>
        <row r="267">
          <cell r="A267">
            <v>3090832</v>
          </cell>
          <cell r="B267" t="str">
            <v>Slovenia</v>
          </cell>
          <cell r="C267" t="str">
            <v>Pivovarna Lasko</v>
          </cell>
          <cell r="D267" t="str">
            <v>Trubarjeva 28</v>
          </cell>
          <cell r="E267">
            <v>3270</v>
          </cell>
          <cell r="F267" t="str">
            <v>Lasko</v>
          </cell>
          <cell r="G267" t="str">
            <v>SI</v>
          </cell>
          <cell r="H267" t="str">
            <v>Slovenia</v>
          </cell>
          <cell r="I267" t="str">
            <v>Europe</v>
          </cell>
          <cell r="J267" t="str">
            <v>Europe</v>
          </cell>
          <cell r="K267" t="str">
            <v>Ajda Jurkas</v>
          </cell>
          <cell r="L267" t="str">
            <v>ajda.jurkas@heineken.com</v>
          </cell>
          <cell r="M267" t="str">
            <v>Heineken Europe</v>
          </cell>
        </row>
        <row r="268">
          <cell r="A268">
            <v>3090139</v>
          </cell>
          <cell r="B268" t="str">
            <v>Spain</v>
          </cell>
          <cell r="C268" t="str">
            <v>Heineken Espana S.A.</v>
          </cell>
          <cell r="D268" t="str">
            <v>C/ Monasterio de las Huelgas 9-13</v>
          </cell>
          <cell r="E268">
            <v>28049</v>
          </cell>
          <cell r="F268" t="str">
            <v>Madrid</v>
          </cell>
          <cell r="G268" t="str">
            <v>ES</v>
          </cell>
          <cell r="H268" t="str">
            <v>Spain</v>
          </cell>
          <cell r="I268" t="str">
            <v>Europe</v>
          </cell>
          <cell r="J268" t="str">
            <v>Europe</v>
          </cell>
          <cell r="K268" t="str">
            <v>Floriane Cantegrit</v>
          </cell>
          <cell r="L268" t="str">
            <v>floriane.cantegrit@heineken.es</v>
          </cell>
          <cell r="M268" t="str">
            <v>Heineken Europe</v>
          </cell>
        </row>
        <row r="269">
          <cell r="A269">
            <v>3091007</v>
          </cell>
          <cell r="B269" t="str">
            <v>India</v>
          </cell>
          <cell r="C269" t="str">
            <v>United Breweries Limited</v>
          </cell>
          <cell r="G269" t="str">
            <v>IN</v>
          </cell>
          <cell r="H269" t="str">
            <v>India</v>
          </cell>
          <cell r="I269" t="str">
            <v>ASIA Pacific</v>
          </cell>
          <cell r="J269" t="str">
            <v>Asia Pacific</v>
          </cell>
          <cell r="M269" t="str">
            <v>Heineken Asia Pacific</v>
          </cell>
        </row>
        <row r="270">
          <cell r="A270">
            <v>3090146</v>
          </cell>
          <cell r="B270" t="str">
            <v>Sweden</v>
          </cell>
          <cell r="C270" t="str">
            <v>Spendrups Bryggeri</v>
          </cell>
          <cell r="D270" t="str">
            <v>Vårby Allé 39</v>
          </cell>
          <cell r="E270" t="str">
            <v>143 30</v>
          </cell>
          <cell r="F270" t="str">
            <v>Vårby</v>
          </cell>
          <cell r="G270" t="str">
            <v>SE</v>
          </cell>
          <cell r="H270" t="str">
            <v>Sweden</v>
          </cell>
          <cell r="I270" t="str">
            <v>Europe</v>
          </cell>
          <cell r="J270" t="str">
            <v>Europe</v>
          </cell>
          <cell r="K270" t="str">
            <v>Catherine Dahlstrom</v>
          </cell>
          <cell r="L270" t="str">
            <v xml:space="preserve">catherine.dahlstrom@spendrups.se </v>
          </cell>
          <cell r="M270" t="str">
            <v>Heineken Europe</v>
          </cell>
        </row>
        <row r="271">
          <cell r="A271">
            <v>3090697</v>
          </cell>
          <cell r="B271" t="str">
            <v>Dominican Republic</v>
          </cell>
          <cell r="C271" t="str">
            <v>United Brands</v>
          </cell>
          <cell r="G271" t="str">
            <v>DO</v>
          </cell>
          <cell r="H271" t="str">
            <v>Dominican Republic</v>
          </cell>
          <cell r="I271" t="str">
            <v>AMERICAS</v>
          </cell>
          <cell r="J271" t="str">
            <v>Americas</v>
          </cell>
          <cell r="M271" t="str">
            <v>Heineken Americas</v>
          </cell>
        </row>
        <row r="272">
          <cell r="A272">
            <v>3090266</v>
          </cell>
          <cell r="B272" t="str">
            <v>Singapore</v>
          </cell>
          <cell r="C272" t="str">
            <v>Heineken Asia Pacific Pte Ltd</v>
          </cell>
          <cell r="G272" t="str">
            <v>SG</v>
          </cell>
          <cell r="H272" t="str">
            <v>Singapore</v>
          </cell>
          <cell r="I272" t="str">
            <v>ASIA Pacific</v>
          </cell>
          <cell r="J272" t="str">
            <v>Asia Pacific</v>
          </cell>
          <cell r="M272" t="str">
            <v>Heineken Asia Pacific</v>
          </cell>
        </row>
        <row r="273">
          <cell r="A273">
            <v>3090425</v>
          </cell>
          <cell r="B273" t="str">
            <v>Tunisia</v>
          </cell>
          <cell r="C273" t="str">
            <v>SONOBRA Distribution</v>
          </cell>
          <cell r="D273" t="str">
            <v>Immeuble Heineken, rue du Lac Huron</v>
          </cell>
          <cell r="E273">
            <v>1053</v>
          </cell>
          <cell r="F273" t="str">
            <v>Tunis</v>
          </cell>
          <cell r="G273" t="str">
            <v>TN</v>
          </cell>
          <cell r="H273" t="str">
            <v>Tunisia</v>
          </cell>
          <cell r="I273" t="str">
            <v>AMEE</v>
          </cell>
          <cell r="J273" t="str">
            <v>Africa &amp; Middle East</v>
          </cell>
          <cell r="K273" t="str">
            <v>Walid Belhabib</v>
          </cell>
          <cell r="L273" t="str">
            <v>Walid.Belhabib@heineken.com</v>
          </cell>
          <cell r="M273" t="str">
            <v>Heineken Africa &amp; Middle East</v>
          </cell>
        </row>
        <row r="274">
          <cell r="A274">
            <v>3015979</v>
          </cell>
          <cell r="B274" t="str">
            <v>Turkey</v>
          </cell>
          <cell r="C274" t="str">
            <v>Karagozoglu Dis Ticaret A.s.</v>
          </cell>
          <cell r="D274" t="str">
            <v>Yildiz sodak 17</v>
          </cell>
          <cell r="E274" t="str">
            <v>34075</v>
          </cell>
          <cell r="F274" t="str">
            <v>Istanbul</v>
          </cell>
          <cell r="G274" t="str">
            <v>TR</v>
          </cell>
          <cell r="H274" t="str">
            <v>Turkey</v>
          </cell>
          <cell r="I274" t="str">
            <v>AMEE</v>
          </cell>
          <cell r="J274" t="str">
            <v>Africa &amp; Middle East</v>
          </cell>
          <cell r="K274" t="str">
            <v>Fleur Dijkstra (CBO)</v>
          </cell>
          <cell r="L274" t="str">
            <v>fleur.dijkstra@heineken.com</v>
          </cell>
          <cell r="M274" t="str">
            <v>Heineken Africa &amp; Middle East</v>
          </cell>
        </row>
        <row r="275">
          <cell r="A275">
            <v>3015997</v>
          </cell>
          <cell r="B275" t="str">
            <v>Turkey</v>
          </cell>
          <cell r="C275" t="str">
            <v>World Food &amp; Beverage Ltd</v>
          </cell>
          <cell r="D275" t="str">
            <v>Besparmaklar cad 77b</v>
          </cell>
          <cell r="E275" t="str">
            <v>98000</v>
          </cell>
          <cell r="F275" t="str">
            <v>Catalkoy-Girne (Mersin 10 Turkey)</v>
          </cell>
          <cell r="G275" t="str">
            <v>TR</v>
          </cell>
          <cell r="H275" t="str">
            <v>Turkey</v>
          </cell>
          <cell r="I275" t="str">
            <v>AMEE</v>
          </cell>
          <cell r="J275" t="str">
            <v>Africa &amp; Middle East</v>
          </cell>
          <cell r="K275" t="str">
            <v>Freya Dossel (CBO)</v>
          </cell>
          <cell r="L275" t="str">
            <v>Freya.Doessel@heineken.com</v>
          </cell>
          <cell r="M275" t="str">
            <v>Heineken Africa &amp; Middle East</v>
          </cell>
        </row>
        <row r="276">
          <cell r="A276">
            <v>3015856</v>
          </cell>
          <cell r="B276" t="str">
            <v>Uruguay</v>
          </cell>
          <cell r="C276" t="str">
            <v>Kraudal Tradin CO S.A.</v>
          </cell>
          <cell r="G276" t="str">
            <v>UY</v>
          </cell>
          <cell r="H276" t="str">
            <v xml:space="preserve">Uruguay </v>
          </cell>
          <cell r="I276" t="str">
            <v>AMERICAS</v>
          </cell>
          <cell r="J276" t="str">
            <v>Americas</v>
          </cell>
          <cell r="M276" t="str">
            <v>Heineken Americas</v>
          </cell>
        </row>
        <row r="277">
          <cell r="A277">
            <v>3016060</v>
          </cell>
          <cell r="B277" t="str">
            <v>Uganda</v>
          </cell>
          <cell r="C277" t="str">
            <v>Heineken Uganda Limited</v>
          </cell>
          <cell r="D277" t="str">
            <v>Plot 13 Nakasero road</v>
          </cell>
          <cell r="F277" t="str">
            <v>Kampala</v>
          </cell>
          <cell r="G277" t="str">
            <v>UG</v>
          </cell>
          <cell r="H277" t="str">
            <v>Uganda</v>
          </cell>
          <cell r="I277" t="str">
            <v>AMEE</v>
          </cell>
          <cell r="J277" t="str">
            <v>Africa &amp; Middle East</v>
          </cell>
          <cell r="K277" t="str">
            <v>Musa Maduru</v>
          </cell>
          <cell r="L277" t="str">
            <v>Musa.maduru@heineken.com</v>
          </cell>
          <cell r="M277" t="str">
            <v>Heineken Africa &amp; Middle East</v>
          </cell>
        </row>
        <row r="278">
          <cell r="A278">
            <v>3015981</v>
          </cell>
          <cell r="B278" t="str">
            <v>United Arab Emirates</v>
          </cell>
          <cell r="C278" t="str">
            <v>Flemingo International ltd,</v>
          </cell>
          <cell r="G278" t="str">
            <v>AE</v>
          </cell>
          <cell r="H278" t="str">
            <v>United Arab Emirates</v>
          </cell>
          <cell r="I278" t="str">
            <v>AMEE</v>
          </cell>
          <cell r="J278" t="str">
            <v>Africa &amp; Middle East</v>
          </cell>
          <cell r="M278" t="str">
            <v>Heineken Africa &amp; Middle East</v>
          </cell>
        </row>
        <row r="279">
          <cell r="A279">
            <v>3016031</v>
          </cell>
          <cell r="B279" t="str">
            <v>Sweden</v>
          </cell>
          <cell r="C279" t="str">
            <v>Green Label Brands</v>
          </cell>
          <cell r="G279" t="str">
            <v>SE</v>
          </cell>
          <cell r="H279" t="str">
            <v>Sweden</v>
          </cell>
          <cell r="I279" t="str">
            <v>Europe</v>
          </cell>
          <cell r="J279" t="str">
            <v>Europe</v>
          </cell>
          <cell r="M279" t="str">
            <v>Heineken Europe</v>
          </cell>
        </row>
        <row r="280">
          <cell r="A280">
            <v>3090137</v>
          </cell>
          <cell r="B280" t="str">
            <v>Switzerland</v>
          </cell>
          <cell r="C280" t="str">
            <v>Heineken Switzerland AG</v>
          </cell>
          <cell r="D280" t="str">
            <v>Obergrundstrasse 110</v>
          </cell>
          <cell r="E280" t="str">
            <v>6005</v>
          </cell>
          <cell r="F280" t="str">
            <v>Luzern</v>
          </cell>
          <cell r="G280" t="str">
            <v>CH</v>
          </cell>
          <cell r="H280" t="str">
            <v>Switzerland</v>
          </cell>
          <cell r="I280" t="str">
            <v>Europe</v>
          </cell>
          <cell r="J280" t="str">
            <v>Europe</v>
          </cell>
          <cell r="K280" t="str">
            <v>Rahel Amrein</v>
          </cell>
          <cell r="L280" t="str">
            <v>rahel.amrein@heineken.com</v>
          </cell>
          <cell r="M280" t="str">
            <v>Heineken Europe</v>
          </cell>
        </row>
        <row r="281">
          <cell r="A281">
            <v>3091021</v>
          </cell>
          <cell r="B281" t="str">
            <v>Switzerland</v>
          </cell>
          <cell r="C281" t="str">
            <v>TEAM MARKETING AG</v>
          </cell>
          <cell r="G281" t="str">
            <v>CH</v>
          </cell>
          <cell r="H281" t="str">
            <v>Switzerland</v>
          </cell>
          <cell r="I281" t="str">
            <v>Europe</v>
          </cell>
          <cell r="J281" t="str">
            <v>Europe</v>
          </cell>
          <cell r="M281" t="str">
            <v>Heineken Europe</v>
          </cell>
        </row>
        <row r="282">
          <cell r="A282">
            <v>3091022</v>
          </cell>
          <cell r="B282" t="str">
            <v>Zambia</v>
          </cell>
          <cell r="C282" t="str">
            <v>HEINEKEN Zambia</v>
          </cell>
          <cell r="G282" t="str">
            <v>ZM</v>
          </cell>
          <cell r="H282" t="str">
            <v>Zambia</v>
          </cell>
          <cell r="I282" t="str">
            <v>AMEE</v>
          </cell>
          <cell r="J282" t="str">
            <v>Africa &amp; Middle East</v>
          </cell>
          <cell r="M282" t="str">
            <v>Heineken Africa &amp; Middle East</v>
          </cell>
        </row>
        <row r="283">
          <cell r="A283">
            <v>3091054</v>
          </cell>
          <cell r="B283" t="str">
            <v>French Guyana</v>
          </cell>
          <cell r="C283" t="str">
            <v>DIADOM</v>
          </cell>
          <cell r="G283" t="str">
            <v>GF</v>
          </cell>
          <cell r="H283" t="str">
            <v>French Guyana</v>
          </cell>
          <cell r="I283" t="str">
            <v>AMERICAS</v>
          </cell>
          <cell r="J283" t="str">
            <v>Americas</v>
          </cell>
          <cell r="M283" t="str">
            <v>Heineken Americas</v>
          </cell>
        </row>
        <row r="284">
          <cell r="A284">
            <v>3091041</v>
          </cell>
          <cell r="B284" t="str">
            <v>Ecuador</v>
          </cell>
          <cell r="C284" t="str">
            <v>Biela Ecuador S.A. Bielesa</v>
          </cell>
          <cell r="G284" t="str">
            <v>EC</v>
          </cell>
          <cell r="H284" t="str">
            <v>Ecuador</v>
          </cell>
          <cell r="I284" t="str">
            <v>AMERICAS</v>
          </cell>
          <cell r="J284" t="str">
            <v>Americas</v>
          </cell>
          <cell r="M284" t="str">
            <v>Heineken Americas</v>
          </cell>
        </row>
        <row r="285">
          <cell r="A285">
            <v>3090473</v>
          </cell>
          <cell r="B285" t="str">
            <v>United Kingdom</v>
          </cell>
          <cell r="C285" t="str">
            <v>Heineken UK</v>
          </cell>
          <cell r="D285" t="str">
            <v>3-4 Broadway Park, South Gyle Broadway</v>
          </cell>
          <cell r="E285" t="str">
            <v>EH12 9JZ</v>
          </cell>
          <cell r="F285" t="str">
            <v>Edinburgh</v>
          </cell>
          <cell r="G285" t="str">
            <v xml:space="preserve">GB </v>
          </cell>
          <cell r="H285" t="str">
            <v>United Kingdom</v>
          </cell>
          <cell r="I285" t="str">
            <v>Europe</v>
          </cell>
          <cell r="J285" t="str">
            <v>Europe</v>
          </cell>
          <cell r="K285" t="str">
            <v>Paul Simmons</v>
          </cell>
          <cell r="L285" t="str">
            <v>paul.simmons@heineken.com</v>
          </cell>
          <cell r="M285" t="str">
            <v>Heineken Europe</v>
          </cell>
        </row>
        <row r="286">
          <cell r="A286">
            <v>3090888</v>
          </cell>
          <cell r="B286" t="str">
            <v>United Kingdom</v>
          </cell>
          <cell r="C286" t="str">
            <v>United Wine Merchants</v>
          </cell>
          <cell r="G286" t="str">
            <v xml:space="preserve">GB </v>
          </cell>
          <cell r="H286" t="str">
            <v>United Kingdom</v>
          </cell>
          <cell r="I286" t="str">
            <v>Europe</v>
          </cell>
          <cell r="J286" t="str">
            <v>Europe</v>
          </cell>
          <cell r="M286" t="str">
            <v>Heineken Europe</v>
          </cell>
        </row>
        <row r="287">
          <cell r="A287">
            <v>3091074</v>
          </cell>
          <cell r="B287" t="str">
            <v>Singapore</v>
          </cell>
          <cell r="C287" t="str">
            <v>Heineken Asia Pacific Beverage</v>
          </cell>
          <cell r="G287" t="str">
            <v>SG</v>
          </cell>
          <cell r="H287" t="str">
            <v>Singapore</v>
          </cell>
          <cell r="I287" t="str">
            <v>ASIA Pacific</v>
          </cell>
          <cell r="J287" t="str">
            <v>Asia Pacific</v>
          </cell>
          <cell r="M287" t="str">
            <v>Heineken Asia Pacific</v>
          </cell>
        </row>
        <row r="288">
          <cell r="A288">
            <v>3091044</v>
          </cell>
          <cell r="B288" t="str">
            <v>Netherlands Antilles</v>
          </cell>
          <cell r="C288" t="str">
            <v>Divico</v>
          </cell>
          <cell r="G288" t="str">
            <v>AN</v>
          </cell>
          <cell r="H288" t="str">
            <v>Netherlands Antilles</v>
          </cell>
          <cell r="I288" t="str">
            <v>AMERICAS</v>
          </cell>
          <cell r="J288" t="str">
            <v>Americas</v>
          </cell>
          <cell r="M288" t="str">
            <v>Heineken Americas</v>
          </cell>
        </row>
        <row r="289">
          <cell r="A289">
            <v>3091083</v>
          </cell>
          <cell r="B289" t="str">
            <v>China</v>
          </cell>
          <cell r="C289" t="str">
            <v>Li &amp; Fung Trading (Shanghai)</v>
          </cell>
          <cell r="G289" t="str">
            <v>CN</v>
          </cell>
          <cell r="H289" t="str">
            <v>China</v>
          </cell>
          <cell r="I289" t="str">
            <v>ASIA Pacific</v>
          </cell>
          <cell r="J289" t="str">
            <v>Asia Pacific</v>
          </cell>
          <cell r="M289" t="str">
            <v>Heineken Asia Pacific</v>
          </cell>
        </row>
        <row r="290">
          <cell r="A290">
            <v>3091052</v>
          </cell>
          <cell r="B290" t="str">
            <v>Guadeloupe</v>
          </cell>
          <cell r="C290" t="str">
            <v>Cofrigo Distribution</v>
          </cell>
          <cell r="G290" t="str">
            <v>GP</v>
          </cell>
          <cell r="H290" t="str">
            <v>Guadeloupe</v>
          </cell>
          <cell r="I290" t="str">
            <v>AMERICAS</v>
          </cell>
          <cell r="J290" t="str">
            <v>Americas</v>
          </cell>
          <cell r="M290" t="str">
            <v>Heineken Americas</v>
          </cell>
        </row>
        <row r="291">
          <cell r="A291">
            <v>3090177</v>
          </cell>
          <cell r="B291" t="str">
            <v>Canada</v>
          </cell>
          <cell r="C291" t="str">
            <v>Heineken Canada</v>
          </cell>
          <cell r="G291" t="str">
            <v>CA</v>
          </cell>
          <cell r="H291" t="str">
            <v>Canada</v>
          </cell>
          <cell r="I291" t="str">
            <v>AMERICAS</v>
          </cell>
          <cell r="J291" t="str">
            <v>Americas</v>
          </cell>
          <cell r="M291" t="str">
            <v>Heineken Americas</v>
          </cell>
        </row>
        <row r="292">
          <cell r="A292">
            <v>3091089</v>
          </cell>
          <cell r="B292" t="str">
            <v>Peru</v>
          </cell>
          <cell r="C292" t="str">
            <v>Alejandra Jimenez Martinez</v>
          </cell>
          <cell r="G292" t="str">
            <v>PE</v>
          </cell>
          <cell r="H292" t="str">
            <v>Peru</v>
          </cell>
          <cell r="I292" t="str">
            <v>AMERICAS</v>
          </cell>
          <cell r="J292" t="str">
            <v>Americas</v>
          </cell>
          <cell r="M292" t="str">
            <v>Heineken Americas</v>
          </cell>
        </row>
        <row r="293">
          <cell r="A293">
            <v>3097106</v>
          </cell>
          <cell r="B293" t="str">
            <v>Nicaragu</v>
          </cell>
          <cell r="C293" t="str">
            <v>COMPAÑÍA CERVECERA DE NICARAGU</v>
          </cell>
          <cell r="G293" t="str">
            <v>NI</v>
          </cell>
          <cell r="H293" t="str">
            <v>Nicaragu</v>
          </cell>
          <cell r="I293" t="str">
            <v>AMERICAS</v>
          </cell>
          <cell r="J293" t="str">
            <v>Americas</v>
          </cell>
          <cell r="M293" t="str">
            <v>Heineken Americas</v>
          </cell>
        </row>
        <row r="294">
          <cell r="A294">
            <v>3097108</v>
          </cell>
          <cell r="B294" t="str">
            <v>South Africa</v>
          </cell>
          <cell r="C294" t="str">
            <v>Heineken South Africa</v>
          </cell>
          <cell r="G294" t="str">
            <v>ZA</v>
          </cell>
          <cell r="H294" t="str">
            <v>South Africa</v>
          </cell>
          <cell r="I294" t="str">
            <v>AMEE</v>
          </cell>
          <cell r="J294" t="str">
            <v>Africa &amp; Middle East</v>
          </cell>
          <cell r="M294" t="str">
            <v>Heineken Africa &amp; Middle East</v>
          </cell>
        </row>
        <row r="295">
          <cell r="A295">
            <v>3091091</v>
          </cell>
          <cell r="B295" t="str">
            <v>Moldavia</v>
          </cell>
          <cell r="C295" t="str">
            <v>UB FB Trade Group SRL</v>
          </cell>
          <cell r="G295" t="str">
            <v>MD</v>
          </cell>
          <cell r="H295" t="str">
            <v>Moldavia</v>
          </cell>
          <cell r="I295" t="str">
            <v>Europe</v>
          </cell>
          <cell r="J295" t="str">
            <v>Europe</v>
          </cell>
          <cell r="M295" t="str">
            <v>Heineken Europe</v>
          </cell>
        </row>
        <row r="296">
          <cell r="A296">
            <v>3091125</v>
          </cell>
          <cell r="B296" t="str">
            <v>Antigua and Barbuda</v>
          </cell>
          <cell r="C296" t="str">
            <v>Anjo Wholesale</v>
          </cell>
          <cell r="D296" t="str">
            <v>American Road</v>
          </cell>
          <cell r="F296" t="str">
            <v>St. John's</v>
          </cell>
          <cell r="G296" t="str">
            <v>AG</v>
          </cell>
          <cell r="H296" t="str">
            <v>Antigua and Barbuda</v>
          </cell>
          <cell r="I296" t="str">
            <v>AMERICAS</v>
          </cell>
          <cell r="J296" t="str">
            <v>Americas</v>
          </cell>
          <cell r="M296" t="str">
            <v>Heineken Americas</v>
          </cell>
        </row>
        <row r="297">
          <cell r="A297">
            <v>3091115</v>
          </cell>
          <cell r="B297" t="str">
            <v>Paraguay</v>
          </cell>
          <cell r="C297" t="str">
            <v>Distribuidora del Paraguay S.A</v>
          </cell>
          <cell r="D297" t="str">
            <v>Acceso Sur Km 32</v>
          </cell>
          <cell r="E297">
            <v>111315</v>
          </cell>
          <cell r="F297" t="str">
            <v>San Antonio</v>
          </cell>
          <cell r="G297" t="str">
            <v>PY</v>
          </cell>
          <cell r="H297" t="str">
            <v>Paraguay</v>
          </cell>
          <cell r="I297" t="str">
            <v>AMERICAS</v>
          </cell>
          <cell r="J297" t="str">
            <v>Americas</v>
          </cell>
          <cell r="M297" t="str">
            <v>Heineken Americas</v>
          </cell>
        </row>
        <row r="298">
          <cell r="A298">
            <v>3097129</v>
          </cell>
          <cell r="B298" t="str">
            <v>Netherlands</v>
          </cell>
          <cell r="C298" t="str">
            <v>Global Heineken Sponsorship Team</v>
          </cell>
          <cell r="D298" t="str">
            <v>Stadhouderskade 79</v>
          </cell>
          <cell r="E298" t="str">
            <v>1072 AE</v>
          </cell>
          <cell r="F298" t="str">
            <v>Amsterdam</v>
          </cell>
          <cell r="G298" t="str">
            <v>NL</v>
          </cell>
          <cell r="H298" t="str">
            <v>Netherlands</v>
          </cell>
          <cell r="I298" t="str">
            <v>Europe</v>
          </cell>
          <cell r="J298" t="str">
            <v>Europe</v>
          </cell>
          <cell r="M298" t="str">
            <v>Heineken Europe</v>
          </cell>
        </row>
        <row r="299">
          <cell r="A299">
            <v>3090675</v>
          </cell>
          <cell r="B299" t="str">
            <v>St Kitts&amp;Nevis</v>
          </cell>
          <cell r="C299" t="str">
            <v>Carib Brewery</v>
          </cell>
          <cell r="D299" t="str">
            <v>Buckley's Site 1113</v>
          </cell>
          <cell r="F299" t="str">
            <v>Basseterre</v>
          </cell>
          <cell r="G299" t="str">
            <v>KN</v>
          </cell>
          <cell r="H299" t="str">
            <v>St Kitts&amp;Nevis</v>
          </cell>
          <cell r="I299" t="str">
            <v>AMERICAS</v>
          </cell>
          <cell r="J299" t="str">
            <v>Americas</v>
          </cell>
          <cell r="M299" t="str">
            <v>Heineken Americas</v>
          </cell>
        </row>
        <row r="300">
          <cell r="A300">
            <v>3014931</v>
          </cell>
          <cell r="B300" t="str">
            <v>Panama</v>
          </cell>
          <cell r="C300" t="str">
            <v>Top Brands Internacional S.A.</v>
          </cell>
          <cell r="D300" t="str">
            <v>Bodega no. 6, Seccion D 4 Altos  Cocosolito</v>
          </cell>
          <cell r="E300" t="str">
            <v>Zona Libre de Colon</v>
          </cell>
          <cell r="F300" t="str">
            <v>Cocosolito</v>
          </cell>
          <cell r="G300" t="str">
            <v>PA</v>
          </cell>
          <cell r="H300" t="str">
            <v>Panama</v>
          </cell>
          <cell r="I300" t="str">
            <v>AMERICAS</v>
          </cell>
          <cell r="J300" t="str">
            <v>Americas</v>
          </cell>
          <cell r="M300" t="str">
            <v>Heineken Americas</v>
          </cell>
        </row>
        <row r="301">
          <cell r="A301">
            <v>3091104</v>
          </cell>
          <cell r="B301" t="str">
            <v>Sweden</v>
          </cell>
          <cell r="C301" t="str">
            <v>Galatea AB</v>
          </cell>
          <cell r="D301" t="str">
            <v>167 15</v>
          </cell>
          <cell r="F301" t="str">
            <v>Bromma</v>
          </cell>
          <cell r="G301" t="str">
            <v>SE</v>
          </cell>
          <cell r="H301" t="str">
            <v>Sweden</v>
          </cell>
          <cell r="I301" t="str">
            <v>Europe</v>
          </cell>
          <cell r="J301" t="str">
            <v>Europe</v>
          </cell>
          <cell r="M301" t="str">
            <v>Heineken Europe</v>
          </cell>
        </row>
        <row r="302">
          <cell r="A302">
            <v>3097136</v>
          </cell>
          <cell r="B302" t="str">
            <v>USA</v>
          </cell>
          <cell r="C302" t="str">
            <v>Links Unlimited</v>
          </cell>
          <cell r="D302" t="str">
            <v>1101 Regina Graeter Way</v>
          </cell>
          <cell r="E302">
            <v>45216</v>
          </cell>
          <cell r="F302" t="str">
            <v>Cincinnati</v>
          </cell>
          <cell r="G302" t="str">
            <v>US</v>
          </cell>
          <cell r="H302" t="str">
            <v>USA</v>
          </cell>
          <cell r="I302" t="str">
            <v>AMERICAS</v>
          </cell>
          <cell r="J302" t="str">
            <v>Americas</v>
          </cell>
          <cell r="M302" t="str">
            <v>Heineken Americas</v>
          </cell>
        </row>
        <row r="303">
          <cell r="A303">
            <v>3097160</v>
          </cell>
          <cell r="B303" t="str">
            <v>Netherlands</v>
          </cell>
          <cell r="C303" t="str">
            <v>EMEA Export &amp; GDF.</v>
          </cell>
          <cell r="D303" t="str">
            <v>Stadhouderskade 79</v>
          </cell>
          <cell r="E303" t="str">
            <v>1072 AE</v>
          </cell>
          <cell r="F303" t="str">
            <v>Amsterdam</v>
          </cell>
          <cell r="G303" t="str">
            <v>NL</v>
          </cell>
          <cell r="H303" t="str">
            <v>Netherlands</v>
          </cell>
          <cell r="I303" t="str">
            <v>AMEE</v>
          </cell>
          <cell r="J303" t="str">
            <v>Africa &amp; Middle East</v>
          </cell>
          <cell r="M303" t="str">
            <v>Heineken Africa &amp; Middle East</v>
          </cell>
        </row>
        <row r="304">
          <cell r="A304">
            <v>3091320</v>
          </cell>
          <cell r="B304" t="str">
            <v>Denmark</v>
          </cell>
          <cell r="C304" t="str">
            <v>HEIN/BAIT A/S</v>
          </cell>
          <cell r="D304" t="str">
            <v>Bygmestervej 6</v>
          </cell>
          <cell r="E304">
            <v>2400</v>
          </cell>
          <cell r="F304" t="str">
            <v>Copenhagen NV</v>
          </cell>
          <cell r="G304" t="str">
            <v>DK</v>
          </cell>
          <cell r="H304" t="str">
            <v>Denmark</v>
          </cell>
          <cell r="I304" t="str">
            <v>Europe</v>
          </cell>
          <cell r="J304" t="str">
            <v>Europe</v>
          </cell>
          <cell r="M304" t="str">
            <v>Heineken Europe</v>
          </cell>
        </row>
        <row r="305">
          <cell r="A305">
            <v>3097135</v>
          </cell>
          <cell r="B305" t="str">
            <v>Lebanon</v>
          </cell>
          <cell r="C305" t="str">
            <v>Brasserie Almaza SAL</v>
          </cell>
          <cell r="G305" t="str">
            <v>LB</v>
          </cell>
          <cell r="H305" t="str">
            <v>Lebanon</v>
          </cell>
          <cell r="I305" t="str">
            <v>AMEE</v>
          </cell>
          <cell r="J305" t="str">
            <v>Africa &amp; Middle East</v>
          </cell>
          <cell r="K305" t="str">
            <v>Yvonne Salvino</v>
          </cell>
          <cell r="L305" t="str">
            <v>yvonne.salvino@heineken.com</v>
          </cell>
          <cell r="M305" t="str">
            <v>Heineken Africa &amp; Middle East</v>
          </cell>
        </row>
        <row r="306">
          <cell r="A306">
            <v>3097258</v>
          </cell>
          <cell r="B306" t="str">
            <v>Luxembourg</v>
          </cell>
          <cell r="C306" t="str">
            <v>FIXMER S.à.r.l.</v>
          </cell>
          <cell r="G306" t="str">
            <v>LU</v>
          </cell>
          <cell r="H306" t="str">
            <v>Luxembourg</v>
          </cell>
          <cell r="I306" t="str">
            <v>Europe</v>
          </cell>
          <cell r="J306" t="str">
            <v>Europe</v>
          </cell>
          <cell r="M306" t="str">
            <v>Heineken Europe</v>
          </cell>
        </row>
        <row r="307">
          <cell r="A307">
            <v>3097207</v>
          </cell>
          <cell r="B307" t="str">
            <v>Mongolia</v>
          </cell>
          <cell r="C307" t="str">
            <v>SBB Trade LLC. (EU)</v>
          </cell>
          <cell r="G307" t="str">
            <v>MN</v>
          </cell>
          <cell r="H307" t="str">
            <v>Mongolia</v>
          </cell>
          <cell r="I307" t="str">
            <v>ASIA Pacific</v>
          </cell>
          <cell r="J307" t="str">
            <v>Asia Pacific</v>
          </cell>
          <cell r="M307" t="str">
            <v>Heineken Asia Pacific</v>
          </cell>
        </row>
        <row r="308">
          <cell r="A308">
            <v>3097218</v>
          </cell>
          <cell r="B308" t="str">
            <v>Taiwan</v>
          </cell>
          <cell r="C308" t="str">
            <v>(EU) Heineken Brouwerijen B.V.</v>
          </cell>
          <cell r="G308" t="str">
            <v>TW</v>
          </cell>
          <cell r="H308" t="str">
            <v>Taiwan</v>
          </cell>
          <cell r="I308" t="str">
            <v>ASIA Pacific</v>
          </cell>
          <cell r="J308" t="str">
            <v>Asia Pacific</v>
          </cell>
          <cell r="M308" t="str">
            <v>Heineken Asia Pacific</v>
          </cell>
        </row>
        <row r="309">
          <cell r="A309">
            <v>3090936</v>
          </cell>
          <cell r="B309" t="str">
            <v>Martinique</v>
          </cell>
          <cell r="C309" t="str">
            <v>Heineken Antilles-Guyane</v>
          </cell>
          <cell r="G309" t="str">
            <v>MQ</v>
          </cell>
          <cell r="H309" t="str">
            <v>Martinique</v>
          </cell>
          <cell r="I309" t="str">
            <v>AMERICAS</v>
          </cell>
          <cell r="J309" t="str">
            <v>Americas</v>
          </cell>
          <cell r="M309" t="str">
            <v>Heineken Americas</v>
          </cell>
        </row>
        <row r="310">
          <cell r="A310">
            <v>3011283</v>
          </cell>
          <cell r="B310" t="str">
            <v>Iceland</v>
          </cell>
          <cell r="C310" t="str">
            <v>Rolf Johansen &amp; Company</v>
          </cell>
          <cell r="D310" t="str">
            <v>Skutuvogur</v>
          </cell>
          <cell r="E310">
            <v>104</v>
          </cell>
          <cell r="F310" t="str">
            <v>Reykjavik</v>
          </cell>
          <cell r="G310" t="str">
            <v>IS</v>
          </cell>
          <cell r="H310" t="str">
            <v>Iceland</v>
          </cell>
          <cell r="I310" t="str">
            <v>Europe</v>
          </cell>
          <cell r="J310" t="str">
            <v>Europe</v>
          </cell>
          <cell r="M310" t="str">
            <v>Heineken Europe</v>
          </cell>
        </row>
        <row r="311">
          <cell r="A311">
            <v>3097215</v>
          </cell>
          <cell r="B311" t="str">
            <v>Singapore</v>
          </cell>
          <cell r="C311" t="str">
            <v>Heineken Asia Pacific Beverages</v>
          </cell>
          <cell r="D311" t="str">
            <v>Jalan Ahmad Ibrahim</v>
          </cell>
          <cell r="E311">
            <v>639934</v>
          </cell>
          <cell r="G311" t="str">
            <v>SG</v>
          </cell>
          <cell r="H311" t="str">
            <v>Singapore</v>
          </cell>
          <cell r="I311" t="str">
            <v>ASIA Pacific</v>
          </cell>
          <cell r="J311" t="str">
            <v>Asia Pacific</v>
          </cell>
          <cell r="M311" t="str">
            <v>Heineken Asia Pacific</v>
          </cell>
        </row>
        <row r="312">
          <cell r="A312">
            <v>3097198</v>
          </cell>
          <cell r="B312" t="str">
            <v>Hong Kong</v>
          </cell>
          <cell r="C312" t="str">
            <v>Snow Hong Kong Development Ltd</v>
          </cell>
          <cell r="G312" t="str">
            <v>HK</v>
          </cell>
          <cell r="H312" t="str">
            <v>Hong Kong</v>
          </cell>
          <cell r="I312" t="str">
            <v>ASIA Pacific</v>
          </cell>
          <cell r="J312" t="str">
            <v>Asia Pacific</v>
          </cell>
          <cell r="M312" t="str">
            <v>Heineken Asia Pacific</v>
          </cell>
        </row>
        <row r="313">
          <cell r="A313">
            <v>3097165</v>
          </cell>
          <cell r="B313" t="str">
            <v>Japan</v>
          </cell>
          <cell r="C313" t="str">
            <v>Heineken Japan K.K.</v>
          </cell>
          <cell r="G313" t="str">
            <v>JP</v>
          </cell>
          <cell r="H313" t="str">
            <v>Japan</v>
          </cell>
          <cell r="I313" t="str">
            <v>ASIA Pacific</v>
          </cell>
          <cell r="J313" t="str">
            <v>Asia Pacific</v>
          </cell>
          <cell r="M313" t="str">
            <v>Heineken Asia Pacific</v>
          </cell>
        </row>
        <row r="314">
          <cell r="A314">
            <v>3097197</v>
          </cell>
          <cell r="B314" t="str">
            <v>French Polynes.</v>
          </cell>
          <cell r="C314" t="str">
            <v>French Polynes.</v>
          </cell>
          <cell r="G314" t="str">
            <v>PF</v>
          </cell>
          <cell r="H314" t="str">
            <v>French Polynes.</v>
          </cell>
          <cell r="I314" t="str">
            <v>ASIA Pacific</v>
          </cell>
          <cell r="J314" t="str">
            <v>Asia Pacific</v>
          </cell>
          <cell r="M314" t="str">
            <v>Heineken Asia Pacific</v>
          </cell>
        </row>
        <row r="315">
          <cell r="A315">
            <v>3091329</v>
          </cell>
          <cell r="B315" t="str">
            <v>Laos</v>
          </cell>
          <cell r="C315" t="str">
            <v>Heineken Lao Brewery Co., Ltd</v>
          </cell>
          <cell r="G315" t="str">
            <v>LA</v>
          </cell>
          <cell r="H315" t="str">
            <v>Laos</v>
          </cell>
          <cell r="I315" t="str">
            <v>ASIA Pacific</v>
          </cell>
          <cell r="J315" t="str">
            <v>Asia Pacific</v>
          </cell>
          <cell r="M315" t="str">
            <v>Heineken Asia Pacific</v>
          </cell>
        </row>
        <row r="316">
          <cell r="B316" t="str">
            <v>Curacao</v>
          </cell>
          <cell r="G316" t="str">
            <v>CW</v>
          </cell>
          <cell r="H316" t="str">
            <v>Curacao</v>
          </cell>
          <cell r="I316" t="str">
            <v>AMERICAS</v>
          </cell>
          <cell r="J316" t="str">
            <v>Americas</v>
          </cell>
          <cell r="M316" t="str">
            <v>Heineken Americas</v>
          </cell>
        </row>
        <row r="317">
          <cell r="A317">
            <v>3097356</v>
          </cell>
          <cell r="B317" t="str">
            <v>Heineken Brouwerijen B.V ###</v>
          </cell>
          <cell r="C317" t="str">
            <v>LF Fulfilment</v>
          </cell>
          <cell r="G317" t="str">
            <v>NL</v>
          </cell>
          <cell r="H317" t="str">
            <v>Netherlands</v>
          </cell>
          <cell r="I317" t="str">
            <v>Europe</v>
          </cell>
          <cell r="J317" t="str">
            <v>Europe</v>
          </cell>
          <cell r="M317" t="str">
            <v>Heineken Europe</v>
          </cell>
        </row>
        <row r="318">
          <cell r="A318">
            <v>3096111</v>
          </cell>
          <cell r="B318" t="str">
            <v>Netherlands</v>
          </cell>
          <cell r="C318" t="str">
            <v>Desperados Global Team</v>
          </cell>
          <cell r="G318" t="str">
            <v>NL</v>
          </cell>
          <cell r="H318" t="str">
            <v>Netherlands</v>
          </cell>
          <cell r="I318" t="str">
            <v>Europe</v>
          </cell>
          <cell r="J318" t="str">
            <v>Europe</v>
          </cell>
          <cell r="M318" t="str">
            <v>Heineken Europe</v>
          </cell>
        </row>
        <row r="319">
          <cell r="A319">
            <v>3097357</v>
          </cell>
          <cell r="B319" t="str">
            <v>Indonesia</v>
          </cell>
          <cell r="C319" t="str">
            <v>PT. Gemilang Manajemen Indones</v>
          </cell>
          <cell r="G319" t="str">
            <v>ID</v>
          </cell>
          <cell r="H319" t="str">
            <v>Indonesia</v>
          </cell>
          <cell r="I319" t="str">
            <v>ASIA Pacific</v>
          </cell>
          <cell r="J319" t="str">
            <v>Asia Pacific</v>
          </cell>
          <cell r="K319" t="str">
            <v>Heineken Asia Pacific</v>
          </cell>
          <cell r="M319" t="str">
            <v>Heineken Asia Pacific</v>
          </cell>
        </row>
        <row r="320">
          <cell r="A320">
            <v>3097273</v>
          </cell>
          <cell r="B320" t="str">
            <v>Paraguay</v>
          </cell>
          <cell r="C320" t="str">
            <v>Distribuidora del Paraguay S.A</v>
          </cell>
          <cell r="G320" t="str">
            <v>PY</v>
          </cell>
          <cell r="H320" t="str">
            <v>Paraguay</v>
          </cell>
          <cell r="I320" t="str">
            <v>AMERICAS</v>
          </cell>
          <cell r="J320" t="str">
            <v>Americas</v>
          </cell>
          <cell r="M320" t="str">
            <v>Heineken Americas</v>
          </cell>
        </row>
        <row r="321">
          <cell r="A321">
            <v>3097273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Ftcp_DvwwUSCJuZa_StAWDT5SN9e2IVKtXAMOrmTA9a548K7LsbWQrk6rEYt_B-T" itemId="01UXZFFJCXU5C3UWV2JVOKEXRMGIBL4C6P">
      <xxl21:absoluteUrl r:id="rId2"/>
    </xxl21:alternateUrls>
    <sheetNames>
      <sheetName val="customer specs"/>
    </sheetNames>
    <sheetDataSet>
      <sheetData sheetId="0">
        <row r="1">
          <cell r="B1" t="str">
            <v>Sold To</v>
          </cell>
          <cell r="C1" t="str">
            <v>Customer</v>
          </cell>
          <cell r="D1" t="str">
            <v>Instr</v>
          </cell>
        </row>
        <row r="2">
          <cell r="B2">
            <v>3090172</v>
          </cell>
          <cell r="C2" t="str">
            <v>MolsonCoors</v>
          </cell>
          <cell r="D2" t="str">
            <v>pallet+label+V/hz</v>
          </cell>
        </row>
        <row r="3">
          <cell r="B3">
            <v>3090256</v>
          </cell>
          <cell r="C3" t="str">
            <v>Cervejarias Kaiser Brasil S/A.</v>
          </cell>
          <cell r="D3" t="str">
            <v>pallet</v>
          </cell>
        </row>
        <row r="4">
          <cell r="B4">
            <v>3090159</v>
          </cell>
          <cell r="C4" t="str">
            <v>LLC Heineken Breweries</v>
          </cell>
          <cell r="D4" t="str">
            <v>no TAS+ Pallet</v>
          </cell>
        </row>
        <row r="5">
          <cell r="B5">
            <v>3014978</v>
          </cell>
          <cell r="C5" t="str">
            <v>Al Ahram Beverages Company</v>
          </cell>
          <cell r="D5" t="str">
            <v>no TAS+ Pallet</v>
          </cell>
        </row>
        <row r="6">
          <cell r="B6">
            <v>3090018</v>
          </cell>
          <cell r="C6" t="str">
            <v>Heineken Entreprise</v>
          </cell>
          <cell r="D6" t="str">
            <v>pallet+label</v>
          </cell>
        </row>
        <row r="7">
          <cell r="B7">
            <v>3011344</v>
          </cell>
          <cell r="C7" t="str">
            <v>Tempo Beverages Ltd.</v>
          </cell>
          <cell r="D7" t="str">
            <v>pallet. No products allowed from Bangladesh.</v>
          </cell>
        </row>
        <row r="8">
          <cell r="B8">
            <v>3090140</v>
          </cell>
          <cell r="C8" t="str">
            <v>HEINEKEN ITALIA S.p.A.</v>
          </cell>
          <cell r="D8" t="str">
            <v>pallet</v>
          </cell>
        </row>
        <row r="9">
          <cell r="B9">
            <v>3011416</v>
          </cell>
          <cell r="C9" t="str">
            <v>Albina &amp; Hanna</v>
          </cell>
          <cell r="D9" t="str">
            <v>pallet+ all documents must be marked "non-Israeli" or country of origin.</v>
          </cell>
        </row>
        <row r="10">
          <cell r="B10">
            <v>3090479</v>
          </cell>
          <cell r="C10" t="str">
            <v>Sociedade Central De Cervejas</v>
          </cell>
          <cell r="D10" t="str">
            <v>pallet</v>
          </cell>
        </row>
        <row r="11">
          <cell r="B11">
            <v>3090139</v>
          </cell>
          <cell r="C11" t="str">
            <v>Heineken Espana</v>
          </cell>
          <cell r="D11" t="str">
            <v>no TAS possible 
from outside EU+pallet+label</v>
          </cell>
        </row>
        <row r="12">
          <cell r="B12">
            <v>3090473</v>
          </cell>
          <cell r="C12" t="str">
            <v>Heineken UK Limited</v>
          </cell>
          <cell r="D12" t="str">
            <v>pallet</v>
          </cell>
        </row>
        <row r="13">
          <cell r="B13">
            <v>3090694</v>
          </cell>
          <cell r="C13" t="str">
            <v>Archway Marketing Services Inc</v>
          </cell>
          <cell r="D13" t="str">
            <v>pallet+legal item restrictions</v>
          </cell>
        </row>
        <row r="14">
          <cell r="B14">
            <v>3090670</v>
          </cell>
          <cell r="C14" t="str">
            <v>Heineken USA</v>
          </cell>
          <cell r="D14" t="str">
            <v>pallet+legal item restrictions</v>
          </cell>
        </row>
        <row r="15">
          <cell r="B15">
            <v>3014939</v>
          </cell>
          <cell r="C15" t="str">
            <v>Heineken (South) Korea</v>
          </cell>
          <cell r="D15" t="str">
            <v>pallet+hz+certificates</v>
          </cell>
        </row>
        <row r="16">
          <cell r="B16">
            <v>3090253</v>
          </cell>
          <cell r="C16" t="str">
            <v>PT. MULTI BINTANG INDONESIA Tbk</v>
          </cell>
          <cell r="D16" t="str">
            <v>yes for MTO, but no TAS for CR order</v>
          </cell>
        </row>
        <row r="17">
          <cell r="B17">
            <v>3090537</v>
          </cell>
          <cell r="C17" t="str">
            <v>United Breweries Limited</v>
          </cell>
          <cell r="D17" t="str">
            <v>V/hz</v>
          </cell>
        </row>
        <row r="18">
          <cell r="B18">
            <v>3014629</v>
          </cell>
          <cell r="C18" t="str">
            <v>Guangzhou Asia Pacific Brewery Co.</v>
          </cell>
          <cell r="D18" t="str">
            <v>label</v>
          </cell>
        </row>
        <row r="19">
          <cell r="B19">
            <v>3090481</v>
          </cell>
          <cell r="C19" t="str">
            <v>Heineken(Shanghai) Co,.Ltd</v>
          </cell>
          <cell r="D19" t="str">
            <v xml:space="preserve">no TAS </v>
          </cell>
        </row>
        <row r="20">
          <cell r="B20">
            <v>3096072</v>
          </cell>
          <cell r="C20" t="str">
            <v>Hainan Asia Pacific Brewery Company Ltd.</v>
          </cell>
          <cell r="D20" t="str">
            <v xml:space="preserve">no TAS </v>
          </cell>
        </row>
        <row r="21">
          <cell r="B21">
            <v>3090189</v>
          </cell>
          <cell r="C21" t="str">
            <v>Heineken Germany</v>
          </cell>
          <cell r="D21" t="str">
            <v>pallet</v>
          </cell>
        </row>
        <row r="22">
          <cell r="B22">
            <v>3090624</v>
          </cell>
          <cell r="C22" t="str">
            <v>Grupa Zywiec S.A. / Polen</v>
          </cell>
          <cell r="D22" t="str">
            <v>pallet</v>
          </cell>
        </row>
        <row r="23">
          <cell r="B23">
            <v>3090152</v>
          </cell>
          <cell r="C23" t="str">
            <v>Zywiec Sprzedaz I Dystrybucja Sp z o.o. / Polen</v>
          </cell>
          <cell r="D23" t="str">
            <v>pallet</v>
          </cell>
        </row>
        <row r="24">
          <cell r="B24">
            <v>3090606</v>
          </cell>
          <cell r="C24" t="str">
            <v>Heineken Global Shared Service</v>
          </cell>
          <cell r="D24" t="str">
            <v>pallet</v>
          </cell>
        </row>
        <row r="25">
          <cell r="B25">
            <v>3090287</v>
          </cell>
          <cell r="C25" t="str">
            <v>Brau Union Österreich AG</v>
          </cell>
          <cell r="D25" t="str">
            <v>pallet</v>
          </cell>
        </row>
        <row r="26">
          <cell r="B26">
            <v>3090233</v>
          </cell>
          <cell r="C26" t="str">
            <v>Heineken Hungária Sörgyárak Zrt.</v>
          </cell>
        </row>
        <row r="27">
          <cell r="B27">
            <v>3090123</v>
          </cell>
          <cell r="C27" t="str">
            <v>Athenian Brewery S.A. / Greece</v>
          </cell>
          <cell r="D27" t="str">
            <v>label</v>
          </cell>
        </row>
        <row r="28">
          <cell r="B28">
            <v>3016052</v>
          </cell>
          <cell r="C28" t="str">
            <v>Heineken East Africa Import Company</v>
          </cell>
          <cell r="D28" t="str">
            <v>label + pallet + NO mixed boxes + inspection by SGS</v>
          </cell>
        </row>
        <row r="29">
          <cell r="B29">
            <v>3016045</v>
          </cell>
          <cell r="C29" t="str">
            <v>Heineken Tanzania Limited</v>
          </cell>
          <cell r="D29" t="str">
            <v>label + pallet  + NO mixed pallets + inspection</v>
          </cell>
        </row>
        <row r="30">
          <cell r="B30">
            <v>3016060</v>
          </cell>
          <cell r="C30" t="str">
            <v>Heineken Uganda Limited</v>
          </cell>
          <cell r="D30" t="str">
            <v>label + pallet + inspection</v>
          </cell>
        </row>
        <row r="31">
          <cell r="B31">
            <v>3090399</v>
          </cell>
          <cell r="C31" t="str">
            <v>Promocean SA</v>
          </cell>
          <cell r="D31" t="str">
            <v>pallet</v>
          </cell>
        </row>
        <row r="32">
          <cell r="B32">
            <v>3011455</v>
          </cell>
          <cell r="C32" t="str">
            <v>Mendez</v>
          </cell>
          <cell r="D32" t="str">
            <v>pallet+ISF</v>
          </cell>
        </row>
        <row r="33">
          <cell r="B33">
            <v>3090616</v>
          </cell>
          <cell r="C33" t="str">
            <v>Bryden Stokes Ltd</v>
          </cell>
          <cell r="D33" t="str">
            <v>pallet</v>
          </cell>
        </row>
        <row r="34">
          <cell r="B34">
            <v>3014752</v>
          </cell>
          <cell r="C34" t="str">
            <v>Josephine Gabriel Distributors</v>
          </cell>
          <cell r="D34" t="str">
            <v>pallet</v>
          </cell>
        </row>
        <row r="35">
          <cell r="B35">
            <v>3090697</v>
          </cell>
          <cell r="C35" t="str">
            <v>United Brands</v>
          </cell>
          <cell r="D35" t="str">
            <v>pallet</v>
          </cell>
        </row>
        <row r="36">
          <cell r="B36">
            <v>3011391</v>
          </cell>
          <cell r="C36" t="str">
            <v>Ceca-Gadis-Supergros-Libreville</v>
          </cell>
          <cell r="D36" t="str">
            <v>pallet + Inspection</v>
          </cell>
        </row>
        <row r="37">
          <cell r="B37">
            <v>3090833</v>
          </cell>
          <cell r="C37" t="str">
            <v>Ibecor N.V. (ANYA)</v>
          </cell>
          <cell r="D37" t="str">
            <v>pallet + label</v>
          </cell>
        </row>
        <row r="38">
          <cell r="B38">
            <v>3090251</v>
          </cell>
          <cell r="C38" t="str">
            <v>Red Stripe</v>
          </cell>
          <cell r="D38" t="str">
            <v>pallet</v>
          </cell>
        </row>
        <row r="39">
          <cell r="B39">
            <v>3011462</v>
          </cell>
          <cell r="C39" t="str">
            <v>Road Town Wholesale</v>
          </cell>
          <cell r="D39" t="str">
            <v>pallet</v>
          </cell>
        </row>
        <row r="40">
          <cell r="B40">
            <v>3015964</v>
          </cell>
          <cell r="C40" t="str">
            <v>Brasseries Star Madagascar</v>
          </cell>
          <cell r="D40" t="str">
            <v>pallet</v>
          </cell>
        </row>
        <row r="41">
          <cell r="B41">
            <v>3016093</v>
          </cell>
          <cell r="C41" t="str">
            <v>ISPC Seychelles Ltd</v>
          </cell>
          <cell r="D41" t="str">
            <v>pallet</v>
          </cell>
        </row>
        <row r="42">
          <cell r="B42">
            <v>3090581</v>
          </cell>
          <cell r="C42" t="str">
            <v>CARIB BREWERY LIMITE</v>
          </cell>
          <cell r="D42" t="str">
            <v>pallet</v>
          </cell>
        </row>
        <row r="43">
          <cell r="B43">
            <v>3016021</v>
          </cell>
          <cell r="C43" t="str">
            <v>Doltek Enterprises</v>
          </cell>
          <cell r="D43" t="str">
            <v>pallet</v>
          </cell>
        </row>
        <row r="44">
          <cell r="B44">
            <v>3015363</v>
          </cell>
          <cell r="C44" t="str">
            <v>Heineken Lion</v>
          </cell>
          <cell r="D44" t="str">
            <v>pallet</v>
          </cell>
        </row>
        <row r="45">
          <cell r="B45">
            <v>3090738</v>
          </cell>
          <cell r="C45" t="str">
            <v>CAMBODIA BREWERY LIMITED</v>
          </cell>
          <cell r="D45" t="str">
            <v>pallet</v>
          </cell>
        </row>
        <row r="46">
          <cell r="B46">
            <v>3090841</v>
          </cell>
          <cell r="C46" t="str">
            <v>Heineken Timor SA</v>
          </cell>
          <cell r="D46" t="str">
            <v>pallet</v>
          </cell>
        </row>
        <row r="47">
          <cell r="B47">
            <v>3011430</v>
          </cell>
          <cell r="C47" t="str">
            <v xml:space="preserve">Island Wines &amp; Spirits </v>
          </cell>
          <cell r="D47" t="str">
            <v>pallet</v>
          </cell>
        </row>
        <row r="48">
          <cell r="B48">
            <v>3011355</v>
          </cell>
          <cell r="C48" t="str">
            <v>Heineken Hong Kong Ltd</v>
          </cell>
          <cell r="D48" t="str">
            <v>pallet</v>
          </cell>
        </row>
        <row r="49">
          <cell r="B49">
            <v>3011161</v>
          </cell>
          <cell r="C49" t="str">
            <v>Heineken Kirin K.K.</v>
          </cell>
          <cell r="D49" t="str">
            <v>pallet</v>
          </cell>
        </row>
        <row r="50">
          <cell r="B50">
            <v>3090518</v>
          </cell>
          <cell r="C50" t="str">
            <v>KANKO Co., Ltd.</v>
          </cell>
          <cell r="D50" t="str">
            <v>pallet</v>
          </cell>
        </row>
        <row r="51">
          <cell r="B51">
            <v>3090619</v>
          </cell>
          <cell r="C51" t="str">
            <v>Lao Asia Pacific Breweries Limited</v>
          </cell>
          <cell r="D51" t="str">
            <v>pallet</v>
          </cell>
        </row>
        <row r="52">
          <cell r="B52">
            <v>3090162</v>
          </cell>
          <cell r="C52" t="str">
            <v xml:space="preserve">Heineken Marketing Malaysia Sdn Bhd. </v>
          </cell>
          <cell r="D52" t="str">
            <v>pallet</v>
          </cell>
        </row>
        <row r="53">
          <cell r="B53">
            <v>3090665</v>
          </cell>
          <cell r="C53" t="str">
            <v>SBB Trade LLC</v>
          </cell>
          <cell r="D53" t="str">
            <v>pallet</v>
          </cell>
        </row>
        <row r="54">
          <cell r="B54">
            <v>3090715</v>
          </cell>
          <cell r="C54" t="str">
            <v xml:space="preserve">APB Alliance Brewery Company Limited </v>
          </cell>
          <cell r="D54" t="str">
            <v>pallet</v>
          </cell>
        </row>
        <row r="55">
          <cell r="B55">
            <v>3090157</v>
          </cell>
          <cell r="C55" t="str">
            <v>Grande Brass. de Nouvelle Caledonie</v>
          </cell>
          <cell r="D55" t="str">
            <v>pallet</v>
          </cell>
        </row>
        <row r="56">
          <cell r="B56">
            <v>3090245</v>
          </cell>
          <cell r="C56" t="str">
            <v>DB Breweries Ltd.</v>
          </cell>
          <cell r="D56" t="str">
            <v>pallet</v>
          </cell>
        </row>
        <row r="57">
          <cell r="B57">
            <v>3096056</v>
          </cell>
          <cell r="C57" t="str">
            <v xml:space="preserve">SP Brewery Ltd </v>
          </cell>
          <cell r="D57" t="str">
            <v>pallet</v>
          </cell>
        </row>
        <row r="58">
          <cell r="B58">
            <v>3090840</v>
          </cell>
          <cell r="C58" t="str">
            <v>Asia Brewery Inc</v>
          </cell>
          <cell r="D58" t="str">
            <v>pallet</v>
          </cell>
        </row>
        <row r="59">
          <cell r="B59">
            <v>3011430</v>
          </cell>
          <cell r="C59" t="str">
            <v>Heineken Asia Pacific Export Pte. Ltd.</v>
          </cell>
          <cell r="D59" t="str">
            <v>pallet</v>
          </cell>
        </row>
        <row r="60">
          <cell r="B60">
            <v>3090161</v>
          </cell>
          <cell r="C60" t="str">
            <v xml:space="preserve">Asia Pacific Breweries (Singapore) Pte Ltd. </v>
          </cell>
          <cell r="D60" t="str">
            <v>pallet</v>
          </cell>
        </row>
        <row r="61">
          <cell r="B61">
            <v>3090266</v>
          </cell>
          <cell r="C61" t="str">
            <v>Heineken Asia Pacific Pte Ltd</v>
          </cell>
          <cell r="D61" t="str">
            <v>pallet</v>
          </cell>
        </row>
        <row r="62">
          <cell r="B62">
            <v>3096031</v>
          </cell>
          <cell r="C62" t="str">
            <v>Solomon Breweries limited</v>
          </cell>
          <cell r="D62" t="str">
            <v>pallet</v>
          </cell>
        </row>
        <row r="63">
          <cell r="B63">
            <v>3090688</v>
          </cell>
          <cell r="C63" t="str">
            <v>Asia Pacific Brewery (Lanka) Ltd.</v>
          </cell>
          <cell r="D63" t="str">
            <v>pallet</v>
          </cell>
        </row>
        <row r="64">
          <cell r="B64">
            <v>3011700</v>
          </cell>
          <cell r="C64" t="str">
            <v>Kim Fa &amp; Co.</v>
          </cell>
          <cell r="D64" t="str">
            <v>pallet</v>
          </cell>
        </row>
        <row r="65">
          <cell r="B65">
            <v>3011157</v>
          </cell>
          <cell r="C65" t="str">
            <v>Heineken Brouwerijen B.V.</v>
          </cell>
          <cell r="D65" t="str">
            <v>pallet</v>
          </cell>
        </row>
        <row r="66">
          <cell r="B66">
            <v>3090252</v>
          </cell>
          <cell r="C66" t="str">
            <v>TAP Trading Co., Ltd.</v>
          </cell>
          <cell r="D66" t="str">
            <v>pallet</v>
          </cell>
        </row>
        <row r="67">
          <cell r="B67">
            <v>3090267</v>
          </cell>
          <cell r="C67" t="str">
            <v xml:space="preserve">Heineken Vietnam Brewery </v>
          </cell>
          <cell r="D67" t="str">
            <v>pallet + (Form E)</v>
          </cell>
        </row>
        <row r="68">
          <cell r="B68">
            <v>3090741</v>
          </cell>
          <cell r="C68" t="str">
            <v>Saigon Trading Group</v>
          </cell>
          <cell r="D68" t="str">
            <v>pallet + (Form E)</v>
          </cell>
        </row>
        <row r="69">
          <cell r="B69">
            <v>3090273</v>
          </cell>
          <cell r="C69" t="str">
            <v>Heineken Hanoi Brewery Co., Ltd</v>
          </cell>
          <cell r="D69" t="str">
            <v>pallet</v>
          </cell>
        </row>
        <row r="70">
          <cell r="B70">
            <v>3014478</v>
          </cell>
          <cell r="C70" t="str">
            <v>International Liquor &amp; Tobacco Trading</v>
          </cell>
          <cell r="D70" t="str">
            <v>pallet</v>
          </cell>
        </row>
        <row r="71">
          <cell r="B71">
            <v>3015079</v>
          </cell>
          <cell r="C71" t="str">
            <v>Burns House Group</v>
          </cell>
          <cell r="D71" t="str">
            <v>pallet</v>
          </cell>
        </row>
        <row r="72">
          <cell r="B72">
            <v>3011229</v>
          </cell>
          <cell r="C72" t="str">
            <v>Brasserie Lorraine S.A.</v>
          </cell>
          <cell r="D72" t="str">
            <v>pallet</v>
          </cell>
        </row>
        <row r="73">
          <cell r="B73">
            <v>3014563</v>
          </cell>
          <cell r="C73" t="str">
            <v>Romar Trading Co. NV</v>
          </cell>
          <cell r="D73" t="str">
            <v>pallet</v>
          </cell>
        </row>
        <row r="74">
          <cell r="B74">
            <v>3010981</v>
          </cell>
          <cell r="C74" t="str">
            <v>Heineken Curacao NV</v>
          </cell>
          <cell r="D74" t="str">
            <v>pallet</v>
          </cell>
        </row>
        <row r="75">
          <cell r="B75">
            <v>3014701</v>
          </cell>
          <cell r="C75" t="str">
            <v>Trans Caribbean Marketing</v>
          </cell>
          <cell r="D75" t="str">
            <v>pallet</v>
          </cell>
        </row>
        <row r="76">
          <cell r="B76">
            <v>3011466</v>
          </cell>
          <cell r="C76" t="str">
            <v>Burrows.Lightbourn Ltd.</v>
          </cell>
          <cell r="D76" t="str">
            <v>pallet</v>
          </cell>
        </row>
        <row r="77">
          <cell r="B77">
            <v>3011444</v>
          </cell>
          <cell r="C77" t="str">
            <v>Messrs. Jacques Scott &amp; Co.Ltd.</v>
          </cell>
          <cell r="D77" t="str">
            <v>pallet</v>
          </cell>
        </row>
        <row r="78">
          <cell r="B78">
            <v>3011443</v>
          </cell>
          <cell r="C78" t="str">
            <v>H.S.M. Sarl</v>
          </cell>
          <cell r="D78" t="str">
            <v>pallet</v>
          </cell>
        </row>
        <row r="79">
          <cell r="B79">
            <v>3011245</v>
          </cell>
          <cell r="C79" t="str">
            <v>Sodec Sodipa</v>
          </cell>
          <cell r="D79" t="str">
            <v>pallet</v>
          </cell>
        </row>
        <row r="80">
          <cell r="B80">
            <v>3015965</v>
          </cell>
          <cell r="C80" t="str">
            <v>Discount Liquors</v>
          </cell>
          <cell r="D80" t="str">
            <v>pallet</v>
          </cell>
        </row>
        <row r="81">
          <cell r="B81">
            <v>3090218</v>
          </cell>
          <cell r="C81" t="str">
            <v>Heineken Ireland Ltd</v>
          </cell>
          <cell r="D81" t="str">
            <v>pallet + no TAS from China</v>
          </cell>
        </row>
        <row r="82">
          <cell r="B82">
            <v>3091076</v>
          </cell>
          <cell r="C82" t="str">
            <v>Heineken Integrated Design Tea</v>
          </cell>
          <cell r="D82" t="str">
            <v xml:space="preserve">In case of samples for Fon Wan Chan, please add EUR 75,00 per pallet in Conditions (HD01) and put Provision 199031 QC in Purchase order number
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t Gedik" refreshedDate="45847.371415277776" createdVersion="8" refreshedVersion="8" minRefreshableVersion="3" recordCount="1993" xr:uid="{65231D36-D88C-4AAF-942D-CB8FB5FB7EF2}">
  <cacheSource type="worksheet">
    <worksheetSource ref="A1:BJ1048576" sheet="Order Details"/>
  </cacheSource>
  <cacheFields count="62">
    <cacheField name="Campaign" numFmtId="0">
      <sharedItems containsBlank="1"/>
    </cacheField>
    <cacheField name="Channel" numFmtId="0">
      <sharedItems containsNonDate="0" containsString="0" containsBlank="1"/>
    </cacheField>
    <cacheField name="Quotation" numFmtId="0">
      <sharedItems containsString="0" containsBlank="1" containsNumber="1" containsInteger="1" minValue="20006077" maxValue="26021060"/>
    </cacheField>
    <cacheField name="Customer" numFmtId="0">
      <sharedItems containsString="0" containsBlank="1" containsNumber="1" containsInteger="1" minValue="3010981" maxValue="3097357"/>
    </cacheField>
    <cacheField name="Name" numFmtId="0">
      <sharedItems containsBlank="1"/>
    </cacheField>
    <cacheField name="Country SAP" numFmtId="0">
      <sharedItems containsBlank="1"/>
    </cacheField>
    <cacheField name="Country" numFmtId="0">
      <sharedItems containsBlank="1"/>
    </cacheField>
    <cacheField name="Region" numFmtId="0">
      <sharedItems containsBlank="1" count="10">
        <s v="ASIA Pacific"/>
        <s v="Europe"/>
        <s v="AMEE"/>
        <s v="AMERICAS"/>
        <m/>
        <e v="#N/A" u="1"/>
        <s v="Western Europe" u="1"/>
        <s v="Netherlands" u="1"/>
        <s v="Central&amp;Eastern Europe" u="1"/>
        <s v="Global" u="1"/>
      </sharedItems>
    </cacheField>
    <cacheField name="CSC" numFmtId="0">
      <sharedItems containsBlank="1"/>
    </cacheField>
    <cacheField name="SO" numFmtId="0">
      <sharedItems containsNonDate="0" containsString="0" containsBlank="1"/>
    </cacheField>
    <cacheField name="PosNr" numFmtId="0">
      <sharedItems containsString="0" containsBlank="1" containsNumber="1" containsInteger="1" minValue="10" maxValue="1300"/>
    </cacheField>
    <cacheField name="Matnr" numFmtId="0">
      <sharedItems containsString="0" containsBlank="1" containsNumber="1" containsInteger="1" minValue="88016807" maxValue="88027558" count="510">
        <n v="88027032"/>
        <n v="88026829"/>
        <n v="88027217"/>
        <n v="88027223"/>
        <n v="88027066"/>
        <n v="88027055"/>
        <n v="88027045"/>
        <n v="88027212"/>
        <n v="88025881"/>
        <n v="88024131"/>
        <n v="88026403"/>
        <n v="88016807"/>
        <n v="88023113"/>
        <n v="88023298"/>
        <n v="88023584"/>
        <n v="88023610"/>
        <n v="88024596"/>
        <n v="88024214"/>
        <n v="88024215"/>
        <n v="88024433"/>
        <n v="88027326"/>
        <n v="88027553"/>
        <n v="88027554"/>
        <n v="88027555"/>
        <n v="88027556"/>
        <n v="88027557"/>
        <n v="88027558"/>
        <n v="88027546"/>
        <n v="88027547"/>
        <n v="88027548"/>
        <n v="88027549"/>
        <n v="88027550"/>
        <n v="88027551"/>
        <n v="88026493"/>
        <n v="88026520"/>
        <n v="88026949"/>
        <n v="88026494"/>
        <n v="88026531"/>
        <n v="88026505"/>
        <n v="88026480"/>
        <n v="88026481"/>
        <n v="88026543"/>
        <n v="88026487"/>
        <n v="88026486"/>
        <n v="88026476"/>
        <n v="88026564"/>
        <n v="88026526"/>
        <n v="88026612"/>
        <n v="88026477"/>
        <n v="88026485"/>
        <n v="88026484"/>
        <n v="88026506"/>
        <n v="88026488"/>
        <n v="88026590"/>
        <n v="88026591"/>
        <n v="88021618"/>
        <n v="88025907"/>
        <n v="88026592"/>
        <n v="88026499"/>
        <n v="88026498"/>
        <n v="88026501"/>
        <n v="88026502"/>
        <n v="88026503"/>
        <n v="88026504"/>
        <n v="88026576"/>
        <n v="88026519"/>
        <n v="88027386"/>
        <n v="88027387"/>
        <n v="88027349"/>
        <n v="88027353"/>
        <n v="88027438"/>
        <n v="88027445"/>
        <n v="88027446"/>
        <n v="88027447"/>
        <n v="88027448"/>
        <n v="88027431"/>
        <n v="88027432"/>
        <n v="88027433"/>
        <n v="88027434"/>
        <n v="88027355"/>
        <n v="88026009"/>
        <n v="88027354"/>
        <n v="88027350"/>
        <n v="88027357"/>
        <n v="88026702"/>
        <n v="88026780"/>
        <n v="88026567"/>
        <n v="88026568"/>
        <n v="88026569"/>
        <n v="88023546"/>
        <n v="88026366"/>
        <n v="88027352"/>
        <n v="88027358"/>
        <n v="88027215"/>
        <n v="88025910"/>
        <n v="88025909"/>
        <n v="88026851"/>
        <n v="88027067"/>
        <n v="88026690"/>
        <n v="88026530"/>
        <n v="88026529"/>
        <n v="88026542"/>
        <n v="88026294"/>
        <n v="88025961"/>
        <n v="88026855"/>
        <n v="88026853"/>
        <n v="88027455"/>
        <n v="88027351"/>
        <n v="88027360"/>
        <n v="88027362"/>
        <n v="88027356"/>
        <n v="88023319"/>
        <n v="88027382"/>
        <n v="88027381"/>
        <n v="88027383"/>
        <n v="88027391"/>
        <n v="88027392"/>
        <n v="88027413"/>
        <n v="88027414"/>
        <n v="88026888"/>
        <n v="88026511"/>
        <n v="88027220"/>
        <n v="88026852"/>
        <n v="88026129"/>
        <n v="88019768"/>
        <n v="88021024"/>
        <n v="88026540"/>
        <n v="88024221"/>
        <n v="88027227"/>
        <n v="88027213"/>
        <n v="88027181"/>
        <n v="88026615"/>
        <n v="88026624"/>
        <n v="88026101"/>
        <n v="88026541"/>
        <n v="88026570"/>
        <n v="88026507"/>
        <n v="88027179"/>
        <n v="88027233"/>
        <n v="88027234"/>
        <n v="88027235"/>
        <n v="88026550"/>
        <n v="88026490"/>
        <n v="88026491"/>
        <n v="88026470"/>
        <n v="88026471"/>
        <n v="88026472"/>
        <n v="88026482"/>
        <n v="88026575"/>
        <n v="88026582"/>
        <n v="88026563"/>
        <n v="88026566"/>
        <n v="88026492"/>
        <n v="88027053"/>
        <n v="88027230"/>
        <n v="88027239"/>
        <n v="88026475"/>
        <n v="88026478"/>
        <n v="88026593"/>
        <n v="88026496"/>
        <n v="88026497"/>
        <n v="88025669"/>
        <n v="88026558"/>
        <n v="88026559"/>
        <n v="88026515"/>
        <n v="88026516"/>
        <n v="88026517"/>
        <n v="88026534"/>
        <n v="88026535"/>
        <n v="88026536"/>
        <n v="88023586"/>
        <n v="88026383"/>
        <n v="88023983"/>
        <n v="88026522"/>
        <n v="88026523"/>
        <n v="88026524"/>
        <n v="88026872"/>
        <n v="88024831"/>
        <n v="88027384"/>
        <n v="88027364"/>
        <n v="88027365"/>
        <n v="88027366"/>
        <n v="88027367"/>
        <n v="88025976"/>
        <n v="88025977"/>
        <n v="88025979"/>
        <n v="88025980"/>
        <n v="88025981"/>
        <n v="88026854"/>
        <n v="88026102"/>
        <n v="88027182"/>
        <n v="88027375"/>
        <n v="88027376"/>
        <n v="88027377"/>
        <n v="88027378"/>
        <n v="88027380"/>
        <n v="88027369"/>
        <n v="88027370"/>
        <n v="88027371"/>
        <n v="88027372"/>
        <n v="88026272"/>
        <n v="88027373"/>
        <n v="88027388"/>
        <n v="88027390"/>
        <n v="88027393"/>
        <n v="88025916"/>
        <n v="88025960"/>
        <n v="88023592"/>
        <n v="88023593"/>
        <n v="88025975"/>
        <n v="88027359"/>
        <n v="88027449"/>
        <n v="88027241"/>
        <n v="88027216"/>
        <n v="88027482"/>
        <n v="88027483"/>
        <n v="88027516"/>
        <n v="88027461"/>
        <n v="88027462"/>
        <n v="88027469"/>
        <n v="88027470"/>
        <n v="88027496"/>
        <n v="88027497"/>
        <n v="88027505"/>
        <n v="88027506"/>
        <n v="88026473"/>
        <n v="88026594"/>
        <n v="88026091"/>
        <n v="88027062"/>
        <n v="88027063"/>
        <n v="88027435"/>
        <n v="88027048"/>
        <n v="88027177"/>
        <n v="88027403"/>
        <n v="88027411"/>
        <n v="88027412"/>
        <n v="88026527"/>
        <n v="88027541"/>
        <n v="88027219"/>
        <n v="88027328"/>
        <n v="88027056"/>
        <n v="88026859"/>
        <n v="88025970"/>
        <n v="88025971"/>
        <n v="88025972"/>
        <n v="88025973"/>
        <n v="88025982"/>
        <n v="88025984"/>
        <n v="88025985"/>
        <n v="88025986"/>
        <n v="88025987"/>
        <n v="88026020"/>
        <n v="88026057"/>
        <n v="88026249"/>
        <n v="88026250"/>
        <n v="88026251"/>
        <n v="88026252"/>
        <n v="88026266"/>
        <n v="88026267"/>
        <n v="88026268"/>
        <n v="88026269"/>
        <n v="88026270"/>
        <n v="88026361"/>
        <n v="88026362"/>
        <n v="88026363"/>
        <n v="88026364"/>
        <n v="88026365"/>
        <n v="88026368"/>
        <n v="88026369"/>
        <n v="88026370"/>
        <n v="88026371"/>
        <n v="88026372"/>
        <n v="88027211"/>
        <n v="88027218"/>
        <n v="88027225"/>
        <n v="88026557"/>
        <n v="88026560"/>
        <n v="88026544"/>
        <n v="88026275"/>
        <n v="88025959"/>
        <n v="88026625"/>
        <n v="88023583"/>
        <n v="88027180"/>
        <n v="88026183"/>
        <n v="88027441"/>
        <n v="88027440"/>
        <n v="88023613"/>
        <n v="88027443"/>
        <n v="88023536"/>
        <n v="88024218"/>
        <n v="88027242"/>
        <n v="88026308"/>
        <n v="88026276"/>
        <n v="88020100"/>
        <n v="88027332"/>
        <n v="88026525"/>
        <n v="88027477"/>
        <n v="88027428"/>
        <n v="88027454"/>
        <n v="88027061"/>
        <n v="88026199"/>
        <n v="88027397"/>
        <n v="88027400"/>
        <n v="88027401"/>
        <n v="88027402"/>
        <n v="88027406"/>
        <n v="88027407"/>
        <n v="88027408"/>
        <n v="88027409"/>
        <n v="88027415"/>
        <n v="88023538"/>
        <n v="88026528"/>
        <n v="88021624"/>
        <n v="88019486"/>
        <n v="88022148"/>
        <n v="88027222"/>
        <n v="88023618"/>
        <n v="88026996"/>
        <n v="88026887"/>
        <n v="88026483"/>
        <n v="88026754"/>
        <n v="88026293"/>
        <n v="88026271"/>
        <n v="88025915"/>
        <n v="88026008"/>
        <n v="88026466"/>
        <n v="88025931"/>
        <n v="88025932"/>
        <n v="88025933"/>
        <n v="88025934"/>
        <n v="88025937"/>
        <n v="88025938"/>
        <n v="88025939"/>
        <n v="88025940"/>
        <n v="88024878"/>
        <n v="88027330"/>
        <n v="88027210"/>
        <n v="88021940"/>
        <n v="88027327"/>
        <n v="88027050"/>
        <n v="88026552"/>
        <n v="88026538"/>
        <n v="88026546"/>
        <n v="88027285"/>
        <n v="88027331"/>
        <n v="88026533"/>
        <n v="88027544"/>
        <n v="88026553"/>
        <n v="88026554"/>
        <n v="88026555"/>
        <n v="88026539"/>
        <n v="88026547"/>
        <n v="88026548"/>
        <n v="88026549"/>
        <n v="88026518"/>
        <n v="88026384"/>
        <n v="88026004"/>
        <n v="88024432"/>
        <n v="88024216"/>
        <n v="88023137"/>
        <n v="88026261"/>
        <n v="88026262"/>
        <n v="88026256"/>
        <n v="88026257"/>
        <n v="88025995"/>
        <n v="88025996"/>
        <n v="88025989"/>
        <n v="88025990"/>
        <n v="88025991"/>
        <n v="88027267"/>
        <n v="88025903"/>
        <n v="88025902"/>
        <n v="88026274"/>
        <n v="88026260"/>
        <n v="88026263"/>
        <n v="88026264"/>
        <n v="88026255"/>
        <n v="88026258"/>
        <n v="88024664"/>
        <n v="88024665"/>
        <n v="88025936"/>
        <n v="88024934"/>
        <n v="88026103"/>
        <n v="88026104"/>
        <n v="88026727"/>
        <n v="88026712"/>
        <n v="88026561"/>
        <n v="88027458"/>
        <n v="88027465"/>
        <n v="88027472"/>
        <n v="88027486"/>
        <n v="88027478"/>
        <n v="88027500"/>
        <n v="88027507"/>
        <n v="88027498"/>
        <n v="88027236"/>
        <m/>
        <n v="88027329" u="1"/>
        <n v="88024806" u="1"/>
        <n v="88024805" u="1"/>
        <n v="88024670" u="1"/>
        <n v="88027107" u="1"/>
        <n v="88027108" u="1"/>
        <n v="88027129" u="1"/>
        <n v="88027132" u="1"/>
        <n v="88027152" u="1"/>
        <n v="88027156" u="1"/>
        <n v="88027159" u="1"/>
        <n v="88027160" u="1"/>
        <n v="88024808" u="1"/>
        <n v="88026324" u="1"/>
        <n v="88026013" u="1"/>
        <n v="88025105" u="1"/>
        <n v="88027111" u="1"/>
        <n v="88027112" u="1"/>
        <n v="88027162" u="1"/>
        <n v="88027163" u="1"/>
        <n v="88027115" u="1"/>
        <n v="88027116" u="1"/>
        <n v="88027117" u="1"/>
        <n v="88027125" u="1"/>
        <n v="88027126" u="1"/>
        <n v="88027127" u="1"/>
        <n v="88024181" u="1"/>
        <n v="88024176" u="1"/>
        <n v="88027102" u="1"/>
        <n v="88026857" u="1"/>
        <n v="88027103" u="1"/>
        <n v="88027110" u="1"/>
        <n v="88027120" u="1"/>
        <n v="88027121" u="1"/>
        <n v="88027122" u="1"/>
        <n v="88027173" u="1"/>
        <n v="88027172" u="1"/>
        <n v="88027243" u="1"/>
        <n v="88027106" u="1"/>
        <n v="88027113" u="1"/>
        <n v="88027164" u="1"/>
        <n v="88027130" u="1"/>
        <n v="88027104" u="1"/>
        <n v="88027274" u="1"/>
        <n v="88027277" u="1"/>
        <n v="88027271" u="1"/>
        <n v="88027272" u="1"/>
        <n v="88027273" u="1"/>
        <n v="88027275" u="1"/>
        <n v="88027276" u="1"/>
        <n v="88027224" u="1"/>
        <n v="88027226" u="1"/>
        <n v="88027118" u="1"/>
        <n v="88022683" u="1"/>
        <n v="88021945" u="1"/>
        <n v="88027229" u="1"/>
        <n v="88022485" u="1"/>
        <n v="88022865" u="1"/>
        <n v="88027157" u="1"/>
        <n v="88022921" u="1"/>
        <n v="88027135" u="1"/>
        <n v="88027136" u="1"/>
        <n v="88027137" u="1"/>
        <n v="88027138" u="1"/>
        <n v="88027149" u="1"/>
        <n v="88027150" u="1"/>
        <n v="88027151" u="1"/>
        <n v="88025900" u="1"/>
        <n v="88025882" u="1"/>
        <n v="88023791" u="1"/>
        <n v="88023792" u="1"/>
        <n v="88026728" u="1"/>
        <n v="88026583" u="1"/>
        <n v="88026579" u="1"/>
        <n v="88026584" u="1"/>
        <n v="88026059" u="1"/>
        <n v="88026066" u="1"/>
        <n v="88024538" u="1"/>
        <n v="88026785" u="1"/>
        <n v="88026597" u="1"/>
        <n v="88026730" u="1"/>
        <n v="88026600" u="1"/>
        <n v="88026598" u="1"/>
        <n v="88026876" u="1"/>
        <n v="88023796" u="1"/>
        <n v="88026850" u="1"/>
        <n v="88026578" u="1"/>
        <n v="88026310" u="1"/>
        <n v="88026595" u="1"/>
        <n v="88025562" u="1"/>
        <n v="88025590" u="1"/>
        <n v="88025580" u="1"/>
        <n v="88025579" u="1"/>
        <n v="88026042" u="1"/>
        <n v="88026626" u="1"/>
        <n v="88023795" u="1"/>
        <n v="88025612" u="1"/>
        <n v="88023119" u="1"/>
        <n v="88026065" u="1"/>
        <n v="88023000" u="1"/>
        <n v="88023122" u="1"/>
        <n v="88026759" u="1"/>
        <n v="88026063" u="1"/>
        <n v="88025957" u="1"/>
        <n v="88024528" u="1"/>
        <n v="88024260" u="1"/>
        <n v="88026577" u="1"/>
        <n v="88026012" u="1"/>
        <n v="88026722" u="1"/>
        <n v="88026729" u="1"/>
        <n v="88026869" u="1"/>
        <n v="88026870" u="1"/>
        <n v="88026596" u="1"/>
      </sharedItems>
    </cacheField>
    <cacheField name="Description" numFmtId="0">
      <sharedItems containsBlank="1" count="512">
        <s v="HE Brand bucket hat"/>
        <s v="HE Brand LED countertop sign"/>
        <s v="HE Brand metal cup in gift box"/>
        <s v="HE Brand dice game"/>
        <s v="HE Brand cooler box with wheels"/>
        <s v="HE Brand pop up cooler bag"/>
        <s v="HE Glorifier blocks"/>
        <s v="HE Single bottle filament (120V)"/>
        <s v="HE Portfolio Mirrored sign"/>
        <s v="HE illuminated bottle sign"/>
        <s v="HE Snuggle hoodie"/>
        <s v="HE cut-out indoor sign (hor/ver)"/>
        <s v="HE OC beanie"/>
        <s v="HE OC Clock"/>
        <s v="HE Star Quality pin"/>
        <s v="HE SQ sign - 3 min interval animation"/>
        <s v="HE Green Zone illuminated bottle opener"/>
        <s v="HE Green Zone waiter tray"/>
        <s v="HE Green Zone countertop ice bucket"/>
        <s v="HE Green Zone LED coaster"/>
        <s v="HE Tree decoration Original"/>
        <s v="HE Worker Shirt Woman XS"/>
        <s v="HE Worker Shirt Woman S"/>
        <s v="HE Worker Shirt Woman M"/>
        <s v="HE Worker Shirt Woman L"/>
        <s v="HE Worker Shirt Woman XL"/>
        <s v="HE Worker Shirt Woman XXL"/>
        <s v="HE Worker Shirt Men XS"/>
        <s v="HE Worker Shirt Men S"/>
        <s v="HE Worker Shirt Men M"/>
        <s v="HE Worker Shirt Men L"/>
        <s v="HE Worker Shirt Men XL"/>
        <s v="HE Worker Shirt Men XXL"/>
        <s v="HE UCL Ice bucket"/>
        <s v="HE UCL Bowhead flag"/>
        <s v="HE UCL Glass 25cl man in giftbox"/>
        <s v="HE UCL Keyring opener"/>
        <s v="HE UCL Shoe bag"/>
        <s v="HE UCL Soccer ball with pump"/>
        <s v="HE UCL T-shirt man M"/>
        <s v="HE UCL T-shirt man L"/>
        <s v="HE UCL Lanyard"/>
        <s v="HE UCL Drawstring bag"/>
        <s v="HE UCL Cap"/>
        <s v="HE UCL T-shirt lady S"/>
        <s v="HE UCL coaster"/>
        <s v="HE UCL Only Men Bowhead flag"/>
        <s v="HE UCL Glass 25cl man recycled"/>
        <s v="HE UCL T-shirt lady M"/>
        <s v="HE UCL Bottle opener"/>
        <s v="HE UCL Backpack"/>
        <s v="HE UCL Sports bag"/>
        <s v="HE UCL Fanny pack"/>
        <s v="HE UCL rain jacket S"/>
        <s v="HE UCL rain jacket M"/>
        <s v="HE Iconic outdoor sign 50 cm LED DS"/>
        <s v="HE Brand Coaster holder large"/>
        <s v="HE UCL rain jacket L"/>
        <s v="HE UCL Polo lady L"/>
        <s v="HE UCL Polo lady M"/>
        <s v="HE UCL Polo man M"/>
        <s v="HE UCL Polo man L"/>
        <s v="HE UCL Polo man XL"/>
        <s v="HE UCL Polo man XXL"/>
        <s v="HE UCL Sports towel"/>
        <s v="HE UCL Water bottle"/>
        <s v="HE F1 Racing jacket lady S"/>
        <s v="HE F1 Racing jacket lady M"/>
        <s v="HE F1 Backpack"/>
        <s v="HE F1 Cap 0.0"/>
        <s v="HE F1 umbrella"/>
        <s v="HE F1 half-zip jumper unisex S"/>
        <s v="HE F1 half-zip jumper unisex M"/>
        <s v="HE F1 half-zip jumper unisex L"/>
        <s v="HE F1 half-zip jumper unisex XL"/>
        <s v="HE F1 rain jacket unisex S"/>
        <s v="HE F1 rain jacket unisex M"/>
        <s v="HE F1 rain jacket unisex L"/>
        <s v="HE F1 rain jacket unisex XL"/>
        <s v="HE F1 Lanyard"/>
        <s v="HE Brand Glass 25 cl in giftbox"/>
        <s v="HE F1 Cap"/>
        <s v="HE F1 Bottle opener 0.0"/>
        <s v="HE F1 Water bottle 0.0"/>
        <s v="HE Brand cheering sign"/>
        <s v="HE F1 LED Neon sign"/>
        <s v="HE UCL Sports shirt M"/>
        <s v="HE UCL Sports shirt L"/>
        <s v="HE UCL Sports shirt XL"/>
        <s v="HE OC terrace blanket"/>
        <s v="HE Brand Boots 43-44"/>
        <s v="HE F1 Cabin bag"/>
        <s v="HE F1 Water bottle"/>
        <s v="HE Bottle filament lightstring (230V)"/>
        <s v="HE 0.0 Skimmer holder"/>
        <s v="HE 0.0 skimmer"/>
        <s v="HE Brand metallic ice bucket 6 bottles"/>
        <s v="HE Brand slim dripmat green"/>
        <s v="HE Brand Glass 30cl"/>
        <s v="HE UCL 0.0 Cap"/>
        <s v="HE UCL 0.0 Drawstring bag"/>
        <s v="HE UCL 0.0 Water bottle"/>
        <s v="HE 0.0 dripmat"/>
        <s v="HE Brand Skimmer with opener"/>
        <s v="HE Brand metallic waiter tray oval"/>
        <s v="HE Brand metallic menu holder"/>
        <s v="HE Worker Skirt Woman M"/>
        <s v="HE F1 Bottle opener"/>
        <s v="HE F1 drawstring/tote bag"/>
        <s v="HE F1 ice bucket"/>
        <s v="HE F1 Metal cup in giftbox"/>
        <s v="HE OC crate cushion"/>
        <s v="HE F1 Polo shirt man L"/>
        <s v="HE F1 Polo shirt man M"/>
        <s v="HE F1 Polo shirt man XL"/>
        <s v="HE F1 Racing jacket man L"/>
        <s v="HE F1 Racing jacket man XL"/>
        <s v="HE F1 T-shirt man L"/>
        <s v="HE F1 T-shirt man XL"/>
        <s v="DSP Ice bucket 6 bottles"/>
        <s v="DSP Inflatable bottle 5m"/>
        <s v="DSP Bottle opener"/>
        <s v="HE Brand metallic skimmer holder"/>
        <s v="HE Sound Device Aaahhh"/>
        <s v="HE polycup 50cl"/>
        <s v="HE opener with carabiner"/>
        <s v="HE UCL Only Men Polo man XL"/>
        <s v="HE coaster 90mm"/>
        <s v="HE Brand can speaker"/>
        <s v="HE Single bottle filament (230V)"/>
        <s v="DSP Festival cup 35cl"/>
        <s v="HE UCL glass 25cl women in giftbox (R)"/>
        <s v="HE UCL 0.0 soccer table"/>
        <s v="HE Brand infinity fridge (L-door)"/>
        <s v="HE UCL Only Men Polo man XXL"/>
        <s v="HE UCL Sports shirt XXL"/>
        <s v="HE UCL Umbrella"/>
        <s v="DSP Dripmat"/>
        <s v="DSP Promoter shirt unisex S"/>
        <s v="DSP Promoter shirt unisex M"/>
        <s v="DSP Promoter shirt unisex L"/>
        <s v="HE UCL 0.0 Soccer ball with pump"/>
        <s v="HE UCL Hoodie lady S"/>
        <s v="HE UCL Hoodie lady M"/>
        <s v="HE UCL Hoodie man M"/>
        <s v="HE UCL Hoodie man L"/>
        <s v="HE UCL Hoodie man XL"/>
        <s v="HE UCL T-shirt man XL"/>
        <s v="HE UCL 0.0 Sports towel"/>
        <s v="HE UCL Women's X Men's LED Sign"/>
        <s v="HE UCL Dripmat"/>
        <s v="HE UCL Sports shirt S"/>
        <s v="HE UCL Hoodie lady L"/>
        <s v="DSP bottle LED Neon sign"/>
        <s v="DSP Fake Fridge"/>
        <s v="DSP Bottle filament lightstring (230V)"/>
        <s v="HE UCL T-shirt lady XS"/>
        <s v="HE UCL T-shirt lady L"/>
        <s v="HE UCL rain jacket XL"/>
        <s v="HE UCL Polo lady XS"/>
        <s v="HE UCL Polo lady S"/>
        <s v="HE F1 keychain trophy"/>
        <s v="HE 0.0 UCL Sports shirt M"/>
        <s v="HE 0.0 UCL Sports shirt L"/>
        <s v="HE UCL 0.0 Polo man M"/>
        <s v="HE UCL 0.0 Polo man L"/>
        <s v="HE UCL 0.0 Polo man XL"/>
        <s v="HE UCL 0.0 Polo lady S"/>
        <s v="HE UCL 0.0 Polo lady M"/>
        <s v="HE UCL 0.0 Polo lady L"/>
        <s v="HE Star Quality dripmat 5 steps"/>
        <s v="HE Portfolio Coaster holder"/>
        <s v="HE UCL trophy LED neon sign"/>
        <s v="HE UCL Only Men T-shirt man M"/>
        <s v="HE UCL Only Men T-shirt man L"/>
        <s v="HE UCL Only Men T-shirt man XL"/>
        <s v="HE Silver Beach towel (APAC)"/>
        <s v="HE Silver coolbox (APAC)"/>
        <s v="HE F1 Polo shirt man XXL"/>
        <s v="HE F1 Polo shirt 0.0 lady XS"/>
        <s v="HE F1 Polo shirt 0.0 lady S"/>
        <s v="HE F1 Polo shirt 0.0 lady M"/>
        <s v="HE F1 Polo shirt 0.0 lady L"/>
        <s v="HE Brand polo lady M"/>
        <s v="HE Brand polo lady L"/>
        <s v="HE Brand Polo man M"/>
        <s v="HE Brand Polo man L"/>
        <s v="HE Brand Polo man XL"/>
        <s v="HE Brand metallic coaster holder small"/>
        <s v="HE Brand infinity fridge (R-door)"/>
        <s v="DSP Festival cup 50cl"/>
        <s v="HE F1 Polo shirt lady XS"/>
        <s v="HE F1 Polo shirt lady S"/>
        <s v="HE F1 Polo shirt lady M"/>
        <s v="HE F1 Polo shirt lady L"/>
        <s v="HE F1 Polo shirt man S"/>
        <s v="HE F1 Polo shirt 0.0 man S"/>
        <s v="HE F1 Polo shirt 0.0 man M"/>
        <s v="HE F1 Polo shirt 0.0 man L"/>
        <s v="HE F1 Polo shirt 0.0 man XL"/>
        <s v="HE 0.0 Ice bucket 12 bottles"/>
        <s v="HE F1 Polo shirt 0.0 man XXL"/>
        <s v="HE F1 Racing jacket lady L"/>
        <s v="HE F1 Racing jacket man M"/>
        <s v="HE F1 Racing jacket man XXL"/>
        <s v="HE 0.0 Bottle opener"/>
        <s v="HE Brand Skimmer on-trade"/>
        <s v="HE Star Quality waiter tray"/>
        <s v="HE Star Quality Skimmer holder"/>
        <s v="HE Brand polo lady S"/>
        <s v="HE 0.0 F1 ice bucket"/>
        <s v="HE F1 half-zip jumper unisex XXL"/>
        <s v="HE Brand paper bag"/>
        <s v="HE Brand deco roll"/>
        <s v="HE Worker Dress Woman S"/>
        <s v="HE Worker Dress Woman M"/>
        <s v="HE Pocket Bag"/>
        <s v="HE Worker Pants Woman S"/>
        <s v="HE Worker Pants Woman M"/>
        <s v="HE Worker Pants Men M"/>
        <s v="HE Worker Pants Men L"/>
        <s v="HE Waistcoat Heineken Woman S"/>
        <s v="HE Waistcoat Heineken Woman M"/>
        <s v="HE 0.0 Waistcoat Woman L"/>
        <s v="HE 0.0 Waistcoat Woman XL"/>
        <s v="HE UCL Hoodie man XXL"/>
        <s v="HE UCL rain jacket XXL"/>
        <s v="HE 0.0 Beach towel"/>
        <s v="HE 0.0 cooler backpack"/>
        <s v="HE 0.0 laptop sleeve"/>
        <s v="HE F1 rain jacket unisex XXL"/>
        <s v="HE Brand Alu wallsign (PMQ)"/>
        <s v="DSP coaster"/>
        <s v="HE F1 T-shirt lady L"/>
        <s v="HE F1 T-shirt man S"/>
        <s v="HE F1 T-shirt man M"/>
        <s v="HE UCL 0.0 Lanyard"/>
        <s v="HE Original F1 Star Glass 25cl 6 pack"/>
        <s v="HE Brand foldable shopping bag"/>
        <s v="HE Tree decoration StarMark glass"/>
        <s v="HE Brand playing cards"/>
        <s v="HE Brand can cooler sleeve"/>
        <s v="HE 0.0 Polo lady XS"/>
        <s v="HE 0.0 Polo lady S"/>
        <s v="HE 0.0 Polo lady M"/>
        <s v="HE 0.0 Polo lady L"/>
        <s v="HE Brand Polo man XXL"/>
        <s v="HE 0.0 Polo man M"/>
        <s v="HE 0.0 Polo man L"/>
        <s v="HE 0.0 Polo man XL"/>
        <s v="HE 0.0 Polo man XXL"/>
        <s v="HE Brand Pourfection Kit"/>
        <s v="HE 0.0 Lanyard"/>
        <s v="HE Brand T-shirt loose fit lady XS"/>
        <s v="HE Brand T-shirt loose fit lady S"/>
        <s v="HE Brand T-shirt loose fit lady M"/>
        <s v="HE Brand T-shirt loose fit lady L"/>
        <s v="HE Brand T-shirt loose fit man S"/>
        <s v="HE Brand T-shirt loose fit man M"/>
        <s v="HE Brand T-shirt loose fit man L"/>
        <s v="HE Brand T-shirt loose fit man XL"/>
        <s v="HE Brand T-shirt loose fit man XXL"/>
        <s v="HE Brand Boots 37"/>
        <s v="HE Brand Boots 38"/>
        <s v="HE Brand Boots 39"/>
        <s v="HE Brand Boots 40"/>
        <s v="HE Brand Boots 41-42"/>
        <s v="HE 0.0 T-shirt S"/>
        <s v="HE 0.0 T-shirt M"/>
        <s v="HE 0.0 T-shirt L"/>
        <s v="HE 0.0 T-shirt XL"/>
        <s v="HE 0.0 T-shirt XXL"/>
        <s v="HE Brand fanny pack"/>
        <s v="HE Brand flag small"/>
        <s v="HE 0.0 Water bottle"/>
        <s v="HE 0.0 UCL Sports shirt S"/>
        <s v="HE 0.0 UCL Sports shirt XL"/>
        <s v="HE UCL 0.0 Sports bag"/>
        <s v="HE 0.0 Menu holder"/>
        <s v="HE 0.0 Apron short"/>
        <s v="HE Brand scarf"/>
        <s v="HE Star Quality coaster 90mm"/>
        <s v="DSP Festival cup 25cl"/>
        <s v="DSP Inflatable bottle 1.5m"/>
        <s v="HE Outdoor banner 570x100cm"/>
        <s v="HE Outdoor banner 300x60cm"/>
        <s v="HE Star Quality certified wall sign"/>
        <s v="HE F1 reusable cup 50cl"/>
        <s v="HE coaster holder green"/>
        <s v="HE Green Zone ice bucket"/>
        <s v="HE 0.0 Beach chair"/>
        <s v="HE Silver Coaster"/>
        <s v="HE Portfolio coaster"/>
        <s v="DSP disco bottle"/>
        <s v="HE Tree decoration 0.0"/>
        <s v="HE UCL Only Men T-shirt man XXL"/>
        <s v="HE WorkerJacket All genders L"/>
        <s v="HE BF T shirt white L"/>
        <s v="HE Worker Skirt Woman S"/>
        <s v="HE 0.0 pop up cooler bag (small)"/>
        <s v="HE Brand Glass 30cl recycled"/>
        <s v="HE F1 T-shirt lady 0.0 M"/>
        <s v="HE F1 T-shirt lady XS"/>
        <s v="HE F1 T-shirt lady S"/>
        <s v="HE F1 T-shirt lady M"/>
        <s v="HE F1 T-shirt man 0.0 M"/>
        <s v="HE F1 T-shirt man 0.0 L"/>
        <s v="HE F1 T-shirt man 0.0 XL"/>
        <s v="HE F1 T-shirt man 0.0 XXL"/>
        <s v="HE F1 T-shirt man XXL"/>
        <s v="HE skimmer holder green"/>
        <s v="HE UCL 0.0 Bottle opener"/>
        <s v="HE Festive glass Star 3-pack"/>
        <s v="HE bottle glorifier (3 bottles)"/>
        <s v="HE LED neon cheering sign alibi"/>
        <s v="HE Brand vertical flag"/>
        <s v="HE Star Quality wall sign 5 steps"/>
        <s v="HE frame 70x230cm (bowhead flag)"/>
        <s v="DSP LED neon sign"/>
        <s v="HE UCL T-shirt man XXL"/>
        <s v="HE Silver waiter tray debossed"/>
        <s v="HE Silver dripmat"/>
        <s v="HE Silver Ice bucket 12 bottles"/>
        <s v="HE Silver Bottle opener"/>
        <s v="HE Silver LED sign"/>
        <s v="HE Silver Bowhead flag"/>
        <s v="HE Silver T-shirt lady XS"/>
        <s v="HE Silver T-shirt lady S"/>
        <s v="HE Silver T-shirt lady M"/>
        <s v="HE Silver T-shirt lady L"/>
        <s v="HE Silver T-shirt staff man M"/>
        <s v="HE Silver T-shirt staff man L"/>
        <s v="HE Silver T-shirt staff man XL"/>
        <s v="HE Silver T-shirt staff man XXL"/>
        <s v="HE Silver Water bottle"/>
        <s v="HE Silver Wall sign"/>
        <s v="HE Brand metal cup in giftbox (PMQ)"/>
        <s v="HE silicone coaster"/>
        <s v="HE Brand Wall sign"/>
        <s v="HE 0.0 can cooler sleeve"/>
        <s v="HE UCL Only Men T-shirt lady XS"/>
        <s v="HE UCL Only Men Polo man M"/>
        <s v="HE UCL Only Men Polo lady XS"/>
        <s v="HE Festive 25cl Glass"/>
        <s v="HE 0.0 Wall sign"/>
        <s v="HE UCL 0.0 Polo lady XS"/>
        <s v="HE 0.0 F1 Star Glass 25cl giftbox"/>
        <s v="HE UCL Only Men T-shirt lady S"/>
        <s v="HE UCL Only Men T-shirt lady M"/>
        <s v="HE UCL Only Men T-shirt lady L"/>
        <s v="HE UCL Only Men Polo man L"/>
        <s v="HE UCL Only Men Polo lady S"/>
        <s v="HE UCL Only Men Polo lady M"/>
        <s v="HE UCL Only Men Polo lady L"/>
        <s v="HE UCL 0.0 Polo man XXL"/>
        <s v="HE Portfolio Waiter tray"/>
        <s v="HE portfolio LED neon sign"/>
        <s v="HE Green Zone menu holder"/>
        <s v="HE Green Zone drip mat"/>
        <s v="HE Star Quality glass 25cl embossed"/>
        <s v="HE Silver Blouse man M"/>
        <s v="HE Silver Blouse man L"/>
        <s v="HE Silver Blouse lady S"/>
        <s v="HE Silver Blouse lady M"/>
        <s v="HE Silver Polo lady M"/>
        <s v="HE Silver Polo lady L"/>
        <s v="HE Silver Polo man M"/>
        <s v="HE Silver Polo man L"/>
        <s v="HE Silver Polo man XL"/>
        <s v="HE Silver Fanny pack"/>
        <s v="HE Silver Coaster holder large"/>
        <s v="HE Silver Coaster holder small"/>
        <s v="HE Silver Menu holder"/>
        <s v="HE Silver Blouse man S"/>
        <s v="HE Silver Blouse man XL"/>
        <s v="HE Silver Blouse man XXL"/>
        <s v="HE Silver Blouse lady XS"/>
        <s v="HE Silver Blouse lady L"/>
        <s v="HE Silver reusable cup 25cl"/>
        <s v="HE Silver reusable cup 50cl"/>
        <s v="HE Silver T-shirt staff man S"/>
        <s v="HE Silver Coolbag backpack"/>
        <s v="HE Silver infinity fridge (L-door)"/>
        <s v="HE Silver infinity fridge (R-door)"/>
        <s v="HE Silver Parasol 3m"/>
        <s v="HE Brand glass 12cl APAC"/>
        <s v="HE 0.0 UCL Sports shirt XXL"/>
        <s v="HE Worker Skirt Woman XXL"/>
        <s v="HE Worker Pants Woman XXL"/>
        <s v="HE Worker Pants Men XXL"/>
        <s v="HE Worker Dress Woman XXL"/>
        <s v="HE WorkerJacket All genders XL"/>
        <s v="HE Waistcoat Heineken Woman XXL"/>
        <s v="HE 0.0 Waistcoat Woman XXL"/>
        <s v="HE Waistcoat Heineken Woman L"/>
        <s v="DSP Promoter shirt unisex XL"/>
        <m/>
        <s v="HE Fanny pack" u="1"/>
        <s v="DSP Animated Fake Fridge" u="1"/>
        <s v="BM glass 25cl" u="1"/>
        <s v="BM glass 50cl" u="1"/>
        <s v="BM square coaster 93mm" u="1"/>
        <s v="BM Ice bucket 6 bottles" u="1"/>
        <s v="BM Bottle opener" u="1"/>
        <s v="BM Menu holder wood" u="1"/>
        <s v="BM Skimmer holder" u="1"/>
        <s v="BM Short apron" u="1"/>
        <s v="BM Keyring opener" u="1"/>
        <s v="BM Skimmer" u="1"/>
        <s v="BM Dripmat" u="1"/>
        <s v="BM glass 40cl" u="1"/>
        <s v="BM Tray" u="1"/>
        <s v="LAG glass 25-30cl" u="1"/>
        <s v="LAG coaster" u="1"/>
        <s v="BM Polo man L" u="1"/>
        <s v="BM Polo man XL" u="1"/>
        <s v="BM Polo lady S" u="1"/>
        <s v="BM Polo lady M" u="1"/>
        <s v="BM Gilet lady S" u="1"/>
        <s v="BM Gilet lady M" u="1"/>
        <s v="BM Gilet lady L" u="1"/>
        <s v="BM Gilet man M" u="1"/>
        <s v="BM Gilet man L" u="1"/>
        <s v="BM Gilet man XL" u="1"/>
        <s v="SOL ice bucket round" u="1"/>
        <s v="SOL ice bucket square" u="1"/>
        <s v="BM Long apron" u="1"/>
        <s v="BM Antipasti board" u="1"/>
        <s v="BM Table runner" u="1"/>
        <s v="BM Polo man M" u="1"/>
        <s v="BM Dress shirt white man M" u="1"/>
        <s v="BM Dress shirt white man L" u="1"/>
        <s v="BM Dress shirt white man XL" u="1"/>
        <s v="BM Small lamp" u="1"/>
        <s v="BM Small cooler box" u="1"/>
        <s v="BM Oil &amp; Vinegar set" u="1"/>
        <s v="BM Dinner plate in giftbox" u="1"/>
        <s v="BM Polo man XXL" u="1"/>
        <s v="BM Polo lady L" u="1"/>
        <s v="BM Pizza cutter in giftbox" u="1"/>
        <s v="BM Umbrella" u="1"/>
        <s v="BM Festive sweater man XXL" u="1"/>
        <s v="BM Festive sweater lady L" u="1"/>
        <s v="BM Festive sweater man M" u="1"/>
        <s v="BM Festive sweater man L" u="1"/>
        <s v="BM Festive sweater man XL" u="1"/>
        <s v="BM Festive sweater lady S" u="1"/>
        <s v="BM Festive sweater lady M" u="1"/>
        <s v="DSP Menu holder" u="1"/>
        <s v="BM Flat cap" u="1"/>
        <s v="BM Table cloth" u="1"/>
        <s v="SOL bar runner" u="1"/>
        <s v="SOL menu chalkboard" u="1"/>
        <s v="DSP Beach chair" u="1"/>
        <s v="SOL coaster square" u="1"/>
        <s v="SOL keychain opener" u="1"/>
        <s v="BM Water bottle" u="1"/>
        <s v="AF coaster holder" u="1"/>
        <s v="BM T-shirt man M" u="1"/>
        <s v="BM T-shirt man L" u="1"/>
        <s v="BM T-shirt man XL" u="1"/>
        <s v="BM T-shirt man XXL" u="1"/>
        <s v="BM T-shirt lady S" u="1"/>
        <s v="BM T-shirt lady M" u="1"/>
        <s v="BM T-shirt lady L" u="1"/>
        <s v="HE Silver Skimmer holder" u="1"/>
        <s v="HE Silver skimmer" u="1"/>
        <s v="HE Sports pillow covers set of 11, 50x50" u="1"/>
        <s v="HE Sports cap" u="1"/>
        <s v="HE Brand metal cup" u="1"/>
        <s v="HE 0.0 Parasol 3m" u="1"/>
        <s v="HE 0.0 mini fridge (L-door)" u="1"/>
        <s v="HE Silver dripmat (APAC)" u="1"/>
        <s v="HE Silver neon sign (APAC)" u="1"/>
        <s v="HE Silver Lanyard" u="1"/>
        <s v="HE Silver Drawstring bag" u="1"/>
        <s v="HE Silver silicon coaster" u="1"/>
        <s v="HE Silver Alu Cup (APAC)" u="1"/>
        <s v="HE Silver ice bucket 12 bottles (APAC)" u="1"/>
        <s v="HE Silver menu holder APAC" u="1"/>
        <s v="HE Silver Skimmer (APAC)" u="1"/>
        <s v="HE Silver skimmer holder (APAC)" u="1"/>
        <s v="HE Silver waiter tray debossed (APAC)" u="1"/>
        <s v="HE Sports waterbottles bag" u="1"/>
        <s v="HE Brand metallic countertop" u="1"/>
        <s v="HE Silver bottle opener (APAC)" u="1"/>
        <s v="HE Silver Coaster (APAC)" u="1"/>
        <s v="HE Silver coaster holder small (APAC)" u="1"/>
        <s v="HE Music fanny pack" u="1"/>
        <s v="HE Music patches" u="1"/>
        <s v="HE Music t-shirt man (org. cotton) L" u="1"/>
        <s v="HE Music t-shirt man (org. cotton) M" u="1"/>
        <s v="HE silver recycled glass 35cl" u="1"/>
        <s v="HE 0.0 Scarf" u="1"/>
        <s v="HE Sports whistle" u="1"/>
        <s v="HE Music airpods sleeve 1st &amp; 2nd Gen" u="1"/>
        <s v="HE OC hammock ice bucket" u="1"/>
        <s v="HE Business Range Phone Cover iPhone 14" u="1"/>
        <s v="HE OC BBQ gloves" u="1"/>
        <s v="HE OC net cool bag" u="1"/>
        <s v="HE Portfolio dripmat" u="1"/>
        <s v="HE Silver Keyring bottle opener" u="1"/>
        <s v="HE Silver Cap" u="1"/>
        <s v="HE Silver beach chair (blue)" u="1"/>
        <s v="HE Silver bottle/can glorifier - plug C" u="1"/>
        <s v="HE Silver lanyard (APAC)" u="1"/>
        <s v="HE Brand Metal coaster" u="1"/>
        <s v="HE Silver Star glass 25cl (APAC)" u="1"/>
        <s v="HE Silver waiter tray (APAC)" u="1"/>
        <s v="HE Silver water bottle (APAC)" u="1"/>
        <s v="HE Silver apron (APAC)" u="1"/>
        <s v="HE Silver ice bucket 6 bottles (APAC)" u="1"/>
      </sharedItems>
    </cacheField>
    <cacheField name="Quantity" numFmtId="0">
      <sharedItems containsString="0" containsBlank="1" containsNumber="1" containsInteger="1" minValue="1" maxValue="13000"/>
    </cacheField>
    <cacheField name="Original quantity" numFmtId="0">
      <sharedItems containsNonDate="0" containsString="0" containsBlank="1"/>
    </cacheField>
    <cacheField name="Country of origin" numFmtId="0">
      <sharedItems containsBlank="1" count="14">
        <s v="China"/>
        <s v="Tunisia"/>
        <s v="Turkey"/>
        <s v="Bangladesh"/>
        <s v="Germany"/>
        <s v="France"/>
        <s v="Vietnam"/>
        <s v="Poland"/>
        <s v="Netherlands"/>
        <s v="Italy"/>
        <s v="Czech Republic"/>
        <s v="Bulgaria"/>
        <s v="Belgium"/>
        <m/>
      </sharedItems>
    </cacheField>
    <cacheField name="Material Group" numFmtId="0">
      <sharedItems containsBlank="1"/>
    </cacheField>
    <cacheField name="MOQ" numFmtId="0">
      <sharedItems containsString="0" containsBlank="1" containsNumber="1" minValue="2" maxValue="50000" count="52">
        <n v="100"/>
        <n v="500"/>
        <n v="208"/>
        <n v="625"/>
        <n v="250"/>
        <n v="200"/>
        <n v="40"/>
        <n v="42"/>
        <n v="63"/>
        <n v="5"/>
        <n v="167"/>
        <n v="6700"/>
        <n v="50"/>
        <n v="26800"/>
        <n v="125"/>
        <n v="1000"/>
        <n v="50000"/>
        <n v="3334"/>
        <n v="300"/>
        <n v="333"/>
        <n v="84"/>
        <n v="209"/>
        <n v="10"/>
        <n v="21"/>
        <n v="25"/>
        <n v="3"/>
        <n v="239"/>
        <n v="4"/>
        <n v="23285"/>
        <n v="417"/>
        <n v="2"/>
        <n v="168"/>
        <n v="24170"/>
        <n v="7020"/>
        <n v="20"/>
        <n v="334"/>
        <n v="2500"/>
        <n v="5821.25"/>
        <n v="20000"/>
        <n v="4167"/>
        <m/>
        <n v="17000" u="1"/>
        <n v="8333" u="1"/>
        <n v="150" u="1"/>
        <n v="21667" u="1"/>
        <n v="83" u="1"/>
        <n v="685" u="1"/>
        <n v="400" u="1"/>
        <n v="91" u="1"/>
        <n v="25000" u="1"/>
        <n v="2084" u="1"/>
        <n v="16667" u="1"/>
      </sharedItems>
    </cacheField>
    <cacheField name="Supplier" numFmtId="0">
      <sharedItems containsBlank="1"/>
    </cacheField>
    <cacheField name="Status" numFmtId="0">
      <sharedItems containsBlank="1" containsMixedTypes="1" containsNumber="1" containsInteger="1" minValue="1" maxValue="3" count="5">
        <n v="3"/>
        <n v="1"/>
        <s v="From stock"/>
        <m/>
        <n v="2" u="1"/>
      </sharedItems>
    </cacheField>
    <cacheField name="Salesprice 1st price break" numFmtId="0">
      <sharedItems containsString="0" containsBlank="1" containsNumber="1" minValue="0" maxValue="1862.38"/>
    </cacheField>
    <cacheField name="Spend 1st price break" numFmtId="0">
      <sharedItems containsString="0" containsBlank="1" containsNumber="1" minValue="0" maxValue="194700.00000000003"/>
    </cacheField>
    <cacheField name="Sales price actual price break" numFmtId="0">
      <sharedItems containsString="0" containsBlank="1" containsNumber="1" minValue="0" maxValue="1862.38"/>
    </cacheField>
    <cacheField name="Spend actual price break" numFmtId="0">
      <sharedItems containsString="0" containsBlank="1" containsNumber="1" minValue="0" maxValue="180900"/>
    </cacheField>
    <cacheField name="High volume sales price" numFmtId="0">
      <sharedItems containsString="0" containsBlank="1" containsNumber="1" containsInteger="1" minValue="0" maxValue="0"/>
    </cacheField>
    <cacheField name="Spend (incl. high volume pricing)" numFmtId="0">
      <sharedItems containsString="0" containsBlank="1" containsNumber="1" containsInteger="1" minValue="0" maxValue="0"/>
    </cacheField>
    <cacheField name="Actual Spend" numFmtId="0">
      <sharedItems containsString="0" containsBlank="1" containsNumber="1" minValue="0" maxValue="180900"/>
    </cacheField>
    <cacheField name="VVP" numFmtId="0">
      <sharedItems containsString="0" containsBlank="1" containsNumber="1" minValue="0" maxValue="1638.89"/>
    </cacheField>
    <cacheField name="High Volume VVP" numFmtId="0">
      <sharedItems containsString="0" containsBlank="1" containsNumber="1" containsInteger="1" minValue="0" maxValue="0"/>
    </cacheField>
    <cacheField name="Final VVP" numFmtId="0">
      <sharedItems containsString="0" containsBlank="1" containsNumber="1" minValue="0" maxValue="1638.89"/>
    </cacheField>
    <cacheField name="L in cm" numFmtId="0">
      <sharedItems containsString="0" containsBlank="1" containsNumber="1" minValue="6" maxValue="285"/>
    </cacheField>
    <cacheField name="W in cm" numFmtId="0">
      <sharedItems containsString="0" containsBlank="1" containsNumber="1" minValue="4" maxValue="85.5"/>
    </cacheField>
    <cacheField name="H in cm" numFmtId="0">
      <sharedItems containsString="0" containsBlank="1" containsNumber="1" minValue="1.5" maxValue="230"/>
    </cacheField>
    <cacheField name="CBM" numFmtId="0">
      <sharedItems containsString="0" containsBlank="1" containsNumber="1" minValue="3.5E-4" maxValue="98.055775999999994"/>
    </cacheField>
    <cacheField name="Suggested flow" numFmtId="0">
      <sharedItems containsBlank="1" count="5">
        <s v="Den Bosch"/>
        <m/>
        <s v="Direct shipment"/>
        <s v="Yantian"/>
        <s v="Direct  shipment" u="1"/>
      </sharedItems>
    </cacheField>
    <cacheField name="Comments" numFmtId="0">
      <sharedItems containsNonDate="0" containsString="0" containsBlank="1"/>
    </cacheField>
    <cacheField name="ASEAN" numFmtId="0">
      <sharedItems containsBlank="1" containsMixedTypes="1" containsNumber="1" containsInteger="1" minValue="0" maxValue="0"/>
    </cacheField>
    <cacheField name="Supplier instructions" numFmtId="0">
      <sharedItems containsBlank="1" containsMixedTypes="1" containsNumber="1" containsInteger="1" minValue="0" maxValue="0"/>
    </cacheField>
    <cacheField name="Savings price break" numFmtId="0">
      <sharedItems containsString="0" containsBlank="1" containsNumber="1" minValue="0" maxValue="34750"/>
    </cacheField>
    <cacheField name="Savings high volumes pricing" numFmtId="0">
      <sharedItems containsString="0" containsBlank="1" containsNumber="1" containsInteger="1" minValue="0" maxValue="0"/>
    </cacheField>
    <cacheField name="Price break" numFmtId="0">
      <sharedItems containsNonDate="0" containsString="0" containsBlank="1"/>
    </cacheField>
    <cacheField name="orders" numFmtId="0">
      <sharedItems containsNonDate="0" containsString="0" containsBlank="1"/>
    </cacheField>
    <cacheField name="MOQ y/n" numFmtId="0">
      <sharedItems containsBlank="1"/>
    </cacheField>
    <cacheField name="spend vvp" numFmtId="0">
      <sharedItems containsString="0" containsBlank="1" containsNumber="1" minValue="0" maxValue="156567.6"/>
    </cacheField>
    <cacheField name="DFF" numFmtId="0">
      <sharedItems containsBlank="1"/>
    </cacheField>
    <cacheField name="Applicable Fulfilment Fee" numFmtId="0">
      <sharedItems containsString="0" containsBlank="1" containsNumber="1" minValue="0.05" maxValue="0.12"/>
    </cacheField>
    <cacheField name="Sales price TAN-orders" numFmtId="0">
      <sharedItems containsString="0" containsBlank="1" containsNumber="1" minValue="0" maxValue="1862.375"/>
    </cacheField>
    <cacheField name="Sales price TAS-orders" numFmtId="0">
      <sharedItems containsNonDate="0" containsString="0" containsBlank="1"/>
    </cacheField>
    <cacheField name="Spend after DFF" numFmtId="0">
      <sharedItems containsString="0" containsBlank="1" containsNumber="1" minValue="0" maxValue="164808.00000000003"/>
    </cacheField>
    <cacheField name="L2L" numFmtId="0">
      <sharedItems containsNonDate="0" containsString="0" containsBlank="1"/>
    </cacheField>
    <cacheField name="Description grouped" numFmtId="0">
      <sharedItems containsString="0" containsBlank="1" containsNumber="1" containsInteger="1" minValue="0" maxValue="0"/>
    </cacheField>
    <cacheField name="HGP" numFmtId="0">
      <sharedItems containsBlank="1" containsMixedTypes="1" containsNumber="1" containsInteger="1" minValue="0" maxValue="0"/>
    </cacheField>
    <cacheField name="Highest reached price break volume" numFmtId="0">
      <sharedItems containsNonDate="0" containsString="0" containsBlank="1"/>
    </cacheField>
    <cacheField name="pc per su" numFmtId="0">
      <sharedItems containsString="0" containsBlank="1" containsNumber="1" containsInteger="1" minValue="1" maxValue="1000"/>
    </cacheField>
    <cacheField name="total qty per pc" numFmtId="0">
      <sharedItems containsString="0" containsBlank="1" containsNumber="1" containsInteger="1" minValue="1" maxValue="1000000"/>
    </cacheField>
    <cacheField name="Production days within limit2" numFmtId="0">
      <sharedItems containsNonDate="0" containsString="0" containsBlank="1"/>
    </cacheField>
    <cacheField name="Production days within limit" numFmtId="0">
      <sharedItems containsNonDate="0" containsString="0" containsBlank="1"/>
    </cacheField>
    <cacheField name="Tier 1 " numFmtId="0">
      <sharedItems containsString="0" containsBlank="1" containsNumber="1" containsInteger="1" minValue="0" maxValue="0"/>
    </cacheField>
    <cacheField name="Tier 2" numFmtId="0">
      <sharedItems containsString="0" containsBlank="1" containsNumber="1" containsInteger="1" minValue="0" maxValue="0"/>
    </cacheField>
    <cacheField name="Name CR round" numFmtId="0">
      <sharedItems containsString="0" containsBlank="1" containsNumber="1" containsInteger="1" minValue="0" maxValue="0"/>
    </cacheField>
    <cacheField name="Creations date" numFmtId="0">
      <sharedItems containsBlank="1"/>
    </cacheField>
    <cacheField name="Order window or Join the production week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t Gedik" refreshedDate="45848.404356134262" createdVersion="8" refreshedVersion="8" minRefreshableVersion="3" recordCount="1993" xr:uid="{0857896D-BF04-4763-A43F-5100D47C527D}">
  <cacheSource type="worksheet">
    <worksheetSource ref="A1:BM1048576" sheet="Order Details"/>
  </cacheSource>
  <cacheFields count="65">
    <cacheField name="Campaign" numFmtId="0">
      <sharedItems containsBlank="1" count="10">
        <s v="Heineken"/>
        <s v="Heineken - Brand Fashion"/>
        <s v="Heineken UCL"/>
        <s v="Heineken - F1"/>
        <s v="Heineken - 0.0"/>
        <s v="Desperados"/>
        <s v="Heineken Silver (APAC)"/>
        <s v="Heineken Silver (Global)"/>
        <s v="Heineken "/>
        <m/>
      </sharedItems>
    </cacheField>
    <cacheField name="Channel" numFmtId="0">
      <sharedItems containsNonDate="0" containsString="0" containsBlank="1"/>
    </cacheField>
    <cacheField name="Quotation" numFmtId="0">
      <sharedItems containsString="0" containsBlank="1" containsNumber="1" containsInteger="1" minValue="20006077" maxValue="26021060"/>
    </cacheField>
    <cacheField name="Customer" numFmtId="0">
      <sharedItems containsString="0" containsBlank="1" containsNumber="1" containsInteger="1" minValue="3010981" maxValue="3097357"/>
    </cacheField>
    <cacheField name="Name" numFmtId="0">
      <sharedItems containsBlank="1" count="67">
        <s v="Heineken Asia Pacific Beverage"/>
        <s v="Events Heineken Experience"/>
        <s v="EMEA Export &amp; GDF."/>
        <s v="Maritime &amp; Mercantile Intl. LL"/>
        <s v="Distribuidora La Florida S.A."/>
        <s v="Kim Fa &amp; Co."/>
        <s v="DISTRIBUIDORA PACAYA, S.A."/>
        <s v="EE &amp; GDF"/>
        <s v="Heineken Espana S.A."/>
        <s v="Brasserie Nationale D'haiti S."/>
        <s v="Asia Pacific Breweries (S) Pte"/>
        <s v="Bait A/S"/>
        <s v="Grande Brasserie de Nouvelle C"/>
        <s v="Heineken Hungária Sörgyárak Zr"/>
        <s v="Athenian Brewery S.A."/>
        <s v="Heineken Saint Lucia Limited"/>
        <s v="Heineken UK Limited"/>
        <s v="Heineken International B.V."/>
        <s v="Alken-Maes NV"/>
        <s v="HEINEKEN KOREA INC"/>
        <s v="Bryden Stokes Ltd"/>
        <s v="Green Label Brands"/>
        <s v="Pivovarna Lasko Union d.o.o."/>
        <s v="Global Heineken Sponsorship Te"/>
        <s v="Heineken Enterprise"/>
        <s v="Snow Hong Kong Development Lim"/>
        <s v="Insular Canarias de bebidas S."/>
        <s v="Innoflame Oy"/>
        <s v="Heineken Philippines Inc."/>
        <s v="Lion-Beer, Spirits &amp; Wine Pty"/>
        <s v="Boreas d.o.o."/>
        <s v="Tempo Beverages Cyprus Ltd"/>
        <s v="Brasserie Almaza SAL"/>
        <s v="Bureau Kellerman"/>
        <s v="CKBR BEBIDAS LTDA"/>
        <s v="Heineken Curacao NV"/>
        <s v="JOSEPHINE GABRIEL &amp; COMPANY"/>
        <s v="FIXMER S.à.r.l."/>
        <s v="Zagorka A.D."/>
        <s v="Brau Union Österreich AG"/>
        <s v="Red Stripe"/>
        <s v="Heineken Deutschland GmbH"/>
        <s v="Grupa Zywiec"/>
        <s v="Pivara Skopje"/>
        <s v="Heineken Slovensko a.s."/>
        <s v="Ibecor N.V. (ANYA)"/>
        <s v="PT. Gemilang Manajemen Indones"/>
        <s v="Molson National Merchandising"/>
        <s v="ANSA McAL Distribution Inc."/>
        <s v="Heineken Beverages South Afric"/>
        <s v="Promocean South Africa"/>
        <s v="MENDEZ &amp; CO., INC."/>
        <s v="Brasserie Lorraine S.A."/>
        <s v="Heineken Brouwerijen B.V"/>
        <s v="Heineken Lao Brewery Co. Ltd"/>
        <s v="Heineken Integrated Design Tea"/>
        <s v="Atlantiq SAS"/>
        <s v="Store Heineken Experience"/>
        <s v="CARIB BREWERY LIMITED"/>
        <s v="Anjo Wholesale"/>
        <s v="United Brands"/>
        <s v="Ibecor N.V. (ETHE)"/>
        <s v="Heineken Antilles-Guyane"/>
        <s v="Ibecor N.V. (KIG)"/>
        <s v="Cervecera CCU Chile Limitada"/>
        <s v="TAP Trading Co. Ltd."/>
        <m/>
      </sharedItems>
    </cacheField>
    <cacheField name="Country SAP" numFmtId="0">
      <sharedItems containsBlank="1"/>
    </cacheField>
    <cacheField name="Country" numFmtId="0">
      <sharedItems containsBlank="1" count="56">
        <s v="Singapore"/>
        <s v="Netherlands"/>
        <s v="Dubai"/>
        <s v="Costa Rica"/>
        <s v="French Polynes."/>
        <s v="Guatemala"/>
        <s v="Spain"/>
        <s v="Haiti"/>
        <s v="Denmark"/>
        <s v="New Caledonia"/>
        <s v="Hungary"/>
        <s v="Greece"/>
        <s v="St. Lucia"/>
        <s v="United Kingdom"/>
        <s v="Belgium"/>
        <s v="South Korea"/>
        <s v="Barbados"/>
        <s v="Sweden"/>
        <s v="Slovenia"/>
        <s v="France"/>
        <s v="Hong Kong"/>
        <s v="Canarias"/>
        <s v="Finland"/>
        <s v="Philippines"/>
        <s v="Australia"/>
        <s v="Bosnia-Herz."/>
        <s v="Cyprus"/>
        <s v="Lebanon"/>
        <s v="Brazil"/>
        <s v="Curacao"/>
        <s v="Dominica"/>
        <s v="Luxembourg"/>
        <s v="Bulgaria"/>
        <s v="Austria"/>
        <s v="Jamaica"/>
        <s v="Germany"/>
        <s v="Poland"/>
        <s v="Macedonia"/>
        <s v="Slovakia"/>
        <s v="Ivory Coast"/>
        <s v="Indonesia"/>
        <s v="Canada"/>
        <s v="Guyana"/>
        <s v="South Africa"/>
        <s v="Puerto Rico"/>
        <s v="Martinique"/>
        <s v="Laos"/>
        <s v="Trinidad"/>
        <s v="Antigua and Barbuda"/>
        <s v="Dominican Republic"/>
        <s v="Ethiopia"/>
        <s v="Rwanda"/>
        <s v="Chile"/>
        <s v="Thailand"/>
        <m/>
        <e v="#N/A" u="1"/>
      </sharedItems>
    </cacheField>
    <cacheField name="Region" numFmtId="0">
      <sharedItems containsBlank="1" count="10">
        <s v="ASIA Pacific"/>
        <s v="Europe"/>
        <s v="AMEE"/>
        <s v="AMERICAS"/>
        <m/>
        <e v="#N/A" u="1"/>
        <s v="Netherlands" u="1"/>
        <s v="Global" u="1"/>
        <s v="Western Europe" u="1"/>
        <s v="Central&amp;Eastern Europe" u="1"/>
      </sharedItems>
    </cacheField>
    <cacheField name="CSC" numFmtId="0">
      <sharedItems containsBlank="1"/>
    </cacheField>
    <cacheField name="SO" numFmtId="0">
      <sharedItems containsNonDate="0" containsString="0" containsBlank="1"/>
    </cacheField>
    <cacheField name="PosNr" numFmtId="0">
      <sharedItems containsString="0" containsBlank="1" containsNumber="1" containsInteger="1" minValue="10" maxValue="1300"/>
    </cacheField>
    <cacheField name="Matnr" numFmtId="0">
      <sharedItems containsString="0" containsBlank="1" containsNumber="1" containsInteger="1" minValue="88016807" maxValue="88027558"/>
    </cacheField>
    <cacheField name="Description" numFmtId="0">
      <sharedItems containsBlank="1"/>
    </cacheField>
    <cacheField name="Quantity" numFmtId="0">
      <sharedItems containsString="0" containsBlank="1" containsNumber="1" containsInteger="1" minValue="1" maxValue="13000"/>
    </cacheField>
    <cacheField name="Original quantity" numFmtId="0">
      <sharedItems containsNonDate="0" containsString="0" containsBlank="1"/>
    </cacheField>
    <cacheField name="Country of origin" numFmtId="0">
      <sharedItems containsBlank="1"/>
    </cacheField>
    <cacheField name="Material Group" numFmtId="0">
      <sharedItems containsBlank="1"/>
    </cacheField>
    <cacheField name="MOQ" numFmtId="0">
      <sharedItems containsString="0" containsBlank="1" containsNumber="1" minValue="2" maxValue="50000"/>
    </cacheField>
    <cacheField name="Supplier" numFmtId="0">
      <sharedItems containsBlank="1"/>
    </cacheField>
    <cacheField name="Status" numFmtId="0">
      <sharedItems containsBlank="1" containsMixedTypes="1" containsNumber="1" containsInteger="1" minValue="1" maxValue="3" count="5">
        <n v="3"/>
        <n v="1"/>
        <s v="From stock"/>
        <m/>
        <n v="2" u="1"/>
      </sharedItems>
    </cacheField>
    <cacheField name="Salesprice 1st price break" numFmtId="0">
      <sharedItems containsString="0" containsBlank="1" containsNumber="1" minValue="0" maxValue="1862.38"/>
    </cacheField>
    <cacheField name="Spend 1st price break" numFmtId="0">
      <sharedItems containsString="0" containsBlank="1" containsNumber="1" minValue="0" maxValue="194700.00000000003"/>
    </cacheField>
    <cacheField name="Sales price actual price break" numFmtId="0">
      <sharedItems containsString="0" containsBlank="1" containsNumber="1" minValue="0" maxValue="1862.38"/>
    </cacheField>
    <cacheField name="Spend actual price break" numFmtId="0">
      <sharedItems containsString="0" containsBlank="1" containsNumber="1" minValue="0" maxValue="180900"/>
    </cacheField>
    <cacheField name="High volume sales price" numFmtId="0">
      <sharedItems containsString="0" containsBlank="1" containsNumber="1" containsInteger="1" minValue="0" maxValue="0"/>
    </cacheField>
    <cacheField name="Spend (incl. high volume pricing)" numFmtId="0">
      <sharedItems containsString="0" containsBlank="1" containsNumber="1" containsInteger="1" minValue="0" maxValue="0"/>
    </cacheField>
    <cacheField name="Actual Spend" numFmtId="0">
      <sharedItems containsString="0" containsBlank="1" containsNumber="1" minValue="0" maxValue="180900"/>
    </cacheField>
    <cacheField name="VVP" numFmtId="0">
      <sharedItems containsString="0" containsBlank="1" containsNumber="1" minValue="0" maxValue="1638.89"/>
    </cacheField>
    <cacheField name="High Volume VVP" numFmtId="0">
      <sharedItems containsString="0" containsBlank="1" containsNumber="1" containsInteger="1" minValue="0" maxValue="0"/>
    </cacheField>
    <cacheField name="Final VVP" numFmtId="0">
      <sharedItems containsString="0" containsBlank="1" containsNumber="1" minValue="0" maxValue="1638.89"/>
    </cacheField>
    <cacheField name="L in cm" numFmtId="0">
      <sharedItems containsString="0" containsBlank="1" containsNumber="1" minValue="6" maxValue="285"/>
    </cacheField>
    <cacheField name="W in cm" numFmtId="0">
      <sharedItems containsString="0" containsBlank="1" containsNumber="1" minValue="4" maxValue="85.5"/>
    </cacheField>
    <cacheField name="H in cm" numFmtId="0">
      <sharedItems containsString="0" containsBlank="1" containsNumber="1" minValue="1.5" maxValue="230"/>
    </cacheField>
    <cacheField name="CBM" numFmtId="0">
      <sharedItems containsString="0" containsBlank="1" containsNumber="1" minValue="3.5E-4" maxValue="98.055775999999994"/>
    </cacheField>
    <cacheField name="Suggested flow" numFmtId="0">
      <sharedItems containsBlank="1"/>
    </cacheField>
    <cacheField name="Comments" numFmtId="0">
      <sharedItems containsBlank="1"/>
    </cacheField>
    <cacheField name="ASEAN" numFmtId="0">
      <sharedItems containsBlank="1" containsMixedTypes="1" containsNumber="1" containsInteger="1" minValue="0" maxValue="0"/>
    </cacheField>
    <cacheField name="Supplier instructions" numFmtId="0">
      <sharedItems containsBlank="1" containsMixedTypes="1" containsNumber="1" containsInteger="1" minValue="0" maxValue="0"/>
    </cacheField>
    <cacheField name="Savings price break" numFmtId="0">
      <sharedItems containsString="0" containsBlank="1" containsNumber="1" minValue="0" maxValue="34750"/>
    </cacheField>
    <cacheField name="Savings high volumes pricing" numFmtId="0">
      <sharedItems containsString="0" containsBlank="1" containsNumber="1" containsInteger="1" minValue="0" maxValue="0"/>
    </cacheField>
    <cacheField name="Price break" numFmtId="0">
      <sharedItems containsNonDate="0" containsString="0" containsBlank="1"/>
    </cacheField>
    <cacheField name="orders" numFmtId="0">
      <sharedItems containsNonDate="0" containsString="0" containsBlank="1"/>
    </cacheField>
    <cacheField name="MOQ y/n" numFmtId="0">
      <sharedItems containsBlank="1"/>
    </cacheField>
    <cacheField name="spend vvp" numFmtId="0">
      <sharedItems containsString="0" containsBlank="1" containsNumber="1" minValue="0" maxValue="156567.6"/>
    </cacheField>
    <cacheField name="DFF" numFmtId="0">
      <sharedItems containsBlank="1"/>
    </cacheField>
    <cacheField name="Applicable Fulfilment Fee" numFmtId="0">
      <sharedItems containsString="0" containsBlank="1" containsNumber="1" minValue="0.05" maxValue="0.12"/>
    </cacheField>
    <cacheField name="Sales price TAN-orders" numFmtId="0">
      <sharedItems containsString="0" containsBlank="1" containsNumber="1" minValue="0" maxValue="1862.375"/>
    </cacheField>
    <cacheField name="Sales price TAS-orders" numFmtId="0">
      <sharedItems containsNonDate="0" containsString="0" containsBlank="1"/>
    </cacheField>
    <cacheField name="Spend after DFF" numFmtId="0">
      <sharedItems containsString="0" containsBlank="1" containsNumber="1" minValue="0" maxValue="164808.00000000003"/>
    </cacheField>
    <cacheField name="L2L" numFmtId="0">
      <sharedItems containsNonDate="0" containsString="0" containsBlank="1"/>
    </cacheField>
    <cacheField name="Description grouped" numFmtId="0">
      <sharedItems containsString="0" containsBlank="1" containsNumber="1" containsInteger="1" minValue="0" maxValue="0"/>
    </cacheField>
    <cacheField name="HGP" numFmtId="0">
      <sharedItems containsBlank="1" containsMixedTypes="1" containsNumber="1" containsInteger="1" minValue="0" maxValue="0"/>
    </cacheField>
    <cacheField name="Highest reached price break volume" numFmtId="0">
      <sharedItems containsNonDate="0" containsString="0" containsBlank="1"/>
    </cacheField>
    <cacheField name="pc per su" numFmtId="0">
      <sharedItems containsString="0" containsBlank="1" containsNumber="1" containsInteger="1" minValue="1" maxValue="1000"/>
    </cacheField>
    <cacheField name="total qty per pc" numFmtId="0">
      <sharedItems containsString="0" containsBlank="1" containsNumber="1" containsInteger="1" minValue="1" maxValue="1000000"/>
    </cacheField>
    <cacheField name="Production days within limit2" numFmtId="0">
      <sharedItems containsNonDate="0" containsString="0" containsBlank="1"/>
    </cacheField>
    <cacheField name="Production days within limit" numFmtId="0">
      <sharedItems containsNonDate="0" containsString="0" containsBlank="1"/>
    </cacheField>
    <cacheField name="Tier 1 " numFmtId="0">
      <sharedItems containsString="0" containsBlank="1" containsNumber="1" containsInteger="1" minValue="0" maxValue="0"/>
    </cacheField>
    <cacheField name="Tier 2" numFmtId="0">
      <sharedItems containsString="0" containsBlank="1" containsNumber="1" containsInteger="1" minValue="0" maxValue="0"/>
    </cacheField>
    <cacheField name="Name CR round" numFmtId="0">
      <sharedItems containsString="0" containsBlank="1" containsNumber="1" containsInteger="1" minValue="0" maxValue="0"/>
    </cacheField>
    <cacheField name="Creations date" numFmtId="0">
      <sharedItems containsBlank="1"/>
    </cacheField>
    <cacheField name="Order window or Join the production week?" numFmtId="0">
      <sharedItems containsBlank="1"/>
    </cacheField>
    <cacheField name="Sales group" numFmtId="0">
      <sharedItems containsNonDate="0" containsString="0" containsBlank="1"/>
    </cacheField>
    <cacheField name="Merchandise shop/ Heineken E-POSM Shop" numFmtId="0">
      <sharedItems containsNonDate="0" containsString="0" containsBlank="1"/>
    </cacheField>
    <cacheField name="Total QTY in SU" numFmtId="0">
      <sharedItems containsString="0" containsBlank="1" containsNumber="1" containsInteger="1" minValue="1" maxValue="181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">
  <r>
    <s v="Heineken"/>
    <m/>
    <n v="26020989"/>
    <n v="3091074"/>
    <s v="Heineken Asia Pacific Beverage"/>
    <s v="SG"/>
    <s v="Singapore"/>
    <x v="0"/>
    <m/>
    <m/>
    <n v="10"/>
    <x v="0"/>
    <x v="0"/>
    <n v="5"/>
    <m/>
    <x v="0"/>
    <s v="Textiles-Clothing"/>
    <x v="0"/>
    <s v="Asian Sourcing Link"/>
    <x v="0"/>
    <n v="52.300000000000004"/>
    <n v="261.5"/>
    <n v="52.300000000000004"/>
    <n v="261.5"/>
    <n v="0"/>
    <n v="0"/>
    <n v="261.5"/>
    <n v="38.024999999999999"/>
    <n v="0"/>
    <n v="38.024999999999999"/>
    <n v="23"/>
    <n v="17"/>
    <n v="28.8"/>
    <n v="5.6304000000000007E-2"/>
    <x v="0"/>
    <m/>
    <s v="Singapore"/>
    <n v="0"/>
    <n v="0"/>
    <n v="0"/>
    <m/>
    <m/>
    <s v="no"/>
    <n v="190.125"/>
    <m/>
    <n v="0.12"/>
    <n v="43.210227272727273"/>
    <m/>
    <n v="216.05113636363637"/>
    <m/>
    <n v="0"/>
    <s v="Ellina Smirnova"/>
    <m/>
    <n v="10"/>
    <n v="50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20"/>
    <x v="1"/>
    <x v="1"/>
    <n v="6"/>
    <m/>
    <x v="0"/>
    <s v="Indoor signs"/>
    <x v="1"/>
    <s v="Brands On"/>
    <x v="0"/>
    <n v="43.64"/>
    <n v="261.84000000000003"/>
    <n v="43.64"/>
    <n v="261.84000000000003"/>
    <n v="0"/>
    <n v="0"/>
    <n v="261.84000000000003"/>
    <n v="38.4"/>
    <n v="0"/>
    <n v="38.4"/>
    <n v="46"/>
    <n v="26"/>
    <n v="12"/>
    <n v="8.6111999999999994E-2"/>
    <x v="0"/>
    <m/>
    <s v="Singapore"/>
    <n v="0"/>
    <n v="0"/>
    <n v="0"/>
    <m/>
    <m/>
    <s v="no"/>
    <n v="230.39999999999998"/>
    <m/>
    <n v="0.12"/>
    <n v="43.636363636363633"/>
    <m/>
    <n v="261.81818181818181"/>
    <m/>
    <n v="0"/>
    <s v="Ludmilla Zarybnicka"/>
    <m/>
    <n v="1"/>
    <n v="6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30"/>
    <x v="2"/>
    <x v="2"/>
    <n v="10"/>
    <m/>
    <x v="0"/>
    <s v="Premiums"/>
    <x v="2"/>
    <s v="Promocean The Netherlands BV"/>
    <x v="0"/>
    <n v="53.400000000000006"/>
    <n v="534"/>
    <n v="51.72"/>
    <n v="517.20000000000005"/>
    <n v="0"/>
    <n v="0"/>
    <n v="517.20000000000005"/>
    <n v="39.2958"/>
    <n v="0"/>
    <n v="39.2958"/>
    <n v="32"/>
    <n v="24"/>
    <n v="13.5"/>
    <n v="0.10367999999999999"/>
    <x v="0"/>
    <m/>
    <s v="Singapore"/>
    <n v="0"/>
    <n v="16.799999999999955"/>
    <n v="0"/>
    <m/>
    <m/>
    <s v="no"/>
    <n v="392.95799999999997"/>
    <m/>
    <n v="0.12"/>
    <n v="44.654318181818184"/>
    <m/>
    <n v="446.54318181818184"/>
    <m/>
    <n v="0"/>
    <s v="Ellina Smirnova"/>
    <m/>
    <n v="12"/>
    <n v="120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40"/>
    <x v="3"/>
    <x v="3"/>
    <n v="4"/>
    <m/>
    <x v="0"/>
    <s v="Premiums"/>
    <x v="3"/>
    <s v="Promocean The Netherlands BV"/>
    <x v="1"/>
    <n v="39.76"/>
    <n v="159.04"/>
    <n v="39.76"/>
    <n v="159.04"/>
    <n v="0"/>
    <n v="0"/>
    <n v="159.04"/>
    <n v="33.26"/>
    <n v="0"/>
    <n v="33.26"/>
    <n v="22"/>
    <n v="23"/>
    <n v="14.5"/>
    <n v="2.9347999999999999E-2"/>
    <x v="1"/>
    <m/>
    <s v="Singapore"/>
    <n v="0"/>
    <n v="0"/>
    <n v="0"/>
    <m/>
    <m/>
    <s v="no"/>
    <n v="133.04"/>
    <m/>
    <n v="0.12"/>
    <n v="37.79545454545454"/>
    <m/>
    <n v="151.18181818181816"/>
    <m/>
    <n v="0"/>
    <s v="Ellina Smirnova"/>
    <m/>
    <n v="4"/>
    <n v="16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50"/>
    <x v="4"/>
    <x v="4"/>
    <n v="12"/>
    <m/>
    <x v="0"/>
    <s v="Premiums"/>
    <x v="4"/>
    <s v="Asian Sourcing Link"/>
    <x v="0"/>
    <n v="170.05"/>
    <n v="2040.6000000000001"/>
    <n v="170.05"/>
    <n v="2040.6000000000001"/>
    <n v="0"/>
    <n v="0"/>
    <n v="2040.6000000000001"/>
    <n v="147.06"/>
    <n v="0"/>
    <n v="147.06"/>
    <n v="57"/>
    <n v="37"/>
    <n v="46"/>
    <n v="1.1641680000000001"/>
    <x v="0"/>
    <m/>
    <s v="Singapore"/>
    <n v="0"/>
    <n v="0"/>
    <n v="0"/>
    <m/>
    <m/>
    <s v="no"/>
    <n v="1764.72"/>
    <m/>
    <n v="0.12"/>
    <n v="167.11363636363637"/>
    <m/>
    <n v="2005.3636363636365"/>
    <m/>
    <n v="0"/>
    <s v="Ellina Smirnova"/>
    <m/>
    <n v="1"/>
    <n v="12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60"/>
    <x v="5"/>
    <x v="5"/>
    <n v="10"/>
    <m/>
    <x v="0"/>
    <s v="Premiums"/>
    <x v="5"/>
    <s v="Promocean The Netherlands BV"/>
    <x v="0"/>
    <n v="50.300000000000004"/>
    <n v="503.00000000000006"/>
    <n v="47.15"/>
    <n v="471.5"/>
    <n v="0"/>
    <n v="0"/>
    <n v="471.5"/>
    <n v="38.019000000000005"/>
    <n v="0"/>
    <n v="38.019000000000005"/>
    <n v="35"/>
    <n v="34"/>
    <n v="30"/>
    <n v="0.35699999999999998"/>
    <x v="0"/>
    <m/>
    <s v="Singapore"/>
    <n v="0"/>
    <n v="31.500000000000057"/>
    <n v="0"/>
    <m/>
    <m/>
    <s v="no"/>
    <n v="380.19000000000005"/>
    <m/>
    <n v="0.12"/>
    <n v="43.203409090909098"/>
    <m/>
    <n v="432.03409090909099"/>
    <m/>
    <n v="0"/>
    <s v="Ellina Smirnova"/>
    <m/>
    <n v="5"/>
    <n v="50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70"/>
    <x v="6"/>
    <x v="6"/>
    <n v="3"/>
    <m/>
    <x v="0"/>
    <s v="Indoor signs"/>
    <x v="1"/>
    <s v="Brands On"/>
    <x v="1"/>
    <n v="27.22"/>
    <n v="81.66"/>
    <n v="27.22"/>
    <n v="81.66"/>
    <n v="0"/>
    <n v="0"/>
    <n v="81.66"/>
    <n v="27.454000000000001"/>
    <n v="0"/>
    <n v="27.454000000000001"/>
    <n v="10.5"/>
    <n v="10.5"/>
    <n v="11.5"/>
    <n v="3.8036250000000001E-3"/>
    <x v="1"/>
    <m/>
    <s v="Singapore"/>
    <n v="0"/>
    <n v="0"/>
    <n v="0"/>
    <m/>
    <m/>
    <s v="no"/>
    <n v="82.361999999999995"/>
    <m/>
    <n v="0.12"/>
    <n v="31.197727272727274"/>
    <m/>
    <n v="93.593181818181819"/>
    <m/>
    <n v="0"/>
    <s v="Ludmilla Zarybnicka"/>
    <m/>
    <n v="1"/>
    <n v="3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80"/>
    <x v="7"/>
    <x v="7"/>
    <n v="8"/>
    <m/>
    <x v="0"/>
    <s v="Indoor signs"/>
    <x v="0"/>
    <s v="Dekkers Visual Communication B.v."/>
    <x v="1"/>
    <n v="27.27"/>
    <n v="218.16"/>
    <n v="27.27"/>
    <n v="218.16"/>
    <n v="0"/>
    <n v="0"/>
    <n v="218.16"/>
    <n v="24"/>
    <n v="0"/>
    <n v="24"/>
    <n v="7"/>
    <n v="7"/>
    <n v="25"/>
    <n v="9.7999999999999997E-3"/>
    <x v="1"/>
    <m/>
    <s v="Singapore"/>
    <n v="0"/>
    <n v="0"/>
    <n v="0"/>
    <m/>
    <m/>
    <s v="no"/>
    <n v="192"/>
    <m/>
    <n v="0.12"/>
    <n v="27.272727272727273"/>
    <m/>
    <n v="218.18181818181819"/>
    <m/>
    <n v="0"/>
    <s v="Ludmilla Zarybnicka"/>
    <m/>
    <n v="1"/>
    <n v="8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90"/>
    <x v="8"/>
    <x v="8"/>
    <n v="3"/>
    <m/>
    <x v="0"/>
    <s v="Indoor signs"/>
    <x v="0"/>
    <s v="Dekkers Visual Communication B.v."/>
    <x v="1"/>
    <n v="186.94"/>
    <n v="560.81999999999994"/>
    <n v="186.94"/>
    <n v="560.81999999999994"/>
    <n v="0"/>
    <n v="0"/>
    <n v="560.81999999999994"/>
    <n v="164.51"/>
    <n v="0"/>
    <n v="164.51"/>
    <n v="60"/>
    <n v="63"/>
    <n v="33.5"/>
    <n v="0.37989000000000001"/>
    <x v="1"/>
    <m/>
    <s v="Singapore"/>
    <n v="0"/>
    <n v="0"/>
    <n v="0"/>
    <m/>
    <m/>
    <s v="no"/>
    <n v="493.53"/>
    <m/>
    <n v="0.12"/>
    <n v="186.94318181818181"/>
    <m/>
    <n v="560.8295454545455"/>
    <m/>
    <n v="0"/>
    <s v="Ludmilla Zarybnicka"/>
    <m/>
    <n v="1"/>
    <n v="3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00"/>
    <x v="9"/>
    <x v="9"/>
    <n v="3"/>
    <m/>
    <x v="0"/>
    <s v="Indoor signs"/>
    <x v="4"/>
    <s v="Dekkers Visual Communication B.v."/>
    <x v="2"/>
    <n v="84.85"/>
    <n v="254.54999999999998"/>
    <n v="84.85"/>
    <n v="254.54999999999998"/>
    <n v="0"/>
    <n v="0"/>
    <n v="254.54999999999998"/>
    <n v="73.381800000000013"/>
    <n v="0"/>
    <n v="73.381800000000013"/>
    <n v="68.5"/>
    <n v="23.5"/>
    <n v="10"/>
    <n v="4.8292500000000002E-2"/>
    <x v="0"/>
    <m/>
    <s v="Singapore"/>
    <n v="0"/>
    <n v="0"/>
    <n v="0"/>
    <m/>
    <m/>
    <s v="no"/>
    <n v="220.14540000000005"/>
    <m/>
    <n v="0.12"/>
    <n v="83.388409090909107"/>
    <m/>
    <n v="250.16522727272732"/>
    <m/>
    <n v="0"/>
    <s v="Ludmilla Zarybnicka"/>
    <m/>
    <n v="1"/>
    <n v="3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10"/>
    <x v="10"/>
    <x v="10"/>
    <n v="2"/>
    <m/>
    <x v="0"/>
    <s v="Textiles-Clothing"/>
    <x v="5"/>
    <s v="Promocean The Netherlands BV"/>
    <x v="1"/>
    <n v="54.75"/>
    <n v="109.5"/>
    <n v="54.75"/>
    <n v="109.5"/>
    <n v="0"/>
    <n v="0"/>
    <n v="109.5"/>
    <n v="48.182809523809517"/>
    <n v="0"/>
    <n v="48.182809523809517"/>
    <n v="33"/>
    <n v="39"/>
    <n v="24"/>
    <n v="6.1775999999999998E-2"/>
    <x v="1"/>
    <m/>
    <s v="Singapore"/>
    <n v="0"/>
    <n v="0"/>
    <n v="0"/>
    <m/>
    <m/>
    <s v="no"/>
    <n v="96.365619047619035"/>
    <m/>
    <n v="0.12"/>
    <n v="54.753192640692632"/>
    <m/>
    <n v="109.50638528138526"/>
    <m/>
    <n v="0"/>
    <s v="Ellina Smirnova"/>
    <m/>
    <n v="5"/>
    <n v="10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20"/>
    <x v="11"/>
    <x v="11"/>
    <n v="2"/>
    <m/>
    <x v="0"/>
    <s v="Indoor signs"/>
    <x v="0"/>
    <s v="Dekkers Visual Communication B.v."/>
    <x v="0"/>
    <n v="264.18"/>
    <n v="528.36"/>
    <n v="264.18"/>
    <n v="528.36"/>
    <n v="0"/>
    <n v="0"/>
    <n v="528.36"/>
    <n v="228.46740000000003"/>
    <n v="0"/>
    <n v="228.46740000000003"/>
    <n v="141"/>
    <n v="58"/>
    <n v="12"/>
    <n v="0.196272"/>
    <x v="0"/>
    <m/>
    <s v="Singapore"/>
    <n v="0"/>
    <n v="0"/>
    <n v="0"/>
    <m/>
    <m/>
    <s v="no"/>
    <n v="456.93480000000005"/>
    <m/>
    <n v="0.12"/>
    <n v="259.62204545454546"/>
    <m/>
    <n v="519.24409090909091"/>
    <m/>
    <n v="0"/>
    <s v="Ludmilla Zarybnicka"/>
    <m/>
    <n v="1"/>
    <n v="2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30"/>
    <x v="12"/>
    <x v="12"/>
    <n v="3"/>
    <m/>
    <x v="0"/>
    <s v="Textiles-Clothing"/>
    <x v="4"/>
    <s v="Asian Sourcing Link"/>
    <x v="0"/>
    <n v="28.599999999999998"/>
    <n v="85.8"/>
    <n v="28.599999999999998"/>
    <n v="85.8"/>
    <n v="0"/>
    <n v="0"/>
    <n v="85.8"/>
    <n v="24.920999999999999"/>
    <n v="0"/>
    <n v="24.920999999999999"/>
    <n v="22"/>
    <n v="21"/>
    <n v="30"/>
    <n v="4.1579999999999999E-2"/>
    <x v="0"/>
    <m/>
    <s v="Singapore"/>
    <n v="0"/>
    <n v="0"/>
    <n v="0"/>
    <m/>
    <m/>
    <s v="no"/>
    <n v="74.763000000000005"/>
    <m/>
    <n v="0.12"/>
    <n v="28.319318181818183"/>
    <m/>
    <n v="84.957954545454555"/>
    <m/>
    <n v="0"/>
    <s v="Ellina Smirnova"/>
    <m/>
    <n v="10"/>
    <n v="30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40"/>
    <x v="13"/>
    <x v="13"/>
    <n v="1"/>
    <m/>
    <x v="0"/>
    <s v="Premiums"/>
    <x v="5"/>
    <s v="Asian Sourcing Link"/>
    <x v="0"/>
    <n v="59.3"/>
    <n v="59.3"/>
    <n v="59.3"/>
    <n v="59.3"/>
    <n v="0"/>
    <n v="0"/>
    <n v="59.3"/>
    <n v="57.000000000000007"/>
    <n v="0"/>
    <n v="57.000000000000007"/>
    <n v="27.5"/>
    <n v="26"/>
    <n v="30"/>
    <n v="2.145E-2"/>
    <x v="0"/>
    <m/>
    <s v="Singapore"/>
    <n v="0"/>
    <n v="0"/>
    <n v="0"/>
    <m/>
    <m/>
    <s v="no"/>
    <n v="57.000000000000007"/>
    <m/>
    <n v="0.12"/>
    <n v="64.77272727272728"/>
    <m/>
    <n v="64.77272727272728"/>
    <m/>
    <n v="0"/>
    <s v="Ellina Smirnova"/>
    <m/>
    <n v="5"/>
    <n v="5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50"/>
    <x v="14"/>
    <x v="14"/>
    <n v="2"/>
    <m/>
    <x v="0"/>
    <s v="Premiums"/>
    <x v="0"/>
    <s v="Asian Sourcing Link"/>
    <x v="0"/>
    <n v="18.5"/>
    <n v="37"/>
    <n v="9"/>
    <n v="18"/>
    <n v="0"/>
    <n v="0"/>
    <n v="18"/>
    <n v="7.7520000000000007"/>
    <n v="0"/>
    <n v="7.7520000000000007"/>
    <n v="10"/>
    <n v="10"/>
    <n v="5"/>
    <n v="1E-3"/>
    <x v="0"/>
    <m/>
    <s v="Singapore"/>
    <n v="0"/>
    <n v="19"/>
    <n v="0"/>
    <m/>
    <m/>
    <s v="no"/>
    <n v="15.504000000000001"/>
    <m/>
    <n v="0.12"/>
    <n v="8.8090909090909104"/>
    <m/>
    <n v="17.618181818181821"/>
    <m/>
    <n v="0"/>
    <s v="Ellina Smirnova"/>
    <m/>
    <n v="10"/>
    <n v="20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60"/>
    <x v="15"/>
    <x v="15"/>
    <n v="1"/>
    <m/>
    <x v="0"/>
    <s v="Indoor signs"/>
    <x v="4"/>
    <s v="Dekkers Visual Communication B.v."/>
    <x v="1"/>
    <n v="142.19999999999999"/>
    <n v="142.19999999999999"/>
    <n v="142.19999999999999"/>
    <n v="142.19999999999999"/>
    <n v="0"/>
    <n v="0"/>
    <n v="142.19999999999999"/>
    <n v="125.14"/>
    <n v="0"/>
    <n v="125.14"/>
    <n v="63"/>
    <n v="63"/>
    <n v="12.5"/>
    <n v="4.9612499999999997E-2"/>
    <x v="1"/>
    <m/>
    <s v="Singapore"/>
    <n v="0"/>
    <n v="0"/>
    <n v="0"/>
    <m/>
    <m/>
    <s v="no"/>
    <n v="125.14"/>
    <m/>
    <n v="0.12"/>
    <n v="142.20454545454547"/>
    <m/>
    <n v="142.20454545454547"/>
    <m/>
    <n v="0"/>
    <s v="Ludmilla Zarybnicka"/>
    <m/>
    <n v="1"/>
    <n v="1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70"/>
    <x v="16"/>
    <x v="16"/>
    <n v="2"/>
    <m/>
    <x v="0"/>
    <s v="Openers / Sunglasses / Keyrings / Waiter knife"/>
    <x v="6"/>
    <s v="Asian Sourcing Link"/>
    <x v="1"/>
    <n v="103.4"/>
    <n v="206.8"/>
    <n v="103.4"/>
    <n v="206.8"/>
    <n v="0"/>
    <n v="0"/>
    <n v="206.8"/>
    <n v="91"/>
    <n v="0"/>
    <n v="91"/>
    <n v="6"/>
    <n v="12"/>
    <n v="18"/>
    <n v="2.5920000000000001E-3"/>
    <x v="1"/>
    <m/>
    <s v="Singapore"/>
    <n v="0"/>
    <n v="0"/>
    <n v="0"/>
    <m/>
    <m/>
    <s v="no"/>
    <n v="182"/>
    <m/>
    <n v="0.12"/>
    <n v="103.40909090909091"/>
    <m/>
    <n v="206.81818181818181"/>
    <m/>
    <n v="0"/>
    <s v="Ellina Smirnova"/>
    <m/>
    <n v="10"/>
    <n v="20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80"/>
    <x v="17"/>
    <x v="17"/>
    <n v="1"/>
    <m/>
    <x v="0"/>
    <s v="Bar support"/>
    <x v="7"/>
    <s v="Asian Sourcing Link"/>
    <x v="1"/>
    <n v="340.92"/>
    <n v="340.92"/>
    <n v="340.92"/>
    <n v="340.92"/>
    <n v="0"/>
    <n v="0"/>
    <n v="340.92"/>
    <n v="300"/>
    <n v="0"/>
    <n v="300"/>
    <n v="42"/>
    <n v="35"/>
    <n v="35"/>
    <n v="5.1450000000000003E-2"/>
    <x v="1"/>
    <m/>
    <s v="Singapore"/>
    <n v="0"/>
    <n v="0"/>
    <n v="0"/>
    <m/>
    <m/>
    <s v="no"/>
    <n v="300"/>
    <m/>
    <n v="0.12"/>
    <n v="340.90909090909093"/>
    <m/>
    <n v="340.90909090909093"/>
    <m/>
    <n v="0"/>
    <s v="Ellina Smirnova"/>
    <m/>
    <n v="6"/>
    <n v="6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190"/>
    <x v="18"/>
    <x v="18"/>
    <n v="1"/>
    <m/>
    <x v="0"/>
    <s v="Bar support"/>
    <x v="8"/>
    <s v="Asian Sourcing Link"/>
    <x v="1"/>
    <n v="286.36"/>
    <n v="286.36"/>
    <n v="286.36"/>
    <n v="286.36"/>
    <n v="0"/>
    <n v="0"/>
    <n v="286.36"/>
    <n v="252"/>
    <n v="0"/>
    <n v="252"/>
    <n v="65"/>
    <n v="37"/>
    <n v="32"/>
    <n v="7.6960000000000001E-2"/>
    <x v="1"/>
    <m/>
    <s v="Singapore"/>
    <n v="0"/>
    <n v="0"/>
    <n v="0"/>
    <m/>
    <m/>
    <s v="no"/>
    <n v="252"/>
    <m/>
    <n v="0.12"/>
    <n v="286.36363636363637"/>
    <m/>
    <n v="286.36363636363637"/>
    <m/>
    <n v="0"/>
    <s v="Ellina Smirnova"/>
    <m/>
    <n v="4"/>
    <n v="4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200"/>
    <x v="19"/>
    <x v="19"/>
    <n v="4"/>
    <m/>
    <x v="0"/>
    <s v="Bar support"/>
    <x v="1"/>
    <s v="Asian Sourcing Link"/>
    <x v="1"/>
    <n v="20.82"/>
    <n v="83.28"/>
    <n v="20.82"/>
    <n v="83.28"/>
    <n v="0"/>
    <n v="0"/>
    <n v="83.28"/>
    <n v="18.3"/>
    <n v="0"/>
    <n v="18.3"/>
    <n v="11"/>
    <n v="11"/>
    <n v="6"/>
    <n v="2.9039999999999999E-3"/>
    <x v="1"/>
    <m/>
    <s v="Singapore"/>
    <n v="0"/>
    <n v="0"/>
    <n v="0"/>
    <m/>
    <m/>
    <s v="no"/>
    <n v="73.2"/>
    <m/>
    <n v="0.12"/>
    <n v="20.795454545454547"/>
    <m/>
    <n v="83.181818181818187"/>
    <m/>
    <n v="0"/>
    <s v="Ellina Smirnova"/>
    <m/>
    <n v="6"/>
    <n v="24"/>
    <m/>
    <m/>
    <n v="0"/>
    <n v="0"/>
    <n v="0"/>
    <s v="10.06.2025"/>
    <s v="Order Window"/>
  </r>
  <r>
    <s v="Heineken"/>
    <m/>
    <n v="26020989"/>
    <n v="3091074"/>
    <s v="Heineken Asia Pacific Beverage"/>
    <s v="SG"/>
    <s v="Singapore"/>
    <x v="0"/>
    <m/>
    <m/>
    <n v="210"/>
    <x v="20"/>
    <x v="20"/>
    <n v="6"/>
    <m/>
    <x v="0"/>
    <s v="Premiums"/>
    <x v="5"/>
    <s v="Miles Promocean"/>
    <x v="1"/>
    <n v="50.5"/>
    <n v="303"/>
    <n v="50.5"/>
    <n v="303"/>
    <n v="0"/>
    <n v="0"/>
    <n v="303"/>
    <n v="44.44"/>
    <n v="0"/>
    <n v="44.44"/>
    <n v="19"/>
    <n v="15"/>
    <n v="28"/>
    <n v="4.7879999999999999E-2"/>
    <x v="1"/>
    <m/>
    <s v="Singapore"/>
    <n v="0"/>
    <n v="0"/>
    <n v="0"/>
    <m/>
    <m/>
    <s v="no"/>
    <n v="266.64"/>
    <m/>
    <n v="0.12"/>
    <n v="50.5"/>
    <m/>
    <n v="303"/>
    <m/>
    <n v="0"/>
    <s v="Konstantinos Zoupanos "/>
    <m/>
    <n v="5"/>
    <n v="3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10"/>
    <x v="21"/>
    <x v="21"/>
    <n v="65"/>
    <m/>
    <x v="1"/>
    <s v="Textiles-Clothing"/>
    <x v="9"/>
    <s v="ALBA specials"/>
    <x v="0"/>
    <n v="94.49"/>
    <n v="6141.8499999999995"/>
    <n v="27.84"/>
    <n v="1809.6"/>
    <n v="0"/>
    <n v="0"/>
    <n v="1809.6"/>
    <n v="24.5"/>
    <n v="0"/>
    <n v="24.5"/>
    <n v="29"/>
    <n v="39"/>
    <n v="1.5"/>
    <n v="0.1102725"/>
    <x v="0"/>
    <m/>
    <n v="0"/>
    <n v="0"/>
    <n v="4332.25"/>
    <n v="0"/>
    <m/>
    <m/>
    <s v="yes"/>
    <n v="1592.5"/>
    <m/>
    <n v="0.12"/>
    <n v="27.84090909090909"/>
    <m/>
    <n v="1809.6590909090908"/>
    <m/>
    <n v="0"/>
    <s v="Mariana"/>
    <m/>
    <n v="1"/>
    <n v="65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20"/>
    <x v="22"/>
    <x v="22"/>
    <n v="150"/>
    <m/>
    <x v="1"/>
    <s v="Textiles-Clothing"/>
    <x v="9"/>
    <s v="ALBA specials"/>
    <x v="0"/>
    <n v="94.49"/>
    <n v="14173.5"/>
    <n v="27.84"/>
    <n v="4176"/>
    <n v="0"/>
    <n v="0"/>
    <n v="4176"/>
    <n v="24.5"/>
    <n v="0"/>
    <n v="24.5"/>
    <n v="29"/>
    <n v="39"/>
    <n v="1.5"/>
    <n v="0.25447500000000001"/>
    <x v="0"/>
    <m/>
    <n v="0"/>
    <n v="0"/>
    <n v="9997.5"/>
    <n v="0"/>
    <m/>
    <m/>
    <s v="yes"/>
    <n v="3675"/>
    <m/>
    <n v="0.12"/>
    <n v="27.84090909090909"/>
    <m/>
    <n v="4176.1363636363631"/>
    <m/>
    <n v="0"/>
    <s v="Mariana"/>
    <m/>
    <n v="1"/>
    <n v="15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30"/>
    <x v="23"/>
    <x v="23"/>
    <n v="150"/>
    <m/>
    <x v="1"/>
    <s v="Textiles-Clothing"/>
    <x v="9"/>
    <s v="ALBA specials"/>
    <x v="0"/>
    <n v="94.49"/>
    <n v="14173.5"/>
    <n v="27.84"/>
    <n v="4176"/>
    <n v="0"/>
    <n v="0"/>
    <n v="4176"/>
    <n v="24.5"/>
    <n v="0"/>
    <n v="24.5"/>
    <n v="29"/>
    <n v="39"/>
    <n v="1.5"/>
    <n v="0.25447500000000001"/>
    <x v="0"/>
    <m/>
    <n v="0"/>
    <n v="0"/>
    <n v="9997.5"/>
    <n v="0"/>
    <m/>
    <m/>
    <s v="yes"/>
    <n v="3675"/>
    <m/>
    <n v="0.12"/>
    <n v="27.84090909090909"/>
    <m/>
    <n v="4176.1363636363631"/>
    <m/>
    <n v="0"/>
    <s v="Mariana"/>
    <m/>
    <n v="1"/>
    <n v="15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40"/>
    <x v="24"/>
    <x v="24"/>
    <n v="105"/>
    <m/>
    <x v="1"/>
    <s v="Textiles-Clothing"/>
    <x v="9"/>
    <s v="ALBA specials"/>
    <x v="0"/>
    <n v="94.49"/>
    <n v="9921.4499999999989"/>
    <n v="27.84"/>
    <n v="2923.2"/>
    <n v="0"/>
    <n v="0"/>
    <n v="2923.2"/>
    <n v="24.5"/>
    <n v="0"/>
    <n v="24.5"/>
    <n v="29"/>
    <n v="39"/>
    <n v="1.5"/>
    <n v="0.1781325"/>
    <x v="0"/>
    <m/>
    <n v="0"/>
    <n v="0"/>
    <n v="6998.2499999999991"/>
    <n v="0"/>
    <m/>
    <m/>
    <s v="yes"/>
    <n v="2572.5"/>
    <m/>
    <n v="0.12"/>
    <n v="27.84090909090909"/>
    <m/>
    <n v="2923.2954545454545"/>
    <m/>
    <n v="0"/>
    <s v="Mariana"/>
    <m/>
    <n v="1"/>
    <n v="105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s v="Heineken the Netherlands"/>
    <m/>
    <n v="50"/>
    <x v="25"/>
    <x v="25"/>
    <n v="30"/>
    <m/>
    <x v="1"/>
    <s v="Textiles-Clothing"/>
    <x v="9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x v="0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60"/>
    <x v="26"/>
    <x v="26"/>
    <n v="30"/>
    <m/>
    <x v="1"/>
    <s v="Textiles-Clothing"/>
    <x v="9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x v="0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70"/>
    <x v="27"/>
    <x v="27"/>
    <n v="30"/>
    <m/>
    <x v="1"/>
    <s v="Textiles-Clothing"/>
    <x v="9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x v="0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80"/>
    <x v="28"/>
    <x v="28"/>
    <n v="110"/>
    <m/>
    <x v="1"/>
    <s v="Textiles-Clothing"/>
    <x v="9"/>
    <s v="ALBA specials"/>
    <x v="0"/>
    <n v="94.49"/>
    <n v="10393.9"/>
    <n v="27.84"/>
    <n v="3062.4"/>
    <n v="0"/>
    <n v="0"/>
    <n v="3062.4"/>
    <n v="24.5"/>
    <n v="0"/>
    <n v="24.5"/>
    <n v="29"/>
    <n v="39"/>
    <n v="1.5"/>
    <n v="0.186615"/>
    <x v="0"/>
    <m/>
    <n v="0"/>
    <n v="0"/>
    <n v="7331.5"/>
    <n v="0"/>
    <m/>
    <m/>
    <s v="yes"/>
    <n v="2695"/>
    <m/>
    <n v="0.12"/>
    <n v="27.84090909090909"/>
    <m/>
    <n v="3062.5"/>
    <m/>
    <n v="0"/>
    <s v="Mariana"/>
    <m/>
    <n v="1"/>
    <n v="11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90"/>
    <x v="29"/>
    <x v="29"/>
    <n v="150"/>
    <m/>
    <x v="1"/>
    <s v="Textiles-Clothing"/>
    <x v="9"/>
    <s v="ALBA specials"/>
    <x v="0"/>
    <n v="94.49"/>
    <n v="14173.5"/>
    <n v="27.84"/>
    <n v="4176"/>
    <n v="0"/>
    <n v="0"/>
    <n v="4176"/>
    <n v="24.5"/>
    <n v="0"/>
    <n v="24.5"/>
    <n v="29"/>
    <n v="39"/>
    <n v="1.5"/>
    <n v="0.25447500000000001"/>
    <x v="0"/>
    <m/>
    <n v="0"/>
    <n v="0"/>
    <n v="9997.5"/>
    <n v="0"/>
    <m/>
    <m/>
    <s v="yes"/>
    <n v="3675"/>
    <m/>
    <n v="0.12"/>
    <n v="27.84090909090909"/>
    <m/>
    <n v="4176.1363636363631"/>
    <m/>
    <n v="0"/>
    <s v="Mariana"/>
    <m/>
    <n v="1"/>
    <n v="15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100"/>
    <x v="30"/>
    <x v="30"/>
    <n v="140"/>
    <m/>
    <x v="1"/>
    <s v="Textiles-Clothing"/>
    <x v="9"/>
    <s v="ALBA specials"/>
    <x v="0"/>
    <n v="94.49"/>
    <n v="13228.599999999999"/>
    <n v="27.84"/>
    <n v="3897.6"/>
    <n v="0"/>
    <n v="0"/>
    <n v="3897.6"/>
    <n v="24.5"/>
    <n v="0"/>
    <n v="24.5"/>
    <n v="29"/>
    <n v="39"/>
    <n v="1.5"/>
    <n v="0.23751"/>
    <x v="0"/>
    <m/>
    <n v="0"/>
    <n v="0"/>
    <n v="9330.9999999999982"/>
    <n v="0"/>
    <m/>
    <m/>
    <s v="yes"/>
    <n v="3430"/>
    <m/>
    <n v="0.12"/>
    <n v="27.84090909090909"/>
    <m/>
    <n v="3897.7272727272725"/>
    <m/>
    <n v="0"/>
    <s v="Mariana"/>
    <m/>
    <n v="1"/>
    <n v="140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110"/>
    <x v="31"/>
    <x v="31"/>
    <n v="55"/>
    <m/>
    <x v="1"/>
    <s v="Textiles-Clothing"/>
    <x v="9"/>
    <s v="ALBA specials"/>
    <x v="0"/>
    <n v="94.49"/>
    <n v="5196.95"/>
    <n v="27.84"/>
    <n v="1531.2"/>
    <n v="0"/>
    <n v="0"/>
    <n v="1531.2"/>
    <n v="24.5"/>
    <n v="0"/>
    <n v="24.5"/>
    <n v="29"/>
    <n v="39"/>
    <n v="1.5"/>
    <n v="9.3307500000000002E-2"/>
    <x v="0"/>
    <m/>
    <n v="0"/>
    <n v="0"/>
    <n v="3665.75"/>
    <n v="0"/>
    <m/>
    <m/>
    <s v="yes"/>
    <n v="1347.5"/>
    <m/>
    <n v="0.12"/>
    <n v="27.84090909090909"/>
    <m/>
    <n v="1531.25"/>
    <m/>
    <n v="0"/>
    <s v="Mariana"/>
    <m/>
    <n v="1"/>
    <n v="55"/>
    <m/>
    <m/>
    <n v="0"/>
    <n v="0"/>
    <n v="0"/>
    <s v="10.06.2025"/>
    <s v="Order Window"/>
  </r>
  <r>
    <s v="Heineken - Brand Fashion"/>
    <m/>
    <n v="26020990"/>
    <n v="3090891"/>
    <s v="Events Heineken Experience"/>
    <s v="NL"/>
    <s v="Netherlands"/>
    <x v="1"/>
    <m/>
    <m/>
    <n v="120"/>
    <x v="32"/>
    <x v="32"/>
    <n v="30"/>
    <m/>
    <x v="1"/>
    <s v="Textiles-Clothing"/>
    <x v="9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x v="0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</r>
  <r>
    <s v="Heineken UCL"/>
    <m/>
    <n v="26020991"/>
    <n v="3097160"/>
    <s v="EMEA Export &amp; GDF."/>
    <s v="NL"/>
    <s v="Netherlands"/>
    <x v="2"/>
    <m/>
    <m/>
    <n v="10"/>
    <x v="33"/>
    <x v="33"/>
    <n v="4"/>
    <m/>
    <x v="0"/>
    <s v="Bar support"/>
    <x v="10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x v="0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20"/>
    <x v="34"/>
    <x v="34"/>
    <n v="5"/>
    <m/>
    <x v="0"/>
    <s v="Outdoor signs"/>
    <x v="4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x v="1"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30"/>
    <x v="35"/>
    <x v="35"/>
    <n v="6"/>
    <m/>
    <x v="2"/>
    <s v="Glassware"/>
    <x v="11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x v="0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4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50"/>
    <x v="37"/>
    <x v="37"/>
    <n v="30"/>
    <m/>
    <x v="0"/>
    <s v="Premiums"/>
    <x v="5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x v="0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60"/>
    <x v="38"/>
    <x v="38"/>
    <n v="40"/>
    <m/>
    <x v="0"/>
    <s v="Premiums"/>
    <x v="1"/>
    <s v="Promocean The Netherlands BV"/>
    <x v="0"/>
    <n v="64.900000000000006"/>
    <n v="2596"/>
    <n v="60.300000000000004"/>
    <n v="2412"/>
    <n v="0"/>
    <n v="0"/>
    <n v="2412"/>
    <n v="52.189200000000007"/>
    <n v="0"/>
    <n v="52.189200000000007"/>
    <n v="68"/>
    <n v="19"/>
    <n v="19"/>
    <n v="0.98192000000000002"/>
    <x v="0"/>
    <m/>
    <n v="0"/>
    <n v="0"/>
    <n v="184"/>
    <n v="0"/>
    <m/>
    <m/>
    <s v="no"/>
    <n v="2087.5680000000002"/>
    <m/>
    <n v="0.12"/>
    <n v="59.305909090909097"/>
    <m/>
    <n v="2372.2363636363639"/>
    <m/>
    <n v="0"/>
    <s v="Ellina Smirnova"/>
    <m/>
    <n v="10"/>
    <n v="400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70"/>
    <x v="39"/>
    <x v="39"/>
    <n v="20"/>
    <m/>
    <x v="3"/>
    <s v="Textiles-Clothing"/>
    <x v="10"/>
    <s v="Promocean The Netherlands BV"/>
    <x v="0"/>
    <n v="29.700000000000003"/>
    <n v="594"/>
    <n v="29.339999999999996"/>
    <n v="586.79999999999995"/>
    <n v="0"/>
    <n v="0"/>
    <n v="586.79999999999995"/>
    <n v="25.1265"/>
    <n v="0"/>
    <n v="25.1265"/>
    <n v="28"/>
    <n v="15"/>
    <n v="12"/>
    <n v="0.1008"/>
    <x v="0"/>
    <m/>
    <n v="0"/>
    <n v="0"/>
    <n v="7.2000000000000455"/>
    <n v="0"/>
    <m/>
    <m/>
    <s v="no"/>
    <n v="502.53"/>
    <m/>
    <n v="0.12"/>
    <n v="28.552840909090911"/>
    <m/>
    <n v="571.05681818181824"/>
    <m/>
    <n v="0"/>
    <s v="Ellina Smirnova"/>
    <m/>
    <n v="6"/>
    <n v="120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80"/>
    <x v="40"/>
    <x v="40"/>
    <n v="30"/>
    <m/>
    <x v="3"/>
    <s v="Textiles-Clothing"/>
    <x v="10"/>
    <s v="Promocean The Netherlands BV"/>
    <x v="0"/>
    <n v="29.700000000000003"/>
    <n v="891.00000000000011"/>
    <n v="29.339999999999996"/>
    <n v="880.19999999999993"/>
    <n v="0"/>
    <n v="0"/>
    <n v="880.19999999999993"/>
    <n v="25.1265"/>
    <n v="0"/>
    <n v="25.1265"/>
    <n v="28"/>
    <n v="15"/>
    <n v="12"/>
    <n v="0.1512"/>
    <x v="0"/>
    <m/>
    <n v="0"/>
    <n v="0"/>
    <n v="10.800000000000182"/>
    <n v="0"/>
    <m/>
    <m/>
    <s v="no"/>
    <n v="753.79499999999996"/>
    <m/>
    <n v="0.12"/>
    <n v="28.552840909090911"/>
    <m/>
    <n v="856.58522727272737"/>
    <m/>
    <n v="0"/>
    <s v="Ellina Smirnova"/>
    <m/>
    <n v="6"/>
    <n v="180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90"/>
    <x v="41"/>
    <x v="41"/>
    <n v="8"/>
    <m/>
    <x v="0"/>
    <s v="Premiums"/>
    <x v="0"/>
    <s v="Promocean The Netherlands BV"/>
    <x v="0"/>
    <n v="53.5"/>
    <n v="428"/>
    <n v="49.75"/>
    <n v="398"/>
    <n v="0"/>
    <n v="0"/>
    <n v="398"/>
    <n v="43.103400000000008"/>
    <n v="0"/>
    <n v="43.103400000000008"/>
    <n v="24"/>
    <n v="15"/>
    <n v="5"/>
    <n v="1.44E-2"/>
    <x v="0"/>
    <m/>
    <n v="0"/>
    <n v="0"/>
    <n v="30"/>
    <n v="0"/>
    <m/>
    <m/>
    <s v="no"/>
    <n v="344.82720000000006"/>
    <m/>
    <n v="0.12"/>
    <n v="48.981136363636374"/>
    <m/>
    <n v="391.84909090909099"/>
    <m/>
    <n v="0"/>
    <s v="Ellina Smirnova"/>
    <m/>
    <n v="25"/>
    <n v="200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10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</r>
  <r>
    <s v="Heineken UCL"/>
    <m/>
    <n v="26020991"/>
    <n v="3097160"/>
    <s v="EMEA Export &amp; GDF."/>
    <s v="NL"/>
    <s v="Netherlands"/>
    <x v="2"/>
    <m/>
    <m/>
    <n v="110"/>
    <x v="43"/>
    <x v="43"/>
    <n v="25"/>
    <m/>
    <x v="0"/>
    <s v="Textiles-Clothing"/>
    <x v="7"/>
    <s v="Promocean The Netherlands BV"/>
    <x v="0"/>
    <n v="115.68"/>
    <n v="2892"/>
    <n v="71.28"/>
    <n v="1782"/>
    <n v="0"/>
    <n v="0"/>
    <n v="1782"/>
    <n v="62.267399999999995"/>
    <n v="0"/>
    <n v="62.267399999999995"/>
    <n v="45"/>
    <n v="23"/>
    <n v="23"/>
    <n v="0.59512500000000002"/>
    <x v="0"/>
    <m/>
    <n v="0"/>
    <n v="0"/>
    <n v="1110"/>
    <n v="0"/>
    <m/>
    <m/>
    <s v="no"/>
    <n v="1556.6849999999999"/>
    <m/>
    <n v="0.12"/>
    <n v="70.758409090909083"/>
    <m/>
    <n v="1768.960227272727"/>
    <m/>
    <n v="0"/>
    <s v="Ellina Smirnova"/>
    <m/>
    <n v="24"/>
    <n v="600"/>
    <m/>
    <m/>
    <n v="0"/>
    <n v="0"/>
    <n v="0"/>
    <s v="11.06.2025"/>
    <s v="Order Window"/>
  </r>
  <r>
    <s v="Heineken UCL"/>
    <m/>
    <n v="26020993"/>
    <n v="3097160"/>
    <s v="EMEA Export &amp; GDF."/>
    <s v="NL"/>
    <s v="Netherlands"/>
    <x v="2"/>
    <m/>
    <m/>
    <n v="3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</r>
  <r>
    <s v="Heineken UCL"/>
    <m/>
    <n v="26020993"/>
    <n v="3097160"/>
    <s v="EMEA Export &amp; GDF."/>
    <s v="NL"/>
    <s v="Netherlands"/>
    <x v="2"/>
    <m/>
    <m/>
    <n v="40"/>
    <x v="38"/>
    <x v="38"/>
    <n v="3"/>
    <m/>
    <x v="0"/>
    <s v="Premiums"/>
    <x v="1"/>
    <s v="Promocean The Netherlands BV"/>
    <x v="0"/>
    <n v="64.900000000000006"/>
    <n v="194.70000000000002"/>
    <n v="60.300000000000004"/>
    <n v="180.9"/>
    <n v="0"/>
    <n v="0"/>
    <n v="180.9"/>
    <n v="52.189200000000007"/>
    <n v="0"/>
    <n v="52.189200000000007"/>
    <n v="68"/>
    <n v="19"/>
    <n v="19"/>
    <n v="7.3644000000000001E-2"/>
    <x v="0"/>
    <m/>
    <n v="0"/>
    <n v="0"/>
    <n v="13.800000000000011"/>
    <n v="0"/>
    <m/>
    <m/>
    <s v="no"/>
    <n v="156.56760000000003"/>
    <m/>
    <n v="0.12"/>
    <n v="59.305909090909097"/>
    <m/>
    <n v="177.91772727272729"/>
    <m/>
    <n v="0"/>
    <s v="Ellina Smirnova"/>
    <m/>
    <n v="10"/>
    <n v="30"/>
    <m/>
    <m/>
    <n v="0"/>
    <n v="0"/>
    <n v="0"/>
    <s v="11.06.2025"/>
    <s v="Order Window"/>
  </r>
  <r>
    <s v="Heineken UCL"/>
    <m/>
    <n v="26020993"/>
    <n v="3097160"/>
    <s v="EMEA Export &amp; GDF."/>
    <s v="NL"/>
    <s v="Netherlands"/>
    <x v="2"/>
    <m/>
    <m/>
    <n v="5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</r>
  <r>
    <s v="Heineken UCL"/>
    <m/>
    <n v="26020993"/>
    <n v="3097160"/>
    <s v="EMEA Export &amp; GDF."/>
    <s v="NL"/>
    <s v="Netherlands"/>
    <x v="2"/>
    <m/>
    <m/>
    <n v="60"/>
    <x v="41"/>
    <x v="41"/>
    <n v="6"/>
    <m/>
    <x v="0"/>
    <s v="Premiums"/>
    <x v="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x v="0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10"/>
    <x v="35"/>
    <x v="35"/>
    <n v="5"/>
    <m/>
    <x v="2"/>
    <s v="Glassware"/>
    <x v="11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x v="0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2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30"/>
    <x v="43"/>
    <x v="43"/>
    <n v="8"/>
    <m/>
    <x v="0"/>
    <s v="Textiles-Clothing"/>
    <x v="7"/>
    <s v="Promocean The Netherlands BV"/>
    <x v="0"/>
    <n v="115.68"/>
    <n v="925.44"/>
    <n v="71.28"/>
    <n v="570.24"/>
    <n v="0"/>
    <n v="0"/>
    <n v="570.24"/>
    <n v="62.267399999999995"/>
    <n v="0"/>
    <n v="62.267399999999995"/>
    <n v="45"/>
    <n v="23"/>
    <n v="23"/>
    <n v="0.19044"/>
    <x v="0"/>
    <m/>
    <n v="0"/>
    <n v="0"/>
    <n v="355.20000000000005"/>
    <n v="0"/>
    <m/>
    <m/>
    <s v="no"/>
    <n v="498.13919999999996"/>
    <m/>
    <n v="0.12"/>
    <n v="70.758409090909083"/>
    <m/>
    <n v="566.06727272727267"/>
    <m/>
    <n v="0"/>
    <s v="Ellina Smirnova"/>
    <m/>
    <n v="24"/>
    <n v="192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40"/>
    <x v="37"/>
    <x v="37"/>
    <n v="30"/>
    <m/>
    <x v="0"/>
    <s v="Premiums"/>
    <x v="5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x v="0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50"/>
    <x v="38"/>
    <x v="38"/>
    <n v="10"/>
    <m/>
    <x v="0"/>
    <s v="Premiums"/>
    <x v="1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x v="0"/>
    <m/>
    <n v="0"/>
    <n v="0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60"/>
    <x v="39"/>
    <x v="39"/>
    <n v="7"/>
    <m/>
    <x v="3"/>
    <s v="Textiles-Clothing"/>
    <x v="10"/>
    <s v="Promocean The Netherlands BV"/>
    <x v="0"/>
    <n v="29.700000000000003"/>
    <n v="207.90000000000003"/>
    <n v="29.339999999999996"/>
    <n v="205.37999999999997"/>
    <n v="0"/>
    <n v="0"/>
    <n v="205.37999999999997"/>
    <n v="25.1265"/>
    <n v="0"/>
    <n v="25.1265"/>
    <n v="28"/>
    <n v="15"/>
    <n v="12"/>
    <n v="3.5279999999999999E-2"/>
    <x v="0"/>
    <m/>
    <n v="0"/>
    <n v="0"/>
    <n v="2.5200000000000671"/>
    <n v="0"/>
    <m/>
    <m/>
    <s v="no"/>
    <n v="175.88550000000001"/>
    <m/>
    <n v="0.12"/>
    <n v="28.552840909090911"/>
    <m/>
    <n v="199.86988636363637"/>
    <m/>
    <n v="0"/>
    <s v="Ellina Smirnova"/>
    <m/>
    <n v="6"/>
    <n v="42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70"/>
    <x v="40"/>
    <x v="40"/>
    <n v="10"/>
    <m/>
    <x v="3"/>
    <s v="Textiles-Clothing"/>
    <x v="10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x v="0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8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90"/>
    <x v="33"/>
    <x v="33"/>
    <n v="4"/>
    <m/>
    <x v="0"/>
    <s v="Bar support"/>
    <x v="10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x v="0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</r>
  <r>
    <s v="Heineken UCL"/>
    <m/>
    <n v="26020992"/>
    <n v="3097160"/>
    <s v="EMEA Export &amp; GDF."/>
    <s v="NL"/>
    <s v="Netherlands"/>
    <x v="2"/>
    <m/>
    <m/>
    <n v="100"/>
    <x v="41"/>
    <x v="41"/>
    <n v="6"/>
    <m/>
    <x v="0"/>
    <s v="Premiums"/>
    <x v="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x v="0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</r>
  <r>
    <s v="Heineken UCL"/>
    <m/>
    <n v="26020993"/>
    <n v="3097160"/>
    <s v="EMEA Export &amp; GDF."/>
    <s v="NL"/>
    <s v="Netherlands"/>
    <x v="2"/>
    <m/>
    <m/>
    <n v="10"/>
    <x v="33"/>
    <x v="33"/>
    <n v="4"/>
    <m/>
    <x v="0"/>
    <s v="Bar support"/>
    <x v="10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x v="0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</r>
  <r>
    <s v="Heineken UCL"/>
    <m/>
    <n v="26020993"/>
    <n v="3097160"/>
    <s v="EMEA Export &amp; GDF."/>
    <s v="NL"/>
    <s v="Netherlands"/>
    <x v="2"/>
    <m/>
    <m/>
    <n v="20"/>
    <x v="35"/>
    <x v="35"/>
    <n v="5"/>
    <m/>
    <x v="2"/>
    <s v="Glassware"/>
    <x v="11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x v="0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10"/>
    <x v="33"/>
    <x v="33"/>
    <n v="4"/>
    <m/>
    <x v="0"/>
    <s v="Bar support"/>
    <x v="10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x v="0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20"/>
    <x v="34"/>
    <x v="34"/>
    <n v="5"/>
    <m/>
    <x v="0"/>
    <s v="Outdoor signs"/>
    <x v="4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x v="1"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30"/>
    <x v="35"/>
    <x v="35"/>
    <n v="5"/>
    <m/>
    <x v="2"/>
    <s v="Glassware"/>
    <x v="11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x v="0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40"/>
    <x v="36"/>
    <x v="36"/>
    <n v="6"/>
    <m/>
    <x v="0"/>
    <s v="Premiums"/>
    <x v="0"/>
    <s v="Promocean The Netherlands BV"/>
    <x v="0"/>
    <n v="47"/>
    <n v="282"/>
    <n v="42.25"/>
    <n v="253.5"/>
    <n v="0"/>
    <n v="0"/>
    <n v="253.5"/>
    <n v="37.249200000000002"/>
    <n v="0"/>
    <n v="37.249200000000002"/>
    <n v="11"/>
    <n v="9"/>
    <n v="6"/>
    <n v="3.5639999999999999E-3"/>
    <x v="0"/>
    <m/>
    <n v="0"/>
    <n v="0"/>
    <n v="28.5"/>
    <n v="0"/>
    <m/>
    <m/>
    <s v="no"/>
    <n v="223.49520000000001"/>
    <m/>
    <n v="0.12"/>
    <n v="42.328636363636363"/>
    <m/>
    <n v="253.97181818181818"/>
    <m/>
    <n v="0"/>
    <s v="Ellina Smirnova"/>
    <m/>
    <n v="25"/>
    <n v="15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50"/>
    <x v="41"/>
    <x v="41"/>
    <n v="6"/>
    <m/>
    <x v="0"/>
    <s v="Premiums"/>
    <x v="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x v="0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60"/>
    <x v="43"/>
    <x v="43"/>
    <n v="5"/>
    <m/>
    <x v="0"/>
    <s v="Textiles-Clothing"/>
    <x v="7"/>
    <s v="Promocean The Netherlands BV"/>
    <x v="0"/>
    <n v="115.68"/>
    <n v="578.40000000000009"/>
    <n v="71.28"/>
    <n v="356.4"/>
    <n v="0"/>
    <n v="0"/>
    <n v="356.4"/>
    <n v="62.267399999999995"/>
    <n v="0"/>
    <n v="62.267399999999995"/>
    <n v="45"/>
    <n v="23"/>
    <n v="23"/>
    <n v="0.11902500000000001"/>
    <x v="0"/>
    <m/>
    <n v="0"/>
    <n v="0"/>
    <n v="222.00000000000011"/>
    <n v="0"/>
    <m/>
    <m/>
    <s v="no"/>
    <n v="311.33699999999999"/>
    <m/>
    <n v="0.12"/>
    <n v="70.758409090909083"/>
    <m/>
    <n v="353.79204545454542"/>
    <m/>
    <n v="0"/>
    <s v="Ellina Smirnova"/>
    <m/>
    <n v="24"/>
    <n v="12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70"/>
    <x v="37"/>
    <x v="37"/>
    <n v="30"/>
    <m/>
    <x v="0"/>
    <s v="Premiums"/>
    <x v="5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x v="0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8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90"/>
    <x v="38"/>
    <x v="38"/>
    <n v="20"/>
    <m/>
    <x v="0"/>
    <s v="Premiums"/>
    <x v="1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x v="0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100"/>
    <x v="39"/>
    <x v="39"/>
    <n v="5"/>
    <m/>
    <x v="3"/>
    <s v="Textiles-Clothing"/>
    <x v="10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x v="0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110"/>
    <x v="40"/>
    <x v="40"/>
    <n v="5"/>
    <m/>
    <x v="3"/>
    <s v="Textiles-Clothing"/>
    <x v="10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x v="0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1.06.2025"/>
    <s v="Order Window"/>
  </r>
  <r>
    <s v="Heineken UCL"/>
    <m/>
    <n v="26020994"/>
    <n v="3097160"/>
    <s v="EMEA Export &amp; GDF."/>
    <s v="NL"/>
    <s v="Netherlands"/>
    <x v="2"/>
    <m/>
    <m/>
    <n v="120"/>
    <x v="44"/>
    <x v="44"/>
    <n v="5"/>
    <m/>
    <x v="3"/>
    <s v="Textiles-Clothing"/>
    <x v="10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x v="0"/>
    <m/>
    <n v="0"/>
    <n v="0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80"/>
    <x v="36"/>
    <x v="36"/>
    <n v="250"/>
    <m/>
    <x v="0"/>
    <s v="Premiums"/>
    <x v="0"/>
    <s v="Promocean The Netherlands BV"/>
    <x v="0"/>
    <n v="47"/>
    <n v="11750"/>
    <n v="42.25"/>
    <n v="10562.5"/>
    <n v="0"/>
    <n v="0"/>
    <n v="10562.5"/>
    <n v="37.249200000000002"/>
    <n v="0"/>
    <n v="37.249200000000002"/>
    <n v="11"/>
    <n v="9"/>
    <n v="6"/>
    <n v="0.14849999999999999"/>
    <x v="0"/>
    <m/>
    <n v="0"/>
    <n v="0"/>
    <n v="1187.5"/>
    <n v="0"/>
    <m/>
    <m/>
    <s v="yes"/>
    <n v="9312.3000000000011"/>
    <m/>
    <n v="0.12"/>
    <n v="42.328636363636363"/>
    <m/>
    <n v="10582.15909090909"/>
    <m/>
    <n v="0"/>
    <s v="Ellina Smirnova"/>
    <m/>
    <n v="25"/>
    <n v="625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90"/>
    <x v="43"/>
    <x v="43"/>
    <n v="110"/>
    <m/>
    <x v="0"/>
    <s v="Textiles-Clothing"/>
    <x v="7"/>
    <s v="Promocean The Netherlands BV"/>
    <x v="0"/>
    <n v="115.68"/>
    <n v="12724.800000000001"/>
    <n v="71.28"/>
    <n v="7840.8"/>
    <n v="0"/>
    <n v="0"/>
    <n v="7840.8"/>
    <n v="62.267399999999995"/>
    <n v="0"/>
    <n v="62.267399999999995"/>
    <n v="45"/>
    <n v="23"/>
    <n v="23"/>
    <n v="2.6185499999999999"/>
    <x v="0"/>
    <m/>
    <n v="0"/>
    <n v="0"/>
    <n v="4884.0000000000009"/>
    <n v="0"/>
    <m/>
    <m/>
    <s v="yes"/>
    <n v="6849.4139999999998"/>
    <m/>
    <n v="0.12"/>
    <n v="70.758409090909083"/>
    <m/>
    <n v="7783.4249999999993"/>
    <m/>
    <n v="0"/>
    <s v="Ellina Smirnova"/>
    <m/>
    <n v="24"/>
    <n v="264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10"/>
    <x v="38"/>
    <x v="38"/>
    <n v="300"/>
    <m/>
    <x v="0"/>
    <s v="Premiums"/>
    <x v="1"/>
    <s v="Promocean The Netherlands BV"/>
    <x v="0"/>
    <n v="64.900000000000006"/>
    <n v="19470"/>
    <n v="60.300000000000004"/>
    <n v="18090"/>
    <n v="0"/>
    <n v="0"/>
    <n v="18090"/>
    <n v="52.189200000000007"/>
    <n v="0"/>
    <n v="52.189200000000007"/>
    <n v="68"/>
    <n v="19"/>
    <n v="19"/>
    <n v="7.3643999999999998"/>
    <x v="0"/>
    <m/>
    <n v="0"/>
    <n v="0"/>
    <n v="1380"/>
    <n v="0"/>
    <m/>
    <m/>
    <s v="no"/>
    <n v="15656.760000000002"/>
    <m/>
    <n v="0.12"/>
    <n v="59.305909090909097"/>
    <m/>
    <n v="17791.772727272728"/>
    <m/>
    <n v="0"/>
    <s v="Ellina Smirnova"/>
    <m/>
    <n v="10"/>
    <n v="300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20"/>
    <x v="35"/>
    <x v="35"/>
    <n v="1000"/>
    <m/>
    <x v="2"/>
    <s v="Glassware"/>
    <x v="11"/>
    <s v="Sisecam (Pasabahçe)"/>
    <x v="0"/>
    <n v="22.799999999999997"/>
    <n v="22799.999999999996"/>
    <n v="22.799999999999997"/>
    <n v="22799.999999999996"/>
    <n v="0"/>
    <n v="0"/>
    <n v="22799.999999999996"/>
    <n v="20.16"/>
    <n v="0"/>
    <n v="20.16"/>
    <n v="55.9"/>
    <n v="21.9"/>
    <n v="21.2"/>
    <n v="25.953251999999996"/>
    <x v="0"/>
    <m/>
    <n v="0"/>
    <n v="0"/>
    <n v="0"/>
    <n v="0"/>
    <m/>
    <m/>
    <s v="no"/>
    <n v="20160"/>
    <m/>
    <n v="0.12"/>
    <n v="22.90909090909091"/>
    <m/>
    <n v="22909.090909090912"/>
    <m/>
    <n v="0"/>
    <s v="Ludmilla Zarybnicka"/>
    <m/>
    <n v="24"/>
    <n v="2400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30"/>
    <x v="41"/>
    <x v="41"/>
    <n v="200"/>
    <m/>
    <x v="0"/>
    <s v="Premiums"/>
    <x v="0"/>
    <s v="Promocean The Netherlands BV"/>
    <x v="0"/>
    <n v="53.5"/>
    <n v="10700"/>
    <n v="49.75"/>
    <n v="9950"/>
    <n v="0"/>
    <n v="0"/>
    <n v="9950"/>
    <n v="43.103400000000008"/>
    <n v="0"/>
    <n v="43.103400000000008"/>
    <n v="24"/>
    <n v="15"/>
    <n v="5"/>
    <n v="0.36"/>
    <x v="0"/>
    <m/>
    <n v="0"/>
    <n v="0"/>
    <n v="750"/>
    <n v="0"/>
    <m/>
    <m/>
    <s v="yes"/>
    <n v="8620.6800000000021"/>
    <m/>
    <n v="0.12"/>
    <n v="48.981136363636374"/>
    <m/>
    <n v="9796.2272727272739"/>
    <m/>
    <n v="0"/>
    <s v="Ellina Smirnova"/>
    <m/>
    <n v="25"/>
    <n v="500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40"/>
    <x v="42"/>
    <x v="42"/>
    <n v="150"/>
    <m/>
    <x v="0"/>
    <s v="Premiums"/>
    <x v="0"/>
    <s v="Promocean The Netherlands BV"/>
    <x v="0"/>
    <n v="30.6"/>
    <n v="4590"/>
    <n v="28.799999999999997"/>
    <n v="4320"/>
    <n v="0"/>
    <n v="0"/>
    <n v="4320"/>
    <n v="25.1082"/>
    <n v="0"/>
    <n v="25.1082"/>
    <n v="47"/>
    <n v="46"/>
    <n v="2"/>
    <n v="0.64859999999999995"/>
    <x v="0"/>
    <m/>
    <n v="0"/>
    <n v="0"/>
    <n v="270"/>
    <n v="0"/>
    <m/>
    <m/>
    <s v="yes"/>
    <n v="3766.23"/>
    <m/>
    <n v="0.12"/>
    <n v="28.532045454545454"/>
    <m/>
    <n v="4279.806818181818"/>
    <m/>
    <n v="0"/>
    <s v="Ellina Smirnova"/>
    <m/>
    <n v="10"/>
    <n v="150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50"/>
    <x v="45"/>
    <x v="45"/>
    <n v="300"/>
    <m/>
    <x v="4"/>
    <s v="Coasters (&amp; dripmat)"/>
    <x v="12"/>
    <s v="CC Coaster GmbH &amp; Co. KG"/>
    <x v="0"/>
    <n v="39.159090909090907"/>
    <n v="11747.727272727272"/>
    <n v="18.704545454545457"/>
    <n v="5611.3636363636369"/>
    <n v="0"/>
    <n v="0"/>
    <n v="5611.3636363636369"/>
    <n v="16.46"/>
    <n v="0"/>
    <n v="16.46"/>
    <n v="21.4"/>
    <n v="43"/>
    <n v="14"/>
    <n v="3.8648400000000001"/>
    <x v="0"/>
    <m/>
    <n v="0"/>
    <n v="0"/>
    <n v="6136.3636363636351"/>
    <n v="0"/>
    <m/>
    <m/>
    <s v="yes"/>
    <n v="4938"/>
    <m/>
    <n v="0.12"/>
    <n v="18.704545454545457"/>
    <m/>
    <n v="5611.3636363636369"/>
    <m/>
    <n v="0"/>
    <s v="Ellina Smirnova"/>
    <m/>
    <n v="1000"/>
    <n v="30000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60"/>
    <x v="37"/>
    <x v="37"/>
    <n v="200"/>
    <m/>
    <x v="0"/>
    <s v="Premiums"/>
    <x v="5"/>
    <s v="Promocean The Netherlands BV"/>
    <x v="0"/>
    <n v="18.2"/>
    <n v="3640"/>
    <n v="17.649999999999999"/>
    <n v="3529.9999999999995"/>
    <n v="0"/>
    <n v="0"/>
    <n v="3529.9999999999995"/>
    <n v="15.420599999999999"/>
    <n v="0"/>
    <n v="15.420599999999999"/>
    <n v="35"/>
    <n v="22"/>
    <n v="6"/>
    <n v="0.92400000000000004"/>
    <x v="0"/>
    <m/>
    <n v="0"/>
    <n v="0"/>
    <n v="110.00000000000045"/>
    <n v="0"/>
    <m/>
    <m/>
    <s v="yes"/>
    <n v="3084.12"/>
    <m/>
    <n v="0.12"/>
    <n v="17.523409090909087"/>
    <m/>
    <n v="3504.6818181818176"/>
    <m/>
    <n v="0"/>
    <s v="Ellina Smirnova"/>
    <m/>
    <n v="5"/>
    <n v="1000"/>
    <m/>
    <m/>
    <n v="0"/>
    <n v="0"/>
    <n v="0"/>
    <s v="11.06.2025"/>
    <s v="Order Window"/>
  </r>
  <r>
    <s v="Heineken UCL"/>
    <m/>
    <n v="26020995"/>
    <n v="3011374"/>
    <s v="Maritime &amp; Mercantile Intl. LL"/>
    <s v="AE"/>
    <s v="Dubai"/>
    <x v="2"/>
    <m/>
    <m/>
    <n v="70"/>
    <x v="46"/>
    <x v="46"/>
    <n v="25"/>
    <m/>
    <x v="0"/>
    <s v="Outdoor signs"/>
    <x v="4"/>
    <s v="Promocean The Netherlands BV"/>
    <x v="1"/>
    <n v="43.06"/>
    <n v="1076.5"/>
    <n v="43.06"/>
    <n v="1076.5"/>
    <n v="0"/>
    <n v="0"/>
    <n v="1076.5"/>
    <n v="37.8887"/>
    <n v="0"/>
    <n v="37.8887"/>
    <n v="40"/>
    <n v="20.5"/>
    <n v="10"/>
    <n v="0.20499999999999999"/>
    <x v="1"/>
    <m/>
    <n v="0"/>
    <n v="0"/>
    <n v="0"/>
    <n v="0"/>
    <m/>
    <m/>
    <s v="no"/>
    <n v="947.21749999999997"/>
    <m/>
    <n v="0.12"/>
    <n v="43.055340909090908"/>
    <m/>
    <n v="1076.3835227272727"/>
    <m/>
    <n v="0"/>
    <s v="Ludmilla Zarybnicka"/>
    <m/>
    <n v="1"/>
    <n v="25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10"/>
    <x v="33"/>
    <x v="33"/>
    <n v="6"/>
    <m/>
    <x v="0"/>
    <s v="Bar support"/>
    <x v="10"/>
    <s v="Promocean The Netherlands BV"/>
    <x v="0"/>
    <n v="73.199999999999989"/>
    <n v="439.19999999999993"/>
    <n v="73.199999999999989"/>
    <n v="439.19999999999993"/>
    <n v="0"/>
    <n v="0"/>
    <n v="439.19999999999993"/>
    <n v="63.327000000000005"/>
    <n v="0"/>
    <n v="63.327000000000005"/>
    <n v="49"/>
    <n v="26"/>
    <n v="50"/>
    <n v="0.38219999999999998"/>
    <x v="0"/>
    <m/>
    <n v="0"/>
    <n v="0"/>
    <n v="0"/>
    <n v="0"/>
    <m/>
    <m/>
    <s v="no"/>
    <n v="379.96200000000005"/>
    <m/>
    <n v="0.12"/>
    <n v="71.962500000000006"/>
    <m/>
    <n v="431.77500000000003"/>
    <m/>
    <n v="0"/>
    <s v="Ellina Smirnova"/>
    <m/>
    <n v="12"/>
    <n v="72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2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30"/>
    <x v="41"/>
    <x v="41"/>
    <n v="6"/>
    <m/>
    <x v="0"/>
    <s v="Premiums"/>
    <x v="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x v="0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40"/>
    <x v="43"/>
    <x v="43"/>
    <n v="17"/>
    <m/>
    <x v="0"/>
    <s v="Textiles-Clothing"/>
    <x v="7"/>
    <s v="Promocean The Netherlands BV"/>
    <x v="0"/>
    <n v="115.68"/>
    <n v="1966.5600000000002"/>
    <n v="71.28"/>
    <n v="1211.76"/>
    <n v="0"/>
    <n v="0"/>
    <n v="1211.76"/>
    <n v="62.267399999999995"/>
    <n v="0"/>
    <n v="62.267399999999995"/>
    <n v="45"/>
    <n v="23"/>
    <n v="23"/>
    <n v="0.40468500000000002"/>
    <x v="0"/>
    <m/>
    <n v="0"/>
    <n v="0"/>
    <n v="754.80000000000018"/>
    <n v="0"/>
    <m/>
    <m/>
    <s v="no"/>
    <n v="1058.5457999999999"/>
    <m/>
    <n v="0.12"/>
    <n v="70.758409090909083"/>
    <m/>
    <n v="1202.8929545454544"/>
    <m/>
    <n v="0"/>
    <s v="Ellina Smirnova"/>
    <m/>
    <n v="24"/>
    <n v="408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50"/>
    <x v="45"/>
    <x v="45"/>
    <n v="2"/>
    <m/>
    <x v="4"/>
    <s v="Coasters (&amp; dripmat)"/>
    <x v="12"/>
    <s v="CC Coaster GmbH &amp; Co. KG"/>
    <x v="0"/>
    <n v="39.159090909090907"/>
    <n v="78.318181818181813"/>
    <n v="18.704545454545457"/>
    <n v="37.409090909090914"/>
    <n v="0"/>
    <n v="0"/>
    <n v="37.409090909090914"/>
    <n v="16.46"/>
    <n v="0"/>
    <n v="16.46"/>
    <n v="21.4"/>
    <n v="43"/>
    <n v="14"/>
    <n v="2.57656E-2"/>
    <x v="0"/>
    <m/>
    <n v="0"/>
    <n v="0"/>
    <n v="40.909090909090899"/>
    <n v="0"/>
    <m/>
    <m/>
    <s v="no"/>
    <n v="32.92"/>
    <m/>
    <n v="0.12"/>
    <n v="18.704545454545457"/>
    <m/>
    <n v="37.409090909090914"/>
    <m/>
    <n v="0"/>
    <s v="Ellina Smirnova"/>
    <m/>
    <n v="1000"/>
    <n v="2000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60"/>
    <x v="47"/>
    <x v="47"/>
    <n v="35"/>
    <m/>
    <x v="2"/>
    <s v="Glassware"/>
    <x v="13"/>
    <s v="Sisecam (Pasabahçe)"/>
    <x v="0"/>
    <n v="4.38"/>
    <n v="153.29999999999998"/>
    <n v="4.38"/>
    <n v="153.29999999999998"/>
    <n v="0"/>
    <n v="0"/>
    <n v="153.29999999999998"/>
    <n v="3.84"/>
    <n v="0"/>
    <n v="3.84"/>
    <n v="20"/>
    <n v="14.3"/>
    <n v="19"/>
    <n v="0.19019"/>
    <x v="0"/>
    <m/>
    <n v="0"/>
    <n v="0"/>
    <n v="0"/>
    <n v="0"/>
    <m/>
    <m/>
    <s v="no"/>
    <n v="134.4"/>
    <m/>
    <n v="0.12"/>
    <n v="4.3636363636363633"/>
    <m/>
    <n v="152.72727272727272"/>
    <m/>
    <n v="0"/>
    <s v="Ludmilla Zarybnicka"/>
    <m/>
    <n v="6"/>
    <n v="210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70"/>
    <x v="44"/>
    <x v="44"/>
    <n v="1"/>
    <m/>
    <x v="3"/>
    <s v="Textiles-Clothing"/>
    <x v="10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x v="0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80"/>
    <x v="48"/>
    <x v="48"/>
    <n v="3"/>
    <m/>
    <x v="3"/>
    <s v="Textiles-Clothing"/>
    <x v="10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x v="0"/>
    <m/>
    <n v="0"/>
    <n v="0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90"/>
    <x v="39"/>
    <x v="39"/>
    <n v="1"/>
    <m/>
    <x v="3"/>
    <s v="Textiles-Clothing"/>
    <x v="10"/>
    <s v="Promocean The Netherlands BV"/>
    <x v="0"/>
    <n v="29.700000000000003"/>
    <n v="29.700000000000003"/>
    <n v="29.339999999999996"/>
    <n v="29.339999999999996"/>
    <n v="0"/>
    <n v="0"/>
    <n v="29.339999999999996"/>
    <n v="25.1265"/>
    <n v="0"/>
    <n v="25.1265"/>
    <n v="28"/>
    <n v="15"/>
    <n v="12"/>
    <n v="5.0400000000000002E-3"/>
    <x v="0"/>
    <m/>
    <n v="0"/>
    <n v="0"/>
    <n v="0.36000000000000654"/>
    <n v="0"/>
    <m/>
    <m/>
    <s v="no"/>
    <n v="25.1265"/>
    <m/>
    <n v="0.12"/>
    <n v="28.552840909090911"/>
    <m/>
    <n v="28.552840909090911"/>
    <m/>
    <n v="0"/>
    <s v="Ellina Smirnova"/>
    <m/>
    <n v="6"/>
    <n v="6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100"/>
    <x v="40"/>
    <x v="40"/>
    <n v="2"/>
    <m/>
    <x v="3"/>
    <s v="Textiles-Clothing"/>
    <x v="10"/>
    <s v="Promocean The Netherlands BV"/>
    <x v="0"/>
    <n v="29.700000000000003"/>
    <n v="59.400000000000006"/>
    <n v="29.339999999999996"/>
    <n v="58.679999999999993"/>
    <n v="0"/>
    <n v="0"/>
    <n v="58.679999999999993"/>
    <n v="25.1265"/>
    <n v="0"/>
    <n v="25.1265"/>
    <n v="28"/>
    <n v="15"/>
    <n v="12"/>
    <n v="1.008E-2"/>
    <x v="0"/>
    <m/>
    <n v="0"/>
    <n v="0"/>
    <n v="0.72000000000001307"/>
    <n v="0"/>
    <m/>
    <m/>
    <s v="no"/>
    <n v="50.253"/>
    <m/>
    <n v="0.12"/>
    <n v="28.552840909090911"/>
    <m/>
    <n v="57.105681818181822"/>
    <m/>
    <n v="0"/>
    <s v="Ellina Smirnova"/>
    <m/>
    <n v="6"/>
    <n v="12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110"/>
    <x v="38"/>
    <x v="38"/>
    <n v="4"/>
    <m/>
    <x v="0"/>
    <s v="Premiums"/>
    <x v="1"/>
    <s v="Promocean The Netherlands BV"/>
    <x v="0"/>
    <n v="64.900000000000006"/>
    <n v="259.60000000000002"/>
    <n v="60.300000000000004"/>
    <n v="241.20000000000002"/>
    <n v="0"/>
    <n v="0"/>
    <n v="241.20000000000002"/>
    <n v="52.189200000000007"/>
    <n v="0"/>
    <n v="52.189200000000007"/>
    <n v="68"/>
    <n v="19"/>
    <n v="19"/>
    <n v="9.8192000000000002E-2"/>
    <x v="0"/>
    <m/>
    <n v="0"/>
    <n v="0"/>
    <n v="18.400000000000006"/>
    <n v="0"/>
    <m/>
    <m/>
    <s v="no"/>
    <n v="208.75680000000003"/>
    <m/>
    <n v="0.12"/>
    <n v="59.305909090909097"/>
    <m/>
    <n v="237.22363636363639"/>
    <m/>
    <n v="0"/>
    <s v="Ellina Smirnova"/>
    <m/>
    <n v="10"/>
    <n v="40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120"/>
    <x v="34"/>
    <x v="34"/>
    <n v="5"/>
    <m/>
    <x v="0"/>
    <s v="Outdoor signs"/>
    <x v="4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x v="1"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130"/>
    <x v="35"/>
    <x v="35"/>
    <n v="4"/>
    <m/>
    <x v="2"/>
    <s v="Glassware"/>
    <x v="11"/>
    <s v="Sisecam (Pasabahçe)"/>
    <x v="0"/>
    <n v="22.799999999999997"/>
    <n v="91.199999999999989"/>
    <n v="22.799999999999997"/>
    <n v="91.199999999999989"/>
    <n v="0"/>
    <n v="0"/>
    <n v="91.199999999999989"/>
    <n v="20.16"/>
    <n v="0"/>
    <n v="20.16"/>
    <n v="55.9"/>
    <n v="21.9"/>
    <n v="21.2"/>
    <n v="0.10381300799999998"/>
    <x v="0"/>
    <m/>
    <n v="0"/>
    <n v="0"/>
    <n v="0"/>
    <n v="0"/>
    <m/>
    <m/>
    <s v="no"/>
    <n v="80.64"/>
    <m/>
    <n v="0.12"/>
    <n v="22.90909090909091"/>
    <m/>
    <n v="91.63636363636364"/>
    <m/>
    <n v="0"/>
    <s v="Ludmilla Zarybnicka"/>
    <m/>
    <n v="24"/>
    <n v="96"/>
    <m/>
    <m/>
    <n v="0"/>
    <n v="0"/>
    <n v="0"/>
    <s v="11.06.2025"/>
    <s v="Order Window"/>
  </r>
  <r>
    <s v="Heineken UCL"/>
    <m/>
    <n v="26020996"/>
    <n v="3097160"/>
    <s v="EMEA Export &amp; GDF."/>
    <s v="NL"/>
    <s v="Netherlands"/>
    <x v="2"/>
    <m/>
    <m/>
    <n v="140"/>
    <x v="42"/>
    <x v="42"/>
    <n v="30"/>
    <m/>
    <x v="0"/>
    <s v="Premiums"/>
    <x v="0"/>
    <s v="Promocean The Netherlands BV"/>
    <x v="0"/>
    <n v="30.6"/>
    <n v="918"/>
    <n v="28.799999999999997"/>
    <n v="863.99999999999989"/>
    <n v="0"/>
    <n v="0"/>
    <n v="863.99999999999989"/>
    <n v="25.1082"/>
    <n v="0"/>
    <n v="25.1082"/>
    <n v="47"/>
    <n v="46"/>
    <n v="2"/>
    <n v="0.12972"/>
    <x v="0"/>
    <m/>
    <n v="0"/>
    <n v="0"/>
    <n v="54.000000000000114"/>
    <n v="0"/>
    <m/>
    <m/>
    <s v="no"/>
    <n v="753.24599999999998"/>
    <m/>
    <n v="0.12"/>
    <n v="28.532045454545454"/>
    <m/>
    <n v="855.96136363636356"/>
    <m/>
    <n v="0"/>
    <s v="Ellina Smirnova"/>
    <m/>
    <n v="10"/>
    <n v="30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0"/>
    <x v="49"/>
    <x v="49"/>
    <n v="7"/>
    <m/>
    <x v="0"/>
    <s v="Bar support"/>
    <x v="14"/>
    <s v="Promocean The Netherlands BV"/>
    <x v="0"/>
    <n v="30.2"/>
    <n v="211.4"/>
    <n v="26.400000000000002"/>
    <n v="184.8"/>
    <n v="0"/>
    <n v="0"/>
    <n v="184.8"/>
    <n v="23.176800000000004"/>
    <n v="0"/>
    <n v="23.176800000000004"/>
    <n v="14"/>
    <n v="5"/>
    <n v="5"/>
    <n v="2.4499999999999999E-3"/>
    <x v="0"/>
    <m/>
    <n v="0"/>
    <n v="0"/>
    <n v="26.599999999999994"/>
    <n v="0"/>
    <m/>
    <m/>
    <s v="no"/>
    <n v="162.23760000000001"/>
    <m/>
    <n v="0.12"/>
    <n v="26.33727272727273"/>
    <m/>
    <n v="184.3609090909091"/>
    <m/>
    <n v="0"/>
    <s v="Ellina Smirnova"/>
    <m/>
    <n v="20"/>
    <n v="14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20"/>
    <x v="50"/>
    <x v="50"/>
    <n v="4"/>
    <m/>
    <x v="0"/>
    <s v="Premiums"/>
    <x v="5"/>
    <s v="Promocean The Netherlands BV"/>
    <x v="0"/>
    <n v="70.149999999999991"/>
    <n v="280.59999999999997"/>
    <n v="69.349999999999994"/>
    <n v="277.39999999999998"/>
    <n v="0"/>
    <n v="0"/>
    <n v="277.39999999999998"/>
    <n v="60.500699999999995"/>
    <n v="0"/>
    <n v="60.500699999999995"/>
    <n v="55"/>
    <n v="36"/>
    <n v="20"/>
    <n v="0.15840000000000001"/>
    <x v="0"/>
    <m/>
    <n v="0"/>
    <n v="0"/>
    <n v="3.1999999999999886"/>
    <n v="0"/>
    <m/>
    <m/>
    <s v="no"/>
    <n v="242.00279999999998"/>
    <m/>
    <n v="0.12"/>
    <n v="68.750795454545454"/>
    <m/>
    <n v="275.00318181818182"/>
    <m/>
    <n v="0"/>
    <s v="Ellina Smirnova"/>
    <m/>
    <n v="5"/>
    <n v="2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30"/>
    <x v="51"/>
    <x v="51"/>
    <n v="3"/>
    <m/>
    <x v="0"/>
    <s v="Premiums"/>
    <x v="5"/>
    <s v="Promocean The Netherlands BV"/>
    <x v="0"/>
    <n v="75.55"/>
    <n v="226.64999999999998"/>
    <n v="74.75"/>
    <n v="224.25"/>
    <n v="0"/>
    <n v="0"/>
    <n v="224.25"/>
    <n v="65.215800000000002"/>
    <n v="0"/>
    <n v="65.215800000000002"/>
    <n v="52"/>
    <n v="33"/>
    <n v="12"/>
    <n v="6.1775999999999998E-2"/>
    <x v="0"/>
    <m/>
    <n v="0"/>
    <n v="0"/>
    <n v="2.3999999999999773"/>
    <n v="0"/>
    <m/>
    <m/>
    <s v="no"/>
    <n v="195.6474"/>
    <m/>
    <n v="0.12"/>
    <n v="74.108863636363637"/>
    <m/>
    <n v="222.3265909090909"/>
    <m/>
    <n v="0"/>
    <s v="Ellina Smirnova"/>
    <m/>
    <n v="5"/>
    <n v="15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40"/>
    <x v="42"/>
    <x v="42"/>
    <n v="9"/>
    <m/>
    <x v="0"/>
    <s v="Premiums"/>
    <x v="0"/>
    <s v="Promocean The Netherlands BV"/>
    <x v="0"/>
    <n v="30.6"/>
    <n v="275.40000000000003"/>
    <n v="28.799999999999997"/>
    <n v="259.2"/>
    <n v="0"/>
    <n v="0"/>
    <n v="259.2"/>
    <n v="25.1082"/>
    <n v="0"/>
    <n v="25.1082"/>
    <n v="47"/>
    <n v="46"/>
    <n v="2"/>
    <n v="3.8915999999999999E-2"/>
    <x v="0"/>
    <m/>
    <n v="0"/>
    <n v="0"/>
    <n v="16.200000000000045"/>
    <n v="0"/>
    <m/>
    <m/>
    <s v="no"/>
    <n v="225.97380000000001"/>
    <m/>
    <n v="0.12"/>
    <n v="28.532045454545454"/>
    <m/>
    <n v="256.78840909090911"/>
    <m/>
    <n v="0"/>
    <s v="Ellina Smirnova"/>
    <m/>
    <n v="10"/>
    <n v="9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50"/>
    <x v="52"/>
    <x v="52"/>
    <n v="1"/>
    <m/>
    <x v="0"/>
    <s v="Premiums"/>
    <x v="0"/>
    <s v="Promocean The Netherlands BV"/>
    <x v="0"/>
    <n v="46.2"/>
    <n v="46.2"/>
    <n v="41"/>
    <n v="41"/>
    <n v="0"/>
    <n v="0"/>
    <n v="41"/>
    <n v="35.419800000000002"/>
    <n v="0"/>
    <n v="35.419800000000002"/>
    <n v="28"/>
    <n v="17"/>
    <n v="13"/>
    <n v="6.1879999999999999E-3"/>
    <x v="0"/>
    <m/>
    <n v="0"/>
    <n v="0"/>
    <n v="5.2000000000000028"/>
    <n v="0"/>
    <m/>
    <m/>
    <s v="no"/>
    <n v="35.419800000000002"/>
    <m/>
    <n v="0.12"/>
    <n v="40.249772727272727"/>
    <m/>
    <n v="40.249772727272727"/>
    <m/>
    <n v="0"/>
    <s v="Ellina Smirnova"/>
    <m/>
    <n v="10"/>
    <n v="1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60"/>
    <x v="53"/>
    <x v="53"/>
    <n v="6"/>
    <m/>
    <x v="0"/>
    <s v="Textiles-Clothing"/>
    <x v="15"/>
    <s v="Asian Sourcing Link"/>
    <x v="0"/>
    <n v="30.41"/>
    <n v="182.46"/>
    <n v="26.82"/>
    <n v="160.92000000000002"/>
    <n v="0"/>
    <n v="0"/>
    <n v="160.92000000000002"/>
    <n v="23.4"/>
    <n v="0"/>
    <n v="23.4"/>
    <n v="47"/>
    <n v="38"/>
    <n v="2"/>
    <n v="2.1432E-2"/>
    <x v="0"/>
    <m/>
    <n v="0"/>
    <n v="0"/>
    <n v="21.539999999999992"/>
    <n v="0"/>
    <m/>
    <m/>
    <s v="no"/>
    <n v="140.39999999999998"/>
    <m/>
    <n v="0.12"/>
    <n v="26.59090909090909"/>
    <m/>
    <n v="159.54545454545453"/>
    <m/>
    <n v="0"/>
    <s v="Ellina Smirnova"/>
    <m/>
    <n v="1"/>
    <n v="6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70"/>
    <x v="54"/>
    <x v="54"/>
    <n v="14"/>
    <m/>
    <x v="0"/>
    <s v="Textiles-Clothing"/>
    <x v="15"/>
    <s v="Asian Sourcing Link"/>
    <x v="0"/>
    <n v="30.41"/>
    <n v="425.74"/>
    <n v="26.82"/>
    <n v="375.48"/>
    <n v="0"/>
    <n v="0"/>
    <n v="375.48"/>
    <n v="23.4"/>
    <n v="0"/>
    <n v="23.4"/>
    <n v="47"/>
    <n v="38"/>
    <n v="2"/>
    <n v="5.0007999999999997E-2"/>
    <x v="0"/>
    <m/>
    <n v="0"/>
    <n v="0"/>
    <n v="50.259999999999991"/>
    <n v="0"/>
    <m/>
    <m/>
    <s v="no"/>
    <n v="327.59999999999997"/>
    <m/>
    <n v="0.12"/>
    <n v="26.59090909090909"/>
    <m/>
    <n v="372.27272727272725"/>
    <m/>
    <n v="0"/>
    <s v="Ellina Smirnova"/>
    <m/>
    <n v="1"/>
    <n v="14"/>
    <m/>
    <m/>
    <n v="0"/>
    <n v="0"/>
    <n v="0"/>
    <s v="11.06.2025"/>
    <s v="Order Window"/>
  </r>
  <r>
    <s v="Heineken"/>
    <m/>
    <n v="26020998"/>
    <n v="3011414"/>
    <s v="Kim Fa &amp; Co."/>
    <s v="PF"/>
    <s v="French Polynes."/>
    <x v="0"/>
    <m/>
    <m/>
    <n v="10"/>
    <x v="55"/>
    <x v="55"/>
    <n v="6"/>
    <m/>
    <x v="0"/>
    <s v="Outdoor signs"/>
    <x v="0"/>
    <s v="Van Beem &amp; Van Haagen bv"/>
    <x v="0"/>
    <n v="218.82"/>
    <n v="1312.92"/>
    <n v="212.23"/>
    <n v="1273.3799999999999"/>
    <n v="0"/>
    <n v="0"/>
    <n v="1273.3799999999999"/>
    <n v="176.70000000000002"/>
    <n v="0"/>
    <n v="176.70000000000002"/>
    <n v="57"/>
    <n v="57"/>
    <n v="23"/>
    <n v="0.44836199999999998"/>
    <x v="0"/>
    <m/>
    <n v="0"/>
    <n v="0"/>
    <n v="39.540000000000191"/>
    <n v="0"/>
    <m/>
    <m/>
    <s v="no"/>
    <n v="1060.2"/>
    <m/>
    <n v="0.12"/>
    <n v="200.79545454545456"/>
    <m/>
    <n v="1204.7727272727275"/>
    <m/>
    <n v="0"/>
    <s v="Ludmilla Zarybnicka"/>
    <m/>
    <n v="1"/>
    <n v="6"/>
    <m/>
    <m/>
    <n v="0"/>
    <n v="0"/>
    <n v="0"/>
    <s v="12.06.2025"/>
    <s v="Order Window"/>
  </r>
  <r>
    <s v="Heineken"/>
    <m/>
    <n v="26020998"/>
    <n v="3011414"/>
    <s v="Kim Fa &amp; Co."/>
    <s v="PF"/>
    <s v="French Polynes."/>
    <x v="0"/>
    <m/>
    <m/>
    <n v="20"/>
    <x v="56"/>
    <x v="56"/>
    <n v="10"/>
    <m/>
    <x v="0"/>
    <s v="Bar support"/>
    <x v="10"/>
    <s v="Promocean The Netherlands BV"/>
    <x v="1"/>
    <n v="57.72"/>
    <n v="577.20000000000005"/>
    <n v="57.72"/>
    <n v="577.20000000000005"/>
    <n v="0"/>
    <n v="0"/>
    <n v="577.20000000000005"/>
    <n v="50.64"/>
    <n v="0"/>
    <n v="50.64"/>
    <n v="37.5"/>
    <n v="25.5"/>
    <n v="37"/>
    <n v="0.35381249999999997"/>
    <x v="1"/>
    <m/>
    <n v="0"/>
    <n v="0"/>
    <n v="0"/>
    <n v="0"/>
    <m/>
    <m/>
    <s v="no"/>
    <n v="506.4"/>
    <m/>
    <n v="0.12"/>
    <n v="57.545454545454547"/>
    <m/>
    <n v="575.4545454545455"/>
    <m/>
    <n v="0"/>
    <s v="Ellina Smirnova"/>
    <m/>
    <n v="12"/>
    <n v="120"/>
    <m/>
    <m/>
    <n v="0"/>
    <n v="0"/>
    <n v="0"/>
    <s v="12.06.2025"/>
    <s v="Order Window"/>
  </r>
  <r>
    <s v="Heineken UCL"/>
    <m/>
    <n v="26020997"/>
    <n v="3014950"/>
    <s v="Distribuidora La Florida S.A."/>
    <s v="CR"/>
    <s v="Costa Rica"/>
    <x v="3"/>
    <m/>
    <m/>
    <n v="80"/>
    <x v="57"/>
    <x v="57"/>
    <n v="8"/>
    <m/>
    <x v="0"/>
    <s v="Textiles-Clothing"/>
    <x v="15"/>
    <s v="Asian Sourcing Link"/>
    <x v="0"/>
    <n v="30.41"/>
    <n v="243.28"/>
    <n v="26.82"/>
    <n v="214.56"/>
    <n v="0"/>
    <n v="0"/>
    <n v="214.56"/>
    <n v="23.4"/>
    <n v="0"/>
    <n v="23.4"/>
    <n v="47"/>
    <n v="38"/>
    <n v="2"/>
    <n v="2.8576000000000001E-2"/>
    <x v="0"/>
    <m/>
    <n v="0"/>
    <n v="0"/>
    <n v="28.72"/>
    <n v="0"/>
    <m/>
    <m/>
    <s v="no"/>
    <n v="187.2"/>
    <m/>
    <n v="0.12"/>
    <n v="26.59090909090909"/>
    <m/>
    <n v="212.72727272727272"/>
    <m/>
    <n v="0"/>
    <s v="Ellina Smirnova"/>
    <m/>
    <n v="1"/>
    <n v="8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90"/>
    <x v="38"/>
    <x v="38"/>
    <n v="2"/>
    <m/>
    <x v="0"/>
    <s v="Premiums"/>
    <x v="1"/>
    <s v="Promocean The Netherlands BV"/>
    <x v="0"/>
    <n v="64.900000000000006"/>
    <n v="129.80000000000001"/>
    <n v="60.300000000000004"/>
    <n v="120.60000000000001"/>
    <n v="0"/>
    <n v="0"/>
    <n v="120.60000000000001"/>
    <n v="52.189200000000007"/>
    <n v="0"/>
    <n v="52.189200000000007"/>
    <n v="68"/>
    <n v="19"/>
    <n v="19"/>
    <n v="4.9096000000000001E-2"/>
    <x v="0"/>
    <m/>
    <n v="0"/>
    <n v="0"/>
    <n v="9.2000000000000028"/>
    <n v="0"/>
    <m/>
    <m/>
    <s v="no"/>
    <n v="104.37840000000001"/>
    <m/>
    <n v="0.12"/>
    <n v="59.305909090909097"/>
    <m/>
    <n v="118.61181818181819"/>
    <m/>
    <n v="0"/>
    <s v="Ellina Smirnova"/>
    <m/>
    <n v="10"/>
    <n v="2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00"/>
    <x v="37"/>
    <x v="37"/>
    <n v="10"/>
    <m/>
    <x v="0"/>
    <s v="Premiums"/>
    <x v="5"/>
    <s v="Promocean The Netherlands BV"/>
    <x v="0"/>
    <n v="18.2"/>
    <n v="182"/>
    <n v="17.649999999999999"/>
    <n v="176.5"/>
    <n v="0"/>
    <n v="0"/>
    <n v="176.5"/>
    <n v="15.420599999999999"/>
    <n v="0"/>
    <n v="15.420599999999999"/>
    <n v="35"/>
    <n v="22"/>
    <n v="6"/>
    <n v="4.6199999999999998E-2"/>
    <x v="0"/>
    <m/>
    <n v="0"/>
    <n v="0"/>
    <n v="5.5"/>
    <n v="0"/>
    <m/>
    <m/>
    <s v="no"/>
    <n v="154.20599999999999"/>
    <m/>
    <n v="0.12"/>
    <n v="17.523409090909087"/>
    <m/>
    <n v="175.23409090909087"/>
    <m/>
    <n v="0"/>
    <s v="Ellina Smirnova"/>
    <m/>
    <n v="5"/>
    <n v="5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10"/>
    <x v="58"/>
    <x v="58"/>
    <n v="1"/>
    <m/>
    <x v="3"/>
    <s v="Textiles-Clothing"/>
    <x v="10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x v="0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20"/>
    <x v="59"/>
    <x v="59"/>
    <n v="2"/>
    <m/>
    <x v="3"/>
    <s v="Textiles-Clothing"/>
    <x v="10"/>
    <s v="Promocean The Netherlands BV"/>
    <x v="0"/>
    <n v="37.56"/>
    <n v="75.12"/>
    <n v="37.56"/>
    <n v="75.12"/>
    <n v="0"/>
    <n v="0"/>
    <n v="75.12"/>
    <n v="32.749500000000005"/>
    <n v="0"/>
    <n v="32.749500000000005"/>
    <n v="36"/>
    <n v="33"/>
    <n v="7"/>
    <n v="1.6632000000000001E-2"/>
    <x v="0"/>
    <m/>
    <n v="0"/>
    <n v="0"/>
    <n v="0"/>
    <n v="0"/>
    <m/>
    <m/>
    <s v="no"/>
    <n v="65.499000000000009"/>
    <m/>
    <n v="0.12"/>
    <n v="37.215340909090912"/>
    <m/>
    <n v="74.430681818181824"/>
    <m/>
    <n v="0"/>
    <s v="Ellina Smirnova"/>
    <m/>
    <n v="6"/>
    <n v="12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30"/>
    <x v="60"/>
    <x v="60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40"/>
    <x v="61"/>
    <x v="61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50"/>
    <x v="62"/>
    <x v="62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60"/>
    <x v="63"/>
    <x v="63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70"/>
    <x v="64"/>
    <x v="64"/>
    <n v="7"/>
    <m/>
    <x v="0"/>
    <s v="Textiles-Clothing"/>
    <x v="10"/>
    <s v="Promocean The Netherlands BV"/>
    <x v="0"/>
    <n v="36.24"/>
    <n v="253.68"/>
    <n v="30.48"/>
    <n v="213.36"/>
    <n v="0"/>
    <n v="0"/>
    <n v="213.36"/>
    <n v="26.6175"/>
    <n v="0"/>
    <n v="26.6175"/>
    <n v="25.5"/>
    <n v="25"/>
    <n v="18.5"/>
    <n v="8.2556249999999998E-2"/>
    <x v="0"/>
    <m/>
    <n v="0"/>
    <n v="0"/>
    <n v="40.319999999999993"/>
    <n v="0"/>
    <m/>
    <m/>
    <s v="no"/>
    <n v="186.32249999999999"/>
    <m/>
    <n v="0.12"/>
    <n v="30.24715909090909"/>
    <m/>
    <n v="211.73011363636363"/>
    <m/>
    <n v="0"/>
    <s v="Ellina Smirnova"/>
    <m/>
    <n v="6"/>
    <n v="42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80"/>
    <x v="65"/>
    <x v="65"/>
    <n v="12"/>
    <m/>
    <x v="0"/>
    <s v="Premiums"/>
    <x v="4"/>
    <s v="Promocean The Netherlands BV"/>
    <x v="0"/>
    <n v="74.7"/>
    <n v="896.40000000000009"/>
    <n v="72.699999999999989"/>
    <n v="872.39999999999986"/>
    <n v="0"/>
    <n v="0"/>
    <n v="872.39999999999986"/>
    <n v="62.893800000000006"/>
    <n v="0"/>
    <n v="62.893800000000006"/>
    <n v="37"/>
    <n v="16"/>
    <n v="17"/>
    <n v="0.120768"/>
    <x v="0"/>
    <m/>
    <n v="0"/>
    <n v="0"/>
    <n v="24.000000000000227"/>
    <n v="0"/>
    <m/>
    <m/>
    <s v="no"/>
    <n v="754.7256000000001"/>
    <m/>
    <n v="0.12"/>
    <n v="71.470227272727286"/>
    <m/>
    <n v="857.64272727272737"/>
    <m/>
    <n v="0"/>
    <s v="Ellina Smirnova"/>
    <m/>
    <n v="10"/>
    <n v="120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190"/>
    <x v="43"/>
    <x v="43"/>
    <n v="6"/>
    <m/>
    <x v="0"/>
    <s v="Textiles-Clothing"/>
    <x v="7"/>
    <s v="Promocean The Netherlands BV"/>
    <x v="0"/>
    <n v="115.68"/>
    <n v="694.08"/>
    <n v="71.28"/>
    <n v="427.68"/>
    <n v="0"/>
    <n v="0"/>
    <n v="427.68"/>
    <n v="62.267399999999995"/>
    <n v="0"/>
    <n v="62.267399999999995"/>
    <n v="45"/>
    <n v="23"/>
    <n v="23"/>
    <n v="0.14283000000000001"/>
    <x v="0"/>
    <m/>
    <n v="0"/>
    <n v="0"/>
    <n v="266.40000000000003"/>
    <n v="0"/>
    <m/>
    <m/>
    <s v="no"/>
    <n v="373.60439999999994"/>
    <m/>
    <n v="0.12"/>
    <n v="70.758409090909083"/>
    <m/>
    <n v="424.5504545454545"/>
    <m/>
    <n v="0"/>
    <s v="Ellina Smirnova"/>
    <m/>
    <n v="24"/>
    <n v="144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200"/>
    <x v="36"/>
    <x v="36"/>
    <n v="5"/>
    <m/>
    <x v="0"/>
    <s v="Premiums"/>
    <x v="0"/>
    <s v="Promocean The Netherlands BV"/>
    <x v="0"/>
    <n v="47"/>
    <n v="235"/>
    <n v="42.25"/>
    <n v="211.25"/>
    <n v="0"/>
    <n v="0"/>
    <n v="211.25"/>
    <n v="37.249200000000002"/>
    <n v="0"/>
    <n v="37.249200000000002"/>
    <n v="11"/>
    <n v="9"/>
    <n v="6"/>
    <n v="2.97E-3"/>
    <x v="0"/>
    <m/>
    <n v="0"/>
    <n v="0"/>
    <n v="23.75"/>
    <n v="0"/>
    <m/>
    <m/>
    <s v="no"/>
    <n v="186.24600000000001"/>
    <m/>
    <n v="0.12"/>
    <n v="42.328636363636363"/>
    <m/>
    <n v="211.6431818181818"/>
    <m/>
    <n v="0"/>
    <s v="Ellina Smirnova"/>
    <m/>
    <n v="25"/>
    <n v="125"/>
    <m/>
    <m/>
    <n v="0"/>
    <n v="0"/>
    <n v="0"/>
    <s v="11.06.2025"/>
    <s v="Order Window"/>
  </r>
  <r>
    <s v="Heineken UCL"/>
    <m/>
    <n v="26020997"/>
    <n v="3014950"/>
    <s v="Distribuidora La Florida S.A."/>
    <s v="CR"/>
    <s v="Costa Rica"/>
    <x v="3"/>
    <m/>
    <m/>
    <n v="210"/>
    <x v="41"/>
    <x v="41"/>
    <n v="7"/>
    <m/>
    <x v="0"/>
    <s v="Premiums"/>
    <x v="0"/>
    <s v="Promocean The Netherlands BV"/>
    <x v="0"/>
    <n v="53.5"/>
    <n v="374.5"/>
    <n v="49.75"/>
    <n v="348.25"/>
    <n v="0"/>
    <n v="0"/>
    <n v="348.25"/>
    <n v="43.103400000000008"/>
    <n v="0"/>
    <n v="43.103400000000008"/>
    <n v="24"/>
    <n v="15"/>
    <n v="5"/>
    <n v="1.26E-2"/>
    <x v="0"/>
    <m/>
    <n v="0"/>
    <n v="0"/>
    <n v="26.25"/>
    <n v="0"/>
    <m/>
    <m/>
    <s v="no"/>
    <n v="301.72380000000004"/>
    <m/>
    <n v="0.12"/>
    <n v="48.981136363636374"/>
    <m/>
    <n v="342.86795454545461"/>
    <m/>
    <n v="0"/>
    <s v="Ellina Smirnova"/>
    <m/>
    <n v="25"/>
    <n v="175"/>
    <m/>
    <m/>
    <n v="0"/>
    <n v="0"/>
    <n v="0"/>
    <s v="11.06.2025"/>
    <s v="Order Window"/>
  </r>
  <r>
    <s v="Heineken - F1"/>
    <m/>
    <n v="26020986"/>
    <n v="3015975"/>
    <s v="DISTRIBUIDORA PACAYA, S.A."/>
    <s v="GT"/>
    <s v="Guatemala"/>
    <x v="3"/>
    <m/>
    <m/>
    <n v="10"/>
    <x v="66"/>
    <x v="66"/>
    <n v="2"/>
    <m/>
    <x v="0"/>
    <s v="Textiles-Clothing"/>
    <x v="4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x v="0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20"/>
    <x v="67"/>
    <x v="67"/>
    <n v="2"/>
    <m/>
    <x v="0"/>
    <s v="Textiles-Clothing"/>
    <x v="4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x v="0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30"/>
    <x v="68"/>
    <x v="68"/>
    <n v="10"/>
    <m/>
    <x v="0"/>
    <s v="Premiums"/>
    <x v="5"/>
    <s v="Promocean The Netherlands BV"/>
    <x v="0"/>
    <n v="83.149999999999991"/>
    <n v="831.49999999999989"/>
    <n v="83.149999999999991"/>
    <n v="831.49999999999989"/>
    <n v="0"/>
    <n v="0"/>
    <n v="831.49999999999989"/>
    <n v="71.922600000000017"/>
    <n v="0"/>
    <n v="71.922600000000017"/>
    <n v="44"/>
    <n v="43"/>
    <n v="45"/>
    <n v="0.85140000000000005"/>
    <x v="0"/>
    <m/>
    <n v="0"/>
    <n v="0"/>
    <n v="0"/>
    <n v="0"/>
    <m/>
    <m/>
    <s v="no"/>
    <n v="719.22600000000011"/>
    <m/>
    <n v="0.12"/>
    <n v="81.730227272727291"/>
    <m/>
    <n v="817.30227272727291"/>
    <m/>
    <n v="0"/>
    <s v="Konstantinos Zoupanos "/>
    <m/>
    <n v="5"/>
    <n v="5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40"/>
    <x v="69"/>
    <x v="69"/>
    <n v="10"/>
    <m/>
    <x v="0"/>
    <s v="Textiles-Clothing"/>
    <x v="7"/>
    <s v="Promocean The Netherlands BV"/>
    <x v="0"/>
    <n v="120"/>
    <n v="1200"/>
    <n v="105.12"/>
    <n v="1051.2"/>
    <n v="0"/>
    <n v="0"/>
    <n v="1051.2"/>
    <n v="91.634399999999985"/>
    <n v="0"/>
    <n v="91.634399999999985"/>
    <n v="44"/>
    <n v="23"/>
    <n v="18"/>
    <n v="0.18215999999999999"/>
    <x v="0"/>
    <m/>
    <n v="0"/>
    <n v="0"/>
    <n v="148.79999999999995"/>
    <n v="0"/>
    <m/>
    <m/>
    <s v="no"/>
    <n v="916.34399999999982"/>
    <m/>
    <n v="0.12"/>
    <n v="104.12999999999998"/>
    <m/>
    <n v="1041.2999999999997"/>
    <m/>
    <n v="0"/>
    <s v="Konstantinos Zoupanos "/>
    <m/>
    <n v="24"/>
    <n v="24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50"/>
    <x v="70"/>
    <x v="70"/>
    <n v="5"/>
    <m/>
    <x v="0"/>
    <s v="Premiums"/>
    <x v="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x v="0"/>
    <m/>
    <n v="0"/>
    <n v="0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60"/>
    <x v="71"/>
    <x v="71"/>
    <n v="4"/>
    <m/>
    <x v="0"/>
    <s v="Textiles-Clothing"/>
    <x v="15"/>
    <s v="Asian Sourcing Link"/>
    <x v="1"/>
    <n v="12.98"/>
    <n v="51.92"/>
    <n v="12.98"/>
    <n v="51.92"/>
    <n v="0"/>
    <n v="0"/>
    <n v="51.92"/>
    <n v="11.3256"/>
    <n v="0"/>
    <n v="11.3256"/>
    <n v="60"/>
    <n v="40"/>
    <n v="40"/>
    <n v="0.38400000000000001"/>
    <x v="1"/>
    <m/>
    <n v="0"/>
    <n v="0"/>
    <n v="0"/>
    <n v="0"/>
    <m/>
    <m/>
    <s v="no"/>
    <n v="45.302399999999999"/>
    <m/>
    <n v="0.12"/>
    <n v="12.87"/>
    <m/>
    <n v="51.48"/>
    <m/>
    <n v="0"/>
    <s v="Ellina Smirnova "/>
    <m/>
    <n v="1"/>
    <n v="4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70"/>
    <x v="72"/>
    <x v="72"/>
    <n v="10"/>
    <m/>
    <x v="0"/>
    <s v="Textiles-Clothing"/>
    <x v="15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x v="1"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80"/>
    <x v="73"/>
    <x v="73"/>
    <n v="10"/>
    <m/>
    <x v="0"/>
    <s v="Textiles-Clothing"/>
    <x v="15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x v="1"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90"/>
    <x v="74"/>
    <x v="74"/>
    <n v="10"/>
    <m/>
    <x v="0"/>
    <s v="Textiles-Clothing"/>
    <x v="15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x v="1"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100"/>
    <x v="75"/>
    <x v="75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110"/>
    <x v="76"/>
    <x v="76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120"/>
    <x v="77"/>
    <x v="77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3.06.2025"/>
    <s v="Order Window"/>
  </r>
  <r>
    <s v="Heineken - F1"/>
    <m/>
    <n v="26020986"/>
    <n v="3015975"/>
    <s v="DISTRIBUIDORA PACAYA, S.A."/>
    <s v="GT"/>
    <s v="Guatemala"/>
    <x v="3"/>
    <m/>
    <m/>
    <n v="130"/>
    <x v="78"/>
    <x v="78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3.06.2025"/>
    <s v="Order Window"/>
  </r>
  <r>
    <s v="Heineken - F1"/>
    <m/>
    <n v="26020987"/>
    <n v="3016096"/>
    <s v="EE &amp; GDF"/>
    <s v="NL"/>
    <s v="Netherlands"/>
    <x v="1"/>
    <m/>
    <m/>
    <n v="10"/>
    <x v="79"/>
    <x v="79"/>
    <n v="10"/>
    <m/>
    <x v="0"/>
    <s v="Premiums"/>
    <x v="6"/>
    <s v="Promocean The Netherlands BV"/>
    <x v="0"/>
    <n v="57.499999999999993"/>
    <n v="574.99999999999989"/>
    <n v="57.499999999999993"/>
    <n v="574.99999999999989"/>
    <n v="0"/>
    <n v="0"/>
    <n v="574.99999999999989"/>
    <n v="49.829400000000007"/>
    <n v="0"/>
    <n v="49.829400000000007"/>
    <n v="24"/>
    <n v="15"/>
    <n v="5"/>
    <n v="1.7999999999999999E-2"/>
    <x v="0"/>
    <m/>
    <n v="0"/>
    <n v="0"/>
    <n v="0"/>
    <n v="0"/>
    <m/>
    <m/>
    <s v="no"/>
    <n v="498.2940000000001"/>
    <m/>
    <n v="0.12"/>
    <n v="56.62431818181819"/>
    <m/>
    <n v="566.24318181818194"/>
    <m/>
    <n v="0"/>
    <s v="Konstantinos Zoupanos "/>
    <m/>
    <n v="25"/>
    <n v="250"/>
    <m/>
    <m/>
    <n v="0"/>
    <n v="0"/>
    <n v="0"/>
    <s v="05.06.2025"/>
    <s v="Order Window"/>
  </r>
  <r>
    <s v="Heineken"/>
    <m/>
    <n v="26020987"/>
    <n v="3016096"/>
    <s v="EE &amp; GDF"/>
    <s v="NL"/>
    <s v="Netherlands"/>
    <x v="1"/>
    <m/>
    <m/>
    <n v="20"/>
    <x v="80"/>
    <x v="80"/>
    <n v="138"/>
    <m/>
    <x v="5"/>
    <s v="Glassware"/>
    <x v="16"/>
    <s v="Arc International France SAS"/>
    <x v="1"/>
    <n v="23.28"/>
    <n v="3212.6400000000003"/>
    <n v="23.28"/>
    <n v="3212.6400000000003"/>
    <n v="0"/>
    <n v="0"/>
    <n v="3212.6400000000003"/>
    <n v="20.399999999999999"/>
    <n v="0"/>
    <n v="20.399999999999999"/>
    <n v="40.799999999999997"/>
    <n v="27.6"/>
    <n v="20"/>
    <n v="3.1079808"/>
    <x v="1"/>
    <m/>
    <n v="0"/>
    <n v="0"/>
    <n v="0"/>
    <n v="0"/>
    <m/>
    <m/>
    <s v="no"/>
    <n v="2815.2"/>
    <m/>
    <n v="0.12"/>
    <n v="23.18181818181818"/>
    <m/>
    <n v="3199.090909090909"/>
    <m/>
    <n v="0"/>
    <s v="Ludmilla Zarybnicka"/>
    <m/>
    <n v="24"/>
    <n v="3312"/>
    <m/>
    <m/>
    <n v="0"/>
    <n v="0"/>
    <n v="0"/>
    <s v="05.06.2025"/>
    <s v="Order Window"/>
  </r>
  <r>
    <s v="Heineken - F1"/>
    <m/>
    <n v="26020987"/>
    <n v="3016096"/>
    <s v="EE &amp; GDF"/>
    <s v="NL"/>
    <s v="Netherlands"/>
    <x v="1"/>
    <m/>
    <m/>
    <n v="30"/>
    <x v="81"/>
    <x v="81"/>
    <n v="25"/>
    <m/>
    <x v="0"/>
    <s v="Textiles-Clothing"/>
    <x v="7"/>
    <s v="Promocean The Netherlands BV"/>
    <x v="0"/>
    <n v="120"/>
    <n v="3000"/>
    <n v="84.48"/>
    <n v="2112"/>
    <n v="0"/>
    <n v="0"/>
    <n v="2112"/>
    <n v="73.639799999999994"/>
    <n v="0"/>
    <n v="73.639799999999994"/>
    <n v="44"/>
    <n v="23"/>
    <n v="18"/>
    <n v="0.45540000000000003"/>
    <x v="0"/>
    <m/>
    <n v="0"/>
    <n v="0"/>
    <n v="888"/>
    <n v="0"/>
    <m/>
    <m/>
    <s v="no"/>
    <n v="1840.9949999999999"/>
    <m/>
    <n v="0.12"/>
    <n v="83.6815909090909"/>
    <m/>
    <n v="2092.0397727272725"/>
    <m/>
    <n v="0"/>
    <s v="Konstantinos Zoupanos "/>
    <m/>
    <n v="24"/>
    <n v="600"/>
    <m/>
    <m/>
    <n v="0"/>
    <n v="0"/>
    <n v="0"/>
    <s v="05.06.2025"/>
    <s v="Order Window"/>
  </r>
  <r>
    <s v="Heineken UCL"/>
    <m/>
    <n v="26020988"/>
    <n v="3016096"/>
    <s v="EE &amp; GDF"/>
    <s v="NL"/>
    <s v="Netherlands"/>
    <x v="1"/>
    <m/>
    <m/>
    <n v="10"/>
    <x v="52"/>
    <x v="52"/>
    <n v="200"/>
    <m/>
    <x v="0"/>
    <s v="Premiums"/>
    <x v="0"/>
    <s v="Promocean The Netherlands BV"/>
    <x v="0"/>
    <n v="46.2"/>
    <n v="9240"/>
    <n v="41"/>
    <n v="8200"/>
    <n v="0"/>
    <n v="0"/>
    <n v="8200"/>
    <n v="35.419800000000002"/>
    <n v="0"/>
    <n v="35.419800000000002"/>
    <n v="28"/>
    <n v="17"/>
    <n v="13"/>
    <n v="1.2376"/>
    <x v="0"/>
    <m/>
    <n v="0"/>
    <n v="0"/>
    <n v="1040"/>
    <n v="0"/>
    <m/>
    <m/>
    <s v="yes"/>
    <n v="7083.96"/>
    <m/>
    <n v="0.12"/>
    <n v="40.249772727272727"/>
    <m/>
    <n v="8049.954545454546"/>
    <m/>
    <n v="0"/>
    <s v="Ellina Smirnova"/>
    <m/>
    <n v="10"/>
    <n v="2000"/>
    <m/>
    <m/>
    <n v="0"/>
    <n v="0"/>
    <n v="0"/>
    <s v="05.06.2025"/>
    <s v="Order Window"/>
  </r>
  <r>
    <s v="Heineken - F1"/>
    <m/>
    <n v="26020988"/>
    <n v="3016096"/>
    <s v="EE &amp; GDF"/>
    <s v="NL"/>
    <s v="Netherlands"/>
    <x v="1"/>
    <m/>
    <m/>
    <n v="20"/>
    <x v="81"/>
    <x v="81"/>
    <n v="200"/>
    <m/>
    <x v="0"/>
    <s v="Textiles-Clothing"/>
    <x v="7"/>
    <s v="Promocean The Netherlands BV"/>
    <x v="0"/>
    <n v="120"/>
    <n v="24000"/>
    <n v="84.48"/>
    <n v="16896"/>
    <n v="0"/>
    <n v="0"/>
    <n v="16896"/>
    <n v="73.639799999999994"/>
    <n v="0"/>
    <n v="73.639799999999994"/>
    <n v="44"/>
    <n v="23"/>
    <n v="18"/>
    <n v="3.6432000000000002"/>
    <x v="0"/>
    <m/>
    <n v="0"/>
    <n v="0"/>
    <n v="7104"/>
    <n v="0"/>
    <m/>
    <m/>
    <s v="yes"/>
    <n v="14727.96"/>
    <m/>
    <n v="0.12"/>
    <n v="83.6815909090909"/>
    <m/>
    <n v="16736.31818181818"/>
    <m/>
    <n v="0"/>
    <s v="Konstantinos Zoupanos "/>
    <m/>
    <n v="24"/>
    <n v="4800"/>
    <m/>
    <m/>
    <n v="0"/>
    <n v="0"/>
    <n v="0"/>
    <s v="05.06.2025"/>
    <s v="Order Window"/>
  </r>
  <r>
    <s v="Heineken UCL"/>
    <m/>
    <n v="20006077"/>
    <n v="3090139"/>
    <s v="Heineken Espana S.A."/>
    <s v="ES"/>
    <s v="Spain"/>
    <x v="1"/>
    <m/>
    <m/>
    <n v="10"/>
    <x v="38"/>
    <x v="38"/>
    <n v="3000"/>
    <m/>
    <x v="0"/>
    <s v="Premiums"/>
    <x v="1"/>
    <s v="Promocean The Netherlands BV"/>
    <x v="0"/>
    <n v="64.900000000000006"/>
    <n v="194700.00000000003"/>
    <n v="60.300000000000004"/>
    <n v="180900"/>
    <n v="0"/>
    <n v="0"/>
    <n v="180900"/>
    <n v="52.189200000000007"/>
    <n v="0"/>
    <n v="52.189200000000007"/>
    <n v="68"/>
    <n v="19"/>
    <n v="19"/>
    <n v="73.644000000000005"/>
    <x v="0"/>
    <m/>
    <n v="0"/>
    <s v="no TAS possible _x000a_from outside EU+pallet+label"/>
    <n v="13800.000000000029"/>
    <n v="0"/>
    <m/>
    <m/>
    <s v="yes"/>
    <n v="156567.6"/>
    <s v="yes"/>
    <n v="0.05"/>
    <n v="54.936000000000007"/>
    <m/>
    <n v="164808.00000000003"/>
    <m/>
    <n v="0"/>
    <s v="Ellina Smirnova"/>
    <m/>
    <n v="10"/>
    <n v="30000"/>
    <m/>
    <m/>
    <n v="0"/>
    <n v="0"/>
    <n v="0"/>
    <s v="06.06.2025"/>
    <s v="Order Window"/>
  </r>
  <r>
    <s v="Heineken UCL"/>
    <m/>
    <n v="20006077"/>
    <n v="3090139"/>
    <s v="Heineken Espana S.A."/>
    <s v="ES"/>
    <s v="Spain"/>
    <x v="1"/>
    <m/>
    <m/>
    <n v="20"/>
    <x v="49"/>
    <x v="49"/>
    <n v="2000"/>
    <m/>
    <x v="0"/>
    <s v="Bar support"/>
    <x v="14"/>
    <s v="Promocean The Netherlands BV"/>
    <x v="0"/>
    <n v="30.2"/>
    <n v="60400"/>
    <n v="26.400000000000002"/>
    <n v="52800.000000000007"/>
    <n v="0"/>
    <n v="0"/>
    <n v="52800.000000000007"/>
    <n v="23.176800000000004"/>
    <n v="0"/>
    <n v="23.176800000000004"/>
    <n v="14"/>
    <n v="5"/>
    <n v="5"/>
    <n v="0.7"/>
    <x v="0"/>
    <m/>
    <n v="0"/>
    <s v="no TAS possible _x000a_from outside EU+pallet+label"/>
    <n v="7599.9999999999927"/>
    <n v="0"/>
    <m/>
    <m/>
    <s v="yes"/>
    <n v="46353.600000000006"/>
    <s v="yes"/>
    <n v="0.05"/>
    <n v="24.396631578947375"/>
    <m/>
    <n v="48793.263157894748"/>
    <m/>
    <n v="0"/>
    <s v="Ellina Smirnova"/>
    <m/>
    <n v="20"/>
    <n v="40000"/>
    <m/>
    <m/>
    <n v="0"/>
    <n v="0"/>
    <n v="0"/>
    <s v="06.06.2025"/>
    <s v="Order Window"/>
  </r>
  <r>
    <s v="Heineken - F1"/>
    <m/>
    <n v="20006077"/>
    <n v="3090139"/>
    <s v="Heineken Espana S.A."/>
    <s v="ES"/>
    <s v="Spain"/>
    <x v="1"/>
    <m/>
    <m/>
    <n v="30"/>
    <x v="82"/>
    <x v="82"/>
    <n v="1250"/>
    <m/>
    <x v="0"/>
    <s v="Bar support"/>
    <x v="14"/>
    <s v="Promocean The Netherlands BV"/>
    <x v="0"/>
    <n v="29.8"/>
    <n v="37250"/>
    <n v="26"/>
    <n v="32500"/>
    <n v="0"/>
    <n v="0"/>
    <n v="32500"/>
    <n v="22.906800000000004"/>
    <n v="0"/>
    <n v="22.906800000000004"/>
    <n v="14"/>
    <n v="5"/>
    <n v="5"/>
    <n v="0.4375"/>
    <x v="0"/>
    <m/>
    <n v="0"/>
    <s v="no TAS possible _x000a_from outside EU+pallet+label"/>
    <n v="4750"/>
    <n v="0"/>
    <m/>
    <m/>
    <s v="yes"/>
    <n v="28633.500000000004"/>
    <s v="yes"/>
    <n v="0.05"/>
    <n v="24.112421052631586"/>
    <m/>
    <n v="30140.526315789481"/>
    <m/>
    <n v="0"/>
    <s v="Konstantinos Zoupanos "/>
    <m/>
    <n v="20"/>
    <n v="25000"/>
    <m/>
    <m/>
    <n v="0"/>
    <n v="0"/>
    <n v="0"/>
    <s v="06.06.2025"/>
    <s v="Order Window"/>
  </r>
  <r>
    <s v="Heineken - F1"/>
    <m/>
    <n v="20006077"/>
    <n v="3090139"/>
    <s v="Heineken Espana S.A."/>
    <s v="ES"/>
    <s v="Spain"/>
    <x v="1"/>
    <m/>
    <m/>
    <n v="40"/>
    <x v="83"/>
    <x v="83"/>
    <n v="1000"/>
    <m/>
    <x v="0"/>
    <s v="Premiums"/>
    <x v="4"/>
    <s v="Promocean The Netherlands BV"/>
    <x v="0"/>
    <n v="73.099999999999994"/>
    <n v="73100"/>
    <n v="69.900000000000006"/>
    <n v="69900"/>
    <n v="0"/>
    <n v="0"/>
    <n v="69900"/>
    <n v="60.420000000000009"/>
    <n v="0"/>
    <n v="60.420000000000009"/>
    <n v="43.5"/>
    <n v="18"/>
    <n v="22.5"/>
    <n v="17.6175"/>
    <x v="0"/>
    <m/>
    <n v="0"/>
    <s v="no TAS possible _x000a_from outside EU+pallet+label"/>
    <n v="3200"/>
    <n v="0"/>
    <m/>
    <m/>
    <s v="yes"/>
    <n v="60420.000000000007"/>
    <s v="yes"/>
    <n v="0.05"/>
    <n v="63.600000000000016"/>
    <m/>
    <n v="63600.000000000015"/>
    <m/>
    <n v="0"/>
    <s v="Konstantinos Zoupanos "/>
    <m/>
    <n v="10"/>
    <n v="10000"/>
    <m/>
    <m/>
    <n v="0"/>
    <n v="0"/>
    <n v="0"/>
    <s v="06.06.2025"/>
    <s v="Order Window"/>
  </r>
  <r>
    <s v="Heineken"/>
    <m/>
    <n v="20006078"/>
    <n v="3090587"/>
    <s v="Brasserie Nationale D'haiti S."/>
    <s v="HT"/>
    <s v="Haiti"/>
    <x v="3"/>
    <m/>
    <m/>
    <n v="10"/>
    <x v="55"/>
    <x v="55"/>
    <n v="250"/>
    <m/>
    <x v="0"/>
    <s v="Outdoor signs"/>
    <x v="0"/>
    <s v="Van Beem &amp; Van Haagen bv"/>
    <x v="0"/>
    <n v="218.82"/>
    <n v="54705"/>
    <n v="212.23"/>
    <n v="53057.5"/>
    <n v="0"/>
    <n v="0"/>
    <n v="53057.5"/>
    <n v="176.70000000000002"/>
    <n v="0"/>
    <n v="176.70000000000002"/>
    <n v="57"/>
    <n v="57"/>
    <n v="23"/>
    <n v="18.681750000000001"/>
    <x v="0"/>
    <m/>
    <n v="0"/>
    <n v="0"/>
    <n v="1647.5"/>
    <n v="0"/>
    <m/>
    <m/>
    <s v="yes"/>
    <n v="44175.000000000007"/>
    <s v="yes"/>
    <n v="0.05"/>
    <n v="186.00000000000003"/>
    <m/>
    <n v="46500.000000000007"/>
    <m/>
    <n v="0"/>
    <s v="Ludmilla Zarybnicka"/>
    <m/>
    <n v="1"/>
    <n v="250"/>
    <m/>
    <m/>
    <n v="0"/>
    <n v="0"/>
    <n v="0"/>
    <s v="06.06.2025"/>
    <s v="Order Window"/>
  </r>
  <r>
    <s v="Heineken"/>
    <m/>
    <n v="20006079"/>
    <n v="3090161"/>
    <s v="Asia Pacific Breweries (S) Pte"/>
    <s v="SG"/>
    <s v="Singapore"/>
    <x v="0"/>
    <m/>
    <m/>
    <n v="10"/>
    <x v="84"/>
    <x v="84"/>
    <n v="24"/>
    <m/>
    <x v="0"/>
    <s v="Indoor signs"/>
    <x v="0"/>
    <s v="Dekkers Visual Communication B.v."/>
    <x v="0"/>
    <n v="223.1"/>
    <n v="5354.4"/>
    <n v="210.36"/>
    <n v="5048.6400000000003"/>
    <n v="0"/>
    <n v="0"/>
    <n v="5048.6400000000003"/>
    <n v="181.92120000000003"/>
    <n v="0"/>
    <n v="181.92120000000003"/>
    <n v="79"/>
    <n v="10"/>
    <n v="51"/>
    <n v="0.96696000000000004"/>
    <x v="0"/>
    <m/>
    <s v="Singapore"/>
    <s v="pallet"/>
    <n v="305.75999999999931"/>
    <n v="0"/>
    <m/>
    <m/>
    <s v="no"/>
    <n v="4366.1088000000009"/>
    <m/>
    <n v="0.12"/>
    <n v="206.72863636363638"/>
    <m/>
    <n v="4961.4872727272732"/>
    <m/>
    <n v="0"/>
    <s v="Ludmilla Zarybnicka"/>
    <m/>
    <n v="1"/>
    <n v="24"/>
    <m/>
    <m/>
    <n v="0"/>
    <n v="0"/>
    <n v="0"/>
    <s v="06.06.2025"/>
    <s v="Order Window"/>
  </r>
  <r>
    <s v="Heineken - F1"/>
    <m/>
    <n v="20006079"/>
    <n v="3090161"/>
    <s v="Asia Pacific Breweries (S) Pte"/>
    <s v="SG"/>
    <s v="Singapore"/>
    <x v="0"/>
    <m/>
    <m/>
    <n v="20"/>
    <x v="85"/>
    <x v="85"/>
    <n v="12"/>
    <m/>
    <x v="0"/>
    <s v="Indoor signs"/>
    <x v="0"/>
    <s v="Dekkers Visual Communication B.v."/>
    <x v="0"/>
    <n v="184.55"/>
    <n v="2214.6000000000004"/>
    <n v="184.55"/>
    <n v="2214.6000000000004"/>
    <n v="0"/>
    <n v="0"/>
    <n v="2214.6000000000004"/>
    <n v="159.60000000000002"/>
    <n v="0"/>
    <n v="159.60000000000002"/>
    <n v="60"/>
    <n v="73"/>
    <n v="10"/>
    <n v="0.52559999999999996"/>
    <x v="0"/>
    <m/>
    <s v="Singapore"/>
    <s v="pallet"/>
    <n v="0"/>
    <n v="0"/>
    <m/>
    <m/>
    <s v="no"/>
    <n v="1915.2000000000003"/>
    <m/>
    <n v="0.12"/>
    <n v="181.3636363636364"/>
    <m/>
    <n v="2176.3636363636369"/>
    <m/>
    <n v="0"/>
    <s v="Ludmilla Zarybnicka"/>
    <m/>
    <n v="1"/>
    <n v="12"/>
    <m/>
    <m/>
    <n v="0"/>
    <n v="0"/>
    <n v="0"/>
    <s v="06.06.2025"/>
    <s v="Order Window"/>
  </r>
  <r>
    <s v="Heineken"/>
    <m/>
    <n v="26020999"/>
    <n v="3091320"/>
    <s v="Bait A/S"/>
    <s v="DK"/>
    <s v="Denmark"/>
    <x v="1"/>
    <m/>
    <m/>
    <n v="10"/>
    <x v="0"/>
    <x v="0"/>
    <n v="10"/>
    <m/>
    <x v="0"/>
    <s v="Textiles-Clothing"/>
    <x v="0"/>
    <s v="Asian Sourcing Link"/>
    <x v="0"/>
    <n v="52.300000000000004"/>
    <n v="523"/>
    <n v="52.300000000000004"/>
    <n v="523"/>
    <n v="0"/>
    <n v="0"/>
    <n v="523"/>
    <n v="38.024999999999999"/>
    <n v="0"/>
    <n v="38.024999999999999"/>
    <n v="23"/>
    <n v="17"/>
    <n v="28.8"/>
    <n v="0.11260800000000001"/>
    <x v="0"/>
    <m/>
    <n v="0"/>
    <n v="0"/>
    <n v="0"/>
    <n v="0"/>
    <m/>
    <m/>
    <s v="no"/>
    <n v="380.25"/>
    <m/>
    <n v="0.12"/>
    <n v="43.210227272727273"/>
    <m/>
    <n v="432.10227272727275"/>
    <m/>
    <n v="0"/>
    <s v="Ellina Smirnova"/>
    <m/>
    <n v="10"/>
    <n v="100"/>
    <m/>
    <m/>
    <n v="0"/>
    <n v="0"/>
    <n v="0"/>
    <s v="12.06.2025"/>
    <s v="Order Window"/>
  </r>
  <r>
    <s v="Heineken UCL"/>
    <m/>
    <n v="26020999"/>
    <n v="3091320"/>
    <s v="Bait A/S"/>
    <s v="DK"/>
    <s v="Denmark"/>
    <x v="1"/>
    <m/>
    <m/>
    <n v="20"/>
    <x v="38"/>
    <x v="38"/>
    <n v="40"/>
    <m/>
    <x v="0"/>
    <s v="Premiums"/>
    <x v="1"/>
    <s v="Promocean The Netherlands BV"/>
    <x v="0"/>
    <n v="64.900000000000006"/>
    <n v="2596"/>
    <n v="60.300000000000004"/>
    <n v="2412"/>
    <n v="0"/>
    <n v="0"/>
    <n v="2412"/>
    <n v="52.189200000000007"/>
    <n v="0"/>
    <n v="52.189200000000007"/>
    <n v="68"/>
    <n v="19"/>
    <n v="19"/>
    <n v="0.98192000000000002"/>
    <x v="0"/>
    <m/>
    <n v="0"/>
    <n v="0"/>
    <n v="184"/>
    <n v="0"/>
    <m/>
    <m/>
    <s v="no"/>
    <n v="2087.5680000000002"/>
    <m/>
    <n v="0.12"/>
    <n v="59.305909090909097"/>
    <m/>
    <n v="2372.2363636363639"/>
    <m/>
    <n v="0"/>
    <s v="Ellina Smirnova"/>
    <m/>
    <n v="10"/>
    <n v="400"/>
    <m/>
    <m/>
    <n v="0"/>
    <n v="0"/>
    <n v="0"/>
    <s v="12.06.2025"/>
    <s v="Order Window"/>
  </r>
  <r>
    <s v="Heineken UCL"/>
    <m/>
    <n v="26020999"/>
    <n v="3091320"/>
    <s v="Bait A/S"/>
    <s v="DK"/>
    <s v="Denmark"/>
    <x v="1"/>
    <m/>
    <m/>
    <n v="30"/>
    <x v="43"/>
    <x v="43"/>
    <n v="17"/>
    <m/>
    <x v="0"/>
    <s v="Textiles-Clothing"/>
    <x v="7"/>
    <s v="Promocean The Netherlands BV"/>
    <x v="0"/>
    <n v="115.68"/>
    <n v="1966.5600000000002"/>
    <n v="71.28"/>
    <n v="1211.76"/>
    <n v="0"/>
    <n v="0"/>
    <n v="1211.76"/>
    <n v="62.267399999999995"/>
    <n v="0"/>
    <n v="62.267399999999995"/>
    <n v="45"/>
    <n v="23"/>
    <n v="23"/>
    <n v="0.40468500000000002"/>
    <x v="0"/>
    <m/>
    <n v="0"/>
    <n v="0"/>
    <n v="754.80000000000018"/>
    <n v="0"/>
    <m/>
    <m/>
    <s v="no"/>
    <n v="1058.5457999999999"/>
    <m/>
    <n v="0.12"/>
    <n v="70.758409090909083"/>
    <m/>
    <n v="1202.8929545454544"/>
    <m/>
    <n v="0"/>
    <s v="Ellina Smirnova"/>
    <m/>
    <n v="24"/>
    <n v="408"/>
    <m/>
    <m/>
    <n v="0"/>
    <n v="0"/>
    <n v="0"/>
    <s v="12.06.2025"/>
    <s v="Order Window"/>
  </r>
  <r>
    <s v="Heineken UCL"/>
    <m/>
    <n v="26020999"/>
    <n v="3091320"/>
    <s v="Bait A/S"/>
    <s v="DK"/>
    <s v="Denmark"/>
    <x v="1"/>
    <m/>
    <m/>
    <n v="40"/>
    <x v="86"/>
    <x v="86"/>
    <n v="35"/>
    <m/>
    <x v="0"/>
    <s v="Textiles-Clothing"/>
    <x v="5"/>
    <s v="Asian Sourcing Link"/>
    <x v="0"/>
    <n v="34.549999999999997"/>
    <n v="1209.25"/>
    <n v="29.5"/>
    <n v="1032.5"/>
    <n v="0"/>
    <n v="0"/>
    <n v="1032.5"/>
    <n v="25.154999999999998"/>
    <n v="0"/>
    <n v="25.154999999999998"/>
    <n v="39"/>
    <n v="33"/>
    <n v="4.5"/>
    <n v="0.20270250000000001"/>
    <x v="0"/>
    <m/>
    <n v="0"/>
    <n v="0"/>
    <n v="176.75"/>
    <n v="0"/>
    <m/>
    <m/>
    <s v="no"/>
    <n v="880.42499999999995"/>
    <m/>
    <n v="0.12"/>
    <n v="28.58522727272727"/>
    <m/>
    <n v="1000.4829545454544"/>
    <m/>
    <n v="0"/>
    <s v="Ellina Smirnova"/>
    <m/>
    <n v="5"/>
    <n v="175"/>
    <m/>
    <m/>
    <n v="0"/>
    <n v="0"/>
    <n v="0"/>
    <s v="12.06.2025"/>
    <s v="Order Window"/>
  </r>
  <r>
    <s v="Heineken UCL"/>
    <m/>
    <n v="26020999"/>
    <n v="3091320"/>
    <s v="Bait A/S"/>
    <s v="DK"/>
    <s v="Denmark"/>
    <x v="1"/>
    <m/>
    <m/>
    <n v="50"/>
    <x v="87"/>
    <x v="87"/>
    <n v="40"/>
    <m/>
    <x v="0"/>
    <s v="Textiles-Clothing"/>
    <x v="5"/>
    <s v="Asian Sourcing Link"/>
    <x v="0"/>
    <n v="34.549999999999997"/>
    <n v="1382"/>
    <n v="29.5"/>
    <n v="1180"/>
    <n v="0"/>
    <n v="0"/>
    <n v="1180"/>
    <n v="25.154999999999998"/>
    <n v="0"/>
    <n v="25.154999999999998"/>
    <n v="39"/>
    <n v="33"/>
    <n v="4.5"/>
    <n v="0.23166"/>
    <x v="0"/>
    <m/>
    <n v="0"/>
    <n v="0"/>
    <n v="202"/>
    <n v="0"/>
    <m/>
    <m/>
    <s v="no"/>
    <n v="1006.1999999999999"/>
    <m/>
    <n v="0.12"/>
    <n v="28.58522727272727"/>
    <m/>
    <n v="1143.4090909090908"/>
    <m/>
    <n v="0"/>
    <s v="Ellina Smirnova"/>
    <m/>
    <n v="5"/>
    <n v="200"/>
    <m/>
    <m/>
    <n v="0"/>
    <n v="0"/>
    <n v="0"/>
    <s v="12.06.2025"/>
    <s v="Order Window"/>
  </r>
  <r>
    <s v="Heineken UCL"/>
    <m/>
    <n v="26020999"/>
    <n v="3091320"/>
    <s v="Bait A/S"/>
    <s v="DK"/>
    <s v="Denmark"/>
    <x v="1"/>
    <m/>
    <m/>
    <n v="60"/>
    <x v="88"/>
    <x v="88"/>
    <n v="25"/>
    <m/>
    <x v="0"/>
    <s v="Textiles-Clothing"/>
    <x v="5"/>
    <s v="Asian Sourcing Link"/>
    <x v="0"/>
    <n v="34.549999999999997"/>
    <n v="863.74999999999989"/>
    <n v="29.5"/>
    <n v="737.5"/>
    <n v="0"/>
    <n v="0"/>
    <n v="737.5"/>
    <n v="25.154999999999998"/>
    <n v="0"/>
    <n v="25.154999999999998"/>
    <n v="39"/>
    <n v="33"/>
    <n v="4.5"/>
    <n v="0.14478750000000001"/>
    <x v="0"/>
    <m/>
    <n v="0"/>
    <n v="0"/>
    <n v="126.24999999999989"/>
    <n v="0"/>
    <m/>
    <m/>
    <s v="no"/>
    <n v="628.87499999999989"/>
    <m/>
    <n v="0.12"/>
    <n v="28.58522727272727"/>
    <m/>
    <n v="714.63068181818176"/>
    <m/>
    <n v="0"/>
    <s v="Ellina Smirnova"/>
    <m/>
    <n v="5"/>
    <n v="125"/>
    <m/>
    <m/>
    <n v="0"/>
    <n v="0"/>
    <n v="0"/>
    <s v="12.06.2025"/>
    <s v="Order Window"/>
  </r>
  <r>
    <s v="Heineken"/>
    <m/>
    <n v="26020999"/>
    <n v="3091320"/>
    <s v="Bait A/S"/>
    <s v="DK"/>
    <s v="Denmark"/>
    <x v="1"/>
    <m/>
    <m/>
    <n v="70"/>
    <x v="84"/>
    <x v="84"/>
    <n v="10"/>
    <m/>
    <x v="0"/>
    <s v="Indoor signs"/>
    <x v="0"/>
    <s v="Dekkers Visual Communication B.v."/>
    <x v="0"/>
    <n v="223.1"/>
    <n v="2231"/>
    <n v="210.36"/>
    <n v="2103.6000000000004"/>
    <n v="0"/>
    <n v="0"/>
    <n v="2103.6000000000004"/>
    <n v="181.92120000000003"/>
    <n v="0"/>
    <n v="181.92120000000003"/>
    <n v="79"/>
    <n v="10"/>
    <n v="51"/>
    <n v="0.40289999999999998"/>
    <x v="0"/>
    <m/>
    <n v="0"/>
    <n v="0"/>
    <n v="127.39999999999964"/>
    <n v="0"/>
    <m/>
    <m/>
    <s v="no"/>
    <n v="1819.2120000000002"/>
    <m/>
    <n v="0.12"/>
    <n v="206.72863636363638"/>
    <m/>
    <n v="2067.2863636363636"/>
    <m/>
    <n v="0"/>
    <s v="Ludmilla Zarybnicka"/>
    <m/>
    <n v="1"/>
    <n v="10"/>
    <m/>
    <m/>
    <n v="0"/>
    <n v="0"/>
    <n v="0"/>
    <s v="12.06.2025"/>
    <s v="Order Window"/>
  </r>
  <r>
    <s v="Heineken"/>
    <m/>
    <n v="26020999"/>
    <n v="3091320"/>
    <s v="Bait A/S"/>
    <s v="DK"/>
    <s v="Denmark"/>
    <x v="1"/>
    <m/>
    <m/>
    <n v="80"/>
    <x v="89"/>
    <x v="89"/>
    <n v="200"/>
    <m/>
    <x v="0"/>
    <s v="Textiles-Clothing"/>
    <x v="4"/>
    <s v="Promocean The Netherlands BV"/>
    <x v="0"/>
    <n v="45.199999999999996"/>
    <n v="9040"/>
    <n v="45.199999999999996"/>
    <n v="9040"/>
    <n v="0"/>
    <n v="0"/>
    <n v="9040"/>
    <n v="39.054600000000001"/>
    <n v="0"/>
    <n v="39.054600000000001"/>
    <n v="27"/>
    <n v="18"/>
    <n v="15"/>
    <n v="1.458"/>
    <x v="0"/>
    <m/>
    <n v="0"/>
    <n v="0"/>
    <n v="0"/>
    <n v="0"/>
    <m/>
    <m/>
    <s v="no"/>
    <n v="7810.92"/>
    <m/>
    <n v="0.12"/>
    <n v="44.380227272727275"/>
    <m/>
    <n v="8876.0454545454559"/>
    <m/>
    <n v="0"/>
    <s v="Ellina Smirnova"/>
    <m/>
    <n v="10"/>
    <n v="2000"/>
    <m/>
    <m/>
    <n v="0"/>
    <n v="0"/>
    <n v="0"/>
    <s v="12.06.2025"/>
    <s v="Order Window"/>
  </r>
  <r>
    <s v="Heineken UCL"/>
    <m/>
    <n v="26020999"/>
    <n v="3091320"/>
    <s v="Bait A/S"/>
    <s v="DK"/>
    <s v="Denmark"/>
    <x v="1"/>
    <m/>
    <m/>
    <n v="90"/>
    <x v="35"/>
    <x v="35"/>
    <n v="21"/>
    <m/>
    <x v="2"/>
    <s v="Glassware"/>
    <x v="11"/>
    <s v="Sisecam (Pasabahçe)"/>
    <x v="0"/>
    <n v="22.799999999999997"/>
    <n v="478.79999999999995"/>
    <n v="22.799999999999997"/>
    <n v="478.79999999999995"/>
    <n v="0"/>
    <n v="0"/>
    <n v="478.79999999999995"/>
    <n v="20.16"/>
    <n v="0"/>
    <n v="20.16"/>
    <n v="55.9"/>
    <n v="21.9"/>
    <n v="21.2"/>
    <n v="0.54501829199999985"/>
    <x v="0"/>
    <m/>
    <n v="0"/>
    <n v="0"/>
    <n v="0"/>
    <n v="0"/>
    <m/>
    <m/>
    <s v="no"/>
    <n v="423.36"/>
    <m/>
    <n v="0.12"/>
    <n v="22.90909090909091"/>
    <m/>
    <n v="481.09090909090912"/>
    <m/>
    <n v="0"/>
    <s v="Ludmilla Zarybnicka"/>
    <m/>
    <n v="24"/>
    <n v="504"/>
    <m/>
    <m/>
    <n v="0"/>
    <n v="0"/>
    <n v="0"/>
    <s v="12.06.2025"/>
    <s v="Order Window"/>
  </r>
  <r>
    <s v="Heineken"/>
    <m/>
    <n v="26020999"/>
    <n v="3091320"/>
    <s v="Bait A/S"/>
    <s v="DK"/>
    <s v="Denmark"/>
    <x v="1"/>
    <m/>
    <m/>
    <n v="100"/>
    <x v="90"/>
    <x v="90"/>
    <n v="10"/>
    <m/>
    <x v="6"/>
    <s v="Textiles-Clothing"/>
    <x v="15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x v="1"/>
    <m/>
    <n v="0"/>
    <n v="0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2.06.2025"/>
    <s v="Order Window"/>
  </r>
  <r>
    <s v="Heineken - F1"/>
    <m/>
    <n v="26020999"/>
    <n v="3091320"/>
    <s v="Bait A/S"/>
    <s v="DK"/>
    <s v="Denmark"/>
    <x v="1"/>
    <m/>
    <m/>
    <n v="110"/>
    <x v="91"/>
    <x v="91"/>
    <n v="10"/>
    <m/>
    <x v="0"/>
    <s v="Premiums"/>
    <x v="1"/>
    <s v="Miles Promocean"/>
    <x v="1"/>
    <n v="44.13"/>
    <n v="441.3"/>
    <n v="44.13"/>
    <n v="441.3"/>
    <n v="0"/>
    <n v="0"/>
    <n v="441.3"/>
    <n v="38.167200000000001"/>
    <n v="0"/>
    <n v="38.167200000000001"/>
    <n v="57"/>
    <n v="25"/>
    <n v="37.5"/>
    <n v="0.53437500000000004"/>
    <x v="1"/>
    <m/>
    <n v="0"/>
    <n v="0"/>
    <n v="0"/>
    <n v="0"/>
    <m/>
    <m/>
    <s v="no"/>
    <n v="381.67200000000003"/>
    <m/>
    <n v="0.12"/>
    <n v="43.371818181818185"/>
    <m/>
    <n v="433.71818181818185"/>
    <m/>
    <n v="0"/>
    <s v="Konstantinos Zoupanos "/>
    <m/>
    <n v="1"/>
    <n v="10"/>
    <m/>
    <m/>
    <n v="0"/>
    <n v="0"/>
    <n v="0"/>
    <s v="12.06.2025"/>
    <s v="Order Window"/>
  </r>
  <r>
    <s v="Heineken - F1"/>
    <m/>
    <n v="26020999"/>
    <n v="3091320"/>
    <s v="Bait A/S"/>
    <s v="DK"/>
    <s v="Denmark"/>
    <x v="1"/>
    <m/>
    <m/>
    <n v="120"/>
    <x v="92"/>
    <x v="92"/>
    <n v="30"/>
    <m/>
    <x v="0"/>
    <s v="Premiums"/>
    <x v="4"/>
    <s v="Promocean The Netherlands BV"/>
    <x v="0"/>
    <n v="73.099999999999994"/>
    <n v="2193"/>
    <n v="71.2"/>
    <n v="2136"/>
    <n v="0"/>
    <n v="0"/>
    <n v="2136"/>
    <n v="61.548600000000008"/>
    <n v="0"/>
    <n v="61.548600000000008"/>
    <n v="43.5"/>
    <n v="18"/>
    <n v="22.5"/>
    <n v="0.52852500000000002"/>
    <x v="0"/>
    <m/>
    <n v="0"/>
    <n v="0"/>
    <n v="57"/>
    <n v="0"/>
    <m/>
    <m/>
    <s v="no"/>
    <n v="1846.4580000000003"/>
    <m/>
    <n v="0.12"/>
    <n v="69.94159090909092"/>
    <m/>
    <n v="2098.2477272727274"/>
    <m/>
    <n v="0"/>
    <s v="Konstantinos Zoupanos "/>
    <m/>
    <n v="10"/>
    <n v="300"/>
    <m/>
    <m/>
    <n v="0"/>
    <n v="0"/>
    <n v="0"/>
    <s v="12.06.2025"/>
    <s v="Order Window"/>
  </r>
  <r>
    <s v="Heineken - F1"/>
    <m/>
    <n v="26020999"/>
    <n v="3091320"/>
    <s v="Bait A/S"/>
    <s v="DK"/>
    <s v="Denmark"/>
    <x v="1"/>
    <m/>
    <m/>
    <n v="130"/>
    <x v="77"/>
    <x v="77"/>
    <n v="70"/>
    <m/>
    <x v="0"/>
    <s v="Textiles-Clothing"/>
    <x v="15"/>
    <s v="Asian Sourcing Link"/>
    <x v="0"/>
    <n v="32.06"/>
    <n v="2244.2000000000003"/>
    <n v="32.06"/>
    <n v="2244.2000000000003"/>
    <n v="0"/>
    <n v="0"/>
    <n v="2244.2000000000003"/>
    <n v="27.974699999999999"/>
    <n v="0"/>
    <n v="27.974699999999999"/>
    <n v="47"/>
    <n v="38"/>
    <n v="2"/>
    <n v="0.25003999999999998"/>
    <x v="0"/>
    <m/>
    <n v="0"/>
    <n v="0"/>
    <n v="0"/>
    <n v="0"/>
    <m/>
    <m/>
    <s v="no"/>
    <n v="1958.2289999999998"/>
    <m/>
    <n v="0.12"/>
    <n v="31.789431818181818"/>
    <m/>
    <n v="2225.2602272727272"/>
    <m/>
    <n v="0"/>
    <s v="Ellina Smirnova "/>
    <m/>
    <n v="1"/>
    <n v="70"/>
    <m/>
    <m/>
    <n v="0"/>
    <n v="0"/>
    <n v="0"/>
    <s v="12.06.2025"/>
    <s v="Order Window"/>
  </r>
  <r>
    <s v="Heineken - F1"/>
    <m/>
    <n v="26020999"/>
    <n v="3091320"/>
    <s v="Bait A/S"/>
    <s v="DK"/>
    <s v="Denmark"/>
    <x v="1"/>
    <m/>
    <m/>
    <n v="140"/>
    <x v="78"/>
    <x v="78"/>
    <n v="60"/>
    <m/>
    <x v="0"/>
    <s v="Textiles-Clothing"/>
    <x v="15"/>
    <s v="Asian Sourcing Link"/>
    <x v="0"/>
    <n v="32.06"/>
    <n v="1923.6000000000001"/>
    <n v="32.06"/>
    <n v="1923.6000000000001"/>
    <n v="0"/>
    <n v="0"/>
    <n v="1923.6000000000001"/>
    <n v="27.974699999999999"/>
    <n v="0"/>
    <n v="27.974699999999999"/>
    <n v="47"/>
    <n v="38"/>
    <n v="2"/>
    <n v="0.21432000000000001"/>
    <x v="0"/>
    <m/>
    <n v="0"/>
    <n v="0"/>
    <n v="0"/>
    <n v="0"/>
    <m/>
    <m/>
    <s v="no"/>
    <n v="1678.482"/>
    <m/>
    <n v="0.12"/>
    <n v="31.789431818181818"/>
    <m/>
    <n v="1907.3659090909091"/>
    <m/>
    <n v="0"/>
    <s v="Ellina Smirnova "/>
    <m/>
    <n v="1"/>
    <n v="60"/>
    <m/>
    <m/>
    <n v="0"/>
    <n v="0"/>
    <n v="0"/>
    <s v="12.06.2025"/>
    <s v="Order Window"/>
  </r>
  <r>
    <s v="Heineken"/>
    <m/>
    <n v="26020999"/>
    <n v="3091320"/>
    <s v="Bait A/S"/>
    <s v="DK"/>
    <s v="Denmark"/>
    <x v="1"/>
    <m/>
    <m/>
    <n v="150"/>
    <x v="93"/>
    <x v="93"/>
    <n v="20"/>
    <m/>
    <x v="0"/>
    <s v="Indoor signs"/>
    <x v="0"/>
    <s v="Dekkers Visual Communication B.v."/>
    <x v="0"/>
    <n v="286.05"/>
    <n v="5721"/>
    <n v="286.05"/>
    <n v="5721"/>
    <n v="0"/>
    <n v="0"/>
    <n v="5721"/>
    <n v="247.38000000000002"/>
    <n v="0"/>
    <n v="247.38000000000002"/>
    <n v="39"/>
    <n v="24"/>
    <n v="26"/>
    <n v="0.48671999999999999"/>
    <x v="0"/>
    <m/>
    <n v="0"/>
    <n v="0"/>
    <n v="0"/>
    <n v="0"/>
    <m/>
    <m/>
    <s v="no"/>
    <n v="4947.6000000000004"/>
    <m/>
    <n v="0.12"/>
    <n v="281.11363636363637"/>
    <m/>
    <n v="5622.2727272727279"/>
    <m/>
    <n v="0"/>
    <s v="Ludmilla Zarybnicka"/>
    <m/>
    <n v="1"/>
    <n v="20"/>
    <m/>
    <m/>
    <n v="0"/>
    <n v="0"/>
    <n v="0"/>
    <s v="12.06.2025"/>
    <s v="Order Window"/>
  </r>
  <r>
    <s v="Heineken - 0.0"/>
    <m/>
    <n v="26020999"/>
    <n v="3091320"/>
    <s v="Bait A/S"/>
    <s v="DK"/>
    <s v="Denmark"/>
    <x v="1"/>
    <m/>
    <m/>
    <n v="160"/>
    <x v="94"/>
    <x v="94"/>
    <n v="4"/>
    <m/>
    <x v="0"/>
    <s v="Bar support"/>
    <x v="10"/>
    <s v="Promocean The Netherlands BV"/>
    <x v="2"/>
    <n v="69.239999999999995"/>
    <n v="276.95999999999998"/>
    <n v="69.239999999999995"/>
    <n v="276.95999999999998"/>
    <n v="0"/>
    <n v="0"/>
    <n v="276.95999999999998"/>
    <n v="53.944800000000008"/>
    <n v="0"/>
    <n v="53.944800000000008"/>
    <n v="37.5"/>
    <n v="25.5"/>
    <n v="37"/>
    <n v="0.14152500000000001"/>
    <x v="0"/>
    <m/>
    <n v="0"/>
    <n v="0"/>
    <n v="0"/>
    <n v="0"/>
    <m/>
    <m/>
    <s v="no"/>
    <n v="215.77920000000003"/>
    <m/>
    <n v="0.12"/>
    <n v="61.300909090909101"/>
    <m/>
    <n v="245.20363636363641"/>
    <m/>
    <n v="0"/>
    <s v="Ellina Smirnova"/>
    <m/>
    <n v="12"/>
    <n v="48"/>
    <m/>
    <m/>
    <n v="0"/>
    <n v="0"/>
    <n v="0"/>
    <s v="12.06.2025"/>
    <s v="Order Window"/>
  </r>
  <r>
    <s v="Heineken - 0.0"/>
    <m/>
    <n v="26020999"/>
    <n v="3091320"/>
    <s v="Bait A/S"/>
    <s v="DK"/>
    <s v="Denmark"/>
    <x v="1"/>
    <m/>
    <m/>
    <n v="170"/>
    <x v="95"/>
    <x v="95"/>
    <n v="5"/>
    <m/>
    <x v="0"/>
    <s v="Bar support"/>
    <x v="0"/>
    <s v="Promocean The Netherlands BV"/>
    <x v="1"/>
    <n v="19.099999999999998"/>
    <n v="95.499999999999986"/>
    <n v="19.099999999999998"/>
    <n v="95.499999999999986"/>
    <n v="0"/>
    <n v="0"/>
    <n v="95.499999999999986"/>
    <n v="16.542594285714284"/>
    <n v="0"/>
    <n v="16.542594285714284"/>
    <n v="22.5"/>
    <n v="15"/>
    <n v="2"/>
    <n v="3.375E-3"/>
    <x v="1"/>
    <m/>
    <n v="0"/>
    <n v="0"/>
    <n v="0"/>
    <n v="0"/>
    <m/>
    <m/>
    <s v="no"/>
    <n v="82.712971428571421"/>
    <m/>
    <n v="0.12"/>
    <n v="18.798402597402596"/>
    <m/>
    <n v="93.992012987012984"/>
    <m/>
    <n v="0"/>
    <s v="Ellina Smirnova"/>
    <m/>
    <n v="10"/>
    <n v="5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10"/>
    <x v="33"/>
    <x v="33"/>
    <n v="4"/>
    <m/>
    <x v="0"/>
    <s v="Bar support"/>
    <x v="10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x v="0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20"/>
    <x v="34"/>
    <x v="34"/>
    <n v="5"/>
    <m/>
    <x v="0"/>
    <s v="Outdoor signs"/>
    <x v="4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x v="1"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30"/>
    <x v="35"/>
    <x v="35"/>
    <n v="6"/>
    <m/>
    <x v="2"/>
    <s v="Glassware"/>
    <x v="11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x v="0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4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50"/>
    <x v="43"/>
    <x v="43"/>
    <n v="8"/>
    <m/>
    <x v="0"/>
    <s v="Textiles-Clothing"/>
    <x v="7"/>
    <s v="Promocean The Netherlands BV"/>
    <x v="0"/>
    <n v="115.68"/>
    <n v="925.44"/>
    <n v="71.28"/>
    <n v="570.24"/>
    <n v="0"/>
    <n v="0"/>
    <n v="570.24"/>
    <n v="62.267399999999995"/>
    <n v="0"/>
    <n v="62.267399999999995"/>
    <n v="45"/>
    <n v="23"/>
    <n v="23"/>
    <n v="0.19044"/>
    <x v="0"/>
    <m/>
    <n v="0"/>
    <n v="0"/>
    <n v="355.20000000000005"/>
    <n v="0"/>
    <m/>
    <m/>
    <s v="no"/>
    <n v="498.13919999999996"/>
    <m/>
    <n v="0.12"/>
    <n v="70.758409090909083"/>
    <m/>
    <n v="566.06727272727267"/>
    <m/>
    <n v="0"/>
    <s v="Ellina Smirnova"/>
    <m/>
    <n v="24"/>
    <n v="192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60"/>
    <x v="37"/>
    <x v="37"/>
    <n v="30"/>
    <m/>
    <x v="0"/>
    <s v="Premiums"/>
    <x v="5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x v="0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70"/>
    <x v="38"/>
    <x v="38"/>
    <n v="30"/>
    <m/>
    <x v="0"/>
    <s v="Premiums"/>
    <x v="1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x v="0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80"/>
    <x v="39"/>
    <x v="39"/>
    <n v="20"/>
    <m/>
    <x v="3"/>
    <s v="Textiles-Clothing"/>
    <x v="10"/>
    <s v="Promocean The Netherlands BV"/>
    <x v="0"/>
    <n v="29.700000000000003"/>
    <n v="594"/>
    <n v="29.339999999999996"/>
    <n v="586.79999999999995"/>
    <n v="0"/>
    <n v="0"/>
    <n v="586.79999999999995"/>
    <n v="25.1265"/>
    <n v="0"/>
    <n v="25.1265"/>
    <n v="28"/>
    <n v="15"/>
    <n v="12"/>
    <n v="0.1008"/>
    <x v="0"/>
    <m/>
    <n v="0"/>
    <n v="0"/>
    <n v="7.2000000000000455"/>
    <n v="0"/>
    <m/>
    <m/>
    <s v="no"/>
    <n v="502.53"/>
    <m/>
    <n v="0.12"/>
    <n v="28.552840909090911"/>
    <m/>
    <n v="571.05681818181824"/>
    <m/>
    <n v="0"/>
    <s v="Ellina Smirnova"/>
    <m/>
    <n v="6"/>
    <n v="12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90"/>
    <x v="40"/>
    <x v="40"/>
    <n v="20"/>
    <m/>
    <x v="3"/>
    <s v="Textiles-Clothing"/>
    <x v="10"/>
    <s v="Promocean The Netherlands BV"/>
    <x v="0"/>
    <n v="29.700000000000003"/>
    <n v="594"/>
    <n v="29.339999999999996"/>
    <n v="586.79999999999995"/>
    <n v="0"/>
    <n v="0"/>
    <n v="586.79999999999995"/>
    <n v="25.1265"/>
    <n v="0"/>
    <n v="25.1265"/>
    <n v="28"/>
    <n v="15"/>
    <n v="12"/>
    <n v="0.1008"/>
    <x v="0"/>
    <m/>
    <n v="0"/>
    <n v="0"/>
    <n v="7.2000000000000455"/>
    <n v="0"/>
    <m/>
    <m/>
    <s v="no"/>
    <n v="502.53"/>
    <m/>
    <n v="0.12"/>
    <n v="28.552840909090911"/>
    <m/>
    <n v="571.05681818181824"/>
    <m/>
    <n v="0"/>
    <s v="Ellina Smirnova"/>
    <m/>
    <n v="6"/>
    <n v="12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100"/>
    <x v="44"/>
    <x v="44"/>
    <n v="10"/>
    <m/>
    <x v="3"/>
    <s v="Textiles-Clothing"/>
    <x v="10"/>
    <s v="Promocean The Netherlands BV"/>
    <x v="0"/>
    <n v="28.619999999999997"/>
    <n v="286.2"/>
    <n v="28.259999999999998"/>
    <n v="282.59999999999997"/>
    <n v="0"/>
    <n v="0"/>
    <n v="282.59999999999997"/>
    <n v="24.192"/>
    <n v="0"/>
    <n v="24.192"/>
    <n v="28"/>
    <n v="15"/>
    <n v="12"/>
    <n v="5.04E-2"/>
    <x v="0"/>
    <m/>
    <n v="0"/>
    <n v="0"/>
    <n v="3.6000000000000227"/>
    <n v="0"/>
    <m/>
    <m/>
    <s v="no"/>
    <n v="241.92000000000002"/>
    <m/>
    <n v="0.12"/>
    <n v="27.490909090909092"/>
    <m/>
    <n v="274.90909090909093"/>
    <m/>
    <n v="0"/>
    <s v="Ellina Smirnova"/>
    <m/>
    <n v="6"/>
    <n v="6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110"/>
    <x v="41"/>
    <x v="41"/>
    <n v="6"/>
    <m/>
    <x v="0"/>
    <s v="Premiums"/>
    <x v="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x v="0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2.06.2025"/>
    <s v="Order Window"/>
  </r>
  <r>
    <s v="Heineken UCL"/>
    <m/>
    <n v="26021000"/>
    <n v="3097160"/>
    <s v="EMEA Export &amp; GDF."/>
    <s v="NL"/>
    <s v="Netherlands"/>
    <x v="2"/>
    <m/>
    <m/>
    <n v="12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2.06.2025"/>
    <s v="Order Window"/>
  </r>
  <r>
    <s v="Heineken UCL"/>
    <m/>
    <n v="26021001"/>
    <n v="3097160"/>
    <s v="EMEA Export &amp; GDF."/>
    <s v="NL"/>
    <s v="Netherlands"/>
    <x v="2"/>
    <m/>
    <m/>
    <n v="10"/>
    <x v="33"/>
    <x v="33"/>
    <n v="4"/>
    <m/>
    <x v="0"/>
    <s v="Bar support"/>
    <x v="10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x v="0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2.06.2025"/>
    <s v="Order Window"/>
  </r>
  <r>
    <s v="Heineken UCL"/>
    <m/>
    <n v="26021001"/>
    <n v="3097160"/>
    <s v="EMEA Export &amp; GDF."/>
    <s v="NL"/>
    <s v="Netherlands"/>
    <x v="2"/>
    <m/>
    <m/>
    <n v="2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2.06.2025"/>
    <s v="Order Window"/>
  </r>
  <r>
    <s v="Heineken UCL"/>
    <m/>
    <n v="26021001"/>
    <n v="3097160"/>
    <s v="EMEA Export &amp; GDF."/>
    <s v="NL"/>
    <s v="Netherlands"/>
    <x v="2"/>
    <m/>
    <m/>
    <n v="30"/>
    <x v="41"/>
    <x v="41"/>
    <n v="8"/>
    <m/>
    <x v="0"/>
    <s v="Premiums"/>
    <x v="0"/>
    <s v="Promocean The Netherlands BV"/>
    <x v="0"/>
    <n v="53.5"/>
    <n v="428"/>
    <n v="49.75"/>
    <n v="398"/>
    <n v="0"/>
    <n v="0"/>
    <n v="398"/>
    <n v="43.103400000000008"/>
    <n v="0"/>
    <n v="43.103400000000008"/>
    <n v="24"/>
    <n v="15"/>
    <n v="5"/>
    <n v="1.44E-2"/>
    <x v="0"/>
    <m/>
    <n v="0"/>
    <n v="0"/>
    <n v="30"/>
    <n v="0"/>
    <m/>
    <m/>
    <s v="no"/>
    <n v="344.82720000000006"/>
    <m/>
    <n v="0.12"/>
    <n v="48.981136363636374"/>
    <m/>
    <n v="391.84909090909099"/>
    <m/>
    <n v="0"/>
    <s v="Ellina Smirnova"/>
    <m/>
    <n v="25"/>
    <n v="200"/>
    <m/>
    <m/>
    <n v="0"/>
    <n v="0"/>
    <n v="0"/>
    <s v="12.06.2025"/>
    <s v="Order Window"/>
  </r>
  <r>
    <s v="Heineken UCL"/>
    <m/>
    <n v="26021001"/>
    <n v="3097160"/>
    <s v="EMEA Export &amp; GDF."/>
    <s v="NL"/>
    <s v="Netherlands"/>
    <x v="2"/>
    <m/>
    <m/>
    <n v="4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2.06.2025"/>
    <s v="Order Window"/>
  </r>
  <r>
    <s v="Heineken UCL"/>
    <m/>
    <n v="26021001"/>
    <n v="3097160"/>
    <s v="EMEA Export &amp; GDF."/>
    <s v="NL"/>
    <s v="Netherlands"/>
    <x v="2"/>
    <m/>
    <m/>
    <n v="50"/>
    <x v="35"/>
    <x v="35"/>
    <n v="6"/>
    <m/>
    <x v="2"/>
    <s v="Glassware"/>
    <x v="11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x v="0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2.06.2025"/>
    <s v="Order Window"/>
  </r>
  <r>
    <s v="Heineken"/>
    <m/>
    <n v="20006080"/>
    <n v="3090157"/>
    <s v="Grande Brasserie de Nouvelle C"/>
    <s v="NC"/>
    <s v="New Caledonia"/>
    <x v="0"/>
    <m/>
    <m/>
    <n v="10"/>
    <x v="96"/>
    <x v="96"/>
    <n v="4"/>
    <m/>
    <x v="0"/>
    <s v="Bar support"/>
    <x v="10"/>
    <s v="Promocean The Netherlands BV"/>
    <x v="0"/>
    <n v="87"/>
    <n v="348"/>
    <n v="87"/>
    <n v="348"/>
    <n v="0"/>
    <n v="0"/>
    <n v="348"/>
    <n v="74.350800000000007"/>
    <n v="0"/>
    <n v="74.350800000000007"/>
    <n v="49"/>
    <n v="26"/>
    <n v="50"/>
    <n v="0.25480000000000003"/>
    <x v="0"/>
    <m/>
    <n v="0"/>
    <s v="pallet"/>
    <n v="0"/>
    <n v="0"/>
    <m/>
    <m/>
    <s v="no"/>
    <n v="297.40320000000003"/>
    <m/>
    <n v="0.12"/>
    <n v="84.489545454545464"/>
    <m/>
    <n v="337.95818181818186"/>
    <m/>
    <n v="0"/>
    <s v="Ellina Smirnova"/>
    <m/>
    <n v="12"/>
    <n v="48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10"/>
    <x v="97"/>
    <x v="97"/>
    <n v="50"/>
    <m/>
    <x v="0"/>
    <s v="Bar support"/>
    <x v="12"/>
    <s v="Asian Sourcing Link"/>
    <x v="0"/>
    <n v="54.699999999999996"/>
    <n v="2735"/>
    <n v="54.699999999999996"/>
    <n v="2735"/>
    <n v="0"/>
    <n v="0"/>
    <n v="2735"/>
    <n v="54.150000000000006"/>
    <n v="0"/>
    <n v="54.150000000000006"/>
    <n v="60"/>
    <n v="8.5"/>
    <n v="10"/>
    <n v="0.255"/>
    <x v="0"/>
    <m/>
    <n v="0"/>
    <n v="0"/>
    <n v="0"/>
    <n v="0"/>
    <m/>
    <m/>
    <s v="yes"/>
    <n v="2707.5000000000005"/>
    <m/>
    <n v="0.12"/>
    <n v="61.534090909090914"/>
    <m/>
    <n v="3076.7045454545455"/>
    <m/>
    <n v="0"/>
    <s v="Ellina Smirnova"/>
    <m/>
    <n v="10"/>
    <n v="500"/>
    <m/>
    <m/>
    <n v="0"/>
    <n v="0"/>
    <n v="0"/>
    <s v="12.06.2025"/>
    <s v="Order Window"/>
  </r>
  <r>
    <s v="Heineken"/>
    <m/>
    <n v="20006082"/>
    <n v="3090123"/>
    <s v="Athenian Brewery S.A."/>
    <s v="GR"/>
    <s v="Greece"/>
    <x v="1"/>
    <m/>
    <m/>
    <n v="10"/>
    <x v="98"/>
    <x v="98"/>
    <n v="13000"/>
    <m/>
    <x v="5"/>
    <s v="Glassware"/>
    <x v="17"/>
    <s v="Arc International France SAS"/>
    <x v="0"/>
    <n v="5.22"/>
    <n v="67860"/>
    <n v="5.22"/>
    <n v="67860"/>
    <n v="0"/>
    <n v="0"/>
    <n v="67860"/>
    <n v="4.58"/>
    <n v="0"/>
    <n v="4.58"/>
    <n v="22.3"/>
    <n v="15.1"/>
    <n v="22.4"/>
    <n v="98.055775999999994"/>
    <x v="2"/>
    <m/>
    <n v="0"/>
    <s v="label"/>
    <n v="0"/>
    <n v="0"/>
    <m/>
    <m/>
    <s v="yes"/>
    <n v="59540"/>
    <s v="yes"/>
    <n v="0.05"/>
    <n v="4.8210526315789473"/>
    <m/>
    <n v="62673.684210526313"/>
    <m/>
    <n v="0"/>
    <s v="Ludmilla Zarybnicka"/>
    <m/>
    <n v="6"/>
    <n v="78000"/>
    <m/>
    <m/>
    <n v="0"/>
    <n v="0"/>
    <n v="0"/>
    <s v="12.06.2025"/>
    <s v="Order Window"/>
  </r>
  <r>
    <s v="Heineken"/>
    <m/>
    <n v="20006082"/>
    <n v="3090123"/>
    <s v="Athenian Brewery S.A."/>
    <s v="GR"/>
    <s v="Greece"/>
    <x v="1"/>
    <m/>
    <m/>
    <n v="20"/>
    <x v="55"/>
    <x v="55"/>
    <n v="50"/>
    <m/>
    <x v="0"/>
    <s v="Outdoor signs"/>
    <x v="0"/>
    <s v="Van Beem &amp; Van Haagen bv"/>
    <x v="0"/>
    <n v="218.82"/>
    <n v="10941"/>
    <n v="212.23"/>
    <n v="10611.5"/>
    <n v="0"/>
    <n v="0"/>
    <n v="10611.5"/>
    <n v="176.70000000000002"/>
    <n v="0"/>
    <n v="176.70000000000002"/>
    <n v="57"/>
    <n v="57"/>
    <n v="23"/>
    <n v="3.7363499999999998"/>
    <x v="0"/>
    <m/>
    <n v="0"/>
    <s v="label"/>
    <n v="329.5"/>
    <n v="0"/>
    <m/>
    <m/>
    <s v="no"/>
    <n v="8835"/>
    <m/>
    <n v="0.12"/>
    <n v="200.79545454545456"/>
    <m/>
    <n v="10039.772727272728"/>
    <m/>
    <n v="0"/>
    <s v="Ludmilla Zarybnicka"/>
    <m/>
    <n v="1"/>
    <n v="50"/>
    <m/>
    <m/>
    <n v="0"/>
    <n v="0"/>
    <n v="0"/>
    <s v="12.06.2025"/>
    <s v="Order Window"/>
  </r>
  <r>
    <s v="Heineken UCL"/>
    <m/>
    <n v="20006084"/>
    <n v="3014781"/>
    <s v="Heineken Saint Lucia Limited"/>
    <s v="LC"/>
    <s v="St. Lucia"/>
    <x v="3"/>
    <m/>
    <m/>
    <n v="10"/>
    <x v="99"/>
    <x v="99"/>
    <n v="42"/>
    <m/>
    <x v="0"/>
    <s v="Textiles-Clothing"/>
    <x v="7"/>
    <s v="Promocean The Netherlands BV"/>
    <x v="0"/>
    <n v="115.68"/>
    <n v="4858.5600000000004"/>
    <n v="115.68"/>
    <n v="4858.5600000000004"/>
    <n v="0"/>
    <n v="0"/>
    <n v="4858.5600000000004"/>
    <n v="101.00609999999999"/>
    <n v="0"/>
    <n v="101.00609999999999"/>
    <n v="45"/>
    <n v="23"/>
    <n v="23"/>
    <n v="0.99980999999999998"/>
    <x v="0"/>
    <m/>
    <n v="0"/>
    <n v="0"/>
    <n v="0"/>
    <n v="0"/>
    <m/>
    <m/>
    <s v="yes"/>
    <n v="4242.2561999999998"/>
    <m/>
    <n v="0.12"/>
    <n v="114.77965909090908"/>
    <m/>
    <n v="4820.7456818181809"/>
    <m/>
    <n v="0"/>
    <s v="Ellina Smirnova"/>
    <m/>
    <n v="24"/>
    <n v="1008"/>
    <m/>
    <m/>
    <n v="0"/>
    <n v="0"/>
    <n v="0"/>
    <s v="12.06.2025"/>
    <s v="Order Window"/>
  </r>
  <r>
    <s v="Heineken UCL"/>
    <m/>
    <n v="20006084"/>
    <n v="3014781"/>
    <s v="Heineken Saint Lucia Limited"/>
    <s v="LC"/>
    <s v="St. Lucia"/>
    <x v="3"/>
    <m/>
    <m/>
    <n v="20"/>
    <x v="100"/>
    <x v="100"/>
    <n v="100"/>
    <m/>
    <x v="0"/>
    <s v="Premiums"/>
    <x v="0"/>
    <s v="Promocean The Netherlands BV"/>
    <x v="0"/>
    <n v="30.6"/>
    <n v="3060"/>
    <n v="30.6"/>
    <n v="3060"/>
    <n v="0"/>
    <n v="0"/>
    <n v="3060"/>
    <n v="26.664299999999997"/>
    <n v="0"/>
    <n v="26.664299999999997"/>
    <n v="47"/>
    <n v="46"/>
    <n v="2"/>
    <n v="0.43240000000000001"/>
    <x v="0"/>
    <m/>
    <n v="0"/>
    <n v="0"/>
    <n v="0"/>
    <n v="0"/>
    <m/>
    <m/>
    <s v="yes"/>
    <n v="2666.43"/>
    <m/>
    <n v="0.12"/>
    <n v="30.300340909090906"/>
    <m/>
    <n v="3030.0340909090905"/>
    <m/>
    <n v="0"/>
    <s v="Ellina Smirnova"/>
    <m/>
    <n v="10"/>
    <n v="1000"/>
    <m/>
    <m/>
    <n v="0"/>
    <n v="0"/>
    <n v="0"/>
    <s v="12.06.2025"/>
    <s v="Order Window"/>
  </r>
  <r>
    <s v="Heineken UCL"/>
    <m/>
    <n v="20006084"/>
    <n v="3014781"/>
    <s v="Heineken Saint Lucia Limited"/>
    <s v="LC"/>
    <s v="St. Lucia"/>
    <x v="3"/>
    <m/>
    <m/>
    <n v="30"/>
    <x v="101"/>
    <x v="101"/>
    <n v="250"/>
    <m/>
    <x v="0"/>
    <s v="Premiums"/>
    <x v="4"/>
    <s v="Promocean The Netherlands BV"/>
    <x v="0"/>
    <n v="74.7"/>
    <n v="18675"/>
    <n v="74.7"/>
    <n v="18675"/>
    <n v="0"/>
    <n v="0"/>
    <n v="18675"/>
    <n v="64.62660000000001"/>
    <n v="0"/>
    <n v="64.62660000000001"/>
    <n v="37"/>
    <n v="16"/>
    <n v="17"/>
    <n v="2.516"/>
    <x v="0"/>
    <m/>
    <n v="0"/>
    <n v="0"/>
    <n v="0"/>
    <n v="0"/>
    <m/>
    <m/>
    <s v="yes"/>
    <n v="16156.650000000003"/>
    <m/>
    <n v="0.12"/>
    <n v="73.439318181818194"/>
    <m/>
    <n v="18359.829545454548"/>
    <m/>
    <n v="0"/>
    <s v="Ellina Smirnova"/>
    <m/>
    <n v="10"/>
    <n v="2500"/>
    <m/>
    <m/>
    <n v="0"/>
    <n v="0"/>
    <n v="0"/>
    <s v="12.06.2025"/>
    <s v="Order Window"/>
  </r>
  <r>
    <s v="Heineken - 0.0"/>
    <m/>
    <n v="20006083"/>
    <n v="3090473"/>
    <s v="Heineken UK Limited"/>
    <s v="GB"/>
    <s v="United Kingdom"/>
    <x v="1"/>
    <m/>
    <m/>
    <n v="10"/>
    <x v="102"/>
    <x v="102"/>
    <n v="200"/>
    <m/>
    <x v="0"/>
    <s v="Bar support"/>
    <x v="12"/>
    <s v="Asian Sourcing Link"/>
    <x v="0"/>
    <n v="46.1"/>
    <n v="9220"/>
    <n v="37.799999999999997"/>
    <n v="7559.9999999999991"/>
    <n v="0"/>
    <n v="0"/>
    <n v="7559.9999999999991"/>
    <n v="34.998000000000005"/>
    <n v="0"/>
    <n v="34.998000000000005"/>
    <n v="62"/>
    <n v="20"/>
    <n v="9.5"/>
    <n v="2.3559999999999999"/>
    <x v="0"/>
    <m/>
    <n v="0"/>
    <s v="pallet"/>
    <n v="1660.0000000000009"/>
    <n v="0"/>
    <m/>
    <m/>
    <s v="yes"/>
    <n v="6999.6000000000013"/>
    <m/>
    <n v="0.12"/>
    <n v="39.770454545454548"/>
    <m/>
    <n v="7954.0909090909099"/>
    <m/>
    <n v="0"/>
    <s v="Ellina Smirnova"/>
    <m/>
    <n v="10"/>
    <n v="2000"/>
    <m/>
    <m/>
    <n v="0"/>
    <n v="0"/>
    <n v="0"/>
    <s v="12.06.2025"/>
    <s v="Order Window"/>
  </r>
  <r>
    <s v="Heineken"/>
    <m/>
    <n v="26021002"/>
    <n v="3011374"/>
    <s v="Maritime &amp; Mercantile Intl. LL"/>
    <s v="AE"/>
    <s v="Dubai"/>
    <x v="2"/>
    <m/>
    <m/>
    <n v="10"/>
    <x v="103"/>
    <x v="103"/>
    <n v="1"/>
    <m/>
    <x v="0"/>
    <s v="Bar support"/>
    <x v="18"/>
    <s v="Promocean The Netherlands BV"/>
    <x v="2"/>
    <n v="90.399999999999991"/>
    <n v="90.399999999999991"/>
    <n v="90.399999999999991"/>
    <n v="90.399999999999991"/>
    <n v="0"/>
    <n v="0"/>
    <n v="90.399999999999991"/>
    <n v="79.573679999999982"/>
    <n v="0"/>
    <n v="79.573679999999982"/>
    <n v="27"/>
    <n v="17"/>
    <n v="6"/>
    <n v="2.7539999999999999E-3"/>
    <x v="0"/>
    <m/>
    <n v="0"/>
    <n v="0"/>
    <n v="0"/>
    <n v="0"/>
    <m/>
    <m/>
    <s v="no"/>
    <n v="79.573679999999982"/>
    <m/>
    <n v="0.12"/>
    <n v="90.424636363636338"/>
    <m/>
    <n v="90.424636363636338"/>
    <m/>
    <n v="0"/>
    <s v="Ellina Smirnova"/>
    <m/>
    <n v="10"/>
    <n v="10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170"/>
    <x v="92"/>
    <x v="92"/>
    <n v="3"/>
    <m/>
    <x v="0"/>
    <s v="Premiums"/>
    <x v="4"/>
    <s v="Promocean The Netherlands BV"/>
    <x v="0"/>
    <n v="73.099999999999994"/>
    <n v="219.29999999999998"/>
    <n v="71.2"/>
    <n v="213.60000000000002"/>
    <n v="0"/>
    <n v="0"/>
    <n v="213.60000000000002"/>
    <n v="61.548600000000008"/>
    <n v="0"/>
    <n v="61.548600000000008"/>
    <n v="43.5"/>
    <n v="18"/>
    <n v="22.5"/>
    <n v="5.2852499999999997E-2"/>
    <x v="0"/>
    <m/>
    <n v="0"/>
    <n v="0"/>
    <n v="5.6999999999999602"/>
    <n v="0"/>
    <m/>
    <m/>
    <s v="no"/>
    <n v="184.64580000000001"/>
    <m/>
    <n v="0.12"/>
    <n v="69.94159090909092"/>
    <m/>
    <n v="209.82477272727277"/>
    <m/>
    <n v="0"/>
    <s v="Konstantinos Zoupanos "/>
    <m/>
    <n v="10"/>
    <n v="3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90"/>
    <x v="44"/>
    <x v="44"/>
    <n v="3"/>
    <m/>
    <x v="3"/>
    <s v="Textiles-Clothing"/>
    <x v="10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x v="0"/>
    <m/>
    <n v="0"/>
    <n v="0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2.06.2025"/>
    <s v="Order Window"/>
  </r>
  <r>
    <s v="Heineken"/>
    <m/>
    <n v="26021002"/>
    <n v="3011374"/>
    <s v="Maritime &amp; Mercantile Intl. LL"/>
    <s v="AE"/>
    <s v="Dubai"/>
    <x v="2"/>
    <m/>
    <m/>
    <n v="20"/>
    <x v="96"/>
    <x v="96"/>
    <n v="2"/>
    <m/>
    <x v="0"/>
    <s v="Bar support"/>
    <x v="10"/>
    <s v="Promocean The Netherlands BV"/>
    <x v="0"/>
    <n v="87"/>
    <n v="174"/>
    <n v="87"/>
    <n v="174"/>
    <n v="0"/>
    <n v="0"/>
    <n v="174"/>
    <n v="74.350800000000007"/>
    <n v="0"/>
    <n v="74.350800000000007"/>
    <n v="49"/>
    <n v="26"/>
    <n v="50"/>
    <n v="0.12740000000000001"/>
    <x v="0"/>
    <m/>
    <n v="0"/>
    <n v="0"/>
    <n v="0"/>
    <n v="0"/>
    <m/>
    <m/>
    <s v="no"/>
    <n v="148.70160000000001"/>
    <m/>
    <n v="0.12"/>
    <n v="84.489545454545464"/>
    <m/>
    <n v="168.97909090909093"/>
    <m/>
    <n v="0"/>
    <s v="Ellina Smirnova"/>
    <m/>
    <n v="12"/>
    <n v="24"/>
    <m/>
    <m/>
    <n v="0"/>
    <n v="0"/>
    <n v="0"/>
    <s v="12.06.2025"/>
    <s v="Order Window"/>
  </r>
  <r>
    <s v="Heineken"/>
    <m/>
    <n v="26021002"/>
    <n v="3011374"/>
    <s v="Maritime &amp; Mercantile Intl. LL"/>
    <s v="AE"/>
    <s v="Dubai"/>
    <x v="2"/>
    <m/>
    <m/>
    <n v="30"/>
    <x v="104"/>
    <x v="104"/>
    <n v="1"/>
    <m/>
    <x v="0"/>
    <s v="Bar support"/>
    <x v="10"/>
    <s v="Promocean The Netherlands BV"/>
    <x v="1"/>
    <n v="145.19999999999999"/>
    <n v="145.19999999999999"/>
    <n v="145.19999999999999"/>
    <n v="145.19999999999999"/>
    <n v="0"/>
    <n v="0"/>
    <n v="145.19999999999999"/>
    <n v="124.03200000000001"/>
    <n v="0"/>
    <n v="124.03200000000001"/>
    <n v="43"/>
    <n v="33"/>
    <n v="16"/>
    <n v="2.2703999999999998E-2"/>
    <x v="1"/>
    <m/>
    <n v="0"/>
    <n v="0"/>
    <n v="0"/>
    <n v="0"/>
    <m/>
    <m/>
    <s v="no"/>
    <n v="124.03200000000001"/>
    <m/>
    <n v="0.12"/>
    <n v="140.94545454545457"/>
    <m/>
    <n v="140.94545454545457"/>
    <m/>
    <n v="0"/>
    <s v="Ellina Smirnova"/>
    <m/>
    <n v="12"/>
    <n v="12"/>
    <m/>
    <m/>
    <n v="0"/>
    <n v="0"/>
    <n v="0"/>
    <s v="12.06.2025"/>
    <s v="Order Window"/>
  </r>
  <r>
    <s v="Heineken"/>
    <m/>
    <n v="26021002"/>
    <n v="3011374"/>
    <s v="Maritime &amp; Mercantile Intl. LL"/>
    <s v="AE"/>
    <s v="Dubai"/>
    <x v="2"/>
    <m/>
    <m/>
    <n v="40"/>
    <x v="105"/>
    <x v="105"/>
    <n v="1"/>
    <m/>
    <x v="0"/>
    <s v="Bar support"/>
    <x v="19"/>
    <s v="Promocean The Netherlands BV"/>
    <x v="0"/>
    <n v="27.839999999999996"/>
    <n v="27.839999999999996"/>
    <n v="27.839999999999996"/>
    <n v="27.839999999999996"/>
    <n v="0"/>
    <n v="0"/>
    <n v="27.839999999999996"/>
    <n v="23.8032"/>
    <n v="0"/>
    <n v="23.8032"/>
    <n v="26"/>
    <n v="14"/>
    <n v="8"/>
    <n v="2.9120000000000001E-3"/>
    <x v="0"/>
    <m/>
    <n v="0"/>
    <n v="0"/>
    <n v="0"/>
    <n v="0"/>
    <m/>
    <m/>
    <s v="no"/>
    <n v="23.8032"/>
    <m/>
    <n v="0.12"/>
    <n v="27.049090909090911"/>
    <m/>
    <n v="27.049090909090911"/>
    <m/>
    <n v="0"/>
    <s v="Ellina Smirnova"/>
    <m/>
    <n v="6"/>
    <n v="6"/>
    <m/>
    <m/>
    <n v="0"/>
    <n v="0"/>
    <n v="0"/>
    <s v="12.06.2025"/>
    <s v="Order Window"/>
  </r>
  <r>
    <s v="Heineken"/>
    <m/>
    <n v="26021002"/>
    <n v="3011374"/>
    <s v="Maritime &amp; Mercantile Intl. LL"/>
    <s v="AE"/>
    <s v="Dubai"/>
    <x v="2"/>
    <m/>
    <m/>
    <n v="50"/>
    <x v="6"/>
    <x v="6"/>
    <n v="1"/>
    <m/>
    <x v="0"/>
    <s v="Indoor signs"/>
    <x v="1"/>
    <s v="Brands On"/>
    <x v="1"/>
    <n v="29.43"/>
    <n v="29.43"/>
    <n v="29.43"/>
    <n v="29.43"/>
    <n v="0"/>
    <n v="0"/>
    <n v="29.43"/>
    <n v="25.9"/>
    <n v="0"/>
    <n v="25.9"/>
    <n v="10.5"/>
    <n v="10.5"/>
    <n v="11.5"/>
    <n v="1.2678749999999999E-3"/>
    <x v="1"/>
    <m/>
    <n v="0"/>
    <n v="0"/>
    <n v="0"/>
    <n v="0"/>
    <m/>
    <m/>
    <s v="no"/>
    <n v="25.9"/>
    <m/>
    <n v="0.12"/>
    <n v="29.43181818181818"/>
    <m/>
    <n v="29.43181818181818"/>
    <m/>
    <n v="0"/>
    <s v="Ludmilla Zarybnicka"/>
    <m/>
    <n v="1"/>
    <n v="1"/>
    <m/>
    <m/>
    <n v="0"/>
    <n v="0"/>
    <n v="0"/>
    <s v="12.06.2025"/>
    <s v="Order Window"/>
  </r>
  <r>
    <s v="Heineken - Brand Fashion"/>
    <m/>
    <n v="26021002"/>
    <n v="3011374"/>
    <s v="Maritime &amp; Mercantile Intl. LL"/>
    <s v="AE"/>
    <s v="Dubai"/>
    <x v="2"/>
    <m/>
    <m/>
    <n v="60"/>
    <x v="23"/>
    <x v="23"/>
    <n v="1"/>
    <m/>
    <x v="1"/>
    <s v="Textiles-Clothing"/>
    <x v="9"/>
    <s v="ALBA specials"/>
    <x v="0"/>
    <n v="94.49"/>
    <n v="94.49"/>
    <n v="27.84"/>
    <n v="27.84"/>
    <n v="0"/>
    <n v="0"/>
    <n v="27.84"/>
    <n v="24.5"/>
    <n v="0"/>
    <n v="24.5"/>
    <n v="29"/>
    <n v="39"/>
    <n v="1.5"/>
    <n v="1.6965000000000001E-3"/>
    <x v="0"/>
    <m/>
    <n v="0"/>
    <n v="0"/>
    <n v="66.649999999999991"/>
    <n v="0"/>
    <m/>
    <m/>
    <s v="no"/>
    <n v="24.5"/>
    <m/>
    <n v="0.12"/>
    <n v="27.84090909090909"/>
    <m/>
    <n v="27.84090909090909"/>
    <m/>
    <n v="0"/>
    <s v="Mariana"/>
    <m/>
    <n v="1"/>
    <n v="1"/>
    <m/>
    <m/>
    <n v="0"/>
    <n v="0"/>
    <n v="0"/>
    <s v="12.06.2025"/>
    <s v="Order Window"/>
  </r>
  <r>
    <s v="Heineken - Brand Fashion"/>
    <m/>
    <n v="26021002"/>
    <n v="3011374"/>
    <s v="Maritime &amp; Mercantile Intl. LL"/>
    <s v="AE"/>
    <s v="Dubai"/>
    <x v="2"/>
    <m/>
    <m/>
    <n v="70"/>
    <x v="106"/>
    <x v="106"/>
    <n v="1"/>
    <m/>
    <x v="1"/>
    <s v="Textiles-Clothing"/>
    <x v="9"/>
    <s v="ALBA specials"/>
    <x v="0"/>
    <n v="69.319999999999993"/>
    <n v="69.319999999999993"/>
    <n v="69.319999999999993"/>
    <n v="69.319999999999993"/>
    <n v="0"/>
    <n v="0"/>
    <n v="69.319999999999993"/>
    <n v="61"/>
    <n v="0"/>
    <n v="61"/>
    <n v="39"/>
    <n v="29"/>
    <n v="2.5"/>
    <n v="2.8275000000000002E-3"/>
    <x v="0"/>
    <m/>
    <n v="0"/>
    <n v="0"/>
    <n v="0"/>
    <n v="0"/>
    <m/>
    <m/>
    <s v="no"/>
    <n v="61"/>
    <m/>
    <n v="0.12"/>
    <n v="69.318181818181813"/>
    <m/>
    <n v="69.318181818181813"/>
    <m/>
    <n v="0"/>
    <s v="Mariana"/>
    <m/>
    <n v="1"/>
    <n v="1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10"/>
    <x v="68"/>
    <x v="68"/>
    <n v="4"/>
    <m/>
    <x v="0"/>
    <s v="Premiums"/>
    <x v="5"/>
    <s v="Promocean The Netherlands BV"/>
    <x v="0"/>
    <n v="83.149999999999991"/>
    <n v="332.59999999999997"/>
    <n v="83.149999999999991"/>
    <n v="332.59999999999997"/>
    <n v="0"/>
    <n v="0"/>
    <n v="332.59999999999997"/>
    <n v="71.922600000000017"/>
    <n v="0"/>
    <n v="71.922600000000017"/>
    <n v="44"/>
    <n v="43"/>
    <n v="45"/>
    <n v="0.34055999999999997"/>
    <x v="0"/>
    <m/>
    <n v="0"/>
    <n v="0"/>
    <n v="0"/>
    <n v="0"/>
    <m/>
    <m/>
    <s v="no"/>
    <n v="287.69040000000007"/>
    <m/>
    <n v="0.12"/>
    <n v="81.730227272727291"/>
    <m/>
    <n v="326.92090909090916"/>
    <m/>
    <n v="0"/>
    <s v="Konstantinos Zoupanos "/>
    <m/>
    <n v="5"/>
    <n v="20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0"/>
    <x v="107"/>
    <x v="107"/>
    <n v="2"/>
    <m/>
    <x v="0"/>
    <s v="Bar support"/>
    <x v="14"/>
    <s v="Promocean The Netherlands BV"/>
    <x v="0"/>
    <n v="29.8"/>
    <n v="59.6"/>
    <n v="27.200000000000003"/>
    <n v="54.400000000000006"/>
    <n v="0"/>
    <n v="0"/>
    <n v="54.400000000000006"/>
    <n v="24.019200000000001"/>
    <n v="0"/>
    <n v="24.019200000000001"/>
    <n v="14"/>
    <n v="5"/>
    <n v="5"/>
    <n v="6.9999999999999999E-4"/>
    <x v="0"/>
    <m/>
    <n v="0"/>
    <n v="0"/>
    <n v="5.1999999999999957"/>
    <n v="0"/>
    <m/>
    <m/>
    <s v="no"/>
    <n v="48.038400000000003"/>
    <m/>
    <n v="0.12"/>
    <n v="27.294545454545457"/>
    <m/>
    <n v="54.589090909090913"/>
    <m/>
    <n v="0"/>
    <s v="Konstantinos Zoupanos "/>
    <m/>
    <n v="20"/>
    <n v="40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30"/>
    <x v="91"/>
    <x v="91"/>
    <n v="15"/>
    <m/>
    <x v="0"/>
    <s v="Premiums"/>
    <x v="1"/>
    <s v="Miles Promocean"/>
    <x v="1"/>
    <n v="44.13"/>
    <n v="661.95"/>
    <n v="44.13"/>
    <n v="661.95"/>
    <n v="0"/>
    <n v="0"/>
    <n v="661.95"/>
    <n v="38.167200000000001"/>
    <n v="0"/>
    <n v="38.167200000000001"/>
    <n v="57"/>
    <n v="25"/>
    <n v="37.5"/>
    <n v="0.80156249999999996"/>
    <x v="1"/>
    <m/>
    <n v="0"/>
    <n v="0"/>
    <n v="0"/>
    <n v="0"/>
    <m/>
    <m/>
    <s v="no"/>
    <n v="572.50800000000004"/>
    <m/>
    <n v="0.12"/>
    <n v="43.371818181818185"/>
    <m/>
    <n v="650.57727272727277"/>
    <m/>
    <n v="0"/>
    <s v="Konstantinos Zoupanos "/>
    <m/>
    <n v="1"/>
    <n v="15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40"/>
    <x v="81"/>
    <x v="81"/>
    <n v="2"/>
    <m/>
    <x v="0"/>
    <s v="Textiles-Clothing"/>
    <x v="7"/>
    <s v="Promocean The Netherlands BV"/>
    <x v="0"/>
    <n v="120"/>
    <n v="240"/>
    <n v="84.48"/>
    <n v="168.96"/>
    <n v="0"/>
    <n v="0"/>
    <n v="168.96"/>
    <n v="73.639799999999994"/>
    <n v="0"/>
    <n v="73.639799999999994"/>
    <n v="44"/>
    <n v="23"/>
    <n v="18"/>
    <n v="3.6431999999999999E-2"/>
    <x v="0"/>
    <m/>
    <n v="0"/>
    <n v="0"/>
    <n v="71.039999999999992"/>
    <n v="0"/>
    <m/>
    <m/>
    <s v="no"/>
    <n v="147.27959999999999"/>
    <m/>
    <n v="0.12"/>
    <n v="83.6815909090909"/>
    <m/>
    <n v="167.3631818181818"/>
    <m/>
    <n v="0"/>
    <s v="Konstantinos Zoupanos "/>
    <m/>
    <n v="24"/>
    <n v="48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50"/>
    <x v="108"/>
    <x v="108"/>
    <n v="4"/>
    <m/>
    <x v="0"/>
    <s v="Premiums"/>
    <x v="0"/>
    <s v="Asian Sourcing Link"/>
    <x v="0"/>
    <n v="41.7"/>
    <n v="166.8"/>
    <n v="25.45"/>
    <n v="101.8"/>
    <n v="0"/>
    <n v="0"/>
    <n v="101.8"/>
    <n v="21.831"/>
    <n v="0"/>
    <n v="21.831"/>
    <n v="48"/>
    <n v="38"/>
    <n v="2.5"/>
    <n v="1.8239999999999999E-2"/>
    <x v="0"/>
    <m/>
    <n v="0"/>
    <n v="0"/>
    <n v="65.000000000000014"/>
    <n v="0"/>
    <m/>
    <m/>
    <s v="no"/>
    <n v="87.323999999999998"/>
    <m/>
    <n v="0.12"/>
    <n v="24.807954545454546"/>
    <m/>
    <n v="99.231818181818184"/>
    <m/>
    <n v="0"/>
    <s v="Ellina Smirnova "/>
    <m/>
    <n v="5"/>
    <n v="20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70"/>
    <x v="109"/>
    <x v="109"/>
    <n v="2"/>
    <m/>
    <x v="0"/>
    <s v="Bar support"/>
    <x v="20"/>
    <s v="Asian Sourcing Link"/>
    <x v="1"/>
    <n v="63.179999999999993"/>
    <n v="126.35999999999999"/>
    <n v="63.179999999999993"/>
    <n v="126.35999999999999"/>
    <n v="0"/>
    <n v="0"/>
    <n v="126.35999999999999"/>
    <n v="54.651600000000002"/>
    <n v="0"/>
    <n v="54.651600000000002"/>
    <n v="35"/>
    <n v="21"/>
    <n v="53"/>
    <n v="7.7909999999999993E-2"/>
    <x v="1"/>
    <m/>
    <n v="0"/>
    <n v="0"/>
    <n v="0"/>
    <n v="0"/>
    <m/>
    <m/>
    <s v="no"/>
    <n v="109.3032"/>
    <m/>
    <n v="0.12"/>
    <n v="62.104090909090914"/>
    <m/>
    <n v="124.20818181818183"/>
    <m/>
    <n v="0"/>
    <s v="Ellina Smirnova "/>
    <m/>
    <n v="6"/>
    <n v="12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80"/>
    <x v="79"/>
    <x v="79"/>
    <n v="3"/>
    <m/>
    <x v="0"/>
    <s v="Premiums"/>
    <x v="6"/>
    <s v="Promocean The Netherlands BV"/>
    <x v="0"/>
    <n v="57.499999999999993"/>
    <n v="172.49999999999997"/>
    <n v="57.499999999999993"/>
    <n v="172.49999999999997"/>
    <n v="0"/>
    <n v="0"/>
    <n v="172.49999999999997"/>
    <n v="49.829400000000007"/>
    <n v="0"/>
    <n v="49.829400000000007"/>
    <n v="24"/>
    <n v="15"/>
    <n v="5"/>
    <n v="5.4000000000000003E-3"/>
    <x v="0"/>
    <m/>
    <n v="0"/>
    <n v="0"/>
    <n v="0"/>
    <n v="0"/>
    <m/>
    <m/>
    <s v="no"/>
    <n v="149.48820000000001"/>
    <m/>
    <n v="0.12"/>
    <n v="56.62431818181819"/>
    <m/>
    <n v="169.87295454545458"/>
    <m/>
    <n v="0"/>
    <s v="Konstantinos Zoupanos "/>
    <m/>
    <n v="25"/>
    <n v="75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90"/>
    <x v="85"/>
    <x v="85"/>
    <n v="1"/>
    <m/>
    <x v="0"/>
    <s v="Indoor signs"/>
    <x v="0"/>
    <s v="Dekkers Visual Communication B.v."/>
    <x v="0"/>
    <n v="184.55"/>
    <n v="184.55"/>
    <n v="184.55"/>
    <n v="184.55"/>
    <n v="0"/>
    <n v="0"/>
    <n v="184.55"/>
    <n v="159.60000000000002"/>
    <n v="0"/>
    <n v="159.60000000000002"/>
    <n v="60"/>
    <n v="73"/>
    <n v="10"/>
    <n v="4.3799999999999999E-2"/>
    <x v="0"/>
    <m/>
    <n v="0"/>
    <n v="0"/>
    <n v="0"/>
    <n v="0"/>
    <m/>
    <m/>
    <s v="no"/>
    <n v="159.60000000000002"/>
    <m/>
    <n v="0.12"/>
    <n v="181.3636363636364"/>
    <m/>
    <n v="181.3636363636364"/>
    <m/>
    <n v="0"/>
    <s v="Ludmilla Zarybnicka"/>
    <m/>
    <n v="1"/>
    <n v="1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100"/>
    <x v="110"/>
    <x v="110"/>
    <n v="3"/>
    <m/>
    <x v="0"/>
    <s v="Premiums"/>
    <x v="21"/>
    <s v="Promocean The Netherlands BV"/>
    <x v="0"/>
    <n v="48.12"/>
    <n v="144.35999999999999"/>
    <n v="48.12"/>
    <n v="144.35999999999999"/>
    <n v="0"/>
    <n v="0"/>
    <n v="144.35999999999999"/>
    <n v="41.598600000000005"/>
    <n v="0"/>
    <n v="41.598600000000005"/>
    <n v="37.799999999999997"/>
    <n v="28.5"/>
    <n v="14.3"/>
    <n v="4.6216170000000001E-2"/>
    <x v="0"/>
    <m/>
    <n v="0"/>
    <n v="0"/>
    <n v="0"/>
    <n v="0"/>
    <m/>
    <m/>
    <s v="no"/>
    <n v="124.79580000000001"/>
    <m/>
    <n v="0.12"/>
    <n v="47.271136363636366"/>
    <m/>
    <n v="141.81340909090909"/>
    <m/>
    <n v="0"/>
    <s v="Konstantinos Zoupanos "/>
    <m/>
    <n v="12"/>
    <n v="36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160"/>
    <x v="70"/>
    <x v="70"/>
    <n v="2"/>
    <m/>
    <x v="0"/>
    <s v="Premiums"/>
    <x v="0"/>
    <s v="Asian Sourcing Link"/>
    <x v="0"/>
    <n v="142.4"/>
    <n v="284.8"/>
    <n v="142.4"/>
    <n v="284.8"/>
    <n v="0"/>
    <n v="0"/>
    <n v="284.8"/>
    <n v="122.09400000000001"/>
    <n v="0"/>
    <n v="122.09400000000001"/>
    <n v="103"/>
    <n v="17.5"/>
    <n v="20"/>
    <n v="7.2099999999999997E-2"/>
    <x v="0"/>
    <m/>
    <n v="0"/>
    <n v="0"/>
    <n v="0"/>
    <n v="0"/>
    <m/>
    <m/>
    <s v="no"/>
    <n v="244.18800000000002"/>
    <m/>
    <n v="0.12"/>
    <n v="138.74318181818182"/>
    <m/>
    <n v="277.48636363636365"/>
    <m/>
    <n v="0"/>
    <s v="Ellina Smirnova "/>
    <m/>
    <n v="10"/>
    <n v="20"/>
    <m/>
    <m/>
    <n v="0"/>
    <n v="0"/>
    <n v="0"/>
    <s v="12.06.2025"/>
    <s v="Order Window"/>
  </r>
  <r>
    <s v="Heineken"/>
    <m/>
    <n v="20006085"/>
    <n v="3090079"/>
    <s v="Heineken International B.V."/>
    <s v="NL"/>
    <s v="Netherlands"/>
    <x v="1"/>
    <m/>
    <m/>
    <n v="180"/>
    <x v="111"/>
    <x v="111"/>
    <n v="3"/>
    <m/>
    <x v="0"/>
    <s v="Premiums"/>
    <x v="20"/>
    <s v="Promocean The Netherlands BV"/>
    <x v="1"/>
    <n v="45.78"/>
    <n v="137.34"/>
    <n v="45.78"/>
    <n v="137.34"/>
    <n v="0"/>
    <n v="0"/>
    <n v="137.34"/>
    <n v="38.563200000000002"/>
    <n v="0"/>
    <n v="38.563200000000002"/>
    <n v="41"/>
    <n v="31"/>
    <n v="25"/>
    <n v="9.5324999999999993E-2"/>
    <x v="1"/>
    <m/>
    <n v="0"/>
    <n v="0"/>
    <n v="0"/>
    <n v="0"/>
    <m/>
    <m/>
    <s v="no"/>
    <n v="115.68960000000001"/>
    <m/>
    <n v="0.12"/>
    <n v="43.82181818181818"/>
    <m/>
    <n v="131.46545454545455"/>
    <m/>
    <n v="0"/>
    <s v="Ellina Smirnova"/>
    <m/>
    <n v="6"/>
    <n v="18"/>
    <m/>
    <m/>
    <n v="0"/>
    <n v="0"/>
    <n v="0"/>
    <s v="12.06.2025"/>
    <s v="Order Window"/>
  </r>
  <r>
    <s v="Heineken"/>
    <m/>
    <n v="20006085"/>
    <n v="3090079"/>
    <s v="Heineken International B.V."/>
    <s v="NL"/>
    <s v="Netherlands"/>
    <x v="1"/>
    <m/>
    <m/>
    <n v="190"/>
    <x v="89"/>
    <x v="89"/>
    <n v="3"/>
    <m/>
    <x v="0"/>
    <s v="Textiles-Clothing"/>
    <x v="4"/>
    <s v="Promocean The Netherlands BV"/>
    <x v="0"/>
    <n v="45.199999999999996"/>
    <n v="135.6"/>
    <n v="45.199999999999996"/>
    <n v="135.6"/>
    <n v="0"/>
    <n v="0"/>
    <n v="135.6"/>
    <n v="39.054600000000001"/>
    <n v="0"/>
    <n v="39.054600000000001"/>
    <n v="27"/>
    <n v="18"/>
    <n v="15"/>
    <n v="2.1870000000000001E-2"/>
    <x v="0"/>
    <m/>
    <n v="0"/>
    <n v="0"/>
    <n v="0"/>
    <n v="0"/>
    <m/>
    <m/>
    <s v="no"/>
    <n v="117.16380000000001"/>
    <m/>
    <n v="0.12"/>
    <n v="44.380227272727275"/>
    <m/>
    <n v="133.14068181818183"/>
    <m/>
    <n v="0"/>
    <s v="Ellina Smirnova"/>
    <m/>
    <n v="10"/>
    <n v="30"/>
    <m/>
    <m/>
    <n v="0"/>
    <n v="0"/>
    <n v="0"/>
    <s v="12.06.2025"/>
    <s v="Order Window"/>
  </r>
  <r>
    <s v="Heineken"/>
    <m/>
    <n v="20006085"/>
    <n v="3090079"/>
    <s v="Heineken International B.V."/>
    <s v="NL"/>
    <s v="Netherlands"/>
    <x v="1"/>
    <m/>
    <m/>
    <n v="200"/>
    <x v="10"/>
    <x v="10"/>
    <n v="3"/>
    <m/>
    <x v="0"/>
    <s v="Textiles-Clothing"/>
    <x v="5"/>
    <s v="Promocean The Netherlands BV"/>
    <x v="1"/>
    <n v="60.5"/>
    <n v="181.5"/>
    <n v="60.5"/>
    <n v="181.5"/>
    <n v="0"/>
    <n v="0"/>
    <n v="181.5"/>
    <n v="52.787001428571415"/>
    <n v="0"/>
    <n v="52.787001428571415"/>
    <n v="33"/>
    <n v="39"/>
    <n v="24"/>
    <n v="9.2663999999999996E-2"/>
    <x v="1"/>
    <m/>
    <n v="0"/>
    <n v="0"/>
    <n v="0"/>
    <n v="0"/>
    <m/>
    <m/>
    <s v="no"/>
    <n v="158.36100428571424"/>
    <m/>
    <n v="0.12"/>
    <n v="59.985228896103884"/>
    <m/>
    <n v="179.95568668831166"/>
    <m/>
    <n v="0"/>
    <s v="Ellina Smirnova"/>
    <m/>
    <n v="5"/>
    <n v="15"/>
    <m/>
    <m/>
    <n v="0"/>
    <n v="0"/>
    <n v="0"/>
    <s v="12.06.2025"/>
    <s v="Order Window"/>
  </r>
  <r>
    <s v="Heineken UCL"/>
    <m/>
    <n v="20006085"/>
    <n v="3090079"/>
    <s v="Heineken International B.V."/>
    <s v="NL"/>
    <s v="Netherlands"/>
    <x v="1"/>
    <m/>
    <m/>
    <n v="210"/>
    <x v="33"/>
    <x v="33"/>
    <n v="1"/>
    <m/>
    <x v="0"/>
    <s v="Bar support"/>
    <x v="10"/>
    <s v="Promocean The Netherlands BV"/>
    <x v="0"/>
    <n v="73.199999999999989"/>
    <n v="73.199999999999989"/>
    <n v="73.199999999999989"/>
    <n v="73.199999999999989"/>
    <n v="0"/>
    <n v="0"/>
    <n v="73.199999999999989"/>
    <n v="63.327000000000005"/>
    <n v="0"/>
    <n v="63.327000000000005"/>
    <n v="49"/>
    <n v="26"/>
    <n v="50"/>
    <n v="6.3700000000000007E-2"/>
    <x v="0"/>
    <m/>
    <n v="0"/>
    <n v="0"/>
    <n v="0"/>
    <n v="0"/>
    <m/>
    <m/>
    <s v="no"/>
    <n v="63.327000000000005"/>
    <m/>
    <n v="0.12"/>
    <n v="71.962500000000006"/>
    <m/>
    <n v="71.962500000000006"/>
    <m/>
    <n v="0"/>
    <s v="Ellina Smirnova"/>
    <m/>
    <n v="12"/>
    <n v="12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20"/>
    <x v="73"/>
    <x v="73"/>
    <n v="15"/>
    <m/>
    <x v="0"/>
    <s v="Textiles-Clothing"/>
    <x v="15"/>
    <s v="Asian Sourcing Link"/>
    <x v="1"/>
    <n v="12.98"/>
    <n v="194.70000000000002"/>
    <n v="12.98"/>
    <n v="194.70000000000002"/>
    <n v="0"/>
    <n v="0"/>
    <n v="194.70000000000002"/>
    <n v="11.3256"/>
    <n v="0"/>
    <n v="11.3256"/>
    <n v="60"/>
    <n v="40"/>
    <n v="40"/>
    <n v="1.44"/>
    <x v="1"/>
    <m/>
    <n v="0"/>
    <n v="0"/>
    <n v="0"/>
    <n v="0"/>
    <m/>
    <m/>
    <s v="no"/>
    <n v="169.88399999999999"/>
    <m/>
    <n v="0.12"/>
    <n v="12.87"/>
    <m/>
    <n v="193.04999999999998"/>
    <m/>
    <n v="0"/>
    <s v="Ellina Smirnova "/>
    <m/>
    <n v="1"/>
    <n v="15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30"/>
    <x v="72"/>
    <x v="72"/>
    <n v="5"/>
    <m/>
    <x v="0"/>
    <s v="Textiles-Clothing"/>
    <x v="15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x v="1"/>
    <m/>
    <n v="0"/>
    <n v="0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40"/>
    <x v="112"/>
    <x v="112"/>
    <n v="4"/>
    <m/>
    <x v="0"/>
    <s v="Textiles-Clothing"/>
    <x v="20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x v="0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50"/>
    <x v="113"/>
    <x v="113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60"/>
    <x v="114"/>
    <x v="114"/>
    <n v="3"/>
    <m/>
    <x v="0"/>
    <s v="Textiles-Clothing"/>
    <x v="20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x v="0"/>
    <m/>
    <n v="0"/>
    <n v="0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70"/>
    <x v="115"/>
    <x v="115"/>
    <n v="5"/>
    <m/>
    <x v="0"/>
    <s v="Textiles-Clothing"/>
    <x v="4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x v="0"/>
    <m/>
    <n v="0"/>
    <n v="0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80"/>
    <x v="116"/>
    <x v="116"/>
    <n v="3"/>
    <m/>
    <x v="0"/>
    <s v="Textiles-Clothing"/>
    <x v="4"/>
    <s v="Promocean The Netherlands BV"/>
    <x v="0"/>
    <n v="51.62"/>
    <n v="154.85999999999999"/>
    <n v="51.62"/>
    <n v="154.85999999999999"/>
    <n v="0"/>
    <n v="0"/>
    <n v="154.85999999999999"/>
    <n v="45.044999999999995"/>
    <n v="0"/>
    <n v="45.044999999999995"/>
    <n v="57"/>
    <n v="45"/>
    <n v="5"/>
    <n v="3.8475000000000002E-2"/>
    <x v="0"/>
    <m/>
    <n v="0"/>
    <n v="0"/>
    <n v="0"/>
    <n v="0"/>
    <m/>
    <m/>
    <s v="no"/>
    <n v="135.13499999999999"/>
    <m/>
    <n v="0.12"/>
    <n v="51.187499999999993"/>
    <m/>
    <n v="153.56249999999997"/>
    <m/>
    <n v="0"/>
    <s v="Konstantinos Zoupanos "/>
    <m/>
    <n v="2"/>
    <n v="6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290"/>
    <x v="117"/>
    <x v="117"/>
    <n v="5"/>
    <m/>
    <x v="0"/>
    <s v="Textiles-Clothing"/>
    <x v="20"/>
    <s v="Promocean The Netherlands BV"/>
    <x v="0"/>
    <n v="36.299999999999997"/>
    <n v="181.5"/>
    <n v="30.54"/>
    <n v="152.69999999999999"/>
    <n v="0"/>
    <n v="0"/>
    <n v="152.69999999999999"/>
    <n v="26.629200000000001"/>
    <n v="0"/>
    <n v="26.629200000000001"/>
    <n v="35"/>
    <n v="28"/>
    <n v="5"/>
    <n v="2.4500000000000001E-2"/>
    <x v="0"/>
    <m/>
    <n v="0"/>
    <n v="0"/>
    <n v="28.800000000000011"/>
    <n v="0"/>
    <m/>
    <m/>
    <s v="no"/>
    <n v="133.14600000000002"/>
    <m/>
    <n v="0.12"/>
    <n v="30.260454545454547"/>
    <m/>
    <n v="151.30227272727274"/>
    <m/>
    <n v="0"/>
    <s v="Konstantinos Zoupanos "/>
    <m/>
    <n v="6"/>
    <n v="30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300"/>
    <x v="118"/>
    <x v="118"/>
    <n v="5"/>
    <m/>
    <x v="0"/>
    <s v="Textiles-Clothing"/>
    <x v="20"/>
    <s v="Promocean The Netherlands BV"/>
    <x v="0"/>
    <n v="36.299999999999997"/>
    <n v="181.5"/>
    <n v="30.54"/>
    <n v="152.69999999999999"/>
    <n v="0"/>
    <n v="0"/>
    <n v="152.69999999999999"/>
    <n v="26.629200000000001"/>
    <n v="0"/>
    <n v="26.629200000000001"/>
    <n v="35"/>
    <n v="28"/>
    <n v="5"/>
    <n v="2.4500000000000001E-2"/>
    <x v="0"/>
    <m/>
    <n v="0"/>
    <n v="0"/>
    <n v="28.800000000000011"/>
    <n v="0"/>
    <m/>
    <m/>
    <s v="no"/>
    <n v="133.14600000000002"/>
    <m/>
    <n v="0.12"/>
    <n v="30.260454545454547"/>
    <m/>
    <n v="151.30227272727274"/>
    <m/>
    <n v="0"/>
    <s v="Konstantinos Zoupanos "/>
    <m/>
    <n v="6"/>
    <n v="30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310"/>
    <x v="67"/>
    <x v="67"/>
    <n v="3"/>
    <m/>
    <x v="0"/>
    <s v="Textiles-Clothing"/>
    <x v="4"/>
    <s v="Promocean The Netherlands BV"/>
    <x v="0"/>
    <n v="50.96"/>
    <n v="152.88"/>
    <n v="50.96"/>
    <n v="152.88"/>
    <n v="0"/>
    <n v="0"/>
    <n v="152.88"/>
    <n v="44.471699999999998"/>
    <n v="0"/>
    <n v="44.471699999999998"/>
    <n v="57"/>
    <n v="45"/>
    <n v="5"/>
    <n v="3.8475000000000002E-2"/>
    <x v="0"/>
    <m/>
    <n v="0"/>
    <n v="0"/>
    <n v="0"/>
    <n v="0"/>
    <m/>
    <m/>
    <s v="no"/>
    <n v="133.4151"/>
    <m/>
    <n v="0.12"/>
    <n v="50.536022727272723"/>
    <m/>
    <n v="151.60806818181817"/>
    <m/>
    <n v="0"/>
    <s v="Konstantinos Zoupanos "/>
    <m/>
    <n v="2"/>
    <n v="6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320"/>
    <x v="77"/>
    <x v="77"/>
    <n v="15"/>
    <m/>
    <x v="0"/>
    <s v="Textiles-Clothing"/>
    <x v="15"/>
    <s v="Asian Sourcing Link"/>
    <x v="0"/>
    <n v="32.06"/>
    <n v="480.90000000000003"/>
    <n v="32.06"/>
    <n v="480.90000000000003"/>
    <n v="0"/>
    <n v="0"/>
    <n v="480.90000000000003"/>
    <n v="27.974699999999999"/>
    <n v="0"/>
    <n v="27.974699999999999"/>
    <n v="47"/>
    <n v="38"/>
    <n v="2"/>
    <n v="5.3580000000000003E-2"/>
    <x v="0"/>
    <m/>
    <n v="0"/>
    <n v="0"/>
    <n v="0"/>
    <n v="0"/>
    <m/>
    <m/>
    <s v="no"/>
    <n v="419.62049999999999"/>
    <m/>
    <n v="0.12"/>
    <n v="31.789431818181818"/>
    <m/>
    <n v="476.84147727272727"/>
    <m/>
    <n v="0"/>
    <s v="Ellina Smirnova "/>
    <m/>
    <n v="1"/>
    <n v="15"/>
    <m/>
    <m/>
    <n v="0"/>
    <n v="0"/>
    <n v="0"/>
    <s v="12.06.2025"/>
    <s v="Order Window"/>
  </r>
  <r>
    <s v="Heineken - F1"/>
    <m/>
    <n v="20006085"/>
    <n v="3090079"/>
    <s v="Heineken International B.V."/>
    <s v="NL"/>
    <s v="Netherlands"/>
    <x v="1"/>
    <m/>
    <m/>
    <n v="330"/>
    <x v="76"/>
    <x v="76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2.06.2025"/>
    <s v="Order Window"/>
  </r>
  <r>
    <s v="Desperados"/>
    <m/>
    <n v="20006086"/>
    <n v="3090469"/>
    <s v="Alken-Maes NV"/>
    <s v="BE"/>
    <s v="Belgium"/>
    <x v="1"/>
    <m/>
    <m/>
    <n v="10"/>
    <x v="119"/>
    <x v="119"/>
    <n v="167"/>
    <m/>
    <x v="0"/>
    <s v="Bar support"/>
    <x v="10"/>
    <s v="Promocean The Netherlands BV"/>
    <x v="0"/>
    <n v="76.679999999999993"/>
    <n v="12805.56"/>
    <n v="64.56"/>
    <n v="10781.52"/>
    <n v="0"/>
    <n v="0"/>
    <n v="10781.52"/>
    <n v="55.141800000000003"/>
    <n v="0"/>
    <n v="55.141800000000003"/>
    <n v="49"/>
    <n v="26"/>
    <n v="50"/>
    <n v="10.6379"/>
    <x v="0"/>
    <m/>
    <n v="0"/>
    <n v="0"/>
    <n v="2024.0399999999991"/>
    <n v="0"/>
    <m/>
    <m/>
    <s v="yes"/>
    <n v="9208.6805999999997"/>
    <m/>
    <n v="0.12"/>
    <n v="62.661136363636366"/>
    <m/>
    <n v="10464.409772727273"/>
    <m/>
    <n v="0"/>
    <s v="Ellina Smirnova"/>
    <m/>
    <n v="12"/>
    <n v="2004"/>
    <m/>
    <m/>
    <n v="0"/>
    <n v="0"/>
    <n v="0"/>
    <s v="12.06.2025"/>
    <s v="Order Window"/>
  </r>
  <r>
    <s v="Desperados"/>
    <m/>
    <n v="20006086"/>
    <n v="3090469"/>
    <s v="Alken-Maes NV"/>
    <s v="BE"/>
    <s v="Belgium"/>
    <x v="1"/>
    <m/>
    <m/>
    <n v="20"/>
    <x v="120"/>
    <x v="120"/>
    <n v="10"/>
    <m/>
    <x v="7"/>
    <s v="Premiums"/>
    <x v="22"/>
    <s v="Promocean The Netherlands BV"/>
    <x v="0"/>
    <n v="1862.38"/>
    <n v="18623.800000000003"/>
    <n v="1862.38"/>
    <n v="18623.800000000003"/>
    <n v="0"/>
    <n v="0"/>
    <n v="18623.800000000003"/>
    <n v="1638.89"/>
    <n v="0"/>
    <n v="1638.89"/>
    <n v="60"/>
    <n v="40"/>
    <n v="50"/>
    <n v="1.2"/>
    <x v="0"/>
    <m/>
    <n v="0"/>
    <n v="0"/>
    <n v="0"/>
    <n v="0"/>
    <m/>
    <m/>
    <s v="yes"/>
    <n v="16388.900000000001"/>
    <m/>
    <n v="0.12"/>
    <n v="1862.375"/>
    <m/>
    <n v="18623.75"/>
    <m/>
    <n v="0"/>
    <s v="Ellina Smirnova"/>
    <m/>
    <n v="1"/>
    <n v="10"/>
    <m/>
    <m/>
    <n v="0"/>
    <n v="0"/>
    <n v="0"/>
    <s v="12.06.2025"/>
    <s v="Order Window"/>
  </r>
  <r>
    <s v="Desperados"/>
    <m/>
    <n v="20006086"/>
    <n v="3090469"/>
    <s v="Alken-Maes NV"/>
    <s v="BE"/>
    <s v="Belgium"/>
    <x v="1"/>
    <m/>
    <m/>
    <n v="30"/>
    <x v="121"/>
    <x v="121"/>
    <n v="250"/>
    <m/>
    <x v="0"/>
    <s v="Bar support"/>
    <x v="14"/>
    <s v="Promocean The Netherlands BV"/>
    <x v="0"/>
    <n v="39.799999999999997"/>
    <n v="9950"/>
    <n v="35.6"/>
    <n v="8900"/>
    <n v="0"/>
    <n v="0"/>
    <n v="8900"/>
    <n v="29.298000000000002"/>
    <n v="0"/>
    <n v="29.298000000000002"/>
    <n v="14.5"/>
    <n v="4.8"/>
    <n v="4.8"/>
    <n v="8.3519999999999997E-2"/>
    <x v="0"/>
    <m/>
    <n v="0"/>
    <n v="0"/>
    <n v="1050"/>
    <n v="0"/>
    <m/>
    <m/>
    <s v="yes"/>
    <n v="7324.5"/>
    <m/>
    <n v="0.12"/>
    <n v="33.293181818181822"/>
    <m/>
    <n v="8323.2954545454559"/>
    <m/>
    <n v="0"/>
    <s v="Ellina Smirnova"/>
    <m/>
    <n v="20"/>
    <n v="5000"/>
    <m/>
    <m/>
    <n v="0"/>
    <n v="0"/>
    <n v="0"/>
    <s v="12.06.2025"/>
    <s v="Order Window"/>
  </r>
  <r>
    <s v="Heineken UCL"/>
    <m/>
    <n v="26021003"/>
    <n v="3016096"/>
    <s v="EE &amp; GDF"/>
    <s v="NL"/>
    <s v="Netherlands"/>
    <x v="1"/>
    <m/>
    <m/>
    <n v="10"/>
    <x v="38"/>
    <x v="38"/>
    <n v="10"/>
    <m/>
    <x v="0"/>
    <s v="Premiums"/>
    <x v="1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x v="0"/>
    <m/>
    <n v="0"/>
    <n v="0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20"/>
    <x v="103"/>
    <x v="103"/>
    <n v="5"/>
    <m/>
    <x v="0"/>
    <s v="Bar support"/>
    <x v="18"/>
    <s v="Promocean The Netherlands BV"/>
    <x v="2"/>
    <n v="90.399999999999991"/>
    <n v="451.99999999999994"/>
    <n v="90.399999999999991"/>
    <n v="451.99999999999994"/>
    <n v="0"/>
    <n v="0"/>
    <n v="451.99999999999994"/>
    <n v="79.573679999999982"/>
    <n v="0"/>
    <n v="79.573679999999982"/>
    <n v="27"/>
    <n v="17"/>
    <n v="6"/>
    <n v="1.3769999999999999E-2"/>
    <x v="0"/>
    <m/>
    <n v="0"/>
    <n v="0"/>
    <n v="0"/>
    <n v="0"/>
    <m/>
    <m/>
    <s v="no"/>
    <n v="397.86839999999989"/>
    <m/>
    <n v="0.12"/>
    <n v="90.424636363636338"/>
    <m/>
    <n v="452.12318181818171"/>
    <m/>
    <n v="0"/>
    <s v="Ellina Smirnova"/>
    <m/>
    <n v="10"/>
    <n v="5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30"/>
    <x v="122"/>
    <x v="122"/>
    <n v="5"/>
    <m/>
    <x v="0"/>
    <s v="Bar support"/>
    <x v="10"/>
    <s v="Promocean The Netherlands BV"/>
    <x v="1"/>
    <n v="68.760000000000005"/>
    <n v="343.8"/>
    <n v="68.760000000000005"/>
    <n v="343.8"/>
    <n v="0"/>
    <n v="0"/>
    <n v="343.8"/>
    <n v="58.778400000000012"/>
    <n v="0"/>
    <n v="58.778400000000012"/>
    <n v="37"/>
    <n v="20"/>
    <n v="34"/>
    <n v="0.1258"/>
    <x v="1"/>
    <m/>
    <n v="0"/>
    <n v="0"/>
    <n v="0"/>
    <n v="0"/>
    <m/>
    <m/>
    <s v="no"/>
    <n v="293.89200000000005"/>
    <m/>
    <n v="0.12"/>
    <n v="66.793636363636381"/>
    <m/>
    <n v="333.9681818181819"/>
    <m/>
    <n v="0"/>
    <s v="Ellina Smirnova"/>
    <m/>
    <n v="12"/>
    <n v="6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40"/>
    <x v="123"/>
    <x v="123"/>
    <n v="4"/>
    <m/>
    <x v="0"/>
    <s v="Premiums"/>
    <x v="0"/>
    <s v="Promocean The Netherlands BV"/>
    <x v="1"/>
    <n v="138.75"/>
    <n v="555"/>
    <n v="138.75"/>
    <n v="555"/>
    <n v="0"/>
    <n v="0"/>
    <n v="555"/>
    <n v="119.99205714285715"/>
    <n v="0"/>
    <n v="119.99205714285715"/>
    <n v="38.5"/>
    <n v="12.5"/>
    <n v="8"/>
    <n v="1.54E-2"/>
    <x v="1"/>
    <m/>
    <n v="0"/>
    <n v="0"/>
    <n v="0"/>
    <n v="0"/>
    <m/>
    <m/>
    <s v="no"/>
    <n v="479.9682285714286"/>
    <m/>
    <n v="0.12"/>
    <n v="136.3546103896104"/>
    <m/>
    <n v="545.4184415584416"/>
    <m/>
    <n v="0"/>
    <s v="Ellina Smirnova"/>
    <m/>
    <n v="25"/>
    <n v="10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50"/>
    <x v="124"/>
    <x v="124"/>
    <n v="3"/>
    <m/>
    <x v="8"/>
    <s v="Plastic cups"/>
    <x v="23"/>
    <s v="Dutch Cups"/>
    <x v="2"/>
    <n v="279.93181818181819"/>
    <n v="839.7954545454545"/>
    <n v="279.93181818181819"/>
    <n v="839.7954545454545"/>
    <n v="0"/>
    <n v="0"/>
    <n v="839.7954545454545"/>
    <n v="298.89999999999998"/>
    <n v="0"/>
    <n v="298.89999999999998"/>
    <n v="57"/>
    <n v="37"/>
    <n v="30"/>
    <n v="0.18981000000000001"/>
    <x v="0"/>
    <m/>
    <n v="0"/>
    <n v="0"/>
    <n v="0"/>
    <n v="0"/>
    <m/>
    <m/>
    <s v="no"/>
    <n v="896.69999999999993"/>
    <m/>
    <n v="0.12"/>
    <n v="339.65909090909088"/>
    <m/>
    <n v="1018.9772727272726"/>
    <m/>
    <n v="0"/>
    <s v="Konstantinos Zoupanos"/>
    <m/>
    <n v="240"/>
    <n v="72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60"/>
    <x v="125"/>
    <x v="125"/>
    <n v="30"/>
    <m/>
    <x v="0"/>
    <s v="Openers / Sunglasses / Keyrings / Waiter knife"/>
    <x v="21"/>
    <s v="Promocean The Netherlands BV"/>
    <x v="0"/>
    <n v="52.800000000000004"/>
    <n v="1584.0000000000002"/>
    <n v="52.800000000000004"/>
    <n v="1584.0000000000002"/>
    <n v="0"/>
    <n v="0"/>
    <n v="1584.0000000000002"/>
    <n v="46.512961934169503"/>
    <n v="0"/>
    <n v="46.512961934169503"/>
    <n v="25"/>
    <n v="9"/>
    <n v="9"/>
    <n v="6.0749999999999998E-2"/>
    <x v="0"/>
    <m/>
    <n v="0"/>
    <n v="0"/>
    <n v="0"/>
    <n v="0"/>
    <m/>
    <m/>
    <s v="no"/>
    <n v="1395.388858025085"/>
    <m/>
    <n v="0.12"/>
    <n v="52.855638561556255"/>
    <m/>
    <n v="1585.6691568466877"/>
    <m/>
    <n v="0"/>
    <s v="Ellina Smirnova"/>
    <m/>
    <n v="48"/>
    <n v="144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70"/>
    <x v="55"/>
    <x v="55"/>
    <n v="4"/>
    <m/>
    <x v="0"/>
    <s v="Outdoor signs"/>
    <x v="0"/>
    <s v="Van Beem &amp; Van Haagen bv"/>
    <x v="0"/>
    <n v="218.82"/>
    <n v="875.28"/>
    <n v="212.23"/>
    <n v="848.92"/>
    <n v="0"/>
    <n v="0"/>
    <n v="848.92"/>
    <n v="176.70000000000002"/>
    <n v="0"/>
    <n v="176.70000000000002"/>
    <n v="57"/>
    <n v="57"/>
    <n v="23"/>
    <n v="0.29890800000000001"/>
    <x v="0"/>
    <m/>
    <n v="0"/>
    <n v="0"/>
    <n v="26.360000000000014"/>
    <n v="0"/>
    <m/>
    <m/>
    <s v="no"/>
    <n v="706.80000000000007"/>
    <m/>
    <n v="0.12"/>
    <n v="200.79545454545456"/>
    <m/>
    <n v="803.18181818181824"/>
    <m/>
    <n v="0"/>
    <s v="Ludmilla Zarybnicka"/>
    <m/>
    <n v="1"/>
    <n v="4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80"/>
    <x v="14"/>
    <x v="14"/>
    <n v="2"/>
    <m/>
    <x v="0"/>
    <s v="Premiums"/>
    <x v="0"/>
    <s v="Asian Sourcing Link"/>
    <x v="0"/>
    <n v="18.5"/>
    <n v="37"/>
    <n v="9"/>
    <n v="18"/>
    <n v="0"/>
    <n v="0"/>
    <n v="18"/>
    <n v="7.7520000000000007"/>
    <n v="0"/>
    <n v="7.7520000000000007"/>
    <n v="10"/>
    <n v="10"/>
    <n v="5"/>
    <n v="1E-3"/>
    <x v="0"/>
    <m/>
    <n v="0"/>
    <n v="0"/>
    <n v="19"/>
    <n v="0"/>
    <m/>
    <m/>
    <s v="no"/>
    <n v="15.504000000000001"/>
    <m/>
    <n v="0.12"/>
    <n v="8.8090909090909104"/>
    <m/>
    <n v="17.618181818181821"/>
    <m/>
    <n v="0"/>
    <s v="Ellina Smirnova"/>
    <m/>
    <n v="10"/>
    <n v="2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90"/>
    <x v="15"/>
    <x v="15"/>
    <n v="3"/>
    <m/>
    <x v="0"/>
    <s v="Indoor signs"/>
    <x v="4"/>
    <s v="Dekkers Visual Communication B.v."/>
    <x v="1"/>
    <n v="158.37"/>
    <n v="475.11"/>
    <n v="158.37"/>
    <n v="475.11"/>
    <n v="0"/>
    <n v="0"/>
    <n v="475.11"/>
    <n v="136.95960000000002"/>
    <n v="0"/>
    <n v="136.95960000000002"/>
    <n v="63"/>
    <n v="63"/>
    <n v="12.5"/>
    <n v="0.14883750000000001"/>
    <x v="1"/>
    <m/>
    <n v="0"/>
    <n v="0"/>
    <n v="0"/>
    <n v="0"/>
    <m/>
    <m/>
    <s v="no"/>
    <n v="410.87880000000007"/>
    <m/>
    <n v="0.12"/>
    <n v="155.63590909090911"/>
    <m/>
    <n v="466.90772727272736"/>
    <m/>
    <n v="0"/>
    <s v="Ludmilla Zarybnicka"/>
    <m/>
    <n v="1"/>
    <n v="3"/>
    <m/>
    <m/>
    <n v="0"/>
    <n v="0"/>
    <n v="0"/>
    <s v="12.06.2025"/>
    <s v="Order Window"/>
  </r>
  <r>
    <s v="Heineken UCL"/>
    <m/>
    <n v="26021003"/>
    <n v="3016096"/>
    <s v="EE &amp; GDF"/>
    <s v="NL"/>
    <s v="Netherlands"/>
    <x v="1"/>
    <m/>
    <m/>
    <n v="100"/>
    <x v="46"/>
    <x v="46"/>
    <n v="5"/>
    <m/>
    <x v="0"/>
    <s v="Outdoor signs"/>
    <x v="4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x v="1"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2.06.2025"/>
    <s v="Order Window"/>
  </r>
  <r>
    <s v="Heineken UCL"/>
    <m/>
    <n v="26021003"/>
    <n v="3016096"/>
    <s v="EE &amp; GDF"/>
    <s v="NL"/>
    <s v="Netherlands"/>
    <x v="1"/>
    <m/>
    <m/>
    <n v="110"/>
    <x v="126"/>
    <x v="126"/>
    <n v="3"/>
    <m/>
    <x v="3"/>
    <s v="Textiles-Clothing"/>
    <x v="10"/>
    <s v="Promocean The Netherlands BV"/>
    <x v="0"/>
    <n v="39.06"/>
    <n v="117.18"/>
    <n v="39.06"/>
    <n v="117.18"/>
    <n v="0"/>
    <n v="0"/>
    <n v="117.18"/>
    <n v="34.030499999999996"/>
    <n v="0"/>
    <n v="34.030499999999996"/>
    <n v="36"/>
    <n v="33"/>
    <n v="7"/>
    <n v="2.4948000000000001E-2"/>
    <x v="0"/>
    <m/>
    <n v="0"/>
    <n v="0"/>
    <n v="0"/>
    <n v="0"/>
    <m/>
    <m/>
    <s v="no"/>
    <n v="102.0915"/>
    <m/>
    <n v="0.12"/>
    <n v="38.671022727272721"/>
    <m/>
    <n v="116.01306818181817"/>
    <m/>
    <n v="0"/>
    <s v="Ellina Smirnova"/>
    <m/>
    <n v="6"/>
    <n v="18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120"/>
    <x v="127"/>
    <x v="127"/>
    <n v="20"/>
    <m/>
    <x v="4"/>
    <s v="Coasters (&amp; dripmat)"/>
    <x v="24"/>
    <s v="CC Coaster GmbH &amp; Co. KG"/>
    <x v="0"/>
    <n v="16.28409090909091"/>
    <n v="325.68181818181819"/>
    <n v="16.28409090909091"/>
    <n v="325.68181818181819"/>
    <n v="0"/>
    <n v="0"/>
    <n v="325.68181818181819"/>
    <n v="14.33"/>
    <n v="0"/>
    <n v="14.33"/>
    <n v="18"/>
    <n v="45"/>
    <n v="14"/>
    <n v="0.2268"/>
    <x v="0"/>
    <m/>
    <n v="0"/>
    <n v="0"/>
    <n v="0"/>
    <n v="0"/>
    <m/>
    <m/>
    <s v="no"/>
    <n v="286.60000000000002"/>
    <m/>
    <n v="0.12"/>
    <n v="16.28409090909091"/>
    <m/>
    <n v="325.68181818181819"/>
    <m/>
    <n v="0"/>
    <s v="Ellina Smirnova"/>
    <m/>
    <n v="1000"/>
    <n v="2000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130"/>
    <x v="128"/>
    <x v="128"/>
    <n v="10"/>
    <m/>
    <x v="0"/>
    <s v="Premiums"/>
    <x v="5"/>
    <s v="Asian Sourcing Link"/>
    <x v="1"/>
    <n v="72.900000000000006"/>
    <n v="729"/>
    <n v="72.900000000000006"/>
    <n v="729"/>
    <n v="0"/>
    <n v="0"/>
    <n v="729"/>
    <n v="63.042000000000002"/>
    <n v="0"/>
    <n v="63.042000000000002"/>
    <n v="15.7"/>
    <n v="7"/>
    <n v="50"/>
    <n v="5.4949999999999999E-2"/>
    <x v="1"/>
    <m/>
    <n v="0"/>
    <n v="0"/>
    <n v="0"/>
    <n v="0"/>
    <m/>
    <m/>
    <s v="no"/>
    <n v="630.42000000000007"/>
    <m/>
    <n v="0.12"/>
    <n v="71.638636363636365"/>
    <m/>
    <n v="716.38636363636363"/>
    <m/>
    <n v="0"/>
    <s v="Ellina Smirnova"/>
    <m/>
    <n v="5"/>
    <n v="5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140"/>
    <x v="129"/>
    <x v="129"/>
    <n v="30"/>
    <m/>
    <x v="0"/>
    <s v="Indoor signs"/>
    <x v="0"/>
    <s v="Dekkers Visual Communication B.v."/>
    <x v="0"/>
    <n v="27.68"/>
    <n v="830.4"/>
    <n v="27.68"/>
    <n v="830.4"/>
    <n v="0"/>
    <n v="0"/>
    <n v="830.4"/>
    <n v="23.94"/>
    <n v="0"/>
    <n v="23.94"/>
    <n v="7"/>
    <n v="7"/>
    <n v="25"/>
    <n v="3.6749999999999998E-2"/>
    <x v="0"/>
    <m/>
    <n v="0"/>
    <n v="0"/>
    <n v="0"/>
    <n v="0"/>
    <m/>
    <m/>
    <s v="no"/>
    <n v="718.2"/>
    <m/>
    <n v="0.12"/>
    <n v="27.204545454545457"/>
    <m/>
    <n v="816.13636363636374"/>
    <m/>
    <n v="0"/>
    <s v="Ludmilla Zarybnicka"/>
    <m/>
    <n v="1"/>
    <n v="3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150"/>
    <x v="111"/>
    <x v="111"/>
    <n v="10"/>
    <m/>
    <x v="0"/>
    <s v="Premiums"/>
    <x v="20"/>
    <s v="Promocean The Netherlands BV"/>
    <x v="1"/>
    <n v="45.78"/>
    <n v="457.8"/>
    <n v="45.78"/>
    <n v="457.8"/>
    <n v="0"/>
    <n v="0"/>
    <n v="457.8"/>
    <n v="38.563200000000002"/>
    <n v="0"/>
    <n v="38.563200000000002"/>
    <n v="41"/>
    <n v="31"/>
    <n v="25"/>
    <n v="0.31774999999999998"/>
    <x v="1"/>
    <m/>
    <n v="0"/>
    <n v="0"/>
    <n v="0"/>
    <n v="0"/>
    <m/>
    <m/>
    <s v="no"/>
    <n v="385.63200000000001"/>
    <m/>
    <n v="0.12"/>
    <n v="43.82181818181818"/>
    <m/>
    <n v="438.21818181818179"/>
    <m/>
    <n v="0"/>
    <s v="Ellina Smirnova"/>
    <m/>
    <n v="6"/>
    <n v="60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160"/>
    <x v="13"/>
    <x v="13"/>
    <n v="3"/>
    <m/>
    <x v="0"/>
    <s v="Premiums"/>
    <x v="5"/>
    <s v="Asian Sourcing Link"/>
    <x v="0"/>
    <n v="59.3"/>
    <n v="177.89999999999998"/>
    <n v="59.3"/>
    <n v="177.89999999999998"/>
    <n v="0"/>
    <n v="0"/>
    <n v="177.89999999999998"/>
    <n v="57.000000000000007"/>
    <n v="0"/>
    <n v="57.000000000000007"/>
    <n v="27.5"/>
    <n v="26"/>
    <n v="30"/>
    <n v="6.4350000000000004E-2"/>
    <x v="0"/>
    <m/>
    <n v="0"/>
    <n v="0"/>
    <n v="0"/>
    <n v="0"/>
    <m/>
    <m/>
    <s v="no"/>
    <n v="171.00000000000003"/>
    <m/>
    <n v="0.12"/>
    <n v="64.77272727272728"/>
    <m/>
    <n v="194.31818181818184"/>
    <m/>
    <n v="0"/>
    <s v="Ellina Smirnova"/>
    <m/>
    <n v="5"/>
    <n v="15"/>
    <m/>
    <m/>
    <n v="0"/>
    <n v="0"/>
    <n v="0"/>
    <s v="12.06.2025"/>
    <s v="Order Window"/>
  </r>
  <r>
    <s v="Desperados"/>
    <m/>
    <n v="20006087"/>
    <n v="3090139"/>
    <s v="Heineken Espana S.A."/>
    <s v="ES"/>
    <s v="Spain"/>
    <x v="1"/>
    <m/>
    <m/>
    <n v="10"/>
    <x v="130"/>
    <x v="130"/>
    <n v="7"/>
    <m/>
    <x v="5"/>
    <s v="Plastic cups"/>
    <x v="25"/>
    <s v="Re-uz France"/>
    <x v="0"/>
    <n v="255.90909090909091"/>
    <n v="1791.3636363636363"/>
    <n v="110.90909090909091"/>
    <n v="776.36363636363637"/>
    <n v="0"/>
    <n v="0"/>
    <n v="776.36363636363637"/>
    <n v="97.6"/>
    <n v="0"/>
    <n v="97.6"/>
    <n v="58.2"/>
    <n v="36.299999999999997"/>
    <n v="13.54"/>
    <n v="0.20023791479999997"/>
    <x v="0"/>
    <m/>
    <n v="0"/>
    <s v="no TAS possible _x000a_from outside EU+pallet+label"/>
    <n v="1014.9999999999999"/>
    <n v="0"/>
    <m/>
    <m/>
    <s v="yes"/>
    <n v="683.19999999999993"/>
    <m/>
    <n v="0.12"/>
    <n v="110.90909090909091"/>
    <m/>
    <n v="776.36363636363637"/>
    <m/>
    <n v="0"/>
    <s v="Konstantinos Zoupanos"/>
    <m/>
    <n v="400"/>
    <n v="280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1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20"/>
    <x v="41"/>
    <x v="41"/>
    <n v="8"/>
    <m/>
    <x v="0"/>
    <s v="Premiums"/>
    <x v="0"/>
    <s v="Promocean The Netherlands BV"/>
    <x v="0"/>
    <n v="53.5"/>
    <n v="428"/>
    <n v="49.75"/>
    <n v="398"/>
    <n v="0"/>
    <n v="0"/>
    <n v="398"/>
    <n v="43.103400000000008"/>
    <n v="0"/>
    <n v="43.103400000000008"/>
    <n v="24"/>
    <n v="15"/>
    <n v="5"/>
    <n v="1.44E-2"/>
    <x v="0"/>
    <m/>
    <n v="0"/>
    <n v="0"/>
    <n v="30"/>
    <n v="0"/>
    <m/>
    <m/>
    <s v="no"/>
    <n v="344.82720000000006"/>
    <m/>
    <n v="0.12"/>
    <n v="48.981136363636374"/>
    <m/>
    <n v="391.84909090909099"/>
    <m/>
    <n v="0"/>
    <s v="Ellina Smirnova"/>
    <m/>
    <n v="25"/>
    <n v="20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30"/>
    <x v="43"/>
    <x v="43"/>
    <n v="6"/>
    <m/>
    <x v="0"/>
    <s v="Textiles-Clothing"/>
    <x v="7"/>
    <s v="Promocean The Netherlands BV"/>
    <x v="0"/>
    <n v="115.68"/>
    <n v="694.08"/>
    <n v="71.28"/>
    <n v="427.68"/>
    <n v="0"/>
    <n v="0"/>
    <n v="427.68"/>
    <n v="62.267399999999995"/>
    <n v="0"/>
    <n v="62.267399999999995"/>
    <n v="45"/>
    <n v="23"/>
    <n v="23"/>
    <n v="0.14283000000000001"/>
    <x v="0"/>
    <m/>
    <n v="0"/>
    <n v="0"/>
    <n v="266.40000000000003"/>
    <n v="0"/>
    <m/>
    <m/>
    <s v="no"/>
    <n v="373.60439999999994"/>
    <m/>
    <n v="0.12"/>
    <n v="70.758409090909083"/>
    <m/>
    <n v="424.5504545454545"/>
    <m/>
    <n v="0"/>
    <s v="Ellina Smirnova"/>
    <m/>
    <n v="24"/>
    <n v="144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40"/>
    <x v="34"/>
    <x v="34"/>
    <n v="5"/>
    <m/>
    <x v="0"/>
    <s v="Outdoor signs"/>
    <x v="4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x v="1"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50"/>
    <x v="33"/>
    <x v="33"/>
    <n v="5"/>
    <m/>
    <x v="0"/>
    <s v="Bar support"/>
    <x v="10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x v="0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6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70"/>
    <x v="38"/>
    <x v="38"/>
    <n v="5"/>
    <m/>
    <x v="0"/>
    <s v="Premiums"/>
    <x v="1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x v="0"/>
    <m/>
    <n v="0"/>
    <n v="0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80"/>
    <x v="39"/>
    <x v="39"/>
    <n v="7"/>
    <m/>
    <x v="3"/>
    <s v="Textiles-Clothing"/>
    <x v="10"/>
    <s v="Promocean The Netherlands BV"/>
    <x v="0"/>
    <n v="29.700000000000003"/>
    <n v="207.90000000000003"/>
    <n v="29.339999999999996"/>
    <n v="205.37999999999997"/>
    <n v="0"/>
    <n v="0"/>
    <n v="205.37999999999997"/>
    <n v="25.1265"/>
    <n v="0"/>
    <n v="25.1265"/>
    <n v="28"/>
    <n v="15"/>
    <n v="12"/>
    <n v="3.5279999999999999E-2"/>
    <x v="0"/>
    <m/>
    <n v="0"/>
    <n v="0"/>
    <n v="2.5200000000000671"/>
    <n v="0"/>
    <m/>
    <m/>
    <s v="no"/>
    <n v="175.88550000000001"/>
    <m/>
    <n v="0.12"/>
    <n v="28.552840909090911"/>
    <m/>
    <n v="199.86988636363637"/>
    <m/>
    <n v="0"/>
    <s v="Ellina Smirnova"/>
    <m/>
    <n v="6"/>
    <n v="42"/>
    <m/>
    <m/>
    <n v="0"/>
    <n v="0"/>
    <n v="0"/>
    <s v="12.06.2025"/>
    <s v="Order Window"/>
  </r>
  <r>
    <s v="Heineken"/>
    <m/>
    <n v="26021003"/>
    <n v="3016096"/>
    <s v="EE &amp; GDF"/>
    <s v="NL"/>
    <s v="Netherlands"/>
    <x v="1"/>
    <m/>
    <m/>
    <n v="170"/>
    <x v="96"/>
    <x v="96"/>
    <n v="20"/>
    <m/>
    <x v="0"/>
    <s v="Bar support"/>
    <x v="10"/>
    <s v="Promocean The Netherlands BV"/>
    <x v="0"/>
    <n v="87"/>
    <n v="1740"/>
    <n v="87"/>
    <n v="1740"/>
    <n v="0"/>
    <n v="0"/>
    <n v="1740"/>
    <n v="74.350800000000007"/>
    <n v="0"/>
    <n v="74.350800000000007"/>
    <n v="49"/>
    <n v="26"/>
    <n v="50"/>
    <n v="1.274"/>
    <x v="0"/>
    <m/>
    <n v="0"/>
    <n v="0"/>
    <n v="0"/>
    <n v="0"/>
    <m/>
    <m/>
    <s v="no"/>
    <n v="1487.0160000000001"/>
    <m/>
    <n v="0.12"/>
    <n v="84.489545454545464"/>
    <m/>
    <n v="1689.7909090909093"/>
    <m/>
    <n v="0"/>
    <s v="Ellina Smirnova"/>
    <m/>
    <n v="12"/>
    <n v="240"/>
    <m/>
    <m/>
    <n v="0"/>
    <n v="0"/>
    <n v="0"/>
    <s v="12.06.2025"/>
    <s v="Order Window"/>
  </r>
  <r>
    <s v="Heineken UCL"/>
    <m/>
    <n v="26021003"/>
    <n v="3016096"/>
    <s v="EE &amp; GDF"/>
    <s v="NL"/>
    <s v="Netherlands"/>
    <x v="1"/>
    <m/>
    <m/>
    <n v="180"/>
    <x v="47"/>
    <x v="47"/>
    <n v="200"/>
    <m/>
    <x v="2"/>
    <s v="Glassware"/>
    <x v="13"/>
    <s v="Sisecam (Pasabahçe)"/>
    <x v="0"/>
    <n v="4.38"/>
    <n v="876"/>
    <n v="4.38"/>
    <n v="876"/>
    <n v="0"/>
    <n v="0"/>
    <n v="876"/>
    <n v="3.84"/>
    <n v="0"/>
    <n v="3.84"/>
    <n v="20"/>
    <n v="14.3"/>
    <n v="19"/>
    <n v="1.0868"/>
    <x v="0"/>
    <m/>
    <n v="0"/>
    <n v="0"/>
    <n v="0"/>
    <n v="0"/>
    <m/>
    <m/>
    <s v="no"/>
    <n v="768"/>
    <m/>
    <n v="0.12"/>
    <n v="4.3636363636363633"/>
    <m/>
    <n v="872.72727272727263"/>
    <m/>
    <n v="0"/>
    <s v="Ludmilla Zarybnicka"/>
    <m/>
    <n v="6"/>
    <n v="1200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100"/>
    <x v="48"/>
    <x v="48"/>
    <n v="3"/>
    <m/>
    <x v="3"/>
    <s v="Textiles-Clothing"/>
    <x v="10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x v="0"/>
    <m/>
    <n v="0"/>
    <n v="0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2.06.2025"/>
    <s v="Order Window"/>
  </r>
  <r>
    <s v="Heineken UCL"/>
    <m/>
    <n v="26021004"/>
    <n v="3097160"/>
    <s v="EMEA Export &amp; GDF."/>
    <s v="NL"/>
    <s v="Netherlands"/>
    <x v="2"/>
    <m/>
    <m/>
    <n v="110"/>
    <x v="40"/>
    <x v="40"/>
    <n v="4"/>
    <m/>
    <x v="3"/>
    <s v="Textiles-Clothing"/>
    <x v="10"/>
    <s v="Promocean The Netherlands BV"/>
    <x v="0"/>
    <n v="29.700000000000003"/>
    <n v="118.80000000000001"/>
    <n v="29.339999999999996"/>
    <n v="117.35999999999999"/>
    <n v="0"/>
    <n v="0"/>
    <n v="117.35999999999999"/>
    <n v="25.1265"/>
    <n v="0"/>
    <n v="25.1265"/>
    <n v="28"/>
    <n v="15"/>
    <n v="12"/>
    <n v="2.0160000000000001E-2"/>
    <x v="0"/>
    <m/>
    <n v="0"/>
    <n v="0"/>
    <n v="1.4400000000000261"/>
    <n v="0"/>
    <m/>
    <m/>
    <s v="no"/>
    <n v="100.506"/>
    <m/>
    <n v="0.12"/>
    <n v="28.552840909090911"/>
    <m/>
    <n v="114.21136363636364"/>
    <m/>
    <n v="0"/>
    <s v="Ellina Smirnova"/>
    <m/>
    <n v="6"/>
    <n v="24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10"/>
    <x v="42"/>
    <x v="42"/>
    <n v="200"/>
    <m/>
    <x v="0"/>
    <s v="Premiums"/>
    <x v="0"/>
    <s v="Promocean The Netherlands BV"/>
    <x v="0"/>
    <n v="30.6"/>
    <n v="6120"/>
    <n v="28.799999999999997"/>
    <n v="5759.9999999999991"/>
    <n v="0"/>
    <n v="0"/>
    <n v="5759.9999999999991"/>
    <n v="25.1082"/>
    <n v="0"/>
    <n v="25.1082"/>
    <n v="47"/>
    <n v="46"/>
    <n v="2"/>
    <n v="0.86480000000000001"/>
    <x v="0"/>
    <m/>
    <n v="0"/>
    <n v="0"/>
    <n v="360.00000000000091"/>
    <n v="0"/>
    <m/>
    <m/>
    <s v="yes"/>
    <n v="5021.6400000000003"/>
    <m/>
    <n v="0.12"/>
    <n v="28.532045454545454"/>
    <m/>
    <n v="5706.409090909091"/>
    <m/>
    <n v="0"/>
    <s v="Ellina Smirnova"/>
    <m/>
    <n v="10"/>
    <n v="2000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20"/>
    <x v="131"/>
    <x v="131"/>
    <n v="400"/>
    <m/>
    <x v="2"/>
    <s v="Glassware"/>
    <x v="11"/>
    <s v="Sisecam (Pasabahçe)"/>
    <x v="0"/>
    <n v="22.799999999999997"/>
    <n v="9119.9999999999982"/>
    <n v="22.799999999999997"/>
    <n v="9119.9999999999982"/>
    <n v="0"/>
    <n v="0"/>
    <n v="9119.9999999999982"/>
    <n v="20.16"/>
    <n v="0"/>
    <n v="20.16"/>
    <n v="55.9"/>
    <n v="21.9"/>
    <n v="21.2"/>
    <n v="10.381300799999998"/>
    <x v="0"/>
    <m/>
    <n v="0"/>
    <n v="0"/>
    <n v="0"/>
    <n v="0"/>
    <m/>
    <m/>
    <s v="no"/>
    <n v="8064"/>
    <m/>
    <n v="0.12"/>
    <n v="22.90909090909091"/>
    <m/>
    <n v="9163.636363636364"/>
    <m/>
    <n v="0"/>
    <s v="Ludmilla Zarybnicka"/>
    <m/>
    <n v="24"/>
    <n v="9600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30"/>
    <x v="43"/>
    <x v="43"/>
    <n v="80"/>
    <m/>
    <x v="0"/>
    <s v="Textiles-Clothing"/>
    <x v="7"/>
    <s v="Promocean The Netherlands BV"/>
    <x v="0"/>
    <n v="115.68"/>
    <n v="9254.4000000000015"/>
    <n v="71.28"/>
    <n v="5702.4"/>
    <n v="0"/>
    <n v="0"/>
    <n v="5702.4"/>
    <n v="62.267399999999995"/>
    <n v="0"/>
    <n v="62.267399999999995"/>
    <n v="45"/>
    <n v="23"/>
    <n v="23"/>
    <n v="1.9044000000000001"/>
    <x v="0"/>
    <m/>
    <n v="0"/>
    <n v="0"/>
    <n v="3552.0000000000018"/>
    <n v="0"/>
    <m/>
    <m/>
    <s v="yes"/>
    <n v="4981.3919999999998"/>
    <m/>
    <n v="0.12"/>
    <n v="70.758409090909083"/>
    <m/>
    <n v="5660.6727272727267"/>
    <m/>
    <n v="0"/>
    <s v="Ellina Smirnova"/>
    <m/>
    <n v="24"/>
    <n v="1920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40"/>
    <x v="132"/>
    <x v="132"/>
    <n v="2"/>
    <m/>
    <x v="0"/>
    <s v="Premiums"/>
    <x v="4"/>
    <s v="Brands On"/>
    <x v="1"/>
    <n v="355.25"/>
    <n v="710.5"/>
    <n v="355.25"/>
    <n v="710.5"/>
    <n v="0"/>
    <n v="0"/>
    <n v="710.5"/>
    <n v="307.23"/>
    <n v="0"/>
    <n v="307.23"/>
    <n v="90.5"/>
    <n v="77.5"/>
    <n v="18.2"/>
    <n v="0.25530049999999999"/>
    <x v="1"/>
    <m/>
    <n v="0"/>
    <n v="0"/>
    <n v="0"/>
    <n v="0"/>
    <m/>
    <m/>
    <s v="no"/>
    <n v="614.46"/>
    <m/>
    <n v="0.12"/>
    <n v="349.125"/>
    <m/>
    <n v="698.25"/>
    <m/>
    <n v="0"/>
    <s v="Ellina Smirnova"/>
    <m/>
    <n v="1"/>
    <n v="2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50"/>
    <x v="41"/>
    <x v="41"/>
    <n v="200"/>
    <m/>
    <x v="0"/>
    <s v="Premiums"/>
    <x v="0"/>
    <s v="Promocean The Netherlands BV"/>
    <x v="0"/>
    <n v="53.5"/>
    <n v="10700"/>
    <n v="49.75"/>
    <n v="9950"/>
    <n v="0"/>
    <n v="0"/>
    <n v="9950"/>
    <n v="43.103400000000008"/>
    <n v="0"/>
    <n v="43.103400000000008"/>
    <n v="24"/>
    <n v="15"/>
    <n v="5"/>
    <n v="0.36"/>
    <x v="0"/>
    <m/>
    <n v="0"/>
    <n v="0"/>
    <n v="750"/>
    <n v="0"/>
    <m/>
    <m/>
    <s v="yes"/>
    <n v="8620.6800000000021"/>
    <m/>
    <n v="0.12"/>
    <n v="48.981136363636374"/>
    <m/>
    <n v="9796.2272727272739"/>
    <m/>
    <n v="0"/>
    <s v="Ellina Smirnova"/>
    <m/>
    <n v="25"/>
    <n v="5000"/>
    <m/>
    <m/>
    <n v="0"/>
    <n v="0"/>
    <n v="0"/>
    <s v="12.06.2025"/>
    <s v="Order Window"/>
  </r>
  <r>
    <s v="Heineken"/>
    <m/>
    <n v="26021005"/>
    <n v="3014950"/>
    <s v="Distribuidora La Florida S.A."/>
    <s v="CR"/>
    <s v="Costa Rica"/>
    <x v="3"/>
    <m/>
    <m/>
    <n v="60"/>
    <x v="133"/>
    <x v="133"/>
    <n v="2"/>
    <m/>
    <x v="0"/>
    <s v="Fridges"/>
    <x v="0"/>
    <s v="Dekkers Visual Communication B.v."/>
    <x v="2"/>
    <n v="573.29"/>
    <n v="1146.58"/>
    <n v="573.29"/>
    <n v="1146.58"/>
    <n v="0"/>
    <n v="0"/>
    <n v="1146.58"/>
    <n v="504.49560000000002"/>
    <n v="0"/>
    <n v="504.49560000000002"/>
    <n v="49"/>
    <n v="59.5"/>
    <n v="58"/>
    <n v="0.338198"/>
    <x v="0"/>
    <m/>
    <n v="0"/>
    <n v="0"/>
    <n v="0"/>
    <n v="0"/>
    <m/>
    <m/>
    <s v="no"/>
    <n v="1008.9912"/>
    <m/>
    <n v="0.12"/>
    <n v="573.29045454545462"/>
    <m/>
    <n v="1146.5809090909092"/>
    <m/>
    <n v="0"/>
    <s v="Jade Mahuzier"/>
    <m/>
    <n v="1"/>
    <n v="2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70"/>
    <x v="36"/>
    <x v="36"/>
    <n v="200"/>
    <m/>
    <x v="0"/>
    <s v="Premiums"/>
    <x v="0"/>
    <s v="Promocean The Netherlands BV"/>
    <x v="0"/>
    <n v="47"/>
    <n v="9400"/>
    <n v="42.25"/>
    <n v="8450"/>
    <n v="0"/>
    <n v="0"/>
    <n v="8450"/>
    <n v="37.249200000000002"/>
    <n v="0"/>
    <n v="37.249200000000002"/>
    <n v="11"/>
    <n v="9"/>
    <n v="6"/>
    <n v="0.1188"/>
    <x v="0"/>
    <m/>
    <n v="0"/>
    <n v="0"/>
    <n v="950"/>
    <n v="0"/>
    <m/>
    <m/>
    <s v="yes"/>
    <n v="7449.84"/>
    <m/>
    <n v="0.12"/>
    <n v="42.328636363636363"/>
    <m/>
    <n v="8465.7272727272721"/>
    <m/>
    <n v="0"/>
    <s v="Ellina Smirnova"/>
    <m/>
    <n v="25"/>
    <n v="5000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80"/>
    <x v="54"/>
    <x v="54"/>
    <n v="10"/>
    <m/>
    <x v="0"/>
    <s v="Textiles-Clothing"/>
    <x v="15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x v="0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2.06.2025"/>
    <s v="Order Window"/>
  </r>
  <r>
    <s v="Heineken UCL"/>
    <m/>
    <n v="26021005"/>
    <n v="3014950"/>
    <s v="Distribuidora La Florida S.A."/>
    <s v="CR"/>
    <s v="Costa Rica"/>
    <x v="3"/>
    <m/>
    <m/>
    <n v="90"/>
    <x v="57"/>
    <x v="57"/>
    <n v="1"/>
    <m/>
    <x v="0"/>
    <s v="Textiles-Clothing"/>
    <x v="15"/>
    <s v="Asian Sourcing Link"/>
    <x v="0"/>
    <n v="30.41"/>
    <n v="30.41"/>
    <n v="26.82"/>
    <n v="26.82"/>
    <n v="0"/>
    <n v="0"/>
    <n v="26.82"/>
    <n v="23.4"/>
    <n v="0"/>
    <n v="23.4"/>
    <n v="47"/>
    <n v="38"/>
    <n v="2"/>
    <n v="3.5720000000000001E-3"/>
    <x v="0"/>
    <m/>
    <n v="0"/>
    <n v="0"/>
    <n v="3.59"/>
    <n v="0"/>
    <m/>
    <m/>
    <s v="no"/>
    <n v="23.4"/>
    <m/>
    <n v="0.12"/>
    <n v="26.59090909090909"/>
    <m/>
    <n v="26.59090909090909"/>
    <m/>
    <n v="0"/>
    <s v="Ellina Smirnova"/>
    <m/>
    <n v="1"/>
    <n v="1"/>
    <m/>
    <m/>
    <n v="0"/>
    <n v="0"/>
    <n v="0"/>
    <s v="12.06.2025"/>
    <s v="Order Window"/>
  </r>
  <r>
    <s v="Heineken UCL"/>
    <m/>
    <n v="26021007"/>
    <n v="3014939"/>
    <s v="HEINEKEN KOREA INC"/>
    <s v="KR"/>
    <s v="South Korea"/>
    <x v="0"/>
    <m/>
    <m/>
    <n v="100"/>
    <x v="134"/>
    <x v="134"/>
    <n v="20"/>
    <m/>
    <x v="3"/>
    <s v="Textiles-Clothing"/>
    <x v="10"/>
    <s v="Promocean The Netherlands BV"/>
    <x v="0"/>
    <n v="39.06"/>
    <n v="781.2"/>
    <n v="39.06"/>
    <n v="781.2"/>
    <n v="0"/>
    <n v="0"/>
    <n v="781.2"/>
    <n v="34.030499999999996"/>
    <n v="0"/>
    <n v="34.030499999999996"/>
    <n v="36"/>
    <n v="33"/>
    <n v="7"/>
    <n v="0.16632"/>
    <x v="0"/>
    <m/>
    <n v="0"/>
    <s v="pallet+hz+certificates"/>
    <n v="0"/>
    <n v="0"/>
    <m/>
    <m/>
    <s v="no"/>
    <n v="680.6099999999999"/>
    <m/>
    <n v="0.12"/>
    <n v="38.671022727272721"/>
    <m/>
    <n v="773.42045454545439"/>
    <m/>
    <n v="0"/>
    <s v="Ellina Smirnova"/>
    <m/>
    <n v="6"/>
    <n v="12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110"/>
    <x v="47"/>
    <x v="47"/>
    <n v="3000"/>
    <m/>
    <x v="2"/>
    <s v="Glassware"/>
    <x v="13"/>
    <s v="Sisecam (Pasabahçe)"/>
    <x v="0"/>
    <n v="4.38"/>
    <n v="13140"/>
    <n v="4.38"/>
    <n v="13140"/>
    <n v="0"/>
    <n v="0"/>
    <n v="13140"/>
    <n v="3.84"/>
    <n v="0"/>
    <n v="3.84"/>
    <n v="20"/>
    <n v="14.3"/>
    <n v="19"/>
    <n v="16.302"/>
    <x v="0"/>
    <m/>
    <n v="0"/>
    <s v="pallet+hz+certificates"/>
    <n v="0"/>
    <n v="0"/>
    <m/>
    <m/>
    <s v="no"/>
    <n v="11520"/>
    <m/>
    <n v="0.12"/>
    <n v="4.3636363636363633"/>
    <m/>
    <n v="13090.90909090909"/>
    <m/>
    <n v="0"/>
    <s v="Ludmilla Zarybnicka"/>
    <m/>
    <n v="6"/>
    <n v="1800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120"/>
    <x v="135"/>
    <x v="135"/>
    <n v="8"/>
    <m/>
    <x v="0"/>
    <s v="Textiles-Clothing"/>
    <x v="5"/>
    <s v="Asian Sourcing Link"/>
    <x v="0"/>
    <n v="34.549999999999997"/>
    <n v="276.39999999999998"/>
    <n v="29.5"/>
    <n v="236"/>
    <n v="0"/>
    <n v="0"/>
    <n v="236"/>
    <n v="25.154999999999998"/>
    <n v="0"/>
    <n v="25.154999999999998"/>
    <n v="39"/>
    <n v="33"/>
    <n v="4.5"/>
    <n v="4.6331999999999998E-2"/>
    <x v="0"/>
    <m/>
    <n v="0"/>
    <s v="pallet+hz+certificates"/>
    <n v="40.399999999999977"/>
    <n v="0"/>
    <m/>
    <m/>
    <s v="no"/>
    <n v="201.23999999999998"/>
    <m/>
    <n v="0.12"/>
    <n v="28.58522727272727"/>
    <m/>
    <n v="228.68181818181816"/>
    <m/>
    <n v="0"/>
    <s v="Ellina Smirnova"/>
    <m/>
    <n v="5"/>
    <n v="40"/>
    <m/>
    <m/>
    <n v="0"/>
    <n v="0"/>
    <n v="0"/>
    <s v="13.06.2025"/>
    <s v="Order Window"/>
  </r>
  <r>
    <s v="Heineken UCL"/>
    <m/>
    <n v="26021006"/>
    <n v="3090616"/>
    <s v="Bryden Stokes Ltd"/>
    <s v="BB"/>
    <s v="Barbados"/>
    <x v="3"/>
    <m/>
    <m/>
    <n v="10"/>
    <x v="136"/>
    <x v="136"/>
    <n v="10"/>
    <m/>
    <x v="0"/>
    <s v="Premiums"/>
    <x v="4"/>
    <s v="Promocean The Netherlands BV"/>
    <x v="0"/>
    <n v="48.32"/>
    <n v="483.2"/>
    <n v="48"/>
    <n v="480"/>
    <n v="0"/>
    <n v="0"/>
    <n v="480"/>
    <n v="41.518800000000006"/>
    <n v="0"/>
    <n v="41.518800000000006"/>
    <n v="102"/>
    <n v="20"/>
    <n v="7"/>
    <n v="0.14280000000000001"/>
    <x v="0"/>
    <m/>
    <n v="0"/>
    <s v="pallet"/>
    <n v="3.1999999999999886"/>
    <n v="0"/>
    <m/>
    <m/>
    <s v="no"/>
    <n v="415.18800000000005"/>
    <m/>
    <n v="0.12"/>
    <n v="47.180454545454552"/>
    <m/>
    <n v="471.80454545454552"/>
    <m/>
    <n v="0"/>
    <s v="Ellina Smirnova"/>
    <m/>
    <n v="4"/>
    <n v="40"/>
    <m/>
    <m/>
    <n v="0"/>
    <n v="0"/>
    <n v="0"/>
    <s v="12.06.2025"/>
    <s v="Order Window"/>
  </r>
  <r>
    <s v="Heineken UCL"/>
    <m/>
    <n v="26021006"/>
    <n v="3090616"/>
    <s v="Bryden Stokes Ltd"/>
    <s v="BB"/>
    <s v="Barbados"/>
    <x v="3"/>
    <m/>
    <m/>
    <n v="20"/>
    <x v="65"/>
    <x v="65"/>
    <n v="10"/>
    <m/>
    <x v="0"/>
    <s v="Premiums"/>
    <x v="4"/>
    <s v="Promocean The Netherlands BV"/>
    <x v="0"/>
    <n v="74.7"/>
    <n v="747"/>
    <n v="72.699999999999989"/>
    <n v="726.99999999999989"/>
    <n v="0"/>
    <n v="0"/>
    <n v="726.99999999999989"/>
    <n v="62.893800000000006"/>
    <n v="0"/>
    <n v="62.893800000000006"/>
    <n v="37"/>
    <n v="16"/>
    <n v="17"/>
    <n v="0.10063999999999999"/>
    <x v="0"/>
    <m/>
    <n v="0"/>
    <s v="pallet"/>
    <n v="20.000000000000114"/>
    <n v="0"/>
    <m/>
    <m/>
    <s v="no"/>
    <n v="628.9380000000001"/>
    <m/>
    <n v="0.12"/>
    <n v="71.470227272727286"/>
    <m/>
    <n v="714.70227272727288"/>
    <m/>
    <n v="0"/>
    <s v="Ellina Smirnova"/>
    <m/>
    <n v="10"/>
    <n v="100"/>
    <m/>
    <m/>
    <n v="0"/>
    <n v="0"/>
    <n v="0"/>
    <s v="12.06.2025"/>
    <s v="Order Window"/>
  </r>
  <r>
    <s v="Heineken UCL"/>
    <m/>
    <n v="26021006"/>
    <n v="3090616"/>
    <s v="Bryden Stokes Ltd"/>
    <s v="BB"/>
    <s v="Barbados"/>
    <x v="3"/>
    <m/>
    <m/>
    <n v="30"/>
    <x v="38"/>
    <x v="38"/>
    <n v="20"/>
    <m/>
    <x v="0"/>
    <s v="Premiums"/>
    <x v="1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x v="0"/>
    <m/>
    <n v="0"/>
    <s v="pallet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2.06.2025"/>
    <s v="Order Window"/>
  </r>
  <r>
    <s v="Heineken UCL"/>
    <m/>
    <n v="26021006"/>
    <n v="3090616"/>
    <s v="Bryden Stokes Ltd"/>
    <s v="BB"/>
    <s v="Barbados"/>
    <x v="3"/>
    <m/>
    <m/>
    <n v="40"/>
    <x v="42"/>
    <x v="42"/>
    <n v="30"/>
    <m/>
    <x v="0"/>
    <s v="Premiums"/>
    <x v="0"/>
    <s v="Promocean The Netherlands BV"/>
    <x v="0"/>
    <n v="30.6"/>
    <n v="918"/>
    <n v="28.799999999999997"/>
    <n v="863.99999999999989"/>
    <n v="0"/>
    <n v="0"/>
    <n v="863.99999999999989"/>
    <n v="25.1082"/>
    <n v="0"/>
    <n v="25.1082"/>
    <n v="47"/>
    <n v="46"/>
    <n v="2"/>
    <n v="0.12972"/>
    <x v="0"/>
    <m/>
    <n v="0"/>
    <s v="pallet"/>
    <n v="54.000000000000114"/>
    <n v="0"/>
    <m/>
    <m/>
    <s v="no"/>
    <n v="753.24599999999998"/>
    <m/>
    <n v="0.12"/>
    <n v="28.532045454545454"/>
    <m/>
    <n v="855.96136363636356"/>
    <m/>
    <n v="0"/>
    <s v="Ellina Smirnova"/>
    <m/>
    <n v="10"/>
    <n v="300"/>
    <m/>
    <m/>
    <n v="0"/>
    <n v="0"/>
    <n v="0"/>
    <s v="12.06.2025"/>
    <s v="Order Window"/>
  </r>
  <r>
    <s v="Heineken UCL"/>
    <m/>
    <n v="26021007"/>
    <n v="3014939"/>
    <s v="HEINEKEN KOREA INC"/>
    <s v="KR"/>
    <s v="South Korea"/>
    <x v="0"/>
    <m/>
    <m/>
    <n v="10"/>
    <x v="35"/>
    <x v="35"/>
    <n v="734"/>
    <m/>
    <x v="2"/>
    <s v="Glassware"/>
    <x v="11"/>
    <s v="Sisecam (Pasabahçe)"/>
    <x v="0"/>
    <n v="22.799999999999997"/>
    <n v="16735.199999999997"/>
    <n v="22.799999999999997"/>
    <n v="16735.199999999997"/>
    <n v="0"/>
    <n v="0"/>
    <n v="16735.199999999997"/>
    <n v="20.16"/>
    <n v="0"/>
    <n v="20.16"/>
    <n v="55.9"/>
    <n v="21.9"/>
    <n v="21.2"/>
    <n v="19.049686968"/>
    <x v="0"/>
    <m/>
    <n v="0"/>
    <s v="pallet+hz+certificates"/>
    <n v="0"/>
    <n v="0"/>
    <m/>
    <m/>
    <s v="no"/>
    <n v="14797.44"/>
    <m/>
    <n v="0.12"/>
    <n v="22.90909090909091"/>
    <m/>
    <n v="16815.272727272728"/>
    <m/>
    <n v="0"/>
    <s v="Ludmilla Zarybnicka"/>
    <m/>
    <n v="24"/>
    <n v="17616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20"/>
    <x v="36"/>
    <x v="36"/>
    <n v="296"/>
    <m/>
    <x v="0"/>
    <s v="Premiums"/>
    <x v="0"/>
    <s v="Promocean The Netherlands BV"/>
    <x v="0"/>
    <n v="49.25"/>
    <n v="14578"/>
    <n v="39.75"/>
    <n v="11766"/>
    <n v="0"/>
    <n v="0"/>
    <n v="11766"/>
    <n v="35"/>
    <n v="0"/>
    <n v="35"/>
    <n v="11"/>
    <n v="9"/>
    <n v="6"/>
    <n v="0.17582400000000001"/>
    <x v="3"/>
    <m/>
    <n v="0"/>
    <s v="pallet+hz+certificates"/>
    <n v="2812"/>
    <n v="0"/>
    <m/>
    <m/>
    <s v="yes"/>
    <n v="10360"/>
    <m/>
    <n v="0.12"/>
    <n v="39.772727272727273"/>
    <m/>
    <n v="11772.727272727272"/>
    <m/>
    <n v="0"/>
    <s v="Ellina Smirnova"/>
    <m/>
    <n v="25"/>
    <n v="740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30"/>
    <x v="49"/>
    <x v="49"/>
    <n v="220"/>
    <m/>
    <x v="0"/>
    <s v="Bar support"/>
    <x v="14"/>
    <s v="Promocean The Netherlands BV"/>
    <x v="0"/>
    <n v="32.599999999999994"/>
    <n v="7171.9999999999991"/>
    <n v="24.6"/>
    <n v="5412"/>
    <n v="0"/>
    <n v="0"/>
    <n v="5412"/>
    <n v="21.66"/>
    <n v="0"/>
    <n v="21.66"/>
    <n v="14"/>
    <n v="5"/>
    <n v="5"/>
    <n v="7.6999999999999999E-2"/>
    <x v="3"/>
    <m/>
    <n v="0"/>
    <s v="pallet+hz+certificates"/>
    <n v="1759.9999999999991"/>
    <n v="0"/>
    <m/>
    <m/>
    <s v="yes"/>
    <n v="4765.2"/>
    <m/>
    <n v="0.12"/>
    <n v="24.613636363636363"/>
    <m/>
    <n v="5415"/>
    <m/>
    <n v="0"/>
    <s v="Ellina Smirnova"/>
    <m/>
    <n v="20"/>
    <n v="440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40"/>
    <x v="45"/>
    <x v="45"/>
    <n v="10"/>
    <m/>
    <x v="4"/>
    <s v="Coasters (&amp; dripmat)"/>
    <x v="12"/>
    <s v="CC Coaster GmbH &amp; Co. KG"/>
    <x v="0"/>
    <n v="39.159090909090907"/>
    <n v="391.59090909090907"/>
    <n v="18.704545454545457"/>
    <n v="187.04545454545456"/>
    <n v="0"/>
    <n v="0"/>
    <n v="187.04545454545456"/>
    <n v="16.46"/>
    <n v="0"/>
    <n v="16.46"/>
    <n v="21.4"/>
    <n v="43"/>
    <n v="14"/>
    <n v="0.128828"/>
    <x v="0"/>
    <m/>
    <n v="0"/>
    <s v="pallet+hz+certificates"/>
    <n v="204.5454545454545"/>
    <n v="0"/>
    <m/>
    <m/>
    <s v="no"/>
    <n v="164.60000000000002"/>
    <m/>
    <n v="0.12"/>
    <n v="18.704545454545457"/>
    <m/>
    <n v="187.04545454545456"/>
    <m/>
    <n v="0"/>
    <s v="Ellina Smirnova"/>
    <m/>
    <n v="1000"/>
    <n v="1000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50"/>
    <x v="37"/>
    <x v="37"/>
    <n v="208"/>
    <m/>
    <x v="0"/>
    <s v="Premiums"/>
    <x v="5"/>
    <s v="Promocean The Netherlands BV"/>
    <x v="0"/>
    <n v="17.7"/>
    <n v="3681.6"/>
    <n v="16.100000000000001"/>
    <n v="3348.8"/>
    <n v="0"/>
    <n v="0"/>
    <n v="3348.8"/>
    <n v="14.15"/>
    <n v="0"/>
    <n v="14.15"/>
    <n v="35"/>
    <n v="22"/>
    <n v="6"/>
    <n v="0.96096000000000004"/>
    <x v="3"/>
    <m/>
    <n v="0"/>
    <s v="pallet+hz+certificates"/>
    <n v="332.79999999999973"/>
    <n v="0"/>
    <m/>
    <m/>
    <s v="yes"/>
    <n v="2943.2000000000003"/>
    <m/>
    <n v="0.12"/>
    <n v="16.079545454545453"/>
    <m/>
    <n v="3344.545454545454"/>
    <m/>
    <n v="0"/>
    <s v="Ellina Smirnova"/>
    <m/>
    <n v="5"/>
    <n v="104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60"/>
    <x v="51"/>
    <x v="51"/>
    <n v="104"/>
    <m/>
    <x v="0"/>
    <s v="Premiums"/>
    <x v="5"/>
    <s v="Promocean The Netherlands BV"/>
    <x v="0"/>
    <n v="68"/>
    <n v="7072"/>
    <n v="65.5"/>
    <n v="6812"/>
    <n v="0"/>
    <n v="0"/>
    <n v="6812"/>
    <n v="57.64"/>
    <n v="0"/>
    <n v="57.64"/>
    <n v="52"/>
    <n v="33"/>
    <n v="12"/>
    <n v="2.1415679999999999"/>
    <x v="3"/>
    <m/>
    <n v="0"/>
    <s v="pallet+hz+certificates"/>
    <n v="260"/>
    <n v="0"/>
    <m/>
    <m/>
    <s v="no"/>
    <n v="5994.56"/>
    <m/>
    <n v="0.12"/>
    <n v="65.5"/>
    <m/>
    <n v="6812"/>
    <m/>
    <n v="0"/>
    <s v="Ellina Smirnova"/>
    <m/>
    <n v="5"/>
    <n v="52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70"/>
    <x v="136"/>
    <x v="136"/>
    <n v="200"/>
    <m/>
    <x v="0"/>
    <s v="Premiums"/>
    <x v="4"/>
    <s v="Promocean The Netherlands BV"/>
    <x v="0"/>
    <n v="44.44"/>
    <n v="8888"/>
    <n v="42.32"/>
    <n v="8464"/>
    <n v="0"/>
    <n v="0"/>
    <n v="8464"/>
    <n v="37.24"/>
    <n v="0"/>
    <n v="37.24"/>
    <n v="102"/>
    <n v="20"/>
    <n v="7"/>
    <n v="2.8559999999999999"/>
    <x v="3"/>
    <m/>
    <n v="0"/>
    <s v="pallet+hz+certificates"/>
    <n v="424"/>
    <n v="0"/>
    <m/>
    <m/>
    <s v="no"/>
    <n v="7448"/>
    <m/>
    <n v="0.12"/>
    <n v="42.31818181818182"/>
    <m/>
    <n v="8463.636363636364"/>
    <m/>
    <n v="0"/>
    <s v="Ellina Smirnova"/>
    <m/>
    <n v="4"/>
    <n v="80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80"/>
    <x v="65"/>
    <x v="65"/>
    <n v="100"/>
    <m/>
    <x v="0"/>
    <s v="Premiums"/>
    <x v="4"/>
    <s v="Promocean The Netherlands BV"/>
    <x v="0"/>
    <n v="66.7"/>
    <n v="6670"/>
    <n v="63.8"/>
    <n v="6380"/>
    <n v="0"/>
    <n v="0"/>
    <n v="6380"/>
    <n v="56.18"/>
    <n v="0"/>
    <n v="56.18"/>
    <n v="37"/>
    <n v="16"/>
    <n v="17"/>
    <n v="1.0064"/>
    <x v="3"/>
    <m/>
    <n v="0"/>
    <s v="pallet+hz+certificates"/>
    <n v="290"/>
    <n v="0"/>
    <m/>
    <m/>
    <s v="no"/>
    <n v="5618"/>
    <m/>
    <n v="0.12"/>
    <n v="63.840909090909093"/>
    <m/>
    <n v="6384.090909090909"/>
    <m/>
    <n v="0"/>
    <s v="Ellina Smirnova"/>
    <m/>
    <n v="10"/>
    <n v="1000"/>
    <m/>
    <m/>
    <n v="0"/>
    <n v="0"/>
    <n v="0"/>
    <s v="13.06.2025"/>
    <s v="Order Window"/>
  </r>
  <r>
    <s v="Heineken UCL"/>
    <m/>
    <n v="26021007"/>
    <n v="3014939"/>
    <s v="HEINEKEN KOREA INC"/>
    <s v="KR"/>
    <s v="South Korea"/>
    <x v="0"/>
    <m/>
    <m/>
    <n v="90"/>
    <x v="64"/>
    <x v="64"/>
    <n v="284"/>
    <m/>
    <x v="0"/>
    <s v="Textiles-Clothing"/>
    <x v="10"/>
    <s v="Promocean The Netherlands BV"/>
    <x v="0"/>
    <n v="34.200000000000003"/>
    <n v="9712.8000000000011"/>
    <n v="27.119999999999997"/>
    <n v="7702.079999999999"/>
    <n v="0"/>
    <n v="0"/>
    <n v="7702.079999999999"/>
    <n v="23.85"/>
    <n v="0"/>
    <n v="23.85"/>
    <n v="25.5"/>
    <n v="25"/>
    <n v="18.5"/>
    <n v="3.3494250000000001"/>
    <x v="3"/>
    <m/>
    <n v="0"/>
    <s v="pallet+hz+certificates"/>
    <n v="2010.7200000000021"/>
    <n v="0"/>
    <m/>
    <m/>
    <s v="yes"/>
    <n v="6773.4000000000005"/>
    <m/>
    <n v="0.12"/>
    <n v="27.10227272727273"/>
    <m/>
    <n v="7697.045454545455"/>
    <m/>
    <n v="0"/>
    <s v="Ellina Smirnova"/>
    <m/>
    <n v="6"/>
    <n v="1704"/>
    <m/>
    <m/>
    <n v="0"/>
    <n v="0"/>
    <n v="0"/>
    <s v="13.06.2025"/>
    <s v="Order Window"/>
  </r>
  <r>
    <s v="Desperados"/>
    <m/>
    <n v="26021008"/>
    <n v="3016031"/>
    <s v="Green Label Brands"/>
    <s v="SE"/>
    <s v="Sweden"/>
    <x v="1"/>
    <m/>
    <m/>
    <n v="10"/>
    <x v="137"/>
    <x v="137"/>
    <n v="3"/>
    <m/>
    <x v="0"/>
    <s v="Bar support"/>
    <x v="12"/>
    <s v="Asian Sourcing Link"/>
    <x v="0"/>
    <n v="85.7"/>
    <n v="257.10000000000002"/>
    <n v="68.7"/>
    <n v="206.10000000000002"/>
    <n v="0"/>
    <n v="0"/>
    <n v="206.10000000000002"/>
    <n v="59.280000000000008"/>
    <n v="0"/>
    <n v="59.280000000000008"/>
    <n v="62"/>
    <n v="20.5"/>
    <n v="10"/>
    <n v="3.8129999999999997E-2"/>
    <x v="0"/>
    <m/>
    <n v="0"/>
    <n v="0"/>
    <n v="51"/>
    <n v="0"/>
    <m/>
    <m/>
    <s v="no"/>
    <n v="177.84000000000003"/>
    <m/>
    <n v="0.12"/>
    <n v="67.363636363636374"/>
    <m/>
    <n v="202.09090909090912"/>
    <m/>
    <n v="0"/>
    <s v="Ellina Smirnova"/>
    <m/>
    <n v="10"/>
    <n v="30"/>
    <m/>
    <m/>
    <n v="0"/>
    <n v="0"/>
    <n v="0"/>
    <s v="13.06.2025"/>
    <s v="Order Window"/>
  </r>
  <r>
    <s v="Desperados"/>
    <m/>
    <n v="26021008"/>
    <n v="3016031"/>
    <s v="Green Label Brands"/>
    <s v="SE"/>
    <s v="Sweden"/>
    <x v="1"/>
    <m/>
    <m/>
    <n v="20"/>
    <x v="119"/>
    <x v="119"/>
    <n v="1"/>
    <m/>
    <x v="0"/>
    <s v="Bar support"/>
    <x v="10"/>
    <s v="Promocean The Netherlands BV"/>
    <x v="0"/>
    <n v="76.679999999999993"/>
    <n v="76.679999999999993"/>
    <n v="64.56"/>
    <n v="64.56"/>
    <n v="0"/>
    <n v="0"/>
    <n v="64.56"/>
    <n v="55.141800000000003"/>
    <n v="0"/>
    <n v="55.141800000000003"/>
    <n v="49"/>
    <n v="26"/>
    <n v="50"/>
    <n v="6.3700000000000007E-2"/>
    <x v="0"/>
    <m/>
    <n v="0"/>
    <n v="0"/>
    <n v="12.11999999999999"/>
    <n v="0"/>
    <m/>
    <m/>
    <s v="no"/>
    <n v="55.141800000000003"/>
    <m/>
    <n v="0.12"/>
    <n v="62.661136363636366"/>
    <m/>
    <n v="62.661136363636366"/>
    <m/>
    <n v="0"/>
    <s v="Ellina Smirnova"/>
    <m/>
    <n v="12"/>
    <n v="12"/>
    <m/>
    <m/>
    <n v="0"/>
    <n v="0"/>
    <n v="0"/>
    <s v="13.06.2025"/>
    <s v="Order Window"/>
  </r>
  <r>
    <s v="Desperados"/>
    <m/>
    <n v="26021008"/>
    <n v="3016031"/>
    <s v="Green Label Brands"/>
    <s v="SE"/>
    <s v="Sweden"/>
    <x v="1"/>
    <m/>
    <m/>
    <n v="30"/>
    <x v="138"/>
    <x v="138"/>
    <n v="2"/>
    <m/>
    <x v="3"/>
    <s v="Textiles-Clothing"/>
    <x v="10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x v="0"/>
    <m/>
    <n v="0"/>
    <n v="0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13.06.2025"/>
    <s v="Order Window"/>
  </r>
  <r>
    <s v="Desperados"/>
    <m/>
    <n v="26021008"/>
    <n v="3016031"/>
    <s v="Green Label Brands"/>
    <s v="SE"/>
    <s v="Sweden"/>
    <x v="1"/>
    <m/>
    <m/>
    <n v="40"/>
    <x v="139"/>
    <x v="139"/>
    <n v="2"/>
    <m/>
    <x v="3"/>
    <s v="Textiles-Clothing"/>
    <x v="10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x v="0"/>
    <m/>
    <n v="0"/>
    <n v="0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13.06.2025"/>
    <s v="Order Window"/>
  </r>
  <r>
    <s v="Desperados"/>
    <m/>
    <n v="26021008"/>
    <n v="3016031"/>
    <s v="Green Label Brands"/>
    <s v="SE"/>
    <s v="Sweden"/>
    <x v="1"/>
    <m/>
    <m/>
    <n v="50"/>
    <x v="140"/>
    <x v="140"/>
    <n v="2"/>
    <m/>
    <x v="3"/>
    <s v="Textiles-Clothing"/>
    <x v="10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x v="0"/>
    <m/>
    <n v="0"/>
    <n v="0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10"/>
    <x v="141"/>
    <x v="141"/>
    <n v="25"/>
    <m/>
    <x v="0"/>
    <s v="Premiums"/>
    <x v="1"/>
    <s v="Promocean The Netherlands BV"/>
    <x v="0"/>
    <n v="64.900000000000006"/>
    <n v="1622.5000000000002"/>
    <n v="64.900000000000006"/>
    <n v="1622.5000000000002"/>
    <n v="0"/>
    <n v="0"/>
    <n v="1622.5000000000002"/>
    <n v="56.156400000000005"/>
    <n v="0"/>
    <n v="56.156400000000005"/>
    <n v="68"/>
    <n v="19"/>
    <n v="19"/>
    <n v="0.61370000000000002"/>
    <x v="0"/>
    <m/>
    <n v="0"/>
    <n v="0"/>
    <n v="0"/>
    <n v="0"/>
    <m/>
    <m/>
    <s v="no"/>
    <n v="1403.91"/>
    <m/>
    <n v="0.12"/>
    <n v="63.814090909090915"/>
    <m/>
    <n v="1595.352272727273"/>
    <m/>
    <n v="0"/>
    <s v="Ellina Smirnova"/>
    <m/>
    <n v="10"/>
    <n v="25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20"/>
    <x v="142"/>
    <x v="142"/>
    <n v="5"/>
    <m/>
    <x v="0"/>
    <s v="Textiles-Clothing"/>
    <x v="1"/>
    <s v="Promocean The Netherlands BV"/>
    <x v="0"/>
    <n v="38.44"/>
    <n v="192.2"/>
    <n v="38.44"/>
    <n v="192.2"/>
    <n v="0"/>
    <n v="0"/>
    <n v="192.2"/>
    <n v="32.572800000000001"/>
    <n v="0"/>
    <n v="32.572800000000001"/>
    <n v="58"/>
    <n v="36"/>
    <n v="4"/>
    <n v="4.1759999999999999E-2"/>
    <x v="0"/>
    <m/>
    <n v="0"/>
    <n v="0"/>
    <n v="0"/>
    <n v="0"/>
    <m/>
    <m/>
    <s v="no"/>
    <n v="162.864"/>
    <m/>
    <n v="0.12"/>
    <n v="37.014545454545456"/>
    <m/>
    <n v="185.07272727272726"/>
    <m/>
    <n v="0"/>
    <s v="Ellina Smirnova"/>
    <m/>
    <n v="2"/>
    <n v="1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30"/>
    <x v="143"/>
    <x v="143"/>
    <n v="5"/>
    <m/>
    <x v="0"/>
    <s v="Textiles-Clothing"/>
    <x v="1"/>
    <s v="Promocean The Netherlands BV"/>
    <x v="0"/>
    <n v="38.44"/>
    <n v="192.2"/>
    <n v="38.44"/>
    <n v="192.2"/>
    <n v="0"/>
    <n v="0"/>
    <n v="192.2"/>
    <n v="32.572800000000001"/>
    <n v="0"/>
    <n v="32.572800000000001"/>
    <n v="58"/>
    <n v="36"/>
    <n v="4"/>
    <n v="4.1759999999999999E-2"/>
    <x v="0"/>
    <m/>
    <n v="0"/>
    <n v="0"/>
    <n v="0"/>
    <n v="0"/>
    <m/>
    <m/>
    <s v="no"/>
    <n v="162.864"/>
    <m/>
    <n v="0.12"/>
    <n v="37.014545454545456"/>
    <m/>
    <n v="185.07272727272726"/>
    <m/>
    <n v="0"/>
    <s v="Ellina Smirnova"/>
    <m/>
    <n v="2"/>
    <n v="1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40"/>
    <x v="144"/>
    <x v="144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50"/>
    <x v="145"/>
    <x v="145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60"/>
    <x v="146"/>
    <x v="146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70"/>
    <x v="48"/>
    <x v="48"/>
    <n v="20"/>
    <m/>
    <x v="3"/>
    <s v="Textiles-Clothing"/>
    <x v="10"/>
    <s v="Promocean The Netherlands BV"/>
    <x v="0"/>
    <n v="28.619999999999997"/>
    <n v="572.4"/>
    <n v="28.259999999999998"/>
    <n v="565.19999999999993"/>
    <n v="0"/>
    <n v="0"/>
    <n v="565.19999999999993"/>
    <n v="24.192"/>
    <n v="0"/>
    <n v="24.192"/>
    <n v="28"/>
    <n v="15"/>
    <n v="12"/>
    <n v="0.1008"/>
    <x v="0"/>
    <m/>
    <n v="0"/>
    <n v="0"/>
    <n v="7.2000000000000455"/>
    <n v="0"/>
    <m/>
    <m/>
    <s v="no"/>
    <n v="483.84000000000003"/>
    <m/>
    <n v="0.12"/>
    <n v="27.490909090909092"/>
    <m/>
    <n v="549.81818181818187"/>
    <m/>
    <n v="0"/>
    <s v="Ellina Smirnova"/>
    <m/>
    <n v="6"/>
    <n v="12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80"/>
    <x v="39"/>
    <x v="39"/>
    <n v="10"/>
    <m/>
    <x v="3"/>
    <s v="Textiles-Clothing"/>
    <x v="10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x v="0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90"/>
    <x v="40"/>
    <x v="40"/>
    <n v="10"/>
    <m/>
    <x v="3"/>
    <s v="Textiles-Clothing"/>
    <x v="10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x v="0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100"/>
    <x v="147"/>
    <x v="147"/>
    <n v="10"/>
    <m/>
    <x v="3"/>
    <s v="Textiles-Clothing"/>
    <x v="10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x v="0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110"/>
    <x v="148"/>
    <x v="148"/>
    <n v="55"/>
    <m/>
    <x v="0"/>
    <s v="Textiles-Clothing"/>
    <x v="10"/>
    <s v="Promocean The Netherlands BV"/>
    <x v="0"/>
    <n v="38.400000000000006"/>
    <n v="2112.0000000000005"/>
    <n v="38.400000000000006"/>
    <n v="2112.0000000000005"/>
    <n v="0"/>
    <n v="0"/>
    <n v="2112.0000000000005"/>
    <n v="33.497099999999996"/>
    <n v="0"/>
    <n v="33.497099999999996"/>
    <n v="25.5"/>
    <n v="25"/>
    <n v="18.5"/>
    <n v="0.64865625000000005"/>
    <x v="0"/>
    <m/>
    <n v="0"/>
    <n v="0"/>
    <n v="0"/>
    <n v="0"/>
    <m/>
    <m/>
    <s v="no"/>
    <n v="1842.3404999999998"/>
    <m/>
    <n v="0.12"/>
    <n v="38.064886363636361"/>
    <m/>
    <n v="2093.5687499999999"/>
    <m/>
    <n v="0"/>
    <s v="Ellina Smirnova"/>
    <m/>
    <n v="6"/>
    <n v="33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120"/>
    <x v="136"/>
    <x v="136"/>
    <n v="150"/>
    <m/>
    <x v="0"/>
    <s v="Premiums"/>
    <x v="4"/>
    <s v="Promocean The Netherlands BV"/>
    <x v="0"/>
    <n v="48.32"/>
    <n v="7248"/>
    <n v="48"/>
    <n v="7200"/>
    <n v="0"/>
    <n v="0"/>
    <n v="7200"/>
    <n v="41.518800000000006"/>
    <n v="0"/>
    <n v="41.518800000000006"/>
    <n v="102"/>
    <n v="20"/>
    <n v="7"/>
    <n v="2.1419999999999999"/>
    <x v="0"/>
    <m/>
    <n v="0"/>
    <n v="0"/>
    <n v="48"/>
    <n v="0"/>
    <m/>
    <m/>
    <s v="no"/>
    <n v="6227.8200000000006"/>
    <m/>
    <n v="0.12"/>
    <n v="47.180454545454552"/>
    <m/>
    <n v="7077.0681818181829"/>
    <m/>
    <n v="0"/>
    <s v="Ellina Smirnova"/>
    <m/>
    <n v="4"/>
    <n v="60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130"/>
    <x v="43"/>
    <x v="43"/>
    <n v="5"/>
    <m/>
    <x v="0"/>
    <s v="Textiles-Clothing"/>
    <x v="7"/>
    <s v="Promocean The Netherlands BV"/>
    <x v="0"/>
    <n v="115.68"/>
    <n v="578.40000000000009"/>
    <n v="71.28"/>
    <n v="356.4"/>
    <n v="0"/>
    <n v="0"/>
    <n v="356.4"/>
    <n v="62.267399999999995"/>
    <n v="0"/>
    <n v="62.267399999999995"/>
    <n v="45"/>
    <n v="23"/>
    <n v="23"/>
    <n v="0.11902500000000001"/>
    <x v="0"/>
    <m/>
    <n v="0"/>
    <n v="0"/>
    <n v="222.00000000000011"/>
    <n v="0"/>
    <m/>
    <m/>
    <s v="no"/>
    <n v="311.33699999999999"/>
    <m/>
    <n v="0.12"/>
    <n v="70.758409090909083"/>
    <m/>
    <n v="353.79204545454542"/>
    <m/>
    <n v="0"/>
    <s v="Ellina Smirnova"/>
    <m/>
    <n v="24"/>
    <n v="12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0"/>
    <x v="149"/>
    <x v="149"/>
    <n v="4"/>
    <m/>
    <x v="0"/>
    <s v="Indoor signs"/>
    <x v="0"/>
    <s v="Dekkers Visual Communication B.v."/>
    <x v="0"/>
    <n v="148.52000000000001"/>
    <n v="594.08000000000004"/>
    <n v="148.52000000000001"/>
    <n v="594.08000000000004"/>
    <n v="0"/>
    <n v="0"/>
    <n v="594.08000000000004"/>
    <n v="128.44380000000001"/>
    <n v="0"/>
    <n v="128.44380000000001"/>
    <n v="10"/>
    <n v="56"/>
    <n v="64"/>
    <n v="0.14335999999999999"/>
    <x v="0"/>
    <m/>
    <n v="0"/>
    <n v="0"/>
    <n v="0"/>
    <n v="0"/>
    <m/>
    <m/>
    <s v="no"/>
    <n v="513.77520000000004"/>
    <m/>
    <n v="0.12"/>
    <n v="145.95886363636365"/>
    <m/>
    <n v="583.83545454545458"/>
    <m/>
    <n v="0"/>
    <s v="Ludmilla Zarybnicka"/>
    <m/>
    <n v="1"/>
    <n v="4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0"/>
    <x v="38"/>
    <x v="38"/>
    <n v="3"/>
    <m/>
    <x v="0"/>
    <s v="Premiums"/>
    <x v="1"/>
    <s v="Promocean The Netherlands BV"/>
    <x v="0"/>
    <n v="64.900000000000006"/>
    <n v="194.70000000000002"/>
    <n v="60.300000000000004"/>
    <n v="180.9"/>
    <n v="0"/>
    <n v="0"/>
    <n v="180.9"/>
    <n v="52.189200000000007"/>
    <n v="0"/>
    <n v="52.189200000000007"/>
    <n v="68"/>
    <n v="19"/>
    <n v="19"/>
    <n v="7.3644000000000001E-2"/>
    <x v="0"/>
    <m/>
    <n v="0"/>
    <n v="0"/>
    <n v="13.800000000000011"/>
    <n v="0"/>
    <m/>
    <m/>
    <s v="no"/>
    <n v="156.56760000000003"/>
    <m/>
    <n v="0.12"/>
    <n v="59.305909090909097"/>
    <m/>
    <n v="177.91772727272729"/>
    <m/>
    <n v="0"/>
    <s v="Ellina Smirnova"/>
    <m/>
    <n v="10"/>
    <n v="3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0"/>
    <x v="150"/>
    <x v="150"/>
    <n v="5"/>
    <m/>
    <x v="0"/>
    <s v="Bar support"/>
    <x v="12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x v="0"/>
    <m/>
    <n v="0"/>
    <n v="0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0"/>
    <x v="33"/>
    <x v="33"/>
    <n v="2"/>
    <m/>
    <x v="0"/>
    <s v="Bar support"/>
    <x v="10"/>
    <s v="Promocean The Netherlands BV"/>
    <x v="0"/>
    <n v="73.199999999999989"/>
    <n v="146.39999999999998"/>
    <n v="73.199999999999989"/>
    <n v="146.39999999999998"/>
    <n v="0"/>
    <n v="0"/>
    <n v="146.39999999999998"/>
    <n v="63.327000000000005"/>
    <n v="0"/>
    <n v="63.327000000000005"/>
    <n v="49"/>
    <n v="26"/>
    <n v="50"/>
    <n v="0.12740000000000001"/>
    <x v="0"/>
    <m/>
    <n v="0"/>
    <n v="0"/>
    <n v="0"/>
    <n v="0"/>
    <m/>
    <m/>
    <s v="no"/>
    <n v="126.65400000000001"/>
    <m/>
    <n v="0.12"/>
    <n v="71.962500000000006"/>
    <m/>
    <n v="143.92500000000001"/>
    <m/>
    <n v="0"/>
    <s v="Ellina Smirnova"/>
    <m/>
    <n v="12"/>
    <n v="24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50"/>
    <x v="49"/>
    <x v="49"/>
    <n v="70"/>
    <m/>
    <x v="0"/>
    <s v="Bar support"/>
    <x v="14"/>
    <s v="Promocean The Netherlands BV"/>
    <x v="0"/>
    <n v="30.2"/>
    <n v="2114"/>
    <n v="26.400000000000002"/>
    <n v="1848.0000000000002"/>
    <n v="0"/>
    <n v="0"/>
    <n v="1848.0000000000002"/>
    <n v="23.176800000000004"/>
    <n v="0"/>
    <n v="23.176800000000004"/>
    <n v="14"/>
    <n v="5"/>
    <n v="5"/>
    <n v="2.4500000000000001E-2"/>
    <x v="0"/>
    <m/>
    <n v="0"/>
    <n v="0"/>
    <n v="265.99999999999977"/>
    <n v="0"/>
    <m/>
    <m/>
    <s v="no"/>
    <n v="1622.3760000000002"/>
    <m/>
    <n v="0.12"/>
    <n v="26.33727272727273"/>
    <m/>
    <n v="1843.609090909091"/>
    <m/>
    <n v="0"/>
    <s v="Ellina Smirnova"/>
    <m/>
    <n v="20"/>
    <n v="140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60"/>
    <x v="45"/>
    <x v="45"/>
    <n v="5"/>
    <m/>
    <x v="4"/>
    <s v="Coasters (&amp; dripmat)"/>
    <x v="12"/>
    <s v="CC Coaster GmbH &amp; Co. KG"/>
    <x v="0"/>
    <n v="39.159090909090907"/>
    <n v="195.79545454545453"/>
    <n v="18.704545454545457"/>
    <n v="93.52272727272728"/>
    <n v="0"/>
    <n v="0"/>
    <n v="93.52272727272728"/>
    <n v="16.46"/>
    <n v="0"/>
    <n v="16.46"/>
    <n v="21.4"/>
    <n v="43"/>
    <n v="14"/>
    <n v="6.4413999999999999E-2"/>
    <x v="0"/>
    <m/>
    <n v="0"/>
    <n v="0"/>
    <n v="102.27272727272725"/>
    <n v="0"/>
    <m/>
    <m/>
    <s v="no"/>
    <n v="82.300000000000011"/>
    <m/>
    <n v="0.12"/>
    <n v="18.704545454545457"/>
    <m/>
    <n v="93.52272727272728"/>
    <m/>
    <n v="0"/>
    <s v="Ellina Smirnova"/>
    <m/>
    <n v="1000"/>
    <n v="500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70"/>
    <x v="51"/>
    <x v="51"/>
    <n v="5"/>
    <m/>
    <x v="0"/>
    <s v="Premiums"/>
    <x v="5"/>
    <s v="Promocean The Netherlands BV"/>
    <x v="0"/>
    <n v="75.55"/>
    <n v="377.75"/>
    <n v="74.75"/>
    <n v="373.75"/>
    <n v="0"/>
    <n v="0"/>
    <n v="373.75"/>
    <n v="65.215800000000002"/>
    <n v="0"/>
    <n v="65.215800000000002"/>
    <n v="52"/>
    <n v="33"/>
    <n v="12"/>
    <n v="0.10296"/>
    <x v="0"/>
    <m/>
    <n v="0"/>
    <n v="0"/>
    <n v="4"/>
    <n v="0"/>
    <m/>
    <m/>
    <s v="no"/>
    <n v="326.07900000000001"/>
    <m/>
    <n v="0.12"/>
    <n v="74.108863636363637"/>
    <m/>
    <n v="370.5443181818182"/>
    <m/>
    <n v="0"/>
    <s v="Ellina Smirnova"/>
    <m/>
    <n v="5"/>
    <n v="25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80"/>
    <x v="50"/>
    <x v="50"/>
    <n v="5"/>
    <m/>
    <x v="0"/>
    <s v="Premiums"/>
    <x v="5"/>
    <s v="Promocean The Netherlands BV"/>
    <x v="0"/>
    <n v="70.149999999999991"/>
    <n v="350.74999999999994"/>
    <n v="69.349999999999994"/>
    <n v="346.75"/>
    <n v="0"/>
    <n v="0"/>
    <n v="346.75"/>
    <n v="60.500699999999995"/>
    <n v="0"/>
    <n v="60.500699999999995"/>
    <n v="55"/>
    <n v="36"/>
    <n v="20"/>
    <n v="0.19800000000000001"/>
    <x v="0"/>
    <m/>
    <n v="0"/>
    <n v="0"/>
    <n v="3.9999999999999432"/>
    <n v="0"/>
    <m/>
    <m/>
    <s v="no"/>
    <n v="302.50349999999997"/>
    <m/>
    <n v="0.12"/>
    <n v="68.750795454545454"/>
    <m/>
    <n v="343.7539772727273"/>
    <m/>
    <n v="0"/>
    <s v="Ellina Smirnova"/>
    <m/>
    <n v="5"/>
    <n v="25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90"/>
    <x v="65"/>
    <x v="65"/>
    <n v="5"/>
    <m/>
    <x v="0"/>
    <s v="Premiums"/>
    <x v="4"/>
    <s v="Promocean The Netherlands BV"/>
    <x v="0"/>
    <n v="74.7"/>
    <n v="373.5"/>
    <n v="72.699999999999989"/>
    <n v="363.49999999999994"/>
    <n v="0"/>
    <n v="0"/>
    <n v="363.49999999999994"/>
    <n v="62.893800000000006"/>
    <n v="0"/>
    <n v="62.893800000000006"/>
    <n v="37"/>
    <n v="16"/>
    <n v="17"/>
    <n v="5.0319999999999997E-2"/>
    <x v="0"/>
    <m/>
    <n v="0"/>
    <n v="0"/>
    <n v="10.000000000000057"/>
    <n v="0"/>
    <m/>
    <m/>
    <s v="no"/>
    <n v="314.46900000000005"/>
    <m/>
    <n v="0.12"/>
    <n v="71.470227272727286"/>
    <m/>
    <n v="357.35113636363644"/>
    <m/>
    <n v="0"/>
    <s v="Ellina Smirnova"/>
    <m/>
    <n v="10"/>
    <n v="5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00"/>
    <x v="42"/>
    <x v="42"/>
    <n v="5"/>
    <m/>
    <x v="0"/>
    <s v="Premiums"/>
    <x v="0"/>
    <s v="Promocean The Netherlands BV"/>
    <x v="0"/>
    <n v="30.6"/>
    <n v="153"/>
    <n v="28.799999999999997"/>
    <n v="144"/>
    <n v="0"/>
    <n v="0"/>
    <n v="144"/>
    <n v="25.1082"/>
    <n v="0"/>
    <n v="25.1082"/>
    <n v="47"/>
    <n v="46"/>
    <n v="2"/>
    <n v="2.162E-2"/>
    <x v="0"/>
    <m/>
    <n v="0"/>
    <n v="0"/>
    <n v="9"/>
    <n v="0"/>
    <m/>
    <m/>
    <s v="no"/>
    <n v="125.541"/>
    <m/>
    <n v="0.12"/>
    <n v="28.532045454545454"/>
    <m/>
    <n v="142.66022727272727"/>
    <m/>
    <n v="0"/>
    <s v="Ellina Smirnova"/>
    <m/>
    <n v="10"/>
    <n v="50"/>
    <m/>
    <m/>
    <n v="0"/>
    <n v="0"/>
    <n v="0"/>
    <s v="13.06.2025"/>
    <s v="Order Window"/>
  </r>
  <r>
    <s v="Heineken UCL"/>
    <m/>
    <n v="26021009"/>
    <n v="3090832"/>
    <s v="Pivovarna Lasko Union d.o.o."/>
    <s v="SI"/>
    <s v="Slovenia"/>
    <x v="1"/>
    <m/>
    <m/>
    <n v="140"/>
    <x v="65"/>
    <x v="65"/>
    <n v="30"/>
    <m/>
    <x v="0"/>
    <s v="Premiums"/>
    <x v="4"/>
    <s v="Promocean The Netherlands BV"/>
    <x v="0"/>
    <n v="74.7"/>
    <n v="2241"/>
    <n v="72.699999999999989"/>
    <n v="2180.9999999999995"/>
    <n v="0"/>
    <n v="0"/>
    <n v="2180.9999999999995"/>
    <n v="62.893800000000006"/>
    <n v="0"/>
    <n v="62.893800000000006"/>
    <n v="37"/>
    <n v="16"/>
    <n v="17"/>
    <n v="0.30192000000000002"/>
    <x v="0"/>
    <m/>
    <n v="0"/>
    <n v="0"/>
    <n v="60.000000000000455"/>
    <n v="0"/>
    <m/>
    <m/>
    <s v="no"/>
    <n v="1886.8140000000001"/>
    <m/>
    <n v="0.12"/>
    <n v="71.470227272727286"/>
    <m/>
    <n v="2144.1068181818187"/>
    <m/>
    <n v="0"/>
    <s v="Ellina Smirnova"/>
    <m/>
    <n v="10"/>
    <n v="30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10"/>
    <x v="41"/>
    <x v="41"/>
    <n v="4"/>
    <m/>
    <x v="0"/>
    <s v="Premiums"/>
    <x v="0"/>
    <s v="Promocean The Netherlands BV"/>
    <x v="0"/>
    <n v="53.5"/>
    <n v="214"/>
    <n v="49.75"/>
    <n v="199"/>
    <n v="0"/>
    <n v="0"/>
    <n v="199"/>
    <n v="43.103400000000008"/>
    <n v="0"/>
    <n v="43.103400000000008"/>
    <n v="24"/>
    <n v="15"/>
    <n v="5"/>
    <n v="7.1999999999999998E-3"/>
    <x v="0"/>
    <m/>
    <n v="0"/>
    <n v="0"/>
    <n v="15"/>
    <n v="0"/>
    <m/>
    <m/>
    <s v="no"/>
    <n v="172.41360000000003"/>
    <m/>
    <n v="0.12"/>
    <n v="48.981136363636374"/>
    <m/>
    <n v="195.92454545454549"/>
    <m/>
    <n v="0"/>
    <s v="Ellina Smirnova"/>
    <m/>
    <n v="25"/>
    <n v="10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20"/>
    <x v="136"/>
    <x v="136"/>
    <n v="50"/>
    <m/>
    <x v="0"/>
    <s v="Premiums"/>
    <x v="4"/>
    <s v="Promocean The Netherlands BV"/>
    <x v="0"/>
    <n v="48.32"/>
    <n v="2416"/>
    <n v="48"/>
    <n v="2400"/>
    <n v="0"/>
    <n v="0"/>
    <n v="2400"/>
    <n v="41.518800000000006"/>
    <n v="0"/>
    <n v="41.518800000000006"/>
    <n v="102"/>
    <n v="20"/>
    <n v="7"/>
    <n v="0.71399999999999997"/>
    <x v="0"/>
    <m/>
    <n v="0"/>
    <n v="0"/>
    <n v="16"/>
    <n v="0"/>
    <m/>
    <m/>
    <s v="no"/>
    <n v="2075.9400000000005"/>
    <m/>
    <n v="0.12"/>
    <n v="47.180454545454552"/>
    <m/>
    <n v="2359.0227272727275"/>
    <m/>
    <n v="0"/>
    <s v="Ellina Smirnova"/>
    <m/>
    <n v="4"/>
    <n v="20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30"/>
    <x v="34"/>
    <x v="34"/>
    <n v="2"/>
    <m/>
    <x v="0"/>
    <s v="Outdoor signs"/>
    <x v="4"/>
    <s v="Promocean The Netherlands BV"/>
    <x v="1"/>
    <n v="43.06"/>
    <n v="86.12"/>
    <n v="43.06"/>
    <n v="86.12"/>
    <n v="0"/>
    <n v="0"/>
    <n v="86.12"/>
    <n v="37.8887"/>
    <n v="0"/>
    <n v="37.8887"/>
    <n v="40"/>
    <n v="20.5"/>
    <n v="10"/>
    <n v="1.6400000000000001E-2"/>
    <x v="1"/>
    <m/>
    <n v="0"/>
    <n v="0"/>
    <n v="0"/>
    <n v="0"/>
    <m/>
    <m/>
    <s v="no"/>
    <n v="75.7774"/>
    <m/>
    <n v="0.12"/>
    <n v="43.055340909090908"/>
    <m/>
    <n v="86.110681818181817"/>
    <m/>
    <n v="0"/>
    <s v="Ludmilla Zarybnicka"/>
    <m/>
    <n v="1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40"/>
    <x v="151"/>
    <x v="151"/>
    <n v="1"/>
    <m/>
    <x v="0"/>
    <s v="Textiles-Clothing"/>
    <x v="5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x v="0"/>
    <m/>
    <n v="0"/>
    <n v="0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50"/>
    <x v="86"/>
    <x v="86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60"/>
    <x v="87"/>
    <x v="87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70"/>
    <x v="88"/>
    <x v="88"/>
    <n v="2"/>
    <m/>
    <x v="0"/>
    <s v="Textiles-Clothing"/>
    <x v="5"/>
    <s v="Asian Sourcing Link"/>
    <x v="0"/>
    <n v="34.549999999999997"/>
    <n v="69.099999999999994"/>
    <n v="29.5"/>
    <n v="59"/>
    <n v="0"/>
    <n v="0"/>
    <n v="59"/>
    <n v="25.154999999999998"/>
    <n v="0"/>
    <n v="25.154999999999998"/>
    <n v="39"/>
    <n v="33"/>
    <n v="4.5"/>
    <n v="1.1583E-2"/>
    <x v="0"/>
    <m/>
    <n v="0"/>
    <n v="0"/>
    <n v="10.099999999999994"/>
    <n v="0"/>
    <m/>
    <m/>
    <s v="no"/>
    <n v="50.309999999999995"/>
    <m/>
    <n v="0.12"/>
    <n v="28.58522727272727"/>
    <m/>
    <n v="57.17045454545454"/>
    <m/>
    <n v="0"/>
    <s v="Ellina Smirnova"/>
    <m/>
    <n v="5"/>
    <n v="1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80"/>
    <x v="135"/>
    <x v="135"/>
    <n v="1"/>
    <m/>
    <x v="0"/>
    <s v="Textiles-Clothing"/>
    <x v="5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x v="0"/>
    <m/>
    <n v="0"/>
    <n v="0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190"/>
    <x v="144"/>
    <x v="144"/>
    <n v="4"/>
    <m/>
    <x v="0"/>
    <s v="Textiles-Clothing"/>
    <x v="1"/>
    <s v="Promocean The Netherlands BV"/>
    <x v="0"/>
    <n v="38.86"/>
    <n v="155.44"/>
    <n v="38.86"/>
    <n v="155.44"/>
    <n v="0"/>
    <n v="0"/>
    <n v="155.44"/>
    <n v="33.017399999999995"/>
    <n v="0"/>
    <n v="33.017399999999995"/>
    <n v="58"/>
    <n v="36"/>
    <n v="4"/>
    <n v="3.3408E-2"/>
    <x v="0"/>
    <m/>
    <n v="0"/>
    <n v="0"/>
    <n v="0"/>
    <n v="0"/>
    <m/>
    <m/>
    <s v="no"/>
    <n v="132.06959999999998"/>
    <m/>
    <n v="0.12"/>
    <n v="37.519772727272724"/>
    <m/>
    <n v="150.07909090909089"/>
    <m/>
    <n v="0"/>
    <s v="Ellina Smirnova"/>
    <m/>
    <n v="2"/>
    <n v="8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00"/>
    <x v="145"/>
    <x v="145"/>
    <n v="4"/>
    <m/>
    <x v="0"/>
    <s v="Textiles-Clothing"/>
    <x v="1"/>
    <s v="Promocean The Netherlands BV"/>
    <x v="0"/>
    <n v="38.86"/>
    <n v="155.44"/>
    <n v="38.86"/>
    <n v="155.44"/>
    <n v="0"/>
    <n v="0"/>
    <n v="155.44"/>
    <n v="33.017399999999995"/>
    <n v="0"/>
    <n v="33.017399999999995"/>
    <n v="58"/>
    <n v="36"/>
    <n v="4"/>
    <n v="3.3408E-2"/>
    <x v="0"/>
    <m/>
    <n v="0"/>
    <n v="0"/>
    <n v="0"/>
    <n v="0"/>
    <m/>
    <m/>
    <s v="no"/>
    <n v="132.06959999999998"/>
    <m/>
    <n v="0.12"/>
    <n v="37.519772727272724"/>
    <m/>
    <n v="150.07909090909089"/>
    <m/>
    <n v="0"/>
    <s v="Ellina Smirnova"/>
    <m/>
    <n v="2"/>
    <n v="8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10"/>
    <x v="146"/>
    <x v="146"/>
    <n v="2"/>
    <m/>
    <x v="0"/>
    <s v="Textiles-Clothing"/>
    <x v="1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x v="0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20"/>
    <x v="142"/>
    <x v="142"/>
    <n v="1"/>
    <m/>
    <x v="0"/>
    <s v="Textiles-Clothing"/>
    <x v="1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x v="0"/>
    <m/>
    <n v="0"/>
    <n v="0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30"/>
    <x v="143"/>
    <x v="143"/>
    <n v="1"/>
    <m/>
    <x v="0"/>
    <s v="Textiles-Clothing"/>
    <x v="1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x v="0"/>
    <m/>
    <n v="0"/>
    <n v="0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40"/>
    <x v="152"/>
    <x v="152"/>
    <n v="1"/>
    <m/>
    <x v="0"/>
    <s v="Textiles-Clothing"/>
    <x v="1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x v="0"/>
    <m/>
    <n v="0"/>
    <n v="0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50"/>
    <x v="39"/>
    <x v="39"/>
    <n v="3"/>
    <m/>
    <x v="3"/>
    <s v="Textiles-Clothing"/>
    <x v="10"/>
    <s v="Promocean The Netherlands BV"/>
    <x v="0"/>
    <n v="29.700000000000003"/>
    <n v="89.100000000000009"/>
    <n v="29.339999999999996"/>
    <n v="88.019999999999982"/>
    <n v="0"/>
    <n v="0"/>
    <n v="88.019999999999982"/>
    <n v="25.1265"/>
    <n v="0"/>
    <n v="25.1265"/>
    <n v="28"/>
    <n v="15"/>
    <n v="12"/>
    <n v="1.512E-2"/>
    <x v="0"/>
    <m/>
    <n v="0"/>
    <n v="0"/>
    <n v="1.0800000000000267"/>
    <n v="0"/>
    <m/>
    <m/>
    <s v="no"/>
    <n v="75.379500000000007"/>
    <m/>
    <n v="0.12"/>
    <n v="28.552840909090911"/>
    <m/>
    <n v="85.658522727272725"/>
    <m/>
    <n v="0"/>
    <s v="Ellina Smirnova"/>
    <m/>
    <n v="6"/>
    <n v="18"/>
    <m/>
    <m/>
    <n v="0"/>
    <n v="0"/>
    <n v="0"/>
    <s v="13.06.2025"/>
    <s v="Order Window"/>
  </r>
  <r>
    <s v="Desperados"/>
    <m/>
    <n v="26021011"/>
    <n v="3090018"/>
    <s v="Heineken Enterprise"/>
    <s v="FR"/>
    <s v="France"/>
    <x v="1"/>
    <m/>
    <m/>
    <n v="10"/>
    <x v="153"/>
    <x v="153"/>
    <n v="61"/>
    <m/>
    <x v="0"/>
    <s v="Indoor signs"/>
    <x v="0"/>
    <s v="Dekkers Visual Communication B.v."/>
    <x v="0"/>
    <n v="145"/>
    <n v="8845"/>
    <n v="138.41"/>
    <n v="8443.01"/>
    <n v="0"/>
    <n v="0"/>
    <n v="8443.01"/>
    <n v="119.70000000000002"/>
    <n v="0"/>
    <n v="119.70000000000002"/>
    <n v="44"/>
    <n v="10"/>
    <n v="74"/>
    <n v="1.9861599999999999"/>
    <x v="0"/>
    <m/>
    <n v="0"/>
    <s v="pallet+label"/>
    <n v="401.98999999999978"/>
    <n v="0"/>
    <m/>
    <m/>
    <s v="no"/>
    <n v="7301.7000000000007"/>
    <m/>
    <n v="0.12"/>
    <n v="136.02272727272728"/>
    <m/>
    <n v="8297.386363636364"/>
    <m/>
    <n v="0"/>
    <s v="Ludmilla Zarybnicka"/>
    <m/>
    <n v="1"/>
    <n v="61"/>
    <m/>
    <m/>
    <n v="0"/>
    <n v="0"/>
    <n v="0"/>
    <s v="13.06.2025"/>
    <s v="Order Window"/>
  </r>
  <r>
    <s v="Desperados"/>
    <m/>
    <n v="26021011"/>
    <n v="3090018"/>
    <s v="Heineken Enterprise"/>
    <s v="FR"/>
    <s v="France"/>
    <x v="1"/>
    <m/>
    <m/>
    <n v="20"/>
    <x v="154"/>
    <x v="154"/>
    <n v="32"/>
    <m/>
    <x v="0"/>
    <s v="Premiums"/>
    <x v="0"/>
    <s v="Dekkers Visual Communication B.v."/>
    <x v="0"/>
    <n v="196.41"/>
    <n v="6285.12"/>
    <n v="196.41"/>
    <n v="6285.12"/>
    <n v="0"/>
    <n v="0"/>
    <n v="6285.12"/>
    <n v="169.86"/>
    <n v="0"/>
    <n v="169.86"/>
    <n v="38"/>
    <n v="26"/>
    <n v="53"/>
    <n v="1.675648"/>
    <x v="0"/>
    <m/>
    <n v="0"/>
    <s v="pallet+label"/>
    <n v="0"/>
    <n v="0"/>
    <m/>
    <m/>
    <s v="no"/>
    <n v="5435.52"/>
    <m/>
    <n v="0.12"/>
    <n v="193.02272727272728"/>
    <m/>
    <n v="6176.727272727273"/>
    <m/>
    <n v="0"/>
    <s v="Ellina Smirnova"/>
    <m/>
    <n v="1"/>
    <n v="32"/>
    <m/>
    <m/>
    <n v="0"/>
    <n v="0"/>
    <n v="0"/>
    <s v="13.06.2025"/>
    <s v="Order Window"/>
  </r>
  <r>
    <s v="Desperados"/>
    <m/>
    <n v="26021011"/>
    <n v="3090018"/>
    <s v="Heineken Enterprise"/>
    <s v="FR"/>
    <s v="France"/>
    <x v="1"/>
    <m/>
    <m/>
    <n v="30"/>
    <x v="155"/>
    <x v="155"/>
    <n v="48"/>
    <m/>
    <x v="0"/>
    <s v="Premiums"/>
    <x v="0"/>
    <s v="Dekkers Visual Communication B.v."/>
    <x v="0"/>
    <n v="270.23"/>
    <n v="12971.04"/>
    <n v="270.23"/>
    <n v="12971.04"/>
    <n v="0"/>
    <n v="0"/>
    <n v="12971.04"/>
    <n v="233.70000000000002"/>
    <n v="0"/>
    <n v="233.70000000000002"/>
    <n v="34.5"/>
    <n v="20"/>
    <n v="23.5"/>
    <n v="0.77832000000000001"/>
    <x v="0"/>
    <m/>
    <n v="0"/>
    <s v="pallet+label"/>
    <n v="0"/>
    <n v="0"/>
    <m/>
    <m/>
    <s v="no"/>
    <n v="11217.6"/>
    <m/>
    <n v="0.12"/>
    <n v="265.56818181818181"/>
    <m/>
    <n v="12747.272727272728"/>
    <m/>
    <n v="0"/>
    <s v="Ellina Smirnova"/>
    <m/>
    <n v="1"/>
    <n v="48"/>
    <m/>
    <m/>
    <n v="0"/>
    <n v="0"/>
    <n v="0"/>
    <s v="13.06.2025"/>
    <s v="Order Window"/>
  </r>
  <r>
    <s v="Heineken - F1"/>
    <m/>
    <n v="26021013"/>
    <n v="3011355"/>
    <s v="Snow Hong Kong Development Lim"/>
    <s v="HK"/>
    <s v="Hong Kong"/>
    <x v="0"/>
    <m/>
    <m/>
    <n v="90"/>
    <x v="85"/>
    <x v="85"/>
    <n v="2"/>
    <m/>
    <x v="0"/>
    <s v="Indoor signs"/>
    <x v="0"/>
    <s v="Dekkers Visual Communication B.v."/>
    <x v="0"/>
    <n v="184.55"/>
    <n v="369.1"/>
    <n v="184.55"/>
    <n v="369.1"/>
    <n v="0"/>
    <n v="0"/>
    <n v="369.1"/>
    <n v="159.60000000000002"/>
    <n v="0"/>
    <n v="159.60000000000002"/>
    <n v="60"/>
    <n v="73"/>
    <n v="10"/>
    <n v="8.7599999999999997E-2"/>
    <x v="0"/>
    <m/>
    <n v="0"/>
    <s v="pallet"/>
    <n v="0"/>
    <n v="0"/>
    <m/>
    <m/>
    <s v="no"/>
    <n v="319.20000000000005"/>
    <m/>
    <n v="0.12"/>
    <n v="181.3636363636364"/>
    <m/>
    <n v="362.7272727272728"/>
    <m/>
    <n v="0"/>
    <s v="Ludmilla Zarybnicka"/>
    <m/>
    <n v="1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60"/>
    <x v="40"/>
    <x v="40"/>
    <n v="3"/>
    <m/>
    <x v="3"/>
    <s v="Textiles-Clothing"/>
    <x v="10"/>
    <s v="Promocean The Netherlands BV"/>
    <x v="0"/>
    <n v="29.700000000000003"/>
    <n v="89.100000000000009"/>
    <n v="29.339999999999996"/>
    <n v="88.019999999999982"/>
    <n v="0"/>
    <n v="0"/>
    <n v="88.019999999999982"/>
    <n v="25.1265"/>
    <n v="0"/>
    <n v="25.1265"/>
    <n v="28"/>
    <n v="15"/>
    <n v="12"/>
    <n v="1.512E-2"/>
    <x v="0"/>
    <m/>
    <n v="0"/>
    <n v="0"/>
    <n v="1.0800000000000267"/>
    <n v="0"/>
    <m/>
    <m/>
    <s v="no"/>
    <n v="75.379500000000007"/>
    <m/>
    <n v="0.12"/>
    <n v="28.552840909090911"/>
    <m/>
    <n v="85.658522727272725"/>
    <m/>
    <n v="0"/>
    <s v="Ellina Smirnova"/>
    <m/>
    <n v="6"/>
    <n v="18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70"/>
    <x v="147"/>
    <x v="147"/>
    <n v="1"/>
    <m/>
    <x v="3"/>
    <s v="Textiles-Clothing"/>
    <x v="10"/>
    <s v="Promocean The Netherlands BV"/>
    <x v="0"/>
    <n v="29.700000000000003"/>
    <n v="29.700000000000003"/>
    <n v="29.339999999999996"/>
    <n v="29.339999999999996"/>
    <n v="0"/>
    <n v="0"/>
    <n v="29.339999999999996"/>
    <n v="25.1265"/>
    <n v="0"/>
    <n v="25.1265"/>
    <n v="28"/>
    <n v="15"/>
    <n v="12"/>
    <n v="5.0400000000000002E-3"/>
    <x v="0"/>
    <m/>
    <n v="0"/>
    <n v="0"/>
    <n v="0.36000000000000654"/>
    <n v="0"/>
    <m/>
    <m/>
    <s v="no"/>
    <n v="25.1265"/>
    <m/>
    <n v="0.12"/>
    <n v="28.552840909090911"/>
    <m/>
    <n v="28.552840909090911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80"/>
    <x v="156"/>
    <x v="156"/>
    <n v="1"/>
    <m/>
    <x v="3"/>
    <s v="Textiles-Clothing"/>
    <x v="10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x v="0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290"/>
    <x v="44"/>
    <x v="44"/>
    <n v="1"/>
    <m/>
    <x v="3"/>
    <s v="Textiles-Clothing"/>
    <x v="10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x v="0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00"/>
    <x v="48"/>
    <x v="48"/>
    <n v="1"/>
    <m/>
    <x v="3"/>
    <s v="Textiles-Clothing"/>
    <x v="10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x v="0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10"/>
    <x v="157"/>
    <x v="157"/>
    <n v="1"/>
    <m/>
    <x v="3"/>
    <s v="Textiles-Clothing"/>
    <x v="10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x v="0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20"/>
    <x v="53"/>
    <x v="53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30"/>
    <x v="54"/>
    <x v="54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40"/>
    <x v="57"/>
    <x v="57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50"/>
    <x v="158"/>
    <x v="158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60"/>
    <x v="159"/>
    <x v="159"/>
    <n v="1"/>
    <m/>
    <x v="3"/>
    <s v="Textiles-Clothing"/>
    <x v="10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x v="0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70"/>
    <x v="160"/>
    <x v="160"/>
    <n v="1"/>
    <m/>
    <x v="3"/>
    <s v="Textiles-Clothing"/>
    <x v="10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x v="0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80"/>
    <x v="59"/>
    <x v="59"/>
    <n v="1"/>
    <m/>
    <x v="3"/>
    <s v="Textiles-Clothing"/>
    <x v="10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x v="0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390"/>
    <x v="58"/>
    <x v="58"/>
    <n v="1"/>
    <m/>
    <x v="3"/>
    <s v="Textiles-Clothing"/>
    <x v="10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x v="0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00"/>
    <x v="60"/>
    <x v="60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10"/>
    <x v="61"/>
    <x v="61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</r>
  <r>
    <s v="Heineken - F1"/>
    <m/>
    <n v="26021013"/>
    <n v="3011355"/>
    <s v="Snow Hong Kong Development Lim"/>
    <s v="HK"/>
    <s v="Hong Kong"/>
    <x v="0"/>
    <m/>
    <m/>
    <n v="100"/>
    <x v="161"/>
    <x v="161"/>
    <n v="10"/>
    <m/>
    <x v="0"/>
    <s v="Openers / Sunglasses / Keyrings / Waiter knife"/>
    <x v="14"/>
    <s v="Promocean The Netherlands BV"/>
    <x v="1"/>
    <n v="26.200000000000003"/>
    <n v="262"/>
    <n v="26.200000000000003"/>
    <n v="262"/>
    <n v="0"/>
    <n v="0"/>
    <n v="262"/>
    <n v="23.136562499999993"/>
    <n v="0"/>
    <n v="23.136562499999993"/>
    <n v="7.9"/>
    <n v="27"/>
    <n v="27"/>
    <n v="5.7591000000000003E-2"/>
    <x v="1"/>
    <m/>
    <n v="0"/>
    <s v="pallet"/>
    <n v="0"/>
    <n v="0"/>
    <m/>
    <m/>
    <s v="no"/>
    <n v="231.36562499999994"/>
    <m/>
    <n v="0.12"/>
    <n v="26.291548295454536"/>
    <m/>
    <n v="262.91548295454538"/>
    <m/>
    <n v="0"/>
    <s v="Ellina Smirnova"/>
    <m/>
    <n v="20"/>
    <n v="20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10"/>
    <x v="86"/>
    <x v="86"/>
    <n v="5"/>
    <m/>
    <x v="0"/>
    <s v="Textiles-Clothing"/>
    <x v="5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x v="0"/>
    <m/>
    <n v="0"/>
    <s v="pallet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20"/>
    <x v="87"/>
    <x v="87"/>
    <n v="10"/>
    <m/>
    <x v="0"/>
    <s v="Textiles-Clothing"/>
    <x v="5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x v="0"/>
    <m/>
    <n v="0"/>
    <s v="pallet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30"/>
    <x v="88"/>
    <x v="88"/>
    <n v="5"/>
    <m/>
    <x v="0"/>
    <s v="Textiles-Clothing"/>
    <x v="5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x v="0"/>
    <m/>
    <n v="0"/>
    <s v="pallet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40"/>
    <x v="144"/>
    <x v="144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s v="pallet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50"/>
    <x v="145"/>
    <x v="145"/>
    <n v="10"/>
    <m/>
    <x v="0"/>
    <s v="Textiles-Clothing"/>
    <x v="1"/>
    <s v="Promocean The Netherlands BV"/>
    <x v="0"/>
    <n v="38.86"/>
    <n v="388.6"/>
    <n v="38.86"/>
    <n v="388.6"/>
    <n v="0"/>
    <n v="0"/>
    <n v="388.6"/>
    <n v="33.017399999999995"/>
    <n v="0"/>
    <n v="33.017399999999995"/>
    <n v="58"/>
    <n v="36"/>
    <n v="4"/>
    <n v="8.3519999999999997E-2"/>
    <x v="0"/>
    <m/>
    <n v="0"/>
    <s v="pallet"/>
    <n v="0"/>
    <n v="0"/>
    <m/>
    <m/>
    <s v="no"/>
    <n v="330.17399999999998"/>
    <m/>
    <n v="0.12"/>
    <n v="37.519772727272724"/>
    <m/>
    <n v="375.19772727272721"/>
    <m/>
    <n v="0"/>
    <s v="Ellina Smirnova"/>
    <m/>
    <n v="2"/>
    <n v="2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60"/>
    <x v="146"/>
    <x v="146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s v="pallet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70"/>
    <x v="54"/>
    <x v="54"/>
    <n v="5"/>
    <m/>
    <x v="0"/>
    <s v="Textiles-Clothing"/>
    <x v="15"/>
    <s v="Asian Sourcing Link"/>
    <x v="0"/>
    <n v="27.07"/>
    <n v="135.35"/>
    <n v="24.76"/>
    <n v="123.80000000000001"/>
    <n v="0"/>
    <n v="0"/>
    <n v="123.80000000000001"/>
    <n v="21.79"/>
    <n v="0"/>
    <n v="21.79"/>
    <n v="47"/>
    <n v="38"/>
    <n v="2"/>
    <n v="1.7860000000000001E-2"/>
    <x v="3"/>
    <m/>
    <n v="0"/>
    <s v="pallet"/>
    <n v="11.549999999999983"/>
    <n v="0"/>
    <m/>
    <m/>
    <s v="no"/>
    <n v="108.94999999999999"/>
    <m/>
    <n v="0.12"/>
    <n v="24.761363636363637"/>
    <m/>
    <n v="123.80681818181819"/>
    <m/>
    <n v="0"/>
    <s v="Ellina Smirnova"/>
    <m/>
    <n v="1"/>
    <n v="5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80"/>
    <x v="57"/>
    <x v="57"/>
    <n v="20"/>
    <m/>
    <x v="0"/>
    <s v="Textiles-Clothing"/>
    <x v="15"/>
    <s v="Asian Sourcing Link"/>
    <x v="0"/>
    <n v="27.07"/>
    <n v="541.4"/>
    <n v="24.76"/>
    <n v="495.20000000000005"/>
    <n v="0"/>
    <n v="0"/>
    <n v="495.20000000000005"/>
    <n v="21.79"/>
    <n v="0"/>
    <n v="21.79"/>
    <n v="47"/>
    <n v="38"/>
    <n v="2"/>
    <n v="7.1440000000000003E-2"/>
    <x v="3"/>
    <m/>
    <n v="0"/>
    <s v="pallet"/>
    <n v="46.199999999999932"/>
    <n v="0"/>
    <m/>
    <m/>
    <s v="no"/>
    <n v="435.79999999999995"/>
    <m/>
    <n v="0.12"/>
    <n v="24.761363636363637"/>
    <m/>
    <n v="495.22727272727275"/>
    <m/>
    <n v="0"/>
    <s v="Ellina Smirnova"/>
    <m/>
    <n v="1"/>
    <n v="20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20"/>
    <x v="62"/>
    <x v="62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30"/>
    <x v="63"/>
    <x v="63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40"/>
    <x v="162"/>
    <x v="162"/>
    <n v="1"/>
    <m/>
    <x v="0"/>
    <s v="Textiles-Clothing"/>
    <x v="5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x v="0"/>
    <m/>
    <n v="0"/>
    <n v="0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50"/>
    <x v="163"/>
    <x v="163"/>
    <n v="1"/>
    <m/>
    <x v="0"/>
    <s v="Textiles-Clothing"/>
    <x v="5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x v="0"/>
    <m/>
    <n v="0"/>
    <n v="0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60"/>
    <x v="164"/>
    <x v="164"/>
    <n v="1"/>
    <m/>
    <x v="3"/>
    <s v="Textiles-Clothing"/>
    <x v="10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x v="0"/>
    <m/>
    <n v="0"/>
    <n v="0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70"/>
    <x v="165"/>
    <x v="165"/>
    <n v="1"/>
    <m/>
    <x v="3"/>
    <s v="Textiles-Clothing"/>
    <x v="10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x v="0"/>
    <m/>
    <n v="0"/>
    <n v="0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80"/>
    <x v="166"/>
    <x v="166"/>
    <n v="1"/>
    <m/>
    <x v="3"/>
    <s v="Textiles-Clothing"/>
    <x v="10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x v="0"/>
    <m/>
    <n v="0"/>
    <n v="0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490"/>
    <x v="167"/>
    <x v="167"/>
    <n v="1"/>
    <m/>
    <x v="3"/>
    <s v="Textiles-Clothing"/>
    <x v="10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x v="0"/>
    <m/>
    <n v="0"/>
    <n v="0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500"/>
    <x v="168"/>
    <x v="168"/>
    <n v="1"/>
    <m/>
    <x v="3"/>
    <s v="Textiles-Clothing"/>
    <x v="10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x v="0"/>
    <m/>
    <n v="0"/>
    <n v="0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510"/>
    <x v="169"/>
    <x v="169"/>
    <n v="1"/>
    <m/>
    <x v="3"/>
    <s v="Textiles-Clothing"/>
    <x v="10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x v="0"/>
    <m/>
    <n v="0"/>
    <n v="0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13.06.2025"/>
    <s v="Order Window"/>
  </r>
  <r>
    <s v="Heineken UCL"/>
    <m/>
    <n v="26021010"/>
    <n v="3097129"/>
    <s v="Global Heineken Sponsorship Te"/>
    <s v="NL"/>
    <s v="Netherlands"/>
    <x v="1"/>
    <m/>
    <m/>
    <n v="520"/>
    <x v="132"/>
    <x v="132"/>
    <n v="2"/>
    <m/>
    <x v="0"/>
    <s v="Premiums"/>
    <x v="4"/>
    <s v="Brands On"/>
    <x v="1"/>
    <n v="355.25"/>
    <n v="710.5"/>
    <n v="355.25"/>
    <n v="710.5"/>
    <n v="0"/>
    <n v="0"/>
    <n v="710.5"/>
    <n v="307.23"/>
    <n v="0"/>
    <n v="307.23"/>
    <n v="90.5"/>
    <n v="77.5"/>
    <n v="18.2"/>
    <n v="0.25530049999999999"/>
    <x v="1"/>
    <m/>
    <n v="0"/>
    <n v="0"/>
    <n v="0"/>
    <n v="0"/>
    <m/>
    <m/>
    <s v="no"/>
    <n v="614.46"/>
    <m/>
    <n v="0.12"/>
    <n v="349.125"/>
    <m/>
    <n v="698.25"/>
    <m/>
    <n v="0"/>
    <s v="Ellina Smirnova"/>
    <m/>
    <n v="1"/>
    <n v="2"/>
    <m/>
    <m/>
    <n v="0"/>
    <n v="0"/>
    <n v="0"/>
    <s v="13.06.2025"/>
    <s v="Order Window"/>
  </r>
  <r>
    <s v="Heineken"/>
    <m/>
    <n v="26021012"/>
    <n v="3091074"/>
    <s v="Heineken Asia Pacific Beverage"/>
    <s v="SG"/>
    <s v="Singapore"/>
    <x v="0"/>
    <m/>
    <m/>
    <n v="10"/>
    <x v="170"/>
    <x v="170"/>
    <n v="20"/>
    <m/>
    <x v="0"/>
    <s v="Bar support"/>
    <x v="0"/>
    <s v="Asian Sourcing Link"/>
    <x v="0"/>
    <n v="62"/>
    <n v="1240"/>
    <n v="62"/>
    <n v="1240"/>
    <n v="0"/>
    <n v="0"/>
    <n v="1240"/>
    <n v="53.580000000000005"/>
    <n v="0"/>
    <n v="53.580000000000005"/>
    <n v="61"/>
    <n v="20"/>
    <n v="16"/>
    <n v="0.39040000000000002"/>
    <x v="0"/>
    <m/>
    <s v="Singapore"/>
    <n v="0"/>
    <n v="0"/>
    <n v="0"/>
    <m/>
    <m/>
    <s v="no"/>
    <n v="1071.6000000000001"/>
    <m/>
    <n v="0.12"/>
    <n v="60.88636363636364"/>
    <m/>
    <n v="1217.7272727272727"/>
    <m/>
    <n v="0"/>
    <s v="Ellina Smirnova"/>
    <m/>
    <n v="10"/>
    <n v="200"/>
    <m/>
    <m/>
    <n v="0"/>
    <n v="0"/>
    <n v="0"/>
    <s v="13.06.2025"/>
    <s v="Order Window"/>
  </r>
  <r>
    <s v="Heineken"/>
    <m/>
    <n v="26021012"/>
    <n v="3091074"/>
    <s v="Heineken Asia Pacific Beverage"/>
    <s v="SG"/>
    <s v="Singapore"/>
    <x v="0"/>
    <m/>
    <m/>
    <n v="20"/>
    <x v="6"/>
    <x v="6"/>
    <n v="4"/>
    <m/>
    <x v="0"/>
    <s v="Indoor signs"/>
    <x v="1"/>
    <s v="Brands On"/>
    <x v="1"/>
    <n v="27.22"/>
    <n v="108.88"/>
    <n v="27.22"/>
    <n v="108.88"/>
    <n v="0"/>
    <n v="0"/>
    <n v="108.88"/>
    <n v="27.454000000000001"/>
    <n v="0"/>
    <n v="27.454000000000001"/>
    <n v="10.5"/>
    <n v="10.5"/>
    <n v="11.5"/>
    <n v="5.0714999999999996E-3"/>
    <x v="1"/>
    <m/>
    <s v="Singapore"/>
    <n v="0"/>
    <n v="0"/>
    <n v="0"/>
    <m/>
    <m/>
    <s v="no"/>
    <n v="109.816"/>
    <m/>
    <n v="0.12"/>
    <n v="31.197727272727274"/>
    <m/>
    <n v="124.7909090909091"/>
    <m/>
    <n v="0"/>
    <s v="Ludmilla Zarybnicka"/>
    <m/>
    <n v="1"/>
    <n v="4"/>
    <m/>
    <m/>
    <n v="0"/>
    <n v="0"/>
    <n v="0"/>
    <s v="13.06.2025"/>
    <s v="Order Window"/>
  </r>
  <r>
    <s v="Heineken"/>
    <m/>
    <n v="26021012"/>
    <n v="3091074"/>
    <s v="Heineken Asia Pacific Beverage"/>
    <s v="SG"/>
    <s v="Singapore"/>
    <x v="0"/>
    <m/>
    <m/>
    <n v="30"/>
    <x v="171"/>
    <x v="171"/>
    <n v="12"/>
    <m/>
    <x v="0"/>
    <s v="Bar support"/>
    <x v="10"/>
    <s v="Promocean The Netherlands BV"/>
    <x v="1"/>
    <n v="52.199999999999996"/>
    <n v="626.4"/>
    <n v="52.199999999999996"/>
    <n v="626.4"/>
    <n v="0"/>
    <n v="0"/>
    <n v="626.4"/>
    <n v="43.84"/>
    <n v="0"/>
    <n v="43.84"/>
    <n v="30"/>
    <n v="27"/>
    <n v="15"/>
    <n v="0.14580000000000001"/>
    <x v="1"/>
    <m/>
    <s v="Singapore"/>
    <n v="0"/>
    <n v="0"/>
    <n v="0"/>
    <m/>
    <m/>
    <s v="no"/>
    <n v="526.08000000000004"/>
    <m/>
    <n v="0.12"/>
    <n v="49.81818181818182"/>
    <m/>
    <n v="597.81818181818187"/>
    <m/>
    <n v="0"/>
    <s v="Ellina Smirnova"/>
    <m/>
    <n v="12"/>
    <n v="144"/>
    <m/>
    <m/>
    <n v="0"/>
    <n v="0"/>
    <n v="0"/>
    <s v="13.06.2025"/>
    <s v="Order Window"/>
  </r>
  <r>
    <s v="Heineken"/>
    <m/>
    <n v="26021013"/>
    <n v="3011355"/>
    <s v="Snow Hong Kong Development Lim"/>
    <s v="HK"/>
    <s v="Hong Kong"/>
    <x v="0"/>
    <m/>
    <m/>
    <n v="10"/>
    <x v="3"/>
    <x v="3"/>
    <n v="5"/>
    <m/>
    <x v="0"/>
    <s v="Premiums"/>
    <x v="3"/>
    <s v="Promocean The Netherlands BV"/>
    <x v="1"/>
    <n v="39.76"/>
    <n v="198.79999999999998"/>
    <n v="39.76"/>
    <n v="198.79999999999998"/>
    <n v="0"/>
    <n v="0"/>
    <n v="198.79999999999998"/>
    <n v="33.26"/>
    <n v="0"/>
    <n v="33.26"/>
    <n v="22"/>
    <n v="23"/>
    <n v="14.5"/>
    <n v="3.6685000000000002E-2"/>
    <x v="1"/>
    <m/>
    <n v="0"/>
    <s v="pallet"/>
    <n v="0"/>
    <n v="0"/>
    <m/>
    <m/>
    <s v="no"/>
    <n v="166.29999999999998"/>
    <m/>
    <n v="0.12"/>
    <n v="37.79545454545454"/>
    <m/>
    <n v="188.97727272727269"/>
    <m/>
    <n v="0"/>
    <s v="Ellina Smirnova"/>
    <m/>
    <n v="4"/>
    <n v="2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20"/>
    <x v="172"/>
    <x v="172"/>
    <n v="3"/>
    <m/>
    <x v="0"/>
    <s v="Indoor signs"/>
    <x v="0"/>
    <s v="Dekkers Visual Communication B.v."/>
    <x v="0"/>
    <n v="128.80000000000001"/>
    <n v="386.40000000000003"/>
    <n v="128.80000000000001"/>
    <n v="386.40000000000003"/>
    <n v="0"/>
    <n v="0"/>
    <n v="386.40000000000003"/>
    <n v="111.38940000000001"/>
    <n v="0"/>
    <n v="111.38940000000001"/>
    <n v="61.5"/>
    <n v="53"/>
    <n v="10"/>
    <n v="9.7784999999999997E-2"/>
    <x v="0"/>
    <m/>
    <n v="0"/>
    <s v="pallet"/>
    <n v="0"/>
    <n v="0"/>
    <m/>
    <m/>
    <s v="no"/>
    <n v="334.16820000000001"/>
    <m/>
    <n v="0.12"/>
    <n v="126.57886363636365"/>
    <m/>
    <n v="379.73659090909098"/>
    <m/>
    <n v="0"/>
    <s v="Ludmilla Zarybnicka"/>
    <m/>
    <n v="1"/>
    <n v="3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30"/>
    <x v="150"/>
    <x v="150"/>
    <n v="5"/>
    <m/>
    <x v="0"/>
    <s v="Bar support"/>
    <x v="12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x v="0"/>
    <m/>
    <n v="0"/>
    <s v="pallet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40"/>
    <x v="49"/>
    <x v="49"/>
    <n v="20"/>
    <m/>
    <x v="0"/>
    <s v="Bar support"/>
    <x v="14"/>
    <s v="Promocean The Netherlands BV"/>
    <x v="0"/>
    <n v="32.599999999999994"/>
    <n v="651.99999999999989"/>
    <n v="24.6"/>
    <n v="492"/>
    <n v="0"/>
    <n v="0"/>
    <n v="492"/>
    <n v="21.66"/>
    <n v="0"/>
    <n v="21.66"/>
    <n v="14"/>
    <n v="5"/>
    <n v="5"/>
    <n v="7.0000000000000001E-3"/>
    <x v="3"/>
    <m/>
    <n v="0"/>
    <s v="pallet"/>
    <n v="159.99999999999989"/>
    <n v="0"/>
    <m/>
    <m/>
    <s v="no"/>
    <n v="433.2"/>
    <m/>
    <n v="0.12"/>
    <n v="24.613636363636363"/>
    <m/>
    <n v="492.27272727272725"/>
    <m/>
    <n v="0"/>
    <s v="Ellina Smirnova"/>
    <m/>
    <n v="20"/>
    <n v="40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50"/>
    <x v="50"/>
    <x v="50"/>
    <n v="4"/>
    <m/>
    <x v="0"/>
    <s v="Premiums"/>
    <x v="5"/>
    <s v="Promocean The Netherlands BV"/>
    <x v="0"/>
    <n v="70.149999999999991"/>
    <n v="280.59999999999997"/>
    <n v="69.349999999999994"/>
    <n v="277.39999999999998"/>
    <n v="0"/>
    <n v="0"/>
    <n v="277.39999999999998"/>
    <n v="60.500699999999995"/>
    <n v="0"/>
    <n v="60.500699999999995"/>
    <n v="55"/>
    <n v="36"/>
    <n v="20"/>
    <n v="0.15840000000000001"/>
    <x v="0"/>
    <m/>
    <n v="0"/>
    <s v="pallet"/>
    <n v="3.1999999999999886"/>
    <n v="0"/>
    <m/>
    <m/>
    <s v="no"/>
    <n v="242.00279999999998"/>
    <m/>
    <n v="0.12"/>
    <n v="68.750795454545454"/>
    <m/>
    <n v="275.00318181818182"/>
    <m/>
    <n v="0"/>
    <s v="Ellina Smirnova"/>
    <m/>
    <n v="5"/>
    <n v="2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60"/>
    <x v="64"/>
    <x v="64"/>
    <n v="10"/>
    <m/>
    <x v="0"/>
    <s v="Textiles-Clothing"/>
    <x v="10"/>
    <s v="Promocean The Netherlands BV"/>
    <x v="0"/>
    <n v="34.200000000000003"/>
    <n v="342"/>
    <n v="27.119999999999997"/>
    <n v="271.2"/>
    <n v="0"/>
    <n v="0"/>
    <n v="271.2"/>
    <n v="23.85"/>
    <n v="0"/>
    <n v="23.85"/>
    <n v="25.5"/>
    <n v="25"/>
    <n v="18.5"/>
    <n v="0.1179375"/>
    <x v="3"/>
    <m/>
    <n v="0"/>
    <s v="pallet"/>
    <n v="70.800000000000011"/>
    <n v="0"/>
    <m/>
    <m/>
    <s v="no"/>
    <n v="238.5"/>
    <m/>
    <n v="0.12"/>
    <n v="27.10227272727273"/>
    <m/>
    <n v="271.02272727272731"/>
    <m/>
    <n v="0"/>
    <s v="Ellina Smirnova"/>
    <m/>
    <n v="6"/>
    <n v="6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70"/>
    <x v="65"/>
    <x v="65"/>
    <n v="5"/>
    <m/>
    <x v="0"/>
    <s v="Premiums"/>
    <x v="4"/>
    <s v="Promocean The Netherlands BV"/>
    <x v="0"/>
    <n v="66.7"/>
    <n v="333.5"/>
    <n v="63.8"/>
    <n v="319"/>
    <n v="0"/>
    <n v="0"/>
    <n v="319"/>
    <n v="56.18"/>
    <n v="0"/>
    <n v="56.18"/>
    <n v="37"/>
    <n v="16"/>
    <n v="17"/>
    <n v="5.0319999999999997E-2"/>
    <x v="3"/>
    <m/>
    <n v="0"/>
    <s v="pallet"/>
    <n v="14.5"/>
    <n v="0"/>
    <m/>
    <m/>
    <s v="no"/>
    <n v="280.89999999999998"/>
    <m/>
    <n v="0.12"/>
    <n v="63.840909090909093"/>
    <m/>
    <n v="319.2045454545455"/>
    <m/>
    <n v="0"/>
    <s v="Ellina Smirnova"/>
    <m/>
    <n v="10"/>
    <n v="5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80"/>
    <x v="136"/>
    <x v="136"/>
    <n v="10"/>
    <m/>
    <x v="0"/>
    <s v="Premiums"/>
    <x v="4"/>
    <s v="Promocean The Netherlands BV"/>
    <x v="0"/>
    <n v="44.44"/>
    <n v="444.4"/>
    <n v="42.32"/>
    <n v="423.2"/>
    <n v="0"/>
    <n v="0"/>
    <n v="423.2"/>
    <n v="37.24"/>
    <n v="0"/>
    <n v="37.24"/>
    <n v="102"/>
    <n v="20"/>
    <n v="7"/>
    <n v="0.14280000000000001"/>
    <x v="3"/>
    <m/>
    <n v="0"/>
    <s v="pallet"/>
    <n v="21.199999999999989"/>
    <n v="0"/>
    <m/>
    <m/>
    <s v="no"/>
    <n v="372.40000000000003"/>
    <m/>
    <n v="0.12"/>
    <n v="42.31818181818182"/>
    <m/>
    <n v="423.18181818181819"/>
    <m/>
    <n v="0"/>
    <s v="Ellina Smirnova"/>
    <m/>
    <n v="4"/>
    <n v="4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190"/>
    <x v="158"/>
    <x v="158"/>
    <n v="5"/>
    <m/>
    <x v="0"/>
    <s v="Textiles-Clothing"/>
    <x v="15"/>
    <s v="Asian Sourcing Link"/>
    <x v="0"/>
    <n v="27.07"/>
    <n v="135.35"/>
    <n v="24.76"/>
    <n v="123.80000000000001"/>
    <n v="0"/>
    <n v="0"/>
    <n v="123.80000000000001"/>
    <n v="21.79"/>
    <n v="0"/>
    <n v="21.79"/>
    <n v="47"/>
    <n v="38"/>
    <n v="2"/>
    <n v="1.7860000000000001E-2"/>
    <x v="3"/>
    <m/>
    <n v="0"/>
    <s v="pallet"/>
    <n v="11.549999999999983"/>
    <n v="0"/>
    <m/>
    <m/>
    <s v="no"/>
    <n v="108.94999999999999"/>
    <m/>
    <n v="0.12"/>
    <n v="24.761363636363637"/>
    <m/>
    <n v="123.80681818181819"/>
    <m/>
    <n v="0"/>
    <s v="Ellina Smirnova"/>
    <m/>
    <n v="1"/>
    <n v="5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200"/>
    <x v="173"/>
    <x v="173"/>
    <n v="5"/>
    <m/>
    <x v="3"/>
    <s v="Textiles-Clothing"/>
    <x v="10"/>
    <s v="Promocean The Netherlands BV"/>
    <x v="0"/>
    <n v="29.700000000000003"/>
    <n v="148.5"/>
    <n v="29.700000000000003"/>
    <n v="148.5"/>
    <n v="0"/>
    <n v="0"/>
    <n v="148.5"/>
    <n v="25.515000000000001"/>
    <n v="0"/>
    <n v="25.515000000000001"/>
    <n v="28"/>
    <n v="15"/>
    <n v="12"/>
    <n v="2.52E-2"/>
    <x v="0"/>
    <m/>
    <n v="0"/>
    <s v="pallet"/>
    <n v="0"/>
    <n v="0"/>
    <m/>
    <m/>
    <s v="no"/>
    <n v="127.575"/>
    <m/>
    <n v="0.12"/>
    <n v="28.994318181818183"/>
    <m/>
    <n v="144.97159090909091"/>
    <m/>
    <n v="0"/>
    <s v="Ellina Smirnova"/>
    <m/>
    <n v="6"/>
    <n v="30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210"/>
    <x v="174"/>
    <x v="174"/>
    <n v="8"/>
    <m/>
    <x v="3"/>
    <s v="Textiles-Clothing"/>
    <x v="10"/>
    <s v="Promocean The Netherlands BV"/>
    <x v="0"/>
    <n v="29.700000000000003"/>
    <n v="237.60000000000002"/>
    <n v="29.700000000000003"/>
    <n v="237.60000000000002"/>
    <n v="0"/>
    <n v="0"/>
    <n v="237.60000000000002"/>
    <n v="25.515000000000001"/>
    <n v="0"/>
    <n v="25.515000000000001"/>
    <n v="28"/>
    <n v="15"/>
    <n v="12"/>
    <n v="4.0320000000000002E-2"/>
    <x v="0"/>
    <m/>
    <n v="0"/>
    <s v="pallet"/>
    <n v="0"/>
    <n v="0"/>
    <m/>
    <m/>
    <s v="no"/>
    <n v="204.12"/>
    <m/>
    <n v="0.12"/>
    <n v="28.994318181818183"/>
    <m/>
    <n v="231.95454545454547"/>
    <m/>
    <n v="0"/>
    <s v="Ellina Smirnova"/>
    <m/>
    <n v="6"/>
    <n v="48"/>
    <m/>
    <m/>
    <n v="0"/>
    <n v="0"/>
    <n v="0"/>
    <s v="13.06.2025"/>
    <s v="Order Window"/>
  </r>
  <r>
    <s v="Heineken UCL"/>
    <m/>
    <n v="26021013"/>
    <n v="3011355"/>
    <s v="Snow Hong Kong Development Lim"/>
    <s v="HK"/>
    <s v="Hong Kong"/>
    <x v="0"/>
    <m/>
    <m/>
    <n v="220"/>
    <x v="175"/>
    <x v="175"/>
    <n v="5"/>
    <m/>
    <x v="3"/>
    <s v="Textiles-Clothing"/>
    <x v="10"/>
    <s v="Promocean The Netherlands BV"/>
    <x v="0"/>
    <n v="29.700000000000003"/>
    <n v="148.5"/>
    <n v="29.700000000000003"/>
    <n v="148.5"/>
    <n v="0"/>
    <n v="0"/>
    <n v="148.5"/>
    <n v="25.515000000000001"/>
    <n v="0"/>
    <n v="25.515000000000001"/>
    <n v="28"/>
    <n v="15"/>
    <n v="12"/>
    <n v="2.52E-2"/>
    <x v="0"/>
    <m/>
    <n v="0"/>
    <s v="pallet"/>
    <n v="0"/>
    <n v="0"/>
    <m/>
    <m/>
    <s v="no"/>
    <n v="127.575"/>
    <m/>
    <n v="0.12"/>
    <n v="28.994318181818183"/>
    <m/>
    <n v="144.97159090909091"/>
    <m/>
    <n v="0"/>
    <s v="Ellina Smirnova"/>
    <m/>
    <n v="6"/>
    <n v="30"/>
    <m/>
    <m/>
    <n v="0"/>
    <n v="0"/>
    <n v="0"/>
    <s v="13.06.2025"/>
    <s v="Order Window"/>
  </r>
  <r>
    <s v="Heineken Silver (APAC)"/>
    <m/>
    <n v="26021013"/>
    <n v="3011355"/>
    <s v="Snow Hong Kong Development Lim"/>
    <s v="HK"/>
    <s v="Hong Kong"/>
    <x v="0"/>
    <m/>
    <m/>
    <n v="230"/>
    <x v="176"/>
    <x v="176"/>
    <n v="10"/>
    <m/>
    <x v="0"/>
    <s v="Textiles-Clothing"/>
    <x v="5"/>
    <s v="Promocean The Netherlands BV"/>
    <x v="1"/>
    <n v="74.55"/>
    <n v="745.5"/>
    <n v="74.55"/>
    <n v="745.5"/>
    <n v="0"/>
    <n v="0"/>
    <n v="745.5"/>
    <n v="64.790000000000006"/>
    <n v="0"/>
    <n v="64.790000000000006"/>
    <n v="30"/>
    <n v="42"/>
    <n v="10"/>
    <n v="0.126"/>
    <x v="1"/>
    <m/>
    <n v="0"/>
    <s v="pallet"/>
    <n v="0"/>
    <n v="0"/>
    <m/>
    <m/>
    <s v="no"/>
    <n v="647.90000000000009"/>
    <m/>
    <n v="0.12"/>
    <n v="73.625"/>
    <m/>
    <n v="736.25"/>
    <m/>
    <n v="0"/>
    <s v="Ellina Smirnova"/>
    <m/>
    <n v="5"/>
    <n v="50"/>
    <m/>
    <m/>
    <n v="0"/>
    <n v="0"/>
    <n v="0"/>
    <s v="13.06.2025"/>
    <s v="Order Window"/>
  </r>
  <r>
    <s v="Heineken Silver (APAC)"/>
    <m/>
    <n v="26021013"/>
    <n v="3011355"/>
    <s v="Snow Hong Kong Development Lim"/>
    <s v="HK"/>
    <s v="Hong Kong"/>
    <x v="0"/>
    <m/>
    <m/>
    <n v="240"/>
    <x v="177"/>
    <x v="177"/>
    <n v="5"/>
    <m/>
    <x v="0"/>
    <s v="Premiums"/>
    <x v="26"/>
    <s v="Promocean The Netherlands BV"/>
    <x v="1"/>
    <n v="122.16"/>
    <n v="610.79999999999995"/>
    <n v="122.16"/>
    <n v="610.79999999999995"/>
    <n v="0"/>
    <n v="0"/>
    <n v="610.79999999999995"/>
    <n v="106.45"/>
    <n v="0"/>
    <n v="106.45"/>
    <n v="61.5"/>
    <n v="42"/>
    <n v="43"/>
    <n v="0.55534499999999998"/>
    <x v="1"/>
    <m/>
    <n v="0"/>
    <s v="pallet"/>
    <n v="0"/>
    <n v="0"/>
    <m/>
    <m/>
    <s v="no"/>
    <n v="532.25"/>
    <m/>
    <n v="0.12"/>
    <n v="120.96590909090909"/>
    <m/>
    <n v="604.8295454545455"/>
    <m/>
    <n v="0"/>
    <s v="Ellina Smirnova"/>
    <m/>
    <n v="1"/>
    <n v="5"/>
    <m/>
    <m/>
    <n v="0"/>
    <n v="0"/>
    <n v="0"/>
    <s v="13.06.2025"/>
    <s v="Order Window"/>
  </r>
  <r>
    <s v="Heineken - F1"/>
    <m/>
    <n v="26021013"/>
    <n v="3011355"/>
    <s v="Snow Hong Kong Development Lim"/>
    <s v="HK"/>
    <s v="Hong Kong"/>
    <x v="0"/>
    <m/>
    <m/>
    <n v="250"/>
    <x v="92"/>
    <x v="92"/>
    <n v="5"/>
    <m/>
    <x v="0"/>
    <s v="Premiums"/>
    <x v="4"/>
    <s v="Promocean The Netherlands BV"/>
    <x v="0"/>
    <n v="65.3"/>
    <n v="326.5"/>
    <n v="62.5"/>
    <n v="312.5"/>
    <n v="0"/>
    <n v="0"/>
    <n v="312.5"/>
    <n v="54.98"/>
    <n v="0"/>
    <n v="54.98"/>
    <n v="43.5"/>
    <n v="18"/>
    <n v="22.5"/>
    <n v="8.8087499999999999E-2"/>
    <x v="3"/>
    <m/>
    <n v="0"/>
    <s v="pallet"/>
    <n v="14"/>
    <n v="0"/>
    <m/>
    <m/>
    <s v="no"/>
    <n v="274.89999999999998"/>
    <m/>
    <n v="0.12"/>
    <n v="62.477272727272727"/>
    <m/>
    <n v="312.38636363636363"/>
    <m/>
    <n v="0"/>
    <s v="Konstantinos Zoupanos "/>
    <m/>
    <n v="10"/>
    <n v="50"/>
    <m/>
    <m/>
    <n v="0"/>
    <n v="0"/>
    <n v="0"/>
    <s v="13.06.2025"/>
    <s v="Order Window"/>
  </r>
  <r>
    <s v="Heineken - F1"/>
    <m/>
    <n v="26021013"/>
    <n v="3011355"/>
    <s v="Snow Hong Kong Development Lim"/>
    <s v="HK"/>
    <s v="Hong Kong"/>
    <x v="0"/>
    <m/>
    <m/>
    <n v="260"/>
    <x v="70"/>
    <x v="70"/>
    <n v="5"/>
    <m/>
    <x v="0"/>
    <s v="Premiums"/>
    <x v="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x v="0"/>
    <m/>
    <n v="0"/>
    <s v="pallet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13.06.2025"/>
    <s v="Order Window"/>
  </r>
  <r>
    <s v="Heineken UCL"/>
    <m/>
    <n v="20006081"/>
    <n v="3090233"/>
    <s v="Heineken Hungária Sörgyárak Zr"/>
    <s v="HU"/>
    <s v="Hungary"/>
    <x v="1"/>
    <m/>
    <m/>
    <n v="20"/>
    <x v="50"/>
    <x v="50"/>
    <n v="110"/>
    <m/>
    <x v="0"/>
    <s v="Premiums"/>
    <x v="5"/>
    <s v="Promocean The Netherlands BV"/>
    <x v="0"/>
    <n v="70.149999999999991"/>
    <n v="7716.4999999999991"/>
    <n v="69.349999999999994"/>
    <n v="7628.4999999999991"/>
    <n v="0"/>
    <n v="0"/>
    <n v="7628.4999999999991"/>
    <n v="60.500699999999995"/>
    <n v="0"/>
    <n v="60.500699999999995"/>
    <n v="55"/>
    <n v="36"/>
    <n v="20"/>
    <n v="4.3559999999999999"/>
    <x v="0"/>
    <m/>
    <n v="0"/>
    <n v="0"/>
    <n v="88"/>
    <n v="0"/>
    <m/>
    <m/>
    <s v="no"/>
    <n v="6655.0769999999993"/>
    <m/>
    <n v="0.12"/>
    <n v="68.750795454545454"/>
    <m/>
    <n v="7562.5874999999996"/>
    <m/>
    <n v="0"/>
    <s v="Ellina Smirnova"/>
    <m/>
    <n v="5"/>
    <n v="55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0"/>
    <x v="52"/>
    <x v="52"/>
    <n v="82"/>
    <m/>
    <x v="0"/>
    <s v="Premiums"/>
    <x v="0"/>
    <s v="Promocean The Netherlands BV"/>
    <x v="0"/>
    <n v="46.2"/>
    <n v="3788.4"/>
    <n v="41"/>
    <n v="3362"/>
    <n v="0"/>
    <n v="0"/>
    <n v="3362"/>
    <n v="35.419800000000002"/>
    <n v="0"/>
    <n v="35.419800000000002"/>
    <n v="28"/>
    <n v="17"/>
    <n v="13"/>
    <n v="0.50741599999999998"/>
    <x v="0"/>
    <m/>
    <n v="0"/>
    <n v="0"/>
    <n v="426.40000000000009"/>
    <n v="0"/>
    <m/>
    <m/>
    <s v="no"/>
    <n v="2904.4236000000001"/>
    <m/>
    <n v="0.12"/>
    <n v="40.249772727272727"/>
    <m/>
    <n v="3300.4813636363638"/>
    <m/>
    <n v="0"/>
    <s v="Ellina Smirnova"/>
    <m/>
    <n v="10"/>
    <n v="82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40"/>
    <x v="64"/>
    <x v="64"/>
    <n v="172"/>
    <m/>
    <x v="0"/>
    <s v="Textiles-Clothing"/>
    <x v="10"/>
    <s v="Promocean The Netherlands BV"/>
    <x v="0"/>
    <n v="36.24"/>
    <n v="6233.2800000000007"/>
    <n v="30.48"/>
    <n v="5242.5600000000004"/>
    <n v="0"/>
    <n v="0"/>
    <n v="5242.5600000000004"/>
    <n v="26.6175"/>
    <n v="0"/>
    <n v="26.6175"/>
    <n v="25.5"/>
    <n v="25"/>
    <n v="18.5"/>
    <n v="2.0285250000000001"/>
    <x v="0"/>
    <m/>
    <n v="0"/>
    <n v="0"/>
    <n v="990.72000000000025"/>
    <n v="0"/>
    <m/>
    <m/>
    <s v="yes"/>
    <n v="4578.21"/>
    <m/>
    <n v="0.12"/>
    <n v="30.24715909090909"/>
    <m/>
    <n v="5202.5113636363631"/>
    <m/>
    <n v="0"/>
    <s v="Ellina Smirnova"/>
    <m/>
    <n v="6"/>
    <n v="1032"/>
    <m/>
    <m/>
    <n v="0"/>
    <n v="0"/>
    <n v="0"/>
    <s v="12.06.2025"/>
    <s v="Order Window"/>
  </r>
  <r>
    <s v="Heineken - F1"/>
    <m/>
    <n v="26021014"/>
    <n v="3097129"/>
    <s v="Global Heineken Sponsorship Te"/>
    <s v="NL"/>
    <s v="Netherlands"/>
    <x v="1"/>
    <m/>
    <m/>
    <n v="130"/>
    <x v="178"/>
    <x v="178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40"/>
    <x v="179"/>
    <x v="179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50"/>
    <x v="180"/>
    <x v="180"/>
    <n v="4"/>
    <m/>
    <x v="0"/>
    <s v="Textiles-Clothing"/>
    <x v="20"/>
    <s v="Promocean The Netherlands BV"/>
    <x v="0"/>
    <n v="46.2"/>
    <n v="184.8"/>
    <n v="45.36"/>
    <n v="181.44"/>
    <n v="0"/>
    <n v="0"/>
    <n v="181.44"/>
    <n v="39.569399999999995"/>
    <n v="0"/>
    <n v="39.569399999999995"/>
    <n v="35"/>
    <n v="28"/>
    <n v="6"/>
    <n v="2.3519999999999999E-2"/>
    <x v="0"/>
    <m/>
    <n v="0"/>
    <n v="0"/>
    <n v="3.3600000000000136"/>
    <n v="0"/>
    <m/>
    <m/>
    <s v="no"/>
    <n v="158.27759999999998"/>
    <m/>
    <n v="0.12"/>
    <n v="44.965227272727269"/>
    <m/>
    <n v="179.86090909090908"/>
    <m/>
    <n v="0"/>
    <s v="Konstantinos Zoupanos "/>
    <m/>
    <n v="6"/>
    <n v="2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60"/>
    <x v="181"/>
    <x v="181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70"/>
    <x v="182"/>
    <x v="182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10"/>
    <x v="183"/>
    <x v="183"/>
    <n v="2"/>
    <m/>
    <x v="3"/>
    <s v="Textiles-Clothing"/>
    <x v="10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x v="0"/>
    <m/>
    <n v="0"/>
    <s v="no TAS possible _x000a_from outside EU+pallet+label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20"/>
    <x v="184"/>
    <x v="184"/>
    <n v="2"/>
    <m/>
    <x v="3"/>
    <s v="Textiles-Clothing"/>
    <x v="10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x v="0"/>
    <m/>
    <n v="0"/>
    <s v="no TAS possible _x000a_from outside EU+pallet+label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30"/>
    <x v="185"/>
    <x v="185"/>
    <n v="2"/>
    <m/>
    <x v="3"/>
    <s v="Textiles-Clothing"/>
    <x v="10"/>
    <s v="Promocean The Netherlands BV"/>
    <x v="0"/>
    <n v="42.480000000000004"/>
    <n v="84.960000000000008"/>
    <n v="41.7"/>
    <n v="83.4"/>
    <n v="0"/>
    <n v="0"/>
    <n v="83.4"/>
    <n v="36.374700000000011"/>
    <n v="0"/>
    <n v="36.374700000000011"/>
    <n v="36"/>
    <n v="33"/>
    <n v="7"/>
    <n v="1.6632000000000001E-2"/>
    <x v="0"/>
    <m/>
    <n v="0"/>
    <s v="no TAS possible _x000a_from outside EU+pallet+label"/>
    <n v="1.5600000000000023"/>
    <n v="0"/>
    <m/>
    <m/>
    <s v="no"/>
    <n v="72.749400000000023"/>
    <m/>
    <n v="0.12"/>
    <n v="41.334886363636379"/>
    <m/>
    <n v="82.669772727272758"/>
    <m/>
    <n v="0"/>
    <s v="Ellina Smirnova"/>
    <m/>
    <n v="6"/>
    <n v="12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40"/>
    <x v="186"/>
    <x v="186"/>
    <n v="2"/>
    <m/>
    <x v="3"/>
    <s v="Textiles-Clothing"/>
    <x v="10"/>
    <s v="Promocean The Netherlands BV"/>
    <x v="0"/>
    <n v="42.480000000000004"/>
    <n v="84.960000000000008"/>
    <n v="41.7"/>
    <n v="83.4"/>
    <n v="0"/>
    <n v="0"/>
    <n v="83.4"/>
    <n v="36.374700000000004"/>
    <n v="0"/>
    <n v="36.374700000000004"/>
    <n v="36"/>
    <n v="33"/>
    <n v="7"/>
    <n v="1.6632000000000001E-2"/>
    <x v="0"/>
    <m/>
    <n v="0"/>
    <s v="no TAS possible _x000a_from outside EU+pallet+label"/>
    <n v="1.5600000000000023"/>
    <n v="0"/>
    <m/>
    <m/>
    <s v="no"/>
    <n v="72.749400000000009"/>
    <m/>
    <n v="0.12"/>
    <n v="41.334886363636372"/>
    <m/>
    <n v="82.669772727272743"/>
    <m/>
    <n v="0"/>
    <s v="Ellina Smirnova"/>
    <m/>
    <n v="6"/>
    <n v="12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50"/>
    <x v="187"/>
    <x v="187"/>
    <n v="2"/>
    <m/>
    <x v="3"/>
    <s v="Textiles-Clothing"/>
    <x v="10"/>
    <s v="Promocean The Netherlands BV"/>
    <x v="0"/>
    <n v="42.480000000000004"/>
    <n v="84.960000000000008"/>
    <n v="41.7"/>
    <n v="83.4"/>
    <n v="0"/>
    <n v="0"/>
    <n v="83.4"/>
    <n v="36.374700000000004"/>
    <n v="0"/>
    <n v="36.374700000000004"/>
    <n v="36"/>
    <n v="33"/>
    <n v="7"/>
    <n v="1.6632000000000001E-2"/>
    <x v="0"/>
    <m/>
    <n v="0"/>
    <s v="no TAS possible _x000a_from outside EU+pallet+label"/>
    <n v="1.5600000000000023"/>
    <n v="0"/>
    <m/>
    <m/>
    <s v="no"/>
    <n v="72.749400000000009"/>
    <m/>
    <n v="0.12"/>
    <n v="41.334886363636372"/>
    <m/>
    <n v="82.669772727272743"/>
    <m/>
    <n v="0"/>
    <s v="Ellina Smirnova"/>
    <m/>
    <n v="6"/>
    <n v="12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60"/>
    <x v="104"/>
    <x v="104"/>
    <n v="1"/>
    <m/>
    <x v="0"/>
    <s v="Bar support"/>
    <x v="10"/>
    <s v="Promocean The Netherlands BV"/>
    <x v="1"/>
    <n v="145.19999999999999"/>
    <n v="145.19999999999999"/>
    <n v="145.19999999999999"/>
    <n v="145.19999999999999"/>
    <n v="0"/>
    <n v="0"/>
    <n v="145.19999999999999"/>
    <n v="124.03200000000001"/>
    <n v="0"/>
    <n v="124.03200000000001"/>
    <n v="43"/>
    <n v="33"/>
    <n v="16"/>
    <n v="2.2703999999999998E-2"/>
    <x v="1"/>
    <m/>
    <n v="0"/>
    <s v="no TAS possible _x000a_from outside EU+pallet+label"/>
    <n v="0"/>
    <n v="0"/>
    <m/>
    <m/>
    <s v="no"/>
    <n v="124.03200000000001"/>
    <m/>
    <n v="0.12"/>
    <n v="140.94545454545457"/>
    <m/>
    <n v="140.94545454545457"/>
    <m/>
    <n v="0"/>
    <s v="Ellina Smirnova"/>
    <m/>
    <n v="12"/>
    <n v="12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70"/>
    <x v="188"/>
    <x v="188"/>
    <n v="1"/>
    <m/>
    <x v="0"/>
    <s v="Bar support"/>
    <x v="10"/>
    <s v="Promocean The Netherlands BV"/>
    <x v="1"/>
    <n v="62.16"/>
    <n v="62.16"/>
    <n v="62.16"/>
    <n v="62.16"/>
    <n v="0"/>
    <n v="0"/>
    <n v="62.16"/>
    <n v="53.124000000000009"/>
    <n v="0"/>
    <n v="53.124000000000009"/>
    <n v="60"/>
    <n v="23"/>
    <n v="10"/>
    <n v="1.38E-2"/>
    <x v="1"/>
    <m/>
    <n v="0"/>
    <s v="no TAS possible _x000a_from outside EU+pallet+label"/>
    <n v="0"/>
    <n v="0"/>
    <m/>
    <m/>
    <s v="no"/>
    <n v="53.124000000000009"/>
    <m/>
    <n v="0.12"/>
    <n v="60.368181818181831"/>
    <m/>
    <n v="60.368181818181831"/>
    <m/>
    <n v="0"/>
    <s v="Ellina Smirnova"/>
    <m/>
    <n v="12"/>
    <n v="12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80"/>
    <x v="189"/>
    <x v="189"/>
    <n v="1"/>
    <m/>
    <x v="0"/>
    <s v="Fridges"/>
    <x v="0"/>
    <s v="Dekkers Visual Communication B.v."/>
    <x v="1"/>
    <n v="573.29"/>
    <n v="573.29"/>
    <n v="573.29"/>
    <n v="573.29"/>
    <n v="0"/>
    <n v="0"/>
    <n v="573.29"/>
    <n v="504.49560000000002"/>
    <n v="0"/>
    <n v="504.49560000000002"/>
    <n v="49"/>
    <n v="59.5"/>
    <n v="58"/>
    <n v="0.169099"/>
    <x v="1"/>
    <m/>
    <n v="0"/>
    <s v="no TAS possible _x000a_from outside EU+pallet+label"/>
    <n v="0"/>
    <n v="0"/>
    <m/>
    <m/>
    <s v="no"/>
    <n v="504.49560000000002"/>
    <m/>
    <n v="0.12"/>
    <n v="573.29045454545462"/>
    <m/>
    <n v="573.29045454545462"/>
    <m/>
    <n v="0"/>
    <s v="Jade Mahuzier"/>
    <m/>
    <n v="1"/>
    <n v="1"/>
    <m/>
    <m/>
    <n v="0"/>
    <n v="0"/>
    <n v="0"/>
    <s v="13.06.2025"/>
    <s v="Order Window"/>
  </r>
  <r>
    <s v="Heineken UCL"/>
    <m/>
    <n v="20006088"/>
    <n v="3090139"/>
    <s v="Heineken Espana S.A."/>
    <s v="ES"/>
    <s v="Spain"/>
    <x v="1"/>
    <m/>
    <m/>
    <n v="90"/>
    <x v="43"/>
    <x v="43"/>
    <n v="7"/>
    <m/>
    <x v="0"/>
    <s v="Textiles-Clothing"/>
    <x v="7"/>
    <s v="Promocean The Netherlands BV"/>
    <x v="0"/>
    <n v="115.68"/>
    <n v="809.76"/>
    <n v="71.28"/>
    <n v="498.96000000000004"/>
    <n v="0"/>
    <n v="0"/>
    <n v="498.96000000000004"/>
    <n v="62.267399999999995"/>
    <n v="0"/>
    <n v="62.267399999999995"/>
    <n v="45"/>
    <n v="23"/>
    <n v="23"/>
    <n v="0.16663500000000001"/>
    <x v="0"/>
    <m/>
    <n v="0"/>
    <s v="no TAS possible _x000a_from outside EU+pallet+label"/>
    <n v="310.79999999999995"/>
    <n v="0"/>
    <m/>
    <m/>
    <s v="no"/>
    <n v="435.87179999999995"/>
    <m/>
    <n v="0.12"/>
    <n v="70.758409090909083"/>
    <m/>
    <n v="495.30886363636358"/>
    <m/>
    <n v="0"/>
    <s v="Ellina Smirnova"/>
    <m/>
    <n v="24"/>
    <n v="16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00"/>
    <x v="69"/>
    <x v="69"/>
    <n v="42"/>
    <m/>
    <x v="0"/>
    <s v="Textiles-Clothing"/>
    <x v="7"/>
    <s v="Promocean The Netherlands BV"/>
    <x v="0"/>
    <n v="120"/>
    <n v="5040"/>
    <n v="105.12"/>
    <n v="4415.04"/>
    <n v="0"/>
    <n v="0"/>
    <n v="4415.04"/>
    <n v="91.634399999999985"/>
    <n v="0"/>
    <n v="91.634399999999985"/>
    <n v="44"/>
    <n v="23"/>
    <n v="18"/>
    <n v="0.76507199999999997"/>
    <x v="0"/>
    <m/>
    <n v="0"/>
    <s v="no TAS possible _x000a_from outside EU+pallet+label"/>
    <n v="624.96"/>
    <n v="0"/>
    <m/>
    <m/>
    <s v="yes"/>
    <n v="3848.6447999999996"/>
    <m/>
    <n v="0.12"/>
    <n v="104.12999999999998"/>
    <m/>
    <n v="4373.4599999999991"/>
    <m/>
    <n v="0"/>
    <s v="Konstantinos Zoupanos "/>
    <m/>
    <n v="24"/>
    <n v="1008"/>
    <m/>
    <m/>
    <n v="0"/>
    <n v="0"/>
    <n v="0"/>
    <s v="13.06.2025"/>
    <s v="Order Window"/>
  </r>
  <r>
    <s v="Desperados"/>
    <m/>
    <n v="20006087"/>
    <n v="3090139"/>
    <s v="Heineken Espana S.A."/>
    <s v="ES"/>
    <s v="Spain"/>
    <x v="1"/>
    <m/>
    <m/>
    <n v="20"/>
    <x v="190"/>
    <x v="190"/>
    <n v="10"/>
    <m/>
    <x v="5"/>
    <s v="Plastic cups"/>
    <x v="27"/>
    <s v="Re-uz France"/>
    <x v="2"/>
    <n v="208.44318181818181"/>
    <n v="2084.431818181818"/>
    <n v="168.09090909090907"/>
    <n v="1680.9090909090905"/>
    <n v="0"/>
    <n v="0"/>
    <n v="1680.9090909090905"/>
    <n v="147.91999999999999"/>
    <n v="0"/>
    <n v="147.91999999999999"/>
    <n v="73.400000000000006"/>
    <n v="42.9"/>
    <n v="25.4"/>
    <n v="0.7998104399999999"/>
    <x v="0"/>
    <m/>
    <n v="0"/>
    <s v="no TAS possible _x000a_from outside EU+pallet+label"/>
    <n v="403.52272727272748"/>
    <n v="0"/>
    <m/>
    <m/>
    <s v="yes"/>
    <n v="1479.1999999999998"/>
    <m/>
    <n v="0.12"/>
    <n v="168.09090909090907"/>
    <m/>
    <n v="1680.9090909090905"/>
    <m/>
    <n v="0"/>
    <s v="Konstantinos Zoupanos"/>
    <m/>
    <n v="300"/>
    <n v="3000"/>
    <m/>
    <m/>
    <n v="0"/>
    <n v="0"/>
    <n v="0"/>
    <s v="12.06.2025"/>
    <s v="Order Window"/>
  </r>
  <r>
    <s v="Desperados"/>
    <m/>
    <n v="20006087"/>
    <n v="3090139"/>
    <s v="Heineken Espana S.A."/>
    <s v="ES"/>
    <s v="Spain"/>
    <x v="1"/>
    <m/>
    <m/>
    <n v="30"/>
    <x v="137"/>
    <x v="137"/>
    <n v="50"/>
    <m/>
    <x v="0"/>
    <s v="Bar support"/>
    <x v="12"/>
    <s v="Asian Sourcing Link"/>
    <x v="0"/>
    <n v="85.7"/>
    <n v="4285"/>
    <n v="68.7"/>
    <n v="3435"/>
    <n v="0"/>
    <n v="0"/>
    <n v="3435"/>
    <n v="59.280000000000008"/>
    <n v="0"/>
    <n v="59.280000000000008"/>
    <n v="62"/>
    <n v="20.5"/>
    <n v="10"/>
    <n v="0.63549999999999995"/>
    <x v="0"/>
    <m/>
    <n v="0"/>
    <s v="no TAS possible _x000a_from outside EU+pallet+label"/>
    <n v="850"/>
    <n v="0"/>
    <m/>
    <m/>
    <s v="yes"/>
    <n v="2964.0000000000005"/>
    <m/>
    <n v="0.12"/>
    <n v="67.363636363636374"/>
    <m/>
    <n v="3368.1818181818189"/>
    <m/>
    <n v="0"/>
    <s v="Ellina Smirnova"/>
    <m/>
    <n v="10"/>
    <n v="500"/>
    <m/>
    <m/>
    <n v="0"/>
    <n v="0"/>
    <n v="0"/>
    <s v="12.06.2025"/>
    <s v="Order Window"/>
  </r>
  <r>
    <s v="Desperados"/>
    <m/>
    <n v="20006087"/>
    <n v="3090139"/>
    <s v="Heineken Espana S.A."/>
    <s v="ES"/>
    <s v="Spain"/>
    <x v="1"/>
    <m/>
    <m/>
    <n v="40"/>
    <x v="121"/>
    <x v="121"/>
    <n v="125"/>
    <m/>
    <x v="0"/>
    <s v="Bar support"/>
    <x v="14"/>
    <s v="Promocean The Netherlands BV"/>
    <x v="0"/>
    <n v="39.799999999999997"/>
    <n v="4975"/>
    <n v="35.6"/>
    <n v="4450"/>
    <n v="0"/>
    <n v="0"/>
    <n v="4450"/>
    <n v="29.298000000000002"/>
    <n v="0"/>
    <n v="29.298000000000002"/>
    <n v="14.5"/>
    <n v="4.8"/>
    <n v="4.8"/>
    <n v="4.1759999999999999E-2"/>
    <x v="0"/>
    <m/>
    <n v="0"/>
    <s v="no TAS possible _x000a_from outside EU+pallet+label"/>
    <n v="525"/>
    <n v="0"/>
    <m/>
    <m/>
    <s v="yes"/>
    <n v="3662.25"/>
    <m/>
    <n v="0.12"/>
    <n v="33.293181818181822"/>
    <m/>
    <n v="4161.6477272727279"/>
    <m/>
    <n v="0"/>
    <s v="Ellina Smirnova"/>
    <m/>
    <n v="20"/>
    <n v="2500"/>
    <m/>
    <m/>
    <n v="0"/>
    <n v="0"/>
    <n v="0"/>
    <s v="12.06.2025"/>
    <s v="Order Window"/>
  </r>
  <r>
    <s v="Desperados"/>
    <m/>
    <n v="20006087"/>
    <n v="3090139"/>
    <s v="Heineken Espana S.A."/>
    <s v="ES"/>
    <s v="Spain"/>
    <x v="1"/>
    <m/>
    <m/>
    <n v="50"/>
    <x v="153"/>
    <x v="153"/>
    <n v="100"/>
    <m/>
    <x v="0"/>
    <s v="Indoor signs"/>
    <x v="0"/>
    <s v="Dekkers Visual Communication B.v."/>
    <x v="0"/>
    <n v="145"/>
    <n v="14500"/>
    <n v="138.41"/>
    <n v="13841"/>
    <n v="0"/>
    <n v="0"/>
    <n v="13841"/>
    <n v="119.70000000000002"/>
    <n v="0"/>
    <n v="119.70000000000002"/>
    <n v="44"/>
    <n v="10"/>
    <n v="74"/>
    <n v="3.2559999999999998"/>
    <x v="0"/>
    <m/>
    <n v="0"/>
    <s v="no TAS possible _x000a_from outside EU+pallet+label"/>
    <n v="659"/>
    <n v="0"/>
    <m/>
    <m/>
    <s v="yes"/>
    <n v="11970.000000000002"/>
    <m/>
    <n v="0.12"/>
    <n v="136.02272727272728"/>
    <m/>
    <n v="13602.272727272728"/>
    <m/>
    <n v="0"/>
    <s v="Ludmilla Zarybnicka"/>
    <m/>
    <n v="1"/>
    <n v="100"/>
    <m/>
    <m/>
    <n v="0"/>
    <n v="0"/>
    <n v="0"/>
    <s v="12.06.2025"/>
    <s v="Order Window"/>
  </r>
  <r>
    <s v="Heineken - F1"/>
    <m/>
    <n v="26021014"/>
    <n v="3097129"/>
    <s v="Global Heineken Sponsorship Te"/>
    <s v="NL"/>
    <s v="Netherlands"/>
    <x v="1"/>
    <m/>
    <m/>
    <n v="10"/>
    <x v="92"/>
    <x v="92"/>
    <n v="5"/>
    <m/>
    <x v="0"/>
    <s v="Premiums"/>
    <x v="4"/>
    <s v="Promocean The Netherlands BV"/>
    <x v="0"/>
    <n v="73.099999999999994"/>
    <n v="365.5"/>
    <n v="71.2"/>
    <n v="356"/>
    <n v="0"/>
    <n v="0"/>
    <n v="356"/>
    <n v="61.548600000000008"/>
    <n v="0"/>
    <n v="61.548600000000008"/>
    <n v="43.5"/>
    <n v="18"/>
    <n v="22.5"/>
    <n v="8.8087499999999999E-2"/>
    <x v="0"/>
    <m/>
    <n v="0"/>
    <n v="0"/>
    <n v="9.5"/>
    <n v="0"/>
    <m/>
    <m/>
    <s v="no"/>
    <n v="307.74300000000005"/>
    <m/>
    <n v="0.12"/>
    <n v="69.94159090909092"/>
    <m/>
    <n v="349.70795454545458"/>
    <m/>
    <n v="0"/>
    <s v="Konstantinos Zoupanos "/>
    <m/>
    <n v="10"/>
    <n v="5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0"/>
    <x v="83"/>
    <x v="83"/>
    <n v="5"/>
    <m/>
    <x v="0"/>
    <s v="Premiums"/>
    <x v="4"/>
    <s v="Promocean The Netherlands BV"/>
    <x v="0"/>
    <n v="73.099999999999994"/>
    <n v="365.5"/>
    <n v="69.900000000000006"/>
    <n v="349.5"/>
    <n v="0"/>
    <n v="0"/>
    <n v="349.5"/>
    <n v="60.420000000000009"/>
    <n v="0"/>
    <n v="60.420000000000009"/>
    <n v="43.5"/>
    <n v="18"/>
    <n v="22.5"/>
    <n v="8.8087499999999999E-2"/>
    <x v="0"/>
    <m/>
    <n v="0"/>
    <n v="0"/>
    <n v="16"/>
    <n v="0"/>
    <m/>
    <m/>
    <s v="no"/>
    <n v="302.10000000000002"/>
    <m/>
    <n v="0.12"/>
    <n v="68.659090909090921"/>
    <m/>
    <n v="343.29545454545462"/>
    <m/>
    <n v="0"/>
    <s v="Konstantinos Zoupanos "/>
    <m/>
    <n v="10"/>
    <n v="5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0"/>
    <x v="68"/>
    <x v="68"/>
    <n v="40"/>
    <m/>
    <x v="0"/>
    <s v="Premiums"/>
    <x v="5"/>
    <s v="Promocean The Netherlands BV"/>
    <x v="0"/>
    <n v="83.149999999999991"/>
    <n v="3325.9999999999995"/>
    <n v="83.149999999999991"/>
    <n v="3325.9999999999995"/>
    <n v="0"/>
    <n v="0"/>
    <n v="3325.9999999999995"/>
    <n v="71.922600000000017"/>
    <n v="0"/>
    <n v="71.922600000000017"/>
    <n v="44"/>
    <n v="43"/>
    <n v="45"/>
    <n v="3.4056000000000002"/>
    <x v="0"/>
    <m/>
    <n v="0"/>
    <n v="0"/>
    <n v="0"/>
    <n v="0"/>
    <m/>
    <m/>
    <s v="no"/>
    <n v="2876.9040000000005"/>
    <m/>
    <n v="0.12"/>
    <n v="81.730227272727291"/>
    <m/>
    <n v="3269.2090909090916"/>
    <m/>
    <n v="0"/>
    <s v="Konstantinos Zoupanos "/>
    <m/>
    <n v="5"/>
    <n v="20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0"/>
    <x v="79"/>
    <x v="79"/>
    <n v="20"/>
    <m/>
    <x v="0"/>
    <s v="Premiums"/>
    <x v="6"/>
    <s v="Promocean The Netherlands BV"/>
    <x v="0"/>
    <n v="57.499999999999993"/>
    <n v="1149.9999999999998"/>
    <n v="57.499999999999993"/>
    <n v="1149.9999999999998"/>
    <n v="0"/>
    <n v="0"/>
    <n v="1149.9999999999998"/>
    <n v="49.829400000000007"/>
    <n v="0"/>
    <n v="49.829400000000007"/>
    <n v="24"/>
    <n v="15"/>
    <n v="5"/>
    <n v="3.5999999999999997E-2"/>
    <x v="0"/>
    <m/>
    <n v="0"/>
    <n v="0"/>
    <n v="0"/>
    <n v="0"/>
    <m/>
    <m/>
    <s v="no"/>
    <n v="996.58800000000019"/>
    <m/>
    <n v="0.12"/>
    <n v="56.62431818181819"/>
    <m/>
    <n v="1132.4863636363639"/>
    <m/>
    <n v="0"/>
    <s v="Konstantinos Zoupanos "/>
    <m/>
    <n v="25"/>
    <n v="50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50"/>
    <x v="191"/>
    <x v="191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60"/>
    <x v="192"/>
    <x v="192"/>
    <n v="4"/>
    <m/>
    <x v="0"/>
    <s v="Textiles-Clothing"/>
    <x v="20"/>
    <s v="Promocean The Netherlands BV"/>
    <x v="0"/>
    <n v="46.2"/>
    <n v="184.8"/>
    <n v="45.36"/>
    <n v="181.44"/>
    <n v="0"/>
    <n v="0"/>
    <n v="181.44"/>
    <n v="39.569399999999995"/>
    <n v="0"/>
    <n v="39.569399999999995"/>
    <n v="35"/>
    <n v="28"/>
    <n v="6"/>
    <n v="2.3519999999999999E-2"/>
    <x v="0"/>
    <m/>
    <n v="0"/>
    <n v="0"/>
    <n v="3.3600000000000136"/>
    <n v="0"/>
    <m/>
    <m/>
    <s v="no"/>
    <n v="158.27759999999998"/>
    <m/>
    <n v="0.12"/>
    <n v="44.965227272727269"/>
    <m/>
    <n v="179.86090909090908"/>
    <m/>
    <n v="0"/>
    <s v="Konstantinos Zoupanos "/>
    <m/>
    <n v="6"/>
    <n v="2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70"/>
    <x v="193"/>
    <x v="193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80"/>
    <x v="194"/>
    <x v="194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90"/>
    <x v="195"/>
    <x v="195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00"/>
    <x v="113"/>
    <x v="113"/>
    <n v="4"/>
    <m/>
    <x v="0"/>
    <s v="Textiles-Clothing"/>
    <x v="20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x v="0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10"/>
    <x v="112"/>
    <x v="112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20"/>
    <x v="114"/>
    <x v="114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10"/>
    <x v="179"/>
    <x v="179"/>
    <n v="3"/>
    <m/>
    <x v="0"/>
    <s v="Textiles-Clothing"/>
    <x v="20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x v="0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20"/>
    <x v="180"/>
    <x v="180"/>
    <n v="3"/>
    <m/>
    <x v="0"/>
    <s v="Textiles-Clothing"/>
    <x v="20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x v="0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30"/>
    <x v="181"/>
    <x v="181"/>
    <n v="3"/>
    <m/>
    <x v="0"/>
    <s v="Textiles-Clothing"/>
    <x v="20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x v="0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40"/>
    <x v="182"/>
    <x v="182"/>
    <n v="3"/>
    <m/>
    <x v="0"/>
    <s v="Textiles-Clothing"/>
    <x v="20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x v="0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50"/>
    <x v="196"/>
    <x v="196"/>
    <n v="3"/>
    <m/>
    <x v="0"/>
    <s v="Textiles-Clothing"/>
    <x v="20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x v="0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60"/>
    <x v="197"/>
    <x v="197"/>
    <n v="3"/>
    <m/>
    <x v="0"/>
    <s v="Textiles-Clothing"/>
    <x v="20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x v="0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70"/>
    <x v="198"/>
    <x v="198"/>
    <n v="3"/>
    <m/>
    <x v="0"/>
    <s v="Textiles-Clothing"/>
    <x v="20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x v="0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80"/>
    <x v="199"/>
    <x v="199"/>
    <n v="3"/>
    <m/>
    <x v="0"/>
    <s v="Textiles-Clothing"/>
    <x v="20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x v="0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88"/>
    <n v="3090139"/>
    <s v="Heineken Espana S.A."/>
    <s v="ES"/>
    <s v="Spain"/>
    <x v="1"/>
    <m/>
    <m/>
    <n v="190"/>
    <x v="83"/>
    <x v="83"/>
    <n v="10"/>
    <m/>
    <x v="0"/>
    <s v="Premiums"/>
    <x v="4"/>
    <s v="Promocean The Netherlands BV"/>
    <x v="0"/>
    <n v="73.099999999999994"/>
    <n v="731"/>
    <n v="69.900000000000006"/>
    <n v="699"/>
    <n v="0"/>
    <n v="0"/>
    <n v="699"/>
    <n v="60.420000000000009"/>
    <n v="0"/>
    <n v="60.420000000000009"/>
    <n v="43.5"/>
    <n v="18"/>
    <n v="22.5"/>
    <n v="0.176175"/>
    <x v="0"/>
    <m/>
    <n v="0"/>
    <s v="no TAS possible _x000a_from outside EU+pallet+label"/>
    <n v="32"/>
    <n v="0"/>
    <m/>
    <m/>
    <s v="no"/>
    <n v="604.20000000000005"/>
    <m/>
    <n v="0.12"/>
    <n v="68.659090909090921"/>
    <m/>
    <n v="686.59090909090924"/>
    <m/>
    <n v="0"/>
    <s v="Konstantinos Zoupanos "/>
    <m/>
    <n v="10"/>
    <n v="100"/>
    <m/>
    <m/>
    <n v="0"/>
    <n v="0"/>
    <n v="0"/>
    <s v="13.06.2025"/>
    <s v="Order Window"/>
  </r>
  <r>
    <s v="Heineken - 0.0"/>
    <m/>
    <n v="20006088"/>
    <n v="3090139"/>
    <s v="Heineken Espana S.A."/>
    <s v="ES"/>
    <s v="Spain"/>
    <x v="1"/>
    <m/>
    <m/>
    <n v="200"/>
    <x v="200"/>
    <x v="200"/>
    <n v="5"/>
    <m/>
    <x v="0"/>
    <s v="Bar support"/>
    <x v="19"/>
    <s v="Promocean The Netherlands BV"/>
    <x v="1"/>
    <n v="44.22"/>
    <n v="221.1"/>
    <n v="44.22"/>
    <n v="221.1"/>
    <n v="0"/>
    <n v="0"/>
    <n v="221.1"/>
    <n v="36.195000000000007"/>
    <n v="0"/>
    <n v="36.195000000000007"/>
    <n v="35.5"/>
    <n v="21"/>
    <n v="54"/>
    <n v="0.20128499999999999"/>
    <x v="1"/>
    <m/>
    <n v="0"/>
    <s v="no TAS possible _x000a_from outside EU+pallet+label"/>
    <n v="0"/>
    <n v="0"/>
    <m/>
    <m/>
    <s v="no"/>
    <n v="180.97500000000002"/>
    <m/>
    <n v="0.12"/>
    <n v="41.130681818181827"/>
    <m/>
    <n v="205.65340909090912"/>
    <m/>
    <n v="0"/>
    <s v="Ellina Smirnova"/>
    <m/>
    <n v="6"/>
    <n v="3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80"/>
    <x v="196"/>
    <x v="196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190"/>
    <x v="197"/>
    <x v="197"/>
    <n v="4"/>
    <m/>
    <x v="0"/>
    <s v="Textiles-Clothing"/>
    <x v="20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x v="0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00"/>
    <x v="198"/>
    <x v="198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10"/>
    <x v="199"/>
    <x v="199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20"/>
    <x v="201"/>
    <x v="201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30"/>
    <x v="66"/>
    <x v="66"/>
    <n v="1"/>
    <m/>
    <x v="0"/>
    <s v="Textiles-Clothing"/>
    <x v="4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x v="0"/>
    <m/>
    <n v="0"/>
    <n v="0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40"/>
    <x v="67"/>
    <x v="67"/>
    <n v="2"/>
    <m/>
    <x v="0"/>
    <s v="Textiles-Clothing"/>
    <x v="4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x v="0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50"/>
    <x v="202"/>
    <x v="202"/>
    <n v="2"/>
    <m/>
    <x v="0"/>
    <s v="Textiles-Clothing"/>
    <x v="4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x v="0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60"/>
    <x v="203"/>
    <x v="203"/>
    <n v="1"/>
    <m/>
    <x v="0"/>
    <s v="Textiles-Clothing"/>
    <x v="4"/>
    <s v="Promocean The Netherlands BV"/>
    <x v="0"/>
    <n v="51.62"/>
    <n v="51.62"/>
    <n v="51.62"/>
    <n v="51.62"/>
    <n v="0"/>
    <n v="0"/>
    <n v="51.62"/>
    <n v="45.044999999999995"/>
    <n v="0"/>
    <n v="45.044999999999995"/>
    <n v="57"/>
    <n v="45"/>
    <n v="5"/>
    <n v="1.2825E-2"/>
    <x v="0"/>
    <m/>
    <n v="0"/>
    <n v="0"/>
    <n v="0"/>
    <n v="0"/>
    <m/>
    <m/>
    <s v="no"/>
    <n v="45.044999999999995"/>
    <m/>
    <n v="0.12"/>
    <n v="51.187499999999993"/>
    <m/>
    <n v="51.187499999999993"/>
    <m/>
    <n v="0"/>
    <s v="Konstantinos Zoupanos "/>
    <m/>
    <n v="2"/>
    <n v="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70"/>
    <x v="115"/>
    <x v="115"/>
    <n v="2"/>
    <m/>
    <x v="0"/>
    <s v="Textiles-Clothing"/>
    <x v="4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x v="0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80"/>
    <x v="116"/>
    <x v="116"/>
    <n v="2"/>
    <m/>
    <x v="0"/>
    <s v="Textiles-Clothing"/>
    <x v="4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x v="0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290"/>
    <x v="204"/>
    <x v="204"/>
    <n v="1"/>
    <m/>
    <x v="0"/>
    <s v="Textiles-Clothing"/>
    <x v="4"/>
    <s v="Promocean The Netherlands BV"/>
    <x v="0"/>
    <n v="51.62"/>
    <n v="51.62"/>
    <n v="51.62"/>
    <n v="51.62"/>
    <n v="0"/>
    <n v="0"/>
    <n v="51.62"/>
    <n v="45.044999999999995"/>
    <n v="0"/>
    <n v="45.044999999999995"/>
    <n v="57"/>
    <n v="45"/>
    <n v="5"/>
    <n v="1.2825E-2"/>
    <x v="0"/>
    <m/>
    <n v="0"/>
    <n v="0"/>
    <n v="0"/>
    <n v="0"/>
    <m/>
    <m/>
    <s v="no"/>
    <n v="45.044999999999995"/>
    <m/>
    <n v="0.12"/>
    <n v="51.187499999999993"/>
    <m/>
    <n v="51.187499999999993"/>
    <m/>
    <n v="0"/>
    <s v="Konstantinos Zoupanos "/>
    <m/>
    <n v="2"/>
    <n v="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00"/>
    <x v="110"/>
    <x v="110"/>
    <n v="25"/>
    <m/>
    <x v="0"/>
    <s v="Premiums"/>
    <x v="21"/>
    <s v="Promocean The Netherlands BV"/>
    <x v="0"/>
    <n v="48.12"/>
    <n v="1203"/>
    <n v="48.12"/>
    <n v="1203"/>
    <n v="0"/>
    <n v="0"/>
    <n v="1203"/>
    <n v="41.598600000000005"/>
    <n v="0"/>
    <n v="41.598600000000005"/>
    <n v="37.799999999999997"/>
    <n v="28.5"/>
    <n v="14.3"/>
    <n v="0.38513475000000003"/>
    <x v="0"/>
    <m/>
    <n v="0"/>
    <n v="0"/>
    <n v="0"/>
    <n v="0"/>
    <m/>
    <m/>
    <s v="no"/>
    <n v="1039.9650000000001"/>
    <m/>
    <n v="0.12"/>
    <n v="47.271136363636366"/>
    <m/>
    <n v="1181.7784090909092"/>
    <m/>
    <n v="0"/>
    <s v="Konstantinos Zoupanos "/>
    <m/>
    <n v="12"/>
    <n v="30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10"/>
    <x v="85"/>
    <x v="85"/>
    <n v="2"/>
    <m/>
    <x v="0"/>
    <s v="Indoor signs"/>
    <x v="0"/>
    <s v="Dekkers Visual Communication B.v."/>
    <x v="0"/>
    <n v="184.55"/>
    <n v="369.1"/>
    <n v="184.55"/>
    <n v="369.1"/>
    <n v="0"/>
    <n v="0"/>
    <n v="369.1"/>
    <n v="159.60000000000002"/>
    <n v="0"/>
    <n v="159.60000000000002"/>
    <n v="60"/>
    <n v="73"/>
    <n v="10"/>
    <n v="8.7599999999999997E-2"/>
    <x v="0"/>
    <m/>
    <n v="0"/>
    <n v="0"/>
    <n v="0"/>
    <n v="0"/>
    <m/>
    <m/>
    <s v="no"/>
    <n v="319.20000000000005"/>
    <m/>
    <n v="0.12"/>
    <n v="181.3636363636364"/>
    <m/>
    <n v="362.7272727272728"/>
    <m/>
    <n v="0"/>
    <s v="Ludmilla Zarybnicka"/>
    <m/>
    <n v="1"/>
    <n v="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20"/>
    <x v="81"/>
    <x v="81"/>
    <n v="33"/>
    <m/>
    <x v="0"/>
    <s v="Textiles-Clothing"/>
    <x v="7"/>
    <s v="Promocean The Netherlands BV"/>
    <x v="0"/>
    <n v="120"/>
    <n v="3960"/>
    <n v="84.48"/>
    <n v="2787.84"/>
    <n v="0"/>
    <n v="0"/>
    <n v="2787.84"/>
    <n v="73.639799999999994"/>
    <n v="0"/>
    <n v="73.639799999999994"/>
    <n v="44"/>
    <n v="23"/>
    <n v="18"/>
    <n v="0.601128"/>
    <x v="0"/>
    <m/>
    <n v="0"/>
    <n v="0"/>
    <n v="1172.1599999999999"/>
    <n v="0"/>
    <m/>
    <m/>
    <s v="no"/>
    <n v="2430.1133999999997"/>
    <m/>
    <n v="0.12"/>
    <n v="83.6815909090909"/>
    <m/>
    <n v="2761.4924999999998"/>
    <m/>
    <n v="0"/>
    <s v="Konstantinos Zoupanos "/>
    <m/>
    <n v="24"/>
    <n v="79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30"/>
    <x v="69"/>
    <x v="69"/>
    <n v="33"/>
    <m/>
    <x v="0"/>
    <s v="Textiles-Clothing"/>
    <x v="7"/>
    <s v="Promocean The Netherlands BV"/>
    <x v="0"/>
    <n v="120"/>
    <n v="3960"/>
    <n v="105.12"/>
    <n v="3468.96"/>
    <n v="0"/>
    <n v="0"/>
    <n v="3468.96"/>
    <n v="91.634399999999985"/>
    <n v="0"/>
    <n v="91.634399999999985"/>
    <n v="44"/>
    <n v="23"/>
    <n v="18"/>
    <n v="0.601128"/>
    <x v="0"/>
    <m/>
    <n v="0"/>
    <n v="0"/>
    <n v="491.03999999999996"/>
    <n v="0"/>
    <m/>
    <m/>
    <s v="no"/>
    <n v="3023.9351999999994"/>
    <m/>
    <n v="0.12"/>
    <n v="104.12999999999998"/>
    <m/>
    <n v="3436.2899999999995"/>
    <m/>
    <n v="0"/>
    <s v="Konstantinos Zoupanos "/>
    <m/>
    <n v="24"/>
    <n v="792"/>
    <m/>
    <m/>
    <n v="0"/>
    <n v="0"/>
    <n v="0"/>
    <s v="13.06.2025"/>
    <s v="Order Window"/>
  </r>
  <r>
    <s v="Heineken - 0.0"/>
    <m/>
    <n v="20006088"/>
    <n v="3090139"/>
    <s v="Heineken Espana S.A."/>
    <s v="ES"/>
    <s v="Spain"/>
    <x v="1"/>
    <m/>
    <m/>
    <n v="210"/>
    <x v="205"/>
    <x v="205"/>
    <n v="1"/>
    <m/>
    <x v="0"/>
    <s v="Bar support"/>
    <x v="4"/>
    <s v="Promocean The Netherlands BV"/>
    <x v="0"/>
    <n v="30.6"/>
    <n v="30.6"/>
    <n v="30.6"/>
    <n v="30.6"/>
    <n v="0"/>
    <n v="0"/>
    <n v="30.6"/>
    <n v="26.973380571428567"/>
    <n v="0"/>
    <n v="26.973380571428567"/>
    <n v="15"/>
    <n v="5"/>
    <n v="5"/>
    <n v="3.7500000000000001E-4"/>
    <x v="0"/>
    <m/>
    <n v="0"/>
    <s v="no TAS possible _x000a_from outside EU+pallet+label"/>
    <n v="0"/>
    <n v="0"/>
    <m/>
    <m/>
    <s v="no"/>
    <n v="26.973380571428567"/>
    <m/>
    <n v="0.12"/>
    <n v="30.651568831168827"/>
    <m/>
    <n v="30.651568831168827"/>
    <m/>
    <n v="0"/>
    <s v="Ellina Smirnova"/>
    <m/>
    <n v="20"/>
    <n v="20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220"/>
    <x v="206"/>
    <x v="206"/>
    <n v="9"/>
    <m/>
    <x v="0"/>
    <s v="Bar support"/>
    <x v="18"/>
    <s v="Promocean The Netherlands BV"/>
    <x v="1"/>
    <n v="57.9"/>
    <n v="521.1"/>
    <n v="57.9"/>
    <n v="521.1"/>
    <n v="0"/>
    <n v="0"/>
    <n v="521.1"/>
    <n v="50.093771428571429"/>
    <n v="0"/>
    <n v="50.093771428571429"/>
    <n v="27"/>
    <n v="17"/>
    <n v="6"/>
    <n v="2.4785999999999999E-2"/>
    <x v="1"/>
    <m/>
    <n v="0"/>
    <s v="no TAS possible _x000a_from outside EU+pallet+label"/>
    <n v="0"/>
    <n v="0"/>
    <m/>
    <m/>
    <s v="no"/>
    <n v="450.84394285714285"/>
    <m/>
    <n v="0.12"/>
    <n v="56.924740259740261"/>
    <m/>
    <n v="512.32266233766234"/>
    <m/>
    <n v="0"/>
    <s v="Ellina Smirnova"/>
    <m/>
    <n v="10"/>
    <n v="90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230"/>
    <x v="207"/>
    <x v="207"/>
    <n v="5"/>
    <m/>
    <x v="0"/>
    <s v="Bar support"/>
    <x v="5"/>
    <s v="Promocean The Netherlands BV"/>
    <x v="0"/>
    <n v="62.199999999999996"/>
    <n v="311"/>
    <n v="62.199999999999996"/>
    <n v="311"/>
    <n v="0"/>
    <n v="0"/>
    <n v="311"/>
    <n v="50.262600000000006"/>
    <n v="0"/>
    <n v="50.262600000000006"/>
    <n v="37.6"/>
    <n v="37.299999999999997"/>
    <n v="12"/>
    <n v="8.4148800000000024E-2"/>
    <x v="0"/>
    <m/>
    <n v="0"/>
    <s v="no TAS possible _x000a_from outside EU+pallet+label"/>
    <n v="0"/>
    <n v="0"/>
    <m/>
    <m/>
    <s v="no"/>
    <n v="251.31300000000005"/>
    <m/>
    <n v="0.12"/>
    <n v="57.116590909090917"/>
    <m/>
    <n v="285.58295454545458"/>
    <m/>
    <n v="0"/>
    <s v="Ellina Smirnova"/>
    <m/>
    <n v="10"/>
    <n v="50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240"/>
    <x v="208"/>
    <x v="208"/>
    <n v="3"/>
    <m/>
    <x v="0"/>
    <s v="Bar support"/>
    <x v="10"/>
    <s v="Promocean The Netherlands BV"/>
    <x v="1"/>
    <n v="59.519999999999996"/>
    <n v="178.56"/>
    <n v="59.519999999999996"/>
    <n v="178.56"/>
    <n v="0"/>
    <n v="0"/>
    <n v="178.56"/>
    <n v="47.389800000000008"/>
    <n v="0"/>
    <n v="47.389800000000008"/>
    <n v="37"/>
    <n v="25"/>
    <n v="36"/>
    <n v="9.9900000000000003E-2"/>
    <x v="1"/>
    <m/>
    <n v="0"/>
    <s v="no TAS possible _x000a_from outside EU+pallet+label"/>
    <n v="0"/>
    <n v="0"/>
    <m/>
    <m/>
    <s v="no"/>
    <n v="142.16940000000002"/>
    <m/>
    <n v="0.12"/>
    <n v="53.852045454545461"/>
    <m/>
    <n v="161.55613636363637"/>
    <m/>
    <n v="0"/>
    <s v="Ellina Smirnova"/>
    <m/>
    <n v="12"/>
    <n v="36"/>
    <m/>
    <m/>
    <n v="0"/>
    <n v="0"/>
    <n v="0"/>
    <s v="13.06.2025"/>
    <s v="Order Window"/>
  </r>
  <r>
    <s v="Heineken UCL"/>
    <m/>
    <n v="20006088"/>
    <n v="3090139"/>
    <s v="Heineken Espana S.A."/>
    <s v="ES"/>
    <s v="Spain"/>
    <x v="1"/>
    <m/>
    <m/>
    <n v="250"/>
    <x v="33"/>
    <x v="33"/>
    <n v="4"/>
    <m/>
    <x v="0"/>
    <s v="Bar support"/>
    <x v="10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x v="0"/>
    <m/>
    <n v="0"/>
    <s v="no TAS possible _x000a_from outside EU+pallet+label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3.06.2025"/>
    <s v="Order Window"/>
  </r>
  <r>
    <s v="Heineken UCL"/>
    <m/>
    <n v="20006088"/>
    <n v="3090139"/>
    <s v="Heineken Espana S.A."/>
    <s v="ES"/>
    <s v="Spain"/>
    <x v="1"/>
    <m/>
    <m/>
    <n v="260"/>
    <x v="150"/>
    <x v="150"/>
    <n v="3"/>
    <m/>
    <x v="0"/>
    <s v="Bar support"/>
    <x v="12"/>
    <s v="Asian Sourcing Link"/>
    <x v="0"/>
    <n v="47.5"/>
    <n v="142.5"/>
    <n v="47.5"/>
    <n v="142.5"/>
    <n v="0"/>
    <n v="0"/>
    <n v="142.5"/>
    <n v="43.890000000000008"/>
    <n v="0"/>
    <n v="43.890000000000008"/>
    <n v="62"/>
    <n v="20"/>
    <n v="9.5"/>
    <n v="3.5340000000000003E-2"/>
    <x v="0"/>
    <m/>
    <n v="0"/>
    <s v="no TAS possible _x000a_from outside EU+pallet+label"/>
    <n v="0"/>
    <n v="0"/>
    <m/>
    <m/>
    <s v="no"/>
    <n v="131.67000000000002"/>
    <m/>
    <n v="0.12"/>
    <n v="49.875000000000007"/>
    <m/>
    <n v="149.62500000000003"/>
    <m/>
    <n v="0"/>
    <s v="Ellina Smirnova"/>
    <m/>
    <n v="10"/>
    <n v="30"/>
    <m/>
    <m/>
    <n v="0"/>
    <n v="0"/>
    <n v="0"/>
    <s v="13.06.2025"/>
    <s v="Order Window"/>
  </r>
  <r>
    <s v="Heineken"/>
    <m/>
    <n v="20006088"/>
    <n v="3090139"/>
    <s v="Heineken Espana S.A."/>
    <s v="ES"/>
    <s v="Spain"/>
    <x v="1"/>
    <m/>
    <m/>
    <n v="270"/>
    <x v="209"/>
    <x v="209"/>
    <n v="2"/>
    <m/>
    <x v="3"/>
    <s v="Textiles-Clothing"/>
    <x v="10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x v="0"/>
    <m/>
    <n v="0"/>
    <s v="no TAS possible _x000a_from outside EU+pallet+label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40"/>
    <x v="109"/>
    <x v="109"/>
    <n v="20"/>
    <m/>
    <x v="0"/>
    <s v="Bar support"/>
    <x v="20"/>
    <s v="Asian Sourcing Link"/>
    <x v="1"/>
    <n v="63.179999999999993"/>
    <n v="1263.5999999999999"/>
    <n v="63.179999999999993"/>
    <n v="1263.5999999999999"/>
    <n v="0"/>
    <n v="0"/>
    <n v="1263.5999999999999"/>
    <n v="54.651600000000002"/>
    <n v="0"/>
    <n v="54.651600000000002"/>
    <n v="35"/>
    <n v="21"/>
    <n v="53"/>
    <n v="0.77910000000000001"/>
    <x v="1"/>
    <m/>
    <n v="0"/>
    <n v="0"/>
    <n v="0"/>
    <n v="0"/>
    <m/>
    <m/>
    <s v="no"/>
    <n v="1093.0320000000002"/>
    <m/>
    <n v="0.12"/>
    <n v="62.104090909090914"/>
    <m/>
    <n v="1242.0818181818183"/>
    <m/>
    <n v="0"/>
    <s v="Ellina Smirnova "/>
    <m/>
    <n v="6"/>
    <n v="12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50"/>
    <x v="210"/>
    <x v="210"/>
    <n v="20"/>
    <m/>
    <x v="0"/>
    <s v="Bar support"/>
    <x v="20"/>
    <s v="Asian Sourcing Link"/>
    <x v="1"/>
    <n v="63.179999999999993"/>
    <n v="1263.5999999999999"/>
    <n v="63.179999999999993"/>
    <n v="1263.5999999999999"/>
    <n v="0"/>
    <n v="0"/>
    <n v="1263.5999999999999"/>
    <n v="54.651600000000002"/>
    <n v="0"/>
    <n v="54.651600000000002"/>
    <n v="35"/>
    <n v="21"/>
    <n v="53"/>
    <n v="0.77910000000000001"/>
    <x v="1"/>
    <m/>
    <n v="0"/>
    <n v="0"/>
    <n v="0"/>
    <n v="0"/>
    <m/>
    <m/>
    <s v="no"/>
    <n v="1093.0320000000002"/>
    <m/>
    <n v="0.12"/>
    <n v="62.104090909090914"/>
    <m/>
    <n v="1242.0818181818183"/>
    <m/>
    <n v="0"/>
    <s v="Ellina Smirnova "/>
    <m/>
    <n v="6"/>
    <n v="12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60"/>
    <x v="70"/>
    <x v="70"/>
    <n v="20"/>
    <m/>
    <x v="0"/>
    <s v="Premiums"/>
    <x v="0"/>
    <s v="Asian Sourcing Link"/>
    <x v="0"/>
    <n v="142.4"/>
    <n v="2848"/>
    <n v="142.4"/>
    <n v="2848"/>
    <n v="0"/>
    <n v="0"/>
    <n v="2848"/>
    <n v="122.09400000000001"/>
    <n v="0"/>
    <n v="122.09400000000001"/>
    <n v="103"/>
    <n v="17.5"/>
    <n v="20"/>
    <n v="0.72099999999999997"/>
    <x v="0"/>
    <m/>
    <n v="0"/>
    <n v="0"/>
    <n v="0"/>
    <n v="0"/>
    <m/>
    <m/>
    <s v="no"/>
    <n v="2441.88"/>
    <m/>
    <n v="0.12"/>
    <n v="138.74318181818182"/>
    <m/>
    <n v="2774.8636363636365"/>
    <m/>
    <n v="0"/>
    <s v="Ellina Smirnova "/>
    <m/>
    <n v="10"/>
    <n v="20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70"/>
    <x v="82"/>
    <x v="82"/>
    <n v="25"/>
    <m/>
    <x v="0"/>
    <s v="Bar support"/>
    <x v="14"/>
    <s v="Promocean The Netherlands BV"/>
    <x v="0"/>
    <n v="29.8"/>
    <n v="745"/>
    <n v="26"/>
    <n v="650"/>
    <n v="0"/>
    <n v="0"/>
    <n v="650"/>
    <n v="22.906800000000004"/>
    <n v="0"/>
    <n v="22.906800000000004"/>
    <n v="14"/>
    <n v="5"/>
    <n v="5"/>
    <n v="8.7500000000000008E-3"/>
    <x v="0"/>
    <m/>
    <n v="0"/>
    <n v="0"/>
    <n v="95"/>
    <n v="0"/>
    <m/>
    <m/>
    <s v="no"/>
    <n v="572.67000000000007"/>
    <m/>
    <n v="0.12"/>
    <n v="26.03045454545455"/>
    <m/>
    <n v="650.76136363636374"/>
    <m/>
    <n v="0"/>
    <s v="Konstantinos Zoupanos "/>
    <m/>
    <n v="20"/>
    <n v="50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80"/>
    <x v="107"/>
    <x v="107"/>
    <n v="25"/>
    <m/>
    <x v="0"/>
    <s v="Bar support"/>
    <x v="14"/>
    <s v="Promocean The Netherlands BV"/>
    <x v="0"/>
    <n v="29.8"/>
    <n v="745"/>
    <n v="27.200000000000003"/>
    <n v="680.00000000000011"/>
    <n v="0"/>
    <n v="0"/>
    <n v="680.00000000000011"/>
    <n v="24.019200000000001"/>
    <n v="0"/>
    <n v="24.019200000000001"/>
    <n v="14"/>
    <n v="5"/>
    <n v="5"/>
    <n v="8.7500000000000008E-3"/>
    <x v="0"/>
    <m/>
    <n v="0"/>
    <n v="0"/>
    <n v="64.999999999999886"/>
    <n v="0"/>
    <m/>
    <m/>
    <s v="no"/>
    <n v="600.48"/>
    <m/>
    <n v="0.12"/>
    <n v="27.294545454545457"/>
    <m/>
    <n v="682.36363636363637"/>
    <m/>
    <n v="0"/>
    <s v="Konstantinos Zoupanos "/>
    <m/>
    <n v="20"/>
    <n v="50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390"/>
    <x v="108"/>
    <x v="108"/>
    <n v="40"/>
    <m/>
    <x v="0"/>
    <s v="Premiums"/>
    <x v="0"/>
    <s v="Asian Sourcing Link"/>
    <x v="0"/>
    <n v="41.7"/>
    <n v="1668"/>
    <n v="25.45"/>
    <n v="1018"/>
    <n v="0"/>
    <n v="0"/>
    <n v="1018"/>
    <n v="21.831"/>
    <n v="0"/>
    <n v="21.831"/>
    <n v="48"/>
    <n v="38"/>
    <n v="2.5"/>
    <n v="0.18240000000000001"/>
    <x v="0"/>
    <m/>
    <n v="0"/>
    <n v="0"/>
    <n v="650"/>
    <n v="0"/>
    <m/>
    <m/>
    <s v="no"/>
    <n v="873.24"/>
    <m/>
    <n v="0.12"/>
    <n v="24.807954545454546"/>
    <m/>
    <n v="992.31818181818187"/>
    <m/>
    <n v="0"/>
    <s v="Ellina Smirnova "/>
    <m/>
    <n v="5"/>
    <n v="200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00"/>
    <x v="71"/>
    <x v="71"/>
    <n v="5"/>
    <m/>
    <x v="0"/>
    <s v="Textiles-Clothing"/>
    <x v="15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x v="1"/>
    <m/>
    <n v="0"/>
    <n v="0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10"/>
    <x v="72"/>
    <x v="72"/>
    <n v="7"/>
    <m/>
    <x v="0"/>
    <s v="Textiles-Clothing"/>
    <x v="15"/>
    <s v="Asian Sourcing Link"/>
    <x v="1"/>
    <n v="12.98"/>
    <n v="90.86"/>
    <n v="12.98"/>
    <n v="90.86"/>
    <n v="0"/>
    <n v="0"/>
    <n v="90.86"/>
    <n v="11.3256"/>
    <n v="0"/>
    <n v="11.3256"/>
    <n v="60"/>
    <n v="40"/>
    <n v="40"/>
    <n v="0.67200000000000004"/>
    <x v="1"/>
    <m/>
    <n v="0"/>
    <n v="0"/>
    <n v="0"/>
    <n v="0"/>
    <m/>
    <m/>
    <s v="no"/>
    <n v="79.279200000000003"/>
    <m/>
    <n v="0.12"/>
    <n v="12.87"/>
    <m/>
    <n v="90.089999999999989"/>
    <m/>
    <n v="0"/>
    <s v="Ellina Smirnova "/>
    <m/>
    <n v="1"/>
    <n v="7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20"/>
    <x v="73"/>
    <x v="73"/>
    <n v="8"/>
    <m/>
    <x v="0"/>
    <s v="Textiles-Clothing"/>
    <x v="15"/>
    <s v="Asian Sourcing Link"/>
    <x v="1"/>
    <n v="12.98"/>
    <n v="103.84"/>
    <n v="12.98"/>
    <n v="103.84"/>
    <n v="0"/>
    <n v="0"/>
    <n v="103.84"/>
    <n v="11.3256"/>
    <n v="0"/>
    <n v="11.3256"/>
    <n v="60"/>
    <n v="40"/>
    <n v="40"/>
    <n v="0.76800000000000002"/>
    <x v="1"/>
    <m/>
    <n v="0"/>
    <n v="0"/>
    <n v="0"/>
    <n v="0"/>
    <m/>
    <m/>
    <s v="no"/>
    <n v="90.604799999999997"/>
    <m/>
    <n v="0.12"/>
    <n v="12.87"/>
    <m/>
    <n v="102.96"/>
    <m/>
    <n v="0"/>
    <s v="Ellina Smirnova "/>
    <m/>
    <n v="1"/>
    <n v="8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30"/>
    <x v="74"/>
    <x v="74"/>
    <n v="6"/>
    <m/>
    <x v="0"/>
    <s v="Textiles-Clothing"/>
    <x v="15"/>
    <s v="Asian Sourcing Link"/>
    <x v="1"/>
    <n v="12.98"/>
    <n v="77.88"/>
    <n v="12.98"/>
    <n v="77.88"/>
    <n v="0"/>
    <n v="0"/>
    <n v="77.88"/>
    <n v="11.3256"/>
    <n v="0"/>
    <n v="11.3256"/>
    <n v="60"/>
    <n v="40"/>
    <n v="40"/>
    <n v="0.57599999999999996"/>
    <x v="1"/>
    <m/>
    <n v="0"/>
    <n v="0"/>
    <n v="0"/>
    <n v="0"/>
    <m/>
    <m/>
    <s v="no"/>
    <n v="67.953599999999994"/>
    <m/>
    <n v="0.12"/>
    <n v="12.87"/>
    <m/>
    <n v="77.22"/>
    <m/>
    <n v="0"/>
    <s v="Ellina Smirnova "/>
    <m/>
    <n v="1"/>
    <n v="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40"/>
    <x v="211"/>
    <x v="211"/>
    <n v="4"/>
    <m/>
    <x v="0"/>
    <s v="Textiles-Clothing"/>
    <x v="15"/>
    <s v="Asian Sourcing Link"/>
    <x v="1"/>
    <n v="12.98"/>
    <n v="51.92"/>
    <n v="12.98"/>
    <n v="51.92"/>
    <n v="0"/>
    <n v="0"/>
    <n v="51.92"/>
    <n v="11.3256"/>
    <n v="0"/>
    <n v="11.3256"/>
    <n v="60"/>
    <n v="40"/>
    <n v="40"/>
    <n v="0.38400000000000001"/>
    <x v="1"/>
    <m/>
    <n v="0"/>
    <n v="0"/>
    <n v="0"/>
    <n v="0"/>
    <m/>
    <m/>
    <s v="no"/>
    <n v="45.302399999999999"/>
    <m/>
    <n v="0.12"/>
    <n v="12.87"/>
    <m/>
    <n v="51.48"/>
    <m/>
    <n v="0"/>
    <s v="Ellina Smirnova "/>
    <m/>
    <n v="1"/>
    <n v="4"/>
    <m/>
    <m/>
    <n v="0"/>
    <n v="0"/>
    <n v="0"/>
    <s v="13.06.2025"/>
    <s v="Order Window"/>
  </r>
  <r>
    <s v="Heineken UCL"/>
    <m/>
    <n v="26021015"/>
    <n v="3090174"/>
    <s v="Insular Canarias de bebidas S."/>
    <s v="ES"/>
    <s v="Canarias"/>
    <x v="1"/>
    <m/>
    <m/>
    <n v="20"/>
    <x v="38"/>
    <x v="38"/>
    <n v="30"/>
    <m/>
    <x v="0"/>
    <s v="Premiums"/>
    <x v="1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x v="0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3.06.2025"/>
    <s v="Order Window"/>
  </r>
  <r>
    <s v="Heineken UCL"/>
    <m/>
    <n v="26021015"/>
    <n v="3090174"/>
    <s v="Insular Canarias de bebidas S."/>
    <s v="ES"/>
    <s v="Canarias"/>
    <x v="1"/>
    <m/>
    <m/>
    <n v="30"/>
    <x v="64"/>
    <x v="64"/>
    <n v="50"/>
    <m/>
    <x v="0"/>
    <s v="Textiles-Clothing"/>
    <x v="10"/>
    <s v="Promocean The Netherlands BV"/>
    <x v="0"/>
    <n v="36.24"/>
    <n v="1812"/>
    <n v="30.48"/>
    <n v="1524"/>
    <n v="0"/>
    <n v="0"/>
    <n v="1524"/>
    <n v="26.6175"/>
    <n v="0"/>
    <n v="26.6175"/>
    <n v="25.5"/>
    <n v="25"/>
    <n v="18.5"/>
    <n v="0.58968750000000003"/>
    <x v="0"/>
    <m/>
    <n v="0"/>
    <n v="0"/>
    <n v="288"/>
    <n v="0"/>
    <m/>
    <m/>
    <s v="no"/>
    <n v="1330.875"/>
    <m/>
    <n v="0.12"/>
    <n v="30.24715909090909"/>
    <m/>
    <n v="1512.3579545454545"/>
    <m/>
    <n v="0"/>
    <s v="Ellina Smirnova"/>
    <m/>
    <n v="6"/>
    <n v="300"/>
    <m/>
    <m/>
    <n v="0"/>
    <n v="0"/>
    <n v="0"/>
    <s v="13.06.2025"/>
    <s v="Order Window"/>
  </r>
  <r>
    <s v="Heineken"/>
    <m/>
    <n v="26021015"/>
    <n v="3090174"/>
    <s v="Insular Canarias de bebidas S."/>
    <s v="ES"/>
    <s v="Canarias"/>
    <x v="1"/>
    <m/>
    <m/>
    <n v="40"/>
    <x v="2"/>
    <x v="2"/>
    <n v="17"/>
    <m/>
    <x v="0"/>
    <s v="Premiums"/>
    <x v="2"/>
    <s v="Promocean The Netherlands BV"/>
    <x v="0"/>
    <n v="53.400000000000006"/>
    <n v="907.80000000000007"/>
    <n v="51.72"/>
    <n v="879.24"/>
    <n v="0"/>
    <n v="0"/>
    <n v="879.24"/>
    <n v="39.2958"/>
    <n v="0"/>
    <n v="39.2958"/>
    <n v="32"/>
    <n v="24"/>
    <n v="13.5"/>
    <n v="0.176256"/>
    <x v="0"/>
    <m/>
    <n v="0"/>
    <n v="0"/>
    <n v="28.560000000000059"/>
    <n v="0"/>
    <m/>
    <m/>
    <s v="no"/>
    <n v="668.02859999999998"/>
    <m/>
    <n v="0.12"/>
    <n v="44.654318181818184"/>
    <m/>
    <n v="759.12340909090915"/>
    <m/>
    <n v="0"/>
    <s v="Ellina Smirnova"/>
    <m/>
    <n v="12"/>
    <n v="204"/>
    <m/>
    <m/>
    <n v="0"/>
    <n v="0"/>
    <n v="0"/>
    <s v="13.06.2025"/>
    <s v="Order Window"/>
  </r>
  <r>
    <s v="Heineken"/>
    <m/>
    <n v="26021015"/>
    <n v="3090174"/>
    <s v="Insular Canarias de bebidas S."/>
    <s v="ES"/>
    <s v="Canarias"/>
    <x v="1"/>
    <m/>
    <m/>
    <n v="50"/>
    <x v="5"/>
    <x v="5"/>
    <n v="500"/>
    <m/>
    <x v="0"/>
    <s v="Premiums"/>
    <x v="5"/>
    <s v="Promocean The Netherlands BV"/>
    <x v="0"/>
    <n v="50.300000000000004"/>
    <n v="25150.000000000004"/>
    <n v="47.15"/>
    <n v="23575"/>
    <n v="0"/>
    <n v="0"/>
    <n v="23575"/>
    <n v="38.019000000000005"/>
    <n v="0"/>
    <n v="38.019000000000005"/>
    <n v="35"/>
    <n v="34"/>
    <n v="30"/>
    <n v="17.850000000000001"/>
    <x v="0"/>
    <m/>
    <n v="0"/>
    <n v="0"/>
    <n v="1575.0000000000036"/>
    <n v="0"/>
    <m/>
    <m/>
    <s v="yes"/>
    <n v="19009.500000000004"/>
    <m/>
    <n v="0.12"/>
    <n v="43.203409090909098"/>
    <m/>
    <n v="21601.704545454548"/>
    <m/>
    <n v="0"/>
    <s v="Ellina Smirnova"/>
    <m/>
    <n v="5"/>
    <n v="2500"/>
    <m/>
    <m/>
    <n v="0"/>
    <n v="0"/>
    <n v="0"/>
    <s v="13.06.2025"/>
    <s v="Order Window"/>
  </r>
  <r>
    <s v="Heineken - F1"/>
    <m/>
    <n v="26021015"/>
    <n v="3090174"/>
    <s v="Insular Canarias de bebidas S."/>
    <s v="ES"/>
    <s v="Canarias"/>
    <x v="1"/>
    <m/>
    <m/>
    <n v="60"/>
    <x v="76"/>
    <x v="76"/>
    <n v="3"/>
    <m/>
    <x v="0"/>
    <s v="Textiles-Clothing"/>
    <x v="15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x v="0"/>
    <m/>
    <n v="0"/>
    <n v="0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13.06.2025"/>
    <s v="Order Window"/>
  </r>
  <r>
    <s v="Heineken - F1"/>
    <m/>
    <n v="26021015"/>
    <n v="3090174"/>
    <s v="Insular Canarias de bebidas S."/>
    <s v="ES"/>
    <s v="Canarias"/>
    <x v="1"/>
    <m/>
    <m/>
    <n v="70"/>
    <x v="77"/>
    <x v="77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</r>
  <r>
    <s v="Heineken - F1"/>
    <m/>
    <n v="26021015"/>
    <n v="3090174"/>
    <s v="Insular Canarias de bebidas S."/>
    <s v="ES"/>
    <s v="Canarias"/>
    <x v="1"/>
    <m/>
    <m/>
    <n v="80"/>
    <x v="78"/>
    <x v="78"/>
    <n v="3"/>
    <m/>
    <x v="0"/>
    <s v="Textiles-Clothing"/>
    <x v="15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x v="0"/>
    <m/>
    <n v="0"/>
    <n v="0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13.06.2025"/>
    <s v="Order Window"/>
  </r>
  <r>
    <s v="Heineken UCL"/>
    <m/>
    <n v="26021015"/>
    <n v="3090174"/>
    <s v="Insular Canarias de bebidas S."/>
    <s v="ES"/>
    <s v="Canarias"/>
    <x v="1"/>
    <m/>
    <m/>
    <n v="90"/>
    <x v="51"/>
    <x v="51"/>
    <n v="2"/>
    <m/>
    <x v="0"/>
    <s v="Premiums"/>
    <x v="5"/>
    <s v="Promocean The Netherlands BV"/>
    <x v="0"/>
    <n v="75.55"/>
    <n v="151.1"/>
    <n v="74.75"/>
    <n v="149.5"/>
    <n v="0"/>
    <n v="0"/>
    <n v="149.5"/>
    <n v="65.215800000000002"/>
    <n v="0"/>
    <n v="65.215800000000002"/>
    <n v="52"/>
    <n v="33"/>
    <n v="12"/>
    <n v="4.1183999999999998E-2"/>
    <x v="0"/>
    <m/>
    <n v="0"/>
    <n v="0"/>
    <n v="1.5999999999999943"/>
    <n v="0"/>
    <m/>
    <m/>
    <s v="no"/>
    <n v="130.4316"/>
    <m/>
    <n v="0.12"/>
    <n v="74.108863636363637"/>
    <m/>
    <n v="148.21772727272727"/>
    <m/>
    <n v="0"/>
    <s v="Ellina Smirnova"/>
    <m/>
    <n v="5"/>
    <n v="10"/>
    <m/>
    <m/>
    <n v="0"/>
    <n v="0"/>
    <n v="0"/>
    <s v="13.06.2025"/>
    <s v="Order Window"/>
  </r>
  <r>
    <s v="Heineken"/>
    <m/>
    <n v="26021015"/>
    <n v="3090174"/>
    <s v="Insular Canarias de bebidas S."/>
    <s v="ES"/>
    <s v="Canarias"/>
    <x v="1"/>
    <m/>
    <m/>
    <n v="100"/>
    <x v="212"/>
    <x v="212"/>
    <n v="1"/>
    <m/>
    <x v="9"/>
    <s v="Premiums"/>
    <x v="12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x v="1"/>
    <m/>
    <n v="0"/>
    <n v="0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3.06.2025"/>
    <s v="Order Window"/>
  </r>
  <r>
    <s v="Heineken UCL"/>
    <m/>
    <n v="26021015"/>
    <n v="3090174"/>
    <s v="Insular Canarias de bebidas S."/>
    <s v="ES"/>
    <s v="Canarias"/>
    <x v="1"/>
    <m/>
    <m/>
    <n v="10"/>
    <x v="42"/>
    <x v="42"/>
    <n v="330"/>
    <m/>
    <x v="0"/>
    <s v="Premiums"/>
    <x v="0"/>
    <s v="Promocean The Netherlands BV"/>
    <x v="0"/>
    <n v="30.6"/>
    <n v="10098"/>
    <n v="28.799999999999997"/>
    <n v="9503.9999999999982"/>
    <n v="0"/>
    <n v="0"/>
    <n v="9503.9999999999982"/>
    <n v="25.1082"/>
    <n v="0"/>
    <n v="25.1082"/>
    <n v="47"/>
    <n v="46"/>
    <n v="2"/>
    <n v="1.42692"/>
    <x v="0"/>
    <m/>
    <n v="0"/>
    <n v="0"/>
    <n v="594.00000000000182"/>
    <n v="0"/>
    <m/>
    <m/>
    <s v="yes"/>
    <n v="8285.7060000000001"/>
    <m/>
    <n v="0.12"/>
    <n v="28.532045454545454"/>
    <m/>
    <n v="9415.5749999999989"/>
    <m/>
    <n v="0"/>
    <s v="Ellina Smirnova"/>
    <m/>
    <n v="10"/>
    <n v="330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0"/>
    <x v="50"/>
    <x v="50"/>
    <n v="20"/>
    <m/>
    <x v="0"/>
    <s v="Premiums"/>
    <x v="5"/>
    <s v="Promocean The Netherlands BV"/>
    <x v="0"/>
    <n v="70.149999999999991"/>
    <n v="1402.9999999999998"/>
    <n v="69.349999999999994"/>
    <n v="1387"/>
    <n v="0"/>
    <n v="0"/>
    <n v="1387"/>
    <n v="60.500699999999995"/>
    <n v="0"/>
    <n v="60.500699999999995"/>
    <n v="55"/>
    <n v="36"/>
    <n v="20"/>
    <n v="0.79200000000000004"/>
    <x v="0"/>
    <m/>
    <n v="0"/>
    <n v="0"/>
    <n v="15.999999999999773"/>
    <n v="0"/>
    <m/>
    <m/>
    <s v="no"/>
    <n v="1210.0139999999999"/>
    <m/>
    <n v="0.12"/>
    <n v="68.750795454545454"/>
    <m/>
    <n v="1375.0159090909092"/>
    <m/>
    <n v="0"/>
    <s v="Ellina Smirnova"/>
    <m/>
    <n v="5"/>
    <n v="10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20"/>
    <x v="41"/>
    <x v="41"/>
    <n v="20"/>
    <m/>
    <x v="0"/>
    <s v="Premiums"/>
    <x v="0"/>
    <s v="Promocean The Netherlands BV"/>
    <x v="0"/>
    <n v="53.5"/>
    <n v="1070"/>
    <n v="49.75"/>
    <n v="995"/>
    <n v="0"/>
    <n v="0"/>
    <n v="995"/>
    <n v="43.103400000000008"/>
    <n v="0"/>
    <n v="43.103400000000008"/>
    <n v="24"/>
    <n v="15"/>
    <n v="5"/>
    <n v="3.5999999999999997E-2"/>
    <x v="0"/>
    <m/>
    <n v="0"/>
    <n v="0"/>
    <n v="75"/>
    <n v="0"/>
    <m/>
    <m/>
    <s v="no"/>
    <n v="862.06800000000021"/>
    <m/>
    <n v="0.12"/>
    <n v="48.981136363636374"/>
    <m/>
    <n v="979.6227272727275"/>
    <m/>
    <n v="0"/>
    <s v="Ellina Smirnova"/>
    <m/>
    <n v="25"/>
    <n v="500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30"/>
    <x v="180"/>
    <x v="180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40"/>
    <x v="181"/>
    <x v="181"/>
    <n v="5"/>
    <m/>
    <x v="0"/>
    <s v="Textiles-Clothing"/>
    <x v="20"/>
    <s v="Promocean The Netherlands BV"/>
    <x v="0"/>
    <n v="46.2"/>
    <n v="231"/>
    <n v="45.36"/>
    <n v="226.8"/>
    <n v="0"/>
    <n v="0"/>
    <n v="226.8"/>
    <n v="39.569399999999995"/>
    <n v="0"/>
    <n v="39.569399999999995"/>
    <n v="35"/>
    <n v="28"/>
    <n v="6"/>
    <n v="2.9399999999999999E-2"/>
    <x v="0"/>
    <m/>
    <n v="0"/>
    <n v="0"/>
    <n v="4.1999999999999886"/>
    <n v="0"/>
    <m/>
    <m/>
    <s v="no"/>
    <n v="197.84699999999998"/>
    <m/>
    <n v="0.12"/>
    <n v="44.965227272727269"/>
    <m/>
    <n v="224.82613636363635"/>
    <m/>
    <n v="0"/>
    <s v="Konstantinos Zoupanos "/>
    <m/>
    <n v="6"/>
    <n v="30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50"/>
    <x v="182"/>
    <x v="182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60"/>
    <x v="196"/>
    <x v="196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70"/>
    <x v="197"/>
    <x v="197"/>
    <n v="4"/>
    <m/>
    <x v="0"/>
    <s v="Textiles-Clothing"/>
    <x v="20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x v="0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80"/>
    <x v="198"/>
    <x v="198"/>
    <n v="13"/>
    <m/>
    <x v="0"/>
    <s v="Textiles-Clothing"/>
    <x v="20"/>
    <s v="Promocean The Netherlands BV"/>
    <x v="0"/>
    <n v="47.7"/>
    <n v="620.1"/>
    <n v="46.8"/>
    <n v="608.4"/>
    <n v="0"/>
    <n v="0"/>
    <n v="608.4"/>
    <n v="40.844699999999996"/>
    <n v="0"/>
    <n v="40.844699999999996"/>
    <n v="35"/>
    <n v="28"/>
    <n v="6"/>
    <n v="7.6439999999999994E-2"/>
    <x v="0"/>
    <m/>
    <n v="0"/>
    <n v="0"/>
    <n v="11.700000000000045"/>
    <n v="0"/>
    <m/>
    <m/>
    <s v="no"/>
    <n v="530.98109999999997"/>
    <m/>
    <n v="0.12"/>
    <n v="46.414431818181811"/>
    <m/>
    <n v="603.38761363636354"/>
    <m/>
    <n v="0"/>
    <s v="Konstantinos Zoupanos "/>
    <m/>
    <n v="6"/>
    <n v="78"/>
    <m/>
    <m/>
    <n v="0"/>
    <n v="0"/>
    <n v="0"/>
    <s v="13.06.2025"/>
    <s v="Order Window"/>
  </r>
  <r>
    <s v="Heineken"/>
    <m/>
    <n v="26021015"/>
    <n v="3090174"/>
    <s v="Insular Canarias de bebidas S."/>
    <s v="ES"/>
    <s v="Canarias"/>
    <x v="1"/>
    <m/>
    <m/>
    <n v="110"/>
    <x v="213"/>
    <x v="213"/>
    <n v="10"/>
    <m/>
    <x v="0"/>
    <s v="Premiums"/>
    <x v="0"/>
    <s v="Promocean The Netherlands BV"/>
    <x v="0"/>
    <n v="170.57"/>
    <n v="1705.6999999999998"/>
    <n v="170.57"/>
    <n v="1705.6999999999998"/>
    <n v="0"/>
    <n v="0"/>
    <n v="1705.6999999999998"/>
    <n v="150.09960000000001"/>
    <n v="0"/>
    <n v="150.09960000000001"/>
    <n v="120"/>
    <n v="25"/>
    <n v="25"/>
    <n v="0.75"/>
    <x v="0"/>
    <m/>
    <n v="0"/>
    <n v="0"/>
    <n v="0"/>
    <n v="0"/>
    <m/>
    <m/>
    <s v="no"/>
    <n v="1500.9960000000001"/>
    <m/>
    <n v="0.12"/>
    <n v="170.5677272727273"/>
    <m/>
    <n v="1705.677272727273"/>
    <m/>
    <n v="0"/>
    <s v="Ellina Smirnova"/>
    <m/>
    <n v="1"/>
    <n v="10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120"/>
    <x v="214"/>
    <x v="214"/>
    <n v="4"/>
    <m/>
    <x v="1"/>
    <s v="Textiles-Clothing"/>
    <x v="9"/>
    <s v="ALBA specials"/>
    <x v="0"/>
    <n v="94.32"/>
    <n v="377.28"/>
    <n v="94.32"/>
    <n v="377.28"/>
    <n v="0"/>
    <n v="0"/>
    <n v="377.28"/>
    <n v="83"/>
    <n v="0"/>
    <n v="83"/>
    <n v="39"/>
    <n v="29"/>
    <n v="3"/>
    <n v="1.3572000000000001E-2"/>
    <x v="0"/>
    <m/>
    <n v="0"/>
    <n v="0"/>
    <n v="0"/>
    <n v="0"/>
    <m/>
    <m/>
    <s v="no"/>
    <n v="332"/>
    <m/>
    <n v="0.12"/>
    <n v="94.318181818181813"/>
    <m/>
    <n v="377.27272727272725"/>
    <m/>
    <n v="0"/>
    <s v="Mariana"/>
    <m/>
    <n v="1"/>
    <n v="4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130"/>
    <x v="215"/>
    <x v="215"/>
    <n v="3"/>
    <m/>
    <x v="1"/>
    <s v="Textiles-Clothing"/>
    <x v="9"/>
    <s v="ALBA specials"/>
    <x v="0"/>
    <n v="94.32"/>
    <n v="282.95999999999998"/>
    <n v="94.32"/>
    <n v="282.95999999999998"/>
    <n v="0"/>
    <n v="0"/>
    <n v="282.95999999999998"/>
    <n v="83"/>
    <n v="0"/>
    <n v="83"/>
    <n v="39"/>
    <n v="29"/>
    <n v="3"/>
    <n v="1.0179000000000001E-2"/>
    <x v="0"/>
    <m/>
    <n v="0"/>
    <n v="0"/>
    <n v="0"/>
    <n v="0"/>
    <m/>
    <m/>
    <s v="no"/>
    <n v="249"/>
    <m/>
    <n v="0.12"/>
    <n v="94.318181818181813"/>
    <m/>
    <n v="282.95454545454544"/>
    <m/>
    <n v="0"/>
    <s v="Mariana"/>
    <m/>
    <n v="1"/>
    <n v="3"/>
    <m/>
    <m/>
    <n v="0"/>
    <n v="0"/>
    <n v="0"/>
    <s v="13.06.2025"/>
    <s v="Order Window"/>
  </r>
  <r>
    <s v="Heineken"/>
    <m/>
    <n v="26021015"/>
    <n v="3090174"/>
    <s v="Insular Canarias de bebidas S."/>
    <s v="ES"/>
    <s v="Canarias"/>
    <x v="1"/>
    <m/>
    <m/>
    <n v="140"/>
    <x v="216"/>
    <x v="216"/>
    <n v="12"/>
    <m/>
    <x v="1"/>
    <s v="Textiles-Clothing"/>
    <x v="9"/>
    <s v="ALBA specials"/>
    <x v="0"/>
    <n v="32.9"/>
    <n v="394.79999999999995"/>
    <n v="32.9"/>
    <n v="394.79999999999995"/>
    <n v="0"/>
    <n v="0"/>
    <n v="394.79999999999995"/>
    <n v="28.95"/>
    <n v="0"/>
    <n v="28.95"/>
    <n v="29"/>
    <n v="39"/>
    <n v="1.5"/>
    <n v="2.0358000000000001E-2"/>
    <x v="0"/>
    <m/>
    <n v="0"/>
    <n v="0"/>
    <n v="0"/>
    <n v="0"/>
    <m/>
    <m/>
    <s v="yes"/>
    <n v="347.4"/>
    <m/>
    <n v="0.12"/>
    <n v="32.897727272727273"/>
    <m/>
    <n v="394.77272727272725"/>
    <m/>
    <n v="0"/>
    <s v="Mariana"/>
    <m/>
    <n v="1"/>
    <n v="12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150"/>
    <x v="217"/>
    <x v="217"/>
    <n v="5"/>
    <m/>
    <x v="1"/>
    <s v="Textiles-Clothing"/>
    <x v="9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.5"/>
    <n v="1.4137500000000001E-2"/>
    <x v="0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160"/>
    <x v="218"/>
    <x v="218"/>
    <n v="5"/>
    <m/>
    <x v="1"/>
    <s v="Textiles-Clothing"/>
    <x v="9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.5"/>
    <n v="1.4137500000000001E-2"/>
    <x v="0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170"/>
    <x v="219"/>
    <x v="219"/>
    <n v="5"/>
    <m/>
    <x v="1"/>
    <s v="Textiles-Clothing"/>
    <x v="9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"/>
    <n v="1.1310000000000001E-2"/>
    <x v="0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180"/>
    <x v="220"/>
    <x v="220"/>
    <n v="5"/>
    <m/>
    <x v="1"/>
    <s v="Textiles-Clothing"/>
    <x v="9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"/>
    <n v="1.1310000000000001E-2"/>
    <x v="0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190"/>
    <x v="221"/>
    <x v="221"/>
    <n v="5"/>
    <m/>
    <x v="1"/>
    <s v="Textiles-Clothing"/>
    <x v="9"/>
    <s v="ALBA specials"/>
    <x v="0"/>
    <n v="71.59"/>
    <n v="357.95000000000005"/>
    <n v="49.15"/>
    <n v="245.75"/>
    <n v="0"/>
    <n v="0"/>
    <n v="245.75"/>
    <n v="43.25"/>
    <n v="0"/>
    <n v="43.25"/>
    <n v="29"/>
    <n v="39"/>
    <n v="1.5"/>
    <n v="8.4825000000000005E-3"/>
    <x v="0"/>
    <m/>
    <n v="0"/>
    <n v="0"/>
    <n v="112.20000000000005"/>
    <n v="0"/>
    <m/>
    <m/>
    <s v="yes"/>
    <n v="216.25"/>
    <m/>
    <n v="0.12"/>
    <n v="49.147727272727273"/>
    <m/>
    <n v="245.73863636363637"/>
    <m/>
    <n v="0"/>
    <s v="Mariana"/>
    <m/>
    <n v="1"/>
    <n v="5"/>
    <m/>
    <m/>
    <n v="0"/>
    <n v="0"/>
    <n v="0"/>
    <s v="13.06.2025"/>
    <s v="Order Window"/>
  </r>
  <r>
    <s v="Heineken - Brand Fashion"/>
    <m/>
    <n v="26021015"/>
    <n v="3090174"/>
    <s v="Insular Canarias de bebidas S."/>
    <s v="ES"/>
    <s v="Canarias"/>
    <x v="1"/>
    <m/>
    <m/>
    <n v="200"/>
    <x v="222"/>
    <x v="222"/>
    <n v="5"/>
    <m/>
    <x v="1"/>
    <s v="Textiles-Clothing"/>
    <x v="9"/>
    <s v="ALBA specials"/>
    <x v="0"/>
    <n v="71.59"/>
    <n v="357.95000000000005"/>
    <n v="49.15"/>
    <n v="245.75"/>
    <n v="0"/>
    <n v="0"/>
    <n v="245.75"/>
    <n v="43.25"/>
    <n v="0"/>
    <n v="43.25"/>
    <n v="29"/>
    <n v="39"/>
    <n v="1.5"/>
    <n v="8.4825000000000005E-3"/>
    <x v="0"/>
    <m/>
    <n v="0"/>
    <n v="0"/>
    <n v="112.20000000000005"/>
    <n v="0"/>
    <m/>
    <m/>
    <s v="yes"/>
    <n v="216.25"/>
    <m/>
    <n v="0.12"/>
    <n v="49.147727272727273"/>
    <m/>
    <n v="245.73863636363637"/>
    <m/>
    <n v="0"/>
    <s v="Mariana"/>
    <m/>
    <n v="1"/>
    <n v="5"/>
    <m/>
    <m/>
    <n v="0"/>
    <n v="0"/>
    <n v="0"/>
    <s v="13.06.2025"/>
    <s v="Order Window"/>
  </r>
  <r>
    <s v="Heineken - 0.0"/>
    <m/>
    <n v="26021015"/>
    <n v="3090174"/>
    <s v="Insular Canarias de bebidas S."/>
    <s v="ES"/>
    <s v="Canarias"/>
    <x v="1"/>
    <m/>
    <m/>
    <n v="210"/>
    <x v="223"/>
    <x v="223"/>
    <n v="5"/>
    <m/>
    <x v="1"/>
    <s v="Textiles-Clothing"/>
    <x v="9"/>
    <s v="ALBA specials"/>
    <x v="0"/>
    <n v="74.94"/>
    <n v="374.7"/>
    <n v="74.94"/>
    <n v="374.7"/>
    <n v="0"/>
    <n v="0"/>
    <n v="374.7"/>
    <n v="65.95"/>
    <n v="0"/>
    <n v="65.95"/>
    <n v="29"/>
    <n v="39"/>
    <n v="1.5"/>
    <n v="8.4825000000000005E-3"/>
    <x v="0"/>
    <m/>
    <n v="0"/>
    <n v="0"/>
    <n v="0"/>
    <n v="0"/>
    <m/>
    <m/>
    <s v="yes"/>
    <n v="329.75"/>
    <m/>
    <n v="0.12"/>
    <n v="74.943181818181827"/>
    <m/>
    <n v="374.71590909090912"/>
    <m/>
    <n v="0"/>
    <s v="Mariana"/>
    <m/>
    <n v="1"/>
    <n v="5"/>
    <m/>
    <m/>
    <n v="0"/>
    <n v="0"/>
    <n v="0"/>
    <s v="13.06.2025"/>
    <s v="Order Window"/>
  </r>
  <r>
    <s v="Heineken - 0.0"/>
    <m/>
    <n v="26021015"/>
    <n v="3090174"/>
    <s v="Insular Canarias de bebidas S."/>
    <s v="ES"/>
    <s v="Canarias"/>
    <x v="1"/>
    <m/>
    <m/>
    <n v="220"/>
    <x v="224"/>
    <x v="224"/>
    <n v="5"/>
    <m/>
    <x v="1"/>
    <s v="Textiles-Clothing"/>
    <x v="9"/>
    <s v="ALBA specials"/>
    <x v="0"/>
    <n v="74.94"/>
    <n v="374.7"/>
    <n v="74.94"/>
    <n v="374.7"/>
    <n v="0"/>
    <n v="0"/>
    <n v="374.7"/>
    <n v="65.95"/>
    <n v="0"/>
    <n v="65.95"/>
    <n v="29"/>
    <n v="39"/>
    <n v="1.5"/>
    <n v="8.4825000000000005E-3"/>
    <x v="0"/>
    <m/>
    <n v="0"/>
    <n v="0"/>
    <n v="0"/>
    <n v="0"/>
    <m/>
    <m/>
    <s v="yes"/>
    <n v="329.75"/>
    <m/>
    <n v="0.12"/>
    <n v="74.943181818181827"/>
    <m/>
    <n v="374.71590909090912"/>
    <m/>
    <n v="0"/>
    <s v="Mariana"/>
    <m/>
    <n v="1"/>
    <n v="5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90"/>
    <x v="199"/>
    <x v="199"/>
    <n v="5"/>
    <m/>
    <x v="0"/>
    <s v="Textiles-Clothing"/>
    <x v="20"/>
    <s v="Promocean The Netherlands BV"/>
    <x v="0"/>
    <n v="47.7"/>
    <n v="238.5"/>
    <n v="46.8"/>
    <n v="234"/>
    <n v="0"/>
    <n v="0"/>
    <n v="234"/>
    <n v="40.844699999999996"/>
    <n v="0"/>
    <n v="40.844699999999996"/>
    <n v="35"/>
    <n v="28"/>
    <n v="6"/>
    <n v="2.9399999999999999E-2"/>
    <x v="0"/>
    <m/>
    <n v="0"/>
    <n v="0"/>
    <n v="4.5"/>
    <n v="0"/>
    <m/>
    <m/>
    <s v="no"/>
    <n v="204.22349999999997"/>
    <m/>
    <n v="0.12"/>
    <n v="46.414431818181811"/>
    <m/>
    <n v="232.07215909090905"/>
    <m/>
    <n v="0"/>
    <s v="Konstantinos Zoupanos "/>
    <m/>
    <n v="6"/>
    <n v="30"/>
    <m/>
    <m/>
    <n v="0"/>
    <n v="0"/>
    <n v="0"/>
    <s v="13.06.2025"/>
    <s v="Order Window"/>
  </r>
  <r>
    <s v="Heineken - F1"/>
    <m/>
    <n v="26021016"/>
    <n v="3090735"/>
    <s v="Innoflame Oy"/>
    <s v="FI"/>
    <s v="Finland"/>
    <x v="1"/>
    <m/>
    <m/>
    <n v="100"/>
    <x v="201"/>
    <x v="201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10"/>
    <x v="142"/>
    <x v="142"/>
    <n v="10"/>
    <m/>
    <x v="0"/>
    <s v="Textiles-Clothing"/>
    <x v="1"/>
    <s v="Promocean The Netherlands BV"/>
    <x v="0"/>
    <n v="38.44"/>
    <n v="384.4"/>
    <n v="38.44"/>
    <n v="384.4"/>
    <n v="0"/>
    <n v="0"/>
    <n v="384.4"/>
    <n v="32.572800000000001"/>
    <n v="0"/>
    <n v="32.572800000000001"/>
    <n v="58"/>
    <n v="36"/>
    <n v="4"/>
    <n v="8.3519999999999997E-2"/>
    <x v="0"/>
    <m/>
    <n v="0"/>
    <n v="0"/>
    <n v="0"/>
    <n v="0"/>
    <m/>
    <m/>
    <s v="no"/>
    <n v="325.72800000000001"/>
    <m/>
    <n v="0.12"/>
    <n v="37.014545454545456"/>
    <m/>
    <n v="370.14545454545453"/>
    <m/>
    <n v="0"/>
    <s v="Ellina Smirnova"/>
    <m/>
    <n v="2"/>
    <n v="2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20"/>
    <x v="143"/>
    <x v="143"/>
    <n v="25"/>
    <m/>
    <x v="0"/>
    <s v="Textiles-Clothing"/>
    <x v="1"/>
    <s v="Promocean The Netherlands BV"/>
    <x v="0"/>
    <n v="38.44"/>
    <n v="961"/>
    <n v="38.44"/>
    <n v="961"/>
    <n v="0"/>
    <n v="0"/>
    <n v="961"/>
    <n v="32.572800000000001"/>
    <n v="0"/>
    <n v="32.572800000000001"/>
    <n v="58"/>
    <n v="36"/>
    <n v="4"/>
    <n v="0.20880000000000001"/>
    <x v="0"/>
    <m/>
    <n v="0"/>
    <n v="0"/>
    <n v="0"/>
    <n v="0"/>
    <m/>
    <m/>
    <s v="no"/>
    <n v="814.32"/>
    <m/>
    <n v="0.12"/>
    <n v="37.014545454545456"/>
    <m/>
    <n v="925.36363636363637"/>
    <m/>
    <n v="0"/>
    <s v="Ellina Smirnova"/>
    <m/>
    <n v="2"/>
    <n v="5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30"/>
    <x v="152"/>
    <x v="152"/>
    <n v="15"/>
    <m/>
    <x v="0"/>
    <s v="Textiles-Clothing"/>
    <x v="1"/>
    <s v="Promocean The Netherlands BV"/>
    <x v="0"/>
    <n v="38.44"/>
    <n v="576.59999999999991"/>
    <n v="38.44"/>
    <n v="576.59999999999991"/>
    <n v="0"/>
    <n v="0"/>
    <n v="576.59999999999991"/>
    <n v="32.572800000000001"/>
    <n v="0"/>
    <n v="32.572800000000001"/>
    <n v="58"/>
    <n v="36"/>
    <n v="4"/>
    <n v="0.12528"/>
    <x v="0"/>
    <m/>
    <n v="0"/>
    <n v="0"/>
    <n v="0"/>
    <n v="0"/>
    <m/>
    <m/>
    <s v="no"/>
    <n v="488.59199999999998"/>
    <m/>
    <n v="0.12"/>
    <n v="37.014545454545456"/>
    <m/>
    <n v="555.21818181818185"/>
    <m/>
    <n v="0"/>
    <s v="Ellina Smirnova"/>
    <m/>
    <n v="2"/>
    <n v="3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40"/>
    <x v="144"/>
    <x v="144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50"/>
    <x v="145"/>
    <x v="145"/>
    <n v="25"/>
    <m/>
    <x v="0"/>
    <s v="Textiles-Clothing"/>
    <x v="1"/>
    <s v="Promocean The Netherlands BV"/>
    <x v="0"/>
    <n v="38.86"/>
    <n v="971.5"/>
    <n v="38.86"/>
    <n v="971.5"/>
    <n v="0"/>
    <n v="0"/>
    <n v="971.5"/>
    <n v="33.017399999999995"/>
    <n v="0"/>
    <n v="33.017399999999995"/>
    <n v="58"/>
    <n v="36"/>
    <n v="4"/>
    <n v="0.20880000000000001"/>
    <x v="0"/>
    <m/>
    <n v="0"/>
    <n v="0"/>
    <n v="0"/>
    <n v="0"/>
    <m/>
    <m/>
    <s v="no"/>
    <n v="825.43499999999983"/>
    <m/>
    <n v="0.12"/>
    <n v="37.519772727272724"/>
    <m/>
    <n v="937.99431818181813"/>
    <m/>
    <n v="0"/>
    <s v="Ellina Smirnova"/>
    <m/>
    <n v="2"/>
    <n v="5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60"/>
    <x v="146"/>
    <x v="146"/>
    <n v="15"/>
    <m/>
    <x v="0"/>
    <s v="Textiles-Clothing"/>
    <x v="1"/>
    <s v="Promocean The Netherlands BV"/>
    <x v="0"/>
    <n v="38.86"/>
    <n v="582.9"/>
    <n v="38.86"/>
    <n v="582.9"/>
    <n v="0"/>
    <n v="0"/>
    <n v="582.9"/>
    <n v="33.017399999999995"/>
    <n v="0"/>
    <n v="33.017399999999995"/>
    <n v="58"/>
    <n v="36"/>
    <n v="4"/>
    <n v="0.12528"/>
    <x v="0"/>
    <m/>
    <n v="0"/>
    <n v="0"/>
    <n v="0"/>
    <n v="0"/>
    <m/>
    <m/>
    <s v="no"/>
    <n v="495.26099999999991"/>
    <m/>
    <n v="0.12"/>
    <n v="37.519772727272724"/>
    <m/>
    <n v="562.79659090909081"/>
    <m/>
    <n v="0"/>
    <s v="Ellina Smirnova"/>
    <m/>
    <n v="2"/>
    <n v="3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70"/>
    <x v="225"/>
    <x v="225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80"/>
    <x v="53"/>
    <x v="53"/>
    <n v="10"/>
    <m/>
    <x v="0"/>
    <s v="Textiles-Clothing"/>
    <x v="15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x v="0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190"/>
    <x v="54"/>
    <x v="54"/>
    <n v="50"/>
    <m/>
    <x v="0"/>
    <s v="Textiles-Clothing"/>
    <x v="15"/>
    <s v="Asian Sourcing Link"/>
    <x v="0"/>
    <n v="30.41"/>
    <n v="1520.5"/>
    <n v="26.82"/>
    <n v="1341"/>
    <n v="0"/>
    <n v="0"/>
    <n v="1341"/>
    <n v="23.4"/>
    <n v="0"/>
    <n v="23.4"/>
    <n v="47"/>
    <n v="38"/>
    <n v="2"/>
    <n v="0.17860000000000001"/>
    <x v="0"/>
    <m/>
    <n v="0"/>
    <n v="0"/>
    <n v="179.5"/>
    <n v="0"/>
    <m/>
    <m/>
    <s v="no"/>
    <n v="1170"/>
    <m/>
    <n v="0.12"/>
    <n v="26.59090909090909"/>
    <m/>
    <n v="1329.5454545454545"/>
    <m/>
    <n v="0"/>
    <s v="Ellina Smirnova"/>
    <m/>
    <n v="1"/>
    <n v="5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200"/>
    <x v="57"/>
    <x v="57"/>
    <n v="120"/>
    <m/>
    <x v="0"/>
    <s v="Textiles-Clothing"/>
    <x v="15"/>
    <s v="Asian Sourcing Link"/>
    <x v="0"/>
    <n v="30.41"/>
    <n v="3649.2"/>
    <n v="26.82"/>
    <n v="3218.4"/>
    <n v="0"/>
    <n v="0"/>
    <n v="3218.4"/>
    <n v="23.4"/>
    <n v="0"/>
    <n v="23.4"/>
    <n v="47"/>
    <n v="38"/>
    <n v="2"/>
    <n v="0.42864000000000002"/>
    <x v="0"/>
    <m/>
    <n v="0"/>
    <n v="0"/>
    <n v="430.79999999999973"/>
    <n v="0"/>
    <m/>
    <m/>
    <s v="no"/>
    <n v="2808"/>
    <m/>
    <n v="0.12"/>
    <n v="26.59090909090909"/>
    <m/>
    <n v="3190.909090909091"/>
    <m/>
    <n v="0"/>
    <s v="Ellina Smirnova"/>
    <m/>
    <n v="1"/>
    <n v="12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210"/>
    <x v="158"/>
    <x v="158"/>
    <n v="60"/>
    <m/>
    <x v="0"/>
    <s v="Textiles-Clothing"/>
    <x v="15"/>
    <s v="Asian Sourcing Link"/>
    <x v="0"/>
    <n v="30.41"/>
    <n v="1824.6"/>
    <n v="26.82"/>
    <n v="1609.2"/>
    <n v="0"/>
    <n v="0"/>
    <n v="1609.2"/>
    <n v="23.4"/>
    <n v="0"/>
    <n v="23.4"/>
    <n v="47"/>
    <n v="38"/>
    <n v="2"/>
    <n v="0.21432000000000001"/>
    <x v="0"/>
    <m/>
    <n v="0"/>
    <n v="0"/>
    <n v="215.39999999999986"/>
    <n v="0"/>
    <m/>
    <m/>
    <s v="no"/>
    <n v="1404"/>
    <m/>
    <n v="0.12"/>
    <n v="26.59090909090909"/>
    <m/>
    <n v="1595.4545454545455"/>
    <m/>
    <n v="0"/>
    <s v="Ellina Smirnova"/>
    <m/>
    <n v="1"/>
    <n v="60"/>
    <m/>
    <m/>
    <n v="0"/>
    <n v="0"/>
    <n v="0"/>
    <s v="13.06.2025"/>
    <s v="Order Window"/>
  </r>
  <r>
    <s v="Heineken UCL"/>
    <m/>
    <n v="26021016"/>
    <n v="3090735"/>
    <s v="Innoflame Oy"/>
    <s v="FI"/>
    <s v="Finland"/>
    <x v="1"/>
    <m/>
    <m/>
    <n v="220"/>
    <x v="226"/>
    <x v="226"/>
    <n v="20"/>
    <m/>
    <x v="0"/>
    <s v="Textiles-Clothing"/>
    <x v="15"/>
    <s v="Asian Sourcing Link"/>
    <x v="0"/>
    <n v="30.41"/>
    <n v="608.20000000000005"/>
    <n v="26.82"/>
    <n v="536.4"/>
    <n v="0"/>
    <n v="0"/>
    <n v="536.4"/>
    <n v="23.4"/>
    <n v="0"/>
    <n v="23.4"/>
    <n v="47"/>
    <n v="38"/>
    <n v="2"/>
    <n v="7.1440000000000003E-2"/>
    <x v="0"/>
    <m/>
    <n v="0"/>
    <n v="0"/>
    <n v="71.800000000000068"/>
    <n v="0"/>
    <m/>
    <m/>
    <s v="no"/>
    <n v="468"/>
    <m/>
    <n v="0.12"/>
    <n v="26.59090909090909"/>
    <m/>
    <n v="531.81818181818176"/>
    <m/>
    <n v="0"/>
    <s v="Ellina Smirnova"/>
    <m/>
    <n v="1"/>
    <n v="20"/>
    <m/>
    <m/>
    <n v="0"/>
    <n v="0"/>
    <n v="0"/>
    <s v="13.06.2025"/>
    <s v="Order Window"/>
  </r>
  <r>
    <s v="Heineken - 0.0"/>
    <m/>
    <n v="20006080"/>
    <n v="3090157"/>
    <s v="Grande Brasserie de Nouvelle C"/>
    <s v="NC"/>
    <s v="New Caledonia"/>
    <x v="0"/>
    <m/>
    <m/>
    <n v="20"/>
    <x v="102"/>
    <x v="102"/>
    <n v="2"/>
    <m/>
    <x v="0"/>
    <s v="Bar support"/>
    <x v="12"/>
    <s v="Asian Sourcing Link"/>
    <x v="0"/>
    <n v="46.1"/>
    <n v="92.2"/>
    <n v="37.799999999999997"/>
    <n v="75.599999999999994"/>
    <n v="0"/>
    <n v="0"/>
    <n v="75.599999999999994"/>
    <n v="34.998000000000005"/>
    <n v="0"/>
    <n v="34.998000000000005"/>
    <n v="62"/>
    <n v="20"/>
    <n v="9.5"/>
    <n v="2.3560000000000001E-2"/>
    <x v="0"/>
    <m/>
    <n v="0"/>
    <s v="pallet"/>
    <n v="16.600000000000009"/>
    <n v="0"/>
    <m/>
    <m/>
    <s v="no"/>
    <n v="69.996000000000009"/>
    <m/>
    <n v="0.12"/>
    <n v="39.770454545454548"/>
    <m/>
    <n v="79.540909090909096"/>
    <m/>
    <n v="0"/>
    <s v="Ellina Smirnova"/>
    <m/>
    <n v="10"/>
    <n v="20"/>
    <m/>
    <m/>
    <n v="0"/>
    <n v="0"/>
    <n v="0"/>
    <s v="12.06.2025"/>
    <s v="Order Window"/>
  </r>
  <r>
    <s v="Heineken - 0.0"/>
    <m/>
    <n v="20006080"/>
    <n v="3090157"/>
    <s v="Grande Brasserie de Nouvelle C"/>
    <s v="NC"/>
    <s v="New Caledonia"/>
    <x v="0"/>
    <m/>
    <m/>
    <n v="30"/>
    <x v="227"/>
    <x v="227"/>
    <n v="12"/>
    <m/>
    <x v="0"/>
    <s v="Textiles-Clothing"/>
    <x v="5"/>
    <s v="Promocean The Netherlands BV"/>
    <x v="1"/>
    <n v="84.75"/>
    <n v="1017"/>
    <n v="84.75"/>
    <n v="1017"/>
    <n v="0"/>
    <n v="0"/>
    <n v="1017"/>
    <n v="73.95"/>
    <n v="0"/>
    <n v="73.95"/>
    <n v="50"/>
    <n v="45"/>
    <n v="10"/>
    <n v="0.27"/>
    <x v="1"/>
    <m/>
    <n v="0"/>
    <s v="pallet"/>
    <n v="0"/>
    <n v="0"/>
    <m/>
    <m/>
    <s v="no"/>
    <n v="887.40000000000009"/>
    <m/>
    <n v="0.12"/>
    <n v="84.034090909090907"/>
    <m/>
    <n v="1008.4090909090909"/>
    <m/>
    <n v="0"/>
    <s v="Ellina Smirnova"/>
    <m/>
    <n v="5"/>
    <n v="60"/>
    <m/>
    <m/>
    <n v="0"/>
    <n v="0"/>
    <n v="0"/>
    <s v="12.06.2025"/>
    <s v="Order Window"/>
  </r>
  <r>
    <s v="Heineken - 0.0"/>
    <m/>
    <n v="20006080"/>
    <n v="3090157"/>
    <s v="Grande Brasserie de Nouvelle C"/>
    <s v="NC"/>
    <s v="New Caledonia"/>
    <x v="0"/>
    <m/>
    <m/>
    <n v="40"/>
    <x v="228"/>
    <x v="228"/>
    <n v="12"/>
    <m/>
    <x v="0"/>
    <s v="Premiums"/>
    <x v="5"/>
    <s v="Promocean The Netherlands BV"/>
    <x v="0"/>
    <n v="42.65"/>
    <n v="511.79999999999995"/>
    <n v="42.65"/>
    <n v="511.79999999999995"/>
    <n v="0"/>
    <n v="0"/>
    <n v="511.79999999999995"/>
    <n v="38.440800000000003"/>
    <n v="0"/>
    <n v="38.440800000000003"/>
    <n v="48"/>
    <n v="34"/>
    <n v="9.5"/>
    <n v="0.18604799999999999"/>
    <x v="0"/>
    <m/>
    <n v="0"/>
    <s v="pallet"/>
    <n v="0"/>
    <n v="0"/>
    <m/>
    <m/>
    <s v="no"/>
    <n v="461.28960000000006"/>
    <m/>
    <n v="0.12"/>
    <n v="43.682727272727277"/>
    <m/>
    <n v="524.19272727272732"/>
    <m/>
    <n v="0"/>
    <s v="Ellina Smirnova"/>
    <m/>
    <n v="5"/>
    <n v="60"/>
    <m/>
    <m/>
    <n v="0"/>
    <n v="0"/>
    <n v="0"/>
    <s v="12.06.2025"/>
    <s v="Order Window"/>
  </r>
  <r>
    <s v="Heineken - 0.0"/>
    <m/>
    <n v="20006080"/>
    <n v="3090157"/>
    <s v="Grande Brasserie de Nouvelle C"/>
    <s v="NC"/>
    <s v="New Caledonia"/>
    <x v="0"/>
    <m/>
    <m/>
    <n v="50"/>
    <x v="229"/>
    <x v="229"/>
    <n v="4"/>
    <m/>
    <x v="0"/>
    <s v="Premiums"/>
    <x v="0"/>
    <s v="Promocean The Netherlands BV"/>
    <x v="0"/>
    <n v="45.3"/>
    <n v="181.2"/>
    <n v="45.3"/>
    <n v="181.2"/>
    <n v="0"/>
    <n v="0"/>
    <n v="181.2"/>
    <n v="38.714400000000005"/>
    <n v="0"/>
    <n v="38.714400000000005"/>
    <n v="62"/>
    <n v="42"/>
    <n v="7.6"/>
    <n v="7.9161599999999985E-2"/>
    <x v="0"/>
    <m/>
    <n v="0"/>
    <s v="pallet"/>
    <n v="0"/>
    <n v="0"/>
    <m/>
    <m/>
    <s v="no"/>
    <n v="154.85760000000002"/>
    <m/>
    <n v="0.12"/>
    <n v="43.993636363636369"/>
    <m/>
    <n v="175.97454545454548"/>
    <m/>
    <n v="0"/>
    <s v="Ellina Smirnova"/>
    <m/>
    <n v="10"/>
    <n v="40"/>
    <m/>
    <m/>
    <n v="0"/>
    <n v="0"/>
    <n v="0"/>
    <s v="12.06.2025"/>
    <s v="Order Window"/>
  </r>
  <r>
    <s v="Heineken"/>
    <m/>
    <n v="20006080"/>
    <n v="3090157"/>
    <s v="Grande Brasserie de Nouvelle C"/>
    <s v="NC"/>
    <s v="New Caledonia"/>
    <x v="0"/>
    <m/>
    <m/>
    <n v="80"/>
    <x v="5"/>
    <x v="5"/>
    <n v="6"/>
    <m/>
    <x v="0"/>
    <s v="Premiums"/>
    <x v="5"/>
    <s v="Promocean The Netherlands BV"/>
    <x v="0"/>
    <n v="50.300000000000004"/>
    <n v="301.8"/>
    <n v="47.15"/>
    <n v="282.89999999999998"/>
    <n v="0"/>
    <n v="0"/>
    <n v="282.89999999999998"/>
    <n v="38.019000000000005"/>
    <n v="0"/>
    <n v="38.019000000000005"/>
    <n v="35"/>
    <n v="34"/>
    <n v="30"/>
    <n v="0.2142"/>
    <x v="0"/>
    <m/>
    <n v="0"/>
    <s v="pallet"/>
    <n v="18.900000000000034"/>
    <n v="0"/>
    <m/>
    <m/>
    <s v="no"/>
    <n v="228.11400000000003"/>
    <m/>
    <n v="0.12"/>
    <n v="43.203409090909098"/>
    <m/>
    <n v="259.22045454545457"/>
    <m/>
    <n v="0"/>
    <s v="Ellina Smirnova"/>
    <m/>
    <n v="5"/>
    <n v="30"/>
    <m/>
    <m/>
    <n v="0"/>
    <n v="0"/>
    <n v="0"/>
    <s v="12.06.2025"/>
    <s v="Order Window"/>
  </r>
  <r>
    <s v="Heineken UCL"/>
    <m/>
    <n v="20006090"/>
    <n v="3014939"/>
    <s v="HEINEKEN KOREA INC"/>
    <s v="KR"/>
    <s v="South Korea"/>
    <x v="0"/>
    <m/>
    <m/>
    <n v="10"/>
    <x v="37"/>
    <x v="37"/>
    <n v="25"/>
    <m/>
    <x v="0"/>
    <s v="Premiums"/>
    <x v="5"/>
    <s v="Promocean The Netherlands BV"/>
    <x v="0"/>
    <n v="17.7"/>
    <n v="442.5"/>
    <n v="16.100000000000001"/>
    <n v="402.50000000000006"/>
    <n v="0"/>
    <n v="0"/>
    <n v="402.50000000000006"/>
    <n v="14.15"/>
    <n v="0"/>
    <n v="14.15"/>
    <n v="35"/>
    <n v="22"/>
    <n v="6"/>
    <n v="0.11550000000000001"/>
    <x v="3"/>
    <m/>
    <n v="0"/>
    <s v="pallet+hz+certificates"/>
    <n v="39.999999999999943"/>
    <n v="0"/>
    <m/>
    <m/>
    <s v="no"/>
    <n v="353.75"/>
    <m/>
    <n v="0.12"/>
    <n v="16.079545454545453"/>
    <m/>
    <n v="401.98863636363632"/>
    <m/>
    <n v="0"/>
    <s v="Ellina Smirnova"/>
    <m/>
    <n v="5"/>
    <n v="125"/>
    <m/>
    <m/>
    <n v="0"/>
    <n v="0"/>
    <n v="0"/>
    <s v="13.06.2025"/>
    <s v="Order Window"/>
  </r>
  <r>
    <s v="Heineken UCL"/>
    <m/>
    <n v="20006090"/>
    <n v="3014939"/>
    <s v="HEINEKEN KOREA INC"/>
    <s v="KR"/>
    <s v="South Korea"/>
    <x v="0"/>
    <m/>
    <m/>
    <n v="20"/>
    <x v="36"/>
    <x v="36"/>
    <n v="6"/>
    <m/>
    <x v="0"/>
    <s v="Premiums"/>
    <x v="0"/>
    <s v="Promocean The Netherlands BV"/>
    <x v="0"/>
    <n v="49.25"/>
    <n v="295.5"/>
    <n v="39.75"/>
    <n v="238.5"/>
    <n v="0"/>
    <n v="0"/>
    <n v="238.5"/>
    <n v="35"/>
    <n v="0"/>
    <n v="35"/>
    <n v="11"/>
    <n v="9"/>
    <n v="6"/>
    <n v="3.5639999999999999E-3"/>
    <x v="3"/>
    <m/>
    <n v="0"/>
    <s v="pallet+hz+certificates"/>
    <n v="57"/>
    <n v="0"/>
    <m/>
    <m/>
    <s v="no"/>
    <n v="210"/>
    <m/>
    <n v="0.12"/>
    <n v="39.772727272727273"/>
    <m/>
    <n v="238.63636363636363"/>
    <m/>
    <n v="0"/>
    <s v="Ellina Smirnova"/>
    <m/>
    <n v="25"/>
    <n v="150"/>
    <m/>
    <m/>
    <n v="0"/>
    <n v="0"/>
    <n v="0"/>
    <s v="13.06.2025"/>
    <s v="Order Window"/>
  </r>
  <r>
    <s v="Heineken UCL"/>
    <m/>
    <n v="20006090"/>
    <n v="3014939"/>
    <s v="HEINEKEN KOREA INC"/>
    <s v="KR"/>
    <s v="South Korea"/>
    <x v="0"/>
    <m/>
    <m/>
    <n v="30"/>
    <x v="64"/>
    <x v="64"/>
    <n v="20"/>
    <m/>
    <x v="0"/>
    <s v="Textiles-Clothing"/>
    <x v="10"/>
    <s v="Promocean The Netherlands BV"/>
    <x v="0"/>
    <n v="34.200000000000003"/>
    <n v="684"/>
    <n v="27.119999999999997"/>
    <n v="542.4"/>
    <n v="0"/>
    <n v="0"/>
    <n v="542.4"/>
    <n v="23.85"/>
    <n v="0"/>
    <n v="23.85"/>
    <n v="25.5"/>
    <n v="25"/>
    <n v="18.5"/>
    <n v="0.235875"/>
    <x v="3"/>
    <m/>
    <n v="0"/>
    <s v="pallet+hz+certificates"/>
    <n v="141.60000000000002"/>
    <n v="0"/>
    <m/>
    <m/>
    <s v="no"/>
    <n v="477"/>
    <m/>
    <n v="0.12"/>
    <n v="27.10227272727273"/>
    <m/>
    <n v="542.04545454545462"/>
    <m/>
    <n v="0"/>
    <s v="Ellina Smirnova"/>
    <m/>
    <n v="6"/>
    <n v="120"/>
    <m/>
    <m/>
    <n v="0"/>
    <n v="0"/>
    <n v="0"/>
    <s v="13.06.2025"/>
    <s v="Order Window"/>
  </r>
  <r>
    <s v="Heineken UCL"/>
    <m/>
    <n v="20006090"/>
    <n v="3014939"/>
    <s v="HEINEKEN KOREA INC"/>
    <s v="KR"/>
    <s v="South Korea"/>
    <x v="0"/>
    <m/>
    <m/>
    <n v="40"/>
    <x v="172"/>
    <x v="172"/>
    <n v="1"/>
    <m/>
    <x v="0"/>
    <s v="Indoor signs"/>
    <x v="0"/>
    <s v="Dekkers Visual Communication B.v."/>
    <x v="0"/>
    <n v="128.80000000000001"/>
    <n v="128.80000000000001"/>
    <n v="128.80000000000001"/>
    <n v="128.80000000000001"/>
    <n v="0"/>
    <n v="0"/>
    <n v="128.80000000000001"/>
    <n v="111.38940000000001"/>
    <n v="0"/>
    <n v="111.38940000000001"/>
    <n v="61.5"/>
    <n v="53"/>
    <n v="10"/>
    <n v="3.2594999999999999E-2"/>
    <x v="0"/>
    <m/>
    <n v="0"/>
    <s v="pallet+hz+certificates"/>
    <n v="0"/>
    <n v="0"/>
    <m/>
    <m/>
    <s v="no"/>
    <n v="111.38940000000001"/>
    <m/>
    <n v="0.12"/>
    <n v="126.57886363636365"/>
    <m/>
    <n v="126.57886363636365"/>
    <m/>
    <n v="0"/>
    <s v="Ludmilla Zarybnicka"/>
    <m/>
    <n v="1"/>
    <n v="1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0"/>
    <x v="75"/>
    <x v="75"/>
    <n v="7"/>
    <m/>
    <x v="0"/>
    <s v="Textiles-Clothing"/>
    <x v="15"/>
    <s v="Asian Sourcing Link"/>
    <x v="0"/>
    <n v="27.43"/>
    <n v="192.01"/>
    <n v="27.43"/>
    <n v="192.01"/>
    <n v="0"/>
    <n v="0"/>
    <n v="192.01"/>
    <n v="24.14"/>
    <n v="0"/>
    <n v="24.14"/>
    <n v="47"/>
    <n v="38"/>
    <n v="2"/>
    <n v="2.5003999999999998E-2"/>
    <x v="3"/>
    <m/>
    <s v="Philippines"/>
    <s v="pallet"/>
    <n v="0"/>
    <n v="0"/>
    <m/>
    <m/>
    <s v="no"/>
    <n v="168.98000000000002"/>
    <m/>
    <n v="0.12"/>
    <n v="27.431818181818183"/>
    <m/>
    <n v="192.02272727272728"/>
    <m/>
    <n v="0"/>
    <s v="Ellina Smirnova "/>
    <m/>
    <n v="1"/>
    <n v="7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0"/>
    <x v="76"/>
    <x v="76"/>
    <n v="10"/>
    <m/>
    <x v="0"/>
    <s v="Textiles-Clothing"/>
    <x v="15"/>
    <s v="Asian Sourcing Link"/>
    <x v="0"/>
    <n v="27.43"/>
    <n v="274.3"/>
    <n v="27.43"/>
    <n v="274.3"/>
    <n v="0"/>
    <n v="0"/>
    <n v="274.3"/>
    <n v="24.14"/>
    <n v="0"/>
    <n v="24.14"/>
    <n v="47"/>
    <n v="38"/>
    <n v="2"/>
    <n v="3.5720000000000002E-2"/>
    <x v="3"/>
    <m/>
    <s v="Philippines"/>
    <s v="pallet"/>
    <n v="0"/>
    <n v="0"/>
    <m/>
    <m/>
    <s v="no"/>
    <n v="241.4"/>
    <m/>
    <n v="0.12"/>
    <n v="27.431818181818183"/>
    <m/>
    <n v="274.31818181818181"/>
    <m/>
    <n v="0"/>
    <s v="Ellina Smirnova "/>
    <m/>
    <n v="1"/>
    <n v="10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30"/>
    <x v="77"/>
    <x v="77"/>
    <n v="8"/>
    <m/>
    <x v="0"/>
    <s v="Textiles-Clothing"/>
    <x v="15"/>
    <s v="Asian Sourcing Link"/>
    <x v="0"/>
    <n v="27.43"/>
    <n v="219.44"/>
    <n v="27.43"/>
    <n v="219.44"/>
    <n v="0"/>
    <n v="0"/>
    <n v="219.44"/>
    <n v="24.14"/>
    <n v="0"/>
    <n v="24.14"/>
    <n v="47"/>
    <n v="38"/>
    <n v="2"/>
    <n v="2.8576000000000001E-2"/>
    <x v="3"/>
    <m/>
    <s v="Philippines"/>
    <s v="pallet"/>
    <n v="0"/>
    <n v="0"/>
    <m/>
    <m/>
    <s v="no"/>
    <n v="193.12"/>
    <m/>
    <n v="0.12"/>
    <n v="27.431818181818183"/>
    <m/>
    <n v="219.45454545454547"/>
    <m/>
    <n v="0"/>
    <s v="Ellina Smirnova "/>
    <m/>
    <n v="1"/>
    <n v="8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40"/>
    <x v="78"/>
    <x v="78"/>
    <n v="3"/>
    <m/>
    <x v="0"/>
    <s v="Textiles-Clothing"/>
    <x v="15"/>
    <s v="Asian Sourcing Link"/>
    <x v="0"/>
    <n v="27.43"/>
    <n v="82.289999999999992"/>
    <n v="27.43"/>
    <n v="82.289999999999992"/>
    <n v="0"/>
    <n v="0"/>
    <n v="82.289999999999992"/>
    <n v="24.14"/>
    <n v="0"/>
    <n v="24.14"/>
    <n v="47"/>
    <n v="38"/>
    <n v="2"/>
    <n v="1.0716E-2"/>
    <x v="3"/>
    <m/>
    <s v="Philippines"/>
    <s v="pallet"/>
    <n v="0"/>
    <n v="0"/>
    <m/>
    <m/>
    <s v="no"/>
    <n v="72.42"/>
    <m/>
    <n v="0.12"/>
    <n v="27.431818181818183"/>
    <m/>
    <n v="82.295454545454547"/>
    <m/>
    <n v="0"/>
    <s v="Ellina Smirnova "/>
    <m/>
    <n v="1"/>
    <n v="3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50"/>
    <x v="230"/>
    <x v="230"/>
    <n v="4"/>
    <m/>
    <x v="0"/>
    <s v="Textiles-Clothing"/>
    <x v="15"/>
    <s v="Asian Sourcing Link"/>
    <x v="0"/>
    <n v="27.43"/>
    <n v="109.72"/>
    <n v="27.43"/>
    <n v="109.72"/>
    <n v="0"/>
    <n v="0"/>
    <n v="109.72"/>
    <n v="24.14"/>
    <n v="0"/>
    <n v="24.14"/>
    <n v="47"/>
    <n v="38"/>
    <n v="2"/>
    <n v="1.4288E-2"/>
    <x v="3"/>
    <m/>
    <s v="Philippines"/>
    <s v="pallet"/>
    <n v="0"/>
    <n v="0"/>
    <m/>
    <m/>
    <s v="no"/>
    <n v="96.56"/>
    <m/>
    <n v="0.12"/>
    <n v="27.431818181818183"/>
    <m/>
    <n v="109.72727272727273"/>
    <m/>
    <n v="0"/>
    <s v="Ellina Smirnova "/>
    <m/>
    <n v="1"/>
    <n v="4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60"/>
    <x v="204"/>
    <x v="204"/>
    <n v="1"/>
    <m/>
    <x v="0"/>
    <s v="Textiles-Clothing"/>
    <x v="4"/>
    <s v="Promocean The Netherlands BV"/>
    <x v="0"/>
    <n v="46.5"/>
    <n v="46.5"/>
    <n v="46.5"/>
    <n v="46.5"/>
    <n v="0"/>
    <n v="0"/>
    <n v="46.5"/>
    <n v="40.92"/>
    <n v="0"/>
    <n v="40.92"/>
    <n v="57"/>
    <n v="45"/>
    <n v="5"/>
    <n v="1.2825E-2"/>
    <x v="3"/>
    <m/>
    <s v="Philippines"/>
    <s v="pallet"/>
    <n v="0"/>
    <n v="0"/>
    <m/>
    <m/>
    <s v="no"/>
    <n v="40.92"/>
    <m/>
    <n v="0.12"/>
    <n v="46.5"/>
    <m/>
    <n v="46.5"/>
    <m/>
    <n v="0"/>
    <s v="Konstantinos Zoupanos "/>
    <m/>
    <n v="2"/>
    <n v="2"/>
    <m/>
    <m/>
    <n v="0"/>
    <n v="0"/>
    <n v="0"/>
    <s v="13.06.2025"/>
    <s v="Order Window"/>
  </r>
  <r>
    <s v="Heineken - F1"/>
    <m/>
    <n v="20006080"/>
    <n v="3090157"/>
    <s v="Grande Brasserie de Nouvelle C"/>
    <s v="NC"/>
    <s v="New Caledonia"/>
    <x v="0"/>
    <m/>
    <m/>
    <n v="90"/>
    <x v="69"/>
    <x v="69"/>
    <n v="2"/>
    <m/>
    <x v="0"/>
    <s v="Textiles-Clothing"/>
    <x v="7"/>
    <s v="Promocean The Netherlands BV"/>
    <x v="0"/>
    <n v="120"/>
    <n v="240"/>
    <n v="105.12"/>
    <n v="210.24"/>
    <n v="0"/>
    <n v="0"/>
    <n v="210.24"/>
    <n v="91.634399999999985"/>
    <n v="0"/>
    <n v="91.634399999999985"/>
    <n v="44"/>
    <n v="23"/>
    <n v="18"/>
    <n v="3.6431999999999999E-2"/>
    <x v="0"/>
    <m/>
    <n v="0"/>
    <s v="pallet"/>
    <n v="29.759999999999991"/>
    <n v="0"/>
    <m/>
    <m/>
    <s v="no"/>
    <n v="183.26879999999997"/>
    <m/>
    <n v="0.12"/>
    <n v="104.12999999999998"/>
    <m/>
    <n v="208.25999999999996"/>
    <m/>
    <n v="0"/>
    <s v="Konstantinos Zoupanos "/>
    <m/>
    <n v="24"/>
    <n v="48"/>
    <m/>
    <m/>
    <n v="0"/>
    <n v="0"/>
    <n v="0"/>
    <s v="12.06.2025"/>
    <s v="Order Window"/>
  </r>
  <r>
    <s v="Heineken"/>
    <m/>
    <n v="20006080"/>
    <n v="3090157"/>
    <s v="Grande Brasserie de Nouvelle C"/>
    <s v="NC"/>
    <s v="New Caledonia"/>
    <x v="0"/>
    <m/>
    <m/>
    <n v="100"/>
    <x v="206"/>
    <x v="206"/>
    <n v="5"/>
    <m/>
    <x v="0"/>
    <s v="Bar support"/>
    <x v="18"/>
    <s v="Promocean The Netherlands BV"/>
    <x v="1"/>
    <n v="50.5"/>
    <n v="252.5"/>
    <n v="50.5"/>
    <n v="252.5"/>
    <n v="0"/>
    <n v="0"/>
    <n v="252.5"/>
    <n v="44.452857142857134"/>
    <n v="0"/>
    <n v="44.452857142857134"/>
    <n v="27"/>
    <n v="17"/>
    <n v="6"/>
    <n v="1.3769999999999999E-2"/>
    <x v="1"/>
    <m/>
    <n v="0"/>
    <s v="pallet"/>
    <n v="0"/>
    <n v="0"/>
    <m/>
    <m/>
    <s v="no"/>
    <n v="222.26428571428568"/>
    <m/>
    <n v="0.12"/>
    <n v="50.514610389610382"/>
    <m/>
    <n v="252.5730519480519"/>
    <m/>
    <n v="0"/>
    <s v="Ellina Smirnova"/>
    <m/>
    <n v="10"/>
    <n v="50"/>
    <m/>
    <m/>
    <n v="0"/>
    <n v="0"/>
    <n v="0"/>
    <s v="12.06.2025"/>
    <s v="Order Window"/>
  </r>
  <r>
    <s v="Heineken UCL"/>
    <m/>
    <n v="20006080"/>
    <n v="3090157"/>
    <s v="Grande Brasserie de Nouvelle C"/>
    <s v="NC"/>
    <s v="New Caledonia"/>
    <x v="0"/>
    <m/>
    <m/>
    <n v="120"/>
    <x v="52"/>
    <x v="52"/>
    <n v="100"/>
    <m/>
    <x v="0"/>
    <s v="Premiums"/>
    <x v="0"/>
    <s v="Promocean The Netherlands BV"/>
    <x v="0"/>
    <n v="46.2"/>
    <n v="4620"/>
    <n v="41"/>
    <n v="4100"/>
    <n v="0"/>
    <n v="0"/>
    <n v="4100"/>
    <n v="35.419800000000002"/>
    <n v="0"/>
    <n v="35.419800000000002"/>
    <n v="28"/>
    <n v="17"/>
    <n v="13"/>
    <n v="0.61880000000000002"/>
    <x v="0"/>
    <m/>
    <n v="0"/>
    <s v="pallet"/>
    <n v="520"/>
    <n v="0"/>
    <m/>
    <m/>
    <s v="yes"/>
    <n v="3541.98"/>
    <m/>
    <n v="0.12"/>
    <n v="40.249772727272727"/>
    <m/>
    <n v="4024.977272727273"/>
    <m/>
    <n v="0"/>
    <s v="Ellina Smirnova"/>
    <m/>
    <n v="10"/>
    <n v="1000"/>
    <m/>
    <m/>
    <n v="0"/>
    <n v="0"/>
    <n v="0"/>
    <s v="12.06.2025"/>
    <s v="Order Window"/>
  </r>
  <r>
    <s v="Heineken"/>
    <m/>
    <n v="20006080"/>
    <n v="3090157"/>
    <s v="Grande Brasserie de Nouvelle C"/>
    <s v="NC"/>
    <s v="New Caledonia"/>
    <x v="0"/>
    <m/>
    <m/>
    <n v="130"/>
    <x v="231"/>
    <x v="231"/>
    <n v="1"/>
    <m/>
    <x v="10"/>
    <s v="Indoor signs"/>
    <x v="9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x v="0"/>
    <m/>
    <n v="0"/>
    <s v="pallet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12.06.2025"/>
    <s v="Order Window"/>
  </r>
  <r>
    <s v="Desperados"/>
    <m/>
    <n v="20006089"/>
    <n v="3090157"/>
    <s v="Grande Brasserie de Nouvelle C"/>
    <s v="NC"/>
    <s v="New Caledonia"/>
    <x v="0"/>
    <m/>
    <m/>
    <n v="10"/>
    <x v="232"/>
    <x v="232"/>
    <n v="50"/>
    <m/>
    <x v="4"/>
    <s v="Coasters (&amp; dripmat)"/>
    <x v="12"/>
    <s v="CC Coaster GmbH &amp; Co. KG"/>
    <x v="0"/>
    <n v="22.693181818181817"/>
    <n v="1134.6590909090908"/>
    <n v="22.693181818181817"/>
    <n v="1134.6590909090908"/>
    <n v="0"/>
    <n v="0"/>
    <n v="1134.6590909090908"/>
    <n v="19.97"/>
    <n v="0"/>
    <n v="19.97"/>
    <n v="18.600000000000001"/>
    <n v="46.5"/>
    <n v="14"/>
    <n v="0.60543000000000013"/>
    <x v="0"/>
    <m/>
    <n v="0"/>
    <s v="pallet"/>
    <n v="0"/>
    <n v="0"/>
    <m/>
    <m/>
    <s v="yes"/>
    <n v="998.5"/>
    <m/>
    <n v="0.12"/>
    <n v="22.693181818181817"/>
    <m/>
    <n v="1134.6590909090908"/>
    <m/>
    <n v="0"/>
    <s v="Ellina Smirnova"/>
    <m/>
    <n v="1000"/>
    <n v="50000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70"/>
    <x v="66"/>
    <x v="66"/>
    <n v="1"/>
    <m/>
    <x v="0"/>
    <s v="Textiles-Clothing"/>
    <x v="4"/>
    <s v="Promocean The Netherlands BV"/>
    <x v="0"/>
    <n v="45.96"/>
    <n v="45.96"/>
    <n v="45.96"/>
    <n v="45.96"/>
    <n v="0"/>
    <n v="0"/>
    <n v="45.96"/>
    <n v="40.44"/>
    <n v="0"/>
    <n v="40.44"/>
    <n v="57"/>
    <n v="45"/>
    <n v="5"/>
    <n v="1.2825E-2"/>
    <x v="3"/>
    <m/>
    <s v="Philippines"/>
    <s v="pallet"/>
    <n v="0"/>
    <n v="0"/>
    <m/>
    <m/>
    <s v="no"/>
    <n v="40.44"/>
    <m/>
    <n v="0.12"/>
    <n v="45.954545454545453"/>
    <m/>
    <n v="45.954545454545453"/>
    <m/>
    <n v="0"/>
    <s v="Konstantinos Zoupanos "/>
    <m/>
    <n v="2"/>
    <n v="2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80"/>
    <x v="67"/>
    <x v="67"/>
    <n v="1"/>
    <m/>
    <x v="0"/>
    <s v="Textiles-Clothing"/>
    <x v="4"/>
    <s v="Promocean The Netherlands BV"/>
    <x v="0"/>
    <n v="45.96"/>
    <n v="45.96"/>
    <n v="45.96"/>
    <n v="45.96"/>
    <n v="0"/>
    <n v="0"/>
    <n v="45.96"/>
    <n v="40.44"/>
    <n v="0"/>
    <n v="40.44"/>
    <n v="57"/>
    <n v="45"/>
    <n v="5"/>
    <n v="1.2825E-2"/>
    <x v="3"/>
    <m/>
    <s v="Philippines"/>
    <s v="pallet"/>
    <n v="0"/>
    <n v="0"/>
    <m/>
    <m/>
    <s v="no"/>
    <n v="40.44"/>
    <m/>
    <n v="0.12"/>
    <n v="45.954545454545453"/>
    <m/>
    <n v="45.954545454545453"/>
    <m/>
    <n v="0"/>
    <s v="Konstantinos Zoupanos "/>
    <m/>
    <n v="2"/>
    <n v="2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90"/>
    <x v="68"/>
    <x v="68"/>
    <n v="2"/>
    <m/>
    <x v="0"/>
    <s v="Premiums"/>
    <x v="5"/>
    <s v="Promocean The Netherlands BV"/>
    <x v="0"/>
    <n v="76.150000000000006"/>
    <n v="152.30000000000001"/>
    <n v="76.150000000000006"/>
    <n v="152.30000000000001"/>
    <n v="0"/>
    <n v="0"/>
    <n v="152.30000000000001"/>
    <n v="67.03"/>
    <n v="0"/>
    <n v="67.03"/>
    <n v="44"/>
    <n v="43"/>
    <n v="45"/>
    <n v="0.17027999999999999"/>
    <x v="3"/>
    <m/>
    <s v="Philippines"/>
    <s v="pallet"/>
    <n v="0"/>
    <n v="0"/>
    <m/>
    <m/>
    <s v="no"/>
    <n v="134.06"/>
    <m/>
    <n v="0.12"/>
    <n v="76.170454545454547"/>
    <m/>
    <n v="152.34090909090909"/>
    <m/>
    <n v="0"/>
    <s v="Konstantinos Zoupanos "/>
    <m/>
    <n v="5"/>
    <n v="10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00"/>
    <x v="91"/>
    <x v="91"/>
    <n v="5"/>
    <m/>
    <x v="0"/>
    <s v="Premiums"/>
    <x v="1"/>
    <s v="Miles Promocean"/>
    <x v="1"/>
    <n v="41.23"/>
    <n v="206.14999999999998"/>
    <n v="41.23"/>
    <n v="206.14999999999998"/>
    <n v="0"/>
    <n v="0"/>
    <n v="206.14999999999998"/>
    <n v="36.28"/>
    <n v="0"/>
    <n v="36.28"/>
    <n v="57"/>
    <n v="25"/>
    <n v="37.5"/>
    <n v="0.26718750000000002"/>
    <x v="1"/>
    <m/>
    <s v="Philippines"/>
    <s v="pallet"/>
    <n v="0"/>
    <n v="0"/>
    <m/>
    <m/>
    <s v="no"/>
    <n v="181.4"/>
    <m/>
    <n v="0.12"/>
    <n v="41.227272727272727"/>
    <m/>
    <n v="206.13636363636363"/>
    <m/>
    <n v="0"/>
    <s v="Konstantinos Zoupanos "/>
    <m/>
    <n v="1"/>
    <n v="5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10"/>
    <x v="192"/>
    <x v="192"/>
    <n v="1"/>
    <m/>
    <x v="0"/>
    <s v="Textiles-Clothing"/>
    <x v="20"/>
    <s v="Promocean The Netherlands BV"/>
    <x v="0"/>
    <n v="47.46"/>
    <n v="47.46"/>
    <n v="42.54"/>
    <n v="42.54"/>
    <n v="0"/>
    <n v="0"/>
    <n v="42.54"/>
    <n v="37.450000000000003"/>
    <n v="0"/>
    <n v="37.450000000000003"/>
    <n v="35"/>
    <n v="28"/>
    <n v="6"/>
    <n v="5.8799999999999998E-3"/>
    <x v="3"/>
    <m/>
    <s v="Philippines"/>
    <s v="pallet"/>
    <n v="4.9200000000000017"/>
    <n v="0"/>
    <m/>
    <m/>
    <s v="no"/>
    <n v="37.450000000000003"/>
    <m/>
    <n v="0.12"/>
    <n v="42.556818181818187"/>
    <m/>
    <n v="42.556818181818187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20"/>
    <x v="193"/>
    <x v="193"/>
    <n v="1"/>
    <m/>
    <x v="0"/>
    <s v="Textiles-Clothing"/>
    <x v="20"/>
    <s v="Promocean The Netherlands BV"/>
    <x v="0"/>
    <n v="47.46"/>
    <n v="47.46"/>
    <n v="42.54"/>
    <n v="42.54"/>
    <n v="0"/>
    <n v="0"/>
    <n v="42.54"/>
    <n v="37.450000000000003"/>
    <n v="0"/>
    <n v="37.450000000000003"/>
    <n v="35"/>
    <n v="28"/>
    <n v="6"/>
    <n v="5.8799999999999998E-3"/>
    <x v="3"/>
    <m/>
    <s v="Philippines"/>
    <s v="pallet"/>
    <n v="4.9200000000000017"/>
    <n v="0"/>
    <m/>
    <m/>
    <s v="no"/>
    <n v="37.450000000000003"/>
    <m/>
    <n v="0.12"/>
    <n v="42.556818181818187"/>
    <m/>
    <n v="42.556818181818187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30"/>
    <x v="194"/>
    <x v="194"/>
    <n v="1"/>
    <m/>
    <x v="0"/>
    <s v="Textiles-Clothing"/>
    <x v="20"/>
    <s v="Promocean The Netherlands BV"/>
    <x v="0"/>
    <n v="47.46"/>
    <n v="47.46"/>
    <n v="42.54"/>
    <n v="42.54"/>
    <n v="0"/>
    <n v="0"/>
    <n v="42.54"/>
    <n v="37.450000000000003"/>
    <n v="0"/>
    <n v="37.450000000000003"/>
    <n v="35"/>
    <n v="28"/>
    <n v="6"/>
    <n v="5.8799999999999998E-3"/>
    <x v="3"/>
    <m/>
    <s v="Philippines"/>
    <s v="pallet"/>
    <n v="4.9200000000000017"/>
    <n v="0"/>
    <m/>
    <m/>
    <s v="no"/>
    <n v="37.450000000000003"/>
    <m/>
    <n v="0.12"/>
    <n v="42.556818181818187"/>
    <m/>
    <n v="42.556818181818187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40"/>
    <x v="195"/>
    <x v="195"/>
    <n v="1"/>
    <m/>
    <x v="0"/>
    <s v="Textiles-Clothing"/>
    <x v="20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x v="3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50"/>
    <x v="113"/>
    <x v="113"/>
    <n v="1"/>
    <m/>
    <x v="0"/>
    <s v="Textiles-Clothing"/>
    <x v="20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x v="3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60"/>
    <x v="112"/>
    <x v="112"/>
    <n v="1"/>
    <m/>
    <x v="0"/>
    <s v="Textiles-Clothing"/>
    <x v="20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x v="3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0"/>
    <x v="68"/>
    <x v="68"/>
    <n v="10"/>
    <m/>
    <x v="0"/>
    <s v="Premiums"/>
    <x v="5"/>
    <s v="Promocean The Netherlands BV"/>
    <x v="0"/>
    <n v="76.150000000000006"/>
    <n v="761.5"/>
    <n v="76.150000000000006"/>
    <n v="761.5"/>
    <n v="0"/>
    <n v="0"/>
    <n v="761.5"/>
    <n v="67.03"/>
    <n v="0"/>
    <n v="67.03"/>
    <n v="44"/>
    <n v="43"/>
    <n v="45"/>
    <n v="0.85140000000000005"/>
    <x v="3"/>
    <m/>
    <n v="0"/>
    <s v="pallet"/>
    <n v="0"/>
    <n v="0"/>
    <m/>
    <m/>
    <s v="no"/>
    <n v="670.3"/>
    <m/>
    <n v="0.12"/>
    <n v="76.170454545454547"/>
    <m/>
    <n v="761.7045454545455"/>
    <m/>
    <n v="0"/>
    <s v="Konstantinos Zoupanos "/>
    <m/>
    <n v="5"/>
    <n v="50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20"/>
    <x v="91"/>
    <x v="91"/>
    <n v="10"/>
    <m/>
    <x v="0"/>
    <s v="Premiums"/>
    <x v="1"/>
    <s v="Miles Promocean"/>
    <x v="1"/>
    <n v="41.23"/>
    <n v="412.29999999999995"/>
    <n v="41.23"/>
    <n v="412.29999999999995"/>
    <n v="0"/>
    <n v="0"/>
    <n v="412.29999999999995"/>
    <n v="36.28"/>
    <n v="0"/>
    <n v="36.28"/>
    <n v="57"/>
    <n v="25"/>
    <n v="37.5"/>
    <n v="0.53437500000000004"/>
    <x v="1"/>
    <m/>
    <n v="0"/>
    <s v="pallet"/>
    <n v="0"/>
    <n v="0"/>
    <m/>
    <m/>
    <s v="no"/>
    <n v="362.8"/>
    <m/>
    <n v="0.12"/>
    <n v="41.227272727272727"/>
    <m/>
    <n v="412.27272727272725"/>
    <m/>
    <n v="0"/>
    <s v="Konstantinos Zoupanos "/>
    <m/>
    <n v="1"/>
    <n v="10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30"/>
    <x v="81"/>
    <x v="81"/>
    <n v="60"/>
    <m/>
    <x v="0"/>
    <s v="Textiles-Clothing"/>
    <x v="7"/>
    <s v="Promocean The Netherlands BV"/>
    <x v="0"/>
    <n v="102.72"/>
    <n v="6163.2"/>
    <n v="72.239999999999995"/>
    <n v="4334.3999999999996"/>
    <n v="0"/>
    <n v="0"/>
    <n v="4334.3999999999996"/>
    <n v="63.5"/>
    <n v="0"/>
    <n v="63.5"/>
    <n v="44"/>
    <n v="23"/>
    <n v="18"/>
    <n v="1.0929599999999999"/>
    <x v="3"/>
    <m/>
    <n v="0"/>
    <s v="pallet"/>
    <n v="1828.8000000000002"/>
    <n v="0"/>
    <m/>
    <m/>
    <s v="yes"/>
    <n v="3810"/>
    <m/>
    <n v="0.12"/>
    <n v="72.159090909090907"/>
    <m/>
    <n v="4329.545454545454"/>
    <m/>
    <n v="0"/>
    <s v="Konstantinos Zoupanos "/>
    <m/>
    <n v="24"/>
    <n v="1440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40"/>
    <x v="92"/>
    <x v="92"/>
    <n v="5"/>
    <m/>
    <x v="0"/>
    <s v="Premiums"/>
    <x v="4"/>
    <s v="Promocean The Netherlands BV"/>
    <x v="0"/>
    <n v="65.3"/>
    <n v="326.5"/>
    <n v="62.5"/>
    <n v="312.5"/>
    <n v="0"/>
    <n v="0"/>
    <n v="312.5"/>
    <n v="54.98"/>
    <n v="0"/>
    <n v="54.98"/>
    <n v="43.5"/>
    <n v="18"/>
    <n v="22.5"/>
    <n v="8.8087499999999999E-2"/>
    <x v="3"/>
    <m/>
    <n v="0"/>
    <s v="pallet"/>
    <n v="14"/>
    <n v="0"/>
    <m/>
    <m/>
    <s v="no"/>
    <n v="274.89999999999998"/>
    <m/>
    <n v="0.12"/>
    <n v="62.477272727272727"/>
    <m/>
    <n v="312.38636363636363"/>
    <m/>
    <n v="0"/>
    <s v="Konstantinos Zoupanos "/>
    <m/>
    <n v="10"/>
    <n v="50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50"/>
    <x v="191"/>
    <x v="191"/>
    <n v="2"/>
    <m/>
    <x v="0"/>
    <s v="Textiles-Clothing"/>
    <x v="20"/>
    <s v="Promocean The Netherlands BV"/>
    <x v="0"/>
    <n v="47.46"/>
    <n v="94.92"/>
    <n v="42.54"/>
    <n v="85.08"/>
    <n v="0"/>
    <n v="0"/>
    <n v="85.08"/>
    <n v="37.450000000000003"/>
    <n v="0"/>
    <n v="37.450000000000003"/>
    <n v="35"/>
    <n v="28"/>
    <n v="6"/>
    <n v="1.176E-2"/>
    <x v="3"/>
    <m/>
    <n v="0"/>
    <s v="pallet"/>
    <n v="9.8400000000000034"/>
    <n v="0"/>
    <m/>
    <m/>
    <s v="no"/>
    <n v="74.900000000000006"/>
    <m/>
    <n v="0.12"/>
    <n v="42.556818181818187"/>
    <m/>
    <n v="85.113636363636374"/>
    <m/>
    <n v="0"/>
    <s v="Konstantinos Zoupanos "/>
    <m/>
    <n v="6"/>
    <n v="12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60"/>
    <x v="192"/>
    <x v="192"/>
    <n v="3"/>
    <m/>
    <x v="0"/>
    <s v="Textiles-Clothing"/>
    <x v="20"/>
    <s v="Promocean The Netherlands BV"/>
    <x v="0"/>
    <n v="47.46"/>
    <n v="142.38"/>
    <n v="42.54"/>
    <n v="127.62"/>
    <n v="0"/>
    <n v="0"/>
    <n v="127.62"/>
    <n v="37.450000000000003"/>
    <n v="0"/>
    <n v="37.450000000000003"/>
    <n v="35"/>
    <n v="28"/>
    <n v="6"/>
    <n v="1.7639999999999999E-2"/>
    <x v="3"/>
    <m/>
    <n v="0"/>
    <s v="pallet"/>
    <n v="14.759999999999991"/>
    <n v="0"/>
    <m/>
    <m/>
    <s v="no"/>
    <n v="112.35000000000001"/>
    <m/>
    <n v="0.12"/>
    <n v="42.556818181818187"/>
    <m/>
    <n v="127.67045454545456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70"/>
    <x v="193"/>
    <x v="193"/>
    <n v="4"/>
    <m/>
    <x v="0"/>
    <s v="Textiles-Clothing"/>
    <x v="20"/>
    <s v="Promocean The Netherlands BV"/>
    <x v="0"/>
    <n v="47.46"/>
    <n v="189.84"/>
    <n v="42.54"/>
    <n v="170.16"/>
    <n v="0"/>
    <n v="0"/>
    <n v="170.16"/>
    <n v="37.450000000000003"/>
    <n v="0"/>
    <n v="37.450000000000003"/>
    <n v="35"/>
    <n v="28"/>
    <n v="6"/>
    <n v="2.3519999999999999E-2"/>
    <x v="3"/>
    <m/>
    <n v="0"/>
    <s v="pallet"/>
    <n v="19.680000000000007"/>
    <n v="0"/>
    <m/>
    <m/>
    <s v="no"/>
    <n v="149.80000000000001"/>
    <m/>
    <n v="0.12"/>
    <n v="42.556818181818187"/>
    <m/>
    <n v="170.22727272727275"/>
    <m/>
    <n v="0"/>
    <s v="Konstantinos Zoupanos "/>
    <m/>
    <n v="6"/>
    <n v="24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80"/>
    <x v="194"/>
    <x v="194"/>
    <n v="3"/>
    <m/>
    <x v="0"/>
    <s v="Textiles-Clothing"/>
    <x v="20"/>
    <s v="Promocean The Netherlands BV"/>
    <x v="0"/>
    <n v="47.46"/>
    <n v="142.38"/>
    <n v="42.54"/>
    <n v="127.62"/>
    <n v="0"/>
    <n v="0"/>
    <n v="127.62"/>
    <n v="37.450000000000003"/>
    <n v="0"/>
    <n v="37.450000000000003"/>
    <n v="35"/>
    <n v="28"/>
    <n v="6"/>
    <n v="1.7639999999999999E-2"/>
    <x v="3"/>
    <m/>
    <n v="0"/>
    <s v="pallet"/>
    <n v="14.759999999999991"/>
    <n v="0"/>
    <m/>
    <m/>
    <s v="no"/>
    <n v="112.35000000000001"/>
    <m/>
    <n v="0.12"/>
    <n v="42.556818181818187"/>
    <m/>
    <n v="127.67045454545456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90"/>
    <x v="195"/>
    <x v="195"/>
    <n v="4"/>
    <m/>
    <x v="0"/>
    <s v="Textiles-Clothing"/>
    <x v="20"/>
    <s v="Promocean The Netherlands BV"/>
    <x v="0"/>
    <n v="48.66"/>
    <n v="194.64"/>
    <n v="43.8"/>
    <n v="175.2"/>
    <n v="0"/>
    <n v="0"/>
    <n v="175.2"/>
    <n v="38.549999999999997"/>
    <n v="0"/>
    <n v="38.549999999999997"/>
    <n v="35"/>
    <n v="28"/>
    <n v="6"/>
    <n v="2.3519999999999999E-2"/>
    <x v="3"/>
    <m/>
    <n v="0"/>
    <s v="pallet"/>
    <n v="19.439999999999998"/>
    <n v="0"/>
    <m/>
    <m/>
    <s v="no"/>
    <n v="154.19999999999999"/>
    <m/>
    <n v="0.12"/>
    <n v="43.80681818181818"/>
    <m/>
    <n v="175.22727272727272"/>
    <m/>
    <n v="0"/>
    <s v="Konstantinos Zoupanos "/>
    <m/>
    <n v="6"/>
    <n v="24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00"/>
    <x v="113"/>
    <x v="113"/>
    <n v="6"/>
    <m/>
    <x v="0"/>
    <s v="Textiles-Clothing"/>
    <x v="20"/>
    <s v="Promocean The Netherlands BV"/>
    <x v="0"/>
    <n v="48.66"/>
    <n v="291.95999999999998"/>
    <n v="43.8"/>
    <n v="262.79999999999995"/>
    <n v="0"/>
    <n v="0"/>
    <n v="262.79999999999995"/>
    <n v="38.549999999999997"/>
    <n v="0"/>
    <n v="38.549999999999997"/>
    <n v="35"/>
    <n v="28"/>
    <n v="6"/>
    <n v="3.5279999999999999E-2"/>
    <x v="3"/>
    <m/>
    <n v="0"/>
    <s v="pallet"/>
    <n v="29.160000000000025"/>
    <n v="0"/>
    <m/>
    <m/>
    <s v="no"/>
    <n v="231.29999999999998"/>
    <m/>
    <n v="0.12"/>
    <n v="43.80681818181818"/>
    <m/>
    <n v="262.84090909090907"/>
    <m/>
    <n v="0"/>
    <s v="Konstantinos Zoupanos "/>
    <m/>
    <n v="6"/>
    <n v="3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70"/>
    <x v="114"/>
    <x v="114"/>
    <n v="1"/>
    <m/>
    <x v="0"/>
    <s v="Textiles-Clothing"/>
    <x v="20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x v="3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80"/>
    <x v="178"/>
    <x v="178"/>
    <n v="1"/>
    <m/>
    <x v="0"/>
    <s v="Textiles-Clothing"/>
    <x v="20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x v="3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190"/>
    <x v="71"/>
    <x v="71"/>
    <n v="2"/>
    <m/>
    <x v="0"/>
    <s v="Textiles-Clothing"/>
    <x v="15"/>
    <s v="Asian Sourcing Link"/>
    <x v="1"/>
    <n v="12.14"/>
    <n v="24.28"/>
    <n v="12.14"/>
    <n v="24.28"/>
    <n v="0"/>
    <n v="0"/>
    <n v="24.28"/>
    <n v="10.68"/>
    <n v="0"/>
    <n v="10.68"/>
    <n v="60"/>
    <n v="40"/>
    <n v="40"/>
    <n v="0.192"/>
    <x v="1"/>
    <m/>
    <s v="Philippines"/>
    <s v="pallet"/>
    <n v="0"/>
    <n v="0"/>
    <m/>
    <m/>
    <s v="no"/>
    <n v="21.36"/>
    <m/>
    <n v="0.12"/>
    <n v="12.136363636363637"/>
    <m/>
    <n v="24.272727272727273"/>
    <m/>
    <n v="0"/>
    <s v="Ellina Smirnova "/>
    <m/>
    <n v="1"/>
    <n v="2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00"/>
    <x v="72"/>
    <x v="72"/>
    <n v="4"/>
    <m/>
    <x v="0"/>
    <s v="Textiles-Clothing"/>
    <x v="15"/>
    <s v="Asian Sourcing Link"/>
    <x v="1"/>
    <n v="12.14"/>
    <n v="48.56"/>
    <n v="12.14"/>
    <n v="48.56"/>
    <n v="0"/>
    <n v="0"/>
    <n v="48.56"/>
    <n v="10.68"/>
    <n v="0"/>
    <n v="10.68"/>
    <n v="60"/>
    <n v="40"/>
    <n v="40"/>
    <n v="0.38400000000000001"/>
    <x v="1"/>
    <m/>
    <s v="Philippines"/>
    <s v="pallet"/>
    <n v="0"/>
    <n v="0"/>
    <m/>
    <m/>
    <s v="no"/>
    <n v="42.72"/>
    <m/>
    <n v="0.12"/>
    <n v="12.136363636363637"/>
    <m/>
    <n v="48.545454545454547"/>
    <m/>
    <n v="0"/>
    <s v="Ellina Smirnova "/>
    <m/>
    <n v="1"/>
    <n v="4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10"/>
    <x v="202"/>
    <x v="202"/>
    <n v="1"/>
    <m/>
    <x v="0"/>
    <s v="Textiles-Clothing"/>
    <x v="4"/>
    <s v="Promocean The Netherlands BV"/>
    <x v="0"/>
    <n v="45.96"/>
    <n v="45.96"/>
    <n v="45.96"/>
    <n v="45.96"/>
    <n v="0"/>
    <n v="0"/>
    <n v="45.96"/>
    <n v="40.44"/>
    <n v="0"/>
    <n v="40.44"/>
    <n v="57"/>
    <n v="45"/>
    <n v="5"/>
    <n v="1.2825E-2"/>
    <x v="3"/>
    <m/>
    <s v="Philippines"/>
    <s v="pallet"/>
    <n v="0"/>
    <n v="0"/>
    <m/>
    <m/>
    <s v="no"/>
    <n v="40.44"/>
    <m/>
    <n v="0.12"/>
    <n v="45.954545454545453"/>
    <m/>
    <n v="45.954545454545453"/>
    <m/>
    <n v="0"/>
    <s v="Konstantinos Zoupanos "/>
    <m/>
    <n v="2"/>
    <n v="2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20"/>
    <x v="233"/>
    <x v="233"/>
    <n v="1"/>
    <m/>
    <x v="0"/>
    <s v="Textiles-Clothing"/>
    <x v="20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x v="0"/>
    <m/>
    <s v="Philippines"/>
    <s v="pallet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30"/>
    <x v="234"/>
    <x v="234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s v="Philippines"/>
    <s v="pallet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40"/>
    <x v="235"/>
    <x v="235"/>
    <n v="1"/>
    <m/>
    <x v="0"/>
    <s v="Textiles-Clothing"/>
    <x v="20"/>
    <s v="Promocean The Netherlands BV"/>
    <x v="0"/>
    <n v="36.299999999999997"/>
    <n v="36.299999999999997"/>
    <n v="30.54"/>
    <n v="30.54"/>
    <n v="0"/>
    <n v="0"/>
    <n v="30.54"/>
    <n v="26.629200000000001"/>
    <n v="0"/>
    <n v="26.629200000000001"/>
    <n v="35"/>
    <n v="28"/>
    <n v="5"/>
    <n v="4.8999999999999998E-3"/>
    <x v="0"/>
    <m/>
    <s v="Philippines"/>
    <s v="pallet"/>
    <n v="5.759999999999998"/>
    <n v="0"/>
    <m/>
    <m/>
    <s v="no"/>
    <n v="26.629200000000001"/>
    <m/>
    <n v="0.12"/>
    <n v="30.260454545454547"/>
    <m/>
    <n v="30.260454545454547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50"/>
    <x v="117"/>
    <x v="117"/>
    <n v="1"/>
    <m/>
    <x v="0"/>
    <s v="Textiles-Clothing"/>
    <x v="20"/>
    <s v="Promocean The Netherlands BV"/>
    <x v="0"/>
    <n v="36.299999999999997"/>
    <n v="36.299999999999997"/>
    <n v="30.54"/>
    <n v="30.54"/>
    <n v="0"/>
    <n v="0"/>
    <n v="30.54"/>
    <n v="26.629200000000001"/>
    <n v="0"/>
    <n v="26.629200000000001"/>
    <n v="35"/>
    <n v="28"/>
    <n v="5"/>
    <n v="4.8999999999999998E-3"/>
    <x v="0"/>
    <m/>
    <s v="Philippines"/>
    <s v="pallet"/>
    <n v="5.759999999999998"/>
    <n v="0"/>
    <m/>
    <m/>
    <s v="no"/>
    <n v="26.629200000000001"/>
    <m/>
    <n v="0.12"/>
    <n v="30.260454545454547"/>
    <m/>
    <n v="30.260454545454547"/>
    <m/>
    <n v="0"/>
    <s v="Konstantinos Zoupanos "/>
    <m/>
    <n v="6"/>
    <n v="6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60"/>
    <x v="92"/>
    <x v="92"/>
    <n v="224"/>
    <m/>
    <x v="0"/>
    <s v="Premiums"/>
    <x v="4"/>
    <s v="Promocean The Netherlands BV"/>
    <x v="0"/>
    <n v="65.3"/>
    <n v="14627.199999999999"/>
    <n v="62.5"/>
    <n v="14000"/>
    <n v="0"/>
    <n v="0"/>
    <n v="14000"/>
    <n v="54.98"/>
    <n v="0"/>
    <n v="54.98"/>
    <n v="43.5"/>
    <n v="18"/>
    <n v="22.5"/>
    <n v="3.9463200000000001"/>
    <x v="3"/>
    <m/>
    <s v="Philippines"/>
    <s v="pallet"/>
    <n v="627.19999999999891"/>
    <n v="0"/>
    <m/>
    <m/>
    <s v="no"/>
    <n v="12315.519999999999"/>
    <m/>
    <n v="0.12"/>
    <n v="62.477272727272727"/>
    <m/>
    <n v="13994.90909090909"/>
    <m/>
    <n v="0"/>
    <s v="Konstantinos Zoupanos "/>
    <m/>
    <n v="10"/>
    <n v="2240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70"/>
    <x v="79"/>
    <x v="79"/>
    <n v="2"/>
    <m/>
    <x v="0"/>
    <s v="Premiums"/>
    <x v="6"/>
    <s v="Promocean The Netherlands BV"/>
    <x v="0"/>
    <n v="57.499999999999993"/>
    <n v="114.99999999999999"/>
    <n v="57.499999999999993"/>
    <n v="114.99999999999999"/>
    <n v="0"/>
    <n v="0"/>
    <n v="114.99999999999999"/>
    <n v="49.829400000000007"/>
    <n v="0"/>
    <n v="49.829400000000007"/>
    <n v="24"/>
    <n v="15"/>
    <n v="5"/>
    <n v="3.5999999999999999E-3"/>
    <x v="0"/>
    <m/>
    <s v="Philippines"/>
    <s v="pallet"/>
    <n v="0"/>
    <n v="0"/>
    <m/>
    <m/>
    <s v="no"/>
    <n v="99.658800000000014"/>
    <m/>
    <n v="0.12"/>
    <n v="56.62431818181819"/>
    <m/>
    <n v="113.24863636363638"/>
    <m/>
    <n v="0"/>
    <s v="Konstantinos Zoupanos "/>
    <m/>
    <n v="25"/>
    <n v="50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80"/>
    <x v="161"/>
    <x v="161"/>
    <n v="5"/>
    <m/>
    <x v="0"/>
    <s v="Openers / Sunglasses / Keyrings / Waiter knife"/>
    <x v="14"/>
    <s v="Promocean The Netherlands BV"/>
    <x v="1"/>
    <n v="26.200000000000003"/>
    <n v="131"/>
    <n v="26.200000000000003"/>
    <n v="131"/>
    <n v="0"/>
    <n v="0"/>
    <n v="131"/>
    <n v="23.136562499999993"/>
    <n v="0"/>
    <n v="23.136562499999993"/>
    <n v="7.9"/>
    <n v="27"/>
    <n v="27"/>
    <n v="2.8795500000000002E-2"/>
    <x v="1"/>
    <m/>
    <s v="Philippines"/>
    <s v="pallet"/>
    <n v="0"/>
    <n v="0"/>
    <m/>
    <m/>
    <s v="no"/>
    <n v="115.68281249999997"/>
    <m/>
    <n v="0.12"/>
    <n v="26.291548295454536"/>
    <m/>
    <n v="131.45774147727269"/>
    <m/>
    <n v="0"/>
    <s v="Ellina Smirnova"/>
    <m/>
    <n v="20"/>
    <n v="100"/>
    <m/>
    <m/>
    <n v="0"/>
    <n v="0"/>
    <n v="0"/>
    <s v="13.06.2025"/>
    <s v="Order Window"/>
  </r>
  <r>
    <s v="Heineken - F1"/>
    <m/>
    <n v="20006091"/>
    <n v="3090840"/>
    <s v="Heineken Philippines Inc."/>
    <s v="PH"/>
    <s v="Philippines"/>
    <x v="0"/>
    <m/>
    <m/>
    <n v="290"/>
    <x v="108"/>
    <x v="108"/>
    <n v="425"/>
    <m/>
    <x v="0"/>
    <s v="Premiums"/>
    <x v="0"/>
    <s v="Asian Sourcing Link"/>
    <x v="0"/>
    <n v="41.95"/>
    <n v="17828.75"/>
    <n v="23.05"/>
    <n v="9796.25"/>
    <n v="0"/>
    <n v="0"/>
    <n v="9796.25"/>
    <n v="20.3"/>
    <n v="0"/>
    <n v="20.3"/>
    <n v="48"/>
    <n v="38"/>
    <n v="2.5"/>
    <n v="1.9379999999999999"/>
    <x v="3"/>
    <m/>
    <s v="Philippines"/>
    <s v="pallet"/>
    <n v="8032.5"/>
    <n v="0"/>
    <m/>
    <m/>
    <s v="yes"/>
    <n v="8627.5"/>
    <m/>
    <n v="0.12"/>
    <n v="23.06818181818182"/>
    <m/>
    <n v="9803.9772727272739"/>
    <m/>
    <n v="0"/>
    <s v="Ellina Smirnova "/>
    <m/>
    <n v="5"/>
    <n v="2125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10"/>
    <x v="112"/>
    <x v="112"/>
    <n v="6"/>
    <m/>
    <x v="0"/>
    <s v="Textiles-Clothing"/>
    <x v="20"/>
    <s v="Promocean The Netherlands BV"/>
    <x v="0"/>
    <n v="48.66"/>
    <n v="291.95999999999998"/>
    <n v="43.8"/>
    <n v="262.79999999999995"/>
    <n v="0"/>
    <n v="0"/>
    <n v="262.79999999999995"/>
    <n v="38.549999999999997"/>
    <n v="0"/>
    <n v="38.549999999999997"/>
    <n v="35"/>
    <n v="28"/>
    <n v="6"/>
    <n v="3.5279999999999999E-2"/>
    <x v="3"/>
    <m/>
    <n v="0"/>
    <s v="pallet"/>
    <n v="29.160000000000025"/>
    <n v="0"/>
    <m/>
    <m/>
    <s v="no"/>
    <n v="231.29999999999998"/>
    <m/>
    <n v="0.12"/>
    <n v="43.80681818181818"/>
    <m/>
    <n v="262.84090909090907"/>
    <m/>
    <n v="0"/>
    <s v="Konstantinos Zoupanos "/>
    <m/>
    <n v="6"/>
    <n v="36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20"/>
    <x v="114"/>
    <x v="114"/>
    <n v="3"/>
    <m/>
    <x v="0"/>
    <s v="Textiles-Clothing"/>
    <x v="20"/>
    <s v="Promocean The Netherlands BV"/>
    <x v="0"/>
    <n v="48.66"/>
    <n v="145.97999999999999"/>
    <n v="43.8"/>
    <n v="131.39999999999998"/>
    <n v="0"/>
    <n v="0"/>
    <n v="131.39999999999998"/>
    <n v="38.549999999999997"/>
    <n v="0"/>
    <n v="38.549999999999997"/>
    <n v="35"/>
    <n v="28"/>
    <n v="6"/>
    <n v="1.7639999999999999E-2"/>
    <x v="3"/>
    <m/>
    <n v="0"/>
    <s v="pallet"/>
    <n v="14.580000000000013"/>
    <n v="0"/>
    <m/>
    <m/>
    <s v="no"/>
    <n v="115.64999999999999"/>
    <m/>
    <n v="0.12"/>
    <n v="43.80681818181818"/>
    <m/>
    <n v="131.42045454545453"/>
    <m/>
    <n v="0"/>
    <s v="Konstantinos Zoupanos "/>
    <m/>
    <n v="6"/>
    <n v="18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30"/>
    <x v="178"/>
    <x v="178"/>
    <n v="2"/>
    <m/>
    <x v="0"/>
    <s v="Textiles-Clothing"/>
    <x v="20"/>
    <s v="Promocean The Netherlands BV"/>
    <x v="0"/>
    <n v="48.66"/>
    <n v="97.32"/>
    <n v="43.8"/>
    <n v="87.6"/>
    <n v="0"/>
    <n v="0"/>
    <n v="87.6"/>
    <n v="38.549999999999997"/>
    <n v="0"/>
    <n v="38.549999999999997"/>
    <n v="35"/>
    <n v="28"/>
    <n v="6"/>
    <n v="1.176E-2"/>
    <x v="3"/>
    <m/>
    <n v="0"/>
    <s v="pallet"/>
    <n v="9.7199999999999989"/>
    <n v="0"/>
    <m/>
    <m/>
    <s v="no"/>
    <n v="77.099999999999994"/>
    <m/>
    <n v="0.12"/>
    <n v="43.80681818181818"/>
    <m/>
    <n v="87.61363636363636"/>
    <m/>
    <n v="0"/>
    <s v="Konstantinos Zoupanos "/>
    <m/>
    <n v="6"/>
    <n v="12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40"/>
    <x v="66"/>
    <x v="66"/>
    <n v="13"/>
    <m/>
    <x v="0"/>
    <s v="Textiles-Clothing"/>
    <x v="4"/>
    <s v="Promocean The Netherlands BV"/>
    <x v="0"/>
    <n v="45.96"/>
    <n v="597.48"/>
    <n v="45.96"/>
    <n v="597.48"/>
    <n v="0"/>
    <n v="0"/>
    <n v="597.48"/>
    <n v="40.44"/>
    <n v="0"/>
    <n v="40.44"/>
    <n v="57"/>
    <n v="45"/>
    <n v="5"/>
    <n v="0.16672500000000001"/>
    <x v="3"/>
    <m/>
    <n v="0"/>
    <s v="pallet"/>
    <n v="0"/>
    <n v="0"/>
    <m/>
    <m/>
    <s v="no"/>
    <n v="525.72"/>
    <m/>
    <n v="0.12"/>
    <n v="45.954545454545453"/>
    <m/>
    <n v="597.40909090909088"/>
    <m/>
    <n v="0"/>
    <s v="Konstantinos Zoupanos "/>
    <m/>
    <n v="2"/>
    <n v="26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50"/>
    <x v="203"/>
    <x v="203"/>
    <n v="17"/>
    <m/>
    <x v="0"/>
    <s v="Textiles-Clothing"/>
    <x v="4"/>
    <s v="Promocean The Netherlands BV"/>
    <x v="0"/>
    <n v="46.5"/>
    <n v="790.5"/>
    <n v="46.5"/>
    <n v="790.5"/>
    <n v="0"/>
    <n v="0"/>
    <n v="790.5"/>
    <n v="40.92"/>
    <n v="0"/>
    <n v="40.92"/>
    <n v="57"/>
    <n v="45"/>
    <n v="5"/>
    <n v="0.218025"/>
    <x v="3"/>
    <m/>
    <n v="0"/>
    <s v="pallet"/>
    <n v="0"/>
    <n v="0"/>
    <m/>
    <m/>
    <s v="no"/>
    <n v="695.64"/>
    <m/>
    <n v="0.12"/>
    <n v="46.5"/>
    <m/>
    <n v="790.5"/>
    <m/>
    <n v="0"/>
    <s v="Konstantinos Zoupanos "/>
    <m/>
    <n v="2"/>
    <n v="34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60"/>
    <x v="115"/>
    <x v="115"/>
    <n v="17"/>
    <m/>
    <x v="0"/>
    <s v="Textiles-Clothing"/>
    <x v="4"/>
    <s v="Promocean The Netherlands BV"/>
    <x v="0"/>
    <n v="46.5"/>
    <n v="790.5"/>
    <n v="46.5"/>
    <n v="790.5"/>
    <n v="0"/>
    <n v="0"/>
    <n v="790.5"/>
    <n v="40.92"/>
    <n v="0"/>
    <n v="40.92"/>
    <n v="57"/>
    <n v="45"/>
    <n v="5"/>
    <n v="0.218025"/>
    <x v="3"/>
    <m/>
    <n v="0"/>
    <s v="pallet"/>
    <n v="0"/>
    <n v="0"/>
    <m/>
    <m/>
    <s v="no"/>
    <n v="695.64"/>
    <m/>
    <n v="0.12"/>
    <n v="46.5"/>
    <m/>
    <n v="790.5"/>
    <m/>
    <n v="0"/>
    <s v="Konstantinos Zoupanos "/>
    <m/>
    <n v="2"/>
    <n v="34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70"/>
    <x v="116"/>
    <x v="116"/>
    <n v="13"/>
    <m/>
    <x v="0"/>
    <s v="Textiles-Clothing"/>
    <x v="4"/>
    <s v="Promocean The Netherlands BV"/>
    <x v="0"/>
    <n v="46.5"/>
    <n v="604.5"/>
    <n v="46.5"/>
    <n v="604.5"/>
    <n v="0"/>
    <n v="0"/>
    <n v="604.5"/>
    <n v="40.92"/>
    <n v="0"/>
    <n v="40.92"/>
    <n v="57"/>
    <n v="45"/>
    <n v="5"/>
    <n v="0.16672500000000001"/>
    <x v="3"/>
    <m/>
    <n v="0"/>
    <s v="pallet"/>
    <n v="0"/>
    <n v="0"/>
    <m/>
    <m/>
    <s v="no"/>
    <n v="531.96"/>
    <m/>
    <n v="0.12"/>
    <n v="46.5"/>
    <m/>
    <n v="604.5"/>
    <m/>
    <n v="0"/>
    <s v="Konstantinos Zoupanos "/>
    <m/>
    <n v="2"/>
    <n v="26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80"/>
    <x v="204"/>
    <x v="204"/>
    <n v="5"/>
    <m/>
    <x v="0"/>
    <s v="Textiles-Clothing"/>
    <x v="4"/>
    <s v="Promocean The Netherlands BV"/>
    <x v="0"/>
    <n v="46.5"/>
    <n v="232.5"/>
    <n v="46.5"/>
    <n v="232.5"/>
    <n v="0"/>
    <n v="0"/>
    <n v="232.5"/>
    <n v="40.92"/>
    <n v="0"/>
    <n v="40.92"/>
    <n v="57"/>
    <n v="45"/>
    <n v="5"/>
    <n v="6.4125000000000001E-2"/>
    <x v="3"/>
    <m/>
    <n v="0"/>
    <s v="pallet"/>
    <n v="0"/>
    <n v="0"/>
    <m/>
    <m/>
    <s v="no"/>
    <n v="204.60000000000002"/>
    <m/>
    <n v="0.12"/>
    <n v="46.5"/>
    <m/>
    <n v="232.5"/>
    <m/>
    <n v="0"/>
    <s v="Konstantinos Zoupanos "/>
    <m/>
    <n v="2"/>
    <n v="10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190"/>
    <x v="75"/>
    <x v="75"/>
    <n v="50"/>
    <m/>
    <x v="0"/>
    <s v="Textiles-Clothing"/>
    <x v="15"/>
    <s v="Asian Sourcing Link"/>
    <x v="0"/>
    <n v="27.43"/>
    <n v="1371.5"/>
    <n v="27.43"/>
    <n v="1371.5"/>
    <n v="0"/>
    <n v="0"/>
    <n v="1371.5"/>
    <n v="24.14"/>
    <n v="0"/>
    <n v="24.14"/>
    <n v="47"/>
    <n v="38"/>
    <n v="2"/>
    <n v="0.17860000000000001"/>
    <x v="3"/>
    <m/>
    <n v="0"/>
    <s v="pallet"/>
    <n v="0"/>
    <n v="0"/>
    <m/>
    <m/>
    <s v="no"/>
    <n v="1207"/>
    <m/>
    <n v="0.12"/>
    <n v="27.431818181818183"/>
    <m/>
    <n v="1371.5909090909092"/>
    <m/>
    <n v="0"/>
    <s v="Ellina Smirnova "/>
    <m/>
    <n v="1"/>
    <n v="50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200"/>
    <x v="76"/>
    <x v="76"/>
    <n v="125"/>
    <m/>
    <x v="0"/>
    <s v="Textiles-Clothing"/>
    <x v="15"/>
    <s v="Asian Sourcing Link"/>
    <x v="0"/>
    <n v="27.43"/>
    <n v="3428.75"/>
    <n v="27.43"/>
    <n v="3428.75"/>
    <n v="0"/>
    <n v="0"/>
    <n v="3428.75"/>
    <n v="24.14"/>
    <n v="0"/>
    <n v="24.14"/>
    <n v="47"/>
    <n v="38"/>
    <n v="2"/>
    <n v="0.44650000000000001"/>
    <x v="3"/>
    <m/>
    <n v="0"/>
    <s v="pallet"/>
    <n v="0"/>
    <n v="0"/>
    <m/>
    <m/>
    <s v="no"/>
    <n v="3017.5"/>
    <m/>
    <n v="0.12"/>
    <n v="27.431818181818183"/>
    <m/>
    <n v="3428.977272727273"/>
    <m/>
    <n v="0"/>
    <s v="Ellina Smirnova "/>
    <m/>
    <n v="1"/>
    <n v="125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210"/>
    <x v="77"/>
    <x v="77"/>
    <n v="175"/>
    <m/>
    <x v="0"/>
    <s v="Textiles-Clothing"/>
    <x v="15"/>
    <s v="Asian Sourcing Link"/>
    <x v="0"/>
    <n v="27.43"/>
    <n v="4800.25"/>
    <n v="27.43"/>
    <n v="4800.25"/>
    <n v="0"/>
    <n v="0"/>
    <n v="4800.25"/>
    <n v="24.14"/>
    <n v="0"/>
    <n v="24.14"/>
    <n v="47"/>
    <n v="38"/>
    <n v="2"/>
    <n v="0.62509999999999999"/>
    <x v="3"/>
    <m/>
    <n v="0"/>
    <s v="pallet"/>
    <n v="0"/>
    <n v="0"/>
    <m/>
    <m/>
    <s v="no"/>
    <n v="4224.5"/>
    <m/>
    <n v="0.12"/>
    <n v="27.431818181818183"/>
    <m/>
    <n v="4800.568181818182"/>
    <m/>
    <n v="0"/>
    <s v="Ellina Smirnova "/>
    <m/>
    <n v="1"/>
    <n v="175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220"/>
    <x v="78"/>
    <x v="78"/>
    <n v="100"/>
    <m/>
    <x v="0"/>
    <s v="Textiles-Clothing"/>
    <x v="15"/>
    <s v="Asian Sourcing Link"/>
    <x v="0"/>
    <n v="27.43"/>
    <n v="2743"/>
    <n v="27.43"/>
    <n v="2743"/>
    <n v="0"/>
    <n v="0"/>
    <n v="2743"/>
    <n v="24.14"/>
    <n v="0"/>
    <n v="24.14"/>
    <n v="47"/>
    <n v="38"/>
    <n v="2"/>
    <n v="0.35720000000000002"/>
    <x v="3"/>
    <m/>
    <n v="0"/>
    <s v="pallet"/>
    <n v="0"/>
    <n v="0"/>
    <m/>
    <m/>
    <s v="no"/>
    <n v="2414"/>
    <m/>
    <n v="0.12"/>
    <n v="27.431818181818183"/>
    <m/>
    <n v="2743.1818181818185"/>
    <m/>
    <n v="0"/>
    <s v="Ellina Smirnova "/>
    <m/>
    <n v="1"/>
    <n v="100"/>
    <m/>
    <m/>
    <n v="0"/>
    <n v="0"/>
    <n v="0"/>
    <s v="13.06.2025"/>
    <s v="Order Window"/>
  </r>
  <r>
    <s v="Heineken - F1"/>
    <m/>
    <n v="20006092"/>
    <n v="3015363"/>
    <s v="Lion-Beer, Spirits &amp; Wine Pty"/>
    <s v="AU"/>
    <s v="Australia"/>
    <x v="0"/>
    <m/>
    <m/>
    <n v="230"/>
    <x v="230"/>
    <x v="230"/>
    <n v="50"/>
    <m/>
    <x v="0"/>
    <s v="Textiles-Clothing"/>
    <x v="15"/>
    <s v="Asian Sourcing Link"/>
    <x v="0"/>
    <n v="27.43"/>
    <n v="1371.5"/>
    <n v="27.43"/>
    <n v="1371.5"/>
    <n v="0"/>
    <n v="0"/>
    <n v="1371.5"/>
    <n v="24.14"/>
    <n v="0"/>
    <n v="24.14"/>
    <n v="47"/>
    <n v="38"/>
    <n v="2"/>
    <n v="0.17860000000000001"/>
    <x v="3"/>
    <m/>
    <n v="0"/>
    <s v="pallet"/>
    <n v="0"/>
    <n v="0"/>
    <m/>
    <m/>
    <s v="no"/>
    <n v="1207"/>
    <m/>
    <n v="0.12"/>
    <n v="27.431818181818183"/>
    <m/>
    <n v="1371.5909090909092"/>
    <m/>
    <n v="0"/>
    <s v="Ellina Smirnova "/>
    <m/>
    <n v="1"/>
    <n v="50"/>
    <m/>
    <m/>
    <n v="0"/>
    <n v="0"/>
    <n v="0"/>
    <s v="13.06.2025"/>
    <s v="Order Window"/>
  </r>
  <r>
    <s v="Heineken UCL"/>
    <m/>
    <n v="26021017"/>
    <n v="3011047"/>
    <s v="Boreas d.o.o."/>
    <s v="BA"/>
    <s v="Bosnia-Herz."/>
    <x v="1"/>
    <m/>
    <m/>
    <n v="10"/>
    <x v="35"/>
    <x v="35"/>
    <n v="50"/>
    <m/>
    <x v="2"/>
    <s v="Glassware"/>
    <x v="11"/>
    <s v="Sisecam (Pasabahçe)"/>
    <x v="0"/>
    <n v="22.799999999999997"/>
    <n v="1139.9999999999998"/>
    <n v="22.799999999999997"/>
    <n v="1139.9999999999998"/>
    <n v="0"/>
    <n v="0"/>
    <n v="1139.9999999999998"/>
    <n v="20.16"/>
    <n v="0"/>
    <n v="20.16"/>
    <n v="55.9"/>
    <n v="21.9"/>
    <n v="21.2"/>
    <n v="1.2976625999999998"/>
    <x v="0"/>
    <m/>
    <n v="0"/>
    <n v="0"/>
    <n v="0"/>
    <n v="0"/>
    <m/>
    <m/>
    <s v="no"/>
    <n v="1008"/>
    <m/>
    <n v="0.12"/>
    <n v="22.90909090909091"/>
    <m/>
    <n v="1145.4545454545455"/>
    <m/>
    <n v="0"/>
    <s v="Ludmilla Zarybnicka"/>
    <m/>
    <n v="24"/>
    <n v="1200"/>
    <m/>
    <m/>
    <n v="0"/>
    <n v="0"/>
    <n v="0"/>
    <s v="13.06.2025"/>
    <s v="Order Window"/>
  </r>
  <r>
    <s v="Heineken UCL"/>
    <m/>
    <n v="26021017"/>
    <n v="3011047"/>
    <s v="Boreas d.o.o."/>
    <s v="BA"/>
    <s v="Bosnia-Herz."/>
    <x v="1"/>
    <m/>
    <m/>
    <n v="20"/>
    <x v="64"/>
    <x v="64"/>
    <n v="84"/>
    <m/>
    <x v="0"/>
    <s v="Textiles-Clothing"/>
    <x v="10"/>
    <s v="Promocean The Netherlands BV"/>
    <x v="0"/>
    <n v="36.24"/>
    <n v="3044.1600000000003"/>
    <n v="30.48"/>
    <n v="2560.3200000000002"/>
    <n v="0"/>
    <n v="0"/>
    <n v="2560.3200000000002"/>
    <n v="26.6175"/>
    <n v="0"/>
    <n v="26.6175"/>
    <n v="25.5"/>
    <n v="25"/>
    <n v="18.5"/>
    <n v="0.99067499999999997"/>
    <x v="0"/>
    <m/>
    <n v="0"/>
    <n v="0"/>
    <n v="483.84000000000015"/>
    <n v="0"/>
    <m/>
    <m/>
    <s v="no"/>
    <n v="2235.87"/>
    <m/>
    <n v="0.12"/>
    <n v="30.24715909090909"/>
    <m/>
    <n v="2540.7613636363635"/>
    <m/>
    <n v="0"/>
    <s v="Ellina Smirnova"/>
    <m/>
    <n v="6"/>
    <n v="504"/>
    <m/>
    <m/>
    <n v="0"/>
    <n v="0"/>
    <n v="0"/>
    <s v="13.06.2025"/>
    <s v="Order Window"/>
  </r>
  <r>
    <s v="Heineken UCL"/>
    <m/>
    <n v="26021017"/>
    <n v="3011047"/>
    <s v="Boreas d.o.o."/>
    <s v="BA"/>
    <s v="Bosnia-Herz."/>
    <x v="1"/>
    <m/>
    <m/>
    <n v="30"/>
    <x v="50"/>
    <x v="50"/>
    <n v="50"/>
    <m/>
    <x v="0"/>
    <s v="Premiums"/>
    <x v="5"/>
    <s v="Promocean The Netherlands BV"/>
    <x v="0"/>
    <n v="70.149999999999991"/>
    <n v="3507.4999999999995"/>
    <n v="69.349999999999994"/>
    <n v="3467.4999999999995"/>
    <n v="0"/>
    <n v="0"/>
    <n v="3467.4999999999995"/>
    <n v="60.500699999999995"/>
    <n v="0"/>
    <n v="60.500699999999995"/>
    <n v="55"/>
    <n v="36"/>
    <n v="20"/>
    <n v="1.98"/>
    <x v="0"/>
    <m/>
    <n v="0"/>
    <n v="0"/>
    <n v="40"/>
    <n v="0"/>
    <m/>
    <m/>
    <s v="no"/>
    <n v="3025.0349999999999"/>
    <m/>
    <n v="0.12"/>
    <n v="68.750795454545454"/>
    <m/>
    <n v="3437.5397727272725"/>
    <m/>
    <n v="0"/>
    <s v="Ellina Smirnova"/>
    <m/>
    <n v="5"/>
    <n v="250"/>
    <m/>
    <m/>
    <n v="0"/>
    <n v="0"/>
    <n v="0"/>
    <s v="13.06.2025"/>
    <s v="Order Window"/>
  </r>
  <r>
    <s v="Heineken UCL"/>
    <m/>
    <n v="26021017"/>
    <n v="3011047"/>
    <s v="Boreas d.o.o."/>
    <s v="BA"/>
    <s v="Bosnia-Herz."/>
    <x v="1"/>
    <m/>
    <m/>
    <n v="40"/>
    <x v="36"/>
    <x v="36"/>
    <n v="30"/>
    <m/>
    <x v="0"/>
    <s v="Premiums"/>
    <x v="0"/>
    <s v="Promocean The Netherlands BV"/>
    <x v="0"/>
    <n v="47"/>
    <n v="1410"/>
    <n v="42.25"/>
    <n v="1267.5"/>
    <n v="0"/>
    <n v="0"/>
    <n v="1267.5"/>
    <n v="37.249200000000002"/>
    <n v="0"/>
    <n v="37.249200000000002"/>
    <n v="11"/>
    <n v="9"/>
    <n v="6"/>
    <n v="1.7819999999999999E-2"/>
    <x v="0"/>
    <m/>
    <n v="0"/>
    <n v="0"/>
    <n v="142.5"/>
    <n v="0"/>
    <m/>
    <m/>
    <s v="no"/>
    <n v="1117.4760000000001"/>
    <m/>
    <n v="0.12"/>
    <n v="42.328636363636363"/>
    <m/>
    <n v="1269.8590909090908"/>
    <m/>
    <n v="0"/>
    <s v="Ellina Smirnova"/>
    <m/>
    <n v="25"/>
    <n v="750"/>
    <m/>
    <m/>
    <n v="0"/>
    <n v="0"/>
    <n v="0"/>
    <s v="13.06.2025"/>
    <s v="Order Window"/>
  </r>
  <r>
    <s v="Heineken UCL"/>
    <m/>
    <n v="26021018"/>
    <n v="3090870"/>
    <s v="Tempo Beverages Cyprus Ltd"/>
    <s v="CY"/>
    <s v="Cyprus"/>
    <x v="2"/>
    <m/>
    <m/>
    <n v="10"/>
    <x v="38"/>
    <x v="38"/>
    <n v="31"/>
    <m/>
    <x v="0"/>
    <s v="Premiums"/>
    <x v="1"/>
    <s v="Promocean The Netherlands BV"/>
    <x v="0"/>
    <n v="64.900000000000006"/>
    <n v="2011.9"/>
    <n v="60.300000000000004"/>
    <n v="1869.3000000000002"/>
    <n v="0"/>
    <n v="0"/>
    <n v="1869.3000000000002"/>
    <n v="52.189200000000007"/>
    <n v="0"/>
    <n v="52.189200000000007"/>
    <n v="68"/>
    <n v="19"/>
    <n v="19"/>
    <n v="0.760988"/>
    <x v="0"/>
    <m/>
    <n v="0"/>
    <n v="0"/>
    <n v="142.59999999999991"/>
    <n v="0"/>
    <m/>
    <m/>
    <s v="no"/>
    <n v="1617.8652000000002"/>
    <m/>
    <n v="0.12"/>
    <n v="59.305909090909097"/>
    <m/>
    <n v="1838.4831818181819"/>
    <m/>
    <n v="0"/>
    <s v="Ellina Smirnova"/>
    <m/>
    <n v="10"/>
    <n v="310"/>
    <m/>
    <m/>
    <n v="0"/>
    <n v="0"/>
    <n v="0"/>
    <s v="13.06.2025"/>
    <s v="Order Window"/>
  </r>
  <r>
    <s v="Heineken"/>
    <m/>
    <n v="26021018"/>
    <n v="3090870"/>
    <s v="Tempo Beverages Cyprus Ltd"/>
    <s v="CY"/>
    <s v="Cyprus"/>
    <x v="2"/>
    <m/>
    <m/>
    <n v="20"/>
    <x v="5"/>
    <x v="5"/>
    <n v="50"/>
    <m/>
    <x v="0"/>
    <s v="Premiums"/>
    <x v="5"/>
    <s v="Promocean The Netherlands BV"/>
    <x v="0"/>
    <n v="50.300000000000004"/>
    <n v="2515"/>
    <n v="47.15"/>
    <n v="2357.5"/>
    <n v="0"/>
    <n v="0"/>
    <n v="2357.5"/>
    <n v="38.019000000000005"/>
    <n v="0"/>
    <n v="38.019000000000005"/>
    <n v="35"/>
    <n v="34"/>
    <n v="30"/>
    <n v="1.7849999999999999"/>
    <x v="0"/>
    <m/>
    <n v="0"/>
    <n v="0"/>
    <n v="157.5"/>
    <n v="0"/>
    <m/>
    <m/>
    <s v="no"/>
    <n v="1900.9500000000003"/>
    <m/>
    <n v="0.12"/>
    <n v="43.203409090909098"/>
    <m/>
    <n v="2160.170454545455"/>
    <m/>
    <n v="0"/>
    <s v="Ellina Smirnova"/>
    <m/>
    <n v="5"/>
    <n v="250"/>
    <m/>
    <m/>
    <n v="0"/>
    <n v="0"/>
    <n v="0"/>
    <s v="13.06.2025"/>
    <s v="Order Window"/>
  </r>
  <r>
    <s v="Heineken UCL"/>
    <m/>
    <n v="26021018"/>
    <n v="3090870"/>
    <s v="Tempo Beverages Cyprus Ltd"/>
    <s v="CY"/>
    <s v="Cyprus"/>
    <x v="2"/>
    <m/>
    <m/>
    <n v="30"/>
    <x v="52"/>
    <x v="52"/>
    <n v="56"/>
    <m/>
    <x v="0"/>
    <s v="Premiums"/>
    <x v="0"/>
    <s v="Promocean The Netherlands BV"/>
    <x v="0"/>
    <n v="46.2"/>
    <n v="2587.2000000000003"/>
    <n v="41"/>
    <n v="2296"/>
    <n v="0"/>
    <n v="0"/>
    <n v="2296"/>
    <n v="35.419800000000002"/>
    <n v="0"/>
    <n v="35.419800000000002"/>
    <n v="28"/>
    <n v="17"/>
    <n v="13"/>
    <n v="0.346528"/>
    <x v="0"/>
    <m/>
    <n v="0"/>
    <n v="0"/>
    <n v="291.20000000000027"/>
    <n v="0"/>
    <m/>
    <m/>
    <s v="no"/>
    <n v="1983.5088000000001"/>
    <m/>
    <n v="0.12"/>
    <n v="40.249772727272727"/>
    <m/>
    <n v="2253.9872727272727"/>
    <m/>
    <n v="0"/>
    <s v="Ellina Smirnova"/>
    <m/>
    <n v="10"/>
    <n v="56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10"/>
    <x v="38"/>
    <x v="38"/>
    <n v="20"/>
    <m/>
    <x v="0"/>
    <s v="Premiums"/>
    <x v="1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x v="0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20"/>
    <x v="33"/>
    <x v="33"/>
    <n v="5"/>
    <m/>
    <x v="0"/>
    <s v="Bar support"/>
    <x v="10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x v="0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3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40"/>
    <x v="43"/>
    <x v="43"/>
    <n v="10"/>
    <m/>
    <x v="0"/>
    <s v="Textiles-Clothing"/>
    <x v="7"/>
    <s v="Promocean The Netherlands BV"/>
    <x v="0"/>
    <n v="115.68"/>
    <n v="1156.8000000000002"/>
    <n v="71.28"/>
    <n v="712.8"/>
    <n v="0"/>
    <n v="0"/>
    <n v="712.8"/>
    <n v="62.267399999999995"/>
    <n v="0"/>
    <n v="62.267399999999995"/>
    <n v="45"/>
    <n v="23"/>
    <n v="23"/>
    <n v="0.23805000000000001"/>
    <x v="0"/>
    <m/>
    <n v="0"/>
    <n v="0"/>
    <n v="444.00000000000023"/>
    <n v="0"/>
    <m/>
    <m/>
    <s v="no"/>
    <n v="622.67399999999998"/>
    <m/>
    <n v="0.12"/>
    <n v="70.758409090909083"/>
    <m/>
    <n v="707.58409090909083"/>
    <m/>
    <n v="0"/>
    <s v="Ellina Smirnova"/>
    <m/>
    <n v="24"/>
    <n v="24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5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60"/>
    <x v="236"/>
    <x v="236"/>
    <n v="8"/>
    <m/>
    <x v="0"/>
    <s v="Premiums"/>
    <x v="0"/>
    <s v="Promocean The Netherlands BV"/>
    <x v="0"/>
    <n v="53.5"/>
    <n v="428"/>
    <n v="53.5"/>
    <n v="428"/>
    <n v="0"/>
    <n v="0"/>
    <n v="428"/>
    <n v="44.950200000000002"/>
    <n v="0"/>
    <n v="44.950200000000002"/>
    <n v="24"/>
    <n v="15"/>
    <n v="5"/>
    <n v="1.44E-2"/>
    <x v="0"/>
    <m/>
    <n v="0"/>
    <n v="0"/>
    <n v="0"/>
    <n v="0"/>
    <m/>
    <m/>
    <s v="no"/>
    <n v="359.60160000000002"/>
    <m/>
    <n v="0.12"/>
    <n v="51.079772727272733"/>
    <m/>
    <n v="408.63818181818186"/>
    <m/>
    <n v="0"/>
    <s v="Ellina Smirnova"/>
    <m/>
    <n v="25"/>
    <n v="20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70"/>
    <x v="35"/>
    <x v="35"/>
    <n v="8"/>
    <m/>
    <x v="2"/>
    <s v="Glassware"/>
    <x v="11"/>
    <s v="Sisecam (Pasabahçe)"/>
    <x v="0"/>
    <n v="22.799999999999997"/>
    <n v="182.39999999999998"/>
    <n v="22.799999999999997"/>
    <n v="182.39999999999998"/>
    <n v="0"/>
    <n v="0"/>
    <n v="182.39999999999998"/>
    <n v="20.16"/>
    <n v="0"/>
    <n v="20.16"/>
    <n v="55.9"/>
    <n v="21.9"/>
    <n v="21.2"/>
    <n v="0.20762601599999997"/>
    <x v="0"/>
    <m/>
    <n v="0"/>
    <n v="0"/>
    <n v="0"/>
    <n v="0"/>
    <m/>
    <m/>
    <s v="no"/>
    <n v="161.28"/>
    <m/>
    <n v="0.12"/>
    <n v="22.90909090909091"/>
    <m/>
    <n v="183.27272727272728"/>
    <m/>
    <n v="0"/>
    <s v="Ludmilla Zarybnicka"/>
    <m/>
    <n v="24"/>
    <n v="192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80"/>
    <x v="39"/>
    <x v="39"/>
    <n v="5"/>
    <m/>
    <x v="3"/>
    <s v="Textiles-Clothing"/>
    <x v="10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x v="0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90"/>
    <x v="40"/>
    <x v="40"/>
    <n v="10"/>
    <m/>
    <x v="3"/>
    <s v="Textiles-Clothing"/>
    <x v="10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x v="0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100"/>
    <x v="44"/>
    <x v="44"/>
    <n v="5"/>
    <m/>
    <x v="3"/>
    <s v="Textiles-Clothing"/>
    <x v="10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x v="0"/>
    <m/>
    <n v="0"/>
    <n v="0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3.06.2025"/>
    <s v="Order Window"/>
  </r>
  <r>
    <s v="Heineken UCL"/>
    <m/>
    <n v="26021019"/>
    <n v="3097160"/>
    <s v="EMEA Export &amp; GDF."/>
    <s v="NL"/>
    <s v="Netherlands"/>
    <x v="2"/>
    <m/>
    <m/>
    <n v="110"/>
    <x v="48"/>
    <x v="48"/>
    <n v="5"/>
    <m/>
    <x v="3"/>
    <s v="Textiles-Clothing"/>
    <x v="10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x v="0"/>
    <m/>
    <n v="0"/>
    <n v="0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10"/>
    <x v="35"/>
    <x v="35"/>
    <n v="6"/>
    <m/>
    <x v="2"/>
    <s v="Glassware"/>
    <x v="11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x v="0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2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30"/>
    <x v="43"/>
    <x v="43"/>
    <n v="8"/>
    <m/>
    <x v="0"/>
    <s v="Textiles-Clothing"/>
    <x v="7"/>
    <s v="Promocean The Netherlands BV"/>
    <x v="0"/>
    <n v="115.68"/>
    <n v="925.44"/>
    <n v="71.28"/>
    <n v="570.24"/>
    <n v="0"/>
    <n v="0"/>
    <n v="570.24"/>
    <n v="62.267399999999995"/>
    <n v="0"/>
    <n v="62.267399999999995"/>
    <n v="45"/>
    <n v="23"/>
    <n v="23"/>
    <n v="0.19044"/>
    <x v="0"/>
    <m/>
    <n v="0"/>
    <n v="0"/>
    <n v="355.20000000000005"/>
    <n v="0"/>
    <m/>
    <m/>
    <s v="no"/>
    <n v="498.13919999999996"/>
    <m/>
    <n v="0.12"/>
    <n v="70.758409090909083"/>
    <m/>
    <n v="566.06727272727267"/>
    <m/>
    <n v="0"/>
    <s v="Ellina Smirnova"/>
    <m/>
    <n v="24"/>
    <n v="192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40"/>
    <x v="38"/>
    <x v="38"/>
    <n v="30"/>
    <m/>
    <x v="0"/>
    <s v="Premiums"/>
    <x v="1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x v="0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5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60"/>
    <x v="39"/>
    <x v="39"/>
    <n v="5"/>
    <m/>
    <x v="3"/>
    <s v="Textiles-Clothing"/>
    <x v="10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x v="0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70"/>
    <x v="44"/>
    <x v="44"/>
    <n v="7"/>
    <m/>
    <x v="3"/>
    <s v="Textiles-Clothing"/>
    <x v="10"/>
    <s v="Promocean The Netherlands BV"/>
    <x v="0"/>
    <n v="28.619999999999997"/>
    <n v="200.33999999999997"/>
    <n v="28.259999999999998"/>
    <n v="197.82"/>
    <n v="0"/>
    <n v="0"/>
    <n v="197.82"/>
    <n v="24.192"/>
    <n v="0"/>
    <n v="24.192"/>
    <n v="28"/>
    <n v="15"/>
    <n v="12"/>
    <n v="3.5279999999999999E-2"/>
    <x v="0"/>
    <m/>
    <n v="0"/>
    <n v="0"/>
    <n v="2.5199999999999818"/>
    <n v="0"/>
    <m/>
    <m/>
    <s v="no"/>
    <n v="169.34399999999999"/>
    <m/>
    <n v="0.12"/>
    <n v="27.490909090909092"/>
    <m/>
    <n v="192.43636363636364"/>
    <m/>
    <n v="0"/>
    <s v="Ellina Smirnova"/>
    <m/>
    <n v="6"/>
    <n v="42"/>
    <m/>
    <m/>
    <n v="0"/>
    <n v="0"/>
    <n v="0"/>
    <s v="13.06.2025"/>
    <s v="Order Window"/>
  </r>
  <r>
    <s v="Heineken UCL"/>
    <m/>
    <n v="26021020"/>
    <n v="3097160"/>
    <s v="EMEA Export &amp; GDF."/>
    <s v="NL"/>
    <s v="Netherlands"/>
    <x v="2"/>
    <m/>
    <m/>
    <n v="80"/>
    <x v="48"/>
    <x v="48"/>
    <n v="8"/>
    <m/>
    <x v="3"/>
    <s v="Textiles-Clothing"/>
    <x v="10"/>
    <s v="Promocean The Netherlands BV"/>
    <x v="0"/>
    <n v="28.619999999999997"/>
    <n v="228.95999999999998"/>
    <n v="28.259999999999998"/>
    <n v="226.07999999999998"/>
    <n v="0"/>
    <n v="0"/>
    <n v="226.07999999999998"/>
    <n v="24.192"/>
    <n v="0"/>
    <n v="24.192"/>
    <n v="28"/>
    <n v="15"/>
    <n v="12"/>
    <n v="4.0320000000000002E-2"/>
    <x v="0"/>
    <m/>
    <n v="0"/>
    <n v="0"/>
    <n v="2.8799999999999955"/>
    <n v="0"/>
    <m/>
    <m/>
    <s v="no"/>
    <n v="193.536"/>
    <m/>
    <n v="0.12"/>
    <n v="27.490909090909092"/>
    <m/>
    <n v="219.92727272727274"/>
    <m/>
    <n v="0"/>
    <s v="Ellina Smirnova"/>
    <m/>
    <n v="6"/>
    <n v="48"/>
    <m/>
    <m/>
    <n v="0"/>
    <n v="0"/>
    <n v="0"/>
    <s v="13.06.2025"/>
    <s v="Order Window"/>
  </r>
  <r>
    <s v="Heineken UCL"/>
    <m/>
    <n v="26021021"/>
    <n v="3097135"/>
    <s v="Brasserie Almaza SAL"/>
    <s v="LB"/>
    <s v="Lebanon"/>
    <x v="2"/>
    <m/>
    <m/>
    <n v="20"/>
    <x v="38"/>
    <x v="38"/>
    <n v="3"/>
    <m/>
    <x v="0"/>
    <s v="Premiums"/>
    <x v="1"/>
    <s v="Promocean The Netherlands BV"/>
    <x v="0"/>
    <n v="64.900000000000006"/>
    <n v="194.70000000000002"/>
    <n v="60.300000000000004"/>
    <n v="180.9"/>
    <n v="0"/>
    <n v="0"/>
    <n v="180.9"/>
    <n v="52.189200000000007"/>
    <n v="0"/>
    <n v="52.189200000000007"/>
    <n v="68"/>
    <n v="19"/>
    <n v="19"/>
    <n v="7.3644000000000001E-2"/>
    <x v="0"/>
    <m/>
    <n v="0"/>
    <n v="0"/>
    <n v="13.800000000000011"/>
    <n v="0"/>
    <m/>
    <m/>
    <s v="no"/>
    <n v="156.56760000000003"/>
    <m/>
    <n v="0.12"/>
    <n v="59.305909090909097"/>
    <m/>
    <n v="177.91772727272729"/>
    <m/>
    <n v="0"/>
    <s v="Ellina Smirnova"/>
    <m/>
    <n v="10"/>
    <n v="30"/>
    <m/>
    <m/>
    <n v="0"/>
    <n v="0"/>
    <n v="0"/>
    <s v="13.06.2025"/>
    <s v="Order Window"/>
  </r>
  <r>
    <s v="Heineken UCL"/>
    <m/>
    <n v="26021021"/>
    <n v="3097135"/>
    <s v="Brasserie Almaza SAL"/>
    <s v="LB"/>
    <s v="Lebanon"/>
    <x v="2"/>
    <m/>
    <m/>
    <n v="30"/>
    <x v="49"/>
    <x v="49"/>
    <n v="10"/>
    <m/>
    <x v="0"/>
    <s v="Bar support"/>
    <x v="14"/>
    <s v="Promocean The Netherlands BV"/>
    <x v="0"/>
    <n v="30.2"/>
    <n v="302"/>
    <n v="26.400000000000002"/>
    <n v="264"/>
    <n v="0"/>
    <n v="0"/>
    <n v="264"/>
    <n v="23.176800000000004"/>
    <n v="0"/>
    <n v="23.176800000000004"/>
    <n v="14"/>
    <n v="5"/>
    <n v="5"/>
    <n v="3.5000000000000001E-3"/>
    <x v="0"/>
    <m/>
    <n v="0"/>
    <n v="0"/>
    <n v="38"/>
    <n v="0"/>
    <m/>
    <m/>
    <s v="no"/>
    <n v="231.76800000000003"/>
    <m/>
    <n v="0.12"/>
    <n v="26.33727272727273"/>
    <m/>
    <n v="263.37272727272727"/>
    <m/>
    <n v="0"/>
    <s v="Ellina Smirnova"/>
    <m/>
    <n v="20"/>
    <n v="200"/>
    <m/>
    <m/>
    <n v="0"/>
    <n v="0"/>
    <n v="0"/>
    <s v="13.06.2025"/>
    <s v="Order Window"/>
  </r>
  <r>
    <s v="Heineken UCL"/>
    <m/>
    <n v="26021021"/>
    <n v="3097135"/>
    <s v="Brasserie Almaza SAL"/>
    <s v="LB"/>
    <s v="Lebanon"/>
    <x v="2"/>
    <m/>
    <m/>
    <n v="40"/>
    <x v="43"/>
    <x v="43"/>
    <n v="2"/>
    <m/>
    <x v="0"/>
    <s v="Textiles-Clothing"/>
    <x v="7"/>
    <s v="Promocean The Netherlands BV"/>
    <x v="0"/>
    <n v="115.68"/>
    <n v="231.36"/>
    <n v="71.28"/>
    <n v="142.56"/>
    <n v="0"/>
    <n v="0"/>
    <n v="142.56"/>
    <n v="62.267399999999995"/>
    <n v="0"/>
    <n v="62.267399999999995"/>
    <n v="45"/>
    <n v="23"/>
    <n v="23"/>
    <n v="4.761E-2"/>
    <x v="0"/>
    <m/>
    <n v="0"/>
    <n v="0"/>
    <n v="88.800000000000011"/>
    <n v="0"/>
    <m/>
    <m/>
    <s v="no"/>
    <n v="124.53479999999999"/>
    <m/>
    <n v="0.12"/>
    <n v="70.758409090909083"/>
    <m/>
    <n v="141.51681818181817"/>
    <m/>
    <n v="0"/>
    <s v="Ellina Smirnova"/>
    <m/>
    <n v="24"/>
    <n v="48"/>
    <m/>
    <m/>
    <n v="0"/>
    <n v="0"/>
    <n v="0"/>
    <s v="13.06.2025"/>
    <s v="Order Window"/>
  </r>
  <r>
    <s v="Heineken UCL"/>
    <m/>
    <n v="26021022"/>
    <n v="3097160"/>
    <s v="EMEA Export &amp; GDF."/>
    <s v="NL"/>
    <s v="Netherlands"/>
    <x v="2"/>
    <m/>
    <m/>
    <n v="10"/>
    <x v="38"/>
    <x v="38"/>
    <n v="5"/>
    <m/>
    <x v="0"/>
    <s v="Premiums"/>
    <x v="1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x v="0"/>
    <m/>
    <n v="0"/>
    <n v="0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3.06.2025"/>
    <s v="Order Window"/>
  </r>
  <r>
    <s v="Heineken UCL"/>
    <m/>
    <n v="26021022"/>
    <n v="3097160"/>
    <s v="EMEA Export &amp; GDF."/>
    <s v="NL"/>
    <s v="Netherlands"/>
    <x v="2"/>
    <m/>
    <m/>
    <n v="20"/>
    <x v="33"/>
    <x v="33"/>
    <n v="5"/>
    <m/>
    <x v="0"/>
    <s v="Bar support"/>
    <x v="10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x v="0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13.06.2025"/>
    <s v="Order Window"/>
  </r>
  <r>
    <s v="Heineken UCL"/>
    <m/>
    <n v="26021022"/>
    <n v="3097160"/>
    <s v="EMEA Export &amp; GDF."/>
    <s v="NL"/>
    <s v="Netherlands"/>
    <x v="2"/>
    <m/>
    <m/>
    <n v="30"/>
    <x v="36"/>
    <x v="36"/>
    <n v="8"/>
    <m/>
    <x v="0"/>
    <s v="Premiums"/>
    <x v="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x v="0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3.06.2025"/>
    <s v="Order Window"/>
  </r>
  <r>
    <s v="Heineken UCL"/>
    <m/>
    <n v="26021022"/>
    <n v="3097160"/>
    <s v="EMEA Export &amp; GDF."/>
    <s v="NL"/>
    <s v="Netherlands"/>
    <x v="2"/>
    <m/>
    <m/>
    <n v="40"/>
    <x v="43"/>
    <x v="43"/>
    <n v="6"/>
    <m/>
    <x v="0"/>
    <s v="Textiles-Clothing"/>
    <x v="7"/>
    <s v="Promocean The Netherlands BV"/>
    <x v="0"/>
    <n v="115.68"/>
    <n v="694.08"/>
    <n v="71.28"/>
    <n v="427.68"/>
    <n v="0"/>
    <n v="0"/>
    <n v="427.68"/>
    <n v="62.267399999999995"/>
    <n v="0"/>
    <n v="62.267399999999995"/>
    <n v="45"/>
    <n v="23"/>
    <n v="23"/>
    <n v="0.14283000000000001"/>
    <x v="0"/>
    <m/>
    <n v="0"/>
    <n v="0"/>
    <n v="266.40000000000003"/>
    <n v="0"/>
    <m/>
    <m/>
    <s v="no"/>
    <n v="373.60439999999994"/>
    <m/>
    <n v="0.12"/>
    <n v="70.758409090909083"/>
    <m/>
    <n v="424.5504545454545"/>
    <m/>
    <n v="0"/>
    <s v="Ellina Smirnova"/>
    <m/>
    <n v="24"/>
    <n v="144"/>
    <m/>
    <m/>
    <n v="0"/>
    <n v="0"/>
    <n v="0"/>
    <s v="13.06.2025"/>
    <s v="Order Window"/>
  </r>
  <r>
    <s v="Heineken UCL"/>
    <m/>
    <n v="26021022"/>
    <n v="3097160"/>
    <s v="EMEA Export &amp; GDF."/>
    <s v="NL"/>
    <s v="Netherlands"/>
    <x v="2"/>
    <m/>
    <m/>
    <n v="50"/>
    <x v="40"/>
    <x v="40"/>
    <n v="6"/>
    <m/>
    <x v="3"/>
    <s v="Textiles-Clothing"/>
    <x v="10"/>
    <s v="Promocean The Netherlands BV"/>
    <x v="0"/>
    <n v="29.700000000000003"/>
    <n v="178.20000000000002"/>
    <n v="29.339999999999996"/>
    <n v="176.03999999999996"/>
    <n v="0"/>
    <n v="0"/>
    <n v="176.03999999999996"/>
    <n v="25.1265"/>
    <n v="0"/>
    <n v="25.1265"/>
    <n v="28"/>
    <n v="15"/>
    <n v="12"/>
    <n v="3.024E-2"/>
    <x v="0"/>
    <m/>
    <n v="0"/>
    <n v="0"/>
    <n v="2.1600000000000534"/>
    <n v="0"/>
    <m/>
    <m/>
    <s v="no"/>
    <n v="150.75900000000001"/>
    <m/>
    <n v="0.12"/>
    <n v="28.552840909090911"/>
    <m/>
    <n v="171.31704545454545"/>
    <m/>
    <n v="0"/>
    <s v="Ellina Smirnova"/>
    <m/>
    <n v="6"/>
    <n v="36"/>
    <m/>
    <m/>
    <n v="0"/>
    <n v="0"/>
    <n v="0"/>
    <s v="13.06.2025"/>
    <s v="Order Window"/>
  </r>
  <r>
    <s v="Heineken"/>
    <m/>
    <n v="26021021"/>
    <n v="3097135"/>
    <s v="Brasserie Almaza SAL"/>
    <s v="LB"/>
    <s v="Lebanon"/>
    <x v="2"/>
    <m/>
    <m/>
    <n v="10"/>
    <x v="4"/>
    <x v="4"/>
    <n v="5"/>
    <m/>
    <x v="0"/>
    <s v="Premiums"/>
    <x v="4"/>
    <s v="Asian Sourcing Link"/>
    <x v="0"/>
    <n v="170.05"/>
    <n v="850.25"/>
    <n v="170.05"/>
    <n v="850.25"/>
    <n v="0"/>
    <n v="0"/>
    <n v="850.25"/>
    <n v="147.06"/>
    <n v="0"/>
    <n v="147.06"/>
    <n v="57"/>
    <n v="37"/>
    <n v="46"/>
    <n v="0.48507"/>
    <x v="0"/>
    <m/>
    <n v="0"/>
    <n v="0"/>
    <n v="0"/>
    <n v="0"/>
    <m/>
    <m/>
    <s v="no"/>
    <n v="735.3"/>
    <m/>
    <n v="0.12"/>
    <n v="167.11363636363637"/>
    <m/>
    <n v="835.56818181818187"/>
    <m/>
    <n v="0"/>
    <s v="Ellina Smirnova"/>
    <m/>
    <n v="1"/>
    <n v="5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10"/>
    <x v="211"/>
    <x v="211"/>
    <n v="2"/>
    <m/>
    <x v="0"/>
    <s v="Textiles-Clothing"/>
    <x v="15"/>
    <s v="Asian Sourcing Link"/>
    <x v="1"/>
    <n v="12.98"/>
    <n v="25.96"/>
    <n v="12.98"/>
    <n v="25.96"/>
    <n v="0"/>
    <n v="0"/>
    <n v="25.96"/>
    <n v="11.3256"/>
    <n v="0"/>
    <n v="11.3256"/>
    <n v="60"/>
    <n v="40"/>
    <n v="40"/>
    <n v="0.192"/>
    <x v="1"/>
    <m/>
    <n v="0"/>
    <n v="0"/>
    <n v="0"/>
    <n v="0"/>
    <m/>
    <m/>
    <s v="no"/>
    <n v="22.651199999999999"/>
    <m/>
    <n v="0.12"/>
    <n v="12.87"/>
    <m/>
    <n v="25.74"/>
    <m/>
    <n v="0"/>
    <s v="Ellina Smirnova "/>
    <m/>
    <n v="1"/>
    <n v="2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20"/>
    <x v="73"/>
    <x v="73"/>
    <n v="3"/>
    <m/>
    <x v="0"/>
    <s v="Textiles-Clothing"/>
    <x v="15"/>
    <s v="Asian Sourcing Link"/>
    <x v="1"/>
    <n v="12.98"/>
    <n v="38.94"/>
    <n v="12.98"/>
    <n v="38.94"/>
    <n v="0"/>
    <n v="0"/>
    <n v="38.94"/>
    <n v="11.3256"/>
    <n v="0"/>
    <n v="11.3256"/>
    <n v="60"/>
    <n v="40"/>
    <n v="40"/>
    <n v="0.28799999999999998"/>
    <x v="1"/>
    <m/>
    <n v="0"/>
    <n v="0"/>
    <n v="0"/>
    <n v="0"/>
    <m/>
    <m/>
    <s v="no"/>
    <n v="33.976799999999997"/>
    <m/>
    <n v="0.12"/>
    <n v="12.87"/>
    <m/>
    <n v="38.61"/>
    <m/>
    <n v="0"/>
    <s v="Ellina Smirnova "/>
    <m/>
    <n v="1"/>
    <n v="3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30"/>
    <x v="71"/>
    <x v="71"/>
    <n v="1"/>
    <m/>
    <x v="0"/>
    <s v="Textiles-Clothing"/>
    <x v="15"/>
    <s v="Asian Sourcing Link"/>
    <x v="1"/>
    <n v="12.98"/>
    <n v="12.98"/>
    <n v="12.98"/>
    <n v="12.98"/>
    <n v="0"/>
    <n v="0"/>
    <n v="12.98"/>
    <n v="11.3256"/>
    <n v="0"/>
    <n v="11.3256"/>
    <n v="60"/>
    <n v="40"/>
    <n v="40"/>
    <n v="9.6000000000000002E-2"/>
    <x v="1"/>
    <m/>
    <n v="0"/>
    <n v="0"/>
    <n v="0"/>
    <n v="0"/>
    <m/>
    <m/>
    <s v="no"/>
    <n v="11.3256"/>
    <m/>
    <n v="0.12"/>
    <n v="12.87"/>
    <m/>
    <n v="12.87"/>
    <m/>
    <n v="0"/>
    <s v="Ellina Smirnova "/>
    <m/>
    <n v="1"/>
    <n v="1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40"/>
    <x v="230"/>
    <x v="230"/>
    <n v="1"/>
    <m/>
    <x v="0"/>
    <s v="Textiles-Clothing"/>
    <x v="15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x v="0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50"/>
    <x v="76"/>
    <x v="76"/>
    <n v="1"/>
    <m/>
    <x v="0"/>
    <s v="Textiles-Clothing"/>
    <x v="15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x v="0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60"/>
    <x v="75"/>
    <x v="75"/>
    <n v="1"/>
    <m/>
    <x v="0"/>
    <s v="Textiles-Clothing"/>
    <x v="15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x v="0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70"/>
    <x v="91"/>
    <x v="91"/>
    <n v="1"/>
    <m/>
    <x v="0"/>
    <s v="Premiums"/>
    <x v="1"/>
    <s v="Miles Promocean"/>
    <x v="1"/>
    <n v="44.13"/>
    <n v="44.13"/>
    <n v="44.13"/>
    <n v="44.13"/>
    <n v="0"/>
    <n v="0"/>
    <n v="44.13"/>
    <n v="38.167200000000001"/>
    <n v="0"/>
    <n v="38.167200000000001"/>
    <n v="57"/>
    <n v="25"/>
    <n v="37.5"/>
    <n v="5.3437499999999999E-2"/>
    <x v="1"/>
    <m/>
    <n v="0"/>
    <n v="0"/>
    <n v="0"/>
    <n v="0"/>
    <m/>
    <m/>
    <s v="no"/>
    <n v="38.167200000000001"/>
    <m/>
    <n v="0.12"/>
    <n v="43.371818181818185"/>
    <m/>
    <n v="43.371818181818185"/>
    <m/>
    <n v="0"/>
    <s v="Konstantinos Zoupanos "/>
    <m/>
    <n v="1"/>
    <n v="1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80"/>
    <x v="237"/>
    <x v="237"/>
    <n v="1"/>
    <m/>
    <x v="2"/>
    <s v="Glassware"/>
    <x v="28"/>
    <s v="Sisecam (Pasabahçe)"/>
    <x v="1"/>
    <n v="6.0600000000000005"/>
    <n v="6.0600000000000005"/>
    <n v="6.0600000000000005"/>
    <n v="6.0600000000000005"/>
    <n v="0"/>
    <n v="0"/>
    <n v="6.0600000000000005"/>
    <n v="5.34"/>
    <n v="0"/>
    <n v="5.34"/>
    <n v="20"/>
    <n v="14"/>
    <n v="20"/>
    <n v="5.5999999999999999E-3"/>
    <x v="1"/>
    <m/>
    <n v="0"/>
    <n v="0"/>
    <n v="0"/>
    <n v="0"/>
    <m/>
    <m/>
    <s v="no"/>
    <n v="5.34"/>
    <m/>
    <n v="0.12"/>
    <n v="6.0681818181818183"/>
    <m/>
    <n v="6.0681818181818183"/>
    <m/>
    <n v="0"/>
    <n v="0"/>
    <m/>
    <n v="6"/>
    <n v="6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90"/>
    <x v="67"/>
    <x v="67"/>
    <n v="1"/>
    <m/>
    <x v="0"/>
    <s v="Textiles-Clothing"/>
    <x v="4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x v="0"/>
    <m/>
    <n v="0"/>
    <n v="0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100"/>
    <x v="66"/>
    <x v="66"/>
    <n v="1"/>
    <m/>
    <x v="0"/>
    <s v="Textiles-Clothing"/>
    <x v="4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x v="0"/>
    <m/>
    <n v="0"/>
    <n v="0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13.06.2025"/>
    <s v="Order Window"/>
  </r>
  <r>
    <s v="Heineken - F1"/>
    <m/>
    <n v="26021023"/>
    <n v="3090580"/>
    <s v="Bureau Kellerman"/>
    <s v="NL"/>
    <s v="Netherlands"/>
    <x v="1"/>
    <m/>
    <m/>
    <n v="110"/>
    <x v="115"/>
    <x v="115"/>
    <n v="2"/>
    <m/>
    <x v="0"/>
    <s v="Textiles-Clothing"/>
    <x v="4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x v="0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3.06.2025"/>
    <s v="Order Window"/>
  </r>
  <r>
    <s v="Heineken"/>
    <m/>
    <n v="20006081"/>
    <n v="3090233"/>
    <s v="Heineken Hungária Sörgyárak Zr"/>
    <s v="HU"/>
    <s v="Hungary"/>
    <x v="1"/>
    <m/>
    <m/>
    <n v="60"/>
    <x v="238"/>
    <x v="238"/>
    <n v="200"/>
    <m/>
    <x v="0"/>
    <s v="Premiums"/>
    <x v="0"/>
    <s v="Promocean The Netherlands BV"/>
    <x v="0"/>
    <n v="25.7"/>
    <n v="5140"/>
    <n v="20.9"/>
    <n v="4180"/>
    <n v="0"/>
    <n v="0"/>
    <n v="4180"/>
    <n v="17.179800000000004"/>
    <n v="0"/>
    <n v="17.179800000000004"/>
    <n v="48"/>
    <n v="24"/>
    <n v="1.6"/>
    <n v="0.36864000000000002"/>
    <x v="0"/>
    <m/>
    <n v="0"/>
    <n v="0"/>
    <n v="960"/>
    <n v="0"/>
    <m/>
    <m/>
    <s v="yes"/>
    <n v="3435.9600000000009"/>
    <m/>
    <n v="0.12"/>
    <n v="19.522500000000004"/>
    <m/>
    <n v="3904.5000000000009"/>
    <m/>
    <n v="0"/>
    <s v="Ellina Smirnova"/>
    <m/>
    <n v="10"/>
    <n v="200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70"/>
    <x v="5"/>
    <x v="5"/>
    <n v="100"/>
    <m/>
    <x v="0"/>
    <s v="Premiums"/>
    <x v="5"/>
    <s v="Promocean The Netherlands BV"/>
    <x v="0"/>
    <n v="50.300000000000004"/>
    <n v="5030"/>
    <n v="47.15"/>
    <n v="4715"/>
    <n v="0"/>
    <n v="0"/>
    <n v="4715"/>
    <n v="38.019000000000005"/>
    <n v="0"/>
    <n v="38.019000000000005"/>
    <n v="35"/>
    <n v="34"/>
    <n v="30"/>
    <n v="3.57"/>
    <x v="0"/>
    <m/>
    <n v="0"/>
    <n v="0"/>
    <n v="315"/>
    <n v="0"/>
    <m/>
    <m/>
    <s v="no"/>
    <n v="3801.9000000000005"/>
    <m/>
    <n v="0.12"/>
    <n v="43.203409090909098"/>
    <m/>
    <n v="4320.3409090909099"/>
    <m/>
    <n v="0"/>
    <s v="Ellina Smirnova"/>
    <m/>
    <n v="5"/>
    <n v="50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80"/>
    <x v="13"/>
    <x v="13"/>
    <n v="100"/>
    <m/>
    <x v="0"/>
    <s v="Premiums"/>
    <x v="5"/>
    <s v="Asian Sourcing Link"/>
    <x v="0"/>
    <n v="59.3"/>
    <n v="5930"/>
    <n v="59.3"/>
    <n v="5930"/>
    <n v="0"/>
    <n v="0"/>
    <n v="5930"/>
    <n v="57.000000000000007"/>
    <n v="0"/>
    <n v="57.000000000000007"/>
    <n v="27.5"/>
    <n v="26"/>
    <n v="30"/>
    <n v="2.145"/>
    <x v="0"/>
    <m/>
    <n v="0"/>
    <n v="0"/>
    <n v="0"/>
    <n v="0"/>
    <m/>
    <m/>
    <s v="no"/>
    <n v="5700.0000000000009"/>
    <m/>
    <n v="0.12"/>
    <n v="64.77272727272728"/>
    <m/>
    <n v="6477.2727272727279"/>
    <m/>
    <n v="0"/>
    <s v="Ellina Smirnova"/>
    <m/>
    <n v="5"/>
    <n v="500"/>
    <m/>
    <m/>
    <n v="0"/>
    <n v="0"/>
    <n v="0"/>
    <s v="12.06.2025"/>
    <s v="Order Window"/>
  </r>
  <r>
    <s v="Heineken - F1"/>
    <m/>
    <n v="26021025"/>
    <n v="3090580"/>
    <s v="Bureau Kellerman"/>
    <s v="NL"/>
    <s v="Netherlands"/>
    <x v="1"/>
    <m/>
    <m/>
    <n v="10"/>
    <x v="108"/>
    <x v="108"/>
    <n v="5"/>
    <m/>
    <x v="0"/>
    <s v="Premiums"/>
    <x v="0"/>
    <s v="Asian Sourcing Link"/>
    <x v="0"/>
    <n v="41.7"/>
    <n v="208.5"/>
    <n v="25.45"/>
    <n v="127.25"/>
    <n v="0"/>
    <n v="0"/>
    <n v="127.25"/>
    <n v="21.831"/>
    <n v="0"/>
    <n v="21.831"/>
    <n v="48"/>
    <n v="38"/>
    <n v="2.5"/>
    <n v="2.2800000000000001E-2"/>
    <x v="0"/>
    <m/>
    <n v="0"/>
    <n v="0"/>
    <n v="81.25"/>
    <n v="0"/>
    <m/>
    <m/>
    <s v="no"/>
    <n v="109.155"/>
    <m/>
    <n v="0.12"/>
    <n v="24.807954545454546"/>
    <m/>
    <n v="124.03977272727273"/>
    <m/>
    <n v="0"/>
    <s v="Ellina Smirnova "/>
    <m/>
    <n v="5"/>
    <n v="25"/>
    <m/>
    <m/>
    <n v="0"/>
    <n v="0"/>
    <n v="0"/>
    <s v="13.06.2025"/>
    <s v="Order Window"/>
  </r>
  <r>
    <s v="Heineken"/>
    <m/>
    <n v="26021025"/>
    <n v="3090580"/>
    <s v="Bureau Kellerman"/>
    <s v="NL"/>
    <s v="Netherlands"/>
    <x v="1"/>
    <m/>
    <m/>
    <n v="20"/>
    <x v="239"/>
    <x v="239"/>
    <n v="3"/>
    <m/>
    <x v="0"/>
    <s v="Premiums"/>
    <x v="0"/>
    <s v="Miles Promocean"/>
    <x v="1"/>
    <n v="84.399999999999991"/>
    <n v="253.2"/>
    <n v="84.399999999999991"/>
    <n v="253.2"/>
    <n v="0"/>
    <n v="0"/>
    <n v="253.2"/>
    <n v="72.960000000000008"/>
    <n v="0"/>
    <n v="72.960000000000008"/>
    <n v="23.5"/>
    <n v="15.5"/>
    <n v="15.5"/>
    <n v="1.6937625000000001E-2"/>
    <x v="1"/>
    <m/>
    <n v="0"/>
    <n v="0"/>
    <n v="0"/>
    <n v="0"/>
    <m/>
    <m/>
    <s v="no"/>
    <n v="218.88000000000002"/>
    <m/>
    <n v="0.12"/>
    <n v="82.909090909090921"/>
    <m/>
    <n v="248.72727272727275"/>
    <m/>
    <n v="0"/>
    <s v="Konstantinos Zoupanos "/>
    <m/>
    <n v="10"/>
    <n v="30"/>
    <m/>
    <m/>
    <n v="0"/>
    <n v="0"/>
    <n v="0"/>
    <s v="13.06.2025"/>
    <s v="Order Window"/>
  </r>
  <r>
    <s v="Heineken"/>
    <m/>
    <n v="26021025"/>
    <n v="3090580"/>
    <s v="Bureau Kellerman"/>
    <s v="NL"/>
    <s v="Netherlands"/>
    <x v="1"/>
    <m/>
    <m/>
    <n v="30"/>
    <x v="20"/>
    <x v="20"/>
    <n v="5"/>
    <m/>
    <x v="0"/>
    <s v="Premiums"/>
    <x v="5"/>
    <s v="Miles Promocean"/>
    <x v="1"/>
    <n v="58.6"/>
    <n v="293"/>
    <n v="58.6"/>
    <n v="293"/>
    <n v="0"/>
    <n v="0"/>
    <n v="293"/>
    <n v="50.6616"/>
    <n v="0"/>
    <n v="50.6616"/>
    <n v="19"/>
    <n v="15"/>
    <n v="28"/>
    <n v="3.9899999999999998E-2"/>
    <x v="1"/>
    <m/>
    <n v="0"/>
    <n v="0"/>
    <n v="0"/>
    <n v="0"/>
    <m/>
    <m/>
    <s v="no"/>
    <n v="253.30799999999999"/>
    <m/>
    <n v="0.12"/>
    <n v="57.57"/>
    <m/>
    <n v="287.85000000000002"/>
    <m/>
    <n v="0"/>
    <s v="Konstantinos Zoupanos "/>
    <m/>
    <n v="5"/>
    <n v="25"/>
    <m/>
    <m/>
    <n v="0"/>
    <n v="0"/>
    <n v="0"/>
    <s v="13.06.2025"/>
    <s v="Order Window"/>
  </r>
  <r>
    <s v="Heineken"/>
    <m/>
    <n v="26021026"/>
    <n v="3016096"/>
    <s v="EE &amp; GDF"/>
    <s v="NL"/>
    <s v="Netherlands"/>
    <x v="1"/>
    <m/>
    <m/>
    <n v="10"/>
    <x v="8"/>
    <x v="8"/>
    <n v="5"/>
    <m/>
    <x v="0"/>
    <s v="Indoor signs"/>
    <x v="0"/>
    <s v="Dekkers Visual Communication B.v."/>
    <x v="1"/>
    <n v="214.23"/>
    <n v="1071.1499999999999"/>
    <n v="214.23"/>
    <n v="1071.1499999999999"/>
    <n v="0"/>
    <n v="0"/>
    <n v="1071.1499999999999"/>
    <n v="185.27280000000002"/>
    <n v="0"/>
    <n v="185.27280000000002"/>
    <n v="60"/>
    <n v="63"/>
    <n v="33.5"/>
    <n v="0.63314999999999999"/>
    <x v="1"/>
    <m/>
    <n v="0"/>
    <n v="0"/>
    <n v="0"/>
    <n v="0"/>
    <m/>
    <m/>
    <s v="no"/>
    <n v="926.36400000000003"/>
    <m/>
    <n v="0.12"/>
    <n v="210.53727272727275"/>
    <m/>
    <n v="1052.6863636363637"/>
    <m/>
    <n v="0"/>
    <s v="Ludmilla Zarybnicka"/>
    <m/>
    <n v="1"/>
    <n v="5"/>
    <m/>
    <m/>
    <n v="0"/>
    <n v="0"/>
    <n v="0"/>
    <s v="13.06.2025"/>
    <s v="Order Window"/>
  </r>
  <r>
    <s v="Heineken UCL"/>
    <m/>
    <n v="26021026"/>
    <n v="3016096"/>
    <s v="EE &amp; GDF"/>
    <s v="NL"/>
    <s v="Netherlands"/>
    <x v="1"/>
    <m/>
    <m/>
    <n v="20"/>
    <x v="172"/>
    <x v="172"/>
    <n v="5"/>
    <m/>
    <x v="0"/>
    <s v="Indoor signs"/>
    <x v="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x v="0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13.06.2025"/>
    <s v="Order Window"/>
  </r>
  <r>
    <s v="Heineken UCL"/>
    <m/>
    <n v="20006081"/>
    <n v="3090233"/>
    <s v="Heineken Hungária Sörgyárak Zr"/>
    <s v="HU"/>
    <s v="Hungary"/>
    <x v="1"/>
    <m/>
    <m/>
    <n v="90"/>
    <x v="35"/>
    <x v="35"/>
    <n v="400"/>
    <m/>
    <x v="2"/>
    <s v="Glassware"/>
    <x v="11"/>
    <s v="Sisecam (Pasabahçe)"/>
    <x v="0"/>
    <n v="22.799999999999997"/>
    <n v="9119.9999999999982"/>
    <n v="22.799999999999997"/>
    <n v="9119.9999999999982"/>
    <n v="0"/>
    <n v="0"/>
    <n v="9119.9999999999982"/>
    <n v="20.16"/>
    <n v="0"/>
    <n v="20.16"/>
    <n v="55.9"/>
    <n v="21.9"/>
    <n v="21.2"/>
    <n v="10.381300799999998"/>
    <x v="0"/>
    <m/>
    <n v="0"/>
    <n v="0"/>
    <n v="0"/>
    <n v="0"/>
    <m/>
    <m/>
    <s v="no"/>
    <n v="8064"/>
    <m/>
    <n v="0.12"/>
    <n v="22.90909090909091"/>
    <m/>
    <n v="9163.636363636364"/>
    <m/>
    <n v="0"/>
    <s v="Ludmilla Zarybnicka"/>
    <m/>
    <n v="24"/>
    <n v="960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00"/>
    <x v="38"/>
    <x v="38"/>
    <n v="38"/>
    <m/>
    <x v="0"/>
    <s v="Premiums"/>
    <x v="1"/>
    <s v="Promocean The Netherlands BV"/>
    <x v="0"/>
    <n v="64.900000000000006"/>
    <n v="2466.2000000000003"/>
    <n v="60.300000000000004"/>
    <n v="2291.4"/>
    <n v="0"/>
    <n v="0"/>
    <n v="2291.4"/>
    <n v="52.189200000000007"/>
    <n v="0"/>
    <n v="52.189200000000007"/>
    <n v="68"/>
    <n v="19"/>
    <n v="19"/>
    <n v="0.93282399999999999"/>
    <x v="0"/>
    <m/>
    <n v="0"/>
    <n v="0"/>
    <n v="174.80000000000018"/>
    <n v="0"/>
    <m/>
    <m/>
    <s v="no"/>
    <n v="1983.1896000000002"/>
    <m/>
    <n v="0.12"/>
    <n v="59.305909090909097"/>
    <m/>
    <n v="2253.6245454545456"/>
    <m/>
    <n v="0"/>
    <s v="Ellina Smirnova"/>
    <m/>
    <n v="10"/>
    <n v="38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10"/>
    <x v="51"/>
    <x v="51"/>
    <n v="56"/>
    <m/>
    <x v="0"/>
    <s v="Premiums"/>
    <x v="5"/>
    <s v="Promocean The Netherlands BV"/>
    <x v="0"/>
    <n v="75.55"/>
    <n v="4230.8"/>
    <n v="74.75"/>
    <n v="4186"/>
    <n v="0"/>
    <n v="0"/>
    <n v="4186"/>
    <n v="65.215800000000002"/>
    <n v="0"/>
    <n v="65.215800000000002"/>
    <n v="52"/>
    <n v="33"/>
    <n v="12"/>
    <n v="1.153152"/>
    <x v="0"/>
    <m/>
    <n v="0"/>
    <n v="0"/>
    <n v="44.800000000000182"/>
    <n v="0"/>
    <m/>
    <m/>
    <s v="no"/>
    <n v="3652.0848000000001"/>
    <m/>
    <n v="0.12"/>
    <n v="74.108863636363637"/>
    <m/>
    <n v="4150.096363636364"/>
    <m/>
    <n v="0"/>
    <s v="Ellina Smirnova"/>
    <m/>
    <n v="5"/>
    <n v="28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20"/>
    <x v="42"/>
    <x v="42"/>
    <n v="46"/>
    <m/>
    <x v="0"/>
    <s v="Premiums"/>
    <x v="0"/>
    <s v="Promocean The Netherlands BV"/>
    <x v="0"/>
    <n v="30.6"/>
    <n v="1407.6000000000001"/>
    <n v="28.799999999999997"/>
    <n v="1324.8"/>
    <n v="0"/>
    <n v="0"/>
    <n v="1324.8"/>
    <n v="25.1082"/>
    <n v="0"/>
    <n v="25.1082"/>
    <n v="47"/>
    <n v="46"/>
    <n v="2"/>
    <n v="0.198904"/>
    <x v="0"/>
    <m/>
    <n v="0"/>
    <n v="0"/>
    <n v="82.800000000000182"/>
    <n v="0"/>
    <m/>
    <m/>
    <s v="no"/>
    <n v="1154.9772"/>
    <m/>
    <n v="0.12"/>
    <n v="28.532045454545454"/>
    <m/>
    <n v="1312.4740909090908"/>
    <m/>
    <n v="0"/>
    <s v="Ellina Smirnova"/>
    <m/>
    <n v="10"/>
    <n v="46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30"/>
    <x v="136"/>
    <x v="136"/>
    <n v="55"/>
    <m/>
    <x v="0"/>
    <s v="Premiums"/>
    <x v="4"/>
    <s v="Promocean The Netherlands BV"/>
    <x v="0"/>
    <n v="48.32"/>
    <n v="2657.6"/>
    <n v="48"/>
    <n v="2640"/>
    <n v="0"/>
    <n v="0"/>
    <n v="2640"/>
    <n v="41.518800000000006"/>
    <n v="0"/>
    <n v="41.518800000000006"/>
    <n v="102"/>
    <n v="20"/>
    <n v="7"/>
    <n v="0.78539999999999999"/>
    <x v="0"/>
    <m/>
    <n v="0"/>
    <n v="0"/>
    <n v="17.599999999999909"/>
    <n v="0"/>
    <m/>
    <m/>
    <s v="no"/>
    <n v="2283.5340000000001"/>
    <m/>
    <n v="0.12"/>
    <n v="47.180454545454552"/>
    <m/>
    <n v="2594.9250000000002"/>
    <m/>
    <n v="0"/>
    <s v="Ellina Smirnova"/>
    <m/>
    <n v="4"/>
    <n v="220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140"/>
    <x v="91"/>
    <x v="91"/>
    <n v="10"/>
    <m/>
    <x v="0"/>
    <s v="Premiums"/>
    <x v="1"/>
    <s v="Miles Promocean"/>
    <x v="1"/>
    <n v="44.13"/>
    <n v="441.3"/>
    <n v="44.13"/>
    <n v="441.3"/>
    <n v="0"/>
    <n v="0"/>
    <n v="441.3"/>
    <n v="38.167200000000001"/>
    <n v="0"/>
    <n v="38.167200000000001"/>
    <n v="57"/>
    <n v="25"/>
    <n v="37.5"/>
    <n v="0.53437500000000004"/>
    <x v="1"/>
    <m/>
    <n v="0"/>
    <n v="0"/>
    <n v="0"/>
    <n v="0"/>
    <m/>
    <m/>
    <s v="no"/>
    <n v="381.67200000000003"/>
    <m/>
    <n v="0.12"/>
    <n v="43.371818181818185"/>
    <m/>
    <n v="433.71818181818185"/>
    <m/>
    <n v="0"/>
    <s v="Konstantinos Zoupanos "/>
    <m/>
    <n v="1"/>
    <n v="1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150"/>
    <x v="4"/>
    <x v="4"/>
    <n v="3"/>
    <m/>
    <x v="0"/>
    <s v="Premiums"/>
    <x v="4"/>
    <s v="Asian Sourcing Link"/>
    <x v="0"/>
    <n v="170.05"/>
    <n v="510.15000000000003"/>
    <n v="170.05"/>
    <n v="510.15000000000003"/>
    <n v="0"/>
    <n v="0"/>
    <n v="510.15000000000003"/>
    <n v="147.06"/>
    <n v="0"/>
    <n v="147.06"/>
    <n v="57"/>
    <n v="37"/>
    <n v="46"/>
    <n v="0.29104200000000002"/>
    <x v="0"/>
    <m/>
    <n v="0"/>
    <n v="0"/>
    <n v="0"/>
    <n v="0"/>
    <m/>
    <m/>
    <s v="no"/>
    <n v="441.18"/>
    <m/>
    <n v="0.12"/>
    <n v="167.11363636363637"/>
    <m/>
    <n v="501.34090909090912"/>
    <m/>
    <n v="0"/>
    <s v="Ellina Smirnova"/>
    <m/>
    <n v="1"/>
    <n v="3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60"/>
    <x v="101"/>
    <x v="101"/>
    <n v="66"/>
    <m/>
    <x v="0"/>
    <s v="Premiums"/>
    <x v="4"/>
    <s v="Promocean The Netherlands BV"/>
    <x v="0"/>
    <n v="74.7"/>
    <n v="4930.2"/>
    <n v="74.7"/>
    <n v="4930.2"/>
    <n v="0"/>
    <n v="0"/>
    <n v="4930.2"/>
    <n v="64.62660000000001"/>
    <n v="0"/>
    <n v="64.62660000000001"/>
    <n v="37"/>
    <n v="16"/>
    <n v="17"/>
    <n v="0.66422400000000004"/>
    <x v="0"/>
    <m/>
    <n v="0"/>
    <n v="0"/>
    <n v="0"/>
    <n v="0"/>
    <m/>
    <m/>
    <s v="no"/>
    <n v="4265.3556000000008"/>
    <m/>
    <n v="0.12"/>
    <n v="73.439318181818194"/>
    <m/>
    <n v="4846.9950000000008"/>
    <m/>
    <n v="0"/>
    <s v="Ellina Smirnova"/>
    <m/>
    <n v="10"/>
    <n v="66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70"/>
    <x v="53"/>
    <x v="53"/>
    <n v="40"/>
    <m/>
    <x v="0"/>
    <s v="Textiles-Clothing"/>
    <x v="15"/>
    <s v="Asian Sourcing Link"/>
    <x v="0"/>
    <n v="30.41"/>
    <n v="1216.4000000000001"/>
    <n v="26.82"/>
    <n v="1072.8"/>
    <n v="0"/>
    <n v="0"/>
    <n v="1072.8"/>
    <n v="23.4"/>
    <n v="0"/>
    <n v="23.4"/>
    <n v="47"/>
    <n v="38"/>
    <n v="2"/>
    <n v="0.14288000000000001"/>
    <x v="0"/>
    <m/>
    <n v="0"/>
    <n v="0"/>
    <n v="143.60000000000014"/>
    <n v="0"/>
    <m/>
    <m/>
    <s v="no"/>
    <n v="936"/>
    <m/>
    <n v="0.12"/>
    <n v="26.59090909090909"/>
    <m/>
    <n v="1063.6363636363635"/>
    <m/>
    <n v="0"/>
    <s v="Ellina Smirnova"/>
    <m/>
    <n v="1"/>
    <n v="4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80"/>
    <x v="54"/>
    <x v="54"/>
    <n v="160"/>
    <m/>
    <x v="0"/>
    <s v="Textiles-Clothing"/>
    <x v="15"/>
    <s v="Asian Sourcing Link"/>
    <x v="0"/>
    <n v="30.41"/>
    <n v="4865.6000000000004"/>
    <n v="26.82"/>
    <n v="4291.2"/>
    <n v="0"/>
    <n v="0"/>
    <n v="4291.2"/>
    <n v="23.4"/>
    <n v="0"/>
    <n v="23.4"/>
    <n v="47"/>
    <n v="38"/>
    <n v="2"/>
    <n v="0.57152000000000003"/>
    <x v="0"/>
    <m/>
    <n v="0"/>
    <n v="0"/>
    <n v="574.40000000000055"/>
    <n v="0"/>
    <m/>
    <m/>
    <s v="no"/>
    <n v="3744"/>
    <m/>
    <n v="0.12"/>
    <n v="26.59090909090909"/>
    <m/>
    <n v="4254.545454545454"/>
    <m/>
    <n v="0"/>
    <s v="Ellina Smirnova"/>
    <m/>
    <n v="1"/>
    <n v="16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190"/>
    <x v="57"/>
    <x v="57"/>
    <n v="160"/>
    <m/>
    <x v="0"/>
    <s v="Textiles-Clothing"/>
    <x v="15"/>
    <s v="Asian Sourcing Link"/>
    <x v="0"/>
    <n v="30.41"/>
    <n v="4865.6000000000004"/>
    <n v="26.82"/>
    <n v="4291.2"/>
    <n v="0"/>
    <n v="0"/>
    <n v="4291.2"/>
    <n v="23.4"/>
    <n v="0"/>
    <n v="23.4"/>
    <n v="47"/>
    <n v="38"/>
    <n v="2"/>
    <n v="0.57152000000000003"/>
    <x v="0"/>
    <m/>
    <n v="0"/>
    <n v="0"/>
    <n v="574.40000000000055"/>
    <n v="0"/>
    <m/>
    <m/>
    <s v="no"/>
    <n v="3744"/>
    <m/>
    <n v="0.12"/>
    <n v="26.59090909090909"/>
    <m/>
    <n v="4254.545454545454"/>
    <m/>
    <n v="0"/>
    <s v="Ellina Smirnova"/>
    <m/>
    <n v="1"/>
    <n v="16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200"/>
    <x v="158"/>
    <x v="158"/>
    <n v="140"/>
    <m/>
    <x v="0"/>
    <s v="Textiles-Clothing"/>
    <x v="15"/>
    <s v="Asian Sourcing Link"/>
    <x v="0"/>
    <n v="30.41"/>
    <n v="4257.3999999999996"/>
    <n v="26.82"/>
    <n v="3754.8"/>
    <n v="0"/>
    <n v="0"/>
    <n v="3754.8"/>
    <n v="23.4"/>
    <n v="0"/>
    <n v="23.4"/>
    <n v="47"/>
    <n v="38"/>
    <n v="2"/>
    <n v="0.50007999999999997"/>
    <x v="0"/>
    <m/>
    <n v="0"/>
    <n v="0"/>
    <n v="502.59999999999945"/>
    <n v="0"/>
    <m/>
    <m/>
    <s v="no"/>
    <n v="3276"/>
    <m/>
    <n v="0.12"/>
    <n v="26.59090909090909"/>
    <m/>
    <n v="3722.7272727272725"/>
    <m/>
    <n v="0"/>
    <s v="Ellina Smirnova"/>
    <m/>
    <n v="1"/>
    <n v="14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210"/>
    <x v="145"/>
    <x v="145"/>
    <n v="102"/>
    <m/>
    <x v="0"/>
    <s v="Textiles-Clothing"/>
    <x v="1"/>
    <s v="Promocean The Netherlands BV"/>
    <x v="0"/>
    <n v="38.86"/>
    <n v="3963.72"/>
    <n v="38.86"/>
    <n v="3963.72"/>
    <n v="0"/>
    <n v="0"/>
    <n v="3963.72"/>
    <n v="33.017399999999995"/>
    <n v="0"/>
    <n v="33.017399999999995"/>
    <n v="58"/>
    <n v="36"/>
    <n v="4"/>
    <n v="0.85190399999999999"/>
    <x v="0"/>
    <m/>
    <n v="0"/>
    <n v="0"/>
    <n v="0"/>
    <n v="0"/>
    <m/>
    <m/>
    <s v="no"/>
    <n v="3367.7747999999997"/>
    <m/>
    <n v="0.12"/>
    <n v="37.519772727272724"/>
    <m/>
    <n v="3827.0168181818176"/>
    <m/>
    <n v="0"/>
    <s v="Ellina Smirnova"/>
    <m/>
    <n v="2"/>
    <n v="204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220"/>
    <x v="146"/>
    <x v="146"/>
    <n v="51"/>
    <m/>
    <x v="0"/>
    <s v="Textiles-Clothing"/>
    <x v="1"/>
    <s v="Promocean The Netherlands BV"/>
    <x v="0"/>
    <n v="38.86"/>
    <n v="1981.86"/>
    <n v="38.86"/>
    <n v="1981.86"/>
    <n v="0"/>
    <n v="0"/>
    <n v="1981.86"/>
    <n v="33.017399999999995"/>
    <n v="0"/>
    <n v="33.017399999999995"/>
    <n v="58"/>
    <n v="36"/>
    <n v="4"/>
    <n v="0.425952"/>
    <x v="0"/>
    <m/>
    <n v="0"/>
    <n v="0"/>
    <n v="0"/>
    <n v="0"/>
    <m/>
    <m/>
    <s v="no"/>
    <n v="1683.8873999999998"/>
    <m/>
    <n v="0.12"/>
    <n v="37.519772727272724"/>
    <m/>
    <n v="1913.5084090909088"/>
    <m/>
    <n v="0"/>
    <s v="Ellina Smirnova"/>
    <m/>
    <n v="2"/>
    <n v="102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230"/>
    <x v="143"/>
    <x v="143"/>
    <n v="29"/>
    <m/>
    <x v="0"/>
    <s v="Textiles-Clothing"/>
    <x v="1"/>
    <s v="Promocean The Netherlands BV"/>
    <x v="0"/>
    <n v="38.44"/>
    <n v="1114.76"/>
    <n v="38.44"/>
    <n v="1114.76"/>
    <n v="0"/>
    <n v="0"/>
    <n v="1114.76"/>
    <n v="32.572800000000001"/>
    <n v="0"/>
    <n v="32.572800000000001"/>
    <n v="58"/>
    <n v="36"/>
    <n v="4"/>
    <n v="0.24220800000000001"/>
    <x v="0"/>
    <m/>
    <n v="0"/>
    <n v="0"/>
    <n v="0"/>
    <n v="0"/>
    <m/>
    <m/>
    <s v="no"/>
    <n v="944.61120000000005"/>
    <m/>
    <n v="0.12"/>
    <n v="37.014545454545456"/>
    <m/>
    <n v="1073.4218181818183"/>
    <m/>
    <n v="0"/>
    <s v="Ellina Smirnova"/>
    <m/>
    <n v="2"/>
    <n v="58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240"/>
    <x v="87"/>
    <x v="87"/>
    <n v="56"/>
    <m/>
    <x v="0"/>
    <s v="Textiles-Clothing"/>
    <x v="5"/>
    <s v="Asian Sourcing Link"/>
    <x v="0"/>
    <n v="34.549999999999997"/>
    <n v="1934.7999999999997"/>
    <n v="29.5"/>
    <n v="1652"/>
    <n v="0"/>
    <n v="0"/>
    <n v="1652"/>
    <n v="25.154999999999998"/>
    <n v="0"/>
    <n v="25.154999999999998"/>
    <n v="39"/>
    <n v="33"/>
    <n v="4.5"/>
    <n v="0.324324"/>
    <x v="0"/>
    <m/>
    <n v="0"/>
    <n v="0"/>
    <n v="282.79999999999973"/>
    <n v="0"/>
    <m/>
    <m/>
    <s v="no"/>
    <n v="1408.6799999999998"/>
    <m/>
    <n v="0.12"/>
    <n v="28.58522727272727"/>
    <m/>
    <n v="1600.772727272727"/>
    <m/>
    <n v="0"/>
    <s v="Ellina Smirnova"/>
    <m/>
    <n v="5"/>
    <n v="280"/>
    <m/>
    <m/>
    <n v="0"/>
    <n v="0"/>
    <n v="0"/>
    <s v="12.06.2025"/>
    <s v="Order Window"/>
  </r>
  <r>
    <s v="Heineken"/>
    <m/>
    <n v="26021027"/>
    <n v="3090256"/>
    <s v="CKBR BEBIDAS LTDA"/>
    <s v="BR"/>
    <s v="Brazil"/>
    <x v="3"/>
    <m/>
    <m/>
    <n v="10"/>
    <x v="125"/>
    <x v="125"/>
    <n v="97"/>
    <m/>
    <x v="0"/>
    <s v="Openers / Sunglasses / Keyrings / Waiter knife"/>
    <x v="21"/>
    <s v="Promocean The Netherlands BV"/>
    <x v="0"/>
    <n v="52.800000000000004"/>
    <n v="5121.6000000000004"/>
    <n v="52.800000000000004"/>
    <n v="5121.6000000000004"/>
    <n v="0"/>
    <n v="0"/>
    <n v="5121.6000000000004"/>
    <n v="46.512961934169503"/>
    <n v="0"/>
    <n v="46.512961934169503"/>
    <n v="25"/>
    <n v="9"/>
    <n v="9"/>
    <n v="0.19642499999999999"/>
    <x v="0"/>
    <m/>
    <n v="0"/>
    <s v="pallet"/>
    <n v="0"/>
    <n v="0"/>
    <m/>
    <m/>
    <s v="no"/>
    <n v="4511.7573076144417"/>
    <m/>
    <n v="0.12"/>
    <n v="52.855638561556255"/>
    <m/>
    <n v="5126.9969404709564"/>
    <m/>
    <n v="0"/>
    <s v="Ellina Smirnova"/>
    <m/>
    <n v="48"/>
    <n v="4656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20"/>
    <x v="14"/>
    <x v="14"/>
    <n v="300"/>
    <m/>
    <x v="0"/>
    <s v="Premiums"/>
    <x v="0"/>
    <s v="Asian Sourcing Link"/>
    <x v="0"/>
    <n v="18.5"/>
    <n v="5550"/>
    <n v="9"/>
    <n v="2700"/>
    <n v="0"/>
    <n v="0"/>
    <n v="2700"/>
    <n v="7.7520000000000007"/>
    <n v="0"/>
    <n v="7.7520000000000007"/>
    <n v="10"/>
    <n v="10"/>
    <n v="5"/>
    <n v="0.15"/>
    <x v="0"/>
    <m/>
    <n v="0"/>
    <s v="pallet"/>
    <n v="2850"/>
    <n v="0"/>
    <m/>
    <m/>
    <s v="yes"/>
    <n v="2325.6000000000004"/>
    <m/>
    <n v="0.12"/>
    <n v="8.8090909090909104"/>
    <m/>
    <n v="2642.727272727273"/>
    <m/>
    <n v="0"/>
    <s v="Ellina Smirnova"/>
    <m/>
    <n v="10"/>
    <n v="300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0"/>
    <x v="170"/>
    <x v="170"/>
    <n v="13"/>
    <m/>
    <x v="0"/>
    <s v="Bar support"/>
    <x v="0"/>
    <s v="Asian Sourcing Link"/>
    <x v="0"/>
    <n v="62"/>
    <n v="806"/>
    <n v="62"/>
    <n v="806"/>
    <n v="0"/>
    <n v="0"/>
    <n v="806"/>
    <n v="53.580000000000005"/>
    <n v="0"/>
    <n v="53.580000000000005"/>
    <n v="61"/>
    <n v="20"/>
    <n v="16"/>
    <n v="0.25375999999999999"/>
    <x v="0"/>
    <m/>
    <n v="0"/>
    <s v="pallet"/>
    <n v="0"/>
    <n v="0"/>
    <m/>
    <m/>
    <s v="no"/>
    <n v="696.54000000000008"/>
    <m/>
    <n v="0.12"/>
    <n v="60.88636363636364"/>
    <m/>
    <n v="791.52272727272737"/>
    <m/>
    <n v="0"/>
    <s v="Ellina Smirnova"/>
    <m/>
    <n v="10"/>
    <n v="13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40"/>
    <x v="208"/>
    <x v="208"/>
    <n v="11"/>
    <m/>
    <x v="0"/>
    <s v="Bar support"/>
    <x v="10"/>
    <s v="Promocean The Netherlands BV"/>
    <x v="1"/>
    <n v="59.519999999999996"/>
    <n v="654.71999999999991"/>
    <n v="59.519999999999996"/>
    <n v="654.71999999999991"/>
    <n v="0"/>
    <n v="0"/>
    <n v="654.71999999999991"/>
    <n v="47.389800000000008"/>
    <n v="0"/>
    <n v="47.389800000000008"/>
    <n v="37"/>
    <n v="25"/>
    <n v="36"/>
    <n v="0.36630000000000001"/>
    <x v="1"/>
    <m/>
    <n v="0"/>
    <s v="pallet"/>
    <n v="0"/>
    <n v="0"/>
    <m/>
    <m/>
    <s v="no"/>
    <n v="521.28780000000006"/>
    <m/>
    <n v="0.12"/>
    <n v="53.852045454545461"/>
    <m/>
    <n v="592.37250000000006"/>
    <m/>
    <n v="0"/>
    <s v="Ellina Smirnova"/>
    <m/>
    <n v="12"/>
    <n v="13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50"/>
    <x v="16"/>
    <x v="16"/>
    <n v="12"/>
    <m/>
    <x v="0"/>
    <s v="Openers / Sunglasses / Keyrings / Waiter knife"/>
    <x v="6"/>
    <s v="Asian Sourcing Link"/>
    <x v="1"/>
    <n v="110.5"/>
    <n v="1326"/>
    <n v="110.5"/>
    <n v="1326"/>
    <n v="0"/>
    <n v="0"/>
    <n v="1326"/>
    <n v="97.2"/>
    <n v="0"/>
    <n v="97.2"/>
    <n v="6"/>
    <n v="12"/>
    <n v="18"/>
    <n v="1.5552E-2"/>
    <x v="1"/>
    <m/>
    <n v="0"/>
    <s v="pallet"/>
    <n v="0"/>
    <n v="0"/>
    <m/>
    <m/>
    <s v="no"/>
    <n v="1166.4000000000001"/>
    <m/>
    <n v="0.12"/>
    <n v="110.45454545454545"/>
    <m/>
    <n v="1325.4545454545455"/>
    <m/>
    <n v="0"/>
    <s v="Ellina Smirnova"/>
    <m/>
    <n v="10"/>
    <n v="120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60"/>
    <x v="94"/>
    <x v="94"/>
    <n v="17"/>
    <m/>
    <x v="0"/>
    <s v="Bar support"/>
    <x v="10"/>
    <s v="Promocean The Netherlands BV"/>
    <x v="2"/>
    <n v="69.239999999999995"/>
    <n v="1177.08"/>
    <n v="69.239999999999995"/>
    <n v="1177.08"/>
    <n v="0"/>
    <n v="0"/>
    <n v="1177.08"/>
    <n v="53.944800000000008"/>
    <n v="0"/>
    <n v="53.944800000000008"/>
    <n v="37.5"/>
    <n v="25.5"/>
    <n v="37"/>
    <n v="0.60148124999999997"/>
    <x v="0"/>
    <m/>
    <n v="0"/>
    <s v="pallet"/>
    <n v="0"/>
    <n v="0"/>
    <m/>
    <m/>
    <s v="no"/>
    <n v="917.06160000000011"/>
    <m/>
    <n v="0.12"/>
    <n v="61.300909090909101"/>
    <m/>
    <n v="1042.1154545454547"/>
    <m/>
    <n v="0"/>
    <s v="Ellina Smirnova"/>
    <m/>
    <n v="12"/>
    <n v="204"/>
    <m/>
    <m/>
    <n v="0"/>
    <n v="0"/>
    <n v="0"/>
    <s v="13.06.2025"/>
    <s v="Order Window"/>
  </r>
  <r>
    <s v="Heineken UCL"/>
    <m/>
    <n v="20006081"/>
    <n v="3090233"/>
    <s v="Heineken Hungária Sörgyárak Zr"/>
    <s v="HU"/>
    <s v="Hungary"/>
    <x v="1"/>
    <m/>
    <m/>
    <n v="250"/>
    <x v="88"/>
    <x v="88"/>
    <n v="55"/>
    <m/>
    <x v="0"/>
    <s v="Textiles-Clothing"/>
    <x v="5"/>
    <s v="Asian Sourcing Link"/>
    <x v="0"/>
    <n v="34.549999999999997"/>
    <n v="1900.2499999999998"/>
    <n v="29.5"/>
    <n v="1622.5"/>
    <n v="0"/>
    <n v="0"/>
    <n v="1622.5"/>
    <n v="25.154999999999998"/>
    <n v="0"/>
    <n v="25.154999999999998"/>
    <n v="39"/>
    <n v="33"/>
    <n v="4.5"/>
    <n v="0.3185325"/>
    <x v="0"/>
    <m/>
    <n v="0"/>
    <n v="0"/>
    <n v="277.74999999999977"/>
    <n v="0"/>
    <m/>
    <m/>
    <s v="no"/>
    <n v="1383.5249999999999"/>
    <m/>
    <n v="0.12"/>
    <n v="28.58522727272727"/>
    <m/>
    <n v="1572.1874999999998"/>
    <m/>
    <n v="0"/>
    <s v="Ellina Smirnova"/>
    <m/>
    <n v="5"/>
    <n v="275"/>
    <m/>
    <m/>
    <n v="0"/>
    <n v="0"/>
    <n v="0"/>
    <s v="12.06.2025"/>
    <s v="Order Window"/>
  </r>
  <r>
    <s v="Heineken"/>
    <m/>
    <n v="26021024"/>
    <n v="3016096"/>
    <s v="EE &amp; GDF"/>
    <s v="NL"/>
    <s v="Netherlands"/>
    <x v="1"/>
    <m/>
    <m/>
    <n v="20"/>
    <x v="0"/>
    <x v="0"/>
    <n v="40"/>
    <m/>
    <x v="0"/>
    <s v="Textiles-Clothing"/>
    <x v="0"/>
    <s v="Asian Sourcing Link"/>
    <x v="0"/>
    <n v="52.300000000000004"/>
    <n v="2092"/>
    <n v="52.300000000000004"/>
    <n v="2092"/>
    <n v="0"/>
    <n v="0"/>
    <n v="2092"/>
    <n v="38.024999999999999"/>
    <n v="0"/>
    <n v="38.024999999999999"/>
    <n v="23"/>
    <n v="17"/>
    <n v="28.8"/>
    <n v="0.45043200000000005"/>
    <x v="0"/>
    <m/>
    <n v="0"/>
    <n v="0"/>
    <n v="0"/>
    <n v="0"/>
    <m/>
    <m/>
    <s v="no"/>
    <n v="1521"/>
    <m/>
    <n v="0.12"/>
    <n v="43.210227272727273"/>
    <m/>
    <n v="1728.409090909091"/>
    <m/>
    <n v="0"/>
    <s v="Ellina Smirnova"/>
    <m/>
    <n v="10"/>
    <n v="400"/>
    <m/>
    <m/>
    <n v="0"/>
    <n v="0"/>
    <n v="0"/>
    <s v="13.06.2025"/>
    <s v="Order Window"/>
  </r>
  <r>
    <s v="Heineken"/>
    <m/>
    <n v="26021024"/>
    <n v="3016096"/>
    <s v="EE &amp; GDF"/>
    <s v="NL"/>
    <s v="Netherlands"/>
    <x v="1"/>
    <m/>
    <m/>
    <n v="30"/>
    <x v="240"/>
    <x v="240"/>
    <n v="20"/>
    <m/>
    <x v="7"/>
    <s v="Premiums"/>
    <x v="0"/>
    <s v="Promocean The Netherlands BV"/>
    <x v="0"/>
    <n v="48.7"/>
    <n v="974"/>
    <n v="31.5"/>
    <n v="630"/>
    <n v="0"/>
    <n v="0"/>
    <n v="630"/>
    <n v="27.72"/>
    <n v="0"/>
    <n v="27.72"/>
    <n v="13"/>
    <n v="9"/>
    <n v="10"/>
    <n v="2.3400000000000001E-2"/>
    <x v="0"/>
    <m/>
    <n v="0"/>
    <n v="0"/>
    <n v="344"/>
    <n v="0"/>
    <m/>
    <m/>
    <s v="no"/>
    <n v="554.4"/>
    <m/>
    <n v="0.12"/>
    <n v="31.5"/>
    <m/>
    <n v="630"/>
    <m/>
    <n v="0"/>
    <s v="Ellina Smirnova"/>
    <m/>
    <n v="10"/>
    <n v="200"/>
    <m/>
    <m/>
    <n v="0"/>
    <n v="0"/>
    <n v="0"/>
    <s v="13.06.2025"/>
    <s v="Order Window"/>
  </r>
  <r>
    <s v="Heineken"/>
    <m/>
    <n v="26021024"/>
    <n v="3016096"/>
    <s v="EE &amp; GDF"/>
    <s v="NL"/>
    <s v="Netherlands"/>
    <x v="1"/>
    <m/>
    <m/>
    <n v="40"/>
    <x v="241"/>
    <x v="241"/>
    <n v="40"/>
    <m/>
    <x v="0"/>
    <s v="Premiums"/>
    <x v="12"/>
    <s v="Promocean The Netherlands BV"/>
    <x v="0"/>
    <n v="47.5"/>
    <n v="1900"/>
    <n v="47.5"/>
    <n v="1900"/>
    <n v="0"/>
    <n v="0"/>
    <n v="1900"/>
    <n v="40.6068"/>
    <n v="0"/>
    <n v="40.6068"/>
    <n v="26"/>
    <n v="16"/>
    <n v="17"/>
    <n v="0.28288000000000002"/>
    <x v="0"/>
    <m/>
    <n v="0"/>
    <n v="0"/>
    <n v="0"/>
    <n v="0"/>
    <m/>
    <m/>
    <s v="no"/>
    <n v="1624.2719999999999"/>
    <m/>
    <n v="0.12"/>
    <n v="46.144090909090906"/>
    <m/>
    <n v="1845.7636363636361"/>
    <m/>
    <n v="0"/>
    <s v="Ellina Smirnova"/>
    <m/>
    <n v="50"/>
    <n v="2000"/>
    <m/>
    <m/>
    <n v="0"/>
    <n v="0"/>
    <n v="0"/>
    <s v="13.06.2025"/>
    <s v="Order Window"/>
  </r>
  <r>
    <s v="Heineken - F1"/>
    <m/>
    <n v="26021024"/>
    <n v="3016096"/>
    <s v="EE &amp; GDF"/>
    <s v="NL"/>
    <s v="Netherlands"/>
    <x v="1"/>
    <m/>
    <m/>
    <n v="50"/>
    <x v="79"/>
    <x v="79"/>
    <n v="2"/>
    <m/>
    <x v="0"/>
    <s v="Premiums"/>
    <x v="6"/>
    <s v="Promocean The Netherlands BV"/>
    <x v="0"/>
    <n v="57.499999999999993"/>
    <n v="114.99999999999999"/>
    <n v="57.499999999999993"/>
    <n v="114.99999999999999"/>
    <n v="0"/>
    <n v="0"/>
    <n v="114.99999999999999"/>
    <n v="49.829400000000007"/>
    <n v="0"/>
    <n v="49.829400000000007"/>
    <n v="24"/>
    <n v="15"/>
    <n v="5"/>
    <n v="3.5999999999999999E-3"/>
    <x v="0"/>
    <m/>
    <n v="0"/>
    <n v="0"/>
    <n v="0"/>
    <n v="0"/>
    <m/>
    <m/>
    <s v="no"/>
    <n v="99.658800000000014"/>
    <m/>
    <n v="0.12"/>
    <n v="56.62431818181819"/>
    <m/>
    <n v="113.24863636363638"/>
    <m/>
    <n v="0"/>
    <s v="Konstantinos Zoupanos "/>
    <m/>
    <n v="25"/>
    <n v="5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70"/>
    <x v="206"/>
    <x v="206"/>
    <n v="23"/>
    <m/>
    <x v="0"/>
    <s v="Bar support"/>
    <x v="18"/>
    <s v="Promocean The Netherlands BV"/>
    <x v="1"/>
    <n v="57.9"/>
    <n v="1331.7"/>
    <n v="57.9"/>
    <n v="1331.7"/>
    <n v="0"/>
    <n v="0"/>
    <n v="1331.7"/>
    <n v="50.093771428571429"/>
    <n v="0"/>
    <n v="50.093771428571429"/>
    <n v="27"/>
    <n v="17"/>
    <n v="6"/>
    <n v="6.3341999999999996E-2"/>
    <x v="1"/>
    <m/>
    <n v="0"/>
    <s v="pallet"/>
    <n v="0"/>
    <n v="0"/>
    <m/>
    <m/>
    <s v="no"/>
    <n v="1152.1567428571429"/>
    <m/>
    <n v="0.12"/>
    <n v="56.924740259740261"/>
    <m/>
    <n v="1309.2690259740259"/>
    <m/>
    <n v="0"/>
    <s v="Ellina Smirnova"/>
    <m/>
    <n v="10"/>
    <n v="23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80"/>
    <x v="103"/>
    <x v="103"/>
    <n v="5"/>
    <m/>
    <x v="0"/>
    <s v="Bar support"/>
    <x v="18"/>
    <s v="Promocean The Netherlands BV"/>
    <x v="2"/>
    <n v="90.399999999999991"/>
    <n v="451.99999999999994"/>
    <n v="90.399999999999991"/>
    <n v="451.99999999999994"/>
    <n v="0"/>
    <n v="0"/>
    <n v="451.99999999999994"/>
    <n v="79.573679999999982"/>
    <n v="0"/>
    <n v="79.573679999999982"/>
    <n v="27"/>
    <n v="17"/>
    <n v="6"/>
    <n v="1.3769999999999999E-2"/>
    <x v="0"/>
    <m/>
    <n v="0"/>
    <s v="pallet"/>
    <n v="0"/>
    <n v="0"/>
    <m/>
    <m/>
    <s v="no"/>
    <n v="397.86839999999989"/>
    <m/>
    <n v="0.12"/>
    <n v="90.424636363636338"/>
    <m/>
    <n v="452.12318181818171"/>
    <m/>
    <n v="0"/>
    <s v="Ellina Smirnova"/>
    <m/>
    <n v="10"/>
    <n v="50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90"/>
    <x v="242"/>
    <x v="242"/>
    <n v="8"/>
    <m/>
    <x v="3"/>
    <s v="Textiles-Clothing"/>
    <x v="10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x v="0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100"/>
    <x v="243"/>
    <x v="243"/>
    <n v="8"/>
    <m/>
    <x v="3"/>
    <s v="Textiles-Clothing"/>
    <x v="10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x v="0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110"/>
    <x v="244"/>
    <x v="244"/>
    <n v="8"/>
    <m/>
    <x v="3"/>
    <s v="Textiles-Clothing"/>
    <x v="10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x v="0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120"/>
    <x v="245"/>
    <x v="245"/>
    <n v="8"/>
    <m/>
    <x v="3"/>
    <s v="Textiles-Clothing"/>
    <x v="10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x v="0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130"/>
    <x v="209"/>
    <x v="209"/>
    <n v="1"/>
    <m/>
    <x v="3"/>
    <s v="Textiles-Clothing"/>
    <x v="10"/>
    <s v="Promocean The Netherlands BV"/>
    <x v="0"/>
    <n v="40.619999999999997"/>
    <n v="40.619999999999997"/>
    <n v="39.900000000000006"/>
    <n v="39.900000000000006"/>
    <n v="0"/>
    <n v="0"/>
    <n v="39.900000000000006"/>
    <n v="34.7652"/>
    <n v="0"/>
    <n v="34.7652"/>
    <n v="36"/>
    <n v="33"/>
    <n v="7"/>
    <n v="8.3160000000000005E-3"/>
    <x v="0"/>
    <m/>
    <n v="0"/>
    <s v="pallet"/>
    <n v="0.71999999999999176"/>
    <n v="0"/>
    <m/>
    <m/>
    <s v="no"/>
    <n v="34.7652"/>
    <m/>
    <n v="0.12"/>
    <n v="39.505909090909093"/>
    <m/>
    <n v="39.505909090909093"/>
    <m/>
    <n v="0"/>
    <s v="Ellina Smirnova"/>
    <m/>
    <n v="6"/>
    <n v="6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140"/>
    <x v="183"/>
    <x v="183"/>
    <n v="4"/>
    <m/>
    <x v="3"/>
    <s v="Textiles-Clothing"/>
    <x v="10"/>
    <s v="Promocean The Netherlands BV"/>
    <x v="0"/>
    <n v="40.619999999999997"/>
    <n v="162.47999999999999"/>
    <n v="39.900000000000006"/>
    <n v="159.60000000000002"/>
    <n v="0"/>
    <n v="0"/>
    <n v="159.60000000000002"/>
    <n v="34.7652"/>
    <n v="0"/>
    <n v="34.7652"/>
    <n v="36"/>
    <n v="33"/>
    <n v="7"/>
    <n v="3.3264000000000002E-2"/>
    <x v="0"/>
    <m/>
    <n v="0"/>
    <s v="pallet"/>
    <n v="2.879999999999967"/>
    <n v="0"/>
    <m/>
    <m/>
    <s v="no"/>
    <n v="139.0608"/>
    <m/>
    <n v="0.12"/>
    <n v="39.505909090909093"/>
    <m/>
    <n v="158.02363636363637"/>
    <m/>
    <n v="0"/>
    <s v="Ellina Smirnova"/>
    <m/>
    <n v="6"/>
    <n v="24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150"/>
    <x v="184"/>
    <x v="184"/>
    <n v="2"/>
    <m/>
    <x v="3"/>
    <s v="Textiles-Clothing"/>
    <x v="10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x v="0"/>
    <m/>
    <n v="0"/>
    <s v="pallet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160"/>
    <x v="185"/>
    <x v="185"/>
    <n v="10"/>
    <m/>
    <x v="3"/>
    <s v="Textiles-Clothing"/>
    <x v="10"/>
    <s v="Promocean The Netherlands BV"/>
    <x v="0"/>
    <n v="42.480000000000004"/>
    <n v="424.80000000000007"/>
    <n v="41.7"/>
    <n v="417"/>
    <n v="0"/>
    <n v="0"/>
    <n v="417"/>
    <n v="36.374700000000011"/>
    <n v="0"/>
    <n v="36.374700000000011"/>
    <n v="36"/>
    <n v="33"/>
    <n v="7"/>
    <n v="8.3159999999999998E-2"/>
    <x v="0"/>
    <m/>
    <n v="0"/>
    <s v="pallet"/>
    <n v="7.8000000000000682"/>
    <n v="0"/>
    <m/>
    <m/>
    <s v="no"/>
    <n v="363.74700000000013"/>
    <m/>
    <n v="0.12"/>
    <n v="41.334886363636379"/>
    <m/>
    <n v="413.34886363636377"/>
    <m/>
    <n v="0"/>
    <s v="Ellina Smirnova"/>
    <m/>
    <n v="6"/>
    <n v="6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170"/>
    <x v="186"/>
    <x v="186"/>
    <n v="9"/>
    <m/>
    <x v="3"/>
    <s v="Textiles-Clothing"/>
    <x v="10"/>
    <s v="Promocean The Netherlands BV"/>
    <x v="0"/>
    <n v="42.480000000000004"/>
    <n v="382.32000000000005"/>
    <n v="41.7"/>
    <n v="375.3"/>
    <n v="0"/>
    <n v="0"/>
    <n v="375.3"/>
    <n v="36.374700000000004"/>
    <n v="0"/>
    <n v="36.374700000000004"/>
    <n v="36"/>
    <n v="33"/>
    <n v="7"/>
    <n v="7.4843999999999994E-2"/>
    <x v="0"/>
    <m/>
    <n v="0"/>
    <s v="pallet"/>
    <n v="7.0200000000000387"/>
    <n v="0"/>
    <m/>
    <m/>
    <s v="no"/>
    <n v="327.37230000000005"/>
    <m/>
    <n v="0.12"/>
    <n v="41.334886363636372"/>
    <m/>
    <n v="372.01397727272735"/>
    <m/>
    <n v="0"/>
    <s v="Ellina Smirnova"/>
    <m/>
    <n v="6"/>
    <n v="54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180"/>
    <x v="187"/>
    <x v="187"/>
    <n v="9"/>
    <m/>
    <x v="3"/>
    <s v="Textiles-Clothing"/>
    <x v="10"/>
    <s v="Promocean The Netherlands BV"/>
    <x v="0"/>
    <n v="42.480000000000004"/>
    <n v="382.32000000000005"/>
    <n v="41.7"/>
    <n v="375.3"/>
    <n v="0"/>
    <n v="0"/>
    <n v="375.3"/>
    <n v="36.374700000000004"/>
    <n v="0"/>
    <n v="36.374700000000004"/>
    <n v="36"/>
    <n v="33"/>
    <n v="7"/>
    <n v="7.4843999999999994E-2"/>
    <x v="0"/>
    <m/>
    <n v="0"/>
    <s v="pallet"/>
    <n v="7.0200000000000387"/>
    <n v="0"/>
    <m/>
    <m/>
    <s v="no"/>
    <n v="327.37230000000005"/>
    <m/>
    <n v="0.12"/>
    <n v="41.334886363636372"/>
    <m/>
    <n v="372.01397727272735"/>
    <m/>
    <n v="0"/>
    <s v="Ellina Smirnova"/>
    <m/>
    <n v="6"/>
    <n v="54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190"/>
    <x v="246"/>
    <x v="246"/>
    <n v="7"/>
    <m/>
    <x v="3"/>
    <s v="Textiles-Clothing"/>
    <x v="10"/>
    <s v="Promocean The Netherlands BV"/>
    <x v="0"/>
    <n v="42.480000000000004"/>
    <n v="297.36"/>
    <n v="41.7"/>
    <n v="291.90000000000003"/>
    <n v="0"/>
    <n v="0"/>
    <n v="291.90000000000003"/>
    <n v="36.374700000000004"/>
    <n v="0"/>
    <n v="36.374700000000004"/>
    <n v="36"/>
    <n v="33"/>
    <n v="7"/>
    <n v="5.8212E-2"/>
    <x v="0"/>
    <m/>
    <n v="0"/>
    <s v="pallet"/>
    <n v="5.4599999999999795"/>
    <n v="0"/>
    <m/>
    <m/>
    <s v="no"/>
    <n v="254.62290000000002"/>
    <m/>
    <n v="0.12"/>
    <n v="41.334886363636372"/>
    <m/>
    <n v="289.3442045454546"/>
    <m/>
    <n v="0"/>
    <s v="Ellina Smirnova"/>
    <m/>
    <n v="6"/>
    <n v="42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200"/>
    <x v="247"/>
    <x v="247"/>
    <n v="8"/>
    <m/>
    <x v="3"/>
    <s v="Textiles-Clothing"/>
    <x v="10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x v="0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210"/>
    <x v="248"/>
    <x v="248"/>
    <n v="8"/>
    <m/>
    <x v="3"/>
    <s v="Textiles-Clothing"/>
    <x v="10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x v="0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220"/>
    <x v="249"/>
    <x v="249"/>
    <n v="8"/>
    <m/>
    <x v="3"/>
    <s v="Textiles-Clothing"/>
    <x v="10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x v="0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230"/>
    <x v="250"/>
    <x v="250"/>
    <n v="8"/>
    <m/>
    <x v="3"/>
    <s v="Textiles-Clothing"/>
    <x v="10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x v="0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240"/>
    <x v="251"/>
    <x v="251"/>
    <n v="3"/>
    <m/>
    <x v="0"/>
    <s v="Premiums"/>
    <x v="10"/>
    <s v="Promocean The Netherlands BV"/>
    <x v="1"/>
    <n v="116.46000000000001"/>
    <n v="349.38"/>
    <n v="116.46000000000001"/>
    <n v="349.38"/>
    <n v="0"/>
    <n v="0"/>
    <n v="349.38"/>
    <n v="102.49"/>
    <n v="0"/>
    <n v="102.49"/>
    <n v="60"/>
    <n v="55"/>
    <n v="20"/>
    <n v="0.19800000000000001"/>
    <x v="1"/>
    <m/>
    <n v="0"/>
    <s v="pallet"/>
    <n v="0"/>
    <n v="0"/>
    <m/>
    <m/>
    <s v="no"/>
    <n v="307.46999999999997"/>
    <m/>
    <n v="0.12"/>
    <n v="116.46590909090908"/>
    <m/>
    <n v="349.39772727272725"/>
    <m/>
    <n v="0"/>
    <s v="Ellina Smirnova"/>
    <m/>
    <n v="6"/>
    <n v="18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250"/>
    <x v="252"/>
    <x v="252"/>
    <n v="2"/>
    <m/>
    <x v="0"/>
    <s v="Premiums"/>
    <x v="6"/>
    <s v="Promocean The Netherlands BV"/>
    <x v="0"/>
    <n v="47.75"/>
    <n v="95.5"/>
    <n v="47.75"/>
    <n v="95.5"/>
    <n v="0"/>
    <n v="0"/>
    <n v="95.5"/>
    <n v="41.356485714285718"/>
    <n v="0"/>
    <n v="41.356485714285718"/>
    <n v="25"/>
    <n v="16"/>
    <n v="4.5"/>
    <n v="3.5999999999999999E-3"/>
    <x v="0"/>
    <m/>
    <n v="0"/>
    <s v="pallet"/>
    <n v="0"/>
    <n v="0"/>
    <m/>
    <m/>
    <s v="no"/>
    <n v="82.712971428571436"/>
    <m/>
    <n v="0.12"/>
    <n v="46.996006493506499"/>
    <m/>
    <n v="93.992012987012998"/>
    <m/>
    <n v="0"/>
    <s v="Ellina Smirnova"/>
    <m/>
    <n v="25"/>
    <n v="5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260"/>
    <x v="253"/>
    <x v="253"/>
    <n v="2"/>
    <m/>
    <x v="3"/>
    <s v="Textiles-Clothing"/>
    <x v="29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x v="0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270"/>
    <x v="254"/>
    <x v="254"/>
    <n v="2"/>
    <m/>
    <x v="3"/>
    <s v="Textiles-Clothing"/>
    <x v="29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x v="0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280"/>
    <x v="255"/>
    <x v="255"/>
    <n v="2"/>
    <m/>
    <x v="3"/>
    <s v="Textiles-Clothing"/>
    <x v="29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x v="0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290"/>
    <x v="256"/>
    <x v="256"/>
    <n v="2"/>
    <m/>
    <x v="3"/>
    <s v="Textiles-Clothing"/>
    <x v="29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x v="0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00"/>
    <x v="257"/>
    <x v="257"/>
    <n v="2"/>
    <m/>
    <x v="3"/>
    <s v="Textiles-Clothing"/>
    <x v="29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x v="0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10"/>
    <x v="258"/>
    <x v="258"/>
    <n v="2"/>
    <m/>
    <x v="3"/>
    <s v="Textiles-Clothing"/>
    <x v="29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x v="0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0"/>
    <x v="38"/>
    <x v="38"/>
    <n v="5"/>
    <m/>
    <x v="0"/>
    <s v="Premiums"/>
    <x v="1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x v="0"/>
    <m/>
    <n v="0"/>
    <s v="pallet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0"/>
    <x v="150"/>
    <x v="150"/>
    <n v="7"/>
    <m/>
    <x v="0"/>
    <s v="Bar support"/>
    <x v="12"/>
    <s v="Asian Sourcing Link"/>
    <x v="0"/>
    <n v="47.5"/>
    <n v="332.5"/>
    <n v="47.5"/>
    <n v="332.5"/>
    <n v="0"/>
    <n v="0"/>
    <n v="332.5"/>
    <n v="43.890000000000008"/>
    <n v="0"/>
    <n v="43.890000000000008"/>
    <n v="62"/>
    <n v="20"/>
    <n v="9.5"/>
    <n v="8.2460000000000006E-2"/>
    <x v="0"/>
    <m/>
    <n v="0"/>
    <s v="pallet"/>
    <n v="0"/>
    <n v="0"/>
    <m/>
    <m/>
    <s v="no"/>
    <n v="307.23000000000008"/>
    <m/>
    <n v="0.12"/>
    <n v="49.875000000000007"/>
    <m/>
    <n v="349.12500000000006"/>
    <m/>
    <n v="0"/>
    <s v="Ellina Smirnova"/>
    <m/>
    <n v="10"/>
    <n v="7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30"/>
    <x v="33"/>
    <x v="33"/>
    <n v="8"/>
    <m/>
    <x v="0"/>
    <s v="Bar support"/>
    <x v="10"/>
    <s v="Promocean The Netherlands BV"/>
    <x v="0"/>
    <n v="73.199999999999989"/>
    <n v="585.59999999999991"/>
    <n v="73.199999999999989"/>
    <n v="585.59999999999991"/>
    <n v="0"/>
    <n v="0"/>
    <n v="585.59999999999991"/>
    <n v="63.327000000000005"/>
    <n v="0"/>
    <n v="63.327000000000005"/>
    <n v="49"/>
    <n v="26"/>
    <n v="50"/>
    <n v="0.50960000000000005"/>
    <x v="0"/>
    <m/>
    <n v="0"/>
    <s v="pallet"/>
    <n v="0"/>
    <n v="0"/>
    <m/>
    <m/>
    <s v="no"/>
    <n v="506.61600000000004"/>
    <m/>
    <n v="0.12"/>
    <n v="71.962500000000006"/>
    <m/>
    <n v="575.70000000000005"/>
    <m/>
    <n v="0"/>
    <s v="Ellina Smirnova"/>
    <m/>
    <n v="12"/>
    <n v="96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40"/>
    <x v="49"/>
    <x v="49"/>
    <n v="2"/>
    <m/>
    <x v="0"/>
    <s v="Bar support"/>
    <x v="14"/>
    <s v="Promocean The Netherlands BV"/>
    <x v="0"/>
    <n v="30.2"/>
    <n v="60.4"/>
    <n v="26.400000000000002"/>
    <n v="52.800000000000004"/>
    <n v="0"/>
    <n v="0"/>
    <n v="52.800000000000004"/>
    <n v="23.176800000000004"/>
    <n v="0"/>
    <n v="23.176800000000004"/>
    <n v="14"/>
    <n v="5"/>
    <n v="5"/>
    <n v="6.9999999999999999E-4"/>
    <x v="0"/>
    <m/>
    <n v="0"/>
    <s v="pallet"/>
    <n v="7.5999999999999943"/>
    <n v="0"/>
    <m/>
    <m/>
    <s v="no"/>
    <n v="46.353600000000007"/>
    <m/>
    <n v="0.12"/>
    <n v="26.33727272727273"/>
    <m/>
    <n v="52.674545454545459"/>
    <m/>
    <n v="0"/>
    <s v="Ellina Smirnova"/>
    <m/>
    <n v="20"/>
    <n v="4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50"/>
    <x v="45"/>
    <x v="45"/>
    <n v="10"/>
    <m/>
    <x v="4"/>
    <s v="Coasters (&amp; dripmat)"/>
    <x v="12"/>
    <s v="CC Coaster GmbH &amp; Co. KG"/>
    <x v="0"/>
    <n v="39.159090909090907"/>
    <n v="391.59090909090907"/>
    <n v="18.704545454545457"/>
    <n v="187.04545454545456"/>
    <n v="0"/>
    <n v="0"/>
    <n v="187.04545454545456"/>
    <n v="16.46"/>
    <n v="0"/>
    <n v="16.46"/>
    <n v="21.4"/>
    <n v="43"/>
    <n v="14"/>
    <n v="0.128828"/>
    <x v="0"/>
    <m/>
    <n v="0"/>
    <s v="pallet"/>
    <n v="204.5454545454545"/>
    <n v="0"/>
    <m/>
    <m/>
    <s v="no"/>
    <n v="164.60000000000002"/>
    <m/>
    <n v="0.12"/>
    <n v="18.704545454545457"/>
    <m/>
    <n v="187.04545454545456"/>
    <m/>
    <n v="0"/>
    <s v="Ellina Smirnova"/>
    <m/>
    <n v="1000"/>
    <n v="1000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60"/>
    <x v="65"/>
    <x v="65"/>
    <n v="3"/>
    <m/>
    <x v="0"/>
    <s v="Premiums"/>
    <x v="4"/>
    <s v="Promocean The Netherlands BV"/>
    <x v="0"/>
    <n v="74.7"/>
    <n v="224.10000000000002"/>
    <n v="72.699999999999989"/>
    <n v="218.09999999999997"/>
    <n v="0"/>
    <n v="0"/>
    <n v="218.09999999999997"/>
    <n v="62.893800000000006"/>
    <n v="0"/>
    <n v="62.893800000000006"/>
    <n v="37"/>
    <n v="16"/>
    <n v="17"/>
    <n v="3.0192E-2"/>
    <x v="0"/>
    <m/>
    <n v="0"/>
    <s v="pallet"/>
    <n v="6.0000000000000568"/>
    <n v="0"/>
    <m/>
    <m/>
    <s v="no"/>
    <n v="188.68140000000002"/>
    <m/>
    <n v="0.12"/>
    <n v="71.470227272727286"/>
    <m/>
    <n v="214.41068181818184"/>
    <m/>
    <n v="0"/>
    <s v="Ellina Smirnova"/>
    <m/>
    <n v="10"/>
    <n v="3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70"/>
    <x v="43"/>
    <x v="43"/>
    <n v="2"/>
    <m/>
    <x v="0"/>
    <s v="Textiles-Clothing"/>
    <x v="7"/>
    <s v="Promocean The Netherlands BV"/>
    <x v="0"/>
    <n v="115.68"/>
    <n v="231.36"/>
    <n v="71.28"/>
    <n v="142.56"/>
    <n v="0"/>
    <n v="0"/>
    <n v="142.56"/>
    <n v="62.267399999999995"/>
    <n v="0"/>
    <n v="62.267399999999995"/>
    <n v="45"/>
    <n v="23"/>
    <n v="23"/>
    <n v="4.761E-2"/>
    <x v="0"/>
    <m/>
    <n v="0"/>
    <s v="pallet"/>
    <n v="88.800000000000011"/>
    <n v="0"/>
    <m/>
    <m/>
    <s v="no"/>
    <n v="124.53479999999999"/>
    <m/>
    <n v="0.12"/>
    <n v="70.758409090909083"/>
    <m/>
    <n v="141.51681818181817"/>
    <m/>
    <n v="0"/>
    <s v="Ellina Smirnova"/>
    <m/>
    <n v="24"/>
    <n v="48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80"/>
    <x v="42"/>
    <x v="42"/>
    <n v="4"/>
    <m/>
    <x v="0"/>
    <s v="Premiums"/>
    <x v="0"/>
    <s v="Promocean The Netherlands BV"/>
    <x v="0"/>
    <n v="30.6"/>
    <n v="122.4"/>
    <n v="28.799999999999997"/>
    <n v="115.19999999999999"/>
    <n v="0"/>
    <n v="0"/>
    <n v="115.19999999999999"/>
    <n v="25.1082"/>
    <n v="0"/>
    <n v="25.1082"/>
    <n v="47"/>
    <n v="46"/>
    <n v="2"/>
    <n v="1.7295999999999999E-2"/>
    <x v="0"/>
    <m/>
    <n v="0"/>
    <s v="pallet"/>
    <n v="7.2000000000000171"/>
    <n v="0"/>
    <m/>
    <m/>
    <s v="no"/>
    <n v="100.4328"/>
    <m/>
    <n v="0.12"/>
    <n v="28.532045454545454"/>
    <m/>
    <n v="114.12818181818182"/>
    <m/>
    <n v="0"/>
    <s v="Ellina Smirnova"/>
    <m/>
    <n v="10"/>
    <n v="4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90"/>
    <x v="52"/>
    <x v="52"/>
    <n v="3"/>
    <m/>
    <x v="0"/>
    <s v="Premiums"/>
    <x v="0"/>
    <s v="Promocean The Netherlands BV"/>
    <x v="0"/>
    <n v="46.2"/>
    <n v="138.60000000000002"/>
    <n v="41"/>
    <n v="123"/>
    <n v="0"/>
    <n v="0"/>
    <n v="123"/>
    <n v="35.419800000000002"/>
    <n v="0"/>
    <n v="35.419800000000002"/>
    <n v="28"/>
    <n v="17"/>
    <n v="13"/>
    <n v="1.8564000000000001E-2"/>
    <x v="0"/>
    <m/>
    <n v="0"/>
    <s v="pallet"/>
    <n v="15.600000000000023"/>
    <n v="0"/>
    <m/>
    <m/>
    <s v="no"/>
    <n v="106.2594"/>
    <m/>
    <n v="0.12"/>
    <n v="40.249772727272727"/>
    <m/>
    <n v="120.74931818181818"/>
    <m/>
    <n v="0"/>
    <s v="Ellina Smirnova"/>
    <m/>
    <n v="10"/>
    <n v="3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00"/>
    <x v="36"/>
    <x v="36"/>
    <n v="3"/>
    <m/>
    <x v="0"/>
    <s v="Premiums"/>
    <x v="0"/>
    <s v="Promocean The Netherlands BV"/>
    <x v="0"/>
    <n v="47"/>
    <n v="141"/>
    <n v="42.25"/>
    <n v="126.75"/>
    <n v="0"/>
    <n v="0"/>
    <n v="126.75"/>
    <n v="37.249200000000002"/>
    <n v="0"/>
    <n v="37.249200000000002"/>
    <n v="11"/>
    <n v="9"/>
    <n v="6"/>
    <n v="1.7819999999999999E-3"/>
    <x v="0"/>
    <m/>
    <n v="0"/>
    <s v="pallet"/>
    <n v="14.25"/>
    <n v="0"/>
    <m/>
    <m/>
    <s v="no"/>
    <n v="111.74760000000001"/>
    <m/>
    <n v="0.12"/>
    <n v="42.328636363636363"/>
    <m/>
    <n v="126.98590909090909"/>
    <m/>
    <n v="0"/>
    <s v="Ellina Smirnova"/>
    <m/>
    <n v="25"/>
    <n v="75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20"/>
    <x v="259"/>
    <x v="259"/>
    <n v="2"/>
    <m/>
    <x v="3"/>
    <s v="Textiles-Clothing"/>
    <x v="29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x v="0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30"/>
    <x v="260"/>
    <x v="260"/>
    <n v="2"/>
    <m/>
    <x v="3"/>
    <s v="Textiles-Clothing"/>
    <x v="29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x v="0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40"/>
    <x v="261"/>
    <x v="261"/>
    <n v="2"/>
    <m/>
    <x v="3"/>
    <s v="Textiles-Clothing"/>
    <x v="29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x v="0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50"/>
    <x v="262"/>
    <x v="262"/>
    <n v="2"/>
    <m/>
    <x v="6"/>
    <s v="Textiles-Clothing"/>
    <x v="15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x v="1"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60"/>
    <x v="263"/>
    <x v="263"/>
    <n v="2"/>
    <m/>
    <x v="6"/>
    <s v="Textiles-Clothing"/>
    <x v="15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x v="1"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70"/>
    <x v="264"/>
    <x v="264"/>
    <n v="2"/>
    <m/>
    <x v="6"/>
    <s v="Textiles-Clothing"/>
    <x v="15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x v="1"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80"/>
    <x v="265"/>
    <x v="265"/>
    <n v="2"/>
    <m/>
    <x v="6"/>
    <s v="Textiles-Clothing"/>
    <x v="15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x v="1"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390"/>
    <x v="266"/>
    <x v="266"/>
    <n v="2"/>
    <m/>
    <x v="6"/>
    <s v="Textiles-Clothing"/>
    <x v="15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x v="1"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400"/>
    <x v="90"/>
    <x v="90"/>
    <n v="2"/>
    <m/>
    <x v="6"/>
    <s v="Textiles-Clothing"/>
    <x v="15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x v="1"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410"/>
    <x v="267"/>
    <x v="267"/>
    <n v="5"/>
    <m/>
    <x v="0"/>
    <s v="Textiles-Clothing"/>
    <x v="5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x v="1"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420"/>
    <x v="268"/>
    <x v="268"/>
    <n v="5"/>
    <m/>
    <x v="0"/>
    <s v="Textiles-Clothing"/>
    <x v="5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x v="1"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430"/>
    <x v="269"/>
    <x v="269"/>
    <n v="5"/>
    <m/>
    <x v="0"/>
    <s v="Textiles-Clothing"/>
    <x v="5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x v="1"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440"/>
    <x v="270"/>
    <x v="270"/>
    <n v="5"/>
    <m/>
    <x v="0"/>
    <s v="Textiles-Clothing"/>
    <x v="5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x v="1"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450"/>
    <x v="271"/>
    <x v="271"/>
    <n v="5"/>
    <m/>
    <x v="0"/>
    <s v="Textiles-Clothing"/>
    <x v="5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x v="1"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460"/>
    <x v="241"/>
    <x v="241"/>
    <n v="5"/>
    <m/>
    <x v="0"/>
    <s v="Premiums"/>
    <x v="12"/>
    <s v="Promocean The Netherlands BV"/>
    <x v="0"/>
    <n v="47.5"/>
    <n v="237.5"/>
    <n v="47.5"/>
    <n v="237.5"/>
    <n v="0"/>
    <n v="0"/>
    <n v="237.5"/>
    <n v="40.6068"/>
    <n v="0"/>
    <n v="40.6068"/>
    <n v="26"/>
    <n v="16"/>
    <n v="17"/>
    <n v="3.5360000000000003E-2"/>
    <x v="0"/>
    <m/>
    <n v="0"/>
    <s v="pallet"/>
    <n v="0"/>
    <n v="0"/>
    <m/>
    <m/>
    <s v="no"/>
    <n v="203.03399999999999"/>
    <m/>
    <n v="0.12"/>
    <n v="46.144090909090906"/>
    <m/>
    <n v="230.72045454545452"/>
    <m/>
    <n v="0"/>
    <s v="Ellina Smirnova"/>
    <m/>
    <n v="50"/>
    <n v="25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470"/>
    <x v="240"/>
    <x v="240"/>
    <n v="10"/>
    <m/>
    <x v="7"/>
    <s v="Premiums"/>
    <x v="0"/>
    <s v="Promocean The Netherlands BV"/>
    <x v="0"/>
    <n v="48.7"/>
    <n v="487"/>
    <n v="31.5"/>
    <n v="315"/>
    <n v="0"/>
    <n v="0"/>
    <n v="315"/>
    <n v="27.72"/>
    <n v="0"/>
    <n v="27.72"/>
    <n v="13"/>
    <n v="9"/>
    <n v="10"/>
    <n v="1.17E-2"/>
    <x v="0"/>
    <m/>
    <n v="0"/>
    <s v="pallet"/>
    <n v="172"/>
    <n v="0"/>
    <m/>
    <m/>
    <s v="no"/>
    <n v="277.2"/>
    <m/>
    <n v="0.12"/>
    <n v="31.5"/>
    <m/>
    <n v="315"/>
    <m/>
    <n v="0"/>
    <s v="Ellina Smirnova"/>
    <m/>
    <n v="10"/>
    <n v="10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10"/>
    <x v="41"/>
    <x v="41"/>
    <n v="2"/>
    <m/>
    <x v="0"/>
    <s v="Premiums"/>
    <x v="0"/>
    <s v="Promocean The Netherlands BV"/>
    <x v="0"/>
    <n v="53.5"/>
    <n v="107"/>
    <n v="49.75"/>
    <n v="99.5"/>
    <n v="0"/>
    <n v="0"/>
    <n v="99.5"/>
    <n v="43.103400000000008"/>
    <n v="0"/>
    <n v="43.103400000000008"/>
    <n v="24"/>
    <n v="15"/>
    <n v="5"/>
    <n v="3.5999999999999999E-3"/>
    <x v="0"/>
    <m/>
    <n v="0"/>
    <s v="pallet"/>
    <n v="7.5"/>
    <n v="0"/>
    <m/>
    <m/>
    <s v="no"/>
    <n v="86.206800000000015"/>
    <m/>
    <n v="0.12"/>
    <n v="48.981136363636374"/>
    <m/>
    <n v="97.962272727272747"/>
    <m/>
    <n v="0"/>
    <s v="Ellina Smirnova"/>
    <m/>
    <n v="25"/>
    <n v="5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20"/>
    <x v="37"/>
    <x v="37"/>
    <n v="6"/>
    <m/>
    <x v="0"/>
    <s v="Premiums"/>
    <x v="5"/>
    <s v="Promocean The Netherlands BV"/>
    <x v="0"/>
    <n v="18.2"/>
    <n v="109.19999999999999"/>
    <n v="17.649999999999999"/>
    <n v="105.89999999999999"/>
    <n v="0"/>
    <n v="0"/>
    <n v="105.89999999999999"/>
    <n v="15.420599999999999"/>
    <n v="0"/>
    <n v="15.420599999999999"/>
    <n v="35"/>
    <n v="22"/>
    <n v="6"/>
    <n v="2.7720000000000002E-2"/>
    <x v="0"/>
    <m/>
    <n v="0"/>
    <s v="pallet"/>
    <n v="3.2999999999999972"/>
    <n v="0"/>
    <m/>
    <m/>
    <s v="no"/>
    <n v="92.523599999999988"/>
    <m/>
    <n v="0.12"/>
    <n v="17.523409090909087"/>
    <m/>
    <n v="105.14045454545453"/>
    <m/>
    <n v="0"/>
    <s v="Ellina Smirnova"/>
    <m/>
    <n v="5"/>
    <n v="3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30"/>
    <x v="46"/>
    <x v="46"/>
    <n v="4"/>
    <m/>
    <x v="0"/>
    <s v="Outdoor signs"/>
    <x v="4"/>
    <s v="Promocean The Netherlands BV"/>
    <x v="1"/>
    <n v="43.06"/>
    <n v="172.24"/>
    <n v="43.06"/>
    <n v="172.24"/>
    <n v="0"/>
    <n v="0"/>
    <n v="172.24"/>
    <n v="37.8887"/>
    <n v="0"/>
    <n v="37.8887"/>
    <n v="40"/>
    <n v="20.5"/>
    <n v="10"/>
    <n v="3.2800000000000003E-2"/>
    <x v="1"/>
    <m/>
    <n v="0"/>
    <s v="pallet"/>
    <n v="0"/>
    <n v="0"/>
    <m/>
    <m/>
    <s v="no"/>
    <n v="151.5548"/>
    <m/>
    <n v="0.12"/>
    <n v="43.055340909090908"/>
    <m/>
    <n v="172.22136363636363"/>
    <m/>
    <n v="0"/>
    <s v="Ludmilla Zarybnicka"/>
    <m/>
    <n v="1"/>
    <n v="4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40"/>
    <x v="101"/>
    <x v="101"/>
    <n v="3"/>
    <m/>
    <x v="0"/>
    <s v="Premiums"/>
    <x v="4"/>
    <s v="Promocean The Netherlands BV"/>
    <x v="0"/>
    <n v="74.7"/>
    <n v="224.10000000000002"/>
    <n v="74.7"/>
    <n v="224.10000000000002"/>
    <n v="0"/>
    <n v="0"/>
    <n v="224.10000000000002"/>
    <n v="64.62660000000001"/>
    <n v="0"/>
    <n v="64.62660000000001"/>
    <n v="37"/>
    <n v="16"/>
    <n v="17"/>
    <n v="3.0192E-2"/>
    <x v="0"/>
    <m/>
    <n v="0"/>
    <s v="pallet"/>
    <n v="0"/>
    <n v="0"/>
    <m/>
    <m/>
    <s v="no"/>
    <n v="193.87980000000005"/>
    <m/>
    <n v="0.12"/>
    <n v="73.439318181818194"/>
    <m/>
    <n v="220.3179545454546"/>
    <m/>
    <n v="0"/>
    <s v="Ellina Smirnova"/>
    <m/>
    <n v="10"/>
    <n v="3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50"/>
    <x v="99"/>
    <x v="99"/>
    <n v="2"/>
    <m/>
    <x v="0"/>
    <s v="Textiles-Clothing"/>
    <x v="7"/>
    <s v="Promocean The Netherlands BV"/>
    <x v="0"/>
    <n v="115.68"/>
    <n v="231.36"/>
    <n v="115.68"/>
    <n v="231.36"/>
    <n v="0"/>
    <n v="0"/>
    <n v="231.36"/>
    <n v="101.00609999999999"/>
    <n v="0"/>
    <n v="101.00609999999999"/>
    <n v="45"/>
    <n v="23"/>
    <n v="23"/>
    <n v="4.761E-2"/>
    <x v="0"/>
    <m/>
    <n v="0"/>
    <s v="pallet"/>
    <n v="0"/>
    <n v="0"/>
    <m/>
    <m/>
    <s v="no"/>
    <n v="202.01219999999998"/>
    <m/>
    <n v="0.12"/>
    <n v="114.77965909090908"/>
    <m/>
    <n v="229.55931818181816"/>
    <m/>
    <n v="0"/>
    <s v="Ellina Smirnova"/>
    <m/>
    <n v="24"/>
    <n v="48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60"/>
    <x v="100"/>
    <x v="100"/>
    <n v="2"/>
    <m/>
    <x v="0"/>
    <s v="Premiums"/>
    <x v="0"/>
    <s v="Promocean The Netherlands BV"/>
    <x v="0"/>
    <n v="30.6"/>
    <n v="61.2"/>
    <n v="30.6"/>
    <n v="61.2"/>
    <n v="0"/>
    <n v="0"/>
    <n v="61.2"/>
    <n v="26.664299999999997"/>
    <n v="0"/>
    <n v="26.664299999999997"/>
    <n v="47"/>
    <n v="46"/>
    <n v="2"/>
    <n v="8.6479999999999994E-3"/>
    <x v="0"/>
    <m/>
    <n v="0"/>
    <s v="pallet"/>
    <n v="0"/>
    <n v="0"/>
    <m/>
    <m/>
    <s v="no"/>
    <n v="53.328599999999994"/>
    <m/>
    <n v="0.12"/>
    <n v="30.300340909090906"/>
    <m/>
    <n v="60.600681818181812"/>
    <m/>
    <n v="0"/>
    <s v="Ellina Smirnova"/>
    <m/>
    <n v="10"/>
    <n v="2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70"/>
    <x v="236"/>
    <x v="236"/>
    <n v="2"/>
    <m/>
    <x v="0"/>
    <s v="Premiums"/>
    <x v="0"/>
    <s v="Promocean The Netherlands BV"/>
    <x v="0"/>
    <n v="53.5"/>
    <n v="107"/>
    <n v="53.5"/>
    <n v="107"/>
    <n v="0"/>
    <n v="0"/>
    <n v="107"/>
    <n v="44.950200000000002"/>
    <n v="0"/>
    <n v="44.950200000000002"/>
    <n v="24"/>
    <n v="15"/>
    <n v="5"/>
    <n v="3.5999999999999999E-3"/>
    <x v="0"/>
    <m/>
    <n v="0"/>
    <s v="pallet"/>
    <n v="0"/>
    <n v="0"/>
    <m/>
    <m/>
    <s v="no"/>
    <n v="89.900400000000005"/>
    <m/>
    <n v="0.12"/>
    <n v="51.079772727272733"/>
    <m/>
    <n v="102.15954545454547"/>
    <m/>
    <n v="0"/>
    <s v="Ellina Smirnova"/>
    <m/>
    <n v="25"/>
    <n v="5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80"/>
    <x v="132"/>
    <x v="132"/>
    <n v="5"/>
    <m/>
    <x v="0"/>
    <s v="Premiums"/>
    <x v="4"/>
    <s v="Brands On"/>
    <x v="1"/>
    <n v="355.25"/>
    <n v="1776.25"/>
    <n v="355.25"/>
    <n v="1776.25"/>
    <n v="0"/>
    <n v="0"/>
    <n v="1776.25"/>
    <n v="307.23"/>
    <n v="0"/>
    <n v="307.23"/>
    <n v="90.5"/>
    <n v="77.5"/>
    <n v="18.2"/>
    <n v="0.63825125000000005"/>
    <x v="1"/>
    <m/>
    <n v="0"/>
    <s v="pallet"/>
    <n v="0"/>
    <n v="0"/>
    <m/>
    <m/>
    <s v="no"/>
    <n v="1536.15"/>
    <m/>
    <n v="0.12"/>
    <n v="349.125"/>
    <m/>
    <n v="1745.625"/>
    <m/>
    <n v="0"/>
    <s v="Ellina Smirnova"/>
    <m/>
    <n v="1"/>
    <n v="5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190"/>
    <x v="151"/>
    <x v="151"/>
    <n v="6"/>
    <m/>
    <x v="0"/>
    <s v="Textiles-Clothing"/>
    <x v="5"/>
    <s v="Asian Sourcing Link"/>
    <x v="0"/>
    <n v="34.549999999999997"/>
    <n v="207.29999999999998"/>
    <n v="29.5"/>
    <n v="177"/>
    <n v="0"/>
    <n v="0"/>
    <n v="177"/>
    <n v="25.154999999999998"/>
    <n v="0"/>
    <n v="25.154999999999998"/>
    <n v="39"/>
    <n v="33"/>
    <n v="4.5"/>
    <n v="3.4749000000000002E-2"/>
    <x v="0"/>
    <m/>
    <n v="0"/>
    <s v="pallet"/>
    <n v="30.299999999999983"/>
    <n v="0"/>
    <m/>
    <m/>
    <s v="no"/>
    <n v="150.92999999999998"/>
    <m/>
    <n v="0.12"/>
    <n v="28.58522727272727"/>
    <m/>
    <n v="171.51136363636363"/>
    <m/>
    <n v="0"/>
    <s v="Ellina Smirnova"/>
    <m/>
    <n v="5"/>
    <n v="3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00"/>
    <x v="86"/>
    <x v="86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s v="pallet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480"/>
    <x v="272"/>
    <x v="272"/>
    <n v="5"/>
    <m/>
    <x v="0"/>
    <s v="Premiums"/>
    <x v="12"/>
    <s v="Asian Sourcing Link"/>
    <x v="0"/>
    <n v="78.400000000000006"/>
    <n v="392"/>
    <n v="48"/>
    <n v="240"/>
    <n v="0"/>
    <n v="0"/>
    <n v="240"/>
    <n v="41.496000000000002"/>
    <n v="0"/>
    <n v="41.496000000000002"/>
    <n v="53"/>
    <n v="43"/>
    <n v="43"/>
    <n v="0.489985"/>
    <x v="0"/>
    <m/>
    <n v="0"/>
    <s v="pallet"/>
    <n v="152"/>
    <n v="0"/>
    <m/>
    <m/>
    <s v="no"/>
    <n v="207.48000000000002"/>
    <m/>
    <n v="0.12"/>
    <n v="47.154545454545456"/>
    <m/>
    <n v="235.77272727272728"/>
    <m/>
    <n v="0"/>
    <s v="Ellina Smirnova"/>
    <m/>
    <n v="10"/>
    <n v="5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490"/>
    <x v="273"/>
    <x v="273"/>
    <n v="20"/>
    <m/>
    <x v="0"/>
    <s v="Premiums"/>
    <x v="0"/>
    <s v="Promocean The Netherlands BV"/>
    <x v="0"/>
    <n v="40"/>
    <n v="800"/>
    <n v="31.8"/>
    <n v="636"/>
    <n v="0"/>
    <n v="0"/>
    <n v="636"/>
    <n v="28.001900000000003"/>
    <n v="0"/>
    <n v="28.001900000000003"/>
    <n v="30"/>
    <n v="20"/>
    <n v="10"/>
    <n v="0.12"/>
    <x v="0"/>
    <m/>
    <n v="0"/>
    <s v="pallet"/>
    <n v="164"/>
    <n v="0"/>
    <m/>
    <m/>
    <s v="no"/>
    <n v="560.03800000000001"/>
    <m/>
    <n v="0.12"/>
    <n v="31.820340909090913"/>
    <m/>
    <n v="636.40681818181827"/>
    <m/>
    <n v="0"/>
    <s v="Ellina Smirnova"/>
    <m/>
    <n v="5"/>
    <n v="100"/>
    <m/>
    <m/>
    <n v="0"/>
    <n v="0"/>
    <n v="0"/>
    <s v="13.06.2025"/>
    <s v="Order Window"/>
  </r>
  <r>
    <s v="Heineken - 0.0"/>
    <m/>
    <n v="26021027"/>
    <n v="3090256"/>
    <s v="CKBR BEBIDAS LTDA"/>
    <s v="BR"/>
    <s v="Brazil"/>
    <x v="3"/>
    <m/>
    <m/>
    <n v="500"/>
    <x v="274"/>
    <x v="274"/>
    <n v="13"/>
    <m/>
    <x v="0"/>
    <s v="Premiums"/>
    <x v="4"/>
    <s v="Promocean The Netherlands BV"/>
    <x v="0"/>
    <n v="89.800000000000011"/>
    <n v="1167.4000000000001"/>
    <n v="89.800000000000011"/>
    <n v="1167.4000000000001"/>
    <n v="0"/>
    <n v="0"/>
    <n v="1167.4000000000001"/>
    <n v="73.815000000000012"/>
    <n v="0"/>
    <n v="73.815000000000012"/>
    <n v="41.5"/>
    <n v="17"/>
    <n v="13"/>
    <n v="0.1192295"/>
    <x v="0"/>
    <m/>
    <n v="0"/>
    <s v="pallet"/>
    <n v="0"/>
    <n v="0"/>
    <m/>
    <m/>
    <s v="no"/>
    <n v="959.59500000000014"/>
    <m/>
    <n v="0.12"/>
    <n v="83.880681818181827"/>
    <m/>
    <n v="1090.4488636363637"/>
    <m/>
    <n v="0"/>
    <s v="Ellina Smirnova"/>
    <m/>
    <n v="10"/>
    <n v="130"/>
    <m/>
    <m/>
    <n v="0"/>
    <n v="0"/>
    <n v="0"/>
    <s v="13.06.2025"/>
    <s v="Order Window"/>
  </r>
  <r>
    <s v="Heineken"/>
    <m/>
    <n v="26021027"/>
    <n v="3090256"/>
    <s v="CKBR BEBIDAS LTDA"/>
    <s v="BR"/>
    <s v="Brazil"/>
    <x v="3"/>
    <m/>
    <m/>
    <n v="510"/>
    <x v="212"/>
    <x v="212"/>
    <n v="1"/>
    <m/>
    <x v="9"/>
    <s v="Premiums"/>
    <x v="12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x v="1"/>
    <m/>
    <n v="0"/>
    <s v="pallet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530"/>
    <x v="68"/>
    <x v="68"/>
    <n v="20"/>
    <m/>
    <x v="0"/>
    <s v="Premiums"/>
    <x v="5"/>
    <s v="Promocean The Netherlands BV"/>
    <x v="0"/>
    <n v="83.149999999999991"/>
    <n v="1662.9999999999998"/>
    <n v="83.149999999999991"/>
    <n v="1662.9999999999998"/>
    <n v="0"/>
    <n v="0"/>
    <n v="1662.9999999999998"/>
    <n v="71.922600000000017"/>
    <n v="0"/>
    <n v="71.922600000000017"/>
    <n v="44"/>
    <n v="43"/>
    <n v="45"/>
    <n v="1.7028000000000001"/>
    <x v="0"/>
    <m/>
    <n v="0"/>
    <s v="pallet"/>
    <n v="0"/>
    <n v="0"/>
    <m/>
    <m/>
    <s v="no"/>
    <n v="1438.4520000000002"/>
    <m/>
    <n v="0.12"/>
    <n v="81.730227272727291"/>
    <m/>
    <n v="1634.6045454545458"/>
    <m/>
    <n v="0"/>
    <s v="Konstantinos Zoupanos "/>
    <m/>
    <n v="5"/>
    <n v="10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540"/>
    <x v="107"/>
    <x v="107"/>
    <n v="50"/>
    <m/>
    <x v="0"/>
    <s v="Bar support"/>
    <x v="14"/>
    <s v="Promocean The Netherlands BV"/>
    <x v="0"/>
    <n v="29.8"/>
    <n v="1490"/>
    <n v="27.200000000000003"/>
    <n v="1360.0000000000002"/>
    <n v="0"/>
    <n v="0"/>
    <n v="1360.0000000000002"/>
    <n v="24.019200000000001"/>
    <n v="0"/>
    <n v="24.019200000000001"/>
    <n v="14"/>
    <n v="5"/>
    <n v="5"/>
    <n v="1.7500000000000002E-2"/>
    <x v="0"/>
    <m/>
    <n v="0"/>
    <s v="pallet"/>
    <n v="129.99999999999977"/>
    <n v="0"/>
    <m/>
    <m/>
    <s v="no"/>
    <n v="1200.96"/>
    <m/>
    <n v="0.12"/>
    <n v="27.294545454545457"/>
    <m/>
    <n v="1364.7272727272727"/>
    <m/>
    <n v="0"/>
    <s v="Konstantinos Zoupanos "/>
    <m/>
    <n v="20"/>
    <n v="100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550"/>
    <x v="91"/>
    <x v="91"/>
    <n v="50"/>
    <m/>
    <x v="0"/>
    <s v="Premiums"/>
    <x v="1"/>
    <s v="Miles Promocean"/>
    <x v="1"/>
    <n v="44.13"/>
    <n v="2206.5"/>
    <n v="44.13"/>
    <n v="2206.5"/>
    <n v="0"/>
    <n v="0"/>
    <n v="2206.5"/>
    <n v="38.167200000000001"/>
    <n v="0"/>
    <n v="38.167200000000001"/>
    <n v="57"/>
    <n v="25"/>
    <n v="37.5"/>
    <n v="2.671875"/>
    <x v="1"/>
    <m/>
    <n v="0"/>
    <s v="pallet"/>
    <n v="0"/>
    <n v="0"/>
    <m/>
    <m/>
    <s v="no"/>
    <n v="1908.3600000000001"/>
    <m/>
    <n v="0.12"/>
    <n v="43.371818181818185"/>
    <m/>
    <n v="2168.590909090909"/>
    <m/>
    <n v="0"/>
    <s v="Konstantinos Zoupanos "/>
    <m/>
    <n v="1"/>
    <n v="5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560"/>
    <x v="110"/>
    <x v="110"/>
    <n v="85"/>
    <m/>
    <x v="0"/>
    <s v="Premiums"/>
    <x v="21"/>
    <s v="Promocean The Netherlands BV"/>
    <x v="0"/>
    <n v="48.12"/>
    <n v="4090.2"/>
    <n v="48.12"/>
    <n v="4090.2"/>
    <n v="0"/>
    <n v="0"/>
    <n v="4090.2"/>
    <n v="41.598600000000005"/>
    <n v="0"/>
    <n v="41.598600000000005"/>
    <n v="37.799999999999997"/>
    <n v="28.5"/>
    <n v="14.3"/>
    <n v="1.30945815"/>
    <x v="0"/>
    <m/>
    <n v="0"/>
    <s v="pallet"/>
    <n v="0"/>
    <n v="0"/>
    <m/>
    <m/>
    <s v="no"/>
    <n v="3535.8810000000003"/>
    <m/>
    <n v="0.12"/>
    <n v="47.271136363636366"/>
    <m/>
    <n v="4018.0465909090913"/>
    <m/>
    <n v="0"/>
    <s v="Konstantinos Zoupanos "/>
    <m/>
    <n v="12"/>
    <n v="102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570"/>
    <x v="92"/>
    <x v="92"/>
    <n v="75"/>
    <m/>
    <x v="0"/>
    <s v="Premiums"/>
    <x v="4"/>
    <s v="Promocean The Netherlands BV"/>
    <x v="0"/>
    <n v="73.099999999999994"/>
    <n v="5482.5"/>
    <n v="71.2"/>
    <n v="5340"/>
    <n v="0"/>
    <n v="0"/>
    <n v="5340"/>
    <n v="61.548600000000008"/>
    <n v="0"/>
    <n v="61.548600000000008"/>
    <n v="43.5"/>
    <n v="18"/>
    <n v="22.5"/>
    <n v="1.3213124999999999"/>
    <x v="0"/>
    <m/>
    <n v="0"/>
    <s v="pallet"/>
    <n v="142.5"/>
    <n v="0"/>
    <m/>
    <m/>
    <s v="no"/>
    <n v="4616.1450000000004"/>
    <m/>
    <n v="0.12"/>
    <n v="69.94159090909092"/>
    <m/>
    <n v="5245.6193181818189"/>
    <m/>
    <n v="0"/>
    <s v="Konstantinos Zoupanos "/>
    <m/>
    <n v="10"/>
    <n v="75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580"/>
    <x v="203"/>
    <x v="203"/>
    <n v="5"/>
    <m/>
    <x v="0"/>
    <s v="Textiles-Clothing"/>
    <x v="4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x v="0"/>
    <m/>
    <n v="0"/>
    <s v="pallet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590"/>
    <x v="115"/>
    <x v="115"/>
    <n v="20"/>
    <m/>
    <x v="0"/>
    <s v="Textiles-Clothing"/>
    <x v="4"/>
    <s v="Promocean The Netherlands BV"/>
    <x v="0"/>
    <n v="51.62"/>
    <n v="1032.3999999999999"/>
    <n v="51.62"/>
    <n v="1032.3999999999999"/>
    <n v="0"/>
    <n v="0"/>
    <n v="1032.3999999999999"/>
    <n v="45.044999999999995"/>
    <n v="0"/>
    <n v="45.044999999999995"/>
    <n v="57"/>
    <n v="45"/>
    <n v="5"/>
    <n v="0.25650000000000001"/>
    <x v="0"/>
    <m/>
    <n v="0"/>
    <s v="pallet"/>
    <n v="0"/>
    <n v="0"/>
    <m/>
    <m/>
    <s v="no"/>
    <n v="900.89999999999986"/>
    <m/>
    <n v="0.12"/>
    <n v="51.187499999999993"/>
    <m/>
    <n v="1023.7499999999999"/>
    <m/>
    <n v="0"/>
    <s v="Konstantinos Zoupanos "/>
    <m/>
    <n v="2"/>
    <n v="4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00"/>
    <x v="116"/>
    <x v="116"/>
    <n v="20"/>
    <m/>
    <x v="0"/>
    <s v="Textiles-Clothing"/>
    <x v="4"/>
    <s v="Promocean The Netherlands BV"/>
    <x v="0"/>
    <n v="51.62"/>
    <n v="1032.3999999999999"/>
    <n v="51.62"/>
    <n v="1032.3999999999999"/>
    <n v="0"/>
    <n v="0"/>
    <n v="1032.3999999999999"/>
    <n v="45.044999999999995"/>
    <n v="0"/>
    <n v="45.044999999999995"/>
    <n v="57"/>
    <n v="45"/>
    <n v="5"/>
    <n v="0.25650000000000001"/>
    <x v="0"/>
    <m/>
    <n v="0"/>
    <s v="pallet"/>
    <n v="0"/>
    <n v="0"/>
    <m/>
    <m/>
    <s v="no"/>
    <n v="900.89999999999986"/>
    <m/>
    <n v="0.12"/>
    <n v="51.187499999999993"/>
    <m/>
    <n v="1023.7499999999999"/>
    <m/>
    <n v="0"/>
    <s v="Konstantinos Zoupanos "/>
    <m/>
    <n v="2"/>
    <n v="4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10"/>
    <x v="204"/>
    <x v="204"/>
    <n v="5"/>
    <m/>
    <x v="0"/>
    <s v="Textiles-Clothing"/>
    <x v="4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x v="0"/>
    <m/>
    <n v="0"/>
    <s v="pallet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20"/>
    <x v="76"/>
    <x v="76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s v="pallet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30"/>
    <x v="77"/>
    <x v="77"/>
    <n v="20"/>
    <m/>
    <x v="0"/>
    <s v="Textiles-Clothing"/>
    <x v="15"/>
    <s v="Asian Sourcing Link"/>
    <x v="0"/>
    <n v="32.06"/>
    <n v="641.20000000000005"/>
    <n v="32.06"/>
    <n v="641.20000000000005"/>
    <n v="0"/>
    <n v="0"/>
    <n v="641.20000000000005"/>
    <n v="27.974699999999999"/>
    <n v="0"/>
    <n v="27.974699999999999"/>
    <n v="47"/>
    <n v="38"/>
    <n v="2"/>
    <n v="7.1440000000000003E-2"/>
    <x v="0"/>
    <m/>
    <n v="0"/>
    <s v="pallet"/>
    <n v="0"/>
    <n v="0"/>
    <m/>
    <m/>
    <s v="no"/>
    <n v="559.49399999999991"/>
    <m/>
    <n v="0.12"/>
    <n v="31.789431818181818"/>
    <m/>
    <n v="635.78863636363633"/>
    <m/>
    <n v="0"/>
    <s v="Ellina Smirnova "/>
    <m/>
    <n v="1"/>
    <n v="2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10"/>
    <x v="87"/>
    <x v="87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s v="pallet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20"/>
    <x v="88"/>
    <x v="88"/>
    <n v="1"/>
    <m/>
    <x v="0"/>
    <s v="Textiles-Clothing"/>
    <x v="5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x v="0"/>
    <m/>
    <n v="0"/>
    <s v="pallet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30"/>
    <x v="35"/>
    <x v="35"/>
    <n v="10"/>
    <m/>
    <x v="2"/>
    <s v="Glassware"/>
    <x v="11"/>
    <s v="Sisecam (Pasabahçe)"/>
    <x v="0"/>
    <n v="22.799999999999997"/>
    <n v="227.99999999999997"/>
    <n v="22.799999999999997"/>
    <n v="227.99999999999997"/>
    <n v="0"/>
    <n v="0"/>
    <n v="227.99999999999997"/>
    <n v="20.16"/>
    <n v="0"/>
    <n v="20.16"/>
    <n v="55.9"/>
    <n v="21.9"/>
    <n v="21.2"/>
    <n v="0.25953251999999993"/>
    <x v="0"/>
    <m/>
    <n v="0"/>
    <s v="pallet"/>
    <n v="0"/>
    <n v="0"/>
    <m/>
    <m/>
    <s v="no"/>
    <n v="201.6"/>
    <m/>
    <n v="0.12"/>
    <n v="22.90909090909091"/>
    <m/>
    <n v="229.09090909090909"/>
    <m/>
    <n v="0"/>
    <s v="Ludmilla Zarybnicka"/>
    <m/>
    <n v="24"/>
    <n v="24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40"/>
    <x v="275"/>
    <x v="275"/>
    <n v="3"/>
    <m/>
    <x v="0"/>
    <s v="Textiles-Clothing"/>
    <x v="5"/>
    <s v="Asian Sourcing Link"/>
    <x v="0"/>
    <n v="34.549999999999997"/>
    <n v="103.64999999999999"/>
    <n v="34.549999999999997"/>
    <n v="103.64999999999999"/>
    <n v="0"/>
    <n v="0"/>
    <n v="103.64999999999999"/>
    <n v="29.542499999999997"/>
    <n v="0"/>
    <n v="29.542499999999997"/>
    <n v="39"/>
    <n v="33"/>
    <n v="4.5"/>
    <n v="1.7374500000000001E-2"/>
    <x v="0"/>
    <m/>
    <n v="0"/>
    <s v="pallet"/>
    <n v="0"/>
    <n v="0"/>
    <m/>
    <m/>
    <s v="no"/>
    <n v="88.627499999999998"/>
    <m/>
    <n v="0.12"/>
    <n v="33.571022727272727"/>
    <m/>
    <n v="100.71306818181819"/>
    <m/>
    <n v="0"/>
    <s v="Ellina Smirnova"/>
    <m/>
    <n v="5"/>
    <n v="15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50"/>
    <x v="162"/>
    <x v="162"/>
    <n v="4"/>
    <m/>
    <x v="0"/>
    <s v="Textiles-Clothing"/>
    <x v="5"/>
    <s v="Asian Sourcing Link"/>
    <x v="0"/>
    <n v="34.549999999999997"/>
    <n v="138.19999999999999"/>
    <n v="34.549999999999997"/>
    <n v="138.19999999999999"/>
    <n v="0"/>
    <n v="0"/>
    <n v="138.19999999999999"/>
    <n v="29.542499999999997"/>
    <n v="0"/>
    <n v="29.542499999999997"/>
    <n v="39"/>
    <n v="33"/>
    <n v="4.5"/>
    <n v="2.3165999999999999E-2"/>
    <x v="0"/>
    <m/>
    <n v="0"/>
    <s v="pallet"/>
    <n v="0"/>
    <n v="0"/>
    <m/>
    <m/>
    <s v="no"/>
    <n v="118.16999999999999"/>
    <m/>
    <n v="0.12"/>
    <n v="33.571022727272727"/>
    <m/>
    <n v="134.28409090909091"/>
    <m/>
    <n v="0"/>
    <s v="Ellina Smirnova"/>
    <m/>
    <n v="5"/>
    <n v="2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60"/>
    <x v="163"/>
    <x v="163"/>
    <n v="4"/>
    <m/>
    <x v="0"/>
    <s v="Textiles-Clothing"/>
    <x v="5"/>
    <s v="Asian Sourcing Link"/>
    <x v="0"/>
    <n v="34.549999999999997"/>
    <n v="138.19999999999999"/>
    <n v="34.549999999999997"/>
    <n v="138.19999999999999"/>
    <n v="0"/>
    <n v="0"/>
    <n v="138.19999999999999"/>
    <n v="29.542499999999997"/>
    <n v="0"/>
    <n v="29.542499999999997"/>
    <n v="39"/>
    <n v="33"/>
    <n v="4.5"/>
    <n v="2.3165999999999999E-2"/>
    <x v="0"/>
    <m/>
    <n v="0"/>
    <s v="pallet"/>
    <n v="0"/>
    <n v="0"/>
    <m/>
    <m/>
    <s v="no"/>
    <n v="118.16999999999999"/>
    <m/>
    <n v="0.12"/>
    <n v="33.571022727272727"/>
    <m/>
    <n v="134.28409090909091"/>
    <m/>
    <n v="0"/>
    <s v="Ellina Smirnova"/>
    <m/>
    <n v="5"/>
    <n v="2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70"/>
    <x v="276"/>
    <x v="276"/>
    <n v="1"/>
    <m/>
    <x v="0"/>
    <s v="Textiles-Clothing"/>
    <x v="5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x v="0"/>
    <m/>
    <n v="0"/>
    <s v="pallet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80"/>
    <x v="148"/>
    <x v="148"/>
    <n v="5"/>
    <m/>
    <x v="0"/>
    <s v="Textiles-Clothing"/>
    <x v="10"/>
    <s v="Promocean The Netherlands BV"/>
    <x v="0"/>
    <n v="38.400000000000006"/>
    <n v="192.00000000000003"/>
    <n v="38.400000000000006"/>
    <n v="192.00000000000003"/>
    <n v="0"/>
    <n v="0"/>
    <n v="192.00000000000003"/>
    <n v="33.497099999999996"/>
    <n v="0"/>
    <n v="33.497099999999996"/>
    <n v="25.5"/>
    <n v="25"/>
    <n v="18.5"/>
    <n v="5.896875E-2"/>
    <x v="0"/>
    <m/>
    <n v="0"/>
    <s v="pallet"/>
    <n v="0"/>
    <n v="0"/>
    <m/>
    <m/>
    <s v="no"/>
    <n v="167.48549999999997"/>
    <m/>
    <n v="0.12"/>
    <n v="38.064886363636361"/>
    <m/>
    <n v="190.32443181818181"/>
    <m/>
    <n v="0"/>
    <s v="Ellina Smirnova"/>
    <m/>
    <n v="6"/>
    <n v="30"/>
    <m/>
    <m/>
    <n v="0"/>
    <n v="0"/>
    <n v="0"/>
    <s v="13.06.2025"/>
    <s v="Order Window"/>
  </r>
  <r>
    <s v="Heineken UCL"/>
    <m/>
    <n v="26021028"/>
    <n v="3010981"/>
    <s v="Heineken Curacao NV"/>
    <s v="CW"/>
    <s v="Curacao"/>
    <x v="3"/>
    <m/>
    <m/>
    <n v="290"/>
    <x v="277"/>
    <x v="277"/>
    <n v="4"/>
    <m/>
    <x v="0"/>
    <s v="Premiums"/>
    <x v="5"/>
    <s v="Promocean The Netherlands BV"/>
    <x v="0"/>
    <n v="75.55"/>
    <n v="302.2"/>
    <n v="75.55"/>
    <n v="302.2"/>
    <n v="0"/>
    <n v="0"/>
    <n v="302.2"/>
    <n v="65.941199999999995"/>
    <n v="0"/>
    <n v="65.941199999999995"/>
    <n v="52"/>
    <n v="33"/>
    <n v="12"/>
    <n v="8.2367999999999997E-2"/>
    <x v="0"/>
    <m/>
    <n v="0"/>
    <s v="pallet"/>
    <n v="0"/>
    <n v="0"/>
    <m/>
    <m/>
    <s v="no"/>
    <n v="263.76479999999998"/>
    <m/>
    <n v="0.12"/>
    <n v="74.933181818181808"/>
    <m/>
    <n v="299.73272727272723"/>
    <m/>
    <n v="0"/>
    <s v="Ellina Smirnova"/>
    <m/>
    <n v="5"/>
    <n v="2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40"/>
    <x v="78"/>
    <x v="78"/>
    <n v="20"/>
    <m/>
    <x v="0"/>
    <s v="Textiles-Clothing"/>
    <x v="15"/>
    <s v="Asian Sourcing Link"/>
    <x v="0"/>
    <n v="32.06"/>
    <n v="641.20000000000005"/>
    <n v="32.06"/>
    <n v="641.20000000000005"/>
    <n v="0"/>
    <n v="0"/>
    <n v="641.20000000000005"/>
    <n v="27.974699999999999"/>
    <n v="0"/>
    <n v="27.974699999999999"/>
    <n v="47"/>
    <n v="38"/>
    <n v="2"/>
    <n v="7.1440000000000003E-2"/>
    <x v="0"/>
    <m/>
    <n v="0"/>
    <s v="pallet"/>
    <n v="0"/>
    <n v="0"/>
    <m/>
    <m/>
    <s v="no"/>
    <n v="559.49399999999991"/>
    <m/>
    <n v="0.12"/>
    <n v="31.789431818181818"/>
    <m/>
    <n v="635.78863636363633"/>
    <m/>
    <n v="0"/>
    <s v="Ellina Smirnova "/>
    <m/>
    <n v="1"/>
    <n v="2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50"/>
    <x v="230"/>
    <x v="230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s v="pallet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60"/>
    <x v="72"/>
    <x v="72"/>
    <n v="5"/>
    <m/>
    <x v="0"/>
    <s v="Textiles-Clothing"/>
    <x v="15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x v="1"/>
    <m/>
    <n v="0"/>
    <s v="pallet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70"/>
    <x v="73"/>
    <x v="73"/>
    <n v="20"/>
    <m/>
    <x v="0"/>
    <s v="Textiles-Clothing"/>
    <x v="15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x v="1"/>
    <m/>
    <n v="0"/>
    <s v="pallet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80"/>
    <x v="74"/>
    <x v="74"/>
    <n v="20"/>
    <m/>
    <x v="0"/>
    <s v="Textiles-Clothing"/>
    <x v="15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x v="1"/>
    <m/>
    <n v="0"/>
    <s v="pallet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3.06.2025"/>
    <s v="Order Window"/>
  </r>
  <r>
    <s v="Heineken - F1"/>
    <m/>
    <n v="26021027"/>
    <n v="3090256"/>
    <s v="CKBR BEBIDAS LTDA"/>
    <s v="BR"/>
    <s v="Brazil"/>
    <x v="3"/>
    <m/>
    <m/>
    <n v="690"/>
    <x v="211"/>
    <x v="211"/>
    <n v="5"/>
    <m/>
    <x v="0"/>
    <s v="Textiles-Clothing"/>
    <x v="15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x v="1"/>
    <m/>
    <n v="0"/>
    <s v="pallet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3.06.2025"/>
    <s v="Order Window"/>
  </r>
  <r>
    <s v="Heineken"/>
    <m/>
    <n v="26021029"/>
    <n v="3010981"/>
    <s v="Heineken Curacao NV"/>
    <s v="CW"/>
    <s v="Curacao"/>
    <x v="3"/>
    <m/>
    <m/>
    <n v="10"/>
    <x v="231"/>
    <x v="231"/>
    <n v="2"/>
    <m/>
    <x v="10"/>
    <s v="Indoor signs"/>
    <x v="9"/>
    <s v="Brands On"/>
    <x v="0"/>
    <n v="139.80000000000001"/>
    <n v="279.60000000000002"/>
    <n v="139.80000000000001"/>
    <n v="279.60000000000002"/>
    <n v="0"/>
    <n v="0"/>
    <n v="279.60000000000002"/>
    <n v="123"/>
    <n v="0"/>
    <n v="123"/>
    <n v="35.5"/>
    <n v="30"/>
    <n v="9"/>
    <n v="1.917E-2"/>
    <x v="0"/>
    <m/>
    <n v="0"/>
    <s v="pallet"/>
    <n v="0"/>
    <n v="0"/>
    <m/>
    <m/>
    <s v="no"/>
    <n v="246"/>
    <m/>
    <n v="0.12"/>
    <n v="139.77272727272728"/>
    <m/>
    <n v="279.54545454545456"/>
    <m/>
    <n v="0"/>
    <s v="Ludmilla Zarybnicka"/>
    <m/>
    <n v="10"/>
    <n v="20"/>
    <m/>
    <m/>
    <n v="0"/>
    <n v="0"/>
    <n v="0"/>
    <s v="14.06.2025"/>
    <s v="Order Window"/>
  </r>
  <r>
    <s v="Heineken"/>
    <m/>
    <n v="26021029"/>
    <n v="3010981"/>
    <s v="Heineken Curacao NV"/>
    <s v="CW"/>
    <s v="Curacao"/>
    <x v="3"/>
    <m/>
    <m/>
    <n v="20"/>
    <x v="185"/>
    <x v="185"/>
    <n v="5"/>
    <m/>
    <x v="3"/>
    <s v="Textiles-Clothing"/>
    <x v="10"/>
    <s v="Promocean The Netherlands BV"/>
    <x v="0"/>
    <n v="42.480000000000004"/>
    <n v="212.40000000000003"/>
    <n v="41.7"/>
    <n v="208.5"/>
    <n v="0"/>
    <n v="0"/>
    <n v="208.5"/>
    <n v="36.374700000000011"/>
    <n v="0"/>
    <n v="36.374700000000011"/>
    <n v="36"/>
    <n v="33"/>
    <n v="7"/>
    <n v="4.1579999999999999E-2"/>
    <x v="0"/>
    <m/>
    <n v="0"/>
    <s v="pallet"/>
    <n v="3.9000000000000341"/>
    <n v="0"/>
    <m/>
    <m/>
    <s v="no"/>
    <n v="181.87350000000006"/>
    <m/>
    <n v="0.12"/>
    <n v="41.334886363636379"/>
    <m/>
    <n v="206.67443181818189"/>
    <m/>
    <n v="0"/>
    <s v="Ellina Smirnova"/>
    <m/>
    <n v="6"/>
    <n v="30"/>
    <m/>
    <m/>
    <n v="0"/>
    <n v="0"/>
    <n v="0"/>
    <s v="14.06.2025"/>
    <s v="Order Window"/>
  </r>
  <r>
    <s v="Heineken"/>
    <m/>
    <n v="26021029"/>
    <n v="3010981"/>
    <s v="Heineken Curacao NV"/>
    <s v="CW"/>
    <s v="Curacao"/>
    <x v="3"/>
    <m/>
    <m/>
    <n v="30"/>
    <x v="186"/>
    <x v="186"/>
    <n v="6"/>
    <m/>
    <x v="3"/>
    <s v="Textiles-Clothing"/>
    <x v="10"/>
    <s v="Promocean The Netherlands BV"/>
    <x v="0"/>
    <n v="42.480000000000004"/>
    <n v="254.88000000000002"/>
    <n v="41.7"/>
    <n v="250.20000000000002"/>
    <n v="0"/>
    <n v="0"/>
    <n v="250.20000000000002"/>
    <n v="36.374700000000004"/>
    <n v="0"/>
    <n v="36.374700000000004"/>
    <n v="36"/>
    <n v="33"/>
    <n v="7"/>
    <n v="4.9896000000000003E-2"/>
    <x v="0"/>
    <m/>
    <n v="0"/>
    <s v="pallet"/>
    <n v="4.6800000000000068"/>
    <n v="0"/>
    <m/>
    <m/>
    <s v="no"/>
    <n v="218.24820000000003"/>
    <m/>
    <n v="0.12"/>
    <n v="41.334886363636372"/>
    <m/>
    <n v="248.00931818181823"/>
    <m/>
    <n v="0"/>
    <s v="Ellina Smirnova"/>
    <m/>
    <n v="6"/>
    <n v="36"/>
    <m/>
    <m/>
    <n v="0"/>
    <n v="0"/>
    <n v="0"/>
    <s v="14.06.2025"/>
    <s v="Order Window"/>
  </r>
  <r>
    <s v="Heineken"/>
    <m/>
    <n v="26021029"/>
    <n v="3010981"/>
    <s v="Heineken Curacao NV"/>
    <s v="CW"/>
    <s v="Curacao"/>
    <x v="3"/>
    <m/>
    <m/>
    <n v="40"/>
    <x v="187"/>
    <x v="187"/>
    <n v="5"/>
    <m/>
    <x v="3"/>
    <s v="Textiles-Clothing"/>
    <x v="10"/>
    <s v="Promocean The Netherlands BV"/>
    <x v="0"/>
    <n v="42.480000000000004"/>
    <n v="212.40000000000003"/>
    <n v="41.7"/>
    <n v="208.5"/>
    <n v="0"/>
    <n v="0"/>
    <n v="208.5"/>
    <n v="36.374700000000004"/>
    <n v="0"/>
    <n v="36.374700000000004"/>
    <n v="36"/>
    <n v="33"/>
    <n v="7"/>
    <n v="4.1579999999999999E-2"/>
    <x v="0"/>
    <m/>
    <n v="0"/>
    <s v="pallet"/>
    <n v="3.9000000000000341"/>
    <n v="0"/>
    <m/>
    <m/>
    <s v="no"/>
    <n v="181.87350000000004"/>
    <m/>
    <n v="0.12"/>
    <n v="41.334886363636372"/>
    <m/>
    <n v="206.67443181818186"/>
    <m/>
    <n v="0"/>
    <s v="Ellina Smirnova"/>
    <m/>
    <n v="6"/>
    <n v="30"/>
    <m/>
    <m/>
    <n v="0"/>
    <n v="0"/>
    <n v="0"/>
    <s v="14.06.2025"/>
    <s v="Order Window"/>
  </r>
  <r>
    <s v="Heineken"/>
    <m/>
    <n v="26021029"/>
    <n v="3010981"/>
    <s v="Heineken Curacao NV"/>
    <s v="CW"/>
    <s v="Curacao"/>
    <x v="3"/>
    <m/>
    <m/>
    <n v="50"/>
    <x v="20"/>
    <x v="20"/>
    <n v="20"/>
    <m/>
    <x v="0"/>
    <s v="Premiums"/>
    <x v="5"/>
    <s v="Miles Promocean"/>
    <x v="1"/>
    <n v="58.6"/>
    <n v="1172"/>
    <n v="58.6"/>
    <n v="1172"/>
    <n v="0"/>
    <n v="0"/>
    <n v="1172"/>
    <n v="50.6616"/>
    <n v="0"/>
    <n v="50.6616"/>
    <n v="19"/>
    <n v="15"/>
    <n v="28"/>
    <n v="0.15959999999999999"/>
    <x v="1"/>
    <m/>
    <n v="0"/>
    <s v="pallet"/>
    <n v="0"/>
    <n v="0"/>
    <m/>
    <m/>
    <s v="no"/>
    <n v="1013.232"/>
    <m/>
    <n v="0.12"/>
    <n v="57.57"/>
    <m/>
    <n v="1151.4000000000001"/>
    <m/>
    <n v="0"/>
    <s v="Konstantinos Zoupanos "/>
    <m/>
    <n v="5"/>
    <n v="100"/>
    <m/>
    <m/>
    <n v="0"/>
    <n v="0"/>
    <n v="0"/>
    <s v="14.06.2025"/>
    <s v="Order Window"/>
  </r>
  <r>
    <s v="Heineken"/>
    <m/>
    <n v="26021029"/>
    <n v="3010981"/>
    <s v="Heineken Curacao NV"/>
    <s v="CW"/>
    <s v="Curacao"/>
    <x v="3"/>
    <m/>
    <m/>
    <n v="60"/>
    <x v="5"/>
    <x v="5"/>
    <n v="20"/>
    <m/>
    <x v="0"/>
    <s v="Premiums"/>
    <x v="5"/>
    <s v="Promocean The Netherlands BV"/>
    <x v="0"/>
    <n v="50.300000000000004"/>
    <n v="1006.0000000000001"/>
    <n v="47.15"/>
    <n v="943"/>
    <n v="0"/>
    <n v="0"/>
    <n v="943"/>
    <n v="38.019000000000005"/>
    <n v="0"/>
    <n v="38.019000000000005"/>
    <n v="35"/>
    <n v="34"/>
    <n v="30"/>
    <n v="0.71399999999999997"/>
    <x v="0"/>
    <m/>
    <n v="0"/>
    <s v="pallet"/>
    <n v="63.000000000000114"/>
    <n v="0"/>
    <m/>
    <m/>
    <s v="no"/>
    <n v="760.38000000000011"/>
    <m/>
    <n v="0.12"/>
    <n v="43.203409090909098"/>
    <m/>
    <n v="864.06818181818198"/>
    <m/>
    <n v="0"/>
    <s v="Ellina Smirnova"/>
    <m/>
    <n v="5"/>
    <n v="1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10"/>
    <x v="172"/>
    <x v="172"/>
    <n v="30"/>
    <m/>
    <x v="0"/>
    <s v="Indoor signs"/>
    <x v="0"/>
    <s v="Dekkers Visual Communication B.v."/>
    <x v="0"/>
    <n v="128.80000000000001"/>
    <n v="3864.0000000000005"/>
    <n v="128.80000000000001"/>
    <n v="3864.0000000000005"/>
    <n v="0"/>
    <n v="0"/>
    <n v="3864.0000000000005"/>
    <n v="111.38940000000001"/>
    <n v="0"/>
    <n v="111.38940000000001"/>
    <n v="61.5"/>
    <n v="53"/>
    <n v="10"/>
    <n v="0.97785"/>
    <x v="0"/>
    <m/>
    <n v="0"/>
    <n v="0"/>
    <n v="0"/>
    <n v="0"/>
    <m/>
    <m/>
    <s v="no"/>
    <n v="3341.6820000000002"/>
    <m/>
    <n v="0.12"/>
    <n v="126.57886363636365"/>
    <m/>
    <n v="3797.3659090909096"/>
    <m/>
    <n v="0"/>
    <s v="Ludmilla Zarybnicka"/>
    <m/>
    <n v="1"/>
    <n v="3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20"/>
    <x v="150"/>
    <x v="150"/>
    <n v="30"/>
    <m/>
    <x v="0"/>
    <s v="Bar support"/>
    <x v="12"/>
    <s v="Asian Sourcing Link"/>
    <x v="0"/>
    <n v="47.5"/>
    <n v="1425"/>
    <n v="47.5"/>
    <n v="1425"/>
    <n v="0"/>
    <n v="0"/>
    <n v="1425"/>
    <n v="43.890000000000008"/>
    <n v="0"/>
    <n v="43.890000000000008"/>
    <n v="62"/>
    <n v="20"/>
    <n v="9.5"/>
    <n v="0.35339999999999999"/>
    <x v="0"/>
    <m/>
    <n v="0"/>
    <n v="0"/>
    <n v="0"/>
    <n v="0"/>
    <m/>
    <m/>
    <s v="no"/>
    <n v="1316.7000000000003"/>
    <m/>
    <n v="0.12"/>
    <n v="49.875000000000007"/>
    <m/>
    <n v="1496.2500000000002"/>
    <m/>
    <n v="0"/>
    <s v="Ellina Smirnova"/>
    <m/>
    <n v="10"/>
    <n v="3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30"/>
    <x v="33"/>
    <x v="33"/>
    <n v="25"/>
    <m/>
    <x v="0"/>
    <s v="Bar support"/>
    <x v="10"/>
    <s v="Promocean The Netherlands BV"/>
    <x v="0"/>
    <n v="73.199999999999989"/>
    <n v="1829.9999999999998"/>
    <n v="73.199999999999989"/>
    <n v="1829.9999999999998"/>
    <n v="0"/>
    <n v="0"/>
    <n v="1829.9999999999998"/>
    <n v="63.327000000000005"/>
    <n v="0"/>
    <n v="63.327000000000005"/>
    <n v="49"/>
    <n v="26"/>
    <n v="50"/>
    <n v="1.5925"/>
    <x v="0"/>
    <m/>
    <n v="0"/>
    <n v="0"/>
    <n v="0"/>
    <n v="0"/>
    <m/>
    <m/>
    <s v="no"/>
    <n v="1583.1750000000002"/>
    <m/>
    <n v="0.12"/>
    <n v="71.962500000000006"/>
    <m/>
    <n v="1799.0625000000002"/>
    <m/>
    <n v="0"/>
    <s v="Ellina Smirnova"/>
    <m/>
    <n v="12"/>
    <n v="3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40"/>
    <x v="49"/>
    <x v="49"/>
    <n v="15"/>
    <m/>
    <x v="0"/>
    <s v="Bar support"/>
    <x v="14"/>
    <s v="Promocean The Netherlands BV"/>
    <x v="0"/>
    <n v="30.2"/>
    <n v="453"/>
    <n v="26.400000000000002"/>
    <n v="396.00000000000006"/>
    <n v="0"/>
    <n v="0"/>
    <n v="396.00000000000006"/>
    <n v="23.176800000000004"/>
    <n v="0"/>
    <n v="23.176800000000004"/>
    <n v="14"/>
    <n v="5"/>
    <n v="5"/>
    <n v="5.2500000000000003E-3"/>
    <x v="0"/>
    <m/>
    <n v="0"/>
    <n v="0"/>
    <n v="56.999999999999943"/>
    <n v="0"/>
    <m/>
    <m/>
    <s v="no"/>
    <n v="347.65200000000004"/>
    <m/>
    <n v="0.12"/>
    <n v="26.33727272727273"/>
    <m/>
    <n v="395.05909090909097"/>
    <m/>
    <n v="0"/>
    <s v="Ellina Smirnova"/>
    <m/>
    <n v="20"/>
    <n v="3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50"/>
    <x v="45"/>
    <x v="45"/>
    <n v="6"/>
    <m/>
    <x v="4"/>
    <s v="Coasters (&amp; dripmat)"/>
    <x v="12"/>
    <s v="CC Coaster GmbH &amp; Co. KG"/>
    <x v="0"/>
    <n v="39.159090909090907"/>
    <n v="234.95454545454544"/>
    <n v="18.704545454545457"/>
    <n v="112.22727272727275"/>
    <n v="0"/>
    <n v="0"/>
    <n v="112.22727272727275"/>
    <n v="16.46"/>
    <n v="0"/>
    <n v="16.46"/>
    <n v="21.4"/>
    <n v="43"/>
    <n v="14"/>
    <n v="7.7296799999999985E-2"/>
    <x v="0"/>
    <m/>
    <n v="0"/>
    <n v="0"/>
    <n v="122.72727272727269"/>
    <n v="0"/>
    <m/>
    <m/>
    <s v="no"/>
    <n v="98.76"/>
    <m/>
    <n v="0.12"/>
    <n v="18.704545454545457"/>
    <m/>
    <n v="112.22727272727275"/>
    <m/>
    <n v="0"/>
    <s v="Ellina Smirnova"/>
    <m/>
    <n v="1000"/>
    <n v="60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60"/>
    <x v="34"/>
    <x v="34"/>
    <n v="10"/>
    <m/>
    <x v="0"/>
    <s v="Outdoor signs"/>
    <x v="4"/>
    <s v="Promocean The Netherlands BV"/>
    <x v="1"/>
    <n v="43.06"/>
    <n v="430.6"/>
    <n v="43.06"/>
    <n v="430.6"/>
    <n v="0"/>
    <n v="0"/>
    <n v="430.6"/>
    <n v="37.8887"/>
    <n v="0"/>
    <n v="37.8887"/>
    <n v="40"/>
    <n v="20.5"/>
    <n v="10"/>
    <n v="8.2000000000000003E-2"/>
    <x v="1"/>
    <m/>
    <n v="0"/>
    <n v="0"/>
    <n v="0"/>
    <n v="0"/>
    <m/>
    <m/>
    <s v="no"/>
    <n v="378.887"/>
    <m/>
    <n v="0.12"/>
    <n v="43.055340909090908"/>
    <m/>
    <n v="430.5534090909091"/>
    <m/>
    <n v="0"/>
    <s v="Ludmilla Zarybnicka"/>
    <m/>
    <n v="1"/>
    <n v="1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70"/>
    <x v="38"/>
    <x v="38"/>
    <n v="60"/>
    <m/>
    <x v="0"/>
    <s v="Premiums"/>
    <x v="1"/>
    <s v="Promocean The Netherlands BV"/>
    <x v="0"/>
    <n v="64.900000000000006"/>
    <n v="3894.0000000000005"/>
    <n v="60.300000000000004"/>
    <n v="3618.0000000000005"/>
    <n v="0"/>
    <n v="0"/>
    <n v="3618.0000000000005"/>
    <n v="52.189200000000007"/>
    <n v="0"/>
    <n v="52.189200000000007"/>
    <n v="68"/>
    <n v="19"/>
    <n v="19"/>
    <n v="1.47288"/>
    <x v="0"/>
    <m/>
    <n v="0"/>
    <n v="0"/>
    <n v="276"/>
    <n v="0"/>
    <m/>
    <m/>
    <s v="no"/>
    <n v="3131.3520000000003"/>
    <m/>
    <n v="0.12"/>
    <n v="59.305909090909097"/>
    <m/>
    <n v="3558.3545454545456"/>
    <m/>
    <n v="0"/>
    <s v="Ellina Smirnova"/>
    <m/>
    <n v="10"/>
    <n v="6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80"/>
    <x v="65"/>
    <x v="65"/>
    <n v="60"/>
    <m/>
    <x v="0"/>
    <s v="Premiums"/>
    <x v="4"/>
    <s v="Promocean The Netherlands BV"/>
    <x v="0"/>
    <n v="74.7"/>
    <n v="4482"/>
    <n v="72.699999999999989"/>
    <n v="4361.9999999999991"/>
    <n v="0"/>
    <n v="0"/>
    <n v="4361.9999999999991"/>
    <n v="62.893800000000006"/>
    <n v="0"/>
    <n v="62.893800000000006"/>
    <n v="37"/>
    <n v="16"/>
    <n v="17"/>
    <n v="0.60384000000000004"/>
    <x v="0"/>
    <m/>
    <n v="0"/>
    <n v="0"/>
    <n v="120.00000000000091"/>
    <n v="0"/>
    <m/>
    <m/>
    <s v="no"/>
    <n v="3773.6280000000002"/>
    <m/>
    <n v="0.12"/>
    <n v="71.470227272727286"/>
    <m/>
    <n v="4288.2136363636373"/>
    <m/>
    <n v="0"/>
    <s v="Ellina Smirnova"/>
    <m/>
    <n v="10"/>
    <n v="6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90"/>
    <x v="42"/>
    <x v="42"/>
    <n v="120"/>
    <m/>
    <x v="0"/>
    <s v="Premiums"/>
    <x v="0"/>
    <s v="Promocean The Netherlands BV"/>
    <x v="0"/>
    <n v="30.6"/>
    <n v="3672"/>
    <n v="28.799999999999997"/>
    <n v="3455.9999999999995"/>
    <n v="0"/>
    <n v="0"/>
    <n v="3455.9999999999995"/>
    <n v="25.1082"/>
    <n v="0"/>
    <n v="25.1082"/>
    <n v="47"/>
    <n v="46"/>
    <n v="2"/>
    <n v="0.51888000000000001"/>
    <x v="0"/>
    <m/>
    <n v="0"/>
    <n v="0"/>
    <n v="216.00000000000045"/>
    <n v="0"/>
    <m/>
    <m/>
    <s v="yes"/>
    <n v="3012.9839999999999"/>
    <m/>
    <n v="0.12"/>
    <n v="28.532045454545454"/>
    <m/>
    <n v="3423.8454545454542"/>
    <m/>
    <n v="0"/>
    <s v="Ellina Smirnova"/>
    <m/>
    <n v="10"/>
    <n v="12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100"/>
    <x v="36"/>
    <x v="36"/>
    <n v="60"/>
    <m/>
    <x v="0"/>
    <s v="Premiums"/>
    <x v="0"/>
    <s v="Promocean The Netherlands BV"/>
    <x v="0"/>
    <n v="47"/>
    <n v="2820"/>
    <n v="42.25"/>
    <n v="2535"/>
    <n v="0"/>
    <n v="0"/>
    <n v="2535"/>
    <n v="37.249200000000002"/>
    <n v="0"/>
    <n v="37.249200000000002"/>
    <n v="11"/>
    <n v="9"/>
    <n v="6"/>
    <n v="3.5639999999999998E-2"/>
    <x v="0"/>
    <m/>
    <n v="0"/>
    <n v="0"/>
    <n v="285"/>
    <n v="0"/>
    <m/>
    <m/>
    <s v="no"/>
    <n v="2234.9520000000002"/>
    <m/>
    <n v="0.12"/>
    <n v="42.328636363636363"/>
    <m/>
    <n v="2539.7181818181816"/>
    <m/>
    <n v="0"/>
    <s v="Ellina Smirnova"/>
    <m/>
    <n v="25"/>
    <n v="15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110"/>
    <x v="39"/>
    <x v="39"/>
    <n v="150"/>
    <m/>
    <x v="3"/>
    <s v="Textiles-Clothing"/>
    <x v="10"/>
    <s v="Promocean The Netherlands BV"/>
    <x v="0"/>
    <n v="29.700000000000003"/>
    <n v="4455"/>
    <n v="29.339999999999996"/>
    <n v="4400.9999999999991"/>
    <n v="0"/>
    <n v="0"/>
    <n v="4400.9999999999991"/>
    <n v="25.1265"/>
    <n v="0"/>
    <n v="25.1265"/>
    <n v="28"/>
    <n v="15"/>
    <n v="12"/>
    <n v="0.75600000000000001"/>
    <x v="0"/>
    <m/>
    <n v="0"/>
    <n v="0"/>
    <n v="54.000000000000909"/>
    <n v="0"/>
    <m/>
    <m/>
    <s v="no"/>
    <n v="3768.9749999999999"/>
    <m/>
    <n v="0.12"/>
    <n v="28.552840909090911"/>
    <m/>
    <n v="4282.9261363636369"/>
    <m/>
    <n v="0"/>
    <s v="Ellina Smirnova"/>
    <m/>
    <n v="6"/>
    <n v="900"/>
    <m/>
    <m/>
    <n v="0"/>
    <n v="0"/>
    <n v="0"/>
    <s v="14.06.2025"/>
    <s v="Order Window"/>
  </r>
  <r>
    <s v="Heineken UCL"/>
    <m/>
    <n v="26021030"/>
    <n v="3097160"/>
    <s v="EMEA Export &amp; GDF."/>
    <s v="NL"/>
    <s v="Netherlands"/>
    <x v="2"/>
    <m/>
    <m/>
    <n v="120"/>
    <x v="44"/>
    <x v="44"/>
    <n v="50"/>
    <m/>
    <x v="3"/>
    <s v="Textiles-Clothing"/>
    <x v="10"/>
    <s v="Promocean The Netherlands BV"/>
    <x v="0"/>
    <n v="28.619999999999997"/>
    <n v="1430.9999999999998"/>
    <n v="28.259999999999998"/>
    <n v="1413"/>
    <n v="0"/>
    <n v="0"/>
    <n v="1413"/>
    <n v="24.192"/>
    <n v="0"/>
    <n v="24.192"/>
    <n v="28"/>
    <n v="15"/>
    <n v="12"/>
    <n v="0.252"/>
    <x v="0"/>
    <m/>
    <n v="0"/>
    <n v="0"/>
    <n v="17.999999999999773"/>
    <n v="0"/>
    <m/>
    <m/>
    <s v="no"/>
    <n v="1209.5999999999999"/>
    <m/>
    <n v="0.12"/>
    <n v="27.490909090909092"/>
    <m/>
    <n v="1374.5454545454545"/>
    <m/>
    <n v="0"/>
    <s v="Ellina Smirnova"/>
    <m/>
    <n v="6"/>
    <n v="300"/>
    <m/>
    <m/>
    <n v="0"/>
    <n v="0"/>
    <n v="0"/>
    <s v="14.06.2025"/>
    <s v="Order Window"/>
  </r>
  <r>
    <s v="Heineken - 0.0"/>
    <m/>
    <n v="26021031"/>
    <n v="3097160"/>
    <s v="EMEA Export &amp; GDF."/>
    <s v="NL"/>
    <s v="Netherlands"/>
    <x v="2"/>
    <m/>
    <m/>
    <n v="10"/>
    <x v="102"/>
    <x v="102"/>
    <n v="10"/>
    <m/>
    <x v="0"/>
    <s v="Bar support"/>
    <x v="12"/>
    <s v="Asian Sourcing Link"/>
    <x v="0"/>
    <n v="46.1"/>
    <n v="461"/>
    <n v="37.799999999999997"/>
    <n v="378"/>
    <n v="0"/>
    <n v="0"/>
    <n v="378"/>
    <n v="34.998000000000005"/>
    <n v="0"/>
    <n v="34.998000000000005"/>
    <n v="62"/>
    <n v="20"/>
    <n v="9.5"/>
    <n v="0.1178"/>
    <x v="0"/>
    <m/>
    <n v="0"/>
    <n v="0"/>
    <n v="83"/>
    <n v="0"/>
    <m/>
    <m/>
    <s v="no"/>
    <n v="349.98"/>
    <m/>
    <n v="0.12"/>
    <n v="39.770454545454548"/>
    <m/>
    <n v="397.7045454545455"/>
    <m/>
    <n v="0"/>
    <s v="Ellina Smirnova"/>
    <m/>
    <n v="10"/>
    <n v="100"/>
    <m/>
    <m/>
    <n v="0"/>
    <n v="0"/>
    <n v="0"/>
    <s v="14.06.2025"/>
    <s v="Order Window"/>
  </r>
  <r>
    <s v="Heineken - 0.0"/>
    <m/>
    <n v="26021031"/>
    <n v="3097160"/>
    <s v="EMEA Export &amp; GDF."/>
    <s v="NL"/>
    <s v="Netherlands"/>
    <x v="2"/>
    <m/>
    <m/>
    <n v="20"/>
    <x v="278"/>
    <x v="278"/>
    <n v="15"/>
    <m/>
    <x v="0"/>
    <s v="Bar support"/>
    <x v="19"/>
    <s v="Promocean The Netherlands BV"/>
    <x v="1"/>
    <n v="25.200000000000003"/>
    <n v="378.00000000000006"/>
    <n v="25.200000000000003"/>
    <n v="378.00000000000006"/>
    <n v="0"/>
    <n v="0"/>
    <n v="378.00000000000006"/>
    <n v="21.545999999999999"/>
    <n v="0"/>
    <n v="21.545999999999999"/>
    <n v="28"/>
    <n v="10"/>
    <n v="10"/>
    <n v="4.2000000000000003E-2"/>
    <x v="1"/>
    <m/>
    <n v="0"/>
    <n v="0"/>
    <n v="0"/>
    <n v="0"/>
    <m/>
    <m/>
    <s v="no"/>
    <n v="323.19"/>
    <m/>
    <n v="0.12"/>
    <n v="24.484090909090909"/>
    <m/>
    <n v="367.26136363636363"/>
    <m/>
    <n v="0"/>
    <s v="Ellina Smirnova"/>
    <m/>
    <n v="6"/>
    <n v="90"/>
    <m/>
    <m/>
    <n v="0"/>
    <n v="0"/>
    <n v="0"/>
    <s v="14.06.2025"/>
    <s v="Order Window"/>
  </r>
  <r>
    <s v="Heineken - 0.0"/>
    <m/>
    <n v="26021031"/>
    <n v="3097160"/>
    <s v="EMEA Export &amp; GDF."/>
    <s v="NL"/>
    <s v="Netherlands"/>
    <x v="2"/>
    <m/>
    <m/>
    <n v="30"/>
    <x v="279"/>
    <x v="279"/>
    <n v="10"/>
    <m/>
    <x v="0"/>
    <s v="Textiles-Clothing"/>
    <x v="18"/>
    <s v="Promocean The Netherlands BV"/>
    <x v="1"/>
    <n v="63.8"/>
    <n v="638"/>
    <n v="63.8"/>
    <n v="638"/>
    <n v="0"/>
    <n v="0"/>
    <n v="638"/>
    <n v="55.632597428571422"/>
    <n v="0"/>
    <n v="55.632597428571422"/>
    <n v="38"/>
    <n v="22"/>
    <n v="6"/>
    <n v="5.0160000000000003E-2"/>
    <x v="1"/>
    <m/>
    <n v="0"/>
    <n v="0"/>
    <n v="0"/>
    <n v="0"/>
    <m/>
    <m/>
    <s v="no"/>
    <n v="556.32597428571421"/>
    <m/>
    <n v="0.12"/>
    <n v="63.218860714285704"/>
    <m/>
    <n v="632.18860714285699"/>
    <m/>
    <n v="0"/>
    <s v="Ellina Smirnova"/>
    <m/>
    <n v="10"/>
    <n v="100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40"/>
    <x v="18"/>
    <x v="18"/>
    <n v="4"/>
    <m/>
    <x v="0"/>
    <s v="Bar support"/>
    <x v="8"/>
    <s v="Asian Sourcing Link"/>
    <x v="1"/>
    <n v="305.8"/>
    <n v="1223.2"/>
    <n v="305.8"/>
    <n v="1223.2"/>
    <n v="0"/>
    <n v="0"/>
    <n v="1223.2"/>
    <n v="264.48"/>
    <n v="0"/>
    <n v="264.48"/>
    <n v="65"/>
    <n v="37"/>
    <n v="32"/>
    <n v="0.30784"/>
    <x v="1"/>
    <m/>
    <n v="0"/>
    <n v="0"/>
    <n v="0"/>
    <n v="0"/>
    <m/>
    <m/>
    <s v="no"/>
    <n v="1057.92"/>
    <m/>
    <n v="0.12"/>
    <n v="300.54545454545456"/>
    <m/>
    <n v="1202.1818181818182"/>
    <m/>
    <n v="0"/>
    <s v="Ellina Smirnova"/>
    <m/>
    <n v="4"/>
    <n v="16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50"/>
    <x v="84"/>
    <x v="84"/>
    <n v="20"/>
    <m/>
    <x v="0"/>
    <s v="Indoor signs"/>
    <x v="0"/>
    <s v="Dekkers Visual Communication B.v."/>
    <x v="0"/>
    <n v="223.1"/>
    <n v="4462"/>
    <n v="210.36"/>
    <n v="4207.2000000000007"/>
    <n v="0"/>
    <n v="0"/>
    <n v="4207.2000000000007"/>
    <n v="181.92120000000003"/>
    <n v="0"/>
    <n v="181.92120000000003"/>
    <n v="79"/>
    <n v="10"/>
    <n v="51"/>
    <n v="0.80579999999999996"/>
    <x v="0"/>
    <m/>
    <n v="0"/>
    <n v="0"/>
    <n v="254.79999999999927"/>
    <n v="0"/>
    <m/>
    <m/>
    <s v="no"/>
    <n v="3638.4240000000004"/>
    <m/>
    <n v="0.12"/>
    <n v="206.72863636363638"/>
    <m/>
    <n v="4134.5727272727272"/>
    <m/>
    <n v="0"/>
    <s v="Ludmilla Zarybnicka"/>
    <m/>
    <n v="1"/>
    <n v="20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60"/>
    <x v="280"/>
    <x v="280"/>
    <n v="80"/>
    <m/>
    <x v="0"/>
    <s v="Textiles-Clothing"/>
    <x v="0"/>
    <s v="Promocean The Netherlands BV"/>
    <x v="0"/>
    <n v="73.7"/>
    <n v="5896"/>
    <n v="73.7"/>
    <n v="5896"/>
    <n v="0"/>
    <n v="0"/>
    <n v="5896"/>
    <n v="64.326599999999999"/>
    <n v="0"/>
    <n v="64.326599999999999"/>
    <n v="20"/>
    <n v="20"/>
    <n v="10"/>
    <n v="0.32"/>
    <x v="0"/>
    <m/>
    <n v="0"/>
    <n v="0"/>
    <n v="0"/>
    <n v="0"/>
    <m/>
    <m/>
    <s v="no"/>
    <n v="5146.1279999999997"/>
    <m/>
    <n v="0.12"/>
    <n v="73.098409090909087"/>
    <m/>
    <n v="5847.8727272727265"/>
    <m/>
    <n v="0"/>
    <s v="Ellina Smirnova"/>
    <m/>
    <n v="10"/>
    <n v="800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70"/>
    <x v="240"/>
    <x v="240"/>
    <n v="80"/>
    <m/>
    <x v="7"/>
    <s v="Premiums"/>
    <x v="0"/>
    <s v="Promocean The Netherlands BV"/>
    <x v="0"/>
    <n v="48.7"/>
    <n v="3896"/>
    <n v="31.5"/>
    <n v="2520"/>
    <n v="0"/>
    <n v="0"/>
    <n v="2520"/>
    <n v="27.72"/>
    <n v="0"/>
    <n v="27.72"/>
    <n v="13"/>
    <n v="9"/>
    <n v="10"/>
    <n v="9.3600000000000003E-2"/>
    <x v="0"/>
    <m/>
    <n v="0"/>
    <n v="0"/>
    <n v="1376"/>
    <n v="0"/>
    <m/>
    <m/>
    <s v="no"/>
    <n v="2217.6"/>
    <m/>
    <n v="0.12"/>
    <n v="31.5"/>
    <m/>
    <n v="2520"/>
    <m/>
    <n v="0"/>
    <s v="Ellina Smirnova"/>
    <m/>
    <n v="10"/>
    <n v="800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80"/>
    <x v="259"/>
    <x v="259"/>
    <n v="130"/>
    <m/>
    <x v="3"/>
    <s v="Textiles-Clothing"/>
    <x v="29"/>
    <s v="Promocean The Netherlands BV"/>
    <x v="0"/>
    <n v="35.46"/>
    <n v="4609.8"/>
    <n v="35.46"/>
    <n v="4609.8"/>
    <n v="0"/>
    <n v="0"/>
    <n v="4609.8"/>
    <n v="30.723000000000003"/>
    <n v="0"/>
    <n v="30.723000000000003"/>
    <n v="28"/>
    <n v="15"/>
    <n v="12"/>
    <n v="0.6552"/>
    <x v="0"/>
    <m/>
    <n v="0"/>
    <n v="0"/>
    <n v="0"/>
    <n v="0"/>
    <m/>
    <m/>
    <s v="no"/>
    <n v="3993.9900000000002"/>
    <m/>
    <n v="0.12"/>
    <n v="34.912500000000001"/>
    <m/>
    <n v="4538.625"/>
    <m/>
    <n v="0"/>
    <s v="Ellina Smirnova"/>
    <m/>
    <n v="6"/>
    <n v="78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10"/>
    <x v="120"/>
    <x v="120"/>
    <n v="2"/>
    <m/>
    <x v="7"/>
    <s v="Premiums"/>
    <x v="22"/>
    <s v="Promocean The Netherlands BV"/>
    <x v="0"/>
    <n v="1862.38"/>
    <n v="3724.76"/>
    <n v="1862.38"/>
    <n v="3724.76"/>
    <n v="0"/>
    <n v="0"/>
    <n v="3724.76"/>
    <n v="1638.89"/>
    <n v="0"/>
    <n v="1638.89"/>
    <n v="60"/>
    <n v="40"/>
    <n v="50"/>
    <n v="0.24"/>
    <x v="0"/>
    <m/>
    <n v="0"/>
    <n v="0"/>
    <n v="0"/>
    <n v="0"/>
    <m/>
    <m/>
    <s v="no"/>
    <n v="3277.78"/>
    <m/>
    <n v="0.12"/>
    <n v="1862.375"/>
    <m/>
    <n v="3724.75"/>
    <m/>
    <n v="0"/>
    <s v="Ellina Smirnova"/>
    <m/>
    <n v="1"/>
    <n v="2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20"/>
    <x v="119"/>
    <x v="119"/>
    <n v="13"/>
    <m/>
    <x v="0"/>
    <s v="Bar support"/>
    <x v="10"/>
    <s v="Promocean The Netherlands BV"/>
    <x v="0"/>
    <n v="76.679999999999993"/>
    <n v="996.83999999999992"/>
    <n v="64.56"/>
    <n v="839.28"/>
    <n v="0"/>
    <n v="0"/>
    <n v="839.28"/>
    <n v="55.141800000000003"/>
    <n v="0"/>
    <n v="55.141800000000003"/>
    <n v="49"/>
    <n v="26"/>
    <n v="50"/>
    <n v="0.82809999999999995"/>
    <x v="0"/>
    <m/>
    <n v="0"/>
    <n v="0"/>
    <n v="157.55999999999995"/>
    <n v="0"/>
    <m/>
    <m/>
    <s v="no"/>
    <n v="716.84340000000009"/>
    <m/>
    <n v="0.12"/>
    <n v="62.661136363636366"/>
    <m/>
    <n v="814.59477272727281"/>
    <m/>
    <n v="0"/>
    <s v="Ellina Smirnova"/>
    <m/>
    <n v="12"/>
    <n v="156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30"/>
    <x v="153"/>
    <x v="153"/>
    <n v="30"/>
    <m/>
    <x v="0"/>
    <s v="Indoor signs"/>
    <x v="0"/>
    <s v="Dekkers Visual Communication B.v."/>
    <x v="0"/>
    <n v="145"/>
    <n v="4350"/>
    <n v="138.41"/>
    <n v="4152.3"/>
    <n v="0"/>
    <n v="0"/>
    <n v="4152.3"/>
    <n v="119.70000000000002"/>
    <n v="0"/>
    <n v="119.70000000000002"/>
    <n v="44"/>
    <n v="10"/>
    <n v="74"/>
    <n v="0.9768"/>
    <x v="0"/>
    <m/>
    <n v="0"/>
    <n v="0"/>
    <n v="197.69999999999982"/>
    <n v="0"/>
    <m/>
    <m/>
    <s v="no"/>
    <n v="3591.0000000000005"/>
    <m/>
    <n v="0.12"/>
    <n v="136.02272727272728"/>
    <m/>
    <n v="4080.6818181818185"/>
    <m/>
    <n v="0"/>
    <s v="Ludmilla Zarybnicka"/>
    <m/>
    <n v="1"/>
    <n v="3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40"/>
    <x v="232"/>
    <x v="232"/>
    <n v="15"/>
    <m/>
    <x v="4"/>
    <s v="Coasters (&amp; dripmat)"/>
    <x v="12"/>
    <s v="CC Coaster GmbH &amp; Co. KG"/>
    <x v="0"/>
    <n v="22.693181818181817"/>
    <n v="340.39772727272725"/>
    <n v="22.693181818181817"/>
    <n v="340.39772727272725"/>
    <n v="0"/>
    <n v="0"/>
    <n v="340.39772727272725"/>
    <n v="19.97"/>
    <n v="0"/>
    <n v="19.97"/>
    <n v="18.600000000000001"/>
    <n v="46.5"/>
    <n v="14"/>
    <n v="0.18162900000000004"/>
    <x v="0"/>
    <m/>
    <n v="0"/>
    <n v="0"/>
    <n v="0"/>
    <n v="0"/>
    <m/>
    <m/>
    <s v="no"/>
    <n v="299.54999999999995"/>
    <m/>
    <n v="0.12"/>
    <n v="22.693181818181817"/>
    <m/>
    <n v="340.39772727272725"/>
    <m/>
    <n v="0"/>
    <s v="Ellina Smirnova"/>
    <m/>
    <n v="1000"/>
    <n v="15000"/>
    <m/>
    <m/>
    <n v="0"/>
    <n v="0"/>
    <n v="0"/>
    <s v="14.06.2025"/>
    <s v="Order Window"/>
  </r>
  <r>
    <s v="Heineken - 0.0"/>
    <m/>
    <n v="26021031"/>
    <n v="3097160"/>
    <s v="EMEA Export &amp; GDF."/>
    <s v="NL"/>
    <s v="Netherlands"/>
    <x v="2"/>
    <m/>
    <m/>
    <n v="40"/>
    <x v="274"/>
    <x v="274"/>
    <n v="40"/>
    <m/>
    <x v="0"/>
    <s v="Premiums"/>
    <x v="4"/>
    <s v="Promocean The Netherlands BV"/>
    <x v="0"/>
    <n v="89.800000000000011"/>
    <n v="3592.0000000000005"/>
    <n v="89.800000000000011"/>
    <n v="3592.0000000000005"/>
    <n v="0"/>
    <n v="0"/>
    <n v="3592.0000000000005"/>
    <n v="73.815000000000012"/>
    <n v="0"/>
    <n v="73.815000000000012"/>
    <n v="41.5"/>
    <n v="17"/>
    <n v="13"/>
    <n v="0.36686000000000002"/>
    <x v="0"/>
    <m/>
    <n v="0"/>
    <n v="0"/>
    <n v="0"/>
    <n v="0"/>
    <m/>
    <m/>
    <s v="no"/>
    <n v="2952.6000000000004"/>
    <m/>
    <n v="0.12"/>
    <n v="83.880681818181827"/>
    <m/>
    <n v="3355.227272727273"/>
    <m/>
    <n v="0"/>
    <s v="Ellina Smirnova"/>
    <m/>
    <n v="10"/>
    <n v="400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10"/>
    <x v="55"/>
    <x v="55"/>
    <n v="30"/>
    <m/>
    <x v="0"/>
    <s v="Outdoor signs"/>
    <x v="0"/>
    <s v="Van Beem &amp; Van Haagen bv"/>
    <x v="0"/>
    <n v="218.82"/>
    <n v="6564.5999999999995"/>
    <n v="212.23"/>
    <n v="6366.9"/>
    <n v="0"/>
    <n v="0"/>
    <n v="6366.9"/>
    <n v="176.70000000000002"/>
    <n v="0"/>
    <n v="176.70000000000002"/>
    <n v="57"/>
    <n v="57"/>
    <n v="23"/>
    <n v="2.2418100000000001"/>
    <x v="0"/>
    <m/>
    <n v="0"/>
    <n v="0"/>
    <n v="197.69999999999982"/>
    <n v="0"/>
    <m/>
    <m/>
    <s v="no"/>
    <n v="5301.0000000000009"/>
    <m/>
    <n v="0.12"/>
    <n v="200.79545454545456"/>
    <m/>
    <n v="6023.8636363636369"/>
    <m/>
    <n v="0"/>
    <s v="Ludmilla Zarybnicka"/>
    <m/>
    <n v="1"/>
    <n v="30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20"/>
    <x v="281"/>
    <x v="281"/>
    <n v="30"/>
    <m/>
    <x v="4"/>
    <s v="Coasters (&amp; dripmat)"/>
    <x v="0"/>
    <s v="CC Coaster GmbH &amp; Co. KG"/>
    <x v="0"/>
    <n v="16.28409090909091"/>
    <n v="488.52272727272731"/>
    <n v="16.28409090909091"/>
    <n v="488.52272727272731"/>
    <n v="0"/>
    <n v="0"/>
    <n v="488.52272727272731"/>
    <n v="14.33"/>
    <n v="0"/>
    <n v="14.33"/>
    <n v="18"/>
    <n v="45"/>
    <n v="14"/>
    <n v="0.3402"/>
    <x v="0"/>
    <m/>
    <n v="0"/>
    <n v="0"/>
    <n v="0"/>
    <n v="0"/>
    <m/>
    <m/>
    <s v="no"/>
    <n v="429.9"/>
    <m/>
    <n v="0.12"/>
    <n v="16.28409090909091"/>
    <m/>
    <n v="488.52272727272731"/>
    <m/>
    <n v="0"/>
    <s v="Ellina Smirnova"/>
    <m/>
    <n v="1000"/>
    <n v="30000"/>
    <m/>
    <m/>
    <n v="0"/>
    <n v="0"/>
    <n v="0"/>
    <s v="14.06.2025"/>
    <s v="Order Window"/>
  </r>
  <r>
    <s v="Heineken"/>
    <m/>
    <n v="26021032"/>
    <n v="3097160"/>
    <s v="EMEA Export &amp; GDF."/>
    <s v="NL"/>
    <s v="Netherlands"/>
    <x v="2"/>
    <m/>
    <m/>
    <n v="30"/>
    <x v="170"/>
    <x v="170"/>
    <n v="30"/>
    <m/>
    <x v="0"/>
    <s v="Bar support"/>
    <x v="0"/>
    <s v="Asian Sourcing Link"/>
    <x v="0"/>
    <n v="62"/>
    <n v="1860"/>
    <n v="62"/>
    <n v="1860"/>
    <n v="0"/>
    <n v="0"/>
    <n v="1860"/>
    <n v="53.580000000000005"/>
    <n v="0"/>
    <n v="53.580000000000005"/>
    <n v="61"/>
    <n v="20"/>
    <n v="16"/>
    <n v="0.58560000000000001"/>
    <x v="0"/>
    <m/>
    <n v="0"/>
    <n v="0"/>
    <n v="0"/>
    <n v="0"/>
    <m/>
    <m/>
    <s v="no"/>
    <n v="1607.4"/>
    <m/>
    <n v="0.12"/>
    <n v="60.88636363636364"/>
    <m/>
    <n v="1826.5909090909092"/>
    <m/>
    <n v="0"/>
    <s v="Ellina Smirnova"/>
    <m/>
    <n v="10"/>
    <n v="30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50"/>
    <x v="137"/>
    <x v="137"/>
    <n v="24"/>
    <m/>
    <x v="0"/>
    <s v="Bar support"/>
    <x v="12"/>
    <s v="Asian Sourcing Link"/>
    <x v="0"/>
    <n v="85.7"/>
    <n v="2056.8000000000002"/>
    <n v="68.7"/>
    <n v="1648.8000000000002"/>
    <n v="0"/>
    <n v="0"/>
    <n v="1648.8000000000002"/>
    <n v="59.280000000000008"/>
    <n v="0"/>
    <n v="59.280000000000008"/>
    <n v="62"/>
    <n v="20.5"/>
    <n v="10"/>
    <n v="0.30503999999999998"/>
    <x v="0"/>
    <m/>
    <n v="0"/>
    <n v="0"/>
    <n v="408"/>
    <n v="0"/>
    <m/>
    <m/>
    <s v="no"/>
    <n v="1422.7200000000003"/>
    <m/>
    <n v="0.12"/>
    <n v="67.363636363636374"/>
    <m/>
    <n v="1616.727272727273"/>
    <m/>
    <n v="0"/>
    <s v="Ellina Smirnova"/>
    <m/>
    <n v="10"/>
    <n v="24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60"/>
    <x v="282"/>
    <x v="282"/>
    <n v="4"/>
    <m/>
    <x v="5"/>
    <s v="Plastic cups"/>
    <x v="30"/>
    <s v="Re-uz France"/>
    <x v="0"/>
    <n v="302.75"/>
    <n v="1211"/>
    <n v="302.75"/>
    <n v="1211"/>
    <n v="0"/>
    <n v="0"/>
    <n v="1211"/>
    <n v="266.42"/>
    <n v="0"/>
    <n v="266.42"/>
    <n v="58.2"/>
    <n v="36.299999999999997"/>
    <n v="30"/>
    <n v="0.2535192"/>
    <x v="0"/>
    <m/>
    <n v="0"/>
    <n v="0"/>
    <n v="0"/>
    <n v="0"/>
    <m/>
    <m/>
    <s v="yes"/>
    <n v="1065.68"/>
    <m/>
    <n v="0.12"/>
    <n v="302.75"/>
    <m/>
    <n v="1211"/>
    <m/>
    <n v="0"/>
    <s v="Konstantinos Zoupanos"/>
    <m/>
    <n v="500"/>
    <n v="200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70"/>
    <x v="190"/>
    <x v="190"/>
    <n v="3"/>
    <m/>
    <x v="5"/>
    <s v="Plastic cups"/>
    <x v="27"/>
    <s v="Re-uz France"/>
    <x v="2"/>
    <n v="208.44318181818181"/>
    <n v="625.3295454545455"/>
    <n v="168.09090909090907"/>
    <n v="504.2727272727272"/>
    <n v="0"/>
    <n v="0"/>
    <n v="504.2727272727272"/>
    <n v="147.91999999999999"/>
    <n v="0"/>
    <n v="147.91999999999999"/>
    <n v="73.400000000000006"/>
    <n v="42.9"/>
    <n v="25.4"/>
    <n v="0.23994313199999998"/>
    <x v="0"/>
    <m/>
    <n v="0"/>
    <n v="0"/>
    <n v="121.0568181818183"/>
    <n v="0"/>
    <m/>
    <m/>
    <s v="no"/>
    <n v="443.76"/>
    <m/>
    <n v="0.12"/>
    <n v="168.09090909090907"/>
    <m/>
    <n v="504.2727272727272"/>
    <m/>
    <n v="0"/>
    <s v="Konstantinos Zoupanos"/>
    <m/>
    <n v="300"/>
    <n v="90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80"/>
    <x v="121"/>
    <x v="121"/>
    <n v="8"/>
    <m/>
    <x v="0"/>
    <s v="Bar support"/>
    <x v="14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x v="0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90"/>
    <x v="155"/>
    <x v="155"/>
    <n v="10"/>
    <m/>
    <x v="0"/>
    <s v="Premiums"/>
    <x v="0"/>
    <s v="Dekkers Visual Communication B.v."/>
    <x v="0"/>
    <n v="270.23"/>
    <n v="2702.3"/>
    <n v="270.23"/>
    <n v="2702.3"/>
    <n v="0"/>
    <n v="0"/>
    <n v="2702.3"/>
    <n v="233.70000000000002"/>
    <n v="0"/>
    <n v="233.70000000000002"/>
    <n v="34.5"/>
    <n v="20"/>
    <n v="23.5"/>
    <n v="0.16214999999999999"/>
    <x v="0"/>
    <m/>
    <n v="0"/>
    <n v="0"/>
    <n v="0"/>
    <n v="0"/>
    <m/>
    <m/>
    <s v="no"/>
    <n v="2337"/>
    <m/>
    <n v="0.12"/>
    <n v="265.56818181818181"/>
    <m/>
    <n v="2655.681818181818"/>
    <m/>
    <n v="0"/>
    <s v="Ellina Smirnova"/>
    <m/>
    <n v="1"/>
    <n v="10"/>
    <m/>
    <m/>
    <n v="0"/>
    <n v="0"/>
    <n v="0"/>
    <s v="14.06.2025"/>
    <s v="Order Window"/>
  </r>
  <r>
    <s v="Desperados"/>
    <m/>
    <n v="26021033"/>
    <n v="3097160"/>
    <s v="EMEA Export &amp; GDF."/>
    <s v="NL"/>
    <s v="Netherlands"/>
    <x v="2"/>
    <m/>
    <m/>
    <n v="100"/>
    <x v="139"/>
    <x v="139"/>
    <n v="200"/>
    <m/>
    <x v="3"/>
    <s v="Textiles-Clothing"/>
    <x v="10"/>
    <s v="Promocean The Netherlands BV"/>
    <x v="0"/>
    <n v="40.200000000000003"/>
    <n v="8040.0000000000009"/>
    <n v="40.200000000000003"/>
    <n v="8040.0000000000009"/>
    <n v="0"/>
    <n v="0"/>
    <n v="8040.0000000000009"/>
    <n v="33.337499999999999"/>
    <n v="0"/>
    <n v="33.337499999999999"/>
    <n v="37"/>
    <n v="27"/>
    <n v="7.2"/>
    <n v="1.4385600000000001"/>
    <x v="0"/>
    <m/>
    <n v="0"/>
    <n v="0"/>
    <n v="0"/>
    <n v="0"/>
    <m/>
    <m/>
    <s v="yes"/>
    <n v="6667.5"/>
    <m/>
    <n v="0.12"/>
    <n v="37.883522727272727"/>
    <m/>
    <n v="7576.704545454545"/>
    <m/>
    <n v="0"/>
    <s v="Ellina Smirnova"/>
    <m/>
    <n v="6"/>
    <n v="120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10"/>
    <x v="38"/>
    <x v="38"/>
    <n v="10"/>
    <m/>
    <x v="0"/>
    <s v="Premiums"/>
    <x v="1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x v="0"/>
    <m/>
    <n v="0"/>
    <n v="0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20"/>
    <x v="33"/>
    <x v="33"/>
    <n v="7"/>
    <m/>
    <x v="0"/>
    <s v="Bar support"/>
    <x v="10"/>
    <s v="Promocean The Netherlands BV"/>
    <x v="0"/>
    <n v="73.199999999999989"/>
    <n v="512.39999999999986"/>
    <n v="73.199999999999989"/>
    <n v="512.39999999999986"/>
    <n v="0"/>
    <n v="0"/>
    <n v="512.39999999999986"/>
    <n v="63.327000000000005"/>
    <n v="0"/>
    <n v="63.327000000000005"/>
    <n v="49"/>
    <n v="26"/>
    <n v="50"/>
    <n v="0.44590000000000002"/>
    <x v="0"/>
    <m/>
    <n v="0"/>
    <n v="0"/>
    <n v="0"/>
    <n v="0"/>
    <m/>
    <m/>
    <s v="no"/>
    <n v="443.28900000000004"/>
    <m/>
    <n v="0.12"/>
    <n v="71.962500000000006"/>
    <m/>
    <n v="503.73750000000007"/>
    <m/>
    <n v="0"/>
    <s v="Ellina Smirnova"/>
    <m/>
    <n v="12"/>
    <n v="84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30"/>
    <x v="150"/>
    <x v="150"/>
    <n v="2"/>
    <m/>
    <x v="0"/>
    <s v="Bar support"/>
    <x v="12"/>
    <s v="Asian Sourcing Link"/>
    <x v="0"/>
    <n v="47.5"/>
    <n v="95"/>
    <n v="47.5"/>
    <n v="95"/>
    <n v="0"/>
    <n v="0"/>
    <n v="95"/>
    <n v="43.890000000000008"/>
    <n v="0"/>
    <n v="43.890000000000008"/>
    <n v="62"/>
    <n v="20"/>
    <n v="9.5"/>
    <n v="2.3560000000000001E-2"/>
    <x v="0"/>
    <m/>
    <n v="0"/>
    <n v="0"/>
    <n v="0"/>
    <n v="0"/>
    <m/>
    <m/>
    <s v="no"/>
    <n v="87.780000000000015"/>
    <m/>
    <n v="0.12"/>
    <n v="49.875000000000007"/>
    <m/>
    <n v="99.750000000000014"/>
    <m/>
    <n v="0"/>
    <s v="Ellina Smirnova"/>
    <m/>
    <n v="10"/>
    <n v="2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40"/>
    <x v="151"/>
    <x v="151"/>
    <n v="2"/>
    <m/>
    <x v="0"/>
    <s v="Textiles-Clothing"/>
    <x v="5"/>
    <s v="Asian Sourcing Link"/>
    <x v="0"/>
    <n v="34.549999999999997"/>
    <n v="69.099999999999994"/>
    <n v="29.5"/>
    <n v="59"/>
    <n v="0"/>
    <n v="0"/>
    <n v="59"/>
    <n v="25.154999999999998"/>
    <n v="0"/>
    <n v="25.154999999999998"/>
    <n v="39"/>
    <n v="33"/>
    <n v="4.5"/>
    <n v="1.1583E-2"/>
    <x v="0"/>
    <m/>
    <n v="0"/>
    <n v="0"/>
    <n v="10.099999999999994"/>
    <n v="0"/>
    <m/>
    <m/>
    <s v="no"/>
    <n v="50.309999999999995"/>
    <m/>
    <n v="0.12"/>
    <n v="28.58522727272727"/>
    <m/>
    <n v="57.17045454545454"/>
    <m/>
    <n v="0"/>
    <s v="Ellina Smirnova"/>
    <m/>
    <n v="5"/>
    <n v="1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50"/>
    <x v="86"/>
    <x v="86"/>
    <n v="5"/>
    <m/>
    <x v="0"/>
    <s v="Textiles-Clothing"/>
    <x v="5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x v="0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60"/>
    <x v="87"/>
    <x v="87"/>
    <n v="5"/>
    <m/>
    <x v="0"/>
    <s v="Textiles-Clothing"/>
    <x v="5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x v="0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70"/>
    <x v="88"/>
    <x v="88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80"/>
    <x v="135"/>
    <x v="135"/>
    <n v="5"/>
    <m/>
    <x v="0"/>
    <s v="Textiles-Clothing"/>
    <x v="5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x v="0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90"/>
    <x v="65"/>
    <x v="65"/>
    <n v="12"/>
    <m/>
    <x v="0"/>
    <s v="Premiums"/>
    <x v="4"/>
    <s v="Promocean The Netherlands BV"/>
    <x v="0"/>
    <n v="74.7"/>
    <n v="896.40000000000009"/>
    <n v="72.699999999999989"/>
    <n v="872.39999999999986"/>
    <n v="0"/>
    <n v="0"/>
    <n v="872.39999999999986"/>
    <n v="62.893800000000006"/>
    <n v="0"/>
    <n v="62.893800000000006"/>
    <n v="37"/>
    <n v="16"/>
    <n v="17"/>
    <n v="0.120768"/>
    <x v="0"/>
    <m/>
    <n v="0"/>
    <n v="0"/>
    <n v="24.000000000000227"/>
    <n v="0"/>
    <m/>
    <m/>
    <s v="no"/>
    <n v="754.7256000000001"/>
    <m/>
    <n v="0.12"/>
    <n v="71.470227272727286"/>
    <m/>
    <n v="857.64272727272737"/>
    <m/>
    <n v="0"/>
    <s v="Ellina Smirnova"/>
    <m/>
    <n v="10"/>
    <n v="12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100"/>
    <x v="49"/>
    <x v="49"/>
    <n v="2"/>
    <m/>
    <x v="0"/>
    <s v="Bar support"/>
    <x v="14"/>
    <s v="Promocean The Netherlands BV"/>
    <x v="0"/>
    <n v="30.2"/>
    <n v="60.4"/>
    <n v="26.400000000000002"/>
    <n v="52.800000000000004"/>
    <n v="0"/>
    <n v="0"/>
    <n v="52.800000000000004"/>
    <n v="23.176800000000004"/>
    <n v="0"/>
    <n v="23.176800000000004"/>
    <n v="14"/>
    <n v="5"/>
    <n v="5"/>
    <n v="6.9999999999999999E-4"/>
    <x v="0"/>
    <m/>
    <n v="0"/>
    <n v="0"/>
    <n v="7.5999999999999943"/>
    <n v="0"/>
    <m/>
    <m/>
    <s v="no"/>
    <n v="46.353600000000007"/>
    <m/>
    <n v="0.12"/>
    <n v="26.33727272727273"/>
    <m/>
    <n v="52.674545454545459"/>
    <m/>
    <n v="0"/>
    <s v="Ellina Smirnova"/>
    <m/>
    <n v="20"/>
    <n v="4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110"/>
    <x v="42"/>
    <x v="42"/>
    <n v="5"/>
    <m/>
    <x v="0"/>
    <s v="Premiums"/>
    <x v="0"/>
    <s v="Promocean The Netherlands BV"/>
    <x v="0"/>
    <n v="30.6"/>
    <n v="153"/>
    <n v="28.799999999999997"/>
    <n v="144"/>
    <n v="0"/>
    <n v="0"/>
    <n v="144"/>
    <n v="25.1082"/>
    <n v="0"/>
    <n v="25.1082"/>
    <n v="47"/>
    <n v="46"/>
    <n v="2"/>
    <n v="2.162E-2"/>
    <x v="0"/>
    <m/>
    <n v="0"/>
    <n v="0"/>
    <n v="9"/>
    <n v="0"/>
    <m/>
    <m/>
    <s v="no"/>
    <n v="125.541"/>
    <m/>
    <n v="0.12"/>
    <n v="28.532045454545454"/>
    <m/>
    <n v="142.66022727272727"/>
    <m/>
    <n v="0"/>
    <s v="Ellina Smirnova"/>
    <m/>
    <n v="10"/>
    <n v="5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120"/>
    <x v="52"/>
    <x v="52"/>
    <n v="5"/>
    <m/>
    <x v="0"/>
    <s v="Premiums"/>
    <x v="0"/>
    <s v="Promocean The Netherlands BV"/>
    <x v="0"/>
    <n v="46.2"/>
    <n v="231"/>
    <n v="41"/>
    <n v="205"/>
    <n v="0"/>
    <n v="0"/>
    <n v="205"/>
    <n v="35.419800000000002"/>
    <n v="0"/>
    <n v="35.419800000000002"/>
    <n v="28"/>
    <n v="17"/>
    <n v="13"/>
    <n v="3.0939999999999999E-2"/>
    <x v="0"/>
    <m/>
    <n v="0"/>
    <n v="0"/>
    <n v="26"/>
    <n v="0"/>
    <m/>
    <m/>
    <s v="no"/>
    <n v="177.09900000000002"/>
    <m/>
    <n v="0.12"/>
    <n v="40.249772727272727"/>
    <m/>
    <n v="201.24886363636364"/>
    <m/>
    <n v="0"/>
    <s v="Ellina Smirnova"/>
    <m/>
    <n v="10"/>
    <n v="5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130"/>
    <x v="36"/>
    <x v="36"/>
    <n v="2"/>
    <m/>
    <x v="0"/>
    <s v="Premiums"/>
    <x v="0"/>
    <s v="Promocean The Netherlands BV"/>
    <x v="0"/>
    <n v="47"/>
    <n v="94"/>
    <n v="42.25"/>
    <n v="84.5"/>
    <n v="0"/>
    <n v="0"/>
    <n v="84.5"/>
    <n v="37.249200000000002"/>
    <n v="0"/>
    <n v="37.249200000000002"/>
    <n v="11"/>
    <n v="9"/>
    <n v="6"/>
    <n v="1.188E-3"/>
    <x v="0"/>
    <m/>
    <n v="0"/>
    <n v="0"/>
    <n v="9.5"/>
    <n v="0"/>
    <m/>
    <m/>
    <s v="no"/>
    <n v="74.498400000000004"/>
    <m/>
    <n v="0.12"/>
    <n v="42.328636363636363"/>
    <m/>
    <n v="84.657272727272726"/>
    <m/>
    <n v="0"/>
    <s v="Ellina Smirnova"/>
    <m/>
    <n v="25"/>
    <n v="50"/>
    <m/>
    <m/>
    <n v="0"/>
    <n v="0"/>
    <n v="0"/>
    <s v="14.06.2025"/>
    <s v="Order Window"/>
  </r>
  <r>
    <s v="Heineken UCL"/>
    <m/>
    <n v="26021034"/>
    <n v="3014754"/>
    <s v="JOSEPHINE GABRIEL &amp; COMPANY"/>
    <s v="DM"/>
    <s v="Dominica"/>
    <x v="3"/>
    <m/>
    <m/>
    <n v="140"/>
    <x v="35"/>
    <x v="35"/>
    <n v="5"/>
    <m/>
    <x v="2"/>
    <s v="Glassware"/>
    <x v="11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x v="0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40"/>
    <x v="137"/>
    <x v="137"/>
    <n v="15"/>
    <m/>
    <x v="0"/>
    <s v="Bar support"/>
    <x v="12"/>
    <s v="Asian Sourcing Link"/>
    <x v="0"/>
    <n v="85.7"/>
    <n v="1285.5"/>
    <n v="68.7"/>
    <n v="1030.5"/>
    <n v="0"/>
    <n v="0"/>
    <n v="1030.5"/>
    <n v="59.280000000000008"/>
    <n v="0"/>
    <n v="59.280000000000008"/>
    <n v="62"/>
    <n v="20.5"/>
    <n v="10"/>
    <n v="0.19064999999999999"/>
    <x v="0"/>
    <m/>
    <n v="0"/>
    <n v="0"/>
    <n v="255"/>
    <n v="0"/>
    <m/>
    <m/>
    <s v="no"/>
    <n v="889.20000000000016"/>
    <m/>
    <n v="0.12"/>
    <n v="67.363636363636374"/>
    <m/>
    <n v="1010.4545454545456"/>
    <m/>
    <n v="0"/>
    <s v="Ellina Smirnova"/>
    <m/>
    <n v="10"/>
    <n v="15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50"/>
    <x v="153"/>
    <x v="153"/>
    <n v="10"/>
    <m/>
    <x v="0"/>
    <s v="Indoor signs"/>
    <x v="0"/>
    <s v="Dekkers Visual Communication B.v."/>
    <x v="0"/>
    <n v="145"/>
    <n v="1450"/>
    <n v="138.41"/>
    <n v="1384.1"/>
    <n v="0"/>
    <n v="0"/>
    <n v="1384.1"/>
    <n v="119.70000000000002"/>
    <n v="0"/>
    <n v="119.70000000000002"/>
    <n v="44"/>
    <n v="10"/>
    <n v="74"/>
    <n v="0.3256"/>
    <x v="0"/>
    <m/>
    <n v="0"/>
    <n v="0"/>
    <n v="65.900000000000091"/>
    <n v="0"/>
    <m/>
    <m/>
    <s v="no"/>
    <n v="1197.0000000000002"/>
    <m/>
    <n v="0.12"/>
    <n v="136.02272727272728"/>
    <m/>
    <n v="1360.2272727272727"/>
    <m/>
    <n v="0"/>
    <s v="Ludmilla Zarybnicka"/>
    <m/>
    <n v="1"/>
    <n v="1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60"/>
    <x v="139"/>
    <x v="139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70"/>
    <x v="140"/>
    <x v="140"/>
    <n v="8"/>
    <m/>
    <x v="3"/>
    <s v="Textiles-Clothing"/>
    <x v="10"/>
    <s v="Promocean The Netherlands BV"/>
    <x v="0"/>
    <n v="40.200000000000003"/>
    <n v="321.60000000000002"/>
    <n v="40.200000000000003"/>
    <n v="321.60000000000002"/>
    <n v="0"/>
    <n v="0"/>
    <n v="321.60000000000002"/>
    <n v="33.337499999999999"/>
    <n v="0"/>
    <n v="33.337499999999999"/>
    <n v="37"/>
    <n v="27"/>
    <n v="7.2"/>
    <n v="5.75424E-2"/>
    <x v="0"/>
    <m/>
    <n v="0"/>
    <n v="0"/>
    <n v="0"/>
    <n v="0"/>
    <m/>
    <m/>
    <s v="no"/>
    <n v="266.7"/>
    <m/>
    <n v="0.12"/>
    <n v="37.883522727272727"/>
    <m/>
    <n v="303.06818181818181"/>
    <m/>
    <n v="0"/>
    <s v="Ellina Smirnova"/>
    <m/>
    <n v="6"/>
    <n v="48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80"/>
    <x v="119"/>
    <x v="119"/>
    <n v="15"/>
    <m/>
    <x v="0"/>
    <s v="Bar support"/>
    <x v="10"/>
    <s v="Promocean The Netherlands BV"/>
    <x v="0"/>
    <n v="76.679999999999993"/>
    <n v="1150.1999999999998"/>
    <n v="64.56"/>
    <n v="968.40000000000009"/>
    <n v="0"/>
    <n v="0"/>
    <n v="968.40000000000009"/>
    <n v="55.141800000000003"/>
    <n v="0"/>
    <n v="55.141800000000003"/>
    <n v="49"/>
    <n v="26"/>
    <n v="50"/>
    <n v="0.95550000000000002"/>
    <x v="0"/>
    <m/>
    <n v="0"/>
    <n v="0"/>
    <n v="181.79999999999973"/>
    <n v="0"/>
    <m/>
    <m/>
    <s v="no"/>
    <n v="827.12700000000007"/>
    <m/>
    <n v="0.12"/>
    <n v="62.661136363636366"/>
    <m/>
    <n v="939.91704545454547"/>
    <m/>
    <n v="0"/>
    <s v="Ellina Smirnova"/>
    <m/>
    <n v="12"/>
    <n v="18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90"/>
    <x v="283"/>
    <x v="283"/>
    <n v="1"/>
    <m/>
    <x v="0"/>
    <s v="Premiums"/>
    <x v="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x v="1"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</r>
  <r>
    <s v="Heineken"/>
    <m/>
    <n v="26021035"/>
    <n v="3014754"/>
    <s v="JOSEPHINE GABRIEL &amp; COMPANY"/>
    <s v="DM"/>
    <s v="Dominica"/>
    <x v="3"/>
    <m/>
    <m/>
    <n v="10"/>
    <x v="213"/>
    <x v="213"/>
    <n v="3"/>
    <m/>
    <x v="0"/>
    <s v="Premiums"/>
    <x v="0"/>
    <s v="Promocean The Netherlands BV"/>
    <x v="0"/>
    <n v="170.57"/>
    <n v="511.71"/>
    <n v="170.57"/>
    <n v="511.71"/>
    <n v="0"/>
    <n v="0"/>
    <n v="511.71"/>
    <n v="150.09960000000001"/>
    <n v="0"/>
    <n v="150.09960000000001"/>
    <n v="120"/>
    <n v="25"/>
    <n v="25"/>
    <n v="0.22500000000000001"/>
    <x v="0"/>
    <m/>
    <n v="0"/>
    <n v="0"/>
    <n v="0"/>
    <n v="0"/>
    <m/>
    <m/>
    <s v="no"/>
    <n v="450.29880000000003"/>
    <m/>
    <n v="0.12"/>
    <n v="170.5677272727273"/>
    <m/>
    <n v="511.70318181818186"/>
    <m/>
    <n v="0"/>
    <s v="Ellina Smirnova"/>
    <m/>
    <n v="1"/>
    <n v="3"/>
    <m/>
    <m/>
    <n v="0"/>
    <n v="0"/>
    <n v="0"/>
    <s v="14.06.2025"/>
    <s v="Order Window"/>
  </r>
  <r>
    <s v="Heineken"/>
    <m/>
    <n v="26021035"/>
    <n v="3014754"/>
    <s v="JOSEPHINE GABRIEL &amp; COMPANY"/>
    <s v="DM"/>
    <s v="Dominica"/>
    <x v="3"/>
    <m/>
    <m/>
    <n v="20"/>
    <x v="125"/>
    <x v="125"/>
    <n v="4"/>
    <m/>
    <x v="0"/>
    <s v="Openers / Sunglasses / Keyrings / Waiter knife"/>
    <x v="21"/>
    <s v="Promocean The Netherlands BV"/>
    <x v="0"/>
    <n v="52.800000000000004"/>
    <n v="211.20000000000002"/>
    <n v="52.800000000000004"/>
    <n v="211.20000000000002"/>
    <n v="0"/>
    <n v="0"/>
    <n v="211.20000000000002"/>
    <n v="46.512961934169503"/>
    <n v="0"/>
    <n v="46.512961934169503"/>
    <n v="25"/>
    <n v="9"/>
    <n v="9"/>
    <n v="8.0999999999999996E-3"/>
    <x v="0"/>
    <m/>
    <n v="0"/>
    <n v="0"/>
    <n v="0"/>
    <n v="0"/>
    <m/>
    <m/>
    <s v="no"/>
    <n v="186.05184773667801"/>
    <m/>
    <n v="0.12"/>
    <n v="52.855638561556255"/>
    <m/>
    <n v="211.42255424622502"/>
    <m/>
    <n v="0"/>
    <s v="Ellina Smirnova"/>
    <m/>
    <n v="48"/>
    <n v="192"/>
    <m/>
    <m/>
    <n v="0"/>
    <n v="0"/>
    <n v="0"/>
    <s v="14.06.2025"/>
    <s v="Order Window"/>
  </r>
  <r>
    <s v="Heineken"/>
    <m/>
    <n v="26021035"/>
    <n v="3014754"/>
    <s v="JOSEPHINE GABRIEL &amp; COMPANY"/>
    <s v="DM"/>
    <s v="Dominica"/>
    <x v="3"/>
    <m/>
    <m/>
    <n v="40"/>
    <x v="240"/>
    <x v="240"/>
    <n v="5"/>
    <m/>
    <x v="7"/>
    <s v="Premiums"/>
    <x v="0"/>
    <s v="Promocean The Netherlands BV"/>
    <x v="0"/>
    <n v="48.7"/>
    <n v="243.5"/>
    <n v="31.5"/>
    <n v="157.5"/>
    <n v="0"/>
    <n v="0"/>
    <n v="157.5"/>
    <n v="27.72"/>
    <n v="0"/>
    <n v="27.72"/>
    <n v="13"/>
    <n v="9"/>
    <n v="10"/>
    <n v="5.8500000000000002E-3"/>
    <x v="0"/>
    <m/>
    <n v="0"/>
    <n v="0"/>
    <n v="86"/>
    <n v="0"/>
    <m/>
    <m/>
    <s v="no"/>
    <n v="138.6"/>
    <m/>
    <n v="0.12"/>
    <n v="31.5"/>
    <m/>
    <n v="157.5"/>
    <m/>
    <n v="0"/>
    <s v="Ellina Smirnova"/>
    <m/>
    <n v="10"/>
    <n v="50"/>
    <m/>
    <m/>
    <n v="0"/>
    <n v="0"/>
    <n v="0"/>
    <s v="14.06.2025"/>
    <s v="Order Window"/>
  </r>
  <r>
    <s v="Heineken"/>
    <m/>
    <n v="26021035"/>
    <n v="3014754"/>
    <s v="JOSEPHINE GABRIEL &amp; COMPANY"/>
    <s v="DM"/>
    <s v="Dominica"/>
    <x v="3"/>
    <m/>
    <m/>
    <n v="50"/>
    <x v="284"/>
    <x v="284"/>
    <n v="1"/>
    <m/>
    <x v="0"/>
    <s v="Outdoor signs"/>
    <x v="12"/>
    <s v="Miles Promocean"/>
    <x v="1"/>
    <n v="136.44999999999999"/>
    <n v="136.44999999999999"/>
    <n v="136.44999999999999"/>
    <n v="136.44999999999999"/>
    <n v="0"/>
    <n v="0"/>
    <n v="136.44999999999999"/>
    <n v="120.0754"/>
    <n v="0"/>
    <n v="120.0754"/>
    <n v="40"/>
    <n v="30"/>
    <n v="20"/>
    <n v="2.4E-2"/>
    <x v="1"/>
    <m/>
    <n v="0"/>
    <n v="0"/>
    <n v="0"/>
    <n v="0"/>
    <m/>
    <m/>
    <s v="no"/>
    <n v="120.0754"/>
    <m/>
    <n v="0.12"/>
    <n v="136.44931818181817"/>
    <m/>
    <n v="136.44931818181817"/>
    <m/>
    <n v="0"/>
    <s v="Konstantinos Zoupanos "/>
    <m/>
    <n v="5"/>
    <n v="5"/>
    <m/>
    <m/>
    <n v="0"/>
    <n v="0"/>
    <n v="0"/>
    <s v="14.06.2025"/>
    <s v="Order Window"/>
  </r>
  <r>
    <s v="Heineken"/>
    <m/>
    <n v="26021035"/>
    <n v="3014754"/>
    <s v="JOSEPHINE GABRIEL &amp; COMPANY"/>
    <s v="DM"/>
    <s v="Dominica"/>
    <x v="3"/>
    <m/>
    <m/>
    <n v="60"/>
    <x v="285"/>
    <x v="285"/>
    <n v="10"/>
    <m/>
    <x v="0"/>
    <s v="Outdoor signs"/>
    <x v="5"/>
    <s v="Miles Promocean"/>
    <x v="1"/>
    <n v="49.699999999999996"/>
    <n v="496.99999999999994"/>
    <n v="49.699999999999996"/>
    <n v="496.99999999999994"/>
    <n v="0"/>
    <n v="0"/>
    <n v="496.99999999999994"/>
    <n v="43.741600000000005"/>
    <n v="0"/>
    <n v="43.741600000000005"/>
    <n v="30"/>
    <n v="21"/>
    <n v="15"/>
    <n v="9.4500000000000001E-2"/>
    <x v="1"/>
    <m/>
    <n v="0"/>
    <n v="0"/>
    <n v="0"/>
    <n v="0"/>
    <m/>
    <m/>
    <s v="no"/>
    <n v="437.41600000000005"/>
    <m/>
    <n v="0.12"/>
    <n v="49.706363636363641"/>
    <m/>
    <n v="497.06363636363642"/>
    <m/>
    <n v="0"/>
    <s v="Konstantinos Zoupanos "/>
    <m/>
    <n v="5"/>
    <n v="5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10"/>
    <x v="121"/>
    <x v="121"/>
    <n v="8"/>
    <m/>
    <x v="0"/>
    <s v="Bar support"/>
    <x v="14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x v="0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30"/>
    <x v="232"/>
    <x v="232"/>
    <n v="6"/>
    <m/>
    <x v="4"/>
    <s v="Coasters (&amp; dripmat)"/>
    <x v="12"/>
    <s v="CC Coaster GmbH &amp; Co. KG"/>
    <x v="0"/>
    <n v="22.693181818181817"/>
    <n v="136.15909090909091"/>
    <n v="22.693181818181817"/>
    <n v="136.15909090909091"/>
    <n v="0"/>
    <n v="0"/>
    <n v="136.15909090909091"/>
    <n v="19.97"/>
    <n v="0"/>
    <n v="19.97"/>
    <n v="18.600000000000001"/>
    <n v="46.5"/>
    <n v="14"/>
    <n v="7.2651600000000011E-2"/>
    <x v="0"/>
    <m/>
    <n v="0"/>
    <n v="0"/>
    <n v="0"/>
    <n v="0"/>
    <m/>
    <m/>
    <s v="no"/>
    <n v="119.82"/>
    <m/>
    <n v="0.12"/>
    <n v="22.693181818181817"/>
    <m/>
    <n v="136.15909090909091"/>
    <m/>
    <n v="0"/>
    <s v="Ellina Smirnova"/>
    <m/>
    <n v="1000"/>
    <n v="6000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10"/>
    <x v="283"/>
    <x v="283"/>
    <n v="5"/>
    <m/>
    <x v="0"/>
    <s v="Premiums"/>
    <x v="0"/>
    <s v="Promocean The Netherlands BV"/>
    <x v="1"/>
    <n v="71.449999999999989"/>
    <n v="357.24999999999994"/>
    <n v="71.449999999999989"/>
    <n v="357.24999999999994"/>
    <n v="0"/>
    <n v="0"/>
    <n v="357.24999999999994"/>
    <n v="61.77261"/>
    <n v="0"/>
    <n v="61.77261"/>
    <n v="30"/>
    <n v="26"/>
    <n v="6"/>
    <n v="2.3400000000000001E-2"/>
    <x v="1"/>
    <m/>
    <n v="0"/>
    <n v="0"/>
    <n v="0"/>
    <n v="0"/>
    <m/>
    <m/>
    <s v="no"/>
    <n v="308.86304999999999"/>
    <m/>
    <n v="0.12"/>
    <n v="70.196147727272731"/>
    <m/>
    <n v="350.98073863636364"/>
    <m/>
    <n v="0"/>
    <s v="Ellina Smirnova"/>
    <m/>
    <n v="5"/>
    <n v="25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20"/>
    <x v="119"/>
    <x v="119"/>
    <n v="12"/>
    <m/>
    <x v="0"/>
    <s v="Bar support"/>
    <x v="10"/>
    <s v="Promocean The Netherlands BV"/>
    <x v="0"/>
    <n v="76.679999999999993"/>
    <n v="920.15999999999985"/>
    <n v="64.56"/>
    <n v="774.72"/>
    <n v="0"/>
    <n v="0"/>
    <n v="774.72"/>
    <n v="55.141800000000003"/>
    <n v="0"/>
    <n v="55.141800000000003"/>
    <n v="49"/>
    <n v="26"/>
    <n v="50"/>
    <n v="0.76439999999999997"/>
    <x v="0"/>
    <m/>
    <n v="0"/>
    <n v="0"/>
    <n v="145.43999999999983"/>
    <n v="0"/>
    <m/>
    <m/>
    <s v="no"/>
    <n v="661.7016000000001"/>
    <m/>
    <n v="0.12"/>
    <n v="62.661136363636366"/>
    <m/>
    <n v="751.93363636363642"/>
    <m/>
    <n v="0"/>
    <s v="Ellina Smirnova"/>
    <m/>
    <n v="12"/>
    <n v="144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30"/>
    <x v="153"/>
    <x v="153"/>
    <n v="6"/>
    <m/>
    <x v="0"/>
    <s v="Indoor signs"/>
    <x v="0"/>
    <s v="Dekkers Visual Communication B.v."/>
    <x v="0"/>
    <n v="145"/>
    <n v="870"/>
    <n v="138.41"/>
    <n v="830.46"/>
    <n v="0"/>
    <n v="0"/>
    <n v="830.46"/>
    <n v="119.70000000000002"/>
    <n v="0"/>
    <n v="119.70000000000002"/>
    <n v="44"/>
    <n v="10"/>
    <n v="74"/>
    <n v="0.19536000000000001"/>
    <x v="0"/>
    <m/>
    <n v="0"/>
    <n v="0"/>
    <n v="39.539999999999964"/>
    <n v="0"/>
    <m/>
    <m/>
    <s v="no"/>
    <n v="718.2"/>
    <m/>
    <n v="0.12"/>
    <n v="136.02272727272728"/>
    <m/>
    <n v="816.13636363636374"/>
    <m/>
    <n v="0"/>
    <s v="Ludmilla Zarybnicka"/>
    <m/>
    <n v="1"/>
    <n v="6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40"/>
    <x v="232"/>
    <x v="232"/>
    <n v="4"/>
    <m/>
    <x v="4"/>
    <s v="Coasters (&amp; dripmat)"/>
    <x v="12"/>
    <s v="CC Coaster GmbH &amp; Co. KG"/>
    <x v="0"/>
    <n v="22.693181818181817"/>
    <n v="90.772727272727266"/>
    <n v="22.693181818181817"/>
    <n v="90.772727272727266"/>
    <n v="0"/>
    <n v="0"/>
    <n v="90.772727272727266"/>
    <n v="19.97"/>
    <n v="0"/>
    <n v="19.97"/>
    <n v="18.600000000000001"/>
    <n v="46.5"/>
    <n v="14"/>
    <n v="4.8434400000000009E-2"/>
    <x v="0"/>
    <m/>
    <n v="0"/>
    <n v="0"/>
    <n v="0"/>
    <n v="0"/>
    <m/>
    <m/>
    <s v="no"/>
    <n v="79.88"/>
    <m/>
    <n v="0.12"/>
    <n v="22.693181818181817"/>
    <m/>
    <n v="90.772727272727266"/>
    <m/>
    <n v="0"/>
    <s v="Ellina Smirnova"/>
    <m/>
    <n v="1000"/>
    <n v="4000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50"/>
    <x v="137"/>
    <x v="137"/>
    <n v="10"/>
    <m/>
    <x v="0"/>
    <s v="Bar support"/>
    <x v="12"/>
    <s v="Asian Sourcing Link"/>
    <x v="0"/>
    <n v="85.7"/>
    <n v="857"/>
    <n v="68.7"/>
    <n v="687"/>
    <n v="0"/>
    <n v="0"/>
    <n v="687"/>
    <n v="59.280000000000008"/>
    <n v="0"/>
    <n v="59.280000000000008"/>
    <n v="62"/>
    <n v="20.5"/>
    <n v="10"/>
    <n v="0.12709999999999999"/>
    <x v="0"/>
    <m/>
    <n v="0"/>
    <n v="0"/>
    <n v="170"/>
    <n v="0"/>
    <m/>
    <m/>
    <s v="no"/>
    <n v="592.80000000000007"/>
    <m/>
    <n v="0.12"/>
    <n v="67.363636363636374"/>
    <m/>
    <n v="673.63636363636374"/>
    <m/>
    <n v="0"/>
    <s v="Ellina Smirnova"/>
    <m/>
    <n v="10"/>
    <n v="100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60"/>
    <x v="130"/>
    <x v="130"/>
    <n v="4"/>
    <m/>
    <x v="5"/>
    <s v="Plastic cups"/>
    <x v="25"/>
    <s v="Re-uz France"/>
    <x v="0"/>
    <n v="255.90909090909091"/>
    <n v="1023.6363636363636"/>
    <n v="110.90909090909091"/>
    <n v="443.63636363636363"/>
    <n v="0"/>
    <n v="0"/>
    <n v="443.63636363636363"/>
    <n v="97.6"/>
    <n v="0"/>
    <n v="97.6"/>
    <n v="58.2"/>
    <n v="36.299999999999997"/>
    <n v="13.54"/>
    <n v="0.11442166559999997"/>
    <x v="0"/>
    <m/>
    <n v="0"/>
    <n v="0"/>
    <n v="580"/>
    <n v="0"/>
    <m/>
    <m/>
    <s v="yes"/>
    <n v="390.4"/>
    <m/>
    <n v="0.12"/>
    <n v="110.90909090909091"/>
    <m/>
    <n v="443.63636363636363"/>
    <m/>
    <n v="0"/>
    <s v="Konstantinos Zoupanos"/>
    <m/>
    <n v="400"/>
    <n v="1600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70"/>
    <x v="121"/>
    <x v="121"/>
    <n v="8"/>
    <m/>
    <x v="0"/>
    <s v="Bar support"/>
    <x v="14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x v="0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10"/>
    <x v="283"/>
    <x v="283"/>
    <n v="1"/>
    <m/>
    <x v="0"/>
    <s v="Premiums"/>
    <x v="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x v="1"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20"/>
    <x v="119"/>
    <x v="119"/>
    <n v="10"/>
    <m/>
    <x v="0"/>
    <s v="Bar support"/>
    <x v="10"/>
    <s v="Promocean The Netherlands BV"/>
    <x v="0"/>
    <n v="76.679999999999993"/>
    <n v="766.8"/>
    <n v="64.56"/>
    <n v="645.6"/>
    <n v="0"/>
    <n v="0"/>
    <n v="645.6"/>
    <n v="55.141800000000003"/>
    <n v="0"/>
    <n v="55.141800000000003"/>
    <n v="49"/>
    <n v="26"/>
    <n v="50"/>
    <n v="0.63700000000000001"/>
    <x v="0"/>
    <m/>
    <n v="0"/>
    <n v="0"/>
    <n v="121.19999999999993"/>
    <n v="0"/>
    <m/>
    <m/>
    <s v="no"/>
    <n v="551.41800000000001"/>
    <m/>
    <n v="0.12"/>
    <n v="62.661136363636366"/>
    <m/>
    <n v="626.61136363636365"/>
    <m/>
    <n v="0"/>
    <s v="Ellina Smirnova"/>
    <m/>
    <n v="12"/>
    <n v="120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30"/>
    <x v="153"/>
    <x v="153"/>
    <n v="5"/>
    <m/>
    <x v="0"/>
    <s v="Indoor signs"/>
    <x v="0"/>
    <s v="Dekkers Visual Communication B.v."/>
    <x v="0"/>
    <n v="145"/>
    <n v="725"/>
    <n v="138.41"/>
    <n v="692.05"/>
    <n v="0"/>
    <n v="0"/>
    <n v="692.05"/>
    <n v="119.70000000000002"/>
    <n v="0"/>
    <n v="119.70000000000002"/>
    <n v="44"/>
    <n v="10"/>
    <n v="74"/>
    <n v="0.1628"/>
    <x v="0"/>
    <m/>
    <n v="0"/>
    <n v="0"/>
    <n v="32.950000000000045"/>
    <n v="0"/>
    <m/>
    <m/>
    <s v="no"/>
    <n v="598.50000000000011"/>
    <m/>
    <n v="0.12"/>
    <n v="136.02272727272728"/>
    <m/>
    <n v="680.11363636363637"/>
    <m/>
    <n v="0"/>
    <s v="Ludmilla Zarybnicka"/>
    <m/>
    <n v="1"/>
    <n v="5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40"/>
    <x v="232"/>
    <x v="232"/>
    <n v="4"/>
    <m/>
    <x v="4"/>
    <s v="Coasters (&amp; dripmat)"/>
    <x v="12"/>
    <s v="CC Coaster GmbH &amp; Co. KG"/>
    <x v="0"/>
    <n v="22.693181818181817"/>
    <n v="90.772727272727266"/>
    <n v="22.693181818181817"/>
    <n v="90.772727272727266"/>
    <n v="0"/>
    <n v="0"/>
    <n v="90.772727272727266"/>
    <n v="19.97"/>
    <n v="0"/>
    <n v="19.97"/>
    <n v="18.600000000000001"/>
    <n v="46.5"/>
    <n v="14"/>
    <n v="4.8434400000000009E-2"/>
    <x v="0"/>
    <m/>
    <n v="0"/>
    <n v="0"/>
    <n v="0"/>
    <n v="0"/>
    <m/>
    <m/>
    <s v="no"/>
    <n v="79.88"/>
    <m/>
    <n v="0.12"/>
    <n v="22.693181818181817"/>
    <m/>
    <n v="90.772727272727266"/>
    <m/>
    <n v="0"/>
    <s v="Ellina Smirnova"/>
    <m/>
    <n v="1000"/>
    <n v="4000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50"/>
    <x v="130"/>
    <x v="130"/>
    <n v="4"/>
    <m/>
    <x v="5"/>
    <s v="Plastic cups"/>
    <x v="25"/>
    <s v="Re-uz France"/>
    <x v="0"/>
    <n v="255.90909090909091"/>
    <n v="1023.6363636363636"/>
    <n v="110.90909090909091"/>
    <n v="443.63636363636363"/>
    <n v="0"/>
    <n v="0"/>
    <n v="443.63636363636363"/>
    <n v="97.6"/>
    <n v="0"/>
    <n v="97.6"/>
    <n v="58.2"/>
    <n v="36.299999999999997"/>
    <n v="13.54"/>
    <n v="0.11442166559999997"/>
    <x v="0"/>
    <m/>
    <n v="0"/>
    <n v="0"/>
    <n v="580"/>
    <n v="0"/>
    <m/>
    <m/>
    <s v="yes"/>
    <n v="390.4"/>
    <m/>
    <n v="0.12"/>
    <n v="110.90909090909091"/>
    <m/>
    <n v="443.63636363636363"/>
    <m/>
    <n v="0"/>
    <s v="Konstantinos Zoupanos"/>
    <m/>
    <n v="400"/>
    <n v="1600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60"/>
    <x v="121"/>
    <x v="121"/>
    <n v="8"/>
    <m/>
    <x v="0"/>
    <s v="Bar support"/>
    <x v="14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x v="0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70"/>
    <x v="139"/>
    <x v="139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80"/>
    <x v="140"/>
    <x v="140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37"/>
    <n v="3097160"/>
    <s v="EMEA Export &amp; GDF."/>
    <s v="NL"/>
    <s v="Netherlands"/>
    <x v="2"/>
    <m/>
    <m/>
    <n v="90"/>
    <x v="137"/>
    <x v="137"/>
    <n v="10"/>
    <m/>
    <x v="0"/>
    <s v="Bar support"/>
    <x v="12"/>
    <s v="Asian Sourcing Link"/>
    <x v="0"/>
    <n v="85.7"/>
    <n v="857"/>
    <n v="68.7"/>
    <n v="687"/>
    <n v="0"/>
    <n v="0"/>
    <n v="687"/>
    <n v="59.280000000000008"/>
    <n v="0"/>
    <n v="59.280000000000008"/>
    <n v="62"/>
    <n v="20.5"/>
    <n v="10"/>
    <n v="0.12709999999999999"/>
    <x v="0"/>
    <m/>
    <n v="0"/>
    <n v="0"/>
    <n v="170"/>
    <n v="0"/>
    <m/>
    <m/>
    <s v="no"/>
    <n v="592.80000000000007"/>
    <m/>
    <n v="0.12"/>
    <n v="67.363636363636374"/>
    <m/>
    <n v="673.63636363636374"/>
    <m/>
    <n v="0"/>
    <s v="Ellina Smirnova"/>
    <m/>
    <n v="10"/>
    <n v="100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80"/>
    <x v="139"/>
    <x v="139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38"/>
    <n v="3097160"/>
    <s v="EMEA Export &amp; GDF."/>
    <s v="NL"/>
    <s v="Netherlands"/>
    <x v="2"/>
    <m/>
    <m/>
    <n v="90"/>
    <x v="140"/>
    <x v="140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10"/>
    <x v="283"/>
    <x v="283"/>
    <n v="1"/>
    <m/>
    <x v="0"/>
    <s v="Premiums"/>
    <x v="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x v="1"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20"/>
    <x v="119"/>
    <x v="119"/>
    <n v="12"/>
    <m/>
    <x v="0"/>
    <s v="Bar support"/>
    <x v="10"/>
    <s v="Promocean The Netherlands BV"/>
    <x v="0"/>
    <n v="76.679999999999993"/>
    <n v="920.15999999999985"/>
    <n v="64.56"/>
    <n v="774.72"/>
    <n v="0"/>
    <n v="0"/>
    <n v="774.72"/>
    <n v="55.141800000000003"/>
    <n v="0"/>
    <n v="55.141800000000003"/>
    <n v="49"/>
    <n v="26"/>
    <n v="50"/>
    <n v="0.76439999999999997"/>
    <x v="0"/>
    <m/>
    <n v="0"/>
    <n v="0"/>
    <n v="145.43999999999983"/>
    <n v="0"/>
    <m/>
    <m/>
    <s v="no"/>
    <n v="661.7016000000001"/>
    <m/>
    <n v="0.12"/>
    <n v="62.661136363636366"/>
    <m/>
    <n v="751.93363636363642"/>
    <m/>
    <n v="0"/>
    <s v="Ellina Smirnova"/>
    <m/>
    <n v="12"/>
    <n v="144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30"/>
    <x v="153"/>
    <x v="153"/>
    <n v="6"/>
    <m/>
    <x v="0"/>
    <s v="Indoor signs"/>
    <x v="0"/>
    <s v="Dekkers Visual Communication B.v."/>
    <x v="0"/>
    <n v="145"/>
    <n v="870"/>
    <n v="138.41"/>
    <n v="830.46"/>
    <n v="0"/>
    <n v="0"/>
    <n v="830.46"/>
    <n v="119.70000000000002"/>
    <n v="0"/>
    <n v="119.70000000000002"/>
    <n v="44"/>
    <n v="10"/>
    <n v="74"/>
    <n v="0.19536000000000001"/>
    <x v="0"/>
    <m/>
    <n v="0"/>
    <n v="0"/>
    <n v="39.539999999999964"/>
    <n v="0"/>
    <m/>
    <m/>
    <s v="no"/>
    <n v="718.2"/>
    <m/>
    <n v="0.12"/>
    <n v="136.02272727272728"/>
    <m/>
    <n v="816.13636363636374"/>
    <m/>
    <n v="0"/>
    <s v="Ludmilla Zarybnicka"/>
    <m/>
    <n v="1"/>
    <n v="6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40"/>
    <x v="232"/>
    <x v="232"/>
    <n v="5"/>
    <m/>
    <x v="4"/>
    <s v="Coasters (&amp; dripmat)"/>
    <x v="12"/>
    <s v="CC Coaster GmbH &amp; Co. KG"/>
    <x v="0"/>
    <n v="22.693181818181817"/>
    <n v="113.46590909090908"/>
    <n v="22.693181818181817"/>
    <n v="113.46590909090908"/>
    <n v="0"/>
    <n v="0"/>
    <n v="113.46590909090908"/>
    <n v="19.97"/>
    <n v="0"/>
    <n v="19.97"/>
    <n v="18.600000000000001"/>
    <n v="46.5"/>
    <n v="14"/>
    <n v="6.0543000000000013E-2"/>
    <x v="0"/>
    <m/>
    <n v="0"/>
    <n v="0"/>
    <n v="0"/>
    <n v="0"/>
    <m/>
    <m/>
    <s v="no"/>
    <n v="99.85"/>
    <m/>
    <n v="0.12"/>
    <n v="22.693181818181817"/>
    <m/>
    <n v="113.46590909090908"/>
    <m/>
    <n v="0"/>
    <s v="Ellina Smirnova"/>
    <m/>
    <n v="1000"/>
    <n v="5000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50"/>
    <x v="137"/>
    <x v="137"/>
    <n v="10"/>
    <m/>
    <x v="0"/>
    <s v="Bar support"/>
    <x v="12"/>
    <s v="Asian Sourcing Link"/>
    <x v="0"/>
    <n v="85.7"/>
    <n v="857"/>
    <n v="68.7"/>
    <n v="687"/>
    <n v="0"/>
    <n v="0"/>
    <n v="687"/>
    <n v="59.280000000000008"/>
    <n v="0"/>
    <n v="59.280000000000008"/>
    <n v="62"/>
    <n v="20.5"/>
    <n v="10"/>
    <n v="0.12709999999999999"/>
    <x v="0"/>
    <m/>
    <n v="0"/>
    <n v="0"/>
    <n v="170"/>
    <n v="0"/>
    <m/>
    <m/>
    <s v="no"/>
    <n v="592.80000000000007"/>
    <m/>
    <n v="0.12"/>
    <n v="67.363636363636374"/>
    <m/>
    <n v="673.63636363636374"/>
    <m/>
    <n v="0"/>
    <s v="Ellina Smirnova"/>
    <m/>
    <n v="10"/>
    <n v="100"/>
    <m/>
    <m/>
    <n v="0"/>
    <n v="0"/>
    <n v="0"/>
    <s v="14.06.2025"/>
    <s v="Order Window"/>
  </r>
  <r>
    <s v="Desperados"/>
    <m/>
    <n v="26021042"/>
    <n v="3097160"/>
    <s v="EMEA Export &amp; GDF."/>
    <s v="NL"/>
    <s v="Netherlands"/>
    <x v="2"/>
    <m/>
    <m/>
    <n v="10"/>
    <x v="119"/>
    <x v="119"/>
    <n v="8"/>
    <m/>
    <x v="0"/>
    <s v="Bar support"/>
    <x v="10"/>
    <s v="Promocean The Netherlands BV"/>
    <x v="0"/>
    <n v="76.679999999999993"/>
    <n v="613.43999999999994"/>
    <n v="64.56"/>
    <n v="516.48"/>
    <n v="0"/>
    <n v="0"/>
    <n v="516.48"/>
    <n v="55.141800000000003"/>
    <n v="0"/>
    <n v="55.141800000000003"/>
    <n v="49"/>
    <n v="26"/>
    <n v="50"/>
    <n v="0.50960000000000005"/>
    <x v="0"/>
    <m/>
    <n v="0"/>
    <n v="0"/>
    <n v="96.959999999999923"/>
    <n v="0"/>
    <m/>
    <m/>
    <s v="no"/>
    <n v="441.13440000000003"/>
    <m/>
    <n v="0.12"/>
    <n v="62.661136363636366"/>
    <m/>
    <n v="501.28909090909093"/>
    <m/>
    <n v="0"/>
    <s v="Ellina Smirnova"/>
    <m/>
    <n v="12"/>
    <n v="96"/>
    <m/>
    <m/>
    <n v="0"/>
    <n v="0"/>
    <n v="0"/>
    <s v="14.06.2025"/>
    <s v="Order Window"/>
  </r>
  <r>
    <s v="Desperados"/>
    <m/>
    <n v="26021042"/>
    <n v="3097160"/>
    <s v="EMEA Export &amp; GDF."/>
    <s v="NL"/>
    <s v="Netherlands"/>
    <x v="2"/>
    <m/>
    <m/>
    <n v="20"/>
    <x v="153"/>
    <x v="153"/>
    <n v="5"/>
    <m/>
    <x v="0"/>
    <s v="Indoor signs"/>
    <x v="0"/>
    <s v="Dekkers Visual Communication B.v."/>
    <x v="0"/>
    <n v="145"/>
    <n v="725"/>
    <n v="138.41"/>
    <n v="692.05"/>
    <n v="0"/>
    <n v="0"/>
    <n v="692.05"/>
    <n v="119.70000000000002"/>
    <n v="0"/>
    <n v="119.70000000000002"/>
    <n v="44"/>
    <n v="10"/>
    <n v="74"/>
    <n v="0.1628"/>
    <x v="0"/>
    <m/>
    <n v="0"/>
    <n v="0"/>
    <n v="32.950000000000045"/>
    <n v="0"/>
    <m/>
    <m/>
    <s v="no"/>
    <n v="598.50000000000011"/>
    <m/>
    <n v="0.12"/>
    <n v="136.02272727272728"/>
    <m/>
    <n v="680.11363636363637"/>
    <m/>
    <n v="0"/>
    <s v="Ludmilla Zarybnicka"/>
    <m/>
    <n v="1"/>
    <n v="5"/>
    <m/>
    <m/>
    <n v="0"/>
    <n v="0"/>
    <n v="0"/>
    <s v="14.06.2025"/>
    <s v="Order Window"/>
  </r>
  <r>
    <s v="Desperados"/>
    <m/>
    <n v="26021042"/>
    <n v="3097160"/>
    <s v="EMEA Export &amp; GDF."/>
    <s v="NL"/>
    <s v="Netherlands"/>
    <x v="2"/>
    <m/>
    <m/>
    <n v="30"/>
    <x v="232"/>
    <x v="232"/>
    <n v="5"/>
    <m/>
    <x v="4"/>
    <s v="Coasters (&amp; dripmat)"/>
    <x v="12"/>
    <s v="CC Coaster GmbH &amp; Co. KG"/>
    <x v="0"/>
    <n v="22.693181818181817"/>
    <n v="113.46590909090908"/>
    <n v="22.693181818181817"/>
    <n v="113.46590909090908"/>
    <n v="0"/>
    <n v="0"/>
    <n v="113.46590909090908"/>
    <n v="19.97"/>
    <n v="0"/>
    <n v="19.97"/>
    <n v="18.600000000000001"/>
    <n v="46.5"/>
    <n v="14"/>
    <n v="6.0543000000000013E-2"/>
    <x v="0"/>
    <m/>
    <n v="0"/>
    <n v="0"/>
    <n v="0"/>
    <n v="0"/>
    <m/>
    <m/>
    <s v="no"/>
    <n v="99.85"/>
    <m/>
    <n v="0.12"/>
    <n v="22.693181818181817"/>
    <m/>
    <n v="113.46590909090908"/>
    <m/>
    <n v="0"/>
    <s v="Ellina Smirnova"/>
    <m/>
    <n v="1000"/>
    <n v="5000"/>
    <m/>
    <m/>
    <n v="0"/>
    <n v="0"/>
    <n v="0"/>
    <s v="14.06.2025"/>
    <s v="Order Window"/>
  </r>
  <r>
    <s v="Desperados"/>
    <m/>
    <n v="26021042"/>
    <n v="3097160"/>
    <s v="EMEA Export &amp; GDF."/>
    <s v="NL"/>
    <s v="Netherlands"/>
    <x v="2"/>
    <m/>
    <m/>
    <n v="40"/>
    <x v="137"/>
    <x v="137"/>
    <n v="10"/>
    <m/>
    <x v="0"/>
    <s v="Bar support"/>
    <x v="12"/>
    <s v="Asian Sourcing Link"/>
    <x v="0"/>
    <n v="85.7"/>
    <n v="857"/>
    <n v="68.7"/>
    <n v="687"/>
    <n v="0"/>
    <n v="0"/>
    <n v="687"/>
    <n v="59.280000000000008"/>
    <n v="0"/>
    <n v="59.280000000000008"/>
    <n v="62"/>
    <n v="20.5"/>
    <n v="10"/>
    <n v="0.12709999999999999"/>
    <x v="0"/>
    <m/>
    <n v="0"/>
    <n v="0"/>
    <n v="170"/>
    <n v="0"/>
    <m/>
    <m/>
    <s v="no"/>
    <n v="592.80000000000007"/>
    <m/>
    <n v="0.12"/>
    <n v="67.363636363636374"/>
    <m/>
    <n v="673.63636363636374"/>
    <m/>
    <n v="0"/>
    <s v="Ellina Smirnova"/>
    <m/>
    <n v="10"/>
    <n v="100"/>
    <m/>
    <m/>
    <n v="0"/>
    <n v="0"/>
    <n v="0"/>
    <s v="14.06.2025"/>
    <s v="Order Window"/>
  </r>
  <r>
    <s v="Desperados"/>
    <m/>
    <n v="26021042"/>
    <n v="3097160"/>
    <s v="EMEA Export &amp; GDF."/>
    <s v="NL"/>
    <s v="Netherlands"/>
    <x v="2"/>
    <m/>
    <m/>
    <n v="50"/>
    <x v="121"/>
    <x v="121"/>
    <n v="6"/>
    <m/>
    <x v="0"/>
    <s v="Bar support"/>
    <x v="14"/>
    <s v="Promocean The Netherlands BV"/>
    <x v="0"/>
    <n v="39.799999999999997"/>
    <n v="238.79999999999998"/>
    <n v="35.6"/>
    <n v="213.60000000000002"/>
    <n v="0"/>
    <n v="0"/>
    <n v="213.60000000000002"/>
    <n v="29.298000000000002"/>
    <n v="0"/>
    <n v="29.298000000000002"/>
    <n v="14.5"/>
    <n v="4.8"/>
    <n v="4.8"/>
    <n v="2.0044799999999999E-3"/>
    <x v="0"/>
    <m/>
    <n v="0"/>
    <n v="0"/>
    <n v="25.19999999999996"/>
    <n v="0"/>
    <m/>
    <m/>
    <s v="no"/>
    <n v="175.78800000000001"/>
    <m/>
    <n v="0.12"/>
    <n v="33.293181818181822"/>
    <m/>
    <n v="199.75909090909093"/>
    <m/>
    <n v="0"/>
    <s v="Ellina Smirnova"/>
    <m/>
    <n v="20"/>
    <n v="120"/>
    <m/>
    <m/>
    <n v="0"/>
    <n v="0"/>
    <n v="0"/>
    <s v="14.06.2025"/>
    <s v="Order Window"/>
  </r>
  <r>
    <s v="Desperados"/>
    <m/>
    <n v="26021042"/>
    <n v="3097160"/>
    <s v="EMEA Export &amp; GDF."/>
    <s v="NL"/>
    <s v="Netherlands"/>
    <x v="2"/>
    <m/>
    <m/>
    <n v="60"/>
    <x v="283"/>
    <x v="283"/>
    <n v="1"/>
    <m/>
    <x v="0"/>
    <s v="Premiums"/>
    <x v="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x v="1"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</r>
  <r>
    <s v="Desperados"/>
    <m/>
    <n v="26021042"/>
    <n v="3097160"/>
    <s v="EMEA Export &amp; GDF."/>
    <s v="NL"/>
    <s v="Netherlands"/>
    <x v="2"/>
    <m/>
    <m/>
    <n v="70"/>
    <x v="130"/>
    <x v="130"/>
    <n v="3"/>
    <m/>
    <x v="5"/>
    <s v="Plastic cups"/>
    <x v="25"/>
    <s v="Re-uz France"/>
    <x v="0"/>
    <n v="255.90909090909091"/>
    <n v="767.72727272727275"/>
    <n v="110.90909090909091"/>
    <n v="332.72727272727275"/>
    <n v="0"/>
    <n v="0"/>
    <n v="332.72727272727275"/>
    <n v="97.6"/>
    <n v="0"/>
    <n v="97.6"/>
    <n v="58.2"/>
    <n v="36.299999999999997"/>
    <n v="13.54"/>
    <n v="8.5816249199999986E-2"/>
    <x v="0"/>
    <m/>
    <n v="0"/>
    <n v="0"/>
    <n v="435"/>
    <n v="0"/>
    <m/>
    <m/>
    <s v="yes"/>
    <n v="292.79999999999995"/>
    <m/>
    <n v="0.12"/>
    <n v="110.90909090909091"/>
    <m/>
    <n v="332.72727272727275"/>
    <m/>
    <n v="0"/>
    <s v="Konstantinos Zoupanos"/>
    <m/>
    <n v="400"/>
    <n v="1200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60"/>
    <x v="130"/>
    <x v="130"/>
    <n v="4"/>
    <m/>
    <x v="5"/>
    <s v="Plastic cups"/>
    <x v="25"/>
    <s v="Re-uz France"/>
    <x v="0"/>
    <n v="255.90909090909091"/>
    <n v="1023.6363636363636"/>
    <n v="110.90909090909091"/>
    <n v="443.63636363636363"/>
    <n v="0"/>
    <n v="0"/>
    <n v="443.63636363636363"/>
    <n v="97.6"/>
    <n v="0"/>
    <n v="97.6"/>
    <n v="58.2"/>
    <n v="36.299999999999997"/>
    <n v="13.54"/>
    <n v="0.11442166559999997"/>
    <x v="0"/>
    <m/>
    <n v="0"/>
    <n v="0"/>
    <n v="580"/>
    <n v="0"/>
    <m/>
    <m/>
    <s v="yes"/>
    <n v="390.4"/>
    <m/>
    <n v="0.12"/>
    <n v="110.90909090909091"/>
    <m/>
    <n v="443.63636363636363"/>
    <m/>
    <n v="0"/>
    <s v="Konstantinos Zoupanos"/>
    <m/>
    <n v="400"/>
    <n v="1600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70"/>
    <x v="121"/>
    <x v="121"/>
    <n v="8"/>
    <m/>
    <x v="0"/>
    <s v="Bar support"/>
    <x v="14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x v="0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80"/>
    <x v="139"/>
    <x v="139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90"/>
    <x v="140"/>
    <x v="140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39"/>
    <n v="3097160"/>
    <s v="EMEA Export &amp; GDF."/>
    <s v="NL"/>
    <s v="Netherlands"/>
    <x v="2"/>
    <m/>
    <m/>
    <n v="100"/>
    <x v="138"/>
    <x v="138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10"/>
    <x v="283"/>
    <x v="283"/>
    <n v="3"/>
    <m/>
    <x v="0"/>
    <s v="Premiums"/>
    <x v="0"/>
    <s v="Promocean The Netherlands BV"/>
    <x v="1"/>
    <n v="71.449999999999989"/>
    <n v="214.34999999999997"/>
    <n v="71.449999999999989"/>
    <n v="214.34999999999997"/>
    <n v="0"/>
    <n v="0"/>
    <n v="214.34999999999997"/>
    <n v="61.77261"/>
    <n v="0"/>
    <n v="61.77261"/>
    <n v="30"/>
    <n v="26"/>
    <n v="6"/>
    <n v="1.404E-2"/>
    <x v="1"/>
    <m/>
    <n v="0"/>
    <n v="0"/>
    <n v="0"/>
    <n v="0"/>
    <m/>
    <m/>
    <s v="no"/>
    <n v="185.31783000000001"/>
    <m/>
    <n v="0.12"/>
    <n v="70.196147727272731"/>
    <m/>
    <n v="210.58844318181821"/>
    <m/>
    <n v="0"/>
    <s v="Ellina Smirnova"/>
    <m/>
    <n v="5"/>
    <n v="15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20"/>
    <x v="119"/>
    <x v="119"/>
    <n v="20"/>
    <m/>
    <x v="0"/>
    <s v="Bar support"/>
    <x v="10"/>
    <s v="Promocean The Netherlands BV"/>
    <x v="0"/>
    <n v="76.679999999999993"/>
    <n v="1533.6"/>
    <n v="64.56"/>
    <n v="1291.2"/>
    <n v="0"/>
    <n v="0"/>
    <n v="1291.2"/>
    <n v="55.141800000000003"/>
    <n v="0"/>
    <n v="55.141800000000003"/>
    <n v="49"/>
    <n v="26"/>
    <n v="50"/>
    <n v="1.274"/>
    <x v="0"/>
    <m/>
    <n v="0"/>
    <n v="0"/>
    <n v="242.39999999999986"/>
    <n v="0"/>
    <m/>
    <m/>
    <s v="no"/>
    <n v="1102.836"/>
    <m/>
    <n v="0.12"/>
    <n v="62.661136363636366"/>
    <m/>
    <n v="1253.2227272727273"/>
    <m/>
    <n v="0"/>
    <s v="Ellina Smirnova"/>
    <m/>
    <n v="12"/>
    <n v="24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30"/>
    <x v="153"/>
    <x v="153"/>
    <n v="10"/>
    <m/>
    <x v="0"/>
    <s v="Indoor signs"/>
    <x v="0"/>
    <s v="Dekkers Visual Communication B.v."/>
    <x v="0"/>
    <n v="145"/>
    <n v="1450"/>
    <n v="138.41"/>
    <n v="1384.1"/>
    <n v="0"/>
    <n v="0"/>
    <n v="1384.1"/>
    <n v="119.70000000000002"/>
    <n v="0"/>
    <n v="119.70000000000002"/>
    <n v="44"/>
    <n v="10"/>
    <n v="74"/>
    <n v="0.3256"/>
    <x v="0"/>
    <m/>
    <n v="0"/>
    <n v="0"/>
    <n v="65.900000000000091"/>
    <n v="0"/>
    <m/>
    <m/>
    <s v="no"/>
    <n v="1197.0000000000002"/>
    <m/>
    <n v="0.12"/>
    <n v="136.02272727272728"/>
    <m/>
    <n v="1360.2272727272727"/>
    <m/>
    <n v="0"/>
    <s v="Ludmilla Zarybnicka"/>
    <m/>
    <n v="1"/>
    <n v="1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40"/>
    <x v="232"/>
    <x v="232"/>
    <n v="8"/>
    <m/>
    <x v="4"/>
    <s v="Coasters (&amp; dripmat)"/>
    <x v="12"/>
    <s v="CC Coaster GmbH &amp; Co. KG"/>
    <x v="0"/>
    <n v="22.693181818181817"/>
    <n v="181.54545454545453"/>
    <n v="22.693181818181817"/>
    <n v="181.54545454545453"/>
    <n v="0"/>
    <n v="0"/>
    <n v="181.54545454545453"/>
    <n v="19.97"/>
    <n v="0"/>
    <n v="19.97"/>
    <n v="18.600000000000001"/>
    <n v="46.5"/>
    <n v="14"/>
    <n v="9.6868800000000019E-2"/>
    <x v="0"/>
    <m/>
    <n v="0"/>
    <n v="0"/>
    <n v="0"/>
    <n v="0"/>
    <m/>
    <m/>
    <s v="no"/>
    <n v="159.76"/>
    <m/>
    <n v="0.12"/>
    <n v="22.693181818181817"/>
    <m/>
    <n v="181.54545454545453"/>
    <m/>
    <n v="0"/>
    <s v="Ellina Smirnova"/>
    <m/>
    <n v="1000"/>
    <n v="800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50"/>
    <x v="137"/>
    <x v="137"/>
    <n v="20"/>
    <m/>
    <x v="0"/>
    <s v="Bar support"/>
    <x v="12"/>
    <s v="Asian Sourcing Link"/>
    <x v="0"/>
    <n v="85.7"/>
    <n v="1714"/>
    <n v="68.7"/>
    <n v="1374"/>
    <n v="0"/>
    <n v="0"/>
    <n v="1374"/>
    <n v="59.280000000000008"/>
    <n v="0"/>
    <n v="59.280000000000008"/>
    <n v="62"/>
    <n v="20.5"/>
    <n v="10"/>
    <n v="0.25419999999999998"/>
    <x v="0"/>
    <m/>
    <n v="0"/>
    <n v="0"/>
    <n v="340"/>
    <n v="0"/>
    <m/>
    <m/>
    <s v="no"/>
    <n v="1185.6000000000001"/>
    <m/>
    <n v="0.12"/>
    <n v="67.363636363636374"/>
    <m/>
    <n v="1347.2727272727275"/>
    <m/>
    <n v="0"/>
    <s v="Ellina Smirnova"/>
    <m/>
    <n v="10"/>
    <n v="20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60"/>
    <x v="130"/>
    <x v="130"/>
    <n v="8"/>
    <m/>
    <x v="5"/>
    <s v="Plastic cups"/>
    <x v="25"/>
    <s v="Re-uz France"/>
    <x v="0"/>
    <n v="255.90909090909091"/>
    <n v="2047.2727272727273"/>
    <n v="110.90909090909091"/>
    <n v="887.27272727272725"/>
    <n v="0"/>
    <n v="0"/>
    <n v="887.27272727272725"/>
    <n v="97.6"/>
    <n v="0"/>
    <n v="97.6"/>
    <n v="58.2"/>
    <n v="36.299999999999997"/>
    <n v="13.54"/>
    <n v="0.22884333119999994"/>
    <x v="0"/>
    <m/>
    <n v="0"/>
    <n v="0"/>
    <n v="1160"/>
    <n v="0"/>
    <m/>
    <m/>
    <s v="yes"/>
    <n v="780.8"/>
    <m/>
    <n v="0.12"/>
    <n v="110.90909090909091"/>
    <m/>
    <n v="887.27272727272725"/>
    <m/>
    <n v="0"/>
    <s v="Konstantinos Zoupanos"/>
    <m/>
    <n v="400"/>
    <n v="320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70"/>
    <x v="190"/>
    <x v="190"/>
    <n v="7"/>
    <m/>
    <x v="5"/>
    <s v="Plastic cups"/>
    <x v="27"/>
    <s v="Re-uz France"/>
    <x v="2"/>
    <n v="208.44318181818181"/>
    <n v="1459.1022727272727"/>
    <n v="168.09090909090907"/>
    <n v="1176.6363636363635"/>
    <n v="0"/>
    <n v="0"/>
    <n v="1176.6363636363635"/>
    <n v="147.91999999999999"/>
    <n v="0"/>
    <n v="147.91999999999999"/>
    <n v="73.400000000000006"/>
    <n v="42.9"/>
    <n v="25.4"/>
    <n v="0.55986730799999995"/>
    <x v="0"/>
    <m/>
    <n v="0"/>
    <n v="0"/>
    <n v="282.46590909090924"/>
    <n v="0"/>
    <m/>
    <m/>
    <s v="yes"/>
    <n v="1035.4399999999998"/>
    <m/>
    <n v="0.12"/>
    <n v="168.09090909090907"/>
    <m/>
    <n v="1176.6363636363635"/>
    <m/>
    <n v="0"/>
    <s v="Konstantinos Zoupanos"/>
    <m/>
    <n v="300"/>
    <n v="210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80"/>
    <x v="121"/>
    <x v="121"/>
    <n v="15"/>
    <m/>
    <x v="0"/>
    <s v="Bar support"/>
    <x v="14"/>
    <s v="Promocean The Netherlands BV"/>
    <x v="0"/>
    <n v="39.799999999999997"/>
    <n v="597"/>
    <n v="35.6"/>
    <n v="534"/>
    <n v="0"/>
    <n v="0"/>
    <n v="534"/>
    <n v="29.298000000000002"/>
    <n v="0"/>
    <n v="29.298000000000002"/>
    <n v="14.5"/>
    <n v="4.8"/>
    <n v="4.8"/>
    <n v="5.0111999999999995E-3"/>
    <x v="0"/>
    <m/>
    <n v="0"/>
    <n v="0"/>
    <n v="63"/>
    <n v="0"/>
    <m/>
    <m/>
    <s v="no"/>
    <n v="439.47"/>
    <m/>
    <n v="0.12"/>
    <n v="33.293181818181822"/>
    <m/>
    <n v="499.39772727272731"/>
    <m/>
    <n v="0"/>
    <s v="Ellina Smirnova"/>
    <m/>
    <n v="20"/>
    <n v="30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90"/>
    <x v="138"/>
    <x v="138"/>
    <n v="10"/>
    <m/>
    <x v="3"/>
    <s v="Textiles-Clothing"/>
    <x v="10"/>
    <s v="Promocean The Netherlands BV"/>
    <x v="0"/>
    <n v="40.200000000000003"/>
    <n v="402"/>
    <n v="40.200000000000003"/>
    <n v="402"/>
    <n v="0"/>
    <n v="0"/>
    <n v="402"/>
    <n v="33.337499999999999"/>
    <n v="0"/>
    <n v="33.337499999999999"/>
    <n v="37"/>
    <n v="27"/>
    <n v="7.2"/>
    <n v="7.1928000000000006E-2"/>
    <x v="0"/>
    <m/>
    <n v="0"/>
    <n v="0"/>
    <n v="0"/>
    <n v="0"/>
    <m/>
    <m/>
    <s v="no"/>
    <n v="333.375"/>
    <m/>
    <n v="0.12"/>
    <n v="37.883522727272727"/>
    <m/>
    <n v="378.83522727272725"/>
    <m/>
    <n v="0"/>
    <s v="Ellina Smirnova"/>
    <m/>
    <n v="6"/>
    <n v="6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100"/>
    <x v="139"/>
    <x v="139"/>
    <n v="10"/>
    <m/>
    <x v="3"/>
    <s v="Textiles-Clothing"/>
    <x v="10"/>
    <s v="Promocean The Netherlands BV"/>
    <x v="0"/>
    <n v="40.200000000000003"/>
    <n v="402"/>
    <n v="40.200000000000003"/>
    <n v="402"/>
    <n v="0"/>
    <n v="0"/>
    <n v="402"/>
    <n v="33.337499999999999"/>
    <n v="0"/>
    <n v="33.337499999999999"/>
    <n v="37"/>
    <n v="27"/>
    <n v="7.2"/>
    <n v="7.1928000000000006E-2"/>
    <x v="0"/>
    <m/>
    <n v="0"/>
    <n v="0"/>
    <n v="0"/>
    <n v="0"/>
    <m/>
    <m/>
    <s v="no"/>
    <n v="333.375"/>
    <m/>
    <n v="0.12"/>
    <n v="37.883522727272727"/>
    <m/>
    <n v="378.83522727272725"/>
    <m/>
    <n v="0"/>
    <s v="Ellina Smirnova"/>
    <m/>
    <n v="6"/>
    <n v="60"/>
    <m/>
    <m/>
    <n v="0"/>
    <n v="0"/>
    <n v="0"/>
    <s v="14.06.2025"/>
    <s v="Order Window"/>
  </r>
  <r>
    <s v="Desperados"/>
    <m/>
    <n v="26021040"/>
    <n v="3097160"/>
    <s v="EMEA Export &amp; GDF."/>
    <s v="NL"/>
    <s v="Netherlands"/>
    <x v="2"/>
    <m/>
    <m/>
    <n v="110"/>
    <x v="140"/>
    <x v="140"/>
    <n v="10"/>
    <m/>
    <x v="3"/>
    <s v="Textiles-Clothing"/>
    <x v="10"/>
    <s v="Promocean The Netherlands BV"/>
    <x v="0"/>
    <n v="40.200000000000003"/>
    <n v="402"/>
    <n v="40.200000000000003"/>
    <n v="402"/>
    <n v="0"/>
    <n v="0"/>
    <n v="402"/>
    <n v="33.337499999999999"/>
    <n v="0"/>
    <n v="33.337499999999999"/>
    <n v="37"/>
    <n v="27"/>
    <n v="7.2"/>
    <n v="7.1928000000000006E-2"/>
    <x v="0"/>
    <m/>
    <n v="0"/>
    <n v="0"/>
    <n v="0"/>
    <n v="0"/>
    <m/>
    <m/>
    <s v="no"/>
    <n v="333.375"/>
    <m/>
    <n v="0.12"/>
    <n v="37.883522727272727"/>
    <m/>
    <n v="378.83522727272725"/>
    <m/>
    <n v="0"/>
    <s v="Ellina Smirnova"/>
    <m/>
    <n v="6"/>
    <n v="6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10"/>
    <x v="283"/>
    <x v="283"/>
    <n v="2"/>
    <m/>
    <x v="0"/>
    <s v="Premiums"/>
    <x v="0"/>
    <s v="Promocean The Netherlands BV"/>
    <x v="1"/>
    <n v="71.449999999999989"/>
    <n v="142.89999999999998"/>
    <n v="71.449999999999989"/>
    <n v="142.89999999999998"/>
    <n v="0"/>
    <n v="0"/>
    <n v="142.89999999999998"/>
    <n v="61.77261"/>
    <n v="0"/>
    <n v="61.77261"/>
    <n v="30"/>
    <n v="26"/>
    <n v="6"/>
    <n v="9.3600000000000003E-3"/>
    <x v="1"/>
    <m/>
    <n v="0"/>
    <n v="0"/>
    <n v="0"/>
    <n v="0"/>
    <m/>
    <m/>
    <s v="no"/>
    <n v="123.54522"/>
    <m/>
    <n v="0.12"/>
    <n v="70.196147727272731"/>
    <m/>
    <n v="140.39229545454546"/>
    <m/>
    <n v="0"/>
    <s v="Ellina Smirnova"/>
    <m/>
    <n v="5"/>
    <n v="1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20"/>
    <x v="119"/>
    <x v="119"/>
    <n v="15"/>
    <m/>
    <x v="0"/>
    <s v="Bar support"/>
    <x v="10"/>
    <s v="Promocean The Netherlands BV"/>
    <x v="0"/>
    <n v="76.679999999999993"/>
    <n v="1150.1999999999998"/>
    <n v="64.56"/>
    <n v="968.40000000000009"/>
    <n v="0"/>
    <n v="0"/>
    <n v="968.40000000000009"/>
    <n v="55.141800000000003"/>
    <n v="0"/>
    <n v="55.141800000000003"/>
    <n v="49"/>
    <n v="26"/>
    <n v="50"/>
    <n v="0.95550000000000002"/>
    <x v="0"/>
    <m/>
    <n v="0"/>
    <n v="0"/>
    <n v="181.79999999999973"/>
    <n v="0"/>
    <m/>
    <m/>
    <s v="no"/>
    <n v="827.12700000000007"/>
    <m/>
    <n v="0.12"/>
    <n v="62.661136363636366"/>
    <m/>
    <n v="939.91704545454547"/>
    <m/>
    <n v="0"/>
    <s v="Ellina Smirnova"/>
    <m/>
    <n v="12"/>
    <n v="18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30"/>
    <x v="153"/>
    <x v="153"/>
    <n v="10"/>
    <m/>
    <x v="0"/>
    <s v="Indoor signs"/>
    <x v="0"/>
    <s v="Dekkers Visual Communication B.v."/>
    <x v="0"/>
    <n v="145"/>
    <n v="1450"/>
    <n v="138.41"/>
    <n v="1384.1"/>
    <n v="0"/>
    <n v="0"/>
    <n v="1384.1"/>
    <n v="119.70000000000002"/>
    <n v="0"/>
    <n v="119.70000000000002"/>
    <n v="44"/>
    <n v="10"/>
    <n v="74"/>
    <n v="0.3256"/>
    <x v="0"/>
    <m/>
    <n v="0"/>
    <n v="0"/>
    <n v="65.900000000000091"/>
    <n v="0"/>
    <m/>
    <m/>
    <s v="no"/>
    <n v="1197.0000000000002"/>
    <m/>
    <n v="0.12"/>
    <n v="136.02272727272728"/>
    <m/>
    <n v="1360.2272727272727"/>
    <m/>
    <n v="0"/>
    <s v="Ludmilla Zarybnicka"/>
    <m/>
    <n v="1"/>
    <n v="1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40"/>
    <x v="232"/>
    <x v="232"/>
    <n v="6"/>
    <m/>
    <x v="4"/>
    <s v="Coasters (&amp; dripmat)"/>
    <x v="12"/>
    <s v="CC Coaster GmbH &amp; Co. KG"/>
    <x v="0"/>
    <n v="22.693181818181817"/>
    <n v="136.15909090909091"/>
    <n v="22.693181818181817"/>
    <n v="136.15909090909091"/>
    <n v="0"/>
    <n v="0"/>
    <n v="136.15909090909091"/>
    <n v="19.97"/>
    <n v="0"/>
    <n v="19.97"/>
    <n v="18.600000000000001"/>
    <n v="46.5"/>
    <n v="14"/>
    <n v="7.2651600000000011E-2"/>
    <x v="0"/>
    <m/>
    <n v="0"/>
    <n v="0"/>
    <n v="0"/>
    <n v="0"/>
    <m/>
    <m/>
    <s v="no"/>
    <n v="119.82"/>
    <m/>
    <n v="0.12"/>
    <n v="22.693181818181817"/>
    <m/>
    <n v="136.15909090909091"/>
    <m/>
    <n v="0"/>
    <s v="Ellina Smirnova"/>
    <m/>
    <n v="1000"/>
    <n v="600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50"/>
    <x v="137"/>
    <x v="137"/>
    <n v="15"/>
    <m/>
    <x v="0"/>
    <s v="Bar support"/>
    <x v="12"/>
    <s v="Asian Sourcing Link"/>
    <x v="0"/>
    <n v="85.7"/>
    <n v="1285.5"/>
    <n v="68.7"/>
    <n v="1030.5"/>
    <n v="0"/>
    <n v="0"/>
    <n v="1030.5"/>
    <n v="59.280000000000008"/>
    <n v="0"/>
    <n v="59.280000000000008"/>
    <n v="62"/>
    <n v="20.5"/>
    <n v="10"/>
    <n v="0.19064999999999999"/>
    <x v="0"/>
    <m/>
    <n v="0"/>
    <n v="0"/>
    <n v="255"/>
    <n v="0"/>
    <m/>
    <m/>
    <s v="no"/>
    <n v="889.20000000000016"/>
    <m/>
    <n v="0.12"/>
    <n v="67.363636363636374"/>
    <m/>
    <n v="1010.4545454545456"/>
    <m/>
    <n v="0"/>
    <s v="Ellina Smirnova"/>
    <m/>
    <n v="10"/>
    <n v="15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60"/>
    <x v="130"/>
    <x v="130"/>
    <n v="5"/>
    <m/>
    <x v="5"/>
    <s v="Plastic cups"/>
    <x v="25"/>
    <s v="Re-uz France"/>
    <x v="0"/>
    <n v="255.90909090909091"/>
    <n v="1279.5454545454545"/>
    <n v="110.90909090909091"/>
    <n v="554.5454545454545"/>
    <n v="0"/>
    <n v="0"/>
    <n v="554.5454545454545"/>
    <n v="97.6"/>
    <n v="0"/>
    <n v="97.6"/>
    <n v="58.2"/>
    <n v="36.299999999999997"/>
    <n v="13.54"/>
    <n v="0.14302708199999997"/>
    <x v="0"/>
    <m/>
    <n v="0"/>
    <n v="0"/>
    <n v="725"/>
    <n v="0"/>
    <m/>
    <m/>
    <s v="yes"/>
    <n v="488"/>
    <m/>
    <n v="0.12"/>
    <n v="110.90909090909091"/>
    <m/>
    <n v="554.5454545454545"/>
    <m/>
    <n v="0"/>
    <s v="Konstantinos Zoupanos"/>
    <m/>
    <n v="400"/>
    <n v="200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70"/>
    <x v="121"/>
    <x v="121"/>
    <n v="10"/>
    <m/>
    <x v="0"/>
    <s v="Bar support"/>
    <x v="14"/>
    <s v="Promocean The Netherlands BV"/>
    <x v="0"/>
    <n v="39.799999999999997"/>
    <n v="398"/>
    <n v="35.6"/>
    <n v="356"/>
    <n v="0"/>
    <n v="0"/>
    <n v="356"/>
    <n v="29.298000000000002"/>
    <n v="0"/>
    <n v="29.298000000000002"/>
    <n v="14.5"/>
    <n v="4.8"/>
    <n v="4.8"/>
    <n v="3.3407999999999997E-3"/>
    <x v="0"/>
    <m/>
    <n v="0"/>
    <n v="0"/>
    <n v="42"/>
    <n v="0"/>
    <m/>
    <m/>
    <s v="no"/>
    <n v="292.98"/>
    <m/>
    <n v="0.12"/>
    <n v="33.293181818181822"/>
    <m/>
    <n v="332.93181818181824"/>
    <m/>
    <n v="0"/>
    <s v="Ellina Smirnova"/>
    <m/>
    <n v="20"/>
    <n v="20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80"/>
    <x v="138"/>
    <x v="138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90"/>
    <x v="139"/>
    <x v="139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Desperados"/>
    <m/>
    <n v="26021041"/>
    <n v="3097160"/>
    <s v="EMEA Export &amp; GDF."/>
    <s v="NL"/>
    <s v="Netherlands"/>
    <x v="2"/>
    <m/>
    <m/>
    <n v="100"/>
    <x v="140"/>
    <x v="140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Heineken - F1"/>
    <m/>
    <n v="26021043"/>
    <n v="3097258"/>
    <s v="FIXMER S.à.r.l."/>
    <s v="LU"/>
    <s v="Luxembourg"/>
    <x v="1"/>
    <m/>
    <m/>
    <n v="10"/>
    <x v="68"/>
    <x v="68"/>
    <n v="10"/>
    <m/>
    <x v="0"/>
    <s v="Premiums"/>
    <x v="5"/>
    <s v="Promocean The Netherlands BV"/>
    <x v="0"/>
    <n v="83.149999999999991"/>
    <n v="831.49999999999989"/>
    <n v="83.149999999999991"/>
    <n v="831.49999999999989"/>
    <n v="0"/>
    <n v="0"/>
    <n v="831.49999999999989"/>
    <n v="71.922600000000017"/>
    <n v="0"/>
    <n v="71.922600000000017"/>
    <n v="44"/>
    <n v="43"/>
    <n v="45"/>
    <n v="0.85140000000000005"/>
    <x v="0"/>
    <m/>
    <n v="0"/>
    <n v="0"/>
    <n v="0"/>
    <n v="0"/>
    <m/>
    <m/>
    <s v="no"/>
    <n v="719.22600000000011"/>
    <m/>
    <n v="0.12"/>
    <n v="81.730227272727291"/>
    <m/>
    <n v="817.30227272727291"/>
    <m/>
    <n v="0"/>
    <s v="Konstantinos Zoupanos "/>
    <m/>
    <n v="5"/>
    <n v="5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20"/>
    <x v="82"/>
    <x v="82"/>
    <n v="20"/>
    <m/>
    <x v="0"/>
    <s v="Bar support"/>
    <x v="14"/>
    <s v="Promocean The Netherlands BV"/>
    <x v="0"/>
    <n v="29.8"/>
    <n v="596"/>
    <n v="26"/>
    <n v="520"/>
    <n v="0"/>
    <n v="0"/>
    <n v="520"/>
    <n v="22.906800000000004"/>
    <n v="0"/>
    <n v="22.906800000000004"/>
    <n v="14"/>
    <n v="5"/>
    <n v="5"/>
    <n v="7.0000000000000001E-3"/>
    <x v="0"/>
    <m/>
    <n v="0"/>
    <n v="0"/>
    <n v="76"/>
    <n v="0"/>
    <m/>
    <m/>
    <s v="no"/>
    <n v="458.13600000000008"/>
    <m/>
    <n v="0.12"/>
    <n v="26.03045454545455"/>
    <m/>
    <n v="520.60909090909104"/>
    <m/>
    <n v="0"/>
    <s v="Konstantinos Zoupanos "/>
    <m/>
    <n v="20"/>
    <n v="40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30"/>
    <x v="81"/>
    <x v="81"/>
    <n v="5"/>
    <m/>
    <x v="0"/>
    <s v="Textiles-Clothing"/>
    <x v="7"/>
    <s v="Promocean The Netherlands BV"/>
    <x v="0"/>
    <n v="120"/>
    <n v="600"/>
    <n v="84.48"/>
    <n v="422.40000000000003"/>
    <n v="0"/>
    <n v="0"/>
    <n v="422.40000000000003"/>
    <n v="73.639799999999994"/>
    <n v="0"/>
    <n v="73.639799999999994"/>
    <n v="44"/>
    <n v="23"/>
    <n v="18"/>
    <n v="9.1079999999999994E-2"/>
    <x v="0"/>
    <m/>
    <n v="0"/>
    <n v="0"/>
    <n v="177.59999999999997"/>
    <n v="0"/>
    <m/>
    <m/>
    <s v="no"/>
    <n v="368.19899999999996"/>
    <m/>
    <n v="0.12"/>
    <n v="83.6815909090909"/>
    <m/>
    <n v="418.40795454545452"/>
    <m/>
    <n v="0"/>
    <s v="Konstantinos Zoupanos "/>
    <m/>
    <n v="24"/>
    <n v="12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40"/>
    <x v="83"/>
    <x v="83"/>
    <n v="10"/>
    <m/>
    <x v="0"/>
    <s v="Premiums"/>
    <x v="4"/>
    <s v="Promocean The Netherlands BV"/>
    <x v="0"/>
    <n v="73.099999999999994"/>
    <n v="731"/>
    <n v="69.900000000000006"/>
    <n v="699"/>
    <n v="0"/>
    <n v="0"/>
    <n v="699"/>
    <n v="60.420000000000009"/>
    <n v="0"/>
    <n v="60.420000000000009"/>
    <n v="43.5"/>
    <n v="18"/>
    <n v="22.5"/>
    <n v="0.176175"/>
    <x v="0"/>
    <m/>
    <n v="0"/>
    <n v="0"/>
    <n v="32"/>
    <n v="0"/>
    <m/>
    <m/>
    <s v="no"/>
    <n v="604.20000000000005"/>
    <m/>
    <n v="0.12"/>
    <n v="68.659090909090921"/>
    <m/>
    <n v="686.59090909090924"/>
    <m/>
    <n v="0"/>
    <s v="Konstantinos Zoupanos "/>
    <m/>
    <n v="10"/>
    <n v="10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50"/>
    <x v="108"/>
    <x v="108"/>
    <n v="20"/>
    <m/>
    <x v="0"/>
    <s v="Premiums"/>
    <x v="0"/>
    <s v="Asian Sourcing Link"/>
    <x v="0"/>
    <n v="41.7"/>
    <n v="834"/>
    <n v="25.45"/>
    <n v="509"/>
    <n v="0"/>
    <n v="0"/>
    <n v="509"/>
    <n v="21.831"/>
    <n v="0"/>
    <n v="21.831"/>
    <n v="48"/>
    <n v="38"/>
    <n v="2.5"/>
    <n v="9.1200000000000003E-2"/>
    <x v="0"/>
    <m/>
    <n v="0"/>
    <n v="0"/>
    <n v="325"/>
    <n v="0"/>
    <m/>
    <m/>
    <s v="no"/>
    <n v="436.62"/>
    <m/>
    <n v="0.12"/>
    <n v="24.807954545454546"/>
    <m/>
    <n v="496.15909090909093"/>
    <m/>
    <n v="0"/>
    <s v="Ellina Smirnova "/>
    <m/>
    <n v="5"/>
    <n v="10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60"/>
    <x v="109"/>
    <x v="109"/>
    <n v="4"/>
    <m/>
    <x v="0"/>
    <s v="Bar support"/>
    <x v="20"/>
    <s v="Asian Sourcing Link"/>
    <x v="1"/>
    <n v="63.179999999999993"/>
    <n v="252.71999999999997"/>
    <n v="63.179999999999993"/>
    <n v="252.71999999999997"/>
    <n v="0"/>
    <n v="0"/>
    <n v="252.71999999999997"/>
    <n v="54.651600000000002"/>
    <n v="0"/>
    <n v="54.651600000000002"/>
    <n v="35"/>
    <n v="21"/>
    <n v="53"/>
    <n v="0.15581999999999999"/>
    <x v="1"/>
    <m/>
    <n v="0"/>
    <n v="0"/>
    <n v="0"/>
    <n v="0"/>
    <m/>
    <m/>
    <s v="no"/>
    <n v="218.60640000000001"/>
    <m/>
    <n v="0.12"/>
    <n v="62.104090909090914"/>
    <m/>
    <n v="248.41636363636366"/>
    <m/>
    <n v="0"/>
    <s v="Ellina Smirnova "/>
    <m/>
    <n v="6"/>
    <n v="24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70"/>
    <x v="198"/>
    <x v="198"/>
    <n v="4"/>
    <m/>
    <x v="0"/>
    <s v="Textiles-Clothing"/>
    <x v="20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x v="0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80"/>
    <x v="199"/>
    <x v="199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90"/>
    <x v="197"/>
    <x v="197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00"/>
    <x v="180"/>
    <x v="180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5.06.2025"/>
    <s v="Order Window"/>
  </r>
  <r>
    <s v="Heineken"/>
    <m/>
    <n v="26021044"/>
    <n v="3090240"/>
    <s v="Zagorka A.D."/>
    <s v="BG"/>
    <s v="Bulgaria"/>
    <x v="1"/>
    <m/>
    <m/>
    <n v="10"/>
    <x v="6"/>
    <x v="6"/>
    <n v="30"/>
    <m/>
    <x v="0"/>
    <s v="Indoor signs"/>
    <x v="1"/>
    <s v="Brands On"/>
    <x v="1"/>
    <n v="29.43"/>
    <n v="882.9"/>
    <n v="29.43"/>
    <n v="882.9"/>
    <n v="0"/>
    <n v="0"/>
    <n v="882.9"/>
    <n v="25.9"/>
    <n v="0"/>
    <n v="25.9"/>
    <n v="10.5"/>
    <n v="10.5"/>
    <n v="11.5"/>
    <n v="3.8036250000000001E-2"/>
    <x v="1"/>
    <m/>
    <n v="0"/>
    <n v="0"/>
    <n v="0"/>
    <n v="0"/>
    <m/>
    <m/>
    <s v="no"/>
    <n v="777"/>
    <m/>
    <n v="0.12"/>
    <n v="29.43181818181818"/>
    <m/>
    <n v="882.95454545454538"/>
    <m/>
    <n v="0"/>
    <s v="Ludmilla Zarybnicka"/>
    <m/>
    <n v="1"/>
    <n v="30"/>
    <m/>
    <m/>
    <n v="0"/>
    <n v="0"/>
    <n v="0"/>
    <s v="15.06.2025"/>
    <s v="Order Window"/>
  </r>
  <r>
    <s v="Heineken"/>
    <m/>
    <n v="26021044"/>
    <n v="3090240"/>
    <s v="Zagorka A.D."/>
    <s v="BG"/>
    <s v="Bulgaria"/>
    <x v="1"/>
    <m/>
    <m/>
    <n v="20"/>
    <x v="286"/>
    <x v="286"/>
    <n v="2"/>
    <m/>
    <x v="10"/>
    <s v="Indoor signs"/>
    <x v="24"/>
    <s v="Brands On"/>
    <x v="1"/>
    <n v="211.5"/>
    <n v="423"/>
    <n v="211.5"/>
    <n v="423"/>
    <n v="0"/>
    <n v="0"/>
    <n v="423"/>
    <n v="186.11"/>
    <n v="0"/>
    <n v="186.11"/>
    <n v="36.5"/>
    <n v="36.5"/>
    <n v="2.5"/>
    <n v="6.6612499999999996E-3"/>
    <x v="1"/>
    <m/>
    <n v="0"/>
    <n v="0"/>
    <n v="0"/>
    <n v="0"/>
    <m/>
    <m/>
    <s v="no"/>
    <n v="372.22"/>
    <m/>
    <n v="0.12"/>
    <n v="211.48863636363637"/>
    <m/>
    <n v="422.97727272727275"/>
    <m/>
    <n v="0"/>
    <s v="Ludmilla Zarybnicka"/>
    <m/>
    <n v="10"/>
    <n v="2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10"/>
    <x v="181"/>
    <x v="181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20"/>
    <x v="179"/>
    <x v="179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30"/>
    <x v="203"/>
    <x v="203"/>
    <n v="4"/>
    <m/>
    <x v="0"/>
    <s v="Textiles-Clothing"/>
    <x v="4"/>
    <s v="Promocean The Netherlands BV"/>
    <x v="0"/>
    <n v="51.62"/>
    <n v="206.48"/>
    <n v="51.62"/>
    <n v="206.48"/>
    <n v="0"/>
    <n v="0"/>
    <n v="206.48"/>
    <n v="45.044999999999995"/>
    <n v="0"/>
    <n v="45.044999999999995"/>
    <n v="57"/>
    <n v="45"/>
    <n v="5"/>
    <n v="5.1299999999999998E-2"/>
    <x v="0"/>
    <m/>
    <n v="0"/>
    <n v="0"/>
    <n v="0"/>
    <n v="0"/>
    <m/>
    <m/>
    <s v="no"/>
    <n v="180.17999999999998"/>
    <m/>
    <n v="0.12"/>
    <n v="51.187499999999993"/>
    <m/>
    <n v="204.74999999999997"/>
    <m/>
    <n v="0"/>
    <s v="Konstantinos Zoupanos "/>
    <m/>
    <n v="2"/>
    <n v="8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40"/>
    <x v="115"/>
    <x v="115"/>
    <n v="6"/>
    <m/>
    <x v="0"/>
    <s v="Textiles-Clothing"/>
    <x v="4"/>
    <s v="Promocean The Netherlands BV"/>
    <x v="0"/>
    <n v="51.62"/>
    <n v="309.71999999999997"/>
    <n v="51.62"/>
    <n v="309.71999999999997"/>
    <n v="0"/>
    <n v="0"/>
    <n v="309.71999999999997"/>
    <n v="45.044999999999995"/>
    <n v="0"/>
    <n v="45.044999999999995"/>
    <n v="57"/>
    <n v="45"/>
    <n v="5"/>
    <n v="7.6950000000000005E-2"/>
    <x v="0"/>
    <m/>
    <n v="0"/>
    <n v="0"/>
    <n v="0"/>
    <n v="0"/>
    <m/>
    <m/>
    <s v="no"/>
    <n v="270.27"/>
    <m/>
    <n v="0.12"/>
    <n v="51.187499999999993"/>
    <m/>
    <n v="307.12499999999994"/>
    <m/>
    <n v="0"/>
    <s v="Konstantinos Zoupanos "/>
    <m/>
    <n v="2"/>
    <n v="12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50"/>
    <x v="116"/>
    <x v="116"/>
    <n v="4"/>
    <m/>
    <x v="0"/>
    <s v="Textiles-Clothing"/>
    <x v="4"/>
    <s v="Promocean The Netherlands BV"/>
    <x v="0"/>
    <n v="51.62"/>
    <n v="206.48"/>
    <n v="51.62"/>
    <n v="206.48"/>
    <n v="0"/>
    <n v="0"/>
    <n v="206.48"/>
    <n v="45.044999999999995"/>
    <n v="0"/>
    <n v="45.044999999999995"/>
    <n v="57"/>
    <n v="45"/>
    <n v="5"/>
    <n v="5.1299999999999998E-2"/>
    <x v="0"/>
    <m/>
    <n v="0"/>
    <n v="0"/>
    <n v="0"/>
    <n v="0"/>
    <m/>
    <m/>
    <s v="no"/>
    <n v="180.17999999999998"/>
    <m/>
    <n v="0.12"/>
    <n v="51.187499999999993"/>
    <m/>
    <n v="204.74999999999997"/>
    <m/>
    <n v="0"/>
    <s v="Konstantinos Zoupanos "/>
    <m/>
    <n v="2"/>
    <n v="8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60"/>
    <x v="70"/>
    <x v="70"/>
    <n v="1"/>
    <m/>
    <x v="0"/>
    <s v="Premiums"/>
    <x v="0"/>
    <s v="Asian Sourcing Link"/>
    <x v="0"/>
    <n v="142.4"/>
    <n v="142.4"/>
    <n v="142.4"/>
    <n v="142.4"/>
    <n v="0"/>
    <n v="0"/>
    <n v="142.4"/>
    <n v="122.09400000000001"/>
    <n v="0"/>
    <n v="122.09400000000001"/>
    <n v="103"/>
    <n v="17.5"/>
    <n v="20"/>
    <n v="3.6049999999999999E-2"/>
    <x v="0"/>
    <m/>
    <n v="0"/>
    <n v="0"/>
    <n v="0"/>
    <n v="0"/>
    <m/>
    <m/>
    <s v="no"/>
    <n v="122.09400000000001"/>
    <m/>
    <n v="0.12"/>
    <n v="138.74318181818182"/>
    <m/>
    <n v="138.74318181818182"/>
    <m/>
    <n v="0"/>
    <s v="Ellina Smirnova "/>
    <m/>
    <n v="10"/>
    <n v="1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70"/>
    <x v="76"/>
    <x v="76"/>
    <n v="6"/>
    <m/>
    <x v="0"/>
    <s v="Textiles-Clothing"/>
    <x v="15"/>
    <s v="Asian Sourcing Link"/>
    <x v="0"/>
    <n v="32.06"/>
    <n v="192.36"/>
    <n v="32.06"/>
    <n v="192.36"/>
    <n v="0"/>
    <n v="0"/>
    <n v="192.36"/>
    <n v="27.974699999999999"/>
    <n v="0"/>
    <n v="27.974699999999999"/>
    <n v="47"/>
    <n v="38"/>
    <n v="2"/>
    <n v="2.1432E-2"/>
    <x v="0"/>
    <m/>
    <n v="0"/>
    <n v="0"/>
    <n v="0"/>
    <n v="0"/>
    <m/>
    <m/>
    <s v="no"/>
    <n v="167.84819999999999"/>
    <m/>
    <n v="0.12"/>
    <n v="31.789431818181818"/>
    <m/>
    <n v="190.73659090909092"/>
    <m/>
    <n v="0"/>
    <s v="Ellina Smirnova "/>
    <m/>
    <n v="1"/>
    <n v="6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80"/>
    <x v="77"/>
    <x v="77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190"/>
    <x v="78"/>
    <x v="78"/>
    <n v="4"/>
    <m/>
    <x v="0"/>
    <s v="Textiles-Clothing"/>
    <x v="15"/>
    <s v="Asian Sourcing Link"/>
    <x v="0"/>
    <n v="32.06"/>
    <n v="128.24"/>
    <n v="32.06"/>
    <n v="128.24"/>
    <n v="0"/>
    <n v="0"/>
    <n v="128.24"/>
    <n v="27.974699999999999"/>
    <n v="0"/>
    <n v="27.974699999999999"/>
    <n v="47"/>
    <n v="38"/>
    <n v="2"/>
    <n v="1.4288E-2"/>
    <x v="0"/>
    <m/>
    <n v="0"/>
    <n v="0"/>
    <n v="0"/>
    <n v="0"/>
    <m/>
    <m/>
    <s v="no"/>
    <n v="111.89879999999999"/>
    <m/>
    <n v="0.12"/>
    <n v="31.789431818181818"/>
    <m/>
    <n v="127.15772727272727"/>
    <m/>
    <n v="0"/>
    <s v="Ellina Smirnova "/>
    <m/>
    <n v="1"/>
    <n v="4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200"/>
    <x v="72"/>
    <x v="72"/>
    <n v="10"/>
    <m/>
    <x v="0"/>
    <s v="Textiles-Clothing"/>
    <x v="15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x v="1"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210"/>
    <x v="73"/>
    <x v="73"/>
    <n v="10"/>
    <m/>
    <x v="0"/>
    <s v="Textiles-Clothing"/>
    <x v="15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x v="1"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220"/>
    <x v="74"/>
    <x v="74"/>
    <n v="5"/>
    <m/>
    <x v="0"/>
    <s v="Textiles-Clothing"/>
    <x v="15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x v="1"/>
    <m/>
    <n v="0"/>
    <n v="0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5.06.2025"/>
    <s v="Order Window"/>
  </r>
  <r>
    <s v="Heineken UCL"/>
    <m/>
    <n v="26021043"/>
    <n v="3097258"/>
    <s v="FIXMER S.à.r.l."/>
    <s v="LU"/>
    <s v="Luxembourg"/>
    <x v="1"/>
    <m/>
    <m/>
    <n v="230"/>
    <x v="50"/>
    <x v="50"/>
    <n v="6"/>
    <m/>
    <x v="0"/>
    <s v="Premiums"/>
    <x v="5"/>
    <s v="Promocean The Netherlands BV"/>
    <x v="0"/>
    <n v="70.149999999999991"/>
    <n v="420.9"/>
    <n v="69.349999999999994"/>
    <n v="416.09999999999997"/>
    <n v="0"/>
    <n v="0"/>
    <n v="416.09999999999997"/>
    <n v="60.500699999999995"/>
    <n v="0"/>
    <n v="60.500699999999995"/>
    <n v="55"/>
    <n v="36"/>
    <n v="20"/>
    <n v="0.23760000000000001"/>
    <x v="0"/>
    <m/>
    <n v="0"/>
    <n v="0"/>
    <n v="4.8000000000000114"/>
    <n v="0"/>
    <m/>
    <m/>
    <s v="no"/>
    <n v="363.00419999999997"/>
    <m/>
    <n v="0.12"/>
    <n v="68.750795454545454"/>
    <m/>
    <n v="412.50477272727272"/>
    <m/>
    <n v="0"/>
    <s v="Ellina Smirnova"/>
    <m/>
    <n v="5"/>
    <n v="30"/>
    <m/>
    <m/>
    <n v="0"/>
    <n v="0"/>
    <n v="0"/>
    <s v="15.06.2025"/>
    <s v="Order Window"/>
  </r>
  <r>
    <s v="Heineken UCL"/>
    <m/>
    <n v="26021043"/>
    <n v="3097258"/>
    <s v="FIXMER S.à.r.l."/>
    <s v="LU"/>
    <s v="Luxembourg"/>
    <x v="1"/>
    <m/>
    <m/>
    <n v="240"/>
    <x v="35"/>
    <x v="35"/>
    <n v="80"/>
    <m/>
    <x v="2"/>
    <s v="Glassware"/>
    <x v="11"/>
    <s v="Sisecam (Pasabahçe)"/>
    <x v="0"/>
    <n v="22.799999999999997"/>
    <n v="1823.9999999999998"/>
    <n v="22.799999999999997"/>
    <n v="1823.9999999999998"/>
    <n v="0"/>
    <n v="0"/>
    <n v="1823.9999999999998"/>
    <n v="20.16"/>
    <n v="0"/>
    <n v="20.16"/>
    <n v="55.9"/>
    <n v="21.9"/>
    <n v="21.2"/>
    <n v="2.0762601599999995"/>
    <x v="0"/>
    <m/>
    <n v="0"/>
    <n v="0"/>
    <n v="0"/>
    <n v="0"/>
    <m/>
    <m/>
    <s v="no"/>
    <n v="1612.8"/>
    <m/>
    <n v="0.12"/>
    <n v="22.90909090909091"/>
    <m/>
    <n v="1832.7272727272727"/>
    <m/>
    <n v="0"/>
    <s v="Ludmilla Zarybnicka"/>
    <m/>
    <n v="24"/>
    <n v="1920"/>
    <m/>
    <m/>
    <n v="0"/>
    <n v="0"/>
    <n v="0"/>
    <s v="15.06.2025"/>
    <s v="Order Window"/>
  </r>
  <r>
    <s v="Heineken"/>
    <m/>
    <n v="26021043"/>
    <n v="3097258"/>
    <s v="FIXMER S.à.r.l."/>
    <s v="LU"/>
    <s v="Luxembourg"/>
    <x v="1"/>
    <m/>
    <m/>
    <n v="250"/>
    <x v="4"/>
    <x v="4"/>
    <n v="4"/>
    <m/>
    <x v="0"/>
    <s v="Premiums"/>
    <x v="4"/>
    <s v="Asian Sourcing Link"/>
    <x v="0"/>
    <n v="170.05"/>
    <n v="680.2"/>
    <n v="170.05"/>
    <n v="680.2"/>
    <n v="0"/>
    <n v="0"/>
    <n v="680.2"/>
    <n v="147.06"/>
    <n v="0"/>
    <n v="147.06"/>
    <n v="57"/>
    <n v="37"/>
    <n v="46"/>
    <n v="0.38805600000000001"/>
    <x v="0"/>
    <m/>
    <n v="0"/>
    <n v="0"/>
    <n v="0"/>
    <n v="0"/>
    <m/>
    <m/>
    <s v="no"/>
    <n v="588.24"/>
    <m/>
    <n v="0.12"/>
    <n v="167.11363636363637"/>
    <m/>
    <n v="668.4545454545455"/>
    <m/>
    <n v="0"/>
    <s v="Ellina Smirnova"/>
    <m/>
    <n v="1"/>
    <n v="4"/>
    <m/>
    <m/>
    <n v="0"/>
    <n v="0"/>
    <n v="0"/>
    <s v="15.06.2025"/>
    <s v="Order Window"/>
  </r>
  <r>
    <s v="Heineken"/>
    <m/>
    <n v="26021043"/>
    <n v="3097258"/>
    <s v="FIXMER S.à.r.l."/>
    <s v="LU"/>
    <s v="Luxembourg"/>
    <x v="1"/>
    <m/>
    <m/>
    <n v="260"/>
    <x v="125"/>
    <x v="125"/>
    <n v="5"/>
    <m/>
    <x v="0"/>
    <s v="Openers / Sunglasses / Keyrings / Waiter knife"/>
    <x v="21"/>
    <s v="Promocean The Netherlands BV"/>
    <x v="0"/>
    <n v="52.800000000000004"/>
    <n v="264"/>
    <n v="52.800000000000004"/>
    <n v="264"/>
    <n v="0"/>
    <n v="0"/>
    <n v="264"/>
    <n v="46.512961934169503"/>
    <n v="0"/>
    <n v="46.512961934169503"/>
    <n v="25"/>
    <n v="9"/>
    <n v="9"/>
    <n v="1.0125E-2"/>
    <x v="0"/>
    <m/>
    <n v="0"/>
    <n v="0"/>
    <n v="0"/>
    <n v="0"/>
    <m/>
    <m/>
    <s v="no"/>
    <n v="232.56480967084752"/>
    <m/>
    <n v="0.12"/>
    <n v="52.855638561556255"/>
    <m/>
    <n v="264.27819280778129"/>
    <m/>
    <n v="0"/>
    <s v="Ellina Smirnova"/>
    <m/>
    <n v="48"/>
    <n v="240"/>
    <m/>
    <m/>
    <n v="0"/>
    <n v="0"/>
    <n v="0"/>
    <s v="15.06.2025"/>
    <s v="Order Window"/>
  </r>
  <r>
    <s v="Heineken UCL"/>
    <m/>
    <n v="26021044"/>
    <n v="3090240"/>
    <s v="Zagorka A.D."/>
    <s v="BG"/>
    <s v="Bulgaria"/>
    <x v="1"/>
    <m/>
    <m/>
    <n v="30"/>
    <x v="172"/>
    <x v="172"/>
    <n v="5"/>
    <m/>
    <x v="0"/>
    <s v="Indoor signs"/>
    <x v="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x v="0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15.06.2025"/>
    <s v="Order Window"/>
  </r>
  <r>
    <s v="Heineken"/>
    <m/>
    <n v="26021044"/>
    <n v="3090240"/>
    <s v="Zagorka A.D."/>
    <s v="BG"/>
    <s v="Bulgaria"/>
    <x v="1"/>
    <m/>
    <m/>
    <n v="40"/>
    <x v="96"/>
    <x v="96"/>
    <n v="4"/>
    <m/>
    <x v="0"/>
    <s v="Bar support"/>
    <x v="10"/>
    <s v="Promocean The Netherlands BV"/>
    <x v="0"/>
    <n v="87"/>
    <n v="348"/>
    <n v="87"/>
    <n v="348"/>
    <n v="0"/>
    <n v="0"/>
    <n v="348"/>
    <n v="74.350800000000007"/>
    <n v="0"/>
    <n v="74.350800000000007"/>
    <n v="49"/>
    <n v="26"/>
    <n v="50"/>
    <n v="0.25480000000000003"/>
    <x v="0"/>
    <m/>
    <n v="0"/>
    <n v="0"/>
    <n v="0"/>
    <n v="0"/>
    <m/>
    <m/>
    <s v="no"/>
    <n v="297.40320000000003"/>
    <m/>
    <n v="0.12"/>
    <n v="84.489545454545464"/>
    <m/>
    <n v="337.95818181818186"/>
    <m/>
    <n v="0"/>
    <s v="Ellina Smirnova"/>
    <m/>
    <n v="12"/>
    <n v="48"/>
    <m/>
    <m/>
    <n v="0"/>
    <n v="0"/>
    <n v="0"/>
    <s v="15.06.2025"/>
    <s v="Order Window"/>
  </r>
  <r>
    <s v="Heineken UCL"/>
    <m/>
    <n v="26021044"/>
    <n v="3090240"/>
    <s v="Zagorka A.D."/>
    <s v="BG"/>
    <s v="Bulgaria"/>
    <x v="1"/>
    <m/>
    <m/>
    <n v="50"/>
    <x v="33"/>
    <x v="33"/>
    <n v="1"/>
    <m/>
    <x v="0"/>
    <s v="Bar support"/>
    <x v="10"/>
    <s v="Promocean The Netherlands BV"/>
    <x v="0"/>
    <n v="73.199999999999989"/>
    <n v="73.199999999999989"/>
    <n v="73.199999999999989"/>
    <n v="73.199999999999989"/>
    <n v="0"/>
    <n v="0"/>
    <n v="73.199999999999989"/>
    <n v="63.327000000000005"/>
    <n v="0"/>
    <n v="63.327000000000005"/>
    <n v="49"/>
    <n v="26"/>
    <n v="50"/>
    <n v="6.3700000000000007E-2"/>
    <x v="0"/>
    <m/>
    <n v="0"/>
    <n v="0"/>
    <n v="0"/>
    <n v="0"/>
    <m/>
    <m/>
    <s v="no"/>
    <n v="63.327000000000005"/>
    <m/>
    <n v="0.12"/>
    <n v="71.962500000000006"/>
    <m/>
    <n v="71.962500000000006"/>
    <m/>
    <n v="0"/>
    <s v="Ellina Smirnova"/>
    <m/>
    <n v="12"/>
    <n v="12"/>
    <m/>
    <m/>
    <n v="0"/>
    <n v="0"/>
    <n v="0"/>
    <s v="15.06.2025"/>
    <s v="Order Window"/>
  </r>
  <r>
    <s v="Heineken"/>
    <m/>
    <n v="26021044"/>
    <n v="3090240"/>
    <s v="Zagorka A.D."/>
    <s v="BG"/>
    <s v="Bulgaria"/>
    <x v="1"/>
    <m/>
    <m/>
    <n v="60"/>
    <x v="15"/>
    <x v="15"/>
    <n v="3"/>
    <m/>
    <x v="0"/>
    <s v="Indoor signs"/>
    <x v="4"/>
    <s v="Dekkers Visual Communication B.v."/>
    <x v="1"/>
    <n v="158.37"/>
    <n v="475.11"/>
    <n v="158.37"/>
    <n v="475.11"/>
    <n v="0"/>
    <n v="0"/>
    <n v="475.11"/>
    <n v="136.95960000000002"/>
    <n v="0"/>
    <n v="136.95960000000002"/>
    <n v="63"/>
    <n v="63"/>
    <n v="12.5"/>
    <n v="0.14883750000000001"/>
    <x v="1"/>
    <m/>
    <n v="0"/>
    <n v="0"/>
    <n v="0"/>
    <n v="0"/>
    <m/>
    <m/>
    <s v="no"/>
    <n v="410.87880000000007"/>
    <m/>
    <n v="0.12"/>
    <n v="155.63590909090911"/>
    <m/>
    <n v="466.90772727272736"/>
    <m/>
    <n v="0"/>
    <s v="Ludmilla Zarybnicka"/>
    <m/>
    <n v="1"/>
    <n v="3"/>
    <m/>
    <m/>
    <n v="0"/>
    <n v="0"/>
    <n v="0"/>
    <s v="15.06.2025"/>
    <s v="Order Window"/>
  </r>
  <r>
    <s v="Heineken"/>
    <m/>
    <n v="26021044"/>
    <n v="3090240"/>
    <s v="Zagorka A.D."/>
    <s v="BG"/>
    <s v="Bulgaria"/>
    <x v="1"/>
    <m/>
    <m/>
    <n v="70"/>
    <x v="18"/>
    <x v="18"/>
    <n v="1"/>
    <m/>
    <x v="0"/>
    <s v="Bar support"/>
    <x v="8"/>
    <s v="Asian Sourcing Link"/>
    <x v="1"/>
    <n v="305.8"/>
    <n v="305.8"/>
    <n v="305.8"/>
    <n v="305.8"/>
    <n v="0"/>
    <n v="0"/>
    <n v="305.8"/>
    <n v="264.48"/>
    <n v="0"/>
    <n v="264.48"/>
    <n v="65"/>
    <n v="37"/>
    <n v="32"/>
    <n v="7.6960000000000001E-2"/>
    <x v="1"/>
    <m/>
    <n v="0"/>
    <n v="0"/>
    <n v="0"/>
    <n v="0"/>
    <m/>
    <m/>
    <s v="no"/>
    <n v="264.48"/>
    <m/>
    <n v="0.12"/>
    <n v="300.54545454545456"/>
    <m/>
    <n v="300.54545454545456"/>
    <m/>
    <n v="0"/>
    <s v="Ellina Smirnova"/>
    <m/>
    <n v="4"/>
    <n v="4"/>
    <m/>
    <m/>
    <n v="0"/>
    <n v="0"/>
    <n v="0"/>
    <s v="15.06.2025"/>
    <s v="Order Window"/>
  </r>
  <r>
    <s v="Heineken - F1"/>
    <m/>
    <n v="26021045"/>
    <n v="3090580"/>
    <s v="Bureau Kellerman"/>
    <s v="NL"/>
    <s v="Netherlands"/>
    <x v="1"/>
    <m/>
    <m/>
    <n v="10"/>
    <x v="73"/>
    <x v="73"/>
    <n v="1"/>
    <m/>
    <x v="0"/>
    <s v="Textiles-Clothing"/>
    <x v="15"/>
    <s v="Asian Sourcing Link"/>
    <x v="1"/>
    <n v="12.98"/>
    <n v="12.98"/>
    <n v="12.98"/>
    <n v="12.98"/>
    <n v="0"/>
    <n v="0"/>
    <n v="12.98"/>
    <n v="11.3256"/>
    <n v="0"/>
    <n v="11.3256"/>
    <n v="60"/>
    <n v="40"/>
    <n v="40"/>
    <n v="9.6000000000000002E-2"/>
    <x v="1"/>
    <m/>
    <n v="0"/>
    <n v="0"/>
    <n v="0"/>
    <n v="0"/>
    <m/>
    <m/>
    <s v="no"/>
    <n v="11.3256"/>
    <m/>
    <n v="0.12"/>
    <n v="12.87"/>
    <m/>
    <n v="12.87"/>
    <m/>
    <n v="0"/>
    <s v="Ellina Smirnova "/>
    <m/>
    <n v="1"/>
    <n v="1"/>
    <m/>
    <m/>
    <n v="0"/>
    <n v="0"/>
    <n v="0"/>
    <s v="15.06.2025"/>
    <s v="Order Window"/>
  </r>
  <r>
    <s v="Heineken"/>
    <m/>
    <n v="26021043"/>
    <n v="3097258"/>
    <s v="FIXMER S.à.r.l."/>
    <s v="LU"/>
    <s v="Luxembourg"/>
    <x v="1"/>
    <m/>
    <m/>
    <n v="270"/>
    <x v="111"/>
    <x v="111"/>
    <n v="4"/>
    <m/>
    <x v="0"/>
    <s v="Premiums"/>
    <x v="20"/>
    <s v="Promocean The Netherlands BV"/>
    <x v="1"/>
    <n v="45.78"/>
    <n v="183.12"/>
    <n v="45.78"/>
    <n v="183.12"/>
    <n v="0"/>
    <n v="0"/>
    <n v="183.12"/>
    <n v="38.563200000000002"/>
    <n v="0"/>
    <n v="38.563200000000002"/>
    <n v="41"/>
    <n v="31"/>
    <n v="25"/>
    <n v="0.12709999999999999"/>
    <x v="1"/>
    <m/>
    <n v="0"/>
    <n v="0"/>
    <n v="0"/>
    <n v="0"/>
    <m/>
    <m/>
    <s v="no"/>
    <n v="154.25280000000001"/>
    <m/>
    <n v="0.12"/>
    <n v="43.82181818181818"/>
    <m/>
    <n v="175.28727272727272"/>
    <m/>
    <n v="0"/>
    <s v="Ellina Smirnova"/>
    <m/>
    <n v="6"/>
    <n v="24"/>
    <m/>
    <m/>
    <n v="0"/>
    <n v="0"/>
    <n v="0"/>
    <s v="15.06.2025"/>
    <s v="Order Window"/>
  </r>
  <r>
    <s v="Heineken"/>
    <m/>
    <n v="26021043"/>
    <n v="3097258"/>
    <s v="FIXMER S.à.r.l."/>
    <s v="LU"/>
    <s v="Luxembourg"/>
    <x v="1"/>
    <m/>
    <m/>
    <n v="280"/>
    <x v="89"/>
    <x v="89"/>
    <n v="4"/>
    <m/>
    <x v="0"/>
    <s v="Textiles-Clothing"/>
    <x v="4"/>
    <s v="Promocean The Netherlands BV"/>
    <x v="0"/>
    <n v="45.199999999999996"/>
    <n v="180.79999999999998"/>
    <n v="45.199999999999996"/>
    <n v="180.79999999999998"/>
    <n v="0"/>
    <n v="0"/>
    <n v="180.79999999999998"/>
    <n v="39.054600000000001"/>
    <n v="0"/>
    <n v="39.054600000000001"/>
    <n v="27"/>
    <n v="18"/>
    <n v="15"/>
    <n v="2.9159999999999998E-2"/>
    <x v="0"/>
    <m/>
    <n v="0"/>
    <n v="0"/>
    <n v="0"/>
    <n v="0"/>
    <m/>
    <m/>
    <s v="no"/>
    <n v="156.2184"/>
    <m/>
    <n v="0.12"/>
    <n v="44.380227272727275"/>
    <m/>
    <n v="177.5209090909091"/>
    <m/>
    <n v="0"/>
    <s v="Ellina Smirnova"/>
    <m/>
    <n v="10"/>
    <n v="40"/>
    <m/>
    <m/>
    <n v="0"/>
    <n v="0"/>
    <n v="0"/>
    <s v="15.06.2025"/>
    <s v="Order Window"/>
  </r>
  <r>
    <s v="Heineken"/>
    <m/>
    <n v="26021043"/>
    <n v="3097258"/>
    <s v="FIXMER S.à.r.l."/>
    <s v="LU"/>
    <s v="Luxembourg"/>
    <x v="1"/>
    <m/>
    <m/>
    <n v="290"/>
    <x v="284"/>
    <x v="284"/>
    <n v="2"/>
    <m/>
    <x v="0"/>
    <s v="Outdoor signs"/>
    <x v="12"/>
    <s v="Miles Promocean"/>
    <x v="1"/>
    <n v="136.44999999999999"/>
    <n v="272.89999999999998"/>
    <n v="136.44999999999999"/>
    <n v="272.89999999999998"/>
    <n v="0"/>
    <n v="0"/>
    <n v="272.89999999999998"/>
    <n v="120.0754"/>
    <n v="0"/>
    <n v="120.0754"/>
    <n v="40"/>
    <n v="30"/>
    <n v="20"/>
    <n v="4.8000000000000001E-2"/>
    <x v="1"/>
    <m/>
    <n v="0"/>
    <n v="0"/>
    <n v="0"/>
    <n v="0"/>
    <m/>
    <m/>
    <s v="no"/>
    <n v="240.1508"/>
    <m/>
    <n v="0.12"/>
    <n v="136.44931818181817"/>
    <m/>
    <n v="272.89863636363634"/>
    <m/>
    <n v="0"/>
    <s v="Konstantinos Zoupanos "/>
    <m/>
    <n v="5"/>
    <n v="10"/>
    <m/>
    <m/>
    <n v="0"/>
    <n v="0"/>
    <n v="0"/>
    <s v="15.06.2025"/>
    <s v="Order Window"/>
  </r>
  <r>
    <s v="Heineken - Brand Fashion"/>
    <m/>
    <n v="26021043"/>
    <n v="3097258"/>
    <s v="FIXMER S.à.r.l."/>
    <s v="LU"/>
    <s v="Luxembourg"/>
    <x v="1"/>
    <m/>
    <m/>
    <n v="300"/>
    <x v="29"/>
    <x v="29"/>
    <n v="2"/>
    <m/>
    <x v="1"/>
    <s v="Textiles-Clothing"/>
    <x v="9"/>
    <s v="ALBA specials"/>
    <x v="0"/>
    <n v="94.49"/>
    <n v="188.98"/>
    <n v="27.84"/>
    <n v="55.68"/>
    <n v="0"/>
    <n v="0"/>
    <n v="55.68"/>
    <n v="24.5"/>
    <n v="0"/>
    <n v="24.5"/>
    <n v="29"/>
    <n v="39"/>
    <n v="1.5"/>
    <n v="3.3930000000000002E-3"/>
    <x v="0"/>
    <m/>
    <n v="0"/>
    <n v="0"/>
    <n v="133.29999999999998"/>
    <n v="0"/>
    <m/>
    <m/>
    <s v="no"/>
    <n v="49"/>
    <m/>
    <n v="0.12"/>
    <n v="27.84090909090909"/>
    <m/>
    <n v="55.68181818181818"/>
    <m/>
    <n v="0"/>
    <s v="Mariana"/>
    <m/>
    <n v="1"/>
    <n v="2"/>
    <m/>
    <m/>
    <n v="0"/>
    <n v="0"/>
    <n v="0"/>
    <s v="15.06.2025"/>
    <s v="Order Window"/>
  </r>
  <r>
    <s v="Heineken - Brand Fashion"/>
    <m/>
    <n v="26021043"/>
    <n v="3097258"/>
    <s v="FIXMER S.à.r.l."/>
    <s v="LU"/>
    <s v="Luxembourg"/>
    <x v="1"/>
    <m/>
    <m/>
    <n v="310"/>
    <x v="30"/>
    <x v="30"/>
    <n v="4"/>
    <m/>
    <x v="1"/>
    <s v="Textiles-Clothing"/>
    <x v="9"/>
    <s v="ALBA specials"/>
    <x v="0"/>
    <n v="94.49"/>
    <n v="377.96"/>
    <n v="27.84"/>
    <n v="111.36"/>
    <n v="0"/>
    <n v="0"/>
    <n v="111.36"/>
    <n v="24.5"/>
    <n v="0"/>
    <n v="24.5"/>
    <n v="29"/>
    <n v="39"/>
    <n v="1.5"/>
    <n v="6.7860000000000004E-3"/>
    <x v="0"/>
    <m/>
    <n v="0"/>
    <n v="0"/>
    <n v="266.59999999999997"/>
    <n v="0"/>
    <m/>
    <m/>
    <s v="no"/>
    <n v="98"/>
    <m/>
    <n v="0.12"/>
    <n v="27.84090909090909"/>
    <m/>
    <n v="111.36363636363636"/>
    <m/>
    <n v="0"/>
    <s v="Mariana"/>
    <m/>
    <n v="1"/>
    <n v="4"/>
    <m/>
    <m/>
    <n v="0"/>
    <n v="0"/>
    <n v="0"/>
    <s v="15.06.2025"/>
    <s v="Order Window"/>
  </r>
  <r>
    <s v="Heineken - F1"/>
    <m/>
    <n v="26021043"/>
    <n v="3097258"/>
    <s v="FIXMER S.à.r.l."/>
    <s v="LU"/>
    <s v="Luxembourg"/>
    <x v="1"/>
    <m/>
    <m/>
    <n v="320"/>
    <x v="287"/>
    <x v="287"/>
    <n v="10"/>
    <m/>
    <x v="5"/>
    <s v="Plastic cups"/>
    <x v="27"/>
    <s v="Re-uz France"/>
    <x v="0"/>
    <n v="208.44318181818181"/>
    <n v="2084.431818181818"/>
    <n v="168.09090909090907"/>
    <n v="1680.9090909090905"/>
    <n v="0"/>
    <n v="0"/>
    <n v="1680.9090909090905"/>
    <n v="147.91999999999999"/>
    <n v="0"/>
    <n v="147.91999999999999"/>
    <n v="73.400000000000006"/>
    <n v="42.9"/>
    <n v="25.4"/>
    <n v="0.7998104399999999"/>
    <x v="0"/>
    <m/>
    <n v="0"/>
    <n v="0"/>
    <n v="403.52272727272748"/>
    <n v="0"/>
    <m/>
    <m/>
    <s v="yes"/>
    <n v="1479.1999999999998"/>
    <m/>
    <n v="0.12"/>
    <n v="168.09090909090907"/>
    <m/>
    <n v="1680.9090909090905"/>
    <m/>
    <n v="0"/>
    <n v="0"/>
    <m/>
    <n v="300"/>
    <n v="3000"/>
    <m/>
    <m/>
    <n v="0"/>
    <n v="0"/>
    <n v="0"/>
    <s v="15.06.2025"/>
    <s v="Order Window"/>
  </r>
  <r>
    <s v="Heineken"/>
    <m/>
    <n v="20006081"/>
    <n v="3090233"/>
    <s v="Heineken Hungária Sörgyárak Zr"/>
    <s v="HU"/>
    <s v="Hungary"/>
    <x v="1"/>
    <m/>
    <m/>
    <n v="260"/>
    <x v="288"/>
    <x v="288"/>
    <n v="500"/>
    <m/>
    <x v="0"/>
    <s v="Bar support"/>
    <x v="31"/>
    <s v="Asian Sourcing Link"/>
    <x v="0"/>
    <n v="23.700000000000003"/>
    <n v="11850.000000000002"/>
    <n v="19.799999999999997"/>
    <n v="9899.9999999999982"/>
    <n v="0"/>
    <n v="0"/>
    <n v="9899.9999999999982"/>
    <n v="17.100000000000001"/>
    <n v="0"/>
    <n v="17.100000000000001"/>
    <n v="24.6"/>
    <n v="24.6"/>
    <n v="11"/>
    <n v="3.3283800000000006"/>
    <x v="0"/>
    <m/>
    <n v="0"/>
    <n v="0"/>
    <n v="1950.0000000000036"/>
    <n v="0"/>
    <m/>
    <m/>
    <s v="yes"/>
    <n v="8550"/>
    <m/>
    <n v="0.12"/>
    <n v="19.431818181818183"/>
    <m/>
    <n v="9715.9090909090919"/>
    <m/>
    <n v="0"/>
    <s v="Ellina Smirnova"/>
    <m/>
    <n v="6"/>
    <n v="3000"/>
    <m/>
    <m/>
    <n v="0"/>
    <n v="0"/>
    <n v="0"/>
    <s v="12.06.2025"/>
    <s v="Order Window"/>
  </r>
  <r>
    <s v="Heineken"/>
    <m/>
    <n v="20006094"/>
    <n v="3090287"/>
    <s v="Brau Union Österreich AG"/>
    <s v="AT"/>
    <s v="Austria"/>
    <x v="1"/>
    <m/>
    <m/>
    <n v="10"/>
    <x v="189"/>
    <x v="189"/>
    <n v="25"/>
    <m/>
    <x v="0"/>
    <s v="Fridges"/>
    <x v="0"/>
    <s v="Dekkers Visual Communication B.v."/>
    <x v="1"/>
    <n v="573.29"/>
    <n v="14332.25"/>
    <n v="573.29"/>
    <n v="14332.25"/>
    <n v="0"/>
    <n v="0"/>
    <n v="14332.25"/>
    <n v="504.49560000000002"/>
    <n v="0"/>
    <n v="504.49560000000002"/>
    <n v="49"/>
    <n v="59.5"/>
    <n v="58"/>
    <n v="4.2274750000000001"/>
    <x v="1"/>
    <m/>
    <n v="0"/>
    <s v="pallet"/>
    <n v="0"/>
    <n v="0"/>
    <m/>
    <m/>
    <s v="no"/>
    <n v="12612.390000000001"/>
    <m/>
    <n v="0.12"/>
    <n v="573.29045454545462"/>
    <m/>
    <n v="14332.261363636366"/>
    <m/>
    <n v="0"/>
    <s v="Jade Mahuzier"/>
    <m/>
    <n v="1"/>
    <n v="25"/>
    <m/>
    <m/>
    <n v="0"/>
    <n v="0"/>
    <n v="0"/>
    <s v="16.06.2025"/>
    <s v="Order Window"/>
  </r>
  <r>
    <s v="Heineken"/>
    <m/>
    <n v="20006094"/>
    <n v="3090287"/>
    <s v="Brau Union Österreich AG"/>
    <s v="AT"/>
    <s v="Austria"/>
    <x v="1"/>
    <m/>
    <m/>
    <n v="20"/>
    <x v="289"/>
    <x v="289"/>
    <n v="17"/>
    <m/>
    <x v="0"/>
    <s v="Bar support"/>
    <x v="7"/>
    <s v="Asian Sourcing Link"/>
    <x v="0"/>
    <n v="237.29999999999998"/>
    <n v="4034.1"/>
    <n v="204.84"/>
    <n v="3482.28"/>
    <n v="0"/>
    <n v="0"/>
    <n v="3482.28"/>
    <n v="168.26400000000001"/>
    <n v="0"/>
    <n v="168.26400000000001"/>
    <n v="42"/>
    <n v="35"/>
    <n v="35"/>
    <n v="0.87465000000000004"/>
    <x v="0"/>
    <m/>
    <n v="0"/>
    <s v="pallet"/>
    <n v="551.81999999999971"/>
    <n v="0"/>
    <m/>
    <m/>
    <s v="no"/>
    <n v="2860.4880000000003"/>
    <m/>
    <n v="0.12"/>
    <n v="191.20909090909092"/>
    <m/>
    <n v="3250.5545454545454"/>
    <m/>
    <n v="0"/>
    <s v="Ellina Smirnova"/>
    <m/>
    <n v="6"/>
    <n v="102"/>
    <m/>
    <m/>
    <n v="0"/>
    <n v="0"/>
    <n v="0"/>
    <s v="16.06.2025"/>
    <s v="Order Window"/>
  </r>
  <r>
    <s v="Heineken - 0.0"/>
    <m/>
    <n v="20006094"/>
    <n v="3090287"/>
    <s v="Brau Union Österreich AG"/>
    <s v="AT"/>
    <s v="Austria"/>
    <x v="1"/>
    <m/>
    <m/>
    <n v="30"/>
    <x v="290"/>
    <x v="290"/>
    <n v="100"/>
    <m/>
    <x v="7"/>
    <s v="Premiums"/>
    <x v="0"/>
    <s v="ASL Nederland B.V."/>
    <x v="0"/>
    <n v="41.68"/>
    <n v="4168"/>
    <n v="41.68"/>
    <n v="4168"/>
    <n v="0"/>
    <n v="0"/>
    <n v="4168"/>
    <n v="36.68"/>
    <n v="0"/>
    <n v="36.68"/>
    <n v="125"/>
    <n v="55"/>
    <n v="3.2"/>
    <n v="2.2000000000000002"/>
    <x v="0"/>
    <m/>
    <n v="0"/>
    <s v="pallet"/>
    <n v="0"/>
    <n v="0"/>
    <m/>
    <m/>
    <s v="yes"/>
    <n v="3668"/>
    <m/>
    <n v="0.12"/>
    <n v="41.68181818181818"/>
    <m/>
    <n v="4168.181818181818"/>
    <m/>
    <n v="0"/>
    <s v="Ellina Smirnova"/>
    <m/>
    <n v="1"/>
    <n v="100"/>
    <m/>
    <m/>
    <n v="0"/>
    <n v="0"/>
    <n v="0"/>
    <s v="16.06.2025"/>
    <s v="Order Window"/>
  </r>
  <r>
    <s v="Desperados"/>
    <m/>
    <n v="20006095"/>
    <n v="3090287"/>
    <s v="Brau Union Österreich AG"/>
    <s v="AT"/>
    <s v="Austria"/>
    <x v="1"/>
    <m/>
    <m/>
    <n v="10"/>
    <x v="130"/>
    <x v="130"/>
    <n v="1"/>
    <m/>
    <x v="5"/>
    <s v="Plastic cups"/>
    <x v="25"/>
    <s v="Re-uz France"/>
    <x v="0"/>
    <n v="255.90909090909091"/>
    <n v="255.90909090909091"/>
    <n v="110.90909090909091"/>
    <n v="110.90909090909091"/>
    <n v="0"/>
    <n v="0"/>
    <n v="110.90909090909091"/>
    <n v="97.6"/>
    <n v="0"/>
    <n v="97.6"/>
    <n v="58.2"/>
    <n v="36.299999999999997"/>
    <n v="13.54"/>
    <n v="2.8605416399999993E-2"/>
    <x v="0"/>
    <m/>
    <n v="0"/>
    <s v="pallet"/>
    <n v="145"/>
    <n v="0"/>
    <m/>
    <m/>
    <s v="no"/>
    <n v="97.6"/>
    <m/>
    <n v="0.12"/>
    <n v="110.90909090909091"/>
    <m/>
    <n v="110.90909090909091"/>
    <m/>
    <n v="0"/>
    <s v="Konstantinos Zoupanos"/>
    <m/>
    <n v="400"/>
    <n v="400"/>
    <m/>
    <m/>
    <n v="0"/>
    <n v="0"/>
    <n v="0"/>
    <s v="16.06.2025"/>
    <s v="Order Window"/>
  </r>
  <r>
    <s v="Desperados"/>
    <m/>
    <n v="20006095"/>
    <n v="3090287"/>
    <s v="Brau Union Österreich AG"/>
    <s v="AT"/>
    <s v="Austria"/>
    <x v="1"/>
    <m/>
    <m/>
    <n v="20"/>
    <x v="153"/>
    <x v="153"/>
    <n v="10"/>
    <m/>
    <x v="0"/>
    <s v="Indoor signs"/>
    <x v="0"/>
    <s v="Dekkers Visual Communication B.v."/>
    <x v="0"/>
    <n v="145"/>
    <n v="1450"/>
    <n v="138.41"/>
    <n v="1384.1"/>
    <n v="0"/>
    <n v="0"/>
    <n v="1384.1"/>
    <n v="119.70000000000002"/>
    <n v="0"/>
    <n v="119.70000000000002"/>
    <n v="44"/>
    <n v="10"/>
    <n v="74"/>
    <n v="0.3256"/>
    <x v="0"/>
    <m/>
    <n v="0"/>
    <s v="pallet"/>
    <n v="65.900000000000091"/>
    <n v="0"/>
    <m/>
    <m/>
    <s v="no"/>
    <n v="1197.0000000000002"/>
    <m/>
    <n v="0.12"/>
    <n v="136.02272727272728"/>
    <m/>
    <n v="1360.2272727272727"/>
    <m/>
    <n v="0"/>
    <s v="Ludmilla Zarybnicka"/>
    <m/>
    <n v="1"/>
    <n v="10"/>
    <m/>
    <m/>
    <n v="0"/>
    <n v="0"/>
    <n v="0"/>
    <s v="16.06.2025"/>
    <s v="Order Window"/>
  </r>
  <r>
    <s v="Heineken"/>
    <m/>
    <n v="20006096"/>
    <n v="3090251"/>
    <s v="Red Stripe"/>
    <s v="JM"/>
    <s v="Jamaica"/>
    <x v="3"/>
    <m/>
    <m/>
    <n v="10"/>
    <x v="96"/>
    <x v="96"/>
    <n v="55"/>
    <m/>
    <x v="0"/>
    <s v="Bar support"/>
    <x v="10"/>
    <s v="Promocean The Netherlands BV"/>
    <x v="0"/>
    <n v="87"/>
    <n v="4785"/>
    <n v="87"/>
    <n v="4785"/>
    <n v="0"/>
    <n v="0"/>
    <n v="4785"/>
    <n v="74.350800000000007"/>
    <n v="0"/>
    <n v="74.350800000000007"/>
    <n v="49"/>
    <n v="26"/>
    <n v="50"/>
    <n v="3.5034999999999998"/>
    <x v="0"/>
    <m/>
    <n v="0"/>
    <s v="pallet"/>
    <n v="0"/>
    <n v="0"/>
    <m/>
    <m/>
    <s v="no"/>
    <n v="4089.2940000000003"/>
    <m/>
    <n v="0.12"/>
    <n v="84.489545454545464"/>
    <m/>
    <n v="4646.9250000000002"/>
    <m/>
    <n v="0"/>
    <s v="Ellina Smirnova"/>
    <m/>
    <n v="12"/>
    <n v="660"/>
    <m/>
    <m/>
    <n v="0"/>
    <n v="0"/>
    <n v="0"/>
    <s v="16.06.2025"/>
    <s v="Order Window"/>
  </r>
  <r>
    <s v="Heineken Silver (Global)"/>
    <m/>
    <n v="20006097"/>
    <n v="3090189"/>
    <s v="Heineken Deutschland GmbH"/>
    <s v="DE"/>
    <s v="Germany"/>
    <x v="1"/>
    <m/>
    <m/>
    <n v="10"/>
    <x v="291"/>
    <x v="291"/>
    <n v="100"/>
    <m/>
    <x v="4"/>
    <s v="Coasters (&amp; dripmat)"/>
    <x v="0"/>
    <s v="CC Coaster GmbH &amp; Co. KG"/>
    <x v="0"/>
    <n v="25.875"/>
    <n v="2587.5"/>
    <n v="25.875"/>
    <n v="2587.5"/>
    <n v="0"/>
    <n v="0"/>
    <n v="2587.5"/>
    <n v="22.77"/>
    <n v="0"/>
    <n v="22.77"/>
    <n v="21.4"/>
    <n v="43"/>
    <n v="14"/>
    <n v="1.2882800000000001"/>
    <x v="0"/>
    <m/>
    <n v="0"/>
    <s v="pallet"/>
    <n v="0"/>
    <n v="0"/>
    <m/>
    <m/>
    <s v="yes"/>
    <n v="2277"/>
    <m/>
    <n v="0.12"/>
    <n v="25.875"/>
    <m/>
    <n v="2587.5"/>
    <m/>
    <n v="0"/>
    <s v="Ellina Smirnova"/>
    <m/>
    <n v="1000"/>
    <n v="100000"/>
    <m/>
    <m/>
    <n v="0"/>
    <n v="0"/>
    <n v="0"/>
    <s v="16.06.2025"/>
    <s v="Order Window"/>
  </r>
  <r>
    <s v="Heineken"/>
    <m/>
    <n v="20006097"/>
    <n v="3090189"/>
    <s v="Heineken Deutschland GmbH"/>
    <s v="DE"/>
    <s v="Germany"/>
    <x v="1"/>
    <m/>
    <m/>
    <n v="20"/>
    <x v="292"/>
    <x v="292"/>
    <n v="100"/>
    <m/>
    <x v="4"/>
    <s v="Coasters (&amp; dripmat)"/>
    <x v="0"/>
    <s v="CC Coaster GmbH &amp; Co. KG"/>
    <x v="0"/>
    <n v="25.875"/>
    <n v="2587.5"/>
    <n v="14.693181818181818"/>
    <n v="1469.3181818181818"/>
    <n v="0"/>
    <n v="0"/>
    <n v="1469.3181818181818"/>
    <n v="12.93"/>
    <n v="0"/>
    <n v="12.93"/>
    <n v="21.4"/>
    <n v="43"/>
    <n v="14"/>
    <n v="1.2882800000000001"/>
    <x v="0"/>
    <m/>
    <n v="0"/>
    <s v="pallet"/>
    <n v="1118.1818181818182"/>
    <n v="0"/>
    <m/>
    <m/>
    <s v="yes"/>
    <n v="1293"/>
    <m/>
    <n v="0.12"/>
    <n v="14.693181818181818"/>
    <m/>
    <n v="1469.3181818181818"/>
    <m/>
    <n v="0"/>
    <s v="Ellina Smirnova"/>
    <m/>
    <n v="1000"/>
    <n v="100000"/>
    <m/>
    <m/>
    <n v="0"/>
    <n v="0"/>
    <n v="0"/>
    <s v="16.06.2025"/>
    <s v="Order Window"/>
  </r>
  <r>
    <s v="Heineken UCL"/>
    <m/>
    <n v="20006098"/>
    <n v="3090189"/>
    <s v="Heineken Deutschland GmbH"/>
    <s v="DE"/>
    <s v="Germany"/>
    <x v="1"/>
    <m/>
    <m/>
    <n v="10"/>
    <x v="38"/>
    <x v="38"/>
    <n v="185"/>
    <m/>
    <x v="0"/>
    <s v="Premiums"/>
    <x v="1"/>
    <s v="Promocean The Netherlands BV"/>
    <x v="0"/>
    <n v="64.900000000000006"/>
    <n v="12006.500000000002"/>
    <n v="60.300000000000004"/>
    <n v="11155.5"/>
    <n v="0"/>
    <n v="0"/>
    <n v="11155.5"/>
    <n v="52.189200000000007"/>
    <n v="0"/>
    <n v="52.189200000000007"/>
    <n v="68"/>
    <n v="19"/>
    <n v="19"/>
    <n v="4.5413800000000002"/>
    <x v="0"/>
    <m/>
    <n v="0"/>
    <s v="pallet"/>
    <n v="851.00000000000182"/>
    <n v="0"/>
    <m/>
    <m/>
    <s v="no"/>
    <n v="9655.0020000000004"/>
    <m/>
    <n v="0.12"/>
    <n v="59.305909090909097"/>
    <m/>
    <n v="10971.593181818183"/>
    <m/>
    <n v="0"/>
    <s v="Ellina Smirnova"/>
    <m/>
    <n v="10"/>
    <n v="1850"/>
    <m/>
    <m/>
    <n v="0"/>
    <n v="0"/>
    <n v="0"/>
    <s v="16.06.2025"/>
    <s v="Order Window"/>
  </r>
  <r>
    <s v="Heineken UCL"/>
    <m/>
    <n v="20006098"/>
    <n v="3090189"/>
    <s v="Heineken Deutschland GmbH"/>
    <s v="DE"/>
    <s v="Germany"/>
    <x v="1"/>
    <m/>
    <m/>
    <n v="20"/>
    <x v="50"/>
    <x v="50"/>
    <n v="9"/>
    <m/>
    <x v="0"/>
    <s v="Premiums"/>
    <x v="5"/>
    <s v="Promocean The Netherlands BV"/>
    <x v="0"/>
    <n v="70.149999999999991"/>
    <n v="631.34999999999991"/>
    <n v="69.349999999999994"/>
    <n v="624.15"/>
    <n v="0"/>
    <n v="0"/>
    <n v="624.15"/>
    <n v="60.500699999999995"/>
    <n v="0"/>
    <n v="60.500699999999995"/>
    <n v="55"/>
    <n v="36"/>
    <n v="20"/>
    <n v="0.35639999999999999"/>
    <x v="0"/>
    <m/>
    <n v="0"/>
    <s v="pallet"/>
    <n v="7.1999999999999318"/>
    <n v="0"/>
    <m/>
    <m/>
    <s v="no"/>
    <n v="544.50630000000001"/>
    <m/>
    <n v="0.12"/>
    <n v="68.750795454545454"/>
    <m/>
    <n v="618.75715909090911"/>
    <m/>
    <n v="0"/>
    <s v="Ellina Smirnova"/>
    <m/>
    <n v="5"/>
    <n v="45"/>
    <m/>
    <m/>
    <n v="0"/>
    <n v="0"/>
    <n v="0"/>
    <s v="16.06.2025"/>
    <s v="Order Window"/>
  </r>
  <r>
    <s v="Heineken UCL"/>
    <m/>
    <n v="20006098"/>
    <n v="3090189"/>
    <s v="Heineken Deutschland GmbH"/>
    <s v="DE"/>
    <s v="Germany"/>
    <x v="1"/>
    <m/>
    <m/>
    <n v="30"/>
    <x v="37"/>
    <x v="37"/>
    <n v="8"/>
    <m/>
    <x v="0"/>
    <s v="Premiums"/>
    <x v="5"/>
    <s v="Promocean The Netherlands BV"/>
    <x v="0"/>
    <n v="18.2"/>
    <n v="145.6"/>
    <n v="17.649999999999999"/>
    <n v="141.19999999999999"/>
    <n v="0"/>
    <n v="0"/>
    <n v="141.19999999999999"/>
    <n v="15.420599999999999"/>
    <n v="0"/>
    <n v="15.420599999999999"/>
    <n v="35"/>
    <n v="22"/>
    <n v="6"/>
    <n v="3.696E-2"/>
    <x v="0"/>
    <m/>
    <n v="0"/>
    <s v="pallet"/>
    <n v="4.4000000000000057"/>
    <n v="0"/>
    <m/>
    <m/>
    <s v="no"/>
    <n v="123.36479999999999"/>
    <m/>
    <n v="0.12"/>
    <n v="17.523409090909087"/>
    <m/>
    <n v="140.1872727272727"/>
    <m/>
    <n v="0"/>
    <s v="Ellina Smirnova"/>
    <m/>
    <n v="5"/>
    <n v="40"/>
    <m/>
    <m/>
    <n v="0"/>
    <n v="0"/>
    <n v="0"/>
    <s v="16.06.2025"/>
    <s v="Order Window"/>
  </r>
  <r>
    <s v="Heineken UCL"/>
    <m/>
    <n v="20006098"/>
    <n v="3090189"/>
    <s v="Heineken Deutschland GmbH"/>
    <s v="DE"/>
    <s v="Germany"/>
    <x v="1"/>
    <m/>
    <m/>
    <n v="40"/>
    <x v="51"/>
    <x v="51"/>
    <n v="143"/>
    <m/>
    <x v="0"/>
    <s v="Premiums"/>
    <x v="5"/>
    <s v="Promocean The Netherlands BV"/>
    <x v="0"/>
    <n v="75.55"/>
    <n v="10803.65"/>
    <n v="74.75"/>
    <n v="10689.25"/>
    <n v="0"/>
    <n v="0"/>
    <n v="10689.25"/>
    <n v="65.215800000000002"/>
    <n v="0"/>
    <n v="65.215800000000002"/>
    <n v="52"/>
    <n v="33"/>
    <n v="12"/>
    <n v="2.9446560000000002"/>
    <x v="0"/>
    <m/>
    <n v="0"/>
    <s v="pallet"/>
    <n v="114.39999999999964"/>
    <n v="0"/>
    <m/>
    <m/>
    <s v="no"/>
    <n v="9325.8593999999994"/>
    <m/>
    <n v="0.12"/>
    <n v="74.108863636363637"/>
    <m/>
    <n v="10597.567499999999"/>
    <m/>
    <n v="0"/>
    <s v="Ellina Smirnova"/>
    <m/>
    <n v="5"/>
    <n v="715"/>
    <m/>
    <m/>
    <n v="0"/>
    <n v="0"/>
    <n v="0"/>
    <s v="16.06.2025"/>
    <s v="Order Window"/>
  </r>
  <r>
    <s v="Heineken UCL"/>
    <m/>
    <n v="20006098"/>
    <n v="3090189"/>
    <s v="Heineken Deutschland GmbH"/>
    <s v="DE"/>
    <s v="Germany"/>
    <x v="1"/>
    <m/>
    <m/>
    <n v="50"/>
    <x v="41"/>
    <x v="41"/>
    <n v="24"/>
    <m/>
    <x v="0"/>
    <s v="Premiums"/>
    <x v="0"/>
    <s v="Promocean The Netherlands BV"/>
    <x v="0"/>
    <n v="53.5"/>
    <n v="1284"/>
    <n v="49.75"/>
    <n v="1194"/>
    <n v="0"/>
    <n v="0"/>
    <n v="1194"/>
    <n v="43.103400000000008"/>
    <n v="0"/>
    <n v="43.103400000000008"/>
    <n v="24"/>
    <n v="15"/>
    <n v="5"/>
    <n v="4.3200000000000002E-2"/>
    <x v="0"/>
    <m/>
    <n v="0"/>
    <s v="pallet"/>
    <n v="90"/>
    <n v="0"/>
    <m/>
    <m/>
    <s v="no"/>
    <n v="1034.4816000000001"/>
    <m/>
    <n v="0.12"/>
    <n v="48.981136363636374"/>
    <m/>
    <n v="1175.5472727272729"/>
    <m/>
    <n v="0"/>
    <s v="Ellina Smirnova"/>
    <m/>
    <n v="25"/>
    <n v="600"/>
    <m/>
    <m/>
    <n v="0"/>
    <n v="0"/>
    <n v="0"/>
    <s v="16.06.2025"/>
    <s v="Order Window"/>
  </r>
  <r>
    <s v="Heineken UCL"/>
    <m/>
    <n v="20006099"/>
    <n v="3090624"/>
    <s v="Grupa Zywiec"/>
    <s v="PL"/>
    <s v="Poland"/>
    <x v="1"/>
    <m/>
    <m/>
    <n v="140"/>
    <x v="132"/>
    <x v="132"/>
    <n v="10"/>
    <m/>
    <x v="0"/>
    <s v="Premiums"/>
    <x v="4"/>
    <s v="Brands On"/>
    <x v="1"/>
    <n v="355.25"/>
    <n v="3552.5"/>
    <n v="355.25"/>
    <n v="3552.5"/>
    <n v="0"/>
    <n v="0"/>
    <n v="3552.5"/>
    <n v="307.23"/>
    <n v="0"/>
    <n v="307.23"/>
    <n v="90.5"/>
    <n v="77.5"/>
    <n v="18.2"/>
    <n v="1.2765025000000001"/>
    <x v="1"/>
    <m/>
    <n v="0"/>
    <s v="pallet"/>
    <n v="0"/>
    <n v="0"/>
    <m/>
    <m/>
    <s v="no"/>
    <n v="3072.3"/>
    <m/>
    <n v="0.12"/>
    <n v="349.125"/>
    <m/>
    <n v="3491.25"/>
    <m/>
    <n v="0"/>
    <s v="Ellina Smirnova"/>
    <m/>
    <n v="1"/>
    <n v="10"/>
    <m/>
    <m/>
    <n v="0"/>
    <n v="0"/>
    <n v="0"/>
    <s v="16.06.2025"/>
    <s v="Order Window"/>
  </r>
  <r>
    <s v="Heineken - F1"/>
    <m/>
    <n v="20006099"/>
    <n v="3090624"/>
    <s v="Grupa Zywiec"/>
    <s v="PL"/>
    <s v="Poland"/>
    <x v="1"/>
    <m/>
    <m/>
    <n v="150"/>
    <x v="68"/>
    <x v="68"/>
    <n v="15"/>
    <m/>
    <x v="0"/>
    <s v="Premiums"/>
    <x v="5"/>
    <s v="Promocean The Netherlands BV"/>
    <x v="0"/>
    <n v="83.149999999999991"/>
    <n v="1247.2499999999998"/>
    <n v="83.149999999999991"/>
    <n v="1247.2499999999998"/>
    <n v="0"/>
    <n v="0"/>
    <n v="1247.2499999999998"/>
    <n v="71.922600000000017"/>
    <n v="0"/>
    <n v="71.922600000000017"/>
    <n v="44"/>
    <n v="43"/>
    <n v="45"/>
    <n v="1.2770999999999999"/>
    <x v="0"/>
    <m/>
    <n v="0"/>
    <s v="pallet"/>
    <n v="0"/>
    <n v="0"/>
    <m/>
    <m/>
    <s v="no"/>
    <n v="1078.8390000000002"/>
    <m/>
    <n v="0.12"/>
    <n v="81.730227272727291"/>
    <m/>
    <n v="1225.9534090909094"/>
    <m/>
    <n v="0"/>
    <s v="Konstantinos Zoupanos "/>
    <m/>
    <n v="5"/>
    <n v="75"/>
    <m/>
    <m/>
    <n v="0"/>
    <n v="0"/>
    <n v="0"/>
    <s v="16.06.2025"/>
    <s v="Order Window"/>
  </r>
  <r>
    <s v="Heineken - F1"/>
    <m/>
    <n v="20006099"/>
    <n v="3090624"/>
    <s v="Grupa Zywiec"/>
    <s v="PL"/>
    <s v="Poland"/>
    <x v="1"/>
    <m/>
    <m/>
    <n v="160"/>
    <x v="91"/>
    <x v="91"/>
    <n v="20"/>
    <m/>
    <x v="0"/>
    <s v="Premiums"/>
    <x v="1"/>
    <s v="Miles Promocean"/>
    <x v="1"/>
    <n v="44.13"/>
    <n v="882.6"/>
    <n v="44.13"/>
    <n v="882.6"/>
    <n v="0"/>
    <n v="0"/>
    <n v="882.6"/>
    <n v="38.167200000000001"/>
    <n v="0"/>
    <n v="38.167200000000001"/>
    <n v="57"/>
    <n v="25"/>
    <n v="37.5"/>
    <n v="1.0687500000000001"/>
    <x v="1"/>
    <m/>
    <n v="0"/>
    <s v="pallet"/>
    <n v="0"/>
    <n v="0"/>
    <m/>
    <m/>
    <s v="no"/>
    <n v="763.34400000000005"/>
    <m/>
    <n v="0.12"/>
    <n v="43.371818181818185"/>
    <m/>
    <n v="867.43636363636369"/>
    <m/>
    <n v="0"/>
    <s v="Konstantinos Zoupanos "/>
    <m/>
    <n v="1"/>
    <n v="20"/>
    <m/>
    <m/>
    <n v="0"/>
    <n v="0"/>
    <n v="0"/>
    <s v="16.06.2025"/>
    <s v="Order Window"/>
  </r>
  <r>
    <s v="Heineken - F1"/>
    <m/>
    <n v="20006099"/>
    <n v="3090624"/>
    <s v="Grupa Zywiec"/>
    <s v="PL"/>
    <s v="Poland"/>
    <x v="1"/>
    <m/>
    <m/>
    <n v="170"/>
    <x v="92"/>
    <x v="92"/>
    <n v="6"/>
    <m/>
    <x v="0"/>
    <s v="Premiums"/>
    <x v="4"/>
    <s v="Promocean The Netherlands BV"/>
    <x v="0"/>
    <n v="73.099999999999994"/>
    <n v="438.59999999999997"/>
    <n v="71.2"/>
    <n v="427.20000000000005"/>
    <n v="0"/>
    <n v="0"/>
    <n v="427.20000000000005"/>
    <n v="61.548600000000008"/>
    <n v="0"/>
    <n v="61.548600000000008"/>
    <n v="43.5"/>
    <n v="18"/>
    <n v="22.5"/>
    <n v="0.10570499999999999"/>
    <x v="0"/>
    <m/>
    <n v="0"/>
    <s v="pallet"/>
    <n v="11.39999999999992"/>
    <n v="0"/>
    <m/>
    <m/>
    <s v="no"/>
    <n v="369.29160000000002"/>
    <m/>
    <n v="0.12"/>
    <n v="69.94159090909092"/>
    <m/>
    <n v="419.64954545454555"/>
    <m/>
    <n v="0"/>
    <s v="Konstantinos Zoupanos "/>
    <m/>
    <n v="10"/>
    <n v="60"/>
    <m/>
    <m/>
    <n v="0"/>
    <n v="0"/>
    <n v="0"/>
    <s v="16.06.2025"/>
    <s v="Order Window"/>
  </r>
  <r>
    <s v="Heineken - F1"/>
    <m/>
    <n v="20006099"/>
    <n v="3090624"/>
    <s v="Grupa Zywiec"/>
    <s v="PL"/>
    <s v="Poland"/>
    <x v="1"/>
    <m/>
    <m/>
    <n v="180"/>
    <x v="70"/>
    <x v="70"/>
    <n v="6"/>
    <m/>
    <x v="0"/>
    <s v="Premiums"/>
    <x v="0"/>
    <s v="Asian Sourcing Link"/>
    <x v="0"/>
    <n v="142.4"/>
    <n v="854.40000000000009"/>
    <n v="142.4"/>
    <n v="854.40000000000009"/>
    <n v="0"/>
    <n v="0"/>
    <n v="854.40000000000009"/>
    <n v="122.09400000000001"/>
    <n v="0"/>
    <n v="122.09400000000001"/>
    <n v="103"/>
    <n v="17.5"/>
    <n v="20"/>
    <n v="0.21629999999999999"/>
    <x v="0"/>
    <m/>
    <n v="0"/>
    <s v="pallet"/>
    <n v="0"/>
    <n v="0"/>
    <m/>
    <m/>
    <s v="no"/>
    <n v="732.56400000000008"/>
    <m/>
    <n v="0.12"/>
    <n v="138.74318181818182"/>
    <m/>
    <n v="832.45909090909095"/>
    <m/>
    <n v="0"/>
    <s v="Ellina Smirnova "/>
    <m/>
    <n v="10"/>
    <n v="6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190"/>
    <x v="263"/>
    <x v="263"/>
    <n v="10"/>
    <m/>
    <x v="6"/>
    <s v="Textiles-Clothing"/>
    <x v="15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x v="1"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00"/>
    <x v="264"/>
    <x v="264"/>
    <n v="10"/>
    <m/>
    <x v="6"/>
    <s v="Textiles-Clothing"/>
    <x v="15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x v="1"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10"/>
    <x v="265"/>
    <x v="265"/>
    <n v="10"/>
    <m/>
    <x v="6"/>
    <s v="Textiles-Clothing"/>
    <x v="15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x v="1"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20"/>
    <x v="266"/>
    <x v="266"/>
    <n v="10"/>
    <m/>
    <x v="6"/>
    <s v="Textiles-Clothing"/>
    <x v="15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x v="1"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30"/>
    <x v="90"/>
    <x v="90"/>
    <n v="10"/>
    <m/>
    <x v="6"/>
    <s v="Textiles-Clothing"/>
    <x v="15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x v="1"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40"/>
    <x v="212"/>
    <x v="212"/>
    <n v="2"/>
    <m/>
    <x v="9"/>
    <s v="Premiums"/>
    <x v="12"/>
    <s v="Promocean The Netherlands BV"/>
    <x v="1"/>
    <n v="112.00000000000001"/>
    <n v="224.00000000000003"/>
    <n v="112.00000000000001"/>
    <n v="224.00000000000003"/>
    <n v="0"/>
    <n v="0"/>
    <n v="224.00000000000003"/>
    <n v="98.89"/>
    <n v="0"/>
    <n v="98.89"/>
    <n v="60"/>
    <n v="40"/>
    <n v="45"/>
    <n v="0.216"/>
    <x v="1"/>
    <m/>
    <n v="0"/>
    <s v="pallet"/>
    <n v="0"/>
    <n v="0"/>
    <m/>
    <m/>
    <s v="no"/>
    <n v="197.78"/>
    <m/>
    <n v="0.12"/>
    <n v="112.375"/>
    <m/>
    <n v="224.75"/>
    <m/>
    <n v="0"/>
    <s v="Ellina Smirnova"/>
    <m/>
    <n v="200"/>
    <n v="40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50"/>
    <x v="4"/>
    <x v="4"/>
    <n v="5"/>
    <m/>
    <x v="0"/>
    <s v="Premiums"/>
    <x v="4"/>
    <s v="Asian Sourcing Link"/>
    <x v="0"/>
    <n v="170.05"/>
    <n v="850.25"/>
    <n v="170.05"/>
    <n v="850.25"/>
    <n v="0"/>
    <n v="0"/>
    <n v="850.25"/>
    <n v="147.06"/>
    <n v="0"/>
    <n v="147.06"/>
    <n v="57"/>
    <n v="37"/>
    <n v="46"/>
    <n v="0.48507"/>
    <x v="0"/>
    <m/>
    <n v="0"/>
    <s v="pallet"/>
    <n v="0"/>
    <n v="0"/>
    <m/>
    <m/>
    <s v="no"/>
    <n v="735.3"/>
    <m/>
    <n v="0.12"/>
    <n v="167.11363636363637"/>
    <m/>
    <n v="835.56818181818187"/>
    <m/>
    <n v="0"/>
    <s v="Ellina Smirnova"/>
    <m/>
    <n v="1"/>
    <n v="5"/>
    <m/>
    <m/>
    <n v="0"/>
    <n v="0"/>
    <n v="0"/>
    <s v="16.06.2025"/>
    <s v="Order Window"/>
  </r>
  <r>
    <s v="Desperados"/>
    <m/>
    <n v="20006100"/>
    <n v="3090624"/>
    <s v="Grupa Zywiec"/>
    <s v="PL"/>
    <s v="Poland"/>
    <x v="1"/>
    <m/>
    <m/>
    <n v="10"/>
    <x v="293"/>
    <x v="293"/>
    <n v="5"/>
    <m/>
    <x v="0"/>
    <s v="Indoor signs"/>
    <x v="12"/>
    <s v="Dekkers Visual Communication B.v."/>
    <x v="2"/>
    <n v="423.08"/>
    <n v="2115.4"/>
    <n v="423.08"/>
    <n v="2115.4"/>
    <n v="0"/>
    <n v="0"/>
    <n v="2115.4"/>
    <n v="365.89440000000002"/>
    <n v="0"/>
    <n v="365.89440000000002"/>
    <n v="47"/>
    <n v="47"/>
    <n v="123"/>
    <n v="1.358535"/>
    <x v="0"/>
    <m/>
    <n v="0"/>
    <s v="pallet"/>
    <n v="0"/>
    <n v="0"/>
    <m/>
    <m/>
    <s v="no"/>
    <n v="1829.4720000000002"/>
    <m/>
    <n v="0.12"/>
    <n v="415.78909090909093"/>
    <m/>
    <n v="2078.9454545454546"/>
    <m/>
    <n v="0"/>
    <s v="Ludmilla Zarybnicka"/>
    <m/>
    <n v="1"/>
    <n v="5"/>
    <m/>
    <m/>
    <n v="0"/>
    <n v="0"/>
    <n v="0"/>
    <s v="16.06.2025"/>
    <s v="Order Window"/>
  </r>
  <r>
    <s v="Desperados"/>
    <m/>
    <n v="20006100"/>
    <n v="3090624"/>
    <s v="Grupa Zywiec"/>
    <s v="PL"/>
    <s v="Poland"/>
    <x v="1"/>
    <m/>
    <m/>
    <n v="20"/>
    <x v="153"/>
    <x v="153"/>
    <n v="10"/>
    <m/>
    <x v="0"/>
    <s v="Indoor signs"/>
    <x v="0"/>
    <s v="Dekkers Visual Communication B.v."/>
    <x v="0"/>
    <n v="145"/>
    <n v="1450"/>
    <n v="138.41"/>
    <n v="1384.1"/>
    <n v="0"/>
    <n v="0"/>
    <n v="1384.1"/>
    <n v="119.70000000000002"/>
    <n v="0"/>
    <n v="119.70000000000002"/>
    <n v="44"/>
    <n v="10"/>
    <n v="74"/>
    <n v="0.3256"/>
    <x v="0"/>
    <m/>
    <n v="0"/>
    <s v="pallet"/>
    <n v="65.900000000000091"/>
    <n v="0"/>
    <m/>
    <m/>
    <s v="no"/>
    <n v="1197.0000000000002"/>
    <m/>
    <n v="0.12"/>
    <n v="136.02272727272728"/>
    <m/>
    <n v="1360.2272727272727"/>
    <m/>
    <n v="0"/>
    <s v="Ludmilla Zarybnicka"/>
    <m/>
    <n v="1"/>
    <n v="10"/>
    <m/>
    <m/>
    <n v="0"/>
    <n v="0"/>
    <n v="0"/>
    <s v="16.06.2025"/>
    <s v="Order Window"/>
  </r>
  <r>
    <s v="Desperados"/>
    <m/>
    <n v="20006100"/>
    <n v="3090624"/>
    <s v="Grupa Zywiec"/>
    <s v="PL"/>
    <s v="Poland"/>
    <x v="1"/>
    <m/>
    <m/>
    <n v="30"/>
    <x v="155"/>
    <x v="155"/>
    <n v="5"/>
    <m/>
    <x v="0"/>
    <s v="Premiums"/>
    <x v="0"/>
    <s v="Dekkers Visual Communication B.v."/>
    <x v="0"/>
    <n v="270.23"/>
    <n v="1351.15"/>
    <n v="270.23"/>
    <n v="1351.15"/>
    <n v="0"/>
    <n v="0"/>
    <n v="1351.15"/>
    <n v="233.70000000000002"/>
    <n v="0"/>
    <n v="233.70000000000002"/>
    <n v="34.5"/>
    <n v="20"/>
    <n v="23.5"/>
    <n v="8.1074999999999994E-2"/>
    <x v="0"/>
    <m/>
    <n v="0"/>
    <s v="pallet"/>
    <n v="0"/>
    <n v="0"/>
    <m/>
    <m/>
    <s v="no"/>
    <n v="1168.5"/>
    <m/>
    <n v="0.12"/>
    <n v="265.56818181818181"/>
    <m/>
    <n v="1327.840909090909"/>
    <m/>
    <n v="0"/>
    <s v="Ellina Smirnova"/>
    <m/>
    <n v="1"/>
    <n v="5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10"/>
    <x v="238"/>
    <x v="238"/>
    <n v="6"/>
    <m/>
    <x v="0"/>
    <s v="Premiums"/>
    <x v="0"/>
    <s v="Promocean The Netherlands BV"/>
    <x v="0"/>
    <n v="25.7"/>
    <n v="154.19999999999999"/>
    <n v="20.9"/>
    <n v="125.39999999999999"/>
    <n v="0"/>
    <n v="0"/>
    <n v="125.39999999999999"/>
    <n v="17.179800000000004"/>
    <n v="0"/>
    <n v="17.179800000000004"/>
    <n v="48"/>
    <n v="24"/>
    <n v="1.6"/>
    <n v="1.10592E-2"/>
    <x v="0"/>
    <m/>
    <n v="0"/>
    <s v="pallet"/>
    <n v="28.799999999999997"/>
    <n v="0"/>
    <m/>
    <m/>
    <s v="no"/>
    <n v="103.07880000000003"/>
    <m/>
    <n v="0.12"/>
    <n v="19.522500000000004"/>
    <m/>
    <n v="117.13500000000002"/>
    <m/>
    <n v="0"/>
    <s v="Ellina Smirnova"/>
    <m/>
    <n v="10"/>
    <n v="6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0"/>
    <x v="128"/>
    <x v="128"/>
    <n v="5"/>
    <m/>
    <x v="0"/>
    <s v="Premiums"/>
    <x v="5"/>
    <s v="Asian Sourcing Link"/>
    <x v="1"/>
    <n v="72.900000000000006"/>
    <n v="364.5"/>
    <n v="72.900000000000006"/>
    <n v="364.5"/>
    <n v="0"/>
    <n v="0"/>
    <n v="364.5"/>
    <n v="63.042000000000002"/>
    <n v="0"/>
    <n v="63.042000000000002"/>
    <n v="15.7"/>
    <n v="7"/>
    <n v="50"/>
    <n v="2.7474999999999999E-2"/>
    <x v="1"/>
    <m/>
    <n v="0"/>
    <s v="pallet"/>
    <n v="0"/>
    <n v="0"/>
    <m/>
    <m/>
    <s v="no"/>
    <n v="315.21000000000004"/>
    <m/>
    <n v="0.12"/>
    <n v="71.638636363636365"/>
    <m/>
    <n v="358.19318181818181"/>
    <m/>
    <n v="0"/>
    <s v="Ellina Smirnova"/>
    <m/>
    <n v="5"/>
    <n v="25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30"/>
    <x v="257"/>
    <x v="257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40"/>
    <x v="258"/>
    <x v="258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50"/>
    <x v="259"/>
    <x v="259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60"/>
    <x v="260"/>
    <x v="260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70"/>
    <x v="261"/>
    <x v="261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80"/>
    <x v="253"/>
    <x v="253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90"/>
    <x v="254"/>
    <x v="254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100"/>
    <x v="255"/>
    <x v="255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110"/>
    <x v="256"/>
    <x v="256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120"/>
    <x v="133"/>
    <x v="133"/>
    <n v="5"/>
    <m/>
    <x v="0"/>
    <s v="Fridges"/>
    <x v="0"/>
    <s v="Dekkers Visual Communication B.v."/>
    <x v="2"/>
    <n v="573.29"/>
    <n v="2866.45"/>
    <n v="573.29"/>
    <n v="2866.45"/>
    <n v="0"/>
    <n v="0"/>
    <n v="2866.45"/>
    <n v="504.49560000000002"/>
    <n v="0"/>
    <n v="504.49560000000002"/>
    <n v="49"/>
    <n v="59.5"/>
    <n v="58"/>
    <n v="0.845495"/>
    <x v="0"/>
    <m/>
    <n v="0"/>
    <s v="pallet"/>
    <n v="0"/>
    <n v="0"/>
    <m/>
    <m/>
    <s v="no"/>
    <n v="2522.4780000000001"/>
    <m/>
    <n v="0.12"/>
    <n v="573.29045454545462"/>
    <m/>
    <n v="2866.4522727272733"/>
    <m/>
    <n v="0"/>
    <s v="Jade Mahuzier"/>
    <m/>
    <n v="1"/>
    <n v="5"/>
    <m/>
    <m/>
    <n v="0"/>
    <n v="0"/>
    <n v="0"/>
    <s v="16.06.2025"/>
    <s v="Order Window"/>
  </r>
  <r>
    <s v="Heineken UCL"/>
    <m/>
    <n v="20006099"/>
    <n v="3090624"/>
    <s v="Grupa Zywiec"/>
    <s v="PL"/>
    <s v="Poland"/>
    <x v="1"/>
    <m/>
    <m/>
    <n v="130"/>
    <x v="148"/>
    <x v="148"/>
    <n v="24"/>
    <m/>
    <x v="0"/>
    <s v="Textiles-Clothing"/>
    <x v="10"/>
    <s v="Promocean The Netherlands BV"/>
    <x v="0"/>
    <n v="38.400000000000006"/>
    <n v="921.60000000000014"/>
    <n v="38.400000000000006"/>
    <n v="921.60000000000014"/>
    <n v="0"/>
    <n v="0"/>
    <n v="921.60000000000014"/>
    <n v="33.497099999999996"/>
    <n v="0"/>
    <n v="33.497099999999996"/>
    <n v="25.5"/>
    <n v="25"/>
    <n v="18.5"/>
    <n v="0.28305000000000002"/>
    <x v="0"/>
    <m/>
    <n v="0"/>
    <s v="pallet"/>
    <n v="0"/>
    <n v="0"/>
    <m/>
    <m/>
    <s v="no"/>
    <n v="803.93039999999996"/>
    <m/>
    <n v="0.12"/>
    <n v="38.064886363636361"/>
    <m/>
    <n v="913.55727272727268"/>
    <m/>
    <n v="0"/>
    <s v="Ellina Smirnova"/>
    <m/>
    <n v="6"/>
    <n v="144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10"/>
    <x v="38"/>
    <x v="38"/>
    <n v="450"/>
    <m/>
    <x v="0"/>
    <s v="Premiums"/>
    <x v="1"/>
    <s v="Promocean The Netherlands BV"/>
    <x v="0"/>
    <n v="64.900000000000006"/>
    <n v="29205.000000000004"/>
    <n v="60.300000000000004"/>
    <n v="27135.000000000004"/>
    <n v="0"/>
    <n v="0"/>
    <n v="27135.000000000004"/>
    <n v="52.189200000000007"/>
    <n v="0"/>
    <n v="52.189200000000007"/>
    <n v="68"/>
    <n v="19"/>
    <n v="19"/>
    <n v="11.0466"/>
    <x v="0"/>
    <m/>
    <n v="0"/>
    <n v="0"/>
    <n v="2070"/>
    <n v="0"/>
    <m/>
    <m/>
    <s v="no"/>
    <n v="23485.140000000003"/>
    <m/>
    <n v="0.12"/>
    <n v="59.305909090909097"/>
    <m/>
    <n v="26687.659090909092"/>
    <m/>
    <n v="0"/>
    <s v="Ellina Smirnova"/>
    <m/>
    <n v="10"/>
    <n v="450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20"/>
    <x v="49"/>
    <x v="49"/>
    <n v="200"/>
    <m/>
    <x v="0"/>
    <s v="Bar support"/>
    <x v="14"/>
    <s v="Promocean The Netherlands BV"/>
    <x v="0"/>
    <n v="30.2"/>
    <n v="6040"/>
    <n v="26.400000000000002"/>
    <n v="5280"/>
    <n v="0"/>
    <n v="0"/>
    <n v="5280"/>
    <n v="23.176800000000004"/>
    <n v="0"/>
    <n v="23.176800000000004"/>
    <n v="14"/>
    <n v="5"/>
    <n v="5"/>
    <n v="7.0000000000000007E-2"/>
    <x v="0"/>
    <m/>
    <n v="0"/>
    <n v="0"/>
    <n v="760"/>
    <n v="0"/>
    <m/>
    <m/>
    <s v="yes"/>
    <n v="4635.3600000000006"/>
    <m/>
    <n v="0.12"/>
    <n v="26.33727272727273"/>
    <m/>
    <n v="5267.454545454546"/>
    <m/>
    <n v="0"/>
    <s v="Ellina Smirnova"/>
    <m/>
    <n v="20"/>
    <n v="400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30"/>
    <x v="65"/>
    <x v="65"/>
    <n v="50"/>
    <m/>
    <x v="0"/>
    <s v="Premiums"/>
    <x v="4"/>
    <s v="Promocean The Netherlands BV"/>
    <x v="0"/>
    <n v="74.7"/>
    <n v="3735"/>
    <n v="72.699999999999989"/>
    <n v="3634.9999999999995"/>
    <n v="0"/>
    <n v="0"/>
    <n v="3634.9999999999995"/>
    <n v="62.893800000000006"/>
    <n v="0"/>
    <n v="62.893800000000006"/>
    <n v="37"/>
    <n v="16"/>
    <n v="17"/>
    <n v="0.50319999999999998"/>
    <x v="0"/>
    <m/>
    <n v="0"/>
    <n v="0"/>
    <n v="100.00000000000045"/>
    <n v="0"/>
    <m/>
    <m/>
    <s v="no"/>
    <n v="3144.6900000000005"/>
    <m/>
    <n v="0.12"/>
    <n v="71.470227272727286"/>
    <m/>
    <n v="3573.5113636363644"/>
    <m/>
    <n v="0"/>
    <s v="Ellina Smirnova"/>
    <m/>
    <n v="10"/>
    <n v="50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40"/>
    <x v="43"/>
    <x v="43"/>
    <n v="30"/>
    <m/>
    <x v="0"/>
    <s v="Textiles-Clothing"/>
    <x v="7"/>
    <s v="Promocean The Netherlands BV"/>
    <x v="0"/>
    <n v="115.68"/>
    <n v="3470.4"/>
    <n v="71.28"/>
    <n v="2138.4"/>
    <n v="0"/>
    <n v="0"/>
    <n v="2138.4"/>
    <n v="62.267399999999995"/>
    <n v="0"/>
    <n v="62.267399999999995"/>
    <n v="45"/>
    <n v="23"/>
    <n v="23"/>
    <n v="0.71414999999999995"/>
    <x v="0"/>
    <m/>
    <n v="0"/>
    <n v="0"/>
    <n v="1332"/>
    <n v="0"/>
    <m/>
    <m/>
    <s v="no"/>
    <n v="1868.0219999999999"/>
    <m/>
    <n v="0.12"/>
    <n v="70.758409090909083"/>
    <m/>
    <n v="2122.7522727272726"/>
    <m/>
    <n v="0"/>
    <s v="Ellina Smirnova"/>
    <m/>
    <n v="24"/>
    <n v="72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50"/>
    <x v="42"/>
    <x v="42"/>
    <n v="30"/>
    <m/>
    <x v="0"/>
    <s v="Premiums"/>
    <x v="0"/>
    <s v="Promocean The Netherlands BV"/>
    <x v="0"/>
    <n v="30.6"/>
    <n v="918"/>
    <n v="28.799999999999997"/>
    <n v="863.99999999999989"/>
    <n v="0"/>
    <n v="0"/>
    <n v="863.99999999999989"/>
    <n v="25.1082"/>
    <n v="0"/>
    <n v="25.1082"/>
    <n v="47"/>
    <n v="46"/>
    <n v="2"/>
    <n v="0.12972"/>
    <x v="0"/>
    <m/>
    <n v="0"/>
    <n v="0"/>
    <n v="54.000000000000114"/>
    <n v="0"/>
    <m/>
    <m/>
    <s v="no"/>
    <n v="753.24599999999998"/>
    <m/>
    <n v="0.12"/>
    <n v="28.532045454545454"/>
    <m/>
    <n v="855.96136363636356"/>
    <m/>
    <n v="0"/>
    <s v="Ellina Smirnova"/>
    <m/>
    <n v="10"/>
    <n v="30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60"/>
    <x v="52"/>
    <x v="52"/>
    <n v="50"/>
    <m/>
    <x v="0"/>
    <s v="Premiums"/>
    <x v="0"/>
    <s v="Promocean The Netherlands BV"/>
    <x v="0"/>
    <n v="46.2"/>
    <n v="2310"/>
    <n v="41"/>
    <n v="2050"/>
    <n v="0"/>
    <n v="0"/>
    <n v="2050"/>
    <n v="35.419800000000002"/>
    <n v="0"/>
    <n v="35.419800000000002"/>
    <n v="28"/>
    <n v="17"/>
    <n v="13"/>
    <n v="0.30940000000000001"/>
    <x v="0"/>
    <m/>
    <n v="0"/>
    <n v="0"/>
    <n v="260"/>
    <n v="0"/>
    <m/>
    <m/>
    <s v="no"/>
    <n v="1770.99"/>
    <m/>
    <n v="0.12"/>
    <n v="40.249772727272727"/>
    <m/>
    <n v="2012.4886363636365"/>
    <m/>
    <n v="0"/>
    <s v="Ellina Smirnova"/>
    <m/>
    <n v="10"/>
    <n v="50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70"/>
    <x v="35"/>
    <x v="35"/>
    <n v="200"/>
    <m/>
    <x v="2"/>
    <s v="Glassware"/>
    <x v="11"/>
    <s v="Sisecam (Pasabahçe)"/>
    <x v="0"/>
    <n v="22.799999999999997"/>
    <n v="4559.9999999999991"/>
    <n v="22.799999999999997"/>
    <n v="4559.9999999999991"/>
    <n v="0"/>
    <n v="0"/>
    <n v="4559.9999999999991"/>
    <n v="20.16"/>
    <n v="0"/>
    <n v="20.16"/>
    <n v="55.9"/>
    <n v="21.9"/>
    <n v="21.2"/>
    <n v="5.1906503999999991"/>
    <x v="0"/>
    <m/>
    <n v="0"/>
    <n v="0"/>
    <n v="0"/>
    <n v="0"/>
    <m/>
    <m/>
    <s v="no"/>
    <n v="4032"/>
    <m/>
    <n v="0.12"/>
    <n v="22.90909090909091"/>
    <m/>
    <n v="4581.818181818182"/>
    <m/>
    <n v="0"/>
    <s v="Ludmilla Zarybnicka"/>
    <m/>
    <n v="24"/>
    <n v="480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80"/>
    <x v="173"/>
    <x v="173"/>
    <n v="30"/>
    <m/>
    <x v="3"/>
    <s v="Textiles-Clothing"/>
    <x v="10"/>
    <s v="Promocean The Netherlands BV"/>
    <x v="0"/>
    <n v="29.700000000000003"/>
    <n v="891.00000000000011"/>
    <n v="29.700000000000003"/>
    <n v="891.00000000000011"/>
    <n v="0"/>
    <n v="0"/>
    <n v="891.00000000000011"/>
    <n v="25.515000000000001"/>
    <n v="0"/>
    <n v="25.515000000000001"/>
    <n v="28"/>
    <n v="15"/>
    <n v="12"/>
    <n v="0.1512"/>
    <x v="0"/>
    <m/>
    <n v="0"/>
    <n v="0"/>
    <n v="0"/>
    <n v="0"/>
    <m/>
    <m/>
    <s v="no"/>
    <n v="765.45"/>
    <m/>
    <n v="0.12"/>
    <n v="28.994318181818183"/>
    <m/>
    <n v="869.8295454545455"/>
    <m/>
    <n v="0"/>
    <s v="Ellina Smirnova"/>
    <m/>
    <n v="6"/>
    <n v="18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90"/>
    <x v="174"/>
    <x v="174"/>
    <n v="100"/>
    <m/>
    <x v="3"/>
    <s v="Textiles-Clothing"/>
    <x v="10"/>
    <s v="Promocean The Netherlands BV"/>
    <x v="0"/>
    <n v="29.700000000000003"/>
    <n v="2970.0000000000005"/>
    <n v="29.700000000000003"/>
    <n v="2970.0000000000005"/>
    <n v="0"/>
    <n v="0"/>
    <n v="2970.0000000000005"/>
    <n v="25.515000000000001"/>
    <n v="0"/>
    <n v="25.515000000000001"/>
    <n v="28"/>
    <n v="15"/>
    <n v="12"/>
    <n v="0.504"/>
    <x v="0"/>
    <m/>
    <n v="0"/>
    <n v="0"/>
    <n v="0"/>
    <n v="0"/>
    <m/>
    <m/>
    <s v="no"/>
    <n v="2551.5"/>
    <m/>
    <n v="0.12"/>
    <n v="28.994318181818183"/>
    <m/>
    <n v="2899.4318181818185"/>
    <m/>
    <n v="0"/>
    <s v="Ellina Smirnova"/>
    <m/>
    <n v="6"/>
    <n v="60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60"/>
    <x v="11"/>
    <x v="11"/>
    <n v="5"/>
    <m/>
    <x v="0"/>
    <s v="Indoor signs"/>
    <x v="0"/>
    <s v="Dekkers Visual Communication B.v."/>
    <x v="0"/>
    <n v="264.18"/>
    <n v="1320.9"/>
    <n v="264.18"/>
    <n v="1320.9"/>
    <n v="0"/>
    <n v="0"/>
    <n v="1320.9"/>
    <n v="228.46740000000003"/>
    <n v="0"/>
    <n v="228.46740000000003"/>
    <n v="141"/>
    <n v="58"/>
    <n v="12"/>
    <n v="0.49068000000000001"/>
    <x v="0"/>
    <m/>
    <n v="0"/>
    <s v="pallet"/>
    <n v="0"/>
    <n v="0"/>
    <m/>
    <m/>
    <s v="no"/>
    <n v="1142.3370000000002"/>
    <m/>
    <n v="0.12"/>
    <n v="259.62204545454546"/>
    <m/>
    <n v="1298.1102272727273"/>
    <m/>
    <n v="0"/>
    <s v="Ludmilla Zarybnicka"/>
    <m/>
    <n v="1"/>
    <n v="5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70"/>
    <x v="294"/>
    <x v="294"/>
    <n v="10"/>
    <m/>
    <x v="0"/>
    <s v="Premiums"/>
    <x v="5"/>
    <s v="Miles Promocean"/>
    <x v="1"/>
    <n v="58.6"/>
    <n v="586"/>
    <n v="58.6"/>
    <n v="586"/>
    <n v="0"/>
    <n v="0"/>
    <n v="586"/>
    <n v="50.6616"/>
    <n v="0"/>
    <n v="50.6616"/>
    <n v="19"/>
    <n v="15"/>
    <n v="28"/>
    <n v="7.9799999999999996E-2"/>
    <x v="1"/>
    <m/>
    <n v="0"/>
    <s v="pallet"/>
    <n v="0"/>
    <n v="0"/>
    <m/>
    <m/>
    <s v="no"/>
    <n v="506.61599999999999"/>
    <m/>
    <n v="0.12"/>
    <n v="57.57"/>
    <m/>
    <n v="575.70000000000005"/>
    <m/>
    <n v="0"/>
    <s v="Konstantinos Zoupanos "/>
    <m/>
    <n v="5"/>
    <n v="5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80"/>
    <x v="20"/>
    <x v="20"/>
    <n v="10"/>
    <m/>
    <x v="0"/>
    <s v="Premiums"/>
    <x v="5"/>
    <s v="Miles Promocean"/>
    <x v="1"/>
    <n v="58.6"/>
    <n v="586"/>
    <n v="58.6"/>
    <n v="586"/>
    <n v="0"/>
    <n v="0"/>
    <n v="586"/>
    <n v="50.6616"/>
    <n v="0"/>
    <n v="50.6616"/>
    <n v="19"/>
    <n v="15"/>
    <n v="28"/>
    <n v="7.9799999999999996E-2"/>
    <x v="1"/>
    <m/>
    <n v="0"/>
    <s v="pallet"/>
    <n v="0"/>
    <n v="0"/>
    <m/>
    <m/>
    <s v="no"/>
    <n v="506.61599999999999"/>
    <m/>
    <n v="0.12"/>
    <n v="57.57"/>
    <m/>
    <n v="575.70000000000005"/>
    <m/>
    <n v="0"/>
    <s v="Konstantinos Zoupanos "/>
    <m/>
    <n v="5"/>
    <n v="50"/>
    <m/>
    <m/>
    <n v="0"/>
    <n v="0"/>
    <n v="0"/>
    <s v="16.06.2025"/>
    <s v="Order Window"/>
  </r>
  <r>
    <s v="Heineken"/>
    <m/>
    <n v="20006099"/>
    <n v="3090624"/>
    <s v="Grupa Zywiec"/>
    <s v="PL"/>
    <s v="Poland"/>
    <x v="1"/>
    <m/>
    <m/>
    <n v="290"/>
    <x v="262"/>
    <x v="262"/>
    <n v="10"/>
    <m/>
    <x v="6"/>
    <s v="Textiles-Clothing"/>
    <x v="15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x v="1"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100"/>
    <x v="175"/>
    <x v="175"/>
    <n v="100"/>
    <m/>
    <x v="3"/>
    <s v="Textiles-Clothing"/>
    <x v="10"/>
    <s v="Promocean The Netherlands BV"/>
    <x v="0"/>
    <n v="29.700000000000003"/>
    <n v="2970.0000000000005"/>
    <n v="29.700000000000003"/>
    <n v="2970.0000000000005"/>
    <n v="0"/>
    <n v="0"/>
    <n v="2970.0000000000005"/>
    <n v="25.515000000000001"/>
    <n v="0"/>
    <n v="25.515000000000001"/>
    <n v="28"/>
    <n v="15"/>
    <n v="12"/>
    <n v="0.504"/>
    <x v="0"/>
    <m/>
    <n v="0"/>
    <n v="0"/>
    <n v="0"/>
    <n v="0"/>
    <m/>
    <m/>
    <s v="no"/>
    <n v="2551.5"/>
    <m/>
    <n v="0.12"/>
    <n v="28.994318181818183"/>
    <m/>
    <n v="2899.4318181818185"/>
    <m/>
    <n v="0"/>
    <s v="Ellina Smirnova"/>
    <m/>
    <n v="6"/>
    <n v="600"/>
    <m/>
    <m/>
    <n v="0"/>
    <n v="0"/>
    <n v="0"/>
    <s v="16.06.2025"/>
    <s v="Order Window"/>
  </r>
  <r>
    <s v="Heineken UCL"/>
    <m/>
    <n v="20006101"/>
    <n v="3090674"/>
    <s v="Pivara Skopje"/>
    <s v="MK"/>
    <s v="Macedonia"/>
    <x v="1"/>
    <m/>
    <m/>
    <n v="110"/>
    <x v="295"/>
    <x v="295"/>
    <n v="30"/>
    <m/>
    <x v="3"/>
    <s v="Textiles-Clothing"/>
    <x v="10"/>
    <s v="Promocean The Netherlands BV"/>
    <x v="0"/>
    <n v="29.700000000000003"/>
    <n v="891.00000000000011"/>
    <n v="29.700000000000003"/>
    <n v="891.00000000000011"/>
    <n v="0"/>
    <n v="0"/>
    <n v="891.00000000000011"/>
    <n v="25.515000000000001"/>
    <n v="0"/>
    <n v="25.515000000000001"/>
    <n v="28"/>
    <n v="15"/>
    <n v="12"/>
    <n v="0.1512"/>
    <x v="0"/>
    <m/>
    <n v="0"/>
    <n v="0"/>
    <n v="0"/>
    <n v="0"/>
    <m/>
    <m/>
    <s v="no"/>
    <n v="765.45"/>
    <m/>
    <n v="0.12"/>
    <n v="28.994318181818183"/>
    <m/>
    <n v="869.8295454545455"/>
    <m/>
    <n v="0"/>
    <s v="Ellina Smirnova"/>
    <m/>
    <n v="6"/>
    <n v="180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120"/>
    <x v="296"/>
    <x v="296"/>
    <n v="1"/>
    <m/>
    <x v="1"/>
    <s v="Textiles-Clothing"/>
    <x v="9"/>
    <s v="ALBA specials"/>
    <x v="0"/>
    <n v="80.11"/>
    <n v="80.11"/>
    <n v="80.11"/>
    <n v="80.11"/>
    <n v="0"/>
    <n v="0"/>
    <n v="80.11"/>
    <n v="70.5"/>
    <n v="0"/>
    <n v="70.5"/>
    <n v="39"/>
    <n v="29"/>
    <n v="2.5"/>
    <n v="2.8275000000000002E-3"/>
    <x v="0"/>
    <m/>
    <n v="0"/>
    <n v="0"/>
    <n v="0"/>
    <n v="0"/>
    <m/>
    <m/>
    <s v="no"/>
    <n v="70.5"/>
    <m/>
    <n v="0.12"/>
    <n v="80.11363636363636"/>
    <m/>
    <n v="80.11363636363636"/>
    <m/>
    <n v="0"/>
    <s v="Mariana"/>
    <m/>
    <n v="1"/>
    <n v="1"/>
    <m/>
    <m/>
    <n v="0"/>
    <n v="0"/>
    <n v="0"/>
    <s v="16.06.2025"/>
    <s v="Order Window"/>
  </r>
  <r>
    <s v="Heineken"/>
    <m/>
    <n v="20006101"/>
    <n v="3090674"/>
    <s v="Pivara Skopje"/>
    <s v="MK"/>
    <s v="Macedonia"/>
    <x v="1"/>
    <m/>
    <m/>
    <n v="130"/>
    <x v="280"/>
    <x v="280"/>
    <n v="2"/>
    <m/>
    <x v="0"/>
    <s v="Textiles-Clothing"/>
    <x v="0"/>
    <s v="Promocean The Netherlands BV"/>
    <x v="0"/>
    <n v="73.7"/>
    <n v="147.4"/>
    <n v="73.7"/>
    <n v="147.4"/>
    <n v="0"/>
    <n v="0"/>
    <n v="147.4"/>
    <n v="64.326599999999999"/>
    <n v="0"/>
    <n v="64.326599999999999"/>
    <n v="20"/>
    <n v="20"/>
    <n v="10"/>
    <n v="8.0000000000000002E-3"/>
    <x v="0"/>
    <m/>
    <n v="0"/>
    <n v="0"/>
    <n v="0"/>
    <n v="0"/>
    <m/>
    <m/>
    <s v="no"/>
    <n v="128.6532"/>
    <m/>
    <n v="0.12"/>
    <n v="73.098409090909087"/>
    <m/>
    <n v="146.19681818181817"/>
    <m/>
    <n v="0"/>
    <s v="Ellina Smirnova"/>
    <m/>
    <n v="10"/>
    <n v="20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140"/>
    <x v="297"/>
    <x v="297"/>
    <n v="1"/>
    <m/>
    <x v="3"/>
    <s v="Textiles-Clothing"/>
    <x v="20"/>
    <s v="Miles Promocean"/>
    <x v="1"/>
    <n v="37.68"/>
    <n v="37.68"/>
    <n v="37.68"/>
    <n v="37.68"/>
    <n v="0"/>
    <n v="0"/>
    <n v="37.68"/>
    <n v="32.833500000000001"/>
    <n v="0"/>
    <n v="32.833500000000001"/>
    <n v="35"/>
    <n v="28"/>
    <n v="5"/>
    <n v="4.8999999999999998E-3"/>
    <x v="1"/>
    <m/>
    <n v="0"/>
    <n v="0"/>
    <n v="0"/>
    <n v="0"/>
    <m/>
    <m/>
    <s v="no"/>
    <n v="32.833500000000001"/>
    <m/>
    <n v="0.12"/>
    <n v="37.310795454545456"/>
    <m/>
    <n v="37.310795454545456"/>
    <m/>
    <n v="0"/>
    <s v="Konstantinos Zoupanos"/>
    <m/>
    <n v="6"/>
    <n v="6"/>
    <m/>
    <m/>
    <n v="0"/>
    <n v="0"/>
    <n v="0"/>
    <s v="16.06.2025"/>
    <s v="Order Window"/>
  </r>
  <r>
    <s v="Heineken"/>
    <m/>
    <n v="20006101"/>
    <n v="3090674"/>
    <s v="Pivara Skopje"/>
    <s v="MK"/>
    <s v="Macedonia"/>
    <x v="1"/>
    <m/>
    <m/>
    <n v="150"/>
    <x v="5"/>
    <x v="5"/>
    <n v="350"/>
    <m/>
    <x v="0"/>
    <s v="Premiums"/>
    <x v="5"/>
    <s v="Promocean The Netherlands BV"/>
    <x v="0"/>
    <n v="50.300000000000004"/>
    <n v="17605"/>
    <n v="47.15"/>
    <n v="16502.5"/>
    <n v="0"/>
    <n v="0"/>
    <n v="16502.5"/>
    <n v="38.019000000000005"/>
    <n v="0"/>
    <n v="38.019000000000005"/>
    <n v="35"/>
    <n v="34"/>
    <n v="30"/>
    <n v="12.494999999999999"/>
    <x v="0"/>
    <m/>
    <n v="0"/>
    <n v="0"/>
    <n v="1102.5"/>
    <n v="0"/>
    <m/>
    <m/>
    <s v="yes"/>
    <n v="13306.650000000001"/>
    <m/>
    <n v="0.12"/>
    <n v="43.203409090909098"/>
    <m/>
    <n v="15121.193181818184"/>
    <m/>
    <n v="0"/>
    <s v="Ellina Smirnova"/>
    <m/>
    <n v="5"/>
    <n v="1750"/>
    <m/>
    <m/>
    <n v="0"/>
    <n v="0"/>
    <n v="0"/>
    <s v="16.06.2025"/>
    <s v="Order Window"/>
  </r>
  <r>
    <s v="Heineken"/>
    <m/>
    <n v="20006101"/>
    <n v="3090674"/>
    <s v="Pivara Skopje"/>
    <s v="MK"/>
    <s v="Macedonia"/>
    <x v="1"/>
    <m/>
    <m/>
    <n v="160"/>
    <x v="80"/>
    <x v="80"/>
    <n v="200"/>
    <m/>
    <x v="5"/>
    <s v="Glassware"/>
    <x v="16"/>
    <s v="Arc International France SAS"/>
    <x v="1"/>
    <n v="23.28"/>
    <n v="4656"/>
    <n v="23.28"/>
    <n v="4656"/>
    <n v="0"/>
    <n v="0"/>
    <n v="4656"/>
    <n v="20.399999999999999"/>
    <n v="0"/>
    <n v="20.399999999999999"/>
    <n v="40.799999999999997"/>
    <n v="27.6"/>
    <n v="20"/>
    <n v="4.5043199999999999"/>
    <x v="1"/>
    <m/>
    <n v="0"/>
    <n v="0"/>
    <n v="0"/>
    <n v="0"/>
    <m/>
    <m/>
    <s v="no"/>
    <n v="4079.9999999999995"/>
    <m/>
    <n v="0.12"/>
    <n v="23.18181818181818"/>
    <m/>
    <n v="4636.363636363636"/>
    <m/>
    <n v="0"/>
    <s v="Ludmilla Zarybnicka"/>
    <m/>
    <n v="24"/>
    <n v="4800"/>
    <m/>
    <m/>
    <n v="0"/>
    <n v="0"/>
    <n v="0"/>
    <s v="16.06.2025"/>
    <s v="Order Window"/>
  </r>
  <r>
    <s v="Heineken"/>
    <m/>
    <n v="20006101"/>
    <n v="3090674"/>
    <s v="Pivara Skopje"/>
    <s v="MK"/>
    <s v="Macedonia"/>
    <x v="1"/>
    <m/>
    <m/>
    <n v="170"/>
    <x v="12"/>
    <x v="12"/>
    <n v="200"/>
    <m/>
    <x v="0"/>
    <s v="Textiles-Clothing"/>
    <x v="4"/>
    <s v="Asian Sourcing Link"/>
    <x v="0"/>
    <n v="28.599999999999998"/>
    <n v="5720"/>
    <n v="28.599999999999998"/>
    <n v="5720"/>
    <n v="0"/>
    <n v="0"/>
    <n v="5720"/>
    <n v="24.920999999999999"/>
    <n v="0"/>
    <n v="24.920999999999999"/>
    <n v="22"/>
    <n v="21"/>
    <n v="30"/>
    <n v="2.7719999999999998"/>
    <x v="0"/>
    <m/>
    <n v="0"/>
    <n v="0"/>
    <n v="0"/>
    <n v="0"/>
    <m/>
    <m/>
    <s v="no"/>
    <n v="4984.2"/>
    <m/>
    <n v="0.12"/>
    <n v="28.319318181818183"/>
    <m/>
    <n v="5663.8636363636369"/>
    <m/>
    <n v="0"/>
    <s v="Ellina Smirnova"/>
    <m/>
    <n v="10"/>
    <n v="2000"/>
    <m/>
    <m/>
    <n v="0"/>
    <n v="0"/>
    <n v="0"/>
    <s v="16.06.2025"/>
    <s v="Order Window"/>
  </r>
  <r>
    <s v="Heineken"/>
    <m/>
    <n v="20006101"/>
    <n v="3090674"/>
    <s v="Pivara Skopje"/>
    <s v="MK"/>
    <s v="Macedonia"/>
    <x v="1"/>
    <m/>
    <m/>
    <n v="180"/>
    <x v="289"/>
    <x v="289"/>
    <n v="5"/>
    <m/>
    <x v="0"/>
    <s v="Bar support"/>
    <x v="7"/>
    <s v="Asian Sourcing Link"/>
    <x v="0"/>
    <n v="237.29999999999998"/>
    <n v="1186.5"/>
    <n v="204.84"/>
    <n v="1024.2"/>
    <n v="0"/>
    <n v="0"/>
    <n v="1024.2"/>
    <n v="168.26400000000001"/>
    <n v="0"/>
    <n v="168.26400000000001"/>
    <n v="42"/>
    <n v="35"/>
    <n v="35"/>
    <n v="0.25724999999999998"/>
    <x v="0"/>
    <m/>
    <n v="0"/>
    <n v="0"/>
    <n v="162.29999999999995"/>
    <n v="0"/>
    <m/>
    <m/>
    <s v="no"/>
    <n v="841.32"/>
    <m/>
    <n v="0.12"/>
    <n v="191.20909090909092"/>
    <m/>
    <n v="956.04545454545462"/>
    <m/>
    <n v="0"/>
    <s v="Ellina Smirnova"/>
    <m/>
    <n v="6"/>
    <n v="30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190"/>
    <x v="298"/>
    <x v="298"/>
    <n v="5"/>
    <m/>
    <x v="1"/>
    <s v="Textiles-Clothing"/>
    <x v="9"/>
    <s v="ALBA specials"/>
    <x v="0"/>
    <n v="69.319999999999993"/>
    <n v="346.59999999999997"/>
    <n v="69.319999999999993"/>
    <n v="346.59999999999997"/>
    <n v="0"/>
    <n v="0"/>
    <n v="346.59999999999997"/>
    <n v="61"/>
    <n v="0"/>
    <n v="61"/>
    <n v="39"/>
    <n v="29"/>
    <n v="2.5"/>
    <n v="1.4137500000000001E-2"/>
    <x v="0"/>
    <m/>
    <n v="0"/>
    <n v="0"/>
    <n v="0"/>
    <n v="0"/>
    <m/>
    <m/>
    <s v="yes"/>
    <n v="305"/>
    <m/>
    <n v="0.12"/>
    <n v="69.318181818181813"/>
    <m/>
    <n v="346.59090909090907"/>
    <m/>
    <n v="0"/>
    <s v="Mariana"/>
    <m/>
    <n v="1"/>
    <n v="5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200"/>
    <x v="106"/>
    <x v="106"/>
    <n v="10"/>
    <m/>
    <x v="1"/>
    <s v="Textiles-Clothing"/>
    <x v="9"/>
    <s v="ALBA specials"/>
    <x v="0"/>
    <n v="69.319999999999993"/>
    <n v="693.19999999999993"/>
    <n v="69.319999999999993"/>
    <n v="693.19999999999993"/>
    <n v="0"/>
    <n v="0"/>
    <n v="693.19999999999993"/>
    <n v="61"/>
    <n v="0"/>
    <n v="61"/>
    <n v="39"/>
    <n v="29"/>
    <n v="2.5"/>
    <n v="2.8275000000000002E-2"/>
    <x v="0"/>
    <m/>
    <n v="0"/>
    <n v="0"/>
    <n v="0"/>
    <n v="0"/>
    <m/>
    <m/>
    <s v="yes"/>
    <n v="610"/>
    <m/>
    <n v="0.12"/>
    <n v="69.318181818181813"/>
    <m/>
    <n v="693.18181818181813"/>
    <m/>
    <n v="0"/>
    <s v="Mariana"/>
    <m/>
    <n v="1"/>
    <n v="10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210"/>
    <x v="214"/>
    <x v="214"/>
    <n v="5"/>
    <m/>
    <x v="1"/>
    <s v="Textiles-Clothing"/>
    <x v="9"/>
    <s v="ALBA specials"/>
    <x v="0"/>
    <n v="94.32"/>
    <n v="471.59999999999997"/>
    <n v="94.32"/>
    <n v="471.59999999999997"/>
    <n v="0"/>
    <n v="0"/>
    <n v="471.59999999999997"/>
    <n v="83"/>
    <n v="0"/>
    <n v="83"/>
    <n v="39"/>
    <n v="29"/>
    <n v="3"/>
    <n v="1.6965000000000001E-2"/>
    <x v="0"/>
    <m/>
    <n v="0"/>
    <n v="0"/>
    <n v="0"/>
    <n v="0"/>
    <m/>
    <m/>
    <s v="yes"/>
    <n v="415"/>
    <m/>
    <n v="0.12"/>
    <n v="94.318181818181813"/>
    <m/>
    <n v="471.59090909090907"/>
    <m/>
    <n v="0"/>
    <s v="Mariana"/>
    <m/>
    <n v="1"/>
    <n v="5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220"/>
    <x v="215"/>
    <x v="215"/>
    <n v="10"/>
    <m/>
    <x v="1"/>
    <s v="Textiles-Clothing"/>
    <x v="9"/>
    <s v="ALBA specials"/>
    <x v="0"/>
    <n v="94.32"/>
    <n v="943.19999999999993"/>
    <n v="94.32"/>
    <n v="943.19999999999993"/>
    <n v="0"/>
    <n v="0"/>
    <n v="943.19999999999993"/>
    <n v="83"/>
    <n v="0"/>
    <n v="83"/>
    <n v="39"/>
    <n v="29"/>
    <n v="3"/>
    <n v="3.3930000000000002E-2"/>
    <x v="0"/>
    <m/>
    <n v="0"/>
    <n v="0"/>
    <n v="0"/>
    <n v="0"/>
    <m/>
    <m/>
    <s v="yes"/>
    <n v="830"/>
    <m/>
    <n v="0.12"/>
    <n v="94.318181818181813"/>
    <m/>
    <n v="943.18181818181813"/>
    <m/>
    <n v="0"/>
    <s v="Mariana"/>
    <m/>
    <n v="1"/>
    <n v="10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230"/>
    <x v="221"/>
    <x v="221"/>
    <n v="5"/>
    <m/>
    <x v="1"/>
    <s v="Textiles-Clothing"/>
    <x v="9"/>
    <s v="ALBA specials"/>
    <x v="0"/>
    <n v="71.59"/>
    <n v="357.95000000000005"/>
    <n v="49.15"/>
    <n v="245.75"/>
    <n v="0"/>
    <n v="0"/>
    <n v="245.75"/>
    <n v="43.25"/>
    <n v="0"/>
    <n v="43.25"/>
    <n v="29"/>
    <n v="39"/>
    <n v="1.5"/>
    <n v="8.4825000000000005E-3"/>
    <x v="0"/>
    <m/>
    <n v="0"/>
    <n v="0"/>
    <n v="112.20000000000005"/>
    <n v="0"/>
    <m/>
    <m/>
    <s v="yes"/>
    <n v="216.25"/>
    <m/>
    <n v="0.12"/>
    <n v="49.147727272727273"/>
    <m/>
    <n v="245.73863636363637"/>
    <m/>
    <n v="0"/>
    <s v="Mariana"/>
    <m/>
    <n v="1"/>
    <n v="5"/>
    <m/>
    <m/>
    <n v="0"/>
    <n v="0"/>
    <n v="0"/>
    <s v="16.06.2025"/>
    <s v="Order Window"/>
  </r>
  <r>
    <s v="Heineken - Brand Fashion"/>
    <m/>
    <n v="20006101"/>
    <n v="3090674"/>
    <s v="Pivara Skopje"/>
    <s v="MK"/>
    <s v="Macedonia"/>
    <x v="1"/>
    <m/>
    <m/>
    <n v="240"/>
    <x v="222"/>
    <x v="222"/>
    <n v="10"/>
    <m/>
    <x v="1"/>
    <s v="Textiles-Clothing"/>
    <x v="9"/>
    <s v="ALBA specials"/>
    <x v="0"/>
    <n v="71.59"/>
    <n v="715.90000000000009"/>
    <n v="49.15"/>
    <n v="491.5"/>
    <n v="0"/>
    <n v="0"/>
    <n v="491.5"/>
    <n v="43.25"/>
    <n v="0"/>
    <n v="43.25"/>
    <n v="29"/>
    <n v="39"/>
    <n v="1.5"/>
    <n v="1.6965000000000001E-2"/>
    <x v="0"/>
    <m/>
    <n v="0"/>
    <n v="0"/>
    <n v="224.40000000000009"/>
    <n v="0"/>
    <m/>
    <m/>
    <s v="yes"/>
    <n v="432.5"/>
    <m/>
    <n v="0.12"/>
    <n v="49.147727272727273"/>
    <m/>
    <n v="491.47727272727275"/>
    <m/>
    <n v="0"/>
    <s v="Mariana"/>
    <m/>
    <n v="1"/>
    <n v="1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0"/>
    <x v="161"/>
    <x v="161"/>
    <n v="5"/>
    <m/>
    <x v="0"/>
    <s v="Openers / Sunglasses / Keyrings / Waiter knife"/>
    <x v="14"/>
    <s v="Promocean The Netherlands BV"/>
    <x v="1"/>
    <n v="28.4"/>
    <n v="142"/>
    <n v="28.4"/>
    <n v="142"/>
    <n v="0"/>
    <n v="0"/>
    <n v="142"/>
    <n v="24.987487499999993"/>
    <n v="0"/>
    <n v="24.987487499999993"/>
    <n v="7.9"/>
    <n v="27"/>
    <n v="27"/>
    <n v="2.8795500000000002E-2"/>
    <x v="1"/>
    <m/>
    <n v="0"/>
    <n v="0"/>
    <n v="0"/>
    <n v="0"/>
    <m/>
    <m/>
    <s v="no"/>
    <n v="124.93743749999996"/>
    <m/>
    <n v="0.12"/>
    <n v="28.394872159090902"/>
    <m/>
    <n v="141.97436079545452"/>
    <m/>
    <n v="0"/>
    <s v="Ellina Smirnova"/>
    <m/>
    <n v="20"/>
    <n v="10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80"/>
    <x v="68"/>
    <x v="68"/>
    <n v="13"/>
    <m/>
    <x v="0"/>
    <s v="Premiums"/>
    <x v="5"/>
    <s v="Promocean The Netherlands BV"/>
    <x v="0"/>
    <n v="83.149999999999991"/>
    <n v="1080.9499999999998"/>
    <n v="83.149999999999991"/>
    <n v="1080.9499999999998"/>
    <n v="0"/>
    <n v="0"/>
    <n v="1080.9499999999998"/>
    <n v="71.922600000000017"/>
    <n v="0"/>
    <n v="71.922600000000017"/>
    <n v="44"/>
    <n v="43"/>
    <n v="45"/>
    <n v="1.1068199999999999"/>
    <x v="0"/>
    <m/>
    <n v="0"/>
    <n v="0"/>
    <n v="0"/>
    <n v="0"/>
    <m/>
    <m/>
    <s v="no"/>
    <n v="934.99380000000019"/>
    <m/>
    <n v="0.12"/>
    <n v="81.730227272727291"/>
    <m/>
    <n v="1062.4929545454547"/>
    <m/>
    <n v="0"/>
    <s v="Konstantinos Zoupanos "/>
    <m/>
    <n v="5"/>
    <n v="65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90"/>
    <x v="91"/>
    <x v="91"/>
    <n v="54"/>
    <m/>
    <x v="0"/>
    <s v="Premiums"/>
    <x v="1"/>
    <s v="Miles Promocean"/>
    <x v="1"/>
    <n v="44.13"/>
    <n v="2383.02"/>
    <n v="44.13"/>
    <n v="2383.02"/>
    <n v="0"/>
    <n v="0"/>
    <n v="2383.02"/>
    <n v="38.167200000000001"/>
    <n v="0"/>
    <n v="38.167200000000001"/>
    <n v="57"/>
    <n v="25"/>
    <n v="37.5"/>
    <n v="2.8856250000000001"/>
    <x v="1"/>
    <m/>
    <n v="0"/>
    <n v="0"/>
    <n v="0"/>
    <n v="0"/>
    <m/>
    <m/>
    <s v="no"/>
    <n v="2061.0288"/>
    <m/>
    <n v="0.12"/>
    <n v="43.371818181818185"/>
    <m/>
    <n v="2342.0781818181822"/>
    <m/>
    <n v="0"/>
    <s v="Konstantinos Zoupanos "/>
    <m/>
    <n v="1"/>
    <n v="5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00"/>
    <x v="69"/>
    <x v="69"/>
    <n v="6"/>
    <m/>
    <x v="0"/>
    <s v="Textiles-Clothing"/>
    <x v="7"/>
    <s v="Promocean The Netherlands BV"/>
    <x v="0"/>
    <n v="120"/>
    <n v="720"/>
    <n v="105.12"/>
    <n v="630.72"/>
    <n v="0"/>
    <n v="0"/>
    <n v="630.72"/>
    <n v="91.634399999999985"/>
    <n v="0"/>
    <n v="91.634399999999985"/>
    <n v="44"/>
    <n v="23"/>
    <n v="18"/>
    <n v="0.109296"/>
    <x v="0"/>
    <m/>
    <n v="0"/>
    <n v="0"/>
    <n v="89.279999999999973"/>
    <n v="0"/>
    <m/>
    <m/>
    <s v="no"/>
    <n v="549.80639999999994"/>
    <m/>
    <n v="0.12"/>
    <n v="104.12999999999998"/>
    <m/>
    <n v="624.77999999999986"/>
    <m/>
    <n v="0"/>
    <s v="Konstantinos Zoupanos "/>
    <m/>
    <n v="24"/>
    <n v="14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10"/>
    <x v="81"/>
    <x v="81"/>
    <n v="3"/>
    <m/>
    <x v="0"/>
    <s v="Textiles-Clothing"/>
    <x v="7"/>
    <s v="Promocean The Netherlands BV"/>
    <x v="0"/>
    <n v="120"/>
    <n v="360"/>
    <n v="84.48"/>
    <n v="253.44"/>
    <n v="0"/>
    <n v="0"/>
    <n v="253.44"/>
    <n v="73.639799999999994"/>
    <n v="0"/>
    <n v="73.639799999999994"/>
    <n v="44"/>
    <n v="23"/>
    <n v="18"/>
    <n v="5.4648000000000002E-2"/>
    <x v="0"/>
    <m/>
    <n v="0"/>
    <n v="0"/>
    <n v="106.56"/>
    <n v="0"/>
    <m/>
    <m/>
    <s v="no"/>
    <n v="220.9194"/>
    <m/>
    <n v="0.12"/>
    <n v="83.6815909090909"/>
    <m/>
    <n v="251.04477272727269"/>
    <m/>
    <n v="0"/>
    <s v="Konstantinos Zoupanos "/>
    <m/>
    <n v="24"/>
    <n v="7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20"/>
    <x v="79"/>
    <x v="79"/>
    <n v="5"/>
    <m/>
    <x v="0"/>
    <s v="Premiums"/>
    <x v="6"/>
    <s v="Promocean The Netherlands BV"/>
    <x v="0"/>
    <n v="57.499999999999993"/>
    <n v="287.49999999999994"/>
    <n v="57.499999999999993"/>
    <n v="287.49999999999994"/>
    <n v="0"/>
    <n v="0"/>
    <n v="287.49999999999994"/>
    <n v="49.829400000000007"/>
    <n v="0"/>
    <n v="49.829400000000007"/>
    <n v="24"/>
    <n v="15"/>
    <n v="5"/>
    <n v="8.9999999999999993E-3"/>
    <x v="0"/>
    <m/>
    <n v="0"/>
    <n v="0"/>
    <n v="0"/>
    <n v="0"/>
    <m/>
    <m/>
    <s v="no"/>
    <n v="249.14700000000005"/>
    <m/>
    <n v="0.12"/>
    <n v="56.62431818181819"/>
    <m/>
    <n v="283.12159090909097"/>
    <m/>
    <n v="0"/>
    <s v="Konstantinos Zoupanos "/>
    <m/>
    <n v="25"/>
    <n v="125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30"/>
    <x v="83"/>
    <x v="83"/>
    <n v="4"/>
    <m/>
    <x v="0"/>
    <s v="Premiums"/>
    <x v="4"/>
    <s v="Promocean The Netherlands BV"/>
    <x v="0"/>
    <n v="73.099999999999994"/>
    <n v="292.39999999999998"/>
    <n v="69.900000000000006"/>
    <n v="279.60000000000002"/>
    <n v="0"/>
    <n v="0"/>
    <n v="279.60000000000002"/>
    <n v="60.420000000000009"/>
    <n v="0"/>
    <n v="60.420000000000009"/>
    <n v="43.5"/>
    <n v="18"/>
    <n v="22.5"/>
    <n v="7.0470000000000005E-2"/>
    <x v="0"/>
    <m/>
    <n v="0"/>
    <n v="0"/>
    <n v="12.799999999999955"/>
    <n v="0"/>
    <m/>
    <m/>
    <s v="no"/>
    <n v="241.68000000000004"/>
    <m/>
    <n v="0.12"/>
    <n v="68.659090909090921"/>
    <m/>
    <n v="274.63636363636368"/>
    <m/>
    <n v="0"/>
    <s v="Konstantinos Zoupanos "/>
    <m/>
    <n v="10"/>
    <n v="4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40"/>
    <x v="92"/>
    <x v="92"/>
    <n v="12"/>
    <m/>
    <x v="0"/>
    <s v="Premiums"/>
    <x v="4"/>
    <s v="Promocean The Netherlands BV"/>
    <x v="0"/>
    <n v="73.099999999999994"/>
    <n v="877.19999999999993"/>
    <n v="71.2"/>
    <n v="854.40000000000009"/>
    <n v="0"/>
    <n v="0"/>
    <n v="854.40000000000009"/>
    <n v="61.548600000000008"/>
    <n v="0"/>
    <n v="61.548600000000008"/>
    <n v="43.5"/>
    <n v="18"/>
    <n v="22.5"/>
    <n v="0.21140999999999999"/>
    <x v="0"/>
    <m/>
    <n v="0"/>
    <n v="0"/>
    <n v="22.799999999999841"/>
    <n v="0"/>
    <m/>
    <m/>
    <s v="no"/>
    <n v="738.58320000000003"/>
    <m/>
    <n v="0.12"/>
    <n v="69.94159090909092"/>
    <m/>
    <n v="839.29909090909109"/>
    <m/>
    <n v="0"/>
    <s v="Konstantinos Zoupanos "/>
    <m/>
    <n v="10"/>
    <n v="12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50"/>
    <x v="210"/>
    <x v="210"/>
    <n v="5"/>
    <m/>
    <x v="0"/>
    <s v="Bar support"/>
    <x v="20"/>
    <s v="Asian Sourcing Link"/>
    <x v="1"/>
    <n v="63.179999999999993"/>
    <n v="315.89999999999998"/>
    <n v="63.179999999999993"/>
    <n v="315.89999999999998"/>
    <n v="0"/>
    <n v="0"/>
    <n v="315.89999999999998"/>
    <n v="54.651600000000002"/>
    <n v="0"/>
    <n v="54.651600000000002"/>
    <n v="35"/>
    <n v="21"/>
    <n v="53"/>
    <n v="0.194775"/>
    <x v="1"/>
    <m/>
    <n v="0"/>
    <n v="0"/>
    <n v="0"/>
    <n v="0"/>
    <m/>
    <m/>
    <s v="no"/>
    <n v="273.25800000000004"/>
    <m/>
    <n v="0.12"/>
    <n v="62.104090909090914"/>
    <m/>
    <n v="310.52045454545458"/>
    <m/>
    <n v="0"/>
    <s v="Ellina Smirnova "/>
    <m/>
    <n v="6"/>
    <n v="3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60"/>
    <x v="108"/>
    <x v="108"/>
    <n v="14"/>
    <m/>
    <x v="0"/>
    <s v="Premiums"/>
    <x v="0"/>
    <s v="Asian Sourcing Link"/>
    <x v="0"/>
    <n v="41.7"/>
    <n v="583.80000000000007"/>
    <n v="25.45"/>
    <n v="356.3"/>
    <n v="0"/>
    <n v="0"/>
    <n v="356.3"/>
    <n v="21.831"/>
    <n v="0"/>
    <n v="21.831"/>
    <n v="48"/>
    <n v="38"/>
    <n v="2.5"/>
    <n v="6.3839999999999994E-2"/>
    <x v="0"/>
    <m/>
    <n v="0"/>
    <n v="0"/>
    <n v="227.50000000000006"/>
    <n v="0"/>
    <m/>
    <m/>
    <s v="no"/>
    <n v="305.63400000000001"/>
    <m/>
    <n v="0.12"/>
    <n v="24.807954545454546"/>
    <m/>
    <n v="347.31136363636364"/>
    <m/>
    <n v="0"/>
    <s v="Ellina Smirnova "/>
    <m/>
    <n v="5"/>
    <n v="7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70"/>
    <x v="109"/>
    <x v="109"/>
    <n v="5"/>
    <m/>
    <x v="0"/>
    <s v="Bar support"/>
    <x v="20"/>
    <s v="Asian Sourcing Link"/>
    <x v="1"/>
    <n v="63.179999999999993"/>
    <n v="315.89999999999998"/>
    <n v="63.179999999999993"/>
    <n v="315.89999999999998"/>
    <n v="0"/>
    <n v="0"/>
    <n v="315.89999999999998"/>
    <n v="54.651600000000002"/>
    <n v="0"/>
    <n v="54.651600000000002"/>
    <n v="35"/>
    <n v="21"/>
    <n v="53"/>
    <n v="0.194775"/>
    <x v="1"/>
    <m/>
    <n v="0"/>
    <n v="0"/>
    <n v="0"/>
    <n v="0"/>
    <m/>
    <m/>
    <s v="no"/>
    <n v="273.25800000000004"/>
    <m/>
    <n v="0.12"/>
    <n v="62.104090909090914"/>
    <m/>
    <n v="310.52045454545458"/>
    <m/>
    <n v="0"/>
    <s v="Ellina Smirnova "/>
    <m/>
    <n v="6"/>
    <n v="3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80"/>
    <x v="180"/>
    <x v="180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190"/>
    <x v="181"/>
    <x v="181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00"/>
    <x v="197"/>
    <x v="197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10"/>
    <x v="198"/>
    <x v="198"/>
    <n v="3"/>
    <m/>
    <x v="0"/>
    <s v="Textiles-Clothing"/>
    <x v="20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x v="0"/>
    <m/>
    <n v="0"/>
    <n v="0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20"/>
    <x v="199"/>
    <x v="199"/>
    <n v="4"/>
    <m/>
    <x v="0"/>
    <s v="Textiles-Clothing"/>
    <x v="20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x v="0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30"/>
    <x v="201"/>
    <x v="201"/>
    <n v="3"/>
    <m/>
    <x v="0"/>
    <s v="Textiles-Clothing"/>
    <x v="20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x v="0"/>
    <m/>
    <n v="0"/>
    <n v="0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40"/>
    <x v="191"/>
    <x v="191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50"/>
    <x v="192"/>
    <x v="192"/>
    <n v="5"/>
    <m/>
    <x v="0"/>
    <s v="Textiles-Clothing"/>
    <x v="20"/>
    <s v="Promocean The Netherlands BV"/>
    <x v="0"/>
    <n v="46.2"/>
    <n v="231"/>
    <n v="45.36"/>
    <n v="226.8"/>
    <n v="0"/>
    <n v="0"/>
    <n v="226.8"/>
    <n v="39.569399999999995"/>
    <n v="0"/>
    <n v="39.569399999999995"/>
    <n v="35"/>
    <n v="28"/>
    <n v="6"/>
    <n v="2.9399999999999999E-2"/>
    <x v="0"/>
    <m/>
    <n v="0"/>
    <n v="0"/>
    <n v="4.1999999999999886"/>
    <n v="0"/>
    <m/>
    <m/>
    <s v="no"/>
    <n v="197.84699999999998"/>
    <m/>
    <n v="0.12"/>
    <n v="44.965227272727269"/>
    <m/>
    <n v="224.82613636363635"/>
    <m/>
    <n v="0"/>
    <s v="Konstantinos Zoupanos "/>
    <m/>
    <n v="6"/>
    <n v="3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60"/>
    <x v="193"/>
    <x v="193"/>
    <n v="5"/>
    <m/>
    <x v="0"/>
    <s v="Textiles-Clothing"/>
    <x v="20"/>
    <s v="Promocean The Netherlands BV"/>
    <x v="0"/>
    <n v="46.2"/>
    <n v="231"/>
    <n v="45.36"/>
    <n v="226.8"/>
    <n v="0"/>
    <n v="0"/>
    <n v="226.8"/>
    <n v="39.569399999999995"/>
    <n v="0"/>
    <n v="39.569399999999995"/>
    <n v="35"/>
    <n v="28"/>
    <n v="6"/>
    <n v="2.9399999999999999E-2"/>
    <x v="0"/>
    <m/>
    <n v="0"/>
    <n v="0"/>
    <n v="4.1999999999999886"/>
    <n v="0"/>
    <m/>
    <m/>
    <s v="no"/>
    <n v="197.84699999999998"/>
    <m/>
    <n v="0.12"/>
    <n v="44.965227272727269"/>
    <m/>
    <n v="224.82613636363635"/>
    <m/>
    <n v="0"/>
    <s v="Konstantinos Zoupanos "/>
    <m/>
    <n v="6"/>
    <n v="3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70"/>
    <x v="194"/>
    <x v="194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80"/>
    <x v="113"/>
    <x v="113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6.06.2025"/>
    <s v="Order Window"/>
  </r>
  <r>
    <s v="Heineken - 0.0"/>
    <m/>
    <n v="20006103"/>
    <n v="3090233"/>
    <s v="Heineken Hungária Sörgyárak Zr"/>
    <s v="HU"/>
    <s v="Hungary"/>
    <x v="1"/>
    <m/>
    <m/>
    <n v="10"/>
    <x v="227"/>
    <x v="227"/>
    <n v="10"/>
    <m/>
    <x v="0"/>
    <s v="Textiles-Clothing"/>
    <x v="5"/>
    <s v="Promocean The Netherlands BV"/>
    <x v="1"/>
    <n v="96.6"/>
    <n v="966"/>
    <n v="96.6"/>
    <n v="966"/>
    <n v="0"/>
    <n v="0"/>
    <n v="966"/>
    <n v="82.835999999999999"/>
    <n v="0"/>
    <n v="82.835999999999999"/>
    <n v="50"/>
    <n v="45"/>
    <n v="10"/>
    <n v="0.22500000000000001"/>
    <x v="1"/>
    <m/>
    <n v="0"/>
    <n v="0"/>
    <n v="0"/>
    <n v="0"/>
    <m/>
    <m/>
    <s v="no"/>
    <n v="828.36"/>
    <m/>
    <n v="0.12"/>
    <n v="94.131818181818176"/>
    <m/>
    <n v="941.31818181818176"/>
    <m/>
    <n v="0"/>
    <s v="Ellina Smirnova"/>
    <m/>
    <n v="5"/>
    <n v="50"/>
    <m/>
    <m/>
    <n v="0"/>
    <n v="0"/>
    <n v="0"/>
    <s v="16.06.2025"/>
    <s v="Order Window"/>
  </r>
  <r>
    <s v="Heineken - 0.0"/>
    <m/>
    <n v="20006103"/>
    <n v="3090233"/>
    <s v="Heineken Hungária Sörgyárak Zr"/>
    <s v="HU"/>
    <s v="Hungary"/>
    <x v="1"/>
    <m/>
    <m/>
    <n v="20"/>
    <x v="228"/>
    <x v="228"/>
    <n v="20"/>
    <m/>
    <x v="0"/>
    <s v="Premiums"/>
    <x v="5"/>
    <s v="Promocean The Netherlands BV"/>
    <x v="0"/>
    <n v="42.65"/>
    <n v="853"/>
    <n v="42.65"/>
    <n v="853"/>
    <n v="0"/>
    <n v="0"/>
    <n v="853"/>
    <n v="38.440800000000003"/>
    <n v="0"/>
    <n v="38.440800000000003"/>
    <n v="48"/>
    <n v="34"/>
    <n v="9.5"/>
    <n v="0.31008000000000002"/>
    <x v="0"/>
    <m/>
    <n v="0"/>
    <n v="0"/>
    <n v="0"/>
    <n v="0"/>
    <m/>
    <m/>
    <s v="no"/>
    <n v="768.81600000000003"/>
    <m/>
    <n v="0.12"/>
    <n v="43.682727272727277"/>
    <m/>
    <n v="873.65454545454554"/>
    <m/>
    <n v="0"/>
    <s v="Ellina Smirnova"/>
    <m/>
    <n v="5"/>
    <n v="100"/>
    <m/>
    <m/>
    <n v="0"/>
    <n v="0"/>
    <n v="0"/>
    <s v="16.06.2025"/>
    <s v="Order Window"/>
  </r>
  <r>
    <s v="Heineken - 0.0"/>
    <m/>
    <n v="20006103"/>
    <n v="3090233"/>
    <s v="Heineken Hungária Sörgyárak Zr"/>
    <s v="HU"/>
    <s v="Hungary"/>
    <x v="1"/>
    <m/>
    <m/>
    <n v="30"/>
    <x v="299"/>
    <x v="299"/>
    <n v="10"/>
    <m/>
    <x v="0"/>
    <s v="Premiums"/>
    <x v="0"/>
    <s v="Promocean The Netherlands BV"/>
    <x v="1"/>
    <n v="34.6"/>
    <n v="346"/>
    <n v="34.6"/>
    <n v="346"/>
    <n v="0"/>
    <n v="0"/>
    <n v="346"/>
    <n v="56.874600000000008"/>
    <n v="0"/>
    <n v="56.874600000000008"/>
    <n v="21"/>
    <n v="23"/>
    <n v="24"/>
    <n v="0.11592"/>
    <x v="1"/>
    <m/>
    <n v="0"/>
    <n v="0"/>
    <n v="0"/>
    <n v="0"/>
    <m/>
    <m/>
    <s v="no"/>
    <n v="568.74600000000009"/>
    <m/>
    <n v="0.12"/>
    <n v="64.630227272727282"/>
    <m/>
    <n v="646.30227272727279"/>
    <m/>
    <n v="0"/>
    <s v="Ellina Smirnova"/>
    <m/>
    <n v="5"/>
    <n v="50"/>
    <m/>
    <m/>
    <n v="0"/>
    <n v="0"/>
    <n v="0"/>
    <s v="16.06.2025"/>
    <s v="Order Window"/>
  </r>
  <r>
    <s v="Heineken - 0.0"/>
    <m/>
    <n v="20006103"/>
    <n v="3090233"/>
    <s v="Heineken Hungária Sörgyárak Zr"/>
    <s v="HU"/>
    <s v="Hungary"/>
    <x v="1"/>
    <m/>
    <m/>
    <n v="40"/>
    <x v="274"/>
    <x v="274"/>
    <n v="10"/>
    <m/>
    <x v="0"/>
    <s v="Premiums"/>
    <x v="4"/>
    <s v="Promocean The Netherlands BV"/>
    <x v="0"/>
    <n v="89.800000000000011"/>
    <n v="898.00000000000011"/>
    <n v="89.800000000000011"/>
    <n v="898.00000000000011"/>
    <n v="0"/>
    <n v="0"/>
    <n v="898.00000000000011"/>
    <n v="73.815000000000012"/>
    <n v="0"/>
    <n v="73.815000000000012"/>
    <n v="41.5"/>
    <n v="17"/>
    <n v="13"/>
    <n v="9.1715000000000005E-2"/>
    <x v="0"/>
    <m/>
    <n v="0"/>
    <n v="0"/>
    <n v="0"/>
    <n v="0"/>
    <m/>
    <m/>
    <s v="no"/>
    <n v="738.15000000000009"/>
    <m/>
    <n v="0.12"/>
    <n v="83.880681818181827"/>
    <m/>
    <n v="838.80681818181824"/>
    <m/>
    <n v="0"/>
    <s v="Ellina Smirnova"/>
    <m/>
    <n v="10"/>
    <n v="10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50"/>
    <x v="84"/>
    <x v="84"/>
    <n v="15"/>
    <m/>
    <x v="0"/>
    <s v="Indoor signs"/>
    <x v="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x v="0"/>
    <m/>
    <n v="0"/>
    <n v="0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60"/>
    <x v="4"/>
    <x v="4"/>
    <n v="20"/>
    <m/>
    <x v="0"/>
    <s v="Premiums"/>
    <x v="4"/>
    <s v="Asian Sourcing Link"/>
    <x v="0"/>
    <n v="170.05"/>
    <n v="3401"/>
    <n v="170.05"/>
    <n v="3401"/>
    <n v="0"/>
    <n v="0"/>
    <n v="3401"/>
    <n v="147.06"/>
    <n v="0"/>
    <n v="147.06"/>
    <n v="57"/>
    <n v="37"/>
    <n v="46"/>
    <n v="1.94028"/>
    <x v="0"/>
    <m/>
    <n v="0"/>
    <n v="0"/>
    <n v="0"/>
    <n v="0"/>
    <m/>
    <m/>
    <s v="no"/>
    <n v="2941.2"/>
    <m/>
    <n v="0.12"/>
    <n v="167.11363636363637"/>
    <m/>
    <n v="3342.2727272727275"/>
    <m/>
    <n v="0"/>
    <s v="Ellina Smirnova"/>
    <m/>
    <n v="1"/>
    <n v="2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70"/>
    <x v="300"/>
    <x v="300"/>
    <n v="10"/>
    <m/>
    <x v="2"/>
    <s v="Glassware"/>
    <x v="32"/>
    <s v="Sisecam (Pasabahçe)"/>
    <x v="2"/>
    <n v="6.84"/>
    <n v="68.400000000000006"/>
    <n v="6.84"/>
    <n v="68.400000000000006"/>
    <n v="0"/>
    <n v="0"/>
    <n v="68.400000000000006"/>
    <n v="6"/>
    <n v="0"/>
    <n v="6"/>
    <n v="21.8"/>
    <n v="14.8"/>
    <n v="22"/>
    <n v="7.0980799999999997E-2"/>
    <x v="0"/>
    <m/>
    <n v="0"/>
    <n v="0"/>
    <n v="0"/>
    <n v="0"/>
    <m/>
    <m/>
    <s v="no"/>
    <n v="60"/>
    <m/>
    <n v="0.12"/>
    <n v="6.8181818181818183"/>
    <m/>
    <n v="68.181818181818187"/>
    <m/>
    <n v="0"/>
    <s v="Ludmilla Zarybnicka"/>
    <m/>
    <n v="6"/>
    <n v="6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290"/>
    <x v="112"/>
    <x v="112"/>
    <n v="7"/>
    <m/>
    <x v="0"/>
    <s v="Textiles-Clothing"/>
    <x v="20"/>
    <s v="Promocean The Netherlands BV"/>
    <x v="0"/>
    <n v="47.7"/>
    <n v="333.90000000000003"/>
    <n v="46.8"/>
    <n v="327.59999999999997"/>
    <n v="0"/>
    <n v="0"/>
    <n v="327.59999999999997"/>
    <n v="40.844699999999996"/>
    <n v="0"/>
    <n v="40.844699999999996"/>
    <n v="35"/>
    <n v="28"/>
    <n v="6"/>
    <n v="4.1160000000000002E-2"/>
    <x v="0"/>
    <m/>
    <n v="0"/>
    <n v="0"/>
    <n v="6.3000000000000682"/>
    <n v="0"/>
    <m/>
    <m/>
    <s v="no"/>
    <n v="285.91289999999998"/>
    <m/>
    <n v="0.12"/>
    <n v="46.414431818181811"/>
    <m/>
    <n v="324.90102272727268"/>
    <m/>
    <n v="0"/>
    <s v="Konstantinos Zoupanos "/>
    <m/>
    <n v="6"/>
    <n v="4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00"/>
    <x v="114"/>
    <x v="114"/>
    <n v="10"/>
    <m/>
    <x v="0"/>
    <s v="Textiles-Clothing"/>
    <x v="20"/>
    <s v="Promocean The Netherlands BV"/>
    <x v="0"/>
    <n v="47.7"/>
    <n v="477"/>
    <n v="46.8"/>
    <n v="468"/>
    <n v="0"/>
    <n v="0"/>
    <n v="468"/>
    <n v="40.844699999999996"/>
    <n v="0"/>
    <n v="40.844699999999996"/>
    <n v="35"/>
    <n v="28"/>
    <n v="6"/>
    <n v="5.8799999999999998E-2"/>
    <x v="0"/>
    <m/>
    <n v="0"/>
    <n v="0"/>
    <n v="9"/>
    <n v="0"/>
    <m/>
    <m/>
    <s v="no"/>
    <n v="408.44699999999995"/>
    <m/>
    <n v="0.12"/>
    <n v="46.414431818181811"/>
    <m/>
    <n v="464.14431818181811"/>
    <m/>
    <n v="0"/>
    <s v="Konstantinos Zoupanos "/>
    <m/>
    <n v="6"/>
    <n v="6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10"/>
    <x v="178"/>
    <x v="178"/>
    <n v="7"/>
    <m/>
    <x v="0"/>
    <s v="Textiles-Clothing"/>
    <x v="20"/>
    <s v="Promocean The Netherlands BV"/>
    <x v="0"/>
    <n v="47.7"/>
    <n v="333.90000000000003"/>
    <n v="46.8"/>
    <n v="327.59999999999997"/>
    <n v="0"/>
    <n v="0"/>
    <n v="327.59999999999997"/>
    <n v="40.844699999999996"/>
    <n v="0"/>
    <n v="40.844699999999996"/>
    <n v="35"/>
    <n v="28"/>
    <n v="6"/>
    <n v="4.1160000000000002E-2"/>
    <x v="0"/>
    <m/>
    <n v="0"/>
    <n v="0"/>
    <n v="6.3000000000000682"/>
    <n v="0"/>
    <m/>
    <m/>
    <s v="no"/>
    <n v="285.91289999999998"/>
    <m/>
    <n v="0.12"/>
    <n v="46.414431818181811"/>
    <m/>
    <n v="324.90102272727268"/>
    <m/>
    <n v="0"/>
    <s v="Konstantinos Zoupanos "/>
    <m/>
    <n v="6"/>
    <n v="4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20"/>
    <x v="66"/>
    <x v="66"/>
    <n v="8"/>
    <m/>
    <x v="0"/>
    <s v="Textiles-Clothing"/>
    <x v="4"/>
    <s v="Promocean The Netherlands BV"/>
    <x v="0"/>
    <n v="50.96"/>
    <n v="407.68"/>
    <n v="50.96"/>
    <n v="407.68"/>
    <n v="0"/>
    <n v="0"/>
    <n v="407.68"/>
    <n v="44.471699999999998"/>
    <n v="0"/>
    <n v="44.471699999999998"/>
    <n v="57"/>
    <n v="45"/>
    <n v="5"/>
    <n v="0.1026"/>
    <x v="0"/>
    <m/>
    <n v="0"/>
    <n v="0"/>
    <n v="0"/>
    <n v="0"/>
    <m/>
    <m/>
    <s v="no"/>
    <n v="355.77359999999999"/>
    <m/>
    <n v="0.12"/>
    <n v="50.536022727272723"/>
    <m/>
    <n v="404.28818181818178"/>
    <m/>
    <n v="0"/>
    <s v="Konstantinos Zoupanos "/>
    <m/>
    <n v="2"/>
    <n v="1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30"/>
    <x v="67"/>
    <x v="67"/>
    <n v="6"/>
    <m/>
    <x v="0"/>
    <s v="Textiles-Clothing"/>
    <x v="4"/>
    <s v="Promocean The Netherlands BV"/>
    <x v="0"/>
    <n v="50.96"/>
    <n v="305.76"/>
    <n v="50.96"/>
    <n v="305.76"/>
    <n v="0"/>
    <n v="0"/>
    <n v="305.76"/>
    <n v="44.471699999999998"/>
    <n v="0"/>
    <n v="44.471699999999998"/>
    <n v="57"/>
    <n v="45"/>
    <n v="5"/>
    <n v="7.6950000000000005E-2"/>
    <x v="0"/>
    <m/>
    <n v="0"/>
    <n v="0"/>
    <n v="0"/>
    <n v="0"/>
    <m/>
    <m/>
    <s v="no"/>
    <n v="266.83019999999999"/>
    <m/>
    <n v="0.12"/>
    <n v="50.536022727272723"/>
    <m/>
    <n v="303.21613636363634"/>
    <m/>
    <n v="0"/>
    <s v="Konstantinos Zoupanos "/>
    <m/>
    <n v="2"/>
    <n v="1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40"/>
    <x v="202"/>
    <x v="202"/>
    <n v="5"/>
    <m/>
    <x v="0"/>
    <s v="Textiles-Clothing"/>
    <x v="4"/>
    <s v="Promocean The Netherlands BV"/>
    <x v="0"/>
    <n v="50.96"/>
    <n v="254.8"/>
    <n v="50.96"/>
    <n v="254.8"/>
    <n v="0"/>
    <n v="0"/>
    <n v="254.8"/>
    <n v="44.471699999999998"/>
    <n v="0"/>
    <n v="44.471699999999998"/>
    <n v="57"/>
    <n v="45"/>
    <n v="5"/>
    <n v="6.4125000000000001E-2"/>
    <x v="0"/>
    <m/>
    <n v="0"/>
    <n v="0"/>
    <n v="0"/>
    <n v="0"/>
    <m/>
    <m/>
    <s v="no"/>
    <n v="222.35849999999999"/>
    <m/>
    <n v="0.12"/>
    <n v="50.536022727272723"/>
    <m/>
    <n v="252.68011363636361"/>
    <m/>
    <n v="0"/>
    <s v="Konstantinos Zoupanos "/>
    <m/>
    <n v="2"/>
    <n v="1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50"/>
    <x v="203"/>
    <x v="203"/>
    <n v="2"/>
    <m/>
    <x v="0"/>
    <s v="Textiles-Clothing"/>
    <x v="4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x v="0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60"/>
    <x v="115"/>
    <x v="115"/>
    <n v="10"/>
    <m/>
    <x v="0"/>
    <s v="Textiles-Clothing"/>
    <x v="4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x v="0"/>
    <m/>
    <n v="0"/>
    <n v="0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70"/>
    <x v="116"/>
    <x v="116"/>
    <n v="17"/>
    <m/>
    <x v="0"/>
    <s v="Textiles-Clothing"/>
    <x v="4"/>
    <s v="Promocean The Netherlands BV"/>
    <x v="0"/>
    <n v="51.62"/>
    <n v="877.54"/>
    <n v="51.62"/>
    <n v="877.54"/>
    <n v="0"/>
    <n v="0"/>
    <n v="877.54"/>
    <n v="45.044999999999995"/>
    <n v="0"/>
    <n v="45.044999999999995"/>
    <n v="57"/>
    <n v="45"/>
    <n v="5"/>
    <n v="0.218025"/>
    <x v="0"/>
    <m/>
    <n v="0"/>
    <n v="0"/>
    <n v="0"/>
    <n v="0"/>
    <m/>
    <m/>
    <s v="no"/>
    <n v="765.76499999999987"/>
    <m/>
    <n v="0.12"/>
    <n v="51.187499999999993"/>
    <m/>
    <n v="870.18749999999989"/>
    <m/>
    <n v="0"/>
    <s v="Konstantinos Zoupanos "/>
    <m/>
    <n v="2"/>
    <n v="3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80"/>
    <x v="204"/>
    <x v="204"/>
    <n v="10"/>
    <m/>
    <x v="0"/>
    <s v="Textiles-Clothing"/>
    <x v="4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x v="0"/>
    <m/>
    <n v="0"/>
    <n v="0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390"/>
    <x v="301"/>
    <x v="301"/>
    <n v="1"/>
    <m/>
    <x v="0"/>
    <s v="Textiles-Clothing"/>
    <x v="20"/>
    <s v="Miles Promocean"/>
    <x v="1"/>
    <n v="34.799999999999997"/>
    <n v="34.799999999999997"/>
    <n v="34.799999999999997"/>
    <n v="34.799999999999997"/>
    <n v="0"/>
    <n v="0"/>
    <n v="34.799999999999997"/>
    <n v="30.373200000000001"/>
    <n v="0"/>
    <n v="30.373200000000001"/>
    <n v="35"/>
    <n v="28"/>
    <n v="5"/>
    <n v="4.8999999999999998E-3"/>
    <x v="1"/>
    <m/>
    <n v="0"/>
    <n v="0"/>
    <n v="0"/>
    <n v="0"/>
    <m/>
    <m/>
    <s v="no"/>
    <n v="30.373200000000001"/>
    <m/>
    <n v="0.12"/>
    <n v="34.515000000000001"/>
    <m/>
    <n v="34.515000000000001"/>
    <m/>
    <n v="0"/>
    <s v="Konstantinos Zoupanos "/>
    <m/>
    <n v="6"/>
    <n v="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00"/>
    <x v="302"/>
    <x v="302"/>
    <n v="1"/>
    <m/>
    <x v="0"/>
    <s v="Textiles-Clothing"/>
    <x v="20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x v="0"/>
    <m/>
    <n v="0"/>
    <n v="0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10"/>
    <x v="303"/>
    <x v="303"/>
    <n v="6"/>
    <m/>
    <x v="0"/>
    <s v="Textiles-Clothing"/>
    <x v="20"/>
    <s v="Promocean The Netherlands BV"/>
    <x v="0"/>
    <n v="34.799999999999997"/>
    <n v="208.79999999999998"/>
    <n v="29.04"/>
    <n v="174.24"/>
    <n v="0"/>
    <n v="0"/>
    <n v="174.24"/>
    <n v="25.353899999999999"/>
    <n v="0"/>
    <n v="25.353899999999999"/>
    <n v="35"/>
    <n v="28"/>
    <n v="5"/>
    <n v="2.9399999999999999E-2"/>
    <x v="0"/>
    <m/>
    <n v="0"/>
    <n v="0"/>
    <n v="34.559999999999974"/>
    <n v="0"/>
    <m/>
    <m/>
    <s v="no"/>
    <n v="152.1234"/>
    <m/>
    <n v="0.12"/>
    <n v="28.811249999999998"/>
    <m/>
    <n v="172.86749999999998"/>
    <m/>
    <n v="0"/>
    <s v="Konstantinos Zoupanos "/>
    <m/>
    <n v="6"/>
    <n v="3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20"/>
    <x v="304"/>
    <x v="304"/>
    <n v="6"/>
    <m/>
    <x v="0"/>
    <s v="Textiles-Clothing"/>
    <x v="20"/>
    <s v="Promocean The Netherlands BV"/>
    <x v="0"/>
    <n v="34.799999999999997"/>
    <n v="208.79999999999998"/>
    <n v="29.04"/>
    <n v="174.24"/>
    <n v="0"/>
    <n v="0"/>
    <n v="174.24"/>
    <n v="25.353899999999999"/>
    <n v="0"/>
    <n v="25.353899999999999"/>
    <n v="35"/>
    <n v="28"/>
    <n v="5"/>
    <n v="2.9399999999999999E-2"/>
    <x v="0"/>
    <m/>
    <n v="0"/>
    <n v="0"/>
    <n v="34.559999999999974"/>
    <n v="0"/>
    <m/>
    <m/>
    <s v="no"/>
    <n v="152.1234"/>
    <m/>
    <n v="0.12"/>
    <n v="28.811249999999998"/>
    <m/>
    <n v="172.86749999999998"/>
    <m/>
    <n v="0"/>
    <s v="Konstantinos Zoupanos "/>
    <m/>
    <n v="6"/>
    <n v="3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30"/>
    <x v="233"/>
    <x v="233"/>
    <n v="6"/>
    <m/>
    <x v="0"/>
    <s v="Textiles-Clothing"/>
    <x v="20"/>
    <s v="Promocean The Netherlands BV"/>
    <x v="0"/>
    <n v="34.799999999999997"/>
    <n v="208.79999999999998"/>
    <n v="29.04"/>
    <n v="174.24"/>
    <n v="0"/>
    <n v="0"/>
    <n v="174.24"/>
    <n v="25.353899999999999"/>
    <n v="0"/>
    <n v="25.353899999999999"/>
    <n v="35"/>
    <n v="28"/>
    <n v="5"/>
    <n v="2.9399999999999999E-2"/>
    <x v="0"/>
    <m/>
    <n v="0"/>
    <n v="0"/>
    <n v="34.559999999999974"/>
    <n v="0"/>
    <m/>
    <m/>
    <s v="no"/>
    <n v="152.1234"/>
    <m/>
    <n v="0.12"/>
    <n v="28.811249999999998"/>
    <m/>
    <n v="172.86749999999998"/>
    <m/>
    <n v="0"/>
    <s v="Konstantinos Zoupanos "/>
    <m/>
    <n v="6"/>
    <n v="3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40"/>
    <x v="305"/>
    <x v="305"/>
    <n v="1"/>
    <m/>
    <x v="0"/>
    <s v="Textiles-Clothing"/>
    <x v="20"/>
    <s v="Miles Promocean"/>
    <x v="1"/>
    <n v="36.299999999999997"/>
    <n v="36.299999999999997"/>
    <n v="36.299999999999997"/>
    <n v="36.299999999999997"/>
    <n v="0"/>
    <n v="0"/>
    <n v="36.299999999999997"/>
    <n v="31.648499999999999"/>
    <n v="0"/>
    <n v="31.648499999999999"/>
    <n v="35"/>
    <n v="28"/>
    <n v="5"/>
    <n v="4.8999999999999998E-3"/>
    <x v="1"/>
    <m/>
    <n v="0"/>
    <n v="0"/>
    <n v="0"/>
    <n v="0"/>
    <m/>
    <m/>
    <s v="no"/>
    <n v="31.648499999999999"/>
    <m/>
    <n v="0.12"/>
    <n v="35.964204545454542"/>
    <m/>
    <n v="35.964204545454542"/>
    <m/>
    <n v="0"/>
    <s v="Konstantinos Zoupanos "/>
    <m/>
    <n v="6"/>
    <n v="6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80"/>
    <x v="212"/>
    <x v="212"/>
    <n v="1"/>
    <m/>
    <x v="9"/>
    <s v="Premiums"/>
    <x v="12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x v="1"/>
    <m/>
    <n v="0"/>
    <n v="0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90"/>
    <x v="240"/>
    <x v="240"/>
    <n v="10"/>
    <m/>
    <x v="7"/>
    <s v="Premiums"/>
    <x v="0"/>
    <s v="Promocean The Netherlands BV"/>
    <x v="0"/>
    <n v="48.7"/>
    <n v="487"/>
    <n v="31.5"/>
    <n v="315"/>
    <n v="0"/>
    <n v="0"/>
    <n v="315"/>
    <n v="27.72"/>
    <n v="0"/>
    <n v="27.72"/>
    <n v="13"/>
    <n v="9"/>
    <n v="10"/>
    <n v="1.17E-2"/>
    <x v="0"/>
    <m/>
    <n v="0"/>
    <n v="0"/>
    <n v="172"/>
    <n v="0"/>
    <m/>
    <m/>
    <s v="no"/>
    <n v="277.2"/>
    <m/>
    <n v="0.12"/>
    <n v="31.5"/>
    <m/>
    <n v="315"/>
    <m/>
    <n v="0"/>
    <s v="Ellina Smirnova"/>
    <m/>
    <n v="10"/>
    <n v="10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100"/>
    <x v="280"/>
    <x v="280"/>
    <n v="3"/>
    <m/>
    <x v="0"/>
    <s v="Textiles-Clothing"/>
    <x v="0"/>
    <s v="Promocean The Netherlands BV"/>
    <x v="0"/>
    <n v="73.7"/>
    <n v="221.10000000000002"/>
    <n v="73.7"/>
    <n v="221.10000000000002"/>
    <n v="0"/>
    <n v="0"/>
    <n v="221.10000000000002"/>
    <n v="64.326599999999999"/>
    <n v="0"/>
    <n v="64.326599999999999"/>
    <n v="20"/>
    <n v="20"/>
    <n v="10"/>
    <n v="1.2E-2"/>
    <x v="0"/>
    <m/>
    <n v="0"/>
    <n v="0"/>
    <n v="0"/>
    <n v="0"/>
    <m/>
    <m/>
    <s v="no"/>
    <n v="192.97980000000001"/>
    <m/>
    <n v="0.12"/>
    <n v="73.098409090909087"/>
    <m/>
    <n v="219.29522727272726"/>
    <m/>
    <n v="0"/>
    <s v="Ellina Smirnova"/>
    <m/>
    <n v="10"/>
    <n v="30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10"/>
    <x v="81"/>
    <x v="81"/>
    <n v="7"/>
    <m/>
    <x v="0"/>
    <s v="Textiles-Clothing"/>
    <x v="7"/>
    <s v="Promocean The Netherlands BV"/>
    <x v="0"/>
    <n v="120"/>
    <n v="840"/>
    <n v="84.48"/>
    <n v="591.36"/>
    <n v="0"/>
    <n v="0"/>
    <n v="591.36"/>
    <n v="73.639799999999994"/>
    <n v="0"/>
    <n v="73.639799999999994"/>
    <n v="44"/>
    <n v="23"/>
    <n v="18"/>
    <n v="0.12751199999999999"/>
    <x v="0"/>
    <m/>
    <n v="0"/>
    <n v="0"/>
    <n v="248.64"/>
    <n v="0"/>
    <m/>
    <m/>
    <s v="no"/>
    <n v="515.47859999999991"/>
    <m/>
    <n v="0.12"/>
    <n v="83.6815909090909"/>
    <m/>
    <n v="585.77113636363629"/>
    <m/>
    <n v="0"/>
    <s v="Konstantinos Zoupanos "/>
    <m/>
    <n v="24"/>
    <n v="168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20"/>
    <x v="108"/>
    <x v="108"/>
    <n v="24"/>
    <m/>
    <x v="0"/>
    <s v="Premiums"/>
    <x v="0"/>
    <s v="Asian Sourcing Link"/>
    <x v="0"/>
    <n v="41.7"/>
    <n v="1000.8000000000001"/>
    <n v="25.45"/>
    <n v="610.79999999999995"/>
    <n v="0"/>
    <n v="0"/>
    <n v="610.79999999999995"/>
    <n v="21.831"/>
    <n v="0"/>
    <n v="21.831"/>
    <n v="48"/>
    <n v="38"/>
    <n v="2.5"/>
    <n v="0.10944"/>
    <x v="0"/>
    <m/>
    <n v="0"/>
    <n v="0"/>
    <n v="390.00000000000011"/>
    <n v="0"/>
    <m/>
    <m/>
    <s v="no"/>
    <n v="523.94399999999996"/>
    <m/>
    <n v="0.12"/>
    <n v="24.807954545454546"/>
    <m/>
    <n v="595.39090909090908"/>
    <m/>
    <n v="0"/>
    <s v="Ellina Smirnova "/>
    <m/>
    <n v="5"/>
    <n v="120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30"/>
    <x v="303"/>
    <x v="303"/>
    <n v="2"/>
    <m/>
    <x v="0"/>
    <s v="Textiles-Clothing"/>
    <x v="20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x v="0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40"/>
    <x v="304"/>
    <x v="304"/>
    <n v="2"/>
    <m/>
    <x v="0"/>
    <s v="Textiles-Clothing"/>
    <x v="20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x v="0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50"/>
    <x v="233"/>
    <x v="233"/>
    <n v="1"/>
    <m/>
    <x v="0"/>
    <s v="Textiles-Clothing"/>
    <x v="20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x v="0"/>
    <m/>
    <n v="0"/>
    <n v="0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60"/>
    <x v="235"/>
    <x v="235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70"/>
    <x v="117"/>
    <x v="117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50"/>
    <x v="306"/>
    <x v="306"/>
    <n v="4"/>
    <m/>
    <x v="0"/>
    <s v="Textiles-Clothing"/>
    <x v="20"/>
    <s v="Miles Promocean"/>
    <x v="1"/>
    <n v="36.299999999999997"/>
    <n v="145.19999999999999"/>
    <n v="36.299999999999997"/>
    <n v="145.19999999999999"/>
    <n v="0"/>
    <n v="0"/>
    <n v="145.19999999999999"/>
    <n v="31.648499999999999"/>
    <n v="0"/>
    <n v="31.648499999999999"/>
    <n v="35"/>
    <n v="28"/>
    <n v="5"/>
    <n v="1.9599999999999999E-2"/>
    <x v="1"/>
    <m/>
    <n v="0"/>
    <n v="0"/>
    <n v="0"/>
    <n v="0"/>
    <m/>
    <m/>
    <s v="no"/>
    <n v="126.59399999999999"/>
    <m/>
    <n v="0.12"/>
    <n v="35.964204545454542"/>
    <m/>
    <n v="143.85681818181817"/>
    <m/>
    <n v="0"/>
    <s v="Konstantinos Zoupanos "/>
    <m/>
    <n v="6"/>
    <n v="2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60"/>
    <x v="307"/>
    <x v="307"/>
    <n v="4"/>
    <m/>
    <x v="0"/>
    <s v="Textiles-Clothing"/>
    <x v="20"/>
    <s v="Miles Promocean"/>
    <x v="1"/>
    <n v="36.299999999999997"/>
    <n v="145.19999999999999"/>
    <n v="36.299999999999997"/>
    <n v="145.19999999999999"/>
    <n v="0"/>
    <n v="0"/>
    <n v="145.19999999999999"/>
    <n v="31.648499999999999"/>
    <n v="0"/>
    <n v="31.648499999999999"/>
    <n v="35"/>
    <n v="28"/>
    <n v="5"/>
    <n v="1.9599999999999999E-2"/>
    <x v="1"/>
    <m/>
    <n v="0"/>
    <n v="0"/>
    <n v="0"/>
    <n v="0"/>
    <m/>
    <m/>
    <s v="no"/>
    <n v="126.59399999999999"/>
    <m/>
    <n v="0.12"/>
    <n v="35.964204545454542"/>
    <m/>
    <n v="143.85681818181817"/>
    <m/>
    <n v="0"/>
    <s v="Konstantinos Zoupanos "/>
    <m/>
    <n v="6"/>
    <n v="2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70"/>
    <x v="308"/>
    <x v="308"/>
    <n v="4"/>
    <m/>
    <x v="0"/>
    <s v="Textiles-Clothing"/>
    <x v="20"/>
    <s v="Miles Promocean"/>
    <x v="1"/>
    <n v="36.299999999999997"/>
    <n v="145.19999999999999"/>
    <n v="36.299999999999997"/>
    <n v="145.19999999999999"/>
    <n v="0"/>
    <n v="0"/>
    <n v="145.19999999999999"/>
    <n v="31.648499999999999"/>
    <n v="0"/>
    <n v="31.648499999999999"/>
    <n v="35"/>
    <n v="28"/>
    <n v="5"/>
    <n v="1.9599999999999999E-2"/>
    <x v="1"/>
    <m/>
    <n v="0"/>
    <n v="0"/>
    <n v="0"/>
    <n v="0"/>
    <m/>
    <m/>
    <s v="no"/>
    <n v="126.59399999999999"/>
    <m/>
    <n v="0.12"/>
    <n v="35.964204545454542"/>
    <m/>
    <n v="143.85681818181817"/>
    <m/>
    <n v="0"/>
    <s v="Konstantinos Zoupanos "/>
    <m/>
    <n v="6"/>
    <n v="2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80"/>
    <x v="235"/>
    <x v="235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490"/>
    <x v="117"/>
    <x v="117"/>
    <n v="7"/>
    <m/>
    <x v="0"/>
    <s v="Textiles-Clothing"/>
    <x v="20"/>
    <s v="Promocean The Netherlands BV"/>
    <x v="0"/>
    <n v="36.299999999999997"/>
    <n v="254.09999999999997"/>
    <n v="30.54"/>
    <n v="213.78"/>
    <n v="0"/>
    <n v="0"/>
    <n v="213.78"/>
    <n v="26.629200000000001"/>
    <n v="0"/>
    <n v="26.629200000000001"/>
    <n v="35"/>
    <n v="28"/>
    <n v="5"/>
    <n v="3.4299999999999997E-2"/>
    <x v="0"/>
    <m/>
    <n v="0"/>
    <n v="0"/>
    <n v="40.319999999999965"/>
    <n v="0"/>
    <m/>
    <m/>
    <s v="no"/>
    <n v="186.40440000000001"/>
    <m/>
    <n v="0.12"/>
    <n v="30.260454545454547"/>
    <m/>
    <n v="211.82318181818184"/>
    <m/>
    <n v="0"/>
    <s v="Konstantinos Zoupanos "/>
    <m/>
    <n v="6"/>
    <n v="42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00"/>
    <x v="118"/>
    <x v="118"/>
    <n v="9"/>
    <m/>
    <x v="0"/>
    <s v="Textiles-Clothing"/>
    <x v="20"/>
    <s v="Promocean The Netherlands BV"/>
    <x v="0"/>
    <n v="36.299999999999997"/>
    <n v="326.7"/>
    <n v="30.54"/>
    <n v="274.86"/>
    <n v="0"/>
    <n v="0"/>
    <n v="274.86"/>
    <n v="26.629200000000001"/>
    <n v="0"/>
    <n v="26.629200000000001"/>
    <n v="35"/>
    <n v="28"/>
    <n v="5"/>
    <n v="4.41E-2"/>
    <x v="0"/>
    <m/>
    <n v="0"/>
    <n v="0"/>
    <n v="51.839999999999975"/>
    <n v="0"/>
    <m/>
    <m/>
    <s v="no"/>
    <n v="239.6628"/>
    <m/>
    <n v="0.12"/>
    <n v="30.260454545454547"/>
    <m/>
    <n v="272.34409090909094"/>
    <m/>
    <n v="0"/>
    <s v="Konstantinos Zoupanos "/>
    <m/>
    <n v="6"/>
    <n v="54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10"/>
    <x v="309"/>
    <x v="309"/>
    <n v="6"/>
    <m/>
    <x v="0"/>
    <s v="Textiles-Clothing"/>
    <x v="20"/>
    <s v="Promocean The Netherlands BV"/>
    <x v="0"/>
    <n v="36.299999999999997"/>
    <n v="217.79999999999998"/>
    <n v="30.54"/>
    <n v="183.24"/>
    <n v="0"/>
    <n v="0"/>
    <n v="183.24"/>
    <n v="26.629200000000001"/>
    <n v="0"/>
    <n v="26.629200000000001"/>
    <n v="35"/>
    <n v="28"/>
    <n v="5"/>
    <n v="2.9399999999999999E-2"/>
    <x v="0"/>
    <m/>
    <n v="0"/>
    <n v="0"/>
    <n v="34.559999999999974"/>
    <n v="0"/>
    <m/>
    <m/>
    <s v="no"/>
    <n v="159.77520000000001"/>
    <m/>
    <n v="0.12"/>
    <n v="30.260454545454547"/>
    <m/>
    <n v="181.56272727272727"/>
    <m/>
    <n v="0"/>
    <s v="Konstantinos Zoupanos "/>
    <m/>
    <n v="6"/>
    <n v="36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20"/>
    <x v="70"/>
    <x v="70"/>
    <n v="5"/>
    <m/>
    <x v="0"/>
    <s v="Premiums"/>
    <x v="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x v="0"/>
    <m/>
    <n v="0"/>
    <n v="0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30"/>
    <x v="75"/>
    <x v="75"/>
    <n v="8"/>
    <m/>
    <x v="0"/>
    <s v="Textiles-Clothing"/>
    <x v="15"/>
    <s v="Asian Sourcing Link"/>
    <x v="0"/>
    <n v="32.06"/>
    <n v="256.48"/>
    <n v="32.06"/>
    <n v="256.48"/>
    <n v="0"/>
    <n v="0"/>
    <n v="256.48"/>
    <n v="27.974699999999999"/>
    <n v="0"/>
    <n v="27.974699999999999"/>
    <n v="47"/>
    <n v="38"/>
    <n v="2"/>
    <n v="2.8576000000000001E-2"/>
    <x v="0"/>
    <m/>
    <n v="0"/>
    <n v="0"/>
    <n v="0"/>
    <n v="0"/>
    <m/>
    <m/>
    <s v="no"/>
    <n v="223.79759999999999"/>
    <m/>
    <n v="0.12"/>
    <n v="31.789431818181818"/>
    <m/>
    <n v="254.31545454545454"/>
    <m/>
    <n v="0"/>
    <s v="Ellina Smirnova "/>
    <m/>
    <n v="1"/>
    <n v="8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40"/>
    <x v="76"/>
    <x v="76"/>
    <n v="15"/>
    <m/>
    <x v="0"/>
    <s v="Textiles-Clothing"/>
    <x v="15"/>
    <s v="Asian Sourcing Link"/>
    <x v="0"/>
    <n v="32.06"/>
    <n v="480.90000000000003"/>
    <n v="32.06"/>
    <n v="480.90000000000003"/>
    <n v="0"/>
    <n v="0"/>
    <n v="480.90000000000003"/>
    <n v="27.974699999999999"/>
    <n v="0"/>
    <n v="27.974699999999999"/>
    <n v="47"/>
    <n v="38"/>
    <n v="2"/>
    <n v="5.3580000000000003E-2"/>
    <x v="0"/>
    <m/>
    <n v="0"/>
    <n v="0"/>
    <n v="0"/>
    <n v="0"/>
    <m/>
    <m/>
    <s v="no"/>
    <n v="419.62049999999999"/>
    <m/>
    <n v="0.12"/>
    <n v="31.789431818181818"/>
    <m/>
    <n v="476.84147727272727"/>
    <m/>
    <n v="0"/>
    <s v="Ellina Smirnova "/>
    <m/>
    <n v="1"/>
    <n v="15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50"/>
    <x v="77"/>
    <x v="77"/>
    <n v="19"/>
    <m/>
    <x v="0"/>
    <s v="Textiles-Clothing"/>
    <x v="15"/>
    <s v="Asian Sourcing Link"/>
    <x v="0"/>
    <n v="32.06"/>
    <n v="609.1400000000001"/>
    <n v="32.06"/>
    <n v="609.1400000000001"/>
    <n v="0"/>
    <n v="0"/>
    <n v="609.1400000000001"/>
    <n v="27.974699999999999"/>
    <n v="0"/>
    <n v="27.974699999999999"/>
    <n v="47"/>
    <n v="38"/>
    <n v="2"/>
    <n v="6.7867999999999998E-2"/>
    <x v="0"/>
    <m/>
    <n v="0"/>
    <n v="0"/>
    <n v="0"/>
    <n v="0"/>
    <m/>
    <m/>
    <s v="no"/>
    <n v="531.51929999999993"/>
    <m/>
    <n v="0.12"/>
    <n v="31.789431818181818"/>
    <m/>
    <n v="603.99920454545452"/>
    <m/>
    <n v="0"/>
    <s v="Ellina Smirnova "/>
    <m/>
    <n v="1"/>
    <n v="19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60"/>
    <x v="78"/>
    <x v="78"/>
    <n v="25"/>
    <m/>
    <x v="0"/>
    <s v="Textiles-Clothing"/>
    <x v="15"/>
    <s v="Asian Sourcing Link"/>
    <x v="0"/>
    <n v="32.06"/>
    <n v="801.5"/>
    <n v="32.06"/>
    <n v="801.5"/>
    <n v="0"/>
    <n v="0"/>
    <n v="801.5"/>
    <n v="27.974699999999999"/>
    <n v="0"/>
    <n v="27.974699999999999"/>
    <n v="47"/>
    <n v="38"/>
    <n v="2"/>
    <n v="8.9300000000000004E-2"/>
    <x v="0"/>
    <m/>
    <n v="0"/>
    <n v="0"/>
    <n v="0"/>
    <n v="0"/>
    <m/>
    <m/>
    <s v="no"/>
    <n v="699.36749999999995"/>
    <m/>
    <n v="0.12"/>
    <n v="31.789431818181818"/>
    <m/>
    <n v="794.7357954545455"/>
    <m/>
    <n v="0"/>
    <s v="Ellina Smirnova "/>
    <m/>
    <n v="1"/>
    <n v="25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70"/>
    <x v="230"/>
    <x v="230"/>
    <n v="13"/>
    <m/>
    <x v="0"/>
    <s v="Textiles-Clothing"/>
    <x v="15"/>
    <s v="Asian Sourcing Link"/>
    <x v="0"/>
    <n v="32.06"/>
    <n v="416.78000000000003"/>
    <n v="32.06"/>
    <n v="416.78000000000003"/>
    <n v="0"/>
    <n v="0"/>
    <n v="416.78000000000003"/>
    <n v="27.974699999999999"/>
    <n v="0"/>
    <n v="27.974699999999999"/>
    <n v="47"/>
    <n v="38"/>
    <n v="2"/>
    <n v="4.6435999999999998E-2"/>
    <x v="0"/>
    <m/>
    <n v="0"/>
    <n v="0"/>
    <n v="0"/>
    <n v="0"/>
    <m/>
    <m/>
    <s v="no"/>
    <n v="363.67109999999997"/>
    <m/>
    <n v="0.12"/>
    <n v="31.789431818181818"/>
    <m/>
    <n v="413.26261363636365"/>
    <m/>
    <n v="0"/>
    <s v="Ellina Smirnova "/>
    <m/>
    <n v="1"/>
    <n v="13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80"/>
    <x v="82"/>
    <x v="82"/>
    <n v="5"/>
    <m/>
    <x v="0"/>
    <s v="Bar support"/>
    <x v="14"/>
    <s v="Promocean The Netherlands BV"/>
    <x v="0"/>
    <n v="29.8"/>
    <n v="149"/>
    <n v="26"/>
    <n v="130"/>
    <n v="0"/>
    <n v="0"/>
    <n v="130"/>
    <n v="22.906800000000004"/>
    <n v="0"/>
    <n v="22.906800000000004"/>
    <n v="14"/>
    <n v="5"/>
    <n v="5"/>
    <n v="1.75E-3"/>
    <x v="0"/>
    <m/>
    <n v="0"/>
    <n v="0"/>
    <n v="19"/>
    <n v="0"/>
    <m/>
    <m/>
    <s v="no"/>
    <n v="114.53400000000002"/>
    <m/>
    <n v="0.12"/>
    <n v="26.03045454545455"/>
    <m/>
    <n v="130.15227272727276"/>
    <m/>
    <n v="0"/>
    <s v="Konstantinos Zoupanos "/>
    <m/>
    <n v="20"/>
    <n v="100"/>
    <m/>
    <m/>
    <n v="0"/>
    <n v="0"/>
    <n v="0"/>
    <s v="16.06.2025"/>
    <s v="Order Window"/>
  </r>
  <r>
    <s v="Heineken - F1"/>
    <m/>
    <n v="20006102"/>
    <n v="3097089"/>
    <s v="Heineken Slovensko a.s."/>
    <s v="SK"/>
    <s v="Slovakia"/>
    <x v="1"/>
    <m/>
    <m/>
    <n v="590"/>
    <x v="107"/>
    <x v="107"/>
    <n v="5"/>
    <m/>
    <x v="0"/>
    <s v="Bar support"/>
    <x v="14"/>
    <s v="Promocean The Netherlands BV"/>
    <x v="0"/>
    <n v="29.8"/>
    <n v="149"/>
    <n v="27.200000000000003"/>
    <n v="136"/>
    <n v="0"/>
    <n v="0"/>
    <n v="136"/>
    <n v="24.019200000000001"/>
    <n v="0"/>
    <n v="24.019200000000001"/>
    <n v="14"/>
    <n v="5"/>
    <n v="5"/>
    <n v="1.75E-3"/>
    <x v="0"/>
    <m/>
    <n v="0"/>
    <n v="0"/>
    <n v="13"/>
    <n v="0"/>
    <m/>
    <m/>
    <s v="no"/>
    <n v="120.096"/>
    <m/>
    <n v="0.12"/>
    <n v="27.294545454545457"/>
    <m/>
    <n v="136.4727272727273"/>
    <m/>
    <n v="0"/>
    <s v="Konstantinos Zoupanos "/>
    <m/>
    <n v="20"/>
    <n v="100"/>
    <m/>
    <m/>
    <n v="0"/>
    <n v="0"/>
    <n v="0"/>
    <s v="16.06.2025"/>
    <s v="Order Window"/>
  </r>
  <r>
    <s v="Heineken - F1"/>
    <m/>
    <n v="20006103"/>
    <n v="3090233"/>
    <s v="Heineken Hungária Sörgyárak Zr"/>
    <s v="HU"/>
    <s v="Hungary"/>
    <x v="1"/>
    <m/>
    <m/>
    <n v="180"/>
    <x v="118"/>
    <x v="118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00"/>
    <x v="41"/>
    <x v="41"/>
    <n v="10"/>
    <m/>
    <x v="0"/>
    <s v="Premiums"/>
    <x v="0"/>
    <s v="Promocean The Netherlands BV"/>
    <x v="0"/>
    <n v="53.5"/>
    <n v="535"/>
    <n v="49.75"/>
    <n v="497.5"/>
    <n v="0"/>
    <n v="0"/>
    <n v="497.5"/>
    <n v="43.103400000000008"/>
    <n v="0"/>
    <n v="43.103400000000008"/>
    <n v="24"/>
    <n v="15"/>
    <n v="5"/>
    <n v="1.7999999999999999E-2"/>
    <x v="0"/>
    <m/>
    <n v="0"/>
    <n v="0"/>
    <n v="37.5"/>
    <n v="0"/>
    <m/>
    <m/>
    <s v="no"/>
    <n v="431.03400000000011"/>
    <m/>
    <n v="0.12"/>
    <n v="48.981136363636374"/>
    <m/>
    <n v="489.81136363636375"/>
    <m/>
    <n v="0"/>
    <s v="Ellina Smirnova"/>
    <m/>
    <n v="25"/>
    <n v="25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10"/>
    <x v="53"/>
    <x v="53"/>
    <n v="30"/>
    <m/>
    <x v="0"/>
    <s v="Textiles-Clothing"/>
    <x v="15"/>
    <s v="Asian Sourcing Link"/>
    <x v="0"/>
    <n v="30.41"/>
    <n v="912.3"/>
    <n v="26.82"/>
    <n v="804.6"/>
    <n v="0"/>
    <n v="0"/>
    <n v="804.6"/>
    <n v="23.4"/>
    <n v="0"/>
    <n v="23.4"/>
    <n v="47"/>
    <n v="38"/>
    <n v="2"/>
    <n v="0.10716000000000001"/>
    <x v="0"/>
    <m/>
    <n v="0"/>
    <n v="0"/>
    <n v="107.69999999999993"/>
    <n v="0"/>
    <m/>
    <m/>
    <s v="no"/>
    <n v="702"/>
    <m/>
    <n v="0.12"/>
    <n v="26.59090909090909"/>
    <m/>
    <n v="797.72727272727275"/>
    <m/>
    <n v="0"/>
    <s v="Ellina Smirnova"/>
    <m/>
    <n v="1"/>
    <n v="3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20"/>
    <x v="54"/>
    <x v="54"/>
    <n v="40"/>
    <m/>
    <x v="0"/>
    <s v="Textiles-Clothing"/>
    <x v="15"/>
    <s v="Asian Sourcing Link"/>
    <x v="0"/>
    <n v="30.41"/>
    <n v="1216.4000000000001"/>
    <n v="26.82"/>
    <n v="1072.8"/>
    <n v="0"/>
    <n v="0"/>
    <n v="1072.8"/>
    <n v="23.4"/>
    <n v="0"/>
    <n v="23.4"/>
    <n v="47"/>
    <n v="38"/>
    <n v="2"/>
    <n v="0.14288000000000001"/>
    <x v="0"/>
    <m/>
    <n v="0"/>
    <n v="0"/>
    <n v="143.60000000000014"/>
    <n v="0"/>
    <m/>
    <m/>
    <s v="no"/>
    <n v="936"/>
    <m/>
    <n v="0.12"/>
    <n v="26.59090909090909"/>
    <m/>
    <n v="1063.6363636363635"/>
    <m/>
    <n v="0"/>
    <s v="Ellina Smirnova"/>
    <m/>
    <n v="1"/>
    <n v="4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30"/>
    <x v="57"/>
    <x v="57"/>
    <n v="55"/>
    <m/>
    <x v="0"/>
    <s v="Textiles-Clothing"/>
    <x v="15"/>
    <s v="Asian Sourcing Link"/>
    <x v="0"/>
    <n v="30.41"/>
    <n v="1672.55"/>
    <n v="26.82"/>
    <n v="1475.1"/>
    <n v="0"/>
    <n v="0"/>
    <n v="1475.1"/>
    <n v="23.4"/>
    <n v="0"/>
    <n v="23.4"/>
    <n v="47"/>
    <n v="38"/>
    <n v="2"/>
    <n v="0.19646"/>
    <x v="0"/>
    <m/>
    <n v="0"/>
    <n v="0"/>
    <n v="197.45000000000005"/>
    <n v="0"/>
    <m/>
    <m/>
    <s v="no"/>
    <n v="1287"/>
    <m/>
    <n v="0.12"/>
    <n v="26.59090909090909"/>
    <m/>
    <n v="1462.5"/>
    <m/>
    <n v="0"/>
    <s v="Ellina Smirnova"/>
    <m/>
    <n v="1"/>
    <n v="55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40"/>
    <x v="158"/>
    <x v="158"/>
    <n v="55"/>
    <m/>
    <x v="0"/>
    <s v="Textiles-Clothing"/>
    <x v="15"/>
    <s v="Asian Sourcing Link"/>
    <x v="0"/>
    <n v="30.41"/>
    <n v="1672.55"/>
    <n v="26.82"/>
    <n v="1475.1"/>
    <n v="0"/>
    <n v="0"/>
    <n v="1475.1"/>
    <n v="23.4"/>
    <n v="0"/>
    <n v="23.4"/>
    <n v="47"/>
    <n v="38"/>
    <n v="2"/>
    <n v="0.19646"/>
    <x v="0"/>
    <m/>
    <n v="0"/>
    <n v="0"/>
    <n v="197.45000000000005"/>
    <n v="0"/>
    <m/>
    <m/>
    <s v="no"/>
    <n v="1287"/>
    <m/>
    <n v="0.12"/>
    <n v="26.59090909090909"/>
    <m/>
    <n v="1462.5"/>
    <m/>
    <n v="0"/>
    <s v="Ellina Smirnova"/>
    <m/>
    <n v="1"/>
    <n v="55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50"/>
    <x v="226"/>
    <x v="226"/>
    <n v="30"/>
    <m/>
    <x v="0"/>
    <s v="Textiles-Clothing"/>
    <x v="15"/>
    <s v="Asian Sourcing Link"/>
    <x v="0"/>
    <n v="30.41"/>
    <n v="912.3"/>
    <n v="26.82"/>
    <n v="804.6"/>
    <n v="0"/>
    <n v="0"/>
    <n v="804.6"/>
    <n v="23.4"/>
    <n v="0"/>
    <n v="23.4"/>
    <n v="47"/>
    <n v="38"/>
    <n v="2"/>
    <n v="0.10716000000000001"/>
    <x v="0"/>
    <m/>
    <n v="0"/>
    <n v="0"/>
    <n v="107.69999999999993"/>
    <n v="0"/>
    <m/>
    <m/>
    <s v="no"/>
    <n v="702"/>
    <m/>
    <n v="0.12"/>
    <n v="26.59090909090909"/>
    <m/>
    <n v="797.72727272727275"/>
    <m/>
    <n v="0"/>
    <s v="Ellina Smirnova"/>
    <m/>
    <n v="1"/>
    <n v="3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60"/>
    <x v="38"/>
    <x v="38"/>
    <n v="2"/>
    <m/>
    <x v="0"/>
    <s v="Premiums"/>
    <x v="1"/>
    <s v="Promocean The Netherlands BV"/>
    <x v="0"/>
    <n v="64.900000000000006"/>
    <n v="129.80000000000001"/>
    <n v="60.300000000000004"/>
    <n v="120.60000000000001"/>
    <n v="0"/>
    <n v="0"/>
    <n v="120.60000000000001"/>
    <n v="52.189200000000007"/>
    <n v="0"/>
    <n v="52.189200000000007"/>
    <n v="68"/>
    <n v="19"/>
    <n v="19"/>
    <n v="4.9096000000000001E-2"/>
    <x v="0"/>
    <m/>
    <n v="0"/>
    <n v="0"/>
    <n v="9.2000000000000028"/>
    <n v="0"/>
    <m/>
    <m/>
    <s v="no"/>
    <n v="104.37840000000001"/>
    <m/>
    <n v="0.12"/>
    <n v="59.305909090909097"/>
    <m/>
    <n v="118.61181818181819"/>
    <m/>
    <n v="0"/>
    <s v="Ellina Smirnova"/>
    <m/>
    <n v="10"/>
    <n v="20"/>
    <m/>
    <m/>
    <n v="0"/>
    <n v="0"/>
    <n v="0"/>
    <s v="16.06.2025"/>
    <s v="Order Window"/>
  </r>
  <r>
    <s v="Heineken UCL"/>
    <m/>
    <n v="20006084"/>
    <n v="3014781"/>
    <s v="Heineken Saint Lucia Limited"/>
    <s v="LC"/>
    <s v="St. Lucia"/>
    <x v="3"/>
    <m/>
    <m/>
    <n v="40"/>
    <x v="38"/>
    <x v="38"/>
    <n v="50"/>
    <m/>
    <x v="0"/>
    <s v="Premiums"/>
    <x v="1"/>
    <s v="Promocean The Netherlands BV"/>
    <x v="0"/>
    <n v="64.900000000000006"/>
    <n v="3245.0000000000005"/>
    <n v="60.300000000000004"/>
    <n v="3015"/>
    <n v="0"/>
    <n v="0"/>
    <n v="3015"/>
    <n v="52.189200000000007"/>
    <n v="0"/>
    <n v="52.189200000000007"/>
    <n v="68"/>
    <n v="19"/>
    <n v="19"/>
    <n v="1.2274"/>
    <x v="0"/>
    <m/>
    <n v="0"/>
    <n v="0"/>
    <n v="230.00000000000045"/>
    <n v="0"/>
    <m/>
    <m/>
    <s v="no"/>
    <n v="2609.4600000000005"/>
    <m/>
    <n v="0.12"/>
    <n v="59.305909090909097"/>
    <m/>
    <n v="2965.295454545455"/>
    <m/>
    <n v="0"/>
    <s v="Ellina Smirnova"/>
    <m/>
    <n v="10"/>
    <n v="500"/>
    <m/>
    <m/>
    <n v="0"/>
    <n v="0"/>
    <n v="0"/>
    <s v="12.06.2025"/>
    <s v="Order Window"/>
  </r>
  <r>
    <s v="Heineken UCL"/>
    <m/>
    <n v="20006084"/>
    <n v="3014781"/>
    <s v="Heineken Saint Lucia Limited"/>
    <s v="LC"/>
    <s v="St. Lucia"/>
    <x v="3"/>
    <m/>
    <m/>
    <n v="50"/>
    <x v="162"/>
    <x v="162"/>
    <n v="100"/>
    <m/>
    <x v="0"/>
    <s v="Textiles-Clothing"/>
    <x v="5"/>
    <s v="Asian Sourcing Link"/>
    <x v="0"/>
    <n v="34.549999999999997"/>
    <n v="3454.9999999999995"/>
    <n v="34.549999999999997"/>
    <n v="3454.9999999999995"/>
    <n v="0"/>
    <n v="0"/>
    <n v="3454.9999999999995"/>
    <n v="29.542499999999997"/>
    <n v="0"/>
    <n v="29.542499999999997"/>
    <n v="39"/>
    <n v="33"/>
    <n v="4.5"/>
    <n v="0.57915000000000005"/>
    <x v="0"/>
    <m/>
    <n v="0"/>
    <n v="0"/>
    <n v="0"/>
    <n v="0"/>
    <m/>
    <m/>
    <s v="no"/>
    <n v="2954.2499999999995"/>
    <m/>
    <n v="0.12"/>
    <n v="33.571022727272727"/>
    <m/>
    <n v="3357.1022727272725"/>
    <m/>
    <n v="0"/>
    <s v="Ellina Smirnova"/>
    <m/>
    <n v="5"/>
    <n v="500"/>
    <m/>
    <m/>
    <n v="0"/>
    <n v="0"/>
    <n v="0"/>
    <s v="12.06.2025"/>
    <s v="Order Window"/>
  </r>
  <r>
    <s v="Heineken - F1"/>
    <m/>
    <n v="20006103"/>
    <n v="3090233"/>
    <s v="Heineken Hungária Sörgyárak Zr"/>
    <s v="HU"/>
    <s v="Hungary"/>
    <x v="1"/>
    <m/>
    <m/>
    <n v="190"/>
    <x v="92"/>
    <x v="92"/>
    <n v="12"/>
    <m/>
    <x v="0"/>
    <s v="Premiums"/>
    <x v="4"/>
    <s v="Promocean The Netherlands BV"/>
    <x v="0"/>
    <n v="73.099999999999994"/>
    <n v="877.19999999999993"/>
    <n v="71.2"/>
    <n v="854.40000000000009"/>
    <n v="0"/>
    <n v="0"/>
    <n v="854.40000000000009"/>
    <n v="61.548600000000008"/>
    <n v="0"/>
    <n v="61.548600000000008"/>
    <n v="43.5"/>
    <n v="18"/>
    <n v="22.5"/>
    <n v="0.21140999999999999"/>
    <x v="0"/>
    <m/>
    <n v="0"/>
    <n v="0"/>
    <n v="22.799999999999841"/>
    <n v="0"/>
    <m/>
    <m/>
    <s v="no"/>
    <n v="738.58320000000003"/>
    <m/>
    <n v="0.12"/>
    <n v="69.94159090909092"/>
    <m/>
    <n v="839.29909090909109"/>
    <m/>
    <n v="0"/>
    <s v="Konstantinos Zoupanos "/>
    <m/>
    <n v="10"/>
    <n v="12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210"/>
    <x v="6"/>
    <x v="6"/>
    <n v="50"/>
    <m/>
    <x v="0"/>
    <s v="Indoor signs"/>
    <x v="1"/>
    <s v="Brands On"/>
    <x v="1"/>
    <n v="29.43"/>
    <n v="1471.5"/>
    <n v="29.43"/>
    <n v="1471.5"/>
    <n v="0"/>
    <n v="0"/>
    <n v="1471.5"/>
    <n v="25.9"/>
    <n v="0"/>
    <n v="25.9"/>
    <n v="10.5"/>
    <n v="10.5"/>
    <n v="11.5"/>
    <n v="6.3393749999999999E-2"/>
    <x v="1"/>
    <m/>
    <n v="0"/>
    <n v="0"/>
    <n v="0"/>
    <n v="0"/>
    <m/>
    <m/>
    <s v="no"/>
    <n v="1295"/>
    <m/>
    <n v="0.12"/>
    <n v="29.43181818181818"/>
    <m/>
    <n v="1471.590909090909"/>
    <m/>
    <n v="0"/>
    <s v="Ludmilla Zarybnicka"/>
    <m/>
    <n v="1"/>
    <n v="5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220"/>
    <x v="289"/>
    <x v="289"/>
    <n v="10"/>
    <m/>
    <x v="0"/>
    <s v="Bar support"/>
    <x v="7"/>
    <s v="Asian Sourcing Link"/>
    <x v="0"/>
    <n v="237.29999999999998"/>
    <n v="2373"/>
    <n v="204.84"/>
    <n v="2048.4"/>
    <n v="0"/>
    <n v="0"/>
    <n v="2048.4"/>
    <n v="168.26400000000001"/>
    <n v="0"/>
    <n v="168.26400000000001"/>
    <n v="42"/>
    <n v="35"/>
    <n v="35"/>
    <n v="0.51449999999999996"/>
    <x v="0"/>
    <m/>
    <n v="0"/>
    <n v="0"/>
    <n v="324.59999999999991"/>
    <n v="0"/>
    <m/>
    <m/>
    <s v="no"/>
    <n v="1682.64"/>
    <m/>
    <n v="0.12"/>
    <n v="191.20909090909092"/>
    <m/>
    <n v="1912.0909090909092"/>
    <m/>
    <n v="0"/>
    <s v="Ellina Smirnova"/>
    <m/>
    <n v="6"/>
    <n v="6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230"/>
    <x v="111"/>
    <x v="111"/>
    <n v="20"/>
    <m/>
    <x v="0"/>
    <s v="Premiums"/>
    <x v="20"/>
    <s v="Promocean The Netherlands BV"/>
    <x v="1"/>
    <n v="45.78"/>
    <n v="915.6"/>
    <n v="45.78"/>
    <n v="915.6"/>
    <n v="0"/>
    <n v="0"/>
    <n v="915.6"/>
    <n v="38.563200000000002"/>
    <n v="0"/>
    <n v="38.563200000000002"/>
    <n v="41"/>
    <n v="31"/>
    <n v="25"/>
    <n v="0.63549999999999995"/>
    <x v="1"/>
    <m/>
    <n v="0"/>
    <n v="0"/>
    <n v="0"/>
    <n v="0"/>
    <m/>
    <m/>
    <s v="no"/>
    <n v="771.26400000000001"/>
    <m/>
    <n v="0.12"/>
    <n v="43.82181818181818"/>
    <m/>
    <n v="876.43636363636358"/>
    <m/>
    <n v="0"/>
    <s v="Ellina Smirnova"/>
    <m/>
    <n v="6"/>
    <n v="12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240"/>
    <x v="89"/>
    <x v="89"/>
    <n v="20"/>
    <m/>
    <x v="0"/>
    <s v="Textiles-Clothing"/>
    <x v="4"/>
    <s v="Promocean The Netherlands BV"/>
    <x v="0"/>
    <n v="45.199999999999996"/>
    <n v="903.99999999999989"/>
    <n v="45.199999999999996"/>
    <n v="903.99999999999989"/>
    <n v="0"/>
    <n v="0"/>
    <n v="903.99999999999989"/>
    <n v="39.054600000000001"/>
    <n v="0"/>
    <n v="39.054600000000001"/>
    <n v="27"/>
    <n v="18"/>
    <n v="15"/>
    <n v="0.14580000000000001"/>
    <x v="0"/>
    <m/>
    <n v="0"/>
    <n v="0"/>
    <n v="0"/>
    <n v="0"/>
    <m/>
    <m/>
    <s v="no"/>
    <n v="781.09199999999998"/>
    <m/>
    <n v="0.12"/>
    <n v="44.380227272727275"/>
    <m/>
    <n v="887.60454545454547"/>
    <m/>
    <n v="0"/>
    <s v="Ellina Smirnova"/>
    <m/>
    <n v="10"/>
    <n v="20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250"/>
    <x v="310"/>
    <x v="310"/>
    <n v="10"/>
    <m/>
    <x v="0"/>
    <s v="Bar support"/>
    <x v="31"/>
    <s v="Asian Sourcing Link"/>
    <x v="1"/>
    <n v="39.18"/>
    <n v="391.8"/>
    <n v="39.18"/>
    <n v="391.8"/>
    <n v="0"/>
    <n v="0"/>
    <n v="391.8"/>
    <n v="33.858000000000004"/>
    <n v="0"/>
    <n v="33.858000000000004"/>
    <n v="15.7"/>
    <n v="20"/>
    <n v="15"/>
    <n v="4.7100000000000003E-2"/>
    <x v="1"/>
    <m/>
    <n v="0"/>
    <n v="0"/>
    <n v="0"/>
    <n v="0"/>
    <m/>
    <m/>
    <s v="no"/>
    <n v="338.58000000000004"/>
    <m/>
    <n v="0.12"/>
    <n v="38.475000000000001"/>
    <m/>
    <n v="384.75"/>
    <m/>
    <n v="0"/>
    <s v="Ellina Smirnova"/>
    <m/>
    <n v="6"/>
    <n v="60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260"/>
    <x v="123"/>
    <x v="123"/>
    <n v="1"/>
    <m/>
    <x v="0"/>
    <s v="Premiums"/>
    <x v="0"/>
    <s v="Promocean The Netherlands BV"/>
    <x v="1"/>
    <n v="138.75"/>
    <n v="138.75"/>
    <n v="138.75"/>
    <n v="138.75"/>
    <n v="0"/>
    <n v="0"/>
    <n v="138.75"/>
    <n v="119.99205714285715"/>
    <n v="0"/>
    <n v="119.99205714285715"/>
    <n v="38.5"/>
    <n v="12.5"/>
    <n v="8"/>
    <n v="3.8500000000000001E-3"/>
    <x v="1"/>
    <m/>
    <n v="0"/>
    <n v="0"/>
    <n v="0"/>
    <n v="0"/>
    <m/>
    <m/>
    <s v="no"/>
    <n v="119.99205714285715"/>
    <m/>
    <n v="0.12"/>
    <n v="136.3546103896104"/>
    <m/>
    <n v="136.3546103896104"/>
    <m/>
    <n v="0"/>
    <s v="Ellina Smirnova"/>
    <m/>
    <n v="25"/>
    <n v="25"/>
    <m/>
    <m/>
    <n v="0"/>
    <n v="0"/>
    <n v="0"/>
    <s v="16.06.2025"/>
    <s v="Order Window"/>
  </r>
  <r>
    <s v="Heineken"/>
    <m/>
    <n v="20006103"/>
    <n v="3090233"/>
    <s v="Heineken Hungária Sörgyárak Zr"/>
    <s v="HU"/>
    <s v="Hungary"/>
    <x v="1"/>
    <m/>
    <m/>
    <n v="270"/>
    <x v="20"/>
    <x v="20"/>
    <n v="3"/>
    <m/>
    <x v="0"/>
    <s v="Premiums"/>
    <x v="5"/>
    <s v="Miles Promocean"/>
    <x v="1"/>
    <n v="58.6"/>
    <n v="175.8"/>
    <n v="58.6"/>
    <n v="175.8"/>
    <n v="0"/>
    <n v="0"/>
    <n v="175.8"/>
    <n v="50.6616"/>
    <n v="0"/>
    <n v="50.6616"/>
    <n v="19"/>
    <n v="15"/>
    <n v="28"/>
    <n v="2.3939999999999999E-2"/>
    <x v="1"/>
    <m/>
    <n v="0"/>
    <n v="0"/>
    <n v="0"/>
    <n v="0"/>
    <m/>
    <m/>
    <s v="no"/>
    <n v="151.98480000000001"/>
    <m/>
    <n v="0.12"/>
    <n v="57.57"/>
    <m/>
    <n v="172.71"/>
    <m/>
    <n v="0"/>
    <s v="Konstantinos Zoupanos "/>
    <m/>
    <n v="5"/>
    <n v="15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280"/>
    <x v="132"/>
    <x v="132"/>
    <n v="5"/>
    <m/>
    <x v="0"/>
    <s v="Premiums"/>
    <x v="4"/>
    <s v="Brands On"/>
    <x v="1"/>
    <n v="355.25"/>
    <n v="1776.25"/>
    <n v="355.25"/>
    <n v="1776.25"/>
    <n v="0"/>
    <n v="0"/>
    <n v="1776.25"/>
    <n v="307.23"/>
    <n v="0"/>
    <n v="307.23"/>
    <n v="90.5"/>
    <n v="77.5"/>
    <n v="18.2"/>
    <n v="0.63825125000000005"/>
    <x v="1"/>
    <m/>
    <n v="0"/>
    <n v="0"/>
    <n v="0"/>
    <n v="0"/>
    <m/>
    <m/>
    <s v="no"/>
    <n v="1536.15"/>
    <m/>
    <n v="0.12"/>
    <n v="349.125"/>
    <m/>
    <n v="1745.625"/>
    <m/>
    <n v="0"/>
    <s v="Ellina Smirnova"/>
    <m/>
    <n v="1"/>
    <n v="5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290"/>
    <x v="101"/>
    <x v="101"/>
    <n v="21"/>
    <m/>
    <x v="0"/>
    <s v="Premiums"/>
    <x v="4"/>
    <s v="Promocean The Netherlands BV"/>
    <x v="0"/>
    <n v="74.7"/>
    <n v="1568.7"/>
    <n v="74.7"/>
    <n v="1568.7"/>
    <n v="0"/>
    <n v="0"/>
    <n v="1568.7"/>
    <n v="64.62660000000001"/>
    <n v="0"/>
    <n v="64.62660000000001"/>
    <n v="37"/>
    <n v="16"/>
    <n v="17"/>
    <n v="0.211344"/>
    <x v="0"/>
    <m/>
    <n v="0"/>
    <n v="0"/>
    <n v="0"/>
    <n v="0"/>
    <m/>
    <m/>
    <s v="no"/>
    <n v="1357.1586000000002"/>
    <m/>
    <n v="0.12"/>
    <n v="73.439318181818194"/>
    <m/>
    <n v="1542.225681818182"/>
    <m/>
    <n v="0"/>
    <s v="Ellina Smirnova"/>
    <m/>
    <n v="10"/>
    <n v="21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00"/>
    <x v="50"/>
    <x v="50"/>
    <n v="30"/>
    <m/>
    <x v="0"/>
    <s v="Premiums"/>
    <x v="5"/>
    <s v="Promocean The Netherlands BV"/>
    <x v="0"/>
    <n v="70.149999999999991"/>
    <n v="2104.4999999999995"/>
    <n v="69.349999999999994"/>
    <n v="2080.5"/>
    <n v="0"/>
    <n v="0"/>
    <n v="2080.5"/>
    <n v="60.500699999999995"/>
    <n v="0"/>
    <n v="60.500699999999995"/>
    <n v="55"/>
    <n v="36"/>
    <n v="20"/>
    <n v="1.1879999999999999"/>
    <x v="0"/>
    <m/>
    <n v="0"/>
    <n v="0"/>
    <n v="23.999999999999545"/>
    <n v="0"/>
    <m/>
    <m/>
    <s v="no"/>
    <n v="1815.0209999999997"/>
    <m/>
    <n v="0.12"/>
    <n v="68.750795454545454"/>
    <m/>
    <n v="2062.5238636363638"/>
    <m/>
    <n v="0"/>
    <s v="Ellina Smirnova"/>
    <m/>
    <n v="5"/>
    <n v="15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10"/>
    <x v="49"/>
    <x v="49"/>
    <n v="3"/>
    <m/>
    <x v="0"/>
    <s v="Bar support"/>
    <x v="14"/>
    <s v="Promocean The Netherlands BV"/>
    <x v="0"/>
    <n v="30.2"/>
    <n v="90.6"/>
    <n v="26.400000000000002"/>
    <n v="79.2"/>
    <n v="0"/>
    <n v="0"/>
    <n v="79.2"/>
    <n v="23.176800000000004"/>
    <n v="0"/>
    <n v="23.176800000000004"/>
    <n v="14"/>
    <n v="5"/>
    <n v="5"/>
    <n v="1.0499999999999999E-3"/>
    <x v="0"/>
    <m/>
    <n v="0"/>
    <n v="0"/>
    <n v="11.399999999999991"/>
    <n v="0"/>
    <m/>
    <m/>
    <s v="no"/>
    <n v="69.530400000000014"/>
    <m/>
    <n v="0.12"/>
    <n v="26.33727272727273"/>
    <m/>
    <n v="79.011818181818185"/>
    <m/>
    <n v="0"/>
    <s v="Ellina Smirnova"/>
    <m/>
    <n v="20"/>
    <n v="6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20"/>
    <x v="43"/>
    <x v="43"/>
    <n v="2"/>
    <m/>
    <x v="0"/>
    <s v="Textiles-Clothing"/>
    <x v="7"/>
    <s v="Promocean The Netherlands BV"/>
    <x v="0"/>
    <n v="115.68"/>
    <n v="231.36"/>
    <n v="71.28"/>
    <n v="142.56"/>
    <n v="0"/>
    <n v="0"/>
    <n v="142.56"/>
    <n v="62.267399999999995"/>
    <n v="0"/>
    <n v="62.267399999999995"/>
    <n v="45"/>
    <n v="23"/>
    <n v="23"/>
    <n v="4.761E-2"/>
    <x v="0"/>
    <m/>
    <n v="0"/>
    <n v="0"/>
    <n v="88.800000000000011"/>
    <n v="0"/>
    <m/>
    <m/>
    <s v="no"/>
    <n v="124.53479999999999"/>
    <m/>
    <n v="0.12"/>
    <n v="70.758409090909083"/>
    <m/>
    <n v="141.51681818181817"/>
    <m/>
    <n v="0"/>
    <s v="Ellina Smirnova"/>
    <m/>
    <n v="24"/>
    <n v="48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30"/>
    <x v="42"/>
    <x v="42"/>
    <n v="10"/>
    <m/>
    <x v="0"/>
    <s v="Premiums"/>
    <x v="0"/>
    <s v="Promocean The Netherlands BV"/>
    <x v="0"/>
    <n v="30.6"/>
    <n v="306"/>
    <n v="28.799999999999997"/>
    <n v="288"/>
    <n v="0"/>
    <n v="0"/>
    <n v="288"/>
    <n v="25.1082"/>
    <n v="0"/>
    <n v="25.1082"/>
    <n v="47"/>
    <n v="46"/>
    <n v="2"/>
    <n v="4.3240000000000001E-2"/>
    <x v="0"/>
    <m/>
    <n v="0"/>
    <n v="0"/>
    <n v="18"/>
    <n v="0"/>
    <m/>
    <m/>
    <s v="no"/>
    <n v="251.08199999999999"/>
    <m/>
    <n v="0.12"/>
    <n v="28.532045454545454"/>
    <m/>
    <n v="285.32045454545454"/>
    <m/>
    <n v="0"/>
    <s v="Ellina Smirnova"/>
    <m/>
    <n v="10"/>
    <n v="10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40"/>
    <x v="52"/>
    <x v="52"/>
    <n v="20"/>
    <m/>
    <x v="0"/>
    <s v="Premiums"/>
    <x v="0"/>
    <s v="Promocean The Netherlands BV"/>
    <x v="0"/>
    <n v="46.2"/>
    <n v="924"/>
    <n v="41"/>
    <n v="820"/>
    <n v="0"/>
    <n v="0"/>
    <n v="820"/>
    <n v="35.419800000000002"/>
    <n v="0"/>
    <n v="35.419800000000002"/>
    <n v="28"/>
    <n v="17"/>
    <n v="13"/>
    <n v="0.12376"/>
    <x v="0"/>
    <m/>
    <n v="0"/>
    <n v="0"/>
    <n v="104"/>
    <n v="0"/>
    <m/>
    <m/>
    <s v="no"/>
    <n v="708.39600000000007"/>
    <m/>
    <n v="0.12"/>
    <n v="40.249772727272727"/>
    <m/>
    <n v="804.99545454545455"/>
    <m/>
    <n v="0"/>
    <s v="Ellina Smirnova"/>
    <m/>
    <n v="10"/>
    <n v="200"/>
    <m/>
    <m/>
    <n v="0"/>
    <n v="0"/>
    <n v="0"/>
    <s v="16.06.2025"/>
    <s v="Order Window"/>
  </r>
  <r>
    <s v="Heineken UCL"/>
    <m/>
    <n v="20006084"/>
    <n v="3014781"/>
    <s v="Heineken Saint Lucia Limited"/>
    <s v="LC"/>
    <s v="St. Lucia"/>
    <x v="3"/>
    <m/>
    <m/>
    <n v="60"/>
    <x v="311"/>
    <x v="311"/>
    <n v="100"/>
    <m/>
    <x v="0"/>
    <s v="Bar support"/>
    <x v="14"/>
    <s v="Promocean The Netherlands BV"/>
    <x v="0"/>
    <n v="30.2"/>
    <n v="3020"/>
    <n v="30.2"/>
    <n v="3020"/>
    <n v="0"/>
    <n v="0"/>
    <n v="3020"/>
    <n v="26.492400000000004"/>
    <n v="0"/>
    <n v="26.492400000000004"/>
    <n v="14"/>
    <n v="5"/>
    <n v="5"/>
    <n v="3.5000000000000003E-2"/>
    <x v="0"/>
    <m/>
    <n v="0"/>
    <n v="0"/>
    <n v="0"/>
    <n v="0"/>
    <m/>
    <m/>
    <s v="no"/>
    <n v="2649.2400000000002"/>
    <m/>
    <n v="0.12"/>
    <n v="30.105000000000004"/>
    <m/>
    <n v="3010.5000000000005"/>
    <m/>
    <n v="0"/>
    <s v="Ellina Smirnova"/>
    <m/>
    <n v="20"/>
    <n v="2000"/>
    <m/>
    <m/>
    <n v="0"/>
    <n v="0"/>
    <n v="0"/>
    <s v="12.06.2025"/>
    <s v="Order Window"/>
  </r>
  <r>
    <s v="Heineken UCL"/>
    <m/>
    <n v="20006084"/>
    <n v="3014781"/>
    <s v="Heineken Saint Lucia Limited"/>
    <s v="LC"/>
    <s v="St. Lucia"/>
    <x v="3"/>
    <m/>
    <m/>
    <n v="70"/>
    <x v="277"/>
    <x v="277"/>
    <n v="100"/>
    <m/>
    <x v="0"/>
    <s v="Premiums"/>
    <x v="5"/>
    <s v="Promocean The Netherlands BV"/>
    <x v="0"/>
    <n v="75.55"/>
    <n v="7555"/>
    <n v="75.55"/>
    <n v="7555"/>
    <n v="0"/>
    <n v="0"/>
    <n v="7555"/>
    <n v="65.941199999999995"/>
    <n v="0"/>
    <n v="65.941199999999995"/>
    <n v="52"/>
    <n v="33"/>
    <n v="12"/>
    <n v="2.0592000000000001"/>
    <x v="0"/>
    <m/>
    <n v="0"/>
    <n v="0"/>
    <n v="0"/>
    <n v="0"/>
    <m/>
    <m/>
    <s v="no"/>
    <n v="6594.12"/>
    <m/>
    <n v="0.12"/>
    <n v="74.933181818181808"/>
    <m/>
    <n v="7493.3181818181811"/>
    <m/>
    <n v="0"/>
    <s v="Ellina Smirnova"/>
    <m/>
    <n v="5"/>
    <n v="500"/>
    <m/>
    <m/>
    <n v="0"/>
    <n v="0"/>
    <n v="0"/>
    <s v="12.06.2025"/>
    <s v="Order Window"/>
  </r>
  <r>
    <s v="Heineken UCL"/>
    <m/>
    <n v="20006084"/>
    <n v="3014781"/>
    <s v="Heineken Saint Lucia Limited"/>
    <s v="LC"/>
    <s v="St. Lucia"/>
    <x v="3"/>
    <m/>
    <m/>
    <n v="80"/>
    <x v="33"/>
    <x v="33"/>
    <n v="100"/>
    <m/>
    <x v="0"/>
    <s v="Bar support"/>
    <x v="10"/>
    <s v="Promocean The Netherlands BV"/>
    <x v="0"/>
    <n v="73.199999999999989"/>
    <n v="7319.9999999999991"/>
    <n v="73.199999999999989"/>
    <n v="7319.9999999999991"/>
    <n v="0"/>
    <n v="0"/>
    <n v="7319.9999999999991"/>
    <n v="63.327000000000005"/>
    <n v="0"/>
    <n v="63.327000000000005"/>
    <n v="49"/>
    <n v="26"/>
    <n v="50"/>
    <n v="6.37"/>
    <x v="0"/>
    <m/>
    <n v="0"/>
    <n v="0"/>
    <n v="0"/>
    <n v="0"/>
    <m/>
    <m/>
    <s v="no"/>
    <n v="6332.7000000000007"/>
    <m/>
    <n v="0.12"/>
    <n v="71.962500000000006"/>
    <m/>
    <n v="7196.2500000000009"/>
    <m/>
    <n v="0"/>
    <s v="Ellina Smirnova"/>
    <m/>
    <n v="12"/>
    <n v="1200"/>
    <m/>
    <m/>
    <n v="0"/>
    <n v="0"/>
    <n v="0"/>
    <s v="12.06.2025"/>
    <s v="Order Window"/>
  </r>
  <r>
    <s v="Heineken UCL"/>
    <m/>
    <n v="20006084"/>
    <n v="3014781"/>
    <s v="Heineken Saint Lucia Limited"/>
    <s v="LC"/>
    <s v="St. Lucia"/>
    <x v="3"/>
    <m/>
    <m/>
    <n v="90"/>
    <x v="43"/>
    <x v="43"/>
    <n v="42"/>
    <m/>
    <x v="0"/>
    <s v="Textiles-Clothing"/>
    <x v="7"/>
    <s v="Promocean The Netherlands BV"/>
    <x v="0"/>
    <n v="115.68"/>
    <n v="4858.5600000000004"/>
    <n v="71.28"/>
    <n v="2993.76"/>
    <n v="0"/>
    <n v="0"/>
    <n v="2993.76"/>
    <n v="62.267399999999995"/>
    <n v="0"/>
    <n v="62.267399999999995"/>
    <n v="45"/>
    <n v="23"/>
    <n v="23"/>
    <n v="0.99980999999999998"/>
    <x v="0"/>
    <m/>
    <n v="0"/>
    <n v="0"/>
    <n v="1864.8000000000002"/>
    <n v="0"/>
    <m/>
    <m/>
    <s v="yes"/>
    <n v="2615.2307999999998"/>
    <m/>
    <n v="0.12"/>
    <n v="70.758409090909083"/>
    <m/>
    <n v="2971.8531818181814"/>
    <m/>
    <n v="0"/>
    <s v="Ellina Smirnova"/>
    <m/>
    <n v="24"/>
    <n v="1008"/>
    <m/>
    <m/>
    <n v="0"/>
    <n v="0"/>
    <n v="0"/>
    <s v="12.06.2025"/>
    <s v="Order Window"/>
  </r>
  <r>
    <s v="Heineken UCL"/>
    <m/>
    <n v="20006103"/>
    <n v="3090233"/>
    <s v="Heineken Hungária Sörgyárak Zr"/>
    <s v="HU"/>
    <s v="Hungary"/>
    <x v="1"/>
    <m/>
    <m/>
    <n v="350"/>
    <x v="47"/>
    <x v="47"/>
    <n v="70"/>
    <m/>
    <x v="2"/>
    <s v="Glassware"/>
    <x v="13"/>
    <s v="Sisecam (Pasabahçe)"/>
    <x v="0"/>
    <n v="4.38"/>
    <n v="306.59999999999997"/>
    <n v="4.38"/>
    <n v="306.59999999999997"/>
    <n v="0"/>
    <n v="0"/>
    <n v="306.59999999999997"/>
    <n v="3.84"/>
    <n v="0"/>
    <n v="3.84"/>
    <n v="20"/>
    <n v="14.3"/>
    <n v="19"/>
    <n v="0.38038"/>
    <x v="0"/>
    <m/>
    <n v="0"/>
    <n v="0"/>
    <n v="0"/>
    <n v="0"/>
    <m/>
    <m/>
    <s v="no"/>
    <n v="268.8"/>
    <m/>
    <n v="0.12"/>
    <n v="4.3636363636363633"/>
    <m/>
    <n v="305.45454545454544"/>
    <m/>
    <n v="0"/>
    <s v="Ludmilla Zarybnicka"/>
    <m/>
    <n v="6"/>
    <n v="42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60"/>
    <x v="142"/>
    <x v="142"/>
    <n v="3"/>
    <m/>
    <x v="0"/>
    <s v="Textiles-Clothing"/>
    <x v="1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x v="0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70"/>
    <x v="143"/>
    <x v="143"/>
    <n v="4"/>
    <m/>
    <x v="0"/>
    <s v="Textiles-Clothing"/>
    <x v="1"/>
    <s v="Promocean The Netherlands BV"/>
    <x v="0"/>
    <n v="38.44"/>
    <n v="153.76"/>
    <n v="38.44"/>
    <n v="153.76"/>
    <n v="0"/>
    <n v="0"/>
    <n v="153.76"/>
    <n v="32.572800000000001"/>
    <n v="0"/>
    <n v="32.572800000000001"/>
    <n v="58"/>
    <n v="36"/>
    <n v="4"/>
    <n v="3.3408E-2"/>
    <x v="0"/>
    <m/>
    <n v="0"/>
    <n v="0"/>
    <n v="0"/>
    <n v="0"/>
    <m/>
    <m/>
    <s v="no"/>
    <n v="130.2912"/>
    <m/>
    <n v="0.12"/>
    <n v="37.014545454545456"/>
    <m/>
    <n v="148.05818181818182"/>
    <m/>
    <n v="0"/>
    <s v="Ellina Smirnova"/>
    <m/>
    <n v="2"/>
    <n v="8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80"/>
    <x v="152"/>
    <x v="152"/>
    <n v="3"/>
    <m/>
    <x v="0"/>
    <s v="Textiles-Clothing"/>
    <x v="1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x v="0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390"/>
    <x v="144"/>
    <x v="144"/>
    <n v="2"/>
    <m/>
    <x v="0"/>
    <s v="Textiles-Clothing"/>
    <x v="1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x v="0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00"/>
    <x v="145"/>
    <x v="145"/>
    <n v="2"/>
    <m/>
    <x v="0"/>
    <s v="Textiles-Clothing"/>
    <x v="1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x v="0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10"/>
    <x v="146"/>
    <x v="146"/>
    <n v="1"/>
    <m/>
    <x v="0"/>
    <s v="Textiles-Clothing"/>
    <x v="1"/>
    <s v="Promocean The Netherlands BV"/>
    <x v="0"/>
    <n v="38.86"/>
    <n v="38.86"/>
    <n v="38.86"/>
    <n v="38.86"/>
    <n v="0"/>
    <n v="0"/>
    <n v="38.86"/>
    <n v="33.017399999999995"/>
    <n v="0"/>
    <n v="33.017399999999995"/>
    <n v="58"/>
    <n v="36"/>
    <n v="4"/>
    <n v="8.352E-3"/>
    <x v="0"/>
    <m/>
    <n v="0"/>
    <n v="0"/>
    <n v="0"/>
    <n v="0"/>
    <m/>
    <m/>
    <s v="no"/>
    <n v="33.017399999999995"/>
    <m/>
    <n v="0.12"/>
    <n v="37.519772727272724"/>
    <m/>
    <n v="37.519772727272724"/>
    <m/>
    <n v="0"/>
    <s v="Ellina Smirnova"/>
    <m/>
    <n v="2"/>
    <n v="2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20"/>
    <x v="36"/>
    <x v="36"/>
    <n v="30"/>
    <m/>
    <x v="0"/>
    <s v="Premiums"/>
    <x v="0"/>
    <s v="Promocean The Netherlands BV"/>
    <x v="0"/>
    <n v="47"/>
    <n v="1410"/>
    <n v="42.25"/>
    <n v="1267.5"/>
    <n v="0"/>
    <n v="0"/>
    <n v="1267.5"/>
    <n v="37.249200000000002"/>
    <n v="0"/>
    <n v="37.249200000000002"/>
    <n v="11"/>
    <n v="9"/>
    <n v="6"/>
    <n v="1.7819999999999999E-2"/>
    <x v="0"/>
    <m/>
    <n v="0"/>
    <n v="0"/>
    <n v="142.5"/>
    <n v="0"/>
    <m/>
    <m/>
    <s v="no"/>
    <n v="1117.4760000000001"/>
    <m/>
    <n v="0.12"/>
    <n v="42.328636363636363"/>
    <m/>
    <n v="1269.8590909090908"/>
    <m/>
    <n v="0"/>
    <s v="Ellina Smirnova"/>
    <m/>
    <n v="25"/>
    <n v="75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30"/>
    <x v="46"/>
    <x v="46"/>
    <n v="20"/>
    <m/>
    <x v="0"/>
    <s v="Outdoor signs"/>
    <x v="4"/>
    <s v="Promocean The Netherlands BV"/>
    <x v="1"/>
    <n v="43.06"/>
    <n v="861.2"/>
    <n v="43.06"/>
    <n v="861.2"/>
    <n v="0"/>
    <n v="0"/>
    <n v="861.2"/>
    <n v="37.8887"/>
    <n v="0"/>
    <n v="37.8887"/>
    <n v="40"/>
    <n v="20.5"/>
    <n v="10"/>
    <n v="0.16400000000000001"/>
    <x v="1"/>
    <m/>
    <n v="0"/>
    <n v="0"/>
    <n v="0"/>
    <n v="0"/>
    <m/>
    <m/>
    <s v="no"/>
    <n v="757.774"/>
    <m/>
    <n v="0.12"/>
    <n v="43.055340909090908"/>
    <m/>
    <n v="861.1068181818182"/>
    <m/>
    <n v="0"/>
    <s v="Ludmilla Zarybnicka"/>
    <m/>
    <n v="1"/>
    <n v="2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40"/>
    <x v="38"/>
    <x v="38"/>
    <n v="20"/>
    <m/>
    <x v="0"/>
    <s v="Premiums"/>
    <x v="1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x v="0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50"/>
    <x v="151"/>
    <x v="151"/>
    <n v="15"/>
    <m/>
    <x v="0"/>
    <s v="Textiles-Clothing"/>
    <x v="5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x v="0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60"/>
    <x v="86"/>
    <x v="86"/>
    <n v="15"/>
    <m/>
    <x v="0"/>
    <s v="Textiles-Clothing"/>
    <x v="5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x v="0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70"/>
    <x v="87"/>
    <x v="87"/>
    <n v="16"/>
    <m/>
    <x v="0"/>
    <s v="Textiles-Clothing"/>
    <x v="5"/>
    <s v="Asian Sourcing Link"/>
    <x v="0"/>
    <n v="34.549999999999997"/>
    <n v="552.79999999999995"/>
    <n v="29.5"/>
    <n v="472"/>
    <n v="0"/>
    <n v="0"/>
    <n v="472"/>
    <n v="25.154999999999998"/>
    <n v="0"/>
    <n v="25.154999999999998"/>
    <n v="39"/>
    <n v="33"/>
    <n v="4.5"/>
    <n v="9.2663999999999996E-2"/>
    <x v="0"/>
    <m/>
    <n v="0"/>
    <n v="0"/>
    <n v="80.799999999999955"/>
    <n v="0"/>
    <m/>
    <m/>
    <s v="no"/>
    <n v="402.47999999999996"/>
    <m/>
    <n v="0.12"/>
    <n v="28.58522727272727"/>
    <m/>
    <n v="457.36363636363632"/>
    <m/>
    <n v="0"/>
    <s v="Ellina Smirnova"/>
    <m/>
    <n v="5"/>
    <n v="8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80"/>
    <x v="88"/>
    <x v="88"/>
    <n v="15"/>
    <m/>
    <x v="0"/>
    <s v="Textiles-Clothing"/>
    <x v="5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x v="0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490"/>
    <x v="64"/>
    <x v="64"/>
    <n v="5"/>
    <m/>
    <x v="0"/>
    <s v="Textiles-Clothing"/>
    <x v="10"/>
    <s v="Promocean The Netherlands BV"/>
    <x v="0"/>
    <n v="36.24"/>
    <n v="181.20000000000002"/>
    <n v="30.48"/>
    <n v="152.4"/>
    <n v="0"/>
    <n v="0"/>
    <n v="152.4"/>
    <n v="26.6175"/>
    <n v="0"/>
    <n v="26.6175"/>
    <n v="25.5"/>
    <n v="25"/>
    <n v="18.5"/>
    <n v="5.896875E-2"/>
    <x v="0"/>
    <m/>
    <n v="0"/>
    <n v="0"/>
    <n v="28.800000000000011"/>
    <n v="0"/>
    <m/>
    <m/>
    <s v="no"/>
    <n v="133.08750000000001"/>
    <m/>
    <n v="0.12"/>
    <n v="30.24715909090909"/>
    <m/>
    <n v="151.23579545454544"/>
    <m/>
    <n v="0"/>
    <s v="Ellina Smirnova"/>
    <m/>
    <n v="6"/>
    <n v="30"/>
    <m/>
    <m/>
    <n v="0"/>
    <n v="0"/>
    <n v="0"/>
    <s v="16.06.2025"/>
    <s v="Order Window"/>
  </r>
  <r>
    <s v="Heineken UCL"/>
    <m/>
    <n v="20006103"/>
    <n v="3090233"/>
    <s v="Heineken Hungária Sörgyárak Zr"/>
    <s v="HU"/>
    <s v="Hungary"/>
    <x v="1"/>
    <m/>
    <m/>
    <n v="500"/>
    <x v="136"/>
    <x v="136"/>
    <n v="2"/>
    <m/>
    <x v="0"/>
    <s v="Premiums"/>
    <x v="4"/>
    <s v="Promocean The Netherlands BV"/>
    <x v="0"/>
    <n v="48.32"/>
    <n v="96.64"/>
    <n v="48"/>
    <n v="96"/>
    <n v="0"/>
    <n v="0"/>
    <n v="96"/>
    <n v="41.518800000000006"/>
    <n v="0"/>
    <n v="41.518800000000006"/>
    <n v="102"/>
    <n v="20"/>
    <n v="7"/>
    <n v="2.8559999999999999E-2"/>
    <x v="0"/>
    <m/>
    <n v="0"/>
    <n v="0"/>
    <n v="0.64000000000000057"/>
    <n v="0"/>
    <m/>
    <m/>
    <s v="no"/>
    <n v="83.037600000000012"/>
    <m/>
    <n v="0.12"/>
    <n v="47.180454545454552"/>
    <m/>
    <n v="94.360909090909104"/>
    <m/>
    <n v="0"/>
    <s v="Ellina Smirnova"/>
    <m/>
    <n v="4"/>
    <n v="8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10"/>
    <x v="99"/>
    <x v="99"/>
    <n v="3"/>
    <m/>
    <x v="0"/>
    <s v="Textiles-Clothing"/>
    <x v="7"/>
    <s v="Promocean The Netherlands BV"/>
    <x v="0"/>
    <n v="115.68"/>
    <n v="347.04"/>
    <n v="115.68"/>
    <n v="347.04"/>
    <n v="0"/>
    <n v="0"/>
    <n v="347.04"/>
    <n v="101.00609999999999"/>
    <n v="0"/>
    <n v="101.00609999999999"/>
    <n v="45"/>
    <n v="23"/>
    <n v="23"/>
    <n v="7.1415000000000006E-2"/>
    <x v="0"/>
    <m/>
    <n v="0"/>
    <n v="0"/>
    <n v="0"/>
    <n v="0"/>
    <m/>
    <m/>
    <s v="no"/>
    <n v="303.01829999999995"/>
    <m/>
    <n v="0.12"/>
    <n v="114.77965909090908"/>
    <m/>
    <n v="344.33897727272722"/>
    <m/>
    <n v="0"/>
    <s v="Ellina Smirnova"/>
    <m/>
    <n v="24"/>
    <n v="72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20"/>
    <x v="100"/>
    <x v="100"/>
    <n v="5"/>
    <m/>
    <x v="0"/>
    <s v="Premiums"/>
    <x v="0"/>
    <s v="Promocean The Netherlands BV"/>
    <x v="0"/>
    <n v="30.6"/>
    <n v="153"/>
    <n v="30.6"/>
    <n v="153"/>
    <n v="0"/>
    <n v="0"/>
    <n v="153"/>
    <n v="26.664299999999997"/>
    <n v="0"/>
    <n v="26.664299999999997"/>
    <n v="47"/>
    <n v="46"/>
    <n v="2"/>
    <n v="2.162E-2"/>
    <x v="0"/>
    <m/>
    <n v="0"/>
    <n v="0"/>
    <n v="0"/>
    <n v="0"/>
    <m/>
    <m/>
    <s v="no"/>
    <n v="133.32149999999999"/>
    <m/>
    <n v="0.12"/>
    <n v="30.300340909090906"/>
    <m/>
    <n v="151.50170454545452"/>
    <m/>
    <n v="0"/>
    <s v="Ellina Smirnova"/>
    <m/>
    <n v="10"/>
    <n v="5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30"/>
    <x v="101"/>
    <x v="101"/>
    <n v="40"/>
    <m/>
    <x v="0"/>
    <s v="Premiums"/>
    <x v="4"/>
    <s v="Promocean The Netherlands BV"/>
    <x v="0"/>
    <n v="74.7"/>
    <n v="2988"/>
    <n v="74.7"/>
    <n v="2988"/>
    <n v="0"/>
    <n v="0"/>
    <n v="2988"/>
    <n v="64.62660000000001"/>
    <n v="0"/>
    <n v="64.62660000000001"/>
    <n v="37"/>
    <n v="16"/>
    <n v="17"/>
    <n v="0.40255999999999997"/>
    <x v="0"/>
    <m/>
    <n v="0"/>
    <n v="0"/>
    <n v="0"/>
    <n v="0"/>
    <m/>
    <m/>
    <s v="no"/>
    <n v="2585.0640000000003"/>
    <m/>
    <n v="0.12"/>
    <n v="73.439318181818194"/>
    <m/>
    <n v="2937.5727272727277"/>
    <m/>
    <n v="0"/>
    <s v="Ellina Smirnova"/>
    <m/>
    <n v="10"/>
    <n v="40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40"/>
    <x v="50"/>
    <x v="50"/>
    <n v="100"/>
    <m/>
    <x v="0"/>
    <s v="Premiums"/>
    <x v="5"/>
    <s v="Promocean The Netherlands BV"/>
    <x v="0"/>
    <n v="70.149999999999991"/>
    <n v="7014.9999999999991"/>
    <n v="69.349999999999994"/>
    <n v="6934.9999999999991"/>
    <n v="0"/>
    <n v="0"/>
    <n v="6934.9999999999991"/>
    <n v="60.500699999999995"/>
    <n v="0"/>
    <n v="60.500699999999995"/>
    <n v="55"/>
    <n v="36"/>
    <n v="20"/>
    <n v="3.96"/>
    <x v="0"/>
    <m/>
    <n v="0"/>
    <n v="0"/>
    <n v="80"/>
    <n v="0"/>
    <m/>
    <m/>
    <s v="no"/>
    <n v="6050.07"/>
    <m/>
    <n v="0.12"/>
    <n v="68.750795454545454"/>
    <m/>
    <n v="6875.079545454545"/>
    <m/>
    <n v="0"/>
    <s v="Ellina Smirnova"/>
    <m/>
    <n v="5"/>
    <n v="50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50"/>
    <x v="49"/>
    <x v="49"/>
    <n v="5"/>
    <m/>
    <x v="0"/>
    <s v="Bar support"/>
    <x v="14"/>
    <s v="Promocean The Netherlands BV"/>
    <x v="0"/>
    <n v="30.2"/>
    <n v="151"/>
    <n v="26.400000000000002"/>
    <n v="132"/>
    <n v="0"/>
    <n v="0"/>
    <n v="132"/>
    <n v="23.176800000000004"/>
    <n v="0"/>
    <n v="23.176800000000004"/>
    <n v="14"/>
    <n v="5"/>
    <n v="5"/>
    <n v="1.75E-3"/>
    <x v="0"/>
    <m/>
    <n v="0"/>
    <n v="0"/>
    <n v="19"/>
    <n v="0"/>
    <m/>
    <m/>
    <s v="no"/>
    <n v="115.88400000000001"/>
    <m/>
    <n v="0.12"/>
    <n v="26.33727272727273"/>
    <m/>
    <n v="131.68636363636364"/>
    <m/>
    <n v="0"/>
    <s v="Ellina Smirnova"/>
    <m/>
    <n v="20"/>
    <n v="10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60"/>
    <x v="43"/>
    <x v="43"/>
    <n v="4"/>
    <m/>
    <x v="0"/>
    <s v="Textiles-Clothing"/>
    <x v="7"/>
    <s v="Promocean The Netherlands BV"/>
    <x v="0"/>
    <n v="115.68"/>
    <n v="462.72"/>
    <n v="71.28"/>
    <n v="285.12"/>
    <n v="0"/>
    <n v="0"/>
    <n v="285.12"/>
    <n v="62.267399999999995"/>
    <n v="0"/>
    <n v="62.267399999999995"/>
    <n v="45"/>
    <n v="23"/>
    <n v="23"/>
    <n v="9.5219999999999999E-2"/>
    <x v="0"/>
    <m/>
    <n v="0"/>
    <n v="0"/>
    <n v="177.60000000000002"/>
    <n v="0"/>
    <m/>
    <m/>
    <s v="no"/>
    <n v="249.06959999999998"/>
    <m/>
    <n v="0.12"/>
    <n v="70.758409090909083"/>
    <m/>
    <n v="283.03363636363633"/>
    <m/>
    <n v="0"/>
    <s v="Ellina Smirnova"/>
    <m/>
    <n v="24"/>
    <n v="96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70"/>
    <x v="42"/>
    <x v="42"/>
    <n v="20"/>
    <m/>
    <x v="0"/>
    <s v="Premiums"/>
    <x v="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x v="0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80"/>
    <x v="52"/>
    <x v="52"/>
    <n v="10"/>
    <m/>
    <x v="0"/>
    <s v="Premiums"/>
    <x v="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x v="0"/>
    <m/>
    <n v="0"/>
    <n v="0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16.06.2025"/>
    <s v="Order Window"/>
  </r>
  <r>
    <s v="Heineken UCL"/>
    <m/>
    <n v="20006104"/>
    <n v="3090233"/>
    <s v="Heineken Hungária Sörgyárak Zr"/>
    <s v="HU"/>
    <s v="Hungary"/>
    <x v="1"/>
    <m/>
    <m/>
    <n v="90"/>
    <x v="33"/>
    <x v="33"/>
    <n v="2"/>
    <m/>
    <x v="0"/>
    <s v="Bar support"/>
    <x v="10"/>
    <s v="Promocean The Netherlands BV"/>
    <x v="0"/>
    <n v="73.199999999999989"/>
    <n v="146.39999999999998"/>
    <n v="73.199999999999989"/>
    <n v="146.39999999999998"/>
    <n v="0"/>
    <n v="0"/>
    <n v="146.39999999999998"/>
    <n v="63.327000000000005"/>
    <n v="0"/>
    <n v="63.327000000000005"/>
    <n v="49"/>
    <n v="26"/>
    <n v="50"/>
    <n v="0.12740000000000001"/>
    <x v="0"/>
    <m/>
    <n v="0"/>
    <n v="0"/>
    <n v="0"/>
    <n v="0"/>
    <m/>
    <m/>
    <s v="no"/>
    <n v="126.65400000000001"/>
    <m/>
    <n v="0.12"/>
    <n v="71.962500000000006"/>
    <m/>
    <n v="143.92500000000001"/>
    <m/>
    <n v="0"/>
    <s v="Ellina Smirnova"/>
    <m/>
    <n v="12"/>
    <n v="24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10"/>
    <x v="251"/>
    <x v="251"/>
    <n v="34"/>
    <m/>
    <x v="0"/>
    <s v="Premiums"/>
    <x v="10"/>
    <s v="Promocean The Netherlands BV"/>
    <x v="1"/>
    <n v="116.46000000000001"/>
    <n v="3959.6400000000003"/>
    <n v="116.46000000000001"/>
    <n v="3959.6400000000003"/>
    <n v="0"/>
    <n v="0"/>
    <n v="3959.6400000000003"/>
    <n v="102.49"/>
    <n v="0"/>
    <n v="102.49"/>
    <n v="60"/>
    <n v="55"/>
    <n v="20"/>
    <n v="2.2440000000000002"/>
    <x v="1"/>
    <m/>
    <n v="0"/>
    <s v="pallet + label"/>
    <n v="0"/>
    <n v="0"/>
    <m/>
    <m/>
    <s v="no"/>
    <n v="3484.66"/>
    <m/>
    <n v="0.12"/>
    <n v="116.46590909090908"/>
    <m/>
    <n v="3959.8409090909086"/>
    <m/>
    <n v="0"/>
    <s v="Ellina Smirnova"/>
    <m/>
    <n v="6"/>
    <n v="204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20"/>
    <x v="280"/>
    <x v="280"/>
    <n v="15"/>
    <m/>
    <x v="0"/>
    <s v="Textiles-Clothing"/>
    <x v="0"/>
    <s v="Promocean The Netherlands BV"/>
    <x v="0"/>
    <n v="73.7"/>
    <n v="1105.5"/>
    <n v="73.7"/>
    <n v="1105.5"/>
    <n v="0"/>
    <n v="0"/>
    <n v="1105.5"/>
    <n v="64.326599999999999"/>
    <n v="0"/>
    <n v="64.326599999999999"/>
    <n v="20"/>
    <n v="20"/>
    <n v="10"/>
    <n v="0.06"/>
    <x v="0"/>
    <m/>
    <n v="0"/>
    <s v="pallet + label"/>
    <n v="0"/>
    <n v="0"/>
    <m/>
    <m/>
    <s v="no"/>
    <n v="964.899"/>
    <m/>
    <n v="0.12"/>
    <n v="73.098409090909087"/>
    <m/>
    <n v="1096.4761363636362"/>
    <m/>
    <n v="0"/>
    <s v="Ellina Smirnova"/>
    <m/>
    <n v="10"/>
    <n v="1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0"/>
    <x v="2"/>
    <x v="2"/>
    <n v="418"/>
    <m/>
    <x v="0"/>
    <s v="Premiums"/>
    <x v="2"/>
    <s v="Promocean The Netherlands BV"/>
    <x v="0"/>
    <n v="53.400000000000006"/>
    <n v="22321.200000000001"/>
    <n v="51.72"/>
    <n v="21618.959999999999"/>
    <n v="0"/>
    <n v="0"/>
    <n v="21618.959999999999"/>
    <n v="39.2958"/>
    <n v="0"/>
    <n v="39.2958"/>
    <n v="32"/>
    <n v="24"/>
    <n v="13.5"/>
    <n v="4.3338239999999999"/>
    <x v="0"/>
    <m/>
    <n v="0"/>
    <s v="pallet + label"/>
    <n v="702.2400000000016"/>
    <n v="0"/>
    <m/>
    <m/>
    <s v="yes"/>
    <n v="16425.644400000001"/>
    <m/>
    <n v="0.12"/>
    <n v="44.654318181818184"/>
    <m/>
    <n v="18665.505000000001"/>
    <m/>
    <n v="0"/>
    <s v="Ellina Smirnova"/>
    <m/>
    <n v="12"/>
    <n v="5016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0"/>
    <x v="238"/>
    <x v="238"/>
    <n v="500"/>
    <m/>
    <x v="0"/>
    <s v="Premiums"/>
    <x v="0"/>
    <s v="Promocean The Netherlands BV"/>
    <x v="0"/>
    <n v="25.7"/>
    <n v="12850"/>
    <n v="20.9"/>
    <n v="10450"/>
    <n v="0"/>
    <n v="0"/>
    <n v="10450"/>
    <n v="17.179800000000004"/>
    <n v="0"/>
    <n v="17.179800000000004"/>
    <n v="48"/>
    <n v="24"/>
    <n v="1.6"/>
    <n v="0.92159999999999997"/>
    <x v="0"/>
    <m/>
    <n v="0"/>
    <s v="pallet + label"/>
    <n v="2400"/>
    <n v="0"/>
    <m/>
    <m/>
    <s v="yes"/>
    <n v="8589.9000000000015"/>
    <m/>
    <n v="0.12"/>
    <n v="19.522500000000004"/>
    <m/>
    <n v="9761.2500000000018"/>
    <m/>
    <n v="0"/>
    <s v="Ellina Smirnova"/>
    <m/>
    <n v="10"/>
    <n v="50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50"/>
    <x v="240"/>
    <x v="240"/>
    <n v="70"/>
    <m/>
    <x v="7"/>
    <s v="Premiums"/>
    <x v="0"/>
    <s v="Promocean The Netherlands BV"/>
    <x v="0"/>
    <n v="48.7"/>
    <n v="3409"/>
    <n v="31.5"/>
    <n v="2205"/>
    <n v="0"/>
    <n v="0"/>
    <n v="2205"/>
    <n v="27.72"/>
    <n v="0"/>
    <n v="27.72"/>
    <n v="13"/>
    <n v="9"/>
    <n v="10"/>
    <n v="8.1900000000000001E-2"/>
    <x v="0"/>
    <m/>
    <n v="0"/>
    <s v="pallet + label"/>
    <n v="1204"/>
    <n v="0"/>
    <m/>
    <m/>
    <s v="no"/>
    <n v="1940.3999999999999"/>
    <m/>
    <n v="0.12"/>
    <n v="31.5"/>
    <m/>
    <n v="2205"/>
    <m/>
    <n v="0"/>
    <s v="Ellina Smirnova"/>
    <m/>
    <n v="10"/>
    <n v="7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60"/>
    <x v="5"/>
    <x v="5"/>
    <n v="225"/>
    <m/>
    <x v="0"/>
    <s v="Premiums"/>
    <x v="5"/>
    <s v="Promocean The Netherlands BV"/>
    <x v="0"/>
    <n v="50.300000000000004"/>
    <n v="11317.500000000002"/>
    <n v="47.15"/>
    <n v="10608.75"/>
    <n v="0"/>
    <n v="0"/>
    <n v="10608.75"/>
    <n v="38.019000000000005"/>
    <n v="0"/>
    <n v="38.019000000000005"/>
    <n v="35"/>
    <n v="34"/>
    <n v="30"/>
    <n v="8.0325000000000006"/>
    <x v="0"/>
    <m/>
    <n v="0"/>
    <s v="pallet + label"/>
    <n v="708.75000000000182"/>
    <n v="0"/>
    <m/>
    <m/>
    <s v="yes"/>
    <n v="8554.2750000000015"/>
    <m/>
    <n v="0.12"/>
    <n v="43.203409090909098"/>
    <m/>
    <n v="9720.7670454545478"/>
    <m/>
    <n v="0"/>
    <s v="Ellina Smirnova"/>
    <m/>
    <n v="5"/>
    <n v="1125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70"/>
    <x v="231"/>
    <x v="231"/>
    <n v="10"/>
    <m/>
    <x v="10"/>
    <s v="Indoor signs"/>
    <x v="9"/>
    <s v="Brands On"/>
    <x v="0"/>
    <n v="139.80000000000001"/>
    <n v="1398"/>
    <n v="139.80000000000001"/>
    <n v="1398"/>
    <n v="0"/>
    <n v="0"/>
    <n v="1398"/>
    <n v="123"/>
    <n v="0"/>
    <n v="123"/>
    <n v="35.5"/>
    <n v="30"/>
    <n v="9"/>
    <n v="9.5850000000000005E-2"/>
    <x v="0"/>
    <m/>
    <n v="0"/>
    <s v="pallet + label"/>
    <n v="0"/>
    <n v="0"/>
    <m/>
    <m/>
    <s v="yes"/>
    <n v="1230"/>
    <m/>
    <n v="0.12"/>
    <n v="139.77272727272728"/>
    <m/>
    <n v="1397.7272727272727"/>
    <m/>
    <n v="0"/>
    <s v="Ludmilla Zarybnicka"/>
    <m/>
    <n v="10"/>
    <n v="1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80"/>
    <x v="209"/>
    <x v="209"/>
    <n v="28"/>
    <m/>
    <x v="3"/>
    <s v="Textiles-Clothing"/>
    <x v="10"/>
    <s v="Promocean The Netherlands BV"/>
    <x v="0"/>
    <n v="40.619999999999997"/>
    <n v="1137.3599999999999"/>
    <n v="39.900000000000006"/>
    <n v="1117.2000000000003"/>
    <n v="0"/>
    <n v="0"/>
    <n v="1117.2000000000003"/>
    <n v="34.7652"/>
    <n v="0"/>
    <n v="34.7652"/>
    <n v="36"/>
    <n v="33"/>
    <n v="7"/>
    <n v="0.232848"/>
    <x v="0"/>
    <m/>
    <n v="0"/>
    <s v="pallet + label"/>
    <n v="20.159999999999627"/>
    <n v="0"/>
    <m/>
    <m/>
    <s v="no"/>
    <n v="973.42560000000003"/>
    <m/>
    <n v="0.12"/>
    <n v="39.505909090909093"/>
    <m/>
    <n v="1106.1654545454546"/>
    <m/>
    <n v="0"/>
    <s v="Ellina Smirnova"/>
    <m/>
    <n v="6"/>
    <n v="168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90"/>
    <x v="183"/>
    <x v="183"/>
    <n v="61"/>
    <m/>
    <x v="3"/>
    <s v="Textiles-Clothing"/>
    <x v="10"/>
    <s v="Promocean The Netherlands BV"/>
    <x v="0"/>
    <n v="40.619999999999997"/>
    <n v="2477.8199999999997"/>
    <n v="39.900000000000006"/>
    <n v="2433.9000000000005"/>
    <n v="0"/>
    <n v="0"/>
    <n v="2433.9000000000005"/>
    <n v="34.7652"/>
    <n v="0"/>
    <n v="34.7652"/>
    <n v="36"/>
    <n v="33"/>
    <n v="7"/>
    <n v="0.50727599999999995"/>
    <x v="0"/>
    <m/>
    <n v="0"/>
    <s v="pallet + label"/>
    <n v="43.919999999999163"/>
    <n v="0"/>
    <m/>
    <m/>
    <s v="no"/>
    <n v="2120.6772000000001"/>
    <m/>
    <n v="0.12"/>
    <n v="39.505909090909093"/>
    <m/>
    <n v="2409.8604545454546"/>
    <m/>
    <n v="0"/>
    <s v="Ellina Smirnova"/>
    <m/>
    <n v="6"/>
    <n v="366"/>
    <m/>
    <m/>
    <n v="0"/>
    <n v="0"/>
    <n v="0"/>
    <s v="16.06.2025"/>
    <s v="Order Window"/>
  </r>
  <r>
    <s v="Heineken"/>
    <m/>
    <n v="20006107"/>
    <n v="3097357"/>
    <s v="PT. Gemilang Manajemen Indones"/>
    <s v="ID"/>
    <s v="Indonesia"/>
    <x v="0"/>
    <m/>
    <m/>
    <n v="10"/>
    <x v="312"/>
    <x v="312"/>
    <n v="8"/>
    <m/>
    <x v="11"/>
    <s v="Glassware"/>
    <x v="33"/>
    <s v="Pasabahce Bulgaria EAD"/>
    <x v="1"/>
    <n v="21.12"/>
    <n v="168.96"/>
    <n v="21.12"/>
    <n v="168.96"/>
    <n v="0"/>
    <n v="0"/>
    <n v="168.96"/>
    <n v="18.571200000000001"/>
    <n v="0"/>
    <n v="18.571200000000001"/>
    <n v="26.6"/>
    <n v="39.799999999999997"/>
    <n v="19.600000000000001"/>
    <n v="0.16600102400000002"/>
    <x v="1"/>
    <m/>
    <s v="Indonesia"/>
    <n v="0"/>
    <n v="0"/>
    <n v="0"/>
    <m/>
    <m/>
    <s v="no"/>
    <n v="148.56960000000001"/>
    <m/>
    <n v="0.12"/>
    <n v="21.103636363636365"/>
    <m/>
    <n v="168.82909090909092"/>
    <m/>
    <n v="0"/>
    <s v="Ludmilla Zarybnicka"/>
    <m/>
    <n v="8"/>
    <n v="64"/>
    <m/>
    <m/>
    <n v="0"/>
    <n v="0"/>
    <n v="0"/>
    <s v="16.06.2025"/>
    <s v="Order Window"/>
  </r>
  <r>
    <s v="Heineken"/>
    <m/>
    <n v="20006107"/>
    <n v="3097357"/>
    <s v="PT. Gemilang Manajemen Indones"/>
    <s v="ID"/>
    <s v="Indonesia"/>
    <x v="0"/>
    <m/>
    <m/>
    <n v="20"/>
    <x v="3"/>
    <x v="3"/>
    <n v="4"/>
    <m/>
    <x v="0"/>
    <s v="Premiums"/>
    <x v="3"/>
    <s v="Promocean The Netherlands BV"/>
    <x v="1"/>
    <n v="39.76"/>
    <n v="159.04"/>
    <n v="39.76"/>
    <n v="159.04"/>
    <n v="0"/>
    <n v="0"/>
    <n v="159.04"/>
    <n v="33.26"/>
    <n v="0"/>
    <n v="33.26"/>
    <n v="22"/>
    <n v="23"/>
    <n v="14.5"/>
    <n v="2.9347999999999999E-2"/>
    <x v="1"/>
    <m/>
    <s v="Indonesia"/>
    <n v="0"/>
    <n v="0"/>
    <n v="0"/>
    <m/>
    <m/>
    <s v="no"/>
    <n v="133.04"/>
    <m/>
    <n v="0.12"/>
    <n v="37.79545454545454"/>
    <m/>
    <n v="151.18181818181816"/>
    <m/>
    <n v="0"/>
    <s v="Ellina Smirnova"/>
    <m/>
    <n v="4"/>
    <n v="16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100"/>
    <x v="184"/>
    <x v="184"/>
    <n v="88"/>
    <m/>
    <x v="3"/>
    <s v="Textiles-Clothing"/>
    <x v="10"/>
    <s v="Promocean The Netherlands BV"/>
    <x v="0"/>
    <n v="40.619999999999997"/>
    <n v="3574.56"/>
    <n v="39.900000000000006"/>
    <n v="3511.2000000000007"/>
    <n v="0"/>
    <n v="0"/>
    <n v="3511.2000000000007"/>
    <n v="34.7652"/>
    <n v="0"/>
    <n v="34.7652"/>
    <n v="36"/>
    <n v="33"/>
    <n v="7"/>
    <n v="0.73180800000000001"/>
    <x v="0"/>
    <m/>
    <n v="0"/>
    <s v="pallet + label"/>
    <n v="63.359999999999218"/>
    <n v="0"/>
    <m/>
    <m/>
    <s v="no"/>
    <n v="3059.3375999999998"/>
    <m/>
    <n v="0.12"/>
    <n v="39.505909090909093"/>
    <m/>
    <n v="3476.52"/>
    <m/>
    <n v="0"/>
    <s v="Ellina Smirnova"/>
    <m/>
    <n v="6"/>
    <n v="528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110"/>
    <x v="185"/>
    <x v="185"/>
    <n v="62"/>
    <m/>
    <x v="3"/>
    <s v="Textiles-Clothing"/>
    <x v="10"/>
    <s v="Promocean The Netherlands BV"/>
    <x v="0"/>
    <n v="42.480000000000004"/>
    <n v="2633.76"/>
    <n v="41.7"/>
    <n v="2585.4"/>
    <n v="0"/>
    <n v="0"/>
    <n v="2585.4"/>
    <n v="36.374700000000011"/>
    <n v="0"/>
    <n v="36.374700000000011"/>
    <n v="36"/>
    <n v="33"/>
    <n v="7"/>
    <n v="0.51559200000000005"/>
    <x v="0"/>
    <m/>
    <n v="0"/>
    <s v="pallet + label"/>
    <n v="48.360000000000127"/>
    <n v="0"/>
    <m/>
    <m/>
    <s v="no"/>
    <n v="2255.2314000000006"/>
    <m/>
    <n v="0.12"/>
    <n v="41.334886363636379"/>
    <m/>
    <n v="2562.7629545454556"/>
    <m/>
    <n v="0"/>
    <s v="Ellina Smirnova"/>
    <m/>
    <n v="6"/>
    <n v="372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120"/>
    <x v="186"/>
    <x v="186"/>
    <n v="123"/>
    <m/>
    <x v="3"/>
    <s v="Textiles-Clothing"/>
    <x v="10"/>
    <s v="Promocean The Netherlands BV"/>
    <x v="0"/>
    <n v="42.480000000000004"/>
    <n v="5225.0400000000009"/>
    <n v="41.7"/>
    <n v="5129.1000000000004"/>
    <n v="0"/>
    <n v="0"/>
    <n v="5129.1000000000004"/>
    <n v="36.374700000000004"/>
    <n v="0"/>
    <n v="36.374700000000004"/>
    <n v="36"/>
    <n v="33"/>
    <n v="7"/>
    <n v="1.0228680000000001"/>
    <x v="0"/>
    <m/>
    <n v="0"/>
    <s v="pallet + label"/>
    <n v="95.940000000000509"/>
    <n v="0"/>
    <m/>
    <m/>
    <s v="no"/>
    <n v="4474.0881000000008"/>
    <m/>
    <n v="0.12"/>
    <n v="41.334886363636372"/>
    <m/>
    <n v="5084.1910227272738"/>
    <m/>
    <n v="0"/>
    <s v="Ellina Smirnova"/>
    <m/>
    <n v="6"/>
    <n v="738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130"/>
    <x v="187"/>
    <x v="187"/>
    <n v="143"/>
    <m/>
    <x v="3"/>
    <s v="Textiles-Clothing"/>
    <x v="10"/>
    <s v="Promocean The Netherlands BV"/>
    <x v="0"/>
    <n v="42.480000000000004"/>
    <n v="6074.64"/>
    <n v="41.7"/>
    <n v="5963.1"/>
    <n v="0"/>
    <n v="0"/>
    <n v="5963.1"/>
    <n v="36.374700000000004"/>
    <n v="0"/>
    <n v="36.374700000000004"/>
    <n v="36"/>
    <n v="33"/>
    <n v="7"/>
    <n v="1.1891879999999999"/>
    <x v="0"/>
    <m/>
    <n v="0"/>
    <s v="pallet + label"/>
    <n v="111.53999999999996"/>
    <n v="0"/>
    <m/>
    <m/>
    <s v="no"/>
    <n v="5201.5821000000005"/>
    <m/>
    <n v="0.12"/>
    <n v="41.334886363636372"/>
    <m/>
    <n v="5910.888750000001"/>
    <m/>
    <n v="0"/>
    <s v="Ellina Smirnova"/>
    <m/>
    <n v="6"/>
    <n v="858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140"/>
    <x v="246"/>
    <x v="246"/>
    <n v="82"/>
    <m/>
    <x v="3"/>
    <s v="Textiles-Clothing"/>
    <x v="10"/>
    <s v="Promocean The Netherlands BV"/>
    <x v="0"/>
    <n v="42.480000000000004"/>
    <n v="3483.36"/>
    <n v="41.7"/>
    <n v="3419.4"/>
    <n v="0"/>
    <n v="0"/>
    <n v="3419.4"/>
    <n v="36.374700000000004"/>
    <n v="0"/>
    <n v="36.374700000000004"/>
    <n v="36"/>
    <n v="33"/>
    <n v="7"/>
    <n v="0.68191199999999996"/>
    <x v="0"/>
    <m/>
    <n v="0"/>
    <s v="pallet + label"/>
    <n v="63.960000000000036"/>
    <n v="0"/>
    <m/>
    <m/>
    <s v="no"/>
    <n v="2982.7254000000003"/>
    <m/>
    <n v="0.12"/>
    <n v="41.334886363636372"/>
    <m/>
    <n v="3389.4606818181824"/>
    <m/>
    <n v="0"/>
    <s v="Ellina Smirnova"/>
    <m/>
    <n v="6"/>
    <n v="492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150"/>
    <x v="172"/>
    <x v="172"/>
    <n v="50"/>
    <m/>
    <x v="0"/>
    <s v="Indoor signs"/>
    <x v="0"/>
    <s v="Dekkers Visual Communication B.v."/>
    <x v="0"/>
    <n v="128.80000000000001"/>
    <n v="6440.0000000000009"/>
    <n v="128.80000000000001"/>
    <n v="6440.0000000000009"/>
    <n v="0"/>
    <n v="0"/>
    <n v="6440.0000000000009"/>
    <n v="111.38940000000001"/>
    <n v="0"/>
    <n v="111.38940000000001"/>
    <n v="61.5"/>
    <n v="53"/>
    <n v="10"/>
    <n v="1.62975"/>
    <x v="0"/>
    <m/>
    <n v="0"/>
    <s v="pallet + label"/>
    <n v="0"/>
    <n v="0"/>
    <m/>
    <m/>
    <s v="no"/>
    <n v="5569.47"/>
    <m/>
    <n v="0.12"/>
    <n v="126.57886363636365"/>
    <m/>
    <n v="6328.9431818181829"/>
    <m/>
    <n v="0"/>
    <s v="Ludmilla Zarybnicka"/>
    <m/>
    <n v="1"/>
    <n v="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160"/>
    <x v="38"/>
    <x v="38"/>
    <n v="5"/>
    <m/>
    <x v="0"/>
    <s v="Premiums"/>
    <x v="1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x v="0"/>
    <m/>
    <n v="0"/>
    <s v="pallet + label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170"/>
    <x v="33"/>
    <x v="33"/>
    <n v="55"/>
    <m/>
    <x v="0"/>
    <s v="Bar support"/>
    <x v="10"/>
    <s v="Promocean The Netherlands BV"/>
    <x v="0"/>
    <n v="73.199999999999989"/>
    <n v="4025.9999999999995"/>
    <n v="73.199999999999989"/>
    <n v="4025.9999999999995"/>
    <n v="0"/>
    <n v="0"/>
    <n v="4025.9999999999995"/>
    <n v="63.327000000000005"/>
    <n v="0"/>
    <n v="63.327000000000005"/>
    <n v="49"/>
    <n v="26"/>
    <n v="50"/>
    <n v="3.5034999999999998"/>
    <x v="0"/>
    <m/>
    <n v="0"/>
    <s v="pallet + label"/>
    <n v="0"/>
    <n v="0"/>
    <m/>
    <m/>
    <s v="no"/>
    <n v="3482.9850000000001"/>
    <m/>
    <n v="0.12"/>
    <n v="71.962500000000006"/>
    <m/>
    <n v="3957.9375000000005"/>
    <m/>
    <n v="0"/>
    <s v="Ellina Smirnova"/>
    <m/>
    <n v="12"/>
    <n v="66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180"/>
    <x v="49"/>
    <x v="49"/>
    <n v="175"/>
    <m/>
    <x v="0"/>
    <s v="Bar support"/>
    <x v="14"/>
    <s v="Promocean The Netherlands BV"/>
    <x v="0"/>
    <n v="30.2"/>
    <n v="5285"/>
    <n v="26.400000000000002"/>
    <n v="4620"/>
    <n v="0"/>
    <n v="0"/>
    <n v="4620"/>
    <n v="23.176800000000004"/>
    <n v="0"/>
    <n v="23.176800000000004"/>
    <n v="14"/>
    <n v="5"/>
    <n v="5"/>
    <n v="6.1249999999999999E-2"/>
    <x v="0"/>
    <m/>
    <n v="0"/>
    <s v="pallet + label"/>
    <n v="665"/>
    <n v="0"/>
    <m/>
    <m/>
    <s v="yes"/>
    <n v="4055.9400000000005"/>
    <m/>
    <n v="0.12"/>
    <n v="26.33727272727273"/>
    <m/>
    <n v="4609.0227272727279"/>
    <m/>
    <n v="0"/>
    <s v="Ellina Smirnova"/>
    <m/>
    <n v="20"/>
    <n v="350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190"/>
    <x v="51"/>
    <x v="51"/>
    <n v="10"/>
    <m/>
    <x v="0"/>
    <s v="Premiums"/>
    <x v="5"/>
    <s v="Promocean The Netherlands BV"/>
    <x v="0"/>
    <n v="75.55"/>
    <n v="755.5"/>
    <n v="74.75"/>
    <n v="747.5"/>
    <n v="0"/>
    <n v="0"/>
    <n v="747.5"/>
    <n v="65.215800000000002"/>
    <n v="0"/>
    <n v="65.215800000000002"/>
    <n v="52"/>
    <n v="33"/>
    <n v="12"/>
    <n v="0.20591999999999999"/>
    <x v="0"/>
    <m/>
    <n v="0"/>
    <s v="pallet + label"/>
    <n v="8"/>
    <n v="0"/>
    <m/>
    <m/>
    <s v="no"/>
    <n v="652.15800000000002"/>
    <m/>
    <n v="0.12"/>
    <n v="74.108863636363637"/>
    <m/>
    <n v="741.0886363636364"/>
    <m/>
    <n v="0"/>
    <s v="Ellina Smirnova"/>
    <m/>
    <n v="5"/>
    <n v="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00"/>
    <x v="50"/>
    <x v="50"/>
    <n v="10"/>
    <m/>
    <x v="0"/>
    <s v="Premiums"/>
    <x v="5"/>
    <s v="Promocean The Netherlands BV"/>
    <x v="0"/>
    <n v="70.149999999999991"/>
    <n v="701.49999999999989"/>
    <n v="69.349999999999994"/>
    <n v="693.5"/>
    <n v="0"/>
    <n v="0"/>
    <n v="693.5"/>
    <n v="60.500699999999995"/>
    <n v="0"/>
    <n v="60.500699999999995"/>
    <n v="55"/>
    <n v="36"/>
    <n v="20"/>
    <n v="0.39600000000000002"/>
    <x v="0"/>
    <m/>
    <n v="0"/>
    <s v="pallet + label"/>
    <n v="7.9999999999998863"/>
    <n v="0"/>
    <m/>
    <m/>
    <s v="no"/>
    <n v="605.00699999999995"/>
    <m/>
    <n v="0.12"/>
    <n v="68.750795454545454"/>
    <m/>
    <n v="687.5079545454546"/>
    <m/>
    <n v="0"/>
    <s v="Ellina Smirnova"/>
    <m/>
    <n v="5"/>
    <n v="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10"/>
    <x v="64"/>
    <x v="64"/>
    <n v="17"/>
    <m/>
    <x v="0"/>
    <s v="Textiles-Clothing"/>
    <x v="10"/>
    <s v="Promocean The Netherlands BV"/>
    <x v="0"/>
    <n v="36.24"/>
    <n v="616.08000000000004"/>
    <n v="30.48"/>
    <n v="518.16"/>
    <n v="0"/>
    <n v="0"/>
    <n v="518.16"/>
    <n v="26.6175"/>
    <n v="0"/>
    <n v="26.6175"/>
    <n v="25.5"/>
    <n v="25"/>
    <n v="18.5"/>
    <n v="0.20049375"/>
    <x v="0"/>
    <m/>
    <n v="0"/>
    <s v="pallet + label"/>
    <n v="97.920000000000073"/>
    <n v="0"/>
    <m/>
    <m/>
    <s v="no"/>
    <n v="452.4975"/>
    <m/>
    <n v="0.12"/>
    <n v="30.24715909090909"/>
    <m/>
    <n v="514.2017045454545"/>
    <m/>
    <n v="0"/>
    <s v="Ellina Smirnova"/>
    <m/>
    <n v="6"/>
    <n v="102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20"/>
    <x v="47"/>
    <x v="47"/>
    <n v="1000"/>
    <m/>
    <x v="2"/>
    <s v="Glassware"/>
    <x v="13"/>
    <s v="Sisecam (Pasabahçe)"/>
    <x v="0"/>
    <n v="4.38"/>
    <n v="4380"/>
    <n v="4.38"/>
    <n v="4380"/>
    <n v="0"/>
    <n v="0"/>
    <n v="4380"/>
    <n v="3.84"/>
    <n v="0"/>
    <n v="3.84"/>
    <n v="20"/>
    <n v="14.3"/>
    <n v="19"/>
    <n v="5.4340000000000002"/>
    <x v="0"/>
    <m/>
    <n v="0"/>
    <s v="pallet + label"/>
    <n v="0"/>
    <n v="0"/>
    <m/>
    <m/>
    <s v="no"/>
    <n v="3840"/>
    <m/>
    <n v="0.12"/>
    <n v="4.3636363636363633"/>
    <m/>
    <n v="4363.6363636363631"/>
    <m/>
    <n v="0"/>
    <s v="Ludmilla Zarybnicka"/>
    <m/>
    <n v="6"/>
    <n v="600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30"/>
    <x v="43"/>
    <x v="43"/>
    <n v="209"/>
    <m/>
    <x v="0"/>
    <s v="Textiles-Clothing"/>
    <x v="7"/>
    <s v="Promocean The Netherlands BV"/>
    <x v="0"/>
    <n v="115.68"/>
    <n v="24177.120000000003"/>
    <n v="71.28"/>
    <n v="14897.52"/>
    <n v="0"/>
    <n v="0"/>
    <n v="14897.52"/>
    <n v="62.267399999999995"/>
    <n v="0"/>
    <n v="62.267399999999995"/>
    <n v="45"/>
    <n v="23"/>
    <n v="23"/>
    <n v="4.9752450000000001"/>
    <x v="0"/>
    <m/>
    <n v="0"/>
    <s v="pallet + label"/>
    <n v="9279.6000000000022"/>
    <n v="0"/>
    <m/>
    <m/>
    <s v="yes"/>
    <n v="13013.8866"/>
    <m/>
    <n v="0.12"/>
    <n v="70.758409090909083"/>
    <m/>
    <n v="14788.507499999998"/>
    <m/>
    <n v="0"/>
    <s v="Ellina Smirnova"/>
    <m/>
    <n v="24"/>
    <n v="5016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40"/>
    <x v="42"/>
    <x v="42"/>
    <n v="100"/>
    <m/>
    <x v="0"/>
    <s v="Premiums"/>
    <x v="0"/>
    <s v="Promocean The Netherlands BV"/>
    <x v="0"/>
    <n v="30.6"/>
    <n v="3060"/>
    <n v="28.799999999999997"/>
    <n v="2879.9999999999995"/>
    <n v="0"/>
    <n v="0"/>
    <n v="2879.9999999999995"/>
    <n v="25.1082"/>
    <n v="0"/>
    <n v="25.1082"/>
    <n v="47"/>
    <n v="46"/>
    <n v="2"/>
    <n v="0.43240000000000001"/>
    <x v="0"/>
    <m/>
    <n v="0"/>
    <s v="pallet + label"/>
    <n v="180.00000000000045"/>
    <n v="0"/>
    <m/>
    <m/>
    <s v="yes"/>
    <n v="2510.8200000000002"/>
    <m/>
    <n v="0.12"/>
    <n v="28.532045454545454"/>
    <m/>
    <n v="2853.2045454545455"/>
    <m/>
    <n v="0"/>
    <s v="Ellina Smirnova"/>
    <m/>
    <n v="10"/>
    <n v="100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50"/>
    <x v="36"/>
    <x v="36"/>
    <n v="40"/>
    <m/>
    <x v="0"/>
    <s v="Premiums"/>
    <x v="0"/>
    <s v="Promocean The Netherlands BV"/>
    <x v="0"/>
    <n v="47"/>
    <n v="1880"/>
    <n v="42.25"/>
    <n v="1690"/>
    <n v="0"/>
    <n v="0"/>
    <n v="1690"/>
    <n v="37.249200000000002"/>
    <n v="0"/>
    <n v="37.249200000000002"/>
    <n v="11"/>
    <n v="9"/>
    <n v="6"/>
    <n v="2.376E-2"/>
    <x v="0"/>
    <m/>
    <n v="0"/>
    <s v="pallet + label"/>
    <n v="190"/>
    <n v="0"/>
    <m/>
    <m/>
    <s v="no"/>
    <n v="1489.9680000000001"/>
    <m/>
    <n v="0.12"/>
    <n v="42.328636363636363"/>
    <m/>
    <n v="1693.1454545454544"/>
    <m/>
    <n v="0"/>
    <s v="Ellina Smirnova"/>
    <m/>
    <n v="25"/>
    <n v="100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60"/>
    <x v="136"/>
    <x v="136"/>
    <n v="100"/>
    <m/>
    <x v="0"/>
    <s v="Premiums"/>
    <x v="4"/>
    <s v="Promocean The Netherlands BV"/>
    <x v="0"/>
    <n v="48.32"/>
    <n v="4832"/>
    <n v="48"/>
    <n v="4800"/>
    <n v="0"/>
    <n v="0"/>
    <n v="4800"/>
    <n v="41.518800000000006"/>
    <n v="0"/>
    <n v="41.518800000000006"/>
    <n v="102"/>
    <n v="20"/>
    <n v="7"/>
    <n v="1.4279999999999999"/>
    <x v="0"/>
    <m/>
    <n v="0"/>
    <s v="pallet + label"/>
    <n v="32"/>
    <n v="0"/>
    <m/>
    <m/>
    <s v="no"/>
    <n v="4151.880000000001"/>
    <m/>
    <n v="0.12"/>
    <n v="47.180454545454552"/>
    <m/>
    <n v="4718.045454545455"/>
    <m/>
    <n v="0"/>
    <s v="Ellina Smirnova"/>
    <m/>
    <n v="4"/>
    <n v="40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70"/>
    <x v="46"/>
    <x v="46"/>
    <n v="50"/>
    <m/>
    <x v="0"/>
    <s v="Outdoor signs"/>
    <x v="4"/>
    <s v="Promocean The Netherlands BV"/>
    <x v="1"/>
    <n v="43.06"/>
    <n v="2153"/>
    <n v="43.06"/>
    <n v="2153"/>
    <n v="0"/>
    <n v="0"/>
    <n v="2153"/>
    <n v="37.8887"/>
    <n v="0"/>
    <n v="37.8887"/>
    <n v="40"/>
    <n v="20.5"/>
    <n v="10"/>
    <n v="0.41"/>
    <x v="1"/>
    <m/>
    <n v="0"/>
    <s v="pallet + label"/>
    <n v="0"/>
    <n v="0"/>
    <m/>
    <m/>
    <s v="no"/>
    <n v="1894.4349999999999"/>
    <m/>
    <n v="0.12"/>
    <n v="43.055340909090908"/>
    <m/>
    <n v="2152.7670454545455"/>
    <m/>
    <n v="0"/>
    <s v="Ludmilla Zarybnicka"/>
    <m/>
    <n v="1"/>
    <n v="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80"/>
    <x v="151"/>
    <x v="151"/>
    <n v="30"/>
    <m/>
    <x v="0"/>
    <s v="Textiles-Clothing"/>
    <x v="5"/>
    <s v="Asian Sourcing Link"/>
    <x v="0"/>
    <n v="34.549999999999997"/>
    <n v="1036.5"/>
    <n v="29.5"/>
    <n v="885"/>
    <n v="0"/>
    <n v="0"/>
    <n v="885"/>
    <n v="25.154999999999998"/>
    <n v="0"/>
    <n v="25.154999999999998"/>
    <n v="39"/>
    <n v="33"/>
    <n v="4.5"/>
    <n v="0.17374500000000001"/>
    <x v="0"/>
    <m/>
    <n v="0"/>
    <s v="pallet + label"/>
    <n v="151.5"/>
    <n v="0"/>
    <m/>
    <m/>
    <s v="no"/>
    <n v="754.65"/>
    <m/>
    <n v="0.12"/>
    <n v="28.58522727272727"/>
    <m/>
    <n v="857.55681818181813"/>
    <m/>
    <n v="0"/>
    <s v="Ellina Smirnova"/>
    <m/>
    <n v="5"/>
    <n v="1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290"/>
    <x v="86"/>
    <x v="86"/>
    <n v="150"/>
    <m/>
    <x v="0"/>
    <s v="Textiles-Clothing"/>
    <x v="5"/>
    <s v="Asian Sourcing Link"/>
    <x v="0"/>
    <n v="34.549999999999997"/>
    <n v="5182.5"/>
    <n v="29.5"/>
    <n v="4425"/>
    <n v="0"/>
    <n v="0"/>
    <n v="4425"/>
    <n v="25.154999999999998"/>
    <n v="0"/>
    <n v="25.154999999999998"/>
    <n v="39"/>
    <n v="33"/>
    <n v="4.5"/>
    <n v="0.86872499999999997"/>
    <x v="0"/>
    <m/>
    <n v="0"/>
    <s v="pallet + label"/>
    <n v="757.5"/>
    <n v="0"/>
    <m/>
    <m/>
    <s v="no"/>
    <n v="3773.2499999999995"/>
    <m/>
    <n v="0.12"/>
    <n v="28.58522727272727"/>
    <m/>
    <n v="4287.7840909090901"/>
    <m/>
    <n v="0"/>
    <s v="Ellina Smirnova"/>
    <m/>
    <n v="5"/>
    <n v="7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300"/>
    <x v="87"/>
    <x v="87"/>
    <n v="180"/>
    <m/>
    <x v="0"/>
    <s v="Textiles-Clothing"/>
    <x v="5"/>
    <s v="Asian Sourcing Link"/>
    <x v="0"/>
    <n v="34.549999999999997"/>
    <n v="6218.9999999999991"/>
    <n v="29.5"/>
    <n v="5310"/>
    <n v="0"/>
    <n v="0"/>
    <n v="5310"/>
    <n v="25.154999999999998"/>
    <n v="0"/>
    <n v="25.154999999999998"/>
    <n v="39"/>
    <n v="33"/>
    <n v="4.5"/>
    <n v="1.04247"/>
    <x v="0"/>
    <m/>
    <n v="0"/>
    <s v="pallet + label"/>
    <n v="908.99999999999909"/>
    <n v="0"/>
    <m/>
    <m/>
    <s v="no"/>
    <n v="4527.8999999999996"/>
    <m/>
    <n v="0.12"/>
    <n v="28.58522727272727"/>
    <m/>
    <n v="5145.340909090909"/>
    <m/>
    <n v="0"/>
    <s v="Ellina Smirnova"/>
    <m/>
    <n v="5"/>
    <n v="90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310"/>
    <x v="88"/>
    <x v="88"/>
    <n v="60"/>
    <m/>
    <x v="0"/>
    <s v="Textiles-Clothing"/>
    <x v="5"/>
    <s v="Asian Sourcing Link"/>
    <x v="0"/>
    <n v="34.549999999999997"/>
    <n v="2073"/>
    <n v="29.5"/>
    <n v="1770"/>
    <n v="0"/>
    <n v="0"/>
    <n v="1770"/>
    <n v="25.154999999999998"/>
    <n v="0"/>
    <n v="25.154999999999998"/>
    <n v="39"/>
    <n v="33"/>
    <n v="4.5"/>
    <n v="0.34749000000000002"/>
    <x v="0"/>
    <m/>
    <n v="0"/>
    <s v="pallet + label"/>
    <n v="303"/>
    <n v="0"/>
    <m/>
    <m/>
    <s v="no"/>
    <n v="1509.3"/>
    <m/>
    <n v="0.12"/>
    <n v="28.58522727272727"/>
    <m/>
    <n v="1715.1136363636363"/>
    <m/>
    <n v="0"/>
    <s v="Ellina Smirnova"/>
    <m/>
    <n v="5"/>
    <n v="3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20"/>
    <x v="9"/>
    <x v="9"/>
    <n v="50"/>
    <m/>
    <x v="0"/>
    <s v="Indoor signs"/>
    <x v="4"/>
    <s v="Dekkers Visual Communication B.v."/>
    <x v="2"/>
    <n v="84.85"/>
    <n v="4242.5"/>
    <n v="84.85"/>
    <n v="4242.5"/>
    <n v="0"/>
    <n v="0"/>
    <n v="4242.5"/>
    <n v="73.381800000000013"/>
    <n v="0"/>
    <n v="73.381800000000013"/>
    <n v="68.5"/>
    <n v="23.5"/>
    <n v="10"/>
    <n v="0.80487500000000001"/>
    <x v="0"/>
    <m/>
    <n v="0"/>
    <s v="pallet + label"/>
    <n v="0"/>
    <n v="0"/>
    <m/>
    <m/>
    <s v="no"/>
    <n v="3669.0900000000006"/>
    <m/>
    <n v="0.12"/>
    <n v="83.388409090909107"/>
    <m/>
    <n v="4169.420454545455"/>
    <m/>
    <n v="0"/>
    <s v="Ludmilla Zarybnicka"/>
    <m/>
    <n v="1"/>
    <n v="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30"/>
    <x v="313"/>
    <x v="313"/>
    <n v="50"/>
    <m/>
    <x v="0"/>
    <s v="Indoor signs"/>
    <x v="0"/>
    <s v="Dekkers Visual Communication B.v."/>
    <x v="0"/>
    <n v="154.25"/>
    <n v="7712.5"/>
    <n v="154.25"/>
    <n v="7712.5"/>
    <n v="0"/>
    <n v="0"/>
    <n v="7712.5"/>
    <n v="133.40280000000001"/>
    <n v="0"/>
    <n v="133.40280000000001"/>
    <n v="47"/>
    <n v="35"/>
    <n v="20"/>
    <n v="1.645"/>
    <x v="0"/>
    <m/>
    <n v="0"/>
    <s v="pallet + label"/>
    <n v="0"/>
    <n v="0"/>
    <m/>
    <m/>
    <s v="no"/>
    <n v="6670.14"/>
    <m/>
    <n v="0.12"/>
    <n v="151.59409090909094"/>
    <m/>
    <n v="7579.7045454545469"/>
    <m/>
    <n v="0"/>
    <s v="Ludmilla Zarybnicka"/>
    <m/>
    <n v="1"/>
    <n v="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40"/>
    <x v="314"/>
    <x v="314"/>
    <n v="50"/>
    <m/>
    <x v="0"/>
    <s v="Indoor signs"/>
    <x v="4"/>
    <s v="Dekkers Visual Communication B.v."/>
    <x v="0"/>
    <n v="150.96"/>
    <n v="7548"/>
    <n v="150.96"/>
    <n v="7548"/>
    <n v="0"/>
    <n v="0"/>
    <n v="7548"/>
    <n v="130.55280000000002"/>
    <n v="0"/>
    <n v="130.55280000000002"/>
    <n v="39"/>
    <n v="57"/>
    <n v="13"/>
    <n v="1.44495"/>
    <x v="0"/>
    <m/>
    <n v="0"/>
    <s v="pallet + label"/>
    <n v="0"/>
    <n v="0"/>
    <m/>
    <m/>
    <s v="no"/>
    <n v="6527.6400000000012"/>
    <m/>
    <n v="0.12"/>
    <n v="148.35545454545456"/>
    <m/>
    <n v="7417.7727272727279"/>
    <m/>
    <n v="0"/>
    <s v="Ludmilla Zarybnicka"/>
    <m/>
    <n v="1"/>
    <n v="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50"/>
    <x v="13"/>
    <x v="13"/>
    <n v="10"/>
    <m/>
    <x v="0"/>
    <s v="Premiums"/>
    <x v="5"/>
    <s v="Asian Sourcing Link"/>
    <x v="0"/>
    <n v="59.3"/>
    <n v="593"/>
    <n v="59.3"/>
    <n v="593"/>
    <n v="0"/>
    <n v="0"/>
    <n v="593"/>
    <n v="57.000000000000007"/>
    <n v="0"/>
    <n v="57.000000000000007"/>
    <n v="27.5"/>
    <n v="26"/>
    <n v="30"/>
    <n v="0.2145"/>
    <x v="0"/>
    <m/>
    <n v="0"/>
    <s v="pallet + label"/>
    <n v="0"/>
    <n v="0"/>
    <m/>
    <m/>
    <s v="no"/>
    <n v="570.00000000000011"/>
    <m/>
    <n v="0.12"/>
    <n v="64.77272727272728"/>
    <m/>
    <n v="647.72727272727275"/>
    <m/>
    <n v="0"/>
    <s v="Ellina Smirnova"/>
    <m/>
    <n v="5"/>
    <n v="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60"/>
    <x v="111"/>
    <x v="111"/>
    <n v="9"/>
    <m/>
    <x v="0"/>
    <s v="Premiums"/>
    <x v="20"/>
    <s v="Promocean The Netherlands BV"/>
    <x v="1"/>
    <n v="45.78"/>
    <n v="412.02"/>
    <n v="45.78"/>
    <n v="412.02"/>
    <n v="0"/>
    <n v="0"/>
    <n v="412.02"/>
    <n v="38.563200000000002"/>
    <n v="0"/>
    <n v="38.563200000000002"/>
    <n v="41"/>
    <n v="31"/>
    <n v="25"/>
    <n v="0.28597499999999998"/>
    <x v="1"/>
    <m/>
    <n v="0"/>
    <s v="pallet + label"/>
    <n v="0"/>
    <n v="0"/>
    <m/>
    <m/>
    <s v="no"/>
    <n v="347.06880000000001"/>
    <m/>
    <n v="0.12"/>
    <n v="43.82181818181818"/>
    <m/>
    <n v="394.39636363636362"/>
    <m/>
    <n v="0"/>
    <s v="Ellina Smirnova"/>
    <m/>
    <n v="6"/>
    <n v="54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70"/>
    <x v="207"/>
    <x v="207"/>
    <n v="50"/>
    <m/>
    <x v="0"/>
    <s v="Bar support"/>
    <x v="5"/>
    <s v="Promocean The Netherlands BV"/>
    <x v="0"/>
    <n v="62.199999999999996"/>
    <n v="3110"/>
    <n v="62.199999999999996"/>
    <n v="3110"/>
    <n v="0"/>
    <n v="0"/>
    <n v="3110"/>
    <n v="50.262600000000006"/>
    <n v="0"/>
    <n v="50.262600000000006"/>
    <n v="37.6"/>
    <n v="37.299999999999997"/>
    <n v="12"/>
    <n v="0.84148800000000012"/>
    <x v="0"/>
    <m/>
    <n v="0"/>
    <s v="pallet + label"/>
    <n v="0"/>
    <n v="0"/>
    <m/>
    <m/>
    <s v="no"/>
    <n v="2513.13"/>
    <m/>
    <n v="0.12"/>
    <n v="57.116590909090917"/>
    <m/>
    <n v="2855.829545454546"/>
    <m/>
    <n v="0"/>
    <s v="Ellina Smirnova"/>
    <m/>
    <n v="10"/>
    <n v="5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380"/>
    <x v="84"/>
    <x v="84"/>
    <n v="1"/>
    <m/>
    <x v="0"/>
    <s v="Indoor signs"/>
    <x v="0"/>
    <s v="Dekkers Visual Communication B.v."/>
    <x v="0"/>
    <n v="223.1"/>
    <n v="223.1"/>
    <n v="210.36"/>
    <n v="210.36"/>
    <n v="0"/>
    <n v="0"/>
    <n v="210.36"/>
    <n v="181.92120000000003"/>
    <n v="0"/>
    <n v="181.92120000000003"/>
    <n v="79"/>
    <n v="10"/>
    <n v="51"/>
    <n v="4.0289999999999999E-2"/>
    <x v="0"/>
    <m/>
    <n v="0"/>
    <s v="pallet + label"/>
    <n v="12.739999999999981"/>
    <n v="0"/>
    <m/>
    <m/>
    <s v="no"/>
    <n v="181.92120000000003"/>
    <m/>
    <n v="0.12"/>
    <n v="206.72863636363638"/>
    <m/>
    <n v="206.72863636363638"/>
    <m/>
    <n v="0"/>
    <s v="Ludmilla Zarybnicka"/>
    <m/>
    <n v="1"/>
    <n v="1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390"/>
    <x v="35"/>
    <x v="35"/>
    <n v="410"/>
    <m/>
    <x v="2"/>
    <s v="Glassware"/>
    <x v="11"/>
    <s v="Sisecam (Pasabahçe)"/>
    <x v="0"/>
    <n v="22.799999999999997"/>
    <n v="9347.9999999999982"/>
    <n v="22.799999999999997"/>
    <n v="9347.9999999999982"/>
    <n v="0"/>
    <n v="0"/>
    <n v="9347.9999999999982"/>
    <n v="20.16"/>
    <n v="0"/>
    <n v="20.16"/>
    <n v="55.9"/>
    <n v="21.9"/>
    <n v="21.2"/>
    <n v="10.640833319999999"/>
    <x v="0"/>
    <m/>
    <n v="0"/>
    <s v="pallet + label"/>
    <n v="0"/>
    <n v="0"/>
    <m/>
    <m/>
    <s v="no"/>
    <n v="8265.6"/>
    <m/>
    <n v="0.12"/>
    <n v="22.90909090909091"/>
    <m/>
    <n v="9392.7272727272739"/>
    <m/>
    <n v="0"/>
    <s v="Ludmilla Zarybnicka"/>
    <m/>
    <n v="24"/>
    <n v="984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00"/>
    <x v="80"/>
    <x v="80"/>
    <n v="209"/>
    <m/>
    <x v="5"/>
    <s v="Glassware"/>
    <x v="16"/>
    <s v="Arc International France SAS"/>
    <x v="1"/>
    <n v="23.28"/>
    <n v="4865.5200000000004"/>
    <n v="23.28"/>
    <n v="4865.5200000000004"/>
    <n v="0"/>
    <n v="0"/>
    <n v="4865.5200000000004"/>
    <n v="20.399999999999999"/>
    <n v="0"/>
    <n v="20.399999999999999"/>
    <n v="40.799999999999997"/>
    <n v="27.6"/>
    <n v="20"/>
    <n v="4.7070143999999994"/>
    <x v="1"/>
    <m/>
    <n v="0"/>
    <s v="pallet + label"/>
    <n v="0"/>
    <n v="0"/>
    <m/>
    <m/>
    <s v="no"/>
    <n v="4263.5999999999995"/>
    <m/>
    <n v="0.12"/>
    <n v="23.18181818181818"/>
    <m/>
    <n v="4845"/>
    <m/>
    <n v="0"/>
    <s v="Ludmilla Zarybnicka"/>
    <m/>
    <n v="24"/>
    <n v="5016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10"/>
    <x v="273"/>
    <x v="273"/>
    <n v="500"/>
    <m/>
    <x v="0"/>
    <s v="Premiums"/>
    <x v="0"/>
    <s v="Promocean The Netherlands BV"/>
    <x v="0"/>
    <n v="40"/>
    <n v="20000"/>
    <n v="31.8"/>
    <n v="15900"/>
    <n v="0"/>
    <n v="0"/>
    <n v="15900"/>
    <n v="28.001900000000003"/>
    <n v="0"/>
    <n v="28.001900000000003"/>
    <n v="30"/>
    <n v="20"/>
    <n v="10"/>
    <n v="3"/>
    <x v="0"/>
    <m/>
    <n v="0"/>
    <s v="pallet + label"/>
    <n v="4100"/>
    <n v="0"/>
    <m/>
    <m/>
    <s v="yes"/>
    <n v="14000.95"/>
    <m/>
    <n v="0.12"/>
    <n v="31.820340909090913"/>
    <m/>
    <n v="15910.170454545456"/>
    <m/>
    <n v="0"/>
    <s v="Ellina Smirnova"/>
    <m/>
    <n v="5"/>
    <n v="25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20"/>
    <x v="315"/>
    <x v="315"/>
    <n v="500"/>
    <m/>
    <x v="0"/>
    <s v="Premiums"/>
    <x v="34"/>
    <s v="Promocean The Netherlands BV"/>
    <x v="0"/>
    <n v="128.85"/>
    <n v="64425"/>
    <n v="59.349999999999994"/>
    <n v="29674.999999999996"/>
    <n v="0"/>
    <n v="0"/>
    <n v="29674.999999999996"/>
    <n v="52.248100000000001"/>
    <n v="0"/>
    <n v="52.248100000000001"/>
    <n v="30"/>
    <n v="20"/>
    <n v="16"/>
    <n v="4.8"/>
    <x v="0"/>
    <m/>
    <n v="0"/>
    <s v="pallet + label"/>
    <n v="34750"/>
    <n v="0"/>
    <m/>
    <m/>
    <s v="yes"/>
    <n v="26124.05"/>
    <s v="yes"/>
    <n v="0.05"/>
    <n v="54.998000000000005"/>
    <m/>
    <n v="27499.000000000004"/>
    <m/>
    <n v="0"/>
    <s v="Ellina Smirnova"/>
    <m/>
    <n v="5"/>
    <n v="25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30"/>
    <x v="3"/>
    <x v="3"/>
    <n v="75"/>
    <m/>
    <x v="0"/>
    <s v="Premiums"/>
    <x v="3"/>
    <s v="Promocean The Netherlands BV"/>
    <x v="1"/>
    <n v="44.72"/>
    <n v="3354"/>
    <n v="44.72"/>
    <n v="3354"/>
    <n v="0"/>
    <n v="0"/>
    <n v="3354"/>
    <n v="36.765000000000001"/>
    <n v="0"/>
    <n v="36.765000000000001"/>
    <n v="22"/>
    <n v="23"/>
    <n v="14.5"/>
    <n v="0.55027499999999996"/>
    <x v="1"/>
    <m/>
    <n v="0"/>
    <s v="pallet + label"/>
    <n v="0"/>
    <n v="0"/>
    <m/>
    <m/>
    <s v="no"/>
    <n v="2757.375"/>
    <m/>
    <n v="0.12"/>
    <n v="41.778409090909093"/>
    <m/>
    <n v="3133.380681818182"/>
    <m/>
    <n v="0"/>
    <s v="Ellina Smirnova"/>
    <m/>
    <n v="4"/>
    <n v="3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40"/>
    <x v="128"/>
    <x v="128"/>
    <n v="50"/>
    <m/>
    <x v="0"/>
    <s v="Premiums"/>
    <x v="5"/>
    <s v="Asian Sourcing Link"/>
    <x v="1"/>
    <n v="72.900000000000006"/>
    <n v="3645.0000000000005"/>
    <n v="72.900000000000006"/>
    <n v="3645.0000000000005"/>
    <n v="0"/>
    <n v="0"/>
    <n v="3645.0000000000005"/>
    <n v="63.042000000000002"/>
    <n v="0"/>
    <n v="63.042000000000002"/>
    <n v="15.7"/>
    <n v="7"/>
    <n v="50"/>
    <n v="0.27474999999999999"/>
    <x v="1"/>
    <m/>
    <n v="0"/>
    <s v="pallet + label"/>
    <n v="0"/>
    <n v="0"/>
    <m/>
    <m/>
    <s v="no"/>
    <n v="3152.1"/>
    <m/>
    <n v="0.12"/>
    <n v="71.638636363636365"/>
    <m/>
    <n v="3581.9318181818185"/>
    <m/>
    <n v="0"/>
    <s v="Ellina Smirnova"/>
    <m/>
    <n v="5"/>
    <n v="2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50"/>
    <x v="257"/>
    <x v="257"/>
    <n v="11"/>
    <m/>
    <x v="3"/>
    <s v="Textiles-Clothing"/>
    <x v="29"/>
    <s v="Promocean The Netherlands BV"/>
    <x v="0"/>
    <n v="35.46"/>
    <n v="390.06"/>
    <n v="35.46"/>
    <n v="390.06"/>
    <n v="0"/>
    <n v="0"/>
    <n v="390.06"/>
    <n v="30.723000000000003"/>
    <n v="0"/>
    <n v="30.723000000000003"/>
    <n v="28"/>
    <n v="15"/>
    <n v="12"/>
    <n v="5.5440000000000003E-2"/>
    <x v="0"/>
    <m/>
    <n v="0"/>
    <s v="pallet + label"/>
    <n v="0"/>
    <n v="0"/>
    <m/>
    <m/>
    <s v="no"/>
    <n v="337.95300000000003"/>
    <m/>
    <n v="0.12"/>
    <n v="34.912500000000001"/>
    <m/>
    <n v="384.03750000000002"/>
    <m/>
    <n v="0"/>
    <s v="Ellina Smirnova"/>
    <m/>
    <n v="6"/>
    <n v="66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60"/>
    <x v="253"/>
    <x v="253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s v="pallet + label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70"/>
    <x v="129"/>
    <x v="129"/>
    <n v="50"/>
    <m/>
    <x v="0"/>
    <s v="Indoor signs"/>
    <x v="0"/>
    <s v="Dekkers Visual Communication B.v."/>
    <x v="0"/>
    <n v="27.68"/>
    <n v="1384"/>
    <n v="27.68"/>
    <n v="1384"/>
    <n v="0"/>
    <n v="0"/>
    <n v="1384"/>
    <n v="23.94"/>
    <n v="0"/>
    <n v="23.94"/>
    <n v="7"/>
    <n v="7"/>
    <n v="25"/>
    <n v="6.1249999999999999E-2"/>
    <x v="0"/>
    <m/>
    <n v="0"/>
    <s v="pallet + label"/>
    <n v="0"/>
    <n v="0"/>
    <m/>
    <m/>
    <s v="no"/>
    <n v="1197"/>
    <m/>
    <n v="0.12"/>
    <n v="27.204545454545457"/>
    <m/>
    <n v="1360.2272727272727"/>
    <m/>
    <n v="0"/>
    <s v="Ludmilla Zarybnicka"/>
    <m/>
    <n v="1"/>
    <n v="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480"/>
    <x v="93"/>
    <x v="93"/>
    <n v="50"/>
    <m/>
    <x v="0"/>
    <s v="Indoor signs"/>
    <x v="0"/>
    <s v="Dekkers Visual Communication B.v."/>
    <x v="0"/>
    <n v="286.05"/>
    <n v="14302.5"/>
    <n v="286.05"/>
    <n v="14302.5"/>
    <n v="0"/>
    <n v="0"/>
    <n v="14302.5"/>
    <n v="247.38000000000002"/>
    <n v="0"/>
    <n v="247.38000000000002"/>
    <n v="39"/>
    <n v="24"/>
    <n v="26"/>
    <n v="1.2168000000000001"/>
    <x v="0"/>
    <m/>
    <n v="0"/>
    <s v="pallet + label"/>
    <n v="0"/>
    <n v="0"/>
    <m/>
    <m/>
    <s v="no"/>
    <n v="12369.000000000002"/>
    <m/>
    <n v="0.12"/>
    <n v="281.11363636363637"/>
    <m/>
    <n v="14055.681818181818"/>
    <m/>
    <n v="0"/>
    <s v="Ludmilla Zarybnicka"/>
    <m/>
    <n v="1"/>
    <n v="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490"/>
    <x v="131"/>
    <x v="131"/>
    <n v="209"/>
    <m/>
    <x v="2"/>
    <s v="Glassware"/>
    <x v="11"/>
    <s v="Sisecam (Pasabahçe)"/>
    <x v="0"/>
    <n v="22.799999999999997"/>
    <n v="4765.2"/>
    <n v="22.799999999999997"/>
    <n v="4765.2"/>
    <n v="0"/>
    <n v="0"/>
    <n v="4765.2"/>
    <n v="20.16"/>
    <n v="0"/>
    <n v="20.16"/>
    <n v="55.9"/>
    <n v="21.9"/>
    <n v="21.2"/>
    <n v="5.4242296679999997"/>
    <x v="0"/>
    <m/>
    <n v="0"/>
    <s v="pallet + label"/>
    <n v="0"/>
    <n v="0"/>
    <m/>
    <m/>
    <s v="no"/>
    <n v="4213.4399999999996"/>
    <m/>
    <n v="0.12"/>
    <n v="22.90909090909091"/>
    <m/>
    <n v="4788"/>
    <m/>
    <n v="0"/>
    <s v="Ludmilla Zarybnicka"/>
    <m/>
    <n v="24"/>
    <n v="5016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500"/>
    <x v="39"/>
    <x v="39"/>
    <n v="6"/>
    <m/>
    <x v="3"/>
    <s v="Textiles-Clothing"/>
    <x v="10"/>
    <s v="Promocean The Netherlands BV"/>
    <x v="0"/>
    <n v="29.700000000000003"/>
    <n v="178.20000000000002"/>
    <n v="29.339999999999996"/>
    <n v="176.03999999999996"/>
    <n v="0"/>
    <n v="0"/>
    <n v="176.03999999999996"/>
    <n v="25.1265"/>
    <n v="0"/>
    <n v="25.1265"/>
    <n v="28"/>
    <n v="15"/>
    <n v="12"/>
    <n v="3.024E-2"/>
    <x v="0"/>
    <m/>
    <n v="0"/>
    <s v="pallet + label"/>
    <n v="2.1600000000000534"/>
    <n v="0"/>
    <m/>
    <m/>
    <s v="no"/>
    <n v="150.75900000000001"/>
    <m/>
    <n v="0.12"/>
    <n v="28.552840909090911"/>
    <m/>
    <n v="171.31704545454545"/>
    <m/>
    <n v="0"/>
    <s v="Ellina Smirnova"/>
    <m/>
    <n v="6"/>
    <n v="36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510"/>
    <x v="156"/>
    <x v="156"/>
    <n v="3"/>
    <m/>
    <x v="3"/>
    <s v="Textiles-Clothing"/>
    <x v="10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x v="0"/>
    <m/>
    <n v="0"/>
    <s v="pallet + label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520"/>
    <x v="159"/>
    <x v="159"/>
    <n v="2"/>
    <m/>
    <x v="3"/>
    <s v="Textiles-Clothing"/>
    <x v="10"/>
    <s v="Promocean The Netherlands BV"/>
    <x v="0"/>
    <n v="37.56"/>
    <n v="75.12"/>
    <n v="37.56"/>
    <n v="75.12"/>
    <n v="0"/>
    <n v="0"/>
    <n v="75.12"/>
    <n v="32.749500000000005"/>
    <n v="0"/>
    <n v="32.749500000000005"/>
    <n v="36"/>
    <n v="33"/>
    <n v="7"/>
    <n v="1.6632000000000001E-2"/>
    <x v="0"/>
    <m/>
    <n v="0"/>
    <s v="pallet + label"/>
    <n v="0"/>
    <n v="0"/>
    <m/>
    <m/>
    <s v="no"/>
    <n v="65.499000000000009"/>
    <m/>
    <n v="0.12"/>
    <n v="37.215340909090912"/>
    <m/>
    <n v="74.430681818181824"/>
    <m/>
    <n v="0"/>
    <s v="Ellina Smirnova"/>
    <m/>
    <n v="6"/>
    <n v="12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530"/>
    <x v="60"/>
    <x v="60"/>
    <n v="12"/>
    <m/>
    <x v="3"/>
    <s v="Textiles-Clothing"/>
    <x v="10"/>
    <s v="Promocean The Netherlands BV"/>
    <x v="0"/>
    <n v="39.06"/>
    <n v="468.72"/>
    <n v="39.06"/>
    <n v="468.72"/>
    <n v="0"/>
    <n v="0"/>
    <n v="468.72"/>
    <n v="34.030499999999996"/>
    <n v="0"/>
    <n v="34.030499999999996"/>
    <n v="36"/>
    <n v="33"/>
    <n v="7"/>
    <n v="9.9792000000000006E-2"/>
    <x v="0"/>
    <m/>
    <n v="0"/>
    <s v="pallet + label"/>
    <n v="0"/>
    <n v="0"/>
    <m/>
    <m/>
    <s v="no"/>
    <n v="408.36599999999999"/>
    <m/>
    <n v="0.12"/>
    <n v="38.671022727272721"/>
    <m/>
    <n v="464.05227272727268"/>
    <m/>
    <n v="0"/>
    <s v="Ellina Smirnova"/>
    <m/>
    <n v="6"/>
    <n v="72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540"/>
    <x v="11"/>
    <x v="11"/>
    <n v="100"/>
    <m/>
    <x v="0"/>
    <s v="Indoor signs"/>
    <x v="0"/>
    <s v="Dekkers Visual Communication B.v."/>
    <x v="0"/>
    <n v="264.18"/>
    <n v="26418"/>
    <n v="264.18"/>
    <n v="26418"/>
    <n v="0"/>
    <n v="0"/>
    <n v="26418"/>
    <n v="228.46740000000003"/>
    <n v="0"/>
    <n v="228.46740000000003"/>
    <n v="141"/>
    <n v="58"/>
    <n v="12"/>
    <n v="9.8135999999999992"/>
    <x v="0"/>
    <m/>
    <n v="0"/>
    <s v="pallet + label"/>
    <n v="0"/>
    <n v="0"/>
    <m/>
    <m/>
    <s v="yes"/>
    <n v="22846.74"/>
    <s v="yes"/>
    <n v="0.05"/>
    <n v="240.49200000000005"/>
    <m/>
    <n v="24049.200000000004"/>
    <m/>
    <n v="0"/>
    <s v="Ludmilla Zarybnicka"/>
    <m/>
    <n v="1"/>
    <n v="1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550"/>
    <x v="14"/>
    <x v="14"/>
    <n v="50"/>
    <m/>
    <x v="0"/>
    <s v="Premiums"/>
    <x v="0"/>
    <s v="Asian Sourcing Link"/>
    <x v="0"/>
    <n v="18.5"/>
    <n v="925"/>
    <n v="9"/>
    <n v="450"/>
    <n v="0"/>
    <n v="0"/>
    <n v="450"/>
    <n v="7.7520000000000007"/>
    <n v="0"/>
    <n v="7.7520000000000007"/>
    <n v="10"/>
    <n v="10"/>
    <n v="5"/>
    <n v="2.5000000000000001E-2"/>
    <x v="0"/>
    <m/>
    <n v="0"/>
    <s v="pallet + label"/>
    <n v="475"/>
    <n v="0"/>
    <m/>
    <m/>
    <s v="no"/>
    <n v="387.6"/>
    <m/>
    <n v="0.12"/>
    <n v="8.8090909090909104"/>
    <m/>
    <n v="440.4545454545455"/>
    <m/>
    <n v="0"/>
    <s v="Ellina Smirnova"/>
    <m/>
    <n v="10"/>
    <n v="50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560"/>
    <x v="316"/>
    <x v="316"/>
    <n v="5"/>
    <m/>
    <x v="10"/>
    <s v="Indoor signs"/>
    <x v="22"/>
    <s v="Brands On"/>
    <x v="1"/>
    <n v="252.7"/>
    <n v="1263.5"/>
    <n v="252.7"/>
    <n v="1263.5"/>
    <n v="0"/>
    <n v="0"/>
    <n v="1263.5"/>
    <n v="222.38"/>
    <n v="0"/>
    <n v="222.38"/>
    <n v="24"/>
    <n v="85.5"/>
    <n v="2.5"/>
    <n v="2.5649999999999999E-2"/>
    <x v="1"/>
    <m/>
    <n v="0"/>
    <s v="pallet + label"/>
    <n v="0"/>
    <n v="0"/>
    <m/>
    <m/>
    <s v="no"/>
    <n v="1111.9000000000001"/>
    <m/>
    <n v="0.12"/>
    <n v="252.70454545454544"/>
    <m/>
    <n v="1263.5227272727273"/>
    <m/>
    <n v="0"/>
    <s v="Ludmilla Zarybnicka"/>
    <m/>
    <n v="10"/>
    <n v="5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570"/>
    <x v="317"/>
    <x v="317"/>
    <n v="30"/>
    <m/>
    <x v="12"/>
    <s v="Premiums"/>
    <x v="4"/>
    <s v="Promocean The Netherlands BV"/>
    <x v="1"/>
    <n v="35.92"/>
    <n v="1077.6000000000001"/>
    <n v="35.92"/>
    <n v="1077.6000000000001"/>
    <n v="0"/>
    <n v="0"/>
    <n v="1077.6000000000001"/>
    <n v="31.61"/>
    <n v="0"/>
    <n v="31.61"/>
    <n v="70"/>
    <n v="70"/>
    <n v="230"/>
    <n v="33.81"/>
    <x v="1"/>
    <m/>
    <n v="0"/>
    <s v="pallet + label"/>
    <n v="0"/>
    <n v="0"/>
    <m/>
    <m/>
    <s v="no"/>
    <n v="948.3"/>
    <m/>
    <n v="0.12"/>
    <n v="35.920454545454547"/>
    <m/>
    <n v="1077.6136363636365"/>
    <m/>
    <n v="0"/>
    <s v="Ellina Smirnova"/>
    <m/>
    <n v="1"/>
    <n v="30"/>
    <m/>
    <m/>
    <n v="0"/>
    <n v="0"/>
    <n v="0"/>
    <s v="16.06.2025"/>
    <s v="Order Window"/>
  </r>
  <r>
    <s v="Desperados"/>
    <m/>
    <n v="20006106"/>
    <n v="3090833"/>
    <s v="Ibecor N.V. (ANYA)"/>
    <s v="BE"/>
    <s v="Ivory Coast"/>
    <x v="2"/>
    <m/>
    <m/>
    <n v="10"/>
    <x v="130"/>
    <x v="130"/>
    <n v="62"/>
    <m/>
    <x v="5"/>
    <s v="Plastic cups"/>
    <x v="25"/>
    <s v="Re-uz France"/>
    <x v="0"/>
    <n v="255.90909090909091"/>
    <n v="15866.363636363636"/>
    <n v="110.90909090909091"/>
    <n v="6876.363636363636"/>
    <n v="0"/>
    <n v="0"/>
    <n v="6876.363636363636"/>
    <n v="97.6"/>
    <n v="0"/>
    <n v="97.6"/>
    <n v="58.2"/>
    <n v="36.299999999999997"/>
    <n v="13.54"/>
    <n v="1.7735358167999997"/>
    <x v="0"/>
    <m/>
    <n v="0"/>
    <s v="pallet + label"/>
    <n v="8990"/>
    <n v="0"/>
    <m/>
    <m/>
    <s v="yes"/>
    <n v="6051.2"/>
    <m/>
    <n v="0.12"/>
    <n v="110.90909090909091"/>
    <m/>
    <n v="6876.363636363636"/>
    <m/>
    <n v="0"/>
    <s v="Konstantinos Zoupanos"/>
    <m/>
    <n v="400"/>
    <n v="24800"/>
    <m/>
    <m/>
    <n v="0"/>
    <n v="0"/>
    <n v="0"/>
    <s v="16.06.2025"/>
    <s v="Order Window"/>
  </r>
  <r>
    <s v="Desperados"/>
    <m/>
    <n v="20006106"/>
    <n v="3090833"/>
    <s v="Ibecor N.V. (ANYA)"/>
    <s v="BE"/>
    <s v="Ivory Coast"/>
    <x v="2"/>
    <m/>
    <m/>
    <n v="20"/>
    <x v="153"/>
    <x v="153"/>
    <n v="50"/>
    <m/>
    <x v="0"/>
    <s v="Indoor signs"/>
    <x v="0"/>
    <s v="Dekkers Visual Communication B.v."/>
    <x v="0"/>
    <n v="145"/>
    <n v="7250"/>
    <n v="138.41"/>
    <n v="6920.5"/>
    <n v="0"/>
    <n v="0"/>
    <n v="6920.5"/>
    <n v="119.70000000000002"/>
    <n v="0"/>
    <n v="119.70000000000002"/>
    <n v="44"/>
    <n v="10"/>
    <n v="74"/>
    <n v="1.6279999999999999"/>
    <x v="0"/>
    <m/>
    <n v="0"/>
    <s v="pallet + label"/>
    <n v="329.5"/>
    <n v="0"/>
    <m/>
    <m/>
    <s v="no"/>
    <n v="5985.0000000000009"/>
    <m/>
    <n v="0.12"/>
    <n v="136.02272727272728"/>
    <m/>
    <n v="6801.136363636364"/>
    <m/>
    <n v="0"/>
    <s v="Ludmilla Zarybnicka"/>
    <m/>
    <n v="1"/>
    <n v="50"/>
    <m/>
    <m/>
    <n v="0"/>
    <n v="0"/>
    <n v="0"/>
    <s v="16.06.2025"/>
    <s v="Order Window"/>
  </r>
  <r>
    <s v="Desperados"/>
    <m/>
    <n v="20006106"/>
    <n v="3090833"/>
    <s v="Ibecor N.V. (ANYA)"/>
    <s v="BE"/>
    <s v="Ivory Coast"/>
    <x v="2"/>
    <m/>
    <m/>
    <n v="30"/>
    <x v="318"/>
    <x v="318"/>
    <n v="50"/>
    <m/>
    <x v="0"/>
    <s v="Indoor signs"/>
    <x v="0"/>
    <s v="Dekkers Visual Communication B.v."/>
    <x v="0"/>
    <n v="230.68"/>
    <n v="11534"/>
    <n v="230.68"/>
    <n v="11534"/>
    <n v="0"/>
    <n v="0"/>
    <n v="11534"/>
    <n v="199.50000000000003"/>
    <n v="0"/>
    <n v="199.50000000000003"/>
    <n v="44"/>
    <n v="10"/>
    <n v="80"/>
    <n v="1.76"/>
    <x v="0"/>
    <m/>
    <n v="0"/>
    <s v="pallet + label"/>
    <n v="0"/>
    <n v="0"/>
    <m/>
    <m/>
    <s v="no"/>
    <n v="9975.0000000000018"/>
    <m/>
    <n v="0.12"/>
    <n v="226.7045454545455"/>
    <m/>
    <n v="11335.227272727276"/>
    <m/>
    <n v="0"/>
    <s v="Ludmilla Zarybnicka"/>
    <m/>
    <n v="1"/>
    <n v="50"/>
    <m/>
    <m/>
    <n v="0"/>
    <n v="0"/>
    <n v="0"/>
    <s v="16.06.2025"/>
    <s v="Order Window"/>
  </r>
  <r>
    <s v="Desperados"/>
    <m/>
    <n v="20006106"/>
    <n v="3090833"/>
    <s v="Ibecor N.V. (ANYA)"/>
    <s v="BE"/>
    <s v="Ivory Coast"/>
    <x v="2"/>
    <m/>
    <m/>
    <n v="40"/>
    <x v="119"/>
    <x v="119"/>
    <n v="250"/>
    <m/>
    <x v="0"/>
    <s v="Bar support"/>
    <x v="10"/>
    <s v="Promocean The Netherlands BV"/>
    <x v="0"/>
    <n v="76.679999999999993"/>
    <n v="19169.999999999996"/>
    <n v="64.56"/>
    <n v="16140"/>
    <n v="0"/>
    <n v="0"/>
    <n v="16140"/>
    <n v="55.141800000000003"/>
    <n v="0"/>
    <n v="55.141800000000003"/>
    <n v="49"/>
    <n v="26"/>
    <n v="50"/>
    <n v="15.925000000000001"/>
    <x v="0"/>
    <m/>
    <n v="0"/>
    <s v="pallet + label"/>
    <n v="3029.9999999999964"/>
    <n v="0"/>
    <m/>
    <m/>
    <s v="yes"/>
    <n v="13785.45"/>
    <m/>
    <n v="0.12"/>
    <n v="62.661136363636366"/>
    <m/>
    <n v="15665.284090909092"/>
    <m/>
    <n v="0"/>
    <s v="Ellina Smirnova"/>
    <m/>
    <n v="12"/>
    <n v="3000"/>
    <m/>
    <m/>
    <n v="0"/>
    <n v="0"/>
    <n v="0"/>
    <s v="16.06.2025"/>
    <s v="Order Window"/>
  </r>
  <r>
    <s v="Desperados"/>
    <m/>
    <n v="20006106"/>
    <n v="3090833"/>
    <s v="Ibecor N.V. (ANYA)"/>
    <s v="BE"/>
    <s v="Ivory Coast"/>
    <x v="2"/>
    <m/>
    <m/>
    <n v="50"/>
    <x v="137"/>
    <x v="137"/>
    <n v="30"/>
    <m/>
    <x v="0"/>
    <s v="Bar support"/>
    <x v="12"/>
    <s v="Asian Sourcing Link"/>
    <x v="0"/>
    <n v="85.7"/>
    <n v="2571"/>
    <n v="68.7"/>
    <n v="2061"/>
    <n v="0"/>
    <n v="0"/>
    <n v="2061"/>
    <n v="59.280000000000008"/>
    <n v="0"/>
    <n v="59.280000000000008"/>
    <n v="62"/>
    <n v="20.5"/>
    <n v="10"/>
    <n v="0.38129999999999997"/>
    <x v="0"/>
    <m/>
    <n v="0"/>
    <s v="pallet + label"/>
    <n v="510"/>
    <n v="0"/>
    <m/>
    <m/>
    <s v="no"/>
    <n v="1778.4000000000003"/>
    <m/>
    <n v="0.12"/>
    <n v="67.363636363636374"/>
    <m/>
    <n v="2020.9090909090912"/>
    <m/>
    <n v="0"/>
    <s v="Ellina Smirnova"/>
    <m/>
    <n v="10"/>
    <n v="300"/>
    <m/>
    <m/>
    <n v="0"/>
    <n v="0"/>
    <n v="0"/>
    <s v="16.06.2025"/>
    <s v="Order Window"/>
  </r>
  <r>
    <s v="Desperados"/>
    <m/>
    <n v="20006106"/>
    <n v="3090833"/>
    <s v="Ibecor N.V. (ANYA)"/>
    <s v="BE"/>
    <s v="Ivory Coast"/>
    <x v="2"/>
    <m/>
    <m/>
    <n v="60"/>
    <x v="121"/>
    <x v="121"/>
    <n v="500"/>
    <m/>
    <x v="0"/>
    <s v="Bar support"/>
    <x v="14"/>
    <s v="Promocean The Netherlands BV"/>
    <x v="0"/>
    <n v="39.799999999999997"/>
    <n v="19900"/>
    <n v="35.6"/>
    <n v="17800"/>
    <n v="0"/>
    <n v="0"/>
    <n v="17800"/>
    <n v="29.298000000000002"/>
    <n v="0"/>
    <n v="29.298000000000002"/>
    <n v="14.5"/>
    <n v="4.8"/>
    <n v="4.8"/>
    <n v="0.16703999999999999"/>
    <x v="0"/>
    <m/>
    <n v="0"/>
    <s v="pallet + label"/>
    <n v="2100"/>
    <n v="0"/>
    <m/>
    <m/>
    <s v="yes"/>
    <n v="14649"/>
    <m/>
    <n v="0.12"/>
    <n v="33.293181818181822"/>
    <m/>
    <n v="16646.590909090912"/>
    <m/>
    <n v="0"/>
    <s v="Ellina Smirnova"/>
    <m/>
    <n v="20"/>
    <n v="10000"/>
    <m/>
    <m/>
    <n v="0"/>
    <n v="0"/>
    <n v="0"/>
    <s v="16.06.2025"/>
    <s v="Order Window"/>
  </r>
  <r>
    <s v="Desperados"/>
    <m/>
    <n v="20006106"/>
    <n v="3090833"/>
    <s v="Ibecor N.V. (ANYA)"/>
    <s v="BE"/>
    <s v="Ivory Coast"/>
    <x v="2"/>
    <m/>
    <m/>
    <n v="70"/>
    <x v="120"/>
    <x v="120"/>
    <n v="5"/>
    <m/>
    <x v="7"/>
    <s v="Premiums"/>
    <x v="22"/>
    <s v="Promocean The Netherlands BV"/>
    <x v="0"/>
    <n v="1862.38"/>
    <n v="9311.9000000000015"/>
    <n v="1862.38"/>
    <n v="9311.9000000000015"/>
    <n v="0"/>
    <n v="0"/>
    <n v="9311.9000000000015"/>
    <n v="1638.89"/>
    <n v="0"/>
    <n v="1638.89"/>
    <n v="60"/>
    <n v="40"/>
    <n v="50"/>
    <n v="0.6"/>
    <x v="0"/>
    <m/>
    <n v="0"/>
    <s v="pallet + label"/>
    <n v="0"/>
    <n v="0"/>
    <m/>
    <m/>
    <s v="no"/>
    <n v="8194.4500000000007"/>
    <m/>
    <n v="0.12"/>
    <n v="1862.375"/>
    <m/>
    <n v="9311.875"/>
    <m/>
    <n v="0"/>
    <s v="Ellina Smirnova"/>
    <m/>
    <n v="1"/>
    <n v="5"/>
    <m/>
    <m/>
    <n v="0"/>
    <n v="0"/>
    <n v="0"/>
    <s v="16.06.2025"/>
    <s v="Order Window"/>
  </r>
  <r>
    <s v="Heineken - F1"/>
    <m/>
    <n v="26021014"/>
    <n v="3097129"/>
    <s v="Global Heineken Sponsorship Te"/>
    <s v="NL"/>
    <s v="Netherlands"/>
    <x v="1"/>
    <m/>
    <m/>
    <n v="450"/>
    <x v="77"/>
    <x v="77"/>
    <n v="7"/>
    <m/>
    <x v="0"/>
    <s v="Textiles-Clothing"/>
    <x v="15"/>
    <s v="Asian Sourcing Link"/>
    <x v="0"/>
    <n v="32.06"/>
    <n v="224.42000000000002"/>
    <n v="32.06"/>
    <n v="224.42000000000002"/>
    <n v="0"/>
    <n v="0"/>
    <n v="224.42000000000002"/>
    <n v="27.974699999999999"/>
    <n v="0"/>
    <n v="27.974699999999999"/>
    <n v="47"/>
    <n v="38"/>
    <n v="2"/>
    <n v="2.5003999999999998E-2"/>
    <x v="0"/>
    <m/>
    <n v="0"/>
    <n v="0"/>
    <n v="0"/>
    <n v="0"/>
    <m/>
    <m/>
    <s v="no"/>
    <n v="195.8229"/>
    <m/>
    <n v="0.12"/>
    <n v="31.789431818181818"/>
    <m/>
    <n v="222.52602272727273"/>
    <m/>
    <n v="0"/>
    <s v="Ellina Smirnova "/>
    <m/>
    <n v="1"/>
    <n v="7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60"/>
    <x v="76"/>
    <x v="76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70"/>
    <x v="75"/>
    <x v="75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80"/>
    <x v="78"/>
    <x v="78"/>
    <n v="6"/>
    <m/>
    <x v="0"/>
    <s v="Textiles-Clothing"/>
    <x v="15"/>
    <s v="Asian Sourcing Link"/>
    <x v="0"/>
    <n v="32.06"/>
    <n v="192.36"/>
    <n v="32.06"/>
    <n v="192.36"/>
    <n v="0"/>
    <n v="0"/>
    <n v="192.36"/>
    <n v="27.974699999999999"/>
    <n v="0"/>
    <n v="27.974699999999999"/>
    <n v="47"/>
    <n v="38"/>
    <n v="2"/>
    <n v="2.1432E-2"/>
    <x v="0"/>
    <m/>
    <n v="0"/>
    <n v="0"/>
    <n v="0"/>
    <n v="0"/>
    <m/>
    <m/>
    <s v="no"/>
    <n v="167.84819999999999"/>
    <m/>
    <n v="0.12"/>
    <n v="31.789431818181818"/>
    <m/>
    <n v="190.73659090909092"/>
    <m/>
    <n v="0"/>
    <s v="Ellina Smirnova "/>
    <m/>
    <n v="1"/>
    <n v="6"/>
    <m/>
    <m/>
    <n v="0"/>
    <n v="0"/>
    <n v="0"/>
    <s v="13.06.2025"/>
    <s v="Order Window"/>
  </r>
  <r>
    <s v="Heineken - F1"/>
    <m/>
    <n v="26021014"/>
    <n v="3097129"/>
    <s v="Global Heineken Sponsorship Te"/>
    <s v="NL"/>
    <s v="Netherlands"/>
    <x v="1"/>
    <m/>
    <m/>
    <n v="490"/>
    <x v="230"/>
    <x v="230"/>
    <n v="4"/>
    <m/>
    <x v="0"/>
    <s v="Textiles-Clothing"/>
    <x v="15"/>
    <s v="Asian Sourcing Link"/>
    <x v="0"/>
    <n v="32.06"/>
    <n v="128.24"/>
    <n v="32.06"/>
    <n v="128.24"/>
    <n v="0"/>
    <n v="0"/>
    <n v="128.24"/>
    <n v="27.974699999999999"/>
    <n v="0"/>
    <n v="27.974699999999999"/>
    <n v="47"/>
    <n v="38"/>
    <n v="2"/>
    <n v="1.4288E-2"/>
    <x v="0"/>
    <m/>
    <n v="0"/>
    <n v="0"/>
    <n v="0"/>
    <n v="0"/>
    <m/>
    <m/>
    <s v="no"/>
    <n v="111.89879999999999"/>
    <m/>
    <n v="0.12"/>
    <n v="31.789431818181818"/>
    <m/>
    <n v="127.15772727272727"/>
    <m/>
    <n v="0"/>
    <s v="Ellina Smirnova "/>
    <m/>
    <n v="1"/>
    <n v="4"/>
    <m/>
    <m/>
    <n v="0"/>
    <n v="0"/>
    <n v="0"/>
    <s v="13.06.2025"/>
    <s v="Order Window"/>
  </r>
  <r>
    <s v="Heineken UCL"/>
    <m/>
    <n v="20006098"/>
    <n v="3090189"/>
    <s v="Heineken Deutschland GmbH"/>
    <s v="DE"/>
    <s v="Germany"/>
    <x v="1"/>
    <m/>
    <m/>
    <n v="60"/>
    <x v="65"/>
    <x v="65"/>
    <n v="116"/>
    <m/>
    <x v="0"/>
    <s v="Premiums"/>
    <x v="4"/>
    <s v="Promocean The Netherlands BV"/>
    <x v="0"/>
    <n v="74.7"/>
    <n v="8665.2000000000007"/>
    <n v="72.699999999999989"/>
    <n v="8433.1999999999989"/>
    <n v="0"/>
    <n v="0"/>
    <n v="8433.1999999999989"/>
    <n v="62.893800000000006"/>
    <n v="0"/>
    <n v="62.893800000000006"/>
    <n v="37"/>
    <n v="16"/>
    <n v="17"/>
    <n v="1.167424"/>
    <x v="0"/>
    <m/>
    <n v="0"/>
    <s v="pallet"/>
    <n v="232.00000000000182"/>
    <n v="0"/>
    <m/>
    <m/>
    <s v="no"/>
    <n v="7295.680800000001"/>
    <m/>
    <n v="0.12"/>
    <n v="71.470227272727286"/>
    <m/>
    <n v="8290.5463636363656"/>
    <m/>
    <n v="0"/>
    <s v="Ellina Smirnova"/>
    <m/>
    <n v="10"/>
    <n v="1160"/>
    <m/>
    <m/>
    <n v="0"/>
    <n v="0"/>
    <n v="0"/>
    <s v="16.06.2025"/>
    <s v="Order Window"/>
  </r>
  <r>
    <s v="Desperados"/>
    <m/>
    <n v="26021036"/>
    <n v="3097160"/>
    <s v="EMEA Export &amp; GDF."/>
    <s v="NL"/>
    <s v="Netherlands"/>
    <x v="2"/>
    <m/>
    <m/>
    <n v="100"/>
    <x v="130"/>
    <x v="130"/>
    <n v="5"/>
    <m/>
    <x v="5"/>
    <s v="Plastic cups"/>
    <x v="25"/>
    <s v="Re-uz France"/>
    <x v="0"/>
    <n v="255.90909090909091"/>
    <n v="1279.5454545454545"/>
    <n v="110.90909090909091"/>
    <n v="554.5454545454545"/>
    <n v="0"/>
    <n v="0"/>
    <n v="554.5454545454545"/>
    <n v="97.6"/>
    <n v="0"/>
    <n v="97.6"/>
    <n v="58.2"/>
    <n v="36.299999999999997"/>
    <n v="13.54"/>
    <n v="0.14302708199999997"/>
    <x v="0"/>
    <m/>
    <n v="0"/>
    <n v="0"/>
    <n v="725"/>
    <n v="0"/>
    <m/>
    <m/>
    <s v="yes"/>
    <n v="488"/>
    <m/>
    <n v="0.12"/>
    <n v="110.90909090909091"/>
    <m/>
    <n v="554.5454545454545"/>
    <m/>
    <n v="0"/>
    <s v="Konstantinos Zoupanos"/>
    <m/>
    <n v="400"/>
    <n v="2000"/>
    <m/>
    <m/>
    <n v="0"/>
    <n v="0"/>
    <n v="0"/>
    <s v="14.06.2025"/>
    <s v="Order Window"/>
  </r>
  <r>
    <s v="Desperados"/>
    <m/>
    <n v="26021036"/>
    <n v="3097160"/>
    <s v="EMEA Export &amp; GDF."/>
    <s v="NL"/>
    <s v="Netherlands"/>
    <x v="2"/>
    <m/>
    <m/>
    <n v="110"/>
    <x v="138"/>
    <x v="138"/>
    <n v="5"/>
    <m/>
    <x v="3"/>
    <s v="Textiles-Clothing"/>
    <x v="10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x v="0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</r>
  <r>
    <s v="Heineken UCL"/>
    <m/>
    <n v="20006105"/>
    <n v="3090833"/>
    <s v="Ibecor N.V. (ANYA)"/>
    <s v="BE"/>
    <s v="Ivory Coast"/>
    <x v="2"/>
    <m/>
    <m/>
    <n v="690"/>
    <x v="48"/>
    <x v="48"/>
    <n v="18"/>
    <m/>
    <x v="3"/>
    <s v="Textiles-Clothing"/>
    <x v="10"/>
    <s v="Promocean The Netherlands BV"/>
    <x v="0"/>
    <n v="28.619999999999997"/>
    <n v="515.16"/>
    <n v="28.259999999999998"/>
    <n v="508.67999999999995"/>
    <n v="0"/>
    <n v="0"/>
    <n v="508.67999999999995"/>
    <n v="24.192"/>
    <n v="0"/>
    <n v="24.192"/>
    <n v="28"/>
    <n v="15"/>
    <n v="12"/>
    <n v="9.0719999999999995E-2"/>
    <x v="0"/>
    <m/>
    <n v="0"/>
    <s v="pallet + label"/>
    <n v="6.4800000000000182"/>
    <n v="0"/>
    <m/>
    <m/>
    <s v="no"/>
    <n v="435.45600000000002"/>
    <m/>
    <n v="0.12"/>
    <n v="27.490909090909092"/>
    <m/>
    <n v="494.83636363636367"/>
    <m/>
    <n v="0"/>
    <s v="Ellina Smirnova"/>
    <m/>
    <n v="6"/>
    <n v="108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700"/>
    <x v="157"/>
    <x v="157"/>
    <n v="25"/>
    <m/>
    <x v="3"/>
    <s v="Textiles-Clothing"/>
    <x v="10"/>
    <s v="Promocean The Netherlands BV"/>
    <x v="0"/>
    <n v="28.619999999999997"/>
    <n v="715.49999999999989"/>
    <n v="28.259999999999998"/>
    <n v="706.5"/>
    <n v="0"/>
    <n v="0"/>
    <n v="706.5"/>
    <n v="24.192"/>
    <n v="0"/>
    <n v="24.192"/>
    <n v="28"/>
    <n v="15"/>
    <n v="12"/>
    <n v="0.126"/>
    <x v="0"/>
    <m/>
    <n v="0"/>
    <s v="pallet + label"/>
    <n v="8.9999999999998863"/>
    <n v="0"/>
    <m/>
    <m/>
    <s v="no"/>
    <n v="604.79999999999995"/>
    <m/>
    <n v="0.12"/>
    <n v="27.490909090909092"/>
    <m/>
    <n v="687.27272727272725"/>
    <m/>
    <n v="0"/>
    <s v="Ellina Smirnova"/>
    <m/>
    <n v="6"/>
    <n v="15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710"/>
    <x v="160"/>
    <x v="160"/>
    <n v="3"/>
    <m/>
    <x v="3"/>
    <s v="Textiles-Clothing"/>
    <x v="10"/>
    <s v="Promocean The Netherlands BV"/>
    <x v="0"/>
    <n v="37.56"/>
    <n v="112.68"/>
    <n v="37.56"/>
    <n v="112.68"/>
    <n v="0"/>
    <n v="0"/>
    <n v="112.68"/>
    <n v="32.749500000000005"/>
    <n v="0"/>
    <n v="32.749500000000005"/>
    <n v="36"/>
    <n v="33"/>
    <n v="7"/>
    <n v="2.4948000000000001E-2"/>
    <x v="0"/>
    <m/>
    <n v="0"/>
    <s v="pallet + label"/>
    <n v="0"/>
    <n v="0"/>
    <m/>
    <m/>
    <s v="no"/>
    <n v="98.248500000000007"/>
    <m/>
    <n v="0.12"/>
    <n v="37.215340909090912"/>
    <m/>
    <n v="111.64602272727274"/>
    <m/>
    <n v="0"/>
    <s v="Ellina Smirnova"/>
    <m/>
    <n v="6"/>
    <n v="18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720"/>
    <x v="59"/>
    <x v="59"/>
    <n v="9"/>
    <m/>
    <x v="3"/>
    <s v="Textiles-Clothing"/>
    <x v="10"/>
    <s v="Promocean The Netherlands BV"/>
    <x v="0"/>
    <n v="37.56"/>
    <n v="338.04"/>
    <n v="37.56"/>
    <n v="338.04"/>
    <n v="0"/>
    <n v="0"/>
    <n v="338.04"/>
    <n v="32.749500000000005"/>
    <n v="0"/>
    <n v="32.749500000000005"/>
    <n v="36"/>
    <n v="33"/>
    <n v="7"/>
    <n v="7.4843999999999994E-2"/>
    <x v="0"/>
    <m/>
    <n v="0"/>
    <s v="pallet + label"/>
    <n v="0"/>
    <n v="0"/>
    <m/>
    <m/>
    <s v="no"/>
    <n v="294.74550000000005"/>
    <m/>
    <n v="0.12"/>
    <n v="37.215340909090912"/>
    <m/>
    <n v="334.93806818181821"/>
    <m/>
    <n v="0"/>
    <s v="Ellina Smirnova"/>
    <m/>
    <n v="6"/>
    <n v="54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730"/>
    <x v="58"/>
    <x v="58"/>
    <n v="13"/>
    <m/>
    <x v="3"/>
    <s v="Textiles-Clothing"/>
    <x v="10"/>
    <s v="Promocean The Netherlands BV"/>
    <x v="0"/>
    <n v="37.56"/>
    <n v="488.28000000000003"/>
    <n v="37.56"/>
    <n v="488.28000000000003"/>
    <n v="0"/>
    <n v="0"/>
    <n v="488.28000000000003"/>
    <n v="32.749500000000005"/>
    <n v="0"/>
    <n v="32.749500000000005"/>
    <n v="36"/>
    <n v="33"/>
    <n v="7"/>
    <n v="0.108108"/>
    <x v="0"/>
    <m/>
    <n v="0"/>
    <s v="pallet + label"/>
    <n v="0"/>
    <n v="0"/>
    <m/>
    <m/>
    <s v="no"/>
    <n v="425.74350000000004"/>
    <m/>
    <n v="0.12"/>
    <n v="37.215340909090912"/>
    <m/>
    <n v="483.79943181818186"/>
    <m/>
    <n v="0"/>
    <s v="Ellina Smirnova"/>
    <m/>
    <n v="6"/>
    <n v="78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740"/>
    <x v="61"/>
    <x v="61"/>
    <n v="15"/>
    <m/>
    <x v="3"/>
    <s v="Textiles-Clothing"/>
    <x v="10"/>
    <s v="Promocean The Netherlands BV"/>
    <x v="0"/>
    <n v="39.06"/>
    <n v="585.90000000000009"/>
    <n v="39.06"/>
    <n v="585.90000000000009"/>
    <n v="0"/>
    <n v="0"/>
    <n v="585.90000000000009"/>
    <n v="34.030499999999996"/>
    <n v="0"/>
    <n v="34.030499999999996"/>
    <n v="36"/>
    <n v="33"/>
    <n v="7"/>
    <n v="0.12474"/>
    <x v="0"/>
    <m/>
    <n v="0"/>
    <s v="pallet + label"/>
    <n v="0"/>
    <n v="0"/>
    <m/>
    <m/>
    <s v="no"/>
    <n v="510.45749999999992"/>
    <m/>
    <n v="0.12"/>
    <n v="38.671022727272721"/>
    <m/>
    <n v="580.06534090909076"/>
    <m/>
    <n v="0"/>
    <s v="Ellina Smirnova"/>
    <m/>
    <n v="6"/>
    <n v="9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750"/>
    <x v="62"/>
    <x v="62"/>
    <n v="21"/>
    <m/>
    <x v="3"/>
    <s v="Textiles-Clothing"/>
    <x v="10"/>
    <s v="Promocean The Netherlands BV"/>
    <x v="0"/>
    <n v="39.06"/>
    <n v="820.26"/>
    <n v="39.06"/>
    <n v="820.26"/>
    <n v="0"/>
    <n v="0"/>
    <n v="820.26"/>
    <n v="34.030499999999996"/>
    <n v="0"/>
    <n v="34.030499999999996"/>
    <n v="36"/>
    <n v="33"/>
    <n v="7"/>
    <n v="0.17463600000000001"/>
    <x v="0"/>
    <m/>
    <n v="0"/>
    <s v="pallet + label"/>
    <n v="0"/>
    <n v="0"/>
    <m/>
    <m/>
    <s v="no"/>
    <n v="714.64049999999997"/>
    <m/>
    <n v="0.12"/>
    <n v="38.671022727272721"/>
    <m/>
    <n v="812.09147727272716"/>
    <m/>
    <n v="0"/>
    <s v="Ellina Smirnova"/>
    <m/>
    <n v="6"/>
    <n v="126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580"/>
    <x v="258"/>
    <x v="258"/>
    <n v="34"/>
    <m/>
    <x v="3"/>
    <s v="Textiles-Clothing"/>
    <x v="29"/>
    <s v="Promocean The Netherlands BV"/>
    <x v="0"/>
    <n v="35.46"/>
    <n v="1205.6400000000001"/>
    <n v="35.46"/>
    <n v="1205.6400000000001"/>
    <n v="0"/>
    <n v="0"/>
    <n v="1205.6400000000001"/>
    <n v="30.723000000000003"/>
    <n v="0"/>
    <n v="30.723000000000003"/>
    <n v="28"/>
    <n v="15"/>
    <n v="12"/>
    <n v="0.17136000000000001"/>
    <x v="0"/>
    <m/>
    <n v="0"/>
    <s v="pallet + label"/>
    <n v="0"/>
    <n v="0"/>
    <m/>
    <m/>
    <s v="no"/>
    <n v="1044.5820000000001"/>
    <m/>
    <n v="0.12"/>
    <n v="34.912500000000001"/>
    <m/>
    <n v="1187.0250000000001"/>
    <m/>
    <n v="0"/>
    <s v="Ellina Smirnova"/>
    <m/>
    <n v="6"/>
    <n v="204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590"/>
    <x v="259"/>
    <x v="259"/>
    <n v="57"/>
    <m/>
    <x v="3"/>
    <s v="Textiles-Clothing"/>
    <x v="29"/>
    <s v="Promocean The Netherlands BV"/>
    <x v="0"/>
    <n v="35.46"/>
    <n v="2021.22"/>
    <n v="35.46"/>
    <n v="2021.22"/>
    <n v="0"/>
    <n v="0"/>
    <n v="2021.22"/>
    <n v="30.723000000000003"/>
    <n v="0"/>
    <n v="30.723000000000003"/>
    <n v="28"/>
    <n v="15"/>
    <n v="12"/>
    <n v="0.28727999999999998"/>
    <x v="0"/>
    <m/>
    <n v="0"/>
    <s v="pallet + label"/>
    <n v="0"/>
    <n v="0"/>
    <m/>
    <m/>
    <s v="no"/>
    <n v="1751.2110000000002"/>
    <m/>
    <n v="0.12"/>
    <n v="34.912500000000001"/>
    <m/>
    <n v="1990.0125"/>
    <m/>
    <n v="0"/>
    <s v="Ellina Smirnova"/>
    <m/>
    <n v="6"/>
    <n v="342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600"/>
    <x v="260"/>
    <x v="260"/>
    <n v="79"/>
    <m/>
    <x v="3"/>
    <s v="Textiles-Clothing"/>
    <x v="29"/>
    <s v="Promocean The Netherlands BV"/>
    <x v="0"/>
    <n v="35.46"/>
    <n v="2801.34"/>
    <n v="35.46"/>
    <n v="2801.34"/>
    <n v="0"/>
    <n v="0"/>
    <n v="2801.34"/>
    <n v="30.723000000000003"/>
    <n v="0"/>
    <n v="30.723000000000003"/>
    <n v="28"/>
    <n v="15"/>
    <n v="12"/>
    <n v="0.39816000000000001"/>
    <x v="0"/>
    <m/>
    <n v="0"/>
    <s v="pallet + label"/>
    <n v="0"/>
    <n v="0"/>
    <m/>
    <m/>
    <s v="no"/>
    <n v="2427.1170000000002"/>
    <m/>
    <n v="0.12"/>
    <n v="34.912500000000001"/>
    <m/>
    <n v="2758.0875000000001"/>
    <m/>
    <n v="0"/>
    <s v="Ellina Smirnova"/>
    <m/>
    <n v="6"/>
    <n v="474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610"/>
    <x v="261"/>
    <x v="261"/>
    <n v="45"/>
    <m/>
    <x v="3"/>
    <s v="Textiles-Clothing"/>
    <x v="29"/>
    <s v="Promocean The Netherlands BV"/>
    <x v="0"/>
    <n v="35.46"/>
    <n v="1595.7"/>
    <n v="35.46"/>
    <n v="1595.7"/>
    <n v="0"/>
    <n v="0"/>
    <n v="1595.7"/>
    <n v="30.723000000000003"/>
    <n v="0"/>
    <n v="30.723000000000003"/>
    <n v="28"/>
    <n v="15"/>
    <n v="12"/>
    <n v="0.2268"/>
    <x v="0"/>
    <m/>
    <n v="0"/>
    <s v="pallet + label"/>
    <n v="0"/>
    <n v="0"/>
    <m/>
    <m/>
    <s v="no"/>
    <n v="1382.5350000000001"/>
    <m/>
    <n v="0.12"/>
    <n v="34.912500000000001"/>
    <m/>
    <n v="1571.0625"/>
    <m/>
    <n v="0"/>
    <s v="Ellina Smirnova"/>
    <m/>
    <n v="6"/>
    <n v="27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620"/>
    <x v="254"/>
    <x v="254"/>
    <n v="10"/>
    <m/>
    <x v="3"/>
    <s v="Textiles-Clothing"/>
    <x v="29"/>
    <s v="Promocean The Netherlands BV"/>
    <x v="0"/>
    <n v="33.96"/>
    <n v="339.6"/>
    <n v="33.96"/>
    <n v="339.6"/>
    <n v="0"/>
    <n v="0"/>
    <n v="339.6"/>
    <n v="29.169000000000004"/>
    <n v="0"/>
    <n v="29.169000000000004"/>
    <n v="28"/>
    <n v="15"/>
    <n v="12"/>
    <n v="5.04E-2"/>
    <x v="0"/>
    <m/>
    <n v="0"/>
    <s v="pallet + label"/>
    <n v="0"/>
    <n v="0"/>
    <m/>
    <m/>
    <s v="no"/>
    <n v="291.69000000000005"/>
    <m/>
    <n v="0.12"/>
    <n v="33.146590909090911"/>
    <m/>
    <n v="331.46590909090912"/>
    <m/>
    <n v="0"/>
    <s v="Ellina Smirnova"/>
    <m/>
    <n v="6"/>
    <n v="60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630"/>
    <x v="255"/>
    <x v="255"/>
    <n v="34"/>
    <m/>
    <x v="3"/>
    <s v="Textiles-Clothing"/>
    <x v="29"/>
    <s v="Promocean The Netherlands BV"/>
    <x v="0"/>
    <n v="33.96"/>
    <n v="1154.6400000000001"/>
    <n v="33.96"/>
    <n v="1154.6400000000001"/>
    <n v="0"/>
    <n v="0"/>
    <n v="1154.6400000000001"/>
    <n v="29.169000000000004"/>
    <n v="0"/>
    <n v="29.169000000000004"/>
    <n v="28"/>
    <n v="15"/>
    <n v="12"/>
    <n v="0.17136000000000001"/>
    <x v="0"/>
    <m/>
    <n v="0"/>
    <s v="pallet + label"/>
    <n v="0"/>
    <n v="0"/>
    <m/>
    <m/>
    <s v="no"/>
    <n v="991.74600000000009"/>
    <m/>
    <n v="0.12"/>
    <n v="33.146590909090911"/>
    <m/>
    <n v="1126.984090909091"/>
    <m/>
    <n v="0"/>
    <s v="Ellina Smirnova"/>
    <m/>
    <n v="6"/>
    <n v="204"/>
    <m/>
    <m/>
    <n v="0"/>
    <n v="0"/>
    <n v="0"/>
    <s v="16.06.2025"/>
    <s v="Order Window"/>
  </r>
  <r>
    <s v="Heineken"/>
    <m/>
    <n v="20006105"/>
    <n v="3090833"/>
    <s v="Ibecor N.V. (ANYA)"/>
    <s v="BE"/>
    <s v="Ivory Coast"/>
    <x v="2"/>
    <m/>
    <m/>
    <n v="640"/>
    <x v="256"/>
    <x v="256"/>
    <n v="49"/>
    <m/>
    <x v="3"/>
    <s v="Textiles-Clothing"/>
    <x v="29"/>
    <s v="Promocean The Netherlands BV"/>
    <x v="0"/>
    <n v="33.96"/>
    <n v="1664.04"/>
    <n v="33.96"/>
    <n v="1664.04"/>
    <n v="0"/>
    <n v="0"/>
    <n v="1664.04"/>
    <n v="29.169000000000004"/>
    <n v="0"/>
    <n v="29.169000000000004"/>
    <n v="28"/>
    <n v="15"/>
    <n v="12"/>
    <n v="0.24696000000000001"/>
    <x v="0"/>
    <m/>
    <n v="0"/>
    <s v="pallet + label"/>
    <n v="0"/>
    <n v="0"/>
    <m/>
    <m/>
    <s v="no"/>
    <n v="1429.2810000000002"/>
    <m/>
    <n v="0.12"/>
    <n v="33.146590909090911"/>
    <m/>
    <n v="1624.1829545454545"/>
    <m/>
    <n v="0"/>
    <s v="Ellina Smirnova"/>
    <m/>
    <n v="6"/>
    <n v="294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650"/>
    <x v="40"/>
    <x v="40"/>
    <n v="18"/>
    <m/>
    <x v="3"/>
    <s v="Textiles-Clothing"/>
    <x v="10"/>
    <s v="Promocean The Netherlands BV"/>
    <x v="0"/>
    <n v="29.700000000000003"/>
    <n v="534.6"/>
    <n v="29.339999999999996"/>
    <n v="528.11999999999989"/>
    <n v="0"/>
    <n v="0"/>
    <n v="528.11999999999989"/>
    <n v="25.1265"/>
    <n v="0"/>
    <n v="25.1265"/>
    <n v="28"/>
    <n v="15"/>
    <n v="12"/>
    <n v="9.0719999999999995E-2"/>
    <x v="0"/>
    <m/>
    <n v="0"/>
    <s v="pallet + label"/>
    <n v="6.4800000000001319"/>
    <n v="0"/>
    <m/>
    <m/>
    <s v="no"/>
    <n v="452.27699999999999"/>
    <m/>
    <n v="0.12"/>
    <n v="28.552840909090911"/>
    <m/>
    <n v="513.95113636363635"/>
    <m/>
    <n v="0"/>
    <s v="Ellina Smirnova"/>
    <m/>
    <n v="6"/>
    <n v="108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660"/>
    <x v="147"/>
    <x v="147"/>
    <n v="41"/>
    <m/>
    <x v="3"/>
    <s v="Textiles-Clothing"/>
    <x v="10"/>
    <s v="Promocean The Netherlands BV"/>
    <x v="0"/>
    <n v="29.700000000000003"/>
    <n v="1217.7"/>
    <n v="29.339999999999996"/>
    <n v="1202.9399999999998"/>
    <n v="0"/>
    <n v="0"/>
    <n v="1202.9399999999998"/>
    <n v="25.1265"/>
    <n v="0"/>
    <n v="25.1265"/>
    <n v="28"/>
    <n v="15"/>
    <n v="12"/>
    <n v="0.20663999999999999"/>
    <x v="0"/>
    <m/>
    <n v="0"/>
    <s v="pallet + label"/>
    <n v="14.760000000000218"/>
    <n v="0"/>
    <m/>
    <m/>
    <s v="no"/>
    <n v="1030.1865"/>
    <m/>
    <n v="0.12"/>
    <n v="28.552840909090911"/>
    <m/>
    <n v="1170.6664772727274"/>
    <m/>
    <n v="0"/>
    <s v="Ellina Smirnova"/>
    <m/>
    <n v="6"/>
    <n v="246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670"/>
    <x v="319"/>
    <x v="319"/>
    <n v="24"/>
    <m/>
    <x v="3"/>
    <s v="Textiles-Clothing"/>
    <x v="10"/>
    <s v="Promocean The Netherlands BV"/>
    <x v="0"/>
    <n v="29.700000000000003"/>
    <n v="712.80000000000007"/>
    <n v="29.339999999999996"/>
    <n v="704.15999999999985"/>
    <n v="0"/>
    <n v="0"/>
    <n v="704.15999999999985"/>
    <n v="25.1265"/>
    <n v="0"/>
    <n v="25.1265"/>
    <n v="28"/>
    <n v="15"/>
    <n v="12"/>
    <n v="0.12096"/>
    <x v="0"/>
    <m/>
    <n v="0"/>
    <s v="pallet + label"/>
    <n v="8.6400000000002137"/>
    <n v="0"/>
    <m/>
    <m/>
    <s v="no"/>
    <n v="603.03600000000006"/>
    <m/>
    <n v="0.12"/>
    <n v="28.552840909090911"/>
    <m/>
    <n v="685.2681818181818"/>
    <m/>
    <n v="0"/>
    <s v="Ellina Smirnova"/>
    <m/>
    <n v="6"/>
    <n v="144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680"/>
    <x v="44"/>
    <x v="44"/>
    <n v="5"/>
    <m/>
    <x v="3"/>
    <s v="Textiles-Clothing"/>
    <x v="10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x v="0"/>
    <m/>
    <n v="0"/>
    <s v="pallet + label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6.06.2025"/>
    <s v="Order Window"/>
  </r>
  <r>
    <s v="Heineken UCL"/>
    <m/>
    <n v="20006105"/>
    <n v="3090833"/>
    <s v="Ibecor N.V. (ANYA)"/>
    <s v="BE"/>
    <s v="Ivory Coast"/>
    <x v="2"/>
    <m/>
    <m/>
    <n v="760"/>
    <x v="63"/>
    <x v="63"/>
    <n v="12"/>
    <m/>
    <x v="3"/>
    <s v="Textiles-Clothing"/>
    <x v="10"/>
    <s v="Promocean The Netherlands BV"/>
    <x v="0"/>
    <n v="39.06"/>
    <n v="468.72"/>
    <n v="39.06"/>
    <n v="468.72"/>
    <n v="0"/>
    <n v="0"/>
    <n v="468.72"/>
    <n v="34.030499999999996"/>
    <n v="0"/>
    <n v="34.030499999999996"/>
    <n v="36"/>
    <n v="33"/>
    <n v="7"/>
    <n v="9.9792000000000006E-2"/>
    <x v="0"/>
    <m/>
    <n v="0"/>
    <s v="pallet + label"/>
    <n v="0"/>
    <n v="0"/>
    <m/>
    <m/>
    <s v="no"/>
    <n v="408.36599999999999"/>
    <m/>
    <n v="0.12"/>
    <n v="38.671022727272721"/>
    <m/>
    <n v="464.05227272727268"/>
    <m/>
    <n v="0"/>
    <s v="Ellina Smirnova"/>
    <m/>
    <n v="6"/>
    <n v="72"/>
    <m/>
    <m/>
    <n v="0"/>
    <n v="0"/>
    <n v="0"/>
    <s v="16.06.2025"/>
    <s v="Order Window"/>
  </r>
  <r>
    <s v="Heineken UCL"/>
    <m/>
    <n v="26021012"/>
    <n v="3091074"/>
    <s v="Heineken Asia Pacific Beverage"/>
    <s v="SG"/>
    <s v="Singapore"/>
    <x v="0"/>
    <m/>
    <m/>
    <n v="40"/>
    <x v="132"/>
    <x v="132"/>
    <n v="2"/>
    <m/>
    <x v="0"/>
    <s v="Premiums"/>
    <x v="4"/>
    <s v="Brands On"/>
    <x v="1"/>
    <n v="306.25"/>
    <n v="612.5"/>
    <n v="306.25"/>
    <n v="612.5"/>
    <n v="0"/>
    <n v="0"/>
    <n v="612.5"/>
    <n v="268.5"/>
    <n v="0"/>
    <n v="268.5"/>
    <n v="90.5"/>
    <n v="77.5"/>
    <n v="18.2"/>
    <n v="0.25530049999999999"/>
    <x v="1"/>
    <m/>
    <s v="Singapore"/>
    <n v="0"/>
    <n v="0"/>
    <n v="0"/>
    <m/>
    <m/>
    <s v="no"/>
    <n v="537"/>
    <m/>
    <n v="0.12"/>
    <n v="305.11363636363637"/>
    <m/>
    <n v="610.22727272727275"/>
    <m/>
    <n v="0"/>
    <s v="Ellina Smirnova"/>
    <m/>
    <n v="1"/>
    <n v="2"/>
    <m/>
    <m/>
    <n v="0"/>
    <n v="0"/>
    <n v="0"/>
    <s v="13.06.2025"/>
    <s v="Order Window"/>
  </r>
  <r>
    <s v="Heineken Silver (Global)"/>
    <m/>
    <n v="20006108"/>
    <n v="3090666"/>
    <s v="Molson National Merchandising"/>
    <s v="CA"/>
    <s v="Canada"/>
    <x v="3"/>
    <m/>
    <m/>
    <n v="10"/>
    <x v="320"/>
    <x v="320"/>
    <n v="1"/>
    <m/>
    <x v="0"/>
    <s v="Bar support"/>
    <x v="19"/>
    <s v="Promocean The Netherlands BV"/>
    <x v="1"/>
    <n v="72.239999999999995"/>
    <n v="72.239999999999995"/>
    <n v="72.239999999999995"/>
    <n v="72.239999999999995"/>
    <n v="0"/>
    <n v="0"/>
    <n v="72.239999999999995"/>
    <n v="62.494800000000005"/>
    <n v="0"/>
    <n v="62.494800000000005"/>
    <n v="41.5"/>
    <n v="6"/>
    <n v="41.5"/>
    <n v="1.0333500000000001E-2"/>
    <x v="1"/>
    <m/>
    <n v="0"/>
    <n v="0"/>
    <n v="0"/>
    <n v="0"/>
    <m/>
    <m/>
    <s v="no"/>
    <n v="62.494800000000005"/>
    <m/>
    <n v="0.12"/>
    <n v="71.016818181818181"/>
    <m/>
    <n v="71.016818181818181"/>
    <m/>
    <n v="0"/>
    <s v="Ellina Smirnova"/>
    <m/>
    <n v="6"/>
    <n v="6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20"/>
    <x v="321"/>
    <x v="321"/>
    <n v="15"/>
    <m/>
    <x v="0"/>
    <s v="Bar support"/>
    <x v="12"/>
    <s v="Asian Sourcing Link"/>
    <x v="2"/>
    <n v="62"/>
    <n v="930"/>
    <n v="62"/>
    <n v="930"/>
    <n v="0"/>
    <n v="0"/>
    <n v="930"/>
    <n v="54.720000000000006"/>
    <n v="0"/>
    <n v="54.720000000000006"/>
    <n v="62"/>
    <n v="20"/>
    <n v="9.5"/>
    <n v="0.1767"/>
    <x v="0"/>
    <m/>
    <n v="0"/>
    <n v="0"/>
    <n v="0"/>
    <n v="0"/>
    <m/>
    <m/>
    <s v="no"/>
    <n v="820.80000000000007"/>
    <m/>
    <n v="0.12"/>
    <n v="62.181818181818187"/>
    <m/>
    <n v="932.72727272727275"/>
    <m/>
    <n v="0"/>
    <s v="Ellina Smirnova"/>
    <m/>
    <n v="10"/>
    <n v="15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30"/>
    <x v="322"/>
    <x v="322"/>
    <n v="30"/>
    <m/>
    <x v="0"/>
    <s v="Bar support"/>
    <x v="19"/>
    <s v="Promocean The Netherlands BV"/>
    <x v="1"/>
    <n v="48.42"/>
    <n v="1452.6000000000001"/>
    <n v="48.42"/>
    <n v="1452.6000000000001"/>
    <n v="0"/>
    <n v="0"/>
    <n v="1452.6000000000001"/>
    <n v="36.195000000000007"/>
    <n v="0"/>
    <n v="36.195000000000007"/>
    <n v="35.5"/>
    <n v="21"/>
    <n v="54"/>
    <n v="1.2077100000000001"/>
    <x v="1"/>
    <m/>
    <n v="0"/>
    <n v="0"/>
    <n v="0"/>
    <n v="0"/>
    <m/>
    <m/>
    <s v="no"/>
    <n v="1085.8500000000001"/>
    <m/>
    <n v="0.12"/>
    <n v="41.130681818181827"/>
    <m/>
    <n v="1233.9204545454547"/>
    <m/>
    <n v="0"/>
    <s v="Ellina Smirnova"/>
    <m/>
    <n v="6"/>
    <n v="18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40"/>
    <x v="323"/>
    <x v="323"/>
    <n v="15"/>
    <m/>
    <x v="0"/>
    <s v="Bar support"/>
    <x v="4"/>
    <s v="Promocean The Netherlands BV"/>
    <x v="0"/>
    <n v="30.6"/>
    <n v="459"/>
    <n v="30.6"/>
    <n v="459"/>
    <n v="0"/>
    <n v="0"/>
    <n v="459"/>
    <n v="26.973380571428567"/>
    <n v="0"/>
    <n v="26.973380571428567"/>
    <n v="15"/>
    <n v="5"/>
    <n v="5"/>
    <n v="5.6249999999999998E-3"/>
    <x v="0"/>
    <m/>
    <n v="0"/>
    <n v="0"/>
    <n v="0"/>
    <n v="0"/>
    <m/>
    <m/>
    <s v="no"/>
    <n v="404.60070857142853"/>
    <m/>
    <n v="0.12"/>
    <n v="30.651568831168827"/>
    <m/>
    <n v="459.77353246753239"/>
    <m/>
    <n v="0"/>
    <s v="Ellina Smirnova"/>
    <m/>
    <n v="20"/>
    <n v="30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50"/>
    <x v="324"/>
    <x v="324"/>
    <n v="3"/>
    <m/>
    <x v="0"/>
    <s v="Indoor signs"/>
    <x v="0"/>
    <s v="Dekkers Visual Communication B.v."/>
    <x v="0"/>
    <n v="174.8"/>
    <n v="524.40000000000009"/>
    <n v="174.8"/>
    <n v="524.40000000000009"/>
    <n v="0"/>
    <n v="0"/>
    <n v="524.40000000000009"/>
    <n v="151.17540000000002"/>
    <n v="0"/>
    <n v="151.17540000000002"/>
    <n v="61.5"/>
    <n v="44"/>
    <n v="45"/>
    <n v="0.36531000000000002"/>
    <x v="0"/>
    <m/>
    <n v="0"/>
    <n v="0"/>
    <n v="0"/>
    <n v="0"/>
    <m/>
    <m/>
    <s v="no"/>
    <n v="453.52620000000007"/>
    <m/>
    <n v="0.12"/>
    <n v="171.79022727272729"/>
    <m/>
    <n v="515.37068181818188"/>
    <m/>
    <n v="0"/>
    <s v="Ludmilla Zarybnicka"/>
    <m/>
    <n v="1"/>
    <n v="3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60"/>
    <x v="325"/>
    <x v="325"/>
    <n v="10"/>
    <m/>
    <x v="0"/>
    <s v="Outdoor signs"/>
    <x v="4"/>
    <s v="Promocean The Netherlands BV"/>
    <x v="1"/>
    <n v="26.28"/>
    <n v="262.8"/>
    <n v="26.28"/>
    <n v="262.8"/>
    <n v="0"/>
    <n v="0"/>
    <n v="262.8"/>
    <n v="23.122700000000002"/>
    <n v="0"/>
    <n v="23.122700000000002"/>
    <n v="40"/>
    <n v="20.5"/>
    <n v="10"/>
    <n v="8.2000000000000003E-2"/>
    <x v="1"/>
    <m/>
    <n v="0"/>
    <n v="0"/>
    <n v="0"/>
    <n v="0"/>
    <m/>
    <m/>
    <s v="no"/>
    <n v="231.22700000000003"/>
    <m/>
    <n v="0.12"/>
    <n v="26.275795454545456"/>
    <m/>
    <n v="262.75795454545454"/>
    <m/>
    <n v="0"/>
    <s v="Ludmilla Zarybnicka"/>
    <m/>
    <n v="1"/>
    <n v="1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70"/>
    <x v="326"/>
    <x v="326"/>
    <n v="5"/>
    <m/>
    <x v="3"/>
    <s v="Textiles-Clothing"/>
    <x v="10"/>
    <s v="Promocean The Netherlands BV"/>
    <x v="0"/>
    <n v="31.380000000000003"/>
    <n v="156.9"/>
    <n v="31.380000000000003"/>
    <n v="156.9"/>
    <n v="0"/>
    <n v="0"/>
    <n v="156.9"/>
    <n v="26.838000000000001"/>
    <n v="0"/>
    <n v="26.838000000000001"/>
    <n v="28"/>
    <n v="15"/>
    <n v="12"/>
    <n v="2.52E-2"/>
    <x v="0"/>
    <m/>
    <n v="0"/>
    <n v="0"/>
    <n v="0"/>
    <n v="0"/>
    <m/>
    <m/>
    <s v="no"/>
    <n v="134.19"/>
    <m/>
    <n v="0.12"/>
    <n v="30.497727272727275"/>
    <m/>
    <n v="152.48863636363637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80"/>
    <x v="327"/>
    <x v="327"/>
    <n v="15"/>
    <m/>
    <x v="3"/>
    <s v="Textiles-Clothing"/>
    <x v="10"/>
    <s v="Promocean The Netherlands BV"/>
    <x v="0"/>
    <n v="31.380000000000003"/>
    <n v="470.70000000000005"/>
    <n v="31.380000000000003"/>
    <n v="470.70000000000005"/>
    <n v="0"/>
    <n v="0"/>
    <n v="470.70000000000005"/>
    <n v="26.838000000000001"/>
    <n v="0"/>
    <n v="26.838000000000001"/>
    <n v="28"/>
    <n v="15"/>
    <n v="12"/>
    <n v="7.5600000000000001E-2"/>
    <x v="0"/>
    <m/>
    <n v="0"/>
    <n v="0"/>
    <n v="0"/>
    <n v="0"/>
    <m/>
    <m/>
    <s v="no"/>
    <n v="402.57"/>
    <m/>
    <n v="0.12"/>
    <n v="30.497727272727275"/>
    <m/>
    <n v="457.46590909090912"/>
    <m/>
    <n v="0"/>
    <s v="Ellina Smirnova"/>
    <m/>
    <n v="6"/>
    <n v="9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90"/>
    <x v="328"/>
    <x v="328"/>
    <n v="25"/>
    <m/>
    <x v="3"/>
    <s v="Textiles-Clothing"/>
    <x v="10"/>
    <s v="Promocean The Netherlands BV"/>
    <x v="0"/>
    <n v="31.380000000000003"/>
    <n v="784.50000000000011"/>
    <n v="31.380000000000003"/>
    <n v="784.50000000000011"/>
    <n v="0"/>
    <n v="0"/>
    <n v="784.50000000000011"/>
    <n v="26.838000000000001"/>
    <n v="0"/>
    <n v="26.838000000000001"/>
    <n v="28"/>
    <n v="15"/>
    <n v="12"/>
    <n v="0.126"/>
    <x v="0"/>
    <m/>
    <n v="0"/>
    <n v="0"/>
    <n v="0"/>
    <n v="0"/>
    <m/>
    <m/>
    <s v="no"/>
    <n v="670.95"/>
    <m/>
    <n v="0.12"/>
    <n v="30.497727272727275"/>
    <m/>
    <n v="762.44318181818187"/>
    <m/>
    <n v="0"/>
    <s v="Ellina Smirnova"/>
    <m/>
    <n v="6"/>
    <n v="15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100"/>
    <x v="329"/>
    <x v="329"/>
    <n v="25"/>
    <m/>
    <x v="3"/>
    <s v="Textiles-Clothing"/>
    <x v="10"/>
    <s v="Promocean The Netherlands BV"/>
    <x v="0"/>
    <n v="31.380000000000003"/>
    <n v="784.50000000000011"/>
    <n v="31.380000000000003"/>
    <n v="784.50000000000011"/>
    <n v="0"/>
    <n v="0"/>
    <n v="784.50000000000011"/>
    <n v="26.838000000000001"/>
    <n v="0"/>
    <n v="26.838000000000001"/>
    <n v="28"/>
    <n v="15"/>
    <n v="12"/>
    <n v="0.126"/>
    <x v="0"/>
    <m/>
    <n v="0"/>
    <n v="0"/>
    <n v="0"/>
    <n v="0"/>
    <m/>
    <m/>
    <s v="no"/>
    <n v="670.95"/>
    <m/>
    <n v="0.12"/>
    <n v="30.497727272727275"/>
    <m/>
    <n v="762.44318181818187"/>
    <m/>
    <n v="0"/>
    <s v="Ellina Smirnova"/>
    <m/>
    <n v="6"/>
    <n v="15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110"/>
    <x v="330"/>
    <x v="330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x v="0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120"/>
    <x v="331"/>
    <x v="331"/>
    <n v="50"/>
    <m/>
    <x v="3"/>
    <s v="Textiles-Clothing"/>
    <x v="10"/>
    <s v="Promocean The Netherlands BV"/>
    <x v="0"/>
    <n v="31.380000000000003"/>
    <n v="1569.0000000000002"/>
    <n v="31.380000000000003"/>
    <n v="1569.0000000000002"/>
    <n v="0"/>
    <n v="0"/>
    <n v="1569.0000000000002"/>
    <n v="27.361499999999999"/>
    <n v="0"/>
    <n v="27.361499999999999"/>
    <n v="28"/>
    <n v="15"/>
    <n v="12"/>
    <n v="0.252"/>
    <x v="0"/>
    <m/>
    <n v="0"/>
    <n v="0"/>
    <n v="0"/>
    <n v="0"/>
    <m/>
    <m/>
    <s v="no"/>
    <n v="1368.075"/>
    <m/>
    <n v="0.12"/>
    <n v="31.092613636363637"/>
    <m/>
    <n v="1554.630681818182"/>
    <m/>
    <n v="0"/>
    <s v="Ellina Smirnova"/>
    <m/>
    <n v="6"/>
    <n v="30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130"/>
    <x v="332"/>
    <x v="332"/>
    <n v="50"/>
    <m/>
    <x v="3"/>
    <s v="Textiles-Clothing"/>
    <x v="10"/>
    <s v="Promocean The Netherlands BV"/>
    <x v="0"/>
    <n v="31.380000000000003"/>
    <n v="1569.0000000000002"/>
    <n v="31.380000000000003"/>
    <n v="1569.0000000000002"/>
    <n v="0"/>
    <n v="0"/>
    <n v="1569.0000000000002"/>
    <n v="27.361499999999999"/>
    <n v="0"/>
    <n v="27.361499999999999"/>
    <n v="28"/>
    <n v="15"/>
    <n v="12"/>
    <n v="0.252"/>
    <x v="0"/>
    <m/>
    <n v="0"/>
    <n v="0"/>
    <n v="0"/>
    <n v="0"/>
    <m/>
    <m/>
    <s v="no"/>
    <n v="1368.075"/>
    <m/>
    <n v="0.12"/>
    <n v="31.092613636363637"/>
    <m/>
    <n v="1554.630681818182"/>
    <m/>
    <n v="0"/>
    <s v="Ellina Smirnova"/>
    <m/>
    <n v="6"/>
    <n v="30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140"/>
    <x v="333"/>
    <x v="333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x v="0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150"/>
    <x v="334"/>
    <x v="334"/>
    <n v="30"/>
    <m/>
    <x v="0"/>
    <s v="Premiums"/>
    <x v="4"/>
    <s v="Promocean The Netherlands BV"/>
    <x v="1"/>
    <n v="78.5"/>
    <n v="2355"/>
    <n v="78.5"/>
    <n v="2355"/>
    <n v="0"/>
    <n v="0"/>
    <n v="2355"/>
    <n v="67.891039942857148"/>
    <n v="0"/>
    <n v="67.891039942857148"/>
    <n v="37"/>
    <n v="15"/>
    <n v="27"/>
    <n v="0.44955000000000001"/>
    <x v="1"/>
    <m/>
    <n v="0"/>
    <n v="0"/>
    <n v="0"/>
    <n v="0"/>
    <m/>
    <m/>
    <s v="no"/>
    <n v="2036.7311982857145"/>
    <m/>
    <n v="0.12"/>
    <n v="77.148909025974035"/>
    <m/>
    <n v="2314.4672707792211"/>
    <m/>
    <n v="0"/>
    <s v="Ellina Smirnova"/>
    <m/>
    <n v="10"/>
    <n v="300"/>
    <m/>
    <m/>
    <n v="0"/>
    <n v="0"/>
    <n v="0"/>
    <s v="17.06.2025"/>
    <s v="Order Window"/>
  </r>
  <r>
    <s v="Heineken Silver (Global)"/>
    <m/>
    <n v="20006108"/>
    <n v="3090666"/>
    <s v="Molson National Merchandising"/>
    <s v="CA"/>
    <s v="Canada"/>
    <x v="3"/>
    <m/>
    <m/>
    <n v="160"/>
    <x v="335"/>
    <x v="335"/>
    <n v="25"/>
    <m/>
    <x v="0"/>
    <s v="Indoor signs"/>
    <x v="35"/>
    <s v="Miles Promocean"/>
    <x v="1"/>
    <n v="25.68"/>
    <n v="642"/>
    <n v="25.68"/>
    <n v="642"/>
    <n v="0"/>
    <n v="0"/>
    <n v="642"/>
    <n v="22.207200000000004"/>
    <n v="0"/>
    <n v="22.207200000000004"/>
    <n v="62"/>
    <n v="4"/>
    <n v="49"/>
    <n v="0.30380000000000001"/>
    <x v="1"/>
    <m/>
    <n v="0"/>
    <n v="0"/>
    <n v="0"/>
    <n v="0"/>
    <m/>
    <m/>
    <s v="no"/>
    <n v="555.18000000000006"/>
    <m/>
    <n v="0.12"/>
    <n v="25.235454545454548"/>
    <m/>
    <n v="630.88636363636374"/>
    <m/>
    <n v="0"/>
    <s v="Konstantinos Zoupanos "/>
    <m/>
    <n v="3"/>
    <n v="75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170"/>
    <x v="105"/>
    <x v="105"/>
    <n v="250"/>
    <m/>
    <x v="0"/>
    <s v="Bar support"/>
    <x v="19"/>
    <s v="Promocean The Netherlands BV"/>
    <x v="0"/>
    <n v="27.839999999999996"/>
    <n v="6959.9999999999991"/>
    <n v="27.839999999999996"/>
    <n v="6959.9999999999991"/>
    <n v="0"/>
    <n v="0"/>
    <n v="6959.9999999999991"/>
    <n v="23.8032"/>
    <n v="0"/>
    <n v="23.8032"/>
    <n v="26"/>
    <n v="14"/>
    <n v="8"/>
    <n v="0.72799999999999998"/>
    <x v="0"/>
    <m/>
    <n v="0"/>
    <n v="0"/>
    <n v="0"/>
    <n v="0"/>
    <m/>
    <m/>
    <s v="no"/>
    <n v="5950.8"/>
    <m/>
    <n v="0.12"/>
    <n v="27.049090909090911"/>
    <m/>
    <n v="6762.2727272727279"/>
    <m/>
    <n v="0"/>
    <s v="Ellina Smirnova"/>
    <m/>
    <n v="6"/>
    <n v="15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180"/>
    <x v="0"/>
    <x v="0"/>
    <n v="30"/>
    <m/>
    <x v="0"/>
    <s v="Textiles-Clothing"/>
    <x v="0"/>
    <s v="Asian Sourcing Link"/>
    <x v="0"/>
    <n v="52.300000000000004"/>
    <n v="1569.0000000000002"/>
    <n v="52.300000000000004"/>
    <n v="1569.0000000000002"/>
    <n v="0"/>
    <n v="0"/>
    <n v="1569.0000000000002"/>
    <n v="38.024999999999999"/>
    <n v="0"/>
    <n v="38.024999999999999"/>
    <n v="23"/>
    <n v="17"/>
    <n v="28.8"/>
    <n v="0.33782400000000007"/>
    <x v="0"/>
    <m/>
    <n v="0"/>
    <n v="0"/>
    <n v="0"/>
    <n v="0"/>
    <m/>
    <m/>
    <s v="no"/>
    <n v="1140.75"/>
    <m/>
    <n v="0.12"/>
    <n v="43.210227272727273"/>
    <m/>
    <n v="1296.3068181818182"/>
    <m/>
    <n v="0"/>
    <s v="Ellina Smirnova"/>
    <m/>
    <n v="10"/>
    <n v="3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190"/>
    <x v="123"/>
    <x v="123"/>
    <n v="2"/>
    <m/>
    <x v="0"/>
    <s v="Premiums"/>
    <x v="0"/>
    <s v="Promocean The Netherlands BV"/>
    <x v="1"/>
    <n v="138.75"/>
    <n v="277.5"/>
    <n v="138.75"/>
    <n v="277.5"/>
    <n v="0"/>
    <n v="0"/>
    <n v="277.5"/>
    <n v="119.99205714285715"/>
    <n v="0"/>
    <n v="119.99205714285715"/>
    <n v="38.5"/>
    <n v="12.5"/>
    <n v="8"/>
    <n v="7.7000000000000002E-3"/>
    <x v="1"/>
    <m/>
    <n v="0"/>
    <n v="0"/>
    <n v="0"/>
    <n v="0"/>
    <m/>
    <m/>
    <s v="no"/>
    <n v="239.9841142857143"/>
    <m/>
    <n v="0.12"/>
    <n v="136.3546103896104"/>
    <m/>
    <n v="272.7092207792208"/>
    <m/>
    <n v="0"/>
    <s v="Ellina Smirnova"/>
    <m/>
    <n v="25"/>
    <n v="5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00"/>
    <x v="273"/>
    <x v="273"/>
    <n v="25"/>
    <m/>
    <x v="0"/>
    <s v="Premiums"/>
    <x v="0"/>
    <s v="Promocean The Netherlands BV"/>
    <x v="0"/>
    <n v="40"/>
    <n v="1000"/>
    <n v="31.8"/>
    <n v="795"/>
    <n v="0"/>
    <n v="0"/>
    <n v="795"/>
    <n v="28.001900000000003"/>
    <n v="0"/>
    <n v="28.001900000000003"/>
    <n v="30"/>
    <n v="20"/>
    <n v="10"/>
    <n v="0.15"/>
    <x v="0"/>
    <m/>
    <n v="0"/>
    <n v="0"/>
    <n v="205"/>
    <n v="0"/>
    <m/>
    <m/>
    <s v="no"/>
    <n v="700.04750000000001"/>
    <m/>
    <n v="0.12"/>
    <n v="31.820340909090913"/>
    <m/>
    <n v="795.50852272727286"/>
    <m/>
    <n v="0"/>
    <s v="Ellina Smirnova"/>
    <m/>
    <n v="5"/>
    <n v="125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10"/>
    <x v="336"/>
    <x v="336"/>
    <n v="1000"/>
    <m/>
    <x v="0"/>
    <s v="Premiums"/>
    <x v="1"/>
    <s v="Asian Sourcing Link"/>
    <x v="0"/>
    <n v="32.299999999999997"/>
    <n v="32299.999999999996"/>
    <n v="29.4"/>
    <n v="29400"/>
    <n v="0"/>
    <n v="0"/>
    <n v="29400"/>
    <n v="25.422000000000004"/>
    <n v="0"/>
    <n v="25.422000000000004"/>
    <n v="49.5"/>
    <n v="49.5"/>
    <n v="29"/>
    <n v="71.057249999999996"/>
    <x v="2"/>
    <m/>
    <n v="0"/>
    <n v="0"/>
    <n v="2899.9999999999964"/>
    <n v="0"/>
    <m/>
    <m/>
    <s v="yes"/>
    <n v="25422.000000000004"/>
    <s v="yes"/>
    <n v="0.05"/>
    <n v="26.760000000000005"/>
    <m/>
    <n v="26760.000000000004"/>
    <m/>
    <n v="0"/>
    <s v="Ellina Smirnova"/>
    <m/>
    <n v="10"/>
    <n v="100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20"/>
    <x v="97"/>
    <x v="97"/>
    <n v="15"/>
    <m/>
    <x v="0"/>
    <s v="Bar support"/>
    <x v="12"/>
    <s v="Asian Sourcing Link"/>
    <x v="0"/>
    <n v="54.699999999999996"/>
    <n v="820.49999999999989"/>
    <n v="54.699999999999996"/>
    <n v="820.49999999999989"/>
    <n v="0"/>
    <n v="0"/>
    <n v="820.49999999999989"/>
    <n v="54.150000000000006"/>
    <n v="0"/>
    <n v="54.150000000000006"/>
    <n v="60"/>
    <n v="8.5"/>
    <n v="10"/>
    <n v="7.6499999999999999E-2"/>
    <x v="0"/>
    <m/>
    <n v="0"/>
    <n v="0"/>
    <n v="0"/>
    <n v="0"/>
    <m/>
    <m/>
    <s v="no"/>
    <n v="812.25000000000011"/>
    <m/>
    <n v="0.12"/>
    <n v="61.534090909090914"/>
    <m/>
    <n v="923.01136363636374"/>
    <m/>
    <n v="0"/>
    <s v="Ellina Smirnova"/>
    <m/>
    <n v="10"/>
    <n v="15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30"/>
    <x v="212"/>
    <x v="212"/>
    <n v="2"/>
    <m/>
    <x v="9"/>
    <s v="Premiums"/>
    <x v="12"/>
    <s v="Promocean The Netherlands BV"/>
    <x v="1"/>
    <n v="112.00000000000001"/>
    <n v="224.00000000000003"/>
    <n v="112.00000000000001"/>
    <n v="224.00000000000003"/>
    <n v="0"/>
    <n v="0"/>
    <n v="224.00000000000003"/>
    <n v="98.89"/>
    <n v="0"/>
    <n v="98.89"/>
    <n v="60"/>
    <n v="40"/>
    <n v="45"/>
    <n v="0.216"/>
    <x v="1"/>
    <m/>
    <n v="0"/>
    <n v="0"/>
    <n v="0"/>
    <n v="0"/>
    <m/>
    <m/>
    <s v="no"/>
    <n v="197.78"/>
    <m/>
    <n v="0.12"/>
    <n v="112.375"/>
    <m/>
    <n v="224.75"/>
    <m/>
    <n v="0"/>
    <s v="Ellina Smirnova"/>
    <m/>
    <n v="200"/>
    <n v="4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40"/>
    <x v="213"/>
    <x v="213"/>
    <n v="140"/>
    <m/>
    <x v="0"/>
    <s v="Premiums"/>
    <x v="0"/>
    <s v="Promocean The Netherlands BV"/>
    <x v="0"/>
    <n v="170.57"/>
    <n v="23879.8"/>
    <n v="170.57"/>
    <n v="23879.8"/>
    <n v="0"/>
    <n v="0"/>
    <n v="23879.8"/>
    <n v="150.09960000000001"/>
    <n v="0"/>
    <n v="150.09960000000001"/>
    <n v="120"/>
    <n v="25"/>
    <n v="25"/>
    <n v="10.5"/>
    <x v="0"/>
    <m/>
    <n v="0"/>
    <n v="0"/>
    <n v="0"/>
    <n v="0"/>
    <m/>
    <m/>
    <s v="yes"/>
    <n v="21013.944000000003"/>
    <m/>
    <n v="0.12"/>
    <n v="170.5677272727273"/>
    <m/>
    <n v="23879.481818181823"/>
    <m/>
    <n v="0"/>
    <s v="Ellina Smirnova"/>
    <m/>
    <n v="1"/>
    <n v="14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50"/>
    <x v="292"/>
    <x v="292"/>
    <n v="1000"/>
    <m/>
    <x v="4"/>
    <s v="Coasters (&amp; dripmat)"/>
    <x v="0"/>
    <s v="CC Coaster GmbH &amp; Co. KG"/>
    <x v="0"/>
    <n v="25.875"/>
    <n v="25875"/>
    <n v="14.693181818181818"/>
    <n v="14693.181818181818"/>
    <n v="0"/>
    <n v="0"/>
    <n v="14693.181818181818"/>
    <n v="12.93"/>
    <n v="0"/>
    <n v="12.93"/>
    <n v="21.4"/>
    <n v="43"/>
    <n v="14"/>
    <n v="12.8828"/>
    <x v="0"/>
    <m/>
    <n v="0"/>
    <n v="0"/>
    <n v="11181.818181818182"/>
    <n v="0"/>
    <m/>
    <m/>
    <s v="yes"/>
    <n v="12930"/>
    <m/>
    <n v="0.12"/>
    <n v="14.693181818181818"/>
    <m/>
    <n v="14693.181818181818"/>
    <m/>
    <n v="0"/>
    <s v="Ellina Smirnova"/>
    <m/>
    <n v="1000"/>
    <n v="10000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60"/>
    <x v="125"/>
    <x v="125"/>
    <n v="4"/>
    <m/>
    <x v="0"/>
    <s v="Openers / Sunglasses / Keyrings / Waiter knife"/>
    <x v="21"/>
    <s v="Promocean The Netherlands BV"/>
    <x v="0"/>
    <n v="52.800000000000004"/>
    <n v="211.20000000000002"/>
    <n v="52.800000000000004"/>
    <n v="211.20000000000002"/>
    <n v="0"/>
    <n v="0"/>
    <n v="211.20000000000002"/>
    <n v="46.512961934169503"/>
    <n v="0"/>
    <n v="46.512961934169503"/>
    <n v="25"/>
    <n v="9"/>
    <n v="9"/>
    <n v="8.0999999999999996E-3"/>
    <x v="0"/>
    <m/>
    <n v="0"/>
    <n v="0"/>
    <n v="0"/>
    <n v="0"/>
    <m/>
    <m/>
    <s v="no"/>
    <n v="186.05184773667801"/>
    <m/>
    <n v="0.12"/>
    <n v="52.855638561556255"/>
    <m/>
    <n v="211.42255424622502"/>
    <m/>
    <n v="0"/>
    <s v="Ellina Smirnova"/>
    <m/>
    <n v="48"/>
    <n v="192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70"/>
    <x v="55"/>
    <x v="55"/>
    <n v="75"/>
    <m/>
    <x v="0"/>
    <s v="Outdoor signs"/>
    <x v="0"/>
    <s v="Van Beem &amp; Van Haagen bv"/>
    <x v="0"/>
    <n v="218.82"/>
    <n v="16411.5"/>
    <n v="212.23"/>
    <n v="15917.25"/>
    <n v="0"/>
    <n v="0"/>
    <n v="15917.25"/>
    <n v="176.70000000000002"/>
    <n v="0"/>
    <n v="176.70000000000002"/>
    <n v="57"/>
    <n v="57"/>
    <n v="23"/>
    <n v="5.6045249999999998"/>
    <x v="0"/>
    <m/>
    <n v="0"/>
    <n v="0"/>
    <n v="494.25"/>
    <n v="0"/>
    <m/>
    <m/>
    <s v="no"/>
    <n v="13252.500000000002"/>
    <m/>
    <n v="0.12"/>
    <n v="200.79545454545456"/>
    <m/>
    <n v="15059.659090909092"/>
    <m/>
    <n v="0"/>
    <s v="Ludmilla Zarybnicka"/>
    <m/>
    <n v="1"/>
    <n v="75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80"/>
    <x v="337"/>
    <x v="337"/>
    <n v="4"/>
    <m/>
    <x v="0"/>
    <s v="Bar support"/>
    <x v="5"/>
    <s v="Promocean The Netherlands BV"/>
    <x v="1"/>
    <n v="53"/>
    <n v="212"/>
    <n v="53"/>
    <n v="212"/>
    <n v="0"/>
    <n v="0"/>
    <n v="212"/>
    <n v="45.269400000000005"/>
    <n v="0"/>
    <n v="45.269400000000005"/>
    <n v="11"/>
    <n v="11"/>
    <n v="12.5"/>
    <n v="6.0499999999999998E-3"/>
    <x v="1"/>
    <m/>
    <n v="0"/>
    <n v="0"/>
    <n v="0"/>
    <n v="0"/>
    <m/>
    <m/>
    <s v="no"/>
    <n v="181.07760000000002"/>
    <m/>
    <n v="0.12"/>
    <n v="51.442500000000003"/>
    <m/>
    <n v="205.77"/>
    <m/>
    <n v="0"/>
    <s v="Ellina Smirnova"/>
    <m/>
    <n v="25"/>
    <n v="1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290"/>
    <x v="170"/>
    <x v="170"/>
    <n v="10"/>
    <m/>
    <x v="0"/>
    <s v="Bar support"/>
    <x v="0"/>
    <s v="Asian Sourcing Link"/>
    <x v="0"/>
    <n v="62"/>
    <n v="620"/>
    <n v="62"/>
    <n v="620"/>
    <n v="0"/>
    <n v="0"/>
    <n v="620"/>
    <n v="53.580000000000005"/>
    <n v="0"/>
    <n v="53.580000000000005"/>
    <n v="61"/>
    <n v="20"/>
    <n v="16"/>
    <n v="0.19520000000000001"/>
    <x v="0"/>
    <m/>
    <n v="0"/>
    <n v="0"/>
    <n v="0"/>
    <n v="0"/>
    <m/>
    <m/>
    <s v="no"/>
    <n v="535.80000000000007"/>
    <m/>
    <n v="0.12"/>
    <n v="60.88636363636364"/>
    <m/>
    <n v="608.86363636363637"/>
    <m/>
    <n v="0"/>
    <s v="Ellina Smirnova"/>
    <m/>
    <n v="10"/>
    <n v="1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300"/>
    <x v="289"/>
    <x v="289"/>
    <n v="100"/>
    <m/>
    <x v="0"/>
    <s v="Bar support"/>
    <x v="7"/>
    <s v="Asian Sourcing Link"/>
    <x v="0"/>
    <n v="237.29999999999998"/>
    <n v="23730"/>
    <n v="204.84"/>
    <n v="20484"/>
    <n v="0"/>
    <n v="0"/>
    <n v="20484"/>
    <n v="168.26400000000001"/>
    <n v="0"/>
    <n v="168.26400000000001"/>
    <n v="42"/>
    <n v="35"/>
    <n v="35"/>
    <n v="5.1449999999999996"/>
    <x v="0"/>
    <m/>
    <n v="0"/>
    <n v="0"/>
    <n v="3246"/>
    <n v="0"/>
    <m/>
    <m/>
    <s v="yes"/>
    <n v="16826.400000000001"/>
    <m/>
    <n v="0.12"/>
    <n v="191.20909090909092"/>
    <m/>
    <n v="19120.909090909092"/>
    <m/>
    <n v="0"/>
    <s v="Ellina Smirnova"/>
    <m/>
    <n v="6"/>
    <n v="60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310"/>
    <x v="84"/>
    <x v="84"/>
    <n v="15"/>
    <m/>
    <x v="0"/>
    <s v="Indoor signs"/>
    <x v="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x v="0"/>
    <m/>
    <n v="0"/>
    <n v="0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320"/>
    <x v="338"/>
    <x v="338"/>
    <n v="25"/>
    <m/>
    <x v="0"/>
    <s v="Indoor signs"/>
    <x v="35"/>
    <s v="Miles Promocean"/>
    <x v="1"/>
    <n v="25.68"/>
    <n v="642"/>
    <n v="25.68"/>
    <n v="642"/>
    <n v="0"/>
    <n v="0"/>
    <n v="642"/>
    <n v="22.207200000000004"/>
    <n v="0"/>
    <n v="22.207200000000004"/>
    <n v="62"/>
    <n v="4"/>
    <n v="49"/>
    <n v="0.30380000000000001"/>
    <x v="1"/>
    <m/>
    <n v="0"/>
    <n v="0"/>
    <n v="0"/>
    <n v="0"/>
    <m/>
    <m/>
    <s v="no"/>
    <n v="555.18000000000006"/>
    <m/>
    <n v="0.12"/>
    <n v="25.235454545454548"/>
    <m/>
    <n v="630.88636363636374"/>
    <m/>
    <n v="0"/>
    <s v="Konstantinos Zoupanos "/>
    <m/>
    <n v="3"/>
    <n v="75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330"/>
    <x v="129"/>
    <x v="129"/>
    <n v="10"/>
    <m/>
    <x v="0"/>
    <s v="Indoor signs"/>
    <x v="0"/>
    <s v="Dekkers Visual Communication B.v."/>
    <x v="0"/>
    <n v="27.68"/>
    <n v="276.8"/>
    <n v="27.68"/>
    <n v="276.8"/>
    <n v="0"/>
    <n v="0"/>
    <n v="276.8"/>
    <n v="23.94"/>
    <n v="0"/>
    <n v="23.94"/>
    <n v="7"/>
    <n v="7"/>
    <n v="25"/>
    <n v="1.225E-2"/>
    <x v="0"/>
    <m/>
    <n v="0"/>
    <n v="0"/>
    <n v="0"/>
    <n v="0"/>
    <m/>
    <m/>
    <s v="no"/>
    <n v="239.4"/>
    <m/>
    <n v="0.12"/>
    <n v="27.204545454545457"/>
    <m/>
    <n v="272.04545454545456"/>
    <m/>
    <n v="0"/>
    <s v="Ludmilla Zarybnicka"/>
    <m/>
    <n v="1"/>
    <n v="1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340"/>
    <x v="93"/>
    <x v="93"/>
    <n v="10"/>
    <m/>
    <x v="0"/>
    <s v="Indoor signs"/>
    <x v="0"/>
    <s v="Dekkers Visual Communication B.v."/>
    <x v="0"/>
    <n v="286.05"/>
    <n v="2860.5"/>
    <n v="286.05"/>
    <n v="2860.5"/>
    <n v="0"/>
    <n v="0"/>
    <n v="2860.5"/>
    <n v="247.38000000000002"/>
    <n v="0"/>
    <n v="247.38000000000002"/>
    <n v="39"/>
    <n v="24"/>
    <n v="26"/>
    <n v="0.24335999999999999"/>
    <x v="0"/>
    <m/>
    <n v="0"/>
    <n v="0"/>
    <n v="0"/>
    <n v="0"/>
    <m/>
    <m/>
    <s v="no"/>
    <n v="2473.8000000000002"/>
    <m/>
    <n v="0.12"/>
    <n v="281.11363636363637"/>
    <m/>
    <n v="2811.136363636364"/>
    <m/>
    <n v="0"/>
    <s v="Ludmilla Zarybnicka"/>
    <m/>
    <n v="1"/>
    <n v="1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350"/>
    <x v="102"/>
    <x v="102"/>
    <n v="5"/>
    <m/>
    <x v="0"/>
    <s v="Bar support"/>
    <x v="12"/>
    <s v="Asian Sourcing Link"/>
    <x v="0"/>
    <n v="46.1"/>
    <n v="230.5"/>
    <n v="37.799999999999997"/>
    <n v="189"/>
    <n v="0"/>
    <n v="0"/>
    <n v="189"/>
    <n v="34.998000000000005"/>
    <n v="0"/>
    <n v="34.998000000000005"/>
    <n v="62"/>
    <n v="20"/>
    <n v="9.5"/>
    <n v="5.8900000000000001E-2"/>
    <x v="0"/>
    <m/>
    <n v="0"/>
    <n v="0"/>
    <n v="41.5"/>
    <n v="0"/>
    <m/>
    <m/>
    <s v="no"/>
    <n v="174.99"/>
    <m/>
    <n v="0.12"/>
    <n v="39.770454545454548"/>
    <m/>
    <n v="198.85227272727275"/>
    <m/>
    <n v="0"/>
    <s v="Ellina Smirnova"/>
    <m/>
    <n v="10"/>
    <n v="5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360"/>
    <x v="200"/>
    <x v="200"/>
    <n v="5"/>
    <m/>
    <x v="0"/>
    <s v="Bar support"/>
    <x v="19"/>
    <s v="Promocean The Netherlands BV"/>
    <x v="1"/>
    <n v="44.22"/>
    <n v="221.1"/>
    <n v="44.22"/>
    <n v="221.1"/>
    <n v="0"/>
    <n v="0"/>
    <n v="221.1"/>
    <n v="36.195000000000007"/>
    <n v="0"/>
    <n v="36.195000000000007"/>
    <n v="35.5"/>
    <n v="21"/>
    <n v="54"/>
    <n v="0.20128499999999999"/>
    <x v="1"/>
    <m/>
    <n v="0"/>
    <n v="0"/>
    <n v="0"/>
    <n v="0"/>
    <m/>
    <m/>
    <s v="no"/>
    <n v="180.97500000000002"/>
    <m/>
    <n v="0.12"/>
    <n v="41.130681818181827"/>
    <m/>
    <n v="205.65340909090912"/>
    <m/>
    <n v="0"/>
    <s v="Ellina Smirnova"/>
    <m/>
    <n v="6"/>
    <n v="3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370"/>
    <x v="274"/>
    <x v="274"/>
    <n v="20"/>
    <m/>
    <x v="0"/>
    <s v="Premiums"/>
    <x v="4"/>
    <s v="Promocean The Netherlands BV"/>
    <x v="0"/>
    <n v="89.800000000000011"/>
    <n v="1796.0000000000002"/>
    <n v="89.800000000000011"/>
    <n v="1796.0000000000002"/>
    <n v="0"/>
    <n v="0"/>
    <n v="1796.0000000000002"/>
    <n v="73.815000000000012"/>
    <n v="0"/>
    <n v="73.815000000000012"/>
    <n v="41.5"/>
    <n v="17"/>
    <n v="13"/>
    <n v="0.18343000000000001"/>
    <x v="0"/>
    <m/>
    <n v="0"/>
    <n v="0"/>
    <n v="0"/>
    <n v="0"/>
    <m/>
    <m/>
    <s v="no"/>
    <n v="1476.3000000000002"/>
    <m/>
    <n v="0.12"/>
    <n v="83.880681818181827"/>
    <m/>
    <n v="1677.6136363636365"/>
    <m/>
    <n v="0"/>
    <s v="Ellina Smirnova"/>
    <m/>
    <n v="10"/>
    <n v="20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380"/>
    <x v="278"/>
    <x v="278"/>
    <n v="5"/>
    <m/>
    <x v="0"/>
    <s v="Bar support"/>
    <x v="19"/>
    <s v="Promocean The Netherlands BV"/>
    <x v="1"/>
    <n v="25.200000000000003"/>
    <n v="126.00000000000001"/>
    <n v="25.200000000000003"/>
    <n v="126.00000000000001"/>
    <n v="0"/>
    <n v="0"/>
    <n v="126.00000000000001"/>
    <n v="21.545999999999999"/>
    <n v="0"/>
    <n v="21.545999999999999"/>
    <n v="28"/>
    <n v="10"/>
    <n v="10"/>
    <n v="1.4E-2"/>
    <x v="1"/>
    <m/>
    <n v="0"/>
    <n v="0"/>
    <n v="0"/>
    <n v="0"/>
    <m/>
    <m/>
    <s v="no"/>
    <n v="107.72999999999999"/>
    <m/>
    <n v="0.12"/>
    <n v="24.484090909090909"/>
    <m/>
    <n v="122.42045454545455"/>
    <m/>
    <n v="0"/>
    <s v="Ellina Smirnova"/>
    <m/>
    <n v="6"/>
    <n v="3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390"/>
    <x v="205"/>
    <x v="205"/>
    <n v="50"/>
    <m/>
    <x v="0"/>
    <s v="Bar support"/>
    <x v="4"/>
    <s v="Promocean The Netherlands BV"/>
    <x v="0"/>
    <n v="30.6"/>
    <n v="1530"/>
    <n v="30.6"/>
    <n v="1530"/>
    <n v="0"/>
    <n v="0"/>
    <n v="1530"/>
    <n v="26.973380571428567"/>
    <n v="0"/>
    <n v="26.973380571428567"/>
    <n v="15"/>
    <n v="5"/>
    <n v="5"/>
    <n v="1.8749999999999999E-2"/>
    <x v="0"/>
    <m/>
    <n v="0"/>
    <n v="0"/>
    <n v="0"/>
    <n v="0"/>
    <m/>
    <m/>
    <s v="no"/>
    <n v="1348.6690285714283"/>
    <m/>
    <n v="0.12"/>
    <n v="30.651568831168827"/>
    <m/>
    <n v="1532.5784415584415"/>
    <m/>
    <n v="0"/>
    <s v="Ellina Smirnova"/>
    <m/>
    <n v="20"/>
    <n v="100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400"/>
    <x v="279"/>
    <x v="279"/>
    <n v="5"/>
    <m/>
    <x v="0"/>
    <s v="Textiles-Clothing"/>
    <x v="18"/>
    <s v="Promocean The Netherlands BV"/>
    <x v="1"/>
    <n v="63.8"/>
    <n v="319"/>
    <n v="63.8"/>
    <n v="319"/>
    <n v="0"/>
    <n v="0"/>
    <n v="319"/>
    <n v="55.632597428571422"/>
    <n v="0"/>
    <n v="55.632597428571422"/>
    <n v="38"/>
    <n v="22"/>
    <n v="6"/>
    <n v="2.5080000000000002E-2"/>
    <x v="1"/>
    <m/>
    <n v="0"/>
    <n v="0"/>
    <n v="0"/>
    <n v="0"/>
    <m/>
    <m/>
    <s v="no"/>
    <n v="278.16298714285711"/>
    <m/>
    <n v="0.12"/>
    <n v="63.218860714285704"/>
    <m/>
    <n v="316.0943035714285"/>
    <m/>
    <n v="0"/>
    <s v="Ellina Smirnova"/>
    <m/>
    <n v="10"/>
    <n v="5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410"/>
    <x v="252"/>
    <x v="252"/>
    <n v="40"/>
    <m/>
    <x v="0"/>
    <s v="Premiums"/>
    <x v="6"/>
    <s v="Promocean The Netherlands BV"/>
    <x v="0"/>
    <n v="47.75"/>
    <n v="1910"/>
    <n v="47.75"/>
    <n v="1910"/>
    <n v="0"/>
    <n v="0"/>
    <n v="1910"/>
    <n v="41.356485714285718"/>
    <n v="0"/>
    <n v="41.356485714285718"/>
    <n v="25"/>
    <n v="16"/>
    <n v="4.5"/>
    <n v="7.1999999999999995E-2"/>
    <x v="0"/>
    <m/>
    <n v="0"/>
    <n v="0"/>
    <n v="0"/>
    <n v="0"/>
    <m/>
    <m/>
    <s v="yes"/>
    <n v="1654.2594285714288"/>
    <m/>
    <n v="0.12"/>
    <n v="46.996006493506499"/>
    <m/>
    <n v="1879.8402597402601"/>
    <m/>
    <n v="0"/>
    <s v="Ellina Smirnova"/>
    <m/>
    <n v="25"/>
    <n v="100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420"/>
    <x v="339"/>
    <x v="339"/>
    <n v="10"/>
    <m/>
    <x v="0"/>
    <s v="Premiums"/>
    <x v="12"/>
    <s v="Promocean The Netherlands BV"/>
    <x v="0"/>
    <n v="49.5"/>
    <n v="495"/>
    <n v="49.5"/>
    <n v="495"/>
    <n v="0"/>
    <n v="0"/>
    <n v="495"/>
    <n v="40.572600000000008"/>
    <n v="0"/>
    <n v="40.572600000000008"/>
    <n v="26"/>
    <n v="16"/>
    <n v="17"/>
    <n v="7.0720000000000005E-2"/>
    <x v="0"/>
    <m/>
    <n v="0"/>
    <n v="0"/>
    <n v="0"/>
    <n v="0"/>
    <m/>
    <m/>
    <s v="no"/>
    <n v="405.72600000000011"/>
    <m/>
    <n v="0.12"/>
    <n v="46.105227272727284"/>
    <m/>
    <n v="461.05227272727285"/>
    <m/>
    <n v="0"/>
    <s v="Ellina Smirnova"/>
    <m/>
    <n v="50"/>
    <n v="50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430"/>
    <x v="247"/>
    <x v="247"/>
    <n v="2"/>
    <m/>
    <x v="3"/>
    <s v="Textiles-Clothing"/>
    <x v="10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x v="0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60"/>
    <x v="50"/>
    <x v="50"/>
    <n v="15"/>
    <m/>
    <x v="0"/>
    <s v="Premiums"/>
    <x v="5"/>
    <s v="Promocean The Netherlands BV"/>
    <x v="0"/>
    <n v="70.149999999999991"/>
    <n v="1052.2499999999998"/>
    <n v="69.349999999999994"/>
    <n v="1040.25"/>
    <n v="0"/>
    <n v="0"/>
    <n v="1040.25"/>
    <n v="60.500699999999995"/>
    <n v="0"/>
    <n v="60.500699999999995"/>
    <n v="55"/>
    <n v="36"/>
    <n v="20"/>
    <n v="0.59399999999999997"/>
    <x v="0"/>
    <m/>
    <n v="0"/>
    <n v="0"/>
    <n v="11.999999999999773"/>
    <n v="0"/>
    <m/>
    <m/>
    <s v="no"/>
    <n v="907.51049999999987"/>
    <m/>
    <n v="0.12"/>
    <n v="68.750795454545454"/>
    <m/>
    <n v="1031.2619318181819"/>
    <m/>
    <n v="0"/>
    <s v="Ellina Smirnova"/>
    <m/>
    <n v="5"/>
    <n v="75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70"/>
    <x v="64"/>
    <x v="64"/>
    <n v="20"/>
    <m/>
    <x v="0"/>
    <s v="Textiles-Clothing"/>
    <x v="10"/>
    <s v="Promocean The Netherlands BV"/>
    <x v="0"/>
    <n v="36.24"/>
    <n v="724.80000000000007"/>
    <n v="30.48"/>
    <n v="609.6"/>
    <n v="0"/>
    <n v="0"/>
    <n v="609.6"/>
    <n v="26.6175"/>
    <n v="0"/>
    <n v="26.6175"/>
    <n v="25.5"/>
    <n v="25"/>
    <n v="18.5"/>
    <n v="0.235875"/>
    <x v="0"/>
    <m/>
    <n v="0"/>
    <n v="0"/>
    <n v="115.20000000000005"/>
    <n v="0"/>
    <m/>
    <m/>
    <s v="no"/>
    <n v="532.35"/>
    <m/>
    <n v="0.12"/>
    <n v="30.24715909090909"/>
    <m/>
    <n v="604.94318181818176"/>
    <m/>
    <n v="0"/>
    <s v="Ellina Smirnova"/>
    <m/>
    <n v="6"/>
    <n v="12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80"/>
    <x v="65"/>
    <x v="65"/>
    <n v="60"/>
    <m/>
    <x v="0"/>
    <s v="Premiums"/>
    <x v="4"/>
    <s v="Promocean The Netherlands BV"/>
    <x v="0"/>
    <n v="74.7"/>
    <n v="4482"/>
    <n v="72.699999999999989"/>
    <n v="4361.9999999999991"/>
    <n v="0"/>
    <n v="0"/>
    <n v="4361.9999999999991"/>
    <n v="62.893800000000006"/>
    <n v="0"/>
    <n v="62.893800000000006"/>
    <n v="37"/>
    <n v="16"/>
    <n v="17"/>
    <n v="0.60384000000000004"/>
    <x v="0"/>
    <m/>
    <n v="0"/>
    <n v="0"/>
    <n v="120.00000000000091"/>
    <n v="0"/>
    <m/>
    <m/>
    <s v="no"/>
    <n v="3773.6280000000002"/>
    <m/>
    <n v="0.12"/>
    <n v="71.470227272727286"/>
    <m/>
    <n v="4288.2136363636373"/>
    <m/>
    <n v="0"/>
    <s v="Ellina Smirnova"/>
    <m/>
    <n v="10"/>
    <n v="60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90"/>
    <x v="43"/>
    <x v="43"/>
    <n v="25"/>
    <m/>
    <x v="0"/>
    <s v="Textiles-Clothing"/>
    <x v="7"/>
    <s v="Promocean The Netherlands BV"/>
    <x v="0"/>
    <n v="115.68"/>
    <n v="2892"/>
    <n v="71.28"/>
    <n v="1782"/>
    <n v="0"/>
    <n v="0"/>
    <n v="1782"/>
    <n v="62.267399999999995"/>
    <n v="0"/>
    <n v="62.267399999999995"/>
    <n v="45"/>
    <n v="23"/>
    <n v="23"/>
    <n v="0.59512500000000002"/>
    <x v="0"/>
    <m/>
    <n v="0"/>
    <n v="0"/>
    <n v="1110"/>
    <n v="0"/>
    <m/>
    <m/>
    <s v="no"/>
    <n v="1556.6849999999999"/>
    <m/>
    <n v="0.12"/>
    <n v="70.758409090909083"/>
    <m/>
    <n v="1768.960227272727"/>
    <m/>
    <n v="0"/>
    <s v="Ellina Smirnova"/>
    <m/>
    <n v="24"/>
    <n v="60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00"/>
    <x v="52"/>
    <x v="52"/>
    <n v="8"/>
    <m/>
    <x v="0"/>
    <s v="Premiums"/>
    <x v="0"/>
    <s v="Promocean The Netherlands BV"/>
    <x v="0"/>
    <n v="46.2"/>
    <n v="369.6"/>
    <n v="41"/>
    <n v="328"/>
    <n v="0"/>
    <n v="0"/>
    <n v="328"/>
    <n v="35.419800000000002"/>
    <n v="0"/>
    <n v="35.419800000000002"/>
    <n v="28"/>
    <n v="17"/>
    <n v="13"/>
    <n v="4.9503999999999999E-2"/>
    <x v="0"/>
    <m/>
    <n v="0"/>
    <n v="0"/>
    <n v="41.600000000000023"/>
    <n v="0"/>
    <m/>
    <m/>
    <s v="no"/>
    <n v="283.35840000000002"/>
    <m/>
    <n v="0.12"/>
    <n v="40.249772727272727"/>
    <m/>
    <n v="321.99818181818182"/>
    <m/>
    <n v="0"/>
    <s v="Ellina Smirnova"/>
    <m/>
    <n v="10"/>
    <n v="8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440"/>
    <x v="248"/>
    <x v="248"/>
    <n v="6"/>
    <m/>
    <x v="3"/>
    <s v="Textiles-Clothing"/>
    <x v="10"/>
    <s v="Promocean The Netherlands BV"/>
    <x v="0"/>
    <n v="42.480000000000004"/>
    <n v="254.88000000000002"/>
    <n v="42.480000000000004"/>
    <n v="254.88000000000002"/>
    <n v="0"/>
    <n v="0"/>
    <n v="254.88000000000002"/>
    <n v="37.018499999999996"/>
    <n v="0"/>
    <n v="37.018499999999996"/>
    <n v="36"/>
    <n v="33"/>
    <n v="7"/>
    <n v="4.9896000000000003E-2"/>
    <x v="0"/>
    <m/>
    <n v="0"/>
    <n v="0"/>
    <n v="0"/>
    <n v="0"/>
    <m/>
    <m/>
    <s v="no"/>
    <n v="222.11099999999999"/>
    <m/>
    <n v="0.12"/>
    <n v="42.066477272727269"/>
    <m/>
    <n v="252.39886363636361"/>
    <m/>
    <n v="0"/>
    <s v="Ellina Smirnova"/>
    <m/>
    <n v="6"/>
    <n v="36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450"/>
    <x v="249"/>
    <x v="249"/>
    <n v="10"/>
    <m/>
    <x v="3"/>
    <s v="Textiles-Clothing"/>
    <x v="10"/>
    <s v="Promocean The Netherlands BV"/>
    <x v="0"/>
    <n v="42.480000000000004"/>
    <n v="424.80000000000007"/>
    <n v="42.480000000000004"/>
    <n v="424.80000000000007"/>
    <n v="0"/>
    <n v="0"/>
    <n v="424.80000000000007"/>
    <n v="37.018499999999996"/>
    <n v="0"/>
    <n v="37.018499999999996"/>
    <n v="36"/>
    <n v="33"/>
    <n v="7"/>
    <n v="8.3159999999999998E-2"/>
    <x v="0"/>
    <m/>
    <n v="0"/>
    <n v="0"/>
    <n v="0"/>
    <n v="0"/>
    <m/>
    <m/>
    <s v="no"/>
    <n v="370.18499999999995"/>
    <m/>
    <n v="0.12"/>
    <n v="42.066477272727269"/>
    <m/>
    <n v="420.66477272727269"/>
    <m/>
    <n v="0"/>
    <s v="Ellina Smirnova"/>
    <m/>
    <n v="6"/>
    <n v="6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460"/>
    <x v="250"/>
    <x v="250"/>
    <n v="2"/>
    <m/>
    <x v="3"/>
    <s v="Textiles-Clothing"/>
    <x v="10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x v="0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470"/>
    <x v="131"/>
    <x v="131"/>
    <n v="300"/>
    <m/>
    <x v="2"/>
    <s v="Glassware"/>
    <x v="11"/>
    <s v="Sisecam (Pasabahçe)"/>
    <x v="0"/>
    <n v="22.799999999999997"/>
    <n v="6839.9999999999991"/>
    <n v="22.799999999999997"/>
    <n v="6839.9999999999991"/>
    <n v="0"/>
    <n v="0"/>
    <n v="6839.9999999999991"/>
    <n v="20.16"/>
    <n v="0"/>
    <n v="20.16"/>
    <n v="55.9"/>
    <n v="21.9"/>
    <n v="21.2"/>
    <n v="7.7859755999999987"/>
    <x v="0"/>
    <m/>
    <n v="0"/>
    <n v="0"/>
    <n v="0"/>
    <n v="0"/>
    <m/>
    <m/>
    <s v="no"/>
    <n v="6048"/>
    <m/>
    <n v="0.12"/>
    <n v="22.90909090909091"/>
    <m/>
    <n v="6872.727272727273"/>
    <m/>
    <n v="0"/>
    <s v="Ludmilla Zarybnicka"/>
    <m/>
    <n v="24"/>
    <n v="720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480"/>
    <x v="149"/>
    <x v="149"/>
    <n v="70"/>
    <m/>
    <x v="0"/>
    <s v="Indoor signs"/>
    <x v="0"/>
    <s v="Dekkers Visual Communication B.v."/>
    <x v="0"/>
    <n v="148.52000000000001"/>
    <n v="10396.400000000001"/>
    <n v="148.52000000000001"/>
    <n v="10396.400000000001"/>
    <n v="0"/>
    <n v="0"/>
    <n v="10396.400000000001"/>
    <n v="128.44380000000001"/>
    <n v="0"/>
    <n v="128.44380000000001"/>
    <n v="10"/>
    <n v="56"/>
    <n v="64"/>
    <n v="2.5087999999999999"/>
    <x v="0"/>
    <m/>
    <n v="0"/>
    <n v="0"/>
    <n v="0"/>
    <n v="0"/>
    <m/>
    <m/>
    <s v="no"/>
    <n v="8991.0660000000007"/>
    <m/>
    <n v="0.12"/>
    <n v="145.95886363636365"/>
    <m/>
    <n v="10217.120454545455"/>
    <m/>
    <n v="0"/>
    <s v="Ludmilla Zarybnicka"/>
    <m/>
    <n v="1"/>
    <n v="7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490"/>
    <x v="38"/>
    <x v="38"/>
    <n v="66"/>
    <m/>
    <x v="0"/>
    <s v="Premiums"/>
    <x v="1"/>
    <s v="Promocean The Netherlands BV"/>
    <x v="0"/>
    <n v="64.900000000000006"/>
    <n v="4283.4000000000005"/>
    <n v="60.300000000000004"/>
    <n v="3979.8"/>
    <n v="0"/>
    <n v="0"/>
    <n v="3979.8"/>
    <n v="52.189200000000007"/>
    <n v="0"/>
    <n v="52.189200000000007"/>
    <n v="68"/>
    <n v="19"/>
    <n v="19"/>
    <n v="1.6201680000000001"/>
    <x v="0"/>
    <m/>
    <n v="0"/>
    <n v="0"/>
    <n v="303.60000000000036"/>
    <n v="0"/>
    <m/>
    <m/>
    <s v="no"/>
    <n v="3444.4872000000005"/>
    <m/>
    <n v="0.12"/>
    <n v="59.305909090909097"/>
    <m/>
    <n v="3914.1900000000005"/>
    <m/>
    <n v="0"/>
    <s v="Ellina Smirnova"/>
    <m/>
    <n v="10"/>
    <n v="66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00"/>
    <x v="45"/>
    <x v="45"/>
    <n v="75"/>
    <m/>
    <x v="4"/>
    <s v="Coasters (&amp; dripmat)"/>
    <x v="12"/>
    <s v="CC Coaster GmbH &amp; Co. KG"/>
    <x v="0"/>
    <n v="39.159090909090907"/>
    <n v="2936.931818181818"/>
    <n v="18.704545454545457"/>
    <n v="1402.8409090909092"/>
    <n v="0"/>
    <n v="0"/>
    <n v="1402.8409090909092"/>
    <n v="16.46"/>
    <n v="0"/>
    <n v="16.46"/>
    <n v="21.4"/>
    <n v="43"/>
    <n v="14"/>
    <n v="0.96621000000000001"/>
    <x v="0"/>
    <m/>
    <n v="0"/>
    <n v="0"/>
    <n v="1534.0909090909088"/>
    <n v="0"/>
    <m/>
    <m/>
    <s v="yes"/>
    <n v="1234.5"/>
    <m/>
    <n v="0.12"/>
    <n v="18.704545454545457"/>
    <m/>
    <n v="1402.8409090909092"/>
    <m/>
    <n v="0"/>
    <s v="Ellina Smirnova"/>
    <m/>
    <n v="1000"/>
    <n v="7500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10"/>
    <x v="51"/>
    <x v="51"/>
    <n v="80"/>
    <m/>
    <x v="0"/>
    <s v="Premiums"/>
    <x v="5"/>
    <s v="Promocean The Netherlands BV"/>
    <x v="0"/>
    <n v="75.55"/>
    <n v="6044"/>
    <n v="74.75"/>
    <n v="5980"/>
    <n v="0"/>
    <n v="0"/>
    <n v="5980"/>
    <n v="65.215800000000002"/>
    <n v="0"/>
    <n v="65.215800000000002"/>
    <n v="52"/>
    <n v="33"/>
    <n v="12"/>
    <n v="1.6473599999999999"/>
    <x v="0"/>
    <m/>
    <n v="0"/>
    <n v="0"/>
    <n v="64"/>
    <n v="0"/>
    <m/>
    <m/>
    <s v="no"/>
    <n v="5217.2640000000001"/>
    <m/>
    <n v="0.12"/>
    <n v="74.108863636363637"/>
    <m/>
    <n v="5928.7090909090912"/>
    <m/>
    <n v="0"/>
    <s v="Ellina Smirnova"/>
    <m/>
    <n v="5"/>
    <n v="40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20"/>
    <x v="65"/>
    <x v="65"/>
    <n v="80"/>
    <m/>
    <x v="0"/>
    <s v="Premiums"/>
    <x v="4"/>
    <s v="Promocean The Netherlands BV"/>
    <x v="0"/>
    <n v="74.7"/>
    <n v="5976"/>
    <n v="72.699999999999989"/>
    <n v="5815.9999999999991"/>
    <n v="0"/>
    <n v="0"/>
    <n v="5815.9999999999991"/>
    <n v="62.893800000000006"/>
    <n v="0"/>
    <n v="62.893800000000006"/>
    <n v="37"/>
    <n v="16"/>
    <n v="17"/>
    <n v="0.80511999999999995"/>
    <x v="0"/>
    <m/>
    <n v="0"/>
    <n v="0"/>
    <n v="160.00000000000091"/>
    <n v="0"/>
    <m/>
    <m/>
    <s v="no"/>
    <n v="5031.5040000000008"/>
    <m/>
    <n v="0.12"/>
    <n v="71.470227272727286"/>
    <m/>
    <n v="5717.6181818181831"/>
    <m/>
    <n v="0"/>
    <s v="Ellina Smirnova"/>
    <m/>
    <n v="10"/>
    <n v="80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30"/>
    <x v="43"/>
    <x v="43"/>
    <n v="100"/>
    <m/>
    <x v="0"/>
    <s v="Textiles-Clothing"/>
    <x v="7"/>
    <s v="Promocean The Netherlands BV"/>
    <x v="0"/>
    <n v="115.68"/>
    <n v="11568"/>
    <n v="71.28"/>
    <n v="7128"/>
    <n v="0"/>
    <n v="0"/>
    <n v="7128"/>
    <n v="62.267399999999995"/>
    <n v="0"/>
    <n v="62.267399999999995"/>
    <n v="45"/>
    <n v="23"/>
    <n v="23"/>
    <n v="2.3805000000000001"/>
    <x v="0"/>
    <m/>
    <n v="0"/>
    <n v="0"/>
    <n v="4440"/>
    <n v="0"/>
    <m/>
    <m/>
    <s v="yes"/>
    <n v="6226.74"/>
    <m/>
    <n v="0.12"/>
    <n v="70.758409090909083"/>
    <m/>
    <n v="7075.8409090909081"/>
    <m/>
    <n v="0"/>
    <s v="Ellina Smirnova"/>
    <m/>
    <n v="24"/>
    <n v="240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40"/>
    <x v="52"/>
    <x v="52"/>
    <n v="20"/>
    <m/>
    <x v="0"/>
    <s v="Premiums"/>
    <x v="0"/>
    <s v="Promocean The Netherlands BV"/>
    <x v="0"/>
    <n v="46.2"/>
    <n v="924"/>
    <n v="41"/>
    <n v="820"/>
    <n v="0"/>
    <n v="0"/>
    <n v="820"/>
    <n v="35.419800000000002"/>
    <n v="0"/>
    <n v="35.419800000000002"/>
    <n v="28"/>
    <n v="17"/>
    <n v="13"/>
    <n v="0.12376"/>
    <x v="0"/>
    <m/>
    <n v="0"/>
    <n v="0"/>
    <n v="104"/>
    <n v="0"/>
    <m/>
    <m/>
    <s v="no"/>
    <n v="708.39600000000007"/>
    <m/>
    <n v="0.12"/>
    <n v="40.249772727272727"/>
    <m/>
    <n v="804.99545454545455"/>
    <m/>
    <n v="0"/>
    <s v="Ellina Smirnova"/>
    <m/>
    <n v="10"/>
    <n v="20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50"/>
    <x v="132"/>
    <x v="132"/>
    <n v="10"/>
    <m/>
    <x v="0"/>
    <s v="Premiums"/>
    <x v="4"/>
    <s v="Brands On"/>
    <x v="1"/>
    <n v="355.25"/>
    <n v="3552.5"/>
    <n v="355.25"/>
    <n v="3552.5"/>
    <n v="0"/>
    <n v="0"/>
    <n v="3552.5"/>
    <n v="307.23"/>
    <n v="0"/>
    <n v="307.23"/>
    <n v="90.5"/>
    <n v="77.5"/>
    <n v="18.2"/>
    <n v="1.2765025000000001"/>
    <x v="1"/>
    <m/>
    <n v="0"/>
    <n v="0"/>
    <n v="0"/>
    <n v="0"/>
    <m/>
    <m/>
    <s v="no"/>
    <n v="3072.3"/>
    <m/>
    <n v="0.12"/>
    <n v="349.125"/>
    <m/>
    <n v="3491.25"/>
    <m/>
    <n v="0"/>
    <s v="Ellina Smirnova"/>
    <m/>
    <n v="1"/>
    <n v="1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60"/>
    <x v="53"/>
    <x v="53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70"/>
    <x v="54"/>
    <x v="54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80"/>
    <x v="57"/>
    <x v="57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590"/>
    <x v="158"/>
    <x v="158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10"/>
    <x v="36"/>
    <x v="36"/>
    <n v="20"/>
    <m/>
    <x v="0"/>
    <s v="Premiums"/>
    <x v="0"/>
    <s v="Promocean The Netherlands BV"/>
    <x v="0"/>
    <n v="47"/>
    <n v="940"/>
    <n v="42.25"/>
    <n v="845"/>
    <n v="0"/>
    <n v="0"/>
    <n v="845"/>
    <n v="37.249200000000002"/>
    <n v="0"/>
    <n v="37.249200000000002"/>
    <n v="11"/>
    <n v="9"/>
    <n v="6"/>
    <n v="1.188E-2"/>
    <x v="0"/>
    <m/>
    <n v="0"/>
    <n v="0"/>
    <n v="95"/>
    <n v="0"/>
    <m/>
    <m/>
    <s v="no"/>
    <n v="744.98400000000004"/>
    <m/>
    <n v="0.12"/>
    <n v="42.328636363636363"/>
    <m/>
    <n v="846.57272727272721"/>
    <m/>
    <n v="0"/>
    <s v="Ellina Smirnova"/>
    <m/>
    <n v="25"/>
    <n v="50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20"/>
    <x v="136"/>
    <x v="136"/>
    <n v="25"/>
    <m/>
    <x v="0"/>
    <s v="Premiums"/>
    <x v="4"/>
    <s v="Promocean The Netherlands BV"/>
    <x v="0"/>
    <n v="48.32"/>
    <n v="1208"/>
    <n v="48"/>
    <n v="1200"/>
    <n v="0"/>
    <n v="0"/>
    <n v="1200"/>
    <n v="41.518800000000006"/>
    <n v="0"/>
    <n v="41.518800000000006"/>
    <n v="102"/>
    <n v="20"/>
    <n v="7"/>
    <n v="0.35699999999999998"/>
    <x v="0"/>
    <m/>
    <n v="0"/>
    <n v="0"/>
    <n v="8"/>
    <n v="0"/>
    <m/>
    <m/>
    <s v="no"/>
    <n v="1037.9700000000003"/>
    <m/>
    <n v="0.12"/>
    <n v="47.180454545454552"/>
    <m/>
    <n v="1179.5113636363637"/>
    <m/>
    <n v="0"/>
    <s v="Ellina Smirnova"/>
    <m/>
    <n v="4"/>
    <n v="10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30"/>
    <x v="151"/>
    <x v="151"/>
    <n v="10"/>
    <m/>
    <x v="0"/>
    <s v="Textiles-Clothing"/>
    <x v="5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x v="0"/>
    <m/>
    <n v="0"/>
    <n v="0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40"/>
    <x v="145"/>
    <x v="145"/>
    <n v="5"/>
    <m/>
    <x v="0"/>
    <s v="Textiles-Clothing"/>
    <x v="1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x v="0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50"/>
    <x v="173"/>
    <x v="173"/>
    <n v="10"/>
    <m/>
    <x v="3"/>
    <s v="Textiles-Clothing"/>
    <x v="10"/>
    <s v="Promocean The Netherlands BV"/>
    <x v="0"/>
    <n v="29.700000000000003"/>
    <n v="297"/>
    <n v="29.700000000000003"/>
    <n v="297"/>
    <n v="0"/>
    <n v="0"/>
    <n v="297"/>
    <n v="25.515000000000001"/>
    <n v="0"/>
    <n v="25.515000000000001"/>
    <n v="28"/>
    <n v="15"/>
    <n v="12"/>
    <n v="5.04E-2"/>
    <x v="0"/>
    <m/>
    <n v="0"/>
    <n v="0"/>
    <n v="0"/>
    <n v="0"/>
    <m/>
    <m/>
    <s v="no"/>
    <n v="255.15"/>
    <m/>
    <n v="0.12"/>
    <n v="28.994318181818183"/>
    <m/>
    <n v="289.94318181818181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60"/>
    <x v="340"/>
    <x v="340"/>
    <n v="2"/>
    <m/>
    <x v="3"/>
    <s v="Textiles-Clothing"/>
    <x v="10"/>
    <s v="Promocean The Netherlands BV"/>
    <x v="0"/>
    <n v="28.619999999999997"/>
    <n v="57.239999999999995"/>
    <n v="28.619999999999997"/>
    <n v="57.239999999999995"/>
    <n v="0"/>
    <n v="0"/>
    <n v="57.239999999999995"/>
    <n v="24.580500000000001"/>
    <n v="0"/>
    <n v="24.580500000000001"/>
    <n v="28"/>
    <n v="15"/>
    <n v="12"/>
    <n v="1.008E-2"/>
    <x v="0"/>
    <m/>
    <n v="0"/>
    <n v="0"/>
    <n v="0"/>
    <n v="0"/>
    <m/>
    <m/>
    <s v="no"/>
    <n v="49.161000000000001"/>
    <m/>
    <n v="0.12"/>
    <n v="27.932386363636365"/>
    <m/>
    <n v="55.864772727272729"/>
    <m/>
    <n v="0"/>
    <s v="Ellina Smirnova"/>
    <m/>
    <n v="6"/>
    <n v="1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70"/>
    <x v="341"/>
    <x v="341"/>
    <n v="10"/>
    <m/>
    <x v="3"/>
    <s v="Textiles-Clothing"/>
    <x v="10"/>
    <s v="Promocean The Netherlands BV"/>
    <x v="0"/>
    <n v="39.06"/>
    <n v="390.6"/>
    <n v="39.06"/>
    <n v="390.6"/>
    <n v="0"/>
    <n v="0"/>
    <n v="390.6"/>
    <n v="34.030499999999996"/>
    <n v="0"/>
    <n v="34.030499999999996"/>
    <n v="36"/>
    <n v="33"/>
    <n v="7"/>
    <n v="8.3159999999999998E-2"/>
    <x v="0"/>
    <m/>
    <n v="0"/>
    <n v="0"/>
    <n v="0"/>
    <n v="0"/>
    <m/>
    <m/>
    <s v="no"/>
    <n v="340.30499999999995"/>
    <m/>
    <n v="0.12"/>
    <n v="38.671022727272721"/>
    <m/>
    <n v="386.7102272727272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80"/>
    <x v="342"/>
    <x v="342"/>
    <n v="2"/>
    <m/>
    <x v="3"/>
    <s v="Textiles-Clothing"/>
    <x v="10"/>
    <s v="Promocean The Netherlands BV"/>
    <x v="0"/>
    <n v="37.56"/>
    <n v="75.12"/>
    <n v="37.56"/>
    <n v="75.12"/>
    <n v="0"/>
    <n v="0"/>
    <n v="75.12"/>
    <n v="32.749500000000005"/>
    <n v="0"/>
    <n v="32.749500000000005"/>
    <n v="36"/>
    <n v="33"/>
    <n v="7"/>
    <n v="1.6632000000000001E-2"/>
    <x v="0"/>
    <m/>
    <n v="0"/>
    <n v="0"/>
    <n v="0"/>
    <n v="0"/>
    <m/>
    <m/>
    <s v="no"/>
    <n v="65.499000000000009"/>
    <m/>
    <n v="0.12"/>
    <n v="37.215340909090912"/>
    <m/>
    <n v="74.430681818181824"/>
    <m/>
    <n v="0"/>
    <s v="Ellina Smirnova"/>
    <m/>
    <n v="6"/>
    <n v="1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90"/>
    <x v="148"/>
    <x v="148"/>
    <n v="8"/>
    <m/>
    <x v="0"/>
    <s v="Textiles-Clothing"/>
    <x v="10"/>
    <s v="Promocean The Netherlands BV"/>
    <x v="0"/>
    <n v="38.400000000000006"/>
    <n v="307.20000000000005"/>
    <n v="38.400000000000006"/>
    <n v="307.20000000000005"/>
    <n v="0"/>
    <n v="0"/>
    <n v="307.20000000000005"/>
    <n v="33.497099999999996"/>
    <n v="0"/>
    <n v="33.497099999999996"/>
    <n v="25.5"/>
    <n v="25"/>
    <n v="18.5"/>
    <n v="9.4350000000000003E-2"/>
    <x v="0"/>
    <m/>
    <n v="0"/>
    <n v="0"/>
    <n v="0"/>
    <n v="0"/>
    <m/>
    <m/>
    <s v="no"/>
    <n v="267.97679999999997"/>
    <m/>
    <n v="0.12"/>
    <n v="38.064886363636361"/>
    <m/>
    <n v="304.51909090909089"/>
    <m/>
    <n v="0"/>
    <s v="Ellina Smirnova"/>
    <m/>
    <n v="6"/>
    <n v="48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00"/>
    <x v="101"/>
    <x v="101"/>
    <n v="10"/>
    <m/>
    <x v="0"/>
    <s v="Premiums"/>
    <x v="4"/>
    <s v="Promocean The Netherlands BV"/>
    <x v="0"/>
    <n v="74.7"/>
    <n v="747"/>
    <n v="74.7"/>
    <n v="747"/>
    <n v="0"/>
    <n v="0"/>
    <n v="747"/>
    <n v="64.62660000000001"/>
    <n v="0"/>
    <n v="64.62660000000001"/>
    <n v="37"/>
    <n v="16"/>
    <n v="17"/>
    <n v="0.10063999999999999"/>
    <x v="0"/>
    <m/>
    <n v="0"/>
    <n v="0"/>
    <n v="0"/>
    <n v="0"/>
    <m/>
    <m/>
    <s v="no"/>
    <n v="646.26600000000008"/>
    <m/>
    <n v="0.12"/>
    <n v="73.439318181818194"/>
    <m/>
    <n v="734.39318181818192"/>
    <m/>
    <n v="0"/>
    <s v="Ellina Smirnova"/>
    <m/>
    <n v="10"/>
    <n v="10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600"/>
    <x v="226"/>
    <x v="226"/>
    <n v="2"/>
    <m/>
    <x v="0"/>
    <s v="Textiles-Clothing"/>
    <x v="15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x v="0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610"/>
    <x v="174"/>
    <x v="174"/>
    <n v="10"/>
    <m/>
    <x v="3"/>
    <s v="Textiles-Clothing"/>
    <x v="10"/>
    <s v="Promocean The Netherlands BV"/>
    <x v="0"/>
    <n v="29.700000000000003"/>
    <n v="297"/>
    <n v="29.700000000000003"/>
    <n v="297"/>
    <n v="0"/>
    <n v="0"/>
    <n v="297"/>
    <n v="25.515000000000001"/>
    <n v="0"/>
    <n v="25.515000000000001"/>
    <n v="28"/>
    <n v="15"/>
    <n v="12"/>
    <n v="5.04E-2"/>
    <x v="0"/>
    <m/>
    <n v="0"/>
    <n v="0"/>
    <n v="0"/>
    <n v="0"/>
    <m/>
    <m/>
    <s v="no"/>
    <n v="255.15"/>
    <m/>
    <n v="0.12"/>
    <n v="28.994318181818183"/>
    <m/>
    <n v="289.94318181818181"/>
    <m/>
    <n v="0"/>
    <s v="Ellina Smirnova"/>
    <m/>
    <n v="6"/>
    <n v="6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620"/>
    <x v="175"/>
    <x v="175"/>
    <n v="20"/>
    <m/>
    <x v="3"/>
    <s v="Textiles-Clothing"/>
    <x v="10"/>
    <s v="Promocean The Netherlands BV"/>
    <x v="0"/>
    <n v="29.700000000000003"/>
    <n v="594"/>
    <n v="29.700000000000003"/>
    <n v="594"/>
    <n v="0"/>
    <n v="0"/>
    <n v="594"/>
    <n v="25.515000000000001"/>
    <n v="0"/>
    <n v="25.515000000000001"/>
    <n v="28"/>
    <n v="15"/>
    <n v="12"/>
    <n v="0.1008"/>
    <x v="0"/>
    <m/>
    <n v="0"/>
    <n v="0"/>
    <n v="0"/>
    <n v="0"/>
    <m/>
    <m/>
    <s v="no"/>
    <n v="510.3"/>
    <m/>
    <n v="0.12"/>
    <n v="28.994318181818183"/>
    <m/>
    <n v="579.88636363636363"/>
    <m/>
    <n v="0"/>
    <s v="Ellina Smirnova"/>
    <m/>
    <n v="6"/>
    <n v="120"/>
    <m/>
    <m/>
    <n v="0"/>
    <n v="0"/>
    <n v="0"/>
    <s v="17.06.2025"/>
    <s v="Order Window"/>
  </r>
  <r>
    <s v="Heineken UCL"/>
    <m/>
    <n v="20006108"/>
    <n v="3090666"/>
    <s v="Molson National Merchandising"/>
    <s v="CA"/>
    <s v="Canada"/>
    <x v="3"/>
    <m/>
    <m/>
    <n v="630"/>
    <x v="295"/>
    <x v="295"/>
    <n v="20"/>
    <m/>
    <x v="3"/>
    <s v="Textiles-Clothing"/>
    <x v="10"/>
    <s v="Promocean The Netherlands BV"/>
    <x v="0"/>
    <n v="29.700000000000003"/>
    <n v="594"/>
    <n v="29.700000000000003"/>
    <n v="594"/>
    <n v="0"/>
    <n v="0"/>
    <n v="594"/>
    <n v="25.515000000000001"/>
    <n v="0"/>
    <n v="25.515000000000001"/>
    <n v="28"/>
    <n v="15"/>
    <n v="12"/>
    <n v="0.1008"/>
    <x v="0"/>
    <m/>
    <n v="0"/>
    <n v="0"/>
    <n v="0"/>
    <n v="0"/>
    <m/>
    <m/>
    <s v="no"/>
    <n v="510.3"/>
    <m/>
    <n v="0.12"/>
    <n v="28.994318181818183"/>
    <m/>
    <n v="579.88636363636363"/>
    <m/>
    <n v="0"/>
    <s v="Ellina Smirnova"/>
    <m/>
    <n v="6"/>
    <n v="120"/>
    <m/>
    <m/>
    <n v="0"/>
    <n v="0"/>
    <n v="0"/>
    <s v="17.06.2025"/>
    <s v="Order Window"/>
  </r>
  <r>
    <s v="Heineken"/>
    <m/>
    <n v="20006108"/>
    <n v="3090666"/>
    <s v="Molson National Merchandising"/>
    <s v="CA"/>
    <s v="Canada"/>
    <x v="3"/>
    <m/>
    <m/>
    <n v="640"/>
    <x v="343"/>
    <x v="343"/>
    <n v="10"/>
    <m/>
    <x v="4"/>
    <s v="Glassware"/>
    <x v="36"/>
    <s v="Ritzenhoff Bv"/>
    <x v="1"/>
    <n v="11.7"/>
    <n v="117"/>
    <n v="0"/>
    <n v="0"/>
    <n v="0"/>
    <n v="0"/>
    <n v="0"/>
    <n v="0"/>
    <n v="0"/>
    <n v="0"/>
    <n v="23.4"/>
    <n v="15.9"/>
    <n v="20.3"/>
    <n v="7.5528180000000014E-2"/>
    <x v="1"/>
    <m/>
    <n v="0"/>
    <n v="0"/>
    <n v="117"/>
    <n v="0"/>
    <m/>
    <m/>
    <s v="no"/>
    <n v="0"/>
    <m/>
    <n v="0.12"/>
    <n v="0"/>
    <m/>
    <n v="0"/>
    <m/>
    <n v="0"/>
    <s v="Ludmilla Zarybnicka"/>
    <m/>
    <n v="6"/>
    <n v="60"/>
    <m/>
    <m/>
    <n v="0"/>
    <n v="0"/>
    <n v="0"/>
    <s v="17.06.2025"/>
    <s v="Order Window"/>
  </r>
  <r>
    <s v="Heineken - 0.0"/>
    <m/>
    <n v="20006108"/>
    <n v="3090666"/>
    <s v="Molson National Merchandising"/>
    <s v="CA"/>
    <s v="Canada"/>
    <x v="3"/>
    <m/>
    <m/>
    <n v="650"/>
    <x v="344"/>
    <x v="344"/>
    <n v="25"/>
    <m/>
    <x v="0"/>
    <s v="Indoor signs"/>
    <x v="35"/>
    <s v="Miles Promocean"/>
    <x v="1"/>
    <n v="25.68"/>
    <n v="642"/>
    <n v="25.68"/>
    <n v="642"/>
    <n v="0"/>
    <n v="0"/>
    <n v="642"/>
    <n v="22.207200000000004"/>
    <n v="0"/>
    <n v="22.207200000000004"/>
    <n v="62"/>
    <n v="4"/>
    <n v="49"/>
    <n v="0.30380000000000001"/>
    <x v="1"/>
    <m/>
    <n v="0"/>
    <n v="0"/>
    <n v="0"/>
    <n v="0"/>
    <m/>
    <m/>
    <s v="no"/>
    <n v="555.18000000000006"/>
    <m/>
    <n v="0.12"/>
    <n v="25.235454545454548"/>
    <m/>
    <n v="630.88636363636374"/>
    <m/>
    <n v="0"/>
    <s v="Konstantinos Zoupanos "/>
    <m/>
    <n v="3"/>
    <n v="75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660"/>
    <x v="68"/>
    <x v="68"/>
    <n v="2"/>
    <m/>
    <x v="0"/>
    <s v="Premiums"/>
    <x v="5"/>
    <s v="Promocean The Netherlands BV"/>
    <x v="0"/>
    <n v="83.149999999999991"/>
    <n v="166.29999999999998"/>
    <n v="83.149999999999991"/>
    <n v="166.29999999999998"/>
    <n v="0"/>
    <n v="0"/>
    <n v="166.29999999999998"/>
    <n v="71.922600000000017"/>
    <n v="0"/>
    <n v="71.922600000000017"/>
    <n v="44"/>
    <n v="43"/>
    <n v="45"/>
    <n v="0.17027999999999999"/>
    <x v="0"/>
    <m/>
    <n v="0"/>
    <n v="0"/>
    <n v="0"/>
    <n v="0"/>
    <m/>
    <m/>
    <s v="no"/>
    <n v="143.84520000000003"/>
    <m/>
    <n v="0.12"/>
    <n v="81.730227272727291"/>
    <m/>
    <n v="163.46045454545458"/>
    <m/>
    <n v="0"/>
    <s v="Konstantinos Zoupanos "/>
    <m/>
    <n v="5"/>
    <n v="10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670"/>
    <x v="91"/>
    <x v="91"/>
    <n v="5"/>
    <m/>
    <x v="0"/>
    <s v="Premiums"/>
    <x v="1"/>
    <s v="Miles Promocean"/>
    <x v="1"/>
    <n v="44.13"/>
    <n v="220.65"/>
    <n v="44.13"/>
    <n v="220.65"/>
    <n v="0"/>
    <n v="0"/>
    <n v="220.65"/>
    <n v="38.167200000000001"/>
    <n v="0"/>
    <n v="38.167200000000001"/>
    <n v="57"/>
    <n v="25"/>
    <n v="37.5"/>
    <n v="0.26718750000000002"/>
    <x v="1"/>
    <m/>
    <n v="0"/>
    <n v="0"/>
    <n v="0"/>
    <n v="0"/>
    <m/>
    <m/>
    <s v="no"/>
    <n v="190.83600000000001"/>
    <m/>
    <n v="0.12"/>
    <n v="43.371818181818185"/>
    <m/>
    <n v="216.85909090909092"/>
    <m/>
    <n v="0"/>
    <s v="Konstantinos Zoupanos "/>
    <m/>
    <n v="1"/>
    <n v="5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680"/>
    <x v="92"/>
    <x v="92"/>
    <n v="5"/>
    <m/>
    <x v="0"/>
    <s v="Premiums"/>
    <x v="4"/>
    <s v="Promocean The Netherlands BV"/>
    <x v="0"/>
    <n v="73.099999999999994"/>
    <n v="365.5"/>
    <n v="71.2"/>
    <n v="356"/>
    <n v="0"/>
    <n v="0"/>
    <n v="356"/>
    <n v="61.548600000000008"/>
    <n v="0"/>
    <n v="61.548600000000008"/>
    <n v="43.5"/>
    <n v="18"/>
    <n v="22.5"/>
    <n v="8.8087499999999999E-2"/>
    <x v="0"/>
    <m/>
    <n v="0"/>
    <n v="0"/>
    <n v="9.5"/>
    <n v="0"/>
    <m/>
    <m/>
    <s v="no"/>
    <n v="307.74300000000005"/>
    <m/>
    <n v="0.12"/>
    <n v="69.94159090909092"/>
    <m/>
    <n v="349.70795454545458"/>
    <m/>
    <n v="0"/>
    <s v="Konstantinos Zoupanos "/>
    <m/>
    <n v="10"/>
    <n v="50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690"/>
    <x v="117"/>
    <x v="117"/>
    <n v="844"/>
    <m/>
    <x v="0"/>
    <s v="Textiles-Clothing"/>
    <x v="20"/>
    <s v="Promocean The Netherlands BV"/>
    <x v="0"/>
    <n v="36.299999999999997"/>
    <n v="30637.199999999997"/>
    <n v="30.54"/>
    <n v="25775.759999999998"/>
    <n v="0"/>
    <n v="0"/>
    <n v="25775.759999999998"/>
    <n v="26.629200000000001"/>
    <n v="0"/>
    <n v="26.629200000000001"/>
    <n v="35"/>
    <n v="28"/>
    <n v="5"/>
    <n v="4.1356000000000002"/>
    <x v="0"/>
    <m/>
    <n v="0"/>
    <n v="0"/>
    <n v="4861.4399999999987"/>
    <n v="0"/>
    <m/>
    <m/>
    <s v="yes"/>
    <n v="22475.0448"/>
    <s v="yes"/>
    <n v="0.05"/>
    <n v="28.030736842105267"/>
    <m/>
    <n v="23657.941894736847"/>
    <m/>
    <n v="0"/>
    <s v="Konstantinos Zoupanos "/>
    <m/>
    <n v="6"/>
    <n v="5064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00"/>
    <x v="118"/>
    <x v="118"/>
    <n v="702"/>
    <m/>
    <x v="0"/>
    <s v="Textiles-Clothing"/>
    <x v="20"/>
    <s v="Promocean The Netherlands BV"/>
    <x v="0"/>
    <n v="36.299999999999997"/>
    <n v="25482.6"/>
    <n v="30.54"/>
    <n v="21439.079999999998"/>
    <n v="0"/>
    <n v="0"/>
    <n v="21439.079999999998"/>
    <n v="26.629200000000001"/>
    <n v="0"/>
    <n v="26.629200000000001"/>
    <n v="35"/>
    <n v="28"/>
    <n v="5"/>
    <n v="3.4398"/>
    <x v="0"/>
    <m/>
    <n v="0"/>
    <n v="0"/>
    <n v="4043.5200000000004"/>
    <n v="0"/>
    <m/>
    <m/>
    <s v="yes"/>
    <n v="18693.698400000001"/>
    <m/>
    <n v="0.12"/>
    <n v="30.260454545454547"/>
    <m/>
    <n v="21242.839090909092"/>
    <m/>
    <n v="0"/>
    <s v="Konstantinos Zoupanos "/>
    <m/>
    <n v="6"/>
    <n v="4212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10"/>
    <x v="309"/>
    <x v="309"/>
    <n v="15"/>
    <m/>
    <x v="0"/>
    <s v="Textiles-Clothing"/>
    <x v="20"/>
    <s v="Promocean The Netherlands BV"/>
    <x v="0"/>
    <n v="36.299999999999997"/>
    <n v="544.5"/>
    <n v="30.54"/>
    <n v="458.09999999999997"/>
    <n v="0"/>
    <n v="0"/>
    <n v="458.09999999999997"/>
    <n v="26.629200000000001"/>
    <n v="0"/>
    <n v="26.629200000000001"/>
    <n v="35"/>
    <n v="28"/>
    <n v="5"/>
    <n v="7.3499999999999996E-2"/>
    <x v="0"/>
    <m/>
    <n v="0"/>
    <n v="0"/>
    <n v="86.400000000000034"/>
    <n v="0"/>
    <m/>
    <m/>
    <s v="no"/>
    <n v="399.43799999999999"/>
    <m/>
    <n v="0.12"/>
    <n v="30.260454545454547"/>
    <m/>
    <n v="453.90681818181821"/>
    <m/>
    <n v="0"/>
    <s v="Konstantinos Zoupanos "/>
    <m/>
    <n v="6"/>
    <n v="90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20"/>
    <x v="76"/>
    <x v="76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30"/>
    <x v="77"/>
    <x v="77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40"/>
    <x v="78"/>
    <x v="78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50"/>
    <x v="230"/>
    <x v="230"/>
    <n v="5"/>
    <m/>
    <x v="0"/>
    <s v="Textiles-Clothing"/>
    <x v="15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x v="0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10"/>
    <x v="99"/>
    <x v="99"/>
    <n v="4"/>
    <m/>
    <x v="0"/>
    <s v="Textiles-Clothing"/>
    <x v="7"/>
    <s v="Promocean The Netherlands BV"/>
    <x v="0"/>
    <n v="115.68"/>
    <n v="462.72"/>
    <n v="115.68"/>
    <n v="462.72"/>
    <n v="0"/>
    <n v="0"/>
    <n v="462.72"/>
    <n v="101.00609999999999"/>
    <n v="0"/>
    <n v="101.00609999999999"/>
    <n v="45"/>
    <n v="23"/>
    <n v="23"/>
    <n v="9.5219999999999999E-2"/>
    <x v="0"/>
    <m/>
    <n v="0"/>
    <n v="0"/>
    <n v="0"/>
    <n v="0"/>
    <m/>
    <m/>
    <s v="no"/>
    <n v="404.02439999999996"/>
    <m/>
    <n v="0.12"/>
    <n v="114.77965909090908"/>
    <m/>
    <n v="459.11863636363631"/>
    <m/>
    <n v="0"/>
    <s v="Ellina Smirnova"/>
    <m/>
    <n v="24"/>
    <n v="96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20"/>
    <x v="164"/>
    <x v="164"/>
    <n v="6"/>
    <m/>
    <x v="3"/>
    <s v="Textiles-Clothing"/>
    <x v="10"/>
    <s v="Promocean The Netherlands BV"/>
    <x v="0"/>
    <n v="39.72"/>
    <n v="238.32"/>
    <n v="39.72"/>
    <n v="238.32"/>
    <n v="0"/>
    <n v="0"/>
    <n v="238.32"/>
    <n v="34.639500000000005"/>
    <n v="0"/>
    <n v="34.639500000000005"/>
    <n v="36"/>
    <n v="33"/>
    <n v="7"/>
    <n v="4.9896000000000003E-2"/>
    <x v="0"/>
    <m/>
    <n v="0"/>
    <n v="0"/>
    <n v="0"/>
    <n v="0"/>
    <m/>
    <m/>
    <s v="no"/>
    <n v="207.83700000000005"/>
    <m/>
    <n v="0.12"/>
    <n v="39.363068181818186"/>
    <m/>
    <n v="236.1784090909091"/>
    <m/>
    <n v="0"/>
    <s v="Ellina Smirnova"/>
    <m/>
    <n v="6"/>
    <n v="36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30"/>
    <x v="345"/>
    <x v="345"/>
    <n v="2"/>
    <m/>
    <x v="3"/>
    <s v="Textiles-Clothing"/>
    <x v="10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x v="0"/>
    <m/>
    <n v="0"/>
    <n v="0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40"/>
    <x v="86"/>
    <x v="86"/>
    <n v="10"/>
    <m/>
    <x v="0"/>
    <s v="Textiles-Clothing"/>
    <x v="5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x v="0"/>
    <m/>
    <n v="0"/>
    <n v="0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50"/>
    <x v="87"/>
    <x v="87"/>
    <n v="12"/>
    <m/>
    <x v="0"/>
    <s v="Textiles-Clothing"/>
    <x v="5"/>
    <s v="Asian Sourcing Link"/>
    <x v="0"/>
    <n v="34.549999999999997"/>
    <n v="414.59999999999997"/>
    <n v="29.5"/>
    <n v="354"/>
    <n v="0"/>
    <n v="0"/>
    <n v="354"/>
    <n v="25.154999999999998"/>
    <n v="0"/>
    <n v="25.154999999999998"/>
    <n v="39"/>
    <n v="33"/>
    <n v="4.5"/>
    <n v="6.9498000000000004E-2"/>
    <x v="0"/>
    <m/>
    <n v="0"/>
    <n v="0"/>
    <n v="60.599999999999966"/>
    <n v="0"/>
    <m/>
    <m/>
    <s v="no"/>
    <n v="301.85999999999996"/>
    <m/>
    <n v="0.12"/>
    <n v="28.58522727272727"/>
    <m/>
    <n v="343.02272727272725"/>
    <m/>
    <n v="0"/>
    <s v="Ellina Smirnova"/>
    <m/>
    <n v="5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60"/>
    <x v="88"/>
    <x v="88"/>
    <n v="10"/>
    <m/>
    <x v="0"/>
    <s v="Textiles-Clothing"/>
    <x v="5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x v="0"/>
    <m/>
    <n v="0"/>
    <n v="0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70"/>
    <x v="135"/>
    <x v="135"/>
    <n v="6"/>
    <m/>
    <x v="0"/>
    <s v="Textiles-Clothing"/>
    <x v="5"/>
    <s v="Asian Sourcing Link"/>
    <x v="0"/>
    <n v="34.549999999999997"/>
    <n v="207.29999999999998"/>
    <n v="29.5"/>
    <n v="177"/>
    <n v="0"/>
    <n v="0"/>
    <n v="177"/>
    <n v="25.154999999999998"/>
    <n v="0"/>
    <n v="25.154999999999998"/>
    <n v="39"/>
    <n v="33"/>
    <n v="4.5"/>
    <n v="3.4749000000000002E-2"/>
    <x v="0"/>
    <m/>
    <n v="0"/>
    <n v="0"/>
    <n v="30.299999999999983"/>
    <n v="0"/>
    <m/>
    <m/>
    <s v="no"/>
    <n v="150.92999999999998"/>
    <m/>
    <n v="0.12"/>
    <n v="28.58522727272727"/>
    <m/>
    <n v="171.51136363636363"/>
    <m/>
    <n v="0"/>
    <s v="Ellina Smirnova"/>
    <m/>
    <n v="5"/>
    <n v="3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80"/>
    <x v="143"/>
    <x v="143"/>
    <n v="3"/>
    <m/>
    <x v="0"/>
    <s v="Textiles-Clothing"/>
    <x v="1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x v="0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290"/>
    <x v="152"/>
    <x v="152"/>
    <n v="3"/>
    <m/>
    <x v="0"/>
    <s v="Textiles-Clothing"/>
    <x v="1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x v="0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00"/>
    <x v="174"/>
    <x v="174"/>
    <n v="12"/>
    <m/>
    <x v="3"/>
    <s v="Textiles-Clothing"/>
    <x v="10"/>
    <s v="Promocean The Netherlands BV"/>
    <x v="0"/>
    <n v="29.700000000000003"/>
    <n v="356.40000000000003"/>
    <n v="29.700000000000003"/>
    <n v="356.40000000000003"/>
    <n v="0"/>
    <n v="0"/>
    <n v="356.40000000000003"/>
    <n v="25.515000000000001"/>
    <n v="0"/>
    <n v="25.515000000000001"/>
    <n v="28"/>
    <n v="15"/>
    <n v="12"/>
    <n v="6.0479999999999999E-2"/>
    <x v="0"/>
    <m/>
    <n v="0"/>
    <n v="0"/>
    <n v="0"/>
    <n v="0"/>
    <m/>
    <m/>
    <s v="no"/>
    <n v="306.18"/>
    <m/>
    <n v="0.12"/>
    <n v="28.994318181818183"/>
    <m/>
    <n v="347.93181818181819"/>
    <m/>
    <n v="0"/>
    <s v="Ellina Smirnova"/>
    <m/>
    <n v="6"/>
    <n v="72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60"/>
    <x v="346"/>
    <x v="346"/>
    <n v="1530"/>
    <m/>
    <x v="2"/>
    <s v="Glassware"/>
    <x v="37"/>
    <s v="Sisecam (Pasabahçe)"/>
    <x v="0"/>
    <n v="29.759999999999998"/>
    <n v="45532.799999999996"/>
    <n v="29.759999999999998"/>
    <n v="45532.799999999996"/>
    <n v="0"/>
    <n v="0"/>
    <n v="45532.799999999996"/>
    <n v="26.160000000000004"/>
    <n v="0"/>
    <n v="26.160000000000004"/>
    <n v="40"/>
    <n v="28"/>
    <n v="20"/>
    <n v="34.271999999999998"/>
    <x v="0"/>
    <m/>
    <n v="0"/>
    <n v="0"/>
    <n v="0"/>
    <n v="0"/>
    <m/>
    <m/>
    <s v="no"/>
    <n v="40024.800000000003"/>
    <m/>
    <n v="0.12"/>
    <n v="29.72727272727273"/>
    <m/>
    <n v="45482.727272727279"/>
    <m/>
    <n v="0"/>
    <n v="0"/>
    <m/>
    <n v="24"/>
    <n v="36720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70"/>
    <x v="203"/>
    <x v="203"/>
    <n v="63"/>
    <m/>
    <x v="0"/>
    <s v="Textiles-Clothing"/>
    <x v="4"/>
    <s v="Promocean The Netherlands BV"/>
    <x v="0"/>
    <n v="51.62"/>
    <n v="3252.06"/>
    <n v="51.62"/>
    <n v="3252.06"/>
    <n v="0"/>
    <n v="0"/>
    <n v="3252.06"/>
    <n v="45.044999999999995"/>
    <n v="0"/>
    <n v="45.044999999999995"/>
    <n v="57"/>
    <n v="45"/>
    <n v="5"/>
    <n v="0.807975"/>
    <x v="0"/>
    <m/>
    <n v="0"/>
    <n v="0"/>
    <n v="0"/>
    <n v="0"/>
    <m/>
    <m/>
    <s v="no"/>
    <n v="2837.8349999999996"/>
    <m/>
    <n v="0.12"/>
    <n v="51.187499999999993"/>
    <m/>
    <n v="3224.8124999999995"/>
    <m/>
    <n v="0"/>
    <s v="Konstantinos Zoupanos "/>
    <m/>
    <n v="2"/>
    <n v="126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80"/>
    <x v="115"/>
    <x v="115"/>
    <n v="50"/>
    <m/>
    <x v="0"/>
    <s v="Textiles-Clothing"/>
    <x v="4"/>
    <s v="Promocean The Netherlands BV"/>
    <x v="0"/>
    <n v="51.62"/>
    <n v="2581"/>
    <n v="51.62"/>
    <n v="2581"/>
    <n v="0"/>
    <n v="0"/>
    <n v="2581"/>
    <n v="45.044999999999995"/>
    <n v="0"/>
    <n v="45.044999999999995"/>
    <n v="57"/>
    <n v="45"/>
    <n v="5"/>
    <n v="0.64124999999999999"/>
    <x v="0"/>
    <m/>
    <n v="0"/>
    <n v="0"/>
    <n v="0"/>
    <n v="0"/>
    <m/>
    <m/>
    <s v="no"/>
    <n v="2252.2499999999995"/>
    <m/>
    <n v="0.12"/>
    <n v="51.187499999999993"/>
    <m/>
    <n v="2559.3749999999995"/>
    <m/>
    <n v="0"/>
    <s v="Konstantinos Zoupanos "/>
    <m/>
    <n v="2"/>
    <n v="100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790"/>
    <x v="234"/>
    <x v="234"/>
    <n v="167"/>
    <m/>
    <x v="0"/>
    <s v="Textiles-Clothing"/>
    <x v="20"/>
    <s v="Promocean The Netherlands BV"/>
    <x v="0"/>
    <n v="36.299999999999997"/>
    <n v="6062.0999999999995"/>
    <n v="30.54"/>
    <n v="5100.18"/>
    <n v="0"/>
    <n v="0"/>
    <n v="5100.18"/>
    <n v="26.629200000000001"/>
    <n v="0"/>
    <n v="26.629200000000001"/>
    <n v="35"/>
    <n v="28"/>
    <n v="5"/>
    <n v="0.81830000000000003"/>
    <x v="0"/>
    <m/>
    <n v="0"/>
    <n v="0"/>
    <n v="961.91999999999916"/>
    <n v="0"/>
    <m/>
    <m/>
    <s v="yes"/>
    <n v="4447.0763999999999"/>
    <m/>
    <n v="0.12"/>
    <n v="30.260454545454547"/>
    <m/>
    <n v="5053.4959090909097"/>
    <m/>
    <n v="0"/>
    <s v="Konstantinos Zoupanos "/>
    <m/>
    <n v="6"/>
    <n v="1002"/>
    <m/>
    <m/>
    <n v="0"/>
    <n v="0"/>
    <n v="0"/>
    <s v="17.06.2025"/>
    <s v="Order Window"/>
  </r>
  <r>
    <s v="Heineken - F1"/>
    <m/>
    <n v="20006108"/>
    <n v="3090666"/>
    <s v="Molson National Merchandising"/>
    <s v="CA"/>
    <s v="Canada"/>
    <x v="3"/>
    <m/>
    <m/>
    <n v="800"/>
    <x v="235"/>
    <x v="235"/>
    <n v="834"/>
    <m/>
    <x v="0"/>
    <s v="Textiles-Clothing"/>
    <x v="20"/>
    <s v="Promocean The Netherlands BV"/>
    <x v="0"/>
    <n v="36.299999999999997"/>
    <n v="30274.199999999997"/>
    <n v="30.54"/>
    <n v="25470.36"/>
    <n v="0"/>
    <n v="0"/>
    <n v="25470.36"/>
    <n v="26.629200000000001"/>
    <n v="0"/>
    <n v="26.629200000000001"/>
    <n v="35"/>
    <n v="28"/>
    <n v="5"/>
    <n v="4.0865999999999998"/>
    <x v="0"/>
    <m/>
    <n v="0"/>
    <n v="0"/>
    <n v="4803.8399999999965"/>
    <n v="0"/>
    <m/>
    <m/>
    <s v="yes"/>
    <n v="22208.752800000002"/>
    <s v="yes"/>
    <n v="0.05"/>
    <n v="28.030736842105267"/>
    <m/>
    <n v="23377.634526315793"/>
    <m/>
    <n v="0"/>
    <s v="Konstantinos Zoupanos "/>
    <m/>
    <n v="6"/>
    <n v="5004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10"/>
    <x v="47"/>
    <x v="47"/>
    <n v="20"/>
    <m/>
    <x v="2"/>
    <s v="Glassware"/>
    <x v="13"/>
    <s v="Sisecam (Pasabahçe)"/>
    <x v="0"/>
    <n v="4.38"/>
    <n v="87.6"/>
    <n v="4.38"/>
    <n v="87.6"/>
    <n v="0"/>
    <n v="0"/>
    <n v="87.6"/>
    <n v="3.84"/>
    <n v="0"/>
    <n v="3.84"/>
    <n v="20"/>
    <n v="14.3"/>
    <n v="19"/>
    <n v="0.10868"/>
    <x v="0"/>
    <m/>
    <n v="0"/>
    <n v="0"/>
    <n v="0"/>
    <n v="0"/>
    <m/>
    <m/>
    <s v="no"/>
    <n v="76.8"/>
    <m/>
    <n v="0.12"/>
    <n v="4.3636363636363633"/>
    <m/>
    <n v="87.272727272727266"/>
    <m/>
    <n v="0"/>
    <s v="Ludmilla Zarybnicka"/>
    <m/>
    <n v="6"/>
    <n v="12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0"/>
    <x v="38"/>
    <x v="38"/>
    <n v="30"/>
    <m/>
    <x v="0"/>
    <s v="Premiums"/>
    <x v="1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x v="0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0"/>
    <x v="33"/>
    <x v="33"/>
    <n v="20"/>
    <m/>
    <x v="0"/>
    <s v="Bar support"/>
    <x v="10"/>
    <s v="Promocean The Netherlands BV"/>
    <x v="0"/>
    <n v="73.199999999999989"/>
    <n v="1463.9999999999998"/>
    <n v="73.199999999999989"/>
    <n v="1463.9999999999998"/>
    <n v="0"/>
    <n v="0"/>
    <n v="1463.9999999999998"/>
    <n v="63.327000000000005"/>
    <n v="0"/>
    <n v="63.327000000000005"/>
    <n v="49"/>
    <n v="26"/>
    <n v="50"/>
    <n v="1.274"/>
    <x v="0"/>
    <m/>
    <n v="0"/>
    <n v="0"/>
    <n v="0"/>
    <n v="0"/>
    <m/>
    <m/>
    <s v="no"/>
    <n v="1266.5400000000002"/>
    <m/>
    <n v="0.12"/>
    <n v="71.962500000000006"/>
    <m/>
    <n v="1439.25"/>
    <m/>
    <n v="0"/>
    <s v="Ellina Smirnova"/>
    <m/>
    <n v="12"/>
    <n v="24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50"/>
    <x v="49"/>
    <x v="49"/>
    <n v="5"/>
    <m/>
    <x v="0"/>
    <s v="Bar support"/>
    <x v="14"/>
    <s v="Promocean The Netherlands BV"/>
    <x v="0"/>
    <n v="30.2"/>
    <n v="151"/>
    <n v="26.400000000000002"/>
    <n v="132"/>
    <n v="0"/>
    <n v="0"/>
    <n v="132"/>
    <n v="23.176800000000004"/>
    <n v="0"/>
    <n v="23.176800000000004"/>
    <n v="14"/>
    <n v="5"/>
    <n v="5"/>
    <n v="1.75E-3"/>
    <x v="0"/>
    <m/>
    <n v="0"/>
    <n v="0"/>
    <n v="19"/>
    <n v="0"/>
    <m/>
    <m/>
    <s v="no"/>
    <n v="115.88400000000001"/>
    <m/>
    <n v="0.12"/>
    <n v="26.33727272727273"/>
    <m/>
    <n v="131.68636363636364"/>
    <m/>
    <n v="0"/>
    <s v="Ellina Smirnova"/>
    <m/>
    <n v="20"/>
    <n v="10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10"/>
    <x v="175"/>
    <x v="175"/>
    <n v="8"/>
    <m/>
    <x v="3"/>
    <s v="Textiles-Clothing"/>
    <x v="10"/>
    <s v="Promocean The Netherlands BV"/>
    <x v="0"/>
    <n v="29.700000000000003"/>
    <n v="237.60000000000002"/>
    <n v="29.700000000000003"/>
    <n v="237.60000000000002"/>
    <n v="0"/>
    <n v="0"/>
    <n v="237.60000000000002"/>
    <n v="25.515000000000001"/>
    <n v="0"/>
    <n v="25.515000000000001"/>
    <n v="28"/>
    <n v="15"/>
    <n v="12"/>
    <n v="4.0320000000000002E-2"/>
    <x v="0"/>
    <m/>
    <n v="0"/>
    <n v="0"/>
    <n v="0"/>
    <n v="0"/>
    <m/>
    <m/>
    <s v="no"/>
    <n v="204.12"/>
    <m/>
    <n v="0.12"/>
    <n v="28.994318181818183"/>
    <m/>
    <n v="231.95454545454547"/>
    <m/>
    <n v="0"/>
    <s v="Ellina Smirnova"/>
    <m/>
    <n v="6"/>
    <n v="48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20"/>
    <x v="295"/>
    <x v="295"/>
    <n v="6"/>
    <m/>
    <x v="3"/>
    <s v="Textiles-Clothing"/>
    <x v="10"/>
    <s v="Promocean The Netherlands BV"/>
    <x v="0"/>
    <n v="29.700000000000003"/>
    <n v="178.20000000000002"/>
    <n v="29.700000000000003"/>
    <n v="178.20000000000002"/>
    <n v="0"/>
    <n v="0"/>
    <n v="178.20000000000002"/>
    <n v="25.515000000000001"/>
    <n v="0"/>
    <n v="25.515000000000001"/>
    <n v="28"/>
    <n v="15"/>
    <n v="12"/>
    <n v="3.024E-2"/>
    <x v="0"/>
    <m/>
    <n v="0"/>
    <n v="0"/>
    <n v="0"/>
    <n v="0"/>
    <m/>
    <m/>
    <s v="no"/>
    <n v="153.09"/>
    <m/>
    <n v="0.12"/>
    <n v="28.994318181818183"/>
    <m/>
    <n v="173.96590909090909"/>
    <m/>
    <n v="0"/>
    <s v="Ellina Smirnova"/>
    <m/>
    <n v="6"/>
    <n v="36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30"/>
    <x v="347"/>
    <x v="347"/>
    <n v="10"/>
    <m/>
    <x v="3"/>
    <s v="Textiles-Clothing"/>
    <x v="10"/>
    <s v="Promocean The Netherlands BV"/>
    <x v="0"/>
    <n v="28.619999999999997"/>
    <n v="286.2"/>
    <n v="28.619999999999997"/>
    <n v="286.2"/>
    <n v="0"/>
    <n v="0"/>
    <n v="286.2"/>
    <n v="24.580500000000001"/>
    <n v="0"/>
    <n v="24.580500000000001"/>
    <n v="28"/>
    <n v="15"/>
    <n v="12"/>
    <n v="5.04E-2"/>
    <x v="0"/>
    <m/>
    <n v="0"/>
    <n v="0"/>
    <n v="0"/>
    <n v="0"/>
    <m/>
    <m/>
    <s v="no"/>
    <n v="245.80500000000001"/>
    <m/>
    <n v="0.12"/>
    <n v="27.932386363636365"/>
    <m/>
    <n v="279.32386363636363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40"/>
    <x v="348"/>
    <x v="348"/>
    <n v="10"/>
    <m/>
    <x v="3"/>
    <s v="Textiles-Clothing"/>
    <x v="10"/>
    <s v="Promocean The Netherlands BV"/>
    <x v="0"/>
    <n v="28.619999999999997"/>
    <n v="286.2"/>
    <n v="28.619999999999997"/>
    <n v="286.2"/>
    <n v="0"/>
    <n v="0"/>
    <n v="286.2"/>
    <n v="24.580500000000001"/>
    <n v="0"/>
    <n v="24.580500000000001"/>
    <n v="28"/>
    <n v="15"/>
    <n v="12"/>
    <n v="5.04E-2"/>
    <x v="0"/>
    <m/>
    <n v="0"/>
    <n v="0"/>
    <n v="0"/>
    <n v="0"/>
    <m/>
    <m/>
    <s v="no"/>
    <n v="245.80500000000001"/>
    <m/>
    <n v="0.12"/>
    <n v="27.932386363636365"/>
    <m/>
    <n v="279.32386363636363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50"/>
    <x v="349"/>
    <x v="349"/>
    <n v="10"/>
    <m/>
    <x v="3"/>
    <s v="Textiles-Clothing"/>
    <x v="10"/>
    <s v="Promocean The Netherlands BV"/>
    <x v="0"/>
    <n v="28.619999999999997"/>
    <n v="286.2"/>
    <n v="28.619999999999997"/>
    <n v="286.2"/>
    <n v="0"/>
    <n v="0"/>
    <n v="286.2"/>
    <n v="24.580500000000001"/>
    <n v="0"/>
    <n v="24.580500000000001"/>
    <n v="28"/>
    <n v="15"/>
    <n v="12"/>
    <n v="5.04E-2"/>
    <x v="0"/>
    <m/>
    <n v="0"/>
    <n v="0"/>
    <n v="0"/>
    <n v="0"/>
    <m/>
    <m/>
    <s v="no"/>
    <n v="245.80500000000001"/>
    <m/>
    <n v="0.12"/>
    <n v="27.932386363636365"/>
    <m/>
    <n v="279.32386363636363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60"/>
    <x v="350"/>
    <x v="350"/>
    <n v="12"/>
    <m/>
    <x v="3"/>
    <s v="Textiles-Clothing"/>
    <x v="10"/>
    <s v="Promocean The Netherlands BV"/>
    <x v="0"/>
    <n v="39.06"/>
    <n v="468.72"/>
    <n v="39.06"/>
    <n v="468.72"/>
    <n v="0"/>
    <n v="0"/>
    <n v="468.72"/>
    <n v="34.030499999999996"/>
    <n v="0"/>
    <n v="34.030499999999996"/>
    <n v="36"/>
    <n v="33"/>
    <n v="7"/>
    <n v="9.9792000000000006E-2"/>
    <x v="0"/>
    <m/>
    <n v="0"/>
    <n v="0"/>
    <n v="0"/>
    <n v="0"/>
    <m/>
    <m/>
    <s v="no"/>
    <n v="408.36599999999999"/>
    <m/>
    <n v="0.12"/>
    <n v="38.671022727272721"/>
    <m/>
    <n v="464.05227272727268"/>
    <m/>
    <n v="0"/>
    <s v="Ellina Smirnova"/>
    <m/>
    <n v="6"/>
    <n v="7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70"/>
    <x v="126"/>
    <x v="126"/>
    <n v="10"/>
    <m/>
    <x v="3"/>
    <s v="Textiles-Clothing"/>
    <x v="10"/>
    <s v="Promocean The Netherlands BV"/>
    <x v="0"/>
    <n v="39.06"/>
    <n v="390.6"/>
    <n v="39.06"/>
    <n v="390.6"/>
    <n v="0"/>
    <n v="0"/>
    <n v="390.6"/>
    <n v="34.030499999999996"/>
    <n v="0"/>
    <n v="34.030499999999996"/>
    <n v="36"/>
    <n v="33"/>
    <n v="7"/>
    <n v="8.3159999999999998E-2"/>
    <x v="0"/>
    <m/>
    <n v="0"/>
    <n v="0"/>
    <n v="0"/>
    <n v="0"/>
    <m/>
    <m/>
    <s v="no"/>
    <n v="340.30499999999995"/>
    <m/>
    <n v="0.12"/>
    <n v="38.671022727272721"/>
    <m/>
    <n v="386.7102272727272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80"/>
    <x v="134"/>
    <x v="134"/>
    <n v="8"/>
    <m/>
    <x v="3"/>
    <s v="Textiles-Clothing"/>
    <x v="10"/>
    <s v="Promocean The Netherlands BV"/>
    <x v="0"/>
    <n v="39.06"/>
    <n v="312.48"/>
    <n v="39.06"/>
    <n v="312.48"/>
    <n v="0"/>
    <n v="0"/>
    <n v="312.48"/>
    <n v="34.030499999999996"/>
    <n v="0"/>
    <n v="34.030499999999996"/>
    <n v="36"/>
    <n v="33"/>
    <n v="7"/>
    <n v="6.6528000000000004E-2"/>
    <x v="0"/>
    <m/>
    <n v="0"/>
    <n v="0"/>
    <n v="0"/>
    <n v="0"/>
    <m/>
    <m/>
    <s v="no"/>
    <n v="272.24399999999997"/>
    <m/>
    <n v="0.12"/>
    <n v="38.671022727272721"/>
    <m/>
    <n v="309.36818181818177"/>
    <m/>
    <n v="0"/>
    <s v="Ellina Smirnova"/>
    <m/>
    <n v="6"/>
    <n v="48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390"/>
    <x v="351"/>
    <x v="351"/>
    <n v="10"/>
    <m/>
    <x v="3"/>
    <s v="Textiles-Clothing"/>
    <x v="10"/>
    <s v="Promocean The Netherlands BV"/>
    <x v="0"/>
    <n v="37.56"/>
    <n v="375.6"/>
    <n v="37.56"/>
    <n v="375.6"/>
    <n v="0"/>
    <n v="0"/>
    <n v="375.6"/>
    <n v="32.749500000000005"/>
    <n v="0"/>
    <n v="32.749500000000005"/>
    <n v="36"/>
    <n v="33"/>
    <n v="7"/>
    <n v="8.3159999999999998E-2"/>
    <x v="0"/>
    <m/>
    <n v="0"/>
    <n v="0"/>
    <n v="0"/>
    <n v="0"/>
    <m/>
    <m/>
    <s v="no"/>
    <n v="327.49500000000006"/>
    <m/>
    <n v="0.12"/>
    <n v="37.215340909090912"/>
    <m/>
    <n v="372.15340909090912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00"/>
    <x v="352"/>
    <x v="352"/>
    <n v="12"/>
    <m/>
    <x v="3"/>
    <s v="Textiles-Clothing"/>
    <x v="10"/>
    <s v="Promocean The Netherlands BV"/>
    <x v="0"/>
    <n v="37.56"/>
    <n v="450.72"/>
    <n v="37.56"/>
    <n v="450.72"/>
    <n v="0"/>
    <n v="0"/>
    <n v="450.72"/>
    <n v="32.749500000000005"/>
    <n v="0"/>
    <n v="32.749500000000005"/>
    <n v="36"/>
    <n v="33"/>
    <n v="7"/>
    <n v="9.9792000000000006E-2"/>
    <x v="0"/>
    <m/>
    <n v="0"/>
    <n v="0"/>
    <n v="0"/>
    <n v="0"/>
    <m/>
    <m/>
    <s v="no"/>
    <n v="392.99400000000003"/>
    <m/>
    <n v="0.12"/>
    <n v="37.215340909090912"/>
    <m/>
    <n v="446.58409090909095"/>
    <m/>
    <n v="0"/>
    <s v="Ellina Smirnova"/>
    <m/>
    <n v="6"/>
    <n v="7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10"/>
    <x v="353"/>
    <x v="353"/>
    <n v="12"/>
    <m/>
    <x v="3"/>
    <s v="Textiles-Clothing"/>
    <x v="10"/>
    <s v="Promocean The Netherlands BV"/>
    <x v="0"/>
    <n v="37.56"/>
    <n v="450.72"/>
    <n v="37.56"/>
    <n v="450.72"/>
    <n v="0"/>
    <n v="0"/>
    <n v="450.72"/>
    <n v="32.749500000000005"/>
    <n v="0"/>
    <n v="32.749500000000005"/>
    <n v="36"/>
    <n v="33"/>
    <n v="7"/>
    <n v="9.9792000000000006E-2"/>
    <x v="0"/>
    <m/>
    <n v="0"/>
    <n v="0"/>
    <n v="0"/>
    <n v="0"/>
    <m/>
    <m/>
    <s v="no"/>
    <n v="392.99400000000003"/>
    <m/>
    <n v="0.12"/>
    <n v="37.215340909090912"/>
    <m/>
    <n v="446.58409090909095"/>
    <m/>
    <n v="0"/>
    <s v="Ellina Smirnova"/>
    <m/>
    <n v="6"/>
    <n v="7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20"/>
    <x v="165"/>
    <x v="165"/>
    <n v="12"/>
    <m/>
    <x v="3"/>
    <s v="Textiles-Clothing"/>
    <x v="10"/>
    <s v="Promocean The Netherlands BV"/>
    <x v="0"/>
    <n v="39.72"/>
    <n v="476.64"/>
    <n v="39.72"/>
    <n v="476.64"/>
    <n v="0"/>
    <n v="0"/>
    <n v="476.64"/>
    <n v="34.639500000000005"/>
    <n v="0"/>
    <n v="34.639500000000005"/>
    <n v="36"/>
    <n v="33"/>
    <n v="7"/>
    <n v="9.9792000000000006E-2"/>
    <x v="0"/>
    <m/>
    <n v="0"/>
    <n v="0"/>
    <n v="0"/>
    <n v="0"/>
    <m/>
    <m/>
    <s v="no"/>
    <n v="415.67400000000009"/>
    <m/>
    <n v="0.12"/>
    <n v="39.363068181818186"/>
    <m/>
    <n v="472.3568181818182"/>
    <m/>
    <n v="0"/>
    <s v="Ellina Smirnova"/>
    <m/>
    <n v="6"/>
    <n v="72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30"/>
    <x v="166"/>
    <x v="166"/>
    <n v="10"/>
    <m/>
    <x v="3"/>
    <s v="Textiles-Clothing"/>
    <x v="10"/>
    <s v="Promocean The Netherlands BV"/>
    <x v="0"/>
    <n v="39.72"/>
    <n v="397.2"/>
    <n v="39.72"/>
    <n v="397.2"/>
    <n v="0"/>
    <n v="0"/>
    <n v="397.2"/>
    <n v="34.639500000000005"/>
    <n v="0"/>
    <n v="34.639500000000005"/>
    <n v="36"/>
    <n v="33"/>
    <n v="7"/>
    <n v="8.3159999999999998E-2"/>
    <x v="0"/>
    <m/>
    <n v="0"/>
    <n v="0"/>
    <n v="0"/>
    <n v="0"/>
    <m/>
    <m/>
    <s v="no"/>
    <n v="346.39500000000004"/>
    <m/>
    <n v="0.12"/>
    <n v="39.363068181818186"/>
    <m/>
    <n v="393.63068181818187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40"/>
    <x v="354"/>
    <x v="354"/>
    <n v="10"/>
    <m/>
    <x v="3"/>
    <s v="Textiles-Clothing"/>
    <x v="10"/>
    <s v="Promocean The Netherlands BV"/>
    <x v="0"/>
    <n v="39.72"/>
    <n v="397.2"/>
    <n v="39.72"/>
    <n v="397.2"/>
    <n v="0"/>
    <n v="0"/>
    <n v="397.2"/>
    <n v="34.639500000000005"/>
    <n v="0"/>
    <n v="34.639500000000005"/>
    <n v="36"/>
    <n v="33"/>
    <n v="7"/>
    <n v="8.3159999999999998E-2"/>
    <x v="0"/>
    <m/>
    <n v="0"/>
    <n v="0"/>
    <n v="0"/>
    <n v="0"/>
    <m/>
    <m/>
    <s v="no"/>
    <n v="346.39500000000004"/>
    <m/>
    <n v="0.12"/>
    <n v="39.363068181818186"/>
    <m/>
    <n v="393.63068181818187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50"/>
    <x v="167"/>
    <x v="167"/>
    <n v="10"/>
    <m/>
    <x v="3"/>
    <s v="Textiles-Clothing"/>
    <x v="10"/>
    <s v="Promocean The Netherlands BV"/>
    <x v="0"/>
    <n v="38.28"/>
    <n v="382.8"/>
    <n v="38.28"/>
    <n v="382.8"/>
    <n v="0"/>
    <n v="0"/>
    <n v="382.8"/>
    <n v="33.348000000000006"/>
    <n v="0"/>
    <n v="33.348000000000006"/>
    <n v="36"/>
    <n v="33"/>
    <n v="7"/>
    <n v="8.3159999999999998E-2"/>
    <x v="0"/>
    <m/>
    <n v="0"/>
    <n v="0"/>
    <n v="0"/>
    <n v="0"/>
    <m/>
    <m/>
    <s v="no"/>
    <n v="333.48000000000008"/>
    <m/>
    <n v="0.12"/>
    <n v="37.895454545454555"/>
    <m/>
    <n v="378.95454545454555"/>
    <m/>
    <n v="0"/>
    <s v="Ellina Smirnova"/>
    <m/>
    <n v="6"/>
    <n v="60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60"/>
    <x v="168"/>
    <x v="168"/>
    <n v="12"/>
    <m/>
    <x v="3"/>
    <s v="Textiles-Clothing"/>
    <x v="10"/>
    <s v="Promocean The Netherlands BV"/>
    <x v="0"/>
    <n v="38.28"/>
    <n v="459.36"/>
    <n v="38.28"/>
    <n v="459.36"/>
    <n v="0"/>
    <n v="0"/>
    <n v="459.36"/>
    <n v="33.348000000000006"/>
    <n v="0"/>
    <n v="33.348000000000006"/>
    <n v="36"/>
    <n v="33"/>
    <n v="7"/>
    <n v="9.9792000000000006E-2"/>
    <x v="0"/>
    <m/>
    <n v="0"/>
    <n v="0"/>
    <n v="0"/>
    <n v="0"/>
    <m/>
    <m/>
    <s v="no"/>
    <n v="400.17600000000004"/>
    <m/>
    <n v="0.12"/>
    <n v="37.895454545454555"/>
    <m/>
    <n v="454.74545454545466"/>
    <m/>
    <n v="0"/>
    <s v="Ellina Smirnova"/>
    <m/>
    <n v="6"/>
    <n v="72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10"/>
    <x v="172"/>
    <x v="172"/>
    <n v="5"/>
    <m/>
    <x v="0"/>
    <s v="Indoor signs"/>
    <x v="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x v="0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17.06.2025"/>
    <s v="Order Window"/>
  </r>
  <r>
    <s v="Heineken UCL"/>
    <m/>
    <n v="20006109"/>
    <n v="3090615"/>
    <s v="ANSA McAL Distribution Inc."/>
    <s v="GY"/>
    <s v="Guyana"/>
    <x v="3"/>
    <m/>
    <m/>
    <n v="470"/>
    <x v="169"/>
    <x v="169"/>
    <n v="12"/>
    <m/>
    <x v="3"/>
    <s v="Textiles-Clothing"/>
    <x v="10"/>
    <s v="Promocean The Netherlands BV"/>
    <x v="0"/>
    <n v="38.28"/>
    <n v="459.36"/>
    <n v="38.28"/>
    <n v="459.36"/>
    <n v="0"/>
    <n v="0"/>
    <n v="459.36"/>
    <n v="33.348000000000006"/>
    <n v="0"/>
    <n v="33.348000000000006"/>
    <n v="36"/>
    <n v="33"/>
    <n v="7"/>
    <n v="9.9792000000000006E-2"/>
    <x v="0"/>
    <m/>
    <n v="0"/>
    <n v="0"/>
    <n v="0"/>
    <n v="0"/>
    <m/>
    <m/>
    <s v="no"/>
    <n v="400.17600000000004"/>
    <m/>
    <n v="0.12"/>
    <n v="37.895454545454555"/>
    <m/>
    <n v="454.74545454545466"/>
    <m/>
    <n v="0"/>
    <s v="Ellina Smirnova"/>
    <m/>
    <n v="6"/>
    <n v="72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20"/>
    <x v="38"/>
    <x v="38"/>
    <n v="5"/>
    <m/>
    <x v="0"/>
    <s v="Premiums"/>
    <x v="1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x v="0"/>
    <m/>
    <n v="0"/>
    <n v="0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30"/>
    <x v="33"/>
    <x v="33"/>
    <n v="8"/>
    <m/>
    <x v="0"/>
    <s v="Bar support"/>
    <x v="10"/>
    <s v="Promocean The Netherlands BV"/>
    <x v="0"/>
    <n v="73.199999999999989"/>
    <n v="585.59999999999991"/>
    <n v="73.199999999999989"/>
    <n v="585.59999999999991"/>
    <n v="0"/>
    <n v="0"/>
    <n v="585.59999999999991"/>
    <n v="63.327000000000005"/>
    <n v="0"/>
    <n v="63.327000000000005"/>
    <n v="49"/>
    <n v="26"/>
    <n v="50"/>
    <n v="0.50960000000000005"/>
    <x v="0"/>
    <m/>
    <n v="0"/>
    <n v="0"/>
    <n v="0"/>
    <n v="0"/>
    <m/>
    <m/>
    <s v="no"/>
    <n v="506.61600000000004"/>
    <m/>
    <n v="0.12"/>
    <n v="71.962500000000006"/>
    <m/>
    <n v="575.70000000000005"/>
    <m/>
    <n v="0"/>
    <s v="Ellina Smirnova"/>
    <m/>
    <n v="12"/>
    <n v="96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40"/>
    <x v="41"/>
    <x v="41"/>
    <n v="20"/>
    <m/>
    <x v="0"/>
    <s v="Premiums"/>
    <x v="0"/>
    <s v="Promocean The Netherlands BV"/>
    <x v="0"/>
    <n v="53.5"/>
    <n v="1070"/>
    <n v="49.75"/>
    <n v="995"/>
    <n v="0"/>
    <n v="0"/>
    <n v="995"/>
    <n v="43.103400000000008"/>
    <n v="0"/>
    <n v="43.103400000000008"/>
    <n v="24"/>
    <n v="15"/>
    <n v="5"/>
    <n v="3.5999999999999997E-2"/>
    <x v="0"/>
    <m/>
    <n v="0"/>
    <n v="0"/>
    <n v="75"/>
    <n v="0"/>
    <m/>
    <m/>
    <s v="no"/>
    <n v="862.06800000000021"/>
    <m/>
    <n v="0.12"/>
    <n v="48.981136363636374"/>
    <m/>
    <n v="979.6227272727275"/>
    <m/>
    <n v="0"/>
    <s v="Ellina Smirnova"/>
    <m/>
    <n v="25"/>
    <n v="500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50"/>
    <x v="151"/>
    <x v="151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60"/>
    <x v="86"/>
    <x v="86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70"/>
    <x v="87"/>
    <x v="87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80"/>
    <x v="88"/>
    <x v="88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0"/>
    <x v="96"/>
    <x v="96"/>
    <n v="8"/>
    <m/>
    <x v="0"/>
    <s v="Bar support"/>
    <x v="10"/>
    <s v="Promocean The Netherlands BV"/>
    <x v="0"/>
    <n v="87"/>
    <n v="696"/>
    <n v="87"/>
    <n v="696"/>
    <n v="0"/>
    <n v="0"/>
    <n v="696"/>
    <n v="74.350800000000007"/>
    <n v="0"/>
    <n v="74.350800000000007"/>
    <n v="49"/>
    <n v="26"/>
    <n v="50"/>
    <n v="0.50960000000000005"/>
    <x v="0"/>
    <m/>
    <n v="0"/>
    <n v="0"/>
    <n v="0"/>
    <n v="0"/>
    <m/>
    <m/>
    <s v="no"/>
    <n v="594.80640000000005"/>
    <m/>
    <n v="0.12"/>
    <n v="84.489545454545464"/>
    <m/>
    <n v="675.91636363636371"/>
    <m/>
    <n v="0"/>
    <s v="Ellina Smirnova"/>
    <m/>
    <n v="12"/>
    <n v="96"/>
    <m/>
    <m/>
    <n v="0"/>
    <n v="0"/>
    <n v="0"/>
    <s v="17.06.2025"/>
    <s v="Order Window"/>
  </r>
  <r>
    <s v="Heineken UCL"/>
    <m/>
    <n v="20006110"/>
    <n v="3097108"/>
    <s v="Heineken Beverages South Afric"/>
    <s v="ZA"/>
    <s v="South Africa"/>
    <x v="2"/>
    <m/>
    <m/>
    <n v="90"/>
    <x v="135"/>
    <x v="135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20"/>
    <x v="0"/>
    <x v="0"/>
    <n v="10"/>
    <m/>
    <x v="0"/>
    <s v="Textiles-Clothing"/>
    <x v="0"/>
    <s v="Asian Sourcing Link"/>
    <x v="0"/>
    <n v="52.300000000000004"/>
    <n v="523"/>
    <n v="52.300000000000004"/>
    <n v="523"/>
    <n v="0"/>
    <n v="0"/>
    <n v="523"/>
    <n v="38.024999999999999"/>
    <n v="0"/>
    <n v="38.024999999999999"/>
    <n v="23"/>
    <n v="17"/>
    <n v="28.8"/>
    <n v="0.11260800000000001"/>
    <x v="0"/>
    <m/>
    <n v="0"/>
    <n v="0"/>
    <n v="0"/>
    <n v="0"/>
    <m/>
    <m/>
    <s v="no"/>
    <n v="380.25"/>
    <m/>
    <n v="0.12"/>
    <n v="43.210227272727273"/>
    <m/>
    <n v="432.10227272727275"/>
    <m/>
    <n v="0"/>
    <s v="Ellina Smirnova"/>
    <m/>
    <n v="10"/>
    <n v="10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30"/>
    <x v="280"/>
    <x v="280"/>
    <n v="5"/>
    <m/>
    <x v="0"/>
    <s v="Textiles-Clothing"/>
    <x v="0"/>
    <s v="Promocean The Netherlands BV"/>
    <x v="0"/>
    <n v="73.7"/>
    <n v="368.5"/>
    <n v="73.7"/>
    <n v="368.5"/>
    <n v="0"/>
    <n v="0"/>
    <n v="368.5"/>
    <n v="64.326599999999999"/>
    <n v="0"/>
    <n v="64.326599999999999"/>
    <n v="20"/>
    <n v="20"/>
    <n v="10"/>
    <n v="0.02"/>
    <x v="0"/>
    <m/>
    <n v="0"/>
    <n v="0"/>
    <n v="0"/>
    <n v="0"/>
    <m/>
    <m/>
    <s v="no"/>
    <n v="321.63299999999998"/>
    <m/>
    <n v="0.12"/>
    <n v="73.098409090909087"/>
    <m/>
    <n v="365.4920454545454"/>
    <m/>
    <n v="0"/>
    <s v="Ellina Smirnova"/>
    <m/>
    <n v="10"/>
    <n v="5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40"/>
    <x v="1"/>
    <x v="1"/>
    <n v="30"/>
    <m/>
    <x v="0"/>
    <s v="Indoor signs"/>
    <x v="1"/>
    <s v="Brands On"/>
    <x v="0"/>
    <n v="43.64"/>
    <n v="1309.2"/>
    <n v="43.64"/>
    <n v="1309.2"/>
    <n v="0"/>
    <n v="0"/>
    <n v="1309.2"/>
    <n v="38.4"/>
    <n v="0"/>
    <n v="38.4"/>
    <n v="46"/>
    <n v="26"/>
    <n v="12"/>
    <n v="0.43056"/>
    <x v="0"/>
    <m/>
    <n v="0"/>
    <n v="0"/>
    <n v="0"/>
    <n v="0"/>
    <m/>
    <m/>
    <s v="no"/>
    <n v="1152"/>
    <m/>
    <n v="0.12"/>
    <n v="43.636363636363633"/>
    <m/>
    <n v="1309.090909090909"/>
    <m/>
    <n v="0"/>
    <s v="Ludmilla Zarybnicka"/>
    <m/>
    <n v="1"/>
    <n v="3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30"/>
    <x v="123"/>
    <x v="123"/>
    <n v="2"/>
    <m/>
    <x v="0"/>
    <s v="Premiums"/>
    <x v="0"/>
    <s v="Promocean The Netherlands BV"/>
    <x v="1"/>
    <n v="138.75"/>
    <n v="277.5"/>
    <n v="138.75"/>
    <n v="277.5"/>
    <n v="0"/>
    <n v="0"/>
    <n v="277.5"/>
    <n v="119.99205714285715"/>
    <n v="0"/>
    <n v="119.99205714285715"/>
    <n v="38.5"/>
    <n v="12.5"/>
    <n v="8"/>
    <n v="7.7000000000000002E-3"/>
    <x v="1"/>
    <m/>
    <n v="0"/>
    <n v="0"/>
    <n v="0"/>
    <n v="0"/>
    <m/>
    <m/>
    <s v="no"/>
    <n v="239.9841142857143"/>
    <m/>
    <n v="0.12"/>
    <n v="136.3546103896104"/>
    <m/>
    <n v="272.7092207792208"/>
    <m/>
    <n v="0"/>
    <s v="Ellina Smirnova"/>
    <m/>
    <n v="25"/>
    <n v="5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40"/>
    <x v="336"/>
    <x v="336"/>
    <n v="10"/>
    <m/>
    <x v="0"/>
    <s v="Premiums"/>
    <x v="1"/>
    <s v="Asian Sourcing Link"/>
    <x v="0"/>
    <n v="32.299999999999997"/>
    <n v="323"/>
    <n v="29.4"/>
    <n v="294"/>
    <n v="0"/>
    <n v="0"/>
    <n v="294"/>
    <n v="25.422000000000004"/>
    <n v="0"/>
    <n v="25.422000000000004"/>
    <n v="49.5"/>
    <n v="49.5"/>
    <n v="29"/>
    <n v="0.71057250000000005"/>
    <x v="0"/>
    <m/>
    <n v="0"/>
    <n v="0"/>
    <n v="29"/>
    <n v="0"/>
    <m/>
    <m/>
    <s v="no"/>
    <n v="254.22000000000003"/>
    <m/>
    <n v="0.12"/>
    <n v="28.888636363636369"/>
    <m/>
    <n v="288.88636363636368"/>
    <m/>
    <n v="0"/>
    <s v="Ellina Smirnova"/>
    <m/>
    <n v="10"/>
    <n v="10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50"/>
    <x v="272"/>
    <x v="272"/>
    <n v="10"/>
    <m/>
    <x v="0"/>
    <s v="Premiums"/>
    <x v="12"/>
    <s v="Asian Sourcing Link"/>
    <x v="0"/>
    <n v="78.400000000000006"/>
    <n v="784"/>
    <n v="48"/>
    <n v="480"/>
    <n v="0"/>
    <n v="0"/>
    <n v="480"/>
    <n v="41.496000000000002"/>
    <n v="0"/>
    <n v="41.496000000000002"/>
    <n v="53"/>
    <n v="43"/>
    <n v="43"/>
    <n v="0.97997000000000001"/>
    <x v="0"/>
    <m/>
    <n v="0"/>
    <n v="0"/>
    <n v="304"/>
    <n v="0"/>
    <m/>
    <m/>
    <s v="no"/>
    <n v="414.96000000000004"/>
    <m/>
    <n v="0.12"/>
    <n v="47.154545454545456"/>
    <m/>
    <n v="471.54545454545456"/>
    <m/>
    <n v="0"/>
    <s v="Ellina Smirnova"/>
    <m/>
    <n v="10"/>
    <n v="10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60"/>
    <x v="5"/>
    <x v="5"/>
    <n v="2"/>
    <m/>
    <x v="0"/>
    <s v="Premiums"/>
    <x v="5"/>
    <s v="Promocean The Netherlands BV"/>
    <x v="0"/>
    <n v="50.300000000000004"/>
    <n v="100.60000000000001"/>
    <n v="47.15"/>
    <n v="94.3"/>
    <n v="0"/>
    <n v="0"/>
    <n v="94.3"/>
    <n v="38.019000000000005"/>
    <n v="0"/>
    <n v="38.019000000000005"/>
    <n v="35"/>
    <n v="34"/>
    <n v="30"/>
    <n v="7.1400000000000005E-2"/>
    <x v="0"/>
    <m/>
    <n v="0"/>
    <n v="0"/>
    <n v="6.3000000000000114"/>
    <n v="0"/>
    <m/>
    <m/>
    <s v="no"/>
    <n v="76.038000000000011"/>
    <m/>
    <n v="0.12"/>
    <n v="43.203409090909098"/>
    <m/>
    <n v="86.406818181818196"/>
    <m/>
    <n v="0"/>
    <s v="Ellina Smirnova"/>
    <m/>
    <n v="5"/>
    <n v="1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70"/>
    <x v="212"/>
    <x v="212"/>
    <n v="1"/>
    <m/>
    <x v="9"/>
    <s v="Premiums"/>
    <x v="12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x v="1"/>
    <m/>
    <n v="0"/>
    <n v="0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80"/>
    <x v="171"/>
    <x v="171"/>
    <n v="10"/>
    <m/>
    <x v="0"/>
    <s v="Bar support"/>
    <x v="10"/>
    <s v="Promocean The Netherlands BV"/>
    <x v="1"/>
    <n v="60.599999999999994"/>
    <n v="606"/>
    <n v="60.599999999999994"/>
    <n v="606"/>
    <n v="0"/>
    <n v="0"/>
    <n v="606"/>
    <n v="49.97760000000001"/>
    <n v="0"/>
    <n v="49.97760000000001"/>
    <n v="30"/>
    <n v="27"/>
    <n v="15"/>
    <n v="0.1215"/>
    <x v="1"/>
    <m/>
    <n v="0"/>
    <n v="0"/>
    <n v="0"/>
    <n v="0"/>
    <m/>
    <m/>
    <s v="no"/>
    <n v="499.77600000000007"/>
    <m/>
    <n v="0.12"/>
    <n v="56.792727272727284"/>
    <m/>
    <n v="567.92727272727279"/>
    <m/>
    <n v="0"/>
    <s v="Ellina Smirnova"/>
    <m/>
    <n v="12"/>
    <n v="12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90"/>
    <x v="355"/>
    <x v="355"/>
    <n v="6"/>
    <m/>
    <x v="0"/>
    <s v="Bar support"/>
    <x v="10"/>
    <s v="Promocean The Netherlands BV"/>
    <x v="1"/>
    <n v="123"/>
    <n v="738"/>
    <n v="123"/>
    <n v="738"/>
    <n v="0"/>
    <n v="0"/>
    <n v="738"/>
    <n v="103.39800000000001"/>
    <n v="0"/>
    <n v="103.39800000000001"/>
    <n v="43"/>
    <n v="31"/>
    <n v="21"/>
    <n v="0.167958"/>
    <x v="1"/>
    <m/>
    <n v="0"/>
    <n v="0"/>
    <n v="0"/>
    <n v="0"/>
    <m/>
    <m/>
    <s v="no"/>
    <n v="620.38800000000003"/>
    <m/>
    <n v="0.12"/>
    <n v="117.49772727272729"/>
    <m/>
    <n v="704.98636363636376"/>
    <m/>
    <n v="0"/>
    <s v="Ellina Smirnova"/>
    <m/>
    <n v="12"/>
    <n v="72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00"/>
    <x v="292"/>
    <x v="292"/>
    <n v="1"/>
    <m/>
    <x v="4"/>
    <s v="Coasters (&amp; dripmat)"/>
    <x v="0"/>
    <s v="CC Coaster GmbH &amp; Co. KG"/>
    <x v="0"/>
    <n v="25.875"/>
    <n v="25.875"/>
    <n v="14.693181818181818"/>
    <n v="14.693181818181818"/>
    <n v="0"/>
    <n v="0"/>
    <n v="14.693181818181818"/>
    <n v="12.93"/>
    <n v="0"/>
    <n v="12.93"/>
    <n v="21.4"/>
    <n v="43"/>
    <n v="14"/>
    <n v="1.28828E-2"/>
    <x v="0"/>
    <m/>
    <n v="0"/>
    <n v="0"/>
    <n v="11.181818181818182"/>
    <n v="0"/>
    <m/>
    <m/>
    <s v="no"/>
    <n v="12.93"/>
    <m/>
    <n v="0.12"/>
    <n v="14.693181818181818"/>
    <m/>
    <n v="14.693181818181818"/>
    <m/>
    <n v="0"/>
    <s v="Ellina Smirnova"/>
    <m/>
    <n v="1000"/>
    <n v="100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10"/>
    <x v="356"/>
    <x v="356"/>
    <n v="3"/>
    <m/>
    <x v="0"/>
    <s v="Indoor signs"/>
    <x v="4"/>
    <s v="Dekkers Visual Communication B.v."/>
    <x v="0"/>
    <n v="171.02"/>
    <n v="513.06000000000006"/>
    <n v="171.02"/>
    <n v="513.06000000000006"/>
    <n v="0"/>
    <n v="0"/>
    <n v="513.06000000000006"/>
    <n v="147.90360000000004"/>
    <n v="0"/>
    <n v="147.90360000000004"/>
    <n v="61"/>
    <n v="73"/>
    <n v="10"/>
    <n v="0.13358999999999999"/>
    <x v="0"/>
    <m/>
    <n v="0"/>
    <n v="0"/>
    <n v="0"/>
    <n v="0"/>
    <m/>
    <m/>
    <s v="no"/>
    <n v="443.71080000000012"/>
    <m/>
    <n v="0.12"/>
    <n v="168.07227272727278"/>
    <m/>
    <n v="504.21681818181833"/>
    <m/>
    <n v="0"/>
    <s v="Ludmilla Zarybnicka"/>
    <m/>
    <n v="1"/>
    <n v="3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20"/>
    <x v="124"/>
    <x v="124"/>
    <n v="1"/>
    <m/>
    <x v="8"/>
    <s v="Plastic cups"/>
    <x v="23"/>
    <s v="Dutch Cups"/>
    <x v="2"/>
    <n v="279.93181818181819"/>
    <n v="279.93181818181819"/>
    <n v="279.93181818181819"/>
    <n v="279.93181818181819"/>
    <n v="0"/>
    <n v="0"/>
    <n v="279.93181818181819"/>
    <n v="298.89999999999998"/>
    <n v="0"/>
    <n v="298.89999999999998"/>
    <n v="57"/>
    <n v="37"/>
    <n v="30"/>
    <n v="6.3270000000000007E-2"/>
    <x v="0"/>
    <m/>
    <n v="0"/>
    <n v="0"/>
    <n v="0"/>
    <n v="0"/>
    <m/>
    <m/>
    <s v="no"/>
    <n v="298.89999999999998"/>
    <m/>
    <n v="0.12"/>
    <n v="339.65909090909088"/>
    <m/>
    <n v="339.65909090909088"/>
    <m/>
    <n v="0"/>
    <s v="Konstantinos Zoupanos"/>
    <m/>
    <n v="240"/>
    <n v="24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50"/>
    <x v="240"/>
    <x v="240"/>
    <n v="10"/>
    <m/>
    <x v="7"/>
    <s v="Premiums"/>
    <x v="0"/>
    <s v="Promocean The Netherlands BV"/>
    <x v="0"/>
    <n v="48.7"/>
    <n v="487"/>
    <n v="31.5"/>
    <n v="315"/>
    <n v="0"/>
    <n v="0"/>
    <n v="315"/>
    <n v="27.72"/>
    <n v="0"/>
    <n v="27.72"/>
    <n v="13"/>
    <n v="9"/>
    <n v="10"/>
    <n v="1.17E-2"/>
    <x v="0"/>
    <m/>
    <n v="0"/>
    <n v="0"/>
    <n v="172"/>
    <n v="0"/>
    <m/>
    <m/>
    <s v="no"/>
    <n v="277.2"/>
    <m/>
    <n v="0.12"/>
    <n v="31.5"/>
    <m/>
    <n v="315"/>
    <m/>
    <n v="0"/>
    <s v="Ellina Smirnova"/>
    <m/>
    <n v="10"/>
    <n v="10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60"/>
    <x v="4"/>
    <x v="4"/>
    <n v="20"/>
    <m/>
    <x v="0"/>
    <s v="Premiums"/>
    <x v="4"/>
    <s v="Asian Sourcing Link"/>
    <x v="0"/>
    <n v="170.05"/>
    <n v="3401"/>
    <n v="170.05"/>
    <n v="3401"/>
    <n v="0"/>
    <n v="0"/>
    <n v="3401"/>
    <n v="147.06"/>
    <n v="0"/>
    <n v="147.06"/>
    <n v="57"/>
    <n v="37"/>
    <n v="46"/>
    <n v="1.94028"/>
    <x v="0"/>
    <m/>
    <n v="0"/>
    <n v="0"/>
    <n v="0"/>
    <n v="0"/>
    <m/>
    <m/>
    <s v="no"/>
    <n v="2941.2"/>
    <m/>
    <n v="0.12"/>
    <n v="167.11363636363637"/>
    <m/>
    <n v="3342.2727272727275"/>
    <m/>
    <n v="0"/>
    <s v="Ellina Smirnova"/>
    <m/>
    <n v="1"/>
    <n v="2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90"/>
    <x v="259"/>
    <x v="259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00"/>
    <x v="260"/>
    <x v="260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10"/>
    <x v="11"/>
    <x v="11"/>
    <n v="30"/>
    <m/>
    <x v="0"/>
    <s v="Indoor signs"/>
    <x v="0"/>
    <s v="Dekkers Visual Communication B.v."/>
    <x v="0"/>
    <n v="264.18"/>
    <n v="7925.4000000000005"/>
    <n v="264.18"/>
    <n v="7925.4000000000005"/>
    <n v="0"/>
    <n v="0"/>
    <n v="7925.4000000000005"/>
    <n v="228.46740000000003"/>
    <n v="0"/>
    <n v="228.46740000000003"/>
    <n v="141"/>
    <n v="58"/>
    <n v="12"/>
    <n v="2.94408"/>
    <x v="0"/>
    <m/>
    <n v="0"/>
    <n v="0"/>
    <n v="0"/>
    <n v="0"/>
    <m/>
    <m/>
    <s v="no"/>
    <n v="6854.0220000000008"/>
    <m/>
    <n v="0.12"/>
    <n v="259.62204545454546"/>
    <m/>
    <n v="7788.6613636363636"/>
    <m/>
    <n v="0"/>
    <s v="Ludmilla Zarybnicka"/>
    <m/>
    <n v="1"/>
    <n v="3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20"/>
    <x v="55"/>
    <x v="55"/>
    <n v="100"/>
    <m/>
    <x v="0"/>
    <s v="Outdoor signs"/>
    <x v="0"/>
    <s v="Van Beem &amp; Van Haagen bv"/>
    <x v="0"/>
    <n v="218.82"/>
    <n v="21882"/>
    <n v="212.23"/>
    <n v="21223"/>
    <n v="0"/>
    <n v="0"/>
    <n v="21223"/>
    <n v="176.70000000000002"/>
    <n v="0"/>
    <n v="176.70000000000002"/>
    <n v="57"/>
    <n v="57"/>
    <n v="23"/>
    <n v="7.4726999999999997"/>
    <x v="0"/>
    <m/>
    <n v="0"/>
    <n v="0"/>
    <n v="659"/>
    <n v="0"/>
    <m/>
    <m/>
    <s v="yes"/>
    <n v="17670"/>
    <m/>
    <n v="0.12"/>
    <n v="200.79545454545456"/>
    <m/>
    <n v="20079.545454545456"/>
    <m/>
    <n v="0"/>
    <s v="Ludmilla Zarybnicka"/>
    <m/>
    <n v="1"/>
    <n v="10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30"/>
    <x v="357"/>
    <x v="357"/>
    <n v="5"/>
    <m/>
    <x v="0"/>
    <s v="Bar support"/>
    <x v="7"/>
    <s v="Asian Sourcing Link"/>
    <x v="1"/>
    <n v="174"/>
    <n v="870"/>
    <n v="174"/>
    <n v="870"/>
    <n v="0"/>
    <n v="0"/>
    <n v="870"/>
    <n v="150.48000000000002"/>
    <n v="0"/>
    <n v="150.48000000000002"/>
    <n v="42"/>
    <n v="36"/>
    <n v="24"/>
    <n v="0.18143999999999999"/>
    <x v="1"/>
    <m/>
    <n v="0"/>
    <n v="0"/>
    <n v="0"/>
    <n v="0"/>
    <m/>
    <m/>
    <s v="no"/>
    <n v="752.40000000000009"/>
    <m/>
    <n v="0.12"/>
    <n v="171.00000000000003"/>
    <m/>
    <n v="855.00000000000011"/>
    <m/>
    <n v="0"/>
    <s v="Ellina Smirnova"/>
    <m/>
    <n v="6"/>
    <n v="3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40"/>
    <x v="16"/>
    <x v="16"/>
    <n v="3"/>
    <m/>
    <x v="0"/>
    <s v="Openers / Sunglasses / Keyrings / Waiter knife"/>
    <x v="6"/>
    <s v="Asian Sourcing Link"/>
    <x v="1"/>
    <n v="110.5"/>
    <n v="331.5"/>
    <n v="110.5"/>
    <n v="331.5"/>
    <n v="0"/>
    <n v="0"/>
    <n v="331.5"/>
    <n v="97.2"/>
    <n v="0"/>
    <n v="97.2"/>
    <n v="6"/>
    <n v="12"/>
    <n v="18"/>
    <n v="3.888E-3"/>
    <x v="1"/>
    <m/>
    <n v="0"/>
    <n v="0"/>
    <n v="0"/>
    <n v="0"/>
    <m/>
    <m/>
    <s v="no"/>
    <n v="291.60000000000002"/>
    <m/>
    <n v="0.12"/>
    <n v="110.45454545454545"/>
    <m/>
    <n v="331.36363636363637"/>
    <m/>
    <n v="0"/>
    <s v="Ellina Smirnova"/>
    <m/>
    <n v="10"/>
    <n v="3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50"/>
    <x v="17"/>
    <x v="17"/>
    <n v="5"/>
    <m/>
    <x v="0"/>
    <s v="Bar support"/>
    <x v="7"/>
    <s v="Asian Sourcing Link"/>
    <x v="1"/>
    <n v="366.96"/>
    <n v="1834.8"/>
    <n v="366.96"/>
    <n v="1834.8"/>
    <n v="0"/>
    <n v="0"/>
    <n v="1834.8"/>
    <n v="317.37600000000003"/>
    <n v="0"/>
    <n v="317.37600000000003"/>
    <n v="42"/>
    <n v="35"/>
    <n v="35"/>
    <n v="0.25724999999999998"/>
    <x v="1"/>
    <m/>
    <n v="0"/>
    <n v="0"/>
    <n v="0"/>
    <n v="0"/>
    <m/>
    <m/>
    <s v="no"/>
    <n v="1586.88"/>
    <m/>
    <n v="0.12"/>
    <n v="360.65454545454548"/>
    <m/>
    <n v="1803.2727272727275"/>
    <m/>
    <n v="0"/>
    <s v="Ellina Smirnova"/>
    <m/>
    <n v="6"/>
    <n v="3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60"/>
    <x v="18"/>
    <x v="18"/>
    <n v="3"/>
    <m/>
    <x v="0"/>
    <s v="Bar support"/>
    <x v="8"/>
    <s v="Asian Sourcing Link"/>
    <x v="1"/>
    <n v="305.8"/>
    <n v="917.40000000000009"/>
    <n v="305.8"/>
    <n v="917.40000000000009"/>
    <n v="0"/>
    <n v="0"/>
    <n v="917.40000000000009"/>
    <n v="264.48"/>
    <n v="0"/>
    <n v="264.48"/>
    <n v="65"/>
    <n v="37"/>
    <n v="32"/>
    <n v="0.23088"/>
    <x v="1"/>
    <m/>
    <n v="0"/>
    <n v="0"/>
    <n v="0"/>
    <n v="0"/>
    <m/>
    <m/>
    <s v="no"/>
    <n v="793.44"/>
    <m/>
    <n v="0.12"/>
    <n v="300.54545454545456"/>
    <m/>
    <n v="901.63636363636374"/>
    <m/>
    <n v="0"/>
    <s v="Ellina Smirnova"/>
    <m/>
    <n v="4"/>
    <n v="12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70"/>
    <x v="358"/>
    <x v="358"/>
    <n v="10"/>
    <m/>
    <x v="0"/>
    <s v="Bar support"/>
    <x v="24"/>
    <s v="Asian Sourcing Link"/>
    <x v="1"/>
    <n v="329.5"/>
    <n v="3295"/>
    <n v="329.5"/>
    <n v="3295"/>
    <n v="0"/>
    <n v="0"/>
    <n v="3295"/>
    <n v="285.00000000000006"/>
    <n v="0"/>
    <n v="285.00000000000006"/>
    <n v="64"/>
    <n v="18"/>
    <n v="16"/>
    <n v="0.18432000000000001"/>
    <x v="1"/>
    <m/>
    <n v="0"/>
    <n v="0"/>
    <n v="0"/>
    <n v="0"/>
    <m/>
    <m/>
    <s v="no"/>
    <n v="2850.0000000000005"/>
    <m/>
    <n v="0.12"/>
    <n v="323.86363636363643"/>
    <m/>
    <n v="3238.6363636363644"/>
    <m/>
    <n v="0"/>
    <s v="Ellina Smirnova"/>
    <m/>
    <n v="10"/>
    <n v="10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80"/>
    <x v="19"/>
    <x v="19"/>
    <n v="50"/>
    <m/>
    <x v="0"/>
    <s v="Bar support"/>
    <x v="1"/>
    <s v="Asian Sourcing Link"/>
    <x v="1"/>
    <n v="20.88"/>
    <n v="1044"/>
    <n v="20.88"/>
    <n v="1044"/>
    <n v="0"/>
    <n v="0"/>
    <n v="1044"/>
    <n v="18.057600000000001"/>
    <n v="0"/>
    <n v="18.057600000000001"/>
    <n v="11"/>
    <n v="11"/>
    <n v="6"/>
    <n v="3.6299999999999999E-2"/>
    <x v="1"/>
    <m/>
    <n v="0"/>
    <n v="0"/>
    <n v="0"/>
    <n v="0"/>
    <m/>
    <m/>
    <s v="no"/>
    <n v="902.88"/>
    <m/>
    <n v="0.12"/>
    <n v="20.52"/>
    <m/>
    <n v="1026"/>
    <m/>
    <n v="0"/>
    <s v="Ellina Smirnova"/>
    <m/>
    <n v="6"/>
    <n v="30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190"/>
    <x v="289"/>
    <x v="289"/>
    <n v="2"/>
    <m/>
    <x v="0"/>
    <s v="Bar support"/>
    <x v="7"/>
    <s v="Asian Sourcing Link"/>
    <x v="0"/>
    <n v="237.29999999999998"/>
    <n v="474.59999999999997"/>
    <n v="204.84"/>
    <n v="409.68"/>
    <n v="0"/>
    <n v="0"/>
    <n v="409.68"/>
    <n v="168.26400000000001"/>
    <n v="0"/>
    <n v="168.26400000000001"/>
    <n v="42"/>
    <n v="35"/>
    <n v="35"/>
    <n v="0.10290000000000001"/>
    <x v="0"/>
    <m/>
    <n v="0"/>
    <n v="0"/>
    <n v="64.919999999999959"/>
    <n v="0"/>
    <m/>
    <m/>
    <s v="no"/>
    <n v="336.52800000000002"/>
    <m/>
    <n v="0.12"/>
    <n v="191.20909090909092"/>
    <m/>
    <n v="382.41818181818184"/>
    <m/>
    <n v="0"/>
    <s v="Ellina Smirnova"/>
    <m/>
    <n v="6"/>
    <n v="12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210"/>
    <x v="359"/>
    <x v="359"/>
    <n v="1000"/>
    <m/>
    <x v="5"/>
    <s v="Glassware"/>
    <x v="38"/>
    <s v="Arc International France SAS"/>
    <x v="1"/>
    <n v="4.1999999999999993"/>
    <n v="4199.9999999999991"/>
    <n v="4.1999999999999993"/>
    <n v="4199.9999999999991"/>
    <n v="0"/>
    <n v="0"/>
    <n v="4199.9999999999991"/>
    <n v="3.69"/>
    <n v="0"/>
    <n v="3.69"/>
    <n v="20"/>
    <n v="14.3"/>
    <n v="20"/>
    <n v="5.72"/>
    <x v="1"/>
    <m/>
    <n v="0"/>
    <n v="0"/>
    <n v="0"/>
    <n v="0"/>
    <m/>
    <m/>
    <s v="no"/>
    <n v="3690"/>
    <m/>
    <n v="0.12"/>
    <n v="4.1931818181818183"/>
    <m/>
    <n v="4193.181818181818"/>
    <m/>
    <n v="0"/>
    <s v="Ludmilla Zarybnicka"/>
    <m/>
    <n v="6"/>
    <n v="6000"/>
    <m/>
    <m/>
    <n v="0"/>
    <n v="0"/>
    <n v="0"/>
    <s v="17.06.2025"/>
    <s v="Order Window"/>
  </r>
  <r>
    <s v="Heineken UCL"/>
    <m/>
    <n v="20006111"/>
    <n v="3097108"/>
    <s v="Heineken Beverages South Afric"/>
    <s v="ZA"/>
    <s v="South Africa"/>
    <x v="2"/>
    <m/>
    <m/>
    <n v="220"/>
    <x v="38"/>
    <x v="38"/>
    <n v="20"/>
    <m/>
    <x v="0"/>
    <s v="Premiums"/>
    <x v="1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x v="0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0"/>
    <x v="0"/>
    <x v="0"/>
    <n v="20"/>
    <m/>
    <x v="0"/>
    <s v="Textiles-Clothing"/>
    <x v="0"/>
    <s v="Asian Sourcing Link"/>
    <x v="0"/>
    <n v="52.300000000000004"/>
    <n v="1046"/>
    <n v="52.300000000000004"/>
    <n v="1046"/>
    <n v="0"/>
    <n v="0"/>
    <n v="1046"/>
    <n v="38.024999999999999"/>
    <n v="0"/>
    <n v="38.024999999999999"/>
    <n v="23"/>
    <n v="17"/>
    <n v="28.8"/>
    <n v="0.22521600000000003"/>
    <x v="0"/>
    <m/>
    <n v="0"/>
    <n v="0"/>
    <n v="0"/>
    <n v="0"/>
    <m/>
    <m/>
    <s v="no"/>
    <n v="760.5"/>
    <m/>
    <n v="0.12"/>
    <n v="43.210227272727273"/>
    <m/>
    <n v="864.2045454545455"/>
    <m/>
    <n v="0"/>
    <s v="Ellina Smirnova"/>
    <m/>
    <n v="10"/>
    <n v="20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20"/>
    <x v="280"/>
    <x v="280"/>
    <n v="10"/>
    <m/>
    <x v="0"/>
    <s v="Textiles-Clothing"/>
    <x v="0"/>
    <s v="Promocean The Netherlands BV"/>
    <x v="0"/>
    <n v="73.7"/>
    <n v="737"/>
    <n v="73.7"/>
    <n v="737"/>
    <n v="0"/>
    <n v="0"/>
    <n v="737"/>
    <n v="64.326599999999999"/>
    <n v="0"/>
    <n v="64.326599999999999"/>
    <n v="20"/>
    <n v="20"/>
    <n v="10"/>
    <n v="0.04"/>
    <x v="0"/>
    <m/>
    <n v="0"/>
    <n v="0"/>
    <n v="0"/>
    <n v="0"/>
    <m/>
    <m/>
    <s v="no"/>
    <n v="643.26599999999996"/>
    <m/>
    <n v="0.12"/>
    <n v="73.098409090909087"/>
    <m/>
    <n v="730.98409090909081"/>
    <m/>
    <n v="0"/>
    <s v="Ellina Smirnova"/>
    <m/>
    <n v="10"/>
    <n v="100"/>
    <m/>
    <m/>
    <n v="0"/>
    <n v="0"/>
    <n v="0"/>
    <s v="17.06.2025"/>
    <s v="Order Window"/>
  </r>
  <r>
    <s v="Heineken UCL"/>
    <m/>
    <n v="20006111"/>
    <n v="3097108"/>
    <s v="Heineken Beverages South Afric"/>
    <s v="ZA"/>
    <s v="South Africa"/>
    <x v="2"/>
    <m/>
    <m/>
    <n v="230"/>
    <x v="65"/>
    <x v="65"/>
    <n v="20"/>
    <m/>
    <x v="0"/>
    <s v="Premiums"/>
    <x v="4"/>
    <s v="Promocean The Netherlands BV"/>
    <x v="0"/>
    <n v="74.7"/>
    <n v="1494"/>
    <n v="72.699999999999989"/>
    <n v="1453.9999999999998"/>
    <n v="0"/>
    <n v="0"/>
    <n v="1453.9999999999998"/>
    <n v="62.893800000000006"/>
    <n v="0"/>
    <n v="62.893800000000006"/>
    <n v="37"/>
    <n v="16"/>
    <n v="17"/>
    <n v="0.20127999999999999"/>
    <x v="0"/>
    <m/>
    <n v="0"/>
    <n v="0"/>
    <n v="40.000000000000227"/>
    <n v="0"/>
    <m/>
    <m/>
    <s v="no"/>
    <n v="1257.8760000000002"/>
    <m/>
    <n v="0.12"/>
    <n v="71.470227272727286"/>
    <m/>
    <n v="1429.4045454545458"/>
    <m/>
    <n v="0"/>
    <s v="Ellina Smirnova"/>
    <m/>
    <n v="10"/>
    <n v="200"/>
    <m/>
    <m/>
    <n v="0"/>
    <n v="0"/>
    <n v="0"/>
    <s v="17.06.2025"/>
    <s v="Order Window"/>
  </r>
  <r>
    <s v="Heineken UCL"/>
    <m/>
    <n v="20006111"/>
    <n v="3097108"/>
    <s v="Heineken Beverages South Afric"/>
    <s v="ZA"/>
    <s v="South Africa"/>
    <x v="2"/>
    <m/>
    <m/>
    <n v="240"/>
    <x v="132"/>
    <x v="132"/>
    <n v="10"/>
    <m/>
    <x v="0"/>
    <s v="Premiums"/>
    <x v="4"/>
    <s v="Brands On"/>
    <x v="1"/>
    <n v="355.25"/>
    <n v="3552.5"/>
    <n v="355.25"/>
    <n v="3552.5"/>
    <n v="0"/>
    <n v="0"/>
    <n v="3552.5"/>
    <n v="307.23"/>
    <n v="0"/>
    <n v="307.23"/>
    <n v="90.5"/>
    <n v="77.5"/>
    <n v="18.2"/>
    <n v="1.2765025000000001"/>
    <x v="1"/>
    <m/>
    <n v="0"/>
    <n v="0"/>
    <n v="0"/>
    <n v="0"/>
    <m/>
    <m/>
    <s v="no"/>
    <n v="3072.3"/>
    <m/>
    <n v="0.12"/>
    <n v="349.125"/>
    <m/>
    <n v="3491.25"/>
    <m/>
    <n v="0"/>
    <s v="Ellina Smirnova"/>
    <m/>
    <n v="1"/>
    <n v="1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250"/>
    <x v="360"/>
    <x v="360"/>
    <n v="5"/>
    <m/>
    <x v="0"/>
    <s v="Textiles-Clothing"/>
    <x v="10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x v="0"/>
    <m/>
    <n v="0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260"/>
    <x v="361"/>
    <x v="361"/>
    <n v="5"/>
    <m/>
    <x v="0"/>
    <s v="Textiles-Clothing"/>
    <x v="10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x v="0"/>
    <m/>
    <n v="0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270"/>
    <x v="362"/>
    <x v="362"/>
    <n v="5"/>
    <m/>
    <x v="0"/>
    <s v="Textiles-Clothing"/>
    <x v="10"/>
    <s v="Promocean The Netherlands BV"/>
    <x v="0"/>
    <n v="90.36"/>
    <n v="451.8"/>
    <n v="90.36"/>
    <n v="451.8"/>
    <n v="0"/>
    <n v="0"/>
    <n v="451.8"/>
    <n v="78.839748"/>
    <n v="0"/>
    <n v="78.839748"/>
    <n v="28"/>
    <n v="15"/>
    <n v="12"/>
    <n v="2.52E-2"/>
    <x v="0"/>
    <m/>
    <n v="0"/>
    <n v="0"/>
    <n v="0"/>
    <n v="0"/>
    <m/>
    <m/>
    <s v="no"/>
    <n v="394.19873999999999"/>
    <m/>
    <n v="0.12"/>
    <n v="89.590622727272731"/>
    <m/>
    <n v="447.95311363636364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280"/>
    <x v="363"/>
    <x v="363"/>
    <n v="5"/>
    <m/>
    <x v="0"/>
    <s v="Textiles-Clothing"/>
    <x v="10"/>
    <s v="Promocean The Netherlands BV"/>
    <x v="0"/>
    <n v="90.36"/>
    <n v="451.8"/>
    <n v="90.36"/>
    <n v="451.8"/>
    <n v="0"/>
    <n v="0"/>
    <n v="451.8"/>
    <n v="78.839748"/>
    <n v="0"/>
    <n v="78.839748"/>
    <n v="28"/>
    <n v="15"/>
    <n v="12"/>
    <n v="2.52E-2"/>
    <x v="0"/>
    <m/>
    <n v="0"/>
    <n v="0"/>
    <n v="0"/>
    <n v="0"/>
    <m/>
    <m/>
    <s v="no"/>
    <n v="394.19873999999999"/>
    <m/>
    <n v="0.12"/>
    <n v="89.590622727272731"/>
    <m/>
    <n v="447.95311363636364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290"/>
    <x v="364"/>
    <x v="364"/>
    <n v="5"/>
    <m/>
    <x v="3"/>
    <s v="Textiles-Clothing"/>
    <x v="10"/>
    <s v="Promocean The Netherlands BV"/>
    <x v="1"/>
    <n v="40.619999999999997"/>
    <n v="203.1"/>
    <n v="40.619999999999997"/>
    <n v="203.1"/>
    <n v="0"/>
    <n v="0"/>
    <n v="203.1"/>
    <n v="35.408999999999999"/>
    <n v="0"/>
    <n v="35.408999999999999"/>
    <n v="36"/>
    <n v="33"/>
    <n v="7"/>
    <n v="4.1579999999999999E-2"/>
    <x v="1"/>
    <m/>
    <n v="0"/>
    <n v="0"/>
    <n v="0"/>
    <n v="0"/>
    <m/>
    <m/>
    <s v="no"/>
    <n v="177.04499999999999"/>
    <m/>
    <n v="0.12"/>
    <n v="40.237499999999997"/>
    <m/>
    <n v="201.1875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300"/>
    <x v="365"/>
    <x v="365"/>
    <n v="5"/>
    <m/>
    <x v="3"/>
    <s v="Textiles-Clothing"/>
    <x v="10"/>
    <s v="Promocean The Netherlands BV"/>
    <x v="1"/>
    <n v="40.619999999999997"/>
    <n v="203.1"/>
    <n v="40.619999999999997"/>
    <n v="203.1"/>
    <n v="0"/>
    <n v="0"/>
    <n v="203.1"/>
    <n v="35.408999999999999"/>
    <n v="0"/>
    <n v="35.408999999999999"/>
    <n v="36"/>
    <n v="33"/>
    <n v="7"/>
    <n v="4.1579999999999999E-2"/>
    <x v="1"/>
    <m/>
    <n v="0"/>
    <n v="0"/>
    <n v="0"/>
    <n v="0"/>
    <m/>
    <m/>
    <s v="no"/>
    <n v="177.04499999999999"/>
    <m/>
    <n v="0.12"/>
    <n v="40.237499999999997"/>
    <m/>
    <n v="201.1875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310"/>
    <x v="366"/>
    <x v="366"/>
    <n v="5"/>
    <m/>
    <x v="3"/>
    <s v="Textiles-Clothing"/>
    <x v="10"/>
    <s v="Promocean The Netherlands BV"/>
    <x v="1"/>
    <n v="42.480000000000004"/>
    <n v="212.40000000000003"/>
    <n v="42.480000000000004"/>
    <n v="212.40000000000003"/>
    <n v="0"/>
    <n v="0"/>
    <n v="212.40000000000003"/>
    <n v="37.018499999999996"/>
    <n v="0"/>
    <n v="37.018499999999996"/>
    <n v="36"/>
    <n v="33"/>
    <n v="7"/>
    <n v="4.1579999999999999E-2"/>
    <x v="1"/>
    <m/>
    <n v="0"/>
    <n v="0"/>
    <n v="0"/>
    <n v="0"/>
    <m/>
    <m/>
    <s v="no"/>
    <n v="185.09249999999997"/>
    <m/>
    <n v="0.12"/>
    <n v="42.066477272727269"/>
    <m/>
    <n v="210.33238636363635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320"/>
    <x v="367"/>
    <x v="367"/>
    <n v="5"/>
    <m/>
    <x v="3"/>
    <s v="Textiles-Clothing"/>
    <x v="10"/>
    <s v="Promocean The Netherlands BV"/>
    <x v="1"/>
    <n v="42.480000000000004"/>
    <n v="212.40000000000003"/>
    <n v="42.480000000000004"/>
    <n v="212.40000000000003"/>
    <n v="0"/>
    <n v="0"/>
    <n v="212.40000000000003"/>
    <n v="37.018499999999996"/>
    <n v="0"/>
    <n v="37.018499999999996"/>
    <n v="36"/>
    <n v="33"/>
    <n v="7"/>
    <n v="4.1579999999999999E-2"/>
    <x v="1"/>
    <m/>
    <n v="0"/>
    <n v="0"/>
    <n v="0"/>
    <n v="0"/>
    <m/>
    <m/>
    <s v="no"/>
    <n v="185.09249999999997"/>
    <m/>
    <n v="0.12"/>
    <n v="42.066477272727269"/>
    <m/>
    <n v="210.33238636363635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330"/>
    <x v="368"/>
    <x v="368"/>
    <n v="5"/>
    <m/>
    <x v="3"/>
    <s v="Textiles-Clothing"/>
    <x v="10"/>
    <s v="Promocean The Netherlands BV"/>
    <x v="1"/>
    <n v="42.480000000000004"/>
    <n v="212.40000000000003"/>
    <n v="42.480000000000004"/>
    <n v="212.40000000000003"/>
    <n v="0"/>
    <n v="0"/>
    <n v="212.40000000000003"/>
    <n v="37.018499999999996"/>
    <n v="0"/>
    <n v="37.018499999999996"/>
    <n v="36"/>
    <n v="33"/>
    <n v="7"/>
    <n v="4.1579999999999999E-2"/>
    <x v="1"/>
    <m/>
    <n v="0"/>
    <n v="0"/>
    <n v="0"/>
    <n v="0"/>
    <m/>
    <m/>
    <s v="no"/>
    <n v="185.09249999999997"/>
    <m/>
    <n v="0.12"/>
    <n v="42.066477272727269"/>
    <m/>
    <n v="210.33238636363635"/>
    <m/>
    <n v="0"/>
    <s v="Ellina Smirnova"/>
    <m/>
    <n v="6"/>
    <n v="30"/>
    <m/>
    <m/>
    <n v="0"/>
    <n v="0"/>
    <n v="0"/>
    <s v="17.06.2025"/>
    <s v="Order Window"/>
  </r>
  <r>
    <s v="Heineken Silver (Global)"/>
    <m/>
    <n v="20006111"/>
    <n v="3097108"/>
    <s v="Heineken Beverages South Afric"/>
    <s v="ZA"/>
    <s v="South Africa"/>
    <x v="2"/>
    <m/>
    <m/>
    <n v="340"/>
    <x v="369"/>
    <x v="369"/>
    <n v="10"/>
    <m/>
    <x v="0"/>
    <s v="Premiums"/>
    <x v="0"/>
    <s v="Promocean The Netherlands BV"/>
    <x v="0"/>
    <n v="35.6"/>
    <n v="356"/>
    <n v="35.6"/>
    <n v="356"/>
    <n v="0"/>
    <n v="0"/>
    <n v="356"/>
    <n v="29.286600000000004"/>
    <n v="0"/>
    <n v="29.286600000000004"/>
    <n v="28"/>
    <n v="17"/>
    <n v="13"/>
    <n v="6.1879999999999998E-2"/>
    <x v="0"/>
    <m/>
    <n v="0"/>
    <n v="0"/>
    <n v="0"/>
    <n v="0"/>
    <m/>
    <m/>
    <s v="no"/>
    <n v="292.86600000000004"/>
    <m/>
    <n v="0.12"/>
    <n v="33.280227272727274"/>
    <m/>
    <n v="332.80227272727274"/>
    <m/>
    <n v="0"/>
    <s v="Ellina Smirnova"/>
    <m/>
    <n v="10"/>
    <n v="10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350"/>
    <x v="254"/>
    <x v="254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n v="0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7.06.2025"/>
    <s v="Order Window"/>
  </r>
  <r>
    <s v="Heineken"/>
    <m/>
    <n v="20006111"/>
    <n v="3097108"/>
    <s v="Heineken Beverages South Afric"/>
    <s v="ZA"/>
    <s v="South Africa"/>
    <x v="2"/>
    <m/>
    <m/>
    <n v="360"/>
    <x v="255"/>
    <x v="255"/>
    <n v="10"/>
    <m/>
    <x v="3"/>
    <s v="Textiles-Clothing"/>
    <x v="29"/>
    <s v="Promocean The Netherlands BV"/>
    <x v="0"/>
    <n v="33.96"/>
    <n v="339.6"/>
    <n v="33.96"/>
    <n v="339.6"/>
    <n v="0"/>
    <n v="0"/>
    <n v="339.6"/>
    <n v="29.169000000000004"/>
    <n v="0"/>
    <n v="29.169000000000004"/>
    <n v="28"/>
    <n v="15"/>
    <n v="12"/>
    <n v="5.04E-2"/>
    <x v="0"/>
    <m/>
    <n v="0"/>
    <n v="0"/>
    <n v="0"/>
    <n v="0"/>
    <m/>
    <m/>
    <s v="no"/>
    <n v="291.69000000000005"/>
    <m/>
    <n v="0.12"/>
    <n v="33.146590909090911"/>
    <m/>
    <n v="331.46590909090912"/>
    <m/>
    <n v="0"/>
    <s v="Ellina Smirnova"/>
    <m/>
    <n v="6"/>
    <n v="6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30"/>
    <x v="9"/>
    <x v="9"/>
    <n v="4"/>
    <m/>
    <x v="0"/>
    <s v="Indoor signs"/>
    <x v="4"/>
    <s v="Dekkers Visual Communication B.v."/>
    <x v="2"/>
    <n v="84.85"/>
    <n v="339.4"/>
    <n v="84.85"/>
    <n v="339.4"/>
    <n v="0"/>
    <n v="0"/>
    <n v="339.4"/>
    <n v="73.381800000000013"/>
    <n v="0"/>
    <n v="73.381800000000013"/>
    <n v="68.5"/>
    <n v="23.5"/>
    <n v="10"/>
    <n v="6.4390000000000003E-2"/>
    <x v="0"/>
    <m/>
    <n v="0"/>
    <n v="0"/>
    <n v="0"/>
    <n v="0"/>
    <m/>
    <m/>
    <s v="no"/>
    <n v="293.52720000000005"/>
    <m/>
    <n v="0.12"/>
    <n v="83.388409090909107"/>
    <m/>
    <n v="333.55363636363643"/>
    <m/>
    <n v="0"/>
    <s v="Ludmilla Zarybnicka"/>
    <m/>
    <n v="1"/>
    <n v="4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40"/>
    <x v="125"/>
    <x v="125"/>
    <n v="3"/>
    <m/>
    <x v="0"/>
    <s v="Openers / Sunglasses / Keyrings / Waiter knife"/>
    <x v="21"/>
    <s v="Promocean The Netherlands BV"/>
    <x v="0"/>
    <n v="52.800000000000004"/>
    <n v="158.4"/>
    <n v="52.800000000000004"/>
    <n v="158.4"/>
    <n v="0"/>
    <n v="0"/>
    <n v="158.4"/>
    <n v="46.512961934169503"/>
    <n v="0"/>
    <n v="46.512961934169503"/>
    <n v="25"/>
    <n v="9"/>
    <n v="9"/>
    <n v="6.0749999999999997E-3"/>
    <x v="0"/>
    <m/>
    <n v="0"/>
    <n v="0"/>
    <n v="0"/>
    <n v="0"/>
    <m/>
    <m/>
    <s v="no"/>
    <n v="139.5388858025085"/>
    <m/>
    <n v="0.12"/>
    <n v="52.855638561556255"/>
    <m/>
    <n v="158.56691568466877"/>
    <m/>
    <n v="0"/>
    <s v="Ellina Smirnova"/>
    <m/>
    <n v="48"/>
    <n v="144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50"/>
    <x v="337"/>
    <x v="337"/>
    <n v="20"/>
    <m/>
    <x v="0"/>
    <s v="Bar support"/>
    <x v="5"/>
    <s v="Promocean The Netherlands BV"/>
    <x v="1"/>
    <n v="53"/>
    <n v="1060"/>
    <n v="53"/>
    <n v="1060"/>
    <n v="0"/>
    <n v="0"/>
    <n v="1060"/>
    <n v="45.269400000000005"/>
    <n v="0"/>
    <n v="45.269400000000005"/>
    <n v="11"/>
    <n v="11"/>
    <n v="12.5"/>
    <n v="3.0249999999999999E-2"/>
    <x v="1"/>
    <m/>
    <n v="0"/>
    <n v="0"/>
    <n v="0"/>
    <n v="0"/>
    <m/>
    <m/>
    <s v="no"/>
    <n v="905.38800000000015"/>
    <m/>
    <n v="0.12"/>
    <n v="51.442500000000003"/>
    <m/>
    <n v="1028.8500000000001"/>
    <m/>
    <n v="0"/>
    <s v="Ellina Smirnova"/>
    <m/>
    <n v="25"/>
    <n v="500"/>
    <m/>
    <m/>
    <n v="0"/>
    <n v="0"/>
    <n v="0"/>
    <s v="17.06.2025"/>
    <s v="Order Window"/>
  </r>
  <r>
    <s v="Heineken"/>
    <m/>
    <n v="20006112"/>
    <n v="3097108"/>
    <s v="Heineken Beverages South Afric"/>
    <s v="ZA"/>
    <s v="South Africa"/>
    <x v="2"/>
    <m/>
    <m/>
    <n v="160"/>
    <x v="170"/>
    <x v="170"/>
    <n v="10"/>
    <m/>
    <x v="0"/>
    <s v="Bar support"/>
    <x v="0"/>
    <s v="Asian Sourcing Link"/>
    <x v="0"/>
    <n v="62"/>
    <n v="620"/>
    <n v="62"/>
    <n v="620"/>
    <n v="0"/>
    <n v="0"/>
    <n v="620"/>
    <n v="53.580000000000005"/>
    <n v="0"/>
    <n v="53.580000000000005"/>
    <n v="61"/>
    <n v="20"/>
    <n v="16"/>
    <n v="0.19520000000000001"/>
    <x v="0"/>
    <m/>
    <n v="0"/>
    <n v="0"/>
    <n v="0"/>
    <n v="0"/>
    <m/>
    <m/>
    <s v="no"/>
    <n v="535.80000000000007"/>
    <m/>
    <n v="0.12"/>
    <n v="60.88636363636364"/>
    <m/>
    <n v="608.86363636363637"/>
    <m/>
    <n v="0"/>
    <s v="Ellina Smirnova"/>
    <m/>
    <n v="10"/>
    <n v="1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170"/>
    <x v="38"/>
    <x v="38"/>
    <n v="30"/>
    <m/>
    <x v="0"/>
    <s v="Premiums"/>
    <x v="1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x v="0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180"/>
    <x v="150"/>
    <x v="150"/>
    <n v="10"/>
    <m/>
    <x v="0"/>
    <s v="Bar support"/>
    <x v="12"/>
    <s v="Asian Sourcing Link"/>
    <x v="0"/>
    <n v="47.5"/>
    <n v="475"/>
    <n v="47.5"/>
    <n v="475"/>
    <n v="0"/>
    <n v="0"/>
    <n v="475"/>
    <n v="43.890000000000008"/>
    <n v="0"/>
    <n v="43.890000000000008"/>
    <n v="62"/>
    <n v="20"/>
    <n v="9.5"/>
    <n v="0.1178"/>
    <x v="0"/>
    <m/>
    <n v="0"/>
    <n v="0"/>
    <n v="0"/>
    <n v="0"/>
    <m/>
    <m/>
    <s v="no"/>
    <n v="438.90000000000009"/>
    <m/>
    <n v="0.12"/>
    <n v="49.875000000000007"/>
    <m/>
    <n v="498.75000000000006"/>
    <m/>
    <n v="0"/>
    <s v="Ellina Smirnova"/>
    <m/>
    <n v="10"/>
    <n v="1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190"/>
    <x v="33"/>
    <x v="33"/>
    <n v="10"/>
    <m/>
    <x v="0"/>
    <s v="Bar support"/>
    <x v="10"/>
    <s v="Promocean The Netherlands BV"/>
    <x v="0"/>
    <n v="73.199999999999989"/>
    <n v="731.99999999999989"/>
    <n v="73.199999999999989"/>
    <n v="731.99999999999989"/>
    <n v="0"/>
    <n v="0"/>
    <n v="731.99999999999989"/>
    <n v="63.327000000000005"/>
    <n v="0"/>
    <n v="63.327000000000005"/>
    <n v="49"/>
    <n v="26"/>
    <n v="50"/>
    <n v="0.63700000000000001"/>
    <x v="0"/>
    <m/>
    <n v="0"/>
    <n v="0"/>
    <n v="0"/>
    <n v="0"/>
    <m/>
    <m/>
    <s v="no"/>
    <n v="633.2700000000001"/>
    <m/>
    <n v="0.12"/>
    <n v="71.962500000000006"/>
    <m/>
    <n v="719.625"/>
    <m/>
    <n v="0"/>
    <s v="Ellina Smirnova"/>
    <m/>
    <n v="12"/>
    <n v="1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00"/>
    <x v="49"/>
    <x v="49"/>
    <n v="10"/>
    <m/>
    <x v="0"/>
    <s v="Bar support"/>
    <x v="14"/>
    <s v="Promocean The Netherlands BV"/>
    <x v="0"/>
    <n v="30.2"/>
    <n v="302"/>
    <n v="26.400000000000002"/>
    <n v="264"/>
    <n v="0"/>
    <n v="0"/>
    <n v="264"/>
    <n v="23.176800000000004"/>
    <n v="0"/>
    <n v="23.176800000000004"/>
    <n v="14"/>
    <n v="5"/>
    <n v="5"/>
    <n v="3.5000000000000001E-3"/>
    <x v="0"/>
    <m/>
    <n v="0"/>
    <n v="0"/>
    <n v="38"/>
    <n v="0"/>
    <m/>
    <m/>
    <s v="no"/>
    <n v="231.76800000000003"/>
    <m/>
    <n v="0.12"/>
    <n v="26.33727272727273"/>
    <m/>
    <n v="263.37272727272727"/>
    <m/>
    <n v="0"/>
    <s v="Ellina Smirnova"/>
    <m/>
    <n v="20"/>
    <n v="2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10"/>
    <x v="45"/>
    <x v="45"/>
    <n v="5"/>
    <m/>
    <x v="4"/>
    <s v="Coasters (&amp; dripmat)"/>
    <x v="12"/>
    <s v="CC Coaster GmbH &amp; Co. KG"/>
    <x v="0"/>
    <n v="39.159090909090907"/>
    <n v="195.79545454545453"/>
    <n v="18.704545454545457"/>
    <n v="93.52272727272728"/>
    <n v="0"/>
    <n v="0"/>
    <n v="93.52272727272728"/>
    <n v="16.46"/>
    <n v="0"/>
    <n v="16.46"/>
    <n v="21.4"/>
    <n v="43"/>
    <n v="14"/>
    <n v="6.4413999999999999E-2"/>
    <x v="0"/>
    <m/>
    <n v="0"/>
    <n v="0"/>
    <n v="102.27272727272725"/>
    <n v="0"/>
    <m/>
    <m/>
    <s v="no"/>
    <n v="82.300000000000011"/>
    <m/>
    <n v="0.12"/>
    <n v="18.704545454545457"/>
    <m/>
    <n v="93.52272727272728"/>
    <m/>
    <n v="0"/>
    <s v="Ellina Smirnova"/>
    <m/>
    <n v="1000"/>
    <n v="50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20"/>
    <x v="51"/>
    <x v="51"/>
    <n v="10"/>
    <m/>
    <x v="0"/>
    <s v="Premiums"/>
    <x v="5"/>
    <s v="Promocean The Netherlands BV"/>
    <x v="0"/>
    <n v="75.55"/>
    <n v="755.5"/>
    <n v="74.75"/>
    <n v="747.5"/>
    <n v="0"/>
    <n v="0"/>
    <n v="747.5"/>
    <n v="65.215800000000002"/>
    <n v="0"/>
    <n v="65.215800000000002"/>
    <n v="52"/>
    <n v="33"/>
    <n v="12"/>
    <n v="0.20591999999999999"/>
    <x v="0"/>
    <m/>
    <n v="0"/>
    <n v="0"/>
    <n v="8"/>
    <n v="0"/>
    <m/>
    <m/>
    <s v="no"/>
    <n v="652.15800000000002"/>
    <m/>
    <n v="0.12"/>
    <n v="74.108863636363637"/>
    <m/>
    <n v="741.0886363636364"/>
    <m/>
    <n v="0"/>
    <s v="Ellina Smirnova"/>
    <m/>
    <n v="5"/>
    <n v="5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30"/>
    <x v="50"/>
    <x v="50"/>
    <n v="20"/>
    <m/>
    <x v="0"/>
    <s v="Premiums"/>
    <x v="5"/>
    <s v="Promocean The Netherlands BV"/>
    <x v="0"/>
    <n v="70.149999999999991"/>
    <n v="1402.9999999999998"/>
    <n v="69.349999999999994"/>
    <n v="1387"/>
    <n v="0"/>
    <n v="0"/>
    <n v="1387"/>
    <n v="60.500699999999995"/>
    <n v="0"/>
    <n v="60.500699999999995"/>
    <n v="55"/>
    <n v="36"/>
    <n v="20"/>
    <n v="0.79200000000000004"/>
    <x v="0"/>
    <m/>
    <n v="0"/>
    <n v="0"/>
    <n v="15.999999999999773"/>
    <n v="0"/>
    <m/>
    <m/>
    <s v="no"/>
    <n v="1210.0139999999999"/>
    <m/>
    <n v="0.12"/>
    <n v="68.750795454545454"/>
    <m/>
    <n v="1375.0159090909092"/>
    <m/>
    <n v="0"/>
    <s v="Ellina Smirnova"/>
    <m/>
    <n v="5"/>
    <n v="1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40"/>
    <x v="64"/>
    <x v="64"/>
    <n v="20"/>
    <m/>
    <x v="0"/>
    <s v="Textiles-Clothing"/>
    <x v="10"/>
    <s v="Promocean The Netherlands BV"/>
    <x v="0"/>
    <n v="36.24"/>
    <n v="724.80000000000007"/>
    <n v="30.48"/>
    <n v="609.6"/>
    <n v="0"/>
    <n v="0"/>
    <n v="609.6"/>
    <n v="26.6175"/>
    <n v="0"/>
    <n v="26.6175"/>
    <n v="25.5"/>
    <n v="25"/>
    <n v="18.5"/>
    <n v="0.235875"/>
    <x v="0"/>
    <m/>
    <n v="0"/>
    <n v="0"/>
    <n v="115.20000000000005"/>
    <n v="0"/>
    <m/>
    <m/>
    <s v="no"/>
    <n v="532.35"/>
    <m/>
    <n v="0.12"/>
    <n v="30.24715909090909"/>
    <m/>
    <n v="604.94318181818176"/>
    <m/>
    <n v="0"/>
    <s v="Ellina Smirnova"/>
    <m/>
    <n v="6"/>
    <n v="1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50"/>
    <x v="65"/>
    <x v="65"/>
    <n v="30"/>
    <m/>
    <x v="0"/>
    <s v="Premiums"/>
    <x v="4"/>
    <s v="Promocean The Netherlands BV"/>
    <x v="0"/>
    <n v="74.7"/>
    <n v="2241"/>
    <n v="72.699999999999989"/>
    <n v="2180.9999999999995"/>
    <n v="0"/>
    <n v="0"/>
    <n v="2180.9999999999995"/>
    <n v="62.893800000000006"/>
    <n v="0"/>
    <n v="62.893800000000006"/>
    <n v="37"/>
    <n v="16"/>
    <n v="17"/>
    <n v="0.30192000000000002"/>
    <x v="0"/>
    <m/>
    <n v="0"/>
    <n v="0"/>
    <n v="60.000000000000455"/>
    <n v="0"/>
    <m/>
    <m/>
    <s v="no"/>
    <n v="1886.8140000000001"/>
    <m/>
    <n v="0.12"/>
    <n v="71.470227272727286"/>
    <m/>
    <n v="2144.1068181818187"/>
    <m/>
    <n v="0"/>
    <s v="Ellina Smirnova"/>
    <m/>
    <n v="10"/>
    <n v="3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60"/>
    <x v="43"/>
    <x v="43"/>
    <n v="10"/>
    <m/>
    <x v="0"/>
    <s v="Textiles-Clothing"/>
    <x v="7"/>
    <s v="Promocean The Netherlands BV"/>
    <x v="0"/>
    <n v="115.68"/>
    <n v="1156.8000000000002"/>
    <n v="71.28"/>
    <n v="712.8"/>
    <n v="0"/>
    <n v="0"/>
    <n v="712.8"/>
    <n v="62.267399999999995"/>
    <n v="0"/>
    <n v="62.267399999999995"/>
    <n v="45"/>
    <n v="23"/>
    <n v="23"/>
    <n v="0.23805000000000001"/>
    <x v="0"/>
    <m/>
    <n v="0"/>
    <n v="0"/>
    <n v="444.00000000000023"/>
    <n v="0"/>
    <m/>
    <m/>
    <s v="no"/>
    <n v="622.67399999999998"/>
    <m/>
    <n v="0.12"/>
    <n v="70.758409090909083"/>
    <m/>
    <n v="707.58409090909083"/>
    <m/>
    <n v="0"/>
    <s v="Ellina Smirnova"/>
    <m/>
    <n v="24"/>
    <n v="24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70"/>
    <x v="42"/>
    <x v="42"/>
    <n v="10"/>
    <m/>
    <x v="0"/>
    <s v="Premiums"/>
    <x v="0"/>
    <s v="Promocean The Netherlands BV"/>
    <x v="0"/>
    <n v="30.6"/>
    <n v="306"/>
    <n v="28.799999999999997"/>
    <n v="288"/>
    <n v="0"/>
    <n v="0"/>
    <n v="288"/>
    <n v="25.1082"/>
    <n v="0"/>
    <n v="25.1082"/>
    <n v="47"/>
    <n v="46"/>
    <n v="2"/>
    <n v="4.3240000000000001E-2"/>
    <x v="0"/>
    <m/>
    <n v="0"/>
    <n v="0"/>
    <n v="18"/>
    <n v="0"/>
    <m/>
    <m/>
    <s v="no"/>
    <n v="251.08199999999999"/>
    <m/>
    <n v="0.12"/>
    <n v="28.532045454545454"/>
    <m/>
    <n v="285.32045454545454"/>
    <m/>
    <n v="0"/>
    <s v="Ellina Smirnova"/>
    <m/>
    <n v="10"/>
    <n v="1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80"/>
    <x v="52"/>
    <x v="52"/>
    <n v="10"/>
    <m/>
    <x v="0"/>
    <s v="Premiums"/>
    <x v="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x v="0"/>
    <m/>
    <n v="0"/>
    <n v="0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290"/>
    <x v="36"/>
    <x v="36"/>
    <n v="15"/>
    <m/>
    <x v="0"/>
    <s v="Premiums"/>
    <x v="0"/>
    <s v="Promocean The Netherlands BV"/>
    <x v="0"/>
    <n v="47"/>
    <n v="705"/>
    <n v="42.25"/>
    <n v="633.75"/>
    <n v="0"/>
    <n v="0"/>
    <n v="633.75"/>
    <n v="37.249200000000002"/>
    <n v="0"/>
    <n v="37.249200000000002"/>
    <n v="11"/>
    <n v="9"/>
    <n v="6"/>
    <n v="8.9099999999999995E-3"/>
    <x v="0"/>
    <m/>
    <n v="0"/>
    <n v="0"/>
    <n v="71.25"/>
    <n v="0"/>
    <m/>
    <m/>
    <s v="no"/>
    <n v="558.73800000000006"/>
    <m/>
    <n v="0.12"/>
    <n v="42.328636363636363"/>
    <m/>
    <n v="634.9295454545454"/>
    <m/>
    <n v="0"/>
    <s v="Ellina Smirnova"/>
    <m/>
    <n v="25"/>
    <n v="375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00"/>
    <x v="41"/>
    <x v="41"/>
    <n v="10"/>
    <m/>
    <x v="0"/>
    <s v="Premiums"/>
    <x v="0"/>
    <s v="Promocean The Netherlands BV"/>
    <x v="0"/>
    <n v="53.5"/>
    <n v="535"/>
    <n v="49.75"/>
    <n v="497.5"/>
    <n v="0"/>
    <n v="0"/>
    <n v="497.5"/>
    <n v="43.103400000000008"/>
    <n v="0"/>
    <n v="43.103400000000008"/>
    <n v="24"/>
    <n v="15"/>
    <n v="5"/>
    <n v="1.7999999999999999E-2"/>
    <x v="0"/>
    <m/>
    <n v="0"/>
    <n v="0"/>
    <n v="37.5"/>
    <n v="0"/>
    <m/>
    <m/>
    <s v="no"/>
    <n v="431.03400000000011"/>
    <m/>
    <n v="0.12"/>
    <n v="48.981136363636374"/>
    <m/>
    <n v="489.81136363636375"/>
    <m/>
    <n v="0"/>
    <s v="Ellina Smirnova"/>
    <m/>
    <n v="25"/>
    <n v="25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10"/>
    <x v="132"/>
    <x v="132"/>
    <n v="2"/>
    <m/>
    <x v="0"/>
    <s v="Premiums"/>
    <x v="4"/>
    <s v="Brands On"/>
    <x v="1"/>
    <n v="355.25"/>
    <n v="710.5"/>
    <n v="355.25"/>
    <n v="710.5"/>
    <n v="0"/>
    <n v="0"/>
    <n v="710.5"/>
    <n v="307.23"/>
    <n v="0"/>
    <n v="307.23"/>
    <n v="90.5"/>
    <n v="77.5"/>
    <n v="18.2"/>
    <n v="0.25530049999999999"/>
    <x v="1"/>
    <m/>
    <n v="0"/>
    <n v="0"/>
    <n v="0"/>
    <n v="0"/>
    <m/>
    <m/>
    <s v="no"/>
    <n v="614.46"/>
    <m/>
    <n v="0.12"/>
    <n v="349.125"/>
    <m/>
    <n v="698.25"/>
    <m/>
    <n v="0"/>
    <s v="Ellina Smirnova"/>
    <m/>
    <n v="1"/>
    <n v="2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20"/>
    <x v="151"/>
    <x v="151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30"/>
    <x v="86"/>
    <x v="86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40"/>
    <x v="87"/>
    <x v="87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50"/>
    <x v="88"/>
    <x v="88"/>
    <n v="4"/>
    <m/>
    <x v="0"/>
    <s v="Textiles-Clothing"/>
    <x v="5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x v="0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60"/>
    <x v="135"/>
    <x v="135"/>
    <n v="2"/>
    <m/>
    <x v="0"/>
    <s v="Textiles-Clothing"/>
    <x v="5"/>
    <s v="Asian Sourcing Link"/>
    <x v="0"/>
    <n v="34.549999999999997"/>
    <n v="69.099999999999994"/>
    <n v="29.5"/>
    <n v="59"/>
    <n v="0"/>
    <n v="0"/>
    <n v="59"/>
    <n v="25.154999999999998"/>
    <n v="0"/>
    <n v="25.154999999999998"/>
    <n v="39"/>
    <n v="33"/>
    <n v="4.5"/>
    <n v="1.1583E-2"/>
    <x v="0"/>
    <m/>
    <n v="0"/>
    <n v="0"/>
    <n v="10.099999999999994"/>
    <n v="0"/>
    <m/>
    <m/>
    <s v="no"/>
    <n v="50.309999999999995"/>
    <m/>
    <n v="0.12"/>
    <n v="28.58522727272727"/>
    <m/>
    <n v="57.17045454545454"/>
    <m/>
    <n v="0"/>
    <s v="Ellina Smirnova"/>
    <m/>
    <n v="5"/>
    <n v="1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70"/>
    <x v="53"/>
    <x v="53"/>
    <n v="10"/>
    <m/>
    <x v="0"/>
    <s v="Textiles-Clothing"/>
    <x v="15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x v="0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80"/>
    <x v="54"/>
    <x v="54"/>
    <n v="20"/>
    <m/>
    <x v="0"/>
    <s v="Textiles-Clothing"/>
    <x v="15"/>
    <s v="Asian Sourcing Link"/>
    <x v="0"/>
    <n v="30.41"/>
    <n v="608.20000000000005"/>
    <n v="26.82"/>
    <n v="536.4"/>
    <n v="0"/>
    <n v="0"/>
    <n v="536.4"/>
    <n v="23.4"/>
    <n v="0"/>
    <n v="23.4"/>
    <n v="47"/>
    <n v="38"/>
    <n v="2"/>
    <n v="7.1440000000000003E-2"/>
    <x v="0"/>
    <m/>
    <n v="0"/>
    <n v="0"/>
    <n v="71.800000000000068"/>
    <n v="0"/>
    <m/>
    <m/>
    <s v="no"/>
    <n v="468"/>
    <m/>
    <n v="0.12"/>
    <n v="26.59090909090909"/>
    <m/>
    <n v="531.81818181818176"/>
    <m/>
    <n v="0"/>
    <s v="Ellina Smirnova"/>
    <m/>
    <n v="1"/>
    <n v="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390"/>
    <x v="57"/>
    <x v="57"/>
    <n v="10"/>
    <m/>
    <x v="0"/>
    <s v="Textiles-Clothing"/>
    <x v="15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x v="0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400"/>
    <x v="158"/>
    <x v="158"/>
    <n v="10"/>
    <m/>
    <x v="0"/>
    <s v="Textiles-Clothing"/>
    <x v="15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x v="0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410"/>
    <x v="226"/>
    <x v="226"/>
    <n v="10"/>
    <m/>
    <x v="0"/>
    <s v="Textiles-Clothing"/>
    <x v="15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x v="0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20"/>
    <x v="320"/>
    <x v="320"/>
    <n v="17"/>
    <m/>
    <x v="0"/>
    <s v="Bar support"/>
    <x v="19"/>
    <s v="Promocean The Netherlands BV"/>
    <x v="1"/>
    <n v="72.239999999999995"/>
    <n v="1228.08"/>
    <n v="72.239999999999995"/>
    <n v="1228.08"/>
    <n v="0"/>
    <n v="0"/>
    <n v="1228.08"/>
    <n v="62.494800000000005"/>
    <n v="0"/>
    <n v="62.494800000000005"/>
    <n v="41.5"/>
    <n v="6"/>
    <n v="41.5"/>
    <n v="0.17566950000000001"/>
    <x v="1"/>
    <m/>
    <n v="0"/>
    <n v="0"/>
    <n v="0"/>
    <n v="0"/>
    <m/>
    <m/>
    <s v="no"/>
    <n v="1062.4116000000001"/>
    <m/>
    <n v="0.12"/>
    <n v="71.016818181818181"/>
    <m/>
    <n v="1207.2859090909092"/>
    <m/>
    <n v="0"/>
    <s v="Ellina Smirnova"/>
    <m/>
    <n v="6"/>
    <n v="102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30"/>
    <x v="321"/>
    <x v="321"/>
    <n v="10"/>
    <m/>
    <x v="0"/>
    <s v="Bar support"/>
    <x v="12"/>
    <s v="Asian Sourcing Link"/>
    <x v="2"/>
    <n v="62"/>
    <n v="620"/>
    <n v="62"/>
    <n v="620"/>
    <n v="0"/>
    <n v="0"/>
    <n v="620"/>
    <n v="54.720000000000006"/>
    <n v="0"/>
    <n v="54.720000000000006"/>
    <n v="62"/>
    <n v="20"/>
    <n v="9.5"/>
    <n v="0.1178"/>
    <x v="0"/>
    <m/>
    <n v="0"/>
    <n v="0"/>
    <n v="0"/>
    <n v="0"/>
    <m/>
    <m/>
    <s v="no"/>
    <n v="547.20000000000005"/>
    <m/>
    <n v="0.12"/>
    <n v="62.181818181818187"/>
    <m/>
    <n v="621.81818181818187"/>
    <m/>
    <n v="0"/>
    <s v="Ellina Smirnova"/>
    <m/>
    <n v="10"/>
    <n v="10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40"/>
    <x v="322"/>
    <x v="322"/>
    <n v="10"/>
    <m/>
    <x v="0"/>
    <s v="Bar support"/>
    <x v="19"/>
    <s v="Promocean The Netherlands BV"/>
    <x v="1"/>
    <n v="48.42"/>
    <n v="484.20000000000005"/>
    <n v="48.42"/>
    <n v="484.20000000000005"/>
    <n v="0"/>
    <n v="0"/>
    <n v="484.20000000000005"/>
    <n v="36.195000000000007"/>
    <n v="0"/>
    <n v="36.195000000000007"/>
    <n v="35.5"/>
    <n v="21"/>
    <n v="54"/>
    <n v="0.40256999999999998"/>
    <x v="1"/>
    <m/>
    <n v="0"/>
    <n v="0"/>
    <n v="0"/>
    <n v="0"/>
    <m/>
    <m/>
    <s v="no"/>
    <n v="361.95000000000005"/>
    <m/>
    <n v="0.12"/>
    <n v="41.130681818181827"/>
    <m/>
    <n v="411.30681818181824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50"/>
    <x v="370"/>
    <x v="370"/>
    <n v="6"/>
    <m/>
    <x v="0"/>
    <s v="Bar support"/>
    <x v="10"/>
    <s v="Promocean The Netherlands BV"/>
    <x v="1"/>
    <n v="70.08"/>
    <n v="420.48"/>
    <n v="70.08"/>
    <n v="420.48"/>
    <n v="0"/>
    <n v="0"/>
    <n v="420.48"/>
    <n v="57.729600000000005"/>
    <n v="0"/>
    <n v="57.729600000000005"/>
    <n v="37.5"/>
    <n v="25.5"/>
    <n v="37"/>
    <n v="0.21228749999999999"/>
    <x v="1"/>
    <m/>
    <n v="0"/>
    <n v="0"/>
    <n v="0"/>
    <n v="0"/>
    <m/>
    <m/>
    <s v="no"/>
    <n v="346.37760000000003"/>
    <m/>
    <n v="0.12"/>
    <n v="65.601818181818189"/>
    <m/>
    <n v="393.6109090909091"/>
    <m/>
    <n v="0"/>
    <s v="Ellina Smirnova"/>
    <m/>
    <n v="12"/>
    <n v="72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60"/>
    <x v="371"/>
    <x v="371"/>
    <n v="6"/>
    <m/>
    <x v="0"/>
    <s v="Bar support"/>
    <x v="10"/>
    <s v="Promocean The Netherlands BV"/>
    <x v="1"/>
    <n v="61.320000000000007"/>
    <n v="367.92000000000007"/>
    <n v="61.320000000000007"/>
    <n v="367.92000000000007"/>
    <n v="0"/>
    <n v="0"/>
    <n v="367.92000000000007"/>
    <n v="49.97760000000001"/>
    <n v="0"/>
    <n v="49.97760000000001"/>
    <n v="30"/>
    <n v="27"/>
    <n v="15"/>
    <n v="7.2900000000000006E-2"/>
    <x v="1"/>
    <m/>
    <n v="0"/>
    <n v="0"/>
    <n v="0"/>
    <n v="0"/>
    <m/>
    <m/>
    <s v="no"/>
    <n v="299.86560000000009"/>
    <m/>
    <n v="0.12"/>
    <n v="56.792727272727284"/>
    <m/>
    <n v="340.75636363636369"/>
    <m/>
    <n v="0"/>
    <s v="Ellina Smirnova"/>
    <m/>
    <n v="12"/>
    <n v="72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70"/>
    <x v="372"/>
    <x v="372"/>
    <n v="40"/>
    <m/>
    <x v="0"/>
    <s v="Bar support"/>
    <x v="19"/>
    <s v="Promocean The Netherlands BV"/>
    <x v="1"/>
    <n v="26.160000000000004"/>
    <n v="1046.4000000000001"/>
    <n v="26.160000000000004"/>
    <n v="1046.4000000000001"/>
    <n v="0"/>
    <n v="0"/>
    <n v="1046.4000000000001"/>
    <n v="21.545999999999999"/>
    <n v="0"/>
    <n v="21.545999999999999"/>
    <n v="28"/>
    <n v="10"/>
    <n v="10"/>
    <n v="0.112"/>
    <x v="1"/>
    <m/>
    <n v="0"/>
    <n v="0"/>
    <n v="0"/>
    <n v="0"/>
    <m/>
    <m/>
    <s v="no"/>
    <n v="861.83999999999992"/>
    <m/>
    <n v="0.12"/>
    <n v="24.484090909090909"/>
    <m/>
    <n v="979.36363636363637"/>
    <m/>
    <n v="0"/>
    <s v="Ellina Smirnova"/>
    <m/>
    <n v="6"/>
    <n v="24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80"/>
    <x v="291"/>
    <x v="291"/>
    <n v="3"/>
    <m/>
    <x v="4"/>
    <s v="Coasters (&amp; dripmat)"/>
    <x v="0"/>
    <s v="CC Coaster GmbH &amp; Co. KG"/>
    <x v="0"/>
    <n v="25.875"/>
    <n v="77.625"/>
    <n v="25.875"/>
    <n v="77.625"/>
    <n v="0"/>
    <n v="0"/>
    <n v="77.625"/>
    <n v="22.77"/>
    <n v="0"/>
    <n v="22.77"/>
    <n v="21.4"/>
    <n v="43"/>
    <n v="14"/>
    <n v="3.8648399999999992E-2"/>
    <x v="0"/>
    <m/>
    <n v="0"/>
    <n v="0"/>
    <n v="0"/>
    <n v="0"/>
    <m/>
    <m/>
    <s v="no"/>
    <n v="68.31"/>
    <m/>
    <n v="0.12"/>
    <n v="25.875"/>
    <m/>
    <n v="77.625"/>
    <m/>
    <n v="0"/>
    <s v="Ellina Smirnova"/>
    <m/>
    <n v="1000"/>
    <n v="300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490"/>
    <x v="323"/>
    <x v="323"/>
    <n v="5"/>
    <m/>
    <x v="0"/>
    <s v="Bar support"/>
    <x v="4"/>
    <s v="Promocean The Netherlands BV"/>
    <x v="0"/>
    <n v="30.6"/>
    <n v="153"/>
    <n v="30.6"/>
    <n v="153"/>
    <n v="0"/>
    <n v="0"/>
    <n v="153"/>
    <n v="26.973380571428567"/>
    <n v="0"/>
    <n v="26.973380571428567"/>
    <n v="15"/>
    <n v="5"/>
    <n v="5"/>
    <n v="1.8749999999999999E-3"/>
    <x v="0"/>
    <m/>
    <n v="0"/>
    <n v="0"/>
    <n v="0"/>
    <n v="0"/>
    <m/>
    <m/>
    <s v="no"/>
    <n v="134.86690285714283"/>
    <m/>
    <n v="0.12"/>
    <n v="30.651568831168827"/>
    <m/>
    <n v="153.25784415584414"/>
    <m/>
    <n v="0"/>
    <s v="Ellina Smirnova"/>
    <m/>
    <n v="20"/>
    <n v="10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00"/>
    <x v="373"/>
    <x v="373"/>
    <n v="6"/>
    <m/>
    <x v="0"/>
    <s v="Textiles-Clothing"/>
    <x v="10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x v="0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10"/>
    <x v="360"/>
    <x v="360"/>
    <n v="6"/>
    <m/>
    <x v="0"/>
    <s v="Textiles-Clothing"/>
    <x v="10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x v="0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20"/>
    <x v="361"/>
    <x v="361"/>
    <n v="6"/>
    <m/>
    <x v="0"/>
    <s v="Textiles-Clothing"/>
    <x v="10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x v="0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30"/>
    <x v="374"/>
    <x v="374"/>
    <n v="6"/>
    <m/>
    <x v="0"/>
    <s v="Textiles-Clothing"/>
    <x v="10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x v="0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40"/>
    <x v="375"/>
    <x v="375"/>
    <n v="4"/>
    <m/>
    <x v="0"/>
    <s v="Textiles-Clothing"/>
    <x v="10"/>
    <s v="Promocean The Netherlands BV"/>
    <x v="0"/>
    <n v="91.56"/>
    <n v="366.24"/>
    <n v="91.56"/>
    <n v="366.24"/>
    <n v="0"/>
    <n v="0"/>
    <n v="366.24"/>
    <n v="79.915813714285704"/>
    <n v="0"/>
    <n v="79.915813714285704"/>
    <n v="28"/>
    <n v="15"/>
    <n v="12"/>
    <n v="2.0160000000000001E-2"/>
    <x v="0"/>
    <m/>
    <n v="0"/>
    <n v="0"/>
    <n v="0"/>
    <n v="0"/>
    <m/>
    <m/>
    <s v="no"/>
    <n v="319.66325485714282"/>
    <m/>
    <n v="0.12"/>
    <n v="90.813424675324669"/>
    <m/>
    <n v="363.25369870129867"/>
    <m/>
    <n v="0"/>
    <s v="Ellina Smirnova"/>
    <m/>
    <n v="6"/>
    <n v="24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50"/>
    <x v="376"/>
    <x v="376"/>
    <n v="2"/>
    <m/>
    <x v="0"/>
    <s v="Textiles-Clothing"/>
    <x v="10"/>
    <s v="Promocean The Netherlands BV"/>
    <x v="0"/>
    <n v="90.36"/>
    <n v="180.72"/>
    <n v="90.36"/>
    <n v="180.72"/>
    <n v="0"/>
    <n v="0"/>
    <n v="180.72"/>
    <n v="78.839748"/>
    <n v="0"/>
    <n v="78.839748"/>
    <n v="28"/>
    <n v="15"/>
    <n v="12"/>
    <n v="1.008E-2"/>
    <x v="0"/>
    <m/>
    <n v="0"/>
    <n v="0"/>
    <n v="0"/>
    <n v="0"/>
    <m/>
    <m/>
    <s v="no"/>
    <n v="157.679496"/>
    <m/>
    <n v="0.12"/>
    <n v="89.590622727272731"/>
    <m/>
    <n v="179.18124545454546"/>
    <m/>
    <n v="0"/>
    <s v="Ellina Smirnova"/>
    <m/>
    <n v="6"/>
    <n v="12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60"/>
    <x v="362"/>
    <x v="362"/>
    <n v="20"/>
    <m/>
    <x v="0"/>
    <s v="Textiles-Clothing"/>
    <x v="10"/>
    <s v="Promocean The Netherlands BV"/>
    <x v="0"/>
    <n v="90.36"/>
    <n v="1807.2"/>
    <n v="90.36"/>
    <n v="1807.2"/>
    <n v="0"/>
    <n v="0"/>
    <n v="1807.2"/>
    <n v="78.839748"/>
    <n v="0"/>
    <n v="78.839748"/>
    <n v="28"/>
    <n v="15"/>
    <n v="12"/>
    <n v="0.1008"/>
    <x v="0"/>
    <m/>
    <n v="0"/>
    <n v="0"/>
    <n v="0"/>
    <n v="0"/>
    <m/>
    <m/>
    <s v="no"/>
    <n v="1576.7949599999999"/>
    <m/>
    <n v="0.12"/>
    <n v="89.590622727272731"/>
    <m/>
    <n v="1791.8124545454546"/>
    <m/>
    <n v="0"/>
    <s v="Ellina Smirnova"/>
    <m/>
    <n v="6"/>
    <n v="12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70"/>
    <x v="363"/>
    <x v="363"/>
    <n v="20"/>
    <m/>
    <x v="0"/>
    <s v="Textiles-Clothing"/>
    <x v="10"/>
    <s v="Promocean The Netherlands BV"/>
    <x v="0"/>
    <n v="90.36"/>
    <n v="1807.2"/>
    <n v="90.36"/>
    <n v="1807.2"/>
    <n v="0"/>
    <n v="0"/>
    <n v="1807.2"/>
    <n v="78.839748"/>
    <n v="0"/>
    <n v="78.839748"/>
    <n v="28"/>
    <n v="15"/>
    <n v="12"/>
    <n v="0.1008"/>
    <x v="0"/>
    <m/>
    <n v="0"/>
    <n v="0"/>
    <n v="0"/>
    <n v="0"/>
    <m/>
    <m/>
    <s v="no"/>
    <n v="1576.7949599999999"/>
    <m/>
    <n v="0.12"/>
    <n v="89.590622727272731"/>
    <m/>
    <n v="1791.8124545454546"/>
    <m/>
    <n v="0"/>
    <s v="Ellina Smirnova"/>
    <m/>
    <n v="6"/>
    <n v="12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80"/>
    <x v="377"/>
    <x v="377"/>
    <n v="20"/>
    <m/>
    <x v="0"/>
    <s v="Textiles-Clothing"/>
    <x v="10"/>
    <s v="Promocean The Netherlands BV"/>
    <x v="0"/>
    <n v="90.36"/>
    <n v="1807.2"/>
    <n v="90.36"/>
    <n v="1807.2"/>
    <n v="0"/>
    <n v="0"/>
    <n v="1807.2"/>
    <n v="78.839748"/>
    <n v="0"/>
    <n v="78.839748"/>
    <n v="28"/>
    <n v="15"/>
    <n v="12"/>
    <n v="0.1008"/>
    <x v="0"/>
    <m/>
    <n v="0"/>
    <n v="0"/>
    <n v="0"/>
    <n v="0"/>
    <m/>
    <m/>
    <s v="no"/>
    <n v="1576.7949599999999"/>
    <m/>
    <n v="0.12"/>
    <n v="89.590622727272731"/>
    <m/>
    <n v="1791.8124545454546"/>
    <m/>
    <n v="0"/>
    <s v="Ellina Smirnova"/>
    <m/>
    <n v="6"/>
    <n v="12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590"/>
    <x v="378"/>
    <x v="378"/>
    <n v="2"/>
    <m/>
    <x v="5"/>
    <s v="Plastic cups"/>
    <x v="30"/>
    <s v="Re-uz France"/>
    <x v="0"/>
    <n v="302.75"/>
    <n v="605.5"/>
    <n v="302.75"/>
    <n v="605.5"/>
    <n v="0"/>
    <n v="0"/>
    <n v="605.5"/>
    <n v="266.42"/>
    <n v="0"/>
    <n v="266.42"/>
    <n v="60"/>
    <n v="40"/>
    <n v="30"/>
    <n v="0.14399999999999999"/>
    <x v="0"/>
    <m/>
    <n v="0"/>
    <n v="0"/>
    <n v="0"/>
    <n v="0"/>
    <m/>
    <m/>
    <s v="yes"/>
    <n v="532.84"/>
    <m/>
    <n v="0.12"/>
    <n v="302.75"/>
    <m/>
    <n v="605.5"/>
    <m/>
    <n v="0"/>
    <s v="Konstantinos Zoupanos"/>
    <m/>
    <n v="500"/>
    <n v="100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00"/>
    <x v="379"/>
    <x v="379"/>
    <n v="2"/>
    <m/>
    <x v="5"/>
    <s v="Plastic cups"/>
    <x v="27"/>
    <s v="Re-uz France"/>
    <x v="1"/>
    <n v="212.89772727272725"/>
    <n v="425.7954545454545"/>
    <n v="212.89772727272725"/>
    <n v="425.7954545454545"/>
    <n v="0"/>
    <n v="0"/>
    <n v="425.7954545454545"/>
    <n v="187.35"/>
    <n v="0"/>
    <n v="187.35"/>
    <n v="74"/>
    <n v="43"/>
    <n v="25"/>
    <n v="0.15909999999999999"/>
    <x v="1"/>
    <m/>
    <n v="0"/>
    <n v="0"/>
    <n v="0"/>
    <n v="0"/>
    <m/>
    <m/>
    <s v="no"/>
    <n v="374.7"/>
    <m/>
    <n v="0.12"/>
    <n v="212.89772727272725"/>
    <m/>
    <n v="425.7954545454545"/>
    <m/>
    <n v="0"/>
    <s v="Konstantinos Zoupanos"/>
    <m/>
    <n v="300"/>
    <n v="60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10"/>
    <x v="327"/>
    <x v="327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6.838000000000001"/>
    <n v="0"/>
    <n v="26.838000000000001"/>
    <n v="28"/>
    <n v="15"/>
    <n v="12"/>
    <n v="5.04E-2"/>
    <x v="0"/>
    <m/>
    <n v="0"/>
    <n v="0"/>
    <n v="0"/>
    <n v="0"/>
    <m/>
    <m/>
    <s v="no"/>
    <n v="268.38"/>
    <m/>
    <n v="0.12"/>
    <n v="30.497727272727275"/>
    <m/>
    <n v="304.97727272727275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20"/>
    <x v="328"/>
    <x v="328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6.838000000000001"/>
    <n v="0"/>
    <n v="26.838000000000001"/>
    <n v="28"/>
    <n v="15"/>
    <n v="12"/>
    <n v="5.04E-2"/>
    <x v="0"/>
    <m/>
    <n v="0"/>
    <n v="0"/>
    <n v="0"/>
    <n v="0"/>
    <m/>
    <m/>
    <s v="no"/>
    <n v="268.38"/>
    <m/>
    <n v="0.12"/>
    <n v="30.497727272727275"/>
    <m/>
    <n v="304.97727272727275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30"/>
    <x v="329"/>
    <x v="329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6.838000000000001"/>
    <n v="0"/>
    <n v="26.838000000000001"/>
    <n v="28"/>
    <n v="15"/>
    <n v="12"/>
    <n v="5.04E-2"/>
    <x v="0"/>
    <m/>
    <n v="0"/>
    <n v="0"/>
    <n v="0"/>
    <n v="0"/>
    <m/>
    <m/>
    <s v="no"/>
    <n v="268.38"/>
    <m/>
    <n v="0.12"/>
    <n v="30.497727272727275"/>
    <m/>
    <n v="304.97727272727275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40"/>
    <x v="380"/>
    <x v="380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x v="0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50"/>
    <x v="330"/>
    <x v="330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x v="0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60"/>
    <x v="331"/>
    <x v="331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x v="0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70"/>
    <x v="332"/>
    <x v="332"/>
    <n v="10"/>
    <m/>
    <x v="3"/>
    <s v="Textiles-Clothing"/>
    <x v="10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x v="0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80"/>
    <x v="334"/>
    <x v="334"/>
    <n v="10"/>
    <m/>
    <x v="0"/>
    <s v="Premiums"/>
    <x v="4"/>
    <s v="Promocean The Netherlands BV"/>
    <x v="1"/>
    <n v="78.5"/>
    <n v="785"/>
    <n v="78.5"/>
    <n v="785"/>
    <n v="0"/>
    <n v="0"/>
    <n v="785"/>
    <n v="67.891039942857148"/>
    <n v="0"/>
    <n v="67.891039942857148"/>
    <n v="37"/>
    <n v="15"/>
    <n v="27"/>
    <n v="0.14985000000000001"/>
    <x v="1"/>
    <m/>
    <n v="0"/>
    <n v="0"/>
    <n v="0"/>
    <n v="0"/>
    <m/>
    <m/>
    <s v="no"/>
    <n v="678.91039942857151"/>
    <m/>
    <n v="0.12"/>
    <n v="77.148909025974035"/>
    <m/>
    <n v="771.48909025974035"/>
    <m/>
    <n v="0"/>
    <s v="Ellina Smirnova"/>
    <m/>
    <n v="10"/>
    <n v="10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690"/>
    <x v="381"/>
    <x v="381"/>
    <n v="10"/>
    <m/>
    <x v="0"/>
    <s v="Premiums"/>
    <x v="5"/>
    <s v="Promocean The Netherlands BV"/>
    <x v="1"/>
    <n v="44.699999999999996"/>
    <n v="446.99999999999994"/>
    <n v="44.699999999999996"/>
    <n v="446.99999999999994"/>
    <n v="0"/>
    <n v="0"/>
    <n v="446.99999999999994"/>
    <n v="38.621699999999997"/>
    <n v="0"/>
    <n v="38.621699999999997"/>
    <n v="44"/>
    <n v="34"/>
    <n v="16"/>
    <n v="0.23935999999999999"/>
    <x v="1"/>
    <m/>
    <n v="0"/>
    <n v="0"/>
    <n v="0"/>
    <n v="0"/>
    <m/>
    <m/>
    <s v="no"/>
    <n v="386.21699999999998"/>
    <m/>
    <n v="0.12"/>
    <n v="43.88829545454545"/>
    <m/>
    <n v="438.88295454545448"/>
    <m/>
    <n v="0"/>
    <s v="Ellina Smirnova"/>
    <m/>
    <n v="5"/>
    <n v="50"/>
    <m/>
    <m/>
    <n v="0"/>
    <n v="0"/>
    <n v="0"/>
    <s v="17.06.2025"/>
    <s v="Order Window"/>
  </r>
  <r>
    <s v="Heineken Silver (Global)"/>
    <m/>
    <n v="20006112"/>
    <n v="3097108"/>
    <s v="Heineken Beverages South Afric"/>
    <s v="ZA"/>
    <s v="South Africa"/>
    <x v="2"/>
    <m/>
    <m/>
    <n v="700"/>
    <x v="369"/>
    <x v="369"/>
    <n v="10"/>
    <m/>
    <x v="0"/>
    <s v="Premiums"/>
    <x v="0"/>
    <s v="Promocean The Netherlands BV"/>
    <x v="0"/>
    <n v="35.6"/>
    <n v="356"/>
    <n v="35.6"/>
    <n v="356"/>
    <n v="0"/>
    <n v="0"/>
    <n v="356"/>
    <n v="29.286600000000004"/>
    <n v="0"/>
    <n v="29.286600000000004"/>
    <n v="28"/>
    <n v="17"/>
    <n v="13"/>
    <n v="6.1879999999999998E-2"/>
    <x v="0"/>
    <m/>
    <n v="0"/>
    <n v="0"/>
    <n v="0"/>
    <n v="0"/>
    <m/>
    <m/>
    <s v="no"/>
    <n v="292.86600000000004"/>
    <m/>
    <n v="0.12"/>
    <n v="33.280227272727274"/>
    <m/>
    <n v="332.80227272727274"/>
    <m/>
    <n v="0"/>
    <s v="Ellina Smirnova"/>
    <m/>
    <n v="10"/>
    <n v="10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710"/>
    <x v="141"/>
    <x v="141"/>
    <n v="2"/>
    <m/>
    <x v="0"/>
    <s v="Premiums"/>
    <x v="1"/>
    <s v="Promocean The Netherlands BV"/>
    <x v="0"/>
    <n v="64.900000000000006"/>
    <n v="129.80000000000001"/>
    <n v="64.900000000000006"/>
    <n v="129.80000000000001"/>
    <n v="0"/>
    <n v="0"/>
    <n v="129.80000000000001"/>
    <n v="56.156400000000005"/>
    <n v="0"/>
    <n v="56.156400000000005"/>
    <n v="68"/>
    <n v="19"/>
    <n v="19"/>
    <n v="4.9096000000000001E-2"/>
    <x v="0"/>
    <m/>
    <n v="0"/>
    <n v="0"/>
    <n v="0"/>
    <n v="0"/>
    <m/>
    <m/>
    <s v="no"/>
    <n v="112.31280000000001"/>
    <m/>
    <n v="0.12"/>
    <n v="63.814090909090915"/>
    <m/>
    <n v="127.62818181818183"/>
    <m/>
    <n v="0"/>
    <s v="Ellina Smirnova"/>
    <m/>
    <n v="10"/>
    <n v="2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720"/>
    <x v="277"/>
    <x v="277"/>
    <n v="2"/>
    <m/>
    <x v="0"/>
    <s v="Premiums"/>
    <x v="5"/>
    <s v="Promocean The Netherlands BV"/>
    <x v="0"/>
    <n v="75.55"/>
    <n v="151.1"/>
    <n v="75.55"/>
    <n v="151.1"/>
    <n v="0"/>
    <n v="0"/>
    <n v="151.1"/>
    <n v="65.941199999999995"/>
    <n v="0"/>
    <n v="65.941199999999995"/>
    <n v="52"/>
    <n v="33"/>
    <n v="12"/>
    <n v="4.1183999999999998E-2"/>
    <x v="0"/>
    <m/>
    <n v="0"/>
    <n v="0"/>
    <n v="0"/>
    <n v="0"/>
    <m/>
    <m/>
    <s v="no"/>
    <n v="131.88239999999999"/>
    <m/>
    <n v="0.12"/>
    <n v="74.933181818181808"/>
    <m/>
    <n v="149.86636363636362"/>
    <m/>
    <n v="0"/>
    <s v="Ellina Smirnova"/>
    <m/>
    <n v="5"/>
    <n v="10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730"/>
    <x v="99"/>
    <x v="99"/>
    <n v="3"/>
    <m/>
    <x v="0"/>
    <s v="Textiles-Clothing"/>
    <x v="7"/>
    <s v="Promocean The Netherlands BV"/>
    <x v="0"/>
    <n v="115.68"/>
    <n v="347.04"/>
    <n v="115.68"/>
    <n v="347.04"/>
    <n v="0"/>
    <n v="0"/>
    <n v="347.04"/>
    <n v="101.00609999999999"/>
    <n v="0"/>
    <n v="101.00609999999999"/>
    <n v="45"/>
    <n v="23"/>
    <n v="23"/>
    <n v="7.1415000000000006E-2"/>
    <x v="0"/>
    <m/>
    <n v="0"/>
    <n v="0"/>
    <n v="0"/>
    <n v="0"/>
    <m/>
    <m/>
    <s v="no"/>
    <n v="303.01829999999995"/>
    <m/>
    <n v="0.12"/>
    <n v="114.77965909090908"/>
    <m/>
    <n v="344.33897727272722"/>
    <m/>
    <n v="0"/>
    <s v="Ellina Smirnova"/>
    <m/>
    <n v="24"/>
    <n v="72"/>
    <m/>
    <m/>
    <n v="0"/>
    <n v="0"/>
    <n v="0"/>
    <s v="17.06.2025"/>
    <s v="Order Window"/>
  </r>
  <r>
    <s v="Heineken UCL"/>
    <m/>
    <n v="20006112"/>
    <n v="3097108"/>
    <s v="Heineken Beverages South Afric"/>
    <s v="ZA"/>
    <s v="South Africa"/>
    <x v="2"/>
    <m/>
    <m/>
    <n v="740"/>
    <x v="236"/>
    <x v="236"/>
    <n v="2"/>
    <m/>
    <x v="0"/>
    <s v="Premiums"/>
    <x v="0"/>
    <s v="Promocean The Netherlands BV"/>
    <x v="0"/>
    <n v="53.5"/>
    <n v="107"/>
    <n v="53.5"/>
    <n v="107"/>
    <n v="0"/>
    <n v="0"/>
    <n v="107"/>
    <n v="44.950200000000002"/>
    <n v="0"/>
    <n v="44.950200000000002"/>
    <n v="24"/>
    <n v="15"/>
    <n v="5"/>
    <n v="3.5999999999999999E-3"/>
    <x v="0"/>
    <m/>
    <n v="0"/>
    <n v="0"/>
    <n v="0"/>
    <n v="0"/>
    <m/>
    <m/>
    <s v="no"/>
    <n v="89.900400000000005"/>
    <m/>
    <n v="0.12"/>
    <n v="51.079772727272733"/>
    <m/>
    <n v="102.15954545454547"/>
    <m/>
    <n v="0"/>
    <s v="Ellina Smirnova"/>
    <m/>
    <n v="25"/>
    <n v="5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750"/>
    <x v="161"/>
    <x v="161"/>
    <n v="5"/>
    <m/>
    <x v="0"/>
    <s v="Openers / Sunglasses / Keyrings / Waiter knife"/>
    <x v="14"/>
    <s v="Promocean The Netherlands BV"/>
    <x v="1"/>
    <n v="28.4"/>
    <n v="142"/>
    <n v="28.4"/>
    <n v="142"/>
    <n v="0"/>
    <n v="0"/>
    <n v="142"/>
    <n v="24.987487499999993"/>
    <n v="0"/>
    <n v="24.987487499999993"/>
    <n v="7.9"/>
    <n v="27"/>
    <n v="27"/>
    <n v="2.8795500000000002E-2"/>
    <x v="1"/>
    <m/>
    <n v="0"/>
    <n v="0"/>
    <n v="0"/>
    <n v="0"/>
    <m/>
    <m/>
    <s v="no"/>
    <n v="124.93743749999996"/>
    <m/>
    <n v="0.12"/>
    <n v="28.394872159090902"/>
    <m/>
    <n v="141.97436079545452"/>
    <m/>
    <n v="0"/>
    <s v="Ellina Smirnova"/>
    <m/>
    <n v="20"/>
    <n v="10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760"/>
    <x v="68"/>
    <x v="68"/>
    <n v="5"/>
    <m/>
    <x v="0"/>
    <s v="Premiums"/>
    <x v="5"/>
    <s v="Promocean The Netherlands BV"/>
    <x v="0"/>
    <n v="83.149999999999991"/>
    <n v="415.74999999999994"/>
    <n v="83.149999999999991"/>
    <n v="415.74999999999994"/>
    <n v="0"/>
    <n v="0"/>
    <n v="415.74999999999994"/>
    <n v="71.922600000000017"/>
    <n v="0"/>
    <n v="71.922600000000017"/>
    <n v="44"/>
    <n v="43"/>
    <n v="45"/>
    <n v="0.42570000000000002"/>
    <x v="0"/>
    <m/>
    <n v="0"/>
    <n v="0"/>
    <n v="0"/>
    <n v="0"/>
    <m/>
    <m/>
    <s v="no"/>
    <n v="359.61300000000006"/>
    <m/>
    <n v="0.12"/>
    <n v="81.730227272727291"/>
    <m/>
    <n v="408.65113636363645"/>
    <m/>
    <n v="0"/>
    <s v="Konstantinos Zoupanos "/>
    <m/>
    <n v="5"/>
    <n v="25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770"/>
    <x v="69"/>
    <x v="69"/>
    <n v="3"/>
    <m/>
    <x v="0"/>
    <s v="Textiles-Clothing"/>
    <x v="7"/>
    <s v="Promocean The Netherlands BV"/>
    <x v="0"/>
    <n v="120"/>
    <n v="360"/>
    <n v="105.12"/>
    <n v="315.36"/>
    <n v="0"/>
    <n v="0"/>
    <n v="315.36"/>
    <n v="91.634399999999985"/>
    <n v="0"/>
    <n v="91.634399999999985"/>
    <n v="44"/>
    <n v="23"/>
    <n v="18"/>
    <n v="5.4648000000000002E-2"/>
    <x v="0"/>
    <m/>
    <n v="0"/>
    <n v="0"/>
    <n v="44.639999999999986"/>
    <n v="0"/>
    <m/>
    <m/>
    <s v="no"/>
    <n v="274.90319999999997"/>
    <m/>
    <n v="0.12"/>
    <n v="104.12999999999998"/>
    <m/>
    <n v="312.38999999999993"/>
    <m/>
    <n v="0"/>
    <s v="Konstantinos Zoupanos "/>
    <m/>
    <n v="24"/>
    <n v="72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780"/>
    <x v="81"/>
    <x v="81"/>
    <n v="3"/>
    <m/>
    <x v="0"/>
    <s v="Textiles-Clothing"/>
    <x v="7"/>
    <s v="Promocean The Netherlands BV"/>
    <x v="0"/>
    <n v="120"/>
    <n v="360"/>
    <n v="84.48"/>
    <n v="253.44"/>
    <n v="0"/>
    <n v="0"/>
    <n v="253.44"/>
    <n v="73.639799999999994"/>
    <n v="0"/>
    <n v="73.639799999999994"/>
    <n v="44"/>
    <n v="23"/>
    <n v="18"/>
    <n v="5.4648000000000002E-2"/>
    <x v="0"/>
    <m/>
    <n v="0"/>
    <n v="0"/>
    <n v="106.56"/>
    <n v="0"/>
    <m/>
    <m/>
    <s v="no"/>
    <n v="220.9194"/>
    <m/>
    <n v="0.12"/>
    <n v="83.6815909090909"/>
    <m/>
    <n v="251.04477272727269"/>
    <m/>
    <n v="0"/>
    <s v="Konstantinos Zoupanos "/>
    <m/>
    <n v="24"/>
    <n v="72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790"/>
    <x v="79"/>
    <x v="79"/>
    <n v="4"/>
    <m/>
    <x v="0"/>
    <s v="Premiums"/>
    <x v="6"/>
    <s v="Promocean The Netherlands BV"/>
    <x v="0"/>
    <n v="57.499999999999993"/>
    <n v="229.99999999999997"/>
    <n v="57.499999999999993"/>
    <n v="229.99999999999997"/>
    <n v="0"/>
    <n v="0"/>
    <n v="229.99999999999997"/>
    <n v="49.829400000000007"/>
    <n v="0"/>
    <n v="49.829400000000007"/>
    <n v="24"/>
    <n v="15"/>
    <n v="5"/>
    <n v="7.1999999999999998E-3"/>
    <x v="0"/>
    <m/>
    <n v="0"/>
    <n v="0"/>
    <n v="0"/>
    <n v="0"/>
    <m/>
    <m/>
    <s v="no"/>
    <n v="199.31760000000003"/>
    <m/>
    <n v="0.12"/>
    <n v="56.62431818181819"/>
    <m/>
    <n v="226.49727272727276"/>
    <m/>
    <n v="0"/>
    <s v="Konstantinos Zoupanos "/>
    <m/>
    <n v="25"/>
    <n v="10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00"/>
    <x v="92"/>
    <x v="92"/>
    <n v="4"/>
    <m/>
    <x v="0"/>
    <s v="Premiums"/>
    <x v="4"/>
    <s v="Promocean The Netherlands BV"/>
    <x v="0"/>
    <n v="73.099999999999994"/>
    <n v="292.39999999999998"/>
    <n v="71.2"/>
    <n v="284.8"/>
    <n v="0"/>
    <n v="0"/>
    <n v="284.8"/>
    <n v="61.548600000000008"/>
    <n v="0"/>
    <n v="61.548600000000008"/>
    <n v="43.5"/>
    <n v="18"/>
    <n v="22.5"/>
    <n v="7.0470000000000005E-2"/>
    <x v="0"/>
    <m/>
    <n v="0"/>
    <n v="0"/>
    <n v="7.5999999999999659"/>
    <n v="0"/>
    <m/>
    <m/>
    <s v="no"/>
    <n v="246.19440000000003"/>
    <m/>
    <n v="0.12"/>
    <n v="69.94159090909092"/>
    <m/>
    <n v="279.76636363636368"/>
    <m/>
    <n v="0"/>
    <s v="Konstantinos Zoupanos "/>
    <m/>
    <n v="10"/>
    <n v="4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10"/>
    <x v="180"/>
    <x v="180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20"/>
    <x v="181"/>
    <x v="181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30"/>
    <x v="182"/>
    <x v="182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40"/>
    <x v="196"/>
    <x v="196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50"/>
    <x v="197"/>
    <x v="197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60"/>
    <x v="198"/>
    <x v="198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70"/>
    <x v="287"/>
    <x v="287"/>
    <n v="1"/>
    <m/>
    <x v="5"/>
    <s v="Plastic cups"/>
    <x v="27"/>
    <s v="Re-uz France"/>
    <x v="0"/>
    <n v="208.44318181818181"/>
    <n v="208.44318181818181"/>
    <n v="168.09090909090907"/>
    <n v="168.09090909090907"/>
    <n v="0"/>
    <n v="0"/>
    <n v="168.09090909090907"/>
    <n v="147.91999999999999"/>
    <n v="0"/>
    <n v="147.91999999999999"/>
    <n v="73.400000000000006"/>
    <n v="42.9"/>
    <n v="25.4"/>
    <n v="7.9981044000000001E-2"/>
    <x v="0"/>
    <m/>
    <n v="0"/>
    <n v="0"/>
    <n v="40.352272727272748"/>
    <n v="0"/>
    <m/>
    <m/>
    <s v="no"/>
    <n v="147.91999999999999"/>
    <m/>
    <n v="0.12"/>
    <n v="168.09090909090907"/>
    <m/>
    <n v="168.09090909090907"/>
    <m/>
    <n v="0"/>
    <n v="0"/>
    <m/>
    <n v="300"/>
    <n v="30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80"/>
    <x v="71"/>
    <x v="71"/>
    <n v="20"/>
    <m/>
    <x v="0"/>
    <s v="Textiles-Clothing"/>
    <x v="15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x v="1"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890"/>
    <x v="72"/>
    <x v="72"/>
    <n v="20"/>
    <m/>
    <x v="0"/>
    <s v="Textiles-Clothing"/>
    <x v="15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x v="1"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900"/>
    <x v="73"/>
    <x v="73"/>
    <n v="20"/>
    <m/>
    <x v="0"/>
    <s v="Textiles-Clothing"/>
    <x v="15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x v="1"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910"/>
    <x v="74"/>
    <x v="74"/>
    <n v="20"/>
    <m/>
    <x v="0"/>
    <s v="Textiles-Clothing"/>
    <x v="15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x v="1"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</r>
  <r>
    <s v="Heineken - F1"/>
    <m/>
    <n v="20006112"/>
    <n v="3097108"/>
    <s v="Heineken Beverages South Afric"/>
    <s v="ZA"/>
    <s v="South Africa"/>
    <x v="2"/>
    <m/>
    <m/>
    <n v="920"/>
    <x v="211"/>
    <x v="211"/>
    <n v="20"/>
    <m/>
    <x v="0"/>
    <s v="Textiles-Clothing"/>
    <x v="15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x v="1"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</r>
  <r>
    <s v="Heineken Silver (Global)"/>
    <m/>
    <n v="26020989"/>
    <n v="3091074"/>
    <s v="Heineken Asia Pacific Beverage"/>
    <s v="SG"/>
    <s v="Singapore"/>
    <x v="0"/>
    <m/>
    <m/>
    <n v="290"/>
    <x v="361"/>
    <x v="361"/>
    <n v="5"/>
    <m/>
    <x v="0"/>
    <s v="Textiles-Clothing"/>
    <x v="10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x v="0"/>
    <m/>
    <s v="Singapore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300"/>
    <x v="374"/>
    <x v="374"/>
    <n v="5"/>
    <m/>
    <x v="0"/>
    <s v="Textiles-Clothing"/>
    <x v="10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x v="0"/>
    <m/>
    <s v="Singapore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310"/>
    <x v="375"/>
    <x v="375"/>
    <n v="5"/>
    <m/>
    <x v="0"/>
    <s v="Textiles-Clothing"/>
    <x v="10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x v="0"/>
    <m/>
    <s v="Singapore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320"/>
    <x v="369"/>
    <x v="369"/>
    <n v="4"/>
    <m/>
    <x v="0"/>
    <s v="Premiums"/>
    <x v="0"/>
    <s v="Promocean The Netherlands BV"/>
    <x v="0"/>
    <n v="35.6"/>
    <n v="142.4"/>
    <n v="35.6"/>
    <n v="142.4"/>
    <n v="0"/>
    <n v="0"/>
    <n v="142.4"/>
    <n v="29.286600000000004"/>
    <n v="0"/>
    <n v="29.286600000000004"/>
    <n v="28"/>
    <n v="17"/>
    <n v="13"/>
    <n v="2.4752E-2"/>
    <x v="0"/>
    <m/>
    <s v="Singapore"/>
    <n v="0"/>
    <n v="0"/>
    <n v="0"/>
    <m/>
    <m/>
    <s v="no"/>
    <n v="117.14640000000001"/>
    <m/>
    <n v="0.12"/>
    <n v="33.280227272727274"/>
    <m/>
    <n v="133.12090909090909"/>
    <m/>
    <n v="0"/>
    <s v="Ellina Smirnova"/>
    <m/>
    <n v="10"/>
    <n v="40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220"/>
    <x v="370"/>
    <x v="370"/>
    <n v="3"/>
    <m/>
    <x v="0"/>
    <s v="Bar support"/>
    <x v="10"/>
    <s v="Promocean The Netherlands BV"/>
    <x v="1"/>
    <n v="0"/>
    <n v="0"/>
    <n v="0"/>
    <n v="0"/>
    <n v="0"/>
    <n v="0"/>
    <n v="0"/>
    <n v="50.642479213907784"/>
    <n v="0"/>
    <n v="50.642479213907784"/>
    <n v="37.5"/>
    <n v="25.5"/>
    <n v="37"/>
    <n v="0.10614375"/>
    <x v="1"/>
    <m/>
    <s v="Singapore"/>
    <n v="0"/>
    <n v="0"/>
    <n v="0"/>
    <m/>
    <m/>
    <s v="no"/>
    <n v="151.92743764172334"/>
    <m/>
    <n v="0.12"/>
    <n v="57.548271833986121"/>
    <m/>
    <n v="172.64481550195836"/>
    <m/>
    <n v="0"/>
    <s v="Ellina Smirnova"/>
    <m/>
    <n v="12"/>
    <n v="36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230"/>
    <x v="323"/>
    <x v="323"/>
    <n v="20"/>
    <m/>
    <x v="0"/>
    <s v="Bar support"/>
    <x v="4"/>
    <s v="Promocean The Netherlands BV"/>
    <x v="0"/>
    <n v="30.6"/>
    <n v="612"/>
    <n v="30.6"/>
    <n v="612"/>
    <n v="0"/>
    <n v="0"/>
    <n v="612"/>
    <n v="26.973380571428567"/>
    <n v="0"/>
    <n v="26.973380571428567"/>
    <n v="15"/>
    <n v="5"/>
    <n v="5"/>
    <n v="7.4999999999999997E-3"/>
    <x v="0"/>
    <m/>
    <s v="Singapore"/>
    <n v="0"/>
    <n v="0"/>
    <n v="0"/>
    <m/>
    <m/>
    <s v="no"/>
    <n v="539.46761142857133"/>
    <m/>
    <n v="0.12"/>
    <n v="30.651568831168827"/>
    <m/>
    <n v="613.03137662337656"/>
    <m/>
    <n v="0"/>
    <s v="Ellina Smirnova"/>
    <m/>
    <n v="20"/>
    <n v="400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240"/>
    <x v="324"/>
    <x v="324"/>
    <n v="8"/>
    <m/>
    <x v="0"/>
    <s v="Indoor signs"/>
    <x v="0"/>
    <s v="Dekkers Visual Communication B.v."/>
    <x v="0"/>
    <n v="174.8"/>
    <n v="1398.4"/>
    <n v="174.8"/>
    <n v="1398.4"/>
    <n v="0"/>
    <n v="0"/>
    <n v="1398.4"/>
    <n v="151.17540000000002"/>
    <n v="0"/>
    <n v="151.17540000000002"/>
    <n v="61.5"/>
    <n v="44"/>
    <n v="45"/>
    <n v="0.97416000000000003"/>
    <x v="0"/>
    <m/>
    <s v="Singapore"/>
    <n v="0"/>
    <n v="0"/>
    <n v="0"/>
    <m/>
    <m/>
    <s v="no"/>
    <n v="1209.4032000000002"/>
    <m/>
    <n v="0.12"/>
    <n v="171.79022727272729"/>
    <m/>
    <n v="1374.3218181818183"/>
    <m/>
    <n v="0"/>
    <s v="Ludmilla Zarybnicka"/>
    <m/>
    <n v="1"/>
    <n v="8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250"/>
    <x v="382"/>
    <x v="382"/>
    <n v="1"/>
    <m/>
    <x v="0"/>
    <s v="Fridges"/>
    <x v="0"/>
    <s v="Dekkers Visual Communication B.v."/>
    <x v="1"/>
    <n v="0"/>
    <n v="0"/>
    <n v="0"/>
    <n v="0"/>
    <n v="0"/>
    <n v="0"/>
    <n v="0"/>
    <n v="477.05"/>
    <n v="0"/>
    <n v="477.05"/>
    <n v="49"/>
    <n v="59.5"/>
    <n v="58"/>
    <n v="0.169099"/>
    <x v="1"/>
    <m/>
    <s v="Singapore"/>
    <n v="0"/>
    <n v="0"/>
    <n v="0"/>
    <m/>
    <m/>
    <s v="no"/>
    <n v="477.05"/>
    <m/>
    <n v="0.12"/>
    <n v="542.10227272727275"/>
    <m/>
    <n v="542.10227272727275"/>
    <m/>
    <n v="0"/>
    <s v="Jade Mahuzier"/>
    <m/>
    <n v="1"/>
    <n v="1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260"/>
    <x v="383"/>
    <x v="383"/>
    <n v="1"/>
    <m/>
    <x v="0"/>
    <s v="Fridges"/>
    <x v="0"/>
    <s v="Dekkers Visual Communication B.v."/>
    <x v="1"/>
    <n v="0"/>
    <n v="0"/>
    <n v="0"/>
    <n v="0"/>
    <n v="0"/>
    <n v="0"/>
    <n v="0"/>
    <n v="477.05"/>
    <n v="0"/>
    <n v="477.05"/>
    <n v="49"/>
    <n v="59.5"/>
    <n v="58"/>
    <n v="0.169099"/>
    <x v="1"/>
    <m/>
    <s v="Singapore"/>
    <n v="0"/>
    <n v="0"/>
    <n v="0"/>
    <m/>
    <m/>
    <s v="no"/>
    <n v="477.05"/>
    <m/>
    <n v="0.12"/>
    <n v="542.10227272727275"/>
    <m/>
    <n v="542.10227272727275"/>
    <m/>
    <n v="0"/>
    <s v="Jade Mahuzier"/>
    <m/>
    <n v="1"/>
    <n v="1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270"/>
    <x v="373"/>
    <x v="373"/>
    <n v="1"/>
    <m/>
    <x v="0"/>
    <s v="Textiles-Clothing"/>
    <x v="10"/>
    <s v="Promocean The Netherlands BV"/>
    <x v="0"/>
    <n v="91.56"/>
    <n v="91.56"/>
    <n v="91.56"/>
    <n v="91.56"/>
    <n v="0"/>
    <n v="0"/>
    <n v="91.56"/>
    <n v="79.915813714285704"/>
    <n v="0"/>
    <n v="79.915813714285704"/>
    <n v="28"/>
    <n v="15"/>
    <n v="12"/>
    <n v="5.0400000000000002E-3"/>
    <x v="0"/>
    <m/>
    <s v="Singapore"/>
    <n v="0"/>
    <n v="0"/>
    <n v="0"/>
    <m/>
    <m/>
    <s v="no"/>
    <n v="79.915813714285704"/>
    <m/>
    <n v="0.12"/>
    <n v="90.813424675324669"/>
    <m/>
    <n v="90.813424675324669"/>
    <m/>
    <n v="0"/>
    <s v="Ellina Smirnova"/>
    <m/>
    <n v="6"/>
    <n v="6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280"/>
    <x v="360"/>
    <x v="360"/>
    <n v="3"/>
    <m/>
    <x v="0"/>
    <s v="Textiles-Clothing"/>
    <x v="10"/>
    <s v="Promocean The Netherlands BV"/>
    <x v="0"/>
    <n v="91.56"/>
    <n v="274.68"/>
    <n v="91.56"/>
    <n v="274.68"/>
    <n v="0"/>
    <n v="0"/>
    <n v="274.68"/>
    <n v="79.915813714285704"/>
    <n v="0"/>
    <n v="79.915813714285704"/>
    <n v="28"/>
    <n v="15"/>
    <n v="12"/>
    <n v="1.512E-2"/>
    <x v="0"/>
    <m/>
    <s v="Singapore"/>
    <n v="0"/>
    <n v="0"/>
    <n v="0"/>
    <m/>
    <m/>
    <s v="no"/>
    <n v="239.7474411428571"/>
    <m/>
    <n v="0.12"/>
    <n v="90.813424675324669"/>
    <m/>
    <n v="272.44027402597402"/>
    <m/>
    <n v="0"/>
    <s v="Ellina Smirnova"/>
    <m/>
    <n v="6"/>
    <n v="18"/>
    <m/>
    <m/>
    <n v="0"/>
    <n v="0"/>
    <n v="0"/>
    <s v="10.06.2025"/>
    <s v="Order Window"/>
  </r>
  <r>
    <s v="Heineken Silver (Global)"/>
    <m/>
    <n v="26020989"/>
    <n v="3091074"/>
    <s v="Heineken Asia Pacific Beverage"/>
    <s v="SG"/>
    <s v="Singapore"/>
    <x v="0"/>
    <m/>
    <m/>
    <n v="330"/>
    <x v="384"/>
    <x v="384"/>
    <n v="4"/>
    <m/>
    <x v="7"/>
    <s v="Parasols"/>
    <x v="0"/>
    <s v="Litex"/>
    <x v="1"/>
    <n v="0"/>
    <n v="0"/>
    <n v="0"/>
    <n v="0"/>
    <n v="0"/>
    <n v="0"/>
    <n v="0"/>
    <n v="144.69"/>
    <n v="0"/>
    <n v="144.69"/>
    <n v="285"/>
    <n v="22"/>
    <n v="24"/>
    <n v="0.60192000000000001"/>
    <x v="1"/>
    <m/>
    <s v="Singapore"/>
    <n v="0"/>
    <n v="0"/>
    <n v="0"/>
    <m/>
    <m/>
    <s v="no"/>
    <n v="578.76"/>
    <m/>
    <n v="0.12"/>
    <n v="164.42045454545453"/>
    <m/>
    <n v="657.68181818181813"/>
    <m/>
    <n v="0"/>
    <s v="Ludmilla Zarybnicka"/>
    <m/>
    <n v="1"/>
    <n v="4"/>
    <m/>
    <m/>
    <n v="0"/>
    <n v="0"/>
    <n v="0"/>
    <s v="10.06.2025"/>
    <s v="Order Window"/>
  </r>
  <r>
    <s v="Heineken - F1"/>
    <m/>
    <n v="20006108"/>
    <n v="3090666"/>
    <s v="Molson National Merchandising"/>
    <s v="CA"/>
    <s v="Canada"/>
    <x v="3"/>
    <m/>
    <m/>
    <n v="810"/>
    <x v="116"/>
    <x v="116"/>
    <n v="38"/>
    <m/>
    <x v="0"/>
    <s v="Textiles-Clothing"/>
    <x v="4"/>
    <s v="Promocean The Netherlands BV"/>
    <x v="0"/>
    <n v="51.62"/>
    <n v="1961.56"/>
    <n v="51.62"/>
    <n v="1961.56"/>
    <n v="0"/>
    <n v="0"/>
    <n v="1961.56"/>
    <n v="45.044999999999995"/>
    <n v="0"/>
    <n v="45.044999999999995"/>
    <n v="57"/>
    <n v="45"/>
    <n v="5"/>
    <n v="0.48735000000000001"/>
    <x v="0"/>
    <m/>
    <n v="0"/>
    <n v="0"/>
    <n v="0"/>
    <n v="0"/>
    <m/>
    <m/>
    <s v="no"/>
    <n v="1711.7099999999998"/>
    <m/>
    <n v="0.12"/>
    <n v="51.187499999999993"/>
    <m/>
    <n v="1945.1249999999998"/>
    <m/>
    <n v="0"/>
    <s v="Konstantinos Zoupanos "/>
    <m/>
    <n v="2"/>
    <n v="76"/>
    <m/>
    <m/>
    <n v="0"/>
    <n v="0"/>
    <n v="0"/>
    <s v="17.06.2025"/>
    <s v="Order Window"/>
  </r>
  <r>
    <s v="Heineken"/>
    <m/>
    <n v="20006113"/>
    <n v="3090399"/>
    <s v="Promocean South Africa"/>
    <s v="ZA"/>
    <s v="South Africa"/>
    <x v="2"/>
    <m/>
    <m/>
    <n v="10"/>
    <x v="1"/>
    <x v="1"/>
    <n v="80"/>
    <m/>
    <x v="0"/>
    <s v="Indoor signs"/>
    <x v="1"/>
    <s v="Brands On"/>
    <x v="0"/>
    <n v="43.64"/>
    <n v="3491.2"/>
    <n v="43.64"/>
    <n v="3491.2"/>
    <n v="0"/>
    <n v="0"/>
    <n v="3491.2"/>
    <n v="38.4"/>
    <n v="0"/>
    <n v="38.4"/>
    <n v="46"/>
    <n v="26"/>
    <n v="12"/>
    <n v="1.1481600000000001"/>
    <x v="0"/>
    <m/>
    <n v="0"/>
    <s v="pallet"/>
    <n v="0"/>
    <n v="0"/>
    <m/>
    <m/>
    <s v="no"/>
    <n v="3072"/>
    <m/>
    <n v="0.12"/>
    <n v="43.636363636363633"/>
    <m/>
    <n v="3490.9090909090905"/>
    <m/>
    <n v="0"/>
    <s v="Ludmilla Zarybnicka"/>
    <m/>
    <n v="1"/>
    <n v="8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20"/>
    <x v="272"/>
    <x v="272"/>
    <n v="50"/>
    <m/>
    <x v="0"/>
    <s v="Premiums"/>
    <x v="12"/>
    <s v="Asian Sourcing Link"/>
    <x v="0"/>
    <n v="78.400000000000006"/>
    <n v="3920.0000000000005"/>
    <n v="48"/>
    <n v="2400"/>
    <n v="0"/>
    <n v="0"/>
    <n v="2400"/>
    <n v="41.496000000000002"/>
    <n v="0"/>
    <n v="41.496000000000002"/>
    <n v="53"/>
    <n v="43"/>
    <n v="43"/>
    <n v="4.8998499999999998"/>
    <x v="0"/>
    <m/>
    <n v="0"/>
    <s v="pallet"/>
    <n v="1520.0000000000005"/>
    <n v="0"/>
    <m/>
    <m/>
    <s v="yes"/>
    <n v="2074.8000000000002"/>
    <m/>
    <n v="0.12"/>
    <n v="47.154545454545456"/>
    <m/>
    <n v="2357.727272727273"/>
    <m/>
    <n v="0"/>
    <s v="Ellina Smirnova"/>
    <m/>
    <n v="10"/>
    <n v="5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30"/>
    <x v="5"/>
    <x v="5"/>
    <n v="40"/>
    <m/>
    <x v="0"/>
    <s v="Premiums"/>
    <x v="5"/>
    <s v="Promocean The Netherlands BV"/>
    <x v="0"/>
    <n v="50.300000000000004"/>
    <n v="2012.0000000000002"/>
    <n v="47.15"/>
    <n v="1886"/>
    <n v="0"/>
    <n v="0"/>
    <n v="1886"/>
    <n v="38.019000000000005"/>
    <n v="0"/>
    <n v="38.019000000000005"/>
    <n v="35"/>
    <n v="34"/>
    <n v="30"/>
    <n v="1.4279999999999999"/>
    <x v="0"/>
    <m/>
    <n v="0"/>
    <s v="pallet"/>
    <n v="126.00000000000023"/>
    <n v="0"/>
    <m/>
    <m/>
    <s v="no"/>
    <n v="1520.7600000000002"/>
    <m/>
    <n v="0.12"/>
    <n v="43.203409090909098"/>
    <m/>
    <n v="1728.136363636364"/>
    <m/>
    <n v="0"/>
    <s v="Ellina Smirnova"/>
    <m/>
    <n v="5"/>
    <n v="2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40"/>
    <x v="356"/>
    <x v="356"/>
    <n v="60"/>
    <m/>
    <x v="0"/>
    <s v="Indoor signs"/>
    <x v="4"/>
    <s v="Dekkers Visual Communication B.v."/>
    <x v="0"/>
    <n v="171.02"/>
    <n v="10261.200000000001"/>
    <n v="171.02"/>
    <n v="10261.200000000001"/>
    <n v="0"/>
    <n v="0"/>
    <n v="10261.200000000001"/>
    <n v="147.90360000000004"/>
    <n v="0"/>
    <n v="147.90360000000004"/>
    <n v="61"/>
    <n v="73"/>
    <n v="10"/>
    <n v="2.6718000000000002"/>
    <x v="0"/>
    <m/>
    <n v="0"/>
    <s v="pallet"/>
    <n v="0"/>
    <n v="0"/>
    <m/>
    <m/>
    <s v="no"/>
    <n v="8874.2160000000022"/>
    <m/>
    <n v="0.12"/>
    <n v="168.07227272727278"/>
    <m/>
    <n v="10084.336363636367"/>
    <m/>
    <n v="0"/>
    <s v="Ludmilla Zarybnicka"/>
    <m/>
    <n v="1"/>
    <n v="6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50"/>
    <x v="98"/>
    <x v="98"/>
    <n v="1667"/>
    <m/>
    <x v="5"/>
    <s v="Glassware"/>
    <x v="17"/>
    <s v="Arc International France SAS"/>
    <x v="0"/>
    <n v="5.22"/>
    <n v="8701.74"/>
    <n v="5.22"/>
    <n v="8701.74"/>
    <n v="0"/>
    <n v="0"/>
    <n v="8701.74"/>
    <n v="4.58"/>
    <n v="0"/>
    <n v="4.58"/>
    <n v="22.3"/>
    <n v="15.1"/>
    <n v="22.4"/>
    <n v="12.573767583999999"/>
    <x v="0"/>
    <m/>
    <n v="0"/>
    <s v="pallet"/>
    <n v="0"/>
    <n v="0"/>
    <m/>
    <m/>
    <s v="no"/>
    <n v="7634.86"/>
    <m/>
    <n v="0.12"/>
    <n v="5.204545454545455"/>
    <m/>
    <n v="8675.9772727272739"/>
    <m/>
    <n v="0"/>
    <s v="Ludmilla Zarybnicka"/>
    <m/>
    <n v="6"/>
    <n v="10002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60"/>
    <x v="359"/>
    <x v="359"/>
    <n v="2500"/>
    <m/>
    <x v="5"/>
    <s v="Glassware"/>
    <x v="38"/>
    <s v="Arc International France SAS"/>
    <x v="1"/>
    <n v="4.1999999999999993"/>
    <n v="10499.999999999998"/>
    <n v="4.1999999999999993"/>
    <n v="10499.999999999998"/>
    <n v="0"/>
    <n v="0"/>
    <n v="10499.999999999998"/>
    <n v="3.69"/>
    <n v="0"/>
    <n v="3.69"/>
    <n v="20"/>
    <n v="14.3"/>
    <n v="20"/>
    <n v="14.3"/>
    <x v="1"/>
    <m/>
    <n v="0"/>
    <s v="pallet"/>
    <n v="0"/>
    <n v="0"/>
    <m/>
    <m/>
    <s v="no"/>
    <n v="9225"/>
    <m/>
    <n v="0.12"/>
    <n v="4.1931818181818183"/>
    <m/>
    <n v="10482.954545454546"/>
    <m/>
    <n v="0"/>
    <s v="Ludmilla Zarybnicka"/>
    <m/>
    <n v="6"/>
    <n v="150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70"/>
    <x v="55"/>
    <x v="55"/>
    <n v="60"/>
    <m/>
    <x v="0"/>
    <s v="Outdoor signs"/>
    <x v="0"/>
    <s v="Van Beem &amp; Van Haagen bv"/>
    <x v="0"/>
    <n v="218.82"/>
    <n v="13129.199999999999"/>
    <n v="212.23"/>
    <n v="12733.8"/>
    <n v="0"/>
    <n v="0"/>
    <n v="12733.8"/>
    <n v="176.70000000000002"/>
    <n v="0"/>
    <n v="176.70000000000002"/>
    <n v="57"/>
    <n v="57"/>
    <n v="23"/>
    <n v="4.4836200000000002"/>
    <x v="0"/>
    <m/>
    <n v="0"/>
    <s v="pallet"/>
    <n v="395.39999999999964"/>
    <n v="0"/>
    <m/>
    <m/>
    <s v="no"/>
    <n v="10602.000000000002"/>
    <m/>
    <n v="0.12"/>
    <n v="200.79545454545456"/>
    <m/>
    <n v="12047.727272727274"/>
    <m/>
    <n v="0"/>
    <s v="Ludmilla Zarybnicka"/>
    <m/>
    <n v="1"/>
    <n v="6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80"/>
    <x v="281"/>
    <x v="281"/>
    <n v="50"/>
    <m/>
    <x v="4"/>
    <s v="Coasters (&amp; dripmat)"/>
    <x v="0"/>
    <s v="CC Coaster GmbH &amp; Co. KG"/>
    <x v="0"/>
    <n v="16.28409090909091"/>
    <n v="814.2045454545455"/>
    <n v="16.28409090909091"/>
    <n v="814.2045454545455"/>
    <n v="0"/>
    <n v="0"/>
    <n v="814.2045454545455"/>
    <n v="14.33"/>
    <n v="0"/>
    <n v="14.33"/>
    <n v="18"/>
    <n v="45"/>
    <n v="14"/>
    <n v="0.56699999999999995"/>
    <x v="0"/>
    <m/>
    <n v="0"/>
    <s v="pallet"/>
    <n v="0"/>
    <n v="0"/>
    <m/>
    <m/>
    <s v="no"/>
    <n v="716.5"/>
    <m/>
    <n v="0.12"/>
    <n v="16.28409090909091"/>
    <m/>
    <n v="814.2045454545455"/>
    <m/>
    <n v="0"/>
    <s v="Ellina Smirnova"/>
    <m/>
    <n v="1000"/>
    <n v="500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90"/>
    <x v="14"/>
    <x v="14"/>
    <n v="50"/>
    <m/>
    <x v="0"/>
    <s v="Premiums"/>
    <x v="0"/>
    <s v="Asian Sourcing Link"/>
    <x v="0"/>
    <n v="18.5"/>
    <n v="925"/>
    <n v="9"/>
    <n v="450"/>
    <n v="0"/>
    <n v="0"/>
    <n v="450"/>
    <n v="7.7520000000000007"/>
    <n v="0"/>
    <n v="7.7520000000000007"/>
    <n v="10"/>
    <n v="10"/>
    <n v="5"/>
    <n v="2.5000000000000001E-2"/>
    <x v="0"/>
    <m/>
    <n v="0"/>
    <s v="pallet"/>
    <n v="475"/>
    <n v="0"/>
    <m/>
    <m/>
    <s v="no"/>
    <n v="387.6"/>
    <m/>
    <n v="0.12"/>
    <n v="8.8090909090909104"/>
    <m/>
    <n v="440.4545454545455"/>
    <m/>
    <n v="0"/>
    <s v="Ellina Smirnova"/>
    <m/>
    <n v="10"/>
    <n v="5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100"/>
    <x v="170"/>
    <x v="170"/>
    <n v="100"/>
    <m/>
    <x v="0"/>
    <s v="Bar support"/>
    <x v="0"/>
    <s v="Asian Sourcing Link"/>
    <x v="0"/>
    <n v="62"/>
    <n v="6200"/>
    <n v="62"/>
    <n v="6200"/>
    <n v="0"/>
    <n v="0"/>
    <n v="6200"/>
    <n v="53.580000000000005"/>
    <n v="0"/>
    <n v="53.580000000000005"/>
    <n v="61"/>
    <n v="20"/>
    <n v="16"/>
    <n v="1.952"/>
    <x v="0"/>
    <m/>
    <n v="0"/>
    <s v="pallet"/>
    <n v="0"/>
    <n v="0"/>
    <m/>
    <m/>
    <s v="yes"/>
    <n v="5358.0000000000009"/>
    <m/>
    <n v="0.12"/>
    <n v="60.88636363636364"/>
    <m/>
    <n v="6088.636363636364"/>
    <m/>
    <n v="0"/>
    <s v="Ellina Smirnova"/>
    <m/>
    <n v="10"/>
    <n v="10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110"/>
    <x v="207"/>
    <x v="207"/>
    <n v="80"/>
    <m/>
    <x v="0"/>
    <s v="Bar support"/>
    <x v="5"/>
    <s v="Promocean The Netherlands BV"/>
    <x v="0"/>
    <n v="62.199999999999996"/>
    <n v="4976"/>
    <n v="62.199999999999996"/>
    <n v="4976"/>
    <n v="0"/>
    <n v="0"/>
    <n v="4976"/>
    <n v="50.262600000000006"/>
    <n v="0"/>
    <n v="50.262600000000006"/>
    <n v="37.6"/>
    <n v="37.299999999999997"/>
    <n v="12"/>
    <n v="1.3463808000000004"/>
    <x v="0"/>
    <m/>
    <n v="0"/>
    <s v="pallet"/>
    <n v="0"/>
    <n v="0"/>
    <m/>
    <m/>
    <s v="no"/>
    <n v="4021.0080000000007"/>
    <m/>
    <n v="0.12"/>
    <n v="57.116590909090917"/>
    <m/>
    <n v="4569.3272727272733"/>
    <m/>
    <n v="0"/>
    <s v="Ellina Smirnova"/>
    <m/>
    <n v="10"/>
    <n v="8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120"/>
    <x v="286"/>
    <x v="286"/>
    <n v="10"/>
    <m/>
    <x v="10"/>
    <s v="Indoor signs"/>
    <x v="24"/>
    <s v="Brands On"/>
    <x v="1"/>
    <n v="211.5"/>
    <n v="2115"/>
    <n v="211.5"/>
    <n v="2115"/>
    <n v="0"/>
    <n v="0"/>
    <n v="2115"/>
    <n v="186.11"/>
    <n v="0"/>
    <n v="186.11"/>
    <n v="36.5"/>
    <n v="36.5"/>
    <n v="2.5"/>
    <n v="3.3306250000000003E-2"/>
    <x v="1"/>
    <m/>
    <n v="0"/>
    <s v="pallet"/>
    <n v="0"/>
    <n v="0"/>
    <m/>
    <m/>
    <s v="no"/>
    <n v="1861.1000000000001"/>
    <m/>
    <n v="0.12"/>
    <n v="211.48863636363637"/>
    <m/>
    <n v="2114.886363636364"/>
    <m/>
    <n v="0"/>
    <s v="Ludmilla Zarybnicka"/>
    <m/>
    <n v="10"/>
    <n v="10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130"/>
    <x v="357"/>
    <x v="357"/>
    <n v="10"/>
    <m/>
    <x v="0"/>
    <s v="Bar support"/>
    <x v="7"/>
    <s v="Asian Sourcing Link"/>
    <x v="1"/>
    <n v="174"/>
    <n v="1740"/>
    <n v="174"/>
    <n v="1740"/>
    <n v="0"/>
    <n v="0"/>
    <n v="1740"/>
    <n v="150.48000000000002"/>
    <n v="0"/>
    <n v="150.48000000000002"/>
    <n v="42"/>
    <n v="36"/>
    <n v="24"/>
    <n v="0.36287999999999998"/>
    <x v="1"/>
    <m/>
    <n v="0"/>
    <s v="pallet"/>
    <n v="0"/>
    <n v="0"/>
    <m/>
    <m/>
    <s v="no"/>
    <n v="1504.8000000000002"/>
    <m/>
    <n v="0.12"/>
    <n v="171.00000000000003"/>
    <m/>
    <n v="1710.0000000000002"/>
    <m/>
    <n v="0"/>
    <s v="Ellina Smirnova"/>
    <m/>
    <n v="6"/>
    <n v="60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140"/>
    <x v="17"/>
    <x v="17"/>
    <n v="7"/>
    <m/>
    <x v="0"/>
    <s v="Bar support"/>
    <x v="7"/>
    <s v="Asian Sourcing Link"/>
    <x v="1"/>
    <n v="366.96"/>
    <n v="2568.7199999999998"/>
    <n v="366.96"/>
    <n v="2568.7199999999998"/>
    <n v="0"/>
    <n v="0"/>
    <n v="2568.7199999999998"/>
    <n v="317.37600000000003"/>
    <n v="0"/>
    <n v="317.37600000000003"/>
    <n v="42"/>
    <n v="35"/>
    <n v="35"/>
    <n v="0.36015000000000003"/>
    <x v="1"/>
    <m/>
    <n v="0"/>
    <s v="pallet"/>
    <n v="0"/>
    <n v="0"/>
    <m/>
    <m/>
    <s v="no"/>
    <n v="2221.6320000000001"/>
    <m/>
    <n v="0.12"/>
    <n v="360.65454545454548"/>
    <m/>
    <n v="2524.5818181818186"/>
    <m/>
    <n v="0"/>
    <s v="Ellina Smirnova"/>
    <m/>
    <n v="6"/>
    <n v="42"/>
    <m/>
    <m/>
    <n v="0"/>
    <n v="0"/>
    <n v="0"/>
    <s v="18.06.2025"/>
    <s v="Order Window"/>
  </r>
  <r>
    <s v="Heineken"/>
    <m/>
    <n v="20006113"/>
    <n v="3090399"/>
    <s v="Promocean South Africa"/>
    <s v="ZA"/>
    <s v="South Africa"/>
    <x v="2"/>
    <m/>
    <m/>
    <n v="150"/>
    <x v="18"/>
    <x v="18"/>
    <n v="8"/>
    <m/>
    <x v="0"/>
    <s v="Bar support"/>
    <x v="8"/>
    <s v="Asian Sourcing Link"/>
    <x v="1"/>
    <n v="305.8"/>
    <n v="2446.4"/>
    <n v="305.8"/>
    <n v="2446.4"/>
    <n v="0"/>
    <n v="0"/>
    <n v="2446.4"/>
    <n v="264.48"/>
    <n v="0"/>
    <n v="264.48"/>
    <n v="65"/>
    <n v="37"/>
    <n v="32"/>
    <n v="0.61568000000000001"/>
    <x v="1"/>
    <m/>
    <n v="0"/>
    <s v="pallet"/>
    <n v="0"/>
    <n v="0"/>
    <m/>
    <m/>
    <s v="no"/>
    <n v="2115.84"/>
    <m/>
    <n v="0.12"/>
    <n v="300.54545454545456"/>
    <m/>
    <n v="2404.3636363636365"/>
    <m/>
    <n v="0"/>
    <s v="Ellina Smirnova"/>
    <m/>
    <n v="4"/>
    <n v="32"/>
    <m/>
    <m/>
    <n v="0"/>
    <n v="0"/>
    <n v="0"/>
    <s v="18.06.2025"/>
    <s v="Order Window"/>
  </r>
  <r>
    <s v="Heineken"/>
    <m/>
    <n v="26021046"/>
    <n v="3011374"/>
    <s v="Maritime &amp; Mercantile Intl. LL"/>
    <s v="AE"/>
    <s v="Dubai"/>
    <x v="2"/>
    <m/>
    <m/>
    <n v="10"/>
    <x v="12"/>
    <x v="12"/>
    <n v="50"/>
    <m/>
    <x v="0"/>
    <s v="Textiles-Clothing"/>
    <x v="4"/>
    <s v="Asian Sourcing Link"/>
    <x v="0"/>
    <n v="28.599999999999998"/>
    <n v="1430"/>
    <n v="28.599999999999998"/>
    <n v="1430"/>
    <n v="0"/>
    <n v="0"/>
    <n v="1430"/>
    <n v="24.920999999999999"/>
    <n v="0"/>
    <n v="24.920999999999999"/>
    <n v="22"/>
    <n v="21"/>
    <n v="30"/>
    <n v="0.69299999999999995"/>
    <x v="0"/>
    <m/>
    <n v="0"/>
    <n v="0"/>
    <n v="0"/>
    <n v="0"/>
    <m/>
    <m/>
    <s v="no"/>
    <n v="1246.05"/>
    <m/>
    <n v="0.12"/>
    <n v="28.319318181818183"/>
    <m/>
    <n v="1415.9659090909092"/>
    <m/>
    <n v="0"/>
    <s v="Ellina Smirnova"/>
    <m/>
    <n v="10"/>
    <n v="500"/>
    <m/>
    <m/>
    <n v="0"/>
    <n v="0"/>
    <n v="0"/>
    <s v="25.06.2025"/>
    <s v="Order Window"/>
  </r>
  <r>
    <s v="Heineken UCL"/>
    <m/>
    <n v="20006109"/>
    <n v="3090615"/>
    <s v="ANSA McAL Distribution Inc."/>
    <s v="GY"/>
    <s v="Guyana"/>
    <x v="3"/>
    <m/>
    <m/>
    <n v="480"/>
    <x v="41"/>
    <x v="41"/>
    <n v="12"/>
    <m/>
    <x v="0"/>
    <s v="Premiums"/>
    <x v="0"/>
    <s v="Promocean The Netherlands BV"/>
    <x v="0"/>
    <n v="53.5"/>
    <n v="642"/>
    <n v="49.75"/>
    <n v="597"/>
    <n v="0"/>
    <n v="0"/>
    <n v="597"/>
    <n v="43.103400000000008"/>
    <n v="0"/>
    <n v="43.103400000000008"/>
    <n v="24"/>
    <n v="15"/>
    <n v="5"/>
    <n v="2.1600000000000001E-2"/>
    <x v="0"/>
    <m/>
    <n v="0"/>
    <n v="0"/>
    <n v="45"/>
    <n v="0"/>
    <m/>
    <m/>
    <s v="no"/>
    <n v="517.24080000000004"/>
    <m/>
    <n v="0.12"/>
    <n v="48.981136363636374"/>
    <m/>
    <n v="587.77363636363646"/>
    <m/>
    <n v="0"/>
    <s v="Ellina Smirnova"/>
    <m/>
    <n v="25"/>
    <n v="300"/>
    <m/>
    <m/>
    <n v="0"/>
    <n v="0"/>
    <n v="0"/>
    <s v="17.06.2025"/>
    <s v="Order Window"/>
  </r>
  <r>
    <s v="Heineken"/>
    <m/>
    <n v="20006116"/>
    <n v="3090139"/>
    <s v="Heineken Espana S.A."/>
    <s v="ES"/>
    <s v="Spain"/>
    <x v="1"/>
    <m/>
    <m/>
    <n v="10"/>
    <x v="289"/>
    <x v="289"/>
    <n v="42"/>
    <m/>
    <x v="0"/>
    <s v="Bar support"/>
    <x v="7"/>
    <s v="Asian Sourcing Link"/>
    <x v="0"/>
    <n v="237.29999999999998"/>
    <n v="9966.5999999999985"/>
    <n v="204.84"/>
    <n v="8603.2800000000007"/>
    <n v="0"/>
    <n v="0"/>
    <n v="8603.2800000000007"/>
    <n v="168.26400000000001"/>
    <n v="0"/>
    <n v="168.26400000000001"/>
    <n v="42"/>
    <n v="35"/>
    <n v="35"/>
    <n v="2.1608999999999998"/>
    <x v="0"/>
    <m/>
    <n v="0"/>
    <s v="no TAS possible _x000a_from outside EU+pallet+label"/>
    <n v="1363.3199999999979"/>
    <n v="0"/>
    <m/>
    <m/>
    <s v="yes"/>
    <n v="7067.0880000000006"/>
    <m/>
    <n v="0.12"/>
    <n v="191.20909090909092"/>
    <m/>
    <n v="8030.7818181818184"/>
    <m/>
    <n v="0"/>
    <s v="Ellina Smirnova"/>
    <m/>
    <n v="6"/>
    <n v="252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70"/>
    <x v="230"/>
    <x v="230"/>
    <n v="12"/>
    <m/>
    <x v="0"/>
    <s v="Textiles-Clothing"/>
    <x v="15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x v="0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80"/>
    <x v="110"/>
    <x v="110"/>
    <n v="50"/>
    <m/>
    <x v="0"/>
    <s v="Premiums"/>
    <x v="21"/>
    <s v="Promocean The Netherlands BV"/>
    <x v="0"/>
    <n v="48.12"/>
    <n v="2406"/>
    <n v="48.12"/>
    <n v="2406"/>
    <n v="0"/>
    <n v="0"/>
    <n v="2406"/>
    <n v="41.598600000000005"/>
    <n v="0"/>
    <n v="41.598600000000005"/>
    <n v="37.799999999999997"/>
    <n v="28.5"/>
    <n v="14.3"/>
    <n v="0.77026950000000005"/>
    <x v="0"/>
    <m/>
    <n v="0"/>
    <s v="pallet+ISF"/>
    <n v="0"/>
    <n v="0"/>
    <m/>
    <m/>
    <s v="no"/>
    <n v="2079.9300000000003"/>
    <m/>
    <n v="0.12"/>
    <n v="47.271136363636366"/>
    <m/>
    <n v="2363.5568181818185"/>
    <m/>
    <n v="0"/>
    <s v="Konstantinos Zoupanos "/>
    <m/>
    <n v="12"/>
    <n v="60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90"/>
    <x v="83"/>
    <x v="83"/>
    <n v="20"/>
    <m/>
    <x v="0"/>
    <s v="Premiums"/>
    <x v="4"/>
    <s v="Promocean The Netherlands BV"/>
    <x v="0"/>
    <n v="73.099999999999994"/>
    <n v="1462"/>
    <n v="69.900000000000006"/>
    <n v="1398"/>
    <n v="0"/>
    <n v="0"/>
    <n v="1398"/>
    <n v="60.420000000000009"/>
    <n v="0"/>
    <n v="60.420000000000009"/>
    <n v="43.5"/>
    <n v="18"/>
    <n v="22.5"/>
    <n v="0.35235"/>
    <x v="0"/>
    <m/>
    <n v="0"/>
    <s v="pallet+ISF"/>
    <n v="64"/>
    <n v="0"/>
    <m/>
    <m/>
    <s v="no"/>
    <n v="1208.4000000000001"/>
    <m/>
    <n v="0.12"/>
    <n v="68.659090909090921"/>
    <m/>
    <n v="1373.1818181818185"/>
    <m/>
    <n v="0"/>
    <s v="Konstantinos Zoupanos "/>
    <m/>
    <n v="10"/>
    <n v="20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0"/>
    <x v="68"/>
    <x v="68"/>
    <n v="50"/>
    <m/>
    <x v="0"/>
    <s v="Premiums"/>
    <x v="5"/>
    <s v="Promocean The Netherlands BV"/>
    <x v="0"/>
    <n v="83.149999999999991"/>
    <n v="4157.5"/>
    <n v="83.149999999999991"/>
    <n v="4157.5"/>
    <n v="0"/>
    <n v="0"/>
    <n v="4157.5"/>
    <n v="71.922600000000017"/>
    <n v="0"/>
    <n v="71.922600000000017"/>
    <n v="44"/>
    <n v="43"/>
    <n v="45"/>
    <n v="4.2569999999999997"/>
    <x v="0"/>
    <m/>
    <n v="0"/>
    <s v="pallet+ISF"/>
    <n v="0"/>
    <n v="0"/>
    <m/>
    <m/>
    <s v="no"/>
    <n v="3596.130000000001"/>
    <m/>
    <n v="0.12"/>
    <n v="81.730227272727291"/>
    <m/>
    <n v="4086.5113636363644"/>
    <m/>
    <n v="0"/>
    <s v="Konstantinos Zoupanos "/>
    <m/>
    <n v="5"/>
    <n v="25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20"/>
    <x v="69"/>
    <x v="69"/>
    <n v="42"/>
    <m/>
    <x v="0"/>
    <s v="Textiles-Clothing"/>
    <x v="7"/>
    <s v="Promocean The Netherlands BV"/>
    <x v="0"/>
    <n v="120"/>
    <n v="5040"/>
    <n v="105.12"/>
    <n v="4415.04"/>
    <n v="0"/>
    <n v="0"/>
    <n v="4415.04"/>
    <n v="91.634399999999985"/>
    <n v="0"/>
    <n v="91.634399999999985"/>
    <n v="44"/>
    <n v="23"/>
    <n v="18"/>
    <n v="0.76507199999999997"/>
    <x v="0"/>
    <m/>
    <n v="0"/>
    <s v="pallet+ISF"/>
    <n v="624.96"/>
    <n v="0"/>
    <m/>
    <m/>
    <s v="yes"/>
    <n v="3848.6447999999996"/>
    <m/>
    <n v="0.12"/>
    <n v="104.12999999999998"/>
    <m/>
    <n v="4373.4599999999991"/>
    <m/>
    <n v="0"/>
    <s v="Konstantinos Zoupanos "/>
    <m/>
    <n v="24"/>
    <n v="1008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30"/>
    <x v="75"/>
    <x v="75"/>
    <n v="12"/>
    <m/>
    <x v="0"/>
    <s v="Textiles-Clothing"/>
    <x v="15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x v="0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40"/>
    <x v="76"/>
    <x v="76"/>
    <n v="12"/>
    <m/>
    <x v="0"/>
    <s v="Textiles-Clothing"/>
    <x v="15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x v="0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50"/>
    <x v="77"/>
    <x v="77"/>
    <n v="12"/>
    <m/>
    <x v="0"/>
    <s v="Textiles-Clothing"/>
    <x v="15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x v="0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60"/>
    <x v="78"/>
    <x v="78"/>
    <n v="12"/>
    <m/>
    <x v="0"/>
    <s v="Textiles-Clothing"/>
    <x v="15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x v="0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00"/>
    <x v="79"/>
    <x v="79"/>
    <n v="20"/>
    <m/>
    <x v="0"/>
    <s v="Premiums"/>
    <x v="6"/>
    <s v="Promocean The Netherlands BV"/>
    <x v="0"/>
    <n v="57.499999999999993"/>
    <n v="1149.9999999999998"/>
    <n v="57.499999999999993"/>
    <n v="1149.9999999999998"/>
    <n v="0"/>
    <n v="0"/>
    <n v="1149.9999999999998"/>
    <n v="49.829400000000007"/>
    <n v="0"/>
    <n v="49.829400000000007"/>
    <n v="24"/>
    <n v="15"/>
    <n v="5"/>
    <n v="3.5999999999999997E-2"/>
    <x v="0"/>
    <m/>
    <n v="0"/>
    <s v="pallet+ISF"/>
    <n v="0"/>
    <n v="0"/>
    <m/>
    <m/>
    <s v="no"/>
    <n v="996.58800000000019"/>
    <m/>
    <n v="0.12"/>
    <n v="56.62431818181819"/>
    <m/>
    <n v="1132.4863636363639"/>
    <m/>
    <n v="0"/>
    <s v="Konstantinos Zoupanos "/>
    <m/>
    <n v="25"/>
    <n v="50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10"/>
    <x v="70"/>
    <x v="70"/>
    <n v="10"/>
    <m/>
    <x v="0"/>
    <s v="Premiums"/>
    <x v="0"/>
    <s v="Asian Sourcing Link"/>
    <x v="0"/>
    <n v="142.4"/>
    <n v="1424"/>
    <n v="142.4"/>
    <n v="1424"/>
    <n v="0"/>
    <n v="0"/>
    <n v="1424"/>
    <n v="122.09400000000001"/>
    <n v="0"/>
    <n v="122.09400000000001"/>
    <n v="103"/>
    <n v="17.5"/>
    <n v="20"/>
    <n v="0.36049999999999999"/>
    <x v="0"/>
    <m/>
    <n v="0"/>
    <s v="pallet+ISF"/>
    <n v="0"/>
    <n v="0"/>
    <m/>
    <m/>
    <s v="no"/>
    <n v="1220.94"/>
    <m/>
    <n v="0.12"/>
    <n v="138.74318181818182"/>
    <m/>
    <n v="1387.4318181818182"/>
    <m/>
    <n v="0"/>
    <s v="Ellina Smirnova "/>
    <m/>
    <n v="10"/>
    <n v="10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20"/>
    <x v="287"/>
    <x v="287"/>
    <n v="10"/>
    <m/>
    <x v="5"/>
    <s v="Plastic cups"/>
    <x v="27"/>
    <s v="Re-uz France"/>
    <x v="0"/>
    <n v="208.44318181818181"/>
    <n v="2084.431818181818"/>
    <n v="168.09090909090907"/>
    <n v="1680.9090909090905"/>
    <n v="0"/>
    <n v="0"/>
    <n v="1680.9090909090905"/>
    <n v="147.91999999999999"/>
    <n v="0"/>
    <n v="147.91999999999999"/>
    <n v="73.400000000000006"/>
    <n v="42.9"/>
    <n v="25.4"/>
    <n v="0.7998104399999999"/>
    <x v="0"/>
    <m/>
    <n v="0"/>
    <s v="pallet+ISF"/>
    <n v="403.52272727272748"/>
    <n v="0"/>
    <m/>
    <m/>
    <s v="yes"/>
    <n v="1479.1999999999998"/>
    <m/>
    <n v="0.12"/>
    <n v="168.09090909090907"/>
    <m/>
    <n v="1680.9090909090905"/>
    <m/>
    <n v="0"/>
    <n v="0"/>
    <m/>
    <n v="300"/>
    <n v="300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30"/>
    <x v="346"/>
    <x v="346"/>
    <n v="10"/>
    <m/>
    <x v="2"/>
    <s v="Glassware"/>
    <x v="37"/>
    <s v="Sisecam (Pasabahçe)"/>
    <x v="0"/>
    <n v="29.759999999999998"/>
    <n v="297.59999999999997"/>
    <n v="29.759999999999998"/>
    <n v="297.59999999999997"/>
    <n v="0"/>
    <n v="0"/>
    <n v="297.59999999999997"/>
    <n v="26.160000000000004"/>
    <n v="0"/>
    <n v="26.160000000000004"/>
    <n v="40"/>
    <n v="28"/>
    <n v="20"/>
    <n v="0.224"/>
    <x v="0"/>
    <m/>
    <n v="0"/>
    <s v="pallet+ISF"/>
    <n v="0"/>
    <n v="0"/>
    <m/>
    <m/>
    <s v="no"/>
    <n v="261.60000000000002"/>
    <m/>
    <n v="0.12"/>
    <n v="29.72727272727273"/>
    <m/>
    <n v="297.27272727272731"/>
    <m/>
    <n v="0"/>
    <n v="0"/>
    <m/>
    <n v="24"/>
    <n v="24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40"/>
    <x v="85"/>
    <x v="85"/>
    <n v="25"/>
    <m/>
    <x v="0"/>
    <s v="Indoor signs"/>
    <x v="0"/>
    <s v="Dekkers Visual Communication B.v."/>
    <x v="0"/>
    <n v="184.55"/>
    <n v="4613.75"/>
    <n v="184.55"/>
    <n v="4613.75"/>
    <n v="0"/>
    <n v="0"/>
    <n v="4613.75"/>
    <n v="159.60000000000002"/>
    <n v="0"/>
    <n v="159.60000000000002"/>
    <n v="60"/>
    <n v="73"/>
    <n v="10"/>
    <n v="1.095"/>
    <x v="0"/>
    <m/>
    <n v="0"/>
    <s v="pallet+ISF"/>
    <n v="0"/>
    <n v="0"/>
    <m/>
    <m/>
    <s v="no"/>
    <n v="3990.0000000000005"/>
    <m/>
    <n v="0.12"/>
    <n v="181.3636363636364"/>
    <m/>
    <n v="4534.0909090909099"/>
    <m/>
    <n v="0"/>
    <s v="Ludmilla Zarybnicka"/>
    <m/>
    <n v="1"/>
    <n v="25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50"/>
    <x v="107"/>
    <x v="107"/>
    <n v="25"/>
    <m/>
    <x v="0"/>
    <s v="Bar support"/>
    <x v="14"/>
    <s v="Promocean The Netherlands BV"/>
    <x v="0"/>
    <n v="29.8"/>
    <n v="745"/>
    <n v="27.200000000000003"/>
    <n v="680.00000000000011"/>
    <n v="0"/>
    <n v="0"/>
    <n v="680.00000000000011"/>
    <n v="24.019200000000001"/>
    <n v="0"/>
    <n v="24.019200000000001"/>
    <n v="14"/>
    <n v="5"/>
    <n v="5"/>
    <n v="8.7500000000000008E-3"/>
    <x v="0"/>
    <m/>
    <n v="0"/>
    <s v="pallet+ISF"/>
    <n v="64.999999999999886"/>
    <n v="0"/>
    <m/>
    <m/>
    <s v="no"/>
    <n v="600.48"/>
    <m/>
    <n v="0.12"/>
    <n v="27.294545454545457"/>
    <m/>
    <n v="682.36363636363637"/>
    <m/>
    <n v="0"/>
    <s v="Konstantinos Zoupanos "/>
    <m/>
    <n v="20"/>
    <n v="500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60"/>
    <x v="178"/>
    <x v="178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s v="pallet+ISF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70"/>
    <x v="112"/>
    <x v="112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s v="pallet+ISF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26.06.2025"/>
    <s v="Order Window"/>
  </r>
  <r>
    <s v="Heineken - F1"/>
    <m/>
    <n v="26021047"/>
    <n v="3011455"/>
    <s v="MENDEZ &amp; CO., INC."/>
    <s v="PR"/>
    <s v="Puerto Rico"/>
    <x v="3"/>
    <m/>
    <m/>
    <n v="180"/>
    <x v="192"/>
    <x v="192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s v="pallet+ISF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26.06.2025"/>
    <s v="Order Window"/>
  </r>
  <r>
    <s v="Desperados"/>
    <m/>
    <n v="20006117"/>
    <n v="3011229"/>
    <s v="Brasserie Lorraine S.A."/>
    <s v="MQ"/>
    <s v="Martinique"/>
    <x v="3"/>
    <m/>
    <m/>
    <n v="10"/>
    <x v="153"/>
    <x v="153"/>
    <n v="4"/>
    <m/>
    <x v="0"/>
    <s v="Indoor signs"/>
    <x v="0"/>
    <s v="Dekkers Visual Communication B.v."/>
    <x v="0"/>
    <n v="145"/>
    <n v="580"/>
    <n v="138.41"/>
    <n v="553.64"/>
    <n v="0"/>
    <n v="0"/>
    <n v="553.64"/>
    <n v="119.70000000000002"/>
    <n v="0"/>
    <n v="119.70000000000002"/>
    <n v="44"/>
    <n v="10"/>
    <n v="74"/>
    <n v="0.13023999999999999"/>
    <x v="0"/>
    <m/>
    <n v="0"/>
    <s v="pallet"/>
    <n v="26.360000000000014"/>
    <n v="0"/>
    <m/>
    <m/>
    <s v="no"/>
    <n v="478.80000000000007"/>
    <m/>
    <n v="0.12"/>
    <n v="136.02272727272728"/>
    <m/>
    <n v="544.09090909090912"/>
    <m/>
    <n v="0"/>
    <s v="Ludmilla Zarybnicka"/>
    <m/>
    <n v="1"/>
    <n v="4"/>
    <m/>
    <m/>
    <n v="0"/>
    <n v="0"/>
    <n v="0"/>
    <s v="30.06.2025"/>
    <s v="Order Window"/>
  </r>
  <r>
    <s v="Desperados"/>
    <m/>
    <n v="20006117"/>
    <n v="3011229"/>
    <s v="Brasserie Lorraine S.A."/>
    <s v="MQ"/>
    <s v="Martinique"/>
    <x v="3"/>
    <m/>
    <m/>
    <n v="20"/>
    <x v="119"/>
    <x v="119"/>
    <n v="5"/>
    <m/>
    <x v="0"/>
    <s v="Bar support"/>
    <x v="10"/>
    <s v="Promocean The Netherlands BV"/>
    <x v="0"/>
    <n v="76.679999999999993"/>
    <n v="383.4"/>
    <n v="64.56"/>
    <n v="322.8"/>
    <n v="0"/>
    <n v="0"/>
    <n v="322.8"/>
    <n v="55.141800000000003"/>
    <n v="0"/>
    <n v="55.141800000000003"/>
    <n v="49"/>
    <n v="26"/>
    <n v="50"/>
    <n v="0.31850000000000001"/>
    <x v="0"/>
    <m/>
    <n v="0"/>
    <s v="pallet"/>
    <n v="60.599999999999966"/>
    <n v="0"/>
    <m/>
    <m/>
    <s v="no"/>
    <n v="275.709"/>
    <m/>
    <n v="0.12"/>
    <n v="62.661136363636366"/>
    <m/>
    <n v="313.30568181818182"/>
    <m/>
    <n v="0"/>
    <s v="Ellina Smirnova"/>
    <m/>
    <n v="12"/>
    <n v="60"/>
    <m/>
    <m/>
    <n v="0"/>
    <n v="0"/>
    <n v="0"/>
    <s v="30.06.2025"/>
    <s v="Order Window"/>
  </r>
  <r>
    <s v="Desperados"/>
    <m/>
    <n v="20006117"/>
    <n v="3011229"/>
    <s v="Brasserie Lorraine S.A."/>
    <s v="MQ"/>
    <s v="Martinique"/>
    <x v="3"/>
    <m/>
    <m/>
    <n v="30"/>
    <x v="137"/>
    <x v="137"/>
    <n v="5"/>
    <m/>
    <x v="0"/>
    <s v="Bar support"/>
    <x v="12"/>
    <s v="Asian Sourcing Link"/>
    <x v="0"/>
    <n v="85.7"/>
    <n v="428.5"/>
    <n v="68.7"/>
    <n v="343.5"/>
    <n v="0"/>
    <n v="0"/>
    <n v="343.5"/>
    <n v="59.280000000000008"/>
    <n v="0"/>
    <n v="59.280000000000008"/>
    <n v="62"/>
    <n v="20.5"/>
    <n v="10"/>
    <n v="6.3549999999999995E-2"/>
    <x v="0"/>
    <m/>
    <n v="0"/>
    <s v="pallet"/>
    <n v="85"/>
    <n v="0"/>
    <m/>
    <m/>
    <s v="no"/>
    <n v="296.40000000000003"/>
    <m/>
    <n v="0.12"/>
    <n v="67.363636363636374"/>
    <m/>
    <n v="336.81818181818187"/>
    <m/>
    <n v="0"/>
    <s v="Ellina Smirnova"/>
    <m/>
    <n v="10"/>
    <n v="50"/>
    <m/>
    <m/>
    <n v="0"/>
    <n v="0"/>
    <n v="0"/>
    <s v="30.06.2025"/>
    <s v="Order Window"/>
  </r>
  <r>
    <s v="Heineken"/>
    <m/>
    <n v="26021049"/>
    <n v="3090891"/>
    <s v="Events Heineken Experience"/>
    <s v="NL"/>
    <s v="Netherlands"/>
    <x v="1"/>
    <m/>
    <m/>
    <n v="10"/>
    <x v="4"/>
    <x v="4"/>
    <n v="6"/>
    <m/>
    <x v="0"/>
    <s v="Premiums"/>
    <x v="4"/>
    <s v="Asian Sourcing Link"/>
    <x v="0"/>
    <n v="170.05"/>
    <n v="1020.3000000000001"/>
    <n v="170.05"/>
    <n v="1020.3000000000001"/>
    <n v="0"/>
    <n v="0"/>
    <n v="1020.3000000000001"/>
    <n v="147.06"/>
    <n v="0"/>
    <n v="147.06"/>
    <n v="57"/>
    <n v="37"/>
    <n v="46"/>
    <n v="0.58208400000000005"/>
    <x v="0"/>
    <m/>
    <n v="0"/>
    <n v="0"/>
    <n v="0"/>
    <n v="0"/>
    <m/>
    <m/>
    <s v="no"/>
    <n v="882.36"/>
    <m/>
    <n v="0.12"/>
    <n v="167.11363636363637"/>
    <m/>
    <n v="1002.6818181818182"/>
    <m/>
    <n v="0"/>
    <s v="Ellina Smirnova"/>
    <m/>
    <n v="1"/>
    <n v="6"/>
    <m/>
    <m/>
    <n v="0"/>
    <n v="0"/>
    <n v="0"/>
    <s v="30.06.2025"/>
    <s v="Order Window"/>
  </r>
  <r>
    <s v="Heineken UCL"/>
    <m/>
    <n v="26021049"/>
    <n v="3090891"/>
    <s v="Events Heineken Experience"/>
    <s v="NL"/>
    <s v="Netherlands"/>
    <x v="1"/>
    <m/>
    <m/>
    <n v="20"/>
    <x v="51"/>
    <x v="51"/>
    <n v="4"/>
    <m/>
    <x v="0"/>
    <s v="Premiums"/>
    <x v="5"/>
    <s v="Promocean The Netherlands BV"/>
    <x v="0"/>
    <n v="75.55"/>
    <n v="302.2"/>
    <n v="74.75"/>
    <n v="299"/>
    <n v="0"/>
    <n v="0"/>
    <n v="299"/>
    <n v="65.215800000000002"/>
    <n v="0"/>
    <n v="65.215800000000002"/>
    <n v="52"/>
    <n v="33"/>
    <n v="12"/>
    <n v="8.2367999999999997E-2"/>
    <x v="0"/>
    <m/>
    <n v="0"/>
    <n v="0"/>
    <n v="3.1999999999999886"/>
    <n v="0"/>
    <m/>
    <m/>
    <s v="no"/>
    <n v="260.86320000000001"/>
    <m/>
    <n v="0.12"/>
    <n v="74.108863636363637"/>
    <m/>
    <n v="296.43545454545455"/>
    <m/>
    <n v="0"/>
    <s v="Ellina Smirnova"/>
    <m/>
    <n v="5"/>
    <n v="20"/>
    <m/>
    <m/>
    <n v="0"/>
    <n v="0"/>
    <n v="0"/>
    <s v="30.06.2025"/>
    <s v="Order Window"/>
  </r>
  <r>
    <s v="Heineken UCL"/>
    <m/>
    <n v="20006118"/>
    <n v="3090189"/>
    <s v="Heineken Deutschland GmbH"/>
    <s v="DE"/>
    <s v="Germany"/>
    <x v="1"/>
    <m/>
    <m/>
    <n v="10"/>
    <x v="38"/>
    <x v="38"/>
    <n v="81"/>
    <m/>
    <x v="0"/>
    <s v="Premiums"/>
    <x v="1"/>
    <s v="Promocean The Netherlands BV"/>
    <x v="0"/>
    <n v="64.900000000000006"/>
    <n v="5256.9000000000005"/>
    <n v="60.300000000000004"/>
    <n v="4884.3"/>
    <n v="0"/>
    <n v="0"/>
    <n v="4884.3"/>
    <n v="52.189200000000007"/>
    <n v="0"/>
    <n v="52.189200000000007"/>
    <n v="68"/>
    <n v="19"/>
    <n v="19"/>
    <n v="1.988388"/>
    <x v="0"/>
    <m/>
    <n v="0"/>
    <s v="pallet"/>
    <n v="372.60000000000036"/>
    <n v="0"/>
    <m/>
    <m/>
    <s v="no"/>
    <n v="4227.3252000000002"/>
    <m/>
    <n v="0.12"/>
    <n v="59.305909090909097"/>
    <m/>
    <n v="4803.7786363636369"/>
    <m/>
    <n v="0"/>
    <s v="Ellina Smirnova"/>
    <m/>
    <n v="10"/>
    <n v="810"/>
    <m/>
    <m/>
    <n v="0"/>
    <n v="0"/>
    <n v="0"/>
    <s v="01.07.2025"/>
    <s v="Order Window"/>
  </r>
  <r>
    <s v="Heineken UCL"/>
    <m/>
    <n v="20006118"/>
    <n v="3090189"/>
    <s v="Heineken Deutschland GmbH"/>
    <s v="DE"/>
    <s v="Germany"/>
    <x v="1"/>
    <m/>
    <m/>
    <n v="20"/>
    <x v="50"/>
    <x v="50"/>
    <n v="108"/>
    <m/>
    <x v="0"/>
    <s v="Premiums"/>
    <x v="5"/>
    <s v="Promocean The Netherlands BV"/>
    <x v="0"/>
    <n v="70.149999999999991"/>
    <n v="7576.1999999999989"/>
    <n v="69.349999999999994"/>
    <n v="7489.7999999999993"/>
    <n v="0"/>
    <n v="0"/>
    <n v="7489.7999999999993"/>
    <n v="60.500699999999995"/>
    <n v="0"/>
    <n v="60.500699999999995"/>
    <n v="55"/>
    <n v="36"/>
    <n v="20"/>
    <n v="4.2767999999999997"/>
    <x v="0"/>
    <m/>
    <n v="0"/>
    <s v="pallet"/>
    <n v="86.399999999999636"/>
    <n v="0"/>
    <m/>
    <m/>
    <s v="no"/>
    <n v="6534.0755999999992"/>
    <m/>
    <n v="0.12"/>
    <n v="68.750795454545454"/>
    <m/>
    <n v="7425.0859090909089"/>
    <m/>
    <n v="0"/>
    <s v="Ellina Smirnova"/>
    <m/>
    <n v="5"/>
    <n v="540"/>
    <m/>
    <m/>
    <n v="0"/>
    <n v="0"/>
    <n v="0"/>
    <s v="01.07.2025"/>
    <s v="Order Window"/>
  </r>
  <r>
    <s v="Heineken UCL"/>
    <m/>
    <n v="20006118"/>
    <n v="3090189"/>
    <s v="Heineken Deutschland GmbH"/>
    <s v="DE"/>
    <s v="Germany"/>
    <x v="1"/>
    <m/>
    <m/>
    <n v="30"/>
    <x v="51"/>
    <x v="51"/>
    <n v="108"/>
    <m/>
    <x v="0"/>
    <s v="Premiums"/>
    <x v="5"/>
    <s v="Promocean The Netherlands BV"/>
    <x v="0"/>
    <n v="75.55"/>
    <n v="8159.4"/>
    <n v="74.75"/>
    <n v="8073"/>
    <n v="0"/>
    <n v="0"/>
    <n v="8073"/>
    <n v="65.215800000000002"/>
    <n v="0"/>
    <n v="65.215800000000002"/>
    <n v="52"/>
    <n v="33"/>
    <n v="12"/>
    <n v="2.2239360000000001"/>
    <x v="0"/>
    <m/>
    <n v="0"/>
    <s v="pallet"/>
    <n v="86.399999999999636"/>
    <n v="0"/>
    <m/>
    <m/>
    <s v="no"/>
    <n v="7043.3064000000004"/>
    <m/>
    <n v="0.12"/>
    <n v="74.108863636363637"/>
    <m/>
    <n v="8003.7572727272727"/>
    <m/>
    <n v="0"/>
    <s v="Ellina Smirnova"/>
    <m/>
    <n v="5"/>
    <n v="540"/>
    <m/>
    <m/>
    <n v="0"/>
    <n v="0"/>
    <n v="0"/>
    <s v="01.07.2025"/>
    <s v="Order Window"/>
  </r>
  <r>
    <s v="Heineken UCL"/>
    <m/>
    <n v="20006118"/>
    <n v="3090189"/>
    <s v="Heineken Deutschland GmbH"/>
    <s v="DE"/>
    <s v="Germany"/>
    <x v="1"/>
    <m/>
    <m/>
    <n v="40"/>
    <x v="41"/>
    <x v="41"/>
    <n v="36"/>
    <m/>
    <x v="0"/>
    <s v="Premiums"/>
    <x v="0"/>
    <s v="Promocean The Netherlands BV"/>
    <x v="0"/>
    <n v="53.5"/>
    <n v="1926"/>
    <n v="49.75"/>
    <n v="1791"/>
    <n v="0"/>
    <n v="0"/>
    <n v="1791"/>
    <n v="43.103400000000008"/>
    <n v="0"/>
    <n v="43.103400000000008"/>
    <n v="24"/>
    <n v="15"/>
    <n v="5"/>
    <n v="6.4799999999999996E-2"/>
    <x v="0"/>
    <m/>
    <n v="0"/>
    <s v="pallet"/>
    <n v="135"/>
    <n v="0"/>
    <m/>
    <m/>
    <s v="no"/>
    <n v="1551.7224000000003"/>
    <m/>
    <n v="0.12"/>
    <n v="48.981136363636374"/>
    <m/>
    <n v="1763.3209090909095"/>
    <m/>
    <n v="0"/>
    <s v="Ellina Smirnova"/>
    <m/>
    <n v="25"/>
    <n v="900"/>
    <m/>
    <m/>
    <n v="0"/>
    <n v="0"/>
    <n v="0"/>
    <s v="01.07.2025"/>
    <s v="Order Window"/>
  </r>
  <r>
    <s v="Heineken - F1"/>
    <m/>
    <n v="26021050"/>
    <n v="3090300"/>
    <s v="Heineken Brouwerijen B.V"/>
    <s v="NL"/>
    <s v="Netherlands"/>
    <x v="1"/>
    <m/>
    <m/>
    <n v="10"/>
    <x v="108"/>
    <x v="108"/>
    <n v="1"/>
    <m/>
    <x v="0"/>
    <s v="Premiums"/>
    <x v="0"/>
    <s v="Asian Sourcing Link"/>
    <x v="0"/>
    <n v="41.7"/>
    <n v="41.7"/>
    <n v="25.45"/>
    <n v="25.45"/>
    <n v="0"/>
    <n v="0"/>
    <n v="25.45"/>
    <n v="21.831"/>
    <n v="0"/>
    <n v="21.831"/>
    <n v="48"/>
    <n v="38"/>
    <n v="2.5"/>
    <n v="4.5599999999999998E-3"/>
    <x v="0"/>
    <m/>
    <n v="0"/>
    <n v="0"/>
    <n v="16.250000000000004"/>
    <n v="0"/>
    <m/>
    <m/>
    <s v="no"/>
    <n v="21.831"/>
    <m/>
    <n v="0.12"/>
    <n v="24.807954545454546"/>
    <m/>
    <n v="24.807954545454546"/>
    <m/>
    <n v="0"/>
    <s v="Ellina Smirnova "/>
    <m/>
    <n v="5"/>
    <n v="5"/>
    <m/>
    <m/>
    <n v="0"/>
    <n v="0"/>
    <n v="0"/>
    <s v="01.07.2025"/>
    <s v="Order Window"/>
  </r>
  <r>
    <s v="Heineken - F1"/>
    <m/>
    <n v="26021050"/>
    <n v="3090300"/>
    <s v="Heineken Brouwerijen B.V"/>
    <s v="NL"/>
    <s v="Netherlands"/>
    <x v="1"/>
    <m/>
    <m/>
    <n v="20"/>
    <x v="75"/>
    <x v="75"/>
    <n v="3"/>
    <m/>
    <x v="0"/>
    <s v="Textiles-Clothing"/>
    <x v="15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x v="0"/>
    <m/>
    <n v="0"/>
    <n v="0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01.07.2025"/>
    <s v="Order Window"/>
  </r>
  <r>
    <s v="Heineken - F1"/>
    <m/>
    <n v="26021050"/>
    <n v="3090300"/>
    <s v="Heineken Brouwerijen B.V"/>
    <s v="NL"/>
    <s v="Netherlands"/>
    <x v="1"/>
    <m/>
    <m/>
    <n v="30"/>
    <x v="77"/>
    <x v="77"/>
    <n v="1"/>
    <m/>
    <x v="0"/>
    <s v="Textiles-Clothing"/>
    <x v="15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x v="0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01.07.2025"/>
    <s v="Order Window"/>
  </r>
  <r>
    <s v="Heineken "/>
    <m/>
    <n v="20006119"/>
    <n v="3090619"/>
    <s v="Heineken Lao Brewery Co. Ltd"/>
    <s v="LA"/>
    <s v="Laos"/>
    <x v="0"/>
    <m/>
    <m/>
    <n v="10"/>
    <x v="385"/>
    <x v="385"/>
    <n v="4167"/>
    <m/>
    <x v="0"/>
    <s v="Glassware"/>
    <x v="39"/>
    <s v="HLB Glassware Co. Ltd."/>
    <x v="0"/>
    <n v="11.040000000000001"/>
    <n v="46003.68"/>
    <n v="11.040000000000001"/>
    <n v="46003.68"/>
    <n v="0"/>
    <n v="0"/>
    <n v="46003.68"/>
    <n v="10.56"/>
    <n v="0"/>
    <n v="10.56"/>
    <n v="28.3"/>
    <n v="22.2"/>
    <n v="22"/>
    <n v="57.595107239999997"/>
    <x v="2"/>
    <m/>
    <s v="Laos"/>
    <s v="pallet"/>
    <n v="0"/>
    <n v="0"/>
    <m/>
    <m/>
    <s v="yes"/>
    <n v="44003.520000000004"/>
    <s v="yes"/>
    <n v="0.05"/>
    <n v="11.115789473684211"/>
    <m/>
    <n v="46319.494736842105"/>
    <m/>
    <n v="0"/>
    <s v="Ludmilla Zarybnicka"/>
    <m/>
    <n v="24"/>
    <n v="100008"/>
    <m/>
    <m/>
    <n v="0"/>
    <n v="0"/>
    <n v="0"/>
    <s v="01.07.2025"/>
    <s v="Order Window"/>
  </r>
  <r>
    <s v="Heineken UCL"/>
    <m/>
    <n v="20006120"/>
    <n v="3091076"/>
    <s v="Heineken Integrated Design Tea"/>
    <s v="NL"/>
    <s v="Netherlands"/>
    <x v="1"/>
    <m/>
    <m/>
    <n v="140"/>
    <x v="35"/>
    <x v="35"/>
    <n v="1"/>
    <m/>
    <x v="2"/>
    <s v="Glassware"/>
    <x v="11"/>
    <s v="Sisecam (Pasabahçe)"/>
    <x v="0"/>
    <n v="22.799999999999997"/>
    <n v="22.799999999999997"/>
    <n v="22.799999999999997"/>
    <n v="22.799999999999997"/>
    <n v="0"/>
    <n v="0"/>
    <n v="22.799999999999997"/>
    <n v="20.16"/>
    <n v="0"/>
    <n v="20.16"/>
    <n v="55.9"/>
    <n v="21.9"/>
    <n v="21.2"/>
    <n v="2.5953251999999996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0.16"/>
    <m/>
    <n v="0.12"/>
    <n v="22.90909090909091"/>
    <m/>
    <n v="22.90909090909091"/>
    <m/>
    <n v="0"/>
    <s v="Ludmilla Zarybnicka"/>
    <m/>
    <n v="24"/>
    <n v="24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150"/>
    <x v="1"/>
    <x v="1"/>
    <n v="1"/>
    <m/>
    <x v="0"/>
    <s v="Indoor signs"/>
    <x v="1"/>
    <s v="Brands On"/>
    <x v="0"/>
    <n v="43.64"/>
    <n v="43.64"/>
    <n v="43.64"/>
    <n v="43.64"/>
    <n v="0"/>
    <n v="0"/>
    <n v="43.64"/>
    <n v="38.4"/>
    <n v="0"/>
    <n v="38.4"/>
    <n v="46"/>
    <n v="26"/>
    <n v="12"/>
    <n v="1.4352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4"/>
    <m/>
    <n v="0.12"/>
    <n v="43.636363636363633"/>
    <m/>
    <n v="43.636363636363633"/>
    <m/>
    <n v="0"/>
    <s v="Ludmilla Zarybnicka"/>
    <m/>
    <n v="1"/>
    <n v="1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160"/>
    <x v="127"/>
    <x v="127"/>
    <n v="1"/>
    <m/>
    <x v="4"/>
    <s v="Coasters (&amp; dripmat)"/>
    <x v="24"/>
    <s v="CC Coaster GmbH &amp; Co. KG"/>
    <x v="0"/>
    <n v="16.28409090909091"/>
    <n v="16.28409090909091"/>
    <n v="16.28409090909091"/>
    <n v="16.28409090909091"/>
    <n v="0"/>
    <n v="0"/>
    <n v="16.28409090909091"/>
    <n v="14.33"/>
    <n v="0"/>
    <n v="14.33"/>
    <n v="18"/>
    <n v="45"/>
    <n v="14"/>
    <n v="1.1339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4.33"/>
    <m/>
    <n v="0.12"/>
    <n v="16.28409090909091"/>
    <m/>
    <n v="16.28409090909091"/>
    <m/>
    <n v="0"/>
    <s v="Ellina Smirnova"/>
    <m/>
    <n v="1000"/>
    <n v="1000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70"/>
    <x v="346"/>
    <x v="346"/>
    <n v="1"/>
    <m/>
    <x v="2"/>
    <s v="Glassware"/>
    <x v="37"/>
    <s v="Sisecam (Pasabahçe)"/>
    <x v="0"/>
    <n v="29.759999999999998"/>
    <n v="29.759999999999998"/>
    <n v="29.759999999999998"/>
    <n v="29.759999999999998"/>
    <n v="0"/>
    <n v="0"/>
    <n v="29.759999999999998"/>
    <n v="26.160000000000004"/>
    <n v="0"/>
    <n v="26.160000000000004"/>
    <n v="40"/>
    <n v="28"/>
    <n v="20"/>
    <n v="2.24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160000000000004"/>
    <m/>
    <n v="0.12"/>
    <n v="29.72727272727273"/>
    <m/>
    <n v="29.72727272727273"/>
    <m/>
    <n v="0"/>
    <n v="0"/>
    <m/>
    <n v="24"/>
    <n v="24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180"/>
    <x v="47"/>
    <x v="47"/>
    <n v="1"/>
    <m/>
    <x v="2"/>
    <s v="Glassware"/>
    <x v="13"/>
    <s v="Sisecam (Pasabahçe)"/>
    <x v="0"/>
    <n v="4.38"/>
    <n v="4.38"/>
    <n v="4.38"/>
    <n v="4.38"/>
    <n v="0"/>
    <n v="0"/>
    <n v="4.38"/>
    <n v="3.84"/>
    <n v="0"/>
    <n v="3.84"/>
    <n v="20"/>
    <n v="14.3"/>
    <n v="19"/>
    <n v="5.4339999999999996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.84"/>
    <m/>
    <n v="0.12"/>
    <n v="4.3636363636363633"/>
    <m/>
    <n v="4.3636363636363633"/>
    <m/>
    <n v="0"/>
    <s v="Ludmilla Zarybnicka"/>
    <m/>
    <n v="6"/>
    <n v="6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190"/>
    <x v="323"/>
    <x v="323"/>
    <n v="1"/>
    <m/>
    <x v="0"/>
    <s v="Bar support"/>
    <x v="4"/>
    <s v="Promocean The Netherlands BV"/>
    <x v="0"/>
    <n v="30.6"/>
    <n v="30.6"/>
    <n v="30.6"/>
    <n v="30.6"/>
    <n v="0"/>
    <n v="0"/>
    <n v="30.6"/>
    <n v="26.973380571428567"/>
    <n v="0"/>
    <n v="26.973380571428567"/>
    <n v="15"/>
    <n v="5"/>
    <n v="5"/>
    <n v="3.7500000000000001E-4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973380571428567"/>
    <m/>
    <n v="0.12"/>
    <n v="30.651568831168827"/>
    <m/>
    <n v="30.651568831168827"/>
    <m/>
    <n v="0"/>
    <s v="Ellina Smirnova"/>
    <m/>
    <n v="20"/>
    <n v="20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200"/>
    <x v="205"/>
    <x v="205"/>
    <n v="1"/>
    <m/>
    <x v="0"/>
    <s v="Bar support"/>
    <x v="4"/>
    <s v="Promocean The Netherlands BV"/>
    <x v="0"/>
    <n v="30.6"/>
    <n v="30.6"/>
    <n v="30.6"/>
    <n v="30.6"/>
    <n v="0"/>
    <n v="0"/>
    <n v="30.6"/>
    <n v="26.973380571428567"/>
    <n v="0"/>
    <n v="26.973380571428567"/>
    <n v="15"/>
    <n v="5"/>
    <n v="5"/>
    <n v="3.7500000000000001E-4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973380571428567"/>
    <m/>
    <n v="0.12"/>
    <n v="30.651568831168827"/>
    <m/>
    <n v="30.651568831168827"/>
    <m/>
    <n v="0"/>
    <s v="Ellina Smirnova"/>
    <m/>
    <n v="20"/>
    <n v="20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210"/>
    <x v="329"/>
    <x v="329"/>
    <n v="1"/>
    <m/>
    <x v="3"/>
    <s v="Textiles-Clothing"/>
    <x v="10"/>
    <s v="Promocean The Netherlands BV"/>
    <x v="0"/>
    <n v="31.380000000000003"/>
    <n v="31.380000000000003"/>
    <n v="31.380000000000003"/>
    <n v="31.380000000000003"/>
    <n v="0"/>
    <n v="0"/>
    <n v="31.380000000000003"/>
    <n v="26.838000000000001"/>
    <n v="0"/>
    <n v="26.838000000000001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838000000000001"/>
    <m/>
    <n v="0.12"/>
    <n v="30.497727272727275"/>
    <m/>
    <n v="30.497727272727275"/>
    <m/>
    <n v="0"/>
    <s v="Ellina Smirnova"/>
    <m/>
    <n v="6"/>
    <n v="6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220"/>
    <x v="333"/>
    <x v="333"/>
    <n v="1"/>
    <m/>
    <x v="3"/>
    <s v="Textiles-Clothing"/>
    <x v="10"/>
    <s v="Promocean The Netherlands BV"/>
    <x v="0"/>
    <n v="31.380000000000003"/>
    <n v="31.380000000000003"/>
    <n v="31.380000000000003"/>
    <n v="31.380000000000003"/>
    <n v="0"/>
    <n v="0"/>
    <n v="31.380000000000003"/>
    <n v="27.361499999999999"/>
    <n v="0"/>
    <n v="27.361499999999999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7.361499999999999"/>
    <m/>
    <n v="0.12"/>
    <n v="31.092613636363637"/>
    <m/>
    <n v="31.092613636363637"/>
    <m/>
    <n v="0"/>
    <s v="Ellina Smirnova"/>
    <m/>
    <n v="6"/>
    <n v="6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230"/>
    <x v="245"/>
    <x v="245"/>
    <n v="1"/>
    <m/>
    <x v="3"/>
    <s v="Textiles-Clothing"/>
    <x v="10"/>
    <s v="Promocean The Netherlands BV"/>
    <x v="0"/>
    <n v="40.619999999999997"/>
    <n v="40.619999999999997"/>
    <n v="40.619999999999997"/>
    <n v="40.619999999999997"/>
    <n v="0"/>
    <n v="0"/>
    <n v="40.619999999999997"/>
    <n v="35.408999999999999"/>
    <n v="0"/>
    <n v="35.408999999999999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5.408999999999999"/>
    <m/>
    <n v="0.12"/>
    <n v="40.237499999999997"/>
    <m/>
    <n v="40.237499999999997"/>
    <m/>
    <n v="0"/>
    <s v="Ellina Smirnova"/>
    <m/>
    <n v="6"/>
    <n v="6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10"/>
    <x v="11"/>
    <x v="11"/>
    <n v="1"/>
    <m/>
    <x v="0"/>
    <s v="Indoor signs"/>
    <x v="0"/>
    <s v="Dekkers Visual Communication B.v."/>
    <x v="0"/>
    <n v="264.18"/>
    <n v="264.18"/>
    <n v="264.18"/>
    <n v="264.18"/>
    <n v="0"/>
    <n v="0"/>
    <n v="264.18"/>
    <n v="228.46740000000003"/>
    <n v="0"/>
    <n v="228.46740000000003"/>
    <n v="141"/>
    <n v="58"/>
    <n v="12"/>
    <n v="9.8136000000000001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28.46740000000003"/>
    <m/>
    <n v="0.12"/>
    <n v="259.62204545454546"/>
    <m/>
    <n v="259.62204545454546"/>
    <m/>
    <n v="0"/>
    <s v="Ludmilla Zarybnicka"/>
    <m/>
    <n v="1"/>
    <n v="1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20"/>
    <x v="313"/>
    <x v="313"/>
    <n v="1"/>
    <m/>
    <x v="0"/>
    <s v="Indoor signs"/>
    <x v="0"/>
    <s v="Dekkers Visual Communication B.v."/>
    <x v="0"/>
    <n v="154.25"/>
    <n v="154.25"/>
    <n v="154.25"/>
    <n v="154.25"/>
    <n v="0"/>
    <n v="0"/>
    <n v="154.25"/>
    <n v="133.40280000000001"/>
    <n v="0"/>
    <n v="133.40280000000001"/>
    <n v="47"/>
    <n v="35"/>
    <n v="20"/>
    <n v="3.2899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33.40280000000001"/>
    <m/>
    <n v="0.12"/>
    <n v="151.59409090909094"/>
    <m/>
    <n v="151.59409090909094"/>
    <m/>
    <n v="0"/>
    <s v="Ludmilla Zarybnicka"/>
    <m/>
    <n v="1"/>
    <n v="1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30"/>
    <x v="125"/>
    <x v="125"/>
    <n v="1"/>
    <m/>
    <x v="0"/>
    <s v="Openers / Sunglasses / Keyrings / Waiter knife"/>
    <x v="21"/>
    <s v="Promocean The Netherlands BV"/>
    <x v="0"/>
    <n v="52.800000000000004"/>
    <n v="52.800000000000004"/>
    <n v="52.800000000000004"/>
    <n v="52.800000000000004"/>
    <n v="0"/>
    <n v="0"/>
    <n v="52.800000000000004"/>
    <n v="46.512961934169503"/>
    <n v="0"/>
    <n v="46.512961934169503"/>
    <n v="25"/>
    <n v="9"/>
    <n v="9"/>
    <n v="2.0249999999999999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6.512961934169503"/>
    <m/>
    <n v="0.12"/>
    <n v="52.855638561556255"/>
    <m/>
    <n v="52.855638561556255"/>
    <m/>
    <n v="0"/>
    <s v="Ellina Smirnova"/>
    <m/>
    <n v="48"/>
    <n v="48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40"/>
    <x v="98"/>
    <x v="98"/>
    <n v="1"/>
    <m/>
    <x v="5"/>
    <s v="Glassware"/>
    <x v="17"/>
    <s v="Arc International France SAS"/>
    <x v="0"/>
    <n v="5.22"/>
    <n v="5.22"/>
    <n v="5.22"/>
    <n v="5.22"/>
    <n v="0"/>
    <n v="0"/>
    <n v="5.22"/>
    <n v="4.58"/>
    <n v="0"/>
    <n v="4.58"/>
    <n v="22.3"/>
    <n v="15.1"/>
    <n v="22.4"/>
    <n v="7.5427519999999998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.58"/>
    <m/>
    <n v="0.12"/>
    <n v="5.204545454545455"/>
    <m/>
    <n v="5.204545454545455"/>
    <m/>
    <n v="0"/>
    <s v="Ludmilla Zarybnicka"/>
    <m/>
    <n v="6"/>
    <n v="6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50"/>
    <x v="12"/>
    <x v="12"/>
    <n v="1"/>
    <m/>
    <x v="0"/>
    <s v="Textiles-Clothing"/>
    <x v="4"/>
    <s v="Asian Sourcing Link"/>
    <x v="0"/>
    <n v="28.599999999999998"/>
    <n v="28.599999999999998"/>
    <n v="28.599999999999998"/>
    <n v="28.599999999999998"/>
    <n v="0"/>
    <n v="0"/>
    <n v="28.599999999999998"/>
    <n v="24.920999999999999"/>
    <n v="0"/>
    <n v="24.920999999999999"/>
    <n v="22"/>
    <n v="21"/>
    <n v="30"/>
    <n v="1.3860000000000001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4.920999999999999"/>
    <m/>
    <n v="0.12"/>
    <n v="28.319318181818183"/>
    <m/>
    <n v="28.319318181818183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60"/>
    <x v="13"/>
    <x v="13"/>
    <n v="1"/>
    <m/>
    <x v="0"/>
    <s v="Premiums"/>
    <x v="5"/>
    <s v="Asian Sourcing Link"/>
    <x v="0"/>
    <n v="59.3"/>
    <n v="59.3"/>
    <n v="59.3"/>
    <n v="59.3"/>
    <n v="0"/>
    <n v="0"/>
    <n v="59.3"/>
    <n v="57.000000000000007"/>
    <n v="0"/>
    <n v="57.000000000000007"/>
    <n v="27.5"/>
    <n v="26"/>
    <n v="30"/>
    <n v="2.145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7.000000000000007"/>
    <m/>
    <n v="0.12"/>
    <n v="64.77272727272728"/>
    <m/>
    <n v="64.77272727272728"/>
    <m/>
    <n v="0"/>
    <s v="Ellina Smirnova"/>
    <m/>
    <n v="5"/>
    <n v="5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70"/>
    <x v="288"/>
    <x v="288"/>
    <n v="1"/>
    <m/>
    <x v="0"/>
    <s v="Bar support"/>
    <x v="31"/>
    <s v="Asian Sourcing Link"/>
    <x v="0"/>
    <n v="23.700000000000003"/>
    <n v="23.700000000000003"/>
    <n v="19.799999999999997"/>
    <n v="19.799999999999997"/>
    <n v="0"/>
    <n v="0"/>
    <n v="19.799999999999997"/>
    <n v="17.100000000000001"/>
    <n v="0"/>
    <n v="17.100000000000001"/>
    <n v="24.6"/>
    <n v="24.6"/>
    <n v="11"/>
    <n v="6.6567600000000011E-3"/>
    <x v="0"/>
    <m/>
    <n v="0"/>
    <s v="In case of samples for Fon Wan Chan, please add EUR 75,00 per pallet in Conditions (HD01) and put Provision 199031 QC in Purchase order number_x000a__x000a__x000a__x000a_"/>
    <n v="3.9000000000000057"/>
    <n v="0"/>
    <m/>
    <m/>
    <s v="no"/>
    <n v="17.100000000000001"/>
    <m/>
    <n v="0.12"/>
    <n v="19.431818181818183"/>
    <m/>
    <n v="19.431818181818183"/>
    <m/>
    <n v="0"/>
    <s v="Ellina Smirnova"/>
    <m/>
    <n v="6"/>
    <n v="6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0"/>
    <x v="89"/>
    <x v="89"/>
    <n v="1"/>
    <m/>
    <x v="0"/>
    <s v="Textiles-Clothing"/>
    <x v="4"/>
    <s v="Promocean The Netherlands BV"/>
    <x v="0"/>
    <n v="45.199999999999996"/>
    <n v="45.199999999999996"/>
    <n v="45.199999999999996"/>
    <n v="45.199999999999996"/>
    <n v="0"/>
    <n v="0"/>
    <n v="45.199999999999996"/>
    <n v="39.054600000000001"/>
    <n v="0"/>
    <n v="39.054600000000001"/>
    <n v="27"/>
    <n v="18"/>
    <n v="15"/>
    <n v="7.2899999999999996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9.054600000000001"/>
    <m/>
    <n v="0.12"/>
    <n v="44.380227272727275"/>
    <m/>
    <n v="44.380227272727275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90"/>
    <x v="281"/>
    <x v="281"/>
    <n v="1"/>
    <m/>
    <x v="4"/>
    <s v="Coasters (&amp; dripmat)"/>
    <x v="0"/>
    <s v="CC Coaster GmbH &amp; Co. KG"/>
    <x v="0"/>
    <n v="16.28409090909091"/>
    <n v="16.28409090909091"/>
    <n v="16.28409090909091"/>
    <n v="16.28409090909091"/>
    <n v="0"/>
    <n v="0"/>
    <n v="16.28409090909091"/>
    <n v="14.33"/>
    <n v="0"/>
    <n v="14.33"/>
    <n v="18"/>
    <n v="45"/>
    <n v="14"/>
    <n v="1.1339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4.33"/>
    <m/>
    <n v="0.12"/>
    <n v="16.28409090909091"/>
    <m/>
    <n v="16.28409090909091"/>
    <m/>
    <n v="0"/>
    <s v="Ellina Smirnova"/>
    <m/>
    <n v="1000"/>
    <n v="100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100"/>
    <x v="14"/>
    <x v="14"/>
    <n v="1"/>
    <m/>
    <x v="0"/>
    <s v="Premiums"/>
    <x v="0"/>
    <s v="Asian Sourcing Link"/>
    <x v="0"/>
    <n v="18.5"/>
    <n v="18.5"/>
    <n v="9"/>
    <n v="9"/>
    <n v="0"/>
    <n v="0"/>
    <n v="9"/>
    <n v="7.7520000000000007"/>
    <n v="0"/>
    <n v="7.7520000000000007"/>
    <n v="10"/>
    <n v="10"/>
    <n v="5"/>
    <n v="5.0000000000000001E-4"/>
    <x v="0"/>
    <m/>
    <n v="0"/>
    <s v="In case of samples for Fon Wan Chan, please add EUR 75,00 per pallet in Conditions (HD01) and put Provision 199031 QC in Purchase order number_x000a__x000a__x000a__x000a_"/>
    <n v="9.5"/>
    <n v="0"/>
    <m/>
    <m/>
    <s v="no"/>
    <n v="7.7520000000000007"/>
    <m/>
    <n v="0.12"/>
    <n v="8.8090909090909104"/>
    <m/>
    <n v="8.8090909090909104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110"/>
    <x v="170"/>
    <x v="170"/>
    <n v="1"/>
    <m/>
    <x v="0"/>
    <s v="Bar support"/>
    <x v="0"/>
    <s v="Asian Sourcing Link"/>
    <x v="0"/>
    <n v="62"/>
    <n v="62"/>
    <n v="62"/>
    <n v="62"/>
    <n v="0"/>
    <n v="0"/>
    <n v="62"/>
    <n v="53.580000000000005"/>
    <n v="0"/>
    <n v="53.580000000000005"/>
    <n v="61"/>
    <n v="20"/>
    <n v="16"/>
    <n v="1.9519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3.580000000000005"/>
    <m/>
    <n v="0.12"/>
    <n v="60.88636363636364"/>
    <m/>
    <n v="60.88636363636364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120"/>
    <x v="207"/>
    <x v="207"/>
    <n v="1"/>
    <m/>
    <x v="0"/>
    <s v="Bar support"/>
    <x v="5"/>
    <s v="Promocean The Netherlands BV"/>
    <x v="0"/>
    <n v="62.199999999999996"/>
    <n v="62.199999999999996"/>
    <n v="62.199999999999996"/>
    <n v="62.199999999999996"/>
    <n v="0"/>
    <n v="0"/>
    <n v="62.199999999999996"/>
    <n v="50.262600000000006"/>
    <n v="0"/>
    <n v="50.262600000000006"/>
    <n v="37.6"/>
    <n v="37.299999999999997"/>
    <n v="12"/>
    <n v="1.6829760000000003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0.262600000000006"/>
    <m/>
    <n v="0.12"/>
    <n v="57.116590909090917"/>
    <m/>
    <n v="57.116590909090917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130"/>
    <x v="172"/>
    <x v="172"/>
    <n v="1"/>
    <m/>
    <x v="0"/>
    <s v="Indoor signs"/>
    <x v="0"/>
    <s v="Dekkers Visual Communication B.v."/>
    <x v="0"/>
    <n v="128.80000000000001"/>
    <n v="128.80000000000001"/>
    <n v="128.80000000000001"/>
    <n v="128.80000000000001"/>
    <n v="0"/>
    <n v="0"/>
    <n v="128.80000000000001"/>
    <n v="111.38940000000001"/>
    <n v="0"/>
    <n v="111.38940000000001"/>
    <n v="61.5"/>
    <n v="53"/>
    <n v="10"/>
    <n v="3.2594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11.38940000000001"/>
    <m/>
    <n v="0.12"/>
    <n v="126.57886363636365"/>
    <m/>
    <n v="126.57886363636365"/>
    <m/>
    <n v="0"/>
    <s v="Ludmilla Zarybnicka"/>
    <m/>
    <n v="1"/>
    <n v="1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720"/>
    <x v="148"/>
    <x v="148"/>
    <n v="1"/>
    <m/>
    <x v="0"/>
    <s v="Textiles-Clothing"/>
    <x v="10"/>
    <s v="Promocean The Netherlands BV"/>
    <x v="0"/>
    <n v="38.400000000000006"/>
    <n v="38.400000000000006"/>
    <n v="38.400000000000006"/>
    <n v="38.400000000000006"/>
    <n v="0"/>
    <n v="0"/>
    <n v="38.400000000000006"/>
    <n v="33.497099999999996"/>
    <n v="0"/>
    <n v="33.497099999999996"/>
    <n v="25.5"/>
    <n v="25"/>
    <n v="18.5"/>
    <n v="1.179375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3.497099999999996"/>
    <m/>
    <n v="0.12"/>
    <n v="38.064886363636361"/>
    <m/>
    <n v="38.064886363636361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730"/>
    <x v="64"/>
    <x v="64"/>
    <n v="1"/>
    <m/>
    <x v="0"/>
    <s v="Textiles-Clothing"/>
    <x v="10"/>
    <s v="Promocean The Netherlands BV"/>
    <x v="0"/>
    <n v="36.24"/>
    <n v="36.24"/>
    <n v="30.48"/>
    <n v="30.48"/>
    <n v="0"/>
    <n v="0"/>
    <n v="30.48"/>
    <n v="26.6175"/>
    <n v="0"/>
    <n v="26.6175"/>
    <n v="25.5"/>
    <n v="25"/>
    <n v="18.5"/>
    <n v="1.179375E-2"/>
    <x v="0"/>
    <m/>
    <n v="0"/>
    <s v="In case of samples for Fon Wan Chan, please add EUR 75,00 per pallet in Conditions (HD01) and put Provision 199031 QC in Purchase order number_x000a__x000a__x000a__x000a_"/>
    <n v="5.7600000000000016"/>
    <n v="0"/>
    <m/>
    <m/>
    <s v="no"/>
    <n v="26.6175"/>
    <m/>
    <n v="0.12"/>
    <n v="30.24715909090909"/>
    <m/>
    <n v="30.24715909090909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740"/>
    <x v="226"/>
    <x v="226"/>
    <n v="1"/>
    <m/>
    <x v="0"/>
    <s v="Textiles-Clothing"/>
    <x v="15"/>
    <s v="Asian Sourcing Link"/>
    <x v="0"/>
    <n v="30.41"/>
    <n v="30.41"/>
    <n v="26.82"/>
    <n v="26.82"/>
    <n v="0"/>
    <n v="0"/>
    <n v="26.82"/>
    <n v="23.4"/>
    <n v="0"/>
    <n v="23.4"/>
    <n v="47"/>
    <n v="38"/>
    <n v="2"/>
    <n v="3.5720000000000001E-3"/>
    <x v="0"/>
    <m/>
    <n v="0"/>
    <s v="In case of samples for Fon Wan Chan, please add EUR 75,00 per pallet in Conditions (HD01) and put Provision 199031 QC in Purchase order number_x000a__x000a__x000a__x000a_"/>
    <n v="3.59"/>
    <n v="0"/>
    <m/>
    <m/>
    <s v="no"/>
    <n v="23.4"/>
    <m/>
    <n v="0.12"/>
    <n v="26.59090909090909"/>
    <m/>
    <n v="26.59090909090909"/>
    <m/>
    <n v="0"/>
    <s v="Ellina Smirnova"/>
    <m/>
    <n v="1"/>
    <n v="1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750"/>
    <x v="280"/>
    <x v="280"/>
    <n v="1"/>
    <m/>
    <x v="0"/>
    <s v="Textiles-Clothing"/>
    <x v="0"/>
    <s v="Promocean The Netherlands BV"/>
    <x v="0"/>
    <n v="73.7"/>
    <n v="73.7"/>
    <n v="73.7"/>
    <n v="73.7"/>
    <n v="0"/>
    <n v="0"/>
    <n v="73.7"/>
    <n v="64.326599999999999"/>
    <n v="0"/>
    <n v="64.326599999999999"/>
    <n v="20"/>
    <n v="20"/>
    <n v="10"/>
    <n v="4.0000000000000001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4.326599999999999"/>
    <m/>
    <n v="0.12"/>
    <n v="73.098409090909087"/>
    <m/>
    <n v="73.098409090909087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760"/>
    <x v="84"/>
    <x v="84"/>
    <n v="1"/>
    <m/>
    <x v="0"/>
    <s v="Indoor signs"/>
    <x v="0"/>
    <s v="Dekkers Visual Communication B.v."/>
    <x v="0"/>
    <n v="223.1"/>
    <n v="223.1"/>
    <n v="210.36"/>
    <n v="210.36"/>
    <n v="0"/>
    <n v="0"/>
    <n v="210.36"/>
    <n v="181.92120000000003"/>
    <n v="0"/>
    <n v="181.92120000000003"/>
    <n v="79"/>
    <n v="10"/>
    <n v="51"/>
    <n v="4.0289999999999999E-2"/>
    <x v="0"/>
    <m/>
    <n v="0"/>
    <s v="In case of samples for Fon Wan Chan, please add EUR 75,00 per pallet in Conditions (HD01) and put Provision 199031 QC in Purchase order number_x000a__x000a__x000a__x000a_"/>
    <n v="12.739999999999981"/>
    <n v="0"/>
    <m/>
    <m/>
    <s v="no"/>
    <n v="181.92120000000003"/>
    <m/>
    <n v="0.12"/>
    <n v="206.72863636363638"/>
    <m/>
    <n v="206.72863636363638"/>
    <m/>
    <n v="0"/>
    <s v="Ludmilla Zarybnicka"/>
    <m/>
    <n v="1"/>
    <n v="1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770"/>
    <x v="85"/>
    <x v="85"/>
    <n v="1"/>
    <m/>
    <x v="0"/>
    <s v="Indoor signs"/>
    <x v="0"/>
    <s v="Dekkers Visual Communication B.v."/>
    <x v="0"/>
    <n v="184.55"/>
    <n v="184.55"/>
    <n v="184.55"/>
    <n v="184.55"/>
    <n v="0"/>
    <n v="0"/>
    <n v="184.55"/>
    <n v="159.60000000000002"/>
    <n v="0"/>
    <n v="159.60000000000002"/>
    <n v="60"/>
    <n v="73"/>
    <n v="10"/>
    <n v="4.3799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59.60000000000002"/>
    <m/>
    <n v="0.12"/>
    <n v="181.3636363636364"/>
    <m/>
    <n v="181.3636363636364"/>
    <m/>
    <n v="0"/>
    <s v="Ludmilla Zarybnicka"/>
    <m/>
    <n v="1"/>
    <n v="1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780"/>
    <x v="96"/>
    <x v="96"/>
    <n v="1"/>
    <m/>
    <x v="0"/>
    <s v="Bar support"/>
    <x v="10"/>
    <s v="Promocean The Netherlands BV"/>
    <x v="0"/>
    <n v="87"/>
    <n v="87"/>
    <n v="87"/>
    <n v="87"/>
    <n v="0"/>
    <n v="0"/>
    <n v="87"/>
    <n v="74.350800000000007"/>
    <n v="0"/>
    <n v="74.350800000000007"/>
    <n v="49"/>
    <n v="26"/>
    <n v="50"/>
    <n v="6.3700000000000007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4.350800000000007"/>
    <m/>
    <n v="0.12"/>
    <n v="84.489545454545464"/>
    <m/>
    <n v="84.489545454545464"/>
    <m/>
    <n v="0"/>
    <s v="Ellina Smirnova"/>
    <m/>
    <n v="12"/>
    <n v="12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790"/>
    <x v="105"/>
    <x v="105"/>
    <n v="1"/>
    <m/>
    <x v="0"/>
    <s v="Bar support"/>
    <x v="19"/>
    <s v="Promocean The Netherlands BV"/>
    <x v="0"/>
    <n v="27.839999999999996"/>
    <n v="27.839999999999996"/>
    <n v="27.839999999999996"/>
    <n v="27.839999999999996"/>
    <n v="0"/>
    <n v="0"/>
    <n v="27.839999999999996"/>
    <n v="23.8032"/>
    <n v="0"/>
    <n v="23.8032"/>
    <n v="26"/>
    <n v="14"/>
    <n v="8"/>
    <n v="2.9120000000000001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3.8032"/>
    <m/>
    <n v="0.12"/>
    <n v="27.049090909090911"/>
    <m/>
    <n v="27.049090909090911"/>
    <m/>
    <n v="0"/>
    <s v="Ellina Smirnova"/>
    <m/>
    <n v="6"/>
    <n v="6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00"/>
    <x v="241"/>
    <x v="241"/>
    <n v="1"/>
    <m/>
    <x v="0"/>
    <s v="Premiums"/>
    <x v="12"/>
    <s v="Promocean The Netherlands BV"/>
    <x v="0"/>
    <n v="47.5"/>
    <n v="47.5"/>
    <n v="47.5"/>
    <n v="47.5"/>
    <n v="0"/>
    <n v="0"/>
    <n v="47.5"/>
    <n v="40.6068"/>
    <n v="0"/>
    <n v="40.6068"/>
    <n v="26"/>
    <n v="16"/>
    <n v="17"/>
    <n v="7.072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0.6068"/>
    <m/>
    <n v="0.12"/>
    <n v="46.144090909090906"/>
    <m/>
    <n v="46.144090909090906"/>
    <m/>
    <n v="0"/>
    <s v="Ellina Smirnova"/>
    <m/>
    <n v="50"/>
    <n v="5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10"/>
    <x v="0"/>
    <x v="0"/>
    <n v="1"/>
    <m/>
    <x v="0"/>
    <s v="Textiles-Clothing"/>
    <x v="0"/>
    <s v="Asian Sourcing Link"/>
    <x v="0"/>
    <n v="52.300000000000004"/>
    <n v="52.300000000000004"/>
    <n v="52.300000000000004"/>
    <n v="52.300000000000004"/>
    <n v="0"/>
    <n v="0"/>
    <n v="52.300000000000004"/>
    <n v="38.024999999999999"/>
    <n v="0"/>
    <n v="38.024999999999999"/>
    <n v="23"/>
    <n v="17"/>
    <n v="28.8"/>
    <n v="1.1260800000000001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024999999999999"/>
    <m/>
    <n v="0.12"/>
    <n v="43.210227272727273"/>
    <m/>
    <n v="43.210227272727273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240"/>
    <x v="184"/>
    <x v="184"/>
    <n v="1"/>
    <m/>
    <x v="3"/>
    <s v="Textiles-Clothing"/>
    <x v="10"/>
    <s v="Promocean The Netherlands BV"/>
    <x v="0"/>
    <n v="40.619999999999997"/>
    <n v="40.619999999999997"/>
    <n v="39.900000000000006"/>
    <n v="39.900000000000006"/>
    <n v="0"/>
    <n v="0"/>
    <n v="39.900000000000006"/>
    <n v="34.7652"/>
    <n v="0"/>
    <n v="34.7652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.71999999999999176"/>
    <n v="0"/>
    <m/>
    <m/>
    <s v="no"/>
    <n v="34.7652"/>
    <m/>
    <n v="0.12"/>
    <n v="39.505909090909093"/>
    <m/>
    <n v="39.505909090909093"/>
    <m/>
    <n v="0"/>
    <s v="Ellina Smirnova"/>
    <m/>
    <n v="6"/>
    <n v="6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250"/>
    <x v="246"/>
    <x v="246"/>
    <n v="1"/>
    <m/>
    <x v="3"/>
    <s v="Textiles-Clothing"/>
    <x v="10"/>
    <s v="Promocean The Netherlands BV"/>
    <x v="0"/>
    <n v="42.480000000000004"/>
    <n v="42.480000000000004"/>
    <n v="41.7"/>
    <n v="41.7"/>
    <n v="0"/>
    <n v="0"/>
    <n v="41.7"/>
    <n v="36.374700000000004"/>
    <n v="0"/>
    <n v="36.374700000000004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.78000000000000114"/>
    <n v="0"/>
    <m/>
    <m/>
    <s v="no"/>
    <n v="36.374700000000004"/>
    <m/>
    <n v="0.12"/>
    <n v="41.334886363636372"/>
    <m/>
    <n v="41.334886363636372"/>
    <m/>
    <n v="0"/>
    <s v="Ellina Smirnova"/>
    <m/>
    <n v="6"/>
    <n v="6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260"/>
    <x v="250"/>
    <x v="250"/>
    <n v="1"/>
    <m/>
    <x v="3"/>
    <s v="Textiles-Clothing"/>
    <x v="10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270"/>
    <x v="324"/>
    <x v="324"/>
    <n v="1"/>
    <m/>
    <x v="0"/>
    <s v="Indoor signs"/>
    <x v="0"/>
    <s v="Dekkers Visual Communication B.v."/>
    <x v="0"/>
    <n v="174.8"/>
    <n v="174.8"/>
    <n v="174.8"/>
    <n v="174.8"/>
    <n v="0"/>
    <n v="0"/>
    <n v="174.8"/>
    <n v="151.17540000000002"/>
    <n v="0"/>
    <n v="151.17540000000002"/>
    <n v="61.5"/>
    <n v="44"/>
    <n v="45"/>
    <n v="0.12177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51.17540000000002"/>
    <m/>
    <n v="0.12"/>
    <n v="171.79022727272729"/>
    <m/>
    <n v="171.79022727272729"/>
    <m/>
    <n v="0"/>
    <s v="Ludmilla Zarybnicka"/>
    <m/>
    <n v="1"/>
    <n v="1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280"/>
    <x v="252"/>
    <x v="252"/>
    <n v="1"/>
    <m/>
    <x v="0"/>
    <s v="Premiums"/>
    <x v="6"/>
    <s v="Promocean The Netherlands BV"/>
    <x v="0"/>
    <n v="47.75"/>
    <n v="47.75"/>
    <n v="47.75"/>
    <n v="47.75"/>
    <n v="0"/>
    <n v="0"/>
    <n v="47.75"/>
    <n v="41.356485714285718"/>
    <n v="0"/>
    <n v="41.356485714285718"/>
    <n v="25"/>
    <n v="16"/>
    <n v="4.5"/>
    <n v="1.8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1.356485714285718"/>
    <m/>
    <n v="0.12"/>
    <n v="46.996006493506499"/>
    <m/>
    <n v="46.996006493506499"/>
    <m/>
    <n v="0"/>
    <s v="Ellina Smirnova"/>
    <m/>
    <n v="25"/>
    <n v="25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290"/>
    <x v="256"/>
    <x v="256"/>
    <n v="1"/>
    <m/>
    <x v="3"/>
    <s v="Textiles-Clothing"/>
    <x v="29"/>
    <s v="Promocean The Netherlands BV"/>
    <x v="0"/>
    <n v="33.96"/>
    <n v="33.96"/>
    <n v="33.96"/>
    <n v="33.96"/>
    <n v="0"/>
    <n v="0"/>
    <n v="33.96"/>
    <n v="29.169000000000004"/>
    <n v="0"/>
    <n v="29.169000000000004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9.169000000000004"/>
    <m/>
    <n v="0.12"/>
    <n v="33.146590909090911"/>
    <m/>
    <n v="33.146590909090911"/>
    <m/>
    <n v="0"/>
    <s v="Ellina Smirnova"/>
    <m/>
    <n v="6"/>
    <n v="6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300"/>
    <x v="377"/>
    <x v="377"/>
    <n v="1"/>
    <m/>
    <x v="0"/>
    <s v="Textiles-Clothing"/>
    <x v="10"/>
    <s v="Promocean The Netherlands BV"/>
    <x v="0"/>
    <n v="90.36"/>
    <n v="90.36"/>
    <n v="90.36"/>
    <n v="90.36"/>
    <n v="0"/>
    <n v="0"/>
    <n v="90.36"/>
    <n v="78.839748"/>
    <n v="0"/>
    <n v="78.839748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8.839748"/>
    <m/>
    <n v="0.12"/>
    <n v="89.590622727272731"/>
    <m/>
    <n v="89.590622727272731"/>
    <m/>
    <n v="0"/>
    <s v="Ellina Smirnova"/>
    <m/>
    <n v="6"/>
    <n v="6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310"/>
    <x v="375"/>
    <x v="375"/>
    <n v="1"/>
    <m/>
    <x v="0"/>
    <s v="Textiles-Clothing"/>
    <x v="10"/>
    <s v="Promocean The Netherlands BV"/>
    <x v="0"/>
    <n v="91.56"/>
    <n v="91.56"/>
    <n v="91.56"/>
    <n v="91.56"/>
    <n v="0"/>
    <n v="0"/>
    <n v="91.56"/>
    <n v="79.915813714285704"/>
    <n v="0"/>
    <n v="79.915813714285704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9.915813714285704"/>
    <m/>
    <n v="0.12"/>
    <n v="90.813424675324669"/>
    <m/>
    <n v="90.813424675324669"/>
    <m/>
    <n v="0"/>
    <s v="Ellina Smirnova"/>
    <m/>
    <n v="6"/>
    <n v="6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320"/>
    <x v="261"/>
    <x v="261"/>
    <n v="1"/>
    <m/>
    <x v="3"/>
    <s v="Textiles-Clothing"/>
    <x v="29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330"/>
    <x v="292"/>
    <x v="292"/>
    <n v="1"/>
    <m/>
    <x v="4"/>
    <s v="Coasters (&amp; dripmat)"/>
    <x v="0"/>
    <s v="CC Coaster GmbH &amp; Co. KG"/>
    <x v="0"/>
    <n v="25.875"/>
    <n v="25.875"/>
    <n v="14.693181818181818"/>
    <n v="14.693181818181818"/>
    <n v="0"/>
    <n v="0"/>
    <n v="14.693181818181818"/>
    <n v="12.93"/>
    <n v="0"/>
    <n v="12.93"/>
    <n v="21.4"/>
    <n v="43"/>
    <n v="14"/>
    <n v="1.28828E-2"/>
    <x v="0"/>
    <m/>
    <n v="0"/>
    <s v="In case of samples for Fon Wan Chan, please add EUR 75,00 per pallet in Conditions (HD01) and put Provision 199031 QC in Purchase order number_x000a__x000a__x000a__x000a_"/>
    <n v="11.181818181818182"/>
    <n v="0"/>
    <m/>
    <m/>
    <s v="no"/>
    <n v="12.93"/>
    <m/>
    <n v="0.12"/>
    <n v="14.693181818181818"/>
    <m/>
    <n v="14.693181818181818"/>
    <m/>
    <n v="0"/>
    <s v="Ellina Smirnova"/>
    <m/>
    <n v="1000"/>
    <n v="1000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340"/>
    <x v="102"/>
    <x v="102"/>
    <n v="1"/>
    <m/>
    <x v="0"/>
    <s v="Bar support"/>
    <x v="12"/>
    <s v="Asian Sourcing Link"/>
    <x v="0"/>
    <n v="46.1"/>
    <n v="46.1"/>
    <n v="37.799999999999997"/>
    <n v="37.799999999999997"/>
    <n v="0"/>
    <n v="0"/>
    <n v="37.799999999999997"/>
    <n v="34.998000000000005"/>
    <n v="0"/>
    <n v="34.998000000000005"/>
    <n v="62"/>
    <n v="20"/>
    <n v="9.5"/>
    <n v="1.1780000000000001E-2"/>
    <x v="0"/>
    <m/>
    <n v="0"/>
    <s v="In case of samples for Fon Wan Chan, please add EUR 75,00 per pallet in Conditions (HD01) and put Provision 199031 QC in Purchase order number_x000a__x000a__x000a__x000a_"/>
    <n v="8.3000000000000043"/>
    <n v="0"/>
    <m/>
    <m/>
    <s v="no"/>
    <n v="34.998000000000005"/>
    <m/>
    <n v="0.12"/>
    <n v="39.770454545454548"/>
    <m/>
    <n v="39.770454545454548"/>
    <m/>
    <n v="0"/>
    <s v="Ellina Smirnova"/>
    <m/>
    <n v="10"/>
    <n v="10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350"/>
    <x v="291"/>
    <x v="291"/>
    <n v="1"/>
    <m/>
    <x v="4"/>
    <s v="Coasters (&amp; dripmat)"/>
    <x v="0"/>
    <s v="CC Coaster GmbH &amp; Co. KG"/>
    <x v="0"/>
    <n v="25.875"/>
    <n v="25.875"/>
    <n v="25.875"/>
    <n v="25.875"/>
    <n v="0"/>
    <n v="0"/>
    <n v="25.875"/>
    <n v="22.77"/>
    <n v="0"/>
    <n v="22.77"/>
    <n v="21.4"/>
    <n v="43"/>
    <n v="14"/>
    <n v="1.28828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2.77"/>
    <m/>
    <n v="0.12"/>
    <n v="25.875"/>
    <m/>
    <n v="25.875"/>
    <m/>
    <n v="0"/>
    <s v="Ellina Smirnova"/>
    <m/>
    <n v="1000"/>
    <n v="100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360"/>
    <x v="225"/>
    <x v="225"/>
    <n v="1"/>
    <m/>
    <x v="0"/>
    <s v="Textiles-Clothing"/>
    <x v="1"/>
    <s v="Promocean The Netherlands BV"/>
    <x v="0"/>
    <n v="38.86"/>
    <n v="38.86"/>
    <n v="38.86"/>
    <n v="38.86"/>
    <n v="0"/>
    <n v="0"/>
    <n v="38.86"/>
    <n v="33.017399999999995"/>
    <n v="0"/>
    <n v="33.017399999999995"/>
    <n v="58"/>
    <n v="36"/>
    <n v="4"/>
    <n v="8.35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3.017399999999995"/>
    <m/>
    <n v="0.12"/>
    <n v="37.519772727272724"/>
    <m/>
    <n v="37.519772727272724"/>
    <m/>
    <n v="0"/>
    <s v="Ellina Smirnova"/>
    <m/>
    <n v="2"/>
    <n v="2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370"/>
    <x v="157"/>
    <x v="157"/>
    <n v="1"/>
    <m/>
    <x v="3"/>
    <s v="Textiles-Clothing"/>
    <x v="10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380"/>
    <x v="319"/>
    <x v="319"/>
    <n v="1"/>
    <m/>
    <x v="3"/>
    <s v="Textiles-Clothing"/>
    <x v="10"/>
    <s v="Promocean The Netherlands BV"/>
    <x v="0"/>
    <n v="29.700000000000003"/>
    <n v="29.700000000000003"/>
    <n v="29.339999999999996"/>
    <n v="29.339999999999996"/>
    <n v="0"/>
    <n v="0"/>
    <n v="29.339999999999996"/>
    <n v="25.1265"/>
    <n v="0"/>
    <n v="25.1265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.36000000000000654"/>
    <n v="0"/>
    <m/>
    <m/>
    <s v="no"/>
    <n v="25.1265"/>
    <m/>
    <n v="0.12"/>
    <n v="28.552840909090911"/>
    <m/>
    <n v="28.552840909090911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390"/>
    <x v="50"/>
    <x v="50"/>
    <n v="1"/>
    <m/>
    <x v="0"/>
    <s v="Premiums"/>
    <x v="5"/>
    <s v="Promocean The Netherlands BV"/>
    <x v="0"/>
    <n v="70.149999999999991"/>
    <n v="70.149999999999991"/>
    <n v="69.349999999999994"/>
    <n v="69.349999999999994"/>
    <n v="0"/>
    <n v="0"/>
    <n v="69.349999999999994"/>
    <n v="60.500699999999995"/>
    <n v="0"/>
    <n v="60.500699999999995"/>
    <n v="55"/>
    <n v="36"/>
    <n v="20"/>
    <n v="3.9600000000000003E-2"/>
    <x v="0"/>
    <m/>
    <n v="0"/>
    <s v="In case of samples for Fon Wan Chan, please add EUR 75,00 per pallet in Conditions (HD01) and put Provision 199031 QC in Purchase order number_x000a__x000a__x000a__x000a_"/>
    <n v="0.79999999999999716"/>
    <n v="0"/>
    <m/>
    <m/>
    <s v="no"/>
    <n v="60.500699999999995"/>
    <m/>
    <n v="0.12"/>
    <n v="68.750795454545454"/>
    <m/>
    <n v="68.750795454545454"/>
    <m/>
    <n v="0"/>
    <s v="Ellina Smirnova"/>
    <m/>
    <n v="5"/>
    <n v="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00"/>
    <x v="49"/>
    <x v="49"/>
    <n v="1"/>
    <m/>
    <x v="0"/>
    <s v="Bar support"/>
    <x v="14"/>
    <s v="Promocean The Netherlands BV"/>
    <x v="0"/>
    <n v="30.2"/>
    <n v="30.2"/>
    <n v="26.400000000000002"/>
    <n v="26.400000000000002"/>
    <n v="0"/>
    <n v="0"/>
    <n v="26.400000000000002"/>
    <n v="23.176800000000004"/>
    <n v="0"/>
    <n v="23.176800000000004"/>
    <n v="14"/>
    <n v="5"/>
    <n v="5"/>
    <n v="3.5E-4"/>
    <x v="0"/>
    <m/>
    <n v="0"/>
    <s v="In case of samples for Fon Wan Chan, please add EUR 75,00 per pallet in Conditions (HD01) and put Provision 199031 QC in Purchase order number_x000a__x000a__x000a__x000a_"/>
    <n v="3.7999999999999972"/>
    <n v="0"/>
    <m/>
    <m/>
    <s v="no"/>
    <n v="23.176800000000004"/>
    <m/>
    <n v="0.12"/>
    <n v="26.33727272727273"/>
    <m/>
    <n v="26.33727272727273"/>
    <m/>
    <n v="0"/>
    <s v="Ellina Smirnova"/>
    <m/>
    <n v="20"/>
    <n v="2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10"/>
    <x v="43"/>
    <x v="43"/>
    <n v="1"/>
    <m/>
    <x v="0"/>
    <s v="Textiles-Clothing"/>
    <x v="7"/>
    <s v="Promocean The Netherlands BV"/>
    <x v="0"/>
    <n v="115.68"/>
    <n v="115.68"/>
    <n v="71.28"/>
    <n v="71.28"/>
    <n v="0"/>
    <n v="0"/>
    <n v="71.28"/>
    <n v="62.267399999999995"/>
    <n v="0"/>
    <n v="62.267399999999995"/>
    <n v="45"/>
    <n v="23"/>
    <n v="23"/>
    <n v="2.3805E-2"/>
    <x v="0"/>
    <m/>
    <n v="0"/>
    <s v="In case of samples for Fon Wan Chan, please add EUR 75,00 per pallet in Conditions (HD01) and put Provision 199031 QC in Purchase order number_x000a__x000a__x000a__x000a_"/>
    <n v="44.400000000000006"/>
    <n v="0"/>
    <m/>
    <m/>
    <s v="no"/>
    <n v="62.267399999999995"/>
    <m/>
    <n v="0.12"/>
    <n v="70.758409090909083"/>
    <m/>
    <n v="70.758409090909083"/>
    <m/>
    <n v="0"/>
    <s v="Ellina Smirnova"/>
    <m/>
    <n v="24"/>
    <n v="24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20"/>
    <x v="42"/>
    <x v="42"/>
    <n v="1"/>
    <m/>
    <x v="0"/>
    <s v="Premiums"/>
    <x v="0"/>
    <s v="Promocean The Netherlands BV"/>
    <x v="0"/>
    <n v="30.6"/>
    <n v="30.6"/>
    <n v="28.799999999999997"/>
    <n v="28.799999999999997"/>
    <n v="0"/>
    <n v="0"/>
    <n v="28.799999999999997"/>
    <n v="25.1082"/>
    <n v="0"/>
    <n v="25.1082"/>
    <n v="47"/>
    <n v="46"/>
    <n v="2"/>
    <n v="4.3239999999999997E-3"/>
    <x v="0"/>
    <m/>
    <n v="0"/>
    <s v="In case of samples for Fon Wan Chan, please add EUR 75,00 per pallet in Conditions (HD01) and put Provision 199031 QC in Purchase order number_x000a__x000a__x000a__x000a_"/>
    <n v="1.8000000000000043"/>
    <n v="0"/>
    <m/>
    <m/>
    <s v="no"/>
    <n v="25.1082"/>
    <m/>
    <n v="0.12"/>
    <n v="28.532045454545454"/>
    <m/>
    <n v="28.532045454545454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30"/>
    <x v="52"/>
    <x v="52"/>
    <n v="1"/>
    <m/>
    <x v="0"/>
    <s v="Premiums"/>
    <x v="0"/>
    <s v="Promocean The Netherlands BV"/>
    <x v="0"/>
    <n v="46.2"/>
    <n v="46.2"/>
    <n v="41"/>
    <n v="41"/>
    <n v="0"/>
    <n v="0"/>
    <n v="41"/>
    <n v="35.419800000000002"/>
    <n v="0"/>
    <n v="35.419800000000002"/>
    <n v="28"/>
    <n v="17"/>
    <n v="13"/>
    <n v="6.1879999999999999E-3"/>
    <x v="0"/>
    <m/>
    <n v="0"/>
    <s v="In case of samples for Fon Wan Chan, please add EUR 75,00 per pallet in Conditions (HD01) and put Provision 199031 QC in Purchase order number_x000a__x000a__x000a__x000a_"/>
    <n v="5.2000000000000028"/>
    <n v="0"/>
    <m/>
    <m/>
    <s v="no"/>
    <n v="35.419800000000002"/>
    <m/>
    <n v="0.12"/>
    <n v="40.249772727272727"/>
    <m/>
    <n v="40.249772727272727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40"/>
    <x v="152"/>
    <x v="152"/>
    <n v="1"/>
    <m/>
    <x v="0"/>
    <s v="Textiles-Clothing"/>
    <x v="1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50"/>
    <x v="33"/>
    <x v="33"/>
    <n v="1"/>
    <m/>
    <x v="0"/>
    <s v="Bar support"/>
    <x v="10"/>
    <s v="Promocean The Netherlands BV"/>
    <x v="0"/>
    <n v="73.199999999999989"/>
    <n v="73.199999999999989"/>
    <n v="73.199999999999989"/>
    <n v="73.199999999999989"/>
    <n v="0"/>
    <n v="0"/>
    <n v="73.199999999999989"/>
    <n v="63.327000000000005"/>
    <n v="0"/>
    <n v="63.327000000000005"/>
    <n v="49"/>
    <n v="26"/>
    <n v="50"/>
    <n v="6.3700000000000007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3.327000000000005"/>
    <m/>
    <n v="0.12"/>
    <n v="71.962500000000006"/>
    <m/>
    <n v="71.962500000000006"/>
    <m/>
    <n v="0"/>
    <s v="Ellina Smirnova"/>
    <m/>
    <n v="12"/>
    <n v="12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60"/>
    <x v="36"/>
    <x v="36"/>
    <n v="1"/>
    <m/>
    <x v="0"/>
    <s v="Premiums"/>
    <x v="0"/>
    <s v="Promocean The Netherlands BV"/>
    <x v="0"/>
    <n v="47"/>
    <n v="47"/>
    <n v="42.25"/>
    <n v="42.25"/>
    <n v="0"/>
    <n v="0"/>
    <n v="42.25"/>
    <n v="37.249200000000002"/>
    <n v="0"/>
    <n v="37.249200000000002"/>
    <n v="11"/>
    <n v="9"/>
    <n v="6"/>
    <n v="5.9400000000000002E-4"/>
    <x v="0"/>
    <m/>
    <n v="0"/>
    <s v="In case of samples for Fon Wan Chan, please add EUR 75,00 per pallet in Conditions (HD01) and put Provision 199031 QC in Purchase order number_x000a__x000a__x000a__x000a_"/>
    <n v="4.75"/>
    <n v="0"/>
    <m/>
    <m/>
    <s v="no"/>
    <n v="37.249200000000002"/>
    <m/>
    <n v="0.12"/>
    <n v="42.328636363636363"/>
    <m/>
    <n v="42.328636363636363"/>
    <m/>
    <n v="0"/>
    <s v="Ellina Smirnova"/>
    <m/>
    <n v="25"/>
    <n v="2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70"/>
    <x v="58"/>
    <x v="58"/>
    <n v="1"/>
    <m/>
    <x v="3"/>
    <s v="Textiles-Clothing"/>
    <x v="10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80"/>
    <x v="63"/>
    <x v="63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490"/>
    <x v="38"/>
    <x v="38"/>
    <n v="1"/>
    <m/>
    <x v="0"/>
    <s v="Premiums"/>
    <x v="1"/>
    <s v="Promocean The Netherlands BV"/>
    <x v="0"/>
    <n v="64.900000000000006"/>
    <n v="64.900000000000006"/>
    <n v="60.300000000000004"/>
    <n v="60.300000000000004"/>
    <n v="0"/>
    <n v="0"/>
    <n v="60.300000000000004"/>
    <n v="52.189200000000007"/>
    <n v="0"/>
    <n v="52.189200000000007"/>
    <n v="68"/>
    <n v="19"/>
    <n v="19"/>
    <n v="2.4548E-2"/>
    <x v="0"/>
    <m/>
    <n v="0"/>
    <s v="In case of samples for Fon Wan Chan, please add EUR 75,00 per pallet in Conditions (HD01) and put Provision 199031 QC in Purchase order number_x000a__x000a__x000a__x000a_"/>
    <n v="4.6000000000000014"/>
    <n v="0"/>
    <m/>
    <m/>
    <s v="no"/>
    <n v="52.189200000000007"/>
    <m/>
    <n v="0.12"/>
    <n v="59.305909090909097"/>
    <m/>
    <n v="59.305909090909097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00"/>
    <x v="51"/>
    <x v="51"/>
    <n v="1"/>
    <m/>
    <x v="0"/>
    <s v="Premiums"/>
    <x v="5"/>
    <s v="Promocean The Netherlands BV"/>
    <x v="0"/>
    <n v="75.55"/>
    <n v="75.55"/>
    <n v="74.75"/>
    <n v="74.75"/>
    <n v="0"/>
    <n v="0"/>
    <n v="74.75"/>
    <n v="65.215800000000002"/>
    <n v="0"/>
    <n v="65.215800000000002"/>
    <n v="52"/>
    <n v="33"/>
    <n v="12"/>
    <n v="2.0591999999999999E-2"/>
    <x v="0"/>
    <m/>
    <n v="0"/>
    <s v="In case of samples for Fon Wan Chan, please add EUR 75,00 per pallet in Conditions (HD01) and put Provision 199031 QC in Purchase order number_x000a__x000a__x000a__x000a_"/>
    <n v="0.79999999999999716"/>
    <n v="0"/>
    <m/>
    <m/>
    <s v="no"/>
    <n v="65.215800000000002"/>
    <m/>
    <n v="0.12"/>
    <n v="74.108863636363637"/>
    <m/>
    <n v="74.108863636363637"/>
    <m/>
    <n v="0"/>
    <s v="Ellina Smirnova"/>
    <m/>
    <n v="5"/>
    <n v="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10"/>
    <x v="136"/>
    <x v="136"/>
    <n v="1"/>
    <m/>
    <x v="0"/>
    <s v="Premiums"/>
    <x v="4"/>
    <s v="Promocean The Netherlands BV"/>
    <x v="0"/>
    <n v="48.32"/>
    <n v="48.32"/>
    <n v="48"/>
    <n v="48"/>
    <n v="0"/>
    <n v="0"/>
    <n v="48"/>
    <n v="41.518800000000006"/>
    <n v="0"/>
    <n v="41.518800000000006"/>
    <n v="102"/>
    <n v="20"/>
    <n v="7"/>
    <n v="1.4279999999999999E-2"/>
    <x v="0"/>
    <m/>
    <n v="0"/>
    <s v="In case of samples for Fon Wan Chan, please add EUR 75,00 per pallet in Conditions (HD01) and put Provision 199031 QC in Purchase order number_x000a__x000a__x000a__x000a_"/>
    <n v="0.32000000000000028"/>
    <n v="0"/>
    <m/>
    <m/>
    <s v="no"/>
    <n v="41.518800000000006"/>
    <m/>
    <n v="0.12"/>
    <n v="47.180454545454552"/>
    <m/>
    <n v="47.180454545454552"/>
    <m/>
    <n v="0"/>
    <s v="Ellina Smirnova"/>
    <m/>
    <n v="4"/>
    <n v="4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20"/>
    <x v="354"/>
    <x v="354"/>
    <n v="1"/>
    <m/>
    <x v="3"/>
    <s v="Textiles-Clothing"/>
    <x v="10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30"/>
    <x v="65"/>
    <x v="65"/>
    <n v="1"/>
    <m/>
    <x v="0"/>
    <s v="Premiums"/>
    <x v="4"/>
    <s v="Promocean The Netherlands BV"/>
    <x v="0"/>
    <n v="74.7"/>
    <n v="74.7"/>
    <n v="72.699999999999989"/>
    <n v="72.699999999999989"/>
    <n v="0"/>
    <n v="0"/>
    <n v="72.699999999999989"/>
    <n v="62.893800000000006"/>
    <n v="0"/>
    <n v="62.893800000000006"/>
    <n v="37"/>
    <n v="16"/>
    <n v="17"/>
    <n v="1.0064E-2"/>
    <x v="0"/>
    <m/>
    <n v="0"/>
    <s v="In case of samples for Fon Wan Chan, please add EUR 75,00 per pallet in Conditions (HD01) and put Provision 199031 QC in Purchase order number_x000a__x000a__x000a__x000a_"/>
    <n v="2.0000000000000142"/>
    <n v="0"/>
    <m/>
    <m/>
    <s v="no"/>
    <n v="62.893800000000006"/>
    <m/>
    <n v="0.12"/>
    <n v="71.470227272727286"/>
    <m/>
    <n v="71.470227272727286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40"/>
    <x v="295"/>
    <x v="295"/>
    <n v="1"/>
    <m/>
    <x v="3"/>
    <s v="Textiles-Clothing"/>
    <x v="10"/>
    <s v="Promocean The Netherlands BV"/>
    <x v="0"/>
    <n v="29.700000000000003"/>
    <n v="29.700000000000003"/>
    <n v="29.700000000000003"/>
    <n v="29.700000000000003"/>
    <n v="0"/>
    <n v="0"/>
    <n v="29.700000000000003"/>
    <n v="25.515000000000001"/>
    <n v="0"/>
    <n v="25.515000000000001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5.515000000000001"/>
    <m/>
    <n v="0.12"/>
    <n v="28.994318181818183"/>
    <m/>
    <n v="28.994318181818183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50"/>
    <x v="236"/>
    <x v="236"/>
    <n v="1"/>
    <m/>
    <x v="0"/>
    <s v="Premiums"/>
    <x v="0"/>
    <s v="Promocean The Netherlands BV"/>
    <x v="0"/>
    <n v="53.5"/>
    <n v="53.5"/>
    <n v="53.5"/>
    <n v="53.5"/>
    <n v="0"/>
    <n v="0"/>
    <n v="53.5"/>
    <n v="44.950200000000002"/>
    <n v="0"/>
    <n v="44.950200000000002"/>
    <n v="24"/>
    <n v="15"/>
    <n v="5"/>
    <n v="1.8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4.950200000000002"/>
    <m/>
    <n v="0.12"/>
    <n v="51.079772727272733"/>
    <m/>
    <n v="51.079772727272733"/>
    <m/>
    <n v="0"/>
    <s v="Ellina Smirnova"/>
    <m/>
    <n v="25"/>
    <n v="2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60"/>
    <x v="311"/>
    <x v="311"/>
    <n v="1"/>
    <m/>
    <x v="0"/>
    <s v="Bar support"/>
    <x v="14"/>
    <s v="Promocean The Netherlands BV"/>
    <x v="0"/>
    <n v="30.2"/>
    <n v="30.2"/>
    <n v="30.2"/>
    <n v="30.2"/>
    <n v="0"/>
    <n v="0"/>
    <n v="30.2"/>
    <n v="26.492400000000004"/>
    <n v="0"/>
    <n v="26.492400000000004"/>
    <n v="14"/>
    <n v="5"/>
    <n v="5"/>
    <n v="3.5E-4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492400000000004"/>
    <m/>
    <n v="0.12"/>
    <n v="30.105000000000004"/>
    <m/>
    <n v="30.105000000000004"/>
    <m/>
    <n v="0"/>
    <s v="Ellina Smirnova"/>
    <m/>
    <n v="20"/>
    <n v="2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70"/>
    <x v="100"/>
    <x v="100"/>
    <n v="1"/>
    <m/>
    <x v="0"/>
    <s v="Premiums"/>
    <x v="0"/>
    <s v="Promocean The Netherlands BV"/>
    <x v="0"/>
    <n v="30.6"/>
    <n v="30.6"/>
    <n v="30.6"/>
    <n v="30.6"/>
    <n v="0"/>
    <n v="0"/>
    <n v="30.6"/>
    <n v="26.664299999999997"/>
    <n v="0"/>
    <n v="26.664299999999997"/>
    <n v="47"/>
    <n v="46"/>
    <n v="2"/>
    <n v="4.3239999999999997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664299999999997"/>
    <m/>
    <n v="0.12"/>
    <n v="30.300340909090906"/>
    <m/>
    <n v="30.300340909090906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80"/>
    <x v="99"/>
    <x v="99"/>
    <n v="1"/>
    <m/>
    <x v="0"/>
    <s v="Textiles-Clothing"/>
    <x v="7"/>
    <s v="Promocean The Netherlands BV"/>
    <x v="0"/>
    <n v="115.68"/>
    <n v="115.68"/>
    <n v="115.68"/>
    <n v="115.68"/>
    <n v="0"/>
    <n v="0"/>
    <n v="115.68"/>
    <n v="101.00609999999999"/>
    <n v="0"/>
    <n v="101.00609999999999"/>
    <n v="45"/>
    <n v="23"/>
    <n v="23"/>
    <n v="2.3805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01.00609999999999"/>
    <m/>
    <n v="0.12"/>
    <n v="114.77965909090908"/>
    <m/>
    <n v="114.77965909090908"/>
    <m/>
    <n v="0"/>
    <s v="Ellina Smirnova"/>
    <m/>
    <n v="24"/>
    <n v="24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590"/>
    <x v="37"/>
    <x v="37"/>
    <n v="1"/>
    <m/>
    <x v="0"/>
    <s v="Premiums"/>
    <x v="5"/>
    <s v="Promocean The Netherlands BV"/>
    <x v="0"/>
    <n v="18.2"/>
    <n v="18.2"/>
    <n v="17.649999999999999"/>
    <n v="17.649999999999999"/>
    <n v="0"/>
    <n v="0"/>
    <n v="17.649999999999999"/>
    <n v="15.420599999999999"/>
    <n v="0"/>
    <n v="15.420599999999999"/>
    <n v="35"/>
    <n v="22"/>
    <n v="6"/>
    <n v="4.62E-3"/>
    <x v="0"/>
    <m/>
    <n v="0"/>
    <s v="In case of samples for Fon Wan Chan, please add EUR 75,00 per pallet in Conditions (HD01) and put Provision 199031 QC in Purchase order number_x000a__x000a__x000a__x000a_"/>
    <n v="0.55000000000000071"/>
    <n v="0"/>
    <m/>
    <m/>
    <s v="no"/>
    <n v="15.420599999999999"/>
    <m/>
    <n v="0.12"/>
    <n v="17.523409090909087"/>
    <m/>
    <n v="17.523409090909087"/>
    <m/>
    <n v="0"/>
    <s v="Ellina Smirnova"/>
    <m/>
    <n v="5"/>
    <n v="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00"/>
    <x v="169"/>
    <x v="169"/>
    <n v="1"/>
    <m/>
    <x v="3"/>
    <s v="Textiles-Clothing"/>
    <x v="10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10"/>
    <x v="134"/>
    <x v="134"/>
    <n v="1"/>
    <m/>
    <x v="3"/>
    <s v="Textiles-Clothing"/>
    <x v="10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20"/>
    <x v="101"/>
    <x v="101"/>
    <n v="1"/>
    <m/>
    <x v="0"/>
    <s v="Premiums"/>
    <x v="4"/>
    <s v="Promocean The Netherlands BV"/>
    <x v="0"/>
    <n v="74.7"/>
    <n v="74.7"/>
    <n v="74.7"/>
    <n v="74.7"/>
    <n v="0"/>
    <n v="0"/>
    <n v="74.7"/>
    <n v="64.62660000000001"/>
    <n v="0"/>
    <n v="64.62660000000001"/>
    <n v="37"/>
    <n v="16"/>
    <n v="17"/>
    <n v="1.0064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4.62660000000001"/>
    <m/>
    <n v="0.12"/>
    <n v="73.439318181818194"/>
    <m/>
    <n v="73.439318181818194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30"/>
    <x v="41"/>
    <x v="41"/>
    <n v="1"/>
    <m/>
    <x v="0"/>
    <s v="Premiums"/>
    <x v="0"/>
    <s v="Promocean The Netherlands BV"/>
    <x v="0"/>
    <n v="53.5"/>
    <n v="53.5"/>
    <n v="49.75"/>
    <n v="49.75"/>
    <n v="0"/>
    <n v="0"/>
    <n v="49.75"/>
    <n v="43.103400000000008"/>
    <n v="0"/>
    <n v="43.103400000000008"/>
    <n v="24"/>
    <n v="15"/>
    <n v="5"/>
    <n v="1.8E-3"/>
    <x v="0"/>
    <m/>
    <n v="0"/>
    <s v="In case of samples for Fon Wan Chan, please add EUR 75,00 per pallet in Conditions (HD01) and put Provision 199031 QC in Purchase order number_x000a__x000a__x000a__x000a_"/>
    <n v="3.75"/>
    <n v="0"/>
    <m/>
    <m/>
    <s v="no"/>
    <n v="43.103400000000008"/>
    <m/>
    <n v="0.12"/>
    <n v="48.981136363636374"/>
    <m/>
    <n v="48.981136363636374"/>
    <m/>
    <n v="0"/>
    <s v="Ellina Smirnova"/>
    <m/>
    <n v="25"/>
    <n v="2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40"/>
    <x v="277"/>
    <x v="277"/>
    <n v="1"/>
    <m/>
    <x v="0"/>
    <s v="Premiums"/>
    <x v="5"/>
    <s v="Promocean The Netherlands BV"/>
    <x v="0"/>
    <n v="75.55"/>
    <n v="75.55"/>
    <n v="75.55"/>
    <n v="75.55"/>
    <n v="0"/>
    <n v="0"/>
    <n v="75.55"/>
    <n v="65.941199999999995"/>
    <n v="0"/>
    <n v="65.941199999999995"/>
    <n v="52"/>
    <n v="33"/>
    <n v="12"/>
    <n v="2.0591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5.941199999999995"/>
    <m/>
    <n v="0.12"/>
    <n v="74.933181818181808"/>
    <m/>
    <n v="74.933181818181808"/>
    <m/>
    <n v="0"/>
    <s v="Ellina Smirnova"/>
    <m/>
    <n v="5"/>
    <n v="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50"/>
    <x v="353"/>
    <x v="353"/>
    <n v="1"/>
    <m/>
    <x v="3"/>
    <s v="Textiles-Clothing"/>
    <x v="10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60"/>
    <x v="141"/>
    <x v="141"/>
    <n v="1"/>
    <m/>
    <x v="0"/>
    <s v="Premiums"/>
    <x v="1"/>
    <s v="Promocean The Netherlands BV"/>
    <x v="0"/>
    <n v="64.900000000000006"/>
    <n v="64.900000000000006"/>
    <n v="64.900000000000006"/>
    <n v="64.900000000000006"/>
    <n v="0"/>
    <n v="0"/>
    <n v="64.900000000000006"/>
    <n v="56.156400000000005"/>
    <n v="0"/>
    <n v="56.156400000000005"/>
    <n v="68"/>
    <n v="19"/>
    <n v="19"/>
    <n v="2.4548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6.156400000000005"/>
    <m/>
    <n v="0.12"/>
    <n v="63.814090909090915"/>
    <m/>
    <n v="63.814090909090915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70"/>
    <x v="349"/>
    <x v="349"/>
    <n v="1"/>
    <m/>
    <x v="3"/>
    <s v="Textiles-Clothing"/>
    <x v="10"/>
    <s v="Promocean The Netherlands BV"/>
    <x v="0"/>
    <n v="28.619999999999997"/>
    <n v="28.619999999999997"/>
    <n v="28.619999999999997"/>
    <n v="28.619999999999997"/>
    <n v="0"/>
    <n v="0"/>
    <n v="28.619999999999997"/>
    <n v="24.580500000000001"/>
    <n v="0"/>
    <n v="24.580500000000001"/>
    <n v="28"/>
    <n v="15"/>
    <n v="12"/>
    <n v="5.040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4.580500000000001"/>
    <m/>
    <n v="0.12"/>
    <n v="27.932386363636365"/>
    <m/>
    <n v="27.932386363636365"/>
    <m/>
    <n v="0"/>
    <s v="Ellina Smirnova"/>
    <m/>
    <n v="6"/>
    <n v="6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80"/>
    <x v="386"/>
    <x v="386"/>
    <n v="1"/>
    <m/>
    <x v="0"/>
    <s v="Textiles-Clothing"/>
    <x v="5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690"/>
    <x v="150"/>
    <x v="150"/>
    <n v="1"/>
    <m/>
    <x v="0"/>
    <s v="Bar support"/>
    <x v="12"/>
    <s v="Asian Sourcing Link"/>
    <x v="0"/>
    <n v="47.5"/>
    <n v="47.5"/>
    <n v="47.5"/>
    <n v="47.5"/>
    <n v="0"/>
    <n v="0"/>
    <n v="47.5"/>
    <n v="43.890000000000008"/>
    <n v="0"/>
    <n v="43.890000000000008"/>
    <n v="62"/>
    <n v="20"/>
    <n v="9.5"/>
    <n v="1.1780000000000001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3.890000000000008"/>
    <m/>
    <n v="0.12"/>
    <n v="49.875000000000007"/>
    <m/>
    <n v="49.875000000000007"/>
    <m/>
    <n v="0"/>
    <s v="Ellina Smirnova"/>
    <m/>
    <n v="10"/>
    <n v="1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700"/>
    <x v="45"/>
    <x v="45"/>
    <n v="1"/>
    <m/>
    <x v="4"/>
    <s v="Coasters (&amp; dripmat)"/>
    <x v="12"/>
    <s v="CC Coaster GmbH &amp; Co. KG"/>
    <x v="0"/>
    <n v="39.159090909090907"/>
    <n v="39.159090909090907"/>
    <n v="18.704545454545457"/>
    <n v="18.704545454545457"/>
    <n v="0"/>
    <n v="0"/>
    <n v="18.704545454545457"/>
    <n v="16.46"/>
    <n v="0"/>
    <n v="16.46"/>
    <n v="21.4"/>
    <n v="43"/>
    <n v="14"/>
    <n v="1.28828E-2"/>
    <x v="0"/>
    <m/>
    <n v="0"/>
    <s v="In case of samples for Fon Wan Chan, please add EUR 75,00 per pallet in Conditions (HD01) and put Provision 199031 QC in Purchase order number_x000a__x000a__x000a__x000a_"/>
    <n v="20.45454545454545"/>
    <n v="0"/>
    <m/>
    <m/>
    <s v="no"/>
    <n v="16.46"/>
    <m/>
    <n v="0.12"/>
    <n v="18.704545454545457"/>
    <m/>
    <n v="18.704545454545457"/>
    <m/>
    <n v="0"/>
    <s v="Ellina Smirnova"/>
    <m/>
    <n v="1000"/>
    <n v="1000"/>
    <m/>
    <m/>
    <n v="0"/>
    <n v="0"/>
    <n v="0"/>
    <s v="02.07.2025"/>
    <s v="Order Window"/>
  </r>
  <r>
    <s v="Heineken UCL"/>
    <m/>
    <n v="20006120"/>
    <n v="3091076"/>
    <s v="Heineken Integrated Design Tea"/>
    <s v="NL"/>
    <s v="Netherlands"/>
    <x v="1"/>
    <m/>
    <m/>
    <n v="710"/>
    <x v="135"/>
    <x v="135"/>
    <n v="1"/>
    <m/>
    <x v="0"/>
    <s v="Textiles-Clothing"/>
    <x v="5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x v="0"/>
    <m/>
    <n v="0"/>
    <s v="In case of samples for Fon Wan Chan, please add EUR 75,00 per pallet in Conditions (HD01) and put Provision 199031 QC in Purchase order number_x000a__x000a__x000a__x000a_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20"/>
    <x v="231"/>
    <x v="231"/>
    <n v="1"/>
    <m/>
    <x v="10"/>
    <s v="Indoor signs"/>
    <x v="9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830"/>
    <x v="339"/>
    <x v="339"/>
    <n v="1"/>
    <m/>
    <x v="0"/>
    <s v="Premiums"/>
    <x v="12"/>
    <s v="Promocean The Netherlands BV"/>
    <x v="0"/>
    <n v="49.5"/>
    <n v="49.5"/>
    <n v="49.5"/>
    <n v="49.5"/>
    <n v="0"/>
    <n v="0"/>
    <n v="49.5"/>
    <n v="40.572600000000008"/>
    <n v="0"/>
    <n v="40.572600000000008"/>
    <n v="26"/>
    <n v="16"/>
    <n v="17"/>
    <n v="7.072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0.572600000000008"/>
    <m/>
    <n v="0.12"/>
    <n v="46.105227272727284"/>
    <m/>
    <n v="46.105227272727284"/>
    <m/>
    <n v="0"/>
    <s v="Ellina Smirnova"/>
    <m/>
    <n v="50"/>
    <n v="5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40"/>
    <x v="5"/>
    <x v="5"/>
    <n v="1"/>
    <m/>
    <x v="0"/>
    <s v="Premiums"/>
    <x v="5"/>
    <s v="Promocean The Netherlands BV"/>
    <x v="0"/>
    <n v="50.300000000000004"/>
    <n v="50.300000000000004"/>
    <n v="47.15"/>
    <n v="47.15"/>
    <n v="0"/>
    <n v="0"/>
    <n v="47.15"/>
    <n v="38.019000000000005"/>
    <n v="0"/>
    <n v="38.019000000000005"/>
    <n v="35"/>
    <n v="34"/>
    <n v="30"/>
    <n v="3.5700000000000003E-2"/>
    <x v="0"/>
    <m/>
    <n v="0"/>
    <s v="In case of samples for Fon Wan Chan, please add EUR 75,00 per pallet in Conditions (HD01) and put Provision 199031 QC in Purchase order number_x000a__x000a__x000a__x000a_"/>
    <n v="3.1500000000000057"/>
    <n v="0"/>
    <m/>
    <m/>
    <s v="no"/>
    <n v="38.019000000000005"/>
    <m/>
    <n v="0.12"/>
    <n v="43.203409090909098"/>
    <m/>
    <n v="43.203409090909098"/>
    <m/>
    <n v="0"/>
    <s v="Ellina Smirnova"/>
    <m/>
    <n v="5"/>
    <n v="5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50"/>
    <x v="240"/>
    <x v="240"/>
    <n v="1"/>
    <m/>
    <x v="7"/>
    <s v="Premiums"/>
    <x v="0"/>
    <s v="Promocean The Netherlands BV"/>
    <x v="0"/>
    <n v="48.7"/>
    <n v="48.7"/>
    <n v="31.5"/>
    <n v="31.5"/>
    <n v="0"/>
    <n v="0"/>
    <n v="31.5"/>
    <n v="27.72"/>
    <n v="0"/>
    <n v="27.72"/>
    <n v="13"/>
    <n v="9"/>
    <n v="10"/>
    <n v="1.17E-3"/>
    <x v="0"/>
    <m/>
    <n v="0"/>
    <s v="In case of samples for Fon Wan Chan, please add EUR 75,00 per pallet in Conditions (HD01) and put Provision 199031 QC in Purchase order number_x000a__x000a__x000a__x000a_"/>
    <n v="17.200000000000003"/>
    <n v="0"/>
    <m/>
    <m/>
    <s v="no"/>
    <n v="27.72"/>
    <m/>
    <n v="0.12"/>
    <n v="31.5"/>
    <m/>
    <n v="31.5"/>
    <m/>
    <n v="0"/>
    <s v="Ellina Smirnova"/>
    <m/>
    <n v="10"/>
    <n v="10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860"/>
    <x v="228"/>
    <x v="228"/>
    <n v="1"/>
    <m/>
    <x v="0"/>
    <s v="Premiums"/>
    <x v="5"/>
    <s v="Promocean The Netherlands BV"/>
    <x v="0"/>
    <n v="42.65"/>
    <n v="42.65"/>
    <n v="42.65"/>
    <n v="42.65"/>
    <n v="0"/>
    <n v="0"/>
    <n v="42.65"/>
    <n v="38.440800000000003"/>
    <n v="0"/>
    <n v="38.440800000000003"/>
    <n v="48"/>
    <n v="34"/>
    <n v="9.5"/>
    <n v="1.5504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440800000000003"/>
    <m/>
    <n v="0.12"/>
    <n v="43.682727272727277"/>
    <m/>
    <n v="43.682727272727277"/>
    <m/>
    <n v="0"/>
    <s v="Ellina Smirnova"/>
    <m/>
    <n v="5"/>
    <n v="5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870"/>
    <x v="229"/>
    <x v="229"/>
    <n v="1"/>
    <m/>
    <x v="0"/>
    <s v="Premiums"/>
    <x v="0"/>
    <s v="Promocean The Netherlands BV"/>
    <x v="0"/>
    <n v="45.3"/>
    <n v="45.3"/>
    <n v="45.3"/>
    <n v="45.3"/>
    <n v="0"/>
    <n v="0"/>
    <n v="45.3"/>
    <n v="38.714400000000005"/>
    <n v="0"/>
    <n v="38.714400000000005"/>
    <n v="62"/>
    <n v="42"/>
    <n v="7.6"/>
    <n v="1.9790399999999996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714400000000005"/>
    <m/>
    <n v="0.12"/>
    <n v="43.993636363636369"/>
    <m/>
    <n v="43.993636363636369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80"/>
    <x v="4"/>
    <x v="4"/>
    <n v="1"/>
    <m/>
    <x v="0"/>
    <s v="Premiums"/>
    <x v="4"/>
    <s v="Asian Sourcing Link"/>
    <x v="0"/>
    <n v="170.05"/>
    <n v="170.05"/>
    <n v="170.05"/>
    <n v="170.05"/>
    <n v="0"/>
    <n v="0"/>
    <n v="170.05"/>
    <n v="147.06"/>
    <n v="0"/>
    <n v="147.06"/>
    <n v="57"/>
    <n v="37"/>
    <n v="46"/>
    <n v="9.7014000000000003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47.06"/>
    <m/>
    <n v="0.12"/>
    <n v="167.11363636363637"/>
    <m/>
    <n v="167.11363636363637"/>
    <m/>
    <n v="0"/>
    <s v="Ellina Smirnova"/>
    <m/>
    <n v="1"/>
    <n v="1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890"/>
    <x v="97"/>
    <x v="97"/>
    <n v="1"/>
    <m/>
    <x v="0"/>
    <s v="Bar support"/>
    <x v="12"/>
    <s v="Asian Sourcing Link"/>
    <x v="0"/>
    <n v="54.699999999999996"/>
    <n v="54.699999999999996"/>
    <n v="54.699999999999996"/>
    <n v="54.699999999999996"/>
    <n v="0"/>
    <n v="0"/>
    <n v="54.699999999999996"/>
    <n v="54.150000000000006"/>
    <n v="0"/>
    <n v="54.150000000000006"/>
    <n v="60"/>
    <n v="8.5"/>
    <n v="10"/>
    <n v="5.1000000000000004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4.150000000000006"/>
    <m/>
    <n v="0.12"/>
    <n v="61.534090909090914"/>
    <m/>
    <n v="61.534090909090914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900"/>
    <x v="336"/>
    <x v="336"/>
    <n v="1"/>
    <m/>
    <x v="0"/>
    <s v="Premiums"/>
    <x v="1"/>
    <s v="Asian Sourcing Link"/>
    <x v="0"/>
    <n v="32.299999999999997"/>
    <n v="32.299999999999997"/>
    <n v="29.4"/>
    <n v="29.4"/>
    <n v="0"/>
    <n v="0"/>
    <n v="29.4"/>
    <n v="25.422000000000004"/>
    <n v="0"/>
    <n v="25.422000000000004"/>
    <n v="49.5"/>
    <n v="49.5"/>
    <n v="29"/>
    <n v="7.1057250000000002E-2"/>
    <x v="0"/>
    <m/>
    <n v="0"/>
    <s v="In case of samples for Fon Wan Chan, please add EUR 75,00 per pallet in Conditions (HD01) and put Provision 199031 QC in Purchase order number_x000a__x000a__x000a__x000a_"/>
    <n v="2.8999999999999986"/>
    <n v="0"/>
    <m/>
    <m/>
    <s v="no"/>
    <n v="25.422000000000004"/>
    <m/>
    <n v="0.12"/>
    <n v="28.888636363636369"/>
    <m/>
    <n v="28.888636363636369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910"/>
    <x v="272"/>
    <x v="272"/>
    <n v="1"/>
    <m/>
    <x v="0"/>
    <s v="Premiums"/>
    <x v="12"/>
    <s v="Asian Sourcing Link"/>
    <x v="0"/>
    <n v="78.400000000000006"/>
    <n v="78.400000000000006"/>
    <n v="48"/>
    <n v="48"/>
    <n v="0"/>
    <n v="0"/>
    <n v="48"/>
    <n v="41.496000000000002"/>
    <n v="0"/>
    <n v="41.496000000000002"/>
    <n v="53"/>
    <n v="43"/>
    <n v="43"/>
    <n v="9.7997000000000001E-2"/>
    <x v="0"/>
    <m/>
    <n v="0"/>
    <s v="In case of samples for Fon Wan Chan, please add EUR 75,00 per pallet in Conditions (HD01) and put Provision 199031 QC in Purchase order number_x000a__x000a__x000a__x000a_"/>
    <n v="30.400000000000006"/>
    <n v="0"/>
    <m/>
    <m/>
    <s v="no"/>
    <n v="41.496000000000002"/>
    <m/>
    <n v="0.12"/>
    <n v="47.154545454545456"/>
    <m/>
    <n v="47.154545454545456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920"/>
    <x v="2"/>
    <x v="2"/>
    <n v="1"/>
    <m/>
    <x v="0"/>
    <s v="Premiums"/>
    <x v="2"/>
    <s v="Promocean The Netherlands BV"/>
    <x v="0"/>
    <n v="53.400000000000006"/>
    <n v="53.400000000000006"/>
    <n v="51.72"/>
    <n v="51.72"/>
    <n v="0"/>
    <n v="0"/>
    <n v="51.72"/>
    <n v="39.2958"/>
    <n v="0"/>
    <n v="39.2958"/>
    <n v="32"/>
    <n v="24"/>
    <n v="13.5"/>
    <n v="1.0368E-2"/>
    <x v="0"/>
    <m/>
    <n v="0"/>
    <s v="In case of samples for Fon Wan Chan, please add EUR 75,00 per pallet in Conditions (HD01) and put Provision 199031 QC in Purchase order number_x000a__x000a__x000a__x000a_"/>
    <n v="1.6800000000000068"/>
    <n v="0"/>
    <m/>
    <m/>
    <s v="no"/>
    <n v="39.2958"/>
    <m/>
    <n v="0.12"/>
    <n v="44.654318181818184"/>
    <m/>
    <n v="44.654318181818184"/>
    <m/>
    <n v="0"/>
    <s v="Ellina Smirnova"/>
    <m/>
    <n v="12"/>
    <n v="12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930"/>
    <x v="273"/>
    <x v="273"/>
    <n v="1"/>
    <m/>
    <x v="0"/>
    <s v="Premiums"/>
    <x v="0"/>
    <s v="Promocean The Netherlands BV"/>
    <x v="0"/>
    <n v="40"/>
    <n v="40"/>
    <n v="31.8"/>
    <n v="31.8"/>
    <n v="0"/>
    <n v="0"/>
    <n v="31.8"/>
    <n v="28.001900000000003"/>
    <n v="0"/>
    <n v="28.001900000000003"/>
    <n v="30"/>
    <n v="20"/>
    <n v="10"/>
    <n v="6.0000000000000001E-3"/>
    <x v="0"/>
    <m/>
    <n v="0"/>
    <s v="In case of samples for Fon Wan Chan, please add EUR 75,00 per pallet in Conditions (HD01) and put Provision 199031 QC in Purchase order number_x000a__x000a__x000a__x000a_"/>
    <n v="8.1999999999999993"/>
    <n v="0"/>
    <m/>
    <m/>
    <s v="no"/>
    <n v="28.001900000000003"/>
    <m/>
    <n v="0.12"/>
    <n v="31.820340909090913"/>
    <m/>
    <n v="31.820340909090913"/>
    <m/>
    <n v="0"/>
    <s v="Ellina Smirnova"/>
    <m/>
    <n v="5"/>
    <n v="5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940"/>
    <x v="238"/>
    <x v="238"/>
    <n v="1"/>
    <m/>
    <x v="0"/>
    <s v="Premiums"/>
    <x v="0"/>
    <s v="Promocean The Netherlands BV"/>
    <x v="0"/>
    <n v="25.7"/>
    <n v="25.7"/>
    <n v="20.9"/>
    <n v="20.9"/>
    <n v="0"/>
    <n v="0"/>
    <n v="20.9"/>
    <n v="17.179800000000004"/>
    <n v="0"/>
    <n v="17.179800000000004"/>
    <n v="48"/>
    <n v="24"/>
    <n v="1.6"/>
    <n v="1.8432000000000001E-3"/>
    <x v="0"/>
    <m/>
    <n v="0"/>
    <s v="In case of samples for Fon Wan Chan, please add EUR 75,00 per pallet in Conditions (HD01) and put Provision 199031 QC in Purchase order number_x000a__x000a__x000a__x000a_"/>
    <n v="4.8000000000000007"/>
    <n v="0"/>
    <m/>
    <m/>
    <s v="no"/>
    <n v="17.179800000000004"/>
    <m/>
    <n v="0.12"/>
    <n v="19.522500000000004"/>
    <m/>
    <n v="19.522500000000004"/>
    <m/>
    <n v="0"/>
    <s v="Ellina Smirnova"/>
    <m/>
    <n v="10"/>
    <n v="10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950"/>
    <x v="315"/>
    <x v="315"/>
    <n v="1"/>
    <m/>
    <x v="0"/>
    <s v="Premiums"/>
    <x v="34"/>
    <s v="Promocean The Netherlands BV"/>
    <x v="0"/>
    <n v="128.85"/>
    <n v="128.85"/>
    <n v="59.349999999999994"/>
    <n v="59.349999999999994"/>
    <n v="0"/>
    <n v="0"/>
    <n v="59.349999999999994"/>
    <n v="52.248100000000001"/>
    <n v="0"/>
    <n v="52.248100000000001"/>
    <n v="30"/>
    <n v="20"/>
    <n v="16"/>
    <n v="9.5999999999999992E-3"/>
    <x v="0"/>
    <m/>
    <n v="0"/>
    <s v="In case of samples for Fon Wan Chan, please add EUR 75,00 per pallet in Conditions (HD01) and put Provision 199031 QC in Purchase order number_x000a__x000a__x000a__x000a_"/>
    <n v="69.5"/>
    <n v="0"/>
    <m/>
    <m/>
    <s v="no"/>
    <n v="52.248100000000001"/>
    <m/>
    <n v="0.12"/>
    <n v="59.372840909090911"/>
    <m/>
    <n v="59.372840909090911"/>
    <m/>
    <n v="0"/>
    <s v="Ellina Smirnova"/>
    <m/>
    <n v="5"/>
    <n v="5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960"/>
    <x v="274"/>
    <x v="274"/>
    <n v="1"/>
    <m/>
    <x v="0"/>
    <s v="Premiums"/>
    <x v="4"/>
    <s v="Promocean The Netherlands BV"/>
    <x v="0"/>
    <n v="89.800000000000011"/>
    <n v="89.800000000000011"/>
    <n v="89.800000000000011"/>
    <n v="89.800000000000011"/>
    <n v="0"/>
    <n v="0"/>
    <n v="89.800000000000011"/>
    <n v="73.815000000000012"/>
    <n v="0"/>
    <n v="73.815000000000012"/>
    <n v="41.5"/>
    <n v="17"/>
    <n v="13"/>
    <n v="9.1715000000000008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3.815000000000012"/>
    <m/>
    <n v="0.12"/>
    <n v="83.880681818181827"/>
    <m/>
    <n v="83.880681818181827"/>
    <m/>
    <n v="0"/>
    <s v="Ellina Smirnova"/>
    <m/>
    <n v="10"/>
    <n v="10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970"/>
    <x v="290"/>
    <x v="290"/>
    <n v="1"/>
    <m/>
    <x v="7"/>
    <s v="Premiums"/>
    <x v="0"/>
    <s v="ASL Nederland B.V."/>
    <x v="0"/>
    <n v="41.68"/>
    <n v="41.68"/>
    <n v="41.68"/>
    <n v="41.68"/>
    <n v="0"/>
    <n v="0"/>
    <n v="41.68"/>
    <n v="36.68"/>
    <n v="0"/>
    <n v="36.68"/>
    <n v="125"/>
    <n v="55"/>
    <n v="3.2"/>
    <n v="2.1999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6.68"/>
    <m/>
    <n v="0.12"/>
    <n v="41.68181818181818"/>
    <m/>
    <n v="41.68181818181818"/>
    <m/>
    <n v="0"/>
    <s v="Ellina Smirnova"/>
    <m/>
    <n v="1"/>
    <n v="1"/>
    <m/>
    <m/>
    <n v="0"/>
    <n v="0"/>
    <n v="0"/>
    <s v="02.07.2025"/>
    <s v="Order Window"/>
  </r>
  <r>
    <s v="Heineken Silver (Global)"/>
    <m/>
    <n v="20006120"/>
    <n v="3091076"/>
    <s v="Heineken Integrated Design Tea"/>
    <s v="NL"/>
    <s v="Netherlands"/>
    <x v="1"/>
    <m/>
    <m/>
    <n v="980"/>
    <x v="369"/>
    <x v="369"/>
    <n v="1"/>
    <m/>
    <x v="0"/>
    <s v="Premiums"/>
    <x v="0"/>
    <s v="Promocean The Netherlands BV"/>
    <x v="0"/>
    <n v="35.6"/>
    <n v="35.6"/>
    <n v="35.6"/>
    <n v="35.6"/>
    <n v="0"/>
    <n v="0"/>
    <n v="35.6"/>
    <n v="29.286600000000004"/>
    <n v="0"/>
    <n v="29.286600000000004"/>
    <n v="28"/>
    <n v="17"/>
    <n v="13"/>
    <n v="6.1879999999999999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9.286600000000004"/>
    <m/>
    <n v="0.12"/>
    <n v="33.280227272727274"/>
    <m/>
    <n v="33.280227272727274"/>
    <m/>
    <n v="0"/>
    <s v="Ellina Smirnova"/>
    <m/>
    <n v="10"/>
    <n v="10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00"/>
    <x v="68"/>
    <x v="68"/>
    <n v="1"/>
    <m/>
    <x v="0"/>
    <s v="Premiums"/>
    <x v="5"/>
    <s v="Promocean The Netherlands BV"/>
    <x v="0"/>
    <n v="83.149999999999991"/>
    <n v="83.149999999999991"/>
    <n v="83.149999999999991"/>
    <n v="83.149999999999991"/>
    <n v="0"/>
    <n v="0"/>
    <n v="83.149999999999991"/>
    <n v="71.922600000000017"/>
    <n v="0"/>
    <n v="71.922600000000017"/>
    <n v="44"/>
    <n v="43"/>
    <n v="45"/>
    <n v="8.5139999999999993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1.922600000000017"/>
    <m/>
    <n v="0.12"/>
    <n v="81.730227272727291"/>
    <m/>
    <n v="81.730227272727291"/>
    <m/>
    <n v="0"/>
    <s v="Konstantinos Zoupanos "/>
    <m/>
    <n v="5"/>
    <n v="5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10"/>
    <x v="82"/>
    <x v="82"/>
    <n v="1"/>
    <m/>
    <x v="0"/>
    <s v="Bar support"/>
    <x v="14"/>
    <s v="Promocean The Netherlands BV"/>
    <x v="0"/>
    <n v="29.8"/>
    <n v="29.8"/>
    <n v="26"/>
    <n v="26"/>
    <n v="0"/>
    <n v="0"/>
    <n v="26"/>
    <n v="22.906800000000004"/>
    <n v="0"/>
    <n v="22.906800000000004"/>
    <n v="14"/>
    <n v="5"/>
    <n v="5"/>
    <n v="3.5E-4"/>
    <x v="0"/>
    <m/>
    <n v="0"/>
    <s v="In case of samples for Fon Wan Chan, please add EUR 75,00 per pallet in Conditions (HD01) and put Provision 199031 QC in Purchase order number_x000a__x000a__x000a__x000a_"/>
    <n v="3.8000000000000007"/>
    <n v="0"/>
    <m/>
    <m/>
    <s v="no"/>
    <n v="22.906800000000004"/>
    <m/>
    <n v="0.12"/>
    <n v="26.03045454545455"/>
    <m/>
    <n v="26.03045454545455"/>
    <m/>
    <n v="0"/>
    <s v="Konstantinos Zoupanos "/>
    <m/>
    <n v="20"/>
    <n v="20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20"/>
    <x v="107"/>
    <x v="107"/>
    <n v="1"/>
    <m/>
    <x v="0"/>
    <s v="Bar support"/>
    <x v="14"/>
    <s v="Promocean The Netherlands BV"/>
    <x v="0"/>
    <n v="29.8"/>
    <n v="29.8"/>
    <n v="27.200000000000003"/>
    <n v="27.200000000000003"/>
    <n v="0"/>
    <n v="0"/>
    <n v="27.200000000000003"/>
    <n v="24.019200000000001"/>
    <n v="0"/>
    <n v="24.019200000000001"/>
    <n v="14"/>
    <n v="5"/>
    <n v="5"/>
    <n v="3.5E-4"/>
    <x v="0"/>
    <m/>
    <n v="0"/>
    <s v="In case of samples for Fon Wan Chan, please add EUR 75,00 per pallet in Conditions (HD01) and put Provision 199031 QC in Purchase order number_x000a__x000a__x000a__x000a_"/>
    <n v="2.5999999999999979"/>
    <n v="0"/>
    <m/>
    <m/>
    <s v="no"/>
    <n v="24.019200000000001"/>
    <m/>
    <n v="0.12"/>
    <n v="27.294545454545457"/>
    <m/>
    <n v="27.294545454545457"/>
    <m/>
    <n v="0"/>
    <s v="Konstantinos Zoupanos "/>
    <m/>
    <n v="20"/>
    <n v="20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30"/>
    <x v="69"/>
    <x v="69"/>
    <n v="1"/>
    <m/>
    <x v="0"/>
    <s v="Textiles-Clothing"/>
    <x v="7"/>
    <s v="Promocean The Netherlands BV"/>
    <x v="0"/>
    <n v="120"/>
    <n v="120"/>
    <n v="105.12"/>
    <n v="105.12"/>
    <n v="0"/>
    <n v="0"/>
    <n v="105.12"/>
    <n v="91.634399999999985"/>
    <n v="0"/>
    <n v="91.634399999999985"/>
    <n v="44"/>
    <n v="23"/>
    <n v="18"/>
    <n v="1.8216E-2"/>
    <x v="0"/>
    <m/>
    <n v="0"/>
    <s v="In case of samples for Fon Wan Chan, please add EUR 75,00 per pallet in Conditions (HD01) and put Provision 199031 QC in Purchase order number_x000a__x000a__x000a__x000a_"/>
    <n v="14.879999999999995"/>
    <n v="0"/>
    <m/>
    <m/>
    <s v="no"/>
    <n v="91.634399999999985"/>
    <m/>
    <n v="0.12"/>
    <n v="104.12999999999998"/>
    <m/>
    <n v="104.12999999999998"/>
    <m/>
    <n v="0"/>
    <s v="Konstantinos Zoupanos "/>
    <m/>
    <n v="24"/>
    <n v="24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40"/>
    <x v="81"/>
    <x v="81"/>
    <n v="1"/>
    <m/>
    <x v="0"/>
    <s v="Textiles-Clothing"/>
    <x v="7"/>
    <s v="Promocean The Netherlands BV"/>
    <x v="0"/>
    <n v="120"/>
    <n v="120"/>
    <n v="84.48"/>
    <n v="84.48"/>
    <n v="0"/>
    <n v="0"/>
    <n v="84.48"/>
    <n v="73.639799999999994"/>
    <n v="0"/>
    <n v="73.639799999999994"/>
    <n v="44"/>
    <n v="23"/>
    <n v="18"/>
    <n v="1.8216E-2"/>
    <x v="0"/>
    <m/>
    <n v="0"/>
    <s v="In case of samples for Fon Wan Chan, please add EUR 75,00 per pallet in Conditions (HD01) and put Provision 199031 QC in Purchase order number_x000a__x000a__x000a__x000a_"/>
    <n v="35.519999999999996"/>
    <n v="0"/>
    <m/>
    <m/>
    <s v="no"/>
    <n v="73.639799999999994"/>
    <m/>
    <n v="0.12"/>
    <n v="83.6815909090909"/>
    <m/>
    <n v="83.6815909090909"/>
    <m/>
    <n v="0"/>
    <s v="Konstantinos Zoupanos "/>
    <m/>
    <n v="24"/>
    <n v="24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50"/>
    <x v="79"/>
    <x v="79"/>
    <n v="1"/>
    <m/>
    <x v="0"/>
    <s v="Premiums"/>
    <x v="6"/>
    <s v="Promocean The Netherlands BV"/>
    <x v="0"/>
    <n v="57.499999999999993"/>
    <n v="57.499999999999993"/>
    <n v="57.499999999999993"/>
    <n v="57.499999999999993"/>
    <n v="0"/>
    <n v="0"/>
    <n v="57.499999999999993"/>
    <n v="49.829400000000007"/>
    <n v="0"/>
    <n v="49.829400000000007"/>
    <n v="24"/>
    <n v="15"/>
    <n v="5"/>
    <n v="1.8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9.829400000000007"/>
    <m/>
    <n v="0.12"/>
    <n v="56.62431818181819"/>
    <m/>
    <n v="56.62431818181819"/>
    <m/>
    <n v="0"/>
    <s v="Konstantinos Zoupanos "/>
    <m/>
    <n v="25"/>
    <n v="25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60"/>
    <x v="110"/>
    <x v="110"/>
    <n v="1"/>
    <m/>
    <x v="0"/>
    <s v="Premiums"/>
    <x v="21"/>
    <s v="Promocean The Netherlands BV"/>
    <x v="0"/>
    <n v="48.12"/>
    <n v="48.12"/>
    <n v="48.12"/>
    <n v="48.12"/>
    <n v="0"/>
    <n v="0"/>
    <n v="48.12"/>
    <n v="41.598600000000005"/>
    <n v="0"/>
    <n v="41.598600000000005"/>
    <n v="37.799999999999997"/>
    <n v="28.5"/>
    <n v="14.3"/>
    <n v="1.54053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1.598600000000005"/>
    <m/>
    <n v="0.12"/>
    <n v="47.271136363636366"/>
    <m/>
    <n v="47.271136363636366"/>
    <m/>
    <n v="0"/>
    <s v="Konstantinos Zoupanos "/>
    <m/>
    <n v="12"/>
    <n v="12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70"/>
    <x v="83"/>
    <x v="83"/>
    <n v="1"/>
    <m/>
    <x v="0"/>
    <s v="Premiums"/>
    <x v="4"/>
    <s v="Promocean The Netherlands BV"/>
    <x v="0"/>
    <n v="73.099999999999994"/>
    <n v="73.099999999999994"/>
    <n v="69.900000000000006"/>
    <n v="69.900000000000006"/>
    <n v="0"/>
    <n v="0"/>
    <n v="69.900000000000006"/>
    <n v="60.420000000000009"/>
    <n v="0"/>
    <n v="60.420000000000009"/>
    <n v="43.5"/>
    <n v="18"/>
    <n v="22.5"/>
    <n v="1.7617500000000001E-2"/>
    <x v="0"/>
    <m/>
    <n v="0"/>
    <s v="In case of samples for Fon Wan Chan, please add EUR 75,00 per pallet in Conditions (HD01) and put Provision 199031 QC in Purchase order number_x000a__x000a__x000a__x000a_"/>
    <n v="3.1999999999999886"/>
    <n v="0"/>
    <m/>
    <m/>
    <s v="no"/>
    <n v="60.420000000000009"/>
    <m/>
    <n v="0.12"/>
    <n v="68.659090909090921"/>
    <m/>
    <n v="68.659090909090921"/>
    <m/>
    <n v="0"/>
    <s v="Konstantinos Zoupanos "/>
    <m/>
    <n v="10"/>
    <n v="10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80"/>
    <x v="92"/>
    <x v="92"/>
    <n v="1"/>
    <m/>
    <x v="0"/>
    <s v="Premiums"/>
    <x v="4"/>
    <s v="Promocean The Netherlands BV"/>
    <x v="0"/>
    <n v="73.099999999999994"/>
    <n v="73.099999999999994"/>
    <n v="71.2"/>
    <n v="71.2"/>
    <n v="0"/>
    <n v="0"/>
    <n v="71.2"/>
    <n v="61.548600000000008"/>
    <n v="0"/>
    <n v="61.548600000000008"/>
    <n v="43.5"/>
    <n v="18"/>
    <n v="22.5"/>
    <n v="1.7617500000000001E-2"/>
    <x v="0"/>
    <m/>
    <n v="0"/>
    <s v="In case of samples for Fon Wan Chan, please add EUR 75,00 per pallet in Conditions (HD01) and put Provision 199031 QC in Purchase order number_x000a__x000a__x000a__x000a_"/>
    <n v="1.8999999999999915"/>
    <n v="0"/>
    <m/>
    <m/>
    <s v="no"/>
    <n v="61.548600000000008"/>
    <m/>
    <n v="0.12"/>
    <n v="69.94159090909092"/>
    <m/>
    <n v="69.94159090909092"/>
    <m/>
    <n v="0"/>
    <s v="Konstantinos Zoupanos "/>
    <m/>
    <n v="10"/>
    <n v="10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090"/>
    <x v="108"/>
    <x v="108"/>
    <n v="1"/>
    <m/>
    <x v="0"/>
    <s v="Premiums"/>
    <x v="0"/>
    <s v="Asian Sourcing Link"/>
    <x v="0"/>
    <n v="41.7"/>
    <n v="41.7"/>
    <n v="25.45"/>
    <n v="25.45"/>
    <n v="0"/>
    <n v="0"/>
    <n v="25.45"/>
    <n v="21.831"/>
    <n v="0"/>
    <n v="21.831"/>
    <n v="48"/>
    <n v="38"/>
    <n v="2.5"/>
    <n v="4.5599999999999998E-3"/>
    <x v="0"/>
    <m/>
    <n v="0"/>
    <s v="In case of samples for Fon Wan Chan, please add EUR 75,00 per pallet in Conditions (HD01) and put Provision 199031 QC in Purchase order number_x000a__x000a__x000a__x000a_"/>
    <n v="16.250000000000004"/>
    <n v="0"/>
    <m/>
    <m/>
    <s v="no"/>
    <n v="21.831"/>
    <m/>
    <n v="0.12"/>
    <n v="24.807954545454546"/>
    <m/>
    <n v="24.807954545454546"/>
    <m/>
    <n v="0"/>
    <s v="Ellina Smirnova "/>
    <m/>
    <n v="5"/>
    <n v="5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00"/>
    <x v="182"/>
    <x v="182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s v="In case of samples for Fon Wan Chan, please add EUR 75,00 per pallet in Conditions (HD01) and put Provision 199031 QC in Purchase order number_x000a__x000a__x000a__x000a_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10"/>
    <x v="201"/>
    <x v="201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s v="In case of samples for Fon Wan Chan, please add EUR 75,00 per pallet in Conditions (HD01) and put Provision 199031 QC in Purchase order number_x000a__x000a__x000a__x000a_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20"/>
    <x v="194"/>
    <x v="194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s v="In case of samples for Fon Wan Chan, please add EUR 75,00 per pallet in Conditions (HD01) and put Provision 199031 QC in Purchase order number_x000a__x000a__x000a__x000a_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30"/>
    <x v="178"/>
    <x v="178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s v="In case of samples for Fon Wan Chan, please add EUR 75,00 per pallet in Conditions (HD01) and put Provision 199031 QC in Purchase order number_x000a__x000a__x000a__x000a_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40"/>
    <x v="202"/>
    <x v="202"/>
    <n v="1"/>
    <m/>
    <x v="0"/>
    <s v="Textiles-Clothing"/>
    <x v="4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50"/>
    <x v="204"/>
    <x v="204"/>
    <n v="1"/>
    <m/>
    <x v="0"/>
    <s v="Textiles-Clothing"/>
    <x v="4"/>
    <s v="Promocean The Netherlands BV"/>
    <x v="0"/>
    <n v="51.62"/>
    <n v="51.62"/>
    <n v="51.62"/>
    <n v="51.62"/>
    <n v="0"/>
    <n v="0"/>
    <n v="51.62"/>
    <n v="45.044999999999995"/>
    <n v="0"/>
    <n v="45.044999999999995"/>
    <n v="57"/>
    <n v="45"/>
    <n v="5"/>
    <n v="1.2825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5.044999999999995"/>
    <m/>
    <n v="0.12"/>
    <n v="51.187499999999993"/>
    <m/>
    <n v="51.187499999999993"/>
    <m/>
    <n v="0"/>
    <s v="Konstantinos Zoupanos "/>
    <m/>
    <n v="2"/>
    <n v="2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60"/>
    <x v="233"/>
    <x v="233"/>
    <n v="1"/>
    <m/>
    <x v="0"/>
    <s v="Textiles-Clothing"/>
    <x v="20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x v="0"/>
    <m/>
    <n v="0"/>
    <s v="In case of samples for Fon Wan Chan, please add EUR 75,00 per pallet in Conditions (HD01) and put Provision 199031 QC in Purchase order number_x000a__x000a__x000a__x000a_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70"/>
    <x v="309"/>
    <x v="309"/>
    <n v="1"/>
    <m/>
    <x v="0"/>
    <s v="Textiles-Clothing"/>
    <x v="20"/>
    <s v="Promocean The Netherlands BV"/>
    <x v="0"/>
    <n v="36.299999999999997"/>
    <n v="36.299999999999997"/>
    <n v="30.54"/>
    <n v="30.54"/>
    <n v="0"/>
    <n v="0"/>
    <n v="30.54"/>
    <n v="26.629200000000001"/>
    <n v="0"/>
    <n v="26.629200000000001"/>
    <n v="35"/>
    <n v="28"/>
    <n v="5"/>
    <n v="4.8999999999999998E-3"/>
    <x v="0"/>
    <m/>
    <n v="0"/>
    <s v="In case of samples for Fon Wan Chan, please add EUR 75,00 per pallet in Conditions (HD01) and put Provision 199031 QC in Purchase order number_x000a__x000a__x000a__x000a_"/>
    <n v="5.759999999999998"/>
    <n v="0"/>
    <m/>
    <m/>
    <s v="no"/>
    <n v="26.629200000000001"/>
    <m/>
    <n v="0.12"/>
    <n v="30.260454545454547"/>
    <m/>
    <n v="30.260454545454547"/>
    <m/>
    <n v="0"/>
    <s v="Konstantinos Zoupanos "/>
    <m/>
    <n v="6"/>
    <n v="6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80"/>
    <x v="230"/>
    <x v="230"/>
    <n v="1"/>
    <m/>
    <x v="0"/>
    <s v="Textiles-Clothing"/>
    <x v="15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02.07.2025"/>
    <s v="Order Window"/>
  </r>
  <r>
    <s v="Heineken - F1"/>
    <m/>
    <n v="20006120"/>
    <n v="3091076"/>
    <s v="Heineken Integrated Design Tea"/>
    <s v="NL"/>
    <s v="Netherlands"/>
    <x v="1"/>
    <m/>
    <m/>
    <n v="1190"/>
    <x v="70"/>
    <x v="70"/>
    <n v="1"/>
    <m/>
    <x v="0"/>
    <s v="Premiums"/>
    <x v="0"/>
    <s v="Asian Sourcing Link"/>
    <x v="0"/>
    <n v="142.4"/>
    <n v="142.4"/>
    <n v="142.4"/>
    <n v="142.4"/>
    <n v="0"/>
    <n v="0"/>
    <n v="142.4"/>
    <n v="122.09400000000001"/>
    <n v="0"/>
    <n v="122.09400000000001"/>
    <n v="103"/>
    <n v="17.5"/>
    <n v="20"/>
    <n v="3.6049999999999999E-2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22.09400000000001"/>
    <m/>
    <n v="0.12"/>
    <n v="138.74318181818182"/>
    <m/>
    <n v="138.74318181818182"/>
    <m/>
    <n v="0"/>
    <s v="Ellina Smirnova "/>
    <m/>
    <n v="10"/>
    <n v="10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00"/>
    <x v="387"/>
    <x v="387"/>
    <n v="1"/>
    <m/>
    <x v="1"/>
    <s v="Textiles-Clothing"/>
    <x v="9"/>
    <s v="ALBA specials"/>
    <x v="0"/>
    <n v="69.319999999999993"/>
    <n v="69.319999999999993"/>
    <n v="69.319999999999993"/>
    <n v="69.319999999999993"/>
    <n v="0"/>
    <n v="0"/>
    <n v="69.319999999999993"/>
    <n v="61"/>
    <n v="0"/>
    <n v="61"/>
    <n v="39"/>
    <n v="29"/>
    <n v="2.5"/>
    <n v="2.8275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1"/>
    <m/>
    <n v="0.12"/>
    <n v="69.318181818181813"/>
    <m/>
    <n v="69.318181818181813"/>
    <m/>
    <n v="0"/>
    <s v="Mariana"/>
    <m/>
    <n v="1"/>
    <n v="1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10"/>
    <x v="388"/>
    <x v="388"/>
    <n v="1"/>
    <m/>
    <x v="1"/>
    <s v="Textiles-Clothing"/>
    <x v="9"/>
    <s v="ALBA specials"/>
    <x v="0"/>
    <n v="60.23"/>
    <n v="60.23"/>
    <n v="60.23"/>
    <n v="60.23"/>
    <n v="0"/>
    <n v="0"/>
    <n v="60.23"/>
    <n v="53"/>
    <n v="0"/>
    <n v="53"/>
    <n v="39"/>
    <n v="29"/>
    <n v="2.5"/>
    <n v="2.8275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3"/>
    <m/>
    <n v="0.12"/>
    <n v="60.227272727272727"/>
    <m/>
    <n v="60.227272727272727"/>
    <m/>
    <n v="0"/>
    <s v="Mariana"/>
    <m/>
    <n v="1"/>
    <n v="1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20"/>
    <x v="389"/>
    <x v="389"/>
    <n v="1"/>
    <m/>
    <x v="1"/>
    <s v="Textiles-Clothing"/>
    <x v="9"/>
    <s v="ALBA specials"/>
    <x v="0"/>
    <n v="60.23"/>
    <n v="60.23"/>
    <n v="60.23"/>
    <n v="60.23"/>
    <n v="0"/>
    <n v="0"/>
    <n v="60.23"/>
    <n v="53"/>
    <n v="0"/>
    <n v="53"/>
    <n v="39"/>
    <n v="29"/>
    <n v="2"/>
    <n v="2.2620000000000001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3"/>
    <m/>
    <n v="0.12"/>
    <n v="60.227272727272727"/>
    <m/>
    <n v="60.227272727272727"/>
    <m/>
    <n v="0"/>
    <s v="Mariana"/>
    <m/>
    <n v="1"/>
    <n v="1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30"/>
    <x v="390"/>
    <x v="390"/>
    <n v="1"/>
    <m/>
    <x v="1"/>
    <s v="Textiles-Clothing"/>
    <x v="9"/>
    <s v="ALBA specials"/>
    <x v="0"/>
    <n v="94.32"/>
    <n v="94.32"/>
    <n v="94.32"/>
    <n v="94.32"/>
    <n v="0"/>
    <n v="0"/>
    <n v="94.32"/>
    <n v="83"/>
    <n v="0"/>
    <n v="83"/>
    <n v="39"/>
    <n v="29"/>
    <n v="3"/>
    <n v="3.3930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83"/>
    <m/>
    <n v="0.12"/>
    <n v="94.318181818181813"/>
    <m/>
    <n v="94.318181818181813"/>
    <m/>
    <n v="0"/>
    <s v="Mariana"/>
    <m/>
    <n v="1"/>
    <n v="1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40"/>
    <x v="391"/>
    <x v="391"/>
    <n v="1"/>
    <m/>
    <x v="1"/>
    <s v="Textiles-Clothing"/>
    <x v="9"/>
    <s v="ALBA specials"/>
    <x v="0"/>
    <n v="80.11"/>
    <n v="80.11"/>
    <n v="80.11"/>
    <n v="80.11"/>
    <n v="0"/>
    <n v="0"/>
    <n v="80.11"/>
    <n v="70.5"/>
    <n v="0"/>
    <n v="70.5"/>
    <n v="39"/>
    <n v="29"/>
    <n v="2.5"/>
    <n v="2.8275000000000002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0.5"/>
    <m/>
    <n v="0.12"/>
    <n v="80.11363636363636"/>
    <m/>
    <n v="80.11363636363636"/>
    <m/>
    <n v="0"/>
    <s v="Mariana"/>
    <m/>
    <n v="1"/>
    <n v="1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50"/>
    <x v="392"/>
    <x v="392"/>
    <n v="1"/>
    <m/>
    <x v="1"/>
    <s v="Textiles-Clothing"/>
    <x v="9"/>
    <s v="ALBA specials"/>
    <x v="0"/>
    <n v="71.59"/>
    <n v="71.59"/>
    <n v="49.15"/>
    <n v="49.15"/>
    <n v="0"/>
    <n v="0"/>
    <n v="49.15"/>
    <n v="43.25"/>
    <n v="0"/>
    <n v="43.25"/>
    <n v="29"/>
    <n v="39"/>
    <n v="1.5"/>
    <n v="1.6965000000000001E-3"/>
    <x v="0"/>
    <m/>
    <n v="0"/>
    <s v="In case of samples for Fon Wan Chan, please add EUR 75,00 per pallet in Conditions (HD01) and put Provision 199031 QC in Purchase order number_x000a__x000a__x000a__x000a_"/>
    <n v="22.440000000000005"/>
    <n v="0"/>
    <m/>
    <m/>
    <s v="no"/>
    <n v="43.25"/>
    <m/>
    <n v="0.12"/>
    <n v="49.147727272727273"/>
    <m/>
    <n v="49.147727272727273"/>
    <m/>
    <n v="0"/>
    <s v="Mariana"/>
    <m/>
    <n v="1"/>
    <n v="1"/>
    <m/>
    <m/>
    <n v="0"/>
    <n v="0"/>
    <n v="0"/>
    <s v="02.07.2025"/>
    <s v="Order Window"/>
  </r>
  <r>
    <s v="Heineken - 0.0"/>
    <m/>
    <n v="20006120"/>
    <n v="3091076"/>
    <s v="Heineken Integrated Design Tea"/>
    <s v="NL"/>
    <s v="Netherlands"/>
    <x v="1"/>
    <m/>
    <m/>
    <n v="1260"/>
    <x v="393"/>
    <x v="393"/>
    <n v="1"/>
    <m/>
    <x v="1"/>
    <s v="Textiles-Clothing"/>
    <x v="9"/>
    <s v="ALBA specials"/>
    <x v="0"/>
    <n v="74.94"/>
    <n v="74.94"/>
    <n v="74.94"/>
    <n v="74.94"/>
    <n v="0"/>
    <n v="0"/>
    <n v="74.94"/>
    <n v="65.95"/>
    <n v="0"/>
    <n v="65.95"/>
    <n v="29"/>
    <n v="39"/>
    <n v="1.5"/>
    <n v="1.6965000000000001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5.95"/>
    <m/>
    <n v="0.12"/>
    <n v="74.943181818181827"/>
    <m/>
    <n v="74.943181818181827"/>
    <m/>
    <n v="0"/>
    <s v="Mariana"/>
    <m/>
    <n v="1"/>
    <n v="1"/>
    <m/>
    <m/>
    <n v="0"/>
    <n v="0"/>
    <n v="0"/>
    <s v="02.07.2025"/>
    <s v="Order Window"/>
  </r>
  <r>
    <s v="Heineken"/>
    <m/>
    <n v="20006120"/>
    <n v="3091076"/>
    <s v="Heineken Integrated Design Tea"/>
    <s v="NL"/>
    <s v="Netherlands"/>
    <x v="1"/>
    <m/>
    <m/>
    <n v="1270"/>
    <x v="216"/>
    <x v="216"/>
    <n v="1"/>
    <m/>
    <x v="1"/>
    <s v="Textiles-Clothing"/>
    <x v="9"/>
    <s v="ALBA specials"/>
    <x v="0"/>
    <n v="32.9"/>
    <n v="32.9"/>
    <n v="32.9"/>
    <n v="32.9"/>
    <n v="0"/>
    <n v="0"/>
    <n v="32.9"/>
    <n v="28.95"/>
    <n v="0"/>
    <n v="28.95"/>
    <n v="29"/>
    <n v="39"/>
    <n v="1.5"/>
    <n v="1.6965000000000001E-3"/>
    <x v="0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8.95"/>
    <m/>
    <n v="0.12"/>
    <n v="32.897727272727273"/>
    <m/>
    <n v="32.897727272727273"/>
    <m/>
    <n v="0"/>
    <s v="Mariana"/>
    <m/>
    <n v="1"/>
    <n v="1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80"/>
    <x v="32"/>
    <x v="32"/>
    <n v="1"/>
    <m/>
    <x v="1"/>
    <s v="Textiles-Clothing"/>
    <x v="9"/>
    <s v="ALBA specials"/>
    <x v="0"/>
    <n v="94.49"/>
    <n v="94.49"/>
    <n v="27.84"/>
    <n v="27.84"/>
    <n v="0"/>
    <n v="0"/>
    <n v="27.84"/>
    <n v="24.5"/>
    <n v="0"/>
    <n v="24.5"/>
    <n v="29"/>
    <n v="39"/>
    <n v="1.5"/>
    <n v="1.6965000000000001E-3"/>
    <x v="0"/>
    <m/>
    <n v="0"/>
    <s v="In case of samples for Fon Wan Chan, please add EUR 75,00 per pallet in Conditions (HD01) and put Provision 199031 QC in Purchase order number_x000a__x000a__x000a__x000a_"/>
    <n v="66.649999999999991"/>
    <n v="0"/>
    <m/>
    <m/>
    <s v="no"/>
    <n v="24.5"/>
    <m/>
    <n v="0.12"/>
    <n v="27.84090909090909"/>
    <m/>
    <n v="27.84090909090909"/>
    <m/>
    <n v="0"/>
    <s v="Mariana"/>
    <m/>
    <n v="1"/>
    <n v="1"/>
    <m/>
    <m/>
    <n v="0"/>
    <n v="0"/>
    <n v="0"/>
    <s v="02.07.2025"/>
    <s v="Order Window"/>
  </r>
  <r>
    <s v="Heineken - Brand Fashion"/>
    <m/>
    <n v="20006120"/>
    <n v="3091076"/>
    <s v="Heineken Integrated Design Tea"/>
    <s v="NL"/>
    <s v="Netherlands"/>
    <x v="1"/>
    <m/>
    <m/>
    <n v="1290"/>
    <x v="26"/>
    <x v="26"/>
    <n v="1"/>
    <m/>
    <x v="1"/>
    <s v="Textiles-Clothing"/>
    <x v="9"/>
    <s v="ALBA specials"/>
    <x v="0"/>
    <n v="94.49"/>
    <n v="94.49"/>
    <n v="27.84"/>
    <n v="27.84"/>
    <n v="0"/>
    <n v="0"/>
    <n v="27.84"/>
    <n v="24.5"/>
    <n v="0"/>
    <n v="24.5"/>
    <n v="29"/>
    <n v="39"/>
    <n v="1.5"/>
    <n v="1.6965000000000001E-3"/>
    <x v="0"/>
    <m/>
    <n v="0"/>
    <s v="In case of samples for Fon Wan Chan, please add EUR 75,00 per pallet in Conditions (HD01) and put Provision 199031 QC in Purchase order number_x000a__x000a__x000a__x000a_"/>
    <n v="66.649999999999991"/>
    <n v="0"/>
    <m/>
    <m/>
    <s v="no"/>
    <n v="24.5"/>
    <m/>
    <n v="0.12"/>
    <n v="27.84090909090909"/>
    <m/>
    <n v="27.84090909090909"/>
    <m/>
    <n v="0"/>
    <s v="Mariana"/>
    <m/>
    <n v="1"/>
    <n v="1"/>
    <m/>
    <m/>
    <n v="0"/>
    <n v="0"/>
    <n v="0"/>
    <s v="02.07.2025"/>
    <s v="Order Window"/>
  </r>
  <r>
    <s v="Heineken - F1"/>
    <m/>
    <n v="26021050"/>
    <n v="3090300"/>
    <s v="Heineken Brouwerijen B.V"/>
    <s v="NL"/>
    <s v="Netherlands"/>
    <x v="1"/>
    <m/>
    <m/>
    <n v="40"/>
    <x v="76"/>
    <x v="76"/>
    <n v="1"/>
    <m/>
    <x v="0"/>
    <s v="Textiles-Clothing"/>
    <x v="15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x v="0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01.07.2025"/>
    <s v="Order Window"/>
  </r>
  <r>
    <s v="Desperados"/>
    <m/>
    <n v="20006117"/>
    <n v="3011229"/>
    <s v="Brasserie Lorraine S.A."/>
    <s v="MQ"/>
    <s v="Martinique"/>
    <x v="3"/>
    <m/>
    <m/>
    <n v="40"/>
    <x v="155"/>
    <x v="155"/>
    <n v="9"/>
    <m/>
    <x v="0"/>
    <s v="Premiums"/>
    <x v="0"/>
    <s v="Dekkers Visual Communication B.v."/>
    <x v="0"/>
    <n v="270.23"/>
    <n v="2432.0700000000002"/>
    <n v="270.23"/>
    <n v="2432.0700000000002"/>
    <n v="0"/>
    <n v="0"/>
    <n v="2432.0700000000002"/>
    <n v="233.70000000000002"/>
    <n v="0"/>
    <n v="233.70000000000002"/>
    <n v="34.5"/>
    <n v="20"/>
    <n v="23.5"/>
    <n v="0.14593500000000001"/>
    <x v="0"/>
    <m/>
    <n v="0"/>
    <s v="pallet"/>
    <n v="0"/>
    <n v="0"/>
    <m/>
    <m/>
    <s v="no"/>
    <n v="2103.3000000000002"/>
    <m/>
    <n v="0.12"/>
    <n v="265.56818181818181"/>
    <m/>
    <n v="2390.1136363636365"/>
    <m/>
    <n v="0"/>
    <s v="Ellina Smirnova"/>
    <m/>
    <n v="1"/>
    <n v="9"/>
    <m/>
    <m/>
    <n v="0"/>
    <n v="0"/>
    <n v="0"/>
    <s v="30.06.2025"/>
    <s v="Order Window"/>
  </r>
  <r>
    <s v="Heineken"/>
    <m/>
    <n v="26021051"/>
    <n v="3090941"/>
    <s v="Atlantiq SAS"/>
    <s v="FR"/>
    <s v="France"/>
    <x v="1"/>
    <m/>
    <m/>
    <n v="10"/>
    <x v="240"/>
    <x v="240"/>
    <n v="100"/>
    <m/>
    <x v="7"/>
    <s v="Premiums"/>
    <x v="0"/>
    <s v="Promocean The Netherlands BV"/>
    <x v="0"/>
    <n v="48.7"/>
    <n v="4870"/>
    <n v="31.5"/>
    <n v="3150"/>
    <n v="0"/>
    <n v="0"/>
    <n v="3150"/>
    <n v="27.72"/>
    <n v="0"/>
    <n v="27.72"/>
    <n v="13"/>
    <n v="9"/>
    <n v="10"/>
    <n v="0.11700000000000001"/>
    <x v="0"/>
    <m/>
    <n v="0"/>
    <n v="0"/>
    <n v="1720"/>
    <n v="0"/>
    <m/>
    <m/>
    <s v="yes"/>
    <n v="2772"/>
    <m/>
    <n v="0.12"/>
    <n v="31.5"/>
    <m/>
    <n v="3150"/>
    <m/>
    <n v="0"/>
    <s v="Ellina Smirnova"/>
    <m/>
    <n v="10"/>
    <n v="1000"/>
    <m/>
    <m/>
    <n v="0"/>
    <n v="0"/>
    <n v="0"/>
    <s v="03.07.2025"/>
    <s v="Order Window"/>
  </r>
  <r>
    <s v="Heineken - F1"/>
    <m/>
    <n v="26021048"/>
    <n v="3015975"/>
    <s v="DISTRIBUIDORA PACAYA, S.A."/>
    <s v="GT"/>
    <s v="Guatemala"/>
    <x v="3"/>
    <m/>
    <m/>
    <n v="10"/>
    <x v="83"/>
    <x v="83"/>
    <n v="3"/>
    <m/>
    <x v="0"/>
    <s v="Premiums"/>
    <x v="4"/>
    <s v="Promocean The Netherlands BV"/>
    <x v="0"/>
    <n v="73.099999999999994"/>
    <n v="219.29999999999998"/>
    <n v="69.900000000000006"/>
    <n v="209.70000000000002"/>
    <n v="0"/>
    <n v="0"/>
    <n v="209.70000000000002"/>
    <n v="60.420000000000009"/>
    <n v="0"/>
    <n v="60.420000000000009"/>
    <n v="43.5"/>
    <n v="18"/>
    <n v="22.5"/>
    <n v="5.2852499999999997E-2"/>
    <x v="0"/>
    <m/>
    <n v="0"/>
    <n v="0"/>
    <n v="9.5999999999999659"/>
    <n v="0"/>
    <m/>
    <m/>
    <s v="no"/>
    <n v="181.26000000000002"/>
    <m/>
    <n v="0.12"/>
    <n v="68.659090909090921"/>
    <m/>
    <n v="205.97727272727275"/>
    <m/>
    <n v="0"/>
    <s v="Konstantinos Zoupanos "/>
    <m/>
    <n v="10"/>
    <n v="30"/>
    <m/>
    <m/>
    <n v="0"/>
    <n v="0"/>
    <n v="0"/>
    <s v="27.06.2025"/>
    <s v="Order Window"/>
  </r>
  <r>
    <s v="Heineken - F1"/>
    <m/>
    <n v="26021048"/>
    <n v="3015975"/>
    <s v="DISTRIBUIDORA PACAYA, S.A."/>
    <s v="GT"/>
    <s v="Guatemala"/>
    <x v="3"/>
    <m/>
    <m/>
    <n v="20"/>
    <x v="82"/>
    <x v="82"/>
    <n v="10"/>
    <m/>
    <x v="0"/>
    <s v="Bar support"/>
    <x v="14"/>
    <s v="Promocean The Netherlands BV"/>
    <x v="0"/>
    <n v="29.8"/>
    <n v="298"/>
    <n v="26"/>
    <n v="260"/>
    <n v="0"/>
    <n v="0"/>
    <n v="260"/>
    <n v="22.906800000000004"/>
    <n v="0"/>
    <n v="22.906800000000004"/>
    <n v="14"/>
    <n v="5"/>
    <n v="5"/>
    <n v="3.5000000000000001E-3"/>
    <x v="0"/>
    <m/>
    <n v="0"/>
    <n v="0"/>
    <n v="38"/>
    <n v="0"/>
    <m/>
    <m/>
    <s v="no"/>
    <n v="229.06800000000004"/>
    <m/>
    <n v="0.12"/>
    <n v="26.03045454545455"/>
    <m/>
    <n v="260.30454545454552"/>
    <m/>
    <n v="0"/>
    <s v="Konstantinos Zoupanos "/>
    <m/>
    <n v="20"/>
    <n v="200"/>
    <m/>
    <m/>
    <n v="0"/>
    <n v="0"/>
    <n v="0"/>
    <s v="27.06.2025"/>
    <s v="Order Window"/>
  </r>
  <r>
    <s v="Heineken UCL"/>
    <m/>
    <n v="26021048"/>
    <n v="3015975"/>
    <s v="DISTRIBUIDORA PACAYA, S.A."/>
    <s v="GT"/>
    <s v="Guatemala"/>
    <x v="3"/>
    <m/>
    <m/>
    <n v="30"/>
    <x v="33"/>
    <x v="33"/>
    <n v="10"/>
    <m/>
    <x v="0"/>
    <s v="Bar support"/>
    <x v="10"/>
    <s v="Promocean The Netherlands BV"/>
    <x v="0"/>
    <n v="73.199999999999989"/>
    <n v="731.99999999999989"/>
    <n v="73.199999999999989"/>
    <n v="731.99999999999989"/>
    <n v="0"/>
    <n v="0"/>
    <n v="731.99999999999989"/>
    <n v="63.327000000000005"/>
    <n v="0"/>
    <n v="63.327000000000005"/>
    <n v="49"/>
    <n v="26"/>
    <n v="50"/>
    <n v="0.63700000000000001"/>
    <x v="0"/>
    <m/>
    <n v="0"/>
    <n v="0"/>
    <n v="0"/>
    <n v="0"/>
    <m/>
    <m/>
    <s v="no"/>
    <n v="633.2700000000001"/>
    <m/>
    <n v="0.12"/>
    <n v="71.962500000000006"/>
    <m/>
    <n v="719.625"/>
    <m/>
    <n v="0"/>
    <s v="Ellina Smirnova"/>
    <m/>
    <n v="12"/>
    <n v="120"/>
    <m/>
    <m/>
    <n v="0"/>
    <n v="0"/>
    <n v="0"/>
    <s v="27.06.2025"/>
    <s v="Order Window"/>
  </r>
  <r>
    <s v="Heineken UCL"/>
    <m/>
    <n v="26021048"/>
    <n v="3015975"/>
    <s v="DISTRIBUIDORA PACAYA, S.A."/>
    <s v="GT"/>
    <s v="Guatemala"/>
    <x v="3"/>
    <m/>
    <m/>
    <n v="40"/>
    <x v="150"/>
    <x v="150"/>
    <n v="5"/>
    <m/>
    <x v="0"/>
    <s v="Bar support"/>
    <x v="12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x v="0"/>
    <m/>
    <n v="0"/>
    <n v="0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27.06.2025"/>
    <s v="Order Window"/>
  </r>
  <r>
    <s v="Heineken UCL"/>
    <m/>
    <n v="26021048"/>
    <n v="3015975"/>
    <s v="DISTRIBUIDORA PACAYA, S.A."/>
    <s v="GT"/>
    <s v="Guatemala"/>
    <x v="3"/>
    <m/>
    <m/>
    <n v="50"/>
    <x v="43"/>
    <x v="43"/>
    <n v="10"/>
    <m/>
    <x v="0"/>
    <s v="Textiles-Clothing"/>
    <x v="7"/>
    <s v="Promocean The Netherlands BV"/>
    <x v="0"/>
    <n v="115.68"/>
    <n v="1156.8000000000002"/>
    <n v="71.28"/>
    <n v="712.8"/>
    <n v="0"/>
    <n v="0"/>
    <n v="712.8"/>
    <n v="62.267399999999995"/>
    <n v="0"/>
    <n v="62.267399999999995"/>
    <n v="45"/>
    <n v="23"/>
    <n v="23"/>
    <n v="0.23805000000000001"/>
    <x v="0"/>
    <m/>
    <n v="0"/>
    <n v="0"/>
    <n v="444.00000000000023"/>
    <n v="0"/>
    <m/>
    <m/>
    <s v="no"/>
    <n v="622.67399999999998"/>
    <m/>
    <n v="0.12"/>
    <n v="70.758409090909083"/>
    <m/>
    <n v="707.58409090909083"/>
    <m/>
    <n v="0"/>
    <s v="Ellina Smirnova"/>
    <m/>
    <n v="24"/>
    <n v="240"/>
    <m/>
    <m/>
    <n v="0"/>
    <n v="0"/>
    <n v="0"/>
    <s v="27.06.2025"/>
    <s v="Order Window"/>
  </r>
  <r>
    <s v="Heineken UCL"/>
    <m/>
    <n v="26021048"/>
    <n v="3015975"/>
    <s v="DISTRIBUIDORA PACAYA, S.A."/>
    <s v="GT"/>
    <s v="Guatemala"/>
    <x v="3"/>
    <m/>
    <m/>
    <n v="60"/>
    <x v="37"/>
    <x v="37"/>
    <n v="15"/>
    <m/>
    <x v="0"/>
    <s v="Premiums"/>
    <x v="5"/>
    <s v="Promocean The Netherlands BV"/>
    <x v="0"/>
    <n v="18.2"/>
    <n v="273"/>
    <n v="17.649999999999999"/>
    <n v="264.75"/>
    <n v="0"/>
    <n v="0"/>
    <n v="264.75"/>
    <n v="15.420599999999999"/>
    <n v="0"/>
    <n v="15.420599999999999"/>
    <n v="35"/>
    <n v="22"/>
    <n v="6"/>
    <n v="6.93E-2"/>
    <x v="0"/>
    <m/>
    <n v="0"/>
    <n v="0"/>
    <n v="8.25"/>
    <n v="0"/>
    <m/>
    <m/>
    <s v="no"/>
    <n v="231.30899999999997"/>
    <m/>
    <n v="0.12"/>
    <n v="17.523409090909087"/>
    <m/>
    <n v="262.85113636363633"/>
    <m/>
    <n v="0"/>
    <s v="Ellina Smirnova"/>
    <m/>
    <n v="5"/>
    <n v="75"/>
    <m/>
    <m/>
    <n v="0"/>
    <n v="0"/>
    <n v="0"/>
    <s v="27.06.2025"/>
    <s v="Order Window"/>
  </r>
  <r>
    <s v="Heineken UCL"/>
    <m/>
    <n v="26021048"/>
    <n v="3015975"/>
    <s v="DISTRIBUIDORA PACAYA, S.A."/>
    <s v="GT"/>
    <s v="Guatemala"/>
    <x v="3"/>
    <m/>
    <m/>
    <n v="70"/>
    <x v="101"/>
    <x v="101"/>
    <n v="10"/>
    <m/>
    <x v="0"/>
    <s v="Premiums"/>
    <x v="4"/>
    <s v="Promocean The Netherlands BV"/>
    <x v="0"/>
    <n v="74.7"/>
    <n v="747"/>
    <n v="74.7"/>
    <n v="747"/>
    <n v="0"/>
    <n v="0"/>
    <n v="747"/>
    <n v="64.62660000000001"/>
    <n v="0"/>
    <n v="64.62660000000001"/>
    <n v="37"/>
    <n v="16"/>
    <n v="17"/>
    <n v="0.10063999999999999"/>
    <x v="0"/>
    <m/>
    <n v="0"/>
    <n v="0"/>
    <n v="0"/>
    <n v="0"/>
    <m/>
    <m/>
    <s v="no"/>
    <n v="646.26600000000008"/>
    <m/>
    <n v="0.12"/>
    <n v="73.439318181818194"/>
    <m/>
    <n v="734.39318181818192"/>
    <m/>
    <n v="0"/>
    <s v="Ellina Smirnova"/>
    <m/>
    <n v="10"/>
    <n v="100"/>
    <m/>
    <m/>
    <n v="0"/>
    <n v="0"/>
    <n v="0"/>
    <s v="27.06.2025"/>
    <s v="Order Window"/>
  </r>
  <r>
    <s v="Heineken UCL"/>
    <m/>
    <n v="26021048"/>
    <n v="3015975"/>
    <s v="DISTRIBUIDORA PACAYA, S.A."/>
    <s v="GT"/>
    <s v="France"/>
    <x v="1"/>
    <m/>
    <m/>
    <n v="80"/>
    <x v="236"/>
    <x v="236"/>
    <n v="36"/>
    <m/>
    <x v="0"/>
    <s v="Premiums"/>
    <x v="0"/>
    <s v="Promocean The Netherlands BV"/>
    <x v="0"/>
    <n v="53.5"/>
    <n v="1926"/>
    <n v="53.5"/>
    <n v="1926"/>
    <n v="0"/>
    <n v="0"/>
    <n v="1926"/>
    <n v="44.950200000000002"/>
    <n v="0"/>
    <n v="44.950200000000002"/>
    <n v="24"/>
    <n v="15"/>
    <n v="5"/>
    <n v="6.4799999999999996E-2"/>
    <x v="0"/>
    <m/>
    <n v="0"/>
    <n v="0"/>
    <n v="0"/>
    <n v="0"/>
    <m/>
    <m/>
    <s v="no"/>
    <n v="1618.2072000000001"/>
    <m/>
    <n v="0.12"/>
    <n v="51.079772727272733"/>
    <m/>
    <n v="1838.8718181818183"/>
    <m/>
    <n v="0"/>
    <s v="Ellina Smirnova"/>
    <m/>
    <n v="25"/>
    <n v="900"/>
    <m/>
    <m/>
    <n v="0"/>
    <n v="0"/>
    <n v="0"/>
    <s v="27.06.2025"/>
    <s v="Order Window"/>
  </r>
  <r>
    <s v="Heineken - F1"/>
    <m/>
    <n v="20006121"/>
    <n v="3090166"/>
    <s v="Store Heineken Experience"/>
    <s v="NL"/>
    <s v="Netherlands"/>
    <x v="1"/>
    <m/>
    <m/>
    <n v="10"/>
    <x v="107"/>
    <x v="107"/>
    <n v="150"/>
    <m/>
    <x v="0"/>
    <s v="Bar support"/>
    <x v="14"/>
    <s v="Promocean The Netherlands BV"/>
    <x v="0"/>
    <n v="29.8"/>
    <n v="4470"/>
    <n v="27.200000000000003"/>
    <n v="4080.0000000000005"/>
    <n v="0"/>
    <n v="0"/>
    <n v="4080.0000000000005"/>
    <n v="24.019200000000001"/>
    <n v="0"/>
    <n v="24.019200000000001"/>
    <n v="14"/>
    <n v="5"/>
    <n v="5"/>
    <n v="5.2499999999999998E-2"/>
    <x v="0"/>
    <m/>
    <n v="0"/>
    <n v="0"/>
    <n v="389.99999999999955"/>
    <n v="0"/>
    <m/>
    <m/>
    <s v="yes"/>
    <n v="3602.88"/>
    <m/>
    <n v="0.12"/>
    <n v="27.294545454545457"/>
    <m/>
    <n v="4094.1818181818185"/>
    <m/>
    <n v="0"/>
    <s v="Konstantinos Zoupanos "/>
    <m/>
    <n v="20"/>
    <n v="3000"/>
    <m/>
    <m/>
    <n v="0"/>
    <n v="0"/>
    <n v="0"/>
    <s v="04.07.2025"/>
    <s v="Order Window"/>
  </r>
  <r>
    <s v="Heineken - F1"/>
    <m/>
    <n v="20006121"/>
    <n v="3090166"/>
    <s v="Store Heineken Experience"/>
    <s v="NL"/>
    <s v="Netherlands"/>
    <x v="1"/>
    <m/>
    <m/>
    <n v="20"/>
    <x v="81"/>
    <x v="81"/>
    <n v="63"/>
    <m/>
    <x v="0"/>
    <s v="Textiles-Clothing"/>
    <x v="7"/>
    <s v="Promocean The Netherlands BV"/>
    <x v="0"/>
    <n v="120"/>
    <n v="7560"/>
    <n v="84.48"/>
    <n v="5322.2400000000007"/>
    <n v="0"/>
    <n v="0"/>
    <n v="5322.2400000000007"/>
    <n v="73.639799999999994"/>
    <n v="0"/>
    <n v="73.639799999999994"/>
    <n v="44"/>
    <n v="23"/>
    <n v="18"/>
    <n v="1.147608"/>
    <x v="0"/>
    <m/>
    <n v="0"/>
    <n v="0"/>
    <n v="2237.7599999999993"/>
    <n v="0"/>
    <m/>
    <m/>
    <s v="yes"/>
    <n v="4639.3073999999997"/>
    <m/>
    <n v="0.12"/>
    <n v="83.6815909090909"/>
    <m/>
    <n v="5271.9402272727266"/>
    <m/>
    <n v="0"/>
    <s v="Konstantinos Zoupanos "/>
    <m/>
    <n v="24"/>
    <n v="1512"/>
    <m/>
    <m/>
    <n v="0"/>
    <n v="0"/>
    <n v="0"/>
    <s v="04.07.2025"/>
    <s v="Order Window"/>
  </r>
  <r>
    <s v="Heineken - F1"/>
    <m/>
    <n v="20006121"/>
    <n v="3090166"/>
    <s v="Store Heineken Experience"/>
    <s v="NL"/>
    <s v="Netherlands"/>
    <x v="1"/>
    <m/>
    <m/>
    <n v="30"/>
    <x v="92"/>
    <x v="92"/>
    <n v="250"/>
    <m/>
    <x v="0"/>
    <s v="Premiums"/>
    <x v="4"/>
    <s v="Promocean The Netherlands BV"/>
    <x v="0"/>
    <n v="73.099999999999994"/>
    <n v="18275"/>
    <n v="71.2"/>
    <n v="17800"/>
    <n v="0"/>
    <n v="0"/>
    <n v="17800"/>
    <n v="61.548600000000008"/>
    <n v="0"/>
    <n v="61.548600000000008"/>
    <n v="43.5"/>
    <n v="18"/>
    <n v="22.5"/>
    <n v="4.4043749999999999"/>
    <x v="0"/>
    <m/>
    <n v="0"/>
    <n v="0"/>
    <n v="475"/>
    <n v="0"/>
    <m/>
    <m/>
    <s v="yes"/>
    <n v="15387.150000000001"/>
    <m/>
    <n v="0.12"/>
    <n v="69.94159090909092"/>
    <m/>
    <n v="17485.397727272732"/>
    <m/>
    <n v="0"/>
    <s v="Konstantinos Zoupanos "/>
    <m/>
    <n v="10"/>
    <n v="2500"/>
    <m/>
    <m/>
    <n v="0"/>
    <n v="0"/>
    <n v="0"/>
    <s v="04.07.2025"/>
    <s v="Order Window"/>
  </r>
  <r>
    <s v="Heineken UCL"/>
    <m/>
    <n v="20006121"/>
    <n v="3090166"/>
    <s v="Store Heineken Experience"/>
    <s v="NL"/>
    <s v="Netherlands"/>
    <x v="1"/>
    <m/>
    <m/>
    <n v="40"/>
    <x v="43"/>
    <x v="43"/>
    <n v="42"/>
    <m/>
    <x v="0"/>
    <s v="Textiles-Clothing"/>
    <x v="7"/>
    <s v="Promocean The Netherlands BV"/>
    <x v="0"/>
    <n v="115.68"/>
    <n v="4858.5600000000004"/>
    <n v="71.28"/>
    <n v="2993.76"/>
    <n v="0"/>
    <n v="0"/>
    <n v="2993.76"/>
    <n v="62.267399999999995"/>
    <n v="0"/>
    <n v="62.267399999999995"/>
    <n v="45"/>
    <n v="23"/>
    <n v="23"/>
    <n v="0.99980999999999998"/>
    <x v="0"/>
    <m/>
    <n v="0"/>
    <n v="0"/>
    <n v="1864.8000000000002"/>
    <n v="0"/>
    <m/>
    <m/>
    <s v="yes"/>
    <n v="2615.2307999999998"/>
    <m/>
    <n v="0.12"/>
    <n v="70.758409090909083"/>
    <m/>
    <n v="2971.8531818181814"/>
    <m/>
    <n v="0"/>
    <s v="Ellina Smirnova"/>
    <m/>
    <n v="24"/>
    <n v="1008"/>
    <m/>
    <m/>
    <n v="0"/>
    <n v="0"/>
    <n v="0"/>
    <s v="04.07.2025"/>
    <s v="Order Window"/>
  </r>
  <r>
    <s v="Heineken UCL"/>
    <m/>
    <n v="20006121"/>
    <n v="3090166"/>
    <s v="Store Heineken Experience"/>
    <s v="NL"/>
    <s v="Netherlands"/>
    <x v="1"/>
    <m/>
    <m/>
    <n v="50"/>
    <x v="49"/>
    <x v="49"/>
    <n v="125"/>
    <m/>
    <x v="0"/>
    <s v="Bar support"/>
    <x v="14"/>
    <s v="Promocean The Netherlands BV"/>
    <x v="0"/>
    <n v="30.2"/>
    <n v="3775"/>
    <n v="26.400000000000002"/>
    <n v="3300.0000000000005"/>
    <n v="0"/>
    <n v="0"/>
    <n v="3300.0000000000005"/>
    <n v="23.176800000000004"/>
    <n v="0"/>
    <n v="23.176800000000004"/>
    <n v="14"/>
    <n v="5"/>
    <n v="5"/>
    <n v="4.3749999999999997E-2"/>
    <x v="0"/>
    <m/>
    <n v="0"/>
    <n v="0"/>
    <n v="474.99999999999955"/>
    <n v="0"/>
    <m/>
    <m/>
    <s v="yes"/>
    <n v="2897.1000000000004"/>
    <m/>
    <n v="0.12"/>
    <n v="26.33727272727273"/>
    <m/>
    <n v="3292.159090909091"/>
    <m/>
    <n v="0"/>
    <s v="Ellina Smirnova"/>
    <m/>
    <n v="20"/>
    <n v="2500"/>
    <m/>
    <m/>
    <n v="0"/>
    <n v="0"/>
    <n v="0"/>
    <s v="04.07.2025"/>
    <s v="Order Window"/>
  </r>
  <r>
    <s v="Heineken UCL"/>
    <m/>
    <n v="20006121"/>
    <n v="3090166"/>
    <s v="Store Heineken Experience"/>
    <s v="NL"/>
    <s v="Netherlands"/>
    <x v="1"/>
    <m/>
    <m/>
    <n v="60"/>
    <x v="36"/>
    <x v="36"/>
    <n v="80"/>
    <m/>
    <x v="0"/>
    <s v="Premiums"/>
    <x v="0"/>
    <s v="Promocean The Netherlands BV"/>
    <x v="0"/>
    <n v="47"/>
    <n v="3760"/>
    <n v="42.25"/>
    <n v="3380"/>
    <n v="0"/>
    <n v="0"/>
    <n v="3380"/>
    <n v="37.249200000000002"/>
    <n v="0"/>
    <n v="37.249200000000002"/>
    <n v="11"/>
    <n v="9"/>
    <n v="6"/>
    <n v="4.752E-2"/>
    <x v="0"/>
    <m/>
    <n v="0"/>
    <n v="0"/>
    <n v="380"/>
    <n v="0"/>
    <m/>
    <m/>
    <s v="no"/>
    <n v="2979.9360000000001"/>
    <m/>
    <n v="0.12"/>
    <n v="42.328636363636363"/>
    <m/>
    <n v="3386.2909090909088"/>
    <m/>
    <n v="0"/>
    <s v="Ellina Smirnova"/>
    <m/>
    <n v="25"/>
    <n v="200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20"/>
    <x v="68"/>
    <x v="68"/>
    <n v="5"/>
    <m/>
    <x v="0"/>
    <s v="Premiums"/>
    <x v="5"/>
    <s v="Promocean The Netherlands BV"/>
    <x v="0"/>
    <n v="83.149999999999991"/>
    <n v="415.74999999999994"/>
    <n v="83.149999999999991"/>
    <n v="415.74999999999994"/>
    <n v="0"/>
    <n v="0"/>
    <n v="415.74999999999994"/>
    <n v="71.922600000000017"/>
    <n v="0"/>
    <n v="71.922600000000017"/>
    <n v="44"/>
    <n v="43"/>
    <n v="45"/>
    <n v="0.42570000000000002"/>
    <x v="0"/>
    <m/>
    <n v="0"/>
    <s v="pallet"/>
    <n v="0"/>
    <n v="0"/>
    <m/>
    <m/>
    <s v="no"/>
    <n v="359.61300000000006"/>
    <m/>
    <n v="0.12"/>
    <n v="81.730227272727291"/>
    <m/>
    <n v="408.65113636363645"/>
    <m/>
    <n v="0"/>
    <s v="Konstantinos Zoupanos "/>
    <m/>
    <n v="5"/>
    <n v="25"/>
    <m/>
    <m/>
    <n v="0"/>
    <n v="0"/>
    <n v="0"/>
    <s v="04.07.2025"/>
    <s v="Order Window"/>
  </r>
  <r>
    <s v="Desperados"/>
    <m/>
    <n v="26021052"/>
    <n v="3090018"/>
    <s v="Heineken Enterprise"/>
    <s v="FR"/>
    <s v="France"/>
    <x v="1"/>
    <m/>
    <m/>
    <n v="10"/>
    <x v="153"/>
    <x v="153"/>
    <n v="30"/>
    <m/>
    <x v="0"/>
    <s v="Indoor signs"/>
    <x v="0"/>
    <s v="Dekkers Visual Communication B.v."/>
    <x v="0"/>
    <n v="145"/>
    <n v="4350"/>
    <n v="138.41"/>
    <n v="4152.3"/>
    <n v="0"/>
    <n v="0"/>
    <n v="4152.3"/>
    <n v="119.70000000000002"/>
    <n v="0"/>
    <n v="119.70000000000002"/>
    <n v="44"/>
    <n v="10"/>
    <n v="74"/>
    <n v="0.9768"/>
    <x v="0"/>
    <m/>
    <n v="0"/>
    <s v="pallet+label"/>
    <n v="197.69999999999982"/>
    <n v="0"/>
    <m/>
    <m/>
    <s v="no"/>
    <n v="3591.0000000000005"/>
    <m/>
    <n v="0.12"/>
    <n v="136.02272727272728"/>
    <m/>
    <n v="4080.6818181818185"/>
    <m/>
    <n v="0"/>
    <s v="Ludmilla Zarybnicka"/>
    <m/>
    <n v="1"/>
    <n v="30"/>
    <m/>
    <m/>
    <n v="0"/>
    <n v="0"/>
    <n v="0"/>
    <s v="04.07.2025"/>
    <s v="Order Window"/>
  </r>
  <r>
    <s v="Heineken"/>
    <m/>
    <n v="20006081"/>
    <n v="3090233"/>
    <s v="Heineken Hungária Sörgyárak Zr"/>
    <s v="HU"/>
    <s v="Hungary"/>
    <x v="1"/>
    <m/>
    <m/>
    <n v="280"/>
    <x v="336"/>
    <x v="336"/>
    <n v="100"/>
    <m/>
    <x v="0"/>
    <s v="Premiums"/>
    <x v="1"/>
    <s v="Asian Sourcing Link"/>
    <x v="0"/>
    <n v="32.299999999999997"/>
    <n v="3229.9999999999995"/>
    <n v="29.4"/>
    <n v="2940"/>
    <n v="0"/>
    <n v="0"/>
    <n v="2940"/>
    <n v="25.422000000000004"/>
    <n v="0"/>
    <n v="25.422000000000004"/>
    <n v="49.5"/>
    <n v="49.5"/>
    <n v="29"/>
    <n v="7.1057249999999996"/>
    <x v="0"/>
    <m/>
    <n v="0"/>
    <n v="0"/>
    <n v="289.99999999999955"/>
    <n v="0"/>
    <m/>
    <m/>
    <s v="no"/>
    <n v="2542.2000000000003"/>
    <m/>
    <n v="0.12"/>
    <n v="28.888636363636369"/>
    <m/>
    <n v="2888.8636363636369"/>
    <m/>
    <n v="0"/>
    <s v="Ellina Smirnova"/>
    <m/>
    <n v="10"/>
    <n v="1000"/>
    <m/>
    <m/>
    <n v="0"/>
    <n v="0"/>
    <n v="0"/>
    <s v="12.06.2025"/>
    <s v="Order Window"/>
  </r>
  <r>
    <s v="Heineken - F1"/>
    <m/>
    <n v="26021053"/>
    <n v="3090581"/>
    <s v="CARIB BREWERY LIMITED"/>
    <s v="TT"/>
    <s v="Trinidad"/>
    <x v="3"/>
    <m/>
    <m/>
    <n v="10"/>
    <x v="181"/>
    <x v="181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s v="pallet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30"/>
    <x v="107"/>
    <x v="107"/>
    <n v="5"/>
    <m/>
    <x v="0"/>
    <s v="Bar support"/>
    <x v="14"/>
    <s v="Promocean The Netherlands BV"/>
    <x v="0"/>
    <n v="29.8"/>
    <n v="149"/>
    <n v="27.200000000000003"/>
    <n v="136"/>
    <n v="0"/>
    <n v="0"/>
    <n v="136"/>
    <n v="24.019200000000001"/>
    <n v="0"/>
    <n v="24.019200000000001"/>
    <n v="14"/>
    <n v="5"/>
    <n v="5"/>
    <n v="1.75E-3"/>
    <x v="0"/>
    <m/>
    <n v="0"/>
    <s v="pallet"/>
    <n v="13"/>
    <n v="0"/>
    <m/>
    <m/>
    <s v="no"/>
    <n v="120.096"/>
    <m/>
    <n v="0.12"/>
    <n v="27.294545454545457"/>
    <m/>
    <n v="136.4727272727273"/>
    <m/>
    <n v="0"/>
    <s v="Konstantinos Zoupanos "/>
    <m/>
    <n v="20"/>
    <n v="10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40"/>
    <x v="81"/>
    <x v="81"/>
    <n v="5"/>
    <m/>
    <x v="0"/>
    <s v="Textiles-Clothing"/>
    <x v="7"/>
    <s v="Promocean The Netherlands BV"/>
    <x v="0"/>
    <n v="120"/>
    <n v="600"/>
    <n v="84.48"/>
    <n v="422.40000000000003"/>
    <n v="0"/>
    <n v="0"/>
    <n v="422.40000000000003"/>
    <n v="73.639799999999994"/>
    <n v="0"/>
    <n v="73.639799999999994"/>
    <n v="44"/>
    <n v="23"/>
    <n v="18"/>
    <n v="9.1079999999999994E-2"/>
    <x v="0"/>
    <m/>
    <n v="0"/>
    <s v="pallet"/>
    <n v="177.59999999999997"/>
    <n v="0"/>
    <m/>
    <m/>
    <s v="no"/>
    <n v="368.19899999999996"/>
    <m/>
    <n v="0.12"/>
    <n v="83.6815909090909"/>
    <m/>
    <n v="418.40795454545452"/>
    <m/>
    <n v="0"/>
    <s v="Konstantinos Zoupanos "/>
    <m/>
    <n v="24"/>
    <n v="12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50"/>
    <x v="79"/>
    <x v="79"/>
    <n v="3"/>
    <m/>
    <x v="0"/>
    <s v="Premiums"/>
    <x v="6"/>
    <s v="Promocean The Netherlands BV"/>
    <x v="0"/>
    <n v="57.499999999999993"/>
    <n v="172.49999999999997"/>
    <n v="57.499999999999993"/>
    <n v="172.49999999999997"/>
    <n v="0"/>
    <n v="0"/>
    <n v="172.49999999999997"/>
    <n v="49.829400000000007"/>
    <n v="0"/>
    <n v="49.829400000000007"/>
    <n v="24"/>
    <n v="15"/>
    <n v="5"/>
    <n v="5.4000000000000003E-3"/>
    <x v="0"/>
    <m/>
    <n v="0"/>
    <s v="pallet"/>
    <n v="0"/>
    <n v="0"/>
    <m/>
    <m/>
    <s v="no"/>
    <n v="149.48820000000001"/>
    <m/>
    <n v="0.12"/>
    <n v="56.62431818181819"/>
    <m/>
    <n v="169.87295454545458"/>
    <m/>
    <n v="0"/>
    <s v="Konstantinos Zoupanos "/>
    <m/>
    <n v="25"/>
    <n v="75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60"/>
    <x v="110"/>
    <x v="110"/>
    <n v="4"/>
    <m/>
    <x v="0"/>
    <s v="Premiums"/>
    <x v="21"/>
    <s v="Promocean The Netherlands BV"/>
    <x v="0"/>
    <n v="48.12"/>
    <n v="192.48"/>
    <n v="48.12"/>
    <n v="192.48"/>
    <n v="0"/>
    <n v="0"/>
    <n v="192.48"/>
    <n v="41.598600000000005"/>
    <n v="0"/>
    <n v="41.598600000000005"/>
    <n v="37.799999999999997"/>
    <n v="28.5"/>
    <n v="14.3"/>
    <n v="6.1621559999999999E-2"/>
    <x v="0"/>
    <m/>
    <n v="0"/>
    <s v="pallet"/>
    <n v="0"/>
    <n v="0"/>
    <m/>
    <m/>
    <s v="no"/>
    <n v="166.39440000000002"/>
    <m/>
    <n v="0.12"/>
    <n v="47.271136363636366"/>
    <m/>
    <n v="189.08454545454546"/>
    <m/>
    <n v="0"/>
    <s v="Konstantinos Zoupanos "/>
    <m/>
    <n v="12"/>
    <n v="48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70"/>
    <x v="83"/>
    <x v="83"/>
    <n v="5"/>
    <m/>
    <x v="0"/>
    <s v="Premiums"/>
    <x v="4"/>
    <s v="Promocean The Netherlands BV"/>
    <x v="0"/>
    <n v="73.099999999999994"/>
    <n v="365.5"/>
    <n v="69.900000000000006"/>
    <n v="349.5"/>
    <n v="0"/>
    <n v="0"/>
    <n v="349.5"/>
    <n v="60.420000000000009"/>
    <n v="0"/>
    <n v="60.420000000000009"/>
    <n v="43.5"/>
    <n v="18"/>
    <n v="22.5"/>
    <n v="8.8087499999999999E-2"/>
    <x v="0"/>
    <m/>
    <n v="0"/>
    <s v="pallet"/>
    <n v="16"/>
    <n v="0"/>
    <m/>
    <m/>
    <s v="no"/>
    <n v="302.10000000000002"/>
    <m/>
    <n v="0.12"/>
    <n v="68.659090909090921"/>
    <m/>
    <n v="343.29545454545462"/>
    <m/>
    <n v="0"/>
    <s v="Konstantinos Zoupanos "/>
    <m/>
    <n v="10"/>
    <n v="5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80"/>
    <x v="92"/>
    <x v="92"/>
    <n v="10"/>
    <m/>
    <x v="0"/>
    <s v="Premiums"/>
    <x v="4"/>
    <s v="Promocean The Netherlands BV"/>
    <x v="0"/>
    <n v="73.099999999999994"/>
    <n v="731"/>
    <n v="71.2"/>
    <n v="712"/>
    <n v="0"/>
    <n v="0"/>
    <n v="712"/>
    <n v="61.548600000000008"/>
    <n v="0"/>
    <n v="61.548600000000008"/>
    <n v="43.5"/>
    <n v="18"/>
    <n v="22.5"/>
    <n v="0.176175"/>
    <x v="0"/>
    <m/>
    <n v="0"/>
    <s v="pallet"/>
    <n v="19"/>
    <n v="0"/>
    <m/>
    <m/>
    <s v="no"/>
    <n v="615.4860000000001"/>
    <m/>
    <n v="0.12"/>
    <n v="69.94159090909092"/>
    <m/>
    <n v="699.41590909090917"/>
    <m/>
    <n v="0"/>
    <s v="Konstantinos Zoupanos "/>
    <m/>
    <n v="10"/>
    <n v="10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90"/>
    <x v="108"/>
    <x v="108"/>
    <n v="10"/>
    <m/>
    <x v="0"/>
    <s v="Premiums"/>
    <x v="0"/>
    <s v="Asian Sourcing Link"/>
    <x v="0"/>
    <n v="41.7"/>
    <n v="417"/>
    <n v="25.45"/>
    <n v="254.5"/>
    <n v="0"/>
    <n v="0"/>
    <n v="254.5"/>
    <n v="21.831"/>
    <n v="0"/>
    <n v="21.831"/>
    <n v="48"/>
    <n v="38"/>
    <n v="2.5"/>
    <n v="4.5600000000000002E-2"/>
    <x v="0"/>
    <m/>
    <n v="0"/>
    <s v="pallet"/>
    <n v="162.5"/>
    <n v="0"/>
    <m/>
    <m/>
    <s v="no"/>
    <n v="218.31"/>
    <m/>
    <n v="0.12"/>
    <n v="24.807954545454546"/>
    <m/>
    <n v="248.07954545454547"/>
    <m/>
    <n v="0"/>
    <s v="Ellina Smirnova "/>
    <m/>
    <n v="5"/>
    <n v="5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00"/>
    <x v="66"/>
    <x v="66"/>
    <n v="10"/>
    <m/>
    <x v="0"/>
    <s v="Textiles-Clothing"/>
    <x v="4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x v="0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10"/>
    <x v="203"/>
    <x v="203"/>
    <n v="10"/>
    <m/>
    <x v="0"/>
    <s v="Textiles-Clothing"/>
    <x v="4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x v="0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20"/>
    <x v="115"/>
    <x v="115"/>
    <n v="10"/>
    <m/>
    <x v="0"/>
    <s v="Textiles-Clothing"/>
    <x v="4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x v="0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30"/>
    <x v="116"/>
    <x v="116"/>
    <n v="5"/>
    <m/>
    <x v="0"/>
    <s v="Textiles-Clothing"/>
    <x v="4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x v="0"/>
    <m/>
    <n v="0"/>
    <s v="pallet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40"/>
    <x v="70"/>
    <x v="70"/>
    <n v="2"/>
    <m/>
    <x v="0"/>
    <s v="Premiums"/>
    <x v="0"/>
    <s v="Asian Sourcing Link"/>
    <x v="0"/>
    <n v="142.4"/>
    <n v="284.8"/>
    <n v="142.4"/>
    <n v="284.8"/>
    <n v="0"/>
    <n v="0"/>
    <n v="284.8"/>
    <n v="122.09400000000001"/>
    <n v="0"/>
    <n v="122.09400000000001"/>
    <n v="103"/>
    <n v="17.5"/>
    <n v="20"/>
    <n v="7.2099999999999997E-2"/>
    <x v="0"/>
    <m/>
    <n v="0"/>
    <s v="pallet"/>
    <n v="0"/>
    <n v="0"/>
    <m/>
    <m/>
    <s v="no"/>
    <n v="244.18800000000002"/>
    <m/>
    <n v="0.12"/>
    <n v="138.74318181818182"/>
    <m/>
    <n v="277.48636363636365"/>
    <m/>
    <n v="0"/>
    <s v="Ellina Smirnova "/>
    <m/>
    <n v="10"/>
    <n v="2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50"/>
    <x v="75"/>
    <x v="75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60"/>
    <x v="76"/>
    <x v="76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70"/>
    <x v="77"/>
    <x v="77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4.07.2025"/>
    <s v="Order Window"/>
  </r>
  <r>
    <s v="Heineken - F1"/>
    <m/>
    <n v="26021053"/>
    <n v="3090581"/>
    <s v="CARIB BREWERY LIMITED"/>
    <s v="TT"/>
    <s v="Trinidad"/>
    <x v="3"/>
    <m/>
    <m/>
    <n v="180"/>
    <x v="78"/>
    <x v="78"/>
    <n v="7"/>
    <m/>
    <x v="0"/>
    <s v="Textiles-Clothing"/>
    <x v="15"/>
    <s v="Asian Sourcing Link"/>
    <x v="0"/>
    <n v="32.06"/>
    <n v="224.42000000000002"/>
    <n v="32.06"/>
    <n v="224.42000000000002"/>
    <n v="0"/>
    <n v="0"/>
    <n v="224.42000000000002"/>
    <n v="27.974699999999999"/>
    <n v="0"/>
    <n v="27.974699999999999"/>
    <n v="47"/>
    <n v="38"/>
    <n v="2"/>
    <n v="2.5003999999999998E-2"/>
    <x v="0"/>
    <m/>
    <n v="0"/>
    <s v="pallet"/>
    <n v="0"/>
    <n v="0"/>
    <m/>
    <m/>
    <s v="no"/>
    <n v="195.8229"/>
    <m/>
    <n v="0.12"/>
    <n v="31.789431818181818"/>
    <m/>
    <n v="222.52602272727273"/>
    <m/>
    <n v="0"/>
    <s v="Ellina Smirnova "/>
    <m/>
    <n v="1"/>
    <n v="7"/>
    <m/>
    <m/>
    <n v="0"/>
    <n v="0"/>
    <n v="0"/>
    <s v="04.07.2025"/>
    <s v="Order Window"/>
  </r>
  <r>
    <s v="Heineken - F1"/>
    <m/>
    <n v="26021054"/>
    <n v="3090840"/>
    <s v="Heineken Philippines Inc."/>
    <s v="PH"/>
    <s v="Philippines"/>
    <x v="0"/>
    <m/>
    <m/>
    <n v="100"/>
    <x v="110"/>
    <x v="110"/>
    <n v="10"/>
    <m/>
    <x v="0"/>
    <s v="Premiums"/>
    <x v="21"/>
    <s v="Promocean The Netherlands BV"/>
    <x v="0"/>
    <n v="48.12"/>
    <n v="481.2"/>
    <n v="48.12"/>
    <n v="481.2"/>
    <n v="0"/>
    <n v="0"/>
    <n v="481.2"/>
    <n v="41.598600000000005"/>
    <n v="0"/>
    <n v="41.598600000000005"/>
    <n v="37.799999999999997"/>
    <n v="28.5"/>
    <n v="14.3"/>
    <n v="0.15405389999999999"/>
    <x v="0"/>
    <m/>
    <s v="Philippines"/>
    <s v="pallet"/>
    <n v="0"/>
    <n v="0"/>
    <m/>
    <m/>
    <s v="no"/>
    <n v="415.98600000000005"/>
    <m/>
    <n v="0.12"/>
    <n v="47.271136363636366"/>
    <m/>
    <n v="472.71136363636367"/>
    <m/>
    <n v="0"/>
    <s v="Konstantinos Zoupanos "/>
    <m/>
    <n v="12"/>
    <n v="120"/>
    <m/>
    <m/>
    <n v="0"/>
    <n v="0"/>
    <n v="0"/>
    <s v="05.07.2025"/>
    <s v="Order Window"/>
  </r>
  <r>
    <s v="Heineken - F1"/>
    <m/>
    <n v="26021054"/>
    <n v="3090840"/>
    <s v="Heineken Philippines Inc."/>
    <s v="PH"/>
    <s v="Philippines"/>
    <x v="0"/>
    <m/>
    <m/>
    <n v="110"/>
    <x v="79"/>
    <x v="79"/>
    <n v="5"/>
    <m/>
    <x v="0"/>
    <s v="Premiums"/>
    <x v="6"/>
    <s v="Promocean The Netherlands BV"/>
    <x v="0"/>
    <n v="57.499999999999993"/>
    <n v="287.49999999999994"/>
    <n v="57.499999999999993"/>
    <n v="287.49999999999994"/>
    <n v="0"/>
    <n v="0"/>
    <n v="287.49999999999994"/>
    <n v="49.829400000000007"/>
    <n v="0"/>
    <n v="49.829400000000007"/>
    <n v="24"/>
    <n v="15"/>
    <n v="5"/>
    <n v="8.9999999999999993E-3"/>
    <x v="0"/>
    <m/>
    <s v="Philippines"/>
    <s v="pallet"/>
    <n v="0"/>
    <n v="0"/>
    <m/>
    <m/>
    <s v="no"/>
    <n v="249.14700000000005"/>
    <m/>
    <n v="0.12"/>
    <n v="56.62431818181819"/>
    <m/>
    <n v="283.12159090909097"/>
    <m/>
    <n v="0"/>
    <s v="Konstantinos Zoupanos "/>
    <m/>
    <n v="25"/>
    <n v="125"/>
    <m/>
    <m/>
    <n v="0"/>
    <n v="0"/>
    <n v="0"/>
    <s v="05.07.2025"/>
    <s v="Order Window"/>
  </r>
  <r>
    <s v="Heineken - F1"/>
    <m/>
    <n v="26021054"/>
    <n v="3090840"/>
    <s v="Heineken Philippines Inc."/>
    <s v="PH"/>
    <s v="Philippines"/>
    <x v="0"/>
    <m/>
    <m/>
    <n v="120"/>
    <x v="81"/>
    <x v="81"/>
    <n v="10"/>
    <m/>
    <x v="0"/>
    <s v="Textiles-Clothing"/>
    <x v="7"/>
    <s v="Promocean The Netherlands BV"/>
    <x v="0"/>
    <n v="102.72"/>
    <n v="1027.2"/>
    <n v="72.239999999999995"/>
    <n v="722.4"/>
    <n v="0"/>
    <n v="0"/>
    <n v="722.4"/>
    <n v="63.5"/>
    <n v="0"/>
    <n v="63.5"/>
    <n v="44"/>
    <n v="23"/>
    <n v="18"/>
    <n v="0.18215999999999999"/>
    <x v="3"/>
    <m/>
    <s v="Philippines"/>
    <s v="pallet"/>
    <n v="304.80000000000007"/>
    <n v="0"/>
    <m/>
    <m/>
    <s v="no"/>
    <n v="635"/>
    <m/>
    <n v="0.12"/>
    <n v="72.159090909090907"/>
    <m/>
    <n v="721.59090909090901"/>
    <m/>
    <n v="0"/>
    <s v="Konstantinos Zoupanos "/>
    <m/>
    <n v="24"/>
    <n v="240"/>
    <m/>
    <m/>
    <n v="0"/>
    <n v="0"/>
    <n v="0"/>
    <s v="05.07.2025"/>
    <s v="Order Window"/>
  </r>
  <r>
    <s v="Heineken - F1"/>
    <m/>
    <n v="26021054"/>
    <n v="3090840"/>
    <s v="Heineken Philippines Inc."/>
    <s v="PH"/>
    <s v="Philippines"/>
    <x v="0"/>
    <m/>
    <m/>
    <n v="130"/>
    <x v="92"/>
    <x v="92"/>
    <n v="15"/>
    <m/>
    <x v="0"/>
    <s v="Premiums"/>
    <x v="4"/>
    <s v="Promocean The Netherlands BV"/>
    <x v="0"/>
    <n v="65.3"/>
    <n v="979.5"/>
    <n v="62.5"/>
    <n v="937.5"/>
    <n v="0"/>
    <n v="0"/>
    <n v="937.5"/>
    <n v="54.98"/>
    <n v="0"/>
    <n v="54.98"/>
    <n v="43.5"/>
    <n v="18"/>
    <n v="22.5"/>
    <n v="0.26426250000000001"/>
    <x v="3"/>
    <m/>
    <s v="Philippines"/>
    <s v="pallet"/>
    <n v="42"/>
    <n v="0"/>
    <m/>
    <m/>
    <s v="no"/>
    <n v="824.69999999999993"/>
    <m/>
    <n v="0.12"/>
    <n v="62.477272727272727"/>
    <m/>
    <n v="937.15909090909088"/>
    <m/>
    <n v="0"/>
    <s v="Konstantinos Zoupanos "/>
    <m/>
    <n v="10"/>
    <n v="150"/>
    <m/>
    <m/>
    <n v="0"/>
    <n v="0"/>
    <n v="0"/>
    <s v="05.07.2025"/>
    <s v="Order Window"/>
  </r>
  <r>
    <s v="Heineken - F1"/>
    <m/>
    <n v="26021053"/>
    <n v="3090581"/>
    <s v="CARIB BREWERY LIMITED"/>
    <s v="TT"/>
    <s v="Trinidad"/>
    <x v="3"/>
    <m/>
    <m/>
    <n v="190"/>
    <x v="230"/>
    <x v="230"/>
    <n v="3"/>
    <m/>
    <x v="0"/>
    <s v="Textiles-Clothing"/>
    <x v="15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x v="0"/>
    <m/>
    <n v="0"/>
    <s v="pallet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04.07.2025"/>
    <s v="Order Window"/>
  </r>
  <r>
    <s v="Heineken UCL"/>
    <m/>
    <n v="26021053"/>
    <n v="3090581"/>
    <s v="CARIB BREWERY LIMITED"/>
    <s v="TT"/>
    <s v="Trinidad"/>
    <x v="3"/>
    <m/>
    <m/>
    <n v="200"/>
    <x v="38"/>
    <x v="38"/>
    <n v="10"/>
    <m/>
    <x v="0"/>
    <s v="Premiums"/>
    <x v="1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x v="0"/>
    <m/>
    <n v="0"/>
    <s v="pallet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04.07.2025"/>
    <s v="Order Window"/>
  </r>
  <r>
    <s v="Heineken UCL"/>
    <m/>
    <n v="26021053"/>
    <n v="3090581"/>
    <s v="CARIB BREWERY LIMITED"/>
    <s v="TT"/>
    <s v="Trinidad"/>
    <x v="3"/>
    <m/>
    <m/>
    <n v="210"/>
    <x v="33"/>
    <x v="33"/>
    <n v="25"/>
    <m/>
    <x v="0"/>
    <s v="Bar support"/>
    <x v="10"/>
    <s v="Promocean The Netherlands BV"/>
    <x v="0"/>
    <n v="73.199999999999989"/>
    <n v="1829.9999999999998"/>
    <n v="73.199999999999989"/>
    <n v="1829.9999999999998"/>
    <n v="0"/>
    <n v="0"/>
    <n v="1829.9999999999998"/>
    <n v="63.327000000000005"/>
    <n v="0"/>
    <n v="63.327000000000005"/>
    <n v="49"/>
    <n v="26"/>
    <n v="50"/>
    <n v="1.5925"/>
    <x v="0"/>
    <m/>
    <n v="0"/>
    <s v="pallet"/>
    <n v="0"/>
    <n v="0"/>
    <m/>
    <m/>
    <s v="no"/>
    <n v="1583.1750000000002"/>
    <m/>
    <n v="0.12"/>
    <n v="71.962500000000006"/>
    <m/>
    <n v="1799.0625000000002"/>
    <m/>
    <n v="0"/>
    <s v="Ellina Smirnova"/>
    <m/>
    <n v="12"/>
    <n v="300"/>
    <m/>
    <m/>
    <n v="0"/>
    <n v="0"/>
    <n v="0"/>
    <s v="04.07.2025"/>
    <s v="Order Window"/>
  </r>
  <r>
    <s v="Heineken UCL"/>
    <m/>
    <n v="26021053"/>
    <n v="3090581"/>
    <s v="CARIB BREWERY LIMITED"/>
    <s v="TT"/>
    <s v="Trinidad"/>
    <x v="3"/>
    <m/>
    <m/>
    <n v="220"/>
    <x v="52"/>
    <x v="52"/>
    <n v="2"/>
    <m/>
    <x v="0"/>
    <s v="Premiums"/>
    <x v="0"/>
    <s v="Promocean The Netherlands BV"/>
    <x v="0"/>
    <n v="46.2"/>
    <n v="92.4"/>
    <n v="41"/>
    <n v="82"/>
    <n v="0"/>
    <n v="0"/>
    <n v="82"/>
    <n v="35.419800000000002"/>
    <n v="0"/>
    <n v="35.419800000000002"/>
    <n v="28"/>
    <n v="17"/>
    <n v="13"/>
    <n v="1.2376E-2"/>
    <x v="0"/>
    <m/>
    <n v="0"/>
    <s v="pallet"/>
    <n v="10.400000000000006"/>
    <n v="0"/>
    <m/>
    <m/>
    <s v="no"/>
    <n v="70.839600000000004"/>
    <m/>
    <n v="0.12"/>
    <n v="40.249772727272727"/>
    <m/>
    <n v="80.499545454545455"/>
    <m/>
    <n v="0"/>
    <s v="Ellina Smirnova"/>
    <m/>
    <n v="10"/>
    <n v="20"/>
    <m/>
    <m/>
    <n v="0"/>
    <n v="0"/>
    <n v="0"/>
    <s v="04.07.2025"/>
    <s v="Order Window"/>
  </r>
  <r>
    <s v="Heineken UCL"/>
    <m/>
    <n v="26021053"/>
    <n v="3090581"/>
    <s v="CARIB BREWERY LIMITED"/>
    <s v="TT"/>
    <s v="Trinidad"/>
    <x v="3"/>
    <m/>
    <m/>
    <n v="230"/>
    <x v="36"/>
    <x v="36"/>
    <n v="6"/>
    <m/>
    <x v="0"/>
    <s v="Premiums"/>
    <x v="0"/>
    <s v="Promocean The Netherlands BV"/>
    <x v="0"/>
    <n v="47"/>
    <n v="282"/>
    <n v="42.25"/>
    <n v="253.5"/>
    <n v="0"/>
    <n v="0"/>
    <n v="253.5"/>
    <n v="37.249200000000002"/>
    <n v="0"/>
    <n v="37.249200000000002"/>
    <n v="11"/>
    <n v="9"/>
    <n v="6"/>
    <n v="3.5639999999999999E-3"/>
    <x v="0"/>
    <m/>
    <n v="0"/>
    <s v="pallet"/>
    <n v="28.5"/>
    <n v="0"/>
    <m/>
    <m/>
    <s v="no"/>
    <n v="223.49520000000001"/>
    <m/>
    <n v="0.12"/>
    <n v="42.328636363636363"/>
    <m/>
    <n v="253.97181818181818"/>
    <m/>
    <n v="0"/>
    <s v="Ellina Smirnova"/>
    <m/>
    <n v="25"/>
    <n v="150"/>
    <m/>
    <m/>
    <n v="0"/>
    <n v="0"/>
    <n v="0"/>
    <s v="04.07.2025"/>
    <s v="Order Window"/>
  </r>
  <r>
    <s v="Heineken UCL"/>
    <m/>
    <n v="26021053"/>
    <n v="3090581"/>
    <s v="CARIB BREWERY LIMITED"/>
    <s v="TT"/>
    <s v="Trinidad"/>
    <x v="3"/>
    <m/>
    <m/>
    <n v="240"/>
    <x v="37"/>
    <x v="37"/>
    <n v="4"/>
    <m/>
    <x v="0"/>
    <s v="Premiums"/>
    <x v="5"/>
    <s v="Promocean The Netherlands BV"/>
    <x v="0"/>
    <n v="18.2"/>
    <n v="72.8"/>
    <n v="17.649999999999999"/>
    <n v="70.599999999999994"/>
    <n v="0"/>
    <n v="0"/>
    <n v="70.599999999999994"/>
    <n v="15.420599999999999"/>
    <n v="0"/>
    <n v="15.420599999999999"/>
    <n v="35"/>
    <n v="22"/>
    <n v="6"/>
    <n v="1.848E-2"/>
    <x v="0"/>
    <m/>
    <n v="0"/>
    <s v="pallet"/>
    <n v="2.2000000000000028"/>
    <n v="0"/>
    <m/>
    <m/>
    <s v="no"/>
    <n v="61.682399999999994"/>
    <m/>
    <n v="0.12"/>
    <n v="17.523409090909087"/>
    <m/>
    <n v="70.09363636363635"/>
    <m/>
    <n v="0"/>
    <s v="Ellina Smirnova"/>
    <m/>
    <n v="5"/>
    <n v="2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250"/>
    <x v="96"/>
    <x v="96"/>
    <n v="75"/>
    <m/>
    <x v="0"/>
    <s v="Bar support"/>
    <x v="10"/>
    <s v="Promocean The Netherlands BV"/>
    <x v="0"/>
    <n v="87"/>
    <n v="6525"/>
    <n v="87"/>
    <n v="6525"/>
    <n v="0"/>
    <n v="0"/>
    <n v="6525"/>
    <n v="74.350800000000007"/>
    <n v="0"/>
    <n v="74.350800000000007"/>
    <n v="49"/>
    <n v="26"/>
    <n v="50"/>
    <n v="4.7774999999999999"/>
    <x v="0"/>
    <m/>
    <n v="0"/>
    <s v="pallet"/>
    <n v="0"/>
    <n v="0"/>
    <m/>
    <m/>
    <s v="no"/>
    <n v="5576.31"/>
    <m/>
    <n v="0.12"/>
    <n v="84.489545454545464"/>
    <m/>
    <n v="6336.7159090909099"/>
    <m/>
    <n v="0"/>
    <s v="Ellina Smirnova"/>
    <m/>
    <n v="12"/>
    <n v="90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260"/>
    <x v="0"/>
    <x v="0"/>
    <n v="20"/>
    <m/>
    <x v="0"/>
    <s v="Textiles-Clothing"/>
    <x v="0"/>
    <s v="Asian Sourcing Link"/>
    <x v="0"/>
    <n v="52.300000000000004"/>
    <n v="1046"/>
    <n v="52.300000000000004"/>
    <n v="1046"/>
    <n v="0"/>
    <n v="0"/>
    <n v="1046"/>
    <n v="38.024999999999999"/>
    <n v="0"/>
    <n v="38.024999999999999"/>
    <n v="23"/>
    <n v="17"/>
    <n v="28.8"/>
    <n v="0.22521600000000003"/>
    <x v="0"/>
    <m/>
    <n v="0"/>
    <s v="pallet"/>
    <n v="0"/>
    <n v="0"/>
    <m/>
    <m/>
    <s v="no"/>
    <n v="760.5"/>
    <m/>
    <n v="0.12"/>
    <n v="43.210227272727273"/>
    <m/>
    <n v="864.2045454545455"/>
    <m/>
    <n v="0"/>
    <s v="Ellina Smirnova"/>
    <m/>
    <n v="10"/>
    <n v="20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270"/>
    <x v="280"/>
    <x v="280"/>
    <n v="5"/>
    <m/>
    <x v="0"/>
    <s v="Textiles-Clothing"/>
    <x v="0"/>
    <s v="Promocean The Netherlands BV"/>
    <x v="0"/>
    <n v="73.7"/>
    <n v="368.5"/>
    <n v="73.7"/>
    <n v="368.5"/>
    <n v="0"/>
    <n v="0"/>
    <n v="368.5"/>
    <n v="64.326599999999999"/>
    <n v="0"/>
    <n v="64.326599999999999"/>
    <n v="20"/>
    <n v="20"/>
    <n v="10"/>
    <n v="0.02"/>
    <x v="0"/>
    <m/>
    <n v="0"/>
    <s v="pallet"/>
    <n v="0"/>
    <n v="0"/>
    <m/>
    <m/>
    <s v="no"/>
    <n v="321.63299999999998"/>
    <m/>
    <n v="0.12"/>
    <n v="73.098409090909087"/>
    <m/>
    <n v="365.4920454545454"/>
    <m/>
    <n v="0"/>
    <s v="Ellina Smirnova"/>
    <m/>
    <n v="10"/>
    <n v="5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280"/>
    <x v="1"/>
    <x v="1"/>
    <n v="50"/>
    <m/>
    <x v="0"/>
    <s v="Indoor signs"/>
    <x v="1"/>
    <s v="Brands On"/>
    <x v="0"/>
    <n v="43.64"/>
    <n v="2182"/>
    <n v="43.64"/>
    <n v="2182"/>
    <n v="0"/>
    <n v="0"/>
    <n v="2182"/>
    <n v="38.4"/>
    <n v="0"/>
    <n v="38.4"/>
    <n v="46"/>
    <n v="26"/>
    <n v="12"/>
    <n v="0.71760000000000002"/>
    <x v="0"/>
    <m/>
    <n v="0"/>
    <s v="pallet"/>
    <n v="0"/>
    <n v="0"/>
    <m/>
    <m/>
    <s v="no"/>
    <n v="1920"/>
    <m/>
    <n v="0.12"/>
    <n v="43.636363636363633"/>
    <m/>
    <n v="2181.8181818181815"/>
    <m/>
    <n v="0"/>
    <s v="Ludmilla Zarybnicka"/>
    <m/>
    <n v="1"/>
    <n v="5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290"/>
    <x v="273"/>
    <x v="273"/>
    <n v="10"/>
    <m/>
    <x v="0"/>
    <s v="Premiums"/>
    <x v="0"/>
    <s v="Promocean The Netherlands BV"/>
    <x v="0"/>
    <n v="40"/>
    <n v="400"/>
    <n v="31.8"/>
    <n v="318"/>
    <n v="0"/>
    <n v="0"/>
    <n v="318"/>
    <n v="28.001900000000003"/>
    <n v="0"/>
    <n v="28.001900000000003"/>
    <n v="30"/>
    <n v="20"/>
    <n v="10"/>
    <n v="0.06"/>
    <x v="0"/>
    <m/>
    <n v="0"/>
    <s v="pallet"/>
    <n v="82"/>
    <n v="0"/>
    <m/>
    <m/>
    <s v="no"/>
    <n v="280.01900000000001"/>
    <m/>
    <n v="0.12"/>
    <n v="31.820340909090913"/>
    <m/>
    <n v="318.20340909090913"/>
    <m/>
    <n v="0"/>
    <s v="Ellina Smirnova"/>
    <m/>
    <n v="5"/>
    <n v="5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00"/>
    <x v="315"/>
    <x v="315"/>
    <n v="5"/>
    <m/>
    <x v="0"/>
    <s v="Premiums"/>
    <x v="34"/>
    <s v="Promocean The Netherlands BV"/>
    <x v="0"/>
    <n v="128.85"/>
    <n v="644.25"/>
    <n v="59.349999999999994"/>
    <n v="296.75"/>
    <n v="0"/>
    <n v="0"/>
    <n v="296.75"/>
    <n v="52.248100000000001"/>
    <n v="0"/>
    <n v="52.248100000000001"/>
    <n v="30"/>
    <n v="20"/>
    <n v="16"/>
    <n v="4.8000000000000001E-2"/>
    <x v="0"/>
    <m/>
    <n v="0"/>
    <s v="pallet"/>
    <n v="347.5"/>
    <n v="0"/>
    <m/>
    <m/>
    <s v="no"/>
    <n v="261.2405"/>
    <m/>
    <n v="0.12"/>
    <n v="59.372840909090911"/>
    <m/>
    <n v="296.86420454545453"/>
    <m/>
    <n v="0"/>
    <s v="Ellina Smirnova"/>
    <m/>
    <n v="5"/>
    <n v="25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10"/>
    <x v="4"/>
    <x v="4"/>
    <n v="5"/>
    <m/>
    <x v="0"/>
    <s v="Premiums"/>
    <x v="4"/>
    <s v="Asian Sourcing Link"/>
    <x v="0"/>
    <n v="170.05"/>
    <n v="850.25"/>
    <n v="170.05"/>
    <n v="850.25"/>
    <n v="0"/>
    <n v="0"/>
    <n v="850.25"/>
    <n v="147.06"/>
    <n v="0"/>
    <n v="147.06"/>
    <n v="57"/>
    <n v="37"/>
    <n v="46"/>
    <n v="0.48507"/>
    <x v="0"/>
    <m/>
    <n v="0"/>
    <s v="pallet"/>
    <n v="0"/>
    <n v="0"/>
    <m/>
    <m/>
    <s v="no"/>
    <n v="735.3"/>
    <m/>
    <n v="0.12"/>
    <n v="167.11363636363637"/>
    <m/>
    <n v="835.56818181818187"/>
    <m/>
    <n v="0"/>
    <s v="Ellina Smirnova"/>
    <m/>
    <n v="1"/>
    <n v="5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20"/>
    <x v="185"/>
    <x v="185"/>
    <n v="3"/>
    <m/>
    <x v="3"/>
    <s v="Textiles-Clothing"/>
    <x v="10"/>
    <s v="Promocean The Netherlands BV"/>
    <x v="0"/>
    <n v="42.480000000000004"/>
    <n v="127.44000000000001"/>
    <n v="41.7"/>
    <n v="125.10000000000001"/>
    <n v="0"/>
    <n v="0"/>
    <n v="125.10000000000001"/>
    <n v="36.374700000000011"/>
    <n v="0"/>
    <n v="36.374700000000011"/>
    <n v="36"/>
    <n v="33"/>
    <n v="7"/>
    <n v="2.4948000000000001E-2"/>
    <x v="0"/>
    <m/>
    <n v="0"/>
    <s v="pallet"/>
    <n v="2.3400000000000034"/>
    <n v="0"/>
    <m/>
    <m/>
    <s v="no"/>
    <n v="109.12410000000003"/>
    <m/>
    <n v="0.12"/>
    <n v="41.334886363636379"/>
    <m/>
    <n v="124.00465909090914"/>
    <m/>
    <n v="0"/>
    <s v="Ellina Smirnova"/>
    <m/>
    <n v="6"/>
    <n v="18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30"/>
    <x v="186"/>
    <x v="186"/>
    <n v="4"/>
    <m/>
    <x v="3"/>
    <s v="Textiles-Clothing"/>
    <x v="10"/>
    <s v="Promocean The Netherlands BV"/>
    <x v="0"/>
    <n v="42.480000000000004"/>
    <n v="169.92000000000002"/>
    <n v="41.7"/>
    <n v="166.8"/>
    <n v="0"/>
    <n v="0"/>
    <n v="166.8"/>
    <n v="36.374700000000004"/>
    <n v="0"/>
    <n v="36.374700000000004"/>
    <n v="36"/>
    <n v="33"/>
    <n v="7"/>
    <n v="3.3264000000000002E-2"/>
    <x v="0"/>
    <m/>
    <n v="0"/>
    <s v="pallet"/>
    <n v="3.1200000000000045"/>
    <n v="0"/>
    <m/>
    <m/>
    <s v="no"/>
    <n v="145.49880000000002"/>
    <m/>
    <n v="0.12"/>
    <n v="41.334886363636372"/>
    <m/>
    <n v="165.33954545454549"/>
    <m/>
    <n v="0"/>
    <s v="Ellina Smirnova"/>
    <m/>
    <n v="6"/>
    <n v="24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40"/>
    <x v="187"/>
    <x v="187"/>
    <n v="4"/>
    <m/>
    <x v="3"/>
    <s v="Textiles-Clothing"/>
    <x v="10"/>
    <s v="Promocean The Netherlands BV"/>
    <x v="0"/>
    <n v="42.480000000000004"/>
    <n v="169.92000000000002"/>
    <n v="41.7"/>
    <n v="166.8"/>
    <n v="0"/>
    <n v="0"/>
    <n v="166.8"/>
    <n v="36.374700000000004"/>
    <n v="0"/>
    <n v="36.374700000000004"/>
    <n v="36"/>
    <n v="33"/>
    <n v="7"/>
    <n v="3.3264000000000002E-2"/>
    <x v="0"/>
    <m/>
    <n v="0"/>
    <s v="pallet"/>
    <n v="3.1200000000000045"/>
    <n v="0"/>
    <m/>
    <m/>
    <s v="no"/>
    <n v="145.49880000000002"/>
    <m/>
    <n v="0.12"/>
    <n v="41.334886363636372"/>
    <m/>
    <n v="165.33954545454549"/>
    <m/>
    <n v="0"/>
    <s v="Ellina Smirnova"/>
    <m/>
    <n v="6"/>
    <n v="24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50"/>
    <x v="246"/>
    <x v="246"/>
    <n v="4"/>
    <m/>
    <x v="3"/>
    <s v="Textiles-Clothing"/>
    <x v="10"/>
    <s v="Promocean The Netherlands BV"/>
    <x v="0"/>
    <n v="42.480000000000004"/>
    <n v="169.92000000000002"/>
    <n v="41.7"/>
    <n v="166.8"/>
    <n v="0"/>
    <n v="0"/>
    <n v="166.8"/>
    <n v="36.374700000000004"/>
    <n v="0"/>
    <n v="36.374700000000004"/>
    <n v="36"/>
    <n v="33"/>
    <n v="7"/>
    <n v="3.3264000000000002E-2"/>
    <x v="0"/>
    <m/>
    <n v="0"/>
    <s v="pallet"/>
    <n v="3.1200000000000045"/>
    <n v="0"/>
    <m/>
    <m/>
    <s v="no"/>
    <n v="145.49880000000002"/>
    <m/>
    <n v="0.12"/>
    <n v="41.334886363636372"/>
    <m/>
    <n v="165.33954545454549"/>
    <m/>
    <n v="0"/>
    <s v="Ellina Smirnova"/>
    <m/>
    <n v="6"/>
    <n v="24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60"/>
    <x v="209"/>
    <x v="209"/>
    <n v="4"/>
    <m/>
    <x v="3"/>
    <s v="Textiles-Clothing"/>
    <x v="10"/>
    <s v="Promocean The Netherlands BV"/>
    <x v="0"/>
    <n v="40.619999999999997"/>
    <n v="162.47999999999999"/>
    <n v="39.900000000000006"/>
    <n v="159.60000000000002"/>
    <n v="0"/>
    <n v="0"/>
    <n v="159.60000000000002"/>
    <n v="34.7652"/>
    <n v="0"/>
    <n v="34.7652"/>
    <n v="36"/>
    <n v="33"/>
    <n v="7"/>
    <n v="3.3264000000000002E-2"/>
    <x v="0"/>
    <m/>
    <n v="0"/>
    <s v="pallet"/>
    <n v="2.879999999999967"/>
    <n v="0"/>
    <m/>
    <m/>
    <s v="no"/>
    <n v="139.0608"/>
    <m/>
    <n v="0.12"/>
    <n v="39.505909090909093"/>
    <m/>
    <n v="158.02363636363637"/>
    <m/>
    <n v="0"/>
    <s v="Ellina Smirnova"/>
    <m/>
    <n v="6"/>
    <n v="24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70"/>
    <x v="272"/>
    <x v="272"/>
    <n v="10"/>
    <m/>
    <x v="0"/>
    <s v="Premiums"/>
    <x v="12"/>
    <s v="Asian Sourcing Link"/>
    <x v="0"/>
    <n v="78.400000000000006"/>
    <n v="784"/>
    <n v="48"/>
    <n v="480"/>
    <n v="0"/>
    <n v="0"/>
    <n v="480"/>
    <n v="41.496000000000002"/>
    <n v="0"/>
    <n v="41.496000000000002"/>
    <n v="53"/>
    <n v="43"/>
    <n v="43"/>
    <n v="0.97997000000000001"/>
    <x v="0"/>
    <m/>
    <n v="0"/>
    <s v="pallet"/>
    <n v="304"/>
    <n v="0"/>
    <m/>
    <m/>
    <s v="no"/>
    <n v="414.96000000000004"/>
    <m/>
    <n v="0.12"/>
    <n v="47.154545454545456"/>
    <m/>
    <n v="471.54545454545456"/>
    <m/>
    <n v="0"/>
    <s v="Ellina Smirnova"/>
    <m/>
    <n v="10"/>
    <n v="10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80"/>
    <x v="93"/>
    <x v="93"/>
    <n v="3"/>
    <m/>
    <x v="0"/>
    <s v="Indoor signs"/>
    <x v="0"/>
    <s v="Dekkers Visual Communication B.v."/>
    <x v="0"/>
    <n v="286.05"/>
    <n v="858.15000000000009"/>
    <n v="286.05"/>
    <n v="858.15000000000009"/>
    <n v="0"/>
    <n v="0"/>
    <n v="858.15000000000009"/>
    <n v="247.38000000000002"/>
    <n v="0"/>
    <n v="247.38000000000002"/>
    <n v="39"/>
    <n v="24"/>
    <n v="26"/>
    <n v="7.3008000000000003E-2"/>
    <x v="0"/>
    <m/>
    <n v="0"/>
    <s v="pallet"/>
    <n v="0"/>
    <n v="0"/>
    <m/>
    <m/>
    <s v="no"/>
    <n v="742.1400000000001"/>
    <m/>
    <n v="0.12"/>
    <n v="281.11363636363637"/>
    <m/>
    <n v="843.34090909090912"/>
    <m/>
    <n v="0"/>
    <s v="Ludmilla Zarybnicka"/>
    <m/>
    <n v="1"/>
    <n v="3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390"/>
    <x v="129"/>
    <x v="129"/>
    <n v="5"/>
    <m/>
    <x v="0"/>
    <s v="Indoor signs"/>
    <x v="0"/>
    <s v="Dekkers Visual Communication B.v."/>
    <x v="0"/>
    <n v="27.68"/>
    <n v="138.4"/>
    <n v="27.68"/>
    <n v="138.4"/>
    <n v="0"/>
    <n v="0"/>
    <n v="138.4"/>
    <n v="23.94"/>
    <n v="0"/>
    <n v="23.94"/>
    <n v="7"/>
    <n v="7"/>
    <n v="25"/>
    <n v="6.1250000000000002E-3"/>
    <x v="0"/>
    <m/>
    <n v="0"/>
    <s v="pallet"/>
    <n v="0"/>
    <n v="0"/>
    <m/>
    <m/>
    <s v="no"/>
    <n v="119.7"/>
    <m/>
    <n v="0.12"/>
    <n v="27.204545454545457"/>
    <m/>
    <n v="136.02272727272728"/>
    <m/>
    <n v="0"/>
    <s v="Ludmilla Zarybnicka"/>
    <m/>
    <n v="1"/>
    <n v="5"/>
    <m/>
    <m/>
    <n v="0"/>
    <n v="0"/>
    <n v="0"/>
    <s v="04.07.2025"/>
    <s v="Order Window"/>
  </r>
  <r>
    <s v="Heineken - 0.0"/>
    <m/>
    <n v="26021053"/>
    <n v="3090581"/>
    <s v="CARIB BREWERY LIMITED"/>
    <s v="TT"/>
    <s v="Trinidad"/>
    <x v="3"/>
    <m/>
    <m/>
    <n v="400"/>
    <x v="247"/>
    <x v="247"/>
    <n v="2"/>
    <m/>
    <x v="3"/>
    <s v="Textiles-Clothing"/>
    <x v="10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x v="0"/>
    <m/>
    <n v="0"/>
    <s v="pallet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04.07.2025"/>
    <s v="Order Window"/>
  </r>
  <r>
    <s v="Heineken - 0.0"/>
    <m/>
    <n v="26021053"/>
    <n v="3090581"/>
    <s v="CARIB BREWERY LIMITED"/>
    <s v="TT"/>
    <s v="Trinidad"/>
    <x v="3"/>
    <m/>
    <m/>
    <n v="410"/>
    <x v="248"/>
    <x v="248"/>
    <n v="1"/>
    <m/>
    <x v="3"/>
    <s v="Textiles-Clothing"/>
    <x v="10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x v="0"/>
    <m/>
    <n v="0"/>
    <s v="pallet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4.07.2025"/>
    <s v="Order Window"/>
  </r>
  <r>
    <s v="Heineken - 0.0"/>
    <m/>
    <n v="26021053"/>
    <n v="3090581"/>
    <s v="CARIB BREWERY LIMITED"/>
    <s v="TT"/>
    <s v="Trinidad"/>
    <x v="3"/>
    <m/>
    <m/>
    <n v="420"/>
    <x v="249"/>
    <x v="249"/>
    <n v="1"/>
    <m/>
    <x v="3"/>
    <s v="Textiles-Clothing"/>
    <x v="10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x v="0"/>
    <m/>
    <n v="0"/>
    <s v="pallet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4.07.2025"/>
    <s v="Order Window"/>
  </r>
  <r>
    <s v="Heineken - 0.0"/>
    <m/>
    <n v="26021053"/>
    <n v="3090581"/>
    <s v="CARIB BREWERY LIMITED"/>
    <s v="TT"/>
    <s v="Trinidad"/>
    <x v="3"/>
    <m/>
    <m/>
    <n v="430"/>
    <x v="250"/>
    <x v="250"/>
    <n v="1"/>
    <m/>
    <x v="3"/>
    <s v="Textiles-Clothing"/>
    <x v="10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x v="0"/>
    <m/>
    <n v="0"/>
    <s v="pallet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440"/>
    <x v="11"/>
    <x v="11"/>
    <n v="10"/>
    <m/>
    <x v="0"/>
    <s v="Indoor signs"/>
    <x v="0"/>
    <s v="Dekkers Visual Communication B.v."/>
    <x v="0"/>
    <n v="264.18"/>
    <n v="2641.8"/>
    <n v="264.18"/>
    <n v="2641.8"/>
    <n v="0"/>
    <n v="0"/>
    <n v="2641.8"/>
    <n v="228.46740000000003"/>
    <n v="0"/>
    <n v="228.46740000000003"/>
    <n v="141"/>
    <n v="58"/>
    <n v="12"/>
    <n v="0.98136000000000001"/>
    <x v="0"/>
    <m/>
    <n v="0"/>
    <s v="pallet"/>
    <n v="0"/>
    <n v="0"/>
    <m/>
    <m/>
    <s v="no"/>
    <n v="2284.6740000000004"/>
    <m/>
    <n v="0.12"/>
    <n v="259.62204545454546"/>
    <m/>
    <n v="2596.2204545454547"/>
    <m/>
    <n v="0"/>
    <s v="Ludmilla Zarybnicka"/>
    <m/>
    <n v="1"/>
    <n v="1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450"/>
    <x v="313"/>
    <x v="313"/>
    <n v="10"/>
    <m/>
    <x v="0"/>
    <s v="Indoor signs"/>
    <x v="0"/>
    <s v="Dekkers Visual Communication B.v."/>
    <x v="0"/>
    <n v="154.25"/>
    <n v="1542.5"/>
    <n v="154.25"/>
    <n v="1542.5"/>
    <n v="0"/>
    <n v="0"/>
    <n v="1542.5"/>
    <n v="133.40280000000001"/>
    <n v="0"/>
    <n v="133.40280000000001"/>
    <n v="47"/>
    <n v="35"/>
    <n v="20"/>
    <n v="0.32900000000000001"/>
    <x v="0"/>
    <m/>
    <n v="0"/>
    <s v="pallet"/>
    <n v="0"/>
    <n v="0"/>
    <m/>
    <m/>
    <s v="no"/>
    <n v="1334.0280000000002"/>
    <m/>
    <n v="0.12"/>
    <n v="151.59409090909094"/>
    <m/>
    <n v="1515.9409090909094"/>
    <m/>
    <n v="0"/>
    <s v="Ludmilla Zarybnicka"/>
    <m/>
    <n v="1"/>
    <n v="1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460"/>
    <x v="314"/>
    <x v="314"/>
    <n v="5"/>
    <m/>
    <x v="0"/>
    <s v="Indoor signs"/>
    <x v="4"/>
    <s v="Dekkers Visual Communication B.v."/>
    <x v="0"/>
    <n v="150.96"/>
    <n v="754.80000000000007"/>
    <n v="150.96"/>
    <n v="754.80000000000007"/>
    <n v="0"/>
    <n v="0"/>
    <n v="754.80000000000007"/>
    <n v="130.55280000000002"/>
    <n v="0"/>
    <n v="130.55280000000002"/>
    <n v="39"/>
    <n v="57"/>
    <n v="13"/>
    <n v="0.14449500000000001"/>
    <x v="0"/>
    <m/>
    <n v="0"/>
    <s v="pallet"/>
    <n v="0"/>
    <n v="0"/>
    <m/>
    <m/>
    <s v="no"/>
    <n v="652.76400000000012"/>
    <m/>
    <n v="0.12"/>
    <n v="148.35545454545456"/>
    <m/>
    <n v="741.77727272727282"/>
    <m/>
    <n v="0"/>
    <s v="Ludmilla Zarybnicka"/>
    <m/>
    <n v="1"/>
    <n v="5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470"/>
    <x v="288"/>
    <x v="288"/>
    <n v="10"/>
    <m/>
    <x v="0"/>
    <s v="Bar support"/>
    <x v="31"/>
    <s v="Asian Sourcing Link"/>
    <x v="0"/>
    <n v="23.700000000000003"/>
    <n v="237.00000000000003"/>
    <n v="19.799999999999997"/>
    <n v="197.99999999999997"/>
    <n v="0"/>
    <n v="0"/>
    <n v="197.99999999999997"/>
    <n v="17.100000000000001"/>
    <n v="0"/>
    <n v="17.100000000000001"/>
    <n v="24.6"/>
    <n v="24.6"/>
    <n v="11"/>
    <n v="6.6567600000000005E-2"/>
    <x v="0"/>
    <m/>
    <n v="0"/>
    <s v="pallet"/>
    <n v="39.000000000000057"/>
    <n v="0"/>
    <m/>
    <m/>
    <s v="no"/>
    <n v="171"/>
    <m/>
    <n v="0.12"/>
    <n v="19.431818181818183"/>
    <m/>
    <n v="194.31818181818184"/>
    <m/>
    <n v="0"/>
    <s v="Ellina Smirnova"/>
    <m/>
    <n v="6"/>
    <n v="6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480"/>
    <x v="89"/>
    <x v="89"/>
    <n v="2"/>
    <m/>
    <x v="0"/>
    <s v="Textiles-Clothing"/>
    <x v="4"/>
    <s v="Promocean The Netherlands BV"/>
    <x v="0"/>
    <n v="45.199999999999996"/>
    <n v="90.399999999999991"/>
    <n v="45.199999999999996"/>
    <n v="90.399999999999991"/>
    <n v="0"/>
    <n v="0"/>
    <n v="90.399999999999991"/>
    <n v="39.054600000000001"/>
    <n v="0"/>
    <n v="39.054600000000001"/>
    <n v="27"/>
    <n v="18"/>
    <n v="15"/>
    <n v="1.4579999999999999E-2"/>
    <x v="0"/>
    <m/>
    <n v="0"/>
    <s v="pallet"/>
    <n v="0"/>
    <n v="0"/>
    <m/>
    <m/>
    <s v="no"/>
    <n v="78.109200000000001"/>
    <m/>
    <n v="0.12"/>
    <n v="44.380227272727275"/>
    <m/>
    <n v="88.76045454545455"/>
    <m/>
    <n v="0"/>
    <s v="Ellina Smirnova"/>
    <m/>
    <n v="10"/>
    <n v="2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490"/>
    <x v="14"/>
    <x v="14"/>
    <n v="5"/>
    <m/>
    <x v="0"/>
    <s v="Premiums"/>
    <x v="0"/>
    <s v="Asian Sourcing Link"/>
    <x v="0"/>
    <n v="18.5"/>
    <n v="92.5"/>
    <n v="9"/>
    <n v="45"/>
    <n v="0"/>
    <n v="0"/>
    <n v="45"/>
    <n v="7.7520000000000007"/>
    <n v="0"/>
    <n v="7.7520000000000007"/>
    <n v="10"/>
    <n v="10"/>
    <n v="5"/>
    <n v="2.5000000000000001E-3"/>
    <x v="0"/>
    <m/>
    <n v="0"/>
    <s v="pallet"/>
    <n v="47.5"/>
    <n v="0"/>
    <m/>
    <m/>
    <s v="no"/>
    <n v="38.760000000000005"/>
    <m/>
    <n v="0.12"/>
    <n v="8.8090909090909104"/>
    <m/>
    <n v="44.045454545454554"/>
    <m/>
    <n v="0"/>
    <s v="Ellina Smirnova"/>
    <m/>
    <n v="10"/>
    <n v="50"/>
    <m/>
    <m/>
    <n v="0"/>
    <n v="0"/>
    <n v="0"/>
    <s v="04.07.2025"/>
    <s v="Order Window"/>
  </r>
  <r>
    <s v="Heineken"/>
    <m/>
    <n v="26021053"/>
    <n v="3090581"/>
    <s v="CARIB BREWERY LIMITED"/>
    <s v="TT"/>
    <s v="Trinidad"/>
    <x v="3"/>
    <m/>
    <m/>
    <n v="500"/>
    <x v="289"/>
    <x v="289"/>
    <n v="8"/>
    <m/>
    <x v="0"/>
    <s v="Bar support"/>
    <x v="7"/>
    <s v="Asian Sourcing Link"/>
    <x v="0"/>
    <n v="237.29999999999998"/>
    <n v="1898.3999999999999"/>
    <n v="204.84"/>
    <n v="1638.72"/>
    <n v="0"/>
    <n v="0"/>
    <n v="1638.72"/>
    <n v="168.26400000000001"/>
    <n v="0"/>
    <n v="168.26400000000001"/>
    <n v="42"/>
    <n v="35"/>
    <n v="35"/>
    <n v="0.41160000000000002"/>
    <x v="0"/>
    <m/>
    <n v="0"/>
    <s v="pallet"/>
    <n v="259.67999999999984"/>
    <n v="0"/>
    <m/>
    <m/>
    <s v="no"/>
    <n v="1346.1120000000001"/>
    <m/>
    <n v="0.12"/>
    <n v="191.20909090909092"/>
    <m/>
    <n v="1529.6727272727273"/>
    <m/>
    <n v="0"/>
    <s v="Ellina Smirnova"/>
    <m/>
    <n v="6"/>
    <n v="48"/>
    <m/>
    <m/>
    <n v="0"/>
    <n v="0"/>
    <n v="0"/>
    <s v="04.07.2025"/>
    <s v="Order Window"/>
  </r>
  <r>
    <s v="Heineken UCL"/>
    <m/>
    <n v="26021055"/>
    <n v="3090615"/>
    <s v="ANSA McAL Distribution Inc."/>
    <s v="GY"/>
    <s v="Guyana"/>
    <x v="3"/>
    <m/>
    <m/>
    <n v="10"/>
    <x v="38"/>
    <x v="38"/>
    <n v="40"/>
    <m/>
    <x v="0"/>
    <s v="Premiums"/>
    <x v="1"/>
    <s v="Promocean The Netherlands BV"/>
    <x v="0"/>
    <n v="64.900000000000006"/>
    <n v="2596"/>
    <n v="60.300000000000004"/>
    <n v="2412"/>
    <n v="0"/>
    <n v="0"/>
    <n v="2412"/>
    <n v="52.189200000000007"/>
    <n v="0"/>
    <n v="52.189200000000007"/>
    <n v="68"/>
    <n v="19"/>
    <n v="19"/>
    <n v="0.98192000000000002"/>
    <x v="0"/>
    <m/>
    <n v="0"/>
    <n v="0"/>
    <n v="184"/>
    <n v="0"/>
    <m/>
    <m/>
    <s v="no"/>
    <n v="2087.5680000000002"/>
    <m/>
    <n v="0.12"/>
    <n v="59.305909090909097"/>
    <m/>
    <n v="2372.2363636363639"/>
    <m/>
    <n v="0"/>
    <s v="Ellina Smirnova"/>
    <m/>
    <n v="10"/>
    <n v="4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20"/>
    <x v="33"/>
    <x v="33"/>
    <n v="15"/>
    <m/>
    <x v="0"/>
    <s v="Bar support"/>
    <x v="10"/>
    <s v="Promocean The Netherlands BV"/>
    <x v="0"/>
    <n v="73.199999999999989"/>
    <n v="1097.9999999999998"/>
    <n v="73.199999999999989"/>
    <n v="1097.9999999999998"/>
    <n v="0"/>
    <n v="0"/>
    <n v="1097.9999999999998"/>
    <n v="63.327000000000005"/>
    <n v="0"/>
    <n v="63.327000000000005"/>
    <n v="49"/>
    <n v="26"/>
    <n v="50"/>
    <n v="0.95550000000000002"/>
    <x v="0"/>
    <m/>
    <n v="0"/>
    <n v="0"/>
    <n v="0"/>
    <n v="0"/>
    <m/>
    <m/>
    <s v="no"/>
    <n v="949.90500000000009"/>
    <m/>
    <n v="0.12"/>
    <n v="71.962500000000006"/>
    <m/>
    <n v="1079.4375"/>
    <m/>
    <n v="0"/>
    <s v="Ellina Smirnova"/>
    <m/>
    <n v="12"/>
    <n v="18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30"/>
    <x v="51"/>
    <x v="51"/>
    <n v="6"/>
    <m/>
    <x v="0"/>
    <s v="Premiums"/>
    <x v="5"/>
    <s v="Promocean The Netherlands BV"/>
    <x v="0"/>
    <n v="75.55"/>
    <n v="453.29999999999995"/>
    <n v="74.75"/>
    <n v="448.5"/>
    <n v="0"/>
    <n v="0"/>
    <n v="448.5"/>
    <n v="65.215800000000002"/>
    <n v="0"/>
    <n v="65.215800000000002"/>
    <n v="52"/>
    <n v="33"/>
    <n v="12"/>
    <n v="0.123552"/>
    <x v="0"/>
    <m/>
    <n v="0"/>
    <n v="0"/>
    <n v="4.7999999999999545"/>
    <n v="0"/>
    <m/>
    <m/>
    <s v="no"/>
    <n v="391.29480000000001"/>
    <m/>
    <n v="0.12"/>
    <n v="74.108863636363637"/>
    <m/>
    <n v="444.65318181818179"/>
    <m/>
    <n v="0"/>
    <s v="Ellina Smirnova"/>
    <m/>
    <n v="5"/>
    <n v="3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40"/>
    <x v="50"/>
    <x v="50"/>
    <n v="20"/>
    <m/>
    <x v="0"/>
    <s v="Premiums"/>
    <x v="5"/>
    <s v="Promocean The Netherlands BV"/>
    <x v="0"/>
    <n v="70.149999999999991"/>
    <n v="1402.9999999999998"/>
    <n v="69.349999999999994"/>
    <n v="1387"/>
    <n v="0"/>
    <n v="0"/>
    <n v="1387"/>
    <n v="60.500699999999995"/>
    <n v="0"/>
    <n v="60.500699999999995"/>
    <n v="55"/>
    <n v="36"/>
    <n v="20"/>
    <n v="0.79200000000000004"/>
    <x v="0"/>
    <m/>
    <n v="0"/>
    <n v="0"/>
    <n v="15.999999999999773"/>
    <n v="0"/>
    <m/>
    <m/>
    <s v="no"/>
    <n v="1210.0139999999999"/>
    <m/>
    <n v="0.12"/>
    <n v="68.750795454545454"/>
    <m/>
    <n v="1375.0159090909092"/>
    <m/>
    <n v="0"/>
    <s v="Ellina Smirnova"/>
    <m/>
    <n v="5"/>
    <n v="1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50"/>
    <x v="64"/>
    <x v="64"/>
    <n v="15"/>
    <m/>
    <x v="0"/>
    <s v="Textiles-Clothing"/>
    <x v="10"/>
    <s v="Promocean The Netherlands BV"/>
    <x v="0"/>
    <n v="36.24"/>
    <n v="543.6"/>
    <n v="30.48"/>
    <n v="457.2"/>
    <n v="0"/>
    <n v="0"/>
    <n v="457.2"/>
    <n v="26.6175"/>
    <n v="0"/>
    <n v="26.6175"/>
    <n v="25.5"/>
    <n v="25"/>
    <n v="18.5"/>
    <n v="0.17690624999999999"/>
    <x v="0"/>
    <m/>
    <n v="0"/>
    <n v="0"/>
    <n v="86.400000000000034"/>
    <n v="0"/>
    <m/>
    <m/>
    <s v="no"/>
    <n v="399.26249999999999"/>
    <m/>
    <n v="0.12"/>
    <n v="30.24715909090909"/>
    <m/>
    <n v="453.70738636363637"/>
    <m/>
    <n v="0"/>
    <s v="Ellina Smirnova"/>
    <m/>
    <n v="6"/>
    <n v="9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60"/>
    <x v="65"/>
    <x v="65"/>
    <n v="40"/>
    <m/>
    <x v="0"/>
    <s v="Premiums"/>
    <x v="4"/>
    <s v="Promocean The Netherlands BV"/>
    <x v="0"/>
    <n v="74.7"/>
    <n v="2988"/>
    <n v="72.699999999999989"/>
    <n v="2907.9999999999995"/>
    <n v="0"/>
    <n v="0"/>
    <n v="2907.9999999999995"/>
    <n v="62.893800000000006"/>
    <n v="0"/>
    <n v="62.893800000000006"/>
    <n v="37"/>
    <n v="16"/>
    <n v="17"/>
    <n v="0.40255999999999997"/>
    <x v="0"/>
    <m/>
    <n v="0"/>
    <n v="0"/>
    <n v="80.000000000000455"/>
    <n v="0"/>
    <m/>
    <m/>
    <s v="no"/>
    <n v="2515.7520000000004"/>
    <m/>
    <n v="0.12"/>
    <n v="71.470227272727286"/>
    <m/>
    <n v="2858.8090909090915"/>
    <m/>
    <n v="0"/>
    <s v="Ellina Smirnova"/>
    <m/>
    <n v="10"/>
    <n v="4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70"/>
    <x v="43"/>
    <x v="43"/>
    <n v="15"/>
    <m/>
    <x v="0"/>
    <s v="Textiles-Clothing"/>
    <x v="7"/>
    <s v="Promocean The Netherlands BV"/>
    <x v="0"/>
    <n v="115.68"/>
    <n v="1735.2"/>
    <n v="71.28"/>
    <n v="1069.2"/>
    <n v="0"/>
    <n v="0"/>
    <n v="1069.2"/>
    <n v="62.267399999999995"/>
    <n v="0"/>
    <n v="62.267399999999995"/>
    <n v="45"/>
    <n v="23"/>
    <n v="23"/>
    <n v="0.35707499999999998"/>
    <x v="0"/>
    <m/>
    <n v="0"/>
    <n v="0"/>
    <n v="666"/>
    <n v="0"/>
    <m/>
    <m/>
    <s v="no"/>
    <n v="934.01099999999997"/>
    <m/>
    <n v="0.12"/>
    <n v="70.758409090909083"/>
    <m/>
    <n v="1061.3761363636363"/>
    <m/>
    <n v="0"/>
    <s v="Ellina Smirnova"/>
    <m/>
    <n v="24"/>
    <n v="360"/>
    <m/>
    <m/>
    <n v="0"/>
    <n v="0"/>
    <n v="0"/>
    <s v="05.07.2025"/>
    <s v="Order Window"/>
  </r>
  <r>
    <s v="Heineken"/>
    <m/>
    <n v="26021053"/>
    <n v="3090581"/>
    <s v="CARIB BREWERY LIMITED"/>
    <s v="TT"/>
    <s v="Trinidad"/>
    <x v="3"/>
    <m/>
    <m/>
    <n v="510"/>
    <x v="84"/>
    <x v="84"/>
    <n v="5"/>
    <m/>
    <x v="0"/>
    <s v="Indoor signs"/>
    <x v="0"/>
    <s v="Dekkers Visual Communication B.v."/>
    <x v="0"/>
    <n v="223.1"/>
    <n v="1115.5"/>
    <n v="210.36"/>
    <n v="1051.8000000000002"/>
    <n v="0"/>
    <n v="0"/>
    <n v="1051.8000000000002"/>
    <n v="181.92120000000003"/>
    <n v="0"/>
    <n v="181.92120000000003"/>
    <n v="79"/>
    <n v="10"/>
    <n v="51"/>
    <n v="0.20144999999999999"/>
    <x v="0"/>
    <m/>
    <n v="0"/>
    <s v="pallet"/>
    <n v="63.699999999999818"/>
    <n v="0"/>
    <m/>
    <m/>
    <s v="no"/>
    <n v="909.60600000000011"/>
    <m/>
    <n v="0.12"/>
    <n v="206.72863636363638"/>
    <m/>
    <n v="1033.6431818181818"/>
    <m/>
    <n v="0"/>
    <s v="Ludmilla Zarybnicka"/>
    <m/>
    <n v="1"/>
    <n v="5"/>
    <m/>
    <m/>
    <n v="0"/>
    <n v="0"/>
    <n v="0"/>
    <s v="04.07.2025"/>
    <s v="Order Window"/>
  </r>
  <r>
    <s v="Heineken - Brand Fashion"/>
    <m/>
    <n v="26021053"/>
    <n v="3090581"/>
    <s v="CARIB BREWERY LIMITED"/>
    <s v="TT"/>
    <s v="Trinidad"/>
    <x v="3"/>
    <m/>
    <m/>
    <n v="520"/>
    <x v="31"/>
    <x v="31"/>
    <n v="2"/>
    <m/>
    <x v="1"/>
    <s v="Textiles-Clothing"/>
    <x v="9"/>
    <s v="ALBA specials"/>
    <x v="0"/>
    <n v="94.49"/>
    <n v="188.98"/>
    <n v="27.84"/>
    <n v="55.68"/>
    <n v="0"/>
    <n v="0"/>
    <n v="55.68"/>
    <n v="24.5"/>
    <n v="0"/>
    <n v="24.5"/>
    <n v="29"/>
    <n v="39"/>
    <n v="1.5"/>
    <n v="3.3930000000000002E-3"/>
    <x v="0"/>
    <m/>
    <n v="0"/>
    <s v="pallet"/>
    <n v="133.29999999999998"/>
    <n v="0"/>
    <m/>
    <m/>
    <s v="no"/>
    <n v="49"/>
    <m/>
    <n v="0.12"/>
    <n v="27.84090909090909"/>
    <m/>
    <n v="55.68181818181818"/>
    <m/>
    <n v="0"/>
    <s v="Mariana"/>
    <m/>
    <n v="1"/>
    <n v="2"/>
    <m/>
    <m/>
    <n v="0"/>
    <n v="0"/>
    <n v="0"/>
    <s v="04.07.2025"/>
    <s v="Order Window"/>
  </r>
  <r>
    <s v="Heineken - Brand Fashion"/>
    <m/>
    <n v="26021053"/>
    <n v="3090581"/>
    <s v="CARIB BREWERY LIMITED"/>
    <s v="TT"/>
    <s v="Trinidad"/>
    <x v="3"/>
    <m/>
    <m/>
    <n v="530"/>
    <x v="30"/>
    <x v="30"/>
    <n v="2"/>
    <m/>
    <x v="1"/>
    <s v="Textiles-Clothing"/>
    <x v="9"/>
    <s v="ALBA specials"/>
    <x v="0"/>
    <n v="94.49"/>
    <n v="188.98"/>
    <n v="27.84"/>
    <n v="55.68"/>
    <n v="0"/>
    <n v="0"/>
    <n v="55.68"/>
    <n v="24.5"/>
    <n v="0"/>
    <n v="24.5"/>
    <n v="29"/>
    <n v="39"/>
    <n v="1.5"/>
    <n v="3.3930000000000002E-3"/>
    <x v="0"/>
    <m/>
    <n v="0"/>
    <s v="pallet"/>
    <n v="133.29999999999998"/>
    <n v="0"/>
    <m/>
    <m/>
    <s v="no"/>
    <n v="49"/>
    <m/>
    <n v="0.12"/>
    <n v="27.84090909090909"/>
    <m/>
    <n v="55.68181818181818"/>
    <m/>
    <n v="0"/>
    <s v="Mariana"/>
    <m/>
    <n v="1"/>
    <n v="2"/>
    <m/>
    <m/>
    <n v="0"/>
    <n v="0"/>
    <n v="0"/>
    <s v="04.07.2025"/>
    <s v="Order Window"/>
  </r>
  <r>
    <s v="Heineken UCL"/>
    <m/>
    <n v="26021053"/>
    <n v="3090581"/>
    <s v="CARIB BREWERY LIMITED"/>
    <s v="TT"/>
    <s v="Trinidad"/>
    <x v="3"/>
    <m/>
    <m/>
    <n v="540"/>
    <x v="50"/>
    <x v="50"/>
    <n v="15"/>
    <m/>
    <x v="0"/>
    <s v="Premiums"/>
    <x v="5"/>
    <s v="Promocean The Netherlands BV"/>
    <x v="0"/>
    <n v="70.149999999999991"/>
    <n v="1052.2499999999998"/>
    <n v="69.349999999999994"/>
    <n v="1040.25"/>
    <n v="0"/>
    <n v="0"/>
    <n v="1040.25"/>
    <n v="60.500699999999995"/>
    <n v="0"/>
    <n v="60.500699999999995"/>
    <n v="55"/>
    <n v="36"/>
    <n v="20"/>
    <n v="0.59399999999999997"/>
    <x v="0"/>
    <m/>
    <n v="0"/>
    <s v="pallet"/>
    <n v="11.999999999999773"/>
    <n v="0"/>
    <m/>
    <m/>
    <s v="no"/>
    <n v="907.51049999999987"/>
    <m/>
    <n v="0.12"/>
    <n v="68.750795454545454"/>
    <m/>
    <n v="1031.2619318181819"/>
    <m/>
    <n v="0"/>
    <s v="Ellina Smirnova"/>
    <m/>
    <n v="5"/>
    <n v="75"/>
    <m/>
    <m/>
    <n v="0"/>
    <n v="0"/>
    <n v="0"/>
    <s v="04.07.2025"/>
    <s v="Order Window"/>
  </r>
  <r>
    <s v="Heineken UCL"/>
    <m/>
    <n v="26021053"/>
    <n v="3090581"/>
    <s v="CARIB BREWERY LIMITED"/>
    <s v="TT"/>
    <s v="Trinidad"/>
    <x v="3"/>
    <m/>
    <m/>
    <n v="550"/>
    <x v="64"/>
    <x v="64"/>
    <n v="5"/>
    <m/>
    <x v="0"/>
    <s v="Textiles-Clothing"/>
    <x v="10"/>
    <s v="Promocean The Netherlands BV"/>
    <x v="0"/>
    <n v="36.24"/>
    <n v="181.20000000000002"/>
    <n v="30.48"/>
    <n v="152.4"/>
    <n v="0"/>
    <n v="0"/>
    <n v="152.4"/>
    <n v="26.6175"/>
    <n v="0"/>
    <n v="26.6175"/>
    <n v="25.5"/>
    <n v="25"/>
    <n v="18.5"/>
    <n v="5.896875E-2"/>
    <x v="0"/>
    <m/>
    <n v="0"/>
    <s v="pallet"/>
    <n v="28.800000000000011"/>
    <n v="0"/>
    <m/>
    <m/>
    <s v="no"/>
    <n v="133.08750000000001"/>
    <m/>
    <n v="0.12"/>
    <n v="30.24715909090909"/>
    <m/>
    <n v="151.23579545454544"/>
    <m/>
    <n v="0"/>
    <s v="Ellina Smirnova"/>
    <m/>
    <n v="6"/>
    <n v="30"/>
    <m/>
    <m/>
    <n v="0"/>
    <n v="0"/>
    <n v="0"/>
    <s v="04.07.2025"/>
    <s v="Order Window"/>
  </r>
  <r>
    <s v="Heineken - F1"/>
    <m/>
    <n v="26021054"/>
    <n v="3090840"/>
    <s v="Heineken Philippines Inc."/>
    <s v="PH"/>
    <s v="Philippines"/>
    <x v="0"/>
    <m/>
    <m/>
    <n v="10"/>
    <x v="85"/>
    <x v="85"/>
    <n v="10"/>
    <m/>
    <x v="0"/>
    <s v="Indoor signs"/>
    <x v="0"/>
    <s v="Dekkers Visual Communication B.v."/>
    <x v="0"/>
    <n v="184.55"/>
    <n v="1845.5"/>
    <n v="184.55"/>
    <n v="1845.5"/>
    <n v="0"/>
    <n v="0"/>
    <n v="1845.5"/>
    <n v="159.60000000000002"/>
    <n v="0"/>
    <n v="159.60000000000002"/>
    <n v="60"/>
    <n v="73"/>
    <n v="10"/>
    <n v="0.438"/>
    <x v="0"/>
    <m/>
    <s v="Philippines"/>
    <s v="pallet"/>
    <n v="0"/>
    <n v="0"/>
    <m/>
    <m/>
    <s v="no"/>
    <n v="1596.0000000000002"/>
    <m/>
    <n v="0.12"/>
    <n v="181.3636363636364"/>
    <m/>
    <n v="1813.636363636364"/>
    <m/>
    <n v="0"/>
    <s v="Ludmilla Zarybnicka"/>
    <m/>
    <n v="1"/>
    <n v="10"/>
    <m/>
    <m/>
    <n v="0"/>
    <n v="0"/>
    <n v="0"/>
    <s v="05.07.2025"/>
    <s v="Order Window"/>
  </r>
  <r>
    <s v="Heineken"/>
    <m/>
    <n v="26021054"/>
    <n v="3090840"/>
    <s v="Heineken Philippines Inc."/>
    <s v="PH"/>
    <s v="Philippines"/>
    <x v="0"/>
    <m/>
    <m/>
    <n v="20"/>
    <x v="1"/>
    <x v="1"/>
    <n v="15"/>
    <m/>
    <x v="0"/>
    <s v="Indoor signs"/>
    <x v="1"/>
    <s v="Brands On"/>
    <x v="0"/>
    <n v="43.64"/>
    <n v="654.6"/>
    <n v="43.64"/>
    <n v="654.6"/>
    <n v="0"/>
    <n v="0"/>
    <n v="654.6"/>
    <n v="38.4"/>
    <n v="0"/>
    <n v="38.4"/>
    <n v="46"/>
    <n v="26"/>
    <n v="12"/>
    <n v="0.21528"/>
    <x v="0"/>
    <m/>
    <s v="Philippines"/>
    <s v="pallet"/>
    <n v="0"/>
    <n v="0"/>
    <m/>
    <m/>
    <s v="no"/>
    <n v="576"/>
    <m/>
    <n v="0.12"/>
    <n v="43.636363636363633"/>
    <m/>
    <n v="654.5454545454545"/>
    <m/>
    <n v="0"/>
    <s v="Ludmilla Zarybnicka"/>
    <m/>
    <n v="1"/>
    <n v="15"/>
    <m/>
    <m/>
    <n v="0"/>
    <n v="0"/>
    <n v="0"/>
    <s v="05.07.2025"/>
    <s v="Order Window"/>
  </r>
  <r>
    <s v="Heineken"/>
    <m/>
    <n v="26021054"/>
    <n v="3090840"/>
    <s v="Heineken Philippines Inc."/>
    <s v="PH"/>
    <s v="Philippines"/>
    <x v="0"/>
    <m/>
    <m/>
    <n v="30"/>
    <x v="84"/>
    <x v="84"/>
    <n v="15"/>
    <m/>
    <x v="0"/>
    <s v="Indoor signs"/>
    <x v="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x v="0"/>
    <m/>
    <s v="Philippines"/>
    <s v="pallet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05.07.2025"/>
    <s v="Order Window"/>
  </r>
  <r>
    <s v="Heineken"/>
    <m/>
    <n v="26021054"/>
    <n v="3090840"/>
    <s v="Heineken Philippines Inc."/>
    <s v="PH"/>
    <s v="Philippines"/>
    <x v="0"/>
    <m/>
    <m/>
    <n v="40"/>
    <x v="313"/>
    <x v="313"/>
    <n v="30"/>
    <m/>
    <x v="0"/>
    <s v="Indoor signs"/>
    <x v="0"/>
    <s v="Dekkers Visual Communication B.v."/>
    <x v="0"/>
    <n v="154.25"/>
    <n v="4627.5"/>
    <n v="154.25"/>
    <n v="4627.5"/>
    <n v="0"/>
    <n v="0"/>
    <n v="4627.5"/>
    <n v="133.40280000000001"/>
    <n v="0"/>
    <n v="133.40280000000001"/>
    <n v="47"/>
    <n v="35"/>
    <n v="20"/>
    <n v="0.98699999999999999"/>
    <x v="0"/>
    <m/>
    <s v="Philippines"/>
    <s v="pallet"/>
    <n v="0"/>
    <n v="0"/>
    <m/>
    <m/>
    <s v="no"/>
    <n v="4002.0840000000003"/>
    <m/>
    <n v="0.12"/>
    <n v="151.59409090909094"/>
    <m/>
    <n v="4547.8227272727281"/>
    <m/>
    <n v="0"/>
    <s v="Ludmilla Zarybnicka"/>
    <m/>
    <n v="1"/>
    <n v="30"/>
    <m/>
    <m/>
    <n v="0"/>
    <n v="0"/>
    <n v="0"/>
    <s v="05.07.2025"/>
    <s v="Order Window"/>
  </r>
  <r>
    <s v="Heineken"/>
    <m/>
    <n v="26021054"/>
    <n v="3090840"/>
    <s v="Heineken Philippines Inc."/>
    <s v="PH"/>
    <s v="Philippines"/>
    <x v="0"/>
    <m/>
    <m/>
    <n v="50"/>
    <x v="231"/>
    <x v="231"/>
    <n v="1"/>
    <m/>
    <x v="10"/>
    <s v="Indoor signs"/>
    <x v="9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x v="0"/>
    <m/>
    <s v="Philippines"/>
    <s v="pallet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05.07.2025"/>
    <s v="Order Window"/>
  </r>
  <r>
    <s v="Heineken - F1"/>
    <m/>
    <n v="26021054"/>
    <n v="3090840"/>
    <s v="Heineken Philippines Inc."/>
    <s v="PH"/>
    <s v="Philippines"/>
    <x v="0"/>
    <m/>
    <m/>
    <n v="60"/>
    <x v="70"/>
    <x v="70"/>
    <n v="12"/>
    <m/>
    <x v="0"/>
    <s v="Premiums"/>
    <x v="0"/>
    <s v="Asian Sourcing Link"/>
    <x v="0"/>
    <n v="142.4"/>
    <n v="1708.8000000000002"/>
    <n v="142.4"/>
    <n v="1708.8000000000002"/>
    <n v="0"/>
    <n v="0"/>
    <n v="1708.8000000000002"/>
    <n v="122.09400000000001"/>
    <n v="0"/>
    <n v="122.09400000000001"/>
    <n v="103"/>
    <n v="17.5"/>
    <n v="20"/>
    <n v="0.43259999999999998"/>
    <x v="0"/>
    <m/>
    <s v="Philippines"/>
    <s v="pallet"/>
    <n v="0"/>
    <n v="0"/>
    <m/>
    <m/>
    <s v="no"/>
    <n v="1465.1280000000002"/>
    <m/>
    <n v="0.12"/>
    <n v="138.74318181818182"/>
    <m/>
    <n v="1664.9181818181819"/>
    <m/>
    <n v="0"/>
    <s v="Ellina Smirnova "/>
    <m/>
    <n v="10"/>
    <n v="120"/>
    <m/>
    <m/>
    <n v="0"/>
    <n v="0"/>
    <n v="0"/>
    <s v="05.07.2025"/>
    <s v="Order Window"/>
  </r>
  <r>
    <s v="Heineken - F1"/>
    <m/>
    <n v="26021054"/>
    <n v="3090840"/>
    <s v="Heineken Philippines Inc."/>
    <s v="PH"/>
    <s v="Philippines"/>
    <x v="0"/>
    <m/>
    <m/>
    <n v="70"/>
    <x v="68"/>
    <x v="68"/>
    <n v="5"/>
    <m/>
    <x v="0"/>
    <s v="Premiums"/>
    <x v="5"/>
    <s v="Promocean The Netherlands BV"/>
    <x v="0"/>
    <n v="76.150000000000006"/>
    <n v="380.75"/>
    <n v="76.150000000000006"/>
    <n v="380.75"/>
    <n v="0"/>
    <n v="0"/>
    <n v="380.75"/>
    <n v="67.03"/>
    <n v="0"/>
    <n v="67.03"/>
    <n v="44"/>
    <n v="43"/>
    <n v="45"/>
    <n v="0.42570000000000002"/>
    <x v="3"/>
    <m/>
    <s v="Philippines"/>
    <s v="pallet"/>
    <n v="0"/>
    <n v="0"/>
    <m/>
    <m/>
    <s v="no"/>
    <n v="335.15"/>
    <m/>
    <n v="0.12"/>
    <n v="76.170454545454547"/>
    <m/>
    <n v="380.85227272727275"/>
    <m/>
    <n v="0"/>
    <s v="Konstantinos Zoupanos "/>
    <m/>
    <n v="5"/>
    <n v="25"/>
    <m/>
    <m/>
    <n v="0"/>
    <n v="0"/>
    <n v="0"/>
    <s v="05.07.2025"/>
    <s v="Order Window"/>
  </r>
  <r>
    <s v="Heineken - F1"/>
    <m/>
    <n v="26021054"/>
    <n v="3090840"/>
    <s v="Heineken Philippines Inc."/>
    <s v="PH"/>
    <s v="Philippines"/>
    <x v="0"/>
    <m/>
    <m/>
    <n v="80"/>
    <x v="76"/>
    <x v="76"/>
    <n v="25"/>
    <m/>
    <x v="0"/>
    <s v="Textiles-Clothing"/>
    <x v="15"/>
    <s v="Asian Sourcing Link"/>
    <x v="0"/>
    <n v="27.43"/>
    <n v="685.75"/>
    <n v="27.43"/>
    <n v="685.75"/>
    <n v="0"/>
    <n v="0"/>
    <n v="685.75"/>
    <n v="24.14"/>
    <n v="0"/>
    <n v="24.14"/>
    <n v="47"/>
    <n v="38"/>
    <n v="2"/>
    <n v="8.9300000000000004E-2"/>
    <x v="3"/>
    <m/>
    <s v="Philippines"/>
    <s v="pallet"/>
    <n v="0"/>
    <n v="0"/>
    <m/>
    <m/>
    <s v="no"/>
    <n v="603.5"/>
    <m/>
    <n v="0.12"/>
    <n v="27.431818181818183"/>
    <m/>
    <n v="685.79545454545462"/>
    <m/>
    <n v="0"/>
    <s v="Ellina Smirnova "/>
    <m/>
    <n v="1"/>
    <n v="25"/>
    <m/>
    <m/>
    <n v="0"/>
    <n v="0"/>
    <n v="0"/>
    <s v="05.07.2025"/>
    <s v="Order Window"/>
  </r>
  <r>
    <s v="Heineken - F1"/>
    <m/>
    <n v="26021054"/>
    <n v="3090840"/>
    <s v="Heineken Philippines Inc."/>
    <s v="PH"/>
    <s v="Philippines"/>
    <x v="0"/>
    <m/>
    <m/>
    <n v="90"/>
    <x v="77"/>
    <x v="77"/>
    <n v="25"/>
    <m/>
    <x v="0"/>
    <s v="Textiles-Clothing"/>
    <x v="15"/>
    <s v="Asian Sourcing Link"/>
    <x v="0"/>
    <n v="27.43"/>
    <n v="685.75"/>
    <n v="27.43"/>
    <n v="685.75"/>
    <n v="0"/>
    <n v="0"/>
    <n v="685.75"/>
    <n v="24.14"/>
    <n v="0"/>
    <n v="24.14"/>
    <n v="47"/>
    <n v="38"/>
    <n v="2"/>
    <n v="8.9300000000000004E-2"/>
    <x v="3"/>
    <m/>
    <s v="Philippines"/>
    <s v="pallet"/>
    <n v="0"/>
    <n v="0"/>
    <m/>
    <m/>
    <s v="no"/>
    <n v="603.5"/>
    <m/>
    <n v="0.12"/>
    <n v="27.431818181818183"/>
    <m/>
    <n v="685.79545454545462"/>
    <m/>
    <n v="0"/>
    <s v="Ellina Smirnova "/>
    <m/>
    <n v="1"/>
    <n v="25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80"/>
    <x v="42"/>
    <x v="42"/>
    <n v="15"/>
    <m/>
    <x v="0"/>
    <s v="Premiums"/>
    <x v="0"/>
    <s v="Promocean The Netherlands BV"/>
    <x v="0"/>
    <n v="30.6"/>
    <n v="459"/>
    <n v="28.799999999999997"/>
    <n v="431.99999999999994"/>
    <n v="0"/>
    <n v="0"/>
    <n v="431.99999999999994"/>
    <n v="25.1082"/>
    <n v="0"/>
    <n v="25.1082"/>
    <n v="47"/>
    <n v="46"/>
    <n v="2"/>
    <n v="6.4860000000000001E-2"/>
    <x v="0"/>
    <m/>
    <n v="0"/>
    <n v="0"/>
    <n v="27.000000000000057"/>
    <n v="0"/>
    <m/>
    <m/>
    <s v="no"/>
    <n v="376.62299999999999"/>
    <m/>
    <n v="0.12"/>
    <n v="28.532045454545454"/>
    <m/>
    <n v="427.98068181818178"/>
    <m/>
    <n v="0"/>
    <s v="Ellina Smirnova"/>
    <m/>
    <n v="10"/>
    <n v="15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90"/>
    <x v="52"/>
    <x v="52"/>
    <n v="10"/>
    <m/>
    <x v="0"/>
    <s v="Premiums"/>
    <x v="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x v="0"/>
    <m/>
    <n v="0"/>
    <n v="0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00"/>
    <x v="36"/>
    <x v="36"/>
    <n v="20"/>
    <m/>
    <x v="0"/>
    <s v="Premiums"/>
    <x v="0"/>
    <s v="Promocean The Netherlands BV"/>
    <x v="0"/>
    <n v="47"/>
    <n v="940"/>
    <n v="42.25"/>
    <n v="845"/>
    <n v="0"/>
    <n v="0"/>
    <n v="845"/>
    <n v="37.249200000000002"/>
    <n v="0"/>
    <n v="37.249200000000002"/>
    <n v="11"/>
    <n v="9"/>
    <n v="6"/>
    <n v="1.188E-2"/>
    <x v="0"/>
    <m/>
    <n v="0"/>
    <n v="0"/>
    <n v="95"/>
    <n v="0"/>
    <m/>
    <m/>
    <s v="no"/>
    <n v="744.98400000000004"/>
    <m/>
    <n v="0.12"/>
    <n v="42.328636363636363"/>
    <m/>
    <n v="846.57272727272721"/>
    <m/>
    <n v="0"/>
    <s v="Ellina Smirnova"/>
    <m/>
    <n v="25"/>
    <n v="5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10"/>
    <x v="41"/>
    <x v="41"/>
    <n v="12"/>
    <m/>
    <x v="0"/>
    <s v="Premiums"/>
    <x v="0"/>
    <s v="Promocean The Netherlands BV"/>
    <x v="0"/>
    <n v="53.5"/>
    <n v="642"/>
    <n v="49.75"/>
    <n v="597"/>
    <n v="0"/>
    <n v="0"/>
    <n v="597"/>
    <n v="43.103400000000008"/>
    <n v="0"/>
    <n v="43.103400000000008"/>
    <n v="24"/>
    <n v="15"/>
    <n v="5"/>
    <n v="2.1600000000000001E-2"/>
    <x v="0"/>
    <m/>
    <n v="0"/>
    <n v="0"/>
    <n v="45"/>
    <n v="0"/>
    <m/>
    <m/>
    <s v="no"/>
    <n v="517.24080000000004"/>
    <m/>
    <n v="0.12"/>
    <n v="48.981136363636374"/>
    <m/>
    <n v="587.77363636363646"/>
    <m/>
    <n v="0"/>
    <s v="Ellina Smirnova"/>
    <m/>
    <n v="25"/>
    <n v="3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20"/>
    <x v="136"/>
    <x v="136"/>
    <n v="25"/>
    <m/>
    <x v="0"/>
    <s v="Premiums"/>
    <x v="4"/>
    <s v="Promocean The Netherlands BV"/>
    <x v="0"/>
    <n v="48.32"/>
    <n v="1208"/>
    <n v="48"/>
    <n v="1200"/>
    <n v="0"/>
    <n v="0"/>
    <n v="1200"/>
    <n v="41.518800000000006"/>
    <n v="0"/>
    <n v="41.518800000000006"/>
    <n v="102"/>
    <n v="20"/>
    <n v="7"/>
    <n v="0.35699999999999998"/>
    <x v="0"/>
    <m/>
    <n v="0"/>
    <n v="0"/>
    <n v="8"/>
    <n v="0"/>
    <m/>
    <m/>
    <s v="no"/>
    <n v="1037.9700000000003"/>
    <m/>
    <n v="0.12"/>
    <n v="47.180454545454552"/>
    <m/>
    <n v="1179.5113636363637"/>
    <m/>
    <n v="0"/>
    <s v="Ellina Smirnova"/>
    <m/>
    <n v="4"/>
    <n v="1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30"/>
    <x v="141"/>
    <x v="141"/>
    <n v="5"/>
    <m/>
    <x v="0"/>
    <s v="Premiums"/>
    <x v="1"/>
    <s v="Promocean The Netherlands BV"/>
    <x v="0"/>
    <n v="64.900000000000006"/>
    <n v="324.5"/>
    <n v="64.900000000000006"/>
    <n v="324.5"/>
    <n v="0"/>
    <n v="0"/>
    <n v="324.5"/>
    <n v="56.156400000000005"/>
    <n v="0"/>
    <n v="56.156400000000005"/>
    <n v="68"/>
    <n v="19"/>
    <n v="19"/>
    <n v="0.12274"/>
    <x v="0"/>
    <m/>
    <n v="0"/>
    <n v="0"/>
    <n v="0"/>
    <n v="0"/>
    <m/>
    <m/>
    <s v="no"/>
    <n v="280.78200000000004"/>
    <m/>
    <n v="0.12"/>
    <n v="63.814090909090915"/>
    <m/>
    <n v="319.0704545454546"/>
    <m/>
    <n v="0"/>
    <s v="Ellina Smirnova"/>
    <m/>
    <n v="10"/>
    <n v="5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40"/>
    <x v="277"/>
    <x v="277"/>
    <n v="3"/>
    <m/>
    <x v="0"/>
    <s v="Premiums"/>
    <x v="5"/>
    <s v="Promocean The Netherlands BV"/>
    <x v="0"/>
    <n v="75.55"/>
    <n v="226.64999999999998"/>
    <n v="75.55"/>
    <n v="226.64999999999998"/>
    <n v="0"/>
    <n v="0"/>
    <n v="226.64999999999998"/>
    <n v="65.941199999999995"/>
    <n v="0"/>
    <n v="65.941199999999995"/>
    <n v="52"/>
    <n v="33"/>
    <n v="12"/>
    <n v="6.1775999999999998E-2"/>
    <x v="0"/>
    <m/>
    <n v="0"/>
    <n v="0"/>
    <n v="0"/>
    <n v="0"/>
    <m/>
    <m/>
    <s v="no"/>
    <n v="197.8236"/>
    <m/>
    <n v="0.12"/>
    <n v="74.933181818181808"/>
    <m/>
    <n v="224.79954545454541"/>
    <m/>
    <n v="0"/>
    <s v="Ellina Smirnova"/>
    <m/>
    <n v="5"/>
    <n v="15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50"/>
    <x v="148"/>
    <x v="148"/>
    <n v="6"/>
    <m/>
    <x v="0"/>
    <s v="Textiles-Clothing"/>
    <x v="10"/>
    <s v="Promocean The Netherlands BV"/>
    <x v="0"/>
    <n v="38.400000000000006"/>
    <n v="230.40000000000003"/>
    <n v="38.400000000000006"/>
    <n v="230.40000000000003"/>
    <n v="0"/>
    <n v="0"/>
    <n v="230.40000000000003"/>
    <n v="33.497099999999996"/>
    <n v="0"/>
    <n v="33.497099999999996"/>
    <n v="25.5"/>
    <n v="25"/>
    <n v="18.5"/>
    <n v="7.0762500000000006E-2"/>
    <x v="0"/>
    <m/>
    <n v="0"/>
    <n v="0"/>
    <n v="0"/>
    <n v="0"/>
    <m/>
    <m/>
    <s v="no"/>
    <n v="200.98259999999999"/>
    <m/>
    <n v="0.12"/>
    <n v="38.064886363636361"/>
    <m/>
    <n v="228.38931818181817"/>
    <m/>
    <n v="0"/>
    <s v="Ellina Smirnova"/>
    <m/>
    <n v="6"/>
    <n v="36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60"/>
    <x v="101"/>
    <x v="101"/>
    <n v="6"/>
    <m/>
    <x v="0"/>
    <s v="Premiums"/>
    <x v="4"/>
    <s v="Promocean The Netherlands BV"/>
    <x v="0"/>
    <n v="74.7"/>
    <n v="448.20000000000005"/>
    <n v="74.7"/>
    <n v="448.20000000000005"/>
    <n v="0"/>
    <n v="0"/>
    <n v="448.20000000000005"/>
    <n v="64.62660000000001"/>
    <n v="0"/>
    <n v="64.62660000000001"/>
    <n v="37"/>
    <n v="16"/>
    <n v="17"/>
    <n v="6.0384E-2"/>
    <x v="0"/>
    <m/>
    <n v="0"/>
    <n v="0"/>
    <n v="0"/>
    <n v="0"/>
    <m/>
    <m/>
    <s v="no"/>
    <n v="387.75960000000009"/>
    <m/>
    <n v="0.12"/>
    <n v="73.439318181818194"/>
    <m/>
    <n v="440.63590909090919"/>
    <m/>
    <n v="0"/>
    <s v="Ellina Smirnova"/>
    <m/>
    <n v="10"/>
    <n v="6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70"/>
    <x v="236"/>
    <x v="236"/>
    <n v="4"/>
    <m/>
    <x v="0"/>
    <s v="Premiums"/>
    <x v="0"/>
    <s v="Promocean The Netherlands BV"/>
    <x v="0"/>
    <n v="53.5"/>
    <n v="214"/>
    <n v="53.5"/>
    <n v="214"/>
    <n v="0"/>
    <n v="0"/>
    <n v="214"/>
    <n v="44.950200000000002"/>
    <n v="0"/>
    <n v="44.950200000000002"/>
    <n v="24"/>
    <n v="15"/>
    <n v="5"/>
    <n v="7.1999999999999998E-3"/>
    <x v="0"/>
    <m/>
    <n v="0"/>
    <n v="0"/>
    <n v="0"/>
    <n v="0"/>
    <m/>
    <m/>
    <s v="no"/>
    <n v="179.80080000000001"/>
    <m/>
    <n v="0.12"/>
    <n v="51.079772727272733"/>
    <m/>
    <n v="204.31909090909093"/>
    <m/>
    <n v="0"/>
    <s v="Ellina Smirnova"/>
    <m/>
    <n v="25"/>
    <n v="1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80"/>
    <x v="47"/>
    <x v="47"/>
    <n v="100"/>
    <m/>
    <x v="2"/>
    <s v="Glassware"/>
    <x v="13"/>
    <s v="Sisecam (Pasabahçe)"/>
    <x v="0"/>
    <n v="4.38"/>
    <n v="438"/>
    <n v="4.38"/>
    <n v="438"/>
    <n v="0"/>
    <n v="0"/>
    <n v="438"/>
    <n v="3.84"/>
    <n v="0"/>
    <n v="3.84"/>
    <n v="20"/>
    <n v="14.3"/>
    <n v="19"/>
    <n v="0.54339999999999999"/>
    <x v="0"/>
    <m/>
    <n v="0"/>
    <n v="0"/>
    <n v="0"/>
    <n v="0"/>
    <m/>
    <m/>
    <s v="no"/>
    <n v="384"/>
    <m/>
    <n v="0.12"/>
    <n v="4.3636363636363633"/>
    <m/>
    <n v="436.36363636363632"/>
    <m/>
    <n v="0"/>
    <s v="Ludmilla Zarybnicka"/>
    <m/>
    <n v="6"/>
    <n v="60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190"/>
    <x v="86"/>
    <x v="86"/>
    <n v="5"/>
    <m/>
    <x v="0"/>
    <s v="Textiles-Clothing"/>
    <x v="5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x v="0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200"/>
    <x v="87"/>
    <x v="87"/>
    <n v="8"/>
    <m/>
    <x v="0"/>
    <s v="Textiles-Clothing"/>
    <x v="5"/>
    <s v="Asian Sourcing Link"/>
    <x v="0"/>
    <n v="34.549999999999997"/>
    <n v="276.39999999999998"/>
    <n v="29.5"/>
    <n v="236"/>
    <n v="0"/>
    <n v="0"/>
    <n v="236"/>
    <n v="25.154999999999998"/>
    <n v="0"/>
    <n v="25.154999999999998"/>
    <n v="39"/>
    <n v="33"/>
    <n v="4.5"/>
    <n v="4.6331999999999998E-2"/>
    <x v="0"/>
    <m/>
    <n v="0"/>
    <n v="0"/>
    <n v="40.399999999999977"/>
    <n v="0"/>
    <m/>
    <m/>
    <s v="no"/>
    <n v="201.23999999999998"/>
    <m/>
    <n v="0.12"/>
    <n v="28.58522727272727"/>
    <m/>
    <n v="228.68181818181816"/>
    <m/>
    <n v="0"/>
    <s v="Ellina Smirnova"/>
    <m/>
    <n v="5"/>
    <n v="4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210"/>
    <x v="88"/>
    <x v="88"/>
    <n v="8"/>
    <m/>
    <x v="0"/>
    <s v="Textiles-Clothing"/>
    <x v="5"/>
    <s v="Asian Sourcing Link"/>
    <x v="0"/>
    <n v="34.549999999999997"/>
    <n v="276.39999999999998"/>
    <n v="29.5"/>
    <n v="236"/>
    <n v="0"/>
    <n v="0"/>
    <n v="236"/>
    <n v="25.154999999999998"/>
    <n v="0"/>
    <n v="25.154999999999998"/>
    <n v="39"/>
    <n v="33"/>
    <n v="4.5"/>
    <n v="4.6331999999999998E-2"/>
    <x v="0"/>
    <m/>
    <n v="0"/>
    <n v="0"/>
    <n v="40.399999999999977"/>
    <n v="0"/>
    <m/>
    <m/>
    <s v="no"/>
    <n v="201.23999999999998"/>
    <m/>
    <n v="0.12"/>
    <n v="28.58522727272727"/>
    <m/>
    <n v="228.68181818181816"/>
    <m/>
    <n v="0"/>
    <s v="Ellina Smirnova"/>
    <m/>
    <n v="5"/>
    <n v="40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220"/>
    <x v="135"/>
    <x v="135"/>
    <n v="5"/>
    <m/>
    <x v="0"/>
    <s v="Textiles-Clothing"/>
    <x v="5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x v="0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05.07.2025"/>
    <s v="Order Window"/>
  </r>
  <r>
    <s v="Heineken UCL"/>
    <m/>
    <n v="26021055"/>
    <n v="3090615"/>
    <s v="ANSA McAL Distribution Inc."/>
    <s v="GY"/>
    <s v="Guyana"/>
    <x v="3"/>
    <m/>
    <m/>
    <n v="230"/>
    <x v="35"/>
    <x v="35"/>
    <n v="5"/>
    <m/>
    <x v="2"/>
    <s v="Glassware"/>
    <x v="11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x v="0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240"/>
    <x v="0"/>
    <x v="0"/>
    <n v="10"/>
    <m/>
    <x v="0"/>
    <s v="Textiles-Clothing"/>
    <x v="0"/>
    <s v="Asian Sourcing Link"/>
    <x v="0"/>
    <n v="52.300000000000004"/>
    <n v="523"/>
    <n v="52.300000000000004"/>
    <n v="523"/>
    <n v="0"/>
    <n v="0"/>
    <n v="523"/>
    <n v="38.024999999999999"/>
    <n v="0"/>
    <n v="38.024999999999999"/>
    <n v="23"/>
    <n v="17"/>
    <n v="28.8"/>
    <n v="0.11260800000000001"/>
    <x v="0"/>
    <m/>
    <n v="0"/>
    <n v="0"/>
    <n v="0"/>
    <n v="0"/>
    <m/>
    <m/>
    <s v="no"/>
    <n v="380.25"/>
    <m/>
    <n v="0.12"/>
    <n v="43.210227272727273"/>
    <m/>
    <n v="432.10227272727275"/>
    <m/>
    <n v="0"/>
    <s v="Ellina Smirnova"/>
    <m/>
    <n v="10"/>
    <n v="10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250"/>
    <x v="280"/>
    <x v="280"/>
    <n v="20"/>
    <m/>
    <x v="0"/>
    <s v="Textiles-Clothing"/>
    <x v="0"/>
    <s v="Promocean The Netherlands BV"/>
    <x v="0"/>
    <n v="73.7"/>
    <n v="1474"/>
    <n v="73.7"/>
    <n v="1474"/>
    <n v="0"/>
    <n v="0"/>
    <n v="1474"/>
    <n v="64.326599999999999"/>
    <n v="0"/>
    <n v="64.326599999999999"/>
    <n v="20"/>
    <n v="20"/>
    <n v="10"/>
    <n v="0.08"/>
    <x v="0"/>
    <m/>
    <n v="0"/>
    <n v="0"/>
    <n v="0"/>
    <n v="0"/>
    <m/>
    <m/>
    <s v="no"/>
    <n v="1286.5319999999999"/>
    <m/>
    <n v="0.12"/>
    <n v="73.098409090909087"/>
    <m/>
    <n v="1461.9681818181816"/>
    <m/>
    <n v="0"/>
    <s v="Ellina Smirnova"/>
    <m/>
    <n v="10"/>
    <n v="20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260"/>
    <x v="1"/>
    <x v="1"/>
    <n v="12"/>
    <m/>
    <x v="0"/>
    <s v="Indoor signs"/>
    <x v="1"/>
    <s v="Brands On"/>
    <x v="0"/>
    <n v="43.64"/>
    <n v="523.68000000000006"/>
    <n v="43.64"/>
    <n v="523.68000000000006"/>
    <n v="0"/>
    <n v="0"/>
    <n v="523.68000000000006"/>
    <n v="38.4"/>
    <n v="0"/>
    <n v="38.4"/>
    <n v="46"/>
    <n v="26"/>
    <n v="12"/>
    <n v="0.17222399999999999"/>
    <x v="0"/>
    <m/>
    <n v="0"/>
    <n v="0"/>
    <n v="0"/>
    <n v="0"/>
    <m/>
    <m/>
    <s v="no"/>
    <n v="460.79999999999995"/>
    <m/>
    <n v="0.12"/>
    <n v="43.636363636363633"/>
    <m/>
    <n v="523.63636363636363"/>
    <m/>
    <n v="0"/>
    <s v="Ludmilla Zarybnicka"/>
    <m/>
    <n v="1"/>
    <n v="12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270"/>
    <x v="273"/>
    <x v="273"/>
    <n v="6"/>
    <m/>
    <x v="0"/>
    <s v="Premiums"/>
    <x v="0"/>
    <s v="Promocean The Netherlands BV"/>
    <x v="0"/>
    <n v="40"/>
    <n v="240"/>
    <n v="31.8"/>
    <n v="190.8"/>
    <n v="0"/>
    <n v="0"/>
    <n v="190.8"/>
    <n v="28.001900000000003"/>
    <n v="0"/>
    <n v="28.001900000000003"/>
    <n v="30"/>
    <n v="20"/>
    <n v="10"/>
    <n v="3.5999999999999997E-2"/>
    <x v="0"/>
    <m/>
    <n v="0"/>
    <n v="0"/>
    <n v="49.199999999999989"/>
    <n v="0"/>
    <m/>
    <m/>
    <s v="no"/>
    <n v="168.01140000000001"/>
    <m/>
    <n v="0.12"/>
    <n v="31.820340909090913"/>
    <m/>
    <n v="190.92204545454547"/>
    <m/>
    <n v="0"/>
    <s v="Ellina Smirnova"/>
    <m/>
    <n v="5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280"/>
    <x v="5"/>
    <x v="5"/>
    <n v="20"/>
    <m/>
    <x v="0"/>
    <s v="Premiums"/>
    <x v="5"/>
    <s v="Promocean The Netherlands BV"/>
    <x v="0"/>
    <n v="50.300000000000004"/>
    <n v="1006.0000000000001"/>
    <n v="47.15"/>
    <n v="943"/>
    <n v="0"/>
    <n v="0"/>
    <n v="943"/>
    <n v="38.019000000000005"/>
    <n v="0"/>
    <n v="38.019000000000005"/>
    <n v="35"/>
    <n v="34"/>
    <n v="30"/>
    <n v="0.71399999999999997"/>
    <x v="0"/>
    <m/>
    <n v="0"/>
    <n v="0"/>
    <n v="63.000000000000114"/>
    <n v="0"/>
    <m/>
    <m/>
    <s v="no"/>
    <n v="760.38000000000011"/>
    <m/>
    <n v="0.12"/>
    <n v="43.203409090909098"/>
    <m/>
    <n v="864.06818181818198"/>
    <m/>
    <n v="0"/>
    <s v="Ellina Smirnova"/>
    <m/>
    <n v="5"/>
    <n v="10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290"/>
    <x v="4"/>
    <x v="4"/>
    <n v="1"/>
    <m/>
    <x v="0"/>
    <s v="Premiums"/>
    <x v="4"/>
    <s v="Asian Sourcing Link"/>
    <x v="0"/>
    <n v="170.05"/>
    <n v="170.05"/>
    <n v="170.05"/>
    <n v="170.05"/>
    <n v="0"/>
    <n v="0"/>
    <n v="170.05"/>
    <n v="147.06"/>
    <n v="0"/>
    <n v="147.06"/>
    <n v="57"/>
    <n v="37"/>
    <n v="46"/>
    <n v="9.7014000000000003E-2"/>
    <x v="0"/>
    <m/>
    <n v="0"/>
    <n v="0"/>
    <n v="0"/>
    <n v="0"/>
    <m/>
    <m/>
    <s v="no"/>
    <n v="147.06"/>
    <m/>
    <n v="0.12"/>
    <n v="167.11363636363637"/>
    <m/>
    <n v="167.11363636363637"/>
    <m/>
    <n v="0"/>
    <s v="Ellina Smirnova"/>
    <m/>
    <n v="1"/>
    <n v="1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00"/>
    <x v="336"/>
    <x v="336"/>
    <n v="10"/>
    <m/>
    <x v="0"/>
    <s v="Premiums"/>
    <x v="1"/>
    <s v="Asian Sourcing Link"/>
    <x v="0"/>
    <n v="32.299999999999997"/>
    <n v="323"/>
    <n v="29.4"/>
    <n v="294"/>
    <n v="0"/>
    <n v="0"/>
    <n v="294"/>
    <n v="25.422000000000004"/>
    <n v="0"/>
    <n v="25.422000000000004"/>
    <n v="49.5"/>
    <n v="49.5"/>
    <n v="29"/>
    <n v="0.71057250000000005"/>
    <x v="0"/>
    <m/>
    <n v="0"/>
    <n v="0"/>
    <n v="29"/>
    <n v="0"/>
    <m/>
    <m/>
    <s v="no"/>
    <n v="254.22000000000003"/>
    <m/>
    <n v="0.12"/>
    <n v="28.888636363636369"/>
    <m/>
    <n v="288.88636363636368"/>
    <m/>
    <n v="0"/>
    <s v="Ellina Smirnova"/>
    <m/>
    <n v="10"/>
    <n v="10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10"/>
    <x v="315"/>
    <x v="315"/>
    <n v="2"/>
    <m/>
    <x v="0"/>
    <s v="Premiums"/>
    <x v="34"/>
    <s v="Promocean The Netherlands BV"/>
    <x v="0"/>
    <n v="128.85"/>
    <n v="257.7"/>
    <n v="59.349999999999994"/>
    <n v="118.69999999999999"/>
    <n v="0"/>
    <n v="0"/>
    <n v="118.69999999999999"/>
    <n v="52.248100000000001"/>
    <n v="0"/>
    <n v="52.248100000000001"/>
    <n v="30"/>
    <n v="20"/>
    <n v="16"/>
    <n v="1.9199999999999998E-2"/>
    <x v="0"/>
    <m/>
    <n v="0"/>
    <n v="0"/>
    <n v="139"/>
    <n v="0"/>
    <m/>
    <m/>
    <s v="no"/>
    <n v="104.4962"/>
    <m/>
    <n v="0.12"/>
    <n v="59.372840909090911"/>
    <m/>
    <n v="118.74568181818182"/>
    <m/>
    <n v="0"/>
    <s v="Ellina Smirnova"/>
    <m/>
    <n v="5"/>
    <n v="1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20"/>
    <x v="231"/>
    <x v="231"/>
    <n v="1"/>
    <m/>
    <x v="10"/>
    <s v="Indoor signs"/>
    <x v="9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x v="0"/>
    <m/>
    <n v="0"/>
    <n v="0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30"/>
    <x v="258"/>
    <x v="258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40"/>
    <x v="259"/>
    <x v="259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50"/>
    <x v="260"/>
    <x v="260"/>
    <n v="5"/>
    <m/>
    <x v="3"/>
    <s v="Textiles-Clothing"/>
    <x v="29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x v="0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60"/>
    <x v="261"/>
    <x v="261"/>
    <n v="4"/>
    <m/>
    <x v="3"/>
    <s v="Textiles-Clothing"/>
    <x v="29"/>
    <s v="Promocean The Netherlands BV"/>
    <x v="0"/>
    <n v="35.46"/>
    <n v="141.84"/>
    <n v="35.46"/>
    <n v="141.84"/>
    <n v="0"/>
    <n v="0"/>
    <n v="141.84"/>
    <n v="30.723000000000003"/>
    <n v="0"/>
    <n v="30.723000000000003"/>
    <n v="28"/>
    <n v="15"/>
    <n v="12"/>
    <n v="2.0160000000000001E-2"/>
    <x v="0"/>
    <m/>
    <n v="0"/>
    <n v="0"/>
    <n v="0"/>
    <n v="0"/>
    <m/>
    <m/>
    <s v="no"/>
    <n v="122.89200000000001"/>
    <m/>
    <n v="0.12"/>
    <n v="34.912500000000001"/>
    <m/>
    <n v="139.65"/>
    <m/>
    <n v="0"/>
    <s v="Ellina Smirnova"/>
    <m/>
    <n v="6"/>
    <n v="24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70"/>
    <x v="254"/>
    <x v="254"/>
    <n v="4"/>
    <m/>
    <x v="3"/>
    <s v="Textiles-Clothing"/>
    <x v="29"/>
    <s v="Promocean The Netherlands BV"/>
    <x v="0"/>
    <n v="33.96"/>
    <n v="135.84"/>
    <n v="33.96"/>
    <n v="135.84"/>
    <n v="0"/>
    <n v="0"/>
    <n v="135.84"/>
    <n v="29.169000000000004"/>
    <n v="0"/>
    <n v="29.169000000000004"/>
    <n v="28"/>
    <n v="15"/>
    <n v="12"/>
    <n v="2.0160000000000001E-2"/>
    <x v="0"/>
    <m/>
    <n v="0"/>
    <n v="0"/>
    <n v="0"/>
    <n v="0"/>
    <m/>
    <m/>
    <s v="no"/>
    <n v="116.67600000000002"/>
    <m/>
    <n v="0.12"/>
    <n v="33.146590909090911"/>
    <m/>
    <n v="132.58636363636364"/>
    <m/>
    <n v="0"/>
    <s v="Ellina Smirnova"/>
    <m/>
    <n v="6"/>
    <n v="24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80"/>
    <x v="255"/>
    <x v="255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n v="0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390"/>
    <x v="256"/>
    <x v="256"/>
    <n v="5"/>
    <m/>
    <x v="3"/>
    <s v="Textiles-Clothing"/>
    <x v="29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x v="0"/>
    <m/>
    <n v="0"/>
    <n v="0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05.07.2025"/>
    <s v="Order Window"/>
  </r>
  <r>
    <s v="Heineken - 0.0"/>
    <m/>
    <n v="26021055"/>
    <n v="3090615"/>
    <s v="ANSA McAL Distribution Inc."/>
    <s v="GY"/>
    <s v="Guyana"/>
    <x v="3"/>
    <m/>
    <m/>
    <n v="400"/>
    <x v="228"/>
    <x v="228"/>
    <n v="6"/>
    <m/>
    <x v="0"/>
    <s v="Premiums"/>
    <x v="5"/>
    <s v="Promocean The Netherlands BV"/>
    <x v="0"/>
    <n v="42.65"/>
    <n v="255.89999999999998"/>
    <n v="42.65"/>
    <n v="255.89999999999998"/>
    <n v="0"/>
    <n v="0"/>
    <n v="255.89999999999998"/>
    <n v="38.440800000000003"/>
    <n v="0"/>
    <n v="38.440800000000003"/>
    <n v="48"/>
    <n v="34"/>
    <n v="9.5"/>
    <n v="9.3023999999999996E-2"/>
    <x v="0"/>
    <m/>
    <n v="0"/>
    <n v="0"/>
    <n v="0"/>
    <n v="0"/>
    <m/>
    <m/>
    <s v="no"/>
    <n v="230.64480000000003"/>
    <m/>
    <n v="0.12"/>
    <n v="43.682727272727277"/>
    <m/>
    <n v="262.09636363636366"/>
    <m/>
    <n v="0"/>
    <s v="Ellina Smirnova"/>
    <m/>
    <n v="5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410"/>
    <x v="11"/>
    <x v="11"/>
    <n v="10"/>
    <m/>
    <x v="0"/>
    <s v="Indoor signs"/>
    <x v="0"/>
    <s v="Dekkers Visual Communication B.v."/>
    <x v="0"/>
    <n v="264.18"/>
    <n v="2641.8"/>
    <n v="264.18"/>
    <n v="2641.8"/>
    <n v="0"/>
    <n v="0"/>
    <n v="2641.8"/>
    <n v="228.46740000000003"/>
    <n v="0"/>
    <n v="228.46740000000003"/>
    <n v="141"/>
    <n v="58"/>
    <n v="12"/>
    <n v="0.98136000000000001"/>
    <x v="0"/>
    <m/>
    <n v="0"/>
    <n v="0"/>
    <n v="0"/>
    <n v="0"/>
    <m/>
    <m/>
    <s v="no"/>
    <n v="2284.6740000000004"/>
    <m/>
    <n v="0.12"/>
    <n v="259.62204545454546"/>
    <m/>
    <n v="2596.2204545454547"/>
    <m/>
    <n v="0"/>
    <s v="Ludmilla Zarybnicka"/>
    <m/>
    <n v="1"/>
    <n v="1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420"/>
    <x v="125"/>
    <x v="125"/>
    <n v="2"/>
    <m/>
    <x v="0"/>
    <s v="Openers / Sunglasses / Keyrings / Waiter knife"/>
    <x v="21"/>
    <s v="Promocean The Netherlands BV"/>
    <x v="0"/>
    <n v="52.800000000000004"/>
    <n v="105.60000000000001"/>
    <n v="52.800000000000004"/>
    <n v="105.60000000000001"/>
    <n v="0"/>
    <n v="0"/>
    <n v="105.60000000000001"/>
    <n v="46.512961934169503"/>
    <n v="0"/>
    <n v="46.512961934169503"/>
    <n v="25"/>
    <n v="9"/>
    <n v="9"/>
    <n v="4.0499999999999998E-3"/>
    <x v="0"/>
    <m/>
    <n v="0"/>
    <n v="0"/>
    <n v="0"/>
    <n v="0"/>
    <m/>
    <m/>
    <s v="no"/>
    <n v="93.025923868339007"/>
    <m/>
    <n v="0.12"/>
    <n v="52.855638561556255"/>
    <m/>
    <n v="105.71127712311251"/>
    <m/>
    <n v="0"/>
    <s v="Ellina Smirnova"/>
    <m/>
    <n v="48"/>
    <n v="96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430"/>
    <x v="289"/>
    <x v="289"/>
    <n v="1"/>
    <m/>
    <x v="0"/>
    <s v="Bar support"/>
    <x v="7"/>
    <s v="Asian Sourcing Link"/>
    <x v="0"/>
    <n v="237.29999999999998"/>
    <n v="237.29999999999998"/>
    <n v="204.84"/>
    <n v="204.84"/>
    <n v="0"/>
    <n v="0"/>
    <n v="204.84"/>
    <n v="168.26400000000001"/>
    <n v="0"/>
    <n v="168.26400000000001"/>
    <n v="42"/>
    <n v="35"/>
    <n v="35"/>
    <n v="5.1450000000000003E-2"/>
    <x v="0"/>
    <m/>
    <n v="0"/>
    <n v="0"/>
    <n v="32.45999999999998"/>
    <n v="0"/>
    <m/>
    <m/>
    <s v="no"/>
    <n v="168.26400000000001"/>
    <m/>
    <n v="0.12"/>
    <n v="191.20909090909092"/>
    <m/>
    <n v="191.20909090909092"/>
    <m/>
    <n v="0"/>
    <s v="Ellina Smirnova"/>
    <m/>
    <n v="6"/>
    <n v="6"/>
    <m/>
    <m/>
    <n v="0"/>
    <n v="0"/>
    <n v="0"/>
    <s v="05.07.2025"/>
    <s v="Order Window"/>
  </r>
  <r>
    <s v="Heineken - Brand Fashion"/>
    <m/>
    <n v="26021055"/>
    <n v="3090615"/>
    <s v="ANSA McAL Distribution Inc."/>
    <s v="GY"/>
    <s v="Guyana"/>
    <x v="3"/>
    <m/>
    <m/>
    <n v="440"/>
    <x v="221"/>
    <x v="221"/>
    <n v="2"/>
    <m/>
    <x v="1"/>
    <s v="Textiles-Clothing"/>
    <x v="9"/>
    <s v="ALBA specials"/>
    <x v="0"/>
    <n v="71.59"/>
    <n v="143.18"/>
    <n v="49.15"/>
    <n v="98.3"/>
    <n v="0"/>
    <n v="0"/>
    <n v="98.3"/>
    <n v="43.25"/>
    <n v="0"/>
    <n v="43.25"/>
    <n v="29"/>
    <n v="39"/>
    <n v="1.5"/>
    <n v="3.3930000000000002E-3"/>
    <x v="0"/>
    <m/>
    <n v="0"/>
    <n v="0"/>
    <n v="44.88000000000001"/>
    <n v="0"/>
    <m/>
    <m/>
    <s v="no"/>
    <n v="86.5"/>
    <m/>
    <n v="0.12"/>
    <n v="49.147727272727273"/>
    <m/>
    <n v="98.295454545454547"/>
    <m/>
    <n v="0"/>
    <s v="Mariana"/>
    <m/>
    <n v="1"/>
    <n v="2"/>
    <m/>
    <m/>
    <n v="0"/>
    <n v="0"/>
    <n v="0"/>
    <s v="05.07.2025"/>
    <s v="Order Window"/>
  </r>
  <r>
    <s v="Heineken - Brand Fashion"/>
    <m/>
    <n v="26021055"/>
    <n v="3090615"/>
    <s v="ANSA McAL Distribution Inc."/>
    <s v="GY"/>
    <s v="Guyana"/>
    <x v="3"/>
    <m/>
    <m/>
    <n v="450"/>
    <x v="222"/>
    <x v="222"/>
    <n v="2"/>
    <m/>
    <x v="1"/>
    <s v="Textiles-Clothing"/>
    <x v="9"/>
    <s v="ALBA specials"/>
    <x v="0"/>
    <n v="71.59"/>
    <n v="143.18"/>
    <n v="49.15"/>
    <n v="98.3"/>
    <n v="0"/>
    <n v="0"/>
    <n v="98.3"/>
    <n v="43.25"/>
    <n v="0"/>
    <n v="43.25"/>
    <n v="29"/>
    <n v="39"/>
    <n v="1.5"/>
    <n v="3.3930000000000002E-3"/>
    <x v="0"/>
    <m/>
    <n v="0"/>
    <n v="0"/>
    <n v="44.88000000000001"/>
    <n v="0"/>
    <m/>
    <m/>
    <s v="no"/>
    <n v="86.5"/>
    <m/>
    <n v="0.12"/>
    <n v="49.147727272727273"/>
    <m/>
    <n v="98.295454545454547"/>
    <m/>
    <n v="0"/>
    <s v="Mariana"/>
    <m/>
    <n v="1"/>
    <n v="2"/>
    <m/>
    <m/>
    <n v="0"/>
    <n v="0"/>
    <n v="0"/>
    <s v="05.07.2025"/>
    <s v="Order Window"/>
  </r>
  <r>
    <s v="Heineken - Brand Fashion"/>
    <m/>
    <n v="26021055"/>
    <n v="3090615"/>
    <s v="ANSA McAL Distribution Inc."/>
    <s v="GY"/>
    <s v="Guyana"/>
    <x v="3"/>
    <m/>
    <m/>
    <n v="460"/>
    <x v="394"/>
    <x v="394"/>
    <n v="1"/>
    <m/>
    <x v="1"/>
    <s v="Textiles-Clothing"/>
    <x v="9"/>
    <s v="ALBA specials"/>
    <x v="0"/>
    <n v="71.59"/>
    <n v="71.59"/>
    <n v="49.15"/>
    <n v="49.15"/>
    <n v="0"/>
    <n v="0"/>
    <n v="49.15"/>
    <n v="43.25"/>
    <n v="0"/>
    <n v="43.25"/>
    <n v="29"/>
    <n v="39"/>
    <n v="1.5"/>
    <n v="1.6965000000000001E-3"/>
    <x v="0"/>
    <m/>
    <n v="0"/>
    <n v="0"/>
    <n v="22.440000000000005"/>
    <n v="0"/>
    <m/>
    <m/>
    <s v="no"/>
    <n v="43.25"/>
    <m/>
    <n v="0.12"/>
    <n v="49.147727272727273"/>
    <m/>
    <n v="49.147727272727273"/>
    <m/>
    <n v="0"/>
    <s v="Mariana"/>
    <m/>
    <n v="1"/>
    <n v="1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470"/>
    <x v="185"/>
    <x v="185"/>
    <n v="6"/>
    <m/>
    <x v="3"/>
    <s v="Textiles-Clothing"/>
    <x v="10"/>
    <s v="Promocean The Netherlands BV"/>
    <x v="0"/>
    <n v="42.480000000000004"/>
    <n v="254.88000000000002"/>
    <n v="41.7"/>
    <n v="250.20000000000002"/>
    <n v="0"/>
    <n v="0"/>
    <n v="250.20000000000002"/>
    <n v="36.374700000000011"/>
    <n v="0"/>
    <n v="36.374700000000011"/>
    <n v="36"/>
    <n v="33"/>
    <n v="7"/>
    <n v="4.9896000000000003E-2"/>
    <x v="0"/>
    <m/>
    <n v="0"/>
    <n v="0"/>
    <n v="4.6800000000000068"/>
    <n v="0"/>
    <m/>
    <m/>
    <s v="no"/>
    <n v="218.24820000000005"/>
    <m/>
    <n v="0.12"/>
    <n v="41.334886363636379"/>
    <m/>
    <n v="248.00931818181829"/>
    <m/>
    <n v="0"/>
    <s v="Ellina Smirnova"/>
    <m/>
    <n v="6"/>
    <n v="36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480"/>
    <x v="186"/>
    <x v="186"/>
    <n v="6"/>
    <m/>
    <x v="3"/>
    <s v="Textiles-Clothing"/>
    <x v="10"/>
    <s v="Promocean The Netherlands BV"/>
    <x v="0"/>
    <n v="42.480000000000004"/>
    <n v="254.88000000000002"/>
    <n v="41.7"/>
    <n v="250.20000000000002"/>
    <n v="0"/>
    <n v="0"/>
    <n v="250.20000000000002"/>
    <n v="36.374700000000004"/>
    <n v="0"/>
    <n v="36.374700000000004"/>
    <n v="36"/>
    <n v="33"/>
    <n v="7"/>
    <n v="4.9896000000000003E-2"/>
    <x v="0"/>
    <m/>
    <n v="0"/>
    <n v="0"/>
    <n v="4.6800000000000068"/>
    <n v="0"/>
    <m/>
    <m/>
    <s v="no"/>
    <n v="218.24820000000003"/>
    <m/>
    <n v="0.12"/>
    <n v="41.334886363636372"/>
    <m/>
    <n v="248.00931818181823"/>
    <m/>
    <n v="0"/>
    <s v="Ellina Smirnova"/>
    <m/>
    <n v="6"/>
    <n v="36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490"/>
    <x v="187"/>
    <x v="187"/>
    <n v="5"/>
    <m/>
    <x v="3"/>
    <s v="Textiles-Clothing"/>
    <x v="10"/>
    <s v="Promocean The Netherlands BV"/>
    <x v="0"/>
    <n v="42.480000000000004"/>
    <n v="212.40000000000003"/>
    <n v="41.7"/>
    <n v="208.5"/>
    <n v="0"/>
    <n v="0"/>
    <n v="208.5"/>
    <n v="36.374700000000004"/>
    <n v="0"/>
    <n v="36.374700000000004"/>
    <n v="36"/>
    <n v="33"/>
    <n v="7"/>
    <n v="4.1579999999999999E-2"/>
    <x v="0"/>
    <m/>
    <n v="0"/>
    <n v="0"/>
    <n v="3.9000000000000341"/>
    <n v="0"/>
    <m/>
    <m/>
    <s v="no"/>
    <n v="181.87350000000004"/>
    <m/>
    <n v="0.12"/>
    <n v="41.334886363636372"/>
    <m/>
    <n v="206.67443181818186"/>
    <m/>
    <n v="0"/>
    <s v="Ellina Smirnova"/>
    <m/>
    <n v="6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500"/>
    <x v="246"/>
    <x v="246"/>
    <n v="3"/>
    <m/>
    <x v="3"/>
    <s v="Textiles-Clothing"/>
    <x v="10"/>
    <s v="Promocean The Netherlands BV"/>
    <x v="0"/>
    <n v="42.480000000000004"/>
    <n v="127.44000000000001"/>
    <n v="41.7"/>
    <n v="125.10000000000001"/>
    <n v="0"/>
    <n v="0"/>
    <n v="125.10000000000001"/>
    <n v="36.374700000000004"/>
    <n v="0"/>
    <n v="36.374700000000004"/>
    <n v="36"/>
    <n v="33"/>
    <n v="7"/>
    <n v="2.4948000000000001E-2"/>
    <x v="0"/>
    <m/>
    <n v="0"/>
    <n v="0"/>
    <n v="2.3400000000000034"/>
    <n v="0"/>
    <m/>
    <m/>
    <s v="no"/>
    <n v="109.12410000000001"/>
    <m/>
    <n v="0.12"/>
    <n v="41.334886363636372"/>
    <m/>
    <n v="124.00465909090912"/>
    <m/>
    <n v="0"/>
    <s v="Ellina Smirnova"/>
    <m/>
    <n v="6"/>
    <n v="18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510"/>
    <x v="209"/>
    <x v="209"/>
    <n v="3"/>
    <m/>
    <x v="3"/>
    <s v="Textiles-Clothing"/>
    <x v="10"/>
    <s v="Promocean The Netherlands BV"/>
    <x v="0"/>
    <n v="40.619999999999997"/>
    <n v="121.85999999999999"/>
    <n v="39.900000000000006"/>
    <n v="119.70000000000002"/>
    <n v="0"/>
    <n v="0"/>
    <n v="119.70000000000002"/>
    <n v="34.7652"/>
    <n v="0"/>
    <n v="34.7652"/>
    <n v="36"/>
    <n v="33"/>
    <n v="7"/>
    <n v="2.4948000000000001E-2"/>
    <x v="0"/>
    <m/>
    <n v="0"/>
    <n v="0"/>
    <n v="2.1599999999999682"/>
    <n v="0"/>
    <m/>
    <m/>
    <s v="no"/>
    <n v="104.29560000000001"/>
    <m/>
    <n v="0.12"/>
    <n v="39.505909090909093"/>
    <m/>
    <n v="118.51772727272729"/>
    <m/>
    <n v="0"/>
    <s v="Ellina Smirnova"/>
    <m/>
    <n v="6"/>
    <n v="18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520"/>
    <x v="183"/>
    <x v="183"/>
    <n v="5"/>
    <m/>
    <x v="3"/>
    <s v="Textiles-Clothing"/>
    <x v="10"/>
    <s v="Promocean The Netherlands BV"/>
    <x v="0"/>
    <n v="40.619999999999997"/>
    <n v="203.1"/>
    <n v="39.900000000000006"/>
    <n v="199.50000000000003"/>
    <n v="0"/>
    <n v="0"/>
    <n v="199.50000000000003"/>
    <n v="34.7652"/>
    <n v="0"/>
    <n v="34.7652"/>
    <n v="36"/>
    <n v="33"/>
    <n v="7"/>
    <n v="4.1579999999999999E-2"/>
    <x v="0"/>
    <m/>
    <n v="0"/>
    <n v="0"/>
    <n v="3.5999999999999659"/>
    <n v="0"/>
    <m/>
    <m/>
    <s v="no"/>
    <n v="173.82599999999999"/>
    <m/>
    <n v="0.12"/>
    <n v="39.505909090909093"/>
    <m/>
    <n v="197.52954545454546"/>
    <m/>
    <n v="0"/>
    <s v="Ellina Smirnova"/>
    <m/>
    <n v="6"/>
    <n v="30"/>
    <m/>
    <m/>
    <n v="0"/>
    <n v="0"/>
    <n v="0"/>
    <s v="05.07.2025"/>
    <s v="Order Window"/>
  </r>
  <r>
    <s v="Heineken"/>
    <m/>
    <n v="26021055"/>
    <n v="3090615"/>
    <s v="ANSA McAL Distribution Inc."/>
    <s v="GY"/>
    <s v="Guyana"/>
    <x v="3"/>
    <m/>
    <m/>
    <n v="530"/>
    <x v="184"/>
    <x v="184"/>
    <n v="4"/>
    <m/>
    <x v="3"/>
    <s v="Textiles-Clothing"/>
    <x v="10"/>
    <s v="Promocean The Netherlands BV"/>
    <x v="0"/>
    <n v="40.619999999999997"/>
    <n v="162.47999999999999"/>
    <n v="39.900000000000006"/>
    <n v="159.60000000000002"/>
    <n v="0"/>
    <n v="0"/>
    <n v="159.60000000000002"/>
    <n v="34.7652"/>
    <n v="0"/>
    <n v="34.7652"/>
    <n v="36"/>
    <n v="33"/>
    <n v="7"/>
    <n v="3.3264000000000002E-2"/>
    <x v="0"/>
    <m/>
    <n v="0"/>
    <n v="0"/>
    <n v="2.879999999999967"/>
    <n v="0"/>
    <m/>
    <m/>
    <s v="no"/>
    <n v="139.0608"/>
    <m/>
    <n v="0.12"/>
    <n v="39.505909090909093"/>
    <m/>
    <n v="158.02363636363637"/>
    <m/>
    <n v="0"/>
    <s v="Ellina Smirnova"/>
    <m/>
    <n v="6"/>
    <n v="24"/>
    <m/>
    <m/>
    <n v="0"/>
    <n v="0"/>
    <n v="0"/>
    <s v="05.07.2025"/>
    <s v="Order Window"/>
  </r>
  <r>
    <s v="Heineken - F1"/>
    <m/>
    <n v="26021056"/>
    <n v="3091125"/>
    <s v="Anjo Wholesale"/>
    <s v="AG"/>
    <s v="Antigua and Barbuda"/>
    <x v="3"/>
    <m/>
    <m/>
    <n v="10"/>
    <x v="82"/>
    <x v="82"/>
    <n v="3"/>
    <m/>
    <x v="0"/>
    <s v="Bar support"/>
    <x v="14"/>
    <s v="Promocean The Netherlands BV"/>
    <x v="0"/>
    <n v="29.8"/>
    <n v="89.4"/>
    <n v="26"/>
    <n v="78"/>
    <n v="0"/>
    <n v="0"/>
    <n v="78"/>
    <n v="22.906800000000004"/>
    <n v="0"/>
    <n v="22.906800000000004"/>
    <n v="14"/>
    <n v="5"/>
    <n v="5"/>
    <n v="1.0499999999999999E-3"/>
    <x v="0"/>
    <m/>
    <n v="0"/>
    <n v="0"/>
    <n v="11.400000000000006"/>
    <n v="0"/>
    <m/>
    <m/>
    <s v="no"/>
    <n v="68.720400000000012"/>
    <m/>
    <n v="0.12"/>
    <n v="26.03045454545455"/>
    <m/>
    <n v="78.091363636363653"/>
    <m/>
    <n v="0"/>
    <s v="Konstantinos Zoupanos "/>
    <m/>
    <n v="20"/>
    <n v="60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20"/>
    <x v="79"/>
    <x v="79"/>
    <n v="5"/>
    <m/>
    <x v="0"/>
    <s v="Premiums"/>
    <x v="6"/>
    <s v="Promocean The Netherlands BV"/>
    <x v="0"/>
    <n v="57.499999999999993"/>
    <n v="287.49999999999994"/>
    <n v="57.499999999999993"/>
    <n v="287.49999999999994"/>
    <n v="0"/>
    <n v="0"/>
    <n v="287.49999999999994"/>
    <n v="49.829400000000007"/>
    <n v="0"/>
    <n v="49.829400000000007"/>
    <n v="24"/>
    <n v="15"/>
    <n v="5"/>
    <n v="8.9999999999999993E-3"/>
    <x v="0"/>
    <m/>
    <n v="0"/>
    <n v="0"/>
    <n v="0"/>
    <n v="0"/>
    <m/>
    <m/>
    <s v="no"/>
    <n v="249.14700000000005"/>
    <m/>
    <n v="0.12"/>
    <n v="56.62431818181819"/>
    <m/>
    <n v="283.12159090909097"/>
    <m/>
    <n v="0"/>
    <s v="Konstantinos Zoupanos "/>
    <m/>
    <n v="25"/>
    <n v="125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30"/>
    <x v="83"/>
    <x v="83"/>
    <n v="2"/>
    <m/>
    <x v="0"/>
    <s v="Premiums"/>
    <x v="4"/>
    <s v="Promocean The Netherlands BV"/>
    <x v="0"/>
    <n v="73.099999999999994"/>
    <n v="146.19999999999999"/>
    <n v="69.900000000000006"/>
    <n v="139.80000000000001"/>
    <n v="0"/>
    <n v="0"/>
    <n v="139.80000000000001"/>
    <n v="60.420000000000009"/>
    <n v="0"/>
    <n v="60.420000000000009"/>
    <n v="43.5"/>
    <n v="18"/>
    <n v="22.5"/>
    <n v="3.5235000000000002E-2"/>
    <x v="0"/>
    <m/>
    <n v="0"/>
    <n v="0"/>
    <n v="6.3999999999999773"/>
    <n v="0"/>
    <m/>
    <m/>
    <s v="no"/>
    <n v="120.84000000000002"/>
    <m/>
    <n v="0.12"/>
    <n v="68.659090909090921"/>
    <m/>
    <n v="137.31818181818184"/>
    <m/>
    <n v="0"/>
    <s v="Konstantinos Zoupanos "/>
    <m/>
    <n v="10"/>
    <n v="20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40"/>
    <x v="108"/>
    <x v="108"/>
    <n v="10"/>
    <m/>
    <x v="0"/>
    <s v="Premiums"/>
    <x v="0"/>
    <s v="Asian Sourcing Link"/>
    <x v="0"/>
    <n v="41.7"/>
    <n v="417"/>
    <n v="25.45"/>
    <n v="254.5"/>
    <n v="0"/>
    <n v="0"/>
    <n v="254.5"/>
    <n v="21.831"/>
    <n v="0"/>
    <n v="21.831"/>
    <n v="48"/>
    <n v="38"/>
    <n v="2.5"/>
    <n v="4.5600000000000002E-2"/>
    <x v="0"/>
    <m/>
    <n v="0"/>
    <n v="0"/>
    <n v="162.5"/>
    <n v="0"/>
    <m/>
    <m/>
    <s v="no"/>
    <n v="218.31"/>
    <m/>
    <n v="0.12"/>
    <n v="24.807954545454546"/>
    <m/>
    <n v="248.07954545454547"/>
    <m/>
    <n v="0"/>
    <s v="Ellina Smirnova "/>
    <m/>
    <n v="5"/>
    <n v="50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50"/>
    <x v="112"/>
    <x v="112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60"/>
    <x v="113"/>
    <x v="113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70"/>
    <x v="114"/>
    <x v="114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80"/>
    <x v="191"/>
    <x v="191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90"/>
    <x v="192"/>
    <x v="192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100"/>
    <x v="193"/>
    <x v="193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110"/>
    <x v="194"/>
    <x v="194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120"/>
    <x v="33"/>
    <x v="33"/>
    <n v="5"/>
    <m/>
    <x v="0"/>
    <s v="Bar support"/>
    <x v="10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x v="0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130"/>
    <x v="49"/>
    <x v="49"/>
    <n v="2"/>
    <m/>
    <x v="0"/>
    <s v="Bar support"/>
    <x v="14"/>
    <s v="Promocean The Netherlands BV"/>
    <x v="0"/>
    <n v="30.2"/>
    <n v="60.4"/>
    <n v="26.400000000000002"/>
    <n v="52.800000000000004"/>
    <n v="0"/>
    <n v="0"/>
    <n v="52.800000000000004"/>
    <n v="23.176800000000004"/>
    <n v="0"/>
    <n v="23.176800000000004"/>
    <n v="14"/>
    <n v="5"/>
    <n v="5"/>
    <n v="6.9999999999999999E-4"/>
    <x v="0"/>
    <m/>
    <n v="0"/>
    <n v="0"/>
    <n v="7.5999999999999943"/>
    <n v="0"/>
    <m/>
    <m/>
    <s v="no"/>
    <n v="46.353600000000007"/>
    <m/>
    <n v="0.12"/>
    <n v="26.33727272727273"/>
    <m/>
    <n v="52.674545454545459"/>
    <m/>
    <n v="0"/>
    <s v="Ellina Smirnova"/>
    <m/>
    <n v="20"/>
    <n v="40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140"/>
    <x v="150"/>
    <x v="150"/>
    <n v="5"/>
    <m/>
    <x v="0"/>
    <s v="Bar support"/>
    <x v="12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x v="0"/>
    <m/>
    <n v="0"/>
    <n v="0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150"/>
    <x v="101"/>
    <x v="101"/>
    <n v="4"/>
    <m/>
    <x v="0"/>
    <s v="Premiums"/>
    <x v="4"/>
    <s v="Promocean The Netherlands BV"/>
    <x v="0"/>
    <n v="74.7"/>
    <n v="298.8"/>
    <n v="74.7"/>
    <n v="298.8"/>
    <n v="0"/>
    <n v="0"/>
    <n v="298.8"/>
    <n v="64.62660000000001"/>
    <n v="0"/>
    <n v="64.62660000000001"/>
    <n v="37"/>
    <n v="16"/>
    <n v="17"/>
    <n v="4.0256E-2"/>
    <x v="0"/>
    <m/>
    <n v="0"/>
    <n v="0"/>
    <n v="0"/>
    <n v="0"/>
    <m/>
    <m/>
    <s v="no"/>
    <n v="258.50640000000004"/>
    <m/>
    <n v="0.12"/>
    <n v="73.439318181818194"/>
    <m/>
    <n v="293.75727272727278"/>
    <m/>
    <n v="0"/>
    <s v="Ellina Smirnova"/>
    <m/>
    <n v="10"/>
    <n v="40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160"/>
    <x v="100"/>
    <x v="100"/>
    <n v="4"/>
    <m/>
    <x v="0"/>
    <s v="Premiums"/>
    <x v="0"/>
    <s v="Promocean The Netherlands BV"/>
    <x v="0"/>
    <n v="30.6"/>
    <n v="122.4"/>
    <n v="30.6"/>
    <n v="122.4"/>
    <n v="0"/>
    <n v="0"/>
    <n v="122.4"/>
    <n v="26.664299999999997"/>
    <n v="0"/>
    <n v="26.664299999999997"/>
    <n v="47"/>
    <n v="46"/>
    <n v="2"/>
    <n v="1.7295999999999999E-2"/>
    <x v="0"/>
    <m/>
    <n v="0"/>
    <n v="0"/>
    <n v="0"/>
    <n v="0"/>
    <m/>
    <m/>
    <s v="no"/>
    <n v="106.65719999999999"/>
    <m/>
    <n v="0.12"/>
    <n v="30.300340909090906"/>
    <m/>
    <n v="121.20136363636362"/>
    <m/>
    <n v="0"/>
    <s v="Ellina Smirnova"/>
    <m/>
    <n v="10"/>
    <n v="40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170"/>
    <x v="99"/>
    <x v="99"/>
    <n v="2"/>
    <m/>
    <x v="0"/>
    <s v="Textiles-Clothing"/>
    <x v="7"/>
    <s v="Promocean The Netherlands BV"/>
    <x v="0"/>
    <n v="115.68"/>
    <n v="231.36"/>
    <n v="115.68"/>
    <n v="231.36"/>
    <n v="0"/>
    <n v="0"/>
    <n v="231.36"/>
    <n v="101.00609999999999"/>
    <n v="0"/>
    <n v="101.00609999999999"/>
    <n v="45"/>
    <n v="23"/>
    <n v="23"/>
    <n v="4.761E-2"/>
    <x v="0"/>
    <m/>
    <n v="0"/>
    <n v="0"/>
    <n v="0"/>
    <n v="0"/>
    <m/>
    <m/>
    <s v="no"/>
    <n v="202.01219999999998"/>
    <m/>
    <n v="0.12"/>
    <n v="114.77965909090908"/>
    <m/>
    <n v="229.55931818181816"/>
    <m/>
    <n v="0"/>
    <s v="Ellina Smirnova"/>
    <m/>
    <n v="24"/>
    <n v="48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180"/>
    <x v="145"/>
    <x v="145"/>
    <n v="1"/>
    <m/>
    <x v="0"/>
    <s v="Textiles-Clothing"/>
    <x v="1"/>
    <s v="Promocean The Netherlands BV"/>
    <x v="0"/>
    <n v="38.86"/>
    <n v="38.86"/>
    <n v="38.86"/>
    <n v="38.86"/>
    <n v="0"/>
    <n v="0"/>
    <n v="38.86"/>
    <n v="33.017399999999995"/>
    <n v="0"/>
    <n v="33.017399999999995"/>
    <n v="58"/>
    <n v="36"/>
    <n v="4"/>
    <n v="8.352E-3"/>
    <x v="0"/>
    <m/>
    <n v="0"/>
    <n v="0"/>
    <n v="0"/>
    <n v="0"/>
    <m/>
    <m/>
    <s v="no"/>
    <n v="33.017399999999995"/>
    <m/>
    <n v="0.12"/>
    <n v="37.519772727272724"/>
    <m/>
    <n v="37.519772727272724"/>
    <m/>
    <n v="0"/>
    <s v="Ellina Smirnova"/>
    <m/>
    <n v="2"/>
    <n v="2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10"/>
    <x v="102"/>
    <x v="102"/>
    <n v="5"/>
    <m/>
    <x v="0"/>
    <s v="Bar support"/>
    <x v="12"/>
    <s v="Asian Sourcing Link"/>
    <x v="0"/>
    <n v="46.1"/>
    <n v="230.5"/>
    <n v="37.799999999999997"/>
    <n v="189"/>
    <n v="0"/>
    <n v="0"/>
    <n v="189"/>
    <n v="34.998000000000005"/>
    <n v="0"/>
    <n v="34.998000000000005"/>
    <n v="62"/>
    <n v="20"/>
    <n v="9.5"/>
    <n v="5.8900000000000001E-2"/>
    <x v="0"/>
    <m/>
    <n v="0"/>
    <s v="pallet"/>
    <n v="41.5"/>
    <n v="0"/>
    <m/>
    <m/>
    <s v="no"/>
    <n v="174.99"/>
    <m/>
    <n v="0.12"/>
    <n v="39.770454545454548"/>
    <m/>
    <n v="198.85227272727275"/>
    <m/>
    <n v="0"/>
    <s v="Ellina Smirnova"/>
    <m/>
    <n v="10"/>
    <n v="50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20"/>
    <x v="205"/>
    <x v="205"/>
    <n v="8"/>
    <m/>
    <x v="0"/>
    <s v="Bar support"/>
    <x v="4"/>
    <s v="Promocean The Netherlands BV"/>
    <x v="0"/>
    <n v="30.6"/>
    <n v="244.8"/>
    <n v="30.6"/>
    <n v="244.8"/>
    <n v="0"/>
    <n v="0"/>
    <n v="244.8"/>
    <n v="26.973380571428567"/>
    <n v="0"/>
    <n v="26.973380571428567"/>
    <n v="15"/>
    <n v="5"/>
    <n v="5"/>
    <n v="3.0000000000000001E-3"/>
    <x v="0"/>
    <m/>
    <n v="0"/>
    <s v="pallet"/>
    <n v="0"/>
    <n v="0"/>
    <m/>
    <m/>
    <s v="no"/>
    <n v="215.78704457142854"/>
    <m/>
    <n v="0.12"/>
    <n v="30.651568831168827"/>
    <m/>
    <n v="245.21255064935062"/>
    <m/>
    <n v="0"/>
    <s v="Ellina Smirnova"/>
    <m/>
    <n v="20"/>
    <n v="160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30"/>
    <x v="252"/>
    <x v="252"/>
    <n v="4"/>
    <m/>
    <x v="0"/>
    <s v="Premiums"/>
    <x v="6"/>
    <s v="Promocean The Netherlands BV"/>
    <x v="0"/>
    <n v="47.75"/>
    <n v="191"/>
    <n v="47.75"/>
    <n v="191"/>
    <n v="0"/>
    <n v="0"/>
    <n v="191"/>
    <n v="41.356485714285718"/>
    <n v="0"/>
    <n v="41.356485714285718"/>
    <n v="25"/>
    <n v="16"/>
    <n v="4.5"/>
    <n v="7.1999999999999998E-3"/>
    <x v="0"/>
    <m/>
    <n v="0"/>
    <s v="pallet"/>
    <n v="0"/>
    <n v="0"/>
    <m/>
    <m/>
    <s v="no"/>
    <n v="165.42594285714287"/>
    <m/>
    <n v="0.12"/>
    <n v="46.996006493506499"/>
    <m/>
    <n v="187.984025974026"/>
    <m/>
    <n v="0"/>
    <s v="Ellina Smirnova"/>
    <m/>
    <n v="25"/>
    <n v="100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190"/>
    <x v="5"/>
    <x v="5"/>
    <n v="5"/>
    <m/>
    <x v="0"/>
    <s v="Premiums"/>
    <x v="5"/>
    <s v="Promocean The Netherlands BV"/>
    <x v="0"/>
    <n v="50.300000000000004"/>
    <n v="251.50000000000003"/>
    <n v="47.15"/>
    <n v="235.75"/>
    <n v="0"/>
    <n v="0"/>
    <n v="235.75"/>
    <n v="38.019000000000005"/>
    <n v="0"/>
    <n v="38.019000000000005"/>
    <n v="35"/>
    <n v="34"/>
    <n v="30"/>
    <n v="0.17849999999999999"/>
    <x v="0"/>
    <m/>
    <n v="0"/>
    <n v="0"/>
    <n v="15.750000000000028"/>
    <n v="0"/>
    <m/>
    <m/>
    <s v="no"/>
    <n v="190.09500000000003"/>
    <m/>
    <n v="0.12"/>
    <n v="43.203409090909098"/>
    <m/>
    <n v="216.0170454545455"/>
    <m/>
    <n v="0"/>
    <s v="Ellina Smirnova"/>
    <m/>
    <n v="5"/>
    <n v="25"/>
    <m/>
    <m/>
    <n v="0"/>
    <n v="0"/>
    <n v="0"/>
    <s v="06.07.2025"/>
    <s v="Order Window"/>
  </r>
  <r>
    <s v="Heineken - 0.0"/>
    <m/>
    <n v="26021056"/>
    <n v="3091125"/>
    <s v="Anjo Wholesale"/>
    <s v="AG"/>
    <s v="Antigua and Barbuda"/>
    <x v="3"/>
    <m/>
    <m/>
    <n v="200"/>
    <x v="102"/>
    <x v="102"/>
    <n v="2"/>
    <m/>
    <x v="0"/>
    <s v="Bar support"/>
    <x v="12"/>
    <s v="Asian Sourcing Link"/>
    <x v="0"/>
    <n v="46.1"/>
    <n v="92.2"/>
    <n v="37.799999999999997"/>
    <n v="75.599999999999994"/>
    <n v="0"/>
    <n v="0"/>
    <n v="75.599999999999994"/>
    <n v="34.998000000000005"/>
    <n v="0"/>
    <n v="34.998000000000005"/>
    <n v="62"/>
    <n v="20"/>
    <n v="9.5"/>
    <n v="2.3560000000000001E-2"/>
    <x v="0"/>
    <m/>
    <n v="0"/>
    <n v="0"/>
    <n v="16.600000000000009"/>
    <n v="0"/>
    <m/>
    <m/>
    <s v="no"/>
    <n v="69.996000000000009"/>
    <m/>
    <n v="0.12"/>
    <n v="39.770454545454548"/>
    <m/>
    <n v="79.540909090909096"/>
    <m/>
    <n v="0"/>
    <s v="Ellina Smirnova"/>
    <m/>
    <n v="10"/>
    <n v="20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210"/>
    <x v="125"/>
    <x v="125"/>
    <n v="2"/>
    <m/>
    <x v="0"/>
    <s v="Openers / Sunglasses / Keyrings / Waiter knife"/>
    <x v="21"/>
    <s v="Promocean The Netherlands BV"/>
    <x v="0"/>
    <n v="52.800000000000004"/>
    <n v="105.60000000000001"/>
    <n v="52.800000000000004"/>
    <n v="105.60000000000001"/>
    <n v="0"/>
    <n v="0"/>
    <n v="105.60000000000001"/>
    <n v="46.512961934169503"/>
    <n v="0"/>
    <n v="46.512961934169503"/>
    <n v="25"/>
    <n v="9"/>
    <n v="9"/>
    <n v="4.0499999999999998E-3"/>
    <x v="0"/>
    <m/>
    <n v="0"/>
    <n v="0"/>
    <n v="0"/>
    <n v="0"/>
    <m/>
    <m/>
    <s v="no"/>
    <n v="93.025923868339007"/>
    <m/>
    <n v="0.12"/>
    <n v="52.855638561556255"/>
    <m/>
    <n v="105.71127712311251"/>
    <m/>
    <n v="0"/>
    <s v="Ellina Smirnova"/>
    <m/>
    <n v="48"/>
    <n v="96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220"/>
    <x v="13"/>
    <x v="13"/>
    <n v="2"/>
    <m/>
    <x v="0"/>
    <s v="Premiums"/>
    <x v="5"/>
    <s v="Asian Sourcing Link"/>
    <x v="0"/>
    <n v="59.3"/>
    <n v="118.6"/>
    <n v="59.3"/>
    <n v="118.6"/>
    <n v="0"/>
    <n v="0"/>
    <n v="118.6"/>
    <n v="57.000000000000007"/>
    <n v="0"/>
    <n v="57.000000000000007"/>
    <n v="27.5"/>
    <n v="26"/>
    <n v="30"/>
    <n v="4.2900000000000001E-2"/>
    <x v="0"/>
    <m/>
    <n v="0"/>
    <n v="0"/>
    <n v="0"/>
    <n v="0"/>
    <m/>
    <m/>
    <s v="no"/>
    <n v="114.00000000000001"/>
    <m/>
    <n v="0.12"/>
    <n v="64.77272727272728"/>
    <m/>
    <n v="129.54545454545456"/>
    <m/>
    <n v="0"/>
    <s v="Ellina Smirnova"/>
    <m/>
    <n v="5"/>
    <n v="10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230"/>
    <x v="96"/>
    <x v="96"/>
    <n v="4"/>
    <m/>
    <x v="0"/>
    <s v="Bar support"/>
    <x v="10"/>
    <s v="Promocean The Netherlands BV"/>
    <x v="0"/>
    <n v="87"/>
    <n v="348"/>
    <n v="87"/>
    <n v="348"/>
    <n v="0"/>
    <n v="0"/>
    <n v="348"/>
    <n v="74.350800000000007"/>
    <n v="0"/>
    <n v="74.350800000000007"/>
    <n v="49"/>
    <n v="26"/>
    <n v="50"/>
    <n v="0.25480000000000003"/>
    <x v="0"/>
    <m/>
    <n v="0"/>
    <n v="0"/>
    <n v="0"/>
    <n v="0"/>
    <m/>
    <m/>
    <s v="no"/>
    <n v="297.40320000000003"/>
    <m/>
    <n v="0.12"/>
    <n v="84.489545454545464"/>
    <m/>
    <n v="337.95818181818186"/>
    <m/>
    <n v="0"/>
    <s v="Ellina Smirnova"/>
    <m/>
    <n v="12"/>
    <n v="48"/>
    <m/>
    <m/>
    <n v="0"/>
    <n v="0"/>
    <n v="0"/>
    <s v="06.07.2025"/>
    <s v="Order Window"/>
  </r>
  <r>
    <s v="Heineken UCL"/>
    <m/>
    <n v="26021056"/>
    <n v="3091125"/>
    <s v="Anjo Wholesale"/>
    <s v="AG"/>
    <s v="Antigua and Barbuda"/>
    <x v="3"/>
    <m/>
    <m/>
    <n v="240"/>
    <x v="172"/>
    <x v="172"/>
    <n v="5"/>
    <m/>
    <x v="0"/>
    <s v="Indoor signs"/>
    <x v="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x v="0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06.07.2025"/>
    <s v="Order Window"/>
  </r>
  <r>
    <s v="Heineken - F1"/>
    <m/>
    <n v="26021056"/>
    <n v="3091125"/>
    <s v="Anjo Wholesale"/>
    <s v="AG"/>
    <s v="Antigua and Barbuda"/>
    <x v="3"/>
    <m/>
    <m/>
    <n v="250"/>
    <x v="68"/>
    <x v="68"/>
    <n v="1"/>
    <m/>
    <x v="0"/>
    <s v="Premiums"/>
    <x v="5"/>
    <s v="Promocean The Netherlands BV"/>
    <x v="0"/>
    <n v="83.149999999999991"/>
    <n v="83.149999999999991"/>
    <n v="83.149999999999991"/>
    <n v="83.149999999999991"/>
    <n v="0"/>
    <n v="0"/>
    <n v="83.149999999999991"/>
    <n v="71.922600000000017"/>
    <n v="0"/>
    <n v="71.922600000000017"/>
    <n v="44"/>
    <n v="43"/>
    <n v="45"/>
    <n v="8.5139999999999993E-2"/>
    <x v="0"/>
    <m/>
    <n v="0"/>
    <n v="0"/>
    <n v="0"/>
    <n v="0"/>
    <m/>
    <m/>
    <s v="no"/>
    <n v="71.922600000000017"/>
    <m/>
    <n v="0.12"/>
    <n v="81.730227272727291"/>
    <m/>
    <n v="81.730227272727291"/>
    <m/>
    <n v="0"/>
    <s v="Konstantinos Zoupanos "/>
    <m/>
    <n v="5"/>
    <n v="5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260"/>
    <x v="257"/>
    <x v="257"/>
    <n v="1"/>
    <m/>
    <x v="3"/>
    <s v="Textiles-Clothing"/>
    <x v="29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x v="0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270"/>
    <x v="258"/>
    <x v="258"/>
    <n v="1"/>
    <m/>
    <x v="3"/>
    <s v="Textiles-Clothing"/>
    <x v="29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x v="0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280"/>
    <x v="259"/>
    <x v="259"/>
    <n v="1"/>
    <m/>
    <x v="3"/>
    <s v="Textiles-Clothing"/>
    <x v="29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x v="0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</r>
  <r>
    <s v="Heineken"/>
    <m/>
    <n v="26021056"/>
    <n v="3091125"/>
    <s v="Anjo Wholesale"/>
    <s v="AG"/>
    <s v="Antigua and Barbuda"/>
    <x v="3"/>
    <m/>
    <m/>
    <n v="290"/>
    <x v="260"/>
    <x v="260"/>
    <n v="1"/>
    <m/>
    <x v="3"/>
    <s v="Textiles-Clothing"/>
    <x v="29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x v="0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40"/>
    <x v="274"/>
    <x v="274"/>
    <n v="12"/>
    <m/>
    <x v="0"/>
    <s v="Premiums"/>
    <x v="4"/>
    <s v="Promocean The Netherlands BV"/>
    <x v="0"/>
    <n v="89.800000000000011"/>
    <n v="1077.6000000000001"/>
    <n v="89.800000000000011"/>
    <n v="1077.6000000000001"/>
    <n v="0"/>
    <n v="0"/>
    <n v="1077.6000000000001"/>
    <n v="73.815000000000012"/>
    <n v="0"/>
    <n v="73.815000000000012"/>
    <n v="41.5"/>
    <n v="17"/>
    <n v="13"/>
    <n v="0.110058"/>
    <x v="0"/>
    <m/>
    <n v="0"/>
    <s v="pallet"/>
    <n v="0"/>
    <n v="0"/>
    <m/>
    <m/>
    <s v="no"/>
    <n v="885.7800000000002"/>
    <m/>
    <n v="0.12"/>
    <n v="83.880681818181827"/>
    <m/>
    <n v="1006.568181818182"/>
    <m/>
    <n v="0"/>
    <s v="Ellina Smirnova"/>
    <m/>
    <n v="10"/>
    <n v="120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50"/>
    <x v="228"/>
    <x v="228"/>
    <n v="28"/>
    <m/>
    <x v="0"/>
    <s v="Premiums"/>
    <x v="5"/>
    <s v="Promocean The Netherlands BV"/>
    <x v="0"/>
    <n v="42.65"/>
    <n v="1194.2"/>
    <n v="42.65"/>
    <n v="1194.2"/>
    <n v="0"/>
    <n v="0"/>
    <n v="1194.2"/>
    <n v="38.440800000000003"/>
    <n v="0"/>
    <n v="38.440800000000003"/>
    <n v="48"/>
    <n v="34"/>
    <n v="9.5"/>
    <n v="0.434112"/>
    <x v="0"/>
    <m/>
    <n v="0"/>
    <s v="pallet"/>
    <n v="0"/>
    <n v="0"/>
    <m/>
    <m/>
    <s v="no"/>
    <n v="1076.3424"/>
    <m/>
    <n v="0.12"/>
    <n v="43.682727272727277"/>
    <m/>
    <n v="1223.1163636363638"/>
    <m/>
    <n v="0"/>
    <s v="Ellina Smirnova"/>
    <m/>
    <n v="5"/>
    <n v="140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60"/>
    <x v="229"/>
    <x v="229"/>
    <n v="10"/>
    <m/>
    <x v="0"/>
    <s v="Premiums"/>
    <x v="0"/>
    <s v="Promocean The Netherlands BV"/>
    <x v="0"/>
    <n v="45.3"/>
    <n v="453"/>
    <n v="45.3"/>
    <n v="453"/>
    <n v="0"/>
    <n v="0"/>
    <n v="453"/>
    <n v="38.714400000000005"/>
    <n v="0"/>
    <n v="38.714400000000005"/>
    <n v="62"/>
    <n v="42"/>
    <n v="7.6"/>
    <n v="0.19790399999999997"/>
    <x v="0"/>
    <m/>
    <n v="0"/>
    <s v="pallet"/>
    <n v="0"/>
    <n v="0"/>
    <m/>
    <m/>
    <s v="no"/>
    <n v="387.14400000000006"/>
    <m/>
    <n v="0.12"/>
    <n v="43.993636363636369"/>
    <m/>
    <n v="439.93636363636369"/>
    <m/>
    <n v="0"/>
    <s v="Ellina Smirnova"/>
    <m/>
    <n v="10"/>
    <n v="100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70"/>
    <x v="247"/>
    <x v="247"/>
    <n v="17"/>
    <m/>
    <x v="3"/>
    <s v="Textiles-Clothing"/>
    <x v="10"/>
    <s v="Promocean The Netherlands BV"/>
    <x v="0"/>
    <n v="42.480000000000004"/>
    <n v="722.16000000000008"/>
    <n v="42.480000000000004"/>
    <n v="722.16000000000008"/>
    <n v="0"/>
    <n v="0"/>
    <n v="722.16000000000008"/>
    <n v="37.018499999999996"/>
    <n v="0"/>
    <n v="37.018499999999996"/>
    <n v="36"/>
    <n v="33"/>
    <n v="7"/>
    <n v="0.141372"/>
    <x v="0"/>
    <m/>
    <n v="0"/>
    <s v="pallet"/>
    <n v="0"/>
    <n v="0"/>
    <m/>
    <m/>
    <s v="no"/>
    <n v="629.31449999999995"/>
    <m/>
    <n v="0.12"/>
    <n v="42.066477272727269"/>
    <m/>
    <n v="715.1301136363636"/>
    <m/>
    <n v="0"/>
    <s v="Ellina Smirnova"/>
    <m/>
    <n v="6"/>
    <n v="102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80"/>
    <x v="248"/>
    <x v="248"/>
    <n v="17"/>
    <m/>
    <x v="3"/>
    <s v="Textiles-Clothing"/>
    <x v="10"/>
    <s v="Promocean The Netherlands BV"/>
    <x v="0"/>
    <n v="42.480000000000004"/>
    <n v="722.16000000000008"/>
    <n v="42.480000000000004"/>
    <n v="722.16000000000008"/>
    <n v="0"/>
    <n v="0"/>
    <n v="722.16000000000008"/>
    <n v="37.018499999999996"/>
    <n v="0"/>
    <n v="37.018499999999996"/>
    <n v="36"/>
    <n v="33"/>
    <n v="7"/>
    <n v="0.141372"/>
    <x v="0"/>
    <m/>
    <n v="0"/>
    <s v="pallet"/>
    <n v="0"/>
    <n v="0"/>
    <m/>
    <m/>
    <s v="no"/>
    <n v="629.31449999999995"/>
    <m/>
    <n v="0.12"/>
    <n v="42.066477272727269"/>
    <m/>
    <n v="715.1301136363636"/>
    <m/>
    <n v="0"/>
    <s v="Ellina Smirnova"/>
    <m/>
    <n v="6"/>
    <n v="102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90"/>
    <x v="249"/>
    <x v="249"/>
    <n v="12"/>
    <m/>
    <x v="3"/>
    <s v="Textiles-Clothing"/>
    <x v="10"/>
    <s v="Promocean The Netherlands BV"/>
    <x v="0"/>
    <n v="42.480000000000004"/>
    <n v="509.76000000000005"/>
    <n v="42.480000000000004"/>
    <n v="509.76000000000005"/>
    <n v="0"/>
    <n v="0"/>
    <n v="509.76000000000005"/>
    <n v="37.018499999999996"/>
    <n v="0"/>
    <n v="37.018499999999996"/>
    <n v="36"/>
    <n v="33"/>
    <n v="7"/>
    <n v="9.9792000000000006E-2"/>
    <x v="0"/>
    <m/>
    <n v="0"/>
    <s v="pallet"/>
    <n v="0"/>
    <n v="0"/>
    <m/>
    <m/>
    <s v="no"/>
    <n v="444.22199999999998"/>
    <m/>
    <n v="0.12"/>
    <n v="42.066477272727269"/>
    <m/>
    <n v="504.79772727272723"/>
    <m/>
    <n v="0"/>
    <s v="Ellina Smirnova"/>
    <m/>
    <n v="6"/>
    <n v="72"/>
    <m/>
    <m/>
    <n v="0"/>
    <n v="0"/>
    <n v="0"/>
    <s v="06.07.2025"/>
    <s v="Order Window"/>
  </r>
  <r>
    <s v="Heineken - 0.0"/>
    <m/>
    <n v="26021057"/>
    <n v="3090399"/>
    <s v="Promocean South Africa"/>
    <s v="ZA"/>
    <s v="South Africa"/>
    <x v="2"/>
    <m/>
    <m/>
    <n v="100"/>
    <x v="250"/>
    <x v="250"/>
    <n v="10"/>
    <m/>
    <x v="3"/>
    <s v="Textiles-Clothing"/>
    <x v="10"/>
    <s v="Promocean The Netherlands BV"/>
    <x v="0"/>
    <n v="42.480000000000004"/>
    <n v="424.80000000000007"/>
    <n v="42.480000000000004"/>
    <n v="424.80000000000007"/>
    <n v="0"/>
    <n v="0"/>
    <n v="424.80000000000007"/>
    <n v="37.018499999999996"/>
    <n v="0"/>
    <n v="37.018499999999996"/>
    <n v="36"/>
    <n v="33"/>
    <n v="7"/>
    <n v="8.3159999999999998E-2"/>
    <x v="0"/>
    <m/>
    <n v="0"/>
    <s v="pallet"/>
    <n v="0"/>
    <n v="0"/>
    <m/>
    <m/>
    <s v="no"/>
    <n v="370.18499999999995"/>
    <m/>
    <n v="0.12"/>
    <n v="42.066477272727269"/>
    <m/>
    <n v="420.66477272727269"/>
    <m/>
    <n v="0"/>
    <s v="Ellina Smirnova"/>
    <m/>
    <n v="6"/>
    <n v="6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10"/>
    <x v="0"/>
    <x v="0"/>
    <n v="40"/>
    <m/>
    <x v="0"/>
    <s v="Textiles-Clothing"/>
    <x v="0"/>
    <s v="Asian Sourcing Link"/>
    <x v="0"/>
    <n v="52.300000000000004"/>
    <n v="2092"/>
    <n v="52.300000000000004"/>
    <n v="2092"/>
    <n v="0"/>
    <n v="0"/>
    <n v="2092"/>
    <n v="38.024999999999999"/>
    <n v="0"/>
    <n v="38.024999999999999"/>
    <n v="23"/>
    <n v="17"/>
    <n v="28.8"/>
    <n v="0.45043200000000005"/>
    <x v="0"/>
    <m/>
    <n v="0"/>
    <s v="pallet"/>
    <n v="0"/>
    <n v="0"/>
    <m/>
    <m/>
    <s v="no"/>
    <n v="1521"/>
    <m/>
    <n v="0.12"/>
    <n v="43.210227272727273"/>
    <m/>
    <n v="1728.409090909091"/>
    <m/>
    <n v="0"/>
    <s v="Ellina Smirnova"/>
    <m/>
    <n v="10"/>
    <n v="40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20"/>
    <x v="1"/>
    <x v="1"/>
    <n v="48"/>
    <m/>
    <x v="0"/>
    <s v="Indoor signs"/>
    <x v="1"/>
    <s v="Brands On"/>
    <x v="0"/>
    <n v="43.64"/>
    <n v="2094.7200000000003"/>
    <n v="43.64"/>
    <n v="2094.7200000000003"/>
    <n v="0"/>
    <n v="0"/>
    <n v="2094.7200000000003"/>
    <n v="38.4"/>
    <n v="0"/>
    <n v="38.4"/>
    <n v="46"/>
    <n v="26"/>
    <n v="12"/>
    <n v="0.68889599999999995"/>
    <x v="0"/>
    <m/>
    <n v="0"/>
    <s v="pallet"/>
    <n v="0"/>
    <n v="0"/>
    <m/>
    <m/>
    <s v="no"/>
    <n v="1843.1999999999998"/>
    <m/>
    <n v="0.12"/>
    <n v="43.636363636363633"/>
    <m/>
    <n v="2094.5454545454545"/>
    <m/>
    <n v="0"/>
    <s v="Ludmilla Zarybnicka"/>
    <m/>
    <n v="1"/>
    <n v="48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30"/>
    <x v="4"/>
    <x v="4"/>
    <n v="17"/>
    <m/>
    <x v="0"/>
    <s v="Premiums"/>
    <x v="4"/>
    <s v="Asian Sourcing Link"/>
    <x v="0"/>
    <n v="170.05"/>
    <n v="2890.8500000000004"/>
    <n v="170.05"/>
    <n v="2890.8500000000004"/>
    <n v="0"/>
    <n v="0"/>
    <n v="2890.8500000000004"/>
    <n v="147.06"/>
    <n v="0"/>
    <n v="147.06"/>
    <n v="57"/>
    <n v="37"/>
    <n v="46"/>
    <n v="1.649238"/>
    <x v="0"/>
    <m/>
    <n v="0"/>
    <s v="pallet"/>
    <n v="0"/>
    <n v="0"/>
    <m/>
    <m/>
    <s v="no"/>
    <n v="2500.02"/>
    <m/>
    <n v="0.12"/>
    <n v="167.11363636363637"/>
    <m/>
    <n v="2840.9318181818185"/>
    <m/>
    <n v="0"/>
    <s v="Ellina Smirnova"/>
    <m/>
    <n v="1"/>
    <n v="17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40"/>
    <x v="5"/>
    <x v="5"/>
    <n v="96"/>
    <m/>
    <x v="0"/>
    <s v="Premiums"/>
    <x v="5"/>
    <s v="Promocean The Netherlands BV"/>
    <x v="0"/>
    <n v="50.300000000000004"/>
    <n v="4828.8"/>
    <n v="47.15"/>
    <n v="4526.3999999999996"/>
    <n v="0"/>
    <n v="0"/>
    <n v="4526.3999999999996"/>
    <n v="38.019000000000005"/>
    <n v="0"/>
    <n v="38.019000000000005"/>
    <n v="35"/>
    <n v="34"/>
    <n v="30"/>
    <n v="3.4272"/>
    <x v="0"/>
    <m/>
    <n v="0"/>
    <s v="pallet"/>
    <n v="302.40000000000055"/>
    <n v="0"/>
    <m/>
    <m/>
    <s v="no"/>
    <n v="3649.8240000000005"/>
    <m/>
    <n v="0.12"/>
    <n v="43.203409090909098"/>
    <m/>
    <n v="4147.5272727272732"/>
    <m/>
    <n v="0"/>
    <s v="Ellina Smirnova"/>
    <m/>
    <n v="5"/>
    <n v="48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50"/>
    <x v="185"/>
    <x v="185"/>
    <n v="15"/>
    <m/>
    <x v="3"/>
    <s v="Textiles-Clothing"/>
    <x v="10"/>
    <s v="Promocean The Netherlands BV"/>
    <x v="0"/>
    <n v="42.480000000000004"/>
    <n v="637.20000000000005"/>
    <n v="41.7"/>
    <n v="625.5"/>
    <n v="0"/>
    <n v="0"/>
    <n v="625.5"/>
    <n v="36.374700000000011"/>
    <n v="0"/>
    <n v="36.374700000000011"/>
    <n v="36"/>
    <n v="33"/>
    <n v="7"/>
    <n v="0.12474"/>
    <x v="0"/>
    <m/>
    <n v="0"/>
    <s v="pallet"/>
    <n v="11.700000000000045"/>
    <n v="0"/>
    <m/>
    <m/>
    <s v="no"/>
    <n v="545.62050000000022"/>
    <m/>
    <n v="0.12"/>
    <n v="41.334886363636379"/>
    <m/>
    <n v="620.02329545454563"/>
    <m/>
    <n v="0"/>
    <s v="Ellina Smirnova"/>
    <m/>
    <n v="6"/>
    <n v="9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60"/>
    <x v="186"/>
    <x v="186"/>
    <n v="15"/>
    <m/>
    <x v="3"/>
    <s v="Textiles-Clothing"/>
    <x v="10"/>
    <s v="Promocean The Netherlands BV"/>
    <x v="0"/>
    <n v="42.480000000000004"/>
    <n v="637.20000000000005"/>
    <n v="41.7"/>
    <n v="625.5"/>
    <n v="0"/>
    <n v="0"/>
    <n v="625.5"/>
    <n v="36.374700000000004"/>
    <n v="0"/>
    <n v="36.374700000000004"/>
    <n v="36"/>
    <n v="33"/>
    <n v="7"/>
    <n v="0.12474"/>
    <x v="0"/>
    <m/>
    <n v="0"/>
    <s v="pallet"/>
    <n v="11.700000000000045"/>
    <n v="0"/>
    <m/>
    <m/>
    <s v="no"/>
    <n v="545.62050000000011"/>
    <m/>
    <n v="0.12"/>
    <n v="41.334886363636372"/>
    <m/>
    <n v="620.02329545454563"/>
    <m/>
    <n v="0"/>
    <s v="Ellina Smirnova"/>
    <m/>
    <n v="6"/>
    <n v="9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70"/>
    <x v="246"/>
    <x v="246"/>
    <n v="5"/>
    <m/>
    <x v="3"/>
    <s v="Textiles-Clothing"/>
    <x v="10"/>
    <s v="Promocean The Netherlands BV"/>
    <x v="0"/>
    <n v="42.480000000000004"/>
    <n v="212.40000000000003"/>
    <n v="41.7"/>
    <n v="208.5"/>
    <n v="0"/>
    <n v="0"/>
    <n v="208.5"/>
    <n v="36.374700000000004"/>
    <n v="0"/>
    <n v="36.374700000000004"/>
    <n v="36"/>
    <n v="33"/>
    <n v="7"/>
    <n v="4.1579999999999999E-2"/>
    <x v="0"/>
    <m/>
    <n v="0"/>
    <s v="pallet"/>
    <n v="3.9000000000000341"/>
    <n v="0"/>
    <m/>
    <m/>
    <s v="no"/>
    <n v="181.87350000000004"/>
    <m/>
    <n v="0.12"/>
    <n v="41.334886363636372"/>
    <m/>
    <n v="206.67443181818186"/>
    <m/>
    <n v="0"/>
    <s v="Ellina Smirnova"/>
    <m/>
    <n v="6"/>
    <n v="3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80"/>
    <x v="187"/>
    <x v="187"/>
    <n v="10"/>
    <m/>
    <x v="3"/>
    <s v="Textiles-Clothing"/>
    <x v="10"/>
    <s v="Promocean The Netherlands BV"/>
    <x v="0"/>
    <n v="42.480000000000004"/>
    <n v="424.80000000000007"/>
    <n v="41.7"/>
    <n v="417"/>
    <n v="0"/>
    <n v="0"/>
    <n v="417"/>
    <n v="36.374700000000004"/>
    <n v="0"/>
    <n v="36.374700000000004"/>
    <n v="36"/>
    <n v="33"/>
    <n v="7"/>
    <n v="8.3159999999999998E-2"/>
    <x v="0"/>
    <m/>
    <n v="0"/>
    <s v="pallet"/>
    <n v="7.8000000000000682"/>
    <n v="0"/>
    <m/>
    <m/>
    <s v="no"/>
    <n v="363.74700000000007"/>
    <m/>
    <n v="0.12"/>
    <n v="41.334886363636372"/>
    <m/>
    <n v="413.34886363636372"/>
    <m/>
    <n v="0"/>
    <s v="Ellina Smirnova"/>
    <m/>
    <n v="6"/>
    <n v="6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190"/>
    <x v="257"/>
    <x v="257"/>
    <n v="4"/>
    <m/>
    <x v="3"/>
    <s v="Textiles-Clothing"/>
    <x v="29"/>
    <s v="Promocean The Netherlands BV"/>
    <x v="0"/>
    <n v="35.46"/>
    <n v="141.84"/>
    <n v="35.46"/>
    <n v="141.84"/>
    <n v="0"/>
    <n v="0"/>
    <n v="141.84"/>
    <n v="30.723000000000003"/>
    <n v="0"/>
    <n v="30.723000000000003"/>
    <n v="28"/>
    <n v="15"/>
    <n v="12"/>
    <n v="2.0160000000000001E-2"/>
    <x v="0"/>
    <m/>
    <n v="0"/>
    <s v="pallet"/>
    <n v="0"/>
    <n v="0"/>
    <m/>
    <m/>
    <s v="no"/>
    <n v="122.89200000000001"/>
    <m/>
    <n v="0.12"/>
    <n v="34.912500000000001"/>
    <m/>
    <n v="139.65"/>
    <m/>
    <n v="0"/>
    <s v="Ellina Smirnova"/>
    <m/>
    <n v="6"/>
    <n v="24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00"/>
    <x v="258"/>
    <x v="258"/>
    <n v="15"/>
    <m/>
    <x v="3"/>
    <s v="Textiles-Clothing"/>
    <x v="29"/>
    <s v="Promocean The Netherlands BV"/>
    <x v="0"/>
    <n v="35.46"/>
    <n v="531.9"/>
    <n v="35.46"/>
    <n v="531.9"/>
    <n v="0"/>
    <n v="0"/>
    <n v="531.9"/>
    <n v="30.723000000000003"/>
    <n v="0"/>
    <n v="30.723000000000003"/>
    <n v="28"/>
    <n v="15"/>
    <n v="12"/>
    <n v="7.5600000000000001E-2"/>
    <x v="0"/>
    <m/>
    <n v="0"/>
    <s v="pallet"/>
    <n v="0"/>
    <n v="0"/>
    <m/>
    <m/>
    <s v="no"/>
    <n v="460.84500000000003"/>
    <m/>
    <n v="0.12"/>
    <n v="34.912500000000001"/>
    <m/>
    <n v="523.6875"/>
    <m/>
    <n v="0"/>
    <s v="Ellina Smirnova"/>
    <m/>
    <n v="6"/>
    <n v="9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10"/>
    <x v="259"/>
    <x v="259"/>
    <n v="15"/>
    <m/>
    <x v="3"/>
    <s v="Textiles-Clothing"/>
    <x v="29"/>
    <s v="Promocean The Netherlands BV"/>
    <x v="0"/>
    <n v="35.46"/>
    <n v="531.9"/>
    <n v="35.46"/>
    <n v="531.9"/>
    <n v="0"/>
    <n v="0"/>
    <n v="531.9"/>
    <n v="30.723000000000003"/>
    <n v="0"/>
    <n v="30.723000000000003"/>
    <n v="28"/>
    <n v="15"/>
    <n v="12"/>
    <n v="7.5600000000000001E-2"/>
    <x v="0"/>
    <m/>
    <n v="0"/>
    <s v="pallet"/>
    <n v="0"/>
    <n v="0"/>
    <m/>
    <m/>
    <s v="no"/>
    <n v="460.84500000000003"/>
    <m/>
    <n v="0.12"/>
    <n v="34.912500000000001"/>
    <m/>
    <n v="523.6875"/>
    <m/>
    <n v="0"/>
    <s v="Ellina Smirnova"/>
    <m/>
    <n v="6"/>
    <n v="9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20"/>
    <x v="260"/>
    <x v="260"/>
    <n v="6"/>
    <m/>
    <x v="3"/>
    <s v="Textiles-Clothing"/>
    <x v="29"/>
    <s v="Promocean The Netherlands BV"/>
    <x v="0"/>
    <n v="35.46"/>
    <n v="212.76"/>
    <n v="35.46"/>
    <n v="212.76"/>
    <n v="0"/>
    <n v="0"/>
    <n v="212.76"/>
    <n v="30.723000000000003"/>
    <n v="0"/>
    <n v="30.723000000000003"/>
    <n v="28"/>
    <n v="15"/>
    <n v="12"/>
    <n v="3.024E-2"/>
    <x v="0"/>
    <m/>
    <n v="0"/>
    <s v="pallet"/>
    <n v="0"/>
    <n v="0"/>
    <m/>
    <m/>
    <s v="no"/>
    <n v="184.33800000000002"/>
    <m/>
    <n v="0.12"/>
    <n v="34.912500000000001"/>
    <m/>
    <n v="209.47500000000002"/>
    <m/>
    <n v="0"/>
    <s v="Ellina Smirnova"/>
    <m/>
    <n v="6"/>
    <n v="36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30"/>
    <x v="261"/>
    <x v="261"/>
    <n v="4"/>
    <m/>
    <x v="3"/>
    <s v="Textiles-Clothing"/>
    <x v="29"/>
    <s v="Promocean The Netherlands BV"/>
    <x v="0"/>
    <n v="35.46"/>
    <n v="141.84"/>
    <n v="35.46"/>
    <n v="141.84"/>
    <n v="0"/>
    <n v="0"/>
    <n v="141.84"/>
    <n v="30.723000000000003"/>
    <n v="0"/>
    <n v="30.723000000000003"/>
    <n v="28"/>
    <n v="15"/>
    <n v="12"/>
    <n v="2.0160000000000001E-2"/>
    <x v="0"/>
    <m/>
    <n v="0"/>
    <s v="pallet"/>
    <n v="0"/>
    <n v="0"/>
    <m/>
    <m/>
    <s v="no"/>
    <n v="122.89200000000001"/>
    <m/>
    <n v="0.12"/>
    <n v="34.912500000000001"/>
    <m/>
    <n v="139.65"/>
    <m/>
    <n v="0"/>
    <s v="Ellina Smirnova"/>
    <m/>
    <n v="6"/>
    <n v="24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40"/>
    <x v="98"/>
    <x v="98"/>
    <n v="150"/>
    <m/>
    <x v="5"/>
    <s v="Glassware"/>
    <x v="17"/>
    <s v="Arc International France SAS"/>
    <x v="0"/>
    <n v="5.22"/>
    <n v="783"/>
    <n v="5.22"/>
    <n v="783"/>
    <n v="0"/>
    <n v="0"/>
    <n v="783"/>
    <n v="4.58"/>
    <n v="0"/>
    <n v="4.58"/>
    <n v="22.3"/>
    <n v="15.1"/>
    <n v="22.4"/>
    <n v="1.1314127999999999"/>
    <x v="0"/>
    <m/>
    <n v="0"/>
    <s v="pallet"/>
    <n v="0"/>
    <n v="0"/>
    <m/>
    <m/>
    <s v="no"/>
    <n v="687"/>
    <m/>
    <n v="0.12"/>
    <n v="5.204545454545455"/>
    <m/>
    <n v="780.68181818181824"/>
    <m/>
    <n v="0"/>
    <s v="Ludmilla Zarybnicka"/>
    <m/>
    <n v="6"/>
    <n v="90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50"/>
    <x v="125"/>
    <x v="125"/>
    <n v="30"/>
    <m/>
    <x v="0"/>
    <s v="Openers / Sunglasses / Keyrings / Waiter knife"/>
    <x v="21"/>
    <s v="Promocean The Netherlands BV"/>
    <x v="0"/>
    <n v="52.800000000000004"/>
    <n v="1584.0000000000002"/>
    <n v="52.800000000000004"/>
    <n v="1584.0000000000002"/>
    <n v="0"/>
    <n v="0"/>
    <n v="1584.0000000000002"/>
    <n v="46.512961934169503"/>
    <n v="0"/>
    <n v="46.512961934169503"/>
    <n v="25"/>
    <n v="9"/>
    <n v="9"/>
    <n v="6.0749999999999998E-2"/>
    <x v="0"/>
    <m/>
    <n v="0"/>
    <s v="pallet"/>
    <n v="0"/>
    <n v="0"/>
    <m/>
    <m/>
    <s v="no"/>
    <n v="1395.388858025085"/>
    <m/>
    <n v="0.12"/>
    <n v="52.855638561556255"/>
    <m/>
    <n v="1585.6691568466877"/>
    <m/>
    <n v="0"/>
    <s v="Ellina Smirnova"/>
    <m/>
    <n v="48"/>
    <n v="144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60"/>
    <x v="288"/>
    <x v="288"/>
    <n v="50"/>
    <m/>
    <x v="0"/>
    <s v="Bar support"/>
    <x v="31"/>
    <s v="Asian Sourcing Link"/>
    <x v="0"/>
    <n v="23.700000000000003"/>
    <n v="1185.0000000000002"/>
    <n v="19.799999999999997"/>
    <n v="989.99999999999989"/>
    <n v="0"/>
    <n v="0"/>
    <n v="989.99999999999989"/>
    <n v="17.100000000000001"/>
    <n v="0"/>
    <n v="17.100000000000001"/>
    <n v="24.6"/>
    <n v="24.6"/>
    <n v="11"/>
    <n v="0.33283800000000008"/>
    <x v="0"/>
    <m/>
    <n v="0"/>
    <s v="pallet"/>
    <n v="195.00000000000034"/>
    <n v="0"/>
    <m/>
    <m/>
    <s v="no"/>
    <n v="855.00000000000011"/>
    <m/>
    <n v="0.12"/>
    <n v="19.431818181818183"/>
    <m/>
    <n v="971.59090909090912"/>
    <m/>
    <n v="0"/>
    <s v="Ellina Smirnova"/>
    <m/>
    <n v="6"/>
    <n v="30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70"/>
    <x v="127"/>
    <x v="127"/>
    <n v="5"/>
    <m/>
    <x v="4"/>
    <s v="Coasters (&amp; dripmat)"/>
    <x v="24"/>
    <s v="CC Coaster GmbH &amp; Co. KG"/>
    <x v="0"/>
    <n v="16.28409090909091"/>
    <n v="81.420454545454547"/>
    <n v="16.28409090909091"/>
    <n v="81.420454545454547"/>
    <n v="0"/>
    <n v="0"/>
    <n v="81.420454545454547"/>
    <n v="14.33"/>
    <n v="0"/>
    <n v="14.33"/>
    <n v="18"/>
    <n v="45"/>
    <n v="14"/>
    <n v="5.67E-2"/>
    <x v="0"/>
    <m/>
    <n v="0"/>
    <s v="pallet"/>
    <n v="0"/>
    <n v="0"/>
    <m/>
    <m/>
    <s v="no"/>
    <n v="71.650000000000006"/>
    <m/>
    <n v="0.12"/>
    <n v="16.28409090909091"/>
    <m/>
    <n v="81.420454545454547"/>
    <m/>
    <n v="0"/>
    <s v="Ellina Smirnova"/>
    <m/>
    <n v="1000"/>
    <n v="5000"/>
    <m/>
    <m/>
    <n v="0"/>
    <n v="0"/>
    <n v="0"/>
    <s v="06.07.2025"/>
    <s v="Order Window"/>
  </r>
  <r>
    <s v="Heineken"/>
    <m/>
    <n v="26021057"/>
    <n v="3090399"/>
    <s v="Promocean South Africa"/>
    <s v="ZA"/>
    <s v="South Africa"/>
    <x v="2"/>
    <m/>
    <m/>
    <n v="280"/>
    <x v="289"/>
    <x v="289"/>
    <n v="8"/>
    <m/>
    <x v="0"/>
    <s v="Bar support"/>
    <x v="7"/>
    <s v="Asian Sourcing Link"/>
    <x v="0"/>
    <n v="237.29999999999998"/>
    <n v="1898.3999999999999"/>
    <n v="204.84"/>
    <n v="1638.72"/>
    <n v="0"/>
    <n v="0"/>
    <n v="1638.72"/>
    <n v="168.26400000000001"/>
    <n v="0"/>
    <n v="168.26400000000001"/>
    <n v="42"/>
    <n v="35"/>
    <n v="35"/>
    <n v="0.41160000000000002"/>
    <x v="0"/>
    <m/>
    <n v="0"/>
    <s v="pallet"/>
    <n v="259.67999999999984"/>
    <n v="0"/>
    <m/>
    <m/>
    <s v="no"/>
    <n v="1346.1120000000001"/>
    <m/>
    <n v="0.12"/>
    <n v="191.20909090909092"/>
    <m/>
    <n v="1529.6727272727273"/>
    <m/>
    <n v="0"/>
    <s v="Ellina Smirnova"/>
    <m/>
    <n v="6"/>
    <n v="48"/>
    <m/>
    <m/>
    <n v="0"/>
    <n v="0"/>
    <n v="0"/>
    <s v="06.07.2025"/>
    <s v="Order Window"/>
  </r>
  <r>
    <s v="Heineken - F1"/>
    <m/>
    <n v="26021057"/>
    <n v="3090399"/>
    <s v="Promocean South Africa"/>
    <s v="ZA"/>
    <s v="South Africa"/>
    <x v="2"/>
    <m/>
    <m/>
    <n v="290"/>
    <x v="75"/>
    <x v="75"/>
    <n v="20"/>
    <m/>
    <x v="0"/>
    <s v="Textiles-Clothing"/>
    <x v="15"/>
    <s v="Asian Sourcing Link"/>
    <x v="0"/>
    <n v="32.06"/>
    <n v="641.20000000000005"/>
    <n v="32.06"/>
    <n v="641.20000000000005"/>
    <n v="0"/>
    <n v="0"/>
    <n v="641.20000000000005"/>
    <n v="27.974699999999999"/>
    <n v="0"/>
    <n v="27.974699999999999"/>
    <n v="47"/>
    <n v="38"/>
    <n v="2"/>
    <n v="7.1440000000000003E-2"/>
    <x v="0"/>
    <m/>
    <n v="0"/>
    <s v="pallet"/>
    <n v="0"/>
    <n v="0"/>
    <m/>
    <m/>
    <s v="no"/>
    <n v="559.49399999999991"/>
    <m/>
    <n v="0.12"/>
    <n v="31.789431818181818"/>
    <m/>
    <n v="635.78863636363633"/>
    <m/>
    <n v="0"/>
    <s v="Ellina Smirnova "/>
    <m/>
    <n v="1"/>
    <n v="20"/>
    <m/>
    <m/>
    <n v="0"/>
    <n v="0"/>
    <n v="0"/>
    <s v="06.07.2025"/>
    <s v="Order Window"/>
  </r>
  <r>
    <s v="Heineken - F1"/>
    <m/>
    <n v="26021057"/>
    <n v="3090399"/>
    <s v="Promocean South Africa"/>
    <s v="ZA"/>
    <s v="South Africa"/>
    <x v="2"/>
    <m/>
    <m/>
    <n v="300"/>
    <x v="76"/>
    <x v="76"/>
    <n v="30"/>
    <m/>
    <x v="0"/>
    <s v="Textiles-Clothing"/>
    <x v="15"/>
    <s v="Asian Sourcing Link"/>
    <x v="0"/>
    <n v="32.06"/>
    <n v="961.80000000000007"/>
    <n v="32.06"/>
    <n v="961.80000000000007"/>
    <n v="0"/>
    <n v="0"/>
    <n v="961.80000000000007"/>
    <n v="27.974699999999999"/>
    <n v="0"/>
    <n v="27.974699999999999"/>
    <n v="47"/>
    <n v="38"/>
    <n v="2"/>
    <n v="0.10716000000000001"/>
    <x v="0"/>
    <m/>
    <n v="0"/>
    <s v="pallet"/>
    <n v="0"/>
    <n v="0"/>
    <m/>
    <m/>
    <s v="no"/>
    <n v="839.24099999999999"/>
    <m/>
    <n v="0.12"/>
    <n v="31.789431818181818"/>
    <m/>
    <n v="953.68295454545455"/>
    <m/>
    <n v="0"/>
    <s v="Ellina Smirnova "/>
    <m/>
    <n v="1"/>
    <n v="30"/>
    <m/>
    <m/>
    <n v="0"/>
    <n v="0"/>
    <n v="0"/>
    <s v="06.07.2025"/>
    <s v="Order Window"/>
  </r>
  <r>
    <s v="Heineken - F1"/>
    <m/>
    <n v="26021057"/>
    <n v="3090399"/>
    <s v="Promocean South Africa"/>
    <s v="ZA"/>
    <s v="South Africa"/>
    <x v="2"/>
    <m/>
    <m/>
    <n v="310"/>
    <x v="77"/>
    <x v="77"/>
    <n v="30"/>
    <m/>
    <x v="0"/>
    <s v="Textiles-Clothing"/>
    <x v="15"/>
    <s v="Asian Sourcing Link"/>
    <x v="0"/>
    <n v="32.06"/>
    <n v="961.80000000000007"/>
    <n v="32.06"/>
    <n v="961.80000000000007"/>
    <n v="0"/>
    <n v="0"/>
    <n v="961.80000000000007"/>
    <n v="27.974699999999999"/>
    <n v="0"/>
    <n v="27.974699999999999"/>
    <n v="47"/>
    <n v="38"/>
    <n v="2"/>
    <n v="0.10716000000000001"/>
    <x v="0"/>
    <m/>
    <n v="0"/>
    <s v="pallet"/>
    <n v="0"/>
    <n v="0"/>
    <m/>
    <m/>
    <s v="no"/>
    <n v="839.24099999999999"/>
    <m/>
    <n v="0.12"/>
    <n v="31.789431818181818"/>
    <m/>
    <n v="953.68295454545455"/>
    <m/>
    <n v="0"/>
    <s v="Ellina Smirnova "/>
    <m/>
    <n v="1"/>
    <n v="30"/>
    <m/>
    <m/>
    <n v="0"/>
    <n v="0"/>
    <n v="0"/>
    <s v="06.07.2025"/>
    <s v="Order Window"/>
  </r>
  <r>
    <s v="Heineken - F1"/>
    <m/>
    <n v="26021057"/>
    <n v="3090399"/>
    <s v="Promocean South Africa"/>
    <s v="ZA"/>
    <s v="South Africa"/>
    <x v="2"/>
    <m/>
    <m/>
    <n v="320"/>
    <x v="78"/>
    <x v="78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50"/>
    <x v="153"/>
    <x v="153"/>
    <n v="5"/>
    <m/>
    <x v="0"/>
    <s v="Indoor signs"/>
    <x v="0"/>
    <s v="Dekkers Visual Communication B.v."/>
    <x v="0"/>
    <n v="145"/>
    <n v="725"/>
    <n v="138.41"/>
    <n v="692.05"/>
    <n v="0"/>
    <n v="0"/>
    <n v="692.05"/>
    <n v="119.70000000000002"/>
    <n v="0"/>
    <n v="119.70000000000002"/>
    <n v="44"/>
    <n v="10"/>
    <n v="74"/>
    <n v="0.1628"/>
    <x v="0"/>
    <m/>
    <n v="0"/>
    <s v="pallet"/>
    <n v="32.950000000000045"/>
    <n v="0"/>
    <m/>
    <m/>
    <s v="no"/>
    <n v="598.50000000000011"/>
    <m/>
    <n v="0.12"/>
    <n v="136.02272727272728"/>
    <m/>
    <n v="680.11363636363637"/>
    <m/>
    <n v="0"/>
    <s v="Ludmilla Zarybnicka"/>
    <m/>
    <n v="1"/>
    <n v="5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60"/>
    <x v="138"/>
    <x v="138"/>
    <n v="2"/>
    <m/>
    <x v="3"/>
    <s v="Textiles-Clothing"/>
    <x v="10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x v="0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70"/>
    <x v="139"/>
    <x v="139"/>
    <n v="2"/>
    <m/>
    <x v="3"/>
    <s v="Textiles-Clothing"/>
    <x v="10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x v="0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80"/>
    <x v="140"/>
    <x v="140"/>
    <n v="2"/>
    <m/>
    <x v="3"/>
    <s v="Textiles-Clothing"/>
    <x v="10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x v="0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90"/>
    <x v="395"/>
    <x v="395"/>
    <n v="2"/>
    <m/>
    <x v="3"/>
    <s v="Textiles-Clothing"/>
    <x v="10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x v="0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100"/>
    <x v="121"/>
    <x v="121"/>
    <n v="10"/>
    <m/>
    <x v="0"/>
    <s v="Bar support"/>
    <x v="14"/>
    <s v="Promocean The Netherlands BV"/>
    <x v="0"/>
    <n v="39.799999999999997"/>
    <n v="398"/>
    <n v="35.6"/>
    <n v="356"/>
    <n v="0"/>
    <n v="0"/>
    <n v="356"/>
    <n v="29.298000000000002"/>
    <n v="0"/>
    <n v="29.298000000000002"/>
    <n v="14.5"/>
    <n v="4.8"/>
    <n v="4.8"/>
    <n v="3.3407999999999997E-3"/>
    <x v="0"/>
    <m/>
    <n v="0"/>
    <s v="pallet"/>
    <n v="42"/>
    <n v="0"/>
    <m/>
    <m/>
    <s v="no"/>
    <n v="292.98"/>
    <m/>
    <n v="0.12"/>
    <n v="33.293181818181822"/>
    <m/>
    <n v="332.93181818181824"/>
    <m/>
    <n v="0"/>
    <s v="Ellina Smirnova"/>
    <m/>
    <n v="20"/>
    <n v="200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10"/>
    <x v="119"/>
    <x v="119"/>
    <n v="30"/>
    <m/>
    <x v="0"/>
    <s v="Bar support"/>
    <x v="10"/>
    <s v="Promocean The Netherlands BV"/>
    <x v="0"/>
    <n v="76.679999999999993"/>
    <n v="2300.3999999999996"/>
    <n v="64.56"/>
    <n v="1936.8000000000002"/>
    <n v="0"/>
    <n v="0"/>
    <n v="1936.8000000000002"/>
    <n v="55.141800000000003"/>
    <n v="0"/>
    <n v="55.141800000000003"/>
    <n v="49"/>
    <n v="26"/>
    <n v="50"/>
    <n v="1.911"/>
    <x v="0"/>
    <m/>
    <n v="0"/>
    <s v="pallet"/>
    <n v="363.59999999999945"/>
    <n v="0"/>
    <m/>
    <m/>
    <s v="no"/>
    <n v="1654.2540000000001"/>
    <m/>
    <n v="0.12"/>
    <n v="62.661136363636366"/>
    <m/>
    <n v="1879.8340909090909"/>
    <m/>
    <n v="0"/>
    <s v="Ellina Smirnova"/>
    <m/>
    <n v="12"/>
    <n v="360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20"/>
    <x v="130"/>
    <x v="130"/>
    <n v="6"/>
    <m/>
    <x v="5"/>
    <s v="Plastic cups"/>
    <x v="25"/>
    <s v="Re-uz France"/>
    <x v="0"/>
    <n v="255.90909090909091"/>
    <n v="1535.4545454545455"/>
    <n v="110.90909090909091"/>
    <n v="665.4545454545455"/>
    <n v="0"/>
    <n v="0"/>
    <n v="665.4545454545455"/>
    <n v="97.6"/>
    <n v="0"/>
    <n v="97.6"/>
    <n v="58.2"/>
    <n v="36.299999999999997"/>
    <n v="13.54"/>
    <n v="0.17163249839999997"/>
    <x v="0"/>
    <m/>
    <n v="0"/>
    <s v="pallet"/>
    <n v="870"/>
    <n v="0"/>
    <m/>
    <m/>
    <s v="yes"/>
    <n v="585.59999999999991"/>
    <m/>
    <n v="0.12"/>
    <n v="110.90909090909091"/>
    <m/>
    <n v="665.4545454545455"/>
    <m/>
    <n v="0"/>
    <s v="Konstantinos Zoupanos"/>
    <m/>
    <n v="400"/>
    <n v="2400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30"/>
    <x v="232"/>
    <x v="232"/>
    <n v="2"/>
    <m/>
    <x v="4"/>
    <s v="Coasters (&amp; dripmat)"/>
    <x v="12"/>
    <s v="CC Coaster GmbH &amp; Co. KG"/>
    <x v="0"/>
    <n v="22.693181818181817"/>
    <n v="45.386363636363633"/>
    <n v="22.693181818181817"/>
    <n v="45.386363636363633"/>
    <n v="0"/>
    <n v="0"/>
    <n v="45.386363636363633"/>
    <n v="19.97"/>
    <n v="0"/>
    <n v="19.97"/>
    <n v="18.600000000000001"/>
    <n v="46.5"/>
    <n v="14"/>
    <n v="2.4217200000000005E-2"/>
    <x v="0"/>
    <m/>
    <n v="0"/>
    <s v="pallet"/>
    <n v="0"/>
    <n v="0"/>
    <m/>
    <m/>
    <s v="no"/>
    <n v="39.94"/>
    <m/>
    <n v="0.12"/>
    <n v="22.693181818181817"/>
    <m/>
    <n v="45.386363636363633"/>
    <m/>
    <n v="0"/>
    <s v="Ellina Smirnova"/>
    <m/>
    <n v="1000"/>
    <n v="2000"/>
    <m/>
    <m/>
    <n v="0"/>
    <n v="0"/>
    <n v="0"/>
    <s v="06.07.2025"/>
    <s v="Order Window"/>
  </r>
  <r>
    <s v="Desperados"/>
    <m/>
    <n v="26021058"/>
    <n v="3090697"/>
    <s v="United Brands"/>
    <s v="DO"/>
    <s v="Dominican Republic"/>
    <x v="3"/>
    <m/>
    <m/>
    <n v="40"/>
    <x v="137"/>
    <x v="137"/>
    <n v="10"/>
    <m/>
    <x v="0"/>
    <s v="Bar support"/>
    <x v="12"/>
    <s v="Asian Sourcing Link"/>
    <x v="0"/>
    <n v="85.7"/>
    <n v="857"/>
    <n v="68.7"/>
    <n v="687"/>
    <n v="0"/>
    <n v="0"/>
    <n v="687"/>
    <n v="59.280000000000008"/>
    <n v="0"/>
    <n v="59.280000000000008"/>
    <n v="62"/>
    <n v="20.5"/>
    <n v="10"/>
    <n v="0.12709999999999999"/>
    <x v="0"/>
    <m/>
    <n v="0"/>
    <s v="pallet"/>
    <n v="170"/>
    <n v="0"/>
    <m/>
    <m/>
    <s v="no"/>
    <n v="592.80000000000007"/>
    <m/>
    <n v="0.12"/>
    <n v="67.363636363636374"/>
    <m/>
    <n v="673.63636363636374"/>
    <m/>
    <n v="0"/>
    <s v="Ellina Smirnova"/>
    <m/>
    <n v="10"/>
    <n v="10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0"/>
    <x v="108"/>
    <x v="108"/>
    <n v="50"/>
    <m/>
    <x v="0"/>
    <s v="Premiums"/>
    <x v="0"/>
    <s v="Asian Sourcing Link"/>
    <x v="0"/>
    <n v="41.7"/>
    <n v="2085"/>
    <n v="25.45"/>
    <n v="1272.5"/>
    <n v="0"/>
    <n v="0"/>
    <n v="1272.5"/>
    <n v="21.831"/>
    <n v="0"/>
    <n v="21.831"/>
    <n v="48"/>
    <n v="38"/>
    <n v="2.5"/>
    <n v="0.22800000000000001"/>
    <x v="0"/>
    <m/>
    <n v="0"/>
    <s v="pallet"/>
    <n v="812.5"/>
    <n v="0"/>
    <m/>
    <m/>
    <s v="no"/>
    <n v="1091.55"/>
    <m/>
    <n v="0.12"/>
    <n v="24.807954545454546"/>
    <m/>
    <n v="1240.3977272727273"/>
    <m/>
    <n v="0"/>
    <s v="Ellina Smirnova "/>
    <m/>
    <n v="5"/>
    <n v="25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0"/>
    <x v="346"/>
    <x v="346"/>
    <n v="40"/>
    <m/>
    <x v="2"/>
    <s v="Glassware"/>
    <x v="37"/>
    <s v="Sisecam (Pasabahçe)"/>
    <x v="0"/>
    <n v="29.759999999999998"/>
    <n v="1190.3999999999999"/>
    <n v="29.759999999999998"/>
    <n v="1190.3999999999999"/>
    <n v="0"/>
    <n v="0"/>
    <n v="1190.3999999999999"/>
    <n v="26.160000000000004"/>
    <n v="0"/>
    <n v="26.160000000000004"/>
    <n v="40"/>
    <n v="28"/>
    <n v="20"/>
    <n v="0.89600000000000002"/>
    <x v="0"/>
    <m/>
    <n v="0"/>
    <s v="pallet"/>
    <n v="0"/>
    <n v="0"/>
    <m/>
    <m/>
    <s v="no"/>
    <n v="1046.4000000000001"/>
    <m/>
    <n v="0.12"/>
    <n v="29.72727272727273"/>
    <m/>
    <n v="1189.0909090909092"/>
    <m/>
    <n v="0"/>
    <n v="0"/>
    <m/>
    <n v="24"/>
    <n v="96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30"/>
    <x v="69"/>
    <x v="69"/>
    <n v="31"/>
    <m/>
    <x v="0"/>
    <s v="Textiles-Clothing"/>
    <x v="7"/>
    <s v="Promocean The Netherlands BV"/>
    <x v="0"/>
    <n v="120"/>
    <n v="3720"/>
    <n v="105.12"/>
    <n v="3258.7200000000003"/>
    <n v="0"/>
    <n v="0"/>
    <n v="3258.7200000000003"/>
    <n v="91.634399999999985"/>
    <n v="0"/>
    <n v="91.634399999999985"/>
    <n v="44"/>
    <n v="23"/>
    <n v="18"/>
    <n v="0.56469599999999998"/>
    <x v="0"/>
    <m/>
    <n v="0"/>
    <s v="pallet"/>
    <n v="461.27999999999975"/>
    <n v="0"/>
    <m/>
    <m/>
    <s v="no"/>
    <n v="2840.6663999999996"/>
    <m/>
    <n v="0.12"/>
    <n v="104.12999999999998"/>
    <m/>
    <n v="3228.0299999999993"/>
    <m/>
    <n v="0"/>
    <s v="Konstantinos Zoupanos "/>
    <m/>
    <n v="24"/>
    <n v="744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40"/>
    <x v="110"/>
    <x v="110"/>
    <n v="10"/>
    <m/>
    <x v="0"/>
    <s v="Premiums"/>
    <x v="21"/>
    <s v="Promocean The Netherlands BV"/>
    <x v="0"/>
    <n v="48.12"/>
    <n v="481.2"/>
    <n v="48.12"/>
    <n v="481.2"/>
    <n v="0"/>
    <n v="0"/>
    <n v="481.2"/>
    <n v="41.598600000000005"/>
    <n v="0"/>
    <n v="41.598600000000005"/>
    <n v="37.799999999999997"/>
    <n v="28.5"/>
    <n v="14.3"/>
    <n v="0.15405389999999999"/>
    <x v="0"/>
    <m/>
    <n v="0"/>
    <s v="pallet"/>
    <n v="0"/>
    <n v="0"/>
    <m/>
    <m/>
    <s v="no"/>
    <n v="415.98600000000005"/>
    <m/>
    <n v="0.12"/>
    <n v="47.271136363636366"/>
    <m/>
    <n v="472.71136363636367"/>
    <m/>
    <n v="0"/>
    <s v="Konstantinos Zoupanos "/>
    <m/>
    <n v="12"/>
    <n v="12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50"/>
    <x v="83"/>
    <x v="83"/>
    <n v="5"/>
    <m/>
    <x v="0"/>
    <s v="Premiums"/>
    <x v="4"/>
    <s v="Promocean The Netherlands BV"/>
    <x v="0"/>
    <n v="73.099999999999994"/>
    <n v="365.5"/>
    <n v="69.900000000000006"/>
    <n v="349.5"/>
    <n v="0"/>
    <n v="0"/>
    <n v="349.5"/>
    <n v="60.420000000000009"/>
    <n v="0"/>
    <n v="60.420000000000009"/>
    <n v="43.5"/>
    <n v="18"/>
    <n v="22.5"/>
    <n v="8.8087499999999999E-2"/>
    <x v="0"/>
    <m/>
    <n v="0"/>
    <s v="pallet"/>
    <n v="16"/>
    <n v="0"/>
    <m/>
    <m/>
    <s v="no"/>
    <n v="302.10000000000002"/>
    <m/>
    <n v="0.12"/>
    <n v="68.659090909090921"/>
    <m/>
    <n v="343.29545454545462"/>
    <m/>
    <n v="0"/>
    <s v="Konstantinos Zoupanos "/>
    <m/>
    <n v="10"/>
    <n v="5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60"/>
    <x v="92"/>
    <x v="92"/>
    <n v="5"/>
    <m/>
    <x v="0"/>
    <s v="Premiums"/>
    <x v="4"/>
    <s v="Promocean The Netherlands BV"/>
    <x v="0"/>
    <n v="73.099999999999994"/>
    <n v="365.5"/>
    <n v="71.2"/>
    <n v="356"/>
    <n v="0"/>
    <n v="0"/>
    <n v="356"/>
    <n v="61.548600000000008"/>
    <n v="0"/>
    <n v="61.548600000000008"/>
    <n v="43.5"/>
    <n v="18"/>
    <n v="22.5"/>
    <n v="8.8087499999999999E-2"/>
    <x v="0"/>
    <m/>
    <n v="0"/>
    <s v="pallet"/>
    <n v="9.5"/>
    <n v="0"/>
    <m/>
    <m/>
    <s v="no"/>
    <n v="307.74300000000005"/>
    <m/>
    <n v="0.12"/>
    <n v="69.94159090909092"/>
    <m/>
    <n v="349.70795454545458"/>
    <m/>
    <n v="0"/>
    <s v="Konstantinos Zoupanos "/>
    <m/>
    <n v="10"/>
    <n v="5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70"/>
    <x v="193"/>
    <x v="193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s v="pallet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80"/>
    <x v="194"/>
    <x v="194"/>
    <n v="6"/>
    <m/>
    <x v="0"/>
    <s v="Textiles-Clothing"/>
    <x v="20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x v="0"/>
    <m/>
    <n v="0"/>
    <s v="pallet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90"/>
    <x v="192"/>
    <x v="192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s v="pallet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00"/>
    <x v="112"/>
    <x v="112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s v="pallet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10"/>
    <x v="114"/>
    <x v="114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s v="pallet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20"/>
    <x v="178"/>
    <x v="178"/>
    <n v="6"/>
    <m/>
    <x v="0"/>
    <s v="Textiles-Clothing"/>
    <x v="20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x v="0"/>
    <m/>
    <n v="0"/>
    <s v="pallet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30"/>
    <x v="198"/>
    <x v="198"/>
    <n v="1"/>
    <m/>
    <x v="0"/>
    <s v="Textiles-Clothing"/>
    <x v="20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x v="0"/>
    <m/>
    <n v="0"/>
    <s v="pallet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40"/>
    <x v="199"/>
    <x v="199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s v="pallet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50"/>
    <x v="201"/>
    <x v="201"/>
    <n v="2"/>
    <m/>
    <x v="0"/>
    <s v="Textiles-Clothing"/>
    <x v="20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x v="0"/>
    <m/>
    <n v="0"/>
    <s v="pallet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60"/>
    <x v="180"/>
    <x v="180"/>
    <n v="1"/>
    <m/>
    <x v="0"/>
    <s v="Textiles-Clothing"/>
    <x v="20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x v="0"/>
    <m/>
    <n v="0"/>
    <s v="pallet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70"/>
    <x v="181"/>
    <x v="181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s v="pallet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80"/>
    <x v="182"/>
    <x v="182"/>
    <n v="2"/>
    <m/>
    <x v="0"/>
    <s v="Textiles-Clothing"/>
    <x v="20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x v="0"/>
    <m/>
    <n v="0"/>
    <s v="pallet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190"/>
    <x v="76"/>
    <x v="76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00"/>
    <x v="77"/>
    <x v="77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10"/>
    <x v="78"/>
    <x v="78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20"/>
    <x v="230"/>
    <x v="230"/>
    <n v="10"/>
    <m/>
    <x v="0"/>
    <s v="Textiles-Clothing"/>
    <x v="15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x v="0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30"/>
    <x v="66"/>
    <x v="66"/>
    <n v="10"/>
    <m/>
    <x v="0"/>
    <s v="Textiles-Clothing"/>
    <x v="4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x v="0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40"/>
    <x v="67"/>
    <x v="67"/>
    <n v="10"/>
    <m/>
    <x v="0"/>
    <s v="Textiles-Clothing"/>
    <x v="4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x v="0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50"/>
    <x v="202"/>
    <x v="202"/>
    <n v="10"/>
    <m/>
    <x v="0"/>
    <s v="Textiles-Clothing"/>
    <x v="4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x v="0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110"/>
    <x v="165"/>
    <x v="165"/>
    <n v="2"/>
    <m/>
    <x v="3"/>
    <s v="Textiles-Clothing"/>
    <x v="10"/>
    <s v="Promocean The Netherlands BV"/>
    <x v="0"/>
    <n v="39.72"/>
    <n v="79.44"/>
    <n v="39.72"/>
    <n v="79.44"/>
    <n v="0"/>
    <n v="0"/>
    <n v="79.44"/>
    <n v="34.639500000000005"/>
    <n v="0"/>
    <n v="34.639500000000005"/>
    <n v="36"/>
    <n v="33"/>
    <n v="7"/>
    <n v="1.6632000000000001E-2"/>
    <x v="0"/>
    <m/>
    <n v="0"/>
    <s v="pallet"/>
    <n v="0"/>
    <n v="0"/>
    <m/>
    <m/>
    <s v="no"/>
    <n v="69.279000000000011"/>
    <m/>
    <n v="0.12"/>
    <n v="39.363068181818186"/>
    <m/>
    <n v="78.726136363636371"/>
    <m/>
    <n v="0"/>
    <s v="Ellina Smirnova"/>
    <m/>
    <n v="6"/>
    <n v="12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120"/>
    <x v="166"/>
    <x v="166"/>
    <n v="2"/>
    <m/>
    <x v="3"/>
    <s v="Textiles-Clothing"/>
    <x v="10"/>
    <s v="Promocean The Netherlands BV"/>
    <x v="0"/>
    <n v="39.72"/>
    <n v="79.44"/>
    <n v="39.72"/>
    <n v="79.44"/>
    <n v="0"/>
    <n v="0"/>
    <n v="79.44"/>
    <n v="34.639500000000005"/>
    <n v="0"/>
    <n v="34.639500000000005"/>
    <n v="36"/>
    <n v="33"/>
    <n v="7"/>
    <n v="1.6632000000000001E-2"/>
    <x v="0"/>
    <m/>
    <n v="0"/>
    <s v="pallet"/>
    <n v="0"/>
    <n v="0"/>
    <m/>
    <m/>
    <s v="no"/>
    <n v="69.279000000000011"/>
    <m/>
    <n v="0.12"/>
    <n v="39.363068181818186"/>
    <m/>
    <n v="78.726136363636371"/>
    <m/>
    <n v="0"/>
    <s v="Ellina Smirnova"/>
    <m/>
    <n v="6"/>
    <n v="12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130"/>
    <x v="354"/>
    <x v="354"/>
    <n v="2"/>
    <m/>
    <x v="3"/>
    <s v="Textiles-Clothing"/>
    <x v="10"/>
    <s v="Promocean The Netherlands BV"/>
    <x v="0"/>
    <n v="39.72"/>
    <n v="79.44"/>
    <n v="39.72"/>
    <n v="79.44"/>
    <n v="0"/>
    <n v="0"/>
    <n v="79.44"/>
    <n v="34.639500000000005"/>
    <n v="0"/>
    <n v="34.639500000000005"/>
    <n v="36"/>
    <n v="33"/>
    <n v="7"/>
    <n v="1.6632000000000001E-2"/>
    <x v="0"/>
    <m/>
    <n v="0"/>
    <s v="pallet"/>
    <n v="0"/>
    <n v="0"/>
    <m/>
    <m/>
    <s v="no"/>
    <n v="69.279000000000011"/>
    <m/>
    <n v="0.12"/>
    <n v="39.363068181818186"/>
    <m/>
    <n v="78.726136363636371"/>
    <m/>
    <n v="0"/>
    <s v="Ellina Smirnova"/>
    <m/>
    <n v="6"/>
    <n v="12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60"/>
    <x v="115"/>
    <x v="115"/>
    <n v="10"/>
    <m/>
    <x v="0"/>
    <s v="Textiles-Clothing"/>
    <x v="4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x v="0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70"/>
    <x v="116"/>
    <x v="116"/>
    <n v="10"/>
    <m/>
    <x v="0"/>
    <s v="Textiles-Clothing"/>
    <x v="4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x v="0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80"/>
    <x v="204"/>
    <x v="204"/>
    <n v="12"/>
    <m/>
    <x v="0"/>
    <s v="Textiles-Clothing"/>
    <x v="4"/>
    <s v="Promocean The Netherlands BV"/>
    <x v="0"/>
    <n v="51.62"/>
    <n v="619.43999999999994"/>
    <n v="51.62"/>
    <n v="619.43999999999994"/>
    <n v="0"/>
    <n v="0"/>
    <n v="619.43999999999994"/>
    <n v="45.044999999999995"/>
    <n v="0"/>
    <n v="45.044999999999995"/>
    <n v="57"/>
    <n v="45"/>
    <n v="5"/>
    <n v="0.15390000000000001"/>
    <x v="0"/>
    <m/>
    <n v="0"/>
    <s v="pallet"/>
    <n v="0"/>
    <n v="0"/>
    <m/>
    <m/>
    <s v="no"/>
    <n v="540.54"/>
    <m/>
    <n v="0.12"/>
    <n v="51.187499999999993"/>
    <m/>
    <n v="614.24999999999989"/>
    <m/>
    <n v="0"/>
    <s v="Konstantinos Zoupanos "/>
    <m/>
    <n v="2"/>
    <n v="24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290"/>
    <x v="68"/>
    <x v="68"/>
    <n v="30"/>
    <m/>
    <x v="0"/>
    <s v="Premiums"/>
    <x v="5"/>
    <s v="Promocean The Netherlands BV"/>
    <x v="0"/>
    <n v="83.149999999999991"/>
    <n v="2494.4999999999995"/>
    <n v="83.149999999999991"/>
    <n v="2494.4999999999995"/>
    <n v="0"/>
    <n v="0"/>
    <n v="2494.4999999999995"/>
    <n v="71.922600000000017"/>
    <n v="0"/>
    <n v="71.922600000000017"/>
    <n v="44"/>
    <n v="43"/>
    <n v="45"/>
    <n v="2.5541999999999998"/>
    <x v="0"/>
    <m/>
    <n v="0"/>
    <s v="pallet"/>
    <n v="0"/>
    <n v="0"/>
    <m/>
    <m/>
    <s v="no"/>
    <n v="2157.6780000000003"/>
    <m/>
    <n v="0.12"/>
    <n v="81.730227272727291"/>
    <m/>
    <n v="2451.9068181818188"/>
    <m/>
    <n v="0"/>
    <s v="Konstantinos Zoupanos "/>
    <m/>
    <n v="5"/>
    <n v="15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300"/>
    <x v="81"/>
    <x v="81"/>
    <n v="10"/>
    <m/>
    <x v="0"/>
    <s v="Textiles-Clothing"/>
    <x v="7"/>
    <s v="Promocean The Netherlands BV"/>
    <x v="0"/>
    <n v="120"/>
    <n v="1200"/>
    <n v="84.48"/>
    <n v="844.80000000000007"/>
    <n v="0"/>
    <n v="0"/>
    <n v="844.80000000000007"/>
    <n v="73.639799999999994"/>
    <n v="0"/>
    <n v="73.639799999999994"/>
    <n v="44"/>
    <n v="23"/>
    <n v="18"/>
    <n v="0.18215999999999999"/>
    <x v="0"/>
    <m/>
    <n v="0"/>
    <s v="pallet"/>
    <n v="355.19999999999993"/>
    <n v="0"/>
    <m/>
    <m/>
    <s v="no"/>
    <n v="736.39799999999991"/>
    <m/>
    <n v="0.12"/>
    <n v="83.6815909090909"/>
    <m/>
    <n v="836.81590909090903"/>
    <m/>
    <n v="0"/>
    <s v="Konstantinos Zoupanos "/>
    <m/>
    <n v="24"/>
    <n v="240"/>
    <m/>
    <m/>
    <n v="0"/>
    <n v="0"/>
    <n v="0"/>
    <s v="06.07.2025"/>
    <s v="Order Window"/>
  </r>
  <r>
    <s v="Heineken - F1"/>
    <m/>
    <n v="26021059"/>
    <n v="3090697"/>
    <s v="United Brands"/>
    <s v="DO"/>
    <s v="Dominican Republic"/>
    <x v="3"/>
    <m/>
    <m/>
    <n v="310"/>
    <x v="70"/>
    <x v="70"/>
    <n v="5"/>
    <m/>
    <x v="0"/>
    <s v="Premiums"/>
    <x v="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x v="0"/>
    <m/>
    <n v="0"/>
    <s v="pallet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10"/>
    <x v="35"/>
    <x v="35"/>
    <n v="40"/>
    <m/>
    <x v="2"/>
    <s v="Glassware"/>
    <x v="11"/>
    <s v="Sisecam (Pasabahçe)"/>
    <x v="0"/>
    <n v="22.799999999999997"/>
    <n v="911.99999999999989"/>
    <n v="22.799999999999997"/>
    <n v="911.99999999999989"/>
    <n v="0"/>
    <n v="0"/>
    <n v="911.99999999999989"/>
    <n v="20.16"/>
    <n v="0"/>
    <n v="20.16"/>
    <n v="55.9"/>
    <n v="21.9"/>
    <n v="21.2"/>
    <n v="1.0381300799999997"/>
    <x v="0"/>
    <m/>
    <n v="0"/>
    <s v="pallet"/>
    <n v="0"/>
    <n v="0"/>
    <m/>
    <m/>
    <s v="no"/>
    <n v="806.4"/>
    <m/>
    <n v="0.12"/>
    <n v="22.90909090909091"/>
    <m/>
    <n v="916.36363636363637"/>
    <m/>
    <n v="0"/>
    <s v="Ludmilla Zarybnicka"/>
    <m/>
    <n v="24"/>
    <n v="96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20"/>
    <x v="141"/>
    <x v="141"/>
    <n v="50"/>
    <m/>
    <x v="0"/>
    <s v="Premiums"/>
    <x v="1"/>
    <s v="Promocean The Netherlands BV"/>
    <x v="0"/>
    <n v="64.900000000000006"/>
    <n v="3245.0000000000005"/>
    <n v="64.900000000000006"/>
    <n v="3245.0000000000005"/>
    <n v="0"/>
    <n v="0"/>
    <n v="3245.0000000000005"/>
    <n v="56.156400000000005"/>
    <n v="0"/>
    <n v="56.156400000000005"/>
    <n v="68"/>
    <n v="19"/>
    <n v="19"/>
    <n v="1.2274"/>
    <x v="0"/>
    <m/>
    <n v="0"/>
    <s v="pallet"/>
    <n v="0"/>
    <n v="0"/>
    <m/>
    <m/>
    <s v="no"/>
    <n v="2807.82"/>
    <m/>
    <n v="0.12"/>
    <n v="63.814090909090915"/>
    <m/>
    <n v="3190.704545454546"/>
    <m/>
    <n v="0"/>
    <s v="Ellina Smirnova"/>
    <m/>
    <n v="10"/>
    <n v="50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30"/>
    <x v="148"/>
    <x v="148"/>
    <n v="40"/>
    <m/>
    <x v="0"/>
    <s v="Textiles-Clothing"/>
    <x v="10"/>
    <s v="Promocean The Netherlands BV"/>
    <x v="0"/>
    <n v="38.400000000000006"/>
    <n v="1536.0000000000002"/>
    <n v="38.400000000000006"/>
    <n v="1536.0000000000002"/>
    <n v="0"/>
    <n v="0"/>
    <n v="1536.0000000000002"/>
    <n v="33.497099999999996"/>
    <n v="0"/>
    <n v="33.497099999999996"/>
    <n v="25.5"/>
    <n v="25"/>
    <n v="18.5"/>
    <n v="0.47175"/>
    <x v="0"/>
    <m/>
    <n v="0"/>
    <s v="pallet"/>
    <n v="0"/>
    <n v="0"/>
    <m/>
    <m/>
    <s v="no"/>
    <n v="1339.8839999999998"/>
    <m/>
    <n v="0.12"/>
    <n v="38.064886363636361"/>
    <m/>
    <n v="1522.5954545454545"/>
    <m/>
    <n v="0"/>
    <s v="Ellina Smirnova"/>
    <m/>
    <n v="6"/>
    <n v="24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40"/>
    <x v="65"/>
    <x v="65"/>
    <n v="10"/>
    <m/>
    <x v="0"/>
    <s v="Premiums"/>
    <x v="4"/>
    <s v="Promocean The Netherlands BV"/>
    <x v="0"/>
    <n v="74.7"/>
    <n v="747"/>
    <n v="72.699999999999989"/>
    <n v="726.99999999999989"/>
    <n v="0"/>
    <n v="0"/>
    <n v="726.99999999999989"/>
    <n v="62.893800000000006"/>
    <n v="0"/>
    <n v="62.893800000000006"/>
    <n v="37"/>
    <n v="16"/>
    <n v="17"/>
    <n v="0.10063999999999999"/>
    <x v="0"/>
    <m/>
    <n v="0"/>
    <s v="pallet"/>
    <n v="20.000000000000114"/>
    <n v="0"/>
    <m/>
    <m/>
    <s v="no"/>
    <n v="628.9380000000001"/>
    <m/>
    <n v="0.12"/>
    <n v="71.470227272727286"/>
    <m/>
    <n v="714.70227272727288"/>
    <m/>
    <n v="0"/>
    <s v="Ellina Smirnova"/>
    <m/>
    <n v="10"/>
    <n v="10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50"/>
    <x v="101"/>
    <x v="101"/>
    <n v="10"/>
    <m/>
    <x v="0"/>
    <s v="Premiums"/>
    <x v="4"/>
    <s v="Promocean The Netherlands BV"/>
    <x v="0"/>
    <n v="74.7"/>
    <n v="747"/>
    <n v="74.7"/>
    <n v="747"/>
    <n v="0"/>
    <n v="0"/>
    <n v="747"/>
    <n v="64.62660000000001"/>
    <n v="0"/>
    <n v="64.62660000000001"/>
    <n v="37"/>
    <n v="16"/>
    <n v="17"/>
    <n v="0.10063999999999999"/>
    <x v="0"/>
    <m/>
    <n v="0"/>
    <s v="pallet"/>
    <n v="0"/>
    <n v="0"/>
    <m/>
    <m/>
    <s v="no"/>
    <n v="646.26600000000008"/>
    <m/>
    <n v="0.12"/>
    <n v="73.439318181818194"/>
    <m/>
    <n v="734.39318181818192"/>
    <m/>
    <n v="0"/>
    <s v="Ellina Smirnova"/>
    <m/>
    <n v="10"/>
    <n v="10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60"/>
    <x v="277"/>
    <x v="277"/>
    <n v="10"/>
    <m/>
    <x v="0"/>
    <s v="Premiums"/>
    <x v="5"/>
    <s v="Promocean The Netherlands BV"/>
    <x v="0"/>
    <n v="75.55"/>
    <n v="755.5"/>
    <n v="75.55"/>
    <n v="755.5"/>
    <n v="0"/>
    <n v="0"/>
    <n v="755.5"/>
    <n v="65.941199999999995"/>
    <n v="0"/>
    <n v="65.941199999999995"/>
    <n v="52"/>
    <n v="33"/>
    <n v="12"/>
    <n v="0.20591999999999999"/>
    <x v="0"/>
    <m/>
    <n v="0"/>
    <s v="pallet"/>
    <n v="0"/>
    <n v="0"/>
    <m/>
    <m/>
    <s v="no"/>
    <n v="659.41199999999992"/>
    <m/>
    <n v="0.12"/>
    <n v="74.933181818181808"/>
    <m/>
    <n v="749.33181818181811"/>
    <m/>
    <n v="0"/>
    <s v="Ellina Smirnova"/>
    <m/>
    <n v="5"/>
    <n v="5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70"/>
    <x v="50"/>
    <x v="50"/>
    <n v="10"/>
    <m/>
    <x v="0"/>
    <s v="Premiums"/>
    <x v="5"/>
    <s v="Promocean The Netherlands BV"/>
    <x v="0"/>
    <n v="70.149999999999991"/>
    <n v="701.49999999999989"/>
    <n v="69.349999999999994"/>
    <n v="693.5"/>
    <n v="0"/>
    <n v="0"/>
    <n v="693.5"/>
    <n v="60.500699999999995"/>
    <n v="0"/>
    <n v="60.500699999999995"/>
    <n v="55"/>
    <n v="36"/>
    <n v="20"/>
    <n v="0.39600000000000002"/>
    <x v="0"/>
    <m/>
    <n v="0"/>
    <s v="pallet"/>
    <n v="7.9999999999998863"/>
    <n v="0"/>
    <m/>
    <m/>
    <s v="no"/>
    <n v="605.00699999999995"/>
    <m/>
    <n v="0.12"/>
    <n v="68.750795454545454"/>
    <m/>
    <n v="687.5079545454546"/>
    <m/>
    <n v="0"/>
    <s v="Ellina Smirnova"/>
    <m/>
    <n v="5"/>
    <n v="50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80"/>
    <x v="167"/>
    <x v="167"/>
    <n v="2"/>
    <m/>
    <x v="3"/>
    <s v="Textiles-Clothing"/>
    <x v="10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x v="0"/>
    <m/>
    <n v="0"/>
    <s v="pallet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90"/>
    <x v="168"/>
    <x v="168"/>
    <n v="2"/>
    <m/>
    <x v="3"/>
    <s v="Textiles-Clothing"/>
    <x v="10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x v="0"/>
    <m/>
    <n v="0"/>
    <s v="pallet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06.07.2025"/>
    <s v="Order Window"/>
  </r>
  <r>
    <s v="Heineken UCL"/>
    <m/>
    <n v="26021060"/>
    <n v="3090697"/>
    <s v="United Brands"/>
    <s v="DO"/>
    <s v="Dominican Republic"/>
    <x v="3"/>
    <m/>
    <m/>
    <n v="100"/>
    <x v="169"/>
    <x v="169"/>
    <n v="2"/>
    <m/>
    <x v="3"/>
    <s v="Textiles-Clothing"/>
    <x v="10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x v="0"/>
    <m/>
    <n v="0"/>
    <s v="pallet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06.07.2025"/>
    <s v="Order Window"/>
  </r>
  <r>
    <s v="Desperados"/>
    <m/>
    <n v="20006118"/>
    <n v="3090189"/>
    <s v="Heineken Deutschland GmbH"/>
    <s v="DE"/>
    <s v="Germany"/>
    <x v="1"/>
    <m/>
    <m/>
    <n v="50"/>
    <x v="153"/>
    <x v="153"/>
    <n v="100"/>
    <m/>
    <x v="0"/>
    <s v="Indoor signs"/>
    <x v="0"/>
    <s v="Dekkers Visual Communication B.v."/>
    <x v="0"/>
    <n v="145"/>
    <n v="14500"/>
    <n v="138.41"/>
    <n v="13841"/>
    <n v="0"/>
    <n v="0"/>
    <n v="13841"/>
    <n v="119.70000000000002"/>
    <n v="0"/>
    <n v="119.70000000000002"/>
    <n v="44"/>
    <n v="10"/>
    <n v="74"/>
    <n v="3.2559999999999998"/>
    <x v="0"/>
    <m/>
    <n v="0"/>
    <s v="pallet"/>
    <n v="659"/>
    <n v="0"/>
    <m/>
    <m/>
    <s v="yes"/>
    <n v="11970.000000000002"/>
    <m/>
    <n v="0.12"/>
    <n v="136.02272727272728"/>
    <m/>
    <n v="13602.272727272728"/>
    <m/>
    <n v="0"/>
    <s v="Ludmilla Zarybnicka"/>
    <m/>
    <n v="1"/>
    <n v="100"/>
    <m/>
    <m/>
    <n v="0"/>
    <n v="0"/>
    <n v="0"/>
    <s v="01.07.2025"/>
    <s v="Order Window"/>
  </r>
  <r>
    <s v="Desperados"/>
    <m/>
    <n v="20006118"/>
    <n v="3090189"/>
    <s v="Heineken Deutschland GmbH"/>
    <s v="DE"/>
    <s v="Germany"/>
    <x v="1"/>
    <m/>
    <m/>
    <n v="60"/>
    <x v="121"/>
    <x v="121"/>
    <n v="125"/>
    <m/>
    <x v="0"/>
    <s v="Bar support"/>
    <x v="14"/>
    <s v="Promocean The Netherlands BV"/>
    <x v="0"/>
    <n v="39.799999999999997"/>
    <n v="4975"/>
    <n v="35.6"/>
    <n v="4450"/>
    <n v="0"/>
    <n v="0"/>
    <n v="4450"/>
    <n v="29.298000000000002"/>
    <n v="0"/>
    <n v="29.298000000000002"/>
    <n v="14.5"/>
    <n v="4.8"/>
    <n v="4.8"/>
    <n v="4.1759999999999999E-2"/>
    <x v="0"/>
    <m/>
    <n v="0"/>
    <s v="pallet"/>
    <n v="525"/>
    <n v="0"/>
    <m/>
    <m/>
    <s v="yes"/>
    <n v="3662.25"/>
    <m/>
    <n v="0.12"/>
    <n v="33.293181818181822"/>
    <m/>
    <n v="4161.6477272727279"/>
    <m/>
    <n v="0"/>
    <s v="Ellina Smirnova"/>
    <m/>
    <n v="20"/>
    <n v="2500"/>
    <m/>
    <m/>
    <n v="0"/>
    <n v="0"/>
    <n v="0"/>
    <s v="01.07.2025"/>
    <s v="Order Window"/>
  </r>
  <r>
    <s v="Desperados"/>
    <m/>
    <n v="20006118"/>
    <n v="3090189"/>
    <s v="Heineken Deutschland GmbH"/>
    <s v="DE"/>
    <s v="Germany"/>
    <x v="1"/>
    <m/>
    <m/>
    <n v="70"/>
    <x v="119"/>
    <x v="119"/>
    <n v="167"/>
    <m/>
    <x v="0"/>
    <s v="Bar support"/>
    <x v="10"/>
    <s v="Promocean The Netherlands BV"/>
    <x v="0"/>
    <n v="76.679999999999993"/>
    <n v="12805.56"/>
    <n v="64.56"/>
    <n v="10781.52"/>
    <n v="0"/>
    <n v="0"/>
    <n v="10781.52"/>
    <n v="55.141800000000003"/>
    <n v="0"/>
    <n v="55.141800000000003"/>
    <n v="49"/>
    <n v="26"/>
    <n v="50"/>
    <n v="10.6379"/>
    <x v="0"/>
    <m/>
    <n v="0"/>
    <s v="pallet"/>
    <n v="2024.0399999999991"/>
    <n v="0"/>
    <m/>
    <m/>
    <s v="yes"/>
    <n v="9208.6805999999997"/>
    <m/>
    <n v="0.12"/>
    <n v="62.661136363636366"/>
    <m/>
    <n v="10464.409772727273"/>
    <m/>
    <n v="0"/>
    <s v="Ellina Smirnova"/>
    <m/>
    <n v="12"/>
    <n v="2004"/>
    <m/>
    <m/>
    <n v="0"/>
    <n v="0"/>
    <n v="0"/>
    <s v="01.07.2025"/>
    <s v="Order Window"/>
  </r>
  <r>
    <s v="Heineken"/>
    <m/>
    <n v="20006118"/>
    <n v="3090189"/>
    <s v="Heineken Deutschland GmbH"/>
    <s v="DE"/>
    <s v="Germany"/>
    <x v="1"/>
    <m/>
    <m/>
    <n v="80"/>
    <x v="98"/>
    <x v="98"/>
    <n v="3334"/>
    <m/>
    <x v="5"/>
    <s v="Glassware"/>
    <x v="17"/>
    <s v="Arc International France SAS"/>
    <x v="0"/>
    <n v="5.22"/>
    <n v="17403.48"/>
    <n v="5.22"/>
    <n v="17403.48"/>
    <n v="0"/>
    <n v="0"/>
    <n v="17403.48"/>
    <n v="4.58"/>
    <n v="0"/>
    <n v="4.58"/>
    <n v="22.3"/>
    <n v="15.1"/>
    <n v="22.4"/>
    <n v="25.147535167999997"/>
    <x v="0"/>
    <m/>
    <n v="0"/>
    <s v="pallet"/>
    <n v="0"/>
    <n v="0"/>
    <m/>
    <m/>
    <s v="yes"/>
    <n v="15269.72"/>
    <m/>
    <n v="0.12"/>
    <n v="5.204545454545455"/>
    <m/>
    <n v="17351.954545454548"/>
    <m/>
    <n v="0"/>
    <s v="Ludmilla Zarybnicka"/>
    <m/>
    <n v="6"/>
    <n v="20004"/>
    <m/>
    <m/>
    <n v="0"/>
    <n v="0"/>
    <n v="0"/>
    <s v="01.07.2025"/>
    <s v="Order Window"/>
  </r>
  <r>
    <s v="Heineken"/>
    <m/>
    <n v="20006122"/>
    <n v="3090655"/>
    <s v="Ibecor N.V. (ETHE)"/>
    <s v="BE"/>
    <s v="Ethiopia"/>
    <x v="2"/>
    <m/>
    <m/>
    <n v="10"/>
    <x v="84"/>
    <x v="84"/>
    <n v="150"/>
    <m/>
    <x v="0"/>
    <s v="Indoor signs"/>
    <x v="0"/>
    <s v="Dekkers Visual Communication B.v."/>
    <x v="0"/>
    <n v="223.1"/>
    <n v="33465"/>
    <n v="210.36"/>
    <n v="31554.000000000004"/>
    <n v="0"/>
    <n v="0"/>
    <n v="31554.000000000004"/>
    <n v="181.92120000000003"/>
    <n v="0"/>
    <n v="181.92120000000003"/>
    <n v="79"/>
    <n v="10"/>
    <n v="51"/>
    <n v="6.0434999999999999"/>
    <x v="0"/>
    <m/>
    <n v="0"/>
    <n v="0"/>
    <n v="1910.9999999999964"/>
    <n v="0"/>
    <m/>
    <m/>
    <s v="yes"/>
    <n v="27288.180000000004"/>
    <s v="yes"/>
    <n v="0.05"/>
    <n v="191.49600000000004"/>
    <m/>
    <n v="28724.400000000005"/>
    <m/>
    <n v="0"/>
    <s v="Ludmilla Zarybnicka"/>
    <m/>
    <n v="1"/>
    <n v="150"/>
    <m/>
    <m/>
    <n v="0"/>
    <n v="0"/>
    <n v="0"/>
    <s v="07.07.2025"/>
    <s v="Order Window"/>
  </r>
  <r>
    <s v="Heineken"/>
    <m/>
    <n v="20006122"/>
    <n v="3090655"/>
    <s v="Ibecor N.V. (ETHE)"/>
    <s v="BE"/>
    <s v="Ethiopia"/>
    <x v="2"/>
    <m/>
    <m/>
    <n v="20"/>
    <x v="96"/>
    <x v="96"/>
    <n v="100"/>
    <m/>
    <x v="0"/>
    <s v="Bar support"/>
    <x v="10"/>
    <s v="Promocean The Netherlands BV"/>
    <x v="0"/>
    <n v="87"/>
    <n v="8700"/>
    <n v="87"/>
    <n v="8700"/>
    <n v="0"/>
    <n v="0"/>
    <n v="8700"/>
    <n v="74.350800000000007"/>
    <n v="0"/>
    <n v="74.350800000000007"/>
    <n v="49"/>
    <n v="26"/>
    <n v="50"/>
    <n v="6.37"/>
    <x v="0"/>
    <m/>
    <n v="0"/>
    <n v="0"/>
    <n v="0"/>
    <n v="0"/>
    <m/>
    <m/>
    <s v="no"/>
    <n v="7435.0800000000008"/>
    <m/>
    <n v="0.12"/>
    <n v="84.489545454545464"/>
    <m/>
    <n v="8448.954545454546"/>
    <m/>
    <n v="0"/>
    <s v="Ellina Smirnova"/>
    <m/>
    <n v="12"/>
    <n v="1200"/>
    <m/>
    <m/>
    <n v="0"/>
    <n v="0"/>
    <n v="0"/>
    <s v="07.07.2025"/>
    <s v="Order Window"/>
  </r>
  <r>
    <s v="Heineken"/>
    <m/>
    <n v="20006122"/>
    <n v="3090655"/>
    <s v="Ibecor N.V. (ETHE)"/>
    <s v="BE"/>
    <s v="Ethiopia"/>
    <x v="2"/>
    <m/>
    <m/>
    <n v="30"/>
    <x v="187"/>
    <x v="187"/>
    <n v="150"/>
    <m/>
    <x v="3"/>
    <s v="Textiles-Clothing"/>
    <x v="10"/>
    <s v="Promocean The Netherlands BV"/>
    <x v="0"/>
    <n v="42.480000000000004"/>
    <n v="6372.0000000000009"/>
    <n v="41.7"/>
    <n v="6255"/>
    <n v="0"/>
    <n v="0"/>
    <n v="6255"/>
    <n v="36.374700000000004"/>
    <n v="0"/>
    <n v="36.374700000000004"/>
    <n v="36"/>
    <n v="33"/>
    <n v="7"/>
    <n v="1.2474000000000001"/>
    <x v="0"/>
    <m/>
    <n v="0"/>
    <n v="0"/>
    <n v="117.00000000000091"/>
    <n v="0"/>
    <m/>
    <m/>
    <s v="no"/>
    <n v="5456.2050000000008"/>
    <m/>
    <n v="0.12"/>
    <n v="41.334886363636372"/>
    <m/>
    <n v="6200.2329545454559"/>
    <m/>
    <n v="0"/>
    <s v="Ellina Smirnova"/>
    <m/>
    <n v="6"/>
    <n v="900"/>
    <m/>
    <m/>
    <n v="0"/>
    <n v="0"/>
    <n v="0"/>
    <s v="07.07.2025"/>
    <s v="Order Window"/>
  </r>
  <r>
    <s v="Heineken UCL"/>
    <m/>
    <n v="20006081"/>
    <n v="3090233"/>
    <s v="Heineken Hungária Sörgyárak Zr"/>
    <s v="HU"/>
    <s v="Hungary"/>
    <x v="1"/>
    <m/>
    <m/>
    <n v="290"/>
    <x v="47"/>
    <x v="47"/>
    <n v="70"/>
    <m/>
    <x v="2"/>
    <s v="Glassware"/>
    <x v="13"/>
    <s v="Sisecam (Pasabahçe)"/>
    <x v="0"/>
    <n v="4.38"/>
    <n v="306.59999999999997"/>
    <n v="4.38"/>
    <n v="306.59999999999997"/>
    <n v="0"/>
    <n v="0"/>
    <n v="306.59999999999997"/>
    <n v="3.84"/>
    <n v="0"/>
    <n v="3.84"/>
    <n v="20"/>
    <n v="14.3"/>
    <n v="19"/>
    <n v="0.38038"/>
    <x v="0"/>
    <m/>
    <n v="0"/>
    <n v="0"/>
    <n v="0"/>
    <n v="0"/>
    <m/>
    <m/>
    <s v="no"/>
    <n v="268.8"/>
    <m/>
    <n v="0.12"/>
    <n v="4.3636363636363633"/>
    <m/>
    <n v="305.45454545454544"/>
    <m/>
    <n v="0"/>
    <s v="Ludmilla Zarybnicka"/>
    <m/>
    <n v="6"/>
    <n v="42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00"/>
    <x v="151"/>
    <x v="151"/>
    <n v="15"/>
    <m/>
    <x v="0"/>
    <s v="Textiles-Clothing"/>
    <x v="5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x v="0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10"/>
    <x v="86"/>
    <x v="86"/>
    <n v="15"/>
    <m/>
    <x v="0"/>
    <s v="Textiles-Clothing"/>
    <x v="5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x v="0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20"/>
    <x v="43"/>
    <x v="43"/>
    <n v="4"/>
    <m/>
    <x v="0"/>
    <s v="Textiles-Clothing"/>
    <x v="7"/>
    <s v="Promocean The Netherlands BV"/>
    <x v="0"/>
    <n v="115.68"/>
    <n v="462.72"/>
    <n v="71.28"/>
    <n v="285.12"/>
    <n v="0"/>
    <n v="0"/>
    <n v="285.12"/>
    <n v="62.267399999999995"/>
    <n v="0"/>
    <n v="62.267399999999995"/>
    <n v="45"/>
    <n v="23"/>
    <n v="23"/>
    <n v="9.5219999999999999E-2"/>
    <x v="0"/>
    <m/>
    <n v="0"/>
    <n v="0"/>
    <n v="177.60000000000002"/>
    <n v="0"/>
    <m/>
    <m/>
    <s v="no"/>
    <n v="249.06959999999998"/>
    <m/>
    <n v="0.12"/>
    <n v="70.758409090909083"/>
    <m/>
    <n v="283.03363636363633"/>
    <m/>
    <n v="0"/>
    <s v="Ellina Smirnova"/>
    <m/>
    <n v="24"/>
    <n v="96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30"/>
    <x v="65"/>
    <x v="65"/>
    <n v="22"/>
    <m/>
    <x v="0"/>
    <s v="Premiums"/>
    <x v="4"/>
    <s v="Promocean The Netherlands BV"/>
    <x v="0"/>
    <n v="74.7"/>
    <n v="1643.4"/>
    <n v="72.699999999999989"/>
    <n v="1599.3999999999996"/>
    <n v="0"/>
    <n v="0"/>
    <n v="1599.3999999999996"/>
    <n v="62.893800000000006"/>
    <n v="0"/>
    <n v="62.893800000000006"/>
    <n v="37"/>
    <n v="16"/>
    <n v="17"/>
    <n v="0.22140799999999999"/>
    <x v="0"/>
    <m/>
    <n v="0"/>
    <n v="0"/>
    <n v="44.000000000000455"/>
    <n v="0"/>
    <m/>
    <m/>
    <s v="no"/>
    <n v="1383.6636000000001"/>
    <m/>
    <n v="0.12"/>
    <n v="71.470227272727286"/>
    <m/>
    <n v="1572.3450000000003"/>
    <m/>
    <n v="0"/>
    <s v="Ellina Smirnova"/>
    <m/>
    <n v="10"/>
    <n v="22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40"/>
    <x v="49"/>
    <x v="49"/>
    <n v="3"/>
    <m/>
    <x v="0"/>
    <s v="Bar support"/>
    <x v="14"/>
    <s v="Promocean The Netherlands BV"/>
    <x v="0"/>
    <n v="30.2"/>
    <n v="90.6"/>
    <n v="26.400000000000002"/>
    <n v="79.2"/>
    <n v="0"/>
    <n v="0"/>
    <n v="79.2"/>
    <n v="23.176800000000004"/>
    <n v="0"/>
    <n v="23.176800000000004"/>
    <n v="14"/>
    <n v="5"/>
    <n v="5"/>
    <n v="1.0499999999999999E-3"/>
    <x v="0"/>
    <m/>
    <n v="0"/>
    <n v="0"/>
    <n v="11.399999999999991"/>
    <n v="0"/>
    <m/>
    <m/>
    <s v="no"/>
    <n v="69.530400000000014"/>
    <m/>
    <n v="0.12"/>
    <n v="26.33727272727273"/>
    <m/>
    <n v="79.011818181818185"/>
    <m/>
    <n v="0"/>
    <s v="Ellina Smirnova"/>
    <m/>
    <n v="20"/>
    <n v="6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50"/>
    <x v="36"/>
    <x v="36"/>
    <n v="30"/>
    <m/>
    <x v="0"/>
    <s v="Premiums"/>
    <x v="0"/>
    <s v="Promocean The Netherlands BV"/>
    <x v="0"/>
    <n v="47"/>
    <n v="1410"/>
    <n v="42.25"/>
    <n v="1267.5"/>
    <n v="0"/>
    <n v="0"/>
    <n v="1267.5"/>
    <n v="37.249200000000002"/>
    <n v="0"/>
    <n v="37.249200000000002"/>
    <n v="11"/>
    <n v="9"/>
    <n v="6"/>
    <n v="1.7819999999999999E-2"/>
    <x v="0"/>
    <m/>
    <n v="0"/>
    <n v="0"/>
    <n v="142.5"/>
    <n v="0"/>
    <m/>
    <m/>
    <s v="no"/>
    <n v="1117.4760000000001"/>
    <m/>
    <n v="0.12"/>
    <n v="42.328636363636363"/>
    <m/>
    <n v="1269.8590909090908"/>
    <m/>
    <n v="0"/>
    <s v="Ellina Smirnova"/>
    <m/>
    <n v="25"/>
    <n v="75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360"/>
    <x v="172"/>
    <x v="172"/>
    <n v="20"/>
    <m/>
    <x v="0"/>
    <s v="Indoor signs"/>
    <x v="0"/>
    <s v="Dekkers Visual Communication B.v."/>
    <x v="0"/>
    <n v="128.80000000000001"/>
    <n v="2576"/>
    <n v="128.80000000000001"/>
    <n v="2576"/>
    <n v="0"/>
    <n v="0"/>
    <n v="2576"/>
    <n v="111.38940000000001"/>
    <n v="0"/>
    <n v="111.38940000000001"/>
    <n v="61.5"/>
    <n v="53"/>
    <n v="10"/>
    <n v="0.65190000000000003"/>
    <x v="0"/>
    <m/>
    <n v="0"/>
    <n v="0"/>
    <n v="0"/>
    <n v="0"/>
    <m/>
    <m/>
    <s v="no"/>
    <n v="2227.788"/>
    <m/>
    <n v="0.12"/>
    <n v="126.57886363636365"/>
    <m/>
    <n v="2531.5772727272729"/>
    <m/>
    <n v="0"/>
    <s v="Ludmilla Zarybnicka"/>
    <m/>
    <n v="1"/>
    <n v="20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370"/>
    <x v="81"/>
    <x v="81"/>
    <n v="7"/>
    <m/>
    <x v="0"/>
    <s v="Textiles-Clothing"/>
    <x v="7"/>
    <s v="Promocean The Netherlands BV"/>
    <x v="0"/>
    <n v="120"/>
    <n v="840"/>
    <n v="84.48"/>
    <n v="591.36"/>
    <n v="0"/>
    <n v="0"/>
    <n v="591.36"/>
    <n v="73.639799999999994"/>
    <n v="0"/>
    <n v="73.639799999999994"/>
    <n v="44"/>
    <n v="23"/>
    <n v="18"/>
    <n v="0.12751199999999999"/>
    <x v="0"/>
    <m/>
    <n v="0"/>
    <n v="0"/>
    <n v="248.64"/>
    <n v="0"/>
    <m/>
    <m/>
    <s v="no"/>
    <n v="515.47859999999991"/>
    <m/>
    <n v="0.12"/>
    <n v="83.6815909090909"/>
    <m/>
    <n v="585.77113636363629"/>
    <m/>
    <n v="0"/>
    <s v="Konstantinos Zoupanos "/>
    <m/>
    <n v="24"/>
    <n v="168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380"/>
    <x v="92"/>
    <x v="92"/>
    <n v="12"/>
    <m/>
    <x v="0"/>
    <s v="Premiums"/>
    <x v="4"/>
    <s v="Promocean The Netherlands BV"/>
    <x v="0"/>
    <n v="73.099999999999994"/>
    <n v="877.19999999999993"/>
    <n v="71.2"/>
    <n v="854.40000000000009"/>
    <n v="0"/>
    <n v="0"/>
    <n v="854.40000000000009"/>
    <n v="61.548600000000008"/>
    <n v="0"/>
    <n v="61.548600000000008"/>
    <n v="43.5"/>
    <n v="18"/>
    <n v="22.5"/>
    <n v="0.21140999999999999"/>
    <x v="0"/>
    <m/>
    <n v="0"/>
    <n v="0"/>
    <n v="22.799999999999841"/>
    <n v="0"/>
    <m/>
    <m/>
    <s v="no"/>
    <n v="738.58320000000003"/>
    <m/>
    <n v="0.12"/>
    <n v="69.94159090909092"/>
    <m/>
    <n v="839.29909090909109"/>
    <m/>
    <n v="0"/>
    <s v="Konstantinos Zoupanos "/>
    <m/>
    <n v="10"/>
    <n v="120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390"/>
    <x v="108"/>
    <x v="108"/>
    <n v="24"/>
    <m/>
    <x v="0"/>
    <s v="Premiums"/>
    <x v="0"/>
    <s v="Asian Sourcing Link"/>
    <x v="0"/>
    <n v="41.7"/>
    <n v="1000.8000000000001"/>
    <n v="25.45"/>
    <n v="610.79999999999995"/>
    <n v="0"/>
    <n v="0"/>
    <n v="610.79999999999995"/>
    <n v="21.831"/>
    <n v="0"/>
    <n v="21.831"/>
    <n v="48"/>
    <n v="38"/>
    <n v="2.5"/>
    <n v="0.10944"/>
    <x v="0"/>
    <m/>
    <n v="0"/>
    <n v="0"/>
    <n v="390.00000000000011"/>
    <n v="0"/>
    <m/>
    <m/>
    <s v="no"/>
    <n v="523.94399999999996"/>
    <m/>
    <n v="0.12"/>
    <n v="24.807954545454546"/>
    <m/>
    <n v="595.39090909090908"/>
    <m/>
    <n v="0"/>
    <s v="Ellina Smirnova "/>
    <m/>
    <n v="5"/>
    <n v="120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400"/>
    <x v="303"/>
    <x v="303"/>
    <n v="2"/>
    <m/>
    <x v="0"/>
    <s v="Textiles-Clothing"/>
    <x v="20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x v="0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410"/>
    <x v="304"/>
    <x v="304"/>
    <n v="2"/>
    <m/>
    <x v="0"/>
    <s v="Textiles-Clothing"/>
    <x v="20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x v="0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420"/>
    <x v="233"/>
    <x v="233"/>
    <n v="1"/>
    <m/>
    <x v="0"/>
    <s v="Textiles-Clothing"/>
    <x v="20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x v="0"/>
    <m/>
    <n v="0"/>
    <n v="0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430"/>
    <x v="235"/>
    <x v="235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440"/>
    <x v="117"/>
    <x v="117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450"/>
    <x v="118"/>
    <x v="118"/>
    <n v="2"/>
    <m/>
    <x v="0"/>
    <s v="Textiles-Clothing"/>
    <x v="20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x v="0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2.06.2025"/>
    <s v="Order Window"/>
  </r>
  <r>
    <s v="Heineken - F1"/>
    <m/>
    <n v="20006081"/>
    <n v="3090233"/>
    <s v="Heineken Hungária Sörgyárak Zr"/>
    <s v="HU"/>
    <s v="Hungary"/>
    <x v="1"/>
    <m/>
    <m/>
    <n v="460"/>
    <x v="85"/>
    <x v="85"/>
    <n v="10"/>
    <m/>
    <x v="0"/>
    <s v="Indoor signs"/>
    <x v="0"/>
    <s v="Dekkers Visual Communication B.v."/>
    <x v="0"/>
    <n v="184.55"/>
    <n v="1845.5"/>
    <n v="184.55"/>
    <n v="1845.5"/>
    <n v="0"/>
    <n v="0"/>
    <n v="1845.5"/>
    <n v="159.60000000000002"/>
    <n v="0"/>
    <n v="159.60000000000002"/>
    <n v="60"/>
    <n v="73"/>
    <n v="10"/>
    <n v="0.438"/>
    <x v="0"/>
    <m/>
    <n v="0"/>
    <n v="0"/>
    <n v="0"/>
    <n v="0"/>
    <m/>
    <m/>
    <s v="no"/>
    <n v="1596.0000000000002"/>
    <m/>
    <n v="0.12"/>
    <n v="181.3636363636364"/>
    <m/>
    <n v="1813.636363636364"/>
    <m/>
    <n v="0"/>
    <s v="Ludmilla Zarybnicka"/>
    <m/>
    <n v="1"/>
    <n v="1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470"/>
    <x v="280"/>
    <x v="280"/>
    <n v="3"/>
    <m/>
    <x v="0"/>
    <s v="Textiles-Clothing"/>
    <x v="0"/>
    <s v="Promocean The Netherlands BV"/>
    <x v="0"/>
    <n v="73.7"/>
    <n v="221.10000000000002"/>
    <n v="73.7"/>
    <n v="221.10000000000002"/>
    <n v="0"/>
    <n v="0"/>
    <n v="221.10000000000002"/>
    <n v="64.326599999999999"/>
    <n v="0"/>
    <n v="64.326599999999999"/>
    <n v="20"/>
    <n v="20"/>
    <n v="10"/>
    <n v="1.2E-2"/>
    <x v="0"/>
    <m/>
    <n v="0"/>
    <n v="0"/>
    <n v="0"/>
    <n v="0"/>
    <m/>
    <m/>
    <s v="no"/>
    <n v="192.97980000000001"/>
    <m/>
    <n v="0.12"/>
    <n v="73.098409090909087"/>
    <m/>
    <n v="219.29522727272726"/>
    <m/>
    <n v="0"/>
    <s v="Ellina Smirnova"/>
    <m/>
    <n v="10"/>
    <n v="3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480"/>
    <x v="12"/>
    <x v="12"/>
    <n v="10"/>
    <m/>
    <x v="0"/>
    <s v="Textiles-Clothing"/>
    <x v="4"/>
    <s v="Asian Sourcing Link"/>
    <x v="0"/>
    <n v="28.599999999999998"/>
    <n v="286"/>
    <n v="28.599999999999998"/>
    <n v="286"/>
    <n v="0"/>
    <n v="0"/>
    <n v="286"/>
    <n v="24.920999999999999"/>
    <n v="0"/>
    <n v="24.920999999999999"/>
    <n v="22"/>
    <n v="21"/>
    <n v="30"/>
    <n v="0.1386"/>
    <x v="0"/>
    <m/>
    <n v="0"/>
    <n v="0"/>
    <n v="0"/>
    <n v="0"/>
    <m/>
    <m/>
    <s v="no"/>
    <n v="249.20999999999998"/>
    <m/>
    <n v="0.12"/>
    <n v="28.319318181818183"/>
    <m/>
    <n v="283.19318181818181"/>
    <m/>
    <n v="0"/>
    <s v="Ellina Smirnova"/>
    <m/>
    <n v="10"/>
    <n v="10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490"/>
    <x v="240"/>
    <x v="240"/>
    <n v="10"/>
    <m/>
    <x v="7"/>
    <s v="Premiums"/>
    <x v="0"/>
    <s v="Promocean The Netherlands BV"/>
    <x v="0"/>
    <n v="48.7"/>
    <n v="487"/>
    <n v="31.5"/>
    <n v="315"/>
    <n v="0"/>
    <n v="0"/>
    <n v="315"/>
    <n v="27.72"/>
    <n v="0"/>
    <n v="27.72"/>
    <n v="13"/>
    <n v="9"/>
    <n v="10"/>
    <n v="1.17E-2"/>
    <x v="0"/>
    <m/>
    <n v="0"/>
    <n v="0"/>
    <n v="172"/>
    <n v="0"/>
    <m/>
    <m/>
    <s v="no"/>
    <n v="277.2"/>
    <m/>
    <n v="0.12"/>
    <n v="31.5"/>
    <m/>
    <n v="315"/>
    <m/>
    <n v="0"/>
    <s v="Ellina Smirnova"/>
    <m/>
    <n v="10"/>
    <n v="10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500"/>
    <x v="4"/>
    <x v="4"/>
    <n v="20"/>
    <m/>
    <x v="0"/>
    <s v="Premiums"/>
    <x v="4"/>
    <s v="Asian Sourcing Link"/>
    <x v="0"/>
    <n v="170.05"/>
    <n v="3401"/>
    <n v="170.05"/>
    <n v="3401"/>
    <n v="0"/>
    <n v="0"/>
    <n v="3401"/>
    <n v="147.06"/>
    <n v="0"/>
    <n v="147.06"/>
    <n v="57"/>
    <n v="37"/>
    <n v="46"/>
    <n v="1.94028"/>
    <x v="0"/>
    <m/>
    <n v="0"/>
    <n v="0"/>
    <n v="0"/>
    <n v="0"/>
    <m/>
    <m/>
    <s v="no"/>
    <n v="2941.2"/>
    <m/>
    <n v="0.12"/>
    <n v="167.11363636363637"/>
    <m/>
    <n v="3342.2727272727275"/>
    <m/>
    <n v="0"/>
    <s v="Ellina Smirnova"/>
    <m/>
    <n v="1"/>
    <n v="2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510"/>
    <x v="89"/>
    <x v="89"/>
    <n v="20"/>
    <m/>
    <x v="0"/>
    <s v="Textiles-Clothing"/>
    <x v="4"/>
    <s v="Promocean The Netherlands BV"/>
    <x v="0"/>
    <n v="45.199999999999996"/>
    <n v="903.99999999999989"/>
    <n v="45.199999999999996"/>
    <n v="903.99999999999989"/>
    <n v="0"/>
    <n v="0"/>
    <n v="903.99999999999989"/>
    <n v="39.054600000000001"/>
    <n v="0"/>
    <n v="39.054600000000001"/>
    <n v="27"/>
    <n v="18"/>
    <n v="15"/>
    <n v="0.14580000000000001"/>
    <x v="0"/>
    <m/>
    <n v="0"/>
    <n v="0"/>
    <n v="0"/>
    <n v="0"/>
    <m/>
    <m/>
    <s v="no"/>
    <n v="781.09199999999998"/>
    <m/>
    <n v="0.12"/>
    <n v="44.380227272727275"/>
    <m/>
    <n v="887.60454545454547"/>
    <m/>
    <n v="0"/>
    <s v="Ellina Smirnova"/>
    <m/>
    <n v="10"/>
    <n v="20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520"/>
    <x v="289"/>
    <x v="289"/>
    <n v="10"/>
    <m/>
    <x v="0"/>
    <s v="Bar support"/>
    <x v="7"/>
    <s v="Asian Sourcing Link"/>
    <x v="0"/>
    <n v="237.29999999999998"/>
    <n v="2373"/>
    <n v="204.84"/>
    <n v="2048.4"/>
    <n v="0"/>
    <n v="0"/>
    <n v="2048.4"/>
    <n v="168.26400000000001"/>
    <n v="0"/>
    <n v="168.26400000000001"/>
    <n v="42"/>
    <n v="35"/>
    <n v="35"/>
    <n v="0.51449999999999996"/>
    <x v="0"/>
    <m/>
    <n v="0"/>
    <n v="0"/>
    <n v="324.59999999999991"/>
    <n v="0"/>
    <m/>
    <m/>
    <s v="no"/>
    <n v="1682.64"/>
    <m/>
    <n v="0.12"/>
    <n v="191.20909090909092"/>
    <m/>
    <n v="1912.0909090909092"/>
    <m/>
    <n v="0"/>
    <s v="Ellina Smirnova"/>
    <m/>
    <n v="6"/>
    <n v="60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530"/>
    <x v="84"/>
    <x v="84"/>
    <n v="15"/>
    <m/>
    <x v="0"/>
    <s v="Indoor signs"/>
    <x v="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x v="0"/>
    <m/>
    <n v="0"/>
    <n v="0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12.06.2025"/>
    <s v="Order Window"/>
  </r>
  <r>
    <s v="Heineken"/>
    <m/>
    <n v="20006096"/>
    <n v="3090251"/>
    <s v="Red Stripe"/>
    <s v="JM"/>
    <s v="Jamaica"/>
    <x v="3"/>
    <m/>
    <m/>
    <n v="20"/>
    <x v="0"/>
    <x v="0"/>
    <n v="30"/>
    <m/>
    <x v="0"/>
    <s v="Textiles-Clothing"/>
    <x v="0"/>
    <s v="Asian Sourcing Link"/>
    <x v="0"/>
    <n v="52.300000000000004"/>
    <n v="1569.0000000000002"/>
    <n v="52.300000000000004"/>
    <n v="1569.0000000000002"/>
    <n v="0"/>
    <n v="0"/>
    <n v="1569.0000000000002"/>
    <n v="38.024999999999999"/>
    <n v="0"/>
    <n v="38.024999999999999"/>
    <n v="23"/>
    <n v="17"/>
    <n v="28.8"/>
    <n v="0.33782400000000007"/>
    <x v="0"/>
    <m/>
    <n v="0"/>
    <s v="pallet"/>
    <n v="0"/>
    <n v="0"/>
    <m/>
    <m/>
    <s v="no"/>
    <n v="1140.75"/>
    <m/>
    <n v="0.12"/>
    <n v="43.210227272727273"/>
    <m/>
    <n v="1296.3068181818182"/>
    <m/>
    <n v="0"/>
    <s v="Ellina Smirnova"/>
    <m/>
    <n v="10"/>
    <n v="300"/>
    <m/>
    <m/>
    <n v="0"/>
    <n v="0"/>
    <n v="0"/>
    <s v="16.06.2025"/>
    <s v="Order Window"/>
  </r>
  <r>
    <s v="Heineken - F1"/>
    <m/>
    <n v="20006096"/>
    <n v="3090251"/>
    <s v="Red Stripe"/>
    <s v="JM"/>
    <s v="Jamaica"/>
    <x v="3"/>
    <m/>
    <m/>
    <n v="30"/>
    <x v="81"/>
    <x v="81"/>
    <n v="8"/>
    <m/>
    <x v="0"/>
    <s v="Textiles-Clothing"/>
    <x v="7"/>
    <s v="Promocean The Netherlands BV"/>
    <x v="0"/>
    <n v="120"/>
    <n v="960"/>
    <n v="84.48"/>
    <n v="675.84"/>
    <n v="0"/>
    <n v="0"/>
    <n v="675.84"/>
    <n v="73.639799999999994"/>
    <n v="0"/>
    <n v="73.639799999999994"/>
    <n v="44"/>
    <n v="23"/>
    <n v="18"/>
    <n v="0.145728"/>
    <x v="0"/>
    <m/>
    <n v="0"/>
    <s v="pallet"/>
    <n v="284.15999999999997"/>
    <n v="0"/>
    <m/>
    <m/>
    <s v="no"/>
    <n v="589.11839999999995"/>
    <m/>
    <n v="0.12"/>
    <n v="83.6815909090909"/>
    <m/>
    <n v="669.4527272727272"/>
    <m/>
    <n v="0"/>
    <s v="Konstantinos Zoupanos "/>
    <m/>
    <n v="24"/>
    <n v="192"/>
    <m/>
    <m/>
    <n v="0"/>
    <n v="0"/>
    <n v="0"/>
    <s v="16.06.2025"/>
    <s v="Order Window"/>
  </r>
  <r>
    <s v="Heineken - F1"/>
    <m/>
    <n v="20006096"/>
    <n v="3090251"/>
    <s v="Red Stripe"/>
    <s v="JM"/>
    <s v="Jamaica"/>
    <x v="3"/>
    <m/>
    <m/>
    <n v="40"/>
    <x v="85"/>
    <x v="85"/>
    <n v="2"/>
    <m/>
    <x v="0"/>
    <s v="Indoor signs"/>
    <x v="0"/>
    <s v="Dekkers Visual Communication B.v."/>
    <x v="0"/>
    <n v="184.55"/>
    <n v="369.1"/>
    <n v="184.55"/>
    <n v="369.1"/>
    <n v="0"/>
    <n v="0"/>
    <n v="369.1"/>
    <n v="159.60000000000002"/>
    <n v="0"/>
    <n v="159.60000000000002"/>
    <n v="60"/>
    <n v="73"/>
    <n v="10"/>
    <n v="8.7599999999999997E-2"/>
    <x v="0"/>
    <m/>
    <n v="0"/>
    <s v="pallet"/>
    <n v="0"/>
    <n v="0"/>
    <m/>
    <m/>
    <s v="no"/>
    <n v="319.20000000000005"/>
    <m/>
    <n v="0.12"/>
    <n v="181.3636363636364"/>
    <m/>
    <n v="362.7272727272728"/>
    <m/>
    <n v="0"/>
    <s v="Ludmilla Zarybnicka"/>
    <m/>
    <n v="1"/>
    <n v="2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50"/>
    <x v="52"/>
    <x v="52"/>
    <n v="10"/>
    <m/>
    <x v="0"/>
    <s v="Premiums"/>
    <x v="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x v="0"/>
    <m/>
    <n v="0"/>
    <s v="pallet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60"/>
    <x v="33"/>
    <x v="33"/>
    <n v="12"/>
    <m/>
    <x v="0"/>
    <s v="Bar support"/>
    <x v="10"/>
    <s v="Promocean The Netherlands BV"/>
    <x v="0"/>
    <n v="73.199999999999989"/>
    <n v="878.39999999999986"/>
    <n v="73.199999999999989"/>
    <n v="878.39999999999986"/>
    <n v="0"/>
    <n v="0"/>
    <n v="878.39999999999986"/>
    <n v="63.327000000000005"/>
    <n v="0"/>
    <n v="63.327000000000005"/>
    <n v="49"/>
    <n v="26"/>
    <n v="50"/>
    <n v="0.76439999999999997"/>
    <x v="0"/>
    <m/>
    <n v="0"/>
    <s v="pallet"/>
    <n v="0"/>
    <n v="0"/>
    <m/>
    <m/>
    <s v="no"/>
    <n v="759.92400000000009"/>
    <m/>
    <n v="0.12"/>
    <n v="71.962500000000006"/>
    <m/>
    <n v="863.55000000000007"/>
    <m/>
    <n v="0"/>
    <s v="Ellina Smirnova"/>
    <m/>
    <n v="12"/>
    <n v="144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70"/>
    <x v="36"/>
    <x v="36"/>
    <n v="25"/>
    <m/>
    <x v="0"/>
    <s v="Premiums"/>
    <x v="0"/>
    <s v="Promocean The Netherlands BV"/>
    <x v="0"/>
    <n v="47"/>
    <n v="1175"/>
    <n v="42.25"/>
    <n v="1056.25"/>
    <n v="0"/>
    <n v="0"/>
    <n v="1056.25"/>
    <n v="37.249200000000002"/>
    <n v="0"/>
    <n v="37.249200000000002"/>
    <n v="11"/>
    <n v="9"/>
    <n v="6"/>
    <n v="1.485E-2"/>
    <x v="0"/>
    <m/>
    <n v="0"/>
    <s v="pallet"/>
    <n v="118.75"/>
    <n v="0"/>
    <m/>
    <m/>
    <s v="no"/>
    <n v="931.23"/>
    <m/>
    <n v="0.12"/>
    <n v="42.328636363636363"/>
    <m/>
    <n v="1058.215909090909"/>
    <m/>
    <n v="0"/>
    <s v="Ellina Smirnova"/>
    <m/>
    <n v="25"/>
    <n v="625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80"/>
    <x v="38"/>
    <x v="38"/>
    <n v="20"/>
    <m/>
    <x v="0"/>
    <s v="Premiums"/>
    <x v="1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x v="0"/>
    <m/>
    <n v="0"/>
    <s v="pallet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90"/>
    <x v="51"/>
    <x v="51"/>
    <n v="4"/>
    <m/>
    <x v="0"/>
    <s v="Premiums"/>
    <x v="5"/>
    <s v="Promocean The Netherlands BV"/>
    <x v="0"/>
    <n v="75.55"/>
    <n v="302.2"/>
    <n v="74.75"/>
    <n v="299"/>
    <n v="0"/>
    <n v="0"/>
    <n v="299"/>
    <n v="65.215800000000002"/>
    <n v="0"/>
    <n v="65.215800000000002"/>
    <n v="52"/>
    <n v="33"/>
    <n v="12"/>
    <n v="8.2367999999999997E-2"/>
    <x v="0"/>
    <m/>
    <n v="0"/>
    <s v="pallet"/>
    <n v="3.1999999999999886"/>
    <n v="0"/>
    <m/>
    <m/>
    <s v="no"/>
    <n v="260.86320000000001"/>
    <m/>
    <n v="0.12"/>
    <n v="74.108863636363637"/>
    <m/>
    <n v="296.43545454545455"/>
    <m/>
    <n v="0"/>
    <s v="Ellina Smirnova"/>
    <m/>
    <n v="5"/>
    <n v="20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100"/>
    <x v="151"/>
    <x v="151"/>
    <n v="10"/>
    <m/>
    <x v="0"/>
    <s v="Textiles-Clothing"/>
    <x v="5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x v="0"/>
    <m/>
    <n v="0"/>
    <s v="pallet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110"/>
    <x v="86"/>
    <x v="86"/>
    <n v="30"/>
    <m/>
    <x v="0"/>
    <s v="Textiles-Clothing"/>
    <x v="5"/>
    <s v="Asian Sourcing Link"/>
    <x v="0"/>
    <n v="34.549999999999997"/>
    <n v="1036.5"/>
    <n v="29.5"/>
    <n v="885"/>
    <n v="0"/>
    <n v="0"/>
    <n v="885"/>
    <n v="25.154999999999998"/>
    <n v="0"/>
    <n v="25.154999999999998"/>
    <n v="39"/>
    <n v="33"/>
    <n v="4.5"/>
    <n v="0.17374500000000001"/>
    <x v="0"/>
    <m/>
    <n v="0"/>
    <s v="pallet"/>
    <n v="151.5"/>
    <n v="0"/>
    <m/>
    <m/>
    <s v="no"/>
    <n v="754.65"/>
    <m/>
    <n v="0.12"/>
    <n v="28.58522727272727"/>
    <m/>
    <n v="857.55681818181813"/>
    <m/>
    <n v="0"/>
    <s v="Ellina Smirnova"/>
    <m/>
    <n v="5"/>
    <n v="150"/>
    <m/>
    <m/>
    <n v="0"/>
    <n v="0"/>
    <n v="0"/>
    <s v="16.06.2025"/>
    <s v="Order Window"/>
  </r>
  <r>
    <s v="Heineken"/>
    <m/>
    <n v="20006081"/>
    <n v="3090233"/>
    <s v="Heineken Hungária Sörgyárak Zr"/>
    <s v="HU"/>
    <s v="Hungary"/>
    <x v="1"/>
    <m/>
    <m/>
    <n v="540"/>
    <x v="313"/>
    <x v="313"/>
    <n v="5"/>
    <m/>
    <x v="0"/>
    <s v="Indoor signs"/>
    <x v="0"/>
    <s v="Dekkers Visual Communication B.v."/>
    <x v="0"/>
    <n v="154.25"/>
    <n v="771.25"/>
    <n v="154.25"/>
    <n v="771.25"/>
    <n v="0"/>
    <n v="0"/>
    <n v="771.25"/>
    <n v="133.40280000000001"/>
    <n v="0"/>
    <n v="133.40280000000001"/>
    <n v="47"/>
    <n v="35"/>
    <n v="20"/>
    <n v="0.16450000000000001"/>
    <x v="0"/>
    <m/>
    <n v="0"/>
    <n v="0"/>
    <n v="0"/>
    <n v="0"/>
    <m/>
    <m/>
    <s v="no"/>
    <n v="667.01400000000012"/>
    <m/>
    <n v="0.12"/>
    <n v="151.59409090909094"/>
    <m/>
    <n v="757.97045454545469"/>
    <m/>
    <n v="0"/>
    <s v="Ludmilla Zarybnicka"/>
    <m/>
    <n v="1"/>
    <n v="5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550"/>
    <x v="272"/>
    <x v="272"/>
    <n v="20"/>
    <m/>
    <x v="0"/>
    <s v="Premiums"/>
    <x v="12"/>
    <s v="Asian Sourcing Link"/>
    <x v="0"/>
    <n v="78.400000000000006"/>
    <n v="1568"/>
    <n v="48"/>
    <n v="960"/>
    <n v="0"/>
    <n v="0"/>
    <n v="960"/>
    <n v="41.496000000000002"/>
    <n v="0"/>
    <n v="41.496000000000002"/>
    <n v="53"/>
    <n v="43"/>
    <n v="43"/>
    <n v="1.95994"/>
    <x v="0"/>
    <m/>
    <n v="0"/>
    <n v="0"/>
    <n v="608"/>
    <n v="0"/>
    <m/>
    <m/>
    <s v="no"/>
    <n v="829.92000000000007"/>
    <m/>
    <n v="0.12"/>
    <n v="47.154545454545456"/>
    <m/>
    <n v="943.09090909090912"/>
    <m/>
    <n v="0"/>
    <s v="Ellina Smirnova"/>
    <m/>
    <n v="10"/>
    <n v="200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560"/>
    <x v="274"/>
    <x v="274"/>
    <n v="10"/>
    <m/>
    <x v="0"/>
    <s v="Premiums"/>
    <x v="4"/>
    <s v="Promocean The Netherlands BV"/>
    <x v="0"/>
    <n v="89.800000000000011"/>
    <n v="898.00000000000011"/>
    <n v="89.800000000000011"/>
    <n v="898.00000000000011"/>
    <n v="0"/>
    <n v="0"/>
    <n v="898.00000000000011"/>
    <n v="73.815000000000012"/>
    <n v="0"/>
    <n v="73.815000000000012"/>
    <n v="41.5"/>
    <n v="17"/>
    <n v="13"/>
    <n v="9.1715000000000005E-2"/>
    <x v="0"/>
    <m/>
    <n v="0"/>
    <n v="0"/>
    <n v="0"/>
    <n v="0"/>
    <m/>
    <m/>
    <s v="no"/>
    <n v="738.15000000000009"/>
    <m/>
    <n v="0.12"/>
    <n v="83.880681818181827"/>
    <m/>
    <n v="838.80681818181824"/>
    <m/>
    <n v="0"/>
    <s v="Ellina Smirnova"/>
    <m/>
    <n v="10"/>
    <n v="100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570"/>
    <x v="228"/>
    <x v="228"/>
    <n v="20"/>
    <m/>
    <x v="0"/>
    <s v="Premiums"/>
    <x v="5"/>
    <s v="Promocean The Netherlands BV"/>
    <x v="0"/>
    <n v="42.65"/>
    <n v="853"/>
    <n v="42.65"/>
    <n v="853"/>
    <n v="0"/>
    <n v="0"/>
    <n v="853"/>
    <n v="38.440800000000003"/>
    <n v="0"/>
    <n v="38.440800000000003"/>
    <n v="48"/>
    <n v="34"/>
    <n v="9.5"/>
    <n v="0.31008000000000002"/>
    <x v="0"/>
    <m/>
    <n v="0"/>
    <n v="0"/>
    <n v="0"/>
    <n v="0"/>
    <m/>
    <m/>
    <s v="no"/>
    <n v="768.81600000000003"/>
    <m/>
    <n v="0.12"/>
    <n v="43.682727272727277"/>
    <m/>
    <n v="873.65454545454554"/>
    <m/>
    <n v="0"/>
    <s v="Ellina Smirnova"/>
    <m/>
    <n v="5"/>
    <n v="100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580"/>
    <x v="290"/>
    <x v="290"/>
    <n v="30"/>
    <m/>
    <x v="7"/>
    <s v="Premiums"/>
    <x v="0"/>
    <s v="ASL Nederland B.V."/>
    <x v="0"/>
    <n v="41.68"/>
    <n v="1250.4000000000001"/>
    <n v="41.68"/>
    <n v="1250.4000000000001"/>
    <n v="0"/>
    <n v="0"/>
    <n v="1250.4000000000001"/>
    <n v="36.68"/>
    <n v="0"/>
    <n v="36.68"/>
    <n v="125"/>
    <n v="55"/>
    <n v="3.2"/>
    <n v="0.66"/>
    <x v="0"/>
    <m/>
    <n v="0"/>
    <n v="0"/>
    <n v="0"/>
    <n v="0"/>
    <m/>
    <m/>
    <s v="no"/>
    <n v="1100.4000000000001"/>
    <m/>
    <n v="0.12"/>
    <n v="41.68181818181818"/>
    <m/>
    <n v="1250.4545454545455"/>
    <m/>
    <n v="0"/>
    <s v="Ellina Smirnova"/>
    <m/>
    <n v="1"/>
    <n v="30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590"/>
    <x v="102"/>
    <x v="102"/>
    <n v="3"/>
    <m/>
    <x v="0"/>
    <s v="Bar support"/>
    <x v="12"/>
    <s v="Asian Sourcing Link"/>
    <x v="0"/>
    <n v="46.1"/>
    <n v="138.30000000000001"/>
    <n v="37.799999999999997"/>
    <n v="113.39999999999999"/>
    <n v="0"/>
    <n v="0"/>
    <n v="113.39999999999999"/>
    <n v="34.998000000000005"/>
    <n v="0"/>
    <n v="34.998000000000005"/>
    <n v="62"/>
    <n v="20"/>
    <n v="9.5"/>
    <n v="3.5340000000000003E-2"/>
    <x v="0"/>
    <m/>
    <n v="0"/>
    <n v="0"/>
    <n v="24.90000000000002"/>
    <n v="0"/>
    <m/>
    <m/>
    <s v="no"/>
    <n v="104.99400000000001"/>
    <m/>
    <n v="0.12"/>
    <n v="39.770454545454548"/>
    <m/>
    <n v="119.31136363636364"/>
    <m/>
    <n v="0"/>
    <s v="Ellina Smirnova"/>
    <m/>
    <n v="10"/>
    <n v="30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600"/>
    <x v="247"/>
    <x v="247"/>
    <n v="2"/>
    <m/>
    <x v="3"/>
    <s v="Textiles-Clothing"/>
    <x v="10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x v="0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610"/>
    <x v="248"/>
    <x v="248"/>
    <n v="2"/>
    <m/>
    <x v="3"/>
    <s v="Textiles-Clothing"/>
    <x v="10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x v="0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620"/>
    <x v="249"/>
    <x v="249"/>
    <n v="2"/>
    <m/>
    <x v="3"/>
    <s v="Textiles-Clothing"/>
    <x v="10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x v="0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630"/>
    <x v="243"/>
    <x v="243"/>
    <n v="2"/>
    <m/>
    <x v="3"/>
    <s v="Textiles-Clothing"/>
    <x v="10"/>
    <s v="Promocean The Netherlands BV"/>
    <x v="0"/>
    <n v="40.619999999999997"/>
    <n v="81.239999999999995"/>
    <n v="40.619999999999997"/>
    <n v="81.239999999999995"/>
    <n v="0"/>
    <n v="0"/>
    <n v="81.239999999999995"/>
    <n v="35.408999999999999"/>
    <n v="0"/>
    <n v="35.408999999999999"/>
    <n v="36"/>
    <n v="33"/>
    <n v="7"/>
    <n v="1.6632000000000001E-2"/>
    <x v="0"/>
    <m/>
    <n v="0"/>
    <n v="0"/>
    <n v="0"/>
    <n v="0"/>
    <m/>
    <m/>
    <s v="no"/>
    <n v="70.817999999999998"/>
    <m/>
    <n v="0.12"/>
    <n v="40.237499999999997"/>
    <m/>
    <n v="80.474999999999994"/>
    <m/>
    <n v="0"/>
    <s v="Ellina Smirnova"/>
    <m/>
    <n v="6"/>
    <n v="12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640"/>
    <x v="244"/>
    <x v="244"/>
    <n v="2"/>
    <m/>
    <x v="3"/>
    <s v="Textiles-Clothing"/>
    <x v="10"/>
    <s v="Promocean The Netherlands BV"/>
    <x v="0"/>
    <n v="40.619999999999997"/>
    <n v="81.239999999999995"/>
    <n v="40.619999999999997"/>
    <n v="81.239999999999995"/>
    <n v="0"/>
    <n v="0"/>
    <n v="81.239999999999995"/>
    <n v="35.408999999999999"/>
    <n v="0"/>
    <n v="35.408999999999999"/>
    <n v="36"/>
    <n v="33"/>
    <n v="7"/>
    <n v="1.6632000000000001E-2"/>
    <x v="0"/>
    <m/>
    <n v="0"/>
    <n v="0"/>
    <n v="0"/>
    <n v="0"/>
    <m/>
    <m/>
    <s v="no"/>
    <n v="70.817999999999998"/>
    <m/>
    <n v="0.12"/>
    <n v="40.237499999999997"/>
    <m/>
    <n v="80.474999999999994"/>
    <m/>
    <n v="0"/>
    <s v="Ellina Smirnova"/>
    <m/>
    <n v="6"/>
    <n v="12"/>
    <m/>
    <m/>
    <n v="0"/>
    <n v="0"/>
    <n v="0"/>
    <s v="12.06.2025"/>
    <s v="Order Window"/>
  </r>
  <r>
    <s v="Heineken - 0.0"/>
    <m/>
    <n v="20006081"/>
    <n v="3090233"/>
    <s v="Heineken Hungária Sörgyárak Zr"/>
    <s v="HU"/>
    <s v="Hungary"/>
    <x v="1"/>
    <m/>
    <m/>
    <n v="650"/>
    <x v="245"/>
    <x v="245"/>
    <n v="2"/>
    <m/>
    <x v="3"/>
    <s v="Textiles-Clothing"/>
    <x v="10"/>
    <s v="Promocean The Netherlands BV"/>
    <x v="0"/>
    <n v="40.619999999999997"/>
    <n v="81.239999999999995"/>
    <n v="40.619999999999997"/>
    <n v="81.239999999999995"/>
    <n v="0"/>
    <n v="0"/>
    <n v="81.239999999999995"/>
    <n v="35.408999999999999"/>
    <n v="0"/>
    <n v="35.408999999999999"/>
    <n v="36"/>
    <n v="33"/>
    <n v="7"/>
    <n v="1.6632000000000001E-2"/>
    <x v="0"/>
    <m/>
    <n v="0"/>
    <n v="0"/>
    <n v="0"/>
    <n v="0"/>
    <m/>
    <m/>
    <s v="no"/>
    <n v="70.817999999999998"/>
    <m/>
    <n v="0.12"/>
    <n v="40.237499999999997"/>
    <m/>
    <n v="80.474999999999994"/>
    <m/>
    <n v="0"/>
    <s v="Ellina Smirnova"/>
    <m/>
    <n v="6"/>
    <n v="12"/>
    <m/>
    <m/>
    <n v="0"/>
    <n v="0"/>
    <n v="0"/>
    <s v="12.06.2025"/>
    <s v="Order Window"/>
  </r>
  <r>
    <s v="Heineken"/>
    <m/>
    <n v="20006081"/>
    <n v="3090233"/>
    <s v="Heineken Hungária Sörgyárak Zr"/>
    <s v="HU"/>
    <s v="Hungary"/>
    <x v="1"/>
    <m/>
    <m/>
    <n v="660"/>
    <x v="98"/>
    <x v="98"/>
    <n v="10"/>
    <m/>
    <x v="5"/>
    <s v="Glassware"/>
    <x v="17"/>
    <s v="Arc International France SAS"/>
    <x v="0"/>
    <n v="5.22"/>
    <n v="52.199999999999996"/>
    <n v="5.22"/>
    <n v="52.199999999999996"/>
    <n v="0"/>
    <n v="0"/>
    <n v="52.199999999999996"/>
    <n v="4.58"/>
    <n v="0"/>
    <n v="4.58"/>
    <n v="22.3"/>
    <n v="15.1"/>
    <n v="22.4"/>
    <n v="7.5427519999999984E-2"/>
    <x v="0"/>
    <m/>
    <n v="0"/>
    <n v="0"/>
    <n v="0"/>
    <n v="0"/>
    <m/>
    <m/>
    <s v="no"/>
    <n v="45.8"/>
    <m/>
    <n v="0.12"/>
    <n v="5.204545454545455"/>
    <m/>
    <n v="52.045454545454547"/>
    <m/>
    <n v="0"/>
    <s v="Ludmilla Zarybnicka"/>
    <m/>
    <n v="6"/>
    <n v="60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670"/>
    <x v="142"/>
    <x v="142"/>
    <n v="3"/>
    <m/>
    <x v="0"/>
    <s v="Textiles-Clothing"/>
    <x v="1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x v="0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680"/>
    <x v="152"/>
    <x v="152"/>
    <n v="3"/>
    <m/>
    <x v="0"/>
    <s v="Textiles-Clothing"/>
    <x v="1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x v="0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2.06.2025"/>
    <s v="Order Window"/>
  </r>
  <r>
    <s v="Heineken UCL"/>
    <m/>
    <n v="20006081"/>
    <n v="3090233"/>
    <s v="Heineken Hungária Sörgyárak Zr"/>
    <s v="HU"/>
    <s v="Hungary"/>
    <x v="1"/>
    <m/>
    <m/>
    <n v="690"/>
    <x v="144"/>
    <x v="144"/>
    <n v="2"/>
    <m/>
    <x v="0"/>
    <s v="Textiles-Clothing"/>
    <x v="1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x v="0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2.06.2025"/>
    <s v="Order Window"/>
  </r>
  <r>
    <s v="Heineken UCL"/>
    <m/>
    <n v="20006096"/>
    <n v="3090251"/>
    <s v="Red Stripe"/>
    <s v="JM"/>
    <s v="Jamaica"/>
    <x v="3"/>
    <m/>
    <m/>
    <n v="120"/>
    <x v="87"/>
    <x v="87"/>
    <n v="40"/>
    <m/>
    <x v="0"/>
    <s v="Textiles-Clothing"/>
    <x v="5"/>
    <s v="Asian Sourcing Link"/>
    <x v="0"/>
    <n v="34.549999999999997"/>
    <n v="1382"/>
    <n v="29.5"/>
    <n v="1180"/>
    <n v="0"/>
    <n v="0"/>
    <n v="1180"/>
    <n v="25.154999999999998"/>
    <n v="0"/>
    <n v="25.154999999999998"/>
    <n v="39"/>
    <n v="33"/>
    <n v="4.5"/>
    <n v="0.23166"/>
    <x v="0"/>
    <m/>
    <n v="0"/>
    <s v="pallet"/>
    <n v="202"/>
    <n v="0"/>
    <m/>
    <m/>
    <s v="no"/>
    <n v="1006.1999999999999"/>
    <m/>
    <n v="0.12"/>
    <n v="28.58522727272727"/>
    <m/>
    <n v="1143.4090909090908"/>
    <m/>
    <n v="0"/>
    <s v="Ellina Smirnova"/>
    <m/>
    <n v="5"/>
    <n v="200"/>
    <m/>
    <m/>
    <n v="0"/>
    <n v="0"/>
    <n v="0"/>
    <s v="16.06.2025"/>
    <s v="Order Window"/>
  </r>
  <r>
    <s v="Heineken UCL"/>
    <m/>
    <n v="20006096"/>
    <n v="3090251"/>
    <s v="Red Stripe"/>
    <s v="JM"/>
    <s v="Jamaica"/>
    <x v="3"/>
    <m/>
    <m/>
    <n v="130"/>
    <x v="88"/>
    <x v="88"/>
    <n v="20"/>
    <m/>
    <x v="0"/>
    <s v="Textiles-Clothing"/>
    <x v="5"/>
    <s v="Asian Sourcing Link"/>
    <x v="0"/>
    <n v="34.549999999999997"/>
    <n v="691"/>
    <n v="29.5"/>
    <n v="590"/>
    <n v="0"/>
    <n v="0"/>
    <n v="590"/>
    <n v="25.154999999999998"/>
    <n v="0"/>
    <n v="25.154999999999998"/>
    <n v="39"/>
    <n v="33"/>
    <n v="4.5"/>
    <n v="0.11583"/>
    <x v="0"/>
    <m/>
    <n v="0"/>
    <s v="pallet"/>
    <n v="101"/>
    <n v="0"/>
    <m/>
    <m/>
    <s v="no"/>
    <n v="503.09999999999997"/>
    <m/>
    <n v="0.12"/>
    <n v="28.58522727272727"/>
    <m/>
    <n v="571.70454545454538"/>
    <m/>
    <n v="0"/>
    <s v="Ellina Smirnova"/>
    <m/>
    <n v="5"/>
    <n v="100"/>
    <m/>
    <m/>
    <n v="0"/>
    <n v="0"/>
    <n v="0"/>
    <s v="16.06.2025"/>
    <s v="Order Window"/>
  </r>
  <r>
    <s v="Desperados"/>
    <m/>
    <n v="20006123"/>
    <n v="3090936"/>
    <s v="Heineken Antilles-Guyane"/>
    <s v="MQ"/>
    <s v="Martinique"/>
    <x v="3"/>
    <m/>
    <m/>
    <n v="10"/>
    <x v="155"/>
    <x v="155"/>
    <n v="9"/>
    <m/>
    <x v="0"/>
    <s v="Premiums"/>
    <x v="0"/>
    <s v="Dekkers Visual Communication B.v."/>
    <x v="0"/>
    <n v="270.23"/>
    <n v="2432.0700000000002"/>
    <n v="270.23"/>
    <n v="2432.0700000000002"/>
    <n v="0"/>
    <n v="0"/>
    <n v="2432.0700000000002"/>
    <n v="233.70000000000002"/>
    <n v="0"/>
    <n v="233.70000000000002"/>
    <n v="34.5"/>
    <n v="20"/>
    <n v="23.5"/>
    <n v="0.14593500000000001"/>
    <x v="0"/>
    <m/>
    <n v="0"/>
    <n v="0"/>
    <n v="0"/>
    <n v="0"/>
    <m/>
    <m/>
    <s v="no"/>
    <n v="2103.3000000000002"/>
    <m/>
    <n v="0.12"/>
    <n v="265.56818181818181"/>
    <m/>
    <n v="2390.1136363636365"/>
    <m/>
    <n v="0"/>
    <s v="Ellina Smirnova"/>
    <m/>
    <n v="1"/>
    <n v="9"/>
    <m/>
    <m/>
    <n v="0"/>
    <n v="0"/>
    <n v="0"/>
    <s v="07.07.2025"/>
    <s v="Order Window"/>
  </r>
  <r>
    <s v="Desperados"/>
    <m/>
    <n v="20006123"/>
    <n v="3090936"/>
    <s v="Heineken Antilles-Guyane"/>
    <s v="MQ"/>
    <s v="Martinique"/>
    <x v="3"/>
    <m/>
    <m/>
    <n v="20"/>
    <x v="153"/>
    <x v="153"/>
    <n v="4"/>
    <m/>
    <x v="0"/>
    <s v="Indoor signs"/>
    <x v="0"/>
    <s v="Dekkers Visual Communication B.v."/>
    <x v="0"/>
    <n v="145"/>
    <n v="580"/>
    <n v="138.41"/>
    <n v="553.64"/>
    <n v="0"/>
    <n v="0"/>
    <n v="553.64"/>
    <n v="119.70000000000002"/>
    <n v="0"/>
    <n v="119.70000000000002"/>
    <n v="44"/>
    <n v="10"/>
    <n v="74"/>
    <n v="0.13023999999999999"/>
    <x v="0"/>
    <m/>
    <n v="0"/>
    <n v="0"/>
    <n v="26.360000000000014"/>
    <n v="0"/>
    <m/>
    <m/>
    <s v="no"/>
    <n v="478.80000000000007"/>
    <m/>
    <n v="0.12"/>
    <n v="136.02272727272728"/>
    <m/>
    <n v="544.09090909090912"/>
    <m/>
    <n v="0"/>
    <s v="Ludmilla Zarybnicka"/>
    <m/>
    <n v="1"/>
    <n v="4"/>
    <m/>
    <m/>
    <n v="0"/>
    <n v="0"/>
    <n v="0"/>
    <s v="07.07.2025"/>
    <s v="Order Window"/>
  </r>
  <r>
    <s v="Desperados"/>
    <m/>
    <n v="20006123"/>
    <n v="3090936"/>
    <s v="Heineken Antilles-Guyane"/>
    <s v="MQ"/>
    <s v="Martinique"/>
    <x v="3"/>
    <m/>
    <m/>
    <n v="30"/>
    <x v="119"/>
    <x v="119"/>
    <n v="5"/>
    <m/>
    <x v="0"/>
    <s v="Bar support"/>
    <x v="10"/>
    <s v="Promocean The Netherlands BV"/>
    <x v="0"/>
    <n v="76.679999999999993"/>
    <n v="383.4"/>
    <n v="64.56"/>
    <n v="322.8"/>
    <n v="0"/>
    <n v="0"/>
    <n v="322.8"/>
    <n v="55.141800000000003"/>
    <n v="0"/>
    <n v="55.141800000000003"/>
    <n v="49"/>
    <n v="26"/>
    <n v="50"/>
    <n v="0.31850000000000001"/>
    <x v="0"/>
    <m/>
    <n v="0"/>
    <n v="0"/>
    <n v="60.599999999999966"/>
    <n v="0"/>
    <m/>
    <m/>
    <s v="no"/>
    <n v="275.709"/>
    <m/>
    <n v="0.12"/>
    <n v="62.661136363636366"/>
    <m/>
    <n v="313.30568181818182"/>
    <m/>
    <n v="0"/>
    <s v="Ellina Smirnova"/>
    <m/>
    <n v="12"/>
    <n v="60"/>
    <m/>
    <m/>
    <n v="0"/>
    <n v="0"/>
    <n v="0"/>
    <s v="07.07.2025"/>
    <s v="Order Window"/>
  </r>
  <r>
    <s v="Desperados"/>
    <m/>
    <n v="20006123"/>
    <n v="3090936"/>
    <s v="Heineken Antilles-Guyane"/>
    <s v="MQ"/>
    <s v="Martinique"/>
    <x v="3"/>
    <m/>
    <m/>
    <n v="40"/>
    <x v="137"/>
    <x v="137"/>
    <n v="5"/>
    <m/>
    <x v="0"/>
    <s v="Bar support"/>
    <x v="12"/>
    <s v="Asian Sourcing Link"/>
    <x v="0"/>
    <n v="85.7"/>
    <n v="428.5"/>
    <n v="68.7"/>
    <n v="343.5"/>
    <n v="0"/>
    <n v="0"/>
    <n v="343.5"/>
    <n v="59.280000000000008"/>
    <n v="0"/>
    <n v="59.280000000000008"/>
    <n v="62"/>
    <n v="20.5"/>
    <n v="10"/>
    <n v="6.3549999999999995E-2"/>
    <x v="0"/>
    <m/>
    <n v="0"/>
    <n v="0"/>
    <n v="85"/>
    <n v="0"/>
    <m/>
    <m/>
    <s v="no"/>
    <n v="296.40000000000003"/>
    <m/>
    <n v="0.12"/>
    <n v="67.363636363636374"/>
    <m/>
    <n v="336.81818181818187"/>
    <m/>
    <n v="0"/>
    <s v="Ellina Smirnova"/>
    <m/>
    <n v="10"/>
    <n v="50"/>
    <m/>
    <m/>
    <n v="0"/>
    <n v="0"/>
    <n v="0"/>
    <s v="07.07.2025"/>
    <s v="Order Window"/>
  </r>
  <r>
    <s v="Heineken"/>
    <m/>
    <n v="20006099"/>
    <n v="3090624"/>
    <s v="Grupa Zywiec"/>
    <s v="PL"/>
    <s v="Poland"/>
    <x v="1"/>
    <m/>
    <m/>
    <n v="300"/>
    <x v="5"/>
    <x v="5"/>
    <n v="3"/>
    <m/>
    <x v="0"/>
    <s v="Premiums"/>
    <x v="5"/>
    <s v="Promocean The Netherlands BV"/>
    <x v="0"/>
    <n v="50.300000000000004"/>
    <n v="150.9"/>
    <n v="47.15"/>
    <n v="141.44999999999999"/>
    <n v="0"/>
    <n v="0"/>
    <n v="141.44999999999999"/>
    <n v="38.019000000000005"/>
    <n v="0"/>
    <n v="38.019000000000005"/>
    <n v="35"/>
    <n v="34"/>
    <n v="30"/>
    <n v="0.1071"/>
    <x v="0"/>
    <m/>
    <n v="0"/>
    <s v="pallet"/>
    <n v="9.4500000000000171"/>
    <n v="0"/>
    <m/>
    <m/>
    <s v="no"/>
    <n v="114.05700000000002"/>
    <m/>
    <n v="0.12"/>
    <n v="43.203409090909098"/>
    <m/>
    <n v="129.61022727272729"/>
    <m/>
    <n v="0"/>
    <s v="Ellina Smirnova"/>
    <m/>
    <n v="5"/>
    <n v="15"/>
    <m/>
    <m/>
    <n v="0"/>
    <n v="0"/>
    <n v="0"/>
    <s v="16.06.2025"/>
    <s v="Order Window"/>
  </r>
  <r>
    <s v="Heineken UCL"/>
    <m/>
    <n v="20006099"/>
    <n v="3090624"/>
    <s v="Grupa Zywiec"/>
    <s v="PL"/>
    <s v="Poland"/>
    <x v="1"/>
    <m/>
    <m/>
    <n v="310"/>
    <x v="50"/>
    <x v="50"/>
    <n v="5"/>
    <m/>
    <x v="0"/>
    <s v="Premiums"/>
    <x v="5"/>
    <s v="Promocean The Netherlands BV"/>
    <x v="0"/>
    <n v="70.149999999999991"/>
    <n v="350.74999999999994"/>
    <n v="69.349999999999994"/>
    <n v="346.75"/>
    <n v="0"/>
    <n v="0"/>
    <n v="346.75"/>
    <n v="60.500699999999995"/>
    <n v="0"/>
    <n v="60.500699999999995"/>
    <n v="55"/>
    <n v="36"/>
    <n v="20"/>
    <n v="0.19800000000000001"/>
    <x v="0"/>
    <m/>
    <n v="0"/>
    <s v="pallet"/>
    <n v="3.9999999999999432"/>
    <n v="0"/>
    <m/>
    <m/>
    <s v="no"/>
    <n v="302.50349999999997"/>
    <m/>
    <n v="0.12"/>
    <n v="68.750795454545454"/>
    <m/>
    <n v="343.7539772727273"/>
    <m/>
    <n v="0"/>
    <s v="Ellina Smirnova"/>
    <m/>
    <n v="5"/>
    <n v="25"/>
    <m/>
    <m/>
    <n v="0"/>
    <n v="0"/>
    <n v="0"/>
    <s v="16.06.2025"/>
    <s v="Order Window"/>
  </r>
  <r>
    <s v="Heineken UCL"/>
    <m/>
    <n v="20006099"/>
    <n v="3090624"/>
    <s v="Grupa Zywiec"/>
    <s v="PL"/>
    <s v="Poland"/>
    <x v="1"/>
    <m/>
    <m/>
    <n v="320"/>
    <x v="64"/>
    <x v="64"/>
    <n v="4"/>
    <m/>
    <x v="0"/>
    <s v="Textiles-Clothing"/>
    <x v="10"/>
    <s v="Promocean The Netherlands BV"/>
    <x v="0"/>
    <n v="36.24"/>
    <n v="144.96"/>
    <n v="30.48"/>
    <n v="121.92"/>
    <n v="0"/>
    <n v="0"/>
    <n v="121.92"/>
    <n v="26.6175"/>
    <n v="0"/>
    <n v="26.6175"/>
    <n v="25.5"/>
    <n v="25"/>
    <n v="18.5"/>
    <n v="4.7175000000000002E-2"/>
    <x v="0"/>
    <m/>
    <n v="0"/>
    <s v="pallet"/>
    <n v="23.040000000000006"/>
    <n v="0"/>
    <m/>
    <m/>
    <s v="no"/>
    <n v="106.47"/>
    <m/>
    <n v="0.12"/>
    <n v="30.24715909090909"/>
    <m/>
    <n v="120.98863636363636"/>
    <m/>
    <n v="0"/>
    <s v="Ellina Smirnova"/>
    <m/>
    <n v="6"/>
    <n v="24"/>
    <m/>
    <m/>
    <n v="0"/>
    <n v="0"/>
    <n v="0"/>
    <s v="16.06.2025"/>
    <s v="Order Window"/>
  </r>
  <r>
    <s v="Heineken UCL"/>
    <m/>
    <n v="20006099"/>
    <n v="3090624"/>
    <s v="Grupa Zywiec"/>
    <s v="PL"/>
    <s v="Poland"/>
    <x v="1"/>
    <m/>
    <m/>
    <n v="330"/>
    <x v="65"/>
    <x v="65"/>
    <n v="3"/>
    <m/>
    <x v="0"/>
    <s v="Premiums"/>
    <x v="4"/>
    <s v="Promocean The Netherlands BV"/>
    <x v="0"/>
    <n v="74.7"/>
    <n v="224.10000000000002"/>
    <n v="72.699999999999989"/>
    <n v="218.09999999999997"/>
    <n v="0"/>
    <n v="0"/>
    <n v="218.09999999999997"/>
    <n v="62.893800000000006"/>
    <n v="0"/>
    <n v="62.893800000000006"/>
    <n v="37"/>
    <n v="16"/>
    <n v="17"/>
    <n v="3.0192E-2"/>
    <x v="0"/>
    <m/>
    <n v="0"/>
    <s v="pallet"/>
    <n v="6.0000000000000568"/>
    <n v="0"/>
    <m/>
    <m/>
    <s v="no"/>
    <n v="188.68140000000002"/>
    <m/>
    <n v="0.12"/>
    <n v="71.470227272727286"/>
    <m/>
    <n v="214.41068181818184"/>
    <m/>
    <n v="0"/>
    <s v="Ellina Smirnova"/>
    <m/>
    <n v="10"/>
    <n v="30"/>
    <m/>
    <m/>
    <n v="0"/>
    <n v="0"/>
    <n v="0"/>
    <s v="16.06.2025"/>
    <s v="Order Window"/>
  </r>
  <r>
    <s v="Heineken UCL"/>
    <m/>
    <n v="20006124"/>
    <n v="3090651"/>
    <s v="Ibecor N.V. (KIG)"/>
    <s v="BE"/>
    <s v="Rwanda"/>
    <x v="2"/>
    <m/>
    <m/>
    <n v="10"/>
    <x v="50"/>
    <x v="50"/>
    <n v="100"/>
    <m/>
    <x v="0"/>
    <s v="Premiums"/>
    <x v="5"/>
    <s v="Promocean The Netherlands BV"/>
    <x v="0"/>
    <n v="70.149999999999991"/>
    <n v="7014.9999999999991"/>
    <n v="69.349999999999994"/>
    <n v="6934.9999999999991"/>
    <n v="0"/>
    <n v="0"/>
    <n v="6934.9999999999991"/>
    <n v="60.500699999999995"/>
    <n v="0"/>
    <n v="60.500699999999995"/>
    <n v="55"/>
    <n v="36"/>
    <n v="20"/>
    <n v="3.96"/>
    <x v="0"/>
    <m/>
    <n v="0"/>
    <n v="0"/>
    <n v="80"/>
    <n v="0"/>
    <m/>
    <m/>
    <s v="no"/>
    <n v="6050.07"/>
    <m/>
    <n v="0.12"/>
    <n v="68.750795454545454"/>
    <m/>
    <n v="6875.079545454545"/>
    <m/>
    <n v="0"/>
    <s v="Ellina Smirnova"/>
    <m/>
    <n v="5"/>
    <n v="5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20"/>
    <x v="38"/>
    <x v="38"/>
    <n v="100"/>
    <m/>
    <x v="0"/>
    <s v="Premiums"/>
    <x v="1"/>
    <s v="Promocean The Netherlands BV"/>
    <x v="0"/>
    <n v="64.900000000000006"/>
    <n v="6490.0000000000009"/>
    <n v="60.300000000000004"/>
    <n v="6030"/>
    <n v="0"/>
    <n v="0"/>
    <n v="6030"/>
    <n v="52.189200000000007"/>
    <n v="0"/>
    <n v="52.189200000000007"/>
    <n v="68"/>
    <n v="19"/>
    <n v="19"/>
    <n v="2.4548000000000001"/>
    <x v="0"/>
    <m/>
    <n v="0"/>
    <n v="0"/>
    <n v="460.00000000000091"/>
    <n v="0"/>
    <m/>
    <m/>
    <s v="no"/>
    <n v="5218.920000000001"/>
    <m/>
    <n v="0.12"/>
    <n v="59.305909090909097"/>
    <m/>
    <n v="5930.5909090909099"/>
    <m/>
    <n v="0"/>
    <s v="Ellina Smirnova"/>
    <m/>
    <n v="10"/>
    <n v="10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30"/>
    <x v="51"/>
    <x v="51"/>
    <n v="100"/>
    <m/>
    <x v="0"/>
    <s v="Premiums"/>
    <x v="5"/>
    <s v="Promocean The Netherlands BV"/>
    <x v="0"/>
    <n v="75.55"/>
    <n v="7555"/>
    <n v="74.75"/>
    <n v="7475"/>
    <n v="0"/>
    <n v="0"/>
    <n v="7475"/>
    <n v="65.215800000000002"/>
    <n v="0"/>
    <n v="65.215800000000002"/>
    <n v="52"/>
    <n v="33"/>
    <n v="12"/>
    <n v="2.0592000000000001"/>
    <x v="0"/>
    <m/>
    <n v="0"/>
    <n v="0"/>
    <n v="80"/>
    <n v="0"/>
    <m/>
    <m/>
    <s v="no"/>
    <n v="6521.58"/>
    <m/>
    <n v="0.12"/>
    <n v="74.108863636363637"/>
    <m/>
    <n v="7410.886363636364"/>
    <m/>
    <n v="0"/>
    <s v="Ellina Smirnova"/>
    <m/>
    <n v="5"/>
    <n v="5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40"/>
    <x v="65"/>
    <x v="65"/>
    <n v="150"/>
    <m/>
    <x v="0"/>
    <s v="Premiums"/>
    <x v="4"/>
    <s v="Promocean The Netherlands BV"/>
    <x v="0"/>
    <n v="74.7"/>
    <n v="11205"/>
    <n v="72.699999999999989"/>
    <n v="10904.999999999998"/>
    <n v="0"/>
    <n v="0"/>
    <n v="10904.999999999998"/>
    <n v="62.893800000000006"/>
    <n v="0"/>
    <n v="62.893800000000006"/>
    <n v="37"/>
    <n v="16"/>
    <n v="17"/>
    <n v="1.5096000000000001"/>
    <x v="0"/>
    <m/>
    <n v="0"/>
    <n v="0"/>
    <n v="300.00000000000182"/>
    <n v="0"/>
    <m/>
    <m/>
    <s v="no"/>
    <n v="9434.0700000000015"/>
    <m/>
    <n v="0.12"/>
    <n v="71.470227272727286"/>
    <m/>
    <n v="10720.534090909094"/>
    <m/>
    <n v="0"/>
    <s v="Ellina Smirnova"/>
    <m/>
    <n v="10"/>
    <n v="15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50"/>
    <x v="36"/>
    <x v="36"/>
    <n v="100"/>
    <m/>
    <x v="0"/>
    <s v="Premiums"/>
    <x v="0"/>
    <s v="Promocean The Netherlands BV"/>
    <x v="0"/>
    <n v="47"/>
    <n v="4700"/>
    <n v="42.25"/>
    <n v="4225"/>
    <n v="0"/>
    <n v="0"/>
    <n v="4225"/>
    <n v="37.249200000000002"/>
    <n v="0"/>
    <n v="37.249200000000002"/>
    <n v="11"/>
    <n v="9"/>
    <n v="6"/>
    <n v="5.9400000000000001E-2"/>
    <x v="0"/>
    <m/>
    <n v="0"/>
    <n v="0"/>
    <n v="475"/>
    <n v="0"/>
    <m/>
    <m/>
    <s v="yes"/>
    <n v="3724.92"/>
    <m/>
    <n v="0.12"/>
    <n v="42.328636363636363"/>
    <m/>
    <n v="4232.863636363636"/>
    <m/>
    <n v="0"/>
    <s v="Ellina Smirnova"/>
    <m/>
    <n v="25"/>
    <n v="25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60"/>
    <x v="37"/>
    <x v="37"/>
    <n v="150"/>
    <m/>
    <x v="0"/>
    <s v="Premiums"/>
    <x v="5"/>
    <s v="Promocean The Netherlands BV"/>
    <x v="0"/>
    <n v="18.2"/>
    <n v="2730"/>
    <n v="17.649999999999999"/>
    <n v="2647.5"/>
    <n v="0"/>
    <n v="0"/>
    <n v="2647.5"/>
    <n v="15.420599999999999"/>
    <n v="0"/>
    <n v="15.420599999999999"/>
    <n v="35"/>
    <n v="22"/>
    <n v="6"/>
    <n v="0.69299999999999995"/>
    <x v="0"/>
    <m/>
    <n v="0"/>
    <n v="0"/>
    <n v="82.5"/>
    <n v="0"/>
    <m/>
    <m/>
    <s v="no"/>
    <n v="2313.0899999999997"/>
    <m/>
    <n v="0.12"/>
    <n v="17.523409090909087"/>
    <m/>
    <n v="2628.5113636363631"/>
    <m/>
    <n v="0"/>
    <s v="Ellina Smirnova"/>
    <m/>
    <n v="5"/>
    <n v="75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70"/>
    <x v="86"/>
    <x v="86"/>
    <n v="50"/>
    <m/>
    <x v="0"/>
    <s v="Textiles-Clothing"/>
    <x v="5"/>
    <s v="Asian Sourcing Link"/>
    <x v="0"/>
    <n v="34.549999999999997"/>
    <n v="1727.4999999999998"/>
    <n v="29.5"/>
    <n v="1475"/>
    <n v="0"/>
    <n v="0"/>
    <n v="1475"/>
    <n v="25.154999999999998"/>
    <n v="0"/>
    <n v="25.154999999999998"/>
    <n v="39"/>
    <n v="33"/>
    <n v="4.5"/>
    <n v="0.28957500000000003"/>
    <x v="0"/>
    <m/>
    <n v="0"/>
    <n v="0"/>
    <n v="252.49999999999977"/>
    <n v="0"/>
    <m/>
    <m/>
    <s v="no"/>
    <n v="1257.7499999999998"/>
    <m/>
    <n v="0.12"/>
    <n v="28.58522727272727"/>
    <m/>
    <n v="1429.2613636363635"/>
    <m/>
    <n v="0"/>
    <s v="Ellina Smirnova"/>
    <m/>
    <n v="5"/>
    <n v="25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80"/>
    <x v="87"/>
    <x v="87"/>
    <n v="100"/>
    <m/>
    <x v="0"/>
    <s v="Textiles-Clothing"/>
    <x v="5"/>
    <s v="Asian Sourcing Link"/>
    <x v="0"/>
    <n v="34.549999999999997"/>
    <n v="3454.9999999999995"/>
    <n v="29.5"/>
    <n v="2950"/>
    <n v="0"/>
    <n v="0"/>
    <n v="2950"/>
    <n v="25.154999999999998"/>
    <n v="0"/>
    <n v="25.154999999999998"/>
    <n v="39"/>
    <n v="33"/>
    <n v="4.5"/>
    <n v="0.57915000000000005"/>
    <x v="0"/>
    <m/>
    <n v="0"/>
    <n v="0"/>
    <n v="504.99999999999955"/>
    <n v="0"/>
    <m/>
    <m/>
    <s v="no"/>
    <n v="2515.4999999999995"/>
    <m/>
    <n v="0.12"/>
    <n v="28.58522727272727"/>
    <m/>
    <n v="2858.522727272727"/>
    <m/>
    <n v="0"/>
    <s v="Ellina Smirnova"/>
    <m/>
    <n v="5"/>
    <n v="5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90"/>
    <x v="88"/>
    <x v="88"/>
    <n v="50"/>
    <m/>
    <x v="0"/>
    <s v="Textiles-Clothing"/>
    <x v="5"/>
    <s v="Asian Sourcing Link"/>
    <x v="0"/>
    <n v="34.549999999999997"/>
    <n v="1727.4999999999998"/>
    <n v="29.5"/>
    <n v="1475"/>
    <n v="0"/>
    <n v="0"/>
    <n v="1475"/>
    <n v="25.154999999999998"/>
    <n v="0"/>
    <n v="25.154999999999998"/>
    <n v="39"/>
    <n v="33"/>
    <n v="4.5"/>
    <n v="0.28957500000000003"/>
    <x v="0"/>
    <m/>
    <n v="0"/>
    <n v="0"/>
    <n v="252.49999999999977"/>
    <n v="0"/>
    <m/>
    <m/>
    <s v="no"/>
    <n v="1257.7499999999998"/>
    <m/>
    <n v="0.12"/>
    <n v="28.58522727272727"/>
    <m/>
    <n v="1429.2613636363635"/>
    <m/>
    <n v="0"/>
    <s v="Ellina Smirnova"/>
    <m/>
    <n v="5"/>
    <n v="25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100"/>
    <x v="144"/>
    <x v="144"/>
    <n v="100"/>
    <m/>
    <x v="0"/>
    <s v="Textiles-Clothing"/>
    <x v="1"/>
    <s v="Promocean The Netherlands BV"/>
    <x v="0"/>
    <n v="38.86"/>
    <n v="3886"/>
    <n v="38.86"/>
    <n v="3886"/>
    <n v="0"/>
    <n v="0"/>
    <n v="3886"/>
    <n v="33.017399999999995"/>
    <n v="0"/>
    <n v="33.017399999999995"/>
    <n v="58"/>
    <n v="36"/>
    <n v="4"/>
    <n v="0.83520000000000005"/>
    <x v="0"/>
    <m/>
    <n v="0"/>
    <n v="0"/>
    <n v="0"/>
    <n v="0"/>
    <m/>
    <m/>
    <s v="no"/>
    <n v="3301.7399999999993"/>
    <m/>
    <n v="0.12"/>
    <n v="37.519772727272724"/>
    <m/>
    <n v="3751.9772727272725"/>
    <m/>
    <n v="0"/>
    <s v="Ellina Smirnova"/>
    <m/>
    <n v="2"/>
    <n v="2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110"/>
    <x v="145"/>
    <x v="145"/>
    <n v="200"/>
    <m/>
    <x v="0"/>
    <s v="Textiles-Clothing"/>
    <x v="1"/>
    <s v="Promocean The Netherlands BV"/>
    <x v="0"/>
    <n v="38.86"/>
    <n v="7772"/>
    <n v="38.86"/>
    <n v="7772"/>
    <n v="0"/>
    <n v="0"/>
    <n v="7772"/>
    <n v="33.017399999999995"/>
    <n v="0"/>
    <n v="33.017399999999995"/>
    <n v="58"/>
    <n v="36"/>
    <n v="4"/>
    <n v="1.6704000000000001"/>
    <x v="0"/>
    <m/>
    <n v="0"/>
    <n v="0"/>
    <n v="0"/>
    <n v="0"/>
    <m/>
    <m/>
    <s v="no"/>
    <n v="6603.4799999999987"/>
    <m/>
    <n v="0.12"/>
    <n v="37.519772727272724"/>
    <m/>
    <n v="7503.954545454545"/>
    <m/>
    <n v="0"/>
    <s v="Ellina Smirnova"/>
    <m/>
    <n v="2"/>
    <n v="4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120"/>
    <x v="146"/>
    <x v="146"/>
    <n v="50"/>
    <m/>
    <x v="0"/>
    <s v="Textiles-Clothing"/>
    <x v="1"/>
    <s v="Promocean The Netherlands BV"/>
    <x v="0"/>
    <n v="38.86"/>
    <n v="1943"/>
    <n v="38.86"/>
    <n v="1943"/>
    <n v="0"/>
    <n v="0"/>
    <n v="1943"/>
    <n v="33.017399999999995"/>
    <n v="0"/>
    <n v="33.017399999999995"/>
    <n v="58"/>
    <n v="36"/>
    <n v="4"/>
    <n v="0.41760000000000003"/>
    <x v="0"/>
    <m/>
    <n v="0"/>
    <n v="0"/>
    <n v="0"/>
    <n v="0"/>
    <m/>
    <m/>
    <s v="no"/>
    <n v="1650.8699999999997"/>
    <m/>
    <n v="0.12"/>
    <n v="37.519772727272724"/>
    <m/>
    <n v="1875.9886363636363"/>
    <m/>
    <n v="0"/>
    <s v="Ellina Smirnova"/>
    <m/>
    <n v="2"/>
    <n v="1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130"/>
    <x v="143"/>
    <x v="143"/>
    <n v="100"/>
    <m/>
    <x v="0"/>
    <s v="Textiles-Clothing"/>
    <x v="1"/>
    <s v="Promocean The Netherlands BV"/>
    <x v="0"/>
    <n v="38.44"/>
    <n v="3844"/>
    <n v="38.44"/>
    <n v="3844"/>
    <n v="0"/>
    <n v="0"/>
    <n v="3844"/>
    <n v="32.572800000000001"/>
    <n v="0"/>
    <n v="32.572800000000001"/>
    <n v="58"/>
    <n v="36"/>
    <n v="4"/>
    <n v="0.83520000000000005"/>
    <x v="0"/>
    <m/>
    <n v="0"/>
    <n v="0"/>
    <n v="0"/>
    <n v="0"/>
    <m/>
    <m/>
    <s v="no"/>
    <n v="3257.28"/>
    <m/>
    <n v="0.12"/>
    <n v="37.014545454545456"/>
    <m/>
    <n v="3701.4545454545455"/>
    <m/>
    <n v="0"/>
    <s v="Ellina Smirnova"/>
    <m/>
    <n v="2"/>
    <n v="200"/>
    <m/>
    <m/>
    <n v="0"/>
    <n v="0"/>
    <n v="0"/>
    <s v="07.07.2025"/>
    <s v="Order Window"/>
  </r>
  <r>
    <s v="Heineken UCL"/>
    <m/>
    <n v="20006124"/>
    <n v="3090651"/>
    <s v="Ibecor N.V. (KIG)"/>
    <s v="BE"/>
    <s v="Rwanda"/>
    <x v="2"/>
    <m/>
    <m/>
    <n v="140"/>
    <x v="152"/>
    <x v="152"/>
    <n v="150"/>
    <m/>
    <x v="0"/>
    <s v="Textiles-Clothing"/>
    <x v="1"/>
    <s v="Promocean The Netherlands BV"/>
    <x v="0"/>
    <n v="38.44"/>
    <n v="5766"/>
    <n v="38.44"/>
    <n v="5766"/>
    <n v="0"/>
    <n v="0"/>
    <n v="5766"/>
    <n v="32.572800000000001"/>
    <n v="0"/>
    <n v="32.572800000000001"/>
    <n v="58"/>
    <n v="36"/>
    <n v="4"/>
    <n v="1.2527999999999999"/>
    <x v="0"/>
    <m/>
    <n v="0"/>
    <n v="0"/>
    <n v="0"/>
    <n v="0"/>
    <m/>
    <m/>
    <s v="no"/>
    <n v="4885.92"/>
    <m/>
    <n v="0.12"/>
    <n v="37.014545454545456"/>
    <m/>
    <n v="5552.181818181818"/>
    <m/>
    <n v="0"/>
    <s v="Ellina Smirnova"/>
    <m/>
    <n v="2"/>
    <n v="300"/>
    <m/>
    <m/>
    <n v="0"/>
    <n v="0"/>
    <n v="0"/>
    <s v="07.07.2025"/>
    <s v="Order Window"/>
  </r>
  <r>
    <s v="Heineken"/>
    <m/>
    <n v="26021027"/>
    <n v="3090256"/>
    <s v="CKBR BEBIDAS LTDA"/>
    <s v="BR"/>
    <s v="Brazil"/>
    <x v="3"/>
    <m/>
    <m/>
    <n v="700"/>
    <x v="272"/>
    <x v="272"/>
    <n v="2"/>
    <m/>
    <x v="0"/>
    <s v="Premiums"/>
    <x v="12"/>
    <s v="Asian Sourcing Link"/>
    <x v="0"/>
    <n v="78.400000000000006"/>
    <n v="156.80000000000001"/>
    <n v="48"/>
    <n v="96"/>
    <n v="0"/>
    <n v="0"/>
    <n v="96"/>
    <n v="41.496000000000002"/>
    <n v="0"/>
    <n v="41.496000000000002"/>
    <n v="53"/>
    <n v="43"/>
    <n v="43"/>
    <n v="0.195994"/>
    <x v="0"/>
    <m/>
    <n v="0"/>
    <s v="pallet"/>
    <n v="60.800000000000011"/>
    <n v="0"/>
    <m/>
    <m/>
    <s v="no"/>
    <n v="82.992000000000004"/>
    <m/>
    <n v="0.12"/>
    <n v="47.154545454545456"/>
    <m/>
    <n v="94.309090909090912"/>
    <m/>
    <n v="0"/>
    <s v="Ellina Smirnova"/>
    <m/>
    <n v="10"/>
    <n v="20"/>
    <m/>
    <m/>
    <n v="0"/>
    <n v="0"/>
    <n v="0"/>
    <s v="13.06.2025"/>
    <s v="Order Window"/>
  </r>
  <r>
    <s v="Heineken"/>
    <m/>
    <n v="26021032"/>
    <n v="3097160"/>
    <s v="EMEA Export &amp; GDF."/>
    <s v="NL"/>
    <s v="Netherlands"/>
    <x v="2"/>
    <m/>
    <m/>
    <n v="100"/>
    <x v="272"/>
    <x v="272"/>
    <n v="80"/>
    <m/>
    <x v="0"/>
    <s v="Premiums"/>
    <x v="12"/>
    <s v="Asian Sourcing Link"/>
    <x v="0"/>
    <n v="78.400000000000006"/>
    <n v="6272"/>
    <n v="48"/>
    <n v="3840"/>
    <n v="0"/>
    <n v="0"/>
    <n v="3840"/>
    <n v="41.496000000000002"/>
    <n v="0"/>
    <n v="41.496000000000002"/>
    <n v="53"/>
    <n v="43"/>
    <n v="43"/>
    <n v="7.8397600000000001"/>
    <x v="0"/>
    <m/>
    <n v="0"/>
    <n v="0"/>
    <n v="2432"/>
    <n v="0"/>
    <m/>
    <m/>
    <s v="yes"/>
    <n v="3319.6800000000003"/>
    <m/>
    <n v="0.12"/>
    <n v="47.154545454545456"/>
    <m/>
    <n v="3772.3636363636365"/>
    <m/>
    <n v="0"/>
    <s v="Ellina Smirnova"/>
    <m/>
    <n v="10"/>
    <n v="800"/>
    <m/>
    <m/>
    <n v="0"/>
    <n v="0"/>
    <n v="0"/>
    <s v="14.06.2025"/>
    <s v="Order Window"/>
  </r>
  <r>
    <s v="Heineken"/>
    <m/>
    <n v="26021035"/>
    <n v="3014754"/>
    <s v="JOSEPHINE GABRIEL &amp; COMPANY"/>
    <s v="DM"/>
    <s v="Dominica"/>
    <x v="3"/>
    <m/>
    <m/>
    <n v="70"/>
    <x v="272"/>
    <x v="272"/>
    <n v="5"/>
    <m/>
    <x v="0"/>
    <s v="Premiums"/>
    <x v="12"/>
    <s v="Asian Sourcing Link"/>
    <x v="0"/>
    <n v="78.400000000000006"/>
    <n v="392"/>
    <n v="48"/>
    <n v="240"/>
    <n v="0"/>
    <n v="0"/>
    <n v="240"/>
    <n v="41.496000000000002"/>
    <n v="0"/>
    <n v="41.496000000000002"/>
    <n v="53"/>
    <n v="43"/>
    <n v="43"/>
    <n v="0.489985"/>
    <x v="0"/>
    <m/>
    <n v="0"/>
    <n v="0"/>
    <n v="152"/>
    <n v="0"/>
    <m/>
    <m/>
    <s v="no"/>
    <n v="207.48000000000002"/>
    <m/>
    <n v="0.12"/>
    <n v="47.154545454545456"/>
    <m/>
    <n v="235.77272727272728"/>
    <m/>
    <n v="0"/>
    <s v="Ellina Smirnova"/>
    <m/>
    <n v="10"/>
    <n v="50"/>
    <m/>
    <m/>
    <n v="0"/>
    <n v="0"/>
    <n v="0"/>
    <s v="14.06.2025"/>
    <s v="Order Window"/>
  </r>
  <r>
    <s v="Heineken"/>
    <m/>
    <n v="20006103"/>
    <n v="3090233"/>
    <s v="Heineken Hungária Sörgyárak Zr"/>
    <s v="HU"/>
    <s v="Hungary"/>
    <x v="1"/>
    <m/>
    <m/>
    <n v="510"/>
    <x v="272"/>
    <x v="272"/>
    <n v="20"/>
    <m/>
    <x v="0"/>
    <s v="Premiums"/>
    <x v="12"/>
    <s v="Asian Sourcing Link"/>
    <x v="0"/>
    <n v="78.400000000000006"/>
    <n v="1568"/>
    <n v="48"/>
    <n v="960"/>
    <n v="0"/>
    <n v="0"/>
    <n v="960"/>
    <n v="41.496000000000002"/>
    <n v="0"/>
    <n v="41.496000000000002"/>
    <n v="53"/>
    <n v="43"/>
    <n v="43"/>
    <n v="1.95994"/>
    <x v="0"/>
    <m/>
    <n v="0"/>
    <n v="0"/>
    <n v="608"/>
    <n v="0"/>
    <m/>
    <m/>
    <s v="no"/>
    <n v="829.92000000000007"/>
    <m/>
    <n v="0.12"/>
    <n v="47.154545454545456"/>
    <m/>
    <n v="943.09090909090912"/>
    <m/>
    <n v="0"/>
    <s v="Ellina Smirnova"/>
    <m/>
    <n v="10"/>
    <n v="200"/>
    <m/>
    <m/>
    <n v="0"/>
    <n v="0"/>
    <n v="0"/>
    <s v="16.06.2025"/>
    <s v="Order Window"/>
  </r>
  <r>
    <s v="Heineken"/>
    <m/>
    <n v="20006111"/>
    <n v="3097108"/>
    <s v="Heineken Beverages South Afric"/>
    <s v="ZA"/>
    <s v="South Africa"/>
    <x v="2"/>
    <m/>
    <m/>
    <n v="370"/>
    <x v="272"/>
    <x v="272"/>
    <n v="10"/>
    <m/>
    <x v="0"/>
    <s v="Premiums"/>
    <x v="12"/>
    <s v="Asian Sourcing Link"/>
    <x v="0"/>
    <n v="78.400000000000006"/>
    <n v="784"/>
    <n v="48"/>
    <n v="480"/>
    <n v="0"/>
    <n v="0"/>
    <n v="480"/>
    <n v="41.496000000000002"/>
    <n v="0"/>
    <n v="41.496000000000002"/>
    <n v="53"/>
    <n v="43"/>
    <n v="43"/>
    <n v="0.97997000000000001"/>
    <x v="0"/>
    <m/>
    <n v="0"/>
    <n v="0"/>
    <n v="304"/>
    <n v="0"/>
    <m/>
    <m/>
    <s v="no"/>
    <n v="414.96000000000004"/>
    <m/>
    <n v="0.12"/>
    <n v="47.154545454545456"/>
    <m/>
    <n v="471.54545454545456"/>
    <m/>
    <n v="0"/>
    <s v="Ellina Smirnova"/>
    <m/>
    <n v="10"/>
    <n v="100"/>
    <m/>
    <m/>
    <n v="0"/>
    <n v="0"/>
    <n v="0"/>
    <s v="17.06.2025"/>
    <s v="Order Window"/>
  </r>
  <r>
    <s v="Heineken"/>
    <m/>
    <n v="20006120"/>
    <n v="3091076"/>
    <s v="Heineken Integrated Design Tea"/>
    <s v="NL"/>
    <s v="Netherlands"/>
    <x v="1"/>
    <m/>
    <m/>
    <n v="1300"/>
    <x v="272"/>
    <x v="272"/>
    <n v="1"/>
    <m/>
    <x v="0"/>
    <s v="Premiums"/>
    <x v="12"/>
    <s v="Asian Sourcing Link"/>
    <x v="0"/>
    <n v="78.400000000000006"/>
    <n v="78.400000000000006"/>
    <n v="48"/>
    <n v="48"/>
    <n v="0"/>
    <n v="0"/>
    <n v="48"/>
    <n v="41.496000000000002"/>
    <n v="0"/>
    <n v="41.496000000000002"/>
    <n v="53"/>
    <n v="43"/>
    <n v="43"/>
    <n v="9.7997000000000001E-2"/>
    <x v="0"/>
    <m/>
    <n v="0"/>
    <s v="In case of samples for Fon Wan Chan, please add EUR 75,00 per pallet in Conditions (HD01) and put Provision 199031 QC in Purchase order number_x000a__x000a__x000a__x000a_"/>
    <n v="30.400000000000006"/>
    <n v="0"/>
    <m/>
    <m/>
    <s v="no"/>
    <n v="41.496000000000002"/>
    <m/>
    <n v="0.12"/>
    <n v="47.154545454545456"/>
    <m/>
    <n v="47.154545454545456"/>
    <m/>
    <n v="0"/>
    <s v="Ellina Smirnova"/>
    <m/>
    <n v="10"/>
    <n v="10"/>
    <m/>
    <m/>
    <n v="0"/>
    <n v="0"/>
    <n v="0"/>
    <s v="02.07.2025"/>
    <s v="Order Window"/>
  </r>
  <r>
    <s v="Heineken - F1"/>
    <m/>
    <n v="20006127"/>
    <n v="3090257"/>
    <s v="Cervecera CCU Chile Limitada"/>
    <s v="CL"/>
    <s v="Chile"/>
    <x v="3"/>
    <m/>
    <m/>
    <n v="10"/>
    <x v="82"/>
    <x v="82"/>
    <n v="8"/>
    <m/>
    <x v="0"/>
    <s v="Bar support"/>
    <x v="14"/>
    <s v="Promocean The Netherlands BV"/>
    <x v="0"/>
    <n v="29.8"/>
    <n v="238.4"/>
    <n v="26"/>
    <n v="208"/>
    <n v="0"/>
    <n v="0"/>
    <n v="208"/>
    <n v="22.906800000000004"/>
    <n v="0"/>
    <n v="22.906800000000004"/>
    <n v="14"/>
    <n v="5"/>
    <n v="5"/>
    <n v="2.8E-3"/>
    <x v="0"/>
    <m/>
    <n v="0"/>
    <n v="0"/>
    <n v="30.400000000000006"/>
    <n v="0"/>
    <m/>
    <m/>
    <s v="no"/>
    <n v="183.25440000000003"/>
    <m/>
    <n v="0.12"/>
    <n v="26.03045454545455"/>
    <m/>
    <n v="208.2436363636364"/>
    <m/>
    <n v="0"/>
    <s v="Konstantinos Zoupanos "/>
    <m/>
    <n v="20"/>
    <n v="160"/>
    <m/>
    <m/>
    <n v="0"/>
    <n v="0"/>
    <n v="0"/>
    <s v="08.07.2025"/>
    <s v="Order Window"/>
  </r>
  <r>
    <s v="Heineken - F1"/>
    <m/>
    <n v="20006127"/>
    <n v="3090257"/>
    <s v="Cervecera CCU Chile Limitada"/>
    <s v="CL"/>
    <s v="Chile"/>
    <x v="3"/>
    <m/>
    <m/>
    <n v="20"/>
    <x v="69"/>
    <x v="69"/>
    <n v="8"/>
    <m/>
    <x v="0"/>
    <s v="Textiles-Clothing"/>
    <x v="7"/>
    <s v="Promocean The Netherlands BV"/>
    <x v="0"/>
    <n v="120"/>
    <n v="960"/>
    <n v="105.12"/>
    <n v="840.96"/>
    <n v="0"/>
    <n v="0"/>
    <n v="840.96"/>
    <n v="91.634399999999985"/>
    <n v="0"/>
    <n v="91.634399999999985"/>
    <n v="44"/>
    <n v="23"/>
    <n v="18"/>
    <n v="0.145728"/>
    <x v="0"/>
    <m/>
    <n v="0"/>
    <n v="0"/>
    <n v="119.03999999999996"/>
    <n v="0"/>
    <m/>
    <m/>
    <s v="no"/>
    <n v="733.07519999999988"/>
    <m/>
    <n v="0.12"/>
    <n v="104.12999999999998"/>
    <m/>
    <n v="833.03999999999985"/>
    <m/>
    <n v="0"/>
    <s v="Konstantinos Zoupanos "/>
    <m/>
    <n v="24"/>
    <n v="192"/>
    <m/>
    <m/>
    <n v="0"/>
    <n v="0"/>
    <n v="0"/>
    <s v="08.07.2025"/>
    <s v="Order Window"/>
  </r>
  <r>
    <s v="Heineken - F1"/>
    <m/>
    <n v="20006127"/>
    <n v="3090257"/>
    <s v="Cervecera CCU Chile Limitada"/>
    <s v="CL"/>
    <s v="Chile"/>
    <x v="3"/>
    <m/>
    <m/>
    <n v="30"/>
    <x v="83"/>
    <x v="83"/>
    <n v="10"/>
    <m/>
    <x v="0"/>
    <s v="Premiums"/>
    <x v="4"/>
    <s v="Promocean The Netherlands BV"/>
    <x v="0"/>
    <n v="73.099999999999994"/>
    <n v="731"/>
    <n v="69.900000000000006"/>
    <n v="699"/>
    <n v="0"/>
    <n v="0"/>
    <n v="699"/>
    <n v="60.420000000000009"/>
    <n v="0"/>
    <n v="60.420000000000009"/>
    <n v="43.5"/>
    <n v="18"/>
    <n v="22.5"/>
    <n v="0.176175"/>
    <x v="0"/>
    <m/>
    <n v="0"/>
    <n v="0"/>
    <n v="32"/>
    <n v="0"/>
    <m/>
    <m/>
    <s v="no"/>
    <n v="604.20000000000005"/>
    <m/>
    <n v="0.12"/>
    <n v="68.659090909090921"/>
    <m/>
    <n v="686.59090909090924"/>
    <m/>
    <n v="0"/>
    <s v="Konstantinos Zoupanos "/>
    <m/>
    <n v="10"/>
    <n v="100"/>
    <m/>
    <m/>
    <n v="0"/>
    <n v="0"/>
    <n v="0"/>
    <s v="08.07.2025"/>
    <s v="Order Window"/>
  </r>
  <r>
    <s v="Heineken UCL"/>
    <m/>
    <n v="20006126"/>
    <n v="3090252"/>
    <s v="TAP Trading Co. Ltd."/>
    <s v="TH"/>
    <s v="Thailand"/>
    <x v="0"/>
    <m/>
    <m/>
    <n v="10"/>
    <x v="141"/>
    <x v="141"/>
    <n v="15"/>
    <m/>
    <x v="0"/>
    <s v="Premiums"/>
    <x v="1"/>
    <s v="Promocean The Netherlands BV"/>
    <x v="0"/>
    <n v="57.9"/>
    <n v="868.5"/>
    <n v="57.9"/>
    <n v="868.5"/>
    <n v="0"/>
    <n v="0"/>
    <n v="868.5"/>
    <n v="50.99"/>
    <n v="0"/>
    <n v="50.99"/>
    <n v="68"/>
    <n v="19"/>
    <n v="19"/>
    <n v="0.36821999999999999"/>
    <x v="3"/>
    <m/>
    <s v="Thailand"/>
    <s v="pallet"/>
    <n v="0"/>
    <n v="0"/>
    <m/>
    <m/>
    <s v="no"/>
    <n v="764.85"/>
    <m/>
    <n v="0.12"/>
    <n v="57.94318181818182"/>
    <m/>
    <n v="869.14772727272725"/>
    <m/>
    <n v="0"/>
    <s v="Ellina Smirnova"/>
    <m/>
    <n v="10"/>
    <n v="150"/>
    <m/>
    <m/>
    <n v="0"/>
    <n v="0"/>
    <n v="0"/>
    <s v="08.07.2025"/>
    <s v="Order Window"/>
  </r>
  <r>
    <s v="Heineken UCL"/>
    <m/>
    <n v="20006126"/>
    <n v="3090252"/>
    <s v="TAP Trading Co. Ltd."/>
    <s v="TH"/>
    <s v="Thailand"/>
    <x v="0"/>
    <m/>
    <m/>
    <n v="20"/>
    <x v="277"/>
    <x v="277"/>
    <n v="20"/>
    <m/>
    <x v="0"/>
    <s v="Premiums"/>
    <x v="5"/>
    <s v="Promocean The Netherlands BV"/>
    <x v="0"/>
    <n v="68"/>
    <n v="1360"/>
    <n v="68"/>
    <n v="1360"/>
    <n v="0"/>
    <n v="0"/>
    <n v="1360"/>
    <n v="59.83"/>
    <n v="0"/>
    <n v="59.83"/>
    <n v="52"/>
    <n v="33"/>
    <n v="12"/>
    <n v="0.41183999999999998"/>
    <x v="3"/>
    <m/>
    <s v="Thailand"/>
    <s v="pallet"/>
    <n v="0"/>
    <n v="0"/>
    <m/>
    <m/>
    <s v="no"/>
    <n v="1196.5999999999999"/>
    <m/>
    <n v="0.12"/>
    <n v="67.98863636363636"/>
    <m/>
    <n v="1359.7727272727273"/>
    <m/>
    <n v="0"/>
    <s v="Ellina Smirnova"/>
    <m/>
    <n v="5"/>
    <n v="100"/>
    <m/>
    <m/>
    <n v="0"/>
    <n v="0"/>
    <n v="0"/>
    <s v="08.07.2025"/>
    <s v="Order Window"/>
  </r>
  <r>
    <s v="Heineken UCL"/>
    <m/>
    <n v="20006126"/>
    <n v="3090252"/>
    <s v="TAP Trading Co. Ltd."/>
    <s v="TH"/>
    <s v="Thailand"/>
    <x v="0"/>
    <m/>
    <m/>
    <n v="30"/>
    <x v="148"/>
    <x v="148"/>
    <n v="30"/>
    <m/>
    <x v="0"/>
    <s v="Textiles-Clothing"/>
    <x v="10"/>
    <s v="Promocean The Netherlands BV"/>
    <x v="0"/>
    <n v="36"/>
    <n v="1080"/>
    <n v="36"/>
    <n v="1080"/>
    <n v="0"/>
    <n v="0"/>
    <n v="1080"/>
    <n v="31.7"/>
    <n v="0"/>
    <n v="31.7"/>
    <n v="25.5"/>
    <n v="25"/>
    <n v="18.5"/>
    <n v="0.35381249999999997"/>
    <x v="3"/>
    <m/>
    <s v="Thailand"/>
    <s v="pallet"/>
    <n v="0"/>
    <n v="0"/>
    <m/>
    <m/>
    <s v="no"/>
    <n v="951"/>
    <m/>
    <n v="0.12"/>
    <n v="36.022727272727273"/>
    <m/>
    <n v="1080.6818181818182"/>
    <m/>
    <n v="0"/>
    <s v="Ellina Smirnova"/>
    <m/>
    <n v="6"/>
    <n v="180"/>
    <m/>
    <m/>
    <n v="0"/>
    <n v="0"/>
    <n v="0"/>
    <s v="08.07.2025"/>
    <s v="Order Window"/>
  </r>
  <r>
    <s v="Heineken"/>
    <m/>
    <n v="26021006"/>
    <n v="3090616"/>
    <s v="Bryden Stokes Ltd"/>
    <s v="BB"/>
    <s v="Barbados"/>
    <x v="3"/>
    <m/>
    <m/>
    <n v="60"/>
    <x v="272"/>
    <x v="272"/>
    <n v="10"/>
    <m/>
    <x v="0"/>
    <s v="Premiums"/>
    <x v="12"/>
    <s v="Asian Sourcing Link"/>
    <x v="0"/>
    <n v="78.400000000000006"/>
    <n v="784"/>
    <n v="48"/>
    <n v="480"/>
    <n v="0"/>
    <n v="0"/>
    <n v="480"/>
    <n v="41.496000000000002"/>
    <n v="0"/>
    <n v="41.496000000000002"/>
    <n v="53"/>
    <n v="43"/>
    <n v="43"/>
    <n v="0.97997000000000001"/>
    <x v="0"/>
    <m/>
    <n v="0"/>
    <s v="pallet"/>
    <n v="304"/>
    <n v="0"/>
    <m/>
    <m/>
    <s v="no"/>
    <n v="414.96000000000004"/>
    <m/>
    <n v="0.12"/>
    <n v="47.154545454545456"/>
    <m/>
    <n v="471.54545454545456"/>
    <m/>
    <n v="0"/>
    <s v="Ellina Smirnova"/>
    <m/>
    <n v="10"/>
    <n v="100"/>
    <m/>
    <m/>
    <n v="0"/>
    <n v="0"/>
    <n v="0"/>
    <s v="12.06.2025"/>
    <s v="Order Window"/>
  </r>
  <r>
    <s v="Heineken"/>
    <m/>
    <n v="26021024"/>
    <n v="3016096"/>
    <s v="EE &amp; GDF"/>
    <s v="NL"/>
    <s v="Netherlands"/>
    <x v="1"/>
    <m/>
    <m/>
    <n v="60"/>
    <x v="272"/>
    <x v="272"/>
    <n v="40"/>
    <m/>
    <x v="0"/>
    <s v="Premiums"/>
    <x v="12"/>
    <s v="Asian Sourcing Link"/>
    <x v="0"/>
    <n v="78.400000000000006"/>
    <n v="3136"/>
    <n v="48"/>
    <n v="1920"/>
    <n v="0"/>
    <n v="0"/>
    <n v="1920"/>
    <n v="41.496000000000002"/>
    <n v="0"/>
    <n v="41.496000000000002"/>
    <n v="53"/>
    <n v="43"/>
    <n v="43"/>
    <n v="3.91988"/>
    <x v="0"/>
    <m/>
    <n v="0"/>
    <n v="0"/>
    <n v="1216"/>
    <n v="0"/>
    <m/>
    <m/>
    <s v="no"/>
    <n v="1659.8400000000001"/>
    <m/>
    <n v="0.12"/>
    <n v="47.154545454545456"/>
    <m/>
    <n v="1886.1818181818182"/>
    <m/>
    <n v="0"/>
    <s v="Ellina Smirnova"/>
    <m/>
    <n v="10"/>
    <n v="400"/>
    <m/>
    <m/>
    <n v="0"/>
    <n v="0"/>
    <n v="0"/>
    <s v="13.06.2025"/>
    <s v="Order Window"/>
  </r>
  <r>
    <m/>
    <m/>
    <m/>
    <m/>
    <m/>
    <m/>
    <m/>
    <x v="4"/>
    <m/>
    <m/>
    <m/>
    <x v="396"/>
    <x v="396"/>
    <m/>
    <m/>
    <x v="13"/>
    <m/>
    <x v="40"/>
    <m/>
    <x v="3"/>
    <m/>
    <m/>
    <m/>
    <m/>
    <m/>
    <m/>
    <m/>
    <m/>
    <m/>
    <m/>
    <m/>
    <m/>
    <m/>
    <m/>
    <x v="1"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3">
  <r>
    <x v="0"/>
    <m/>
    <n v="26020989"/>
    <n v="3091074"/>
    <x v="0"/>
    <s v="SG"/>
    <x v="0"/>
    <x v="0"/>
    <m/>
    <m/>
    <n v="10"/>
    <n v="88027032"/>
    <s v="HE Brand bucket hat"/>
    <n v="5"/>
    <m/>
    <s v="China"/>
    <s v="Textiles-Clothing"/>
    <n v="100"/>
    <s v="Asian Sourcing Link"/>
    <x v="0"/>
    <n v="52.300000000000004"/>
    <n v="261.5"/>
    <n v="52.300000000000004"/>
    <n v="261.5"/>
    <n v="0"/>
    <n v="0"/>
    <n v="261.5"/>
    <n v="38.024999999999999"/>
    <n v="0"/>
    <n v="38.024999999999999"/>
    <n v="23"/>
    <n v="17"/>
    <n v="28.8"/>
    <n v="5.6304000000000007E-2"/>
    <s v="Den Bosch"/>
    <m/>
    <s v="Singapore"/>
    <n v="0"/>
    <n v="0"/>
    <n v="0"/>
    <m/>
    <m/>
    <s v="no"/>
    <n v="190.125"/>
    <m/>
    <n v="0.12"/>
    <n v="43.210227272727273"/>
    <m/>
    <n v="216.05113636363637"/>
    <m/>
    <n v="0"/>
    <s v="Ellina Smirnova"/>
    <m/>
    <n v="10"/>
    <n v="50"/>
    <m/>
    <m/>
    <n v="0"/>
    <n v="0"/>
    <n v="0"/>
    <s v="10.06.2025"/>
    <s v="Order Window"/>
    <m/>
    <m/>
    <n v="216"/>
  </r>
  <r>
    <x v="0"/>
    <m/>
    <n v="26020989"/>
    <n v="3091074"/>
    <x v="0"/>
    <s v="SG"/>
    <x v="0"/>
    <x v="0"/>
    <m/>
    <m/>
    <n v="20"/>
    <n v="88026829"/>
    <s v="HE Brand LED countertop sign"/>
    <n v="6"/>
    <m/>
    <s v="China"/>
    <s v="Indoor signs"/>
    <n v="500"/>
    <s v="Brands On"/>
    <x v="0"/>
    <n v="43.64"/>
    <n v="261.84000000000003"/>
    <n v="43.64"/>
    <n v="261.84000000000003"/>
    <n v="0"/>
    <n v="0"/>
    <n v="261.84000000000003"/>
    <n v="38.4"/>
    <n v="0"/>
    <n v="38.4"/>
    <n v="46"/>
    <n v="26"/>
    <n v="12"/>
    <n v="8.6111999999999994E-2"/>
    <s v="Den Bosch"/>
    <m/>
    <s v="Singapore"/>
    <n v="0"/>
    <n v="0"/>
    <n v="0"/>
    <m/>
    <m/>
    <s v="no"/>
    <n v="230.39999999999998"/>
    <m/>
    <n v="0.12"/>
    <n v="43.636363636363633"/>
    <m/>
    <n v="261.81818181818181"/>
    <m/>
    <n v="0"/>
    <s v="Ludmilla Zarybnicka"/>
    <m/>
    <n v="1"/>
    <n v="6"/>
    <m/>
    <m/>
    <n v="0"/>
    <n v="0"/>
    <n v="0"/>
    <s v="10.06.2025"/>
    <s v="Order Window"/>
    <m/>
    <m/>
    <n v="242"/>
  </r>
  <r>
    <x v="0"/>
    <m/>
    <n v="26020989"/>
    <n v="3091074"/>
    <x v="0"/>
    <s v="SG"/>
    <x v="0"/>
    <x v="0"/>
    <m/>
    <m/>
    <n v="30"/>
    <n v="88027217"/>
    <s v="HE Brand metal cup in gift box"/>
    <n v="10"/>
    <m/>
    <s v="China"/>
    <s v="Premiums"/>
    <n v="208"/>
    <s v="Promocean The Netherlands BV"/>
    <x v="0"/>
    <n v="53.400000000000006"/>
    <n v="534"/>
    <n v="51.72"/>
    <n v="517.20000000000005"/>
    <n v="0"/>
    <n v="0"/>
    <n v="517.20000000000005"/>
    <n v="39.2958"/>
    <n v="0"/>
    <n v="39.2958"/>
    <n v="32"/>
    <n v="24"/>
    <n v="13.5"/>
    <n v="0.10367999999999999"/>
    <s v="Den Bosch"/>
    <m/>
    <s v="Singapore"/>
    <n v="0"/>
    <n v="16.799999999999955"/>
    <n v="0"/>
    <m/>
    <m/>
    <s v="no"/>
    <n v="392.95799999999997"/>
    <m/>
    <n v="0.12"/>
    <n v="44.654318181818184"/>
    <m/>
    <n v="446.54318181818184"/>
    <m/>
    <n v="0"/>
    <s v="Ellina Smirnova"/>
    <m/>
    <n v="12"/>
    <n v="120"/>
    <m/>
    <m/>
    <n v="0"/>
    <n v="0"/>
    <n v="0"/>
    <s v="10.06.2025"/>
    <s v="Order Window"/>
    <m/>
    <m/>
    <n v="446"/>
  </r>
  <r>
    <x v="0"/>
    <m/>
    <n v="26020989"/>
    <n v="3091074"/>
    <x v="0"/>
    <s v="SG"/>
    <x v="0"/>
    <x v="0"/>
    <m/>
    <m/>
    <n v="40"/>
    <n v="88027223"/>
    <s v="HE Brand dice game"/>
    <n v="4"/>
    <m/>
    <s v="China"/>
    <s v="Premiums"/>
    <n v="625"/>
    <s v="Promocean The Netherlands BV"/>
    <x v="1"/>
    <n v="39.76"/>
    <n v="159.04"/>
    <n v="39.76"/>
    <n v="159.04"/>
    <n v="0"/>
    <n v="0"/>
    <n v="159.04"/>
    <n v="33.26"/>
    <n v="0"/>
    <n v="33.26"/>
    <n v="22"/>
    <n v="23"/>
    <n v="14.5"/>
    <n v="2.9347999999999999E-2"/>
    <m/>
    <m/>
    <s v="Singapore"/>
    <n v="0"/>
    <n v="0"/>
    <n v="0"/>
    <m/>
    <m/>
    <s v="no"/>
    <n v="133.04"/>
    <m/>
    <n v="0.12"/>
    <n v="37.79545454545454"/>
    <m/>
    <n v="151.18181818181816"/>
    <m/>
    <n v="0"/>
    <s v="Ellina Smirnova"/>
    <m/>
    <n v="4"/>
    <n v="16"/>
    <m/>
    <m/>
    <n v="0"/>
    <n v="0"/>
    <n v="0"/>
    <s v="10.06.2025"/>
    <s v="Order Window"/>
    <m/>
    <m/>
    <n v="88"/>
  </r>
  <r>
    <x v="0"/>
    <m/>
    <n v="26020989"/>
    <n v="3091074"/>
    <x v="0"/>
    <s v="SG"/>
    <x v="0"/>
    <x v="0"/>
    <m/>
    <m/>
    <n v="50"/>
    <n v="88027066"/>
    <s v="HE Brand cooler box with wheels"/>
    <n v="12"/>
    <m/>
    <s v="China"/>
    <s v="Premiums"/>
    <n v="250"/>
    <s v="Asian Sourcing Link"/>
    <x v="0"/>
    <n v="170.05"/>
    <n v="2040.6000000000001"/>
    <n v="170.05"/>
    <n v="2040.6000000000001"/>
    <n v="0"/>
    <n v="0"/>
    <n v="2040.6000000000001"/>
    <n v="147.06"/>
    <n v="0"/>
    <n v="147.06"/>
    <n v="57"/>
    <n v="37"/>
    <n v="46"/>
    <n v="1.1641680000000001"/>
    <s v="Den Bosch"/>
    <m/>
    <s v="Singapore"/>
    <n v="0"/>
    <n v="0"/>
    <n v="0"/>
    <m/>
    <m/>
    <s v="no"/>
    <n v="1764.72"/>
    <m/>
    <n v="0.12"/>
    <n v="167.11363636363637"/>
    <m/>
    <n v="2005.3636363636365"/>
    <m/>
    <n v="0"/>
    <s v="Ellina Smirnova"/>
    <m/>
    <n v="1"/>
    <n v="12"/>
    <m/>
    <m/>
    <n v="0"/>
    <n v="0"/>
    <n v="0"/>
    <s v="10.06.2025"/>
    <s v="Order Window"/>
    <m/>
    <m/>
    <n v="119"/>
  </r>
  <r>
    <x v="0"/>
    <m/>
    <n v="26020989"/>
    <n v="3091074"/>
    <x v="0"/>
    <s v="SG"/>
    <x v="0"/>
    <x v="0"/>
    <m/>
    <m/>
    <n v="60"/>
    <n v="88027055"/>
    <s v="HE Brand pop up cooler bag"/>
    <n v="10"/>
    <m/>
    <s v="China"/>
    <s v="Premiums"/>
    <n v="200"/>
    <s v="Promocean The Netherlands BV"/>
    <x v="0"/>
    <n v="50.300000000000004"/>
    <n v="503.00000000000006"/>
    <n v="46.3"/>
    <n v="463"/>
    <n v="0"/>
    <n v="0"/>
    <n v="463"/>
    <n v="37.312199999999997"/>
    <n v="0"/>
    <n v="37.312199999999997"/>
    <n v="35"/>
    <n v="34"/>
    <n v="30"/>
    <n v="0.35699999999999998"/>
    <s v="Den Bosch"/>
    <m/>
    <s v="Singapore"/>
    <n v="0"/>
    <n v="40.000000000000057"/>
    <n v="0"/>
    <m/>
    <m/>
    <s v="no"/>
    <n v="373.12199999999996"/>
    <m/>
    <n v="0.12"/>
    <n v="42.400227272727271"/>
    <m/>
    <n v="424.00227272727273"/>
    <m/>
    <n v="0"/>
    <s v="Ellina Smirnova"/>
    <m/>
    <n v="5"/>
    <n v="50"/>
    <m/>
    <m/>
    <n v="0"/>
    <n v="0"/>
    <n v="0"/>
    <s v="10.06.2025"/>
    <s v="Order Window"/>
    <m/>
    <m/>
    <n v="1428"/>
  </r>
  <r>
    <x v="0"/>
    <m/>
    <n v="26020989"/>
    <n v="3091074"/>
    <x v="0"/>
    <s v="SG"/>
    <x v="0"/>
    <x v="0"/>
    <m/>
    <m/>
    <n v="70"/>
    <n v="88027045"/>
    <s v="HE Glorifier blocks"/>
    <n v="3"/>
    <m/>
    <s v="China"/>
    <s v="Indoor signs"/>
    <n v="500"/>
    <s v="Brands On"/>
    <x v="1"/>
    <n v="27.22"/>
    <n v="81.66"/>
    <n v="27.22"/>
    <n v="81.66"/>
    <n v="0"/>
    <n v="0"/>
    <n v="81.66"/>
    <n v="27.454000000000001"/>
    <n v="0"/>
    <n v="27.454000000000001"/>
    <n v="10.5"/>
    <n v="10.5"/>
    <n v="11.5"/>
    <n v="3.8036250000000001E-3"/>
    <m/>
    <m/>
    <s v="Singapore"/>
    <n v="0"/>
    <n v="0"/>
    <n v="0"/>
    <m/>
    <m/>
    <s v="no"/>
    <n v="82.361999999999995"/>
    <m/>
    <n v="0.12"/>
    <n v="31.197727272727274"/>
    <m/>
    <n v="93.593181818181819"/>
    <m/>
    <n v="0"/>
    <s v="Ludmilla Zarybnicka"/>
    <m/>
    <n v="1"/>
    <n v="3"/>
    <m/>
    <m/>
    <n v="0"/>
    <n v="0"/>
    <n v="0"/>
    <s v="10.06.2025"/>
    <s v="Order Window"/>
    <m/>
    <m/>
    <n v="88"/>
  </r>
  <r>
    <x v="0"/>
    <m/>
    <n v="26020989"/>
    <n v="3091074"/>
    <x v="0"/>
    <s v="SG"/>
    <x v="0"/>
    <x v="0"/>
    <m/>
    <m/>
    <n v="80"/>
    <n v="88027212"/>
    <s v="HE Single bottle filament (120V)"/>
    <n v="8"/>
    <m/>
    <s v="China"/>
    <s v="Indoor signs"/>
    <n v="100"/>
    <s v="Dekkers Visual Communication B.v."/>
    <x v="1"/>
    <n v="27.27"/>
    <n v="218.16"/>
    <n v="27.27"/>
    <n v="218.16"/>
    <n v="0"/>
    <n v="0"/>
    <n v="218.16"/>
    <n v="24"/>
    <n v="0"/>
    <n v="24"/>
    <n v="7"/>
    <n v="7"/>
    <n v="25"/>
    <n v="9.7999999999999997E-3"/>
    <m/>
    <m/>
    <s v="Singapore"/>
    <n v="0"/>
    <n v="0"/>
    <n v="0"/>
    <m/>
    <m/>
    <s v="no"/>
    <n v="192"/>
    <m/>
    <n v="0.12"/>
    <n v="27.272727272727273"/>
    <m/>
    <n v="218.18181818181819"/>
    <m/>
    <n v="0"/>
    <s v="Ludmilla Zarybnicka"/>
    <m/>
    <n v="1"/>
    <n v="8"/>
    <m/>
    <m/>
    <n v="0"/>
    <n v="0"/>
    <n v="0"/>
    <s v="10.06.2025"/>
    <s v="Order Window"/>
    <m/>
    <m/>
    <n v="8"/>
  </r>
  <r>
    <x v="0"/>
    <m/>
    <n v="26020989"/>
    <n v="3091074"/>
    <x v="0"/>
    <s v="SG"/>
    <x v="0"/>
    <x v="0"/>
    <m/>
    <m/>
    <n v="90"/>
    <n v="88025881"/>
    <s v="HE Portfolio Mirrored sign"/>
    <n v="3"/>
    <m/>
    <s v="China"/>
    <s v="Indoor signs"/>
    <n v="100"/>
    <s v="Dekkers Visual Communication B.v."/>
    <x v="1"/>
    <n v="186.94"/>
    <n v="560.81999999999994"/>
    <n v="186.94"/>
    <n v="560.81999999999994"/>
    <n v="0"/>
    <n v="0"/>
    <n v="560.81999999999994"/>
    <n v="164.51"/>
    <n v="0"/>
    <n v="164.51"/>
    <n v="60"/>
    <n v="63"/>
    <n v="33.5"/>
    <n v="0.37989000000000001"/>
    <m/>
    <m/>
    <s v="Singapore"/>
    <n v="0"/>
    <n v="0"/>
    <n v="0"/>
    <m/>
    <m/>
    <s v="no"/>
    <n v="493.53"/>
    <m/>
    <n v="0.12"/>
    <n v="186.94318181818181"/>
    <m/>
    <n v="560.8295454545455"/>
    <m/>
    <n v="0"/>
    <s v="Ludmilla Zarybnicka"/>
    <m/>
    <n v="1"/>
    <n v="3"/>
    <m/>
    <m/>
    <n v="0"/>
    <n v="0"/>
    <n v="0"/>
    <s v="10.06.2025"/>
    <s v="Order Window"/>
    <m/>
    <m/>
    <n v="8"/>
  </r>
  <r>
    <x v="0"/>
    <m/>
    <n v="26020989"/>
    <n v="3091074"/>
    <x v="0"/>
    <s v="SG"/>
    <x v="0"/>
    <x v="0"/>
    <m/>
    <m/>
    <n v="100"/>
    <n v="88024131"/>
    <s v="HE illuminated bottle sign"/>
    <n v="3"/>
    <m/>
    <s v="China"/>
    <s v="Indoor signs"/>
    <n v="250"/>
    <s v="Dekkers Visual Communication B.v."/>
    <x v="2"/>
    <n v="84.85"/>
    <n v="254.54999999999998"/>
    <n v="84.85"/>
    <n v="254.54999999999998"/>
    <n v="0"/>
    <n v="0"/>
    <n v="254.54999999999998"/>
    <n v="73.381800000000013"/>
    <n v="0"/>
    <n v="73.381800000000013"/>
    <n v="68.5"/>
    <n v="23.5"/>
    <n v="10"/>
    <n v="4.8292500000000002E-2"/>
    <s v="Den Bosch"/>
    <m/>
    <s v="Singapore"/>
    <n v="0"/>
    <n v="0"/>
    <n v="0"/>
    <m/>
    <m/>
    <s v="no"/>
    <n v="220.14540000000005"/>
    <m/>
    <n v="0.12"/>
    <n v="83.388409090909107"/>
    <m/>
    <n v="250.16522727272732"/>
    <m/>
    <n v="0"/>
    <s v="Ludmilla Zarybnicka"/>
    <m/>
    <n v="1"/>
    <n v="3"/>
    <m/>
    <m/>
    <n v="0"/>
    <n v="0"/>
    <n v="0"/>
    <s v="10.06.2025"/>
    <s v="Order Window"/>
    <m/>
    <m/>
    <n v="57"/>
  </r>
  <r>
    <x v="0"/>
    <m/>
    <n v="26020989"/>
    <n v="3091074"/>
    <x v="0"/>
    <s v="SG"/>
    <x v="0"/>
    <x v="0"/>
    <m/>
    <m/>
    <n v="110"/>
    <n v="88026403"/>
    <s v="HE Snuggle hoodie"/>
    <n v="2"/>
    <m/>
    <s v="China"/>
    <s v="Textiles-Clothing"/>
    <n v="200"/>
    <s v="Promocean The Netherlands BV"/>
    <x v="1"/>
    <n v="54.75"/>
    <n v="109.5"/>
    <n v="54.75"/>
    <n v="109.5"/>
    <n v="0"/>
    <n v="0"/>
    <n v="109.5"/>
    <n v="48.182809523809517"/>
    <n v="0"/>
    <n v="48.182809523809517"/>
    <n v="33"/>
    <n v="39"/>
    <n v="24"/>
    <n v="6.1775999999999998E-2"/>
    <m/>
    <m/>
    <s v="Singapore"/>
    <n v="0"/>
    <n v="0"/>
    <n v="0"/>
    <m/>
    <m/>
    <s v="no"/>
    <n v="96.365619047619035"/>
    <m/>
    <n v="0.12"/>
    <n v="54.753192640692632"/>
    <m/>
    <n v="109.50638528138526"/>
    <m/>
    <n v="0"/>
    <s v="Ellina Smirnova"/>
    <m/>
    <n v="5"/>
    <n v="10"/>
    <m/>
    <m/>
    <n v="0"/>
    <n v="0"/>
    <n v="0"/>
    <s v="10.06.2025"/>
    <s v="Order Window"/>
    <m/>
    <m/>
    <n v="5"/>
  </r>
  <r>
    <x v="0"/>
    <m/>
    <n v="26020989"/>
    <n v="3091074"/>
    <x v="0"/>
    <s v="SG"/>
    <x v="0"/>
    <x v="0"/>
    <m/>
    <m/>
    <n v="120"/>
    <n v="88016807"/>
    <s v="HE cut-out indoor sign (hor/ver)"/>
    <n v="2"/>
    <m/>
    <s v="China"/>
    <s v="Indoor signs"/>
    <n v="100"/>
    <s v="Dekkers Visual Communication B.v."/>
    <x v="0"/>
    <n v="264.18"/>
    <n v="528.36"/>
    <n v="264.18"/>
    <n v="528.36"/>
    <n v="0"/>
    <n v="0"/>
    <n v="528.36"/>
    <n v="228.46740000000003"/>
    <n v="0"/>
    <n v="228.46740000000003"/>
    <n v="141"/>
    <n v="58"/>
    <n v="12"/>
    <n v="0.196272"/>
    <s v="Den Bosch"/>
    <m/>
    <s v="Singapore"/>
    <n v="0"/>
    <n v="0"/>
    <n v="0"/>
    <m/>
    <m/>
    <s v="no"/>
    <n v="456.93480000000005"/>
    <m/>
    <n v="0.12"/>
    <n v="259.62204545454546"/>
    <m/>
    <n v="519.24409090909091"/>
    <m/>
    <n v="0"/>
    <s v="Ludmilla Zarybnicka"/>
    <m/>
    <n v="1"/>
    <n v="2"/>
    <m/>
    <m/>
    <n v="0"/>
    <n v="0"/>
    <n v="0"/>
    <s v="10.06.2025"/>
    <s v="Order Window"/>
    <m/>
    <m/>
    <n v="158"/>
  </r>
  <r>
    <x v="0"/>
    <m/>
    <n v="26020989"/>
    <n v="3091074"/>
    <x v="0"/>
    <s v="SG"/>
    <x v="0"/>
    <x v="0"/>
    <m/>
    <m/>
    <n v="130"/>
    <n v="88023113"/>
    <s v="HE OC beanie"/>
    <n v="3"/>
    <m/>
    <s v="China"/>
    <s v="Textiles-Clothing"/>
    <n v="250"/>
    <s v="Asian Sourcing Link"/>
    <x v="0"/>
    <n v="28.599999999999998"/>
    <n v="85.8"/>
    <n v="28.599999999999998"/>
    <n v="85.8"/>
    <n v="0"/>
    <n v="0"/>
    <n v="85.8"/>
    <n v="24.920999999999999"/>
    <n v="0"/>
    <n v="24.920999999999999"/>
    <n v="22"/>
    <n v="21"/>
    <n v="30"/>
    <n v="4.1579999999999999E-2"/>
    <s v="Den Bosch"/>
    <m/>
    <s v="Singapore"/>
    <n v="0"/>
    <n v="0"/>
    <n v="0"/>
    <m/>
    <m/>
    <s v="no"/>
    <n v="74.763000000000005"/>
    <m/>
    <n v="0.12"/>
    <n v="28.319318181818183"/>
    <m/>
    <n v="84.957954545454555"/>
    <m/>
    <n v="0"/>
    <s v="Ellina Smirnova"/>
    <m/>
    <n v="10"/>
    <n v="30"/>
    <m/>
    <m/>
    <n v="0"/>
    <n v="0"/>
    <n v="0"/>
    <s v="10.06.2025"/>
    <s v="Order Window"/>
    <m/>
    <m/>
    <n v="264"/>
  </r>
  <r>
    <x v="0"/>
    <m/>
    <n v="26020989"/>
    <n v="3091074"/>
    <x v="0"/>
    <s v="SG"/>
    <x v="0"/>
    <x v="0"/>
    <m/>
    <m/>
    <n v="140"/>
    <n v="88023298"/>
    <s v="HE OC Clock"/>
    <n v="1"/>
    <m/>
    <s v="China"/>
    <s v="Premiums"/>
    <n v="200"/>
    <s v="Asian Sourcing Link"/>
    <x v="0"/>
    <n v="59.3"/>
    <n v="59.3"/>
    <n v="59.3"/>
    <n v="59.3"/>
    <n v="0"/>
    <n v="0"/>
    <n v="59.3"/>
    <n v="57.000000000000007"/>
    <n v="0"/>
    <n v="57.000000000000007"/>
    <n v="27.5"/>
    <n v="26"/>
    <n v="30"/>
    <n v="2.145E-2"/>
    <s v="Den Bosch"/>
    <m/>
    <s v="Singapore"/>
    <n v="0"/>
    <n v="0"/>
    <n v="0"/>
    <m/>
    <m/>
    <s v="no"/>
    <n v="57.000000000000007"/>
    <m/>
    <n v="0.12"/>
    <n v="64.77272727272728"/>
    <m/>
    <n v="64.77272727272728"/>
    <m/>
    <n v="0"/>
    <s v="Ellina Smirnova"/>
    <m/>
    <n v="5"/>
    <n v="5"/>
    <m/>
    <m/>
    <n v="0"/>
    <n v="0"/>
    <n v="0"/>
    <s v="10.06.2025"/>
    <s v="Order Window"/>
    <m/>
    <m/>
    <n v="117"/>
  </r>
  <r>
    <x v="0"/>
    <m/>
    <n v="26020989"/>
    <n v="3091074"/>
    <x v="0"/>
    <s v="SG"/>
    <x v="0"/>
    <x v="0"/>
    <m/>
    <m/>
    <n v="150"/>
    <n v="88023584"/>
    <s v="HE Star Quality pin"/>
    <n v="2"/>
    <m/>
    <s v="China"/>
    <s v="Premiums"/>
    <n v="100"/>
    <s v="Asian Sourcing Link"/>
    <x v="0"/>
    <n v="18.5"/>
    <n v="37"/>
    <n v="9"/>
    <n v="18"/>
    <n v="0"/>
    <n v="0"/>
    <n v="18"/>
    <n v="7.7520000000000007"/>
    <n v="0"/>
    <n v="7.7520000000000007"/>
    <n v="10"/>
    <n v="10"/>
    <n v="5"/>
    <n v="1E-3"/>
    <s v="Den Bosch"/>
    <m/>
    <s v="Singapore"/>
    <n v="0"/>
    <n v="19"/>
    <n v="0"/>
    <m/>
    <m/>
    <s v="no"/>
    <n v="15.504000000000001"/>
    <m/>
    <n v="0.12"/>
    <n v="8.8090909090909104"/>
    <m/>
    <n v="17.618181818181821"/>
    <m/>
    <n v="0"/>
    <s v="Ellina Smirnova"/>
    <m/>
    <n v="10"/>
    <n v="20"/>
    <m/>
    <m/>
    <n v="0"/>
    <n v="0"/>
    <n v="0"/>
    <s v="10.06.2025"/>
    <s v="Order Window"/>
    <m/>
    <m/>
    <n v="410"/>
  </r>
  <r>
    <x v="0"/>
    <m/>
    <n v="26020989"/>
    <n v="3091074"/>
    <x v="0"/>
    <s v="SG"/>
    <x v="0"/>
    <x v="0"/>
    <m/>
    <m/>
    <n v="160"/>
    <n v="88023610"/>
    <s v="HE SQ sign - 3 min interval animation"/>
    <n v="1"/>
    <m/>
    <s v="China"/>
    <s v="Indoor signs"/>
    <n v="250"/>
    <s v="Dekkers Visual Communication B.v."/>
    <x v="1"/>
    <n v="142.19999999999999"/>
    <n v="142.19999999999999"/>
    <n v="142.19999999999999"/>
    <n v="142.19999999999999"/>
    <n v="0"/>
    <n v="0"/>
    <n v="142.19999999999999"/>
    <n v="125.14"/>
    <n v="0"/>
    <n v="125.14"/>
    <n v="63"/>
    <n v="63"/>
    <n v="12.5"/>
    <n v="4.9612499999999997E-2"/>
    <m/>
    <m/>
    <s v="Singapore"/>
    <n v="0"/>
    <n v="0"/>
    <n v="0"/>
    <m/>
    <m/>
    <s v="no"/>
    <n v="125.14"/>
    <m/>
    <n v="0.12"/>
    <n v="142.20454545454547"/>
    <m/>
    <n v="142.20454545454547"/>
    <m/>
    <n v="0"/>
    <s v="Ludmilla Zarybnicka"/>
    <m/>
    <n v="1"/>
    <n v="1"/>
    <m/>
    <m/>
    <n v="0"/>
    <n v="0"/>
    <n v="0"/>
    <s v="10.06.2025"/>
    <s v="Order Window"/>
    <m/>
    <m/>
    <n v="7"/>
  </r>
  <r>
    <x v="0"/>
    <m/>
    <n v="26020989"/>
    <n v="3091074"/>
    <x v="0"/>
    <s v="SG"/>
    <x v="0"/>
    <x v="0"/>
    <m/>
    <m/>
    <n v="170"/>
    <n v="88024596"/>
    <s v="HE Green Zone illuminated bottle opener"/>
    <n v="2"/>
    <m/>
    <s v="China"/>
    <s v="Openers / Sunglasses / Keyrings / Waiter knife"/>
    <n v="40"/>
    <s v="Asian Sourcing Link"/>
    <x v="1"/>
    <n v="103.4"/>
    <n v="206.8"/>
    <n v="103.4"/>
    <n v="206.8"/>
    <n v="0"/>
    <n v="0"/>
    <n v="206.8"/>
    <n v="91"/>
    <n v="0"/>
    <n v="91"/>
    <n v="6"/>
    <n v="12"/>
    <n v="18"/>
    <n v="2.5920000000000001E-3"/>
    <m/>
    <m/>
    <s v="Singapore"/>
    <n v="0"/>
    <n v="0"/>
    <n v="0"/>
    <m/>
    <m/>
    <s v="no"/>
    <n v="182"/>
    <m/>
    <n v="0.12"/>
    <n v="103.40909090909091"/>
    <m/>
    <n v="206.81818181818181"/>
    <m/>
    <n v="0"/>
    <s v="Ellina Smirnova"/>
    <m/>
    <n v="10"/>
    <n v="20"/>
    <m/>
    <m/>
    <n v="0"/>
    <n v="0"/>
    <n v="0"/>
    <s v="10.06.2025"/>
    <s v="Order Window"/>
    <m/>
    <m/>
    <n v="17"/>
  </r>
  <r>
    <x v="0"/>
    <m/>
    <n v="26020989"/>
    <n v="3091074"/>
    <x v="0"/>
    <s v="SG"/>
    <x v="0"/>
    <x v="0"/>
    <m/>
    <m/>
    <n v="180"/>
    <n v="88024214"/>
    <s v="HE Green Zone waiter tray"/>
    <n v="1"/>
    <m/>
    <s v="China"/>
    <s v="Bar support"/>
    <n v="42"/>
    <s v="Asian Sourcing Link"/>
    <x v="1"/>
    <n v="340.92"/>
    <n v="340.92"/>
    <n v="340.92"/>
    <n v="340.92"/>
    <n v="0"/>
    <n v="0"/>
    <n v="340.92"/>
    <n v="300"/>
    <n v="0"/>
    <n v="300"/>
    <n v="42"/>
    <n v="35"/>
    <n v="35"/>
    <n v="5.1450000000000003E-2"/>
    <m/>
    <m/>
    <s v="Singapore"/>
    <n v="0"/>
    <n v="0"/>
    <n v="0"/>
    <m/>
    <m/>
    <s v="no"/>
    <n v="300"/>
    <m/>
    <n v="0.12"/>
    <n v="340.90909090909093"/>
    <m/>
    <n v="340.90909090909093"/>
    <m/>
    <n v="0"/>
    <s v="Ellina Smirnova"/>
    <m/>
    <n v="6"/>
    <n v="6"/>
    <m/>
    <m/>
    <n v="0"/>
    <n v="0"/>
    <n v="0"/>
    <s v="10.06.2025"/>
    <s v="Order Window"/>
    <m/>
    <m/>
    <n v="13"/>
  </r>
  <r>
    <x v="0"/>
    <m/>
    <n v="26020989"/>
    <n v="3091074"/>
    <x v="0"/>
    <s v="SG"/>
    <x v="0"/>
    <x v="0"/>
    <m/>
    <m/>
    <n v="190"/>
    <n v="88024215"/>
    <s v="HE Green Zone countertop ice bucket"/>
    <n v="1"/>
    <m/>
    <s v="China"/>
    <s v="Bar support"/>
    <n v="63"/>
    <s v="Asian Sourcing Link"/>
    <x v="1"/>
    <n v="286.36"/>
    <n v="286.36"/>
    <n v="286.36"/>
    <n v="286.36"/>
    <n v="0"/>
    <n v="0"/>
    <n v="286.36"/>
    <n v="252"/>
    <n v="0"/>
    <n v="252"/>
    <n v="65"/>
    <n v="37"/>
    <n v="32"/>
    <n v="7.6960000000000001E-2"/>
    <m/>
    <m/>
    <s v="Singapore"/>
    <n v="0"/>
    <n v="0"/>
    <n v="0"/>
    <m/>
    <m/>
    <s v="no"/>
    <n v="252"/>
    <m/>
    <n v="0.12"/>
    <n v="286.36363636363637"/>
    <m/>
    <n v="286.36363636363637"/>
    <m/>
    <n v="0"/>
    <s v="Ellina Smirnova"/>
    <m/>
    <n v="4"/>
    <n v="4"/>
    <m/>
    <m/>
    <n v="0"/>
    <n v="0"/>
    <n v="0"/>
    <s v="10.06.2025"/>
    <s v="Order Window"/>
    <m/>
    <m/>
    <n v="17"/>
  </r>
  <r>
    <x v="0"/>
    <m/>
    <n v="26020989"/>
    <n v="3091074"/>
    <x v="0"/>
    <s v="SG"/>
    <x v="0"/>
    <x v="0"/>
    <m/>
    <m/>
    <n v="200"/>
    <n v="88024433"/>
    <s v="HE Green Zone LED coaster"/>
    <n v="4"/>
    <m/>
    <s v="China"/>
    <s v="Bar support"/>
    <n v="500"/>
    <s v="Asian Sourcing Link"/>
    <x v="1"/>
    <n v="20.82"/>
    <n v="83.28"/>
    <n v="20.82"/>
    <n v="83.28"/>
    <n v="0"/>
    <n v="0"/>
    <n v="83.28"/>
    <n v="18.3"/>
    <n v="0"/>
    <n v="18.3"/>
    <n v="11"/>
    <n v="11"/>
    <n v="6"/>
    <n v="2.9039999999999999E-3"/>
    <m/>
    <m/>
    <s v="Singapore"/>
    <n v="0"/>
    <n v="0"/>
    <n v="0"/>
    <m/>
    <m/>
    <s v="no"/>
    <n v="73.2"/>
    <m/>
    <n v="0.12"/>
    <n v="20.795454545454547"/>
    <m/>
    <n v="83.181818181818187"/>
    <m/>
    <n v="0"/>
    <s v="Ellina Smirnova"/>
    <m/>
    <n v="6"/>
    <n v="24"/>
    <m/>
    <m/>
    <n v="0"/>
    <n v="0"/>
    <n v="0"/>
    <s v="10.06.2025"/>
    <s v="Order Window"/>
    <m/>
    <m/>
    <n v="54"/>
  </r>
  <r>
    <x v="0"/>
    <m/>
    <n v="26020989"/>
    <n v="3091074"/>
    <x v="0"/>
    <s v="SG"/>
    <x v="0"/>
    <x v="0"/>
    <m/>
    <m/>
    <n v="210"/>
    <n v="88027326"/>
    <s v="HE Tree decoration Original"/>
    <n v="6"/>
    <m/>
    <s v="China"/>
    <s v="Premiums"/>
    <n v="200"/>
    <s v="Miles Promocean"/>
    <x v="1"/>
    <n v="50.5"/>
    <n v="303"/>
    <n v="50.5"/>
    <n v="303"/>
    <n v="0"/>
    <n v="0"/>
    <n v="303"/>
    <n v="44.44"/>
    <n v="0"/>
    <n v="44.44"/>
    <n v="19"/>
    <n v="15"/>
    <n v="28"/>
    <n v="4.7879999999999999E-2"/>
    <m/>
    <m/>
    <s v="Singapore"/>
    <n v="0"/>
    <n v="0"/>
    <n v="0"/>
    <m/>
    <m/>
    <s v="no"/>
    <n v="266.64"/>
    <m/>
    <n v="0.12"/>
    <n v="50.5"/>
    <m/>
    <n v="303"/>
    <m/>
    <n v="0"/>
    <s v="Konstantinos Zoupanos "/>
    <m/>
    <n v="5"/>
    <n v="30"/>
    <m/>
    <m/>
    <n v="0"/>
    <n v="0"/>
    <n v="0"/>
    <s v="10.06.2025"/>
    <s v="Order Window"/>
    <m/>
    <m/>
    <n v="44"/>
  </r>
  <r>
    <x v="1"/>
    <m/>
    <n v="26020990"/>
    <n v="3090891"/>
    <x v="1"/>
    <s v="NL"/>
    <x v="1"/>
    <x v="1"/>
    <m/>
    <m/>
    <n v="10"/>
    <n v="88027553"/>
    <s v="HE Worker Shirt Woman XS"/>
    <n v="65"/>
    <m/>
    <s v="Tunisia"/>
    <s v="Textiles-Clothing"/>
    <n v="5"/>
    <s v="ALBA specials"/>
    <x v="0"/>
    <n v="94.49"/>
    <n v="6141.8499999999995"/>
    <n v="27.84"/>
    <n v="1809.6"/>
    <n v="0"/>
    <n v="0"/>
    <n v="1809.6"/>
    <n v="24.5"/>
    <n v="0"/>
    <n v="24.5"/>
    <n v="29"/>
    <n v="39"/>
    <n v="1.5"/>
    <n v="0.1102725"/>
    <s v="Den Bosch"/>
    <m/>
    <n v="0"/>
    <n v="0"/>
    <n v="4332.25"/>
    <n v="0"/>
    <m/>
    <m/>
    <s v="yes"/>
    <n v="1592.5"/>
    <m/>
    <n v="0.12"/>
    <n v="27.84090909090909"/>
    <m/>
    <n v="1809.6590909090908"/>
    <m/>
    <n v="0"/>
    <s v="Mariana"/>
    <m/>
    <n v="1"/>
    <n v="65"/>
    <m/>
    <m/>
    <n v="0"/>
    <n v="0"/>
    <n v="0"/>
    <s v="10.06.2025"/>
    <s v="Order Window"/>
    <m/>
    <m/>
    <n v="65"/>
  </r>
  <r>
    <x v="1"/>
    <m/>
    <n v="26020990"/>
    <n v="3090891"/>
    <x v="1"/>
    <s v="NL"/>
    <x v="1"/>
    <x v="1"/>
    <m/>
    <m/>
    <n v="20"/>
    <n v="88027554"/>
    <s v="HE Worker Shirt Woman S"/>
    <n v="150"/>
    <m/>
    <s v="Tunisia"/>
    <s v="Textiles-Clothing"/>
    <n v="5"/>
    <s v="ALBA specials"/>
    <x v="0"/>
    <n v="94.49"/>
    <n v="14173.5"/>
    <n v="27.84"/>
    <n v="4176"/>
    <n v="0"/>
    <n v="0"/>
    <n v="4176"/>
    <n v="24.5"/>
    <n v="0"/>
    <n v="24.5"/>
    <n v="29"/>
    <n v="39"/>
    <n v="1.5"/>
    <n v="0.25447500000000001"/>
    <s v="Den Bosch"/>
    <m/>
    <n v="0"/>
    <n v="0"/>
    <n v="9997.5"/>
    <n v="0"/>
    <m/>
    <m/>
    <s v="yes"/>
    <n v="3675"/>
    <m/>
    <n v="0.12"/>
    <n v="27.84090909090909"/>
    <m/>
    <n v="4176.1363636363631"/>
    <m/>
    <n v="0"/>
    <s v="Mariana"/>
    <m/>
    <n v="1"/>
    <n v="150"/>
    <m/>
    <m/>
    <n v="0"/>
    <n v="0"/>
    <n v="0"/>
    <s v="10.06.2025"/>
    <s v="Order Window"/>
    <m/>
    <m/>
    <n v="150"/>
  </r>
  <r>
    <x v="1"/>
    <m/>
    <n v="26020990"/>
    <n v="3090891"/>
    <x v="1"/>
    <s v="NL"/>
    <x v="1"/>
    <x v="1"/>
    <m/>
    <m/>
    <n v="30"/>
    <n v="88027555"/>
    <s v="HE Worker Shirt Woman M"/>
    <n v="150"/>
    <m/>
    <s v="Tunisia"/>
    <s v="Textiles-Clothing"/>
    <n v="5"/>
    <s v="ALBA specials"/>
    <x v="0"/>
    <n v="94.49"/>
    <n v="14173.5"/>
    <n v="27.84"/>
    <n v="4176"/>
    <n v="0"/>
    <n v="0"/>
    <n v="4176"/>
    <n v="24.5"/>
    <n v="0"/>
    <n v="24.5"/>
    <n v="29"/>
    <n v="39"/>
    <n v="1.5"/>
    <n v="0.25447500000000001"/>
    <s v="Den Bosch"/>
    <m/>
    <n v="0"/>
    <n v="0"/>
    <n v="9997.5"/>
    <n v="0"/>
    <m/>
    <m/>
    <s v="yes"/>
    <n v="3675"/>
    <m/>
    <n v="0.12"/>
    <n v="27.84090909090909"/>
    <m/>
    <n v="4176.1363636363631"/>
    <m/>
    <n v="0"/>
    <s v="Mariana"/>
    <m/>
    <n v="1"/>
    <n v="150"/>
    <m/>
    <m/>
    <n v="0"/>
    <n v="0"/>
    <n v="0"/>
    <s v="10.06.2025"/>
    <s v="Order Window"/>
    <m/>
    <m/>
    <n v="151"/>
  </r>
  <r>
    <x v="1"/>
    <m/>
    <n v="26020990"/>
    <n v="3090891"/>
    <x v="1"/>
    <s v="NL"/>
    <x v="1"/>
    <x v="1"/>
    <m/>
    <m/>
    <n v="40"/>
    <n v="88027556"/>
    <s v="HE Worker Shirt Woman L"/>
    <n v="105"/>
    <m/>
    <s v="Tunisia"/>
    <s v="Textiles-Clothing"/>
    <n v="5"/>
    <s v="ALBA specials"/>
    <x v="0"/>
    <n v="94.49"/>
    <n v="9921.4499999999989"/>
    <n v="27.84"/>
    <n v="2923.2"/>
    <n v="0"/>
    <n v="0"/>
    <n v="2923.2"/>
    <n v="24.5"/>
    <n v="0"/>
    <n v="24.5"/>
    <n v="29"/>
    <n v="39"/>
    <n v="1.5"/>
    <n v="0.1781325"/>
    <s v="Den Bosch"/>
    <m/>
    <n v="0"/>
    <n v="0"/>
    <n v="6998.2499999999991"/>
    <n v="0"/>
    <m/>
    <m/>
    <s v="yes"/>
    <n v="2572.5"/>
    <m/>
    <n v="0.12"/>
    <n v="27.84090909090909"/>
    <m/>
    <n v="2923.2954545454545"/>
    <m/>
    <n v="0"/>
    <s v="Mariana"/>
    <m/>
    <n v="1"/>
    <n v="105"/>
    <m/>
    <m/>
    <n v="0"/>
    <n v="0"/>
    <n v="0"/>
    <s v="10.06.2025"/>
    <s v="Order Window"/>
    <m/>
    <m/>
    <n v="105"/>
  </r>
  <r>
    <x v="1"/>
    <m/>
    <n v="26020990"/>
    <n v="3090891"/>
    <x v="1"/>
    <s v="NL"/>
    <x v="1"/>
    <x v="1"/>
    <s v="Heineken the Netherlands"/>
    <m/>
    <n v="50"/>
    <n v="88027557"/>
    <s v="HE Worker Shirt Woman XL"/>
    <n v="30"/>
    <m/>
    <s v="Tunisia"/>
    <s v="Textiles-Clothing"/>
    <n v="5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s v="Den Bosch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  <m/>
    <m/>
    <n v="30"/>
  </r>
  <r>
    <x v="1"/>
    <m/>
    <n v="26020990"/>
    <n v="3090891"/>
    <x v="1"/>
    <s v="NL"/>
    <x v="1"/>
    <x v="1"/>
    <m/>
    <m/>
    <n v="60"/>
    <n v="88027558"/>
    <s v="HE Worker Shirt Woman XXL"/>
    <n v="30"/>
    <m/>
    <s v="Tunisia"/>
    <s v="Textiles-Clothing"/>
    <n v="5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s v="Den Bosch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  <m/>
    <m/>
    <n v="31"/>
  </r>
  <r>
    <x v="1"/>
    <m/>
    <n v="26020990"/>
    <n v="3090891"/>
    <x v="1"/>
    <s v="NL"/>
    <x v="1"/>
    <x v="1"/>
    <m/>
    <m/>
    <n v="70"/>
    <n v="88027546"/>
    <s v="HE Worker Shirt Men XS"/>
    <n v="30"/>
    <m/>
    <s v="Tunisia"/>
    <s v="Textiles-Clothing"/>
    <n v="5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s v="Den Bosch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  <m/>
    <m/>
    <n v="30"/>
  </r>
  <r>
    <x v="1"/>
    <m/>
    <n v="26020990"/>
    <n v="3090891"/>
    <x v="1"/>
    <s v="NL"/>
    <x v="1"/>
    <x v="1"/>
    <m/>
    <m/>
    <n v="80"/>
    <n v="88027547"/>
    <s v="HE Worker Shirt Men S"/>
    <n v="110"/>
    <m/>
    <s v="Tunisia"/>
    <s v="Textiles-Clothing"/>
    <n v="5"/>
    <s v="ALBA specials"/>
    <x v="0"/>
    <n v="94.49"/>
    <n v="10393.9"/>
    <n v="27.84"/>
    <n v="3062.4"/>
    <n v="0"/>
    <n v="0"/>
    <n v="3062.4"/>
    <n v="24.5"/>
    <n v="0"/>
    <n v="24.5"/>
    <n v="29"/>
    <n v="39"/>
    <n v="1.5"/>
    <n v="0.186615"/>
    <s v="Den Bosch"/>
    <m/>
    <n v="0"/>
    <n v="0"/>
    <n v="7331.5"/>
    <n v="0"/>
    <m/>
    <m/>
    <s v="yes"/>
    <n v="2695"/>
    <m/>
    <n v="0.12"/>
    <n v="27.84090909090909"/>
    <m/>
    <n v="3062.5"/>
    <m/>
    <n v="0"/>
    <s v="Mariana"/>
    <m/>
    <n v="1"/>
    <n v="110"/>
    <m/>
    <m/>
    <n v="0"/>
    <n v="0"/>
    <n v="0"/>
    <s v="10.06.2025"/>
    <s v="Order Window"/>
    <m/>
    <m/>
    <n v="110"/>
  </r>
  <r>
    <x v="1"/>
    <m/>
    <n v="26020990"/>
    <n v="3090891"/>
    <x v="1"/>
    <s v="NL"/>
    <x v="1"/>
    <x v="1"/>
    <m/>
    <m/>
    <n v="90"/>
    <n v="88027548"/>
    <s v="HE Worker Shirt Men M"/>
    <n v="150"/>
    <m/>
    <s v="Tunisia"/>
    <s v="Textiles-Clothing"/>
    <n v="5"/>
    <s v="ALBA specials"/>
    <x v="0"/>
    <n v="94.49"/>
    <n v="14173.5"/>
    <n v="27.84"/>
    <n v="4176"/>
    <n v="0"/>
    <n v="0"/>
    <n v="4176"/>
    <n v="24.5"/>
    <n v="0"/>
    <n v="24.5"/>
    <n v="29"/>
    <n v="39"/>
    <n v="1.5"/>
    <n v="0.25447500000000001"/>
    <s v="Den Bosch"/>
    <m/>
    <n v="0"/>
    <n v="0"/>
    <n v="9997.5"/>
    <n v="0"/>
    <m/>
    <m/>
    <s v="yes"/>
    <n v="3675"/>
    <m/>
    <n v="0.12"/>
    <n v="27.84090909090909"/>
    <m/>
    <n v="4176.1363636363631"/>
    <m/>
    <n v="0"/>
    <s v="Mariana"/>
    <m/>
    <n v="1"/>
    <n v="150"/>
    <m/>
    <m/>
    <n v="0"/>
    <n v="0"/>
    <n v="0"/>
    <s v="10.06.2025"/>
    <s v="Order Window"/>
    <m/>
    <m/>
    <n v="152"/>
  </r>
  <r>
    <x v="1"/>
    <m/>
    <n v="26020990"/>
    <n v="3090891"/>
    <x v="1"/>
    <s v="NL"/>
    <x v="1"/>
    <x v="1"/>
    <m/>
    <m/>
    <n v="100"/>
    <n v="88027549"/>
    <s v="HE Worker Shirt Men L"/>
    <n v="140"/>
    <m/>
    <s v="Tunisia"/>
    <s v="Textiles-Clothing"/>
    <n v="5"/>
    <s v="ALBA specials"/>
    <x v="0"/>
    <n v="94.49"/>
    <n v="13228.599999999999"/>
    <n v="27.84"/>
    <n v="3897.6"/>
    <n v="0"/>
    <n v="0"/>
    <n v="3897.6"/>
    <n v="24.5"/>
    <n v="0"/>
    <n v="24.5"/>
    <n v="29"/>
    <n v="39"/>
    <n v="1.5"/>
    <n v="0.23751"/>
    <s v="Den Bosch"/>
    <m/>
    <n v="0"/>
    <n v="0"/>
    <n v="9330.9999999999982"/>
    <n v="0"/>
    <m/>
    <m/>
    <s v="yes"/>
    <n v="3430"/>
    <m/>
    <n v="0.12"/>
    <n v="27.84090909090909"/>
    <m/>
    <n v="3897.7272727272725"/>
    <m/>
    <n v="0"/>
    <s v="Mariana"/>
    <m/>
    <n v="1"/>
    <n v="140"/>
    <m/>
    <m/>
    <n v="0"/>
    <n v="0"/>
    <n v="0"/>
    <s v="10.06.2025"/>
    <s v="Order Window"/>
    <m/>
    <m/>
    <n v="146"/>
  </r>
  <r>
    <x v="1"/>
    <m/>
    <n v="26020990"/>
    <n v="3090891"/>
    <x v="1"/>
    <s v="NL"/>
    <x v="1"/>
    <x v="1"/>
    <m/>
    <m/>
    <n v="110"/>
    <n v="88027550"/>
    <s v="HE Worker Shirt Men XL"/>
    <n v="55"/>
    <m/>
    <s v="Tunisia"/>
    <s v="Textiles-Clothing"/>
    <n v="5"/>
    <s v="ALBA specials"/>
    <x v="0"/>
    <n v="94.49"/>
    <n v="5196.95"/>
    <n v="27.84"/>
    <n v="1531.2"/>
    <n v="0"/>
    <n v="0"/>
    <n v="1531.2"/>
    <n v="24.5"/>
    <n v="0"/>
    <n v="24.5"/>
    <n v="29"/>
    <n v="39"/>
    <n v="1.5"/>
    <n v="9.3307500000000002E-2"/>
    <s v="Den Bosch"/>
    <m/>
    <n v="0"/>
    <n v="0"/>
    <n v="3665.75"/>
    <n v="0"/>
    <m/>
    <m/>
    <s v="yes"/>
    <n v="1347.5"/>
    <m/>
    <n v="0.12"/>
    <n v="27.84090909090909"/>
    <m/>
    <n v="1531.25"/>
    <m/>
    <n v="0"/>
    <s v="Mariana"/>
    <m/>
    <n v="1"/>
    <n v="55"/>
    <m/>
    <m/>
    <n v="0"/>
    <n v="0"/>
    <n v="0"/>
    <s v="10.06.2025"/>
    <s v="Order Window"/>
    <m/>
    <m/>
    <n v="57"/>
  </r>
  <r>
    <x v="1"/>
    <m/>
    <n v="26020990"/>
    <n v="3090891"/>
    <x v="1"/>
    <s v="NL"/>
    <x v="1"/>
    <x v="1"/>
    <m/>
    <m/>
    <n v="120"/>
    <n v="88027551"/>
    <s v="HE Worker Shirt Men XXL"/>
    <n v="30"/>
    <m/>
    <s v="Tunisia"/>
    <s v="Textiles-Clothing"/>
    <n v="5"/>
    <s v="ALBA specials"/>
    <x v="0"/>
    <n v="94.49"/>
    <n v="2834.7"/>
    <n v="27.84"/>
    <n v="835.2"/>
    <n v="0"/>
    <n v="0"/>
    <n v="835.2"/>
    <n v="24.5"/>
    <n v="0"/>
    <n v="24.5"/>
    <n v="29"/>
    <n v="39"/>
    <n v="1.5"/>
    <n v="5.0895000000000003E-2"/>
    <s v="Den Bosch"/>
    <m/>
    <n v="0"/>
    <n v="0"/>
    <n v="1999.4999999999998"/>
    <n v="0"/>
    <m/>
    <m/>
    <s v="yes"/>
    <n v="735"/>
    <m/>
    <n v="0.12"/>
    <n v="27.84090909090909"/>
    <m/>
    <n v="835.22727272727275"/>
    <m/>
    <n v="0"/>
    <s v="Mariana"/>
    <m/>
    <n v="1"/>
    <n v="30"/>
    <m/>
    <m/>
    <n v="0"/>
    <n v="0"/>
    <n v="0"/>
    <s v="10.06.2025"/>
    <s v="Order Window"/>
    <m/>
    <m/>
    <n v="31"/>
  </r>
  <r>
    <x v="2"/>
    <m/>
    <n v="26020991"/>
    <n v="3097160"/>
    <x v="2"/>
    <s v="NL"/>
    <x v="1"/>
    <x v="2"/>
    <m/>
    <m/>
    <n v="10"/>
    <n v="88026493"/>
    <s v="HE UCL Ice bucket"/>
    <n v="4"/>
    <m/>
    <s v="China"/>
    <s v="Bar support"/>
    <n v="167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s v="Den Bosch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  <m/>
    <m/>
    <n v="356"/>
  </r>
  <r>
    <x v="2"/>
    <m/>
    <n v="26020991"/>
    <n v="3097160"/>
    <x v="2"/>
    <s v="NL"/>
    <x v="1"/>
    <x v="2"/>
    <m/>
    <m/>
    <n v="20"/>
    <n v="88026520"/>
    <s v="HE UCL Bowhead flag"/>
    <n v="5"/>
    <m/>
    <s v="China"/>
    <s v="Outdoor signs"/>
    <n v="250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m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1.06.2025"/>
    <s v="Order Window"/>
    <m/>
    <m/>
    <n v="37"/>
  </r>
  <r>
    <x v="2"/>
    <m/>
    <n v="26020991"/>
    <n v="3097160"/>
    <x v="2"/>
    <s v="NL"/>
    <x v="1"/>
    <x v="2"/>
    <m/>
    <m/>
    <n v="30"/>
    <n v="88026949"/>
    <s v="HE UCL Glass 25cl man in giftbox"/>
    <n v="6"/>
    <m/>
    <s v="Turkey"/>
    <s v="Glassware"/>
    <n v="6700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s v="Den Bosch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1.06.2025"/>
    <s v="Order Window"/>
    <m/>
    <m/>
    <n v="3007"/>
  </r>
  <r>
    <x v="2"/>
    <m/>
    <n v="26020991"/>
    <n v="3097160"/>
    <x v="2"/>
    <s v="NL"/>
    <x v="1"/>
    <x v="2"/>
    <m/>
    <m/>
    <n v="4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  <m/>
    <m/>
    <n v="1305"/>
  </r>
  <r>
    <x v="2"/>
    <m/>
    <n v="26020991"/>
    <n v="3097160"/>
    <x v="2"/>
    <s v="NL"/>
    <x v="1"/>
    <x v="2"/>
    <m/>
    <m/>
    <n v="50"/>
    <n v="88026531"/>
    <s v="HE UCL Shoe bag"/>
    <n v="30"/>
    <m/>
    <s v="China"/>
    <s v="Premiums"/>
    <n v="200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s v="Den Bosch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1.06.2025"/>
    <s v="Order Window"/>
    <m/>
    <m/>
    <n v="747"/>
  </r>
  <r>
    <x v="2"/>
    <m/>
    <n v="26020991"/>
    <n v="3097160"/>
    <x v="2"/>
    <s v="NL"/>
    <x v="1"/>
    <x v="2"/>
    <m/>
    <m/>
    <n v="60"/>
    <n v="88026505"/>
    <s v="HE UCL Soccer ball with pump"/>
    <n v="40"/>
    <m/>
    <s v="China"/>
    <s v="Premiums"/>
    <n v="500"/>
    <s v="Promocean The Netherlands BV"/>
    <x v="0"/>
    <n v="64.900000000000006"/>
    <n v="2596"/>
    <n v="60.300000000000004"/>
    <n v="2412"/>
    <n v="0"/>
    <n v="0"/>
    <n v="2412"/>
    <n v="52.189200000000007"/>
    <n v="0"/>
    <n v="52.189200000000007"/>
    <n v="68"/>
    <n v="19"/>
    <n v="19"/>
    <n v="0.98192000000000002"/>
    <s v="Den Bosch"/>
    <m/>
    <n v="0"/>
    <n v="0"/>
    <n v="184"/>
    <n v="0"/>
    <m/>
    <m/>
    <s v="no"/>
    <n v="2087.5680000000002"/>
    <m/>
    <n v="0.12"/>
    <n v="59.305909090909097"/>
    <m/>
    <n v="2372.2363636363639"/>
    <m/>
    <n v="0"/>
    <s v="Ellina Smirnova"/>
    <m/>
    <n v="10"/>
    <n v="400"/>
    <m/>
    <m/>
    <n v="0"/>
    <n v="0"/>
    <n v="0"/>
    <s v="11.06.2025"/>
    <s v="Order Window"/>
    <m/>
    <m/>
    <n v="4834"/>
  </r>
  <r>
    <x v="2"/>
    <m/>
    <n v="26020991"/>
    <n v="3097160"/>
    <x v="2"/>
    <s v="NL"/>
    <x v="1"/>
    <x v="2"/>
    <m/>
    <m/>
    <n v="70"/>
    <n v="88026480"/>
    <s v="HE UCL T-shirt man M"/>
    <n v="20"/>
    <m/>
    <s v="Bangladesh"/>
    <s v="Textiles-Clothing"/>
    <n v="167"/>
    <s v="Promocean The Netherlands BV"/>
    <x v="0"/>
    <n v="29.700000000000003"/>
    <n v="594"/>
    <n v="29.339999999999996"/>
    <n v="586.79999999999995"/>
    <n v="0"/>
    <n v="0"/>
    <n v="586.79999999999995"/>
    <n v="25.1265"/>
    <n v="0"/>
    <n v="25.1265"/>
    <n v="28"/>
    <n v="15"/>
    <n v="12"/>
    <n v="0.1008"/>
    <s v="Den Bosch"/>
    <m/>
    <n v="0"/>
    <n v="0"/>
    <n v="7.2000000000000455"/>
    <n v="0"/>
    <m/>
    <m/>
    <s v="no"/>
    <n v="502.53"/>
    <m/>
    <n v="0.12"/>
    <n v="28.552840909090911"/>
    <m/>
    <n v="571.05681818181824"/>
    <m/>
    <n v="0"/>
    <s v="Ellina Smirnova"/>
    <m/>
    <n v="6"/>
    <n v="120"/>
    <m/>
    <m/>
    <n v="0"/>
    <n v="0"/>
    <n v="0"/>
    <s v="11.06.2025"/>
    <s v="Order Window"/>
    <m/>
    <m/>
    <n v="239"/>
  </r>
  <r>
    <x v="2"/>
    <m/>
    <n v="26020991"/>
    <n v="3097160"/>
    <x v="2"/>
    <s v="NL"/>
    <x v="1"/>
    <x v="2"/>
    <m/>
    <m/>
    <n v="80"/>
    <n v="88026481"/>
    <s v="HE UCL T-shirt man L"/>
    <n v="30"/>
    <m/>
    <s v="Bangladesh"/>
    <s v="Textiles-Clothing"/>
    <n v="167"/>
    <s v="Promocean The Netherlands BV"/>
    <x v="0"/>
    <n v="29.700000000000003"/>
    <n v="891.00000000000011"/>
    <n v="29.339999999999996"/>
    <n v="880.19999999999993"/>
    <n v="0"/>
    <n v="0"/>
    <n v="880.19999999999993"/>
    <n v="25.1265"/>
    <n v="0"/>
    <n v="25.1265"/>
    <n v="28"/>
    <n v="15"/>
    <n v="12"/>
    <n v="0.1512"/>
    <s v="Den Bosch"/>
    <m/>
    <n v="0"/>
    <n v="0"/>
    <n v="10.800000000000182"/>
    <n v="0"/>
    <m/>
    <m/>
    <s v="no"/>
    <n v="753.79499999999996"/>
    <m/>
    <n v="0.12"/>
    <n v="28.552840909090911"/>
    <m/>
    <n v="856.58522727272737"/>
    <m/>
    <n v="0"/>
    <s v="Ellina Smirnova"/>
    <m/>
    <n v="6"/>
    <n v="180"/>
    <m/>
    <m/>
    <n v="0"/>
    <n v="0"/>
    <n v="0"/>
    <s v="11.06.2025"/>
    <s v="Order Window"/>
    <m/>
    <m/>
    <n v="118"/>
  </r>
  <r>
    <x v="2"/>
    <m/>
    <n v="26020991"/>
    <n v="3097160"/>
    <x v="2"/>
    <s v="NL"/>
    <x v="1"/>
    <x v="2"/>
    <m/>
    <m/>
    <n v="90"/>
    <n v="88026543"/>
    <s v="HE UCL Lanyard"/>
    <n v="8"/>
    <m/>
    <s v="China"/>
    <s v="Premiums"/>
    <n v="100"/>
    <s v="Promocean The Netherlands BV"/>
    <x v="0"/>
    <n v="53.5"/>
    <n v="428"/>
    <n v="49.75"/>
    <n v="398"/>
    <n v="0"/>
    <n v="0"/>
    <n v="398"/>
    <n v="43.103400000000008"/>
    <n v="0"/>
    <n v="43.103400000000008"/>
    <n v="24"/>
    <n v="15"/>
    <n v="5"/>
    <n v="1.44E-2"/>
    <s v="Den Bosch"/>
    <m/>
    <n v="0"/>
    <n v="0"/>
    <n v="30"/>
    <n v="0"/>
    <m/>
    <m/>
    <s v="no"/>
    <n v="344.82720000000006"/>
    <m/>
    <n v="0.12"/>
    <n v="48.981136363636374"/>
    <m/>
    <n v="391.84909090909099"/>
    <m/>
    <n v="0"/>
    <s v="Ellina Smirnova"/>
    <m/>
    <n v="25"/>
    <n v="200"/>
    <m/>
    <m/>
    <n v="0"/>
    <n v="0"/>
    <n v="0"/>
    <s v="11.06.2025"/>
    <s v="Order Window"/>
    <m/>
    <m/>
    <n v="612"/>
  </r>
  <r>
    <x v="2"/>
    <m/>
    <n v="26020991"/>
    <n v="3097160"/>
    <x v="2"/>
    <s v="NL"/>
    <x v="1"/>
    <x v="2"/>
    <m/>
    <m/>
    <n v="10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  <m/>
    <m/>
    <n v="1295"/>
  </r>
  <r>
    <x v="2"/>
    <m/>
    <n v="26020991"/>
    <n v="3097160"/>
    <x v="2"/>
    <s v="NL"/>
    <x v="1"/>
    <x v="2"/>
    <m/>
    <m/>
    <n v="110"/>
    <n v="88026486"/>
    <s v="HE UCL Cap"/>
    <n v="25"/>
    <m/>
    <s v="China"/>
    <s v="Textiles-Clothing"/>
    <n v="42"/>
    <s v="Promocean The Netherlands BV"/>
    <x v="0"/>
    <n v="115.68"/>
    <n v="2892"/>
    <n v="71.28"/>
    <n v="1782"/>
    <n v="0"/>
    <n v="0"/>
    <n v="1782"/>
    <n v="62.267399999999995"/>
    <n v="0"/>
    <n v="62.267399999999995"/>
    <n v="45"/>
    <n v="23"/>
    <n v="23"/>
    <n v="0.59512500000000002"/>
    <s v="Den Bosch"/>
    <m/>
    <n v="0"/>
    <n v="0"/>
    <n v="1110"/>
    <n v="0"/>
    <m/>
    <m/>
    <s v="no"/>
    <n v="1556.6849999999999"/>
    <m/>
    <n v="0.12"/>
    <n v="70.758409090909083"/>
    <m/>
    <n v="1768.960227272727"/>
    <m/>
    <n v="0"/>
    <s v="Ellina Smirnova"/>
    <m/>
    <n v="24"/>
    <n v="600"/>
    <m/>
    <m/>
    <n v="0"/>
    <n v="0"/>
    <n v="0"/>
    <s v="11.06.2025"/>
    <s v="Order Window"/>
    <m/>
    <m/>
    <n v="816"/>
  </r>
  <r>
    <x v="2"/>
    <m/>
    <n v="26020993"/>
    <n v="3097160"/>
    <x v="2"/>
    <s v="NL"/>
    <x v="1"/>
    <x v="2"/>
    <m/>
    <m/>
    <n v="3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  <m/>
    <m/>
    <n v="1305"/>
  </r>
  <r>
    <x v="2"/>
    <m/>
    <n v="26020993"/>
    <n v="3097160"/>
    <x v="2"/>
    <s v="NL"/>
    <x v="1"/>
    <x v="2"/>
    <m/>
    <m/>
    <n v="40"/>
    <n v="88026505"/>
    <s v="HE UCL Soccer ball with pump"/>
    <n v="3"/>
    <m/>
    <s v="China"/>
    <s v="Premiums"/>
    <n v="500"/>
    <s v="Promocean The Netherlands BV"/>
    <x v="0"/>
    <n v="64.900000000000006"/>
    <n v="194.70000000000002"/>
    <n v="60.300000000000004"/>
    <n v="180.9"/>
    <n v="0"/>
    <n v="0"/>
    <n v="180.9"/>
    <n v="52.189200000000007"/>
    <n v="0"/>
    <n v="52.189200000000007"/>
    <n v="68"/>
    <n v="19"/>
    <n v="19"/>
    <n v="7.3644000000000001E-2"/>
    <s v="Den Bosch"/>
    <m/>
    <n v="0"/>
    <n v="0"/>
    <n v="13.800000000000011"/>
    <n v="0"/>
    <m/>
    <m/>
    <s v="no"/>
    <n v="156.56760000000003"/>
    <m/>
    <n v="0.12"/>
    <n v="59.305909090909097"/>
    <m/>
    <n v="177.91772727272729"/>
    <m/>
    <n v="0"/>
    <s v="Ellina Smirnova"/>
    <m/>
    <n v="10"/>
    <n v="30"/>
    <m/>
    <m/>
    <n v="0"/>
    <n v="0"/>
    <n v="0"/>
    <s v="11.06.2025"/>
    <s v="Order Window"/>
    <m/>
    <m/>
    <n v="4834"/>
  </r>
  <r>
    <x v="2"/>
    <m/>
    <n v="26020993"/>
    <n v="3097160"/>
    <x v="2"/>
    <s v="NL"/>
    <x v="1"/>
    <x v="2"/>
    <m/>
    <m/>
    <n v="5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  <m/>
    <m/>
    <n v="1295"/>
  </r>
  <r>
    <x v="2"/>
    <m/>
    <n v="26020993"/>
    <n v="3097160"/>
    <x v="2"/>
    <s v="NL"/>
    <x v="1"/>
    <x v="2"/>
    <m/>
    <m/>
    <n v="60"/>
    <n v="88026543"/>
    <s v="HE UCL Lanyard"/>
    <n v="6"/>
    <m/>
    <s v="China"/>
    <s v="Premiums"/>
    <n v="10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s v="Den Bosch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  <m/>
    <m/>
    <n v="612"/>
  </r>
  <r>
    <x v="2"/>
    <m/>
    <n v="26020992"/>
    <n v="3097160"/>
    <x v="2"/>
    <s v="NL"/>
    <x v="1"/>
    <x v="2"/>
    <m/>
    <m/>
    <n v="10"/>
    <n v="88026949"/>
    <s v="HE UCL Glass 25cl man in giftbox"/>
    <n v="5"/>
    <m/>
    <s v="Turkey"/>
    <s v="Glassware"/>
    <n v="6700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s v="Den Bosch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1.06.2025"/>
    <s v="Order Window"/>
    <m/>
    <m/>
    <n v="3007"/>
  </r>
  <r>
    <x v="2"/>
    <m/>
    <n v="26020992"/>
    <n v="3097160"/>
    <x v="2"/>
    <s v="NL"/>
    <x v="1"/>
    <x v="2"/>
    <m/>
    <m/>
    <n v="2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  <m/>
    <m/>
    <n v="1305"/>
  </r>
  <r>
    <x v="2"/>
    <m/>
    <n v="26020992"/>
    <n v="3097160"/>
    <x v="2"/>
    <s v="NL"/>
    <x v="1"/>
    <x v="2"/>
    <m/>
    <m/>
    <n v="30"/>
    <n v="88026486"/>
    <s v="HE UCL Cap"/>
    <n v="8"/>
    <m/>
    <s v="China"/>
    <s v="Textiles-Clothing"/>
    <n v="42"/>
    <s v="Promocean The Netherlands BV"/>
    <x v="0"/>
    <n v="115.68"/>
    <n v="925.44"/>
    <n v="71.28"/>
    <n v="570.24"/>
    <n v="0"/>
    <n v="0"/>
    <n v="570.24"/>
    <n v="62.267399999999995"/>
    <n v="0"/>
    <n v="62.267399999999995"/>
    <n v="45"/>
    <n v="23"/>
    <n v="23"/>
    <n v="0.19044"/>
    <s v="Den Bosch"/>
    <m/>
    <n v="0"/>
    <n v="0"/>
    <n v="355.20000000000005"/>
    <n v="0"/>
    <m/>
    <m/>
    <s v="no"/>
    <n v="498.13919999999996"/>
    <m/>
    <n v="0.12"/>
    <n v="70.758409090909083"/>
    <m/>
    <n v="566.06727272727267"/>
    <m/>
    <n v="0"/>
    <s v="Ellina Smirnova"/>
    <m/>
    <n v="24"/>
    <n v="192"/>
    <m/>
    <m/>
    <n v="0"/>
    <n v="0"/>
    <n v="0"/>
    <s v="11.06.2025"/>
    <s v="Order Window"/>
    <m/>
    <m/>
    <n v="816"/>
  </r>
  <r>
    <x v="2"/>
    <m/>
    <n v="26020992"/>
    <n v="3097160"/>
    <x v="2"/>
    <s v="NL"/>
    <x v="1"/>
    <x v="2"/>
    <m/>
    <m/>
    <n v="40"/>
    <n v="88026531"/>
    <s v="HE UCL Shoe bag"/>
    <n v="30"/>
    <m/>
    <s v="China"/>
    <s v="Premiums"/>
    <n v="200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s v="Den Bosch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1.06.2025"/>
    <s v="Order Window"/>
    <m/>
    <m/>
    <n v="747"/>
  </r>
  <r>
    <x v="2"/>
    <m/>
    <n v="26020992"/>
    <n v="3097160"/>
    <x v="2"/>
    <s v="NL"/>
    <x v="1"/>
    <x v="2"/>
    <m/>
    <m/>
    <n v="50"/>
    <n v="88026505"/>
    <s v="HE UCL Soccer ball with pump"/>
    <n v="10"/>
    <m/>
    <s v="China"/>
    <s v="Premiums"/>
    <n v="500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s v="Den Bosch"/>
    <m/>
    <n v="0"/>
    <n v="0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11.06.2025"/>
    <s v="Order Window"/>
    <m/>
    <m/>
    <n v="4834"/>
  </r>
  <r>
    <x v="2"/>
    <m/>
    <n v="26020992"/>
    <n v="3097160"/>
    <x v="2"/>
    <s v="NL"/>
    <x v="1"/>
    <x v="2"/>
    <m/>
    <m/>
    <n v="60"/>
    <n v="88026480"/>
    <s v="HE UCL T-shirt man M"/>
    <n v="7"/>
    <m/>
    <s v="Bangladesh"/>
    <s v="Textiles-Clothing"/>
    <n v="167"/>
    <s v="Promocean The Netherlands BV"/>
    <x v="0"/>
    <n v="29.700000000000003"/>
    <n v="207.90000000000003"/>
    <n v="29.339999999999996"/>
    <n v="205.37999999999997"/>
    <n v="0"/>
    <n v="0"/>
    <n v="205.37999999999997"/>
    <n v="25.1265"/>
    <n v="0"/>
    <n v="25.1265"/>
    <n v="28"/>
    <n v="15"/>
    <n v="12"/>
    <n v="3.5279999999999999E-2"/>
    <s v="Den Bosch"/>
    <m/>
    <n v="0"/>
    <n v="0"/>
    <n v="2.5200000000000671"/>
    <n v="0"/>
    <m/>
    <m/>
    <s v="no"/>
    <n v="175.88550000000001"/>
    <m/>
    <n v="0.12"/>
    <n v="28.552840909090911"/>
    <m/>
    <n v="199.86988636363637"/>
    <m/>
    <n v="0"/>
    <s v="Ellina Smirnova"/>
    <m/>
    <n v="6"/>
    <n v="42"/>
    <m/>
    <m/>
    <n v="0"/>
    <n v="0"/>
    <n v="0"/>
    <s v="11.06.2025"/>
    <s v="Order Window"/>
    <m/>
    <m/>
    <n v="239"/>
  </r>
  <r>
    <x v="2"/>
    <m/>
    <n v="26020992"/>
    <n v="3097160"/>
    <x v="2"/>
    <s v="NL"/>
    <x v="1"/>
    <x v="2"/>
    <m/>
    <m/>
    <n v="70"/>
    <n v="88026481"/>
    <s v="HE UCL T-shirt man L"/>
    <n v="10"/>
    <m/>
    <s v="Bangladesh"/>
    <s v="Textiles-Clothing"/>
    <n v="167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s v="Den Bosch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1.06.2025"/>
    <s v="Order Window"/>
    <m/>
    <m/>
    <n v="118"/>
  </r>
  <r>
    <x v="2"/>
    <m/>
    <n v="26020992"/>
    <n v="3097160"/>
    <x v="2"/>
    <s v="NL"/>
    <x v="1"/>
    <x v="2"/>
    <m/>
    <m/>
    <n v="8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  <m/>
    <m/>
    <n v="1295"/>
  </r>
  <r>
    <x v="2"/>
    <m/>
    <n v="26020992"/>
    <n v="3097160"/>
    <x v="2"/>
    <s v="NL"/>
    <x v="1"/>
    <x v="2"/>
    <m/>
    <m/>
    <n v="90"/>
    <n v="88026493"/>
    <s v="HE UCL Ice bucket"/>
    <n v="4"/>
    <m/>
    <s v="China"/>
    <s v="Bar support"/>
    <n v="167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s v="Den Bosch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  <m/>
    <m/>
    <n v="356"/>
  </r>
  <r>
    <x v="2"/>
    <m/>
    <n v="26020992"/>
    <n v="3097160"/>
    <x v="2"/>
    <s v="NL"/>
    <x v="1"/>
    <x v="2"/>
    <m/>
    <m/>
    <n v="100"/>
    <n v="88026543"/>
    <s v="HE UCL Lanyard"/>
    <n v="6"/>
    <m/>
    <s v="China"/>
    <s v="Premiums"/>
    <n v="10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s v="Den Bosch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  <m/>
    <m/>
    <n v="612"/>
  </r>
  <r>
    <x v="2"/>
    <m/>
    <n v="26020993"/>
    <n v="3097160"/>
    <x v="2"/>
    <s v="NL"/>
    <x v="1"/>
    <x v="2"/>
    <m/>
    <m/>
    <n v="10"/>
    <n v="88026493"/>
    <s v="HE UCL Ice bucket"/>
    <n v="4"/>
    <m/>
    <s v="China"/>
    <s v="Bar support"/>
    <n v="167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s v="Den Bosch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  <m/>
    <m/>
    <n v="356"/>
  </r>
  <r>
    <x v="2"/>
    <m/>
    <n v="26020993"/>
    <n v="3097160"/>
    <x v="2"/>
    <s v="NL"/>
    <x v="1"/>
    <x v="2"/>
    <m/>
    <m/>
    <n v="20"/>
    <n v="88026949"/>
    <s v="HE UCL Glass 25cl man in giftbox"/>
    <n v="5"/>
    <m/>
    <s v="Turkey"/>
    <s v="Glassware"/>
    <n v="6700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s v="Den Bosch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1.06.2025"/>
    <s v="Order Window"/>
    <m/>
    <m/>
    <n v="3007"/>
  </r>
  <r>
    <x v="2"/>
    <m/>
    <n v="26020994"/>
    <n v="3097160"/>
    <x v="2"/>
    <s v="NL"/>
    <x v="1"/>
    <x v="2"/>
    <m/>
    <m/>
    <n v="10"/>
    <n v="88026493"/>
    <s v="HE UCL Ice bucket"/>
    <n v="4"/>
    <m/>
    <s v="China"/>
    <s v="Bar support"/>
    <n v="167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s v="Den Bosch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1.06.2025"/>
    <s v="Order Window"/>
    <m/>
    <m/>
    <n v="356"/>
  </r>
  <r>
    <x v="2"/>
    <m/>
    <n v="26020994"/>
    <n v="3097160"/>
    <x v="2"/>
    <s v="NL"/>
    <x v="1"/>
    <x v="2"/>
    <m/>
    <m/>
    <n v="20"/>
    <n v="88026520"/>
    <s v="HE UCL Bowhead flag"/>
    <n v="5"/>
    <m/>
    <s v="China"/>
    <s v="Outdoor signs"/>
    <n v="250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m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1.06.2025"/>
    <s v="Order Window"/>
    <m/>
    <m/>
    <n v="37"/>
  </r>
  <r>
    <x v="2"/>
    <m/>
    <n v="26020994"/>
    <n v="3097160"/>
    <x v="2"/>
    <s v="NL"/>
    <x v="1"/>
    <x v="2"/>
    <m/>
    <m/>
    <n v="30"/>
    <n v="88026949"/>
    <s v="HE UCL Glass 25cl man in giftbox"/>
    <n v="5"/>
    <m/>
    <s v="Turkey"/>
    <s v="Glassware"/>
    <n v="6700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s v="Den Bosch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1.06.2025"/>
    <s v="Order Window"/>
    <m/>
    <m/>
    <n v="3007"/>
  </r>
  <r>
    <x v="2"/>
    <m/>
    <n v="26020994"/>
    <n v="3097160"/>
    <x v="2"/>
    <s v="NL"/>
    <x v="1"/>
    <x v="2"/>
    <m/>
    <m/>
    <n v="40"/>
    <n v="88026494"/>
    <s v="HE UCL Keyring opener"/>
    <n v="6"/>
    <m/>
    <s v="China"/>
    <s v="Premiums"/>
    <n v="100"/>
    <s v="Promocean The Netherlands BV"/>
    <x v="0"/>
    <n v="47"/>
    <n v="282"/>
    <n v="42.25"/>
    <n v="253.5"/>
    <n v="0"/>
    <n v="0"/>
    <n v="253.5"/>
    <n v="37.249200000000002"/>
    <n v="0"/>
    <n v="37.249200000000002"/>
    <n v="11"/>
    <n v="9"/>
    <n v="6"/>
    <n v="3.5639999999999999E-3"/>
    <s v="Den Bosch"/>
    <m/>
    <n v="0"/>
    <n v="0"/>
    <n v="28.5"/>
    <n v="0"/>
    <m/>
    <m/>
    <s v="no"/>
    <n v="223.49520000000001"/>
    <m/>
    <n v="0.12"/>
    <n v="42.328636363636363"/>
    <m/>
    <n v="253.97181818181818"/>
    <m/>
    <n v="0"/>
    <s v="Ellina Smirnova"/>
    <m/>
    <n v="25"/>
    <n v="150"/>
    <m/>
    <m/>
    <n v="0"/>
    <n v="0"/>
    <n v="0"/>
    <s v="11.06.2025"/>
    <s v="Order Window"/>
    <m/>
    <m/>
    <n v="1305"/>
  </r>
  <r>
    <x v="2"/>
    <m/>
    <n v="26020994"/>
    <n v="3097160"/>
    <x v="2"/>
    <s v="NL"/>
    <x v="1"/>
    <x v="2"/>
    <m/>
    <m/>
    <n v="50"/>
    <n v="88026543"/>
    <s v="HE UCL Lanyard"/>
    <n v="6"/>
    <m/>
    <s v="China"/>
    <s v="Premiums"/>
    <n v="10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s v="Den Bosch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  <m/>
    <m/>
    <n v="612"/>
  </r>
  <r>
    <x v="2"/>
    <m/>
    <n v="26020994"/>
    <n v="3097160"/>
    <x v="2"/>
    <s v="NL"/>
    <x v="1"/>
    <x v="2"/>
    <m/>
    <m/>
    <n v="60"/>
    <n v="88026486"/>
    <s v="HE UCL Cap"/>
    <n v="5"/>
    <m/>
    <s v="China"/>
    <s v="Textiles-Clothing"/>
    <n v="42"/>
    <s v="Promocean The Netherlands BV"/>
    <x v="0"/>
    <n v="115.68"/>
    <n v="578.40000000000009"/>
    <n v="71.28"/>
    <n v="356.4"/>
    <n v="0"/>
    <n v="0"/>
    <n v="356.4"/>
    <n v="62.267399999999995"/>
    <n v="0"/>
    <n v="62.267399999999995"/>
    <n v="45"/>
    <n v="23"/>
    <n v="23"/>
    <n v="0.11902500000000001"/>
    <s v="Den Bosch"/>
    <m/>
    <n v="0"/>
    <n v="0"/>
    <n v="222.00000000000011"/>
    <n v="0"/>
    <m/>
    <m/>
    <s v="no"/>
    <n v="311.33699999999999"/>
    <m/>
    <n v="0.12"/>
    <n v="70.758409090909083"/>
    <m/>
    <n v="353.79204545454542"/>
    <m/>
    <n v="0"/>
    <s v="Ellina Smirnova"/>
    <m/>
    <n v="24"/>
    <n v="120"/>
    <m/>
    <m/>
    <n v="0"/>
    <n v="0"/>
    <n v="0"/>
    <s v="11.06.2025"/>
    <s v="Order Window"/>
    <m/>
    <m/>
    <n v="816"/>
  </r>
  <r>
    <x v="2"/>
    <m/>
    <n v="26020994"/>
    <n v="3097160"/>
    <x v="2"/>
    <s v="NL"/>
    <x v="1"/>
    <x v="2"/>
    <m/>
    <m/>
    <n v="70"/>
    <n v="88026531"/>
    <s v="HE UCL Shoe bag"/>
    <n v="30"/>
    <m/>
    <s v="China"/>
    <s v="Premiums"/>
    <n v="200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s v="Den Bosch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1.06.2025"/>
    <s v="Order Window"/>
    <m/>
    <m/>
    <n v="747"/>
  </r>
  <r>
    <x v="2"/>
    <m/>
    <n v="26020994"/>
    <n v="3097160"/>
    <x v="2"/>
    <s v="NL"/>
    <x v="1"/>
    <x v="2"/>
    <m/>
    <m/>
    <n v="8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1.06.2025"/>
    <s v="Order Window"/>
    <m/>
    <m/>
    <n v="1295"/>
  </r>
  <r>
    <x v="2"/>
    <m/>
    <n v="26020994"/>
    <n v="3097160"/>
    <x v="2"/>
    <s v="NL"/>
    <x v="1"/>
    <x v="2"/>
    <m/>
    <m/>
    <n v="90"/>
    <n v="88026505"/>
    <s v="HE UCL Soccer ball with pump"/>
    <n v="20"/>
    <m/>
    <s v="China"/>
    <s v="Premiums"/>
    <n v="500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s v="Den Bosch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1.06.2025"/>
    <s v="Order Window"/>
    <m/>
    <m/>
    <n v="4834"/>
  </r>
  <r>
    <x v="2"/>
    <m/>
    <n v="26020994"/>
    <n v="3097160"/>
    <x v="2"/>
    <s v="NL"/>
    <x v="1"/>
    <x v="2"/>
    <m/>
    <m/>
    <n v="100"/>
    <n v="88026480"/>
    <s v="HE UCL T-shirt man M"/>
    <n v="5"/>
    <m/>
    <s v="Bangladesh"/>
    <s v="Textiles-Clothing"/>
    <n v="167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s v="Den Bosch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1.06.2025"/>
    <s v="Order Window"/>
    <m/>
    <m/>
    <n v="239"/>
  </r>
  <r>
    <x v="2"/>
    <m/>
    <n v="26020994"/>
    <n v="3097160"/>
    <x v="2"/>
    <s v="NL"/>
    <x v="1"/>
    <x v="2"/>
    <m/>
    <m/>
    <n v="110"/>
    <n v="88026481"/>
    <s v="HE UCL T-shirt man L"/>
    <n v="5"/>
    <m/>
    <s v="Bangladesh"/>
    <s v="Textiles-Clothing"/>
    <n v="167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s v="Den Bosch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1.06.2025"/>
    <s v="Order Window"/>
    <m/>
    <m/>
    <n v="118"/>
  </r>
  <r>
    <x v="2"/>
    <m/>
    <n v="26020994"/>
    <n v="3097160"/>
    <x v="2"/>
    <s v="NL"/>
    <x v="1"/>
    <x v="2"/>
    <m/>
    <m/>
    <n v="120"/>
    <n v="88026476"/>
    <s v="HE UCL T-shirt lady S"/>
    <n v="5"/>
    <m/>
    <s v="Bangladesh"/>
    <s v="Textiles-Clothing"/>
    <n v="167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s v="Den Bosch"/>
    <m/>
    <n v="0"/>
    <n v="0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1.06.2025"/>
    <s v="Order Window"/>
    <m/>
    <m/>
    <n v="87"/>
  </r>
  <r>
    <x v="2"/>
    <m/>
    <n v="26020995"/>
    <n v="3011374"/>
    <x v="3"/>
    <s v="AE"/>
    <x v="2"/>
    <x v="2"/>
    <m/>
    <m/>
    <n v="80"/>
    <n v="88026494"/>
    <s v="HE UCL Keyring opener"/>
    <n v="250"/>
    <m/>
    <s v="China"/>
    <s v="Premiums"/>
    <n v="100"/>
    <s v="Promocean The Netherlands BV"/>
    <x v="0"/>
    <n v="47"/>
    <n v="11750"/>
    <n v="42.25"/>
    <n v="10562.5"/>
    <n v="0"/>
    <n v="0"/>
    <n v="10562.5"/>
    <n v="37.249200000000002"/>
    <n v="0"/>
    <n v="37.249200000000002"/>
    <n v="11"/>
    <n v="9"/>
    <n v="6"/>
    <n v="0.14849999999999999"/>
    <s v="Den Bosch"/>
    <m/>
    <n v="0"/>
    <n v="0"/>
    <n v="1187.5"/>
    <n v="0"/>
    <m/>
    <m/>
    <s v="yes"/>
    <n v="9312.3000000000011"/>
    <m/>
    <n v="0.12"/>
    <n v="42.328636363636363"/>
    <m/>
    <n v="10582.15909090909"/>
    <m/>
    <n v="0"/>
    <s v="Ellina Smirnova"/>
    <m/>
    <n v="25"/>
    <n v="6250"/>
    <m/>
    <m/>
    <n v="0"/>
    <n v="0"/>
    <n v="0"/>
    <s v="11.06.2025"/>
    <s v="Order Window"/>
    <m/>
    <m/>
    <n v="1305"/>
  </r>
  <r>
    <x v="2"/>
    <m/>
    <n v="26020995"/>
    <n v="3011374"/>
    <x v="3"/>
    <s v="AE"/>
    <x v="2"/>
    <x v="2"/>
    <m/>
    <m/>
    <n v="90"/>
    <n v="88026486"/>
    <s v="HE UCL Cap"/>
    <n v="110"/>
    <m/>
    <s v="China"/>
    <s v="Textiles-Clothing"/>
    <n v="42"/>
    <s v="Promocean The Netherlands BV"/>
    <x v="0"/>
    <n v="115.68"/>
    <n v="12724.800000000001"/>
    <n v="71.28"/>
    <n v="7840.8"/>
    <n v="0"/>
    <n v="0"/>
    <n v="7840.8"/>
    <n v="62.267399999999995"/>
    <n v="0"/>
    <n v="62.267399999999995"/>
    <n v="45"/>
    <n v="23"/>
    <n v="23"/>
    <n v="2.6185499999999999"/>
    <s v="Den Bosch"/>
    <m/>
    <n v="0"/>
    <n v="0"/>
    <n v="4884.0000000000009"/>
    <n v="0"/>
    <m/>
    <m/>
    <s v="yes"/>
    <n v="6849.4139999999998"/>
    <m/>
    <n v="0.12"/>
    <n v="70.758409090909083"/>
    <m/>
    <n v="7783.4249999999993"/>
    <m/>
    <n v="0"/>
    <s v="Ellina Smirnova"/>
    <m/>
    <n v="24"/>
    <n v="2640"/>
    <m/>
    <m/>
    <n v="0"/>
    <n v="0"/>
    <n v="0"/>
    <s v="11.06.2025"/>
    <s v="Order Window"/>
    <m/>
    <m/>
    <n v="816"/>
  </r>
  <r>
    <x v="2"/>
    <m/>
    <n v="26020995"/>
    <n v="3011374"/>
    <x v="3"/>
    <s v="AE"/>
    <x v="2"/>
    <x v="2"/>
    <m/>
    <m/>
    <n v="10"/>
    <n v="88026505"/>
    <s v="HE UCL Soccer ball with pump"/>
    <n v="300"/>
    <m/>
    <s v="China"/>
    <s v="Premiums"/>
    <n v="500"/>
    <s v="Promocean The Netherlands BV"/>
    <x v="0"/>
    <n v="64.900000000000006"/>
    <n v="19470"/>
    <n v="60.300000000000004"/>
    <n v="18090"/>
    <n v="0"/>
    <n v="0"/>
    <n v="18090"/>
    <n v="52.189200000000007"/>
    <n v="0"/>
    <n v="52.189200000000007"/>
    <n v="68"/>
    <n v="19"/>
    <n v="19"/>
    <n v="7.3643999999999998"/>
    <s v="Den Bosch"/>
    <m/>
    <n v="0"/>
    <n v="0"/>
    <n v="1380"/>
    <n v="0"/>
    <m/>
    <m/>
    <s v="no"/>
    <n v="15656.760000000002"/>
    <m/>
    <n v="0.12"/>
    <n v="59.305909090909097"/>
    <m/>
    <n v="17791.772727272728"/>
    <m/>
    <n v="0"/>
    <s v="Ellina Smirnova"/>
    <m/>
    <n v="10"/>
    <n v="3000"/>
    <m/>
    <m/>
    <n v="0"/>
    <n v="0"/>
    <n v="0"/>
    <s v="11.06.2025"/>
    <s v="Order Window"/>
    <m/>
    <m/>
    <n v="4834"/>
  </r>
  <r>
    <x v="2"/>
    <m/>
    <n v="26020995"/>
    <n v="3011374"/>
    <x v="3"/>
    <s v="AE"/>
    <x v="2"/>
    <x v="2"/>
    <m/>
    <m/>
    <n v="20"/>
    <n v="88026949"/>
    <s v="HE UCL Glass 25cl man in giftbox"/>
    <n v="1000"/>
    <m/>
    <s v="Turkey"/>
    <s v="Glassware"/>
    <n v="6700"/>
    <s v="Sisecam (Pasabahçe)"/>
    <x v="0"/>
    <n v="22.799999999999997"/>
    <n v="22799.999999999996"/>
    <n v="22.799999999999997"/>
    <n v="22799.999999999996"/>
    <n v="0"/>
    <n v="0"/>
    <n v="22799.999999999996"/>
    <n v="20.16"/>
    <n v="0"/>
    <n v="20.16"/>
    <n v="55.9"/>
    <n v="21.9"/>
    <n v="21.2"/>
    <n v="25.953251999999996"/>
    <s v="Den Bosch"/>
    <m/>
    <n v="0"/>
    <n v="0"/>
    <n v="0"/>
    <n v="0"/>
    <m/>
    <m/>
    <s v="no"/>
    <n v="20160"/>
    <m/>
    <n v="0.12"/>
    <n v="22.90909090909091"/>
    <m/>
    <n v="22909.090909090912"/>
    <m/>
    <n v="0"/>
    <s v="Ludmilla Zarybnicka"/>
    <m/>
    <n v="24"/>
    <n v="24000"/>
    <m/>
    <m/>
    <n v="0"/>
    <n v="0"/>
    <n v="0"/>
    <s v="11.06.2025"/>
    <s v="Order Window"/>
    <m/>
    <m/>
    <n v="3007"/>
  </r>
  <r>
    <x v="2"/>
    <m/>
    <n v="26020995"/>
    <n v="3011374"/>
    <x v="3"/>
    <s v="AE"/>
    <x v="2"/>
    <x v="2"/>
    <m/>
    <m/>
    <n v="30"/>
    <n v="88026543"/>
    <s v="HE UCL Lanyard"/>
    <n v="200"/>
    <m/>
    <s v="China"/>
    <s v="Premiums"/>
    <n v="100"/>
    <s v="Promocean The Netherlands BV"/>
    <x v="0"/>
    <n v="53.5"/>
    <n v="10700"/>
    <n v="49.75"/>
    <n v="9950"/>
    <n v="0"/>
    <n v="0"/>
    <n v="9950"/>
    <n v="43.103400000000008"/>
    <n v="0"/>
    <n v="43.103400000000008"/>
    <n v="24"/>
    <n v="15"/>
    <n v="5"/>
    <n v="0.36"/>
    <s v="Den Bosch"/>
    <m/>
    <n v="0"/>
    <n v="0"/>
    <n v="750"/>
    <n v="0"/>
    <m/>
    <m/>
    <s v="yes"/>
    <n v="8620.6800000000021"/>
    <m/>
    <n v="0.12"/>
    <n v="48.981136363636374"/>
    <m/>
    <n v="9796.2272727272739"/>
    <m/>
    <n v="0"/>
    <s v="Ellina Smirnova"/>
    <m/>
    <n v="25"/>
    <n v="5000"/>
    <m/>
    <m/>
    <n v="0"/>
    <n v="0"/>
    <n v="0"/>
    <s v="11.06.2025"/>
    <s v="Order Window"/>
    <m/>
    <m/>
    <n v="612"/>
  </r>
  <r>
    <x v="2"/>
    <m/>
    <n v="26020995"/>
    <n v="3011374"/>
    <x v="3"/>
    <s v="AE"/>
    <x v="2"/>
    <x v="2"/>
    <m/>
    <m/>
    <n v="40"/>
    <n v="88026487"/>
    <s v="HE UCL Drawstring bag"/>
    <n v="150"/>
    <m/>
    <s v="China"/>
    <s v="Premiums"/>
    <n v="100"/>
    <s v="Promocean The Netherlands BV"/>
    <x v="0"/>
    <n v="30.6"/>
    <n v="4590"/>
    <n v="28.799999999999997"/>
    <n v="4320"/>
    <n v="0"/>
    <n v="0"/>
    <n v="4320"/>
    <n v="25.1082"/>
    <n v="0"/>
    <n v="25.1082"/>
    <n v="47"/>
    <n v="46"/>
    <n v="2"/>
    <n v="0.64859999999999995"/>
    <s v="Den Bosch"/>
    <m/>
    <n v="0"/>
    <n v="0"/>
    <n v="270"/>
    <n v="0"/>
    <m/>
    <m/>
    <s v="yes"/>
    <n v="3766.23"/>
    <m/>
    <n v="0.12"/>
    <n v="28.532045454545454"/>
    <m/>
    <n v="4279.806818181818"/>
    <m/>
    <n v="0"/>
    <s v="Ellina Smirnova"/>
    <m/>
    <n v="10"/>
    <n v="1500"/>
    <m/>
    <m/>
    <n v="0"/>
    <n v="0"/>
    <n v="0"/>
    <s v="11.06.2025"/>
    <s v="Order Window"/>
    <m/>
    <m/>
    <n v="1295"/>
  </r>
  <r>
    <x v="2"/>
    <m/>
    <n v="26020995"/>
    <n v="3011374"/>
    <x v="3"/>
    <s v="AE"/>
    <x v="2"/>
    <x v="2"/>
    <m/>
    <m/>
    <n v="50"/>
    <n v="88026564"/>
    <s v="HE UCL coaster"/>
    <n v="300"/>
    <m/>
    <s v="Germany"/>
    <s v="Coasters (&amp; dripmat)"/>
    <n v="50"/>
    <s v="CC Coaster GmbH &amp; Co. KG"/>
    <x v="0"/>
    <n v="39.159090909090907"/>
    <n v="11747.727272727272"/>
    <n v="18.704545454545457"/>
    <n v="5611.3636363636369"/>
    <n v="0"/>
    <n v="0"/>
    <n v="5611.3636363636369"/>
    <n v="16.46"/>
    <n v="0"/>
    <n v="16.46"/>
    <n v="21.4"/>
    <n v="43"/>
    <n v="14"/>
    <n v="3.8648400000000001"/>
    <s v="Den Bosch"/>
    <m/>
    <n v="0"/>
    <n v="0"/>
    <n v="6136.3636363636351"/>
    <n v="0"/>
    <m/>
    <m/>
    <s v="yes"/>
    <n v="4938"/>
    <m/>
    <n v="0.12"/>
    <n v="18.704545454545457"/>
    <m/>
    <n v="5611.3636363636369"/>
    <m/>
    <n v="0"/>
    <s v="Ellina Smirnova"/>
    <m/>
    <n v="1000"/>
    <n v="300000"/>
    <m/>
    <m/>
    <n v="0"/>
    <n v="0"/>
    <n v="0"/>
    <s v="11.06.2025"/>
    <s v="Order Window"/>
    <m/>
    <m/>
    <n v="414"/>
  </r>
  <r>
    <x v="2"/>
    <m/>
    <n v="26020995"/>
    <n v="3011374"/>
    <x v="3"/>
    <s v="AE"/>
    <x v="2"/>
    <x v="2"/>
    <m/>
    <m/>
    <n v="60"/>
    <n v="88026531"/>
    <s v="HE UCL Shoe bag"/>
    <n v="200"/>
    <m/>
    <s v="China"/>
    <s v="Premiums"/>
    <n v="200"/>
    <s v="Promocean The Netherlands BV"/>
    <x v="0"/>
    <n v="18.2"/>
    <n v="3640"/>
    <n v="17.649999999999999"/>
    <n v="3529.9999999999995"/>
    <n v="0"/>
    <n v="0"/>
    <n v="3529.9999999999995"/>
    <n v="15.420599999999999"/>
    <n v="0"/>
    <n v="15.420599999999999"/>
    <n v="35"/>
    <n v="22"/>
    <n v="6"/>
    <n v="0.92400000000000004"/>
    <s v="Den Bosch"/>
    <m/>
    <n v="0"/>
    <n v="0"/>
    <n v="110.00000000000045"/>
    <n v="0"/>
    <m/>
    <m/>
    <s v="yes"/>
    <n v="3084.12"/>
    <m/>
    <n v="0.12"/>
    <n v="17.523409090909087"/>
    <m/>
    <n v="3504.6818181818176"/>
    <m/>
    <n v="0"/>
    <s v="Ellina Smirnova"/>
    <m/>
    <n v="5"/>
    <n v="1000"/>
    <m/>
    <m/>
    <n v="0"/>
    <n v="0"/>
    <n v="0"/>
    <s v="11.06.2025"/>
    <s v="Order Window"/>
    <m/>
    <m/>
    <n v="747"/>
  </r>
  <r>
    <x v="2"/>
    <m/>
    <n v="26020995"/>
    <n v="3011374"/>
    <x v="3"/>
    <s v="AE"/>
    <x v="2"/>
    <x v="2"/>
    <m/>
    <m/>
    <n v="70"/>
    <n v="88026526"/>
    <s v="HE UCL Only Men Bowhead flag"/>
    <n v="25"/>
    <m/>
    <s v="China"/>
    <s v="Outdoor signs"/>
    <n v="250"/>
    <s v="Promocean The Netherlands BV"/>
    <x v="1"/>
    <n v="43.06"/>
    <n v="1076.5"/>
    <n v="43.06"/>
    <n v="1076.5"/>
    <n v="0"/>
    <n v="0"/>
    <n v="1076.5"/>
    <n v="37.8887"/>
    <n v="0"/>
    <n v="37.8887"/>
    <n v="40"/>
    <n v="20.5"/>
    <n v="10"/>
    <n v="0.20499999999999999"/>
    <m/>
    <m/>
    <n v="0"/>
    <n v="0"/>
    <n v="0"/>
    <n v="0"/>
    <m/>
    <m/>
    <s v="no"/>
    <n v="947.21749999999997"/>
    <m/>
    <n v="0.12"/>
    <n v="43.055340909090908"/>
    <m/>
    <n v="1076.3835227272727"/>
    <m/>
    <n v="0"/>
    <s v="Ludmilla Zarybnicka"/>
    <m/>
    <n v="1"/>
    <n v="25"/>
    <m/>
    <m/>
    <n v="0"/>
    <n v="0"/>
    <n v="0"/>
    <s v="11.06.2025"/>
    <s v="Order Window"/>
    <m/>
    <m/>
    <n v="104"/>
  </r>
  <r>
    <x v="2"/>
    <m/>
    <n v="26020996"/>
    <n v="3097160"/>
    <x v="2"/>
    <s v="NL"/>
    <x v="1"/>
    <x v="2"/>
    <m/>
    <m/>
    <n v="10"/>
    <n v="88026493"/>
    <s v="HE UCL Ice bucket"/>
    <n v="6"/>
    <m/>
    <s v="China"/>
    <s v="Bar support"/>
    <n v="167"/>
    <s v="Promocean The Netherlands BV"/>
    <x v="0"/>
    <n v="73.199999999999989"/>
    <n v="439.19999999999993"/>
    <n v="73.199999999999989"/>
    <n v="439.19999999999993"/>
    <n v="0"/>
    <n v="0"/>
    <n v="439.19999999999993"/>
    <n v="63.327000000000005"/>
    <n v="0"/>
    <n v="63.327000000000005"/>
    <n v="49"/>
    <n v="26"/>
    <n v="50"/>
    <n v="0.38219999999999998"/>
    <s v="Den Bosch"/>
    <m/>
    <n v="0"/>
    <n v="0"/>
    <n v="0"/>
    <n v="0"/>
    <m/>
    <m/>
    <s v="no"/>
    <n v="379.96200000000005"/>
    <m/>
    <n v="0.12"/>
    <n v="71.962500000000006"/>
    <m/>
    <n v="431.77500000000003"/>
    <m/>
    <n v="0"/>
    <s v="Ellina Smirnova"/>
    <m/>
    <n v="12"/>
    <n v="72"/>
    <m/>
    <m/>
    <n v="0"/>
    <n v="0"/>
    <n v="0"/>
    <s v="11.06.2025"/>
    <s v="Order Window"/>
    <m/>
    <m/>
    <n v="356"/>
  </r>
  <r>
    <x v="2"/>
    <m/>
    <n v="26020996"/>
    <n v="3097160"/>
    <x v="2"/>
    <s v="NL"/>
    <x v="1"/>
    <x v="2"/>
    <m/>
    <m/>
    <n v="2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1.06.2025"/>
    <s v="Order Window"/>
    <m/>
    <m/>
    <n v="1305"/>
  </r>
  <r>
    <x v="2"/>
    <m/>
    <n v="26020996"/>
    <n v="3097160"/>
    <x v="2"/>
    <s v="NL"/>
    <x v="1"/>
    <x v="2"/>
    <m/>
    <m/>
    <n v="30"/>
    <n v="88026543"/>
    <s v="HE UCL Lanyard"/>
    <n v="6"/>
    <m/>
    <s v="China"/>
    <s v="Premiums"/>
    <n v="10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s v="Den Bosch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1.06.2025"/>
    <s v="Order Window"/>
    <m/>
    <m/>
    <n v="612"/>
  </r>
  <r>
    <x v="2"/>
    <m/>
    <n v="26020996"/>
    <n v="3097160"/>
    <x v="2"/>
    <s v="NL"/>
    <x v="1"/>
    <x v="2"/>
    <m/>
    <m/>
    <n v="40"/>
    <n v="88026486"/>
    <s v="HE UCL Cap"/>
    <n v="17"/>
    <m/>
    <s v="China"/>
    <s v="Textiles-Clothing"/>
    <n v="42"/>
    <s v="Promocean The Netherlands BV"/>
    <x v="0"/>
    <n v="115.68"/>
    <n v="1966.5600000000002"/>
    <n v="71.28"/>
    <n v="1211.76"/>
    <n v="0"/>
    <n v="0"/>
    <n v="1211.76"/>
    <n v="62.267399999999995"/>
    <n v="0"/>
    <n v="62.267399999999995"/>
    <n v="45"/>
    <n v="23"/>
    <n v="23"/>
    <n v="0.40468500000000002"/>
    <s v="Den Bosch"/>
    <m/>
    <n v="0"/>
    <n v="0"/>
    <n v="754.80000000000018"/>
    <n v="0"/>
    <m/>
    <m/>
    <s v="no"/>
    <n v="1058.5457999999999"/>
    <m/>
    <n v="0.12"/>
    <n v="70.758409090909083"/>
    <m/>
    <n v="1202.8929545454544"/>
    <m/>
    <n v="0"/>
    <s v="Ellina Smirnova"/>
    <m/>
    <n v="24"/>
    <n v="408"/>
    <m/>
    <m/>
    <n v="0"/>
    <n v="0"/>
    <n v="0"/>
    <s v="11.06.2025"/>
    <s v="Order Window"/>
    <m/>
    <m/>
    <n v="816"/>
  </r>
  <r>
    <x v="2"/>
    <m/>
    <n v="26020996"/>
    <n v="3097160"/>
    <x v="2"/>
    <s v="NL"/>
    <x v="1"/>
    <x v="2"/>
    <m/>
    <m/>
    <n v="50"/>
    <n v="88026564"/>
    <s v="HE UCL coaster"/>
    <n v="2"/>
    <m/>
    <s v="Germany"/>
    <s v="Coasters (&amp; dripmat)"/>
    <n v="50"/>
    <s v="CC Coaster GmbH &amp; Co. KG"/>
    <x v="0"/>
    <n v="39.159090909090907"/>
    <n v="78.318181818181813"/>
    <n v="18.704545454545457"/>
    <n v="37.409090909090914"/>
    <n v="0"/>
    <n v="0"/>
    <n v="37.409090909090914"/>
    <n v="16.46"/>
    <n v="0"/>
    <n v="16.46"/>
    <n v="21.4"/>
    <n v="43"/>
    <n v="14"/>
    <n v="2.57656E-2"/>
    <s v="Den Bosch"/>
    <m/>
    <n v="0"/>
    <n v="0"/>
    <n v="40.909090909090899"/>
    <n v="0"/>
    <m/>
    <m/>
    <s v="no"/>
    <n v="32.92"/>
    <m/>
    <n v="0.12"/>
    <n v="18.704545454545457"/>
    <m/>
    <n v="37.409090909090914"/>
    <m/>
    <n v="0"/>
    <s v="Ellina Smirnova"/>
    <m/>
    <n v="1000"/>
    <n v="2000"/>
    <m/>
    <m/>
    <n v="0"/>
    <n v="0"/>
    <n v="0"/>
    <s v="11.06.2025"/>
    <s v="Order Window"/>
    <m/>
    <m/>
    <n v="414"/>
  </r>
  <r>
    <x v="2"/>
    <m/>
    <n v="26020996"/>
    <n v="3097160"/>
    <x v="2"/>
    <s v="NL"/>
    <x v="1"/>
    <x v="2"/>
    <m/>
    <m/>
    <n v="60"/>
    <n v="88026612"/>
    <s v="HE UCL Glass 25cl man recycled"/>
    <n v="35"/>
    <m/>
    <s v="Turkey"/>
    <s v="Glassware"/>
    <n v="26800"/>
    <s v="Sisecam (Pasabahçe)"/>
    <x v="0"/>
    <n v="4.38"/>
    <n v="153.29999999999998"/>
    <n v="4.38"/>
    <n v="153.29999999999998"/>
    <n v="0"/>
    <n v="0"/>
    <n v="153.29999999999998"/>
    <n v="3.84"/>
    <n v="0"/>
    <n v="3.84"/>
    <n v="20"/>
    <n v="14.3"/>
    <n v="19"/>
    <n v="0.19019"/>
    <s v="Den Bosch"/>
    <m/>
    <n v="0"/>
    <n v="0"/>
    <n v="0"/>
    <n v="0"/>
    <m/>
    <m/>
    <s v="no"/>
    <n v="134.4"/>
    <m/>
    <n v="0.12"/>
    <n v="4.3636363636363633"/>
    <m/>
    <n v="152.72727272727272"/>
    <m/>
    <n v="0"/>
    <s v="Ludmilla Zarybnicka"/>
    <m/>
    <n v="6"/>
    <n v="210"/>
    <m/>
    <m/>
    <n v="0"/>
    <n v="0"/>
    <n v="0"/>
    <s v="11.06.2025"/>
    <s v="Order Window"/>
    <m/>
    <m/>
    <n v="4496"/>
  </r>
  <r>
    <x v="2"/>
    <m/>
    <n v="26020996"/>
    <n v="3097160"/>
    <x v="2"/>
    <s v="NL"/>
    <x v="1"/>
    <x v="2"/>
    <m/>
    <m/>
    <n v="70"/>
    <n v="88026476"/>
    <s v="HE UCL T-shirt lady S"/>
    <n v="1"/>
    <m/>
    <s v="Bangladesh"/>
    <s v="Textiles-Clothing"/>
    <n v="167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s v="Den Bosch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1.06.2025"/>
    <s v="Order Window"/>
    <m/>
    <m/>
    <n v="87"/>
  </r>
  <r>
    <x v="2"/>
    <m/>
    <n v="26020996"/>
    <n v="3097160"/>
    <x v="2"/>
    <s v="NL"/>
    <x v="1"/>
    <x v="2"/>
    <m/>
    <m/>
    <n v="80"/>
    <n v="88026477"/>
    <s v="HE UCL T-shirt lady M"/>
    <n v="3"/>
    <m/>
    <s v="Bangladesh"/>
    <s v="Textiles-Clothing"/>
    <n v="167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s v="Den Bosch"/>
    <m/>
    <n v="0"/>
    <n v="0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1.06.2025"/>
    <s v="Order Window"/>
    <m/>
    <m/>
    <n v="58"/>
  </r>
  <r>
    <x v="2"/>
    <m/>
    <n v="26020996"/>
    <n v="3097160"/>
    <x v="2"/>
    <s v="NL"/>
    <x v="1"/>
    <x v="2"/>
    <m/>
    <m/>
    <n v="90"/>
    <n v="88026480"/>
    <s v="HE UCL T-shirt man M"/>
    <n v="1"/>
    <m/>
    <s v="Bangladesh"/>
    <s v="Textiles-Clothing"/>
    <n v="167"/>
    <s v="Promocean The Netherlands BV"/>
    <x v="0"/>
    <n v="29.700000000000003"/>
    <n v="29.700000000000003"/>
    <n v="29.339999999999996"/>
    <n v="29.339999999999996"/>
    <n v="0"/>
    <n v="0"/>
    <n v="29.339999999999996"/>
    <n v="25.1265"/>
    <n v="0"/>
    <n v="25.1265"/>
    <n v="28"/>
    <n v="15"/>
    <n v="12"/>
    <n v="5.0400000000000002E-3"/>
    <s v="Den Bosch"/>
    <m/>
    <n v="0"/>
    <n v="0"/>
    <n v="0.36000000000000654"/>
    <n v="0"/>
    <m/>
    <m/>
    <s v="no"/>
    <n v="25.1265"/>
    <m/>
    <n v="0.12"/>
    <n v="28.552840909090911"/>
    <m/>
    <n v="28.552840909090911"/>
    <m/>
    <n v="0"/>
    <s v="Ellina Smirnova"/>
    <m/>
    <n v="6"/>
    <n v="6"/>
    <m/>
    <m/>
    <n v="0"/>
    <n v="0"/>
    <n v="0"/>
    <s v="11.06.2025"/>
    <s v="Order Window"/>
    <m/>
    <m/>
    <n v="239"/>
  </r>
  <r>
    <x v="2"/>
    <m/>
    <n v="26020996"/>
    <n v="3097160"/>
    <x v="2"/>
    <s v="NL"/>
    <x v="1"/>
    <x v="2"/>
    <m/>
    <m/>
    <n v="100"/>
    <n v="88026481"/>
    <s v="HE UCL T-shirt man L"/>
    <n v="2"/>
    <m/>
    <s v="Bangladesh"/>
    <s v="Textiles-Clothing"/>
    <n v="167"/>
    <s v="Promocean The Netherlands BV"/>
    <x v="0"/>
    <n v="29.700000000000003"/>
    <n v="59.400000000000006"/>
    <n v="29.339999999999996"/>
    <n v="58.679999999999993"/>
    <n v="0"/>
    <n v="0"/>
    <n v="58.679999999999993"/>
    <n v="25.1265"/>
    <n v="0"/>
    <n v="25.1265"/>
    <n v="28"/>
    <n v="15"/>
    <n v="12"/>
    <n v="1.008E-2"/>
    <s v="Den Bosch"/>
    <m/>
    <n v="0"/>
    <n v="0"/>
    <n v="0.72000000000001307"/>
    <n v="0"/>
    <m/>
    <m/>
    <s v="no"/>
    <n v="50.253"/>
    <m/>
    <n v="0.12"/>
    <n v="28.552840909090911"/>
    <m/>
    <n v="57.105681818181822"/>
    <m/>
    <n v="0"/>
    <s v="Ellina Smirnova"/>
    <m/>
    <n v="6"/>
    <n v="12"/>
    <m/>
    <m/>
    <n v="0"/>
    <n v="0"/>
    <n v="0"/>
    <s v="11.06.2025"/>
    <s v="Order Window"/>
    <m/>
    <m/>
    <n v="118"/>
  </r>
  <r>
    <x v="2"/>
    <m/>
    <n v="26020996"/>
    <n v="3097160"/>
    <x v="2"/>
    <s v="NL"/>
    <x v="1"/>
    <x v="2"/>
    <m/>
    <m/>
    <n v="110"/>
    <n v="88026505"/>
    <s v="HE UCL Soccer ball with pump"/>
    <n v="4"/>
    <m/>
    <s v="China"/>
    <s v="Premiums"/>
    <n v="500"/>
    <s v="Promocean The Netherlands BV"/>
    <x v="0"/>
    <n v="64.900000000000006"/>
    <n v="259.60000000000002"/>
    <n v="60.300000000000004"/>
    <n v="241.20000000000002"/>
    <n v="0"/>
    <n v="0"/>
    <n v="241.20000000000002"/>
    <n v="52.189200000000007"/>
    <n v="0"/>
    <n v="52.189200000000007"/>
    <n v="68"/>
    <n v="19"/>
    <n v="19"/>
    <n v="9.8192000000000002E-2"/>
    <s v="Den Bosch"/>
    <m/>
    <n v="0"/>
    <n v="0"/>
    <n v="18.400000000000006"/>
    <n v="0"/>
    <m/>
    <m/>
    <s v="no"/>
    <n v="208.75680000000003"/>
    <m/>
    <n v="0.12"/>
    <n v="59.305909090909097"/>
    <m/>
    <n v="237.22363636363639"/>
    <m/>
    <n v="0"/>
    <s v="Ellina Smirnova"/>
    <m/>
    <n v="10"/>
    <n v="40"/>
    <m/>
    <m/>
    <n v="0"/>
    <n v="0"/>
    <n v="0"/>
    <s v="11.06.2025"/>
    <s v="Order Window"/>
    <m/>
    <m/>
    <n v="4834"/>
  </r>
  <r>
    <x v="2"/>
    <m/>
    <n v="26020996"/>
    <n v="3097160"/>
    <x v="2"/>
    <s v="NL"/>
    <x v="1"/>
    <x v="2"/>
    <m/>
    <m/>
    <n v="120"/>
    <n v="88026520"/>
    <s v="HE UCL Bowhead flag"/>
    <n v="5"/>
    <m/>
    <s v="China"/>
    <s v="Outdoor signs"/>
    <n v="250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m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1.06.2025"/>
    <s v="Order Window"/>
    <m/>
    <m/>
    <n v="37"/>
  </r>
  <r>
    <x v="2"/>
    <m/>
    <n v="26020996"/>
    <n v="3097160"/>
    <x v="2"/>
    <s v="NL"/>
    <x v="1"/>
    <x v="2"/>
    <m/>
    <m/>
    <n v="130"/>
    <n v="88026949"/>
    <s v="HE UCL Glass 25cl man in giftbox"/>
    <n v="4"/>
    <m/>
    <s v="Turkey"/>
    <s v="Glassware"/>
    <n v="6700"/>
    <s v="Sisecam (Pasabahçe)"/>
    <x v="0"/>
    <n v="22.799999999999997"/>
    <n v="91.199999999999989"/>
    <n v="22.799999999999997"/>
    <n v="91.199999999999989"/>
    <n v="0"/>
    <n v="0"/>
    <n v="91.199999999999989"/>
    <n v="20.16"/>
    <n v="0"/>
    <n v="20.16"/>
    <n v="55.9"/>
    <n v="21.9"/>
    <n v="21.2"/>
    <n v="0.10381300799999998"/>
    <s v="Den Bosch"/>
    <m/>
    <n v="0"/>
    <n v="0"/>
    <n v="0"/>
    <n v="0"/>
    <m/>
    <m/>
    <s v="no"/>
    <n v="80.64"/>
    <m/>
    <n v="0.12"/>
    <n v="22.90909090909091"/>
    <m/>
    <n v="91.63636363636364"/>
    <m/>
    <n v="0"/>
    <s v="Ludmilla Zarybnicka"/>
    <m/>
    <n v="24"/>
    <n v="96"/>
    <m/>
    <m/>
    <n v="0"/>
    <n v="0"/>
    <n v="0"/>
    <s v="11.06.2025"/>
    <s v="Order Window"/>
    <m/>
    <m/>
    <n v="3007"/>
  </r>
  <r>
    <x v="2"/>
    <m/>
    <n v="26020996"/>
    <n v="3097160"/>
    <x v="2"/>
    <s v="NL"/>
    <x v="1"/>
    <x v="2"/>
    <m/>
    <m/>
    <n v="140"/>
    <n v="88026487"/>
    <s v="HE UCL Drawstring bag"/>
    <n v="30"/>
    <m/>
    <s v="China"/>
    <s v="Premiums"/>
    <n v="100"/>
    <s v="Promocean The Netherlands BV"/>
    <x v="0"/>
    <n v="30.6"/>
    <n v="918"/>
    <n v="28.799999999999997"/>
    <n v="863.99999999999989"/>
    <n v="0"/>
    <n v="0"/>
    <n v="863.99999999999989"/>
    <n v="25.1082"/>
    <n v="0"/>
    <n v="25.1082"/>
    <n v="47"/>
    <n v="46"/>
    <n v="2"/>
    <n v="0.12972"/>
    <s v="Den Bosch"/>
    <m/>
    <n v="0"/>
    <n v="0"/>
    <n v="54.000000000000114"/>
    <n v="0"/>
    <m/>
    <m/>
    <s v="no"/>
    <n v="753.24599999999998"/>
    <m/>
    <n v="0.12"/>
    <n v="28.532045454545454"/>
    <m/>
    <n v="855.96136363636356"/>
    <m/>
    <n v="0"/>
    <s v="Ellina Smirnova"/>
    <m/>
    <n v="10"/>
    <n v="300"/>
    <m/>
    <m/>
    <n v="0"/>
    <n v="0"/>
    <n v="0"/>
    <s v="11.06.2025"/>
    <s v="Order Window"/>
    <m/>
    <m/>
    <n v="1295"/>
  </r>
  <r>
    <x v="2"/>
    <m/>
    <n v="26020997"/>
    <n v="3014950"/>
    <x v="4"/>
    <s v="CR"/>
    <x v="3"/>
    <x v="3"/>
    <m/>
    <m/>
    <n v="10"/>
    <n v="88026485"/>
    <s v="HE UCL Bottle opener"/>
    <n v="7"/>
    <m/>
    <s v="China"/>
    <s v="Bar support"/>
    <n v="125"/>
    <s v="Promocean The Netherlands BV"/>
    <x v="0"/>
    <n v="30.2"/>
    <n v="211.4"/>
    <n v="26.400000000000002"/>
    <n v="184.8"/>
    <n v="0"/>
    <n v="0"/>
    <n v="184.8"/>
    <n v="23.176800000000004"/>
    <n v="0"/>
    <n v="23.176800000000004"/>
    <n v="14"/>
    <n v="5"/>
    <n v="5"/>
    <n v="2.4499999999999999E-3"/>
    <s v="Den Bosch"/>
    <m/>
    <n v="0"/>
    <n v="0"/>
    <n v="26.599999999999994"/>
    <n v="0"/>
    <m/>
    <m/>
    <s v="no"/>
    <n v="162.23760000000001"/>
    <m/>
    <n v="0.12"/>
    <n v="26.33727272727273"/>
    <m/>
    <n v="184.3609090909091"/>
    <m/>
    <n v="0"/>
    <s v="Ellina Smirnova"/>
    <m/>
    <n v="20"/>
    <n v="140"/>
    <m/>
    <m/>
    <n v="0"/>
    <n v="0"/>
    <n v="0"/>
    <s v="11.06.2025"/>
    <s v="Order Window"/>
    <m/>
    <m/>
    <n v="2875"/>
  </r>
  <r>
    <x v="2"/>
    <m/>
    <n v="26020997"/>
    <n v="3014950"/>
    <x v="4"/>
    <s v="CR"/>
    <x v="3"/>
    <x v="3"/>
    <m/>
    <m/>
    <n v="20"/>
    <n v="88026484"/>
    <s v="HE UCL Backpack"/>
    <n v="4"/>
    <m/>
    <s v="China"/>
    <s v="Premiums"/>
    <n v="200"/>
    <s v="Promocean The Netherlands BV"/>
    <x v="0"/>
    <n v="70.149999999999991"/>
    <n v="280.59999999999997"/>
    <n v="69.349999999999994"/>
    <n v="277.39999999999998"/>
    <n v="0"/>
    <n v="0"/>
    <n v="277.39999999999998"/>
    <n v="60.500699999999995"/>
    <n v="0"/>
    <n v="60.500699999999995"/>
    <n v="55"/>
    <n v="36"/>
    <n v="20"/>
    <n v="0.15840000000000001"/>
    <s v="Den Bosch"/>
    <m/>
    <n v="0"/>
    <n v="0"/>
    <n v="3.1999999999999886"/>
    <n v="0"/>
    <m/>
    <m/>
    <s v="no"/>
    <n v="242.00279999999998"/>
    <m/>
    <n v="0.12"/>
    <n v="68.750795454545454"/>
    <m/>
    <n v="275.00318181818182"/>
    <m/>
    <n v="0"/>
    <s v="Ellina Smirnova"/>
    <m/>
    <n v="5"/>
    <n v="20"/>
    <m/>
    <m/>
    <n v="0"/>
    <n v="0"/>
    <n v="0"/>
    <s v="11.06.2025"/>
    <s v="Order Window"/>
    <m/>
    <m/>
    <n v="642"/>
  </r>
  <r>
    <x v="2"/>
    <m/>
    <n v="26020997"/>
    <n v="3014950"/>
    <x v="4"/>
    <s v="CR"/>
    <x v="3"/>
    <x v="3"/>
    <m/>
    <m/>
    <n v="30"/>
    <n v="88026506"/>
    <s v="HE UCL Sports bag"/>
    <n v="3"/>
    <m/>
    <s v="China"/>
    <s v="Premiums"/>
    <n v="200"/>
    <s v="Promocean The Netherlands BV"/>
    <x v="0"/>
    <n v="75.55"/>
    <n v="226.64999999999998"/>
    <n v="74.75"/>
    <n v="224.25"/>
    <n v="0"/>
    <n v="0"/>
    <n v="224.25"/>
    <n v="65.215800000000002"/>
    <n v="0"/>
    <n v="65.215800000000002"/>
    <n v="52"/>
    <n v="33"/>
    <n v="12"/>
    <n v="6.1775999999999998E-2"/>
    <s v="Den Bosch"/>
    <m/>
    <n v="0"/>
    <n v="0"/>
    <n v="2.3999999999999773"/>
    <n v="0"/>
    <m/>
    <m/>
    <s v="no"/>
    <n v="195.6474"/>
    <m/>
    <n v="0.12"/>
    <n v="74.108863636363637"/>
    <m/>
    <n v="222.3265909090909"/>
    <m/>
    <n v="0"/>
    <s v="Ellina Smirnova"/>
    <m/>
    <n v="5"/>
    <n v="15"/>
    <m/>
    <m/>
    <n v="0"/>
    <n v="0"/>
    <n v="0"/>
    <s v="11.06.2025"/>
    <s v="Order Window"/>
    <m/>
    <m/>
    <n v="636"/>
  </r>
  <r>
    <x v="2"/>
    <m/>
    <n v="26020997"/>
    <n v="3014950"/>
    <x v="4"/>
    <s v="CR"/>
    <x v="3"/>
    <x v="3"/>
    <m/>
    <m/>
    <n v="40"/>
    <n v="88026487"/>
    <s v="HE UCL Drawstring bag"/>
    <n v="9"/>
    <m/>
    <s v="China"/>
    <s v="Premiums"/>
    <n v="100"/>
    <s v="Promocean The Netherlands BV"/>
    <x v="0"/>
    <n v="30.6"/>
    <n v="275.40000000000003"/>
    <n v="28.799999999999997"/>
    <n v="259.2"/>
    <n v="0"/>
    <n v="0"/>
    <n v="259.2"/>
    <n v="25.1082"/>
    <n v="0"/>
    <n v="25.1082"/>
    <n v="47"/>
    <n v="46"/>
    <n v="2"/>
    <n v="3.8915999999999999E-2"/>
    <s v="Den Bosch"/>
    <m/>
    <n v="0"/>
    <n v="0"/>
    <n v="16.200000000000045"/>
    <n v="0"/>
    <m/>
    <m/>
    <s v="no"/>
    <n v="225.97380000000001"/>
    <m/>
    <n v="0.12"/>
    <n v="28.532045454545454"/>
    <m/>
    <n v="256.78840909090911"/>
    <m/>
    <n v="0"/>
    <s v="Ellina Smirnova"/>
    <m/>
    <n v="10"/>
    <n v="90"/>
    <m/>
    <m/>
    <n v="0"/>
    <n v="0"/>
    <n v="0"/>
    <s v="11.06.2025"/>
    <s v="Order Window"/>
    <m/>
    <m/>
    <n v="1295"/>
  </r>
  <r>
    <x v="2"/>
    <m/>
    <n v="26020997"/>
    <n v="3014950"/>
    <x v="4"/>
    <s v="CR"/>
    <x v="3"/>
    <x v="3"/>
    <m/>
    <m/>
    <n v="50"/>
    <n v="88026488"/>
    <s v="HE UCL Fanny pack"/>
    <n v="1"/>
    <m/>
    <s v="China"/>
    <s v="Premiums"/>
    <n v="100"/>
    <s v="Promocean The Netherlands BV"/>
    <x v="0"/>
    <n v="46.2"/>
    <n v="46.2"/>
    <n v="41"/>
    <n v="41"/>
    <n v="0"/>
    <n v="0"/>
    <n v="41"/>
    <n v="35.419800000000002"/>
    <n v="0"/>
    <n v="35.419800000000002"/>
    <n v="28"/>
    <n v="17"/>
    <n v="13"/>
    <n v="6.1879999999999999E-3"/>
    <s v="Den Bosch"/>
    <m/>
    <n v="0"/>
    <n v="0"/>
    <n v="5.2000000000000028"/>
    <n v="0"/>
    <m/>
    <m/>
    <s v="no"/>
    <n v="35.419800000000002"/>
    <m/>
    <n v="0.12"/>
    <n v="40.249772727272727"/>
    <m/>
    <n v="40.249772727272727"/>
    <m/>
    <n v="0"/>
    <s v="Ellina Smirnova"/>
    <m/>
    <n v="10"/>
    <n v="10"/>
    <m/>
    <m/>
    <n v="0"/>
    <n v="0"/>
    <n v="0"/>
    <s v="11.06.2025"/>
    <s v="Order Window"/>
    <m/>
    <m/>
    <n v="588"/>
  </r>
  <r>
    <x v="2"/>
    <m/>
    <n v="26020997"/>
    <n v="3014950"/>
    <x v="4"/>
    <s v="CR"/>
    <x v="3"/>
    <x v="3"/>
    <m/>
    <m/>
    <n v="60"/>
    <n v="88026590"/>
    <s v="HE UCL rain jacket S"/>
    <n v="6"/>
    <m/>
    <s v="China"/>
    <s v="Textiles-Clothing"/>
    <n v="1000"/>
    <s v="Asian Sourcing Link"/>
    <x v="0"/>
    <n v="30.41"/>
    <n v="182.46"/>
    <n v="26.82"/>
    <n v="160.92000000000002"/>
    <n v="0"/>
    <n v="0"/>
    <n v="160.92000000000002"/>
    <n v="23.4"/>
    <n v="0"/>
    <n v="23.4"/>
    <n v="47"/>
    <n v="38"/>
    <n v="2"/>
    <n v="2.1432E-2"/>
    <s v="Den Bosch"/>
    <m/>
    <n v="0"/>
    <n v="0"/>
    <n v="21.539999999999992"/>
    <n v="0"/>
    <m/>
    <m/>
    <s v="no"/>
    <n v="140.39999999999998"/>
    <m/>
    <n v="0.12"/>
    <n v="26.59090909090909"/>
    <m/>
    <n v="159.54545454545453"/>
    <m/>
    <n v="0"/>
    <s v="Ellina Smirnova"/>
    <m/>
    <n v="1"/>
    <n v="6"/>
    <m/>
    <m/>
    <n v="0"/>
    <n v="0"/>
    <n v="0"/>
    <s v="11.06.2025"/>
    <s v="Order Window"/>
    <m/>
    <m/>
    <n v="100"/>
  </r>
  <r>
    <x v="2"/>
    <m/>
    <n v="26020997"/>
    <n v="3014950"/>
    <x v="4"/>
    <s v="CR"/>
    <x v="3"/>
    <x v="3"/>
    <m/>
    <m/>
    <n v="70"/>
    <n v="88026591"/>
    <s v="HE UCL rain jacket M"/>
    <n v="14"/>
    <m/>
    <s v="China"/>
    <s v="Textiles-Clothing"/>
    <n v="1000"/>
    <s v="Asian Sourcing Link"/>
    <x v="0"/>
    <n v="30.41"/>
    <n v="425.74"/>
    <n v="26.82"/>
    <n v="375.48"/>
    <n v="0"/>
    <n v="0"/>
    <n v="375.48"/>
    <n v="23.4"/>
    <n v="0"/>
    <n v="23.4"/>
    <n v="47"/>
    <n v="38"/>
    <n v="2"/>
    <n v="5.0007999999999997E-2"/>
    <s v="Den Bosch"/>
    <m/>
    <n v="0"/>
    <n v="0"/>
    <n v="50.259999999999991"/>
    <n v="0"/>
    <m/>
    <m/>
    <s v="no"/>
    <n v="327.59999999999997"/>
    <m/>
    <n v="0.12"/>
    <n v="26.59090909090909"/>
    <m/>
    <n v="372.27272727272725"/>
    <m/>
    <n v="0"/>
    <s v="Ellina Smirnova"/>
    <m/>
    <n v="1"/>
    <n v="14"/>
    <m/>
    <m/>
    <n v="0"/>
    <n v="0"/>
    <n v="0"/>
    <s v="11.06.2025"/>
    <s v="Order Window"/>
    <m/>
    <m/>
    <n v="303"/>
  </r>
  <r>
    <x v="0"/>
    <m/>
    <n v="26020998"/>
    <n v="3011414"/>
    <x v="5"/>
    <s v="PF"/>
    <x v="4"/>
    <x v="0"/>
    <m/>
    <m/>
    <n v="10"/>
    <n v="88021618"/>
    <s v="HE Iconic outdoor sign 50 cm LED DS"/>
    <n v="6"/>
    <m/>
    <s v="China"/>
    <s v="Outdoor signs"/>
    <n v="100"/>
    <s v="Van Beem &amp; Van Haagen bv"/>
    <x v="0"/>
    <n v="218.82"/>
    <n v="1312.92"/>
    <n v="212.23"/>
    <n v="1273.3799999999999"/>
    <n v="0"/>
    <n v="0"/>
    <n v="1273.3799999999999"/>
    <n v="176.70000000000002"/>
    <n v="0"/>
    <n v="176.70000000000002"/>
    <n v="57"/>
    <n v="57"/>
    <n v="23"/>
    <n v="0.44836199999999998"/>
    <s v="Den Bosch"/>
    <m/>
    <n v="0"/>
    <n v="0"/>
    <n v="39.540000000000191"/>
    <n v="0"/>
    <m/>
    <m/>
    <s v="no"/>
    <n v="1060.2"/>
    <m/>
    <n v="0.12"/>
    <n v="200.79545454545456"/>
    <m/>
    <n v="1204.7727272727275"/>
    <m/>
    <n v="0"/>
    <s v="Ludmilla Zarybnicka"/>
    <m/>
    <n v="1"/>
    <n v="6"/>
    <m/>
    <m/>
    <n v="0"/>
    <n v="0"/>
    <n v="0"/>
    <s v="12.06.2025"/>
    <s v="Order Window"/>
    <m/>
    <m/>
    <n v="575"/>
  </r>
  <r>
    <x v="0"/>
    <m/>
    <n v="26020998"/>
    <n v="3011414"/>
    <x v="5"/>
    <s v="PF"/>
    <x v="4"/>
    <x v="0"/>
    <m/>
    <m/>
    <n v="20"/>
    <n v="88025907"/>
    <s v="HE Brand Coaster holder large"/>
    <n v="10"/>
    <m/>
    <s v="China"/>
    <s v="Bar support"/>
    <n v="167"/>
    <s v="Promocean The Netherlands BV"/>
    <x v="1"/>
    <n v="57.72"/>
    <n v="577.20000000000005"/>
    <n v="57.72"/>
    <n v="577.20000000000005"/>
    <n v="0"/>
    <n v="0"/>
    <n v="577.20000000000005"/>
    <n v="50.64"/>
    <n v="0"/>
    <n v="50.64"/>
    <n v="37.5"/>
    <n v="25.5"/>
    <n v="37"/>
    <n v="0.35381249999999997"/>
    <m/>
    <m/>
    <n v="0"/>
    <n v="0"/>
    <n v="0"/>
    <n v="0"/>
    <m/>
    <m/>
    <s v="no"/>
    <n v="506.4"/>
    <m/>
    <n v="0.12"/>
    <n v="57.545454545454547"/>
    <m/>
    <n v="575.4545454545455"/>
    <m/>
    <n v="0"/>
    <s v="Ellina Smirnova"/>
    <m/>
    <n v="12"/>
    <n v="120"/>
    <m/>
    <m/>
    <n v="0"/>
    <n v="0"/>
    <n v="0"/>
    <s v="12.06.2025"/>
    <s v="Order Window"/>
    <m/>
    <m/>
    <n v="10"/>
  </r>
  <r>
    <x v="2"/>
    <m/>
    <n v="26020997"/>
    <n v="3014950"/>
    <x v="4"/>
    <s v="CR"/>
    <x v="3"/>
    <x v="3"/>
    <m/>
    <m/>
    <n v="80"/>
    <n v="88026592"/>
    <s v="HE UCL rain jacket L"/>
    <n v="8"/>
    <m/>
    <s v="China"/>
    <s v="Textiles-Clothing"/>
    <n v="1000"/>
    <s v="Asian Sourcing Link"/>
    <x v="0"/>
    <n v="30.41"/>
    <n v="243.28"/>
    <n v="26.82"/>
    <n v="214.56"/>
    <n v="0"/>
    <n v="0"/>
    <n v="214.56"/>
    <n v="23.4"/>
    <n v="0"/>
    <n v="23.4"/>
    <n v="47"/>
    <n v="38"/>
    <n v="2"/>
    <n v="2.8576000000000001E-2"/>
    <s v="Den Bosch"/>
    <m/>
    <n v="0"/>
    <n v="0"/>
    <n v="28.72"/>
    <n v="0"/>
    <m/>
    <m/>
    <s v="no"/>
    <n v="187.2"/>
    <m/>
    <n v="0.12"/>
    <n v="26.59090909090909"/>
    <m/>
    <n v="212.72727272727272"/>
    <m/>
    <n v="0"/>
    <s v="Ellina Smirnova"/>
    <m/>
    <n v="1"/>
    <n v="8"/>
    <m/>
    <m/>
    <n v="0"/>
    <n v="0"/>
    <n v="0"/>
    <s v="11.06.2025"/>
    <s v="Order Window"/>
    <m/>
    <m/>
    <n v="378"/>
  </r>
  <r>
    <x v="2"/>
    <m/>
    <n v="26020997"/>
    <n v="3014950"/>
    <x v="4"/>
    <s v="CR"/>
    <x v="3"/>
    <x v="3"/>
    <m/>
    <m/>
    <n v="90"/>
    <n v="88026505"/>
    <s v="HE UCL Soccer ball with pump"/>
    <n v="2"/>
    <m/>
    <s v="China"/>
    <s v="Premiums"/>
    <n v="500"/>
    <s v="Promocean The Netherlands BV"/>
    <x v="0"/>
    <n v="64.900000000000006"/>
    <n v="129.80000000000001"/>
    <n v="60.300000000000004"/>
    <n v="120.60000000000001"/>
    <n v="0"/>
    <n v="0"/>
    <n v="120.60000000000001"/>
    <n v="52.189200000000007"/>
    <n v="0"/>
    <n v="52.189200000000007"/>
    <n v="68"/>
    <n v="19"/>
    <n v="19"/>
    <n v="4.9096000000000001E-2"/>
    <s v="Den Bosch"/>
    <m/>
    <n v="0"/>
    <n v="0"/>
    <n v="9.2000000000000028"/>
    <n v="0"/>
    <m/>
    <m/>
    <s v="no"/>
    <n v="104.37840000000001"/>
    <m/>
    <n v="0.12"/>
    <n v="59.305909090909097"/>
    <m/>
    <n v="118.61181818181819"/>
    <m/>
    <n v="0"/>
    <s v="Ellina Smirnova"/>
    <m/>
    <n v="10"/>
    <n v="20"/>
    <m/>
    <m/>
    <n v="0"/>
    <n v="0"/>
    <n v="0"/>
    <s v="11.06.2025"/>
    <s v="Order Window"/>
    <m/>
    <m/>
    <n v="4834"/>
  </r>
  <r>
    <x v="2"/>
    <m/>
    <n v="26020997"/>
    <n v="3014950"/>
    <x v="4"/>
    <s v="CR"/>
    <x v="3"/>
    <x v="3"/>
    <m/>
    <m/>
    <n v="100"/>
    <n v="88026531"/>
    <s v="HE UCL Shoe bag"/>
    <n v="10"/>
    <m/>
    <s v="China"/>
    <s v="Premiums"/>
    <n v="200"/>
    <s v="Promocean The Netherlands BV"/>
    <x v="0"/>
    <n v="18.2"/>
    <n v="182"/>
    <n v="17.649999999999999"/>
    <n v="176.5"/>
    <n v="0"/>
    <n v="0"/>
    <n v="176.5"/>
    <n v="15.420599999999999"/>
    <n v="0"/>
    <n v="15.420599999999999"/>
    <n v="35"/>
    <n v="22"/>
    <n v="6"/>
    <n v="4.6199999999999998E-2"/>
    <s v="Den Bosch"/>
    <m/>
    <n v="0"/>
    <n v="0"/>
    <n v="5.5"/>
    <n v="0"/>
    <m/>
    <m/>
    <s v="no"/>
    <n v="154.20599999999999"/>
    <m/>
    <n v="0.12"/>
    <n v="17.523409090909087"/>
    <m/>
    <n v="175.23409090909087"/>
    <m/>
    <n v="0"/>
    <s v="Ellina Smirnova"/>
    <m/>
    <n v="5"/>
    <n v="50"/>
    <m/>
    <m/>
    <n v="0"/>
    <n v="0"/>
    <n v="0"/>
    <s v="11.06.2025"/>
    <s v="Order Window"/>
    <m/>
    <m/>
    <n v="747"/>
  </r>
  <r>
    <x v="2"/>
    <m/>
    <n v="26020997"/>
    <n v="3014950"/>
    <x v="4"/>
    <s v="CR"/>
    <x v="3"/>
    <x v="3"/>
    <m/>
    <m/>
    <n v="110"/>
    <n v="88026499"/>
    <s v="HE UCL Polo lady L"/>
    <n v="1"/>
    <m/>
    <s v="Bangladesh"/>
    <s v="Textiles-Clothing"/>
    <n v="167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s v="Den Bosch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1.06.2025"/>
    <s v="Order Window"/>
    <m/>
    <m/>
    <n v="16"/>
  </r>
  <r>
    <x v="2"/>
    <m/>
    <n v="26020997"/>
    <n v="3014950"/>
    <x v="4"/>
    <s v="CR"/>
    <x v="3"/>
    <x v="3"/>
    <m/>
    <m/>
    <n v="120"/>
    <n v="88026498"/>
    <s v="HE UCL Polo lady M"/>
    <n v="2"/>
    <m/>
    <s v="Bangladesh"/>
    <s v="Textiles-Clothing"/>
    <n v="167"/>
    <s v="Promocean The Netherlands BV"/>
    <x v="0"/>
    <n v="37.56"/>
    <n v="75.12"/>
    <n v="37.56"/>
    <n v="75.12"/>
    <n v="0"/>
    <n v="0"/>
    <n v="75.12"/>
    <n v="32.749500000000005"/>
    <n v="0"/>
    <n v="32.749500000000005"/>
    <n v="36"/>
    <n v="33"/>
    <n v="7"/>
    <n v="1.6632000000000001E-2"/>
    <s v="Den Bosch"/>
    <m/>
    <n v="0"/>
    <n v="0"/>
    <n v="0"/>
    <n v="0"/>
    <m/>
    <m/>
    <s v="no"/>
    <n v="65.499000000000009"/>
    <m/>
    <n v="0.12"/>
    <n v="37.215340909090912"/>
    <m/>
    <n v="74.430681818181824"/>
    <m/>
    <n v="0"/>
    <s v="Ellina Smirnova"/>
    <m/>
    <n v="6"/>
    <n v="12"/>
    <m/>
    <m/>
    <n v="0"/>
    <n v="0"/>
    <n v="0"/>
    <s v="11.06.2025"/>
    <s v="Order Window"/>
    <m/>
    <m/>
    <n v="12"/>
  </r>
  <r>
    <x v="2"/>
    <m/>
    <n v="26020997"/>
    <n v="3014950"/>
    <x v="4"/>
    <s v="CR"/>
    <x v="3"/>
    <x v="3"/>
    <m/>
    <m/>
    <n v="130"/>
    <n v="88026501"/>
    <s v="HE UCL Polo man M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  <m/>
    <m/>
    <n v="14"/>
  </r>
  <r>
    <x v="2"/>
    <m/>
    <n v="26020997"/>
    <n v="3014950"/>
    <x v="4"/>
    <s v="CR"/>
    <x v="3"/>
    <x v="3"/>
    <m/>
    <m/>
    <n v="140"/>
    <n v="88026502"/>
    <s v="HE UCL Polo man 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  <m/>
    <m/>
    <n v="17"/>
  </r>
  <r>
    <x v="2"/>
    <m/>
    <n v="26020997"/>
    <n v="3014950"/>
    <x v="4"/>
    <s v="CR"/>
    <x v="3"/>
    <x v="3"/>
    <m/>
    <m/>
    <n v="150"/>
    <n v="88026503"/>
    <s v="HE UCL Polo man X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  <m/>
    <m/>
    <n v="23"/>
  </r>
  <r>
    <x v="2"/>
    <m/>
    <n v="26020997"/>
    <n v="3014950"/>
    <x v="4"/>
    <s v="CR"/>
    <x v="3"/>
    <x v="3"/>
    <m/>
    <m/>
    <n v="160"/>
    <n v="88026504"/>
    <s v="HE UCL Polo man XX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1.06.2025"/>
    <s v="Order Window"/>
    <m/>
    <m/>
    <n v="15"/>
  </r>
  <r>
    <x v="2"/>
    <m/>
    <n v="26020997"/>
    <n v="3014950"/>
    <x v="4"/>
    <s v="CR"/>
    <x v="3"/>
    <x v="3"/>
    <m/>
    <m/>
    <n v="170"/>
    <n v="88026576"/>
    <s v="HE UCL Sports towel"/>
    <n v="7"/>
    <m/>
    <s v="China"/>
    <s v="Textiles-Clothing"/>
    <n v="167"/>
    <s v="Promocean The Netherlands BV"/>
    <x v="0"/>
    <n v="36.24"/>
    <n v="253.68"/>
    <n v="30.48"/>
    <n v="213.36"/>
    <n v="0"/>
    <n v="0"/>
    <n v="213.36"/>
    <n v="26.6175"/>
    <n v="0"/>
    <n v="26.6175"/>
    <n v="25.5"/>
    <n v="25"/>
    <n v="18.5"/>
    <n v="8.2556249999999998E-2"/>
    <s v="Den Bosch"/>
    <m/>
    <n v="0"/>
    <n v="0"/>
    <n v="40.319999999999993"/>
    <n v="0"/>
    <m/>
    <m/>
    <s v="no"/>
    <n v="186.32249999999999"/>
    <m/>
    <n v="0.12"/>
    <n v="30.24715909090909"/>
    <m/>
    <n v="211.73011363636363"/>
    <m/>
    <n v="0"/>
    <s v="Ellina Smirnova"/>
    <m/>
    <n v="6"/>
    <n v="42"/>
    <m/>
    <m/>
    <n v="0"/>
    <n v="0"/>
    <n v="0"/>
    <s v="11.06.2025"/>
    <s v="Order Window"/>
    <m/>
    <m/>
    <n v="714"/>
  </r>
  <r>
    <x v="2"/>
    <m/>
    <n v="26020997"/>
    <n v="3014950"/>
    <x v="4"/>
    <s v="CR"/>
    <x v="3"/>
    <x v="3"/>
    <m/>
    <m/>
    <n v="180"/>
    <n v="88026519"/>
    <s v="HE UCL Water bottle"/>
    <n v="12"/>
    <m/>
    <s v="China"/>
    <s v="Premiums"/>
    <n v="250"/>
    <s v="Promocean The Netherlands BV"/>
    <x v="0"/>
    <n v="74.7"/>
    <n v="896.40000000000009"/>
    <n v="72.699999999999989"/>
    <n v="872.39999999999986"/>
    <n v="0"/>
    <n v="0"/>
    <n v="872.39999999999986"/>
    <n v="62.893800000000006"/>
    <n v="0"/>
    <n v="62.893800000000006"/>
    <n v="37"/>
    <n v="16"/>
    <n v="17"/>
    <n v="0.120768"/>
    <s v="Den Bosch"/>
    <m/>
    <n v="0"/>
    <n v="0"/>
    <n v="24.000000000000227"/>
    <n v="0"/>
    <m/>
    <m/>
    <s v="no"/>
    <n v="754.7256000000001"/>
    <m/>
    <n v="0.12"/>
    <n v="71.470227272727286"/>
    <m/>
    <n v="857.64272727272737"/>
    <m/>
    <n v="0"/>
    <s v="Ellina Smirnova"/>
    <m/>
    <n v="10"/>
    <n v="120"/>
    <m/>
    <m/>
    <n v="0"/>
    <n v="0"/>
    <n v="0"/>
    <s v="11.06.2025"/>
    <s v="Order Window"/>
    <m/>
    <m/>
    <n v="819"/>
  </r>
  <r>
    <x v="2"/>
    <m/>
    <n v="26020997"/>
    <n v="3014950"/>
    <x v="4"/>
    <s v="CR"/>
    <x v="3"/>
    <x v="3"/>
    <m/>
    <m/>
    <n v="190"/>
    <n v="88026486"/>
    <s v="HE UCL Cap"/>
    <n v="6"/>
    <m/>
    <s v="China"/>
    <s v="Textiles-Clothing"/>
    <n v="42"/>
    <s v="Promocean The Netherlands BV"/>
    <x v="0"/>
    <n v="115.68"/>
    <n v="694.08"/>
    <n v="71.28"/>
    <n v="427.68"/>
    <n v="0"/>
    <n v="0"/>
    <n v="427.68"/>
    <n v="62.267399999999995"/>
    <n v="0"/>
    <n v="62.267399999999995"/>
    <n v="45"/>
    <n v="23"/>
    <n v="23"/>
    <n v="0.14283000000000001"/>
    <s v="Den Bosch"/>
    <m/>
    <n v="0"/>
    <n v="0"/>
    <n v="266.40000000000003"/>
    <n v="0"/>
    <m/>
    <m/>
    <s v="no"/>
    <n v="373.60439999999994"/>
    <m/>
    <n v="0.12"/>
    <n v="70.758409090909083"/>
    <m/>
    <n v="424.5504545454545"/>
    <m/>
    <n v="0"/>
    <s v="Ellina Smirnova"/>
    <m/>
    <n v="24"/>
    <n v="144"/>
    <m/>
    <m/>
    <n v="0"/>
    <n v="0"/>
    <n v="0"/>
    <s v="11.06.2025"/>
    <s v="Order Window"/>
    <m/>
    <m/>
    <n v="816"/>
  </r>
  <r>
    <x v="2"/>
    <m/>
    <n v="26020997"/>
    <n v="3014950"/>
    <x v="4"/>
    <s v="CR"/>
    <x v="3"/>
    <x v="3"/>
    <m/>
    <m/>
    <n v="200"/>
    <n v="88026494"/>
    <s v="HE UCL Keyring opener"/>
    <n v="5"/>
    <m/>
    <s v="China"/>
    <s v="Premiums"/>
    <n v="100"/>
    <s v="Promocean The Netherlands BV"/>
    <x v="0"/>
    <n v="47"/>
    <n v="235"/>
    <n v="42.25"/>
    <n v="211.25"/>
    <n v="0"/>
    <n v="0"/>
    <n v="211.25"/>
    <n v="37.249200000000002"/>
    <n v="0"/>
    <n v="37.249200000000002"/>
    <n v="11"/>
    <n v="9"/>
    <n v="6"/>
    <n v="2.97E-3"/>
    <s v="Den Bosch"/>
    <m/>
    <n v="0"/>
    <n v="0"/>
    <n v="23.75"/>
    <n v="0"/>
    <m/>
    <m/>
    <s v="no"/>
    <n v="186.24600000000001"/>
    <m/>
    <n v="0.12"/>
    <n v="42.328636363636363"/>
    <m/>
    <n v="211.6431818181818"/>
    <m/>
    <n v="0"/>
    <s v="Ellina Smirnova"/>
    <m/>
    <n v="25"/>
    <n v="125"/>
    <m/>
    <m/>
    <n v="0"/>
    <n v="0"/>
    <n v="0"/>
    <s v="11.06.2025"/>
    <s v="Order Window"/>
    <m/>
    <m/>
    <n v="1305"/>
  </r>
  <r>
    <x v="2"/>
    <m/>
    <n v="26020997"/>
    <n v="3014950"/>
    <x v="4"/>
    <s v="CR"/>
    <x v="3"/>
    <x v="3"/>
    <m/>
    <m/>
    <n v="210"/>
    <n v="88026543"/>
    <s v="HE UCL Lanyard"/>
    <n v="7"/>
    <m/>
    <s v="China"/>
    <s v="Premiums"/>
    <n v="100"/>
    <s v="Promocean The Netherlands BV"/>
    <x v="0"/>
    <n v="53.5"/>
    <n v="374.5"/>
    <n v="49.75"/>
    <n v="348.25"/>
    <n v="0"/>
    <n v="0"/>
    <n v="348.25"/>
    <n v="43.103400000000008"/>
    <n v="0"/>
    <n v="43.103400000000008"/>
    <n v="24"/>
    <n v="15"/>
    <n v="5"/>
    <n v="1.26E-2"/>
    <s v="Den Bosch"/>
    <m/>
    <n v="0"/>
    <n v="0"/>
    <n v="26.25"/>
    <n v="0"/>
    <m/>
    <m/>
    <s v="no"/>
    <n v="301.72380000000004"/>
    <m/>
    <n v="0.12"/>
    <n v="48.981136363636374"/>
    <m/>
    <n v="342.86795454545461"/>
    <m/>
    <n v="0"/>
    <s v="Ellina Smirnova"/>
    <m/>
    <n v="25"/>
    <n v="175"/>
    <m/>
    <m/>
    <n v="0"/>
    <n v="0"/>
    <n v="0"/>
    <s v="11.06.2025"/>
    <s v="Order Window"/>
    <m/>
    <m/>
    <n v="612"/>
  </r>
  <r>
    <x v="3"/>
    <m/>
    <n v="26020986"/>
    <n v="3015975"/>
    <x v="6"/>
    <s v="GT"/>
    <x v="5"/>
    <x v="3"/>
    <m/>
    <m/>
    <n v="10"/>
    <n v="88027386"/>
    <s v="HE F1 Racing jacket lady S"/>
    <n v="2"/>
    <m/>
    <s v="China"/>
    <s v="Textiles-Clothing"/>
    <n v="250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s v="Den Bosch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03.06.2025"/>
    <s v="Order Window"/>
    <m/>
    <m/>
    <n v="46"/>
  </r>
  <r>
    <x v="3"/>
    <m/>
    <n v="26020986"/>
    <n v="3015975"/>
    <x v="6"/>
    <s v="GT"/>
    <x v="5"/>
    <x v="3"/>
    <m/>
    <m/>
    <n v="20"/>
    <n v="88027387"/>
    <s v="HE F1 Racing jacket lady M"/>
    <n v="2"/>
    <m/>
    <s v="China"/>
    <s v="Textiles-Clothing"/>
    <n v="250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s v="Den Bosch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03.06.2025"/>
    <s v="Order Window"/>
    <m/>
    <m/>
    <n v="25"/>
  </r>
  <r>
    <x v="3"/>
    <m/>
    <n v="26020986"/>
    <n v="3015975"/>
    <x v="6"/>
    <s v="GT"/>
    <x v="5"/>
    <x v="3"/>
    <m/>
    <m/>
    <n v="30"/>
    <n v="88027349"/>
    <s v="HE F1 Backpack"/>
    <n v="10"/>
    <m/>
    <s v="China"/>
    <s v="Premiums"/>
    <n v="200"/>
    <s v="Promocean The Netherlands BV"/>
    <x v="0"/>
    <n v="83.149999999999991"/>
    <n v="831.49999999999989"/>
    <n v="83.149999999999991"/>
    <n v="831.49999999999989"/>
    <n v="0"/>
    <n v="0"/>
    <n v="831.49999999999989"/>
    <n v="71.922600000000017"/>
    <n v="0"/>
    <n v="71.922600000000017"/>
    <n v="44"/>
    <n v="43"/>
    <n v="45"/>
    <n v="0.85140000000000005"/>
    <s v="Den Bosch"/>
    <m/>
    <n v="0"/>
    <n v="0"/>
    <n v="0"/>
    <n v="0"/>
    <m/>
    <m/>
    <s v="no"/>
    <n v="719.22600000000011"/>
    <m/>
    <n v="0.12"/>
    <n v="81.730227272727291"/>
    <m/>
    <n v="817.30227272727291"/>
    <m/>
    <n v="0"/>
    <s v="Konstantinos Zoupanos "/>
    <m/>
    <n v="5"/>
    <n v="50"/>
    <m/>
    <m/>
    <n v="0"/>
    <n v="0"/>
    <n v="0"/>
    <s v="03.06.2025"/>
    <s v="Order Window"/>
    <m/>
    <m/>
    <n v="223"/>
  </r>
  <r>
    <x v="3"/>
    <m/>
    <n v="26020986"/>
    <n v="3015975"/>
    <x v="6"/>
    <s v="GT"/>
    <x v="5"/>
    <x v="3"/>
    <m/>
    <m/>
    <n v="40"/>
    <n v="88027353"/>
    <s v="HE F1 Cap 0.0"/>
    <n v="10"/>
    <m/>
    <s v="China"/>
    <s v="Textiles-Clothing"/>
    <n v="42"/>
    <s v="Promocean The Netherlands BV"/>
    <x v="0"/>
    <n v="120"/>
    <n v="1200"/>
    <n v="105.12"/>
    <n v="1051.2"/>
    <n v="0"/>
    <n v="0"/>
    <n v="1051.2"/>
    <n v="91.634399999999985"/>
    <n v="0"/>
    <n v="91.634399999999985"/>
    <n v="44"/>
    <n v="23"/>
    <n v="18"/>
    <n v="0.18215999999999999"/>
    <s v="Den Bosch"/>
    <m/>
    <n v="0"/>
    <n v="0"/>
    <n v="148.79999999999995"/>
    <n v="0"/>
    <m/>
    <m/>
    <s v="no"/>
    <n v="916.34399999999982"/>
    <m/>
    <n v="0.12"/>
    <n v="104.12999999999998"/>
    <m/>
    <n v="1041.2999999999997"/>
    <m/>
    <n v="0"/>
    <s v="Konstantinos Zoupanos "/>
    <m/>
    <n v="24"/>
    <n v="240"/>
    <m/>
    <m/>
    <n v="0"/>
    <n v="0"/>
    <n v="0"/>
    <s v="03.06.2025"/>
    <s v="Order Window"/>
    <m/>
    <m/>
    <n v="178"/>
  </r>
  <r>
    <x v="3"/>
    <m/>
    <n v="26020986"/>
    <n v="3015975"/>
    <x v="6"/>
    <s v="GT"/>
    <x v="5"/>
    <x v="3"/>
    <m/>
    <m/>
    <n v="50"/>
    <n v="88027438"/>
    <s v="HE F1 umbrella"/>
    <n v="5"/>
    <m/>
    <s v="China"/>
    <s v="Premiums"/>
    <n v="10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s v="Den Bosch"/>
    <m/>
    <n v="0"/>
    <n v="0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03.06.2025"/>
    <s v="Order Window"/>
    <m/>
    <m/>
    <n v="74"/>
  </r>
  <r>
    <x v="3"/>
    <m/>
    <n v="26020986"/>
    <n v="3015975"/>
    <x v="6"/>
    <s v="GT"/>
    <x v="5"/>
    <x v="3"/>
    <m/>
    <m/>
    <n v="60"/>
    <n v="88027445"/>
    <s v="HE F1 half-zip jumper unisex S"/>
    <n v="4"/>
    <m/>
    <s v="China"/>
    <s v="Textiles-Clothing"/>
    <n v="1000"/>
    <s v="Asian Sourcing Link"/>
    <x v="1"/>
    <n v="12.98"/>
    <n v="51.92"/>
    <n v="12.98"/>
    <n v="51.92"/>
    <n v="0"/>
    <n v="0"/>
    <n v="51.92"/>
    <n v="11.3256"/>
    <n v="0"/>
    <n v="11.3256"/>
    <n v="60"/>
    <n v="40"/>
    <n v="40"/>
    <n v="0.38400000000000001"/>
    <m/>
    <m/>
    <n v="0"/>
    <n v="0"/>
    <n v="0"/>
    <n v="0"/>
    <m/>
    <m/>
    <s v="no"/>
    <n v="45.302399999999999"/>
    <m/>
    <n v="0.12"/>
    <n v="12.87"/>
    <m/>
    <n v="51.48"/>
    <m/>
    <n v="0"/>
    <s v="Ellina Smirnova "/>
    <m/>
    <n v="1"/>
    <n v="4"/>
    <m/>
    <m/>
    <n v="0"/>
    <n v="0"/>
    <n v="0"/>
    <s v="03.06.2025"/>
    <s v="Order Window"/>
    <m/>
    <m/>
    <n v="32"/>
  </r>
  <r>
    <x v="3"/>
    <m/>
    <n v="26020986"/>
    <n v="3015975"/>
    <x v="6"/>
    <s v="GT"/>
    <x v="5"/>
    <x v="3"/>
    <m/>
    <m/>
    <n v="70"/>
    <n v="88027446"/>
    <s v="HE F1 half-zip jumper unisex M"/>
    <n v="10"/>
    <m/>
    <s v="China"/>
    <s v="Textiles-Clothing"/>
    <n v="1000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m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03.06.2025"/>
    <s v="Order Window"/>
    <m/>
    <m/>
    <n v="61"/>
  </r>
  <r>
    <x v="3"/>
    <m/>
    <n v="26020986"/>
    <n v="3015975"/>
    <x v="6"/>
    <s v="GT"/>
    <x v="5"/>
    <x v="3"/>
    <m/>
    <m/>
    <n v="80"/>
    <n v="88027447"/>
    <s v="HE F1 half-zip jumper unisex L"/>
    <n v="10"/>
    <m/>
    <s v="China"/>
    <s v="Textiles-Clothing"/>
    <n v="1000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m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03.06.2025"/>
    <s v="Order Window"/>
    <m/>
    <m/>
    <n v="87"/>
  </r>
  <r>
    <x v="3"/>
    <m/>
    <n v="26020986"/>
    <n v="3015975"/>
    <x v="6"/>
    <s v="GT"/>
    <x v="5"/>
    <x v="3"/>
    <m/>
    <m/>
    <n v="90"/>
    <n v="88027448"/>
    <s v="HE F1 half-zip jumper unisex XL"/>
    <n v="10"/>
    <m/>
    <s v="China"/>
    <s v="Textiles-Clothing"/>
    <n v="1000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m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03.06.2025"/>
    <s v="Order Window"/>
    <m/>
    <m/>
    <n v="61"/>
  </r>
  <r>
    <x v="3"/>
    <m/>
    <n v="26020986"/>
    <n v="3015975"/>
    <x v="6"/>
    <s v="GT"/>
    <x v="5"/>
    <x v="3"/>
    <m/>
    <m/>
    <n v="100"/>
    <n v="88027431"/>
    <s v="HE F1 rain jacket unisex S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03.06.2025"/>
    <s v="Order Window"/>
    <m/>
    <m/>
    <n v="121"/>
  </r>
  <r>
    <x v="3"/>
    <m/>
    <n v="26020986"/>
    <n v="3015975"/>
    <x v="6"/>
    <s v="GT"/>
    <x v="5"/>
    <x v="3"/>
    <m/>
    <m/>
    <n v="110"/>
    <n v="88027432"/>
    <s v="HE F1 rain jacket unisex M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3.06.2025"/>
    <s v="Order Window"/>
    <m/>
    <m/>
    <n v="278"/>
  </r>
  <r>
    <x v="3"/>
    <m/>
    <n v="26020986"/>
    <n v="3015975"/>
    <x v="6"/>
    <s v="GT"/>
    <x v="5"/>
    <x v="3"/>
    <m/>
    <m/>
    <n v="120"/>
    <n v="88027433"/>
    <s v="HE F1 rain jacket unisex 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3.06.2025"/>
    <s v="Order Window"/>
    <m/>
    <m/>
    <n v="437"/>
  </r>
  <r>
    <x v="3"/>
    <m/>
    <n v="26020986"/>
    <n v="3015975"/>
    <x v="6"/>
    <s v="GT"/>
    <x v="5"/>
    <x v="3"/>
    <m/>
    <m/>
    <n v="130"/>
    <n v="88027434"/>
    <s v="HE F1 rain jacket unisex X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3.06.2025"/>
    <s v="Order Window"/>
    <m/>
    <m/>
    <n v="280"/>
  </r>
  <r>
    <x v="3"/>
    <m/>
    <n v="26020987"/>
    <n v="3016096"/>
    <x v="7"/>
    <s v="NL"/>
    <x v="1"/>
    <x v="1"/>
    <m/>
    <m/>
    <n v="10"/>
    <n v="88027355"/>
    <s v="HE F1 Lanyard"/>
    <n v="10"/>
    <m/>
    <s v="China"/>
    <s v="Premiums"/>
    <n v="40"/>
    <s v="Promocean The Netherlands BV"/>
    <x v="0"/>
    <n v="57.499999999999993"/>
    <n v="574.99999999999989"/>
    <n v="57.499999999999993"/>
    <n v="574.99999999999989"/>
    <n v="0"/>
    <n v="0"/>
    <n v="574.99999999999989"/>
    <n v="49.829400000000007"/>
    <n v="0"/>
    <n v="49.829400000000007"/>
    <n v="24"/>
    <n v="15"/>
    <n v="5"/>
    <n v="1.7999999999999999E-2"/>
    <s v="Den Bosch"/>
    <m/>
    <n v="0"/>
    <n v="0"/>
    <n v="0"/>
    <n v="0"/>
    <m/>
    <m/>
    <s v="no"/>
    <n v="498.2940000000001"/>
    <m/>
    <n v="0.12"/>
    <n v="56.62431818181819"/>
    <m/>
    <n v="566.24318181818194"/>
    <m/>
    <n v="0"/>
    <s v="Konstantinos Zoupanos "/>
    <m/>
    <n v="25"/>
    <n v="250"/>
    <m/>
    <m/>
    <n v="0"/>
    <n v="0"/>
    <n v="0"/>
    <s v="05.06.2025"/>
    <s v="Order Window"/>
    <m/>
    <m/>
    <n v="80"/>
  </r>
  <r>
    <x v="0"/>
    <m/>
    <n v="26020987"/>
    <n v="3016096"/>
    <x v="7"/>
    <s v="NL"/>
    <x v="1"/>
    <x v="1"/>
    <m/>
    <m/>
    <n v="20"/>
    <n v="88026009"/>
    <s v="HE Brand Glass 25 cl in giftbox"/>
    <n v="138"/>
    <m/>
    <s v="France"/>
    <s v="Glassware"/>
    <n v="50000"/>
    <s v="Arc International France SAS"/>
    <x v="1"/>
    <n v="23.28"/>
    <n v="3212.6400000000003"/>
    <n v="23.28"/>
    <n v="3212.6400000000003"/>
    <n v="0"/>
    <n v="0"/>
    <n v="3212.6400000000003"/>
    <n v="20.399999999999999"/>
    <n v="0"/>
    <n v="20.399999999999999"/>
    <n v="40.799999999999997"/>
    <n v="27.6"/>
    <n v="20"/>
    <n v="3.1079808"/>
    <m/>
    <m/>
    <n v="0"/>
    <n v="0"/>
    <n v="0"/>
    <n v="0"/>
    <m/>
    <m/>
    <s v="no"/>
    <n v="2815.2"/>
    <m/>
    <n v="0.12"/>
    <n v="23.18181818181818"/>
    <m/>
    <n v="3199.090909090909"/>
    <m/>
    <n v="0"/>
    <s v="Ludmilla Zarybnicka"/>
    <m/>
    <n v="24"/>
    <n v="3312"/>
    <m/>
    <m/>
    <n v="0"/>
    <n v="0"/>
    <n v="0"/>
    <s v="05.06.2025"/>
    <s v="Order Window"/>
    <m/>
    <m/>
    <n v="547"/>
  </r>
  <r>
    <x v="3"/>
    <m/>
    <n v="26020987"/>
    <n v="3016096"/>
    <x v="7"/>
    <s v="NL"/>
    <x v="1"/>
    <x v="1"/>
    <m/>
    <m/>
    <n v="30"/>
    <n v="88027354"/>
    <s v="HE F1 Cap"/>
    <n v="25"/>
    <m/>
    <s v="China"/>
    <s v="Textiles-Clothing"/>
    <n v="42"/>
    <s v="Promocean The Netherlands BV"/>
    <x v="0"/>
    <n v="120"/>
    <n v="3000"/>
    <n v="84.48"/>
    <n v="2112"/>
    <n v="0"/>
    <n v="0"/>
    <n v="2112"/>
    <n v="73.639799999999994"/>
    <n v="0"/>
    <n v="73.639799999999994"/>
    <n v="44"/>
    <n v="23"/>
    <n v="18"/>
    <n v="0.45540000000000003"/>
    <s v="Den Bosch"/>
    <m/>
    <n v="0"/>
    <n v="0"/>
    <n v="888"/>
    <n v="0"/>
    <m/>
    <m/>
    <s v="no"/>
    <n v="1840.9949999999999"/>
    <m/>
    <n v="0.12"/>
    <n v="83.6815909090909"/>
    <m/>
    <n v="2092.0397727272725"/>
    <m/>
    <n v="0"/>
    <s v="Konstantinos Zoupanos "/>
    <m/>
    <n v="24"/>
    <n v="600"/>
    <m/>
    <m/>
    <n v="0"/>
    <n v="0"/>
    <n v="0"/>
    <s v="05.06.2025"/>
    <s v="Order Window"/>
    <m/>
    <m/>
    <n v="442"/>
  </r>
  <r>
    <x v="2"/>
    <m/>
    <n v="26020988"/>
    <n v="3016096"/>
    <x v="7"/>
    <s v="NL"/>
    <x v="1"/>
    <x v="1"/>
    <m/>
    <m/>
    <n v="10"/>
    <n v="88026488"/>
    <s v="HE UCL Fanny pack"/>
    <n v="200"/>
    <m/>
    <s v="China"/>
    <s v="Premiums"/>
    <n v="100"/>
    <s v="Promocean The Netherlands BV"/>
    <x v="0"/>
    <n v="46.2"/>
    <n v="9240"/>
    <n v="41"/>
    <n v="8200"/>
    <n v="0"/>
    <n v="0"/>
    <n v="8200"/>
    <n v="35.419800000000002"/>
    <n v="0"/>
    <n v="35.419800000000002"/>
    <n v="28"/>
    <n v="17"/>
    <n v="13"/>
    <n v="1.2376"/>
    <s v="Den Bosch"/>
    <m/>
    <n v="0"/>
    <n v="0"/>
    <n v="1040"/>
    <n v="0"/>
    <m/>
    <m/>
    <s v="yes"/>
    <n v="7083.96"/>
    <m/>
    <n v="0.12"/>
    <n v="40.249772727272727"/>
    <m/>
    <n v="8049.954545454546"/>
    <m/>
    <n v="0"/>
    <s v="Ellina Smirnova"/>
    <m/>
    <n v="10"/>
    <n v="2000"/>
    <m/>
    <m/>
    <n v="0"/>
    <n v="0"/>
    <n v="0"/>
    <s v="05.06.2025"/>
    <s v="Order Window"/>
    <m/>
    <m/>
    <n v="588"/>
  </r>
  <r>
    <x v="3"/>
    <m/>
    <n v="26020988"/>
    <n v="3016096"/>
    <x v="7"/>
    <s v="NL"/>
    <x v="1"/>
    <x v="1"/>
    <m/>
    <m/>
    <n v="20"/>
    <n v="88027354"/>
    <s v="HE F1 Cap"/>
    <n v="200"/>
    <m/>
    <s v="China"/>
    <s v="Textiles-Clothing"/>
    <n v="42"/>
    <s v="Promocean The Netherlands BV"/>
    <x v="0"/>
    <n v="120"/>
    <n v="24000"/>
    <n v="84.48"/>
    <n v="16896"/>
    <n v="0"/>
    <n v="0"/>
    <n v="16896"/>
    <n v="73.639799999999994"/>
    <n v="0"/>
    <n v="73.639799999999994"/>
    <n v="44"/>
    <n v="23"/>
    <n v="18"/>
    <n v="3.6432000000000002"/>
    <s v="Den Bosch"/>
    <m/>
    <n v="0"/>
    <n v="0"/>
    <n v="7104"/>
    <n v="0"/>
    <m/>
    <m/>
    <s v="yes"/>
    <n v="14727.96"/>
    <m/>
    <n v="0.12"/>
    <n v="83.6815909090909"/>
    <m/>
    <n v="16736.31818181818"/>
    <m/>
    <n v="0"/>
    <s v="Konstantinos Zoupanos "/>
    <m/>
    <n v="24"/>
    <n v="4800"/>
    <m/>
    <m/>
    <n v="0"/>
    <n v="0"/>
    <n v="0"/>
    <s v="05.06.2025"/>
    <s v="Order Window"/>
    <m/>
    <m/>
    <n v="442"/>
  </r>
  <r>
    <x v="2"/>
    <m/>
    <n v="20006077"/>
    <n v="3090139"/>
    <x v="8"/>
    <s v="ES"/>
    <x v="6"/>
    <x v="1"/>
    <m/>
    <m/>
    <n v="10"/>
    <n v="88026505"/>
    <s v="HE UCL Soccer ball with pump"/>
    <n v="3000"/>
    <m/>
    <s v="China"/>
    <s v="Premiums"/>
    <n v="500"/>
    <s v="Promocean The Netherlands BV"/>
    <x v="0"/>
    <n v="64.900000000000006"/>
    <n v="194700.00000000003"/>
    <n v="60.300000000000004"/>
    <n v="180900"/>
    <n v="0"/>
    <n v="0"/>
    <n v="180900"/>
    <n v="52.189200000000007"/>
    <n v="0"/>
    <n v="52.189200000000007"/>
    <n v="68"/>
    <n v="19"/>
    <n v="19"/>
    <n v="73.644000000000005"/>
    <s v="Den Bosch"/>
    <m/>
    <n v="0"/>
    <s v="no TAS possible _x000a_from outside EU+pallet+label"/>
    <n v="13800.000000000029"/>
    <n v="0"/>
    <m/>
    <m/>
    <s v="yes"/>
    <n v="156567.6"/>
    <s v="yes"/>
    <n v="0.05"/>
    <n v="54.936000000000007"/>
    <m/>
    <n v="164808.00000000003"/>
    <m/>
    <n v="0"/>
    <s v="Ellina Smirnova"/>
    <m/>
    <n v="10"/>
    <n v="30000"/>
    <m/>
    <m/>
    <n v="0"/>
    <n v="0"/>
    <n v="0"/>
    <s v="06.06.2025"/>
    <s v="Order Window"/>
    <m/>
    <m/>
    <n v="4834"/>
  </r>
  <r>
    <x v="2"/>
    <m/>
    <n v="20006077"/>
    <n v="3090139"/>
    <x v="8"/>
    <s v="ES"/>
    <x v="6"/>
    <x v="1"/>
    <m/>
    <m/>
    <n v="20"/>
    <n v="88026485"/>
    <s v="HE UCL Bottle opener"/>
    <n v="2000"/>
    <m/>
    <s v="China"/>
    <s v="Bar support"/>
    <n v="125"/>
    <s v="Promocean The Netherlands BV"/>
    <x v="0"/>
    <n v="30.2"/>
    <n v="60400"/>
    <n v="26.400000000000002"/>
    <n v="52800.000000000007"/>
    <n v="0"/>
    <n v="0"/>
    <n v="52800.000000000007"/>
    <n v="23.176800000000004"/>
    <n v="0"/>
    <n v="23.176800000000004"/>
    <n v="14"/>
    <n v="5"/>
    <n v="5"/>
    <n v="0.7"/>
    <s v="Den Bosch"/>
    <m/>
    <n v="0"/>
    <s v="no TAS possible _x000a_from outside EU+pallet+label"/>
    <n v="7599.9999999999927"/>
    <n v="0"/>
    <m/>
    <m/>
    <s v="yes"/>
    <n v="46353.600000000006"/>
    <s v="yes"/>
    <n v="0.05"/>
    <n v="24.396631578947375"/>
    <m/>
    <n v="48793.263157894748"/>
    <m/>
    <n v="0"/>
    <s v="Ellina Smirnova"/>
    <m/>
    <n v="20"/>
    <n v="40000"/>
    <m/>
    <m/>
    <n v="0"/>
    <n v="0"/>
    <n v="0"/>
    <s v="06.06.2025"/>
    <s v="Order Window"/>
    <m/>
    <m/>
    <n v="2875"/>
  </r>
  <r>
    <x v="3"/>
    <m/>
    <n v="20006077"/>
    <n v="3090139"/>
    <x v="8"/>
    <s v="ES"/>
    <x v="6"/>
    <x v="1"/>
    <m/>
    <m/>
    <n v="30"/>
    <n v="88027350"/>
    <s v="HE F1 Bottle opener 0.0"/>
    <n v="1250"/>
    <m/>
    <s v="China"/>
    <s v="Bar support"/>
    <n v="125"/>
    <s v="Promocean The Netherlands BV"/>
    <x v="0"/>
    <n v="29.8"/>
    <n v="37250"/>
    <n v="26"/>
    <n v="32500"/>
    <n v="0"/>
    <n v="0"/>
    <n v="32500"/>
    <n v="22.906800000000004"/>
    <n v="0"/>
    <n v="22.906800000000004"/>
    <n v="14"/>
    <n v="5"/>
    <n v="5"/>
    <n v="0.4375"/>
    <s v="Den Bosch"/>
    <m/>
    <n v="0"/>
    <s v="no TAS possible _x000a_from outside EU+pallet+label"/>
    <n v="4750"/>
    <n v="0"/>
    <m/>
    <m/>
    <s v="yes"/>
    <n v="28633.500000000004"/>
    <s v="yes"/>
    <n v="0.05"/>
    <n v="24.112421052631586"/>
    <m/>
    <n v="30140.526315789481"/>
    <m/>
    <n v="0"/>
    <s v="Konstantinos Zoupanos "/>
    <m/>
    <n v="20"/>
    <n v="25000"/>
    <m/>
    <m/>
    <n v="0"/>
    <n v="0"/>
    <n v="0"/>
    <s v="06.06.2025"/>
    <s v="Order Window"/>
    <m/>
    <m/>
    <n v="1322"/>
  </r>
  <r>
    <x v="3"/>
    <m/>
    <n v="20006077"/>
    <n v="3090139"/>
    <x v="8"/>
    <s v="ES"/>
    <x v="6"/>
    <x v="1"/>
    <m/>
    <m/>
    <n v="40"/>
    <n v="88027357"/>
    <s v="HE F1 Water bottle 0.0"/>
    <n v="1000"/>
    <m/>
    <s v="China"/>
    <s v="Premiums"/>
    <n v="250"/>
    <s v="Promocean The Netherlands BV"/>
    <x v="0"/>
    <n v="73.099999999999994"/>
    <n v="73100"/>
    <n v="69.900000000000006"/>
    <n v="69900"/>
    <n v="0"/>
    <n v="0"/>
    <n v="69900"/>
    <n v="60.420000000000009"/>
    <n v="0"/>
    <n v="60.420000000000009"/>
    <n v="43.5"/>
    <n v="18"/>
    <n v="22.5"/>
    <n v="17.6175"/>
    <s v="Den Bosch"/>
    <m/>
    <n v="0"/>
    <s v="no TAS possible _x000a_from outside EU+pallet+label"/>
    <n v="3200"/>
    <n v="0"/>
    <m/>
    <m/>
    <s v="yes"/>
    <n v="60420.000000000007"/>
    <s v="yes"/>
    <n v="0.05"/>
    <n v="63.600000000000016"/>
    <m/>
    <n v="63600.000000000015"/>
    <m/>
    <n v="0"/>
    <s v="Konstantinos Zoupanos "/>
    <m/>
    <n v="10"/>
    <n v="10000"/>
    <m/>
    <m/>
    <n v="0"/>
    <n v="0"/>
    <n v="0"/>
    <s v="06.06.2025"/>
    <s v="Order Window"/>
    <m/>
    <m/>
    <n v="1075"/>
  </r>
  <r>
    <x v="0"/>
    <m/>
    <n v="20006078"/>
    <n v="3090587"/>
    <x v="9"/>
    <s v="HT"/>
    <x v="7"/>
    <x v="3"/>
    <m/>
    <m/>
    <n v="10"/>
    <n v="88021618"/>
    <s v="HE Iconic outdoor sign 50 cm LED DS"/>
    <n v="250"/>
    <m/>
    <s v="China"/>
    <s v="Outdoor signs"/>
    <n v="100"/>
    <s v="Van Beem &amp; Van Haagen bv"/>
    <x v="0"/>
    <n v="218.82"/>
    <n v="54705"/>
    <n v="212.23"/>
    <n v="53057.5"/>
    <n v="0"/>
    <n v="0"/>
    <n v="53057.5"/>
    <n v="176.70000000000002"/>
    <n v="0"/>
    <n v="176.70000000000002"/>
    <n v="57"/>
    <n v="57"/>
    <n v="23"/>
    <n v="18.681750000000001"/>
    <s v="Den Bosch"/>
    <m/>
    <n v="0"/>
    <n v="0"/>
    <n v="1647.5"/>
    <n v="0"/>
    <m/>
    <m/>
    <s v="yes"/>
    <n v="44175.000000000007"/>
    <s v="yes"/>
    <n v="0.05"/>
    <n v="186.00000000000003"/>
    <m/>
    <n v="46500.000000000007"/>
    <m/>
    <n v="0"/>
    <s v="Ludmilla Zarybnicka"/>
    <m/>
    <n v="1"/>
    <n v="250"/>
    <m/>
    <m/>
    <n v="0"/>
    <n v="0"/>
    <n v="0"/>
    <s v="06.06.2025"/>
    <s v="Order Window"/>
    <m/>
    <m/>
    <n v="575"/>
  </r>
  <r>
    <x v="0"/>
    <m/>
    <n v="20006079"/>
    <n v="3090161"/>
    <x v="10"/>
    <s v="SG"/>
    <x v="0"/>
    <x v="0"/>
    <m/>
    <m/>
    <n v="10"/>
    <n v="88026702"/>
    <s v="HE Brand cheering sign"/>
    <n v="24"/>
    <m/>
    <s v="China"/>
    <s v="Indoor signs"/>
    <n v="100"/>
    <s v="Dekkers Visual Communication B.v."/>
    <x v="0"/>
    <n v="223.1"/>
    <n v="5354.4"/>
    <n v="210.36"/>
    <n v="5048.6400000000003"/>
    <n v="0"/>
    <n v="0"/>
    <n v="5048.6400000000003"/>
    <n v="181.92120000000003"/>
    <n v="0"/>
    <n v="181.92120000000003"/>
    <n v="79"/>
    <n v="10"/>
    <n v="51"/>
    <n v="0.96696000000000004"/>
    <s v="Den Bosch"/>
    <m/>
    <s v="Singapore"/>
    <s v="pallet"/>
    <n v="305.75999999999931"/>
    <n v="0"/>
    <m/>
    <m/>
    <s v="no"/>
    <n v="4366.1088000000009"/>
    <m/>
    <n v="0.12"/>
    <n v="206.72863636363638"/>
    <m/>
    <n v="4961.4872727272732"/>
    <m/>
    <n v="0"/>
    <s v="Ludmilla Zarybnicka"/>
    <m/>
    <n v="1"/>
    <n v="24"/>
    <m/>
    <m/>
    <n v="0"/>
    <n v="0"/>
    <n v="0"/>
    <s v="06.06.2025"/>
    <s v="Order Window"/>
    <m/>
    <m/>
    <n v="271"/>
  </r>
  <r>
    <x v="3"/>
    <m/>
    <n v="20006079"/>
    <n v="3090161"/>
    <x v="10"/>
    <s v="SG"/>
    <x v="0"/>
    <x v="0"/>
    <m/>
    <m/>
    <n v="20"/>
    <n v="88026780"/>
    <s v="HE F1 LED Neon sign"/>
    <n v="12"/>
    <m/>
    <s v="China"/>
    <s v="Indoor signs"/>
    <n v="100"/>
    <s v="Dekkers Visual Communication B.v."/>
    <x v="0"/>
    <n v="184.55"/>
    <n v="2214.6000000000004"/>
    <n v="184.55"/>
    <n v="2214.6000000000004"/>
    <n v="0"/>
    <n v="0"/>
    <n v="2214.6000000000004"/>
    <n v="159.60000000000002"/>
    <n v="0"/>
    <n v="159.60000000000002"/>
    <n v="60"/>
    <n v="73"/>
    <n v="10"/>
    <n v="0.52559999999999996"/>
    <s v="Den Bosch"/>
    <m/>
    <s v="Singapore"/>
    <s v="pallet"/>
    <n v="0"/>
    <n v="0"/>
    <m/>
    <m/>
    <s v="no"/>
    <n v="1915.2000000000003"/>
    <m/>
    <n v="0.12"/>
    <n v="181.3636363636364"/>
    <m/>
    <n v="2176.3636363636369"/>
    <m/>
    <n v="0"/>
    <s v="Ludmilla Zarybnicka"/>
    <m/>
    <n v="1"/>
    <n v="12"/>
    <m/>
    <m/>
    <n v="0"/>
    <n v="0"/>
    <n v="0"/>
    <s v="06.06.2025"/>
    <s v="Order Window"/>
    <m/>
    <m/>
    <n v="65"/>
  </r>
  <r>
    <x v="0"/>
    <m/>
    <n v="26020999"/>
    <n v="3091320"/>
    <x v="11"/>
    <s v="DK"/>
    <x v="8"/>
    <x v="1"/>
    <m/>
    <m/>
    <n v="10"/>
    <n v="88027032"/>
    <s v="HE Brand bucket hat"/>
    <n v="10"/>
    <m/>
    <s v="China"/>
    <s v="Textiles-Clothing"/>
    <n v="100"/>
    <s v="Asian Sourcing Link"/>
    <x v="0"/>
    <n v="52.300000000000004"/>
    <n v="523"/>
    <n v="52.300000000000004"/>
    <n v="523"/>
    <n v="0"/>
    <n v="0"/>
    <n v="523"/>
    <n v="38.024999999999999"/>
    <n v="0"/>
    <n v="38.024999999999999"/>
    <n v="23"/>
    <n v="17"/>
    <n v="28.8"/>
    <n v="0.11260800000000001"/>
    <s v="Den Bosch"/>
    <m/>
    <n v="0"/>
    <n v="0"/>
    <n v="0"/>
    <n v="0"/>
    <m/>
    <m/>
    <s v="no"/>
    <n v="380.25"/>
    <m/>
    <n v="0.12"/>
    <n v="43.210227272727273"/>
    <m/>
    <n v="432.10227272727275"/>
    <m/>
    <n v="0"/>
    <s v="Ellina Smirnova"/>
    <m/>
    <n v="10"/>
    <n v="100"/>
    <m/>
    <m/>
    <n v="0"/>
    <n v="0"/>
    <n v="0"/>
    <s v="12.06.2025"/>
    <s v="Order Window"/>
    <m/>
    <m/>
    <n v="216"/>
  </r>
  <r>
    <x v="2"/>
    <m/>
    <n v="26020999"/>
    <n v="3091320"/>
    <x v="11"/>
    <s v="DK"/>
    <x v="8"/>
    <x v="1"/>
    <m/>
    <m/>
    <n v="20"/>
    <n v="88026505"/>
    <s v="HE UCL Soccer ball with pump"/>
    <n v="40"/>
    <m/>
    <s v="China"/>
    <s v="Premiums"/>
    <n v="500"/>
    <s v="Promocean The Netherlands BV"/>
    <x v="0"/>
    <n v="64.900000000000006"/>
    <n v="2596"/>
    <n v="60.300000000000004"/>
    <n v="2412"/>
    <n v="0"/>
    <n v="0"/>
    <n v="2412"/>
    <n v="52.189200000000007"/>
    <n v="0"/>
    <n v="52.189200000000007"/>
    <n v="68"/>
    <n v="19"/>
    <n v="19"/>
    <n v="0.98192000000000002"/>
    <s v="Den Bosch"/>
    <m/>
    <n v="0"/>
    <n v="0"/>
    <n v="184"/>
    <n v="0"/>
    <m/>
    <m/>
    <s v="no"/>
    <n v="2087.5680000000002"/>
    <m/>
    <n v="0.12"/>
    <n v="59.305909090909097"/>
    <m/>
    <n v="2372.2363636363639"/>
    <m/>
    <n v="0"/>
    <s v="Ellina Smirnova"/>
    <m/>
    <n v="10"/>
    <n v="400"/>
    <m/>
    <m/>
    <n v="0"/>
    <n v="0"/>
    <n v="0"/>
    <s v="12.06.2025"/>
    <s v="Order Window"/>
    <m/>
    <m/>
    <n v="4834"/>
  </r>
  <r>
    <x v="2"/>
    <m/>
    <n v="26020999"/>
    <n v="3091320"/>
    <x v="11"/>
    <s v="DK"/>
    <x v="8"/>
    <x v="1"/>
    <m/>
    <m/>
    <n v="30"/>
    <n v="88026486"/>
    <s v="HE UCL Cap"/>
    <n v="17"/>
    <m/>
    <s v="China"/>
    <s v="Textiles-Clothing"/>
    <n v="42"/>
    <s v="Promocean The Netherlands BV"/>
    <x v="0"/>
    <n v="115.68"/>
    <n v="1966.5600000000002"/>
    <n v="71.28"/>
    <n v="1211.76"/>
    <n v="0"/>
    <n v="0"/>
    <n v="1211.76"/>
    <n v="62.267399999999995"/>
    <n v="0"/>
    <n v="62.267399999999995"/>
    <n v="45"/>
    <n v="23"/>
    <n v="23"/>
    <n v="0.40468500000000002"/>
    <s v="Den Bosch"/>
    <m/>
    <n v="0"/>
    <n v="0"/>
    <n v="754.80000000000018"/>
    <n v="0"/>
    <m/>
    <m/>
    <s v="no"/>
    <n v="1058.5457999999999"/>
    <m/>
    <n v="0.12"/>
    <n v="70.758409090909083"/>
    <m/>
    <n v="1202.8929545454544"/>
    <m/>
    <n v="0"/>
    <s v="Ellina Smirnova"/>
    <m/>
    <n v="24"/>
    <n v="408"/>
    <m/>
    <m/>
    <n v="0"/>
    <n v="0"/>
    <n v="0"/>
    <s v="12.06.2025"/>
    <s v="Order Window"/>
    <m/>
    <m/>
    <n v="816"/>
  </r>
  <r>
    <x v="2"/>
    <m/>
    <n v="26020999"/>
    <n v="3091320"/>
    <x v="11"/>
    <s v="DK"/>
    <x v="8"/>
    <x v="1"/>
    <m/>
    <m/>
    <n v="40"/>
    <n v="88026567"/>
    <s v="HE UCL Sports shirt M"/>
    <n v="35"/>
    <m/>
    <s v="China"/>
    <s v="Textiles-Clothing"/>
    <n v="200"/>
    <s v="Asian Sourcing Link"/>
    <x v="0"/>
    <n v="34.549999999999997"/>
    <n v="1209.25"/>
    <n v="29.5"/>
    <n v="1032.5"/>
    <n v="0"/>
    <n v="0"/>
    <n v="1032.5"/>
    <n v="25.154999999999998"/>
    <n v="0"/>
    <n v="25.154999999999998"/>
    <n v="39"/>
    <n v="33"/>
    <n v="4.5"/>
    <n v="0.20270250000000001"/>
    <s v="Den Bosch"/>
    <m/>
    <n v="0"/>
    <n v="0"/>
    <n v="176.75"/>
    <n v="0"/>
    <m/>
    <m/>
    <s v="no"/>
    <n v="880.42499999999995"/>
    <m/>
    <n v="0.12"/>
    <n v="28.58522727272727"/>
    <m/>
    <n v="1000.4829545454544"/>
    <m/>
    <n v="0"/>
    <s v="Ellina Smirnova"/>
    <m/>
    <n v="5"/>
    <n v="175"/>
    <m/>
    <m/>
    <n v="0"/>
    <n v="0"/>
    <n v="0"/>
    <s v="12.06.2025"/>
    <s v="Order Window"/>
    <m/>
    <m/>
    <n v="336"/>
  </r>
  <r>
    <x v="2"/>
    <m/>
    <n v="26020999"/>
    <n v="3091320"/>
    <x v="11"/>
    <s v="DK"/>
    <x v="8"/>
    <x v="1"/>
    <m/>
    <m/>
    <n v="50"/>
    <n v="88026568"/>
    <s v="HE UCL Sports shirt L"/>
    <n v="40"/>
    <m/>
    <s v="China"/>
    <s v="Textiles-Clothing"/>
    <n v="200"/>
    <s v="Asian Sourcing Link"/>
    <x v="0"/>
    <n v="34.549999999999997"/>
    <n v="1382"/>
    <n v="29.5"/>
    <n v="1180"/>
    <n v="0"/>
    <n v="0"/>
    <n v="1180"/>
    <n v="25.154999999999998"/>
    <n v="0"/>
    <n v="25.154999999999998"/>
    <n v="39"/>
    <n v="33"/>
    <n v="4.5"/>
    <n v="0.23166"/>
    <s v="Den Bosch"/>
    <m/>
    <n v="0"/>
    <n v="0"/>
    <n v="202"/>
    <n v="0"/>
    <m/>
    <m/>
    <s v="no"/>
    <n v="1006.1999999999999"/>
    <m/>
    <n v="0.12"/>
    <n v="28.58522727272727"/>
    <m/>
    <n v="1143.4090909090908"/>
    <m/>
    <n v="0"/>
    <s v="Ellina Smirnova"/>
    <m/>
    <n v="5"/>
    <n v="200"/>
    <m/>
    <m/>
    <n v="0"/>
    <n v="0"/>
    <n v="0"/>
    <s v="12.06.2025"/>
    <s v="Order Window"/>
    <m/>
    <m/>
    <n v="483"/>
  </r>
  <r>
    <x v="2"/>
    <m/>
    <n v="26020999"/>
    <n v="3091320"/>
    <x v="11"/>
    <s v="DK"/>
    <x v="8"/>
    <x v="1"/>
    <m/>
    <m/>
    <n v="60"/>
    <n v="88026569"/>
    <s v="HE UCL Sports shirt XL"/>
    <n v="25"/>
    <m/>
    <s v="China"/>
    <s v="Textiles-Clothing"/>
    <n v="200"/>
    <s v="Asian Sourcing Link"/>
    <x v="0"/>
    <n v="34.549999999999997"/>
    <n v="863.74999999999989"/>
    <n v="29.5"/>
    <n v="737.5"/>
    <n v="0"/>
    <n v="0"/>
    <n v="737.5"/>
    <n v="25.154999999999998"/>
    <n v="0"/>
    <n v="25.154999999999998"/>
    <n v="39"/>
    <n v="33"/>
    <n v="4.5"/>
    <n v="0.14478750000000001"/>
    <s v="Den Bosch"/>
    <m/>
    <n v="0"/>
    <n v="0"/>
    <n v="126.24999999999989"/>
    <n v="0"/>
    <m/>
    <m/>
    <s v="no"/>
    <n v="628.87499999999989"/>
    <m/>
    <n v="0.12"/>
    <n v="28.58522727272727"/>
    <m/>
    <n v="714.63068181818176"/>
    <m/>
    <n v="0"/>
    <s v="Ellina Smirnova"/>
    <m/>
    <n v="5"/>
    <n v="125"/>
    <m/>
    <m/>
    <n v="0"/>
    <n v="0"/>
    <n v="0"/>
    <s v="12.06.2025"/>
    <s v="Order Window"/>
    <m/>
    <m/>
    <n v="263"/>
  </r>
  <r>
    <x v="0"/>
    <m/>
    <n v="26020999"/>
    <n v="3091320"/>
    <x v="11"/>
    <s v="DK"/>
    <x v="8"/>
    <x v="1"/>
    <m/>
    <m/>
    <n v="70"/>
    <n v="88026702"/>
    <s v="HE Brand cheering sign"/>
    <n v="10"/>
    <m/>
    <s v="China"/>
    <s v="Indoor signs"/>
    <n v="100"/>
    <s v="Dekkers Visual Communication B.v."/>
    <x v="0"/>
    <n v="223.1"/>
    <n v="2231"/>
    <n v="210.36"/>
    <n v="2103.6000000000004"/>
    <n v="0"/>
    <n v="0"/>
    <n v="2103.6000000000004"/>
    <n v="181.92120000000003"/>
    <n v="0"/>
    <n v="181.92120000000003"/>
    <n v="79"/>
    <n v="10"/>
    <n v="51"/>
    <n v="0.40289999999999998"/>
    <s v="Den Bosch"/>
    <m/>
    <n v="0"/>
    <n v="0"/>
    <n v="127.39999999999964"/>
    <n v="0"/>
    <m/>
    <m/>
    <s v="no"/>
    <n v="1819.2120000000002"/>
    <m/>
    <n v="0.12"/>
    <n v="206.72863636363638"/>
    <m/>
    <n v="2067.2863636363636"/>
    <m/>
    <n v="0"/>
    <s v="Ludmilla Zarybnicka"/>
    <m/>
    <n v="1"/>
    <n v="10"/>
    <m/>
    <m/>
    <n v="0"/>
    <n v="0"/>
    <n v="0"/>
    <s v="12.06.2025"/>
    <s v="Order Window"/>
    <m/>
    <m/>
    <n v="271"/>
  </r>
  <r>
    <x v="0"/>
    <m/>
    <n v="26020999"/>
    <n v="3091320"/>
    <x v="11"/>
    <s v="DK"/>
    <x v="8"/>
    <x v="1"/>
    <m/>
    <m/>
    <n v="80"/>
    <n v="88023546"/>
    <s v="HE OC terrace blanket"/>
    <n v="200"/>
    <m/>
    <s v="China"/>
    <s v="Textiles-Clothing"/>
    <n v="250"/>
    <s v="Promocean The Netherlands BV"/>
    <x v="0"/>
    <n v="45.199999999999996"/>
    <n v="9040"/>
    <n v="45.199999999999996"/>
    <n v="9040"/>
    <n v="0"/>
    <n v="0"/>
    <n v="9040"/>
    <n v="39.054600000000001"/>
    <n v="0"/>
    <n v="39.054600000000001"/>
    <n v="27"/>
    <n v="18"/>
    <n v="15"/>
    <n v="1.458"/>
    <s v="Den Bosch"/>
    <m/>
    <n v="0"/>
    <n v="0"/>
    <n v="0"/>
    <n v="0"/>
    <m/>
    <m/>
    <s v="no"/>
    <n v="7810.92"/>
    <m/>
    <n v="0.12"/>
    <n v="44.380227272727275"/>
    <m/>
    <n v="8876.0454545454559"/>
    <m/>
    <n v="0"/>
    <s v="Ellina Smirnova"/>
    <m/>
    <n v="10"/>
    <n v="2000"/>
    <m/>
    <m/>
    <n v="0"/>
    <n v="0"/>
    <n v="0"/>
    <s v="12.06.2025"/>
    <s v="Order Window"/>
    <m/>
    <m/>
    <n v="250"/>
  </r>
  <r>
    <x v="2"/>
    <m/>
    <n v="26020999"/>
    <n v="3091320"/>
    <x v="11"/>
    <s v="DK"/>
    <x v="8"/>
    <x v="1"/>
    <m/>
    <m/>
    <n v="90"/>
    <n v="88026949"/>
    <s v="HE UCL Glass 25cl man in giftbox"/>
    <n v="21"/>
    <m/>
    <s v="Turkey"/>
    <s v="Glassware"/>
    <n v="6700"/>
    <s v="Sisecam (Pasabahçe)"/>
    <x v="0"/>
    <n v="22.799999999999997"/>
    <n v="478.79999999999995"/>
    <n v="22.799999999999997"/>
    <n v="478.79999999999995"/>
    <n v="0"/>
    <n v="0"/>
    <n v="478.79999999999995"/>
    <n v="20.16"/>
    <n v="0"/>
    <n v="20.16"/>
    <n v="55.9"/>
    <n v="21.9"/>
    <n v="21.2"/>
    <n v="0.54501829199999985"/>
    <s v="Den Bosch"/>
    <m/>
    <n v="0"/>
    <n v="0"/>
    <n v="0"/>
    <n v="0"/>
    <m/>
    <m/>
    <s v="no"/>
    <n v="423.36"/>
    <m/>
    <n v="0.12"/>
    <n v="22.90909090909091"/>
    <m/>
    <n v="481.09090909090912"/>
    <m/>
    <n v="0"/>
    <s v="Ludmilla Zarybnicka"/>
    <m/>
    <n v="24"/>
    <n v="504"/>
    <m/>
    <m/>
    <n v="0"/>
    <n v="0"/>
    <n v="0"/>
    <s v="12.06.2025"/>
    <s v="Order Window"/>
    <m/>
    <m/>
    <n v="3007"/>
  </r>
  <r>
    <x v="0"/>
    <m/>
    <n v="26020999"/>
    <n v="3091320"/>
    <x v="11"/>
    <s v="DK"/>
    <x v="8"/>
    <x v="1"/>
    <m/>
    <m/>
    <n v="100"/>
    <n v="88026366"/>
    <s v="HE Brand Boots 43-44"/>
    <n v="10"/>
    <m/>
    <s v="Vietnam"/>
    <s v="Textiles-Clothing"/>
    <n v="1000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m/>
    <m/>
    <n v="0"/>
    <n v="0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2.06.2025"/>
    <s v="Order Window"/>
    <m/>
    <m/>
    <n v="22"/>
  </r>
  <r>
    <x v="3"/>
    <m/>
    <n v="26020999"/>
    <n v="3091320"/>
    <x v="11"/>
    <s v="DK"/>
    <x v="8"/>
    <x v="1"/>
    <m/>
    <m/>
    <n v="110"/>
    <n v="88027352"/>
    <s v="HE F1 Cabin bag"/>
    <n v="10"/>
    <m/>
    <s v="China"/>
    <s v="Premiums"/>
    <n v="500"/>
    <s v="Miles Promocean"/>
    <x v="1"/>
    <n v="44.13"/>
    <n v="441.3"/>
    <n v="44.13"/>
    <n v="441.3"/>
    <n v="0"/>
    <n v="0"/>
    <n v="441.3"/>
    <n v="38.167200000000001"/>
    <n v="0"/>
    <n v="38.167200000000001"/>
    <n v="57"/>
    <n v="25"/>
    <n v="37.5"/>
    <n v="0.53437500000000004"/>
    <m/>
    <m/>
    <n v="0"/>
    <n v="0"/>
    <n v="0"/>
    <n v="0"/>
    <m/>
    <m/>
    <s v="no"/>
    <n v="381.67200000000003"/>
    <m/>
    <n v="0.12"/>
    <n v="43.371818181818185"/>
    <m/>
    <n v="433.71818181818185"/>
    <m/>
    <n v="0"/>
    <s v="Konstantinos Zoupanos "/>
    <m/>
    <n v="1"/>
    <n v="10"/>
    <m/>
    <m/>
    <n v="0"/>
    <n v="0"/>
    <n v="0"/>
    <s v="12.06.2025"/>
    <s v="Order Window"/>
    <m/>
    <m/>
    <n v="180"/>
  </r>
  <r>
    <x v="3"/>
    <m/>
    <n v="26020999"/>
    <n v="3091320"/>
    <x v="11"/>
    <s v="DK"/>
    <x v="8"/>
    <x v="1"/>
    <m/>
    <m/>
    <n v="120"/>
    <n v="88027358"/>
    <s v="HE F1 Water bottle"/>
    <n v="30"/>
    <m/>
    <s v="China"/>
    <s v="Premiums"/>
    <n v="250"/>
    <s v="Promocean The Netherlands BV"/>
    <x v="0"/>
    <n v="73.099999999999994"/>
    <n v="2193"/>
    <n v="71.2"/>
    <n v="2136"/>
    <n v="0"/>
    <n v="0"/>
    <n v="2136"/>
    <n v="61.548600000000008"/>
    <n v="0"/>
    <n v="61.548600000000008"/>
    <n v="43.5"/>
    <n v="18"/>
    <n v="22.5"/>
    <n v="0.52852500000000002"/>
    <s v="Den Bosch"/>
    <m/>
    <n v="0"/>
    <n v="0"/>
    <n v="57"/>
    <n v="0"/>
    <m/>
    <m/>
    <s v="no"/>
    <n v="1846.4580000000003"/>
    <m/>
    <n v="0.12"/>
    <n v="69.94159090909092"/>
    <m/>
    <n v="2098.2477272727274"/>
    <m/>
    <n v="0"/>
    <s v="Konstantinos Zoupanos "/>
    <m/>
    <n v="10"/>
    <n v="300"/>
    <m/>
    <m/>
    <n v="0"/>
    <n v="0"/>
    <n v="0"/>
    <s v="12.06.2025"/>
    <s v="Order Window"/>
    <m/>
    <m/>
    <n v="679"/>
  </r>
  <r>
    <x v="3"/>
    <m/>
    <n v="26020999"/>
    <n v="3091320"/>
    <x v="11"/>
    <s v="DK"/>
    <x v="8"/>
    <x v="1"/>
    <m/>
    <m/>
    <n v="130"/>
    <n v="88027433"/>
    <s v="HE F1 rain jacket unisex L"/>
    <n v="70"/>
    <m/>
    <s v="China"/>
    <s v="Textiles-Clothing"/>
    <n v="1000"/>
    <s v="Asian Sourcing Link"/>
    <x v="0"/>
    <n v="32.06"/>
    <n v="2244.2000000000003"/>
    <n v="32.06"/>
    <n v="2244.2000000000003"/>
    <n v="0"/>
    <n v="0"/>
    <n v="2244.2000000000003"/>
    <n v="27.974699999999999"/>
    <n v="0"/>
    <n v="27.974699999999999"/>
    <n v="47"/>
    <n v="38"/>
    <n v="2"/>
    <n v="0.25003999999999998"/>
    <s v="Den Bosch"/>
    <m/>
    <n v="0"/>
    <n v="0"/>
    <n v="0"/>
    <n v="0"/>
    <m/>
    <m/>
    <s v="no"/>
    <n v="1958.2289999999998"/>
    <m/>
    <n v="0.12"/>
    <n v="31.789431818181818"/>
    <m/>
    <n v="2225.2602272727272"/>
    <m/>
    <n v="0"/>
    <s v="Ellina Smirnova "/>
    <m/>
    <n v="1"/>
    <n v="70"/>
    <m/>
    <m/>
    <n v="0"/>
    <n v="0"/>
    <n v="0"/>
    <s v="12.06.2025"/>
    <s v="Order Window"/>
    <m/>
    <m/>
    <n v="437"/>
  </r>
  <r>
    <x v="3"/>
    <m/>
    <n v="26020999"/>
    <n v="3091320"/>
    <x v="11"/>
    <s v="DK"/>
    <x v="8"/>
    <x v="1"/>
    <m/>
    <m/>
    <n v="140"/>
    <n v="88027434"/>
    <s v="HE F1 rain jacket unisex XL"/>
    <n v="60"/>
    <m/>
    <s v="China"/>
    <s v="Textiles-Clothing"/>
    <n v="1000"/>
    <s v="Asian Sourcing Link"/>
    <x v="0"/>
    <n v="32.06"/>
    <n v="1923.6000000000001"/>
    <n v="32.06"/>
    <n v="1923.6000000000001"/>
    <n v="0"/>
    <n v="0"/>
    <n v="1923.6000000000001"/>
    <n v="27.974699999999999"/>
    <n v="0"/>
    <n v="27.974699999999999"/>
    <n v="47"/>
    <n v="38"/>
    <n v="2"/>
    <n v="0.21432000000000001"/>
    <s v="Den Bosch"/>
    <m/>
    <n v="0"/>
    <n v="0"/>
    <n v="0"/>
    <n v="0"/>
    <m/>
    <m/>
    <s v="no"/>
    <n v="1678.482"/>
    <m/>
    <n v="0.12"/>
    <n v="31.789431818181818"/>
    <m/>
    <n v="1907.3659090909091"/>
    <m/>
    <n v="0"/>
    <s v="Ellina Smirnova "/>
    <m/>
    <n v="1"/>
    <n v="60"/>
    <m/>
    <m/>
    <n v="0"/>
    <n v="0"/>
    <n v="0"/>
    <s v="12.06.2025"/>
    <s v="Order Window"/>
    <m/>
    <m/>
    <n v="280"/>
  </r>
  <r>
    <x v="0"/>
    <m/>
    <n v="26020999"/>
    <n v="3091320"/>
    <x v="11"/>
    <s v="DK"/>
    <x v="8"/>
    <x v="1"/>
    <m/>
    <m/>
    <n v="150"/>
    <n v="88027215"/>
    <s v="HE Bottle filament lightstring (230V)"/>
    <n v="20"/>
    <m/>
    <s v="China"/>
    <s v="Indoor signs"/>
    <n v="100"/>
    <s v="Dekkers Visual Communication B.v."/>
    <x v="0"/>
    <n v="286.05"/>
    <n v="5721"/>
    <n v="286.05"/>
    <n v="5721"/>
    <n v="0"/>
    <n v="0"/>
    <n v="5721"/>
    <n v="247.38000000000002"/>
    <n v="0"/>
    <n v="247.38000000000002"/>
    <n v="39"/>
    <n v="24"/>
    <n v="26"/>
    <n v="0.48671999999999999"/>
    <s v="Den Bosch"/>
    <m/>
    <n v="0"/>
    <n v="0"/>
    <n v="0"/>
    <n v="0"/>
    <m/>
    <m/>
    <s v="no"/>
    <n v="4947.6000000000004"/>
    <m/>
    <n v="0.12"/>
    <n v="281.11363636363637"/>
    <m/>
    <n v="5622.2727272727279"/>
    <m/>
    <n v="0"/>
    <s v="Ludmilla Zarybnicka"/>
    <m/>
    <n v="1"/>
    <n v="20"/>
    <m/>
    <m/>
    <n v="0"/>
    <n v="0"/>
    <n v="0"/>
    <s v="12.06.2025"/>
    <s v="Order Window"/>
    <m/>
    <m/>
    <n v="83"/>
  </r>
  <r>
    <x v="4"/>
    <m/>
    <n v="26020999"/>
    <n v="3091320"/>
    <x v="11"/>
    <s v="DK"/>
    <x v="8"/>
    <x v="1"/>
    <m/>
    <m/>
    <n v="160"/>
    <n v="88025910"/>
    <s v="HE 0.0 Skimmer holder"/>
    <n v="4"/>
    <m/>
    <s v="China"/>
    <s v="Bar support"/>
    <n v="167"/>
    <s v="Promocean The Netherlands BV"/>
    <x v="2"/>
    <n v="69.239999999999995"/>
    <n v="276.95999999999998"/>
    <n v="69.239999999999995"/>
    <n v="276.95999999999998"/>
    <n v="0"/>
    <n v="0"/>
    <n v="276.95999999999998"/>
    <n v="53.944800000000008"/>
    <n v="0"/>
    <n v="53.944800000000008"/>
    <n v="37.5"/>
    <n v="25.5"/>
    <n v="37"/>
    <n v="0.14152500000000001"/>
    <s v="Den Bosch"/>
    <m/>
    <n v="0"/>
    <n v="0"/>
    <n v="0"/>
    <n v="0"/>
    <m/>
    <m/>
    <s v="no"/>
    <n v="215.77920000000003"/>
    <m/>
    <n v="0.12"/>
    <n v="61.300909090909101"/>
    <m/>
    <n v="245.20363636363641"/>
    <m/>
    <n v="0"/>
    <s v="Ellina Smirnova"/>
    <m/>
    <n v="12"/>
    <n v="48"/>
    <m/>
    <m/>
    <n v="0"/>
    <n v="0"/>
    <n v="0"/>
    <s v="12.06.2025"/>
    <s v="Order Window"/>
    <m/>
    <m/>
    <n v="21"/>
  </r>
  <r>
    <x v="4"/>
    <m/>
    <n v="26020999"/>
    <n v="3091320"/>
    <x v="11"/>
    <s v="DK"/>
    <x v="8"/>
    <x v="1"/>
    <m/>
    <m/>
    <n v="170"/>
    <n v="88025909"/>
    <s v="HE 0.0 skimmer"/>
    <n v="5"/>
    <m/>
    <s v="China"/>
    <s v="Bar support"/>
    <n v="100"/>
    <s v="Promocean The Netherlands BV"/>
    <x v="1"/>
    <n v="19.099999999999998"/>
    <n v="95.499999999999986"/>
    <n v="19.099999999999998"/>
    <n v="95.499999999999986"/>
    <n v="0"/>
    <n v="0"/>
    <n v="95.499999999999986"/>
    <n v="16.542594285714284"/>
    <n v="0"/>
    <n v="16.542594285714284"/>
    <n v="22.5"/>
    <n v="15"/>
    <n v="2"/>
    <n v="3.375E-3"/>
    <s v="Den Bosch"/>
    <s v="Add manually 2 SU to SO"/>
    <n v="0"/>
    <n v="0"/>
    <n v="0"/>
    <n v="0"/>
    <m/>
    <m/>
    <s v="no"/>
    <n v="82.712971428571421"/>
    <m/>
    <n v="0.12"/>
    <n v="18.798402597402596"/>
    <m/>
    <n v="93.992012987012984"/>
    <m/>
    <n v="0"/>
    <s v="Ellina Smirnova"/>
    <m/>
    <n v="10"/>
    <n v="50"/>
    <m/>
    <m/>
    <n v="0"/>
    <n v="0"/>
    <n v="0"/>
    <s v="12.06.2025"/>
    <s v="Order Window"/>
    <m/>
    <m/>
    <n v="5"/>
  </r>
  <r>
    <x v="2"/>
    <m/>
    <n v="26021000"/>
    <n v="3097160"/>
    <x v="2"/>
    <s v="NL"/>
    <x v="1"/>
    <x v="2"/>
    <m/>
    <m/>
    <n v="10"/>
    <n v="88026493"/>
    <s v="HE UCL Ice bucket"/>
    <n v="4"/>
    <m/>
    <s v="China"/>
    <s v="Bar support"/>
    <n v="167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s v="Den Bosch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2.06.2025"/>
    <s v="Order Window"/>
    <m/>
    <m/>
    <n v="356"/>
  </r>
  <r>
    <x v="2"/>
    <m/>
    <n v="26021000"/>
    <n v="3097160"/>
    <x v="2"/>
    <s v="NL"/>
    <x v="1"/>
    <x v="2"/>
    <m/>
    <m/>
    <n v="20"/>
    <n v="88026520"/>
    <s v="HE UCL Bowhead flag"/>
    <n v="5"/>
    <m/>
    <s v="China"/>
    <s v="Outdoor signs"/>
    <n v="250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m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2.06.2025"/>
    <s v="Order Window"/>
    <m/>
    <m/>
    <n v="37"/>
  </r>
  <r>
    <x v="2"/>
    <m/>
    <n v="26021000"/>
    <n v="3097160"/>
    <x v="2"/>
    <s v="NL"/>
    <x v="1"/>
    <x v="2"/>
    <m/>
    <m/>
    <n v="30"/>
    <n v="88026949"/>
    <s v="HE UCL Glass 25cl man in giftbox"/>
    <n v="6"/>
    <m/>
    <s v="Turkey"/>
    <s v="Glassware"/>
    <n v="6700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s v="Den Bosch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2.06.2025"/>
    <s v="Order Window"/>
    <m/>
    <m/>
    <n v="3007"/>
  </r>
  <r>
    <x v="2"/>
    <m/>
    <n v="26021000"/>
    <n v="3097160"/>
    <x v="2"/>
    <s v="NL"/>
    <x v="1"/>
    <x v="2"/>
    <m/>
    <m/>
    <n v="4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2.06.2025"/>
    <s v="Order Window"/>
    <m/>
    <m/>
    <n v="1305"/>
  </r>
  <r>
    <x v="2"/>
    <m/>
    <n v="26021000"/>
    <n v="3097160"/>
    <x v="2"/>
    <s v="NL"/>
    <x v="1"/>
    <x v="2"/>
    <m/>
    <m/>
    <n v="50"/>
    <n v="88026486"/>
    <s v="HE UCL Cap"/>
    <n v="8"/>
    <m/>
    <s v="China"/>
    <s v="Textiles-Clothing"/>
    <n v="42"/>
    <s v="Promocean The Netherlands BV"/>
    <x v="0"/>
    <n v="115.68"/>
    <n v="925.44"/>
    <n v="71.28"/>
    <n v="570.24"/>
    <n v="0"/>
    <n v="0"/>
    <n v="570.24"/>
    <n v="62.267399999999995"/>
    <n v="0"/>
    <n v="62.267399999999995"/>
    <n v="45"/>
    <n v="23"/>
    <n v="23"/>
    <n v="0.19044"/>
    <s v="Den Bosch"/>
    <m/>
    <n v="0"/>
    <n v="0"/>
    <n v="355.20000000000005"/>
    <n v="0"/>
    <m/>
    <m/>
    <s v="no"/>
    <n v="498.13919999999996"/>
    <m/>
    <n v="0.12"/>
    <n v="70.758409090909083"/>
    <m/>
    <n v="566.06727272727267"/>
    <m/>
    <n v="0"/>
    <s v="Ellina Smirnova"/>
    <m/>
    <n v="24"/>
    <n v="192"/>
    <m/>
    <m/>
    <n v="0"/>
    <n v="0"/>
    <n v="0"/>
    <s v="12.06.2025"/>
    <s v="Order Window"/>
    <m/>
    <m/>
    <n v="816"/>
  </r>
  <r>
    <x v="2"/>
    <m/>
    <n v="26021000"/>
    <n v="3097160"/>
    <x v="2"/>
    <s v="NL"/>
    <x v="1"/>
    <x v="2"/>
    <m/>
    <m/>
    <n v="60"/>
    <n v="88026531"/>
    <s v="HE UCL Shoe bag"/>
    <n v="30"/>
    <m/>
    <s v="China"/>
    <s v="Premiums"/>
    <n v="200"/>
    <s v="Promocean The Netherlands BV"/>
    <x v="0"/>
    <n v="18.2"/>
    <n v="546"/>
    <n v="17.649999999999999"/>
    <n v="529.5"/>
    <n v="0"/>
    <n v="0"/>
    <n v="529.5"/>
    <n v="15.420599999999999"/>
    <n v="0"/>
    <n v="15.420599999999999"/>
    <n v="35"/>
    <n v="22"/>
    <n v="6"/>
    <n v="0.1386"/>
    <s v="Den Bosch"/>
    <m/>
    <n v="0"/>
    <n v="0"/>
    <n v="16.5"/>
    <n v="0"/>
    <m/>
    <m/>
    <s v="no"/>
    <n v="462.61799999999994"/>
    <m/>
    <n v="0.12"/>
    <n v="17.523409090909087"/>
    <m/>
    <n v="525.70227272727266"/>
    <m/>
    <n v="0"/>
    <s v="Ellina Smirnova"/>
    <m/>
    <n v="5"/>
    <n v="150"/>
    <m/>
    <m/>
    <n v="0"/>
    <n v="0"/>
    <n v="0"/>
    <s v="12.06.2025"/>
    <s v="Order Window"/>
    <m/>
    <m/>
    <n v="747"/>
  </r>
  <r>
    <x v="2"/>
    <m/>
    <n v="26021000"/>
    <n v="3097160"/>
    <x v="2"/>
    <s v="NL"/>
    <x v="1"/>
    <x v="2"/>
    <m/>
    <m/>
    <n v="70"/>
    <n v="88026505"/>
    <s v="HE UCL Soccer ball with pump"/>
    <n v="30"/>
    <m/>
    <s v="China"/>
    <s v="Premiums"/>
    <n v="500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s v="Den Bosch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2.06.2025"/>
    <s v="Order Window"/>
    <m/>
    <m/>
    <n v="4834"/>
  </r>
  <r>
    <x v="2"/>
    <m/>
    <n v="26021000"/>
    <n v="3097160"/>
    <x v="2"/>
    <s v="NL"/>
    <x v="1"/>
    <x v="2"/>
    <m/>
    <m/>
    <n v="80"/>
    <n v="88026480"/>
    <s v="HE UCL T-shirt man M"/>
    <n v="20"/>
    <m/>
    <s v="Bangladesh"/>
    <s v="Textiles-Clothing"/>
    <n v="167"/>
    <s v="Promocean The Netherlands BV"/>
    <x v="0"/>
    <n v="29.700000000000003"/>
    <n v="594"/>
    <n v="29.339999999999996"/>
    <n v="586.79999999999995"/>
    <n v="0"/>
    <n v="0"/>
    <n v="586.79999999999995"/>
    <n v="25.1265"/>
    <n v="0"/>
    <n v="25.1265"/>
    <n v="28"/>
    <n v="15"/>
    <n v="12"/>
    <n v="0.1008"/>
    <s v="Den Bosch"/>
    <m/>
    <n v="0"/>
    <n v="0"/>
    <n v="7.2000000000000455"/>
    <n v="0"/>
    <m/>
    <m/>
    <s v="no"/>
    <n v="502.53"/>
    <m/>
    <n v="0.12"/>
    <n v="28.552840909090911"/>
    <m/>
    <n v="571.05681818181824"/>
    <m/>
    <n v="0"/>
    <s v="Ellina Smirnova"/>
    <m/>
    <n v="6"/>
    <n v="120"/>
    <m/>
    <m/>
    <n v="0"/>
    <n v="0"/>
    <n v="0"/>
    <s v="12.06.2025"/>
    <s v="Order Window"/>
    <m/>
    <m/>
    <n v="239"/>
  </r>
  <r>
    <x v="2"/>
    <m/>
    <n v="26021000"/>
    <n v="3097160"/>
    <x v="2"/>
    <s v="NL"/>
    <x v="1"/>
    <x v="2"/>
    <m/>
    <m/>
    <n v="90"/>
    <n v="88026481"/>
    <s v="HE UCL T-shirt man L"/>
    <n v="20"/>
    <m/>
    <s v="Bangladesh"/>
    <s v="Textiles-Clothing"/>
    <n v="167"/>
    <s v="Promocean The Netherlands BV"/>
    <x v="0"/>
    <n v="29.700000000000003"/>
    <n v="594"/>
    <n v="29.339999999999996"/>
    <n v="586.79999999999995"/>
    <n v="0"/>
    <n v="0"/>
    <n v="586.79999999999995"/>
    <n v="25.1265"/>
    <n v="0"/>
    <n v="25.1265"/>
    <n v="28"/>
    <n v="15"/>
    <n v="12"/>
    <n v="0.1008"/>
    <s v="Den Bosch"/>
    <m/>
    <n v="0"/>
    <n v="0"/>
    <n v="7.2000000000000455"/>
    <n v="0"/>
    <m/>
    <m/>
    <s v="no"/>
    <n v="502.53"/>
    <m/>
    <n v="0.12"/>
    <n v="28.552840909090911"/>
    <m/>
    <n v="571.05681818181824"/>
    <m/>
    <n v="0"/>
    <s v="Ellina Smirnova"/>
    <m/>
    <n v="6"/>
    <n v="120"/>
    <m/>
    <m/>
    <n v="0"/>
    <n v="0"/>
    <n v="0"/>
    <s v="12.06.2025"/>
    <s v="Order Window"/>
    <m/>
    <m/>
    <n v="118"/>
  </r>
  <r>
    <x v="2"/>
    <m/>
    <n v="26021000"/>
    <n v="3097160"/>
    <x v="2"/>
    <s v="NL"/>
    <x v="1"/>
    <x v="2"/>
    <m/>
    <m/>
    <n v="100"/>
    <n v="88026476"/>
    <s v="HE UCL T-shirt lady S"/>
    <n v="10"/>
    <m/>
    <s v="Bangladesh"/>
    <s v="Textiles-Clothing"/>
    <n v="167"/>
    <s v="Promocean The Netherlands BV"/>
    <x v="0"/>
    <n v="28.619999999999997"/>
    <n v="286.2"/>
    <n v="28.259999999999998"/>
    <n v="282.59999999999997"/>
    <n v="0"/>
    <n v="0"/>
    <n v="282.59999999999997"/>
    <n v="24.192"/>
    <n v="0"/>
    <n v="24.192"/>
    <n v="28"/>
    <n v="15"/>
    <n v="12"/>
    <n v="5.04E-2"/>
    <s v="Den Bosch"/>
    <m/>
    <n v="0"/>
    <n v="0"/>
    <n v="3.6000000000000227"/>
    <n v="0"/>
    <m/>
    <m/>
    <s v="no"/>
    <n v="241.92000000000002"/>
    <m/>
    <n v="0.12"/>
    <n v="27.490909090909092"/>
    <m/>
    <n v="274.90909090909093"/>
    <m/>
    <n v="0"/>
    <s v="Ellina Smirnova"/>
    <m/>
    <n v="6"/>
    <n v="60"/>
    <m/>
    <m/>
    <n v="0"/>
    <n v="0"/>
    <n v="0"/>
    <s v="12.06.2025"/>
    <s v="Order Window"/>
    <m/>
    <m/>
    <n v="87"/>
  </r>
  <r>
    <x v="2"/>
    <m/>
    <n v="26021000"/>
    <n v="3097160"/>
    <x v="2"/>
    <s v="NL"/>
    <x v="1"/>
    <x v="2"/>
    <m/>
    <m/>
    <n v="110"/>
    <n v="88026543"/>
    <s v="HE UCL Lanyard"/>
    <n v="6"/>
    <m/>
    <s v="China"/>
    <s v="Premiums"/>
    <n v="100"/>
    <s v="Promocean The Netherlands BV"/>
    <x v="0"/>
    <n v="53.5"/>
    <n v="321"/>
    <n v="49.75"/>
    <n v="298.5"/>
    <n v="0"/>
    <n v="0"/>
    <n v="298.5"/>
    <n v="43.103400000000008"/>
    <n v="0"/>
    <n v="43.103400000000008"/>
    <n v="24"/>
    <n v="15"/>
    <n v="5"/>
    <n v="1.0800000000000001E-2"/>
    <s v="Den Bosch"/>
    <m/>
    <n v="0"/>
    <n v="0"/>
    <n v="22.5"/>
    <n v="0"/>
    <m/>
    <m/>
    <s v="no"/>
    <n v="258.62040000000002"/>
    <m/>
    <n v="0.12"/>
    <n v="48.981136363636374"/>
    <m/>
    <n v="293.88681818181823"/>
    <m/>
    <n v="0"/>
    <s v="Ellina Smirnova"/>
    <m/>
    <n v="25"/>
    <n v="150"/>
    <m/>
    <m/>
    <n v="0"/>
    <n v="0"/>
    <n v="0"/>
    <s v="12.06.2025"/>
    <s v="Order Window"/>
    <m/>
    <m/>
    <n v="612"/>
  </r>
  <r>
    <x v="2"/>
    <m/>
    <n v="26021000"/>
    <n v="3097160"/>
    <x v="2"/>
    <s v="NL"/>
    <x v="1"/>
    <x v="2"/>
    <m/>
    <m/>
    <n v="12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2.06.2025"/>
    <s v="Order Window"/>
    <m/>
    <m/>
    <n v="1295"/>
  </r>
  <r>
    <x v="2"/>
    <m/>
    <n v="26021001"/>
    <n v="3097160"/>
    <x v="2"/>
    <s v="NL"/>
    <x v="1"/>
    <x v="2"/>
    <m/>
    <m/>
    <n v="10"/>
    <n v="88026493"/>
    <s v="HE UCL Ice bucket"/>
    <n v="4"/>
    <m/>
    <s v="China"/>
    <s v="Bar support"/>
    <n v="167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s v="Den Bosch"/>
    <m/>
    <n v="0"/>
    <n v="0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2.06.2025"/>
    <s v="Order Window"/>
    <m/>
    <m/>
    <n v="356"/>
  </r>
  <r>
    <x v="2"/>
    <m/>
    <n v="26021001"/>
    <n v="3097160"/>
    <x v="2"/>
    <s v="NL"/>
    <x v="1"/>
    <x v="2"/>
    <m/>
    <m/>
    <n v="2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2.06.2025"/>
    <s v="Order Window"/>
    <m/>
    <m/>
    <n v="1305"/>
  </r>
  <r>
    <x v="2"/>
    <m/>
    <n v="26021001"/>
    <n v="3097160"/>
    <x v="2"/>
    <s v="NL"/>
    <x v="1"/>
    <x v="2"/>
    <m/>
    <m/>
    <n v="30"/>
    <n v="88026543"/>
    <s v="HE UCL Lanyard"/>
    <n v="8"/>
    <m/>
    <s v="China"/>
    <s v="Premiums"/>
    <n v="100"/>
    <s v="Promocean The Netherlands BV"/>
    <x v="0"/>
    <n v="53.5"/>
    <n v="428"/>
    <n v="49.75"/>
    <n v="398"/>
    <n v="0"/>
    <n v="0"/>
    <n v="398"/>
    <n v="43.103400000000008"/>
    <n v="0"/>
    <n v="43.103400000000008"/>
    <n v="24"/>
    <n v="15"/>
    <n v="5"/>
    <n v="1.44E-2"/>
    <s v="Den Bosch"/>
    <m/>
    <n v="0"/>
    <n v="0"/>
    <n v="30"/>
    <n v="0"/>
    <m/>
    <m/>
    <s v="no"/>
    <n v="344.82720000000006"/>
    <m/>
    <n v="0.12"/>
    <n v="48.981136363636374"/>
    <m/>
    <n v="391.84909090909099"/>
    <m/>
    <n v="0"/>
    <s v="Ellina Smirnova"/>
    <m/>
    <n v="25"/>
    <n v="200"/>
    <m/>
    <m/>
    <n v="0"/>
    <n v="0"/>
    <n v="0"/>
    <s v="12.06.2025"/>
    <s v="Order Window"/>
    <m/>
    <m/>
    <n v="612"/>
  </r>
  <r>
    <x v="2"/>
    <m/>
    <n v="26021001"/>
    <n v="3097160"/>
    <x v="2"/>
    <s v="NL"/>
    <x v="1"/>
    <x v="2"/>
    <m/>
    <m/>
    <n v="4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2.06.2025"/>
    <s v="Order Window"/>
    <m/>
    <m/>
    <n v="1295"/>
  </r>
  <r>
    <x v="2"/>
    <m/>
    <n v="26021001"/>
    <n v="3097160"/>
    <x v="2"/>
    <s v="NL"/>
    <x v="1"/>
    <x v="2"/>
    <m/>
    <m/>
    <n v="50"/>
    <n v="88026949"/>
    <s v="HE UCL Glass 25cl man in giftbox"/>
    <n v="6"/>
    <m/>
    <s v="Turkey"/>
    <s v="Glassware"/>
    <n v="6700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s v="Den Bosch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2.06.2025"/>
    <s v="Order Window"/>
    <m/>
    <m/>
    <n v="3007"/>
  </r>
  <r>
    <x v="0"/>
    <m/>
    <n v="20006080"/>
    <n v="3090157"/>
    <x v="12"/>
    <s v="NC"/>
    <x v="9"/>
    <x v="0"/>
    <m/>
    <m/>
    <n v="10"/>
    <n v="88026851"/>
    <s v="HE Brand metallic ice bucket 6 bottles"/>
    <n v="4"/>
    <m/>
    <s v="China"/>
    <s v="Bar support"/>
    <n v="167"/>
    <s v="Promocean The Netherlands BV"/>
    <x v="0"/>
    <n v="87"/>
    <n v="348"/>
    <n v="76.679999999999993"/>
    <n v="306.71999999999997"/>
    <n v="0"/>
    <n v="0"/>
    <n v="306.71999999999997"/>
    <n v="65.527200000000008"/>
    <n v="0"/>
    <n v="65.527200000000008"/>
    <n v="49"/>
    <n v="26"/>
    <n v="50"/>
    <n v="0.25480000000000003"/>
    <s v="Den Bosch"/>
    <m/>
    <n v="0"/>
    <s v="pallet"/>
    <n v="41.28000000000003"/>
    <n v="0"/>
    <m/>
    <m/>
    <s v="no"/>
    <n v="262.10880000000003"/>
    <m/>
    <n v="0.12"/>
    <n v="74.462727272727278"/>
    <m/>
    <n v="297.85090909090911"/>
    <m/>
    <n v="0"/>
    <s v="Ellina Smirnova"/>
    <m/>
    <n v="12"/>
    <n v="48"/>
    <m/>
    <m/>
    <n v="0"/>
    <n v="0"/>
    <n v="0"/>
    <s v="12.06.2025"/>
    <s v="Order Window"/>
    <m/>
    <m/>
    <n v="273"/>
  </r>
  <r>
    <x v="0"/>
    <m/>
    <n v="20006081"/>
    <n v="3090233"/>
    <x v="13"/>
    <s v="HU"/>
    <x v="10"/>
    <x v="1"/>
    <m/>
    <m/>
    <n v="10"/>
    <n v="88027067"/>
    <s v="HE Brand slim dripmat green"/>
    <n v="50"/>
    <m/>
    <s v="China"/>
    <s v="Bar support"/>
    <n v="50"/>
    <s v="Asian Sourcing Link"/>
    <x v="0"/>
    <n v="54.699999999999996"/>
    <n v="2735"/>
    <n v="54.699999999999996"/>
    <n v="2735"/>
    <n v="0"/>
    <n v="0"/>
    <n v="2735"/>
    <n v="54.150000000000006"/>
    <n v="0"/>
    <n v="54.150000000000006"/>
    <n v="60"/>
    <n v="8.5"/>
    <n v="10"/>
    <n v="0.255"/>
    <s v="Den Bosch"/>
    <m/>
    <n v="0"/>
    <n v="0"/>
    <n v="0"/>
    <n v="0"/>
    <m/>
    <m/>
    <s v="yes"/>
    <n v="2707.5000000000005"/>
    <m/>
    <n v="0.12"/>
    <n v="61.534090909090914"/>
    <m/>
    <n v="3076.7045454545455"/>
    <m/>
    <n v="0"/>
    <s v="Ellina Smirnova"/>
    <m/>
    <n v="10"/>
    <n v="500"/>
    <m/>
    <m/>
    <n v="0"/>
    <n v="0"/>
    <n v="0"/>
    <s v="12.06.2025"/>
    <s v="Order Window"/>
    <m/>
    <m/>
    <n v="66"/>
  </r>
  <r>
    <x v="0"/>
    <m/>
    <n v="20006082"/>
    <n v="3090123"/>
    <x v="14"/>
    <s v="GR"/>
    <x v="11"/>
    <x v="1"/>
    <m/>
    <m/>
    <n v="10"/>
    <n v="88026690"/>
    <s v="HE Brand Glass 30cl"/>
    <n v="13000"/>
    <m/>
    <s v="France"/>
    <s v="Glassware"/>
    <n v="3334"/>
    <s v="Arc International France SAS"/>
    <x v="0"/>
    <n v="5.22"/>
    <n v="67860"/>
    <n v="5.22"/>
    <n v="67860"/>
    <n v="0"/>
    <n v="0"/>
    <n v="67860"/>
    <n v="4.58"/>
    <n v="0"/>
    <n v="4.58"/>
    <n v="22.3"/>
    <n v="15.1"/>
    <n v="22.4"/>
    <n v="98.055775999999994"/>
    <s v="Direct shipment"/>
    <s v="Direct shipment / Create TAS order"/>
    <n v="0"/>
    <s v="label"/>
    <n v="0"/>
    <n v="0"/>
    <m/>
    <m/>
    <s v="yes"/>
    <n v="59540"/>
    <s v="yes"/>
    <n v="0.05"/>
    <n v="4.8210526315789473"/>
    <m/>
    <n v="62673.684210526313"/>
    <m/>
    <n v="0"/>
    <s v="Ludmilla Zarybnicka"/>
    <m/>
    <n v="6"/>
    <n v="78000"/>
    <m/>
    <m/>
    <n v="0"/>
    <n v="0"/>
    <n v="0"/>
    <s v="12.06.2025"/>
    <s v="Order Window"/>
    <m/>
    <m/>
    <n v="18162"/>
  </r>
  <r>
    <x v="0"/>
    <m/>
    <n v="20006082"/>
    <n v="3090123"/>
    <x v="14"/>
    <s v="GR"/>
    <x v="11"/>
    <x v="1"/>
    <m/>
    <m/>
    <n v="20"/>
    <n v="88021618"/>
    <s v="HE Iconic outdoor sign 50 cm LED DS"/>
    <n v="50"/>
    <m/>
    <s v="China"/>
    <s v="Outdoor signs"/>
    <n v="100"/>
    <s v="Van Beem &amp; Van Haagen bv"/>
    <x v="0"/>
    <n v="218.82"/>
    <n v="10941"/>
    <n v="212.23"/>
    <n v="10611.5"/>
    <n v="0"/>
    <n v="0"/>
    <n v="10611.5"/>
    <n v="176.70000000000002"/>
    <n v="0"/>
    <n v="176.70000000000002"/>
    <n v="57"/>
    <n v="57"/>
    <n v="23"/>
    <n v="3.7363499999999998"/>
    <s v="Den Bosch"/>
    <m/>
    <n v="0"/>
    <s v="label"/>
    <n v="329.5"/>
    <n v="0"/>
    <m/>
    <m/>
    <s v="no"/>
    <n v="8835"/>
    <m/>
    <n v="0.12"/>
    <n v="200.79545454545456"/>
    <m/>
    <n v="10039.772727272728"/>
    <m/>
    <n v="0"/>
    <s v="Ludmilla Zarybnicka"/>
    <m/>
    <n v="1"/>
    <n v="50"/>
    <m/>
    <m/>
    <n v="0"/>
    <n v="0"/>
    <n v="0"/>
    <s v="12.06.2025"/>
    <s v="Order Window"/>
    <m/>
    <m/>
    <n v="575"/>
  </r>
  <r>
    <x v="2"/>
    <m/>
    <n v="20006084"/>
    <n v="3014781"/>
    <x v="15"/>
    <s v="LC"/>
    <x v="12"/>
    <x v="3"/>
    <m/>
    <m/>
    <n v="10"/>
    <n v="88026530"/>
    <s v="HE UCL 0.0 Cap"/>
    <n v="42"/>
    <m/>
    <s v="China"/>
    <s v="Textiles-Clothing"/>
    <n v="42"/>
    <s v="Promocean The Netherlands BV"/>
    <x v="0"/>
    <n v="115.68"/>
    <n v="4858.5600000000004"/>
    <n v="115.68"/>
    <n v="4858.5600000000004"/>
    <n v="0"/>
    <n v="0"/>
    <n v="4858.5600000000004"/>
    <n v="101.00609999999999"/>
    <n v="0"/>
    <n v="101.00609999999999"/>
    <n v="45"/>
    <n v="23"/>
    <n v="23"/>
    <n v="0.99980999999999998"/>
    <s v="Den Bosch"/>
    <m/>
    <n v="0"/>
    <n v="0"/>
    <n v="0"/>
    <n v="0"/>
    <m/>
    <m/>
    <s v="yes"/>
    <n v="4242.2561999999998"/>
    <m/>
    <n v="0.12"/>
    <n v="114.77965909090908"/>
    <m/>
    <n v="4820.7456818181809"/>
    <m/>
    <n v="0"/>
    <s v="Ellina Smirnova"/>
    <m/>
    <n v="24"/>
    <n v="1008"/>
    <m/>
    <m/>
    <n v="0"/>
    <n v="0"/>
    <n v="0"/>
    <s v="12.06.2025"/>
    <s v="Order Window"/>
    <m/>
    <m/>
    <n v="57"/>
  </r>
  <r>
    <x v="2"/>
    <m/>
    <n v="20006084"/>
    <n v="3014781"/>
    <x v="15"/>
    <s v="LC"/>
    <x v="12"/>
    <x v="3"/>
    <m/>
    <m/>
    <n v="20"/>
    <n v="88026529"/>
    <s v="HE UCL 0.0 Drawstring bag"/>
    <n v="100"/>
    <m/>
    <s v="China"/>
    <s v="Premiums"/>
    <n v="100"/>
    <s v="Promocean The Netherlands BV"/>
    <x v="0"/>
    <n v="30.6"/>
    <n v="3060"/>
    <n v="30.6"/>
    <n v="3060"/>
    <n v="0"/>
    <n v="0"/>
    <n v="3060"/>
    <n v="26.664299999999997"/>
    <n v="0"/>
    <n v="26.664299999999997"/>
    <n v="47"/>
    <n v="46"/>
    <n v="2"/>
    <n v="0.43240000000000001"/>
    <s v="Den Bosch"/>
    <m/>
    <n v="0"/>
    <n v="0"/>
    <n v="0"/>
    <n v="0"/>
    <m/>
    <m/>
    <s v="yes"/>
    <n v="2666.43"/>
    <m/>
    <n v="0.12"/>
    <n v="30.300340909090906"/>
    <m/>
    <n v="3030.0340909090905"/>
    <m/>
    <n v="0"/>
    <s v="Ellina Smirnova"/>
    <m/>
    <n v="10"/>
    <n v="1000"/>
    <m/>
    <m/>
    <n v="0"/>
    <n v="0"/>
    <n v="0"/>
    <s v="12.06.2025"/>
    <s v="Order Window"/>
    <m/>
    <m/>
    <n v="112"/>
  </r>
  <r>
    <x v="2"/>
    <m/>
    <n v="20006084"/>
    <n v="3014781"/>
    <x v="15"/>
    <s v="LC"/>
    <x v="12"/>
    <x v="3"/>
    <m/>
    <m/>
    <n v="30"/>
    <n v="88026542"/>
    <s v="HE UCL 0.0 Water bottle"/>
    <n v="250"/>
    <m/>
    <s v="China"/>
    <s v="Premiums"/>
    <n v="250"/>
    <s v="Promocean The Netherlands BV"/>
    <x v="0"/>
    <n v="74.7"/>
    <n v="18675"/>
    <n v="74.7"/>
    <n v="18675"/>
    <n v="0"/>
    <n v="0"/>
    <n v="18675"/>
    <n v="64.62660000000001"/>
    <n v="0"/>
    <n v="64.62660000000001"/>
    <n v="37"/>
    <n v="16"/>
    <n v="17"/>
    <n v="2.516"/>
    <s v="Den Bosch"/>
    <m/>
    <n v="0"/>
    <n v="0"/>
    <n v="0"/>
    <n v="0"/>
    <m/>
    <m/>
    <s v="yes"/>
    <n v="16156.650000000003"/>
    <m/>
    <n v="0.12"/>
    <n v="73.439318181818194"/>
    <m/>
    <n v="18359.829545454548"/>
    <m/>
    <n v="0"/>
    <s v="Ellina Smirnova"/>
    <m/>
    <n v="10"/>
    <n v="2500"/>
    <m/>
    <m/>
    <n v="0"/>
    <n v="0"/>
    <n v="0"/>
    <s v="12.06.2025"/>
    <s v="Order Window"/>
    <m/>
    <m/>
    <n v="421"/>
  </r>
  <r>
    <x v="4"/>
    <m/>
    <n v="20006083"/>
    <n v="3090473"/>
    <x v="16"/>
    <s v="GB"/>
    <x v="13"/>
    <x v="1"/>
    <m/>
    <m/>
    <n v="10"/>
    <n v="88026294"/>
    <s v="HE 0.0 dripmat"/>
    <n v="200"/>
    <m/>
    <s v="China"/>
    <s v="Bar support"/>
    <n v="50"/>
    <s v="Asian Sourcing Link"/>
    <x v="0"/>
    <n v="46.1"/>
    <n v="9220"/>
    <n v="33.9"/>
    <n v="6780"/>
    <n v="0"/>
    <n v="0"/>
    <n v="6780"/>
    <n v="31.578000000000003"/>
    <n v="0"/>
    <n v="31.578000000000003"/>
    <n v="62"/>
    <n v="20"/>
    <n v="9.5"/>
    <n v="2.3559999999999999"/>
    <s v="Den Bosch"/>
    <m/>
    <n v="0"/>
    <s v="pallet"/>
    <n v="2440"/>
    <n v="0"/>
    <m/>
    <m/>
    <s v="yes"/>
    <n v="6315.6"/>
    <m/>
    <n v="0.12"/>
    <n v="35.884090909090915"/>
    <m/>
    <n v="7176.8181818181829"/>
    <m/>
    <n v="0"/>
    <s v="Ellina Smirnova"/>
    <m/>
    <n v="10"/>
    <n v="2000"/>
    <m/>
    <m/>
    <n v="0"/>
    <n v="0"/>
    <n v="0"/>
    <s v="12.06.2025"/>
    <s v="Order Window"/>
    <m/>
    <m/>
    <n v="228"/>
  </r>
  <r>
    <x v="0"/>
    <m/>
    <n v="26021002"/>
    <n v="3011374"/>
    <x v="3"/>
    <s v="AE"/>
    <x v="2"/>
    <x v="2"/>
    <m/>
    <m/>
    <n v="10"/>
    <n v="88025961"/>
    <s v="HE Brand Skimmer with opener"/>
    <n v="1"/>
    <m/>
    <s v="China"/>
    <s v="Bar support"/>
    <n v="300"/>
    <s v="Promocean The Netherlands BV"/>
    <x v="2"/>
    <n v="90.399999999999991"/>
    <n v="90.399999999999991"/>
    <n v="90.399999999999991"/>
    <n v="90.399999999999991"/>
    <n v="0"/>
    <n v="0"/>
    <n v="90.399999999999991"/>
    <n v="79.573679999999982"/>
    <n v="0"/>
    <n v="79.573679999999982"/>
    <n v="27"/>
    <n v="17"/>
    <n v="6"/>
    <n v="2.7539999999999999E-3"/>
    <s v="Den Bosch"/>
    <m/>
    <n v="0"/>
    <n v="0"/>
    <n v="0"/>
    <n v="0"/>
    <m/>
    <m/>
    <s v="no"/>
    <n v="79.573679999999982"/>
    <m/>
    <n v="0.12"/>
    <n v="90.424636363636338"/>
    <m/>
    <n v="90.424636363636338"/>
    <m/>
    <n v="0"/>
    <s v="Ellina Smirnova"/>
    <m/>
    <n v="10"/>
    <n v="10"/>
    <m/>
    <m/>
    <n v="0"/>
    <n v="0"/>
    <n v="0"/>
    <s v="12.06.2025"/>
    <s v="Order Window"/>
    <m/>
    <m/>
    <n v="11"/>
  </r>
  <r>
    <x v="3"/>
    <m/>
    <n v="20006085"/>
    <n v="3090079"/>
    <x v="17"/>
    <s v="NL"/>
    <x v="1"/>
    <x v="1"/>
    <m/>
    <m/>
    <n v="170"/>
    <n v="88027358"/>
    <s v="HE F1 Water bottle"/>
    <n v="3"/>
    <m/>
    <s v="China"/>
    <s v="Premiums"/>
    <n v="250"/>
    <s v="Promocean The Netherlands BV"/>
    <x v="0"/>
    <n v="73.099999999999994"/>
    <n v="219.29999999999998"/>
    <n v="71.2"/>
    <n v="213.60000000000002"/>
    <n v="0"/>
    <n v="0"/>
    <n v="213.60000000000002"/>
    <n v="61.548600000000008"/>
    <n v="0"/>
    <n v="61.548600000000008"/>
    <n v="43.5"/>
    <n v="18"/>
    <n v="22.5"/>
    <n v="5.2852499999999997E-2"/>
    <s v="Den Bosch"/>
    <m/>
    <n v="0"/>
    <n v="0"/>
    <n v="5.6999999999999602"/>
    <n v="0"/>
    <m/>
    <m/>
    <s v="no"/>
    <n v="184.64580000000001"/>
    <m/>
    <n v="0.12"/>
    <n v="69.94159090909092"/>
    <m/>
    <n v="209.82477272727277"/>
    <m/>
    <n v="0"/>
    <s v="Konstantinos Zoupanos "/>
    <m/>
    <n v="10"/>
    <n v="30"/>
    <m/>
    <m/>
    <n v="0"/>
    <n v="0"/>
    <n v="0"/>
    <s v="12.06.2025"/>
    <s v="Order Window"/>
    <m/>
    <m/>
    <n v="679"/>
  </r>
  <r>
    <x v="2"/>
    <m/>
    <n v="26021004"/>
    <n v="3097160"/>
    <x v="2"/>
    <s v="NL"/>
    <x v="1"/>
    <x v="2"/>
    <m/>
    <m/>
    <n v="90"/>
    <n v="88026476"/>
    <s v="HE UCL T-shirt lady S"/>
    <n v="3"/>
    <m/>
    <s v="Bangladesh"/>
    <s v="Textiles-Clothing"/>
    <n v="167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s v="Den Bosch"/>
    <m/>
    <n v="0"/>
    <n v="0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2.06.2025"/>
    <s v="Order Window"/>
    <m/>
    <m/>
    <n v="87"/>
  </r>
  <r>
    <x v="0"/>
    <m/>
    <n v="26021002"/>
    <n v="3011374"/>
    <x v="3"/>
    <s v="AE"/>
    <x v="2"/>
    <x v="2"/>
    <m/>
    <m/>
    <n v="20"/>
    <n v="88026851"/>
    <s v="HE Brand metallic ice bucket 6 bottles"/>
    <n v="2"/>
    <m/>
    <s v="China"/>
    <s v="Bar support"/>
    <n v="167"/>
    <s v="Promocean The Netherlands BV"/>
    <x v="0"/>
    <n v="87"/>
    <n v="174"/>
    <n v="76.679999999999993"/>
    <n v="153.35999999999999"/>
    <n v="0"/>
    <n v="0"/>
    <n v="153.35999999999999"/>
    <n v="65.527200000000008"/>
    <n v="0"/>
    <n v="65.527200000000008"/>
    <n v="49"/>
    <n v="26"/>
    <n v="50"/>
    <n v="0.12740000000000001"/>
    <s v="Den Bosch"/>
    <m/>
    <n v="0"/>
    <n v="0"/>
    <n v="20.640000000000015"/>
    <n v="0"/>
    <m/>
    <m/>
    <s v="no"/>
    <n v="131.05440000000002"/>
    <m/>
    <n v="0.12"/>
    <n v="74.462727272727278"/>
    <m/>
    <n v="148.92545454545456"/>
    <m/>
    <n v="0"/>
    <s v="Ellina Smirnova"/>
    <m/>
    <n v="12"/>
    <n v="24"/>
    <m/>
    <m/>
    <n v="0"/>
    <n v="0"/>
    <n v="0"/>
    <s v="12.06.2025"/>
    <s v="Order Window"/>
    <m/>
    <m/>
    <n v="273"/>
  </r>
  <r>
    <x v="0"/>
    <m/>
    <n v="26021002"/>
    <n v="3011374"/>
    <x v="3"/>
    <s v="AE"/>
    <x v="2"/>
    <x v="2"/>
    <m/>
    <m/>
    <n v="30"/>
    <n v="88026855"/>
    <s v="HE Brand metallic waiter tray oval"/>
    <n v="1"/>
    <m/>
    <s v="China"/>
    <s v="Bar support"/>
    <n v="167"/>
    <s v="Promocean The Netherlands BV"/>
    <x v="1"/>
    <n v="145.19999999999999"/>
    <n v="145.19999999999999"/>
    <n v="145.19999999999999"/>
    <n v="145.19999999999999"/>
    <n v="0"/>
    <n v="0"/>
    <n v="145.19999999999999"/>
    <n v="124.03200000000001"/>
    <n v="0"/>
    <n v="124.03200000000001"/>
    <n v="43"/>
    <n v="33"/>
    <n v="16"/>
    <n v="2.2703999999999998E-2"/>
    <m/>
    <m/>
    <n v="0"/>
    <n v="0"/>
    <n v="0"/>
    <n v="0"/>
    <m/>
    <m/>
    <s v="no"/>
    <n v="124.03200000000001"/>
    <m/>
    <n v="0.12"/>
    <n v="140.94545454545457"/>
    <m/>
    <n v="140.94545454545457"/>
    <m/>
    <n v="0"/>
    <s v="Ellina Smirnova"/>
    <m/>
    <n v="12"/>
    <n v="12"/>
    <m/>
    <m/>
    <n v="0"/>
    <n v="0"/>
    <n v="0"/>
    <s v="12.06.2025"/>
    <s v="Order Window"/>
    <m/>
    <m/>
    <n v="2"/>
  </r>
  <r>
    <x v="0"/>
    <m/>
    <n v="26021002"/>
    <n v="3011374"/>
    <x v="3"/>
    <s v="AE"/>
    <x v="2"/>
    <x v="2"/>
    <m/>
    <m/>
    <n v="40"/>
    <n v="88026853"/>
    <s v="HE Brand metallic menu holder"/>
    <n v="1"/>
    <m/>
    <s v="China"/>
    <s v="Bar support"/>
    <n v="333"/>
    <s v="Promocean The Netherlands BV"/>
    <x v="0"/>
    <n v="27.839999999999996"/>
    <n v="27.839999999999996"/>
    <n v="27.839999999999996"/>
    <n v="27.839999999999996"/>
    <n v="0"/>
    <n v="0"/>
    <n v="27.839999999999996"/>
    <n v="23.8032"/>
    <n v="0"/>
    <n v="23.8032"/>
    <n v="26"/>
    <n v="14"/>
    <n v="8"/>
    <n v="2.9120000000000001E-3"/>
    <s v="Den Bosch"/>
    <m/>
    <n v="0"/>
    <n v="0"/>
    <n v="0"/>
    <n v="0"/>
    <m/>
    <m/>
    <s v="no"/>
    <n v="23.8032"/>
    <m/>
    <n v="0.12"/>
    <n v="27.049090909090911"/>
    <m/>
    <n v="27.049090909090911"/>
    <m/>
    <n v="0"/>
    <s v="Ellina Smirnova"/>
    <m/>
    <n v="6"/>
    <n v="6"/>
    <m/>
    <m/>
    <n v="0"/>
    <n v="0"/>
    <n v="0"/>
    <s v="12.06.2025"/>
    <s v="Order Window"/>
    <m/>
    <m/>
    <n v="252"/>
  </r>
  <r>
    <x v="0"/>
    <m/>
    <n v="26021002"/>
    <n v="3011374"/>
    <x v="3"/>
    <s v="AE"/>
    <x v="2"/>
    <x v="2"/>
    <m/>
    <m/>
    <n v="50"/>
    <n v="88027045"/>
    <s v="HE Glorifier blocks"/>
    <n v="1"/>
    <m/>
    <s v="China"/>
    <s v="Indoor signs"/>
    <n v="500"/>
    <s v="Brands On"/>
    <x v="1"/>
    <n v="29.43"/>
    <n v="29.43"/>
    <n v="29.43"/>
    <n v="29.43"/>
    <n v="0"/>
    <n v="0"/>
    <n v="29.43"/>
    <n v="25.9"/>
    <n v="0"/>
    <n v="25.9"/>
    <n v="10.5"/>
    <n v="10.5"/>
    <n v="11.5"/>
    <n v="1.2678749999999999E-3"/>
    <m/>
    <m/>
    <n v="0"/>
    <n v="0"/>
    <n v="0"/>
    <n v="0"/>
    <m/>
    <m/>
    <s v="no"/>
    <n v="25.9"/>
    <m/>
    <n v="0.12"/>
    <n v="29.43181818181818"/>
    <m/>
    <n v="29.43181818181818"/>
    <m/>
    <n v="0"/>
    <s v="Ludmilla Zarybnicka"/>
    <m/>
    <n v="1"/>
    <n v="1"/>
    <m/>
    <m/>
    <n v="0"/>
    <n v="0"/>
    <n v="0"/>
    <s v="12.06.2025"/>
    <s v="Order Window"/>
    <m/>
    <m/>
    <n v="88"/>
  </r>
  <r>
    <x v="1"/>
    <m/>
    <n v="26021002"/>
    <n v="3011374"/>
    <x v="3"/>
    <s v="AE"/>
    <x v="2"/>
    <x v="2"/>
    <m/>
    <m/>
    <n v="60"/>
    <n v="88027555"/>
    <s v="HE Worker Shirt Woman M"/>
    <n v="1"/>
    <m/>
    <s v="Tunisia"/>
    <s v="Textiles-Clothing"/>
    <n v="5"/>
    <s v="ALBA specials"/>
    <x v="0"/>
    <n v="94.49"/>
    <n v="94.49"/>
    <n v="27.84"/>
    <n v="27.84"/>
    <n v="0"/>
    <n v="0"/>
    <n v="27.84"/>
    <n v="24.5"/>
    <n v="0"/>
    <n v="24.5"/>
    <n v="29"/>
    <n v="39"/>
    <n v="1.5"/>
    <n v="1.6965000000000001E-3"/>
    <s v="Den Bosch"/>
    <m/>
    <n v="0"/>
    <n v="0"/>
    <n v="66.649999999999991"/>
    <n v="0"/>
    <m/>
    <m/>
    <s v="no"/>
    <n v="24.5"/>
    <m/>
    <n v="0.12"/>
    <n v="27.84090909090909"/>
    <m/>
    <n v="27.84090909090909"/>
    <m/>
    <n v="0"/>
    <s v="Mariana"/>
    <m/>
    <n v="1"/>
    <n v="1"/>
    <m/>
    <m/>
    <n v="0"/>
    <n v="0"/>
    <n v="0"/>
    <s v="12.06.2025"/>
    <s v="Order Window"/>
    <m/>
    <m/>
    <n v="151"/>
  </r>
  <r>
    <x v="1"/>
    <m/>
    <n v="26021002"/>
    <n v="3011374"/>
    <x v="3"/>
    <s v="AE"/>
    <x v="2"/>
    <x v="2"/>
    <m/>
    <m/>
    <n v="70"/>
    <n v="88027455"/>
    <s v="HE Worker Skirt Woman M"/>
    <n v="1"/>
    <m/>
    <s v="Tunisia"/>
    <s v="Textiles-Clothing"/>
    <n v="5"/>
    <s v="ALBA specials"/>
    <x v="0"/>
    <n v="69.319999999999993"/>
    <n v="69.319999999999993"/>
    <n v="69.319999999999993"/>
    <n v="69.319999999999993"/>
    <n v="0"/>
    <n v="0"/>
    <n v="69.319999999999993"/>
    <n v="61"/>
    <n v="0"/>
    <n v="61"/>
    <n v="39"/>
    <n v="29"/>
    <n v="2.5"/>
    <n v="2.8275000000000002E-3"/>
    <s v="Den Bosch"/>
    <m/>
    <n v="0"/>
    <n v="0"/>
    <n v="0"/>
    <n v="0"/>
    <m/>
    <m/>
    <s v="no"/>
    <n v="61"/>
    <m/>
    <n v="0.12"/>
    <n v="69.318181818181813"/>
    <m/>
    <n v="69.318181818181813"/>
    <m/>
    <n v="0"/>
    <s v="Mariana"/>
    <m/>
    <n v="1"/>
    <n v="1"/>
    <m/>
    <m/>
    <n v="0"/>
    <n v="0"/>
    <n v="0"/>
    <s v="12.06.2025"/>
    <s v="Order Window"/>
    <m/>
    <m/>
    <n v="11"/>
  </r>
  <r>
    <x v="3"/>
    <m/>
    <n v="20006085"/>
    <n v="3090079"/>
    <x v="17"/>
    <s v="NL"/>
    <x v="1"/>
    <x v="1"/>
    <m/>
    <m/>
    <n v="10"/>
    <n v="88027349"/>
    <s v="HE F1 Backpack"/>
    <n v="4"/>
    <m/>
    <s v="China"/>
    <s v="Premiums"/>
    <n v="200"/>
    <s v="Promocean The Netherlands BV"/>
    <x v="0"/>
    <n v="83.149999999999991"/>
    <n v="332.59999999999997"/>
    <n v="83.149999999999991"/>
    <n v="332.59999999999997"/>
    <n v="0"/>
    <n v="0"/>
    <n v="332.59999999999997"/>
    <n v="71.922600000000017"/>
    <n v="0"/>
    <n v="71.922600000000017"/>
    <n v="44"/>
    <n v="43"/>
    <n v="45"/>
    <n v="0.34055999999999997"/>
    <s v="Den Bosch"/>
    <m/>
    <n v="0"/>
    <n v="0"/>
    <n v="0"/>
    <n v="0"/>
    <m/>
    <m/>
    <s v="no"/>
    <n v="287.69040000000007"/>
    <m/>
    <n v="0.12"/>
    <n v="81.730227272727291"/>
    <m/>
    <n v="326.92090909090916"/>
    <m/>
    <n v="0"/>
    <s v="Konstantinos Zoupanos "/>
    <m/>
    <n v="5"/>
    <n v="20"/>
    <m/>
    <m/>
    <n v="0"/>
    <n v="0"/>
    <n v="0"/>
    <s v="12.06.2025"/>
    <s v="Order Window"/>
    <m/>
    <m/>
    <n v="223"/>
  </r>
  <r>
    <x v="3"/>
    <m/>
    <n v="20006085"/>
    <n v="3090079"/>
    <x v="17"/>
    <s v="NL"/>
    <x v="1"/>
    <x v="1"/>
    <m/>
    <m/>
    <n v="20"/>
    <n v="88027351"/>
    <s v="HE F1 Bottle opener"/>
    <n v="2"/>
    <m/>
    <s v="China"/>
    <s v="Bar support"/>
    <n v="125"/>
    <s v="Promocean The Netherlands BV"/>
    <x v="0"/>
    <n v="29.8"/>
    <n v="59.6"/>
    <n v="27.200000000000003"/>
    <n v="54.400000000000006"/>
    <n v="0"/>
    <n v="0"/>
    <n v="54.400000000000006"/>
    <n v="24.019200000000001"/>
    <n v="0"/>
    <n v="24.019200000000001"/>
    <n v="14"/>
    <n v="5"/>
    <n v="5"/>
    <n v="6.9999999999999999E-4"/>
    <s v="Den Bosch"/>
    <m/>
    <n v="0"/>
    <n v="0"/>
    <n v="5.1999999999999957"/>
    <n v="0"/>
    <m/>
    <m/>
    <s v="no"/>
    <n v="48.038400000000003"/>
    <m/>
    <n v="0.12"/>
    <n v="27.294545454545457"/>
    <m/>
    <n v="54.589090909090913"/>
    <m/>
    <n v="0"/>
    <s v="Konstantinos Zoupanos "/>
    <m/>
    <n v="20"/>
    <n v="40"/>
    <m/>
    <m/>
    <n v="0"/>
    <n v="0"/>
    <n v="0"/>
    <s v="12.06.2025"/>
    <s v="Order Window"/>
    <m/>
    <m/>
    <n v="263"/>
  </r>
  <r>
    <x v="3"/>
    <m/>
    <n v="20006085"/>
    <n v="3090079"/>
    <x v="17"/>
    <s v="NL"/>
    <x v="1"/>
    <x v="1"/>
    <m/>
    <m/>
    <n v="30"/>
    <n v="88027352"/>
    <s v="HE F1 Cabin bag"/>
    <n v="15"/>
    <m/>
    <s v="China"/>
    <s v="Premiums"/>
    <n v="500"/>
    <s v="Miles Promocean"/>
    <x v="1"/>
    <n v="44.13"/>
    <n v="661.95"/>
    <n v="44.13"/>
    <n v="661.95"/>
    <n v="0"/>
    <n v="0"/>
    <n v="661.95"/>
    <n v="38.167200000000001"/>
    <n v="0"/>
    <n v="38.167200000000001"/>
    <n v="57"/>
    <n v="25"/>
    <n v="37.5"/>
    <n v="0.80156249999999996"/>
    <m/>
    <m/>
    <n v="0"/>
    <n v="0"/>
    <n v="0"/>
    <n v="0"/>
    <m/>
    <m/>
    <s v="no"/>
    <n v="572.50800000000004"/>
    <m/>
    <n v="0.12"/>
    <n v="43.371818181818185"/>
    <m/>
    <n v="650.57727272727277"/>
    <m/>
    <n v="0"/>
    <s v="Konstantinos Zoupanos "/>
    <m/>
    <n v="1"/>
    <n v="15"/>
    <m/>
    <m/>
    <n v="0"/>
    <n v="0"/>
    <n v="0"/>
    <s v="12.06.2025"/>
    <s v="Order Window"/>
    <m/>
    <m/>
    <n v="180"/>
  </r>
  <r>
    <x v="3"/>
    <m/>
    <n v="20006085"/>
    <n v="3090079"/>
    <x v="17"/>
    <s v="NL"/>
    <x v="1"/>
    <x v="1"/>
    <m/>
    <m/>
    <n v="40"/>
    <n v="88027354"/>
    <s v="HE F1 Cap"/>
    <n v="2"/>
    <m/>
    <s v="China"/>
    <s v="Textiles-Clothing"/>
    <n v="42"/>
    <s v="Promocean The Netherlands BV"/>
    <x v="0"/>
    <n v="120"/>
    <n v="240"/>
    <n v="84.48"/>
    <n v="168.96"/>
    <n v="0"/>
    <n v="0"/>
    <n v="168.96"/>
    <n v="73.639799999999994"/>
    <n v="0"/>
    <n v="73.639799999999994"/>
    <n v="44"/>
    <n v="23"/>
    <n v="18"/>
    <n v="3.6431999999999999E-2"/>
    <s v="Den Bosch"/>
    <m/>
    <n v="0"/>
    <n v="0"/>
    <n v="71.039999999999992"/>
    <n v="0"/>
    <m/>
    <m/>
    <s v="no"/>
    <n v="147.27959999999999"/>
    <m/>
    <n v="0.12"/>
    <n v="83.6815909090909"/>
    <m/>
    <n v="167.3631818181818"/>
    <m/>
    <n v="0"/>
    <s v="Konstantinos Zoupanos "/>
    <m/>
    <n v="24"/>
    <n v="48"/>
    <m/>
    <m/>
    <n v="0"/>
    <n v="0"/>
    <n v="0"/>
    <s v="12.06.2025"/>
    <s v="Order Window"/>
    <m/>
    <m/>
    <n v="442"/>
  </r>
  <r>
    <x v="3"/>
    <m/>
    <n v="20006085"/>
    <n v="3090079"/>
    <x v="17"/>
    <s v="NL"/>
    <x v="1"/>
    <x v="1"/>
    <m/>
    <m/>
    <n v="50"/>
    <n v="88027360"/>
    <s v="HE F1 drawstring/tote bag"/>
    <n v="4"/>
    <m/>
    <s v="China"/>
    <s v="Premiums"/>
    <n v="100"/>
    <s v="Asian Sourcing Link"/>
    <x v="0"/>
    <n v="41.7"/>
    <n v="166.8"/>
    <n v="25.45"/>
    <n v="101.8"/>
    <n v="0"/>
    <n v="0"/>
    <n v="101.8"/>
    <n v="21.831"/>
    <n v="0"/>
    <n v="21.831"/>
    <n v="48"/>
    <n v="38"/>
    <n v="2.5"/>
    <n v="1.8239999999999999E-2"/>
    <s v="Den Bosch"/>
    <m/>
    <n v="0"/>
    <n v="0"/>
    <n v="65.000000000000014"/>
    <n v="0"/>
    <m/>
    <m/>
    <s v="no"/>
    <n v="87.323999999999998"/>
    <m/>
    <n v="0.12"/>
    <n v="24.807954545454546"/>
    <m/>
    <n v="99.231818181818184"/>
    <m/>
    <n v="0"/>
    <s v="Ellina Smirnova "/>
    <m/>
    <n v="5"/>
    <n v="20"/>
    <m/>
    <m/>
    <n v="0"/>
    <n v="0"/>
    <n v="0"/>
    <s v="12.06.2025"/>
    <s v="Order Window"/>
    <m/>
    <m/>
    <n v="628"/>
  </r>
  <r>
    <x v="3"/>
    <m/>
    <n v="20006085"/>
    <n v="3090079"/>
    <x v="17"/>
    <s v="NL"/>
    <x v="1"/>
    <x v="1"/>
    <m/>
    <m/>
    <n v="70"/>
    <n v="88027362"/>
    <s v="HE F1 ice bucket"/>
    <n v="2"/>
    <m/>
    <s v="China"/>
    <s v="Bar support"/>
    <n v="84"/>
    <s v="Asian Sourcing Link"/>
    <x v="1"/>
    <n v="63.179999999999993"/>
    <n v="126.35999999999999"/>
    <n v="63.179999999999993"/>
    <n v="126.35999999999999"/>
    <n v="0"/>
    <n v="0"/>
    <n v="126.35999999999999"/>
    <n v="54.651600000000002"/>
    <n v="0"/>
    <n v="54.651600000000002"/>
    <n v="35"/>
    <n v="21"/>
    <n v="53"/>
    <n v="7.7909999999999993E-2"/>
    <m/>
    <m/>
    <n v="0"/>
    <n v="0"/>
    <n v="0"/>
    <n v="0"/>
    <m/>
    <m/>
    <s v="no"/>
    <n v="109.3032"/>
    <m/>
    <n v="0.12"/>
    <n v="62.104090909090914"/>
    <m/>
    <n v="124.20818181818183"/>
    <m/>
    <n v="0"/>
    <s v="Ellina Smirnova "/>
    <m/>
    <n v="6"/>
    <n v="12"/>
    <m/>
    <m/>
    <n v="0"/>
    <n v="0"/>
    <n v="0"/>
    <s v="12.06.2025"/>
    <s v="Order Window"/>
    <m/>
    <m/>
    <n v="31"/>
  </r>
  <r>
    <x v="3"/>
    <m/>
    <n v="20006085"/>
    <n v="3090079"/>
    <x v="17"/>
    <s v="NL"/>
    <x v="1"/>
    <x v="1"/>
    <m/>
    <m/>
    <n v="80"/>
    <n v="88027355"/>
    <s v="HE F1 Lanyard"/>
    <n v="3"/>
    <m/>
    <s v="China"/>
    <s v="Premiums"/>
    <n v="40"/>
    <s v="Promocean The Netherlands BV"/>
    <x v="0"/>
    <n v="57.499999999999993"/>
    <n v="172.49999999999997"/>
    <n v="57.499999999999993"/>
    <n v="172.49999999999997"/>
    <n v="0"/>
    <n v="0"/>
    <n v="172.49999999999997"/>
    <n v="49.829400000000007"/>
    <n v="0"/>
    <n v="49.829400000000007"/>
    <n v="24"/>
    <n v="15"/>
    <n v="5"/>
    <n v="5.4000000000000003E-3"/>
    <s v="Den Bosch"/>
    <m/>
    <n v="0"/>
    <n v="0"/>
    <n v="0"/>
    <n v="0"/>
    <m/>
    <m/>
    <s v="no"/>
    <n v="149.48820000000001"/>
    <m/>
    <n v="0.12"/>
    <n v="56.62431818181819"/>
    <m/>
    <n v="169.87295454545458"/>
    <m/>
    <n v="0"/>
    <s v="Konstantinos Zoupanos "/>
    <m/>
    <n v="25"/>
    <n v="75"/>
    <m/>
    <m/>
    <n v="0"/>
    <n v="0"/>
    <n v="0"/>
    <s v="12.06.2025"/>
    <s v="Order Window"/>
    <m/>
    <m/>
    <n v="80"/>
  </r>
  <r>
    <x v="3"/>
    <m/>
    <n v="20006085"/>
    <n v="3090079"/>
    <x v="17"/>
    <s v="NL"/>
    <x v="1"/>
    <x v="1"/>
    <m/>
    <m/>
    <n v="90"/>
    <n v="88026780"/>
    <s v="HE F1 LED Neon sign"/>
    <n v="1"/>
    <m/>
    <s v="China"/>
    <s v="Indoor signs"/>
    <n v="100"/>
    <s v="Dekkers Visual Communication B.v."/>
    <x v="0"/>
    <n v="184.55"/>
    <n v="184.55"/>
    <n v="184.55"/>
    <n v="184.55"/>
    <n v="0"/>
    <n v="0"/>
    <n v="184.55"/>
    <n v="159.60000000000002"/>
    <n v="0"/>
    <n v="159.60000000000002"/>
    <n v="60"/>
    <n v="73"/>
    <n v="10"/>
    <n v="4.3799999999999999E-2"/>
    <s v="Den Bosch"/>
    <m/>
    <n v="0"/>
    <n v="0"/>
    <n v="0"/>
    <n v="0"/>
    <m/>
    <m/>
    <s v="no"/>
    <n v="159.60000000000002"/>
    <m/>
    <n v="0.12"/>
    <n v="181.3636363636364"/>
    <m/>
    <n v="181.3636363636364"/>
    <m/>
    <n v="0"/>
    <s v="Ludmilla Zarybnicka"/>
    <m/>
    <n v="1"/>
    <n v="1"/>
    <m/>
    <m/>
    <n v="0"/>
    <n v="0"/>
    <n v="0"/>
    <s v="12.06.2025"/>
    <s v="Order Window"/>
    <m/>
    <m/>
    <n v="65"/>
  </r>
  <r>
    <x v="3"/>
    <m/>
    <n v="20006085"/>
    <n v="3090079"/>
    <x v="17"/>
    <s v="NL"/>
    <x v="1"/>
    <x v="1"/>
    <m/>
    <m/>
    <n v="100"/>
    <n v="88027356"/>
    <s v="HE F1 Metal cup in giftbox"/>
    <n v="3"/>
    <m/>
    <s v="China"/>
    <s v="Premiums"/>
    <n v="209"/>
    <s v="Promocean The Netherlands BV"/>
    <x v="0"/>
    <n v="48.12"/>
    <n v="144.35999999999999"/>
    <n v="48.12"/>
    <n v="144.35999999999999"/>
    <n v="0"/>
    <n v="0"/>
    <n v="144.35999999999999"/>
    <n v="41.598600000000005"/>
    <n v="0"/>
    <n v="41.598600000000005"/>
    <n v="37.799999999999997"/>
    <n v="28.5"/>
    <n v="14.3"/>
    <n v="4.6216170000000001E-2"/>
    <s v="Den Bosch"/>
    <m/>
    <n v="0"/>
    <n v="0"/>
    <n v="0"/>
    <n v="0"/>
    <m/>
    <m/>
    <s v="no"/>
    <n v="124.79580000000001"/>
    <m/>
    <n v="0.12"/>
    <n v="47.271136363636366"/>
    <m/>
    <n v="141.81340909090909"/>
    <m/>
    <n v="0"/>
    <s v="Konstantinos Zoupanos "/>
    <m/>
    <n v="12"/>
    <n v="36"/>
    <m/>
    <m/>
    <n v="0"/>
    <n v="0"/>
    <n v="0"/>
    <s v="12.06.2025"/>
    <s v="Order Window"/>
    <m/>
    <m/>
    <n v="188"/>
  </r>
  <r>
    <x v="3"/>
    <m/>
    <n v="20006085"/>
    <n v="3090079"/>
    <x v="17"/>
    <s v="NL"/>
    <x v="1"/>
    <x v="1"/>
    <m/>
    <m/>
    <n v="160"/>
    <n v="88027438"/>
    <s v="HE F1 umbrella"/>
    <n v="2"/>
    <m/>
    <s v="China"/>
    <s v="Premiums"/>
    <n v="100"/>
    <s v="Asian Sourcing Link"/>
    <x v="0"/>
    <n v="142.4"/>
    <n v="284.8"/>
    <n v="142.4"/>
    <n v="284.8"/>
    <n v="0"/>
    <n v="0"/>
    <n v="284.8"/>
    <n v="122.09400000000001"/>
    <n v="0"/>
    <n v="122.09400000000001"/>
    <n v="103"/>
    <n v="17.5"/>
    <n v="20"/>
    <n v="7.2099999999999997E-2"/>
    <s v="Den Bosch"/>
    <m/>
    <n v="0"/>
    <n v="0"/>
    <n v="0"/>
    <n v="0"/>
    <m/>
    <m/>
    <s v="no"/>
    <n v="244.18800000000002"/>
    <m/>
    <n v="0.12"/>
    <n v="138.74318181818182"/>
    <m/>
    <n v="277.48636363636365"/>
    <m/>
    <n v="0"/>
    <s v="Ellina Smirnova "/>
    <m/>
    <n v="10"/>
    <n v="20"/>
    <m/>
    <m/>
    <n v="0"/>
    <n v="0"/>
    <n v="0"/>
    <s v="12.06.2025"/>
    <s v="Order Window"/>
    <m/>
    <m/>
    <n v="74"/>
  </r>
  <r>
    <x v="0"/>
    <m/>
    <n v="20006085"/>
    <n v="3090079"/>
    <x v="17"/>
    <s v="NL"/>
    <x v="1"/>
    <x v="1"/>
    <m/>
    <m/>
    <n v="180"/>
    <n v="88023319"/>
    <s v="HE OC crate cushion"/>
    <n v="3"/>
    <m/>
    <s v="China"/>
    <s v="Premiums"/>
    <n v="84"/>
    <s v="Promocean The Netherlands BV"/>
    <x v="1"/>
    <n v="45.78"/>
    <n v="137.34"/>
    <n v="45.78"/>
    <n v="137.34"/>
    <n v="0"/>
    <n v="0"/>
    <n v="137.34"/>
    <n v="38.563200000000002"/>
    <n v="0"/>
    <n v="38.563200000000002"/>
    <n v="41"/>
    <n v="31"/>
    <n v="25"/>
    <n v="9.5324999999999993E-2"/>
    <m/>
    <m/>
    <n v="0"/>
    <n v="0"/>
    <n v="0"/>
    <n v="0"/>
    <m/>
    <m/>
    <s v="no"/>
    <n v="115.68960000000001"/>
    <m/>
    <n v="0.12"/>
    <n v="43.82181818181818"/>
    <m/>
    <n v="131.46545454545455"/>
    <m/>
    <n v="0"/>
    <s v="Ellina Smirnova"/>
    <m/>
    <n v="6"/>
    <n v="18"/>
    <m/>
    <m/>
    <n v="0"/>
    <n v="0"/>
    <n v="0"/>
    <s v="12.06.2025"/>
    <s v="Order Window"/>
    <m/>
    <m/>
    <n v="46"/>
  </r>
  <r>
    <x v="0"/>
    <m/>
    <n v="20006085"/>
    <n v="3090079"/>
    <x v="17"/>
    <s v="NL"/>
    <x v="1"/>
    <x v="1"/>
    <m/>
    <m/>
    <n v="190"/>
    <n v="88023546"/>
    <s v="HE OC terrace blanket"/>
    <n v="3"/>
    <m/>
    <s v="China"/>
    <s v="Textiles-Clothing"/>
    <n v="250"/>
    <s v="Promocean The Netherlands BV"/>
    <x v="0"/>
    <n v="45.199999999999996"/>
    <n v="135.6"/>
    <n v="45.199999999999996"/>
    <n v="135.6"/>
    <n v="0"/>
    <n v="0"/>
    <n v="135.6"/>
    <n v="39.054600000000001"/>
    <n v="0"/>
    <n v="39.054600000000001"/>
    <n v="27"/>
    <n v="18"/>
    <n v="15"/>
    <n v="2.1870000000000001E-2"/>
    <s v="Den Bosch"/>
    <m/>
    <n v="0"/>
    <n v="0"/>
    <n v="0"/>
    <n v="0"/>
    <m/>
    <m/>
    <s v="no"/>
    <n v="117.16380000000001"/>
    <m/>
    <n v="0.12"/>
    <n v="44.380227272727275"/>
    <m/>
    <n v="133.14068181818183"/>
    <m/>
    <n v="0"/>
    <s v="Ellina Smirnova"/>
    <m/>
    <n v="10"/>
    <n v="30"/>
    <m/>
    <m/>
    <n v="0"/>
    <n v="0"/>
    <n v="0"/>
    <s v="12.06.2025"/>
    <s v="Order Window"/>
    <m/>
    <m/>
    <n v="250"/>
  </r>
  <r>
    <x v="0"/>
    <m/>
    <n v="20006085"/>
    <n v="3090079"/>
    <x v="17"/>
    <s v="NL"/>
    <x v="1"/>
    <x v="1"/>
    <m/>
    <m/>
    <n v="200"/>
    <n v="88026403"/>
    <s v="HE Snuggle hoodie"/>
    <n v="3"/>
    <m/>
    <s v="China"/>
    <s v="Textiles-Clothing"/>
    <n v="200"/>
    <s v="Promocean The Netherlands BV"/>
    <x v="1"/>
    <n v="60.5"/>
    <n v="181.5"/>
    <n v="60.5"/>
    <n v="181.5"/>
    <n v="0"/>
    <n v="0"/>
    <n v="181.5"/>
    <n v="52.787001428571415"/>
    <n v="0"/>
    <n v="52.787001428571415"/>
    <n v="33"/>
    <n v="39"/>
    <n v="24"/>
    <n v="9.2663999999999996E-2"/>
    <m/>
    <m/>
    <n v="0"/>
    <n v="0"/>
    <n v="0"/>
    <n v="0"/>
    <m/>
    <m/>
    <s v="no"/>
    <n v="158.36100428571424"/>
    <m/>
    <n v="0.12"/>
    <n v="59.985228896103884"/>
    <m/>
    <n v="179.95568668831166"/>
    <m/>
    <n v="0"/>
    <s v="Ellina Smirnova"/>
    <m/>
    <n v="5"/>
    <n v="15"/>
    <m/>
    <m/>
    <n v="0"/>
    <n v="0"/>
    <n v="0"/>
    <s v="12.06.2025"/>
    <s v="Order Window"/>
    <m/>
    <m/>
    <n v="5"/>
  </r>
  <r>
    <x v="2"/>
    <m/>
    <n v="20006085"/>
    <n v="3090079"/>
    <x v="17"/>
    <s v="NL"/>
    <x v="1"/>
    <x v="1"/>
    <m/>
    <m/>
    <n v="210"/>
    <n v="88026493"/>
    <s v="HE UCL Ice bucket"/>
    <n v="1"/>
    <m/>
    <s v="China"/>
    <s v="Bar support"/>
    <n v="167"/>
    <s v="Promocean The Netherlands BV"/>
    <x v="0"/>
    <n v="73.199999999999989"/>
    <n v="73.199999999999989"/>
    <n v="73.199999999999989"/>
    <n v="73.199999999999989"/>
    <n v="0"/>
    <n v="0"/>
    <n v="73.199999999999989"/>
    <n v="63.327000000000005"/>
    <n v="0"/>
    <n v="63.327000000000005"/>
    <n v="49"/>
    <n v="26"/>
    <n v="50"/>
    <n v="6.3700000000000007E-2"/>
    <s v="Den Bosch"/>
    <m/>
    <n v="0"/>
    <n v="0"/>
    <n v="0"/>
    <n v="0"/>
    <m/>
    <m/>
    <s v="no"/>
    <n v="63.327000000000005"/>
    <m/>
    <n v="0.12"/>
    <n v="71.962500000000006"/>
    <m/>
    <n v="71.962500000000006"/>
    <m/>
    <n v="0"/>
    <s v="Ellina Smirnova"/>
    <m/>
    <n v="12"/>
    <n v="12"/>
    <m/>
    <m/>
    <n v="0"/>
    <n v="0"/>
    <n v="0"/>
    <s v="12.06.2025"/>
    <s v="Order Window"/>
    <m/>
    <m/>
    <n v="356"/>
  </r>
  <r>
    <x v="3"/>
    <m/>
    <n v="20006085"/>
    <n v="3090079"/>
    <x v="17"/>
    <s v="NL"/>
    <x v="1"/>
    <x v="1"/>
    <m/>
    <m/>
    <n v="220"/>
    <n v="88027447"/>
    <s v="HE F1 half-zip jumper unisex L"/>
    <n v="15"/>
    <m/>
    <s v="China"/>
    <s v="Textiles-Clothing"/>
    <n v="1000"/>
    <s v="Asian Sourcing Link"/>
    <x v="1"/>
    <n v="12.98"/>
    <n v="194.70000000000002"/>
    <n v="12.98"/>
    <n v="194.70000000000002"/>
    <n v="0"/>
    <n v="0"/>
    <n v="194.70000000000002"/>
    <n v="11.3256"/>
    <n v="0"/>
    <n v="11.3256"/>
    <n v="60"/>
    <n v="40"/>
    <n v="40"/>
    <n v="1.44"/>
    <m/>
    <m/>
    <n v="0"/>
    <n v="0"/>
    <n v="0"/>
    <n v="0"/>
    <m/>
    <m/>
    <s v="no"/>
    <n v="169.88399999999999"/>
    <m/>
    <n v="0.12"/>
    <n v="12.87"/>
    <m/>
    <n v="193.04999999999998"/>
    <m/>
    <n v="0"/>
    <s v="Ellina Smirnova "/>
    <m/>
    <n v="1"/>
    <n v="15"/>
    <m/>
    <m/>
    <n v="0"/>
    <n v="0"/>
    <n v="0"/>
    <s v="12.06.2025"/>
    <s v="Order Window"/>
    <m/>
    <m/>
    <n v="87"/>
  </r>
  <r>
    <x v="3"/>
    <m/>
    <n v="20006085"/>
    <n v="3090079"/>
    <x v="17"/>
    <s v="NL"/>
    <x v="1"/>
    <x v="1"/>
    <m/>
    <m/>
    <n v="230"/>
    <n v="88027446"/>
    <s v="HE F1 half-zip jumper unisex M"/>
    <n v="5"/>
    <m/>
    <s v="China"/>
    <s v="Textiles-Clothing"/>
    <n v="1000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m/>
    <m/>
    <n v="0"/>
    <n v="0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2.06.2025"/>
    <s v="Order Window"/>
    <m/>
    <m/>
    <n v="61"/>
  </r>
  <r>
    <x v="3"/>
    <m/>
    <n v="20006085"/>
    <n v="3090079"/>
    <x v="17"/>
    <s v="NL"/>
    <x v="1"/>
    <x v="1"/>
    <m/>
    <m/>
    <n v="240"/>
    <n v="88027382"/>
    <s v="HE F1 Polo shirt man L"/>
    <n v="4"/>
    <m/>
    <s v="China"/>
    <s v="Textiles-Clothing"/>
    <n v="84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s v="Den Bosch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2.06.2025"/>
    <s v="Order Window"/>
    <m/>
    <m/>
    <n v="32"/>
  </r>
  <r>
    <x v="3"/>
    <m/>
    <n v="20006085"/>
    <n v="3090079"/>
    <x v="17"/>
    <s v="NL"/>
    <x v="1"/>
    <x v="1"/>
    <m/>
    <m/>
    <n v="250"/>
    <n v="88027381"/>
    <s v="HE F1 Polo shirt man M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12.06.2025"/>
    <s v="Order Window"/>
    <m/>
    <m/>
    <n v="15"/>
  </r>
  <r>
    <x v="3"/>
    <m/>
    <n v="20006085"/>
    <n v="3090079"/>
    <x v="17"/>
    <s v="NL"/>
    <x v="1"/>
    <x v="1"/>
    <m/>
    <m/>
    <n v="260"/>
    <n v="88027383"/>
    <s v="HE F1 Polo shirt man XL"/>
    <n v="3"/>
    <m/>
    <s v="China"/>
    <s v="Textiles-Clothing"/>
    <n v="84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s v="Den Bosch"/>
    <m/>
    <n v="0"/>
    <n v="0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2.06.2025"/>
    <s v="Order Window"/>
    <m/>
    <m/>
    <n v="30"/>
  </r>
  <r>
    <x v="3"/>
    <m/>
    <n v="20006085"/>
    <n v="3090079"/>
    <x v="17"/>
    <s v="NL"/>
    <x v="1"/>
    <x v="1"/>
    <m/>
    <m/>
    <n v="270"/>
    <n v="88027391"/>
    <s v="HE F1 Racing jacket man L"/>
    <n v="5"/>
    <m/>
    <s v="China"/>
    <s v="Textiles-Clothing"/>
    <n v="250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s v="Den Bosch"/>
    <m/>
    <n v="0"/>
    <n v="0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12.06.2025"/>
    <s v="Order Window"/>
    <m/>
    <m/>
    <n v="132"/>
  </r>
  <r>
    <x v="3"/>
    <m/>
    <n v="20006085"/>
    <n v="3090079"/>
    <x v="17"/>
    <s v="NL"/>
    <x v="1"/>
    <x v="1"/>
    <m/>
    <m/>
    <n v="280"/>
    <n v="88027392"/>
    <s v="HE F1 Racing jacket man XL"/>
    <n v="3"/>
    <m/>
    <s v="China"/>
    <s v="Textiles-Clothing"/>
    <n v="250"/>
    <s v="Promocean The Netherlands BV"/>
    <x v="0"/>
    <n v="51.62"/>
    <n v="154.85999999999999"/>
    <n v="51.62"/>
    <n v="154.85999999999999"/>
    <n v="0"/>
    <n v="0"/>
    <n v="154.85999999999999"/>
    <n v="45.044999999999995"/>
    <n v="0"/>
    <n v="45.044999999999995"/>
    <n v="57"/>
    <n v="45"/>
    <n v="5"/>
    <n v="3.8475000000000002E-2"/>
    <s v="Den Bosch"/>
    <m/>
    <n v="0"/>
    <n v="0"/>
    <n v="0"/>
    <n v="0"/>
    <m/>
    <m/>
    <s v="no"/>
    <n v="135.13499999999999"/>
    <m/>
    <n v="0.12"/>
    <n v="51.187499999999993"/>
    <m/>
    <n v="153.56249999999997"/>
    <m/>
    <n v="0"/>
    <s v="Konstantinos Zoupanos "/>
    <m/>
    <n v="2"/>
    <n v="6"/>
    <m/>
    <m/>
    <n v="0"/>
    <n v="0"/>
    <n v="0"/>
    <s v="12.06.2025"/>
    <s v="Order Window"/>
    <m/>
    <m/>
    <n v="112"/>
  </r>
  <r>
    <x v="3"/>
    <m/>
    <n v="20006085"/>
    <n v="3090079"/>
    <x v="17"/>
    <s v="NL"/>
    <x v="1"/>
    <x v="1"/>
    <m/>
    <m/>
    <n v="290"/>
    <n v="88027413"/>
    <s v="HE F1 T-shirt man L"/>
    <n v="5"/>
    <m/>
    <s v="China"/>
    <s v="Textiles-Clothing"/>
    <n v="84"/>
    <s v="Promocean The Netherlands BV"/>
    <x v="0"/>
    <n v="36.299999999999997"/>
    <n v="181.5"/>
    <n v="30.54"/>
    <n v="152.69999999999999"/>
    <n v="0"/>
    <n v="0"/>
    <n v="152.69999999999999"/>
    <n v="26.629200000000001"/>
    <n v="0"/>
    <n v="26.629200000000001"/>
    <n v="35"/>
    <n v="28"/>
    <n v="5"/>
    <n v="2.4500000000000001E-2"/>
    <s v="Den Bosch"/>
    <m/>
    <n v="0"/>
    <n v="0"/>
    <n v="28.800000000000011"/>
    <n v="0"/>
    <m/>
    <m/>
    <s v="no"/>
    <n v="133.14600000000002"/>
    <m/>
    <n v="0.12"/>
    <n v="30.260454545454547"/>
    <m/>
    <n v="151.30227272727274"/>
    <m/>
    <n v="0"/>
    <s v="Konstantinos Zoupanos "/>
    <m/>
    <n v="6"/>
    <n v="30"/>
    <m/>
    <m/>
    <n v="0"/>
    <n v="0"/>
    <n v="0"/>
    <s v="12.06.2025"/>
    <s v="Order Window"/>
    <m/>
    <m/>
    <n v="861"/>
  </r>
  <r>
    <x v="3"/>
    <m/>
    <n v="20006085"/>
    <n v="3090079"/>
    <x v="17"/>
    <s v="NL"/>
    <x v="1"/>
    <x v="1"/>
    <m/>
    <m/>
    <n v="300"/>
    <n v="88027414"/>
    <s v="HE F1 T-shirt man XL"/>
    <n v="5"/>
    <m/>
    <s v="China"/>
    <s v="Textiles-Clothing"/>
    <n v="84"/>
    <s v="Promocean The Netherlands BV"/>
    <x v="0"/>
    <n v="36.299999999999997"/>
    <n v="181.5"/>
    <n v="30.54"/>
    <n v="152.69999999999999"/>
    <n v="0"/>
    <n v="0"/>
    <n v="152.69999999999999"/>
    <n v="26.629200000000001"/>
    <n v="0"/>
    <n v="26.629200000000001"/>
    <n v="35"/>
    <n v="28"/>
    <n v="5"/>
    <n v="2.4500000000000001E-2"/>
    <s v="Den Bosch"/>
    <m/>
    <n v="0"/>
    <n v="0"/>
    <n v="28.800000000000011"/>
    <n v="0"/>
    <m/>
    <m/>
    <s v="no"/>
    <n v="133.14600000000002"/>
    <m/>
    <n v="0.12"/>
    <n v="30.260454545454547"/>
    <m/>
    <n v="151.30227272727274"/>
    <m/>
    <n v="0"/>
    <s v="Konstantinos Zoupanos "/>
    <m/>
    <n v="6"/>
    <n v="30"/>
    <m/>
    <m/>
    <n v="0"/>
    <n v="0"/>
    <n v="0"/>
    <s v="12.06.2025"/>
    <s v="Order Window"/>
    <m/>
    <m/>
    <n v="720"/>
  </r>
  <r>
    <x v="3"/>
    <m/>
    <n v="20006085"/>
    <n v="3090079"/>
    <x v="17"/>
    <s v="NL"/>
    <x v="1"/>
    <x v="1"/>
    <m/>
    <m/>
    <n v="310"/>
    <n v="88027387"/>
    <s v="HE F1 Racing jacket lady M"/>
    <n v="3"/>
    <m/>
    <s v="China"/>
    <s v="Textiles-Clothing"/>
    <n v="250"/>
    <s v="Promocean The Netherlands BV"/>
    <x v="0"/>
    <n v="50.96"/>
    <n v="152.88"/>
    <n v="50.96"/>
    <n v="152.88"/>
    <n v="0"/>
    <n v="0"/>
    <n v="152.88"/>
    <n v="44.471699999999998"/>
    <n v="0"/>
    <n v="44.471699999999998"/>
    <n v="57"/>
    <n v="45"/>
    <n v="5"/>
    <n v="3.8475000000000002E-2"/>
    <s v="Den Bosch"/>
    <m/>
    <n v="0"/>
    <n v="0"/>
    <n v="0"/>
    <n v="0"/>
    <m/>
    <m/>
    <s v="no"/>
    <n v="133.4151"/>
    <m/>
    <n v="0.12"/>
    <n v="50.536022727272723"/>
    <m/>
    <n v="151.60806818181817"/>
    <m/>
    <n v="0"/>
    <s v="Konstantinos Zoupanos "/>
    <m/>
    <n v="2"/>
    <n v="6"/>
    <m/>
    <m/>
    <n v="0"/>
    <n v="0"/>
    <n v="0"/>
    <s v="12.06.2025"/>
    <s v="Order Window"/>
    <m/>
    <m/>
    <n v="25"/>
  </r>
  <r>
    <x v="3"/>
    <m/>
    <n v="20006085"/>
    <n v="3090079"/>
    <x v="17"/>
    <s v="NL"/>
    <x v="1"/>
    <x v="1"/>
    <m/>
    <m/>
    <n v="320"/>
    <n v="88027433"/>
    <s v="HE F1 rain jacket unisex L"/>
    <n v="15"/>
    <m/>
    <s v="China"/>
    <s v="Textiles-Clothing"/>
    <n v="1000"/>
    <s v="Asian Sourcing Link"/>
    <x v="0"/>
    <n v="32.06"/>
    <n v="480.90000000000003"/>
    <n v="32.06"/>
    <n v="480.90000000000003"/>
    <n v="0"/>
    <n v="0"/>
    <n v="480.90000000000003"/>
    <n v="27.974699999999999"/>
    <n v="0"/>
    <n v="27.974699999999999"/>
    <n v="47"/>
    <n v="38"/>
    <n v="2"/>
    <n v="5.3580000000000003E-2"/>
    <s v="Den Bosch"/>
    <m/>
    <n v="0"/>
    <n v="0"/>
    <n v="0"/>
    <n v="0"/>
    <m/>
    <m/>
    <s v="no"/>
    <n v="419.62049999999999"/>
    <m/>
    <n v="0.12"/>
    <n v="31.789431818181818"/>
    <m/>
    <n v="476.84147727272727"/>
    <m/>
    <n v="0"/>
    <s v="Ellina Smirnova "/>
    <m/>
    <n v="1"/>
    <n v="15"/>
    <m/>
    <m/>
    <n v="0"/>
    <n v="0"/>
    <n v="0"/>
    <s v="12.06.2025"/>
    <s v="Order Window"/>
    <m/>
    <m/>
    <n v="437"/>
  </r>
  <r>
    <x v="3"/>
    <m/>
    <n v="20006085"/>
    <n v="3090079"/>
    <x v="17"/>
    <s v="NL"/>
    <x v="1"/>
    <x v="1"/>
    <m/>
    <m/>
    <n v="330"/>
    <n v="88027432"/>
    <s v="HE F1 rain jacket unisex M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2.06.2025"/>
    <s v="Order Window"/>
    <m/>
    <m/>
    <n v="278"/>
  </r>
  <r>
    <x v="5"/>
    <m/>
    <n v="20006086"/>
    <n v="3090469"/>
    <x v="18"/>
    <s v="BE"/>
    <x v="14"/>
    <x v="1"/>
    <m/>
    <m/>
    <n v="10"/>
    <n v="88026888"/>
    <s v="DSP Ice bucket 6 bottles"/>
    <n v="167"/>
    <m/>
    <s v="China"/>
    <s v="Bar support"/>
    <n v="167"/>
    <s v="Promocean The Netherlands BV"/>
    <x v="0"/>
    <n v="76.679999999999993"/>
    <n v="12805.56"/>
    <n v="62.519999999999996"/>
    <n v="10440.84"/>
    <n v="0"/>
    <n v="0"/>
    <n v="10440.84"/>
    <n v="53.420400000000008"/>
    <n v="0"/>
    <n v="53.420400000000008"/>
    <n v="49"/>
    <n v="26"/>
    <n v="50"/>
    <n v="10.6379"/>
    <s v="Den Bosch"/>
    <m/>
    <n v="0"/>
    <n v="0"/>
    <n v="2364.7199999999993"/>
    <n v="0"/>
    <m/>
    <m/>
    <s v="yes"/>
    <n v="8921.2068000000017"/>
    <m/>
    <n v="0.12"/>
    <n v="60.705000000000005"/>
    <m/>
    <n v="10137.735000000001"/>
    <m/>
    <n v="0"/>
    <s v="Ellina Smirnova"/>
    <m/>
    <n v="12"/>
    <n v="2004"/>
    <m/>
    <m/>
    <n v="0"/>
    <n v="0"/>
    <n v="0"/>
    <s v="12.06.2025"/>
    <s v="Order Window"/>
    <m/>
    <m/>
    <n v="730"/>
  </r>
  <r>
    <x v="5"/>
    <m/>
    <n v="20006086"/>
    <n v="3090469"/>
    <x v="18"/>
    <s v="BE"/>
    <x v="14"/>
    <x v="1"/>
    <m/>
    <m/>
    <n v="20"/>
    <n v="88026511"/>
    <s v="DSP Inflatable bottle 5m"/>
    <n v="10"/>
    <m/>
    <s v="Poland"/>
    <s v="Premiums"/>
    <n v="10"/>
    <s v="Promocean The Netherlands BV"/>
    <x v="0"/>
    <n v="1862.38"/>
    <n v="18623.800000000003"/>
    <n v="1862.38"/>
    <n v="18623.800000000003"/>
    <n v="0"/>
    <n v="0"/>
    <n v="18623.800000000003"/>
    <n v="1638.89"/>
    <n v="0"/>
    <n v="1638.89"/>
    <n v="60"/>
    <n v="40"/>
    <n v="50"/>
    <n v="1.2"/>
    <s v="Den Bosch"/>
    <m/>
    <n v="0"/>
    <n v="0"/>
    <n v="0"/>
    <n v="0"/>
    <m/>
    <m/>
    <s v="yes"/>
    <n v="16388.900000000001"/>
    <m/>
    <n v="0.12"/>
    <n v="1862.375"/>
    <m/>
    <n v="18623.75"/>
    <m/>
    <n v="0"/>
    <s v="Ellina Smirnova"/>
    <m/>
    <n v="1"/>
    <n v="10"/>
    <m/>
    <m/>
    <n v="0"/>
    <n v="0"/>
    <n v="0"/>
    <s v="12.06.2025"/>
    <s v="Order Window"/>
    <m/>
    <m/>
    <n v="17"/>
  </r>
  <r>
    <x v="5"/>
    <m/>
    <n v="20006086"/>
    <n v="3090469"/>
    <x v="18"/>
    <s v="BE"/>
    <x v="14"/>
    <x v="1"/>
    <m/>
    <m/>
    <n v="30"/>
    <n v="88027220"/>
    <s v="DSP Bottle opener"/>
    <n v="250"/>
    <m/>
    <s v="China"/>
    <s v="Bar support"/>
    <n v="125"/>
    <s v="Promocean The Netherlands BV"/>
    <x v="0"/>
    <n v="39.799999999999997"/>
    <n v="9950"/>
    <n v="35.6"/>
    <n v="8900"/>
    <n v="0"/>
    <n v="0"/>
    <n v="8900"/>
    <n v="29.298000000000002"/>
    <n v="0"/>
    <n v="29.298000000000002"/>
    <n v="14.5"/>
    <n v="4.8"/>
    <n v="4.8"/>
    <n v="8.3519999999999997E-2"/>
    <s v="Den Bosch"/>
    <m/>
    <n v="0"/>
    <n v="0"/>
    <n v="1050"/>
    <n v="0"/>
    <m/>
    <m/>
    <s v="yes"/>
    <n v="7324.5"/>
    <m/>
    <n v="0.12"/>
    <n v="33.293181818181822"/>
    <m/>
    <n v="8323.2954545454559"/>
    <m/>
    <n v="0"/>
    <s v="Ellina Smirnova"/>
    <m/>
    <n v="20"/>
    <n v="5000"/>
    <m/>
    <m/>
    <n v="0"/>
    <n v="0"/>
    <n v="0"/>
    <s v="12.06.2025"/>
    <s v="Order Window"/>
    <m/>
    <m/>
    <n v="1081"/>
  </r>
  <r>
    <x v="2"/>
    <m/>
    <n v="26021003"/>
    <n v="3016096"/>
    <x v="7"/>
    <s v="NL"/>
    <x v="1"/>
    <x v="1"/>
    <m/>
    <m/>
    <n v="10"/>
    <n v="88026505"/>
    <s v="HE UCL Soccer ball with pump"/>
    <n v="10"/>
    <m/>
    <s v="China"/>
    <s v="Premiums"/>
    <n v="500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s v="Den Bosch"/>
    <m/>
    <n v="0"/>
    <n v="0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12.06.2025"/>
    <s v="Order Window"/>
    <m/>
    <m/>
    <n v="4834"/>
  </r>
  <r>
    <x v="0"/>
    <m/>
    <n v="26021003"/>
    <n v="3016096"/>
    <x v="7"/>
    <s v="NL"/>
    <x v="1"/>
    <x v="1"/>
    <m/>
    <m/>
    <n v="20"/>
    <n v="88025961"/>
    <s v="HE Brand Skimmer with opener"/>
    <n v="5"/>
    <m/>
    <s v="China"/>
    <s v="Bar support"/>
    <n v="300"/>
    <s v="Promocean The Netherlands BV"/>
    <x v="2"/>
    <n v="90.399999999999991"/>
    <n v="451.99999999999994"/>
    <n v="90.399999999999991"/>
    <n v="451.99999999999994"/>
    <n v="0"/>
    <n v="0"/>
    <n v="451.99999999999994"/>
    <n v="79.573679999999982"/>
    <n v="0"/>
    <n v="79.573679999999982"/>
    <n v="27"/>
    <n v="17"/>
    <n v="6"/>
    <n v="1.3769999999999999E-2"/>
    <s v="Den Bosch"/>
    <m/>
    <n v="0"/>
    <n v="0"/>
    <n v="0"/>
    <n v="0"/>
    <m/>
    <m/>
    <s v="no"/>
    <n v="397.86839999999989"/>
    <m/>
    <n v="0.12"/>
    <n v="90.424636363636338"/>
    <m/>
    <n v="452.12318181818171"/>
    <m/>
    <n v="0"/>
    <s v="Ellina Smirnova"/>
    <m/>
    <n v="10"/>
    <n v="50"/>
    <m/>
    <m/>
    <n v="0"/>
    <n v="0"/>
    <n v="0"/>
    <s v="12.06.2025"/>
    <s v="Order Window"/>
    <m/>
    <m/>
    <n v="11"/>
  </r>
  <r>
    <x v="0"/>
    <m/>
    <n v="26021003"/>
    <n v="3016096"/>
    <x v="7"/>
    <s v="NL"/>
    <x v="1"/>
    <x v="1"/>
    <m/>
    <m/>
    <n v="30"/>
    <n v="88026852"/>
    <s v="HE Brand metallic skimmer holder"/>
    <n v="5"/>
    <m/>
    <s v="China"/>
    <s v="Bar support"/>
    <n v="167"/>
    <s v="Promocean The Netherlands BV"/>
    <x v="1"/>
    <n v="68.760000000000005"/>
    <n v="343.8"/>
    <n v="68.760000000000005"/>
    <n v="343.8"/>
    <n v="0"/>
    <n v="0"/>
    <n v="343.8"/>
    <n v="58.778400000000012"/>
    <n v="0"/>
    <n v="58.778400000000012"/>
    <n v="37"/>
    <n v="20"/>
    <n v="34"/>
    <n v="0.1258"/>
    <m/>
    <m/>
    <n v="0"/>
    <n v="0"/>
    <n v="0"/>
    <n v="0"/>
    <m/>
    <m/>
    <s v="no"/>
    <n v="293.89200000000005"/>
    <m/>
    <n v="0.12"/>
    <n v="66.793636363636381"/>
    <m/>
    <n v="333.9681818181819"/>
    <m/>
    <n v="0"/>
    <s v="Ellina Smirnova"/>
    <m/>
    <n v="12"/>
    <n v="60"/>
    <m/>
    <m/>
    <n v="0"/>
    <n v="0"/>
    <n v="0"/>
    <s v="12.06.2025"/>
    <s v="Order Window"/>
    <m/>
    <m/>
    <n v="5"/>
  </r>
  <r>
    <x v="0"/>
    <m/>
    <n v="26021003"/>
    <n v="3016096"/>
    <x v="7"/>
    <s v="NL"/>
    <x v="1"/>
    <x v="1"/>
    <m/>
    <m/>
    <n v="40"/>
    <n v="88026129"/>
    <s v="HE Sound Device Aaahhh"/>
    <n v="4"/>
    <m/>
    <s v="China"/>
    <s v="Premiums"/>
    <n v="100"/>
    <s v="Promocean The Netherlands BV"/>
    <x v="1"/>
    <n v="138.75"/>
    <n v="555"/>
    <n v="138.75"/>
    <n v="555"/>
    <n v="0"/>
    <n v="0"/>
    <n v="555"/>
    <n v="119.99205714285715"/>
    <n v="0"/>
    <n v="119.99205714285715"/>
    <n v="38.5"/>
    <n v="12.5"/>
    <n v="8"/>
    <n v="1.54E-2"/>
    <m/>
    <m/>
    <n v="0"/>
    <n v="0"/>
    <n v="0"/>
    <n v="0"/>
    <m/>
    <m/>
    <s v="no"/>
    <n v="479.9682285714286"/>
    <m/>
    <n v="0.12"/>
    <n v="136.3546103896104"/>
    <m/>
    <n v="545.4184415584416"/>
    <m/>
    <n v="0"/>
    <s v="Ellina Smirnova"/>
    <m/>
    <n v="25"/>
    <n v="100"/>
    <m/>
    <m/>
    <n v="0"/>
    <n v="0"/>
    <n v="0"/>
    <s v="12.06.2025"/>
    <s v="Order Window"/>
    <m/>
    <m/>
    <n v="9"/>
  </r>
  <r>
    <x v="0"/>
    <m/>
    <n v="26021003"/>
    <n v="3016096"/>
    <x v="7"/>
    <s v="NL"/>
    <x v="1"/>
    <x v="1"/>
    <m/>
    <m/>
    <n v="50"/>
    <n v="88019768"/>
    <s v="HE polycup 50cl"/>
    <n v="3"/>
    <m/>
    <s v="Netherlands"/>
    <s v="Plastic cups"/>
    <n v="21"/>
    <s v="Dutch Cups"/>
    <x v="2"/>
    <n v="279.93181818181819"/>
    <n v="839.7954545454545"/>
    <n v="279.93181818181819"/>
    <n v="839.7954545454545"/>
    <n v="0"/>
    <n v="0"/>
    <n v="839.7954545454545"/>
    <n v="298.89999999999998"/>
    <n v="0"/>
    <n v="298.89999999999998"/>
    <n v="57"/>
    <n v="37"/>
    <n v="30"/>
    <n v="0.18981000000000001"/>
    <s v="Den Bosch"/>
    <m/>
    <n v="0"/>
    <n v="0"/>
    <n v="0"/>
    <n v="0"/>
    <m/>
    <m/>
    <s v="no"/>
    <n v="896.69999999999993"/>
    <m/>
    <n v="0.12"/>
    <n v="339.65909090909088"/>
    <m/>
    <n v="1018.9772727272726"/>
    <m/>
    <n v="0"/>
    <s v="Konstantinos Zoupanos"/>
    <m/>
    <n v="240"/>
    <n v="720"/>
    <m/>
    <m/>
    <n v="0"/>
    <n v="0"/>
    <n v="0"/>
    <s v="12.06.2025"/>
    <s v="Order Window"/>
    <m/>
    <m/>
    <n v="4"/>
  </r>
  <r>
    <x v="0"/>
    <m/>
    <n v="26021003"/>
    <n v="3016096"/>
    <x v="7"/>
    <s v="NL"/>
    <x v="1"/>
    <x v="1"/>
    <m/>
    <m/>
    <n v="60"/>
    <n v="88021024"/>
    <s v="HE opener with carabiner"/>
    <n v="30"/>
    <m/>
    <s v="China"/>
    <s v="Openers / Sunglasses / Keyrings / Waiter knife"/>
    <n v="209"/>
    <s v="Promocean The Netherlands BV"/>
    <x v="0"/>
    <n v="52.800000000000004"/>
    <n v="1584.0000000000002"/>
    <n v="52.800000000000004"/>
    <n v="1584.0000000000002"/>
    <n v="0"/>
    <n v="0"/>
    <n v="1584.0000000000002"/>
    <n v="46.512961934169503"/>
    <n v="0"/>
    <n v="46.512961934169503"/>
    <n v="25"/>
    <n v="9"/>
    <n v="9"/>
    <n v="6.0749999999999998E-2"/>
    <s v="Den Bosch"/>
    <m/>
    <n v="0"/>
    <n v="0"/>
    <n v="0"/>
    <n v="0"/>
    <m/>
    <m/>
    <s v="no"/>
    <n v="1395.388858025085"/>
    <m/>
    <n v="0.12"/>
    <n v="52.855638561556255"/>
    <m/>
    <n v="1585.6691568466877"/>
    <m/>
    <n v="0"/>
    <s v="Ellina Smirnova"/>
    <m/>
    <n v="48"/>
    <n v="1440"/>
    <m/>
    <m/>
    <n v="0"/>
    <n v="0"/>
    <n v="0"/>
    <s v="12.06.2025"/>
    <s v="Order Window"/>
    <m/>
    <m/>
    <n v="178"/>
  </r>
  <r>
    <x v="0"/>
    <m/>
    <n v="26021003"/>
    <n v="3016096"/>
    <x v="7"/>
    <s v="NL"/>
    <x v="1"/>
    <x v="1"/>
    <m/>
    <m/>
    <n v="70"/>
    <n v="88021618"/>
    <s v="HE Iconic outdoor sign 50 cm LED DS"/>
    <n v="4"/>
    <m/>
    <s v="China"/>
    <s v="Outdoor signs"/>
    <n v="100"/>
    <s v="Van Beem &amp; Van Haagen bv"/>
    <x v="0"/>
    <n v="218.82"/>
    <n v="875.28"/>
    <n v="212.23"/>
    <n v="848.92"/>
    <n v="0"/>
    <n v="0"/>
    <n v="848.92"/>
    <n v="176.70000000000002"/>
    <n v="0"/>
    <n v="176.70000000000002"/>
    <n v="57"/>
    <n v="57"/>
    <n v="23"/>
    <n v="0.29890800000000001"/>
    <s v="Den Bosch"/>
    <m/>
    <n v="0"/>
    <n v="0"/>
    <n v="26.360000000000014"/>
    <n v="0"/>
    <m/>
    <m/>
    <s v="no"/>
    <n v="706.80000000000007"/>
    <m/>
    <n v="0.12"/>
    <n v="200.79545454545456"/>
    <m/>
    <n v="803.18181818181824"/>
    <m/>
    <n v="0"/>
    <s v="Ludmilla Zarybnicka"/>
    <m/>
    <n v="1"/>
    <n v="4"/>
    <m/>
    <m/>
    <n v="0"/>
    <n v="0"/>
    <n v="0"/>
    <s v="12.06.2025"/>
    <s v="Order Window"/>
    <m/>
    <m/>
    <n v="575"/>
  </r>
  <r>
    <x v="0"/>
    <m/>
    <n v="26021003"/>
    <n v="3016096"/>
    <x v="7"/>
    <s v="NL"/>
    <x v="1"/>
    <x v="1"/>
    <m/>
    <m/>
    <n v="80"/>
    <n v="88023584"/>
    <s v="HE Star Quality pin"/>
    <n v="2"/>
    <m/>
    <s v="China"/>
    <s v="Premiums"/>
    <n v="100"/>
    <s v="Asian Sourcing Link"/>
    <x v="0"/>
    <n v="18.5"/>
    <n v="37"/>
    <n v="9"/>
    <n v="18"/>
    <n v="0"/>
    <n v="0"/>
    <n v="18"/>
    <n v="7.7520000000000007"/>
    <n v="0"/>
    <n v="7.7520000000000007"/>
    <n v="10"/>
    <n v="10"/>
    <n v="5"/>
    <n v="1E-3"/>
    <s v="Den Bosch"/>
    <m/>
    <n v="0"/>
    <n v="0"/>
    <n v="19"/>
    <n v="0"/>
    <m/>
    <m/>
    <s v="no"/>
    <n v="15.504000000000001"/>
    <m/>
    <n v="0.12"/>
    <n v="8.8090909090909104"/>
    <m/>
    <n v="17.618181818181821"/>
    <m/>
    <n v="0"/>
    <s v="Ellina Smirnova"/>
    <m/>
    <n v="10"/>
    <n v="20"/>
    <m/>
    <m/>
    <n v="0"/>
    <n v="0"/>
    <n v="0"/>
    <s v="12.06.2025"/>
    <s v="Order Window"/>
    <m/>
    <m/>
    <n v="410"/>
  </r>
  <r>
    <x v="0"/>
    <m/>
    <n v="26021003"/>
    <n v="3016096"/>
    <x v="7"/>
    <s v="NL"/>
    <x v="1"/>
    <x v="1"/>
    <m/>
    <m/>
    <n v="90"/>
    <n v="88023610"/>
    <s v="HE SQ sign - 3 min interval animation"/>
    <n v="3"/>
    <m/>
    <s v="China"/>
    <s v="Indoor signs"/>
    <n v="250"/>
    <s v="Dekkers Visual Communication B.v."/>
    <x v="1"/>
    <n v="158.37"/>
    <n v="475.11"/>
    <n v="158.37"/>
    <n v="475.11"/>
    <n v="0"/>
    <n v="0"/>
    <n v="475.11"/>
    <n v="136.95960000000002"/>
    <n v="0"/>
    <n v="136.95960000000002"/>
    <n v="63"/>
    <n v="63"/>
    <n v="12.5"/>
    <n v="0.14883750000000001"/>
    <m/>
    <m/>
    <n v="0"/>
    <n v="0"/>
    <n v="0"/>
    <n v="0"/>
    <m/>
    <m/>
    <s v="no"/>
    <n v="410.87880000000007"/>
    <m/>
    <n v="0.12"/>
    <n v="155.63590909090911"/>
    <m/>
    <n v="466.90772727272736"/>
    <m/>
    <n v="0"/>
    <s v="Ludmilla Zarybnicka"/>
    <m/>
    <n v="1"/>
    <n v="3"/>
    <m/>
    <m/>
    <n v="0"/>
    <n v="0"/>
    <n v="0"/>
    <s v="12.06.2025"/>
    <s v="Order Window"/>
    <m/>
    <m/>
    <n v="7"/>
  </r>
  <r>
    <x v="2"/>
    <m/>
    <n v="26021003"/>
    <n v="3016096"/>
    <x v="7"/>
    <s v="NL"/>
    <x v="1"/>
    <x v="1"/>
    <m/>
    <m/>
    <n v="100"/>
    <n v="88026526"/>
    <s v="HE UCL Only Men Bowhead flag"/>
    <n v="5"/>
    <m/>
    <s v="China"/>
    <s v="Outdoor signs"/>
    <n v="250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m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2.06.2025"/>
    <s v="Order Window"/>
    <m/>
    <m/>
    <n v="104"/>
  </r>
  <r>
    <x v="2"/>
    <m/>
    <n v="26021003"/>
    <n v="3016096"/>
    <x v="7"/>
    <s v="NL"/>
    <x v="1"/>
    <x v="1"/>
    <m/>
    <m/>
    <n v="110"/>
    <n v="88026540"/>
    <s v="HE UCL Only Men Polo man XL"/>
    <n v="3"/>
    <m/>
    <s v="Bangladesh"/>
    <s v="Textiles-Clothing"/>
    <n v="167"/>
    <s v="Promocean The Netherlands BV"/>
    <x v="0"/>
    <n v="39.06"/>
    <n v="117.18"/>
    <n v="39.06"/>
    <n v="117.18"/>
    <n v="0"/>
    <n v="0"/>
    <n v="117.18"/>
    <n v="34.030499999999996"/>
    <n v="0"/>
    <n v="34.030499999999996"/>
    <n v="36"/>
    <n v="33"/>
    <n v="7"/>
    <n v="2.4948000000000001E-2"/>
    <s v="Den Bosch"/>
    <m/>
    <n v="0"/>
    <n v="0"/>
    <n v="0"/>
    <n v="0"/>
    <m/>
    <m/>
    <s v="no"/>
    <n v="102.0915"/>
    <m/>
    <n v="0.12"/>
    <n v="38.671022727272721"/>
    <m/>
    <n v="116.01306818181817"/>
    <m/>
    <n v="0"/>
    <s v="Ellina Smirnova"/>
    <m/>
    <n v="6"/>
    <n v="18"/>
    <m/>
    <m/>
    <n v="0"/>
    <n v="0"/>
    <n v="0"/>
    <s v="12.06.2025"/>
    <s v="Order Window"/>
    <m/>
    <m/>
    <n v="13"/>
  </r>
  <r>
    <x v="0"/>
    <m/>
    <n v="26021003"/>
    <n v="3016096"/>
    <x v="7"/>
    <s v="NL"/>
    <x v="1"/>
    <x v="1"/>
    <m/>
    <m/>
    <n v="120"/>
    <n v="88024221"/>
    <s v="HE coaster 90mm"/>
    <n v="20"/>
    <m/>
    <s v="Germany"/>
    <s v="Coasters (&amp; dripmat)"/>
    <n v="25"/>
    <s v="CC Coaster GmbH &amp; Co. KG"/>
    <x v="0"/>
    <n v="16.28409090909091"/>
    <n v="325.68181818181819"/>
    <n v="16.28409090909091"/>
    <n v="325.68181818181819"/>
    <n v="0"/>
    <n v="0"/>
    <n v="325.68181818181819"/>
    <n v="14.33"/>
    <n v="0"/>
    <n v="14.33"/>
    <n v="18"/>
    <n v="45"/>
    <n v="14"/>
    <n v="0.2268"/>
    <s v="Den Bosch"/>
    <m/>
    <n v="0"/>
    <n v="0"/>
    <n v="0"/>
    <n v="0"/>
    <m/>
    <m/>
    <s v="no"/>
    <n v="286.60000000000002"/>
    <m/>
    <n v="0.12"/>
    <n v="16.28409090909091"/>
    <m/>
    <n v="325.68181818181819"/>
    <m/>
    <n v="0"/>
    <s v="Ellina Smirnova"/>
    <m/>
    <n v="1000"/>
    <n v="20000"/>
    <m/>
    <m/>
    <n v="0"/>
    <n v="0"/>
    <n v="0"/>
    <s v="12.06.2025"/>
    <s v="Order Window"/>
    <m/>
    <m/>
    <n v="26"/>
  </r>
  <r>
    <x v="0"/>
    <m/>
    <n v="26021003"/>
    <n v="3016096"/>
    <x v="7"/>
    <s v="NL"/>
    <x v="1"/>
    <x v="1"/>
    <m/>
    <m/>
    <n v="130"/>
    <n v="88027227"/>
    <s v="HE Brand can speaker"/>
    <n v="10"/>
    <m/>
    <s v="China"/>
    <s v="Premiums"/>
    <n v="200"/>
    <s v="Asian Sourcing Link"/>
    <x v="1"/>
    <n v="72.900000000000006"/>
    <n v="729"/>
    <n v="72.900000000000006"/>
    <n v="729"/>
    <n v="0"/>
    <n v="0"/>
    <n v="729"/>
    <n v="63.042000000000002"/>
    <n v="0"/>
    <n v="63.042000000000002"/>
    <n v="15.7"/>
    <n v="7"/>
    <n v="50"/>
    <n v="5.4949999999999999E-2"/>
    <m/>
    <m/>
    <n v="0"/>
    <n v="0"/>
    <n v="0"/>
    <n v="0"/>
    <m/>
    <m/>
    <s v="no"/>
    <n v="630.42000000000007"/>
    <m/>
    <n v="0.12"/>
    <n v="71.638636363636365"/>
    <m/>
    <n v="716.38636363636363"/>
    <m/>
    <n v="0"/>
    <s v="Ellina Smirnova"/>
    <m/>
    <n v="5"/>
    <n v="50"/>
    <m/>
    <m/>
    <n v="0"/>
    <n v="0"/>
    <n v="0"/>
    <s v="12.06.2025"/>
    <s v="Order Window"/>
    <m/>
    <m/>
    <n v="65"/>
  </r>
  <r>
    <x v="0"/>
    <m/>
    <n v="26021003"/>
    <n v="3016096"/>
    <x v="7"/>
    <s v="NL"/>
    <x v="1"/>
    <x v="1"/>
    <m/>
    <m/>
    <n v="140"/>
    <n v="88027213"/>
    <s v="HE Single bottle filament (230V)"/>
    <n v="30"/>
    <m/>
    <s v="China"/>
    <s v="Indoor signs"/>
    <n v="100"/>
    <s v="Dekkers Visual Communication B.v."/>
    <x v="0"/>
    <n v="27.68"/>
    <n v="830.4"/>
    <n v="27.68"/>
    <n v="830.4"/>
    <n v="0"/>
    <n v="0"/>
    <n v="830.4"/>
    <n v="23.94"/>
    <n v="0"/>
    <n v="23.94"/>
    <n v="7"/>
    <n v="7"/>
    <n v="25"/>
    <n v="3.6749999999999998E-2"/>
    <s v="Den Bosch"/>
    <m/>
    <n v="0"/>
    <n v="0"/>
    <n v="0"/>
    <n v="0"/>
    <m/>
    <m/>
    <s v="no"/>
    <n v="718.2"/>
    <m/>
    <n v="0.12"/>
    <n v="27.204545454545457"/>
    <m/>
    <n v="816.13636363636374"/>
    <m/>
    <n v="0"/>
    <s v="Ludmilla Zarybnicka"/>
    <m/>
    <n v="1"/>
    <n v="30"/>
    <m/>
    <m/>
    <n v="0"/>
    <n v="0"/>
    <n v="0"/>
    <s v="12.06.2025"/>
    <s v="Order Window"/>
    <m/>
    <m/>
    <n v="95"/>
  </r>
  <r>
    <x v="0"/>
    <m/>
    <n v="26021003"/>
    <n v="3016096"/>
    <x v="7"/>
    <s v="NL"/>
    <x v="1"/>
    <x v="1"/>
    <m/>
    <m/>
    <n v="150"/>
    <n v="88023319"/>
    <s v="HE OC crate cushion"/>
    <n v="10"/>
    <m/>
    <s v="China"/>
    <s v="Premiums"/>
    <n v="84"/>
    <s v="Promocean The Netherlands BV"/>
    <x v="1"/>
    <n v="45.78"/>
    <n v="457.8"/>
    <n v="45.78"/>
    <n v="457.8"/>
    <n v="0"/>
    <n v="0"/>
    <n v="457.8"/>
    <n v="38.563200000000002"/>
    <n v="0"/>
    <n v="38.563200000000002"/>
    <n v="41"/>
    <n v="31"/>
    <n v="25"/>
    <n v="0.31774999999999998"/>
    <m/>
    <m/>
    <n v="0"/>
    <n v="0"/>
    <n v="0"/>
    <n v="0"/>
    <m/>
    <m/>
    <s v="no"/>
    <n v="385.63200000000001"/>
    <m/>
    <n v="0.12"/>
    <n v="43.82181818181818"/>
    <m/>
    <n v="438.21818181818179"/>
    <m/>
    <n v="0"/>
    <s v="Ellina Smirnova"/>
    <m/>
    <n v="6"/>
    <n v="60"/>
    <m/>
    <m/>
    <n v="0"/>
    <n v="0"/>
    <n v="0"/>
    <s v="12.06.2025"/>
    <s v="Order Window"/>
    <m/>
    <m/>
    <n v="46"/>
  </r>
  <r>
    <x v="0"/>
    <m/>
    <n v="26021003"/>
    <n v="3016096"/>
    <x v="7"/>
    <s v="NL"/>
    <x v="1"/>
    <x v="1"/>
    <m/>
    <m/>
    <n v="160"/>
    <n v="88023298"/>
    <s v="HE OC Clock"/>
    <n v="3"/>
    <m/>
    <s v="China"/>
    <s v="Premiums"/>
    <n v="200"/>
    <s v="Asian Sourcing Link"/>
    <x v="0"/>
    <n v="59.3"/>
    <n v="177.89999999999998"/>
    <n v="59.3"/>
    <n v="177.89999999999998"/>
    <n v="0"/>
    <n v="0"/>
    <n v="177.89999999999998"/>
    <n v="57.000000000000007"/>
    <n v="0"/>
    <n v="57.000000000000007"/>
    <n v="27.5"/>
    <n v="26"/>
    <n v="30"/>
    <n v="6.4350000000000004E-2"/>
    <s v="Den Bosch"/>
    <m/>
    <n v="0"/>
    <n v="0"/>
    <n v="0"/>
    <n v="0"/>
    <m/>
    <m/>
    <s v="no"/>
    <n v="171.00000000000003"/>
    <m/>
    <n v="0.12"/>
    <n v="64.77272727272728"/>
    <m/>
    <n v="194.31818181818184"/>
    <m/>
    <n v="0"/>
    <s v="Ellina Smirnova"/>
    <m/>
    <n v="5"/>
    <n v="15"/>
    <m/>
    <m/>
    <n v="0"/>
    <n v="0"/>
    <n v="0"/>
    <s v="12.06.2025"/>
    <s v="Order Window"/>
    <m/>
    <m/>
    <n v="117"/>
  </r>
  <r>
    <x v="5"/>
    <m/>
    <n v="20006087"/>
    <n v="3090139"/>
    <x v="8"/>
    <s v="ES"/>
    <x v="6"/>
    <x v="1"/>
    <m/>
    <m/>
    <n v="10"/>
    <n v="88027181"/>
    <s v="DSP Festival cup 35cl"/>
    <n v="7"/>
    <m/>
    <s v="France"/>
    <s v="Plastic cups"/>
    <n v="3"/>
    <s v="Re-uz France"/>
    <x v="0"/>
    <n v="255.90909090909091"/>
    <n v="1791.3636363636363"/>
    <n v="110.90909090909091"/>
    <n v="776.36363636363637"/>
    <n v="0"/>
    <n v="0"/>
    <n v="776.36363636363637"/>
    <n v="97.6"/>
    <n v="0"/>
    <n v="97.6"/>
    <n v="58.2"/>
    <n v="36.299999999999997"/>
    <n v="13.54"/>
    <n v="0.20023791479999997"/>
    <s v="Den Bosch"/>
    <m/>
    <n v="0"/>
    <s v="no TAS possible _x000a_from outside EU+pallet+label"/>
    <n v="1014.9999999999999"/>
    <n v="0"/>
    <m/>
    <m/>
    <s v="yes"/>
    <n v="683.19999999999993"/>
    <m/>
    <n v="0.12"/>
    <n v="110.90909090909091"/>
    <m/>
    <n v="776.36363636363637"/>
    <m/>
    <n v="0"/>
    <s v="Konstantinos Zoupanos"/>
    <m/>
    <n v="400"/>
    <n v="2800"/>
    <m/>
    <m/>
    <n v="0"/>
    <n v="0"/>
    <n v="0"/>
    <s v="12.06.2025"/>
    <s v="Order Window"/>
    <m/>
    <m/>
    <n v="109"/>
  </r>
  <r>
    <x v="2"/>
    <m/>
    <n v="26021004"/>
    <n v="3097160"/>
    <x v="2"/>
    <s v="NL"/>
    <x v="1"/>
    <x v="2"/>
    <m/>
    <m/>
    <n v="1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2.06.2025"/>
    <s v="Order Window"/>
    <m/>
    <m/>
    <n v="1305"/>
  </r>
  <r>
    <x v="2"/>
    <m/>
    <n v="26021004"/>
    <n v="3097160"/>
    <x v="2"/>
    <s v="NL"/>
    <x v="1"/>
    <x v="2"/>
    <m/>
    <m/>
    <n v="20"/>
    <n v="88026543"/>
    <s v="HE UCL Lanyard"/>
    <n v="8"/>
    <m/>
    <s v="China"/>
    <s v="Premiums"/>
    <n v="100"/>
    <s v="Promocean The Netherlands BV"/>
    <x v="0"/>
    <n v="53.5"/>
    <n v="428"/>
    <n v="49.75"/>
    <n v="398"/>
    <n v="0"/>
    <n v="0"/>
    <n v="398"/>
    <n v="43.103400000000008"/>
    <n v="0"/>
    <n v="43.103400000000008"/>
    <n v="24"/>
    <n v="15"/>
    <n v="5"/>
    <n v="1.44E-2"/>
    <s v="Den Bosch"/>
    <m/>
    <n v="0"/>
    <n v="0"/>
    <n v="30"/>
    <n v="0"/>
    <m/>
    <m/>
    <s v="no"/>
    <n v="344.82720000000006"/>
    <m/>
    <n v="0.12"/>
    <n v="48.981136363636374"/>
    <m/>
    <n v="391.84909090909099"/>
    <m/>
    <n v="0"/>
    <s v="Ellina Smirnova"/>
    <m/>
    <n v="25"/>
    <n v="200"/>
    <m/>
    <m/>
    <n v="0"/>
    <n v="0"/>
    <n v="0"/>
    <s v="12.06.2025"/>
    <s v="Order Window"/>
    <m/>
    <m/>
    <n v="612"/>
  </r>
  <r>
    <x v="2"/>
    <m/>
    <n v="26021004"/>
    <n v="3097160"/>
    <x v="2"/>
    <s v="NL"/>
    <x v="1"/>
    <x v="2"/>
    <m/>
    <m/>
    <n v="30"/>
    <n v="88026486"/>
    <s v="HE UCL Cap"/>
    <n v="6"/>
    <m/>
    <s v="China"/>
    <s v="Textiles-Clothing"/>
    <n v="42"/>
    <s v="Promocean The Netherlands BV"/>
    <x v="0"/>
    <n v="115.68"/>
    <n v="694.08"/>
    <n v="71.28"/>
    <n v="427.68"/>
    <n v="0"/>
    <n v="0"/>
    <n v="427.68"/>
    <n v="62.267399999999995"/>
    <n v="0"/>
    <n v="62.267399999999995"/>
    <n v="45"/>
    <n v="23"/>
    <n v="23"/>
    <n v="0.14283000000000001"/>
    <s v="Den Bosch"/>
    <m/>
    <n v="0"/>
    <n v="0"/>
    <n v="266.40000000000003"/>
    <n v="0"/>
    <m/>
    <m/>
    <s v="no"/>
    <n v="373.60439999999994"/>
    <m/>
    <n v="0.12"/>
    <n v="70.758409090909083"/>
    <m/>
    <n v="424.5504545454545"/>
    <m/>
    <n v="0"/>
    <s v="Ellina Smirnova"/>
    <m/>
    <n v="24"/>
    <n v="144"/>
    <m/>
    <m/>
    <n v="0"/>
    <n v="0"/>
    <n v="0"/>
    <s v="12.06.2025"/>
    <s v="Order Window"/>
    <m/>
    <m/>
    <n v="816"/>
  </r>
  <r>
    <x v="2"/>
    <m/>
    <n v="26021004"/>
    <n v="3097160"/>
    <x v="2"/>
    <s v="NL"/>
    <x v="1"/>
    <x v="2"/>
    <m/>
    <m/>
    <n v="40"/>
    <n v="88026520"/>
    <s v="HE UCL Bowhead flag"/>
    <n v="5"/>
    <m/>
    <s v="China"/>
    <s v="Outdoor signs"/>
    <n v="250"/>
    <s v="Promocean The Netherlands BV"/>
    <x v="1"/>
    <n v="43.06"/>
    <n v="215.3"/>
    <n v="43.06"/>
    <n v="215.3"/>
    <n v="0"/>
    <n v="0"/>
    <n v="215.3"/>
    <n v="37.8887"/>
    <n v="0"/>
    <n v="37.8887"/>
    <n v="40"/>
    <n v="20.5"/>
    <n v="10"/>
    <n v="4.1000000000000002E-2"/>
    <m/>
    <m/>
    <n v="0"/>
    <n v="0"/>
    <n v="0"/>
    <n v="0"/>
    <m/>
    <m/>
    <s v="no"/>
    <n v="189.4435"/>
    <m/>
    <n v="0.12"/>
    <n v="43.055340909090908"/>
    <m/>
    <n v="215.27670454545455"/>
    <m/>
    <n v="0"/>
    <s v="Ludmilla Zarybnicka"/>
    <m/>
    <n v="1"/>
    <n v="5"/>
    <m/>
    <m/>
    <n v="0"/>
    <n v="0"/>
    <n v="0"/>
    <s v="12.06.2025"/>
    <s v="Order Window"/>
    <m/>
    <m/>
    <n v="37"/>
  </r>
  <r>
    <x v="2"/>
    <m/>
    <n v="26021004"/>
    <n v="3097160"/>
    <x v="2"/>
    <s v="NL"/>
    <x v="1"/>
    <x v="2"/>
    <m/>
    <m/>
    <n v="50"/>
    <n v="88026493"/>
    <s v="HE UCL Ice bucket"/>
    <n v="5"/>
    <m/>
    <s v="China"/>
    <s v="Bar support"/>
    <n v="167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s v="Den Bosch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12.06.2025"/>
    <s v="Order Window"/>
    <m/>
    <m/>
    <n v="356"/>
  </r>
  <r>
    <x v="2"/>
    <m/>
    <n v="26021004"/>
    <n v="3097160"/>
    <x v="2"/>
    <s v="NL"/>
    <x v="1"/>
    <x v="2"/>
    <m/>
    <m/>
    <n v="6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2.06.2025"/>
    <s v="Order Window"/>
    <m/>
    <m/>
    <n v="1295"/>
  </r>
  <r>
    <x v="2"/>
    <m/>
    <n v="26021004"/>
    <n v="3097160"/>
    <x v="2"/>
    <s v="NL"/>
    <x v="1"/>
    <x v="2"/>
    <m/>
    <m/>
    <n v="70"/>
    <n v="88026505"/>
    <s v="HE UCL Soccer ball with pump"/>
    <n v="5"/>
    <m/>
    <s v="China"/>
    <s v="Premiums"/>
    <n v="500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s v="Den Bosch"/>
    <m/>
    <n v="0"/>
    <n v="0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2.06.2025"/>
    <s v="Order Window"/>
    <m/>
    <m/>
    <n v="4834"/>
  </r>
  <r>
    <x v="2"/>
    <m/>
    <n v="26021004"/>
    <n v="3097160"/>
    <x v="2"/>
    <s v="NL"/>
    <x v="1"/>
    <x v="2"/>
    <m/>
    <m/>
    <n v="80"/>
    <n v="88026480"/>
    <s v="HE UCL T-shirt man M"/>
    <n v="7"/>
    <m/>
    <s v="Bangladesh"/>
    <s v="Textiles-Clothing"/>
    <n v="167"/>
    <s v="Promocean The Netherlands BV"/>
    <x v="0"/>
    <n v="29.700000000000003"/>
    <n v="207.90000000000003"/>
    <n v="29.339999999999996"/>
    <n v="205.37999999999997"/>
    <n v="0"/>
    <n v="0"/>
    <n v="205.37999999999997"/>
    <n v="25.1265"/>
    <n v="0"/>
    <n v="25.1265"/>
    <n v="28"/>
    <n v="15"/>
    <n v="12"/>
    <n v="3.5279999999999999E-2"/>
    <s v="Den Bosch"/>
    <m/>
    <n v="0"/>
    <n v="0"/>
    <n v="2.5200000000000671"/>
    <n v="0"/>
    <m/>
    <m/>
    <s v="no"/>
    <n v="175.88550000000001"/>
    <m/>
    <n v="0.12"/>
    <n v="28.552840909090911"/>
    <m/>
    <n v="199.86988636363637"/>
    <m/>
    <n v="0"/>
    <s v="Ellina Smirnova"/>
    <m/>
    <n v="6"/>
    <n v="42"/>
    <m/>
    <m/>
    <n v="0"/>
    <n v="0"/>
    <n v="0"/>
    <s v="12.06.2025"/>
    <s v="Order Window"/>
    <m/>
    <m/>
    <n v="239"/>
  </r>
  <r>
    <x v="0"/>
    <m/>
    <n v="26021003"/>
    <n v="3016096"/>
    <x v="7"/>
    <s v="NL"/>
    <x v="1"/>
    <x v="1"/>
    <m/>
    <m/>
    <n v="170"/>
    <n v="88026851"/>
    <s v="HE Brand metallic ice bucket 6 bottles"/>
    <n v="20"/>
    <m/>
    <s v="China"/>
    <s v="Bar support"/>
    <n v="167"/>
    <s v="Promocean The Netherlands BV"/>
    <x v="0"/>
    <n v="87"/>
    <n v="1740"/>
    <n v="76.679999999999993"/>
    <n v="1533.6"/>
    <n v="0"/>
    <n v="0"/>
    <n v="1533.6"/>
    <n v="65.527200000000008"/>
    <n v="0"/>
    <n v="65.527200000000008"/>
    <n v="49"/>
    <n v="26"/>
    <n v="50"/>
    <n v="1.274"/>
    <s v="Den Bosch"/>
    <m/>
    <n v="0"/>
    <n v="0"/>
    <n v="206.40000000000009"/>
    <n v="0"/>
    <m/>
    <m/>
    <s v="no"/>
    <n v="1310.5440000000001"/>
    <m/>
    <n v="0.12"/>
    <n v="74.462727272727278"/>
    <m/>
    <n v="1489.2545454545457"/>
    <m/>
    <n v="0"/>
    <s v="Ellina Smirnova"/>
    <m/>
    <n v="12"/>
    <n v="240"/>
    <m/>
    <m/>
    <n v="0"/>
    <n v="0"/>
    <n v="0"/>
    <s v="12.06.2025"/>
    <s v="Order Window"/>
    <m/>
    <m/>
    <n v="273"/>
  </r>
  <r>
    <x v="2"/>
    <m/>
    <n v="26021003"/>
    <n v="3016096"/>
    <x v="7"/>
    <s v="NL"/>
    <x v="1"/>
    <x v="1"/>
    <m/>
    <m/>
    <n v="180"/>
    <n v="88026612"/>
    <s v="HE UCL Glass 25cl man recycled"/>
    <n v="200"/>
    <m/>
    <s v="Turkey"/>
    <s v="Glassware"/>
    <n v="26800"/>
    <s v="Sisecam (Pasabahçe)"/>
    <x v="0"/>
    <n v="4.38"/>
    <n v="876"/>
    <n v="4.38"/>
    <n v="876"/>
    <n v="0"/>
    <n v="0"/>
    <n v="876"/>
    <n v="3.84"/>
    <n v="0"/>
    <n v="3.84"/>
    <n v="20"/>
    <n v="14.3"/>
    <n v="19"/>
    <n v="1.0868"/>
    <s v="Den Bosch"/>
    <m/>
    <n v="0"/>
    <n v="0"/>
    <n v="0"/>
    <n v="0"/>
    <m/>
    <m/>
    <s v="no"/>
    <n v="768"/>
    <m/>
    <n v="0.12"/>
    <n v="4.3636363636363633"/>
    <m/>
    <n v="872.72727272727263"/>
    <m/>
    <n v="0"/>
    <s v="Ludmilla Zarybnicka"/>
    <m/>
    <n v="6"/>
    <n v="1200"/>
    <m/>
    <m/>
    <n v="0"/>
    <n v="0"/>
    <n v="0"/>
    <s v="12.06.2025"/>
    <s v="Order Window"/>
    <m/>
    <m/>
    <n v="4496"/>
  </r>
  <r>
    <x v="2"/>
    <m/>
    <n v="26021004"/>
    <n v="3097160"/>
    <x v="2"/>
    <s v="NL"/>
    <x v="1"/>
    <x v="2"/>
    <m/>
    <m/>
    <n v="100"/>
    <n v="88026477"/>
    <s v="HE UCL T-shirt lady M"/>
    <n v="3"/>
    <m/>
    <s v="Bangladesh"/>
    <s v="Textiles-Clothing"/>
    <n v="167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s v="Den Bosch"/>
    <m/>
    <n v="0"/>
    <n v="0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2.06.2025"/>
    <s v="Order Window"/>
    <m/>
    <m/>
    <n v="58"/>
  </r>
  <r>
    <x v="2"/>
    <m/>
    <n v="26021004"/>
    <n v="3097160"/>
    <x v="2"/>
    <s v="NL"/>
    <x v="1"/>
    <x v="2"/>
    <m/>
    <m/>
    <n v="110"/>
    <n v="88026481"/>
    <s v="HE UCL T-shirt man L"/>
    <n v="4"/>
    <m/>
    <s v="Bangladesh"/>
    <s v="Textiles-Clothing"/>
    <n v="167"/>
    <s v="Promocean The Netherlands BV"/>
    <x v="0"/>
    <n v="29.700000000000003"/>
    <n v="118.80000000000001"/>
    <n v="29.339999999999996"/>
    <n v="117.35999999999999"/>
    <n v="0"/>
    <n v="0"/>
    <n v="117.35999999999999"/>
    <n v="25.1265"/>
    <n v="0"/>
    <n v="25.1265"/>
    <n v="28"/>
    <n v="15"/>
    <n v="12"/>
    <n v="2.0160000000000001E-2"/>
    <s v="Den Bosch"/>
    <m/>
    <n v="0"/>
    <n v="0"/>
    <n v="1.4400000000000261"/>
    <n v="0"/>
    <m/>
    <m/>
    <s v="no"/>
    <n v="100.506"/>
    <m/>
    <n v="0.12"/>
    <n v="28.552840909090911"/>
    <m/>
    <n v="114.21136363636364"/>
    <m/>
    <n v="0"/>
    <s v="Ellina Smirnova"/>
    <m/>
    <n v="6"/>
    <n v="24"/>
    <m/>
    <m/>
    <n v="0"/>
    <n v="0"/>
    <n v="0"/>
    <s v="12.06.2025"/>
    <s v="Order Window"/>
    <m/>
    <m/>
    <n v="118"/>
  </r>
  <r>
    <x v="2"/>
    <m/>
    <n v="26021005"/>
    <n v="3014950"/>
    <x v="4"/>
    <s v="CR"/>
    <x v="3"/>
    <x v="3"/>
    <m/>
    <m/>
    <n v="10"/>
    <n v="88026487"/>
    <s v="HE UCL Drawstring bag"/>
    <n v="200"/>
    <m/>
    <s v="China"/>
    <s v="Premiums"/>
    <n v="100"/>
    <s v="Promocean The Netherlands BV"/>
    <x v="0"/>
    <n v="30.6"/>
    <n v="6120"/>
    <n v="28.799999999999997"/>
    <n v="5759.9999999999991"/>
    <n v="0"/>
    <n v="0"/>
    <n v="5759.9999999999991"/>
    <n v="25.1082"/>
    <n v="0"/>
    <n v="25.1082"/>
    <n v="47"/>
    <n v="46"/>
    <n v="2"/>
    <n v="0.86480000000000001"/>
    <s v="Den Bosch"/>
    <m/>
    <n v="0"/>
    <n v="0"/>
    <n v="360.00000000000091"/>
    <n v="0"/>
    <m/>
    <m/>
    <s v="yes"/>
    <n v="5021.6400000000003"/>
    <m/>
    <n v="0.12"/>
    <n v="28.532045454545454"/>
    <m/>
    <n v="5706.409090909091"/>
    <m/>
    <n v="0"/>
    <s v="Ellina Smirnova"/>
    <m/>
    <n v="10"/>
    <n v="2000"/>
    <m/>
    <m/>
    <n v="0"/>
    <n v="0"/>
    <n v="0"/>
    <s v="12.06.2025"/>
    <s v="Order Window"/>
    <m/>
    <m/>
    <n v="1295"/>
  </r>
  <r>
    <x v="2"/>
    <m/>
    <n v="26021005"/>
    <n v="3014950"/>
    <x v="4"/>
    <s v="CR"/>
    <x v="3"/>
    <x v="3"/>
    <m/>
    <m/>
    <n v="20"/>
    <n v="88026615"/>
    <s v="HE UCL glass 25cl women in giftbox (R)"/>
    <n v="400"/>
    <m/>
    <s v="Turkey"/>
    <s v="Glassware"/>
    <n v="6700"/>
    <s v="Sisecam (Pasabahçe)"/>
    <x v="0"/>
    <n v="22.799999999999997"/>
    <n v="9119.9999999999982"/>
    <n v="22.799999999999997"/>
    <n v="9119.9999999999982"/>
    <n v="0"/>
    <n v="0"/>
    <n v="9119.9999999999982"/>
    <n v="20.16"/>
    <n v="0"/>
    <n v="20.16"/>
    <n v="55.9"/>
    <n v="21.9"/>
    <n v="21.2"/>
    <n v="10.381300799999998"/>
    <s v="Den Bosch"/>
    <m/>
    <n v="0"/>
    <n v="0"/>
    <n v="0"/>
    <n v="0"/>
    <m/>
    <m/>
    <s v="no"/>
    <n v="8064"/>
    <m/>
    <n v="0.12"/>
    <n v="22.90909090909091"/>
    <m/>
    <n v="9163.636363636364"/>
    <m/>
    <n v="0"/>
    <s v="Ludmilla Zarybnicka"/>
    <m/>
    <n v="24"/>
    <n v="9600"/>
    <m/>
    <m/>
    <n v="0"/>
    <n v="0"/>
    <n v="0"/>
    <s v="12.06.2025"/>
    <s v="Order Window"/>
    <m/>
    <m/>
    <n v="909"/>
  </r>
  <r>
    <x v="2"/>
    <m/>
    <n v="26021005"/>
    <n v="3014950"/>
    <x v="4"/>
    <s v="CR"/>
    <x v="3"/>
    <x v="3"/>
    <m/>
    <m/>
    <n v="30"/>
    <n v="88026486"/>
    <s v="HE UCL Cap"/>
    <n v="80"/>
    <m/>
    <s v="China"/>
    <s v="Textiles-Clothing"/>
    <n v="42"/>
    <s v="Promocean The Netherlands BV"/>
    <x v="0"/>
    <n v="115.68"/>
    <n v="9254.4000000000015"/>
    <n v="71.28"/>
    <n v="5702.4"/>
    <n v="0"/>
    <n v="0"/>
    <n v="5702.4"/>
    <n v="62.267399999999995"/>
    <n v="0"/>
    <n v="62.267399999999995"/>
    <n v="45"/>
    <n v="23"/>
    <n v="23"/>
    <n v="1.9044000000000001"/>
    <s v="Den Bosch"/>
    <m/>
    <n v="0"/>
    <n v="0"/>
    <n v="3552.0000000000018"/>
    <n v="0"/>
    <m/>
    <m/>
    <s v="yes"/>
    <n v="4981.3919999999998"/>
    <m/>
    <n v="0.12"/>
    <n v="70.758409090909083"/>
    <m/>
    <n v="5660.6727272727267"/>
    <m/>
    <n v="0"/>
    <s v="Ellina Smirnova"/>
    <m/>
    <n v="24"/>
    <n v="1920"/>
    <m/>
    <m/>
    <n v="0"/>
    <n v="0"/>
    <n v="0"/>
    <s v="12.06.2025"/>
    <s v="Order Window"/>
    <m/>
    <m/>
    <n v="816"/>
  </r>
  <r>
    <x v="2"/>
    <m/>
    <n v="26021005"/>
    <n v="3014950"/>
    <x v="4"/>
    <s v="CR"/>
    <x v="3"/>
    <x v="3"/>
    <m/>
    <m/>
    <n v="40"/>
    <n v="88026624"/>
    <s v="HE UCL 0.0 soccer table"/>
    <n v="2"/>
    <m/>
    <s v="China"/>
    <s v="Premiums"/>
    <n v="250"/>
    <s v="Brands On"/>
    <x v="1"/>
    <n v="355.25"/>
    <n v="710.5"/>
    <n v="355.25"/>
    <n v="710.5"/>
    <n v="0"/>
    <n v="0"/>
    <n v="710.5"/>
    <n v="307.23"/>
    <n v="0"/>
    <n v="307.23"/>
    <n v="90.5"/>
    <n v="77.5"/>
    <n v="18.2"/>
    <n v="0.25530049999999999"/>
    <m/>
    <m/>
    <n v="0"/>
    <n v="0"/>
    <n v="0"/>
    <n v="0"/>
    <m/>
    <m/>
    <s v="no"/>
    <n v="614.46"/>
    <m/>
    <n v="0.12"/>
    <n v="349.125"/>
    <m/>
    <n v="698.25"/>
    <m/>
    <n v="0"/>
    <s v="Ellina Smirnova"/>
    <m/>
    <n v="1"/>
    <n v="2"/>
    <m/>
    <m/>
    <n v="0"/>
    <n v="0"/>
    <n v="0"/>
    <s v="12.06.2025"/>
    <s v="Order Window"/>
    <m/>
    <m/>
    <n v="48"/>
  </r>
  <r>
    <x v="2"/>
    <m/>
    <n v="26021005"/>
    <n v="3014950"/>
    <x v="4"/>
    <s v="CR"/>
    <x v="3"/>
    <x v="3"/>
    <m/>
    <m/>
    <n v="50"/>
    <n v="88026543"/>
    <s v="HE UCL Lanyard"/>
    <n v="200"/>
    <m/>
    <s v="China"/>
    <s v="Premiums"/>
    <n v="100"/>
    <s v="Promocean The Netherlands BV"/>
    <x v="0"/>
    <n v="53.5"/>
    <n v="10700"/>
    <n v="49.75"/>
    <n v="9950"/>
    <n v="0"/>
    <n v="0"/>
    <n v="9950"/>
    <n v="43.103400000000008"/>
    <n v="0"/>
    <n v="43.103400000000008"/>
    <n v="24"/>
    <n v="15"/>
    <n v="5"/>
    <n v="0.36"/>
    <s v="Den Bosch"/>
    <m/>
    <n v="0"/>
    <n v="0"/>
    <n v="750"/>
    <n v="0"/>
    <m/>
    <m/>
    <s v="yes"/>
    <n v="8620.6800000000021"/>
    <m/>
    <n v="0.12"/>
    <n v="48.981136363636374"/>
    <m/>
    <n v="9796.2272727272739"/>
    <m/>
    <n v="0"/>
    <s v="Ellina Smirnova"/>
    <m/>
    <n v="25"/>
    <n v="5000"/>
    <m/>
    <m/>
    <n v="0"/>
    <n v="0"/>
    <n v="0"/>
    <s v="12.06.2025"/>
    <s v="Order Window"/>
    <m/>
    <m/>
    <n v="612"/>
  </r>
  <r>
    <x v="0"/>
    <m/>
    <n v="26021005"/>
    <n v="3014950"/>
    <x v="4"/>
    <s v="CR"/>
    <x v="3"/>
    <x v="3"/>
    <m/>
    <m/>
    <n v="60"/>
    <n v="88026101"/>
    <s v="HE Brand infinity fridge (L-door)"/>
    <n v="2"/>
    <m/>
    <s v="China"/>
    <s v="Fridges"/>
    <n v="100"/>
    <s v="Dekkers Visual Communication B.v."/>
    <x v="2"/>
    <n v="573.29"/>
    <n v="1146.58"/>
    <n v="573.29"/>
    <n v="1146.58"/>
    <n v="0"/>
    <n v="0"/>
    <n v="1146.58"/>
    <n v="504.49560000000002"/>
    <n v="0"/>
    <n v="504.49560000000002"/>
    <n v="49"/>
    <n v="59.5"/>
    <n v="58"/>
    <n v="0.338198"/>
    <s v="Den Bosch"/>
    <m/>
    <n v="0"/>
    <n v="0"/>
    <n v="0"/>
    <n v="0"/>
    <m/>
    <m/>
    <s v="no"/>
    <n v="1008.9912"/>
    <m/>
    <n v="0.12"/>
    <n v="573.29045454545462"/>
    <m/>
    <n v="1146.5809090909092"/>
    <m/>
    <n v="0"/>
    <s v="Jade Mahuzier"/>
    <m/>
    <n v="1"/>
    <n v="2"/>
    <m/>
    <m/>
    <n v="0"/>
    <n v="0"/>
    <n v="0"/>
    <s v="12.06.2025"/>
    <s v="Order Window"/>
    <m/>
    <m/>
    <n v="7"/>
  </r>
  <r>
    <x v="2"/>
    <m/>
    <n v="26021005"/>
    <n v="3014950"/>
    <x v="4"/>
    <s v="CR"/>
    <x v="3"/>
    <x v="3"/>
    <m/>
    <m/>
    <n v="70"/>
    <n v="88026494"/>
    <s v="HE UCL Keyring opener"/>
    <n v="200"/>
    <m/>
    <s v="China"/>
    <s v="Premiums"/>
    <n v="100"/>
    <s v="Promocean The Netherlands BV"/>
    <x v="0"/>
    <n v="47"/>
    <n v="9400"/>
    <n v="42.25"/>
    <n v="8450"/>
    <n v="0"/>
    <n v="0"/>
    <n v="8450"/>
    <n v="37.249200000000002"/>
    <n v="0"/>
    <n v="37.249200000000002"/>
    <n v="11"/>
    <n v="9"/>
    <n v="6"/>
    <n v="0.1188"/>
    <s v="Den Bosch"/>
    <m/>
    <n v="0"/>
    <n v="0"/>
    <n v="950"/>
    <n v="0"/>
    <m/>
    <m/>
    <s v="yes"/>
    <n v="7449.84"/>
    <m/>
    <n v="0.12"/>
    <n v="42.328636363636363"/>
    <m/>
    <n v="8465.7272727272721"/>
    <m/>
    <n v="0"/>
    <s v="Ellina Smirnova"/>
    <m/>
    <n v="25"/>
    <n v="5000"/>
    <m/>
    <m/>
    <n v="0"/>
    <n v="0"/>
    <n v="0"/>
    <s v="12.06.2025"/>
    <s v="Order Window"/>
    <m/>
    <m/>
    <n v="1305"/>
  </r>
  <r>
    <x v="2"/>
    <m/>
    <n v="26021005"/>
    <n v="3014950"/>
    <x v="4"/>
    <s v="CR"/>
    <x v="3"/>
    <x v="3"/>
    <m/>
    <m/>
    <n v="80"/>
    <n v="88026591"/>
    <s v="HE UCL rain jacket M"/>
    <n v="10"/>
    <m/>
    <s v="China"/>
    <s v="Textiles-Clothing"/>
    <n v="1000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s v="Den Bosch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2.06.2025"/>
    <s v="Order Window"/>
    <m/>
    <m/>
    <n v="303"/>
  </r>
  <r>
    <x v="2"/>
    <m/>
    <n v="26021005"/>
    <n v="3014950"/>
    <x v="4"/>
    <s v="CR"/>
    <x v="3"/>
    <x v="3"/>
    <m/>
    <m/>
    <n v="90"/>
    <n v="88026592"/>
    <s v="HE UCL rain jacket L"/>
    <n v="1"/>
    <m/>
    <s v="China"/>
    <s v="Textiles-Clothing"/>
    <n v="1000"/>
    <s v="Asian Sourcing Link"/>
    <x v="0"/>
    <n v="30.41"/>
    <n v="30.41"/>
    <n v="26.82"/>
    <n v="26.82"/>
    <n v="0"/>
    <n v="0"/>
    <n v="26.82"/>
    <n v="23.4"/>
    <n v="0"/>
    <n v="23.4"/>
    <n v="47"/>
    <n v="38"/>
    <n v="2"/>
    <n v="3.5720000000000001E-3"/>
    <s v="Den Bosch"/>
    <m/>
    <n v="0"/>
    <n v="0"/>
    <n v="3.59"/>
    <n v="0"/>
    <m/>
    <m/>
    <s v="no"/>
    <n v="23.4"/>
    <m/>
    <n v="0.12"/>
    <n v="26.59090909090909"/>
    <m/>
    <n v="26.59090909090909"/>
    <m/>
    <n v="0"/>
    <s v="Ellina Smirnova"/>
    <m/>
    <n v="1"/>
    <n v="1"/>
    <m/>
    <m/>
    <n v="0"/>
    <n v="0"/>
    <n v="0"/>
    <s v="12.06.2025"/>
    <s v="Order Window"/>
    <m/>
    <m/>
    <n v="378"/>
  </r>
  <r>
    <x v="2"/>
    <m/>
    <n v="26021007"/>
    <n v="3014939"/>
    <x v="19"/>
    <s v="KR"/>
    <x v="15"/>
    <x v="0"/>
    <m/>
    <m/>
    <n v="100"/>
    <n v="88026541"/>
    <s v="HE UCL Only Men Polo man XXL"/>
    <n v="20"/>
    <m/>
    <s v="Bangladesh"/>
    <s v="Textiles-Clothing"/>
    <n v="167"/>
    <s v="Promocean The Netherlands BV"/>
    <x v="0"/>
    <n v="39.06"/>
    <n v="781.2"/>
    <n v="39.06"/>
    <n v="781.2"/>
    <n v="0"/>
    <n v="0"/>
    <n v="781.2"/>
    <n v="34.030499999999996"/>
    <n v="0"/>
    <n v="34.030499999999996"/>
    <n v="36"/>
    <n v="33"/>
    <n v="7"/>
    <n v="0.16632"/>
    <s v="Den Bosch"/>
    <m/>
    <n v="0"/>
    <s v="pallet+hz+certificates"/>
    <n v="0"/>
    <n v="0"/>
    <m/>
    <m/>
    <s v="no"/>
    <n v="680.6099999999999"/>
    <m/>
    <n v="0.12"/>
    <n v="38.671022727272721"/>
    <m/>
    <n v="773.42045454545439"/>
    <m/>
    <n v="0"/>
    <s v="Ellina Smirnova"/>
    <m/>
    <n v="6"/>
    <n v="120"/>
    <m/>
    <m/>
    <n v="0"/>
    <n v="0"/>
    <n v="0"/>
    <s v="13.06.2025"/>
    <s v="Order Window"/>
    <m/>
    <m/>
    <n v="29"/>
  </r>
  <r>
    <x v="2"/>
    <m/>
    <n v="26021007"/>
    <n v="3014939"/>
    <x v="19"/>
    <s v="KR"/>
    <x v="15"/>
    <x v="0"/>
    <m/>
    <m/>
    <n v="110"/>
    <n v="88026612"/>
    <s v="HE UCL Glass 25cl man recycled"/>
    <n v="3000"/>
    <m/>
    <s v="Turkey"/>
    <s v="Glassware"/>
    <n v="26800"/>
    <s v="Sisecam (Pasabahçe)"/>
    <x v="0"/>
    <n v="4.38"/>
    <n v="13140"/>
    <n v="4.38"/>
    <n v="13140"/>
    <n v="0"/>
    <n v="0"/>
    <n v="13140"/>
    <n v="3.84"/>
    <n v="0"/>
    <n v="3.84"/>
    <n v="20"/>
    <n v="14.3"/>
    <n v="19"/>
    <n v="16.302"/>
    <s v="Den Bosch"/>
    <m/>
    <n v="0"/>
    <s v="pallet+hz+certificates"/>
    <n v="0"/>
    <n v="0"/>
    <m/>
    <m/>
    <s v="no"/>
    <n v="11520"/>
    <m/>
    <n v="0.12"/>
    <n v="4.3636363636363633"/>
    <m/>
    <n v="13090.90909090909"/>
    <m/>
    <n v="0"/>
    <s v="Ludmilla Zarybnicka"/>
    <m/>
    <n v="6"/>
    <n v="18000"/>
    <m/>
    <m/>
    <n v="0"/>
    <n v="0"/>
    <n v="0"/>
    <s v="13.06.2025"/>
    <s v="Order Window"/>
    <m/>
    <m/>
    <n v="4496"/>
  </r>
  <r>
    <x v="2"/>
    <m/>
    <n v="26021007"/>
    <n v="3014939"/>
    <x v="19"/>
    <s v="KR"/>
    <x v="15"/>
    <x v="0"/>
    <m/>
    <m/>
    <n v="120"/>
    <n v="88026570"/>
    <s v="HE UCL Sports shirt XXL"/>
    <n v="8"/>
    <m/>
    <s v="China"/>
    <s v="Textiles-Clothing"/>
    <n v="200"/>
    <s v="Asian Sourcing Link"/>
    <x v="0"/>
    <n v="34.549999999999997"/>
    <n v="276.39999999999998"/>
    <n v="29.5"/>
    <n v="236"/>
    <n v="0"/>
    <n v="0"/>
    <n v="236"/>
    <n v="25.154999999999998"/>
    <n v="0"/>
    <n v="25.154999999999998"/>
    <n v="39"/>
    <n v="33"/>
    <n v="4.5"/>
    <n v="4.6331999999999998E-2"/>
    <s v="Den Bosch"/>
    <m/>
    <n v="0"/>
    <s v="pallet+hz+certificates"/>
    <n v="40.399999999999977"/>
    <n v="0"/>
    <m/>
    <m/>
    <s v="no"/>
    <n v="201.23999999999998"/>
    <m/>
    <n v="0.12"/>
    <n v="28.58522727272727"/>
    <m/>
    <n v="228.68181818181816"/>
    <m/>
    <n v="0"/>
    <s v="Ellina Smirnova"/>
    <m/>
    <n v="5"/>
    <n v="40"/>
    <m/>
    <m/>
    <n v="0"/>
    <n v="0"/>
    <n v="0"/>
    <s v="13.06.2025"/>
    <s v="Order Window"/>
    <m/>
    <m/>
    <n v="32"/>
  </r>
  <r>
    <x v="2"/>
    <m/>
    <n v="26021006"/>
    <n v="3090616"/>
    <x v="20"/>
    <s v="BB"/>
    <x v="16"/>
    <x v="3"/>
    <m/>
    <m/>
    <n v="10"/>
    <n v="88026507"/>
    <s v="HE UCL Umbrella"/>
    <n v="10"/>
    <m/>
    <s v="China"/>
    <s v="Premiums"/>
    <n v="250"/>
    <s v="Promocean The Netherlands BV"/>
    <x v="0"/>
    <n v="48.32"/>
    <n v="483.2"/>
    <n v="48"/>
    <n v="480"/>
    <n v="0"/>
    <n v="0"/>
    <n v="480"/>
    <n v="41.518800000000006"/>
    <n v="0"/>
    <n v="41.518800000000006"/>
    <n v="102"/>
    <n v="20"/>
    <n v="7"/>
    <n v="0.14280000000000001"/>
    <s v="Den Bosch"/>
    <m/>
    <n v="0"/>
    <s v="pallet"/>
    <n v="3.1999999999999886"/>
    <n v="0"/>
    <m/>
    <m/>
    <s v="no"/>
    <n v="415.18800000000005"/>
    <m/>
    <n v="0.12"/>
    <n v="47.180454545454552"/>
    <m/>
    <n v="471.80454545454552"/>
    <m/>
    <n v="0"/>
    <s v="Ellina Smirnova"/>
    <m/>
    <n v="4"/>
    <n v="40"/>
    <m/>
    <m/>
    <n v="0"/>
    <n v="0"/>
    <n v="0"/>
    <s v="12.06.2025"/>
    <s v="Order Window"/>
    <m/>
    <m/>
    <n v="628"/>
  </r>
  <r>
    <x v="2"/>
    <m/>
    <n v="26021006"/>
    <n v="3090616"/>
    <x v="20"/>
    <s v="BB"/>
    <x v="16"/>
    <x v="3"/>
    <m/>
    <m/>
    <n v="20"/>
    <n v="88026519"/>
    <s v="HE UCL Water bottle"/>
    <n v="10"/>
    <m/>
    <s v="China"/>
    <s v="Premiums"/>
    <n v="250"/>
    <s v="Promocean The Netherlands BV"/>
    <x v="0"/>
    <n v="74.7"/>
    <n v="747"/>
    <n v="72.699999999999989"/>
    <n v="726.99999999999989"/>
    <n v="0"/>
    <n v="0"/>
    <n v="726.99999999999989"/>
    <n v="62.893800000000006"/>
    <n v="0"/>
    <n v="62.893800000000006"/>
    <n v="37"/>
    <n v="16"/>
    <n v="17"/>
    <n v="0.10063999999999999"/>
    <s v="Den Bosch"/>
    <m/>
    <n v="0"/>
    <s v="pallet"/>
    <n v="20.000000000000114"/>
    <n v="0"/>
    <m/>
    <m/>
    <s v="no"/>
    <n v="628.9380000000001"/>
    <m/>
    <n v="0.12"/>
    <n v="71.470227272727286"/>
    <m/>
    <n v="714.70227272727288"/>
    <m/>
    <n v="0"/>
    <s v="Ellina Smirnova"/>
    <m/>
    <n v="10"/>
    <n v="100"/>
    <m/>
    <m/>
    <n v="0"/>
    <n v="0"/>
    <n v="0"/>
    <s v="12.06.2025"/>
    <s v="Order Window"/>
    <m/>
    <m/>
    <n v="819"/>
  </r>
  <r>
    <x v="2"/>
    <m/>
    <n v="26021006"/>
    <n v="3090616"/>
    <x v="20"/>
    <s v="BB"/>
    <x v="16"/>
    <x v="3"/>
    <m/>
    <m/>
    <n v="30"/>
    <n v="88026505"/>
    <s v="HE UCL Soccer ball with pump"/>
    <n v="20"/>
    <m/>
    <s v="China"/>
    <s v="Premiums"/>
    <n v="500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s v="Den Bosch"/>
    <m/>
    <n v="0"/>
    <s v="pallet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2.06.2025"/>
    <s v="Order Window"/>
    <m/>
    <m/>
    <n v="4834"/>
  </r>
  <r>
    <x v="2"/>
    <m/>
    <n v="26021006"/>
    <n v="3090616"/>
    <x v="20"/>
    <s v="BB"/>
    <x v="16"/>
    <x v="3"/>
    <m/>
    <m/>
    <n v="40"/>
    <n v="88026487"/>
    <s v="HE UCL Drawstring bag"/>
    <n v="30"/>
    <m/>
    <s v="China"/>
    <s v="Premiums"/>
    <n v="100"/>
    <s v="Promocean The Netherlands BV"/>
    <x v="0"/>
    <n v="30.6"/>
    <n v="918"/>
    <n v="28.799999999999997"/>
    <n v="863.99999999999989"/>
    <n v="0"/>
    <n v="0"/>
    <n v="863.99999999999989"/>
    <n v="25.1082"/>
    <n v="0"/>
    <n v="25.1082"/>
    <n v="47"/>
    <n v="46"/>
    <n v="2"/>
    <n v="0.12972"/>
    <s v="Den Bosch"/>
    <m/>
    <n v="0"/>
    <s v="pallet"/>
    <n v="54.000000000000114"/>
    <n v="0"/>
    <m/>
    <m/>
    <s v="no"/>
    <n v="753.24599999999998"/>
    <m/>
    <n v="0.12"/>
    <n v="28.532045454545454"/>
    <m/>
    <n v="855.96136363636356"/>
    <m/>
    <n v="0"/>
    <s v="Ellina Smirnova"/>
    <m/>
    <n v="10"/>
    <n v="300"/>
    <m/>
    <m/>
    <n v="0"/>
    <n v="0"/>
    <n v="0"/>
    <s v="12.06.2025"/>
    <s v="Order Window"/>
    <m/>
    <m/>
    <n v="1295"/>
  </r>
  <r>
    <x v="2"/>
    <m/>
    <n v="26021007"/>
    <n v="3014939"/>
    <x v="19"/>
    <s v="KR"/>
    <x v="15"/>
    <x v="0"/>
    <m/>
    <m/>
    <n v="10"/>
    <n v="88026949"/>
    <s v="HE UCL Glass 25cl man in giftbox"/>
    <n v="734"/>
    <m/>
    <s v="Turkey"/>
    <s v="Glassware"/>
    <n v="6700"/>
    <s v="Sisecam (Pasabahçe)"/>
    <x v="0"/>
    <n v="22.799999999999997"/>
    <n v="16735.199999999997"/>
    <n v="22.799999999999997"/>
    <n v="16735.199999999997"/>
    <n v="0"/>
    <n v="0"/>
    <n v="16735.199999999997"/>
    <n v="20.16"/>
    <n v="0"/>
    <n v="20.16"/>
    <n v="55.9"/>
    <n v="21.9"/>
    <n v="21.2"/>
    <n v="19.049686968"/>
    <s v="Den Bosch"/>
    <m/>
    <n v="0"/>
    <s v="pallet+hz+certificates"/>
    <n v="0"/>
    <n v="0"/>
    <m/>
    <m/>
    <s v="no"/>
    <n v="14797.44"/>
    <m/>
    <n v="0.12"/>
    <n v="22.90909090909091"/>
    <m/>
    <n v="16815.272727272728"/>
    <m/>
    <n v="0"/>
    <s v="Ludmilla Zarybnicka"/>
    <m/>
    <n v="24"/>
    <n v="17616"/>
    <m/>
    <m/>
    <n v="0"/>
    <n v="0"/>
    <n v="0"/>
    <s v="13.06.2025"/>
    <s v="Order Window"/>
    <m/>
    <m/>
    <n v="3007"/>
  </r>
  <r>
    <x v="2"/>
    <m/>
    <n v="26021007"/>
    <n v="3014939"/>
    <x v="19"/>
    <s v="KR"/>
    <x v="15"/>
    <x v="0"/>
    <m/>
    <m/>
    <n v="20"/>
    <n v="88026494"/>
    <s v="HE UCL Keyring opener"/>
    <n v="296"/>
    <m/>
    <s v="China"/>
    <s v="Premiums"/>
    <n v="100"/>
    <s v="Promocean The Netherlands BV"/>
    <x v="0"/>
    <n v="49.25"/>
    <n v="14578"/>
    <n v="39.75"/>
    <n v="11766"/>
    <n v="0"/>
    <n v="0"/>
    <n v="11766"/>
    <n v="35"/>
    <n v="0"/>
    <n v="35"/>
    <n v="11"/>
    <n v="9"/>
    <n v="6"/>
    <n v="0.17582400000000001"/>
    <s v="Yantian"/>
    <m/>
    <n v="0"/>
    <s v="pallet+hz+certificates"/>
    <n v="2812"/>
    <n v="0"/>
    <m/>
    <m/>
    <s v="yes"/>
    <n v="10360"/>
    <m/>
    <n v="0.12"/>
    <n v="39.772727272727273"/>
    <m/>
    <n v="11772.727272727272"/>
    <m/>
    <n v="0"/>
    <s v="Ellina Smirnova"/>
    <m/>
    <n v="25"/>
    <n v="7400"/>
    <m/>
    <m/>
    <n v="0"/>
    <n v="0"/>
    <n v="0"/>
    <s v="13.06.2025"/>
    <s v="Order Window"/>
    <m/>
    <m/>
    <n v="1305"/>
  </r>
  <r>
    <x v="2"/>
    <m/>
    <n v="26021007"/>
    <n v="3014939"/>
    <x v="19"/>
    <s v="KR"/>
    <x v="15"/>
    <x v="0"/>
    <m/>
    <m/>
    <n v="30"/>
    <n v="88026485"/>
    <s v="HE UCL Bottle opener"/>
    <n v="220"/>
    <m/>
    <s v="China"/>
    <s v="Bar support"/>
    <n v="125"/>
    <s v="Promocean The Netherlands BV"/>
    <x v="0"/>
    <n v="32.599999999999994"/>
    <n v="7171.9999999999991"/>
    <n v="24.6"/>
    <n v="5412"/>
    <n v="0"/>
    <n v="0"/>
    <n v="5412"/>
    <n v="21.66"/>
    <n v="0"/>
    <n v="21.66"/>
    <n v="14"/>
    <n v="5"/>
    <n v="5"/>
    <n v="7.6999999999999999E-2"/>
    <s v="Yantian"/>
    <m/>
    <n v="0"/>
    <s v="pallet+hz+certificates"/>
    <n v="1759.9999999999991"/>
    <n v="0"/>
    <m/>
    <m/>
    <s v="yes"/>
    <n v="4765.2"/>
    <m/>
    <n v="0.12"/>
    <n v="24.613636363636363"/>
    <m/>
    <n v="5415"/>
    <m/>
    <n v="0"/>
    <s v="Ellina Smirnova"/>
    <m/>
    <n v="20"/>
    <n v="4400"/>
    <m/>
    <m/>
    <n v="0"/>
    <n v="0"/>
    <n v="0"/>
    <s v="13.06.2025"/>
    <s v="Order Window"/>
    <m/>
    <m/>
    <n v="2875"/>
  </r>
  <r>
    <x v="2"/>
    <m/>
    <n v="26021007"/>
    <n v="3014939"/>
    <x v="19"/>
    <s v="KR"/>
    <x v="15"/>
    <x v="0"/>
    <m/>
    <m/>
    <n v="40"/>
    <n v="88026564"/>
    <s v="HE UCL coaster"/>
    <n v="10"/>
    <m/>
    <s v="Germany"/>
    <s v="Coasters (&amp; dripmat)"/>
    <n v="50"/>
    <s v="CC Coaster GmbH &amp; Co. KG"/>
    <x v="0"/>
    <n v="39.159090909090907"/>
    <n v="391.59090909090907"/>
    <n v="18.704545454545457"/>
    <n v="187.04545454545456"/>
    <n v="0"/>
    <n v="0"/>
    <n v="187.04545454545456"/>
    <n v="16.46"/>
    <n v="0"/>
    <n v="16.46"/>
    <n v="21.4"/>
    <n v="43"/>
    <n v="14"/>
    <n v="0.128828"/>
    <s v="Den Bosch"/>
    <m/>
    <n v="0"/>
    <s v="pallet+hz+certificates"/>
    <n v="204.5454545454545"/>
    <n v="0"/>
    <m/>
    <m/>
    <s v="no"/>
    <n v="164.60000000000002"/>
    <m/>
    <n v="0.12"/>
    <n v="18.704545454545457"/>
    <m/>
    <n v="187.04545454545456"/>
    <m/>
    <n v="0"/>
    <s v="Ellina Smirnova"/>
    <m/>
    <n v="1000"/>
    <n v="10000"/>
    <m/>
    <m/>
    <n v="0"/>
    <n v="0"/>
    <n v="0"/>
    <s v="13.06.2025"/>
    <s v="Order Window"/>
    <m/>
    <m/>
    <n v="414"/>
  </r>
  <r>
    <x v="2"/>
    <m/>
    <n v="26021007"/>
    <n v="3014939"/>
    <x v="19"/>
    <s v="KR"/>
    <x v="15"/>
    <x v="0"/>
    <m/>
    <m/>
    <n v="50"/>
    <n v="88026531"/>
    <s v="HE UCL Shoe bag"/>
    <n v="208"/>
    <m/>
    <s v="China"/>
    <s v="Premiums"/>
    <n v="200"/>
    <s v="Promocean The Netherlands BV"/>
    <x v="0"/>
    <n v="17.7"/>
    <n v="3681.6"/>
    <n v="16.100000000000001"/>
    <n v="3348.8"/>
    <n v="0"/>
    <n v="0"/>
    <n v="3348.8"/>
    <n v="14.15"/>
    <n v="0"/>
    <n v="14.15"/>
    <n v="35"/>
    <n v="22"/>
    <n v="6"/>
    <n v="0.96096000000000004"/>
    <s v="Yantian"/>
    <m/>
    <n v="0"/>
    <s v="pallet+hz+certificates"/>
    <n v="332.79999999999973"/>
    <n v="0"/>
    <m/>
    <m/>
    <s v="yes"/>
    <n v="2943.2000000000003"/>
    <m/>
    <n v="0.12"/>
    <n v="16.079545454545453"/>
    <m/>
    <n v="3344.545454545454"/>
    <m/>
    <n v="0"/>
    <s v="Ellina Smirnova"/>
    <m/>
    <n v="5"/>
    <n v="1040"/>
    <m/>
    <m/>
    <n v="0"/>
    <n v="0"/>
    <n v="0"/>
    <s v="13.06.2025"/>
    <s v="Order Window"/>
    <m/>
    <m/>
    <n v="747"/>
  </r>
  <r>
    <x v="2"/>
    <m/>
    <n v="26021007"/>
    <n v="3014939"/>
    <x v="19"/>
    <s v="KR"/>
    <x v="15"/>
    <x v="0"/>
    <m/>
    <m/>
    <n v="60"/>
    <n v="88026506"/>
    <s v="HE UCL Sports bag"/>
    <n v="104"/>
    <m/>
    <s v="China"/>
    <s v="Premiums"/>
    <n v="200"/>
    <s v="Promocean The Netherlands BV"/>
    <x v="0"/>
    <n v="68"/>
    <n v="7072"/>
    <n v="65.5"/>
    <n v="6812"/>
    <n v="0"/>
    <n v="0"/>
    <n v="6812"/>
    <n v="57.64"/>
    <n v="0"/>
    <n v="57.64"/>
    <n v="52"/>
    <n v="33"/>
    <n v="12"/>
    <n v="2.1415679999999999"/>
    <s v="Yantian"/>
    <m/>
    <n v="0"/>
    <s v="pallet+hz+certificates"/>
    <n v="260"/>
    <n v="0"/>
    <m/>
    <m/>
    <s v="no"/>
    <n v="5994.56"/>
    <m/>
    <n v="0.12"/>
    <n v="65.5"/>
    <m/>
    <n v="6812"/>
    <m/>
    <n v="0"/>
    <s v="Ellina Smirnova"/>
    <m/>
    <n v="5"/>
    <n v="520"/>
    <m/>
    <m/>
    <n v="0"/>
    <n v="0"/>
    <n v="0"/>
    <s v="13.06.2025"/>
    <s v="Order Window"/>
    <m/>
    <m/>
    <n v="636"/>
  </r>
  <r>
    <x v="2"/>
    <m/>
    <n v="26021007"/>
    <n v="3014939"/>
    <x v="19"/>
    <s v="KR"/>
    <x v="15"/>
    <x v="0"/>
    <m/>
    <m/>
    <n v="70"/>
    <n v="88026507"/>
    <s v="HE UCL Umbrella"/>
    <n v="200"/>
    <m/>
    <s v="China"/>
    <s v="Premiums"/>
    <n v="250"/>
    <s v="Promocean The Netherlands BV"/>
    <x v="0"/>
    <n v="44.44"/>
    <n v="8888"/>
    <n v="42.32"/>
    <n v="8464"/>
    <n v="0"/>
    <n v="0"/>
    <n v="8464"/>
    <n v="37.24"/>
    <n v="0"/>
    <n v="37.24"/>
    <n v="102"/>
    <n v="20"/>
    <n v="7"/>
    <n v="2.8559999999999999"/>
    <s v="Yantian"/>
    <m/>
    <n v="0"/>
    <s v="pallet+hz+certificates"/>
    <n v="424"/>
    <n v="0"/>
    <m/>
    <m/>
    <s v="no"/>
    <n v="7448"/>
    <m/>
    <n v="0.12"/>
    <n v="42.31818181818182"/>
    <m/>
    <n v="8463.636363636364"/>
    <m/>
    <n v="0"/>
    <s v="Ellina Smirnova"/>
    <m/>
    <n v="4"/>
    <n v="800"/>
    <m/>
    <m/>
    <n v="0"/>
    <n v="0"/>
    <n v="0"/>
    <s v="13.06.2025"/>
    <s v="Order Window"/>
    <m/>
    <m/>
    <n v="628"/>
  </r>
  <r>
    <x v="2"/>
    <m/>
    <n v="26021007"/>
    <n v="3014939"/>
    <x v="19"/>
    <s v="KR"/>
    <x v="15"/>
    <x v="0"/>
    <m/>
    <m/>
    <n v="80"/>
    <n v="88026519"/>
    <s v="HE UCL Water bottle"/>
    <n v="100"/>
    <m/>
    <s v="China"/>
    <s v="Premiums"/>
    <n v="250"/>
    <s v="Promocean The Netherlands BV"/>
    <x v="0"/>
    <n v="66.7"/>
    <n v="6670"/>
    <n v="63.8"/>
    <n v="6380"/>
    <n v="0"/>
    <n v="0"/>
    <n v="6380"/>
    <n v="56.18"/>
    <n v="0"/>
    <n v="56.18"/>
    <n v="37"/>
    <n v="16"/>
    <n v="17"/>
    <n v="1.0064"/>
    <s v="Yantian"/>
    <m/>
    <n v="0"/>
    <s v="pallet+hz+certificates"/>
    <n v="290"/>
    <n v="0"/>
    <m/>
    <m/>
    <s v="no"/>
    <n v="5618"/>
    <m/>
    <n v="0.12"/>
    <n v="63.840909090909093"/>
    <m/>
    <n v="6384.090909090909"/>
    <m/>
    <n v="0"/>
    <s v="Ellina Smirnova"/>
    <m/>
    <n v="10"/>
    <n v="1000"/>
    <m/>
    <m/>
    <n v="0"/>
    <n v="0"/>
    <n v="0"/>
    <s v="13.06.2025"/>
    <s v="Order Window"/>
    <m/>
    <m/>
    <n v="819"/>
  </r>
  <r>
    <x v="2"/>
    <m/>
    <n v="26021007"/>
    <n v="3014939"/>
    <x v="19"/>
    <s v="KR"/>
    <x v="15"/>
    <x v="0"/>
    <m/>
    <m/>
    <n v="90"/>
    <n v="88026576"/>
    <s v="HE UCL Sports towel"/>
    <n v="284"/>
    <m/>
    <s v="China"/>
    <s v="Textiles-Clothing"/>
    <n v="167"/>
    <s v="Promocean The Netherlands BV"/>
    <x v="0"/>
    <n v="34.200000000000003"/>
    <n v="9712.8000000000011"/>
    <n v="27.119999999999997"/>
    <n v="7702.079999999999"/>
    <n v="0"/>
    <n v="0"/>
    <n v="7702.079999999999"/>
    <n v="23.85"/>
    <n v="0"/>
    <n v="23.85"/>
    <n v="25.5"/>
    <n v="25"/>
    <n v="18.5"/>
    <n v="3.3494250000000001"/>
    <s v="Yantian"/>
    <m/>
    <n v="0"/>
    <s v="pallet+hz+certificates"/>
    <n v="2010.7200000000021"/>
    <n v="0"/>
    <m/>
    <m/>
    <s v="yes"/>
    <n v="6773.4000000000005"/>
    <m/>
    <n v="0.12"/>
    <n v="27.10227272727273"/>
    <m/>
    <n v="7697.045454545455"/>
    <m/>
    <n v="0"/>
    <s v="Ellina Smirnova"/>
    <m/>
    <n v="6"/>
    <n v="1704"/>
    <m/>
    <m/>
    <n v="0"/>
    <n v="0"/>
    <n v="0"/>
    <s v="13.06.2025"/>
    <s v="Order Window"/>
    <m/>
    <m/>
    <n v="714"/>
  </r>
  <r>
    <x v="5"/>
    <m/>
    <n v="26021008"/>
    <n v="3016031"/>
    <x v="21"/>
    <s v="SE"/>
    <x v="17"/>
    <x v="1"/>
    <m/>
    <m/>
    <n v="10"/>
    <n v="88027179"/>
    <s v="DSP Dripmat"/>
    <n v="3"/>
    <m/>
    <s v="China"/>
    <s v="Bar support"/>
    <n v="50"/>
    <s v="Asian Sourcing Link"/>
    <x v="0"/>
    <n v="85.7"/>
    <n v="257.10000000000002"/>
    <n v="57.1"/>
    <n v="171.3"/>
    <n v="0"/>
    <n v="0"/>
    <n v="171.3"/>
    <n v="49.59"/>
    <n v="0"/>
    <n v="49.59"/>
    <n v="62"/>
    <n v="20.5"/>
    <n v="10"/>
    <n v="3.8129999999999997E-2"/>
    <s v="Den Bosch"/>
    <m/>
    <n v="0"/>
    <n v="0"/>
    <n v="85.800000000000011"/>
    <n v="0"/>
    <m/>
    <m/>
    <s v="no"/>
    <n v="148.77000000000001"/>
    <m/>
    <n v="0.12"/>
    <n v="56.352272727272734"/>
    <m/>
    <n v="169.05681818181819"/>
    <m/>
    <n v="0"/>
    <s v="Ellina Smirnova"/>
    <m/>
    <n v="10"/>
    <n v="30"/>
    <m/>
    <m/>
    <n v="0"/>
    <n v="0"/>
    <n v="0"/>
    <s v="13.06.2025"/>
    <s v="Order Window"/>
    <m/>
    <m/>
    <n v="217"/>
  </r>
  <r>
    <x v="5"/>
    <m/>
    <n v="26021008"/>
    <n v="3016031"/>
    <x v="21"/>
    <s v="SE"/>
    <x v="17"/>
    <x v="1"/>
    <m/>
    <m/>
    <n v="20"/>
    <n v="88026888"/>
    <s v="DSP Ice bucket 6 bottles"/>
    <n v="1"/>
    <m/>
    <s v="China"/>
    <s v="Bar support"/>
    <n v="167"/>
    <s v="Promocean The Netherlands BV"/>
    <x v="0"/>
    <n v="76.679999999999993"/>
    <n v="76.679999999999993"/>
    <n v="62.519999999999996"/>
    <n v="62.519999999999996"/>
    <n v="0"/>
    <n v="0"/>
    <n v="62.519999999999996"/>
    <n v="53.420400000000008"/>
    <n v="0"/>
    <n v="53.420400000000008"/>
    <n v="49"/>
    <n v="26"/>
    <n v="50"/>
    <n v="6.3700000000000007E-2"/>
    <s v="Den Bosch"/>
    <m/>
    <n v="0"/>
    <n v="0"/>
    <n v="14.159999999999997"/>
    <n v="0"/>
    <m/>
    <m/>
    <s v="no"/>
    <n v="53.420400000000008"/>
    <m/>
    <n v="0.12"/>
    <n v="60.705000000000005"/>
    <m/>
    <n v="60.705000000000005"/>
    <m/>
    <n v="0"/>
    <s v="Ellina Smirnova"/>
    <m/>
    <n v="12"/>
    <n v="12"/>
    <m/>
    <m/>
    <n v="0"/>
    <n v="0"/>
    <n v="0"/>
    <s v="13.06.2025"/>
    <s v="Order Window"/>
    <m/>
    <m/>
    <n v="730"/>
  </r>
  <r>
    <x v="5"/>
    <m/>
    <n v="26021008"/>
    <n v="3016031"/>
    <x v="21"/>
    <s v="SE"/>
    <x v="17"/>
    <x v="1"/>
    <m/>
    <m/>
    <n v="30"/>
    <n v="88027233"/>
    <s v="DSP Promoter shirt unisex S"/>
    <n v="2"/>
    <m/>
    <s v="Bangladesh"/>
    <s v="Textiles-Clothing"/>
    <n v="167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s v="Den Bosch"/>
    <m/>
    <n v="0"/>
    <n v="0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13.06.2025"/>
    <s v="Order Window"/>
    <m/>
    <m/>
    <n v="29"/>
  </r>
  <r>
    <x v="5"/>
    <m/>
    <n v="26021008"/>
    <n v="3016031"/>
    <x v="21"/>
    <s v="SE"/>
    <x v="17"/>
    <x v="1"/>
    <m/>
    <m/>
    <n v="40"/>
    <n v="88027234"/>
    <s v="DSP Promoter shirt unisex M"/>
    <n v="2"/>
    <m/>
    <s v="Bangladesh"/>
    <s v="Textiles-Clothing"/>
    <n v="167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s v="Den Bosch"/>
    <m/>
    <n v="0"/>
    <n v="0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13.06.2025"/>
    <s v="Order Window"/>
    <m/>
    <m/>
    <n v="239"/>
  </r>
  <r>
    <x v="5"/>
    <m/>
    <n v="26021008"/>
    <n v="3016031"/>
    <x v="21"/>
    <s v="SE"/>
    <x v="17"/>
    <x v="1"/>
    <m/>
    <m/>
    <n v="50"/>
    <n v="88027235"/>
    <s v="DSP Promoter shirt unisex L"/>
    <n v="2"/>
    <m/>
    <s v="Bangladesh"/>
    <s v="Textiles-Clothing"/>
    <n v="167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s v="Den Bosch"/>
    <m/>
    <n v="0"/>
    <n v="0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13.06.2025"/>
    <s v="Order Window"/>
    <m/>
    <m/>
    <n v="42"/>
  </r>
  <r>
    <x v="2"/>
    <m/>
    <n v="26021009"/>
    <n v="3090832"/>
    <x v="22"/>
    <s v="SI"/>
    <x v="18"/>
    <x v="1"/>
    <m/>
    <m/>
    <n v="10"/>
    <n v="88026550"/>
    <s v="HE UCL 0.0 Soccer ball with pump"/>
    <n v="25"/>
    <m/>
    <s v="China"/>
    <s v="Premiums"/>
    <n v="500"/>
    <s v="Promocean The Netherlands BV"/>
    <x v="0"/>
    <n v="64.900000000000006"/>
    <n v="1622.5000000000002"/>
    <n v="64.900000000000006"/>
    <n v="1622.5000000000002"/>
    <n v="0"/>
    <n v="0"/>
    <n v="1622.5000000000002"/>
    <n v="56.156400000000005"/>
    <n v="0"/>
    <n v="56.156400000000005"/>
    <n v="68"/>
    <n v="19"/>
    <n v="19"/>
    <n v="0.61370000000000002"/>
    <s v="Den Bosch"/>
    <m/>
    <n v="0"/>
    <n v="0"/>
    <n v="0"/>
    <n v="0"/>
    <m/>
    <m/>
    <s v="no"/>
    <n v="1403.91"/>
    <m/>
    <n v="0.12"/>
    <n v="63.814090909090915"/>
    <m/>
    <n v="1595.352272727273"/>
    <m/>
    <n v="0"/>
    <s v="Ellina Smirnova"/>
    <m/>
    <n v="10"/>
    <n v="250"/>
    <m/>
    <m/>
    <n v="0"/>
    <n v="0"/>
    <n v="0"/>
    <s v="13.06.2025"/>
    <s v="Order Window"/>
    <m/>
    <m/>
    <n v="98"/>
  </r>
  <r>
    <x v="2"/>
    <m/>
    <n v="26021009"/>
    <n v="3090832"/>
    <x v="22"/>
    <s v="SI"/>
    <x v="18"/>
    <x v="1"/>
    <m/>
    <m/>
    <n v="20"/>
    <n v="88026490"/>
    <s v="HE UCL Hoodie lady S"/>
    <n v="5"/>
    <m/>
    <s v="China"/>
    <s v="Textiles-Clothing"/>
    <n v="500"/>
    <s v="Promocean The Netherlands BV"/>
    <x v="0"/>
    <n v="38.44"/>
    <n v="192.2"/>
    <n v="38.44"/>
    <n v="192.2"/>
    <n v="0"/>
    <n v="0"/>
    <n v="192.2"/>
    <n v="32.572800000000001"/>
    <n v="0"/>
    <n v="32.572800000000001"/>
    <n v="58"/>
    <n v="36"/>
    <n v="4"/>
    <n v="4.1759999999999999E-2"/>
    <s v="Den Bosch"/>
    <m/>
    <n v="0"/>
    <n v="0"/>
    <n v="0"/>
    <n v="0"/>
    <m/>
    <m/>
    <s v="no"/>
    <n v="162.864"/>
    <m/>
    <n v="0.12"/>
    <n v="37.014545454545456"/>
    <m/>
    <n v="185.07272727272726"/>
    <m/>
    <n v="0"/>
    <s v="Ellina Smirnova"/>
    <m/>
    <n v="2"/>
    <n v="10"/>
    <m/>
    <m/>
    <n v="0"/>
    <n v="0"/>
    <n v="0"/>
    <s v="13.06.2025"/>
    <s v="Order Window"/>
    <m/>
    <m/>
    <n v="22"/>
  </r>
  <r>
    <x v="2"/>
    <m/>
    <n v="26021009"/>
    <n v="3090832"/>
    <x v="22"/>
    <s v="SI"/>
    <x v="18"/>
    <x v="1"/>
    <m/>
    <m/>
    <n v="30"/>
    <n v="88026491"/>
    <s v="HE UCL Hoodie lady M"/>
    <n v="5"/>
    <m/>
    <s v="China"/>
    <s v="Textiles-Clothing"/>
    <n v="500"/>
    <s v="Promocean The Netherlands BV"/>
    <x v="0"/>
    <n v="38.44"/>
    <n v="192.2"/>
    <n v="38.44"/>
    <n v="192.2"/>
    <n v="0"/>
    <n v="0"/>
    <n v="192.2"/>
    <n v="32.572800000000001"/>
    <n v="0"/>
    <n v="32.572800000000001"/>
    <n v="58"/>
    <n v="36"/>
    <n v="4"/>
    <n v="4.1759999999999999E-2"/>
    <s v="Den Bosch"/>
    <m/>
    <n v="0"/>
    <n v="0"/>
    <n v="0"/>
    <n v="0"/>
    <m/>
    <m/>
    <s v="no"/>
    <n v="162.864"/>
    <m/>
    <n v="0.12"/>
    <n v="37.014545454545456"/>
    <m/>
    <n v="185.07272727272726"/>
    <m/>
    <n v="0"/>
    <s v="Ellina Smirnova"/>
    <m/>
    <n v="2"/>
    <n v="10"/>
    <m/>
    <m/>
    <n v="0"/>
    <n v="0"/>
    <n v="0"/>
    <s v="13.06.2025"/>
    <s v="Order Window"/>
    <m/>
    <m/>
    <n v="167"/>
  </r>
  <r>
    <x v="2"/>
    <m/>
    <n v="26021009"/>
    <n v="3090832"/>
    <x v="22"/>
    <s v="SI"/>
    <x v="18"/>
    <x v="1"/>
    <m/>
    <m/>
    <n v="40"/>
    <n v="88026470"/>
    <s v="HE UCL Hoodie man M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  <m/>
    <m/>
    <n v="123"/>
  </r>
  <r>
    <x v="2"/>
    <m/>
    <n v="26021009"/>
    <n v="3090832"/>
    <x v="22"/>
    <s v="SI"/>
    <x v="18"/>
    <x v="1"/>
    <m/>
    <m/>
    <n v="50"/>
    <n v="88026471"/>
    <s v="HE UCL Hoodie man L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  <m/>
    <m/>
    <n v="354"/>
  </r>
  <r>
    <x v="2"/>
    <m/>
    <n v="26021009"/>
    <n v="3090832"/>
    <x v="22"/>
    <s v="SI"/>
    <x v="18"/>
    <x v="1"/>
    <m/>
    <m/>
    <n v="60"/>
    <n v="88026472"/>
    <s v="HE UCL Hoodie man XL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  <m/>
    <m/>
    <n v="129"/>
  </r>
  <r>
    <x v="2"/>
    <m/>
    <n v="26021009"/>
    <n v="3090832"/>
    <x v="22"/>
    <s v="SI"/>
    <x v="18"/>
    <x v="1"/>
    <m/>
    <m/>
    <n v="70"/>
    <n v="88026477"/>
    <s v="HE UCL T-shirt lady M"/>
    <n v="20"/>
    <m/>
    <s v="Bangladesh"/>
    <s v="Textiles-Clothing"/>
    <n v="167"/>
    <s v="Promocean The Netherlands BV"/>
    <x v="0"/>
    <n v="28.619999999999997"/>
    <n v="572.4"/>
    <n v="28.259999999999998"/>
    <n v="565.19999999999993"/>
    <n v="0"/>
    <n v="0"/>
    <n v="565.19999999999993"/>
    <n v="24.192"/>
    <n v="0"/>
    <n v="24.192"/>
    <n v="28"/>
    <n v="15"/>
    <n v="12"/>
    <n v="0.1008"/>
    <s v="Den Bosch"/>
    <m/>
    <n v="0"/>
    <n v="0"/>
    <n v="7.2000000000000455"/>
    <n v="0"/>
    <m/>
    <m/>
    <s v="no"/>
    <n v="483.84000000000003"/>
    <m/>
    <n v="0.12"/>
    <n v="27.490909090909092"/>
    <m/>
    <n v="549.81818181818187"/>
    <m/>
    <n v="0"/>
    <s v="Ellina Smirnova"/>
    <m/>
    <n v="6"/>
    <n v="120"/>
    <m/>
    <m/>
    <n v="0"/>
    <n v="0"/>
    <n v="0"/>
    <s v="13.06.2025"/>
    <s v="Order Window"/>
    <m/>
    <m/>
    <n v="58"/>
  </r>
  <r>
    <x v="2"/>
    <m/>
    <n v="26021009"/>
    <n v="3090832"/>
    <x v="22"/>
    <s v="SI"/>
    <x v="18"/>
    <x v="1"/>
    <m/>
    <m/>
    <n v="80"/>
    <n v="88026480"/>
    <s v="HE UCL T-shirt man M"/>
    <n v="10"/>
    <m/>
    <s v="Bangladesh"/>
    <s v="Textiles-Clothing"/>
    <n v="167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s v="Den Bosch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  <m/>
    <m/>
    <n v="239"/>
  </r>
  <r>
    <x v="2"/>
    <m/>
    <n v="26021009"/>
    <n v="3090832"/>
    <x v="22"/>
    <s v="SI"/>
    <x v="18"/>
    <x v="1"/>
    <m/>
    <m/>
    <n v="90"/>
    <n v="88026481"/>
    <s v="HE UCL T-shirt man L"/>
    <n v="10"/>
    <m/>
    <s v="Bangladesh"/>
    <s v="Textiles-Clothing"/>
    <n v="167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s v="Den Bosch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  <m/>
    <m/>
    <n v="118"/>
  </r>
  <r>
    <x v="2"/>
    <m/>
    <n v="26021009"/>
    <n v="3090832"/>
    <x v="22"/>
    <s v="SI"/>
    <x v="18"/>
    <x v="1"/>
    <m/>
    <m/>
    <n v="100"/>
    <n v="88026482"/>
    <s v="HE UCL T-shirt man XL"/>
    <n v="10"/>
    <m/>
    <s v="Bangladesh"/>
    <s v="Textiles-Clothing"/>
    <n v="167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s v="Den Bosch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  <m/>
    <m/>
    <n v="52"/>
  </r>
  <r>
    <x v="2"/>
    <m/>
    <n v="26021009"/>
    <n v="3090832"/>
    <x v="22"/>
    <s v="SI"/>
    <x v="18"/>
    <x v="1"/>
    <m/>
    <m/>
    <n v="110"/>
    <n v="88026575"/>
    <s v="HE UCL 0.0 Sports towel"/>
    <n v="55"/>
    <m/>
    <s v="China"/>
    <s v="Textiles-Clothing"/>
    <n v="167"/>
    <s v="Promocean The Netherlands BV"/>
    <x v="0"/>
    <n v="38.400000000000006"/>
    <n v="2112.0000000000005"/>
    <n v="38.400000000000006"/>
    <n v="2112.0000000000005"/>
    <n v="0"/>
    <n v="0"/>
    <n v="2112.0000000000005"/>
    <n v="33.497099999999996"/>
    <n v="0"/>
    <n v="33.497099999999996"/>
    <n v="25.5"/>
    <n v="25"/>
    <n v="18.5"/>
    <n v="0.64865625000000005"/>
    <s v="Den Bosch"/>
    <m/>
    <n v="0"/>
    <n v="0"/>
    <n v="0"/>
    <n v="0"/>
    <m/>
    <m/>
    <s v="no"/>
    <n v="1842.3404999999998"/>
    <m/>
    <n v="0.12"/>
    <n v="38.064886363636361"/>
    <m/>
    <n v="2093.5687499999999"/>
    <m/>
    <n v="0"/>
    <s v="Ellina Smirnova"/>
    <m/>
    <n v="6"/>
    <n v="330"/>
    <m/>
    <m/>
    <n v="0"/>
    <n v="0"/>
    <n v="0"/>
    <s v="13.06.2025"/>
    <s v="Order Window"/>
    <m/>
    <m/>
    <n v="169"/>
  </r>
  <r>
    <x v="2"/>
    <m/>
    <n v="26021009"/>
    <n v="3090832"/>
    <x v="22"/>
    <s v="SI"/>
    <x v="18"/>
    <x v="1"/>
    <m/>
    <m/>
    <n v="120"/>
    <n v="88026507"/>
    <s v="HE UCL Umbrella"/>
    <n v="150"/>
    <m/>
    <s v="China"/>
    <s v="Premiums"/>
    <n v="250"/>
    <s v="Promocean The Netherlands BV"/>
    <x v="0"/>
    <n v="48.32"/>
    <n v="7248"/>
    <n v="48"/>
    <n v="7200"/>
    <n v="0"/>
    <n v="0"/>
    <n v="7200"/>
    <n v="41.518800000000006"/>
    <n v="0"/>
    <n v="41.518800000000006"/>
    <n v="102"/>
    <n v="20"/>
    <n v="7"/>
    <n v="2.1419999999999999"/>
    <s v="Den Bosch"/>
    <m/>
    <n v="0"/>
    <n v="0"/>
    <n v="48"/>
    <n v="0"/>
    <m/>
    <m/>
    <s v="no"/>
    <n v="6227.8200000000006"/>
    <m/>
    <n v="0.12"/>
    <n v="47.180454545454552"/>
    <m/>
    <n v="7077.0681818181829"/>
    <m/>
    <n v="0"/>
    <s v="Ellina Smirnova"/>
    <m/>
    <n v="4"/>
    <n v="600"/>
    <m/>
    <m/>
    <n v="0"/>
    <n v="0"/>
    <n v="0"/>
    <s v="13.06.2025"/>
    <s v="Order Window"/>
    <m/>
    <m/>
    <n v="628"/>
  </r>
  <r>
    <x v="2"/>
    <m/>
    <n v="26021009"/>
    <n v="3090832"/>
    <x v="22"/>
    <s v="SI"/>
    <x v="18"/>
    <x v="1"/>
    <m/>
    <m/>
    <n v="130"/>
    <n v="88026486"/>
    <s v="HE UCL Cap"/>
    <n v="5"/>
    <m/>
    <s v="China"/>
    <s v="Textiles-Clothing"/>
    <n v="42"/>
    <s v="Promocean The Netherlands BV"/>
    <x v="0"/>
    <n v="115.68"/>
    <n v="578.40000000000009"/>
    <n v="71.28"/>
    <n v="356.4"/>
    <n v="0"/>
    <n v="0"/>
    <n v="356.4"/>
    <n v="62.267399999999995"/>
    <n v="0"/>
    <n v="62.267399999999995"/>
    <n v="45"/>
    <n v="23"/>
    <n v="23"/>
    <n v="0.11902500000000001"/>
    <s v="Den Bosch"/>
    <m/>
    <n v="0"/>
    <n v="0"/>
    <n v="222.00000000000011"/>
    <n v="0"/>
    <m/>
    <m/>
    <s v="no"/>
    <n v="311.33699999999999"/>
    <m/>
    <n v="0.12"/>
    <n v="70.758409090909083"/>
    <m/>
    <n v="353.79204545454542"/>
    <m/>
    <n v="0"/>
    <s v="Ellina Smirnova"/>
    <m/>
    <n v="24"/>
    <n v="120"/>
    <m/>
    <m/>
    <n v="0"/>
    <n v="0"/>
    <n v="0"/>
    <s v="13.06.2025"/>
    <s v="Order Window"/>
    <m/>
    <m/>
    <n v="816"/>
  </r>
  <r>
    <x v="2"/>
    <m/>
    <n v="26021010"/>
    <n v="3097129"/>
    <x v="23"/>
    <s v="NL"/>
    <x v="1"/>
    <x v="1"/>
    <m/>
    <m/>
    <n v="10"/>
    <n v="88026582"/>
    <s v="HE UCL Women's X Men's LED Sign"/>
    <n v="4"/>
    <m/>
    <s v="China"/>
    <s v="Indoor signs"/>
    <n v="100"/>
    <s v="Dekkers Visual Communication B.v."/>
    <x v="0"/>
    <n v="148.52000000000001"/>
    <n v="594.08000000000004"/>
    <n v="148.52000000000001"/>
    <n v="594.08000000000004"/>
    <n v="0"/>
    <n v="0"/>
    <n v="594.08000000000004"/>
    <n v="128.44380000000001"/>
    <n v="0"/>
    <n v="128.44380000000001"/>
    <n v="10"/>
    <n v="56"/>
    <n v="64"/>
    <n v="0.14335999999999999"/>
    <s v="Den Bosch"/>
    <m/>
    <n v="0"/>
    <n v="0"/>
    <n v="0"/>
    <n v="0"/>
    <m/>
    <m/>
    <s v="no"/>
    <n v="513.77520000000004"/>
    <m/>
    <n v="0.12"/>
    <n v="145.95886363636365"/>
    <m/>
    <n v="583.83545454545458"/>
    <m/>
    <n v="0"/>
    <s v="Ludmilla Zarybnicka"/>
    <m/>
    <n v="1"/>
    <n v="4"/>
    <m/>
    <m/>
    <n v="0"/>
    <n v="0"/>
    <n v="0"/>
    <s v="13.06.2025"/>
    <s v="Order Window"/>
    <m/>
    <m/>
    <n v="74"/>
  </r>
  <r>
    <x v="2"/>
    <m/>
    <n v="26021010"/>
    <n v="3097129"/>
    <x v="23"/>
    <s v="NL"/>
    <x v="1"/>
    <x v="1"/>
    <m/>
    <m/>
    <n v="20"/>
    <n v="88026505"/>
    <s v="HE UCL Soccer ball with pump"/>
    <n v="3"/>
    <m/>
    <s v="China"/>
    <s v="Premiums"/>
    <n v="500"/>
    <s v="Promocean The Netherlands BV"/>
    <x v="0"/>
    <n v="64.900000000000006"/>
    <n v="194.70000000000002"/>
    <n v="60.300000000000004"/>
    <n v="180.9"/>
    <n v="0"/>
    <n v="0"/>
    <n v="180.9"/>
    <n v="52.189200000000007"/>
    <n v="0"/>
    <n v="52.189200000000007"/>
    <n v="68"/>
    <n v="19"/>
    <n v="19"/>
    <n v="7.3644000000000001E-2"/>
    <s v="Den Bosch"/>
    <m/>
    <n v="0"/>
    <n v="0"/>
    <n v="13.800000000000011"/>
    <n v="0"/>
    <m/>
    <m/>
    <s v="no"/>
    <n v="156.56760000000003"/>
    <m/>
    <n v="0.12"/>
    <n v="59.305909090909097"/>
    <m/>
    <n v="177.91772727272729"/>
    <m/>
    <n v="0"/>
    <s v="Ellina Smirnova"/>
    <m/>
    <n v="10"/>
    <n v="30"/>
    <m/>
    <m/>
    <n v="0"/>
    <n v="0"/>
    <n v="0"/>
    <s v="13.06.2025"/>
    <s v="Order Window"/>
    <m/>
    <m/>
    <n v="4834"/>
  </r>
  <r>
    <x v="2"/>
    <m/>
    <n v="26021010"/>
    <n v="3097129"/>
    <x v="23"/>
    <s v="NL"/>
    <x v="1"/>
    <x v="1"/>
    <m/>
    <m/>
    <n v="30"/>
    <n v="88026563"/>
    <s v="HE UCL Dripmat"/>
    <n v="5"/>
    <m/>
    <s v="China"/>
    <s v="Bar support"/>
    <n v="50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s v="Den Bosch"/>
    <m/>
    <n v="0"/>
    <n v="0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13.06.2025"/>
    <s v="Order Window"/>
    <m/>
    <m/>
    <n v="73"/>
  </r>
  <r>
    <x v="2"/>
    <m/>
    <n v="26021010"/>
    <n v="3097129"/>
    <x v="23"/>
    <s v="NL"/>
    <x v="1"/>
    <x v="1"/>
    <m/>
    <m/>
    <n v="40"/>
    <n v="88026493"/>
    <s v="HE UCL Ice bucket"/>
    <n v="2"/>
    <m/>
    <s v="China"/>
    <s v="Bar support"/>
    <n v="167"/>
    <s v="Promocean The Netherlands BV"/>
    <x v="0"/>
    <n v="73.199999999999989"/>
    <n v="146.39999999999998"/>
    <n v="73.199999999999989"/>
    <n v="146.39999999999998"/>
    <n v="0"/>
    <n v="0"/>
    <n v="146.39999999999998"/>
    <n v="63.327000000000005"/>
    <n v="0"/>
    <n v="63.327000000000005"/>
    <n v="49"/>
    <n v="26"/>
    <n v="50"/>
    <n v="0.12740000000000001"/>
    <s v="Den Bosch"/>
    <m/>
    <n v="0"/>
    <n v="0"/>
    <n v="0"/>
    <n v="0"/>
    <m/>
    <m/>
    <s v="no"/>
    <n v="126.65400000000001"/>
    <m/>
    <n v="0.12"/>
    <n v="71.962500000000006"/>
    <m/>
    <n v="143.92500000000001"/>
    <m/>
    <n v="0"/>
    <s v="Ellina Smirnova"/>
    <m/>
    <n v="12"/>
    <n v="24"/>
    <m/>
    <m/>
    <n v="0"/>
    <n v="0"/>
    <n v="0"/>
    <s v="13.06.2025"/>
    <s v="Order Window"/>
    <m/>
    <m/>
    <n v="356"/>
  </r>
  <r>
    <x v="2"/>
    <m/>
    <n v="26021010"/>
    <n v="3097129"/>
    <x v="23"/>
    <s v="NL"/>
    <x v="1"/>
    <x v="1"/>
    <m/>
    <m/>
    <n v="50"/>
    <n v="88026485"/>
    <s v="HE UCL Bottle opener"/>
    <n v="70"/>
    <m/>
    <s v="China"/>
    <s v="Bar support"/>
    <n v="125"/>
    <s v="Promocean The Netherlands BV"/>
    <x v="0"/>
    <n v="30.2"/>
    <n v="2114"/>
    <n v="26.400000000000002"/>
    <n v="1848.0000000000002"/>
    <n v="0"/>
    <n v="0"/>
    <n v="1848.0000000000002"/>
    <n v="23.176800000000004"/>
    <n v="0"/>
    <n v="23.176800000000004"/>
    <n v="14"/>
    <n v="5"/>
    <n v="5"/>
    <n v="2.4500000000000001E-2"/>
    <s v="Den Bosch"/>
    <m/>
    <n v="0"/>
    <n v="0"/>
    <n v="265.99999999999977"/>
    <n v="0"/>
    <m/>
    <m/>
    <s v="no"/>
    <n v="1622.3760000000002"/>
    <m/>
    <n v="0.12"/>
    <n v="26.33727272727273"/>
    <m/>
    <n v="1843.609090909091"/>
    <m/>
    <n v="0"/>
    <s v="Ellina Smirnova"/>
    <m/>
    <n v="20"/>
    <n v="1400"/>
    <m/>
    <m/>
    <n v="0"/>
    <n v="0"/>
    <n v="0"/>
    <s v="13.06.2025"/>
    <s v="Order Window"/>
    <m/>
    <m/>
    <n v="2875"/>
  </r>
  <r>
    <x v="2"/>
    <m/>
    <n v="26021010"/>
    <n v="3097129"/>
    <x v="23"/>
    <s v="NL"/>
    <x v="1"/>
    <x v="1"/>
    <m/>
    <m/>
    <n v="60"/>
    <n v="88026564"/>
    <s v="HE UCL coaster"/>
    <n v="5"/>
    <m/>
    <s v="Germany"/>
    <s v="Coasters (&amp; dripmat)"/>
    <n v="50"/>
    <s v="CC Coaster GmbH &amp; Co. KG"/>
    <x v="0"/>
    <n v="39.159090909090907"/>
    <n v="195.79545454545453"/>
    <n v="18.704545454545457"/>
    <n v="93.52272727272728"/>
    <n v="0"/>
    <n v="0"/>
    <n v="93.52272727272728"/>
    <n v="16.46"/>
    <n v="0"/>
    <n v="16.46"/>
    <n v="21.4"/>
    <n v="43"/>
    <n v="14"/>
    <n v="6.4413999999999999E-2"/>
    <s v="Den Bosch"/>
    <m/>
    <n v="0"/>
    <n v="0"/>
    <n v="102.27272727272725"/>
    <n v="0"/>
    <m/>
    <m/>
    <s v="no"/>
    <n v="82.300000000000011"/>
    <m/>
    <n v="0.12"/>
    <n v="18.704545454545457"/>
    <m/>
    <n v="93.52272727272728"/>
    <m/>
    <n v="0"/>
    <s v="Ellina Smirnova"/>
    <m/>
    <n v="1000"/>
    <n v="5000"/>
    <m/>
    <m/>
    <n v="0"/>
    <n v="0"/>
    <n v="0"/>
    <s v="13.06.2025"/>
    <s v="Order Window"/>
    <m/>
    <m/>
    <n v="414"/>
  </r>
  <r>
    <x v="2"/>
    <m/>
    <n v="26021010"/>
    <n v="3097129"/>
    <x v="23"/>
    <s v="NL"/>
    <x v="1"/>
    <x v="1"/>
    <m/>
    <m/>
    <n v="70"/>
    <n v="88026506"/>
    <s v="HE UCL Sports bag"/>
    <n v="5"/>
    <m/>
    <s v="China"/>
    <s v="Premiums"/>
    <n v="200"/>
    <s v="Promocean The Netherlands BV"/>
    <x v="0"/>
    <n v="75.55"/>
    <n v="377.75"/>
    <n v="74.75"/>
    <n v="373.75"/>
    <n v="0"/>
    <n v="0"/>
    <n v="373.75"/>
    <n v="65.215800000000002"/>
    <n v="0"/>
    <n v="65.215800000000002"/>
    <n v="52"/>
    <n v="33"/>
    <n v="12"/>
    <n v="0.10296"/>
    <s v="Den Bosch"/>
    <m/>
    <n v="0"/>
    <n v="0"/>
    <n v="4"/>
    <n v="0"/>
    <m/>
    <m/>
    <s v="no"/>
    <n v="326.07900000000001"/>
    <m/>
    <n v="0.12"/>
    <n v="74.108863636363637"/>
    <m/>
    <n v="370.5443181818182"/>
    <m/>
    <n v="0"/>
    <s v="Ellina Smirnova"/>
    <m/>
    <n v="5"/>
    <n v="25"/>
    <m/>
    <m/>
    <n v="0"/>
    <n v="0"/>
    <n v="0"/>
    <s v="13.06.2025"/>
    <s v="Order Window"/>
    <m/>
    <m/>
    <n v="636"/>
  </r>
  <r>
    <x v="2"/>
    <m/>
    <n v="26021010"/>
    <n v="3097129"/>
    <x v="23"/>
    <s v="NL"/>
    <x v="1"/>
    <x v="1"/>
    <m/>
    <m/>
    <n v="80"/>
    <n v="88026484"/>
    <s v="HE UCL Backpack"/>
    <n v="5"/>
    <m/>
    <s v="China"/>
    <s v="Premiums"/>
    <n v="200"/>
    <s v="Promocean The Netherlands BV"/>
    <x v="0"/>
    <n v="70.149999999999991"/>
    <n v="350.74999999999994"/>
    <n v="69.349999999999994"/>
    <n v="346.75"/>
    <n v="0"/>
    <n v="0"/>
    <n v="346.75"/>
    <n v="60.500699999999995"/>
    <n v="0"/>
    <n v="60.500699999999995"/>
    <n v="55"/>
    <n v="36"/>
    <n v="20"/>
    <n v="0.19800000000000001"/>
    <s v="Den Bosch"/>
    <m/>
    <n v="0"/>
    <n v="0"/>
    <n v="3.9999999999999432"/>
    <n v="0"/>
    <m/>
    <m/>
    <s v="no"/>
    <n v="302.50349999999997"/>
    <m/>
    <n v="0.12"/>
    <n v="68.750795454545454"/>
    <m/>
    <n v="343.7539772727273"/>
    <m/>
    <n v="0"/>
    <s v="Ellina Smirnova"/>
    <m/>
    <n v="5"/>
    <n v="25"/>
    <m/>
    <m/>
    <n v="0"/>
    <n v="0"/>
    <n v="0"/>
    <s v="13.06.2025"/>
    <s v="Order Window"/>
    <m/>
    <m/>
    <n v="642"/>
  </r>
  <r>
    <x v="2"/>
    <m/>
    <n v="26021010"/>
    <n v="3097129"/>
    <x v="23"/>
    <s v="NL"/>
    <x v="1"/>
    <x v="1"/>
    <m/>
    <m/>
    <n v="90"/>
    <n v="88026519"/>
    <s v="HE UCL Water bottle"/>
    <n v="5"/>
    <m/>
    <s v="China"/>
    <s v="Premiums"/>
    <n v="250"/>
    <s v="Promocean The Netherlands BV"/>
    <x v="0"/>
    <n v="74.7"/>
    <n v="373.5"/>
    <n v="72.699999999999989"/>
    <n v="363.49999999999994"/>
    <n v="0"/>
    <n v="0"/>
    <n v="363.49999999999994"/>
    <n v="62.893800000000006"/>
    <n v="0"/>
    <n v="62.893800000000006"/>
    <n v="37"/>
    <n v="16"/>
    <n v="17"/>
    <n v="5.0319999999999997E-2"/>
    <s v="Den Bosch"/>
    <m/>
    <n v="0"/>
    <n v="0"/>
    <n v="10.000000000000057"/>
    <n v="0"/>
    <m/>
    <m/>
    <s v="no"/>
    <n v="314.46900000000005"/>
    <m/>
    <n v="0.12"/>
    <n v="71.470227272727286"/>
    <m/>
    <n v="357.35113636363644"/>
    <m/>
    <n v="0"/>
    <s v="Ellina Smirnova"/>
    <m/>
    <n v="10"/>
    <n v="50"/>
    <m/>
    <m/>
    <n v="0"/>
    <n v="0"/>
    <n v="0"/>
    <s v="13.06.2025"/>
    <s v="Order Window"/>
    <m/>
    <m/>
    <n v="819"/>
  </r>
  <r>
    <x v="2"/>
    <m/>
    <n v="26021010"/>
    <n v="3097129"/>
    <x v="23"/>
    <s v="NL"/>
    <x v="1"/>
    <x v="1"/>
    <m/>
    <m/>
    <n v="100"/>
    <n v="88026487"/>
    <s v="HE UCL Drawstring bag"/>
    <n v="5"/>
    <m/>
    <s v="China"/>
    <s v="Premiums"/>
    <n v="100"/>
    <s v="Promocean The Netherlands BV"/>
    <x v="0"/>
    <n v="30.6"/>
    <n v="153"/>
    <n v="28.799999999999997"/>
    <n v="144"/>
    <n v="0"/>
    <n v="0"/>
    <n v="144"/>
    <n v="25.1082"/>
    <n v="0"/>
    <n v="25.1082"/>
    <n v="47"/>
    <n v="46"/>
    <n v="2"/>
    <n v="2.162E-2"/>
    <s v="Den Bosch"/>
    <m/>
    <n v="0"/>
    <n v="0"/>
    <n v="9"/>
    <n v="0"/>
    <m/>
    <m/>
    <s v="no"/>
    <n v="125.541"/>
    <m/>
    <n v="0.12"/>
    <n v="28.532045454545454"/>
    <m/>
    <n v="142.66022727272727"/>
    <m/>
    <n v="0"/>
    <s v="Ellina Smirnova"/>
    <m/>
    <n v="10"/>
    <n v="50"/>
    <m/>
    <m/>
    <n v="0"/>
    <n v="0"/>
    <n v="0"/>
    <s v="13.06.2025"/>
    <s v="Order Window"/>
    <m/>
    <m/>
    <n v="1295"/>
  </r>
  <r>
    <x v="2"/>
    <m/>
    <n v="26021009"/>
    <n v="3090832"/>
    <x v="22"/>
    <s v="SI"/>
    <x v="18"/>
    <x v="1"/>
    <m/>
    <m/>
    <n v="140"/>
    <n v="88026519"/>
    <s v="HE UCL Water bottle"/>
    <n v="30"/>
    <m/>
    <s v="China"/>
    <s v="Premiums"/>
    <n v="250"/>
    <s v="Promocean The Netherlands BV"/>
    <x v="0"/>
    <n v="74.7"/>
    <n v="2241"/>
    <n v="72.699999999999989"/>
    <n v="2180.9999999999995"/>
    <n v="0"/>
    <n v="0"/>
    <n v="2180.9999999999995"/>
    <n v="62.893800000000006"/>
    <n v="0"/>
    <n v="62.893800000000006"/>
    <n v="37"/>
    <n v="16"/>
    <n v="17"/>
    <n v="0.30192000000000002"/>
    <s v="Den Bosch"/>
    <m/>
    <n v="0"/>
    <n v="0"/>
    <n v="60.000000000000455"/>
    <n v="0"/>
    <m/>
    <m/>
    <s v="no"/>
    <n v="1886.8140000000001"/>
    <m/>
    <n v="0.12"/>
    <n v="71.470227272727286"/>
    <m/>
    <n v="2144.1068181818187"/>
    <m/>
    <n v="0"/>
    <s v="Ellina Smirnova"/>
    <m/>
    <n v="10"/>
    <n v="300"/>
    <m/>
    <m/>
    <n v="0"/>
    <n v="0"/>
    <n v="0"/>
    <s v="13.06.2025"/>
    <s v="Order Window"/>
    <m/>
    <m/>
    <n v="819"/>
  </r>
  <r>
    <x v="2"/>
    <m/>
    <n v="26021010"/>
    <n v="3097129"/>
    <x v="23"/>
    <s v="NL"/>
    <x v="1"/>
    <x v="1"/>
    <m/>
    <m/>
    <n v="110"/>
    <n v="88026543"/>
    <s v="HE UCL Lanyard"/>
    <n v="4"/>
    <m/>
    <s v="China"/>
    <s v="Premiums"/>
    <n v="100"/>
    <s v="Promocean The Netherlands BV"/>
    <x v="0"/>
    <n v="53.5"/>
    <n v="214"/>
    <n v="49.75"/>
    <n v="199"/>
    <n v="0"/>
    <n v="0"/>
    <n v="199"/>
    <n v="43.103400000000008"/>
    <n v="0"/>
    <n v="43.103400000000008"/>
    <n v="24"/>
    <n v="15"/>
    <n v="5"/>
    <n v="7.1999999999999998E-3"/>
    <s v="Den Bosch"/>
    <m/>
    <n v="0"/>
    <n v="0"/>
    <n v="15"/>
    <n v="0"/>
    <m/>
    <m/>
    <s v="no"/>
    <n v="172.41360000000003"/>
    <m/>
    <n v="0.12"/>
    <n v="48.981136363636374"/>
    <m/>
    <n v="195.92454545454549"/>
    <m/>
    <n v="0"/>
    <s v="Ellina Smirnova"/>
    <m/>
    <n v="25"/>
    <n v="100"/>
    <m/>
    <m/>
    <n v="0"/>
    <n v="0"/>
    <n v="0"/>
    <s v="13.06.2025"/>
    <s v="Order Window"/>
    <m/>
    <m/>
    <n v="612"/>
  </r>
  <r>
    <x v="2"/>
    <m/>
    <n v="26021010"/>
    <n v="3097129"/>
    <x v="23"/>
    <s v="NL"/>
    <x v="1"/>
    <x v="1"/>
    <m/>
    <m/>
    <n v="120"/>
    <n v="88026507"/>
    <s v="HE UCL Umbrella"/>
    <n v="50"/>
    <m/>
    <s v="China"/>
    <s v="Premiums"/>
    <n v="250"/>
    <s v="Promocean The Netherlands BV"/>
    <x v="0"/>
    <n v="48.32"/>
    <n v="2416"/>
    <n v="48"/>
    <n v="2400"/>
    <n v="0"/>
    <n v="0"/>
    <n v="2400"/>
    <n v="41.518800000000006"/>
    <n v="0"/>
    <n v="41.518800000000006"/>
    <n v="102"/>
    <n v="20"/>
    <n v="7"/>
    <n v="0.71399999999999997"/>
    <s v="Den Bosch"/>
    <m/>
    <n v="0"/>
    <n v="0"/>
    <n v="16"/>
    <n v="0"/>
    <m/>
    <m/>
    <s v="no"/>
    <n v="2075.9400000000005"/>
    <m/>
    <n v="0.12"/>
    <n v="47.180454545454552"/>
    <m/>
    <n v="2359.0227272727275"/>
    <m/>
    <n v="0"/>
    <s v="Ellina Smirnova"/>
    <m/>
    <n v="4"/>
    <n v="200"/>
    <m/>
    <m/>
    <n v="0"/>
    <n v="0"/>
    <n v="0"/>
    <s v="13.06.2025"/>
    <s v="Order Window"/>
    <m/>
    <m/>
    <n v="628"/>
  </r>
  <r>
    <x v="2"/>
    <m/>
    <n v="26021010"/>
    <n v="3097129"/>
    <x v="23"/>
    <s v="NL"/>
    <x v="1"/>
    <x v="1"/>
    <m/>
    <m/>
    <n v="130"/>
    <n v="88026520"/>
    <s v="HE UCL Bowhead flag"/>
    <n v="2"/>
    <m/>
    <s v="China"/>
    <s v="Outdoor signs"/>
    <n v="250"/>
    <s v="Promocean The Netherlands BV"/>
    <x v="1"/>
    <n v="43.06"/>
    <n v="86.12"/>
    <n v="43.06"/>
    <n v="86.12"/>
    <n v="0"/>
    <n v="0"/>
    <n v="86.12"/>
    <n v="37.8887"/>
    <n v="0"/>
    <n v="37.8887"/>
    <n v="40"/>
    <n v="20.5"/>
    <n v="10"/>
    <n v="1.6400000000000001E-2"/>
    <m/>
    <m/>
    <n v="0"/>
    <n v="0"/>
    <n v="0"/>
    <n v="0"/>
    <m/>
    <m/>
    <s v="no"/>
    <n v="75.7774"/>
    <m/>
    <n v="0.12"/>
    <n v="43.055340909090908"/>
    <m/>
    <n v="86.110681818181817"/>
    <m/>
    <n v="0"/>
    <s v="Ludmilla Zarybnicka"/>
    <m/>
    <n v="1"/>
    <n v="2"/>
    <m/>
    <m/>
    <n v="0"/>
    <n v="0"/>
    <n v="0"/>
    <s v="13.06.2025"/>
    <s v="Order Window"/>
    <m/>
    <m/>
    <n v="37"/>
  </r>
  <r>
    <x v="2"/>
    <m/>
    <n v="26021010"/>
    <n v="3097129"/>
    <x v="23"/>
    <s v="NL"/>
    <x v="1"/>
    <x v="1"/>
    <m/>
    <m/>
    <n v="140"/>
    <n v="88026566"/>
    <s v="HE UCL Sports shirt S"/>
    <n v="1"/>
    <m/>
    <s v="China"/>
    <s v="Textiles-Clothing"/>
    <n v="200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s v="Den Bosch"/>
    <m/>
    <n v="0"/>
    <n v="0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13.06.2025"/>
    <s v="Order Window"/>
    <m/>
    <m/>
    <n v="97"/>
  </r>
  <r>
    <x v="2"/>
    <m/>
    <n v="26021010"/>
    <n v="3097129"/>
    <x v="23"/>
    <s v="NL"/>
    <x v="1"/>
    <x v="1"/>
    <m/>
    <m/>
    <n v="150"/>
    <n v="88026567"/>
    <s v="HE UCL Sports shirt M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  <m/>
    <m/>
    <n v="336"/>
  </r>
  <r>
    <x v="2"/>
    <m/>
    <n v="26021010"/>
    <n v="3097129"/>
    <x v="23"/>
    <s v="NL"/>
    <x v="1"/>
    <x v="1"/>
    <m/>
    <m/>
    <n v="160"/>
    <n v="88026568"/>
    <s v="HE UCL Sports shirt 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  <m/>
    <m/>
    <n v="483"/>
  </r>
  <r>
    <x v="2"/>
    <m/>
    <n v="26021010"/>
    <n v="3097129"/>
    <x v="23"/>
    <s v="NL"/>
    <x v="1"/>
    <x v="1"/>
    <m/>
    <m/>
    <n v="170"/>
    <n v="88026569"/>
    <s v="HE UCL Sports shirt XL"/>
    <n v="2"/>
    <m/>
    <s v="China"/>
    <s v="Textiles-Clothing"/>
    <n v="200"/>
    <s v="Asian Sourcing Link"/>
    <x v="0"/>
    <n v="34.549999999999997"/>
    <n v="69.099999999999994"/>
    <n v="29.5"/>
    <n v="59"/>
    <n v="0"/>
    <n v="0"/>
    <n v="59"/>
    <n v="25.154999999999998"/>
    <n v="0"/>
    <n v="25.154999999999998"/>
    <n v="39"/>
    <n v="33"/>
    <n v="4.5"/>
    <n v="1.1583E-2"/>
    <s v="Den Bosch"/>
    <m/>
    <n v="0"/>
    <n v="0"/>
    <n v="10.099999999999994"/>
    <n v="0"/>
    <m/>
    <m/>
    <s v="no"/>
    <n v="50.309999999999995"/>
    <m/>
    <n v="0.12"/>
    <n v="28.58522727272727"/>
    <m/>
    <n v="57.17045454545454"/>
    <m/>
    <n v="0"/>
    <s v="Ellina Smirnova"/>
    <m/>
    <n v="5"/>
    <n v="10"/>
    <m/>
    <m/>
    <n v="0"/>
    <n v="0"/>
    <n v="0"/>
    <s v="13.06.2025"/>
    <s v="Order Window"/>
    <m/>
    <m/>
    <n v="263"/>
  </r>
  <r>
    <x v="2"/>
    <m/>
    <n v="26021010"/>
    <n v="3097129"/>
    <x v="23"/>
    <s v="NL"/>
    <x v="1"/>
    <x v="1"/>
    <m/>
    <m/>
    <n v="180"/>
    <n v="88026570"/>
    <s v="HE UCL Sports shirt XXL"/>
    <n v="1"/>
    <m/>
    <s v="China"/>
    <s v="Textiles-Clothing"/>
    <n v="200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s v="Den Bosch"/>
    <m/>
    <n v="0"/>
    <n v="0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13.06.2025"/>
    <s v="Order Window"/>
    <m/>
    <m/>
    <n v="32"/>
  </r>
  <r>
    <x v="2"/>
    <m/>
    <n v="26021010"/>
    <n v="3097129"/>
    <x v="23"/>
    <s v="NL"/>
    <x v="1"/>
    <x v="1"/>
    <m/>
    <m/>
    <n v="190"/>
    <n v="88026470"/>
    <s v="HE UCL Hoodie man M"/>
    <n v="4"/>
    <m/>
    <s v="China"/>
    <s v="Textiles-Clothing"/>
    <n v="500"/>
    <s v="Promocean The Netherlands BV"/>
    <x v="0"/>
    <n v="38.86"/>
    <n v="155.44"/>
    <n v="38.86"/>
    <n v="155.44"/>
    <n v="0"/>
    <n v="0"/>
    <n v="155.44"/>
    <n v="33.017399999999995"/>
    <n v="0"/>
    <n v="33.017399999999995"/>
    <n v="58"/>
    <n v="36"/>
    <n v="4"/>
    <n v="3.3408E-2"/>
    <s v="Den Bosch"/>
    <m/>
    <n v="0"/>
    <n v="0"/>
    <n v="0"/>
    <n v="0"/>
    <m/>
    <m/>
    <s v="no"/>
    <n v="132.06959999999998"/>
    <m/>
    <n v="0.12"/>
    <n v="37.519772727272724"/>
    <m/>
    <n v="150.07909090909089"/>
    <m/>
    <n v="0"/>
    <s v="Ellina Smirnova"/>
    <m/>
    <n v="2"/>
    <n v="8"/>
    <m/>
    <m/>
    <n v="0"/>
    <n v="0"/>
    <n v="0"/>
    <s v="13.06.2025"/>
    <s v="Order Window"/>
    <m/>
    <m/>
    <n v="123"/>
  </r>
  <r>
    <x v="2"/>
    <m/>
    <n v="26021010"/>
    <n v="3097129"/>
    <x v="23"/>
    <s v="NL"/>
    <x v="1"/>
    <x v="1"/>
    <m/>
    <m/>
    <n v="200"/>
    <n v="88026471"/>
    <s v="HE UCL Hoodie man L"/>
    <n v="4"/>
    <m/>
    <s v="China"/>
    <s v="Textiles-Clothing"/>
    <n v="500"/>
    <s v="Promocean The Netherlands BV"/>
    <x v="0"/>
    <n v="38.86"/>
    <n v="155.44"/>
    <n v="38.86"/>
    <n v="155.44"/>
    <n v="0"/>
    <n v="0"/>
    <n v="155.44"/>
    <n v="33.017399999999995"/>
    <n v="0"/>
    <n v="33.017399999999995"/>
    <n v="58"/>
    <n v="36"/>
    <n v="4"/>
    <n v="3.3408E-2"/>
    <s v="Den Bosch"/>
    <m/>
    <n v="0"/>
    <n v="0"/>
    <n v="0"/>
    <n v="0"/>
    <m/>
    <m/>
    <s v="no"/>
    <n v="132.06959999999998"/>
    <m/>
    <n v="0.12"/>
    <n v="37.519772727272724"/>
    <m/>
    <n v="150.07909090909089"/>
    <m/>
    <n v="0"/>
    <s v="Ellina Smirnova"/>
    <m/>
    <n v="2"/>
    <n v="8"/>
    <m/>
    <m/>
    <n v="0"/>
    <n v="0"/>
    <n v="0"/>
    <s v="13.06.2025"/>
    <s v="Order Window"/>
    <m/>
    <m/>
    <n v="354"/>
  </r>
  <r>
    <x v="2"/>
    <m/>
    <n v="26021010"/>
    <n v="3097129"/>
    <x v="23"/>
    <s v="NL"/>
    <x v="1"/>
    <x v="1"/>
    <m/>
    <m/>
    <n v="210"/>
    <n v="88026472"/>
    <s v="HE UCL Hoodie man XL"/>
    <n v="2"/>
    <m/>
    <s v="China"/>
    <s v="Textiles-Clothing"/>
    <n v="500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s v="Den Bosch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3.06.2025"/>
    <s v="Order Window"/>
    <m/>
    <m/>
    <n v="129"/>
  </r>
  <r>
    <x v="2"/>
    <m/>
    <n v="26021010"/>
    <n v="3097129"/>
    <x v="23"/>
    <s v="NL"/>
    <x v="1"/>
    <x v="1"/>
    <m/>
    <m/>
    <n v="220"/>
    <n v="88026490"/>
    <s v="HE UCL Hoodie lady S"/>
    <n v="1"/>
    <m/>
    <s v="China"/>
    <s v="Textiles-Clothing"/>
    <n v="500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s v="Den Bosch"/>
    <m/>
    <n v="0"/>
    <n v="0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13.06.2025"/>
    <s v="Order Window"/>
    <m/>
    <m/>
    <n v="22"/>
  </r>
  <r>
    <x v="2"/>
    <m/>
    <n v="26021010"/>
    <n v="3097129"/>
    <x v="23"/>
    <s v="NL"/>
    <x v="1"/>
    <x v="1"/>
    <m/>
    <m/>
    <n v="230"/>
    <n v="88026491"/>
    <s v="HE UCL Hoodie lady M"/>
    <n v="1"/>
    <m/>
    <s v="China"/>
    <s v="Textiles-Clothing"/>
    <n v="500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s v="Den Bosch"/>
    <m/>
    <n v="0"/>
    <n v="0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13.06.2025"/>
    <s v="Order Window"/>
    <m/>
    <m/>
    <n v="167"/>
  </r>
  <r>
    <x v="2"/>
    <m/>
    <n v="26021010"/>
    <n v="3097129"/>
    <x v="23"/>
    <s v="NL"/>
    <x v="1"/>
    <x v="1"/>
    <m/>
    <m/>
    <n v="240"/>
    <n v="88026492"/>
    <s v="HE UCL Hoodie lady L"/>
    <n v="1"/>
    <m/>
    <s v="China"/>
    <s v="Textiles-Clothing"/>
    <n v="500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s v="Den Bosch"/>
    <m/>
    <n v="0"/>
    <n v="0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13.06.2025"/>
    <s v="Order Window"/>
    <m/>
    <m/>
    <n v="176"/>
  </r>
  <r>
    <x v="2"/>
    <m/>
    <n v="26021010"/>
    <n v="3097129"/>
    <x v="23"/>
    <s v="NL"/>
    <x v="1"/>
    <x v="1"/>
    <m/>
    <m/>
    <n v="250"/>
    <n v="88026480"/>
    <s v="HE UCL T-shirt man M"/>
    <n v="3"/>
    <m/>
    <s v="Bangladesh"/>
    <s v="Textiles-Clothing"/>
    <n v="167"/>
    <s v="Promocean The Netherlands BV"/>
    <x v="0"/>
    <n v="29.700000000000003"/>
    <n v="89.100000000000009"/>
    <n v="29.339999999999996"/>
    <n v="88.019999999999982"/>
    <n v="0"/>
    <n v="0"/>
    <n v="88.019999999999982"/>
    <n v="25.1265"/>
    <n v="0"/>
    <n v="25.1265"/>
    <n v="28"/>
    <n v="15"/>
    <n v="12"/>
    <n v="1.512E-2"/>
    <s v="Den Bosch"/>
    <m/>
    <n v="0"/>
    <n v="0"/>
    <n v="1.0800000000000267"/>
    <n v="0"/>
    <m/>
    <m/>
    <s v="no"/>
    <n v="75.379500000000007"/>
    <m/>
    <n v="0.12"/>
    <n v="28.552840909090911"/>
    <m/>
    <n v="85.658522727272725"/>
    <m/>
    <n v="0"/>
    <s v="Ellina Smirnova"/>
    <m/>
    <n v="6"/>
    <n v="18"/>
    <m/>
    <m/>
    <n v="0"/>
    <n v="0"/>
    <n v="0"/>
    <s v="13.06.2025"/>
    <s v="Order Window"/>
    <m/>
    <m/>
    <n v="239"/>
  </r>
  <r>
    <x v="5"/>
    <m/>
    <n v="26021011"/>
    <n v="3090018"/>
    <x v="24"/>
    <s v="FR"/>
    <x v="19"/>
    <x v="1"/>
    <m/>
    <m/>
    <n v="10"/>
    <n v="88027053"/>
    <s v="DSP bottle LED Neon sign"/>
    <n v="61"/>
    <m/>
    <s v="China"/>
    <s v="Indoor signs"/>
    <n v="100"/>
    <s v="Dekkers Visual Communication B.v."/>
    <x v="0"/>
    <n v="145"/>
    <n v="8845"/>
    <n v="131.82"/>
    <n v="8041.0199999999995"/>
    <n v="0"/>
    <n v="0"/>
    <n v="8041.0199999999995"/>
    <n v="114.00000000000001"/>
    <n v="0"/>
    <n v="114.00000000000001"/>
    <n v="44"/>
    <n v="10"/>
    <n v="74"/>
    <n v="1.9861599999999999"/>
    <s v="Den Bosch"/>
    <m/>
    <n v="0"/>
    <s v="pallet+label"/>
    <n v="803.98000000000047"/>
    <n v="0"/>
    <m/>
    <m/>
    <s v="no"/>
    <n v="6954.0000000000009"/>
    <m/>
    <n v="0.12"/>
    <n v="129.54545454545456"/>
    <m/>
    <n v="7902.2727272727279"/>
    <m/>
    <n v="0"/>
    <s v="Ludmilla Zarybnicka"/>
    <m/>
    <n v="1"/>
    <n v="61"/>
    <m/>
    <m/>
    <n v="0"/>
    <n v="0"/>
    <n v="0"/>
    <s v="13.06.2025"/>
    <s v="Order Window"/>
    <m/>
    <m/>
    <n v="456"/>
  </r>
  <r>
    <x v="5"/>
    <m/>
    <n v="26021011"/>
    <n v="3090018"/>
    <x v="24"/>
    <s v="FR"/>
    <x v="19"/>
    <x v="1"/>
    <m/>
    <m/>
    <n v="20"/>
    <n v="88027230"/>
    <s v="DSP Fake Fridge"/>
    <n v="32"/>
    <m/>
    <s v="China"/>
    <s v="Premiums"/>
    <n v="100"/>
    <s v="Dekkers Visual Communication B.v."/>
    <x v="0"/>
    <n v="196.41"/>
    <n v="6285.12"/>
    <n v="196.41"/>
    <n v="6285.12"/>
    <n v="0"/>
    <n v="0"/>
    <n v="6285.12"/>
    <n v="169.86"/>
    <n v="0"/>
    <n v="169.86"/>
    <n v="38"/>
    <n v="26"/>
    <n v="53"/>
    <n v="1.675648"/>
    <s v="Den Bosch"/>
    <m/>
    <n v="0"/>
    <s v="pallet+label"/>
    <n v="0"/>
    <n v="0"/>
    <m/>
    <m/>
    <s v="no"/>
    <n v="5435.52"/>
    <m/>
    <n v="0.12"/>
    <n v="193.02272727272728"/>
    <m/>
    <n v="6176.727272727273"/>
    <m/>
    <n v="0"/>
    <s v="Ellina Smirnova"/>
    <m/>
    <n v="1"/>
    <n v="32"/>
    <m/>
    <m/>
    <n v="0"/>
    <n v="0"/>
    <n v="0"/>
    <s v="13.06.2025"/>
    <s v="Order Window"/>
    <m/>
    <m/>
    <n v="32"/>
  </r>
  <r>
    <x v="5"/>
    <m/>
    <n v="26021011"/>
    <n v="3090018"/>
    <x v="24"/>
    <s v="FR"/>
    <x v="19"/>
    <x v="1"/>
    <m/>
    <m/>
    <n v="30"/>
    <n v="88027239"/>
    <s v="DSP Bottle filament lightstring (230V)"/>
    <n v="48"/>
    <m/>
    <s v="China"/>
    <s v="Premiums"/>
    <n v="100"/>
    <s v="Dekkers Visual Communication B.v."/>
    <x v="0"/>
    <n v="270.23"/>
    <n v="12971.04"/>
    <n v="270.23"/>
    <n v="12971.04"/>
    <n v="0"/>
    <n v="0"/>
    <n v="12971.04"/>
    <n v="233.70000000000002"/>
    <n v="0"/>
    <n v="233.70000000000002"/>
    <n v="34.5"/>
    <n v="20"/>
    <n v="23.5"/>
    <n v="0.77832000000000001"/>
    <s v="Den Bosch"/>
    <m/>
    <n v="0"/>
    <s v="pallet+label"/>
    <n v="0"/>
    <n v="0"/>
    <m/>
    <m/>
    <s v="no"/>
    <n v="11217.6"/>
    <m/>
    <n v="0.12"/>
    <n v="265.56818181818181"/>
    <m/>
    <n v="12747.272727272728"/>
    <m/>
    <n v="0"/>
    <s v="Ellina Smirnova"/>
    <m/>
    <n v="1"/>
    <n v="48"/>
    <m/>
    <m/>
    <n v="0"/>
    <n v="0"/>
    <n v="0"/>
    <s v="13.06.2025"/>
    <s v="Order Window"/>
    <m/>
    <m/>
    <n v="81"/>
  </r>
  <r>
    <x v="3"/>
    <m/>
    <n v="26021013"/>
    <n v="3011355"/>
    <x v="25"/>
    <s v="HK"/>
    <x v="20"/>
    <x v="0"/>
    <m/>
    <m/>
    <n v="90"/>
    <n v="88026780"/>
    <s v="HE F1 LED Neon sign"/>
    <n v="2"/>
    <m/>
    <s v="China"/>
    <s v="Indoor signs"/>
    <n v="100"/>
    <s v="Dekkers Visual Communication B.v."/>
    <x v="0"/>
    <n v="184.55"/>
    <n v="369.1"/>
    <n v="184.55"/>
    <n v="369.1"/>
    <n v="0"/>
    <n v="0"/>
    <n v="369.1"/>
    <n v="159.60000000000002"/>
    <n v="0"/>
    <n v="159.60000000000002"/>
    <n v="60"/>
    <n v="73"/>
    <n v="10"/>
    <n v="8.7599999999999997E-2"/>
    <s v="Den Bosch"/>
    <m/>
    <n v="0"/>
    <s v="pallet"/>
    <n v="0"/>
    <n v="0"/>
    <m/>
    <m/>
    <s v="no"/>
    <n v="319.20000000000005"/>
    <m/>
    <n v="0.12"/>
    <n v="181.3636363636364"/>
    <m/>
    <n v="362.7272727272728"/>
    <m/>
    <n v="0"/>
    <s v="Ludmilla Zarybnicka"/>
    <m/>
    <n v="1"/>
    <n v="2"/>
    <m/>
    <m/>
    <n v="0"/>
    <n v="0"/>
    <n v="0"/>
    <s v="13.06.2025"/>
    <s v="Order Window"/>
    <m/>
    <m/>
    <n v="65"/>
  </r>
  <r>
    <x v="2"/>
    <m/>
    <n v="26021010"/>
    <n v="3097129"/>
    <x v="23"/>
    <s v="NL"/>
    <x v="1"/>
    <x v="1"/>
    <m/>
    <m/>
    <n v="260"/>
    <n v="88026481"/>
    <s v="HE UCL T-shirt man L"/>
    <n v="3"/>
    <m/>
    <s v="Bangladesh"/>
    <s v="Textiles-Clothing"/>
    <n v="167"/>
    <s v="Promocean The Netherlands BV"/>
    <x v="0"/>
    <n v="29.700000000000003"/>
    <n v="89.100000000000009"/>
    <n v="29.339999999999996"/>
    <n v="88.019999999999982"/>
    <n v="0"/>
    <n v="0"/>
    <n v="88.019999999999982"/>
    <n v="25.1265"/>
    <n v="0"/>
    <n v="25.1265"/>
    <n v="28"/>
    <n v="15"/>
    <n v="12"/>
    <n v="1.512E-2"/>
    <s v="Den Bosch"/>
    <m/>
    <n v="0"/>
    <n v="0"/>
    <n v="1.0800000000000267"/>
    <n v="0"/>
    <m/>
    <m/>
    <s v="no"/>
    <n v="75.379500000000007"/>
    <m/>
    <n v="0.12"/>
    <n v="28.552840909090911"/>
    <m/>
    <n v="85.658522727272725"/>
    <m/>
    <n v="0"/>
    <s v="Ellina Smirnova"/>
    <m/>
    <n v="6"/>
    <n v="18"/>
    <m/>
    <m/>
    <n v="0"/>
    <n v="0"/>
    <n v="0"/>
    <s v="13.06.2025"/>
    <s v="Order Window"/>
    <m/>
    <m/>
    <n v="118"/>
  </r>
  <r>
    <x v="2"/>
    <m/>
    <n v="26021010"/>
    <n v="3097129"/>
    <x v="23"/>
    <s v="NL"/>
    <x v="1"/>
    <x v="1"/>
    <m/>
    <m/>
    <n v="270"/>
    <n v="88026482"/>
    <s v="HE UCL T-shirt man XL"/>
    <n v="1"/>
    <m/>
    <s v="Bangladesh"/>
    <s v="Textiles-Clothing"/>
    <n v="167"/>
    <s v="Promocean The Netherlands BV"/>
    <x v="0"/>
    <n v="29.700000000000003"/>
    <n v="29.700000000000003"/>
    <n v="29.339999999999996"/>
    <n v="29.339999999999996"/>
    <n v="0"/>
    <n v="0"/>
    <n v="29.339999999999996"/>
    <n v="25.1265"/>
    <n v="0"/>
    <n v="25.1265"/>
    <n v="28"/>
    <n v="15"/>
    <n v="12"/>
    <n v="5.0400000000000002E-3"/>
    <s v="Den Bosch"/>
    <m/>
    <n v="0"/>
    <n v="0"/>
    <n v="0.36000000000000654"/>
    <n v="0"/>
    <m/>
    <m/>
    <s v="no"/>
    <n v="25.1265"/>
    <m/>
    <n v="0.12"/>
    <n v="28.552840909090911"/>
    <m/>
    <n v="28.552840909090911"/>
    <m/>
    <n v="0"/>
    <s v="Ellina Smirnova"/>
    <m/>
    <n v="6"/>
    <n v="6"/>
    <m/>
    <m/>
    <n v="0"/>
    <n v="0"/>
    <n v="0"/>
    <s v="13.06.2025"/>
    <s v="Order Window"/>
    <m/>
    <m/>
    <n v="52"/>
  </r>
  <r>
    <x v="2"/>
    <m/>
    <n v="26021010"/>
    <n v="3097129"/>
    <x v="23"/>
    <s v="NL"/>
    <x v="1"/>
    <x v="1"/>
    <m/>
    <m/>
    <n v="280"/>
    <n v="88026475"/>
    <s v="HE UCL T-shirt lady XS"/>
    <n v="1"/>
    <m/>
    <s v="Bangladesh"/>
    <s v="Textiles-Clothing"/>
    <n v="167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s v="Den Bosch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  <m/>
    <m/>
    <n v="4"/>
  </r>
  <r>
    <x v="2"/>
    <m/>
    <n v="26021010"/>
    <n v="3097129"/>
    <x v="23"/>
    <s v="NL"/>
    <x v="1"/>
    <x v="1"/>
    <m/>
    <m/>
    <n v="290"/>
    <n v="88026476"/>
    <s v="HE UCL T-shirt lady S"/>
    <n v="1"/>
    <m/>
    <s v="Bangladesh"/>
    <s v="Textiles-Clothing"/>
    <n v="167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s v="Den Bosch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  <m/>
    <m/>
    <n v="87"/>
  </r>
  <r>
    <x v="2"/>
    <m/>
    <n v="26021010"/>
    <n v="3097129"/>
    <x v="23"/>
    <s v="NL"/>
    <x v="1"/>
    <x v="1"/>
    <m/>
    <m/>
    <n v="300"/>
    <n v="88026477"/>
    <s v="HE UCL T-shirt lady M"/>
    <n v="1"/>
    <m/>
    <s v="Bangladesh"/>
    <s v="Textiles-Clothing"/>
    <n v="167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s v="Den Bosch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  <m/>
    <m/>
    <n v="58"/>
  </r>
  <r>
    <x v="2"/>
    <m/>
    <n v="26021010"/>
    <n v="3097129"/>
    <x v="23"/>
    <s v="NL"/>
    <x v="1"/>
    <x v="1"/>
    <m/>
    <m/>
    <n v="310"/>
    <n v="88026478"/>
    <s v="HE UCL T-shirt lady L"/>
    <n v="1"/>
    <m/>
    <s v="Bangladesh"/>
    <s v="Textiles-Clothing"/>
    <n v="167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s v="Den Bosch"/>
    <m/>
    <n v="0"/>
    <n v="0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13.06.2025"/>
    <s v="Order Window"/>
    <m/>
    <m/>
    <n v="27"/>
  </r>
  <r>
    <x v="2"/>
    <m/>
    <n v="26021010"/>
    <n v="3097129"/>
    <x v="23"/>
    <s v="NL"/>
    <x v="1"/>
    <x v="1"/>
    <m/>
    <m/>
    <n v="320"/>
    <n v="88026590"/>
    <s v="HE UCL rain jacket S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  <m/>
    <m/>
    <n v="100"/>
  </r>
  <r>
    <x v="2"/>
    <m/>
    <n v="26021010"/>
    <n v="3097129"/>
    <x v="23"/>
    <s v="NL"/>
    <x v="1"/>
    <x v="1"/>
    <m/>
    <m/>
    <n v="330"/>
    <n v="88026591"/>
    <s v="HE UCL rain jacket M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  <m/>
    <m/>
    <n v="303"/>
  </r>
  <r>
    <x v="2"/>
    <m/>
    <n v="26021010"/>
    <n v="3097129"/>
    <x v="23"/>
    <s v="NL"/>
    <x v="1"/>
    <x v="1"/>
    <m/>
    <m/>
    <n v="340"/>
    <n v="88026592"/>
    <s v="HE UCL rain jacket L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  <m/>
    <m/>
    <n v="378"/>
  </r>
  <r>
    <x v="2"/>
    <m/>
    <n v="26021010"/>
    <n v="3097129"/>
    <x v="23"/>
    <s v="NL"/>
    <x v="1"/>
    <x v="1"/>
    <m/>
    <m/>
    <n v="350"/>
    <n v="88026593"/>
    <s v="HE UCL rain jacket XL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3.06.2025"/>
    <s v="Order Window"/>
    <m/>
    <m/>
    <n v="274"/>
  </r>
  <r>
    <x v="2"/>
    <m/>
    <n v="26021010"/>
    <n v="3097129"/>
    <x v="23"/>
    <s v="NL"/>
    <x v="1"/>
    <x v="1"/>
    <m/>
    <m/>
    <n v="360"/>
    <n v="88026496"/>
    <s v="HE UCL Polo lady XS"/>
    <n v="1"/>
    <m/>
    <s v="Bangladesh"/>
    <s v="Textiles-Clothing"/>
    <n v="167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s v="Den Bosch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  <m/>
    <m/>
    <n v="3"/>
  </r>
  <r>
    <x v="2"/>
    <m/>
    <n v="26021010"/>
    <n v="3097129"/>
    <x v="23"/>
    <s v="NL"/>
    <x v="1"/>
    <x v="1"/>
    <m/>
    <m/>
    <n v="370"/>
    <n v="88026497"/>
    <s v="HE UCL Polo lady S"/>
    <n v="1"/>
    <m/>
    <s v="Bangladesh"/>
    <s v="Textiles-Clothing"/>
    <n v="167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s v="Den Bosch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  <m/>
    <m/>
    <n v="4"/>
  </r>
  <r>
    <x v="2"/>
    <m/>
    <n v="26021010"/>
    <n v="3097129"/>
    <x v="23"/>
    <s v="NL"/>
    <x v="1"/>
    <x v="1"/>
    <m/>
    <m/>
    <n v="380"/>
    <n v="88026498"/>
    <s v="HE UCL Polo lady M"/>
    <n v="1"/>
    <m/>
    <s v="Bangladesh"/>
    <s v="Textiles-Clothing"/>
    <n v="167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s v="Den Bosch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  <m/>
    <m/>
    <n v="12"/>
  </r>
  <r>
    <x v="2"/>
    <m/>
    <n v="26021010"/>
    <n v="3097129"/>
    <x v="23"/>
    <s v="NL"/>
    <x v="1"/>
    <x v="1"/>
    <m/>
    <m/>
    <n v="390"/>
    <n v="88026499"/>
    <s v="HE UCL Polo lady L"/>
    <n v="1"/>
    <m/>
    <s v="Bangladesh"/>
    <s v="Textiles-Clothing"/>
    <n v="167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s v="Den Bosch"/>
    <m/>
    <n v="0"/>
    <n v="0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13.06.2025"/>
    <s v="Order Window"/>
    <m/>
    <m/>
    <n v="16"/>
  </r>
  <r>
    <x v="2"/>
    <m/>
    <n v="26021010"/>
    <n v="3097129"/>
    <x v="23"/>
    <s v="NL"/>
    <x v="1"/>
    <x v="1"/>
    <m/>
    <m/>
    <n v="400"/>
    <n v="88026501"/>
    <s v="HE UCL Polo man M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  <m/>
    <m/>
    <n v="14"/>
  </r>
  <r>
    <x v="2"/>
    <m/>
    <n v="26021010"/>
    <n v="3097129"/>
    <x v="23"/>
    <s v="NL"/>
    <x v="1"/>
    <x v="1"/>
    <m/>
    <m/>
    <n v="410"/>
    <n v="88026502"/>
    <s v="HE UCL Polo man 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  <m/>
    <m/>
    <n v="17"/>
  </r>
  <r>
    <x v="3"/>
    <m/>
    <n v="26021013"/>
    <n v="3011355"/>
    <x v="25"/>
    <s v="HK"/>
    <x v="20"/>
    <x v="0"/>
    <m/>
    <m/>
    <n v="100"/>
    <n v="88025669"/>
    <s v="HE F1 keychain trophy"/>
    <n v="10"/>
    <m/>
    <s v="China"/>
    <s v="Openers / Sunglasses / Keyrings / Waiter knife"/>
    <n v="125"/>
    <s v="Promocean The Netherlands BV"/>
    <x v="1"/>
    <n v="26.200000000000003"/>
    <n v="262"/>
    <n v="26.200000000000003"/>
    <n v="262"/>
    <n v="0"/>
    <n v="0"/>
    <n v="262"/>
    <n v="23.136562499999993"/>
    <n v="0"/>
    <n v="23.136562499999993"/>
    <n v="7.9"/>
    <n v="27"/>
    <n v="27"/>
    <n v="5.7591000000000003E-2"/>
    <m/>
    <m/>
    <n v="0"/>
    <s v="pallet"/>
    <n v="0"/>
    <n v="0"/>
    <m/>
    <m/>
    <s v="no"/>
    <n v="231.36562499999994"/>
    <m/>
    <n v="0.12"/>
    <n v="26.291548295454536"/>
    <m/>
    <n v="262.91548295454538"/>
    <m/>
    <n v="0"/>
    <s v="Ellina Smirnova"/>
    <m/>
    <n v="20"/>
    <n v="200"/>
    <m/>
    <m/>
    <n v="0"/>
    <n v="0"/>
    <n v="0"/>
    <s v="13.06.2025"/>
    <s v="Order Window"/>
    <m/>
    <m/>
    <n v="25"/>
  </r>
  <r>
    <x v="2"/>
    <m/>
    <n v="26021013"/>
    <n v="3011355"/>
    <x v="25"/>
    <s v="HK"/>
    <x v="20"/>
    <x v="0"/>
    <m/>
    <m/>
    <n v="110"/>
    <n v="88026567"/>
    <s v="HE UCL Sports shirt M"/>
    <n v="5"/>
    <m/>
    <s v="China"/>
    <s v="Textiles-Clothing"/>
    <n v="200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s v="Den Bosch"/>
    <m/>
    <n v="0"/>
    <s v="pallet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3.06.2025"/>
    <s v="Order Window"/>
    <m/>
    <m/>
    <n v="336"/>
  </r>
  <r>
    <x v="2"/>
    <m/>
    <n v="26021013"/>
    <n v="3011355"/>
    <x v="25"/>
    <s v="HK"/>
    <x v="20"/>
    <x v="0"/>
    <m/>
    <m/>
    <n v="120"/>
    <n v="88026568"/>
    <s v="HE UCL Sports shirt L"/>
    <n v="10"/>
    <m/>
    <s v="China"/>
    <s v="Textiles-Clothing"/>
    <n v="200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s v="Den Bosch"/>
    <m/>
    <n v="0"/>
    <s v="pallet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3.06.2025"/>
    <s v="Order Window"/>
    <m/>
    <m/>
    <n v="483"/>
  </r>
  <r>
    <x v="2"/>
    <m/>
    <n v="26021013"/>
    <n v="3011355"/>
    <x v="25"/>
    <s v="HK"/>
    <x v="20"/>
    <x v="0"/>
    <m/>
    <m/>
    <n v="130"/>
    <n v="88026569"/>
    <s v="HE UCL Sports shirt XL"/>
    <n v="5"/>
    <m/>
    <s v="China"/>
    <s v="Textiles-Clothing"/>
    <n v="200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s v="Den Bosch"/>
    <m/>
    <n v="0"/>
    <s v="pallet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3.06.2025"/>
    <s v="Order Window"/>
    <m/>
    <m/>
    <n v="263"/>
  </r>
  <r>
    <x v="2"/>
    <m/>
    <n v="26021013"/>
    <n v="3011355"/>
    <x v="25"/>
    <s v="HK"/>
    <x v="20"/>
    <x v="0"/>
    <m/>
    <m/>
    <n v="140"/>
    <n v="88026470"/>
    <s v="HE UCL Hoodie man M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s v="pallet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  <m/>
    <m/>
    <n v="123"/>
  </r>
  <r>
    <x v="2"/>
    <m/>
    <n v="26021013"/>
    <n v="3011355"/>
    <x v="25"/>
    <s v="HK"/>
    <x v="20"/>
    <x v="0"/>
    <m/>
    <m/>
    <n v="150"/>
    <n v="88026471"/>
    <s v="HE UCL Hoodie man L"/>
    <n v="10"/>
    <m/>
    <s v="China"/>
    <s v="Textiles-Clothing"/>
    <n v="500"/>
    <s v="Promocean The Netherlands BV"/>
    <x v="0"/>
    <n v="38.86"/>
    <n v="388.6"/>
    <n v="38.86"/>
    <n v="388.6"/>
    <n v="0"/>
    <n v="0"/>
    <n v="388.6"/>
    <n v="33.017399999999995"/>
    <n v="0"/>
    <n v="33.017399999999995"/>
    <n v="58"/>
    <n v="36"/>
    <n v="4"/>
    <n v="8.3519999999999997E-2"/>
    <s v="Den Bosch"/>
    <m/>
    <n v="0"/>
    <s v="pallet"/>
    <n v="0"/>
    <n v="0"/>
    <m/>
    <m/>
    <s v="no"/>
    <n v="330.17399999999998"/>
    <m/>
    <n v="0.12"/>
    <n v="37.519772727272724"/>
    <m/>
    <n v="375.19772727272721"/>
    <m/>
    <n v="0"/>
    <s v="Ellina Smirnova"/>
    <m/>
    <n v="2"/>
    <n v="20"/>
    <m/>
    <m/>
    <n v="0"/>
    <n v="0"/>
    <n v="0"/>
    <s v="13.06.2025"/>
    <s v="Order Window"/>
    <m/>
    <m/>
    <n v="354"/>
  </r>
  <r>
    <x v="2"/>
    <m/>
    <n v="26021013"/>
    <n v="3011355"/>
    <x v="25"/>
    <s v="HK"/>
    <x v="20"/>
    <x v="0"/>
    <m/>
    <m/>
    <n v="160"/>
    <n v="88026472"/>
    <s v="HE UCL Hoodie man XL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s v="pallet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  <m/>
    <m/>
    <n v="129"/>
  </r>
  <r>
    <x v="2"/>
    <m/>
    <n v="26021013"/>
    <n v="3011355"/>
    <x v="25"/>
    <s v="HK"/>
    <x v="20"/>
    <x v="0"/>
    <m/>
    <m/>
    <n v="170"/>
    <n v="88026591"/>
    <s v="HE UCL rain jacket M"/>
    <n v="5"/>
    <m/>
    <s v="China"/>
    <s v="Textiles-Clothing"/>
    <n v="1000"/>
    <s v="Asian Sourcing Link"/>
    <x v="0"/>
    <n v="27.07"/>
    <n v="135.35"/>
    <n v="24.76"/>
    <n v="123.80000000000001"/>
    <n v="0"/>
    <n v="0"/>
    <n v="123.80000000000001"/>
    <n v="21.79"/>
    <n v="0"/>
    <n v="21.79"/>
    <n v="47"/>
    <n v="38"/>
    <n v="2"/>
    <n v="1.7860000000000001E-2"/>
    <s v="Yantian"/>
    <m/>
    <n v="0"/>
    <s v="pallet"/>
    <n v="11.549999999999983"/>
    <n v="0"/>
    <m/>
    <m/>
    <s v="no"/>
    <n v="108.94999999999999"/>
    <m/>
    <n v="0.12"/>
    <n v="24.761363636363637"/>
    <m/>
    <n v="123.80681818181819"/>
    <m/>
    <n v="0"/>
    <s v="Ellina Smirnova"/>
    <m/>
    <n v="1"/>
    <n v="5"/>
    <m/>
    <m/>
    <n v="0"/>
    <n v="0"/>
    <n v="0"/>
    <s v="13.06.2025"/>
    <s v="Order Window"/>
    <m/>
    <m/>
    <n v="303"/>
  </r>
  <r>
    <x v="2"/>
    <m/>
    <n v="26021013"/>
    <n v="3011355"/>
    <x v="25"/>
    <s v="HK"/>
    <x v="20"/>
    <x v="0"/>
    <m/>
    <m/>
    <n v="180"/>
    <n v="88026592"/>
    <s v="HE UCL rain jacket L"/>
    <n v="20"/>
    <m/>
    <s v="China"/>
    <s v="Textiles-Clothing"/>
    <n v="1000"/>
    <s v="Asian Sourcing Link"/>
    <x v="0"/>
    <n v="27.07"/>
    <n v="541.4"/>
    <n v="24.76"/>
    <n v="495.20000000000005"/>
    <n v="0"/>
    <n v="0"/>
    <n v="495.20000000000005"/>
    <n v="21.79"/>
    <n v="0"/>
    <n v="21.79"/>
    <n v="47"/>
    <n v="38"/>
    <n v="2"/>
    <n v="7.1440000000000003E-2"/>
    <s v="Yantian"/>
    <m/>
    <n v="0"/>
    <s v="pallet"/>
    <n v="46.199999999999932"/>
    <n v="0"/>
    <m/>
    <m/>
    <s v="no"/>
    <n v="435.79999999999995"/>
    <m/>
    <n v="0.12"/>
    <n v="24.761363636363637"/>
    <m/>
    <n v="495.22727272727275"/>
    <m/>
    <n v="0"/>
    <s v="Ellina Smirnova"/>
    <m/>
    <n v="1"/>
    <n v="20"/>
    <m/>
    <m/>
    <n v="0"/>
    <n v="0"/>
    <n v="0"/>
    <s v="13.06.2025"/>
    <s v="Order Window"/>
    <m/>
    <m/>
    <n v="378"/>
  </r>
  <r>
    <x v="2"/>
    <m/>
    <n v="26021010"/>
    <n v="3097129"/>
    <x v="23"/>
    <s v="NL"/>
    <x v="1"/>
    <x v="1"/>
    <m/>
    <m/>
    <n v="420"/>
    <n v="88026503"/>
    <s v="HE UCL Polo man X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  <m/>
    <m/>
    <n v="23"/>
  </r>
  <r>
    <x v="2"/>
    <m/>
    <n v="26021010"/>
    <n v="3097129"/>
    <x v="23"/>
    <s v="NL"/>
    <x v="1"/>
    <x v="1"/>
    <m/>
    <m/>
    <n v="430"/>
    <n v="88026504"/>
    <s v="HE UCL Polo man XX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n v="0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13.06.2025"/>
    <s v="Order Window"/>
    <m/>
    <m/>
    <n v="15"/>
  </r>
  <r>
    <x v="2"/>
    <m/>
    <n v="26021010"/>
    <n v="3097129"/>
    <x v="23"/>
    <s v="NL"/>
    <x v="1"/>
    <x v="1"/>
    <m/>
    <m/>
    <n v="440"/>
    <n v="88026558"/>
    <s v="HE 0.0 UCL Sports shirt M"/>
    <n v="1"/>
    <m/>
    <s v="China"/>
    <s v="Textiles-Clothing"/>
    <n v="200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s v="Den Bosch"/>
    <m/>
    <n v="0"/>
    <n v="0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13.06.2025"/>
    <s v="Order Window"/>
    <m/>
    <m/>
    <n v="105"/>
  </r>
  <r>
    <x v="2"/>
    <m/>
    <n v="26021010"/>
    <n v="3097129"/>
    <x v="23"/>
    <s v="NL"/>
    <x v="1"/>
    <x v="1"/>
    <m/>
    <m/>
    <n v="450"/>
    <n v="88026559"/>
    <s v="HE 0.0 UCL Sports shirt L"/>
    <n v="1"/>
    <m/>
    <s v="China"/>
    <s v="Textiles-Clothing"/>
    <n v="200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s v="Den Bosch"/>
    <m/>
    <n v="0"/>
    <n v="0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13.06.2025"/>
    <s v="Order Window"/>
    <m/>
    <m/>
    <n v="5"/>
  </r>
  <r>
    <x v="2"/>
    <m/>
    <n v="26021010"/>
    <n v="3097129"/>
    <x v="23"/>
    <s v="NL"/>
    <x v="1"/>
    <x v="1"/>
    <m/>
    <m/>
    <n v="460"/>
    <n v="88026515"/>
    <s v="HE UCL 0.0 Polo man M"/>
    <n v="1"/>
    <m/>
    <s v="Bangladesh"/>
    <s v="Textiles-Clothing"/>
    <n v="167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s v="Den Bosch"/>
    <m/>
    <n v="0"/>
    <n v="0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13.06.2025"/>
    <s v="Order Window"/>
    <m/>
    <m/>
    <n v="7"/>
  </r>
  <r>
    <x v="2"/>
    <m/>
    <n v="26021010"/>
    <n v="3097129"/>
    <x v="23"/>
    <s v="NL"/>
    <x v="1"/>
    <x v="1"/>
    <m/>
    <m/>
    <n v="470"/>
    <n v="88026516"/>
    <s v="HE UCL 0.0 Polo man L"/>
    <n v="1"/>
    <m/>
    <s v="Bangladesh"/>
    <s v="Textiles-Clothing"/>
    <n v="167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s v="Den Bosch"/>
    <m/>
    <n v="0"/>
    <n v="0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13.06.2025"/>
    <s v="Order Window"/>
    <m/>
    <m/>
    <n v="15"/>
  </r>
  <r>
    <x v="2"/>
    <m/>
    <n v="26021010"/>
    <n v="3097129"/>
    <x v="23"/>
    <s v="NL"/>
    <x v="1"/>
    <x v="1"/>
    <m/>
    <m/>
    <n v="480"/>
    <n v="88026517"/>
    <s v="HE UCL 0.0 Polo man XL"/>
    <n v="1"/>
    <m/>
    <s v="Bangladesh"/>
    <s v="Textiles-Clothing"/>
    <n v="167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s v="Den Bosch"/>
    <m/>
    <n v="0"/>
    <n v="0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13.06.2025"/>
    <s v="Order Window"/>
    <m/>
    <m/>
    <n v="13"/>
  </r>
  <r>
    <x v="2"/>
    <m/>
    <n v="26021010"/>
    <n v="3097129"/>
    <x v="23"/>
    <s v="NL"/>
    <x v="1"/>
    <x v="1"/>
    <m/>
    <m/>
    <n v="490"/>
    <n v="88026534"/>
    <s v="HE UCL 0.0 Polo lady S"/>
    <n v="1"/>
    <m/>
    <s v="Bangladesh"/>
    <s v="Textiles-Clothing"/>
    <n v="167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s v="Den Bosch"/>
    <m/>
    <n v="0"/>
    <n v="0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13.06.2025"/>
    <s v="Order Window"/>
    <m/>
    <m/>
    <n v="13"/>
  </r>
  <r>
    <x v="2"/>
    <m/>
    <n v="26021010"/>
    <n v="3097129"/>
    <x v="23"/>
    <s v="NL"/>
    <x v="1"/>
    <x v="1"/>
    <m/>
    <m/>
    <n v="500"/>
    <n v="88026535"/>
    <s v="HE UCL 0.0 Polo lady M"/>
    <n v="1"/>
    <m/>
    <s v="Bangladesh"/>
    <s v="Textiles-Clothing"/>
    <n v="167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s v="Den Bosch"/>
    <m/>
    <n v="0"/>
    <n v="0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13.06.2025"/>
    <s v="Order Window"/>
    <m/>
    <m/>
    <n v="15"/>
  </r>
  <r>
    <x v="2"/>
    <m/>
    <n v="26021010"/>
    <n v="3097129"/>
    <x v="23"/>
    <s v="NL"/>
    <x v="1"/>
    <x v="1"/>
    <m/>
    <m/>
    <n v="510"/>
    <n v="88026536"/>
    <s v="HE UCL 0.0 Polo lady L"/>
    <n v="1"/>
    <m/>
    <s v="Bangladesh"/>
    <s v="Textiles-Clothing"/>
    <n v="167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s v="Den Bosch"/>
    <m/>
    <n v="0"/>
    <n v="0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13.06.2025"/>
    <s v="Order Window"/>
    <m/>
    <m/>
    <n v="16"/>
  </r>
  <r>
    <x v="2"/>
    <m/>
    <n v="26021010"/>
    <n v="3097129"/>
    <x v="23"/>
    <s v="NL"/>
    <x v="1"/>
    <x v="1"/>
    <m/>
    <m/>
    <n v="520"/>
    <n v="88026624"/>
    <s v="HE UCL 0.0 soccer table"/>
    <n v="2"/>
    <m/>
    <s v="China"/>
    <s v="Premiums"/>
    <n v="250"/>
    <s v="Brands On"/>
    <x v="1"/>
    <n v="355.25"/>
    <n v="710.5"/>
    <n v="355.25"/>
    <n v="710.5"/>
    <n v="0"/>
    <n v="0"/>
    <n v="710.5"/>
    <n v="307.23"/>
    <n v="0"/>
    <n v="307.23"/>
    <n v="90.5"/>
    <n v="77.5"/>
    <n v="18.2"/>
    <n v="0.25530049999999999"/>
    <m/>
    <m/>
    <n v="0"/>
    <n v="0"/>
    <n v="0"/>
    <n v="0"/>
    <m/>
    <m/>
    <s v="no"/>
    <n v="614.46"/>
    <m/>
    <n v="0.12"/>
    <n v="349.125"/>
    <m/>
    <n v="698.25"/>
    <m/>
    <n v="0"/>
    <s v="Ellina Smirnova"/>
    <m/>
    <n v="1"/>
    <n v="2"/>
    <m/>
    <m/>
    <n v="0"/>
    <n v="0"/>
    <n v="0"/>
    <s v="13.06.2025"/>
    <s v="Order Window"/>
    <m/>
    <m/>
    <n v="48"/>
  </r>
  <r>
    <x v="0"/>
    <m/>
    <n v="26021012"/>
    <n v="3091074"/>
    <x v="0"/>
    <s v="SG"/>
    <x v="0"/>
    <x v="0"/>
    <m/>
    <m/>
    <n v="10"/>
    <n v="88023586"/>
    <s v="HE Star Quality dripmat 5 steps"/>
    <n v="20"/>
    <m/>
    <s v="China"/>
    <s v="Bar support"/>
    <n v="100"/>
    <s v="Asian Sourcing Link"/>
    <x v="0"/>
    <n v="62"/>
    <n v="1240"/>
    <n v="62"/>
    <n v="1240"/>
    <n v="0"/>
    <n v="0"/>
    <n v="1240"/>
    <n v="53.580000000000005"/>
    <n v="0"/>
    <n v="53.580000000000005"/>
    <n v="61"/>
    <n v="20"/>
    <n v="16"/>
    <n v="0.39040000000000002"/>
    <s v="Den Bosch"/>
    <m/>
    <s v="Singapore"/>
    <n v="0"/>
    <n v="0"/>
    <n v="0"/>
    <m/>
    <m/>
    <s v="no"/>
    <n v="1071.6000000000001"/>
    <m/>
    <n v="0.12"/>
    <n v="60.88636363636364"/>
    <m/>
    <n v="1217.7272727272727"/>
    <m/>
    <n v="0"/>
    <s v="Ellina Smirnova"/>
    <m/>
    <n v="10"/>
    <n v="200"/>
    <m/>
    <m/>
    <n v="0"/>
    <n v="0"/>
    <n v="0"/>
    <s v="13.06.2025"/>
    <s v="Order Window"/>
    <m/>
    <m/>
    <n v="184"/>
  </r>
  <r>
    <x v="0"/>
    <m/>
    <n v="26021012"/>
    <n v="3091074"/>
    <x v="0"/>
    <s v="SG"/>
    <x v="0"/>
    <x v="0"/>
    <m/>
    <m/>
    <n v="20"/>
    <n v="88027045"/>
    <s v="HE Glorifier blocks"/>
    <n v="4"/>
    <m/>
    <s v="China"/>
    <s v="Indoor signs"/>
    <n v="500"/>
    <s v="Brands On"/>
    <x v="1"/>
    <n v="27.22"/>
    <n v="108.88"/>
    <n v="27.22"/>
    <n v="108.88"/>
    <n v="0"/>
    <n v="0"/>
    <n v="108.88"/>
    <n v="27.454000000000001"/>
    <n v="0"/>
    <n v="27.454000000000001"/>
    <n v="10.5"/>
    <n v="10.5"/>
    <n v="11.5"/>
    <n v="5.0714999999999996E-3"/>
    <m/>
    <m/>
    <s v="Singapore"/>
    <n v="0"/>
    <n v="0"/>
    <n v="0"/>
    <m/>
    <m/>
    <s v="no"/>
    <n v="109.816"/>
    <m/>
    <n v="0.12"/>
    <n v="31.197727272727274"/>
    <m/>
    <n v="124.7909090909091"/>
    <m/>
    <n v="0"/>
    <s v="Ludmilla Zarybnicka"/>
    <m/>
    <n v="1"/>
    <n v="4"/>
    <m/>
    <m/>
    <n v="0"/>
    <n v="0"/>
    <n v="0"/>
    <s v="13.06.2025"/>
    <s v="Order Window"/>
    <m/>
    <m/>
    <n v="88"/>
  </r>
  <r>
    <x v="0"/>
    <m/>
    <n v="26021012"/>
    <n v="3091074"/>
    <x v="0"/>
    <s v="SG"/>
    <x v="0"/>
    <x v="0"/>
    <m/>
    <m/>
    <n v="30"/>
    <n v="88026383"/>
    <s v="HE Portfolio Coaster holder"/>
    <n v="12"/>
    <m/>
    <s v="China"/>
    <s v="Bar support"/>
    <n v="167"/>
    <s v="Promocean The Netherlands BV"/>
    <x v="1"/>
    <n v="52.199999999999996"/>
    <n v="626.4"/>
    <n v="52.199999999999996"/>
    <n v="626.4"/>
    <n v="0"/>
    <n v="0"/>
    <n v="626.4"/>
    <n v="43.84"/>
    <n v="0"/>
    <n v="43.84"/>
    <n v="30"/>
    <n v="27"/>
    <n v="15"/>
    <n v="0.14580000000000001"/>
    <m/>
    <m/>
    <s v="Singapore"/>
    <n v="0"/>
    <n v="0"/>
    <n v="0"/>
    <m/>
    <m/>
    <s v="no"/>
    <n v="526.08000000000004"/>
    <m/>
    <n v="0.12"/>
    <n v="49.81818181818182"/>
    <m/>
    <n v="597.81818181818187"/>
    <m/>
    <n v="0"/>
    <s v="Ellina Smirnova"/>
    <m/>
    <n v="12"/>
    <n v="144"/>
    <m/>
    <m/>
    <n v="0"/>
    <n v="0"/>
    <n v="0"/>
    <s v="13.06.2025"/>
    <s v="Order Window"/>
    <m/>
    <m/>
    <n v="22"/>
  </r>
  <r>
    <x v="0"/>
    <m/>
    <n v="26021013"/>
    <n v="3011355"/>
    <x v="25"/>
    <s v="HK"/>
    <x v="20"/>
    <x v="0"/>
    <m/>
    <m/>
    <n v="10"/>
    <n v="88027223"/>
    <s v="HE Brand dice game"/>
    <n v="5"/>
    <m/>
    <s v="China"/>
    <s v="Premiums"/>
    <n v="625"/>
    <s v="Promocean The Netherlands BV"/>
    <x v="1"/>
    <n v="39.76"/>
    <n v="198.79999999999998"/>
    <n v="39.76"/>
    <n v="198.79999999999998"/>
    <n v="0"/>
    <n v="0"/>
    <n v="198.79999999999998"/>
    <n v="33.26"/>
    <n v="0"/>
    <n v="33.26"/>
    <n v="22"/>
    <n v="23"/>
    <n v="14.5"/>
    <n v="3.6685000000000002E-2"/>
    <m/>
    <m/>
    <n v="0"/>
    <s v="pallet"/>
    <n v="0"/>
    <n v="0"/>
    <m/>
    <m/>
    <s v="no"/>
    <n v="166.29999999999998"/>
    <m/>
    <n v="0.12"/>
    <n v="37.79545454545454"/>
    <m/>
    <n v="188.97727272727269"/>
    <m/>
    <n v="0"/>
    <s v="Ellina Smirnova"/>
    <m/>
    <n v="4"/>
    <n v="20"/>
    <m/>
    <m/>
    <n v="0"/>
    <n v="0"/>
    <n v="0"/>
    <s v="13.06.2025"/>
    <s v="Order Window"/>
    <m/>
    <m/>
    <n v="88"/>
  </r>
  <r>
    <x v="2"/>
    <m/>
    <n v="26021013"/>
    <n v="3011355"/>
    <x v="25"/>
    <s v="HK"/>
    <x v="20"/>
    <x v="0"/>
    <m/>
    <m/>
    <n v="20"/>
    <n v="88023983"/>
    <s v="HE UCL trophy LED neon sign"/>
    <n v="3"/>
    <m/>
    <s v="China"/>
    <s v="Indoor signs"/>
    <n v="100"/>
    <s v="Dekkers Visual Communication B.v."/>
    <x v="0"/>
    <n v="128.80000000000001"/>
    <n v="386.40000000000003"/>
    <n v="128.80000000000001"/>
    <n v="386.40000000000003"/>
    <n v="0"/>
    <n v="0"/>
    <n v="386.40000000000003"/>
    <n v="111.38940000000001"/>
    <n v="0"/>
    <n v="111.38940000000001"/>
    <n v="61.5"/>
    <n v="53"/>
    <n v="10"/>
    <n v="9.7784999999999997E-2"/>
    <s v="Den Bosch"/>
    <m/>
    <n v="0"/>
    <s v="pallet"/>
    <n v="0"/>
    <n v="0"/>
    <m/>
    <m/>
    <s v="no"/>
    <n v="334.16820000000001"/>
    <m/>
    <n v="0.12"/>
    <n v="126.57886363636365"/>
    <m/>
    <n v="379.73659090909098"/>
    <m/>
    <n v="0"/>
    <s v="Ludmilla Zarybnicka"/>
    <m/>
    <n v="1"/>
    <n v="3"/>
    <m/>
    <m/>
    <n v="0"/>
    <n v="0"/>
    <n v="0"/>
    <s v="13.06.2025"/>
    <s v="Order Window"/>
    <m/>
    <m/>
    <n v="125"/>
  </r>
  <r>
    <x v="2"/>
    <m/>
    <n v="26021013"/>
    <n v="3011355"/>
    <x v="25"/>
    <s v="HK"/>
    <x v="20"/>
    <x v="0"/>
    <m/>
    <m/>
    <n v="30"/>
    <n v="88026563"/>
    <s v="HE UCL Dripmat"/>
    <n v="5"/>
    <m/>
    <s v="China"/>
    <s v="Bar support"/>
    <n v="50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s v="Den Bosch"/>
    <m/>
    <n v="0"/>
    <s v="pallet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13.06.2025"/>
    <s v="Order Window"/>
    <m/>
    <m/>
    <n v="73"/>
  </r>
  <r>
    <x v="2"/>
    <m/>
    <n v="26021013"/>
    <n v="3011355"/>
    <x v="25"/>
    <s v="HK"/>
    <x v="20"/>
    <x v="0"/>
    <m/>
    <m/>
    <n v="40"/>
    <n v="88026485"/>
    <s v="HE UCL Bottle opener"/>
    <n v="20"/>
    <m/>
    <s v="China"/>
    <s v="Bar support"/>
    <n v="125"/>
    <s v="Promocean The Netherlands BV"/>
    <x v="0"/>
    <n v="32.599999999999994"/>
    <n v="651.99999999999989"/>
    <n v="24.6"/>
    <n v="492"/>
    <n v="0"/>
    <n v="0"/>
    <n v="492"/>
    <n v="21.66"/>
    <n v="0"/>
    <n v="21.66"/>
    <n v="14"/>
    <n v="5"/>
    <n v="5"/>
    <n v="7.0000000000000001E-3"/>
    <s v="Yantian"/>
    <m/>
    <n v="0"/>
    <s v="pallet"/>
    <n v="159.99999999999989"/>
    <n v="0"/>
    <m/>
    <m/>
    <s v="no"/>
    <n v="433.2"/>
    <m/>
    <n v="0.12"/>
    <n v="24.613636363636363"/>
    <m/>
    <n v="492.27272727272725"/>
    <m/>
    <n v="0"/>
    <s v="Ellina Smirnova"/>
    <m/>
    <n v="20"/>
    <n v="400"/>
    <m/>
    <m/>
    <n v="0"/>
    <n v="0"/>
    <n v="0"/>
    <s v="13.06.2025"/>
    <s v="Order Window"/>
    <m/>
    <m/>
    <n v="2875"/>
  </r>
  <r>
    <x v="2"/>
    <m/>
    <n v="26021013"/>
    <n v="3011355"/>
    <x v="25"/>
    <s v="HK"/>
    <x v="20"/>
    <x v="0"/>
    <m/>
    <m/>
    <n v="50"/>
    <n v="88026484"/>
    <s v="HE UCL Backpack"/>
    <n v="4"/>
    <m/>
    <s v="China"/>
    <s v="Premiums"/>
    <n v="200"/>
    <s v="Promocean The Netherlands BV"/>
    <x v="0"/>
    <n v="70.149999999999991"/>
    <n v="280.59999999999997"/>
    <n v="69.349999999999994"/>
    <n v="277.39999999999998"/>
    <n v="0"/>
    <n v="0"/>
    <n v="277.39999999999998"/>
    <n v="60.500699999999995"/>
    <n v="0"/>
    <n v="60.500699999999995"/>
    <n v="55"/>
    <n v="36"/>
    <n v="20"/>
    <n v="0.15840000000000001"/>
    <s v="Den Bosch"/>
    <m/>
    <n v="0"/>
    <s v="pallet"/>
    <n v="3.1999999999999886"/>
    <n v="0"/>
    <m/>
    <m/>
    <s v="no"/>
    <n v="242.00279999999998"/>
    <m/>
    <n v="0.12"/>
    <n v="68.750795454545454"/>
    <m/>
    <n v="275.00318181818182"/>
    <m/>
    <n v="0"/>
    <s v="Ellina Smirnova"/>
    <m/>
    <n v="5"/>
    <n v="20"/>
    <m/>
    <m/>
    <n v="0"/>
    <n v="0"/>
    <n v="0"/>
    <s v="13.06.2025"/>
    <s v="Order Window"/>
    <m/>
    <m/>
    <n v="642"/>
  </r>
  <r>
    <x v="2"/>
    <m/>
    <n v="26021013"/>
    <n v="3011355"/>
    <x v="25"/>
    <s v="HK"/>
    <x v="20"/>
    <x v="0"/>
    <m/>
    <m/>
    <n v="60"/>
    <n v="88026576"/>
    <s v="HE UCL Sports towel"/>
    <n v="10"/>
    <m/>
    <s v="China"/>
    <s v="Textiles-Clothing"/>
    <n v="167"/>
    <s v="Promocean The Netherlands BV"/>
    <x v="0"/>
    <n v="34.200000000000003"/>
    <n v="342"/>
    <n v="27.119999999999997"/>
    <n v="271.2"/>
    <n v="0"/>
    <n v="0"/>
    <n v="271.2"/>
    <n v="23.85"/>
    <n v="0"/>
    <n v="23.85"/>
    <n v="25.5"/>
    <n v="25"/>
    <n v="18.5"/>
    <n v="0.1179375"/>
    <s v="Yantian"/>
    <m/>
    <n v="0"/>
    <s v="pallet"/>
    <n v="70.800000000000011"/>
    <n v="0"/>
    <m/>
    <m/>
    <s v="no"/>
    <n v="238.5"/>
    <m/>
    <n v="0.12"/>
    <n v="27.10227272727273"/>
    <m/>
    <n v="271.02272727272731"/>
    <m/>
    <n v="0"/>
    <s v="Ellina Smirnova"/>
    <m/>
    <n v="6"/>
    <n v="60"/>
    <m/>
    <m/>
    <n v="0"/>
    <n v="0"/>
    <n v="0"/>
    <s v="13.06.2025"/>
    <s v="Order Window"/>
    <m/>
    <m/>
    <n v="714"/>
  </r>
  <r>
    <x v="2"/>
    <m/>
    <n v="26021013"/>
    <n v="3011355"/>
    <x v="25"/>
    <s v="HK"/>
    <x v="20"/>
    <x v="0"/>
    <m/>
    <m/>
    <n v="70"/>
    <n v="88026519"/>
    <s v="HE UCL Water bottle"/>
    <n v="5"/>
    <m/>
    <s v="China"/>
    <s v="Premiums"/>
    <n v="250"/>
    <s v="Promocean The Netherlands BV"/>
    <x v="0"/>
    <n v="66.7"/>
    <n v="333.5"/>
    <n v="63.8"/>
    <n v="319"/>
    <n v="0"/>
    <n v="0"/>
    <n v="319"/>
    <n v="56.18"/>
    <n v="0"/>
    <n v="56.18"/>
    <n v="37"/>
    <n v="16"/>
    <n v="17"/>
    <n v="5.0319999999999997E-2"/>
    <s v="Yantian"/>
    <m/>
    <n v="0"/>
    <s v="pallet"/>
    <n v="14.5"/>
    <n v="0"/>
    <m/>
    <m/>
    <s v="no"/>
    <n v="280.89999999999998"/>
    <m/>
    <n v="0.12"/>
    <n v="63.840909090909093"/>
    <m/>
    <n v="319.2045454545455"/>
    <m/>
    <n v="0"/>
    <s v="Ellina Smirnova"/>
    <m/>
    <n v="10"/>
    <n v="50"/>
    <m/>
    <m/>
    <n v="0"/>
    <n v="0"/>
    <n v="0"/>
    <s v="13.06.2025"/>
    <s v="Order Window"/>
    <m/>
    <m/>
    <n v="819"/>
  </r>
  <r>
    <x v="2"/>
    <m/>
    <n v="26021013"/>
    <n v="3011355"/>
    <x v="25"/>
    <s v="HK"/>
    <x v="20"/>
    <x v="0"/>
    <m/>
    <m/>
    <n v="80"/>
    <n v="88026507"/>
    <s v="HE UCL Umbrella"/>
    <n v="10"/>
    <m/>
    <s v="China"/>
    <s v="Premiums"/>
    <n v="250"/>
    <s v="Promocean The Netherlands BV"/>
    <x v="0"/>
    <n v="44.44"/>
    <n v="444.4"/>
    <n v="42.32"/>
    <n v="423.2"/>
    <n v="0"/>
    <n v="0"/>
    <n v="423.2"/>
    <n v="37.24"/>
    <n v="0"/>
    <n v="37.24"/>
    <n v="102"/>
    <n v="20"/>
    <n v="7"/>
    <n v="0.14280000000000001"/>
    <s v="Yantian"/>
    <m/>
    <n v="0"/>
    <s v="pallet"/>
    <n v="21.199999999999989"/>
    <n v="0"/>
    <m/>
    <m/>
    <s v="no"/>
    <n v="372.40000000000003"/>
    <m/>
    <n v="0.12"/>
    <n v="42.31818181818182"/>
    <m/>
    <n v="423.18181818181819"/>
    <m/>
    <n v="0"/>
    <s v="Ellina Smirnova"/>
    <m/>
    <n v="4"/>
    <n v="40"/>
    <m/>
    <m/>
    <n v="0"/>
    <n v="0"/>
    <n v="0"/>
    <s v="13.06.2025"/>
    <s v="Order Window"/>
    <m/>
    <m/>
    <n v="628"/>
  </r>
  <r>
    <x v="2"/>
    <m/>
    <n v="26021013"/>
    <n v="3011355"/>
    <x v="25"/>
    <s v="HK"/>
    <x v="20"/>
    <x v="0"/>
    <m/>
    <m/>
    <n v="190"/>
    <n v="88026593"/>
    <s v="HE UCL rain jacket XL"/>
    <n v="5"/>
    <m/>
    <s v="China"/>
    <s v="Textiles-Clothing"/>
    <n v="1000"/>
    <s v="Asian Sourcing Link"/>
    <x v="0"/>
    <n v="27.07"/>
    <n v="135.35"/>
    <n v="24.76"/>
    <n v="123.80000000000001"/>
    <n v="0"/>
    <n v="0"/>
    <n v="123.80000000000001"/>
    <n v="21.79"/>
    <n v="0"/>
    <n v="21.79"/>
    <n v="47"/>
    <n v="38"/>
    <n v="2"/>
    <n v="1.7860000000000001E-2"/>
    <s v="Yantian"/>
    <m/>
    <n v="0"/>
    <s v="pallet"/>
    <n v="11.549999999999983"/>
    <n v="0"/>
    <m/>
    <m/>
    <s v="no"/>
    <n v="108.94999999999999"/>
    <m/>
    <n v="0.12"/>
    <n v="24.761363636363637"/>
    <m/>
    <n v="123.80681818181819"/>
    <m/>
    <n v="0"/>
    <s v="Ellina Smirnova"/>
    <m/>
    <n v="1"/>
    <n v="5"/>
    <m/>
    <m/>
    <n v="0"/>
    <n v="0"/>
    <n v="0"/>
    <s v="13.06.2025"/>
    <s v="Order Window"/>
    <m/>
    <m/>
    <n v="274"/>
  </r>
  <r>
    <x v="2"/>
    <m/>
    <n v="26021013"/>
    <n v="3011355"/>
    <x v="25"/>
    <s v="HK"/>
    <x v="20"/>
    <x v="0"/>
    <m/>
    <m/>
    <n v="200"/>
    <n v="88026522"/>
    <s v="HE UCL Only Men T-shirt man M"/>
    <n v="5"/>
    <m/>
    <s v="Bangladesh"/>
    <s v="Textiles-Clothing"/>
    <n v="167"/>
    <s v="Promocean The Netherlands BV"/>
    <x v="0"/>
    <n v="29.700000000000003"/>
    <n v="148.5"/>
    <n v="29.700000000000003"/>
    <n v="148.5"/>
    <n v="0"/>
    <n v="0"/>
    <n v="148.5"/>
    <n v="25.515000000000001"/>
    <n v="0"/>
    <n v="25.515000000000001"/>
    <n v="28"/>
    <n v="15"/>
    <n v="12"/>
    <n v="2.52E-2"/>
    <s v="Den Bosch"/>
    <m/>
    <n v="0"/>
    <s v="pallet"/>
    <n v="0"/>
    <n v="0"/>
    <m/>
    <m/>
    <s v="no"/>
    <n v="127.575"/>
    <m/>
    <n v="0.12"/>
    <n v="28.994318181818183"/>
    <m/>
    <n v="144.97159090909091"/>
    <m/>
    <n v="0"/>
    <s v="Ellina Smirnova"/>
    <m/>
    <n v="6"/>
    <n v="30"/>
    <m/>
    <m/>
    <n v="0"/>
    <n v="0"/>
    <n v="0"/>
    <s v="13.06.2025"/>
    <s v="Order Window"/>
    <m/>
    <m/>
    <n v="45"/>
  </r>
  <r>
    <x v="2"/>
    <m/>
    <n v="26021013"/>
    <n v="3011355"/>
    <x v="25"/>
    <s v="HK"/>
    <x v="20"/>
    <x v="0"/>
    <m/>
    <m/>
    <n v="210"/>
    <n v="88026523"/>
    <s v="HE UCL Only Men T-shirt man L"/>
    <n v="8"/>
    <m/>
    <s v="Bangladesh"/>
    <s v="Textiles-Clothing"/>
    <n v="167"/>
    <s v="Promocean The Netherlands BV"/>
    <x v="0"/>
    <n v="29.700000000000003"/>
    <n v="237.60000000000002"/>
    <n v="29.700000000000003"/>
    <n v="237.60000000000002"/>
    <n v="0"/>
    <n v="0"/>
    <n v="237.60000000000002"/>
    <n v="25.515000000000001"/>
    <n v="0"/>
    <n v="25.515000000000001"/>
    <n v="28"/>
    <n v="15"/>
    <n v="12"/>
    <n v="4.0320000000000002E-2"/>
    <s v="Den Bosch"/>
    <m/>
    <n v="0"/>
    <s v="pallet"/>
    <n v="0"/>
    <n v="0"/>
    <m/>
    <m/>
    <s v="no"/>
    <n v="204.12"/>
    <m/>
    <n v="0.12"/>
    <n v="28.994318181818183"/>
    <m/>
    <n v="231.95454545454547"/>
    <m/>
    <n v="0"/>
    <s v="Ellina Smirnova"/>
    <m/>
    <n v="6"/>
    <n v="48"/>
    <m/>
    <m/>
    <n v="0"/>
    <n v="0"/>
    <n v="0"/>
    <s v="13.06.2025"/>
    <s v="Order Window"/>
    <m/>
    <m/>
    <n v="130"/>
  </r>
  <r>
    <x v="2"/>
    <m/>
    <n v="26021013"/>
    <n v="3011355"/>
    <x v="25"/>
    <s v="HK"/>
    <x v="20"/>
    <x v="0"/>
    <m/>
    <m/>
    <n v="220"/>
    <n v="88026524"/>
    <s v="HE UCL Only Men T-shirt man XL"/>
    <n v="5"/>
    <m/>
    <s v="Bangladesh"/>
    <s v="Textiles-Clothing"/>
    <n v="167"/>
    <s v="Promocean The Netherlands BV"/>
    <x v="0"/>
    <n v="29.700000000000003"/>
    <n v="148.5"/>
    <n v="29.700000000000003"/>
    <n v="148.5"/>
    <n v="0"/>
    <n v="0"/>
    <n v="148.5"/>
    <n v="25.515000000000001"/>
    <n v="0"/>
    <n v="25.515000000000001"/>
    <n v="28"/>
    <n v="15"/>
    <n v="12"/>
    <n v="2.52E-2"/>
    <s v="Den Bosch"/>
    <m/>
    <n v="0"/>
    <s v="pallet"/>
    <n v="0"/>
    <n v="0"/>
    <m/>
    <m/>
    <s v="no"/>
    <n v="127.575"/>
    <m/>
    <n v="0.12"/>
    <n v="28.994318181818183"/>
    <m/>
    <n v="144.97159090909091"/>
    <m/>
    <n v="0"/>
    <s v="Ellina Smirnova"/>
    <m/>
    <n v="6"/>
    <n v="30"/>
    <m/>
    <m/>
    <n v="0"/>
    <n v="0"/>
    <n v="0"/>
    <s v="13.06.2025"/>
    <s v="Order Window"/>
    <m/>
    <m/>
    <n v="133"/>
  </r>
  <r>
    <x v="6"/>
    <m/>
    <n v="26021013"/>
    <n v="3011355"/>
    <x v="25"/>
    <s v="HK"/>
    <x v="20"/>
    <x v="0"/>
    <m/>
    <m/>
    <n v="230"/>
    <n v="88026872"/>
    <s v="HE Silver Beach towel (APAC)"/>
    <n v="10"/>
    <m/>
    <s v="China"/>
    <s v="Textiles-Clothing"/>
    <n v="200"/>
    <s v="Promocean The Netherlands BV"/>
    <x v="1"/>
    <n v="74.55"/>
    <n v="745.5"/>
    <n v="74.55"/>
    <n v="745.5"/>
    <n v="0"/>
    <n v="0"/>
    <n v="745.5"/>
    <n v="64.790000000000006"/>
    <n v="0"/>
    <n v="64.790000000000006"/>
    <n v="30"/>
    <n v="42"/>
    <n v="10"/>
    <n v="0.126"/>
    <m/>
    <m/>
    <n v="0"/>
    <s v="pallet"/>
    <n v="0"/>
    <n v="0"/>
    <m/>
    <m/>
    <s v="no"/>
    <n v="647.90000000000009"/>
    <m/>
    <n v="0.12"/>
    <n v="73.625"/>
    <m/>
    <n v="736.25"/>
    <m/>
    <n v="0"/>
    <s v="Ellina Smirnova"/>
    <m/>
    <n v="5"/>
    <n v="50"/>
    <m/>
    <m/>
    <n v="0"/>
    <n v="0"/>
    <n v="0"/>
    <s v="13.06.2025"/>
    <s v="Order Window"/>
    <m/>
    <m/>
    <n v="10"/>
  </r>
  <r>
    <x v="6"/>
    <m/>
    <n v="26021013"/>
    <n v="3011355"/>
    <x v="25"/>
    <s v="HK"/>
    <x v="20"/>
    <x v="0"/>
    <m/>
    <m/>
    <n v="240"/>
    <n v="88024831"/>
    <s v="HE Silver coolbox (APAC)"/>
    <n v="5"/>
    <m/>
    <s v="China"/>
    <s v="Premiums"/>
    <n v="239"/>
    <s v="Promocean The Netherlands BV"/>
    <x v="1"/>
    <n v="122.16"/>
    <n v="610.79999999999995"/>
    <n v="122.16"/>
    <n v="610.79999999999995"/>
    <n v="0"/>
    <n v="0"/>
    <n v="610.79999999999995"/>
    <n v="106.45"/>
    <n v="0"/>
    <n v="106.45"/>
    <n v="61.5"/>
    <n v="42"/>
    <n v="43"/>
    <n v="0.55534499999999998"/>
    <m/>
    <m/>
    <n v="0"/>
    <s v="pallet"/>
    <n v="0"/>
    <n v="0"/>
    <m/>
    <m/>
    <s v="no"/>
    <n v="532.25"/>
    <m/>
    <n v="0.12"/>
    <n v="120.96590909090909"/>
    <m/>
    <n v="604.8295454545455"/>
    <m/>
    <n v="0"/>
    <s v="Ellina Smirnova"/>
    <m/>
    <n v="1"/>
    <n v="5"/>
    <m/>
    <m/>
    <n v="0"/>
    <n v="0"/>
    <n v="0"/>
    <s v="13.06.2025"/>
    <s v="Order Window"/>
    <m/>
    <m/>
    <n v="5"/>
  </r>
  <r>
    <x v="3"/>
    <m/>
    <n v="26021013"/>
    <n v="3011355"/>
    <x v="25"/>
    <s v="HK"/>
    <x v="20"/>
    <x v="0"/>
    <m/>
    <m/>
    <n v="250"/>
    <n v="88027358"/>
    <s v="HE F1 Water bottle"/>
    <n v="5"/>
    <m/>
    <s v="China"/>
    <s v="Premiums"/>
    <n v="250"/>
    <s v="Promocean The Netherlands BV"/>
    <x v="0"/>
    <n v="65.3"/>
    <n v="326.5"/>
    <n v="62.5"/>
    <n v="312.5"/>
    <n v="0"/>
    <n v="0"/>
    <n v="312.5"/>
    <n v="54.98"/>
    <n v="0"/>
    <n v="54.98"/>
    <n v="43.5"/>
    <n v="18"/>
    <n v="22.5"/>
    <n v="8.8087499999999999E-2"/>
    <s v="Yantian"/>
    <m/>
    <n v="0"/>
    <s v="pallet"/>
    <n v="14"/>
    <n v="0"/>
    <m/>
    <m/>
    <s v="no"/>
    <n v="274.89999999999998"/>
    <m/>
    <n v="0.12"/>
    <n v="62.477272727272727"/>
    <m/>
    <n v="312.38636363636363"/>
    <m/>
    <n v="0"/>
    <s v="Konstantinos Zoupanos "/>
    <m/>
    <n v="10"/>
    <n v="50"/>
    <m/>
    <m/>
    <n v="0"/>
    <n v="0"/>
    <n v="0"/>
    <s v="13.06.2025"/>
    <s v="Order Window"/>
    <m/>
    <m/>
    <n v="679"/>
  </r>
  <r>
    <x v="3"/>
    <m/>
    <n v="26021013"/>
    <n v="3011355"/>
    <x v="25"/>
    <s v="HK"/>
    <x v="20"/>
    <x v="0"/>
    <m/>
    <m/>
    <n v="260"/>
    <n v="88027438"/>
    <s v="HE F1 umbrella"/>
    <n v="5"/>
    <m/>
    <s v="China"/>
    <s v="Premiums"/>
    <n v="10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s v="Den Bosch"/>
    <m/>
    <n v="0"/>
    <s v="pallet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13.06.2025"/>
    <s v="Order Window"/>
    <m/>
    <m/>
    <n v="74"/>
  </r>
  <r>
    <x v="2"/>
    <m/>
    <n v="20006081"/>
    <n v="3090233"/>
    <x v="13"/>
    <s v="HU"/>
    <x v="10"/>
    <x v="1"/>
    <m/>
    <m/>
    <n v="20"/>
    <n v="88026484"/>
    <s v="HE UCL Backpack"/>
    <n v="110"/>
    <m/>
    <s v="China"/>
    <s v="Premiums"/>
    <n v="200"/>
    <s v="Promocean The Netherlands BV"/>
    <x v="0"/>
    <n v="70.149999999999991"/>
    <n v="7716.4999999999991"/>
    <n v="69.349999999999994"/>
    <n v="7628.4999999999991"/>
    <n v="0"/>
    <n v="0"/>
    <n v="7628.4999999999991"/>
    <n v="60.500699999999995"/>
    <n v="0"/>
    <n v="60.500699999999995"/>
    <n v="55"/>
    <n v="36"/>
    <n v="20"/>
    <n v="4.3559999999999999"/>
    <s v="Den Bosch"/>
    <m/>
    <n v="0"/>
    <n v="0"/>
    <n v="88"/>
    <n v="0"/>
    <m/>
    <m/>
    <s v="no"/>
    <n v="6655.0769999999993"/>
    <m/>
    <n v="0.12"/>
    <n v="68.750795454545454"/>
    <m/>
    <n v="7562.5874999999996"/>
    <m/>
    <n v="0"/>
    <s v="Ellina Smirnova"/>
    <m/>
    <n v="5"/>
    <n v="550"/>
    <m/>
    <m/>
    <n v="0"/>
    <n v="0"/>
    <n v="0"/>
    <s v="12.06.2025"/>
    <s v="Order Window"/>
    <m/>
    <m/>
    <n v="642"/>
  </r>
  <r>
    <x v="2"/>
    <m/>
    <n v="20006081"/>
    <n v="3090233"/>
    <x v="13"/>
    <s v="HU"/>
    <x v="10"/>
    <x v="1"/>
    <m/>
    <m/>
    <n v="30"/>
    <n v="88026488"/>
    <s v="HE UCL Fanny pack"/>
    <n v="82"/>
    <m/>
    <s v="China"/>
    <s v="Premiums"/>
    <n v="100"/>
    <s v="Promocean The Netherlands BV"/>
    <x v="0"/>
    <n v="46.2"/>
    <n v="3788.4"/>
    <n v="41"/>
    <n v="3362"/>
    <n v="0"/>
    <n v="0"/>
    <n v="3362"/>
    <n v="35.419800000000002"/>
    <n v="0"/>
    <n v="35.419800000000002"/>
    <n v="28"/>
    <n v="17"/>
    <n v="13"/>
    <n v="0.50741599999999998"/>
    <s v="Den Bosch"/>
    <m/>
    <n v="0"/>
    <n v="0"/>
    <n v="426.40000000000009"/>
    <n v="0"/>
    <m/>
    <m/>
    <s v="no"/>
    <n v="2904.4236000000001"/>
    <m/>
    <n v="0.12"/>
    <n v="40.249772727272727"/>
    <m/>
    <n v="3300.4813636363638"/>
    <m/>
    <n v="0"/>
    <s v="Ellina Smirnova"/>
    <m/>
    <n v="10"/>
    <n v="820"/>
    <m/>
    <m/>
    <n v="0"/>
    <n v="0"/>
    <n v="0"/>
    <s v="12.06.2025"/>
    <s v="Order Window"/>
    <m/>
    <m/>
    <n v="588"/>
  </r>
  <r>
    <x v="2"/>
    <m/>
    <n v="20006081"/>
    <n v="3090233"/>
    <x v="13"/>
    <s v="HU"/>
    <x v="10"/>
    <x v="1"/>
    <m/>
    <m/>
    <n v="40"/>
    <n v="88026576"/>
    <s v="HE UCL Sports towel"/>
    <n v="172"/>
    <m/>
    <s v="China"/>
    <s v="Textiles-Clothing"/>
    <n v="167"/>
    <s v="Promocean The Netherlands BV"/>
    <x v="0"/>
    <n v="36.24"/>
    <n v="6233.2800000000007"/>
    <n v="30.48"/>
    <n v="5242.5600000000004"/>
    <n v="0"/>
    <n v="0"/>
    <n v="5242.5600000000004"/>
    <n v="26.6175"/>
    <n v="0"/>
    <n v="26.6175"/>
    <n v="25.5"/>
    <n v="25"/>
    <n v="18.5"/>
    <n v="2.0285250000000001"/>
    <s v="Den Bosch"/>
    <m/>
    <n v="0"/>
    <n v="0"/>
    <n v="990.72000000000025"/>
    <n v="0"/>
    <m/>
    <m/>
    <s v="yes"/>
    <n v="4578.21"/>
    <m/>
    <n v="0.12"/>
    <n v="30.24715909090909"/>
    <m/>
    <n v="5202.5113636363631"/>
    <m/>
    <n v="0"/>
    <s v="Ellina Smirnova"/>
    <m/>
    <n v="6"/>
    <n v="1032"/>
    <m/>
    <m/>
    <n v="0"/>
    <n v="0"/>
    <n v="0"/>
    <s v="12.06.2025"/>
    <s v="Order Window"/>
    <m/>
    <m/>
    <n v="714"/>
  </r>
  <r>
    <x v="3"/>
    <m/>
    <n v="26021014"/>
    <n v="3097129"/>
    <x v="23"/>
    <s v="NL"/>
    <x v="1"/>
    <x v="1"/>
    <m/>
    <m/>
    <n v="130"/>
    <n v="88027384"/>
    <s v="HE F1 Polo shirt man XXL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  <m/>
    <m/>
    <n v="20"/>
  </r>
  <r>
    <x v="3"/>
    <m/>
    <n v="26021014"/>
    <n v="3097129"/>
    <x v="23"/>
    <s v="NL"/>
    <x v="1"/>
    <x v="1"/>
    <m/>
    <m/>
    <n v="140"/>
    <n v="88027364"/>
    <s v="HE F1 Polo shirt 0.0 lady XS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3.06.2025"/>
    <s v="Order Window"/>
    <m/>
    <m/>
    <n v="6"/>
  </r>
  <r>
    <x v="3"/>
    <m/>
    <n v="26021014"/>
    <n v="3097129"/>
    <x v="23"/>
    <s v="NL"/>
    <x v="1"/>
    <x v="1"/>
    <m/>
    <m/>
    <n v="150"/>
    <n v="88027365"/>
    <s v="HE F1 Polo shirt 0.0 lady S"/>
    <n v="4"/>
    <m/>
    <s v="China"/>
    <s v="Textiles-Clothing"/>
    <n v="84"/>
    <s v="Promocean The Netherlands BV"/>
    <x v="0"/>
    <n v="46.2"/>
    <n v="184.8"/>
    <n v="45.36"/>
    <n v="181.44"/>
    <n v="0"/>
    <n v="0"/>
    <n v="181.44"/>
    <n v="39.569399999999995"/>
    <n v="0"/>
    <n v="39.569399999999995"/>
    <n v="35"/>
    <n v="28"/>
    <n v="6"/>
    <n v="2.3519999999999999E-2"/>
    <s v="Den Bosch"/>
    <m/>
    <n v="0"/>
    <n v="0"/>
    <n v="3.3600000000000136"/>
    <n v="0"/>
    <m/>
    <m/>
    <s v="no"/>
    <n v="158.27759999999998"/>
    <m/>
    <n v="0.12"/>
    <n v="44.965227272727269"/>
    <m/>
    <n v="179.86090909090908"/>
    <m/>
    <n v="0"/>
    <s v="Konstantinos Zoupanos "/>
    <m/>
    <n v="6"/>
    <n v="24"/>
    <m/>
    <m/>
    <n v="0"/>
    <n v="0"/>
    <n v="0"/>
    <s v="13.06.2025"/>
    <s v="Order Window"/>
    <m/>
    <m/>
    <n v="19"/>
  </r>
  <r>
    <x v="3"/>
    <m/>
    <n v="26021014"/>
    <n v="3097129"/>
    <x v="23"/>
    <s v="NL"/>
    <x v="1"/>
    <x v="1"/>
    <m/>
    <m/>
    <n v="160"/>
    <n v="88027366"/>
    <s v="HE F1 Polo shirt 0.0 lady M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  <m/>
    <m/>
    <n v="27"/>
  </r>
  <r>
    <x v="3"/>
    <m/>
    <n v="26021014"/>
    <n v="3097129"/>
    <x v="23"/>
    <s v="NL"/>
    <x v="1"/>
    <x v="1"/>
    <m/>
    <m/>
    <n v="170"/>
    <n v="88027367"/>
    <s v="HE F1 Polo shirt 0.0 lady L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  <m/>
    <m/>
    <n v="20"/>
  </r>
  <r>
    <x v="0"/>
    <m/>
    <n v="20006088"/>
    <n v="3090139"/>
    <x v="8"/>
    <s v="ES"/>
    <x v="6"/>
    <x v="1"/>
    <m/>
    <m/>
    <n v="10"/>
    <n v="88025976"/>
    <s v="HE Brand polo lady M"/>
    <n v="2"/>
    <m/>
    <s v="Bangladesh"/>
    <s v="Textiles-Clothing"/>
    <n v="167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s v="Den Bosch"/>
    <m/>
    <n v="0"/>
    <s v="no TAS possible _x000a_from outside EU+pallet+label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  <m/>
    <m/>
    <n v="72"/>
  </r>
  <r>
    <x v="0"/>
    <m/>
    <n v="20006088"/>
    <n v="3090139"/>
    <x v="8"/>
    <s v="ES"/>
    <x v="6"/>
    <x v="1"/>
    <m/>
    <m/>
    <n v="20"/>
    <n v="88025977"/>
    <s v="HE Brand polo lady L"/>
    <n v="2"/>
    <m/>
    <s v="Bangladesh"/>
    <s v="Textiles-Clothing"/>
    <n v="167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s v="Den Bosch"/>
    <m/>
    <n v="0"/>
    <s v="no TAS possible _x000a_from outside EU+pallet+label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  <m/>
    <m/>
    <n v="97"/>
  </r>
  <r>
    <x v="0"/>
    <m/>
    <n v="20006088"/>
    <n v="3090139"/>
    <x v="8"/>
    <s v="ES"/>
    <x v="6"/>
    <x v="1"/>
    <m/>
    <m/>
    <n v="30"/>
    <n v="88025979"/>
    <s v="HE Brand Polo man M"/>
    <n v="2"/>
    <m/>
    <s v="Bangladesh"/>
    <s v="Textiles-Clothing"/>
    <n v="167"/>
    <s v="Promocean The Netherlands BV"/>
    <x v="0"/>
    <n v="42.480000000000004"/>
    <n v="84.960000000000008"/>
    <n v="41.7"/>
    <n v="83.4"/>
    <n v="0"/>
    <n v="0"/>
    <n v="83.4"/>
    <n v="36.374700000000011"/>
    <n v="0"/>
    <n v="36.374700000000011"/>
    <n v="36"/>
    <n v="33"/>
    <n v="7"/>
    <n v="1.6632000000000001E-2"/>
    <s v="Den Bosch"/>
    <m/>
    <n v="0"/>
    <s v="no TAS possible _x000a_from outside EU+pallet+label"/>
    <n v="1.5600000000000023"/>
    <n v="0"/>
    <m/>
    <m/>
    <s v="no"/>
    <n v="72.749400000000023"/>
    <m/>
    <n v="0.12"/>
    <n v="41.334886363636379"/>
    <m/>
    <n v="82.669772727272758"/>
    <m/>
    <n v="0"/>
    <s v="Ellina Smirnova"/>
    <m/>
    <n v="6"/>
    <n v="12"/>
    <m/>
    <m/>
    <n v="0"/>
    <n v="0"/>
    <n v="0"/>
    <s v="13.06.2025"/>
    <s v="Order Window"/>
    <m/>
    <m/>
    <n v="103"/>
  </r>
  <r>
    <x v="0"/>
    <m/>
    <n v="20006088"/>
    <n v="3090139"/>
    <x v="8"/>
    <s v="ES"/>
    <x v="6"/>
    <x v="1"/>
    <m/>
    <m/>
    <n v="40"/>
    <n v="88025980"/>
    <s v="HE Brand Polo man L"/>
    <n v="2"/>
    <m/>
    <s v="Bangladesh"/>
    <s v="Textiles-Clothing"/>
    <n v="167"/>
    <s v="Promocean The Netherlands BV"/>
    <x v="0"/>
    <n v="42.480000000000004"/>
    <n v="84.960000000000008"/>
    <n v="41.7"/>
    <n v="83.4"/>
    <n v="0"/>
    <n v="0"/>
    <n v="83.4"/>
    <n v="36.374700000000004"/>
    <n v="0"/>
    <n v="36.374700000000004"/>
    <n v="36"/>
    <n v="33"/>
    <n v="7"/>
    <n v="1.6632000000000001E-2"/>
    <s v="Den Bosch"/>
    <m/>
    <n v="0"/>
    <s v="no TAS possible _x000a_from outside EU+pallet+label"/>
    <n v="1.5600000000000023"/>
    <n v="0"/>
    <m/>
    <m/>
    <s v="no"/>
    <n v="72.749400000000009"/>
    <m/>
    <n v="0.12"/>
    <n v="41.334886363636372"/>
    <m/>
    <n v="82.669772727272743"/>
    <m/>
    <n v="0"/>
    <s v="Ellina Smirnova"/>
    <m/>
    <n v="6"/>
    <n v="12"/>
    <m/>
    <m/>
    <n v="0"/>
    <n v="0"/>
    <n v="0"/>
    <s v="13.06.2025"/>
    <s v="Order Window"/>
    <m/>
    <m/>
    <n v="165"/>
  </r>
  <r>
    <x v="0"/>
    <m/>
    <n v="20006088"/>
    <n v="3090139"/>
    <x v="8"/>
    <s v="ES"/>
    <x v="6"/>
    <x v="1"/>
    <m/>
    <m/>
    <n v="50"/>
    <n v="88025981"/>
    <s v="HE Brand Polo man XL"/>
    <n v="2"/>
    <m/>
    <s v="Bangladesh"/>
    <s v="Textiles-Clothing"/>
    <n v="167"/>
    <s v="Promocean The Netherlands BV"/>
    <x v="0"/>
    <n v="42.480000000000004"/>
    <n v="84.960000000000008"/>
    <n v="41.7"/>
    <n v="83.4"/>
    <n v="0"/>
    <n v="0"/>
    <n v="83.4"/>
    <n v="36.374700000000004"/>
    <n v="0"/>
    <n v="36.374700000000004"/>
    <n v="36"/>
    <n v="33"/>
    <n v="7"/>
    <n v="1.6632000000000001E-2"/>
    <s v="Den Bosch"/>
    <m/>
    <n v="0"/>
    <s v="no TAS possible _x000a_from outside EU+pallet+label"/>
    <n v="1.5600000000000023"/>
    <n v="0"/>
    <m/>
    <m/>
    <s v="no"/>
    <n v="72.749400000000009"/>
    <m/>
    <n v="0.12"/>
    <n v="41.334886363636372"/>
    <m/>
    <n v="82.669772727272743"/>
    <m/>
    <n v="0"/>
    <s v="Ellina Smirnova"/>
    <m/>
    <n v="6"/>
    <n v="12"/>
    <m/>
    <m/>
    <n v="0"/>
    <n v="0"/>
    <n v="0"/>
    <s v="13.06.2025"/>
    <s v="Order Window"/>
    <m/>
    <m/>
    <n v="328"/>
  </r>
  <r>
    <x v="0"/>
    <m/>
    <n v="20006088"/>
    <n v="3090139"/>
    <x v="8"/>
    <s v="ES"/>
    <x v="6"/>
    <x v="1"/>
    <m/>
    <m/>
    <n v="60"/>
    <n v="88026855"/>
    <s v="HE Brand metallic waiter tray oval"/>
    <n v="1"/>
    <m/>
    <s v="China"/>
    <s v="Bar support"/>
    <n v="167"/>
    <s v="Promocean The Netherlands BV"/>
    <x v="1"/>
    <n v="145.19999999999999"/>
    <n v="145.19999999999999"/>
    <n v="145.19999999999999"/>
    <n v="145.19999999999999"/>
    <n v="0"/>
    <n v="0"/>
    <n v="145.19999999999999"/>
    <n v="124.03200000000001"/>
    <n v="0"/>
    <n v="124.03200000000001"/>
    <n v="43"/>
    <n v="33"/>
    <n v="16"/>
    <n v="2.2703999999999998E-2"/>
    <m/>
    <m/>
    <n v="0"/>
    <s v="no TAS possible _x000a_from outside EU+pallet+label"/>
    <n v="0"/>
    <n v="0"/>
    <m/>
    <m/>
    <s v="no"/>
    <n v="124.03200000000001"/>
    <m/>
    <n v="0.12"/>
    <n v="140.94545454545457"/>
    <m/>
    <n v="140.94545454545457"/>
    <m/>
    <n v="0"/>
    <s v="Ellina Smirnova"/>
    <m/>
    <n v="12"/>
    <n v="12"/>
    <m/>
    <m/>
    <n v="0"/>
    <n v="0"/>
    <n v="0"/>
    <s v="13.06.2025"/>
    <s v="Order Window"/>
    <m/>
    <m/>
    <n v="2"/>
  </r>
  <r>
    <x v="0"/>
    <m/>
    <n v="20006088"/>
    <n v="3090139"/>
    <x v="8"/>
    <s v="ES"/>
    <x v="6"/>
    <x v="1"/>
    <m/>
    <m/>
    <n v="70"/>
    <n v="88026854"/>
    <s v="HE Brand metallic coaster holder small"/>
    <n v="1"/>
    <m/>
    <s v="China"/>
    <s v="Bar support"/>
    <n v="167"/>
    <s v="Promocean The Netherlands BV"/>
    <x v="1"/>
    <n v="62.16"/>
    <n v="62.16"/>
    <n v="62.16"/>
    <n v="62.16"/>
    <n v="0"/>
    <n v="0"/>
    <n v="62.16"/>
    <n v="53.124000000000009"/>
    <n v="0"/>
    <n v="53.124000000000009"/>
    <n v="60"/>
    <n v="23"/>
    <n v="10"/>
    <n v="1.38E-2"/>
    <m/>
    <m/>
    <n v="0"/>
    <s v="no TAS possible _x000a_from outside EU+pallet+label"/>
    <n v="0"/>
    <n v="0"/>
    <m/>
    <m/>
    <s v="no"/>
    <n v="53.124000000000009"/>
    <m/>
    <n v="0.12"/>
    <n v="60.368181818181831"/>
    <m/>
    <n v="60.368181818181831"/>
    <m/>
    <n v="0"/>
    <s v="Ellina Smirnova"/>
    <m/>
    <n v="12"/>
    <n v="12"/>
    <m/>
    <m/>
    <n v="0"/>
    <n v="0"/>
    <n v="0"/>
    <s v="13.06.2025"/>
    <s v="Order Window"/>
    <m/>
    <m/>
    <n v="1"/>
  </r>
  <r>
    <x v="0"/>
    <m/>
    <n v="20006088"/>
    <n v="3090139"/>
    <x v="8"/>
    <s v="ES"/>
    <x v="6"/>
    <x v="1"/>
    <m/>
    <m/>
    <n v="80"/>
    <n v="88026102"/>
    <s v="HE Brand infinity fridge (R-door)"/>
    <n v="1"/>
    <m/>
    <s v="China"/>
    <s v="Fridges"/>
    <n v="100"/>
    <s v="Dekkers Visual Communication B.v."/>
    <x v="1"/>
    <n v="573.29"/>
    <n v="573.29"/>
    <n v="573.29"/>
    <n v="573.29"/>
    <n v="0"/>
    <n v="0"/>
    <n v="573.29"/>
    <n v="504.49560000000002"/>
    <n v="0"/>
    <n v="504.49560000000002"/>
    <n v="49"/>
    <n v="59.5"/>
    <n v="58"/>
    <n v="0.169099"/>
    <m/>
    <m/>
    <n v="0"/>
    <s v="no TAS possible _x000a_from outside EU+pallet+label"/>
    <n v="0"/>
    <n v="0"/>
    <m/>
    <m/>
    <s v="no"/>
    <n v="504.49560000000002"/>
    <m/>
    <n v="0.12"/>
    <n v="573.29045454545462"/>
    <m/>
    <n v="573.29045454545462"/>
    <m/>
    <n v="0"/>
    <s v="Jade Mahuzier"/>
    <m/>
    <n v="1"/>
    <n v="1"/>
    <m/>
    <m/>
    <n v="0"/>
    <n v="0"/>
    <n v="0"/>
    <s v="13.06.2025"/>
    <s v="Order Window"/>
    <m/>
    <m/>
    <n v="26"/>
  </r>
  <r>
    <x v="2"/>
    <m/>
    <n v="20006088"/>
    <n v="3090139"/>
    <x v="8"/>
    <s v="ES"/>
    <x v="6"/>
    <x v="1"/>
    <m/>
    <m/>
    <n v="90"/>
    <n v="88026486"/>
    <s v="HE UCL Cap"/>
    <n v="7"/>
    <m/>
    <s v="China"/>
    <s v="Textiles-Clothing"/>
    <n v="42"/>
    <s v="Promocean The Netherlands BV"/>
    <x v="0"/>
    <n v="115.68"/>
    <n v="809.76"/>
    <n v="71.28"/>
    <n v="498.96000000000004"/>
    <n v="0"/>
    <n v="0"/>
    <n v="498.96000000000004"/>
    <n v="62.267399999999995"/>
    <n v="0"/>
    <n v="62.267399999999995"/>
    <n v="45"/>
    <n v="23"/>
    <n v="23"/>
    <n v="0.16663500000000001"/>
    <s v="Den Bosch"/>
    <m/>
    <n v="0"/>
    <s v="no TAS possible _x000a_from outside EU+pallet+label"/>
    <n v="310.79999999999995"/>
    <n v="0"/>
    <m/>
    <m/>
    <s v="no"/>
    <n v="435.87179999999995"/>
    <m/>
    <n v="0.12"/>
    <n v="70.758409090909083"/>
    <m/>
    <n v="495.30886363636358"/>
    <m/>
    <n v="0"/>
    <s v="Ellina Smirnova"/>
    <m/>
    <n v="24"/>
    <n v="168"/>
    <m/>
    <m/>
    <n v="0"/>
    <n v="0"/>
    <n v="0"/>
    <s v="13.06.2025"/>
    <s v="Order Window"/>
    <m/>
    <m/>
    <n v="816"/>
  </r>
  <r>
    <x v="3"/>
    <m/>
    <n v="20006088"/>
    <n v="3090139"/>
    <x v="8"/>
    <s v="ES"/>
    <x v="6"/>
    <x v="1"/>
    <m/>
    <m/>
    <n v="100"/>
    <n v="88027353"/>
    <s v="HE F1 Cap 0.0"/>
    <n v="42"/>
    <m/>
    <s v="China"/>
    <s v="Textiles-Clothing"/>
    <n v="42"/>
    <s v="Promocean The Netherlands BV"/>
    <x v="0"/>
    <n v="120"/>
    <n v="5040"/>
    <n v="105.12"/>
    <n v="4415.04"/>
    <n v="0"/>
    <n v="0"/>
    <n v="4415.04"/>
    <n v="91.634399999999985"/>
    <n v="0"/>
    <n v="91.634399999999985"/>
    <n v="44"/>
    <n v="23"/>
    <n v="18"/>
    <n v="0.76507199999999997"/>
    <s v="Den Bosch"/>
    <m/>
    <n v="0"/>
    <s v="no TAS possible _x000a_from outside EU+pallet+label"/>
    <n v="624.96"/>
    <n v="0"/>
    <m/>
    <m/>
    <s v="yes"/>
    <n v="3848.6447999999996"/>
    <m/>
    <n v="0.12"/>
    <n v="104.12999999999998"/>
    <m/>
    <n v="4373.4599999999991"/>
    <m/>
    <n v="0"/>
    <s v="Konstantinos Zoupanos "/>
    <m/>
    <n v="24"/>
    <n v="1008"/>
    <m/>
    <m/>
    <n v="0"/>
    <n v="0"/>
    <n v="0"/>
    <s v="13.06.2025"/>
    <s v="Order Window"/>
    <m/>
    <m/>
    <n v="178"/>
  </r>
  <r>
    <x v="5"/>
    <m/>
    <n v="20006087"/>
    <n v="3090139"/>
    <x v="8"/>
    <s v="ES"/>
    <x v="6"/>
    <x v="1"/>
    <m/>
    <m/>
    <n v="20"/>
    <n v="88027182"/>
    <s v="DSP Festival cup 50cl"/>
    <n v="10"/>
    <m/>
    <s v="France"/>
    <s v="Plastic cups"/>
    <n v="4"/>
    <s v="Re-uz France"/>
    <x v="2"/>
    <n v="208.44318181818181"/>
    <n v="2084.431818181818"/>
    <n v="208.44318181818181"/>
    <n v="2084.431818181818"/>
    <n v="0"/>
    <n v="0"/>
    <n v="2084.431818181818"/>
    <n v="183.43"/>
    <n v="0"/>
    <n v="183.43"/>
    <n v="73.400000000000006"/>
    <n v="42.9"/>
    <n v="25.4"/>
    <n v="0.7998104399999999"/>
    <s v="Den Bosch"/>
    <m/>
    <n v="0"/>
    <s v="no TAS possible _x000a_from outside EU+pallet+label"/>
    <n v="0"/>
    <n v="0"/>
    <m/>
    <m/>
    <s v="yes"/>
    <n v="1834.3000000000002"/>
    <m/>
    <n v="0.12"/>
    <n v="208.44318181818181"/>
    <m/>
    <n v="2084.431818181818"/>
    <m/>
    <n v="0"/>
    <s v="Konstantinos Zoupanos"/>
    <m/>
    <n v="300"/>
    <n v="3000"/>
    <m/>
    <m/>
    <n v="0"/>
    <n v="0"/>
    <n v="0"/>
    <s v="12.06.2025"/>
    <s v="Order Window"/>
    <m/>
    <m/>
    <n v="20"/>
  </r>
  <r>
    <x v="5"/>
    <m/>
    <n v="20006087"/>
    <n v="3090139"/>
    <x v="8"/>
    <s v="ES"/>
    <x v="6"/>
    <x v="1"/>
    <m/>
    <m/>
    <n v="30"/>
    <n v="88027179"/>
    <s v="DSP Dripmat"/>
    <n v="50"/>
    <m/>
    <s v="China"/>
    <s v="Bar support"/>
    <n v="50"/>
    <s v="Asian Sourcing Link"/>
    <x v="0"/>
    <n v="85.7"/>
    <n v="4285"/>
    <n v="57.1"/>
    <n v="2855"/>
    <n v="0"/>
    <n v="0"/>
    <n v="2855"/>
    <n v="49.59"/>
    <n v="0"/>
    <n v="49.59"/>
    <n v="62"/>
    <n v="20.5"/>
    <n v="10"/>
    <n v="0.63549999999999995"/>
    <s v="Den Bosch"/>
    <m/>
    <n v="0"/>
    <s v="no TAS possible _x000a_from outside EU+pallet+label"/>
    <n v="1430"/>
    <n v="0"/>
    <m/>
    <m/>
    <s v="yes"/>
    <n v="2479.5"/>
    <m/>
    <n v="0.12"/>
    <n v="56.352272727272734"/>
    <m/>
    <n v="2817.6136363636365"/>
    <m/>
    <n v="0"/>
    <s v="Ellina Smirnova"/>
    <m/>
    <n v="10"/>
    <n v="500"/>
    <m/>
    <m/>
    <n v="0"/>
    <n v="0"/>
    <n v="0"/>
    <s v="12.06.2025"/>
    <s v="Order Window"/>
    <m/>
    <m/>
    <n v="217"/>
  </r>
  <r>
    <x v="5"/>
    <m/>
    <n v="20006087"/>
    <n v="3090139"/>
    <x v="8"/>
    <s v="ES"/>
    <x v="6"/>
    <x v="1"/>
    <m/>
    <m/>
    <n v="40"/>
    <n v="88027220"/>
    <s v="DSP Bottle opener"/>
    <n v="125"/>
    <m/>
    <s v="China"/>
    <s v="Bar support"/>
    <n v="125"/>
    <s v="Promocean The Netherlands BV"/>
    <x v="0"/>
    <n v="39.799999999999997"/>
    <n v="4975"/>
    <n v="35.6"/>
    <n v="4450"/>
    <n v="0"/>
    <n v="0"/>
    <n v="4450"/>
    <n v="29.298000000000002"/>
    <n v="0"/>
    <n v="29.298000000000002"/>
    <n v="14.5"/>
    <n v="4.8"/>
    <n v="4.8"/>
    <n v="4.1759999999999999E-2"/>
    <s v="Den Bosch"/>
    <m/>
    <n v="0"/>
    <s v="no TAS possible _x000a_from outside EU+pallet+label"/>
    <n v="525"/>
    <n v="0"/>
    <m/>
    <m/>
    <s v="yes"/>
    <n v="3662.25"/>
    <m/>
    <n v="0.12"/>
    <n v="33.293181818181822"/>
    <m/>
    <n v="4161.6477272727279"/>
    <m/>
    <n v="0"/>
    <s v="Ellina Smirnova"/>
    <m/>
    <n v="20"/>
    <n v="2500"/>
    <m/>
    <m/>
    <n v="0"/>
    <n v="0"/>
    <n v="0"/>
    <s v="12.06.2025"/>
    <s v="Order Window"/>
    <m/>
    <m/>
    <n v="1081"/>
  </r>
  <r>
    <x v="5"/>
    <m/>
    <n v="20006087"/>
    <n v="3090139"/>
    <x v="8"/>
    <s v="ES"/>
    <x v="6"/>
    <x v="1"/>
    <m/>
    <m/>
    <n v="50"/>
    <n v="88027053"/>
    <s v="DSP bottle LED Neon sign"/>
    <n v="100"/>
    <m/>
    <s v="China"/>
    <s v="Indoor signs"/>
    <n v="100"/>
    <s v="Dekkers Visual Communication B.v."/>
    <x v="0"/>
    <n v="145"/>
    <n v="14500"/>
    <n v="131.82"/>
    <n v="13182"/>
    <n v="0"/>
    <n v="0"/>
    <n v="13182"/>
    <n v="114.00000000000001"/>
    <n v="0"/>
    <n v="114.00000000000001"/>
    <n v="44"/>
    <n v="10"/>
    <n v="74"/>
    <n v="3.2559999999999998"/>
    <s v="Den Bosch"/>
    <m/>
    <n v="0"/>
    <s v="no TAS possible _x000a_from outside EU+pallet+label"/>
    <n v="1318"/>
    <n v="0"/>
    <m/>
    <m/>
    <s v="yes"/>
    <n v="11400.000000000002"/>
    <m/>
    <n v="0.12"/>
    <n v="129.54545454545456"/>
    <m/>
    <n v="12954.545454545456"/>
    <m/>
    <n v="0"/>
    <s v="Ludmilla Zarybnicka"/>
    <m/>
    <n v="1"/>
    <n v="100"/>
    <m/>
    <m/>
    <n v="0"/>
    <n v="0"/>
    <n v="0"/>
    <s v="12.06.2025"/>
    <s v="Order Window"/>
    <m/>
    <m/>
    <n v="456"/>
  </r>
  <r>
    <x v="3"/>
    <m/>
    <n v="26021014"/>
    <n v="3097129"/>
    <x v="23"/>
    <s v="NL"/>
    <x v="1"/>
    <x v="1"/>
    <m/>
    <m/>
    <n v="10"/>
    <n v="88027358"/>
    <s v="HE F1 Water bottle"/>
    <n v="5"/>
    <m/>
    <s v="China"/>
    <s v="Premiums"/>
    <n v="250"/>
    <s v="Promocean The Netherlands BV"/>
    <x v="0"/>
    <n v="73.099999999999994"/>
    <n v="365.5"/>
    <n v="71.2"/>
    <n v="356"/>
    <n v="0"/>
    <n v="0"/>
    <n v="356"/>
    <n v="61.548600000000008"/>
    <n v="0"/>
    <n v="61.548600000000008"/>
    <n v="43.5"/>
    <n v="18"/>
    <n v="22.5"/>
    <n v="8.8087499999999999E-2"/>
    <s v="Den Bosch"/>
    <m/>
    <n v="0"/>
    <n v="0"/>
    <n v="9.5"/>
    <n v="0"/>
    <m/>
    <m/>
    <s v="no"/>
    <n v="307.74300000000005"/>
    <m/>
    <n v="0.12"/>
    <n v="69.94159090909092"/>
    <m/>
    <n v="349.70795454545458"/>
    <m/>
    <n v="0"/>
    <s v="Konstantinos Zoupanos "/>
    <m/>
    <n v="10"/>
    <n v="50"/>
    <m/>
    <m/>
    <n v="0"/>
    <n v="0"/>
    <n v="0"/>
    <s v="13.06.2025"/>
    <s v="Order Window"/>
    <m/>
    <m/>
    <n v="679"/>
  </r>
  <r>
    <x v="3"/>
    <m/>
    <n v="26021014"/>
    <n v="3097129"/>
    <x v="23"/>
    <s v="NL"/>
    <x v="1"/>
    <x v="1"/>
    <m/>
    <m/>
    <n v="20"/>
    <n v="88027357"/>
    <s v="HE F1 Water bottle 0.0"/>
    <n v="5"/>
    <m/>
    <s v="China"/>
    <s v="Premiums"/>
    <n v="250"/>
    <s v="Promocean The Netherlands BV"/>
    <x v="0"/>
    <n v="73.099999999999994"/>
    <n v="365.5"/>
    <n v="69.900000000000006"/>
    <n v="349.5"/>
    <n v="0"/>
    <n v="0"/>
    <n v="349.5"/>
    <n v="60.420000000000009"/>
    <n v="0"/>
    <n v="60.420000000000009"/>
    <n v="43.5"/>
    <n v="18"/>
    <n v="22.5"/>
    <n v="8.8087499999999999E-2"/>
    <s v="Den Bosch"/>
    <m/>
    <n v="0"/>
    <n v="0"/>
    <n v="16"/>
    <n v="0"/>
    <m/>
    <m/>
    <s v="no"/>
    <n v="302.10000000000002"/>
    <m/>
    <n v="0.12"/>
    <n v="68.659090909090921"/>
    <m/>
    <n v="343.29545454545462"/>
    <m/>
    <n v="0"/>
    <s v="Konstantinos Zoupanos "/>
    <m/>
    <n v="10"/>
    <n v="50"/>
    <m/>
    <m/>
    <n v="0"/>
    <n v="0"/>
    <n v="0"/>
    <s v="13.06.2025"/>
    <s v="Order Window"/>
    <m/>
    <m/>
    <n v="1075"/>
  </r>
  <r>
    <x v="3"/>
    <m/>
    <n v="26021014"/>
    <n v="3097129"/>
    <x v="23"/>
    <s v="NL"/>
    <x v="1"/>
    <x v="1"/>
    <m/>
    <m/>
    <n v="30"/>
    <n v="88027349"/>
    <s v="HE F1 Backpack"/>
    <n v="40"/>
    <m/>
    <s v="China"/>
    <s v="Premiums"/>
    <n v="200"/>
    <s v="Promocean The Netherlands BV"/>
    <x v="0"/>
    <n v="83.149999999999991"/>
    <n v="3325.9999999999995"/>
    <n v="83.149999999999991"/>
    <n v="3325.9999999999995"/>
    <n v="0"/>
    <n v="0"/>
    <n v="3325.9999999999995"/>
    <n v="71.922600000000017"/>
    <n v="0"/>
    <n v="71.922600000000017"/>
    <n v="44"/>
    <n v="43"/>
    <n v="45"/>
    <n v="3.4056000000000002"/>
    <s v="Den Bosch"/>
    <m/>
    <n v="0"/>
    <n v="0"/>
    <n v="0"/>
    <n v="0"/>
    <m/>
    <m/>
    <s v="no"/>
    <n v="2876.9040000000005"/>
    <m/>
    <n v="0.12"/>
    <n v="81.730227272727291"/>
    <m/>
    <n v="3269.2090909090916"/>
    <m/>
    <n v="0"/>
    <s v="Konstantinos Zoupanos "/>
    <m/>
    <n v="5"/>
    <n v="200"/>
    <m/>
    <m/>
    <n v="0"/>
    <n v="0"/>
    <n v="0"/>
    <s v="13.06.2025"/>
    <s v="Order Window"/>
    <m/>
    <m/>
    <n v="223"/>
  </r>
  <r>
    <x v="3"/>
    <m/>
    <n v="26021014"/>
    <n v="3097129"/>
    <x v="23"/>
    <s v="NL"/>
    <x v="1"/>
    <x v="1"/>
    <m/>
    <m/>
    <n v="40"/>
    <n v="88027355"/>
    <s v="HE F1 Lanyard"/>
    <n v="20"/>
    <m/>
    <s v="China"/>
    <s v="Premiums"/>
    <n v="40"/>
    <s v="Promocean The Netherlands BV"/>
    <x v="0"/>
    <n v="57.499999999999993"/>
    <n v="1149.9999999999998"/>
    <n v="57.499999999999993"/>
    <n v="1149.9999999999998"/>
    <n v="0"/>
    <n v="0"/>
    <n v="1149.9999999999998"/>
    <n v="49.829400000000007"/>
    <n v="0"/>
    <n v="49.829400000000007"/>
    <n v="24"/>
    <n v="15"/>
    <n v="5"/>
    <n v="3.5999999999999997E-2"/>
    <s v="Den Bosch"/>
    <m/>
    <n v="0"/>
    <n v="0"/>
    <n v="0"/>
    <n v="0"/>
    <m/>
    <m/>
    <s v="no"/>
    <n v="996.58800000000019"/>
    <m/>
    <n v="0.12"/>
    <n v="56.62431818181819"/>
    <m/>
    <n v="1132.4863636363639"/>
    <m/>
    <n v="0"/>
    <s v="Konstantinos Zoupanos "/>
    <m/>
    <n v="25"/>
    <n v="500"/>
    <m/>
    <m/>
    <n v="0"/>
    <n v="0"/>
    <n v="0"/>
    <s v="13.06.2025"/>
    <s v="Order Window"/>
    <m/>
    <m/>
    <n v="80"/>
  </r>
  <r>
    <x v="3"/>
    <m/>
    <n v="26021014"/>
    <n v="3097129"/>
    <x v="23"/>
    <s v="NL"/>
    <x v="1"/>
    <x v="1"/>
    <m/>
    <m/>
    <n v="50"/>
    <n v="88027375"/>
    <s v="HE F1 Polo shirt lady XS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3.06.2025"/>
    <s v="Order Window"/>
    <m/>
    <m/>
    <n v="7"/>
  </r>
  <r>
    <x v="3"/>
    <m/>
    <n v="26021014"/>
    <n v="3097129"/>
    <x v="23"/>
    <s v="NL"/>
    <x v="1"/>
    <x v="1"/>
    <m/>
    <m/>
    <n v="60"/>
    <n v="88027376"/>
    <s v="HE F1 Polo shirt lady S"/>
    <n v="4"/>
    <m/>
    <s v="China"/>
    <s v="Textiles-Clothing"/>
    <n v="84"/>
    <s v="Promocean The Netherlands BV"/>
    <x v="0"/>
    <n v="46.2"/>
    <n v="184.8"/>
    <n v="45.36"/>
    <n v="181.44"/>
    <n v="0"/>
    <n v="0"/>
    <n v="181.44"/>
    <n v="39.569399999999995"/>
    <n v="0"/>
    <n v="39.569399999999995"/>
    <n v="35"/>
    <n v="28"/>
    <n v="6"/>
    <n v="2.3519999999999999E-2"/>
    <s v="Den Bosch"/>
    <m/>
    <n v="0"/>
    <n v="0"/>
    <n v="3.3600000000000136"/>
    <n v="0"/>
    <m/>
    <m/>
    <s v="no"/>
    <n v="158.27759999999998"/>
    <m/>
    <n v="0.12"/>
    <n v="44.965227272727269"/>
    <m/>
    <n v="179.86090909090908"/>
    <m/>
    <n v="0"/>
    <s v="Konstantinos Zoupanos "/>
    <m/>
    <n v="6"/>
    <n v="24"/>
    <m/>
    <m/>
    <n v="0"/>
    <n v="0"/>
    <n v="0"/>
    <s v="13.06.2025"/>
    <s v="Order Window"/>
    <m/>
    <m/>
    <n v="17"/>
  </r>
  <r>
    <x v="3"/>
    <m/>
    <n v="26021014"/>
    <n v="3097129"/>
    <x v="23"/>
    <s v="NL"/>
    <x v="1"/>
    <x v="1"/>
    <m/>
    <m/>
    <n v="70"/>
    <n v="88027377"/>
    <s v="HE F1 Polo shirt lady M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  <m/>
    <m/>
    <n v="23"/>
  </r>
  <r>
    <x v="3"/>
    <m/>
    <n v="26021014"/>
    <n v="3097129"/>
    <x v="23"/>
    <s v="NL"/>
    <x v="1"/>
    <x v="1"/>
    <m/>
    <m/>
    <n v="80"/>
    <n v="88027378"/>
    <s v="HE F1 Polo shirt lady L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3.06.2025"/>
    <s v="Order Window"/>
    <m/>
    <m/>
    <n v="19"/>
  </r>
  <r>
    <x v="3"/>
    <m/>
    <n v="26021014"/>
    <n v="3097129"/>
    <x v="23"/>
    <s v="NL"/>
    <x v="1"/>
    <x v="1"/>
    <m/>
    <m/>
    <n v="90"/>
    <n v="88027380"/>
    <s v="HE F1 Polo shirt man S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  <m/>
    <m/>
    <n v="7"/>
  </r>
  <r>
    <x v="3"/>
    <m/>
    <n v="26021014"/>
    <n v="3097129"/>
    <x v="23"/>
    <s v="NL"/>
    <x v="1"/>
    <x v="1"/>
    <m/>
    <m/>
    <n v="100"/>
    <n v="88027381"/>
    <s v="HE F1 Polo shirt man M"/>
    <n v="4"/>
    <m/>
    <s v="China"/>
    <s v="Textiles-Clothing"/>
    <n v="84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s v="Den Bosch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3.06.2025"/>
    <s v="Order Window"/>
    <m/>
    <m/>
    <n v="15"/>
  </r>
  <r>
    <x v="3"/>
    <m/>
    <n v="26021014"/>
    <n v="3097129"/>
    <x v="23"/>
    <s v="NL"/>
    <x v="1"/>
    <x v="1"/>
    <m/>
    <m/>
    <n v="110"/>
    <n v="88027382"/>
    <s v="HE F1 Polo shirt man 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  <m/>
    <m/>
    <n v="32"/>
  </r>
  <r>
    <x v="3"/>
    <m/>
    <n v="26021014"/>
    <n v="3097129"/>
    <x v="23"/>
    <s v="NL"/>
    <x v="1"/>
    <x v="1"/>
    <m/>
    <m/>
    <n v="120"/>
    <n v="88027383"/>
    <s v="HE F1 Polo shirt man X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  <m/>
    <m/>
    <n v="30"/>
  </r>
  <r>
    <x v="3"/>
    <m/>
    <n v="20006088"/>
    <n v="3090139"/>
    <x v="8"/>
    <s v="ES"/>
    <x v="6"/>
    <x v="1"/>
    <m/>
    <m/>
    <n v="110"/>
    <n v="88027364"/>
    <s v="HE F1 Polo shirt 0.0 lady XS"/>
    <n v="3"/>
    <m/>
    <s v="China"/>
    <s v="Textiles-Clothing"/>
    <n v="84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s v="Den Bosch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  <m/>
    <m/>
    <n v="6"/>
  </r>
  <r>
    <x v="3"/>
    <m/>
    <n v="20006088"/>
    <n v="3090139"/>
    <x v="8"/>
    <s v="ES"/>
    <x v="6"/>
    <x v="1"/>
    <m/>
    <m/>
    <n v="120"/>
    <n v="88027365"/>
    <s v="HE F1 Polo shirt 0.0 lady S"/>
    <n v="3"/>
    <m/>
    <s v="China"/>
    <s v="Textiles-Clothing"/>
    <n v="84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s v="Den Bosch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  <m/>
    <m/>
    <n v="19"/>
  </r>
  <r>
    <x v="3"/>
    <m/>
    <n v="20006088"/>
    <n v="3090139"/>
    <x v="8"/>
    <s v="ES"/>
    <x v="6"/>
    <x v="1"/>
    <m/>
    <m/>
    <n v="130"/>
    <n v="88027366"/>
    <s v="HE F1 Polo shirt 0.0 lady M"/>
    <n v="3"/>
    <m/>
    <s v="China"/>
    <s v="Textiles-Clothing"/>
    <n v="84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s v="Den Bosch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  <m/>
    <m/>
    <n v="27"/>
  </r>
  <r>
    <x v="3"/>
    <m/>
    <n v="20006088"/>
    <n v="3090139"/>
    <x v="8"/>
    <s v="ES"/>
    <x v="6"/>
    <x v="1"/>
    <m/>
    <m/>
    <n v="140"/>
    <n v="88027367"/>
    <s v="HE F1 Polo shirt 0.0 lady L"/>
    <n v="3"/>
    <m/>
    <s v="China"/>
    <s v="Textiles-Clothing"/>
    <n v="84"/>
    <s v="Promocean The Netherlands BV"/>
    <x v="0"/>
    <n v="46.2"/>
    <n v="138.60000000000002"/>
    <n v="45.36"/>
    <n v="136.07999999999998"/>
    <n v="0"/>
    <n v="0"/>
    <n v="136.07999999999998"/>
    <n v="39.569399999999995"/>
    <n v="0"/>
    <n v="39.569399999999995"/>
    <n v="35"/>
    <n v="28"/>
    <n v="6"/>
    <n v="1.7639999999999999E-2"/>
    <s v="Den Bosch"/>
    <m/>
    <n v="0"/>
    <s v="no TAS possible _x000a_from outside EU+pallet+label"/>
    <n v="2.5200000000000387"/>
    <n v="0"/>
    <m/>
    <m/>
    <s v="no"/>
    <n v="118.70819999999998"/>
    <m/>
    <n v="0.12"/>
    <n v="44.965227272727269"/>
    <m/>
    <n v="134.8956818181818"/>
    <m/>
    <n v="0"/>
    <s v="Konstantinos Zoupanos "/>
    <m/>
    <n v="6"/>
    <n v="18"/>
    <m/>
    <m/>
    <n v="0"/>
    <n v="0"/>
    <n v="0"/>
    <s v="13.06.2025"/>
    <s v="Order Window"/>
    <m/>
    <m/>
    <n v="20"/>
  </r>
  <r>
    <x v="3"/>
    <m/>
    <n v="20006088"/>
    <n v="3090139"/>
    <x v="8"/>
    <s v="ES"/>
    <x v="6"/>
    <x v="1"/>
    <m/>
    <m/>
    <n v="150"/>
    <n v="88027369"/>
    <s v="HE F1 Polo shirt 0.0 man S"/>
    <n v="3"/>
    <m/>
    <s v="China"/>
    <s v="Textiles-Clothing"/>
    <n v="84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s v="Den Bosch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  <m/>
    <m/>
    <n v="12"/>
  </r>
  <r>
    <x v="3"/>
    <m/>
    <n v="20006088"/>
    <n v="3090139"/>
    <x v="8"/>
    <s v="ES"/>
    <x v="6"/>
    <x v="1"/>
    <m/>
    <m/>
    <n v="160"/>
    <n v="88027370"/>
    <s v="HE F1 Polo shirt 0.0 man M"/>
    <n v="3"/>
    <m/>
    <s v="China"/>
    <s v="Textiles-Clothing"/>
    <n v="84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s v="Den Bosch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  <m/>
    <m/>
    <n v="20"/>
  </r>
  <r>
    <x v="3"/>
    <m/>
    <n v="20006088"/>
    <n v="3090139"/>
    <x v="8"/>
    <s v="ES"/>
    <x v="6"/>
    <x v="1"/>
    <m/>
    <m/>
    <n v="170"/>
    <n v="88027371"/>
    <s v="HE F1 Polo shirt 0.0 man L"/>
    <n v="3"/>
    <m/>
    <s v="China"/>
    <s v="Textiles-Clothing"/>
    <n v="84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s v="Den Bosch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  <m/>
    <m/>
    <n v="36"/>
  </r>
  <r>
    <x v="3"/>
    <m/>
    <n v="20006088"/>
    <n v="3090139"/>
    <x v="8"/>
    <s v="ES"/>
    <x v="6"/>
    <x v="1"/>
    <m/>
    <m/>
    <n v="180"/>
    <n v="88027372"/>
    <s v="HE F1 Polo shirt 0.0 man XL"/>
    <n v="3"/>
    <m/>
    <s v="China"/>
    <s v="Textiles-Clothing"/>
    <n v="84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s v="Den Bosch"/>
    <m/>
    <n v="0"/>
    <s v="no TAS possible _x000a_from outside EU+pallet+label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3.06.2025"/>
    <s v="Order Window"/>
    <m/>
    <m/>
    <n v="22"/>
  </r>
  <r>
    <x v="3"/>
    <m/>
    <n v="20006088"/>
    <n v="3090139"/>
    <x v="8"/>
    <s v="ES"/>
    <x v="6"/>
    <x v="1"/>
    <m/>
    <m/>
    <n v="190"/>
    <n v="88027357"/>
    <s v="HE F1 Water bottle 0.0"/>
    <n v="10"/>
    <m/>
    <s v="China"/>
    <s v="Premiums"/>
    <n v="250"/>
    <s v="Promocean The Netherlands BV"/>
    <x v="0"/>
    <n v="73.099999999999994"/>
    <n v="731"/>
    <n v="69.900000000000006"/>
    <n v="699"/>
    <n v="0"/>
    <n v="0"/>
    <n v="699"/>
    <n v="60.420000000000009"/>
    <n v="0"/>
    <n v="60.420000000000009"/>
    <n v="43.5"/>
    <n v="18"/>
    <n v="22.5"/>
    <n v="0.176175"/>
    <s v="Den Bosch"/>
    <m/>
    <n v="0"/>
    <s v="no TAS possible _x000a_from outside EU+pallet+label"/>
    <n v="32"/>
    <n v="0"/>
    <m/>
    <m/>
    <s v="no"/>
    <n v="604.20000000000005"/>
    <m/>
    <n v="0.12"/>
    <n v="68.659090909090921"/>
    <m/>
    <n v="686.59090909090924"/>
    <m/>
    <n v="0"/>
    <s v="Konstantinos Zoupanos "/>
    <m/>
    <n v="10"/>
    <n v="100"/>
    <m/>
    <m/>
    <n v="0"/>
    <n v="0"/>
    <n v="0"/>
    <s v="13.06.2025"/>
    <s v="Order Window"/>
    <m/>
    <m/>
    <n v="1075"/>
  </r>
  <r>
    <x v="4"/>
    <m/>
    <n v="20006088"/>
    <n v="3090139"/>
    <x v="8"/>
    <s v="ES"/>
    <x v="6"/>
    <x v="1"/>
    <m/>
    <m/>
    <n v="200"/>
    <n v="88026272"/>
    <s v="HE 0.0 Ice bucket 12 bottles"/>
    <n v="5"/>
    <m/>
    <s v="China"/>
    <s v="Bar support"/>
    <n v="333"/>
    <s v="Promocean The Netherlands BV"/>
    <x v="1"/>
    <n v="44.22"/>
    <n v="221.1"/>
    <n v="44.22"/>
    <n v="221.1"/>
    <n v="0"/>
    <n v="0"/>
    <n v="221.1"/>
    <n v="36.195000000000007"/>
    <n v="0"/>
    <n v="36.195000000000007"/>
    <n v="35.5"/>
    <n v="21"/>
    <n v="54"/>
    <n v="0.20128499999999999"/>
    <m/>
    <m/>
    <n v="0"/>
    <s v="no TAS possible _x000a_from outside EU+pallet+label"/>
    <n v="0"/>
    <n v="0"/>
    <m/>
    <m/>
    <s v="no"/>
    <n v="180.97500000000002"/>
    <m/>
    <n v="0.12"/>
    <n v="41.130681818181827"/>
    <m/>
    <n v="205.65340909090912"/>
    <m/>
    <n v="0"/>
    <s v="Ellina Smirnova"/>
    <m/>
    <n v="6"/>
    <n v="30"/>
    <m/>
    <m/>
    <n v="0"/>
    <n v="0"/>
    <n v="0"/>
    <s v="13.06.2025"/>
    <s v="Order Window"/>
    <m/>
    <m/>
    <n v="10"/>
  </r>
  <r>
    <x v="3"/>
    <m/>
    <n v="26021014"/>
    <n v="3097129"/>
    <x v="23"/>
    <s v="NL"/>
    <x v="1"/>
    <x v="1"/>
    <m/>
    <m/>
    <n v="180"/>
    <n v="88027369"/>
    <s v="HE F1 Polo shirt 0.0 man S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  <m/>
    <m/>
    <n v="12"/>
  </r>
  <r>
    <x v="3"/>
    <m/>
    <n v="26021014"/>
    <n v="3097129"/>
    <x v="23"/>
    <s v="NL"/>
    <x v="1"/>
    <x v="1"/>
    <m/>
    <m/>
    <n v="190"/>
    <n v="88027370"/>
    <s v="HE F1 Polo shirt 0.0 man M"/>
    <n v="4"/>
    <m/>
    <s v="China"/>
    <s v="Textiles-Clothing"/>
    <n v="84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s v="Den Bosch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3.06.2025"/>
    <s v="Order Window"/>
    <m/>
    <m/>
    <n v="20"/>
  </r>
  <r>
    <x v="3"/>
    <m/>
    <n v="26021014"/>
    <n v="3097129"/>
    <x v="23"/>
    <s v="NL"/>
    <x v="1"/>
    <x v="1"/>
    <m/>
    <m/>
    <n v="200"/>
    <n v="88027371"/>
    <s v="HE F1 Polo shirt 0.0 man 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  <m/>
    <m/>
    <n v="36"/>
  </r>
  <r>
    <x v="3"/>
    <m/>
    <n v="26021014"/>
    <n v="3097129"/>
    <x v="23"/>
    <s v="NL"/>
    <x v="1"/>
    <x v="1"/>
    <m/>
    <m/>
    <n v="210"/>
    <n v="88027372"/>
    <s v="HE F1 Polo shirt 0.0 man X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3.06.2025"/>
    <s v="Order Window"/>
    <m/>
    <m/>
    <n v="22"/>
  </r>
  <r>
    <x v="3"/>
    <m/>
    <n v="26021014"/>
    <n v="3097129"/>
    <x v="23"/>
    <s v="NL"/>
    <x v="1"/>
    <x v="1"/>
    <m/>
    <m/>
    <n v="220"/>
    <n v="88027373"/>
    <s v="HE F1 Polo shirt 0.0 man XXL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  <m/>
    <m/>
    <n v="10"/>
  </r>
  <r>
    <x v="3"/>
    <m/>
    <n v="26021014"/>
    <n v="3097129"/>
    <x v="23"/>
    <s v="NL"/>
    <x v="1"/>
    <x v="1"/>
    <m/>
    <m/>
    <n v="230"/>
    <n v="88027386"/>
    <s v="HE F1 Racing jacket lady S"/>
    <n v="1"/>
    <m/>
    <s v="China"/>
    <s v="Textiles-Clothing"/>
    <n v="250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s v="Den Bosch"/>
    <m/>
    <n v="0"/>
    <n v="0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13.06.2025"/>
    <s v="Order Window"/>
    <m/>
    <m/>
    <n v="46"/>
  </r>
  <r>
    <x v="3"/>
    <m/>
    <n v="26021014"/>
    <n v="3097129"/>
    <x v="23"/>
    <s v="NL"/>
    <x v="1"/>
    <x v="1"/>
    <m/>
    <m/>
    <n v="240"/>
    <n v="88027387"/>
    <s v="HE F1 Racing jacket lady M"/>
    <n v="2"/>
    <m/>
    <s v="China"/>
    <s v="Textiles-Clothing"/>
    <n v="250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s v="Den Bosch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13.06.2025"/>
    <s v="Order Window"/>
    <m/>
    <m/>
    <n v="25"/>
  </r>
  <r>
    <x v="3"/>
    <m/>
    <n v="26021014"/>
    <n v="3097129"/>
    <x v="23"/>
    <s v="NL"/>
    <x v="1"/>
    <x v="1"/>
    <m/>
    <m/>
    <n v="250"/>
    <n v="88027388"/>
    <s v="HE F1 Racing jacket lady L"/>
    <n v="2"/>
    <m/>
    <s v="China"/>
    <s v="Textiles-Clothing"/>
    <n v="250"/>
    <s v="Promocean The Netherlands BV"/>
    <x v="0"/>
    <n v="50.96"/>
    <n v="101.92"/>
    <n v="50.96"/>
    <n v="101.92"/>
    <n v="0"/>
    <n v="0"/>
    <n v="101.92"/>
    <n v="44.471699999999998"/>
    <n v="0"/>
    <n v="44.471699999999998"/>
    <n v="57"/>
    <n v="45"/>
    <n v="5"/>
    <n v="2.5649999999999999E-2"/>
    <s v="Den Bosch"/>
    <m/>
    <n v="0"/>
    <n v="0"/>
    <n v="0"/>
    <n v="0"/>
    <m/>
    <m/>
    <s v="no"/>
    <n v="88.943399999999997"/>
    <m/>
    <n v="0.12"/>
    <n v="50.536022727272723"/>
    <m/>
    <n v="101.07204545454545"/>
    <m/>
    <n v="0"/>
    <s v="Konstantinos Zoupanos "/>
    <m/>
    <n v="2"/>
    <n v="4"/>
    <m/>
    <m/>
    <n v="0"/>
    <n v="0"/>
    <n v="0"/>
    <s v="13.06.2025"/>
    <s v="Order Window"/>
    <m/>
    <m/>
    <n v="19"/>
  </r>
  <r>
    <x v="3"/>
    <m/>
    <n v="26021014"/>
    <n v="3097129"/>
    <x v="23"/>
    <s v="NL"/>
    <x v="1"/>
    <x v="1"/>
    <m/>
    <m/>
    <n v="260"/>
    <n v="88027390"/>
    <s v="HE F1 Racing jacket man M"/>
    <n v="1"/>
    <m/>
    <s v="China"/>
    <s v="Textiles-Clothing"/>
    <n v="250"/>
    <s v="Promocean The Netherlands BV"/>
    <x v="0"/>
    <n v="51.62"/>
    <n v="51.62"/>
    <n v="51.62"/>
    <n v="51.62"/>
    <n v="0"/>
    <n v="0"/>
    <n v="51.62"/>
    <n v="45.044999999999995"/>
    <n v="0"/>
    <n v="45.044999999999995"/>
    <n v="57"/>
    <n v="45"/>
    <n v="5"/>
    <n v="1.2825E-2"/>
    <s v="Den Bosch"/>
    <m/>
    <n v="0"/>
    <n v="0"/>
    <n v="0"/>
    <n v="0"/>
    <m/>
    <m/>
    <s v="no"/>
    <n v="45.044999999999995"/>
    <m/>
    <n v="0.12"/>
    <n v="51.187499999999993"/>
    <m/>
    <n v="51.187499999999993"/>
    <m/>
    <n v="0"/>
    <s v="Konstantinos Zoupanos "/>
    <m/>
    <n v="2"/>
    <n v="2"/>
    <m/>
    <m/>
    <n v="0"/>
    <n v="0"/>
    <n v="0"/>
    <s v="13.06.2025"/>
    <s v="Order Window"/>
    <m/>
    <m/>
    <n v="102"/>
  </r>
  <r>
    <x v="3"/>
    <m/>
    <n v="26021014"/>
    <n v="3097129"/>
    <x v="23"/>
    <s v="NL"/>
    <x v="1"/>
    <x v="1"/>
    <m/>
    <m/>
    <n v="270"/>
    <n v="88027391"/>
    <s v="HE F1 Racing jacket man L"/>
    <n v="2"/>
    <m/>
    <s v="China"/>
    <s v="Textiles-Clothing"/>
    <n v="250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s v="Den Bosch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3.06.2025"/>
    <s v="Order Window"/>
    <m/>
    <m/>
    <n v="132"/>
  </r>
  <r>
    <x v="3"/>
    <m/>
    <n v="26021014"/>
    <n v="3097129"/>
    <x v="23"/>
    <s v="NL"/>
    <x v="1"/>
    <x v="1"/>
    <m/>
    <m/>
    <n v="280"/>
    <n v="88027392"/>
    <s v="HE F1 Racing jacket man XL"/>
    <n v="2"/>
    <m/>
    <s v="China"/>
    <s v="Textiles-Clothing"/>
    <n v="250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s v="Den Bosch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3.06.2025"/>
    <s v="Order Window"/>
    <m/>
    <m/>
    <n v="112"/>
  </r>
  <r>
    <x v="3"/>
    <m/>
    <n v="26021014"/>
    <n v="3097129"/>
    <x v="23"/>
    <s v="NL"/>
    <x v="1"/>
    <x v="1"/>
    <m/>
    <m/>
    <n v="290"/>
    <n v="88027393"/>
    <s v="HE F1 Racing jacket man XXL"/>
    <n v="1"/>
    <m/>
    <s v="China"/>
    <s v="Textiles-Clothing"/>
    <n v="250"/>
    <s v="Promocean The Netherlands BV"/>
    <x v="0"/>
    <n v="51.62"/>
    <n v="51.62"/>
    <n v="51.62"/>
    <n v="51.62"/>
    <n v="0"/>
    <n v="0"/>
    <n v="51.62"/>
    <n v="45.044999999999995"/>
    <n v="0"/>
    <n v="45.044999999999995"/>
    <n v="57"/>
    <n v="45"/>
    <n v="5"/>
    <n v="1.2825E-2"/>
    <s v="Den Bosch"/>
    <m/>
    <n v="0"/>
    <n v="0"/>
    <n v="0"/>
    <n v="0"/>
    <m/>
    <m/>
    <s v="no"/>
    <n v="45.044999999999995"/>
    <m/>
    <n v="0.12"/>
    <n v="51.187499999999993"/>
    <m/>
    <n v="51.187499999999993"/>
    <m/>
    <n v="0"/>
    <s v="Konstantinos Zoupanos "/>
    <m/>
    <n v="2"/>
    <n v="2"/>
    <m/>
    <m/>
    <n v="0"/>
    <n v="0"/>
    <n v="0"/>
    <s v="13.06.2025"/>
    <s v="Order Window"/>
    <m/>
    <m/>
    <n v="35"/>
  </r>
  <r>
    <x v="3"/>
    <m/>
    <n v="26021014"/>
    <n v="3097129"/>
    <x v="23"/>
    <s v="NL"/>
    <x v="1"/>
    <x v="1"/>
    <m/>
    <m/>
    <n v="300"/>
    <n v="88027356"/>
    <s v="HE F1 Metal cup in giftbox"/>
    <n v="25"/>
    <m/>
    <s v="China"/>
    <s v="Premiums"/>
    <n v="209"/>
    <s v="Promocean The Netherlands BV"/>
    <x v="0"/>
    <n v="48.12"/>
    <n v="1203"/>
    <n v="48.12"/>
    <n v="1203"/>
    <n v="0"/>
    <n v="0"/>
    <n v="1203"/>
    <n v="41.598600000000005"/>
    <n v="0"/>
    <n v="41.598600000000005"/>
    <n v="37.799999999999997"/>
    <n v="28.5"/>
    <n v="14.3"/>
    <n v="0.38513475000000003"/>
    <s v="Den Bosch"/>
    <m/>
    <n v="0"/>
    <n v="0"/>
    <n v="0"/>
    <n v="0"/>
    <m/>
    <m/>
    <s v="no"/>
    <n v="1039.9650000000001"/>
    <m/>
    <n v="0.12"/>
    <n v="47.271136363636366"/>
    <m/>
    <n v="1181.7784090909092"/>
    <m/>
    <n v="0"/>
    <s v="Konstantinos Zoupanos "/>
    <m/>
    <n v="12"/>
    <n v="300"/>
    <m/>
    <m/>
    <n v="0"/>
    <n v="0"/>
    <n v="0"/>
    <s v="13.06.2025"/>
    <s v="Order Window"/>
    <m/>
    <m/>
    <n v="188"/>
  </r>
  <r>
    <x v="3"/>
    <m/>
    <n v="26021014"/>
    <n v="3097129"/>
    <x v="23"/>
    <s v="NL"/>
    <x v="1"/>
    <x v="1"/>
    <m/>
    <m/>
    <n v="310"/>
    <n v="88026780"/>
    <s v="HE F1 LED Neon sign"/>
    <n v="2"/>
    <m/>
    <s v="China"/>
    <s v="Indoor signs"/>
    <n v="100"/>
    <s v="Dekkers Visual Communication B.v."/>
    <x v="0"/>
    <n v="184.55"/>
    <n v="369.1"/>
    <n v="184.55"/>
    <n v="369.1"/>
    <n v="0"/>
    <n v="0"/>
    <n v="369.1"/>
    <n v="159.60000000000002"/>
    <n v="0"/>
    <n v="159.60000000000002"/>
    <n v="60"/>
    <n v="73"/>
    <n v="10"/>
    <n v="8.7599999999999997E-2"/>
    <s v="Den Bosch"/>
    <m/>
    <n v="0"/>
    <n v="0"/>
    <n v="0"/>
    <n v="0"/>
    <m/>
    <m/>
    <s v="no"/>
    <n v="319.20000000000005"/>
    <m/>
    <n v="0.12"/>
    <n v="181.3636363636364"/>
    <m/>
    <n v="362.7272727272728"/>
    <m/>
    <n v="0"/>
    <s v="Ludmilla Zarybnicka"/>
    <m/>
    <n v="1"/>
    <n v="2"/>
    <m/>
    <m/>
    <n v="0"/>
    <n v="0"/>
    <n v="0"/>
    <s v="13.06.2025"/>
    <s v="Order Window"/>
    <m/>
    <m/>
    <n v="65"/>
  </r>
  <r>
    <x v="3"/>
    <m/>
    <n v="26021014"/>
    <n v="3097129"/>
    <x v="23"/>
    <s v="NL"/>
    <x v="1"/>
    <x v="1"/>
    <m/>
    <m/>
    <n v="320"/>
    <n v="88027354"/>
    <s v="HE F1 Cap"/>
    <n v="33"/>
    <m/>
    <s v="China"/>
    <s v="Textiles-Clothing"/>
    <n v="42"/>
    <s v="Promocean The Netherlands BV"/>
    <x v="0"/>
    <n v="120"/>
    <n v="3960"/>
    <n v="84.48"/>
    <n v="2787.84"/>
    <n v="0"/>
    <n v="0"/>
    <n v="2787.84"/>
    <n v="73.639799999999994"/>
    <n v="0"/>
    <n v="73.639799999999994"/>
    <n v="44"/>
    <n v="23"/>
    <n v="18"/>
    <n v="0.601128"/>
    <s v="Den Bosch"/>
    <m/>
    <n v="0"/>
    <n v="0"/>
    <n v="1172.1599999999999"/>
    <n v="0"/>
    <m/>
    <m/>
    <s v="no"/>
    <n v="2430.1133999999997"/>
    <m/>
    <n v="0.12"/>
    <n v="83.6815909090909"/>
    <m/>
    <n v="2761.4924999999998"/>
    <m/>
    <n v="0"/>
    <s v="Konstantinos Zoupanos "/>
    <m/>
    <n v="24"/>
    <n v="792"/>
    <m/>
    <m/>
    <n v="0"/>
    <n v="0"/>
    <n v="0"/>
    <s v="13.06.2025"/>
    <s v="Order Window"/>
    <m/>
    <m/>
    <n v="442"/>
  </r>
  <r>
    <x v="3"/>
    <m/>
    <n v="26021014"/>
    <n v="3097129"/>
    <x v="23"/>
    <s v="NL"/>
    <x v="1"/>
    <x v="1"/>
    <m/>
    <m/>
    <n v="330"/>
    <n v="88027353"/>
    <s v="HE F1 Cap 0.0"/>
    <n v="33"/>
    <m/>
    <s v="China"/>
    <s v="Textiles-Clothing"/>
    <n v="42"/>
    <s v="Promocean The Netherlands BV"/>
    <x v="0"/>
    <n v="120"/>
    <n v="3960"/>
    <n v="105.12"/>
    <n v="3468.96"/>
    <n v="0"/>
    <n v="0"/>
    <n v="3468.96"/>
    <n v="91.634399999999985"/>
    <n v="0"/>
    <n v="91.634399999999985"/>
    <n v="44"/>
    <n v="23"/>
    <n v="18"/>
    <n v="0.601128"/>
    <s v="Den Bosch"/>
    <m/>
    <n v="0"/>
    <n v="0"/>
    <n v="491.03999999999996"/>
    <n v="0"/>
    <m/>
    <m/>
    <s v="no"/>
    <n v="3023.9351999999994"/>
    <m/>
    <n v="0.12"/>
    <n v="104.12999999999998"/>
    <m/>
    <n v="3436.2899999999995"/>
    <m/>
    <n v="0"/>
    <s v="Konstantinos Zoupanos "/>
    <m/>
    <n v="24"/>
    <n v="792"/>
    <m/>
    <m/>
    <n v="0"/>
    <n v="0"/>
    <n v="0"/>
    <s v="13.06.2025"/>
    <s v="Order Window"/>
    <m/>
    <m/>
    <n v="178"/>
  </r>
  <r>
    <x v="4"/>
    <m/>
    <n v="20006088"/>
    <n v="3090139"/>
    <x v="8"/>
    <s v="ES"/>
    <x v="6"/>
    <x v="1"/>
    <m/>
    <m/>
    <n v="210"/>
    <n v="88025916"/>
    <s v="HE 0.0 Bottle opener"/>
    <n v="1"/>
    <m/>
    <s v="China"/>
    <s v="Bar support"/>
    <n v="250"/>
    <s v="Promocean The Netherlands BV"/>
    <x v="0"/>
    <n v="30.6"/>
    <n v="30.6"/>
    <n v="30.6"/>
    <n v="30.6"/>
    <n v="0"/>
    <n v="0"/>
    <n v="30.6"/>
    <n v="26.973380571428567"/>
    <n v="0"/>
    <n v="26.973380571428567"/>
    <n v="15"/>
    <n v="5"/>
    <n v="5"/>
    <n v="3.7500000000000001E-4"/>
    <s v="Den Bosch"/>
    <m/>
    <n v="0"/>
    <s v="no TAS possible _x000a_from outside EU+pallet+label"/>
    <n v="0"/>
    <n v="0"/>
    <m/>
    <m/>
    <s v="no"/>
    <n v="26.973380571428567"/>
    <m/>
    <n v="0.12"/>
    <n v="30.651568831168827"/>
    <m/>
    <n v="30.651568831168827"/>
    <m/>
    <n v="0"/>
    <s v="Ellina Smirnova"/>
    <m/>
    <n v="20"/>
    <n v="20"/>
    <m/>
    <m/>
    <n v="0"/>
    <n v="0"/>
    <n v="0"/>
    <s v="13.06.2025"/>
    <s v="Order Window"/>
    <m/>
    <m/>
    <n v="60"/>
  </r>
  <r>
    <x v="0"/>
    <m/>
    <n v="20006088"/>
    <n v="3090139"/>
    <x v="8"/>
    <s v="ES"/>
    <x v="6"/>
    <x v="1"/>
    <m/>
    <m/>
    <n v="220"/>
    <n v="88025960"/>
    <s v="HE Brand Skimmer on-trade"/>
    <n v="9"/>
    <m/>
    <s v="China"/>
    <s v="Bar support"/>
    <n v="300"/>
    <s v="Promocean The Netherlands BV"/>
    <x v="1"/>
    <n v="57.9"/>
    <n v="521.1"/>
    <n v="57.9"/>
    <n v="521.1"/>
    <n v="0"/>
    <n v="0"/>
    <n v="521.1"/>
    <n v="50.093771428571429"/>
    <n v="0"/>
    <n v="50.093771428571429"/>
    <n v="27"/>
    <n v="17"/>
    <n v="6"/>
    <n v="2.4785999999999999E-2"/>
    <m/>
    <m/>
    <n v="0"/>
    <s v="no TAS possible _x000a_from outside EU+pallet+label"/>
    <n v="0"/>
    <n v="0"/>
    <m/>
    <m/>
    <s v="no"/>
    <n v="450.84394285714285"/>
    <m/>
    <n v="0.12"/>
    <n v="56.924740259740261"/>
    <m/>
    <n v="512.32266233766234"/>
    <m/>
    <n v="0"/>
    <s v="Ellina Smirnova"/>
    <m/>
    <n v="10"/>
    <n v="90"/>
    <m/>
    <m/>
    <n v="0"/>
    <n v="0"/>
    <n v="0"/>
    <s v="13.06.2025"/>
    <s v="Order Window"/>
    <m/>
    <m/>
    <n v="37"/>
  </r>
  <r>
    <x v="0"/>
    <m/>
    <n v="20006088"/>
    <n v="3090139"/>
    <x v="8"/>
    <s v="ES"/>
    <x v="6"/>
    <x v="1"/>
    <m/>
    <m/>
    <n v="230"/>
    <n v="88023592"/>
    <s v="HE Star Quality waiter tray"/>
    <n v="5"/>
    <m/>
    <s v="China"/>
    <s v="Bar support"/>
    <n v="200"/>
    <s v="Promocean The Netherlands BV"/>
    <x v="0"/>
    <n v="62.199999999999996"/>
    <n v="311"/>
    <n v="62.199999999999996"/>
    <n v="311"/>
    <n v="0"/>
    <n v="0"/>
    <n v="311"/>
    <n v="50.262600000000006"/>
    <n v="0"/>
    <n v="50.262600000000006"/>
    <n v="37.6"/>
    <n v="37.299999999999997"/>
    <n v="12"/>
    <n v="8.4148800000000024E-2"/>
    <s v="Den Bosch"/>
    <m/>
    <n v="0"/>
    <s v="no TAS possible _x000a_from outside EU+pallet+label"/>
    <n v="0"/>
    <n v="0"/>
    <m/>
    <m/>
    <s v="no"/>
    <n v="251.31300000000005"/>
    <m/>
    <n v="0.12"/>
    <n v="57.116590909090917"/>
    <m/>
    <n v="285.58295454545458"/>
    <m/>
    <n v="0"/>
    <s v="Ellina Smirnova"/>
    <m/>
    <n v="10"/>
    <n v="50"/>
    <m/>
    <m/>
    <n v="0"/>
    <n v="0"/>
    <n v="0"/>
    <s v="13.06.2025"/>
    <s v="Order Window"/>
    <m/>
    <m/>
    <n v="136"/>
  </r>
  <r>
    <x v="0"/>
    <m/>
    <n v="20006088"/>
    <n v="3090139"/>
    <x v="8"/>
    <s v="ES"/>
    <x v="6"/>
    <x v="1"/>
    <m/>
    <m/>
    <n v="240"/>
    <n v="88023593"/>
    <s v="HE Star Quality Skimmer holder"/>
    <n v="3"/>
    <m/>
    <s v="China"/>
    <s v="Bar support"/>
    <n v="167"/>
    <s v="Promocean The Netherlands BV"/>
    <x v="2"/>
    <n v="59.519999999999996"/>
    <n v="178.56"/>
    <n v="59.519999999999996"/>
    <n v="178.56"/>
    <n v="0"/>
    <n v="0"/>
    <n v="178.56"/>
    <n v="47.389800000000008"/>
    <n v="0"/>
    <n v="47.389800000000008"/>
    <n v="37"/>
    <n v="25"/>
    <n v="36"/>
    <n v="9.9900000000000003E-2"/>
    <s v="Den Bosch"/>
    <s v="Add manually  3 SU to SO"/>
    <n v="0"/>
    <s v="no TAS possible _x000a_from outside EU+pallet+label"/>
    <n v="0"/>
    <n v="0"/>
    <m/>
    <m/>
    <s v="no"/>
    <n v="142.16940000000002"/>
    <m/>
    <n v="0.12"/>
    <n v="53.852045454545461"/>
    <m/>
    <n v="161.55613636363637"/>
    <m/>
    <n v="0"/>
    <s v="Ellina Smirnova"/>
    <m/>
    <n v="12"/>
    <n v="36"/>
    <m/>
    <m/>
    <n v="0"/>
    <n v="0"/>
    <n v="0"/>
    <s v="13.06.2025"/>
    <s v="Order Window"/>
    <m/>
    <m/>
    <n v="14"/>
  </r>
  <r>
    <x v="2"/>
    <m/>
    <n v="20006088"/>
    <n v="3090139"/>
    <x v="8"/>
    <s v="ES"/>
    <x v="6"/>
    <x v="1"/>
    <m/>
    <m/>
    <n v="250"/>
    <n v="88026493"/>
    <s v="HE UCL Ice bucket"/>
    <n v="4"/>
    <m/>
    <s v="China"/>
    <s v="Bar support"/>
    <n v="167"/>
    <s v="Promocean The Netherlands BV"/>
    <x v="0"/>
    <n v="73.199999999999989"/>
    <n v="292.79999999999995"/>
    <n v="73.199999999999989"/>
    <n v="292.79999999999995"/>
    <n v="0"/>
    <n v="0"/>
    <n v="292.79999999999995"/>
    <n v="63.327000000000005"/>
    <n v="0"/>
    <n v="63.327000000000005"/>
    <n v="49"/>
    <n v="26"/>
    <n v="50"/>
    <n v="0.25480000000000003"/>
    <s v="Den Bosch"/>
    <m/>
    <n v="0"/>
    <s v="no TAS possible _x000a_from outside EU+pallet+label"/>
    <n v="0"/>
    <n v="0"/>
    <m/>
    <m/>
    <s v="no"/>
    <n v="253.30800000000002"/>
    <m/>
    <n v="0.12"/>
    <n v="71.962500000000006"/>
    <m/>
    <n v="287.85000000000002"/>
    <m/>
    <n v="0"/>
    <s v="Ellina Smirnova"/>
    <m/>
    <n v="12"/>
    <n v="48"/>
    <m/>
    <m/>
    <n v="0"/>
    <n v="0"/>
    <n v="0"/>
    <s v="13.06.2025"/>
    <s v="Order Window"/>
    <m/>
    <m/>
    <n v="356"/>
  </r>
  <r>
    <x v="2"/>
    <m/>
    <n v="20006088"/>
    <n v="3090139"/>
    <x v="8"/>
    <s v="ES"/>
    <x v="6"/>
    <x v="1"/>
    <m/>
    <m/>
    <n v="260"/>
    <n v="88026563"/>
    <s v="HE UCL Dripmat"/>
    <n v="3"/>
    <m/>
    <s v="China"/>
    <s v="Bar support"/>
    <n v="50"/>
    <s v="Asian Sourcing Link"/>
    <x v="0"/>
    <n v="47.5"/>
    <n v="142.5"/>
    <n v="47.5"/>
    <n v="142.5"/>
    <n v="0"/>
    <n v="0"/>
    <n v="142.5"/>
    <n v="43.890000000000008"/>
    <n v="0"/>
    <n v="43.890000000000008"/>
    <n v="62"/>
    <n v="20"/>
    <n v="9.5"/>
    <n v="3.5340000000000003E-2"/>
    <s v="Den Bosch"/>
    <m/>
    <n v="0"/>
    <s v="no TAS possible _x000a_from outside EU+pallet+label"/>
    <n v="0"/>
    <n v="0"/>
    <m/>
    <m/>
    <s v="no"/>
    <n v="131.67000000000002"/>
    <m/>
    <n v="0.12"/>
    <n v="49.875000000000007"/>
    <m/>
    <n v="149.62500000000003"/>
    <m/>
    <n v="0"/>
    <s v="Ellina Smirnova"/>
    <m/>
    <n v="10"/>
    <n v="30"/>
    <m/>
    <m/>
    <n v="0"/>
    <n v="0"/>
    <n v="0"/>
    <s v="13.06.2025"/>
    <s v="Order Window"/>
    <m/>
    <m/>
    <n v="73"/>
  </r>
  <r>
    <x v="0"/>
    <m/>
    <n v="20006088"/>
    <n v="3090139"/>
    <x v="8"/>
    <s v="ES"/>
    <x v="6"/>
    <x v="1"/>
    <m/>
    <m/>
    <n v="270"/>
    <n v="88025975"/>
    <s v="HE Brand polo lady S"/>
    <n v="2"/>
    <m/>
    <s v="Bangladesh"/>
    <s v="Textiles-Clothing"/>
    <n v="167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s v="Den Bosch"/>
    <m/>
    <n v="0"/>
    <s v="no TAS possible _x000a_from outside EU+pallet+label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  <m/>
    <m/>
    <n v="38"/>
  </r>
  <r>
    <x v="3"/>
    <m/>
    <n v="26021014"/>
    <n v="3097129"/>
    <x v="23"/>
    <s v="NL"/>
    <x v="1"/>
    <x v="1"/>
    <m/>
    <m/>
    <n v="340"/>
    <n v="88027362"/>
    <s v="HE F1 ice bucket"/>
    <n v="20"/>
    <m/>
    <s v="China"/>
    <s v="Bar support"/>
    <n v="84"/>
    <s v="Asian Sourcing Link"/>
    <x v="1"/>
    <n v="63.179999999999993"/>
    <n v="1263.5999999999999"/>
    <n v="63.179999999999993"/>
    <n v="1263.5999999999999"/>
    <n v="0"/>
    <n v="0"/>
    <n v="1263.5999999999999"/>
    <n v="54.651600000000002"/>
    <n v="0"/>
    <n v="54.651600000000002"/>
    <n v="35"/>
    <n v="21"/>
    <n v="53"/>
    <n v="0.77910000000000001"/>
    <m/>
    <m/>
    <n v="0"/>
    <n v="0"/>
    <n v="0"/>
    <n v="0"/>
    <m/>
    <m/>
    <s v="no"/>
    <n v="1093.0320000000002"/>
    <m/>
    <n v="0.12"/>
    <n v="62.104090909090914"/>
    <m/>
    <n v="1242.0818181818183"/>
    <m/>
    <n v="0"/>
    <s v="Ellina Smirnova "/>
    <m/>
    <n v="6"/>
    <n v="120"/>
    <m/>
    <m/>
    <n v="0"/>
    <n v="0"/>
    <n v="0"/>
    <s v="13.06.2025"/>
    <s v="Order Window"/>
    <m/>
    <m/>
    <n v="31"/>
  </r>
  <r>
    <x v="3"/>
    <m/>
    <n v="26021014"/>
    <n v="3097129"/>
    <x v="23"/>
    <s v="NL"/>
    <x v="1"/>
    <x v="1"/>
    <m/>
    <m/>
    <n v="350"/>
    <n v="88027359"/>
    <s v="HE 0.0 F1 ice bucket"/>
    <n v="20"/>
    <m/>
    <s v="China"/>
    <s v="Bar support"/>
    <n v="84"/>
    <s v="Asian Sourcing Link"/>
    <x v="1"/>
    <n v="63.179999999999993"/>
    <n v="1263.5999999999999"/>
    <n v="63.179999999999993"/>
    <n v="1263.5999999999999"/>
    <n v="0"/>
    <n v="0"/>
    <n v="1263.5999999999999"/>
    <n v="54.651600000000002"/>
    <n v="0"/>
    <n v="54.651600000000002"/>
    <n v="35"/>
    <n v="21"/>
    <n v="53"/>
    <n v="0.77910000000000001"/>
    <m/>
    <m/>
    <n v="0"/>
    <n v="0"/>
    <n v="0"/>
    <n v="0"/>
    <m/>
    <m/>
    <s v="no"/>
    <n v="1093.0320000000002"/>
    <m/>
    <n v="0.12"/>
    <n v="62.104090909090914"/>
    <m/>
    <n v="1242.0818181818183"/>
    <m/>
    <n v="0"/>
    <s v="Ellina Smirnova "/>
    <m/>
    <n v="6"/>
    <n v="120"/>
    <m/>
    <m/>
    <n v="0"/>
    <n v="0"/>
    <n v="0"/>
    <s v="13.06.2025"/>
    <s v="Order Window"/>
    <m/>
    <m/>
    <n v="25"/>
  </r>
  <r>
    <x v="3"/>
    <m/>
    <n v="26021014"/>
    <n v="3097129"/>
    <x v="23"/>
    <s v="NL"/>
    <x v="1"/>
    <x v="1"/>
    <m/>
    <m/>
    <n v="360"/>
    <n v="88027438"/>
    <s v="HE F1 umbrella"/>
    <n v="20"/>
    <m/>
    <s v="China"/>
    <s v="Premiums"/>
    <n v="100"/>
    <s v="Asian Sourcing Link"/>
    <x v="0"/>
    <n v="142.4"/>
    <n v="2848"/>
    <n v="142.4"/>
    <n v="2848"/>
    <n v="0"/>
    <n v="0"/>
    <n v="2848"/>
    <n v="122.09400000000001"/>
    <n v="0"/>
    <n v="122.09400000000001"/>
    <n v="103"/>
    <n v="17.5"/>
    <n v="20"/>
    <n v="0.72099999999999997"/>
    <s v="Den Bosch"/>
    <m/>
    <n v="0"/>
    <n v="0"/>
    <n v="0"/>
    <n v="0"/>
    <m/>
    <m/>
    <s v="no"/>
    <n v="2441.88"/>
    <m/>
    <n v="0.12"/>
    <n v="138.74318181818182"/>
    <m/>
    <n v="2774.8636363636365"/>
    <m/>
    <n v="0"/>
    <s v="Ellina Smirnova "/>
    <m/>
    <n v="10"/>
    <n v="200"/>
    <m/>
    <m/>
    <n v="0"/>
    <n v="0"/>
    <n v="0"/>
    <s v="13.06.2025"/>
    <s v="Order Window"/>
    <m/>
    <m/>
    <n v="74"/>
  </r>
  <r>
    <x v="3"/>
    <m/>
    <n v="26021014"/>
    <n v="3097129"/>
    <x v="23"/>
    <s v="NL"/>
    <x v="1"/>
    <x v="1"/>
    <m/>
    <m/>
    <n v="370"/>
    <n v="88027350"/>
    <s v="HE F1 Bottle opener 0.0"/>
    <n v="25"/>
    <m/>
    <s v="China"/>
    <s v="Bar support"/>
    <n v="125"/>
    <s v="Promocean The Netherlands BV"/>
    <x v="0"/>
    <n v="29.8"/>
    <n v="745"/>
    <n v="26"/>
    <n v="650"/>
    <n v="0"/>
    <n v="0"/>
    <n v="650"/>
    <n v="22.906800000000004"/>
    <n v="0"/>
    <n v="22.906800000000004"/>
    <n v="14"/>
    <n v="5"/>
    <n v="5"/>
    <n v="8.7500000000000008E-3"/>
    <s v="Den Bosch"/>
    <m/>
    <n v="0"/>
    <n v="0"/>
    <n v="95"/>
    <n v="0"/>
    <m/>
    <m/>
    <s v="no"/>
    <n v="572.67000000000007"/>
    <m/>
    <n v="0.12"/>
    <n v="26.03045454545455"/>
    <m/>
    <n v="650.76136363636374"/>
    <m/>
    <n v="0"/>
    <s v="Konstantinos Zoupanos "/>
    <m/>
    <n v="20"/>
    <n v="500"/>
    <m/>
    <m/>
    <n v="0"/>
    <n v="0"/>
    <n v="0"/>
    <s v="13.06.2025"/>
    <s v="Order Window"/>
    <m/>
    <m/>
    <n v="1322"/>
  </r>
  <r>
    <x v="3"/>
    <m/>
    <n v="26021014"/>
    <n v="3097129"/>
    <x v="23"/>
    <s v="NL"/>
    <x v="1"/>
    <x v="1"/>
    <m/>
    <m/>
    <n v="380"/>
    <n v="88027351"/>
    <s v="HE F1 Bottle opener"/>
    <n v="25"/>
    <m/>
    <s v="China"/>
    <s v="Bar support"/>
    <n v="125"/>
    <s v="Promocean The Netherlands BV"/>
    <x v="0"/>
    <n v="29.8"/>
    <n v="745"/>
    <n v="27.200000000000003"/>
    <n v="680.00000000000011"/>
    <n v="0"/>
    <n v="0"/>
    <n v="680.00000000000011"/>
    <n v="24.019200000000001"/>
    <n v="0"/>
    <n v="24.019200000000001"/>
    <n v="14"/>
    <n v="5"/>
    <n v="5"/>
    <n v="8.7500000000000008E-3"/>
    <s v="Den Bosch"/>
    <m/>
    <n v="0"/>
    <n v="0"/>
    <n v="64.999999999999886"/>
    <n v="0"/>
    <m/>
    <m/>
    <s v="no"/>
    <n v="600.48"/>
    <m/>
    <n v="0.12"/>
    <n v="27.294545454545457"/>
    <m/>
    <n v="682.36363636363637"/>
    <m/>
    <n v="0"/>
    <s v="Konstantinos Zoupanos "/>
    <m/>
    <n v="20"/>
    <n v="500"/>
    <m/>
    <m/>
    <n v="0"/>
    <n v="0"/>
    <n v="0"/>
    <s v="13.06.2025"/>
    <s v="Order Window"/>
    <m/>
    <m/>
    <n v="263"/>
  </r>
  <r>
    <x v="3"/>
    <m/>
    <n v="26021014"/>
    <n v="3097129"/>
    <x v="23"/>
    <s v="NL"/>
    <x v="1"/>
    <x v="1"/>
    <m/>
    <m/>
    <n v="390"/>
    <n v="88027360"/>
    <s v="HE F1 drawstring/tote bag"/>
    <n v="40"/>
    <m/>
    <s v="China"/>
    <s v="Premiums"/>
    <n v="100"/>
    <s v="Asian Sourcing Link"/>
    <x v="0"/>
    <n v="41.7"/>
    <n v="1668"/>
    <n v="25.45"/>
    <n v="1018"/>
    <n v="0"/>
    <n v="0"/>
    <n v="1018"/>
    <n v="21.831"/>
    <n v="0"/>
    <n v="21.831"/>
    <n v="48"/>
    <n v="38"/>
    <n v="2.5"/>
    <n v="0.18240000000000001"/>
    <s v="Den Bosch"/>
    <m/>
    <n v="0"/>
    <n v="0"/>
    <n v="650"/>
    <n v="0"/>
    <m/>
    <m/>
    <s v="no"/>
    <n v="873.24"/>
    <m/>
    <n v="0.12"/>
    <n v="24.807954545454546"/>
    <m/>
    <n v="992.31818181818187"/>
    <m/>
    <n v="0"/>
    <s v="Ellina Smirnova "/>
    <m/>
    <n v="5"/>
    <n v="200"/>
    <m/>
    <m/>
    <n v="0"/>
    <n v="0"/>
    <n v="0"/>
    <s v="13.06.2025"/>
    <s v="Order Window"/>
    <m/>
    <m/>
    <n v="628"/>
  </r>
  <r>
    <x v="3"/>
    <m/>
    <n v="26021014"/>
    <n v="3097129"/>
    <x v="23"/>
    <s v="NL"/>
    <x v="1"/>
    <x v="1"/>
    <m/>
    <m/>
    <n v="400"/>
    <n v="88027445"/>
    <s v="HE F1 half-zip jumper unisex S"/>
    <n v="5"/>
    <m/>
    <s v="China"/>
    <s v="Textiles-Clothing"/>
    <n v="1000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m/>
    <m/>
    <n v="0"/>
    <n v="0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3.06.2025"/>
    <s v="Order Window"/>
    <m/>
    <m/>
    <n v="32"/>
  </r>
  <r>
    <x v="3"/>
    <m/>
    <n v="26021014"/>
    <n v="3097129"/>
    <x v="23"/>
    <s v="NL"/>
    <x v="1"/>
    <x v="1"/>
    <m/>
    <m/>
    <n v="410"/>
    <n v="88027446"/>
    <s v="HE F1 half-zip jumper unisex M"/>
    <n v="7"/>
    <m/>
    <s v="China"/>
    <s v="Textiles-Clothing"/>
    <n v="1000"/>
    <s v="Asian Sourcing Link"/>
    <x v="1"/>
    <n v="12.98"/>
    <n v="90.86"/>
    <n v="12.98"/>
    <n v="90.86"/>
    <n v="0"/>
    <n v="0"/>
    <n v="90.86"/>
    <n v="11.3256"/>
    <n v="0"/>
    <n v="11.3256"/>
    <n v="60"/>
    <n v="40"/>
    <n v="40"/>
    <n v="0.67200000000000004"/>
    <m/>
    <m/>
    <n v="0"/>
    <n v="0"/>
    <n v="0"/>
    <n v="0"/>
    <m/>
    <m/>
    <s v="no"/>
    <n v="79.279200000000003"/>
    <m/>
    <n v="0.12"/>
    <n v="12.87"/>
    <m/>
    <n v="90.089999999999989"/>
    <m/>
    <n v="0"/>
    <s v="Ellina Smirnova "/>
    <m/>
    <n v="1"/>
    <n v="7"/>
    <m/>
    <m/>
    <n v="0"/>
    <n v="0"/>
    <n v="0"/>
    <s v="13.06.2025"/>
    <s v="Order Window"/>
    <m/>
    <m/>
    <n v="61"/>
  </r>
  <r>
    <x v="3"/>
    <m/>
    <n v="26021014"/>
    <n v="3097129"/>
    <x v="23"/>
    <s v="NL"/>
    <x v="1"/>
    <x v="1"/>
    <m/>
    <m/>
    <n v="420"/>
    <n v="88027447"/>
    <s v="HE F1 half-zip jumper unisex L"/>
    <n v="8"/>
    <m/>
    <s v="China"/>
    <s v="Textiles-Clothing"/>
    <n v="1000"/>
    <s v="Asian Sourcing Link"/>
    <x v="1"/>
    <n v="12.98"/>
    <n v="103.84"/>
    <n v="12.98"/>
    <n v="103.84"/>
    <n v="0"/>
    <n v="0"/>
    <n v="103.84"/>
    <n v="11.3256"/>
    <n v="0"/>
    <n v="11.3256"/>
    <n v="60"/>
    <n v="40"/>
    <n v="40"/>
    <n v="0.76800000000000002"/>
    <m/>
    <m/>
    <n v="0"/>
    <n v="0"/>
    <n v="0"/>
    <n v="0"/>
    <m/>
    <m/>
    <s v="no"/>
    <n v="90.604799999999997"/>
    <m/>
    <n v="0.12"/>
    <n v="12.87"/>
    <m/>
    <n v="102.96"/>
    <m/>
    <n v="0"/>
    <s v="Ellina Smirnova "/>
    <m/>
    <n v="1"/>
    <n v="8"/>
    <m/>
    <m/>
    <n v="0"/>
    <n v="0"/>
    <n v="0"/>
    <s v="13.06.2025"/>
    <s v="Order Window"/>
    <m/>
    <m/>
    <n v="87"/>
  </r>
  <r>
    <x v="3"/>
    <m/>
    <n v="26021014"/>
    <n v="3097129"/>
    <x v="23"/>
    <s v="NL"/>
    <x v="1"/>
    <x v="1"/>
    <m/>
    <m/>
    <n v="430"/>
    <n v="88027448"/>
    <s v="HE F1 half-zip jumper unisex XL"/>
    <n v="6"/>
    <m/>
    <s v="China"/>
    <s v="Textiles-Clothing"/>
    <n v="1000"/>
    <s v="Asian Sourcing Link"/>
    <x v="1"/>
    <n v="12.98"/>
    <n v="77.88"/>
    <n v="12.98"/>
    <n v="77.88"/>
    <n v="0"/>
    <n v="0"/>
    <n v="77.88"/>
    <n v="11.3256"/>
    <n v="0"/>
    <n v="11.3256"/>
    <n v="60"/>
    <n v="40"/>
    <n v="40"/>
    <n v="0.57599999999999996"/>
    <m/>
    <m/>
    <n v="0"/>
    <n v="0"/>
    <n v="0"/>
    <n v="0"/>
    <m/>
    <m/>
    <s v="no"/>
    <n v="67.953599999999994"/>
    <m/>
    <n v="0.12"/>
    <n v="12.87"/>
    <m/>
    <n v="77.22"/>
    <m/>
    <n v="0"/>
    <s v="Ellina Smirnova "/>
    <m/>
    <n v="1"/>
    <n v="6"/>
    <m/>
    <m/>
    <n v="0"/>
    <n v="0"/>
    <n v="0"/>
    <s v="13.06.2025"/>
    <s v="Order Window"/>
    <m/>
    <m/>
    <n v="61"/>
  </r>
  <r>
    <x v="3"/>
    <m/>
    <n v="26021014"/>
    <n v="3097129"/>
    <x v="23"/>
    <s v="NL"/>
    <x v="1"/>
    <x v="1"/>
    <m/>
    <m/>
    <n v="440"/>
    <n v="88027449"/>
    <s v="HE F1 half-zip jumper unisex XXL"/>
    <n v="4"/>
    <m/>
    <s v="China"/>
    <s v="Textiles-Clothing"/>
    <n v="1000"/>
    <s v="Asian Sourcing Link"/>
    <x v="1"/>
    <n v="12.98"/>
    <n v="51.92"/>
    <n v="12.98"/>
    <n v="51.92"/>
    <n v="0"/>
    <n v="0"/>
    <n v="51.92"/>
    <n v="11.3256"/>
    <n v="0"/>
    <n v="11.3256"/>
    <n v="60"/>
    <n v="40"/>
    <n v="40"/>
    <n v="0.38400000000000001"/>
    <m/>
    <m/>
    <n v="0"/>
    <n v="0"/>
    <n v="0"/>
    <n v="0"/>
    <m/>
    <m/>
    <s v="no"/>
    <n v="45.302399999999999"/>
    <m/>
    <n v="0.12"/>
    <n v="12.87"/>
    <m/>
    <n v="51.48"/>
    <m/>
    <n v="0"/>
    <s v="Ellina Smirnova "/>
    <m/>
    <n v="1"/>
    <n v="4"/>
    <m/>
    <m/>
    <n v="0"/>
    <n v="0"/>
    <n v="0"/>
    <s v="13.06.2025"/>
    <s v="Order Window"/>
    <m/>
    <m/>
    <n v="31"/>
  </r>
  <r>
    <x v="2"/>
    <m/>
    <n v="26021015"/>
    <n v="3090174"/>
    <x v="26"/>
    <s v="ES"/>
    <x v="21"/>
    <x v="1"/>
    <m/>
    <m/>
    <n v="20"/>
    <n v="88026505"/>
    <s v="HE UCL Soccer ball with pump"/>
    <n v="30"/>
    <m/>
    <s v="China"/>
    <s v="Premiums"/>
    <n v="500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s v="Den Bosch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3.06.2025"/>
    <s v="Order Window"/>
    <m/>
    <m/>
    <n v="4834"/>
  </r>
  <r>
    <x v="2"/>
    <m/>
    <n v="26021015"/>
    <n v="3090174"/>
    <x v="26"/>
    <s v="ES"/>
    <x v="21"/>
    <x v="1"/>
    <m/>
    <m/>
    <n v="30"/>
    <n v="88026576"/>
    <s v="HE UCL Sports towel"/>
    <n v="50"/>
    <m/>
    <s v="China"/>
    <s v="Textiles-Clothing"/>
    <n v="167"/>
    <s v="Promocean The Netherlands BV"/>
    <x v="0"/>
    <n v="36.24"/>
    <n v="1812"/>
    <n v="30.48"/>
    <n v="1524"/>
    <n v="0"/>
    <n v="0"/>
    <n v="1524"/>
    <n v="26.6175"/>
    <n v="0"/>
    <n v="26.6175"/>
    <n v="25.5"/>
    <n v="25"/>
    <n v="18.5"/>
    <n v="0.58968750000000003"/>
    <s v="Den Bosch"/>
    <m/>
    <n v="0"/>
    <n v="0"/>
    <n v="288"/>
    <n v="0"/>
    <m/>
    <m/>
    <s v="no"/>
    <n v="1330.875"/>
    <m/>
    <n v="0.12"/>
    <n v="30.24715909090909"/>
    <m/>
    <n v="1512.3579545454545"/>
    <m/>
    <n v="0"/>
    <s v="Ellina Smirnova"/>
    <m/>
    <n v="6"/>
    <n v="300"/>
    <m/>
    <m/>
    <n v="0"/>
    <n v="0"/>
    <n v="0"/>
    <s v="13.06.2025"/>
    <s v="Order Window"/>
    <m/>
    <m/>
    <n v="714"/>
  </r>
  <r>
    <x v="0"/>
    <m/>
    <n v="26021015"/>
    <n v="3090174"/>
    <x v="26"/>
    <s v="ES"/>
    <x v="21"/>
    <x v="1"/>
    <m/>
    <m/>
    <n v="40"/>
    <n v="88027217"/>
    <s v="HE Brand metal cup in gift box"/>
    <n v="17"/>
    <m/>
    <s v="China"/>
    <s v="Premiums"/>
    <n v="208"/>
    <s v="Promocean The Netherlands BV"/>
    <x v="0"/>
    <n v="53.400000000000006"/>
    <n v="907.80000000000007"/>
    <n v="51.72"/>
    <n v="879.24"/>
    <n v="0"/>
    <n v="0"/>
    <n v="879.24"/>
    <n v="39.2958"/>
    <n v="0"/>
    <n v="39.2958"/>
    <n v="32"/>
    <n v="24"/>
    <n v="13.5"/>
    <n v="0.176256"/>
    <s v="Den Bosch"/>
    <m/>
    <n v="0"/>
    <n v="0"/>
    <n v="28.560000000000059"/>
    <n v="0"/>
    <m/>
    <m/>
    <s v="no"/>
    <n v="668.02859999999998"/>
    <m/>
    <n v="0.12"/>
    <n v="44.654318181818184"/>
    <m/>
    <n v="759.12340909090915"/>
    <m/>
    <n v="0"/>
    <s v="Ellina Smirnova"/>
    <m/>
    <n v="12"/>
    <n v="204"/>
    <m/>
    <m/>
    <n v="0"/>
    <n v="0"/>
    <n v="0"/>
    <s v="13.06.2025"/>
    <s v="Order Window"/>
    <m/>
    <m/>
    <n v="446"/>
  </r>
  <r>
    <x v="0"/>
    <m/>
    <n v="26021015"/>
    <n v="3090174"/>
    <x v="26"/>
    <s v="ES"/>
    <x v="21"/>
    <x v="1"/>
    <m/>
    <m/>
    <n v="50"/>
    <n v="88027055"/>
    <s v="HE Brand pop up cooler bag"/>
    <n v="500"/>
    <m/>
    <s v="China"/>
    <s v="Premiums"/>
    <n v="200"/>
    <s v="Promocean The Netherlands BV"/>
    <x v="0"/>
    <n v="50.300000000000004"/>
    <n v="25150.000000000004"/>
    <n v="46.3"/>
    <n v="23150"/>
    <n v="0"/>
    <n v="0"/>
    <n v="23150"/>
    <n v="37.312199999999997"/>
    <n v="0"/>
    <n v="37.312199999999997"/>
    <n v="35"/>
    <n v="34"/>
    <n v="30"/>
    <n v="17.850000000000001"/>
    <s v="Den Bosch"/>
    <m/>
    <n v="0"/>
    <n v="0"/>
    <n v="2000.0000000000036"/>
    <n v="0"/>
    <m/>
    <m/>
    <s v="yes"/>
    <n v="18656.099999999999"/>
    <m/>
    <n v="0.12"/>
    <n v="42.400227272727271"/>
    <m/>
    <n v="21200.113636363636"/>
    <m/>
    <n v="0"/>
    <s v="Ellina Smirnova"/>
    <m/>
    <n v="5"/>
    <n v="2500"/>
    <m/>
    <m/>
    <n v="0"/>
    <n v="0"/>
    <n v="0"/>
    <s v="13.06.2025"/>
    <s v="Order Window"/>
    <m/>
    <m/>
    <n v="1428"/>
  </r>
  <r>
    <x v="3"/>
    <m/>
    <n v="26021015"/>
    <n v="3090174"/>
    <x v="26"/>
    <s v="ES"/>
    <x v="21"/>
    <x v="1"/>
    <m/>
    <m/>
    <n v="60"/>
    <n v="88027432"/>
    <s v="HE F1 rain jacket unisex M"/>
    <n v="3"/>
    <m/>
    <s v="China"/>
    <s v="Textiles-Clothing"/>
    <n v="1000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s v="Den Bosch"/>
    <m/>
    <n v="0"/>
    <n v="0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13.06.2025"/>
    <s v="Order Window"/>
    <m/>
    <m/>
    <n v="278"/>
  </r>
  <r>
    <x v="3"/>
    <m/>
    <n v="26021015"/>
    <n v="3090174"/>
    <x v="26"/>
    <s v="ES"/>
    <x v="21"/>
    <x v="1"/>
    <m/>
    <m/>
    <n v="70"/>
    <n v="88027433"/>
    <s v="HE F1 rain jacket unisex L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  <m/>
    <m/>
    <n v="437"/>
  </r>
  <r>
    <x v="3"/>
    <m/>
    <n v="26021015"/>
    <n v="3090174"/>
    <x v="26"/>
    <s v="ES"/>
    <x v="21"/>
    <x v="1"/>
    <m/>
    <m/>
    <n v="80"/>
    <n v="88027434"/>
    <s v="HE F1 rain jacket unisex XL"/>
    <n v="3"/>
    <m/>
    <s v="China"/>
    <s v="Textiles-Clothing"/>
    <n v="1000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s v="Den Bosch"/>
    <m/>
    <n v="0"/>
    <n v="0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13.06.2025"/>
    <s v="Order Window"/>
    <m/>
    <m/>
    <n v="280"/>
  </r>
  <r>
    <x v="2"/>
    <m/>
    <n v="26021015"/>
    <n v="3090174"/>
    <x v="26"/>
    <s v="ES"/>
    <x v="21"/>
    <x v="1"/>
    <m/>
    <m/>
    <n v="90"/>
    <n v="88026506"/>
    <s v="HE UCL Sports bag"/>
    <n v="2"/>
    <m/>
    <s v="China"/>
    <s v="Premiums"/>
    <n v="200"/>
    <s v="Promocean The Netherlands BV"/>
    <x v="0"/>
    <n v="75.55"/>
    <n v="151.1"/>
    <n v="74.75"/>
    <n v="149.5"/>
    <n v="0"/>
    <n v="0"/>
    <n v="149.5"/>
    <n v="65.215800000000002"/>
    <n v="0"/>
    <n v="65.215800000000002"/>
    <n v="52"/>
    <n v="33"/>
    <n v="12"/>
    <n v="4.1183999999999998E-2"/>
    <s v="Den Bosch"/>
    <m/>
    <n v="0"/>
    <n v="0"/>
    <n v="1.5999999999999943"/>
    <n v="0"/>
    <m/>
    <m/>
    <s v="no"/>
    <n v="130.4316"/>
    <m/>
    <n v="0.12"/>
    <n v="74.108863636363637"/>
    <m/>
    <n v="148.21772727272727"/>
    <m/>
    <n v="0"/>
    <s v="Ellina Smirnova"/>
    <m/>
    <n v="5"/>
    <n v="10"/>
    <m/>
    <m/>
    <n v="0"/>
    <n v="0"/>
    <n v="0"/>
    <s v="13.06.2025"/>
    <s v="Order Window"/>
    <m/>
    <m/>
    <n v="636"/>
  </r>
  <r>
    <x v="0"/>
    <m/>
    <n v="26021015"/>
    <n v="3090174"/>
    <x v="26"/>
    <s v="ES"/>
    <x v="21"/>
    <x v="1"/>
    <m/>
    <m/>
    <n v="100"/>
    <n v="88027241"/>
    <s v="HE Brand paper bag"/>
    <n v="1"/>
    <m/>
    <s v="Italy"/>
    <s v="Premiums"/>
    <n v="50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m/>
    <m/>
    <n v="0"/>
    <n v="0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3.06.2025"/>
    <s v="Order Window"/>
    <m/>
    <m/>
    <n v="8"/>
  </r>
  <r>
    <x v="2"/>
    <m/>
    <n v="26021015"/>
    <n v="3090174"/>
    <x v="26"/>
    <s v="ES"/>
    <x v="21"/>
    <x v="1"/>
    <m/>
    <m/>
    <n v="10"/>
    <n v="88026487"/>
    <s v="HE UCL Drawstring bag"/>
    <n v="330"/>
    <m/>
    <s v="China"/>
    <s v="Premiums"/>
    <n v="100"/>
    <s v="Promocean The Netherlands BV"/>
    <x v="0"/>
    <n v="30.6"/>
    <n v="10098"/>
    <n v="28.799999999999997"/>
    <n v="9503.9999999999982"/>
    <n v="0"/>
    <n v="0"/>
    <n v="9503.9999999999982"/>
    <n v="25.1082"/>
    <n v="0"/>
    <n v="25.1082"/>
    <n v="47"/>
    <n v="46"/>
    <n v="2"/>
    <n v="1.42692"/>
    <s v="Den Bosch"/>
    <m/>
    <n v="0"/>
    <n v="0"/>
    <n v="594.00000000000182"/>
    <n v="0"/>
    <m/>
    <m/>
    <s v="yes"/>
    <n v="8285.7060000000001"/>
    <m/>
    <n v="0.12"/>
    <n v="28.532045454545454"/>
    <m/>
    <n v="9415.5749999999989"/>
    <m/>
    <n v="0"/>
    <s v="Ellina Smirnova"/>
    <m/>
    <n v="10"/>
    <n v="3300"/>
    <m/>
    <m/>
    <n v="0"/>
    <n v="0"/>
    <n v="0"/>
    <s v="13.06.2025"/>
    <s v="Order Window"/>
    <m/>
    <m/>
    <n v="1295"/>
  </r>
  <r>
    <x v="2"/>
    <m/>
    <n v="26021016"/>
    <n v="3090735"/>
    <x v="27"/>
    <s v="FI"/>
    <x v="22"/>
    <x v="1"/>
    <m/>
    <m/>
    <n v="10"/>
    <n v="88026484"/>
    <s v="HE UCL Backpack"/>
    <n v="20"/>
    <m/>
    <s v="China"/>
    <s v="Premiums"/>
    <n v="200"/>
    <s v="Promocean The Netherlands BV"/>
    <x v="0"/>
    <n v="70.149999999999991"/>
    <n v="1402.9999999999998"/>
    <n v="69.349999999999994"/>
    <n v="1387"/>
    <n v="0"/>
    <n v="0"/>
    <n v="1387"/>
    <n v="60.500699999999995"/>
    <n v="0"/>
    <n v="60.500699999999995"/>
    <n v="55"/>
    <n v="36"/>
    <n v="20"/>
    <n v="0.79200000000000004"/>
    <s v="Den Bosch"/>
    <m/>
    <n v="0"/>
    <n v="0"/>
    <n v="15.999999999999773"/>
    <n v="0"/>
    <m/>
    <m/>
    <s v="no"/>
    <n v="1210.0139999999999"/>
    <m/>
    <n v="0.12"/>
    <n v="68.750795454545454"/>
    <m/>
    <n v="1375.0159090909092"/>
    <m/>
    <n v="0"/>
    <s v="Ellina Smirnova"/>
    <m/>
    <n v="5"/>
    <n v="100"/>
    <m/>
    <m/>
    <n v="0"/>
    <n v="0"/>
    <n v="0"/>
    <s v="13.06.2025"/>
    <s v="Order Window"/>
    <m/>
    <m/>
    <n v="642"/>
  </r>
  <r>
    <x v="2"/>
    <m/>
    <n v="26021016"/>
    <n v="3090735"/>
    <x v="27"/>
    <s v="FI"/>
    <x v="22"/>
    <x v="1"/>
    <m/>
    <m/>
    <n v="20"/>
    <n v="88026543"/>
    <s v="HE UCL Lanyard"/>
    <n v="20"/>
    <m/>
    <s v="China"/>
    <s v="Premiums"/>
    <n v="100"/>
    <s v="Promocean The Netherlands BV"/>
    <x v="0"/>
    <n v="53.5"/>
    <n v="1070"/>
    <n v="49.75"/>
    <n v="995"/>
    <n v="0"/>
    <n v="0"/>
    <n v="995"/>
    <n v="43.103400000000008"/>
    <n v="0"/>
    <n v="43.103400000000008"/>
    <n v="24"/>
    <n v="15"/>
    <n v="5"/>
    <n v="3.5999999999999997E-2"/>
    <s v="Den Bosch"/>
    <m/>
    <n v="0"/>
    <n v="0"/>
    <n v="75"/>
    <n v="0"/>
    <m/>
    <m/>
    <s v="no"/>
    <n v="862.06800000000021"/>
    <m/>
    <n v="0.12"/>
    <n v="48.981136363636374"/>
    <m/>
    <n v="979.6227272727275"/>
    <m/>
    <n v="0"/>
    <s v="Ellina Smirnova"/>
    <m/>
    <n v="25"/>
    <n v="500"/>
    <m/>
    <m/>
    <n v="0"/>
    <n v="0"/>
    <n v="0"/>
    <s v="13.06.2025"/>
    <s v="Order Window"/>
    <m/>
    <m/>
    <n v="612"/>
  </r>
  <r>
    <x v="3"/>
    <m/>
    <n v="26021016"/>
    <n v="3090735"/>
    <x v="27"/>
    <s v="FI"/>
    <x v="22"/>
    <x v="1"/>
    <m/>
    <m/>
    <n v="30"/>
    <n v="88027365"/>
    <s v="HE F1 Polo shirt 0.0 lady S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13.06.2025"/>
    <s v="Order Window"/>
    <m/>
    <m/>
    <n v="19"/>
  </r>
  <r>
    <x v="3"/>
    <m/>
    <n v="26021016"/>
    <n v="3090735"/>
    <x v="27"/>
    <s v="FI"/>
    <x v="22"/>
    <x v="1"/>
    <m/>
    <m/>
    <n v="40"/>
    <n v="88027366"/>
    <s v="HE F1 Polo shirt 0.0 lady M"/>
    <n v="5"/>
    <m/>
    <s v="China"/>
    <s v="Textiles-Clothing"/>
    <n v="84"/>
    <s v="Promocean The Netherlands BV"/>
    <x v="0"/>
    <n v="46.2"/>
    <n v="231"/>
    <n v="45.36"/>
    <n v="226.8"/>
    <n v="0"/>
    <n v="0"/>
    <n v="226.8"/>
    <n v="39.569399999999995"/>
    <n v="0"/>
    <n v="39.569399999999995"/>
    <n v="35"/>
    <n v="28"/>
    <n v="6"/>
    <n v="2.9399999999999999E-2"/>
    <s v="Den Bosch"/>
    <m/>
    <n v="0"/>
    <n v="0"/>
    <n v="4.1999999999999886"/>
    <n v="0"/>
    <m/>
    <m/>
    <s v="no"/>
    <n v="197.84699999999998"/>
    <m/>
    <n v="0.12"/>
    <n v="44.965227272727269"/>
    <m/>
    <n v="224.82613636363635"/>
    <m/>
    <n v="0"/>
    <s v="Konstantinos Zoupanos "/>
    <m/>
    <n v="6"/>
    <n v="30"/>
    <m/>
    <m/>
    <n v="0"/>
    <n v="0"/>
    <n v="0"/>
    <s v="13.06.2025"/>
    <s v="Order Window"/>
    <m/>
    <m/>
    <n v="27"/>
  </r>
  <r>
    <x v="3"/>
    <m/>
    <n v="26021016"/>
    <n v="3090735"/>
    <x v="27"/>
    <s v="FI"/>
    <x v="22"/>
    <x v="1"/>
    <m/>
    <m/>
    <n v="50"/>
    <n v="88027367"/>
    <s v="HE F1 Polo shirt 0.0 lady L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3.06.2025"/>
    <s v="Order Window"/>
    <m/>
    <m/>
    <n v="20"/>
  </r>
  <r>
    <x v="3"/>
    <m/>
    <n v="26021016"/>
    <n v="3090735"/>
    <x v="27"/>
    <s v="FI"/>
    <x v="22"/>
    <x v="1"/>
    <m/>
    <m/>
    <n v="60"/>
    <n v="88027369"/>
    <s v="HE F1 Polo shirt 0.0 man S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13.06.2025"/>
    <s v="Order Window"/>
    <m/>
    <m/>
    <n v="12"/>
  </r>
  <r>
    <x v="3"/>
    <m/>
    <n v="26021016"/>
    <n v="3090735"/>
    <x v="27"/>
    <s v="FI"/>
    <x v="22"/>
    <x v="1"/>
    <m/>
    <m/>
    <n v="70"/>
    <n v="88027370"/>
    <s v="HE F1 Polo shirt 0.0 man M"/>
    <n v="4"/>
    <m/>
    <s v="China"/>
    <s v="Textiles-Clothing"/>
    <n v="84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s v="Den Bosch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3.06.2025"/>
    <s v="Order Window"/>
    <m/>
    <m/>
    <n v="20"/>
  </r>
  <r>
    <x v="3"/>
    <m/>
    <n v="26021016"/>
    <n v="3090735"/>
    <x v="27"/>
    <s v="FI"/>
    <x v="22"/>
    <x v="1"/>
    <m/>
    <m/>
    <n v="80"/>
    <n v="88027371"/>
    <s v="HE F1 Polo shirt 0.0 man L"/>
    <n v="13"/>
    <m/>
    <s v="China"/>
    <s v="Textiles-Clothing"/>
    <n v="84"/>
    <s v="Promocean The Netherlands BV"/>
    <x v="0"/>
    <n v="47.7"/>
    <n v="620.1"/>
    <n v="46.8"/>
    <n v="608.4"/>
    <n v="0"/>
    <n v="0"/>
    <n v="608.4"/>
    <n v="40.844699999999996"/>
    <n v="0"/>
    <n v="40.844699999999996"/>
    <n v="35"/>
    <n v="28"/>
    <n v="6"/>
    <n v="7.6439999999999994E-2"/>
    <s v="Den Bosch"/>
    <m/>
    <n v="0"/>
    <n v="0"/>
    <n v="11.700000000000045"/>
    <n v="0"/>
    <m/>
    <m/>
    <s v="no"/>
    <n v="530.98109999999997"/>
    <m/>
    <n v="0.12"/>
    <n v="46.414431818181811"/>
    <m/>
    <n v="603.38761363636354"/>
    <m/>
    <n v="0"/>
    <s v="Konstantinos Zoupanos "/>
    <m/>
    <n v="6"/>
    <n v="78"/>
    <m/>
    <m/>
    <n v="0"/>
    <n v="0"/>
    <n v="0"/>
    <s v="13.06.2025"/>
    <s v="Order Window"/>
    <m/>
    <m/>
    <n v="36"/>
  </r>
  <r>
    <x v="0"/>
    <m/>
    <n v="26021015"/>
    <n v="3090174"/>
    <x v="26"/>
    <s v="ES"/>
    <x v="21"/>
    <x v="1"/>
    <m/>
    <m/>
    <n v="110"/>
    <n v="88027216"/>
    <s v="HE Brand deco roll"/>
    <n v="10"/>
    <m/>
    <s v="China"/>
    <s v="Premiums"/>
    <n v="100"/>
    <s v="Promocean The Netherlands BV"/>
    <x v="0"/>
    <n v="170.57"/>
    <n v="1705.6999999999998"/>
    <n v="170.57"/>
    <n v="1705.6999999999998"/>
    <n v="0"/>
    <n v="0"/>
    <n v="1705.6999999999998"/>
    <n v="150.09960000000001"/>
    <n v="0"/>
    <n v="150.09960000000001"/>
    <n v="120"/>
    <n v="25"/>
    <n v="25"/>
    <n v="0.75"/>
    <s v="Den Bosch"/>
    <m/>
    <n v="0"/>
    <n v="0"/>
    <n v="0"/>
    <n v="0"/>
    <m/>
    <m/>
    <s v="no"/>
    <n v="1500.9960000000001"/>
    <m/>
    <n v="0.12"/>
    <n v="170.5677272727273"/>
    <m/>
    <n v="1705.677272727273"/>
    <m/>
    <n v="0"/>
    <s v="Ellina Smirnova"/>
    <m/>
    <n v="1"/>
    <n v="10"/>
    <m/>
    <m/>
    <n v="0"/>
    <n v="0"/>
    <n v="0"/>
    <s v="13.06.2025"/>
    <s v="Order Window"/>
    <m/>
    <m/>
    <n v="153"/>
  </r>
  <r>
    <x v="1"/>
    <m/>
    <n v="26021015"/>
    <n v="3090174"/>
    <x v="26"/>
    <s v="ES"/>
    <x v="21"/>
    <x v="1"/>
    <m/>
    <m/>
    <n v="120"/>
    <n v="88027482"/>
    <s v="HE Worker Dress Woman S"/>
    <n v="4"/>
    <m/>
    <s v="Tunisia"/>
    <s v="Textiles-Clothing"/>
    <n v="5"/>
    <s v="ALBA specials"/>
    <x v="0"/>
    <n v="94.32"/>
    <n v="377.28"/>
    <n v="94.32"/>
    <n v="377.28"/>
    <n v="0"/>
    <n v="0"/>
    <n v="377.28"/>
    <n v="83"/>
    <n v="0"/>
    <n v="83"/>
    <n v="39"/>
    <n v="29"/>
    <n v="3"/>
    <n v="1.3572000000000001E-2"/>
    <s v="Den Bosch"/>
    <m/>
    <n v="0"/>
    <n v="0"/>
    <n v="0"/>
    <n v="0"/>
    <m/>
    <m/>
    <s v="no"/>
    <n v="332"/>
    <m/>
    <n v="0.12"/>
    <n v="94.318181818181813"/>
    <m/>
    <n v="377.27272727272725"/>
    <m/>
    <n v="0"/>
    <s v="Mariana"/>
    <m/>
    <n v="1"/>
    <n v="4"/>
    <m/>
    <m/>
    <n v="0"/>
    <n v="0"/>
    <n v="0"/>
    <s v="13.06.2025"/>
    <s v="Order Window"/>
    <m/>
    <m/>
    <n v="9"/>
  </r>
  <r>
    <x v="1"/>
    <m/>
    <n v="26021015"/>
    <n v="3090174"/>
    <x v="26"/>
    <s v="ES"/>
    <x v="21"/>
    <x v="1"/>
    <m/>
    <m/>
    <n v="130"/>
    <n v="88027483"/>
    <s v="HE Worker Dress Woman M"/>
    <n v="3"/>
    <m/>
    <s v="Tunisia"/>
    <s v="Textiles-Clothing"/>
    <n v="5"/>
    <s v="ALBA specials"/>
    <x v="0"/>
    <n v="94.32"/>
    <n v="282.95999999999998"/>
    <n v="94.32"/>
    <n v="282.95999999999998"/>
    <n v="0"/>
    <n v="0"/>
    <n v="282.95999999999998"/>
    <n v="83"/>
    <n v="0"/>
    <n v="83"/>
    <n v="39"/>
    <n v="29"/>
    <n v="3"/>
    <n v="1.0179000000000001E-2"/>
    <s v="Den Bosch"/>
    <m/>
    <n v="0"/>
    <n v="0"/>
    <n v="0"/>
    <n v="0"/>
    <m/>
    <m/>
    <s v="no"/>
    <n v="249"/>
    <m/>
    <n v="0.12"/>
    <n v="94.318181818181813"/>
    <m/>
    <n v="282.95454545454544"/>
    <m/>
    <n v="0"/>
    <s v="Mariana"/>
    <m/>
    <n v="1"/>
    <n v="3"/>
    <m/>
    <m/>
    <n v="0"/>
    <n v="0"/>
    <n v="0"/>
    <s v="13.06.2025"/>
    <s v="Order Window"/>
    <m/>
    <m/>
    <n v="13"/>
  </r>
  <r>
    <x v="0"/>
    <m/>
    <n v="26021015"/>
    <n v="3090174"/>
    <x v="26"/>
    <s v="ES"/>
    <x v="21"/>
    <x v="1"/>
    <m/>
    <m/>
    <n v="140"/>
    <n v="88027516"/>
    <s v="HE Pocket Bag"/>
    <n v="12"/>
    <m/>
    <s v="Tunisia"/>
    <s v="Textiles-Clothing"/>
    <n v="5"/>
    <s v="ALBA specials"/>
    <x v="0"/>
    <n v="32.9"/>
    <n v="394.79999999999995"/>
    <n v="32.9"/>
    <n v="394.79999999999995"/>
    <n v="0"/>
    <n v="0"/>
    <n v="394.79999999999995"/>
    <n v="28.95"/>
    <n v="0"/>
    <n v="28.95"/>
    <n v="29"/>
    <n v="39"/>
    <n v="1.5"/>
    <n v="2.0358000000000001E-2"/>
    <s v="Den Bosch"/>
    <m/>
    <n v="0"/>
    <n v="0"/>
    <n v="0"/>
    <n v="0"/>
    <m/>
    <m/>
    <s v="yes"/>
    <n v="347.4"/>
    <m/>
    <n v="0.12"/>
    <n v="32.897727272727273"/>
    <m/>
    <n v="394.77272727272725"/>
    <m/>
    <n v="0"/>
    <s v="Mariana"/>
    <m/>
    <n v="1"/>
    <n v="12"/>
    <m/>
    <m/>
    <n v="0"/>
    <n v="0"/>
    <n v="0"/>
    <s v="13.06.2025"/>
    <s v="Order Window"/>
    <m/>
    <m/>
    <n v="13"/>
  </r>
  <r>
    <x v="1"/>
    <m/>
    <n v="26021015"/>
    <n v="3090174"/>
    <x v="26"/>
    <s v="ES"/>
    <x v="21"/>
    <x v="1"/>
    <m/>
    <m/>
    <n v="150"/>
    <n v="88027461"/>
    <s v="HE Worker Pants Woman S"/>
    <n v="5"/>
    <m/>
    <s v="Tunisia"/>
    <s v="Textiles-Clothing"/>
    <n v="5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.5"/>
    <n v="1.4137500000000001E-2"/>
    <s v="Den Bosch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  <m/>
    <m/>
    <n v="5"/>
  </r>
  <r>
    <x v="1"/>
    <m/>
    <n v="26021015"/>
    <n v="3090174"/>
    <x v="26"/>
    <s v="ES"/>
    <x v="21"/>
    <x v="1"/>
    <m/>
    <m/>
    <n v="160"/>
    <n v="88027462"/>
    <s v="HE Worker Pants Woman M"/>
    <n v="5"/>
    <m/>
    <s v="Tunisia"/>
    <s v="Textiles-Clothing"/>
    <n v="5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.5"/>
    <n v="1.4137500000000001E-2"/>
    <s v="Den Bosch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  <m/>
    <m/>
    <n v="5"/>
  </r>
  <r>
    <x v="1"/>
    <m/>
    <n v="26021015"/>
    <n v="3090174"/>
    <x v="26"/>
    <s v="ES"/>
    <x v="21"/>
    <x v="1"/>
    <m/>
    <m/>
    <n v="170"/>
    <n v="88027469"/>
    <s v="HE Worker Pants Men M"/>
    <n v="5"/>
    <m/>
    <s v="Tunisia"/>
    <s v="Textiles-Clothing"/>
    <n v="5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"/>
    <n v="1.1310000000000001E-2"/>
    <s v="Den Bosch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  <m/>
    <m/>
    <n v="5"/>
  </r>
  <r>
    <x v="1"/>
    <m/>
    <n v="26021015"/>
    <n v="3090174"/>
    <x v="26"/>
    <s v="ES"/>
    <x v="21"/>
    <x v="1"/>
    <m/>
    <m/>
    <n v="180"/>
    <n v="88027470"/>
    <s v="HE Worker Pants Men L"/>
    <n v="5"/>
    <m/>
    <s v="Tunisia"/>
    <s v="Textiles-Clothing"/>
    <n v="5"/>
    <s v="ALBA specials"/>
    <x v="0"/>
    <n v="60.23"/>
    <n v="301.14999999999998"/>
    <n v="60.23"/>
    <n v="301.14999999999998"/>
    <n v="0"/>
    <n v="0"/>
    <n v="301.14999999999998"/>
    <n v="53"/>
    <n v="0"/>
    <n v="53"/>
    <n v="39"/>
    <n v="29"/>
    <n v="2"/>
    <n v="1.1310000000000001E-2"/>
    <s v="Den Bosch"/>
    <m/>
    <n v="0"/>
    <n v="0"/>
    <n v="0"/>
    <n v="0"/>
    <m/>
    <m/>
    <s v="yes"/>
    <n v="265"/>
    <m/>
    <n v="0.12"/>
    <n v="60.227272727272727"/>
    <m/>
    <n v="301.13636363636363"/>
    <m/>
    <n v="0"/>
    <s v="Mariana"/>
    <m/>
    <n v="1"/>
    <n v="5"/>
    <m/>
    <m/>
    <n v="0"/>
    <n v="0"/>
    <n v="0"/>
    <s v="13.06.2025"/>
    <s v="Order Window"/>
    <m/>
    <m/>
    <n v="5"/>
  </r>
  <r>
    <x v="1"/>
    <m/>
    <n v="26021015"/>
    <n v="3090174"/>
    <x v="26"/>
    <s v="ES"/>
    <x v="21"/>
    <x v="1"/>
    <m/>
    <m/>
    <n v="190"/>
    <n v="88027496"/>
    <s v="HE Waistcoat Heineken Woman S"/>
    <n v="5"/>
    <m/>
    <s v="Tunisia"/>
    <s v="Textiles-Clothing"/>
    <n v="5"/>
    <s v="ALBA specials"/>
    <x v="0"/>
    <n v="71.59"/>
    <n v="357.95000000000005"/>
    <n v="49.15"/>
    <n v="245.75"/>
    <n v="0"/>
    <n v="0"/>
    <n v="245.75"/>
    <n v="43.25"/>
    <n v="0"/>
    <n v="43.25"/>
    <n v="29"/>
    <n v="39"/>
    <n v="1.5"/>
    <n v="8.4825000000000005E-3"/>
    <s v="Den Bosch"/>
    <m/>
    <n v="0"/>
    <n v="0"/>
    <n v="112.20000000000005"/>
    <n v="0"/>
    <m/>
    <m/>
    <s v="yes"/>
    <n v="216.25"/>
    <m/>
    <n v="0.12"/>
    <n v="49.147727272727273"/>
    <m/>
    <n v="245.73863636363637"/>
    <m/>
    <n v="0"/>
    <s v="Mariana"/>
    <m/>
    <n v="1"/>
    <n v="5"/>
    <m/>
    <m/>
    <n v="0"/>
    <n v="0"/>
    <n v="0"/>
    <s v="13.06.2025"/>
    <s v="Order Window"/>
    <m/>
    <m/>
    <n v="12"/>
  </r>
  <r>
    <x v="1"/>
    <m/>
    <n v="26021015"/>
    <n v="3090174"/>
    <x v="26"/>
    <s v="ES"/>
    <x v="21"/>
    <x v="1"/>
    <m/>
    <m/>
    <n v="200"/>
    <n v="88027497"/>
    <s v="HE Waistcoat Heineken Woman M"/>
    <n v="5"/>
    <m/>
    <s v="Tunisia"/>
    <s v="Textiles-Clothing"/>
    <n v="5"/>
    <s v="ALBA specials"/>
    <x v="0"/>
    <n v="71.59"/>
    <n v="357.95000000000005"/>
    <n v="49.15"/>
    <n v="245.75"/>
    <n v="0"/>
    <n v="0"/>
    <n v="245.75"/>
    <n v="43.25"/>
    <n v="0"/>
    <n v="43.25"/>
    <n v="29"/>
    <n v="39"/>
    <n v="1.5"/>
    <n v="8.4825000000000005E-3"/>
    <s v="Den Bosch"/>
    <m/>
    <n v="0"/>
    <n v="0"/>
    <n v="112.20000000000005"/>
    <n v="0"/>
    <m/>
    <m/>
    <s v="yes"/>
    <n v="216.25"/>
    <m/>
    <n v="0.12"/>
    <n v="49.147727272727273"/>
    <m/>
    <n v="245.73863636363637"/>
    <m/>
    <n v="0"/>
    <s v="Mariana"/>
    <m/>
    <n v="1"/>
    <n v="5"/>
    <m/>
    <m/>
    <n v="0"/>
    <n v="0"/>
    <n v="0"/>
    <s v="13.06.2025"/>
    <s v="Order Window"/>
    <m/>
    <m/>
    <n v="17"/>
  </r>
  <r>
    <x v="4"/>
    <m/>
    <n v="26021015"/>
    <n v="3090174"/>
    <x v="26"/>
    <s v="ES"/>
    <x v="21"/>
    <x v="1"/>
    <m/>
    <m/>
    <n v="210"/>
    <n v="88027505"/>
    <s v="HE 0.0 Waistcoat Woman L"/>
    <n v="5"/>
    <m/>
    <s v="Tunisia"/>
    <s v="Textiles-Clothing"/>
    <n v="5"/>
    <s v="ALBA specials"/>
    <x v="0"/>
    <n v="74.94"/>
    <n v="374.7"/>
    <n v="74.94"/>
    <n v="374.7"/>
    <n v="0"/>
    <n v="0"/>
    <n v="374.7"/>
    <n v="65.95"/>
    <n v="0"/>
    <n v="65.95"/>
    <n v="29"/>
    <n v="39"/>
    <n v="1.5"/>
    <n v="8.4825000000000005E-3"/>
    <s v="Den Bosch"/>
    <m/>
    <n v="0"/>
    <n v="0"/>
    <n v="0"/>
    <n v="0"/>
    <m/>
    <m/>
    <s v="yes"/>
    <n v="329.75"/>
    <m/>
    <n v="0.12"/>
    <n v="74.943181818181827"/>
    <m/>
    <n v="374.71590909090912"/>
    <m/>
    <n v="0"/>
    <s v="Mariana"/>
    <m/>
    <n v="1"/>
    <n v="5"/>
    <m/>
    <m/>
    <n v="0"/>
    <n v="0"/>
    <n v="0"/>
    <s v="13.06.2025"/>
    <s v="Order Window"/>
    <m/>
    <m/>
    <n v="5"/>
  </r>
  <r>
    <x v="4"/>
    <m/>
    <n v="26021015"/>
    <n v="3090174"/>
    <x v="26"/>
    <s v="ES"/>
    <x v="21"/>
    <x v="1"/>
    <m/>
    <m/>
    <n v="220"/>
    <n v="88027506"/>
    <s v="HE 0.0 Waistcoat Woman XL"/>
    <n v="5"/>
    <m/>
    <s v="Tunisia"/>
    <s v="Textiles-Clothing"/>
    <n v="5"/>
    <s v="ALBA specials"/>
    <x v="0"/>
    <n v="74.94"/>
    <n v="374.7"/>
    <n v="74.94"/>
    <n v="374.7"/>
    <n v="0"/>
    <n v="0"/>
    <n v="374.7"/>
    <n v="65.95"/>
    <n v="0"/>
    <n v="65.95"/>
    <n v="29"/>
    <n v="39"/>
    <n v="1.5"/>
    <n v="8.4825000000000005E-3"/>
    <s v="Den Bosch"/>
    <m/>
    <n v="0"/>
    <n v="0"/>
    <n v="0"/>
    <n v="0"/>
    <m/>
    <m/>
    <s v="yes"/>
    <n v="329.75"/>
    <m/>
    <n v="0.12"/>
    <n v="74.943181818181827"/>
    <m/>
    <n v="374.71590909090912"/>
    <m/>
    <n v="0"/>
    <s v="Mariana"/>
    <m/>
    <n v="1"/>
    <n v="5"/>
    <m/>
    <m/>
    <n v="0"/>
    <n v="0"/>
    <n v="0"/>
    <s v="13.06.2025"/>
    <s v="Order Window"/>
    <m/>
    <m/>
    <n v="5"/>
  </r>
  <r>
    <x v="3"/>
    <m/>
    <n v="26021016"/>
    <n v="3090735"/>
    <x v="27"/>
    <s v="FI"/>
    <x v="22"/>
    <x v="1"/>
    <m/>
    <m/>
    <n v="90"/>
    <n v="88027372"/>
    <s v="HE F1 Polo shirt 0.0 man XL"/>
    <n v="5"/>
    <m/>
    <s v="China"/>
    <s v="Textiles-Clothing"/>
    <n v="84"/>
    <s v="Promocean The Netherlands BV"/>
    <x v="0"/>
    <n v="47.7"/>
    <n v="238.5"/>
    <n v="46.8"/>
    <n v="234"/>
    <n v="0"/>
    <n v="0"/>
    <n v="234"/>
    <n v="40.844699999999996"/>
    <n v="0"/>
    <n v="40.844699999999996"/>
    <n v="35"/>
    <n v="28"/>
    <n v="6"/>
    <n v="2.9399999999999999E-2"/>
    <s v="Den Bosch"/>
    <m/>
    <n v="0"/>
    <n v="0"/>
    <n v="4.5"/>
    <n v="0"/>
    <m/>
    <m/>
    <s v="no"/>
    <n v="204.22349999999997"/>
    <m/>
    <n v="0.12"/>
    <n v="46.414431818181811"/>
    <m/>
    <n v="232.07215909090905"/>
    <m/>
    <n v="0"/>
    <s v="Konstantinos Zoupanos "/>
    <m/>
    <n v="6"/>
    <n v="30"/>
    <m/>
    <m/>
    <n v="0"/>
    <n v="0"/>
    <n v="0"/>
    <s v="13.06.2025"/>
    <s v="Order Window"/>
    <m/>
    <m/>
    <n v="22"/>
  </r>
  <r>
    <x v="3"/>
    <m/>
    <n v="26021016"/>
    <n v="3090735"/>
    <x v="27"/>
    <s v="FI"/>
    <x v="22"/>
    <x v="1"/>
    <m/>
    <m/>
    <n v="100"/>
    <n v="88027373"/>
    <s v="HE F1 Polo shirt 0.0 man XXL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3.06.2025"/>
    <s v="Order Window"/>
    <m/>
    <m/>
    <n v="10"/>
  </r>
  <r>
    <x v="2"/>
    <m/>
    <n v="26021016"/>
    <n v="3090735"/>
    <x v="27"/>
    <s v="FI"/>
    <x v="22"/>
    <x v="1"/>
    <m/>
    <m/>
    <n v="110"/>
    <n v="88026490"/>
    <s v="HE UCL Hoodie lady S"/>
    <n v="10"/>
    <m/>
    <s v="China"/>
    <s v="Textiles-Clothing"/>
    <n v="500"/>
    <s v="Promocean The Netherlands BV"/>
    <x v="0"/>
    <n v="38.44"/>
    <n v="384.4"/>
    <n v="38.44"/>
    <n v="384.4"/>
    <n v="0"/>
    <n v="0"/>
    <n v="384.4"/>
    <n v="32.572800000000001"/>
    <n v="0"/>
    <n v="32.572800000000001"/>
    <n v="58"/>
    <n v="36"/>
    <n v="4"/>
    <n v="8.3519999999999997E-2"/>
    <s v="Den Bosch"/>
    <m/>
    <n v="0"/>
    <n v="0"/>
    <n v="0"/>
    <n v="0"/>
    <m/>
    <m/>
    <s v="no"/>
    <n v="325.72800000000001"/>
    <m/>
    <n v="0.12"/>
    <n v="37.014545454545456"/>
    <m/>
    <n v="370.14545454545453"/>
    <m/>
    <n v="0"/>
    <s v="Ellina Smirnova"/>
    <m/>
    <n v="2"/>
    <n v="20"/>
    <m/>
    <m/>
    <n v="0"/>
    <n v="0"/>
    <n v="0"/>
    <s v="13.06.2025"/>
    <s v="Order Window"/>
    <m/>
    <m/>
    <n v="22"/>
  </r>
  <r>
    <x v="2"/>
    <m/>
    <n v="26021016"/>
    <n v="3090735"/>
    <x v="27"/>
    <s v="FI"/>
    <x v="22"/>
    <x v="1"/>
    <m/>
    <m/>
    <n v="120"/>
    <n v="88026491"/>
    <s v="HE UCL Hoodie lady M"/>
    <n v="25"/>
    <m/>
    <s v="China"/>
    <s v="Textiles-Clothing"/>
    <n v="500"/>
    <s v="Promocean The Netherlands BV"/>
    <x v="0"/>
    <n v="38.44"/>
    <n v="961"/>
    <n v="38.44"/>
    <n v="961"/>
    <n v="0"/>
    <n v="0"/>
    <n v="961"/>
    <n v="32.572800000000001"/>
    <n v="0"/>
    <n v="32.572800000000001"/>
    <n v="58"/>
    <n v="36"/>
    <n v="4"/>
    <n v="0.20880000000000001"/>
    <s v="Den Bosch"/>
    <m/>
    <n v="0"/>
    <n v="0"/>
    <n v="0"/>
    <n v="0"/>
    <m/>
    <m/>
    <s v="no"/>
    <n v="814.32"/>
    <m/>
    <n v="0.12"/>
    <n v="37.014545454545456"/>
    <m/>
    <n v="925.36363636363637"/>
    <m/>
    <n v="0"/>
    <s v="Ellina Smirnova"/>
    <m/>
    <n v="2"/>
    <n v="50"/>
    <m/>
    <m/>
    <n v="0"/>
    <n v="0"/>
    <n v="0"/>
    <s v="13.06.2025"/>
    <s v="Order Window"/>
    <m/>
    <m/>
    <n v="167"/>
  </r>
  <r>
    <x v="2"/>
    <m/>
    <n v="26021016"/>
    <n v="3090735"/>
    <x v="27"/>
    <s v="FI"/>
    <x v="22"/>
    <x v="1"/>
    <m/>
    <m/>
    <n v="130"/>
    <n v="88026492"/>
    <s v="HE UCL Hoodie lady L"/>
    <n v="15"/>
    <m/>
    <s v="China"/>
    <s v="Textiles-Clothing"/>
    <n v="500"/>
    <s v="Promocean The Netherlands BV"/>
    <x v="0"/>
    <n v="38.44"/>
    <n v="576.59999999999991"/>
    <n v="38.44"/>
    <n v="576.59999999999991"/>
    <n v="0"/>
    <n v="0"/>
    <n v="576.59999999999991"/>
    <n v="32.572800000000001"/>
    <n v="0"/>
    <n v="32.572800000000001"/>
    <n v="58"/>
    <n v="36"/>
    <n v="4"/>
    <n v="0.12528"/>
    <s v="Den Bosch"/>
    <m/>
    <n v="0"/>
    <n v="0"/>
    <n v="0"/>
    <n v="0"/>
    <m/>
    <m/>
    <s v="no"/>
    <n v="488.59199999999998"/>
    <m/>
    <n v="0.12"/>
    <n v="37.014545454545456"/>
    <m/>
    <n v="555.21818181818185"/>
    <m/>
    <n v="0"/>
    <s v="Ellina Smirnova"/>
    <m/>
    <n v="2"/>
    <n v="30"/>
    <m/>
    <m/>
    <n v="0"/>
    <n v="0"/>
    <n v="0"/>
    <s v="13.06.2025"/>
    <s v="Order Window"/>
    <m/>
    <m/>
    <n v="176"/>
  </r>
  <r>
    <x v="2"/>
    <m/>
    <n v="26021016"/>
    <n v="3090735"/>
    <x v="27"/>
    <s v="FI"/>
    <x v="22"/>
    <x v="1"/>
    <m/>
    <m/>
    <n v="140"/>
    <n v="88026470"/>
    <s v="HE UCL Hoodie man M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  <m/>
    <m/>
    <n v="123"/>
  </r>
  <r>
    <x v="2"/>
    <m/>
    <n v="26021016"/>
    <n v="3090735"/>
    <x v="27"/>
    <s v="FI"/>
    <x v="22"/>
    <x v="1"/>
    <m/>
    <m/>
    <n v="150"/>
    <n v="88026471"/>
    <s v="HE UCL Hoodie man L"/>
    <n v="25"/>
    <m/>
    <s v="China"/>
    <s v="Textiles-Clothing"/>
    <n v="500"/>
    <s v="Promocean The Netherlands BV"/>
    <x v="0"/>
    <n v="38.86"/>
    <n v="971.5"/>
    <n v="38.86"/>
    <n v="971.5"/>
    <n v="0"/>
    <n v="0"/>
    <n v="971.5"/>
    <n v="33.017399999999995"/>
    <n v="0"/>
    <n v="33.017399999999995"/>
    <n v="58"/>
    <n v="36"/>
    <n v="4"/>
    <n v="0.20880000000000001"/>
    <s v="Den Bosch"/>
    <m/>
    <n v="0"/>
    <n v="0"/>
    <n v="0"/>
    <n v="0"/>
    <m/>
    <m/>
    <s v="no"/>
    <n v="825.43499999999983"/>
    <m/>
    <n v="0.12"/>
    <n v="37.519772727272724"/>
    <m/>
    <n v="937.99431818181813"/>
    <m/>
    <n v="0"/>
    <s v="Ellina Smirnova"/>
    <m/>
    <n v="2"/>
    <n v="50"/>
    <m/>
    <m/>
    <n v="0"/>
    <n v="0"/>
    <n v="0"/>
    <s v="13.06.2025"/>
    <s v="Order Window"/>
    <m/>
    <m/>
    <n v="354"/>
  </r>
  <r>
    <x v="2"/>
    <m/>
    <n v="26021016"/>
    <n v="3090735"/>
    <x v="27"/>
    <s v="FI"/>
    <x v="22"/>
    <x v="1"/>
    <m/>
    <m/>
    <n v="160"/>
    <n v="88026472"/>
    <s v="HE UCL Hoodie man XL"/>
    <n v="15"/>
    <m/>
    <s v="China"/>
    <s v="Textiles-Clothing"/>
    <n v="500"/>
    <s v="Promocean The Netherlands BV"/>
    <x v="0"/>
    <n v="38.86"/>
    <n v="582.9"/>
    <n v="38.86"/>
    <n v="582.9"/>
    <n v="0"/>
    <n v="0"/>
    <n v="582.9"/>
    <n v="33.017399999999995"/>
    <n v="0"/>
    <n v="33.017399999999995"/>
    <n v="58"/>
    <n v="36"/>
    <n v="4"/>
    <n v="0.12528"/>
    <s v="Den Bosch"/>
    <m/>
    <n v="0"/>
    <n v="0"/>
    <n v="0"/>
    <n v="0"/>
    <m/>
    <m/>
    <s v="no"/>
    <n v="495.26099999999991"/>
    <m/>
    <n v="0.12"/>
    <n v="37.519772727272724"/>
    <m/>
    <n v="562.79659090909081"/>
    <m/>
    <n v="0"/>
    <s v="Ellina Smirnova"/>
    <m/>
    <n v="2"/>
    <n v="30"/>
    <m/>
    <m/>
    <n v="0"/>
    <n v="0"/>
    <n v="0"/>
    <s v="13.06.2025"/>
    <s v="Order Window"/>
    <m/>
    <m/>
    <n v="129"/>
  </r>
  <r>
    <x v="2"/>
    <m/>
    <n v="26021016"/>
    <n v="3090735"/>
    <x v="27"/>
    <s v="FI"/>
    <x v="22"/>
    <x v="1"/>
    <m/>
    <m/>
    <n v="170"/>
    <n v="88026473"/>
    <s v="HE UCL Hoodie man XXL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3.06.2025"/>
    <s v="Order Window"/>
    <m/>
    <m/>
    <n v="6"/>
  </r>
  <r>
    <x v="2"/>
    <m/>
    <n v="26021016"/>
    <n v="3090735"/>
    <x v="27"/>
    <s v="FI"/>
    <x v="22"/>
    <x v="1"/>
    <m/>
    <m/>
    <n v="180"/>
    <n v="88026590"/>
    <s v="HE UCL rain jacket S"/>
    <n v="10"/>
    <m/>
    <s v="China"/>
    <s v="Textiles-Clothing"/>
    <n v="1000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s v="Den Bosch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3.06.2025"/>
    <s v="Order Window"/>
    <m/>
    <m/>
    <n v="100"/>
  </r>
  <r>
    <x v="2"/>
    <m/>
    <n v="26021016"/>
    <n v="3090735"/>
    <x v="27"/>
    <s v="FI"/>
    <x v="22"/>
    <x v="1"/>
    <m/>
    <m/>
    <n v="190"/>
    <n v="88026591"/>
    <s v="HE UCL rain jacket M"/>
    <n v="50"/>
    <m/>
    <s v="China"/>
    <s v="Textiles-Clothing"/>
    <n v="1000"/>
    <s v="Asian Sourcing Link"/>
    <x v="0"/>
    <n v="30.41"/>
    <n v="1520.5"/>
    <n v="26.82"/>
    <n v="1341"/>
    <n v="0"/>
    <n v="0"/>
    <n v="1341"/>
    <n v="23.4"/>
    <n v="0"/>
    <n v="23.4"/>
    <n v="47"/>
    <n v="38"/>
    <n v="2"/>
    <n v="0.17860000000000001"/>
    <s v="Den Bosch"/>
    <m/>
    <n v="0"/>
    <n v="0"/>
    <n v="179.5"/>
    <n v="0"/>
    <m/>
    <m/>
    <s v="no"/>
    <n v="1170"/>
    <m/>
    <n v="0.12"/>
    <n v="26.59090909090909"/>
    <m/>
    <n v="1329.5454545454545"/>
    <m/>
    <n v="0"/>
    <s v="Ellina Smirnova"/>
    <m/>
    <n v="1"/>
    <n v="50"/>
    <m/>
    <m/>
    <n v="0"/>
    <n v="0"/>
    <n v="0"/>
    <s v="13.06.2025"/>
    <s v="Order Window"/>
    <m/>
    <m/>
    <n v="303"/>
  </r>
  <r>
    <x v="2"/>
    <m/>
    <n v="26021016"/>
    <n v="3090735"/>
    <x v="27"/>
    <s v="FI"/>
    <x v="22"/>
    <x v="1"/>
    <m/>
    <m/>
    <n v="200"/>
    <n v="88026592"/>
    <s v="HE UCL rain jacket L"/>
    <n v="120"/>
    <m/>
    <s v="China"/>
    <s v="Textiles-Clothing"/>
    <n v="1000"/>
    <s v="Asian Sourcing Link"/>
    <x v="0"/>
    <n v="30.41"/>
    <n v="3649.2"/>
    <n v="26.82"/>
    <n v="3218.4"/>
    <n v="0"/>
    <n v="0"/>
    <n v="3218.4"/>
    <n v="23.4"/>
    <n v="0"/>
    <n v="23.4"/>
    <n v="47"/>
    <n v="38"/>
    <n v="2"/>
    <n v="0.42864000000000002"/>
    <s v="Den Bosch"/>
    <m/>
    <n v="0"/>
    <n v="0"/>
    <n v="430.79999999999973"/>
    <n v="0"/>
    <m/>
    <m/>
    <s v="no"/>
    <n v="2808"/>
    <m/>
    <n v="0.12"/>
    <n v="26.59090909090909"/>
    <m/>
    <n v="3190.909090909091"/>
    <m/>
    <n v="0"/>
    <s v="Ellina Smirnova"/>
    <m/>
    <n v="1"/>
    <n v="120"/>
    <m/>
    <m/>
    <n v="0"/>
    <n v="0"/>
    <n v="0"/>
    <s v="13.06.2025"/>
    <s v="Order Window"/>
    <m/>
    <m/>
    <n v="378"/>
  </r>
  <r>
    <x v="2"/>
    <m/>
    <n v="26021016"/>
    <n v="3090735"/>
    <x v="27"/>
    <s v="FI"/>
    <x v="22"/>
    <x v="1"/>
    <m/>
    <m/>
    <n v="210"/>
    <n v="88026593"/>
    <s v="HE UCL rain jacket XL"/>
    <n v="60"/>
    <m/>
    <s v="China"/>
    <s v="Textiles-Clothing"/>
    <n v="1000"/>
    <s v="Asian Sourcing Link"/>
    <x v="0"/>
    <n v="30.41"/>
    <n v="1824.6"/>
    <n v="26.82"/>
    <n v="1609.2"/>
    <n v="0"/>
    <n v="0"/>
    <n v="1609.2"/>
    <n v="23.4"/>
    <n v="0"/>
    <n v="23.4"/>
    <n v="47"/>
    <n v="38"/>
    <n v="2"/>
    <n v="0.21432000000000001"/>
    <s v="Den Bosch"/>
    <m/>
    <n v="0"/>
    <n v="0"/>
    <n v="215.39999999999986"/>
    <n v="0"/>
    <m/>
    <m/>
    <s v="no"/>
    <n v="1404"/>
    <m/>
    <n v="0.12"/>
    <n v="26.59090909090909"/>
    <m/>
    <n v="1595.4545454545455"/>
    <m/>
    <n v="0"/>
    <s v="Ellina Smirnova"/>
    <m/>
    <n v="1"/>
    <n v="60"/>
    <m/>
    <m/>
    <n v="0"/>
    <n v="0"/>
    <n v="0"/>
    <s v="13.06.2025"/>
    <s v="Order Window"/>
    <m/>
    <m/>
    <n v="274"/>
  </r>
  <r>
    <x v="2"/>
    <m/>
    <n v="26021016"/>
    <n v="3090735"/>
    <x v="27"/>
    <s v="FI"/>
    <x v="22"/>
    <x v="1"/>
    <m/>
    <m/>
    <n v="220"/>
    <n v="88026594"/>
    <s v="HE UCL rain jacket XXL"/>
    <n v="20"/>
    <m/>
    <s v="China"/>
    <s v="Textiles-Clothing"/>
    <n v="1000"/>
    <s v="Asian Sourcing Link"/>
    <x v="0"/>
    <n v="30.41"/>
    <n v="608.20000000000005"/>
    <n v="26.82"/>
    <n v="536.4"/>
    <n v="0"/>
    <n v="0"/>
    <n v="536.4"/>
    <n v="23.4"/>
    <n v="0"/>
    <n v="23.4"/>
    <n v="47"/>
    <n v="38"/>
    <n v="2"/>
    <n v="7.1440000000000003E-2"/>
    <s v="Den Bosch"/>
    <m/>
    <n v="0"/>
    <n v="0"/>
    <n v="71.800000000000068"/>
    <n v="0"/>
    <m/>
    <m/>
    <s v="no"/>
    <n v="468"/>
    <m/>
    <n v="0.12"/>
    <n v="26.59090909090909"/>
    <m/>
    <n v="531.81818181818176"/>
    <m/>
    <n v="0"/>
    <s v="Ellina Smirnova"/>
    <m/>
    <n v="1"/>
    <n v="20"/>
    <m/>
    <m/>
    <n v="0"/>
    <n v="0"/>
    <n v="0"/>
    <s v="13.06.2025"/>
    <s v="Order Window"/>
    <m/>
    <m/>
    <n v="63"/>
  </r>
  <r>
    <x v="4"/>
    <m/>
    <n v="20006080"/>
    <n v="3090157"/>
    <x v="12"/>
    <s v="NC"/>
    <x v="9"/>
    <x v="0"/>
    <m/>
    <m/>
    <n v="20"/>
    <n v="88026294"/>
    <s v="HE 0.0 dripmat"/>
    <n v="2"/>
    <m/>
    <s v="China"/>
    <s v="Bar support"/>
    <n v="50"/>
    <s v="Asian Sourcing Link"/>
    <x v="0"/>
    <n v="46.1"/>
    <n v="92.2"/>
    <n v="33.9"/>
    <n v="67.8"/>
    <n v="0"/>
    <n v="0"/>
    <n v="67.8"/>
    <n v="31.578000000000003"/>
    <n v="0"/>
    <n v="31.578000000000003"/>
    <n v="62"/>
    <n v="20"/>
    <n v="9.5"/>
    <n v="2.3560000000000001E-2"/>
    <s v="Den Bosch"/>
    <m/>
    <n v="0"/>
    <s v="pallet"/>
    <n v="24.400000000000006"/>
    <n v="0"/>
    <m/>
    <m/>
    <s v="no"/>
    <n v="63.156000000000006"/>
    <m/>
    <n v="0.12"/>
    <n v="35.884090909090915"/>
    <m/>
    <n v="71.76818181818183"/>
    <m/>
    <n v="0"/>
    <s v="Ellina Smirnova"/>
    <m/>
    <n v="10"/>
    <n v="20"/>
    <m/>
    <m/>
    <n v="0"/>
    <n v="0"/>
    <n v="0"/>
    <s v="12.06.2025"/>
    <s v="Order Window"/>
    <m/>
    <m/>
    <n v="228"/>
  </r>
  <r>
    <x v="4"/>
    <m/>
    <n v="20006080"/>
    <n v="3090157"/>
    <x v="12"/>
    <s v="NC"/>
    <x v="9"/>
    <x v="0"/>
    <m/>
    <m/>
    <n v="30"/>
    <n v="88026091"/>
    <s v="HE 0.0 Beach towel"/>
    <n v="12"/>
    <m/>
    <s v="China"/>
    <s v="Textiles-Clothing"/>
    <n v="200"/>
    <s v="Promocean The Netherlands BV"/>
    <x v="1"/>
    <n v="84.75"/>
    <n v="1017"/>
    <n v="84.75"/>
    <n v="1017"/>
    <n v="0"/>
    <n v="0"/>
    <n v="1017"/>
    <n v="73.95"/>
    <n v="0"/>
    <n v="73.95"/>
    <n v="50"/>
    <n v="45"/>
    <n v="10"/>
    <n v="0.27"/>
    <m/>
    <m/>
    <n v="0"/>
    <s v="pallet"/>
    <n v="0"/>
    <n v="0"/>
    <m/>
    <m/>
    <s v="no"/>
    <n v="887.40000000000009"/>
    <m/>
    <n v="0.12"/>
    <n v="84.034090909090907"/>
    <m/>
    <n v="1008.4090909090909"/>
    <m/>
    <n v="0"/>
    <s v="Ellina Smirnova"/>
    <m/>
    <n v="5"/>
    <n v="60"/>
    <m/>
    <m/>
    <n v="0"/>
    <n v="0"/>
    <n v="0"/>
    <s v="12.06.2025"/>
    <s v="Order Window"/>
    <m/>
    <m/>
    <n v="22"/>
  </r>
  <r>
    <x v="4"/>
    <m/>
    <n v="20006080"/>
    <n v="3090157"/>
    <x v="12"/>
    <s v="NC"/>
    <x v="9"/>
    <x v="0"/>
    <m/>
    <m/>
    <n v="40"/>
    <n v="88027062"/>
    <s v="HE 0.0 cooler backpack"/>
    <n v="12"/>
    <m/>
    <s v="China"/>
    <s v="Premiums"/>
    <n v="200"/>
    <s v="Promocean The Netherlands BV"/>
    <x v="0"/>
    <n v="42.65"/>
    <n v="511.79999999999995"/>
    <n v="42.65"/>
    <n v="511.79999999999995"/>
    <n v="0"/>
    <n v="0"/>
    <n v="511.79999999999995"/>
    <n v="38.440800000000003"/>
    <n v="0"/>
    <n v="38.440800000000003"/>
    <n v="48"/>
    <n v="34"/>
    <n v="9.5"/>
    <n v="0.18604799999999999"/>
    <s v="Den Bosch"/>
    <m/>
    <n v="0"/>
    <s v="pallet"/>
    <n v="0"/>
    <n v="0"/>
    <m/>
    <m/>
    <s v="no"/>
    <n v="461.28960000000006"/>
    <m/>
    <n v="0.12"/>
    <n v="43.682727272727277"/>
    <m/>
    <n v="524.19272727272732"/>
    <m/>
    <n v="0"/>
    <s v="Ellina Smirnova"/>
    <m/>
    <n v="5"/>
    <n v="60"/>
    <m/>
    <m/>
    <n v="0"/>
    <n v="0"/>
    <n v="0"/>
    <s v="12.06.2025"/>
    <s v="Order Window"/>
    <m/>
    <m/>
    <n v="87"/>
  </r>
  <r>
    <x v="4"/>
    <m/>
    <n v="20006080"/>
    <n v="3090157"/>
    <x v="12"/>
    <s v="NC"/>
    <x v="9"/>
    <x v="0"/>
    <m/>
    <m/>
    <n v="50"/>
    <n v="88027063"/>
    <s v="HE 0.0 laptop sleeve"/>
    <n v="4"/>
    <m/>
    <s v="China"/>
    <s v="Premiums"/>
    <n v="100"/>
    <s v="Promocean The Netherlands BV"/>
    <x v="0"/>
    <n v="45.3"/>
    <n v="181.2"/>
    <n v="45.3"/>
    <n v="181.2"/>
    <n v="0"/>
    <n v="0"/>
    <n v="181.2"/>
    <n v="38.714400000000005"/>
    <n v="0"/>
    <n v="38.714400000000005"/>
    <n v="62"/>
    <n v="42"/>
    <n v="7.6"/>
    <n v="7.9161599999999985E-2"/>
    <s v="Den Bosch"/>
    <m/>
    <n v="0"/>
    <s v="pallet"/>
    <n v="0"/>
    <n v="0"/>
    <m/>
    <m/>
    <s v="no"/>
    <n v="154.85760000000002"/>
    <m/>
    <n v="0.12"/>
    <n v="43.993636363636369"/>
    <m/>
    <n v="175.97454545454548"/>
    <m/>
    <n v="0"/>
    <s v="Ellina Smirnova"/>
    <m/>
    <n v="10"/>
    <n v="40"/>
    <m/>
    <m/>
    <n v="0"/>
    <n v="0"/>
    <n v="0"/>
    <s v="12.06.2025"/>
    <s v="Order Window"/>
    <m/>
    <m/>
    <n v="15"/>
  </r>
  <r>
    <x v="0"/>
    <m/>
    <n v="20006080"/>
    <n v="3090157"/>
    <x v="12"/>
    <s v="NC"/>
    <x v="9"/>
    <x v="0"/>
    <m/>
    <m/>
    <n v="80"/>
    <n v="88027055"/>
    <s v="HE Brand pop up cooler bag"/>
    <n v="6"/>
    <m/>
    <s v="China"/>
    <s v="Premiums"/>
    <n v="200"/>
    <s v="Promocean The Netherlands BV"/>
    <x v="0"/>
    <n v="50.300000000000004"/>
    <n v="301.8"/>
    <n v="46.3"/>
    <n v="277.79999999999995"/>
    <n v="0"/>
    <n v="0"/>
    <n v="277.79999999999995"/>
    <n v="37.312199999999997"/>
    <n v="0"/>
    <n v="37.312199999999997"/>
    <n v="35"/>
    <n v="34"/>
    <n v="30"/>
    <n v="0.2142"/>
    <s v="Den Bosch"/>
    <m/>
    <n v="0"/>
    <s v="pallet"/>
    <n v="24.000000000000057"/>
    <n v="0"/>
    <m/>
    <m/>
    <s v="no"/>
    <n v="223.8732"/>
    <m/>
    <n v="0.12"/>
    <n v="42.400227272727271"/>
    <m/>
    <n v="254.40136363636361"/>
    <m/>
    <n v="0"/>
    <s v="Ellina Smirnova"/>
    <m/>
    <n v="5"/>
    <n v="30"/>
    <m/>
    <m/>
    <n v="0"/>
    <n v="0"/>
    <n v="0"/>
    <s v="12.06.2025"/>
    <s v="Order Window"/>
    <m/>
    <m/>
    <n v="1428"/>
  </r>
  <r>
    <x v="2"/>
    <m/>
    <n v="20006090"/>
    <n v="3014939"/>
    <x v="19"/>
    <s v="KR"/>
    <x v="15"/>
    <x v="0"/>
    <m/>
    <m/>
    <n v="10"/>
    <n v="88026531"/>
    <s v="HE UCL Shoe bag"/>
    <n v="25"/>
    <m/>
    <s v="China"/>
    <s v="Premiums"/>
    <n v="200"/>
    <s v="Promocean The Netherlands BV"/>
    <x v="0"/>
    <n v="17.7"/>
    <n v="442.5"/>
    <n v="16.100000000000001"/>
    <n v="402.50000000000006"/>
    <n v="0"/>
    <n v="0"/>
    <n v="402.50000000000006"/>
    <n v="14.15"/>
    <n v="0"/>
    <n v="14.15"/>
    <n v="35"/>
    <n v="22"/>
    <n v="6"/>
    <n v="0.11550000000000001"/>
    <s v="Yantian"/>
    <m/>
    <n v="0"/>
    <s v="pallet+hz+certificates"/>
    <n v="39.999999999999943"/>
    <n v="0"/>
    <m/>
    <m/>
    <s v="no"/>
    <n v="353.75"/>
    <m/>
    <n v="0.12"/>
    <n v="16.079545454545453"/>
    <m/>
    <n v="401.98863636363632"/>
    <m/>
    <n v="0"/>
    <s v="Ellina Smirnova"/>
    <m/>
    <n v="5"/>
    <n v="125"/>
    <m/>
    <m/>
    <n v="0"/>
    <n v="0"/>
    <n v="0"/>
    <s v="13.06.2025"/>
    <s v="Order Window"/>
    <m/>
    <m/>
    <n v="747"/>
  </r>
  <r>
    <x v="2"/>
    <m/>
    <n v="20006090"/>
    <n v="3014939"/>
    <x v="19"/>
    <s v="KR"/>
    <x v="15"/>
    <x v="0"/>
    <m/>
    <m/>
    <n v="20"/>
    <n v="88026494"/>
    <s v="HE UCL Keyring opener"/>
    <n v="6"/>
    <m/>
    <s v="China"/>
    <s v="Premiums"/>
    <n v="100"/>
    <s v="Promocean The Netherlands BV"/>
    <x v="0"/>
    <n v="49.25"/>
    <n v="295.5"/>
    <n v="39.75"/>
    <n v="238.5"/>
    <n v="0"/>
    <n v="0"/>
    <n v="238.5"/>
    <n v="35"/>
    <n v="0"/>
    <n v="35"/>
    <n v="11"/>
    <n v="9"/>
    <n v="6"/>
    <n v="3.5639999999999999E-3"/>
    <s v="Yantian"/>
    <m/>
    <n v="0"/>
    <s v="pallet+hz+certificates"/>
    <n v="57"/>
    <n v="0"/>
    <m/>
    <m/>
    <s v="no"/>
    <n v="210"/>
    <m/>
    <n v="0.12"/>
    <n v="39.772727272727273"/>
    <m/>
    <n v="238.63636363636363"/>
    <m/>
    <n v="0"/>
    <s v="Ellina Smirnova"/>
    <m/>
    <n v="25"/>
    <n v="150"/>
    <m/>
    <m/>
    <n v="0"/>
    <n v="0"/>
    <n v="0"/>
    <s v="13.06.2025"/>
    <s v="Order Window"/>
    <m/>
    <m/>
    <n v="1305"/>
  </r>
  <r>
    <x v="2"/>
    <m/>
    <n v="20006090"/>
    <n v="3014939"/>
    <x v="19"/>
    <s v="KR"/>
    <x v="15"/>
    <x v="0"/>
    <m/>
    <m/>
    <n v="30"/>
    <n v="88026576"/>
    <s v="HE UCL Sports towel"/>
    <n v="20"/>
    <m/>
    <s v="China"/>
    <s v="Textiles-Clothing"/>
    <n v="167"/>
    <s v="Promocean The Netherlands BV"/>
    <x v="0"/>
    <n v="34.200000000000003"/>
    <n v="684"/>
    <n v="27.119999999999997"/>
    <n v="542.4"/>
    <n v="0"/>
    <n v="0"/>
    <n v="542.4"/>
    <n v="23.85"/>
    <n v="0"/>
    <n v="23.85"/>
    <n v="25.5"/>
    <n v="25"/>
    <n v="18.5"/>
    <n v="0.235875"/>
    <s v="Yantian"/>
    <m/>
    <n v="0"/>
    <s v="pallet+hz+certificates"/>
    <n v="141.60000000000002"/>
    <n v="0"/>
    <m/>
    <m/>
    <s v="no"/>
    <n v="477"/>
    <m/>
    <n v="0.12"/>
    <n v="27.10227272727273"/>
    <m/>
    <n v="542.04545454545462"/>
    <m/>
    <n v="0"/>
    <s v="Ellina Smirnova"/>
    <m/>
    <n v="6"/>
    <n v="120"/>
    <m/>
    <m/>
    <n v="0"/>
    <n v="0"/>
    <n v="0"/>
    <s v="13.06.2025"/>
    <s v="Order Window"/>
    <m/>
    <m/>
    <n v="714"/>
  </r>
  <r>
    <x v="2"/>
    <m/>
    <n v="20006090"/>
    <n v="3014939"/>
    <x v="19"/>
    <s v="KR"/>
    <x v="15"/>
    <x v="0"/>
    <m/>
    <m/>
    <n v="40"/>
    <n v="88023983"/>
    <s v="HE UCL trophy LED neon sign"/>
    <n v="1"/>
    <m/>
    <s v="China"/>
    <s v="Indoor signs"/>
    <n v="100"/>
    <s v="Dekkers Visual Communication B.v."/>
    <x v="0"/>
    <n v="128.80000000000001"/>
    <n v="128.80000000000001"/>
    <n v="128.80000000000001"/>
    <n v="128.80000000000001"/>
    <n v="0"/>
    <n v="0"/>
    <n v="128.80000000000001"/>
    <n v="111.38940000000001"/>
    <n v="0"/>
    <n v="111.38940000000001"/>
    <n v="61.5"/>
    <n v="53"/>
    <n v="10"/>
    <n v="3.2594999999999999E-2"/>
    <s v="Den Bosch"/>
    <m/>
    <n v="0"/>
    <s v="pallet+hz+certificates"/>
    <n v="0"/>
    <n v="0"/>
    <m/>
    <m/>
    <s v="no"/>
    <n v="111.38940000000001"/>
    <m/>
    <n v="0.12"/>
    <n v="126.57886363636365"/>
    <m/>
    <n v="126.57886363636365"/>
    <m/>
    <n v="0"/>
    <s v="Ludmilla Zarybnicka"/>
    <m/>
    <n v="1"/>
    <n v="1"/>
    <m/>
    <m/>
    <n v="0"/>
    <n v="0"/>
    <n v="0"/>
    <s v="13.06.2025"/>
    <s v="Order Window"/>
    <m/>
    <m/>
    <n v="125"/>
  </r>
  <r>
    <x v="3"/>
    <m/>
    <n v="20006091"/>
    <n v="3090840"/>
    <x v="28"/>
    <s v="PH"/>
    <x v="23"/>
    <x v="0"/>
    <m/>
    <m/>
    <n v="10"/>
    <n v="88027431"/>
    <s v="HE F1 rain jacket unisex S"/>
    <n v="7"/>
    <m/>
    <s v="China"/>
    <s v="Textiles-Clothing"/>
    <n v="1000"/>
    <s v="Asian Sourcing Link"/>
    <x v="0"/>
    <n v="27.43"/>
    <n v="192.01"/>
    <n v="27.43"/>
    <n v="192.01"/>
    <n v="0"/>
    <n v="0"/>
    <n v="192.01"/>
    <n v="24.14"/>
    <n v="0"/>
    <n v="24.14"/>
    <n v="47"/>
    <n v="38"/>
    <n v="2"/>
    <n v="2.5003999999999998E-2"/>
    <s v="Yantian"/>
    <m/>
    <s v="Philippines"/>
    <s v="pallet"/>
    <n v="0"/>
    <n v="0"/>
    <m/>
    <m/>
    <s v="no"/>
    <n v="168.98000000000002"/>
    <m/>
    <n v="0.12"/>
    <n v="27.431818181818183"/>
    <m/>
    <n v="192.02272727272728"/>
    <m/>
    <n v="0"/>
    <s v="Ellina Smirnova "/>
    <m/>
    <n v="1"/>
    <n v="7"/>
    <m/>
    <m/>
    <n v="0"/>
    <n v="0"/>
    <n v="0"/>
    <s v="13.06.2025"/>
    <s v="Order Window"/>
    <m/>
    <m/>
    <n v="121"/>
  </r>
  <r>
    <x v="3"/>
    <m/>
    <n v="20006091"/>
    <n v="3090840"/>
    <x v="28"/>
    <s v="PH"/>
    <x v="23"/>
    <x v="0"/>
    <m/>
    <m/>
    <n v="20"/>
    <n v="88027432"/>
    <s v="HE F1 rain jacket unisex M"/>
    <n v="10"/>
    <m/>
    <s v="China"/>
    <s v="Textiles-Clothing"/>
    <n v="1000"/>
    <s v="Asian Sourcing Link"/>
    <x v="0"/>
    <n v="27.43"/>
    <n v="274.3"/>
    <n v="27.43"/>
    <n v="274.3"/>
    <n v="0"/>
    <n v="0"/>
    <n v="274.3"/>
    <n v="24.14"/>
    <n v="0"/>
    <n v="24.14"/>
    <n v="47"/>
    <n v="38"/>
    <n v="2"/>
    <n v="3.5720000000000002E-2"/>
    <s v="Yantian"/>
    <m/>
    <s v="Philippines"/>
    <s v="pallet"/>
    <n v="0"/>
    <n v="0"/>
    <m/>
    <m/>
    <s v="no"/>
    <n v="241.4"/>
    <m/>
    <n v="0.12"/>
    <n v="27.431818181818183"/>
    <m/>
    <n v="274.31818181818181"/>
    <m/>
    <n v="0"/>
    <s v="Ellina Smirnova "/>
    <m/>
    <n v="1"/>
    <n v="10"/>
    <m/>
    <m/>
    <n v="0"/>
    <n v="0"/>
    <n v="0"/>
    <s v="13.06.2025"/>
    <s v="Order Window"/>
    <m/>
    <m/>
    <n v="278"/>
  </r>
  <r>
    <x v="3"/>
    <m/>
    <n v="20006091"/>
    <n v="3090840"/>
    <x v="28"/>
    <s v="PH"/>
    <x v="23"/>
    <x v="0"/>
    <m/>
    <m/>
    <n v="30"/>
    <n v="88027433"/>
    <s v="HE F1 rain jacket unisex L"/>
    <n v="8"/>
    <m/>
    <s v="China"/>
    <s v="Textiles-Clothing"/>
    <n v="1000"/>
    <s v="Asian Sourcing Link"/>
    <x v="0"/>
    <n v="27.43"/>
    <n v="219.44"/>
    <n v="27.43"/>
    <n v="219.44"/>
    <n v="0"/>
    <n v="0"/>
    <n v="219.44"/>
    <n v="24.14"/>
    <n v="0"/>
    <n v="24.14"/>
    <n v="47"/>
    <n v="38"/>
    <n v="2"/>
    <n v="2.8576000000000001E-2"/>
    <s v="Yantian"/>
    <m/>
    <s v="Philippines"/>
    <s v="pallet"/>
    <n v="0"/>
    <n v="0"/>
    <m/>
    <m/>
    <s v="no"/>
    <n v="193.12"/>
    <m/>
    <n v="0.12"/>
    <n v="27.431818181818183"/>
    <m/>
    <n v="219.45454545454547"/>
    <m/>
    <n v="0"/>
    <s v="Ellina Smirnova "/>
    <m/>
    <n v="1"/>
    <n v="8"/>
    <m/>
    <m/>
    <n v="0"/>
    <n v="0"/>
    <n v="0"/>
    <s v="13.06.2025"/>
    <s v="Order Window"/>
    <m/>
    <m/>
    <n v="437"/>
  </r>
  <r>
    <x v="3"/>
    <m/>
    <n v="20006091"/>
    <n v="3090840"/>
    <x v="28"/>
    <s v="PH"/>
    <x v="23"/>
    <x v="0"/>
    <m/>
    <m/>
    <n v="40"/>
    <n v="88027434"/>
    <s v="HE F1 rain jacket unisex XL"/>
    <n v="3"/>
    <m/>
    <s v="China"/>
    <s v="Textiles-Clothing"/>
    <n v="1000"/>
    <s v="Asian Sourcing Link"/>
    <x v="0"/>
    <n v="27.43"/>
    <n v="82.289999999999992"/>
    <n v="27.43"/>
    <n v="82.289999999999992"/>
    <n v="0"/>
    <n v="0"/>
    <n v="82.289999999999992"/>
    <n v="24.14"/>
    <n v="0"/>
    <n v="24.14"/>
    <n v="47"/>
    <n v="38"/>
    <n v="2"/>
    <n v="1.0716E-2"/>
    <s v="Yantian"/>
    <m/>
    <s v="Philippines"/>
    <s v="pallet"/>
    <n v="0"/>
    <n v="0"/>
    <m/>
    <m/>
    <s v="no"/>
    <n v="72.42"/>
    <m/>
    <n v="0.12"/>
    <n v="27.431818181818183"/>
    <m/>
    <n v="82.295454545454547"/>
    <m/>
    <n v="0"/>
    <s v="Ellina Smirnova "/>
    <m/>
    <n v="1"/>
    <n v="3"/>
    <m/>
    <m/>
    <n v="0"/>
    <n v="0"/>
    <n v="0"/>
    <s v="13.06.2025"/>
    <s v="Order Window"/>
    <m/>
    <m/>
    <n v="280"/>
  </r>
  <r>
    <x v="3"/>
    <m/>
    <n v="20006091"/>
    <n v="3090840"/>
    <x v="28"/>
    <s v="PH"/>
    <x v="23"/>
    <x v="0"/>
    <m/>
    <m/>
    <n v="50"/>
    <n v="88027435"/>
    <s v="HE F1 rain jacket unisex XXL"/>
    <n v="4"/>
    <m/>
    <s v="China"/>
    <s v="Textiles-Clothing"/>
    <n v="1000"/>
    <s v="Asian Sourcing Link"/>
    <x v="0"/>
    <n v="27.43"/>
    <n v="109.72"/>
    <n v="27.43"/>
    <n v="109.72"/>
    <n v="0"/>
    <n v="0"/>
    <n v="109.72"/>
    <n v="24.14"/>
    <n v="0"/>
    <n v="24.14"/>
    <n v="47"/>
    <n v="38"/>
    <n v="2"/>
    <n v="1.4288E-2"/>
    <s v="Yantian"/>
    <m/>
    <s v="Philippines"/>
    <s v="pallet"/>
    <n v="0"/>
    <n v="0"/>
    <m/>
    <m/>
    <s v="no"/>
    <n v="96.56"/>
    <m/>
    <n v="0.12"/>
    <n v="27.431818181818183"/>
    <m/>
    <n v="109.72727272727273"/>
    <m/>
    <n v="0"/>
    <s v="Ellina Smirnova "/>
    <m/>
    <n v="1"/>
    <n v="4"/>
    <m/>
    <m/>
    <n v="0"/>
    <n v="0"/>
    <n v="0"/>
    <s v="13.06.2025"/>
    <s v="Order Window"/>
    <m/>
    <m/>
    <n v="108"/>
  </r>
  <r>
    <x v="3"/>
    <m/>
    <n v="20006091"/>
    <n v="3090840"/>
    <x v="28"/>
    <s v="PH"/>
    <x v="23"/>
    <x v="0"/>
    <m/>
    <m/>
    <n v="60"/>
    <n v="88027393"/>
    <s v="HE F1 Racing jacket man XXL"/>
    <n v="1"/>
    <m/>
    <s v="China"/>
    <s v="Textiles-Clothing"/>
    <n v="250"/>
    <s v="Promocean The Netherlands BV"/>
    <x v="0"/>
    <n v="46.5"/>
    <n v="46.5"/>
    <n v="46.5"/>
    <n v="46.5"/>
    <n v="0"/>
    <n v="0"/>
    <n v="46.5"/>
    <n v="40.92"/>
    <n v="0"/>
    <n v="40.92"/>
    <n v="57"/>
    <n v="45"/>
    <n v="5"/>
    <n v="1.2825E-2"/>
    <s v="Yantian"/>
    <m/>
    <s v="Philippines"/>
    <s v="pallet"/>
    <n v="0"/>
    <n v="0"/>
    <m/>
    <m/>
    <s v="no"/>
    <n v="40.92"/>
    <m/>
    <n v="0.12"/>
    <n v="46.5"/>
    <m/>
    <n v="46.5"/>
    <m/>
    <n v="0"/>
    <s v="Konstantinos Zoupanos "/>
    <m/>
    <n v="2"/>
    <n v="2"/>
    <m/>
    <m/>
    <n v="0"/>
    <n v="0"/>
    <n v="0"/>
    <s v="13.06.2025"/>
    <s v="Order Window"/>
    <m/>
    <m/>
    <n v="35"/>
  </r>
  <r>
    <x v="3"/>
    <m/>
    <n v="20006080"/>
    <n v="3090157"/>
    <x v="12"/>
    <s v="NC"/>
    <x v="9"/>
    <x v="0"/>
    <m/>
    <m/>
    <n v="90"/>
    <n v="88027353"/>
    <s v="HE F1 Cap 0.0"/>
    <n v="2"/>
    <m/>
    <s v="China"/>
    <s v="Textiles-Clothing"/>
    <n v="42"/>
    <s v="Promocean The Netherlands BV"/>
    <x v="0"/>
    <n v="120"/>
    <n v="240"/>
    <n v="105.12"/>
    <n v="210.24"/>
    <n v="0"/>
    <n v="0"/>
    <n v="210.24"/>
    <n v="91.634399999999985"/>
    <n v="0"/>
    <n v="91.634399999999985"/>
    <n v="44"/>
    <n v="23"/>
    <n v="18"/>
    <n v="3.6431999999999999E-2"/>
    <s v="Den Bosch"/>
    <m/>
    <n v="0"/>
    <s v="pallet"/>
    <n v="29.759999999999991"/>
    <n v="0"/>
    <m/>
    <m/>
    <s v="no"/>
    <n v="183.26879999999997"/>
    <m/>
    <n v="0.12"/>
    <n v="104.12999999999998"/>
    <m/>
    <n v="208.25999999999996"/>
    <m/>
    <n v="0"/>
    <s v="Konstantinos Zoupanos "/>
    <m/>
    <n v="24"/>
    <n v="48"/>
    <m/>
    <m/>
    <n v="0"/>
    <n v="0"/>
    <n v="0"/>
    <s v="12.06.2025"/>
    <s v="Order Window"/>
    <m/>
    <m/>
    <n v="178"/>
  </r>
  <r>
    <x v="0"/>
    <m/>
    <n v="20006080"/>
    <n v="3090157"/>
    <x v="12"/>
    <s v="NC"/>
    <x v="9"/>
    <x v="0"/>
    <m/>
    <m/>
    <n v="100"/>
    <n v="88025960"/>
    <s v="HE Brand Skimmer on-trade"/>
    <n v="5"/>
    <m/>
    <s v="China"/>
    <s v="Bar support"/>
    <n v="300"/>
    <s v="Promocean The Netherlands BV"/>
    <x v="2"/>
    <n v="57.9"/>
    <n v="289.5"/>
    <n v="57.9"/>
    <n v="289.5"/>
    <n v="0"/>
    <n v="0"/>
    <n v="289.5"/>
    <n v="50.093771428571429"/>
    <n v="0"/>
    <n v="50.093771428571429"/>
    <n v="27"/>
    <n v="17"/>
    <n v="6"/>
    <n v="1.3769999999999999E-2"/>
    <s v="Den Bosch"/>
    <s v="Add manually  3 SU to SO"/>
    <n v="0"/>
    <s v="pallet"/>
    <n v="0"/>
    <n v="0"/>
    <m/>
    <m/>
    <s v="no"/>
    <n v="250.46885714285713"/>
    <m/>
    <n v="0.12"/>
    <n v="56.924740259740261"/>
    <m/>
    <n v="284.62370129870129"/>
    <m/>
    <n v="0"/>
    <s v="Ellina Smirnova"/>
    <m/>
    <n v="10"/>
    <n v="50"/>
    <m/>
    <m/>
    <n v="0"/>
    <n v="0"/>
    <n v="0"/>
    <s v="12.06.2025"/>
    <s v="Order Window"/>
    <m/>
    <m/>
    <n v="37"/>
  </r>
  <r>
    <x v="2"/>
    <m/>
    <n v="20006080"/>
    <n v="3090157"/>
    <x v="12"/>
    <s v="NC"/>
    <x v="9"/>
    <x v="0"/>
    <m/>
    <m/>
    <n v="120"/>
    <n v="88026488"/>
    <s v="HE UCL Fanny pack"/>
    <n v="100"/>
    <m/>
    <s v="China"/>
    <s v="Premiums"/>
    <n v="100"/>
    <s v="Promocean The Netherlands BV"/>
    <x v="0"/>
    <n v="46.2"/>
    <n v="4620"/>
    <n v="41"/>
    <n v="4100"/>
    <n v="0"/>
    <n v="0"/>
    <n v="4100"/>
    <n v="35.419800000000002"/>
    <n v="0"/>
    <n v="35.419800000000002"/>
    <n v="28"/>
    <n v="17"/>
    <n v="13"/>
    <n v="0.61880000000000002"/>
    <s v="Den Bosch"/>
    <m/>
    <n v="0"/>
    <s v="pallet"/>
    <n v="520"/>
    <n v="0"/>
    <m/>
    <m/>
    <s v="yes"/>
    <n v="3541.98"/>
    <m/>
    <n v="0.12"/>
    <n v="40.249772727272727"/>
    <m/>
    <n v="4024.977272727273"/>
    <m/>
    <n v="0"/>
    <s v="Ellina Smirnova"/>
    <m/>
    <n v="10"/>
    <n v="1000"/>
    <m/>
    <m/>
    <n v="0"/>
    <n v="0"/>
    <n v="0"/>
    <s v="12.06.2025"/>
    <s v="Order Window"/>
    <m/>
    <m/>
    <n v="588"/>
  </r>
  <r>
    <x v="0"/>
    <m/>
    <n v="20006080"/>
    <n v="3090157"/>
    <x v="12"/>
    <s v="NC"/>
    <x v="9"/>
    <x v="0"/>
    <m/>
    <m/>
    <n v="130"/>
    <n v="88027048"/>
    <s v="HE Brand Alu wallsign (PMQ)"/>
    <n v="1"/>
    <m/>
    <s v="Czech Republic"/>
    <s v="Indoor signs"/>
    <n v="5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s v="Den Bosch"/>
    <m/>
    <n v="0"/>
    <s v="pallet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12.06.2025"/>
    <s v="Order Window"/>
    <m/>
    <m/>
    <n v="16"/>
  </r>
  <r>
    <x v="5"/>
    <m/>
    <n v="20006089"/>
    <n v="3090157"/>
    <x v="12"/>
    <s v="NC"/>
    <x v="9"/>
    <x v="0"/>
    <m/>
    <m/>
    <n v="10"/>
    <n v="88027177"/>
    <s v="DSP coaster"/>
    <n v="50"/>
    <m/>
    <s v="Germany"/>
    <s v="Coasters (&amp; dripmat)"/>
    <n v="50"/>
    <s v="CC Coaster GmbH &amp; Co. KG"/>
    <x v="0"/>
    <n v="22.693181818181817"/>
    <n v="1134.6590909090908"/>
    <n v="16.261363636363637"/>
    <n v="813.06818181818187"/>
    <n v="0"/>
    <n v="0"/>
    <n v="813.06818181818187"/>
    <n v="14.31"/>
    <n v="0"/>
    <n v="14.31"/>
    <n v="18.600000000000001"/>
    <n v="46.5"/>
    <n v="14"/>
    <n v="0.60543000000000013"/>
    <s v="Den Bosch"/>
    <m/>
    <n v="0"/>
    <s v="pallet"/>
    <n v="321.59090909090889"/>
    <n v="0"/>
    <m/>
    <m/>
    <s v="yes"/>
    <n v="715.5"/>
    <m/>
    <n v="0.12"/>
    <n v="16.261363636363637"/>
    <m/>
    <n v="813.06818181818187"/>
    <m/>
    <n v="0"/>
    <s v="Ellina Smirnova"/>
    <m/>
    <n v="1000"/>
    <n v="50000"/>
    <m/>
    <m/>
    <n v="0"/>
    <n v="0"/>
    <n v="0"/>
    <s v="13.06.2025"/>
    <s v="Order Window"/>
    <m/>
    <m/>
    <n v="105"/>
  </r>
  <r>
    <x v="3"/>
    <m/>
    <n v="20006091"/>
    <n v="3090840"/>
    <x v="28"/>
    <s v="PH"/>
    <x v="23"/>
    <x v="0"/>
    <m/>
    <m/>
    <n v="70"/>
    <n v="88027386"/>
    <s v="HE F1 Racing jacket lady S"/>
    <n v="1"/>
    <m/>
    <s v="China"/>
    <s v="Textiles-Clothing"/>
    <n v="250"/>
    <s v="Promocean The Netherlands BV"/>
    <x v="0"/>
    <n v="45.96"/>
    <n v="45.96"/>
    <n v="45.96"/>
    <n v="45.96"/>
    <n v="0"/>
    <n v="0"/>
    <n v="45.96"/>
    <n v="40.44"/>
    <n v="0"/>
    <n v="40.44"/>
    <n v="57"/>
    <n v="45"/>
    <n v="5"/>
    <n v="1.2825E-2"/>
    <s v="Yantian"/>
    <m/>
    <s v="Philippines"/>
    <s v="pallet"/>
    <n v="0"/>
    <n v="0"/>
    <m/>
    <m/>
    <s v="no"/>
    <n v="40.44"/>
    <m/>
    <n v="0.12"/>
    <n v="45.954545454545453"/>
    <m/>
    <n v="45.954545454545453"/>
    <m/>
    <n v="0"/>
    <s v="Konstantinos Zoupanos "/>
    <m/>
    <n v="2"/>
    <n v="2"/>
    <m/>
    <m/>
    <n v="0"/>
    <n v="0"/>
    <n v="0"/>
    <s v="13.06.2025"/>
    <s v="Order Window"/>
    <m/>
    <m/>
    <n v="46"/>
  </r>
  <r>
    <x v="3"/>
    <m/>
    <n v="20006091"/>
    <n v="3090840"/>
    <x v="28"/>
    <s v="PH"/>
    <x v="23"/>
    <x v="0"/>
    <m/>
    <m/>
    <n v="80"/>
    <n v="88027387"/>
    <s v="HE F1 Racing jacket lady M"/>
    <n v="1"/>
    <m/>
    <s v="China"/>
    <s v="Textiles-Clothing"/>
    <n v="250"/>
    <s v="Promocean The Netherlands BV"/>
    <x v="0"/>
    <n v="45.96"/>
    <n v="45.96"/>
    <n v="45.96"/>
    <n v="45.96"/>
    <n v="0"/>
    <n v="0"/>
    <n v="45.96"/>
    <n v="40.44"/>
    <n v="0"/>
    <n v="40.44"/>
    <n v="57"/>
    <n v="45"/>
    <n v="5"/>
    <n v="1.2825E-2"/>
    <s v="Yantian"/>
    <m/>
    <s v="Philippines"/>
    <s v="pallet"/>
    <n v="0"/>
    <n v="0"/>
    <m/>
    <m/>
    <s v="no"/>
    <n v="40.44"/>
    <m/>
    <n v="0.12"/>
    <n v="45.954545454545453"/>
    <m/>
    <n v="45.954545454545453"/>
    <m/>
    <n v="0"/>
    <s v="Konstantinos Zoupanos "/>
    <m/>
    <n v="2"/>
    <n v="2"/>
    <m/>
    <m/>
    <n v="0"/>
    <n v="0"/>
    <n v="0"/>
    <s v="13.06.2025"/>
    <s v="Order Window"/>
    <m/>
    <m/>
    <n v="25"/>
  </r>
  <r>
    <x v="3"/>
    <m/>
    <n v="20006091"/>
    <n v="3090840"/>
    <x v="28"/>
    <s v="PH"/>
    <x v="23"/>
    <x v="0"/>
    <m/>
    <m/>
    <n v="90"/>
    <n v="88027349"/>
    <s v="HE F1 Backpack"/>
    <n v="2"/>
    <m/>
    <s v="China"/>
    <s v="Premiums"/>
    <n v="200"/>
    <s v="Promocean The Netherlands BV"/>
    <x v="0"/>
    <n v="76.150000000000006"/>
    <n v="152.30000000000001"/>
    <n v="76.150000000000006"/>
    <n v="152.30000000000001"/>
    <n v="0"/>
    <n v="0"/>
    <n v="152.30000000000001"/>
    <n v="67.03"/>
    <n v="0"/>
    <n v="67.03"/>
    <n v="44"/>
    <n v="43"/>
    <n v="45"/>
    <n v="0.17027999999999999"/>
    <s v="Yantian"/>
    <m/>
    <s v="Philippines"/>
    <s v="pallet"/>
    <n v="0"/>
    <n v="0"/>
    <m/>
    <m/>
    <s v="no"/>
    <n v="134.06"/>
    <m/>
    <n v="0.12"/>
    <n v="76.170454545454547"/>
    <m/>
    <n v="152.34090909090909"/>
    <m/>
    <n v="0"/>
    <s v="Konstantinos Zoupanos "/>
    <m/>
    <n v="5"/>
    <n v="10"/>
    <m/>
    <m/>
    <n v="0"/>
    <n v="0"/>
    <n v="0"/>
    <s v="13.06.2025"/>
    <s v="Order Window"/>
    <m/>
    <m/>
    <n v="223"/>
  </r>
  <r>
    <x v="3"/>
    <m/>
    <n v="20006091"/>
    <n v="3090840"/>
    <x v="28"/>
    <s v="PH"/>
    <x v="23"/>
    <x v="0"/>
    <m/>
    <m/>
    <n v="100"/>
    <n v="88027352"/>
    <s v="HE F1 Cabin bag"/>
    <n v="5"/>
    <m/>
    <s v="China"/>
    <s v="Premiums"/>
    <n v="500"/>
    <s v="Miles Promocean"/>
    <x v="1"/>
    <n v="41.23"/>
    <n v="206.14999999999998"/>
    <n v="41.23"/>
    <n v="206.14999999999998"/>
    <n v="0"/>
    <n v="0"/>
    <n v="206.14999999999998"/>
    <n v="36.28"/>
    <n v="0"/>
    <n v="36.28"/>
    <n v="57"/>
    <n v="25"/>
    <n v="37.5"/>
    <n v="0.26718750000000002"/>
    <m/>
    <m/>
    <s v="Philippines"/>
    <s v="pallet"/>
    <n v="0"/>
    <n v="0"/>
    <m/>
    <m/>
    <s v="no"/>
    <n v="181.4"/>
    <m/>
    <n v="0.12"/>
    <n v="41.227272727272727"/>
    <m/>
    <n v="206.13636363636363"/>
    <m/>
    <n v="0"/>
    <s v="Konstantinos Zoupanos "/>
    <m/>
    <n v="1"/>
    <n v="5"/>
    <m/>
    <m/>
    <n v="0"/>
    <n v="0"/>
    <n v="0"/>
    <s v="13.06.2025"/>
    <s v="Order Window"/>
    <m/>
    <m/>
    <n v="180"/>
  </r>
  <r>
    <x v="3"/>
    <m/>
    <n v="20006091"/>
    <n v="3090840"/>
    <x v="28"/>
    <s v="PH"/>
    <x v="23"/>
    <x v="0"/>
    <m/>
    <m/>
    <n v="110"/>
    <n v="88027376"/>
    <s v="HE F1 Polo shirt lady S"/>
    <n v="1"/>
    <m/>
    <s v="China"/>
    <s v="Textiles-Clothing"/>
    <n v="84"/>
    <s v="Promocean The Netherlands BV"/>
    <x v="0"/>
    <n v="47.46"/>
    <n v="47.46"/>
    <n v="42.54"/>
    <n v="42.54"/>
    <n v="0"/>
    <n v="0"/>
    <n v="42.54"/>
    <n v="37.450000000000003"/>
    <n v="0"/>
    <n v="37.450000000000003"/>
    <n v="35"/>
    <n v="28"/>
    <n v="6"/>
    <n v="5.8799999999999998E-3"/>
    <s v="Yantian"/>
    <m/>
    <s v="Philippines"/>
    <s v="pallet"/>
    <n v="4.9200000000000017"/>
    <n v="0"/>
    <m/>
    <m/>
    <s v="no"/>
    <n v="37.450000000000003"/>
    <m/>
    <n v="0.12"/>
    <n v="42.556818181818187"/>
    <m/>
    <n v="42.556818181818187"/>
    <m/>
    <n v="0"/>
    <s v="Konstantinos Zoupanos "/>
    <m/>
    <n v="6"/>
    <n v="6"/>
    <m/>
    <m/>
    <n v="0"/>
    <n v="0"/>
    <n v="0"/>
    <s v="13.06.2025"/>
    <s v="Order Window"/>
    <m/>
    <m/>
    <n v="17"/>
  </r>
  <r>
    <x v="3"/>
    <m/>
    <n v="20006091"/>
    <n v="3090840"/>
    <x v="28"/>
    <s v="PH"/>
    <x v="23"/>
    <x v="0"/>
    <m/>
    <m/>
    <n v="120"/>
    <n v="88027377"/>
    <s v="HE F1 Polo shirt lady M"/>
    <n v="1"/>
    <m/>
    <s v="China"/>
    <s v="Textiles-Clothing"/>
    <n v="84"/>
    <s v="Promocean The Netherlands BV"/>
    <x v="0"/>
    <n v="47.46"/>
    <n v="47.46"/>
    <n v="42.54"/>
    <n v="42.54"/>
    <n v="0"/>
    <n v="0"/>
    <n v="42.54"/>
    <n v="37.450000000000003"/>
    <n v="0"/>
    <n v="37.450000000000003"/>
    <n v="35"/>
    <n v="28"/>
    <n v="6"/>
    <n v="5.8799999999999998E-3"/>
    <s v="Yantian"/>
    <m/>
    <s v="Philippines"/>
    <s v="pallet"/>
    <n v="4.9200000000000017"/>
    <n v="0"/>
    <m/>
    <m/>
    <s v="no"/>
    <n v="37.450000000000003"/>
    <m/>
    <n v="0.12"/>
    <n v="42.556818181818187"/>
    <m/>
    <n v="42.556818181818187"/>
    <m/>
    <n v="0"/>
    <s v="Konstantinos Zoupanos "/>
    <m/>
    <n v="6"/>
    <n v="6"/>
    <m/>
    <m/>
    <n v="0"/>
    <n v="0"/>
    <n v="0"/>
    <s v="13.06.2025"/>
    <s v="Order Window"/>
    <m/>
    <m/>
    <n v="23"/>
  </r>
  <r>
    <x v="3"/>
    <m/>
    <n v="20006091"/>
    <n v="3090840"/>
    <x v="28"/>
    <s v="PH"/>
    <x v="23"/>
    <x v="0"/>
    <m/>
    <m/>
    <n v="130"/>
    <n v="88027378"/>
    <s v="HE F1 Polo shirt lady L"/>
    <n v="1"/>
    <m/>
    <s v="China"/>
    <s v="Textiles-Clothing"/>
    <n v="84"/>
    <s v="Promocean The Netherlands BV"/>
    <x v="0"/>
    <n v="47.46"/>
    <n v="47.46"/>
    <n v="42.54"/>
    <n v="42.54"/>
    <n v="0"/>
    <n v="0"/>
    <n v="42.54"/>
    <n v="37.450000000000003"/>
    <n v="0"/>
    <n v="37.450000000000003"/>
    <n v="35"/>
    <n v="28"/>
    <n v="6"/>
    <n v="5.8799999999999998E-3"/>
    <s v="Yantian"/>
    <m/>
    <s v="Philippines"/>
    <s v="pallet"/>
    <n v="4.9200000000000017"/>
    <n v="0"/>
    <m/>
    <m/>
    <s v="no"/>
    <n v="37.450000000000003"/>
    <m/>
    <n v="0.12"/>
    <n v="42.556818181818187"/>
    <m/>
    <n v="42.556818181818187"/>
    <m/>
    <n v="0"/>
    <s v="Konstantinos Zoupanos "/>
    <m/>
    <n v="6"/>
    <n v="6"/>
    <m/>
    <m/>
    <n v="0"/>
    <n v="0"/>
    <n v="0"/>
    <s v="13.06.2025"/>
    <s v="Order Window"/>
    <m/>
    <m/>
    <n v="19"/>
  </r>
  <r>
    <x v="3"/>
    <m/>
    <n v="20006091"/>
    <n v="3090840"/>
    <x v="28"/>
    <s v="PH"/>
    <x v="23"/>
    <x v="0"/>
    <m/>
    <m/>
    <n v="140"/>
    <n v="88027380"/>
    <s v="HE F1 Polo shirt man S"/>
    <n v="1"/>
    <m/>
    <s v="China"/>
    <s v="Textiles-Clothing"/>
    <n v="84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s v="Yantian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  <m/>
    <m/>
    <n v="7"/>
  </r>
  <r>
    <x v="3"/>
    <m/>
    <n v="20006091"/>
    <n v="3090840"/>
    <x v="28"/>
    <s v="PH"/>
    <x v="23"/>
    <x v="0"/>
    <m/>
    <m/>
    <n v="150"/>
    <n v="88027381"/>
    <s v="HE F1 Polo shirt man M"/>
    <n v="1"/>
    <m/>
    <s v="China"/>
    <s v="Textiles-Clothing"/>
    <n v="84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s v="Yantian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  <m/>
    <m/>
    <n v="15"/>
  </r>
  <r>
    <x v="3"/>
    <m/>
    <n v="20006091"/>
    <n v="3090840"/>
    <x v="28"/>
    <s v="PH"/>
    <x v="23"/>
    <x v="0"/>
    <m/>
    <m/>
    <n v="160"/>
    <n v="88027382"/>
    <s v="HE F1 Polo shirt man L"/>
    <n v="1"/>
    <m/>
    <s v="China"/>
    <s v="Textiles-Clothing"/>
    <n v="84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s v="Yantian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  <m/>
    <m/>
    <n v="32"/>
  </r>
  <r>
    <x v="3"/>
    <m/>
    <n v="20006092"/>
    <n v="3015363"/>
    <x v="29"/>
    <s v="AU"/>
    <x v="24"/>
    <x v="0"/>
    <m/>
    <m/>
    <n v="10"/>
    <n v="88027349"/>
    <s v="HE F1 Backpack"/>
    <n v="10"/>
    <m/>
    <s v="China"/>
    <s v="Premiums"/>
    <n v="200"/>
    <s v="Promocean The Netherlands BV"/>
    <x v="0"/>
    <n v="76.150000000000006"/>
    <n v="761.5"/>
    <n v="76.150000000000006"/>
    <n v="761.5"/>
    <n v="0"/>
    <n v="0"/>
    <n v="761.5"/>
    <n v="67.03"/>
    <n v="0"/>
    <n v="67.03"/>
    <n v="44"/>
    <n v="43"/>
    <n v="45"/>
    <n v="0.85140000000000005"/>
    <s v="Yantian"/>
    <m/>
    <n v="0"/>
    <s v="pallet"/>
    <n v="0"/>
    <n v="0"/>
    <m/>
    <m/>
    <s v="no"/>
    <n v="670.3"/>
    <m/>
    <n v="0.12"/>
    <n v="76.170454545454547"/>
    <m/>
    <n v="761.7045454545455"/>
    <m/>
    <n v="0"/>
    <s v="Konstantinos Zoupanos "/>
    <m/>
    <n v="5"/>
    <n v="50"/>
    <m/>
    <m/>
    <n v="0"/>
    <n v="0"/>
    <n v="0"/>
    <s v="13.06.2025"/>
    <s v="Order Window"/>
    <m/>
    <m/>
    <n v="223"/>
  </r>
  <r>
    <x v="3"/>
    <m/>
    <n v="20006092"/>
    <n v="3015363"/>
    <x v="29"/>
    <s v="AU"/>
    <x v="24"/>
    <x v="0"/>
    <m/>
    <m/>
    <n v="20"/>
    <n v="88027352"/>
    <s v="HE F1 Cabin bag"/>
    <n v="10"/>
    <m/>
    <s v="China"/>
    <s v="Premiums"/>
    <n v="500"/>
    <s v="Miles Promocean"/>
    <x v="1"/>
    <n v="41.23"/>
    <n v="412.29999999999995"/>
    <n v="41.23"/>
    <n v="412.29999999999995"/>
    <n v="0"/>
    <n v="0"/>
    <n v="412.29999999999995"/>
    <n v="36.28"/>
    <n v="0"/>
    <n v="36.28"/>
    <n v="57"/>
    <n v="25"/>
    <n v="37.5"/>
    <n v="0.53437500000000004"/>
    <m/>
    <m/>
    <n v="0"/>
    <s v="pallet"/>
    <n v="0"/>
    <n v="0"/>
    <m/>
    <m/>
    <s v="no"/>
    <n v="362.8"/>
    <m/>
    <n v="0.12"/>
    <n v="41.227272727272727"/>
    <m/>
    <n v="412.27272727272725"/>
    <m/>
    <n v="0"/>
    <s v="Konstantinos Zoupanos "/>
    <m/>
    <n v="1"/>
    <n v="10"/>
    <m/>
    <m/>
    <n v="0"/>
    <n v="0"/>
    <n v="0"/>
    <s v="13.06.2025"/>
    <s v="Order Window"/>
    <m/>
    <m/>
    <n v="180"/>
  </r>
  <r>
    <x v="3"/>
    <m/>
    <n v="20006092"/>
    <n v="3015363"/>
    <x v="29"/>
    <s v="AU"/>
    <x v="24"/>
    <x v="0"/>
    <m/>
    <m/>
    <n v="30"/>
    <n v="88027354"/>
    <s v="HE F1 Cap"/>
    <n v="60"/>
    <m/>
    <s v="China"/>
    <s v="Textiles-Clothing"/>
    <n v="42"/>
    <s v="Promocean The Netherlands BV"/>
    <x v="0"/>
    <n v="102.72"/>
    <n v="6163.2"/>
    <n v="72.239999999999995"/>
    <n v="4334.3999999999996"/>
    <n v="0"/>
    <n v="0"/>
    <n v="4334.3999999999996"/>
    <n v="63.5"/>
    <n v="0"/>
    <n v="63.5"/>
    <n v="44"/>
    <n v="23"/>
    <n v="18"/>
    <n v="1.0929599999999999"/>
    <s v="Yantian"/>
    <m/>
    <n v="0"/>
    <s v="pallet"/>
    <n v="1828.8000000000002"/>
    <n v="0"/>
    <m/>
    <m/>
    <s v="yes"/>
    <n v="3810"/>
    <m/>
    <n v="0.12"/>
    <n v="72.159090909090907"/>
    <m/>
    <n v="4329.545454545454"/>
    <m/>
    <n v="0"/>
    <s v="Konstantinos Zoupanos "/>
    <m/>
    <n v="24"/>
    <n v="1440"/>
    <m/>
    <m/>
    <n v="0"/>
    <n v="0"/>
    <n v="0"/>
    <s v="13.06.2025"/>
    <s v="Order Window"/>
    <m/>
    <m/>
    <n v="442"/>
  </r>
  <r>
    <x v="3"/>
    <m/>
    <n v="20006092"/>
    <n v="3015363"/>
    <x v="29"/>
    <s v="AU"/>
    <x v="24"/>
    <x v="0"/>
    <m/>
    <m/>
    <n v="40"/>
    <n v="88027358"/>
    <s v="HE F1 Water bottle"/>
    <n v="5"/>
    <m/>
    <s v="China"/>
    <s v="Premiums"/>
    <n v="250"/>
    <s v="Promocean The Netherlands BV"/>
    <x v="0"/>
    <n v="65.3"/>
    <n v="326.5"/>
    <n v="62.5"/>
    <n v="312.5"/>
    <n v="0"/>
    <n v="0"/>
    <n v="312.5"/>
    <n v="54.98"/>
    <n v="0"/>
    <n v="54.98"/>
    <n v="43.5"/>
    <n v="18"/>
    <n v="22.5"/>
    <n v="8.8087499999999999E-2"/>
    <s v="Yantian"/>
    <m/>
    <n v="0"/>
    <s v="pallet"/>
    <n v="14"/>
    <n v="0"/>
    <m/>
    <m/>
    <s v="no"/>
    <n v="274.89999999999998"/>
    <m/>
    <n v="0.12"/>
    <n v="62.477272727272727"/>
    <m/>
    <n v="312.38636363636363"/>
    <m/>
    <n v="0"/>
    <s v="Konstantinos Zoupanos "/>
    <m/>
    <n v="10"/>
    <n v="50"/>
    <m/>
    <m/>
    <n v="0"/>
    <n v="0"/>
    <n v="0"/>
    <s v="13.06.2025"/>
    <s v="Order Window"/>
    <m/>
    <m/>
    <n v="679"/>
  </r>
  <r>
    <x v="3"/>
    <m/>
    <n v="20006092"/>
    <n v="3015363"/>
    <x v="29"/>
    <s v="AU"/>
    <x v="24"/>
    <x v="0"/>
    <m/>
    <m/>
    <n v="50"/>
    <n v="88027375"/>
    <s v="HE F1 Polo shirt lady XS"/>
    <n v="2"/>
    <m/>
    <s v="China"/>
    <s v="Textiles-Clothing"/>
    <n v="84"/>
    <s v="Promocean The Netherlands BV"/>
    <x v="0"/>
    <n v="47.46"/>
    <n v="94.92"/>
    <n v="42.54"/>
    <n v="85.08"/>
    <n v="0"/>
    <n v="0"/>
    <n v="85.08"/>
    <n v="37.450000000000003"/>
    <n v="0"/>
    <n v="37.450000000000003"/>
    <n v="35"/>
    <n v="28"/>
    <n v="6"/>
    <n v="1.176E-2"/>
    <s v="Yantian"/>
    <m/>
    <n v="0"/>
    <s v="pallet"/>
    <n v="9.8400000000000034"/>
    <n v="0"/>
    <m/>
    <m/>
    <s v="no"/>
    <n v="74.900000000000006"/>
    <m/>
    <n v="0.12"/>
    <n v="42.556818181818187"/>
    <m/>
    <n v="85.113636363636374"/>
    <m/>
    <n v="0"/>
    <s v="Konstantinos Zoupanos "/>
    <m/>
    <n v="6"/>
    <n v="12"/>
    <m/>
    <m/>
    <n v="0"/>
    <n v="0"/>
    <n v="0"/>
    <s v="13.06.2025"/>
    <s v="Order Window"/>
    <m/>
    <m/>
    <n v="7"/>
  </r>
  <r>
    <x v="3"/>
    <m/>
    <n v="20006092"/>
    <n v="3015363"/>
    <x v="29"/>
    <s v="AU"/>
    <x v="24"/>
    <x v="0"/>
    <m/>
    <m/>
    <n v="60"/>
    <n v="88027376"/>
    <s v="HE F1 Polo shirt lady S"/>
    <n v="3"/>
    <m/>
    <s v="China"/>
    <s v="Textiles-Clothing"/>
    <n v="84"/>
    <s v="Promocean The Netherlands BV"/>
    <x v="0"/>
    <n v="47.46"/>
    <n v="142.38"/>
    <n v="42.54"/>
    <n v="127.62"/>
    <n v="0"/>
    <n v="0"/>
    <n v="127.62"/>
    <n v="37.450000000000003"/>
    <n v="0"/>
    <n v="37.450000000000003"/>
    <n v="35"/>
    <n v="28"/>
    <n v="6"/>
    <n v="1.7639999999999999E-2"/>
    <s v="Yantian"/>
    <m/>
    <n v="0"/>
    <s v="pallet"/>
    <n v="14.759999999999991"/>
    <n v="0"/>
    <m/>
    <m/>
    <s v="no"/>
    <n v="112.35000000000001"/>
    <m/>
    <n v="0.12"/>
    <n v="42.556818181818187"/>
    <m/>
    <n v="127.67045454545456"/>
    <m/>
    <n v="0"/>
    <s v="Konstantinos Zoupanos "/>
    <m/>
    <n v="6"/>
    <n v="18"/>
    <m/>
    <m/>
    <n v="0"/>
    <n v="0"/>
    <n v="0"/>
    <s v="13.06.2025"/>
    <s v="Order Window"/>
    <m/>
    <m/>
    <n v="17"/>
  </r>
  <r>
    <x v="3"/>
    <m/>
    <n v="20006092"/>
    <n v="3015363"/>
    <x v="29"/>
    <s v="AU"/>
    <x v="24"/>
    <x v="0"/>
    <m/>
    <m/>
    <n v="70"/>
    <n v="88027377"/>
    <s v="HE F1 Polo shirt lady M"/>
    <n v="4"/>
    <m/>
    <s v="China"/>
    <s v="Textiles-Clothing"/>
    <n v="84"/>
    <s v="Promocean The Netherlands BV"/>
    <x v="0"/>
    <n v="47.46"/>
    <n v="189.84"/>
    <n v="42.54"/>
    <n v="170.16"/>
    <n v="0"/>
    <n v="0"/>
    <n v="170.16"/>
    <n v="37.450000000000003"/>
    <n v="0"/>
    <n v="37.450000000000003"/>
    <n v="35"/>
    <n v="28"/>
    <n v="6"/>
    <n v="2.3519999999999999E-2"/>
    <s v="Yantian"/>
    <m/>
    <n v="0"/>
    <s v="pallet"/>
    <n v="19.680000000000007"/>
    <n v="0"/>
    <m/>
    <m/>
    <s v="no"/>
    <n v="149.80000000000001"/>
    <m/>
    <n v="0.12"/>
    <n v="42.556818181818187"/>
    <m/>
    <n v="170.22727272727275"/>
    <m/>
    <n v="0"/>
    <s v="Konstantinos Zoupanos "/>
    <m/>
    <n v="6"/>
    <n v="24"/>
    <m/>
    <m/>
    <n v="0"/>
    <n v="0"/>
    <n v="0"/>
    <s v="13.06.2025"/>
    <s v="Order Window"/>
    <m/>
    <m/>
    <n v="23"/>
  </r>
  <r>
    <x v="3"/>
    <m/>
    <n v="20006092"/>
    <n v="3015363"/>
    <x v="29"/>
    <s v="AU"/>
    <x v="24"/>
    <x v="0"/>
    <m/>
    <m/>
    <n v="80"/>
    <n v="88027378"/>
    <s v="HE F1 Polo shirt lady L"/>
    <n v="3"/>
    <m/>
    <s v="China"/>
    <s v="Textiles-Clothing"/>
    <n v="84"/>
    <s v="Promocean The Netherlands BV"/>
    <x v="0"/>
    <n v="47.46"/>
    <n v="142.38"/>
    <n v="42.54"/>
    <n v="127.62"/>
    <n v="0"/>
    <n v="0"/>
    <n v="127.62"/>
    <n v="37.450000000000003"/>
    <n v="0"/>
    <n v="37.450000000000003"/>
    <n v="35"/>
    <n v="28"/>
    <n v="6"/>
    <n v="1.7639999999999999E-2"/>
    <s v="Yantian"/>
    <m/>
    <n v="0"/>
    <s v="pallet"/>
    <n v="14.759999999999991"/>
    <n v="0"/>
    <m/>
    <m/>
    <s v="no"/>
    <n v="112.35000000000001"/>
    <m/>
    <n v="0.12"/>
    <n v="42.556818181818187"/>
    <m/>
    <n v="127.67045454545456"/>
    <m/>
    <n v="0"/>
    <s v="Konstantinos Zoupanos "/>
    <m/>
    <n v="6"/>
    <n v="18"/>
    <m/>
    <m/>
    <n v="0"/>
    <n v="0"/>
    <n v="0"/>
    <s v="13.06.2025"/>
    <s v="Order Window"/>
    <m/>
    <m/>
    <n v="19"/>
  </r>
  <r>
    <x v="3"/>
    <m/>
    <n v="20006092"/>
    <n v="3015363"/>
    <x v="29"/>
    <s v="AU"/>
    <x v="24"/>
    <x v="0"/>
    <m/>
    <m/>
    <n v="90"/>
    <n v="88027380"/>
    <s v="HE F1 Polo shirt man S"/>
    <n v="4"/>
    <m/>
    <s v="China"/>
    <s v="Textiles-Clothing"/>
    <n v="84"/>
    <s v="Promocean The Netherlands BV"/>
    <x v="0"/>
    <n v="48.66"/>
    <n v="194.64"/>
    <n v="43.8"/>
    <n v="175.2"/>
    <n v="0"/>
    <n v="0"/>
    <n v="175.2"/>
    <n v="38.549999999999997"/>
    <n v="0"/>
    <n v="38.549999999999997"/>
    <n v="35"/>
    <n v="28"/>
    <n v="6"/>
    <n v="2.3519999999999999E-2"/>
    <s v="Yantian"/>
    <m/>
    <n v="0"/>
    <s v="pallet"/>
    <n v="19.439999999999998"/>
    <n v="0"/>
    <m/>
    <m/>
    <s v="no"/>
    <n v="154.19999999999999"/>
    <m/>
    <n v="0.12"/>
    <n v="43.80681818181818"/>
    <m/>
    <n v="175.22727272727272"/>
    <m/>
    <n v="0"/>
    <s v="Konstantinos Zoupanos "/>
    <m/>
    <n v="6"/>
    <n v="24"/>
    <m/>
    <m/>
    <n v="0"/>
    <n v="0"/>
    <n v="0"/>
    <s v="13.06.2025"/>
    <s v="Order Window"/>
    <m/>
    <m/>
    <n v="7"/>
  </r>
  <r>
    <x v="3"/>
    <m/>
    <n v="20006092"/>
    <n v="3015363"/>
    <x v="29"/>
    <s v="AU"/>
    <x v="24"/>
    <x v="0"/>
    <m/>
    <m/>
    <n v="100"/>
    <n v="88027381"/>
    <s v="HE F1 Polo shirt man M"/>
    <n v="6"/>
    <m/>
    <s v="China"/>
    <s v="Textiles-Clothing"/>
    <n v="84"/>
    <s v="Promocean The Netherlands BV"/>
    <x v="0"/>
    <n v="48.66"/>
    <n v="291.95999999999998"/>
    <n v="43.8"/>
    <n v="262.79999999999995"/>
    <n v="0"/>
    <n v="0"/>
    <n v="262.79999999999995"/>
    <n v="38.549999999999997"/>
    <n v="0"/>
    <n v="38.549999999999997"/>
    <n v="35"/>
    <n v="28"/>
    <n v="6"/>
    <n v="3.5279999999999999E-2"/>
    <s v="Yantian"/>
    <m/>
    <n v="0"/>
    <s v="pallet"/>
    <n v="29.160000000000025"/>
    <n v="0"/>
    <m/>
    <m/>
    <s v="no"/>
    <n v="231.29999999999998"/>
    <m/>
    <n v="0.12"/>
    <n v="43.80681818181818"/>
    <m/>
    <n v="262.84090909090907"/>
    <m/>
    <n v="0"/>
    <s v="Konstantinos Zoupanos "/>
    <m/>
    <n v="6"/>
    <n v="36"/>
    <m/>
    <m/>
    <n v="0"/>
    <n v="0"/>
    <n v="0"/>
    <s v="13.06.2025"/>
    <s v="Order Window"/>
    <m/>
    <m/>
    <n v="15"/>
  </r>
  <r>
    <x v="3"/>
    <m/>
    <n v="20006091"/>
    <n v="3090840"/>
    <x v="28"/>
    <s v="PH"/>
    <x v="23"/>
    <x v="0"/>
    <m/>
    <m/>
    <n v="170"/>
    <n v="88027383"/>
    <s v="HE F1 Polo shirt man XL"/>
    <n v="1"/>
    <m/>
    <s v="China"/>
    <s v="Textiles-Clothing"/>
    <n v="84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s v="Yantian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  <m/>
    <m/>
    <n v="30"/>
  </r>
  <r>
    <x v="3"/>
    <m/>
    <n v="20006091"/>
    <n v="3090840"/>
    <x v="28"/>
    <s v="PH"/>
    <x v="23"/>
    <x v="0"/>
    <m/>
    <m/>
    <n v="180"/>
    <n v="88027384"/>
    <s v="HE F1 Polo shirt man XXL"/>
    <n v="1"/>
    <m/>
    <s v="China"/>
    <s v="Textiles-Clothing"/>
    <n v="84"/>
    <s v="Promocean The Netherlands BV"/>
    <x v="0"/>
    <n v="48.66"/>
    <n v="48.66"/>
    <n v="43.8"/>
    <n v="43.8"/>
    <n v="0"/>
    <n v="0"/>
    <n v="43.8"/>
    <n v="38.549999999999997"/>
    <n v="0"/>
    <n v="38.549999999999997"/>
    <n v="35"/>
    <n v="28"/>
    <n v="6"/>
    <n v="5.8799999999999998E-3"/>
    <s v="Yantian"/>
    <m/>
    <s v="Philippines"/>
    <s v="pallet"/>
    <n v="4.8599999999999994"/>
    <n v="0"/>
    <m/>
    <m/>
    <s v="no"/>
    <n v="38.549999999999997"/>
    <m/>
    <n v="0.12"/>
    <n v="43.80681818181818"/>
    <m/>
    <n v="43.80681818181818"/>
    <m/>
    <n v="0"/>
    <s v="Konstantinos Zoupanos "/>
    <m/>
    <n v="6"/>
    <n v="6"/>
    <m/>
    <m/>
    <n v="0"/>
    <n v="0"/>
    <n v="0"/>
    <s v="13.06.2025"/>
    <s v="Order Window"/>
    <m/>
    <m/>
    <n v="20"/>
  </r>
  <r>
    <x v="3"/>
    <m/>
    <n v="20006091"/>
    <n v="3090840"/>
    <x v="28"/>
    <s v="PH"/>
    <x v="23"/>
    <x v="0"/>
    <m/>
    <m/>
    <n v="190"/>
    <n v="88027445"/>
    <s v="HE F1 half-zip jumper unisex S"/>
    <n v="2"/>
    <m/>
    <s v="China"/>
    <s v="Textiles-Clothing"/>
    <n v="1000"/>
    <s v="Asian Sourcing Link"/>
    <x v="1"/>
    <n v="12.14"/>
    <n v="24.28"/>
    <n v="12.14"/>
    <n v="24.28"/>
    <n v="0"/>
    <n v="0"/>
    <n v="24.28"/>
    <n v="10.68"/>
    <n v="0"/>
    <n v="10.68"/>
    <n v="60"/>
    <n v="40"/>
    <n v="40"/>
    <n v="0.192"/>
    <m/>
    <m/>
    <s v="Philippines"/>
    <s v="pallet"/>
    <n v="0"/>
    <n v="0"/>
    <m/>
    <m/>
    <s v="no"/>
    <n v="21.36"/>
    <m/>
    <n v="0.12"/>
    <n v="12.136363636363637"/>
    <m/>
    <n v="24.272727272727273"/>
    <m/>
    <n v="0"/>
    <s v="Ellina Smirnova "/>
    <m/>
    <n v="1"/>
    <n v="2"/>
    <m/>
    <m/>
    <n v="0"/>
    <n v="0"/>
    <n v="0"/>
    <s v="13.06.2025"/>
    <s v="Order Window"/>
    <m/>
    <m/>
    <n v="32"/>
  </r>
  <r>
    <x v="3"/>
    <m/>
    <n v="20006091"/>
    <n v="3090840"/>
    <x v="28"/>
    <s v="PH"/>
    <x v="23"/>
    <x v="0"/>
    <m/>
    <m/>
    <n v="200"/>
    <n v="88027446"/>
    <s v="HE F1 half-zip jumper unisex M"/>
    <n v="4"/>
    <m/>
    <s v="China"/>
    <s v="Textiles-Clothing"/>
    <n v="1000"/>
    <s v="Asian Sourcing Link"/>
    <x v="1"/>
    <n v="12.14"/>
    <n v="48.56"/>
    <n v="12.14"/>
    <n v="48.56"/>
    <n v="0"/>
    <n v="0"/>
    <n v="48.56"/>
    <n v="10.68"/>
    <n v="0"/>
    <n v="10.68"/>
    <n v="60"/>
    <n v="40"/>
    <n v="40"/>
    <n v="0.38400000000000001"/>
    <m/>
    <m/>
    <s v="Philippines"/>
    <s v="pallet"/>
    <n v="0"/>
    <n v="0"/>
    <m/>
    <m/>
    <s v="no"/>
    <n v="42.72"/>
    <m/>
    <n v="0.12"/>
    <n v="12.136363636363637"/>
    <m/>
    <n v="48.545454545454547"/>
    <m/>
    <n v="0"/>
    <s v="Ellina Smirnova "/>
    <m/>
    <n v="1"/>
    <n v="4"/>
    <m/>
    <m/>
    <n v="0"/>
    <n v="0"/>
    <n v="0"/>
    <s v="13.06.2025"/>
    <s v="Order Window"/>
    <m/>
    <m/>
    <n v="61"/>
  </r>
  <r>
    <x v="3"/>
    <m/>
    <n v="20006091"/>
    <n v="3090840"/>
    <x v="28"/>
    <s v="PH"/>
    <x v="23"/>
    <x v="0"/>
    <m/>
    <m/>
    <n v="210"/>
    <n v="88027388"/>
    <s v="HE F1 Racing jacket lady L"/>
    <n v="1"/>
    <m/>
    <s v="China"/>
    <s v="Textiles-Clothing"/>
    <n v="250"/>
    <s v="Promocean The Netherlands BV"/>
    <x v="0"/>
    <n v="45.96"/>
    <n v="45.96"/>
    <n v="45.96"/>
    <n v="45.96"/>
    <n v="0"/>
    <n v="0"/>
    <n v="45.96"/>
    <n v="40.44"/>
    <n v="0"/>
    <n v="40.44"/>
    <n v="57"/>
    <n v="45"/>
    <n v="5"/>
    <n v="1.2825E-2"/>
    <s v="Yantian"/>
    <m/>
    <s v="Philippines"/>
    <s v="pallet"/>
    <n v="0"/>
    <n v="0"/>
    <m/>
    <m/>
    <s v="no"/>
    <n v="40.44"/>
    <m/>
    <n v="0.12"/>
    <n v="45.954545454545453"/>
    <m/>
    <n v="45.954545454545453"/>
    <m/>
    <n v="0"/>
    <s v="Konstantinos Zoupanos "/>
    <m/>
    <n v="2"/>
    <n v="2"/>
    <m/>
    <m/>
    <n v="0"/>
    <n v="0"/>
    <n v="0"/>
    <s v="13.06.2025"/>
    <s v="Order Window"/>
    <m/>
    <m/>
    <n v="19"/>
  </r>
  <r>
    <x v="3"/>
    <m/>
    <n v="20006091"/>
    <n v="3090840"/>
    <x v="28"/>
    <s v="PH"/>
    <x v="23"/>
    <x v="0"/>
    <m/>
    <m/>
    <n v="220"/>
    <n v="88027403"/>
    <s v="HE F1 T-shirt lady L"/>
    <n v="1"/>
    <m/>
    <s v="China"/>
    <s v="Textiles-Clothing"/>
    <n v="84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s v="Den Bosch"/>
    <m/>
    <s v="Philippines"/>
    <s v="pallet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3.06.2025"/>
    <s v="Order Window"/>
    <m/>
    <m/>
    <n v="10"/>
  </r>
  <r>
    <x v="3"/>
    <m/>
    <n v="20006091"/>
    <n v="3090840"/>
    <x v="28"/>
    <s v="PH"/>
    <x v="23"/>
    <x v="0"/>
    <m/>
    <m/>
    <n v="230"/>
    <n v="88027411"/>
    <s v="HE F1 T-shirt man S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s v="Philippines"/>
    <s v="pallet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3.06.2025"/>
    <s v="Order Window"/>
    <m/>
    <m/>
    <n v="169"/>
  </r>
  <r>
    <x v="3"/>
    <m/>
    <n v="20006091"/>
    <n v="3090840"/>
    <x v="28"/>
    <s v="PH"/>
    <x v="23"/>
    <x v="0"/>
    <m/>
    <m/>
    <n v="240"/>
    <n v="88027412"/>
    <s v="HE F1 T-shirt man M"/>
    <n v="1"/>
    <m/>
    <s v="China"/>
    <s v="Textiles-Clothing"/>
    <n v="84"/>
    <s v="Promocean The Netherlands BV"/>
    <x v="0"/>
    <n v="36.299999999999997"/>
    <n v="36.299999999999997"/>
    <n v="30.54"/>
    <n v="30.54"/>
    <n v="0"/>
    <n v="0"/>
    <n v="30.54"/>
    <n v="26.629200000000001"/>
    <n v="0"/>
    <n v="26.629200000000001"/>
    <n v="35"/>
    <n v="28"/>
    <n v="5"/>
    <n v="4.8999999999999998E-3"/>
    <s v="Den Bosch"/>
    <m/>
    <s v="Philippines"/>
    <s v="pallet"/>
    <n v="5.759999999999998"/>
    <n v="0"/>
    <m/>
    <m/>
    <s v="no"/>
    <n v="26.629200000000001"/>
    <m/>
    <n v="0.12"/>
    <n v="30.260454545454547"/>
    <m/>
    <n v="30.260454545454547"/>
    <m/>
    <n v="0"/>
    <s v="Konstantinos Zoupanos "/>
    <m/>
    <n v="6"/>
    <n v="6"/>
    <m/>
    <m/>
    <n v="0"/>
    <n v="0"/>
    <n v="0"/>
    <s v="13.06.2025"/>
    <s v="Order Window"/>
    <m/>
    <m/>
    <n v="841"/>
  </r>
  <r>
    <x v="3"/>
    <m/>
    <n v="20006091"/>
    <n v="3090840"/>
    <x v="28"/>
    <s v="PH"/>
    <x v="23"/>
    <x v="0"/>
    <m/>
    <m/>
    <n v="250"/>
    <n v="88027413"/>
    <s v="HE F1 T-shirt man L"/>
    <n v="1"/>
    <m/>
    <s v="China"/>
    <s v="Textiles-Clothing"/>
    <n v="84"/>
    <s v="Promocean The Netherlands BV"/>
    <x v="0"/>
    <n v="36.299999999999997"/>
    <n v="36.299999999999997"/>
    <n v="30.54"/>
    <n v="30.54"/>
    <n v="0"/>
    <n v="0"/>
    <n v="30.54"/>
    <n v="26.629200000000001"/>
    <n v="0"/>
    <n v="26.629200000000001"/>
    <n v="35"/>
    <n v="28"/>
    <n v="5"/>
    <n v="4.8999999999999998E-3"/>
    <s v="Den Bosch"/>
    <m/>
    <s v="Philippines"/>
    <s v="pallet"/>
    <n v="5.759999999999998"/>
    <n v="0"/>
    <m/>
    <m/>
    <s v="no"/>
    <n v="26.629200000000001"/>
    <m/>
    <n v="0.12"/>
    <n v="30.260454545454547"/>
    <m/>
    <n v="30.260454545454547"/>
    <m/>
    <n v="0"/>
    <s v="Konstantinos Zoupanos "/>
    <m/>
    <n v="6"/>
    <n v="6"/>
    <m/>
    <m/>
    <n v="0"/>
    <n v="0"/>
    <n v="0"/>
    <s v="13.06.2025"/>
    <s v="Order Window"/>
    <m/>
    <m/>
    <n v="861"/>
  </r>
  <r>
    <x v="3"/>
    <m/>
    <n v="20006091"/>
    <n v="3090840"/>
    <x v="28"/>
    <s v="PH"/>
    <x v="23"/>
    <x v="0"/>
    <m/>
    <m/>
    <n v="260"/>
    <n v="88027358"/>
    <s v="HE F1 Water bottle"/>
    <n v="224"/>
    <m/>
    <s v="China"/>
    <s v="Premiums"/>
    <n v="250"/>
    <s v="Promocean The Netherlands BV"/>
    <x v="0"/>
    <n v="65.3"/>
    <n v="14627.199999999999"/>
    <n v="62.5"/>
    <n v="14000"/>
    <n v="0"/>
    <n v="0"/>
    <n v="14000"/>
    <n v="54.98"/>
    <n v="0"/>
    <n v="54.98"/>
    <n v="43.5"/>
    <n v="18"/>
    <n v="22.5"/>
    <n v="3.9463200000000001"/>
    <s v="Yantian"/>
    <m/>
    <s v="Philippines"/>
    <s v="pallet"/>
    <n v="627.19999999999891"/>
    <n v="0"/>
    <m/>
    <m/>
    <s v="no"/>
    <n v="12315.519999999999"/>
    <m/>
    <n v="0.12"/>
    <n v="62.477272727272727"/>
    <m/>
    <n v="13994.90909090909"/>
    <m/>
    <n v="0"/>
    <s v="Konstantinos Zoupanos "/>
    <m/>
    <n v="10"/>
    <n v="2240"/>
    <m/>
    <m/>
    <n v="0"/>
    <n v="0"/>
    <n v="0"/>
    <s v="13.06.2025"/>
    <s v="Order Window"/>
    <m/>
    <m/>
    <n v="679"/>
  </r>
  <r>
    <x v="3"/>
    <m/>
    <n v="20006091"/>
    <n v="3090840"/>
    <x v="28"/>
    <s v="PH"/>
    <x v="23"/>
    <x v="0"/>
    <m/>
    <m/>
    <n v="270"/>
    <n v="88027355"/>
    <s v="HE F1 Lanyard"/>
    <n v="2"/>
    <m/>
    <s v="China"/>
    <s v="Premiums"/>
    <n v="40"/>
    <s v="Promocean The Netherlands BV"/>
    <x v="0"/>
    <n v="57.499999999999993"/>
    <n v="114.99999999999999"/>
    <n v="57.499999999999993"/>
    <n v="114.99999999999999"/>
    <n v="0"/>
    <n v="0"/>
    <n v="114.99999999999999"/>
    <n v="49.829400000000007"/>
    <n v="0"/>
    <n v="49.829400000000007"/>
    <n v="24"/>
    <n v="15"/>
    <n v="5"/>
    <n v="3.5999999999999999E-3"/>
    <s v="Den Bosch"/>
    <m/>
    <s v="Philippines"/>
    <s v="pallet"/>
    <n v="0"/>
    <n v="0"/>
    <m/>
    <m/>
    <s v="no"/>
    <n v="99.658800000000014"/>
    <m/>
    <n v="0.12"/>
    <n v="56.62431818181819"/>
    <m/>
    <n v="113.24863636363638"/>
    <m/>
    <n v="0"/>
    <s v="Konstantinos Zoupanos "/>
    <m/>
    <n v="25"/>
    <n v="50"/>
    <m/>
    <m/>
    <n v="0"/>
    <n v="0"/>
    <n v="0"/>
    <s v="13.06.2025"/>
    <s v="Order Window"/>
    <m/>
    <m/>
    <n v="80"/>
  </r>
  <r>
    <x v="3"/>
    <m/>
    <n v="20006091"/>
    <n v="3090840"/>
    <x v="28"/>
    <s v="PH"/>
    <x v="23"/>
    <x v="0"/>
    <m/>
    <m/>
    <n v="280"/>
    <n v="88025669"/>
    <s v="HE F1 keychain trophy"/>
    <n v="5"/>
    <m/>
    <s v="China"/>
    <s v="Openers / Sunglasses / Keyrings / Waiter knife"/>
    <n v="125"/>
    <s v="Promocean The Netherlands BV"/>
    <x v="1"/>
    <n v="26.200000000000003"/>
    <n v="131"/>
    <n v="26.200000000000003"/>
    <n v="131"/>
    <n v="0"/>
    <n v="0"/>
    <n v="131"/>
    <n v="23.136562499999993"/>
    <n v="0"/>
    <n v="23.136562499999993"/>
    <n v="7.9"/>
    <n v="27"/>
    <n v="27"/>
    <n v="2.8795500000000002E-2"/>
    <m/>
    <m/>
    <s v="Philippines"/>
    <s v="pallet"/>
    <n v="0"/>
    <n v="0"/>
    <m/>
    <m/>
    <s v="no"/>
    <n v="115.68281249999997"/>
    <m/>
    <n v="0.12"/>
    <n v="26.291548295454536"/>
    <m/>
    <n v="131.45774147727269"/>
    <m/>
    <n v="0"/>
    <s v="Ellina Smirnova"/>
    <m/>
    <n v="20"/>
    <n v="100"/>
    <m/>
    <m/>
    <n v="0"/>
    <n v="0"/>
    <n v="0"/>
    <s v="13.06.2025"/>
    <s v="Order Window"/>
    <m/>
    <m/>
    <n v="25"/>
  </r>
  <r>
    <x v="3"/>
    <m/>
    <n v="20006091"/>
    <n v="3090840"/>
    <x v="28"/>
    <s v="PH"/>
    <x v="23"/>
    <x v="0"/>
    <m/>
    <m/>
    <n v="290"/>
    <n v="88027360"/>
    <s v="HE F1 drawstring/tote bag"/>
    <n v="425"/>
    <m/>
    <s v="China"/>
    <s v="Premiums"/>
    <n v="100"/>
    <s v="Asian Sourcing Link"/>
    <x v="0"/>
    <n v="41.95"/>
    <n v="17828.75"/>
    <n v="23.05"/>
    <n v="9796.25"/>
    <n v="0"/>
    <n v="0"/>
    <n v="9796.25"/>
    <n v="20.3"/>
    <n v="0"/>
    <n v="20.3"/>
    <n v="48"/>
    <n v="38"/>
    <n v="2.5"/>
    <n v="1.9379999999999999"/>
    <s v="Yantian"/>
    <m/>
    <s v="Philippines"/>
    <s v="pallet"/>
    <n v="8032.5"/>
    <n v="0"/>
    <m/>
    <m/>
    <s v="yes"/>
    <n v="8627.5"/>
    <m/>
    <n v="0.12"/>
    <n v="23.06818181818182"/>
    <m/>
    <n v="9803.9772727272739"/>
    <m/>
    <n v="0"/>
    <s v="Ellina Smirnova "/>
    <m/>
    <n v="5"/>
    <n v="2125"/>
    <m/>
    <m/>
    <n v="0"/>
    <n v="0"/>
    <n v="0"/>
    <s v="13.06.2025"/>
    <s v="Order Window"/>
    <m/>
    <m/>
    <n v="628"/>
  </r>
  <r>
    <x v="3"/>
    <m/>
    <n v="20006092"/>
    <n v="3015363"/>
    <x v="29"/>
    <s v="AU"/>
    <x v="24"/>
    <x v="0"/>
    <m/>
    <m/>
    <n v="110"/>
    <n v="88027382"/>
    <s v="HE F1 Polo shirt man L"/>
    <n v="6"/>
    <m/>
    <s v="China"/>
    <s v="Textiles-Clothing"/>
    <n v="84"/>
    <s v="Promocean The Netherlands BV"/>
    <x v="0"/>
    <n v="48.66"/>
    <n v="291.95999999999998"/>
    <n v="43.8"/>
    <n v="262.79999999999995"/>
    <n v="0"/>
    <n v="0"/>
    <n v="262.79999999999995"/>
    <n v="38.549999999999997"/>
    <n v="0"/>
    <n v="38.549999999999997"/>
    <n v="35"/>
    <n v="28"/>
    <n v="6"/>
    <n v="3.5279999999999999E-2"/>
    <s v="Yantian"/>
    <m/>
    <n v="0"/>
    <s v="pallet"/>
    <n v="29.160000000000025"/>
    <n v="0"/>
    <m/>
    <m/>
    <s v="no"/>
    <n v="231.29999999999998"/>
    <m/>
    <n v="0.12"/>
    <n v="43.80681818181818"/>
    <m/>
    <n v="262.84090909090907"/>
    <m/>
    <n v="0"/>
    <s v="Konstantinos Zoupanos "/>
    <m/>
    <n v="6"/>
    <n v="36"/>
    <m/>
    <m/>
    <n v="0"/>
    <n v="0"/>
    <n v="0"/>
    <s v="13.06.2025"/>
    <s v="Order Window"/>
    <m/>
    <m/>
    <n v="32"/>
  </r>
  <r>
    <x v="3"/>
    <m/>
    <n v="20006092"/>
    <n v="3015363"/>
    <x v="29"/>
    <s v="AU"/>
    <x v="24"/>
    <x v="0"/>
    <m/>
    <m/>
    <n v="120"/>
    <n v="88027383"/>
    <s v="HE F1 Polo shirt man XL"/>
    <n v="3"/>
    <m/>
    <s v="China"/>
    <s v="Textiles-Clothing"/>
    <n v="84"/>
    <s v="Promocean The Netherlands BV"/>
    <x v="0"/>
    <n v="48.66"/>
    <n v="145.97999999999999"/>
    <n v="43.8"/>
    <n v="131.39999999999998"/>
    <n v="0"/>
    <n v="0"/>
    <n v="131.39999999999998"/>
    <n v="38.549999999999997"/>
    <n v="0"/>
    <n v="38.549999999999997"/>
    <n v="35"/>
    <n v="28"/>
    <n v="6"/>
    <n v="1.7639999999999999E-2"/>
    <s v="Yantian"/>
    <m/>
    <n v="0"/>
    <s v="pallet"/>
    <n v="14.580000000000013"/>
    <n v="0"/>
    <m/>
    <m/>
    <s v="no"/>
    <n v="115.64999999999999"/>
    <m/>
    <n v="0.12"/>
    <n v="43.80681818181818"/>
    <m/>
    <n v="131.42045454545453"/>
    <m/>
    <n v="0"/>
    <s v="Konstantinos Zoupanos "/>
    <m/>
    <n v="6"/>
    <n v="18"/>
    <m/>
    <m/>
    <n v="0"/>
    <n v="0"/>
    <n v="0"/>
    <s v="13.06.2025"/>
    <s v="Order Window"/>
    <m/>
    <m/>
    <n v="30"/>
  </r>
  <r>
    <x v="3"/>
    <m/>
    <n v="20006092"/>
    <n v="3015363"/>
    <x v="29"/>
    <s v="AU"/>
    <x v="24"/>
    <x v="0"/>
    <m/>
    <m/>
    <n v="130"/>
    <n v="88027384"/>
    <s v="HE F1 Polo shirt man XXL"/>
    <n v="2"/>
    <m/>
    <s v="China"/>
    <s v="Textiles-Clothing"/>
    <n v="84"/>
    <s v="Promocean The Netherlands BV"/>
    <x v="0"/>
    <n v="48.66"/>
    <n v="97.32"/>
    <n v="43.8"/>
    <n v="87.6"/>
    <n v="0"/>
    <n v="0"/>
    <n v="87.6"/>
    <n v="38.549999999999997"/>
    <n v="0"/>
    <n v="38.549999999999997"/>
    <n v="35"/>
    <n v="28"/>
    <n v="6"/>
    <n v="1.176E-2"/>
    <s v="Yantian"/>
    <m/>
    <n v="0"/>
    <s v="pallet"/>
    <n v="9.7199999999999989"/>
    <n v="0"/>
    <m/>
    <m/>
    <s v="no"/>
    <n v="77.099999999999994"/>
    <m/>
    <n v="0.12"/>
    <n v="43.80681818181818"/>
    <m/>
    <n v="87.61363636363636"/>
    <m/>
    <n v="0"/>
    <s v="Konstantinos Zoupanos "/>
    <m/>
    <n v="6"/>
    <n v="12"/>
    <m/>
    <m/>
    <n v="0"/>
    <n v="0"/>
    <n v="0"/>
    <s v="13.06.2025"/>
    <s v="Order Window"/>
    <m/>
    <m/>
    <n v="20"/>
  </r>
  <r>
    <x v="3"/>
    <m/>
    <n v="20006092"/>
    <n v="3015363"/>
    <x v="29"/>
    <s v="AU"/>
    <x v="24"/>
    <x v="0"/>
    <m/>
    <m/>
    <n v="140"/>
    <n v="88027386"/>
    <s v="HE F1 Racing jacket lady S"/>
    <n v="13"/>
    <m/>
    <s v="China"/>
    <s v="Textiles-Clothing"/>
    <n v="250"/>
    <s v="Promocean The Netherlands BV"/>
    <x v="0"/>
    <n v="45.96"/>
    <n v="597.48"/>
    <n v="45.96"/>
    <n v="597.48"/>
    <n v="0"/>
    <n v="0"/>
    <n v="597.48"/>
    <n v="40.44"/>
    <n v="0"/>
    <n v="40.44"/>
    <n v="57"/>
    <n v="45"/>
    <n v="5"/>
    <n v="0.16672500000000001"/>
    <s v="Yantian"/>
    <m/>
    <n v="0"/>
    <s v="pallet"/>
    <n v="0"/>
    <n v="0"/>
    <m/>
    <m/>
    <s v="no"/>
    <n v="525.72"/>
    <m/>
    <n v="0.12"/>
    <n v="45.954545454545453"/>
    <m/>
    <n v="597.40909090909088"/>
    <m/>
    <n v="0"/>
    <s v="Konstantinos Zoupanos "/>
    <m/>
    <n v="2"/>
    <n v="26"/>
    <m/>
    <m/>
    <n v="0"/>
    <n v="0"/>
    <n v="0"/>
    <s v="13.06.2025"/>
    <s v="Order Window"/>
    <m/>
    <m/>
    <n v="46"/>
  </r>
  <r>
    <x v="3"/>
    <m/>
    <n v="20006092"/>
    <n v="3015363"/>
    <x v="29"/>
    <s v="AU"/>
    <x v="24"/>
    <x v="0"/>
    <m/>
    <m/>
    <n v="150"/>
    <n v="88027390"/>
    <s v="HE F1 Racing jacket man M"/>
    <n v="17"/>
    <m/>
    <s v="China"/>
    <s v="Textiles-Clothing"/>
    <n v="250"/>
    <s v="Promocean The Netherlands BV"/>
    <x v="0"/>
    <n v="46.5"/>
    <n v="790.5"/>
    <n v="46.5"/>
    <n v="790.5"/>
    <n v="0"/>
    <n v="0"/>
    <n v="790.5"/>
    <n v="40.92"/>
    <n v="0"/>
    <n v="40.92"/>
    <n v="57"/>
    <n v="45"/>
    <n v="5"/>
    <n v="0.218025"/>
    <s v="Yantian"/>
    <m/>
    <n v="0"/>
    <s v="pallet"/>
    <n v="0"/>
    <n v="0"/>
    <m/>
    <m/>
    <s v="no"/>
    <n v="695.64"/>
    <m/>
    <n v="0.12"/>
    <n v="46.5"/>
    <m/>
    <n v="790.5"/>
    <m/>
    <n v="0"/>
    <s v="Konstantinos Zoupanos "/>
    <m/>
    <n v="2"/>
    <n v="34"/>
    <m/>
    <m/>
    <n v="0"/>
    <n v="0"/>
    <n v="0"/>
    <s v="13.06.2025"/>
    <s v="Order Window"/>
    <m/>
    <m/>
    <n v="102"/>
  </r>
  <r>
    <x v="3"/>
    <m/>
    <n v="20006092"/>
    <n v="3015363"/>
    <x v="29"/>
    <s v="AU"/>
    <x v="24"/>
    <x v="0"/>
    <m/>
    <m/>
    <n v="160"/>
    <n v="88027391"/>
    <s v="HE F1 Racing jacket man L"/>
    <n v="17"/>
    <m/>
    <s v="China"/>
    <s v="Textiles-Clothing"/>
    <n v="250"/>
    <s v="Promocean The Netherlands BV"/>
    <x v="0"/>
    <n v="46.5"/>
    <n v="790.5"/>
    <n v="46.5"/>
    <n v="790.5"/>
    <n v="0"/>
    <n v="0"/>
    <n v="790.5"/>
    <n v="40.92"/>
    <n v="0"/>
    <n v="40.92"/>
    <n v="57"/>
    <n v="45"/>
    <n v="5"/>
    <n v="0.218025"/>
    <s v="Yantian"/>
    <m/>
    <n v="0"/>
    <s v="pallet"/>
    <n v="0"/>
    <n v="0"/>
    <m/>
    <m/>
    <s v="no"/>
    <n v="695.64"/>
    <m/>
    <n v="0.12"/>
    <n v="46.5"/>
    <m/>
    <n v="790.5"/>
    <m/>
    <n v="0"/>
    <s v="Konstantinos Zoupanos "/>
    <m/>
    <n v="2"/>
    <n v="34"/>
    <m/>
    <m/>
    <n v="0"/>
    <n v="0"/>
    <n v="0"/>
    <s v="13.06.2025"/>
    <s v="Order Window"/>
    <m/>
    <m/>
    <n v="132"/>
  </r>
  <r>
    <x v="3"/>
    <m/>
    <n v="20006092"/>
    <n v="3015363"/>
    <x v="29"/>
    <s v="AU"/>
    <x v="24"/>
    <x v="0"/>
    <m/>
    <m/>
    <n v="170"/>
    <n v="88027392"/>
    <s v="HE F1 Racing jacket man XL"/>
    <n v="13"/>
    <m/>
    <s v="China"/>
    <s v="Textiles-Clothing"/>
    <n v="250"/>
    <s v="Promocean The Netherlands BV"/>
    <x v="0"/>
    <n v="46.5"/>
    <n v="604.5"/>
    <n v="46.5"/>
    <n v="604.5"/>
    <n v="0"/>
    <n v="0"/>
    <n v="604.5"/>
    <n v="40.92"/>
    <n v="0"/>
    <n v="40.92"/>
    <n v="57"/>
    <n v="45"/>
    <n v="5"/>
    <n v="0.16672500000000001"/>
    <s v="Yantian"/>
    <m/>
    <n v="0"/>
    <s v="pallet"/>
    <n v="0"/>
    <n v="0"/>
    <m/>
    <m/>
    <s v="no"/>
    <n v="531.96"/>
    <m/>
    <n v="0.12"/>
    <n v="46.5"/>
    <m/>
    <n v="604.5"/>
    <m/>
    <n v="0"/>
    <s v="Konstantinos Zoupanos "/>
    <m/>
    <n v="2"/>
    <n v="26"/>
    <m/>
    <m/>
    <n v="0"/>
    <n v="0"/>
    <n v="0"/>
    <s v="13.06.2025"/>
    <s v="Order Window"/>
    <m/>
    <m/>
    <n v="112"/>
  </r>
  <r>
    <x v="3"/>
    <m/>
    <n v="20006092"/>
    <n v="3015363"/>
    <x v="29"/>
    <s v="AU"/>
    <x v="24"/>
    <x v="0"/>
    <m/>
    <m/>
    <n v="180"/>
    <n v="88027393"/>
    <s v="HE F1 Racing jacket man XXL"/>
    <n v="5"/>
    <m/>
    <s v="China"/>
    <s v="Textiles-Clothing"/>
    <n v="250"/>
    <s v="Promocean The Netherlands BV"/>
    <x v="0"/>
    <n v="46.5"/>
    <n v="232.5"/>
    <n v="46.5"/>
    <n v="232.5"/>
    <n v="0"/>
    <n v="0"/>
    <n v="232.5"/>
    <n v="40.92"/>
    <n v="0"/>
    <n v="40.92"/>
    <n v="57"/>
    <n v="45"/>
    <n v="5"/>
    <n v="6.4125000000000001E-2"/>
    <s v="Yantian"/>
    <m/>
    <n v="0"/>
    <s v="pallet"/>
    <n v="0"/>
    <n v="0"/>
    <m/>
    <m/>
    <s v="no"/>
    <n v="204.60000000000002"/>
    <m/>
    <n v="0.12"/>
    <n v="46.5"/>
    <m/>
    <n v="232.5"/>
    <m/>
    <n v="0"/>
    <s v="Konstantinos Zoupanos "/>
    <m/>
    <n v="2"/>
    <n v="10"/>
    <m/>
    <m/>
    <n v="0"/>
    <n v="0"/>
    <n v="0"/>
    <s v="13.06.2025"/>
    <s v="Order Window"/>
    <m/>
    <m/>
    <n v="35"/>
  </r>
  <r>
    <x v="3"/>
    <m/>
    <n v="20006092"/>
    <n v="3015363"/>
    <x v="29"/>
    <s v="AU"/>
    <x v="24"/>
    <x v="0"/>
    <m/>
    <m/>
    <n v="190"/>
    <n v="88027431"/>
    <s v="HE F1 rain jacket unisex S"/>
    <n v="50"/>
    <m/>
    <s v="China"/>
    <s v="Textiles-Clothing"/>
    <n v="1000"/>
    <s v="Asian Sourcing Link"/>
    <x v="0"/>
    <n v="27.43"/>
    <n v="1371.5"/>
    <n v="27.43"/>
    <n v="1371.5"/>
    <n v="0"/>
    <n v="0"/>
    <n v="1371.5"/>
    <n v="24.14"/>
    <n v="0"/>
    <n v="24.14"/>
    <n v="47"/>
    <n v="38"/>
    <n v="2"/>
    <n v="0.17860000000000001"/>
    <s v="Yantian"/>
    <m/>
    <n v="0"/>
    <s v="pallet"/>
    <n v="0"/>
    <n v="0"/>
    <m/>
    <m/>
    <s v="no"/>
    <n v="1207"/>
    <m/>
    <n v="0.12"/>
    <n v="27.431818181818183"/>
    <m/>
    <n v="1371.5909090909092"/>
    <m/>
    <n v="0"/>
    <s v="Ellina Smirnova "/>
    <m/>
    <n v="1"/>
    <n v="50"/>
    <m/>
    <m/>
    <n v="0"/>
    <n v="0"/>
    <n v="0"/>
    <s v="13.06.2025"/>
    <s v="Order Window"/>
    <m/>
    <m/>
    <n v="121"/>
  </r>
  <r>
    <x v="3"/>
    <m/>
    <n v="20006092"/>
    <n v="3015363"/>
    <x v="29"/>
    <s v="AU"/>
    <x v="24"/>
    <x v="0"/>
    <m/>
    <m/>
    <n v="200"/>
    <n v="88027432"/>
    <s v="HE F1 rain jacket unisex M"/>
    <n v="125"/>
    <m/>
    <s v="China"/>
    <s v="Textiles-Clothing"/>
    <n v="1000"/>
    <s v="Asian Sourcing Link"/>
    <x v="0"/>
    <n v="27.43"/>
    <n v="3428.75"/>
    <n v="27.43"/>
    <n v="3428.75"/>
    <n v="0"/>
    <n v="0"/>
    <n v="3428.75"/>
    <n v="24.14"/>
    <n v="0"/>
    <n v="24.14"/>
    <n v="47"/>
    <n v="38"/>
    <n v="2"/>
    <n v="0.44650000000000001"/>
    <s v="Yantian"/>
    <m/>
    <n v="0"/>
    <s v="pallet"/>
    <n v="0"/>
    <n v="0"/>
    <m/>
    <m/>
    <s v="no"/>
    <n v="3017.5"/>
    <m/>
    <n v="0.12"/>
    <n v="27.431818181818183"/>
    <m/>
    <n v="3428.977272727273"/>
    <m/>
    <n v="0"/>
    <s v="Ellina Smirnova "/>
    <m/>
    <n v="1"/>
    <n v="125"/>
    <m/>
    <m/>
    <n v="0"/>
    <n v="0"/>
    <n v="0"/>
    <s v="13.06.2025"/>
    <s v="Order Window"/>
    <m/>
    <m/>
    <n v="278"/>
  </r>
  <r>
    <x v="3"/>
    <m/>
    <n v="20006092"/>
    <n v="3015363"/>
    <x v="29"/>
    <s v="AU"/>
    <x v="24"/>
    <x v="0"/>
    <m/>
    <m/>
    <n v="210"/>
    <n v="88027433"/>
    <s v="HE F1 rain jacket unisex L"/>
    <n v="175"/>
    <m/>
    <s v="China"/>
    <s v="Textiles-Clothing"/>
    <n v="1000"/>
    <s v="Asian Sourcing Link"/>
    <x v="0"/>
    <n v="27.43"/>
    <n v="4800.25"/>
    <n v="27.43"/>
    <n v="4800.25"/>
    <n v="0"/>
    <n v="0"/>
    <n v="4800.25"/>
    <n v="24.14"/>
    <n v="0"/>
    <n v="24.14"/>
    <n v="47"/>
    <n v="38"/>
    <n v="2"/>
    <n v="0.62509999999999999"/>
    <s v="Yantian"/>
    <m/>
    <n v="0"/>
    <s v="pallet"/>
    <n v="0"/>
    <n v="0"/>
    <m/>
    <m/>
    <s v="no"/>
    <n v="4224.5"/>
    <m/>
    <n v="0.12"/>
    <n v="27.431818181818183"/>
    <m/>
    <n v="4800.568181818182"/>
    <m/>
    <n v="0"/>
    <s v="Ellina Smirnova "/>
    <m/>
    <n v="1"/>
    <n v="175"/>
    <m/>
    <m/>
    <n v="0"/>
    <n v="0"/>
    <n v="0"/>
    <s v="13.06.2025"/>
    <s v="Order Window"/>
    <m/>
    <m/>
    <n v="437"/>
  </r>
  <r>
    <x v="3"/>
    <m/>
    <n v="20006092"/>
    <n v="3015363"/>
    <x v="29"/>
    <s v="AU"/>
    <x v="24"/>
    <x v="0"/>
    <m/>
    <m/>
    <n v="220"/>
    <n v="88027434"/>
    <s v="HE F1 rain jacket unisex XL"/>
    <n v="100"/>
    <m/>
    <s v="China"/>
    <s v="Textiles-Clothing"/>
    <n v="1000"/>
    <s v="Asian Sourcing Link"/>
    <x v="0"/>
    <n v="27.43"/>
    <n v="2743"/>
    <n v="27.43"/>
    <n v="2743"/>
    <n v="0"/>
    <n v="0"/>
    <n v="2743"/>
    <n v="24.14"/>
    <n v="0"/>
    <n v="24.14"/>
    <n v="47"/>
    <n v="38"/>
    <n v="2"/>
    <n v="0.35720000000000002"/>
    <s v="Yantian"/>
    <m/>
    <n v="0"/>
    <s v="pallet"/>
    <n v="0"/>
    <n v="0"/>
    <m/>
    <m/>
    <s v="no"/>
    <n v="2414"/>
    <m/>
    <n v="0.12"/>
    <n v="27.431818181818183"/>
    <m/>
    <n v="2743.1818181818185"/>
    <m/>
    <n v="0"/>
    <s v="Ellina Smirnova "/>
    <m/>
    <n v="1"/>
    <n v="100"/>
    <m/>
    <m/>
    <n v="0"/>
    <n v="0"/>
    <n v="0"/>
    <s v="13.06.2025"/>
    <s v="Order Window"/>
    <m/>
    <m/>
    <n v="280"/>
  </r>
  <r>
    <x v="3"/>
    <m/>
    <n v="20006092"/>
    <n v="3015363"/>
    <x v="29"/>
    <s v="AU"/>
    <x v="24"/>
    <x v="0"/>
    <m/>
    <m/>
    <n v="230"/>
    <n v="88027435"/>
    <s v="HE F1 rain jacket unisex XXL"/>
    <n v="50"/>
    <m/>
    <s v="China"/>
    <s v="Textiles-Clothing"/>
    <n v="1000"/>
    <s v="Asian Sourcing Link"/>
    <x v="0"/>
    <n v="27.43"/>
    <n v="1371.5"/>
    <n v="27.43"/>
    <n v="1371.5"/>
    <n v="0"/>
    <n v="0"/>
    <n v="1371.5"/>
    <n v="24.14"/>
    <n v="0"/>
    <n v="24.14"/>
    <n v="47"/>
    <n v="38"/>
    <n v="2"/>
    <n v="0.17860000000000001"/>
    <s v="Yantian"/>
    <m/>
    <n v="0"/>
    <s v="pallet"/>
    <n v="0"/>
    <n v="0"/>
    <m/>
    <m/>
    <s v="no"/>
    <n v="1207"/>
    <m/>
    <n v="0.12"/>
    <n v="27.431818181818183"/>
    <m/>
    <n v="1371.5909090909092"/>
    <m/>
    <n v="0"/>
    <s v="Ellina Smirnova "/>
    <m/>
    <n v="1"/>
    <n v="50"/>
    <m/>
    <m/>
    <n v="0"/>
    <n v="0"/>
    <n v="0"/>
    <s v="13.06.2025"/>
    <s v="Order Window"/>
    <m/>
    <m/>
    <n v="108"/>
  </r>
  <r>
    <x v="2"/>
    <m/>
    <n v="26021017"/>
    <n v="3011047"/>
    <x v="30"/>
    <s v="BA"/>
    <x v="25"/>
    <x v="1"/>
    <m/>
    <m/>
    <n v="10"/>
    <n v="88026949"/>
    <s v="HE UCL Glass 25cl man in giftbox"/>
    <n v="50"/>
    <m/>
    <s v="Turkey"/>
    <s v="Glassware"/>
    <n v="6700"/>
    <s v="Sisecam (Pasabahçe)"/>
    <x v="0"/>
    <n v="22.799999999999997"/>
    <n v="1139.9999999999998"/>
    <n v="22.799999999999997"/>
    <n v="1139.9999999999998"/>
    <n v="0"/>
    <n v="0"/>
    <n v="1139.9999999999998"/>
    <n v="20.16"/>
    <n v="0"/>
    <n v="20.16"/>
    <n v="55.9"/>
    <n v="21.9"/>
    <n v="21.2"/>
    <n v="1.2976625999999998"/>
    <s v="Den Bosch"/>
    <m/>
    <n v="0"/>
    <n v="0"/>
    <n v="0"/>
    <n v="0"/>
    <m/>
    <m/>
    <s v="no"/>
    <n v="1008"/>
    <m/>
    <n v="0.12"/>
    <n v="22.90909090909091"/>
    <m/>
    <n v="1145.4545454545455"/>
    <m/>
    <n v="0"/>
    <s v="Ludmilla Zarybnicka"/>
    <m/>
    <n v="24"/>
    <n v="1200"/>
    <m/>
    <m/>
    <n v="0"/>
    <n v="0"/>
    <n v="0"/>
    <s v="13.06.2025"/>
    <s v="Order Window"/>
    <m/>
    <m/>
    <n v="3007"/>
  </r>
  <r>
    <x v="2"/>
    <m/>
    <n v="26021017"/>
    <n v="3011047"/>
    <x v="30"/>
    <s v="BA"/>
    <x v="25"/>
    <x v="1"/>
    <m/>
    <m/>
    <n v="20"/>
    <n v="88026576"/>
    <s v="HE UCL Sports towel"/>
    <n v="84"/>
    <m/>
    <s v="China"/>
    <s v="Textiles-Clothing"/>
    <n v="167"/>
    <s v="Promocean The Netherlands BV"/>
    <x v="0"/>
    <n v="36.24"/>
    <n v="3044.1600000000003"/>
    <n v="30.48"/>
    <n v="2560.3200000000002"/>
    <n v="0"/>
    <n v="0"/>
    <n v="2560.3200000000002"/>
    <n v="26.6175"/>
    <n v="0"/>
    <n v="26.6175"/>
    <n v="25.5"/>
    <n v="25"/>
    <n v="18.5"/>
    <n v="0.99067499999999997"/>
    <s v="Den Bosch"/>
    <m/>
    <n v="0"/>
    <n v="0"/>
    <n v="483.84000000000015"/>
    <n v="0"/>
    <m/>
    <m/>
    <s v="no"/>
    <n v="2235.87"/>
    <m/>
    <n v="0.12"/>
    <n v="30.24715909090909"/>
    <m/>
    <n v="2540.7613636363635"/>
    <m/>
    <n v="0"/>
    <s v="Ellina Smirnova"/>
    <m/>
    <n v="6"/>
    <n v="504"/>
    <m/>
    <m/>
    <n v="0"/>
    <n v="0"/>
    <n v="0"/>
    <s v="13.06.2025"/>
    <s v="Order Window"/>
    <m/>
    <m/>
    <n v="714"/>
  </r>
  <r>
    <x v="2"/>
    <m/>
    <n v="26021017"/>
    <n v="3011047"/>
    <x v="30"/>
    <s v="BA"/>
    <x v="25"/>
    <x v="1"/>
    <m/>
    <m/>
    <n v="30"/>
    <n v="88026484"/>
    <s v="HE UCL Backpack"/>
    <n v="50"/>
    <m/>
    <s v="China"/>
    <s v="Premiums"/>
    <n v="200"/>
    <s v="Promocean The Netherlands BV"/>
    <x v="0"/>
    <n v="70.149999999999991"/>
    <n v="3507.4999999999995"/>
    <n v="69.349999999999994"/>
    <n v="3467.4999999999995"/>
    <n v="0"/>
    <n v="0"/>
    <n v="3467.4999999999995"/>
    <n v="60.500699999999995"/>
    <n v="0"/>
    <n v="60.500699999999995"/>
    <n v="55"/>
    <n v="36"/>
    <n v="20"/>
    <n v="1.98"/>
    <s v="Den Bosch"/>
    <m/>
    <n v="0"/>
    <n v="0"/>
    <n v="40"/>
    <n v="0"/>
    <m/>
    <m/>
    <s v="no"/>
    <n v="3025.0349999999999"/>
    <m/>
    <n v="0.12"/>
    <n v="68.750795454545454"/>
    <m/>
    <n v="3437.5397727272725"/>
    <m/>
    <n v="0"/>
    <s v="Ellina Smirnova"/>
    <m/>
    <n v="5"/>
    <n v="250"/>
    <m/>
    <m/>
    <n v="0"/>
    <n v="0"/>
    <n v="0"/>
    <s v="13.06.2025"/>
    <s v="Order Window"/>
    <m/>
    <m/>
    <n v="642"/>
  </r>
  <r>
    <x v="2"/>
    <m/>
    <n v="26021017"/>
    <n v="3011047"/>
    <x v="30"/>
    <s v="BA"/>
    <x v="25"/>
    <x v="1"/>
    <m/>
    <m/>
    <n v="40"/>
    <n v="88026494"/>
    <s v="HE UCL Keyring opener"/>
    <n v="30"/>
    <m/>
    <s v="China"/>
    <s v="Premiums"/>
    <n v="100"/>
    <s v="Promocean The Netherlands BV"/>
    <x v="0"/>
    <n v="47"/>
    <n v="1410"/>
    <n v="42.25"/>
    <n v="1267.5"/>
    <n v="0"/>
    <n v="0"/>
    <n v="1267.5"/>
    <n v="37.249200000000002"/>
    <n v="0"/>
    <n v="37.249200000000002"/>
    <n v="11"/>
    <n v="9"/>
    <n v="6"/>
    <n v="1.7819999999999999E-2"/>
    <s v="Den Bosch"/>
    <m/>
    <n v="0"/>
    <n v="0"/>
    <n v="142.5"/>
    <n v="0"/>
    <m/>
    <m/>
    <s v="no"/>
    <n v="1117.4760000000001"/>
    <m/>
    <n v="0.12"/>
    <n v="42.328636363636363"/>
    <m/>
    <n v="1269.8590909090908"/>
    <m/>
    <n v="0"/>
    <s v="Ellina Smirnova"/>
    <m/>
    <n v="25"/>
    <n v="750"/>
    <m/>
    <m/>
    <n v="0"/>
    <n v="0"/>
    <n v="0"/>
    <s v="13.06.2025"/>
    <s v="Order Window"/>
    <m/>
    <m/>
    <n v="1305"/>
  </r>
  <r>
    <x v="2"/>
    <m/>
    <n v="26021018"/>
    <n v="3090870"/>
    <x v="31"/>
    <s v="CY"/>
    <x v="26"/>
    <x v="2"/>
    <m/>
    <m/>
    <n v="10"/>
    <n v="88026505"/>
    <s v="HE UCL Soccer ball with pump"/>
    <n v="31"/>
    <m/>
    <s v="China"/>
    <s v="Premiums"/>
    <n v="500"/>
    <s v="Promocean The Netherlands BV"/>
    <x v="0"/>
    <n v="64.900000000000006"/>
    <n v="2011.9"/>
    <n v="60.300000000000004"/>
    <n v="1869.3000000000002"/>
    <n v="0"/>
    <n v="0"/>
    <n v="1869.3000000000002"/>
    <n v="52.189200000000007"/>
    <n v="0"/>
    <n v="52.189200000000007"/>
    <n v="68"/>
    <n v="19"/>
    <n v="19"/>
    <n v="0.760988"/>
    <s v="Den Bosch"/>
    <m/>
    <n v="0"/>
    <n v="0"/>
    <n v="142.59999999999991"/>
    <n v="0"/>
    <m/>
    <m/>
    <s v="no"/>
    <n v="1617.8652000000002"/>
    <m/>
    <n v="0.12"/>
    <n v="59.305909090909097"/>
    <m/>
    <n v="1838.4831818181819"/>
    <m/>
    <n v="0"/>
    <s v="Ellina Smirnova"/>
    <m/>
    <n v="10"/>
    <n v="310"/>
    <m/>
    <m/>
    <n v="0"/>
    <n v="0"/>
    <n v="0"/>
    <s v="13.06.2025"/>
    <s v="Order Window"/>
    <m/>
    <m/>
    <n v="4834"/>
  </r>
  <r>
    <x v="0"/>
    <m/>
    <n v="26021018"/>
    <n v="3090870"/>
    <x v="31"/>
    <s v="CY"/>
    <x v="26"/>
    <x v="2"/>
    <m/>
    <m/>
    <n v="20"/>
    <n v="88027055"/>
    <s v="HE Brand pop up cooler bag"/>
    <n v="50"/>
    <m/>
    <s v="China"/>
    <s v="Premiums"/>
    <n v="200"/>
    <s v="Promocean The Netherlands BV"/>
    <x v="0"/>
    <n v="50.300000000000004"/>
    <n v="2515"/>
    <n v="46.3"/>
    <n v="2315"/>
    <n v="0"/>
    <n v="0"/>
    <n v="2315"/>
    <n v="37.312199999999997"/>
    <n v="0"/>
    <n v="37.312199999999997"/>
    <n v="35"/>
    <n v="34"/>
    <n v="30"/>
    <n v="1.7849999999999999"/>
    <s v="Den Bosch"/>
    <m/>
    <n v="0"/>
    <n v="0"/>
    <n v="200"/>
    <n v="0"/>
    <m/>
    <m/>
    <s v="no"/>
    <n v="1865.61"/>
    <m/>
    <n v="0.12"/>
    <n v="42.400227272727271"/>
    <m/>
    <n v="2120.0113636363635"/>
    <m/>
    <n v="0"/>
    <s v="Ellina Smirnova"/>
    <m/>
    <n v="5"/>
    <n v="250"/>
    <m/>
    <m/>
    <n v="0"/>
    <n v="0"/>
    <n v="0"/>
    <s v="13.06.2025"/>
    <s v="Order Window"/>
    <m/>
    <m/>
    <n v="1428"/>
  </r>
  <r>
    <x v="2"/>
    <m/>
    <n v="26021018"/>
    <n v="3090870"/>
    <x v="31"/>
    <s v="CY"/>
    <x v="26"/>
    <x v="2"/>
    <m/>
    <m/>
    <n v="30"/>
    <n v="88026488"/>
    <s v="HE UCL Fanny pack"/>
    <n v="56"/>
    <m/>
    <s v="China"/>
    <s v="Premiums"/>
    <n v="100"/>
    <s v="Promocean The Netherlands BV"/>
    <x v="0"/>
    <n v="46.2"/>
    <n v="2587.2000000000003"/>
    <n v="41"/>
    <n v="2296"/>
    <n v="0"/>
    <n v="0"/>
    <n v="2296"/>
    <n v="35.419800000000002"/>
    <n v="0"/>
    <n v="35.419800000000002"/>
    <n v="28"/>
    <n v="17"/>
    <n v="13"/>
    <n v="0.346528"/>
    <s v="Den Bosch"/>
    <m/>
    <n v="0"/>
    <n v="0"/>
    <n v="291.20000000000027"/>
    <n v="0"/>
    <m/>
    <m/>
    <s v="no"/>
    <n v="1983.5088000000001"/>
    <m/>
    <n v="0.12"/>
    <n v="40.249772727272727"/>
    <m/>
    <n v="2253.9872727272727"/>
    <m/>
    <n v="0"/>
    <s v="Ellina Smirnova"/>
    <m/>
    <n v="10"/>
    <n v="560"/>
    <m/>
    <m/>
    <n v="0"/>
    <n v="0"/>
    <n v="0"/>
    <s v="13.06.2025"/>
    <s v="Order Window"/>
    <m/>
    <m/>
    <n v="588"/>
  </r>
  <r>
    <x v="2"/>
    <m/>
    <n v="26021019"/>
    <n v="3097160"/>
    <x v="2"/>
    <s v="NL"/>
    <x v="1"/>
    <x v="2"/>
    <m/>
    <m/>
    <n v="10"/>
    <n v="88026505"/>
    <s v="HE UCL Soccer ball with pump"/>
    <n v="20"/>
    <m/>
    <s v="China"/>
    <s v="Premiums"/>
    <n v="500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s v="Den Bosch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3.06.2025"/>
    <s v="Order Window"/>
    <m/>
    <m/>
    <n v="4834"/>
  </r>
  <r>
    <x v="2"/>
    <m/>
    <n v="26021019"/>
    <n v="3097160"/>
    <x v="2"/>
    <s v="NL"/>
    <x v="1"/>
    <x v="2"/>
    <m/>
    <m/>
    <n v="20"/>
    <n v="88026493"/>
    <s v="HE UCL Ice bucket"/>
    <n v="5"/>
    <m/>
    <s v="China"/>
    <s v="Bar support"/>
    <n v="167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s v="Den Bosch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13.06.2025"/>
    <s v="Order Window"/>
    <m/>
    <m/>
    <n v="356"/>
  </r>
  <r>
    <x v="2"/>
    <m/>
    <n v="26021019"/>
    <n v="3097160"/>
    <x v="2"/>
    <s v="NL"/>
    <x v="1"/>
    <x v="2"/>
    <m/>
    <m/>
    <n v="3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3.06.2025"/>
    <s v="Order Window"/>
    <m/>
    <m/>
    <n v="1295"/>
  </r>
  <r>
    <x v="2"/>
    <m/>
    <n v="26021019"/>
    <n v="3097160"/>
    <x v="2"/>
    <s v="NL"/>
    <x v="1"/>
    <x v="2"/>
    <m/>
    <m/>
    <n v="40"/>
    <n v="88026486"/>
    <s v="HE UCL Cap"/>
    <n v="10"/>
    <m/>
    <s v="China"/>
    <s v="Textiles-Clothing"/>
    <n v="42"/>
    <s v="Promocean The Netherlands BV"/>
    <x v="0"/>
    <n v="115.68"/>
    <n v="1156.8000000000002"/>
    <n v="71.28"/>
    <n v="712.8"/>
    <n v="0"/>
    <n v="0"/>
    <n v="712.8"/>
    <n v="62.267399999999995"/>
    <n v="0"/>
    <n v="62.267399999999995"/>
    <n v="45"/>
    <n v="23"/>
    <n v="23"/>
    <n v="0.23805000000000001"/>
    <s v="Den Bosch"/>
    <m/>
    <n v="0"/>
    <n v="0"/>
    <n v="444.00000000000023"/>
    <n v="0"/>
    <m/>
    <m/>
    <s v="no"/>
    <n v="622.67399999999998"/>
    <m/>
    <n v="0.12"/>
    <n v="70.758409090909083"/>
    <m/>
    <n v="707.58409090909083"/>
    <m/>
    <n v="0"/>
    <s v="Ellina Smirnova"/>
    <m/>
    <n v="24"/>
    <n v="240"/>
    <m/>
    <m/>
    <n v="0"/>
    <n v="0"/>
    <n v="0"/>
    <s v="13.06.2025"/>
    <s v="Order Window"/>
    <m/>
    <m/>
    <n v="816"/>
  </r>
  <r>
    <x v="2"/>
    <m/>
    <n v="26021019"/>
    <n v="3097160"/>
    <x v="2"/>
    <s v="NL"/>
    <x v="1"/>
    <x v="2"/>
    <m/>
    <m/>
    <n v="5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3.06.2025"/>
    <s v="Order Window"/>
    <m/>
    <m/>
    <n v="1305"/>
  </r>
  <r>
    <x v="2"/>
    <m/>
    <n v="26021019"/>
    <n v="3097160"/>
    <x v="2"/>
    <s v="NL"/>
    <x v="1"/>
    <x v="2"/>
    <m/>
    <m/>
    <n v="60"/>
    <n v="88026527"/>
    <s v="HE UCL 0.0 Lanyard"/>
    <n v="8"/>
    <m/>
    <s v="China"/>
    <s v="Premiums"/>
    <n v="100"/>
    <s v="Promocean The Netherlands BV"/>
    <x v="0"/>
    <n v="53.5"/>
    <n v="428"/>
    <n v="53.5"/>
    <n v="428"/>
    <n v="0"/>
    <n v="0"/>
    <n v="428"/>
    <n v="44.950200000000002"/>
    <n v="0"/>
    <n v="44.950200000000002"/>
    <n v="24"/>
    <n v="15"/>
    <n v="5"/>
    <n v="1.44E-2"/>
    <s v="Den Bosch"/>
    <m/>
    <n v="0"/>
    <n v="0"/>
    <n v="0"/>
    <n v="0"/>
    <m/>
    <m/>
    <s v="no"/>
    <n v="359.60160000000002"/>
    <m/>
    <n v="0.12"/>
    <n v="51.079772727272733"/>
    <m/>
    <n v="408.63818181818186"/>
    <m/>
    <n v="0"/>
    <s v="Ellina Smirnova"/>
    <m/>
    <n v="25"/>
    <n v="200"/>
    <m/>
    <m/>
    <n v="0"/>
    <n v="0"/>
    <n v="0"/>
    <s v="13.06.2025"/>
    <s v="Order Window"/>
    <m/>
    <m/>
    <n v="53"/>
  </r>
  <r>
    <x v="2"/>
    <m/>
    <n v="26021019"/>
    <n v="3097160"/>
    <x v="2"/>
    <s v="NL"/>
    <x v="1"/>
    <x v="2"/>
    <m/>
    <m/>
    <n v="70"/>
    <n v="88026949"/>
    <s v="HE UCL Glass 25cl man in giftbox"/>
    <n v="8"/>
    <m/>
    <s v="Turkey"/>
    <s v="Glassware"/>
    <n v="6700"/>
    <s v="Sisecam (Pasabahçe)"/>
    <x v="0"/>
    <n v="22.799999999999997"/>
    <n v="182.39999999999998"/>
    <n v="22.799999999999997"/>
    <n v="182.39999999999998"/>
    <n v="0"/>
    <n v="0"/>
    <n v="182.39999999999998"/>
    <n v="20.16"/>
    <n v="0"/>
    <n v="20.16"/>
    <n v="55.9"/>
    <n v="21.9"/>
    <n v="21.2"/>
    <n v="0.20762601599999997"/>
    <s v="Den Bosch"/>
    <m/>
    <n v="0"/>
    <n v="0"/>
    <n v="0"/>
    <n v="0"/>
    <m/>
    <m/>
    <s v="no"/>
    <n v="161.28"/>
    <m/>
    <n v="0.12"/>
    <n v="22.90909090909091"/>
    <m/>
    <n v="183.27272727272728"/>
    <m/>
    <n v="0"/>
    <s v="Ludmilla Zarybnicka"/>
    <m/>
    <n v="24"/>
    <n v="192"/>
    <m/>
    <m/>
    <n v="0"/>
    <n v="0"/>
    <n v="0"/>
    <s v="13.06.2025"/>
    <s v="Order Window"/>
    <m/>
    <m/>
    <n v="3007"/>
  </r>
  <r>
    <x v="2"/>
    <m/>
    <n v="26021019"/>
    <n v="3097160"/>
    <x v="2"/>
    <s v="NL"/>
    <x v="1"/>
    <x v="2"/>
    <m/>
    <m/>
    <n v="80"/>
    <n v="88026480"/>
    <s v="HE UCL T-shirt man M"/>
    <n v="5"/>
    <m/>
    <s v="Bangladesh"/>
    <s v="Textiles-Clothing"/>
    <n v="167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s v="Den Bosch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3.06.2025"/>
    <s v="Order Window"/>
    <m/>
    <m/>
    <n v="239"/>
  </r>
  <r>
    <x v="2"/>
    <m/>
    <n v="26021019"/>
    <n v="3097160"/>
    <x v="2"/>
    <s v="NL"/>
    <x v="1"/>
    <x v="2"/>
    <m/>
    <m/>
    <n v="90"/>
    <n v="88026481"/>
    <s v="HE UCL T-shirt man L"/>
    <n v="10"/>
    <m/>
    <s v="Bangladesh"/>
    <s v="Textiles-Clothing"/>
    <n v="167"/>
    <s v="Promocean The Netherlands BV"/>
    <x v="0"/>
    <n v="29.700000000000003"/>
    <n v="297"/>
    <n v="29.339999999999996"/>
    <n v="293.39999999999998"/>
    <n v="0"/>
    <n v="0"/>
    <n v="293.39999999999998"/>
    <n v="25.1265"/>
    <n v="0"/>
    <n v="25.1265"/>
    <n v="28"/>
    <n v="15"/>
    <n v="12"/>
    <n v="5.04E-2"/>
    <s v="Den Bosch"/>
    <m/>
    <n v="0"/>
    <n v="0"/>
    <n v="3.6000000000000227"/>
    <n v="0"/>
    <m/>
    <m/>
    <s v="no"/>
    <n v="251.26499999999999"/>
    <m/>
    <n v="0.12"/>
    <n v="28.552840909090911"/>
    <m/>
    <n v="285.52840909090912"/>
    <m/>
    <n v="0"/>
    <s v="Ellina Smirnova"/>
    <m/>
    <n v="6"/>
    <n v="60"/>
    <m/>
    <m/>
    <n v="0"/>
    <n v="0"/>
    <n v="0"/>
    <s v="13.06.2025"/>
    <s v="Order Window"/>
    <m/>
    <m/>
    <n v="118"/>
  </r>
  <r>
    <x v="2"/>
    <m/>
    <n v="26021019"/>
    <n v="3097160"/>
    <x v="2"/>
    <s v="NL"/>
    <x v="1"/>
    <x v="2"/>
    <m/>
    <m/>
    <n v="100"/>
    <n v="88026476"/>
    <s v="HE UCL T-shirt lady S"/>
    <n v="5"/>
    <m/>
    <s v="Bangladesh"/>
    <s v="Textiles-Clothing"/>
    <n v="167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s v="Den Bosch"/>
    <m/>
    <n v="0"/>
    <n v="0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3.06.2025"/>
    <s v="Order Window"/>
    <m/>
    <m/>
    <n v="87"/>
  </r>
  <r>
    <x v="2"/>
    <m/>
    <n v="26021019"/>
    <n v="3097160"/>
    <x v="2"/>
    <s v="NL"/>
    <x v="1"/>
    <x v="2"/>
    <m/>
    <m/>
    <n v="110"/>
    <n v="88026477"/>
    <s v="HE UCL T-shirt lady M"/>
    <n v="5"/>
    <m/>
    <s v="Bangladesh"/>
    <s v="Textiles-Clothing"/>
    <n v="167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s v="Den Bosch"/>
    <m/>
    <n v="0"/>
    <n v="0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3.06.2025"/>
    <s v="Order Window"/>
    <m/>
    <m/>
    <n v="58"/>
  </r>
  <r>
    <x v="2"/>
    <m/>
    <n v="26021020"/>
    <n v="3097160"/>
    <x v="2"/>
    <s v="NL"/>
    <x v="1"/>
    <x v="2"/>
    <m/>
    <m/>
    <n v="10"/>
    <n v="88026949"/>
    <s v="HE UCL Glass 25cl man in giftbox"/>
    <n v="6"/>
    <m/>
    <s v="Turkey"/>
    <s v="Glassware"/>
    <n v="6700"/>
    <s v="Sisecam (Pasabahçe)"/>
    <x v="0"/>
    <n v="22.799999999999997"/>
    <n v="136.79999999999998"/>
    <n v="22.799999999999997"/>
    <n v="136.79999999999998"/>
    <n v="0"/>
    <n v="0"/>
    <n v="136.79999999999998"/>
    <n v="20.16"/>
    <n v="0"/>
    <n v="20.16"/>
    <n v="55.9"/>
    <n v="21.9"/>
    <n v="21.2"/>
    <n v="0.15571951199999998"/>
    <s v="Den Bosch"/>
    <m/>
    <n v="0"/>
    <n v="0"/>
    <n v="0"/>
    <n v="0"/>
    <m/>
    <m/>
    <s v="no"/>
    <n v="120.96000000000001"/>
    <m/>
    <n v="0.12"/>
    <n v="22.90909090909091"/>
    <m/>
    <n v="137.45454545454547"/>
    <m/>
    <n v="0"/>
    <s v="Ludmilla Zarybnicka"/>
    <m/>
    <n v="24"/>
    <n v="144"/>
    <m/>
    <m/>
    <n v="0"/>
    <n v="0"/>
    <n v="0"/>
    <s v="13.06.2025"/>
    <s v="Order Window"/>
    <m/>
    <m/>
    <n v="3007"/>
  </r>
  <r>
    <x v="2"/>
    <m/>
    <n v="26021020"/>
    <n v="3097160"/>
    <x v="2"/>
    <s v="NL"/>
    <x v="1"/>
    <x v="2"/>
    <m/>
    <m/>
    <n v="2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3.06.2025"/>
    <s v="Order Window"/>
    <m/>
    <m/>
    <n v="1305"/>
  </r>
  <r>
    <x v="2"/>
    <m/>
    <n v="26021020"/>
    <n v="3097160"/>
    <x v="2"/>
    <s v="NL"/>
    <x v="1"/>
    <x v="2"/>
    <m/>
    <m/>
    <n v="30"/>
    <n v="88026486"/>
    <s v="HE UCL Cap"/>
    <n v="8"/>
    <m/>
    <s v="China"/>
    <s v="Textiles-Clothing"/>
    <n v="42"/>
    <s v="Promocean The Netherlands BV"/>
    <x v="0"/>
    <n v="115.68"/>
    <n v="925.44"/>
    <n v="71.28"/>
    <n v="570.24"/>
    <n v="0"/>
    <n v="0"/>
    <n v="570.24"/>
    <n v="62.267399999999995"/>
    <n v="0"/>
    <n v="62.267399999999995"/>
    <n v="45"/>
    <n v="23"/>
    <n v="23"/>
    <n v="0.19044"/>
    <s v="Den Bosch"/>
    <m/>
    <n v="0"/>
    <n v="0"/>
    <n v="355.20000000000005"/>
    <n v="0"/>
    <m/>
    <m/>
    <s v="no"/>
    <n v="498.13919999999996"/>
    <m/>
    <n v="0.12"/>
    <n v="70.758409090909083"/>
    <m/>
    <n v="566.06727272727267"/>
    <m/>
    <n v="0"/>
    <s v="Ellina Smirnova"/>
    <m/>
    <n v="24"/>
    <n v="192"/>
    <m/>
    <m/>
    <n v="0"/>
    <n v="0"/>
    <n v="0"/>
    <s v="13.06.2025"/>
    <s v="Order Window"/>
    <m/>
    <m/>
    <n v="816"/>
  </r>
  <r>
    <x v="2"/>
    <m/>
    <n v="26021020"/>
    <n v="3097160"/>
    <x v="2"/>
    <s v="NL"/>
    <x v="1"/>
    <x v="2"/>
    <m/>
    <m/>
    <n v="40"/>
    <n v="88026505"/>
    <s v="HE UCL Soccer ball with pump"/>
    <n v="30"/>
    <m/>
    <s v="China"/>
    <s v="Premiums"/>
    <n v="500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s v="Den Bosch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3.06.2025"/>
    <s v="Order Window"/>
    <m/>
    <m/>
    <n v="4834"/>
  </r>
  <r>
    <x v="2"/>
    <m/>
    <n v="26021020"/>
    <n v="3097160"/>
    <x v="2"/>
    <s v="NL"/>
    <x v="1"/>
    <x v="2"/>
    <m/>
    <m/>
    <n v="5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3.06.2025"/>
    <s v="Order Window"/>
    <m/>
    <m/>
    <n v="1295"/>
  </r>
  <r>
    <x v="2"/>
    <m/>
    <n v="26021020"/>
    <n v="3097160"/>
    <x v="2"/>
    <s v="NL"/>
    <x v="1"/>
    <x v="2"/>
    <m/>
    <m/>
    <n v="60"/>
    <n v="88026480"/>
    <s v="HE UCL T-shirt man M"/>
    <n v="5"/>
    <m/>
    <s v="Bangladesh"/>
    <s v="Textiles-Clothing"/>
    <n v="167"/>
    <s v="Promocean The Netherlands BV"/>
    <x v="0"/>
    <n v="29.700000000000003"/>
    <n v="148.5"/>
    <n v="29.339999999999996"/>
    <n v="146.69999999999999"/>
    <n v="0"/>
    <n v="0"/>
    <n v="146.69999999999999"/>
    <n v="25.1265"/>
    <n v="0"/>
    <n v="25.1265"/>
    <n v="28"/>
    <n v="15"/>
    <n v="12"/>
    <n v="2.52E-2"/>
    <s v="Den Bosch"/>
    <m/>
    <n v="0"/>
    <n v="0"/>
    <n v="1.8000000000000114"/>
    <n v="0"/>
    <m/>
    <m/>
    <s v="no"/>
    <n v="125.63249999999999"/>
    <m/>
    <n v="0.12"/>
    <n v="28.552840909090911"/>
    <m/>
    <n v="142.76420454545456"/>
    <m/>
    <n v="0"/>
    <s v="Ellina Smirnova"/>
    <m/>
    <n v="6"/>
    <n v="30"/>
    <m/>
    <m/>
    <n v="0"/>
    <n v="0"/>
    <n v="0"/>
    <s v="13.06.2025"/>
    <s v="Order Window"/>
    <m/>
    <m/>
    <n v="239"/>
  </r>
  <r>
    <x v="2"/>
    <m/>
    <n v="26021020"/>
    <n v="3097160"/>
    <x v="2"/>
    <s v="NL"/>
    <x v="1"/>
    <x v="2"/>
    <m/>
    <m/>
    <n v="70"/>
    <n v="88026476"/>
    <s v="HE UCL T-shirt lady S"/>
    <n v="7"/>
    <m/>
    <s v="Bangladesh"/>
    <s v="Textiles-Clothing"/>
    <n v="167"/>
    <s v="Promocean The Netherlands BV"/>
    <x v="0"/>
    <n v="28.619999999999997"/>
    <n v="200.33999999999997"/>
    <n v="28.259999999999998"/>
    <n v="197.82"/>
    <n v="0"/>
    <n v="0"/>
    <n v="197.82"/>
    <n v="24.192"/>
    <n v="0"/>
    <n v="24.192"/>
    <n v="28"/>
    <n v="15"/>
    <n v="12"/>
    <n v="3.5279999999999999E-2"/>
    <s v="Den Bosch"/>
    <m/>
    <n v="0"/>
    <n v="0"/>
    <n v="2.5199999999999818"/>
    <n v="0"/>
    <m/>
    <m/>
    <s v="no"/>
    <n v="169.34399999999999"/>
    <m/>
    <n v="0.12"/>
    <n v="27.490909090909092"/>
    <m/>
    <n v="192.43636363636364"/>
    <m/>
    <n v="0"/>
    <s v="Ellina Smirnova"/>
    <m/>
    <n v="6"/>
    <n v="42"/>
    <m/>
    <m/>
    <n v="0"/>
    <n v="0"/>
    <n v="0"/>
    <s v="13.06.2025"/>
    <s v="Order Window"/>
    <m/>
    <m/>
    <n v="87"/>
  </r>
  <r>
    <x v="2"/>
    <m/>
    <n v="26021020"/>
    <n v="3097160"/>
    <x v="2"/>
    <s v="NL"/>
    <x v="1"/>
    <x v="2"/>
    <m/>
    <m/>
    <n v="80"/>
    <n v="88026477"/>
    <s v="HE UCL T-shirt lady M"/>
    <n v="8"/>
    <m/>
    <s v="Bangladesh"/>
    <s v="Textiles-Clothing"/>
    <n v="167"/>
    <s v="Promocean The Netherlands BV"/>
    <x v="0"/>
    <n v="28.619999999999997"/>
    <n v="228.95999999999998"/>
    <n v="28.259999999999998"/>
    <n v="226.07999999999998"/>
    <n v="0"/>
    <n v="0"/>
    <n v="226.07999999999998"/>
    <n v="24.192"/>
    <n v="0"/>
    <n v="24.192"/>
    <n v="28"/>
    <n v="15"/>
    <n v="12"/>
    <n v="4.0320000000000002E-2"/>
    <s v="Den Bosch"/>
    <m/>
    <n v="0"/>
    <n v="0"/>
    <n v="2.8799999999999955"/>
    <n v="0"/>
    <m/>
    <m/>
    <s v="no"/>
    <n v="193.536"/>
    <m/>
    <n v="0.12"/>
    <n v="27.490909090909092"/>
    <m/>
    <n v="219.92727272727274"/>
    <m/>
    <n v="0"/>
    <s v="Ellina Smirnova"/>
    <m/>
    <n v="6"/>
    <n v="48"/>
    <m/>
    <m/>
    <n v="0"/>
    <n v="0"/>
    <n v="0"/>
    <s v="13.06.2025"/>
    <s v="Order Window"/>
    <m/>
    <m/>
    <n v="58"/>
  </r>
  <r>
    <x v="2"/>
    <m/>
    <n v="26021021"/>
    <n v="3097135"/>
    <x v="32"/>
    <s v="LB"/>
    <x v="27"/>
    <x v="2"/>
    <m/>
    <m/>
    <n v="20"/>
    <n v="88026505"/>
    <s v="HE UCL Soccer ball with pump"/>
    <n v="3"/>
    <m/>
    <s v="China"/>
    <s v="Premiums"/>
    <n v="500"/>
    <s v="Promocean The Netherlands BV"/>
    <x v="0"/>
    <n v="64.900000000000006"/>
    <n v="194.70000000000002"/>
    <n v="60.300000000000004"/>
    <n v="180.9"/>
    <n v="0"/>
    <n v="0"/>
    <n v="180.9"/>
    <n v="52.189200000000007"/>
    <n v="0"/>
    <n v="52.189200000000007"/>
    <n v="68"/>
    <n v="19"/>
    <n v="19"/>
    <n v="7.3644000000000001E-2"/>
    <s v="Den Bosch"/>
    <m/>
    <n v="0"/>
    <n v="0"/>
    <n v="13.800000000000011"/>
    <n v="0"/>
    <m/>
    <m/>
    <s v="no"/>
    <n v="156.56760000000003"/>
    <m/>
    <n v="0.12"/>
    <n v="59.305909090909097"/>
    <m/>
    <n v="177.91772727272729"/>
    <m/>
    <n v="0"/>
    <s v="Ellina Smirnova"/>
    <m/>
    <n v="10"/>
    <n v="30"/>
    <m/>
    <m/>
    <n v="0"/>
    <n v="0"/>
    <n v="0"/>
    <s v="13.06.2025"/>
    <s v="Order Window"/>
    <m/>
    <m/>
    <n v="4834"/>
  </r>
  <r>
    <x v="2"/>
    <m/>
    <n v="26021021"/>
    <n v="3097135"/>
    <x v="32"/>
    <s v="LB"/>
    <x v="27"/>
    <x v="2"/>
    <m/>
    <m/>
    <n v="30"/>
    <n v="88026485"/>
    <s v="HE UCL Bottle opener"/>
    <n v="10"/>
    <m/>
    <s v="China"/>
    <s v="Bar support"/>
    <n v="125"/>
    <s v="Promocean The Netherlands BV"/>
    <x v="0"/>
    <n v="30.2"/>
    <n v="302"/>
    <n v="26.400000000000002"/>
    <n v="264"/>
    <n v="0"/>
    <n v="0"/>
    <n v="264"/>
    <n v="23.176800000000004"/>
    <n v="0"/>
    <n v="23.176800000000004"/>
    <n v="14"/>
    <n v="5"/>
    <n v="5"/>
    <n v="3.5000000000000001E-3"/>
    <s v="Den Bosch"/>
    <m/>
    <n v="0"/>
    <n v="0"/>
    <n v="38"/>
    <n v="0"/>
    <m/>
    <m/>
    <s v="no"/>
    <n v="231.76800000000003"/>
    <m/>
    <n v="0.12"/>
    <n v="26.33727272727273"/>
    <m/>
    <n v="263.37272727272727"/>
    <m/>
    <n v="0"/>
    <s v="Ellina Smirnova"/>
    <m/>
    <n v="20"/>
    <n v="200"/>
    <m/>
    <m/>
    <n v="0"/>
    <n v="0"/>
    <n v="0"/>
    <s v="13.06.2025"/>
    <s v="Order Window"/>
    <m/>
    <m/>
    <n v="2875"/>
  </r>
  <r>
    <x v="2"/>
    <m/>
    <n v="26021021"/>
    <n v="3097135"/>
    <x v="32"/>
    <s v="LB"/>
    <x v="27"/>
    <x v="2"/>
    <m/>
    <m/>
    <n v="40"/>
    <n v="88026486"/>
    <s v="HE UCL Cap"/>
    <n v="2"/>
    <m/>
    <s v="China"/>
    <s v="Textiles-Clothing"/>
    <n v="42"/>
    <s v="Promocean The Netherlands BV"/>
    <x v="0"/>
    <n v="115.68"/>
    <n v="231.36"/>
    <n v="71.28"/>
    <n v="142.56"/>
    <n v="0"/>
    <n v="0"/>
    <n v="142.56"/>
    <n v="62.267399999999995"/>
    <n v="0"/>
    <n v="62.267399999999995"/>
    <n v="45"/>
    <n v="23"/>
    <n v="23"/>
    <n v="4.761E-2"/>
    <s v="Den Bosch"/>
    <m/>
    <n v="0"/>
    <n v="0"/>
    <n v="88.800000000000011"/>
    <n v="0"/>
    <m/>
    <m/>
    <s v="no"/>
    <n v="124.53479999999999"/>
    <m/>
    <n v="0.12"/>
    <n v="70.758409090909083"/>
    <m/>
    <n v="141.51681818181817"/>
    <m/>
    <n v="0"/>
    <s v="Ellina Smirnova"/>
    <m/>
    <n v="24"/>
    <n v="48"/>
    <m/>
    <m/>
    <n v="0"/>
    <n v="0"/>
    <n v="0"/>
    <s v="13.06.2025"/>
    <s v="Order Window"/>
    <m/>
    <m/>
    <n v="816"/>
  </r>
  <r>
    <x v="2"/>
    <m/>
    <n v="26021022"/>
    <n v="3097160"/>
    <x v="2"/>
    <s v="NL"/>
    <x v="1"/>
    <x v="2"/>
    <m/>
    <m/>
    <n v="10"/>
    <n v="88026505"/>
    <s v="HE UCL Soccer ball with pump"/>
    <n v="5"/>
    <m/>
    <s v="China"/>
    <s v="Premiums"/>
    <n v="500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s v="Den Bosch"/>
    <m/>
    <n v="0"/>
    <n v="0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3.06.2025"/>
    <s v="Order Window"/>
    <m/>
    <m/>
    <n v="4834"/>
  </r>
  <r>
    <x v="2"/>
    <m/>
    <n v="26021022"/>
    <n v="3097160"/>
    <x v="2"/>
    <s v="NL"/>
    <x v="1"/>
    <x v="2"/>
    <m/>
    <m/>
    <n v="20"/>
    <n v="88026493"/>
    <s v="HE UCL Ice bucket"/>
    <n v="5"/>
    <m/>
    <s v="China"/>
    <s v="Bar support"/>
    <n v="167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s v="Den Bosch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13.06.2025"/>
    <s v="Order Window"/>
    <m/>
    <m/>
    <n v="356"/>
  </r>
  <r>
    <x v="2"/>
    <m/>
    <n v="26021022"/>
    <n v="3097160"/>
    <x v="2"/>
    <s v="NL"/>
    <x v="1"/>
    <x v="2"/>
    <m/>
    <m/>
    <n v="30"/>
    <n v="88026494"/>
    <s v="HE UCL Keyring opener"/>
    <n v="8"/>
    <m/>
    <s v="China"/>
    <s v="Premiums"/>
    <n v="100"/>
    <s v="Promocean The Netherlands BV"/>
    <x v="0"/>
    <n v="47"/>
    <n v="376"/>
    <n v="42.25"/>
    <n v="338"/>
    <n v="0"/>
    <n v="0"/>
    <n v="338"/>
    <n v="37.249200000000002"/>
    <n v="0"/>
    <n v="37.249200000000002"/>
    <n v="11"/>
    <n v="9"/>
    <n v="6"/>
    <n v="4.7520000000000001E-3"/>
    <s v="Den Bosch"/>
    <m/>
    <n v="0"/>
    <n v="0"/>
    <n v="38"/>
    <n v="0"/>
    <m/>
    <m/>
    <s v="no"/>
    <n v="297.99360000000001"/>
    <m/>
    <n v="0.12"/>
    <n v="42.328636363636363"/>
    <m/>
    <n v="338.62909090909091"/>
    <m/>
    <n v="0"/>
    <s v="Ellina Smirnova"/>
    <m/>
    <n v="25"/>
    <n v="200"/>
    <m/>
    <m/>
    <n v="0"/>
    <n v="0"/>
    <n v="0"/>
    <s v="13.06.2025"/>
    <s v="Order Window"/>
    <m/>
    <m/>
    <n v="1305"/>
  </r>
  <r>
    <x v="2"/>
    <m/>
    <n v="26021022"/>
    <n v="3097160"/>
    <x v="2"/>
    <s v="NL"/>
    <x v="1"/>
    <x v="2"/>
    <m/>
    <m/>
    <n v="40"/>
    <n v="88026486"/>
    <s v="HE UCL Cap"/>
    <n v="6"/>
    <m/>
    <s v="China"/>
    <s v="Textiles-Clothing"/>
    <n v="42"/>
    <s v="Promocean The Netherlands BV"/>
    <x v="0"/>
    <n v="115.68"/>
    <n v="694.08"/>
    <n v="71.28"/>
    <n v="427.68"/>
    <n v="0"/>
    <n v="0"/>
    <n v="427.68"/>
    <n v="62.267399999999995"/>
    <n v="0"/>
    <n v="62.267399999999995"/>
    <n v="45"/>
    <n v="23"/>
    <n v="23"/>
    <n v="0.14283000000000001"/>
    <s v="Den Bosch"/>
    <m/>
    <n v="0"/>
    <n v="0"/>
    <n v="266.40000000000003"/>
    <n v="0"/>
    <m/>
    <m/>
    <s v="no"/>
    <n v="373.60439999999994"/>
    <m/>
    <n v="0.12"/>
    <n v="70.758409090909083"/>
    <m/>
    <n v="424.5504545454545"/>
    <m/>
    <n v="0"/>
    <s v="Ellina Smirnova"/>
    <m/>
    <n v="24"/>
    <n v="144"/>
    <m/>
    <m/>
    <n v="0"/>
    <n v="0"/>
    <n v="0"/>
    <s v="13.06.2025"/>
    <s v="Order Window"/>
    <m/>
    <m/>
    <n v="816"/>
  </r>
  <r>
    <x v="2"/>
    <m/>
    <n v="26021022"/>
    <n v="3097160"/>
    <x v="2"/>
    <s v="NL"/>
    <x v="1"/>
    <x v="2"/>
    <m/>
    <m/>
    <n v="50"/>
    <n v="88026481"/>
    <s v="HE UCL T-shirt man L"/>
    <n v="6"/>
    <m/>
    <s v="Bangladesh"/>
    <s v="Textiles-Clothing"/>
    <n v="167"/>
    <s v="Promocean The Netherlands BV"/>
    <x v="0"/>
    <n v="29.700000000000003"/>
    <n v="178.20000000000002"/>
    <n v="29.339999999999996"/>
    <n v="176.03999999999996"/>
    <n v="0"/>
    <n v="0"/>
    <n v="176.03999999999996"/>
    <n v="25.1265"/>
    <n v="0"/>
    <n v="25.1265"/>
    <n v="28"/>
    <n v="15"/>
    <n v="12"/>
    <n v="3.024E-2"/>
    <s v="Den Bosch"/>
    <m/>
    <n v="0"/>
    <n v="0"/>
    <n v="2.1600000000000534"/>
    <n v="0"/>
    <m/>
    <m/>
    <s v="no"/>
    <n v="150.75900000000001"/>
    <m/>
    <n v="0.12"/>
    <n v="28.552840909090911"/>
    <m/>
    <n v="171.31704545454545"/>
    <m/>
    <n v="0"/>
    <s v="Ellina Smirnova"/>
    <m/>
    <n v="6"/>
    <n v="36"/>
    <m/>
    <m/>
    <n v="0"/>
    <n v="0"/>
    <n v="0"/>
    <s v="13.06.2025"/>
    <s v="Order Window"/>
    <m/>
    <m/>
    <n v="118"/>
  </r>
  <r>
    <x v="0"/>
    <m/>
    <n v="26021021"/>
    <n v="3097135"/>
    <x v="32"/>
    <s v="LB"/>
    <x v="27"/>
    <x v="2"/>
    <m/>
    <m/>
    <n v="10"/>
    <n v="88027066"/>
    <s v="HE Brand cooler box with wheels"/>
    <n v="5"/>
    <m/>
    <s v="China"/>
    <s v="Premiums"/>
    <n v="250"/>
    <s v="Asian Sourcing Link"/>
    <x v="0"/>
    <n v="170.05"/>
    <n v="850.25"/>
    <n v="170.05"/>
    <n v="850.25"/>
    <n v="0"/>
    <n v="0"/>
    <n v="850.25"/>
    <n v="147.06"/>
    <n v="0"/>
    <n v="147.06"/>
    <n v="57"/>
    <n v="37"/>
    <n v="46"/>
    <n v="0.48507"/>
    <s v="Den Bosch"/>
    <m/>
    <n v="0"/>
    <n v="0"/>
    <n v="0"/>
    <n v="0"/>
    <m/>
    <m/>
    <s v="no"/>
    <n v="735.3"/>
    <m/>
    <n v="0.12"/>
    <n v="167.11363636363637"/>
    <m/>
    <n v="835.56818181818187"/>
    <m/>
    <n v="0"/>
    <s v="Ellina Smirnova"/>
    <m/>
    <n v="1"/>
    <n v="5"/>
    <m/>
    <m/>
    <n v="0"/>
    <n v="0"/>
    <n v="0"/>
    <s v="13.06.2025"/>
    <s v="Order Window"/>
    <m/>
    <m/>
    <n v="119"/>
  </r>
  <r>
    <x v="3"/>
    <m/>
    <n v="26021023"/>
    <n v="3090580"/>
    <x v="33"/>
    <s v="NL"/>
    <x v="1"/>
    <x v="1"/>
    <m/>
    <m/>
    <n v="10"/>
    <n v="88027449"/>
    <s v="HE F1 half-zip jumper unisex XXL"/>
    <n v="2"/>
    <m/>
    <s v="China"/>
    <s v="Textiles-Clothing"/>
    <n v="1000"/>
    <s v="Asian Sourcing Link"/>
    <x v="1"/>
    <n v="12.98"/>
    <n v="25.96"/>
    <n v="12.98"/>
    <n v="25.96"/>
    <n v="0"/>
    <n v="0"/>
    <n v="25.96"/>
    <n v="11.3256"/>
    <n v="0"/>
    <n v="11.3256"/>
    <n v="60"/>
    <n v="40"/>
    <n v="40"/>
    <n v="0.192"/>
    <m/>
    <m/>
    <n v="0"/>
    <n v="0"/>
    <n v="0"/>
    <n v="0"/>
    <m/>
    <m/>
    <s v="no"/>
    <n v="22.651199999999999"/>
    <m/>
    <n v="0.12"/>
    <n v="12.87"/>
    <m/>
    <n v="25.74"/>
    <m/>
    <n v="0"/>
    <s v="Ellina Smirnova "/>
    <m/>
    <n v="1"/>
    <n v="2"/>
    <m/>
    <m/>
    <n v="0"/>
    <n v="0"/>
    <n v="0"/>
    <s v="13.06.2025"/>
    <s v="Order Window"/>
    <m/>
    <m/>
    <n v="31"/>
  </r>
  <r>
    <x v="3"/>
    <m/>
    <n v="26021023"/>
    <n v="3090580"/>
    <x v="33"/>
    <s v="NL"/>
    <x v="1"/>
    <x v="1"/>
    <m/>
    <m/>
    <n v="20"/>
    <n v="88027447"/>
    <s v="HE F1 half-zip jumper unisex L"/>
    <n v="3"/>
    <m/>
    <s v="China"/>
    <s v="Textiles-Clothing"/>
    <n v="1000"/>
    <s v="Asian Sourcing Link"/>
    <x v="1"/>
    <n v="12.98"/>
    <n v="38.94"/>
    <n v="12.98"/>
    <n v="38.94"/>
    <n v="0"/>
    <n v="0"/>
    <n v="38.94"/>
    <n v="11.3256"/>
    <n v="0"/>
    <n v="11.3256"/>
    <n v="60"/>
    <n v="40"/>
    <n v="40"/>
    <n v="0.28799999999999998"/>
    <m/>
    <m/>
    <n v="0"/>
    <n v="0"/>
    <n v="0"/>
    <n v="0"/>
    <m/>
    <m/>
    <s v="no"/>
    <n v="33.976799999999997"/>
    <m/>
    <n v="0.12"/>
    <n v="12.87"/>
    <m/>
    <n v="38.61"/>
    <m/>
    <n v="0"/>
    <s v="Ellina Smirnova "/>
    <m/>
    <n v="1"/>
    <n v="3"/>
    <m/>
    <m/>
    <n v="0"/>
    <n v="0"/>
    <n v="0"/>
    <s v="13.06.2025"/>
    <s v="Order Window"/>
    <m/>
    <m/>
    <n v="87"/>
  </r>
  <r>
    <x v="3"/>
    <m/>
    <n v="26021023"/>
    <n v="3090580"/>
    <x v="33"/>
    <s v="NL"/>
    <x v="1"/>
    <x v="1"/>
    <m/>
    <m/>
    <n v="30"/>
    <n v="88027445"/>
    <s v="HE F1 half-zip jumper unisex S"/>
    <n v="1"/>
    <m/>
    <s v="China"/>
    <s v="Textiles-Clothing"/>
    <n v="1000"/>
    <s v="Asian Sourcing Link"/>
    <x v="1"/>
    <n v="12.98"/>
    <n v="12.98"/>
    <n v="12.98"/>
    <n v="12.98"/>
    <n v="0"/>
    <n v="0"/>
    <n v="12.98"/>
    <n v="11.3256"/>
    <n v="0"/>
    <n v="11.3256"/>
    <n v="60"/>
    <n v="40"/>
    <n v="40"/>
    <n v="9.6000000000000002E-2"/>
    <m/>
    <m/>
    <n v="0"/>
    <n v="0"/>
    <n v="0"/>
    <n v="0"/>
    <m/>
    <m/>
    <s v="no"/>
    <n v="11.3256"/>
    <m/>
    <n v="0.12"/>
    <n v="12.87"/>
    <m/>
    <n v="12.87"/>
    <m/>
    <n v="0"/>
    <s v="Ellina Smirnova "/>
    <m/>
    <n v="1"/>
    <n v="1"/>
    <m/>
    <m/>
    <n v="0"/>
    <n v="0"/>
    <n v="0"/>
    <s v="13.06.2025"/>
    <s v="Order Window"/>
    <m/>
    <m/>
    <n v="32"/>
  </r>
  <r>
    <x v="3"/>
    <m/>
    <n v="26021023"/>
    <n v="3090580"/>
    <x v="33"/>
    <s v="NL"/>
    <x v="1"/>
    <x v="1"/>
    <m/>
    <m/>
    <n v="40"/>
    <n v="88027435"/>
    <s v="HE F1 rain jacket unisex XXL"/>
    <n v="1"/>
    <m/>
    <s v="China"/>
    <s v="Textiles-Clothing"/>
    <n v="1000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s v="Den Bosch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13.06.2025"/>
    <s v="Order Window"/>
    <m/>
    <m/>
    <n v="108"/>
  </r>
  <r>
    <x v="3"/>
    <m/>
    <n v="26021023"/>
    <n v="3090580"/>
    <x v="33"/>
    <s v="NL"/>
    <x v="1"/>
    <x v="1"/>
    <m/>
    <m/>
    <n v="50"/>
    <n v="88027432"/>
    <s v="HE F1 rain jacket unisex M"/>
    <n v="1"/>
    <m/>
    <s v="China"/>
    <s v="Textiles-Clothing"/>
    <n v="1000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s v="Den Bosch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13.06.2025"/>
    <s v="Order Window"/>
    <m/>
    <m/>
    <n v="278"/>
  </r>
  <r>
    <x v="3"/>
    <m/>
    <n v="26021023"/>
    <n v="3090580"/>
    <x v="33"/>
    <s v="NL"/>
    <x v="1"/>
    <x v="1"/>
    <m/>
    <m/>
    <n v="60"/>
    <n v="88027431"/>
    <s v="HE F1 rain jacket unisex S"/>
    <n v="1"/>
    <m/>
    <s v="China"/>
    <s v="Textiles-Clothing"/>
    <n v="1000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s v="Den Bosch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13.06.2025"/>
    <s v="Order Window"/>
    <m/>
    <m/>
    <n v="121"/>
  </r>
  <r>
    <x v="3"/>
    <m/>
    <n v="26021023"/>
    <n v="3090580"/>
    <x v="33"/>
    <s v="NL"/>
    <x v="1"/>
    <x v="1"/>
    <m/>
    <m/>
    <n v="70"/>
    <n v="88027352"/>
    <s v="HE F1 Cabin bag"/>
    <n v="1"/>
    <m/>
    <s v="China"/>
    <s v="Premiums"/>
    <n v="500"/>
    <s v="Miles Promocean"/>
    <x v="1"/>
    <n v="44.13"/>
    <n v="44.13"/>
    <n v="44.13"/>
    <n v="44.13"/>
    <n v="0"/>
    <n v="0"/>
    <n v="44.13"/>
    <n v="38.167200000000001"/>
    <n v="0"/>
    <n v="38.167200000000001"/>
    <n v="57"/>
    <n v="25"/>
    <n v="37.5"/>
    <n v="5.3437499999999999E-2"/>
    <m/>
    <m/>
    <n v="0"/>
    <n v="0"/>
    <n v="0"/>
    <n v="0"/>
    <m/>
    <m/>
    <s v="no"/>
    <n v="38.167200000000001"/>
    <m/>
    <n v="0.12"/>
    <n v="43.371818181818185"/>
    <m/>
    <n v="43.371818181818185"/>
    <m/>
    <n v="0"/>
    <s v="Konstantinos Zoupanos "/>
    <m/>
    <n v="1"/>
    <n v="1"/>
    <m/>
    <m/>
    <n v="0"/>
    <n v="0"/>
    <n v="0"/>
    <s v="13.06.2025"/>
    <s v="Order Window"/>
    <m/>
    <m/>
    <n v="180"/>
  </r>
  <r>
    <x v="3"/>
    <m/>
    <n v="26021023"/>
    <n v="3090580"/>
    <x v="33"/>
    <s v="NL"/>
    <x v="1"/>
    <x v="1"/>
    <m/>
    <m/>
    <n v="80"/>
    <n v="88027541"/>
    <s v="HE Original F1 Star Glass 25cl 6 pack"/>
    <n v="1"/>
    <m/>
    <s v="Turkey"/>
    <s v="Glassware"/>
    <n v="23285"/>
    <s v="Sisecam (Pasabahçe)"/>
    <x v="1"/>
    <n v="6.0600000000000005"/>
    <n v="6.0600000000000005"/>
    <n v="6.0600000000000005"/>
    <n v="6.0600000000000005"/>
    <n v="0"/>
    <n v="0"/>
    <n v="6.0600000000000005"/>
    <n v="5.34"/>
    <n v="0"/>
    <n v="5.34"/>
    <n v="20"/>
    <n v="14"/>
    <n v="20"/>
    <n v="5.5999999999999999E-3"/>
    <m/>
    <m/>
    <n v="0"/>
    <n v="0"/>
    <n v="0"/>
    <n v="0"/>
    <m/>
    <m/>
    <s v="no"/>
    <n v="5.34"/>
    <m/>
    <n v="0.12"/>
    <n v="6.0681818181818183"/>
    <m/>
    <n v="6.0681818181818183"/>
    <m/>
    <n v="0"/>
    <n v="0"/>
    <m/>
    <n v="6"/>
    <n v="6"/>
    <m/>
    <m/>
    <n v="0"/>
    <n v="0"/>
    <n v="0"/>
    <s v="13.06.2025"/>
    <s v="Order Window"/>
    <m/>
    <m/>
    <n v="1"/>
  </r>
  <r>
    <x v="3"/>
    <m/>
    <n v="26021023"/>
    <n v="3090580"/>
    <x v="33"/>
    <s v="NL"/>
    <x v="1"/>
    <x v="1"/>
    <m/>
    <m/>
    <n v="90"/>
    <n v="88027387"/>
    <s v="HE F1 Racing jacket lady M"/>
    <n v="1"/>
    <m/>
    <s v="China"/>
    <s v="Textiles-Clothing"/>
    <n v="250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s v="Den Bosch"/>
    <m/>
    <n v="0"/>
    <n v="0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13.06.2025"/>
    <s v="Order Window"/>
    <m/>
    <m/>
    <n v="25"/>
  </r>
  <r>
    <x v="3"/>
    <m/>
    <n v="26021023"/>
    <n v="3090580"/>
    <x v="33"/>
    <s v="NL"/>
    <x v="1"/>
    <x v="1"/>
    <m/>
    <m/>
    <n v="100"/>
    <n v="88027386"/>
    <s v="HE F1 Racing jacket lady S"/>
    <n v="1"/>
    <m/>
    <s v="China"/>
    <s v="Textiles-Clothing"/>
    <n v="250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s v="Den Bosch"/>
    <m/>
    <n v="0"/>
    <n v="0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13.06.2025"/>
    <s v="Order Window"/>
    <m/>
    <m/>
    <n v="46"/>
  </r>
  <r>
    <x v="3"/>
    <m/>
    <n v="26021023"/>
    <n v="3090580"/>
    <x v="33"/>
    <s v="NL"/>
    <x v="1"/>
    <x v="1"/>
    <m/>
    <m/>
    <n v="110"/>
    <n v="88027391"/>
    <s v="HE F1 Racing jacket man L"/>
    <n v="2"/>
    <m/>
    <s v="China"/>
    <s v="Textiles-Clothing"/>
    <n v="250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s v="Den Bosch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3.06.2025"/>
    <s v="Order Window"/>
    <m/>
    <m/>
    <n v="132"/>
  </r>
  <r>
    <x v="0"/>
    <m/>
    <n v="20006081"/>
    <n v="3090233"/>
    <x v="13"/>
    <s v="HU"/>
    <x v="10"/>
    <x v="1"/>
    <m/>
    <m/>
    <n v="60"/>
    <n v="88027219"/>
    <s v="HE Brand foldable shopping bag"/>
    <n v="200"/>
    <m/>
    <s v="China"/>
    <s v="Premiums"/>
    <n v="100"/>
    <s v="Promocean The Netherlands BV"/>
    <x v="0"/>
    <n v="25.7"/>
    <n v="5140"/>
    <n v="20.9"/>
    <n v="4180"/>
    <n v="0"/>
    <n v="0"/>
    <n v="4180"/>
    <n v="17.179800000000004"/>
    <n v="0"/>
    <n v="17.179800000000004"/>
    <n v="48"/>
    <n v="24"/>
    <n v="1.6"/>
    <n v="0.36864000000000002"/>
    <s v="Den Bosch"/>
    <m/>
    <n v="0"/>
    <n v="0"/>
    <n v="960"/>
    <n v="0"/>
    <m/>
    <m/>
    <s v="yes"/>
    <n v="3435.9600000000009"/>
    <m/>
    <n v="0.12"/>
    <n v="19.522500000000004"/>
    <m/>
    <n v="3904.5000000000009"/>
    <m/>
    <n v="0"/>
    <s v="Ellina Smirnova"/>
    <m/>
    <n v="10"/>
    <n v="2000"/>
    <m/>
    <m/>
    <n v="0"/>
    <n v="0"/>
    <n v="0"/>
    <s v="12.06.2025"/>
    <s v="Order Window"/>
    <m/>
    <m/>
    <n v="707"/>
  </r>
  <r>
    <x v="0"/>
    <m/>
    <n v="20006081"/>
    <n v="3090233"/>
    <x v="13"/>
    <s v="HU"/>
    <x v="10"/>
    <x v="1"/>
    <m/>
    <m/>
    <n v="70"/>
    <n v="88027055"/>
    <s v="HE Brand pop up cooler bag"/>
    <n v="100"/>
    <m/>
    <s v="China"/>
    <s v="Premiums"/>
    <n v="200"/>
    <s v="Promocean The Netherlands BV"/>
    <x v="0"/>
    <n v="50.300000000000004"/>
    <n v="5030"/>
    <n v="46.3"/>
    <n v="4630"/>
    <n v="0"/>
    <n v="0"/>
    <n v="4630"/>
    <n v="37.312199999999997"/>
    <n v="0"/>
    <n v="37.312199999999997"/>
    <n v="35"/>
    <n v="34"/>
    <n v="30"/>
    <n v="3.57"/>
    <s v="Den Bosch"/>
    <m/>
    <n v="0"/>
    <n v="0"/>
    <n v="400"/>
    <n v="0"/>
    <m/>
    <m/>
    <s v="no"/>
    <n v="3731.22"/>
    <m/>
    <n v="0.12"/>
    <n v="42.400227272727271"/>
    <m/>
    <n v="4240.022727272727"/>
    <m/>
    <n v="0"/>
    <s v="Ellina Smirnova"/>
    <m/>
    <n v="5"/>
    <n v="500"/>
    <m/>
    <m/>
    <n v="0"/>
    <n v="0"/>
    <n v="0"/>
    <s v="12.06.2025"/>
    <s v="Order Window"/>
    <m/>
    <m/>
    <n v="1428"/>
  </r>
  <r>
    <x v="0"/>
    <m/>
    <n v="20006081"/>
    <n v="3090233"/>
    <x v="13"/>
    <s v="HU"/>
    <x v="10"/>
    <x v="1"/>
    <m/>
    <m/>
    <n v="80"/>
    <n v="88023298"/>
    <s v="HE OC Clock"/>
    <n v="100"/>
    <m/>
    <s v="China"/>
    <s v="Premiums"/>
    <n v="200"/>
    <s v="Asian Sourcing Link"/>
    <x v="0"/>
    <n v="59.3"/>
    <n v="5930"/>
    <n v="59.3"/>
    <n v="5930"/>
    <n v="0"/>
    <n v="0"/>
    <n v="5930"/>
    <n v="57.000000000000007"/>
    <n v="0"/>
    <n v="57.000000000000007"/>
    <n v="27.5"/>
    <n v="26"/>
    <n v="30"/>
    <n v="2.145"/>
    <s v="Den Bosch"/>
    <m/>
    <n v="0"/>
    <n v="0"/>
    <n v="0"/>
    <n v="0"/>
    <m/>
    <m/>
    <s v="no"/>
    <n v="5700.0000000000009"/>
    <m/>
    <n v="0.12"/>
    <n v="64.77272727272728"/>
    <m/>
    <n v="6477.2727272727279"/>
    <m/>
    <n v="0"/>
    <s v="Ellina Smirnova"/>
    <m/>
    <n v="5"/>
    <n v="500"/>
    <m/>
    <m/>
    <n v="0"/>
    <n v="0"/>
    <n v="0"/>
    <s v="12.06.2025"/>
    <s v="Order Window"/>
    <m/>
    <m/>
    <n v="117"/>
  </r>
  <r>
    <x v="3"/>
    <m/>
    <n v="26021025"/>
    <n v="3090580"/>
    <x v="33"/>
    <s v="NL"/>
    <x v="1"/>
    <x v="1"/>
    <m/>
    <m/>
    <n v="10"/>
    <n v="88027360"/>
    <s v="HE F1 drawstring/tote bag"/>
    <n v="5"/>
    <m/>
    <s v="China"/>
    <s v="Premiums"/>
    <n v="100"/>
    <s v="Asian Sourcing Link"/>
    <x v="0"/>
    <n v="41.7"/>
    <n v="208.5"/>
    <n v="25.45"/>
    <n v="127.25"/>
    <n v="0"/>
    <n v="0"/>
    <n v="127.25"/>
    <n v="21.831"/>
    <n v="0"/>
    <n v="21.831"/>
    <n v="48"/>
    <n v="38"/>
    <n v="2.5"/>
    <n v="2.2800000000000001E-2"/>
    <s v="Den Bosch"/>
    <m/>
    <n v="0"/>
    <n v="0"/>
    <n v="81.25"/>
    <n v="0"/>
    <m/>
    <m/>
    <s v="no"/>
    <n v="109.155"/>
    <m/>
    <n v="0.12"/>
    <n v="24.807954545454546"/>
    <m/>
    <n v="124.03977272727273"/>
    <m/>
    <n v="0"/>
    <s v="Ellina Smirnova "/>
    <m/>
    <n v="5"/>
    <n v="25"/>
    <m/>
    <m/>
    <n v="0"/>
    <n v="0"/>
    <n v="0"/>
    <s v="13.06.2025"/>
    <s v="Order Window"/>
    <m/>
    <m/>
    <n v="628"/>
  </r>
  <r>
    <x v="0"/>
    <m/>
    <n v="26021025"/>
    <n v="3090580"/>
    <x v="33"/>
    <s v="NL"/>
    <x v="1"/>
    <x v="1"/>
    <m/>
    <m/>
    <n v="20"/>
    <n v="88027328"/>
    <s v="HE Tree decoration StarMark glass"/>
    <n v="3"/>
    <m/>
    <s v="China"/>
    <s v="Premiums"/>
    <n v="100"/>
    <s v="Miles Promocean"/>
    <x v="1"/>
    <n v="84.399999999999991"/>
    <n v="253.2"/>
    <n v="84.399999999999991"/>
    <n v="253.2"/>
    <n v="0"/>
    <n v="0"/>
    <n v="253.2"/>
    <n v="72.960000000000008"/>
    <n v="0"/>
    <n v="72.960000000000008"/>
    <n v="23.5"/>
    <n v="15.5"/>
    <n v="15.5"/>
    <n v="1.6937625000000001E-2"/>
    <m/>
    <m/>
    <n v="0"/>
    <n v="0"/>
    <n v="0"/>
    <n v="0"/>
    <m/>
    <m/>
    <s v="no"/>
    <n v="218.88000000000002"/>
    <m/>
    <n v="0.12"/>
    <n v="82.909090909090921"/>
    <m/>
    <n v="248.72727272727275"/>
    <m/>
    <n v="0"/>
    <s v="Konstantinos Zoupanos "/>
    <m/>
    <n v="10"/>
    <n v="30"/>
    <m/>
    <m/>
    <n v="0"/>
    <n v="0"/>
    <n v="0"/>
    <s v="13.06.2025"/>
    <s v="Order Window"/>
    <m/>
    <m/>
    <n v="3"/>
  </r>
  <r>
    <x v="0"/>
    <m/>
    <n v="26021025"/>
    <n v="3090580"/>
    <x v="33"/>
    <s v="NL"/>
    <x v="1"/>
    <x v="1"/>
    <m/>
    <m/>
    <n v="30"/>
    <n v="88027326"/>
    <s v="HE Tree decoration Original"/>
    <n v="5"/>
    <m/>
    <s v="China"/>
    <s v="Premiums"/>
    <n v="200"/>
    <s v="Miles Promocean"/>
    <x v="1"/>
    <n v="58.6"/>
    <n v="293"/>
    <n v="58.6"/>
    <n v="293"/>
    <n v="0"/>
    <n v="0"/>
    <n v="293"/>
    <n v="50.6616"/>
    <n v="0"/>
    <n v="50.6616"/>
    <n v="19"/>
    <n v="15"/>
    <n v="28"/>
    <n v="3.9899999999999998E-2"/>
    <m/>
    <m/>
    <n v="0"/>
    <n v="0"/>
    <n v="0"/>
    <n v="0"/>
    <m/>
    <m/>
    <s v="no"/>
    <n v="253.30799999999999"/>
    <m/>
    <n v="0.12"/>
    <n v="57.57"/>
    <m/>
    <n v="287.85000000000002"/>
    <m/>
    <n v="0"/>
    <s v="Konstantinos Zoupanos "/>
    <m/>
    <n v="5"/>
    <n v="25"/>
    <m/>
    <m/>
    <n v="0"/>
    <n v="0"/>
    <n v="0"/>
    <s v="13.06.2025"/>
    <s v="Order Window"/>
    <m/>
    <m/>
    <n v="44"/>
  </r>
  <r>
    <x v="0"/>
    <m/>
    <n v="26021026"/>
    <n v="3016096"/>
    <x v="7"/>
    <s v="NL"/>
    <x v="1"/>
    <x v="1"/>
    <m/>
    <m/>
    <n v="10"/>
    <n v="88025881"/>
    <s v="HE Portfolio Mirrored sign"/>
    <n v="5"/>
    <m/>
    <s v="China"/>
    <s v="Indoor signs"/>
    <n v="100"/>
    <s v="Dekkers Visual Communication B.v."/>
    <x v="1"/>
    <n v="214.23"/>
    <n v="1071.1499999999999"/>
    <n v="214.23"/>
    <n v="1071.1499999999999"/>
    <n v="0"/>
    <n v="0"/>
    <n v="1071.1499999999999"/>
    <n v="185.27280000000002"/>
    <n v="0"/>
    <n v="185.27280000000002"/>
    <n v="60"/>
    <n v="63"/>
    <n v="33.5"/>
    <n v="0.63314999999999999"/>
    <m/>
    <m/>
    <n v="0"/>
    <n v="0"/>
    <n v="0"/>
    <n v="0"/>
    <m/>
    <m/>
    <s v="no"/>
    <n v="926.36400000000003"/>
    <m/>
    <n v="0.12"/>
    <n v="210.53727272727275"/>
    <m/>
    <n v="1052.6863636363637"/>
    <m/>
    <n v="0"/>
    <s v="Ludmilla Zarybnicka"/>
    <m/>
    <n v="1"/>
    <n v="5"/>
    <m/>
    <m/>
    <n v="0"/>
    <n v="0"/>
    <n v="0"/>
    <s v="13.06.2025"/>
    <s v="Order Window"/>
    <m/>
    <m/>
    <n v="8"/>
  </r>
  <r>
    <x v="2"/>
    <m/>
    <n v="26021026"/>
    <n v="3016096"/>
    <x v="7"/>
    <s v="NL"/>
    <x v="1"/>
    <x v="1"/>
    <m/>
    <m/>
    <n v="20"/>
    <n v="88023983"/>
    <s v="HE UCL trophy LED neon sign"/>
    <n v="5"/>
    <m/>
    <s v="China"/>
    <s v="Indoor signs"/>
    <n v="10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s v="Den Bosch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13.06.2025"/>
    <s v="Order Window"/>
    <m/>
    <m/>
    <n v="125"/>
  </r>
  <r>
    <x v="2"/>
    <m/>
    <n v="20006081"/>
    <n v="3090233"/>
    <x v="13"/>
    <s v="HU"/>
    <x v="10"/>
    <x v="1"/>
    <m/>
    <m/>
    <n v="90"/>
    <n v="88026949"/>
    <s v="HE UCL Glass 25cl man in giftbox"/>
    <n v="400"/>
    <m/>
    <s v="Turkey"/>
    <s v="Glassware"/>
    <n v="6700"/>
    <s v="Sisecam (Pasabahçe)"/>
    <x v="0"/>
    <n v="22.799999999999997"/>
    <n v="9119.9999999999982"/>
    <n v="22.799999999999997"/>
    <n v="9119.9999999999982"/>
    <n v="0"/>
    <n v="0"/>
    <n v="9119.9999999999982"/>
    <n v="20.16"/>
    <n v="0"/>
    <n v="20.16"/>
    <n v="55.9"/>
    <n v="21.9"/>
    <n v="21.2"/>
    <n v="10.381300799999998"/>
    <s v="Den Bosch"/>
    <m/>
    <n v="0"/>
    <n v="0"/>
    <n v="0"/>
    <n v="0"/>
    <m/>
    <m/>
    <s v="no"/>
    <n v="8064"/>
    <m/>
    <n v="0.12"/>
    <n v="22.90909090909091"/>
    <m/>
    <n v="9163.636363636364"/>
    <m/>
    <n v="0"/>
    <s v="Ludmilla Zarybnicka"/>
    <m/>
    <n v="24"/>
    <n v="9600"/>
    <m/>
    <m/>
    <n v="0"/>
    <n v="0"/>
    <n v="0"/>
    <s v="12.06.2025"/>
    <s v="Order Window"/>
    <m/>
    <m/>
    <n v="3007"/>
  </r>
  <r>
    <x v="2"/>
    <m/>
    <n v="20006081"/>
    <n v="3090233"/>
    <x v="13"/>
    <s v="HU"/>
    <x v="10"/>
    <x v="1"/>
    <m/>
    <m/>
    <n v="100"/>
    <n v="88026505"/>
    <s v="HE UCL Soccer ball with pump"/>
    <n v="38"/>
    <m/>
    <s v="China"/>
    <s v="Premiums"/>
    <n v="500"/>
    <s v="Promocean The Netherlands BV"/>
    <x v="0"/>
    <n v="64.900000000000006"/>
    <n v="2466.2000000000003"/>
    <n v="60.300000000000004"/>
    <n v="2291.4"/>
    <n v="0"/>
    <n v="0"/>
    <n v="2291.4"/>
    <n v="52.189200000000007"/>
    <n v="0"/>
    <n v="52.189200000000007"/>
    <n v="68"/>
    <n v="19"/>
    <n v="19"/>
    <n v="0.93282399999999999"/>
    <s v="Den Bosch"/>
    <m/>
    <n v="0"/>
    <n v="0"/>
    <n v="174.80000000000018"/>
    <n v="0"/>
    <m/>
    <m/>
    <s v="no"/>
    <n v="1983.1896000000002"/>
    <m/>
    <n v="0.12"/>
    <n v="59.305909090909097"/>
    <m/>
    <n v="2253.6245454545456"/>
    <m/>
    <n v="0"/>
    <s v="Ellina Smirnova"/>
    <m/>
    <n v="10"/>
    <n v="380"/>
    <m/>
    <m/>
    <n v="0"/>
    <n v="0"/>
    <n v="0"/>
    <s v="12.06.2025"/>
    <s v="Order Window"/>
    <m/>
    <m/>
    <n v="4834"/>
  </r>
  <r>
    <x v="2"/>
    <m/>
    <n v="20006081"/>
    <n v="3090233"/>
    <x v="13"/>
    <s v="HU"/>
    <x v="10"/>
    <x v="1"/>
    <m/>
    <m/>
    <n v="110"/>
    <n v="88026506"/>
    <s v="HE UCL Sports bag"/>
    <n v="56"/>
    <m/>
    <s v="China"/>
    <s v="Premiums"/>
    <n v="200"/>
    <s v="Promocean The Netherlands BV"/>
    <x v="0"/>
    <n v="75.55"/>
    <n v="4230.8"/>
    <n v="74.75"/>
    <n v="4186"/>
    <n v="0"/>
    <n v="0"/>
    <n v="4186"/>
    <n v="65.215800000000002"/>
    <n v="0"/>
    <n v="65.215800000000002"/>
    <n v="52"/>
    <n v="33"/>
    <n v="12"/>
    <n v="1.153152"/>
    <s v="Den Bosch"/>
    <m/>
    <n v="0"/>
    <n v="0"/>
    <n v="44.800000000000182"/>
    <n v="0"/>
    <m/>
    <m/>
    <s v="no"/>
    <n v="3652.0848000000001"/>
    <m/>
    <n v="0.12"/>
    <n v="74.108863636363637"/>
    <m/>
    <n v="4150.096363636364"/>
    <m/>
    <n v="0"/>
    <s v="Ellina Smirnova"/>
    <m/>
    <n v="5"/>
    <n v="280"/>
    <m/>
    <m/>
    <n v="0"/>
    <n v="0"/>
    <n v="0"/>
    <s v="12.06.2025"/>
    <s v="Order Window"/>
    <m/>
    <m/>
    <n v="636"/>
  </r>
  <r>
    <x v="2"/>
    <m/>
    <n v="20006081"/>
    <n v="3090233"/>
    <x v="13"/>
    <s v="HU"/>
    <x v="10"/>
    <x v="1"/>
    <m/>
    <m/>
    <n v="120"/>
    <n v="88026487"/>
    <s v="HE UCL Drawstring bag"/>
    <n v="46"/>
    <m/>
    <s v="China"/>
    <s v="Premiums"/>
    <n v="100"/>
    <s v="Promocean The Netherlands BV"/>
    <x v="0"/>
    <n v="30.6"/>
    <n v="1407.6000000000001"/>
    <n v="28.799999999999997"/>
    <n v="1324.8"/>
    <n v="0"/>
    <n v="0"/>
    <n v="1324.8"/>
    <n v="25.1082"/>
    <n v="0"/>
    <n v="25.1082"/>
    <n v="47"/>
    <n v="46"/>
    <n v="2"/>
    <n v="0.198904"/>
    <s v="Den Bosch"/>
    <m/>
    <n v="0"/>
    <n v="0"/>
    <n v="82.800000000000182"/>
    <n v="0"/>
    <m/>
    <m/>
    <s v="no"/>
    <n v="1154.9772"/>
    <m/>
    <n v="0.12"/>
    <n v="28.532045454545454"/>
    <m/>
    <n v="1312.4740909090908"/>
    <m/>
    <n v="0"/>
    <s v="Ellina Smirnova"/>
    <m/>
    <n v="10"/>
    <n v="460"/>
    <m/>
    <m/>
    <n v="0"/>
    <n v="0"/>
    <n v="0"/>
    <s v="12.06.2025"/>
    <s v="Order Window"/>
    <m/>
    <m/>
    <n v="1295"/>
  </r>
  <r>
    <x v="2"/>
    <m/>
    <n v="20006081"/>
    <n v="3090233"/>
    <x v="13"/>
    <s v="HU"/>
    <x v="10"/>
    <x v="1"/>
    <m/>
    <m/>
    <n v="130"/>
    <n v="88026507"/>
    <s v="HE UCL Umbrella"/>
    <n v="55"/>
    <m/>
    <s v="China"/>
    <s v="Premiums"/>
    <n v="250"/>
    <s v="Promocean The Netherlands BV"/>
    <x v="0"/>
    <n v="48.32"/>
    <n v="2657.6"/>
    <n v="48"/>
    <n v="2640"/>
    <n v="0"/>
    <n v="0"/>
    <n v="2640"/>
    <n v="41.518800000000006"/>
    <n v="0"/>
    <n v="41.518800000000006"/>
    <n v="102"/>
    <n v="20"/>
    <n v="7"/>
    <n v="0.78539999999999999"/>
    <s v="Den Bosch"/>
    <m/>
    <n v="0"/>
    <n v="0"/>
    <n v="17.599999999999909"/>
    <n v="0"/>
    <m/>
    <m/>
    <s v="no"/>
    <n v="2283.5340000000001"/>
    <m/>
    <n v="0.12"/>
    <n v="47.180454545454552"/>
    <m/>
    <n v="2594.9250000000002"/>
    <m/>
    <n v="0"/>
    <s v="Ellina Smirnova"/>
    <m/>
    <n v="4"/>
    <n v="220"/>
    <m/>
    <m/>
    <n v="0"/>
    <n v="0"/>
    <n v="0"/>
    <s v="12.06.2025"/>
    <s v="Order Window"/>
    <m/>
    <m/>
    <n v="628"/>
  </r>
  <r>
    <x v="3"/>
    <m/>
    <n v="20006081"/>
    <n v="3090233"/>
    <x v="13"/>
    <s v="HU"/>
    <x v="10"/>
    <x v="1"/>
    <m/>
    <m/>
    <n v="140"/>
    <n v="88027352"/>
    <s v="HE F1 Cabin bag"/>
    <n v="10"/>
    <m/>
    <s v="China"/>
    <s v="Premiums"/>
    <n v="500"/>
    <s v="Miles Promocean"/>
    <x v="1"/>
    <n v="44.13"/>
    <n v="441.3"/>
    <n v="44.13"/>
    <n v="441.3"/>
    <n v="0"/>
    <n v="0"/>
    <n v="441.3"/>
    <n v="38.167200000000001"/>
    <n v="0"/>
    <n v="38.167200000000001"/>
    <n v="57"/>
    <n v="25"/>
    <n v="37.5"/>
    <n v="0.53437500000000004"/>
    <m/>
    <m/>
    <n v="0"/>
    <n v="0"/>
    <n v="0"/>
    <n v="0"/>
    <m/>
    <m/>
    <s v="no"/>
    <n v="381.67200000000003"/>
    <m/>
    <n v="0.12"/>
    <n v="43.371818181818185"/>
    <m/>
    <n v="433.71818181818185"/>
    <m/>
    <n v="0"/>
    <s v="Konstantinos Zoupanos "/>
    <m/>
    <n v="1"/>
    <n v="10"/>
    <m/>
    <m/>
    <n v="0"/>
    <n v="0"/>
    <n v="0"/>
    <s v="12.06.2025"/>
    <s v="Order Window"/>
    <m/>
    <m/>
    <n v="180"/>
  </r>
  <r>
    <x v="0"/>
    <m/>
    <n v="20006081"/>
    <n v="3090233"/>
    <x v="13"/>
    <s v="HU"/>
    <x v="10"/>
    <x v="1"/>
    <m/>
    <m/>
    <n v="150"/>
    <n v="88027066"/>
    <s v="HE Brand cooler box with wheels"/>
    <n v="3"/>
    <m/>
    <s v="China"/>
    <s v="Premiums"/>
    <n v="250"/>
    <s v="Asian Sourcing Link"/>
    <x v="0"/>
    <n v="170.05"/>
    <n v="510.15000000000003"/>
    <n v="170.05"/>
    <n v="510.15000000000003"/>
    <n v="0"/>
    <n v="0"/>
    <n v="510.15000000000003"/>
    <n v="147.06"/>
    <n v="0"/>
    <n v="147.06"/>
    <n v="57"/>
    <n v="37"/>
    <n v="46"/>
    <n v="0.29104200000000002"/>
    <s v="Den Bosch"/>
    <m/>
    <n v="0"/>
    <n v="0"/>
    <n v="0"/>
    <n v="0"/>
    <m/>
    <m/>
    <s v="no"/>
    <n v="441.18"/>
    <m/>
    <n v="0.12"/>
    <n v="167.11363636363637"/>
    <m/>
    <n v="501.34090909090912"/>
    <m/>
    <n v="0"/>
    <s v="Ellina Smirnova"/>
    <m/>
    <n v="1"/>
    <n v="3"/>
    <m/>
    <m/>
    <n v="0"/>
    <n v="0"/>
    <n v="0"/>
    <s v="12.06.2025"/>
    <s v="Order Window"/>
    <m/>
    <m/>
    <n v="119"/>
  </r>
  <r>
    <x v="2"/>
    <m/>
    <n v="20006081"/>
    <n v="3090233"/>
    <x v="13"/>
    <s v="HU"/>
    <x v="10"/>
    <x v="1"/>
    <m/>
    <m/>
    <n v="160"/>
    <n v="88026542"/>
    <s v="HE UCL 0.0 Water bottle"/>
    <n v="66"/>
    <m/>
    <s v="China"/>
    <s v="Premiums"/>
    <n v="250"/>
    <s v="Promocean The Netherlands BV"/>
    <x v="0"/>
    <n v="74.7"/>
    <n v="4930.2"/>
    <n v="74.7"/>
    <n v="4930.2"/>
    <n v="0"/>
    <n v="0"/>
    <n v="4930.2"/>
    <n v="64.62660000000001"/>
    <n v="0"/>
    <n v="64.62660000000001"/>
    <n v="37"/>
    <n v="16"/>
    <n v="17"/>
    <n v="0.66422400000000004"/>
    <s v="Den Bosch"/>
    <m/>
    <n v="0"/>
    <n v="0"/>
    <n v="0"/>
    <n v="0"/>
    <m/>
    <m/>
    <s v="no"/>
    <n v="4265.3556000000008"/>
    <m/>
    <n v="0.12"/>
    <n v="73.439318181818194"/>
    <m/>
    <n v="4846.9950000000008"/>
    <m/>
    <n v="0"/>
    <s v="Ellina Smirnova"/>
    <m/>
    <n v="10"/>
    <n v="660"/>
    <m/>
    <m/>
    <n v="0"/>
    <n v="0"/>
    <n v="0"/>
    <s v="12.06.2025"/>
    <s v="Order Window"/>
    <m/>
    <m/>
    <n v="421"/>
  </r>
  <r>
    <x v="2"/>
    <m/>
    <n v="20006081"/>
    <n v="3090233"/>
    <x v="13"/>
    <s v="HU"/>
    <x v="10"/>
    <x v="1"/>
    <m/>
    <m/>
    <n v="170"/>
    <n v="88026590"/>
    <s v="HE UCL rain jacket S"/>
    <n v="40"/>
    <m/>
    <s v="China"/>
    <s v="Textiles-Clothing"/>
    <n v="1000"/>
    <s v="Asian Sourcing Link"/>
    <x v="0"/>
    <n v="30.41"/>
    <n v="1216.4000000000001"/>
    <n v="26.82"/>
    <n v="1072.8"/>
    <n v="0"/>
    <n v="0"/>
    <n v="1072.8"/>
    <n v="23.4"/>
    <n v="0"/>
    <n v="23.4"/>
    <n v="47"/>
    <n v="38"/>
    <n v="2"/>
    <n v="0.14288000000000001"/>
    <s v="Den Bosch"/>
    <m/>
    <n v="0"/>
    <n v="0"/>
    <n v="143.60000000000014"/>
    <n v="0"/>
    <m/>
    <m/>
    <s v="no"/>
    <n v="936"/>
    <m/>
    <n v="0.12"/>
    <n v="26.59090909090909"/>
    <m/>
    <n v="1063.6363636363635"/>
    <m/>
    <n v="0"/>
    <s v="Ellina Smirnova"/>
    <m/>
    <n v="1"/>
    <n v="40"/>
    <m/>
    <m/>
    <n v="0"/>
    <n v="0"/>
    <n v="0"/>
    <s v="12.06.2025"/>
    <s v="Order Window"/>
    <m/>
    <m/>
    <n v="100"/>
  </r>
  <r>
    <x v="2"/>
    <m/>
    <n v="20006081"/>
    <n v="3090233"/>
    <x v="13"/>
    <s v="HU"/>
    <x v="10"/>
    <x v="1"/>
    <m/>
    <m/>
    <n v="180"/>
    <n v="88026591"/>
    <s v="HE UCL rain jacket M"/>
    <n v="160"/>
    <m/>
    <s v="China"/>
    <s v="Textiles-Clothing"/>
    <n v="1000"/>
    <s v="Asian Sourcing Link"/>
    <x v="0"/>
    <n v="30.41"/>
    <n v="4865.6000000000004"/>
    <n v="26.82"/>
    <n v="4291.2"/>
    <n v="0"/>
    <n v="0"/>
    <n v="4291.2"/>
    <n v="23.4"/>
    <n v="0"/>
    <n v="23.4"/>
    <n v="47"/>
    <n v="38"/>
    <n v="2"/>
    <n v="0.57152000000000003"/>
    <s v="Den Bosch"/>
    <m/>
    <n v="0"/>
    <n v="0"/>
    <n v="574.40000000000055"/>
    <n v="0"/>
    <m/>
    <m/>
    <s v="no"/>
    <n v="3744"/>
    <m/>
    <n v="0.12"/>
    <n v="26.59090909090909"/>
    <m/>
    <n v="4254.545454545454"/>
    <m/>
    <n v="0"/>
    <s v="Ellina Smirnova"/>
    <m/>
    <n v="1"/>
    <n v="160"/>
    <m/>
    <m/>
    <n v="0"/>
    <n v="0"/>
    <n v="0"/>
    <s v="12.06.2025"/>
    <s v="Order Window"/>
    <m/>
    <m/>
    <n v="303"/>
  </r>
  <r>
    <x v="2"/>
    <m/>
    <n v="20006081"/>
    <n v="3090233"/>
    <x v="13"/>
    <s v="HU"/>
    <x v="10"/>
    <x v="1"/>
    <m/>
    <m/>
    <n v="190"/>
    <n v="88026592"/>
    <s v="HE UCL rain jacket L"/>
    <n v="160"/>
    <m/>
    <s v="China"/>
    <s v="Textiles-Clothing"/>
    <n v="1000"/>
    <s v="Asian Sourcing Link"/>
    <x v="0"/>
    <n v="30.41"/>
    <n v="4865.6000000000004"/>
    <n v="26.82"/>
    <n v="4291.2"/>
    <n v="0"/>
    <n v="0"/>
    <n v="4291.2"/>
    <n v="23.4"/>
    <n v="0"/>
    <n v="23.4"/>
    <n v="47"/>
    <n v="38"/>
    <n v="2"/>
    <n v="0.57152000000000003"/>
    <s v="Den Bosch"/>
    <m/>
    <n v="0"/>
    <n v="0"/>
    <n v="574.40000000000055"/>
    <n v="0"/>
    <m/>
    <m/>
    <s v="no"/>
    <n v="3744"/>
    <m/>
    <n v="0.12"/>
    <n v="26.59090909090909"/>
    <m/>
    <n v="4254.545454545454"/>
    <m/>
    <n v="0"/>
    <s v="Ellina Smirnova"/>
    <m/>
    <n v="1"/>
    <n v="160"/>
    <m/>
    <m/>
    <n v="0"/>
    <n v="0"/>
    <n v="0"/>
    <s v="12.06.2025"/>
    <s v="Order Window"/>
    <m/>
    <m/>
    <n v="378"/>
  </r>
  <r>
    <x v="2"/>
    <m/>
    <n v="20006081"/>
    <n v="3090233"/>
    <x v="13"/>
    <s v="HU"/>
    <x v="10"/>
    <x v="1"/>
    <m/>
    <m/>
    <n v="200"/>
    <n v="88026593"/>
    <s v="HE UCL rain jacket XL"/>
    <n v="140"/>
    <m/>
    <s v="China"/>
    <s v="Textiles-Clothing"/>
    <n v="1000"/>
    <s v="Asian Sourcing Link"/>
    <x v="0"/>
    <n v="30.41"/>
    <n v="4257.3999999999996"/>
    <n v="26.82"/>
    <n v="3754.8"/>
    <n v="0"/>
    <n v="0"/>
    <n v="3754.8"/>
    <n v="23.4"/>
    <n v="0"/>
    <n v="23.4"/>
    <n v="47"/>
    <n v="38"/>
    <n v="2"/>
    <n v="0.50007999999999997"/>
    <s v="Den Bosch"/>
    <m/>
    <n v="0"/>
    <n v="0"/>
    <n v="502.59999999999945"/>
    <n v="0"/>
    <m/>
    <m/>
    <s v="no"/>
    <n v="3276"/>
    <m/>
    <n v="0.12"/>
    <n v="26.59090909090909"/>
    <m/>
    <n v="3722.7272727272725"/>
    <m/>
    <n v="0"/>
    <s v="Ellina Smirnova"/>
    <m/>
    <n v="1"/>
    <n v="140"/>
    <m/>
    <m/>
    <n v="0"/>
    <n v="0"/>
    <n v="0"/>
    <s v="12.06.2025"/>
    <s v="Order Window"/>
    <m/>
    <m/>
    <n v="274"/>
  </r>
  <r>
    <x v="2"/>
    <m/>
    <n v="20006081"/>
    <n v="3090233"/>
    <x v="13"/>
    <s v="HU"/>
    <x v="10"/>
    <x v="1"/>
    <m/>
    <m/>
    <n v="210"/>
    <n v="88026471"/>
    <s v="HE UCL Hoodie man L"/>
    <n v="102"/>
    <m/>
    <s v="China"/>
    <s v="Textiles-Clothing"/>
    <n v="500"/>
    <s v="Promocean The Netherlands BV"/>
    <x v="0"/>
    <n v="38.86"/>
    <n v="3963.72"/>
    <n v="38.86"/>
    <n v="3963.72"/>
    <n v="0"/>
    <n v="0"/>
    <n v="3963.72"/>
    <n v="33.017399999999995"/>
    <n v="0"/>
    <n v="33.017399999999995"/>
    <n v="58"/>
    <n v="36"/>
    <n v="4"/>
    <n v="0.85190399999999999"/>
    <s v="Den Bosch"/>
    <m/>
    <n v="0"/>
    <n v="0"/>
    <n v="0"/>
    <n v="0"/>
    <m/>
    <m/>
    <s v="no"/>
    <n v="3367.7747999999997"/>
    <m/>
    <n v="0.12"/>
    <n v="37.519772727272724"/>
    <m/>
    <n v="3827.0168181818176"/>
    <m/>
    <n v="0"/>
    <s v="Ellina Smirnova"/>
    <m/>
    <n v="2"/>
    <n v="204"/>
    <m/>
    <m/>
    <n v="0"/>
    <n v="0"/>
    <n v="0"/>
    <s v="12.06.2025"/>
    <s v="Order Window"/>
    <m/>
    <m/>
    <n v="354"/>
  </r>
  <r>
    <x v="2"/>
    <m/>
    <n v="20006081"/>
    <n v="3090233"/>
    <x v="13"/>
    <s v="HU"/>
    <x v="10"/>
    <x v="1"/>
    <m/>
    <m/>
    <n v="220"/>
    <n v="88026472"/>
    <s v="HE UCL Hoodie man XL"/>
    <n v="51"/>
    <m/>
    <s v="China"/>
    <s v="Textiles-Clothing"/>
    <n v="500"/>
    <s v="Promocean The Netherlands BV"/>
    <x v="0"/>
    <n v="38.86"/>
    <n v="1981.86"/>
    <n v="38.86"/>
    <n v="1981.86"/>
    <n v="0"/>
    <n v="0"/>
    <n v="1981.86"/>
    <n v="33.017399999999995"/>
    <n v="0"/>
    <n v="33.017399999999995"/>
    <n v="58"/>
    <n v="36"/>
    <n v="4"/>
    <n v="0.425952"/>
    <s v="Den Bosch"/>
    <m/>
    <n v="0"/>
    <n v="0"/>
    <n v="0"/>
    <n v="0"/>
    <m/>
    <m/>
    <s v="no"/>
    <n v="1683.8873999999998"/>
    <m/>
    <n v="0.12"/>
    <n v="37.519772727272724"/>
    <m/>
    <n v="1913.5084090909088"/>
    <m/>
    <n v="0"/>
    <s v="Ellina Smirnova"/>
    <m/>
    <n v="2"/>
    <n v="102"/>
    <m/>
    <m/>
    <n v="0"/>
    <n v="0"/>
    <n v="0"/>
    <s v="12.06.2025"/>
    <s v="Order Window"/>
    <m/>
    <m/>
    <n v="129"/>
  </r>
  <r>
    <x v="2"/>
    <m/>
    <n v="20006081"/>
    <n v="3090233"/>
    <x v="13"/>
    <s v="HU"/>
    <x v="10"/>
    <x v="1"/>
    <m/>
    <m/>
    <n v="230"/>
    <n v="88026491"/>
    <s v="HE UCL Hoodie lady M"/>
    <n v="29"/>
    <m/>
    <s v="China"/>
    <s v="Textiles-Clothing"/>
    <n v="500"/>
    <s v="Promocean The Netherlands BV"/>
    <x v="0"/>
    <n v="38.44"/>
    <n v="1114.76"/>
    <n v="38.44"/>
    <n v="1114.76"/>
    <n v="0"/>
    <n v="0"/>
    <n v="1114.76"/>
    <n v="32.572800000000001"/>
    <n v="0"/>
    <n v="32.572800000000001"/>
    <n v="58"/>
    <n v="36"/>
    <n v="4"/>
    <n v="0.24220800000000001"/>
    <s v="Den Bosch"/>
    <m/>
    <n v="0"/>
    <n v="0"/>
    <n v="0"/>
    <n v="0"/>
    <m/>
    <m/>
    <s v="no"/>
    <n v="944.61120000000005"/>
    <m/>
    <n v="0.12"/>
    <n v="37.014545454545456"/>
    <m/>
    <n v="1073.4218181818183"/>
    <m/>
    <n v="0"/>
    <s v="Ellina Smirnova"/>
    <m/>
    <n v="2"/>
    <n v="58"/>
    <m/>
    <m/>
    <n v="0"/>
    <n v="0"/>
    <n v="0"/>
    <s v="12.06.2025"/>
    <s v="Order Window"/>
    <m/>
    <m/>
    <n v="167"/>
  </r>
  <r>
    <x v="2"/>
    <m/>
    <n v="20006081"/>
    <n v="3090233"/>
    <x v="13"/>
    <s v="HU"/>
    <x v="10"/>
    <x v="1"/>
    <m/>
    <m/>
    <n v="240"/>
    <n v="88026568"/>
    <s v="HE UCL Sports shirt L"/>
    <n v="56"/>
    <m/>
    <s v="China"/>
    <s v="Textiles-Clothing"/>
    <n v="200"/>
    <s v="Asian Sourcing Link"/>
    <x v="0"/>
    <n v="34.549999999999997"/>
    <n v="1934.7999999999997"/>
    <n v="29.5"/>
    <n v="1652"/>
    <n v="0"/>
    <n v="0"/>
    <n v="1652"/>
    <n v="25.154999999999998"/>
    <n v="0"/>
    <n v="25.154999999999998"/>
    <n v="39"/>
    <n v="33"/>
    <n v="4.5"/>
    <n v="0.324324"/>
    <s v="Den Bosch"/>
    <m/>
    <n v="0"/>
    <n v="0"/>
    <n v="282.79999999999973"/>
    <n v="0"/>
    <m/>
    <m/>
    <s v="no"/>
    <n v="1408.6799999999998"/>
    <m/>
    <n v="0.12"/>
    <n v="28.58522727272727"/>
    <m/>
    <n v="1600.772727272727"/>
    <m/>
    <n v="0"/>
    <s v="Ellina Smirnova"/>
    <m/>
    <n v="5"/>
    <n v="280"/>
    <m/>
    <m/>
    <n v="0"/>
    <n v="0"/>
    <n v="0"/>
    <s v="12.06.2025"/>
    <s v="Order Window"/>
    <m/>
    <m/>
    <n v="483"/>
  </r>
  <r>
    <x v="0"/>
    <m/>
    <n v="26021027"/>
    <n v="3090256"/>
    <x v="34"/>
    <s v="BR"/>
    <x v="28"/>
    <x v="3"/>
    <m/>
    <m/>
    <n v="10"/>
    <n v="88021024"/>
    <s v="HE opener with carabiner"/>
    <n v="97"/>
    <m/>
    <s v="China"/>
    <s v="Openers / Sunglasses / Keyrings / Waiter knife"/>
    <n v="209"/>
    <s v="Promocean The Netherlands BV"/>
    <x v="0"/>
    <n v="52.800000000000004"/>
    <n v="5121.6000000000004"/>
    <n v="52.800000000000004"/>
    <n v="5121.6000000000004"/>
    <n v="0"/>
    <n v="0"/>
    <n v="5121.6000000000004"/>
    <n v="46.512961934169503"/>
    <n v="0"/>
    <n v="46.512961934169503"/>
    <n v="25"/>
    <n v="9"/>
    <n v="9"/>
    <n v="0.19642499999999999"/>
    <s v="Den Bosch"/>
    <m/>
    <n v="0"/>
    <s v="pallet"/>
    <n v="0"/>
    <n v="0"/>
    <m/>
    <m/>
    <s v="no"/>
    <n v="4511.7573076144417"/>
    <m/>
    <n v="0.12"/>
    <n v="52.855638561556255"/>
    <m/>
    <n v="5126.9969404709564"/>
    <m/>
    <n v="0"/>
    <s v="Ellina Smirnova"/>
    <m/>
    <n v="48"/>
    <n v="4656"/>
    <m/>
    <m/>
    <n v="0"/>
    <n v="0"/>
    <n v="0"/>
    <s v="13.06.2025"/>
    <s v="Order Window"/>
    <m/>
    <m/>
    <n v="178"/>
  </r>
  <r>
    <x v="0"/>
    <m/>
    <n v="26021027"/>
    <n v="3090256"/>
    <x v="34"/>
    <s v="BR"/>
    <x v="28"/>
    <x v="3"/>
    <m/>
    <m/>
    <n v="20"/>
    <n v="88023584"/>
    <s v="HE Star Quality pin"/>
    <n v="300"/>
    <m/>
    <s v="China"/>
    <s v="Premiums"/>
    <n v="100"/>
    <s v="Asian Sourcing Link"/>
    <x v="0"/>
    <n v="18.5"/>
    <n v="5550"/>
    <n v="9"/>
    <n v="2700"/>
    <n v="0"/>
    <n v="0"/>
    <n v="2700"/>
    <n v="7.7520000000000007"/>
    <n v="0"/>
    <n v="7.7520000000000007"/>
    <n v="10"/>
    <n v="10"/>
    <n v="5"/>
    <n v="0.15"/>
    <s v="Den Bosch"/>
    <m/>
    <n v="0"/>
    <s v="pallet"/>
    <n v="2850"/>
    <n v="0"/>
    <m/>
    <m/>
    <s v="yes"/>
    <n v="2325.6000000000004"/>
    <m/>
    <n v="0.12"/>
    <n v="8.8090909090909104"/>
    <m/>
    <n v="2642.727272727273"/>
    <m/>
    <n v="0"/>
    <s v="Ellina Smirnova"/>
    <m/>
    <n v="10"/>
    <n v="3000"/>
    <m/>
    <m/>
    <n v="0"/>
    <n v="0"/>
    <n v="0"/>
    <s v="13.06.2025"/>
    <s v="Order Window"/>
    <m/>
    <m/>
    <n v="410"/>
  </r>
  <r>
    <x v="0"/>
    <m/>
    <n v="26021027"/>
    <n v="3090256"/>
    <x v="34"/>
    <s v="BR"/>
    <x v="28"/>
    <x v="3"/>
    <m/>
    <m/>
    <n v="30"/>
    <n v="88023586"/>
    <s v="HE Star Quality dripmat 5 steps"/>
    <n v="13"/>
    <m/>
    <s v="China"/>
    <s v="Bar support"/>
    <n v="100"/>
    <s v="Asian Sourcing Link"/>
    <x v="0"/>
    <n v="62"/>
    <n v="806"/>
    <n v="62"/>
    <n v="806"/>
    <n v="0"/>
    <n v="0"/>
    <n v="806"/>
    <n v="53.580000000000005"/>
    <n v="0"/>
    <n v="53.580000000000005"/>
    <n v="61"/>
    <n v="20"/>
    <n v="16"/>
    <n v="0.25375999999999999"/>
    <s v="Den Bosch"/>
    <m/>
    <n v="0"/>
    <s v="pallet"/>
    <n v="0"/>
    <n v="0"/>
    <m/>
    <m/>
    <s v="no"/>
    <n v="696.54000000000008"/>
    <m/>
    <n v="0.12"/>
    <n v="60.88636363636364"/>
    <m/>
    <n v="791.52272727272737"/>
    <m/>
    <n v="0"/>
    <s v="Ellina Smirnova"/>
    <m/>
    <n v="10"/>
    <n v="130"/>
    <m/>
    <m/>
    <n v="0"/>
    <n v="0"/>
    <n v="0"/>
    <s v="13.06.2025"/>
    <s v="Order Window"/>
    <m/>
    <m/>
    <n v="184"/>
  </r>
  <r>
    <x v="0"/>
    <m/>
    <n v="26021027"/>
    <n v="3090256"/>
    <x v="34"/>
    <s v="BR"/>
    <x v="28"/>
    <x v="3"/>
    <m/>
    <m/>
    <n v="40"/>
    <n v="88023593"/>
    <s v="HE Star Quality Skimmer holder"/>
    <n v="11"/>
    <m/>
    <s v="China"/>
    <s v="Bar support"/>
    <n v="167"/>
    <s v="Promocean The Netherlands BV"/>
    <x v="2"/>
    <n v="59.519999999999996"/>
    <n v="654.71999999999991"/>
    <n v="59.519999999999996"/>
    <n v="654.71999999999991"/>
    <n v="0"/>
    <n v="0"/>
    <n v="654.71999999999991"/>
    <n v="47.389800000000008"/>
    <n v="0"/>
    <n v="47.389800000000008"/>
    <n v="37"/>
    <n v="25"/>
    <n v="36"/>
    <n v="0.36630000000000001"/>
    <s v="Den Bosch"/>
    <s v="Add manually  5 SU to SO"/>
    <n v="0"/>
    <s v="pallet"/>
    <n v="0"/>
    <n v="0"/>
    <m/>
    <m/>
    <s v="no"/>
    <n v="521.28780000000006"/>
    <m/>
    <n v="0.12"/>
    <n v="53.852045454545461"/>
    <m/>
    <n v="592.37250000000006"/>
    <m/>
    <n v="0"/>
    <s v="Ellina Smirnova"/>
    <m/>
    <n v="12"/>
    <n v="132"/>
    <m/>
    <m/>
    <n v="0"/>
    <n v="0"/>
    <n v="0"/>
    <s v="13.06.2025"/>
    <s v="Order Window"/>
    <m/>
    <m/>
    <n v="14"/>
  </r>
  <r>
    <x v="0"/>
    <m/>
    <n v="26021027"/>
    <n v="3090256"/>
    <x v="34"/>
    <s v="BR"/>
    <x v="28"/>
    <x v="3"/>
    <m/>
    <m/>
    <n v="50"/>
    <n v="88024596"/>
    <s v="HE Green Zone illuminated bottle opener"/>
    <n v="12"/>
    <m/>
    <s v="China"/>
    <s v="Openers / Sunglasses / Keyrings / Waiter knife"/>
    <n v="40"/>
    <s v="Asian Sourcing Link"/>
    <x v="1"/>
    <n v="110.5"/>
    <n v="1326"/>
    <n v="110.5"/>
    <n v="1326"/>
    <n v="0"/>
    <n v="0"/>
    <n v="1326"/>
    <n v="97.2"/>
    <n v="0"/>
    <n v="97.2"/>
    <n v="6"/>
    <n v="12"/>
    <n v="18"/>
    <n v="1.5552E-2"/>
    <m/>
    <m/>
    <n v="0"/>
    <s v="pallet"/>
    <n v="0"/>
    <n v="0"/>
    <m/>
    <m/>
    <s v="no"/>
    <n v="1166.4000000000001"/>
    <m/>
    <n v="0.12"/>
    <n v="110.45454545454545"/>
    <m/>
    <n v="1325.4545454545455"/>
    <m/>
    <n v="0"/>
    <s v="Ellina Smirnova"/>
    <m/>
    <n v="10"/>
    <n v="120"/>
    <m/>
    <m/>
    <n v="0"/>
    <n v="0"/>
    <n v="0"/>
    <s v="13.06.2025"/>
    <s v="Order Window"/>
    <m/>
    <m/>
    <n v="17"/>
  </r>
  <r>
    <x v="4"/>
    <m/>
    <n v="26021027"/>
    <n v="3090256"/>
    <x v="34"/>
    <s v="BR"/>
    <x v="28"/>
    <x v="3"/>
    <m/>
    <m/>
    <n v="60"/>
    <n v="88025910"/>
    <s v="HE 0.0 Skimmer holder"/>
    <n v="17"/>
    <m/>
    <s v="China"/>
    <s v="Bar support"/>
    <n v="167"/>
    <s v="Promocean The Netherlands BV"/>
    <x v="2"/>
    <n v="69.239999999999995"/>
    <n v="1177.08"/>
    <n v="69.239999999999995"/>
    <n v="1177.08"/>
    <n v="0"/>
    <n v="0"/>
    <n v="1177.08"/>
    <n v="53.944800000000008"/>
    <n v="0"/>
    <n v="53.944800000000008"/>
    <n v="37.5"/>
    <n v="25.5"/>
    <n v="37"/>
    <n v="0.60148124999999997"/>
    <s v="Den Bosch"/>
    <m/>
    <n v="0"/>
    <s v="pallet"/>
    <n v="0"/>
    <n v="0"/>
    <m/>
    <m/>
    <s v="no"/>
    <n v="917.06160000000011"/>
    <m/>
    <n v="0.12"/>
    <n v="61.300909090909101"/>
    <m/>
    <n v="1042.1154545454547"/>
    <m/>
    <n v="0"/>
    <s v="Ellina Smirnova"/>
    <m/>
    <n v="12"/>
    <n v="204"/>
    <m/>
    <m/>
    <n v="0"/>
    <n v="0"/>
    <n v="0"/>
    <s v="13.06.2025"/>
    <s v="Order Window"/>
    <m/>
    <m/>
    <n v="21"/>
  </r>
  <r>
    <x v="2"/>
    <m/>
    <n v="20006081"/>
    <n v="3090233"/>
    <x v="13"/>
    <s v="HU"/>
    <x v="10"/>
    <x v="1"/>
    <m/>
    <m/>
    <n v="250"/>
    <n v="88026569"/>
    <s v="HE UCL Sports shirt XL"/>
    <n v="55"/>
    <m/>
    <s v="China"/>
    <s v="Textiles-Clothing"/>
    <n v="200"/>
    <s v="Asian Sourcing Link"/>
    <x v="0"/>
    <n v="34.549999999999997"/>
    <n v="1900.2499999999998"/>
    <n v="29.5"/>
    <n v="1622.5"/>
    <n v="0"/>
    <n v="0"/>
    <n v="1622.5"/>
    <n v="25.154999999999998"/>
    <n v="0"/>
    <n v="25.154999999999998"/>
    <n v="39"/>
    <n v="33"/>
    <n v="4.5"/>
    <n v="0.3185325"/>
    <s v="Den Bosch"/>
    <m/>
    <n v="0"/>
    <n v="0"/>
    <n v="277.74999999999977"/>
    <n v="0"/>
    <m/>
    <m/>
    <s v="no"/>
    <n v="1383.5249999999999"/>
    <m/>
    <n v="0.12"/>
    <n v="28.58522727272727"/>
    <m/>
    <n v="1572.1874999999998"/>
    <m/>
    <n v="0"/>
    <s v="Ellina Smirnova"/>
    <m/>
    <n v="5"/>
    <n v="275"/>
    <m/>
    <m/>
    <n v="0"/>
    <n v="0"/>
    <n v="0"/>
    <s v="12.06.2025"/>
    <s v="Order Window"/>
    <m/>
    <m/>
    <n v="263"/>
  </r>
  <r>
    <x v="0"/>
    <m/>
    <n v="26021024"/>
    <n v="3016096"/>
    <x v="7"/>
    <s v="NL"/>
    <x v="1"/>
    <x v="1"/>
    <m/>
    <m/>
    <n v="20"/>
    <n v="88027032"/>
    <s v="HE Brand bucket hat"/>
    <n v="40"/>
    <m/>
    <s v="China"/>
    <s v="Textiles-Clothing"/>
    <n v="100"/>
    <s v="Asian Sourcing Link"/>
    <x v="0"/>
    <n v="52.300000000000004"/>
    <n v="2092"/>
    <n v="52.300000000000004"/>
    <n v="2092"/>
    <n v="0"/>
    <n v="0"/>
    <n v="2092"/>
    <n v="38.024999999999999"/>
    <n v="0"/>
    <n v="38.024999999999999"/>
    <n v="23"/>
    <n v="17"/>
    <n v="28.8"/>
    <n v="0.45043200000000005"/>
    <s v="Den Bosch"/>
    <m/>
    <n v="0"/>
    <n v="0"/>
    <n v="0"/>
    <n v="0"/>
    <m/>
    <m/>
    <s v="no"/>
    <n v="1521"/>
    <m/>
    <n v="0.12"/>
    <n v="43.210227272727273"/>
    <m/>
    <n v="1728.409090909091"/>
    <m/>
    <n v="0"/>
    <s v="Ellina Smirnova"/>
    <m/>
    <n v="10"/>
    <n v="400"/>
    <m/>
    <m/>
    <n v="0"/>
    <n v="0"/>
    <n v="0"/>
    <s v="13.06.2025"/>
    <s v="Order Window"/>
    <m/>
    <m/>
    <n v="216"/>
  </r>
  <r>
    <x v="0"/>
    <m/>
    <n v="26021024"/>
    <n v="3016096"/>
    <x v="7"/>
    <s v="NL"/>
    <x v="1"/>
    <x v="1"/>
    <m/>
    <m/>
    <n v="30"/>
    <n v="88027056"/>
    <s v="HE Brand playing cards"/>
    <n v="20"/>
    <m/>
    <s v="Poland"/>
    <s v="Premiums"/>
    <n v="100"/>
    <s v="Promocean The Netherlands BV"/>
    <x v="0"/>
    <n v="48.7"/>
    <n v="974"/>
    <n v="19.399999999999999"/>
    <n v="388"/>
    <n v="0"/>
    <n v="0"/>
    <n v="388"/>
    <n v="17.11"/>
    <n v="0"/>
    <n v="17.11"/>
    <n v="13"/>
    <n v="9"/>
    <n v="10"/>
    <n v="2.3400000000000001E-2"/>
    <s v="Den Bosch"/>
    <m/>
    <n v="0"/>
    <n v="0"/>
    <n v="586"/>
    <n v="0"/>
    <m/>
    <m/>
    <s v="no"/>
    <n v="342.2"/>
    <m/>
    <n v="0.12"/>
    <n v="19.443181818181817"/>
    <m/>
    <n v="388.86363636363632"/>
    <m/>
    <n v="0"/>
    <s v="Ellina Smirnova"/>
    <m/>
    <n v="10"/>
    <n v="200"/>
    <m/>
    <m/>
    <n v="0"/>
    <n v="0"/>
    <n v="0"/>
    <s v="13.06.2025"/>
    <s v="Order Window"/>
    <m/>
    <m/>
    <n v="316"/>
  </r>
  <r>
    <x v="0"/>
    <m/>
    <n v="26021024"/>
    <n v="3016096"/>
    <x v="7"/>
    <s v="NL"/>
    <x v="1"/>
    <x v="1"/>
    <m/>
    <m/>
    <n v="40"/>
    <n v="88026859"/>
    <s v="HE Brand can cooler sleeve"/>
    <n v="40"/>
    <m/>
    <s v="China"/>
    <s v="Premiums"/>
    <n v="50"/>
    <s v="Promocean The Netherlands BV"/>
    <x v="0"/>
    <n v="47.5"/>
    <n v="1900"/>
    <n v="47.5"/>
    <n v="1900"/>
    <n v="0"/>
    <n v="0"/>
    <n v="1900"/>
    <n v="40.6068"/>
    <n v="0"/>
    <n v="40.6068"/>
    <n v="26"/>
    <n v="16"/>
    <n v="17"/>
    <n v="0.28288000000000002"/>
    <s v="Den Bosch"/>
    <m/>
    <n v="0"/>
    <n v="0"/>
    <n v="0"/>
    <n v="0"/>
    <m/>
    <m/>
    <s v="no"/>
    <n v="1624.2719999999999"/>
    <m/>
    <n v="0.12"/>
    <n v="46.144090909090906"/>
    <m/>
    <n v="1845.7636363636361"/>
    <m/>
    <n v="0"/>
    <s v="Ellina Smirnova"/>
    <m/>
    <n v="50"/>
    <n v="2000"/>
    <m/>
    <m/>
    <n v="0"/>
    <n v="0"/>
    <n v="0"/>
    <s v="13.06.2025"/>
    <s v="Order Window"/>
    <m/>
    <m/>
    <n v="46"/>
  </r>
  <r>
    <x v="3"/>
    <m/>
    <n v="26021024"/>
    <n v="3016096"/>
    <x v="7"/>
    <s v="NL"/>
    <x v="1"/>
    <x v="1"/>
    <m/>
    <m/>
    <n v="50"/>
    <n v="88027355"/>
    <s v="HE F1 Lanyard"/>
    <n v="2"/>
    <m/>
    <s v="China"/>
    <s v="Premiums"/>
    <n v="40"/>
    <s v="Promocean The Netherlands BV"/>
    <x v="0"/>
    <n v="57.499999999999993"/>
    <n v="114.99999999999999"/>
    <n v="57.499999999999993"/>
    <n v="114.99999999999999"/>
    <n v="0"/>
    <n v="0"/>
    <n v="114.99999999999999"/>
    <n v="49.829400000000007"/>
    <n v="0"/>
    <n v="49.829400000000007"/>
    <n v="24"/>
    <n v="15"/>
    <n v="5"/>
    <n v="3.5999999999999999E-3"/>
    <s v="Den Bosch"/>
    <m/>
    <n v="0"/>
    <n v="0"/>
    <n v="0"/>
    <n v="0"/>
    <m/>
    <m/>
    <s v="no"/>
    <n v="99.658800000000014"/>
    <m/>
    <n v="0.12"/>
    <n v="56.62431818181819"/>
    <m/>
    <n v="113.24863636363638"/>
    <m/>
    <n v="0"/>
    <s v="Konstantinos Zoupanos "/>
    <m/>
    <n v="25"/>
    <n v="50"/>
    <m/>
    <m/>
    <n v="0"/>
    <n v="0"/>
    <n v="0"/>
    <s v="13.06.2025"/>
    <s v="Order Window"/>
    <m/>
    <m/>
    <n v="80"/>
  </r>
  <r>
    <x v="0"/>
    <m/>
    <n v="26021027"/>
    <n v="3090256"/>
    <x v="34"/>
    <s v="BR"/>
    <x v="28"/>
    <x v="3"/>
    <m/>
    <m/>
    <n v="70"/>
    <n v="88025960"/>
    <s v="HE Brand Skimmer on-trade"/>
    <n v="23"/>
    <m/>
    <s v="China"/>
    <s v="Bar support"/>
    <n v="300"/>
    <s v="Promocean The Netherlands BV"/>
    <x v="1"/>
    <n v="57.9"/>
    <n v="1331.7"/>
    <n v="57.9"/>
    <n v="1331.7"/>
    <n v="0"/>
    <n v="0"/>
    <n v="1331.7"/>
    <n v="50.093771428571429"/>
    <n v="0"/>
    <n v="50.093771428571429"/>
    <n v="27"/>
    <n v="17"/>
    <n v="6"/>
    <n v="6.3341999999999996E-2"/>
    <m/>
    <m/>
    <n v="0"/>
    <s v="pallet"/>
    <n v="0"/>
    <n v="0"/>
    <m/>
    <m/>
    <s v="no"/>
    <n v="1152.1567428571429"/>
    <m/>
    <n v="0.12"/>
    <n v="56.924740259740261"/>
    <m/>
    <n v="1309.2690259740259"/>
    <m/>
    <n v="0"/>
    <s v="Ellina Smirnova"/>
    <m/>
    <n v="10"/>
    <n v="230"/>
    <m/>
    <m/>
    <n v="0"/>
    <n v="0"/>
    <n v="0"/>
    <s v="13.06.2025"/>
    <s v="Order Window"/>
    <m/>
    <m/>
    <n v="37"/>
  </r>
  <r>
    <x v="0"/>
    <m/>
    <n v="26021027"/>
    <n v="3090256"/>
    <x v="34"/>
    <s v="BR"/>
    <x v="28"/>
    <x v="3"/>
    <m/>
    <m/>
    <n v="80"/>
    <n v="88025961"/>
    <s v="HE Brand Skimmer with opener"/>
    <n v="5"/>
    <m/>
    <s v="China"/>
    <s v="Bar support"/>
    <n v="300"/>
    <s v="Promocean The Netherlands BV"/>
    <x v="2"/>
    <n v="90.399999999999991"/>
    <n v="451.99999999999994"/>
    <n v="90.399999999999991"/>
    <n v="451.99999999999994"/>
    <n v="0"/>
    <n v="0"/>
    <n v="451.99999999999994"/>
    <n v="79.573679999999982"/>
    <n v="0"/>
    <n v="79.573679999999982"/>
    <n v="27"/>
    <n v="17"/>
    <n v="6"/>
    <n v="1.3769999999999999E-2"/>
    <s v="Den Bosch"/>
    <m/>
    <n v="0"/>
    <s v="pallet"/>
    <n v="0"/>
    <n v="0"/>
    <m/>
    <m/>
    <s v="no"/>
    <n v="397.86839999999989"/>
    <m/>
    <n v="0.12"/>
    <n v="90.424636363636338"/>
    <m/>
    <n v="452.12318181818171"/>
    <m/>
    <n v="0"/>
    <s v="Ellina Smirnova"/>
    <m/>
    <n v="10"/>
    <n v="50"/>
    <m/>
    <m/>
    <n v="0"/>
    <n v="0"/>
    <n v="0"/>
    <s v="13.06.2025"/>
    <s v="Order Window"/>
    <m/>
    <m/>
    <n v="11"/>
  </r>
  <r>
    <x v="4"/>
    <m/>
    <n v="26021027"/>
    <n v="3090256"/>
    <x v="34"/>
    <s v="BR"/>
    <x v="28"/>
    <x v="3"/>
    <m/>
    <m/>
    <n v="90"/>
    <n v="88025970"/>
    <s v="HE 0.0 Polo lady XS"/>
    <n v="8"/>
    <m/>
    <s v="Bangladesh"/>
    <s v="Textiles-Clothing"/>
    <n v="167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s v="Den Bosch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  <m/>
    <m/>
    <n v="8"/>
  </r>
  <r>
    <x v="4"/>
    <m/>
    <n v="26021027"/>
    <n v="3090256"/>
    <x v="34"/>
    <s v="BR"/>
    <x v="28"/>
    <x v="3"/>
    <m/>
    <m/>
    <n v="100"/>
    <n v="88025971"/>
    <s v="HE 0.0 Polo lady S"/>
    <n v="8"/>
    <m/>
    <s v="Bangladesh"/>
    <s v="Textiles-Clothing"/>
    <n v="167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s v="Den Bosch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  <m/>
    <m/>
    <n v="10"/>
  </r>
  <r>
    <x v="4"/>
    <m/>
    <n v="26021027"/>
    <n v="3090256"/>
    <x v="34"/>
    <s v="BR"/>
    <x v="28"/>
    <x v="3"/>
    <m/>
    <m/>
    <n v="110"/>
    <n v="88025972"/>
    <s v="HE 0.0 Polo lady M"/>
    <n v="8"/>
    <m/>
    <s v="Bangladesh"/>
    <s v="Textiles-Clothing"/>
    <n v="167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s v="Den Bosch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  <m/>
    <m/>
    <n v="10"/>
  </r>
  <r>
    <x v="4"/>
    <m/>
    <n v="26021027"/>
    <n v="3090256"/>
    <x v="34"/>
    <s v="BR"/>
    <x v="28"/>
    <x v="3"/>
    <m/>
    <m/>
    <n v="120"/>
    <n v="88025973"/>
    <s v="HE 0.0 Polo lady L"/>
    <n v="8"/>
    <m/>
    <s v="Bangladesh"/>
    <s v="Textiles-Clothing"/>
    <n v="167"/>
    <s v="Promocean The Netherlands BV"/>
    <x v="0"/>
    <n v="40.619999999999997"/>
    <n v="324.95999999999998"/>
    <n v="40.619999999999997"/>
    <n v="324.95999999999998"/>
    <n v="0"/>
    <n v="0"/>
    <n v="324.95999999999998"/>
    <n v="35.408999999999999"/>
    <n v="0"/>
    <n v="35.408999999999999"/>
    <n v="36"/>
    <n v="33"/>
    <n v="7"/>
    <n v="6.6528000000000004E-2"/>
    <s v="Den Bosch"/>
    <m/>
    <n v="0"/>
    <s v="pallet"/>
    <n v="0"/>
    <n v="0"/>
    <m/>
    <m/>
    <s v="no"/>
    <n v="283.27199999999999"/>
    <m/>
    <n v="0.12"/>
    <n v="40.237499999999997"/>
    <m/>
    <n v="321.89999999999998"/>
    <m/>
    <n v="0"/>
    <s v="Ellina Smirnova"/>
    <m/>
    <n v="6"/>
    <n v="48"/>
    <m/>
    <m/>
    <n v="0"/>
    <n v="0"/>
    <n v="0"/>
    <s v="13.06.2025"/>
    <s v="Order Window"/>
    <m/>
    <m/>
    <n v="11"/>
  </r>
  <r>
    <x v="0"/>
    <m/>
    <n v="26021027"/>
    <n v="3090256"/>
    <x v="34"/>
    <s v="BR"/>
    <x v="28"/>
    <x v="3"/>
    <m/>
    <m/>
    <n v="130"/>
    <n v="88025975"/>
    <s v="HE Brand polo lady S"/>
    <n v="1"/>
    <m/>
    <s v="Bangladesh"/>
    <s v="Textiles-Clothing"/>
    <n v="167"/>
    <s v="Promocean The Netherlands BV"/>
    <x v="0"/>
    <n v="40.619999999999997"/>
    <n v="40.619999999999997"/>
    <n v="39.900000000000006"/>
    <n v="39.900000000000006"/>
    <n v="0"/>
    <n v="0"/>
    <n v="39.900000000000006"/>
    <n v="34.7652"/>
    <n v="0"/>
    <n v="34.7652"/>
    <n v="36"/>
    <n v="33"/>
    <n v="7"/>
    <n v="8.3160000000000005E-3"/>
    <s v="Den Bosch"/>
    <m/>
    <n v="0"/>
    <s v="pallet"/>
    <n v="0.71999999999999176"/>
    <n v="0"/>
    <m/>
    <m/>
    <s v="no"/>
    <n v="34.7652"/>
    <m/>
    <n v="0.12"/>
    <n v="39.505909090909093"/>
    <m/>
    <n v="39.505909090909093"/>
    <m/>
    <n v="0"/>
    <s v="Ellina Smirnova"/>
    <m/>
    <n v="6"/>
    <n v="6"/>
    <m/>
    <m/>
    <n v="0"/>
    <n v="0"/>
    <n v="0"/>
    <s v="13.06.2025"/>
    <s v="Order Window"/>
    <m/>
    <m/>
    <n v="38"/>
  </r>
  <r>
    <x v="0"/>
    <m/>
    <n v="26021027"/>
    <n v="3090256"/>
    <x v="34"/>
    <s v="BR"/>
    <x v="28"/>
    <x v="3"/>
    <m/>
    <m/>
    <n v="140"/>
    <n v="88025976"/>
    <s v="HE Brand polo lady M"/>
    <n v="4"/>
    <m/>
    <s v="Bangladesh"/>
    <s v="Textiles-Clothing"/>
    <n v="167"/>
    <s v="Promocean The Netherlands BV"/>
    <x v="0"/>
    <n v="40.619999999999997"/>
    <n v="162.47999999999999"/>
    <n v="39.900000000000006"/>
    <n v="159.60000000000002"/>
    <n v="0"/>
    <n v="0"/>
    <n v="159.60000000000002"/>
    <n v="34.7652"/>
    <n v="0"/>
    <n v="34.7652"/>
    <n v="36"/>
    <n v="33"/>
    <n v="7"/>
    <n v="3.3264000000000002E-2"/>
    <s v="Den Bosch"/>
    <m/>
    <n v="0"/>
    <s v="pallet"/>
    <n v="2.879999999999967"/>
    <n v="0"/>
    <m/>
    <m/>
    <s v="no"/>
    <n v="139.0608"/>
    <m/>
    <n v="0.12"/>
    <n v="39.505909090909093"/>
    <m/>
    <n v="158.02363636363637"/>
    <m/>
    <n v="0"/>
    <s v="Ellina Smirnova"/>
    <m/>
    <n v="6"/>
    <n v="24"/>
    <m/>
    <m/>
    <n v="0"/>
    <n v="0"/>
    <n v="0"/>
    <s v="13.06.2025"/>
    <s v="Order Window"/>
    <m/>
    <m/>
    <n v="72"/>
  </r>
  <r>
    <x v="0"/>
    <m/>
    <n v="26021027"/>
    <n v="3090256"/>
    <x v="34"/>
    <s v="BR"/>
    <x v="28"/>
    <x v="3"/>
    <m/>
    <m/>
    <n v="150"/>
    <n v="88025977"/>
    <s v="HE Brand polo lady L"/>
    <n v="2"/>
    <m/>
    <s v="Bangladesh"/>
    <s v="Textiles-Clothing"/>
    <n v="167"/>
    <s v="Promocean The Netherlands BV"/>
    <x v="0"/>
    <n v="40.619999999999997"/>
    <n v="81.239999999999995"/>
    <n v="39.900000000000006"/>
    <n v="79.800000000000011"/>
    <n v="0"/>
    <n v="0"/>
    <n v="79.800000000000011"/>
    <n v="34.7652"/>
    <n v="0"/>
    <n v="34.7652"/>
    <n v="36"/>
    <n v="33"/>
    <n v="7"/>
    <n v="1.6632000000000001E-2"/>
    <s v="Den Bosch"/>
    <m/>
    <n v="0"/>
    <s v="pallet"/>
    <n v="1.4399999999999835"/>
    <n v="0"/>
    <m/>
    <m/>
    <s v="no"/>
    <n v="69.5304"/>
    <m/>
    <n v="0.12"/>
    <n v="39.505909090909093"/>
    <m/>
    <n v="79.011818181818185"/>
    <m/>
    <n v="0"/>
    <s v="Ellina Smirnova"/>
    <m/>
    <n v="6"/>
    <n v="12"/>
    <m/>
    <m/>
    <n v="0"/>
    <n v="0"/>
    <n v="0"/>
    <s v="13.06.2025"/>
    <s v="Order Window"/>
    <m/>
    <m/>
    <n v="97"/>
  </r>
  <r>
    <x v="0"/>
    <m/>
    <n v="26021027"/>
    <n v="3090256"/>
    <x v="34"/>
    <s v="BR"/>
    <x v="28"/>
    <x v="3"/>
    <m/>
    <m/>
    <n v="160"/>
    <n v="88025979"/>
    <s v="HE Brand Polo man M"/>
    <n v="10"/>
    <m/>
    <s v="Bangladesh"/>
    <s v="Textiles-Clothing"/>
    <n v="167"/>
    <s v="Promocean The Netherlands BV"/>
    <x v="0"/>
    <n v="42.480000000000004"/>
    <n v="424.80000000000007"/>
    <n v="41.7"/>
    <n v="417"/>
    <n v="0"/>
    <n v="0"/>
    <n v="417"/>
    <n v="36.374700000000011"/>
    <n v="0"/>
    <n v="36.374700000000011"/>
    <n v="36"/>
    <n v="33"/>
    <n v="7"/>
    <n v="8.3159999999999998E-2"/>
    <s v="Den Bosch"/>
    <m/>
    <n v="0"/>
    <s v="pallet"/>
    <n v="7.8000000000000682"/>
    <n v="0"/>
    <m/>
    <m/>
    <s v="no"/>
    <n v="363.74700000000013"/>
    <m/>
    <n v="0.12"/>
    <n v="41.334886363636379"/>
    <m/>
    <n v="413.34886363636377"/>
    <m/>
    <n v="0"/>
    <s v="Ellina Smirnova"/>
    <m/>
    <n v="6"/>
    <n v="60"/>
    <m/>
    <m/>
    <n v="0"/>
    <n v="0"/>
    <n v="0"/>
    <s v="13.06.2025"/>
    <s v="Order Window"/>
    <m/>
    <m/>
    <n v="103"/>
  </r>
  <r>
    <x v="0"/>
    <m/>
    <n v="26021027"/>
    <n v="3090256"/>
    <x v="34"/>
    <s v="BR"/>
    <x v="28"/>
    <x v="3"/>
    <m/>
    <m/>
    <n v="170"/>
    <n v="88025980"/>
    <s v="HE Brand Polo man L"/>
    <n v="9"/>
    <m/>
    <s v="Bangladesh"/>
    <s v="Textiles-Clothing"/>
    <n v="167"/>
    <s v="Promocean The Netherlands BV"/>
    <x v="0"/>
    <n v="42.480000000000004"/>
    <n v="382.32000000000005"/>
    <n v="41.7"/>
    <n v="375.3"/>
    <n v="0"/>
    <n v="0"/>
    <n v="375.3"/>
    <n v="36.374700000000004"/>
    <n v="0"/>
    <n v="36.374700000000004"/>
    <n v="36"/>
    <n v="33"/>
    <n v="7"/>
    <n v="7.4843999999999994E-2"/>
    <s v="Den Bosch"/>
    <m/>
    <n v="0"/>
    <s v="pallet"/>
    <n v="7.0200000000000387"/>
    <n v="0"/>
    <m/>
    <m/>
    <s v="no"/>
    <n v="327.37230000000005"/>
    <m/>
    <n v="0.12"/>
    <n v="41.334886363636372"/>
    <m/>
    <n v="372.01397727272735"/>
    <m/>
    <n v="0"/>
    <s v="Ellina Smirnova"/>
    <m/>
    <n v="6"/>
    <n v="54"/>
    <m/>
    <m/>
    <n v="0"/>
    <n v="0"/>
    <n v="0"/>
    <s v="13.06.2025"/>
    <s v="Order Window"/>
    <m/>
    <m/>
    <n v="165"/>
  </r>
  <r>
    <x v="0"/>
    <m/>
    <n v="26021027"/>
    <n v="3090256"/>
    <x v="34"/>
    <s v="BR"/>
    <x v="28"/>
    <x v="3"/>
    <m/>
    <m/>
    <n v="180"/>
    <n v="88025981"/>
    <s v="HE Brand Polo man XL"/>
    <n v="9"/>
    <m/>
    <s v="Bangladesh"/>
    <s v="Textiles-Clothing"/>
    <n v="167"/>
    <s v="Promocean The Netherlands BV"/>
    <x v="0"/>
    <n v="42.480000000000004"/>
    <n v="382.32000000000005"/>
    <n v="41.7"/>
    <n v="375.3"/>
    <n v="0"/>
    <n v="0"/>
    <n v="375.3"/>
    <n v="36.374700000000004"/>
    <n v="0"/>
    <n v="36.374700000000004"/>
    <n v="36"/>
    <n v="33"/>
    <n v="7"/>
    <n v="7.4843999999999994E-2"/>
    <s v="Den Bosch"/>
    <m/>
    <n v="0"/>
    <s v="pallet"/>
    <n v="7.0200000000000387"/>
    <n v="0"/>
    <m/>
    <m/>
    <s v="no"/>
    <n v="327.37230000000005"/>
    <m/>
    <n v="0.12"/>
    <n v="41.334886363636372"/>
    <m/>
    <n v="372.01397727272735"/>
    <m/>
    <n v="0"/>
    <s v="Ellina Smirnova"/>
    <m/>
    <n v="6"/>
    <n v="54"/>
    <m/>
    <m/>
    <n v="0"/>
    <n v="0"/>
    <n v="0"/>
    <s v="13.06.2025"/>
    <s v="Order Window"/>
    <m/>
    <m/>
    <n v="328"/>
  </r>
  <r>
    <x v="0"/>
    <m/>
    <n v="26021027"/>
    <n v="3090256"/>
    <x v="34"/>
    <s v="BR"/>
    <x v="28"/>
    <x v="3"/>
    <m/>
    <m/>
    <n v="190"/>
    <n v="88025982"/>
    <s v="HE Brand Polo man XXL"/>
    <n v="7"/>
    <m/>
    <s v="Bangladesh"/>
    <s v="Textiles-Clothing"/>
    <n v="167"/>
    <s v="Promocean The Netherlands BV"/>
    <x v="0"/>
    <n v="42.480000000000004"/>
    <n v="297.36"/>
    <n v="41.7"/>
    <n v="291.90000000000003"/>
    <n v="0"/>
    <n v="0"/>
    <n v="291.90000000000003"/>
    <n v="36.374700000000004"/>
    <n v="0"/>
    <n v="36.374700000000004"/>
    <n v="36"/>
    <n v="33"/>
    <n v="7"/>
    <n v="5.8212E-2"/>
    <s v="Den Bosch"/>
    <m/>
    <n v="0"/>
    <s v="pallet"/>
    <n v="5.4599999999999795"/>
    <n v="0"/>
    <m/>
    <m/>
    <s v="no"/>
    <n v="254.62290000000002"/>
    <m/>
    <n v="0.12"/>
    <n v="41.334886363636372"/>
    <m/>
    <n v="289.3442045454546"/>
    <m/>
    <n v="0"/>
    <s v="Ellina Smirnova"/>
    <m/>
    <n v="6"/>
    <n v="42"/>
    <m/>
    <m/>
    <n v="0"/>
    <n v="0"/>
    <n v="0"/>
    <s v="13.06.2025"/>
    <s v="Order Window"/>
    <m/>
    <m/>
    <n v="102"/>
  </r>
  <r>
    <x v="4"/>
    <m/>
    <n v="26021027"/>
    <n v="3090256"/>
    <x v="34"/>
    <s v="BR"/>
    <x v="28"/>
    <x v="3"/>
    <m/>
    <m/>
    <n v="200"/>
    <n v="88025984"/>
    <s v="HE 0.0 Polo man M"/>
    <n v="8"/>
    <m/>
    <s v="Bangladesh"/>
    <s v="Textiles-Clothing"/>
    <n v="167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s v="Den Bosch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  <m/>
    <m/>
    <n v="31"/>
  </r>
  <r>
    <x v="4"/>
    <m/>
    <n v="26021027"/>
    <n v="3090256"/>
    <x v="34"/>
    <s v="BR"/>
    <x v="28"/>
    <x v="3"/>
    <m/>
    <m/>
    <n v="210"/>
    <n v="88025985"/>
    <s v="HE 0.0 Polo man L"/>
    <n v="8"/>
    <m/>
    <s v="Bangladesh"/>
    <s v="Textiles-Clothing"/>
    <n v="167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s v="Den Bosch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  <m/>
    <m/>
    <n v="34"/>
  </r>
  <r>
    <x v="4"/>
    <m/>
    <n v="26021027"/>
    <n v="3090256"/>
    <x v="34"/>
    <s v="BR"/>
    <x v="28"/>
    <x v="3"/>
    <m/>
    <m/>
    <n v="220"/>
    <n v="88025986"/>
    <s v="HE 0.0 Polo man XL"/>
    <n v="8"/>
    <m/>
    <s v="Bangladesh"/>
    <s v="Textiles-Clothing"/>
    <n v="167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s v="Den Bosch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  <m/>
    <m/>
    <n v="33"/>
  </r>
  <r>
    <x v="4"/>
    <m/>
    <n v="26021027"/>
    <n v="3090256"/>
    <x v="34"/>
    <s v="BR"/>
    <x v="28"/>
    <x v="3"/>
    <m/>
    <m/>
    <n v="230"/>
    <n v="88025987"/>
    <s v="HE 0.0 Polo man XXL"/>
    <n v="8"/>
    <m/>
    <s v="Bangladesh"/>
    <s v="Textiles-Clothing"/>
    <n v="167"/>
    <s v="Promocean The Netherlands BV"/>
    <x v="0"/>
    <n v="42.480000000000004"/>
    <n v="339.84000000000003"/>
    <n v="42.480000000000004"/>
    <n v="339.84000000000003"/>
    <n v="0"/>
    <n v="0"/>
    <n v="339.84000000000003"/>
    <n v="37.018499999999996"/>
    <n v="0"/>
    <n v="37.018499999999996"/>
    <n v="36"/>
    <n v="33"/>
    <n v="7"/>
    <n v="6.6528000000000004E-2"/>
    <s v="Den Bosch"/>
    <m/>
    <n v="0"/>
    <s v="pallet"/>
    <n v="0"/>
    <n v="0"/>
    <m/>
    <m/>
    <s v="no"/>
    <n v="296.14799999999997"/>
    <m/>
    <n v="0.12"/>
    <n v="42.066477272727269"/>
    <m/>
    <n v="336.53181818181815"/>
    <m/>
    <n v="0"/>
    <s v="Ellina Smirnova"/>
    <m/>
    <n v="6"/>
    <n v="48"/>
    <m/>
    <m/>
    <n v="0"/>
    <n v="0"/>
    <n v="0"/>
    <s v="13.06.2025"/>
    <s v="Order Window"/>
    <m/>
    <m/>
    <n v="22"/>
  </r>
  <r>
    <x v="0"/>
    <m/>
    <n v="26021027"/>
    <n v="3090256"/>
    <x v="34"/>
    <s v="BR"/>
    <x v="28"/>
    <x v="3"/>
    <m/>
    <m/>
    <n v="240"/>
    <n v="88026020"/>
    <s v="HE Brand Pourfection Kit"/>
    <n v="3"/>
    <m/>
    <s v="China"/>
    <s v="Premiums"/>
    <n v="167"/>
    <s v="Promocean The Netherlands BV"/>
    <x v="1"/>
    <n v="116.46000000000001"/>
    <n v="349.38"/>
    <n v="116.46000000000001"/>
    <n v="349.38"/>
    <n v="0"/>
    <n v="0"/>
    <n v="349.38"/>
    <n v="102.49"/>
    <n v="0"/>
    <n v="102.49"/>
    <n v="60"/>
    <n v="55"/>
    <n v="20"/>
    <n v="0.19800000000000001"/>
    <m/>
    <m/>
    <n v="0"/>
    <s v="pallet"/>
    <n v="0"/>
    <n v="0"/>
    <m/>
    <m/>
    <s v="no"/>
    <n v="307.46999999999997"/>
    <m/>
    <n v="0.12"/>
    <n v="116.46590909090908"/>
    <m/>
    <n v="349.39772727272725"/>
    <m/>
    <n v="0"/>
    <s v="Ellina Smirnova"/>
    <m/>
    <n v="6"/>
    <n v="18"/>
    <m/>
    <m/>
    <n v="0"/>
    <n v="0"/>
    <n v="0"/>
    <s v="13.06.2025"/>
    <s v="Order Window"/>
    <m/>
    <m/>
    <n v="37"/>
  </r>
  <r>
    <x v="4"/>
    <m/>
    <n v="26021027"/>
    <n v="3090256"/>
    <x v="34"/>
    <s v="BR"/>
    <x v="28"/>
    <x v="3"/>
    <m/>
    <m/>
    <n v="250"/>
    <n v="88026057"/>
    <s v="HE 0.0 Lanyard"/>
    <n v="2"/>
    <m/>
    <s v="China"/>
    <s v="Premiums"/>
    <n v="40"/>
    <s v="Promocean The Netherlands BV"/>
    <x v="0"/>
    <n v="47.75"/>
    <n v="95.5"/>
    <n v="47.75"/>
    <n v="95.5"/>
    <n v="0"/>
    <n v="0"/>
    <n v="95.5"/>
    <n v="41.356485714285718"/>
    <n v="0"/>
    <n v="41.356485714285718"/>
    <n v="25"/>
    <n v="16"/>
    <n v="4.5"/>
    <n v="3.5999999999999999E-3"/>
    <s v="Den Bosch"/>
    <m/>
    <n v="0"/>
    <s v="pallet"/>
    <n v="0"/>
    <n v="0"/>
    <m/>
    <m/>
    <s v="no"/>
    <n v="82.712971428571436"/>
    <m/>
    <n v="0.12"/>
    <n v="46.996006493506499"/>
    <m/>
    <n v="93.992012987012998"/>
    <m/>
    <n v="0"/>
    <s v="Ellina Smirnova"/>
    <m/>
    <n v="25"/>
    <n v="50"/>
    <m/>
    <m/>
    <n v="0"/>
    <n v="0"/>
    <n v="0"/>
    <s v="13.06.2025"/>
    <s v="Order Window"/>
    <m/>
    <m/>
    <n v="47"/>
  </r>
  <r>
    <x v="0"/>
    <m/>
    <n v="26021027"/>
    <n v="3090256"/>
    <x v="34"/>
    <s v="BR"/>
    <x v="28"/>
    <x v="3"/>
    <m/>
    <m/>
    <n v="260"/>
    <n v="88026249"/>
    <s v="HE Brand T-shirt loose fit lady XS"/>
    <n v="2"/>
    <m/>
    <s v="Bangladesh"/>
    <s v="Textiles-Clothing"/>
    <n v="417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s v="Den Bosch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  <m/>
    <m/>
    <n v="12"/>
  </r>
  <r>
    <x v="0"/>
    <m/>
    <n v="26021027"/>
    <n v="3090256"/>
    <x v="34"/>
    <s v="BR"/>
    <x v="28"/>
    <x v="3"/>
    <m/>
    <m/>
    <n v="270"/>
    <n v="88026250"/>
    <s v="HE Brand T-shirt loose fit lady S"/>
    <n v="2"/>
    <m/>
    <s v="Bangladesh"/>
    <s v="Textiles-Clothing"/>
    <n v="417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s v="Den Bosch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  <m/>
    <m/>
    <n v="26"/>
  </r>
  <r>
    <x v="0"/>
    <m/>
    <n v="26021027"/>
    <n v="3090256"/>
    <x v="34"/>
    <s v="BR"/>
    <x v="28"/>
    <x v="3"/>
    <m/>
    <m/>
    <n v="280"/>
    <n v="88026251"/>
    <s v="HE Brand T-shirt loose fit lady M"/>
    <n v="2"/>
    <m/>
    <s v="Bangladesh"/>
    <s v="Textiles-Clothing"/>
    <n v="417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s v="Den Bosch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  <m/>
    <m/>
    <n v="56"/>
  </r>
  <r>
    <x v="0"/>
    <m/>
    <n v="26021027"/>
    <n v="3090256"/>
    <x v="34"/>
    <s v="BR"/>
    <x v="28"/>
    <x v="3"/>
    <m/>
    <m/>
    <n v="290"/>
    <n v="88026252"/>
    <s v="HE Brand T-shirt loose fit lady L"/>
    <n v="2"/>
    <m/>
    <s v="Bangladesh"/>
    <s v="Textiles-Clothing"/>
    <n v="417"/>
    <s v="Promocean The Netherlands BV"/>
    <x v="0"/>
    <n v="33.96"/>
    <n v="67.92"/>
    <n v="33.96"/>
    <n v="67.92"/>
    <n v="0"/>
    <n v="0"/>
    <n v="67.92"/>
    <n v="29.169000000000004"/>
    <n v="0"/>
    <n v="29.169000000000004"/>
    <n v="28"/>
    <n v="15"/>
    <n v="12"/>
    <n v="1.008E-2"/>
    <s v="Den Bosch"/>
    <m/>
    <n v="0"/>
    <s v="pallet"/>
    <n v="0"/>
    <n v="0"/>
    <m/>
    <m/>
    <s v="no"/>
    <n v="58.338000000000008"/>
    <m/>
    <n v="0.12"/>
    <n v="33.146590909090911"/>
    <m/>
    <n v="66.293181818181822"/>
    <m/>
    <n v="0"/>
    <s v="Ellina Smirnova"/>
    <m/>
    <n v="6"/>
    <n v="12"/>
    <m/>
    <m/>
    <n v="0"/>
    <n v="0"/>
    <n v="0"/>
    <s v="13.06.2025"/>
    <s v="Order Window"/>
    <m/>
    <m/>
    <n v="62"/>
  </r>
  <r>
    <x v="0"/>
    <m/>
    <n v="26021027"/>
    <n v="3090256"/>
    <x v="34"/>
    <s v="BR"/>
    <x v="28"/>
    <x v="3"/>
    <m/>
    <m/>
    <n v="300"/>
    <n v="88026266"/>
    <s v="HE Brand T-shirt loose fit man S"/>
    <n v="2"/>
    <m/>
    <s v="Bangladesh"/>
    <s v="Textiles-Clothing"/>
    <n v="417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s v="Den Bosch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  <m/>
    <m/>
    <n v="23"/>
  </r>
  <r>
    <x v="0"/>
    <m/>
    <n v="26021027"/>
    <n v="3090256"/>
    <x v="34"/>
    <s v="BR"/>
    <x v="28"/>
    <x v="3"/>
    <m/>
    <m/>
    <n v="310"/>
    <n v="88026267"/>
    <s v="HE Brand T-shirt loose fit man M"/>
    <n v="2"/>
    <m/>
    <s v="Bangladesh"/>
    <s v="Textiles-Clothing"/>
    <n v="417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s v="Den Bosch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  <m/>
    <m/>
    <n v="62"/>
  </r>
  <r>
    <x v="2"/>
    <m/>
    <n v="26021028"/>
    <n v="3010981"/>
    <x v="35"/>
    <s v="CW"/>
    <x v="29"/>
    <x v="3"/>
    <m/>
    <m/>
    <n v="10"/>
    <n v="88026505"/>
    <s v="HE UCL Soccer ball with pump"/>
    <n v="5"/>
    <m/>
    <s v="China"/>
    <s v="Premiums"/>
    <n v="500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s v="Den Bosch"/>
    <m/>
    <n v="0"/>
    <s v="pallet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3.06.2025"/>
    <s v="Order Window"/>
    <m/>
    <m/>
    <n v="4834"/>
  </r>
  <r>
    <x v="2"/>
    <m/>
    <n v="26021028"/>
    <n v="3010981"/>
    <x v="35"/>
    <s v="CW"/>
    <x v="29"/>
    <x v="3"/>
    <m/>
    <m/>
    <n v="20"/>
    <n v="88026563"/>
    <s v="HE UCL Dripmat"/>
    <n v="7"/>
    <m/>
    <s v="China"/>
    <s v="Bar support"/>
    <n v="50"/>
    <s v="Asian Sourcing Link"/>
    <x v="0"/>
    <n v="47.5"/>
    <n v="332.5"/>
    <n v="47.5"/>
    <n v="332.5"/>
    <n v="0"/>
    <n v="0"/>
    <n v="332.5"/>
    <n v="43.890000000000008"/>
    <n v="0"/>
    <n v="43.890000000000008"/>
    <n v="62"/>
    <n v="20"/>
    <n v="9.5"/>
    <n v="8.2460000000000006E-2"/>
    <s v="Den Bosch"/>
    <m/>
    <n v="0"/>
    <s v="pallet"/>
    <n v="0"/>
    <n v="0"/>
    <m/>
    <m/>
    <s v="no"/>
    <n v="307.23000000000008"/>
    <m/>
    <n v="0.12"/>
    <n v="49.875000000000007"/>
    <m/>
    <n v="349.12500000000006"/>
    <m/>
    <n v="0"/>
    <s v="Ellina Smirnova"/>
    <m/>
    <n v="10"/>
    <n v="70"/>
    <m/>
    <m/>
    <n v="0"/>
    <n v="0"/>
    <n v="0"/>
    <s v="13.06.2025"/>
    <s v="Order Window"/>
    <m/>
    <m/>
    <n v="73"/>
  </r>
  <r>
    <x v="2"/>
    <m/>
    <n v="26021028"/>
    <n v="3010981"/>
    <x v="35"/>
    <s v="CW"/>
    <x v="29"/>
    <x v="3"/>
    <m/>
    <m/>
    <n v="30"/>
    <n v="88026493"/>
    <s v="HE UCL Ice bucket"/>
    <n v="8"/>
    <m/>
    <s v="China"/>
    <s v="Bar support"/>
    <n v="167"/>
    <s v="Promocean The Netherlands BV"/>
    <x v="0"/>
    <n v="73.199999999999989"/>
    <n v="585.59999999999991"/>
    <n v="73.199999999999989"/>
    <n v="585.59999999999991"/>
    <n v="0"/>
    <n v="0"/>
    <n v="585.59999999999991"/>
    <n v="63.327000000000005"/>
    <n v="0"/>
    <n v="63.327000000000005"/>
    <n v="49"/>
    <n v="26"/>
    <n v="50"/>
    <n v="0.50960000000000005"/>
    <s v="Den Bosch"/>
    <m/>
    <n v="0"/>
    <s v="pallet"/>
    <n v="0"/>
    <n v="0"/>
    <m/>
    <m/>
    <s v="no"/>
    <n v="506.61600000000004"/>
    <m/>
    <n v="0.12"/>
    <n v="71.962500000000006"/>
    <m/>
    <n v="575.70000000000005"/>
    <m/>
    <n v="0"/>
    <s v="Ellina Smirnova"/>
    <m/>
    <n v="12"/>
    <n v="96"/>
    <m/>
    <m/>
    <n v="0"/>
    <n v="0"/>
    <n v="0"/>
    <s v="13.06.2025"/>
    <s v="Order Window"/>
    <m/>
    <m/>
    <n v="356"/>
  </r>
  <r>
    <x v="2"/>
    <m/>
    <n v="26021028"/>
    <n v="3010981"/>
    <x v="35"/>
    <s v="CW"/>
    <x v="29"/>
    <x v="3"/>
    <m/>
    <m/>
    <n v="40"/>
    <n v="88026485"/>
    <s v="HE UCL Bottle opener"/>
    <n v="2"/>
    <m/>
    <s v="China"/>
    <s v="Bar support"/>
    <n v="125"/>
    <s v="Promocean The Netherlands BV"/>
    <x v="0"/>
    <n v="30.2"/>
    <n v="60.4"/>
    <n v="26.400000000000002"/>
    <n v="52.800000000000004"/>
    <n v="0"/>
    <n v="0"/>
    <n v="52.800000000000004"/>
    <n v="23.176800000000004"/>
    <n v="0"/>
    <n v="23.176800000000004"/>
    <n v="14"/>
    <n v="5"/>
    <n v="5"/>
    <n v="6.9999999999999999E-4"/>
    <s v="Den Bosch"/>
    <m/>
    <n v="0"/>
    <s v="pallet"/>
    <n v="7.5999999999999943"/>
    <n v="0"/>
    <m/>
    <m/>
    <s v="no"/>
    <n v="46.353600000000007"/>
    <m/>
    <n v="0.12"/>
    <n v="26.33727272727273"/>
    <m/>
    <n v="52.674545454545459"/>
    <m/>
    <n v="0"/>
    <s v="Ellina Smirnova"/>
    <m/>
    <n v="20"/>
    <n v="40"/>
    <m/>
    <m/>
    <n v="0"/>
    <n v="0"/>
    <n v="0"/>
    <s v="13.06.2025"/>
    <s v="Order Window"/>
    <m/>
    <m/>
    <n v="2875"/>
  </r>
  <r>
    <x v="2"/>
    <m/>
    <n v="26021028"/>
    <n v="3010981"/>
    <x v="35"/>
    <s v="CW"/>
    <x v="29"/>
    <x v="3"/>
    <m/>
    <m/>
    <n v="50"/>
    <n v="88026564"/>
    <s v="HE UCL coaster"/>
    <n v="10"/>
    <m/>
    <s v="Germany"/>
    <s v="Coasters (&amp; dripmat)"/>
    <n v="50"/>
    <s v="CC Coaster GmbH &amp; Co. KG"/>
    <x v="0"/>
    <n v="39.159090909090907"/>
    <n v="391.59090909090907"/>
    <n v="18.704545454545457"/>
    <n v="187.04545454545456"/>
    <n v="0"/>
    <n v="0"/>
    <n v="187.04545454545456"/>
    <n v="16.46"/>
    <n v="0"/>
    <n v="16.46"/>
    <n v="21.4"/>
    <n v="43"/>
    <n v="14"/>
    <n v="0.128828"/>
    <s v="Den Bosch"/>
    <m/>
    <n v="0"/>
    <s v="pallet"/>
    <n v="204.5454545454545"/>
    <n v="0"/>
    <m/>
    <m/>
    <s v="no"/>
    <n v="164.60000000000002"/>
    <m/>
    <n v="0.12"/>
    <n v="18.704545454545457"/>
    <m/>
    <n v="187.04545454545456"/>
    <m/>
    <n v="0"/>
    <s v="Ellina Smirnova"/>
    <m/>
    <n v="1000"/>
    <n v="10000"/>
    <m/>
    <m/>
    <n v="0"/>
    <n v="0"/>
    <n v="0"/>
    <s v="13.06.2025"/>
    <s v="Order Window"/>
    <m/>
    <m/>
    <n v="414"/>
  </r>
  <r>
    <x v="2"/>
    <m/>
    <n v="26021028"/>
    <n v="3010981"/>
    <x v="35"/>
    <s v="CW"/>
    <x v="29"/>
    <x v="3"/>
    <m/>
    <m/>
    <n v="60"/>
    <n v="88026519"/>
    <s v="HE UCL Water bottle"/>
    <n v="3"/>
    <m/>
    <s v="China"/>
    <s v="Premiums"/>
    <n v="250"/>
    <s v="Promocean The Netherlands BV"/>
    <x v="0"/>
    <n v="74.7"/>
    <n v="224.10000000000002"/>
    <n v="72.699999999999989"/>
    <n v="218.09999999999997"/>
    <n v="0"/>
    <n v="0"/>
    <n v="218.09999999999997"/>
    <n v="62.893800000000006"/>
    <n v="0"/>
    <n v="62.893800000000006"/>
    <n v="37"/>
    <n v="16"/>
    <n v="17"/>
    <n v="3.0192E-2"/>
    <s v="Den Bosch"/>
    <m/>
    <n v="0"/>
    <s v="pallet"/>
    <n v="6.0000000000000568"/>
    <n v="0"/>
    <m/>
    <m/>
    <s v="no"/>
    <n v="188.68140000000002"/>
    <m/>
    <n v="0.12"/>
    <n v="71.470227272727286"/>
    <m/>
    <n v="214.41068181818184"/>
    <m/>
    <n v="0"/>
    <s v="Ellina Smirnova"/>
    <m/>
    <n v="10"/>
    <n v="30"/>
    <m/>
    <m/>
    <n v="0"/>
    <n v="0"/>
    <n v="0"/>
    <s v="13.06.2025"/>
    <s v="Order Window"/>
    <m/>
    <m/>
    <n v="819"/>
  </r>
  <r>
    <x v="2"/>
    <m/>
    <n v="26021028"/>
    <n v="3010981"/>
    <x v="35"/>
    <s v="CW"/>
    <x v="29"/>
    <x v="3"/>
    <m/>
    <m/>
    <n v="70"/>
    <n v="88026486"/>
    <s v="HE UCL Cap"/>
    <n v="2"/>
    <m/>
    <s v="China"/>
    <s v="Textiles-Clothing"/>
    <n v="42"/>
    <s v="Promocean The Netherlands BV"/>
    <x v="0"/>
    <n v="115.68"/>
    <n v="231.36"/>
    <n v="71.28"/>
    <n v="142.56"/>
    <n v="0"/>
    <n v="0"/>
    <n v="142.56"/>
    <n v="62.267399999999995"/>
    <n v="0"/>
    <n v="62.267399999999995"/>
    <n v="45"/>
    <n v="23"/>
    <n v="23"/>
    <n v="4.761E-2"/>
    <s v="Den Bosch"/>
    <m/>
    <n v="0"/>
    <s v="pallet"/>
    <n v="88.800000000000011"/>
    <n v="0"/>
    <m/>
    <m/>
    <s v="no"/>
    <n v="124.53479999999999"/>
    <m/>
    <n v="0.12"/>
    <n v="70.758409090909083"/>
    <m/>
    <n v="141.51681818181817"/>
    <m/>
    <n v="0"/>
    <s v="Ellina Smirnova"/>
    <m/>
    <n v="24"/>
    <n v="48"/>
    <m/>
    <m/>
    <n v="0"/>
    <n v="0"/>
    <n v="0"/>
    <s v="13.06.2025"/>
    <s v="Order Window"/>
    <m/>
    <m/>
    <n v="816"/>
  </r>
  <r>
    <x v="2"/>
    <m/>
    <n v="26021028"/>
    <n v="3010981"/>
    <x v="35"/>
    <s v="CW"/>
    <x v="29"/>
    <x v="3"/>
    <m/>
    <m/>
    <n v="80"/>
    <n v="88026487"/>
    <s v="HE UCL Drawstring bag"/>
    <n v="4"/>
    <m/>
    <s v="China"/>
    <s v="Premiums"/>
    <n v="100"/>
    <s v="Promocean The Netherlands BV"/>
    <x v="0"/>
    <n v="30.6"/>
    <n v="122.4"/>
    <n v="28.799999999999997"/>
    <n v="115.19999999999999"/>
    <n v="0"/>
    <n v="0"/>
    <n v="115.19999999999999"/>
    <n v="25.1082"/>
    <n v="0"/>
    <n v="25.1082"/>
    <n v="47"/>
    <n v="46"/>
    <n v="2"/>
    <n v="1.7295999999999999E-2"/>
    <s v="Den Bosch"/>
    <m/>
    <n v="0"/>
    <s v="pallet"/>
    <n v="7.2000000000000171"/>
    <n v="0"/>
    <m/>
    <m/>
    <s v="no"/>
    <n v="100.4328"/>
    <m/>
    <n v="0.12"/>
    <n v="28.532045454545454"/>
    <m/>
    <n v="114.12818181818182"/>
    <m/>
    <n v="0"/>
    <s v="Ellina Smirnova"/>
    <m/>
    <n v="10"/>
    <n v="40"/>
    <m/>
    <m/>
    <n v="0"/>
    <n v="0"/>
    <n v="0"/>
    <s v="13.06.2025"/>
    <s v="Order Window"/>
    <m/>
    <m/>
    <n v="1295"/>
  </r>
  <r>
    <x v="2"/>
    <m/>
    <n v="26021028"/>
    <n v="3010981"/>
    <x v="35"/>
    <s v="CW"/>
    <x v="29"/>
    <x v="3"/>
    <m/>
    <m/>
    <n v="90"/>
    <n v="88026488"/>
    <s v="HE UCL Fanny pack"/>
    <n v="3"/>
    <m/>
    <s v="China"/>
    <s v="Premiums"/>
    <n v="100"/>
    <s v="Promocean The Netherlands BV"/>
    <x v="0"/>
    <n v="46.2"/>
    <n v="138.60000000000002"/>
    <n v="41"/>
    <n v="123"/>
    <n v="0"/>
    <n v="0"/>
    <n v="123"/>
    <n v="35.419800000000002"/>
    <n v="0"/>
    <n v="35.419800000000002"/>
    <n v="28"/>
    <n v="17"/>
    <n v="13"/>
    <n v="1.8564000000000001E-2"/>
    <s v="Den Bosch"/>
    <m/>
    <n v="0"/>
    <s v="pallet"/>
    <n v="15.600000000000023"/>
    <n v="0"/>
    <m/>
    <m/>
    <s v="no"/>
    <n v="106.2594"/>
    <m/>
    <n v="0.12"/>
    <n v="40.249772727272727"/>
    <m/>
    <n v="120.74931818181818"/>
    <m/>
    <n v="0"/>
    <s v="Ellina Smirnova"/>
    <m/>
    <n v="10"/>
    <n v="30"/>
    <m/>
    <m/>
    <n v="0"/>
    <n v="0"/>
    <n v="0"/>
    <s v="13.06.2025"/>
    <s v="Order Window"/>
    <m/>
    <m/>
    <n v="588"/>
  </r>
  <r>
    <x v="2"/>
    <m/>
    <n v="26021028"/>
    <n v="3010981"/>
    <x v="35"/>
    <s v="CW"/>
    <x v="29"/>
    <x v="3"/>
    <m/>
    <m/>
    <n v="100"/>
    <n v="88026494"/>
    <s v="HE UCL Keyring opener"/>
    <n v="3"/>
    <m/>
    <s v="China"/>
    <s v="Premiums"/>
    <n v="100"/>
    <s v="Promocean The Netherlands BV"/>
    <x v="0"/>
    <n v="47"/>
    <n v="141"/>
    <n v="42.25"/>
    <n v="126.75"/>
    <n v="0"/>
    <n v="0"/>
    <n v="126.75"/>
    <n v="37.249200000000002"/>
    <n v="0"/>
    <n v="37.249200000000002"/>
    <n v="11"/>
    <n v="9"/>
    <n v="6"/>
    <n v="1.7819999999999999E-3"/>
    <s v="Den Bosch"/>
    <m/>
    <n v="0"/>
    <s v="pallet"/>
    <n v="14.25"/>
    <n v="0"/>
    <m/>
    <m/>
    <s v="no"/>
    <n v="111.74760000000001"/>
    <m/>
    <n v="0.12"/>
    <n v="42.328636363636363"/>
    <m/>
    <n v="126.98590909090909"/>
    <m/>
    <n v="0"/>
    <s v="Ellina Smirnova"/>
    <m/>
    <n v="25"/>
    <n v="75"/>
    <m/>
    <m/>
    <n v="0"/>
    <n v="0"/>
    <n v="0"/>
    <s v="13.06.2025"/>
    <s v="Order Window"/>
    <m/>
    <m/>
    <n v="1305"/>
  </r>
  <r>
    <x v="0"/>
    <m/>
    <n v="26021027"/>
    <n v="3090256"/>
    <x v="34"/>
    <s v="BR"/>
    <x v="28"/>
    <x v="3"/>
    <m/>
    <m/>
    <n v="320"/>
    <n v="88026268"/>
    <s v="HE Brand T-shirt loose fit man L"/>
    <n v="2"/>
    <m/>
    <s v="Bangladesh"/>
    <s v="Textiles-Clothing"/>
    <n v="417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s v="Den Bosch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  <m/>
    <m/>
    <n v="220"/>
  </r>
  <r>
    <x v="0"/>
    <m/>
    <n v="26021027"/>
    <n v="3090256"/>
    <x v="34"/>
    <s v="BR"/>
    <x v="28"/>
    <x v="3"/>
    <m/>
    <m/>
    <n v="330"/>
    <n v="88026269"/>
    <s v="HE Brand T-shirt loose fit man XL"/>
    <n v="2"/>
    <m/>
    <s v="Bangladesh"/>
    <s v="Textiles-Clothing"/>
    <n v="417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s v="Den Bosch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  <m/>
    <m/>
    <n v="103"/>
  </r>
  <r>
    <x v="0"/>
    <m/>
    <n v="26021027"/>
    <n v="3090256"/>
    <x v="34"/>
    <s v="BR"/>
    <x v="28"/>
    <x v="3"/>
    <m/>
    <m/>
    <n v="340"/>
    <n v="88026270"/>
    <s v="HE Brand T-shirt loose fit man XXL"/>
    <n v="2"/>
    <m/>
    <s v="Bangladesh"/>
    <s v="Textiles-Clothing"/>
    <n v="417"/>
    <s v="Promocean The Netherlands BV"/>
    <x v="0"/>
    <n v="35.46"/>
    <n v="70.92"/>
    <n v="35.46"/>
    <n v="70.92"/>
    <n v="0"/>
    <n v="0"/>
    <n v="70.92"/>
    <n v="30.723000000000003"/>
    <n v="0"/>
    <n v="30.723000000000003"/>
    <n v="28"/>
    <n v="15"/>
    <n v="12"/>
    <n v="1.008E-2"/>
    <s v="Den Bosch"/>
    <m/>
    <n v="0"/>
    <s v="pallet"/>
    <n v="0"/>
    <n v="0"/>
    <m/>
    <m/>
    <s v="no"/>
    <n v="61.446000000000005"/>
    <m/>
    <n v="0.12"/>
    <n v="34.912500000000001"/>
    <m/>
    <n v="69.825000000000003"/>
    <m/>
    <n v="0"/>
    <s v="Ellina Smirnova"/>
    <m/>
    <n v="6"/>
    <n v="12"/>
    <m/>
    <m/>
    <n v="0"/>
    <n v="0"/>
    <n v="0"/>
    <s v="13.06.2025"/>
    <s v="Order Window"/>
    <m/>
    <m/>
    <n v="61"/>
  </r>
  <r>
    <x v="0"/>
    <m/>
    <n v="26021027"/>
    <n v="3090256"/>
    <x v="34"/>
    <s v="BR"/>
    <x v="28"/>
    <x v="3"/>
    <m/>
    <m/>
    <n v="350"/>
    <n v="88026361"/>
    <s v="HE Brand Boots 37"/>
    <n v="2"/>
    <m/>
    <s v="Vietnam"/>
    <s v="Textiles-Clothing"/>
    <n v="1000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m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  <m/>
    <m/>
    <n v="12"/>
  </r>
  <r>
    <x v="0"/>
    <m/>
    <n v="26021027"/>
    <n v="3090256"/>
    <x v="34"/>
    <s v="BR"/>
    <x v="28"/>
    <x v="3"/>
    <m/>
    <m/>
    <n v="360"/>
    <n v="88026362"/>
    <s v="HE Brand Boots 38"/>
    <n v="2"/>
    <m/>
    <s v="Vietnam"/>
    <s v="Textiles-Clothing"/>
    <n v="1000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m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  <m/>
    <m/>
    <n v="12"/>
  </r>
  <r>
    <x v="0"/>
    <m/>
    <n v="26021027"/>
    <n v="3090256"/>
    <x v="34"/>
    <s v="BR"/>
    <x v="28"/>
    <x v="3"/>
    <m/>
    <m/>
    <n v="370"/>
    <n v="88026363"/>
    <s v="HE Brand Boots 39"/>
    <n v="2"/>
    <m/>
    <s v="Vietnam"/>
    <s v="Textiles-Clothing"/>
    <n v="1000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m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  <m/>
    <m/>
    <n v="12"/>
  </r>
  <r>
    <x v="0"/>
    <m/>
    <n v="26021027"/>
    <n v="3090256"/>
    <x v="34"/>
    <s v="BR"/>
    <x v="28"/>
    <x v="3"/>
    <m/>
    <m/>
    <n v="380"/>
    <n v="88026364"/>
    <s v="HE Brand Boots 40"/>
    <n v="2"/>
    <m/>
    <s v="Vietnam"/>
    <s v="Textiles-Clothing"/>
    <n v="1000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m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  <m/>
    <m/>
    <n v="12"/>
  </r>
  <r>
    <x v="0"/>
    <m/>
    <n v="26021027"/>
    <n v="3090256"/>
    <x v="34"/>
    <s v="BR"/>
    <x v="28"/>
    <x v="3"/>
    <m/>
    <m/>
    <n v="390"/>
    <n v="88026365"/>
    <s v="HE Brand Boots 41-42"/>
    <n v="2"/>
    <m/>
    <s v="Vietnam"/>
    <s v="Textiles-Clothing"/>
    <n v="1000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m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  <m/>
    <m/>
    <n v="12"/>
  </r>
  <r>
    <x v="0"/>
    <m/>
    <n v="26021027"/>
    <n v="3090256"/>
    <x v="34"/>
    <s v="BR"/>
    <x v="28"/>
    <x v="3"/>
    <m/>
    <m/>
    <n v="400"/>
    <n v="88026366"/>
    <s v="HE Brand Boots 43-44"/>
    <n v="2"/>
    <m/>
    <s v="Vietnam"/>
    <s v="Textiles-Clothing"/>
    <n v="1000"/>
    <s v="Asian Sourcing Link"/>
    <x v="1"/>
    <n v="56.08"/>
    <n v="112.16"/>
    <n v="56.08"/>
    <n v="112.16"/>
    <n v="0"/>
    <n v="0"/>
    <n v="112.16"/>
    <n v="49.347200000000008"/>
    <n v="0"/>
    <n v="49.347200000000008"/>
    <n v="49"/>
    <n v="37"/>
    <n v="12"/>
    <n v="4.3512000000000002E-2"/>
    <m/>
    <m/>
    <n v="0"/>
    <s v="pallet"/>
    <n v="0"/>
    <n v="0"/>
    <m/>
    <m/>
    <s v="no"/>
    <n v="98.694400000000016"/>
    <m/>
    <n v="0.12"/>
    <n v="56.076363636363645"/>
    <m/>
    <n v="112.15272727272729"/>
    <m/>
    <n v="0"/>
    <s v="Ellina Smirnova"/>
    <m/>
    <n v="1"/>
    <n v="2"/>
    <m/>
    <m/>
    <n v="0"/>
    <n v="0"/>
    <n v="0"/>
    <s v="13.06.2025"/>
    <s v="Order Window"/>
    <m/>
    <m/>
    <n v="22"/>
  </r>
  <r>
    <x v="4"/>
    <m/>
    <n v="26021027"/>
    <n v="3090256"/>
    <x v="34"/>
    <s v="BR"/>
    <x v="28"/>
    <x v="3"/>
    <m/>
    <m/>
    <n v="410"/>
    <n v="88026368"/>
    <s v="HE 0.0 T-shirt S"/>
    <n v="5"/>
    <m/>
    <s v="China"/>
    <s v="Textiles-Clothing"/>
    <n v="200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m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  <m/>
    <m/>
    <n v="5"/>
  </r>
  <r>
    <x v="4"/>
    <m/>
    <n v="26021027"/>
    <n v="3090256"/>
    <x v="34"/>
    <s v="BR"/>
    <x v="28"/>
    <x v="3"/>
    <m/>
    <m/>
    <n v="420"/>
    <n v="88026369"/>
    <s v="HE 0.0 T-shirt M"/>
    <n v="5"/>
    <m/>
    <s v="China"/>
    <s v="Textiles-Clothing"/>
    <n v="200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m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  <m/>
    <m/>
    <n v="5"/>
  </r>
  <r>
    <x v="4"/>
    <m/>
    <n v="26021027"/>
    <n v="3090256"/>
    <x v="34"/>
    <s v="BR"/>
    <x v="28"/>
    <x v="3"/>
    <m/>
    <m/>
    <n v="430"/>
    <n v="88026370"/>
    <s v="HE 0.0 T-shirt L"/>
    <n v="5"/>
    <m/>
    <s v="China"/>
    <s v="Textiles-Clothing"/>
    <n v="200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m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  <m/>
    <m/>
    <n v="5"/>
  </r>
  <r>
    <x v="4"/>
    <m/>
    <n v="26021027"/>
    <n v="3090256"/>
    <x v="34"/>
    <s v="BR"/>
    <x v="28"/>
    <x v="3"/>
    <m/>
    <m/>
    <n v="440"/>
    <n v="88026371"/>
    <s v="HE 0.0 T-shirt XL"/>
    <n v="5"/>
    <m/>
    <s v="China"/>
    <s v="Textiles-Clothing"/>
    <n v="200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m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  <m/>
    <m/>
    <n v="5"/>
  </r>
  <r>
    <x v="4"/>
    <m/>
    <n v="26021027"/>
    <n v="3090256"/>
    <x v="34"/>
    <s v="BR"/>
    <x v="28"/>
    <x v="3"/>
    <m/>
    <m/>
    <n v="450"/>
    <n v="88026372"/>
    <s v="HE 0.0 T-shirt XXL"/>
    <n v="5"/>
    <m/>
    <s v="China"/>
    <s v="Textiles-Clothing"/>
    <n v="200"/>
    <s v="Asian Sourcing Link"/>
    <x v="1"/>
    <n v="35.550000000000004"/>
    <n v="177.75000000000003"/>
    <n v="35.550000000000004"/>
    <n v="177.75000000000003"/>
    <n v="0"/>
    <n v="0"/>
    <n v="177.75000000000003"/>
    <n v="30.419999999999998"/>
    <n v="0"/>
    <n v="30.419999999999998"/>
    <n v="39"/>
    <n v="33"/>
    <n v="4.5"/>
    <n v="2.8957500000000001E-2"/>
    <m/>
    <m/>
    <n v="0"/>
    <s v="pallet"/>
    <n v="0"/>
    <n v="0"/>
    <m/>
    <m/>
    <s v="no"/>
    <n v="152.1"/>
    <m/>
    <n v="0.12"/>
    <n v="34.568181818181813"/>
    <m/>
    <n v="172.84090909090907"/>
    <m/>
    <n v="0"/>
    <s v="Ellina Smirnova"/>
    <m/>
    <n v="5"/>
    <n v="25"/>
    <m/>
    <m/>
    <n v="0"/>
    <n v="0"/>
    <n v="0"/>
    <s v="13.06.2025"/>
    <s v="Order Window"/>
    <m/>
    <m/>
    <n v="5"/>
  </r>
  <r>
    <x v="0"/>
    <m/>
    <n v="26021027"/>
    <n v="3090256"/>
    <x v="34"/>
    <s v="BR"/>
    <x v="28"/>
    <x v="3"/>
    <m/>
    <m/>
    <n v="460"/>
    <n v="88026859"/>
    <s v="HE Brand can cooler sleeve"/>
    <n v="5"/>
    <m/>
    <s v="China"/>
    <s v="Premiums"/>
    <n v="50"/>
    <s v="Promocean The Netherlands BV"/>
    <x v="0"/>
    <n v="47.5"/>
    <n v="237.5"/>
    <n v="47.5"/>
    <n v="237.5"/>
    <n v="0"/>
    <n v="0"/>
    <n v="237.5"/>
    <n v="40.6068"/>
    <n v="0"/>
    <n v="40.6068"/>
    <n v="26"/>
    <n v="16"/>
    <n v="17"/>
    <n v="3.5360000000000003E-2"/>
    <s v="Den Bosch"/>
    <m/>
    <n v="0"/>
    <s v="pallet"/>
    <n v="0"/>
    <n v="0"/>
    <m/>
    <m/>
    <s v="no"/>
    <n v="203.03399999999999"/>
    <m/>
    <n v="0.12"/>
    <n v="46.144090909090906"/>
    <m/>
    <n v="230.72045454545452"/>
    <m/>
    <n v="0"/>
    <s v="Ellina Smirnova"/>
    <m/>
    <n v="50"/>
    <n v="250"/>
    <m/>
    <m/>
    <n v="0"/>
    <n v="0"/>
    <n v="0"/>
    <s v="13.06.2025"/>
    <s v="Order Window"/>
    <m/>
    <m/>
    <n v="46"/>
  </r>
  <r>
    <x v="0"/>
    <m/>
    <n v="26021027"/>
    <n v="3090256"/>
    <x v="34"/>
    <s v="BR"/>
    <x v="28"/>
    <x v="3"/>
    <m/>
    <m/>
    <n v="470"/>
    <n v="88027056"/>
    <s v="HE Brand playing cards"/>
    <n v="10"/>
    <m/>
    <s v="Poland"/>
    <s v="Premiums"/>
    <n v="100"/>
    <s v="Promocean The Netherlands BV"/>
    <x v="0"/>
    <n v="48.7"/>
    <n v="487"/>
    <n v="19.399999999999999"/>
    <n v="194"/>
    <n v="0"/>
    <n v="0"/>
    <n v="194"/>
    <n v="17.11"/>
    <n v="0"/>
    <n v="17.11"/>
    <n v="13"/>
    <n v="9"/>
    <n v="10"/>
    <n v="1.17E-2"/>
    <s v="Den Bosch"/>
    <m/>
    <n v="0"/>
    <s v="pallet"/>
    <n v="293"/>
    <n v="0"/>
    <m/>
    <m/>
    <s v="no"/>
    <n v="171.1"/>
    <m/>
    <n v="0.12"/>
    <n v="19.443181818181817"/>
    <m/>
    <n v="194.43181818181816"/>
    <m/>
    <n v="0"/>
    <s v="Ellina Smirnova"/>
    <m/>
    <n v="10"/>
    <n v="100"/>
    <m/>
    <m/>
    <n v="0"/>
    <n v="0"/>
    <n v="0"/>
    <s v="13.06.2025"/>
    <s v="Order Window"/>
    <m/>
    <m/>
    <n v="316"/>
  </r>
  <r>
    <x v="2"/>
    <m/>
    <n v="26021028"/>
    <n v="3010981"/>
    <x v="35"/>
    <s v="CW"/>
    <x v="29"/>
    <x v="3"/>
    <m/>
    <m/>
    <n v="110"/>
    <n v="88026543"/>
    <s v="HE UCL Lanyard"/>
    <n v="2"/>
    <m/>
    <s v="China"/>
    <s v="Premiums"/>
    <n v="100"/>
    <s v="Promocean The Netherlands BV"/>
    <x v="0"/>
    <n v="53.5"/>
    <n v="107"/>
    <n v="49.75"/>
    <n v="99.5"/>
    <n v="0"/>
    <n v="0"/>
    <n v="99.5"/>
    <n v="43.103400000000008"/>
    <n v="0"/>
    <n v="43.103400000000008"/>
    <n v="24"/>
    <n v="15"/>
    <n v="5"/>
    <n v="3.5999999999999999E-3"/>
    <s v="Den Bosch"/>
    <m/>
    <n v="0"/>
    <s v="pallet"/>
    <n v="7.5"/>
    <n v="0"/>
    <m/>
    <m/>
    <s v="no"/>
    <n v="86.206800000000015"/>
    <m/>
    <n v="0.12"/>
    <n v="48.981136363636374"/>
    <m/>
    <n v="97.962272727272747"/>
    <m/>
    <n v="0"/>
    <s v="Ellina Smirnova"/>
    <m/>
    <n v="25"/>
    <n v="50"/>
    <m/>
    <m/>
    <n v="0"/>
    <n v="0"/>
    <n v="0"/>
    <s v="13.06.2025"/>
    <s v="Order Window"/>
    <m/>
    <m/>
    <n v="612"/>
  </r>
  <r>
    <x v="2"/>
    <m/>
    <n v="26021028"/>
    <n v="3010981"/>
    <x v="35"/>
    <s v="CW"/>
    <x v="29"/>
    <x v="3"/>
    <m/>
    <m/>
    <n v="120"/>
    <n v="88026531"/>
    <s v="HE UCL Shoe bag"/>
    <n v="6"/>
    <m/>
    <s v="China"/>
    <s v="Premiums"/>
    <n v="200"/>
    <s v="Promocean The Netherlands BV"/>
    <x v="0"/>
    <n v="18.2"/>
    <n v="109.19999999999999"/>
    <n v="17.649999999999999"/>
    <n v="105.89999999999999"/>
    <n v="0"/>
    <n v="0"/>
    <n v="105.89999999999999"/>
    <n v="15.420599999999999"/>
    <n v="0"/>
    <n v="15.420599999999999"/>
    <n v="35"/>
    <n v="22"/>
    <n v="6"/>
    <n v="2.7720000000000002E-2"/>
    <s v="Den Bosch"/>
    <m/>
    <n v="0"/>
    <s v="pallet"/>
    <n v="3.2999999999999972"/>
    <n v="0"/>
    <m/>
    <m/>
    <s v="no"/>
    <n v="92.523599999999988"/>
    <m/>
    <n v="0.12"/>
    <n v="17.523409090909087"/>
    <m/>
    <n v="105.14045454545453"/>
    <m/>
    <n v="0"/>
    <s v="Ellina Smirnova"/>
    <m/>
    <n v="5"/>
    <n v="30"/>
    <m/>
    <m/>
    <n v="0"/>
    <n v="0"/>
    <n v="0"/>
    <s v="13.06.2025"/>
    <s v="Order Window"/>
    <m/>
    <m/>
    <n v="747"/>
  </r>
  <r>
    <x v="2"/>
    <m/>
    <n v="26021028"/>
    <n v="3010981"/>
    <x v="35"/>
    <s v="CW"/>
    <x v="29"/>
    <x v="3"/>
    <m/>
    <m/>
    <n v="130"/>
    <n v="88026526"/>
    <s v="HE UCL Only Men Bowhead flag"/>
    <n v="4"/>
    <m/>
    <s v="China"/>
    <s v="Outdoor signs"/>
    <n v="250"/>
    <s v="Promocean The Netherlands BV"/>
    <x v="1"/>
    <n v="43.06"/>
    <n v="172.24"/>
    <n v="43.06"/>
    <n v="172.24"/>
    <n v="0"/>
    <n v="0"/>
    <n v="172.24"/>
    <n v="37.8887"/>
    <n v="0"/>
    <n v="37.8887"/>
    <n v="40"/>
    <n v="20.5"/>
    <n v="10"/>
    <n v="3.2800000000000003E-2"/>
    <m/>
    <m/>
    <n v="0"/>
    <s v="pallet"/>
    <n v="0"/>
    <n v="0"/>
    <m/>
    <m/>
    <s v="no"/>
    <n v="151.5548"/>
    <m/>
    <n v="0.12"/>
    <n v="43.055340909090908"/>
    <m/>
    <n v="172.22136363636363"/>
    <m/>
    <n v="0"/>
    <s v="Ludmilla Zarybnicka"/>
    <m/>
    <n v="1"/>
    <n v="4"/>
    <m/>
    <m/>
    <n v="0"/>
    <n v="0"/>
    <n v="0"/>
    <s v="13.06.2025"/>
    <s v="Order Window"/>
    <m/>
    <m/>
    <n v="104"/>
  </r>
  <r>
    <x v="2"/>
    <m/>
    <n v="26021028"/>
    <n v="3010981"/>
    <x v="35"/>
    <s v="CW"/>
    <x v="29"/>
    <x v="3"/>
    <m/>
    <m/>
    <n v="140"/>
    <n v="88026542"/>
    <s v="HE UCL 0.0 Water bottle"/>
    <n v="3"/>
    <m/>
    <s v="China"/>
    <s v="Premiums"/>
    <n v="250"/>
    <s v="Promocean The Netherlands BV"/>
    <x v="0"/>
    <n v="74.7"/>
    <n v="224.10000000000002"/>
    <n v="74.7"/>
    <n v="224.10000000000002"/>
    <n v="0"/>
    <n v="0"/>
    <n v="224.10000000000002"/>
    <n v="64.62660000000001"/>
    <n v="0"/>
    <n v="64.62660000000001"/>
    <n v="37"/>
    <n v="16"/>
    <n v="17"/>
    <n v="3.0192E-2"/>
    <s v="Den Bosch"/>
    <m/>
    <n v="0"/>
    <s v="pallet"/>
    <n v="0"/>
    <n v="0"/>
    <m/>
    <m/>
    <s v="no"/>
    <n v="193.87980000000005"/>
    <m/>
    <n v="0.12"/>
    <n v="73.439318181818194"/>
    <m/>
    <n v="220.3179545454546"/>
    <m/>
    <n v="0"/>
    <s v="Ellina Smirnova"/>
    <m/>
    <n v="10"/>
    <n v="30"/>
    <m/>
    <m/>
    <n v="0"/>
    <n v="0"/>
    <n v="0"/>
    <s v="13.06.2025"/>
    <s v="Order Window"/>
    <m/>
    <m/>
    <n v="421"/>
  </r>
  <r>
    <x v="2"/>
    <m/>
    <n v="26021028"/>
    <n v="3010981"/>
    <x v="35"/>
    <s v="CW"/>
    <x v="29"/>
    <x v="3"/>
    <m/>
    <m/>
    <n v="150"/>
    <n v="88026530"/>
    <s v="HE UCL 0.0 Cap"/>
    <n v="2"/>
    <m/>
    <s v="China"/>
    <s v="Textiles-Clothing"/>
    <n v="42"/>
    <s v="Promocean The Netherlands BV"/>
    <x v="0"/>
    <n v="115.68"/>
    <n v="231.36"/>
    <n v="115.68"/>
    <n v="231.36"/>
    <n v="0"/>
    <n v="0"/>
    <n v="231.36"/>
    <n v="101.00609999999999"/>
    <n v="0"/>
    <n v="101.00609999999999"/>
    <n v="45"/>
    <n v="23"/>
    <n v="23"/>
    <n v="4.761E-2"/>
    <s v="Den Bosch"/>
    <m/>
    <n v="0"/>
    <s v="pallet"/>
    <n v="0"/>
    <n v="0"/>
    <m/>
    <m/>
    <s v="no"/>
    <n v="202.01219999999998"/>
    <m/>
    <n v="0.12"/>
    <n v="114.77965909090908"/>
    <m/>
    <n v="229.55931818181816"/>
    <m/>
    <n v="0"/>
    <s v="Ellina Smirnova"/>
    <m/>
    <n v="24"/>
    <n v="48"/>
    <m/>
    <m/>
    <n v="0"/>
    <n v="0"/>
    <n v="0"/>
    <s v="13.06.2025"/>
    <s v="Order Window"/>
    <m/>
    <m/>
    <n v="57"/>
  </r>
  <r>
    <x v="2"/>
    <m/>
    <n v="26021028"/>
    <n v="3010981"/>
    <x v="35"/>
    <s v="CW"/>
    <x v="29"/>
    <x v="3"/>
    <m/>
    <m/>
    <n v="160"/>
    <n v="88026529"/>
    <s v="HE UCL 0.0 Drawstring bag"/>
    <n v="2"/>
    <m/>
    <s v="China"/>
    <s v="Premiums"/>
    <n v="100"/>
    <s v="Promocean The Netherlands BV"/>
    <x v="0"/>
    <n v="30.6"/>
    <n v="61.2"/>
    <n v="30.6"/>
    <n v="61.2"/>
    <n v="0"/>
    <n v="0"/>
    <n v="61.2"/>
    <n v="26.664299999999997"/>
    <n v="0"/>
    <n v="26.664299999999997"/>
    <n v="47"/>
    <n v="46"/>
    <n v="2"/>
    <n v="8.6479999999999994E-3"/>
    <s v="Den Bosch"/>
    <m/>
    <n v="0"/>
    <s v="pallet"/>
    <n v="0"/>
    <n v="0"/>
    <m/>
    <m/>
    <s v="no"/>
    <n v="53.328599999999994"/>
    <m/>
    <n v="0.12"/>
    <n v="30.300340909090906"/>
    <m/>
    <n v="60.600681818181812"/>
    <m/>
    <n v="0"/>
    <s v="Ellina Smirnova"/>
    <m/>
    <n v="10"/>
    <n v="20"/>
    <m/>
    <m/>
    <n v="0"/>
    <n v="0"/>
    <n v="0"/>
    <s v="13.06.2025"/>
    <s v="Order Window"/>
    <m/>
    <m/>
    <n v="112"/>
  </r>
  <r>
    <x v="2"/>
    <m/>
    <n v="26021028"/>
    <n v="3010981"/>
    <x v="35"/>
    <s v="CW"/>
    <x v="29"/>
    <x v="3"/>
    <m/>
    <m/>
    <n v="170"/>
    <n v="88026527"/>
    <s v="HE UCL 0.0 Lanyard"/>
    <n v="2"/>
    <m/>
    <s v="China"/>
    <s v="Premiums"/>
    <n v="100"/>
    <s v="Promocean The Netherlands BV"/>
    <x v="0"/>
    <n v="53.5"/>
    <n v="107"/>
    <n v="53.5"/>
    <n v="107"/>
    <n v="0"/>
    <n v="0"/>
    <n v="107"/>
    <n v="44.950200000000002"/>
    <n v="0"/>
    <n v="44.950200000000002"/>
    <n v="24"/>
    <n v="15"/>
    <n v="5"/>
    <n v="3.5999999999999999E-3"/>
    <s v="Den Bosch"/>
    <m/>
    <n v="0"/>
    <s v="pallet"/>
    <n v="0"/>
    <n v="0"/>
    <m/>
    <m/>
    <s v="no"/>
    <n v="89.900400000000005"/>
    <m/>
    <n v="0.12"/>
    <n v="51.079772727272733"/>
    <m/>
    <n v="102.15954545454547"/>
    <m/>
    <n v="0"/>
    <s v="Ellina Smirnova"/>
    <m/>
    <n v="25"/>
    <n v="50"/>
    <m/>
    <m/>
    <n v="0"/>
    <n v="0"/>
    <n v="0"/>
    <s v="13.06.2025"/>
    <s v="Order Window"/>
    <m/>
    <m/>
    <n v="53"/>
  </r>
  <r>
    <x v="2"/>
    <m/>
    <n v="26021028"/>
    <n v="3010981"/>
    <x v="35"/>
    <s v="CW"/>
    <x v="29"/>
    <x v="3"/>
    <m/>
    <m/>
    <n v="180"/>
    <n v="88026624"/>
    <s v="HE UCL 0.0 soccer table"/>
    <n v="5"/>
    <m/>
    <s v="China"/>
    <s v="Premiums"/>
    <n v="250"/>
    <s v="Brands On"/>
    <x v="1"/>
    <n v="355.25"/>
    <n v="1776.25"/>
    <n v="355.25"/>
    <n v="1776.25"/>
    <n v="0"/>
    <n v="0"/>
    <n v="1776.25"/>
    <n v="307.23"/>
    <n v="0"/>
    <n v="307.23"/>
    <n v="90.5"/>
    <n v="77.5"/>
    <n v="18.2"/>
    <n v="0.63825125000000005"/>
    <m/>
    <m/>
    <n v="0"/>
    <s v="pallet"/>
    <n v="0"/>
    <n v="0"/>
    <m/>
    <m/>
    <s v="no"/>
    <n v="1536.15"/>
    <m/>
    <n v="0.12"/>
    <n v="349.125"/>
    <m/>
    <n v="1745.625"/>
    <m/>
    <n v="0"/>
    <s v="Ellina Smirnova"/>
    <m/>
    <n v="1"/>
    <n v="5"/>
    <m/>
    <m/>
    <n v="0"/>
    <n v="0"/>
    <n v="0"/>
    <s v="13.06.2025"/>
    <s v="Order Window"/>
    <m/>
    <m/>
    <n v="48"/>
  </r>
  <r>
    <x v="2"/>
    <m/>
    <n v="26021028"/>
    <n v="3010981"/>
    <x v="35"/>
    <s v="CW"/>
    <x v="29"/>
    <x v="3"/>
    <m/>
    <m/>
    <n v="190"/>
    <n v="88026566"/>
    <s v="HE UCL Sports shirt S"/>
    <n v="6"/>
    <m/>
    <s v="China"/>
    <s v="Textiles-Clothing"/>
    <n v="200"/>
    <s v="Asian Sourcing Link"/>
    <x v="0"/>
    <n v="34.549999999999997"/>
    <n v="207.29999999999998"/>
    <n v="29.5"/>
    <n v="177"/>
    <n v="0"/>
    <n v="0"/>
    <n v="177"/>
    <n v="25.154999999999998"/>
    <n v="0"/>
    <n v="25.154999999999998"/>
    <n v="39"/>
    <n v="33"/>
    <n v="4.5"/>
    <n v="3.4749000000000002E-2"/>
    <s v="Den Bosch"/>
    <m/>
    <n v="0"/>
    <s v="pallet"/>
    <n v="30.299999999999983"/>
    <n v="0"/>
    <m/>
    <m/>
    <s v="no"/>
    <n v="150.92999999999998"/>
    <m/>
    <n v="0.12"/>
    <n v="28.58522727272727"/>
    <m/>
    <n v="171.51136363636363"/>
    <m/>
    <n v="0"/>
    <s v="Ellina Smirnova"/>
    <m/>
    <n v="5"/>
    <n v="30"/>
    <m/>
    <m/>
    <n v="0"/>
    <n v="0"/>
    <n v="0"/>
    <s v="13.06.2025"/>
    <s v="Order Window"/>
    <m/>
    <m/>
    <n v="97"/>
  </r>
  <r>
    <x v="2"/>
    <m/>
    <n v="26021028"/>
    <n v="3010981"/>
    <x v="35"/>
    <s v="CW"/>
    <x v="29"/>
    <x v="3"/>
    <m/>
    <m/>
    <n v="200"/>
    <n v="88026567"/>
    <s v="HE UCL Sports shirt M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s v="pallet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  <m/>
    <m/>
    <n v="336"/>
  </r>
  <r>
    <x v="0"/>
    <m/>
    <n v="26021027"/>
    <n v="3090256"/>
    <x v="34"/>
    <s v="BR"/>
    <x v="28"/>
    <x v="3"/>
    <m/>
    <m/>
    <n v="480"/>
    <n v="88027211"/>
    <s v="HE Brand fanny pack"/>
    <n v="5"/>
    <m/>
    <s v="China"/>
    <s v="Premiums"/>
    <n v="50"/>
    <s v="Asian Sourcing Link"/>
    <x v="0"/>
    <n v="78.400000000000006"/>
    <n v="392"/>
    <n v="40.9"/>
    <n v="204.5"/>
    <n v="0"/>
    <n v="0"/>
    <n v="204.5"/>
    <n v="35.340000000000003"/>
    <n v="0"/>
    <n v="35.340000000000003"/>
    <n v="53"/>
    <n v="43"/>
    <n v="43"/>
    <n v="0.489985"/>
    <s v="Den Bosch"/>
    <m/>
    <n v="0"/>
    <s v="pallet"/>
    <n v="187.5"/>
    <n v="0"/>
    <m/>
    <m/>
    <s v="no"/>
    <n v="176.70000000000002"/>
    <m/>
    <n v="0.12"/>
    <n v="40.159090909090914"/>
    <m/>
    <n v="200.79545454545456"/>
    <m/>
    <n v="0"/>
    <s v="Ellina Smirnova"/>
    <m/>
    <n v="10"/>
    <n v="50"/>
    <m/>
    <m/>
    <n v="0"/>
    <n v="0"/>
    <n v="0"/>
    <s v="13.06.2025"/>
    <s v="Order Window"/>
    <m/>
    <m/>
    <n v="264"/>
  </r>
  <r>
    <x v="0"/>
    <m/>
    <n v="26021027"/>
    <n v="3090256"/>
    <x v="34"/>
    <s v="BR"/>
    <x v="28"/>
    <x v="3"/>
    <m/>
    <m/>
    <n v="490"/>
    <n v="88027218"/>
    <s v="HE Brand flag small"/>
    <n v="20"/>
    <m/>
    <s v="China"/>
    <s v="Premiums"/>
    <n v="100"/>
    <s v="Promocean The Netherlands BV"/>
    <x v="0"/>
    <n v="40"/>
    <n v="800"/>
    <n v="31.8"/>
    <n v="636"/>
    <n v="0"/>
    <n v="0"/>
    <n v="636"/>
    <n v="28.001900000000003"/>
    <n v="0"/>
    <n v="28.001900000000003"/>
    <n v="30"/>
    <n v="20"/>
    <n v="10"/>
    <n v="0.12"/>
    <s v="Den Bosch"/>
    <m/>
    <n v="0"/>
    <s v="pallet"/>
    <n v="164"/>
    <n v="0"/>
    <m/>
    <m/>
    <s v="no"/>
    <n v="560.03800000000001"/>
    <m/>
    <n v="0.12"/>
    <n v="31.820340909090913"/>
    <m/>
    <n v="636.40681818181827"/>
    <m/>
    <n v="0"/>
    <s v="Ellina Smirnova"/>
    <m/>
    <n v="5"/>
    <n v="100"/>
    <m/>
    <m/>
    <n v="0"/>
    <n v="0"/>
    <n v="0"/>
    <s v="13.06.2025"/>
    <s v="Order Window"/>
    <m/>
    <m/>
    <n v="562"/>
  </r>
  <r>
    <x v="4"/>
    <m/>
    <n v="26021027"/>
    <n v="3090256"/>
    <x v="34"/>
    <s v="BR"/>
    <x v="28"/>
    <x v="3"/>
    <m/>
    <m/>
    <n v="500"/>
    <n v="88027225"/>
    <s v="HE 0.0 Water bottle"/>
    <n v="13"/>
    <m/>
    <s v="China"/>
    <s v="Premiums"/>
    <n v="250"/>
    <s v="Promocean The Netherlands BV"/>
    <x v="0"/>
    <n v="89.800000000000011"/>
    <n v="1167.4000000000001"/>
    <n v="89.800000000000011"/>
    <n v="1167.4000000000001"/>
    <n v="0"/>
    <n v="0"/>
    <n v="1167.4000000000001"/>
    <n v="73.815000000000012"/>
    <n v="0"/>
    <n v="73.815000000000012"/>
    <n v="41.5"/>
    <n v="17"/>
    <n v="13"/>
    <n v="0.1192295"/>
    <s v="Den Bosch"/>
    <m/>
    <n v="0"/>
    <s v="pallet"/>
    <n v="0"/>
    <n v="0"/>
    <m/>
    <m/>
    <s v="no"/>
    <n v="959.59500000000014"/>
    <m/>
    <n v="0.12"/>
    <n v="83.880681818181827"/>
    <m/>
    <n v="1090.4488636363637"/>
    <m/>
    <n v="0"/>
    <s v="Ellina Smirnova"/>
    <m/>
    <n v="10"/>
    <n v="130"/>
    <m/>
    <m/>
    <n v="0"/>
    <n v="0"/>
    <n v="0"/>
    <s v="13.06.2025"/>
    <s v="Order Window"/>
    <m/>
    <m/>
    <n v="106"/>
  </r>
  <r>
    <x v="0"/>
    <m/>
    <n v="26021027"/>
    <n v="3090256"/>
    <x v="34"/>
    <s v="BR"/>
    <x v="28"/>
    <x v="3"/>
    <m/>
    <m/>
    <n v="510"/>
    <n v="88027241"/>
    <s v="HE Brand paper bag"/>
    <n v="1"/>
    <m/>
    <s v="Italy"/>
    <s v="Premiums"/>
    <n v="50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m/>
    <m/>
    <n v="0"/>
    <s v="pallet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3.06.2025"/>
    <s v="Order Window"/>
    <m/>
    <m/>
    <n v="8"/>
  </r>
  <r>
    <x v="3"/>
    <m/>
    <n v="26021027"/>
    <n v="3090256"/>
    <x v="34"/>
    <s v="BR"/>
    <x v="28"/>
    <x v="3"/>
    <m/>
    <m/>
    <n v="530"/>
    <n v="88027349"/>
    <s v="HE F1 Backpack"/>
    <n v="20"/>
    <m/>
    <s v="China"/>
    <s v="Premiums"/>
    <n v="200"/>
    <s v="Promocean The Netherlands BV"/>
    <x v="0"/>
    <n v="83.149999999999991"/>
    <n v="1662.9999999999998"/>
    <n v="83.149999999999991"/>
    <n v="1662.9999999999998"/>
    <n v="0"/>
    <n v="0"/>
    <n v="1662.9999999999998"/>
    <n v="71.922600000000017"/>
    <n v="0"/>
    <n v="71.922600000000017"/>
    <n v="44"/>
    <n v="43"/>
    <n v="45"/>
    <n v="1.7028000000000001"/>
    <s v="Den Bosch"/>
    <m/>
    <n v="0"/>
    <s v="pallet"/>
    <n v="0"/>
    <n v="0"/>
    <m/>
    <m/>
    <s v="no"/>
    <n v="1438.4520000000002"/>
    <m/>
    <n v="0.12"/>
    <n v="81.730227272727291"/>
    <m/>
    <n v="1634.6045454545458"/>
    <m/>
    <n v="0"/>
    <s v="Konstantinos Zoupanos "/>
    <m/>
    <n v="5"/>
    <n v="100"/>
    <m/>
    <m/>
    <n v="0"/>
    <n v="0"/>
    <n v="0"/>
    <s v="13.06.2025"/>
    <s v="Order Window"/>
    <m/>
    <m/>
    <n v="223"/>
  </r>
  <r>
    <x v="3"/>
    <m/>
    <n v="26021027"/>
    <n v="3090256"/>
    <x v="34"/>
    <s v="BR"/>
    <x v="28"/>
    <x v="3"/>
    <m/>
    <m/>
    <n v="540"/>
    <n v="88027351"/>
    <s v="HE F1 Bottle opener"/>
    <n v="50"/>
    <m/>
    <s v="China"/>
    <s v="Bar support"/>
    <n v="125"/>
    <s v="Promocean The Netherlands BV"/>
    <x v="0"/>
    <n v="29.8"/>
    <n v="1490"/>
    <n v="27.200000000000003"/>
    <n v="1360.0000000000002"/>
    <n v="0"/>
    <n v="0"/>
    <n v="1360.0000000000002"/>
    <n v="24.019200000000001"/>
    <n v="0"/>
    <n v="24.019200000000001"/>
    <n v="14"/>
    <n v="5"/>
    <n v="5"/>
    <n v="1.7500000000000002E-2"/>
    <s v="Den Bosch"/>
    <m/>
    <n v="0"/>
    <s v="pallet"/>
    <n v="129.99999999999977"/>
    <n v="0"/>
    <m/>
    <m/>
    <s v="no"/>
    <n v="1200.96"/>
    <m/>
    <n v="0.12"/>
    <n v="27.294545454545457"/>
    <m/>
    <n v="1364.7272727272727"/>
    <m/>
    <n v="0"/>
    <s v="Konstantinos Zoupanos "/>
    <m/>
    <n v="20"/>
    <n v="1000"/>
    <m/>
    <m/>
    <n v="0"/>
    <n v="0"/>
    <n v="0"/>
    <s v="13.06.2025"/>
    <s v="Order Window"/>
    <m/>
    <m/>
    <n v="263"/>
  </r>
  <r>
    <x v="3"/>
    <m/>
    <n v="26021027"/>
    <n v="3090256"/>
    <x v="34"/>
    <s v="BR"/>
    <x v="28"/>
    <x v="3"/>
    <m/>
    <m/>
    <n v="550"/>
    <n v="88027352"/>
    <s v="HE F1 Cabin bag"/>
    <n v="50"/>
    <m/>
    <s v="China"/>
    <s v="Premiums"/>
    <n v="500"/>
    <s v="Miles Promocean"/>
    <x v="1"/>
    <n v="44.13"/>
    <n v="2206.5"/>
    <n v="44.13"/>
    <n v="2206.5"/>
    <n v="0"/>
    <n v="0"/>
    <n v="2206.5"/>
    <n v="38.167200000000001"/>
    <n v="0"/>
    <n v="38.167200000000001"/>
    <n v="57"/>
    <n v="25"/>
    <n v="37.5"/>
    <n v="2.671875"/>
    <m/>
    <m/>
    <n v="0"/>
    <s v="pallet"/>
    <n v="0"/>
    <n v="0"/>
    <m/>
    <m/>
    <s v="no"/>
    <n v="1908.3600000000001"/>
    <m/>
    <n v="0.12"/>
    <n v="43.371818181818185"/>
    <m/>
    <n v="2168.590909090909"/>
    <m/>
    <n v="0"/>
    <s v="Konstantinos Zoupanos "/>
    <m/>
    <n v="1"/>
    <n v="50"/>
    <m/>
    <m/>
    <n v="0"/>
    <n v="0"/>
    <n v="0"/>
    <s v="13.06.2025"/>
    <s v="Order Window"/>
    <m/>
    <m/>
    <n v="180"/>
  </r>
  <r>
    <x v="3"/>
    <m/>
    <n v="26021027"/>
    <n v="3090256"/>
    <x v="34"/>
    <s v="BR"/>
    <x v="28"/>
    <x v="3"/>
    <m/>
    <m/>
    <n v="560"/>
    <n v="88027356"/>
    <s v="HE F1 Metal cup in giftbox"/>
    <n v="85"/>
    <m/>
    <s v="China"/>
    <s v="Premiums"/>
    <n v="209"/>
    <s v="Promocean The Netherlands BV"/>
    <x v="0"/>
    <n v="48.12"/>
    <n v="4090.2"/>
    <n v="48.12"/>
    <n v="4090.2"/>
    <n v="0"/>
    <n v="0"/>
    <n v="4090.2"/>
    <n v="41.598600000000005"/>
    <n v="0"/>
    <n v="41.598600000000005"/>
    <n v="37.799999999999997"/>
    <n v="28.5"/>
    <n v="14.3"/>
    <n v="1.30945815"/>
    <s v="Den Bosch"/>
    <m/>
    <n v="0"/>
    <s v="pallet"/>
    <n v="0"/>
    <n v="0"/>
    <m/>
    <m/>
    <s v="no"/>
    <n v="3535.8810000000003"/>
    <m/>
    <n v="0.12"/>
    <n v="47.271136363636366"/>
    <m/>
    <n v="4018.0465909090913"/>
    <m/>
    <n v="0"/>
    <s v="Konstantinos Zoupanos "/>
    <m/>
    <n v="12"/>
    <n v="1020"/>
    <m/>
    <m/>
    <n v="0"/>
    <n v="0"/>
    <n v="0"/>
    <s v="13.06.2025"/>
    <s v="Order Window"/>
    <m/>
    <m/>
    <n v="188"/>
  </r>
  <r>
    <x v="3"/>
    <m/>
    <n v="26021027"/>
    <n v="3090256"/>
    <x v="34"/>
    <s v="BR"/>
    <x v="28"/>
    <x v="3"/>
    <m/>
    <m/>
    <n v="570"/>
    <n v="88027358"/>
    <s v="HE F1 Water bottle"/>
    <n v="75"/>
    <m/>
    <s v="China"/>
    <s v="Premiums"/>
    <n v="250"/>
    <s v="Promocean The Netherlands BV"/>
    <x v="0"/>
    <n v="73.099999999999994"/>
    <n v="5482.5"/>
    <n v="71.2"/>
    <n v="5340"/>
    <n v="0"/>
    <n v="0"/>
    <n v="5340"/>
    <n v="61.548600000000008"/>
    <n v="0"/>
    <n v="61.548600000000008"/>
    <n v="43.5"/>
    <n v="18"/>
    <n v="22.5"/>
    <n v="1.3213124999999999"/>
    <s v="Den Bosch"/>
    <m/>
    <n v="0"/>
    <s v="pallet"/>
    <n v="142.5"/>
    <n v="0"/>
    <m/>
    <m/>
    <s v="no"/>
    <n v="4616.1450000000004"/>
    <m/>
    <n v="0.12"/>
    <n v="69.94159090909092"/>
    <m/>
    <n v="5245.6193181818189"/>
    <m/>
    <n v="0"/>
    <s v="Konstantinos Zoupanos "/>
    <m/>
    <n v="10"/>
    <n v="750"/>
    <m/>
    <m/>
    <n v="0"/>
    <n v="0"/>
    <n v="0"/>
    <s v="13.06.2025"/>
    <s v="Order Window"/>
    <m/>
    <m/>
    <n v="679"/>
  </r>
  <r>
    <x v="3"/>
    <m/>
    <n v="26021027"/>
    <n v="3090256"/>
    <x v="34"/>
    <s v="BR"/>
    <x v="28"/>
    <x v="3"/>
    <m/>
    <m/>
    <n v="580"/>
    <n v="88027390"/>
    <s v="HE F1 Racing jacket man M"/>
    <n v="5"/>
    <m/>
    <s v="China"/>
    <s v="Textiles-Clothing"/>
    <n v="250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s v="Den Bosch"/>
    <m/>
    <n v="0"/>
    <s v="pallet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13.06.2025"/>
    <s v="Order Window"/>
    <m/>
    <m/>
    <n v="102"/>
  </r>
  <r>
    <x v="3"/>
    <m/>
    <n v="26021027"/>
    <n v="3090256"/>
    <x v="34"/>
    <s v="BR"/>
    <x v="28"/>
    <x v="3"/>
    <m/>
    <m/>
    <n v="590"/>
    <n v="88027391"/>
    <s v="HE F1 Racing jacket man L"/>
    <n v="20"/>
    <m/>
    <s v="China"/>
    <s v="Textiles-Clothing"/>
    <n v="250"/>
    <s v="Promocean The Netherlands BV"/>
    <x v="0"/>
    <n v="51.62"/>
    <n v="1032.3999999999999"/>
    <n v="51.62"/>
    <n v="1032.3999999999999"/>
    <n v="0"/>
    <n v="0"/>
    <n v="1032.3999999999999"/>
    <n v="45.044999999999995"/>
    <n v="0"/>
    <n v="45.044999999999995"/>
    <n v="57"/>
    <n v="45"/>
    <n v="5"/>
    <n v="0.25650000000000001"/>
    <s v="Den Bosch"/>
    <m/>
    <n v="0"/>
    <s v="pallet"/>
    <n v="0"/>
    <n v="0"/>
    <m/>
    <m/>
    <s v="no"/>
    <n v="900.89999999999986"/>
    <m/>
    <n v="0.12"/>
    <n v="51.187499999999993"/>
    <m/>
    <n v="1023.7499999999999"/>
    <m/>
    <n v="0"/>
    <s v="Konstantinos Zoupanos "/>
    <m/>
    <n v="2"/>
    <n v="40"/>
    <m/>
    <m/>
    <n v="0"/>
    <n v="0"/>
    <n v="0"/>
    <s v="13.06.2025"/>
    <s v="Order Window"/>
    <m/>
    <m/>
    <n v="132"/>
  </r>
  <r>
    <x v="3"/>
    <m/>
    <n v="26021027"/>
    <n v="3090256"/>
    <x v="34"/>
    <s v="BR"/>
    <x v="28"/>
    <x v="3"/>
    <m/>
    <m/>
    <n v="600"/>
    <n v="88027392"/>
    <s v="HE F1 Racing jacket man XL"/>
    <n v="20"/>
    <m/>
    <s v="China"/>
    <s v="Textiles-Clothing"/>
    <n v="250"/>
    <s v="Promocean The Netherlands BV"/>
    <x v="0"/>
    <n v="51.62"/>
    <n v="1032.3999999999999"/>
    <n v="51.62"/>
    <n v="1032.3999999999999"/>
    <n v="0"/>
    <n v="0"/>
    <n v="1032.3999999999999"/>
    <n v="45.044999999999995"/>
    <n v="0"/>
    <n v="45.044999999999995"/>
    <n v="57"/>
    <n v="45"/>
    <n v="5"/>
    <n v="0.25650000000000001"/>
    <s v="Den Bosch"/>
    <m/>
    <n v="0"/>
    <s v="pallet"/>
    <n v="0"/>
    <n v="0"/>
    <m/>
    <m/>
    <s v="no"/>
    <n v="900.89999999999986"/>
    <m/>
    <n v="0.12"/>
    <n v="51.187499999999993"/>
    <m/>
    <n v="1023.7499999999999"/>
    <m/>
    <n v="0"/>
    <s v="Konstantinos Zoupanos "/>
    <m/>
    <n v="2"/>
    <n v="40"/>
    <m/>
    <m/>
    <n v="0"/>
    <n v="0"/>
    <n v="0"/>
    <s v="13.06.2025"/>
    <s v="Order Window"/>
    <m/>
    <m/>
    <n v="112"/>
  </r>
  <r>
    <x v="3"/>
    <m/>
    <n v="26021027"/>
    <n v="3090256"/>
    <x v="34"/>
    <s v="BR"/>
    <x v="28"/>
    <x v="3"/>
    <m/>
    <m/>
    <n v="610"/>
    <n v="88027393"/>
    <s v="HE F1 Racing jacket man XXL"/>
    <n v="5"/>
    <m/>
    <s v="China"/>
    <s v="Textiles-Clothing"/>
    <n v="250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s v="Den Bosch"/>
    <m/>
    <n v="0"/>
    <s v="pallet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13.06.2025"/>
    <s v="Order Window"/>
    <m/>
    <m/>
    <n v="35"/>
  </r>
  <r>
    <x v="3"/>
    <m/>
    <n v="26021027"/>
    <n v="3090256"/>
    <x v="34"/>
    <s v="BR"/>
    <x v="28"/>
    <x v="3"/>
    <m/>
    <m/>
    <n v="620"/>
    <n v="88027432"/>
    <s v="HE F1 rain jacket unisex M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s v="pallet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  <m/>
    <m/>
    <n v="278"/>
  </r>
  <r>
    <x v="3"/>
    <m/>
    <n v="26021027"/>
    <n v="3090256"/>
    <x v="34"/>
    <s v="BR"/>
    <x v="28"/>
    <x v="3"/>
    <m/>
    <m/>
    <n v="630"/>
    <n v="88027433"/>
    <s v="HE F1 rain jacket unisex L"/>
    <n v="20"/>
    <m/>
    <s v="China"/>
    <s v="Textiles-Clothing"/>
    <n v="1000"/>
    <s v="Asian Sourcing Link"/>
    <x v="0"/>
    <n v="32.06"/>
    <n v="641.20000000000005"/>
    <n v="32.06"/>
    <n v="641.20000000000005"/>
    <n v="0"/>
    <n v="0"/>
    <n v="641.20000000000005"/>
    <n v="27.974699999999999"/>
    <n v="0"/>
    <n v="27.974699999999999"/>
    <n v="47"/>
    <n v="38"/>
    <n v="2"/>
    <n v="7.1440000000000003E-2"/>
    <s v="Den Bosch"/>
    <m/>
    <n v="0"/>
    <s v="pallet"/>
    <n v="0"/>
    <n v="0"/>
    <m/>
    <m/>
    <s v="no"/>
    <n v="559.49399999999991"/>
    <m/>
    <n v="0.12"/>
    <n v="31.789431818181818"/>
    <m/>
    <n v="635.78863636363633"/>
    <m/>
    <n v="0"/>
    <s v="Ellina Smirnova "/>
    <m/>
    <n v="1"/>
    <n v="20"/>
    <m/>
    <m/>
    <n v="0"/>
    <n v="0"/>
    <n v="0"/>
    <s v="13.06.2025"/>
    <s v="Order Window"/>
    <m/>
    <m/>
    <n v="437"/>
  </r>
  <r>
    <x v="2"/>
    <m/>
    <n v="26021028"/>
    <n v="3010981"/>
    <x v="35"/>
    <s v="CW"/>
    <x v="29"/>
    <x v="3"/>
    <m/>
    <m/>
    <n v="210"/>
    <n v="88026568"/>
    <s v="HE UCL Sports shirt 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s v="pallet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3.06.2025"/>
    <s v="Order Window"/>
    <m/>
    <m/>
    <n v="483"/>
  </r>
  <r>
    <x v="2"/>
    <m/>
    <n v="26021028"/>
    <n v="3010981"/>
    <x v="35"/>
    <s v="CW"/>
    <x v="29"/>
    <x v="3"/>
    <m/>
    <m/>
    <n v="220"/>
    <n v="88026569"/>
    <s v="HE UCL Sports shirt XL"/>
    <n v="1"/>
    <m/>
    <s v="China"/>
    <s v="Textiles-Clothing"/>
    <n v="200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s v="Den Bosch"/>
    <m/>
    <n v="0"/>
    <s v="pallet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13.06.2025"/>
    <s v="Order Window"/>
    <m/>
    <m/>
    <n v="263"/>
  </r>
  <r>
    <x v="2"/>
    <m/>
    <n v="26021028"/>
    <n v="3010981"/>
    <x v="35"/>
    <s v="CW"/>
    <x v="29"/>
    <x v="3"/>
    <m/>
    <m/>
    <n v="230"/>
    <n v="88026949"/>
    <s v="HE UCL Glass 25cl man in giftbox"/>
    <n v="10"/>
    <m/>
    <s v="Turkey"/>
    <s v="Glassware"/>
    <n v="6700"/>
    <s v="Sisecam (Pasabahçe)"/>
    <x v="0"/>
    <n v="22.799999999999997"/>
    <n v="227.99999999999997"/>
    <n v="22.799999999999997"/>
    <n v="227.99999999999997"/>
    <n v="0"/>
    <n v="0"/>
    <n v="227.99999999999997"/>
    <n v="20.16"/>
    <n v="0"/>
    <n v="20.16"/>
    <n v="55.9"/>
    <n v="21.9"/>
    <n v="21.2"/>
    <n v="0.25953251999999993"/>
    <s v="Den Bosch"/>
    <m/>
    <n v="0"/>
    <s v="pallet"/>
    <n v="0"/>
    <n v="0"/>
    <m/>
    <m/>
    <s v="no"/>
    <n v="201.6"/>
    <m/>
    <n v="0.12"/>
    <n v="22.90909090909091"/>
    <m/>
    <n v="229.09090909090909"/>
    <m/>
    <n v="0"/>
    <s v="Ludmilla Zarybnicka"/>
    <m/>
    <n v="24"/>
    <n v="240"/>
    <m/>
    <m/>
    <n v="0"/>
    <n v="0"/>
    <n v="0"/>
    <s v="13.06.2025"/>
    <s v="Order Window"/>
    <m/>
    <m/>
    <n v="3007"/>
  </r>
  <r>
    <x v="2"/>
    <m/>
    <n v="26021028"/>
    <n v="3010981"/>
    <x v="35"/>
    <s v="CW"/>
    <x v="29"/>
    <x v="3"/>
    <m/>
    <m/>
    <n v="240"/>
    <n v="88026557"/>
    <s v="HE 0.0 UCL Sports shirt S"/>
    <n v="3"/>
    <m/>
    <s v="China"/>
    <s v="Textiles-Clothing"/>
    <n v="200"/>
    <s v="Asian Sourcing Link"/>
    <x v="0"/>
    <n v="34.549999999999997"/>
    <n v="103.64999999999999"/>
    <n v="34.549999999999997"/>
    <n v="103.64999999999999"/>
    <n v="0"/>
    <n v="0"/>
    <n v="103.64999999999999"/>
    <n v="29.542499999999997"/>
    <n v="0"/>
    <n v="29.542499999999997"/>
    <n v="39"/>
    <n v="33"/>
    <n v="4.5"/>
    <n v="1.7374500000000001E-2"/>
    <s v="Den Bosch"/>
    <m/>
    <n v="0"/>
    <s v="pallet"/>
    <n v="0"/>
    <n v="0"/>
    <m/>
    <m/>
    <s v="no"/>
    <n v="88.627499999999998"/>
    <m/>
    <n v="0.12"/>
    <n v="33.571022727272727"/>
    <m/>
    <n v="100.71306818181819"/>
    <m/>
    <n v="0"/>
    <s v="Ellina Smirnova"/>
    <m/>
    <n v="5"/>
    <n v="15"/>
    <m/>
    <m/>
    <n v="0"/>
    <n v="0"/>
    <n v="0"/>
    <s v="13.06.2025"/>
    <s v="Order Window"/>
    <m/>
    <m/>
    <n v="3"/>
  </r>
  <r>
    <x v="2"/>
    <m/>
    <n v="26021028"/>
    <n v="3010981"/>
    <x v="35"/>
    <s v="CW"/>
    <x v="29"/>
    <x v="3"/>
    <m/>
    <m/>
    <n v="250"/>
    <n v="88026558"/>
    <s v="HE 0.0 UCL Sports shirt M"/>
    <n v="4"/>
    <m/>
    <s v="China"/>
    <s v="Textiles-Clothing"/>
    <n v="200"/>
    <s v="Asian Sourcing Link"/>
    <x v="0"/>
    <n v="34.549999999999997"/>
    <n v="138.19999999999999"/>
    <n v="34.549999999999997"/>
    <n v="138.19999999999999"/>
    <n v="0"/>
    <n v="0"/>
    <n v="138.19999999999999"/>
    <n v="29.542499999999997"/>
    <n v="0"/>
    <n v="29.542499999999997"/>
    <n v="39"/>
    <n v="33"/>
    <n v="4.5"/>
    <n v="2.3165999999999999E-2"/>
    <s v="Den Bosch"/>
    <m/>
    <n v="0"/>
    <s v="pallet"/>
    <n v="0"/>
    <n v="0"/>
    <m/>
    <m/>
    <s v="no"/>
    <n v="118.16999999999999"/>
    <m/>
    <n v="0.12"/>
    <n v="33.571022727272727"/>
    <m/>
    <n v="134.28409090909091"/>
    <m/>
    <n v="0"/>
    <s v="Ellina Smirnova"/>
    <m/>
    <n v="5"/>
    <n v="20"/>
    <m/>
    <m/>
    <n v="0"/>
    <n v="0"/>
    <n v="0"/>
    <s v="13.06.2025"/>
    <s v="Order Window"/>
    <m/>
    <m/>
    <n v="105"/>
  </r>
  <r>
    <x v="2"/>
    <m/>
    <n v="26021028"/>
    <n v="3010981"/>
    <x v="35"/>
    <s v="CW"/>
    <x v="29"/>
    <x v="3"/>
    <m/>
    <m/>
    <n v="260"/>
    <n v="88026559"/>
    <s v="HE 0.0 UCL Sports shirt L"/>
    <n v="4"/>
    <m/>
    <s v="China"/>
    <s v="Textiles-Clothing"/>
    <n v="200"/>
    <s v="Asian Sourcing Link"/>
    <x v="0"/>
    <n v="34.549999999999997"/>
    <n v="138.19999999999999"/>
    <n v="34.549999999999997"/>
    <n v="138.19999999999999"/>
    <n v="0"/>
    <n v="0"/>
    <n v="138.19999999999999"/>
    <n v="29.542499999999997"/>
    <n v="0"/>
    <n v="29.542499999999997"/>
    <n v="39"/>
    <n v="33"/>
    <n v="4.5"/>
    <n v="2.3165999999999999E-2"/>
    <s v="Den Bosch"/>
    <m/>
    <n v="0"/>
    <s v="pallet"/>
    <n v="0"/>
    <n v="0"/>
    <m/>
    <m/>
    <s v="no"/>
    <n v="118.16999999999999"/>
    <m/>
    <n v="0.12"/>
    <n v="33.571022727272727"/>
    <m/>
    <n v="134.28409090909091"/>
    <m/>
    <n v="0"/>
    <s v="Ellina Smirnova"/>
    <m/>
    <n v="5"/>
    <n v="20"/>
    <m/>
    <m/>
    <n v="0"/>
    <n v="0"/>
    <n v="0"/>
    <s v="13.06.2025"/>
    <s v="Order Window"/>
    <m/>
    <m/>
    <n v="5"/>
  </r>
  <r>
    <x v="2"/>
    <m/>
    <n v="26021028"/>
    <n v="3010981"/>
    <x v="35"/>
    <s v="CW"/>
    <x v="29"/>
    <x v="3"/>
    <m/>
    <m/>
    <n v="270"/>
    <n v="88026560"/>
    <s v="HE 0.0 UCL Sports shirt XL"/>
    <n v="1"/>
    <m/>
    <s v="China"/>
    <s v="Textiles-Clothing"/>
    <n v="200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s v="Den Bosch"/>
    <m/>
    <n v="0"/>
    <s v="pallet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13.06.2025"/>
    <s v="Order Window"/>
    <m/>
    <m/>
    <n v="1"/>
  </r>
  <r>
    <x v="2"/>
    <m/>
    <n v="26021028"/>
    <n v="3010981"/>
    <x v="35"/>
    <s v="CW"/>
    <x v="29"/>
    <x v="3"/>
    <m/>
    <m/>
    <n v="280"/>
    <n v="88026575"/>
    <s v="HE UCL 0.0 Sports towel"/>
    <n v="5"/>
    <m/>
    <s v="China"/>
    <s v="Textiles-Clothing"/>
    <n v="167"/>
    <s v="Promocean The Netherlands BV"/>
    <x v="0"/>
    <n v="38.400000000000006"/>
    <n v="192.00000000000003"/>
    <n v="38.400000000000006"/>
    <n v="192.00000000000003"/>
    <n v="0"/>
    <n v="0"/>
    <n v="192.00000000000003"/>
    <n v="33.497099999999996"/>
    <n v="0"/>
    <n v="33.497099999999996"/>
    <n v="25.5"/>
    <n v="25"/>
    <n v="18.5"/>
    <n v="5.896875E-2"/>
    <s v="Den Bosch"/>
    <m/>
    <n v="0"/>
    <s v="pallet"/>
    <n v="0"/>
    <n v="0"/>
    <m/>
    <m/>
    <s v="no"/>
    <n v="167.48549999999997"/>
    <m/>
    <n v="0.12"/>
    <n v="38.064886363636361"/>
    <m/>
    <n v="190.32443181818181"/>
    <m/>
    <n v="0"/>
    <s v="Ellina Smirnova"/>
    <m/>
    <n v="6"/>
    <n v="30"/>
    <m/>
    <m/>
    <n v="0"/>
    <n v="0"/>
    <n v="0"/>
    <s v="13.06.2025"/>
    <s v="Order Window"/>
    <m/>
    <m/>
    <n v="169"/>
  </r>
  <r>
    <x v="2"/>
    <m/>
    <n v="26021028"/>
    <n v="3010981"/>
    <x v="35"/>
    <s v="CW"/>
    <x v="29"/>
    <x v="3"/>
    <m/>
    <m/>
    <n v="290"/>
    <n v="88026544"/>
    <s v="HE UCL 0.0 Sports bag"/>
    <n v="4"/>
    <m/>
    <s v="China"/>
    <s v="Premiums"/>
    <n v="200"/>
    <s v="Promocean The Netherlands BV"/>
    <x v="0"/>
    <n v="75.55"/>
    <n v="302.2"/>
    <n v="75.55"/>
    <n v="302.2"/>
    <n v="0"/>
    <n v="0"/>
    <n v="302.2"/>
    <n v="65.941199999999995"/>
    <n v="0"/>
    <n v="65.941199999999995"/>
    <n v="52"/>
    <n v="33"/>
    <n v="12"/>
    <n v="8.2367999999999997E-2"/>
    <s v="Den Bosch"/>
    <m/>
    <n v="0"/>
    <s v="pallet"/>
    <n v="0"/>
    <n v="0"/>
    <m/>
    <m/>
    <s v="no"/>
    <n v="263.76479999999998"/>
    <m/>
    <n v="0.12"/>
    <n v="74.933181818181808"/>
    <m/>
    <n v="299.73272727272723"/>
    <m/>
    <n v="0"/>
    <s v="Ellina Smirnova"/>
    <m/>
    <n v="5"/>
    <n v="20"/>
    <m/>
    <m/>
    <n v="0"/>
    <n v="0"/>
    <n v="0"/>
    <s v="13.06.2025"/>
    <s v="Order Window"/>
    <m/>
    <m/>
    <n v="140"/>
  </r>
  <r>
    <x v="3"/>
    <m/>
    <n v="26021027"/>
    <n v="3090256"/>
    <x v="34"/>
    <s v="BR"/>
    <x v="28"/>
    <x v="3"/>
    <m/>
    <m/>
    <n v="640"/>
    <n v="88027434"/>
    <s v="HE F1 rain jacket unisex XL"/>
    <n v="20"/>
    <m/>
    <s v="China"/>
    <s v="Textiles-Clothing"/>
    <n v="1000"/>
    <s v="Asian Sourcing Link"/>
    <x v="0"/>
    <n v="32.06"/>
    <n v="641.20000000000005"/>
    <n v="32.06"/>
    <n v="641.20000000000005"/>
    <n v="0"/>
    <n v="0"/>
    <n v="641.20000000000005"/>
    <n v="27.974699999999999"/>
    <n v="0"/>
    <n v="27.974699999999999"/>
    <n v="47"/>
    <n v="38"/>
    <n v="2"/>
    <n v="7.1440000000000003E-2"/>
    <s v="Den Bosch"/>
    <m/>
    <n v="0"/>
    <s v="pallet"/>
    <n v="0"/>
    <n v="0"/>
    <m/>
    <m/>
    <s v="no"/>
    <n v="559.49399999999991"/>
    <m/>
    <n v="0.12"/>
    <n v="31.789431818181818"/>
    <m/>
    <n v="635.78863636363633"/>
    <m/>
    <n v="0"/>
    <s v="Ellina Smirnova "/>
    <m/>
    <n v="1"/>
    <n v="20"/>
    <m/>
    <m/>
    <n v="0"/>
    <n v="0"/>
    <n v="0"/>
    <s v="13.06.2025"/>
    <s v="Order Window"/>
    <m/>
    <m/>
    <n v="280"/>
  </r>
  <r>
    <x v="3"/>
    <m/>
    <n v="26021027"/>
    <n v="3090256"/>
    <x v="34"/>
    <s v="BR"/>
    <x v="28"/>
    <x v="3"/>
    <m/>
    <m/>
    <n v="650"/>
    <n v="88027435"/>
    <s v="HE F1 rain jacket unisex XXL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s v="pallet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  <m/>
    <m/>
    <n v="108"/>
  </r>
  <r>
    <x v="3"/>
    <m/>
    <n v="26021027"/>
    <n v="3090256"/>
    <x v="34"/>
    <s v="BR"/>
    <x v="28"/>
    <x v="3"/>
    <m/>
    <m/>
    <n v="660"/>
    <n v="88027446"/>
    <s v="HE F1 half-zip jumper unisex M"/>
    <n v="5"/>
    <m/>
    <s v="China"/>
    <s v="Textiles-Clothing"/>
    <n v="1000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m/>
    <m/>
    <n v="0"/>
    <s v="pallet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3.06.2025"/>
    <s v="Order Window"/>
    <m/>
    <m/>
    <n v="61"/>
  </r>
  <r>
    <x v="3"/>
    <m/>
    <n v="26021027"/>
    <n v="3090256"/>
    <x v="34"/>
    <s v="BR"/>
    <x v="28"/>
    <x v="3"/>
    <m/>
    <m/>
    <n v="670"/>
    <n v="88027447"/>
    <s v="HE F1 half-zip jumper unisex L"/>
    <n v="20"/>
    <m/>
    <s v="China"/>
    <s v="Textiles-Clothing"/>
    <n v="1000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m/>
    <m/>
    <n v="0"/>
    <s v="pallet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3.06.2025"/>
    <s v="Order Window"/>
    <m/>
    <m/>
    <n v="87"/>
  </r>
  <r>
    <x v="3"/>
    <m/>
    <n v="26021027"/>
    <n v="3090256"/>
    <x v="34"/>
    <s v="BR"/>
    <x v="28"/>
    <x v="3"/>
    <m/>
    <m/>
    <n v="680"/>
    <n v="88027448"/>
    <s v="HE F1 half-zip jumper unisex XL"/>
    <n v="20"/>
    <m/>
    <s v="China"/>
    <s v="Textiles-Clothing"/>
    <n v="1000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m/>
    <m/>
    <n v="0"/>
    <s v="pallet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3.06.2025"/>
    <s v="Order Window"/>
    <m/>
    <m/>
    <n v="61"/>
  </r>
  <r>
    <x v="3"/>
    <m/>
    <n v="26021027"/>
    <n v="3090256"/>
    <x v="34"/>
    <s v="BR"/>
    <x v="28"/>
    <x v="3"/>
    <m/>
    <m/>
    <n v="690"/>
    <n v="88027449"/>
    <s v="HE F1 half-zip jumper unisex XXL"/>
    <n v="5"/>
    <m/>
    <s v="China"/>
    <s v="Textiles-Clothing"/>
    <n v="1000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m/>
    <m/>
    <n v="0"/>
    <s v="pallet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3.06.2025"/>
    <s v="Order Window"/>
    <m/>
    <m/>
    <n v="31"/>
  </r>
  <r>
    <x v="0"/>
    <m/>
    <n v="26021029"/>
    <n v="3010981"/>
    <x v="35"/>
    <s v="CW"/>
    <x v="29"/>
    <x v="3"/>
    <m/>
    <m/>
    <n v="10"/>
    <n v="88027048"/>
    <s v="HE Brand Alu wallsign (PMQ)"/>
    <n v="2"/>
    <m/>
    <s v="Czech Republic"/>
    <s v="Indoor signs"/>
    <n v="5"/>
    <s v="Brands On"/>
    <x v="0"/>
    <n v="139.80000000000001"/>
    <n v="279.60000000000002"/>
    <n v="139.80000000000001"/>
    <n v="279.60000000000002"/>
    <n v="0"/>
    <n v="0"/>
    <n v="279.60000000000002"/>
    <n v="123"/>
    <n v="0"/>
    <n v="123"/>
    <n v="35.5"/>
    <n v="30"/>
    <n v="9"/>
    <n v="1.917E-2"/>
    <s v="Den Bosch"/>
    <m/>
    <n v="0"/>
    <s v="pallet"/>
    <n v="0"/>
    <n v="0"/>
    <m/>
    <m/>
    <s v="no"/>
    <n v="246"/>
    <m/>
    <n v="0.12"/>
    <n v="139.77272727272728"/>
    <m/>
    <n v="279.54545454545456"/>
    <m/>
    <n v="0"/>
    <s v="Ludmilla Zarybnicka"/>
    <m/>
    <n v="10"/>
    <n v="20"/>
    <m/>
    <m/>
    <n v="0"/>
    <n v="0"/>
    <n v="0"/>
    <s v="14.06.2025"/>
    <s v="Order Window"/>
    <m/>
    <m/>
    <n v="16"/>
  </r>
  <r>
    <x v="0"/>
    <m/>
    <n v="26021029"/>
    <n v="3010981"/>
    <x v="35"/>
    <s v="CW"/>
    <x v="29"/>
    <x v="3"/>
    <m/>
    <m/>
    <n v="20"/>
    <n v="88025979"/>
    <s v="HE Brand Polo man M"/>
    <n v="5"/>
    <m/>
    <s v="Bangladesh"/>
    <s v="Textiles-Clothing"/>
    <n v="167"/>
    <s v="Promocean The Netherlands BV"/>
    <x v="0"/>
    <n v="42.480000000000004"/>
    <n v="212.40000000000003"/>
    <n v="41.7"/>
    <n v="208.5"/>
    <n v="0"/>
    <n v="0"/>
    <n v="208.5"/>
    <n v="36.374700000000011"/>
    <n v="0"/>
    <n v="36.374700000000011"/>
    <n v="36"/>
    <n v="33"/>
    <n v="7"/>
    <n v="4.1579999999999999E-2"/>
    <s v="Den Bosch"/>
    <m/>
    <n v="0"/>
    <s v="pallet"/>
    <n v="3.9000000000000341"/>
    <n v="0"/>
    <m/>
    <m/>
    <s v="no"/>
    <n v="181.87350000000006"/>
    <m/>
    <n v="0.12"/>
    <n v="41.334886363636379"/>
    <m/>
    <n v="206.67443181818189"/>
    <m/>
    <n v="0"/>
    <s v="Ellina Smirnova"/>
    <m/>
    <n v="6"/>
    <n v="30"/>
    <m/>
    <m/>
    <n v="0"/>
    <n v="0"/>
    <n v="0"/>
    <s v="14.06.2025"/>
    <s v="Order Window"/>
    <m/>
    <m/>
    <n v="103"/>
  </r>
  <r>
    <x v="0"/>
    <m/>
    <n v="26021029"/>
    <n v="3010981"/>
    <x v="35"/>
    <s v="CW"/>
    <x v="29"/>
    <x v="3"/>
    <m/>
    <m/>
    <n v="30"/>
    <n v="88025980"/>
    <s v="HE Brand Polo man L"/>
    <n v="6"/>
    <m/>
    <s v="Bangladesh"/>
    <s v="Textiles-Clothing"/>
    <n v="167"/>
    <s v="Promocean The Netherlands BV"/>
    <x v="0"/>
    <n v="42.480000000000004"/>
    <n v="254.88000000000002"/>
    <n v="41.7"/>
    <n v="250.20000000000002"/>
    <n v="0"/>
    <n v="0"/>
    <n v="250.20000000000002"/>
    <n v="36.374700000000004"/>
    <n v="0"/>
    <n v="36.374700000000004"/>
    <n v="36"/>
    <n v="33"/>
    <n v="7"/>
    <n v="4.9896000000000003E-2"/>
    <s v="Den Bosch"/>
    <m/>
    <n v="0"/>
    <s v="pallet"/>
    <n v="4.6800000000000068"/>
    <n v="0"/>
    <m/>
    <m/>
    <s v="no"/>
    <n v="218.24820000000003"/>
    <m/>
    <n v="0.12"/>
    <n v="41.334886363636372"/>
    <m/>
    <n v="248.00931818181823"/>
    <m/>
    <n v="0"/>
    <s v="Ellina Smirnova"/>
    <m/>
    <n v="6"/>
    <n v="36"/>
    <m/>
    <m/>
    <n v="0"/>
    <n v="0"/>
    <n v="0"/>
    <s v="14.06.2025"/>
    <s v="Order Window"/>
    <m/>
    <m/>
    <n v="165"/>
  </r>
  <r>
    <x v="0"/>
    <m/>
    <n v="26021029"/>
    <n v="3010981"/>
    <x v="35"/>
    <s v="CW"/>
    <x v="29"/>
    <x v="3"/>
    <m/>
    <m/>
    <n v="40"/>
    <n v="88025981"/>
    <s v="HE Brand Polo man XL"/>
    <n v="5"/>
    <m/>
    <s v="Bangladesh"/>
    <s v="Textiles-Clothing"/>
    <n v="167"/>
    <s v="Promocean The Netherlands BV"/>
    <x v="0"/>
    <n v="42.480000000000004"/>
    <n v="212.40000000000003"/>
    <n v="41.7"/>
    <n v="208.5"/>
    <n v="0"/>
    <n v="0"/>
    <n v="208.5"/>
    <n v="36.374700000000004"/>
    <n v="0"/>
    <n v="36.374700000000004"/>
    <n v="36"/>
    <n v="33"/>
    <n v="7"/>
    <n v="4.1579999999999999E-2"/>
    <s v="Den Bosch"/>
    <m/>
    <n v="0"/>
    <s v="pallet"/>
    <n v="3.9000000000000341"/>
    <n v="0"/>
    <m/>
    <m/>
    <s v="no"/>
    <n v="181.87350000000004"/>
    <m/>
    <n v="0.12"/>
    <n v="41.334886363636372"/>
    <m/>
    <n v="206.67443181818186"/>
    <m/>
    <n v="0"/>
    <s v="Ellina Smirnova"/>
    <m/>
    <n v="6"/>
    <n v="30"/>
    <m/>
    <m/>
    <n v="0"/>
    <n v="0"/>
    <n v="0"/>
    <s v="14.06.2025"/>
    <s v="Order Window"/>
    <m/>
    <m/>
    <n v="328"/>
  </r>
  <r>
    <x v="0"/>
    <m/>
    <n v="26021029"/>
    <n v="3010981"/>
    <x v="35"/>
    <s v="CW"/>
    <x v="29"/>
    <x v="3"/>
    <m/>
    <m/>
    <n v="50"/>
    <n v="88027326"/>
    <s v="HE Tree decoration Original"/>
    <n v="20"/>
    <m/>
    <s v="China"/>
    <s v="Premiums"/>
    <n v="200"/>
    <s v="Miles Promocean"/>
    <x v="1"/>
    <n v="58.6"/>
    <n v="1172"/>
    <n v="58.6"/>
    <n v="1172"/>
    <n v="0"/>
    <n v="0"/>
    <n v="1172"/>
    <n v="50.6616"/>
    <n v="0"/>
    <n v="50.6616"/>
    <n v="19"/>
    <n v="15"/>
    <n v="28"/>
    <n v="0.15959999999999999"/>
    <m/>
    <m/>
    <n v="0"/>
    <s v="pallet"/>
    <n v="0"/>
    <n v="0"/>
    <m/>
    <m/>
    <s v="no"/>
    <n v="1013.232"/>
    <m/>
    <n v="0.12"/>
    <n v="57.57"/>
    <m/>
    <n v="1151.4000000000001"/>
    <m/>
    <n v="0"/>
    <s v="Konstantinos Zoupanos "/>
    <m/>
    <n v="5"/>
    <n v="100"/>
    <m/>
    <m/>
    <n v="0"/>
    <n v="0"/>
    <n v="0"/>
    <s v="14.06.2025"/>
    <s v="Order Window"/>
    <m/>
    <m/>
    <n v="44"/>
  </r>
  <r>
    <x v="0"/>
    <m/>
    <n v="26021029"/>
    <n v="3010981"/>
    <x v="35"/>
    <s v="CW"/>
    <x v="29"/>
    <x v="3"/>
    <m/>
    <m/>
    <n v="60"/>
    <n v="88027055"/>
    <s v="HE Brand pop up cooler bag"/>
    <n v="20"/>
    <m/>
    <s v="China"/>
    <s v="Premiums"/>
    <n v="200"/>
    <s v="Promocean The Netherlands BV"/>
    <x v="0"/>
    <n v="50.300000000000004"/>
    <n v="1006.0000000000001"/>
    <n v="46.3"/>
    <n v="926"/>
    <n v="0"/>
    <n v="0"/>
    <n v="926"/>
    <n v="37.312199999999997"/>
    <n v="0"/>
    <n v="37.312199999999997"/>
    <n v="35"/>
    <n v="34"/>
    <n v="30"/>
    <n v="0.71399999999999997"/>
    <s v="Den Bosch"/>
    <m/>
    <n v="0"/>
    <s v="pallet"/>
    <n v="80.000000000000114"/>
    <n v="0"/>
    <m/>
    <m/>
    <s v="no"/>
    <n v="746.24399999999991"/>
    <m/>
    <n v="0.12"/>
    <n v="42.400227272727271"/>
    <m/>
    <n v="848.00454545454545"/>
    <m/>
    <n v="0"/>
    <s v="Ellina Smirnova"/>
    <m/>
    <n v="5"/>
    <n v="100"/>
    <m/>
    <m/>
    <n v="0"/>
    <n v="0"/>
    <n v="0"/>
    <s v="14.06.2025"/>
    <s v="Order Window"/>
    <m/>
    <m/>
    <n v="1428"/>
  </r>
  <r>
    <x v="2"/>
    <m/>
    <n v="26021030"/>
    <n v="3097160"/>
    <x v="2"/>
    <s v="NL"/>
    <x v="1"/>
    <x v="2"/>
    <m/>
    <m/>
    <n v="10"/>
    <n v="88023983"/>
    <s v="HE UCL trophy LED neon sign"/>
    <n v="30"/>
    <m/>
    <s v="China"/>
    <s v="Indoor signs"/>
    <n v="100"/>
    <s v="Dekkers Visual Communication B.v."/>
    <x v="0"/>
    <n v="128.80000000000001"/>
    <n v="3864.0000000000005"/>
    <n v="128.80000000000001"/>
    <n v="3864.0000000000005"/>
    <n v="0"/>
    <n v="0"/>
    <n v="3864.0000000000005"/>
    <n v="111.38940000000001"/>
    <n v="0"/>
    <n v="111.38940000000001"/>
    <n v="61.5"/>
    <n v="53"/>
    <n v="10"/>
    <n v="0.97785"/>
    <s v="Den Bosch"/>
    <m/>
    <n v="0"/>
    <n v="0"/>
    <n v="0"/>
    <n v="0"/>
    <m/>
    <m/>
    <s v="no"/>
    <n v="3341.6820000000002"/>
    <m/>
    <n v="0.12"/>
    <n v="126.57886363636365"/>
    <m/>
    <n v="3797.3659090909096"/>
    <m/>
    <n v="0"/>
    <s v="Ludmilla Zarybnicka"/>
    <m/>
    <n v="1"/>
    <n v="30"/>
    <m/>
    <m/>
    <n v="0"/>
    <n v="0"/>
    <n v="0"/>
    <s v="14.06.2025"/>
    <s v="Order Window"/>
    <m/>
    <m/>
    <n v="125"/>
  </r>
  <r>
    <x v="2"/>
    <m/>
    <n v="26021030"/>
    <n v="3097160"/>
    <x v="2"/>
    <s v="NL"/>
    <x v="1"/>
    <x v="2"/>
    <m/>
    <m/>
    <n v="20"/>
    <n v="88026563"/>
    <s v="HE UCL Dripmat"/>
    <n v="30"/>
    <m/>
    <s v="China"/>
    <s v="Bar support"/>
    <n v="50"/>
    <s v="Asian Sourcing Link"/>
    <x v="0"/>
    <n v="47.5"/>
    <n v="1425"/>
    <n v="47.5"/>
    <n v="1425"/>
    <n v="0"/>
    <n v="0"/>
    <n v="1425"/>
    <n v="43.890000000000008"/>
    <n v="0"/>
    <n v="43.890000000000008"/>
    <n v="62"/>
    <n v="20"/>
    <n v="9.5"/>
    <n v="0.35339999999999999"/>
    <s v="Den Bosch"/>
    <m/>
    <n v="0"/>
    <n v="0"/>
    <n v="0"/>
    <n v="0"/>
    <m/>
    <m/>
    <s v="no"/>
    <n v="1316.7000000000003"/>
    <m/>
    <n v="0.12"/>
    <n v="49.875000000000007"/>
    <m/>
    <n v="1496.2500000000002"/>
    <m/>
    <n v="0"/>
    <s v="Ellina Smirnova"/>
    <m/>
    <n v="10"/>
    <n v="300"/>
    <m/>
    <m/>
    <n v="0"/>
    <n v="0"/>
    <n v="0"/>
    <s v="14.06.2025"/>
    <s v="Order Window"/>
    <m/>
    <m/>
    <n v="73"/>
  </r>
  <r>
    <x v="2"/>
    <m/>
    <n v="26021030"/>
    <n v="3097160"/>
    <x v="2"/>
    <s v="NL"/>
    <x v="1"/>
    <x v="2"/>
    <m/>
    <m/>
    <n v="30"/>
    <n v="88026493"/>
    <s v="HE UCL Ice bucket"/>
    <n v="25"/>
    <m/>
    <s v="China"/>
    <s v="Bar support"/>
    <n v="167"/>
    <s v="Promocean The Netherlands BV"/>
    <x v="0"/>
    <n v="73.199999999999989"/>
    <n v="1829.9999999999998"/>
    <n v="73.199999999999989"/>
    <n v="1829.9999999999998"/>
    <n v="0"/>
    <n v="0"/>
    <n v="1829.9999999999998"/>
    <n v="63.327000000000005"/>
    <n v="0"/>
    <n v="63.327000000000005"/>
    <n v="49"/>
    <n v="26"/>
    <n v="50"/>
    <n v="1.5925"/>
    <s v="Den Bosch"/>
    <m/>
    <n v="0"/>
    <n v="0"/>
    <n v="0"/>
    <n v="0"/>
    <m/>
    <m/>
    <s v="no"/>
    <n v="1583.1750000000002"/>
    <m/>
    <n v="0.12"/>
    <n v="71.962500000000006"/>
    <m/>
    <n v="1799.0625000000002"/>
    <m/>
    <n v="0"/>
    <s v="Ellina Smirnova"/>
    <m/>
    <n v="12"/>
    <n v="300"/>
    <m/>
    <m/>
    <n v="0"/>
    <n v="0"/>
    <n v="0"/>
    <s v="14.06.2025"/>
    <s v="Order Window"/>
    <m/>
    <m/>
    <n v="356"/>
  </r>
  <r>
    <x v="2"/>
    <m/>
    <n v="26021030"/>
    <n v="3097160"/>
    <x v="2"/>
    <s v="NL"/>
    <x v="1"/>
    <x v="2"/>
    <m/>
    <m/>
    <n v="40"/>
    <n v="88026485"/>
    <s v="HE UCL Bottle opener"/>
    <n v="15"/>
    <m/>
    <s v="China"/>
    <s v="Bar support"/>
    <n v="125"/>
    <s v="Promocean The Netherlands BV"/>
    <x v="0"/>
    <n v="30.2"/>
    <n v="453"/>
    <n v="26.400000000000002"/>
    <n v="396.00000000000006"/>
    <n v="0"/>
    <n v="0"/>
    <n v="396.00000000000006"/>
    <n v="23.176800000000004"/>
    <n v="0"/>
    <n v="23.176800000000004"/>
    <n v="14"/>
    <n v="5"/>
    <n v="5"/>
    <n v="5.2500000000000003E-3"/>
    <s v="Den Bosch"/>
    <m/>
    <n v="0"/>
    <n v="0"/>
    <n v="56.999999999999943"/>
    <n v="0"/>
    <m/>
    <m/>
    <s v="no"/>
    <n v="347.65200000000004"/>
    <m/>
    <n v="0.12"/>
    <n v="26.33727272727273"/>
    <m/>
    <n v="395.05909090909097"/>
    <m/>
    <n v="0"/>
    <s v="Ellina Smirnova"/>
    <m/>
    <n v="20"/>
    <n v="300"/>
    <m/>
    <m/>
    <n v="0"/>
    <n v="0"/>
    <n v="0"/>
    <s v="14.06.2025"/>
    <s v="Order Window"/>
    <m/>
    <m/>
    <n v="2875"/>
  </r>
  <r>
    <x v="2"/>
    <m/>
    <n v="26021030"/>
    <n v="3097160"/>
    <x v="2"/>
    <s v="NL"/>
    <x v="1"/>
    <x v="2"/>
    <m/>
    <m/>
    <n v="50"/>
    <n v="88026564"/>
    <s v="HE UCL coaster"/>
    <n v="6"/>
    <m/>
    <s v="Germany"/>
    <s v="Coasters (&amp; dripmat)"/>
    <n v="50"/>
    <s v="CC Coaster GmbH &amp; Co. KG"/>
    <x v="0"/>
    <n v="39.159090909090907"/>
    <n v="234.95454545454544"/>
    <n v="18.704545454545457"/>
    <n v="112.22727272727275"/>
    <n v="0"/>
    <n v="0"/>
    <n v="112.22727272727275"/>
    <n v="16.46"/>
    <n v="0"/>
    <n v="16.46"/>
    <n v="21.4"/>
    <n v="43"/>
    <n v="14"/>
    <n v="7.7296799999999985E-2"/>
    <s v="Den Bosch"/>
    <m/>
    <n v="0"/>
    <n v="0"/>
    <n v="122.72727272727269"/>
    <n v="0"/>
    <m/>
    <m/>
    <s v="no"/>
    <n v="98.76"/>
    <m/>
    <n v="0.12"/>
    <n v="18.704545454545457"/>
    <m/>
    <n v="112.22727272727275"/>
    <m/>
    <n v="0"/>
    <s v="Ellina Smirnova"/>
    <m/>
    <n v="1000"/>
    <n v="6000"/>
    <m/>
    <m/>
    <n v="0"/>
    <n v="0"/>
    <n v="0"/>
    <s v="14.06.2025"/>
    <s v="Order Window"/>
    <m/>
    <m/>
    <n v="414"/>
  </r>
  <r>
    <x v="2"/>
    <m/>
    <n v="26021030"/>
    <n v="3097160"/>
    <x v="2"/>
    <s v="NL"/>
    <x v="1"/>
    <x v="2"/>
    <m/>
    <m/>
    <n v="60"/>
    <n v="88026520"/>
    <s v="HE UCL Bowhead flag"/>
    <n v="10"/>
    <m/>
    <s v="China"/>
    <s v="Outdoor signs"/>
    <n v="250"/>
    <s v="Promocean The Netherlands BV"/>
    <x v="1"/>
    <n v="43.06"/>
    <n v="430.6"/>
    <n v="43.06"/>
    <n v="430.6"/>
    <n v="0"/>
    <n v="0"/>
    <n v="430.6"/>
    <n v="37.8887"/>
    <n v="0"/>
    <n v="37.8887"/>
    <n v="40"/>
    <n v="20.5"/>
    <n v="10"/>
    <n v="8.2000000000000003E-2"/>
    <m/>
    <m/>
    <n v="0"/>
    <n v="0"/>
    <n v="0"/>
    <n v="0"/>
    <m/>
    <m/>
    <s v="no"/>
    <n v="378.887"/>
    <m/>
    <n v="0.12"/>
    <n v="43.055340909090908"/>
    <m/>
    <n v="430.5534090909091"/>
    <m/>
    <n v="0"/>
    <s v="Ludmilla Zarybnicka"/>
    <m/>
    <n v="1"/>
    <n v="10"/>
    <m/>
    <m/>
    <n v="0"/>
    <n v="0"/>
    <n v="0"/>
    <s v="14.06.2025"/>
    <s v="Order Window"/>
    <m/>
    <m/>
    <n v="37"/>
  </r>
  <r>
    <x v="2"/>
    <m/>
    <n v="26021030"/>
    <n v="3097160"/>
    <x v="2"/>
    <s v="NL"/>
    <x v="1"/>
    <x v="2"/>
    <m/>
    <m/>
    <n v="70"/>
    <n v="88026505"/>
    <s v="HE UCL Soccer ball with pump"/>
    <n v="60"/>
    <m/>
    <s v="China"/>
    <s v="Premiums"/>
    <n v="500"/>
    <s v="Promocean The Netherlands BV"/>
    <x v="0"/>
    <n v="64.900000000000006"/>
    <n v="3894.0000000000005"/>
    <n v="60.300000000000004"/>
    <n v="3618.0000000000005"/>
    <n v="0"/>
    <n v="0"/>
    <n v="3618.0000000000005"/>
    <n v="52.189200000000007"/>
    <n v="0"/>
    <n v="52.189200000000007"/>
    <n v="68"/>
    <n v="19"/>
    <n v="19"/>
    <n v="1.47288"/>
    <s v="Den Bosch"/>
    <m/>
    <n v="0"/>
    <n v="0"/>
    <n v="276"/>
    <n v="0"/>
    <m/>
    <m/>
    <s v="no"/>
    <n v="3131.3520000000003"/>
    <m/>
    <n v="0.12"/>
    <n v="59.305909090909097"/>
    <m/>
    <n v="3558.3545454545456"/>
    <m/>
    <n v="0"/>
    <s v="Ellina Smirnova"/>
    <m/>
    <n v="10"/>
    <n v="600"/>
    <m/>
    <m/>
    <n v="0"/>
    <n v="0"/>
    <n v="0"/>
    <s v="14.06.2025"/>
    <s v="Order Window"/>
    <m/>
    <m/>
    <n v="4834"/>
  </r>
  <r>
    <x v="2"/>
    <m/>
    <n v="26021030"/>
    <n v="3097160"/>
    <x v="2"/>
    <s v="NL"/>
    <x v="1"/>
    <x v="2"/>
    <m/>
    <m/>
    <n v="80"/>
    <n v="88026519"/>
    <s v="HE UCL Water bottle"/>
    <n v="60"/>
    <m/>
    <s v="China"/>
    <s v="Premiums"/>
    <n v="250"/>
    <s v="Promocean The Netherlands BV"/>
    <x v="0"/>
    <n v="74.7"/>
    <n v="4482"/>
    <n v="72.699999999999989"/>
    <n v="4361.9999999999991"/>
    <n v="0"/>
    <n v="0"/>
    <n v="4361.9999999999991"/>
    <n v="62.893800000000006"/>
    <n v="0"/>
    <n v="62.893800000000006"/>
    <n v="37"/>
    <n v="16"/>
    <n v="17"/>
    <n v="0.60384000000000004"/>
    <s v="Den Bosch"/>
    <m/>
    <n v="0"/>
    <n v="0"/>
    <n v="120.00000000000091"/>
    <n v="0"/>
    <m/>
    <m/>
    <s v="no"/>
    <n v="3773.6280000000002"/>
    <m/>
    <n v="0.12"/>
    <n v="71.470227272727286"/>
    <m/>
    <n v="4288.2136363636373"/>
    <m/>
    <n v="0"/>
    <s v="Ellina Smirnova"/>
    <m/>
    <n v="10"/>
    <n v="600"/>
    <m/>
    <m/>
    <n v="0"/>
    <n v="0"/>
    <n v="0"/>
    <s v="14.06.2025"/>
    <s v="Order Window"/>
    <m/>
    <m/>
    <n v="819"/>
  </r>
  <r>
    <x v="2"/>
    <m/>
    <n v="26021030"/>
    <n v="3097160"/>
    <x v="2"/>
    <s v="NL"/>
    <x v="1"/>
    <x v="2"/>
    <m/>
    <m/>
    <n v="90"/>
    <n v="88026487"/>
    <s v="HE UCL Drawstring bag"/>
    <n v="120"/>
    <m/>
    <s v="China"/>
    <s v="Premiums"/>
    <n v="100"/>
    <s v="Promocean The Netherlands BV"/>
    <x v="0"/>
    <n v="30.6"/>
    <n v="3672"/>
    <n v="28.799999999999997"/>
    <n v="3455.9999999999995"/>
    <n v="0"/>
    <n v="0"/>
    <n v="3455.9999999999995"/>
    <n v="25.1082"/>
    <n v="0"/>
    <n v="25.1082"/>
    <n v="47"/>
    <n v="46"/>
    <n v="2"/>
    <n v="0.51888000000000001"/>
    <s v="Den Bosch"/>
    <m/>
    <n v="0"/>
    <n v="0"/>
    <n v="216.00000000000045"/>
    <n v="0"/>
    <m/>
    <m/>
    <s v="yes"/>
    <n v="3012.9839999999999"/>
    <m/>
    <n v="0.12"/>
    <n v="28.532045454545454"/>
    <m/>
    <n v="3423.8454545454542"/>
    <m/>
    <n v="0"/>
    <s v="Ellina Smirnova"/>
    <m/>
    <n v="10"/>
    <n v="1200"/>
    <m/>
    <m/>
    <n v="0"/>
    <n v="0"/>
    <n v="0"/>
    <s v="14.06.2025"/>
    <s v="Order Window"/>
    <m/>
    <m/>
    <n v="1295"/>
  </r>
  <r>
    <x v="2"/>
    <m/>
    <n v="26021030"/>
    <n v="3097160"/>
    <x v="2"/>
    <s v="NL"/>
    <x v="1"/>
    <x v="2"/>
    <m/>
    <m/>
    <n v="100"/>
    <n v="88026494"/>
    <s v="HE UCL Keyring opener"/>
    <n v="60"/>
    <m/>
    <s v="China"/>
    <s v="Premiums"/>
    <n v="100"/>
    <s v="Promocean The Netherlands BV"/>
    <x v="0"/>
    <n v="47"/>
    <n v="2820"/>
    <n v="42.25"/>
    <n v="2535"/>
    <n v="0"/>
    <n v="0"/>
    <n v="2535"/>
    <n v="37.249200000000002"/>
    <n v="0"/>
    <n v="37.249200000000002"/>
    <n v="11"/>
    <n v="9"/>
    <n v="6"/>
    <n v="3.5639999999999998E-2"/>
    <s v="Den Bosch"/>
    <m/>
    <n v="0"/>
    <n v="0"/>
    <n v="285"/>
    <n v="0"/>
    <m/>
    <m/>
    <s v="no"/>
    <n v="2234.9520000000002"/>
    <m/>
    <n v="0.12"/>
    <n v="42.328636363636363"/>
    <m/>
    <n v="2539.7181818181816"/>
    <m/>
    <n v="0"/>
    <s v="Ellina Smirnova"/>
    <m/>
    <n v="25"/>
    <n v="1500"/>
    <m/>
    <m/>
    <n v="0"/>
    <n v="0"/>
    <n v="0"/>
    <s v="14.06.2025"/>
    <s v="Order Window"/>
    <m/>
    <m/>
    <n v="1305"/>
  </r>
  <r>
    <x v="2"/>
    <m/>
    <n v="26021030"/>
    <n v="3097160"/>
    <x v="2"/>
    <s v="NL"/>
    <x v="1"/>
    <x v="2"/>
    <m/>
    <m/>
    <n v="110"/>
    <n v="88026480"/>
    <s v="HE UCL T-shirt man M"/>
    <n v="150"/>
    <m/>
    <s v="Bangladesh"/>
    <s v="Textiles-Clothing"/>
    <n v="167"/>
    <s v="Promocean The Netherlands BV"/>
    <x v="0"/>
    <n v="29.700000000000003"/>
    <n v="4455"/>
    <n v="29.339999999999996"/>
    <n v="4400.9999999999991"/>
    <n v="0"/>
    <n v="0"/>
    <n v="4400.9999999999991"/>
    <n v="25.1265"/>
    <n v="0"/>
    <n v="25.1265"/>
    <n v="28"/>
    <n v="15"/>
    <n v="12"/>
    <n v="0.75600000000000001"/>
    <s v="Den Bosch"/>
    <m/>
    <n v="0"/>
    <n v="0"/>
    <n v="54.000000000000909"/>
    <n v="0"/>
    <m/>
    <m/>
    <s v="no"/>
    <n v="3768.9749999999999"/>
    <m/>
    <n v="0.12"/>
    <n v="28.552840909090911"/>
    <m/>
    <n v="4282.9261363636369"/>
    <m/>
    <n v="0"/>
    <s v="Ellina Smirnova"/>
    <m/>
    <n v="6"/>
    <n v="900"/>
    <m/>
    <m/>
    <n v="0"/>
    <n v="0"/>
    <n v="0"/>
    <s v="14.06.2025"/>
    <s v="Order Window"/>
    <m/>
    <m/>
    <n v="239"/>
  </r>
  <r>
    <x v="2"/>
    <m/>
    <n v="26021030"/>
    <n v="3097160"/>
    <x v="2"/>
    <s v="NL"/>
    <x v="1"/>
    <x v="2"/>
    <m/>
    <m/>
    <n v="120"/>
    <n v="88026476"/>
    <s v="HE UCL T-shirt lady S"/>
    <n v="50"/>
    <m/>
    <s v="Bangladesh"/>
    <s v="Textiles-Clothing"/>
    <n v="167"/>
    <s v="Promocean The Netherlands BV"/>
    <x v="0"/>
    <n v="28.619999999999997"/>
    <n v="1430.9999999999998"/>
    <n v="28.259999999999998"/>
    <n v="1413"/>
    <n v="0"/>
    <n v="0"/>
    <n v="1413"/>
    <n v="24.192"/>
    <n v="0"/>
    <n v="24.192"/>
    <n v="28"/>
    <n v="15"/>
    <n v="12"/>
    <n v="0.252"/>
    <s v="Den Bosch"/>
    <m/>
    <n v="0"/>
    <n v="0"/>
    <n v="17.999999999999773"/>
    <n v="0"/>
    <m/>
    <m/>
    <s v="no"/>
    <n v="1209.5999999999999"/>
    <m/>
    <n v="0.12"/>
    <n v="27.490909090909092"/>
    <m/>
    <n v="1374.5454545454545"/>
    <m/>
    <n v="0"/>
    <s v="Ellina Smirnova"/>
    <m/>
    <n v="6"/>
    <n v="300"/>
    <m/>
    <m/>
    <n v="0"/>
    <n v="0"/>
    <n v="0"/>
    <s v="14.06.2025"/>
    <s v="Order Window"/>
    <m/>
    <m/>
    <n v="87"/>
  </r>
  <r>
    <x v="4"/>
    <m/>
    <n v="26021031"/>
    <n v="3097160"/>
    <x v="2"/>
    <s v="NL"/>
    <x v="1"/>
    <x v="2"/>
    <m/>
    <m/>
    <n v="10"/>
    <n v="88026294"/>
    <s v="HE 0.0 dripmat"/>
    <n v="10"/>
    <m/>
    <s v="China"/>
    <s v="Bar support"/>
    <n v="50"/>
    <s v="Asian Sourcing Link"/>
    <x v="0"/>
    <n v="46.1"/>
    <n v="461"/>
    <n v="33.9"/>
    <n v="339"/>
    <n v="0"/>
    <n v="0"/>
    <n v="339"/>
    <n v="31.578000000000003"/>
    <n v="0"/>
    <n v="31.578000000000003"/>
    <n v="62"/>
    <n v="20"/>
    <n v="9.5"/>
    <n v="0.1178"/>
    <s v="Den Bosch"/>
    <m/>
    <n v="0"/>
    <n v="0"/>
    <n v="122"/>
    <n v="0"/>
    <m/>
    <m/>
    <s v="no"/>
    <n v="315.78000000000003"/>
    <m/>
    <n v="0.12"/>
    <n v="35.884090909090915"/>
    <m/>
    <n v="358.84090909090912"/>
    <m/>
    <n v="0"/>
    <s v="Ellina Smirnova"/>
    <m/>
    <n v="10"/>
    <n v="100"/>
    <m/>
    <m/>
    <n v="0"/>
    <n v="0"/>
    <n v="0"/>
    <s v="14.06.2025"/>
    <s v="Order Window"/>
    <m/>
    <m/>
    <n v="228"/>
  </r>
  <r>
    <x v="4"/>
    <m/>
    <n v="26021031"/>
    <n v="3097160"/>
    <x v="2"/>
    <s v="NL"/>
    <x v="1"/>
    <x v="2"/>
    <m/>
    <m/>
    <n v="20"/>
    <n v="88026275"/>
    <s v="HE 0.0 Menu holder"/>
    <n v="15"/>
    <m/>
    <s v="China"/>
    <s v="Bar support"/>
    <n v="333"/>
    <s v="Promocean The Netherlands BV"/>
    <x v="1"/>
    <n v="25.200000000000003"/>
    <n v="378.00000000000006"/>
    <n v="25.200000000000003"/>
    <n v="378.00000000000006"/>
    <n v="0"/>
    <n v="0"/>
    <n v="378.00000000000006"/>
    <n v="21.545999999999999"/>
    <n v="0"/>
    <n v="21.545999999999999"/>
    <n v="28"/>
    <n v="10"/>
    <n v="10"/>
    <n v="4.2000000000000003E-2"/>
    <m/>
    <m/>
    <n v="0"/>
    <n v="0"/>
    <n v="0"/>
    <n v="0"/>
    <m/>
    <m/>
    <s v="no"/>
    <n v="323.19"/>
    <m/>
    <n v="0.12"/>
    <n v="24.484090909090909"/>
    <m/>
    <n v="367.26136363636363"/>
    <m/>
    <n v="0"/>
    <s v="Ellina Smirnova"/>
    <m/>
    <n v="6"/>
    <n v="90"/>
    <m/>
    <m/>
    <n v="0"/>
    <n v="0"/>
    <n v="0"/>
    <s v="14.06.2025"/>
    <s v="Order Window"/>
    <m/>
    <m/>
    <n v="20"/>
  </r>
  <r>
    <x v="4"/>
    <m/>
    <n v="26021031"/>
    <n v="3097160"/>
    <x v="2"/>
    <s v="NL"/>
    <x v="1"/>
    <x v="2"/>
    <m/>
    <m/>
    <n v="30"/>
    <n v="88025959"/>
    <s v="HE 0.0 Apron short"/>
    <n v="10"/>
    <m/>
    <s v="China"/>
    <s v="Textiles-Clothing"/>
    <n v="300"/>
    <s v="Promocean The Netherlands BV"/>
    <x v="1"/>
    <n v="63.8"/>
    <n v="638"/>
    <n v="63.8"/>
    <n v="638"/>
    <n v="0"/>
    <n v="0"/>
    <n v="638"/>
    <n v="55.632597428571422"/>
    <n v="0"/>
    <n v="55.632597428571422"/>
    <n v="38"/>
    <n v="22"/>
    <n v="6"/>
    <n v="5.0160000000000003E-2"/>
    <m/>
    <m/>
    <n v="0"/>
    <n v="0"/>
    <n v="0"/>
    <n v="0"/>
    <m/>
    <m/>
    <s v="no"/>
    <n v="556.32597428571421"/>
    <m/>
    <n v="0.12"/>
    <n v="63.218860714285704"/>
    <m/>
    <n v="632.18860714285699"/>
    <m/>
    <n v="0"/>
    <s v="Ellina Smirnova"/>
    <m/>
    <n v="10"/>
    <n v="100"/>
    <m/>
    <m/>
    <n v="0"/>
    <n v="0"/>
    <n v="0"/>
    <s v="14.06.2025"/>
    <s v="Order Window"/>
    <m/>
    <m/>
    <n v="15"/>
  </r>
  <r>
    <x v="0"/>
    <m/>
    <n v="26021032"/>
    <n v="3097160"/>
    <x v="2"/>
    <s v="NL"/>
    <x v="1"/>
    <x v="2"/>
    <m/>
    <m/>
    <n v="40"/>
    <n v="88024215"/>
    <s v="HE Green Zone countertop ice bucket"/>
    <n v="4"/>
    <m/>
    <s v="China"/>
    <s v="Bar support"/>
    <n v="63"/>
    <s v="Asian Sourcing Link"/>
    <x v="1"/>
    <n v="305.8"/>
    <n v="1223.2"/>
    <n v="305.8"/>
    <n v="1223.2"/>
    <n v="0"/>
    <n v="0"/>
    <n v="1223.2"/>
    <n v="264.48"/>
    <n v="0"/>
    <n v="264.48"/>
    <n v="65"/>
    <n v="37"/>
    <n v="32"/>
    <n v="0.30784"/>
    <m/>
    <m/>
    <n v="0"/>
    <n v="0"/>
    <n v="0"/>
    <n v="0"/>
    <m/>
    <m/>
    <s v="no"/>
    <n v="1057.92"/>
    <m/>
    <n v="0.12"/>
    <n v="300.54545454545456"/>
    <m/>
    <n v="1202.1818181818182"/>
    <m/>
    <n v="0"/>
    <s v="Ellina Smirnova"/>
    <m/>
    <n v="4"/>
    <n v="16"/>
    <m/>
    <m/>
    <n v="0"/>
    <n v="0"/>
    <n v="0"/>
    <s v="14.06.2025"/>
    <s v="Order Window"/>
    <m/>
    <m/>
    <n v="17"/>
  </r>
  <r>
    <x v="0"/>
    <m/>
    <n v="26021032"/>
    <n v="3097160"/>
    <x v="2"/>
    <s v="NL"/>
    <x v="1"/>
    <x v="2"/>
    <m/>
    <m/>
    <n v="50"/>
    <n v="88026702"/>
    <s v="HE Brand cheering sign"/>
    <n v="20"/>
    <m/>
    <s v="China"/>
    <s v="Indoor signs"/>
    <n v="100"/>
    <s v="Dekkers Visual Communication B.v."/>
    <x v="0"/>
    <n v="223.1"/>
    <n v="4462"/>
    <n v="210.36"/>
    <n v="4207.2000000000007"/>
    <n v="0"/>
    <n v="0"/>
    <n v="4207.2000000000007"/>
    <n v="181.92120000000003"/>
    <n v="0"/>
    <n v="181.92120000000003"/>
    <n v="79"/>
    <n v="10"/>
    <n v="51"/>
    <n v="0.80579999999999996"/>
    <s v="Den Bosch"/>
    <m/>
    <n v="0"/>
    <n v="0"/>
    <n v="254.79999999999927"/>
    <n v="0"/>
    <m/>
    <m/>
    <s v="no"/>
    <n v="3638.4240000000004"/>
    <m/>
    <n v="0.12"/>
    <n v="206.72863636363638"/>
    <m/>
    <n v="4134.5727272727272"/>
    <m/>
    <n v="0"/>
    <s v="Ludmilla Zarybnicka"/>
    <m/>
    <n v="1"/>
    <n v="20"/>
    <m/>
    <m/>
    <n v="0"/>
    <n v="0"/>
    <n v="0"/>
    <s v="14.06.2025"/>
    <s v="Order Window"/>
    <m/>
    <m/>
    <n v="271"/>
  </r>
  <r>
    <x v="0"/>
    <m/>
    <n v="26021032"/>
    <n v="3097160"/>
    <x v="2"/>
    <s v="NL"/>
    <x v="1"/>
    <x v="2"/>
    <m/>
    <m/>
    <n v="60"/>
    <n v="88026625"/>
    <s v="HE Brand scarf"/>
    <n v="80"/>
    <m/>
    <s v="China"/>
    <s v="Textiles-Clothing"/>
    <n v="100"/>
    <s v="Promocean The Netherlands BV"/>
    <x v="0"/>
    <n v="73.7"/>
    <n v="5896"/>
    <n v="73.7"/>
    <n v="5896"/>
    <n v="0"/>
    <n v="0"/>
    <n v="5896"/>
    <n v="64.326599999999999"/>
    <n v="0"/>
    <n v="64.326599999999999"/>
    <n v="20"/>
    <n v="20"/>
    <n v="10"/>
    <n v="0.32"/>
    <s v="Den Bosch"/>
    <m/>
    <n v="0"/>
    <n v="0"/>
    <n v="0"/>
    <n v="0"/>
    <m/>
    <m/>
    <s v="no"/>
    <n v="5146.1279999999997"/>
    <m/>
    <n v="0.12"/>
    <n v="73.098409090909087"/>
    <m/>
    <n v="5847.8727272727265"/>
    <m/>
    <n v="0"/>
    <s v="Ellina Smirnova"/>
    <m/>
    <n v="10"/>
    <n v="800"/>
    <m/>
    <m/>
    <n v="0"/>
    <n v="0"/>
    <n v="0"/>
    <s v="14.06.2025"/>
    <s v="Order Window"/>
    <m/>
    <m/>
    <n v="144"/>
  </r>
  <r>
    <x v="0"/>
    <m/>
    <n v="26021032"/>
    <n v="3097160"/>
    <x v="2"/>
    <s v="NL"/>
    <x v="1"/>
    <x v="2"/>
    <m/>
    <m/>
    <n v="70"/>
    <n v="88027056"/>
    <s v="HE Brand playing cards"/>
    <n v="80"/>
    <m/>
    <s v="Poland"/>
    <s v="Premiums"/>
    <n v="100"/>
    <s v="Promocean The Netherlands BV"/>
    <x v="0"/>
    <n v="48.7"/>
    <n v="3896"/>
    <n v="19.399999999999999"/>
    <n v="1552"/>
    <n v="0"/>
    <n v="0"/>
    <n v="1552"/>
    <n v="17.11"/>
    <n v="0"/>
    <n v="17.11"/>
    <n v="13"/>
    <n v="9"/>
    <n v="10"/>
    <n v="9.3600000000000003E-2"/>
    <s v="Den Bosch"/>
    <m/>
    <n v="0"/>
    <n v="0"/>
    <n v="2344"/>
    <n v="0"/>
    <m/>
    <m/>
    <s v="no"/>
    <n v="1368.8"/>
    <m/>
    <n v="0.12"/>
    <n v="19.443181818181817"/>
    <m/>
    <n v="1555.4545454545453"/>
    <m/>
    <n v="0"/>
    <s v="Ellina Smirnova"/>
    <m/>
    <n v="10"/>
    <n v="800"/>
    <m/>
    <m/>
    <n v="0"/>
    <n v="0"/>
    <n v="0"/>
    <s v="14.06.2025"/>
    <s v="Order Window"/>
    <m/>
    <m/>
    <n v="316"/>
  </r>
  <r>
    <x v="0"/>
    <m/>
    <n v="26021032"/>
    <n v="3097160"/>
    <x v="2"/>
    <s v="NL"/>
    <x v="1"/>
    <x v="2"/>
    <m/>
    <m/>
    <n v="80"/>
    <n v="88026268"/>
    <s v="HE Brand T-shirt loose fit man L"/>
    <n v="130"/>
    <m/>
    <s v="Bangladesh"/>
    <s v="Textiles-Clothing"/>
    <n v="417"/>
    <s v="Promocean The Netherlands BV"/>
    <x v="0"/>
    <n v="35.46"/>
    <n v="4609.8"/>
    <n v="35.46"/>
    <n v="4609.8"/>
    <n v="0"/>
    <n v="0"/>
    <n v="4609.8"/>
    <n v="30.723000000000003"/>
    <n v="0"/>
    <n v="30.723000000000003"/>
    <n v="28"/>
    <n v="15"/>
    <n v="12"/>
    <n v="0.6552"/>
    <s v="Den Bosch"/>
    <m/>
    <n v="0"/>
    <n v="0"/>
    <n v="0"/>
    <n v="0"/>
    <m/>
    <m/>
    <s v="no"/>
    <n v="3993.9900000000002"/>
    <m/>
    <n v="0.12"/>
    <n v="34.912500000000001"/>
    <m/>
    <n v="4538.625"/>
    <m/>
    <n v="0"/>
    <s v="Ellina Smirnova"/>
    <m/>
    <n v="6"/>
    <n v="780"/>
    <m/>
    <m/>
    <n v="0"/>
    <n v="0"/>
    <n v="0"/>
    <s v="14.06.2025"/>
    <s v="Order Window"/>
    <m/>
    <m/>
    <n v="220"/>
  </r>
  <r>
    <x v="5"/>
    <m/>
    <n v="26021033"/>
    <n v="3097160"/>
    <x v="2"/>
    <s v="NL"/>
    <x v="1"/>
    <x v="2"/>
    <m/>
    <m/>
    <n v="10"/>
    <n v="88026511"/>
    <s v="DSP Inflatable bottle 5m"/>
    <n v="2"/>
    <m/>
    <s v="Poland"/>
    <s v="Premiums"/>
    <n v="10"/>
    <s v="Promocean The Netherlands BV"/>
    <x v="0"/>
    <n v="1862.38"/>
    <n v="3724.76"/>
    <n v="1862.38"/>
    <n v="3724.76"/>
    <n v="0"/>
    <n v="0"/>
    <n v="3724.76"/>
    <n v="1638.89"/>
    <n v="0"/>
    <n v="1638.89"/>
    <n v="60"/>
    <n v="40"/>
    <n v="50"/>
    <n v="0.24"/>
    <s v="Den Bosch"/>
    <m/>
    <n v="0"/>
    <n v="0"/>
    <n v="0"/>
    <n v="0"/>
    <m/>
    <m/>
    <s v="no"/>
    <n v="3277.78"/>
    <m/>
    <n v="0.12"/>
    <n v="1862.375"/>
    <m/>
    <n v="3724.75"/>
    <m/>
    <n v="0"/>
    <s v="Ellina Smirnova"/>
    <m/>
    <n v="1"/>
    <n v="2"/>
    <m/>
    <m/>
    <n v="0"/>
    <n v="0"/>
    <n v="0"/>
    <s v="14.06.2025"/>
    <s v="Order Window"/>
    <m/>
    <m/>
    <n v="17"/>
  </r>
  <r>
    <x v="5"/>
    <m/>
    <n v="26021033"/>
    <n v="3097160"/>
    <x v="2"/>
    <s v="NL"/>
    <x v="1"/>
    <x v="2"/>
    <m/>
    <m/>
    <n v="20"/>
    <n v="88026888"/>
    <s v="DSP Ice bucket 6 bottles"/>
    <n v="13"/>
    <m/>
    <s v="China"/>
    <s v="Bar support"/>
    <n v="167"/>
    <s v="Promocean The Netherlands BV"/>
    <x v="0"/>
    <n v="76.679999999999993"/>
    <n v="996.83999999999992"/>
    <n v="62.519999999999996"/>
    <n v="812.76"/>
    <n v="0"/>
    <n v="0"/>
    <n v="812.76"/>
    <n v="53.420400000000008"/>
    <n v="0"/>
    <n v="53.420400000000008"/>
    <n v="49"/>
    <n v="26"/>
    <n v="50"/>
    <n v="0.82809999999999995"/>
    <s v="Den Bosch"/>
    <m/>
    <n v="0"/>
    <n v="0"/>
    <n v="184.07999999999993"/>
    <n v="0"/>
    <m/>
    <m/>
    <s v="no"/>
    <n v="694.4652000000001"/>
    <m/>
    <n v="0.12"/>
    <n v="60.705000000000005"/>
    <m/>
    <n v="789.16500000000008"/>
    <m/>
    <n v="0"/>
    <s v="Ellina Smirnova"/>
    <m/>
    <n v="12"/>
    <n v="156"/>
    <m/>
    <m/>
    <n v="0"/>
    <n v="0"/>
    <n v="0"/>
    <s v="14.06.2025"/>
    <s v="Order Window"/>
    <m/>
    <m/>
    <n v="730"/>
  </r>
  <r>
    <x v="5"/>
    <m/>
    <n v="26021033"/>
    <n v="3097160"/>
    <x v="2"/>
    <s v="NL"/>
    <x v="1"/>
    <x v="2"/>
    <m/>
    <m/>
    <n v="30"/>
    <n v="88027053"/>
    <s v="DSP bottle LED Neon sign"/>
    <n v="30"/>
    <m/>
    <s v="China"/>
    <s v="Indoor signs"/>
    <n v="100"/>
    <s v="Dekkers Visual Communication B.v."/>
    <x v="0"/>
    <n v="145"/>
    <n v="4350"/>
    <n v="131.82"/>
    <n v="3954.6"/>
    <n v="0"/>
    <n v="0"/>
    <n v="3954.6"/>
    <n v="114.00000000000001"/>
    <n v="0"/>
    <n v="114.00000000000001"/>
    <n v="44"/>
    <n v="10"/>
    <n v="74"/>
    <n v="0.9768"/>
    <s v="Den Bosch"/>
    <m/>
    <n v="0"/>
    <n v="0"/>
    <n v="395.40000000000009"/>
    <n v="0"/>
    <m/>
    <m/>
    <s v="no"/>
    <n v="3420.0000000000005"/>
    <m/>
    <n v="0.12"/>
    <n v="129.54545454545456"/>
    <m/>
    <n v="3886.3636363636369"/>
    <m/>
    <n v="0"/>
    <s v="Ludmilla Zarybnicka"/>
    <m/>
    <n v="1"/>
    <n v="30"/>
    <m/>
    <m/>
    <n v="0"/>
    <n v="0"/>
    <n v="0"/>
    <s v="14.06.2025"/>
    <s v="Order Window"/>
    <m/>
    <m/>
    <n v="456"/>
  </r>
  <r>
    <x v="5"/>
    <m/>
    <n v="26021033"/>
    <n v="3097160"/>
    <x v="2"/>
    <s v="NL"/>
    <x v="1"/>
    <x v="2"/>
    <m/>
    <m/>
    <n v="40"/>
    <n v="88027177"/>
    <s v="DSP coaster"/>
    <n v="15"/>
    <m/>
    <s v="Germany"/>
    <s v="Coasters (&amp; dripmat)"/>
    <n v="50"/>
    <s v="CC Coaster GmbH &amp; Co. KG"/>
    <x v="0"/>
    <n v="22.693181818181817"/>
    <n v="340.39772727272725"/>
    <n v="16.261363636363637"/>
    <n v="243.92045454545456"/>
    <n v="0"/>
    <n v="0"/>
    <n v="243.92045454545456"/>
    <n v="14.31"/>
    <n v="0"/>
    <n v="14.31"/>
    <n v="18.600000000000001"/>
    <n v="46.5"/>
    <n v="14"/>
    <n v="0.18162900000000004"/>
    <s v="Den Bosch"/>
    <m/>
    <n v="0"/>
    <n v="0"/>
    <n v="96.477272727272691"/>
    <n v="0"/>
    <m/>
    <m/>
    <s v="no"/>
    <n v="214.65"/>
    <m/>
    <n v="0.12"/>
    <n v="16.261363636363637"/>
    <m/>
    <n v="243.92045454545456"/>
    <m/>
    <n v="0"/>
    <s v="Ellina Smirnova"/>
    <m/>
    <n v="1000"/>
    <n v="15000"/>
    <m/>
    <m/>
    <n v="0"/>
    <n v="0"/>
    <n v="0"/>
    <s v="14.06.2025"/>
    <s v="Order Window"/>
    <m/>
    <m/>
    <n v="105"/>
  </r>
  <r>
    <x v="4"/>
    <m/>
    <n v="26021031"/>
    <n v="3097160"/>
    <x v="2"/>
    <s v="NL"/>
    <x v="1"/>
    <x v="2"/>
    <m/>
    <m/>
    <n v="40"/>
    <n v="88027225"/>
    <s v="HE 0.0 Water bottle"/>
    <n v="40"/>
    <m/>
    <s v="China"/>
    <s v="Premiums"/>
    <n v="250"/>
    <s v="Promocean The Netherlands BV"/>
    <x v="0"/>
    <n v="89.800000000000011"/>
    <n v="3592.0000000000005"/>
    <n v="89.800000000000011"/>
    <n v="3592.0000000000005"/>
    <n v="0"/>
    <n v="0"/>
    <n v="3592.0000000000005"/>
    <n v="73.815000000000012"/>
    <n v="0"/>
    <n v="73.815000000000012"/>
    <n v="41.5"/>
    <n v="17"/>
    <n v="13"/>
    <n v="0.36686000000000002"/>
    <s v="Den Bosch"/>
    <m/>
    <n v="0"/>
    <n v="0"/>
    <n v="0"/>
    <n v="0"/>
    <m/>
    <m/>
    <s v="no"/>
    <n v="2952.6000000000004"/>
    <m/>
    <n v="0.12"/>
    <n v="83.880681818181827"/>
    <m/>
    <n v="3355.227272727273"/>
    <m/>
    <n v="0"/>
    <s v="Ellina Smirnova"/>
    <m/>
    <n v="10"/>
    <n v="400"/>
    <m/>
    <m/>
    <n v="0"/>
    <n v="0"/>
    <n v="0"/>
    <s v="14.06.2025"/>
    <s v="Order Window"/>
    <m/>
    <m/>
    <n v="106"/>
  </r>
  <r>
    <x v="0"/>
    <m/>
    <n v="26021032"/>
    <n v="3097160"/>
    <x v="2"/>
    <s v="NL"/>
    <x v="1"/>
    <x v="2"/>
    <m/>
    <m/>
    <n v="10"/>
    <n v="88021618"/>
    <s v="HE Iconic outdoor sign 50 cm LED DS"/>
    <n v="30"/>
    <m/>
    <s v="China"/>
    <s v="Outdoor signs"/>
    <n v="100"/>
    <s v="Van Beem &amp; Van Haagen bv"/>
    <x v="0"/>
    <n v="218.82"/>
    <n v="6564.5999999999995"/>
    <n v="212.23"/>
    <n v="6366.9"/>
    <n v="0"/>
    <n v="0"/>
    <n v="6366.9"/>
    <n v="176.70000000000002"/>
    <n v="0"/>
    <n v="176.70000000000002"/>
    <n v="57"/>
    <n v="57"/>
    <n v="23"/>
    <n v="2.2418100000000001"/>
    <s v="Den Bosch"/>
    <m/>
    <n v="0"/>
    <n v="0"/>
    <n v="197.69999999999982"/>
    <n v="0"/>
    <m/>
    <m/>
    <s v="no"/>
    <n v="5301.0000000000009"/>
    <m/>
    <n v="0.12"/>
    <n v="200.79545454545456"/>
    <m/>
    <n v="6023.8636363636369"/>
    <m/>
    <n v="0"/>
    <s v="Ludmilla Zarybnicka"/>
    <m/>
    <n v="1"/>
    <n v="30"/>
    <m/>
    <m/>
    <n v="0"/>
    <n v="0"/>
    <n v="0"/>
    <s v="14.06.2025"/>
    <s v="Order Window"/>
    <m/>
    <m/>
    <n v="575"/>
  </r>
  <r>
    <x v="0"/>
    <m/>
    <n v="26021032"/>
    <n v="3097160"/>
    <x v="2"/>
    <s v="NL"/>
    <x v="1"/>
    <x v="2"/>
    <m/>
    <m/>
    <n v="20"/>
    <n v="88023583"/>
    <s v="HE Star Quality coaster 90mm"/>
    <n v="30"/>
    <m/>
    <s v="Germany"/>
    <s v="Coasters (&amp; dripmat)"/>
    <n v="100"/>
    <s v="CC Coaster GmbH &amp; Co. KG"/>
    <x v="0"/>
    <n v="16.28409090909091"/>
    <n v="488.52272727272731"/>
    <n v="16.28409090909091"/>
    <n v="488.52272727272731"/>
    <n v="0"/>
    <n v="0"/>
    <n v="488.52272727272731"/>
    <n v="14.33"/>
    <n v="0"/>
    <n v="14.33"/>
    <n v="18"/>
    <n v="45"/>
    <n v="14"/>
    <n v="0.3402"/>
    <s v="Den Bosch"/>
    <m/>
    <n v="0"/>
    <n v="0"/>
    <n v="0"/>
    <n v="0"/>
    <m/>
    <m/>
    <s v="no"/>
    <n v="429.9"/>
    <m/>
    <n v="0.12"/>
    <n v="16.28409090909091"/>
    <m/>
    <n v="488.52272727272731"/>
    <m/>
    <n v="0"/>
    <s v="Ellina Smirnova"/>
    <m/>
    <n v="1000"/>
    <n v="30000"/>
    <m/>
    <m/>
    <n v="0"/>
    <n v="0"/>
    <n v="0"/>
    <s v="14.06.2025"/>
    <s v="Order Window"/>
    <m/>
    <m/>
    <n v="81"/>
  </r>
  <r>
    <x v="0"/>
    <m/>
    <n v="26021032"/>
    <n v="3097160"/>
    <x v="2"/>
    <s v="NL"/>
    <x v="1"/>
    <x v="2"/>
    <m/>
    <m/>
    <n v="30"/>
    <n v="88023586"/>
    <s v="HE Star Quality dripmat 5 steps"/>
    <n v="30"/>
    <m/>
    <s v="China"/>
    <s v="Bar support"/>
    <n v="100"/>
    <s v="Asian Sourcing Link"/>
    <x v="0"/>
    <n v="62"/>
    <n v="1860"/>
    <n v="62"/>
    <n v="1860"/>
    <n v="0"/>
    <n v="0"/>
    <n v="1860"/>
    <n v="53.580000000000005"/>
    <n v="0"/>
    <n v="53.580000000000005"/>
    <n v="61"/>
    <n v="20"/>
    <n v="16"/>
    <n v="0.58560000000000001"/>
    <s v="Den Bosch"/>
    <m/>
    <n v="0"/>
    <n v="0"/>
    <n v="0"/>
    <n v="0"/>
    <m/>
    <m/>
    <s v="no"/>
    <n v="1607.4"/>
    <m/>
    <n v="0.12"/>
    <n v="60.88636363636364"/>
    <m/>
    <n v="1826.5909090909092"/>
    <m/>
    <n v="0"/>
    <s v="Ellina Smirnova"/>
    <m/>
    <n v="10"/>
    <n v="300"/>
    <m/>
    <m/>
    <n v="0"/>
    <n v="0"/>
    <n v="0"/>
    <s v="14.06.2025"/>
    <s v="Order Window"/>
    <m/>
    <m/>
    <n v="184"/>
  </r>
  <r>
    <x v="5"/>
    <m/>
    <n v="26021033"/>
    <n v="3097160"/>
    <x v="2"/>
    <s v="NL"/>
    <x v="1"/>
    <x v="2"/>
    <m/>
    <m/>
    <n v="50"/>
    <n v="88027179"/>
    <s v="DSP Dripmat"/>
    <n v="24"/>
    <m/>
    <s v="China"/>
    <s v="Bar support"/>
    <n v="50"/>
    <s v="Asian Sourcing Link"/>
    <x v="0"/>
    <n v="85.7"/>
    <n v="2056.8000000000002"/>
    <n v="57.1"/>
    <n v="1370.4"/>
    <n v="0"/>
    <n v="0"/>
    <n v="1370.4"/>
    <n v="49.59"/>
    <n v="0"/>
    <n v="49.59"/>
    <n v="62"/>
    <n v="20.5"/>
    <n v="10"/>
    <n v="0.30503999999999998"/>
    <s v="Den Bosch"/>
    <m/>
    <n v="0"/>
    <n v="0"/>
    <n v="686.40000000000009"/>
    <n v="0"/>
    <m/>
    <m/>
    <s v="no"/>
    <n v="1190.1600000000001"/>
    <m/>
    <n v="0.12"/>
    <n v="56.352272727272734"/>
    <m/>
    <n v="1352.4545454545455"/>
    <m/>
    <n v="0"/>
    <s v="Ellina Smirnova"/>
    <m/>
    <n v="10"/>
    <n v="240"/>
    <m/>
    <m/>
    <n v="0"/>
    <n v="0"/>
    <n v="0"/>
    <s v="14.06.2025"/>
    <s v="Order Window"/>
    <m/>
    <m/>
    <n v="217"/>
  </r>
  <r>
    <x v="5"/>
    <m/>
    <n v="26021033"/>
    <n v="3097160"/>
    <x v="2"/>
    <s v="NL"/>
    <x v="1"/>
    <x v="2"/>
    <m/>
    <m/>
    <n v="60"/>
    <n v="88027180"/>
    <s v="DSP Festival cup 25cl"/>
    <n v="4"/>
    <m/>
    <s v="France"/>
    <s v="Plastic cups"/>
    <n v="2"/>
    <s v="Re-uz France"/>
    <x v="0"/>
    <n v="302.75"/>
    <n v="1211"/>
    <n v="302.75"/>
    <n v="1211"/>
    <n v="0"/>
    <n v="0"/>
    <n v="1211"/>
    <n v="266.42"/>
    <n v="0"/>
    <n v="266.42"/>
    <n v="58.2"/>
    <n v="36.299999999999997"/>
    <n v="30"/>
    <n v="0.2535192"/>
    <s v="Den Bosch"/>
    <m/>
    <n v="0"/>
    <n v="0"/>
    <n v="0"/>
    <n v="0"/>
    <m/>
    <m/>
    <s v="yes"/>
    <n v="1065.68"/>
    <m/>
    <n v="0.12"/>
    <n v="302.75"/>
    <m/>
    <n v="1211"/>
    <m/>
    <n v="0"/>
    <s v="Konstantinos Zoupanos"/>
    <m/>
    <n v="500"/>
    <n v="2000"/>
    <m/>
    <m/>
    <n v="0"/>
    <n v="0"/>
    <n v="0"/>
    <s v="14.06.2025"/>
    <s v="Order Window"/>
    <m/>
    <m/>
    <n v="4"/>
  </r>
  <r>
    <x v="5"/>
    <m/>
    <n v="26021033"/>
    <n v="3097160"/>
    <x v="2"/>
    <s v="NL"/>
    <x v="1"/>
    <x v="2"/>
    <m/>
    <m/>
    <n v="70"/>
    <n v="88027182"/>
    <s v="DSP Festival cup 50cl"/>
    <n v="3"/>
    <m/>
    <s v="France"/>
    <s v="Plastic cups"/>
    <n v="4"/>
    <s v="Re-uz France"/>
    <x v="2"/>
    <n v="208.44318181818181"/>
    <n v="625.3295454545455"/>
    <n v="208.44318181818181"/>
    <n v="625.3295454545455"/>
    <n v="0"/>
    <n v="0"/>
    <n v="625.3295454545455"/>
    <n v="183.43"/>
    <n v="0"/>
    <n v="183.43"/>
    <n v="73.400000000000006"/>
    <n v="42.9"/>
    <n v="25.4"/>
    <n v="0.23994313199999998"/>
    <s v="Den Bosch"/>
    <m/>
    <n v="0"/>
    <n v="0"/>
    <n v="0"/>
    <n v="0"/>
    <m/>
    <m/>
    <s v="no"/>
    <n v="550.29"/>
    <m/>
    <n v="0.12"/>
    <n v="208.44318181818181"/>
    <m/>
    <n v="625.3295454545455"/>
    <m/>
    <n v="0"/>
    <s v="Konstantinos Zoupanos"/>
    <m/>
    <n v="300"/>
    <n v="900"/>
    <m/>
    <m/>
    <n v="0"/>
    <n v="0"/>
    <n v="0"/>
    <s v="14.06.2025"/>
    <s v="Order Window"/>
    <m/>
    <m/>
    <n v="20"/>
  </r>
  <r>
    <x v="5"/>
    <m/>
    <n v="26021033"/>
    <n v="3097160"/>
    <x v="2"/>
    <s v="NL"/>
    <x v="1"/>
    <x v="2"/>
    <m/>
    <m/>
    <n v="80"/>
    <n v="88027220"/>
    <s v="DSP Bottle opener"/>
    <n v="8"/>
    <m/>
    <s v="China"/>
    <s v="Bar support"/>
    <n v="125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s v="Den Bosch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  <m/>
    <m/>
    <n v="1081"/>
  </r>
  <r>
    <x v="5"/>
    <m/>
    <n v="26021033"/>
    <n v="3097160"/>
    <x v="2"/>
    <s v="NL"/>
    <x v="1"/>
    <x v="2"/>
    <m/>
    <m/>
    <n v="90"/>
    <n v="88027239"/>
    <s v="DSP Bottle filament lightstring (230V)"/>
    <n v="10"/>
    <m/>
    <s v="China"/>
    <s v="Premiums"/>
    <n v="100"/>
    <s v="Dekkers Visual Communication B.v."/>
    <x v="0"/>
    <n v="270.23"/>
    <n v="2702.3"/>
    <n v="270.23"/>
    <n v="2702.3"/>
    <n v="0"/>
    <n v="0"/>
    <n v="2702.3"/>
    <n v="233.70000000000002"/>
    <n v="0"/>
    <n v="233.70000000000002"/>
    <n v="34.5"/>
    <n v="20"/>
    <n v="23.5"/>
    <n v="0.16214999999999999"/>
    <s v="Den Bosch"/>
    <m/>
    <n v="0"/>
    <n v="0"/>
    <n v="0"/>
    <n v="0"/>
    <m/>
    <m/>
    <s v="no"/>
    <n v="2337"/>
    <m/>
    <n v="0.12"/>
    <n v="265.56818181818181"/>
    <m/>
    <n v="2655.681818181818"/>
    <m/>
    <n v="0"/>
    <s v="Ellina Smirnova"/>
    <m/>
    <n v="1"/>
    <n v="10"/>
    <m/>
    <m/>
    <n v="0"/>
    <n v="0"/>
    <n v="0"/>
    <s v="14.06.2025"/>
    <s v="Order Window"/>
    <m/>
    <m/>
    <n v="81"/>
  </r>
  <r>
    <x v="5"/>
    <m/>
    <n v="26021033"/>
    <n v="3097160"/>
    <x v="2"/>
    <s v="NL"/>
    <x v="1"/>
    <x v="2"/>
    <m/>
    <m/>
    <n v="100"/>
    <n v="88027234"/>
    <s v="DSP Promoter shirt unisex M"/>
    <n v="200"/>
    <m/>
    <s v="Bangladesh"/>
    <s v="Textiles-Clothing"/>
    <n v="167"/>
    <s v="Promocean The Netherlands BV"/>
    <x v="0"/>
    <n v="40.200000000000003"/>
    <n v="8040.0000000000009"/>
    <n v="40.200000000000003"/>
    <n v="8040.0000000000009"/>
    <n v="0"/>
    <n v="0"/>
    <n v="8040.0000000000009"/>
    <n v="33.337499999999999"/>
    <n v="0"/>
    <n v="33.337499999999999"/>
    <n v="37"/>
    <n v="27"/>
    <n v="7.2"/>
    <n v="1.4385600000000001"/>
    <s v="Den Bosch"/>
    <m/>
    <n v="0"/>
    <n v="0"/>
    <n v="0"/>
    <n v="0"/>
    <m/>
    <m/>
    <s v="yes"/>
    <n v="6667.5"/>
    <m/>
    <n v="0.12"/>
    <n v="37.883522727272727"/>
    <m/>
    <n v="7576.704545454545"/>
    <m/>
    <n v="0"/>
    <s v="Ellina Smirnova"/>
    <m/>
    <n v="6"/>
    <n v="1200"/>
    <m/>
    <m/>
    <n v="0"/>
    <n v="0"/>
    <n v="0"/>
    <s v="14.06.2025"/>
    <s v="Order Window"/>
    <m/>
    <m/>
    <n v="239"/>
  </r>
  <r>
    <x v="2"/>
    <m/>
    <n v="26021034"/>
    <n v="3014754"/>
    <x v="36"/>
    <s v="DM"/>
    <x v="30"/>
    <x v="3"/>
    <m/>
    <m/>
    <n v="10"/>
    <n v="88026505"/>
    <s v="HE UCL Soccer ball with pump"/>
    <n v="10"/>
    <m/>
    <s v="China"/>
    <s v="Premiums"/>
    <n v="500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s v="Den Bosch"/>
    <m/>
    <n v="0"/>
    <n v="0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14.06.2025"/>
    <s v="Order Window"/>
    <m/>
    <m/>
    <n v="4834"/>
  </r>
  <r>
    <x v="2"/>
    <m/>
    <n v="26021034"/>
    <n v="3014754"/>
    <x v="36"/>
    <s v="DM"/>
    <x v="30"/>
    <x v="3"/>
    <m/>
    <m/>
    <n v="20"/>
    <n v="88026493"/>
    <s v="HE UCL Ice bucket"/>
    <n v="7"/>
    <m/>
    <s v="China"/>
    <s v="Bar support"/>
    <n v="167"/>
    <s v="Promocean The Netherlands BV"/>
    <x v="0"/>
    <n v="73.199999999999989"/>
    <n v="512.39999999999986"/>
    <n v="73.199999999999989"/>
    <n v="512.39999999999986"/>
    <n v="0"/>
    <n v="0"/>
    <n v="512.39999999999986"/>
    <n v="63.327000000000005"/>
    <n v="0"/>
    <n v="63.327000000000005"/>
    <n v="49"/>
    <n v="26"/>
    <n v="50"/>
    <n v="0.44590000000000002"/>
    <s v="Den Bosch"/>
    <m/>
    <n v="0"/>
    <n v="0"/>
    <n v="0"/>
    <n v="0"/>
    <m/>
    <m/>
    <s v="no"/>
    <n v="443.28900000000004"/>
    <m/>
    <n v="0.12"/>
    <n v="71.962500000000006"/>
    <m/>
    <n v="503.73750000000007"/>
    <m/>
    <n v="0"/>
    <s v="Ellina Smirnova"/>
    <m/>
    <n v="12"/>
    <n v="84"/>
    <m/>
    <m/>
    <n v="0"/>
    <n v="0"/>
    <n v="0"/>
    <s v="14.06.2025"/>
    <s v="Order Window"/>
    <m/>
    <m/>
    <n v="356"/>
  </r>
  <r>
    <x v="2"/>
    <m/>
    <n v="26021034"/>
    <n v="3014754"/>
    <x v="36"/>
    <s v="DM"/>
    <x v="30"/>
    <x v="3"/>
    <m/>
    <m/>
    <n v="30"/>
    <n v="88026563"/>
    <s v="HE UCL Dripmat"/>
    <n v="2"/>
    <m/>
    <s v="China"/>
    <s v="Bar support"/>
    <n v="50"/>
    <s v="Asian Sourcing Link"/>
    <x v="0"/>
    <n v="47.5"/>
    <n v="95"/>
    <n v="47.5"/>
    <n v="95"/>
    <n v="0"/>
    <n v="0"/>
    <n v="95"/>
    <n v="43.890000000000008"/>
    <n v="0"/>
    <n v="43.890000000000008"/>
    <n v="62"/>
    <n v="20"/>
    <n v="9.5"/>
    <n v="2.3560000000000001E-2"/>
    <s v="Den Bosch"/>
    <m/>
    <n v="0"/>
    <n v="0"/>
    <n v="0"/>
    <n v="0"/>
    <m/>
    <m/>
    <s v="no"/>
    <n v="87.780000000000015"/>
    <m/>
    <n v="0.12"/>
    <n v="49.875000000000007"/>
    <m/>
    <n v="99.750000000000014"/>
    <m/>
    <n v="0"/>
    <s v="Ellina Smirnova"/>
    <m/>
    <n v="10"/>
    <n v="20"/>
    <m/>
    <m/>
    <n v="0"/>
    <n v="0"/>
    <n v="0"/>
    <s v="14.06.2025"/>
    <s v="Order Window"/>
    <m/>
    <m/>
    <n v="73"/>
  </r>
  <r>
    <x v="2"/>
    <m/>
    <n v="26021034"/>
    <n v="3014754"/>
    <x v="36"/>
    <s v="DM"/>
    <x v="30"/>
    <x v="3"/>
    <m/>
    <m/>
    <n v="40"/>
    <n v="88026566"/>
    <s v="HE UCL Sports shirt S"/>
    <n v="2"/>
    <m/>
    <s v="China"/>
    <s v="Textiles-Clothing"/>
    <n v="200"/>
    <s v="Asian Sourcing Link"/>
    <x v="0"/>
    <n v="34.549999999999997"/>
    <n v="69.099999999999994"/>
    <n v="29.5"/>
    <n v="59"/>
    <n v="0"/>
    <n v="0"/>
    <n v="59"/>
    <n v="25.154999999999998"/>
    <n v="0"/>
    <n v="25.154999999999998"/>
    <n v="39"/>
    <n v="33"/>
    <n v="4.5"/>
    <n v="1.1583E-2"/>
    <s v="Den Bosch"/>
    <m/>
    <n v="0"/>
    <n v="0"/>
    <n v="10.099999999999994"/>
    <n v="0"/>
    <m/>
    <m/>
    <s v="no"/>
    <n v="50.309999999999995"/>
    <m/>
    <n v="0.12"/>
    <n v="28.58522727272727"/>
    <m/>
    <n v="57.17045454545454"/>
    <m/>
    <n v="0"/>
    <s v="Ellina Smirnova"/>
    <m/>
    <n v="5"/>
    <n v="10"/>
    <m/>
    <m/>
    <n v="0"/>
    <n v="0"/>
    <n v="0"/>
    <s v="14.06.2025"/>
    <s v="Order Window"/>
    <m/>
    <m/>
    <n v="97"/>
  </r>
  <r>
    <x v="2"/>
    <m/>
    <n v="26021034"/>
    <n v="3014754"/>
    <x v="36"/>
    <s v="DM"/>
    <x v="30"/>
    <x v="3"/>
    <m/>
    <m/>
    <n v="50"/>
    <n v="88026567"/>
    <s v="HE UCL Sports shirt M"/>
    <n v="5"/>
    <m/>
    <s v="China"/>
    <s v="Textiles-Clothing"/>
    <n v="200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s v="Den Bosch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4.06.2025"/>
    <s v="Order Window"/>
    <m/>
    <m/>
    <n v="336"/>
  </r>
  <r>
    <x v="2"/>
    <m/>
    <n v="26021034"/>
    <n v="3014754"/>
    <x v="36"/>
    <s v="DM"/>
    <x v="30"/>
    <x v="3"/>
    <m/>
    <m/>
    <n v="60"/>
    <n v="88026568"/>
    <s v="HE UCL Sports shirt L"/>
    <n v="5"/>
    <m/>
    <s v="China"/>
    <s v="Textiles-Clothing"/>
    <n v="200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s v="Den Bosch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4.06.2025"/>
    <s v="Order Window"/>
    <m/>
    <m/>
    <n v="483"/>
  </r>
  <r>
    <x v="2"/>
    <m/>
    <n v="26021034"/>
    <n v="3014754"/>
    <x v="36"/>
    <s v="DM"/>
    <x v="30"/>
    <x v="3"/>
    <m/>
    <m/>
    <n v="70"/>
    <n v="88026569"/>
    <s v="HE UCL Sports shirt X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4.06.2025"/>
    <s v="Order Window"/>
    <m/>
    <m/>
    <n v="263"/>
  </r>
  <r>
    <x v="2"/>
    <m/>
    <n v="26021034"/>
    <n v="3014754"/>
    <x v="36"/>
    <s v="DM"/>
    <x v="30"/>
    <x v="3"/>
    <m/>
    <m/>
    <n v="80"/>
    <n v="88026570"/>
    <s v="HE UCL Sports shirt XXL"/>
    <n v="5"/>
    <m/>
    <s v="China"/>
    <s v="Textiles-Clothing"/>
    <n v="200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s v="Den Bosch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14.06.2025"/>
    <s v="Order Window"/>
    <m/>
    <m/>
    <n v="32"/>
  </r>
  <r>
    <x v="2"/>
    <m/>
    <n v="26021034"/>
    <n v="3014754"/>
    <x v="36"/>
    <s v="DM"/>
    <x v="30"/>
    <x v="3"/>
    <m/>
    <m/>
    <n v="90"/>
    <n v="88026519"/>
    <s v="HE UCL Water bottle"/>
    <n v="12"/>
    <m/>
    <s v="China"/>
    <s v="Premiums"/>
    <n v="250"/>
    <s v="Promocean The Netherlands BV"/>
    <x v="0"/>
    <n v="74.7"/>
    <n v="896.40000000000009"/>
    <n v="72.699999999999989"/>
    <n v="872.39999999999986"/>
    <n v="0"/>
    <n v="0"/>
    <n v="872.39999999999986"/>
    <n v="62.893800000000006"/>
    <n v="0"/>
    <n v="62.893800000000006"/>
    <n v="37"/>
    <n v="16"/>
    <n v="17"/>
    <n v="0.120768"/>
    <s v="Den Bosch"/>
    <m/>
    <n v="0"/>
    <n v="0"/>
    <n v="24.000000000000227"/>
    <n v="0"/>
    <m/>
    <m/>
    <s v="no"/>
    <n v="754.7256000000001"/>
    <m/>
    <n v="0.12"/>
    <n v="71.470227272727286"/>
    <m/>
    <n v="857.64272727272737"/>
    <m/>
    <n v="0"/>
    <s v="Ellina Smirnova"/>
    <m/>
    <n v="10"/>
    <n v="120"/>
    <m/>
    <m/>
    <n v="0"/>
    <n v="0"/>
    <n v="0"/>
    <s v="14.06.2025"/>
    <s v="Order Window"/>
    <m/>
    <m/>
    <n v="819"/>
  </r>
  <r>
    <x v="2"/>
    <m/>
    <n v="26021034"/>
    <n v="3014754"/>
    <x v="36"/>
    <s v="DM"/>
    <x v="30"/>
    <x v="3"/>
    <m/>
    <m/>
    <n v="100"/>
    <n v="88026485"/>
    <s v="HE UCL Bottle opener"/>
    <n v="2"/>
    <m/>
    <s v="China"/>
    <s v="Bar support"/>
    <n v="125"/>
    <s v="Promocean The Netherlands BV"/>
    <x v="0"/>
    <n v="30.2"/>
    <n v="60.4"/>
    <n v="26.400000000000002"/>
    <n v="52.800000000000004"/>
    <n v="0"/>
    <n v="0"/>
    <n v="52.800000000000004"/>
    <n v="23.176800000000004"/>
    <n v="0"/>
    <n v="23.176800000000004"/>
    <n v="14"/>
    <n v="5"/>
    <n v="5"/>
    <n v="6.9999999999999999E-4"/>
    <s v="Den Bosch"/>
    <m/>
    <n v="0"/>
    <n v="0"/>
    <n v="7.5999999999999943"/>
    <n v="0"/>
    <m/>
    <m/>
    <s v="no"/>
    <n v="46.353600000000007"/>
    <m/>
    <n v="0.12"/>
    <n v="26.33727272727273"/>
    <m/>
    <n v="52.674545454545459"/>
    <m/>
    <n v="0"/>
    <s v="Ellina Smirnova"/>
    <m/>
    <n v="20"/>
    <n v="40"/>
    <m/>
    <m/>
    <n v="0"/>
    <n v="0"/>
    <n v="0"/>
    <s v="14.06.2025"/>
    <s v="Order Window"/>
    <m/>
    <m/>
    <n v="2875"/>
  </r>
  <r>
    <x v="2"/>
    <m/>
    <n v="26021034"/>
    <n v="3014754"/>
    <x v="36"/>
    <s v="DM"/>
    <x v="30"/>
    <x v="3"/>
    <m/>
    <m/>
    <n v="110"/>
    <n v="88026487"/>
    <s v="HE UCL Drawstring bag"/>
    <n v="5"/>
    <m/>
    <s v="China"/>
    <s v="Premiums"/>
    <n v="100"/>
    <s v="Promocean The Netherlands BV"/>
    <x v="0"/>
    <n v="30.6"/>
    <n v="153"/>
    <n v="28.799999999999997"/>
    <n v="144"/>
    <n v="0"/>
    <n v="0"/>
    <n v="144"/>
    <n v="25.1082"/>
    <n v="0"/>
    <n v="25.1082"/>
    <n v="47"/>
    <n v="46"/>
    <n v="2"/>
    <n v="2.162E-2"/>
    <s v="Den Bosch"/>
    <m/>
    <n v="0"/>
    <n v="0"/>
    <n v="9"/>
    <n v="0"/>
    <m/>
    <m/>
    <s v="no"/>
    <n v="125.541"/>
    <m/>
    <n v="0.12"/>
    <n v="28.532045454545454"/>
    <m/>
    <n v="142.66022727272727"/>
    <m/>
    <n v="0"/>
    <s v="Ellina Smirnova"/>
    <m/>
    <n v="10"/>
    <n v="50"/>
    <m/>
    <m/>
    <n v="0"/>
    <n v="0"/>
    <n v="0"/>
    <s v="14.06.2025"/>
    <s v="Order Window"/>
    <m/>
    <m/>
    <n v="1295"/>
  </r>
  <r>
    <x v="2"/>
    <m/>
    <n v="26021034"/>
    <n v="3014754"/>
    <x v="36"/>
    <s v="DM"/>
    <x v="30"/>
    <x v="3"/>
    <m/>
    <m/>
    <n v="120"/>
    <n v="88026488"/>
    <s v="HE UCL Fanny pack"/>
    <n v="5"/>
    <m/>
    <s v="China"/>
    <s v="Premiums"/>
    <n v="100"/>
    <s v="Promocean The Netherlands BV"/>
    <x v="0"/>
    <n v="46.2"/>
    <n v="231"/>
    <n v="41"/>
    <n v="205"/>
    <n v="0"/>
    <n v="0"/>
    <n v="205"/>
    <n v="35.419800000000002"/>
    <n v="0"/>
    <n v="35.419800000000002"/>
    <n v="28"/>
    <n v="17"/>
    <n v="13"/>
    <n v="3.0939999999999999E-2"/>
    <s v="Den Bosch"/>
    <m/>
    <n v="0"/>
    <n v="0"/>
    <n v="26"/>
    <n v="0"/>
    <m/>
    <m/>
    <s v="no"/>
    <n v="177.09900000000002"/>
    <m/>
    <n v="0.12"/>
    <n v="40.249772727272727"/>
    <m/>
    <n v="201.24886363636364"/>
    <m/>
    <n v="0"/>
    <s v="Ellina Smirnova"/>
    <m/>
    <n v="10"/>
    <n v="50"/>
    <m/>
    <m/>
    <n v="0"/>
    <n v="0"/>
    <n v="0"/>
    <s v="14.06.2025"/>
    <s v="Order Window"/>
    <m/>
    <m/>
    <n v="588"/>
  </r>
  <r>
    <x v="2"/>
    <m/>
    <n v="26021034"/>
    <n v="3014754"/>
    <x v="36"/>
    <s v="DM"/>
    <x v="30"/>
    <x v="3"/>
    <m/>
    <m/>
    <n v="130"/>
    <n v="88026494"/>
    <s v="HE UCL Keyring opener"/>
    <n v="2"/>
    <m/>
    <s v="China"/>
    <s v="Premiums"/>
    <n v="100"/>
    <s v="Promocean The Netherlands BV"/>
    <x v="0"/>
    <n v="47"/>
    <n v="94"/>
    <n v="42.25"/>
    <n v="84.5"/>
    <n v="0"/>
    <n v="0"/>
    <n v="84.5"/>
    <n v="37.249200000000002"/>
    <n v="0"/>
    <n v="37.249200000000002"/>
    <n v="11"/>
    <n v="9"/>
    <n v="6"/>
    <n v="1.188E-3"/>
    <s v="Den Bosch"/>
    <m/>
    <n v="0"/>
    <n v="0"/>
    <n v="9.5"/>
    <n v="0"/>
    <m/>
    <m/>
    <s v="no"/>
    <n v="74.498400000000004"/>
    <m/>
    <n v="0.12"/>
    <n v="42.328636363636363"/>
    <m/>
    <n v="84.657272727272726"/>
    <m/>
    <n v="0"/>
    <s v="Ellina Smirnova"/>
    <m/>
    <n v="25"/>
    <n v="50"/>
    <m/>
    <m/>
    <n v="0"/>
    <n v="0"/>
    <n v="0"/>
    <s v="14.06.2025"/>
    <s v="Order Window"/>
    <m/>
    <m/>
    <n v="1305"/>
  </r>
  <r>
    <x v="2"/>
    <m/>
    <n v="26021034"/>
    <n v="3014754"/>
    <x v="36"/>
    <s v="DM"/>
    <x v="30"/>
    <x v="3"/>
    <m/>
    <m/>
    <n v="140"/>
    <n v="88026949"/>
    <s v="HE UCL Glass 25cl man in giftbox"/>
    <n v="5"/>
    <m/>
    <s v="Turkey"/>
    <s v="Glassware"/>
    <n v="6700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s v="Den Bosch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14.06.2025"/>
    <s v="Order Window"/>
    <m/>
    <m/>
    <n v="3007"/>
  </r>
  <r>
    <x v="5"/>
    <m/>
    <n v="26021036"/>
    <n v="3097160"/>
    <x v="2"/>
    <s v="NL"/>
    <x v="1"/>
    <x v="2"/>
    <m/>
    <m/>
    <n v="40"/>
    <n v="88027179"/>
    <s v="DSP Dripmat"/>
    <n v="15"/>
    <m/>
    <s v="China"/>
    <s v="Bar support"/>
    <n v="50"/>
    <s v="Asian Sourcing Link"/>
    <x v="0"/>
    <n v="85.7"/>
    <n v="1285.5"/>
    <n v="57.1"/>
    <n v="856.5"/>
    <n v="0"/>
    <n v="0"/>
    <n v="856.5"/>
    <n v="49.59"/>
    <n v="0"/>
    <n v="49.59"/>
    <n v="62"/>
    <n v="20.5"/>
    <n v="10"/>
    <n v="0.19064999999999999"/>
    <s v="Den Bosch"/>
    <m/>
    <n v="0"/>
    <n v="0"/>
    <n v="429"/>
    <n v="0"/>
    <m/>
    <m/>
    <s v="no"/>
    <n v="743.85"/>
    <m/>
    <n v="0.12"/>
    <n v="56.352272727272734"/>
    <m/>
    <n v="845.28409090909099"/>
    <m/>
    <n v="0"/>
    <s v="Ellina Smirnova"/>
    <m/>
    <n v="10"/>
    <n v="150"/>
    <m/>
    <m/>
    <n v="0"/>
    <n v="0"/>
    <n v="0"/>
    <s v="14.06.2025"/>
    <s v="Order Window"/>
    <m/>
    <m/>
    <n v="217"/>
  </r>
  <r>
    <x v="5"/>
    <m/>
    <n v="26021036"/>
    <n v="3097160"/>
    <x v="2"/>
    <s v="NL"/>
    <x v="1"/>
    <x v="2"/>
    <m/>
    <m/>
    <n v="50"/>
    <n v="88027053"/>
    <s v="DSP bottle LED Neon sign"/>
    <n v="10"/>
    <m/>
    <s v="China"/>
    <s v="Indoor signs"/>
    <n v="100"/>
    <s v="Dekkers Visual Communication B.v."/>
    <x v="0"/>
    <n v="145"/>
    <n v="1450"/>
    <n v="131.82"/>
    <n v="1318.1999999999998"/>
    <n v="0"/>
    <n v="0"/>
    <n v="1318.1999999999998"/>
    <n v="114.00000000000001"/>
    <n v="0"/>
    <n v="114.00000000000001"/>
    <n v="44"/>
    <n v="10"/>
    <n v="74"/>
    <n v="0.3256"/>
    <s v="Den Bosch"/>
    <m/>
    <n v="0"/>
    <n v="0"/>
    <n v="131.80000000000018"/>
    <n v="0"/>
    <m/>
    <m/>
    <s v="no"/>
    <n v="1140.0000000000002"/>
    <m/>
    <n v="0.12"/>
    <n v="129.54545454545456"/>
    <m/>
    <n v="1295.4545454545455"/>
    <m/>
    <n v="0"/>
    <s v="Ludmilla Zarybnicka"/>
    <m/>
    <n v="1"/>
    <n v="10"/>
    <m/>
    <m/>
    <n v="0"/>
    <n v="0"/>
    <n v="0"/>
    <s v="14.06.2025"/>
    <s v="Order Window"/>
    <m/>
    <m/>
    <n v="456"/>
  </r>
  <r>
    <x v="5"/>
    <m/>
    <n v="26021036"/>
    <n v="3097160"/>
    <x v="2"/>
    <s v="NL"/>
    <x v="1"/>
    <x v="2"/>
    <m/>
    <m/>
    <n v="60"/>
    <n v="88027234"/>
    <s v="DSP Promoter shirt unisex M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39"/>
  </r>
  <r>
    <x v="5"/>
    <m/>
    <n v="26021036"/>
    <n v="3097160"/>
    <x v="2"/>
    <s v="NL"/>
    <x v="1"/>
    <x v="2"/>
    <m/>
    <m/>
    <n v="70"/>
    <n v="88027235"/>
    <s v="DSP Promoter shirt unisex L"/>
    <n v="8"/>
    <m/>
    <s v="Bangladesh"/>
    <s v="Textiles-Clothing"/>
    <n v="167"/>
    <s v="Promocean The Netherlands BV"/>
    <x v="0"/>
    <n v="40.200000000000003"/>
    <n v="321.60000000000002"/>
    <n v="40.200000000000003"/>
    <n v="321.60000000000002"/>
    <n v="0"/>
    <n v="0"/>
    <n v="321.60000000000002"/>
    <n v="33.337499999999999"/>
    <n v="0"/>
    <n v="33.337499999999999"/>
    <n v="37"/>
    <n v="27"/>
    <n v="7.2"/>
    <n v="5.75424E-2"/>
    <s v="Den Bosch"/>
    <m/>
    <n v="0"/>
    <n v="0"/>
    <n v="0"/>
    <n v="0"/>
    <m/>
    <m/>
    <s v="no"/>
    <n v="266.7"/>
    <m/>
    <n v="0.12"/>
    <n v="37.883522727272727"/>
    <m/>
    <n v="303.06818181818181"/>
    <m/>
    <n v="0"/>
    <s v="Ellina Smirnova"/>
    <m/>
    <n v="6"/>
    <n v="48"/>
    <m/>
    <m/>
    <n v="0"/>
    <n v="0"/>
    <n v="0"/>
    <s v="14.06.2025"/>
    <s v="Order Window"/>
    <m/>
    <m/>
    <n v="42"/>
  </r>
  <r>
    <x v="5"/>
    <m/>
    <n v="26021036"/>
    <n v="3097160"/>
    <x v="2"/>
    <s v="NL"/>
    <x v="1"/>
    <x v="2"/>
    <m/>
    <m/>
    <n v="80"/>
    <n v="88026888"/>
    <s v="DSP Ice bucket 6 bottles"/>
    <n v="15"/>
    <m/>
    <s v="China"/>
    <s v="Bar support"/>
    <n v="167"/>
    <s v="Promocean The Netherlands BV"/>
    <x v="0"/>
    <n v="76.679999999999993"/>
    <n v="1150.1999999999998"/>
    <n v="62.519999999999996"/>
    <n v="937.8"/>
    <n v="0"/>
    <n v="0"/>
    <n v="937.8"/>
    <n v="53.420400000000008"/>
    <n v="0"/>
    <n v="53.420400000000008"/>
    <n v="49"/>
    <n v="26"/>
    <n v="50"/>
    <n v="0.95550000000000002"/>
    <s v="Den Bosch"/>
    <m/>
    <n v="0"/>
    <n v="0"/>
    <n v="212.39999999999986"/>
    <n v="0"/>
    <m/>
    <m/>
    <s v="no"/>
    <n v="801.30600000000015"/>
    <m/>
    <n v="0.12"/>
    <n v="60.705000000000005"/>
    <m/>
    <n v="910.57500000000005"/>
    <m/>
    <n v="0"/>
    <s v="Ellina Smirnova"/>
    <m/>
    <n v="12"/>
    <n v="180"/>
    <m/>
    <m/>
    <n v="0"/>
    <n v="0"/>
    <n v="0"/>
    <s v="14.06.2025"/>
    <s v="Order Window"/>
    <m/>
    <m/>
    <n v="730"/>
  </r>
  <r>
    <x v="5"/>
    <m/>
    <n v="26021036"/>
    <n v="3097160"/>
    <x v="2"/>
    <s v="NL"/>
    <x v="1"/>
    <x v="2"/>
    <m/>
    <m/>
    <n v="90"/>
    <n v="88026183"/>
    <s v="DSP Inflatable bottle 1.5m"/>
    <n v="1"/>
    <m/>
    <s v="China"/>
    <s v="Premiums"/>
    <n v="10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m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  <m/>
    <m/>
    <n v="14"/>
  </r>
  <r>
    <x v="0"/>
    <m/>
    <n v="26021035"/>
    <n v="3014754"/>
    <x v="36"/>
    <s v="DM"/>
    <x v="30"/>
    <x v="3"/>
    <m/>
    <m/>
    <n v="10"/>
    <n v="88027216"/>
    <s v="HE Brand deco roll"/>
    <n v="3"/>
    <m/>
    <s v="China"/>
    <s v="Premiums"/>
    <n v="100"/>
    <s v="Promocean The Netherlands BV"/>
    <x v="0"/>
    <n v="170.57"/>
    <n v="511.71"/>
    <n v="170.57"/>
    <n v="511.71"/>
    <n v="0"/>
    <n v="0"/>
    <n v="511.71"/>
    <n v="150.09960000000001"/>
    <n v="0"/>
    <n v="150.09960000000001"/>
    <n v="120"/>
    <n v="25"/>
    <n v="25"/>
    <n v="0.22500000000000001"/>
    <s v="Den Bosch"/>
    <m/>
    <n v="0"/>
    <n v="0"/>
    <n v="0"/>
    <n v="0"/>
    <m/>
    <m/>
    <s v="no"/>
    <n v="450.29880000000003"/>
    <m/>
    <n v="0.12"/>
    <n v="170.5677272727273"/>
    <m/>
    <n v="511.70318181818186"/>
    <m/>
    <n v="0"/>
    <s v="Ellina Smirnova"/>
    <m/>
    <n v="1"/>
    <n v="3"/>
    <m/>
    <m/>
    <n v="0"/>
    <n v="0"/>
    <n v="0"/>
    <s v="14.06.2025"/>
    <s v="Order Window"/>
    <m/>
    <m/>
    <n v="153"/>
  </r>
  <r>
    <x v="0"/>
    <m/>
    <n v="26021035"/>
    <n v="3014754"/>
    <x v="36"/>
    <s v="DM"/>
    <x v="30"/>
    <x v="3"/>
    <m/>
    <m/>
    <n v="20"/>
    <n v="88021024"/>
    <s v="HE opener with carabiner"/>
    <n v="4"/>
    <m/>
    <s v="China"/>
    <s v="Openers / Sunglasses / Keyrings / Waiter knife"/>
    <n v="209"/>
    <s v="Promocean The Netherlands BV"/>
    <x v="0"/>
    <n v="52.800000000000004"/>
    <n v="211.20000000000002"/>
    <n v="52.800000000000004"/>
    <n v="211.20000000000002"/>
    <n v="0"/>
    <n v="0"/>
    <n v="211.20000000000002"/>
    <n v="46.512961934169503"/>
    <n v="0"/>
    <n v="46.512961934169503"/>
    <n v="25"/>
    <n v="9"/>
    <n v="9"/>
    <n v="8.0999999999999996E-3"/>
    <s v="Den Bosch"/>
    <m/>
    <n v="0"/>
    <n v="0"/>
    <n v="0"/>
    <n v="0"/>
    <m/>
    <m/>
    <s v="no"/>
    <n v="186.05184773667801"/>
    <m/>
    <n v="0.12"/>
    <n v="52.855638561556255"/>
    <m/>
    <n v="211.42255424622502"/>
    <m/>
    <n v="0"/>
    <s v="Ellina Smirnova"/>
    <m/>
    <n v="48"/>
    <n v="192"/>
    <m/>
    <m/>
    <n v="0"/>
    <n v="0"/>
    <n v="0"/>
    <s v="14.06.2025"/>
    <s v="Order Window"/>
    <m/>
    <m/>
    <n v="178"/>
  </r>
  <r>
    <x v="0"/>
    <m/>
    <n v="26021035"/>
    <n v="3014754"/>
    <x v="36"/>
    <s v="DM"/>
    <x v="30"/>
    <x v="3"/>
    <m/>
    <m/>
    <n v="40"/>
    <n v="88027056"/>
    <s v="HE Brand playing cards"/>
    <n v="5"/>
    <m/>
    <s v="Poland"/>
    <s v="Premiums"/>
    <n v="100"/>
    <s v="Promocean The Netherlands BV"/>
    <x v="0"/>
    <n v="48.7"/>
    <n v="243.5"/>
    <n v="19.399999999999999"/>
    <n v="97"/>
    <n v="0"/>
    <n v="0"/>
    <n v="97"/>
    <n v="17.11"/>
    <n v="0"/>
    <n v="17.11"/>
    <n v="13"/>
    <n v="9"/>
    <n v="10"/>
    <n v="5.8500000000000002E-3"/>
    <s v="Den Bosch"/>
    <m/>
    <n v="0"/>
    <n v="0"/>
    <n v="146.5"/>
    <n v="0"/>
    <m/>
    <m/>
    <s v="no"/>
    <n v="85.55"/>
    <m/>
    <n v="0.12"/>
    <n v="19.443181818181817"/>
    <m/>
    <n v="97.215909090909079"/>
    <m/>
    <n v="0"/>
    <s v="Ellina Smirnova"/>
    <m/>
    <n v="10"/>
    <n v="50"/>
    <m/>
    <m/>
    <n v="0"/>
    <n v="0"/>
    <n v="0"/>
    <s v="14.06.2025"/>
    <s v="Order Window"/>
    <m/>
    <m/>
    <n v="316"/>
  </r>
  <r>
    <x v="0"/>
    <m/>
    <n v="26021035"/>
    <n v="3014754"/>
    <x v="36"/>
    <s v="DM"/>
    <x v="30"/>
    <x v="3"/>
    <m/>
    <m/>
    <n v="50"/>
    <n v="88027441"/>
    <s v="HE Outdoor banner 570x100cm"/>
    <n v="1"/>
    <m/>
    <s v="China"/>
    <s v="Outdoor signs"/>
    <n v="50"/>
    <s v="Miles Promocean"/>
    <x v="1"/>
    <n v="136.44999999999999"/>
    <n v="136.44999999999999"/>
    <n v="136.44999999999999"/>
    <n v="136.44999999999999"/>
    <n v="0"/>
    <n v="0"/>
    <n v="136.44999999999999"/>
    <n v="120.0754"/>
    <n v="0"/>
    <n v="120.0754"/>
    <n v="40"/>
    <n v="30"/>
    <n v="20"/>
    <n v="2.4E-2"/>
    <m/>
    <m/>
    <n v="0"/>
    <n v="0"/>
    <n v="0"/>
    <n v="0"/>
    <m/>
    <m/>
    <s v="no"/>
    <n v="120.0754"/>
    <m/>
    <n v="0.12"/>
    <n v="136.44931818181817"/>
    <m/>
    <n v="136.44931818181817"/>
    <m/>
    <n v="0"/>
    <s v="Konstantinos Zoupanos "/>
    <m/>
    <n v="5"/>
    <n v="5"/>
    <m/>
    <m/>
    <n v="0"/>
    <n v="0"/>
    <n v="0"/>
    <s v="14.06.2025"/>
    <s v="Order Window"/>
    <m/>
    <m/>
    <n v="3"/>
  </r>
  <r>
    <x v="0"/>
    <m/>
    <n v="26021035"/>
    <n v="3014754"/>
    <x v="36"/>
    <s v="DM"/>
    <x v="30"/>
    <x v="3"/>
    <m/>
    <m/>
    <n v="60"/>
    <n v="88027440"/>
    <s v="HE Outdoor banner 300x60cm"/>
    <n v="10"/>
    <m/>
    <s v="China"/>
    <s v="Outdoor signs"/>
    <n v="200"/>
    <s v="Miles Promocean"/>
    <x v="1"/>
    <n v="49.699999999999996"/>
    <n v="496.99999999999994"/>
    <n v="49.699999999999996"/>
    <n v="496.99999999999994"/>
    <n v="0"/>
    <n v="0"/>
    <n v="496.99999999999994"/>
    <n v="43.741600000000005"/>
    <n v="0"/>
    <n v="43.741600000000005"/>
    <n v="30"/>
    <n v="21"/>
    <n v="15"/>
    <n v="9.4500000000000001E-2"/>
    <m/>
    <m/>
    <n v="0"/>
    <n v="0"/>
    <n v="0"/>
    <n v="0"/>
    <m/>
    <m/>
    <s v="no"/>
    <n v="437.41600000000005"/>
    <m/>
    <n v="0.12"/>
    <n v="49.706363636363641"/>
    <m/>
    <n v="497.06363636363642"/>
    <m/>
    <n v="0"/>
    <s v="Konstantinos Zoupanos "/>
    <m/>
    <n v="5"/>
    <n v="50"/>
    <m/>
    <m/>
    <n v="0"/>
    <n v="0"/>
    <n v="0"/>
    <s v="14.06.2025"/>
    <s v="Order Window"/>
    <m/>
    <m/>
    <n v="10"/>
  </r>
  <r>
    <x v="5"/>
    <m/>
    <n v="26021036"/>
    <n v="3097160"/>
    <x v="2"/>
    <s v="NL"/>
    <x v="1"/>
    <x v="2"/>
    <m/>
    <m/>
    <n v="10"/>
    <n v="88027220"/>
    <s v="DSP Bottle opener"/>
    <n v="8"/>
    <m/>
    <s v="China"/>
    <s v="Bar support"/>
    <n v="125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s v="Den Bosch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  <m/>
    <m/>
    <n v="1081"/>
  </r>
  <r>
    <x v="5"/>
    <m/>
    <n v="26021036"/>
    <n v="3097160"/>
    <x v="2"/>
    <s v="NL"/>
    <x v="1"/>
    <x v="2"/>
    <m/>
    <m/>
    <n v="30"/>
    <n v="88027177"/>
    <s v="DSP coaster"/>
    <n v="6"/>
    <m/>
    <s v="Germany"/>
    <s v="Coasters (&amp; dripmat)"/>
    <n v="50"/>
    <s v="CC Coaster GmbH &amp; Co. KG"/>
    <x v="0"/>
    <n v="22.693181818181817"/>
    <n v="136.15909090909091"/>
    <n v="16.261363636363637"/>
    <n v="97.568181818181813"/>
    <n v="0"/>
    <n v="0"/>
    <n v="97.568181818181813"/>
    <n v="14.31"/>
    <n v="0"/>
    <n v="14.31"/>
    <n v="18.600000000000001"/>
    <n v="46.5"/>
    <n v="14"/>
    <n v="7.2651600000000011E-2"/>
    <s v="Den Bosch"/>
    <m/>
    <n v="0"/>
    <n v="0"/>
    <n v="38.590909090909093"/>
    <n v="0"/>
    <m/>
    <m/>
    <s v="no"/>
    <n v="85.86"/>
    <m/>
    <n v="0.12"/>
    <n v="16.261363636363637"/>
    <m/>
    <n v="97.568181818181813"/>
    <m/>
    <n v="0"/>
    <s v="Ellina Smirnova"/>
    <m/>
    <n v="1000"/>
    <n v="6000"/>
    <m/>
    <m/>
    <n v="0"/>
    <n v="0"/>
    <n v="0"/>
    <s v="14.06.2025"/>
    <s v="Order Window"/>
    <m/>
    <m/>
    <n v="105"/>
  </r>
  <r>
    <x v="5"/>
    <m/>
    <n v="26021038"/>
    <n v="3097160"/>
    <x v="2"/>
    <s v="NL"/>
    <x v="1"/>
    <x v="2"/>
    <m/>
    <m/>
    <n v="10"/>
    <n v="88026183"/>
    <s v="DSP Inflatable bottle 1.5m"/>
    <n v="5"/>
    <m/>
    <s v="China"/>
    <s v="Premiums"/>
    <n v="100"/>
    <s v="Promocean The Netherlands BV"/>
    <x v="1"/>
    <n v="71.449999999999989"/>
    <n v="357.24999999999994"/>
    <n v="71.449999999999989"/>
    <n v="357.24999999999994"/>
    <n v="0"/>
    <n v="0"/>
    <n v="357.24999999999994"/>
    <n v="61.77261"/>
    <n v="0"/>
    <n v="61.77261"/>
    <n v="30"/>
    <n v="26"/>
    <n v="6"/>
    <n v="2.3400000000000001E-2"/>
    <m/>
    <m/>
    <n v="0"/>
    <n v="0"/>
    <n v="0"/>
    <n v="0"/>
    <m/>
    <m/>
    <s v="no"/>
    <n v="308.86304999999999"/>
    <m/>
    <n v="0.12"/>
    <n v="70.196147727272731"/>
    <m/>
    <n v="350.98073863636364"/>
    <m/>
    <n v="0"/>
    <s v="Ellina Smirnova"/>
    <m/>
    <n v="5"/>
    <n v="25"/>
    <m/>
    <m/>
    <n v="0"/>
    <n v="0"/>
    <n v="0"/>
    <s v="14.06.2025"/>
    <s v="Order Window"/>
    <m/>
    <m/>
    <n v="14"/>
  </r>
  <r>
    <x v="5"/>
    <m/>
    <n v="26021038"/>
    <n v="3097160"/>
    <x v="2"/>
    <s v="NL"/>
    <x v="1"/>
    <x v="2"/>
    <m/>
    <m/>
    <n v="20"/>
    <n v="88026888"/>
    <s v="DSP Ice bucket 6 bottles"/>
    <n v="12"/>
    <m/>
    <s v="China"/>
    <s v="Bar support"/>
    <n v="167"/>
    <s v="Promocean The Netherlands BV"/>
    <x v="0"/>
    <n v="76.679999999999993"/>
    <n v="920.15999999999985"/>
    <n v="62.519999999999996"/>
    <n v="750.24"/>
    <n v="0"/>
    <n v="0"/>
    <n v="750.24"/>
    <n v="53.420400000000008"/>
    <n v="0"/>
    <n v="53.420400000000008"/>
    <n v="49"/>
    <n v="26"/>
    <n v="50"/>
    <n v="0.76439999999999997"/>
    <s v="Den Bosch"/>
    <m/>
    <n v="0"/>
    <n v="0"/>
    <n v="169.91999999999985"/>
    <n v="0"/>
    <m/>
    <m/>
    <s v="no"/>
    <n v="641.04480000000012"/>
    <m/>
    <n v="0.12"/>
    <n v="60.705000000000005"/>
    <m/>
    <n v="728.46"/>
    <m/>
    <n v="0"/>
    <s v="Ellina Smirnova"/>
    <m/>
    <n v="12"/>
    <n v="144"/>
    <m/>
    <m/>
    <n v="0"/>
    <n v="0"/>
    <n v="0"/>
    <s v="14.06.2025"/>
    <s v="Order Window"/>
    <m/>
    <m/>
    <n v="730"/>
  </r>
  <r>
    <x v="5"/>
    <m/>
    <n v="26021038"/>
    <n v="3097160"/>
    <x v="2"/>
    <s v="NL"/>
    <x v="1"/>
    <x v="2"/>
    <m/>
    <m/>
    <n v="30"/>
    <n v="88027053"/>
    <s v="DSP bottle LED Neon sign"/>
    <n v="6"/>
    <m/>
    <s v="China"/>
    <s v="Indoor signs"/>
    <n v="100"/>
    <s v="Dekkers Visual Communication B.v."/>
    <x v="0"/>
    <n v="145"/>
    <n v="870"/>
    <n v="131.82"/>
    <n v="790.92"/>
    <n v="0"/>
    <n v="0"/>
    <n v="790.92"/>
    <n v="114.00000000000001"/>
    <n v="0"/>
    <n v="114.00000000000001"/>
    <n v="44"/>
    <n v="10"/>
    <n v="74"/>
    <n v="0.19536000000000001"/>
    <s v="Den Bosch"/>
    <m/>
    <n v="0"/>
    <n v="0"/>
    <n v="79.080000000000041"/>
    <n v="0"/>
    <m/>
    <m/>
    <s v="no"/>
    <n v="684.00000000000011"/>
    <m/>
    <n v="0.12"/>
    <n v="129.54545454545456"/>
    <m/>
    <n v="777.27272727272737"/>
    <m/>
    <n v="0"/>
    <s v="Ludmilla Zarybnicka"/>
    <m/>
    <n v="1"/>
    <n v="6"/>
    <m/>
    <m/>
    <n v="0"/>
    <n v="0"/>
    <n v="0"/>
    <s v="14.06.2025"/>
    <s v="Order Window"/>
    <m/>
    <m/>
    <n v="456"/>
  </r>
  <r>
    <x v="5"/>
    <m/>
    <n v="26021038"/>
    <n v="3097160"/>
    <x v="2"/>
    <s v="NL"/>
    <x v="1"/>
    <x v="2"/>
    <m/>
    <m/>
    <n v="40"/>
    <n v="88027177"/>
    <s v="DSP coaster"/>
    <n v="4"/>
    <m/>
    <s v="Germany"/>
    <s v="Coasters (&amp; dripmat)"/>
    <n v="50"/>
    <s v="CC Coaster GmbH &amp; Co. KG"/>
    <x v="0"/>
    <n v="22.693181818181817"/>
    <n v="90.772727272727266"/>
    <n v="16.261363636363637"/>
    <n v="65.045454545454547"/>
    <n v="0"/>
    <n v="0"/>
    <n v="65.045454545454547"/>
    <n v="14.31"/>
    <n v="0"/>
    <n v="14.31"/>
    <n v="18.600000000000001"/>
    <n v="46.5"/>
    <n v="14"/>
    <n v="4.8434400000000009E-2"/>
    <s v="Den Bosch"/>
    <m/>
    <n v="0"/>
    <n v="0"/>
    <n v="25.72727272727272"/>
    <n v="0"/>
    <m/>
    <m/>
    <s v="no"/>
    <n v="57.24"/>
    <m/>
    <n v="0.12"/>
    <n v="16.261363636363637"/>
    <m/>
    <n v="65.045454545454547"/>
    <m/>
    <n v="0"/>
    <s v="Ellina Smirnova"/>
    <m/>
    <n v="1000"/>
    <n v="4000"/>
    <m/>
    <m/>
    <n v="0"/>
    <n v="0"/>
    <n v="0"/>
    <s v="14.06.2025"/>
    <s v="Order Window"/>
    <m/>
    <m/>
    <n v="105"/>
  </r>
  <r>
    <x v="5"/>
    <m/>
    <n v="26021038"/>
    <n v="3097160"/>
    <x v="2"/>
    <s v="NL"/>
    <x v="1"/>
    <x v="2"/>
    <m/>
    <m/>
    <n v="50"/>
    <n v="88027179"/>
    <s v="DSP Dripmat"/>
    <n v="10"/>
    <m/>
    <s v="China"/>
    <s v="Bar support"/>
    <n v="50"/>
    <s v="Asian Sourcing Link"/>
    <x v="0"/>
    <n v="85.7"/>
    <n v="857"/>
    <n v="57.1"/>
    <n v="571"/>
    <n v="0"/>
    <n v="0"/>
    <n v="571"/>
    <n v="49.59"/>
    <n v="0"/>
    <n v="49.59"/>
    <n v="62"/>
    <n v="20.5"/>
    <n v="10"/>
    <n v="0.12709999999999999"/>
    <s v="Den Bosch"/>
    <m/>
    <n v="0"/>
    <n v="0"/>
    <n v="286"/>
    <n v="0"/>
    <m/>
    <m/>
    <s v="no"/>
    <n v="495.90000000000003"/>
    <m/>
    <n v="0.12"/>
    <n v="56.352272727272734"/>
    <m/>
    <n v="563.52272727272737"/>
    <m/>
    <n v="0"/>
    <s v="Ellina Smirnova"/>
    <m/>
    <n v="10"/>
    <n v="100"/>
    <m/>
    <m/>
    <n v="0"/>
    <n v="0"/>
    <n v="0"/>
    <s v="14.06.2025"/>
    <s v="Order Window"/>
    <m/>
    <m/>
    <n v="217"/>
  </r>
  <r>
    <x v="5"/>
    <m/>
    <n v="26021038"/>
    <n v="3097160"/>
    <x v="2"/>
    <s v="NL"/>
    <x v="1"/>
    <x v="2"/>
    <m/>
    <m/>
    <n v="60"/>
    <n v="88027181"/>
    <s v="DSP Festival cup 35cl"/>
    <n v="4"/>
    <m/>
    <s v="France"/>
    <s v="Plastic cups"/>
    <n v="3"/>
    <s v="Re-uz France"/>
    <x v="0"/>
    <n v="255.90909090909091"/>
    <n v="1023.6363636363636"/>
    <n v="110.90909090909091"/>
    <n v="443.63636363636363"/>
    <n v="0"/>
    <n v="0"/>
    <n v="443.63636363636363"/>
    <n v="97.6"/>
    <n v="0"/>
    <n v="97.6"/>
    <n v="58.2"/>
    <n v="36.299999999999997"/>
    <n v="13.54"/>
    <n v="0.11442166559999997"/>
    <s v="Den Bosch"/>
    <m/>
    <n v="0"/>
    <n v="0"/>
    <n v="580"/>
    <n v="0"/>
    <m/>
    <m/>
    <s v="yes"/>
    <n v="390.4"/>
    <m/>
    <n v="0.12"/>
    <n v="110.90909090909091"/>
    <m/>
    <n v="443.63636363636363"/>
    <m/>
    <n v="0"/>
    <s v="Konstantinos Zoupanos"/>
    <m/>
    <n v="400"/>
    <n v="1600"/>
    <m/>
    <m/>
    <n v="0"/>
    <n v="0"/>
    <n v="0"/>
    <s v="14.06.2025"/>
    <s v="Order Window"/>
    <m/>
    <m/>
    <n v="109"/>
  </r>
  <r>
    <x v="5"/>
    <m/>
    <n v="26021038"/>
    <n v="3097160"/>
    <x v="2"/>
    <s v="NL"/>
    <x v="1"/>
    <x v="2"/>
    <m/>
    <m/>
    <n v="70"/>
    <n v="88027220"/>
    <s v="DSP Bottle opener"/>
    <n v="8"/>
    <m/>
    <s v="China"/>
    <s v="Bar support"/>
    <n v="125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s v="Den Bosch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  <m/>
    <m/>
    <n v="1081"/>
  </r>
  <r>
    <x v="5"/>
    <m/>
    <n v="26021037"/>
    <n v="3097160"/>
    <x v="2"/>
    <s v="NL"/>
    <x v="1"/>
    <x v="2"/>
    <m/>
    <m/>
    <n v="10"/>
    <n v="88026183"/>
    <s v="DSP Inflatable bottle 1.5m"/>
    <n v="1"/>
    <m/>
    <s v="China"/>
    <s v="Premiums"/>
    <n v="10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m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  <m/>
    <m/>
    <n v="14"/>
  </r>
  <r>
    <x v="5"/>
    <m/>
    <n v="26021037"/>
    <n v="3097160"/>
    <x v="2"/>
    <s v="NL"/>
    <x v="1"/>
    <x v="2"/>
    <m/>
    <m/>
    <n v="20"/>
    <n v="88026888"/>
    <s v="DSP Ice bucket 6 bottles"/>
    <n v="10"/>
    <m/>
    <s v="China"/>
    <s v="Bar support"/>
    <n v="167"/>
    <s v="Promocean The Netherlands BV"/>
    <x v="0"/>
    <n v="76.679999999999993"/>
    <n v="766.8"/>
    <n v="62.519999999999996"/>
    <n v="625.19999999999993"/>
    <n v="0"/>
    <n v="0"/>
    <n v="625.19999999999993"/>
    <n v="53.420400000000008"/>
    <n v="0"/>
    <n v="53.420400000000008"/>
    <n v="49"/>
    <n v="26"/>
    <n v="50"/>
    <n v="0.63700000000000001"/>
    <s v="Den Bosch"/>
    <m/>
    <n v="0"/>
    <n v="0"/>
    <n v="141.60000000000002"/>
    <n v="0"/>
    <m/>
    <m/>
    <s v="no"/>
    <n v="534.20400000000006"/>
    <m/>
    <n v="0.12"/>
    <n v="60.705000000000005"/>
    <m/>
    <n v="607.05000000000007"/>
    <m/>
    <n v="0"/>
    <s v="Ellina Smirnova"/>
    <m/>
    <n v="12"/>
    <n v="120"/>
    <m/>
    <m/>
    <n v="0"/>
    <n v="0"/>
    <n v="0"/>
    <s v="14.06.2025"/>
    <s v="Order Window"/>
    <m/>
    <m/>
    <n v="730"/>
  </r>
  <r>
    <x v="5"/>
    <m/>
    <n v="26021037"/>
    <n v="3097160"/>
    <x v="2"/>
    <s v="NL"/>
    <x v="1"/>
    <x v="2"/>
    <m/>
    <m/>
    <n v="30"/>
    <n v="88027053"/>
    <s v="DSP bottle LED Neon sign"/>
    <n v="5"/>
    <m/>
    <s v="China"/>
    <s v="Indoor signs"/>
    <n v="100"/>
    <s v="Dekkers Visual Communication B.v."/>
    <x v="0"/>
    <n v="145"/>
    <n v="725"/>
    <n v="131.82"/>
    <n v="659.09999999999991"/>
    <n v="0"/>
    <n v="0"/>
    <n v="659.09999999999991"/>
    <n v="114.00000000000001"/>
    <n v="0"/>
    <n v="114.00000000000001"/>
    <n v="44"/>
    <n v="10"/>
    <n v="74"/>
    <n v="0.1628"/>
    <s v="Den Bosch"/>
    <m/>
    <n v="0"/>
    <n v="0"/>
    <n v="65.900000000000091"/>
    <n v="0"/>
    <m/>
    <m/>
    <s v="no"/>
    <n v="570.00000000000011"/>
    <m/>
    <n v="0.12"/>
    <n v="129.54545454545456"/>
    <m/>
    <n v="647.72727272727275"/>
    <m/>
    <n v="0"/>
    <s v="Ludmilla Zarybnicka"/>
    <m/>
    <n v="1"/>
    <n v="5"/>
    <m/>
    <m/>
    <n v="0"/>
    <n v="0"/>
    <n v="0"/>
    <s v="14.06.2025"/>
    <s v="Order Window"/>
    <m/>
    <m/>
    <n v="456"/>
  </r>
  <r>
    <x v="5"/>
    <m/>
    <n v="26021037"/>
    <n v="3097160"/>
    <x v="2"/>
    <s v="NL"/>
    <x v="1"/>
    <x v="2"/>
    <m/>
    <m/>
    <n v="40"/>
    <n v="88027177"/>
    <s v="DSP coaster"/>
    <n v="4"/>
    <m/>
    <s v="Germany"/>
    <s v="Coasters (&amp; dripmat)"/>
    <n v="50"/>
    <s v="CC Coaster GmbH &amp; Co. KG"/>
    <x v="0"/>
    <n v="22.693181818181817"/>
    <n v="90.772727272727266"/>
    <n v="16.261363636363637"/>
    <n v="65.045454545454547"/>
    <n v="0"/>
    <n v="0"/>
    <n v="65.045454545454547"/>
    <n v="14.31"/>
    <n v="0"/>
    <n v="14.31"/>
    <n v="18.600000000000001"/>
    <n v="46.5"/>
    <n v="14"/>
    <n v="4.8434400000000009E-2"/>
    <s v="Den Bosch"/>
    <m/>
    <n v="0"/>
    <n v="0"/>
    <n v="25.72727272727272"/>
    <n v="0"/>
    <m/>
    <m/>
    <s v="no"/>
    <n v="57.24"/>
    <m/>
    <n v="0.12"/>
    <n v="16.261363636363637"/>
    <m/>
    <n v="65.045454545454547"/>
    <m/>
    <n v="0"/>
    <s v="Ellina Smirnova"/>
    <m/>
    <n v="1000"/>
    <n v="4000"/>
    <m/>
    <m/>
    <n v="0"/>
    <n v="0"/>
    <n v="0"/>
    <s v="14.06.2025"/>
    <s v="Order Window"/>
    <m/>
    <m/>
    <n v="105"/>
  </r>
  <r>
    <x v="5"/>
    <m/>
    <n v="26021037"/>
    <n v="3097160"/>
    <x v="2"/>
    <s v="NL"/>
    <x v="1"/>
    <x v="2"/>
    <m/>
    <m/>
    <n v="50"/>
    <n v="88027181"/>
    <s v="DSP Festival cup 35cl"/>
    <n v="4"/>
    <m/>
    <s v="France"/>
    <s v="Plastic cups"/>
    <n v="3"/>
    <s v="Re-uz France"/>
    <x v="0"/>
    <n v="255.90909090909091"/>
    <n v="1023.6363636363636"/>
    <n v="110.90909090909091"/>
    <n v="443.63636363636363"/>
    <n v="0"/>
    <n v="0"/>
    <n v="443.63636363636363"/>
    <n v="97.6"/>
    <n v="0"/>
    <n v="97.6"/>
    <n v="58.2"/>
    <n v="36.299999999999997"/>
    <n v="13.54"/>
    <n v="0.11442166559999997"/>
    <s v="Den Bosch"/>
    <m/>
    <n v="0"/>
    <n v="0"/>
    <n v="580"/>
    <n v="0"/>
    <m/>
    <m/>
    <s v="yes"/>
    <n v="390.4"/>
    <m/>
    <n v="0.12"/>
    <n v="110.90909090909091"/>
    <m/>
    <n v="443.63636363636363"/>
    <m/>
    <n v="0"/>
    <s v="Konstantinos Zoupanos"/>
    <m/>
    <n v="400"/>
    <n v="1600"/>
    <m/>
    <m/>
    <n v="0"/>
    <n v="0"/>
    <n v="0"/>
    <s v="14.06.2025"/>
    <s v="Order Window"/>
    <m/>
    <m/>
    <n v="109"/>
  </r>
  <r>
    <x v="5"/>
    <m/>
    <n v="26021037"/>
    <n v="3097160"/>
    <x v="2"/>
    <s v="NL"/>
    <x v="1"/>
    <x v="2"/>
    <m/>
    <m/>
    <n v="60"/>
    <n v="88027220"/>
    <s v="DSP Bottle opener"/>
    <n v="8"/>
    <m/>
    <s v="China"/>
    <s v="Bar support"/>
    <n v="125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s v="Den Bosch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  <m/>
    <m/>
    <n v="1081"/>
  </r>
  <r>
    <x v="5"/>
    <m/>
    <n v="26021037"/>
    <n v="3097160"/>
    <x v="2"/>
    <s v="NL"/>
    <x v="1"/>
    <x v="2"/>
    <m/>
    <m/>
    <n v="70"/>
    <n v="88027234"/>
    <s v="DSP Promoter shirt unisex M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39"/>
  </r>
  <r>
    <x v="5"/>
    <m/>
    <n v="26021037"/>
    <n v="3097160"/>
    <x v="2"/>
    <s v="NL"/>
    <x v="1"/>
    <x v="2"/>
    <m/>
    <m/>
    <n v="80"/>
    <n v="88027235"/>
    <s v="DSP Promoter shirt unisex L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42"/>
  </r>
  <r>
    <x v="5"/>
    <m/>
    <n v="26021037"/>
    <n v="3097160"/>
    <x v="2"/>
    <s v="NL"/>
    <x v="1"/>
    <x v="2"/>
    <m/>
    <m/>
    <n v="90"/>
    <n v="88027179"/>
    <s v="DSP Dripmat"/>
    <n v="10"/>
    <m/>
    <s v="China"/>
    <s v="Bar support"/>
    <n v="50"/>
    <s v="Asian Sourcing Link"/>
    <x v="0"/>
    <n v="85.7"/>
    <n v="857"/>
    <n v="57.1"/>
    <n v="571"/>
    <n v="0"/>
    <n v="0"/>
    <n v="571"/>
    <n v="49.59"/>
    <n v="0"/>
    <n v="49.59"/>
    <n v="62"/>
    <n v="20.5"/>
    <n v="10"/>
    <n v="0.12709999999999999"/>
    <s v="Den Bosch"/>
    <m/>
    <n v="0"/>
    <n v="0"/>
    <n v="286"/>
    <n v="0"/>
    <m/>
    <m/>
    <s v="no"/>
    <n v="495.90000000000003"/>
    <m/>
    <n v="0.12"/>
    <n v="56.352272727272734"/>
    <m/>
    <n v="563.52272727272737"/>
    <m/>
    <n v="0"/>
    <s v="Ellina Smirnova"/>
    <m/>
    <n v="10"/>
    <n v="100"/>
    <m/>
    <m/>
    <n v="0"/>
    <n v="0"/>
    <n v="0"/>
    <s v="14.06.2025"/>
    <s v="Order Window"/>
    <m/>
    <m/>
    <n v="217"/>
  </r>
  <r>
    <x v="5"/>
    <m/>
    <n v="26021038"/>
    <n v="3097160"/>
    <x v="2"/>
    <s v="NL"/>
    <x v="1"/>
    <x v="2"/>
    <m/>
    <m/>
    <n v="80"/>
    <n v="88027234"/>
    <s v="DSP Promoter shirt unisex M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39"/>
  </r>
  <r>
    <x v="5"/>
    <m/>
    <n v="26021038"/>
    <n v="3097160"/>
    <x v="2"/>
    <s v="NL"/>
    <x v="1"/>
    <x v="2"/>
    <m/>
    <m/>
    <n v="90"/>
    <n v="88027235"/>
    <s v="DSP Promoter shirt unisex L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42"/>
  </r>
  <r>
    <x v="5"/>
    <m/>
    <n v="26021039"/>
    <n v="3097160"/>
    <x v="2"/>
    <s v="NL"/>
    <x v="1"/>
    <x v="2"/>
    <m/>
    <m/>
    <n v="10"/>
    <n v="88026183"/>
    <s v="DSP Inflatable bottle 1.5m"/>
    <n v="1"/>
    <m/>
    <s v="China"/>
    <s v="Premiums"/>
    <n v="10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m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  <m/>
    <m/>
    <n v="14"/>
  </r>
  <r>
    <x v="5"/>
    <m/>
    <n v="26021039"/>
    <n v="3097160"/>
    <x v="2"/>
    <s v="NL"/>
    <x v="1"/>
    <x v="2"/>
    <m/>
    <m/>
    <n v="20"/>
    <n v="88026888"/>
    <s v="DSP Ice bucket 6 bottles"/>
    <n v="12"/>
    <m/>
    <s v="China"/>
    <s v="Bar support"/>
    <n v="167"/>
    <s v="Promocean The Netherlands BV"/>
    <x v="0"/>
    <n v="76.679999999999993"/>
    <n v="920.15999999999985"/>
    <n v="62.519999999999996"/>
    <n v="750.24"/>
    <n v="0"/>
    <n v="0"/>
    <n v="750.24"/>
    <n v="53.420400000000008"/>
    <n v="0"/>
    <n v="53.420400000000008"/>
    <n v="49"/>
    <n v="26"/>
    <n v="50"/>
    <n v="0.76439999999999997"/>
    <s v="Den Bosch"/>
    <m/>
    <n v="0"/>
    <n v="0"/>
    <n v="169.91999999999985"/>
    <n v="0"/>
    <m/>
    <m/>
    <s v="no"/>
    <n v="641.04480000000012"/>
    <m/>
    <n v="0.12"/>
    <n v="60.705000000000005"/>
    <m/>
    <n v="728.46"/>
    <m/>
    <n v="0"/>
    <s v="Ellina Smirnova"/>
    <m/>
    <n v="12"/>
    <n v="144"/>
    <m/>
    <m/>
    <n v="0"/>
    <n v="0"/>
    <n v="0"/>
    <s v="14.06.2025"/>
    <s v="Order Window"/>
    <m/>
    <m/>
    <n v="730"/>
  </r>
  <r>
    <x v="5"/>
    <m/>
    <n v="26021039"/>
    <n v="3097160"/>
    <x v="2"/>
    <s v="NL"/>
    <x v="1"/>
    <x v="2"/>
    <m/>
    <m/>
    <n v="30"/>
    <n v="88027053"/>
    <s v="DSP bottle LED Neon sign"/>
    <n v="6"/>
    <m/>
    <s v="China"/>
    <s v="Indoor signs"/>
    <n v="100"/>
    <s v="Dekkers Visual Communication B.v."/>
    <x v="0"/>
    <n v="145"/>
    <n v="870"/>
    <n v="131.82"/>
    <n v="790.92"/>
    <n v="0"/>
    <n v="0"/>
    <n v="790.92"/>
    <n v="114.00000000000001"/>
    <n v="0"/>
    <n v="114.00000000000001"/>
    <n v="44"/>
    <n v="10"/>
    <n v="74"/>
    <n v="0.19536000000000001"/>
    <s v="Den Bosch"/>
    <m/>
    <n v="0"/>
    <n v="0"/>
    <n v="79.080000000000041"/>
    <n v="0"/>
    <m/>
    <m/>
    <s v="no"/>
    <n v="684.00000000000011"/>
    <m/>
    <n v="0.12"/>
    <n v="129.54545454545456"/>
    <m/>
    <n v="777.27272727272737"/>
    <m/>
    <n v="0"/>
    <s v="Ludmilla Zarybnicka"/>
    <m/>
    <n v="1"/>
    <n v="6"/>
    <m/>
    <m/>
    <n v="0"/>
    <n v="0"/>
    <n v="0"/>
    <s v="14.06.2025"/>
    <s v="Order Window"/>
    <m/>
    <m/>
    <n v="456"/>
  </r>
  <r>
    <x v="5"/>
    <m/>
    <n v="26021039"/>
    <n v="3097160"/>
    <x v="2"/>
    <s v="NL"/>
    <x v="1"/>
    <x v="2"/>
    <m/>
    <m/>
    <n v="40"/>
    <n v="88027177"/>
    <s v="DSP coaster"/>
    <n v="5"/>
    <m/>
    <s v="Germany"/>
    <s v="Coasters (&amp; dripmat)"/>
    <n v="50"/>
    <s v="CC Coaster GmbH &amp; Co. KG"/>
    <x v="0"/>
    <n v="22.693181818181817"/>
    <n v="113.46590909090908"/>
    <n v="16.261363636363637"/>
    <n v="81.306818181818187"/>
    <n v="0"/>
    <n v="0"/>
    <n v="81.306818181818187"/>
    <n v="14.31"/>
    <n v="0"/>
    <n v="14.31"/>
    <n v="18.600000000000001"/>
    <n v="46.5"/>
    <n v="14"/>
    <n v="6.0543000000000013E-2"/>
    <s v="Den Bosch"/>
    <m/>
    <n v="0"/>
    <n v="0"/>
    <n v="32.159090909090892"/>
    <n v="0"/>
    <m/>
    <m/>
    <s v="no"/>
    <n v="71.55"/>
    <m/>
    <n v="0.12"/>
    <n v="16.261363636363637"/>
    <m/>
    <n v="81.306818181818187"/>
    <m/>
    <n v="0"/>
    <s v="Ellina Smirnova"/>
    <m/>
    <n v="1000"/>
    <n v="5000"/>
    <m/>
    <m/>
    <n v="0"/>
    <n v="0"/>
    <n v="0"/>
    <s v="14.06.2025"/>
    <s v="Order Window"/>
    <m/>
    <m/>
    <n v="105"/>
  </r>
  <r>
    <x v="5"/>
    <m/>
    <n v="26021039"/>
    <n v="3097160"/>
    <x v="2"/>
    <s v="NL"/>
    <x v="1"/>
    <x v="2"/>
    <m/>
    <m/>
    <n v="50"/>
    <n v="88027179"/>
    <s v="DSP Dripmat"/>
    <n v="10"/>
    <m/>
    <s v="China"/>
    <s v="Bar support"/>
    <n v="50"/>
    <s v="Asian Sourcing Link"/>
    <x v="0"/>
    <n v="85.7"/>
    <n v="857"/>
    <n v="57.1"/>
    <n v="571"/>
    <n v="0"/>
    <n v="0"/>
    <n v="571"/>
    <n v="49.59"/>
    <n v="0"/>
    <n v="49.59"/>
    <n v="62"/>
    <n v="20.5"/>
    <n v="10"/>
    <n v="0.12709999999999999"/>
    <s v="Den Bosch"/>
    <m/>
    <n v="0"/>
    <n v="0"/>
    <n v="286"/>
    <n v="0"/>
    <m/>
    <m/>
    <s v="no"/>
    <n v="495.90000000000003"/>
    <m/>
    <n v="0.12"/>
    <n v="56.352272727272734"/>
    <m/>
    <n v="563.52272727272737"/>
    <m/>
    <n v="0"/>
    <s v="Ellina Smirnova"/>
    <m/>
    <n v="10"/>
    <n v="100"/>
    <m/>
    <m/>
    <n v="0"/>
    <n v="0"/>
    <n v="0"/>
    <s v="14.06.2025"/>
    <s v="Order Window"/>
    <m/>
    <m/>
    <n v="217"/>
  </r>
  <r>
    <x v="5"/>
    <m/>
    <n v="26021042"/>
    <n v="3097160"/>
    <x v="2"/>
    <s v="NL"/>
    <x v="1"/>
    <x v="2"/>
    <m/>
    <m/>
    <n v="10"/>
    <n v="88026888"/>
    <s v="DSP Ice bucket 6 bottles"/>
    <n v="8"/>
    <m/>
    <s v="China"/>
    <s v="Bar support"/>
    <n v="167"/>
    <s v="Promocean The Netherlands BV"/>
    <x v="0"/>
    <n v="76.679999999999993"/>
    <n v="613.43999999999994"/>
    <n v="62.519999999999996"/>
    <n v="500.15999999999997"/>
    <n v="0"/>
    <n v="0"/>
    <n v="500.15999999999997"/>
    <n v="53.420400000000008"/>
    <n v="0"/>
    <n v="53.420400000000008"/>
    <n v="49"/>
    <n v="26"/>
    <n v="50"/>
    <n v="0.50960000000000005"/>
    <s v="Den Bosch"/>
    <m/>
    <n v="0"/>
    <n v="0"/>
    <n v="113.27999999999997"/>
    <n v="0"/>
    <m/>
    <m/>
    <s v="no"/>
    <n v="427.36320000000006"/>
    <m/>
    <n v="0.12"/>
    <n v="60.705000000000005"/>
    <m/>
    <n v="485.64000000000004"/>
    <m/>
    <n v="0"/>
    <s v="Ellina Smirnova"/>
    <m/>
    <n v="12"/>
    <n v="96"/>
    <m/>
    <m/>
    <n v="0"/>
    <n v="0"/>
    <n v="0"/>
    <s v="14.06.2025"/>
    <s v="Order Window"/>
    <m/>
    <m/>
    <n v="730"/>
  </r>
  <r>
    <x v="5"/>
    <m/>
    <n v="26021042"/>
    <n v="3097160"/>
    <x v="2"/>
    <s v="NL"/>
    <x v="1"/>
    <x v="2"/>
    <m/>
    <m/>
    <n v="20"/>
    <n v="88027053"/>
    <s v="DSP bottle LED Neon sign"/>
    <n v="5"/>
    <m/>
    <s v="China"/>
    <s v="Indoor signs"/>
    <n v="100"/>
    <s v="Dekkers Visual Communication B.v."/>
    <x v="0"/>
    <n v="145"/>
    <n v="725"/>
    <n v="131.82"/>
    <n v="659.09999999999991"/>
    <n v="0"/>
    <n v="0"/>
    <n v="659.09999999999991"/>
    <n v="114.00000000000001"/>
    <n v="0"/>
    <n v="114.00000000000001"/>
    <n v="44"/>
    <n v="10"/>
    <n v="74"/>
    <n v="0.1628"/>
    <s v="Den Bosch"/>
    <m/>
    <n v="0"/>
    <n v="0"/>
    <n v="65.900000000000091"/>
    <n v="0"/>
    <m/>
    <m/>
    <s v="no"/>
    <n v="570.00000000000011"/>
    <m/>
    <n v="0.12"/>
    <n v="129.54545454545456"/>
    <m/>
    <n v="647.72727272727275"/>
    <m/>
    <n v="0"/>
    <s v="Ludmilla Zarybnicka"/>
    <m/>
    <n v="1"/>
    <n v="5"/>
    <m/>
    <m/>
    <n v="0"/>
    <n v="0"/>
    <n v="0"/>
    <s v="14.06.2025"/>
    <s v="Order Window"/>
    <m/>
    <m/>
    <n v="456"/>
  </r>
  <r>
    <x v="5"/>
    <m/>
    <n v="26021042"/>
    <n v="3097160"/>
    <x v="2"/>
    <s v="NL"/>
    <x v="1"/>
    <x v="2"/>
    <m/>
    <m/>
    <n v="30"/>
    <n v="88027177"/>
    <s v="DSP coaster"/>
    <n v="5"/>
    <m/>
    <s v="Germany"/>
    <s v="Coasters (&amp; dripmat)"/>
    <n v="50"/>
    <s v="CC Coaster GmbH &amp; Co. KG"/>
    <x v="0"/>
    <n v="22.693181818181817"/>
    <n v="113.46590909090908"/>
    <n v="16.261363636363637"/>
    <n v="81.306818181818187"/>
    <n v="0"/>
    <n v="0"/>
    <n v="81.306818181818187"/>
    <n v="14.31"/>
    <n v="0"/>
    <n v="14.31"/>
    <n v="18.600000000000001"/>
    <n v="46.5"/>
    <n v="14"/>
    <n v="6.0543000000000013E-2"/>
    <s v="Den Bosch"/>
    <m/>
    <n v="0"/>
    <n v="0"/>
    <n v="32.159090909090892"/>
    <n v="0"/>
    <m/>
    <m/>
    <s v="no"/>
    <n v="71.55"/>
    <m/>
    <n v="0.12"/>
    <n v="16.261363636363637"/>
    <m/>
    <n v="81.306818181818187"/>
    <m/>
    <n v="0"/>
    <s v="Ellina Smirnova"/>
    <m/>
    <n v="1000"/>
    <n v="5000"/>
    <m/>
    <m/>
    <n v="0"/>
    <n v="0"/>
    <n v="0"/>
    <s v="14.06.2025"/>
    <s v="Order Window"/>
    <m/>
    <m/>
    <n v="105"/>
  </r>
  <r>
    <x v="5"/>
    <m/>
    <n v="26021042"/>
    <n v="3097160"/>
    <x v="2"/>
    <s v="NL"/>
    <x v="1"/>
    <x v="2"/>
    <m/>
    <m/>
    <n v="40"/>
    <n v="88027179"/>
    <s v="DSP Dripmat"/>
    <n v="10"/>
    <m/>
    <s v="China"/>
    <s v="Bar support"/>
    <n v="50"/>
    <s v="Asian Sourcing Link"/>
    <x v="0"/>
    <n v="85.7"/>
    <n v="857"/>
    <n v="57.1"/>
    <n v="571"/>
    <n v="0"/>
    <n v="0"/>
    <n v="571"/>
    <n v="49.59"/>
    <n v="0"/>
    <n v="49.59"/>
    <n v="62"/>
    <n v="20.5"/>
    <n v="10"/>
    <n v="0.12709999999999999"/>
    <s v="Den Bosch"/>
    <m/>
    <n v="0"/>
    <n v="0"/>
    <n v="286"/>
    <n v="0"/>
    <m/>
    <m/>
    <s v="no"/>
    <n v="495.90000000000003"/>
    <m/>
    <n v="0.12"/>
    <n v="56.352272727272734"/>
    <m/>
    <n v="563.52272727272737"/>
    <m/>
    <n v="0"/>
    <s v="Ellina Smirnova"/>
    <m/>
    <n v="10"/>
    <n v="100"/>
    <m/>
    <m/>
    <n v="0"/>
    <n v="0"/>
    <n v="0"/>
    <s v="14.06.2025"/>
    <s v="Order Window"/>
    <m/>
    <m/>
    <n v="217"/>
  </r>
  <r>
    <x v="5"/>
    <m/>
    <n v="26021042"/>
    <n v="3097160"/>
    <x v="2"/>
    <s v="NL"/>
    <x v="1"/>
    <x v="2"/>
    <m/>
    <m/>
    <n v="50"/>
    <n v="88027220"/>
    <s v="DSP Bottle opener"/>
    <n v="6"/>
    <m/>
    <s v="China"/>
    <s v="Bar support"/>
    <n v="125"/>
    <s v="Promocean The Netherlands BV"/>
    <x v="0"/>
    <n v="39.799999999999997"/>
    <n v="238.79999999999998"/>
    <n v="35.6"/>
    <n v="213.60000000000002"/>
    <n v="0"/>
    <n v="0"/>
    <n v="213.60000000000002"/>
    <n v="29.298000000000002"/>
    <n v="0"/>
    <n v="29.298000000000002"/>
    <n v="14.5"/>
    <n v="4.8"/>
    <n v="4.8"/>
    <n v="2.0044799999999999E-3"/>
    <s v="Den Bosch"/>
    <m/>
    <n v="0"/>
    <n v="0"/>
    <n v="25.19999999999996"/>
    <n v="0"/>
    <m/>
    <m/>
    <s v="no"/>
    <n v="175.78800000000001"/>
    <m/>
    <n v="0.12"/>
    <n v="33.293181818181822"/>
    <m/>
    <n v="199.75909090909093"/>
    <m/>
    <n v="0"/>
    <s v="Ellina Smirnova"/>
    <m/>
    <n v="20"/>
    <n v="120"/>
    <m/>
    <m/>
    <n v="0"/>
    <n v="0"/>
    <n v="0"/>
    <s v="14.06.2025"/>
    <s v="Order Window"/>
    <m/>
    <m/>
    <n v="1081"/>
  </r>
  <r>
    <x v="5"/>
    <m/>
    <n v="26021042"/>
    <n v="3097160"/>
    <x v="2"/>
    <s v="NL"/>
    <x v="1"/>
    <x v="2"/>
    <m/>
    <m/>
    <n v="60"/>
    <n v="88026183"/>
    <s v="DSP Inflatable bottle 1.5m"/>
    <n v="1"/>
    <m/>
    <s v="China"/>
    <s v="Premiums"/>
    <n v="100"/>
    <s v="Promocean The Netherlands BV"/>
    <x v="1"/>
    <n v="71.449999999999989"/>
    <n v="71.449999999999989"/>
    <n v="71.449999999999989"/>
    <n v="71.449999999999989"/>
    <n v="0"/>
    <n v="0"/>
    <n v="71.449999999999989"/>
    <n v="61.77261"/>
    <n v="0"/>
    <n v="61.77261"/>
    <n v="30"/>
    <n v="26"/>
    <n v="6"/>
    <n v="4.6800000000000001E-3"/>
    <m/>
    <m/>
    <n v="0"/>
    <n v="0"/>
    <n v="0"/>
    <n v="0"/>
    <m/>
    <m/>
    <s v="no"/>
    <n v="61.77261"/>
    <m/>
    <n v="0.12"/>
    <n v="70.196147727272731"/>
    <m/>
    <n v="70.196147727272731"/>
    <m/>
    <n v="0"/>
    <s v="Ellina Smirnova"/>
    <m/>
    <n v="5"/>
    <n v="5"/>
    <m/>
    <m/>
    <n v="0"/>
    <n v="0"/>
    <n v="0"/>
    <s v="14.06.2025"/>
    <s v="Order Window"/>
    <m/>
    <m/>
    <n v="14"/>
  </r>
  <r>
    <x v="5"/>
    <m/>
    <n v="26021042"/>
    <n v="3097160"/>
    <x v="2"/>
    <s v="NL"/>
    <x v="1"/>
    <x v="2"/>
    <m/>
    <m/>
    <n v="70"/>
    <n v="88027181"/>
    <s v="DSP Festival cup 35cl"/>
    <n v="3"/>
    <m/>
    <s v="France"/>
    <s v="Plastic cups"/>
    <n v="3"/>
    <s v="Re-uz France"/>
    <x v="0"/>
    <n v="255.90909090909091"/>
    <n v="767.72727272727275"/>
    <n v="110.90909090909091"/>
    <n v="332.72727272727275"/>
    <n v="0"/>
    <n v="0"/>
    <n v="332.72727272727275"/>
    <n v="97.6"/>
    <n v="0"/>
    <n v="97.6"/>
    <n v="58.2"/>
    <n v="36.299999999999997"/>
    <n v="13.54"/>
    <n v="8.5816249199999986E-2"/>
    <s v="Den Bosch"/>
    <m/>
    <n v="0"/>
    <n v="0"/>
    <n v="435"/>
    <n v="0"/>
    <m/>
    <m/>
    <s v="yes"/>
    <n v="292.79999999999995"/>
    <m/>
    <n v="0.12"/>
    <n v="110.90909090909091"/>
    <m/>
    <n v="332.72727272727275"/>
    <m/>
    <n v="0"/>
    <s v="Konstantinos Zoupanos"/>
    <m/>
    <n v="400"/>
    <n v="1200"/>
    <m/>
    <m/>
    <n v="0"/>
    <n v="0"/>
    <n v="0"/>
    <s v="14.06.2025"/>
    <s v="Order Window"/>
    <m/>
    <m/>
    <n v="109"/>
  </r>
  <r>
    <x v="5"/>
    <m/>
    <n v="26021039"/>
    <n v="3097160"/>
    <x v="2"/>
    <s v="NL"/>
    <x v="1"/>
    <x v="2"/>
    <m/>
    <m/>
    <n v="60"/>
    <n v="88027181"/>
    <s v="DSP Festival cup 35cl"/>
    <n v="4"/>
    <m/>
    <s v="France"/>
    <s v="Plastic cups"/>
    <n v="3"/>
    <s v="Re-uz France"/>
    <x v="0"/>
    <n v="255.90909090909091"/>
    <n v="1023.6363636363636"/>
    <n v="110.90909090909091"/>
    <n v="443.63636363636363"/>
    <n v="0"/>
    <n v="0"/>
    <n v="443.63636363636363"/>
    <n v="97.6"/>
    <n v="0"/>
    <n v="97.6"/>
    <n v="58.2"/>
    <n v="36.299999999999997"/>
    <n v="13.54"/>
    <n v="0.11442166559999997"/>
    <s v="Den Bosch"/>
    <m/>
    <n v="0"/>
    <n v="0"/>
    <n v="580"/>
    <n v="0"/>
    <m/>
    <m/>
    <s v="yes"/>
    <n v="390.4"/>
    <m/>
    <n v="0.12"/>
    <n v="110.90909090909091"/>
    <m/>
    <n v="443.63636363636363"/>
    <m/>
    <n v="0"/>
    <s v="Konstantinos Zoupanos"/>
    <m/>
    <n v="400"/>
    <n v="1600"/>
    <m/>
    <m/>
    <n v="0"/>
    <n v="0"/>
    <n v="0"/>
    <s v="14.06.2025"/>
    <s v="Order Window"/>
    <m/>
    <m/>
    <n v="109"/>
  </r>
  <r>
    <x v="5"/>
    <m/>
    <n v="26021039"/>
    <n v="3097160"/>
    <x v="2"/>
    <s v="NL"/>
    <x v="1"/>
    <x v="2"/>
    <m/>
    <m/>
    <n v="70"/>
    <n v="88027220"/>
    <s v="DSP Bottle opener"/>
    <n v="8"/>
    <m/>
    <s v="China"/>
    <s v="Bar support"/>
    <n v="125"/>
    <s v="Promocean The Netherlands BV"/>
    <x v="0"/>
    <n v="39.799999999999997"/>
    <n v="318.39999999999998"/>
    <n v="35.6"/>
    <n v="284.8"/>
    <n v="0"/>
    <n v="0"/>
    <n v="284.8"/>
    <n v="29.298000000000002"/>
    <n v="0"/>
    <n v="29.298000000000002"/>
    <n v="14.5"/>
    <n v="4.8"/>
    <n v="4.8"/>
    <n v="2.67264E-3"/>
    <s v="Den Bosch"/>
    <m/>
    <n v="0"/>
    <n v="0"/>
    <n v="33.599999999999966"/>
    <n v="0"/>
    <m/>
    <m/>
    <s v="no"/>
    <n v="234.38400000000001"/>
    <m/>
    <n v="0.12"/>
    <n v="33.293181818181822"/>
    <m/>
    <n v="266.34545454545457"/>
    <m/>
    <n v="0"/>
    <s v="Ellina Smirnova"/>
    <m/>
    <n v="20"/>
    <n v="160"/>
    <m/>
    <m/>
    <n v="0"/>
    <n v="0"/>
    <n v="0"/>
    <s v="14.06.2025"/>
    <s v="Order Window"/>
    <m/>
    <m/>
    <n v="1081"/>
  </r>
  <r>
    <x v="5"/>
    <m/>
    <n v="26021039"/>
    <n v="3097160"/>
    <x v="2"/>
    <s v="NL"/>
    <x v="1"/>
    <x v="2"/>
    <m/>
    <m/>
    <n v="80"/>
    <n v="88027234"/>
    <s v="DSP Promoter shirt unisex M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39"/>
  </r>
  <r>
    <x v="5"/>
    <m/>
    <n v="26021039"/>
    <n v="3097160"/>
    <x v="2"/>
    <s v="NL"/>
    <x v="1"/>
    <x v="2"/>
    <m/>
    <m/>
    <n v="90"/>
    <n v="88027235"/>
    <s v="DSP Promoter shirt unisex L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42"/>
  </r>
  <r>
    <x v="5"/>
    <m/>
    <n v="26021039"/>
    <n v="3097160"/>
    <x v="2"/>
    <s v="NL"/>
    <x v="1"/>
    <x v="2"/>
    <m/>
    <m/>
    <n v="100"/>
    <n v="88027233"/>
    <s v="DSP Promoter shirt unisex S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9"/>
  </r>
  <r>
    <x v="5"/>
    <m/>
    <n v="26021040"/>
    <n v="3097160"/>
    <x v="2"/>
    <s v="NL"/>
    <x v="1"/>
    <x v="2"/>
    <m/>
    <m/>
    <n v="10"/>
    <n v="88026183"/>
    <s v="DSP Inflatable bottle 1.5m"/>
    <n v="3"/>
    <m/>
    <s v="China"/>
    <s v="Premiums"/>
    <n v="100"/>
    <s v="Promocean The Netherlands BV"/>
    <x v="1"/>
    <n v="71.449999999999989"/>
    <n v="214.34999999999997"/>
    <n v="71.449999999999989"/>
    <n v="214.34999999999997"/>
    <n v="0"/>
    <n v="0"/>
    <n v="214.34999999999997"/>
    <n v="61.77261"/>
    <n v="0"/>
    <n v="61.77261"/>
    <n v="30"/>
    <n v="26"/>
    <n v="6"/>
    <n v="1.404E-2"/>
    <m/>
    <m/>
    <n v="0"/>
    <n v="0"/>
    <n v="0"/>
    <n v="0"/>
    <m/>
    <m/>
    <s v="no"/>
    <n v="185.31783000000001"/>
    <m/>
    <n v="0.12"/>
    <n v="70.196147727272731"/>
    <m/>
    <n v="210.58844318181821"/>
    <m/>
    <n v="0"/>
    <s v="Ellina Smirnova"/>
    <m/>
    <n v="5"/>
    <n v="15"/>
    <m/>
    <m/>
    <n v="0"/>
    <n v="0"/>
    <n v="0"/>
    <s v="14.06.2025"/>
    <s v="Order Window"/>
    <m/>
    <m/>
    <n v="14"/>
  </r>
  <r>
    <x v="5"/>
    <m/>
    <n v="26021040"/>
    <n v="3097160"/>
    <x v="2"/>
    <s v="NL"/>
    <x v="1"/>
    <x v="2"/>
    <m/>
    <m/>
    <n v="20"/>
    <n v="88026888"/>
    <s v="DSP Ice bucket 6 bottles"/>
    <n v="20"/>
    <m/>
    <s v="China"/>
    <s v="Bar support"/>
    <n v="167"/>
    <s v="Promocean The Netherlands BV"/>
    <x v="0"/>
    <n v="76.679999999999993"/>
    <n v="1533.6"/>
    <n v="62.519999999999996"/>
    <n v="1250.3999999999999"/>
    <n v="0"/>
    <n v="0"/>
    <n v="1250.3999999999999"/>
    <n v="53.420400000000008"/>
    <n v="0"/>
    <n v="53.420400000000008"/>
    <n v="49"/>
    <n v="26"/>
    <n v="50"/>
    <n v="1.274"/>
    <s v="Den Bosch"/>
    <m/>
    <n v="0"/>
    <n v="0"/>
    <n v="283.20000000000005"/>
    <n v="0"/>
    <m/>
    <m/>
    <s v="no"/>
    <n v="1068.4080000000001"/>
    <m/>
    <n v="0.12"/>
    <n v="60.705000000000005"/>
    <m/>
    <n v="1214.1000000000001"/>
    <m/>
    <n v="0"/>
    <s v="Ellina Smirnova"/>
    <m/>
    <n v="12"/>
    <n v="240"/>
    <m/>
    <m/>
    <n v="0"/>
    <n v="0"/>
    <n v="0"/>
    <s v="14.06.2025"/>
    <s v="Order Window"/>
    <m/>
    <m/>
    <n v="730"/>
  </r>
  <r>
    <x v="5"/>
    <m/>
    <n v="26021040"/>
    <n v="3097160"/>
    <x v="2"/>
    <s v="NL"/>
    <x v="1"/>
    <x v="2"/>
    <m/>
    <m/>
    <n v="30"/>
    <n v="88027053"/>
    <s v="DSP bottle LED Neon sign"/>
    <n v="10"/>
    <m/>
    <s v="China"/>
    <s v="Indoor signs"/>
    <n v="100"/>
    <s v="Dekkers Visual Communication B.v."/>
    <x v="0"/>
    <n v="145"/>
    <n v="1450"/>
    <n v="131.82"/>
    <n v="1318.1999999999998"/>
    <n v="0"/>
    <n v="0"/>
    <n v="1318.1999999999998"/>
    <n v="114.00000000000001"/>
    <n v="0"/>
    <n v="114.00000000000001"/>
    <n v="44"/>
    <n v="10"/>
    <n v="74"/>
    <n v="0.3256"/>
    <s v="Den Bosch"/>
    <m/>
    <n v="0"/>
    <n v="0"/>
    <n v="131.80000000000018"/>
    <n v="0"/>
    <m/>
    <m/>
    <s v="no"/>
    <n v="1140.0000000000002"/>
    <m/>
    <n v="0.12"/>
    <n v="129.54545454545456"/>
    <m/>
    <n v="1295.4545454545455"/>
    <m/>
    <n v="0"/>
    <s v="Ludmilla Zarybnicka"/>
    <m/>
    <n v="1"/>
    <n v="10"/>
    <m/>
    <m/>
    <n v="0"/>
    <n v="0"/>
    <n v="0"/>
    <s v="14.06.2025"/>
    <s v="Order Window"/>
    <m/>
    <m/>
    <n v="456"/>
  </r>
  <r>
    <x v="5"/>
    <m/>
    <n v="26021040"/>
    <n v="3097160"/>
    <x v="2"/>
    <s v="NL"/>
    <x v="1"/>
    <x v="2"/>
    <m/>
    <m/>
    <n v="40"/>
    <n v="88027177"/>
    <s v="DSP coaster"/>
    <n v="8"/>
    <m/>
    <s v="Germany"/>
    <s v="Coasters (&amp; dripmat)"/>
    <n v="50"/>
    <s v="CC Coaster GmbH &amp; Co. KG"/>
    <x v="0"/>
    <n v="22.693181818181817"/>
    <n v="181.54545454545453"/>
    <n v="16.261363636363637"/>
    <n v="130.09090909090909"/>
    <n v="0"/>
    <n v="0"/>
    <n v="130.09090909090909"/>
    <n v="14.31"/>
    <n v="0"/>
    <n v="14.31"/>
    <n v="18.600000000000001"/>
    <n v="46.5"/>
    <n v="14"/>
    <n v="9.6868800000000019E-2"/>
    <s v="Den Bosch"/>
    <m/>
    <n v="0"/>
    <n v="0"/>
    <n v="51.454545454545439"/>
    <n v="0"/>
    <m/>
    <m/>
    <s v="no"/>
    <n v="114.48"/>
    <m/>
    <n v="0.12"/>
    <n v="16.261363636363637"/>
    <m/>
    <n v="130.09090909090909"/>
    <m/>
    <n v="0"/>
    <s v="Ellina Smirnova"/>
    <m/>
    <n v="1000"/>
    <n v="8000"/>
    <m/>
    <m/>
    <n v="0"/>
    <n v="0"/>
    <n v="0"/>
    <s v="14.06.2025"/>
    <s v="Order Window"/>
    <m/>
    <m/>
    <n v="105"/>
  </r>
  <r>
    <x v="5"/>
    <m/>
    <n v="26021040"/>
    <n v="3097160"/>
    <x v="2"/>
    <s v="NL"/>
    <x v="1"/>
    <x v="2"/>
    <m/>
    <m/>
    <n v="50"/>
    <n v="88027179"/>
    <s v="DSP Dripmat"/>
    <n v="20"/>
    <m/>
    <s v="China"/>
    <s v="Bar support"/>
    <n v="50"/>
    <s v="Asian Sourcing Link"/>
    <x v="0"/>
    <n v="85.7"/>
    <n v="1714"/>
    <n v="57.1"/>
    <n v="1142"/>
    <n v="0"/>
    <n v="0"/>
    <n v="1142"/>
    <n v="49.59"/>
    <n v="0"/>
    <n v="49.59"/>
    <n v="62"/>
    <n v="20.5"/>
    <n v="10"/>
    <n v="0.25419999999999998"/>
    <s v="Den Bosch"/>
    <m/>
    <n v="0"/>
    <n v="0"/>
    <n v="572"/>
    <n v="0"/>
    <m/>
    <m/>
    <s v="no"/>
    <n v="991.80000000000007"/>
    <m/>
    <n v="0.12"/>
    <n v="56.352272727272734"/>
    <m/>
    <n v="1127.0454545454547"/>
    <m/>
    <n v="0"/>
    <s v="Ellina Smirnova"/>
    <m/>
    <n v="10"/>
    <n v="200"/>
    <m/>
    <m/>
    <n v="0"/>
    <n v="0"/>
    <n v="0"/>
    <s v="14.06.2025"/>
    <s v="Order Window"/>
    <m/>
    <m/>
    <n v="217"/>
  </r>
  <r>
    <x v="5"/>
    <m/>
    <n v="26021040"/>
    <n v="3097160"/>
    <x v="2"/>
    <s v="NL"/>
    <x v="1"/>
    <x v="2"/>
    <m/>
    <m/>
    <n v="60"/>
    <n v="88027181"/>
    <s v="DSP Festival cup 35cl"/>
    <n v="8"/>
    <m/>
    <s v="France"/>
    <s v="Plastic cups"/>
    <n v="3"/>
    <s v="Re-uz France"/>
    <x v="0"/>
    <n v="255.90909090909091"/>
    <n v="2047.2727272727273"/>
    <n v="110.90909090909091"/>
    <n v="887.27272727272725"/>
    <n v="0"/>
    <n v="0"/>
    <n v="887.27272727272725"/>
    <n v="97.6"/>
    <n v="0"/>
    <n v="97.6"/>
    <n v="58.2"/>
    <n v="36.299999999999997"/>
    <n v="13.54"/>
    <n v="0.22884333119999994"/>
    <s v="Den Bosch"/>
    <m/>
    <n v="0"/>
    <n v="0"/>
    <n v="1160"/>
    <n v="0"/>
    <m/>
    <m/>
    <s v="yes"/>
    <n v="780.8"/>
    <m/>
    <n v="0.12"/>
    <n v="110.90909090909091"/>
    <m/>
    <n v="887.27272727272725"/>
    <m/>
    <n v="0"/>
    <s v="Konstantinos Zoupanos"/>
    <m/>
    <n v="400"/>
    <n v="3200"/>
    <m/>
    <m/>
    <n v="0"/>
    <n v="0"/>
    <n v="0"/>
    <s v="14.06.2025"/>
    <s v="Order Window"/>
    <m/>
    <m/>
    <n v="109"/>
  </r>
  <r>
    <x v="5"/>
    <m/>
    <n v="26021040"/>
    <n v="3097160"/>
    <x v="2"/>
    <s v="NL"/>
    <x v="1"/>
    <x v="2"/>
    <m/>
    <m/>
    <n v="70"/>
    <n v="88027182"/>
    <s v="DSP Festival cup 50cl"/>
    <n v="7"/>
    <m/>
    <s v="France"/>
    <s v="Plastic cups"/>
    <n v="4"/>
    <s v="Re-uz France"/>
    <x v="2"/>
    <n v="208.44318181818181"/>
    <n v="1459.1022727272727"/>
    <n v="208.44318181818181"/>
    <n v="1459.1022727272727"/>
    <n v="0"/>
    <n v="0"/>
    <n v="1459.1022727272727"/>
    <n v="183.43"/>
    <n v="0"/>
    <n v="183.43"/>
    <n v="73.400000000000006"/>
    <n v="42.9"/>
    <n v="25.4"/>
    <n v="0.55986730799999995"/>
    <s v="Den Bosch"/>
    <m/>
    <n v="0"/>
    <n v="0"/>
    <n v="0"/>
    <n v="0"/>
    <m/>
    <m/>
    <s v="yes"/>
    <n v="1284.01"/>
    <m/>
    <n v="0.12"/>
    <n v="208.44318181818181"/>
    <m/>
    <n v="1459.1022727272727"/>
    <m/>
    <n v="0"/>
    <s v="Konstantinos Zoupanos"/>
    <m/>
    <n v="300"/>
    <n v="2100"/>
    <m/>
    <m/>
    <n v="0"/>
    <n v="0"/>
    <n v="0"/>
    <s v="14.06.2025"/>
    <s v="Order Window"/>
    <m/>
    <m/>
    <n v="20"/>
  </r>
  <r>
    <x v="5"/>
    <m/>
    <n v="26021040"/>
    <n v="3097160"/>
    <x v="2"/>
    <s v="NL"/>
    <x v="1"/>
    <x v="2"/>
    <m/>
    <m/>
    <n v="80"/>
    <n v="88027220"/>
    <s v="DSP Bottle opener"/>
    <n v="15"/>
    <m/>
    <s v="China"/>
    <s v="Bar support"/>
    <n v="125"/>
    <s v="Promocean The Netherlands BV"/>
    <x v="0"/>
    <n v="39.799999999999997"/>
    <n v="597"/>
    <n v="35.6"/>
    <n v="534"/>
    <n v="0"/>
    <n v="0"/>
    <n v="534"/>
    <n v="29.298000000000002"/>
    <n v="0"/>
    <n v="29.298000000000002"/>
    <n v="14.5"/>
    <n v="4.8"/>
    <n v="4.8"/>
    <n v="5.0111999999999995E-3"/>
    <s v="Den Bosch"/>
    <m/>
    <n v="0"/>
    <n v="0"/>
    <n v="63"/>
    <n v="0"/>
    <m/>
    <m/>
    <s v="no"/>
    <n v="439.47"/>
    <m/>
    <n v="0.12"/>
    <n v="33.293181818181822"/>
    <m/>
    <n v="499.39772727272731"/>
    <m/>
    <n v="0"/>
    <s v="Ellina Smirnova"/>
    <m/>
    <n v="20"/>
    <n v="300"/>
    <m/>
    <m/>
    <n v="0"/>
    <n v="0"/>
    <n v="0"/>
    <s v="14.06.2025"/>
    <s v="Order Window"/>
    <m/>
    <m/>
    <n v="1081"/>
  </r>
  <r>
    <x v="5"/>
    <m/>
    <n v="26021040"/>
    <n v="3097160"/>
    <x v="2"/>
    <s v="NL"/>
    <x v="1"/>
    <x v="2"/>
    <m/>
    <m/>
    <n v="90"/>
    <n v="88027233"/>
    <s v="DSP Promoter shirt unisex S"/>
    <n v="10"/>
    <m/>
    <s v="Bangladesh"/>
    <s v="Textiles-Clothing"/>
    <n v="167"/>
    <s v="Promocean The Netherlands BV"/>
    <x v="0"/>
    <n v="40.200000000000003"/>
    <n v="402"/>
    <n v="40.200000000000003"/>
    <n v="402"/>
    <n v="0"/>
    <n v="0"/>
    <n v="402"/>
    <n v="33.337499999999999"/>
    <n v="0"/>
    <n v="33.337499999999999"/>
    <n v="37"/>
    <n v="27"/>
    <n v="7.2"/>
    <n v="7.1928000000000006E-2"/>
    <s v="Den Bosch"/>
    <m/>
    <n v="0"/>
    <n v="0"/>
    <n v="0"/>
    <n v="0"/>
    <m/>
    <m/>
    <s v="no"/>
    <n v="333.375"/>
    <m/>
    <n v="0.12"/>
    <n v="37.883522727272727"/>
    <m/>
    <n v="378.83522727272725"/>
    <m/>
    <n v="0"/>
    <s v="Ellina Smirnova"/>
    <m/>
    <n v="6"/>
    <n v="60"/>
    <m/>
    <m/>
    <n v="0"/>
    <n v="0"/>
    <n v="0"/>
    <s v="14.06.2025"/>
    <s v="Order Window"/>
    <m/>
    <m/>
    <n v="29"/>
  </r>
  <r>
    <x v="5"/>
    <m/>
    <n v="26021040"/>
    <n v="3097160"/>
    <x v="2"/>
    <s v="NL"/>
    <x v="1"/>
    <x v="2"/>
    <m/>
    <m/>
    <n v="100"/>
    <n v="88027234"/>
    <s v="DSP Promoter shirt unisex M"/>
    <n v="10"/>
    <m/>
    <s v="Bangladesh"/>
    <s v="Textiles-Clothing"/>
    <n v="167"/>
    <s v="Promocean The Netherlands BV"/>
    <x v="0"/>
    <n v="40.200000000000003"/>
    <n v="402"/>
    <n v="40.200000000000003"/>
    <n v="402"/>
    <n v="0"/>
    <n v="0"/>
    <n v="402"/>
    <n v="33.337499999999999"/>
    <n v="0"/>
    <n v="33.337499999999999"/>
    <n v="37"/>
    <n v="27"/>
    <n v="7.2"/>
    <n v="7.1928000000000006E-2"/>
    <s v="Den Bosch"/>
    <m/>
    <n v="0"/>
    <n v="0"/>
    <n v="0"/>
    <n v="0"/>
    <m/>
    <m/>
    <s v="no"/>
    <n v="333.375"/>
    <m/>
    <n v="0.12"/>
    <n v="37.883522727272727"/>
    <m/>
    <n v="378.83522727272725"/>
    <m/>
    <n v="0"/>
    <s v="Ellina Smirnova"/>
    <m/>
    <n v="6"/>
    <n v="60"/>
    <m/>
    <m/>
    <n v="0"/>
    <n v="0"/>
    <n v="0"/>
    <s v="14.06.2025"/>
    <s v="Order Window"/>
    <m/>
    <m/>
    <n v="239"/>
  </r>
  <r>
    <x v="5"/>
    <m/>
    <n v="26021040"/>
    <n v="3097160"/>
    <x v="2"/>
    <s v="NL"/>
    <x v="1"/>
    <x v="2"/>
    <m/>
    <m/>
    <n v="110"/>
    <n v="88027235"/>
    <s v="DSP Promoter shirt unisex L"/>
    <n v="10"/>
    <m/>
    <s v="Bangladesh"/>
    <s v="Textiles-Clothing"/>
    <n v="167"/>
    <s v="Promocean The Netherlands BV"/>
    <x v="0"/>
    <n v="40.200000000000003"/>
    <n v="402"/>
    <n v="40.200000000000003"/>
    <n v="402"/>
    <n v="0"/>
    <n v="0"/>
    <n v="402"/>
    <n v="33.337499999999999"/>
    <n v="0"/>
    <n v="33.337499999999999"/>
    <n v="37"/>
    <n v="27"/>
    <n v="7.2"/>
    <n v="7.1928000000000006E-2"/>
    <s v="Den Bosch"/>
    <m/>
    <n v="0"/>
    <n v="0"/>
    <n v="0"/>
    <n v="0"/>
    <m/>
    <m/>
    <s v="no"/>
    <n v="333.375"/>
    <m/>
    <n v="0.12"/>
    <n v="37.883522727272727"/>
    <m/>
    <n v="378.83522727272725"/>
    <m/>
    <n v="0"/>
    <s v="Ellina Smirnova"/>
    <m/>
    <n v="6"/>
    <n v="60"/>
    <m/>
    <m/>
    <n v="0"/>
    <n v="0"/>
    <n v="0"/>
    <s v="14.06.2025"/>
    <s v="Order Window"/>
    <m/>
    <m/>
    <n v="42"/>
  </r>
  <r>
    <x v="5"/>
    <m/>
    <n v="26021041"/>
    <n v="3097160"/>
    <x v="2"/>
    <s v="NL"/>
    <x v="1"/>
    <x v="2"/>
    <m/>
    <m/>
    <n v="10"/>
    <n v="88026183"/>
    <s v="DSP Inflatable bottle 1.5m"/>
    <n v="2"/>
    <m/>
    <s v="China"/>
    <s v="Premiums"/>
    <n v="100"/>
    <s v="Promocean The Netherlands BV"/>
    <x v="1"/>
    <n v="71.449999999999989"/>
    <n v="142.89999999999998"/>
    <n v="71.449999999999989"/>
    <n v="142.89999999999998"/>
    <n v="0"/>
    <n v="0"/>
    <n v="142.89999999999998"/>
    <n v="61.77261"/>
    <n v="0"/>
    <n v="61.77261"/>
    <n v="30"/>
    <n v="26"/>
    <n v="6"/>
    <n v="9.3600000000000003E-3"/>
    <m/>
    <m/>
    <n v="0"/>
    <n v="0"/>
    <n v="0"/>
    <n v="0"/>
    <m/>
    <m/>
    <s v="no"/>
    <n v="123.54522"/>
    <m/>
    <n v="0.12"/>
    <n v="70.196147727272731"/>
    <m/>
    <n v="140.39229545454546"/>
    <m/>
    <n v="0"/>
    <s v="Ellina Smirnova"/>
    <m/>
    <n v="5"/>
    <n v="10"/>
    <m/>
    <m/>
    <n v="0"/>
    <n v="0"/>
    <n v="0"/>
    <s v="14.06.2025"/>
    <s v="Order Window"/>
    <m/>
    <m/>
    <n v="14"/>
  </r>
  <r>
    <x v="5"/>
    <m/>
    <n v="26021041"/>
    <n v="3097160"/>
    <x v="2"/>
    <s v="NL"/>
    <x v="1"/>
    <x v="2"/>
    <m/>
    <m/>
    <n v="20"/>
    <n v="88026888"/>
    <s v="DSP Ice bucket 6 bottles"/>
    <n v="15"/>
    <m/>
    <s v="China"/>
    <s v="Bar support"/>
    <n v="167"/>
    <s v="Promocean The Netherlands BV"/>
    <x v="0"/>
    <n v="76.679999999999993"/>
    <n v="1150.1999999999998"/>
    <n v="62.519999999999996"/>
    <n v="937.8"/>
    <n v="0"/>
    <n v="0"/>
    <n v="937.8"/>
    <n v="53.420400000000008"/>
    <n v="0"/>
    <n v="53.420400000000008"/>
    <n v="49"/>
    <n v="26"/>
    <n v="50"/>
    <n v="0.95550000000000002"/>
    <s v="Den Bosch"/>
    <m/>
    <n v="0"/>
    <n v="0"/>
    <n v="212.39999999999986"/>
    <n v="0"/>
    <m/>
    <m/>
    <s v="no"/>
    <n v="801.30600000000015"/>
    <m/>
    <n v="0.12"/>
    <n v="60.705000000000005"/>
    <m/>
    <n v="910.57500000000005"/>
    <m/>
    <n v="0"/>
    <s v="Ellina Smirnova"/>
    <m/>
    <n v="12"/>
    <n v="180"/>
    <m/>
    <m/>
    <n v="0"/>
    <n v="0"/>
    <n v="0"/>
    <s v="14.06.2025"/>
    <s v="Order Window"/>
    <m/>
    <m/>
    <n v="730"/>
  </r>
  <r>
    <x v="5"/>
    <m/>
    <n v="26021041"/>
    <n v="3097160"/>
    <x v="2"/>
    <s v="NL"/>
    <x v="1"/>
    <x v="2"/>
    <m/>
    <m/>
    <n v="30"/>
    <n v="88027053"/>
    <s v="DSP bottle LED Neon sign"/>
    <n v="10"/>
    <m/>
    <s v="China"/>
    <s v="Indoor signs"/>
    <n v="100"/>
    <s v="Dekkers Visual Communication B.v."/>
    <x v="0"/>
    <n v="145"/>
    <n v="1450"/>
    <n v="131.82"/>
    <n v="1318.1999999999998"/>
    <n v="0"/>
    <n v="0"/>
    <n v="1318.1999999999998"/>
    <n v="114.00000000000001"/>
    <n v="0"/>
    <n v="114.00000000000001"/>
    <n v="44"/>
    <n v="10"/>
    <n v="74"/>
    <n v="0.3256"/>
    <s v="Den Bosch"/>
    <m/>
    <n v="0"/>
    <n v="0"/>
    <n v="131.80000000000018"/>
    <n v="0"/>
    <m/>
    <m/>
    <s v="no"/>
    <n v="1140.0000000000002"/>
    <m/>
    <n v="0.12"/>
    <n v="129.54545454545456"/>
    <m/>
    <n v="1295.4545454545455"/>
    <m/>
    <n v="0"/>
    <s v="Ludmilla Zarybnicka"/>
    <m/>
    <n v="1"/>
    <n v="10"/>
    <m/>
    <m/>
    <n v="0"/>
    <n v="0"/>
    <n v="0"/>
    <s v="14.06.2025"/>
    <s v="Order Window"/>
    <m/>
    <m/>
    <n v="456"/>
  </r>
  <r>
    <x v="5"/>
    <m/>
    <n v="26021041"/>
    <n v="3097160"/>
    <x v="2"/>
    <s v="NL"/>
    <x v="1"/>
    <x v="2"/>
    <m/>
    <m/>
    <n v="40"/>
    <n v="88027177"/>
    <s v="DSP coaster"/>
    <n v="6"/>
    <m/>
    <s v="Germany"/>
    <s v="Coasters (&amp; dripmat)"/>
    <n v="50"/>
    <s v="CC Coaster GmbH &amp; Co. KG"/>
    <x v="0"/>
    <n v="22.693181818181817"/>
    <n v="136.15909090909091"/>
    <n v="16.261363636363637"/>
    <n v="97.568181818181813"/>
    <n v="0"/>
    <n v="0"/>
    <n v="97.568181818181813"/>
    <n v="14.31"/>
    <n v="0"/>
    <n v="14.31"/>
    <n v="18.600000000000001"/>
    <n v="46.5"/>
    <n v="14"/>
    <n v="7.2651600000000011E-2"/>
    <s v="Den Bosch"/>
    <m/>
    <n v="0"/>
    <n v="0"/>
    <n v="38.590909090909093"/>
    <n v="0"/>
    <m/>
    <m/>
    <s v="no"/>
    <n v="85.86"/>
    <m/>
    <n v="0.12"/>
    <n v="16.261363636363637"/>
    <m/>
    <n v="97.568181818181813"/>
    <m/>
    <n v="0"/>
    <s v="Ellina Smirnova"/>
    <m/>
    <n v="1000"/>
    <n v="6000"/>
    <m/>
    <m/>
    <n v="0"/>
    <n v="0"/>
    <n v="0"/>
    <s v="14.06.2025"/>
    <s v="Order Window"/>
    <m/>
    <m/>
    <n v="105"/>
  </r>
  <r>
    <x v="5"/>
    <m/>
    <n v="26021041"/>
    <n v="3097160"/>
    <x v="2"/>
    <s v="NL"/>
    <x v="1"/>
    <x v="2"/>
    <m/>
    <m/>
    <n v="50"/>
    <n v="88027179"/>
    <s v="DSP Dripmat"/>
    <n v="15"/>
    <m/>
    <s v="China"/>
    <s v="Bar support"/>
    <n v="50"/>
    <s v="Asian Sourcing Link"/>
    <x v="0"/>
    <n v="85.7"/>
    <n v="1285.5"/>
    <n v="57.1"/>
    <n v="856.5"/>
    <n v="0"/>
    <n v="0"/>
    <n v="856.5"/>
    <n v="49.59"/>
    <n v="0"/>
    <n v="49.59"/>
    <n v="62"/>
    <n v="20.5"/>
    <n v="10"/>
    <n v="0.19064999999999999"/>
    <s v="Den Bosch"/>
    <m/>
    <n v="0"/>
    <n v="0"/>
    <n v="429"/>
    <n v="0"/>
    <m/>
    <m/>
    <s v="no"/>
    <n v="743.85"/>
    <m/>
    <n v="0.12"/>
    <n v="56.352272727272734"/>
    <m/>
    <n v="845.28409090909099"/>
    <m/>
    <n v="0"/>
    <s v="Ellina Smirnova"/>
    <m/>
    <n v="10"/>
    <n v="150"/>
    <m/>
    <m/>
    <n v="0"/>
    <n v="0"/>
    <n v="0"/>
    <s v="14.06.2025"/>
    <s v="Order Window"/>
    <m/>
    <m/>
    <n v="217"/>
  </r>
  <r>
    <x v="5"/>
    <m/>
    <n v="26021041"/>
    <n v="3097160"/>
    <x v="2"/>
    <s v="NL"/>
    <x v="1"/>
    <x v="2"/>
    <m/>
    <m/>
    <n v="60"/>
    <n v="88027181"/>
    <s v="DSP Festival cup 35cl"/>
    <n v="5"/>
    <m/>
    <s v="France"/>
    <s v="Plastic cups"/>
    <n v="3"/>
    <s v="Re-uz France"/>
    <x v="0"/>
    <n v="255.90909090909091"/>
    <n v="1279.5454545454545"/>
    <n v="110.90909090909091"/>
    <n v="554.5454545454545"/>
    <n v="0"/>
    <n v="0"/>
    <n v="554.5454545454545"/>
    <n v="97.6"/>
    <n v="0"/>
    <n v="97.6"/>
    <n v="58.2"/>
    <n v="36.299999999999997"/>
    <n v="13.54"/>
    <n v="0.14302708199999997"/>
    <s v="Den Bosch"/>
    <m/>
    <n v="0"/>
    <n v="0"/>
    <n v="725"/>
    <n v="0"/>
    <m/>
    <m/>
    <s v="yes"/>
    <n v="488"/>
    <m/>
    <n v="0.12"/>
    <n v="110.90909090909091"/>
    <m/>
    <n v="554.5454545454545"/>
    <m/>
    <n v="0"/>
    <s v="Konstantinos Zoupanos"/>
    <m/>
    <n v="400"/>
    <n v="2000"/>
    <m/>
    <m/>
    <n v="0"/>
    <n v="0"/>
    <n v="0"/>
    <s v="14.06.2025"/>
    <s v="Order Window"/>
    <m/>
    <m/>
    <n v="109"/>
  </r>
  <r>
    <x v="5"/>
    <m/>
    <n v="26021041"/>
    <n v="3097160"/>
    <x v="2"/>
    <s v="NL"/>
    <x v="1"/>
    <x v="2"/>
    <m/>
    <m/>
    <n v="70"/>
    <n v="88027220"/>
    <s v="DSP Bottle opener"/>
    <n v="10"/>
    <m/>
    <s v="China"/>
    <s v="Bar support"/>
    <n v="125"/>
    <s v="Promocean The Netherlands BV"/>
    <x v="0"/>
    <n v="39.799999999999997"/>
    <n v="398"/>
    <n v="35.6"/>
    <n v="356"/>
    <n v="0"/>
    <n v="0"/>
    <n v="356"/>
    <n v="29.298000000000002"/>
    <n v="0"/>
    <n v="29.298000000000002"/>
    <n v="14.5"/>
    <n v="4.8"/>
    <n v="4.8"/>
    <n v="3.3407999999999997E-3"/>
    <s v="Den Bosch"/>
    <m/>
    <n v="0"/>
    <n v="0"/>
    <n v="42"/>
    <n v="0"/>
    <m/>
    <m/>
    <s v="no"/>
    <n v="292.98"/>
    <m/>
    <n v="0.12"/>
    <n v="33.293181818181822"/>
    <m/>
    <n v="332.93181818181824"/>
    <m/>
    <n v="0"/>
    <s v="Ellina Smirnova"/>
    <m/>
    <n v="20"/>
    <n v="200"/>
    <m/>
    <m/>
    <n v="0"/>
    <n v="0"/>
    <n v="0"/>
    <s v="14.06.2025"/>
    <s v="Order Window"/>
    <m/>
    <m/>
    <n v="1081"/>
  </r>
  <r>
    <x v="5"/>
    <m/>
    <n v="26021041"/>
    <n v="3097160"/>
    <x v="2"/>
    <s v="NL"/>
    <x v="1"/>
    <x v="2"/>
    <m/>
    <m/>
    <n v="80"/>
    <n v="88027233"/>
    <s v="DSP Promoter shirt unisex S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9"/>
  </r>
  <r>
    <x v="5"/>
    <m/>
    <n v="26021041"/>
    <n v="3097160"/>
    <x v="2"/>
    <s v="NL"/>
    <x v="1"/>
    <x v="2"/>
    <m/>
    <m/>
    <n v="90"/>
    <n v="88027234"/>
    <s v="DSP Promoter shirt unisex M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39"/>
  </r>
  <r>
    <x v="5"/>
    <m/>
    <n v="26021041"/>
    <n v="3097160"/>
    <x v="2"/>
    <s v="NL"/>
    <x v="1"/>
    <x v="2"/>
    <m/>
    <m/>
    <n v="100"/>
    <n v="88027235"/>
    <s v="DSP Promoter shirt unisex L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42"/>
  </r>
  <r>
    <x v="3"/>
    <m/>
    <n v="26021043"/>
    <n v="3097258"/>
    <x v="37"/>
    <s v="LU"/>
    <x v="31"/>
    <x v="1"/>
    <m/>
    <m/>
    <n v="10"/>
    <n v="88027349"/>
    <s v="HE F1 Backpack"/>
    <n v="10"/>
    <m/>
    <s v="China"/>
    <s v="Premiums"/>
    <n v="200"/>
    <s v="Promocean The Netherlands BV"/>
    <x v="0"/>
    <n v="83.149999999999991"/>
    <n v="831.49999999999989"/>
    <n v="83.149999999999991"/>
    <n v="831.49999999999989"/>
    <n v="0"/>
    <n v="0"/>
    <n v="831.49999999999989"/>
    <n v="71.922600000000017"/>
    <n v="0"/>
    <n v="71.922600000000017"/>
    <n v="44"/>
    <n v="43"/>
    <n v="45"/>
    <n v="0.85140000000000005"/>
    <s v="Den Bosch"/>
    <m/>
    <n v="0"/>
    <n v="0"/>
    <n v="0"/>
    <n v="0"/>
    <m/>
    <m/>
    <s v="no"/>
    <n v="719.22600000000011"/>
    <m/>
    <n v="0.12"/>
    <n v="81.730227272727291"/>
    <m/>
    <n v="817.30227272727291"/>
    <m/>
    <n v="0"/>
    <s v="Konstantinos Zoupanos "/>
    <m/>
    <n v="5"/>
    <n v="50"/>
    <m/>
    <m/>
    <n v="0"/>
    <n v="0"/>
    <n v="0"/>
    <s v="15.06.2025"/>
    <s v="Order Window"/>
    <m/>
    <m/>
    <n v="223"/>
  </r>
  <r>
    <x v="3"/>
    <m/>
    <n v="26021043"/>
    <n v="3097258"/>
    <x v="37"/>
    <s v="LU"/>
    <x v="31"/>
    <x v="1"/>
    <m/>
    <m/>
    <n v="20"/>
    <n v="88027350"/>
    <s v="HE F1 Bottle opener 0.0"/>
    <n v="20"/>
    <m/>
    <s v="China"/>
    <s v="Bar support"/>
    <n v="125"/>
    <s v="Promocean The Netherlands BV"/>
    <x v="0"/>
    <n v="29.8"/>
    <n v="596"/>
    <n v="26"/>
    <n v="520"/>
    <n v="0"/>
    <n v="0"/>
    <n v="520"/>
    <n v="22.906800000000004"/>
    <n v="0"/>
    <n v="22.906800000000004"/>
    <n v="14"/>
    <n v="5"/>
    <n v="5"/>
    <n v="7.0000000000000001E-3"/>
    <s v="Den Bosch"/>
    <m/>
    <n v="0"/>
    <n v="0"/>
    <n v="76"/>
    <n v="0"/>
    <m/>
    <m/>
    <s v="no"/>
    <n v="458.13600000000008"/>
    <m/>
    <n v="0.12"/>
    <n v="26.03045454545455"/>
    <m/>
    <n v="520.60909090909104"/>
    <m/>
    <n v="0"/>
    <s v="Konstantinos Zoupanos "/>
    <m/>
    <n v="20"/>
    <n v="400"/>
    <m/>
    <m/>
    <n v="0"/>
    <n v="0"/>
    <n v="0"/>
    <s v="15.06.2025"/>
    <s v="Order Window"/>
    <m/>
    <m/>
    <n v="1322"/>
  </r>
  <r>
    <x v="3"/>
    <m/>
    <n v="26021043"/>
    <n v="3097258"/>
    <x v="37"/>
    <s v="LU"/>
    <x v="31"/>
    <x v="1"/>
    <m/>
    <m/>
    <n v="30"/>
    <n v="88027354"/>
    <s v="HE F1 Cap"/>
    <n v="5"/>
    <m/>
    <s v="China"/>
    <s v="Textiles-Clothing"/>
    <n v="42"/>
    <s v="Promocean The Netherlands BV"/>
    <x v="0"/>
    <n v="120"/>
    <n v="600"/>
    <n v="84.48"/>
    <n v="422.40000000000003"/>
    <n v="0"/>
    <n v="0"/>
    <n v="422.40000000000003"/>
    <n v="73.639799999999994"/>
    <n v="0"/>
    <n v="73.639799999999994"/>
    <n v="44"/>
    <n v="23"/>
    <n v="18"/>
    <n v="9.1079999999999994E-2"/>
    <s v="Den Bosch"/>
    <m/>
    <n v="0"/>
    <n v="0"/>
    <n v="177.59999999999997"/>
    <n v="0"/>
    <m/>
    <m/>
    <s v="no"/>
    <n v="368.19899999999996"/>
    <m/>
    <n v="0.12"/>
    <n v="83.6815909090909"/>
    <m/>
    <n v="418.40795454545452"/>
    <m/>
    <n v="0"/>
    <s v="Konstantinos Zoupanos "/>
    <m/>
    <n v="24"/>
    <n v="120"/>
    <m/>
    <m/>
    <n v="0"/>
    <n v="0"/>
    <n v="0"/>
    <s v="15.06.2025"/>
    <s v="Order Window"/>
    <m/>
    <m/>
    <n v="442"/>
  </r>
  <r>
    <x v="3"/>
    <m/>
    <n v="26021043"/>
    <n v="3097258"/>
    <x v="37"/>
    <s v="LU"/>
    <x v="31"/>
    <x v="1"/>
    <m/>
    <m/>
    <n v="40"/>
    <n v="88027357"/>
    <s v="HE F1 Water bottle 0.0"/>
    <n v="10"/>
    <m/>
    <s v="China"/>
    <s v="Premiums"/>
    <n v="250"/>
    <s v="Promocean The Netherlands BV"/>
    <x v="0"/>
    <n v="73.099999999999994"/>
    <n v="731"/>
    <n v="69.900000000000006"/>
    <n v="699"/>
    <n v="0"/>
    <n v="0"/>
    <n v="699"/>
    <n v="60.420000000000009"/>
    <n v="0"/>
    <n v="60.420000000000009"/>
    <n v="43.5"/>
    <n v="18"/>
    <n v="22.5"/>
    <n v="0.176175"/>
    <s v="Den Bosch"/>
    <m/>
    <n v="0"/>
    <n v="0"/>
    <n v="32"/>
    <n v="0"/>
    <m/>
    <m/>
    <s v="no"/>
    <n v="604.20000000000005"/>
    <m/>
    <n v="0.12"/>
    <n v="68.659090909090921"/>
    <m/>
    <n v="686.59090909090924"/>
    <m/>
    <n v="0"/>
    <s v="Konstantinos Zoupanos "/>
    <m/>
    <n v="10"/>
    <n v="100"/>
    <m/>
    <m/>
    <n v="0"/>
    <n v="0"/>
    <n v="0"/>
    <s v="15.06.2025"/>
    <s v="Order Window"/>
    <m/>
    <m/>
    <n v="1075"/>
  </r>
  <r>
    <x v="3"/>
    <m/>
    <n v="26021043"/>
    <n v="3097258"/>
    <x v="37"/>
    <s v="LU"/>
    <x v="31"/>
    <x v="1"/>
    <m/>
    <m/>
    <n v="50"/>
    <n v="88027360"/>
    <s v="HE F1 drawstring/tote bag"/>
    <n v="20"/>
    <m/>
    <s v="China"/>
    <s v="Premiums"/>
    <n v="100"/>
    <s v="Asian Sourcing Link"/>
    <x v="0"/>
    <n v="41.7"/>
    <n v="834"/>
    <n v="25.45"/>
    <n v="509"/>
    <n v="0"/>
    <n v="0"/>
    <n v="509"/>
    <n v="21.831"/>
    <n v="0"/>
    <n v="21.831"/>
    <n v="48"/>
    <n v="38"/>
    <n v="2.5"/>
    <n v="9.1200000000000003E-2"/>
    <s v="Den Bosch"/>
    <m/>
    <n v="0"/>
    <n v="0"/>
    <n v="325"/>
    <n v="0"/>
    <m/>
    <m/>
    <s v="no"/>
    <n v="436.62"/>
    <m/>
    <n v="0.12"/>
    <n v="24.807954545454546"/>
    <m/>
    <n v="496.15909090909093"/>
    <m/>
    <n v="0"/>
    <s v="Ellina Smirnova "/>
    <m/>
    <n v="5"/>
    <n v="100"/>
    <m/>
    <m/>
    <n v="0"/>
    <n v="0"/>
    <n v="0"/>
    <s v="15.06.2025"/>
    <s v="Order Window"/>
    <m/>
    <m/>
    <n v="628"/>
  </r>
  <r>
    <x v="3"/>
    <m/>
    <n v="26021043"/>
    <n v="3097258"/>
    <x v="37"/>
    <s v="LU"/>
    <x v="31"/>
    <x v="1"/>
    <m/>
    <m/>
    <n v="60"/>
    <n v="88027362"/>
    <s v="HE F1 ice bucket"/>
    <n v="4"/>
    <m/>
    <s v="China"/>
    <s v="Bar support"/>
    <n v="84"/>
    <s v="Asian Sourcing Link"/>
    <x v="1"/>
    <n v="63.179999999999993"/>
    <n v="252.71999999999997"/>
    <n v="63.179999999999993"/>
    <n v="252.71999999999997"/>
    <n v="0"/>
    <n v="0"/>
    <n v="252.71999999999997"/>
    <n v="54.651600000000002"/>
    <n v="0"/>
    <n v="54.651600000000002"/>
    <n v="35"/>
    <n v="21"/>
    <n v="53"/>
    <n v="0.15581999999999999"/>
    <m/>
    <m/>
    <n v="0"/>
    <n v="0"/>
    <n v="0"/>
    <n v="0"/>
    <m/>
    <m/>
    <s v="no"/>
    <n v="218.60640000000001"/>
    <m/>
    <n v="0.12"/>
    <n v="62.104090909090914"/>
    <m/>
    <n v="248.41636363636366"/>
    <m/>
    <n v="0"/>
    <s v="Ellina Smirnova "/>
    <m/>
    <n v="6"/>
    <n v="24"/>
    <m/>
    <m/>
    <n v="0"/>
    <n v="0"/>
    <n v="0"/>
    <s v="15.06.2025"/>
    <s v="Order Window"/>
    <m/>
    <m/>
    <n v="31"/>
  </r>
  <r>
    <x v="3"/>
    <m/>
    <n v="26021043"/>
    <n v="3097258"/>
    <x v="37"/>
    <s v="LU"/>
    <x v="31"/>
    <x v="1"/>
    <m/>
    <m/>
    <n v="70"/>
    <n v="88027371"/>
    <s v="HE F1 Polo shirt 0.0 man L"/>
    <n v="4"/>
    <m/>
    <s v="China"/>
    <s v="Textiles-Clothing"/>
    <n v="84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s v="Den Bosch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5.06.2025"/>
    <s v="Order Window"/>
    <m/>
    <m/>
    <n v="36"/>
  </r>
  <r>
    <x v="3"/>
    <m/>
    <n v="26021043"/>
    <n v="3097258"/>
    <x v="37"/>
    <s v="LU"/>
    <x v="31"/>
    <x v="1"/>
    <m/>
    <m/>
    <n v="80"/>
    <n v="88027372"/>
    <s v="HE F1 Polo shirt 0.0 man XL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5.06.2025"/>
    <s v="Order Window"/>
    <m/>
    <m/>
    <n v="22"/>
  </r>
  <r>
    <x v="3"/>
    <m/>
    <n v="26021043"/>
    <n v="3097258"/>
    <x v="37"/>
    <s v="LU"/>
    <x v="31"/>
    <x v="1"/>
    <m/>
    <m/>
    <n v="90"/>
    <n v="88027370"/>
    <s v="HE F1 Polo shirt 0.0 man M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5.06.2025"/>
    <s v="Order Window"/>
    <m/>
    <m/>
    <n v="20"/>
  </r>
  <r>
    <x v="3"/>
    <m/>
    <n v="26021043"/>
    <n v="3097258"/>
    <x v="37"/>
    <s v="LU"/>
    <x v="31"/>
    <x v="1"/>
    <m/>
    <m/>
    <n v="100"/>
    <n v="88027365"/>
    <s v="HE F1 Polo shirt 0.0 lady S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5.06.2025"/>
    <s v="Order Window"/>
    <m/>
    <m/>
    <n v="19"/>
  </r>
  <r>
    <x v="0"/>
    <m/>
    <n v="26021044"/>
    <n v="3090240"/>
    <x v="38"/>
    <s v="BG"/>
    <x v="32"/>
    <x v="1"/>
    <m/>
    <m/>
    <n v="10"/>
    <n v="88027045"/>
    <s v="HE Glorifier blocks"/>
    <n v="30"/>
    <m/>
    <s v="China"/>
    <s v="Indoor signs"/>
    <n v="500"/>
    <s v="Brands On"/>
    <x v="1"/>
    <n v="29.43"/>
    <n v="882.9"/>
    <n v="29.43"/>
    <n v="882.9"/>
    <n v="0"/>
    <n v="0"/>
    <n v="882.9"/>
    <n v="25.9"/>
    <n v="0"/>
    <n v="25.9"/>
    <n v="10.5"/>
    <n v="10.5"/>
    <n v="11.5"/>
    <n v="3.8036250000000001E-2"/>
    <m/>
    <m/>
    <n v="0"/>
    <n v="0"/>
    <n v="0"/>
    <n v="0"/>
    <m/>
    <m/>
    <s v="no"/>
    <n v="777"/>
    <m/>
    <n v="0.12"/>
    <n v="29.43181818181818"/>
    <m/>
    <n v="882.95454545454538"/>
    <m/>
    <n v="0"/>
    <s v="Ludmilla Zarybnicka"/>
    <m/>
    <n v="1"/>
    <n v="30"/>
    <m/>
    <m/>
    <n v="0"/>
    <n v="0"/>
    <n v="0"/>
    <s v="15.06.2025"/>
    <s v="Order Window"/>
    <m/>
    <m/>
    <n v="88"/>
  </r>
  <r>
    <x v="0"/>
    <m/>
    <n v="26021044"/>
    <n v="3090240"/>
    <x v="38"/>
    <s v="BG"/>
    <x v="32"/>
    <x v="1"/>
    <m/>
    <m/>
    <n v="20"/>
    <n v="88023613"/>
    <s v="HE Star Quality certified wall sign"/>
    <n v="2"/>
    <m/>
    <s v="Czech Republic"/>
    <s v="Indoor signs"/>
    <n v="25"/>
    <s v="Brands On"/>
    <x v="1"/>
    <n v="211.5"/>
    <n v="423"/>
    <n v="211.5"/>
    <n v="423"/>
    <n v="0"/>
    <n v="0"/>
    <n v="423"/>
    <n v="186.11"/>
    <n v="0"/>
    <n v="186.11"/>
    <n v="36.5"/>
    <n v="36.5"/>
    <n v="2.5"/>
    <n v="6.6612499999999996E-3"/>
    <m/>
    <m/>
    <n v="0"/>
    <n v="0"/>
    <n v="0"/>
    <n v="0"/>
    <m/>
    <m/>
    <s v="no"/>
    <n v="372.22"/>
    <m/>
    <n v="0.12"/>
    <n v="211.48863636363637"/>
    <m/>
    <n v="422.97727272727275"/>
    <m/>
    <n v="0"/>
    <s v="Ludmilla Zarybnicka"/>
    <m/>
    <n v="10"/>
    <n v="20"/>
    <m/>
    <m/>
    <n v="0"/>
    <n v="0"/>
    <n v="0"/>
    <s v="15.06.2025"/>
    <s v="Order Window"/>
    <m/>
    <m/>
    <n v="12"/>
  </r>
  <r>
    <x v="3"/>
    <m/>
    <n v="26021043"/>
    <n v="3097258"/>
    <x v="37"/>
    <s v="LU"/>
    <x v="31"/>
    <x v="1"/>
    <m/>
    <m/>
    <n v="110"/>
    <n v="88027366"/>
    <s v="HE F1 Polo shirt 0.0 lady M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5.06.2025"/>
    <s v="Order Window"/>
    <m/>
    <m/>
    <n v="27"/>
  </r>
  <r>
    <x v="3"/>
    <m/>
    <n v="26021043"/>
    <n v="3097258"/>
    <x v="37"/>
    <s v="LU"/>
    <x v="31"/>
    <x v="1"/>
    <m/>
    <m/>
    <n v="120"/>
    <n v="88027364"/>
    <s v="HE F1 Polo shirt 0.0 lady XS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15.06.2025"/>
    <s v="Order Window"/>
    <m/>
    <m/>
    <n v="6"/>
  </r>
  <r>
    <x v="3"/>
    <m/>
    <n v="26021043"/>
    <n v="3097258"/>
    <x v="37"/>
    <s v="LU"/>
    <x v="31"/>
    <x v="1"/>
    <m/>
    <m/>
    <n v="130"/>
    <n v="88027390"/>
    <s v="HE F1 Racing jacket man M"/>
    <n v="4"/>
    <m/>
    <s v="China"/>
    <s v="Textiles-Clothing"/>
    <n v="250"/>
    <s v="Promocean The Netherlands BV"/>
    <x v="0"/>
    <n v="51.62"/>
    <n v="206.48"/>
    <n v="51.62"/>
    <n v="206.48"/>
    <n v="0"/>
    <n v="0"/>
    <n v="206.48"/>
    <n v="45.044999999999995"/>
    <n v="0"/>
    <n v="45.044999999999995"/>
    <n v="57"/>
    <n v="45"/>
    <n v="5"/>
    <n v="5.1299999999999998E-2"/>
    <s v="Den Bosch"/>
    <m/>
    <n v="0"/>
    <n v="0"/>
    <n v="0"/>
    <n v="0"/>
    <m/>
    <m/>
    <s v="no"/>
    <n v="180.17999999999998"/>
    <m/>
    <n v="0.12"/>
    <n v="51.187499999999993"/>
    <m/>
    <n v="204.74999999999997"/>
    <m/>
    <n v="0"/>
    <s v="Konstantinos Zoupanos "/>
    <m/>
    <n v="2"/>
    <n v="8"/>
    <m/>
    <m/>
    <n v="0"/>
    <n v="0"/>
    <n v="0"/>
    <s v="15.06.2025"/>
    <s v="Order Window"/>
    <m/>
    <m/>
    <n v="102"/>
  </r>
  <r>
    <x v="3"/>
    <m/>
    <n v="26021043"/>
    <n v="3097258"/>
    <x v="37"/>
    <s v="LU"/>
    <x v="31"/>
    <x v="1"/>
    <m/>
    <m/>
    <n v="140"/>
    <n v="88027391"/>
    <s v="HE F1 Racing jacket man L"/>
    <n v="6"/>
    <m/>
    <s v="China"/>
    <s v="Textiles-Clothing"/>
    <n v="250"/>
    <s v="Promocean The Netherlands BV"/>
    <x v="0"/>
    <n v="51.62"/>
    <n v="309.71999999999997"/>
    <n v="51.62"/>
    <n v="309.71999999999997"/>
    <n v="0"/>
    <n v="0"/>
    <n v="309.71999999999997"/>
    <n v="45.044999999999995"/>
    <n v="0"/>
    <n v="45.044999999999995"/>
    <n v="57"/>
    <n v="45"/>
    <n v="5"/>
    <n v="7.6950000000000005E-2"/>
    <s v="Den Bosch"/>
    <m/>
    <n v="0"/>
    <n v="0"/>
    <n v="0"/>
    <n v="0"/>
    <m/>
    <m/>
    <s v="no"/>
    <n v="270.27"/>
    <m/>
    <n v="0.12"/>
    <n v="51.187499999999993"/>
    <m/>
    <n v="307.12499999999994"/>
    <m/>
    <n v="0"/>
    <s v="Konstantinos Zoupanos "/>
    <m/>
    <n v="2"/>
    <n v="12"/>
    <m/>
    <m/>
    <n v="0"/>
    <n v="0"/>
    <n v="0"/>
    <s v="15.06.2025"/>
    <s v="Order Window"/>
    <m/>
    <m/>
    <n v="132"/>
  </r>
  <r>
    <x v="3"/>
    <m/>
    <n v="26021043"/>
    <n v="3097258"/>
    <x v="37"/>
    <s v="LU"/>
    <x v="31"/>
    <x v="1"/>
    <m/>
    <m/>
    <n v="150"/>
    <n v="88027392"/>
    <s v="HE F1 Racing jacket man XL"/>
    <n v="4"/>
    <m/>
    <s v="China"/>
    <s v="Textiles-Clothing"/>
    <n v="250"/>
    <s v="Promocean The Netherlands BV"/>
    <x v="0"/>
    <n v="51.62"/>
    <n v="206.48"/>
    <n v="51.62"/>
    <n v="206.48"/>
    <n v="0"/>
    <n v="0"/>
    <n v="206.48"/>
    <n v="45.044999999999995"/>
    <n v="0"/>
    <n v="45.044999999999995"/>
    <n v="57"/>
    <n v="45"/>
    <n v="5"/>
    <n v="5.1299999999999998E-2"/>
    <s v="Den Bosch"/>
    <m/>
    <n v="0"/>
    <n v="0"/>
    <n v="0"/>
    <n v="0"/>
    <m/>
    <m/>
    <s v="no"/>
    <n v="180.17999999999998"/>
    <m/>
    <n v="0.12"/>
    <n v="51.187499999999993"/>
    <m/>
    <n v="204.74999999999997"/>
    <m/>
    <n v="0"/>
    <s v="Konstantinos Zoupanos "/>
    <m/>
    <n v="2"/>
    <n v="8"/>
    <m/>
    <m/>
    <n v="0"/>
    <n v="0"/>
    <n v="0"/>
    <s v="15.06.2025"/>
    <s v="Order Window"/>
    <m/>
    <m/>
    <n v="112"/>
  </r>
  <r>
    <x v="3"/>
    <m/>
    <n v="26021043"/>
    <n v="3097258"/>
    <x v="37"/>
    <s v="LU"/>
    <x v="31"/>
    <x v="1"/>
    <m/>
    <m/>
    <n v="160"/>
    <n v="88027438"/>
    <s v="HE F1 umbrella"/>
    <n v="1"/>
    <m/>
    <s v="China"/>
    <s v="Premiums"/>
    <n v="100"/>
    <s v="Asian Sourcing Link"/>
    <x v="0"/>
    <n v="142.4"/>
    <n v="142.4"/>
    <n v="142.4"/>
    <n v="142.4"/>
    <n v="0"/>
    <n v="0"/>
    <n v="142.4"/>
    <n v="122.09400000000001"/>
    <n v="0"/>
    <n v="122.09400000000001"/>
    <n v="103"/>
    <n v="17.5"/>
    <n v="20"/>
    <n v="3.6049999999999999E-2"/>
    <s v="Den Bosch"/>
    <m/>
    <n v="0"/>
    <n v="0"/>
    <n v="0"/>
    <n v="0"/>
    <m/>
    <m/>
    <s v="no"/>
    <n v="122.09400000000001"/>
    <m/>
    <n v="0.12"/>
    <n v="138.74318181818182"/>
    <m/>
    <n v="138.74318181818182"/>
    <m/>
    <n v="0"/>
    <s v="Ellina Smirnova "/>
    <m/>
    <n v="10"/>
    <n v="10"/>
    <m/>
    <m/>
    <n v="0"/>
    <n v="0"/>
    <n v="0"/>
    <s v="15.06.2025"/>
    <s v="Order Window"/>
    <m/>
    <m/>
    <n v="74"/>
  </r>
  <r>
    <x v="3"/>
    <m/>
    <n v="26021043"/>
    <n v="3097258"/>
    <x v="37"/>
    <s v="LU"/>
    <x v="31"/>
    <x v="1"/>
    <m/>
    <m/>
    <n v="170"/>
    <n v="88027432"/>
    <s v="HE F1 rain jacket unisex M"/>
    <n v="6"/>
    <m/>
    <s v="China"/>
    <s v="Textiles-Clothing"/>
    <n v="1000"/>
    <s v="Asian Sourcing Link"/>
    <x v="0"/>
    <n v="32.06"/>
    <n v="192.36"/>
    <n v="32.06"/>
    <n v="192.36"/>
    <n v="0"/>
    <n v="0"/>
    <n v="192.36"/>
    <n v="27.974699999999999"/>
    <n v="0"/>
    <n v="27.974699999999999"/>
    <n v="47"/>
    <n v="38"/>
    <n v="2"/>
    <n v="2.1432E-2"/>
    <s v="Den Bosch"/>
    <m/>
    <n v="0"/>
    <n v="0"/>
    <n v="0"/>
    <n v="0"/>
    <m/>
    <m/>
    <s v="no"/>
    <n v="167.84819999999999"/>
    <m/>
    <n v="0.12"/>
    <n v="31.789431818181818"/>
    <m/>
    <n v="190.73659090909092"/>
    <m/>
    <n v="0"/>
    <s v="Ellina Smirnova "/>
    <m/>
    <n v="1"/>
    <n v="6"/>
    <m/>
    <m/>
    <n v="0"/>
    <n v="0"/>
    <n v="0"/>
    <s v="15.06.2025"/>
    <s v="Order Window"/>
    <m/>
    <m/>
    <n v="278"/>
  </r>
  <r>
    <x v="3"/>
    <m/>
    <n v="26021043"/>
    <n v="3097258"/>
    <x v="37"/>
    <s v="LU"/>
    <x v="31"/>
    <x v="1"/>
    <m/>
    <m/>
    <n v="180"/>
    <n v="88027433"/>
    <s v="HE F1 rain jacket unisex 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15.06.2025"/>
    <s v="Order Window"/>
    <m/>
    <m/>
    <n v="437"/>
  </r>
  <r>
    <x v="3"/>
    <m/>
    <n v="26021043"/>
    <n v="3097258"/>
    <x v="37"/>
    <s v="LU"/>
    <x v="31"/>
    <x v="1"/>
    <m/>
    <m/>
    <n v="190"/>
    <n v="88027434"/>
    <s v="HE F1 rain jacket unisex XL"/>
    <n v="4"/>
    <m/>
    <s v="China"/>
    <s v="Textiles-Clothing"/>
    <n v="1000"/>
    <s v="Asian Sourcing Link"/>
    <x v="0"/>
    <n v="32.06"/>
    <n v="128.24"/>
    <n v="32.06"/>
    <n v="128.24"/>
    <n v="0"/>
    <n v="0"/>
    <n v="128.24"/>
    <n v="27.974699999999999"/>
    <n v="0"/>
    <n v="27.974699999999999"/>
    <n v="47"/>
    <n v="38"/>
    <n v="2"/>
    <n v="1.4288E-2"/>
    <s v="Den Bosch"/>
    <m/>
    <n v="0"/>
    <n v="0"/>
    <n v="0"/>
    <n v="0"/>
    <m/>
    <m/>
    <s v="no"/>
    <n v="111.89879999999999"/>
    <m/>
    <n v="0.12"/>
    <n v="31.789431818181818"/>
    <m/>
    <n v="127.15772727272727"/>
    <m/>
    <n v="0"/>
    <s v="Ellina Smirnova "/>
    <m/>
    <n v="1"/>
    <n v="4"/>
    <m/>
    <m/>
    <n v="0"/>
    <n v="0"/>
    <n v="0"/>
    <s v="15.06.2025"/>
    <s v="Order Window"/>
    <m/>
    <m/>
    <n v="280"/>
  </r>
  <r>
    <x v="3"/>
    <m/>
    <n v="26021043"/>
    <n v="3097258"/>
    <x v="37"/>
    <s v="LU"/>
    <x v="31"/>
    <x v="1"/>
    <m/>
    <m/>
    <n v="200"/>
    <n v="88027446"/>
    <s v="HE F1 half-zip jumper unisex M"/>
    <n v="10"/>
    <m/>
    <s v="China"/>
    <s v="Textiles-Clothing"/>
    <n v="1000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m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15.06.2025"/>
    <s v="Order Window"/>
    <m/>
    <m/>
    <n v="61"/>
  </r>
  <r>
    <x v="3"/>
    <m/>
    <n v="26021043"/>
    <n v="3097258"/>
    <x v="37"/>
    <s v="LU"/>
    <x v="31"/>
    <x v="1"/>
    <m/>
    <m/>
    <n v="210"/>
    <n v="88027447"/>
    <s v="HE F1 half-zip jumper unisex L"/>
    <n v="10"/>
    <m/>
    <s v="China"/>
    <s v="Textiles-Clothing"/>
    <n v="1000"/>
    <s v="Asian Sourcing Link"/>
    <x v="1"/>
    <n v="12.98"/>
    <n v="129.80000000000001"/>
    <n v="12.98"/>
    <n v="129.80000000000001"/>
    <n v="0"/>
    <n v="0"/>
    <n v="129.80000000000001"/>
    <n v="11.3256"/>
    <n v="0"/>
    <n v="11.3256"/>
    <n v="60"/>
    <n v="40"/>
    <n v="40"/>
    <n v="0.96"/>
    <m/>
    <m/>
    <n v="0"/>
    <n v="0"/>
    <n v="0"/>
    <n v="0"/>
    <m/>
    <m/>
    <s v="no"/>
    <n v="113.256"/>
    <m/>
    <n v="0.12"/>
    <n v="12.87"/>
    <m/>
    <n v="128.69999999999999"/>
    <m/>
    <n v="0"/>
    <s v="Ellina Smirnova "/>
    <m/>
    <n v="1"/>
    <n v="10"/>
    <m/>
    <m/>
    <n v="0"/>
    <n v="0"/>
    <n v="0"/>
    <s v="15.06.2025"/>
    <s v="Order Window"/>
    <m/>
    <m/>
    <n v="87"/>
  </r>
  <r>
    <x v="3"/>
    <m/>
    <n v="26021043"/>
    <n v="3097258"/>
    <x v="37"/>
    <s v="LU"/>
    <x v="31"/>
    <x v="1"/>
    <m/>
    <m/>
    <n v="220"/>
    <n v="88027448"/>
    <s v="HE F1 half-zip jumper unisex XL"/>
    <n v="5"/>
    <m/>
    <s v="China"/>
    <s v="Textiles-Clothing"/>
    <n v="1000"/>
    <s v="Asian Sourcing Link"/>
    <x v="1"/>
    <n v="12.98"/>
    <n v="64.900000000000006"/>
    <n v="12.98"/>
    <n v="64.900000000000006"/>
    <n v="0"/>
    <n v="0"/>
    <n v="64.900000000000006"/>
    <n v="11.3256"/>
    <n v="0"/>
    <n v="11.3256"/>
    <n v="60"/>
    <n v="40"/>
    <n v="40"/>
    <n v="0.48"/>
    <m/>
    <m/>
    <n v="0"/>
    <n v="0"/>
    <n v="0"/>
    <n v="0"/>
    <m/>
    <m/>
    <s v="no"/>
    <n v="56.628"/>
    <m/>
    <n v="0.12"/>
    <n v="12.87"/>
    <m/>
    <n v="64.349999999999994"/>
    <m/>
    <n v="0"/>
    <s v="Ellina Smirnova "/>
    <m/>
    <n v="1"/>
    <n v="5"/>
    <m/>
    <m/>
    <n v="0"/>
    <n v="0"/>
    <n v="0"/>
    <s v="15.06.2025"/>
    <s v="Order Window"/>
    <m/>
    <m/>
    <n v="61"/>
  </r>
  <r>
    <x v="2"/>
    <m/>
    <n v="26021043"/>
    <n v="3097258"/>
    <x v="37"/>
    <s v="LU"/>
    <x v="31"/>
    <x v="1"/>
    <m/>
    <m/>
    <n v="230"/>
    <n v="88026484"/>
    <s v="HE UCL Backpack"/>
    <n v="6"/>
    <m/>
    <s v="China"/>
    <s v="Premiums"/>
    <n v="200"/>
    <s v="Promocean The Netherlands BV"/>
    <x v="0"/>
    <n v="70.149999999999991"/>
    <n v="420.9"/>
    <n v="69.349999999999994"/>
    <n v="416.09999999999997"/>
    <n v="0"/>
    <n v="0"/>
    <n v="416.09999999999997"/>
    <n v="60.500699999999995"/>
    <n v="0"/>
    <n v="60.500699999999995"/>
    <n v="55"/>
    <n v="36"/>
    <n v="20"/>
    <n v="0.23760000000000001"/>
    <s v="Den Bosch"/>
    <m/>
    <n v="0"/>
    <n v="0"/>
    <n v="4.8000000000000114"/>
    <n v="0"/>
    <m/>
    <m/>
    <s v="no"/>
    <n v="363.00419999999997"/>
    <m/>
    <n v="0.12"/>
    <n v="68.750795454545454"/>
    <m/>
    <n v="412.50477272727272"/>
    <m/>
    <n v="0"/>
    <s v="Ellina Smirnova"/>
    <m/>
    <n v="5"/>
    <n v="30"/>
    <m/>
    <m/>
    <n v="0"/>
    <n v="0"/>
    <n v="0"/>
    <s v="15.06.2025"/>
    <s v="Order Window"/>
    <m/>
    <m/>
    <n v="642"/>
  </r>
  <r>
    <x v="2"/>
    <m/>
    <n v="26021043"/>
    <n v="3097258"/>
    <x v="37"/>
    <s v="LU"/>
    <x v="31"/>
    <x v="1"/>
    <m/>
    <m/>
    <n v="240"/>
    <n v="88026949"/>
    <s v="HE UCL Glass 25cl man in giftbox"/>
    <n v="80"/>
    <m/>
    <s v="Turkey"/>
    <s v="Glassware"/>
    <n v="6700"/>
    <s v="Sisecam (Pasabahçe)"/>
    <x v="0"/>
    <n v="22.799999999999997"/>
    <n v="1823.9999999999998"/>
    <n v="22.799999999999997"/>
    <n v="1823.9999999999998"/>
    <n v="0"/>
    <n v="0"/>
    <n v="1823.9999999999998"/>
    <n v="20.16"/>
    <n v="0"/>
    <n v="20.16"/>
    <n v="55.9"/>
    <n v="21.9"/>
    <n v="21.2"/>
    <n v="2.0762601599999995"/>
    <s v="Den Bosch"/>
    <m/>
    <n v="0"/>
    <n v="0"/>
    <n v="0"/>
    <n v="0"/>
    <m/>
    <m/>
    <s v="no"/>
    <n v="1612.8"/>
    <m/>
    <n v="0.12"/>
    <n v="22.90909090909091"/>
    <m/>
    <n v="1832.7272727272727"/>
    <m/>
    <n v="0"/>
    <s v="Ludmilla Zarybnicka"/>
    <m/>
    <n v="24"/>
    <n v="1920"/>
    <m/>
    <m/>
    <n v="0"/>
    <n v="0"/>
    <n v="0"/>
    <s v="15.06.2025"/>
    <s v="Order Window"/>
    <m/>
    <m/>
    <n v="3007"/>
  </r>
  <r>
    <x v="0"/>
    <m/>
    <n v="26021043"/>
    <n v="3097258"/>
    <x v="37"/>
    <s v="LU"/>
    <x v="31"/>
    <x v="1"/>
    <m/>
    <m/>
    <n v="250"/>
    <n v="88027066"/>
    <s v="HE Brand cooler box with wheels"/>
    <n v="4"/>
    <m/>
    <s v="China"/>
    <s v="Premiums"/>
    <n v="250"/>
    <s v="Asian Sourcing Link"/>
    <x v="0"/>
    <n v="170.05"/>
    <n v="680.2"/>
    <n v="170.05"/>
    <n v="680.2"/>
    <n v="0"/>
    <n v="0"/>
    <n v="680.2"/>
    <n v="147.06"/>
    <n v="0"/>
    <n v="147.06"/>
    <n v="57"/>
    <n v="37"/>
    <n v="46"/>
    <n v="0.38805600000000001"/>
    <s v="Den Bosch"/>
    <m/>
    <n v="0"/>
    <n v="0"/>
    <n v="0"/>
    <n v="0"/>
    <m/>
    <m/>
    <s v="no"/>
    <n v="588.24"/>
    <m/>
    <n v="0.12"/>
    <n v="167.11363636363637"/>
    <m/>
    <n v="668.4545454545455"/>
    <m/>
    <n v="0"/>
    <s v="Ellina Smirnova"/>
    <m/>
    <n v="1"/>
    <n v="4"/>
    <m/>
    <m/>
    <n v="0"/>
    <n v="0"/>
    <n v="0"/>
    <s v="15.06.2025"/>
    <s v="Order Window"/>
    <m/>
    <m/>
    <n v="119"/>
  </r>
  <r>
    <x v="0"/>
    <m/>
    <n v="26021043"/>
    <n v="3097258"/>
    <x v="37"/>
    <s v="LU"/>
    <x v="31"/>
    <x v="1"/>
    <m/>
    <m/>
    <n v="260"/>
    <n v="88021024"/>
    <s v="HE opener with carabiner"/>
    <n v="5"/>
    <m/>
    <s v="China"/>
    <s v="Openers / Sunglasses / Keyrings / Waiter knife"/>
    <n v="209"/>
    <s v="Promocean The Netherlands BV"/>
    <x v="0"/>
    <n v="52.800000000000004"/>
    <n v="264"/>
    <n v="52.800000000000004"/>
    <n v="264"/>
    <n v="0"/>
    <n v="0"/>
    <n v="264"/>
    <n v="46.512961934169503"/>
    <n v="0"/>
    <n v="46.512961934169503"/>
    <n v="25"/>
    <n v="9"/>
    <n v="9"/>
    <n v="1.0125E-2"/>
    <s v="Den Bosch"/>
    <m/>
    <n v="0"/>
    <n v="0"/>
    <n v="0"/>
    <n v="0"/>
    <m/>
    <m/>
    <s v="no"/>
    <n v="232.56480967084752"/>
    <m/>
    <n v="0.12"/>
    <n v="52.855638561556255"/>
    <m/>
    <n v="264.27819280778129"/>
    <m/>
    <n v="0"/>
    <s v="Ellina Smirnova"/>
    <m/>
    <n v="48"/>
    <n v="240"/>
    <m/>
    <m/>
    <n v="0"/>
    <n v="0"/>
    <n v="0"/>
    <s v="15.06.2025"/>
    <s v="Order Window"/>
    <m/>
    <m/>
    <n v="178"/>
  </r>
  <r>
    <x v="2"/>
    <m/>
    <n v="26021044"/>
    <n v="3090240"/>
    <x v="38"/>
    <s v="BG"/>
    <x v="32"/>
    <x v="1"/>
    <m/>
    <m/>
    <n v="30"/>
    <n v="88023983"/>
    <s v="HE UCL trophy LED neon sign"/>
    <n v="5"/>
    <m/>
    <s v="China"/>
    <s v="Indoor signs"/>
    <n v="10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s v="Den Bosch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15.06.2025"/>
    <s v="Order Window"/>
    <m/>
    <m/>
    <n v="125"/>
  </r>
  <r>
    <x v="0"/>
    <m/>
    <n v="26021044"/>
    <n v="3090240"/>
    <x v="38"/>
    <s v="BG"/>
    <x v="32"/>
    <x v="1"/>
    <m/>
    <m/>
    <n v="40"/>
    <n v="88026851"/>
    <s v="HE Brand metallic ice bucket 6 bottles"/>
    <n v="4"/>
    <m/>
    <s v="China"/>
    <s v="Bar support"/>
    <n v="167"/>
    <s v="Promocean The Netherlands BV"/>
    <x v="0"/>
    <n v="87"/>
    <n v="348"/>
    <n v="76.679999999999993"/>
    <n v="306.71999999999997"/>
    <n v="0"/>
    <n v="0"/>
    <n v="306.71999999999997"/>
    <n v="65.527200000000008"/>
    <n v="0"/>
    <n v="65.527200000000008"/>
    <n v="49"/>
    <n v="26"/>
    <n v="50"/>
    <n v="0.25480000000000003"/>
    <s v="Den Bosch"/>
    <m/>
    <n v="0"/>
    <n v="0"/>
    <n v="41.28000000000003"/>
    <n v="0"/>
    <m/>
    <m/>
    <s v="no"/>
    <n v="262.10880000000003"/>
    <m/>
    <n v="0.12"/>
    <n v="74.462727272727278"/>
    <m/>
    <n v="297.85090909090911"/>
    <m/>
    <n v="0"/>
    <s v="Ellina Smirnova"/>
    <m/>
    <n v="12"/>
    <n v="48"/>
    <m/>
    <m/>
    <n v="0"/>
    <n v="0"/>
    <n v="0"/>
    <s v="15.06.2025"/>
    <s v="Order Window"/>
    <m/>
    <m/>
    <n v="273"/>
  </r>
  <r>
    <x v="2"/>
    <m/>
    <n v="26021044"/>
    <n v="3090240"/>
    <x v="38"/>
    <s v="BG"/>
    <x v="32"/>
    <x v="1"/>
    <m/>
    <m/>
    <n v="50"/>
    <n v="88026493"/>
    <s v="HE UCL Ice bucket"/>
    <n v="1"/>
    <m/>
    <s v="China"/>
    <s v="Bar support"/>
    <n v="167"/>
    <s v="Promocean The Netherlands BV"/>
    <x v="0"/>
    <n v="73.199999999999989"/>
    <n v="73.199999999999989"/>
    <n v="73.199999999999989"/>
    <n v="73.199999999999989"/>
    <n v="0"/>
    <n v="0"/>
    <n v="73.199999999999989"/>
    <n v="63.327000000000005"/>
    <n v="0"/>
    <n v="63.327000000000005"/>
    <n v="49"/>
    <n v="26"/>
    <n v="50"/>
    <n v="6.3700000000000007E-2"/>
    <s v="Den Bosch"/>
    <m/>
    <n v="0"/>
    <n v="0"/>
    <n v="0"/>
    <n v="0"/>
    <m/>
    <m/>
    <s v="no"/>
    <n v="63.327000000000005"/>
    <m/>
    <n v="0.12"/>
    <n v="71.962500000000006"/>
    <m/>
    <n v="71.962500000000006"/>
    <m/>
    <n v="0"/>
    <s v="Ellina Smirnova"/>
    <m/>
    <n v="12"/>
    <n v="12"/>
    <m/>
    <m/>
    <n v="0"/>
    <n v="0"/>
    <n v="0"/>
    <s v="15.06.2025"/>
    <s v="Order Window"/>
    <m/>
    <m/>
    <n v="356"/>
  </r>
  <r>
    <x v="0"/>
    <m/>
    <n v="26021044"/>
    <n v="3090240"/>
    <x v="38"/>
    <s v="BG"/>
    <x v="32"/>
    <x v="1"/>
    <m/>
    <m/>
    <n v="60"/>
    <n v="88023610"/>
    <s v="HE SQ sign - 3 min interval animation"/>
    <n v="3"/>
    <m/>
    <s v="China"/>
    <s v="Indoor signs"/>
    <n v="250"/>
    <s v="Dekkers Visual Communication B.v."/>
    <x v="1"/>
    <n v="158.37"/>
    <n v="475.11"/>
    <n v="158.37"/>
    <n v="475.11"/>
    <n v="0"/>
    <n v="0"/>
    <n v="475.11"/>
    <n v="136.95960000000002"/>
    <n v="0"/>
    <n v="136.95960000000002"/>
    <n v="63"/>
    <n v="63"/>
    <n v="12.5"/>
    <n v="0.14883750000000001"/>
    <m/>
    <m/>
    <n v="0"/>
    <n v="0"/>
    <n v="0"/>
    <n v="0"/>
    <m/>
    <m/>
    <s v="no"/>
    <n v="410.87880000000007"/>
    <m/>
    <n v="0.12"/>
    <n v="155.63590909090911"/>
    <m/>
    <n v="466.90772727272736"/>
    <m/>
    <n v="0"/>
    <s v="Ludmilla Zarybnicka"/>
    <m/>
    <n v="1"/>
    <n v="3"/>
    <m/>
    <m/>
    <n v="0"/>
    <n v="0"/>
    <n v="0"/>
    <s v="15.06.2025"/>
    <s v="Order Window"/>
    <m/>
    <m/>
    <n v="7"/>
  </r>
  <r>
    <x v="0"/>
    <m/>
    <n v="26021044"/>
    <n v="3090240"/>
    <x v="38"/>
    <s v="BG"/>
    <x v="32"/>
    <x v="1"/>
    <m/>
    <m/>
    <n v="70"/>
    <n v="88024215"/>
    <s v="HE Green Zone countertop ice bucket"/>
    <n v="1"/>
    <m/>
    <s v="China"/>
    <s v="Bar support"/>
    <n v="63"/>
    <s v="Asian Sourcing Link"/>
    <x v="1"/>
    <n v="305.8"/>
    <n v="305.8"/>
    <n v="305.8"/>
    <n v="305.8"/>
    <n v="0"/>
    <n v="0"/>
    <n v="305.8"/>
    <n v="264.48"/>
    <n v="0"/>
    <n v="264.48"/>
    <n v="65"/>
    <n v="37"/>
    <n v="32"/>
    <n v="7.6960000000000001E-2"/>
    <m/>
    <m/>
    <n v="0"/>
    <n v="0"/>
    <n v="0"/>
    <n v="0"/>
    <m/>
    <m/>
    <s v="no"/>
    <n v="264.48"/>
    <m/>
    <n v="0.12"/>
    <n v="300.54545454545456"/>
    <m/>
    <n v="300.54545454545456"/>
    <m/>
    <n v="0"/>
    <s v="Ellina Smirnova"/>
    <m/>
    <n v="4"/>
    <n v="4"/>
    <m/>
    <m/>
    <n v="0"/>
    <n v="0"/>
    <n v="0"/>
    <s v="15.06.2025"/>
    <s v="Order Window"/>
    <m/>
    <m/>
    <n v="17"/>
  </r>
  <r>
    <x v="3"/>
    <m/>
    <n v="26021045"/>
    <n v="3090580"/>
    <x v="33"/>
    <s v="NL"/>
    <x v="1"/>
    <x v="1"/>
    <m/>
    <m/>
    <n v="10"/>
    <n v="88027447"/>
    <s v="HE F1 half-zip jumper unisex L"/>
    <n v="1"/>
    <m/>
    <s v="China"/>
    <s v="Textiles-Clothing"/>
    <n v="1000"/>
    <s v="Asian Sourcing Link"/>
    <x v="1"/>
    <n v="12.98"/>
    <n v="12.98"/>
    <n v="12.98"/>
    <n v="12.98"/>
    <n v="0"/>
    <n v="0"/>
    <n v="12.98"/>
    <n v="11.3256"/>
    <n v="0"/>
    <n v="11.3256"/>
    <n v="60"/>
    <n v="40"/>
    <n v="40"/>
    <n v="9.6000000000000002E-2"/>
    <m/>
    <m/>
    <n v="0"/>
    <n v="0"/>
    <n v="0"/>
    <n v="0"/>
    <m/>
    <m/>
    <s v="no"/>
    <n v="11.3256"/>
    <m/>
    <n v="0.12"/>
    <n v="12.87"/>
    <m/>
    <n v="12.87"/>
    <m/>
    <n v="0"/>
    <s v="Ellina Smirnova "/>
    <m/>
    <n v="1"/>
    <n v="1"/>
    <m/>
    <m/>
    <n v="0"/>
    <n v="0"/>
    <n v="0"/>
    <s v="15.06.2025"/>
    <s v="Order Window"/>
    <m/>
    <m/>
    <n v="87"/>
  </r>
  <r>
    <x v="0"/>
    <m/>
    <n v="26021043"/>
    <n v="3097258"/>
    <x v="37"/>
    <s v="LU"/>
    <x v="31"/>
    <x v="1"/>
    <m/>
    <m/>
    <n v="270"/>
    <n v="88023319"/>
    <s v="HE OC crate cushion"/>
    <n v="4"/>
    <m/>
    <s v="China"/>
    <s v="Premiums"/>
    <n v="84"/>
    <s v="Promocean The Netherlands BV"/>
    <x v="1"/>
    <n v="45.78"/>
    <n v="183.12"/>
    <n v="45.78"/>
    <n v="183.12"/>
    <n v="0"/>
    <n v="0"/>
    <n v="183.12"/>
    <n v="38.563200000000002"/>
    <n v="0"/>
    <n v="38.563200000000002"/>
    <n v="41"/>
    <n v="31"/>
    <n v="25"/>
    <n v="0.12709999999999999"/>
    <m/>
    <m/>
    <n v="0"/>
    <n v="0"/>
    <n v="0"/>
    <n v="0"/>
    <m/>
    <m/>
    <s v="no"/>
    <n v="154.25280000000001"/>
    <m/>
    <n v="0.12"/>
    <n v="43.82181818181818"/>
    <m/>
    <n v="175.28727272727272"/>
    <m/>
    <n v="0"/>
    <s v="Ellina Smirnova"/>
    <m/>
    <n v="6"/>
    <n v="24"/>
    <m/>
    <m/>
    <n v="0"/>
    <n v="0"/>
    <n v="0"/>
    <s v="15.06.2025"/>
    <s v="Order Window"/>
    <m/>
    <m/>
    <n v="46"/>
  </r>
  <r>
    <x v="0"/>
    <m/>
    <n v="26021043"/>
    <n v="3097258"/>
    <x v="37"/>
    <s v="LU"/>
    <x v="31"/>
    <x v="1"/>
    <m/>
    <m/>
    <n v="280"/>
    <n v="88023546"/>
    <s v="HE OC terrace blanket"/>
    <n v="4"/>
    <m/>
    <s v="China"/>
    <s v="Textiles-Clothing"/>
    <n v="250"/>
    <s v="Promocean The Netherlands BV"/>
    <x v="0"/>
    <n v="45.199999999999996"/>
    <n v="180.79999999999998"/>
    <n v="45.199999999999996"/>
    <n v="180.79999999999998"/>
    <n v="0"/>
    <n v="0"/>
    <n v="180.79999999999998"/>
    <n v="39.054600000000001"/>
    <n v="0"/>
    <n v="39.054600000000001"/>
    <n v="27"/>
    <n v="18"/>
    <n v="15"/>
    <n v="2.9159999999999998E-2"/>
    <s v="Den Bosch"/>
    <m/>
    <n v="0"/>
    <n v="0"/>
    <n v="0"/>
    <n v="0"/>
    <m/>
    <m/>
    <s v="no"/>
    <n v="156.2184"/>
    <m/>
    <n v="0.12"/>
    <n v="44.380227272727275"/>
    <m/>
    <n v="177.5209090909091"/>
    <m/>
    <n v="0"/>
    <s v="Ellina Smirnova"/>
    <m/>
    <n v="10"/>
    <n v="40"/>
    <m/>
    <m/>
    <n v="0"/>
    <n v="0"/>
    <n v="0"/>
    <s v="15.06.2025"/>
    <s v="Order Window"/>
    <m/>
    <m/>
    <n v="250"/>
  </r>
  <r>
    <x v="0"/>
    <m/>
    <n v="26021043"/>
    <n v="3097258"/>
    <x v="37"/>
    <s v="LU"/>
    <x v="31"/>
    <x v="1"/>
    <m/>
    <m/>
    <n v="290"/>
    <n v="88027441"/>
    <s v="HE Outdoor banner 570x100cm"/>
    <n v="2"/>
    <m/>
    <s v="China"/>
    <s v="Outdoor signs"/>
    <n v="50"/>
    <s v="Miles Promocean"/>
    <x v="1"/>
    <n v="136.44999999999999"/>
    <n v="272.89999999999998"/>
    <n v="136.44999999999999"/>
    <n v="272.89999999999998"/>
    <n v="0"/>
    <n v="0"/>
    <n v="272.89999999999998"/>
    <n v="120.0754"/>
    <n v="0"/>
    <n v="120.0754"/>
    <n v="40"/>
    <n v="30"/>
    <n v="20"/>
    <n v="4.8000000000000001E-2"/>
    <m/>
    <m/>
    <n v="0"/>
    <n v="0"/>
    <n v="0"/>
    <n v="0"/>
    <m/>
    <m/>
    <s v="no"/>
    <n v="240.1508"/>
    <m/>
    <n v="0.12"/>
    <n v="136.44931818181817"/>
    <m/>
    <n v="272.89863636363634"/>
    <m/>
    <n v="0"/>
    <s v="Konstantinos Zoupanos "/>
    <m/>
    <n v="5"/>
    <n v="10"/>
    <m/>
    <m/>
    <n v="0"/>
    <n v="0"/>
    <n v="0"/>
    <s v="15.06.2025"/>
    <s v="Order Window"/>
    <m/>
    <m/>
    <n v="3"/>
  </r>
  <r>
    <x v="1"/>
    <m/>
    <n v="26021043"/>
    <n v="3097258"/>
    <x v="37"/>
    <s v="LU"/>
    <x v="31"/>
    <x v="1"/>
    <m/>
    <m/>
    <n v="300"/>
    <n v="88027548"/>
    <s v="HE Worker Shirt Men M"/>
    <n v="2"/>
    <m/>
    <s v="Tunisia"/>
    <s v="Textiles-Clothing"/>
    <n v="5"/>
    <s v="ALBA specials"/>
    <x v="0"/>
    <n v="94.49"/>
    <n v="188.98"/>
    <n v="27.84"/>
    <n v="55.68"/>
    <n v="0"/>
    <n v="0"/>
    <n v="55.68"/>
    <n v="24.5"/>
    <n v="0"/>
    <n v="24.5"/>
    <n v="29"/>
    <n v="39"/>
    <n v="1.5"/>
    <n v="3.3930000000000002E-3"/>
    <s v="Den Bosch"/>
    <m/>
    <n v="0"/>
    <n v="0"/>
    <n v="133.29999999999998"/>
    <n v="0"/>
    <m/>
    <m/>
    <s v="no"/>
    <n v="49"/>
    <m/>
    <n v="0.12"/>
    <n v="27.84090909090909"/>
    <m/>
    <n v="55.68181818181818"/>
    <m/>
    <n v="0"/>
    <s v="Mariana"/>
    <m/>
    <n v="1"/>
    <n v="2"/>
    <m/>
    <m/>
    <n v="0"/>
    <n v="0"/>
    <n v="0"/>
    <s v="15.06.2025"/>
    <s v="Order Window"/>
    <m/>
    <m/>
    <n v="152"/>
  </r>
  <r>
    <x v="1"/>
    <m/>
    <n v="26021043"/>
    <n v="3097258"/>
    <x v="37"/>
    <s v="LU"/>
    <x v="31"/>
    <x v="1"/>
    <m/>
    <m/>
    <n v="310"/>
    <n v="88027549"/>
    <s v="HE Worker Shirt Men L"/>
    <n v="4"/>
    <m/>
    <s v="Tunisia"/>
    <s v="Textiles-Clothing"/>
    <n v="5"/>
    <s v="ALBA specials"/>
    <x v="0"/>
    <n v="94.49"/>
    <n v="377.96"/>
    <n v="27.84"/>
    <n v="111.36"/>
    <n v="0"/>
    <n v="0"/>
    <n v="111.36"/>
    <n v="24.5"/>
    <n v="0"/>
    <n v="24.5"/>
    <n v="29"/>
    <n v="39"/>
    <n v="1.5"/>
    <n v="6.7860000000000004E-3"/>
    <s v="Den Bosch"/>
    <m/>
    <n v="0"/>
    <n v="0"/>
    <n v="266.59999999999997"/>
    <n v="0"/>
    <m/>
    <m/>
    <s v="no"/>
    <n v="98"/>
    <m/>
    <n v="0.12"/>
    <n v="27.84090909090909"/>
    <m/>
    <n v="111.36363636363636"/>
    <m/>
    <n v="0"/>
    <s v="Mariana"/>
    <m/>
    <n v="1"/>
    <n v="4"/>
    <m/>
    <m/>
    <n v="0"/>
    <n v="0"/>
    <n v="0"/>
    <s v="15.06.2025"/>
    <s v="Order Window"/>
    <m/>
    <m/>
    <n v="146"/>
  </r>
  <r>
    <x v="3"/>
    <m/>
    <n v="26021043"/>
    <n v="3097258"/>
    <x v="37"/>
    <s v="LU"/>
    <x v="31"/>
    <x v="1"/>
    <m/>
    <m/>
    <n v="320"/>
    <n v="88027443"/>
    <s v="HE F1 reusable cup 50cl"/>
    <n v="10"/>
    <m/>
    <s v="France"/>
    <s v="Plastic cups"/>
    <n v="4"/>
    <s v="Re-uz France"/>
    <x v="0"/>
    <n v="208.44318181818181"/>
    <n v="2084.431818181818"/>
    <n v="168.09090909090907"/>
    <n v="1680.9090909090905"/>
    <n v="0"/>
    <n v="0"/>
    <n v="1680.9090909090905"/>
    <n v="147.91999999999999"/>
    <n v="0"/>
    <n v="147.91999999999999"/>
    <n v="73.400000000000006"/>
    <n v="42.9"/>
    <n v="25.4"/>
    <n v="0.7998104399999999"/>
    <s v="Den Bosch"/>
    <m/>
    <n v="0"/>
    <n v="0"/>
    <n v="403.52272727272748"/>
    <n v="0"/>
    <m/>
    <m/>
    <s v="yes"/>
    <n v="1479.1999999999998"/>
    <m/>
    <n v="0.12"/>
    <n v="168.09090909090907"/>
    <m/>
    <n v="1680.9090909090905"/>
    <m/>
    <n v="0"/>
    <n v="0"/>
    <m/>
    <n v="300"/>
    <n v="3000"/>
    <m/>
    <m/>
    <n v="0"/>
    <n v="0"/>
    <n v="0"/>
    <s v="15.06.2025"/>
    <s v="Order Window"/>
    <m/>
    <m/>
    <n v="21"/>
  </r>
  <r>
    <x v="0"/>
    <m/>
    <n v="20006081"/>
    <n v="3090233"/>
    <x v="13"/>
    <s v="HU"/>
    <x v="10"/>
    <x v="1"/>
    <m/>
    <m/>
    <n v="260"/>
    <n v="88023536"/>
    <s v="HE coaster holder green"/>
    <n v="500"/>
    <m/>
    <s v="China"/>
    <s v="Bar support"/>
    <n v="168"/>
    <s v="Asian Sourcing Link"/>
    <x v="0"/>
    <n v="23.700000000000003"/>
    <n v="11850.000000000002"/>
    <n v="19.799999999999997"/>
    <n v="9899.9999999999982"/>
    <n v="0"/>
    <n v="0"/>
    <n v="9899.9999999999982"/>
    <n v="17.100000000000001"/>
    <n v="0"/>
    <n v="17.100000000000001"/>
    <n v="24.6"/>
    <n v="24.6"/>
    <n v="11"/>
    <n v="3.3283800000000006"/>
    <s v="Den Bosch"/>
    <m/>
    <n v="0"/>
    <n v="0"/>
    <n v="1950.0000000000036"/>
    <n v="0"/>
    <m/>
    <m/>
    <s v="yes"/>
    <n v="8550"/>
    <m/>
    <n v="0.12"/>
    <n v="19.431818181818183"/>
    <m/>
    <n v="9715.9090909090919"/>
    <m/>
    <n v="0"/>
    <s v="Ellina Smirnova"/>
    <m/>
    <n v="6"/>
    <n v="3000"/>
    <m/>
    <m/>
    <n v="0"/>
    <n v="0"/>
    <n v="0"/>
    <s v="12.06.2025"/>
    <s v="Order Window"/>
    <m/>
    <m/>
    <n v="561"/>
  </r>
  <r>
    <x v="0"/>
    <m/>
    <n v="20006094"/>
    <n v="3090287"/>
    <x v="39"/>
    <s v="AT"/>
    <x v="33"/>
    <x v="1"/>
    <m/>
    <m/>
    <n v="10"/>
    <n v="88026102"/>
    <s v="HE Brand infinity fridge (R-door)"/>
    <n v="25"/>
    <m/>
    <s v="China"/>
    <s v="Fridges"/>
    <n v="100"/>
    <s v="Dekkers Visual Communication B.v."/>
    <x v="1"/>
    <n v="573.29"/>
    <n v="14332.25"/>
    <n v="573.29"/>
    <n v="14332.25"/>
    <n v="0"/>
    <n v="0"/>
    <n v="14332.25"/>
    <n v="504.49560000000002"/>
    <n v="0"/>
    <n v="504.49560000000002"/>
    <n v="49"/>
    <n v="59.5"/>
    <n v="58"/>
    <n v="4.2274750000000001"/>
    <m/>
    <m/>
    <n v="0"/>
    <s v="pallet"/>
    <n v="0"/>
    <n v="0"/>
    <m/>
    <m/>
    <s v="no"/>
    <n v="12612.390000000001"/>
    <m/>
    <n v="0.12"/>
    <n v="573.29045454545462"/>
    <m/>
    <n v="14332.261363636366"/>
    <m/>
    <n v="0"/>
    <s v="Jade Mahuzier"/>
    <m/>
    <n v="1"/>
    <n v="25"/>
    <m/>
    <m/>
    <n v="0"/>
    <n v="0"/>
    <n v="0"/>
    <s v="16.06.2025"/>
    <s v="Order Window"/>
    <m/>
    <m/>
    <n v="26"/>
  </r>
  <r>
    <x v="0"/>
    <m/>
    <n v="20006094"/>
    <n v="3090287"/>
    <x v="39"/>
    <s v="AT"/>
    <x v="33"/>
    <x v="1"/>
    <m/>
    <m/>
    <n v="20"/>
    <n v="88024218"/>
    <s v="HE Green Zone ice bucket"/>
    <n v="17"/>
    <m/>
    <s v="China"/>
    <s v="Bar support"/>
    <n v="42"/>
    <s v="Asian Sourcing Link"/>
    <x v="0"/>
    <n v="237.29999999999998"/>
    <n v="4034.1"/>
    <n v="204.84"/>
    <n v="3482.28"/>
    <n v="0"/>
    <n v="0"/>
    <n v="3482.28"/>
    <n v="168.26400000000001"/>
    <n v="0"/>
    <n v="168.26400000000001"/>
    <n v="42"/>
    <n v="35"/>
    <n v="35"/>
    <n v="0.87465000000000004"/>
    <s v="Den Bosch"/>
    <m/>
    <n v="0"/>
    <s v="pallet"/>
    <n v="551.81999999999971"/>
    <n v="0"/>
    <m/>
    <m/>
    <s v="no"/>
    <n v="2860.4880000000003"/>
    <m/>
    <n v="0.12"/>
    <n v="191.20909090909092"/>
    <m/>
    <n v="3250.5545454545454"/>
    <m/>
    <n v="0"/>
    <s v="Ellina Smirnova"/>
    <m/>
    <n v="6"/>
    <n v="102"/>
    <m/>
    <m/>
    <n v="0"/>
    <n v="0"/>
    <n v="0"/>
    <s v="16.06.2025"/>
    <s v="Order Window"/>
    <m/>
    <m/>
    <n v="203"/>
  </r>
  <r>
    <x v="4"/>
    <m/>
    <n v="20006094"/>
    <n v="3090287"/>
    <x v="39"/>
    <s v="AT"/>
    <x v="33"/>
    <x v="1"/>
    <m/>
    <m/>
    <n v="30"/>
    <n v="88027242"/>
    <s v="HE 0.0 Beach chair"/>
    <n v="100"/>
    <m/>
    <s v="Poland"/>
    <s v="Premiums"/>
    <n v="100"/>
    <s v="ASL Nederland B.V."/>
    <x v="0"/>
    <n v="41.68"/>
    <n v="4168"/>
    <n v="41.68"/>
    <n v="4168"/>
    <n v="0"/>
    <n v="0"/>
    <n v="4168"/>
    <n v="36.68"/>
    <n v="0"/>
    <n v="36.68"/>
    <n v="125"/>
    <n v="55"/>
    <n v="3.2"/>
    <n v="2.2000000000000002"/>
    <s v="Den Bosch"/>
    <m/>
    <n v="0"/>
    <s v="pallet"/>
    <n v="0"/>
    <n v="0"/>
    <m/>
    <m/>
    <s v="yes"/>
    <n v="3668"/>
    <m/>
    <n v="0.12"/>
    <n v="41.68181818181818"/>
    <m/>
    <n v="4168.181818181818"/>
    <m/>
    <n v="0"/>
    <s v="Ellina Smirnova"/>
    <m/>
    <n v="1"/>
    <n v="100"/>
    <m/>
    <m/>
    <n v="0"/>
    <n v="0"/>
    <n v="0"/>
    <s v="16.06.2025"/>
    <s v="Order Window"/>
    <m/>
    <m/>
    <n v="131"/>
  </r>
  <r>
    <x v="5"/>
    <m/>
    <n v="20006095"/>
    <n v="3090287"/>
    <x v="39"/>
    <s v="AT"/>
    <x v="33"/>
    <x v="1"/>
    <m/>
    <m/>
    <n v="10"/>
    <n v="88027181"/>
    <s v="DSP Festival cup 35cl"/>
    <n v="1"/>
    <m/>
    <s v="France"/>
    <s v="Plastic cups"/>
    <n v="3"/>
    <s v="Re-uz France"/>
    <x v="0"/>
    <n v="255.90909090909091"/>
    <n v="255.90909090909091"/>
    <n v="110.90909090909091"/>
    <n v="110.90909090909091"/>
    <n v="0"/>
    <n v="0"/>
    <n v="110.90909090909091"/>
    <n v="97.6"/>
    <n v="0"/>
    <n v="97.6"/>
    <n v="58.2"/>
    <n v="36.299999999999997"/>
    <n v="13.54"/>
    <n v="2.8605416399999993E-2"/>
    <s v="Den Bosch"/>
    <m/>
    <n v="0"/>
    <s v="pallet"/>
    <n v="145"/>
    <n v="0"/>
    <m/>
    <m/>
    <s v="no"/>
    <n v="97.6"/>
    <m/>
    <n v="0.12"/>
    <n v="110.90909090909091"/>
    <m/>
    <n v="110.90909090909091"/>
    <m/>
    <n v="0"/>
    <s v="Konstantinos Zoupanos"/>
    <m/>
    <n v="400"/>
    <n v="400"/>
    <m/>
    <m/>
    <n v="0"/>
    <n v="0"/>
    <n v="0"/>
    <s v="16.06.2025"/>
    <s v="Order Window"/>
    <m/>
    <m/>
    <n v="109"/>
  </r>
  <r>
    <x v="5"/>
    <m/>
    <n v="20006095"/>
    <n v="3090287"/>
    <x v="39"/>
    <s v="AT"/>
    <x v="33"/>
    <x v="1"/>
    <m/>
    <m/>
    <n v="20"/>
    <n v="88027053"/>
    <s v="DSP bottle LED Neon sign"/>
    <n v="10"/>
    <m/>
    <s v="China"/>
    <s v="Indoor signs"/>
    <n v="100"/>
    <s v="Dekkers Visual Communication B.v."/>
    <x v="0"/>
    <n v="145"/>
    <n v="1450"/>
    <n v="131.82"/>
    <n v="1318.1999999999998"/>
    <n v="0"/>
    <n v="0"/>
    <n v="1318.1999999999998"/>
    <n v="114.00000000000001"/>
    <n v="0"/>
    <n v="114.00000000000001"/>
    <n v="44"/>
    <n v="10"/>
    <n v="74"/>
    <n v="0.3256"/>
    <s v="Den Bosch"/>
    <m/>
    <n v="0"/>
    <s v="pallet"/>
    <n v="131.80000000000018"/>
    <n v="0"/>
    <m/>
    <m/>
    <s v="no"/>
    <n v="1140.0000000000002"/>
    <m/>
    <n v="0.12"/>
    <n v="129.54545454545456"/>
    <m/>
    <n v="1295.4545454545455"/>
    <m/>
    <n v="0"/>
    <s v="Ludmilla Zarybnicka"/>
    <m/>
    <n v="1"/>
    <n v="10"/>
    <m/>
    <m/>
    <n v="0"/>
    <n v="0"/>
    <n v="0"/>
    <s v="16.06.2025"/>
    <s v="Order Window"/>
    <m/>
    <m/>
    <n v="456"/>
  </r>
  <r>
    <x v="0"/>
    <m/>
    <n v="20006096"/>
    <n v="3090251"/>
    <x v="40"/>
    <s v="JM"/>
    <x v="34"/>
    <x v="3"/>
    <m/>
    <m/>
    <n v="10"/>
    <n v="88026851"/>
    <s v="HE Brand metallic ice bucket 6 bottles"/>
    <n v="55"/>
    <m/>
    <s v="China"/>
    <s v="Bar support"/>
    <n v="167"/>
    <s v="Promocean The Netherlands BV"/>
    <x v="0"/>
    <n v="87"/>
    <n v="4785"/>
    <n v="76.679999999999993"/>
    <n v="4217.3999999999996"/>
    <n v="0"/>
    <n v="0"/>
    <n v="4217.3999999999996"/>
    <n v="65.527200000000008"/>
    <n v="0"/>
    <n v="65.527200000000008"/>
    <n v="49"/>
    <n v="26"/>
    <n v="50"/>
    <n v="3.5034999999999998"/>
    <s v="Den Bosch"/>
    <m/>
    <n v="0"/>
    <s v="pallet"/>
    <n v="567.60000000000036"/>
    <n v="0"/>
    <m/>
    <m/>
    <s v="no"/>
    <n v="3603.9960000000005"/>
    <m/>
    <n v="0.12"/>
    <n v="74.462727272727278"/>
    <m/>
    <n v="4095.4500000000003"/>
    <m/>
    <n v="0"/>
    <s v="Ellina Smirnova"/>
    <m/>
    <n v="12"/>
    <n v="660"/>
    <m/>
    <m/>
    <n v="0"/>
    <n v="0"/>
    <n v="0"/>
    <s v="16.06.2025"/>
    <s v="Order Window"/>
    <m/>
    <m/>
    <n v="273"/>
  </r>
  <r>
    <x v="7"/>
    <m/>
    <n v="20006097"/>
    <n v="3090189"/>
    <x v="41"/>
    <s v="DE"/>
    <x v="35"/>
    <x v="1"/>
    <m/>
    <m/>
    <n v="10"/>
    <n v="88026308"/>
    <s v="HE Silver Coaster"/>
    <n v="100"/>
    <m/>
    <s v="Germany"/>
    <s v="Coasters (&amp; dripmat)"/>
    <n v="100"/>
    <s v="CC Coaster GmbH &amp; Co. KG"/>
    <x v="0"/>
    <n v="25.875"/>
    <n v="2587.5"/>
    <n v="25.875"/>
    <n v="2587.5"/>
    <n v="0"/>
    <n v="0"/>
    <n v="2587.5"/>
    <n v="22.77"/>
    <n v="0"/>
    <n v="22.77"/>
    <n v="21.4"/>
    <n v="43"/>
    <n v="14"/>
    <n v="1.2882800000000001"/>
    <s v="Den Bosch"/>
    <m/>
    <n v="0"/>
    <s v="pallet"/>
    <n v="0"/>
    <n v="0"/>
    <m/>
    <m/>
    <s v="yes"/>
    <n v="2277"/>
    <m/>
    <n v="0.12"/>
    <n v="25.875"/>
    <m/>
    <n v="2587.5"/>
    <m/>
    <n v="0"/>
    <s v="Ellina Smirnova"/>
    <m/>
    <n v="1000"/>
    <n v="100000"/>
    <m/>
    <m/>
    <n v="0"/>
    <n v="0"/>
    <n v="0"/>
    <s v="16.06.2025"/>
    <s v="Order Window"/>
    <m/>
    <m/>
    <n v="104"/>
  </r>
  <r>
    <x v="0"/>
    <m/>
    <n v="20006097"/>
    <n v="3090189"/>
    <x v="41"/>
    <s v="DE"/>
    <x v="35"/>
    <x v="1"/>
    <m/>
    <m/>
    <n v="20"/>
    <n v="88026276"/>
    <s v="HE Portfolio coaster"/>
    <n v="100"/>
    <m/>
    <s v="Germany"/>
    <s v="Coasters (&amp; dripmat)"/>
    <n v="100"/>
    <s v="CC Coaster GmbH &amp; Co. KG"/>
    <x v="0"/>
    <n v="25.875"/>
    <n v="2587.5"/>
    <n v="14.693181818181818"/>
    <n v="1469.3181818181818"/>
    <n v="0"/>
    <n v="0"/>
    <n v="1469.3181818181818"/>
    <n v="12.93"/>
    <n v="0"/>
    <n v="12.93"/>
    <n v="21.4"/>
    <n v="43"/>
    <n v="14"/>
    <n v="1.2882800000000001"/>
    <s v="Den Bosch"/>
    <m/>
    <n v="0"/>
    <s v="pallet"/>
    <n v="1118.1818181818182"/>
    <n v="0"/>
    <m/>
    <m/>
    <s v="yes"/>
    <n v="1293"/>
    <m/>
    <n v="0.12"/>
    <n v="14.693181818181818"/>
    <m/>
    <n v="1469.3181818181818"/>
    <m/>
    <n v="0"/>
    <s v="Ellina Smirnova"/>
    <m/>
    <n v="1000"/>
    <n v="100000"/>
    <m/>
    <m/>
    <n v="0"/>
    <n v="0"/>
    <n v="0"/>
    <s v="16.06.2025"/>
    <s v="Order Window"/>
    <m/>
    <m/>
    <n v="1102"/>
  </r>
  <r>
    <x v="2"/>
    <m/>
    <n v="20006098"/>
    <n v="3090189"/>
    <x v="41"/>
    <s v="DE"/>
    <x v="35"/>
    <x v="1"/>
    <m/>
    <m/>
    <n v="10"/>
    <n v="88026505"/>
    <s v="HE UCL Soccer ball with pump"/>
    <n v="185"/>
    <m/>
    <s v="China"/>
    <s v="Premiums"/>
    <n v="500"/>
    <s v="Promocean The Netherlands BV"/>
    <x v="0"/>
    <n v="64.900000000000006"/>
    <n v="12006.500000000002"/>
    <n v="60.300000000000004"/>
    <n v="11155.5"/>
    <n v="0"/>
    <n v="0"/>
    <n v="11155.5"/>
    <n v="52.189200000000007"/>
    <n v="0"/>
    <n v="52.189200000000007"/>
    <n v="68"/>
    <n v="19"/>
    <n v="19"/>
    <n v="4.5413800000000002"/>
    <s v="Den Bosch"/>
    <m/>
    <n v="0"/>
    <s v="pallet"/>
    <n v="851.00000000000182"/>
    <n v="0"/>
    <m/>
    <m/>
    <s v="no"/>
    <n v="9655.0020000000004"/>
    <m/>
    <n v="0.12"/>
    <n v="59.305909090909097"/>
    <m/>
    <n v="10971.593181818183"/>
    <m/>
    <n v="0"/>
    <s v="Ellina Smirnova"/>
    <m/>
    <n v="10"/>
    <n v="1850"/>
    <m/>
    <m/>
    <n v="0"/>
    <n v="0"/>
    <n v="0"/>
    <s v="16.06.2025"/>
    <s v="Order Window"/>
    <m/>
    <m/>
    <n v="4834"/>
  </r>
  <r>
    <x v="2"/>
    <m/>
    <n v="20006098"/>
    <n v="3090189"/>
    <x v="41"/>
    <s v="DE"/>
    <x v="35"/>
    <x v="1"/>
    <m/>
    <m/>
    <n v="20"/>
    <n v="88026484"/>
    <s v="HE UCL Backpack"/>
    <n v="9"/>
    <m/>
    <s v="China"/>
    <s v="Premiums"/>
    <n v="200"/>
    <s v="Promocean The Netherlands BV"/>
    <x v="0"/>
    <n v="70.149999999999991"/>
    <n v="631.34999999999991"/>
    <n v="69.349999999999994"/>
    <n v="624.15"/>
    <n v="0"/>
    <n v="0"/>
    <n v="624.15"/>
    <n v="60.500699999999995"/>
    <n v="0"/>
    <n v="60.500699999999995"/>
    <n v="55"/>
    <n v="36"/>
    <n v="20"/>
    <n v="0.35639999999999999"/>
    <s v="Den Bosch"/>
    <m/>
    <n v="0"/>
    <s v="pallet"/>
    <n v="7.1999999999999318"/>
    <n v="0"/>
    <m/>
    <m/>
    <s v="no"/>
    <n v="544.50630000000001"/>
    <m/>
    <n v="0.12"/>
    <n v="68.750795454545454"/>
    <m/>
    <n v="618.75715909090911"/>
    <m/>
    <n v="0"/>
    <s v="Ellina Smirnova"/>
    <m/>
    <n v="5"/>
    <n v="45"/>
    <m/>
    <m/>
    <n v="0"/>
    <n v="0"/>
    <n v="0"/>
    <s v="16.06.2025"/>
    <s v="Order Window"/>
    <m/>
    <m/>
    <n v="642"/>
  </r>
  <r>
    <x v="2"/>
    <m/>
    <n v="20006098"/>
    <n v="3090189"/>
    <x v="41"/>
    <s v="DE"/>
    <x v="35"/>
    <x v="1"/>
    <m/>
    <m/>
    <n v="30"/>
    <n v="88026531"/>
    <s v="HE UCL Shoe bag"/>
    <n v="8"/>
    <m/>
    <s v="China"/>
    <s v="Premiums"/>
    <n v="200"/>
    <s v="Promocean The Netherlands BV"/>
    <x v="0"/>
    <n v="18.2"/>
    <n v="145.6"/>
    <n v="17.649999999999999"/>
    <n v="141.19999999999999"/>
    <n v="0"/>
    <n v="0"/>
    <n v="141.19999999999999"/>
    <n v="15.420599999999999"/>
    <n v="0"/>
    <n v="15.420599999999999"/>
    <n v="35"/>
    <n v="22"/>
    <n v="6"/>
    <n v="3.696E-2"/>
    <s v="Den Bosch"/>
    <m/>
    <n v="0"/>
    <s v="pallet"/>
    <n v="4.4000000000000057"/>
    <n v="0"/>
    <m/>
    <m/>
    <s v="no"/>
    <n v="123.36479999999999"/>
    <m/>
    <n v="0.12"/>
    <n v="17.523409090909087"/>
    <m/>
    <n v="140.1872727272727"/>
    <m/>
    <n v="0"/>
    <s v="Ellina Smirnova"/>
    <m/>
    <n v="5"/>
    <n v="40"/>
    <m/>
    <m/>
    <n v="0"/>
    <n v="0"/>
    <n v="0"/>
    <s v="16.06.2025"/>
    <s v="Order Window"/>
    <m/>
    <m/>
    <n v="747"/>
  </r>
  <r>
    <x v="2"/>
    <m/>
    <n v="20006098"/>
    <n v="3090189"/>
    <x v="41"/>
    <s v="DE"/>
    <x v="35"/>
    <x v="1"/>
    <m/>
    <m/>
    <n v="40"/>
    <n v="88026506"/>
    <s v="HE UCL Sports bag"/>
    <n v="143"/>
    <m/>
    <s v="China"/>
    <s v="Premiums"/>
    <n v="200"/>
    <s v="Promocean The Netherlands BV"/>
    <x v="0"/>
    <n v="75.55"/>
    <n v="10803.65"/>
    <n v="74.75"/>
    <n v="10689.25"/>
    <n v="0"/>
    <n v="0"/>
    <n v="10689.25"/>
    <n v="65.215800000000002"/>
    <n v="0"/>
    <n v="65.215800000000002"/>
    <n v="52"/>
    <n v="33"/>
    <n v="12"/>
    <n v="2.9446560000000002"/>
    <s v="Den Bosch"/>
    <m/>
    <n v="0"/>
    <s v="pallet"/>
    <n v="114.39999999999964"/>
    <n v="0"/>
    <m/>
    <m/>
    <s v="no"/>
    <n v="9325.8593999999994"/>
    <m/>
    <n v="0.12"/>
    <n v="74.108863636363637"/>
    <m/>
    <n v="10597.567499999999"/>
    <m/>
    <n v="0"/>
    <s v="Ellina Smirnova"/>
    <m/>
    <n v="5"/>
    <n v="715"/>
    <m/>
    <m/>
    <n v="0"/>
    <n v="0"/>
    <n v="0"/>
    <s v="16.06.2025"/>
    <s v="Order Window"/>
    <m/>
    <m/>
    <n v="636"/>
  </r>
  <r>
    <x v="2"/>
    <m/>
    <n v="20006098"/>
    <n v="3090189"/>
    <x v="41"/>
    <s v="DE"/>
    <x v="35"/>
    <x v="1"/>
    <m/>
    <m/>
    <n v="50"/>
    <n v="88026543"/>
    <s v="HE UCL Lanyard"/>
    <n v="24"/>
    <m/>
    <s v="China"/>
    <s v="Premiums"/>
    <n v="100"/>
    <s v="Promocean The Netherlands BV"/>
    <x v="0"/>
    <n v="53.5"/>
    <n v="1284"/>
    <n v="49.75"/>
    <n v="1194"/>
    <n v="0"/>
    <n v="0"/>
    <n v="1194"/>
    <n v="43.103400000000008"/>
    <n v="0"/>
    <n v="43.103400000000008"/>
    <n v="24"/>
    <n v="15"/>
    <n v="5"/>
    <n v="4.3200000000000002E-2"/>
    <s v="Den Bosch"/>
    <m/>
    <n v="0"/>
    <s v="pallet"/>
    <n v="90"/>
    <n v="0"/>
    <m/>
    <m/>
    <s v="no"/>
    <n v="1034.4816000000001"/>
    <m/>
    <n v="0.12"/>
    <n v="48.981136363636374"/>
    <m/>
    <n v="1175.5472727272729"/>
    <m/>
    <n v="0"/>
    <s v="Ellina Smirnova"/>
    <m/>
    <n v="25"/>
    <n v="600"/>
    <m/>
    <m/>
    <n v="0"/>
    <n v="0"/>
    <n v="0"/>
    <s v="16.06.2025"/>
    <s v="Order Window"/>
    <m/>
    <m/>
    <n v="612"/>
  </r>
  <r>
    <x v="2"/>
    <m/>
    <n v="20006099"/>
    <n v="3090624"/>
    <x v="42"/>
    <s v="PL"/>
    <x v="36"/>
    <x v="1"/>
    <m/>
    <m/>
    <n v="140"/>
    <n v="88026624"/>
    <s v="HE UCL 0.0 soccer table"/>
    <n v="10"/>
    <m/>
    <s v="China"/>
    <s v="Premiums"/>
    <n v="250"/>
    <s v="Brands On"/>
    <x v="1"/>
    <n v="355.25"/>
    <n v="3552.5"/>
    <n v="355.25"/>
    <n v="3552.5"/>
    <n v="0"/>
    <n v="0"/>
    <n v="3552.5"/>
    <n v="307.23"/>
    <n v="0"/>
    <n v="307.23"/>
    <n v="90.5"/>
    <n v="77.5"/>
    <n v="18.2"/>
    <n v="1.2765025000000001"/>
    <m/>
    <m/>
    <n v="0"/>
    <s v="pallet"/>
    <n v="0"/>
    <n v="0"/>
    <m/>
    <m/>
    <s v="no"/>
    <n v="3072.3"/>
    <m/>
    <n v="0.12"/>
    <n v="349.125"/>
    <m/>
    <n v="3491.25"/>
    <m/>
    <n v="0"/>
    <s v="Ellina Smirnova"/>
    <m/>
    <n v="1"/>
    <n v="10"/>
    <m/>
    <m/>
    <n v="0"/>
    <n v="0"/>
    <n v="0"/>
    <s v="16.06.2025"/>
    <s v="Order Window"/>
    <m/>
    <m/>
    <n v="48"/>
  </r>
  <r>
    <x v="3"/>
    <m/>
    <n v="20006099"/>
    <n v="3090624"/>
    <x v="42"/>
    <s v="PL"/>
    <x v="36"/>
    <x v="1"/>
    <m/>
    <m/>
    <n v="150"/>
    <n v="88027349"/>
    <s v="HE F1 Backpack"/>
    <n v="15"/>
    <m/>
    <s v="China"/>
    <s v="Premiums"/>
    <n v="200"/>
    <s v="Promocean The Netherlands BV"/>
    <x v="0"/>
    <n v="83.149999999999991"/>
    <n v="1247.2499999999998"/>
    <n v="83.149999999999991"/>
    <n v="1247.2499999999998"/>
    <n v="0"/>
    <n v="0"/>
    <n v="1247.2499999999998"/>
    <n v="71.922600000000017"/>
    <n v="0"/>
    <n v="71.922600000000017"/>
    <n v="44"/>
    <n v="43"/>
    <n v="45"/>
    <n v="1.2770999999999999"/>
    <s v="Den Bosch"/>
    <m/>
    <n v="0"/>
    <s v="pallet"/>
    <n v="0"/>
    <n v="0"/>
    <m/>
    <m/>
    <s v="no"/>
    <n v="1078.8390000000002"/>
    <m/>
    <n v="0.12"/>
    <n v="81.730227272727291"/>
    <m/>
    <n v="1225.9534090909094"/>
    <m/>
    <n v="0"/>
    <s v="Konstantinos Zoupanos "/>
    <m/>
    <n v="5"/>
    <n v="75"/>
    <m/>
    <m/>
    <n v="0"/>
    <n v="0"/>
    <n v="0"/>
    <s v="16.06.2025"/>
    <s v="Order Window"/>
    <m/>
    <m/>
    <n v="223"/>
  </r>
  <r>
    <x v="3"/>
    <m/>
    <n v="20006099"/>
    <n v="3090624"/>
    <x v="42"/>
    <s v="PL"/>
    <x v="36"/>
    <x v="1"/>
    <m/>
    <m/>
    <n v="160"/>
    <n v="88027352"/>
    <s v="HE F1 Cabin bag"/>
    <n v="20"/>
    <m/>
    <s v="China"/>
    <s v="Premiums"/>
    <n v="500"/>
    <s v="Miles Promocean"/>
    <x v="1"/>
    <n v="44.13"/>
    <n v="882.6"/>
    <n v="44.13"/>
    <n v="882.6"/>
    <n v="0"/>
    <n v="0"/>
    <n v="882.6"/>
    <n v="38.167200000000001"/>
    <n v="0"/>
    <n v="38.167200000000001"/>
    <n v="57"/>
    <n v="25"/>
    <n v="37.5"/>
    <n v="1.0687500000000001"/>
    <m/>
    <m/>
    <n v="0"/>
    <s v="pallet"/>
    <n v="0"/>
    <n v="0"/>
    <m/>
    <m/>
    <s v="no"/>
    <n v="763.34400000000005"/>
    <m/>
    <n v="0.12"/>
    <n v="43.371818181818185"/>
    <m/>
    <n v="867.43636363636369"/>
    <m/>
    <n v="0"/>
    <s v="Konstantinos Zoupanos "/>
    <m/>
    <n v="1"/>
    <n v="20"/>
    <m/>
    <m/>
    <n v="0"/>
    <n v="0"/>
    <n v="0"/>
    <s v="16.06.2025"/>
    <s v="Order Window"/>
    <m/>
    <m/>
    <n v="180"/>
  </r>
  <r>
    <x v="3"/>
    <m/>
    <n v="20006099"/>
    <n v="3090624"/>
    <x v="42"/>
    <s v="PL"/>
    <x v="36"/>
    <x v="1"/>
    <m/>
    <m/>
    <n v="170"/>
    <n v="88027358"/>
    <s v="HE F1 Water bottle"/>
    <n v="6"/>
    <m/>
    <s v="China"/>
    <s v="Premiums"/>
    <n v="250"/>
    <s v="Promocean The Netherlands BV"/>
    <x v="0"/>
    <n v="73.099999999999994"/>
    <n v="438.59999999999997"/>
    <n v="71.2"/>
    <n v="427.20000000000005"/>
    <n v="0"/>
    <n v="0"/>
    <n v="427.20000000000005"/>
    <n v="61.548600000000008"/>
    <n v="0"/>
    <n v="61.548600000000008"/>
    <n v="43.5"/>
    <n v="18"/>
    <n v="22.5"/>
    <n v="0.10570499999999999"/>
    <s v="Den Bosch"/>
    <m/>
    <n v="0"/>
    <s v="pallet"/>
    <n v="11.39999999999992"/>
    <n v="0"/>
    <m/>
    <m/>
    <s v="no"/>
    <n v="369.29160000000002"/>
    <m/>
    <n v="0.12"/>
    <n v="69.94159090909092"/>
    <m/>
    <n v="419.64954545454555"/>
    <m/>
    <n v="0"/>
    <s v="Konstantinos Zoupanos "/>
    <m/>
    <n v="10"/>
    <n v="60"/>
    <m/>
    <m/>
    <n v="0"/>
    <n v="0"/>
    <n v="0"/>
    <s v="16.06.2025"/>
    <s v="Order Window"/>
    <m/>
    <m/>
    <n v="679"/>
  </r>
  <r>
    <x v="3"/>
    <m/>
    <n v="20006099"/>
    <n v="3090624"/>
    <x v="42"/>
    <s v="PL"/>
    <x v="36"/>
    <x v="1"/>
    <m/>
    <m/>
    <n v="180"/>
    <n v="88027438"/>
    <s v="HE F1 umbrella"/>
    <n v="6"/>
    <m/>
    <s v="China"/>
    <s v="Premiums"/>
    <n v="100"/>
    <s v="Asian Sourcing Link"/>
    <x v="0"/>
    <n v="142.4"/>
    <n v="854.40000000000009"/>
    <n v="142.4"/>
    <n v="854.40000000000009"/>
    <n v="0"/>
    <n v="0"/>
    <n v="854.40000000000009"/>
    <n v="122.09400000000001"/>
    <n v="0"/>
    <n v="122.09400000000001"/>
    <n v="103"/>
    <n v="17.5"/>
    <n v="20"/>
    <n v="0.21629999999999999"/>
    <s v="Den Bosch"/>
    <m/>
    <n v="0"/>
    <s v="pallet"/>
    <n v="0"/>
    <n v="0"/>
    <m/>
    <m/>
    <s v="no"/>
    <n v="732.56400000000008"/>
    <m/>
    <n v="0.12"/>
    <n v="138.74318181818182"/>
    <m/>
    <n v="832.45909090909095"/>
    <m/>
    <n v="0"/>
    <s v="Ellina Smirnova "/>
    <m/>
    <n v="10"/>
    <n v="60"/>
    <m/>
    <m/>
    <n v="0"/>
    <n v="0"/>
    <n v="0"/>
    <s v="16.06.2025"/>
    <s v="Order Window"/>
    <m/>
    <m/>
    <n v="74"/>
  </r>
  <r>
    <x v="0"/>
    <m/>
    <n v="20006099"/>
    <n v="3090624"/>
    <x v="42"/>
    <s v="PL"/>
    <x v="36"/>
    <x v="1"/>
    <m/>
    <m/>
    <n v="190"/>
    <n v="88026362"/>
    <s v="HE Brand Boots 38"/>
    <n v="10"/>
    <m/>
    <s v="Vietnam"/>
    <s v="Textiles-Clothing"/>
    <n v="1000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m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  <m/>
    <m/>
    <n v="12"/>
  </r>
  <r>
    <x v="0"/>
    <m/>
    <n v="20006099"/>
    <n v="3090624"/>
    <x v="42"/>
    <s v="PL"/>
    <x v="36"/>
    <x v="1"/>
    <m/>
    <m/>
    <n v="200"/>
    <n v="88026363"/>
    <s v="HE Brand Boots 39"/>
    <n v="10"/>
    <m/>
    <s v="Vietnam"/>
    <s v="Textiles-Clothing"/>
    <n v="1000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m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  <m/>
    <m/>
    <n v="12"/>
  </r>
  <r>
    <x v="0"/>
    <m/>
    <n v="20006099"/>
    <n v="3090624"/>
    <x v="42"/>
    <s v="PL"/>
    <x v="36"/>
    <x v="1"/>
    <m/>
    <m/>
    <n v="210"/>
    <n v="88026364"/>
    <s v="HE Brand Boots 40"/>
    <n v="10"/>
    <m/>
    <s v="Vietnam"/>
    <s v="Textiles-Clothing"/>
    <n v="1000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m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  <m/>
    <m/>
    <n v="12"/>
  </r>
  <r>
    <x v="0"/>
    <m/>
    <n v="20006099"/>
    <n v="3090624"/>
    <x v="42"/>
    <s v="PL"/>
    <x v="36"/>
    <x v="1"/>
    <m/>
    <m/>
    <n v="220"/>
    <n v="88026365"/>
    <s v="HE Brand Boots 41-42"/>
    <n v="10"/>
    <m/>
    <s v="Vietnam"/>
    <s v="Textiles-Clothing"/>
    <n v="1000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m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  <m/>
    <m/>
    <n v="12"/>
  </r>
  <r>
    <x v="0"/>
    <m/>
    <n v="20006099"/>
    <n v="3090624"/>
    <x v="42"/>
    <s v="PL"/>
    <x v="36"/>
    <x v="1"/>
    <m/>
    <m/>
    <n v="230"/>
    <n v="88026366"/>
    <s v="HE Brand Boots 43-44"/>
    <n v="10"/>
    <m/>
    <s v="Vietnam"/>
    <s v="Textiles-Clothing"/>
    <n v="1000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m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  <m/>
    <m/>
    <n v="22"/>
  </r>
  <r>
    <x v="0"/>
    <m/>
    <n v="20006099"/>
    <n v="3090624"/>
    <x v="42"/>
    <s v="PL"/>
    <x v="36"/>
    <x v="1"/>
    <m/>
    <m/>
    <n v="240"/>
    <n v="88027241"/>
    <s v="HE Brand paper bag"/>
    <n v="2"/>
    <m/>
    <s v="Italy"/>
    <s v="Premiums"/>
    <n v="50"/>
    <s v="Promocean The Netherlands BV"/>
    <x v="1"/>
    <n v="112.00000000000001"/>
    <n v="224.00000000000003"/>
    <n v="112.00000000000001"/>
    <n v="224.00000000000003"/>
    <n v="0"/>
    <n v="0"/>
    <n v="224.00000000000003"/>
    <n v="98.89"/>
    <n v="0"/>
    <n v="98.89"/>
    <n v="60"/>
    <n v="40"/>
    <n v="45"/>
    <n v="0.216"/>
    <m/>
    <m/>
    <n v="0"/>
    <s v="pallet"/>
    <n v="0"/>
    <n v="0"/>
    <m/>
    <m/>
    <s v="no"/>
    <n v="197.78"/>
    <m/>
    <n v="0.12"/>
    <n v="112.375"/>
    <m/>
    <n v="224.75"/>
    <m/>
    <n v="0"/>
    <s v="Ellina Smirnova"/>
    <m/>
    <n v="200"/>
    <n v="400"/>
    <m/>
    <m/>
    <n v="0"/>
    <n v="0"/>
    <n v="0"/>
    <s v="16.06.2025"/>
    <s v="Order Window"/>
    <m/>
    <m/>
    <n v="8"/>
  </r>
  <r>
    <x v="0"/>
    <m/>
    <n v="20006099"/>
    <n v="3090624"/>
    <x v="42"/>
    <s v="PL"/>
    <x v="36"/>
    <x v="1"/>
    <m/>
    <m/>
    <n v="250"/>
    <n v="88027066"/>
    <s v="HE Brand cooler box with wheels"/>
    <n v="5"/>
    <m/>
    <s v="China"/>
    <s v="Premiums"/>
    <n v="250"/>
    <s v="Asian Sourcing Link"/>
    <x v="0"/>
    <n v="170.05"/>
    <n v="850.25"/>
    <n v="170.05"/>
    <n v="850.25"/>
    <n v="0"/>
    <n v="0"/>
    <n v="850.25"/>
    <n v="147.06"/>
    <n v="0"/>
    <n v="147.06"/>
    <n v="57"/>
    <n v="37"/>
    <n v="46"/>
    <n v="0.48507"/>
    <s v="Den Bosch"/>
    <m/>
    <n v="0"/>
    <s v="pallet"/>
    <n v="0"/>
    <n v="0"/>
    <m/>
    <m/>
    <s v="no"/>
    <n v="735.3"/>
    <m/>
    <n v="0.12"/>
    <n v="167.11363636363637"/>
    <m/>
    <n v="835.56818181818187"/>
    <m/>
    <n v="0"/>
    <s v="Ellina Smirnova"/>
    <m/>
    <n v="1"/>
    <n v="5"/>
    <m/>
    <m/>
    <n v="0"/>
    <n v="0"/>
    <n v="0"/>
    <s v="16.06.2025"/>
    <s v="Order Window"/>
    <m/>
    <m/>
    <n v="119"/>
  </r>
  <r>
    <x v="5"/>
    <m/>
    <n v="20006100"/>
    <n v="3090624"/>
    <x v="42"/>
    <s v="PL"/>
    <x v="36"/>
    <x v="1"/>
    <m/>
    <m/>
    <n v="10"/>
    <n v="88020100"/>
    <s v="DSP disco bottle"/>
    <n v="5"/>
    <m/>
    <s v="China"/>
    <s v="Indoor signs"/>
    <n v="50"/>
    <s v="Dekkers Visual Communication B.v."/>
    <x v="2"/>
    <n v="423.08"/>
    <n v="2115.4"/>
    <n v="423.08"/>
    <n v="2115.4"/>
    <n v="0"/>
    <n v="0"/>
    <n v="2115.4"/>
    <n v="365.89440000000002"/>
    <n v="0"/>
    <n v="365.89440000000002"/>
    <n v="47"/>
    <n v="47"/>
    <n v="123"/>
    <n v="1.358535"/>
    <s v="Den Bosch"/>
    <m/>
    <n v="0"/>
    <s v="pallet"/>
    <n v="0"/>
    <n v="0"/>
    <m/>
    <m/>
    <s v="no"/>
    <n v="1829.4720000000002"/>
    <m/>
    <n v="0.12"/>
    <n v="415.78909090909093"/>
    <m/>
    <n v="2078.9454545454546"/>
    <m/>
    <n v="0"/>
    <s v="Ludmilla Zarybnicka"/>
    <m/>
    <n v="1"/>
    <n v="5"/>
    <m/>
    <m/>
    <n v="0"/>
    <n v="0"/>
    <n v="0"/>
    <s v="16.06.2025"/>
    <s v="Order Window"/>
    <m/>
    <m/>
    <n v="5"/>
  </r>
  <r>
    <x v="5"/>
    <m/>
    <n v="20006100"/>
    <n v="3090624"/>
    <x v="42"/>
    <s v="PL"/>
    <x v="36"/>
    <x v="1"/>
    <m/>
    <m/>
    <n v="20"/>
    <n v="88027053"/>
    <s v="DSP bottle LED Neon sign"/>
    <n v="10"/>
    <m/>
    <s v="China"/>
    <s v="Indoor signs"/>
    <n v="100"/>
    <s v="Dekkers Visual Communication B.v."/>
    <x v="0"/>
    <n v="145"/>
    <n v="1450"/>
    <n v="131.82"/>
    <n v="1318.1999999999998"/>
    <n v="0"/>
    <n v="0"/>
    <n v="1318.1999999999998"/>
    <n v="114.00000000000001"/>
    <n v="0"/>
    <n v="114.00000000000001"/>
    <n v="44"/>
    <n v="10"/>
    <n v="74"/>
    <n v="0.3256"/>
    <s v="Den Bosch"/>
    <m/>
    <n v="0"/>
    <s v="pallet"/>
    <n v="131.80000000000018"/>
    <n v="0"/>
    <m/>
    <m/>
    <s v="no"/>
    <n v="1140.0000000000002"/>
    <m/>
    <n v="0.12"/>
    <n v="129.54545454545456"/>
    <m/>
    <n v="1295.4545454545455"/>
    <m/>
    <n v="0"/>
    <s v="Ludmilla Zarybnicka"/>
    <m/>
    <n v="1"/>
    <n v="10"/>
    <m/>
    <m/>
    <n v="0"/>
    <n v="0"/>
    <n v="0"/>
    <s v="16.06.2025"/>
    <s v="Order Window"/>
    <m/>
    <m/>
    <n v="456"/>
  </r>
  <r>
    <x v="5"/>
    <m/>
    <n v="20006100"/>
    <n v="3090624"/>
    <x v="42"/>
    <s v="PL"/>
    <x v="36"/>
    <x v="1"/>
    <m/>
    <m/>
    <n v="30"/>
    <n v="88027239"/>
    <s v="DSP Bottle filament lightstring (230V)"/>
    <n v="5"/>
    <m/>
    <s v="China"/>
    <s v="Premiums"/>
    <n v="100"/>
    <s v="Dekkers Visual Communication B.v."/>
    <x v="0"/>
    <n v="270.23"/>
    <n v="1351.15"/>
    <n v="270.23"/>
    <n v="1351.15"/>
    <n v="0"/>
    <n v="0"/>
    <n v="1351.15"/>
    <n v="233.70000000000002"/>
    <n v="0"/>
    <n v="233.70000000000002"/>
    <n v="34.5"/>
    <n v="20"/>
    <n v="23.5"/>
    <n v="8.1074999999999994E-2"/>
    <s v="Den Bosch"/>
    <m/>
    <n v="0"/>
    <s v="pallet"/>
    <n v="0"/>
    <n v="0"/>
    <m/>
    <m/>
    <s v="no"/>
    <n v="1168.5"/>
    <m/>
    <n v="0.12"/>
    <n v="265.56818181818181"/>
    <m/>
    <n v="1327.840909090909"/>
    <m/>
    <n v="0"/>
    <s v="Ellina Smirnova"/>
    <m/>
    <n v="1"/>
    <n v="5"/>
    <m/>
    <m/>
    <n v="0"/>
    <n v="0"/>
    <n v="0"/>
    <s v="16.06.2025"/>
    <s v="Order Window"/>
    <m/>
    <m/>
    <n v="81"/>
  </r>
  <r>
    <x v="0"/>
    <m/>
    <n v="20006099"/>
    <n v="3090624"/>
    <x v="42"/>
    <s v="PL"/>
    <x v="36"/>
    <x v="1"/>
    <m/>
    <m/>
    <n v="10"/>
    <n v="88027219"/>
    <s v="HE Brand foldable shopping bag"/>
    <n v="6"/>
    <m/>
    <s v="China"/>
    <s v="Premiums"/>
    <n v="100"/>
    <s v="Promocean The Netherlands BV"/>
    <x v="0"/>
    <n v="25.7"/>
    <n v="154.19999999999999"/>
    <n v="20.9"/>
    <n v="125.39999999999999"/>
    <n v="0"/>
    <n v="0"/>
    <n v="125.39999999999999"/>
    <n v="17.179800000000004"/>
    <n v="0"/>
    <n v="17.179800000000004"/>
    <n v="48"/>
    <n v="24"/>
    <n v="1.6"/>
    <n v="1.10592E-2"/>
    <s v="Den Bosch"/>
    <m/>
    <n v="0"/>
    <s v="pallet"/>
    <n v="28.799999999999997"/>
    <n v="0"/>
    <m/>
    <m/>
    <s v="no"/>
    <n v="103.07880000000003"/>
    <m/>
    <n v="0.12"/>
    <n v="19.522500000000004"/>
    <m/>
    <n v="117.13500000000002"/>
    <m/>
    <n v="0"/>
    <s v="Ellina Smirnova"/>
    <m/>
    <n v="10"/>
    <n v="60"/>
    <m/>
    <m/>
    <n v="0"/>
    <n v="0"/>
    <n v="0"/>
    <s v="16.06.2025"/>
    <s v="Order Window"/>
    <m/>
    <m/>
    <n v="707"/>
  </r>
  <r>
    <x v="0"/>
    <m/>
    <n v="20006099"/>
    <n v="3090624"/>
    <x v="42"/>
    <s v="PL"/>
    <x v="36"/>
    <x v="1"/>
    <m/>
    <m/>
    <n v="20"/>
    <n v="88027227"/>
    <s v="HE Brand can speaker"/>
    <n v="5"/>
    <m/>
    <s v="China"/>
    <s v="Premiums"/>
    <n v="200"/>
    <s v="Asian Sourcing Link"/>
    <x v="1"/>
    <n v="72.900000000000006"/>
    <n v="364.5"/>
    <n v="72.900000000000006"/>
    <n v="364.5"/>
    <n v="0"/>
    <n v="0"/>
    <n v="364.5"/>
    <n v="63.042000000000002"/>
    <n v="0"/>
    <n v="63.042000000000002"/>
    <n v="15.7"/>
    <n v="7"/>
    <n v="50"/>
    <n v="2.7474999999999999E-2"/>
    <m/>
    <m/>
    <n v="0"/>
    <s v="pallet"/>
    <n v="0"/>
    <n v="0"/>
    <m/>
    <m/>
    <s v="no"/>
    <n v="315.21000000000004"/>
    <m/>
    <n v="0.12"/>
    <n v="71.638636363636365"/>
    <m/>
    <n v="358.19318181818181"/>
    <m/>
    <n v="0"/>
    <s v="Ellina Smirnova"/>
    <m/>
    <n v="5"/>
    <n v="25"/>
    <m/>
    <m/>
    <n v="0"/>
    <n v="0"/>
    <n v="0"/>
    <s v="16.06.2025"/>
    <s v="Order Window"/>
    <m/>
    <m/>
    <n v="65"/>
  </r>
  <r>
    <x v="0"/>
    <m/>
    <n v="20006099"/>
    <n v="3090624"/>
    <x v="42"/>
    <s v="PL"/>
    <x v="36"/>
    <x v="1"/>
    <m/>
    <m/>
    <n v="30"/>
    <n v="88026266"/>
    <s v="HE Brand T-shirt loose fit man S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  <m/>
    <m/>
    <n v="23"/>
  </r>
  <r>
    <x v="0"/>
    <m/>
    <n v="20006099"/>
    <n v="3090624"/>
    <x v="42"/>
    <s v="PL"/>
    <x v="36"/>
    <x v="1"/>
    <m/>
    <m/>
    <n v="40"/>
    <n v="88026267"/>
    <s v="HE Brand T-shirt loose fit man M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  <m/>
    <m/>
    <n v="62"/>
  </r>
  <r>
    <x v="0"/>
    <m/>
    <n v="20006099"/>
    <n v="3090624"/>
    <x v="42"/>
    <s v="PL"/>
    <x v="36"/>
    <x v="1"/>
    <m/>
    <m/>
    <n v="50"/>
    <n v="88026268"/>
    <s v="HE Brand T-shirt loose fit man L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  <m/>
    <m/>
    <n v="220"/>
  </r>
  <r>
    <x v="0"/>
    <m/>
    <n v="20006099"/>
    <n v="3090624"/>
    <x v="42"/>
    <s v="PL"/>
    <x v="36"/>
    <x v="1"/>
    <m/>
    <m/>
    <n v="60"/>
    <n v="88026269"/>
    <s v="HE Brand T-shirt loose fit man XL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  <m/>
    <m/>
    <n v="103"/>
  </r>
  <r>
    <x v="0"/>
    <m/>
    <n v="20006099"/>
    <n v="3090624"/>
    <x v="42"/>
    <s v="PL"/>
    <x v="36"/>
    <x v="1"/>
    <m/>
    <m/>
    <n v="70"/>
    <n v="88026270"/>
    <s v="HE Brand T-shirt loose fit man XXL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s v="pallet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6.06.2025"/>
    <s v="Order Window"/>
    <m/>
    <m/>
    <n v="61"/>
  </r>
  <r>
    <x v="0"/>
    <m/>
    <n v="20006099"/>
    <n v="3090624"/>
    <x v="42"/>
    <s v="PL"/>
    <x v="36"/>
    <x v="1"/>
    <m/>
    <m/>
    <n v="80"/>
    <n v="88026249"/>
    <s v="HE Brand T-shirt loose fit lady XS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  <m/>
    <m/>
    <n v="12"/>
  </r>
  <r>
    <x v="0"/>
    <m/>
    <n v="20006099"/>
    <n v="3090624"/>
    <x v="42"/>
    <s v="PL"/>
    <x v="36"/>
    <x v="1"/>
    <m/>
    <m/>
    <n v="90"/>
    <n v="88026250"/>
    <s v="HE Brand T-shirt loose fit lady S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  <m/>
    <m/>
    <n v="26"/>
  </r>
  <r>
    <x v="0"/>
    <m/>
    <n v="20006099"/>
    <n v="3090624"/>
    <x v="42"/>
    <s v="PL"/>
    <x v="36"/>
    <x v="1"/>
    <m/>
    <m/>
    <n v="100"/>
    <n v="88026251"/>
    <s v="HE Brand T-shirt loose fit lady M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  <m/>
    <m/>
    <n v="56"/>
  </r>
  <r>
    <x v="0"/>
    <m/>
    <n v="20006099"/>
    <n v="3090624"/>
    <x v="42"/>
    <s v="PL"/>
    <x v="36"/>
    <x v="1"/>
    <m/>
    <m/>
    <n v="110"/>
    <n v="88026252"/>
    <s v="HE Brand T-shirt loose fit lady L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s v="pallet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  <m/>
    <m/>
    <n v="62"/>
  </r>
  <r>
    <x v="0"/>
    <m/>
    <n v="20006099"/>
    <n v="3090624"/>
    <x v="42"/>
    <s v="PL"/>
    <x v="36"/>
    <x v="1"/>
    <m/>
    <m/>
    <n v="120"/>
    <n v="88026101"/>
    <s v="HE Brand infinity fridge (L-door)"/>
    <n v="5"/>
    <m/>
    <s v="China"/>
    <s v="Fridges"/>
    <n v="100"/>
    <s v="Dekkers Visual Communication B.v."/>
    <x v="2"/>
    <n v="573.29"/>
    <n v="2866.45"/>
    <n v="573.29"/>
    <n v="2866.45"/>
    <n v="0"/>
    <n v="0"/>
    <n v="2866.45"/>
    <n v="504.49560000000002"/>
    <n v="0"/>
    <n v="504.49560000000002"/>
    <n v="49"/>
    <n v="59.5"/>
    <n v="58"/>
    <n v="0.845495"/>
    <s v="Den Bosch"/>
    <m/>
    <n v="0"/>
    <s v="pallet"/>
    <n v="0"/>
    <n v="0"/>
    <m/>
    <m/>
    <s v="no"/>
    <n v="2522.4780000000001"/>
    <m/>
    <n v="0.12"/>
    <n v="573.29045454545462"/>
    <m/>
    <n v="2866.4522727272733"/>
    <m/>
    <n v="0"/>
    <s v="Jade Mahuzier"/>
    <m/>
    <n v="1"/>
    <n v="5"/>
    <m/>
    <m/>
    <n v="0"/>
    <n v="0"/>
    <n v="0"/>
    <s v="16.06.2025"/>
    <s v="Order Window"/>
    <m/>
    <m/>
    <n v="7"/>
  </r>
  <r>
    <x v="2"/>
    <m/>
    <n v="20006099"/>
    <n v="3090624"/>
    <x v="42"/>
    <s v="PL"/>
    <x v="36"/>
    <x v="1"/>
    <m/>
    <m/>
    <n v="130"/>
    <n v="88026575"/>
    <s v="HE UCL 0.0 Sports towel"/>
    <n v="24"/>
    <m/>
    <s v="China"/>
    <s v="Textiles-Clothing"/>
    <n v="167"/>
    <s v="Promocean The Netherlands BV"/>
    <x v="0"/>
    <n v="38.400000000000006"/>
    <n v="921.60000000000014"/>
    <n v="38.400000000000006"/>
    <n v="921.60000000000014"/>
    <n v="0"/>
    <n v="0"/>
    <n v="921.60000000000014"/>
    <n v="33.497099999999996"/>
    <n v="0"/>
    <n v="33.497099999999996"/>
    <n v="25.5"/>
    <n v="25"/>
    <n v="18.5"/>
    <n v="0.28305000000000002"/>
    <s v="Den Bosch"/>
    <m/>
    <n v="0"/>
    <s v="pallet"/>
    <n v="0"/>
    <n v="0"/>
    <m/>
    <m/>
    <s v="no"/>
    <n v="803.93039999999996"/>
    <m/>
    <n v="0.12"/>
    <n v="38.064886363636361"/>
    <m/>
    <n v="913.55727272727268"/>
    <m/>
    <n v="0"/>
    <s v="Ellina Smirnova"/>
    <m/>
    <n v="6"/>
    <n v="144"/>
    <m/>
    <m/>
    <n v="0"/>
    <n v="0"/>
    <n v="0"/>
    <s v="16.06.2025"/>
    <s v="Order Window"/>
    <m/>
    <m/>
    <n v="169"/>
  </r>
  <r>
    <x v="2"/>
    <m/>
    <n v="20006101"/>
    <n v="3090674"/>
    <x v="43"/>
    <s v="MK"/>
    <x v="37"/>
    <x v="1"/>
    <m/>
    <m/>
    <n v="10"/>
    <n v="88026505"/>
    <s v="HE UCL Soccer ball with pump"/>
    <n v="450"/>
    <m/>
    <s v="China"/>
    <s v="Premiums"/>
    <n v="500"/>
    <s v="Promocean The Netherlands BV"/>
    <x v="0"/>
    <n v="64.900000000000006"/>
    <n v="29205.000000000004"/>
    <n v="60.300000000000004"/>
    <n v="27135.000000000004"/>
    <n v="0"/>
    <n v="0"/>
    <n v="27135.000000000004"/>
    <n v="52.189200000000007"/>
    <n v="0"/>
    <n v="52.189200000000007"/>
    <n v="68"/>
    <n v="19"/>
    <n v="19"/>
    <n v="11.0466"/>
    <s v="Den Bosch"/>
    <m/>
    <n v="0"/>
    <n v="0"/>
    <n v="2070"/>
    <n v="0"/>
    <m/>
    <m/>
    <s v="no"/>
    <n v="23485.140000000003"/>
    <m/>
    <n v="0.12"/>
    <n v="59.305909090909097"/>
    <m/>
    <n v="26687.659090909092"/>
    <m/>
    <n v="0"/>
    <s v="Ellina Smirnova"/>
    <m/>
    <n v="10"/>
    <n v="4500"/>
    <m/>
    <m/>
    <n v="0"/>
    <n v="0"/>
    <n v="0"/>
    <s v="16.06.2025"/>
    <s v="Order Window"/>
    <m/>
    <m/>
    <n v="4834"/>
  </r>
  <r>
    <x v="2"/>
    <m/>
    <n v="20006101"/>
    <n v="3090674"/>
    <x v="43"/>
    <s v="MK"/>
    <x v="37"/>
    <x v="1"/>
    <m/>
    <m/>
    <n v="20"/>
    <n v="88026485"/>
    <s v="HE UCL Bottle opener"/>
    <n v="200"/>
    <m/>
    <s v="China"/>
    <s v="Bar support"/>
    <n v="125"/>
    <s v="Promocean The Netherlands BV"/>
    <x v="0"/>
    <n v="30.2"/>
    <n v="6040"/>
    <n v="26.400000000000002"/>
    <n v="5280"/>
    <n v="0"/>
    <n v="0"/>
    <n v="5280"/>
    <n v="23.176800000000004"/>
    <n v="0"/>
    <n v="23.176800000000004"/>
    <n v="14"/>
    <n v="5"/>
    <n v="5"/>
    <n v="7.0000000000000007E-2"/>
    <s v="Den Bosch"/>
    <m/>
    <n v="0"/>
    <n v="0"/>
    <n v="760"/>
    <n v="0"/>
    <m/>
    <m/>
    <s v="yes"/>
    <n v="4635.3600000000006"/>
    <m/>
    <n v="0.12"/>
    <n v="26.33727272727273"/>
    <m/>
    <n v="5267.454545454546"/>
    <m/>
    <n v="0"/>
    <s v="Ellina Smirnova"/>
    <m/>
    <n v="20"/>
    <n v="4000"/>
    <m/>
    <m/>
    <n v="0"/>
    <n v="0"/>
    <n v="0"/>
    <s v="16.06.2025"/>
    <s v="Order Window"/>
    <m/>
    <m/>
    <n v="2875"/>
  </r>
  <r>
    <x v="2"/>
    <m/>
    <n v="20006101"/>
    <n v="3090674"/>
    <x v="43"/>
    <s v="MK"/>
    <x v="37"/>
    <x v="1"/>
    <m/>
    <m/>
    <n v="30"/>
    <n v="88026519"/>
    <s v="HE UCL Water bottle"/>
    <n v="50"/>
    <m/>
    <s v="China"/>
    <s v="Premiums"/>
    <n v="250"/>
    <s v="Promocean The Netherlands BV"/>
    <x v="0"/>
    <n v="74.7"/>
    <n v="3735"/>
    <n v="72.699999999999989"/>
    <n v="3634.9999999999995"/>
    <n v="0"/>
    <n v="0"/>
    <n v="3634.9999999999995"/>
    <n v="62.893800000000006"/>
    <n v="0"/>
    <n v="62.893800000000006"/>
    <n v="37"/>
    <n v="16"/>
    <n v="17"/>
    <n v="0.50319999999999998"/>
    <s v="Den Bosch"/>
    <m/>
    <n v="0"/>
    <n v="0"/>
    <n v="100.00000000000045"/>
    <n v="0"/>
    <m/>
    <m/>
    <s v="no"/>
    <n v="3144.6900000000005"/>
    <m/>
    <n v="0.12"/>
    <n v="71.470227272727286"/>
    <m/>
    <n v="3573.5113636363644"/>
    <m/>
    <n v="0"/>
    <s v="Ellina Smirnova"/>
    <m/>
    <n v="10"/>
    <n v="500"/>
    <m/>
    <m/>
    <n v="0"/>
    <n v="0"/>
    <n v="0"/>
    <s v="16.06.2025"/>
    <s v="Order Window"/>
    <m/>
    <m/>
    <n v="819"/>
  </r>
  <r>
    <x v="2"/>
    <m/>
    <n v="20006101"/>
    <n v="3090674"/>
    <x v="43"/>
    <s v="MK"/>
    <x v="37"/>
    <x v="1"/>
    <m/>
    <m/>
    <n v="40"/>
    <n v="88026486"/>
    <s v="HE UCL Cap"/>
    <n v="30"/>
    <m/>
    <s v="China"/>
    <s v="Textiles-Clothing"/>
    <n v="42"/>
    <s v="Promocean The Netherlands BV"/>
    <x v="0"/>
    <n v="115.68"/>
    <n v="3470.4"/>
    <n v="71.28"/>
    <n v="2138.4"/>
    <n v="0"/>
    <n v="0"/>
    <n v="2138.4"/>
    <n v="62.267399999999995"/>
    <n v="0"/>
    <n v="62.267399999999995"/>
    <n v="45"/>
    <n v="23"/>
    <n v="23"/>
    <n v="0.71414999999999995"/>
    <s v="Den Bosch"/>
    <m/>
    <n v="0"/>
    <n v="0"/>
    <n v="1332"/>
    <n v="0"/>
    <m/>
    <m/>
    <s v="no"/>
    <n v="1868.0219999999999"/>
    <m/>
    <n v="0.12"/>
    <n v="70.758409090909083"/>
    <m/>
    <n v="2122.7522727272726"/>
    <m/>
    <n v="0"/>
    <s v="Ellina Smirnova"/>
    <m/>
    <n v="24"/>
    <n v="720"/>
    <m/>
    <m/>
    <n v="0"/>
    <n v="0"/>
    <n v="0"/>
    <s v="16.06.2025"/>
    <s v="Order Window"/>
    <m/>
    <m/>
    <n v="816"/>
  </r>
  <r>
    <x v="2"/>
    <m/>
    <n v="20006101"/>
    <n v="3090674"/>
    <x v="43"/>
    <s v="MK"/>
    <x v="37"/>
    <x v="1"/>
    <m/>
    <m/>
    <n v="50"/>
    <n v="88026487"/>
    <s v="HE UCL Drawstring bag"/>
    <n v="30"/>
    <m/>
    <s v="China"/>
    <s v="Premiums"/>
    <n v="100"/>
    <s v="Promocean The Netherlands BV"/>
    <x v="0"/>
    <n v="30.6"/>
    <n v="918"/>
    <n v="28.799999999999997"/>
    <n v="863.99999999999989"/>
    <n v="0"/>
    <n v="0"/>
    <n v="863.99999999999989"/>
    <n v="25.1082"/>
    <n v="0"/>
    <n v="25.1082"/>
    <n v="47"/>
    <n v="46"/>
    <n v="2"/>
    <n v="0.12972"/>
    <s v="Den Bosch"/>
    <m/>
    <n v="0"/>
    <n v="0"/>
    <n v="54.000000000000114"/>
    <n v="0"/>
    <m/>
    <m/>
    <s v="no"/>
    <n v="753.24599999999998"/>
    <m/>
    <n v="0.12"/>
    <n v="28.532045454545454"/>
    <m/>
    <n v="855.96136363636356"/>
    <m/>
    <n v="0"/>
    <s v="Ellina Smirnova"/>
    <m/>
    <n v="10"/>
    <n v="300"/>
    <m/>
    <m/>
    <n v="0"/>
    <n v="0"/>
    <n v="0"/>
    <s v="16.06.2025"/>
    <s v="Order Window"/>
    <m/>
    <m/>
    <n v="1295"/>
  </r>
  <r>
    <x v="2"/>
    <m/>
    <n v="20006101"/>
    <n v="3090674"/>
    <x v="43"/>
    <s v="MK"/>
    <x v="37"/>
    <x v="1"/>
    <m/>
    <m/>
    <n v="60"/>
    <n v="88026488"/>
    <s v="HE UCL Fanny pack"/>
    <n v="50"/>
    <m/>
    <s v="China"/>
    <s v="Premiums"/>
    <n v="100"/>
    <s v="Promocean The Netherlands BV"/>
    <x v="0"/>
    <n v="46.2"/>
    <n v="2310"/>
    <n v="41"/>
    <n v="2050"/>
    <n v="0"/>
    <n v="0"/>
    <n v="2050"/>
    <n v="35.419800000000002"/>
    <n v="0"/>
    <n v="35.419800000000002"/>
    <n v="28"/>
    <n v="17"/>
    <n v="13"/>
    <n v="0.30940000000000001"/>
    <s v="Den Bosch"/>
    <m/>
    <n v="0"/>
    <n v="0"/>
    <n v="260"/>
    <n v="0"/>
    <m/>
    <m/>
    <s v="no"/>
    <n v="1770.99"/>
    <m/>
    <n v="0.12"/>
    <n v="40.249772727272727"/>
    <m/>
    <n v="2012.4886363636365"/>
    <m/>
    <n v="0"/>
    <s v="Ellina Smirnova"/>
    <m/>
    <n v="10"/>
    <n v="500"/>
    <m/>
    <m/>
    <n v="0"/>
    <n v="0"/>
    <n v="0"/>
    <s v="16.06.2025"/>
    <s v="Order Window"/>
    <m/>
    <m/>
    <n v="588"/>
  </r>
  <r>
    <x v="2"/>
    <m/>
    <n v="20006101"/>
    <n v="3090674"/>
    <x v="43"/>
    <s v="MK"/>
    <x v="37"/>
    <x v="1"/>
    <m/>
    <m/>
    <n v="70"/>
    <n v="88026949"/>
    <s v="HE UCL Glass 25cl man in giftbox"/>
    <n v="200"/>
    <m/>
    <s v="Turkey"/>
    <s v="Glassware"/>
    <n v="6700"/>
    <s v="Sisecam (Pasabahçe)"/>
    <x v="0"/>
    <n v="22.799999999999997"/>
    <n v="4559.9999999999991"/>
    <n v="22.799999999999997"/>
    <n v="4559.9999999999991"/>
    <n v="0"/>
    <n v="0"/>
    <n v="4559.9999999999991"/>
    <n v="20.16"/>
    <n v="0"/>
    <n v="20.16"/>
    <n v="55.9"/>
    <n v="21.9"/>
    <n v="21.2"/>
    <n v="5.1906503999999991"/>
    <s v="Den Bosch"/>
    <m/>
    <n v="0"/>
    <n v="0"/>
    <n v="0"/>
    <n v="0"/>
    <m/>
    <m/>
    <s v="no"/>
    <n v="4032"/>
    <m/>
    <n v="0.12"/>
    <n v="22.90909090909091"/>
    <m/>
    <n v="4581.818181818182"/>
    <m/>
    <n v="0"/>
    <s v="Ludmilla Zarybnicka"/>
    <m/>
    <n v="24"/>
    <n v="4800"/>
    <m/>
    <m/>
    <n v="0"/>
    <n v="0"/>
    <n v="0"/>
    <s v="16.06.2025"/>
    <s v="Order Window"/>
    <m/>
    <m/>
    <n v="3007"/>
  </r>
  <r>
    <x v="2"/>
    <m/>
    <n v="20006101"/>
    <n v="3090674"/>
    <x v="43"/>
    <s v="MK"/>
    <x v="37"/>
    <x v="1"/>
    <m/>
    <m/>
    <n v="80"/>
    <n v="88026522"/>
    <s v="HE UCL Only Men T-shirt man M"/>
    <n v="30"/>
    <m/>
    <s v="Bangladesh"/>
    <s v="Textiles-Clothing"/>
    <n v="167"/>
    <s v="Promocean The Netherlands BV"/>
    <x v="0"/>
    <n v="29.700000000000003"/>
    <n v="891.00000000000011"/>
    <n v="29.700000000000003"/>
    <n v="891.00000000000011"/>
    <n v="0"/>
    <n v="0"/>
    <n v="891.00000000000011"/>
    <n v="25.515000000000001"/>
    <n v="0"/>
    <n v="25.515000000000001"/>
    <n v="28"/>
    <n v="15"/>
    <n v="12"/>
    <n v="0.1512"/>
    <s v="Den Bosch"/>
    <m/>
    <n v="0"/>
    <n v="0"/>
    <n v="0"/>
    <n v="0"/>
    <m/>
    <m/>
    <s v="no"/>
    <n v="765.45"/>
    <m/>
    <n v="0.12"/>
    <n v="28.994318181818183"/>
    <m/>
    <n v="869.8295454545455"/>
    <m/>
    <n v="0"/>
    <s v="Ellina Smirnova"/>
    <m/>
    <n v="6"/>
    <n v="180"/>
    <m/>
    <m/>
    <n v="0"/>
    <n v="0"/>
    <n v="0"/>
    <s v="16.06.2025"/>
    <s v="Order Window"/>
    <m/>
    <m/>
    <n v="45"/>
  </r>
  <r>
    <x v="2"/>
    <m/>
    <n v="20006101"/>
    <n v="3090674"/>
    <x v="43"/>
    <s v="MK"/>
    <x v="37"/>
    <x v="1"/>
    <m/>
    <m/>
    <n v="90"/>
    <n v="88026523"/>
    <s v="HE UCL Only Men T-shirt man L"/>
    <n v="100"/>
    <m/>
    <s v="Bangladesh"/>
    <s v="Textiles-Clothing"/>
    <n v="167"/>
    <s v="Promocean The Netherlands BV"/>
    <x v="0"/>
    <n v="29.700000000000003"/>
    <n v="2970.0000000000005"/>
    <n v="29.700000000000003"/>
    <n v="2970.0000000000005"/>
    <n v="0"/>
    <n v="0"/>
    <n v="2970.0000000000005"/>
    <n v="25.515000000000001"/>
    <n v="0"/>
    <n v="25.515000000000001"/>
    <n v="28"/>
    <n v="15"/>
    <n v="12"/>
    <n v="0.504"/>
    <s v="Den Bosch"/>
    <m/>
    <n v="0"/>
    <n v="0"/>
    <n v="0"/>
    <n v="0"/>
    <m/>
    <m/>
    <s v="no"/>
    <n v="2551.5"/>
    <m/>
    <n v="0.12"/>
    <n v="28.994318181818183"/>
    <m/>
    <n v="2899.4318181818185"/>
    <m/>
    <n v="0"/>
    <s v="Ellina Smirnova"/>
    <m/>
    <n v="6"/>
    <n v="600"/>
    <m/>
    <m/>
    <n v="0"/>
    <n v="0"/>
    <n v="0"/>
    <s v="16.06.2025"/>
    <s v="Order Window"/>
    <m/>
    <m/>
    <n v="130"/>
  </r>
  <r>
    <x v="0"/>
    <m/>
    <n v="20006099"/>
    <n v="3090624"/>
    <x v="42"/>
    <s v="PL"/>
    <x v="36"/>
    <x v="1"/>
    <m/>
    <m/>
    <n v="260"/>
    <n v="88016807"/>
    <s v="HE cut-out indoor sign (hor/ver)"/>
    <n v="5"/>
    <m/>
    <s v="China"/>
    <s v="Indoor signs"/>
    <n v="100"/>
    <s v="Dekkers Visual Communication B.v."/>
    <x v="0"/>
    <n v="264.18"/>
    <n v="1320.9"/>
    <n v="264.18"/>
    <n v="1320.9"/>
    <n v="0"/>
    <n v="0"/>
    <n v="1320.9"/>
    <n v="228.46740000000003"/>
    <n v="0"/>
    <n v="228.46740000000003"/>
    <n v="141"/>
    <n v="58"/>
    <n v="12"/>
    <n v="0.49068000000000001"/>
    <s v="Den Bosch"/>
    <m/>
    <n v="0"/>
    <s v="pallet"/>
    <n v="0"/>
    <n v="0"/>
    <m/>
    <m/>
    <s v="no"/>
    <n v="1142.3370000000002"/>
    <m/>
    <n v="0.12"/>
    <n v="259.62204545454546"/>
    <m/>
    <n v="1298.1102272727273"/>
    <m/>
    <n v="0"/>
    <s v="Ludmilla Zarybnicka"/>
    <m/>
    <n v="1"/>
    <n v="5"/>
    <m/>
    <m/>
    <n v="0"/>
    <n v="0"/>
    <n v="0"/>
    <s v="16.06.2025"/>
    <s v="Order Window"/>
    <m/>
    <m/>
    <n v="158"/>
  </r>
  <r>
    <x v="0"/>
    <m/>
    <n v="20006099"/>
    <n v="3090624"/>
    <x v="42"/>
    <s v="PL"/>
    <x v="36"/>
    <x v="1"/>
    <m/>
    <m/>
    <n v="270"/>
    <n v="88027332"/>
    <s v="HE Tree decoration 0.0"/>
    <n v="10"/>
    <m/>
    <s v="China"/>
    <s v="Premiums"/>
    <n v="200"/>
    <s v="Miles Promocean"/>
    <x v="1"/>
    <n v="58.6"/>
    <n v="586"/>
    <n v="58.6"/>
    <n v="586"/>
    <n v="0"/>
    <n v="0"/>
    <n v="586"/>
    <n v="50.6616"/>
    <n v="0"/>
    <n v="50.6616"/>
    <n v="19"/>
    <n v="15"/>
    <n v="28"/>
    <n v="7.9799999999999996E-2"/>
    <m/>
    <m/>
    <n v="0"/>
    <s v="pallet"/>
    <n v="0"/>
    <n v="0"/>
    <m/>
    <m/>
    <s v="no"/>
    <n v="506.61599999999999"/>
    <m/>
    <n v="0.12"/>
    <n v="57.57"/>
    <m/>
    <n v="575.70000000000005"/>
    <m/>
    <n v="0"/>
    <s v="Konstantinos Zoupanos "/>
    <m/>
    <n v="5"/>
    <n v="50"/>
    <m/>
    <m/>
    <n v="0"/>
    <n v="0"/>
    <n v="0"/>
    <s v="16.06.2025"/>
    <s v="Order Window"/>
    <m/>
    <m/>
    <n v="10"/>
  </r>
  <r>
    <x v="0"/>
    <m/>
    <n v="20006099"/>
    <n v="3090624"/>
    <x v="42"/>
    <s v="PL"/>
    <x v="36"/>
    <x v="1"/>
    <m/>
    <m/>
    <n v="280"/>
    <n v="88027326"/>
    <s v="HE Tree decoration Original"/>
    <n v="10"/>
    <m/>
    <s v="China"/>
    <s v="Premiums"/>
    <n v="200"/>
    <s v="Miles Promocean"/>
    <x v="1"/>
    <n v="58.6"/>
    <n v="586"/>
    <n v="58.6"/>
    <n v="586"/>
    <n v="0"/>
    <n v="0"/>
    <n v="586"/>
    <n v="50.6616"/>
    <n v="0"/>
    <n v="50.6616"/>
    <n v="19"/>
    <n v="15"/>
    <n v="28"/>
    <n v="7.9799999999999996E-2"/>
    <m/>
    <m/>
    <n v="0"/>
    <s v="pallet"/>
    <n v="0"/>
    <n v="0"/>
    <m/>
    <m/>
    <s v="no"/>
    <n v="506.61599999999999"/>
    <m/>
    <n v="0.12"/>
    <n v="57.57"/>
    <m/>
    <n v="575.70000000000005"/>
    <m/>
    <n v="0"/>
    <s v="Konstantinos Zoupanos "/>
    <m/>
    <n v="5"/>
    <n v="50"/>
    <m/>
    <m/>
    <n v="0"/>
    <n v="0"/>
    <n v="0"/>
    <s v="16.06.2025"/>
    <s v="Order Window"/>
    <m/>
    <m/>
    <n v="44"/>
  </r>
  <r>
    <x v="0"/>
    <m/>
    <n v="20006099"/>
    <n v="3090624"/>
    <x v="42"/>
    <s v="PL"/>
    <x v="36"/>
    <x v="1"/>
    <m/>
    <m/>
    <n v="290"/>
    <n v="88026361"/>
    <s v="HE Brand Boots 37"/>
    <n v="10"/>
    <m/>
    <s v="Vietnam"/>
    <s v="Textiles-Clothing"/>
    <n v="1000"/>
    <s v="Asian Sourcing Link"/>
    <x v="1"/>
    <n v="56.08"/>
    <n v="560.79999999999995"/>
    <n v="56.08"/>
    <n v="560.79999999999995"/>
    <n v="0"/>
    <n v="0"/>
    <n v="560.79999999999995"/>
    <n v="49.347200000000008"/>
    <n v="0"/>
    <n v="49.347200000000008"/>
    <n v="49"/>
    <n v="37"/>
    <n v="12"/>
    <n v="0.21756"/>
    <m/>
    <m/>
    <n v="0"/>
    <s v="pallet"/>
    <n v="0"/>
    <n v="0"/>
    <m/>
    <m/>
    <s v="no"/>
    <n v="493.47200000000009"/>
    <m/>
    <n v="0.12"/>
    <n v="56.076363636363645"/>
    <m/>
    <n v="560.76363636363646"/>
    <m/>
    <n v="0"/>
    <s v="Ellina Smirnova"/>
    <m/>
    <n v="1"/>
    <n v="10"/>
    <m/>
    <m/>
    <n v="0"/>
    <n v="0"/>
    <n v="0"/>
    <s v="16.06.2025"/>
    <s v="Order Window"/>
    <m/>
    <m/>
    <n v="12"/>
  </r>
  <r>
    <x v="2"/>
    <m/>
    <n v="20006101"/>
    <n v="3090674"/>
    <x v="43"/>
    <s v="MK"/>
    <x v="37"/>
    <x v="1"/>
    <m/>
    <m/>
    <n v="100"/>
    <n v="88026524"/>
    <s v="HE UCL Only Men T-shirt man XL"/>
    <n v="100"/>
    <m/>
    <s v="Bangladesh"/>
    <s v="Textiles-Clothing"/>
    <n v="167"/>
    <s v="Promocean The Netherlands BV"/>
    <x v="0"/>
    <n v="29.700000000000003"/>
    <n v="2970.0000000000005"/>
    <n v="29.700000000000003"/>
    <n v="2970.0000000000005"/>
    <n v="0"/>
    <n v="0"/>
    <n v="2970.0000000000005"/>
    <n v="25.515000000000001"/>
    <n v="0"/>
    <n v="25.515000000000001"/>
    <n v="28"/>
    <n v="15"/>
    <n v="12"/>
    <n v="0.504"/>
    <s v="Den Bosch"/>
    <m/>
    <n v="0"/>
    <n v="0"/>
    <n v="0"/>
    <n v="0"/>
    <m/>
    <m/>
    <s v="no"/>
    <n v="2551.5"/>
    <m/>
    <n v="0.12"/>
    <n v="28.994318181818183"/>
    <m/>
    <n v="2899.4318181818185"/>
    <m/>
    <n v="0"/>
    <s v="Ellina Smirnova"/>
    <m/>
    <n v="6"/>
    <n v="600"/>
    <m/>
    <m/>
    <n v="0"/>
    <n v="0"/>
    <n v="0"/>
    <s v="16.06.2025"/>
    <s v="Order Window"/>
    <m/>
    <m/>
    <n v="133"/>
  </r>
  <r>
    <x v="2"/>
    <m/>
    <n v="20006101"/>
    <n v="3090674"/>
    <x v="43"/>
    <s v="MK"/>
    <x v="37"/>
    <x v="1"/>
    <m/>
    <m/>
    <n v="110"/>
    <n v="88026525"/>
    <s v="HE UCL Only Men T-shirt man XXL"/>
    <n v="30"/>
    <m/>
    <s v="Bangladesh"/>
    <s v="Textiles-Clothing"/>
    <n v="167"/>
    <s v="Promocean The Netherlands BV"/>
    <x v="0"/>
    <n v="29.700000000000003"/>
    <n v="891.00000000000011"/>
    <n v="29.700000000000003"/>
    <n v="891.00000000000011"/>
    <n v="0"/>
    <n v="0"/>
    <n v="891.00000000000011"/>
    <n v="25.515000000000001"/>
    <n v="0"/>
    <n v="25.515000000000001"/>
    <n v="28"/>
    <n v="15"/>
    <n v="12"/>
    <n v="0.1512"/>
    <s v="Den Bosch"/>
    <m/>
    <n v="0"/>
    <n v="0"/>
    <n v="0"/>
    <n v="0"/>
    <m/>
    <m/>
    <s v="no"/>
    <n v="765.45"/>
    <m/>
    <n v="0.12"/>
    <n v="28.994318181818183"/>
    <m/>
    <n v="869.8295454545455"/>
    <m/>
    <n v="0"/>
    <s v="Ellina Smirnova"/>
    <m/>
    <n v="6"/>
    <n v="180"/>
    <m/>
    <m/>
    <n v="0"/>
    <n v="0"/>
    <n v="0"/>
    <s v="16.06.2025"/>
    <s v="Order Window"/>
    <m/>
    <m/>
    <n v="57"/>
  </r>
  <r>
    <x v="1"/>
    <m/>
    <n v="20006101"/>
    <n v="3090674"/>
    <x v="43"/>
    <s v="MK"/>
    <x v="37"/>
    <x v="1"/>
    <m/>
    <m/>
    <n v="120"/>
    <n v="88027477"/>
    <s v="HE WorkerJacket All genders L"/>
    <n v="1"/>
    <m/>
    <s v="Tunisia"/>
    <s v="Textiles-Clothing"/>
    <n v="5"/>
    <s v="ALBA specials"/>
    <x v="0"/>
    <n v="80.11"/>
    <n v="80.11"/>
    <n v="80.11"/>
    <n v="80.11"/>
    <n v="0"/>
    <n v="0"/>
    <n v="80.11"/>
    <n v="70.5"/>
    <n v="0"/>
    <n v="70.5"/>
    <n v="39"/>
    <n v="29"/>
    <n v="2.5"/>
    <n v="2.8275000000000002E-3"/>
    <s v="Den Bosch"/>
    <m/>
    <n v="0"/>
    <n v="0"/>
    <n v="0"/>
    <n v="0"/>
    <m/>
    <m/>
    <s v="no"/>
    <n v="70.5"/>
    <m/>
    <n v="0.12"/>
    <n v="80.11363636363636"/>
    <m/>
    <n v="80.11363636363636"/>
    <m/>
    <n v="0"/>
    <s v="Mariana"/>
    <m/>
    <n v="1"/>
    <n v="1"/>
    <m/>
    <m/>
    <n v="0"/>
    <n v="0"/>
    <n v="0"/>
    <s v="16.06.2025"/>
    <s v="Order Window"/>
    <m/>
    <m/>
    <n v="1"/>
  </r>
  <r>
    <x v="0"/>
    <m/>
    <n v="20006101"/>
    <n v="3090674"/>
    <x v="43"/>
    <s v="MK"/>
    <x v="37"/>
    <x v="1"/>
    <m/>
    <m/>
    <n v="130"/>
    <n v="88026625"/>
    <s v="HE Brand scarf"/>
    <n v="2"/>
    <m/>
    <s v="China"/>
    <s v="Textiles-Clothing"/>
    <n v="100"/>
    <s v="Promocean The Netherlands BV"/>
    <x v="0"/>
    <n v="73.7"/>
    <n v="147.4"/>
    <n v="73.7"/>
    <n v="147.4"/>
    <n v="0"/>
    <n v="0"/>
    <n v="147.4"/>
    <n v="64.326599999999999"/>
    <n v="0"/>
    <n v="64.326599999999999"/>
    <n v="20"/>
    <n v="20"/>
    <n v="10"/>
    <n v="8.0000000000000002E-3"/>
    <s v="Den Bosch"/>
    <m/>
    <n v="0"/>
    <n v="0"/>
    <n v="0"/>
    <n v="0"/>
    <m/>
    <m/>
    <s v="no"/>
    <n v="128.6532"/>
    <m/>
    <n v="0.12"/>
    <n v="73.098409090909087"/>
    <m/>
    <n v="146.19681818181817"/>
    <m/>
    <n v="0"/>
    <s v="Ellina Smirnova"/>
    <m/>
    <n v="10"/>
    <n v="20"/>
    <m/>
    <m/>
    <n v="0"/>
    <n v="0"/>
    <n v="0"/>
    <s v="16.06.2025"/>
    <s v="Order Window"/>
    <m/>
    <m/>
    <n v="144"/>
  </r>
  <r>
    <x v="1"/>
    <m/>
    <n v="20006101"/>
    <n v="3090674"/>
    <x v="43"/>
    <s v="MK"/>
    <x v="37"/>
    <x v="1"/>
    <m/>
    <m/>
    <n v="140"/>
    <n v="88027428"/>
    <s v="HE BF T shirt white L"/>
    <n v="1"/>
    <m/>
    <s v="Bangladesh"/>
    <s v="Textiles-Clothing"/>
    <n v="84"/>
    <s v="Miles Promocean"/>
    <x v="1"/>
    <n v="37.68"/>
    <n v="37.68"/>
    <n v="37.68"/>
    <n v="37.68"/>
    <n v="0"/>
    <n v="0"/>
    <n v="37.68"/>
    <n v="32.833500000000001"/>
    <n v="0"/>
    <n v="32.833500000000001"/>
    <n v="35"/>
    <n v="28"/>
    <n v="5"/>
    <n v="4.8999999999999998E-3"/>
    <m/>
    <m/>
    <n v="0"/>
    <n v="0"/>
    <n v="0"/>
    <n v="0"/>
    <m/>
    <m/>
    <s v="no"/>
    <n v="32.833500000000001"/>
    <m/>
    <n v="0.12"/>
    <n v="37.310795454545456"/>
    <m/>
    <n v="37.310795454545456"/>
    <m/>
    <n v="0"/>
    <s v="Konstantinos Zoupanos"/>
    <m/>
    <n v="6"/>
    <n v="6"/>
    <m/>
    <m/>
    <n v="0"/>
    <n v="0"/>
    <n v="0"/>
    <s v="16.06.2025"/>
    <s v="Order Window"/>
    <m/>
    <m/>
    <n v="1"/>
  </r>
  <r>
    <x v="0"/>
    <m/>
    <n v="20006101"/>
    <n v="3090674"/>
    <x v="43"/>
    <s v="MK"/>
    <x v="37"/>
    <x v="1"/>
    <m/>
    <m/>
    <n v="150"/>
    <n v="88027055"/>
    <s v="HE Brand pop up cooler bag"/>
    <n v="350"/>
    <m/>
    <s v="China"/>
    <s v="Premiums"/>
    <n v="200"/>
    <s v="Promocean The Netherlands BV"/>
    <x v="0"/>
    <n v="50.300000000000004"/>
    <n v="17605"/>
    <n v="46.3"/>
    <n v="16204.999999999998"/>
    <n v="0"/>
    <n v="0"/>
    <n v="16204.999999999998"/>
    <n v="37.312199999999997"/>
    <n v="0"/>
    <n v="37.312199999999997"/>
    <n v="35"/>
    <n v="34"/>
    <n v="30"/>
    <n v="12.494999999999999"/>
    <s v="Den Bosch"/>
    <m/>
    <n v="0"/>
    <n v="0"/>
    <n v="1400.0000000000018"/>
    <n v="0"/>
    <m/>
    <m/>
    <s v="yes"/>
    <n v="13059.269999999999"/>
    <m/>
    <n v="0.12"/>
    <n v="42.400227272727271"/>
    <m/>
    <n v="14840.079545454544"/>
    <m/>
    <n v="0"/>
    <s v="Ellina Smirnova"/>
    <m/>
    <n v="5"/>
    <n v="1750"/>
    <m/>
    <m/>
    <n v="0"/>
    <n v="0"/>
    <n v="0"/>
    <s v="16.06.2025"/>
    <s v="Order Window"/>
    <m/>
    <m/>
    <n v="1428"/>
  </r>
  <r>
    <x v="0"/>
    <m/>
    <n v="20006101"/>
    <n v="3090674"/>
    <x v="43"/>
    <s v="MK"/>
    <x v="37"/>
    <x v="1"/>
    <m/>
    <m/>
    <n v="160"/>
    <n v="88026009"/>
    <s v="HE Brand Glass 25 cl in giftbox"/>
    <n v="200"/>
    <m/>
    <s v="France"/>
    <s v="Glassware"/>
    <n v="50000"/>
    <s v="Arc International France SAS"/>
    <x v="1"/>
    <n v="23.28"/>
    <n v="4656"/>
    <n v="23.28"/>
    <n v="4656"/>
    <n v="0"/>
    <n v="0"/>
    <n v="4656"/>
    <n v="20.399999999999999"/>
    <n v="0"/>
    <n v="20.399999999999999"/>
    <n v="40.799999999999997"/>
    <n v="27.6"/>
    <n v="20"/>
    <n v="4.5043199999999999"/>
    <m/>
    <m/>
    <n v="0"/>
    <n v="0"/>
    <n v="0"/>
    <n v="0"/>
    <m/>
    <m/>
    <s v="no"/>
    <n v="4079.9999999999995"/>
    <m/>
    <n v="0.12"/>
    <n v="23.18181818181818"/>
    <m/>
    <n v="4636.363636363636"/>
    <m/>
    <n v="0"/>
    <s v="Ludmilla Zarybnicka"/>
    <m/>
    <n v="24"/>
    <n v="4800"/>
    <m/>
    <m/>
    <n v="0"/>
    <n v="0"/>
    <n v="0"/>
    <s v="16.06.2025"/>
    <s v="Order Window"/>
    <m/>
    <m/>
    <n v="547"/>
  </r>
  <r>
    <x v="0"/>
    <m/>
    <n v="20006101"/>
    <n v="3090674"/>
    <x v="43"/>
    <s v="MK"/>
    <x v="37"/>
    <x v="1"/>
    <m/>
    <m/>
    <n v="170"/>
    <n v="88023113"/>
    <s v="HE OC beanie"/>
    <n v="200"/>
    <m/>
    <s v="China"/>
    <s v="Textiles-Clothing"/>
    <n v="250"/>
    <s v="Asian Sourcing Link"/>
    <x v="0"/>
    <n v="28.599999999999998"/>
    <n v="5720"/>
    <n v="28.599999999999998"/>
    <n v="5720"/>
    <n v="0"/>
    <n v="0"/>
    <n v="5720"/>
    <n v="24.920999999999999"/>
    <n v="0"/>
    <n v="24.920999999999999"/>
    <n v="22"/>
    <n v="21"/>
    <n v="30"/>
    <n v="2.7719999999999998"/>
    <s v="Den Bosch"/>
    <m/>
    <n v="0"/>
    <n v="0"/>
    <n v="0"/>
    <n v="0"/>
    <m/>
    <m/>
    <s v="no"/>
    <n v="4984.2"/>
    <m/>
    <n v="0.12"/>
    <n v="28.319318181818183"/>
    <m/>
    <n v="5663.8636363636369"/>
    <m/>
    <n v="0"/>
    <s v="Ellina Smirnova"/>
    <m/>
    <n v="10"/>
    <n v="2000"/>
    <m/>
    <m/>
    <n v="0"/>
    <n v="0"/>
    <n v="0"/>
    <s v="16.06.2025"/>
    <s v="Order Window"/>
    <m/>
    <m/>
    <n v="264"/>
  </r>
  <r>
    <x v="0"/>
    <m/>
    <n v="20006101"/>
    <n v="3090674"/>
    <x v="43"/>
    <s v="MK"/>
    <x v="37"/>
    <x v="1"/>
    <m/>
    <m/>
    <n v="180"/>
    <n v="88024218"/>
    <s v="HE Green Zone ice bucket"/>
    <n v="5"/>
    <m/>
    <s v="China"/>
    <s v="Bar support"/>
    <n v="42"/>
    <s v="Asian Sourcing Link"/>
    <x v="0"/>
    <n v="237.29999999999998"/>
    <n v="1186.5"/>
    <n v="204.84"/>
    <n v="1024.2"/>
    <n v="0"/>
    <n v="0"/>
    <n v="1024.2"/>
    <n v="168.26400000000001"/>
    <n v="0"/>
    <n v="168.26400000000001"/>
    <n v="42"/>
    <n v="35"/>
    <n v="35"/>
    <n v="0.25724999999999998"/>
    <s v="Den Bosch"/>
    <m/>
    <n v="0"/>
    <n v="0"/>
    <n v="162.29999999999995"/>
    <n v="0"/>
    <m/>
    <m/>
    <s v="no"/>
    <n v="841.32"/>
    <m/>
    <n v="0.12"/>
    <n v="191.20909090909092"/>
    <m/>
    <n v="956.04545454545462"/>
    <m/>
    <n v="0"/>
    <s v="Ellina Smirnova"/>
    <m/>
    <n v="6"/>
    <n v="30"/>
    <m/>
    <m/>
    <n v="0"/>
    <n v="0"/>
    <n v="0"/>
    <s v="16.06.2025"/>
    <s v="Order Window"/>
    <m/>
    <m/>
    <n v="203"/>
  </r>
  <r>
    <x v="1"/>
    <m/>
    <n v="20006101"/>
    <n v="3090674"/>
    <x v="43"/>
    <s v="MK"/>
    <x v="37"/>
    <x v="1"/>
    <m/>
    <m/>
    <n v="190"/>
    <n v="88027454"/>
    <s v="HE Worker Skirt Woman S"/>
    <n v="5"/>
    <m/>
    <s v="Tunisia"/>
    <s v="Textiles-Clothing"/>
    <n v="5"/>
    <s v="ALBA specials"/>
    <x v="0"/>
    <n v="69.319999999999993"/>
    <n v="346.59999999999997"/>
    <n v="69.319999999999993"/>
    <n v="346.59999999999997"/>
    <n v="0"/>
    <n v="0"/>
    <n v="346.59999999999997"/>
    <n v="61"/>
    <n v="0"/>
    <n v="61"/>
    <n v="39"/>
    <n v="29"/>
    <n v="2.5"/>
    <n v="1.4137500000000001E-2"/>
    <s v="Den Bosch"/>
    <m/>
    <n v="0"/>
    <n v="0"/>
    <n v="0"/>
    <n v="0"/>
    <m/>
    <m/>
    <s v="yes"/>
    <n v="305"/>
    <m/>
    <n v="0.12"/>
    <n v="69.318181818181813"/>
    <m/>
    <n v="346.59090909090907"/>
    <m/>
    <n v="0"/>
    <s v="Mariana"/>
    <m/>
    <n v="1"/>
    <n v="5"/>
    <m/>
    <m/>
    <n v="0"/>
    <n v="0"/>
    <n v="0"/>
    <s v="16.06.2025"/>
    <s v="Order Window"/>
    <m/>
    <m/>
    <n v="5"/>
  </r>
  <r>
    <x v="1"/>
    <m/>
    <n v="20006101"/>
    <n v="3090674"/>
    <x v="43"/>
    <s v="MK"/>
    <x v="37"/>
    <x v="1"/>
    <m/>
    <m/>
    <n v="200"/>
    <n v="88027455"/>
    <s v="HE Worker Skirt Woman M"/>
    <n v="10"/>
    <m/>
    <s v="Tunisia"/>
    <s v="Textiles-Clothing"/>
    <n v="5"/>
    <s v="ALBA specials"/>
    <x v="0"/>
    <n v="69.319999999999993"/>
    <n v="693.19999999999993"/>
    <n v="69.319999999999993"/>
    <n v="693.19999999999993"/>
    <n v="0"/>
    <n v="0"/>
    <n v="693.19999999999993"/>
    <n v="61"/>
    <n v="0"/>
    <n v="61"/>
    <n v="39"/>
    <n v="29"/>
    <n v="2.5"/>
    <n v="2.8275000000000002E-2"/>
    <s v="Den Bosch"/>
    <m/>
    <n v="0"/>
    <n v="0"/>
    <n v="0"/>
    <n v="0"/>
    <m/>
    <m/>
    <s v="yes"/>
    <n v="610"/>
    <m/>
    <n v="0.12"/>
    <n v="69.318181818181813"/>
    <m/>
    <n v="693.18181818181813"/>
    <m/>
    <n v="0"/>
    <s v="Mariana"/>
    <m/>
    <n v="1"/>
    <n v="10"/>
    <m/>
    <m/>
    <n v="0"/>
    <n v="0"/>
    <n v="0"/>
    <s v="16.06.2025"/>
    <s v="Order Window"/>
    <m/>
    <m/>
    <n v="11"/>
  </r>
  <r>
    <x v="1"/>
    <m/>
    <n v="20006101"/>
    <n v="3090674"/>
    <x v="43"/>
    <s v="MK"/>
    <x v="37"/>
    <x v="1"/>
    <m/>
    <m/>
    <n v="210"/>
    <n v="88027482"/>
    <s v="HE Worker Dress Woman S"/>
    <n v="5"/>
    <m/>
    <s v="Tunisia"/>
    <s v="Textiles-Clothing"/>
    <n v="5"/>
    <s v="ALBA specials"/>
    <x v="0"/>
    <n v="94.32"/>
    <n v="471.59999999999997"/>
    <n v="94.32"/>
    <n v="471.59999999999997"/>
    <n v="0"/>
    <n v="0"/>
    <n v="471.59999999999997"/>
    <n v="83"/>
    <n v="0"/>
    <n v="83"/>
    <n v="39"/>
    <n v="29"/>
    <n v="3"/>
    <n v="1.6965000000000001E-2"/>
    <s v="Den Bosch"/>
    <m/>
    <n v="0"/>
    <n v="0"/>
    <n v="0"/>
    <n v="0"/>
    <m/>
    <m/>
    <s v="yes"/>
    <n v="415"/>
    <m/>
    <n v="0.12"/>
    <n v="94.318181818181813"/>
    <m/>
    <n v="471.59090909090907"/>
    <m/>
    <n v="0"/>
    <s v="Mariana"/>
    <m/>
    <n v="1"/>
    <n v="5"/>
    <m/>
    <m/>
    <n v="0"/>
    <n v="0"/>
    <n v="0"/>
    <s v="16.06.2025"/>
    <s v="Order Window"/>
    <m/>
    <m/>
    <n v="9"/>
  </r>
  <r>
    <x v="1"/>
    <m/>
    <n v="20006101"/>
    <n v="3090674"/>
    <x v="43"/>
    <s v="MK"/>
    <x v="37"/>
    <x v="1"/>
    <m/>
    <m/>
    <n v="220"/>
    <n v="88027483"/>
    <s v="HE Worker Dress Woman M"/>
    <n v="10"/>
    <m/>
    <s v="Tunisia"/>
    <s v="Textiles-Clothing"/>
    <n v="5"/>
    <s v="ALBA specials"/>
    <x v="0"/>
    <n v="94.32"/>
    <n v="943.19999999999993"/>
    <n v="94.32"/>
    <n v="943.19999999999993"/>
    <n v="0"/>
    <n v="0"/>
    <n v="943.19999999999993"/>
    <n v="83"/>
    <n v="0"/>
    <n v="83"/>
    <n v="39"/>
    <n v="29"/>
    <n v="3"/>
    <n v="3.3930000000000002E-2"/>
    <s v="Den Bosch"/>
    <m/>
    <n v="0"/>
    <n v="0"/>
    <n v="0"/>
    <n v="0"/>
    <m/>
    <m/>
    <s v="yes"/>
    <n v="830"/>
    <m/>
    <n v="0.12"/>
    <n v="94.318181818181813"/>
    <m/>
    <n v="943.18181818181813"/>
    <m/>
    <n v="0"/>
    <s v="Mariana"/>
    <m/>
    <n v="1"/>
    <n v="10"/>
    <m/>
    <m/>
    <n v="0"/>
    <n v="0"/>
    <n v="0"/>
    <s v="16.06.2025"/>
    <s v="Order Window"/>
    <m/>
    <m/>
    <n v="13"/>
  </r>
  <r>
    <x v="1"/>
    <m/>
    <n v="20006101"/>
    <n v="3090674"/>
    <x v="43"/>
    <s v="MK"/>
    <x v="37"/>
    <x v="1"/>
    <m/>
    <m/>
    <n v="230"/>
    <n v="88027496"/>
    <s v="HE Waistcoat Heineken Woman S"/>
    <n v="5"/>
    <m/>
    <s v="Tunisia"/>
    <s v="Textiles-Clothing"/>
    <n v="5"/>
    <s v="ALBA specials"/>
    <x v="0"/>
    <n v="71.59"/>
    <n v="357.95000000000005"/>
    <n v="49.15"/>
    <n v="245.75"/>
    <n v="0"/>
    <n v="0"/>
    <n v="245.75"/>
    <n v="43.25"/>
    <n v="0"/>
    <n v="43.25"/>
    <n v="29"/>
    <n v="39"/>
    <n v="1.5"/>
    <n v="8.4825000000000005E-3"/>
    <s v="Den Bosch"/>
    <m/>
    <n v="0"/>
    <n v="0"/>
    <n v="112.20000000000005"/>
    <n v="0"/>
    <m/>
    <m/>
    <s v="yes"/>
    <n v="216.25"/>
    <m/>
    <n v="0.12"/>
    <n v="49.147727272727273"/>
    <m/>
    <n v="245.73863636363637"/>
    <m/>
    <n v="0"/>
    <s v="Mariana"/>
    <m/>
    <n v="1"/>
    <n v="5"/>
    <m/>
    <m/>
    <n v="0"/>
    <n v="0"/>
    <n v="0"/>
    <s v="16.06.2025"/>
    <s v="Order Window"/>
    <m/>
    <m/>
    <n v="12"/>
  </r>
  <r>
    <x v="1"/>
    <m/>
    <n v="20006101"/>
    <n v="3090674"/>
    <x v="43"/>
    <s v="MK"/>
    <x v="37"/>
    <x v="1"/>
    <m/>
    <m/>
    <n v="240"/>
    <n v="88027497"/>
    <s v="HE Waistcoat Heineken Woman M"/>
    <n v="10"/>
    <m/>
    <s v="Tunisia"/>
    <s v="Textiles-Clothing"/>
    <n v="5"/>
    <s v="ALBA specials"/>
    <x v="0"/>
    <n v="71.59"/>
    <n v="715.90000000000009"/>
    <n v="49.15"/>
    <n v="491.5"/>
    <n v="0"/>
    <n v="0"/>
    <n v="491.5"/>
    <n v="43.25"/>
    <n v="0"/>
    <n v="43.25"/>
    <n v="29"/>
    <n v="39"/>
    <n v="1.5"/>
    <n v="1.6965000000000001E-2"/>
    <s v="Den Bosch"/>
    <m/>
    <n v="0"/>
    <n v="0"/>
    <n v="224.40000000000009"/>
    <n v="0"/>
    <m/>
    <m/>
    <s v="yes"/>
    <n v="432.5"/>
    <m/>
    <n v="0.12"/>
    <n v="49.147727272727273"/>
    <m/>
    <n v="491.47727272727275"/>
    <m/>
    <n v="0"/>
    <s v="Mariana"/>
    <m/>
    <n v="1"/>
    <n v="10"/>
    <m/>
    <m/>
    <n v="0"/>
    <n v="0"/>
    <n v="0"/>
    <s v="16.06.2025"/>
    <s v="Order Window"/>
    <m/>
    <m/>
    <n v="17"/>
  </r>
  <r>
    <x v="3"/>
    <m/>
    <n v="20006102"/>
    <n v="3097089"/>
    <x v="44"/>
    <s v="SK"/>
    <x v="38"/>
    <x v="1"/>
    <m/>
    <m/>
    <n v="10"/>
    <n v="88025669"/>
    <s v="HE F1 keychain trophy"/>
    <n v="5"/>
    <m/>
    <s v="China"/>
    <s v="Openers / Sunglasses / Keyrings / Waiter knife"/>
    <n v="125"/>
    <s v="Promocean The Netherlands BV"/>
    <x v="1"/>
    <n v="28.4"/>
    <n v="142"/>
    <n v="28.4"/>
    <n v="142"/>
    <n v="0"/>
    <n v="0"/>
    <n v="142"/>
    <n v="24.987487499999993"/>
    <n v="0"/>
    <n v="24.987487499999993"/>
    <n v="7.9"/>
    <n v="27"/>
    <n v="27"/>
    <n v="2.8795500000000002E-2"/>
    <m/>
    <m/>
    <n v="0"/>
    <n v="0"/>
    <n v="0"/>
    <n v="0"/>
    <m/>
    <m/>
    <s v="no"/>
    <n v="124.93743749999996"/>
    <m/>
    <n v="0.12"/>
    <n v="28.394872159090902"/>
    <m/>
    <n v="141.97436079545452"/>
    <m/>
    <n v="0"/>
    <s v="Ellina Smirnova"/>
    <m/>
    <n v="20"/>
    <n v="100"/>
    <m/>
    <m/>
    <n v="0"/>
    <n v="0"/>
    <n v="0"/>
    <s v="16.06.2025"/>
    <s v="Order Window"/>
    <m/>
    <m/>
    <n v="25"/>
  </r>
  <r>
    <x v="3"/>
    <m/>
    <n v="20006102"/>
    <n v="3097089"/>
    <x v="44"/>
    <s v="SK"/>
    <x v="38"/>
    <x v="1"/>
    <m/>
    <m/>
    <n v="80"/>
    <n v="88027349"/>
    <s v="HE F1 Backpack"/>
    <n v="13"/>
    <m/>
    <s v="China"/>
    <s v="Premiums"/>
    <n v="200"/>
    <s v="Promocean The Netherlands BV"/>
    <x v="0"/>
    <n v="83.149999999999991"/>
    <n v="1080.9499999999998"/>
    <n v="83.149999999999991"/>
    <n v="1080.9499999999998"/>
    <n v="0"/>
    <n v="0"/>
    <n v="1080.9499999999998"/>
    <n v="71.922600000000017"/>
    <n v="0"/>
    <n v="71.922600000000017"/>
    <n v="44"/>
    <n v="43"/>
    <n v="45"/>
    <n v="1.1068199999999999"/>
    <s v="Den Bosch"/>
    <m/>
    <n v="0"/>
    <n v="0"/>
    <n v="0"/>
    <n v="0"/>
    <m/>
    <m/>
    <s v="no"/>
    <n v="934.99380000000019"/>
    <m/>
    <n v="0.12"/>
    <n v="81.730227272727291"/>
    <m/>
    <n v="1062.4929545454547"/>
    <m/>
    <n v="0"/>
    <s v="Konstantinos Zoupanos "/>
    <m/>
    <n v="5"/>
    <n v="65"/>
    <m/>
    <m/>
    <n v="0"/>
    <n v="0"/>
    <n v="0"/>
    <s v="16.06.2025"/>
    <s v="Order Window"/>
    <m/>
    <m/>
    <n v="223"/>
  </r>
  <r>
    <x v="3"/>
    <m/>
    <n v="20006102"/>
    <n v="3097089"/>
    <x v="44"/>
    <s v="SK"/>
    <x v="38"/>
    <x v="1"/>
    <m/>
    <m/>
    <n v="90"/>
    <n v="88027352"/>
    <s v="HE F1 Cabin bag"/>
    <n v="54"/>
    <m/>
    <s v="China"/>
    <s v="Premiums"/>
    <n v="500"/>
    <s v="Miles Promocean"/>
    <x v="1"/>
    <n v="44.13"/>
    <n v="2383.02"/>
    <n v="44.13"/>
    <n v="2383.02"/>
    <n v="0"/>
    <n v="0"/>
    <n v="2383.02"/>
    <n v="38.167200000000001"/>
    <n v="0"/>
    <n v="38.167200000000001"/>
    <n v="57"/>
    <n v="25"/>
    <n v="37.5"/>
    <n v="2.8856250000000001"/>
    <m/>
    <m/>
    <n v="0"/>
    <n v="0"/>
    <n v="0"/>
    <n v="0"/>
    <m/>
    <m/>
    <s v="no"/>
    <n v="2061.0288"/>
    <m/>
    <n v="0.12"/>
    <n v="43.371818181818185"/>
    <m/>
    <n v="2342.0781818181822"/>
    <m/>
    <n v="0"/>
    <s v="Konstantinos Zoupanos "/>
    <m/>
    <n v="1"/>
    <n v="54"/>
    <m/>
    <m/>
    <n v="0"/>
    <n v="0"/>
    <n v="0"/>
    <s v="16.06.2025"/>
    <s v="Order Window"/>
    <m/>
    <m/>
    <n v="180"/>
  </r>
  <r>
    <x v="3"/>
    <m/>
    <n v="20006102"/>
    <n v="3097089"/>
    <x v="44"/>
    <s v="SK"/>
    <x v="38"/>
    <x v="1"/>
    <m/>
    <m/>
    <n v="100"/>
    <n v="88027353"/>
    <s v="HE F1 Cap 0.0"/>
    <n v="6"/>
    <m/>
    <s v="China"/>
    <s v="Textiles-Clothing"/>
    <n v="42"/>
    <s v="Promocean The Netherlands BV"/>
    <x v="0"/>
    <n v="120"/>
    <n v="720"/>
    <n v="105.12"/>
    <n v="630.72"/>
    <n v="0"/>
    <n v="0"/>
    <n v="630.72"/>
    <n v="91.634399999999985"/>
    <n v="0"/>
    <n v="91.634399999999985"/>
    <n v="44"/>
    <n v="23"/>
    <n v="18"/>
    <n v="0.109296"/>
    <s v="Den Bosch"/>
    <m/>
    <n v="0"/>
    <n v="0"/>
    <n v="89.279999999999973"/>
    <n v="0"/>
    <m/>
    <m/>
    <s v="no"/>
    <n v="549.80639999999994"/>
    <m/>
    <n v="0.12"/>
    <n v="104.12999999999998"/>
    <m/>
    <n v="624.77999999999986"/>
    <m/>
    <n v="0"/>
    <s v="Konstantinos Zoupanos "/>
    <m/>
    <n v="24"/>
    <n v="144"/>
    <m/>
    <m/>
    <n v="0"/>
    <n v="0"/>
    <n v="0"/>
    <s v="16.06.2025"/>
    <s v="Order Window"/>
    <m/>
    <m/>
    <n v="178"/>
  </r>
  <r>
    <x v="3"/>
    <m/>
    <n v="20006102"/>
    <n v="3097089"/>
    <x v="44"/>
    <s v="SK"/>
    <x v="38"/>
    <x v="1"/>
    <m/>
    <m/>
    <n v="110"/>
    <n v="88027354"/>
    <s v="HE F1 Cap"/>
    <n v="3"/>
    <m/>
    <s v="China"/>
    <s v="Textiles-Clothing"/>
    <n v="42"/>
    <s v="Promocean The Netherlands BV"/>
    <x v="0"/>
    <n v="120"/>
    <n v="360"/>
    <n v="84.48"/>
    <n v="253.44"/>
    <n v="0"/>
    <n v="0"/>
    <n v="253.44"/>
    <n v="73.639799999999994"/>
    <n v="0"/>
    <n v="73.639799999999994"/>
    <n v="44"/>
    <n v="23"/>
    <n v="18"/>
    <n v="5.4648000000000002E-2"/>
    <s v="Den Bosch"/>
    <m/>
    <n v="0"/>
    <n v="0"/>
    <n v="106.56"/>
    <n v="0"/>
    <m/>
    <m/>
    <s v="no"/>
    <n v="220.9194"/>
    <m/>
    <n v="0.12"/>
    <n v="83.6815909090909"/>
    <m/>
    <n v="251.04477272727269"/>
    <m/>
    <n v="0"/>
    <s v="Konstantinos Zoupanos "/>
    <m/>
    <n v="24"/>
    <n v="72"/>
    <m/>
    <m/>
    <n v="0"/>
    <n v="0"/>
    <n v="0"/>
    <s v="16.06.2025"/>
    <s v="Order Window"/>
    <m/>
    <m/>
    <n v="442"/>
  </r>
  <r>
    <x v="3"/>
    <m/>
    <n v="20006102"/>
    <n v="3097089"/>
    <x v="44"/>
    <s v="SK"/>
    <x v="38"/>
    <x v="1"/>
    <m/>
    <m/>
    <n v="120"/>
    <n v="88027355"/>
    <s v="HE F1 Lanyard"/>
    <n v="5"/>
    <m/>
    <s v="China"/>
    <s v="Premiums"/>
    <n v="40"/>
    <s v="Promocean The Netherlands BV"/>
    <x v="0"/>
    <n v="57.499999999999993"/>
    <n v="287.49999999999994"/>
    <n v="57.499999999999993"/>
    <n v="287.49999999999994"/>
    <n v="0"/>
    <n v="0"/>
    <n v="287.49999999999994"/>
    <n v="49.829400000000007"/>
    <n v="0"/>
    <n v="49.829400000000007"/>
    <n v="24"/>
    <n v="15"/>
    <n v="5"/>
    <n v="8.9999999999999993E-3"/>
    <s v="Den Bosch"/>
    <m/>
    <n v="0"/>
    <n v="0"/>
    <n v="0"/>
    <n v="0"/>
    <m/>
    <m/>
    <s v="no"/>
    <n v="249.14700000000005"/>
    <m/>
    <n v="0.12"/>
    <n v="56.62431818181819"/>
    <m/>
    <n v="283.12159090909097"/>
    <m/>
    <n v="0"/>
    <s v="Konstantinos Zoupanos "/>
    <m/>
    <n v="25"/>
    <n v="125"/>
    <m/>
    <m/>
    <n v="0"/>
    <n v="0"/>
    <n v="0"/>
    <s v="16.06.2025"/>
    <s v="Order Window"/>
    <m/>
    <m/>
    <n v="80"/>
  </r>
  <r>
    <x v="3"/>
    <m/>
    <n v="20006102"/>
    <n v="3097089"/>
    <x v="44"/>
    <s v="SK"/>
    <x v="38"/>
    <x v="1"/>
    <m/>
    <m/>
    <n v="130"/>
    <n v="88027357"/>
    <s v="HE F1 Water bottle 0.0"/>
    <n v="4"/>
    <m/>
    <s v="China"/>
    <s v="Premiums"/>
    <n v="250"/>
    <s v="Promocean The Netherlands BV"/>
    <x v="0"/>
    <n v="73.099999999999994"/>
    <n v="292.39999999999998"/>
    <n v="69.900000000000006"/>
    <n v="279.60000000000002"/>
    <n v="0"/>
    <n v="0"/>
    <n v="279.60000000000002"/>
    <n v="60.420000000000009"/>
    <n v="0"/>
    <n v="60.420000000000009"/>
    <n v="43.5"/>
    <n v="18"/>
    <n v="22.5"/>
    <n v="7.0470000000000005E-2"/>
    <s v="Den Bosch"/>
    <m/>
    <n v="0"/>
    <n v="0"/>
    <n v="12.799999999999955"/>
    <n v="0"/>
    <m/>
    <m/>
    <s v="no"/>
    <n v="241.68000000000004"/>
    <m/>
    <n v="0.12"/>
    <n v="68.659090909090921"/>
    <m/>
    <n v="274.63636363636368"/>
    <m/>
    <n v="0"/>
    <s v="Konstantinos Zoupanos "/>
    <m/>
    <n v="10"/>
    <n v="40"/>
    <m/>
    <m/>
    <n v="0"/>
    <n v="0"/>
    <n v="0"/>
    <s v="16.06.2025"/>
    <s v="Order Window"/>
    <m/>
    <m/>
    <n v="1075"/>
  </r>
  <r>
    <x v="3"/>
    <m/>
    <n v="20006102"/>
    <n v="3097089"/>
    <x v="44"/>
    <s v="SK"/>
    <x v="38"/>
    <x v="1"/>
    <m/>
    <m/>
    <n v="140"/>
    <n v="88027358"/>
    <s v="HE F1 Water bottle"/>
    <n v="12"/>
    <m/>
    <s v="China"/>
    <s v="Premiums"/>
    <n v="250"/>
    <s v="Promocean The Netherlands BV"/>
    <x v="0"/>
    <n v="73.099999999999994"/>
    <n v="877.19999999999993"/>
    <n v="71.2"/>
    <n v="854.40000000000009"/>
    <n v="0"/>
    <n v="0"/>
    <n v="854.40000000000009"/>
    <n v="61.548600000000008"/>
    <n v="0"/>
    <n v="61.548600000000008"/>
    <n v="43.5"/>
    <n v="18"/>
    <n v="22.5"/>
    <n v="0.21140999999999999"/>
    <s v="Den Bosch"/>
    <m/>
    <n v="0"/>
    <n v="0"/>
    <n v="22.799999999999841"/>
    <n v="0"/>
    <m/>
    <m/>
    <s v="no"/>
    <n v="738.58320000000003"/>
    <m/>
    <n v="0.12"/>
    <n v="69.94159090909092"/>
    <m/>
    <n v="839.29909090909109"/>
    <m/>
    <n v="0"/>
    <s v="Konstantinos Zoupanos "/>
    <m/>
    <n v="10"/>
    <n v="120"/>
    <m/>
    <m/>
    <n v="0"/>
    <n v="0"/>
    <n v="0"/>
    <s v="16.06.2025"/>
    <s v="Order Window"/>
    <m/>
    <m/>
    <n v="679"/>
  </r>
  <r>
    <x v="3"/>
    <m/>
    <n v="20006102"/>
    <n v="3097089"/>
    <x v="44"/>
    <s v="SK"/>
    <x v="38"/>
    <x v="1"/>
    <m/>
    <m/>
    <n v="150"/>
    <n v="88027359"/>
    <s v="HE 0.0 F1 ice bucket"/>
    <n v="5"/>
    <m/>
    <s v="China"/>
    <s v="Bar support"/>
    <n v="84"/>
    <s v="Asian Sourcing Link"/>
    <x v="1"/>
    <n v="63.179999999999993"/>
    <n v="315.89999999999998"/>
    <n v="63.179999999999993"/>
    <n v="315.89999999999998"/>
    <n v="0"/>
    <n v="0"/>
    <n v="315.89999999999998"/>
    <n v="54.651600000000002"/>
    <n v="0"/>
    <n v="54.651600000000002"/>
    <n v="35"/>
    <n v="21"/>
    <n v="53"/>
    <n v="0.194775"/>
    <m/>
    <m/>
    <n v="0"/>
    <n v="0"/>
    <n v="0"/>
    <n v="0"/>
    <m/>
    <m/>
    <s v="no"/>
    <n v="273.25800000000004"/>
    <m/>
    <n v="0.12"/>
    <n v="62.104090909090914"/>
    <m/>
    <n v="310.52045454545458"/>
    <m/>
    <n v="0"/>
    <s v="Ellina Smirnova "/>
    <m/>
    <n v="6"/>
    <n v="30"/>
    <m/>
    <m/>
    <n v="0"/>
    <n v="0"/>
    <n v="0"/>
    <s v="16.06.2025"/>
    <s v="Order Window"/>
    <m/>
    <m/>
    <n v="25"/>
  </r>
  <r>
    <x v="3"/>
    <m/>
    <n v="20006102"/>
    <n v="3097089"/>
    <x v="44"/>
    <s v="SK"/>
    <x v="38"/>
    <x v="1"/>
    <m/>
    <m/>
    <n v="160"/>
    <n v="88027360"/>
    <s v="HE F1 drawstring/tote bag"/>
    <n v="14"/>
    <m/>
    <s v="China"/>
    <s v="Premiums"/>
    <n v="100"/>
    <s v="Asian Sourcing Link"/>
    <x v="0"/>
    <n v="41.7"/>
    <n v="583.80000000000007"/>
    <n v="25.45"/>
    <n v="356.3"/>
    <n v="0"/>
    <n v="0"/>
    <n v="356.3"/>
    <n v="21.831"/>
    <n v="0"/>
    <n v="21.831"/>
    <n v="48"/>
    <n v="38"/>
    <n v="2.5"/>
    <n v="6.3839999999999994E-2"/>
    <s v="Den Bosch"/>
    <m/>
    <n v="0"/>
    <n v="0"/>
    <n v="227.50000000000006"/>
    <n v="0"/>
    <m/>
    <m/>
    <s v="no"/>
    <n v="305.63400000000001"/>
    <m/>
    <n v="0.12"/>
    <n v="24.807954545454546"/>
    <m/>
    <n v="347.31136363636364"/>
    <m/>
    <n v="0"/>
    <s v="Ellina Smirnova "/>
    <m/>
    <n v="5"/>
    <n v="70"/>
    <m/>
    <m/>
    <n v="0"/>
    <n v="0"/>
    <n v="0"/>
    <s v="16.06.2025"/>
    <s v="Order Window"/>
    <m/>
    <m/>
    <n v="628"/>
  </r>
  <r>
    <x v="3"/>
    <m/>
    <n v="20006102"/>
    <n v="3097089"/>
    <x v="44"/>
    <s v="SK"/>
    <x v="38"/>
    <x v="1"/>
    <m/>
    <m/>
    <n v="170"/>
    <n v="88027362"/>
    <s v="HE F1 ice bucket"/>
    <n v="5"/>
    <m/>
    <s v="China"/>
    <s v="Bar support"/>
    <n v="84"/>
    <s v="Asian Sourcing Link"/>
    <x v="1"/>
    <n v="63.179999999999993"/>
    <n v="315.89999999999998"/>
    <n v="63.179999999999993"/>
    <n v="315.89999999999998"/>
    <n v="0"/>
    <n v="0"/>
    <n v="315.89999999999998"/>
    <n v="54.651600000000002"/>
    <n v="0"/>
    <n v="54.651600000000002"/>
    <n v="35"/>
    <n v="21"/>
    <n v="53"/>
    <n v="0.194775"/>
    <m/>
    <m/>
    <n v="0"/>
    <n v="0"/>
    <n v="0"/>
    <n v="0"/>
    <m/>
    <m/>
    <s v="no"/>
    <n v="273.25800000000004"/>
    <m/>
    <n v="0.12"/>
    <n v="62.104090909090914"/>
    <m/>
    <n v="310.52045454545458"/>
    <m/>
    <n v="0"/>
    <s v="Ellina Smirnova "/>
    <m/>
    <n v="6"/>
    <n v="30"/>
    <m/>
    <m/>
    <n v="0"/>
    <n v="0"/>
    <n v="0"/>
    <s v="16.06.2025"/>
    <s v="Order Window"/>
    <m/>
    <m/>
    <n v="31"/>
  </r>
  <r>
    <x v="3"/>
    <m/>
    <n v="20006102"/>
    <n v="3097089"/>
    <x v="44"/>
    <s v="SK"/>
    <x v="38"/>
    <x v="1"/>
    <m/>
    <m/>
    <n v="180"/>
    <n v="88027365"/>
    <s v="HE F1 Polo shirt 0.0 lady S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6.06.2025"/>
    <s v="Order Window"/>
    <m/>
    <m/>
    <n v="19"/>
  </r>
  <r>
    <x v="3"/>
    <m/>
    <n v="20006102"/>
    <n v="3097089"/>
    <x v="44"/>
    <s v="SK"/>
    <x v="38"/>
    <x v="1"/>
    <m/>
    <m/>
    <n v="190"/>
    <n v="88027366"/>
    <s v="HE F1 Polo shirt 0.0 lady M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6.06.2025"/>
    <s v="Order Window"/>
    <m/>
    <m/>
    <n v="27"/>
  </r>
  <r>
    <x v="3"/>
    <m/>
    <n v="20006102"/>
    <n v="3097089"/>
    <x v="44"/>
    <s v="SK"/>
    <x v="38"/>
    <x v="1"/>
    <m/>
    <m/>
    <n v="200"/>
    <n v="88027370"/>
    <s v="HE F1 Polo shirt 0.0 man M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16.06.2025"/>
    <s v="Order Window"/>
    <m/>
    <m/>
    <n v="20"/>
  </r>
  <r>
    <x v="3"/>
    <m/>
    <n v="20006102"/>
    <n v="3097089"/>
    <x v="44"/>
    <s v="SK"/>
    <x v="38"/>
    <x v="1"/>
    <m/>
    <m/>
    <n v="210"/>
    <n v="88027371"/>
    <s v="HE F1 Polo shirt 0.0 man L"/>
    <n v="3"/>
    <m/>
    <s v="China"/>
    <s v="Textiles-Clothing"/>
    <n v="84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s v="Den Bosch"/>
    <m/>
    <n v="0"/>
    <n v="0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6.06.2025"/>
    <s v="Order Window"/>
    <m/>
    <m/>
    <n v="36"/>
  </r>
  <r>
    <x v="3"/>
    <m/>
    <n v="20006102"/>
    <n v="3097089"/>
    <x v="44"/>
    <s v="SK"/>
    <x v="38"/>
    <x v="1"/>
    <m/>
    <m/>
    <n v="220"/>
    <n v="88027372"/>
    <s v="HE F1 Polo shirt 0.0 man XL"/>
    <n v="4"/>
    <m/>
    <s v="China"/>
    <s v="Textiles-Clothing"/>
    <n v="84"/>
    <s v="Promocean The Netherlands BV"/>
    <x v="0"/>
    <n v="47.7"/>
    <n v="190.8"/>
    <n v="46.8"/>
    <n v="187.2"/>
    <n v="0"/>
    <n v="0"/>
    <n v="187.2"/>
    <n v="40.844699999999996"/>
    <n v="0"/>
    <n v="40.844699999999996"/>
    <n v="35"/>
    <n v="28"/>
    <n v="6"/>
    <n v="2.3519999999999999E-2"/>
    <s v="Den Bosch"/>
    <m/>
    <n v="0"/>
    <n v="0"/>
    <n v="3.6000000000000227"/>
    <n v="0"/>
    <m/>
    <m/>
    <s v="no"/>
    <n v="163.37879999999998"/>
    <m/>
    <n v="0.12"/>
    <n v="46.414431818181811"/>
    <m/>
    <n v="185.65772727272724"/>
    <m/>
    <n v="0"/>
    <s v="Konstantinos Zoupanos "/>
    <m/>
    <n v="6"/>
    <n v="24"/>
    <m/>
    <m/>
    <n v="0"/>
    <n v="0"/>
    <n v="0"/>
    <s v="16.06.2025"/>
    <s v="Order Window"/>
    <m/>
    <m/>
    <n v="22"/>
  </r>
  <r>
    <x v="3"/>
    <m/>
    <n v="20006102"/>
    <n v="3097089"/>
    <x v="44"/>
    <s v="SK"/>
    <x v="38"/>
    <x v="1"/>
    <m/>
    <m/>
    <n v="230"/>
    <n v="88027373"/>
    <s v="HE F1 Polo shirt 0.0 man XXL"/>
    <n v="3"/>
    <m/>
    <s v="China"/>
    <s v="Textiles-Clothing"/>
    <n v="84"/>
    <s v="Promocean The Netherlands BV"/>
    <x v="0"/>
    <n v="47.7"/>
    <n v="143.10000000000002"/>
    <n v="46.8"/>
    <n v="140.39999999999998"/>
    <n v="0"/>
    <n v="0"/>
    <n v="140.39999999999998"/>
    <n v="40.844699999999996"/>
    <n v="0"/>
    <n v="40.844699999999996"/>
    <n v="35"/>
    <n v="28"/>
    <n v="6"/>
    <n v="1.7639999999999999E-2"/>
    <s v="Den Bosch"/>
    <m/>
    <n v="0"/>
    <n v="0"/>
    <n v="2.7000000000000455"/>
    <n v="0"/>
    <m/>
    <m/>
    <s v="no"/>
    <n v="122.5341"/>
    <m/>
    <n v="0.12"/>
    <n v="46.414431818181811"/>
    <m/>
    <n v="139.24329545454543"/>
    <m/>
    <n v="0"/>
    <s v="Konstantinos Zoupanos "/>
    <m/>
    <n v="6"/>
    <n v="18"/>
    <m/>
    <m/>
    <n v="0"/>
    <n v="0"/>
    <n v="0"/>
    <s v="16.06.2025"/>
    <s v="Order Window"/>
    <m/>
    <m/>
    <n v="10"/>
  </r>
  <r>
    <x v="3"/>
    <m/>
    <n v="20006102"/>
    <n v="3097089"/>
    <x v="44"/>
    <s v="SK"/>
    <x v="38"/>
    <x v="1"/>
    <m/>
    <m/>
    <n v="240"/>
    <n v="88027375"/>
    <s v="HE F1 Polo shirt lady XS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n v="0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16.06.2025"/>
    <s v="Order Window"/>
    <m/>
    <m/>
    <n v="7"/>
  </r>
  <r>
    <x v="3"/>
    <m/>
    <n v="20006102"/>
    <n v="3097089"/>
    <x v="44"/>
    <s v="SK"/>
    <x v="38"/>
    <x v="1"/>
    <m/>
    <m/>
    <n v="250"/>
    <n v="88027376"/>
    <s v="HE F1 Polo shirt lady S"/>
    <n v="5"/>
    <m/>
    <s v="China"/>
    <s v="Textiles-Clothing"/>
    <n v="84"/>
    <s v="Promocean The Netherlands BV"/>
    <x v="0"/>
    <n v="46.2"/>
    <n v="231"/>
    <n v="45.36"/>
    <n v="226.8"/>
    <n v="0"/>
    <n v="0"/>
    <n v="226.8"/>
    <n v="39.569399999999995"/>
    <n v="0"/>
    <n v="39.569399999999995"/>
    <n v="35"/>
    <n v="28"/>
    <n v="6"/>
    <n v="2.9399999999999999E-2"/>
    <s v="Den Bosch"/>
    <m/>
    <n v="0"/>
    <n v="0"/>
    <n v="4.1999999999999886"/>
    <n v="0"/>
    <m/>
    <m/>
    <s v="no"/>
    <n v="197.84699999999998"/>
    <m/>
    <n v="0.12"/>
    <n v="44.965227272727269"/>
    <m/>
    <n v="224.82613636363635"/>
    <m/>
    <n v="0"/>
    <s v="Konstantinos Zoupanos "/>
    <m/>
    <n v="6"/>
    <n v="30"/>
    <m/>
    <m/>
    <n v="0"/>
    <n v="0"/>
    <n v="0"/>
    <s v="16.06.2025"/>
    <s v="Order Window"/>
    <m/>
    <m/>
    <n v="17"/>
  </r>
  <r>
    <x v="3"/>
    <m/>
    <n v="20006102"/>
    <n v="3097089"/>
    <x v="44"/>
    <s v="SK"/>
    <x v="38"/>
    <x v="1"/>
    <m/>
    <m/>
    <n v="260"/>
    <n v="88027377"/>
    <s v="HE F1 Polo shirt lady M"/>
    <n v="5"/>
    <m/>
    <s v="China"/>
    <s v="Textiles-Clothing"/>
    <n v="84"/>
    <s v="Promocean The Netherlands BV"/>
    <x v="0"/>
    <n v="46.2"/>
    <n v="231"/>
    <n v="45.36"/>
    <n v="226.8"/>
    <n v="0"/>
    <n v="0"/>
    <n v="226.8"/>
    <n v="39.569399999999995"/>
    <n v="0"/>
    <n v="39.569399999999995"/>
    <n v="35"/>
    <n v="28"/>
    <n v="6"/>
    <n v="2.9399999999999999E-2"/>
    <s v="Den Bosch"/>
    <m/>
    <n v="0"/>
    <n v="0"/>
    <n v="4.1999999999999886"/>
    <n v="0"/>
    <m/>
    <m/>
    <s v="no"/>
    <n v="197.84699999999998"/>
    <m/>
    <n v="0.12"/>
    <n v="44.965227272727269"/>
    <m/>
    <n v="224.82613636363635"/>
    <m/>
    <n v="0"/>
    <s v="Konstantinos Zoupanos "/>
    <m/>
    <n v="6"/>
    <n v="30"/>
    <m/>
    <m/>
    <n v="0"/>
    <n v="0"/>
    <n v="0"/>
    <s v="16.06.2025"/>
    <s v="Order Window"/>
    <m/>
    <m/>
    <n v="23"/>
  </r>
  <r>
    <x v="3"/>
    <m/>
    <n v="20006102"/>
    <n v="3097089"/>
    <x v="44"/>
    <s v="SK"/>
    <x v="38"/>
    <x v="1"/>
    <m/>
    <m/>
    <n v="270"/>
    <n v="88027378"/>
    <s v="HE F1 Polo shirt lady L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16.06.2025"/>
    <s v="Order Window"/>
    <m/>
    <m/>
    <n v="19"/>
  </r>
  <r>
    <x v="3"/>
    <m/>
    <n v="20006102"/>
    <n v="3097089"/>
    <x v="44"/>
    <s v="SK"/>
    <x v="38"/>
    <x v="1"/>
    <m/>
    <m/>
    <n v="280"/>
    <n v="88027381"/>
    <s v="HE F1 Polo shirt man M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n v="0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16.06.2025"/>
    <s v="Order Window"/>
    <m/>
    <m/>
    <n v="15"/>
  </r>
  <r>
    <x v="4"/>
    <m/>
    <n v="20006103"/>
    <n v="3090233"/>
    <x v="13"/>
    <s v="HU"/>
    <x v="10"/>
    <x v="1"/>
    <m/>
    <m/>
    <n v="10"/>
    <n v="88026091"/>
    <s v="HE 0.0 Beach towel"/>
    <n v="10"/>
    <m/>
    <s v="China"/>
    <s v="Textiles-Clothing"/>
    <n v="200"/>
    <s v="Promocean The Netherlands BV"/>
    <x v="1"/>
    <n v="96.6"/>
    <n v="966"/>
    <n v="96.6"/>
    <n v="966"/>
    <n v="0"/>
    <n v="0"/>
    <n v="966"/>
    <n v="82.835999999999999"/>
    <n v="0"/>
    <n v="82.835999999999999"/>
    <n v="50"/>
    <n v="45"/>
    <n v="10"/>
    <n v="0.22500000000000001"/>
    <m/>
    <m/>
    <n v="0"/>
    <n v="0"/>
    <n v="0"/>
    <n v="0"/>
    <m/>
    <m/>
    <s v="no"/>
    <n v="828.36"/>
    <m/>
    <n v="0.12"/>
    <n v="94.131818181818176"/>
    <m/>
    <n v="941.31818181818176"/>
    <m/>
    <n v="0"/>
    <s v="Ellina Smirnova"/>
    <m/>
    <n v="5"/>
    <n v="50"/>
    <m/>
    <m/>
    <n v="0"/>
    <n v="0"/>
    <n v="0"/>
    <s v="16.06.2025"/>
    <s v="Order Window"/>
    <m/>
    <m/>
    <n v="22"/>
  </r>
  <r>
    <x v="4"/>
    <m/>
    <n v="20006103"/>
    <n v="3090233"/>
    <x v="13"/>
    <s v="HU"/>
    <x v="10"/>
    <x v="1"/>
    <m/>
    <m/>
    <n v="20"/>
    <n v="88027062"/>
    <s v="HE 0.0 cooler backpack"/>
    <n v="20"/>
    <m/>
    <s v="China"/>
    <s v="Premiums"/>
    <n v="200"/>
    <s v="Promocean The Netherlands BV"/>
    <x v="0"/>
    <n v="42.65"/>
    <n v="853"/>
    <n v="42.65"/>
    <n v="853"/>
    <n v="0"/>
    <n v="0"/>
    <n v="853"/>
    <n v="38.440800000000003"/>
    <n v="0"/>
    <n v="38.440800000000003"/>
    <n v="48"/>
    <n v="34"/>
    <n v="9.5"/>
    <n v="0.31008000000000002"/>
    <s v="Den Bosch"/>
    <m/>
    <n v="0"/>
    <n v="0"/>
    <n v="0"/>
    <n v="0"/>
    <m/>
    <m/>
    <s v="no"/>
    <n v="768.81600000000003"/>
    <m/>
    <n v="0.12"/>
    <n v="43.682727272727277"/>
    <m/>
    <n v="873.65454545454554"/>
    <m/>
    <n v="0"/>
    <s v="Ellina Smirnova"/>
    <m/>
    <n v="5"/>
    <n v="100"/>
    <m/>
    <m/>
    <n v="0"/>
    <n v="0"/>
    <n v="0"/>
    <s v="16.06.2025"/>
    <s v="Order Window"/>
    <m/>
    <m/>
    <n v="87"/>
  </r>
  <r>
    <x v="4"/>
    <m/>
    <n v="20006103"/>
    <n v="3090233"/>
    <x v="13"/>
    <s v="HU"/>
    <x v="10"/>
    <x v="1"/>
    <m/>
    <m/>
    <n v="30"/>
    <n v="88027061"/>
    <s v="HE 0.0 pop up cooler bag (small)"/>
    <n v="10"/>
    <m/>
    <s v="China"/>
    <s v="Premiums"/>
    <n v="100"/>
    <s v="Promocean The Netherlands BV"/>
    <x v="1"/>
    <n v="34.6"/>
    <n v="346"/>
    <n v="34.6"/>
    <n v="346"/>
    <n v="0"/>
    <n v="0"/>
    <n v="346"/>
    <n v="56.874600000000008"/>
    <n v="0"/>
    <n v="56.874600000000008"/>
    <n v="21"/>
    <n v="23"/>
    <n v="24"/>
    <n v="0.11592"/>
    <m/>
    <m/>
    <n v="0"/>
    <n v="0"/>
    <n v="0"/>
    <n v="0"/>
    <m/>
    <m/>
    <s v="no"/>
    <n v="568.74600000000009"/>
    <m/>
    <n v="0.12"/>
    <n v="64.630227272727282"/>
    <m/>
    <n v="646.30227272727279"/>
    <m/>
    <n v="0"/>
    <s v="Ellina Smirnova"/>
    <m/>
    <n v="5"/>
    <n v="50"/>
    <m/>
    <m/>
    <n v="0"/>
    <n v="0"/>
    <n v="0"/>
    <s v="16.06.2025"/>
    <s v="Order Window"/>
    <m/>
    <m/>
    <n v="10"/>
  </r>
  <r>
    <x v="4"/>
    <m/>
    <n v="20006103"/>
    <n v="3090233"/>
    <x v="13"/>
    <s v="HU"/>
    <x v="10"/>
    <x v="1"/>
    <m/>
    <m/>
    <n v="40"/>
    <n v="88027225"/>
    <s v="HE 0.0 Water bottle"/>
    <n v="10"/>
    <m/>
    <s v="China"/>
    <s v="Premiums"/>
    <n v="250"/>
    <s v="Promocean The Netherlands BV"/>
    <x v="0"/>
    <n v="89.800000000000011"/>
    <n v="898.00000000000011"/>
    <n v="89.800000000000011"/>
    <n v="898.00000000000011"/>
    <n v="0"/>
    <n v="0"/>
    <n v="898.00000000000011"/>
    <n v="73.815000000000012"/>
    <n v="0"/>
    <n v="73.815000000000012"/>
    <n v="41.5"/>
    <n v="17"/>
    <n v="13"/>
    <n v="9.1715000000000005E-2"/>
    <s v="Den Bosch"/>
    <m/>
    <n v="0"/>
    <n v="0"/>
    <n v="0"/>
    <n v="0"/>
    <m/>
    <m/>
    <s v="no"/>
    <n v="738.15000000000009"/>
    <m/>
    <n v="0.12"/>
    <n v="83.880681818181827"/>
    <m/>
    <n v="838.80681818181824"/>
    <m/>
    <n v="0"/>
    <s v="Ellina Smirnova"/>
    <m/>
    <n v="10"/>
    <n v="100"/>
    <m/>
    <m/>
    <n v="0"/>
    <n v="0"/>
    <n v="0"/>
    <s v="16.06.2025"/>
    <s v="Order Window"/>
    <m/>
    <m/>
    <n v="106"/>
  </r>
  <r>
    <x v="0"/>
    <m/>
    <n v="20006103"/>
    <n v="3090233"/>
    <x v="13"/>
    <s v="HU"/>
    <x v="10"/>
    <x v="1"/>
    <m/>
    <m/>
    <n v="50"/>
    <n v="88026702"/>
    <s v="HE Brand cheering sign"/>
    <n v="15"/>
    <m/>
    <s v="China"/>
    <s v="Indoor signs"/>
    <n v="10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s v="Den Bosch"/>
    <m/>
    <n v="0"/>
    <n v="0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16.06.2025"/>
    <s v="Order Window"/>
    <m/>
    <m/>
    <n v="271"/>
  </r>
  <r>
    <x v="0"/>
    <m/>
    <n v="20006103"/>
    <n v="3090233"/>
    <x v="13"/>
    <s v="HU"/>
    <x v="10"/>
    <x v="1"/>
    <m/>
    <m/>
    <n v="60"/>
    <n v="88027066"/>
    <s v="HE Brand cooler box with wheels"/>
    <n v="20"/>
    <m/>
    <s v="China"/>
    <s v="Premiums"/>
    <n v="250"/>
    <s v="Asian Sourcing Link"/>
    <x v="0"/>
    <n v="170.05"/>
    <n v="3401"/>
    <n v="170.05"/>
    <n v="3401"/>
    <n v="0"/>
    <n v="0"/>
    <n v="3401"/>
    <n v="147.06"/>
    <n v="0"/>
    <n v="147.06"/>
    <n v="57"/>
    <n v="37"/>
    <n v="46"/>
    <n v="1.94028"/>
    <s v="Den Bosch"/>
    <m/>
    <n v="0"/>
    <n v="0"/>
    <n v="0"/>
    <n v="0"/>
    <m/>
    <m/>
    <s v="no"/>
    <n v="2941.2"/>
    <m/>
    <n v="0.12"/>
    <n v="167.11363636363637"/>
    <m/>
    <n v="3342.2727272727275"/>
    <m/>
    <n v="0"/>
    <s v="Ellina Smirnova"/>
    <m/>
    <n v="1"/>
    <n v="20"/>
    <m/>
    <m/>
    <n v="0"/>
    <n v="0"/>
    <n v="0"/>
    <s v="16.06.2025"/>
    <s v="Order Window"/>
    <m/>
    <m/>
    <n v="119"/>
  </r>
  <r>
    <x v="0"/>
    <m/>
    <n v="20006103"/>
    <n v="3090233"/>
    <x v="13"/>
    <s v="HU"/>
    <x v="10"/>
    <x v="1"/>
    <m/>
    <m/>
    <n v="70"/>
    <n v="88026199"/>
    <s v="HE Brand Glass 30cl recycled"/>
    <n v="10"/>
    <m/>
    <s v="Turkey"/>
    <s v="Glassware"/>
    <n v="24170"/>
    <s v="Sisecam (Pasabahçe)"/>
    <x v="2"/>
    <n v="6.84"/>
    <n v="68.400000000000006"/>
    <n v="6.84"/>
    <n v="68.400000000000006"/>
    <n v="0"/>
    <n v="0"/>
    <n v="68.400000000000006"/>
    <n v="6"/>
    <n v="0"/>
    <n v="6"/>
    <n v="21.8"/>
    <n v="14.8"/>
    <n v="22"/>
    <n v="7.0980799999999997E-2"/>
    <s v="Den Bosch"/>
    <m/>
    <n v="0"/>
    <n v="0"/>
    <n v="0"/>
    <n v="0"/>
    <m/>
    <m/>
    <s v="no"/>
    <n v="60"/>
    <m/>
    <n v="0.12"/>
    <n v="6.8181818181818183"/>
    <m/>
    <n v="68.181818181818187"/>
    <m/>
    <n v="0"/>
    <s v="Ludmilla Zarybnicka"/>
    <m/>
    <n v="6"/>
    <n v="60"/>
    <m/>
    <m/>
    <n v="0"/>
    <n v="0"/>
    <n v="0"/>
    <s v="16.06.2025"/>
    <s v="Order Window"/>
    <m/>
    <m/>
    <n v="10"/>
  </r>
  <r>
    <x v="3"/>
    <m/>
    <n v="20006102"/>
    <n v="3097089"/>
    <x v="44"/>
    <s v="SK"/>
    <x v="38"/>
    <x v="1"/>
    <m/>
    <m/>
    <n v="290"/>
    <n v="88027382"/>
    <s v="HE F1 Polo shirt man L"/>
    <n v="7"/>
    <m/>
    <s v="China"/>
    <s v="Textiles-Clothing"/>
    <n v="84"/>
    <s v="Promocean The Netherlands BV"/>
    <x v="0"/>
    <n v="47.7"/>
    <n v="333.90000000000003"/>
    <n v="46.8"/>
    <n v="327.59999999999997"/>
    <n v="0"/>
    <n v="0"/>
    <n v="327.59999999999997"/>
    <n v="40.844699999999996"/>
    <n v="0"/>
    <n v="40.844699999999996"/>
    <n v="35"/>
    <n v="28"/>
    <n v="6"/>
    <n v="4.1160000000000002E-2"/>
    <s v="Den Bosch"/>
    <m/>
    <n v="0"/>
    <n v="0"/>
    <n v="6.3000000000000682"/>
    <n v="0"/>
    <m/>
    <m/>
    <s v="no"/>
    <n v="285.91289999999998"/>
    <m/>
    <n v="0.12"/>
    <n v="46.414431818181811"/>
    <m/>
    <n v="324.90102272727268"/>
    <m/>
    <n v="0"/>
    <s v="Konstantinos Zoupanos "/>
    <m/>
    <n v="6"/>
    <n v="42"/>
    <m/>
    <m/>
    <n v="0"/>
    <n v="0"/>
    <n v="0"/>
    <s v="16.06.2025"/>
    <s v="Order Window"/>
    <m/>
    <m/>
    <n v="32"/>
  </r>
  <r>
    <x v="3"/>
    <m/>
    <n v="20006102"/>
    <n v="3097089"/>
    <x v="44"/>
    <s v="SK"/>
    <x v="38"/>
    <x v="1"/>
    <m/>
    <m/>
    <n v="300"/>
    <n v="88027383"/>
    <s v="HE F1 Polo shirt man XL"/>
    <n v="10"/>
    <m/>
    <s v="China"/>
    <s v="Textiles-Clothing"/>
    <n v="84"/>
    <s v="Promocean The Netherlands BV"/>
    <x v="0"/>
    <n v="47.7"/>
    <n v="477"/>
    <n v="46.8"/>
    <n v="468"/>
    <n v="0"/>
    <n v="0"/>
    <n v="468"/>
    <n v="40.844699999999996"/>
    <n v="0"/>
    <n v="40.844699999999996"/>
    <n v="35"/>
    <n v="28"/>
    <n v="6"/>
    <n v="5.8799999999999998E-2"/>
    <s v="Den Bosch"/>
    <m/>
    <n v="0"/>
    <n v="0"/>
    <n v="9"/>
    <n v="0"/>
    <m/>
    <m/>
    <s v="no"/>
    <n v="408.44699999999995"/>
    <m/>
    <n v="0.12"/>
    <n v="46.414431818181811"/>
    <m/>
    <n v="464.14431818181811"/>
    <m/>
    <n v="0"/>
    <s v="Konstantinos Zoupanos "/>
    <m/>
    <n v="6"/>
    <n v="60"/>
    <m/>
    <m/>
    <n v="0"/>
    <n v="0"/>
    <n v="0"/>
    <s v="16.06.2025"/>
    <s v="Order Window"/>
    <m/>
    <m/>
    <n v="30"/>
  </r>
  <r>
    <x v="3"/>
    <m/>
    <n v="20006102"/>
    <n v="3097089"/>
    <x v="44"/>
    <s v="SK"/>
    <x v="38"/>
    <x v="1"/>
    <m/>
    <m/>
    <n v="310"/>
    <n v="88027384"/>
    <s v="HE F1 Polo shirt man XXL"/>
    <n v="7"/>
    <m/>
    <s v="China"/>
    <s v="Textiles-Clothing"/>
    <n v="84"/>
    <s v="Promocean The Netherlands BV"/>
    <x v="0"/>
    <n v="47.7"/>
    <n v="333.90000000000003"/>
    <n v="46.8"/>
    <n v="327.59999999999997"/>
    <n v="0"/>
    <n v="0"/>
    <n v="327.59999999999997"/>
    <n v="40.844699999999996"/>
    <n v="0"/>
    <n v="40.844699999999996"/>
    <n v="35"/>
    <n v="28"/>
    <n v="6"/>
    <n v="4.1160000000000002E-2"/>
    <s v="Den Bosch"/>
    <m/>
    <n v="0"/>
    <n v="0"/>
    <n v="6.3000000000000682"/>
    <n v="0"/>
    <m/>
    <m/>
    <s v="no"/>
    <n v="285.91289999999998"/>
    <m/>
    <n v="0.12"/>
    <n v="46.414431818181811"/>
    <m/>
    <n v="324.90102272727268"/>
    <m/>
    <n v="0"/>
    <s v="Konstantinos Zoupanos "/>
    <m/>
    <n v="6"/>
    <n v="42"/>
    <m/>
    <m/>
    <n v="0"/>
    <n v="0"/>
    <n v="0"/>
    <s v="16.06.2025"/>
    <s v="Order Window"/>
    <m/>
    <m/>
    <n v="20"/>
  </r>
  <r>
    <x v="3"/>
    <m/>
    <n v="20006102"/>
    <n v="3097089"/>
    <x v="44"/>
    <s v="SK"/>
    <x v="38"/>
    <x v="1"/>
    <m/>
    <m/>
    <n v="320"/>
    <n v="88027386"/>
    <s v="HE F1 Racing jacket lady S"/>
    <n v="8"/>
    <m/>
    <s v="China"/>
    <s v="Textiles-Clothing"/>
    <n v="250"/>
    <s v="Promocean The Netherlands BV"/>
    <x v="0"/>
    <n v="50.96"/>
    <n v="407.68"/>
    <n v="50.96"/>
    <n v="407.68"/>
    <n v="0"/>
    <n v="0"/>
    <n v="407.68"/>
    <n v="44.471699999999998"/>
    <n v="0"/>
    <n v="44.471699999999998"/>
    <n v="57"/>
    <n v="45"/>
    <n v="5"/>
    <n v="0.1026"/>
    <s v="Den Bosch"/>
    <m/>
    <n v="0"/>
    <n v="0"/>
    <n v="0"/>
    <n v="0"/>
    <m/>
    <m/>
    <s v="no"/>
    <n v="355.77359999999999"/>
    <m/>
    <n v="0.12"/>
    <n v="50.536022727272723"/>
    <m/>
    <n v="404.28818181818178"/>
    <m/>
    <n v="0"/>
    <s v="Konstantinos Zoupanos "/>
    <m/>
    <n v="2"/>
    <n v="16"/>
    <m/>
    <m/>
    <n v="0"/>
    <n v="0"/>
    <n v="0"/>
    <s v="16.06.2025"/>
    <s v="Order Window"/>
    <m/>
    <m/>
    <n v="46"/>
  </r>
  <r>
    <x v="3"/>
    <m/>
    <n v="20006102"/>
    <n v="3097089"/>
    <x v="44"/>
    <s v="SK"/>
    <x v="38"/>
    <x v="1"/>
    <m/>
    <m/>
    <n v="330"/>
    <n v="88027387"/>
    <s v="HE F1 Racing jacket lady M"/>
    <n v="6"/>
    <m/>
    <s v="China"/>
    <s v="Textiles-Clothing"/>
    <n v="250"/>
    <s v="Promocean The Netherlands BV"/>
    <x v="0"/>
    <n v="50.96"/>
    <n v="305.76"/>
    <n v="50.96"/>
    <n v="305.76"/>
    <n v="0"/>
    <n v="0"/>
    <n v="305.76"/>
    <n v="44.471699999999998"/>
    <n v="0"/>
    <n v="44.471699999999998"/>
    <n v="57"/>
    <n v="45"/>
    <n v="5"/>
    <n v="7.6950000000000005E-2"/>
    <s v="Den Bosch"/>
    <m/>
    <n v="0"/>
    <n v="0"/>
    <n v="0"/>
    <n v="0"/>
    <m/>
    <m/>
    <s v="no"/>
    <n v="266.83019999999999"/>
    <m/>
    <n v="0.12"/>
    <n v="50.536022727272723"/>
    <m/>
    <n v="303.21613636363634"/>
    <m/>
    <n v="0"/>
    <s v="Konstantinos Zoupanos "/>
    <m/>
    <n v="2"/>
    <n v="12"/>
    <m/>
    <m/>
    <n v="0"/>
    <n v="0"/>
    <n v="0"/>
    <s v="16.06.2025"/>
    <s v="Order Window"/>
    <m/>
    <m/>
    <n v="25"/>
  </r>
  <r>
    <x v="3"/>
    <m/>
    <n v="20006102"/>
    <n v="3097089"/>
    <x v="44"/>
    <s v="SK"/>
    <x v="38"/>
    <x v="1"/>
    <m/>
    <m/>
    <n v="340"/>
    <n v="88027388"/>
    <s v="HE F1 Racing jacket lady L"/>
    <n v="5"/>
    <m/>
    <s v="China"/>
    <s v="Textiles-Clothing"/>
    <n v="250"/>
    <s v="Promocean The Netherlands BV"/>
    <x v="0"/>
    <n v="50.96"/>
    <n v="254.8"/>
    <n v="50.96"/>
    <n v="254.8"/>
    <n v="0"/>
    <n v="0"/>
    <n v="254.8"/>
    <n v="44.471699999999998"/>
    <n v="0"/>
    <n v="44.471699999999998"/>
    <n v="57"/>
    <n v="45"/>
    <n v="5"/>
    <n v="6.4125000000000001E-2"/>
    <s v="Den Bosch"/>
    <m/>
    <n v="0"/>
    <n v="0"/>
    <n v="0"/>
    <n v="0"/>
    <m/>
    <m/>
    <s v="no"/>
    <n v="222.35849999999999"/>
    <m/>
    <n v="0.12"/>
    <n v="50.536022727272723"/>
    <m/>
    <n v="252.68011363636361"/>
    <m/>
    <n v="0"/>
    <s v="Konstantinos Zoupanos "/>
    <m/>
    <n v="2"/>
    <n v="10"/>
    <m/>
    <m/>
    <n v="0"/>
    <n v="0"/>
    <n v="0"/>
    <s v="16.06.2025"/>
    <s v="Order Window"/>
    <m/>
    <m/>
    <n v="19"/>
  </r>
  <r>
    <x v="3"/>
    <m/>
    <n v="20006102"/>
    <n v="3097089"/>
    <x v="44"/>
    <s v="SK"/>
    <x v="38"/>
    <x v="1"/>
    <m/>
    <m/>
    <n v="350"/>
    <n v="88027390"/>
    <s v="HE F1 Racing jacket man M"/>
    <n v="2"/>
    <m/>
    <s v="China"/>
    <s v="Textiles-Clothing"/>
    <n v="250"/>
    <s v="Promocean The Netherlands BV"/>
    <x v="0"/>
    <n v="51.62"/>
    <n v="103.24"/>
    <n v="51.62"/>
    <n v="103.24"/>
    <n v="0"/>
    <n v="0"/>
    <n v="103.24"/>
    <n v="45.044999999999995"/>
    <n v="0"/>
    <n v="45.044999999999995"/>
    <n v="57"/>
    <n v="45"/>
    <n v="5"/>
    <n v="2.5649999999999999E-2"/>
    <s v="Den Bosch"/>
    <m/>
    <n v="0"/>
    <n v="0"/>
    <n v="0"/>
    <n v="0"/>
    <m/>
    <m/>
    <s v="no"/>
    <n v="90.089999999999989"/>
    <m/>
    <n v="0.12"/>
    <n v="51.187499999999993"/>
    <m/>
    <n v="102.37499999999999"/>
    <m/>
    <n v="0"/>
    <s v="Konstantinos Zoupanos "/>
    <m/>
    <n v="2"/>
    <n v="4"/>
    <m/>
    <m/>
    <n v="0"/>
    <n v="0"/>
    <n v="0"/>
    <s v="16.06.2025"/>
    <s v="Order Window"/>
    <m/>
    <m/>
    <n v="102"/>
  </r>
  <r>
    <x v="3"/>
    <m/>
    <n v="20006102"/>
    <n v="3097089"/>
    <x v="44"/>
    <s v="SK"/>
    <x v="38"/>
    <x v="1"/>
    <m/>
    <m/>
    <n v="360"/>
    <n v="88027391"/>
    <s v="HE F1 Racing jacket man L"/>
    <n v="10"/>
    <m/>
    <s v="China"/>
    <s v="Textiles-Clothing"/>
    <n v="250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s v="Den Bosch"/>
    <m/>
    <n v="0"/>
    <n v="0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16.06.2025"/>
    <s v="Order Window"/>
    <m/>
    <m/>
    <n v="132"/>
  </r>
  <r>
    <x v="3"/>
    <m/>
    <n v="20006102"/>
    <n v="3097089"/>
    <x v="44"/>
    <s v="SK"/>
    <x v="38"/>
    <x v="1"/>
    <m/>
    <m/>
    <n v="370"/>
    <n v="88027392"/>
    <s v="HE F1 Racing jacket man XL"/>
    <n v="17"/>
    <m/>
    <s v="China"/>
    <s v="Textiles-Clothing"/>
    <n v="250"/>
    <s v="Promocean The Netherlands BV"/>
    <x v="0"/>
    <n v="51.62"/>
    <n v="877.54"/>
    <n v="51.62"/>
    <n v="877.54"/>
    <n v="0"/>
    <n v="0"/>
    <n v="877.54"/>
    <n v="45.044999999999995"/>
    <n v="0"/>
    <n v="45.044999999999995"/>
    <n v="57"/>
    <n v="45"/>
    <n v="5"/>
    <n v="0.218025"/>
    <s v="Den Bosch"/>
    <m/>
    <n v="0"/>
    <n v="0"/>
    <n v="0"/>
    <n v="0"/>
    <m/>
    <m/>
    <s v="no"/>
    <n v="765.76499999999987"/>
    <m/>
    <n v="0.12"/>
    <n v="51.187499999999993"/>
    <m/>
    <n v="870.18749999999989"/>
    <m/>
    <n v="0"/>
    <s v="Konstantinos Zoupanos "/>
    <m/>
    <n v="2"/>
    <n v="34"/>
    <m/>
    <m/>
    <n v="0"/>
    <n v="0"/>
    <n v="0"/>
    <s v="16.06.2025"/>
    <s v="Order Window"/>
    <m/>
    <m/>
    <n v="112"/>
  </r>
  <r>
    <x v="3"/>
    <m/>
    <n v="20006102"/>
    <n v="3097089"/>
    <x v="44"/>
    <s v="SK"/>
    <x v="38"/>
    <x v="1"/>
    <m/>
    <m/>
    <n v="380"/>
    <n v="88027393"/>
    <s v="HE F1 Racing jacket man XXL"/>
    <n v="10"/>
    <m/>
    <s v="China"/>
    <s v="Textiles-Clothing"/>
    <n v="250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s v="Den Bosch"/>
    <m/>
    <n v="0"/>
    <n v="0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16.06.2025"/>
    <s v="Order Window"/>
    <m/>
    <m/>
    <n v="35"/>
  </r>
  <r>
    <x v="3"/>
    <m/>
    <n v="20006102"/>
    <n v="3097089"/>
    <x v="44"/>
    <s v="SK"/>
    <x v="38"/>
    <x v="1"/>
    <m/>
    <m/>
    <n v="390"/>
    <n v="88027397"/>
    <s v="HE F1 T-shirt lady 0.0 M"/>
    <n v="1"/>
    <m/>
    <s v="China"/>
    <s v="Textiles-Clothing"/>
    <n v="84"/>
    <s v="Miles Promocean"/>
    <x v="1"/>
    <n v="34.799999999999997"/>
    <n v="34.799999999999997"/>
    <n v="34.799999999999997"/>
    <n v="34.799999999999997"/>
    <n v="0"/>
    <n v="0"/>
    <n v="34.799999999999997"/>
    <n v="30.373200000000001"/>
    <n v="0"/>
    <n v="30.373200000000001"/>
    <n v="35"/>
    <n v="28"/>
    <n v="5"/>
    <n v="4.8999999999999998E-3"/>
    <m/>
    <m/>
    <n v="0"/>
    <n v="0"/>
    <n v="0"/>
    <n v="0"/>
    <m/>
    <m/>
    <s v="no"/>
    <n v="30.373200000000001"/>
    <m/>
    <n v="0.12"/>
    <n v="34.515000000000001"/>
    <m/>
    <n v="34.515000000000001"/>
    <m/>
    <n v="0"/>
    <s v="Konstantinos Zoupanos "/>
    <m/>
    <n v="6"/>
    <n v="6"/>
    <m/>
    <m/>
    <n v="0"/>
    <n v="0"/>
    <n v="0"/>
    <s v="16.06.2025"/>
    <s v="Order Window"/>
    <m/>
    <m/>
    <n v="1"/>
  </r>
  <r>
    <x v="3"/>
    <m/>
    <n v="20006102"/>
    <n v="3097089"/>
    <x v="44"/>
    <s v="SK"/>
    <x v="38"/>
    <x v="1"/>
    <m/>
    <m/>
    <n v="400"/>
    <n v="88027400"/>
    <s v="HE F1 T-shirt lady XS"/>
    <n v="1"/>
    <m/>
    <s v="China"/>
    <s v="Textiles-Clothing"/>
    <n v="84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s v="Den Bosch"/>
    <m/>
    <n v="0"/>
    <n v="0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6.06.2025"/>
    <s v="Order Window"/>
    <m/>
    <m/>
    <n v="1"/>
  </r>
  <r>
    <x v="3"/>
    <m/>
    <n v="20006102"/>
    <n v="3097089"/>
    <x v="44"/>
    <s v="SK"/>
    <x v="38"/>
    <x v="1"/>
    <m/>
    <m/>
    <n v="410"/>
    <n v="88027401"/>
    <s v="HE F1 T-shirt lady S"/>
    <n v="6"/>
    <m/>
    <s v="China"/>
    <s v="Textiles-Clothing"/>
    <n v="84"/>
    <s v="Promocean The Netherlands BV"/>
    <x v="0"/>
    <n v="34.799999999999997"/>
    <n v="208.79999999999998"/>
    <n v="29.04"/>
    <n v="174.24"/>
    <n v="0"/>
    <n v="0"/>
    <n v="174.24"/>
    <n v="25.353899999999999"/>
    <n v="0"/>
    <n v="25.353899999999999"/>
    <n v="35"/>
    <n v="28"/>
    <n v="5"/>
    <n v="2.9399999999999999E-2"/>
    <s v="Den Bosch"/>
    <m/>
    <n v="0"/>
    <n v="0"/>
    <n v="34.559999999999974"/>
    <n v="0"/>
    <m/>
    <m/>
    <s v="no"/>
    <n v="152.1234"/>
    <m/>
    <n v="0.12"/>
    <n v="28.811249999999998"/>
    <m/>
    <n v="172.86749999999998"/>
    <m/>
    <n v="0"/>
    <s v="Konstantinos Zoupanos "/>
    <m/>
    <n v="6"/>
    <n v="36"/>
    <m/>
    <m/>
    <n v="0"/>
    <n v="0"/>
    <n v="0"/>
    <s v="16.06.2025"/>
    <s v="Order Window"/>
    <m/>
    <m/>
    <n v="10"/>
  </r>
  <r>
    <x v="3"/>
    <m/>
    <n v="20006102"/>
    <n v="3097089"/>
    <x v="44"/>
    <s v="SK"/>
    <x v="38"/>
    <x v="1"/>
    <m/>
    <m/>
    <n v="420"/>
    <n v="88027402"/>
    <s v="HE F1 T-shirt lady M"/>
    <n v="6"/>
    <m/>
    <s v="China"/>
    <s v="Textiles-Clothing"/>
    <n v="84"/>
    <s v="Promocean The Netherlands BV"/>
    <x v="0"/>
    <n v="34.799999999999997"/>
    <n v="208.79999999999998"/>
    <n v="29.04"/>
    <n v="174.24"/>
    <n v="0"/>
    <n v="0"/>
    <n v="174.24"/>
    <n v="25.353899999999999"/>
    <n v="0"/>
    <n v="25.353899999999999"/>
    <n v="35"/>
    <n v="28"/>
    <n v="5"/>
    <n v="2.9399999999999999E-2"/>
    <s v="Den Bosch"/>
    <m/>
    <n v="0"/>
    <n v="0"/>
    <n v="34.559999999999974"/>
    <n v="0"/>
    <m/>
    <m/>
    <s v="no"/>
    <n v="152.1234"/>
    <m/>
    <n v="0.12"/>
    <n v="28.811249999999998"/>
    <m/>
    <n v="172.86749999999998"/>
    <m/>
    <n v="0"/>
    <s v="Konstantinos Zoupanos "/>
    <m/>
    <n v="6"/>
    <n v="36"/>
    <m/>
    <m/>
    <n v="0"/>
    <n v="0"/>
    <n v="0"/>
    <s v="16.06.2025"/>
    <s v="Order Window"/>
    <m/>
    <m/>
    <n v="10"/>
  </r>
  <r>
    <x v="3"/>
    <m/>
    <n v="20006102"/>
    <n v="3097089"/>
    <x v="44"/>
    <s v="SK"/>
    <x v="38"/>
    <x v="1"/>
    <m/>
    <m/>
    <n v="430"/>
    <n v="88027403"/>
    <s v="HE F1 T-shirt lady L"/>
    <n v="6"/>
    <m/>
    <s v="China"/>
    <s v="Textiles-Clothing"/>
    <n v="84"/>
    <s v="Promocean The Netherlands BV"/>
    <x v="0"/>
    <n v="34.799999999999997"/>
    <n v="208.79999999999998"/>
    <n v="29.04"/>
    <n v="174.24"/>
    <n v="0"/>
    <n v="0"/>
    <n v="174.24"/>
    <n v="25.353899999999999"/>
    <n v="0"/>
    <n v="25.353899999999999"/>
    <n v="35"/>
    <n v="28"/>
    <n v="5"/>
    <n v="2.9399999999999999E-2"/>
    <s v="Den Bosch"/>
    <m/>
    <n v="0"/>
    <n v="0"/>
    <n v="34.559999999999974"/>
    <n v="0"/>
    <m/>
    <m/>
    <s v="no"/>
    <n v="152.1234"/>
    <m/>
    <n v="0.12"/>
    <n v="28.811249999999998"/>
    <m/>
    <n v="172.86749999999998"/>
    <m/>
    <n v="0"/>
    <s v="Konstantinos Zoupanos "/>
    <m/>
    <n v="6"/>
    <n v="36"/>
    <m/>
    <m/>
    <n v="0"/>
    <n v="0"/>
    <n v="0"/>
    <s v="16.06.2025"/>
    <s v="Order Window"/>
    <m/>
    <m/>
    <n v="10"/>
  </r>
  <r>
    <x v="3"/>
    <m/>
    <n v="20006102"/>
    <n v="3097089"/>
    <x v="44"/>
    <s v="SK"/>
    <x v="38"/>
    <x v="1"/>
    <m/>
    <m/>
    <n v="440"/>
    <n v="88027406"/>
    <s v="HE F1 T-shirt man 0.0 M"/>
    <n v="1"/>
    <m/>
    <s v="China"/>
    <s v="Textiles-Clothing"/>
    <n v="84"/>
    <s v="Miles Promocean"/>
    <x v="1"/>
    <n v="36.299999999999997"/>
    <n v="36.299999999999997"/>
    <n v="36.299999999999997"/>
    <n v="36.299999999999997"/>
    <n v="0"/>
    <n v="0"/>
    <n v="36.299999999999997"/>
    <n v="31.648499999999999"/>
    <n v="0"/>
    <n v="31.648499999999999"/>
    <n v="35"/>
    <n v="28"/>
    <n v="5"/>
    <n v="4.8999999999999998E-3"/>
    <m/>
    <m/>
    <n v="0"/>
    <n v="0"/>
    <n v="0"/>
    <n v="0"/>
    <m/>
    <m/>
    <s v="no"/>
    <n v="31.648499999999999"/>
    <m/>
    <n v="0.12"/>
    <n v="35.964204545454542"/>
    <m/>
    <n v="35.964204545454542"/>
    <m/>
    <n v="0"/>
    <s v="Konstantinos Zoupanos "/>
    <m/>
    <n v="6"/>
    <n v="6"/>
    <m/>
    <m/>
    <n v="0"/>
    <n v="0"/>
    <n v="0"/>
    <s v="16.06.2025"/>
    <s v="Order Window"/>
    <m/>
    <m/>
    <n v="1"/>
  </r>
  <r>
    <x v="0"/>
    <m/>
    <n v="20006103"/>
    <n v="3090233"/>
    <x v="13"/>
    <s v="HU"/>
    <x v="10"/>
    <x v="1"/>
    <m/>
    <m/>
    <n v="80"/>
    <n v="88027241"/>
    <s v="HE Brand paper bag"/>
    <n v="1"/>
    <m/>
    <s v="Italy"/>
    <s v="Premiums"/>
    <n v="50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m/>
    <m/>
    <n v="0"/>
    <n v="0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6.06.2025"/>
    <s v="Order Window"/>
    <m/>
    <m/>
    <n v="8"/>
  </r>
  <r>
    <x v="0"/>
    <m/>
    <n v="20006103"/>
    <n v="3090233"/>
    <x v="13"/>
    <s v="HU"/>
    <x v="10"/>
    <x v="1"/>
    <m/>
    <m/>
    <n v="90"/>
    <n v="88027056"/>
    <s v="HE Brand playing cards"/>
    <n v="10"/>
    <m/>
    <s v="Poland"/>
    <s v="Premiums"/>
    <n v="100"/>
    <s v="Promocean The Netherlands BV"/>
    <x v="0"/>
    <n v="48.7"/>
    <n v="487"/>
    <n v="19.399999999999999"/>
    <n v="194"/>
    <n v="0"/>
    <n v="0"/>
    <n v="194"/>
    <n v="17.11"/>
    <n v="0"/>
    <n v="17.11"/>
    <n v="13"/>
    <n v="9"/>
    <n v="10"/>
    <n v="1.17E-2"/>
    <s v="Den Bosch"/>
    <m/>
    <n v="0"/>
    <n v="0"/>
    <n v="293"/>
    <n v="0"/>
    <m/>
    <m/>
    <s v="no"/>
    <n v="171.1"/>
    <m/>
    <n v="0.12"/>
    <n v="19.443181818181817"/>
    <m/>
    <n v="194.43181818181816"/>
    <m/>
    <n v="0"/>
    <s v="Ellina Smirnova"/>
    <m/>
    <n v="10"/>
    <n v="100"/>
    <m/>
    <m/>
    <n v="0"/>
    <n v="0"/>
    <n v="0"/>
    <s v="16.06.2025"/>
    <s v="Order Window"/>
    <m/>
    <m/>
    <n v="316"/>
  </r>
  <r>
    <x v="0"/>
    <m/>
    <n v="20006103"/>
    <n v="3090233"/>
    <x v="13"/>
    <s v="HU"/>
    <x v="10"/>
    <x v="1"/>
    <m/>
    <m/>
    <n v="100"/>
    <n v="88026625"/>
    <s v="HE Brand scarf"/>
    <n v="3"/>
    <m/>
    <s v="China"/>
    <s v="Textiles-Clothing"/>
    <n v="100"/>
    <s v="Promocean The Netherlands BV"/>
    <x v="0"/>
    <n v="73.7"/>
    <n v="221.10000000000002"/>
    <n v="73.7"/>
    <n v="221.10000000000002"/>
    <n v="0"/>
    <n v="0"/>
    <n v="221.10000000000002"/>
    <n v="64.326599999999999"/>
    <n v="0"/>
    <n v="64.326599999999999"/>
    <n v="20"/>
    <n v="20"/>
    <n v="10"/>
    <n v="1.2E-2"/>
    <s v="Den Bosch"/>
    <m/>
    <n v="0"/>
    <n v="0"/>
    <n v="0"/>
    <n v="0"/>
    <m/>
    <m/>
    <s v="no"/>
    <n v="192.97980000000001"/>
    <m/>
    <n v="0.12"/>
    <n v="73.098409090909087"/>
    <m/>
    <n v="219.29522727272726"/>
    <m/>
    <n v="0"/>
    <s v="Ellina Smirnova"/>
    <m/>
    <n v="10"/>
    <n v="30"/>
    <m/>
    <m/>
    <n v="0"/>
    <n v="0"/>
    <n v="0"/>
    <s v="16.06.2025"/>
    <s v="Order Window"/>
    <m/>
    <m/>
    <n v="144"/>
  </r>
  <r>
    <x v="3"/>
    <m/>
    <n v="20006103"/>
    <n v="3090233"/>
    <x v="13"/>
    <s v="HU"/>
    <x v="10"/>
    <x v="1"/>
    <m/>
    <m/>
    <n v="110"/>
    <n v="88027354"/>
    <s v="HE F1 Cap"/>
    <n v="7"/>
    <m/>
    <s v="China"/>
    <s v="Textiles-Clothing"/>
    <n v="42"/>
    <s v="Promocean The Netherlands BV"/>
    <x v="0"/>
    <n v="120"/>
    <n v="840"/>
    <n v="84.48"/>
    <n v="591.36"/>
    <n v="0"/>
    <n v="0"/>
    <n v="591.36"/>
    <n v="73.639799999999994"/>
    <n v="0"/>
    <n v="73.639799999999994"/>
    <n v="44"/>
    <n v="23"/>
    <n v="18"/>
    <n v="0.12751199999999999"/>
    <s v="Den Bosch"/>
    <m/>
    <n v="0"/>
    <n v="0"/>
    <n v="248.64"/>
    <n v="0"/>
    <m/>
    <m/>
    <s v="no"/>
    <n v="515.47859999999991"/>
    <m/>
    <n v="0.12"/>
    <n v="83.6815909090909"/>
    <m/>
    <n v="585.77113636363629"/>
    <m/>
    <n v="0"/>
    <s v="Konstantinos Zoupanos "/>
    <m/>
    <n v="24"/>
    <n v="168"/>
    <m/>
    <m/>
    <n v="0"/>
    <n v="0"/>
    <n v="0"/>
    <s v="16.06.2025"/>
    <s v="Order Window"/>
    <m/>
    <m/>
    <n v="442"/>
  </r>
  <r>
    <x v="3"/>
    <m/>
    <n v="20006103"/>
    <n v="3090233"/>
    <x v="13"/>
    <s v="HU"/>
    <x v="10"/>
    <x v="1"/>
    <m/>
    <m/>
    <n v="120"/>
    <n v="88027360"/>
    <s v="HE F1 drawstring/tote bag"/>
    <n v="24"/>
    <m/>
    <s v="China"/>
    <s v="Premiums"/>
    <n v="100"/>
    <s v="Asian Sourcing Link"/>
    <x v="0"/>
    <n v="41.7"/>
    <n v="1000.8000000000001"/>
    <n v="25.45"/>
    <n v="610.79999999999995"/>
    <n v="0"/>
    <n v="0"/>
    <n v="610.79999999999995"/>
    <n v="21.831"/>
    <n v="0"/>
    <n v="21.831"/>
    <n v="48"/>
    <n v="38"/>
    <n v="2.5"/>
    <n v="0.10944"/>
    <s v="Den Bosch"/>
    <m/>
    <n v="0"/>
    <n v="0"/>
    <n v="390.00000000000011"/>
    <n v="0"/>
    <m/>
    <m/>
    <s v="no"/>
    <n v="523.94399999999996"/>
    <m/>
    <n v="0.12"/>
    <n v="24.807954545454546"/>
    <m/>
    <n v="595.39090909090908"/>
    <m/>
    <n v="0"/>
    <s v="Ellina Smirnova "/>
    <m/>
    <n v="5"/>
    <n v="120"/>
    <m/>
    <m/>
    <n v="0"/>
    <n v="0"/>
    <n v="0"/>
    <s v="16.06.2025"/>
    <s v="Order Window"/>
    <m/>
    <m/>
    <n v="628"/>
  </r>
  <r>
    <x v="3"/>
    <m/>
    <n v="20006103"/>
    <n v="3090233"/>
    <x v="13"/>
    <s v="HU"/>
    <x v="10"/>
    <x v="1"/>
    <m/>
    <m/>
    <n v="130"/>
    <n v="88027401"/>
    <s v="HE F1 T-shirt lady S"/>
    <n v="2"/>
    <m/>
    <s v="China"/>
    <s v="Textiles-Clothing"/>
    <n v="84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s v="Den Bosch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6.06.2025"/>
    <s v="Order Window"/>
    <m/>
    <m/>
    <n v="10"/>
  </r>
  <r>
    <x v="3"/>
    <m/>
    <n v="20006103"/>
    <n v="3090233"/>
    <x v="13"/>
    <s v="HU"/>
    <x v="10"/>
    <x v="1"/>
    <m/>
    <m/>
    <n v="140"/>
    <n v="88027402"/>
    <s v="HE F1 T-shirt lady M"/>
    <n v="2"/>
    <m/>
    <s v="China"/>
    <s v="Textiles-Clothing"/>
    <n v="84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s v="Den Bosch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6.06.2025"/>
    <s v="Order Window"/>
    <m/>
    <m/>
    <n v="10"/>
  </r>
  <r>
    <x v="3"/>
    <m/>
    <n v="20006103"/>
    <n v="3090233"/>
    <x v="13"/>
    <s v="HU"/>
    <x v="10"/>
    <x v="1"/>
    <m/>
    <m/>
    <n v="150"/>
    <n v="88027403"/>
    <s v="HE F1 T-shirt lady L"/>
    <n v="1"/>
    <m/>
    <s v="China"/>
    <s v="Textiles-Clothing"/>
    <n v="84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s v="Den Bosch"/>
    <m/>
    <n v="0"/>
    <n v="0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6.06.2025"/>
    <s v="Order Window"/>
    <m/>
    <m/>
    <n v="10"/>
  </r>
  <r>
    <x v="3"/>
    <m/>
    <n v="20006103"/>
    <n v="3090233"/>
    <x v="13"/>
    <s v="HU"/>
    <x v="10"/>
    <x v="1"/>
    <m/>
    <m/>
    <n v="160"/>
    <n v="88027412"/>
    <s v="HE F1 T-shirt man M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  <m/>
    <m/>
    <n v="841"/>
  </r>
  <r>
    <x v="3"/>
    <m/>
    <n v="20006103"/>
    <n v="3090233"/>
    <x v="13"/>
    <s v="HU"/>
    <x v="10"/>
    <x v="1"/>
    <m/>
    <m/>
    <n v="170"/>
    <n v="88027413"/>
    <s v="HE F1 T-shirt man L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  <m/>
    <m/>
    <n v="861"/>
  </r>
  <r>
    <x v="3"/>
    <m/>
    <n v="20006102"/>
    <n v="3097089"/>
    <x v="44"/>
    <s v="SK"/>
    <x v="38"/>
    <x v="1"/>
    <m/>
    <m/>
    <n v="450"/>
    <n v="88027407"/>
    <s v="HE F1 T-shirt man 0.0 L"/>
    <n v="4"/>
    <m/>
    <s v="China"/>
    <s v="Textiles-Clothing"/>
    <n v="84"/>
    <s v="Miles Promocean"/>
    <x v="1"/>
    <n v="36.299999999999997"/>
    <n v="145.19999999999999"/>
    <n v="36.299999999999997"/>
    <n v="145.19999999999999"/>
    <n v="0"/>
    <n v="0"/>
    <n v="145.19999999999999"/>
    <n v="31.648499999999999"/>
    <n v="0"/>
    <n v="31.648499999999999"/>
    <n v="35"/>
    <n v="28"/>
    <n v="5"/>
    <n v="1.9599999999999999E-2"/>
    <m/>
    <m/>
    <n v="0"/>
    <n v="0"/>
    <n v="0"/>
    <n v="0"/>
    <m/>
    <m/>
    <s v="no"/>
    <n v="126.59399999999999"/>
    <m/>
    <n v="0.12"/>
    <n v="35.964204545454542"/>
    <m/>
    <n v="143.85681818181817"/>
    <m/>
    <n v="0"/>
    <s v="Konstantinos Zoupanos "/>
    <m/>
    <n v="6"/>
    <n v="24"/>
    <m/>
    <m/>
    <n v="0"/>
    <n v="0"/>
    <n v="0"/>
    <s v="16.06.2025"/>
    <s v="Order Window"/>
    <m/>
    <m/>
    <n v="4"/>
  </r>
  <r>
    <x v="3"/>
    <m/>
    <n v="20006102"/>
    <n v="3097089"/>
    <x v="44"/>
    <s v="SK"/>
    <x v="38"/>
    <x v="1"/>
    <m/>
    <m/>
    <n v="460"/>
    <n v="88027408"/>
    <s v="HE F1 T-shirt man 0.0 XL"/>
    <n v="4"/>
    <m/>
    <s v="China"/>
    <s v="Textiles-Clothing"/>
    <n v="84"/>
    <s v="Miles Promocean"/>
    <x v="1"/>
    <n v="36.299999999999997"/>
    <n v="145.19999999999999"/>
    <n v="36.299999999999997"/>
    <n v="145.19999999999999"/>
    <n v="0"/>
    <n v="0"/>
    <n v="145.19999999999999"/>
    <n v="31.648499999999999"/>
    <n v="0"/>
    <n v="31.648499999999999"/>
    <n v="35"/>
    <n v="28"/>
    <n v="5"/>
    <n v="1.9599999999999999E-2"/>
    <m/>
    <m/>
    <n v="0"/>
    <n v="0"/>
    <n v="0"/>
    <n v="0"/>
    <m/>
    <m/>
    <s v="no"/>
    <n v="126.59399999999999"/>
    <m/>
    <n v="0.12"/>
    <n v="35.964204545454542"/>
    <m/>
    <n v="143.85681818181817"/>
    <m/>
    <n v="0"/>
    <s v="Konstantinos Zoupanos "/>
    <m/>
    <n v="6"/>
    <n v="24"/>
    <m/>
    <m/>
    <n v="0"/>
    <n v="0"/>
    <n v="0"/>
    <s v="16.06.2025"/>
    <s v="Order Window"/>
    <m/>
    <m/>
    <n v="4"/>
  </r>
  <r>
    <x v="3"/>
    <m/>
    <n v="20006102"/>
    <n v="3097089"/>
    <x v="44"/>
    <s v="SK"/>
    <x v="38"/>
    <x v="1"/>
    <m/>
    <m/>
    <n v="470"/>
    <n v="88027409"/>
    <s v="HE F1 T-shirt man 0.0 XXL"/>
    <n v="4"/>
    <m/>
    <s v="China"/>
    <s v="Textiles-Clothing"/>
    <n v="84"/>
    <s v="Miles Promocean"/>
    <x v="1"/>
    <n v="36.299999999999997"/>
    <n v="145.19999999999999"/>
    <n v="36.299999999999997"/>
    <n v="145.19999999999999"/>
    <n v="0"/>
    <n v="0"/>
    <n v="145.19999999999999"/>
    <n v="31.648499999999999"/>
    <n v="0"/>
    <n v="31.648499999999999"/>
    <n v="35"/>
    <n v="28"/>
    <n v="5"/>
    <n v="1.9599999999999999E-2"/>
    <m/>
    <m/>
    <n v="0"/>
    <n v="0"/>
    <n v="0"/>
    <n v="0"/>
    <m/>
    <m/>
    <s v="no"/>
    <n v="126.59399999999999"/>
    <m/>
    <n v="0.12"/>
    <n v="35.964204545454542"/>
    <m/>
    <n v="143.85681818181817"/>
    <m/>
    <n v="0"/>
    <s v="Konstantinos Zoupanos "/>
    <m/>
    <n v="6"/>
    <n v="24"/>
    <m/>
    <m/>
    <n v="0"/>
    <n v="0"/>
    <n v="0"/>
    <s v="16.06.2025"/>
    <s v="Order Window"/>
    <m/>
    <m/>
    <n v="4"/>
  </r>
  <r>
    <x v="3"/>
    <m/>
    <n v="20006102"/>
    <n v="3097089"/>
    <x v="44"/>
    <s v="SK"/>
    <x v="38"/>
    <x v="1"/>
    <m/>
    <m/>
    <n v="480"/>
    <n v="88027412"/>
    <s v="HE F1 T-shirt man M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  <m/>
    <m/>
    <n v="841"/>
  </r>
  <r>
    <x v="3"/>
    <m/>
    <n v="20006102"/>
    <n v="3097089"/>
    <x v="44"/>
    <s v="SK"/>
    <x v="38"/>
    <x v="1"/>
    <m/>
    <m/>
    <n v="490"/>
    <n v="88027413"/>
    <s v="HE F1 T-shirt man L"/>
    <n v="7"/>
    <m/>
    <s v="China"/>
    <s v="Textiles-Clothing"/>
    <n v="84"/>
    <s v="Promocean The Netherlands BV"/>
    <x v="0"/>
    <n v="36.299999999999997"/>
    <n v="254.09999999999997"/>
    <n v="30.54"/>
    <n v="213.78"/>
    <n v="0"/>
    <n v="0"/>
    <n v="213.78"/>
    <n v="26.629200000000001"/>
    <n v="0"/>
    <n v="26.629200000000001"/>
    <n v="35"/>
    <n v="28"/>
    <n v="5"/>
    <n v="3.4299999999999997E-2"/>
    <s v="Den Bosch"/>
    <m/>
    <n v="0"/>
    <n v="0"/>
    <n v="40.319999999999965"/>
    <n v="0"/>
    <m/>
    <m/>
    <s v="no"/>
    <n v="186.40440000000001"/>
    <m/>
    <n v="0.12"/>
    <n v="30.260454545454547"/>
    <m/>
    <n v="211.82318181818184"/>
    <m/>
    <n v="0"/>
    <s v="Konstantinos Zoupanos "/>
    <m/>
    <n v="6"/>
    <n v="42"/>
    <m/>
    <m/>
    <n v="0"/>
    <n v="0"/>
    <n v="0"/>
    <s v="16.06.2025"/>
    <s v="Order Window"/>
    <m/>
    <m/>
    <n v="861"/>
  </r>
  <r>
    <x v="3"/>
    <m/>
    <n v="20006102"/>
    <n v="3097089"/>
    <x v="44"/>
    <s v="SK"/>
    <x v="38"/>
    <x v="1"/>
    <m/>
    <m/>
    <n v="500"/>
    <n v="88027414"/>
    <s v="HE F1 T-shirt man XL"/>
    <n v="9"/>
    <m/>
    <s v="China"/>
    <s v="Textiles-Clothing"/>
    <n v="84"/>
    <s v="Promocean The Netherlands BV"/>
    <x v="0"/>
    <n v="36.299999999999997"/>
    <n v="326.7"/>
    <n v="30.54"/>
    <n v="274.86"/>
    <n v="0"/>
    <n v="0"/>
    <n v="274.86"/>
    <n v="26.629200000000001"/>
    <n v="0"/>
    <n v="26.629200000000001"/>
    <n v="35"/>
    <n v="28"/>
    <n v="5"/>
    <n v="4.41E-2"/>
    <s v="Den Bosch"/>
    <m/>
    <n v="0"/>
    <n v="0"/>
    <n v="51.839999999999975"/>
    <n v="0"/>
    <m/>
    <m/>
    <s v="no"/>
    <n v="239.6628"/>
    <m/>
    <n v="0.12"/>
    <n v="30.260454545454547"/>
    <m/>
    <n v="272.34409090909094"/>
    <m/>
    <n v="0"/>
    <s v="Konstantinos Zoupanos "/>
    <m/>
    <n v="6"/>
    <n v="54"/>
    <m/>
    <m/>
    <n v="0"/>
    <n v="0"/>
    <n v="0"/>
    <s v="16.06.2025"/>
    <s v="Order Window"/>
    <m/>
    <m/>
    <n v="720"/>
  </r>
  <r>
    <x v="3"/>
    <m/>
    <n v="20006102"/>
    <n v="3097089"/>
    <x v="44"/>
    <s v="SK"/>
    <x v="38"/>
    <x v="1"/>
    <m/>
    <m/>
    <n v="510"/>
    <n v="88027415"/>
    <s v="HE F1 T-shirt man XXL"/>
    <n v="6"/>
    <m/>
    <s v="China"/>
    <s v="Textiles-Clothing"/>
    <n v="84"/>
    <s v="Promocean The Netherlands BV"/>
    <x v="0"/>
    <n v="36.299999999999997"/>
    <n v="217.79999999999998"/>
    <n v="30.54"/>
    <n v="183.24"/>
    <n v="0"/>
    <n v="0"/>
    <n v="183.24"/>
    <n v="26.629200000000001"/>
    <n v="0"/>
    <n v="26.629200000000001"/>
    <n v="35"/>
    <n v="28"/>
    <n v="5"/>
    <n v="2.9399999999999999E-2"/>
    <s v="Den Bosch"/>
    <m/>
    <n v="0"/>
    <n v="0"/>
    <n v="34.559999999999974"/>
    <n v="0"/>
    <m/>
    <m/>
    <s v="no"/>
    <n v="159.77520000000001"/>
    <m/>
    <n v="0.12"/>
    <n v="30.260454545454547"/>
    <m/>
    <n v="181.56272727272727"/>
    <m/>
    <n v="0"/>
    <s v="Konstantinos Zoupanos "/>
    <m/>
    <n v="6"/>
    <n v="36"/>
    <m/>
    <m/>
    <n v="0"/>
    <n v="0"/>
    <n v="0"/>
    <s v="16.06.2025"/>
    <s v="Order Window"/>
    <m/>
    <m/>
    <n v="22"/>
  </r>
  <r>
    <x v="3"/>
    <m/>
    <n v="20006102"/>
    <n v="3097089"/>
    <x v="44"/>
    <s v="SK"/>
    <x v="38"/>
    <x v="1"/>
    <m/>
    <m/>
    <n v="520"/>
    <n v="88027438"/>
    <s v="HE F1 umbrella"/>
    <n v="5"/>
    <m/>
    <s v="China"/>
    <s v="Premiums"/>
    <n v="10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s v="Den Bosch"/>
    <m/>
    <n v="0"/>
    <n v="0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16.06.2025"/>
    <s v="Order Window"/>
    <m/>
    <m/>
    <n v="74"/>
  </r>
  <r>
    <x v="3"/>
    <m/>
    <n v="20006102"/>
    <n v="3097089"/>
    <x v="44"/>
    <s v="SK"/>
    <x v="38"/>
    <x v="1"/>
    <m/>
    <m/>
    <n v="530"/>
    <n v="88027431"/>
    <s v="HE F1 rain jacket unisex S"/>
    <n v="8"/>
    <m/>
    <s v="China"/>
    <s v="Textiles-Clothing"/>
    <n v="1000"/>
    <s v="Asian Sourcing Link"/>
    <x v="0"/>
    <n v="32.06"/>
    <n v="256.48"/>
    <n v="32.06"/>
    <n v="256.48"/>
    <n v="0"/>
    <n v="0"/>
    <n v="256.48"/>
    <n v="27.974699999999999"/>
    <n v="0"/>
    <n v="27.974699999999999"/>
    <n v="47"/>
    <n v="38"/>
    <n v="2"/>
    <n v="2.8576000000000001E-2"/>
    <s v="Den Bosch"/>
    <m/>
    <n v="0"/>
    <n v="0"/>
    <n v="0"/>
    <n v="0"/>
    <m/>
    <m/>
    <s v="no"/>
    <n v="223.79759999999999"/>
    <m/>
    <n v="0.12"/>
    <n v="31.789431818181818"/>
    <m/>
    <n v="254.31545454545454"/>
    <m/>
    <n v="0"/>
    <s v="Ellina Smirnova "/>
    <m/>
    <n v="1"/>
    <n v="8"/>
    <m/>
    <m/>
    <n v="0"/>
    <n v="0"/>
    <n v="0"/>
    <s v="16.06.2025"/>
    <s v="Order Window"/>
    <m/>
    <m/>
    <n v="121"/>
  </r>
  <r>
    <x v="3"/>
    <m/>
    <n v="20006102"/>
    <n v="3097089"/>
    <x v="44"/>
    <s v="SK"/>
    <x v="38"/>
    <x v="1"/>
    <m/>
    <m/>
    <n v="540"/>
    <n v="88027432"/>
    <s v="HE F1 rain jacket unisex M"/>
    <n v="15"/>
    <m/>
    <s v="China"/>
    <s v="Textiles-Clothing"/>
    <n v="1000"/>
    <s v="Asian Sourcing Link"/>
    <x v="0"/>
    <n v="32.06"/>
    <n v="480.90000000000003"/>
    <n v="32.06"/>
    <n v="480.90000000000003"/>
    <n v="0"/>
    <n v="0"/>
    <n v="480.90000000000003"/>
    <n v="27.974699999999999"/>
    <n v="0"/>
    <n v="27.974699999999999"/>
    <n v="47"/>
    <n v="38"/>
    <n v="2"/>
    <n v="5.3580000000000003E-2"/>
    <s v="Den Bosch"/>
    <m/>
    <n v="0"/>
    <n v="0"/>
    <n v="0"/>
    <n v="0"/>
    <m/>
    <m/>
    <s v="no"/>
    <n v="419.62049999999999"/>
    <m/>
    <n v="0.12"/>
    <n v="31.789431818181818"/>
    <m/>
    <n v="476.84147727272727"/>
    <m/>
    <n v="0"/>
    <s v="Ellina Smirnova "/>
    <m/>
    <n v="1"/>
    <n v="15"/>
    <m/>
    <m/>
    <n v="0"/>
    <n v="0"/>
    <n v="0"/>
    <s v="16.06.2025"/>
    <s v="Order Window"/>
    <m/>
    <m/>
    <n v="278"/>
  </r>
  <r>
    <x v="3"/>
    <m/>
    <n v="20006102"/>
    <n v="3097089"/>
    <x v="44"/>
    <s v="SK"/>
    <x v="38"/>
    <x v="1"/>
    <m/>
    <m/>
    <n v="550"/>
    <n v="88027433"/>
    <s v="HE F1 rain jacket unisex L"/>
    <n v="19"/>
    <m/>
    <s v="China"/>
    <s v="Textiles-Clothing"/>
    <n v="1000"/>
    <s v="Asian Sourcing Link"/>
    <x v="0"/>
    <n v="32.06"/>
    <n v="609.1400000000001"/>
    <n v="32.06"/>
    <n v="609.1400000000001"/>
    <n v="0"/>
    <n v="0"/>
    <n v="609.1400000000001"/>
    <n v="27.974699999999999"/>
    <n v="0"/>
    <n v="27.974699999999999"/>
    <n v="47"/>
    <n v="38"/>
    <n v="2"/>
    <n v="6.7867999999999998E-2"/>
    <s v="Den Bosch"/>
    <m/>
    <n v="0"/>
    <n v="0"/>
    <n v="0"/>
    <n v="0"/>
    <m/>
    <m/>
    <s v="no"/>
    <n v="531.51929999999993"/>
    <m/>
    <n v="0.12"/>
    <n v="31.789431818181818"/>
    <m/>
    <n v="603.99920454545452"/>
    <m/>
    <n v="0"/>
    <s v="Ellina Smirnova "/>
    <m/>
    <n v="1"/>
    <n v="19"/>
    <m/>
    <m/>
    <n v="0"/>
    <n v="0"/>
    <n v="0"/>
    <s v="16.06.2025"/>
    <s v="Order Window"/>
    <m/>
    <m/>
    <n v="437"/>
  </r>
  <r>
    <x v="3"/>
    <m/>
    <n v="20006102"/>
    <n v="3097089"/>
    <x v="44"/>
    <s v="SK"/>
    <x v="38"/>
    <x v="1"/>
    <m/>
    <m/>
    <n v="560"/>
    <n v="88027434"/>
    <s v="HE F1 rain jacket unisex XL"/>
    <n v="25"/>
    <m/>
    <s v="China"/>
    <s v="Textiles-Clothing"/>
    <n v="1000"/>
    <s v="Asian Sourcing Link"/>
    <x v="0"/>
    <n v="32.06"/>
    <n v="801.5"/>
    <n v="32.06"/>
    <n v="801.5"/>
    <n v="0"/>
    <n v="0"/>
    <n v="801.5"/>
    <n v="27.974699999999999"/>
    <n v="0"/>
    <n v="27.974699999999999"/>
    <n v="47"/>
    <n v="38"/>
    <n v="2"/>
    <n v="8.9300000000000004E-2"/>
    <s v="Den Bosch"/>
    <m/>
    <n v="0"/>
    <n v="0"/>
    <n v="0"/>
    <n v="0"/>
    <m/>
    <m/>
    <s v="no"/>
    <n v="699.36749999999995"/>
    <m/>
    <n v="0.12"/>
    <n v="31.789431818181818"/>
    <m/>
    <n v="794.7357954545455"/>
    <m/>
    <n v="0"/>
    <s v="Ellina Smirnova "/>
    <m/>
    <n v="1"/>
    <n v="25"/>
    <m/>
    <m/>
    <n v="0"/>
    <n v="0"/>
    <n v="0"/>
    <s v="16.06.2025"/>
    <s v="Order Window"/>
    <m/>
    <m/>
    <n v="280"/>
  </r>
  <r>
    <x v="3"/>
    <m/>
    <n v="20006102"/>
    <n v="3097089"/>
    <x v="44"/>
    <s v="SK"/>
    <x v="38"/>
    <x v="1"/>
    <m/>
    <m/>
    <n v="570"/>
    <n v="88027435"/>
    <s v="HE F1 rain jacket unisex XXL"/>
    <n v="13"/>
    <m/>
    <s v="China"/>
    <s v="Textiles-Clothing"/>
    <n v="1000"/>
    <s v="Asian Sourcing Link"/>
    <x v="0"/>
    <n v="32.06"/>
    <n v="416.78000000000003"/>
    <n v="32.06"/>
    <n v="416.78000000000003"/>
    <n v="0"/>
    <n v="0"/>
    <n v="416.78000000000003"/>
    <n v="27.974699999999999"/>
    <n v="0"/>
    <n v="27.974699999999999"/>
    <n v="47"/>
    <n v="38"/>
    <n v="2"/>
    <n v="4.6435999999999998E-2"/>
    <s v="Den Bosch"/>
    <m/>
    <n v="0"/>
    <n v="0"/>
    <n v="0"/>
    <n v="0"/>
    <m/>
    <m/>
    <s v="no"/>
    <n v="363.67109999999997"/>
    <m/>
    <n v="0.12"/>
    <n v="31.789431818181818"/>
    <m/>
    <n v="413.26261363636365"/>
    <m/>
    <n v="0"/>
    <s v="Ellina Smirnova "/>
    <m/>
    <n v="1"/>
    <n v="13"/>
    <m/>
    <m/>
    <n v="0"/>
    <n v="0"/>
    <n v="0"/>
    <s v="16.06.2025"/>
    <s v="Order Window"/>
    <m/>
    <m/>
    <n v="108"/>
  </r>
  <r>
    <x v="3"/>
    <m/>
    <n v="20006102"/>
    <n v="3097089"/>
    <x v="44"/>
    <s v="SK"/>
    <x v="38"/>
    <x v="1"/>
    <m/>
    <m/>
    <n v="580"/>
    <n v="88027350"/>
    <s v="HE F1 Bottle opener 0.0"/>
    <n v="5"/>
    <m/>
    <s v="China"/>
    <s v="Bar support"/>
    <n v="125"/>
    <s v="Promocean The Netherlands BV"/>
    <x v="0"/>
    <n v="29.8"/>
    <n v="149"/>
    <n v="26"/>
    <n v="130"/>
    <n v="0"/>
    <n v="0"/>
    <n v="130"/>
    <n v="22.906800000000004"/>
    <n v="0"/>
    <n v="22.906800000000004"/>
    <n v="14"/>
    <n v="5"/>
    <n v="5"/>
    <n v="1.75E-3"/>
    <s v="Den Bosch"/>
    <m/>
    <n v="0"/>
    <n v="0"/>
    <n v="19"/>
    <n v="0"/>
    <m/>
    <m/>
    <s v="no"/>
    <n v="114.53400000000002"/>
    <m/>
    <n v="0.12"/>
    <n v="26.03045454545455"/>
    <m/>
    <n v="130.15227272727276"/>
    <m/>
    <n v="0"/>
    <s v="Konstantinos Zoupanos "/>
    <m/>
    <n v="20"/>
    <n v="100"/>
    <m/>
    <m/>
    <n v="0"/>
    <n v="0"/>
    <n v="0"/>
    <s v="16.06.2025"/>
    <s v="Order Window"/>
    <m/>
    <m/>
    <n v="1322"/>
  </r>
  <r>
    <x v="3"/>
    <m/>
    <n v="20006102"/>
    <n v="3097089"/>
    <x v="44"/>
    <s v="SK"/>
    <x v="38"/>
    <x v="1"/>
    <m/>
    <m/>
    <n v="590"/>
    <n v="88027351"/>
    <s v="HE F1 Bottle opener"/>
    <n v="5"/>
    <m/>
    <s v="China"/>
    <s v="Bar support"/>
    <n v="125"/>
    <s v="Promocean The Netherlands BV"/>
    <x v="0"/>
    <n v="29.8"/>
    <n v="149"/>
    <n v="27.200000000000003"/>
    <n v="136"/>
    <n v="0"/>
    <n v="0"/>
    <n v="136"/>
    <n v="24.019200000000001"/>
    <n v="0"/>
    <n v="24.019200000000001"/>
    <n v="14"/>
    <n v="5"/>
    <n v="5"/>
    <n v="1.75E-3"/>
    <s v="Den Bosch"/>
    <m/>
    <n v="0"/>
    <n v="0"/>
    <n v="13"/>
    <n v="0"/>
    <m/>
    <m/>
    <s v="no"/>
    <n v="120.096"/>
    <m/>
    <n v="0.12"/>
    <n v="27.294545454545457"/>
    <m/>
    <n v="136.4727272727273"/>
    <m/>
    <n v="0"/>
    <s v="Konstantinos Zoupanos "/>
    <m/>
    <n v="20"/>
    <n v="100"/>
    <m/>
    <m/>
    <n v="0"/>
    <n v="0"/>
    <n v="0"/>
    <s v="16.06.2025"/>
    <s v="Order Window"/>
    <m/>
    <m/>
    <n v="263"/>
  </r>
  <r>
    <x v="3"/>
    <m/>
    <n v="20006103"/>
    <n v="3090233"/>
    <x v="13"/>
    <s v="HU"/>
    <x v="10"/>
    <x v="1"/>
    <m/>
    <m/>
    <n v="180"/>
    <n v="88027414"/>
    <s v="HE F1 T-shirt man XL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6.06.2025"/>
    <s v="Order Window"/>
    <m/>
    <m/>
    <n v="720"/>
  </r>
  <r>
    <x v="2"/>
    <m/>
    <n v="20006104"/>
    <n v="3090233"/>
    <x v="13"/>
    <s v="HU"/>
    <x v="10"/>
    <x v="1"/>
    <m/>
    <m/>
    <n v="100"/>
    <n v="88026543"/>
    <s v="HE UCL Lanyard"/>
    <n v="10"/>
    <m/>
    <s v="China"/>
    <s v="Premiums"/>
    <n v="100"/>
    <s v="Promocean The Netherlands BV"/>
    <x v="0"/>
    <n v="53.5"/>
    <n v="535"/>
    <n v="49.75"/>
    <n v="497.5"/>
    <n v="0"/>
    <n v="0"/>
    <n v="497.5"/>
    <n v="43.103400000000008"/>
    <n v="0"/>
    <n v="43.103400000000008"/>
    <n v="24"/>
    <n v="15"/>
    <n v="5"/>
    <n v="1.7999999999999999E-2"/>
    <s v="Den Bosch"/>
    <m/>
    <n v="0"/>
    <n v="0"/>
    <n v="37.5"/>
    <n v="0"/>
    <m/>
    <m/>
    <s v="no"/>
    <n v="431.03400000000011"/>
    <m/>
    <n v="0.12"/>
    <n v="48.981136363636374"/>
    <m/>
    <n v="489.81136363636375"/>
    <m/>
    <n v="0"/>
    <s v="Ellina Smirnova"/>
    <m/>
    <n v="25"/>
    <n v="250"/>
    <m/>
    <m/>
    <n v="0"/>
    <n v="0"/>
    <n v="0"/>
    <s v="16.06.2025"/>
    <s v="Order Window"/>
    <m/>
    <m/>
    <n v="612"/>
  </r>
  <r>
    <x v="2"/>
    <m/>
    <n v="20006104"/>
    <n v="3090233"/>
    <x v="13"/>
    <s v="HU"/>
    <x v="10"/>
    <x v="1"/>
    <m/>
    <m/>
    <n v="110"/>
    <n v="88026590"/>
    <s v="HE UCL rain jacket S"/>
    <n v="30"/>
    <m/>
    <s v="China"/>
    <s v="Textiles-Clothing"/>
    <n v="1000"/>
    <s v="Asian Sourcing Link"/>
    <x v="0"/>
    <n v="30.41"/>
    <n v="912.3"/>
    <n v="26.82"/>
    <n v="804.6"/>
    <n v="0"/>
    <n v="0"/>
    <n v="804.6"/>
    <n v="23.4"/>
    <n v="0"/>
    <n v="23.4"/>
    <n v="47"/>
    <n v="38"/>
    <n v="2"/>
    <n v="0.10716000000000001"/>
    <s v="Den Bosch"/>
    <m/>
    <n v="0"/>
    <n v="0"/>
    <n v="107.69999999999993"/>
    <n v="0"/>
    <m/>
    <m/>
    <s v="no"/>
    <n v="702"/>
    <m/>
    <n v="0.12"/>
    <n v="26.59090909090909"/>
    <m/>
    <n v="797.72727272727275"/>
    <m/>
    <n v="0"/>
    <s v="Ellina Smirnova"/>
    <m/>
    <n v="1"/>
    <n v="30"/>
    <m/>
    <m/>
    <n v="0"/>
    <n v="0"/>
    <n v="0"/>
    <s v="16.06.2025"/>
    <s v="Order Window"/>
    <m/>
    <m/>
    <n v="100"/>
  </r>
  <r>
    <x v="2"/>
    <m/>
    <n v="20006104"/>
    <n v="3090233"/>
    <x v="13"/>
    <s v="HU"/>
    <x v="10"/>
    <x v="1"/>
    <m/>
    <m/>
    <n v="120"/>
    <n v="88026591"/>
    <s v="HE UCL rain jacket M"/>
    <n v="40"/>
    <m/>
    <s v="China"/>
    <s v="Textiles-Clothing"/>
    <n v="1000"/>
    <s v="Asian Sourcing Link"/>
    <x v="0"/>
    <n v="30.41"/>
    <n v="1216.4000000000001"/>
    <n v="26.82"/>
    <n v="1072.8"/>
    <n v="0"/>
    <n v="0"/>
    <n v="1072.8"/>
    <n v="23.4"/>
    <n v="0"/>
    <n v="23.4"/>
    <n v="47"/>
    <n v="38"/>
    <n v="2"/>
    <n v="0.14288000000000001"/>
    <s v="Den Bosch"/>
    <m/>
    <n v="0"/>
    <n v="0"/>
    <n v="143.60000000000014"/>
    <n v="0"/>
    <m/>
    <m/>
    <s v="no"/>
    <n v="936"/>
    <m/>
    <n v="0.12"/>
    <n v="26.59090909090909"/>
    <m/>
    <n v="1063.6363636363635"/>
    <m/>
    <n v="0"/>
    <s v="Ellina Smirnova"/>
    <m/>
    <n v="1"/>
    <n v="40"/>
    <m/>
    <m/>
    <n v="0"/>
    <n v="0"/>
    <n v="0"/>
    <s v="16.06.2025"/>
    <s v="Order Window"/>
    <m/>
    <m/>
    <n v="303"/>
  </r>
  <r>
    <x v="2"/>
    <m/>
    <n v="20006104"/>
    <n v="3090233"/>
    <x v="13"/>
    <s v="HU"/>
    <x v="10"/>
    <x v="1"/>
    <m/>
    <m/>
    <n v="130"/>
    <n v="88026592"/>
    <s v="HE UCL rain jacket L"/>
    <n v="55"/>
    <m/>
    <s v="China"/>
    <s v="Textiles-Clothing"/>
    <n v="1000"/>
    <s v="Asian Sourcing Link"/>
    <x v="0"/>
    <n v="30.41"/>
    <n v="1672.55"/>
    <n v="26.82"/>
    <n v="1475.1"/>
    <n v="0"/>
    <n v="0"/>
    <n v="1475.1"/>
    <n v="23.4"/>
    <n v="0"/>
    <n v="23.4"/>
    <n v="47"/>
    <n v="38"/>
    <n v="2"/>
    <n v="0.19646"/>
    <s v="Den Bosch"/>
    <m/>
    <n v="0"/>
    <n v="0"/>
    <n v="197.45000000000005"/>
    <n v="0"/>
    <m/>
    <m/>
    <s v="no"/>
    <n v="1287"/>
    <m/>
    <n v="0.12"/>
    <n v="26.59090909090909"/>
    <m/>
    <n v="1462.5"/>
    <m/>
    <n v="0"/>
    <s v="Ellina Smirnova"/>
    <m/>
    <n v="1"/>
    <n v="55"/>
    <m/>
    <m/>
    <n v="0"/>
    <n v="0"/>
    <n v="0"/>
    <s v="16.06.2025"/>
    <s v="Order Window"/>
    <m/>
    <m/>
    <n v="378"/>
  </r>
  <r>
    <x v="2"/>
    <m/>
    <n v="20006104"/>
    <n v="3090233"/>
    <x v="13"/>
    <s v="HU"/>
    <x v="10"/>
    <x v="1"/>
    <m/>
    <m/>
    <n v="140"/>
    <n v="88026593"/>
    <s v="HE UCL rain jacket XL"/>
    <n v="55"/>
    <m/>
    <s v="China"/>
    <s v="Textiles-Clothing"/>
    <n v="1000"/>
    <s v="Asian Sourcing Link"/>
    <x v="0"/>
    <n v="30.41"/>
    <n v="1672.55"/>
    <n v="26.82"/>
    <n v="1475.1"/>
    <n v="0"/>
    <n v="0"/>
    <n v="1475.1"/>
    <n v="23.4"/>
    <n v="0"/>
    <n v="23.4"/>
    <n v="47"/>
    <n v="38"/>
    <n v="2"/>
    <n v="0.19646"/>
    <s v="Den Bosch"/>
    <m/>
    <n v="0"/>
    <n v="0"/>
    <n v="197.45000000000005"/>
    <n v="0"/>
    <m/>
    <m/>
    <s v="no"/>
    <n v="1287"/>
    <m/>
    <n v="0.12"/>
    <n v="26.59090909090909"/>
    <m/>
    <n v="1462.5"/>
    <m/>
    <n v="0"/>
    <s v="Ellina Smirnova"/>
    <m/>
    <n v="1"/>
    <n v="55"/>
    <m/>
    <m/>
    <n v="0"/>
    <n v="0"/>
    <n v="0"/>
    <s v="16.06.2025"/>
    <s v="Order Window"/>
    <m/>
    <m/>
    <n v="274"/>
  </r>
  <r>
    <x v="2"/>
    <m/>
    <n v="20006104"/>
    <n v="3090233"/>
    <x v="13"/>
    <s v="HU"/>
    <x v="10"/>
    <x v="1"/>
    <m/>
    <m/>
    <n v="150"/>
    <n v="88026594"/>
    <s v="HE UCL rain jacket XXL"/>
    <n v="30"/>
    <m/>
    <s v="China"/>
    <s v="Textiles-Clothing"/>
    <n v="1000"/>
    <s v="Asian Sourcing Link"/>
    <x v="0"/>
    <n v="30.41"/>
    <n v="912.3"/>
    <n v="26.82"/>
    <n v="804.6"/>
    <n v="0"/>
    <n v="0"/>
    <n v="804.6"/>
    <n v="23.4"/>
    <n v="0"/>
    <n v="23.4"/>
    <n v="47"/>
    <n v="38"/>
    <n v="2"/>
    <n v="0.10716000000000001"/>
    <s v="Den Bosch"/>
    <m/>
    <n v="0"/>
    <n v="0"/>
    <n v="107.69999999999993"/>
    <n v="0"/>
    <m/>
    <m/>
    <s v="no"/>
    <n v="702"/>
    <m/>
    <n v="0.12"/>
    <n v="26.59090909090909"/>
    <m/>
    <n v="797.72727272727275"/>
    <m/>
    <n v="0"/>
    <s v="Ellina Smirnova"/>
    <m/>
    <n v="1"/>
    <n v="30"/>
    <m/>
    <m/>
    <n v="0"/>
    <n v="0"/>
    <n v="0"/>
    <s v="16.06.2025"/>
    <s v="Order Window"/>
    <m/>
    <m/>
    <n v="63"/>
  </r>
  <r>
    <x v="2"/>
    <m/>
    <n v="20006104"/>
    <n v="3090233"/>
    <x v="13"/>
    <s v="HU"/>
    <x v="10"/>
    <x v="1"/>
    <m/>
    <m/>
    <n v="160"/>
    <n v="88026505"/>
    <s v="HE UCL Soccer ball with pump"/>
    <n v="2"/>
    <m/>
    <s v="China"/>
    <s v="Premiums"/>
    <n v="500"/>
    <s v="Promocean The Netherlands BV"/>
    <x v="0"/>
    <n v="64.900000000000006"/>
    <n v="129.80000000000001"/>
    <n v="60.300000000000004"/>
    <n v="120.60000000000001"/>
    <n v="0"/>
    <n v="0"/>
    <n v="120.60000000000001"/>
    <n v="52.189200000000007"/>
    <n v="0"/>
    <n v="52.189200000000007"/>
    <n v="68"/>
    <n v="19"/>
    <n v="19"/>
    <n v="4.9096000000000001E-2"/>
    <s v="Den Bosch"/>
    <m/>
    <n v="0"/>
    <n v="0"/>
    <n v="9.2000000000000028"/>
    <n v="0"/>
    <m/>
    <m/>
    <s v="no"/>
    <n v="104.37840000000001"/>
    <m/>
    <n v="0.12"/>
    <n v="59.305909090909097"/>
    <m/>
    <n v="118.61181818181819"/>
    <m/>
    <n v="0"/>
    <s v="Ellina Smirnova"/>
    <m/>
    <n v="10"/>
    <n v="20"/>
    <m/>
    <m/>
    <n v="0"/>
    <n v="0"/>
    <n v="0"/>
    <s v="16.06.2025"/>
    <s v="Order Window"/>
    <m/>
    <m/>
    <n v="4834"/>
  </r>
  <r>
    <x v="2"/>
    <m/>
    <n v="20006084"/>
    <n v="3014781"/>
    <x v="15"/>
    <s v="LC"/>
    <x v="12"/>
    <x v="3"/>
    <m/>
    <m/>
    <n v="40"/>
    <n v="88026505"/>
    <s v="HE UCL Soccer ball with pump"/>
    <n v="50"/>
    <m/>
    <s v="China"/>
    <s v="Premiums"/>
    <n v="500"/>
    <s v="Promocean The Netherlands BV"/>
    <x v="0"/>
    <n v="64.900000000000006"/>
    <n v="3245.0000000000005"/>
    <n v="60.300000000000004"/>
    <n v="3015"/>
    <n v="0"/>
    <n v="0"/>
    <n v="3015"/>
    <n v="52.189200000000007"/>
    <n v="0"/>
    <n v="52.189200000000007"/>
    <n v="68"/>
    <n v="19"/>
    <n v="19"/>
    <n v="1.2274"/>
    <s v="Den Bosch"/>
    <m/>
    <n v="0"/>
    <n v="0"/>
    <n v="230.00000000000045"/>
    <n v="0"/>
    <m/>
    <m/>
    <s v="no"/>
    <n v="2609.4600000000005"/>
    <m/>
    <n v="0.12"/>
    <n v="59.305909090909097"/>
    <m/>
    <n v="2965.295454545455"/>
    <m/>
    <n v="0"/>
    <s v="Ellina Smirnova"/>
    <m/>
    <n v="10"/>
    <n v="500"/>
    <m/>
    <m/>
    <n v="0"/>
    <n v="0"/>
    <n v="0"/>
    <s v="12.06.2025"/>
    <s v="Order Window"/>
    <m/>
    <m/>
    <n v="4834"/>
  </r>
  <r>
    <x v="2"/>
    <m/>
    <n v="20006084"/>
    <n v="3014781"/>
    <x v="15"/>
    <s v="LC"/>
    <x v="12"/>
    <x v="3"/>
    <m/>
    <m/>
    <n v="50"/>
    <n v="88026558"/>
    <s v="HE 0.0 UCL Sports shirt M"/>
    <n v="100"/>
    <m/>
    <s v="China"/>
    <s v="Textiles-Clothing"/>
    <n v="200"/>
    <s v="Asian Sourcing Link"/>
    <x v="0"/>
    <n v="34.549999999999997"/>
    <n v="3454.9999999999995"/>
    <n v="34.549999999999997"/>
    <n v="3454.9999999999995"/>
    <n v="0"/>
    <n v="0"/>
    <n v="3454.9999999999995"/>
    <n v="29.542499999999997"/>
    <n v="0"/>
    <n v="29.542499999999997"/>
    <n v="39"/>
    <n v="33"/>
    <n v="4.5"/>
    <n v="0.57915000000000005"/>
    <s v="Den Bosch"/>
    <m/>
    <n v="0"/>
    <n v="0"/>
    <n v="0"/>
    <n v="0"/>
    <m/>
    <m/>
    <s v="no"/>
    <n v="2954.2499999999995"/>
    <m/>
    <n v="0.12"/>
    <n v="33.571022727272727"/>
    <m/>
    <n v="3357.1022727272725"/>
    <m/>
    <n v="0"/>
    <s v="Ellina Smirnova"/>
    <m/>
    <n v="5"/>
    <n v="500"/>
    <m/>
    <m/>
    <n v="0"/>
    <n v="0"/>
    <n v="0"/>
    <s v="12.06.2025"/>
    <s v="Order Window"/>
    <m/>
    <m/>
    <n v="105"/>
  </r>
  <r>
    <x v="3"/>
    <m/>
    <n v="20006103"/>
    <n v="3090233"/>
    <x v="13"/>
    <s v="HU"/>
    <x v="10"/>
    <x v="1"/>
    <m/>
    <m/>
    <n v="190"/>
    <n v="88027358"/>
    <s v="HE F1 Water bottle"/>
    <n v="12"/>
    <m/>
    <s v="China"/>
    <s v="Premiums"/>
    <n v="250"/>
    <s v="Promocean The Netherlands BV"/>
    <x v="0"/>
    <n v="73.099999999999994"/>
    <n v="877.19999999999993"/>
    <n v="71.2"/>
    <n v="854.40000000000009"/>
    <n v="0"/>
    <n v="0"/>
    <n v="854.40000000000009"/>
    <n v="61.548600000000008"/>
    <n v="0"/>
    <n v="61.548600000000008"/>
    <n v="43.5"/>
    <n v="18"/>
    <n v="22.5"/>
    <n v="0.21140999999999999"/>
    <s v="Den Bosch"/>
    <m/>
    <n v="0"/>
    <n v="0"/>
    <n v="22.799999999999841"/>
    <n v="0"/>
    <m/>
    <m/>
    <s v="no"/>
    <n v="738.58320000000003"/>
    <m/>
    <n v="0.12"/>
    <n v="69.94159090909092"/>
    <m/>
    <n v="839.29909090909109"/>
    <m/>
    <n v="0"/>
    <s v="Konstantinos Zoupanos "/>
    <m/>
    <n v="10"/>
    <n v="120"/>
    <m/>
    <m/>
    <n v="0"/>
    <n v="0"/>
    <n v="0"/>
    <s v="16.06.2025"/>
    <s v="Order Window"/>
    <m/>
    <m/>
    <n v="679"/>
  </r>
  <r>
    <x v="0"/>
    <m/>
    <n v="20006103"/>
    <n v="3090233"/>
    <x v="13"/>
    <s v="HU"/>
    <x v="10"/>
    <x v="1"/>
    <m/>
    <m/>
    <n v="210"/>
    <n v="88027045"/>
    <s v="HE Glorifier blocks"/>
    <n v="50"/>
    <m/>
    <s v="China"/>
    <s v="Indoor signs"/>
    <n v="500"/>
    <s v="Brands On"/>
    <x v="1"/>
    <n v="29.43"/>
    <n v="1471.5"/>
    <n v="29.43"/>
    <n v="1471.5"/>
    <n v="0"/>
    <n v="0"/>
    <n v="1471.5"/>
    <n v="25.9"/>
    <n v="0"/>
    <n v="25.9"/>
    <n v="10.5"/>
    <n v="10.5"/>
    <n v="11.5"/>
    <n v="6.3393749999999999E-2"/>
    <m/>
    <m/>
    <n v="0"/>
    <n v="0"/>
    <n v="0"/>
    <n v="0"/>
    <m/>
    <m/>
    <s v="no"/>
    <n v="1295"/>
    <m/>
    <n v="0.12"/>
    <n v="29.43181818181818"/>
    <m/>
    <n v="1471.590909090909"/>
    <m/>
    <n v="0"/>
    <s v="Ludmilla Zarybnicka"/>
    <m/>
    <n v="1"/>
    <n v="50"/>
    <m/>
    <m/>
    <n v="0"/>
    <n v="0"/>
    <n v="0"/>
    <s v="16.06.2025"/>
    <s v="Order Window"/>
    <m/>
    <m/>
    <n v="88"/>
  </r>
  <r>
    <x v="0"/>
    <m/>
    <n v="20006103"/>
    <n v="3090233"/>
    <x v="13"/>
    <s v="HU"/>
    <x v="10"/>
    <x v="1"/>
    <m/>
    <m/>
    <n v="220"/>
    <n v="88024218"/>
    <s v="HE Green Zone ice bucket"/>
    <n v="10"/>
    <m/>
    <s v="China"/>
    <s v="Bar support"/>
    <n v="42"/>
    <s v="Asian Sourcing Link"/>
    <x v="0"/>
    <n v="237.29999999999998"/>
    <n v="2373"/>
    <n v="204.84"/>
    <n v="2048.4"/>
    <n v="0"/>
    <n v="0"/>
    <n v="2048.4"/>
    <n v="168.26400000000001"/>
    <n v="0"/>
    <n v="168.26400000000001"/>
    <n v="42"/>
    <n v="35"/>
    <n v="35"/>
    <n v="0.51449999999999996"/>
    <s v="Den Bosch"/>
    <m/>
    <n v="0"/>
    <n v="0"/>
    <n v="324.59999999999991"/>
    <n v="0"/>
    <m/>
    <m/>
    <s v="no"/>
    <n v="1682.64"/>
    <m/>
    <n v="0.12"/>
    <n v="191.20909090909092"/>
    <m/>
    <n v="1912.0909090909092"/>
    <m/>
    <n v="0"/>
    <s v="Ellina Smirnova"/>
    <m/>
    <n v="6"/>
    <n v="60"/>
    <m/>
    <m/>
    <n v="0"/>
    <n v="0"/>
    <n v="0"/>
    <s v="16.06.2025"/>
    <s v="Order Window"/>
    <m/>
    <m/>
    <n v="203"/>
  </r>
  <r>
    <x v="0"/>
    <m/>
    <n v="20006103"/>
    <n v="3090233"/>
    <x v="13"/>
    <s v="HU"/>
    <x v="10"/>
    <x v="1"/>
    <m/>
    <m/>
    <n v="230"/>
    <n v="88023319"/>
    <s v="HE OC crate cushion"/>
    <n v="20"/>
    <m/>
    <s v="China"/>
    <s v="Premiums"/>
    <n v="84"/>
    <s v="Promocean The Netherlands BV"/>
    <x v="1"/>
    <n v="45.78"/>
    <n v="915.6"/>
    <n v="45.78"/>
    <n v="915.6"/>
    <n v="0"/>
    <n v="0"/>
    <n v="915.6"/>
    <n v="38.563200000000002"/>
    <n v="0"/>
    <n v="38.563200000000002"/>
    <n v="41"/>
    <n v="31"/>
    <n v="25"/>
    <n v="0.63549999999999995"/>
    <m/>
    <m/>
    <n v="0"/>
    <n v="0"/>
    <n v="0"/>
    <n v="0"/>
    <m/>
    <m/>
    <s v="no"/>
    <n v="771.26400000000001"/>
    <m/>
    <n v="0.12"/>
    <n v="43.82181818181818"/>
    <m/>
    <n v="876.43636363636358"/>
    <m/>
    <n v="0"/>
    <s v="Ellina Smirnova"/>
    <m/>
    <n v="6"/>
    <n v="120"/>
    <m/>
    <m/>
    <n v="0"/>
    <n v="0"/>
    <n v="0"/>
    <s v="16.06.2025"/>
    <s v="Order Window"/>
    <m/>
    <m/>
    <n v="46"/>
  </r>
  <r>
    <x v="0"/>
    <m/>
    <n v="20006103"/>
    <n v="3090233"/>
    <x v="13"/>
    <s v="HU"/>
    <x v="10"/>
    <x v="1"/>
    <m/>
    <m/>
    <n v="240"/>
    <n v="88023546"/>
    <s v="HE OC terrace blanket"/>
    <n v="20"/>
    <m/>
    <s v="China"/>
    <s v="Textiles-Clothing"/>
    <n v="250"/>
    <s v="Promocean The Netherlands BV"/>
    <x v="0"/>
    <n v="45.199999999999996"/>
    <n v="903.99999999999989"/>
    <n v="45.199999999999996"/>
    <n v="903.99999999999989"/>
    <n v="0"/>
    <n v="0"/>
    <n v="903.99999999999989"/>
    <n v="39.054600000000001"/>
    <n v="0"/>
    <n v="39.054600000000001"/>
    <n v="27"/>
    <n v="18"/>
    <n v="15"/>
    <n v="0.14580000000000001"/>
    <s v="Den Bosch"/>
    <m/>
    <n v="0"/>
    <n v="0"/>
    <n v="0"/>
    <n v="0"/>
    <m/>
    <m/>
    <s v="no"/>
    <n v="781.09199999999998"/>
    <m/>
    <n v="0.12"/>
    <n v="44.380227272727275"/>
    <m/>
    <n v="887.60454545454547"/>
    <m/>
    <n v="0"/>
    <s v="Ellina Smirnova"/>
    <m/>
    <n v="10"/>
    <n v="200"/>
    <m/>
    <m/>
    <n v="0"/>
    <n v="0"/>
    <n v="0"/>
    <s v="16.06.2025"/>
    <s v="Order Window"/>
    <m/>
    <m/>
    <n v="250"/>
  </r>
  <r>
    <x v="0"/>
    <m/>
    <n v="20006103"/>
    <n v="3090233"/>
    <x v="13"/>
    <s v="HU"/>
    <x v="10"/>
    <x v="1"/>
    <m/>
    <m/>
    <n v="250"/>
    <n v="88023538"/>
    <s v="HE skimmer holder green"/>
    <n v="10"/>
    <m/>
    <s v="China"/>
    <s v="Bar support"/>
    <n v="168"/>
    <s v="Asian Sourcing Link"/>
    <x v="1"/>
    <n v="39.18"/>
    <n v="391.8"/>
    <n v="39.18"/>
    <n v="391.8"/>
    <n v="0"/>
    <n v="0"/>
    <n v="391.8"/>
    <n v="33.858000000000004"/>
    <n v="0"/>
    <n v="33.858000000000004"/>
    <n v="15.7"/>
    <n v="20"/>
    <n v="15"/>
    <n v="4.7100000000000003E-2"/>
    <m/>
    <m/>
    <n v="0"/>
    <n v="0"/>
    <n v="0"/>
    <n v="0"/>
    <m/>
    <m/>
    <s v="no"/>
    <n v="338.58000000000004"/>
    <m/>
    <n v="0.12"/>
    <n v="38.475000000000001"/>
    <m/>
    <n v="384.75"/>
    <m/>
    <n v="0"/>
    <s v="Ellina Smirnova"/>
    <m/>
    <n v="6"/>
    <n v="60"/>
    <m/>
    <m/>
    <n v="0"/>
    <n v="0"/>
    <n v="0"/>
    <s v="16.06.2025"/>
    <s v="Order Window"/>
    <m/>
    <m/>
    <n v="10"/>
  </r>
  <r>
    <x v="0"/>
    <m/>
    <n v="20006103"/>
    <n v="3090233"/>
    <x v="13"/>
    <s v="HU"/>
    <x v="10"/>
    <x v="1"/>
    <m/>
    <m/>
    <n v="260"/>
    <n v="88026129"/>
    <s v="HE Sound Device Aaahhh"/>
    <n v="1"/>
    <m/>
    <s v="China"/>
    <s v="Premiums"/>
    <n v="100"/>
    <s v="Promocean The Netherlands BV"/>
    <x v="1"/>
    <n v="138.75"/>
    <n v="138.75"/>
    <n v="138.75"/>
    <n v="138.75"/>
    <n v="0"/>
    <n v="0"/>
    <n v="138.75"/>
    <n v="119.99205714285715"/>
    <n v="0"/>
    <n v="119.99205714285715"/>
    <n v="38.5"/>
    <n v="12.5"/>
    <n v="8"/>
    <n v="3.8500000000000001E-3"/>
    <m/>
    <m/>
    <n v="0"/>
    <n v="0"/>
    <n v="0"/>
    <n v="0"/>
    <m/>
    <m/>
    <s v="no"/>
    <n v="119.99205714285715"/>
    <m/>
    <n v="0.12"/>
    <n v="136.3546103896104"/>
    <m/>
    <n v="136.3546103896104"/>
    <m/>
    <n v="0"/>
    <s v="Ellina Smirnova"/>
    <m/>
    <n v="25"/>
    <n v="25"/>
    <m/>
    <m/>
    <n v="0"/>
    <n v="0"/>
    <n v="0"/>
    <s v="16.06.2025"/>
    <s v="Order Window"/>
    <m/>
    <m/>
    <n v="9"/>
  </r>
  <r>
    <x v="0"/>
    <m/>
    <n v="20006103"/>
    <n v="3090233"/>
    <x v="13"/>
    <s v="HU"/>
    <x v="10"/>
    <x v="1"/>
    <m/>
    <m/>
    <n v="270"/>
    <n v="88027326"/>
    <s v="HE Tree decoration Original"/>
    <n v="3"/>
    <m/>
    <s v="China"/>
    <s v="Premiums"/>
    <n v="200"/>
    <s v="Miles Promocean"/>
    <x v="1"/>
    <n v="58.6"/>
    <n v="175.8"/>
    <n v="58.6"/>
    <n v="175.8"/>
    <n v="0"/>
    <n v="0"/>
    <n v="175.8"/>
    <n v="50.6616"/>
    <n v="0"/>
    <n v="50.6616"/>
    <n v="19"/>
    <n v="15"/>
    <n v="28"/>
    <n v="2.3939999999999999E-2"/>
    <m/>
    <m/>
    <n v="0"/>
    <n v="0"/>
    <n v="0"/>
    <n v="0"/>
    <m/>
    <m/>
    <s v="no"/>
    <n v="151.98480000000001"/>
    <m/>
    <n v="0.12"/>
    <n v="57.57"/>
    <m/>
    <n v="172.71"/>
    <m/>
    <n v="0"/>
    <s v="Konstantinos Zoupanos "/>
    <m/>
    <n v="5"/>
    <n v="15"/>
    <m/>
    <m/>
    <n v="0"/>
    <n v="0"/>
    <n v="0"/>
    <s v="16.06.2025"/>
    <s v="Order Window"/>
    <m/>
    <m/>
    <n v="44"/>
  </r>
  <r>
    <x v="2"/>
    <m/>
    <n v="20006103"/>
    <n v="3090233"/>
    <x v="13"/>
    <s v="HU"/>
    <x v="10"/>
    <x v="1"/>
    <m/>
    <m/>
    <n v="280"/>
    <n v="88026624"/>
    <s v="HE UCL 0.0 soccer table"/>
    <n v="5"/>
    <m/>
    <s v="China"/>
    <s v="Premiums"/>
    <n v="250"/>
    <s v="Brands On"/>
    <x v="1"/>
    <n v="355.25"/>
    <n v="1776.25"/>
    <n v="355.25"/>
    <n v="1776.25"/>
    <n v="0"/>
    <n v="0"/>
    <n v="1776.25"/>
    <n v="307.23"/>
    <n v="0"/>
    <n v="307.23"/>
    <n v="90.5"/>
    <n v="77.5"/>
    <n v="18.2"/>
    <n v="0.63825125000000005"/>
    <m/>
    <m/>
    <n v="0"/>
    <n v="0"/>
    <n v="0"/>
    <n v="0"/>
    <m/>
    <m/>
    <s v="no"/>
    <n v="1536.15"/>
    <m/>
    <n v="0.12"/>
    <n v="349.125"/>
    <m/>
    <n v="1745.625"/>
    <m/>
    <n v="0"/>
    <s v="Ellina Smirnova"/>
    <m/>
    <n v="1"/>
    <n v="5"/>
    <m/>
    <m/>
    <n v="0"/>
    <n v="0"/>
    <n v="0"/>
    <s v="16.06.2025"/>
    <s v="Order Window"/>
    <m/>
    <m/>
    <n v="48"/>
  </r>
  <r>
    <x v="2"/>
    <m/>
    <n v="20006103"/>
    <n v="3090233"/>
    <x v="13"/>
    <s v="HU"/>
    <x v="10"/>
    <x v="1"/>
    <m/>
    <m/>
    <n v="290"/>
    <n v="88026542"/>
    <s v="HE UCL 0.0 Water bottle"/>
    <n v="21"/>
    <m/>
    <s v="China"/>
    <s v="Premiums"/>
    <n v="250"/>
    <s v="Promocean The Netherlands BV"/>
    <x v="0"/>
    <n v="74.7"/>
    <n v="1568.7"/>
    <n v="74.7"/>
    <n v="1568.7"/>
    <n v="0"/>
    <n v="0"/>
    <n v="1568.7"/>
    <n v="64.62660000000001"/>
    <n v="0"/>
    <n v="64.62660000000001"/>
    <n v="37"/>
    <n v="16"/>
    <n v="17"/>
    <n v="0.211344"/>
    <s v="Den Bosch"/>
    <m/>
    <n v="0"/>
    <n v="0"/>
    <n v="0"/>
    <n v="0"/>
    <m/>
    <m/>
    <s v="no"/>
    <n v="1357.1586000000002"/>
    <m/>
    <n v="0.12"/>
    <n v="73.439318181818194"/>
    <m/>
    <n v="1542.225681818182"/>
    <m/>
    <n v="0"/>
    <s v="Ellina Smirnova"/>
    <m/>
    <n v="10"/>
    <n v="210"/>
    <m/>
    <m/>
    <n v="0"/>
    <n v="0"/>
    <n v="0"/>
    <s v="16.06.2025"/>
    <s v="Order Window"/>
    <m/>
    <m/>
    <n v="421"/>
  </r>
  <r>
    <x v="2"/>
    <m/>
    <n v="20006103"/>
    <n v="3090233"/>
    <x v="13"/>
    <s v="HU"/>
    <x v="10"/>
    <x v="1"/>
    <m/>
    <m/>
    <n v="300"/>
    <n v="88026484"/>
    <s v="HE UCL Backpack"/>
    <n v="30"/>
    <m/>
    <s v="China"/>
    <s v="Premiums"/>
    <n v="200"/>
    <s v="Promocean The Netherlands BV"/>
    <x v="0"/>
    <n v="70.149999999999991"/>
    <n v="2104.4999999999995"/>
    <n v="69.349999999999994"/>
    <n v="2080.5"/>
    <n v="0"/>
    <n v="0"/>
    <n v="2080.5"/>
    <n v="60.500699999999995"/>
    <n v="0"/>
    <n v="60.500699999999995"/>
    <n v="55"/>
    <n v="36"/>
    <n v="20"/>
    <n v="1.1879999999999999"/>
    <s v="Den Bosch"/>
    <m/>
    <n v="0"/>
    <n v="0"/>
    <n v="23.999999999999545"/>
    <n v="0"/>
    <m/>
    <m/>
    <s v="no"/>
    <n v="1815.0209999999997"/>
    <m/>
    <n v="0.12"/>
    <n v="68.750795454545454"/>
    <m/>
    <n v="2062.5238636363638"/>
    <m/>
    <n v="0"/>
    <s v="Ellina Smirnova"/>
    <m/>
    <n v="5"/>
    <n v="150"/>
    <m/>
    <m/>
    <n v="0"/>
    <n v="0"/>
    <n v="0"/>
    <s v="16.06.2025"/>
    <s v="Order Window"/>
    <m/>
    <m/>
    <n v="642"/>
  </r>
  <r>
    <x v="2"/>
    <m/>
    <n v="20006103"/>
    <n v="3090233"/>
    <x v="13"/>
    <s v="HU"/>
    <x v="10"/>
    <x v="1"/>
    <m/>
    <m/>
    <n v="310"/>
    <n v="88026485"/>
    <s v="HE UCL Bottle opener"/>
    <n v="3"/>
    <m/>
    <s v="China"/>
    <s v="Bar support"/>
    <n v="125"/>
    <s v="Promocean The Netherlands BV"/>
    <x v="0"/>
    <n v="30.2"/>
    <n v="90.6"/>
    <n v="26.400000000000002"/>
    <n v="79.2"/>
    <n v="0"/>
    <n v="0"/>
    <n v="79.2"/>
    <n v="23.176800000000004"/>
    <n v="0"/>
    <n v="23.176800000000004"/>
    <n v="14"/>
    <n v="5"/>
    <n v="5"/>
    <n v="1.0499999999999999E-3"/>
    <s v="Den Bosch"/>
    <m/>
    <n v="0"/>
    <n v="0"/>
    <n v="11.399999999999991"/>
    <n v="0"/>
    <m/>
    <m/>
    <s v="no"/>
    <n v="69.530400000000014"/>
    <m/>
    <n v="0.12"/>
    <n v="26.33727272727273"/>
    <m/>
    <n v="79.011818181818185"/>
    <m/>
    <n v="0"/>
    <s v="Ellina Smirnova"/>
    <m/>
    <n v="20"/>
    <n v="60"/>
    <m/>
    <m/>
    <n v="0"/>
    <n v="0"/>
    <n v="0"/>
    <s v="16.06.2025"/>
    <s v="Order Window"/>
    <m/>
    <m/>
    <n v="2875"/>
  </r>
  <r>
    <x v="2"/>
    <m/>
    <n v="20006103"/>
    <n v="3090233"/>
    <x v="13"/>
    <s v="HU"/>
    <x v="10"/>
    <x v="1"/>
    <m/>
    <m/>
    <n v="320"/>
    <n v="88026486"/>
    <s v="HE UCL Cap"/>
    <n v="2"/>
    <m/>
    <s v="China"/>
    <s v="Textiles-Clothing"/>
    <n v="42"/>
    <s v="Promocean The Netherlands BV"/>
    <x v="0"/>
    <n v="115.68"/>
    <n v="231.36"/>
    <n v="71.28"/>
    <n v="142.56"/>
    <n v="0"/>
    <n v="0"/>
    <n v="142.56"/>
    <n v="62.267399999999995"/>
    <n v="0"/>
    <n v="62.267399999999995"/>
    <n v="45"/>
    <n v="23"/>
    <n v="23"/>
    <n v="4.761E-2"/>
    <s v="Den Bosch"/>
    <m/>
    <n v="0"/>
    <n v="0"/>
    <n v="88.800000000000011"/>
    <n v="0"/>
    <m/>
    <m/>
    <s v="no"/>
    <n v="124.53479999999999"/>
    <m/>
    <n v="0.12"/>
    <n v="70.758409090909083"/>
    <m/>
    <n v="141.51681818181817"/>
    <m/>
    <n v="0"/>
    <s v="Ellina Smirnova"/>
    <m/>
    <n v="24"/>
    <n v="48"/>
    <m/>
    <m/>
    <n v="0"/>
    <n v="0"/>
    <n v="0"/>
    <s v="16.06.2025"/>
    <s v="Order Window"/>
    <m/>
    <m/>
    <n v="816"/>
  </r>
  <r>
    <x v="2"/>
    <m/>
    <n v="20006103"/>
    <n v="3090233"/>
    <x v="13"/>
    <s v="HU"/>
    <x v="10"/>
    <x v="1"/>
    <m/>
    <m/>
    <n v="330"/>
    <n v="88026487"/>
    <s v="HE UCL Drawstring bag"/>
    <n v="10"/>
    <m/>
    <s v="China"/>
    <s v="Premiums"/>
    <n v="100"/>
    <s v="Promocean The Netherlands BV"/>
    <x v="0"/>
    <n v="30.6"/>
    <n v="306"/>
    <n v="28.799999999999997"/>
    <n v="288"/>
    <n v="0"/>
    <n v="0"/>
    <n v="288"/>
    <n v="25.1082"/>
    <n v="0"/>
    <n v="25.1082"/>
    <n v="47"/>
    <n v="46"/>
    <n v="2"/>
    <n v="4.3240000000000001E-2"/>
    <s v="Den Bosch"/>
    <m/>
    <n v="0"/>
    <n v="0"/>
    <n v="18"/>
    <n v="0"/>
    <m/>
    <m/>
    <s v="no"/>
    <n v="251.08199999999999"/>
    <m/>
    <n v="0.12"/>
    <n v="28.532045454545454"/>
    <m/>
    <n v="285.32045454545454"/>
    <m/>
    <n v="0"/>
    <s v="Ellina Smirnova"/>
    <m/>
    <n v="10"/>
    <n v="100"/>
    <m/>
    <m/>
    <n v="0"/>
    <n v="0"/>
    <n v="0"/>
    <s v="16.06.2025"/>
    <s v="Order Window"/>
    <m/>
    <m/>
    <n v="1295"/>
  </r>
  <r>
    <x v="2"/>
    <m/>
    <n v="20006103"/>
    <n v="3090233"/>
    <x v="13"/>
    <s v="HU"/>
    <x v="10"/>
    <x v="1"/>
    <m/>
    <m/>
    <n v="340"/>
    <n v="88026488"/>
    <s v="HE UCL Fanny pack"/>
    <n v="20"/>
    <m/>
    <s v="China"/>
    <s v="Premiums"/>
    <n v="100"/>
    <s v="Promocean The Netherlands BV"/>
    <x v="0"/>
    <n v="46.2"/>
    <n v="924"/>
    <n v="41"/>
    <n v="820"/>
    <n v="0"/>
    <n v="0"/>
    <n v="820"/>
    <n v="35.419800000000002"/>
    <n v="0"/>
    <n v="35.419800000000002"/>
    <n v="28"/>
    <n v="17"/>
    <n v="13"/>
    <n v="0.12376"/>
    <s v="Den Bosch"/>
    <m/>
    <n v="0"/>
    <n v="0"/>
    <n v="104"/>
    <n v="0"/>
    <m/>
    <m/>
    <s v="no"/>
    <n v="708.39600000000007"/>
    <m/>
    <n v="0.12"/>
    <n v="40.249772727272727"/>
    <m/>
    <n v="804.99545454545455"/>
    <m/>
    <n v="0"/>
    <s v="Ellina Smirnova"/>
    <m/>
    <n v="10"/>
    <n v="200"/>
    <m/>
    <m/>
    <n v="0"/>
    <n v="0"/>
    <n v="0"/>
    <s v="16.06.2025"/>
    <s v="Order Window"/>
    <m/>
    <m/>
    <n v="588"/>
  </r>
  <r>
    <x v="2"/>
    <m/>
    <n v="20006084"/>
    <n v="3014781"/>
    <x v="15"/>
    <s v="LC"/>
    <x v="12"/>
    <x v="3"/>
    <m/>
    <m/>
    <n v="60"/>
    <n v="88026528"/>
    <s v="HE UCL 0.0 Bottle opener"/>
    <n v="100"/>
    <m/>
    <s v="China"/>
    <s v="Bar support"/>
    <n v="125"/>
    <s v="Promocean The Netherlands BV"/>
    <x v="0"/>
    <n v="30.2"/>
    <n v="3020"/>
    <n v="30.2"/>
    <n v="3020"/>
    <n v="0"/>
    <n v="0"/>
    <n v="3020"/>
    <n v="26.492400000000004"/>
    <n v="0"/>
    <n v="26.492400000000004"/>
    <n v="14"/>
    <n v="5"/>
    <n v="5"/>
    <n v="3.5000000000000003E-2"/>
    <s v="Den Bosch"/>
    <m/>
    <n v="0"/>
    <n v="0"/>
    <n v="0"/>
    <n v="0"/>
    <m/>
    <m/>
    <s v="no"/>
    <n v="2649.2400000000002"/>
    <m/>
    <n v="0.12"/>
    <n v="30.105000000000004"/>
    <m/>
    <n v="3010.5000000000005"/>
    <m/>
    <n v="0"/>
    <s v="Ellina Smirnova"/>
    <m/>
    <n v="20"/>
    <n v="2000"/>
    <m/>
    <m/>
    <n v="0"/>
    <n v="0"/>
    <n v="0"/>
    <s v="12.06.2025"/>
    <s v="Order Window"/>
    <m/>
    <m/>
    <n v="101"/>
  </r>
  <r>
    <x v="2"/>
    <m/>
    <n v="20006084"/>
    <n v="3014781"/>
    <x v="15"/>
    <s v="LC"/>
    <x v="12"/>
    <x v="3"/>
    <m/>
    <m/>
    <n v="70"/>
    <n v="88026544"/>
    <s v="HE UCL 0.0 Sports bag"/>
    <n v="100"/>
    <m/>
    <s v="China"/>
    <s v="Premiums"/>
    <n v="200"/>
    <s v="Promocean The Netherlands BV"/>
    <x v="0"/>
    <n v="75.55"/>
    <n v="7555"/>
    <n v="75.55"/>
    <n v="7555"/>
    <n v="0"/>
    <n v="0"/>
    <n v="7555"/>
    <n v="65.941199999999995"/>
    <n v="0"/>
    <n v="65.941199999999995"/>
    <n v="52"/>
    <n v="33"/>
    <n v="12"/>
    <n v="2.0592000000000001"/>
    <s v="Den Bosch"/>
    <m/>
    <n v="0"/>
    <n v="0"/>
    <n v="0"/>
    <n v="0"/>
    <m/>
    <m/>
    <s v="no"/>
    <n v="6594.12"/>
    <m/>
    <n v="0.12"/>
    <n v="74.933181818181808"/>
    <m/>
    <n v="7493.3181818181811"/>
    <m/>
    <n v="0"/>
    <s v="Ellina Smirnova"/>
    <m/>
    <n v="5"/>
    <n v="500"/>
    <m/>
    <m/>
    <n v="0"/>
    <n v="0"/>
    <n v="0"/>
    <s v="12.06.2025"/>
    <s v="Order Window"/>
    <m/>
    <m/>
    <n v="140"/>
  </r>
  <r>
    <x v="2"/>
    <m/>
    <n v="20006084"/>
    <n v="3014781"/>
    <x v="15"/>
    <s v="LC"/>
    <x v="12"/>
    <x v="3"/>
    <m/>
    <m/>
    <n v="80"/>
    <n v="88026493"/>
    <s v="HE UCL Ice bucket"/>
    <n v="100"/>
    <m/>
    <s v="China"/>
    <s v="Bar support"/>
    <n v="167"/>
    <s v="Promocean The Netherlands BV"/>
    <x v="0"/>
    <n v="73.199999999999989"/>
    <n v="7319.9999999999991"/>
    <n v="73.199999999999989"/>
    <n v="7319.9999999999991"/>
    <n v="0"/>
    <n v="0"/>
    <n v="7319.9999999999991"/>
    <n v="63.327000000000005"/>
    <n v="0"/>
    <n v="63.327000000000005"/>
    <n v="49"/>
    <n v="26"/>
    <n v="50"/>
    <n v="6.37"/>
    <s v="Den Bosch"/>
    <m/>
    <n v="0"/>
    <n v="0"/>
    <n v="0"/>
    <n v="0"/>
    <m/>
    <m/>
    <s v="no"/>
    <n v="6332.7000000000007"/>
    <m/>
    <n v="0.12"/>
    <n v="71.962500000000006"/>
    <m/>
    <n v="7196.2500000000009"/>
    <m/>
    <n v="0"/>
    <s v="Ellina Smirnova"/>
    <m/>
    <n v="12"/>
    <n v="1200"/>
    <m/>
    <m/>
    <n v="0"/>
    <n v="0"/>
    <n v="0"/>
    <s v="12.06.2025"/>
    <s v="Order Window"/>
    <m/>
    <m/>
    <n v="356"/>
  </r>
  <r>
    <x v="2"/>
    <m/>
    <n v="20006084"/>
    <n v="3014781"/>
    <x v="15"/>
    <s v="LC"/>
    <x v="12"/>
    <x v="3"/>
    <m/>
    <m/>
    <n v="90"/>
    <n v="88026486"/>
    <s v="HE UCL Cap"/>
    <n v="42"/>
    <m/>
    <s v="China"/>
    <s v="Textiles-Clothing"/>
    <n v="42"/>
    <s v="Promocean The Netherlands BV"/>
    <x v="0"/>
    <n v="115.68"/>
    <n v="4858.5600000000004"/>
    <n v="71.28"/>
    <n v="2993.76"/>
    <n v="0"/>
    <n v="0"/>
    <n v="2993.76"/>
    <n v="62.267399999999995"/>
    <n v="0"/>
    <n v="62.267399999999995"/>
    <n v="45"/>
    <n v="23"/>
    <n v="23"/>
    <n v="0.99980999999999998"/>
    <s v="Den Bosch"/>
    <m/>
    <n v="0"/>
    <n v="0"/>
    <n v="1864.8000000000002"/>
    <n v="0"/>
    <m/>
    <m/>
    <s v="yes"/>
    <n v="2615.2307999999998"/>
    <m/>
    <n v="0.12"/>
    <n v="70.758409090909083"/>
    <m/>
    <n v="2971.8531818181814"/>
    <m/>
    <n v="0"/>
    <s v="Ellina Smirnova"/>
    <m/>
    <n v="24"/>
    <n v="1008"/>
    <m/>
    <m/>
    <n v="0"/>
    <n v="0"/>
    <n v="0"/>
    <s v="12.06.2025"/>
    <s v="Order Window"/>
    <m/>
    <m/>
    <n v="816"/>
  </r>
  <r>
    <x v="2"/>
    <m/>
    <n v="20006103"/>
    <n v="3090233"/>
    <x v="13"/>
    <s v="HU"/>
    <x v="10"/>
    <x v="1"/>
    <m/>
    <m/>
    <n v="350"/>
    <n v="88026612"/>
    <s v="HE UCL Glass 25cl man recycled"/>
    <n v="70"/>
    <m/>
    <s v="Turkey"/>
    <s v="Glassware"/>
    <n v="26800"/>
    <s v="Sisecam (Pasabahçe)"/>
    <x v="0"/>
    <n v="4.38"/>
    <n v="306.59999999999997"/>
    <n v="4.38"/>
    <n v="306.59999999999997"/>
    <n v="0"/>
    <n v="0"/>
    <n v="306.59999999999997"/>
    <n v="3.84"/>
    <n v="0"/>
    <n v="3.84"/>
    <n v="20"/>
    <n v="14.3"/>
    <n v="19"/>
    <n v="0.38038"/>
    <s v="Den Bosch"/>
    <m/>
    <n v="0"/>
    <n v="0"/>
    <n v="0"/>
    <n v="0"/>
    <m/>
    <m/>
    <s v="no"/>
    <n v="268.8"/>
    <m/>
    <n v="0.12"/>
    <n v="4.3636363636363633"/>
    <m/>
    <n v="305.45454545454544"/>
    <m/>
    <n v="0"/>
    <s v="Ludmilla Zarybnicka"/>
    <m/>
    <n v="6"/>
    <n v="420"/>
    <m/>
    <m/>
    <n v="0"/>
    <n v="0"/>
    <n v="0"/>
    <s v="16.06.2025"/>
    <s v="Order Window"/>
    <m/>
    <m/>
    <n v="4496"/>
  </r>
  <r>
    <x v="2"/>
    <m/>
    <n v="20006103"/>
    <n v="3090233"/>
    <x v="13"/>
    <s v="HU"/>
    <x v="10"/>
    <x v="1"/>
    <m/>
    <m/>
    <n v="360"/>
    <n v="88026490"/>
    <s v="HE UCL Hoodie lady S"/>
    <n v="3"/>
    <m/>
    <s v="China"/>
    <s v="Textiles-Clothing"/>
    <n v="500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s v="Den Bosch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6.06.2025"/>
    <s v="Order Window"/>
    <m/>
    <m/>
    <n v="22"/>
  </r>
  <r>
    <x v="2"/>
    <m/>
    <n v="20006103"/>
    <n v="3090233"/>
    <x v="13"/>
    <s v="HU"/>
    <x v="10"/>
    <x v="1"/>
    <m/>
    <m/>
    <n v="370"/>
    <n v="88026491"/>
    <s v="HE UCL Hoodie lady M"/>
    <n v="4"/>
    <m/>
    <s v="China"/>
    <s v="Textiles-Clothing"/>
    <n v="500"/>
    <s v="Promocean The Netherlands BV"/>
    <x v="0"/>
    <n v="38.44"/>
    <n v="153.76"/>
    <n v="38.44"/>
    <n v="153.76"/>
    <n v="0"/>
    <n v="0"/>
    <n v="153.76"/>
    <n v="32.572800000000001"/>
    <n v="0"/>
    <n v="32.572800000000001"/>
    <n v="58"/>
    <n v="36"/>
    <n v="4"/>
    <n v="3.3408E-2"/>
    <s v="Den Bosch"/>
    <m/>
    <n v="0"/>
    <n v="0"/>
    <n v="0"/>
    <n v="0"/>
    <m/>
    <m/>
    <s v="no"/>
    <n v="130.2912"/>
    <m/>
    <n v="0.12"/>
    <n v="37.014545454545456"/>
    <m/>
    <n v="148.05818181818182"/>
    <m/>
    <n v="0"/>
    <s v="Ellina Smirnova"/>
    <m/>
    <n v="2"/>
    <n v="8"/>
    <m/>
    <m/>
    <n v="0"/>
    <n v="0"/>
    <n v="0"/>
    <s v="16.06.2025"/>
    <s v="Order Window"/>
    <m/>
    <m/>
    <n v="167"/>
  </r>
  <r>
    <x v="2"/>
    <m/>
    <n v="20006103"/>
    <n v="3090233"/>
    <x v="13"/>
    <s v="HU"/>
    <x v="10"/>
    <x v="1"/>
    <m/>
    <m/>
    <n v="380"/>
    <n v="88026492"/>
    <s v="HE UCL Hoodie lady L"/>
    <n v="3"/>
    <m/>
    <s v="China"/>
    <s v="Textiles-Clothing"/>
    <n v="500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s v="Den Bosch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6.06.2025"/>
    <s v="Order Window"/>
    <m/>
    <m/>
    <n v="176"/>
  </r>
  <r>
    <x v="2"/>
    <m/>
    <n v="20006103"/>
    <n v="3090233"/>
    <x v="13"/>
    <s v="HU"/>
    <x v="10"/>
    <x v="1"/>
    <m/>
    <m/>
    <n v="390"/>
    <n v="88026470"/>
    <s v="HE UCL Hoodie man M"/>
    <n v="2"/>
    <m/>
    <s v="China"/>
    <s v="Textiles-Clothing"/>
    <n v="500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s v="Den Bosch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6.06.2025"/>
    <s v="Order Window"/>
    <m/>
    <m/>
    <n v="123"/>
  </r>
  <r>
    <x v="2"/>
    <m/>
    <n v="20006103"/>
    <n v="3090233"/>
    <x v="13"/>
    <s v="HU"/>
    <x v="10"/>
    <x v="1"/>
    <m/>
    <m/>
    <n v="400"/>
    <n v="88026471"/>
    <s v="HE UCL Hoodie man L"/>
    <n v="2"/>
    <m/>
    <s v="China"/>
    <s v="Textiles-Clothing"/>
    <n v="500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s v="Den Bosch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6.06.2025"/>
    <s v="Order Window"/>
    <m/>
    <m/>
    <n v="354"/>
  </r>
  <r>
    <x v="2"/>
    <m/>
    <n v="20006103"/>
    <n v="3090233"/>
    <x v="13"/>
    <s v="HU"/>
    <x v="10"/>
    <x v="1"/>
    <m/>
    <m/>
    <n v="410"/>
    <n v="88026472"/>
    <s v="HE UCL Hoodie man XL"/>
    <n v="1"/>
    <m/>
    <s v="China"/>
    <s v="Textiles-Clothing"/>
    <n v="500"/>
    <s v="Promocean The Netherlands BV"/>
    <x v="0"/>
    <n v="38.86"/>
    <n v="38.86"/>
    <n v="38.86"/>
    <n v="38.86"/>
    <n v="0"/>
    <n v="0"/>
    <n v="38.86"/>
    <n v="33.017399999999995"/>
    <n v="0"/>
    <n v="33.017399999999995"/>
    <n v="58"/>
    <n v="36"/>
    <n v="4"/>
    <n v="8.352E-3"/>
    <s v="Den Bosch"/>
    <m/>
    <n v="0"/>
    <n v="0"/>
    <n v="0"/>
    <n v="0"/>
    <m/>
    <m/>
    <s v="no"/>
    <n v="33.017399999999995"/>
    <m/>
    <n v="0.12"/>
    <n v="37.519772727272724"/>
    <m/>
    <n v="37.519772727272724"/>
    <m/>
    <n v="0"/>
    <s v="Ellina Smirnova"/>
    <m/>
    <n v="2"/>
    <n v="2"/>
    <m/>
    <m/>
    <n v="0"/>
    <n v="0"/>
    <n v="0"/>
    <s v="16.06.2025"/>
    <s v="Order Window"/>
    <m/>
    <m/>
    <n v="129"/>
  </r>
  <r>
    <x v="2"/>
    <m/>
    <n v="20006103"/>
    <n v="3090233"/>
    <x v="13"/>
    <s v="HU"/>
    <x v="10"/>
    <x v="1"/>
    <m/>
    <m/>
    <n v="420"/>
    <n v="88026494"/>
    <s v="HE UCL Keyring opener"/>
    <n v="30"/>
    <m/>
    <s v="China"/>
    <s v="Premiums"/>
    <n v="100"/>
    <s v="Promocean The Netherlands BV"/>
    <x v="0"/>
    <n v="47"/>
    <n v="1410"/>
    <n v="42.25"/>
    <n v="1267.5"/>
    <n v="0"/>
    <n v="0"/>
    <n v="1267.5"/>
    <n v="37.249200000000002"/>
    <n v="0"/>
    <n v="37.249200000000002"/>
    <n v="11"/>
    <n v="9"/>
    <n v="6"/>
    <n v="1.7819999999999999E-2"/>
    <s v="Den Bosch"/>
    <m/>
    <n v="0"/>
    <n v="0"/>
    <n v="142.5"/>
    <n v="0"/>
    <m/>
    <m/>
    <s v="no"/>
    <n v="1117.4760000000001"/>
    <m/>
    <n v="0.12"/>
    <n v="42.328636363636363"/>
    <m/>
    <n v="1269.8590909090908"/>
    <m/>
    <n v="0"/>
    <s v="Ellina Smirnova"/>
    <m/>
    <n v="25"/>
    <n v="750"/>
    <m/>
    <m/>
    <n v="0"/>
    <n v="0"/>
    <n v="0"/>
    <s v="16.06.2025"/>
    <s v="Order Window"/>
    <m/>
    <m/>
    <n v="1305"/>
  </r>
  <r>
    <x v="2"/>
    <m/>
    <n v="20006103"/>
    <n v="3090233"/>
    <x v="13"/>
    <s v="HU"/>
    <x v="10"/>
    <x v="1"/>
    <m/>
    <m/>
    <n v="430"/>
    <n v="88026526"/>
    <s v="HE UCL Only Men Bowhead flag"/>
    <n v="20"/>
    <m/>
    <s v="China"/>
    <s v="Outdoor signs"/>
    <n v="250"/>
    <s v="Promocean The Netherlands BV"/>
    <x v="1"/>
    <n v="43.06"/>
    <n v="861.2"/>
    <n v="43.06"/>
    <n v="861.2"/>
    <n v="0"/>
    <n v="0"/>
    <n v="861.2"/>
    <n v="37.8887"/>
    <n v="0"/>
    <n v="37.8887"/>
    <n v="40"/>
    <n v="20.5"/>
    <n v="10"/>
    <n v="0.16400000000000001"/>
    <m/>
    <m/>
    <n v="0"/>
    <n v="0"/>
    <n v="0"/>
    <n v="0"/>
    <m/>
    <m/>
    <s v="no"/>
    <n v="757.774"/>
    <m/>
    <n v="0.12"/>
    <n v="43.055340909090908"/>
    <m/>
    <n v="861.1068181818182"/>
    <m/>
    <n v="0"/>
    <s v="Ludmilla Zarybnicka"/>
    <m/>
    <n v="1"/>
    <n v="20"/>
    <m/>
    <m/>
    <n v="0"/>
    <n v="0"/>
    <n v="0"/>
    <s v="16.06.2025"/>
    <s v="Order Window"/>
    <m/>
    <m/>
    <n v="104"/>
  </r>
  <r>
    <x v="2"/>
    <m/>
    <n v="20006103"/>
    <n v="3090233"/>
    <x v="13"/>
    <s v="HU"/>
    <x v="10"/>
    <x v="1"/>
    <m/>
    <m/>
    <n v="440"/>
    <n v="88026505"/>
    <s v="HE UCL Soccer ball with pump"/>
    <n v="20"/>
    <m/>
    <s v="China"/>
    <s v="Premiums"/>
    <n v="500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s v="Den Bosch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6.06.2025"/>
    <s v="Order Window"/>
    <m/>
    <m/>
    <n v="4834"/>
  </r>
  <r>
    <x v="2"/>
    <m/>
    <n v="20006103"/>
    <n v="3090233"/>
    <x v="13"/>
    <s v="HU"/>
    <x v="10"/>
    <x v="1"/>
    <m/>
    <m/>
    <n v="450"/>
    <n v="88026566"/>
    <s v="HE UCL Sports shirt S"/>
    <n v="15"/>
    <m/>
    <s v="China"/>
    <s v="Textiles-Clothing"/>
    <n v="200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s v="Den Bosch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6.06.2025"/>
    <s v="Order Window"/>
    <m/>
    <m/>
    <n v="97"/>
  </r>
  <r>
    <x v="2"/>
    <m/>
    <n v="20006103"/>
    <n v="3090233"/>
    <x v="13"/>
    <s v="HU"/>
    <x v="10"/>
    <x v="1"/>
    <m/>
    <m/>
    <n v="460"/>
    <n v="88026567"/>
    <s v="HE UCL Sports shirt M"/>
    <n v="15"/>
    <m/>
    <s v="China"/>
    <s v="Textiles-Clothing"/>
    <n v="200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s v="Den Bosch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6.06.2025"/>
    <s v="Order Window"/>
    <m/>
    <m/>
    <n v="336"/>
  </r>
  <r>
    <x v="2"/>
    <m/>
    <n v="20006103"/>
    <n v="3090233"/>
    <x v="13"/>
    <s v="HU"/>
    <x v="10"/>
    <x v="1"/>
    <m/>
    <m/>
    <n v="470"/>
    <n v="88026568"/>
    <s v="HE UCL Sports shirt L"/>
    <n v="16"/>
    <m/>
    <s v="China"/>
    <s v="Textiles-Clothing"/>
    <n v="200"/>
    <s v="Asian Sourcing Link"/>
    <x v="0"/>
    <n v="34.549999999999997"/>
    <n v="552.79999999999995"/>
    <n v="29.5"/>
    <n v="472"/>
    <n v="0"/>
    <n v="0"/>
    <n v="472"/>
    <n v="25.154999999999998"/>
    <n v="0"/>
    <n v="25.154999999999998"/>
    <n v="39"/>
    <n v="33"/>
    <n v="4.5"/>
    <n v="9.2663999999999996E-2"/>
    <s v="Den Bosch"/>
    <m/>
    <n v="0"/>
    <n v="0"/>
    <n v="80.799999999999955"/>
    <n v="0"/>
    <m/>
    <m/>
    <s v="no"/>
    <n v="402.47999999999996"/>
    <m/>
    <n v="0.12"/>
    <n v="28.58522727272727"/>
    <m/>
    <n v="457.36363636363632"/>
    <m/>
    <n v="0"/>
    <s v="Ellina Smirnova"/>
    <m/>
    <n v="5"/>
    <n v="80"/>
    <m/>
    <m/>
    <n v="0"/>
    <n v="0"/>
    <n v="0"/>
    <s v="16.06.2025"/>
    <s v="Order Window"/>
    <m/>
    <m/>
    <n v="483"/>
  </r>
  <r>
    <x v="2"/>
    <m/>
    <n v="20006103"/>
    <n v="3090233"/>
    <x v="13"/>
    <s v="HU"/>
    <x v="10"/>
    <x v="1"/>
    <m/>
    <m/>
    <n v="480"/>
    <n v="88026569"/>
    <s v="HE UCL Sports shirt XL"/>
    <n v="15"/>
    <m/>
    <s v="China"/>
    <s v="Textiles-Clothing"/>
    <n v="200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s v="Den Bosch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6.06.2025"/>
    <s v="Order Window"/>
    <m/>
    <m/>
    <n v="263"/>
  </r>
  <r>
    <x v="2"/>
    <m/>
    <n v="20006103"/>
    <n v="3090233"/>
    <x v="13"/>
    <s v="HU"/>
    <x v="10"/>
    <x v="1"/>
    <m/>
    <m/>
    <n v="490"/>
    <n v="88026576"/>
    <s v="HE UCL Sports towel"/>
    <n v="5"/>
    <m/>
    <s v="China"/>
    <s v="Textiles-Clothing"/>
    <n v="167"/>
    <s v="Promocean The Netherlands BV"/>
    <x v="0"/>
    <n v="36.24"/>
    <n v="181.20000000000002"/>
    <n v="30.48"/>
    <n v="152.4"/>
    <n v="0"/>
    <n v="0"/>
    <n v="152.4"/>
    <n v="26.6175"/>
    <n v="0"/>
    <n v="26.6175"/>
    <n v="25.5"/>
    <n v="25"/>
    <n v="18.5"/>
    <n v="5.896875E-2"/>
    <s v="Den Bosch"/>
    <m/>
    <n v="0"/>
    <n v="0"/>
    <n v="28.800000000000011"/>
    <n v="0"/>
    <m/>
    <m/>
    <s v="no"/>
    <n v="133.08750000000001"/>
    <m/>
    <n v="0.12"/>
    <n v="30.24715909090909"/>
    <m/>
    <n v="151.23579545454544"/>
    <m/>
    <n v="0"/>
    <s v="Ellina Smirnova"/>
    <m/>
    <n v="6"/>
    <n v="30"/>
    <m/>
    <m/>
    <n v="0"/>
    <n v="0"/>
    <n v="0"/>
    <s v="16.06.2025"/>
    <s v="Order Window"/>
    <m/>
    <m/>
    <n v="714"/>
  </r>
  <r>
    <x v="2"/>
    <m/>
    <n v="20006103"/>
    <n v="3090233"/>
    <x v="13"/>
    <s v="HU"/>
    <x v="10"/>
    <x v="1"/>
    <m/>
    <m/>
    <n v="500"/>
    <n v="88026507"/>
    <s v="HE UCL Umbrella"/>
    <n v="2"/>
    <m/>
    <s v="China"/>
    <s v="Premiums"/>
    <n v="250"/>
    <s v="Promocean The Netherlands BV"/>
    <x v="0"/>
    <n v="48.32"/>
    <n v="96.64"/>
    <n v="48"/>
    <n v="96"/>
    <n v="0"/>
    <n v="0"/>
    <n v="96"/>
    <n v="41.518800000000006"/>
    <n v="0"/>
    <n v="41.518800000000006"/>
    <n v="102"/>
    <n v="20"/>
    <n v="7"/>
    <n v="2.8559999999999999E-2"/>
    <s v="Den Bosch"/>
    <m/>
    <n v="0"/>
    <n v="0"/>
    <n v="0.64000000000000057"/>
    <n v="0"/>
    <m/>
    <m/>
    <s v="no"/>
    <n v="83.037600000000012"/>
    <m/>
    <n v="0.12"/>
    <n v="47.180454545454552"/>
    <m/>
    <n v="94.360909090909104"/>
    <m/>
    <n v="0"/>
    <s v="Ellina Smirnova"/>
    <m/>
    <n v="4"/>
    <n v="8"/>
    <m/>
    <m/>
    <n v="0"/>
    <n v="0"/>
    <n v="0"/>
    <s v="16.06.2025"/>
    <s v="Order Window"/>
    <m/>
    <m/>
    <n v="628"/>
  </r>
  <r>
    <x v="2"/>
    <m/>
    <n v="20006104"/>
    <n v="3090233"/>
    <x v="13"/>
    <s v="HU"/>
    <x v="10"/>
    <x v="1"/>
    <m/>
    <m/>
    <n v="10"/>
    <n v="88026530"/>
    <s v="HE UCL 0.0 Cap"/>
    <n v="3"/>
    <m/>
    <s v="China"/>
    <s v="Textiles-Clothing"/>
    <n v="42"/>
    <s v="Promocean The Netherlands BV"/>
    <x v="0"/>
    <n v="115.68"/>
    <n v="347.04"/>
    <n v="115.68"/>
    <n v="347.04"/>
    <n v="0"/>
    <n v="0"/>
    <n v="347.04"/>
    <n v="101.00609999999999"/>
    <n v="0"/>
    <n v="101.00609999999999"/>
    <n v="45"/>
    <n v="23"/>
    <n v="23"/>
    <n v="7.1415000000000006E-2"/>
    <s v="Den Bosch"/>
    <m/>
    <n v="0"/>
    <n v="0"/>
    <n v="0"/>
    <n v="0"/>
    <m/>
    <m/>
    <s v="no"/>
    <n v="303.01829999999995"/>
    <m/>
    <n v="0.12"/>
    <n v="114.77965909090908"/>
    <m/>
    <n v="344.33897727272722"/>
    <m/>
    <n v="0"/>
    <s v="Ellina Smirnova"/>
    <m/>
    <n v="24"/>
    <n v="72"/>
    <m/>
    <m/>
    <n v="0"/>
    <n v="0"/>
    <n v="0"/>
    <s v="16.06.2025"/>
    <s v="Order Window"/>
    <m/>
    <m/>
    <n v="57"/>
  </r>
  <r>
    <x v="2"/>
    <m/>
    <n v="20006104"/>
    <n v="3090233"/>
    <x v="13"/>
    <s v="HU"/>
    <x v="10"/>
    <x v="1"/>
    <m/>
    <m/>
    <n v="20"/>
    <n v="88026529"/>
    <s v="HE UCL 0.0 Drawstring bag"/>
    <n v="5"/>
    <m/>
    <s v="China"/>
    <s v="Premiums"/>
    <n v="100"/>
    <s v="Promocean The Netherlands BV"/>
    <x v="0"/>
    <n v="30.6"/>
    <n v="153"/>
    <n v="30.6"/>
    <n v="153"/>
    <n v="0"/>
    <n v="0"/>
    <n v="153"/>
    <n v="26.664299999999997"/>
    <n v="0"/>
    <n v="26.664299999999997"/>
    <n v="47"/>
    <n v="46"/>
    <n v="2"/>
    <n v="2.162E-2"/>
    <s v="Den Bosch"/>
    <m/>
    <n v="0"/>
    <n v="0"/>
    <n v="0"/>
    <n v="0"/>
    <m/>
    <m/>
    <s v="no"/>
    <n v="133.32149999999999"/>
    <m/>
    <n v="0.12"/>
    <n v="30.300340909090906"/>
    <m/>
    <n v="151.50170454545452"/>
    <m/>
    <n v="0"/>
    <s v="Ellina Smirnova"/>
    <m/>
    <n v="10"/>
    <n v="50"/>
    <m/>
    <m/>
    <n v="0"/>
    <n v="0"/>
    <n v="0"/>
    <s v="16.06.2025"/>
    <s v="Order Window"/>
    <m/>
    <m/>
    <n v="112"/>
  </r>
  <r>
    <x v="2"/>
    <m/>
    <n v="20006104"/>
    <n v="3090233"/>
    <x v="13"/>
    <s v="HU"/>
    <x v="10"/>
    <x v="1"/>
    <m/>
    <m/>
    <n v="30"/>
    <n v="88026542"/>
    <s v="HE UCL 0.0 Water bottle"/>
    <n v="40"/>
    <m/>
    <s v="China"/>
    <s v="Premiums"/>
    <n v="250"/>
    <s v="Promocean The Netherlands BV"/>
    <x v="0"/>
    <n v="74.7"/>
    <n v="2988"/>
    <n v="74.7"/>
    <n v="2988"/>
    <n v="0"/>
    <n v="0"/>
    <n v="2988"/>
    <n v="64.62660000000001"/>
    <n v="0"/>
    <n v="64.62660000000001"/>
    <n v="37"/>
    <n v="16"/>
    <n v="17"/>
    <n v="0.40255999999999997"/>
    <s v="Den Bosch"/>
    <m/>
    <n v="0"/>
    <n v="0"/>
    <n v="0"/>
    <n v="0"/>
    <m/>
    <m/>
    <s v="no"/>
    <n v="2585.0640000000003"/>
    <m/>
    <n v="0.12"/>
    <n v="73.439318181818194"/>
    <m/>
    <n v="2937.5727272727277"/>
    <m/>
    <n v="0"/>
    <s v="Ellina Smirnova"/>
    <m/>
    <n v="10"/>
    <n v="400"/>
    <m/>
    <m/>
    <n v="0"/>
    <n v="0"/>
    <n v="0"/>
    <s v="16.06.2025"/>
    <s v="Order Window"/>
    <m/>
    <m/>
    <n v="421"/>
  </r>
  <r>
    <x v="2"/>
    <m/>
    <n v="20006104"/>
    <n v="3090233"/>
    <x v="13"/>
    <s v="HU"/>
    <x v="10"/>
    <x v="1"/>
    <m/>
    <m/>
    <n v="40"/>
    <n v="88026484"/>
    <s v="HE UCL Backpack"/>
    <n v="100"/>
    <m/>
    <s v="China"/>
    <s v="Premiums"/>
    <n v="200"/>
    <s v="Promocean The Netherlands BV"/>
    <x v="0"/>
    <n v="70.149999999999991"/>
    <n v="7014.9999999999991"/>
    <n v="69.349999999999994"/>
    <n v="6934.9999999999991"/>
    <n v="0"/>
    <n v="0"/>
    <n v="6934.9999999999991"/>
    <n v="60.500699999999995"/>
    <n v="0"/>
    <n v="60.500699999999995"/>
    <n v="55"/>
    <n v="36"/>
    <n v="20"/>
    <n v="3.96"/>
    <s v="Den Bosch"/>
    <m/>
    <n v="0"/>
    <n v="0"/>
    <n v="80"/>
    <n v="0"/>
    <m/>
    <m/>
    <s v="no"/>
    <n v="6050.07"/>
    <m/>
    <n v="0.12"/>
    <n v="68.750795454545454"/>
    <m/>
    <n v="6875.079545454545"/>
    <m/>
    <n v="0"/>
    <s v="Ellina Smirnova"/>
    <m/>
    <n v="5"/>
    <n v="500"/>
    <m/>
    <m/>
    <n v="0"/>
    <n v="0"/>
    <n v="0"/>
    <s v="16.06.2025"/>
    <s v="Order Window"/>
    <m/>
    <m/>
    <n v="642"/>
  </r>
  <r>
    <x v="2"/>
    <m/>
    <n v="20006104"/>
    <n v="3090233"/>
    <x v="13"/>
    <s v="HU"/>
    <x v="10"/>
    <x v="1"/>
    <m/>
    <m/>
    <n v="50"/>
    <n v="88026485"/>
    <s v="HE UCL Bottle opener"/>
    <n v="5"/>
    <m/>
    <s v="China"/>
    <s v="Bar support"/>
    <n v="125"/>
    <s v="Promocean The Netherlands BV"/>
    <x v="0"/>
    <n v="30.2"/>
    <n v="151"/>
    <n v="26.400000000000002"/>
    <n v="132"/>
    <n v="0"/>
    <n v="0"/>
    <n v="132"/>
    <n v="23.176800000000004"/>
    <n v="0"/>
    <n v="23.176800000000004"/>
    <n v="14"/>
    <n v="5"/>
    <n v="5"/>
    <n v="1.75E-3"/>
    <s v="Den Bosch"/>
    <m/>
    <n v="0"/>
    <n v="0"/>
    <n v="19"/>
    <n v="0"/>
    <m/>
    <m/>
    <s v="no"/>
    <n v="115.88400000000001"/>
    <m/>
    <n v="0.12"/>
    <n v="26.33727272727273"/>
    <m/>
    <n v="131.68636363636364"/>
    <m/>
    <n v="0"/>
    <s v="Ellina Smirnova"/>
    <m/>
    <n v="20"/>
    <n v="100"/>
    <m/>
    <m/>
    <n v="0"/>
    <n v="0"/>
    <n v="0"/>
    <s v="16.06.2025"/>
    <s v="Order Window"/>
    <m/>
    <m/>
    <n v="2875"/>
  </r>
  <r>
    <x v="2"/>
    <m/>
    <n v="20006104"/>
    <n v="3090233"/>
    <x v="13"/>
    <s v="HU"/>
    <x v="10"/>
    <x v="1"/>
    <m/>
    <m/>
    <n v="60"/>
    <n v="88026486"/>
    <s v="HE UCL Cap"/>
    <n v="4"/>
    <m/>
    <s v="China"/>
    <s v="Textiles-Clothing"/>
    <n v="42"/>
    <s v="Promocean The Netherlands BV"/>
    <x v="0"/>
    <n v="115.68"/>
    <n v="462.72"/>
    <n v="71.28"/>
    <n v="285.12"/>
    <n v="0"/>
    <n v="0"/>
    <n v="285.12"/>
    <n v="62.267399999999995"/>
    <n v="0"/>
    <n v="62.267399999999995"/>
    <n v="45"/>
    <n v="23"/>
    <n v="23"/>
    <n v="9.5219999999999999E-2"/>
    <s v="Den Bosch"/>
    <m/>
    <n v="0"/>
    <n v="0"/>
    <n v="177.60000000000002"/>
    <n v="0"/>
    <m/>
    <m/>
    <s v="no"/>
    <n v="249.06959999999998"/>
    <m/>
    <n v="0.12"/>
    <n v="70.758409090909083"/>
    <m/>
    <n v="283.03363636363633"/>
    <m/>
    <n v="0"/>
    <s v="Ellina Smirnova"/>
    <m/>
    <n v="24"/>
    <n v="96"/>
    <m/>
    <m/>
    <n v="0"/>
    <n v="0"/>
    <n v="0"/>
    <s v="16.06.2025"/>
    <s v="Order Window"/>
    <m/>
    <m/>
    <n v="816"/>
  </r>
  <r>
    <x v="2"/>
    <m/>
    <n v="20006104"/>
    <n v="3090233"/>
    <x v="13"/>
    <s v="HU"/>
    <x v="10"/>
    <x v="1"/>
    <m/>
    <m/>
    <n v="70"/>
    <n v="88026487"/>
    <s v="HE UCL Drawstring bag"/>
    <n v="20"/>
    <m/>
    <s v="China"/>
    <s v="Premiums"/>
    <n v="100"/>
    <s v="Promocean The Netherlands BV"/>
    <x v="0"/>
    <n v="30.6"/>
    <n v="612"/>
    <n v="28.799999999999997"/>
    <n v="576"/>
    <n v="0"/>
    <n v="0"/>
    <n v="576"/>
    <n v="25.1082"/>
    <n v="0"/>
    <n v="25.1082"/>
    <n v="47"/>
    <n v="46"/>
    <n v="2"/>
    <n v="8.6480000000000001E-2"/>
    <s v="Den Bosch"/>
    <m/>
    <n v="0"/>
    <n v="0"/>
    <n v="36"/>
    <n v="0"/>
    <m/>
    <m/>
    <s v="no"/>
    <n v="502.16399999999999"/>
    <m/>
    <n v="0.12"/>
    <n v="28.532045454545454"/>
    <m/>
    <n v="570.64090909090908"/>
    <m/>
    <n v="0"/>
    <s v="Ellina Smirnova"/>
    <m/>
    <n v="10"/>
    <n v="200"/>
    <m/>
    <m/>
    <n v="0"/>
    <n v="0"/>
    <n v="0"/>
    <s v="16.06.2025"/>
    <s v="Order Window"/>
    <m/>
    <m/>
    <n v="1295"/>
  </r>
  <r>
    <x v="2"/>
    <m/>
    <n v="20006104"/>
    <n v="3090233"/>
    <x v="13"/>
    <s v="HU"/>
    <x v="10"/>
    <x v="1"/>
    <m/>
    <m/>
    <n v="80"/>
    <n v="88026488"/>
    <s v="HE UCL Fanny pack"/>
    <n v="10"/>
    <m/>
    <s v="China"/>
    <s v="Premiums"/>
    <n v="10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s v="Den Bosch"/>
    <m/>
    <n v="0"/>
    <n v="0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16.06.2025"/>
    <s v="Order Window"/>
    <m/>
    <m/>
    <n v="588"/>
  </r>
  <r>
    <x v="2"/>
    <m/>
    <n v="20006104"/>
    <n v="3090233"/>
    <x v="13"/>
    <s v="HU"/>
    <x v="10"/>
    <x v="1"/>
    <m/>
    <m/>
    <n v="90"/>
    <n v="88026493"/>
    <s v="HE UCL Ice bucket"/>
    <n v="2"/>
    <m/>
    <s v="China"/>
    <s v="Bar support"/>
    <n v="167"/>
    <s v="Promocean The Netherlands BV"/>
    <x v="0"/>
    <n v="73.199999999999989"/>
    <n v="146.39999999999998"/>
    <n v="73.199999999999989"/>
    <n v="146.39999999999998"/>
    <n v="0"/>
    <n v="0"/>
    <n v="146.39999999999998"/>
    <n v="63.327000000000005"/>
    <n v="0"/>
    <n v="63.327000000000005"/>
    <n v="49"/>
    <n v="26"/>
    <n v="50"/>
    <n v="0.12740000000000001"/>
    <s v="Den Bosch"/>
    <m/>
    <n v="0"/>
    <n v="0"/>
    <n v="0"/>
    <n v="0"/>
    <m/>
    <m/>
    <s v="no"/>
    <n v="126.65400000000001"/>
    <m/>
    <n v="0.12"/>
    <n v="71.962500000000006"/>
    <m/>
    <n v="143.92500000000001"/>
    <m/>
    <n v="0"/>
    <s v="Ellina Smirnova"/>
    <m/>
    <n v="12"/>
    <n v="24"/>
    <m/>
    <m/>
    <n v="0"/>
    <n v="0"/>
    <n v="0"/>
    <s v="16.06.2025"/>
    <s v="Order Window"/>
    <m/>
    <m/>
    <n v="356"/>
  </r>
  <r>
    <x v="0"/>
    <m/>
    <n v="20006105"/>
    <n v="3090833"/>
    <x v="45"/>
    <s v="BE"/>
    <x v="39"/>
    <x v="2"/>
    <m/>
    <m/>
    <n v="10"/>
    <n v="88026020"/>
    <s v="HE Brand Pourfection Kit"/>
    <n v="34"/>
    <m/>
    <s v="China"/>
    <s v="Premiums"/>
    <n v="167"/>
    <s v="Promocean The Netherlands BV"/>
    <x v="1"/>
    <n v="116.46000000000001"/>
    <n v="3959.6400000000003"/>
    <n v="116.46000000000001"/>
    <n v="3959.6400000000003"/>
    <n v="0"/>
    <n v="0"/>
    <n v="3959.6400000000003"/>
    <n v="102.49"/>
    <n v="0"/>
    <n v="102.49"/>
    <n v="60"/>
    <n v="55"/>
    <n v="20"/>
    <n v="2.2440000000000002"/>
    <m/>
    <m/>
    <n v="0"/>
    <s v="pallet + label"/>
    <n v="0"/>
    <n v="0"/>
    <m/>
    <m/>
    <s v="no"/>
    <n v="3484.66"/>
    <m/>
    <n v="0.12"/>
    <n v="116.46590909090908"/>
    <m/>
    <n v="3959.8409090909086"/>
    <m/>
    <n v="0"/>
    <s v="Ellina Smirnova"/>
    <m/>
    <n v="6"/>
    <n v="204"/>
    <m/>
    <m/>
    <n v="0"/>
    <n v="0"/>
    <n v="0"/>
    <s v="16.06.2025"/>
    <s v="Order Window"/>
    <m/>
    <m/>
    <n v="37"/>
  </r>
  <r>
    <x v="0"/>
    <m/>
    <n v="20006105"/>
    <n v="3090833"/>
    <x v="45"/>
    <s v="BE"/>
    <x v="39"/>
    <x v="2"/>
    <m/>
    <m/>
    <n v="20"/>
    <n v="88026625"/>
    <s v="HE Brand scarf"/>
    <n v="15"/>
    <m/>
    <s v="China"/>
    <s v="Textiles-Clothing"/>
    <n v="100"/>
    <s v="Promocean The Netherlands BV"/>
    <x v="0"/>
    <n v="73.7"/>
    <n v="1105.5"/>
    <n v="73.7"/>
    <n v="1105.5"/>
    <n v="0"/>
    <n v="0"/>
    <n v="1105.5"/>
    <n v="64.326599999999999"/>
    <n v="0"/>
    <n v="64.326599999999999"/>
    <n v="20"/>
    <n v="20"/>
    <n v="10"/>
    <n v="0.06"/>
    <s v="Den Bosch"/>
    <m/>
    <n v="0"/>
    <s v="pallet + label"/>
    <n v="0"/>
    <n v="0"/>
    <m/>
    <m/>
    <s v="no"/>
    <n v="964.899"/>
    <m/>
    <n v="0.12"/>
    <n v="73.098409090909087"/>
    <m/>
    <n v="1096.4761363636362"/>
    <m/>
    <n v="0"/>
    <s v="Ellina Smirnova"/>
    <m/>
    <n v="10"/>
    <n v="150"/>
    <m/>
    <m/>
    <n v="0"/>
    <n v="0"/>
    <n v="0"/>
    <s v="16.06.2025"/>
    <s v="Order Window"/>
    <m/>
    <m/>
    <n v="144"/>
  </r>
  <r>
    <x v="0"/>
    <m/>
    <n v="20006105"/>
    <n v="3090833"/>
    <x v="45"/>
    <s v="BE"/>
    <x v="39"/>
    <x v="2"/>
    <m/>
    <m/>
    <n v="30"/>
    <n v="88027217"/>
    <s v="HE Brand metal cup in gift box"/>
    <n v="418"/>
    <m/>
    <s v="China"/>
    <s v="Premiums"/>
    <n v="208"/>
    <s v="Promocean The Netherlands BV"/>
    <x v="0"/>
    <n v="53.400000000000006"/>
    <n v="22321.200000000001"/>
    <n v="51.72"/>
    <n v="21618.959999999999"/>
    <n v="0"/>
    <n v="0"/>
    <n v="21618.959999999999"/>
    <n v="39.2958"/>
    <n v="0"/>
    <n v="39.2958"/>
    <n v="32"/>
    <n v="24"/>
    <n v="13.5"/>
    <n v="4.3338239999999999"/>
    <s v="Den Bosch"/>
    <m/>
    <n v="0"/>
    <s v="pallet + label"/>
    <n v="702.2400000000016"/>
    <n v="0"/>
    <m/>
    <m/>
    <s v="yes"/>
    <n v="16425.644400000001"/>
    <m/>
    <n v="0.12"/>
    <n v="44.654318181818184"/>
    <m/>
    <n v="18665.505000000001"/>
    <m/>
    <n v="0"/>
    <s v="Ellina Smirnova"/>
    <m/>
    <n v="12"/>
    <n v="5016"/>
    <m/>
    <m/>
    <n v="0"/>
    <n v="0"/>
    <n v="0"/>
    <s v="16.06.2025"/>
    <s v="Order Window"/>
    <m/>
    <m/>
    <n v="446"/>
  </r>
  <r>
    <x v="0"/>
    <m/>
    <n v="20006105"/>
    <n v="3090833"/>
    <x v="45"/>
    <s v="BE"/>
    <x v="39"/>
    <x v="2"/>
    <m/>
    <m/>
    <n v="40"/>
    <n v="88027219"/>
    <s v="HE Brand foldable shopping bag"/>
    <n v="500"/>
    <m/>
    <s v="China"/>
    <s v="Premiums"/>
    <n v="100"/>
    <s v="Promocean The Netherlands BV"/>
    <x v="0"/>
    <n v="25.7"/>
    <n v="12850"/>
    <n v="20.9"/>
    <n v="10450"/>
    <n v="0"/>
    <n v="0"/>
    <n v="10450"/>
    <n v="17.179800000000004"/>
    <n v="0"/>
    <n v="17.179800000000004"/>
    <n v="48"/>
    <n v="24"/>
    <n v="1.6"/>
    <n v="0.92159999999999997"/>
    <s v="Den Bosch"/>
    <m/>
    <n v="0"/>
    <s v="pallet + label"/>
    <n v="2400"/>
    <n v="0"/>
    <m/>
    <m/>
    <s v="yes"/>
    <n v="8589.9000000000015"/>
    <m/>
    <n v="0.12"/>
    <n v="19.522500000000004"/>
    <m/>
    <n v="9761.2500000000018"/>
    <m/>
    <n v="0"/>
    <s v="Ellina Smirnova"/>
    <m/>
    <n v="10"/>
    <n v="5000"/>
    <m/>
    <m/>
    <n v="0"/>
    <n v="0"/>
    <n v="0"/>
    <s v="16.06.2025"/>
    <s v="Order Window"/>
    <m/>
    <m/>
    <n v="707"/>
  </r>
  <r>
    <x v="0"/>
    <m/>
    <n v="20006105"/>
    <n v="3090833"/>
    <x v="45"/>
    <s v="BE"/>
    <x v="39"/>
    <x v="2"/>
    <m/>
    <m/>
    <n v="50"/>
    <n v="88027056"/>
    <s v="HE Brand playing cards"/>
    <n v="70"/>
    <m/>
    <s v="Poland"/>
    <s v="Premiums"/>
    <n v="100"/>
    <s v="Promocean The Netherlands BV"/>
    <x v="0"/>
    <n v="48.7"/>
    <n v="3409"/>
    <n v="19.399999999999999"/>
    <n v="1358"/>
    <n v="0"/>
    <n v="0"/>
    <n v="1358"/>
    <n v="17.11"/>
    <n v="0"/>
    <n v="17.11"/>
    <n v="13"/>
    <n v="9"/>
    <n v="10"/>
    <n v="8.1900000000000001E-2"/>
    <s v="Den Bosch"/>
    <m/>
    <n v="0"/>
    <s v="pallet + label"/>
    <n v="2051"/>
    <n v="0"/>
    <m/>
    <m/>
    <s v="no"/>
    <n v="1197.7"/>
    <m/>
    <n v="0.12"/>
    <n v="19.443181818181817"/>
    <m/>
    <n v="1361.0227272727273"/>
    <m/>
    <n v="0"/>
    <s v="Ellina Smirnova"/>
    <m/>
    <n v="10"/>
    <n v="700"/>
    <m/>
    <m/>
    <n v="0"/>
    <n v="0"/>
    <n v="0"/>
    <s v="16.06.2025"/>
    <s v="Order Window"/>
    <m/>
    <m/>
    <n v="316"/>
  </r>
  <r>
    <x v="0"/>
    <m/>
    <n v="20006105"/>
    <n v="3090833"/>
    <x v="45"/>
    <s v="BE"/>
    <x v="39"/>
    <x v="2"/>
    <m/>
    <m/>
    <n v="60"/>
    <n v="88027055"/>
    <s v="HE Brand pop up cooler bag"/>
    <n v="225"/>
    <m/>
    <s v="China"/>
    <s v="Premiums"/>
    <n v="200"/>
    <s v="Promocean The Netherlands BV"/>
    <x v="0"/>
    <n v="50.300000000000004"/>
    <n v="11317.500000000002"/>
    <n v="46.3"/>
    <n v="10417.5"/>
    <n v="0"/>
    <n v="0"/>
    <n v="10417.5"/>
    <n v="37.312199999999997"/>
    <n v="0"/>
    <n v="37.312199999999997"/>
    <n v="35"/>
    <n v="34"/>
    <n v="30"/>
    <n v="8.0325000000000006"/>
    <s v="Den Bosch"/>
    <m/>
    <n v="0"/>
    <s v="pallet + label"/>
    <n v="900.00000000000182"/>
    <n v="0"/>
    <m/>
    <m/>
    <s v="yes"/>
    <n v="8395.244999999999"/>
    <m/>
    <n v="0.12"/>
    <n v="42.400227272727271"/>
    <m/>
    <n v="9540.051136363636"/>
    <m/>
    <n v="0"/>
    <s v="Ellina Smirnova"/>
    <m/>
    <n v="5"/>
    <n v="1125"/>
    <m/>
    <m/>
    <n v="0"/>
    <n v="0"/>
    <n v="0"/>
    <s v="16.06.2025"/>
    <s v="Order Window"/>
    <m/>
    <m/>
    <n v="1428"/>
  </r>
  <r>
    <x v="0"/>
    <m/>
    <n v="20006105"/>
    <n v="3090833"/>
    <x v="45"/>
    <s v="BE"/>
    <x v="39"/>
    <x v="2"/>
    <m/>
    <m/>
    <n v="70"/>
    <n v="88027048"/>
    <s v="HE Brand Alu wallsign (PMQ)"/>
    <n v="10"/>
    <m/>
    <s v="Czech Republic"/>
    <s v="Indoor signs"/>
    <n v="5"/>
    <s v="Brands On"/>
    <x v="0"/>
    <n v="139.80000000000001"/>
    <n v="1398"/>
    <n v="139.80000000000001"/>
    <n v="1398"/>
    <n v="0"/>
    <n v="0"/>
    <n v="1398"/>
    <n v="123"/>
    <n v="0"/>
    <n v="123"/>
    <n v="35.5"/>
    <n v="30"/>
    <n v="9"/>
    <n v="9.5850000000000005E-2"/>
    <s v="Den Bosch"/>
    <m/>
    <n v="0"/>
    <s v="pallet + label"/>
    <n v="0"/>
    <n v="0"/>
    <m/>
    <m/>
    <s v="yes"/>
    <n v="1230"/>
    <m/>
    <n v="0.12"/>
    <n v="139.77272727272728"/>
    <m/>
    <n v="1397.7272727272727"/>
    <m/>
    <n v="0"/>
    <s v="Ludmilla Zarybnicka"/>
    <m/>
    <n v="10"/>
    <n v="100"/>
    <m/>
    <m/>
    <n v="0"/>
    <n v="0"/>
    <n v="0"/>
    <s v="16.06.2025"/>
    <s v="Order Window"/>
    <m/>
    <m/>
    <n v="16"/>
  </r>
  <r>
    <x v="0"/>
    <m/>
    <n v="20006105"/>
    <n v="3090833"/>
    <x v="45"/>
    <s v="BE"/>
    <x v="39"/>
    <x v="2"/>
    <m/>
    <m/>
    <n v="80"/>
    <n v="88025975"/>
    <s v="HE Brand polo lady S"/>
    <n v="28"/>
    <m/>
    <s v="Bangladesh"/>
    <s v="Textiles-Clothing"/>
    <n v="167"/>
    <s v="Promocean The Netherlands BV"/>
    <x v="0"/>
    <n v="40.619999999999997"/>
    <n v="1137.3599999999999"/>
    <n v="39.900000000000006"/>
    <n v="1117.2000000000003"/>
    <n v="0"/>
    <n v="0"/>
    <n v="1117.2000000000003"/>
    <n v="34.7652"/>
    <n v="0"/>
    <n v="34.7652"/>
    <n v="36"/>
    <n v="33"/>
    <n v="7"/>
    <n v="0.232848"/>
    <s v="Den Bosch"/>
    <m/>
    <n v="0"/>
    <s v="pallet + label"/>
    <n v="20.159999999999627"/>
    <n v="0"/>
    <m/>
    <m/>
    <s v="no"/>
    <n v="973.42560000000003"/>
    <m/>
    <n v="0.12"/>
    <n v="39.505909090909093"/>
    <m/>
    <n v="1106.1654545454546"/>
    <m/>
    <n v="0"/>
    <s v="Ellina Smirnova"/>
    <m/>
    <n v="6"/>
    <n v="168"/>
    <m/>
    <m/>
    <n v="0"/>
    <n v="0"/>
    <n v="0"/>
    <s v="16.06.2025"/>
    <s v="Order Window"/>
    <m/>
    <m/>
    <n v="38"/>
  </r>
  <r>
    <x v="0"/>
    <m/>
    <n v="20006105"/>
    <n v="3090833"/>
    <x v="45"/>
    <s v="BE"/>
    <x v="39"/>
    <x v="2"/>
    <m/>
    <m/>
    <n v="90"/>
    <n v="88025976"/>
    <s v="HE Brand polo lady M"/>
    <n v="61"/>
    <m/>
    <s v="Bangladesh"/>
    <s v="Textiles-Clothing"/>
    <n v="167"/>
    <s v="Promocean The Netherlands BV"/>
    <x v="0"/>
    <n v="40.619999999999997"/>
    <n v="2477.8199999999997"/>
    <n v="39.900000000000006"/>
    <n v="2433.9000000000005"/>
    <n v="0"/>
    <n v="0"/>
    <n v="2433.9000000000005"/>
    <n v="34.7652"/>
    <n v="0"/>
    <n v="34.7652"/>
    <n v="36"/>
    <n v="33"/>
    <n v="7"/>
    <n v="0.50727599999999995"/>
    <s v="Den Bosch"/>
    <m/>
    <n v="0"/>
    <s v="pallet + label"/>
    <n v="43.919999999999163"/>
    <n v="0"/>
    <m/>
    <m/>
    <s v="no"/>
    <n v="2120.6772000000001"/>
    <m/>
    <n v="0.12"/>
    <n v="39.505909090909093"/>
    <m/>
    <n v="2409.8604545454546"/>
    <m/>
    <n v="0"/>
    <s v="Ellina Smirnova"/>
    <m/>
    <n v="6"/>
    <n v="366"/>
    <m/>
    <m/>
    <n v="0"/>
    <n v="0"/>
    <n v="0"/>
    <s v="16.06.2025"/>
    <s v="Order Window"/>
    <m/>
    <m/>
    <n v="72"/>
  </r>
  <r>
    <x v="0"/>
    <m/>
    <n v="20006107"/>
    <n v="3097357"/>
    <x v="46"/>
    <s v="ID"/>
    <x v="40"/>
    <x v="0"/>
    <m/>
    <m/>
    <n v="10"/>
    <n v="88021624"/>
    <s v="HE Festive glass Star 3-pack"/>
    <n v="8"/>
    <m/>
    <s v="Bulgaria"/>
    <s v="Glassware"/>
    <n v="7020"/>
    <s v="Pasabahce Bulgaria EAD"/>
    <x v="1"/>
    <n v="21.12"/>
    <n v="168.96"/>
    <n v="21.12"/>
    <n v="168.96"/>
    <n v="0"/>
    <n v="0"/>
    <n v="168.96"/>
    <n v="18.571200000000001"/>
    <n v="0"/>
    <n v="18.571200000000001"/>
    <n v="26.6"/>
    <n v="39.799999999999997"/>
    <n v="19.600000000000001"/>
    <n v="0.16600102400000002"/>
    <m/>
    <m/>
    <s v="Indonesia"/>
    <n v="0"/>
    <n v="0"/>
    <n v="0"/>
    <m/>
    <m/>
    <s v="no"/>
    <n v="148.56960000000001"/>
    <m/>
    <n v="0.12"/>
    <n v="21.103636363636365"/>
    <m/>
    <n v="168.82909090909092"/>
    <m/>
    <n v="0"/>
    <s v="Ludmilla Zarybnicka"/>
    <m/>
    <n v="8"/>
    <n v="64"/>
    <m/>
    <m/>
    <n v="0"/>
    <n v="0"/>
    <n v="0"/>
    <s v="16.06.2025"/>
    <s v="Order Window"/>
    <m/>
    <m/>
    <n v="8"/>
  </r>
  <r>
    <x v="0"/>
    <m/>
    <n v="20006107"/>
    <n v="3097357"/>
    <x v="46"/>
    <s v="ID"/>
    <x v="40"/>
    <x v="0"/>
    <m/>
    <m/>
    <n v="20"/>
    <n v="88027223"/>
    <s v="HE Brand dice game"/>
    <n v="4"/>
    <m/>
    <s v="China"/>
    <s v="Premiums"/>
    <n v="625"/>
    <s v="Promocean The Netherlands BV"/>
    <x v="1"/>
    <n v="39.76"/>
    <n v="159.04"/>
    <n v="39.76"/>
    <n v="159.04"/>
    <n v="0"/>
    <n v="0"/>
    <n v="159.04"/>
    <n v="33.26"/>
    <n v="0"/>
    <n v="33.26"/>
    <n v="22"/>
    <n v="23"/>
    <n v="14.5"/>
    <n v="2.9347999999999999E-2"/>
    <m/>
    <m/>
    <s v="Indonesia"/>
    <n v="0"/>
    <n v="0"/>
    <n v="0"/>
    <m/>
    <m/>
    <s v="no"/>
    <n v="133.04"/>
    <m/>
    <n v="0.12"/>
    <n v="37.79545454545454"/>
    <m/>
    <n v="151.18181818181816"/>
    <m/>
    <n v="0"/>
    <s v="Ellina Smirnova"/>
    <m/>
    <n v="4"/>
    <n v="16"/>
    <m/>
    <m/>
    <n v="0"/>
    <n v="0"/>
    <n v="0"/>
    <s v="16.06.2025"/>
    <s v="Order Window"/>
    <m/>
    <m/>
    <n v="88"/>
  </r>
  <r>
    <x v="0"/>
    <m/>
    <n v="20006105"/>
    <n v="3090833"/>
    <x v="45"/>
    <s v="BE"/>
    <x v="39"/>
    <x v="2"/>
    <m/>
    <m/>
    <n v="100"/>
    <n v="88025977"/>
    <s v="HE Brand polo lady L"/>
    <n v="88"/>
    <m/>
    <s v="Bangladesh"/>
    <s v="Textiles-Clothing"/>
    <n v="167"/>
    <s v="Promocean The Netherlands BV"/>
    <x v="0"/>
    <n v="40.619999999999997"/>
    <n v="3574.56"/>
    <n v="39.900000000000006"/>
    <n v="3511.2000000000007"/>
    <n v="0"/>
    <n v="0"/>
    <n v="3511.2000000000007"/>
    <n v="34.7652"/>
    <n v="0"/>
    <n v="34.7652"/>
    <n v="36"/>
    <n v="33"/>
    <n v="7"/>
    <n v="0.73180800000000001"/>
    <s v="Den Bosch"/>
    <m/>
    <n v="0"/>
    <s v="pallet + label"/>
    <n v="63.359999999999218"/>
    <n v="0"/>
    <m/>
    <m/>
    <s v="no"/>
    <n v="3059.3375999999998"/>
    <m/>
    <n v="0.12"/>
    <n v="39.505909090909093"/>
    <m/>
    <n v="3476.52"/>
    <m/>
    <n v="0"/>
    <s v="Ellina Smirnova"/>
    <m/>
    <n v="6"/>
    <n v="528"/>
    <m/>
    <m/>
    <n v="0"/>
    <n v="0"/>
    <n v="0"/>
    <s v="16.06.2025"/>
    <s v="Order Window"/>
    <m/>
    <m/>
    <n v="97"/>
  </r>
  <r>
    <x v="0"/>
    <m/>
    <n v="20006105"/>
    <n v="3090833"/>
    <x v="45"/>
    <s v="BE"/>
    <x v="39"/>
    <x v="2"/>
    <m/>
    <m/>
    <n v="110"/>
    <n v="88025979"/>
    <s v="HE Brand Polo man M"/>
    <n v="62"/>
    <m/>
    <s v="Bangladesh"/>
    <s v="Textiles-Clothing"/>
    <n v="167"/>
    <s v="Promocean The Netherlands BV"/>
    <x v="0"/>
    <n v="42.480000000000004"/>
    <n v="2633.76"/>
    <n v="41.7"/>
    <n v="2585.4"/>
    <n v="0"/>
    <n v="0"/>
    <n v="2585.4"/>
    <n v="36.374700000000011"/>
    <n v="0"/>
    <n v="36.374700000000011"/>
    <n v="36"/>
    <n v="33"/>
    <n v="7"/>
    <n v="0.51559200000000005"/>
    <s v="Den Bosch"/>
    <m/>
    <n v="0"/>
    <s v="pallet + label"/>
    <n v="48.360000000000127"/>
    <n v="0"/>
    <m/>
    <m/>
    <s v="no"/>
    <n v="2255.2314000000006"/>
    <m/>
    <n v="0.12"/>
    <n v="41.334886363636379"/>
    <m/>
    <n v="2562.7629545454556"/>
    <m/>
    <n v="0"/>
    <s v="Ellina Smirnova"/>
    <m/>
    <n v="6"/>
    <n v="372"/>
    <m/>
    <m/>
    <n v="0"/>
    <n v="0"/>
    <n v="0"/>
    <s v="16.06.2025"/>
    <s v="Order Window"/>
    <m/>
    <m/>
    <n v="103"/>
  </r>
  <r>
    <x v="0"/>
    <m/>
    <n v="20006105"/>
    <n v="3090833"/>
    <x v="45"/>
    <s v="BE"/>
    <x v="39"/>
    <x v="2"/>
    <m/>
    <m/>
    <n v="120"/>
    <n v="88025980"/>
    <s v="HE Brand Polo man L"/>
    <n v="123"/>
    <m/>
    <s v="Bangladesh"/>
    <s v="Textiles-Clothing"/>
    <n v="167"/>
    <s v="Promocean The Netherlands BV"/>
    <x v="0"/>
    <n v="42.480000000000004"/>
    <n v="5225.0400000000009"/>
    <n v="41.7"/>
    <n v="5129.1000000000004"/>
    <n v="0"/>
    <n v="0"/>
    <n v="5129.1000000000004"/>
    <n v="36.374700000000004"/>
    <n v="0"/>
    <n v="36.374700000000004"/>
    <n v="36"/>
    <n v="33"/>
    <n v="7"/>
    <n v="1.0228680000000001"/>
    <s v="Den Bosch"/>
    <m/>
    <n v="0"/>
    <s v="pallet + label"/>
    <n v="95.940000000000509"/>
    <n v="0"/>
    <m/>
    <m/>
    <s v="no"/>
    <n v="4474.0881000000008"/>
    <m/>
    <n v="0.12"/>
    <n v="41.334886363636372"/>
    <m/>
    <n v="5084.1910227272738"/>
    <m/>
    <n v="0"/>
    <s v="Ellina Smirnova"/>
    <m/>
    <n v="6"/>
    <n v="738"/>
    <m/>
    <m/>
    <n v="0"/>
    <n v="0"/>
    <n v="0"/>
    <s v="16.06.2025"/>
    <s v="Order Window"/>
    <m/>
    <m/>
    <n v="165"/>
  </r>
  <r>
    <x v="0"/>
    <m/>
    <n v="20006105"/>
    <n v="3090833"/>
    <x v="45"/>
    <s v="BE"/>
    <x v="39"/>
    <x v="2"/>
    <m/>
    <m/>
    <n v="130"/>
    <n v="88025981"/>
    <s v="HE Brand Polo man XL"/>
    <n v="143"/>
    <m/>
    <s v="Bangladesh"/>
    <s v="Textiles-Clothing"/>
    <n v="167"/>
    <s v="Promocean The Netherlands BV"/>
    <x v="0"/>
    <n v="42.480000000000004"/>
    <n v="6074.64"/>
    <n v="41.7"/>
    <n v="5963.1"/>
    <n v="0"/>
    <n v="0"/>
    <n v="5963.1"/>
    <n v="36.374700000000004"/>
    <n v="0"/>
    <n v="36.374700000000004"/>
    <n v="36"/>
    <n v="33"/>
    <n v="7"/>
    <n v="1.1891879999999999"/>
    <s v="Den Bosch"/>
    <m/>
    <n v="0"/>
    <s v="pallet + label"/>
    <n v="111.53999999999996"/>
    <n v="0"/>
    <m/>
    <m/>
    <s v="no"/>
    <n v="5201.5821000000005"/>
    <m/>
    <n v="0.12"/>
    <n v="41.334886363636372"/>
    <m/>
    <n v="5910.888750000001"/>
    <m/>
    <n v="0"/>
    <s v="Ellina Smirnova"/>
    <m/>
    <n v="6"/>
    <n v="858"/>
    <m/>
    <m/>
    <n v="0"/>
    <n v="0"/>
    <n v="0"/>
    <s v="16.06.2025"/>
    <s v="Order Window"/>
    <m/>
    <m/>
    <n v="328"/>
  </r>
  <r>
    <x v="0"/>
    <m/>
    <n v="20006105"/>
    <n v="3090833"/>
    <x v="45"/>
    <s v="BE"/>
    <x v="39"/>
    <x v="2"/>
    <m/>
    <m/>
    <n v="140"/>
    <n v="88025982"/>
    <s v="HE Brand Polo man XXL"/>
    <n v="82"/>
    <m/>
    <s v="Bangladesh"/>
    <s v="Textiles-Clothing"/>
    <n v="167"/>
    <s v="Promocean The Netherlands BV"/>
    <x v="0"/>
    <n v="42.480000000000004"/>
    <n v="3483.36"/>
    <n v="41.7"/>
    <n v="3419.4"/>
    <n v="0"/>
    <n v="0"/>
    <n v="3419.4"/>
    <n v="36.374700000000004"/>
    <n v="0"/>
    <n v="36.374700000000004"/>
    <n v="36"/>
    <n v="33"/>
    <n v="7"/>
    <n v="0.68191199999999996"/>
    <s v="Den Bosch"/>
    <m/>
    <n v="0"/>
    <s v="pallet + label"/>
    <n v="63.960000000000036"/>
    <n v="0"/>
    <m/>
    <m/>
    <s v="no"/>
    <n v="2982.7254000000003"/>
    <m/>
    <n v="0.12"/>
    <n v="41.334886363636372"/>
    <m/>
    <n v="3389.4606818181824"/>
    <m/>
    <n v="0"/>
    <s v="Ellina Smirnova"/>
    <m/>
    <n v="6"/>
    <n v="492"/>
    <m/>
    <m/>
    <n v="0"/>
    <n v="0"/>
    <n v="0"/>
    <s v="16.06.2025"/>
    <s v="Order Window"/>
    <m/>
    <m/>
    <n v="102"/>
  </r>
  <r>
    <x v="2"/>
    <m/>
    <n v="20006105"/>
    <n v="3090833"/>
    <x v="45"/>
    <s v="BE"/>
    <x v="39"/>
    <x v="2"/>
    <m/>
    <m/>
    <n v="150"/>
    <n v="88023983"/>
    <s v="HE UCL trophy LED neon sign"/>
    <n v="50"/>
    <m/>
    <s v="China"/>
    <s v="Indoor signs"/>
    <n v="100"/>
    <s v="Dekkers Visual Communication B.v."/>
    <x v="0"/>
    <n v="128.80000000000001"/>
    <n v="6440.0000000000009"/>
    <n v="128.80000000000001"/>
    <n v="6440.0000000000009"/>
    <n v="0"/>
    <n v="0"/>
    <n v="6440.0000000000009"/>
    <n v="111.38940000000001"/>
    <n v="0"/>
    <n v="111.38940000000001"/>
    <n v="61.5"/>
    <n v="53"/>
    <n v="10"/>
    <n v="1.62975"/>
    <s v="Den Bosch"/>
    <m/>
    <n v="0"/>
    <s v="pallet + label"/>
    <n v="0"/>
    <n v="0"/>
    <m/>
    <m/>
    <s v="no"/>
    <n v="5569.47"/>
    <m/>
    <n v="0.12"/>
    <n v="126.57886363636365"/>
    <m/>
    <n v="6328.9431818181829"/>
    <m/>
    <n v="0"/>
    <s v="Ludmilla Zarybnicka"/>
    <m/>
    <n v="1"/>
    <n v="50"/>
    <m/>
    <m/>
    <n v="0"/>
    <n v="0"/>
    <n v="0"/>
    <s v="16.06.2025"/>
    <s v="Order Window"/>
    <m/>
    <m/>
    <n v="125"/>
  </r>
  <r>
    <x v="2"/>
    <m/>
    <n v="20006105"/>
    <n v="3090833"/>
    <x v="45"/>
    <s v="BE"/>
    <x v="39"/>
    <x v="2"/>
    <m/>
    <m/>
    <n v="160"/>
    <n v="88026505"/>
    <s v="HE UCL Soccer ball with pump"/>
    <n v="5"/>
    <m/>
    <s v="China"/>
    <s v="Premiums"/>
    <n v="500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s v="Den Bosch"/>
    <m/>
    <n v="0"/>
    <s v="pallet + label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6.06.2025"/>
    <s v="Order Window"/>
    <m/>
    <m/>
    <n v="4834"/>
  </r>
  <r>
    <x v="2"/>
    <m/>
    <n v="20006105"/>
    <n v="3090833"/>
    <x v="45"/>
    <s v="BE"/>
    <x v="39"/>
    <x v="2"/>
    <m/>
    <m/>
    <n v="170"/>
    <n v="88026493"/>
    <s v="HE UCL Ice bucket"/>
    <n v="55"/>
    <m/>
    <s v="China"/>
    <s v="Bar support"/>
    <n v="167"/>
    <s v="Promocean The Netherlands BV"/>
    <x v="0"/>
    <n v="73.199999999999989"/>
    <n v="4025.9999999999995"/>
    <n v="73.199999999999989"/>
    <n v="4025.9999999999995"/>
    <n v="0"/>
    <n v="0"/>
    <n v="4025.9999999999995"/>
    <n v="63.327000000000005"/>
    <n v="0"/>
    <n v="63.327000000000005"/>
    <n v="49"/>
    <n v="26"/>
    <n v="50"/>
    <n v="3.5034999999999998"/>
    <s v="Den Bosch"/>
    <m/>
    <n v="0"/>
    <s v="pallet + label"/>
    <n v="0"/>
    <n v="0"/>
    <m/>
    <m/>
    <s v="no"/>
    <n v="3482.9850000000001"/>
    <m/>
    <n v="0.12"/>
    <n v="71.962500000000006"/>
    <m/>
    <n v="3957.9375000000005"/>
    <m/>
    <n v="0"/>
    <s v="Ellina Smirnova"/>
    <m/>
    <n v="12"/>
    <n v="660"/>
    <m/>
    <m/>
    <n v="0"/>
    <n v="0"/>
    <n v="0"/>
    <s v="16.06.2025"/>
    <s v="Order Window"/>
    <m/>
    <m/>
    <n v="356"/>
  </r>
  <r>
    <x v="2"/>
    <m/>
    <n v="20006105"/>
    <n v="3090833"/>
    <x v="45"/>
    <s v="BE"/>
    <x v="39"/>
    <x v="2"/>
    <m/>
    <m/>
    <n v="180"/>
    <n v="88026485"/>
    <s v="HE UCL Bottle opener"/>
    <n v="175"/>
    <m/>
    <s v="China"/>
    <s v="Bar support"/>
    <n v="125"/>
    <s v="Promocean The Netherlands BV"/>
    <x v="0"/>
    <n v="30.2"/>
    <n v="5285"/>
    <n v="26.400000000000002"/>
    <n v="4620"/>
    <n v="0"/>
    <n v="0"/>
    <n v="4620"/>
    <n v="23.176800000000004"/>
    <n v="0"/>
    <n v="23.176800000000004"/>
    <n v="14"/>
    <n v="5"/>
    <n v="5"/>
    <n v="6.1249999999999999E-2"/>
    <s v="Den Bosch"/>
    <m/>
    <n v="0"/>
    <s v="pallet + label"/>
    <n v="665"/>
    <n v="0"/>
    <m/>
    <m/>
    <s v="yes"/>
    <n v="4055.9400000000005"/>
    <m/>
    <n v="0.12"/>
    <n v="26.33727272727273"/>
    <m/>
    <n v="4609.0227272727279"/>
    <m/>
    <n v="0"/>
    <s v="Ellina Smirnova"/>
    <m/>
    <n v="20"/>
    <n v="3500"/>
    <m/>
    <m/>
    <n v="0"/>
    <n v="0"/>
    <n v="0"/>
    <s v="16.06.2025"/>
    <s v="Order Window"/>
    <m/>
    <m/>
    <n v="2875"/>
  </r>
  <r>
    <x v="2"/>
    <m/>
    <n v="20006105"/>
    <n v="3090833"/>
    <x v="45"/>
    <s v="BE"/>
    <x v="39"/>
    <x v="2"/>
    <m/>
    <m/>
    <n v="190"/>
    <n v="88026506"/>
    <s v="HE UCL Sports bag"/>
    <n v="10"/>
    <m/>
    <s v="China"/>
    <s v="Premiums"/>
    <n v="200"/>
    <s v="Promocean The Netherlands BV"/>
    <x v="0"/>
    <n v="75.55"/>
    <n v="755.5"/>
    <n v="74.75"/>
    <n v="747.5"/>
    <n v="0"/>
    <n v="0"/>
    <n v="747.5"/>
    <n v="65.215800000000002"/>
    <n v="0"/>
    <n v="65.215800000000002"/>
    <n v="52"/>
    <n v="33"/>
    <n v="12"/>
    <n v="0.20591999999999999"/>
    <s v="Den Bosch"/>
    <m/>
    <n v="0"/>
    <s v="pallet + label"/>
    <n v="8"/>
    <n v="0"/>
    <m/>
    <m/>
    <s v="no"/>
    <n v="652.15800000000002"/>
    <m/>
    <n v="0.12"/>
    <n v="74.108863636363637"/>
    <m/>
    <n v="741.0886363636364"/>
    <m/>
    <n v="0"/>
    <s v="Ellina Smirnova"/>
    <m/>
    <n v="5"/>
    <n v="50"/>
    <m/>
    <m/>
    <n v="0"/>
    <n v="0"/>
    <n v="0"/>
    <s v="16.06.2025"/>
    <s v="Order Window"/>
    <m/>
    <m/>
    <n v="636"/>
  </r>
  <r>
    <x v="2"/>
    <m/>
    <n v="20006105"/>
    <n v="3090833"/>
    <x v="45"/>
    <s v="BE"/>
    <x v="39"/>
    <x v="2"/>
    <m/>
    <m/>
    <n v="200"/>
    <n v="88026484"/>
    <s v="HE UCL Backpack"/>
    <n v="10"/>
    <m/>
    <s v="China"/>
    <s v="Premiums"/>
    <n v="200"/>
    <s v="Promocean The Netherlands BV"/>
    <x v="0"/>
    <n v="70.149999999999991"/>
    <n v="701.49999999999989"/>
    <n v="69.349999999999994"/>
    <n v="693.5"/>
    <n v="0"/>
    <n v="0"/>
    <n v="693.5"/>
    <n v="60.500699999999995"/>
    <n v="0"/>
    <n v="60.500699999999995"/>
    <n v="55"/>
    <n v="36"/>
    <n v="20"/>
    <n v="0.39600000000000002"/>
    <s v="Den Bosch"/>
    <m/>
    <n v="0"/>
    <s v="pallet + label"/>
    <n v="7.9999999999998863"/>
    <n v="0"/>
    <m/>
    <m/>
    <s v="no"/>
    <n v="605.00699999999995"/>
    <m/>
    <n v="0.12"/>
    <n v="68.750795454545454"/>
    <m/>
    <n v="687.5079545454546"/>
    <m/>
    <n v="0"/>
    <s v="Ellina Smirnova"/>
    <m/>
    <n v="5"/>
    <n v="50"/>
    <m/>
    <m/>
    <n v="0"/>
    <n v="0"/>
    <n v="0"/>
    <s v="16.06.2025"/>
    <s v="Order Window"/>
    <m/>
    <m/>
    <n v="642"/>
  </r>
  <r>
    <x v="2"/>
    <m/>
    <n v="20006105"/>
    <n v="3090833"/>
    <x v="45"/>
    <s v="BE"/>
    <x v="39"/>
    <x v="2"/>
    <m/>
    <m/>
    <n v="210"/>
    <n v="88026576"/>
    <s v="HE UCL Sports towel"/>
    <n v="17"/>
    <m/>
    <s v="China"/>
    <s v="Textiles-Clothing"/>
    <n v="167"/>
    <s v="Promocean The Netherlands BV"/>
    <x v="0"/>
    <n v="36.24"/>
    <n v="616.08000000000004"/>
    <n v="30.48"/>
    <n v="518.16"/>
    <n v="0"/>
    <n v="0"/>
    <n v="518.16"/>
    <n v="26.6175"/>
    <n v="0"/>
    <n v="26.6175"/>
    <n v="25.5"/>
    <n v="25"/>
    <n v="18.5"/>
    <n v="0.20049375"/>
    <s v="Den Bosch"/>
    <m/>
    <n v="0"/>
    <s v="pallet + label"/>
    <n v="97.920000000000073"/>
    <n v="0"/>
    <m/>
    <m/>
    <s v="no"/>
    <n v="452.4975"/>
    <m/>
    <n v="0.12"/>
    <n v="30.24715909090909"/>
    <m/>
    <n v="514.2017045454545"/>
    <m/>
    <n v="0"/>
    <s v="Ellina Smirnova"/>
    <m/>
    <n v="6"/>
    <n v="102"/>
    <m/>
    <m/>
    <n v="0"/>
    <n v="0"/>
    <n v="0"/>
    <s v="16.06.2025"/>
    <s v="Order Window"/>
    <m/>
    <m/>
    <n v="714"/>
  </r>
  <r>
    <x v="2"/>
    <m/>
    <n v="20006105"/>
    <n v="3090833"/>
    <x v="45"/>
    <s v="BE"/>
    <x v="39"/>
    <x v="2"/>
    <m/>
    <m/>
    <n v="220"/>
    <n v="88026612"/>
    <s v="HE UCL Glass 25cl man recycled"/>
    <n v="1000"/>
    <m/>
    <s v="Turkey"/>
    <s v="Glassware"/>
    <n v="26800"/>
    <s v="Sisecam (Pasabahçe)"/>
    <x v="0"/>
    <n v="4.38"/>
    <n v="4380"/>
    <n v="4.38"/>
    <n v="4380"/>
    <n v="0"/>
    <n v="0"/>
    <n v="4380"/>
    <n v="3.84"/>
    <n v="0"/>
    <n v="3.84"/>
    <n v="20"/>
    <n v="14.3"/>
    <n v="19"/>
    <n v="5.4340000000000002"/>
    <s v="Den Bosch"/>
    <m/>
    <n v="0"/>
    <s v="pallet + label"/>
    <n v="0"/>
    <n v="0"/>
    <m/>
    <m/>
    <s v="no"/>
    <n v="3840"/>
    <m/>
    <n v="0.12"/>
    <n v="4.3636363636363633"/>
    <m/>
    <n v="4363.6363636363631"/>
    <m/>
    <n v="0"/>
    <s v="Ludmilla Zarybnicka"/>
    <m/>
    <n v="6"/>
    <n v="6000"/>
    <m/>
    <m/>
    <n v="0"/>
    <n v="0"/>
    <n v="0"/>
    <s v="16.06.2025"/>
    <s v="Order Window"/>
    <m/>
    <m/>
    <n v="4496"/>
  </r>
  <r>
    <x v="2"/>
    <m/>
    <n v="20006105"/>
    <n v="3090833"/>
    <x v="45"/>
    <s v="BE"/>
    <x v="39"/>
    <x v="2"/>
    <m/>
    <m/>
    <n v="230"/>
    <n v="88026486"/>
    <s v="HE UCL Cap"/>
    <n v="209"/>
    <m/>
    <s v="China"/>
    <s v="Textiles-Clothing"/>
    <n v="42"/>
    <s v="Promocean The Netherlands BV"/>
    <x v="0"/>
    <n v="115.68"/>
    <n v="24177.120000000003"/>
    <n v="71.28"/>
    <n v="14897.52"/>
    <n v="0"/>
    <n v="0"/>
    <n v="14897.52"/>
    <n v="62.267399999999995"/>
    <n v="0"/>
    <n v="62.267399999999995"/>
    <n v="45"/>
    <n v="23"/>
    <n v="23"/>
    <n v="4.9752450000000001"/>
    <s v="Den Bosch"/>
    <m/>
    <n v="0"/>
    <s v="pallet + label"/>
    <n v="9279.6000000000022"/>
    <n v="0"/>
    <m/>
    <m/>
    <s v="yes"/>
    <n v="13013.8866"/>
    <m/>
    <n v="0.12"/>
    <n v="70.758409090909083"/>
    <m/>
    <n v="14788.507499999998"/>
    <m/>
    <n v="0"/>
    <s v="Ellina Smirnova"/>
    <m/>
    <n v="24"/>
    <n v="5016"/>
    <m/>
    <m/>
    <n v="0"/>
    <n v="0"/>
    <n v="0"/>
    <s v="16.06.2025"/>
    <s v="Order Window"/>
    <m/>
    <m/>
    <n v="816"/>
  </r>
  <r>
    <x v="2"/>
    <m/>
    <n v="20006105"/>
    <n v="3090833"/>
    <x v="45"/>
    <s v="BE"/>
    <x v="39"/>
    <x v="2"/>
    <m/>
    <m/>
    <n v="240"/>
    <n v="88026487"/>
    <s v="HE UCL Drawstring bag"/>
    <n v="100"/>
    <m/>
    <s v="China"/>
    <s v="Premiums"/>
    <n v="100"/>
    <s v="Promocean The Netherlands BV"/>
    <x v="0"/>
    <n v="30.6"/>
    <n v="3060"/>
    <n v="28.799999999999997"/>
    <n v="2879.9999999999995"/>
    <n v="0"/>
    <n v="0"/>
    <n v="2879.9999999999995"/>
    <n v="25.1082"/>
    <n v="0"/>
    <n v="25.1082"/>
    <n v="47"/>
    <n v="46"/>
    <n v="2"/>
    <n v="0.43240000000000001"/>
    <s v="Den Bosch"/>
    <m/>
    <n v="0"/>
    <s v="pallet + label"/>
    <n v="180.00000000000045"/>
    <n v="0"/>
    <m/>
    <m/>
    <s v="yes"/>
    <n v="2510.8200000000002"/>
    <m/>
    <n v="0.12"/>
    <n v="28.532045454545454"/>
    <m/>
    <n v="2853.2045454545455"/>
    <m/>
    <n v="0"/>
    <s v="Ellina Smirnova"/>
    <m/>
    <n v="10"/>
    <n v="1000"/>
    <m/>
    <m/>
    <n v="0"/>
    <n v="0"/>
    <n v="0"/>
    <s v="16.06.2025"/>
    <s v="Order Window"/>
    <m/>
    <m/>
    <n v="1295"/>
  </r>
  <r>
    <x v="2"/>
    <m/>
    <n v="20006105"/>
    <n v="3090833"/>
    <x v="45"/>
    <s v="BE"/>
    <x v="39"/>
    <x v="2"/>
    <m/>
    <m/>
    <n v="250"/>
    <n v="88026494"/>
    <s v="HE UCL Keyring opener"/>
    <n v="40"/>
    <m/>
    <s v="China"/>
    <s v="Premiums"/>
    <n v="100"/>
    <s v="Promocean The Netherlands BV"/>
    <x v="0"/>
    <n v="47"/>
    <n v="1880"/>
    <n v="42.25"/>
    <n v="1690"/>
    <n v="0"/>
    <n v="0"/>
    <n v="1690"/>
    <n v="37.249200000000002"/>
    <n v="0"/>
    <n v="37.249200000000002"/>
    <n v="11"/>
    <n v="9"/>
    <n v="6"/>
    <n v="2.376E-2"/>
    <s v="Den Bosch"/>
    <m/>
    <n v="0"/>
    <s v="pallet + label"/>
    <n v="190"/>
    <n v="0"/>
    <m/>
    <m/>
    <s v="no"/>
    <n v="1489.9680000000001"/>
    <m/>
    <n v="0.12"/>
    <n v="42.328636363636363"/>
    <m/>
    <n v="1693.1454545454544"/>
    <m/>
    <n v="0"/>
    <s v="Ellina Smirnova"/>
    <m/>
    <n v="25"/>
    <n v="1000"/>
    <m/>
    <m/>
    <n v="0"/>
    <n v="0"/>
    <n v="0"/>
    <s v="16.06.2025"/>
    <s v="Order Window"/>
    <m/>
    <m/>
    <n v="1305"/>
  </r>
  <r>
    <x v="2"/>
    <m/>
    <n v="20006105"/>
    <n v="3090833"/>
    <x v="45"/>
    <s v="BE"/>
    <x v="39"/>
    <x v="2"/>
    <m/>
    <m/>
    <n v="260"/>
    <n v="88026507"/>
    <s v="HE UCL Umbrella"/>
    <n v="100"/>
    <m/>
    <s v="China"/>
    <s v="Premiums"/>
    <n v="250"/>
    <s v="Promocean The Netherlands BV"/>
    <x v="0"/>
    <n v="48.32"/>
    <n v="4832"/>
    <n v="48"/>
    <n v="4800"/>
    <n v="0"/>
    <n v="0"/>
    <n v="4800"/>
    <n v="41.518800000000006"/>
    <n v="0"/>
    <n v="41.518800000000006"/>
    <n v="102"/>
    <n v="20"/>
    <n v="7"/>
    <n v="1.4279999999999999"/>
    <s v="Den Bosch"/>
    <m/>
    <n v="0"/>
    <s v="pallet + label"/>
    <n v="32"/>
    <n v="0"/>
    <m/>
    <m/>
    <s v="no"/>
    <n v="4151.880000000001"/>
    <m/>
    <n v="0.12"/>
    <n v="47.180454545454552"/>
    <m/>
    <n v="4718.045454545455"/>
    <m/>
    <n v="0"/>
    <s v="Ellina Smirnova"/>
    <m/>
    <n v="4"/>
    <n v="400"/>
    <m/>
    <m/>
    <n v="0"/>
    <n v="0"/>
    <n v="0"/>
    <s v="16.06.2025"/>
    <s v="Order Window"/>
    <m/>
    <m/>
    <n v="628"/>
  </r>
  <r>
    <x v="2"/>
    <m/>
    <n v="20006105"/>
    <n v="3090833"/>
    <x v="45"/>
    <s v="BE"/>
    <x v="39"/>
    <x v="2"/>
    <m/>
    <m/>
    <n v="270"/>
    <n v="88026526"/>
    <s v="HE UCL Only Men Bowhead flag"/>
    <n v="50"/>
    <m/>
    <s v="China"/>
    <s v="Outdoor signs"/>
    <n v="250"/>
    <s v="Promocean The Netherlands BV"/>
    <x v="1"/>
    <n v="43.06"/>
    <n v="2153"/>
    <n v="43.06"/>
    <n v="2153"/>
    <n v="0"/>
    <n v="0"/>
    <n v="2153"/>
    <n v="37.8887"/>
    <n v="0"/>
    <n v="37.8887"/>
    <n v="40"/>
    <n v="20.5"/>
    <n v="10"/>
    <n v="0.41"/>
    <m/>
    <m/>
    <n v="0"/>
    <s v="pallet + label"/>
    <n v="0"/>
    <n v="0"/>
    <m/>
    <m/>
    <s v="no"/>
    <n v="1894.4349999999999"/>
    <m/>
    <n v="0.12"/>
    <n v="43.055340909090908"/>
    <m/>
    <n v="2152.7670454545455"/>
    <m/>
    <n v="0"/>
    <s v="Ludmilla Zarybnicka"/>
    <m/>
    <n v="1"/>
    <n v="50"/>
    <m/>
    <m/>
    <n v="0"/>
    <n v="0"/>
    <n v="0"/>
    <s v="16.06.2025"/>
    <s v="Order Window"/>
    <m/>
    <m/>
    <n v="104"/>
  </r>
  <r>
    <x v="2"/>
    <m/>
    <n v="20006105"/>
    <n v="3090833"/>
    <x v="45"/>
    <s v="BE"/>
    <x v="39"/>
    <x v="2"/>
    <m/>
    <m/>
    <n v="280"/>
    <n v="88026566"/>
    <s v="HE UCL Sports shirt S"/>
    <n v="30"/>
    <m/>
    <s v="China"/>
    <s v="Textiles-Clothing"/>
    <n v="200"/>
    <s v="Asian Sourcing Link"/>
    <x v="0"/>
    <n v="34.549999999999997"/>
    <n v="1036.5"/>
    <n v="29.5"/>
    <n v="885"/>
    <n v="0"/>
    <n v="0"/>
    <n v="885"/>
    <n v="25.154999999999998"/>
    <n v="0"/>
    <n v="25.154999999999998"/>
    <n v="39"/>
    <n v="33"/>
    <n v="4.5"/>
    <n v="0.17374500000000001"/>
    <s v="Den Bosch"/>
    <m/>
    <n v="0"/>
    <s v="pallet + label"/>
    <n v="151.5"/>
    <n v="0"/>
    <m/>
    <m/>
    <s v="no"/>
    <n v="754.65"/>
    <m/>
    <n v="0.12"/>
    <n v="28.58522727272727"/>
    <m/>
    <n v="857.55681818181813"/>
    <m/>
    <n v="0"/>
    <s v="Ellina Smirnova"/>
    <m/>
    <n v="5"/>
    <n v="150"/>
    <m/>
    <m/>
    <n v="0"/>
    <n v="0"/>
    <n v="0"/>
    <s v="16.06.2025"/>
    <s v="Order Window"/>
    <m/>
    <m/>
    <n v="97"/>
  </r>
  <r>
    <x v="2"/>
    <m/>
    <n v="20006105"/>
    <n v="3090833"/>
    <x v="45"/>
    <s v="BE"/>
    <x v="39"/>
    <x v="2"/>
    <m/>
    <m/>
    <n v="290"/>
    <n v="88026567"/>
    <s v="HE UCL Sports shirt M"/>
    <n v="150"/>
    <m/>
    <s v="China"/>
    <s v="Textiles-Clothing"/>
    <n v="200"/>
    <s v="Asian Sourcing Link"/>
    <x v="0"/>
    <n v="34.549999999999997"/>
    <n v="5182.5"/>
    <n v="29.5"/>
    <n v="4425"/>
    <n v="0"/>
    <n v="0"/>
    <n v="4425"/>
    <n v="25.154999999999998"/>
    <n v="0"/>
    <n v="25.154999999999998"/>
    <n v="39"/>
    <n v="33"/>
    <n v="4.5"/>
    <n v="0.86872499999999997"/>
    <s v="Den Bosch"/>
    <m/>
    <n v="0"/>
    <s v="pallet + label"/>
    <n v="757.5"/>
    <n v="0"/>
    <m/>
    <m/>
    <s v="no"/>
    <n v="3773.2499999999995"/>
    <m/>
    <n v="0.12"/>
    <n v="28.58522727272727"/>
    <m/>
    <n v="4287.7840909090901"/>
    <m/>
    <n v="0"/>
    <s v="Ellina Smirnova"/>
    <m/>
    <n v="5"/>
    <n v="750"/>
    <m/>
    <m/>
    <n v="0"/>
    <n v="0"/>
    <n v="0"/>
    <s v="16.06.2025"/>
    <s v="Order Window"/>
    <m/>
    <m/>
    <n v="336"/>
  </r>
  <r>
    <x v="2"/>
    <m/>
    <n v="20006105"/>
    <n v="3090833"/>
    <x v="45"/>
    <s v="BE"/>
    <x v="39"/>
    <x v="2"/>
    <m/>
    <m/>
    <n v="300"/>
    <n v="88026568"/>
    <s v="HE UCL Sports shirt L"/>
    <n v="180"/>
    <m/>
    <s v="China"/>
    <s v="Textiles-Clothing"/>
    <n v="200"/>
    <s v="Asian Sourcing Link"/>
    <x v="0"/>
    <n v="34.549999999999997"/>
    <n v="6218.9999999999991"/>
    <n v="29.5"/>
    <n v="5310"/>
    <n v="0"/>
    <n v="0"/>
    <n v="5310"/>
    <n v="25.154999999999998"/>
    <n v="0"/>
    <n v="25.154999999999998"/>
    <n v="39"/>
    <n v="33"/>
    <n v="4.5"/>
    <n v="1.04247"/>
    <s v="Den Bosch"/>
    <m/>
    <n v="0"/>
    <s v="pallet + label"/>
    <n v="908.99999999999909"/>
    <n v="0"/>
    <m/>
    <m/>
    <s v="no"/>
    <n v="4527.8999999999996"/>
    <m/>
    <n v="0.12"/>
    <n v="28.58522727272727"/>
    <m/>
    <n v="5145.340909090909"/>
    <m/>
    <n v="0"/>
    <s v="Ellina Smirnova"/>
    <m/>
    <n v="5"/>
    <n v="900"/>
    <m/>
    <m/>
    <n v="0"/>
    <n v="0"/>
    <n v="0"/>
    <s v="16.06.2025"/>
    <s v="Order Window"/>
    <m/>
    <m/>
    <n v="483"/>
  </r>
  <r>
    <x v="2"/>
    <m/>
    <n v="20006105"/>
    <n v="3090833"/>
    <x v="45"/>
    <s v="BE"/>
    <x v="39"/>
    <x v="2"/>
    <m/>
    <m/>
    <n v="310"/>
    <n v="88026569"/>
    <s v="HE UCL Sports shirt XL"/>
    <n v="60"/>
    <m/>
    <s v="China"/>
    <s v="Textiles-Clothing"/>
    <n v="200"/>
    <s v="Asian Sourcing Link"/>
    <x v="0"/>
    <n v="34.549999999999997"/>
    <n v="2073"/>
    <n v="29.5"/>
    <n v="1770"/>
    <n v="0"/>
    <n v="0"/>
    <n v="1770"/>
    <n v="25.154999999999998"/>
    <n v="0"/>
    <n v="25.154999999999998"/>
    <n v="39"/>
    <n v="33"/>
    <n v="4.5"/>
    <n v="0.34749000000000002"/>
    <s v="Den Bosch"/>
    <m/>
    <n v="0"/>
    <s v="pallet + label"/>
    <n v="303"/>
    <n v="0"/>
    <m/>
    <m/>
    <s v="no"/>
    <n v="1509.3"/>
    <m/>
    <n v="0.12"/>
    <n v="28.58522727272727"/>
    <m/>
    <n v="1715.1136363636363"/>
    <m/>
    <n v="0"/>
    <s v="Ellina Smirnova"/>
    <m/>
    <n v="5"/>
    <n v="300"/>
    <m/>
    <m/>
    <n v="0"/>
    <n v="0"/>
    <n v="0"/>
    <s v="16.06.2025"/>
    <s v="Order Window"/>
    <m/>
    <m/>
    <n v="263"/>
  </r>
  <r>
    <x v="0"/>
    <m/>
    <n v="20006105"/>
    <n v="3090833"/>
    <x v="45"/>
    <s v="BE"/>
    <x v="39"/>
    <x v="2"/>
    <m/>
    <m/>
    <n v="320"/>
    <n v="88024131"/>
    <s v="HE illuminated bottle sign"/>
    <n v="50"/>
    <m/>
    <s v="China"/>
    <s v="Indoor signs"/>
    <n v="250"/>
    <s v="Dekkers Visual Communication B.v."/>
    <x v="2"/>
    <n v="84.85"/>
    <n v="4242.5"/>
    <n v="84.85"/>
    <n v="4242.5"/>
    <n v="0"/>
    <n v="0"/>
    <n v="4242.5"/>
    <n v="73.381800000000013"/>
    <n v="0"/>
    <n v="73.381800000000013"/>
    <n v="68.5"/>
    <n v="23.5"/>
    <n v="10"/>
    <n v="0.80487500000000001"/>
    <s v="Den Bosch"/>
    <m/>
    <n v="0"/>
    <s v="pallet + label"/>
    <n v="0"/>
    <n v="0"/>
    <m/>
    <m/>
    <s v="no"/>
    <n v="3669.0900000000006"/>
    <m/>
    <n v="0.12"/>
    <n v="83.388409090909107"/>
    <m/>
    <n v="4169.420454545455"/>
    <m/>
    <n v="0"/>
    <s v="Ludmilla Zarybnicka"/>
    <m/>
    <n v="1"/>
    <n v="50"/>
    <m/>
    <m/>
    <n v="0"/>
    <n v="0"/>
    <n v="0"/>
    <s v="16.06.2025"/>
    <s v="Order Window"/>
    <m/>
    <m/>
    <n v="57"/>
  </r>
  <r>
    <x v="0"/>
    <m/>
    <n v="20006105"/>
    <n v="3090833"/>
    <x v="45"/>
    <s v="BE"/>
    <x v="39"/>
    <x v="2"/>
    <m/>
    <m/>
    <n v="330"/>
    <n v="88019486"/>
    <s v="HE bottle glorifier (3 bottles)"/>
    <n v="50"/>
    <m/>
    <s v="China"/>
    <s v="Indoor signs"/>
    <n v="100"/>
    <s v="Dekkers Visual Communication B.v."/>
    <x v="0"/>
    <n v="154.25"/>
    <n v="7712.5"/>
    <n v="154.25"/>
    <n v="7712.5"/>
    <n v="0"/>
    <n v="0"/>
    <n v="7712.5"/>
    <n v="133.40280000000001"/>
    <n v="0"/>
    <n v="133.40280000000001"/>
    <n v="47"/>
    <n v="35"/>
    <n v="20"/>
    <n v="1.645"/>
    <s v="Den Bosch"/>
    <m/>
    <n v="0"/>
    <s v="pallet + label"/>
    <n v="0"/>
    <n v="0"/>
    <m/>
    <m/>
    <s v="no"/>
    <n v="6670.14"/>
    <m/>
    <n v="0.12"/>
    <n v="151.59409090909094"/>
    <m/>
    <n v="7579.7045454545469"/>
    <m/>
    <n v="0"/>
    <s v="Ludmilla Zarybnicka"/>
    <m/>
    <n v="1"/>
    <n v="50"/>
    <m/>
    <m/>
    <n v="0"/>
    <n v="0"/>
    <n v="0"/>
    <s v="16.06.2025"/>
    <s v="Order Window"/>
    <m/>
    <m/>
    <n v="96"/>
  </r>
  <r>
    <x v="0"/>
    <m/>
    <n v="20006105"/>
    <n v="3090833"/>
    <x v="45"/>
    <s v="BE"/>
    <x v="39"/>
    <x v="2"/>
    <m/>
    <m/>
    <n v="340"/>
    <n v="88022148"/>
    <s v="HE LED neon cheering sign alibi"/>
    <n v="50"/>
    <m/>
    <s v="China"/>
    <s v="Indoor signs"/>
    <n v="250"/>
    <s v="Dekkers Visual Communication B.v."/>
    <x v="0"/>
    <n v="150.96"/>
    <n v="7548"/>
    <n v="150.96"/>
    <n v="7548"/>
    <n v="0"/>
    <n v="0"/>
    <n v="7548"/>
    <n v="130.55280000000002"/>
    <n v="0"/>
    <n v="130.55280000000002"/>
    <n v="39"/>
    <n v="57"/>
    <n v="13"/>
    <n v="1.44495"/>
    <s v="Den Bosch"/>
    <m/>
    <n v="0"/>
    <s v="pallet + label"/>
    <n v="0"/>
    <n v="0"/>
    <m/>
    <m/>
    <s v="no"/>
    <n v="6527.6400000000012"/>
    <m/>
    <n v="0.12"/>
    <n v="148.35545454545456"/>
    <m/>
    <n v="7417.7727272727279"/>
    <m/>
    <n v="0"/>
    <s v="Ludmilla Zarybnicka"/>
    <m/>
    <n v="1"/>
    <n v="50"/>
    <m/>
    <m/>
    <n v="0"/>
    <n v="0"/>
    <n v="0"/>
    <s v="16.06.2025"/>
    <s v="Order Window"/>
    <m/>
    <m/>
    <n v="55"/>
  </r>
  <r>
    <x v="0"/>
    <m/>
    <n v="20006105"/>
    <n v="3090833"/>
    <x v="45"/>
    <s v="BE"/>
    <x v="39"/>
    <x v="2"/>
    <m/>
    <m/>
    <n v="350"/>
    <n v="88023298"/>
    <s v="HE OC Clock"/>
    <n v="10"/>
    <m/>
    <s v="China"/>
    <s v="Premiums"/>
    <n v="200"/>
    <s v="Asian Sourcing Link"/>
    <x v="0"/>
    <n v="59.3"/>
    <n v="593"/>
    <n v="59.3"/>
    <n v="593"/>
    <n v="0"/>
    <n v="0"/>
    <n v="593"/>
    <n v="57.000000000000007"/>
    <n v="0"/>
    <n v="57.000000000000007"/>
    <n v="27.5"/>
    <n v="26"/>
    <n v="30"/>
    <n v="0.2145"/>
    <s v="Den Bosch"/>
    <m/>
    <n v="0"/>
    <s v="pallet + label"/>
    <n v="0"/>
    <n v="0"/>
    <m/>
    <m/>
    <s v="no"/>
    <n v="570.00000000000011"/>
    <m/>
    <n v="0.12"/>
    <n v="64.77272727272728"/>
    <m/>
    <n v="647.72727272727275"/>
    <m/>
    <n v="0"/>
    <s v="Ellina Smirnova"/>
    <m/>
    <n v="5"/>
    <n v="50"/>
    <m/>
    <m/>
    <n v="0"/>
    <n v="0"/>
    <n v="0"/>
    <s v="16.06.2025"/>
    <s v="Order Window"/>
    <m/>
    <m/>
    <n v="117"/>
  </r>
  <r>
    <x v="0"/>
    <m/>
    <n v="20006105"/>
    <n v="3090833"/>
    <x v="45"/>
    <s v="BE"/>
    <x v="39"/>
    <x v="2"/>
    <m/>
    <m/>
    <n v="360"/>
    <n v="88023319"/>
    <s v="HE OC crate cushion"/>
    <n v="9"/>
    <m/>
    <s v="China"/>
    <s v="Premiums"/>
    <n v="84"/>
    <s v="Promocean The Netherlands BV"/>
    <x v="1"/>
    <n v="45.78"/>
    <n v="412.02"/>
    <n v="45.78"/>
    <n v="412.02"/>
    <n v="0"/>
    <n v="0"/>
    <n v="412.02"/>
    <n v="38.563200000000002"/>
    <n v="0"/>
    <n v="38.563200000000002"/>
    <n v="41"/>
    <n v="31"/>
    <n v="25"/>
    <n v="0.28597499999999998"/>
    <m/>
    <m/>
    <n v="0"/>
    <s v="pallet + label"/>
    <n v="0"/>
    <n v="0"/>
    <m/>
    <m/>
    <s v="no"/>
    <n v="347.06880000000001"/>
    <m/>
    <n v="0.12"/>
    <n v="43.82181818181818"/>
    <m/>
    <n v="394.39636363636362"/>
    <m/>
    <n v="0"/>
    <s v="Ellina Smirnova"/>
    <m/>
    <n v="6"/>
    <n v="54"/>
    <m/>
    <m/>
    <n v="0"/>
    <n v="0"/>
    <n v="0"/>
    <s v="16.06.2025"/>
    <s v="Order Window"/>
    <m/>
    <m/>
    <n v="46"/>
  </r>
  <r>
    <x v="0"/>
    <m/>
    <n v="20006105"/>
    <n v="3090833"/>
    <x v="45"/>
    <s v="BE"/>
    <x v="39"/>
    <x v="2"/>
    <m/>
    <m/>
    <n v="370"/>
    <n v="88023592"/>
    <s v="HE Star Quality waiter tray"/>
    <n v="50"/>
    <m/>
    <s v="China"/>
    <s v="Bar support"/>
    <n v="200"/>
    <s v="Promocean The Netherlands BV"/>
    <x v="0"/>
    <n v="62.199999999999996"/>
    <n v="3110"/>
    <n v="62.199999999999996"/>
    <n v="3110"/>
    <n v="0"/>
    <n v="0"/>
    <n v="3110"/>
    <n v="50.262600000000006"/>
    <n v="0"/>
    <n v="50.262600000000006"/>
    <n v="37.6"/>
    <n v="37.299999999999997"/>
    <n v="12"/>
    <n v="0.84148800000000012"/>
    <s v="Den Bosch"/>
    <m/>
    <n v="0"/>
    <s v="pallet + label"/>
    <n v="0"/>
    <n v="0"/>
    <m/>
    <m/>
    <s v="no"/>
    <n v="2513.13"/>
    <m/>
    <n v="0.12"/>
    <n v="57.116590909090917"/>
    <m/>
    <n v="2855.829545454546"/>
    <m/>
    <n v="0"/>
    <s v="Ellina Smirnova"/>
    <m/>
    <n v="10"/>
    <n v="500"/>
    <m/>
    <m/>
    <n v="0"/>
    <n v="0"/>
    <n v="0"/>
    <s v="16.06.2025"/>
    <s v="Order Window"/>
    <m/>
    <m/>
    <n v="136"/>
  </r>
  <r>
    <x v="0"/>
    <m/>
    <n v="20006105"/>
    <n v="3090833"/>
    <x v="45"/>
    <s v="BE"/>
    <x v="39"/>
    <x v="2"/>
    <m/>
    <m/>
    <n v="380"/>
    <n v="88026702"/>
    <s v="HE Brand cheering sign"/>
    <n v="1"/>
    <m/>
    <s v="China"/>
    <s v="Indoor signs"/>
    <n v="100"/>
    <s v="Dekkers Visual Communication B.v."/>
    <x v="0"/>
    <n v="223.1"/>
    <n v="223.1"/>
    <n v="210.36"/>
    <n v="210.36"/>
    <n v="0"/>
    <n v="0"/>
    <n v="210.36"/>
    <n v="181.92120000000003"/>
    <n v="0"/>
    <n v="181.92120000000003"/>
    <n v="79"/>
    <n v="10"/>
    <n v="51"/>
    <n v="4.0289999999999999E-2"/>
    <s v="Den Bosch"/>
    <m/>
    <n v="0"/>
    <s v="pallet + label"/>
    <n v="12.739999999999981"/>
    <n v="0"/>
    <m/>
    <m/>
    <s v="no"/>
    <n v="181.92120000000003"/>
    <m/>
    <n v="0.12"/>
    <n v="206.72863636363638"/>
    <m/>
    <n v="206.72863636363638"/>
    <m/>
    <n v="0"/>
    <s v="Ludmilla Zarybnicka"/>
    <m/>
    <n v="1"/>
    <n v="1"/>
    <m/>
    <m/>
    <n v="0"/>
    <n v="0"/>
    <n v="0"/>
    <s v="16.06.2025"/>
    <s v="Order Window"/>
    <m/>
    <m/>
    <n v="271"/>
  </r>
  <r>
    <x v="2"/>
    <m/>
    <n v="20006105"/>
    <n v="3090833"/>
    <x v="45"/>
    <s v="BE"/>
    <x v="39"/>
    <x v="2"/>
    <m/>
    <m/>
    <n v="390"/>
    <n v="88026949"/>
    <s v="HE UCL Glass 25cl man in giftbox"/>
    <n v="410"/>
    <m/>
    <s v="Turkey"/>
    <s v="Glassware"/>
    <n v="6700"/>
    <s v="Sisecam (Pasabahçe)"/>
    <x v="0"/>
    <n v="22.799999999999997"/>
    <n v="9347.9999999999982"/>
    <n v="22.799999999999997"/>
    <n v="9347.9999999999982"/>
    <n v="0"/>
    <n v="0"/>
    <n v="9347.9999999999982"/>
    <n v="20.16"/>
    <n v="0"/>
    <n v="20.16"/>
    <n v="55.9"/>
    <n v="21.9"/>
    <n v="21.2"/>
    <n v="10.640833319999999"/>
    <s v="Den Bosch"/>
    <m/>
    <n v="0"/>
    <s v="pallet + label"/>
    <n v="0"/>
    <n v="0"/>
    <m/>
    <m/>
    <s v="no"/>
    <n v="8265.6"/>
    <m/>
    <n v="0.12"/>
    <n v="22.90909090909091"/>
    <m/>
    <n v="9392.7272727272739"/>
    <m/>
    <n v="0"/>
    <s v="Ludmilla Zarybnicka"/>
    <m/>
    <n v="24"/>
    <n v="9840"/>
    <m/>
    <m/>
    <n v="0"/>
    <n v="0"/>
    <n v="0"/>
    <s v="16.06.2025"/>
    <s v="Order Window"/>
    <m/>
    <m/>
    <n v="3007"/>
  </r>
  <r>
    <x v="0"/>
    <m/>
    <n v="20006105"/>
    <n v="3090833"/>
    <x v="45"/>
    <s v="BE"/>
    <x v="39"/>
    <x v="2"/>
    <m/>
    <m/>
    <n v="400"/>
    <n v="88026009"/>
    <s v="HE Brand Glass 25 cl in giftbox"/>
    <n v="209"/>
    <m/>
    <s v="France"/>
    <s v="Glassware"/>
    <n v="50000"/>
    <s v="Arc International France SAS"/>
    <x v="1"/>
    <n v="23.28"/>
    <n v="4865.5200000000004"/>
    <n v="23.28"/>
    <n v="4865.5200000000004"/>
    <n v="0"/>
    <n v="0"/>
    <n v="4865.5200000000004"/>
    <n v="20.399999999999999"/>
    <n v="0"/>
    <n v="20.399999999999999"/>
    <n v="40.799999999999997"/>
    <n v="27.6"/>
    <n v="20"/>
    <n v="4.7070143999999994"/>
    <m/>
    <m/>
    <n v="0"/>
    <s v="pallet + label"/>
    <n v="0"/>
    <n v="0"/>
    <m/>
    <m/>
    <s v="no"/>
    <n v="4263.5999999999995"/>
    <m/>
    <n v="0.12"/>
    <n v="23.18181818181818"/>
    <m/>
    <n v="4845"/>
    <m/>
    <n v="0"/>
    <s v="Ludmilla Zarybnicka"/>
    <m/>
    <n v="24"/>
    <n v="5016"/>
    <m/>
    <m/>
    <n v="0"/>
    <n v="0"/>
    <n v="0"/>
    <s v="16.06.2025"/>
    <s v="Order Window"/>
    <m/>
    <m/>
    <n v="547"/>
  </r>
  <r>
    <x v="0"/>
    <m/>
    <n v="20006105"/>
    <n v="3090833"/>
    <x v="45"/>
    <s v="BE"/>
    <x v="39"/>
    <x v="2"/>
    <m/>
    <m/>
    <n v="410"/>
    <n v="88027218"/>
    <s v="HE Brand flag small"/>
    <n v="500"/>
    <m/>
    <s v="China"/>
    <s v="Premiums"/>
    <n v="100"/>
    <s v="Promocean The Netherlands BV"/>
    <x v="0"/>
    <n v="40"/>
    <n v="20000"/>
    <n v="31.8"/>
    <n v="15900"/>
    <n v="0"/>
    <n v="0"/>
    <n v="15900"/>
    <n v="28.001900000000003"/>
    <n v="0"/>
    <n v="28.001900000000003"/>
    <n v="30"/>
    <n v="20"/>
    <n v="10"/>
    <n v="3"/>
    <s v="Den Bosch"/>
    <m/>
    <n v="0"/>
    <s v="pallet + label"/>
    <n v="4100"/>
    <n v="0"/>
    <m/>
    <m/>
    <s v="yes"/>
    <n v="14000.95"/>
    <m/>
    <n v="0.12"/>
    <n v="31.820340909090913"/>
    <m/>
    <n v="15910.170454545456"/>
    <m/>
    <n v="0"/>
    <s v="Ellina Smirnova"/>
    <m/>
    <n v="5"/>
    <n v="2500"/>
    <m/>
    <m/>
    <n v="0"/>
    <n v="0"/>
    <n v="0"/>
    <s v="16.06.2025"/>
    <s v="Order Window"/>
    <m/>
    <m/>
    <n v="562"/>
  </r>
  <r>
    <x v="0"/>
    <m/>
    <n v="20006105"/>
    <n v="3090833"/>
    <x v="45"/>
    <s v="BE"/>
    <x v="39"/>
    <x v="2"/>
    <m/>
    <m/>
    <n v="420"/>
    <n v="88027222"/>
    <s v="HE Brand vertical flag"/>
    <n v="500"/>
    <m/>
    <s v="China"/>
    <s v="Premiums"/>
    <n v="20"/>
    <s v="Promocean The Netherlands BV"/>
    <x v="0"/>
    <n v="128.85"/>
    <n v="64425"/>
    <n v="59.349999999999994"/>
    <n v="29674.999999999996"/>
    <n v="0"/>
    <n v="0"/>
    <n v="29674.999999999996"/>
    <n v="52.248100000000001"/>
    <n v="0"/>
    <n v="52.248100000000001"/>
    <n v="30"/>
    <n v="20"/>
    <n v="16"/>
    <n v="4.8"/>
    <s v="Den Bosch"/>
    <m/>
    <n v="0"/>
    <s v="pallet + label"/>
    <n v="34750"/>
    <n v="0"/>
    <m/>
    <m/>
    <s v="yes"/>
    <n v="26124.05"/>
    <s v="yes"/>
    <n v="0.05"/>
    <n v="54.998000000000005"/>
    <m/>
    <n v="27499.000000000004"/>
    <m/>
    <n v="0"/>
    <s v="Ellina Smirnova"/>
    <m/>
    <n v="5"/>
    <n v="2500"/>
    <m/>
    <m/>
    <n v="0"/>
    <n v="0"/>
    <n v="0"/>
    <s v="16.06.2025"/>
    <s v="Order Window"/>
    <m/>
    <m/>
    <n v="508"/>
  </r>
  <r>
    <x v="0"/>
    <m/>
    <n v="20006105"/>
    <n v="3090833"/>
    <x v="45"/>
    <s v="BE"/>
    <x v="39"/>
    <x v="2"/>
    <m/>
    <m/>
    <n v="430"/>
    <n v="88027223"/>
    <s v="HE Brand dice game"/>
    <n v="75"/>
    <m/>
    <s v="China"/>
    <s v="Premiums"/>
    <n v="625"/>
    <s v="Promocean The Netherlands BV"/>
    <x v="1"/>
    <n v="44.72"/>
    <n v="3354"/>
    <n v="44.72"/>
    <n v="3354"/>
    <n v="0"/>
    <n v="0"/>
    <n v="3354"/>
    <n v="36.765000000000001"/>
    <n v="0"/>
    <n v="36.765000000000001"/>
    <n v="22"/>
    <n v="23"/>
    <n v="14.5"/>
    <n v="0.55027499999999996"/>
    <m/>
    <m/>
    <n v="0"/>
    <s v="pallet + label"/>
    <n v="0"/>
    <n v="0"/>
    <m/>
    <m/>
    <s v="no"/>
    <n v="2757.375"/>
    <m/>
    <n v="0.12"/>
    <n v="41.778409090909093"/>
    <m/>
    <n v="3133.380681818182"/>
    <m/>
    <n v="0"/>
    <s v="Ellina Smirnova"/>
    <m/>
    <n v="4"/>
    <n v="300"/>
    <m/>
    <m/>
    <n v="0"/>
    <n v="0"/>
    <n v="0"/>
    <s v="16.06.2025"/>
    <s v="Order Window"/>
    <m/>
    <m/>
    <n v="88"/>
  </r>
  <r>
    <x v="0"/>
    <m/>
    <n v="20006105"/>
    <n v="3090833"/>
    <x v="45"/>
    <s v="BE"/>
    <x v="39"/>
    <x v="2"/>
    <m/>
    <m/>
    <n v="440"/>
    <n v="88027227"/>
    <s v="HE Brand can speaker"/>
    <n v="50"/>
    <m/>
    <s v="China"/>
    <s v="Premiums"/>
    <n v="200"/>
    <s v="Asian Sourcing Link"/>
    <x v="1"/>
    <n v="72.900000000000006"/>
    <n v="3645.0000000000005"/>
    <n v="72.900000000000006"/>
    <n v="3645.0000000000005"/>
    <n v="0"/>
    <n v="0"/>
    <n v="3645.0000000000005"/>
    <n v="63.042000000000002"/>
    <n v="0"/>
    <n v="63.042000000000002"/>
    <n v="15.7"/>
    <n v="7"/>
    <n v="50"/>
    <n v="0.27474999999999999"/>
    <m/>
    <m/>
    <n v="0"/>
    <s v="pallet + label"/>
    <n v="0"/>
    <n v="0"/>
    <m/>
    <m/>
    <s v="no"/>
    <n v="3152.1"/>
    <m/>
    <n v="0.12"/>
    <n v="71.638636363636365"/>
    <m/>
    <n v="3581.9318181818185"/>
    <m/>
    <n v="0"/>
    <s v="Ellina Smirnova"/>
    <m/>
    <n v="5"/>
    <n v="250"/>
    <m/>
    <m/>
    <n v="0"/>
    <n v="0"/>
    <n v="0"/>
    <s v="16.06.2025"/>
    <s v="Order Window"/>
    <m/>
    <m/>
    <n v="65"/>
  </r>
  <r>
    <x v="0"/>
    <m/>
    <n v="20006105"/>
    <n v="3090833"/>
    <x v="45"/>
    <s v="BE"/>
    <x v="39"/>
    <x v="2"/>
    <m/>
    <m/>
    <n v="450"/>
    <n v="88026266"/>
    <s v="HE Brand T-shirt loose fit man S"/>
    <n v="11"/>
    <m/>
    <s v="Bangladesh"/>
    <s v="Textiles-Clothing"/>
    <n v="417"/>
    <s v="Promocean The Netherlands BV"/>
    <x v="0"/>
    <n v="35.46"/>
    <n v="390.06"/>
    <n v="35.46"/>
    <n v="390.06"/>
    <n v="0"/>
    <n v="0"/>
    <n v="390.06"/>
    <n v="30.723000000000003"/>
    <n v="0"/>
    <n v="30.723000000000003"/>
    <n v="28"/>
    <n v="15"/>
    <n v="12"/>
    <n v="5.5440000000000003E-2"/>
    <s v="Den Bosch"/>
    <m/>
    <n v="0"/>
    <s v="pallet + label"/>
    <n v="0"/>
    <n v="0"/>
    <m/>
    <m/>
    <s v="no"/>
    <n v="337.95300000000003"/>
    <m/>
    <n v="0.12"/>
    <n v="34.912500000000001"/>
    <m/>
    <n v="384.03750000000002"/>
    <m/>
    <n v="0"/>
    <s v="Ellina Smirnova"/>
    <m/>
    <n v="6"/>
    <n v="66"/>
    <m/>
    <m/>
    <n v="0"/>
    <n v="0"/>
    <n v="0"/>
    <s v="16.06.2025"/>
    <s v="Order Window"/>
    <m/>
    <m/>
    <n v="23"/>
  </r>
  <r>
    <x v="0"/>
    <m/>
    <n v="20006105"/>
    <n v="3090833"/>
    <x v="45"/>
    <s v="BE"/>
    <x v="39"/>
    <x v="2"/>
    <m/>
    <m/>
    <n v="460"/>
    <n v="88026249"/>
    <s v="HE Brand T-shirt loose fit lady XS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s v="pallet + label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6.06.2025"/>
    <s v="Order Window"/>
    <m/>
    <m/>
    <n v="12"/>
  </r>
  <r>
    <x v="0"/>
    <m/>
    <n v="20006105"/>
    <n v="3090833"/>
    <x v="45"/>
    <s v="BE"/>
    <x v="39"/>
    <x v="2"/>
    <m/>
    <m/>
    <n v="470"/>
    <n v="88027213"/>
    <s v="HE Single bottle filament (230V)"/>
    <n v="50"/>
    <m/>
    <s v="China"/>
    <s v="Indoor signs"/>
    <n v="100"/>
    <s v="Dekkers Visual Communication B.v."/>
    <x v="0"/>
    <n v="27.68"/>
    <n v="1384"/>
    <n v="27.68"/>
    <n v="1384"/>
    <n v="0"/>
    <n v="0"/>
    <n v="1384"/>
    <n v="23.94"/>
    <n v="0"/>
    <n v="23.94"/>
    <n v="7"/>
    <n v="7"/>
    <n v="25"/>
    <n v="6.1249999999999999E-2"/>
    <s v="Den Bosch"/>
    <m/>
    <n v="0"/>
    <s v="pallet + label"/>
    <n v="0"/>
    <n v="0"/>
    <m/>
    <m/>
    <s v="no"/>
    <n v="1197"/>
    <m/>
    <n v="0.12"/>
    <n v="27.204545454545457"/>
    <m/>
    <n v="1360.2272727272727"/>
    <m/>
    <n v="0"/>
    <s v="Ludmilla Zarybnicka"/>
    <m/>
    <n v="1"/>
    <n v="50"/>
    <m/>
    <m/>
    <n v="0"/>
    <n v="0"/>
    <n v="0"/>
    <s v="16.06.2025"/>
    <s v="Order Window"/>
    <m/>
    <m/>
    <n v="95"/>
  </r>
  <r>
    <x v="0"/>
    <m/>
    <n v="20006105"/>
    <n v="3090833"/>
    <x v="45"/>
    <s v="BE"/>
    <x v="39"/>
    <x v="2"/>
    <m/>
    <m/>
    <n v="480"/>
    <n v="88027215"/>
    <s v="HE Bottle filament lightstring (230V)"/>
    <n v="50"/>
    <m/>
    <s v="China"/>
    <s v="Indoor signs"/>
    <n v="100"/>
    <s v="Dekkers Visual Communication B.v."/>
    <x v="0"/>
    <n v="286.05"/>
    <n v="14302.5"/>
    <n v="286.05"/>
    <n v="14302.5"/>
    <n v="0"/>
    <n v="0"/>
    <n v="14302.5"/>
    <n v="247.38000000000002"/>
    <n v="0"/>
    <n v="247.38000000000002"/>
    <n v="39"/>
    <n v="24"/>
    <n v="26"/>
    <n v="1.2168000000000001"/>
    <s v="Den Bosch"/>
    <m/>
    <n v="0"/>
    <s v="pallet + label"/>
    <n v="0"/>
    <n v="0"/>
    <m/>
    <m/>
    <s v="no"/>
    <n v="12369.000000000002"/>
    <m/>
    <n v="0.12"/>
    <n v="281.11363636363637"/>
    <m/>
    <n v="14055.681818181818"/>
    <m/>
    <n v="0"/>
    <s v="Ludmilla Zarybnicka"/>
    <m/>
    <n v="1"/>
    <n v="50"/>
    <m/>
    <m/>
    <n v="0"/>
    <n v="0"/>
    <n v="0"/>
    <s v="16.06.2025"/>
    <s v="Order Window"/>
    <m/>
    <m/>
    <n v="83"/>
  </r>
  <r>
    <x v="2"/>
    <m/>
    <n v="20006105"/>
    <n v="3090833"/>
    <x v="45"/>
    <s v="BE"/>
    <x v="39"/>
    <x v="2"/>
    <m/>
    <m/>
    <n v="490"/>
    <n v="88026615"/>
    <s v="HE UCL glass 25cl women in giftbox (R)"/>
    <n v="209"/>
    <m/>
    <s v="Turkey"/>
    <s v="Glassware"/>
    <n v="6700"/>
    <s v="Sisecam (Pasabahçe)"/>
    <x v="0"/>
    <n v="22.799999999999997"/>
    <n v="4765.2"/>
    <n v="22.799999999999997"/>
    <n v="4765.2"/>
    <n v="0"/>
    <n v="0"/>
    <n v="4765.2"/>
    <n v="20.16"/>
    <n v="0"/>
    <n v="20.16"/>
    <n v="55.9"/>
    <n v="21.9"/>
    <n v="21.2"/>
    <n v="5.4242296679999997"/>
    <s v="Den Bosch"/>
    <m/>
    <n v="0"/>
    <s v="pallet + label"/>
    <n v="0"/>
    <n v="0"/>
    <m/>
    <m/>
    <s v="no"/>
    <n v="4213.4399999999996"/>
    <m/>
    <n v="0.12"/>
    <n v="22.90909090909091"/>
    <m/>
    <n v="4788"/>
    <m/>
    <n v="0"/>
    <s v="Ludmilla Zarybnicka"/>
    <m/>
    <n v="24"/>
    <n v="5016"/>
    <m/>
    <m/>
    <n v="0"/>
    <n v="0"/>
    <n v="0"/>
    <s v="16.06.2025"/>
    <s v="Order Window"/>
    <m/>
    <m/>
    <n v="909"/>
  </r>
  <r>
    <x v="2"/>
    <m/>
    <n v="20006105"/>
    <n v="3090833"/>
    <x v="45"/>
    <s v="BE"/>
    <x v="39"/>
    <x v="2"/>
    <m/>
    <m/>
    <n v="500"/>
    <n v="88026480"/>
    <s v="HE UCL T-shirt man M"/>
    <n v="6"/>
    <m/>
    <s v="Bangladesh"/>
    <s v="Textiles-Clothing"/>
    <n v="167"/>
    <s v="Promocean The Netherlands BV"/>
    <x v="0"/>
    <n v="29.700000000000003"/>
    <n v="178.20000000000002"/>
    <n v="29.339999999999996"/>
    <n v="176.03999999999996"/>
    <n v="0"/>
    <n v="0"/>
    <n v="176.03999999999996"/>
    <n v="25.1265"/>
    <n v="0"/>
    <n v="25.1265"/>
    <n v="28"/>
    <n v="15"/>
    <n v="12"/>
    <n v="3.024E-2"/>
    <s v="Den Bosch"/>
    <m/>
    <n v="0"/>
    <s v="pallet + label"/>
    <n v="2.1600000000000534"/>
    <n v="0"/>
    <m/>
    <m/>
    <s v="no"/>
    <n v="150.75900000000001"/>
    <m/>
    <n v="0.12"/>
    <n v="28.552840909090911"/>
    <m/>
    <n v="171.31704545454545"/>
    <m/>
    <n v="0"/>
    <s v="Ellina Smirnova"/>
    <m/>
    <n v="6"/>
    <n v="36"/>
    <m/>
    <m/>
    <n v="0"/>
    <n v="0"/>
    <n v="0"/>
    <s v="16.06.2025"/>
    <s v="Order Window"/>
    <m/>
    <m/>
    <n v="239"/>
  </r>
  <r>
    <x v="2"/>
    <m/>
    <n v="20006105"/>
    <n v="3090833"/>
    <x v="45"/>
    <s v="BE"/>
    <x v="39"/>
    <x v="2"/>
    <m/>
    <m/>
    <n v="510"/>
    <n v="88026475"/>
    <s v="HE UCL T-shirt lady XS"/>
    <n v="3"/>
    <m/>
    <s v="Bangladesh"/>
    <s v="Textiles-Clothing"/>
    <n v="167"/>
    <s v="Promocean The Netherlands BV"/>
    <x v="0"/>
    <n v="28.619999999999997"/>
    <n v="85.859999999999985"/>
    <n v="28.259999999999998"/>
    <n v="84.78"/>
    <n v="0"/>
    <n v="0"/>
    <n v="84.78"/>
    <n v="24.192"/>
    <n v="0"/>
    <n v="24.192"/>
    <n v="28"/>
    <n v="15"/>
    <n v="12"/>
    <n v="1.512E-2"/>
    <s v="Den Bosch"/>
    <m/>
    <n v="0"/>
    <s v="pallet + label"/>
    <n v="1.0799999999999841"/>
    <n v="0"/>
    <m/>
    <m/>
    <s v="no"/>
    <n v="72.575999999999993"/>
    <m/>
    <n v="0.12"/>
    <n v="27.490909090909092"/>
    <m/>
    <n v="82.472727272727269"/>
    <m/>
    <n v="0"/>
    <s v="Ellina Smirnova"/>
    <m/>
    <n v="6"/>
    <n v="18"/>
    <m/>
    <m/>
    <n v="0"/>
    <n v="0"/>
    <n v="0"/>
    <s v="16.06.2025"/>
    <s v="Order Window"/>
    <m/>
    <m/>
    <n v="4"/>
  </r>
  <r>
    <x v="2"/>
    <m/>
    <n v="20006105"/>
    <n v="3090833"/>
    <x v="45"/>
    <s v="BE"/>
    <x v="39"/>
    <x v="2"/>
    <m/>
    <m/>
    <n v="520"/>
    <n v="88026496"/>
    <s v="HE UCL Polo lady XS"/>
    <n v="2"/>
    <m/>
    <s v="Bangladesh"/>
    <s v="Textiles-Clothing"/>
    <n v="167"/>
    <s v="Promocean The Netherlands BV"/>
    <x v="0"/>
    <n v="37.56"/>
    <n v="75.12"/>
    <n v="37.56"/>
    <n v="75.12"/>
    <n v="0"/>
    <n v="0"/>
    <n v="75.12"/>
    <n v="32.749500000000005"/>
    <n v="0"/>
    <n v="32.749500000000005"/>
    <n v="36"/>
    <n v="33"/>
    <n v="7"/>
    <n v="1.6632000000000001E-2"/>
    <s v="Den Bosch"/>
    <m/>
    <n v="0"/>
    <s v="pallet + label"/>
    <n v="0"/>
    <n v="0"/>
    <m/>
    <m/>
    <s v="no"/>
    <n v="65.499000000000009"/>
    <m/>
    <n v="0.12"/>
    <n v="37.215340909090912"/>
    <m/>
    <n v="74.430681818181824"/>
    <m/>
    <n v="0"/>
    <s v="Ellina Smirnova"/>
    <m/>
    <n v="6"/>
    <n v="12"/>
    <m/>
    <m/>
    <n v="0"/>
    <n v="0"/>
    <n v="0"/>
    <s v="16.06.2025"/>
    <s v="Order Window"/>
    <m/>
    <m/>
    <n v="3"/>
  </r>
  <r>
    <x v="2"/>
    <m/>
    <n v="20006105"/>
    <n v="3090833"/>
    <x v="45"/>
    <s v="BE"/>
    <x v="39"/>
    <x v="2"/>
    <m/>
    <m/>
    <n v="530"/>
    <n v="88026501"/>
    <s v="HE UCL Polo man M"/>
    <n v="12"/>
    <m/>
    <s v="Bangladesh"/>
    <s v="Textiles-Clothing"/>
    <n v="167"/>
    <s v="Promocean The Netherlands BV"/>
    <x v="0"/>
    <n v="39.06"/>
    <n v="468.72"/>
    <n v="39.06"/>
    <n v="468.72"/>
    <n v="0"/>
    <n v="0"/>
    <n v="468.72"/>
    <n v="34.030499999999996"/>
    <n v="0"/>
    <n v="34.030499999999996"/>
    <n v="36"/>
    <n v="33"/>
    <n v="7"/>
    <n v="9.9792000000000006E-2"/>
    <s v="Den Bosch"/>
    <m/>
    <n v="0"/>
    <s v="pallet + label"/>
    <n v="0"/>
    <n v="0"/>
    <m/>
    <m/>
    <s v="no"/>
    <n v="408.36599999999999"/>
    <m/>
    <n v="0.12"/>
    <n v="38.671022727272721"/>
    <m/>
    <n v="464.05227272727268"/>
    <m/>
    <n v="0"/>
    <s v="Ellina Smirnova"/>
    <m/>
    <n v="6"/>
    <n v="72"/>
    <m/>
    <m/>
    <n v="0"/>
    <n v="0"/>
    <n v="0"/>
    <s v="16.06.2025"/>
    <s v="Order Window"/>
    <m/>
    <m/>
    <n v="14"/>
  </r>
  <r>
    <x v="0"/>
    <m/>
    <n v="20006105"/>
    <n v="3090833"/>
    <x v="45"/>
    <s v="BE"/>
    <x v="39"/>
    <x v="2"/>
    <m/>
    <m/>
    <n v="540"/>
    <n v="88016807"/>
    <s v="HE cut-out indoor sign (hor/ver)"/>
    <n v="100"/>
    <m/>
    <s v="China"/>
    <s v="Indoor signs"/>
    <n v="100"/>
    <s v="Dekkers Visual Communication B.v."/>
    <x v="0"/>
    <n v="264.18"/>
    <n v="26418"/>
    <n v="264.18"/>
    <n v="26418"/>
    <n v="0"/>
    <n v="0"/>
    <n v="26418"/>
    <n v="228.46740000000003"/>
    <n v="0"/>
    <n v="228.46740000000003"/>
    <n v="141"/>
    <n v="58"/>
    <n v="12"/>
    <n v="9.8135999999999992"/>
    <s v="Den Bosch"/>
    <m/>
    <n v="0"/>
    <s v="pallet + label"/>
    <n v="0"/>
    <n v="0"/>
    <m/>
    <m/>
    <s v="yes"/>
    <n v="22846.74"/>
    <s v="yes"/>
    <n v="0.05"/>
    <n v="240.49200000000005"/>
    <m/>
    <n v="24049.200000000004"/>
    <m/>
    <n v="0"/>
    <s v="Ludmilla Zarybnicka"/>
    <m/>
    <n v="1"/>
    <n v="100"/>
    <m/>
    <m/>
    <n v="0"/>
    <n v="0"/>
    <n v="0"/>
    <s v="16.06.2025"/>
    <s v="Order Window"/>
    <m/>
    <m/>
    <n v="158"/>
  </r>
  <r>
    <x v="0"/>
    <m/>
    <n v="20006105"/>
    <n v="3090833"/>
    <x v="45"/>
    <s v="BE"/>
    <x v="39"/>
    <x v="2"/>
    <m/>
    <m/>
    <n v="550"/>
    <n v="88023584"/>
    <s v="HE Star Quality pin"/>
    <n v="50"/>
    <m/>
    <s v="China"/>
    <s v="Premiums"/>
    <n v="100"/>
    <s v="Asian Sourcing Link"/>
    <x v="0"/>
    <n v="18.5"/>
    <n v="925"/>
    <n v="9"/>
    <n v="450"/>
    <n v="0"/>
    <n v="0"/>
    <n v="450"/>
    <n v="7.7520000000000007"/>
    <n v="0"/>
    <n v="7.7520000000000007"/>
    <n v="10"/>
    <n v="10"/>
    <n v="5"/>
    <n v="2.5000000000000001E-2"/>
    <s v="Den Bosch"/>
    <m/>
    <n v="0"/>
    <s v="pallet + label"/>
    <n v="475"/>
    <n v="0"/>
    <m/>
    <m/>
    <s v="no"/>
    <n v="387.6"/>
    <m/>
    <n v="0.12"/>
    <n v="8.8090909090909104"/>
    <m/>
    <n v="440.4545454545455"/>
    <m/>
    <n v="0"/>
    <s v="Ellina Smirnova"/>
    <m/>
    <n v="10"/>
    <n v="500"/>
    <m/>
    <m/>
    <n v="0"/>
    <n v="0"/>
    <n v="0"/>
    <s v="16.06.2025"/>
    <s v="Order Window"/>
    <m/>
    <m/>
    <n v="410"/>
  </r>
  <r>
    <x v="0"/>
    <m/>
    <n v="20006105"/>
    <n v="3090833"/>
    <x v="45"/>
    <s v="BE"/>
    <x v="39"/>
    <x v="2"/>
    <m/>
    <m/>
    <n v="560"/>
    <n v="88023618"/>
    <s v="HE Star Quality wall sign 5 steps"/>
    <n v="5"/>
    <m/>
    <s v="Czech Republic"/>
    <s v="Indoor signs"/>
    <n v="10"/>
    <s v="Brands On"/>
    <x v="1"/>
    <n v="252.7"/>
    <n v="1263.5"/>
    <n v="252.7"/>
    <n v="1263.5"/>
    <n v="0"/>
    <n v="0"/>
    <n v="1263.5"/>
    <n v="222.38"/>
    <n v="0"/>
    <n v="222.38"/>
    <n v="24"/>
    <n v="85.5"/>
    <n v="2.5"/>
    <n v="2.5649999999999999E-2"/>
    <m/>
    <m/>
    <n v="0"/>
    <s v="pallet + label"/>
    <n v="0"/>
    <n v="0"/>
    <m/>
    <m/>
    <s v="no"/>
    <n v="1111.9000000000001"/>
    <m/>
    <n v="0.12"/>
    <n v="252.70454545454544"/>
    <m/>
    <n v="1263.5227272727273"/>
    <m/>
    <n v="0"/>
    <s v="Ludmilla Zarybnicka"/>
    <m/>
    <n v="10"/>
    <n v="50"/>
    <m/>
    <m/>
    <n v="0"/>
    <n v="0"/>
    <n v="0"/>
    <s v="16.06.2025"/>
    <s v="Order Window"/>
    <m/>
    <m/>
    <n v="5"/>
  </r>
  <r>
    <x v="0"/>
    <m/>
    <n v="20006105"/>
    <n v="3090833"/>
    <x v="45"/>
    <s v="BE"/>
    <x v="39"/>
    <x v="2"/>
    <m/>
    <m/>
    <n v="570"/>
    <n v="88026996"/>
    <s v="HE frame 70x230cm (bowhead flag)"/>
    <n v="30"/>
    <m/>
    <s v="Belgium"/>
    <s v="Premiums"/>
    <n v="250"/>
    <s v="Promocean The Netherlands BV"/>
    <x v="1"/>
    <n v="35.92"/>
    <n v="1077.6000000000001"/>
    <n v="35.92"/>
    <n v="1077.6000000000001"/>
    <n v="0"/>
    <n v="0"/>
    <n v="1077.6000000000001"/>
    <n v="31.61"/>
    <n v="0"/>
    <n v="31.61"/>
    <n v="70"/>
    <n v="70"/>
    <n v="230"/>
    <n v="33.81"/>
    <m/>
    <m/>
    <n v="0"/>
    <s v="pallet + label"/>
    <n v="0"/>
    <n v="0"/>
    <m/>
    <m/>
    <s v="no"/>
    <n v="948.3"/>
    <m/>
    <n v="0.12"/>
    <n v="35.920454545454547"/>
    <m/>
    <n v="1077.6136363636365"/>
    <m/>
    <n v="0"/>
    <s v="Ellina Smirnova"/>
    <m/>
    <n v="1"/>
    <n v="30"/>
    <m/>
    <m/>
    <n v="0"/>
    <n v="0"/>
    <n v="0"/>
    <s v="16.06.2025"/>
    <s v="Order Window"/>
    <m/>
    <m/>
    <n v="30"/>
  </r>
  <r>
    <x v="5"/>
    <m/>
    <n v="20006106"/>
    <n v="3090833"/>
    <x v="45"/>
    <s v="BE"/>
    <x v="39"/>
    <x v="2"/>
    <m/>
    <m/>
    <n v="10"/>
    <n v="88027181"/>
    <s v="DSP Festival cup 35cl"/>
    <n v="62"/>
    <m/>
    <s v="France"/>
    <s v="Plastic cups"/>
    <n v="3"/>
    <s v="Re-uz France"/>
    <x v="0"/>
    <n v="255.90909090909091"/>
    <n v="15866.363636363636"/>
    <n v="110.90909090909091"/>
    <n v="6876.363636363636"/>
    <n v="0"/>
    <n v="0"/>
    <n v="6876.363636363636"/>
    <n v="97.6"/>
    <n v="0"/>
    <n v="97.6"/>
    <n v="58.2"/>
    <n v="36.299999999999997"/>
    <n v="13.54"/>
    <n v="1.7735358167999997"/>
    <s v="Den Bosch"/>
    <m/>
    <n v="0"/>
    <s v="pallet + label"/>
    <n v="8990"/>
    <n v="0"/>
    <m/>
    <m/>
    <s v="yes"/>
    <n v="6051.2"/>
    <m/>
    <n v="0.12"/>
    <n v="110.90909090909091"/>
    <m/>
    <n v="6876.363636363636"/>
    <m/>
    <n v="0"/>
    <s v="Konstantinos Zoupanos"/>
    <m/>
    <n v="400"/>
    <n v="24800"/>
    <m/>
    <m/>
    <n v="0"/>
    <n v="0"/>
    <n v="0"/>
    <s v="16.06.2025"/>
    <s v="Order Window"/>
    <m/>
    <m/>
    <n v="109"/>
  </r>
  <r>
    <x v="5"/>
    <m/>
    <n v="20006106"/>
    <n v="3090833"/>
    <x v="45"/>
    <s v="BE"/>
    <x v="39"/>
    <x v="2"/>
    <m/>
    <m/>
    <n v="20"/>
    <n v="88027053"/>
    <s v="DSP bottle LED Neon sign"/>
    <n v="50"/>
    <m/>
    <s v="China"/>
    <s v="Indoor signs"/>
    <n v="100"/>
    <s v="Dekkers Visual Communication B.v."/>
    <x v="0"/>
    <n v="145"/>
    <n v="7250"/>
    <n v="131.82"/>
    <n v="6591"/>
    <n v="0"/>
    <n v="0"/>
    <n v="6591"/>
    <n v="114.00000000000001"/>
    <n v="0"/>
    <n v="114.00000000000001"/>
    <n v="44"/>
    <n v="10"/>
    <n v="74"/>
    <n v="1.6279999999999999"/>
    <s v="Den Bosch"/>
    <m/>
    <n v="0"/>
    <s v="pallet + label"/>
    <n v="659"/>
    <n v="0"/>
    <m/>
    <m/>
    <s v="no"/>
    <n v="5700.0000000000009"/>
    <m/>
    <n v="0.12"/>
    <n v="129.54545454545456"/>
    <m/>
    <n v="6477.2727272727279"/>
    <m/>
    <n v="0"/>
    <s v="Ludmilla Zarybnicka"/>
    <m/>
    <n v="1"/>
    <n v="50"/>
    <m/>
    <m/>
    <n v="0"/>
    <n v="0"/>
    <n v="0"/>
    <s v="16.06.2025"/>
    <s v="Order Window"/>
    <m/>
    <m/>
    <n v="456"/>
  </r>
  <r>
    <x v="5"/>
    <m/>
    <n v="20006106"/>
    <n v="3090833"/>
    <x v="45"/>
    <s v="BE"/>
    <x v="39"/>
    <x v="2"/>
    <m/>
    <m/>
    <n v="30"/>
    <n v="88026887"/>
    <s v="DSP LED neon sign"/>
    <n v="50"/>
    <m/>
    <s v="China"/>
    <s v="Indoor signs"/>
    <n v="100"/>
    <s v="Dekkers Visual Communication B.v."/>
    <x v="0"/>
    <n v="230.68"/>
    <n v="11534"/>
    <n v="230.68"/>
    <n v="11534"/>
    <n v="0"/>
    <n v="0"/>
    <n v="11534"/>
    <n v="199.50000000000003"/>
    <n v="0"/>
    <n v="199.50000000000003"/>
    <n v="44"/>
    <n v="10"/>
    <n v="80"/>
    <n v="1.76"/>
    <s v="Den Bosch"/>
    <m/>
    <n v="0"/>
    <s v="pallet + label"/>
    <n v="0"/>
    <n v="0"/>
    <m/>
    <m/>
    <s v="no"/>
    <n v="9975.0000000000018"/>
    <m/>
    <n v="0.12"/>
    <n v="226.7045454545455"/>
    <m/>
    <n v="11335.227272727276"/>
    <m/>
    <n v="0"/>
    <s v="Ludmilla Zarybnicka"/>
    <m/>
    <n v="1"/>
    <n v="50"/>
    <m/>
    <m/>
    <n v="0"/>
    <n v="0"/>
    <n v="0"/>
    <s v="16.06.2025"/>
    <s v="Order Window"/>
    <m/>
    <m/>
    <n v="50"/>
  </r>
  <r>
    <x v="5"/>
    <m/>
    <n v="20006106"/>
    <n v="3090833"/>
    <x v="45"/>
    <s v="BE"/>
    <x v="39"/>
    <x v="2"/>
    <m/>
    <m/>
    <n v="40"/>
    <n v="88026888"/>
    <s v="DSP Ice bucket 6 bottles"/>
    <n v="250"/>
    <m/>
    <s v="China"/>
    <s v="Bar support"/>
    <n v="167"/>
    <s v="Promocean The Netherlands BV"/>
    <x v="0"/>
    <n v="76.679999999999993"/>
    <n v="19169.999999999996"/>
    <n v="62.519999999999996"/>
    <n v="15629.999999999998"/>
    <n v="0"/>
    <n v="0"/>
    <n v="15629.999999999998"/>
    <n v="53.420400000000008"/>
    <n v="0"/>
    <n v="53.420400000000008"/>
    <n v="49"/>
    <n v="26"/>
    <n v="50"/>
    <n v="15.925000000000001"/>
    <s v="Den Bosch"/>
    <m/>
    <n v="0"/>
    <s v="pallet + label"/>
    <n v="3539.9999999999982"/>
    <n v="0"/>
    <m/>
    <m/>
    <s v="yes"/>
    <n v="13355.100000000002"/>
    <m/>
    <n v="0.12"/>
    <n v="60.705000000000005"/>
    <m/>
    <n v="15176.250000000002"/>
    <m/>
    <n v="0"/>
    <s v="Ellina Smirnova"/>
    <m/>
    <n v="12"/>
    <n v="3000"/>
    <m/>
    <m/>
    <n v="0"/>
    <n v="0"/>
    <n v="0"/>
    <s v="16.06.2025"/>
    <s v="Order Window"/>
    <m/>
    <m/>
    <n v="730"/>
  </r>
  <r>
    <x v="5"/>
    <m/>
    <n v="20006106"/>
    <n v="3090833"/>
    <x v="45"/>
    <s v="BE"/>
    <x v="39"/>
    <x v="2"/>
    <m/>
    <m/>
    <n v="50"/>
    <n v="88027179"/>
    <s v="DSP Dripmat"/>
    <n v="30"/>
    <m/>
    <s v="China"/>
    <s v="Bar support"/>
    <n v="50"/>
    <s v="Asian Sourcing Link"/>
    <x v="0"/>
    <n v="85.7"/>
    <n v="2571"/>
    <n v="57.1"/>
    <n v="1713"/>
    <n v="0"/>
    <n v="0"/>
    <n v="1713"/>
    <n v="49.59"/>
    <n v="0"/>
    <n v="49.59"/>
    <n v="62"/>
    <n v="20.5"/>
    <n v="10"/>
    <n v="0.38129999999999997"/>
    <s v="Den Bosch"/>
    <m/>
    <n v="0"/>
    <s v="pallet + label"/>
    <n v="858"/>
    <n v="0"/>
    <m/>
    <m/>
    <s v="no"/>
    <n v="1487.7"/>
    <m/>
    <n v="0.12"/>
    <n v="56.352272727272734"/>
    <m/>
    <n v="1690.568181818182"/>
    <m/>
    <n v="0"/>
    <s v="Ellina Smirnova"/>
    <m/>
    <n v="10"/>
    <n v="300"/>
    <m/>
    <m/>
    <n v="0"/>
    <n v="0"/>
    <n v="0"/>
    <s v="16.06.2025"/>
    <s v="Order Window"/>
    <m/>
    <m/>
    <n v="217"/>
  </r>
  <r>
    <x v="5"/>
    <m/>
    <n v="20006106"/>
    <n v="3090833"/>
    <x v="45"/>
    <s v="BE"/>
    <x v="39"/>
    <x v="2"/>
    <m/>
    <m/>
    <n v="60"/>
    <n v="88027220"/>
    <s v="DSP Bottle opener"/>
    <n v="500"/>
    <m/>
    <s v="China"/>
    <s v="Bar support"/>
    <n v="125"/>
    <s v="Promocean The Netherlands BV"/>
    <x v="0"/>
    <n v="39.799999999999997"/>
    <n v="19900"/>
    <n v="35.6"/>
    <n v="17800"/>
    <n v="0"/>
    <n v="0"/>
    <n v="17800"/>
    <n v="29.298000000000002"/>
    <n v="0"/>
    <n v="29.298000000000002"/>
    <n v="14.5"/>
    <n v="4.8"/>
    <n v="4.8"/>
    <n v="0.16703999999999999"/>
    <s v="Den Bosch"/>
    <m/>
    <n v="0"/>
    <s v="pallet + label"/>
    <n v="2100"/>
    <n v="0"/>
    <m/>
    <m/>
    <s v="yes"/>
    <n v="14649"/>
    <m/>
    <n v="0.12"/>
    <n v="33.293181818181822"/>
    <m/>
    <n v="16646.590909090912"/>
    <m/>
    <n v="0"/>
    <s v="Ellina Smirnova"/>
    <m/>
    <n v="20"/>
    <n v="10000"/>
    <m/>
    <m/>
    <n v="0"/>
    <n v="0"/>
    <n v="0"/>
    <s v="16.06.2025"/>
    <s v="Order Window"/>
    <m/>
    <m/>
    <n v="1081"/>
  </r>
  <r>
    <x v="5"/>
    <m/>
    <n v="20006106"/>
    <n v="3090833"/>
    <x v="45"/>
    <s v="BE"/>
    <x v="39"/>
    <x v="2"/>
    <m/>
    <m/>
    <n v="70"/>
    <n v="88026511"/>
    <s v="DSP Inflatable bottle 5m"/>
    <n v="5"/>
    <m/>
    <s v="Poland"/>
    <s v="Premiums"/>
    <n v="10"/>
    <s v="Promocean The Netherlands BV"/>
    <x v="0"/>
    <n v="1862.38"/>
    <n v="9311.9000000000015"/>
    <n v="1862.38"/>
    <n v="9311.9000000000015"/>
    <n v="0"/>
    <n v="0"/>
    <n v="9311.9000000000015"/>
    <n v="1638.89"/>
    <n v="0"/>
    <n v="1638.89"/>
    <n v="60"/>
    <n v="40"/>
    <n v="50"/>
    <n v="0.6"/>
    <s v="Den Bosch"/>
    <m/>
    <n v="0"/>
    <s v="pallet + label"/>
    <n v="0"/>
    <n v="0"/>
    <m/>
    <m/>
    <s v="no"/>
    <n v="8194.4500000000007"/>
    <m/>
    <n v="0.12"/>
    <n v="1862.375"/>
    <m/>
    <n v="9311.875"/>
    <m/>
    <n v="0"/>
    <s v="Ellina Smirnova"/>
    <m/>
    <n v="1"/>
    <n v="5"/>
    <m/>
    <m/>
    <n v="0"/>
    <n v="0"/>
    <n v="0"/>
    <s v="16.06.2025"/>
    <s v="Order Window"/>
    <m/>
    <m/>
    <n v="17"/>
  </r>
  <r>
    <x v="3"/>
    <m/>
    <n v="26021014"/>
    <n v="3097129"/>
    <x v="23"/>
    <s v="NL"/>
    <x v="1"/>
    <x v="1"/>
    <m/>
    <m/>
    <n v="450"/>
    <n v="88027433"/>
    <s v="HE F1 rain jacket unisex L"/>
    <n v="7"/>
    <m/>
    <s v="China"/>
    <s v="Textiles-Clothing"/>
    <n v="1000"/>
    <s v="Asian Sourcing Link"/>
    <x v="0"/>
    <n v="32.06"/>
    <n v="224.42000000000002"/>
    <n v="32.06"/>
    <n v="224.42000000000002"/>
    <n v="0"/>
    <n v="0"/>
    <n v="224.42000000000002"/>
    <n v="27.974699999999999"/>
    <n v="0"/>
    <n v="27.974699999999999"/>
    <n v="47"/>
    <n v="38"/>
    <n v="2"/>
    <n v="2.5003999999999998E-2"/>
    <s v="Den Bosch"/>
    <m/>
    <n v="0"/>
    <n v="0"/>
    <n v="0"/>
    <n v="0"/>
    <m/>
    <m/>
    <s v="no"/>
    <n v="195.8229"/>
    <m/>
    <n v="0.12"/>
    <n v="31.789431818181818"/>
    <m/>
    <n v="222.52602272727273"/>
    <m/>
    <n v="0"/>
    <s v="Ellina Smirnova "/>
    <m/>
    <n v="1"/>
    <n v="7"/>
    <m/>
    <m/>
    <n v="0"/>
    <n v="0"/>
    <n v="0"/>
    <s v="13.06.2025"/>
    <s v="Order Window"/>
    <m/>
    <m/>
    <n v="437"/>
  </r>
  <r>
    <x v="3"/>
    <m/>
    <n v="26021014"/>
    <n v="3097129"/>
    <x v="23"/>
    <s v="NL"/>
    <x v="1"/>
    <x v="1"/>
    <m/>
    <m/>
    <n v="460"/>
    <n v="88027432"/>
    <s v="HE F1 rain jacket unisex M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  <m/>
    <m/>
    <n v="278"/>
  </r>
  <r>
    <x v="3"/>
    <m/>
    <n v="26021014"/>
    <n v="3097129"/>
    <x v="23"/>
    <s v="NL"/>
    <x v="1"/>
    <x v="1"/>
    <m/>
    <m/>
    <n v="470"/>
    <n v="88027431"/>
    <s v="HE F1 rain jacket unisex S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3.06.2025"/>
    <s v="Order Window"/>
    <m/>
    <m/>
    <n v="121"/>
  </r>
  <r>
    <x v="3"/>
    <m/>
    <n v="26021014"/>
    <n v="3097129"/>
    <x v="23"/>
    <s v="NL"/>
    <x v="1"/>
    <x v="1"/>
    <m/>
    <m/>
    <n v="480"/>
    <n v="88027434"/>
    <s v="HE F1 rain jacket unisex XL"/>
    <n v="6"/>
    <m/>
    <s v="China"/>
    <s v="Textiles-Clothing"/>
    <n v="1000"/>
    <s v="Asian Sourcing Link"/>
    <x v="0"/>
    <n v="32.06"/>
    <n v="192.36"/>
    <n v="32.06"/>
    <n v="192.36"/>
    <n v="0"/>
    <n v="0"/>
    <n v="192.36"/>
    <n v="27.974699999999999"/>
    <n v="0"/>
    <n v="27.974699999999999"/>
    <n v="47"/>
    <n v="38"/>
    <n v="2"/>
    <n v="2.1432E-2"/>
    <s v="Den Bosch"/>
    <m/>
    <n v="0"/>
    <n v="0"/>
    <n v="0"/>
    <n v="0"/>
    <m/>
    <m/>
    <s v="no"/>
    <n v="167.84819999999999"/>
    <m/>
    <n v="0.12"/>
    <n v="31.789431818181818"/>
    <m/>
    <n v="190.73659090909092"/>
    <m/>
    <n v="0"/>
    <s v="Ellina Smirnova "/>
    <m/>
    <n v="1"/>
    <n v="6"/>
    <m/>
    <m/>
    <n v="0"/>
    <n v="0"/>
    <n v="0"/>
    <s v="13.06.2025"/>
    <s v="Order Window"/>
    <m/>
    <m/>
    <n v="280"/>
  </r>
  <r>
    <x v="3"/>
    <m/>
    <n v="26021014"/>
    <n v="3097129"/>
    <x v="23"/>
    <s v="NL"/>
    <x v="1"/>
    <x v="1"/>
    <m/>
    <m/>
    <n v="490"/>
    <n v="88027435"/>
    <s v="HE F1 rain jacket unisex XXL"/>
    <n v="4"/>
    <m/>
    <s v="China"/>
    <s v="Textiles-Clothing"/>
    <n v="1000"/>
    <s v="Asian Sourcing Link"/>
    <x v="0"/>
    <n v="32.06"/>
    <n v="128.24"/>
    <n v="32.06"/>
    <n v="128.24"/>
    <n v="0"/>
    <n v="0"/>
    <n v="128.24"/>
    <n v="27.974699999999999"/>
    <n v="0"/>
    <n v="27.974699999999999"/>
    <n v="47"/>
    <n v="38"/>
    <n v="2"/>
    <n v="1.4288E-2"/>
    <s v="Den Bosch"/>
    <m/>
    <n v="0"/>
    <n v="0"/>
    <n v="0"/>
    <n v="0"/>
    <m/>
    <m/>
    <s v="no"/>
    <n v="111.89879999999999"/>
    <m/>
    <n v="0.12"/>
    <n v="31.789431818181818"/>
    <m/>
    <n v="127.15772727272727"/>
    <m/>
    <n v="0"/>
    <s v="Ellina Smirnova "/>
    <m/>
    <n v="1"/>
    <n v="4"/>
    <m/>
    <m/>
    <n v="0"/>
    <n v="0"/>
    <n v="0"/>
    <s v="13.06.2025"/>
    <s v="Order Window"/>
    <m/>
    <m/>
    <n v="108"/>
  </r>
  <r>
    <x v="2"/>
    <m/>
    <n v="20006098"/>
    <n v="3090189"/>
    <x v="41"/>
    <s v="DE"/>
    <x v="35"/>
    <x v="1"/>
    <m/>
    <m/>
    <n v="60"/>
    <n v="88026519"/>
    <s v="HE UCL Water bottle"/>
    <n v="116"/>
    <m/>
    <s v="China"/>
    <s v="Premiums"/>
    <n v="250"/>
    <s v="Promocean The Netherlands BV"/>
    <x v="0"/>
    <n v="74.7"/>
    <n v="8665.2000000000007"/>
    <n v="72.699999999999989"/>
    <n v="8433.1999999999989"/>
    <n v="0"/>
    <n v="0"/>
    <n v="8433.1999999999989"/>
    <n v="62.893800000000006"/>
    <n v="0"/>
    <n v="62.893800000000006"/>
    <n v="37"/>
    <n v="16"/>
    <n v="17"/>
    <n v="1.167424"/>
    <s v="Den Bosch"/>
    <m/>
    <n v="0"/>
    <s v="pallet"/>
    <n v="232.00000000000182"/>
    <n v="0"/>
    <m/>
    <m/>
    <s v="no"/>
    <n v="7295.680800000001"/>
    <m/>
    <n v="0.12"/>
    <n v="71.470227272727286"/>
    <m/>
    <n v="8290.5463636363656"/>
    <m/>
    <n v="0"/>
    <s v="Ellina Smirnova"/>
    <m/>
    <n v="10"/>
    <n v="1160"/>
    <m/>
    <m/>
    <n v="0"/>
    <n v="0"/>
    <n v="0"/>
    <s v="16.06.2025"/>
    <s v="Order Window"/>
    <m/>
    <m/>
    <n v="819"/>
  </r>
  <r>
    <x v="5"/>
    <m/>
    <n v="26021036"/>
    <n v="3097160"/>
    <x v="2"/>
    <s v="NL"/>
    <x v="1"/>
    <x v="2"/>
    <m/>
    <m/>
    <n v="100"/>
    <n v="88027181"/>
    <s v="DSP Festival cup 35cl"/>
    <n v="5"/>
    <m/>
    <s v="France"/>
    <s v="Plastic cups"/>
    <n v="3"/>
    <s v="Re-uz France"/>
    <x v="0"/>
    <n v="255.90909090909091"/>
    <n v="1279.5454545454545"/>
    <n v="110.90909090909091"/>
    <n v="554.5454545454545"/>
    <n v="0"/>
    <n v="0"/>
    <n v="554.5454545454545"/>
    <n v="97.6"/>
    <n v="0"/>
    <n v="97.6"/>
    <n v="58.2"/>
    <n v="36.299999999999997"/>
    <n v="13.54"/>
    <n v="0.14302708199999997"/>
    <s v="Den Bosch"/>
    <m/>
    <n v="0"/>
    <n v="0"/>
    <n v="725"/>
    <n v="0"/>
    <m/>
    <m/>
    <s v="yes"/>
    <n v="488"/>
    <m/>
    <n v="0.12"/>
    <n v="110.90909090909091"/>
    <m/>
    <n v="554.5454545454545"/>
    <m/>
    <n v="0"/>
    <s v="Konstantinos Zoupanos"/>
    <m/>
    <n v="400"/>
    <n v="2000"/>
    <m/>
    <m/>
    <n v="0"/>
    <n v="0"/>
    <n v="0"/>
    <s v="14.06.2025"/>
    <s v="Order Window"/>
    <m/>
    <m/>
    <n v="109"/>
  </r>
  <r>
    <x v="5"/>
    <m/>
    <n v="26021036"/>
    <n v="3097160"/>
    <x v="2"/>
    <s v="NL"/>
    <x v="1"/>
    <x v="2"/>
    <m/>
    <m/>
    <n v="110"/>
    <n v="88027233"/>
    <s v="DSP Promoter shirt unisex S"/>
    <n v="5"/>
    <m/>
    <s v="Bangladesh"/>
    <s v="Textiles-Clothing"/>
    <n v="167"/>
    <s v="Promocean The Netherlands BV"/>
    <x v="0"/>
    <n v="40.200000000000003"/>
    <n v="201"/>
    <n v="40.200000000000003"/>
    <n v="201"/>
    <n v="0"/>
    <n v="0"/>
    <n v="201"/>
    <n v="33.337499999999999"/>
    <n v="0"/>
    <n v="33.337499999999999"/>
    <n v="37"/>
    <n v="27"/>
    <n v="7.2"/>
    <n v="3.5964000000000003E-2"/>
    <s v="Den Bosch"/>
    <m/>
    <n v="0"/>
    <n v="0"/>
    <n v="0"/>
    <n v="0"/>
    <m/>
    <m/>
    <s v="no"/>
    <n v="166.6875"/>
    <m/>
    <n v="0.12"/>
    <n v="37.883522727272727"/>
    <m/>
    <n v="189.41761363636363"/>
    <m/>
    <n v="0"/>
    <s v="Ellina Smirnova"/>
    <m/>
    <n v="6"/>
    <n v="30"/>
    <m/>
    <m/>
    <n v="0"/>
    <n v="0"/>
    <n v="0"/>
    <s v="14.06.2025"/>
    <s v="Order Window"/>
    <m/>
    <m/>
    <n v="29"/>
  </r>
  <r>
    <x v="2"/>
    <m/>
    <n v="20006105"/>
    <n v="3090833"/>
    <x v="45"/>
    <s v="BE"/>
    <x v="39"/>
    <x v="2"/>
    <m/>
    <m/>
    <n v="690"/>
    <n v="88026477"/>
    <s v="HE UCL T-shirt lady M"/>
    <n v="18"/>
    <m/>
    <s v="Bangladesh"/>
    <s v="Textiles-Clothing"/>
    <n v="167"/>
    <s v="Promocean The Netherlands BV"/>
    <x v="0"/>
    <n v="28.619999999999997"/>
    <n v="515.16"/>
    <n v="28.259999999999998"/>
    <n v="508.67999999999995"/>
    <n v="0"/>
    <n v="0"/>
    <n v="508.67999999999995"/>
    <n v="24.192"/>
    <n v="0"/>
    <n v="24.192"/>
    <n v="28"/>
    <n v="15"/>
    <n v="12"/>
    <n v="9.0719999999999995E-2"/>
    <s v="Den Bosch"/>
    <m/>
    <n v="0"/>
    <s v="pallet + label"/>
    <n v="6.4800000000000182"/>
    <n v="0"/>
    <m/>
    <m/>
    <s v="no"/>
    <n v="435.45600000000002"/>
    <m/>
    <n v="0.12"/>
    <n v="27.490909090909092"/>
    <m/>
    <n v="494.83636363636367"/>
    <m/>
    <n v="0"/>
    <s v="Ellina Smirnova"/>
    <m/>
    <n v="6"/>
    <n v="108"/>
    <m/>
    <m/>
    <n v="0"/>
    <n v="0"/>
    <n v="0"/>
    <s v="16.06.2025"/>
    <s v="Order Window"/>
    <m/>
    <m/>
    <n v="58"/>
  </r>
  <r>
    <x v="2"/>
    <m/>
    <n v="20006105"/>
    <n v="3090833"/>
    <x v="45"/>
    <s v="BE"/>
    <x v="39"/>
    <x v="2"/>
    <m/>
    <m/>
    <n v="700"/>
    <n v="88026478"/>
    <s v="HE UCL T-shirt lady L"/>
    <n v="25"/>
    <m/>
    <s v="Bangladesh"/>
    <s v="Textiles-Clothing"/>
    <n v="167"/>
    <s v="Promocean The Netherlands BV"/>
    <x v="0"/>
    <n v="28.619999999999997"/>
    <n v="715.49999999999989"/>
    <n v="28.259999999999998"/>
    <n v="706.5"/>
    <n v="0"/>
    <n v="0"/>
    <n v="706.5"/>
    <n v="24.192"/>
    <n v="0"/>
    <n v="24.192"/>
    <n v="28"/>
    <n v="15"/>
    <n v="12"/>
    <n v="0.126"/>
    <s v="Den Bosch"/>
    <m/>
    <n v="0"/>
    <s v="pallet + label"/>
    <n v="8.9999999999998863"/>
    <n v="0"/>
    <m/>
    <m/>
    <s v="no"/>
    <n v="604.79999999999995"/>
    <m/>
    <n v="0.12"/>
    <n v="27.490909090909092"/>
    <m/>
    <n v="687.27272727272725"/>
    <m/>
    <n v="0"/>
    <s v="Ellina Smirnova"/>
    <m/>
    <n v="6"/>
    <n v="150"/>
    <m/>
    <m/>
    <n v="0"/>
    <n v="0"/>
    <n v="0"/>
    <s v="16.06.2025"/>
    <s v="Order Window"/>
    <m/>
    <m/>
    <n v="27"/>
  </r>
  <r>
    <x v="2"/>
    <m/>
    <n v="20006105"/>
    <n v="3090833"/>
    <x v="45"/>
    <s v="BE"/>
    <x v="39"/>
    <x v="2"/>
    <m/>
    <m/>
    <n v="710"/>
    <n v="88026497"/>
    <s v="HE UCL Polo lady S"/>
    <n v="3"/>
    <m/>
    <s v="Bangladesh"/>
    <s v="Textiles-Clothing"/>
    <n v="167"/>
    <s v="Promocean The Netherlands BV"/>
    <x v="0"/>
    <n v="37.56"/>
    <n v="112.68"/>
    <n v="37.56"/>
    <n v="112.68"/>
    <n v="0"/>
    <n v="0"/>
    <n v="112.68"/>
    <n v="32.749500000000005"/>
    <n v="0"/>
    <n v="32.749500000000005"/>
    <n v="36"/>
    <n v="33"/>
    <n v="7"/>
    <n v="2.4948000000000001E-2"/>
    <s v="Den Bosch"/>
    <m/>
    <n v="0"/>
    <s v="pallet + label"/>
    <n v="0"/>
    <n v="0"/>
    <m/>
    <m/>
    <s v="no"/>
    <n v="98.248500000000007"/>
    <m/>
    <n v="0.12"/>
    <n v="37.215340909090912"/>
    <m/>
    <n v="111.64602272727274"/>
    <m/>
    <n v="0"/>
    <s v="Ellina Smirnova"/>
    <m/>
    <n v="6"/>
    <n v="18"/>
    <m/>
    <m/>
    <n v="0"/>
    <n v="0"/>
    <n v="0"/>
    <s v="16.06.2025"/>
    <s v="Order Window"/>
    <m/>
    <m/>
    <n v="4"/>
  </r>
  <r>
    <x v="2"/>
    <m/>
    <n v="20006105"/>
    <n v="3090833"/>
    <x v="45"/>
    <s v="BE"/>
    <x v="39"/>
    <x v="2"/>
    <m/>
    <m/>
    <n v="720"/>
    <n v="88026498"/>
    <s v="HE UCL Polo lady M"/>
    <n v="9"/>
    <m/>
    <s v="Bangladesh"/>
    <s v="Textiles-Clothing"/>
    <n v="167"/>
    <s v="Promocean The Netherlands BV"/>
    <x v="0"/>
    <n v="37.56"/>
    <n v="338.04"/>
    <n v="37.56"/>
    <n v="338.04"/>
    <n v="0"/>
    <n v="0"/>
    <n v="338.04"/>
    <n v="32.749500000000005"/>
    <n v="0"/>
    <n v="32.749500000000005"/>
    <n v="36"/>
    <n v="33"/>
    <n v="7"/>
    <n v="7.4843999999999994E-2"/>
    <s v="Den Bosch"/>
    <m/>
    <n v="0"/>
    <s v="pallet + label"/>
    <n v="0"/>
    <n v="0"/>
    <m/>
    <m/>
    <s v="no"/>
    <n v="294.74550000000005"/>
    <m/>
    <n v="0.12"/>
    <n v="37.215340909090912"/>
    <m/>
    <n v="334.93806818181821"/>
    <m/>
    <n v="0"/>
    <s v="Ellina Smirnova"/>
    <m/>
    <n v="6"/>
    <n v="54"/>
    <m/>
    <m/>
    <n v="0"/>
    <n v="0"/>
    <n v="0"/>
    <s v="16.06.2025"/>
    <s v="Order Window"/>
    <m/>
    <m/>
    <n v="12"/>
  </r>
  <r>
    <x v="2"/>
    <m/>
    <n v="20006105"/>
    <n v="3090833"/>
    <x v="45"/>
    <s v="BE"/>
    <x v="39"/>
    <x v="2"/>
    <m/>
    <m/>
    <n v="730"/>
    <n v="88026499"/>
    <s v="HE UCL Polo lady L"/>
    <n v="13"/>
    <m/>
    <s v="Bangladesh"/>
    <s v="Textiles-Clothing"/>
    <n v="167"/>
    <s v="Promocean The Netherlands BV"/>
    <x v="0"/>
    <n v="37.56"/>
    <n v="488.28000000000003"/>
    <n v="37.56"/>
    <n v="488.28000000000003"/>
    <n v="0"/>
    <n v="0"/>
    <n v="488.28000000000003"/>
    <n v="32.749500000000005"/>
    <n v="0"/>
    <n v="32.749500000000005"/>
    <n v="36"/>
    <n v="33"/>
    <n v="7"/>
    <n v="0.108108"/>
    <s v="Den Bosch"/>
    <m/>
    <n v="0"/>
    <s v="pallet + label"/>
    <n v="0"/>
    <n v="0"/>
    <m/>
    <m/>
    <s v="no"/>
    <n v="425.74350000000004"/>
    <m/>
    <n v="0.12"/>
    <n v="37.215340909090912"/>
    <m/>
    <n v="483.79943181818186"/>
    <m/>
    <n v="0"/>
    <s v="Ellina Smirnova"/>
    <m/>
    <n v="6"/>
    <n v="78"/>
    <m/>
    <m/>
    <n v="0"/>
    <n v="0"/>
    <n v="0"/>
    <s v="16.06.2025"/>
    <s v="Order Window"/>
    <m/>
    <m/>
    <n v="16"/>
  </r>
  <r>
    <x v="2"/>
    <m/>
    <n v="20006105"/>
    <n v="3090833"/>
    <x v="45"/>
    <s v="BE"/>
    <x v="39"/>
    <x v="2"/>
    <m/>
    <m/>
    <n v="740"/>
    <n v="88026502"/>
    <s v="HE UCL Polo man L"/>
    <n v="15"/>
    <m/>
    <s v="Bangladesh"/>
    <s v="Textiles-Clothing"/>
    <n v="167"/>
    <s v="Promocean The Netherlands BV"/>
    <x v="0"/>
    <n v="39.06"/>
    <n v="585.90000000000009"/>
    <n v="39.06"/>
    <n v="585.90000000000009"/>
    <n v="0"/>
    <n v="0"/>
    <n v="585.90000000000009"/>
    <n v="34.030499999999996"/>
    <n v="0"/>
    <n v="34.030499999999996"/>
    <n v="36"/>
    <n v="33"/>
    <n v="7"/>
    <n v="0.12474"/>
    <s v="Den Bosch"/>
    <m/>
    <n v="0"/>
    <s v="pallet + label"/>
    <n v="0"/>
    <n v="0"/>
    <m/>
    <m/>
    <s v="no"/>
    <n v="510.45749999999992"/>
    <m/>
    <n v="0.12"/>
    <n v="38.671022727272721"/>
    <m/>
    <n v="580.06534090909076"/>
    <m/>
    <n v="0"/>
    <s v="Ellina Smirnova"/>
    <m/>
    <n v="6"/>
    <n v="90"/>
    <m/>
    <m/>
    <n v="0"/>
    <n v="0"/>
    <n v="0"/>
    <s v="16.06.2025"/>
    <s v="Order Window"/>
    <m/>
    <m/>
    <n v="17"/>
  </r>
  <r>
    <x v="2"/>
    <m/>
    <n v="20006105"/>
    <n v="3090833"/>
    <x v="45"/>
    <s v="BE"/>
    <x v="39"/>
    <x v="2"/>
    <m/>
    <m/>
    <n v="750"/>
    <n v="88026503"/>
    <s v="HE UCL Polo man XL"/>
    <n v="21"/>
    <m/>
    <s v="Bangladesh"/>
    <s v="Textiles-Clothing"/>
    <n v="167"/>
    <s v="Promocean The Netherlands BV"/>
    <x v="0"/>
    <n v="39.06"/>
    <n v="820.26"/>
    <n v="39.06"/>
    <n v="820.26"/>
    <n v="0"/>
    <n v="0"/>
    <n v="820.26"/>
    <n v="34.030499999999996"/>
    <n v="0"/>
    <n v="34.030499999999996"/>
    <n v="36"/>
    <n v="33"/>
    <n v="7"/>
    <n v="0.17463600000000001"/>
    <s v="Den Bosch"/>
    <m/>
    <n v="0"/>
    <s v="pallet + label"/>
    <n v="0"/>
    <n v="0"/>
    <m/>
    <m/>
    <s v="no"/>
    <n v="714.64049999999997"/>
    <m/>
    <n v="0.12"/>
    <n v="38.671022727272721"/>
    <m/>
    <n v="812.09147727272716"/>
    <m/>
    <n v="0"/>
    <s v="Ellina Smirnova"/>
    <m/>
    <n v="6"/>
    <n v="126"/>
    <m/>
    <m/>
    <n v="0"/>
    <n v="0"/>
    <n v="0"/>
    <s v="16.06.2025"/>
    <s v="Order Window"/>
    <m/>
    <m/>
    <n v="23"/>
  </r>
  <r>
    <x v="0"/>
    <m/>
    <n v="20006105"/>
    <n v="3090833"/>
    <x v="45"/>
    <s v="BE"/>
    <x v="39"/>
    <x v="2"/>
    <m/>
    <m/>
    <n v="580"/>
    <n v="88026267"/>
    <s v="HE Brand T-shirt loose fit man M"/>
    <n v="34"/>
    <m/>
    <s v="Bangladesh"/>
    <s v="Textiles-Clothing"/>
    <n v="417"/>
    <s v="Promocean The Netherlands BV"/>
    <x v="0"/>
    <n v="35.46"/>
    <n v="1205.6400000000001"/>
    <n v="35.46"/>
    <n v="1205.6400000000001"/>
    <n v="0"/>
    <n v="0"/>
    <n v="1205.6400000000001"/>
    <n v="30.723000000000003"/>
    <n v="0"/>
    <n v="30.723000000000003"/>
    <n v="28"/>
    <n v="15"/>
    <n v="12"/>
    <n v="0.17136000000000001"/>
    <s v="Den Bosch"/>
    <m/>
    <n v="0"/>
    <s v="pallet + label"/>
    <n v="0"/>
    <n v="0"/>
    <m/>
    <m/>
    <s v="no"/>
    <n v="1044.5820000000001"/>
    <m/>
    <n v="0.12"/>
    <n v="34.912500000000001"/>
    <m/>
    <n v="1187.0250000000001"/>
    <m/>
    <n v="0"/>
    <s v="Ellina Smirnova"/>
    <m/>
    <n v="6"/>
    <n v="204"/>
    <m/>
    <m/>
    <n v="0"/>
    <n v="0"/>
    <n v="0"/>
    <s v="16.06.2025"/>
    <s v="Order Window"/>
    <m/>
    <m/>
    <n v="62"/>
  </r>
  <r>
    <x v="0"/>
    <m/>
    <n v="20006105"/>
    <n v="3090833"/>
    <x v="45"/>
    <s v="BE"/>
    <x v="39"/>
    <x v="2"/>
    <m/>
    <m/>
    <n v="590"/>
    <n v="88026268"/>
    <s v="HE Brand T-shirt loose fit man L"/>
    <n v="57"/>
    <m/>
    <s v="Bangladesh"/>
    <s v="Textiles-Clothing"/>
    <n v="417"/>
    <s v="Promocean The Netherlands BV"/>
    <x v="0"/>
    <n v="35.46"/>
    <n v="2021.22"/>
    <n v="35.46"/>
    <n v="2021.22"/>
    <n v="0"/>
    <n v="0"/>
    <n v="2021.22"/>
    <n v="30.723000000000003"/>
    <n v="0"/>
    <n v="30.723000000000003"/>
    <n v="28"/>
    <n v="15"/>
    <n v="12"/>
    <n v="0.28727999999999998"/>
    <s v="Den Bosch"/>
    <m/>
    <n v="0"/>
    <s v="pallet + label"/>
    <n v="0"/>
    <n v="0"/>
    <m/>
    <m/>
    <s v="no"/>
    <n v="1751.2110000000002"/>
    <m/>
    <n v="0.12"/>
    <n v="34.912500000000001"/>
    <m/>
    <n v="1990.0125"/>
    <m/>
    <n v="0"/>
    <s v="Ellina Smirnova"/>
    <m/>
    <n v="6"/>
    <n v="342"/>
    <m/>
    <m/>
    <n v="0"/>
    <n v="0"/>
    <n v="0"/>
    <s v="16.06.2025"/>
    <s v="Order Window"/>
    <m/>
    <m/>
    <n v="220"/>
  </r>
  <r>
    <x v="0"/>
    <m/>
    <n v="20006105"/>
    <n v="3090833"/>
    <x v="45"/>
    <s v="BE"/>
    <x v="39"/>
    <x v="2"/>
    <m/>
    <m/>
    <n v="600"/>
    <n v="88026269"/>
    <s v="HE Brand T-shirt loose fit man XL"/>
    <n v="79"/>
    <m/>
    <s v="Bangladesh"/>
    <s v="Textiles-Clothing"/>
    <n v="417"/>
    <s v="Promocean The Netherlands BV"/>
    <x v="0"/>
    <n v="35.46"/>
    <n v="2801.34"/>
    <n v="35.46"/>
    <n v="2801.34"/>
    <n v="0"/>
    <n v="0"/>
    <n v="2801.34"/>
    <n v="30.723000000000003"/>
    <n v="0"/>
    <n v="30.723000000000003"/>
    <n v="28"/>
    <n v="15"/>
    <n v="12"/>
    <n v="0.39816000000000001"/>
    <s v="Den Bosch"/>
    <m/>
    <n v="0"/>
    <s v="pallet + label"/>
    <n v="0"/>
    <n v="0"/>
    <m/>
    <m/>
    <s v="no"/>
    <n v="2427.1170000000002"/>
    <m/>
    <n v="0.12"/>
    <n v="34.912500000000001"/>
    <m/>
    <n v="2758.0875000000001"/>
    <m/>
    <n v="0"/>
    <s v="Ellina Smirnova"/>
    <m/>
    <n v="6"/>
    <n v="474"/>
    <m/>
    <m/>
    <n v="0"/>
    <n v="0"/>
    <n v="0"/>
    <s v="16.06.2025"/>
    <s v="Order Window"/>
    <m/>
    <m/>
    <n v="103"/>
  </r>
  <r>
    <x v="0"/>
    <m/>
    <n v="20006105"/>
    <n v="3090833"/>
    <x v="45"/>
    <s v="BE"/>
    <x v="39"/>
    <x v="2"/>
    <m/>
    <m/>
    <n v="610"/>
    <n v="88026270"/>
    <s v="HE Brand T-shirt loose fit man XXL"/>
    <n v="45"/>
    <m/>
    <s v="Bangladesh"/>
    <s v="Textiles-Clothing"/>
    <n v="417"/>
    <s v="Promocean The Netherlands BV"/>
    <x v="0"/>
    <n v="35.46"/>
    <n v="1595.7"/>
    <n v="35.46"/>
    <n v="1595.7"/>
    <n v="0"/>
    <n v="0"/>
    <n v="1595.7"/>
    <n v="30.723000000000003"/>
    <n v="0"/>
    <n v="30.723000000000003"/>
    <n v="28"/>
    <n v="15"/>
    <n v="12"/>
    <n v="0.2268"/>
    <s v="Den Bosch"/>
    <m/>
    <n v="0"/>
    <s v="pallet + label"/>
    <n v="0"/>
    <n v="0"/>
    <m/>
    <m/>
    <s v="no"/>
    <n v="1382.5350000000001"/>
    <m/>
    <n v="0.12"/>
    <n v="34.912500000000001"/>
    <m/>
    <n v="1571.0625"/>
    <m/>
    <n v="0"/>
    <s v="Ellina Smirnova"/>
    <m/>
    <n v="6"/>
    <n v="270"/>
    <m/>
    <m/>
    <n v="0"/>
    <n v="0"/>
    <n v="0"/>
    <s v="16.06.2025"/>
    <s v="Order Window"/>
    <m/>
    <m/>
    <n v="61"/>
  </r>
  <r>
    <x v="0"/>
    <m/>
    <n v="20006105"/>
    <n v="3090833"/>
    <x v="45"/>
    <s v="BE"/>
    <x v="39"/>
    <x v="2"/>
    <m/>
    <m/>
    <n v="620"/>
    <n v="88026250"/>
    <s v="HE Brand T-shirt loose fit lady S"/>
    <n v="10"/>
    <m/>
    <s v="Bangladesh"/>
    <s v="Textiles-Clothing"/>
    <n v="417"/>
    <s v="Promocean The Netherlands BV"/>
    <x v="0"/>
    <n v="33.96"/>
    <n v="339.6"/>
    <n v="33.96"/>
    <n v="339.6"/>
    <n v="0"/>
    <n v="0"/>
    <n v="339.6"/>
    <n v="29.169000000000004"/>
    <n v="0"/>
    <n v="29.169000000000004"/>
    <n v="28"/>
    <n v="15"/>
    <n v="12"/>
    <n v="5.04E-2"/>
    <s v="Den Bosch"/>
    <m/>
    <n v="0"/>
    <s v="pallet + label"/>
    <n v="0"/>
    <n v="0"/>
    <m/>
    <m/>
    <s v="no"/>
    <n v="291.69000000000005"/>
    <m/>
    <n v="0.12"/>
    <n v="33.146590909090911"/>
    <m/>
    <n v="331.46590909090912"/>
    <m/>
    <n v="0"/>
    <s v="Ellina Smirnova"/>
    <m/>
    <n v="6"/>
    <n v="60"/>
    <m/>
    <m/>
    <n v="0"/>
    <n v="0"/>
    <n v="0"/>
    <s v="16.06.2025"/>
    <s v="Order Window"/>
    <m/>
    <m/>
    <n v="26"/>
  </r>
  <r>
    <x v="0"/>
    <m/>
    <n v="20006105"/>
    <n v="3090833"/>
    <x v="45"/>
    <s v="BE"/>
    <x v="39"/>
    <x v="2"/>
    <m/>
    <m/>
    <n v="630"/>
    <n v="88026251"/>
    <s v="HE Brand T-shirt loose fit lady M"/>
    <n v="34"/>
    <m/>
    <s v="Bangladesh"/>
    <s v="Textiles-Clothing"/>
    <n v="417"/>
    <s v="Promocean The Netherlands BV"/>
    <x v="0"/>
    <n v="33.96"/>
    <n v="1154.6400000000001"/>
    <n v="33.96"/>
    <n v="1154.6400000000001"/>
    <n v="0"/>
    <n v="0"/>
    <n v="1154.6400000000001"/>
    <n v="29.169000000000004"/>
    <n v="0"/>
    <n v="29.169000000000004"/>
    <n v="28"/>
    <n v="15"/>
    <n v="12"/>
    <n v="0.17136000000000001"/>
    <s v="Den Bosch"/>
    <m/>
    <n v="0"/>
    <s v="pallet + label"/>
    <n v="0"/>
    <n v="0"/>
    <m/>
    <m/>
    <s v="no"/>
    <n v="991.74600000000009"/>
    <m/>
    <n v="0.12"/>
    <n v="33.146590909090911"/>
    <m/>
    <n v="1126.984090909091"/>
    <m/>
    <n v="0"/>
    <s v="Ellina Smirnova"/>
    <m/>
    <n v="6"/>
    <n v="204"/>
    <m/>
    <m/>
    <n v="0"/>
    <n v="0"/>
    <n v="0"/>
    <s v="16.06.2025"/>
    <s v="Order Window"/>
    <m/>
    <m/>
    <n v="56"/>
  </r>
  <r>
    <x v="0"/>
    <m/>
    <n v="20006105"/>
    <n v="3090833"/>
    <x v="45"/>
    <s v="BE"/>
    <x v="39"/>
    <x v="2"/>
    <m/>
    <m/>
    <n v="640"/>
    <n v="88026252"/>
    <s v="HE Brand T-shirt loose fit lady L"/>
    <n v="49"/>
    <m/>
    <s v="Bangladesh"/>
    <s v="Textiles-Clothing"/>
    <n v="417"/>
    <s v="Promocean The Netherlands BV"/>
    <x v="0"/>
    <n v="33.96"/>
    <n v="1664.04"/>
    <n v="33.96"/>
    <n v="1664.04"/>
    <n v="0"/>
    <n v="0"/>
    <n v="1664.04"/>
    <n v="29.169000000000004"/>
    <n v="0"/>
    <n v="29.169000000000004"/>
    <n v="28"/>
    <n v="15"/>
    <n v="12"/>
    <n v="0.24696000000000001"/>
    <s v="Den Bosch"/>
    <m/>
    <n v="0"/>
    <s v="pallet + label"/>
    <n v="0"/>
    <n v="0"/>
    <m/>
    <m/>
    <s v="no"/>
    <n v="1429.2810000000002"/>
    <m/>
    <n v="0.12"/>
    <n v="33.146590909090911"/>
    <m/>
    <n v="1624.1829545454545"/>
    <m/>
    <n v="0"/>
    <s v="Ellina Smirnova"/>
    <m/>
    <n v="6"/>
    <n v="294"/>
    <m/>
    <m/>
    <n v="0"/>
    <n v="0"/>
    <n v="0"/>
    <s v="16.06.2025"/>
    <s v="Order Window"/>
    <m/>
    <m/>
    <n v="62"/>
  </r>
  <r>
    <x v="2"/>
    <m/>
    <n v="20006105"/>
    <n v="3090833"/>
    <x v="45"/>
    <s v="BE"/>
    <x v="39"/>
    <x v="2"/>
    <m/>
    <m/>
    <n v="650"/>
    <n v="88026481"/>
    <s v="HE UCL T-shirt man L"/>
    <n v="18"/>
    <m/>
    <s v="Bangladesh"/>
    <s v="Textiles-Clothing"/>
    <n v="167"/>
    <s v="Promocean The Netherlands BV"/>
    <x v="0"/>
    <n v="29.700000000000003"/>
    <n v="534.6"/>
    <n v="29.339999999999996"/>
    <n v="528.11999999999989"/>
    <n v="0"/>
    <n v="0"/>
    <n v="528.11999999999989"/>
    <n v="25.1265"/>
    <n v="0"/>
    <n v="25.1265"/>
    <n v="28"/>
    <n v="15"/>
    <n v="12"/>
    <n v="9.0719999999999995E-2"/>
    <s v="Den Bosch"/>
    <m/>
    <n v="0"/>
    <s v="pallet + label"/>
    <n v="6.4800000000001319"/>
    <n v="0"/>
    <m/>
    <m/>
    <s v="no"/>
    <n v="452.27699999999999"/>
    <m/>
    <n v="0.12"/>
    <n v="28.552840909090911"/>
    <m/>
    <n v="513.95113636363635"/>
    <m/>
    <n v="0"/>
    <s v="Ellina Smirnova"/>
    <m/>
    <n v="6"/>
    <n v="108"/>
    <m/>
    <m/>
    <n v="0"/>
    <n v="0"/>
    <n v="0"/>
    <s v="16.06.2025"/>
    <s v="Order Window"/>
    <m/>
    <m/>
    <n v="118"/>
  </r>
  <r>
    <x v="2"/>
    <m/>
    <n v="20006105"/>
    <n v="3090833"/>
    <x v="45"/>
    <s v="BE"/>
    <x v="39"/>
    <x v="2"/>
    <m/>
    <m/>
    <n v="660"/>
    <n v="88026482"/>
    <s v="HE UCL T-shirt man XL"/>
    <n v="41"/>
    <m/>
    <s v="Bangladesh"/>
    <s v="Textiles-Clothing"/>
    <n v="167"/>
    <s v="Promocean The Netherlands BV"/>
    <x v="0"/>
    <n v="29.700000000000003"/>
    <n v="1217.7"/>
    <n v="29.339999999999996"/>
    <n v="1202.9399999999998"/>
    <n v="0"/>
    <n v="0"/>
    <n v="1202.9399999999998"/>
    <n v="25.1265"/>
    <n v="0"/>
    <n v="25.1265"/>
    <n v="28"/>
    <n v="15"/>
    <n v="12"/>
    <n v="0.20663999999999999"/>
    <s v="Den Bosch"/>
    <m/>
    <n v="0"/>
    <s v="pallet + label"/>
    <n v="14.760000000000218"/>
    <n v="0"/>
    <m/>
    <m/>
    <s v="no"/>
    <n v="1030.1865"/>
    <m/>
    <n v="0.12"/>
    <n v="28.552840909090911"/>
    <m/>
    <n v="1170.6664772727274"/>
    <m/>
    <n v="0"/>
    <s v="Ellina Smirnova"/>
    <m/>
    <n v="6"/>
    <n v="246"/>
    <m/>
    <m/>
    <n v="0"/>
    <n v="0"/>
    <n v="0"/>
    <s v="16.06.2025"/>
    <s v="Order Window"/>
    <m/>
    <m/>
    <n v="52"/>
  </r>
  <r>
    <x v="2"/>
    <m/>
    <n v="20006105"/>
    <n v="3090833"/>
    <x v="45"/>
    <s v="BE"/>
    <x v="39"/>
    <x v="2"/>
    <m/>
    <m/>
    <n v="670"/>
    <n v="88026483"/>
    <s v="HE UCL T-shirt man XXL"/>
    <n v="24"/>
    <m/>
    <s v="Bangladesh"/>
    <s v="Textiles-Clothing"/>
    <n v="167"/>
    <s v="Promocean The Netherlands BV"/>
    <x v="0"/>
    <n v="29.700000000000003"/>
    <n v="712.80000000000007"/>
    <n v="29.339999999999996"/>
    <n v="704.15999999999985"/>
    <n v="0"/>
    <n v="0"/>
    <n v="704.15999999999985"/>
    <n v="25.1265"/>
    <n v="0"/>
    <n v="25.1265"/>
    <n v="28"/>
    <n v="15"/>
    <n v="12"/>
    <n v="0.12096"/>
    <s v="Den Bosch"/>
    <m/>
    <n v="0"/>
    <s v="pallet + label"/>
    <n v="8.6400000000002137"/>
    <n v="0"/>
    <m/>
    <m/>
    <s v="no"/>
    <n v="603.03600000000006"/>
    <m/>
    <n v="0.12"/>
    <n v="28.552840909090911"/>
    <m/>
    <n v="685.2681818181818"/>
    <m/>
    <n v="0"/>
    <s v="Ellina Smirnova"/>
    <m/>
    <n v="6"/>
    <n v="144"/>
    <m/>
    <m/>
    <n v="0"/>
    <n v="0"/>
    <n v="0"/>
    <s v="16.06.2025"/>
    <s v="Order Window"/>
    <m/>
    <m/>
    <n v="25"/>
  </r>
  <r>
    <x v="2"/>
    <m/>
    <n v="20006105"/>
    <n v="3090833"/>
    <x v="45"/>
    <s v="BE"/>
    <x v="39"/>
    <x v="2"/>
    <m/>
    <m/>
    <n v="680"/>
    <n v="88026476"/>
    <s v="HE UCL T-shirt lady S"/>
    <n v="5"/>
    <m/>
    <s v="Bangladesh"/>
    <s v="Textiles-Clothing"/>
    <n v="167"/>
    <s v="Promocean The Netherlands BV"/>
    <x v="0"/>
    <n v="28.619999999999997"/>
    <n v="143.1"/>
    <n v="28.259999999999998"/>
    <n v="141.29999999999998"/>
    <n v="0"/>
    <n v="0"/>
    <n v="141.29999999999998"/>
    <n v="24.192"/>
    <n v="0"/>
    <n v="24.192"/>
    <n v="28"/>
    <n v="15"/>
    <n v="12"/>
    <n v="2.52E-2"/>
    <s v="Den Bosch"/>
    <m/>
    <n v="0"/>
    <s v="pallet + label"/>
    <n v="1.8000000000000114"/>
    <n v="0"/>
    <m/>
    <m/>
    <s v="no"/>
    <n v="120.96000000000001"/>
    <m/>
    <n v="0.12"/>
    <n v="27.490909090909092"/>
    <m/>
    <n v="137.45454545454547"/>
    <m/>
    <n v="0"/>
    <s v="Ellina Smirnova"/>
    <m/>
    <n v="6"/>
    <n v="30"/>
    <m/>
    <m/>
    <n v="0"/>
    <n v="0"/>
    <n v="0"/>
    <s v="16.06.2025"/>
    <s v="Order Window"/>
    <m/>
    <m/>
    <n v="87"/>
  </r>
  <r>
    <x v="2"/>
    <m/>
    <n v="20006105"/>
    <n v="3090833"/>
    <x v="45"/>
    <s v="BE"/>
    <x v="39"/>
    <x v="2"/>
    <m/>
    <m/>
    <n v="760"/>
    <n v="88026504"/>
    <s v="HE UCL Polo man XXL"/>
    <n v="12"/>
    <m/>
    <s v="Bangladesh"/>
    <s v="Textiles-Clothing"/>
    <n v="167"/>
    <s v="Promocean The Netherlands BV"/>
    <x v="0"/>
    <n v="39.06"/>
    <n v="468.72"/>
    <n v="39.06"/>
    <n v="468.72"/>
    <n v="0"/>
    <n v="0"/>
    <n v="468.72"/>
    <n v="34.030499999999996"/>
    <n v="0"/>
    <n v="34.030499999999996"/>
    <n v="36"/>
    <n v="33"/>
    <n v="7"/>
    <n v="9.9792000000000006E-2"/>
    <s v="Den Bosch"/>
    <m/>
    <n v="0"/>
    <s v="pallet + label"/>
    <n v="0"/>
    <n v="0"/>
    <m/>
    <m/>
    <s v="no"/>
    <n v="408.36599999999999"/>
    <m/>
    <n v="0.12"/>
    <n v="38.671022727272721"/>
    <m/>
    <n v="464.05227272727268"/>
    <m/>
    <n v="0"/>
    <s v="Ellina Smirnova"/>
    <m/>
    <n v="6"/>
    <n v="72"/>
    <m/>
    <m/>
    <n v="0"/>
    <n v="0"/>
    <n v="0"/>
    <s v="16.06.2025"/>
    <s v="Order Window"/>
    <m/>
    <m/>
    <n v="15"/>
  </r>
  <r>
    <x v="2"/>
    <m/>
    <n v="26021012"/>
    <n v="3091074"/>
    <x v="0"/>
    <s v="SG"/>
    <x v="0"/>
    <x v="0"/>
    <m/>
    <m/>
    <n v="40"/>
    <n v="88026624"/>
    <s v="HE UCL 0.0 soccer table"/>
    <n v="2"/>
    <m/>
    <s v="China"/>
    <s v="Premiums"/>
    <n v="250"/>
    <s v="Brands On"/>
    <x v="1"/>
    <n v="306.25"/>
    <n v="612.5"/>
    <n v="306.25"/>
    <n v="612.5"/>
    <n v="0"/>
    <n v="0"/>
    <n v="612.5"/>
    <n v="268.5"/>
    <n v="0"/>
    <n v="268.5"/>
    <n v="90.5"/>
    <n v="77.5"/>
    <n v="18.2"/>
    <n v="0.25530049999999999"/>
    <m/>
    <m/>
    <s v="Singapore"/>
    <n v="0"/>
    <n v="0"/>
    <n v="0"/>
    <m/>
    <m/>
    <s v="no"/>
    <n v="537"/>
    <m/>
    <n v="0.12"/>
    <n v="305.11363636363637"/>
    <m/>
    <n v="610.22727272727275"/>
    <m/>
    <n v="0"/>
    <s v="Ellina Smirnova"/>
    <m/>
    <n v="1"/>
    <n v="2"/>
    <m/>
    <m/>
    <n v="0"/>
    <n v="0"/>
    <n v="0"/>
    <s v="13.06.2025"/>
    <s v="Order Window"/>
    <m/>
    <m/>
    <n v="48"/>
  </r>
  <r>
    <x v="7"/>
    <m/>
    <n v="20006108"/>
    <n v="3090666"/>
    <x v="47"/>
    <s v="CA"/>
    <x v="41"/>
    <x v="3"/>
    <m/>
    <m/>
    <n v="10"/>
    <n v="88026754"/>
    <s v="HE Silver waiter tray debossed"/>
    <n v="1"/>
    <m/>
    <s v="China"/>
    <s v="Bar support"/>
    <n v="333"/>
    <s v="Promocean The Netherlands BV"/>
    <x v="1"/>
    <n v="72.239999999999995"/>
    <n v="72.239999999999995"/>
    <n v="72.239999999999995"/>
    <n v="72.239999999999995"/>
    <n v="0"/>
    <n v="0"/>
    <n v="72.239999999999995"/>
    <n v="62.494800000000005"/>
    <n v="0"/>
    <n v="62.494800000000005"/>
    <n v="41.5"/>
    <n v="6"/>
    <n v="41.5"/>
    <n v="1.0333500000000001E-2"/>
    <m/>
    <m/>
    <n v="0"/>
    <n v="0"/>
    <n v="0"/>
    <n v="0"/>
    <m/>
    <m/>
    <s v="no"/>
    <n v="62.494800000000005"/>
    <m/>
    <n v="0.12"/>
    <n v="71.016818181818181"/>
    <m/>
    <n v="71.016818181818181"/>
    <m/>
    <n v="0"/>
    <s v="Ellina Smirnova"/>
    <m/>
    <n v="6"/>
    <n v="6"/>
    <m/>
    <m/>
    <n v="0"/>
    <n v="0"/>
    <n v="0"/>
    <s v="17.06.2025"/>
    <s v="Order Window"/>
    <m/>
    <m/>
    <n v="18"/>
  </r>
  <r>
    <x v="7"/>
    <m/>
    <n v="20006108"/>
    <n v="3090666"/>
    <x v="47"/>
    <s v="CA"/>
    <x v="41"/>
    <x v="3"/>
    <m/>
    <m/>
    <n v="20"/>
    <n v="88026293"/>
    <s v="HE Silver dripmat"/>
    <n v="15"/>
    <m/>
    <s v="China"/>
    <s v="Bar support"/>
    <n v="50"/>
    <s v="Asian Sourcing Link"/>
    <x v="2"/>
    <n v="62"/>
    <n v="930"/>
    <n v="62"/>
    <n v="930"/>
    <n v="0"/>
    <n v="0"/>
    <n v="930"/>
    <n v="54.720000000000006"/>
    <n v="0"/>
    <n v="54.720000000000006"/>
    <n v="62"/>
    <n v="20"/>
    <n v="9.5"/>
    <n v="0.1767"/>
    <s v="Den Bosch"/>
    <m/>
    <n v="0"/>
    <n v="0"/>
    <n v="0"/>
    <n v="0"/>
    <m/>
    <m/>
    <s v="no"/>
    <n v="820.80000000000007"/>
    <m/>
    <n v="0.12"/>
    <n v="62.181818181818187"/>
    <m/>
    <n v="932.72727272727275"/>
    <m/>
    <n v="0"/>
    <s v="Ellina Smirnova"/>
    <m/>
    <n v="10"/>
    <n v="150"/>
    <m/>
    <m/>
    <n v="0"/>
    <n v="0"/>
    <n v="0"/>
    <s v="17.06.2025"/>
    <s v="Order Window"/>
    <m/>
    <m/>
    <n v="25"/>
  </r>
  <r>
    <x v="7"/>
    <m/>
    <n v="20006108"/>
    <n v="3090666"/>
    <x v="47"/>
    <s v="CA"/>
    <x v="41"/>
    <x v="3"/>
    <m/>
    <m/>
    <n v="30"/>
    <n v="88026271"/>
    <s v="HE Silver Ice bucket 12 bottles"/>
    <n v="30"/>
    <m/>
    <s v="China"/>
    <s v="Bar support"/>
    <n v="333"/>
    <s v="Promocean The Netherlands BV"/>
    <x v="1"/>
    <n v="48.42"/>
    <n v="1452.6000000000001"/>
    <n v="48.42"/>
    <n v="1452.6000000000001"/>
    <n v="0"/>
    <n v="0"/>
    <n v="1452.6000000000001"/>
    <n v="36.195000000000007"/>
    <n v="0"/>
    <n v="36.195000000000007"/>
    <n v="35.5"/>
    <n v="21"/>
    <n v="54"/>
    <n v="1.2077100000000001"/>
    <m/>
    <m/>
    <n v="0"/>
    <n v="0"/>
    <n v="0"/>
    <n v="0"/>
    <m/>
    <m/>
    <s v="no"/>
    <n v="1085.8500000000001"/>
    <m/>
    <n v="0.12"/>
    <n v="41.130681818181827"/>
    <m/>
    <n v="1233.9204545454547"/>
    <m/>
    <n v="0"/>
    <s v="Ellina Smirnova"/>
    <m/>
    <n v="6"/>
    <n v="180"/>
    <m/>
    <m/>
    <n v="0"/>
    <n v="0"/>
    <n v="0"/>
    <s v="17.06.2025"/>
    <s v="Order Window"/>
    <m/>
    <m/>
    <n v="40"/>
  </r>
  <r>
    <x v="7"/>
    <m/>
    <n v="20006108"/>
    <n v="3090666"/>
    <x v="47"/>
    <s v="CA"/>
    <x v="41"/>
    <x v="3"/>
    <m/>
    <m/>
    <n v="40"/>
    <n v="88025915"/>
    <s v="HE Silver Bottle opener"/>
    <n v="15"/>
    <m/>
    <s v="China"/>
    <s v="Bar support"/>
    <n v="250"/>
    <s v="Promocean The Netherlands BV"/>
    <x v="0"/>
    <n v="30.6"/>
    <n v="459"/>
    <n v="30.6"/>
    <n v="459"/>
    <n v="0"/>
    <n v="0"/>
    <n v="459"/>
    <n v="26.973380571428567"/>
    <n v="0"/>
    <n v="26.973380571428567"/>
    <n v="15"/>
    <n v="5"/>
    <n v="5"/>
    <n v="5.6249999999999998E-3"/>
    <s v="Den Bosch"/>
    <m/>
    <n v="0"/>
    <n v="0"/>
    <n v="0"/>
    <n v="0"/>
    <m/>
    <m/>
    <s v="no"/>
    <n v="404.60070857142853"/>
    <m/>
    <n v="0.12"/>
    <n v="30.651568831168827"/>
    <m/>
    <n v="459.77353246753239"/>
    <m/>
    <n v="0"/>
    <s v="Ellina Smirnova"/>
    <m/>
    <n v="20"/>
    <n v="300"/>
    <m/>
    <m/>
    <n v="0"/>
    <n v="0"/>
    <n v="0"/>
    <s v="17.06.2025"/>
    <s v="Order Window"/>
    <m/>
    <m/>
    <n v="41"/>
  </r>
  <r>
    <x v="7"/>
    <m/>
    <n v="20006108"/>
    <n v="3090666"/>
    <x v="47"/>
    <s v="CA"/>
    <x v="41"/>
    <x v="3"/>
    <m/>
    <m/>
    <n v="50"/>
    <n v="88026008"/>
    <s v="HE Silver LED sign"/>
    <n v="3"/>
    <m/>
    <s v="China"/>
    <s v="Indoor signs"/>
    <n v="100"/>
    <s v="Dekkers Visual Communication B.v."/>
    <x v="0"/>
    <n v="174.8"/>
    <n v="524.40000000000009"/>
    <n v="174.8"/>
    <n v="524.40000000000009"/>
    <n v="0"/>
    <n v="0"/>
    <n v="524.40000000000009"/>
    <n v="151.17540000000002"/>
    <n v="0"/>
    <n v="151.17540000000002"/>
    <n v="61.5"/>
    <n v="44"/>
    <n v="45"/>
    <n v="0.36531000000000002"/>
    <s v="Den Bosch"/>
    <m/>
    <n v="0"/>
    <n v="0"/>
    <n v="0"/>
    <n v="0"/>
    <m/>
    <m/>
    <s v="no"/>
    <n v="453.52620000000007"/>
    <m/>
    <n v="0.12"/>
    <n v="171.79022727272729"/>
    <m/>
    <n v="515.37068181818188"/>
    <m/>
    <n v="0"/>
    <s v="Ludmilla Zarybnicka"/>
    <m/>
    <n v="1"/>
    <n v="3"/>
    <m/>
    <m/>
    <n v="0"/>
    <n v="0"/>
    <n v="0"/>
    <s v="17.06.2025"/>
    <s v="Order Window"/>
    <m/>
    <m/>
    <n v="12"/>
  </r>
  <r>
    <x v="7"/>
    <m/>
    <n v="20006108"/>
    <n v="3090666"/>
    <x v="47"/>
    <s v="CA"/>
    <x v="41"/>
    <x v="3"/>
    <m/>
    <m/>
    <n v="60"/>
    <n v="88026466"/>
    <s v="HE Silver Bowhead flag"/>
    <n v="10"/>
    <m/>
    <s v="China"/>
    <s v="Outdoor signs"/>
    <n v="250"/>
    <s v="Promocean The Netherlands BV"/>
    <x v="1"/>
    <n v="26.28"/>
    <n v="262.8"/>
    <n v="26.28"/>
    <n v="262.8"/>
    <n v="0"/>
    <n v="0"/>
    <n v="262.8"/>
    <n v="23.122700000000002"/>
    <n v="0"/>
    <n v="23.122700000000002"/>
    <n v="40"/>
    <n v="20.5"/>
    <n v="10"/>
    <n v="8.2000000000000003E-2"/>
    <m/>
    <m/>
    <n v="0"/>
    <n v="0"/>
    <n v="0"/>
    <n v="0"/>
    <m/>
    <m/>
    <s v="no"/>
    <n v="231.22700000000003"/>
    <m/>
    <n v="0.12"/>
    <n v="26.275795454545456"/>
    <m/>
    <n v="262.75795454545454"/>
    <m/>
    <n v="0"/>
    <s v="Ludmilla Zarybnicka"/>
    <m/>
    <n v="1"/>
    <n v="10"/>
    <m/>
    <m/>
    <n v="0"/>
    <n v="0"/>
    <n v="0"/>
    <s v="17.06.2025"/>
    <s v="Order Window"/>
    <m/>
    <m/>
    <n v="10"/>
  </r>
  <r>
    <x v="7"/>
    <m/>
    <n v="20006108"/>
    <n v="3090666"/>
    <x v="47"/>
    <s v="CA"/>
    <x v="41"/>
    <x v="3"/>
    <m/>
    <m/>
    <n v="70"/>
    <n v="88025931"/>
    <s v="HE Silver T-shirt lady XS"/>
    <n v="5"/>
    <m/>
    <s v="Bangladesh"/>
    <s v="Textiles-Clothing"/>
    <n v="167"/>
    <s v="Promocean The Netherlands BV"/>
    <x v="0"/>
    <n v="31.380000000000003"/>
    <n v="156.9"/>
    <n v="31.380000000000003"/>
    <n v="156.9"/>
    <n v="0"/>
    <n v="0"/>
    <n v="156.9"/>
    <n v="26.838000000000001"/>
    <n v="0"/>
    <n v="26.838000000000001"/>
    <n v="28"/>
    <n v="15"/>
    <n v="12"/>
    <n v="2.52E-2"/>
    <s v="Den Bosch"/>
    <m/>
    <n v="0"/>
    <n v="0"/>
    <n v="0"/>
    <n v="0"/>
    <m/>
    <m/>
    <s v="no"/>
    <n v="134.19"/>
    <m/>
    <n v="0.12"/>
    <n v="30.497727272727275"/>
    <m/>
    <n v="152.48863636363637"/>
    <m/>
    <n v="0"/>
    <s v="Ellina Smirnova"/>
    <m/>
    <n v="6"/>
    <n v="30"/>
    <m/>
    <m/>
    <n v="0"/>
    <n v="0"/>
    <n v="0"/>
    <s v="17.06.2025"/>
    <s v="Order Window"/>
    <m/>
    <m/>
    <n v="5"/>
  </r>
  <r>
    <x v="7"/>
    <m/>
    <n v="20006108"/>
    <n v="3090666"/>
    <x v="47"/>
    <s v="CA"/>
    <x v="41"/>
    <x v="3"/>
    <m/>
    <m/>
    <n v="80"/>
    <n v="88025932"/>
    <s v="HE Silver T-shirt lady S"/>
    <n v="15"/>
    <m/>
    <s v="Bangladesh"/>
    <s v="Textiles-Clothing"/>
    <n v="167"/>
    <s v="Promocean The Netherlands BV"/>
    <x v="0"/>
    <n v="31.380000000000003"/>
    <n v="470.70000000000005"/>
    <n v="31.380000000000003"/>
    <n v="470.70000000000005"/>
    <n v="0"/>
    <n v="0"/>
    <n v="470.70000000000005"/>
    <n v="26.838000000000001"/>
    <n v="0"/>
    <n v="26.838000000000001"/>
    <n v="28"/>
    <n v="15"/>
    <n v="12"/>
    <n v="7.5600000000000001E-2"/>
    <s v="Den Bosch"/>
    <m/>
    <n v="0"/>
    <n v="0"/>
    <n v="0"/>
    <n v="0"/>
    <m/>
    <m/>
    <s v="no"/>
    <n v="402.57"/>
    <m/>
    <n v="0.12"/>
    <n v="30.497727272727275"/>
    <m/>
    <n v="457.46590909090912"/>
    <m/>
    <n v="0"/>
    <s v="Ellina Smirnova"/>
    <m/>
    <n v="6"/>
    <n v="90"/>
    <m/>
    <m/>
    <n v="0"/>
    <n v="0"/>
    <n v="0"/>
    <s v="17.06.2025"/>
    <s v="Order Window"/>
    <m/>
    <m/>
    <n v="25"/>
  </r>
  <r>
    <x v="7"/>
    <m/>
    <n v="20006108"/>
    <n v="3090666"/>
    <x v="47"/>
    <s v="CA"/>
    <x v="41"/>
    <x v="3"/>
    <m/>
    <m/>
    <n v="90"/>
    <n v="88025933"/>
    <s v="HE Silver T-shirt lady M"/>
    <n v="25"/>
    <m/>
    <s v="Bangladesh"/>
    <s v="Textiles-Clothing"/>
    <n v="167"/>
    <s v="Promocean The Netherlands BV"/>
    <x v="0"/>
    <n v="31.380000000000003"/>
    <n v="784.50000000000011"/>
    <n v="31.380000000000003"/>
    <n v="784.50000000000011"/>
    <n v="0"/>
    <n v="0"/>
    <n v="784.50000000000011"/>
    <n v="26.838000000000001"/>
    <n v="0"/>
    <n v="26.838000000000001"/>
    <n v="28"/>
    <n v="15"/>
    <n v="12"/>
    <n v="0.126"/>
    <s v="Den Bosch"/>
    <m/>
    <n v="0"/>
    <n v="0"/>
    <n v="0"/>
    <n v="0"/>
    <m/>
    <m/>
    <s v="no"/>
    <n v="670.95"/>
    <m/>
    <n v="0.12"/>
    <n v="30.497727272727275"/>
    <m/>
    <n v="762.44318181818187"/>
    <m/>
    <n v="0"/>
    <s v="Ellina Smirnova"/>
    <m/>
    <n v="6"/>
    <n v="150"/>
    <m/>
    <m/>
    <n v="0"/>
    <n v="0"/>
    <n v="0"/>
    <s v="17.06.2025"/>
    <s v="Order Window"/>
    <m/>
    <m/>
    <n v="35"/>
  </r>
  <r>
    <x v="7"/>
    <m/>
    <n v="20006108"/>
    <n v="3090666"/>
    <x v="47"/>
    <s v="CA"/>
    <x v="41"/>
    <x v="3"/>
    <m/>
    <m/>
    <n v="100"/>
    <n v="88025934"/>
    <s v="HE Silver T-shirt lady L"/>
    <n v="25"/>
    <m/>
    <s v="Bangladesh"/>
    <s v="Textiles-Clothing"/>
    <n v="167"/>
    <s v="Promocean The Netherlands BV"/>
    <x v="0"/>
    <n v="31.380000000000003"/>
    <n v="784.50000000000011"/>
    <n v="31.380000000000003"/>
    <n v="784.50000000000011"/>
    <n v="0"/>
    <n v="0"/>
    <n v="784.50000000000011"/>
    <n v="26.838000000000001"/>
    <n v="0"/>
    <n v="26.838000000000001"/>
    <n v="28"/>
    <n v="15"/>
    <n v="12"/>
    <n v="0.126"/>
    <s v="Den Bosch"/>
    <m/>
    <n v="0"/>
    <n v="0"/>
    <n v="0"/>
    <n v="0"/>
    <m/>
    <m/>
    <s v="no"/>
    <n v="670.95"/>
    <m/>
    <n v="0.12"/>
    <n v="30.497727272727275"/>
    <m/>
    <n v="762.44318181818187"/>
    <m/>
    <n v="0"/>
    <s v="Ellina Smirnova"/>
    <m/>
    <n v="6"/>
    <n v="150"/>
    <m/>
    <m/>
    <n v="0"/>
    <n v="0"/>
    <n v="0"/>
    <s v="17.06.2025"/>
    <s v="Order Window"/>
    <m/>
    <m/>
    <n v="36"/>
  </r>
  <r>
    <x v="7"/>
    <m/>
    <n v="20006108"/>
    <n v="3090666"/>
    <x v="47"/>
    <s v="CA"/>
    <x v="41"/>
    <x v="3"/>
    <m/>
    <m/>
    <n v="110"/>
    <n v="88025937"/>
    <s v="HE Silver T-shirt staff man M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s v="Den Bosch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  <m/>
    <m/>
    <n v="20"/>
  </r>
  <r>
    <x v="7"/>
    <m/>
    <n v="20006108"/>
    <n v="3090666"/>
    <x v="47"/>
    <s v="CA"/>
    <x v="41"/>
    <x v="3"/>
    <m/>
    <m/>
    <n v="120"/>
    <n v="88025938"/>
    <s v="HE Silver T-shirt staff man L"/>
    <n v="50"/>
    <m/>
    <s v="Bangladesh"/>
    <s v="Textiles-Clothing"/>
    <n v="167"/>
    <s v="Promocean The Netherlands BV"/>
    <x v="0"/>
    <n v="31.380000000000003"/>
    <n v="1569.0000000000002"/>
    <n v="31.380000000000003"/>
    <n v="1569.0000000000002"/>
    <n v="0"/>
    <n v="0"/>
    <n v="1569.0000000000002"/>
    <n v="27.361499999999999"/>
    <n v="0"/>
    <n v="27.361499999999999"/>
    <n v="28"/>
    <n v="15"/>
    <n v="12"/>
    <n v="0.252"/>
    <s v="Den Bosch"/>
    <m/>
    <n v="0"/>
    <n v="0"/>
    <n v="0"/>
    <n v="0"/>
    <m/>
    <m/>
    <s v="no"/>
    <n v="1368.075"/>
    <m/>
    <n v="0.12"/>
    <n v="31.092613636363637"/>
    <m/>
    <n v="1554.630681818182"/>
    <m/>
    <n v="0"/>
    <s v="Ellina Smirnova"/>
    <m/>
    <n v="6"/>
    <n v="300"/>
    <m/>
    <m/>
    <n v="0"/>
    <n v="0"/>
    <n v="0"/>
    <s v="17.06.2025"/>
    <s v="Order Window"/>
    <m/>
    <m/>
    <n v="60"/>
  </r>
  <r>
    <x v="7"/>
    <m/>
    <n v="20006108"/>
    <n v="3090666"/>
    <x v="47"/>
    <s v="CA"/>
    <x v="41"/>
    <x v="3"/>
    <m/>
    <m/>
    <n v="130"/>
    <n v="88025939"/>
    <s v="HE Silver T-shirt staff man XL"/>
    <n v="50"/>
    <m/>
    <s v="Bangladesh"/>
    <s v="Textiles-Clothing"/>
    <n v="167"/>
    <s v="Promocean The Netherlands BV"/>
    <x v="0"/>
    <n v="31.380000000000003"/>
    <n v="1569.0000000000002"/>
    <n v="31.380000000000003"/>
    <n v="1569.0000000000002"/>
    <n v="0"/>
    <n v="0"/>
    <n v="1569.0000000000002"/>
    <n v="27.361499999999999"/>
    <n v="0"/>
    <n v="27.361499999999999"/>
    <n v="28"/>
    <n v="15"/>
    <n v="12"/>
    <n v="0.252"/>
    <s v="Den Bosch"/>
    <m/>
    <n v="0"/>
    <n v="0"/>
    <n v="0"/>
    <n v="0"/>
    <m/>
    <m/>
    <s v="no"/>
    <n v="1368.075"/>
    <m/>
    <n v="0.12"/>
    <n v="31.092613636363637"/>
    <m/>
    <n v="1554.630681818182"/>
    <m/>
    <n v="0"/>
    <s v="Ellina Smirnova"/>
    <m/>
    <n v="6"/>
    <n v="300"/>
    <m/>
    <m/>
    <n v="0"/>
    <n v="0"/>
    <n v="0"/>
    <s v="17.06.2025"/>
    <s v="Order Window"/>
    <m/>
    <m/>
    <n v="60"/>
  </r>
  <r>
    <x v="7"/>
    <m/>
    <n v="20006108"/>
    <n v="3090666"/>
    <x v="47"/>
    <s v="CA"/>
    <x v="41"/>
    <x v="3"/>
    <m/>
    <m/>
    <n v="140"/>
    <n v="88025940"/>
    <s v="HE Silver T-shirt staff man XXL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s v="Den Bosch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  <m/>
    <m/>
    <n v="11"/>
  </r>
  <r>
    <x v="7"/>
    <m/>
    <n v="20006108"/>
    <n v="3090666"/>
    <x v="47"/>
    <s v="CA"/>
    <x v="41"/>
    <x v="3"/>
    <m/>
    <m/>
    <n v="150"/>
    <n v="88024878"/>
    <s v="HE Silver Water bottle"/>
    <n v="30"/>
    <m/>
    <s v="China"/>
    <s v="Premiums"/>
    <n v="250"/>
    <s v="Promocean The Netherlands BV"/>
    <x v="1"/>
    <n v="78.5"/>
    <n v="2355"/>
    <n v="78.5"/>
    <n v="2355"/>
    <n v="0"/>
    <n v="0"/>
    <n v="2355"/>
    <n v="67.891039942857148"/>
    <n v="0"/>
    <n v="67.891039942857148"/>
    <n v="37"/>
    <n v="15"/>
    <n v="27"/>
    <n v="0.44955000000000001"/>
    <m/>
    <m/>
    <n v="0"/>
    <n v="0"/>
    <n v="0"/>
    <n v="0"/>
    <m/>
    <m/>
    <s v="no"/>
    <n v="2036.7311982857145"/>
    <m/>
    <n v="0.12"/>
    <n v="77.148909025974035"/>
    <m/>
    <n v="2314.4672707792211"/>
    <m/>
    <n v="0"/>
    <s v="Ellina Smirnova"/>
    <m/>
    <n v="10"/>
    <n v="300"/>
    <m/>
    <m/>
    <n v="0"/>
    <n v="0"/>
    <n v="0"/>
    <s v="17.06.2025"/>
    <s v="Order Window"/>
    <m/>
    <m/>
    <n v="40"/>
  </r>
  <r>
    <x v="7"/>
    <m/>
    <n v="20006108"/>
    <n v="3090666"/>
    <x v="47"/>
    <s v="CA"/>
    <x v="41"/>
    <x v="3"/>
    <m/>
    <m/>
    <n v="160"/>
    <n v="88027330"/>
    <s v="HE Silver Wall sign"/>
    <n v="25"/>
    <m/>
    <s v="China"/>
    <s v="Indoor signs"/>
    <n v="334"/>
    <s v="Miles Promocean"/>
    <x v="1"/>
    <n v="25.68"/>
    <n v="642"/>
    <n v="25.68"/>
    <n v="642"/>
    <n v="0"/>
    <n v="0"/>
    <n v="642"/>
    <n v="22.207200000000004"/>
    <n v="0"/>
    <n v="22.207200000000004"/>
    <n v="62"/>
    <n v="4"/>
    <n v="49"/>
    <n v="0.30380000000000001"/>
    <m/>
    <m/>
    <n v="0"/>
    <n v="0"/>
    <n v="0"/>
    <n v="0"/>
    <m/>
    <m/>
    <s v="no"/>
    <n v="555.18000000000006"/>
    <m/>
    <n v="0.12"/>
    <n v="25.235454545454548"/>
    <m/>
    <n v="630.88636363636374"/>
    <m/>
    <n v="0"/>
    <s v="Konstantinos Zoupanos "/>
    <m/>
    <n v="3"/>
    <n v="75"/>
    <m/>
    <m/>
    <n v="0"/>
    <n v="0"/>
    <n v="0"/>
    <s v="17.06.2025"/>
    <s v="Order Window"/>
    <m/>
    <m/>
    <n v="25"/>
  </r>
  <r>
    <x v="0"/>
    <m/>
    <n v="20006108"/>
    <n v="3090666"/>
    <x v="47"/>
    <s v="CA"/>
    <x v="41"/>
    <x v="3"/>
    <m/>
    <m/>
    <n v="170"/>
    <n v="88026853"/>
    <s v="HE Brand metallic menu holder"/>
    <n v="250"/>
    <m/>
    <s v="China"/>
    <s v="Bar support"/>
    <n v="333"/>
    <s v="Promocean The Netherlands BV"/>
    <x v="0"/>
    <n v="27.839999999999996"/>
    <n v="6959.9999999999991"/>
    <n v="27.839999999999996"/>
    <n v="6959.9999999999991"/>
    <n v="0"/>
    <n v="0"/>
    <n v="6959.9999999999991"/>
    <n v="23.8032"/>
    <n v="0"/>
    <n v="23.8032"/>
    <n v="26"/>
    <n v="14"/>
    <n v="8"/>
    <n v="0.72799999999999998"/>
    <s v="Den Bosch"/>
    <m/>
    <n v="0"/>
    <n v="0"/>
    <n v="0"/>
    <n v="0"/>
    <m/>
    <m/>
    <s v="no"/>
    <n v="5950.8"/>
    <m/>
    <n v="0.12"/>
    <n v="27.049090909090911"/>
    <m/>
    <n v="6762.2727272727279"/>
    <m/>
    <n v="0"/>
    <s v="Ellina Smirnova"/>
    <m/>
    <n v="6"/>
    <n v="1500"/>
    <m/>
    <m/>
    <n v="0"/>
    <n v="0"/>
    <n v="0"/>
    <s v="17.06.2025"/>
    <s v="Order Window"/>
    <m/>
    <m/>
    <n v="252"/>
  </r>
  <r>
    <x v="0"/>
    <m/>
    <n v="20006108"/>
    <n v="3090666"/>
    <x v="47"/>
    <s v="CA"/>
    <x v="41"/>
    <x v="3"/>
    <m/>
    <m/>
    <n v="180"/>
    <n v="88027032"/>
    <s v="HE Brand bucket hat"/>
    <n v="30"/>
    <m/>
    <s v="China"/>
    <s v="Textiles-Clothing"/>
    <n v="100"/>
    <s v="Asian Sourcing Link"/>
    <x v="0"/>
    <n v="52.300000000000004"/>
    <n v="1569.0000000000002"/>
    <n v="52.300000000000004"/>
    <n v="1569.0000000000002"/>
    <n v="0"/>
    <n v="0"/>
    <n v="1569.0000000000002"/>
    <n v="38.024999999999999"/>
    <n v="0"/>
    <n v="38.024999999999999"/>
    <n v="23"/>
    <n v="17"/>
    <n v="28.8"/>
    <n v="0.33782400000000007"/>
    <s v="Den Bosch"/>
    <m/>
    <n v="0"/>
    <n v="0"/>
    <n v="0"/>
    <n v="0"/>
    <m/>
    <m/>
    <s v="no"/>
    <n v="1140.75"/>
    <m/>
    <n v="0.12"/>
    <n v="43.210227272727273"/>
    <m/>
    <n v="1296.3068181818182"/>
    <m/>
    <n v="0"/>
    <s v="Ellina Smirnova"/>
    <m/>
    <n v="10"/>
    <n v="300"/>
    <m/>
    <m/>
    <n v="0"/>
    <n v="0"/>
    <n v="0"/>
    <s v="17.06.2025"/>
    <s v="Order Window"/>
    <m/>
    <m/>
    <n v="216"/>
  </r>
  <r>
    <x v="0"/>
    <m/>
    <n v="20006108"/>
    <n v="3090666"/>
    <x v="47"/>
    <s v="CA"/>
    <x v="41"/>
    <x v="3"/>
    <m/>
    <m/>
    <n v="190"/>
    <n v="88026129"/>
    <s v="HE Sound Device Aaahhh"/>
    <n v="2"/>
    <m/>
    <s v="China"/>
    <s v="Premiums"/>
    <n v="100"/>
    <s v="Promocean The Netherlands BV"/>
    <x v="1"/>
    <n v="138.75"/>
    <n v="277.5"/>
    <n v="138.75"/>
    <n v="277.5"/>
    <n v="0"/>
    <n v="0"/>
    <n v="277.5"/>
    <n v="119.99205714285715"/>
    <n v="0"/>
    <n v="119.99205714285715"/>
    <n v="38.5"/>
    <n v="12.5"/>
    <n v="8"/>
    <n v="7.7000000000000002E-3"/>
    <m/>
    <m/>
    <n v="0"/>
    <n v="0"/>
    <n v="0"/>
    <n v="0"/>
    <m/>
    <m/>
    <s v="no"/>
    <n v="239.9841142857143"/>
    <m/>
    <n v="0.12"/>
    <n v="136.3546103896104"/>
    <m/>
    <n v="272.7092207792208"/>
    <m/>
    <n v="0"/>
    <s v="Ellina Smirnova"/>
    <m/>
    <n v="25"/>
    <n v="50"/>
    <m/>
    <m/>
    <n v="0"/>
    <n v="0"/>
    <n v="0"/>
    <s v="17.06.2025"/>
    <s v="Order Window"/>
    <m/>
    <m/>
    <n v="9"/>
  </r>
  <r>
    <x v="0"/>
    <m/>
    <n v="20006108"/>
    <n v="3090666"/>
    <x v="47"/>
    <s v="CA"/>
    <x v="41"/>
    <x v="3"/>
    <m/>
    <m/>
    <n v="200"/>
    <n v="88027218"/>
    <s v="HE Brand flag small"/>
    <n v="25"/>
    <m/>
    <s v="China"/>
    <s v="Premiums"/>
    <n v="100"/>
    <s v="Promocean The Netherlands BV"/>
    <x v="0"/>
    <n v="40"/>
    <n v="1000"/>
    <n v="31.8"/>
    <n v="795"/>
    <n v="0"/>
    <n v="0"/>
    <n v="795"/>
    <n v="28.001900000000003"/>
    <n v="0"/>
    <n v="28.001900000000003"/>
    <n v="30"/>
    <n v="20"/>
    <n v="10"/>
    <n v="0.15"/>
    <s v="Den Bosch"/>
    <m/>
    <n v="0"/>
    <n v="0"/>
    <n v="205"/>
    <n v="0"/>
    <m/>
    <m/>
    <s v="no"/>
    <n v="700.04750000000001"/>
    <m/>
    <n v="0.12"/>
    <n v="31.820340909090913"/>
    <m/>
    <n v="795.50852272727286"/>
    <m/>
    <n v="0"/>
    <s v="Ellina Smirnova"/>
    <m/>
    <n v="5"/>
    <n v="125"/>
    <m/>
    <m/>
    <n v="0"/>
    <n v="0"/>
    <n v="0"/>
    <s v="17.06.2025"/>
    <s v="Order Window"/>
    <m/>
    <m/>
    <n v="562"/>
  </r>
  <r>
    <x v="0"/>
    <m/>
    <n v="20006108"/>
    <n v="3090666"/>
    <x v="47"/>
    <s v="CA"/>
    <x v="41"/>
    <x v="3"/>
    <m/>
    <m/>
    <n v="210"/>
    <n v="88027210"/>
    <s v="HE Brand metal cup in giftbox (PMQ)"/>
    <n v="1000"/>
    <m/>
    <s v="China"/>
    <s v="Premiums"/>
    <n v="500"/>
    <s v="Asian Sourcing Link"/>
    <x v="0"/>
    <n v="32.299999999999997"/>
    <n v="32299.999999999996"/>
    <n v="29.4"/>
    <n v="29400"/>
    <n v="0"/>
    <n v="0"/>
    <n v="29400"/>
    <n v="25.422000000000004"/>
    <n v="0"/>
    <n v="25.422000000000004"/>
    <n v="49.5"/>
    <n v="49.5"/>
    <n v="29"/>
    <n v="71.057249999999996"/>
    <s v="Direct shipment"/>
    <s v="Direct shipment / Create TAS order"/>
    <n v="0"/>
    <n v="0"/>
    <n v="2899.9999999999964"/>
    <n v="0"/>
    <m/>
    <m/>
    <s v="yes"/>
    <n v="25422.000000000004"/>
    <s v="yes"/>
    <n v="0.05"/>
    <n v="26.760000000000005"/>
    <m/>
    <n v="26760.000000000004"/>
    <m/>
    <n v="0"/>
    <s v="Ellina Smirnova"/>
    <m/>
    <n v="10"/>
    <n v="10000"/>
    <m/>
    <m/>
    <n v="0"/>
    <n v="0"/>
    <n v="0"/>
    <s v="17.06.2025"/>
    <s v="Order Window"/>
    <m/>
    <m/>
    <n v="1121"/>
  </r>
  <r>
    <x v="0"/>
    <m/>
    <n v="20006108"/>
    <n v="3090666"/>
    <x v="47"/>
    <s v="CA"/>
    <x v="41"/>
    <x v="3"/>
    <m/>
    <m/>
    <n v="220"/>
    <n v="88027067"/>
    <s v="HE Brand slim dripmat green"/>
    <n v="15"/>
    <m/>
    <s v="China"/>
    <s v="Bar support"/>
    <n v="50"/>
    <s v="Asian Sourcing Link"/>
    <x v="0"/>
    <n v="54.699999999999996"/>
    <n v="820.49999999999989"/>
    <n v="54.699999999999996"/>
    <n v="820.49999999999989"/>
    <n v="0"/>
    <n v="0"/>
    <n v="820.49999999999989"/>
    <n v="54.150000000000006"/>
    <n v="0"/>
    <n v="54.150000000000006"/>
    <n v="60"/>
    <n v="8.5"/>
    <n v="10"/>
    <n v="7.6499999999999999E-2"/>
    <s v="Den Bosch"/>
    <m/>
    <n v="0"/>
    <n v="0"/>
    <n v="0"/>
    <n v="0"/>
    <m/>
    <m/>
    <s v="no"/>
    <n v="812.25000000000011"/>
    <m/>
    <n v="0.12"/>
    <n v="61.534090909090914"/>
    <m/>
    <n v="923.01136363636374"/>
    <m/>
    <n v="0"/>
    <s v="Ellina Smirnova"/>
    <m/>
    <n v="10"/>
    <n v="150"/>
    <m/>
    <m/>
    <n v="0"/>
    <n v="0"/>
    <n v="0"/>
    <s v="17.06.2025"/>
    <s v="Order Window"/>
    <m/>
    <m/>
    <n v="66"/>
  </r>
  <r>
    <x v="0"/>
    <m/>
    <n v="20006108"/>
    <n v="3090666"/>
    <x v="47"/>
    <s v="CA"/>
    <x v="41"/>
    <x v="3"/>
    <m/>
    <m/>
    <n v="230"/>
    <n v="88027241"/>
    <s v="HE Brand paper bag"/>
    <n v="2"/>
    <m/>
    <s v="Italy"/>
    <s v="Premiums"/>
    <n v="50"/>
    <s v="Promocean The Netherlands BV"/>
    <x v="1"/>
    <n v="112.00000000000001"/>
    <n v="224.00000000000003"/>
    <n v="112.00000000000001"/>
    <n v="224.00000000000003"/>
    <n v="0"/>
    <n v="0"/>
    <n v="224.00000000000003"/>
    <n v="98.89"/>
    <n v="0"/>
    <n v="98.89"/>
    <n v="60"/>
    <n v="40"/>
    <n v="45"/>
    <n v="0.216"/>
    <m/>
    <m/>
    <n v="0"/>
    <n v="0"/>
    <n v="0"/>
    <n v="0"/>
    <m/>
    <m/>
    <s v="no"/>
    <n v="197.78"/>
    <m/>
    <n v="0.12"/>
    <n v="112.375"/>
    <m/>
    <n v="224.75"/>
    <m/>
    <n v="0"/>
    <s v="Ellina Smirnova"/>
    <m/>
    <n v="200"/>
    <n v="400"/>
    <m/>
    <m/>
    <n v="0"/>
    <n v="0"/>
    <n v="0"/>
    <s v="17.06.2025"/>
    <s v="Order Window"/>
    <m/>
    <m/>
    <n v="8"/>
  </r>
  <r>
    <x v="0"/>
    <m/>
    <n v="20006108"/>
    <n v="3090666"/>
    <x v="47"/>
    <s v="CA"/>
    <x v="41"/>
    <x v="3"/>
    <m/>
    <m/>
    <n v="240"/>
    <n v="88027216"/>
    <s v="HE Brand deco roll"/>
    <n v="140"/>
    <m/>
    <s v="China"/>
    <s v="Premiums"/>
    <n v="100"/>
    <s v="Promocean The Netherlands BV"/>
    <x v="0"/>
    <n v="170.57"/>
    <n v="23879.8"/>
    <n v="170.57"/>
    <n v="23879.8"/>
    <n v="0"/>
    <n v="0"/>
    <n v="23879.8"/>
    <n v="150.09960000000001"/>
    <n v="0"/>
    <n v="150.09960000000001"/>
    <n v="120"/>
    <n v="25"/>
    <n v="25"/>
    <n v="10.5"/>
    <s v="Den Bosch"/>
    <m/>
    <n v="0"/>
    <n v="0"/>
    <n v="0"/>
    <n v="0"/>
    <m/>
    <m/>
    <s v="yes"/>
    <n v="21013.944000000003"/>
    <m/>
    <n v="0.12"/>
    <n v="170.5677272727273"/>
    <m/>
    <n v="23879.481818181823"/>
    <m/>
    <n v="0"/>
    <s v="Ellina Smirnova"/>
    <m/>
    <n v="1"/>
    <n v="140"/>
    <m/>
    <m/>
    <n v="0"/>
    <n v="0"/>
    <n v="0"/>
    <s v="17.06.2025"/>
    <s v="Order Window"/>
    <m/>
    <m/>
    <n v="153"/>
  </r>
  <r>
    <x v="0"/>
    <m/>
    <n v="20006108"/>
    <n v="3090666"/>
    <x v="47"/>
    <s v="CA"/>
    <x v="41"/>
    <x v="3"/>
    <m/>
    <m/>
    <n v="250"/>
    <n v="88026276"/>
    <s v="HE Portfolio coaster"/>
    <n v="1000"/>
    <m/>
    <s v="Germany"/>
    <s v="Coasters (&amp; dripmat)"/>
    <n v="100"/>
    <s v="CC Coaster GmbH &amp; Co. KG"/>
    <x v="0"/>
    <n v="25.875"/>
    <n v="25875"/>
    <n v="14.693181818181818"/>
    <n v="14693.181818181818"/>
    <n v="0"/>
    <n v="0"/>
    <n v="14693.181818181818"/>
    <n v="12.93"/>
    <n v="0"/>
    <n v="12.93"/>
    <n v="21.4"/>
    <n v="43"/>
    <n v="14"/>
    <n v="12.8828"/>
    <s v="Den Bosch"/>
    <m/>
    <n v="0"/>
    <n v="0"/>
    <n v="11181.818181818182"/>
    <n v="0"/>
    <m/>
    <m/>
    <s v="yes"/>
    <n v="12930"/>
    <m/>
    <n v="0.12"/>
    <n v="14.693181818181818"/>
    <m/>
    <n v="14693.181818181818"/>
    <m/>
    <n v="0"/>
    <s v="Ellina Smirnova"/>
    <m/>
    <n v="1000"/>
    <n v="1000000"/>
    <m/>
    <m/>
    <n v="0"/>
    <n v="0"/>
    <n v="0"/>
    <s v="17.06.2025"/>
    <s v="Order Window"/>
    <m/>
    <m/>
    <n v="1102"/>
  </r>
  <r>
    <x v="0"/>
    <m/>
    <n v="20006108"/>
    <n v="3090666"/>
    <x v="47"/>
    <s v="CA"/>
    <x v="41"/>
    <x v="3"/>
    <m/>
    <m/>
    <n v="260"/>
    <n v="88021024"/>
    <s v="HE opener with carabiner"/>
    <n v="4"/>
    <m/>
    <s v="China"/>
    <s v="Openers / Sunglasses / Keyrings / Waiter knife"/>
    <n v="209"/>
    <s v="Promocean The Netherlands BV"/>
    <x v="0"/>
    <n v="52.800000000000004"/>
    <n v="211.20000000000002"/>
    <n v="52.800000000000004"/>
    <n v="211.20000000000002"/>
    <n v="0"/>
    <n v="0"/>
    <n v="211.20000000000002"/>
    <n v="46.512961934169503"/>
    <n v="0"/>
    <n v="46.512961934169503"/>
    <n v="25"/>
    <n v="9"/>
    <n v="9"/>
    <n v="8.0999999999999996E-3"/>
    <s v="Den Bosch"/>
    <m/>
    <n v="0"/>
    <n v="0"/>
    <n v="0"/>
    <n v="0"/>
    <m/>
    <m/>
    <s v="no"/>
    <n v="186.05184773667801"/>
    <m/>
    <n v="0.12"/>
    <n v="52.855638561556255"/>
    <m/>
    <n v="211.42255424622502"/>
    <m/>
    <n v="0"/>
    <s v="Ellina Smirnova"/>
    <m/>
    <n v="48"/>
    <n v="192"/>
    <m/>
    <m/>
    <n v="0"/>
    <n v="0"/>
    <n v="0"/>
    <s v="17.06.2025"/>
    <s v="Order Window"/>
    <m/>
    <m/>
    <n v="178"/>
  </r>
  <r>
    <x v="0"/>
    <m/>
    <n v="20006108"/>
    <n v="3090666"/>
    <x v="47"/>
    <s v="CA"/>
    <x v="41"/>
    <x v="3"/>
    <m/>
    <m/>
    <n v="270"/>
    <n v="88021618"/>
    <s v="HE Iconic outdoor sign 50 cm LED DS"/>
    <n v="75"/>
    <m/>
    <s v="China"/>
    <s v="Outdoor signs"/>
    <n v="100"/>
    <s v="Van Beem &amp; Van Haagen bv"/>
    <x v="0"/>
    <n v="218.82"/>
    <n v="16411.5"/>
    <n v="212.23"/>
    <n v="15917.25"/>
    <n v="0"/>
    <n v="0"/>
    <n v="15917.25"/>
    <n v="176.70000000000002"/>
    <n v="0"/>
    <n v="176.70000000000002"/>
    <n v="57"/>
    <n v="57"/>
    <n v="23"/>
    <n v="5.6045249999999998"/>
    <s v="Den Bosch"/>
    <m/>
    <n v="0"/>
    <n v="0"/>
    <n v="494.25"/>
    <n v="0"/>
    <m/>
    <m/>
    <s v="no"/>
    <n v="13252.500000000002"/>
    <m/>
    <n v="0.12"/>
    <n v="200.79545454545456"/>
    <m/>
    <n v="15059.659090909092"/>
    <m/>
    <n v="0"/>
    <s v="Ludmilla Zarybnicka"/>
    <m/>
    <n v="1"/>
    <n v="75"/>
    <m/>
    <m/>
    <n v="0"/>
    <n v="0"/>
    <n v="0"/>
    <s v="17.06.2025"/>
    <s v="Order Window"/>
    <m/>
    <m/>
    <n v="575"/>
  </r>
  <r>
    <x v="0"/>
    <m/>
    <n v="20006108"/>
    <n v="3090666"/>
    <x v="47"/>
    <s v="CA"/>
    <x v="41"/>
    <x v="3"/>
    <m/>
    <m/>
    <n v="280"/>
    <n v="88021940"/>
    <s v="HE silicone coaster"/>
    <n v="4"/>
    <m/>
    <s v="China"/>
    <s v="Bar support"/>
    <n v="200"/>
    <s v="Promocean The Netherlands BV"/>
    <x v="1"/>
    <n v="53"/>
    <n v="212"/>
    <n v="53"/>
    <n v="212"/>
    <n v="0"/>
    <n v="0"/>
    <n v="212"/>
    <n v="45.269400000000005"/>
    <n v="0"/>
    <n v="45.269400000000005"/>
    <n v="11"/>
    <n v="11"/>
    <n v="12.5"/>
    <n v="6.0499999999999998E-3"/>
    <m/>
    <m/>
    <n v="0"/>
    <n v="0"/>
    <n v="0"/>
    <n v="0"/>
    <m/>
    <m/>
    <s v="no"/>
    <n v="181.07760000000002"/>
    <m/>
    <n v="0.12"/>
    <n v="51.442500000000003"/>
    <m/>
    <n v="205.77"/>
    <m/>
    <n v="0"/>
    <s v="Ellina Smirnova"/>
    <m/>
    <n v="25"/>
    <n v="100"/>
    <m/>
    <m/>
    <n v="0"/>
    <n v="0"/>
    <n v="0"/>
    <s v="17.06.2025"/>
    <s v="Order Window"/>
    <m/>
    <m/>
    <n v="24"/>
  </r>
  <r>
    <x v="0"/>
    <m/>
    <n v="20006108"/>
    <n v="3090666"/>
    <x v="47"/>
    <s v="CA"/>
    <x v="41"/>
    <x v="3"/>
    <m/>
    <m/>
    <n v="290"/>
    <n v="88023586"/>
    <s v="HE Star Quality dripmat 5 steps"/>
    <n v="10"/>
    <m/>
    <s v="China"/>
    <s v="Bar support"/>
    <n v="100"/>
    <s v="Asian Sourcing Link"/>
    <x v="0"/>
    <n v="62"/>
    <n v="620"/>
    <n v="62"/>
    <n v="620"/>
    <n v="0"/>
    <n v="0"/>
    <n v="620"/>
    <n v="53.580000000000005"/>
    <n v="0"/>
    <n v="53.580000000000005"/>
    <n v="61"/>
    <n v="20"/>
    <n v="16"/>
    <n v="0.19520000000000001"/>
    <s v="Den Bosch"/>
    <m/>
    <n v="0"/>
    <n v="0"/>
    <n v="0"/>
    <n v="0"/>
    <m/>
    <m/>
    <s v="no"/>
    <n v="535.80000000000007"/>
    <m/>
    <n v="0.12"/>
    <n v="60.88636363636364"/>
    <m/>
    <n v="608.86363636363637"/>
    <m/>
    <n v="0"/>
    <s v="Ellina Smirnova"/>
    <m/>
    <n v="10"/>
    <n v="100"/>
    <m/>
    <m/>
    <n v="0"/>
    <n v="0"/>
    <n v="0"/>
    <s v="17.06.2025"/>
    <s v="Order Window"/>
    <m/>
    <m/>
    <n v="184"/>
  </r>
  <r>
    <x v="0"/>
    <m/>
    <n v="20006108"/>
    <n v="3090666"/>
    <x v="47"/>
    <s v="CA"/>
    <x v="41"/>
    <x v="3"/>
    <m/>
    <m/>
    <n v="300"/>
    <n v="88024218"/>
    <s v="HE Green Zone ice bucket"/>
    <n v="100"/>
    <m/>
    <s v="China"/>
    <s v="Bar support"/>
    <n v="42"/>
    <s v="Asian Sourcing Link"/>
    <x v="0"/>
    <n v="237.29999999999998"/>
    <n v="23730"/>
    <n v="204.84"/>
    <n v="20484"/>
    <n v="0"/>
    <n v="0"/>
    <n v="20484"/>
    <n v="168.26400000000001"/>
    <n v="0"/>
    <n v="168.26400000000001"/>
    <n v="42"/>
    <n v="35"/>
    <n v="35"/>
    <n v="5.1449999999999996"/>
    <s v="Den Bosch"/>
    <m/>
    <n v="0"/>
    <n v="0"/>
    <n v="3246"/>
    <n v="0"/>
    <m/>
    <m/>
    <s v="yes"/>
    <n v="16826.400000000001"/>
    <m/>
    <n v="0.12"/>
    <n v="191.20909090909092"/>
    <m/>
    <n v="19120.909090909092"/>
    <m/>
    <n v="0"/>
    <s v="Ellina Smirnova"/>
    <m/>
    <n v="6"/>
    <n v="600"/>
    <m/>
    <m/>
    <n v="0"/>
    <n v="0"/>
    <n v="0"/>
    <s v="17.06.2025"/>
    <s v="Order Window"/>
    <m/>
    <m/>
    <n v="203"/>
  </r>
  <r>
    <x v="0"/>
    <m/>
    <n v="20006108"/>
    <n v="3090666"/>
    <x v="47"/>
    <s v="CA"/>
    <x v="41"/>
    <x v="3"/>
    <m/>
    <m/>
    <n v="310"/>
    <n v="88026702"/>
    <s v="HE Brand cheering sign"/>
    <n v="15"/>
    <m/>
    <s v="China"/>
    <s v="Indoor signs"/>
    <n v="10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s v="Den Bosch"/>
    <m/>
    <n v="0"/>
    <n v="0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17.06.2025"/>
    <s v="Order Window"/>
    <m/>
    <m/>
    <n v="271"/>
  </r>
  <r>
    <x v="0"/>
    <m/>
    <n v="20006108"/>
    <n v="3090666"/>
    <x v="47"/>
    <s v="CA"/>
    <x v="41"/>
    <x v="3"/>
    <m/>
    <m/>
    <n v="320"/>
    <n v="88027327"/>
    <s v="HE Brand Wall sign"/>
    <n v="25"/>
    <m/>
    <s v="China"/>
    <s v="Indoor signs"/>
    <n v="334"/>
    <s v="Miles Promocean"/>
    <x v="1"/>
    <n v="25.68"/>
    <n v="642"/>
    <n v="25.68"/>
    <n v="642"/>
    <n v="0"/>
    <n v="0"/>
    <n v="642"/>
    <n v="22.207200000000004"/>
    <n v="0"/>
    <n v="22.207200000000004"/>
    <n v="62"/>
    <n v="4"/>
    <n v="49"/>
    <n v="0.30380000000000001"/>
    <m/>
    <m/>
    <n v="0"/>
    <n v="0"/>
    <n v="0"/>
    <n v="0"/>
    <m/>
    <m/>
    <s v="no"/>
    <n v="555.18000000000006"/>
    <m/>
    <n v="0.12"/>
    <n v="25.235454545454548"/>
    <m/>
    <n v="630.88636363636374"/>
    <m/>
    <n v="0"/>
    <s v="Konstantinos Zoupanos "/>
    <m/>
    <n v="3"/>
    <n v="75"/>
    <m/>
    <m/>
    <n v="0"/>
    <n v="0"/>
    <n v="0"/>
    <s v="17.06.2025"/>
    <s v="Order Window"/>
    <m/>
    <m/>
    <n v="25"/>
  </r>
  <r>
    <x v="0"/>
    <m/>
    <n v="20006108"/>
    <n v="3090666"/>
    <x v="47"/>
    <s v="CA"/>
    <x v="41"/>
    <x v="3"/>
    <m/>
    <m/>
    <n v="330"/>
    <n v="88027213"/>
    <s v="HE Single bottle filament (230V)"/>
    <n v="10"/>
    <m/>
    <s v="China"/>
    <s v="Indoor signs"/>
    <n v="100"/>
    <s v="Dekkers Visual Communication B.v."/>
    <x v="0"/>
    <n v="27.68"/>
    <n v="276.8"/>
    <n v="27.68"/>
    <n v="276.8"/>
    <n v="0"/>
    <n v="0"/>
    <n v="276.8"/>
    <n v="23.94"/>
    <n v="0"/>
    <n v="23.94"/>
    <n v="7"/>
    <n v="7"/>
    <n v="25"/>
    <n v="1.225E-2"/>
    <s v="Den Bosch"/>
    <m/>
    <n v="0"/>
    <n v="0"/>
    <n v="0"/>
    <n v="0"/>
    <m/>
    <m/>
    <s v="no"/>
    <n v="239.4"/>
    <m/>
    <n v="0.12"/>
    <n v="27.204545454545457"/>
    <m/>
    <n v="272.04545454545456"/>
    <m/>
    <n v="0"/>
    <s v="Ludmilla Zarybnicka"/>
    <m/>
    <n v="1"/>
    <n v="10"/>
    <m/>
    <m/>
    <n v="0"/>
    <n v="0"/>
    <n v="0"/>
    <s v="17.06.2025"/>
    <s v="Order Window"/>
    <m/>
    <m/>
    <n v="95"/>
  </r>
  <r>
    <x v="0"/>
    <m/>
    <n v="20006108"/>
    <n v="3090666"/>
    <x v="47"/>
    <s v="CA"/>
    <x v="41"/>
    <x v="3"/>
    <m/>
    <m/>
    <n v="340"/>
    <n v="88027215"/>
    <s v="HE Bottle filament lightstring (230V)"/>
    <n v="10"/>
    <m/>
    <s v="China"/>
    <s v="Indoor signs"/>
    <n v="100"/>
    <s v="Dekkers Visual Communication B.v."/>
    <x v="0"/>
    <n v="286.05"/>
    <n v="2860.5"/>
    <n v="286.05"/>
    <n v="2860.5"/>
    <n v="0"/>
    <n v="0"/>
    <n v="2860.5"/>
    <n v="247.38000000000002"/>
    <n v="0"/>
    <n v="247.38000000000002"/>
    <n v="39"/>
    <n v="24"/>
    <n v="26"/>
    <n v="0.24335999999999999"/>
    <s v="Den Bosch"/>
    <m/>
    <n v="0"/>
    <n v="0"/>
    <n v="0"/>
    <n v="0"/>
    <m/>
    <m/>
    <s v="no"/>
    <n v="2473.8000000000002"/>
    <m/>
    <n v="0.12"/>
    <n v="281.11363636363637"/>
    <m/>
    <n v="2811.136363636364"/>
    <m/>
    <n v="0"/>
    <s v="Ludmilla Zarybnicka"/>
    <m/>
    <n v="1"/>
    <n v="10"/>
    <m/>
    <m/>
    <n v="0"/>
    <n v="0"/>
    <n v="0"/>
    <s v="17.06.2025"/>
    <s v="Order Window"/>
    <m/>
    <m/>
    <n v="83"/>
  </r>
  <r>
    <x v="4"/>
    <m/>
    <n v="20006108"/>
    <n v="3090666"/>
    <x v="47"/>
    <s v="CA"/>
    <x v="41"/>
    <x v="3"/>
    <m/>
    <m/>
    <n v="350"/>
    <n v="88026294"/>
    <s v="HE 0.0 dripmat"/>
    <n v="5"/>
    <m/>
    <s v="China"/>
    <s v="Bar support"/>
    <n v="50"/>
    <s v="Asian Sourcing Link"/>
    <x v="0"/>
    <n v="46.1"/>
    <n v="230.5"/>
    <n v="33.9"/>
    <n v="169.5"/>
    <n v="0"/>
    <n v="0"/>
    <n v="169.5"/>
    <n v="31.578000000000003"/>
    <n v="0"/>
    <n v="31.578000000000003"/>
    <n v="62"/>
    <n v="20"/>
    <n v="9.5"/>
    <n v="5.8900000000000001E-2"/>
    <s v="Den Bosch"/>
    <m/>
    <n v="0"/>
    <n v="0"/>
    <n v="61"/>
    <n v="0"/>
    <m/>
    <m/>
    <s v="no"/>
    <n v="157.89000000000001"/>
    <m/>
    <n v="0.12"/>
    <n v="35.884090909090915"/>
    <m/>
    <n v="179.42045454545456"/>
    <m/>
    <n v="0"/>
    <s v="Ellina Smirnova"/>
    <m/>
    <n v="10"/>
    <n v="50"/>
    <m/>
    <m/>
    <n v="0"/>
    <n v="0"/>
    <n v="0"/>
    <s v="17.06.2025"/>
    <s v="Order Window"/>
    <m/>
    <m/>
    <n v="228"/>
  </r>
  <r>
    <x v="4"/>
    <m/>
    <n v="20006108"/>
    <n v="3090666"/>
    <x v="47"/>
    <s v="CA"/>
    <x v="41"/>
    <x v="3"/>
    <m/>
    <m/>
    <n v="360"/>
    <n v="88026272"/>
    <s v="HE 0.0 Ice bucket 12 bottles"/>
    <n v="5"/>
    <m/>
    <s v="China"/>
    <s v="Bar support"/>
    <n v="333"/>
    <s v="Promocean The Netherlands BV"/>
    <x v="1"/>
    <n v="44.22"/>
    <n v="221.1"/>
    <n v="44.22"/>
    <n v="221.1"/>
    <n v="0"/>
    <n v="0"/>
    <n v="221.1"/>
    <n v="36.195000000000007"/>
    <n v="0"/>
    <n v="36.195000000000007"/>
    <n v="35.5"/>
    <n v="21"/>
    <n v="54"/>
    <n v="0.20128499999999999"/>
    <m/>
    <m/>
    <n v="0"/>
    <n v="0"/>
    <n v="0"/>
    <n v="0"/>
    <m/>
    <m/>
    <s v="no"/>
    <n v="180.97500000000002"/>
    <m/>
    <n v="0.12"/>
    <n v="41.130681818181827"/>
    <m/>
    <n v="205.65340909090912"/>
    <m/>
    <n v="0"/>
    <s v="Ellina Smirnova"/>
    <m/>
    <n v="6"/>
    <n v="30"/>
    <m/>
    <m/>
    <n v="0"/>
    <n v="0"/>
    <n v="0"/>
    <s v="17.06.2025"/>
    <s v="Order Window"/>
    <m/>
    <m/>
    <n v="10"/>
  </r>
  <r>
    <x v="4"/>
    <m/>
    <n v="20006108"/>
    <n v="3090666"/>
    <x v="47"/>
    <s v="CA"/>
    <x v="41"/>
    <x v="3"/>
    <m/>
    <m/>
    <n v="370"/>
    <n v="88027225"/>
    <s v="HE 0.0 Water bottle"/>
    <n v="20"/>
    <m/>
    <s v="China"/>
    <s v="Premiums"/>
    <n v="250"/>
    <s v="Promocean The Netherlands BV"/>
    <x v="0"/>
    <n v="89.800000000000011"/>
    <n v="1796.0000000000002"/>
    <n v="89.800000000000011"/>
    <n v="1796.0000000000002"/>
    <n v="0"/>
    <n v="0"/>
    <n v="1796.0000000000002"/>
    <n v="73.815000000000012"/>
    <n v="0"/>
    <n v="73.815000000000012"/>
    <n v="41.5"/>
    <n v="17"/>
    <n v="13"/>
    <n v="0.18343000000000001"/>
    <s v="Den Bosch"/>
    <m/>
    <n v="0"/>
    <n v="0"/>
    <n v="0"/>
    <n v="0"/>
    <m/>
    <m/>
    <s v="no"/>
    <n v="1476.3000000000002"/>
    <m/>
    <n v="0.12"/>
    <n v="83.880681818181827"/>
    <m/>
    <n v="1677.6136363636365"/>
    <m/>
    <n v="0"/>
    <s v="Ellina Smirnova"/>
    <m/>
    <n v="10"/>
    <n v="200"/>
    <m/>
    <m/>
    <n v="0"/>
    <n v="0"/>
    <n v="0"/>
    <s v="17.06.2025"/>
    <s v="Order Window"/>
    <m/>
    <m/>
    <n v="106"/>
  </r>
  <r>
    <x v="4"/>
    <m/>
    <n v="20006108"/>
    <n v="3090666"/>
    <x v="47"/>
    <s v="CA"/>
    <x v="41"/>
    <x v="3"/>
    <m/>
    <m/>
    <n v="380"/>
    <n v="88026275"/>
    <s v="HE 0.0 Menu holder"/>
    <n v="5"/>
    <m/>
    <s v="China"/>
    <s v="Bar support"/>
    <n v="333"/>
    <s v="Promocean The Netherlands BV"/>
    <x v="1"/>
    <n v="25.200000000000003"/>
    <n v="126.00000000000001"/>
    <n v="25.200000000000003"/>
    <n v="126.00000000000001"/>
    <n v="0"/>
    <n v="0"/>
    <n v="126.00000000000001"/>
    <n v="21.545999999999999"/>
    <n v="0"/>
    <n v="21.545999999999999"/>
    <n v="28"/>
    <n v="10"/>
    <n v="10"/>
    <n v="1.4E-2"/>
    <m/>
    <m/>
    <n v="0"/>
    <n v="0"/>
    <n v="0"/>
    <n v="0"/>
    <m/>
    <m/>
    <s v="no"/>
    <n v="107.72999999999999"/>
    <m/>
    <n v="0.12"/>
    <n v="24.484090909090909"/>
    <m/>
    <n v="122.42045454545455"/>
    <m/>
    <n v="0"/>
    <s v="Ellina Smirnova"/>
    <m/>
    <n v="6"/>
    <n v="30"/>
    <m/>
    <m/>
    <n v="0"/>
    <n v="0"/>
    <n v="0"/>
    <s v="17.06.2025"/>
    <s v="Order Window"/>
    <m/>
    <m/>
    <n v="20"/>
  </r>
  <r>
    <x v="4"/>
    <m/>
    <n v="20006108"/>
    <n v="3090666"/>
    <x v="47"/>
    <s v="CA"/>
    <x v="41"/>
    <x v="3"/>
    <m/>
    <m/>
    <n v="390"/>
    <n v="88025916"/>
    <s v="HE 0.0 Bottle opener"/>
    <n v="50"/>
    <m/>
    <s v="China"/>
    <s v="Bar support"/>
    <n v="250"/>
    <s v="Promocean The Netherlands BV"/>
    <x v="0"/>
    <n v="30.6"/>
    <n v="1530"/>
    <n v="30.6"/>
    <n v="1530"/>
    <n v="0"/>
    <n v="0"/>
    <n v="1530"/>
    <n v="26.973380571428567"/>
    <n v="0"/>
    <n v="26.973380571428567"/>
    <n v="15"/>
    <n v="5"/>
    <n v="5"/>
    <n v="1.8749999999999999E-2"/>
    <s v="Den Bosch"/>
    <m/>
    <n v="0"/>
    <n v="0"/>
    <n v="0"/>
    <n v="0"/>
    <m/>
    <m/>
    <s v="no"/>
    <n v="1348.6690285714283"/>
    <m/>
    <n v="0.12"/>
    <n v="30.651568831168827"/>
    <m/>
    <n v="1532.5784415584415"/>
    <m/>
    <n v="0"/>
    <s v="Ellina Smirnova"/>
    <m/>
    <n v="20"/>
    <n v="1000"/>
    <m/>
    <m/>
    <n v="0"/>
    <n v="0"/>
    <n v="0"/>
    <s v="17.06.2025"/>
    <s v="Order Window"/>
    <m/>
    <m/>
    <n v="60"/>
  </r>
  <r>
    <x v="4"/>
    <m/>
    <n v="20006108"/>
    <n v="3090666"/>
    <x v="47"/>
    <s v="CA"/>
    <x v="41"/>
    <x v="3"/>
    <m/>
    <m/>
    <n v="400"/>
    <n v="88025959"/>
    <s v="HE 0.0 Apron short"/>
    <n v="5"/>
    <m/>
    <s v="China"/>
    <s v="Textiles-Clothing"/>
    <n v="300"/>
    <s v="Promocean The Netherlands BV"/>
    <x v="1"/>
    <n v="63.8"/>
    <n v="319"/>
    <n v="63.8"/>
    <n v="319"/>
    <n v="0"/>
    <n v="0"/>
    <n v="319"/>
    <n v="55.632597428571422"/>
    <n v="0"/>
    <n v="55.632597428571422"/>
    <n v="38"/>
    <n v="22"/>
    <n v="6"/>
    <n v="2.5080000000000002E-2"/>
    <m/>
    <m/>
    <n v="0"/>
    <n v="0"/>
    <n v="0"/>
    <n v="0"/>
    <m/>
    <m/>
    <s v="no"/>
    <n v="278.16298714285711"/>
    <m/>
    <n v="0.12"/>
    <n v="63.218860714285704"/>
    <m/>
    <n v="316.0943035714285"/>
    <m/>
    <n v="0"/>
    <s v="Ellina Smirnova"/>
    <m/>
    <n v="10"/>
    <n v="50"/>
    <m/>
    <m/>
    <n v="0"/>
    <n v="0"/>
    <n v="0"/>
    <s v="17.06.2025"/>
    <s v="Order Window"/>
    <m/>
    <m/>
    <n v="15"/>
  </r>
  <r>
    <x v="4"/>
    <m/>
    <n v="20006108"/>
    <n v="3090666"/>
    <x v="47"/>
    <s v="CA"/>
    <x v="41"/>
    <x v="3"/>
    <m/>
    <m/>
    <n v="410"/>
    <n v="88026057"/>
    <s v="HE 0.0 Lanyard"/>
    <n v="40"/>
    <m/>
    <s v="China"/>
    <s v="Premiums"/>
    <n v="40"/>
    <s v="Promocean The Netherlands BV"/>
    <x v="0"/>
    <n v="47.75"/>
    <n v="1910"/>
    <n v="47.75"/>
    <n v="1910"/>
    <n v="0"/>
    <n v="0"/>
    <n v="1910"/>
    <n v="41.356485714285718"/>
    <n v="0"/>
    <n v="41.356485714285718"/>
    <n v="25"/>
    <n v="16"/>
    <n v="4.5"/>
    <n v="7.1999999999999995E-2"/>
    <s v="Den Bosch"/>
    <m/>
    <n v="0"/>
    <n v="0"/>
    <n v="0"/>
    <n v="0"/>
    <m/>
    <m/>
    <s v="yes"/>
    <n v="1654.2594285714288"/>
    <m/>
    <n v="0.12"/>
    <n v="46.996006493506499"/>
    <m/>
    <n v="1879.8402597402601"/>
    <m/>
    <n v="0"/>
    <s v="Ellina Smirnova"/>
    <m/>
    <n v="25"/>
    <n v="1000"/>
    <m/>
    <m/>
    <n v="0"/>
    <n v="0"/>
    <n v="0"/>
    <s v="17.06.2025"/>
    <s v="Order Window"/>
    <m/>
    <m/>
    <n v="47"/>
  </r>
  <r>
    <x v="4"/>
    <m/>
    <n v="20006108"/>
    <n v="3090666"/>
    <x v="47"/>
    <s v="CA"/>
    <x v="41"/>
    <x v="3"/>
    <m/>
    <m/>
    <n v="420"/>
    <n v="88027050"/>
    <s v="HE 0.0 can cooler sleeve"/>
    <n v="10"/>
    <m/>
    <s v="China"/>
    <s v="Premiums"/>
    <n v="50"/>
    <s v="Promocean The Netherlands BV"/>
    <x v="0"/>
    <n v="49.5"/>
    <n v="495"/>
    <n v="49.5"/>
    <n v="495"/>
    <n v="0"/>
    <n v="0"/>
    <n v="495"/>
    <n v="40.572600000000008"/>
    <n v="0"/>
    <n v="40.572600000000008"/>
    <n v="26"/>
    <n v="16"/>
    <n v="17"/>
    <n v="7.0720000000000005E-2"/>
    <s v="Den Bosch"/>
    <m/>
    <n v="0"/>
    <n v="0"/>
    <n v="0"/>
    <n v="0"/>
    <m/>
    <m/>
    <s v="no"/>
    <n v="405.72600000000011"/>
    <m/>
    <n v="0.12"/>
    <n v="46.105227272727284"/>
    <m/>
    <n v="461.05227272727285"/>
    <m/>
    <n v="0"/>
    <s v="Ellina Smirnova"/>
    <m/>
    <n v="50"/>
    <n v="500"/>
    <m/>
    <m/>
    <n v="0"/>
    <n v="0"/>
    <n v="0"/>
    <s v="17.06.2025"/>
    <s v="Order Window"/>
    <m/>
    <m/>
    <n v="11"/>
  </r>
  <r>
    <x v="4"/>
    <m/>
    <n v="20006108"/>
    <n v="3090666"/>
    <x v="47"/>
    <s v="CA"/>
    <x v="41"/>
    <x v="3"/>
    <m/>
    <m/>
    <n v="430"/>
    <n v="88025984"/>
    <s v="HE 0.0 Polo man M"/>
    <n v="2"/>
    <m/>
    <s v="Bangladesh"/>
    <s v="Textiles-Clothing"/>
    <n v="167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s v="Den Bosch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7.06.2025"/>
    <s v="Order Window"/>
    <m/>
    <m/>
    <n v="31"/>
  </r>
  <r>
    <x v="2"/>
    <m/>
    <n v="20006109"/>
    <n v="3090615"/>
    <x v="48"/>
    <s v="GY"/>
    <x v="42"/>
    <x v="3"/>
    <m/>
    <m/>
    <n v="60"/>
    <n v="88026484"/>
    <s v="HE UCL Backpack"/>
    <n v="15"/>
    <m/>
    <s v="China"/>
    <s v="Premiums"/>
    <n v="200"/>
    <s v="Promocean The Netherlands BV"/>
    <x v="0"/>
    <n v="70.149999999999991"/>
    <n v="1052.2499999999998"/>
    <n v="69.349999999999994"/>
    <n v="1040.25"/>
    <n v="0"/>
    <n v="0"/>
    <n v="1040.25"/>
    <n v="60.500699999999995"/>
    <n v="0"/>
    <n v="60.500699999999995"/>
    <n v="55"/>
    <n v="36"/>
    <n v="20"/>
    <n v="0.59399999999999997"/>
    <s v="Den Bosch"/>
    <m/>
    <n v="0"/>
    <n v="0"/>
    <n v="11.999999999999773"/>
    <n v="0"/>
    <m/>
    <m/>
    <s v="no"/>
    <n v="907.51049999999987"/>
    <m/>
    <n v="0.12"/>
    <n v="68.750795454545454"/>
    <m/>
    <n v="1031.2619318181819"/>
    <m/>
    <n v="0"/>
    <s v="Ellina Smirnova"/>
    <m/>
    <n v="5"/>
    <n v="75"/>
    <m/>
    <m/>
    <n v="0"/>
    <n v="0"/>
    <n v="0"/>
    <s v="17.06.2025"/>
    <s v="Order Window"/>
    <m/>
    <m/>
    <n v="642"/>
  </r>
  <r>
    <x v="2"/>
    <m/>
    <n v="20006109"/>
    <n v="3090615"/>
    <x v="48"/>
    <s v="GY"/>
    <x v="42"/>
    <x v="3"/>
    <m/>
    <m/>
    <n v="70"/>
    <n v="88026576"/>
    <s v="HE UCL Sports towel"/>
    <n v="20"/>
    <m/>
    <s v="China"/>
    <s v="Textiles-Clothing"/>
    <n v="167"/>
    <s v="Promocean The Netherlands BV"/>
    <x v="0"/>
    <n v="36.24"/>
    <n v="724.80000000000007"/>
    <n v="30.48"/>
    <n v="609.6"/>
    <n v="0"/>
    <n v="0"/>
    <n v="609.6"/>
    <n v="26.6175"/>
    <n v="0"/>
    <n v="26.6175"/>
    <n v="25.5"/>
    <n v="25"/>
    <n v="18.5"/>
    <n v="0.235875"/>
    <s v="Den Bosch"/>
    <m/>
    <n v="0"/>
    <n v="0"/>
    <n v="115.20000000000005"/>
    <n v="0"/>
    <m/>
    <m/>
    <s v="no"/>
    <n v="532.35"/>
    <m/>
    <n v="0.12"/>
    <n v="30.24715909090909"/>
    <m/>
    <n v="604.94318181818176"/>
    <m/>
    <n v="0"/>
    <s v="Ellina Smirnova"/>
    <m/>
    <n v="6"/>
    <n v="120"/>
    <m/>
    <m/>
    <n v="0"/>
    <n v="0"/>
    <n v="0"/>
    <s v="17.06.2025"/>
    <s v="Order Window"/>
    <m/>
    <m/>
    <n v="714"/>
  </r>
  <r>
    <x v="2"/>
    <m/>
    <n v="20006109"/>
    <n v="3090615"/>
    <x v="48"/>
    <s v="GY"/>
    <x v="42"/>
    <x v="3"/>
    <m/>
    <m/>
    <n v="80"/>
    <n v="88026519"/>
    <s v="HE UCL Water bottle"/>
    <n v="60"/>
    <m/>
    <s v="China"/>
    <s v="Premiums"/>
    <n v="250"/>
    <s v="Promocean The Netherlands BV"/>
    <x v="0"/>
    <n v="74.7"/>
    <n v="4482"/>
    <n v="72.699999999999989"/>
    <n v="4361.9999999999991"/>
    <n v="0"/>
    <n v="0"/>
    <n v="4361.9999999999991"/>
    <n v="62.893800000000006"/>
    <n v="0"/>
    <n v="62.893800000000006"/>
    <n v="37"/>
    <n v="16"/>
    <n v="17"/>
    <n v="0.60384000000000004"/>
    <s v="Den Bosch"/>
    <m/>
    <n v="0"/>
    <n v="0"/>
    <n v="120.00000000000091"/>
    <n v="0"/>
    <m/>
    <m/>
    <s v="no"/>
    <n v="3773.6280000000002"/>
    <m/>
    <n v="0.12"/>
    <n v="71.470227272727286"/>
    <m/>
    <n v="4288.2136363636373"/>
    <m/>
    <n v="0"/>
    <s v="Ellina Smirnova"/>
    <m/>
    <n v="10"/>
    <n v="600"/>
    <m/>
    <m/>
    <n v="0"/>
    <n v="0"/>
    <n v="0"/>
    <s v="17.06.2025"/>
    <s v="Order Window"/>
    <m/>
    <m/>
    <n v="819"/>
  </r>
  <r>
    <x v="2"/>
    <m/>
    <n v="20006109"/>
    <n v="3090615"/>
    <x v="48"/>
    <s v="GY"/>
    <x v="42"/>
    <x v="3"/>
    <m/>
    <m/>
    <n v="90"/>
    <n v="88026486"/>
    <s v="HE UCL Cap"/>
    <n v="25"/>
    <m/>
    <s v="China"/>
    <s v="Textiles-Clothing"/>
    <n v="42"/>
    <s v="Promocean The Netherlands BV"/>
    <x v="0"/>
    <n v="115.68"/>
    <n v="2892"/>
    <n v="71.28"/>
    <n v="1782"/>
    <n v="0"/>
    <n v="0"/>
    <n v="1782"/>
    <n v="62.267399999999995"/>
    <n v="0"/>
    <n v="62.267399999999995"/>
    <n v="45"/>
    <n v="23"/>
    <n v="23"/>
    <n v="0.59512500000000002"/>
    <s v="Den Bosch"/>
    <m/>
    <n v="0"/>
    <n v="0"/>
    <n v="1110"/>
    <n v="0"/>
    <m/>
    <m/>
    <s v="no"/>
    <n v="1556.6849999999999"/>
    <m/>
    <n v="0.12"/>
    <n v="70.758409090909083"/>
    <m/>
    <n v="1768.960227272727"/>
    <m/>
    <n v="0"/>
    <s v="Ellina Smirnova"/>
    <m/>
    <n v="24"/>
    <n v="600"/>
    <m/>
    <m/>
    <n v="0"/>
    <n v="0"/>
    <n v="0"/>
    <s v="17.06.2025"/>
    <s v="Order Window"/>
    <m/>
    <m/>
    <n v="816"/>
  </r>
  <r>
    <x v="2"/>
    <m/>
    <n v="20006109"/>
    <n v="3090615"/>
    <x v="48"/>
    <s v="GY"/>
    <x v="42"/>
    <x v="3"/>
    <m/>
    <m/>
    <n v="100"/>
    <n v="88026488"/>
    <s v="HE UCL Fanny pack"/>
    <n v="8"/>
    <m/>
    <s v="China"/>
    <s v="Premiums"/>
    <n v="100"/>
    <s v="Promocean The Netherlands BV"/>
    <x v="0"/>
    <n v="46.2"/>
    <n v="369.6"/>
    <n v="41"/>
    <n v="328"/>
    <n v="0"/>
    <n v="0"/>
    <n v="328"/>
    <n v="35.419800000000002"/>
    <n v="0"/>
    <n v="35.419800000000002"/>
    <n v="28"/>
    <n v="17"/>
    <n v="13"/>
    <n v="4.9503999999999999E-2"/>
    <s v="Den Bosch"/>
    <m/>
    <n v="0"/>
    <n v="0"/>
    <n v="41.600000000000023"/>
    <n v="0"/>
    <m/>
    <m/>
    <s v="no"/>
    <n v="283.35840000000002"/>
    <m/>
    <n v="0.12"/>
    <n v="40.249772727272727"/>
    <m/>
    <n v="321.99818181818182"/>
    <m/>
    <n v="0"/>
    <s v="Ellina Smirnova"/>
    <m/>
    <n v="10"/>
    <n v="80"/>
    <m/>
    <m/>
    <n v="0"/>
    <n v="0"/>
    <n v="0"/>
    <s v="17.06.2025"/>
    <s v="Order Window"/>
    <m/>
    <m/>
    <n v="588"/>
  </r>
  <r>
    <x v="4"/>
    <m/>
    <n v="20006108"/>
    <n v="3090666"/>
    <x v="47"/>
    <s v="CA"/>
    <x v="41"/>
    <x v="3"/>
    <m/>
    <m/>
    <n v="440"/>
    <n v="88025985"/>
    <s v="HE 0.0 Polo man L"/>
    <n v="6"/>
    <m/>
    <s v="Bangladesh"/>
    <s v="Textiles-Clothing"/>
    <n v="167"/>
    <s v="Promocean The Netherlands BV"/>
    <x v="0"/>
    <n v="42.480000000000004"/>
    <n v="254.88000000000002"/>
    <n v="42.480000000000004"/>
    <n v="254.88000000000002"/>
    <n v="0"/>
    <n v="0"/>
    <n v="254.88000000000002"/>
    <n v="37.018499999999996"/>
    <n v="0"/>
    <n v="37.018499999999996"/>
    <n v="36"/>
    <n v="33"/>
    <n v="7"/>
    <n v="4.9896000000000003E-2"/>
    <s v="Den Bosch"/>
    <m/>
    <n v="0"/>
    <n v="0"/>
    <n v="0"/>
    <n v="0"/>
    <m/>
    <m/>
    <s v="no"/>
    <n v="222.11099999999999"/>
    <m/>
    <n v="0.12"/>
    <n v="42.066477272727269"/>
    <m/>
    <n v="252.39886363636361"/>
    <m/>
    <n v="0"/>
    <s v="Ellina Smirnova"/>
    <m/>
    <n v="6"/>
    <n v="36"/>
    <m/>
    <m/>
    <n v="0"/>
    <n v="0"/>
    <n v="0"/>
    <s v="17.06.2025"/>
    <s v="Order Window"/>
    <m/>
    <m/>
    <n v="34"/>
  </r>
  <r>
    <x v="4"/>
    <m/>
    <n v="20006108"/>
    <n v="3090666"/>
    <x v="47"/>
    <s v="CA"/>
    <x v="41"/>
    <x v="3"/>
    <m/>
    <m/>
    <n v="450"/>
    <n v="88025986"/>
    <s v="HE 0.0 Polo man XL"/>
    <n v="10"/>
    <m/>
    <s v="Bangladesh"/>
    <s v="Textiles-Clothing"/>
    <n v="167"/>
    <s v="Promocean The Netherlands BV"/>
    <x v="0"/>
    <n v="42.480000000000004"/>
    <n v="424.80000000000007"/>
    <n v="42.480000000000004"/>
    <n v="424.80000000000007"/>
    <n v="0"/>
    <n v="0"/>
    <n v="424.80000000000007"/>
    <n v="37.018499999999996"/>
    <n v="0"/>
    <n v="37.018499999999996"/>
    <n v="36"/>
    <n v="33"/>
    <n v="7"/>
    <n v="8.3159999999999998E-2"/>
    <s v="Den Bosch"/>
    <m/>
    <n v="0"/>
    <n v="0"/>
    <n v="0"/>
    <n v="0"/>
    <m/>
    <m/>
    <s v="no"/>
    <n v="370.18499999999995"/>
    <m/>
    <n v="0.12"/>
    <n v="42.066477272727269"/>
    <m/>
    <n v="420.66477272727269"/>
    <m/>
    <n v="0"/>
    <s v="Ellina Smirnova"/>
    <m/>
    <n v="6"/>
    <n v="60"/>
    <m/>
    <m/>
    <n v="0"/>
    <n v="0"/>
    <n v="0"/>
    <s v="17.06.2025"/>
    <s v="Order Window"/>
    <m/>
    <m/>
    <n v="33"/>
  </r>
  <r>
    <x v="4"/>
    <m/>
    <n v="20006108"/>
    <n v="3090666"/>
    <x v="47"/>
    <s v="CA"/>
    <x v="41"/>
    <x v="3"/>
    <m/>
    <m/>
    <n v="460"/>
    <n v="88025987"/>
    <s v="HE 0.0 Polo man XXL"/>
    <n v="2"/>
    <m/>
    <s v="Bangladesh"/>
    <s v="Textiles-Clothing"/>
    <n v="167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s v="Den Bosch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7.06.2025"/>
    <s v="Order Window"/>
    <m/>
    <m/>
    <n v="22"/>
  </r>
  <r>
    <x v="2"/>
    <m/>
    <n v="20006108"/>
    <n v="3090666"/>
    <x v="47"/>
    <s v="CA"/>
    <x v="41"/>
    <x v="3"/>
    <m/>
    <m/>
    <n v="470"/>
    <n v="88026615"/>
    <s v="HE UCL glass 25cl women in giftbox (R)"/>
    <n v="300"/>
    <m/>
    <s v="Turkey"/>
    <s v="Glassware"/>
    <n v="6700"/>
    <s v="Sisecam (Pasabahçe)"/>
    <x v="0"/>
    <n v="22.799999999999997"/>
    <n v="6839.9999999999991"/>
    <n v="22.799999999999997"/>
    <n v="6839.9999999999991"/>
    <n v="0"/>
    <n v="0"/>
    <n v="6839.9999999999991"/>
    <n v="20.16"/>
    <n v="0"/>
    <n v="20.16"/>
    <n v="55.9"/>
    <n v="21.9"/>
    <n v="21.2"/>
    <n v="7.7859755999999987"/>
    <s v="Den Bosch"/>
    <m/>
    <n v="0"/>
    <n v="0"/>
    <n v="0"/>
    <n v="0"/>
    <m/>
    <m/>
    <s v="no"/>
    <n v="6048"/>
    <m/>
    <n v="0.12"/>
    <n v="22.90909090909091"/>
    <m/>
    <n v="6872.727272727273"/>
    <m/>
    <n v="0"/>
    <s v="Ludmilla Zarybnicka"/>
    <m/>
    <n v="24"/>
    <n v="7200"/>
    <m/>
    <m/>
    <n v="0"/>
    <n v="0"/>
    <n v="0"/>
    <s v="17.06.2025"/>
    <s v="Order Window"/>
    <m/>
    <m/>
    <n v="909"/>
  </r>
  <r>
    <x v="2"/>
    <m/>
    <n v="20006108"/>
    <n v="3090666"/>
    <x v="47"/>
    <s v="CA"/>
    <x v="41"/>
    <x v="3"/>
    <m/>
    <m/>
    <n v="480"/>
    <n v="88026582"/>
    <s v="HE UCL Women's X Men's LED Sign"/>
    <n v="70"/>
    <m/>
    <s v="China"/>
    <s v="Indoor signs"/>
    <n v="100"/>
    <s v="Dekkers Visual Communication B.v."/>
    <x v="0"/>
    <n v="148.52000000000001"/>
    <n v="10396.400000000001"/>
    <n v="148.52000000000001"/>
    <n v="10396.400000000001"/>
    <n v="0"/>
    <n v="0"/>
    <n v="10396.400000000001"/>
    <n v="128.44380000000001"/>
    <n v="0"/>
    <n v="128.44380000000001"/>
    <n v="10"/>
    <n v="56"/>
    <n v="64"/>
    <n v="2.5087999999999999"/>
    <s v="Den Bosch"/>
    <m/>
    <n v="0"/>
    <n v="0"/>
    <n v="0"/>
    <n v="0"/>
    <m/>
    <m/>
    <s v="no"/>
    <n v="8991.0660000000007"/>
    <m/>
    <n v="0.12"/>
    <n v="145.95886363636365"/>
    <m/>
    <n v="10217.120454545455"/>
    <m/>
    <n v="0"/>
    <s v="Ludmilla Zarybnicka"/>
    <m/>
    <n v="1"/>
    <n v="70"/>
    <m/>
    <m/>
    <n v="0"/>
    <n v="0"/>
    <n v="0"/>
    <s v="17.06.2025"/>
    <s v="Order Window"/>
    <m/>
    <m/>
    <n v="74"/>
  </r>
  <r>
    <x v="2"/>
    <m/>
    <n v="20006108"/>
    <n v="3090666"/>
    <x v="47"/>
    <s v="CA"/>
    <x v="41"/>
    <x v="3"/>
    <m/>
    <m/>
    <n v="490"/>
    <n v="88026505"/>
    <s v="HE UCL Soccer ball with pump"/>
    <n v="66"/>
    <m/>
    <s v="China"/>
    <s v="Premiums"/>
    <n v="500"/>
    <s v="Promocean The Netherlands BV"/>
    <x v="0"/>
    <n v="64.900000000000006"/>
    <n v="4283.4000000000005"/>
    <n v="60.300000000000004"/>
    <n v="3979.8"/>
    <n v="0"/>
    <n v="0"/>
    <n v="3979.8"/>
    <n v="52.189200000000007"/>
    <n v="0"/>
    <n v="52.189200000000007"/>
    <n v="68"/>
    <n v="19"/>
    <n v="19"/>
    <n v="1.6201680000000001"/>
    <s v="Den Bosch"/>
    <m/>
    <n v="0"/>
    <n v="0"/>
    <n v="303.60000000000036"/>
    <n v="0"/>
    <m/>
    <m/>
    <s v="no"/>
    <n v="3444.4872000000005"/>
    <m/>
    <n v="0.12"/>
    <n v="59.305909090909097"/>
    <m/>
    <n v="3914.1900000000005"/>
    <m/>
    <n v="0"/>
    <s v="Ellina Smirnova"/>
    <m/>
    <n v="10"/>
    <n v="660"/>
    <m/>
    <m/>
    <n v="0"/>
    <n v="0"/>
    <n v="0"/>
    <s v="17.06.2025"/>
    <s v="Order Window"/>
    <m/>
    <m/>
    <n v="4834"/>
  </r>
  <r>
    <x v="2"/>
    <m/>
    <n v="20006108"/>
    <n v="3090666"/>
    <x v="47"/>
    <s v="CA"/>
    <x v="41"/>
    <x v="3"/>
    <m/>
    <m/>
    <n v="500"/>
    <n v="88026564"/>
    <s v="HE UCL coaster"/>
    <n v="75"/>
    <m/>
    <s v="Germany"/>
    <s v="Coasters (&amp; dripmat)"/>
    <n v="50"/>
    <s v="CC Coaster GmbH &amp; Co. KG"/>
    <x v="0"/>
    <n v="39.159090909090907"/>
    <n v="2936.931818181818"/>
    <n v="18.704545454545457"/>
    <n v="1402.8409090909092"/>
    <n v="0"/>
    <n v="0"/>
    <n v="1402.8409090909092"/>
    <n v="16.46"/>
    <n v="0"/>
    <n v="16.46"/>
    <n v="21.4"/>
    <n v="43"/>
    <n v="14"/>
    <n v="0.96621000000000001"/>
    <s v="Den Bosch"/>
    <m/>
    <n v="0"/>
    <n v="0"/>
    <n v="1534.0909090909088"/>
    <n v="0"/>
    <m/>
    <m/>
    <s v="yes"/>
    <n v="1234.5"/>
    <m/>
    <n v="0.12"/>
    <n v="18.704545454545457"/>
    <m/>
    <n v="1402.8409090909092"/>
    <m/>
    <n v="0"/>
    <s v="Ellina Smirnova"/>
    <m/>
    <n v="1000"/>
    <n v="75000"/>
    <m/>
    <m/>
    <n v="0"/>
    <n v="0"/>
    <n v="0"/>
    <s v="17.06.2025"/>
    <s v="Order Window"/>
    <m/>
    <m/>
    <n v="414"/>
  </r>
  <r>
    <x v="2"/>
    <m/>
    <n v="20006108"/>
    <n v="3090666"/>
    <x v="47"/>
    <s v="CA"/>
    <x v="41"/>
    <x v="3"/>
    <m/>
    <m/>
    <n v="510"/>
    <n v="88026506"/>
    <s v="HE UCL Sports bag"/>
    <n v="80"/>
    <m/>
    <s v="China"/>
    <s v="Premiums"/>
    <n v="200"/>
    <s v="Promocean The Netherlands BV"/>
    <x v="0"/>
    <n v="75.55"/>
    <n v="6044"/>
    <n v="74.75"/>
    <n v="5980"/>
    <n v="0"/>
    <n v="0"/>
    <n v="5980"/>
    <n v="65.215800000000002"/>
    <n v="0"/>
    <n v="65.215800000000002"/>
    <n v="52"/>
    <n v="33"/>
    <n v="12"/>
    <n v="1.6473599999999999"/>
    <s v="Den Bosch"/>
    <m/>
    <n v="0"/>
    <n v="0"/>
    <n v="64"/>
    <n v="0"/>
    <m/>
    <m/>
    <s v="no"/>
    <n v="5217.2640000000001"/>
    <m/>
    <n v="0.12"/>
    <n v="74.108863636363637"/>
    <m/>
    <n v="5928.7090909090912"/>
    <m/>
    <n v="0"/>
    <s v="Ellina Smirnova"/>
    <m/>
    <n v="5"/>
    <n v="400"/>
    <m/>
    <m/>
    <n v="0"/>
    <n v="0"/>
    <n v="0"/>
    <s v="17.06.2025"/>
    <s v="Order Window"/>
    <m/>
    <m/>
    <n v="636"/>
  </r>
  <r>
    <x v="2"/>
    <m/>
    <n v="20006108"/>
    <n v="3090666"/>
    <x v="47"/>
    <s v="CA"/>
    <x v="41"/>
    <x v="3"/>
    <m/>
    <m/>
    <n v="520"/>
    <n v="88026519"/>
    <s v="HE UCL Water bottle"/>
    <n v="80"/>
    <m/>
    <s v="China"/>
    <s v="Premiums"/>
    <n v="250"/>
    <s v="Promocean The Netherlands BV"/>
    <x v="0"/>
    <n v="74.7"/>
    <n v="5976"/>
    <n v="72.699999999999989"/>
    <n v="5815.9999999999991"/>
    <n v="0"/>
    <n v="0"/>
    <n v="5815.9999999999991"/>
    <n v="62.893800000000006"/>
    <n v="0"/>
    <n v="62.893800000000006"/>
    <n v="37"/>
    <n v="16"/>
    <n v="17"/>
    <n v="0.80511999999999995"/>
    <s v="Den Bosch"/>
    <m/>
    <n v="0"/>
    <n v="0"/>
    <n v="160.00000000000091"/>
    <n v="0"/>
    <m/>
    <m/>
    <s v="no"/>
    <n v="5031.5040000000008"/>
    <m/>
    <n v="0.12"/>
    <n v="71.470227272727286"/>
    <m/>
    <n v="5717.6181818181831"/>
    <m/>
    <n v="0"/>
    <s v="Ellina Smirnova"/>
    <m/>
    <n v="10"/>
    <n v="800"/>
    <m/>
    <m/>
    <n v="0"/>
    <n v="0"/>
    <n v="0"/>
    <s v="17.06.2025"/>
    <s v="Order Window"/>
    <m/>
    <m/>
    <n v="819"/>
  </r>
  <r>
    <x v="2"/>
    <m/>
    <n v="20006108"/>
    <n v="3090666"/>
    <x v="47"/>
    <s v="CA"/>
    <x v="41"/>
    <x v="3"/>
    <m/>
    <m/>
    <n v="530"/>
    <n v="88026486"/>
    <s v="HE UCL Cap"/>
    <n v="100"/>
    <m/>
    <s v="China"/>
    <s v="Textiles-Clothing"/>
    <n v="42"/>
    <s v="Promocean The Netherlands BV"/>
    <x v="0"/>
    <n v="115.68"/>
    <n v="11568"/>
    <n v="71.28"/>
    <n v="7128"/>
    <n v="0"/>
    <n v="0"/>
    <n v="7128"/>
    <n v="62.267399999999995"/>
    <n v="0"/>
    <n v="62.267399999999995"/>
    <n v="45"/>
    <n v="23"/>
    <n v="23"/>
    <n v="2.3805000000000001"/>
    <s v="Den Bosch"/>
    <m/>
    <n v="0"/>
    <n v="0"/>
    <n v="4440"/>
    <n v="0"/>
    <m/>
    <m/>
    <s v="yes"/>
    <n v="6226.74"/>
    <m/>
    <n v="0.12"/>
    <n v="70.758409090909083"/>
    <m/>
    <n v="7075.8409090909081"/>
    <m/>
    <n v="0"/>
    <s v="Ellina Smirnova"/>
    <m/>
    <n v="24"/>
    <n v="2400"/>
    <m/>
    <m/>
    <n v="0"/>
    <n v="0"/>
    <n v="0"/>
    <s v="17.06.2025"/>
    <s v="Order Window"/>
    <m/>
    <m/>
    <n v="816"/>
  </r>
  <r>
    <x v="2"/>
    <m/>
    <n v="20006108"/>
    <n v="3090666"/>
    <x v="47"/>
    <s v="CA"/>
    <x v="41"/>
    <x v="3"/>
    <m/>
    <m/>
    <n v="540"/>
    <n v="88026488"/>
    <s v="HE UCL Fanny pack"/>
    <n v="20"/>
    <m/>
    <s v="China"/>
    <s v="Premiums"/>
    <n v="100"/>
    <s v="Promocean The Netherlands BV"/>
    <x v="0"/>
    <n v="46.2"/>
    <n v="924"/>
    <n v="41"/>
    <n v="820"/>
    <n v="0"/>
    <n v="0"/>
    <n v="820"/>
    <n v="35.419800000000002"/>
    <n v="0"/>
    <n v="35.419800000000002"/>
    <n v="28"/>
    <n v="17"/>
    <n v="13"/>
    <n v="0.12376"/>
    <s v="Den Bosch"/>
    <m/>
    <n v="0"/>
    <n v="0"/>
    <n v="104"/>
    <n v="0"/>
    <m/>
    <m/>
    <s v="no"/>
    <n v="708.39600000000007"/>
    <m/>
    <n v="0.12"/>
    <n v="40.249772727272727"/>
    <m/>
    <n v="804.99545454545455"/>
    <m/>
    <n v="0"/>
    <s v="Ellina Smirnova"/>
    <m/>
    <n v="10"/>
    <n v="200"/>
    <m/>
    <m/>
    <n v="0"/>
    <n v="0"/>
    <n v="0"/>
    <s v="17.06.2025"/>
    <s v="Order Window"/>
    <m/>
    <m/>
    <n v="588"/>
  </r>
  <r>
    <x v="2"/>
    <m/>
    <n v="20006108"/>
    <n v="3090666"/>
    <x v="47"/>
    <s v="CA"/>
    <x v="41"/>
    <x v="3"/>
    <m/>
    <m/>
    <n v="550"/>
    <n v="88026624"/>
    <s v="HE UCL 0.0 soccer table"/>
    <n v="10"/>
    <m/>
    <s v="China"/>
    <s v="Premiums"/>
    <n v="250"/>
    <s v="Brands On"/>
    <x v="1"/>
    <n v="355.25"/>
    <n v="3552.5"/>
    <n v="355.25"/>
    <n v="3552.5"/>
    <n v="0"/>
    <n v="0"/>
    <n v="3552.5"/>
    <n v="307.23"/>
    <n v="0"/>
    <n v="307.23"/>
    <n v="90.5"/>
    <n v="77.5"/>
    <n v="18.2"/>
    <n v="1.2765025000000001"/>
    <m/>
    <m/>
    <n v="0"/>
    <n v="0"/>
    <n v="0"/>
    <n v="0"/>
    <m/>
    <m/>
    <s v="no"/>
    <n v="3072.3"/>
    <m/>
    <n v="0.12"/>
    <n v="349.125"/>
    <m/>
    <n v="3491.25"/>
    <m/>
    <n v="0"/>
    <s v="Ellina Smirnova"/>
    <m/>
    <n v="1"/>
    <n v="10"/>
    <m/>
    <m/>
    <n v="0"/>
    <n v="0"/>
    <n v="0"/>
    <s v="17.06.2025"/>
    <s v="Order Window"/>
    <m/>
    <m/>
    <n v="48"/>
  </r>
  <r>
    <x v="2"/>
    <m/>
    <n v="20006108"/>
    <n v="3090666"/>
    <x v="47"/>
    <s v="CA"/>
    <x v="41"/>
    <x v="3"/>
    <m/>
    <m/>
    <n v="560"/>
    <n v="88026590"/>
    <s v="HE UCL rain jacket S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  <m/>
    <m/>
    <n v="100"/>
  </r>
  <r>
    <x v="2"/>
    <m/>
    <n v="20006108"/>
    <n v="3090666"/>
    <x v="47"/>
    <s v="CA"/>
    <x v="41"/>
    <x v="3"/>
    <m/>
    <m/>
    <n v="570"/>
    <n v="88026591"/>
    <s v="HE UCL rain jacket M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  <m/>
    <m/>
    <n v="303"/>
  </r>
  <r>
    <x v="2"/>
    <m/>
    <n v="20006108"/>
    <n v="3090666"/>
    <x v="47"/>
    <s v="CA"/>
    <x v="41"/>
    <x v="3"/>
    <m/>
    <m/>
    <n v="580"/>
    <n v="88026592"/>
    <s v="HE UCL rain jacket L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  <m/>
    <m/>
    <n v="378"/>
  </r>
  <r>
    <x v="2"/>
    <m/>
    <n v="20006108"/>
    <n v="3090666"/>
    <x v="47"/>
    <s v="CA"/>
    <x v="41"/>
    <x v="3"/>
    <m/>
    <m/>
    <n v="590"/>
    <n v="88026593"/>
    <s v="HE UCL rain jacket XL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  <m/>
    <m/>
    <n v="274"/>
  </r>
  <r>
    <x v="2"/>
    <m/>
    <n v="20006109"/>
    <n v="3090615"/>
    <x v="48"/>
    <s v="GY"/>
    <x v="42"/>
    <x v="3"/>
    <m/>
    <m/>
    <n v="110"/>
    <n v="88026494"/>
    <s v="HE UCL Keyring opener"/>
    <n v="20"/>
    <m/>
    <s v="China"/>
    <s v="Premiums"/>
    <n v="100"/>
    <s v="Promocean The Netherlands BV"/>
    <x v="0"/>
    <n v="47"/>
    <n v="940"/>
    <n v="42.25"/>
    <n v="845"/>
    <n v="0"/>
    <n v="0"/>
    <n v="845"/>
    <n v="37.249200000000002"/>
    <n v="0"/>
    <n v="37.249200000000002"/>
    <n v="11"/>
    <n v="9"/>
    <n v="6"/>
    <n v="1.188E-2"/>
    <s v="Den Bosch"/>
    <m/>
    <n v="0"/>
    <n v="0"/>
    <n v="95"/>
    <n v="0"/>
    <m/>
    <m/>
    <s v="no"/>
    <n v="744.98400000000004"/>
    <m/>
    <n v="0.12"/>
    <n v="42.328636363636363"/>
    <m/>
    <n v="846.57272727272721"/>
    <m/>
    <n v="0"/>
    <s v="Ellina Smirnova"/>
    <m/>
    <n v="25"/>
    <n v="500"/>
    <m/>
    <m/>
    <n v="0"/>
    <n v="0"/>
    <n v="0"/>
    <s v="17.06.2025"/>
    <s v="Order Window"/>
    <m/>
    <m/>
    <n v="1305"/>
  </r>
  <r>
    <x v="2"/>
    <m/>
    <n v="20006109"/>
    <n v="3090615"/>
    <x v="48"/>
    <s v="GY"/>
    <x v="42"/>
    <x v="3"/>
    <m/>
    <m/>
    <n v="120"/>
    <n v="88026507"/>
    <s v="HE UCL Umbrella"/>
    <n v="25"/>
    <m/>
    <s v="China"/>
    <s v="Premiums"/>
    <n v="250"/>
    <s v="Promocean The Netherlands BV"/>
    <x v="0"/>
    <n v="48.32"/>
    <n v="1208"/>
    <n v="48"/>
    <n v="1200"/>
    <n v="0"/>
    <n v="0"/>
    <n v="1200"/>
    <n v="41.518800000000006"/>
    <n v="0"/>
    <n v="41.518800000000006"/>
    <n v="102"/>
    <n v="20"/>
    <n v="7"/>
    <n v="0.35699999999999998"/>
    <s v="Den Bosch"/>
    <m/>
    <n v="0"/>
    <n v="0"/>
    <n v="8"/>
    <n v="0"/>
    <m/>
    <m/>
    <s v="no"/>
    <n v="1037.9700000000003"/>
    <m/>
    <n v="0.12"/>
    <n v="47.180454545454552"/>
    <m/>
    <n v="1179.5113636363637"/>
    <m/>
    <n v="0"/>
    <s v="Ellina Smirnova"/>
    <m/>
    <n v="4"/>
    <n v="100"/>
    <m/>
    <m/>
    <n v="0"/>
    <n v="0"/>
    <n v="0"/>
    <s v="17.06.2025"/>
    <s v="Order Window"/>
    <m/>
    <m/>
    <n v="628"/>
  </r>
  <r>
    <x v="2"/>
    <m/>
    <n v="20006109"/>
    <n v="3090615"/>
    <x v="48"/>
    <s v="GY"/>
    <x v="42"/>
    <x v="3"/>
    <m/>
    <m/>
    <n v="130"/>
    <n v="88026566"/>
    <s v="HE UCL Sports shirt S"/>
    <n v="10"/>
    <m/>
    <s v="China"/>
    <s v="Textiles-Clothing"/>
    <n v="200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s v="Den Bosch"/>
    <m/>
    <n v="0"/>
    <n v="0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7.06.2025"/>
    <s v="Order Window"/>
    <m/>
    <m/>
    <n v="97"/>
  </r>
  <r>
    <x v="2"/>
    <m/>
    <n v="20006109"/>
    <n v="3090615"/>
    <x v="48"/>
    <s v="GY"/>
    <x v="42"/>
    <x v="3"/>
    <m/>
    <m/>
    <n v="140"/>
    <n v="88026471"/>
    <s v="HE UCL Hoodie man L"/>
    <n v="5"/>
    <m/>
    <s v="China"/>
    <s v="Textiles-Clothing"/>
    <n v="500"/>
    <s v="Promocean The Netherlands BV"/>
    <x v="0"/>
    <n v="38.86"/>
    <n v="194.3"/>
    <n v="38.86"/>
    <n v="194.3"/>
    <n v="0"/>
    <n v="0"/>
    <n v="194.3"/>
    <n v="33.017399999999995"/>
    <n v="0"/>
    <n v="33.017399999999995"/>
    <n v="58"/>
    <n v="36"/>
    <n v="4"/>
    <n v="4.1759999999999999E-2"/>
    <s v="Den Bosch"/>
    <m/>
    <n v="0"/>
    <n v="0"/>
    <n v="0"/>
    <n v="0"/>
    <m/>
    <m/>
    <s v="no"/>
    <n v="165.08699999999999"/>
    <m/>
    <n v="0.12"/>
    <n v="37.519772727272724"/>
    <m/>
    <n v="187.5988636363636"/>
    <m/>
    <n v="0"/>
    <s v="Ellina Smirnova"/>
    <m/>
    <n v="2"/>
    <n v="10"/>
    <m/>
    <m/>
    <n v="0"/>
    <n v="0"/>
    <n v="0"/>
    <s v="17.06.2025"/>
    <s v="Order Window"/>
    <m/>
    <m/>
    <n v="354"/>
  </r>
  <r>
    <x v="2"/>
    <m/>
    <n v="20006109"/>
    <n v="3090615"/>
    <x v="48"/>
    <s v="GY"/>
    <x v="42"/>
    <x v="3"/>
    <m/>
    <m/>
    <n v="150"/>
    <n v="88026522"/>
    <s v="HE UCL Only Men T-shirt man M"/>
    <n v="10"/>
    <m/>
    <s v="Bangladesh"/>
    <s v="Textiles-Clothing"/>
    <n v="167"/>
    <s v="Promocean The Netherlands BV"/>
    <x v="0"/>
    <n v="29.700000000000003"/>
    <n v="297"/>
    <n v="29.700000000000003"/>
    <n v="297"/>
    <n v="0"/>
    <n v="0"/>
    <n v="297"/>
    <n v="25.515000000000001"/>
    <n v="0"/>
    <n v="25.515000000000001"/>
    <n v="28"/>
    <n v="15"/>
    <n v="12"/>
    <n v="5.04E-2"/>
    <s v="Den Bosch"/>
    <m/>
    <n v="0"/>
    <n v="0"/>
    <n v="0"/>
    <n v="0"/>
    <m/>
    <m/>
    <s v="no"/>
    <n v="255.15"/>
    <m/>
    <n v="0.12"/>
    <n v="28.994318181818183"/>
    <m/>
    <n v="289.94318181818181"/>
    <m/>
    <n v="0"/>
    <s v="Ellina Smirnova"/>
    <m/>
    <n v="6"/>
    <n v="60"/>
    <m/>
    <m/>
    <n v="0"/>
    <n v="0"/>
    <n v="0"/>
    <s v="17.06.2025"/>
    <s v="Order Window"/>
    <m/>
    <m/>
    <n v="45"/>
  </r>
  <r>
    <x v="2"/>
    <m/>
    <n v="20006109"/>
    <n v="3090615"/>
    <x v="48"/>
    <s v="GY"/>
    <x v="42"/>
    <x v="3"/>
    <m/>
    <m/>
    <n v="160"/>
    <n v="88026552"/>
    <s v="HE UCL Only Men T-shirt lady XS"/>
    <n v="2"/>
    <m/>
    <s v="Bangladesh"/>
    <s v="Textiles-Clothing"/>
    <n v="167"/>
    <s v="Promocean The Netherlands BV"/>
    <x v="0"/>
    <n v="28.619999999999997"/>
    <n v="57.239999999999995"/>
    <n v="28.619999999999997"/>
    <n v="57.239999999999995"/>
    <n v="0"/>
    <n v="0"/>
    <n v="57.239999999999995"/>
    <n v="24.580500000000001"/>
    <n v="0"/>
    <n v="24.580500000000001"/>
    <n v="28"/>
    <n v="15"/>
    <n v="12"/>
    <n v="1.008E-2"/>
    <s v="Den Bosch"/>
    <m/>
    <n v="0"/>
    <n v="0"/>
    <n v="0"/>
    <n v="0"/>
    <m/>
    <m/>
    <s v="no"/>
    <n v="49.161000000000001"/>
    <m/>
    <n v="0.12"/>
    <n v="27.932386363636365"/>
    <m/>
    <n v="55.864772727272729"/>
    <m/>
    <n v="0"/>
    <s v="Ellina Smirnova"/>
    <m/>
    <n v="6"/>
    <n v="12"/>
    <m/>
    <m/>
    <n v="0"/>
    <n v="0"/>
    <n v="0"/>
    <s v="17.06.2025"/>
    <s v="Order Window"/>
    <m/>
    <m/>
    <n v="2"/>
  </r>
  <r>
    <x v="2"/>
    <m/>
    <n v="20006109"/>
    <n v="3090615"/>
    <x v="48"/>
    <s v="GY"/>
    <x v="42"/>
    <x v="3"/>
    <m/>
    <m/>
    <n v="170"/>
    <n v="88026538"/>
    <s v="HE UCL Only Men Polo man M"/>
    <n v="10"/>
    <m/>
    <s v="Bangladesh"/>
    <s v="Textiles-Clothing"/>
    <n v="167"/>
    <s v="Promocean The Netherlands BV"/>
    <x v="0"/>
    <n v="39.06"/>
    <n v="390.6"/>
    <n v="39.06"/>
    <n v="390.6"/>
    <n v="0"/>
    <n v="0"/>
    <n v="390.6"/>
    <n v="34.030499999999996"/>
    <n v="0"/>
    <n v="34.030499999999996"/>
    <n v="36"/>
    <n v="33"/>
    <n v="7"/>
    <n v="8.3159999999999998E-2"/>
    <s v="Den Bosch"/>
    <m/>
    <n v="0"/>
    <n v="0"/>
    <n v="0"/>
    <n v="0"/>
    <m/>
    <m/>
    <s v="no"/>
    <n v="340.30499999999995"/>
    <m/>
    <n v="0.12"/>
    <n v="38.671022727272721"/>
    <m/>
    <n v="386.7102272727272"/>
    <m/>
    <n v="0"/>
    <s v="Ellina Smirnova"/>
    <m/>
    <n v="6"/>
    <n v="60"/>
    <m/>
    <m/>
    <n v="0"/>
    <n v="0"/>
    <n v="0"/>
    <s v="17.06.2025"/>
    <s v="Order Window"/>
    <m/>
    <m/>
    <n v="10"/>
  </r>
  <r>
    <x v="2"/>
    <m/>
    <n v="20006109"/>
    <n v="3090615"/>
    <x v="48"/>
    <s v="GY"/>
    <x v="42"/>
    <x v="3"/>
    <m/>
    <m/>
    <n v="180"/>
    <n v="88026546"/>
    <s v="HE UCL Only Men Polo lady XS"/>
    <n v="2"/>
    <m/>
    <s v="Bangladesh"/>
    <s v="Textiles-Clothing"/>
    <n v="167"/>
    <s v="Promocean The Netherlands BV"/>
    <x v="0"/>
    <n v="37.56"/>
    <n v="75.12"/>
    <n v="37.56"/>
    <n v="75.12"/>
    <n v="0"/>
    <n v="0"/>
    <n v="75.12"/>
    <n v="32.749500000000005"/>
    <n v="0"/>
    <n v="32.749500000000005"/>
    <n v="36"/>
    <n v="33"/>
    <n v="7"/>
    <n v="1.6632000000000001E-2"/>
    <s v="Den Bosch"/>
    <m/>
    <n v="0"/>
    <n v="0"/>
    <n v="0"/>
    <n v="0"/>
    <m/>
    <m/>
    <s v="no"/>
    <n v="65.499000000000009"/>
    <m/>
    <n v="0.12"/>
    <n v="37.215340909090912"/>
    <m/>
    <n v="74.430681818181824"/>
    <m/>
    <n v="0"/>
    <s v="Ellina Smirnova"/>
    <m/>
    <n v="6"/>
    <n v="12"/>
    <m/>
    <m/>
    <n v="0"/>
    <n v="0"/>
    <n v="0"/>
    <s v="17.06.2025"/>
    <s v="Order Window"/>
    <m/>
    <m/>
    <n v="2"/>
  </r>
  <r>
    <x v="2"/>
    <m/>
    <n v="20006109"/>
    <n v="3090615"/>
    <x v="48"/>
    <s v="GY"/>
    <x v="42"/>
    <x v="3"/>
    <m/>
    <m/>
    <n v="190"/>
    <n v="88026575"/>
    <s v="HE UCL 0.0 Sports towel"/>
    <n v="8"/>
    <m/>
    <s v="China"/>
    <s v="Textiles-Clothing"/>
    <n v="167"/>
    <s v="Promocean The Netherlands BV"/>
    <x v="0"/>
    <n v="38.400000000000006"/>
    <n v="307.20000000000005"/>
    <n v="38.400000000000006"/>
    <n v="307.20000000000005"/>
    <n v="0"/>
    <n v="0"/>
    <n v="307.20000000000005"/>
    <n v="33.497099999999996"/>
    <n v="0"/>
    <n v="33.497099999999996"/>
    <n v="25.5"/>
    <n v="25"/>
    <n v="18.5"/>
    <n v="9.4350000000000003E-2"/>
    <s v="Den Bosch"/>
    <m/>
    <n v="0"/>
    <n v="0"/>
    <n v="0"/>
    <n v="0"/>
    <m/>
    <m/>
    <s v="no"/>
    <n v="267.97679999999997"/>
    <m/>
    <n v="0.12"/>
    <n v="38.064886363636361"/>
    <m/>
    <n v="304.51909090909089"/>
    <m/>
    <n v="0"/>
    <s v="Ellina Smirnova"/>
    <m/>
    <n v="6"/>
    <n v="48"/>
    <m/>
    <m/>
    <n v="0"/>
    <n v="0"/>
    <n v="0"/>
    <s v="17.06.2025"/>
    <s v="Order Window"/>
    <m/>
    <m/>
    <n v="169"/>
  </r>
  <r>
    <x v="2"/>
    <m/>
    <n v="20006109"/>
    <n v="3090615"/>
    <x v="48"/>
    <s v="GY"/>
    <x v="42"/>
    <x v="3"/>
    <m/>
    <m/>
    <n v="200"/>
    <n v="88026542"/>
    <s v="HE UCL 0.0 Water bottle"/>
    <n v="10"/>
    <m/>
    <s v="China"/>
    <s v="Premiums"/>
    <n v="250"/>
    <s v="Promocean The Netherlands BV"/>
    <x v="0"/>
    <n v="74.7"/>
    <n v="747"/>
    <n v="74.7"/>
    <n v="747"/>
    <n v="0"/>
    <n v="0"/>
    <n v="747"/>
    <n v="64.62660000000001"/>
    <n v="0"/>
    <n v="64.62660000000001"/>
    <n v="37"/>
    <n v="16"/>
    <n v="17"/>
    <n v="0.10063999999999999"/>
    <s v="Den Bosch"/>
    <m/>
    <n v="0"/>
    <n v="0"/>
    <n v="0"/>
    <n v="0"/>
    <m/>
    <m/>
    <s v="no"/>
    <n v="646.26600000000008"/>
    <m/>
    <n v="0.12"/>
    <n v="73.439318181818194"/>
    <m/>
    <n v="734.39318181818192"/>
    <m/>
    <n v="0"/>
    <s v="Ellina Smirnova"/>
    <m/>
    <n v="10"/>
    <n v="100"/>
    <m/>
    <m/>
    <n v="0"/>
    <n v="0"/>
    <n v="0"/>
    <s v="17.06.2025"/>
    <s v="Order Window"/>
    <m/>
    <m/>
    <n v="421"/>
  </r>
  <r>
    <x v="2"/>
    <m/>
    <n v="20006108"/>
    <n v="3090666"/>
    <x v="47"/>
    <s v="CA"/>
    <x v="41"/>
    <x v="3"/>
    <m/>
    <m/>
    <n v="600"/>
    <n v="88026594"/>
    <s v="HE UCL rain jacket XXL"/>
    <n v="2"/>
    <m/>
    <s v="China"/>
    <s v="Textiles-Clothing"/>
    <n v="1000"/>
    <s v="Asian Sourcing Link"/>
    <x v="0"/>
    <n v="30.41"/>
    <n v="60.82"/>
    <n v="26.82"/>
    <n v="53.64"/>
    <n v="0"/>
    <n v="0"/>
    <n v="53.64"/>
    <n v="23.4"/>
    <n v="0"/>
    <n v="23.4"/>
    <n v="47"/>
    <n v="38"/>
    <n v="2"/>
    <n v="7.1440000000000002E-3"/>
    <s v="Den Bosch"/>
    <m/>
    <n v="0"/>
    <n v="0"/>
    <n v="7.18"/>
    <n v="0"/>
    <m/>
    <m/>
    <s v="no"/>
    <n v="46.8"/>
    <m/>
    <n v="0.12"/>
    <n v="26.59090909090909"/>
    <m/>
    <n v="53.18181818181818"/>
    <m/>
    <n v="0"/>
    <s v="Ellina Smirnova"/>
    <m/>
    <n v="1"/>
    <n v="2"/>
    <m/>
    <m/>
    <n v="0"/>
    <n v="0"/>
    <n v="0"/>
    <s v="17.06.2025"/>
    <s v="Order Window"/>
    <m/>
    <m/>
    <n v="63"/>
  </r>
  <r>
    <x v="2"/>
    <m/>
    <n v="20006108"/>
    <n v="3090666"/>
    <x v="47"/>
    <s v="CA"/>
    <x v="41"/>
    <x v="3"/>
    <m/>
    <m/>
    <n v="610"/>
    <n v="88026523"/>
    <s v="HE UCL Only Men T-shirt man L"/>
    <n v="10"/>
    <m/>
    <s v="Bangladesh"/>
    <s v="Textiles-Clothing"/>
    <n v="167"/>
    <s v="Promocean The Netherlands BV"/>
    <x v="0"/>
    <n v="29.700000000000003"/>
    <n v="297"/>
    <n v="29.700000000000003"/>
    <n v="297"/>
    <n v="0"/>
    <n v="0"/>
    <n v="297"/>
    <n v="25.515000000000001"/>
    <n v="0"/>
    <n v="25.515000000000001"/>
    <n v="28"/>
    <n v="15"/>
    <n v="12"/>
    <n v="5.04E-2"/>
    <s v="Den Bosch"/>
    <m/>
    <n v="0"/>
    <n v="0"/>
    <n v="0"/>
    <n v="0"/>
    <m/>
    <m/>
    <s v="no"/>
    <n v="255.15"/>
    <m/>
    <n v="0.12"/>
    <n v="28.994318181818183"/>
    <m/>
    <n v="289.94318181818181"/>
    <m/>
    <n v="0"/>
    <s v="Ellina Smirnova"/>
    <m/>
    <n v="6"/>
    <n v="60"/>
    <m/>
    <m/>
    <n v="0"/>
    <n v="0"/>
    <n v="0"/>
    <s v="17.06.2025"/>
    <s v="Order Window"/>
    <m/>
    <m/>
    <n v="130"/>
  </r>
  <r>
    <x v="2"/>
    <m/>
    <n v="20006108"/>
    <n v="3090666"/>
    <x v="47"/>
    <s v="CA"/>
    <x v="41"/>
    <x v="3"/>
    <m/>
    <m/>
    <n v="620"/>
    <n v="88026524"/>
    <s v="HE UCL Only Men T-shirt man XL"/>
    <n v="20"/>
    <m/>
    <s v="Bangladesh"/>
    <s v="Textiles-Clothing"/>
    <n v="167"/>
    <s v="Promocean The Netherlands BV"/>
    <x v="0"/>
    <n v="29.700000000000003"/>
    <n v="594"/>
    <n v="29.700000000000003"/>
    <n v="594"/>
    <n v="0"/>
    <n v="0"/>
    <n v="594"/>
    <n v="25.515000000000001"/>
    <n v="0"/>
    <n v="25.515000000000001"/>
    <n v="28"/>
    <n v="15"/>
    <n v="12"/>
    <n v="0.1008"/>
    <s v="Den Bosch"/>
    <m/>
    <n v="0"/>
    <n v="0"/>
    <n v="0"/>
    <n v="0"/>
    <m/>
    <m/>
    <s v="no"/>
    <n v="510.3"/>
    <m/>
    <n v="0.12"/>
    <n v="28.994318181818183"/>
    <m/>
    <n v="579.88636363636363"/>
    <m/>
    <n v="0"/>
    <s v="Ellina Smirnova"/>
    <m/>
    <n v="6"/>
    <n v="120"/>
    <m/>
    <m/>
    <n v="0"/>
    <n v="0"/>
    <n v="0"/>
    <s v="17.06.2025"/>
    <s v="Order Window"/>
    <m/>
    <m/>
    <n v="133"/>
  </r>
  <r>
    <x v="2"/>
    <m/>
    <n v="20006108"/>
    <n v="3090666"/>
    <x v="47"/>
    <s v="CA"/>
    <x v="41"/>
    <x v="3"/>
    <m/>
    <m/>
    <n v="630"/>
    <n v="88026525"/>
    <s v="HE UCL Only Men T-shirt man XXL"/>
    <n v="20"/>
    <m/>
    <s v="Bangladesh"/>
    <s v="Textiles-Clothing"/>
    <n v="167"/>
    <s v="Promocean The Netherlands BV"/>
    <x v="0"/>
    <n v="29.700000000000003"/>
    <n v="594"/>
    <n v="29.700000000000003"/>
    <n v="594"/>
    <n v="0"/>
    <n v="0"/>
    <n v="594"/>
    <n v="25.515000000000001"/>
    <n v="0"/>
    <n v="25.515000000000001"/>
    <n v="28"/>
    <n v="15"/>
    <n v="12"/>
    <n v="0.1008"/>
    <s v="Den Bosch"/>
    <m/>
    <n v="0"/>
    <n v="0"/>
    <n v="0"/>
    <n v="0"/>
    <m/>
    <m/>
    <s v="no"/>
    <n v="510.3"/>
    <m/>
    <n v="0.12"/>
    <n v="28.994318181818183"/>
    <m/>
    <n v="579.88636363636363"/>
    <m/>
    <n v="0"/>
    <s v="Ellina Smirnova"/>
    <m/>
    <n v="6"/>
    <n v="120"/>
    <m/>
    <m/>
    <n v="0"/>
    <n v="0"/>
    <n v="0"/>
    <s v="17.06.2025"/>
    <s v="Order Window"/>
    <m/>
    <m/>
    <n v="57"/>
  </r>
  <r>
    <x v="0"/>
    <m/>
    <n v="20006108"/>
    <n v="3090666"/>
    <x v="47"/>
    <s v="CA"/>
    <x v="41"/>
    <x v="3"/>
    <m/>
    <m/>
    <n v="640"/>
    <n v="88027285"/>
    <s v="HE Festive 25cl Glass"/>
    <n v="10"/>
    <m/>
    <s v="Germany"/>
    <s v="Glassware"/>
    <n v="2500"/>
    <s v="Ritzenhoff Bv"/>
    <x v="1"/>
    <n v="11.7"/>
    <n v="117"/>
    <n v="0"/>
    <n v="0"/>
    <n v="0"/>
    <n v="0"/>
    <n v="0"/>
    <n v="0"/>
    <n v="0"/>
    <n v="0"/>
    <n v="23.4"/>
    <n v="15.9"/>
    <n v="20.3"/>
    <n v="7.5528180000000014E-2"/>
    <m/>
    <m/>
    <n v="0"/>
    <n v="0"/>
    <n v="117"/>
    <n v="0"/>
    <m/>
    <m/>
    <s v="no"/>
    <n v="0"/>
    <m/>
    <n v="0.12"/>
    <n v="0"/>
    <m/>
    <n v="0"/>
    <m/>
    <n v="0"/>
    <s v="Ludmilla Zarybnicka"/>
    <m/>
    <n v="6"/>
    <n v="60"/>
    <m/>
    <m/>
    <n v="0"/>
    <n v="0"/>
    <n v="0"/>
    <s v="17.06.2025"/>
    <s v="Order Window"/>
    <m/>
    <m/>
    <n v="10"/>
  </r>
  <r>
    <x v="4"/>
    <m/>
    <n v="20006108"/>
    <n v="3090666"/>
    <x v="47"/>
    <s v="CA"/>
    <x v="41"/>
    <x v="3"/>
    <m/>
    <m/>
    <n v="650"/>
    <n v="88027331"/>
    <s v="HE 0.0 Wall sign"/>
    <n v="25"/>
    <m/>
    <s v="China"/>
    <s v="Indoor signs"/>
    <n v="334"/>
    <s v="Miles Promocean"/>
    <x v="1"/>
    <n v="25.68"/>
    <n v="642"/>
    <n v="25.68"/>
    <n v="642"/>
    <n v="0"/>
    <n v="0"/>
    <n v="642"/>
    <n v="22.207200000000004"/>
    <n v="0"/>
    <n v="22.207200000000004"/>
    <n v="62"/>
    <n v="4"/>
    <n v="49"/>
    <n v="0.30380000000000001"/>
    <m/>
    <m/>
    <n v="0"/>
    <n v="0"/>
    <n v="0"/>
    <n v="0"/>
    <m/>
    <m/>
    <s v="no"/>
    <n v="555.18000000000006"/>
    <m/>
    <n v="0.12"/>
    <n v="25.235454545454548"/>
    <m/>
    <n v="630.88636363636374"/>
    <m/>
    <n v="0"/>
    <s v="Konstantinos Zoupanos "/>
    <m/>
    <n v="3"/>
    <n v="75"/>
    <m/>
    <m/>
    <n v="0"/>
    <n v="0"/>
    <n v="0"/>
    <s v="17.06.2025"/>
    <s v="Order Window"/>
    <m/>
    <m/>
    <n v="25"/>
  </r>
  <r>
    <x v="3"/>
    <m/>
    <n v="20006108"/>
    <n v="3090666"/>
    <x v="47"/>
    <s v="CA"/>
    <x v="41"/>
    <x v="3"/>
    <m/>
    <m/>
    <n v="660"/>
    <n v="88027349"/>
    <s v="HE F1 Backpack"/>
    <n v="2"/>
    <m/>
    <s v="China"/>
    <s v="Premiums"/>
    <n v="200"/>
    <s v="Promocean The Netherlands BV"/>
    <x v="0"/>
    <n v="83.149999999999991"/>
    <n v="166.29999999999998"/>
    <n v="83.149999999999991"/>
    <n v="166.29999999999998"/>
    <n v="0"/>
    <n v="0"/>
    <n v="166.29999999999998"/>
    <n v="71.922600000000017"/>
    <n v="0"/>
    <n v="71.922600000000017"/>
    <n v="44"/>
    <n v="43"/>
    <n v="45"/>
    <n v="0.17027999999999999"/>
    <s v="Den Bosch"/>
    <m/>
    <n v="0"/>
    <n v="0"/>
    <n v="0"/>
    <n v="0"/>
    <m/>
    <m/>
    <s v="no"/>
    <n v="143.84520000000003"/>
    <m/>
    <n v="0.12"/>
    <n v="81.730227272727291"/>
    <m/>
    <n v="163.46045454545458"/>
    <m/>
    <n v="0"/>
    <s v="Konstantinos Zoupanos "/>
    <m/>
    <n v="5"/>
    <n v="10"/>
    <m/>
    <m/>
    <n v="0"/>
    <n v="0"/>
    <n v="0"/>
    <s v="17.06.2025"/>
    <s v="Order Window"/>
    <m/>
    <m/>
    <n v="223"/>
  </r>
  <r>
    <x v="3"/>
    <m/>
    <n v="20006108"/>
    <n v="3090666"/>
    <x v="47"/>
    <s v="CA"/>
    <x v="41"/>
    <x v="3"/>
    <m/>
    <m/>
    <n v="670"/>
    <n v="88027352"/>
    <s v="HE F1 Cabin bag"/>
    <n v="5"/>
    <m/>
    <s v="China"/>
    <s v="Premiums"/>
    <n v="500"/>
    <s v="Miles Promocean"/>
    <x v="1"/>
    <n v="44.13"/>
    <n v="220.65"/>
    <n v="44.13"/>
    <n v="220.65"/>
    <n v="0"/>
    <n v="0"/>
    <n v="220.65"/>
    <n v="38.167200000000001"/>
    <n v="0"/>
    <n v="38.167200000000001"/>
    <n v="57"/>
    <n v="25"/>
    <n v="37.5"/>
    <n v="0.26718750000000002"/>
    <m/>
    <m/>
    <n v="0"/>
    <n v="0"/>
    <n v="0"/>
    <n v="0"/>
    <m/>
    <m/>
    <s v="no"/>
    <n v="190.83600000000001"/>
    <m/>
    <n v="0.12"/>
    <n v="43.371818181818185"/>
    <m/>
    <n v="216.85909090909092"/>
    <m/>
    <n v="0"/>
    <s v="Konstantinos Zoupanos "/>
    <m/>
    <n v="1"/>
    <n v="5"/>
    <m/>
    <m/>
    <n v="0"/>
    <n v="0"/>
    <n v="0"/>
    <s v="17.06.2025"/>
    <s v="Order Window"/>
    <m/>
    <m/>
    <n v="180"/>
  </r>
  <r>
    <x v="3"/>
    <m/>
    <n v="20006108"/>
    <n v="3090666"/>
    <x v="47"/>
    <s v="CA"/>
    <x v="41"/>
    <x v="3"/>
    <m/>
    <m/>
    <n v="680"/>
    <n v="88027358"/>
    <s v="HE F1 Water bottle"/>
    <n v="5"/>
    <m/>
    <s v="China"/>
    <s v="Premiums"/>
    <n v="250"/>
    <s v="Promocean The Netherlands BV"/>
    <x v="0"/>
    <n v="73.099999999999994"/>
    <n v="365.5"/>
    <n v="71.2"/>
    <n v="356"/>
    <n v="0"/>
    <n v="0"/>
    <n v="356"/>
    <n v="61.548600000000008"/>
    <n v="0"/>
    <n v="61.548600000000008"/>
    <n v="43.5"/>
    <n v="18"/>
    <n v="22.5"/>
    <n v="8.8087499999999999E-2"/>
    <s v="Den Bosch"/>
    <m/>
    <n v="0"/>
    <n v="0"/>
    <n v="9.5"/>
    <n v="0"/>
    <m/>
    <m/>
    <s v="no"/>
    <n v="307.74300000000005"/>
    <m/>
    <n v="0.12"/>
    <n v="69.94159090909092"/>
    <m/>
    <n v="349.70795454545458"/>
    <m/>
    <n v="0"/>
    <s v="Konstantinos Zoupanos "/>
    <m/>
    <n v="10"/>
    <n v="50"/>
    <m/>
    <m/>
    <n v="0"/>
    <n v="0"/>
    <n v="0"/>
    <s v="17.06.2025"/>
    <s v="Order Window"/>
    <m/>
    <m/>
    <n v="679"/>
  </r>
  <r>
    <x v="3"/>
    <m/>
    <n v="20006108"/>
    <n v="3090666"/>
    <x v="47"/>
    <s v="CA"/>
    <x v="41"/>
    <x v="3"/>
    <m/>
    <m/>
    <n v="690"/>
    <n v="88027413"/>
    <s v="HE F1 T-shirt man L"/>
    <n v="844"/>
    <m/>
    <s v="China"/>
    <s v="Textiles-Clothing"/>
    <n v="84"/>
    <s v="Promocean The Netherlands BV"/>
    <x v="0"/>
    <n v="36.299999999999997"/>
    <n v="30637.199999999997"/>
    <n v="30.54"/>
    <n v="25775.759999999998"/>
    <n v="0"/>
    <n v="0"/>
    <n v="25775.759999999998"/>
    <n v="26.629200000000001"/>
    <n v="0"/>
    <n v="26.629200000000001"/>
    <n v="35"/>
    <n v="28"/>
    <n v="5"/>
    <n v="4.1356000000000002"/>
    <s v="Den Bosch"/>
    <m/>
    <n v="0"/>
    <n v="0"/>
    <n v="4861.4399999999987"/>
    <n v="0"/>
    <m/>
    <m/>
    <s v="yes"/>
    <n v="22475.0448"/>
    <s v="yes"/>
    <n v="0.05"/>
    <n v="28.030736842105267"/>
    <m/>
    <n v="23657.941894736847"/>
    <m/>
    <n v="0"/>
    <s v="Konstantinos Zoupanos "/>
    <m/>
    <n v="6"/>
    <n v="5064"/>
    <m/>
    <m/>
    <n v="0"/>
    <n v="0"/>
    <n v="0"/>
    <s v="17.06.2025"/>
    <s v="Order Window"/>
    <m/>
    <m/>
    <n v="861"/>
  </r>
  <r>
    <x v="3"/>
    <m/>
    <n v="20006108"/>
    <n v="3090666"/>
    <x v="47"/>
    <s v="CA"/>
    <x v="41"/>
    <x v="3"/>
    <m/>
    <m/>
    <n v="700"/>
    <n v="88027414"/>
    <s v="HE F1 T-shirt man XL"/>
    <n v="702"/>
    <m/>
    <s v="China"/>
    <s v="Textiles-Clothing"/>
    <n v="84"/>
    <s v="Promocean The Netherlands BV"/>
    <x v="0"/>
    <n v="36.299999999999997"/>
    <n v="25482.6"/>
    <n v="30.54"/>
    <n v="21439.079999999998"/>
    <n v="0"/>
    <n v="0"/>
    <n v="21439.079999999998"/>
    <n v="26.629200000000001"/>
    <n v="0"/>
    <n v="26.629200000000001"/>
    <n v="35"/>
    <n v="28"/>
    <n v="5"/>
    <n v="3.4398"/>
    <s v="Den Bosch"/>
    <m/>
    <n v="0"/>
    <n v="0"/>
    <n v="4043.5200000000004"/>
    <n v="0"/>
    <m/>
    <m/>
    <s v="yes"/>
    <n v="18693.698400000001"/>
    <m/>
    <n v="0.12"/>
    <n v="30.260454545454547"/>
    <m/>
    <n v="21242.839090909092"/>
    <m/>
    <n v="0"/>
    <s v="Konstantinos Zoupanos "/>
    <m/>
    <n v="6"/>
    <n v="4212"/>
    <m/>
    <m/>
    <n v="0"/>
    <n v="0"/>
    <n v="0"/>
    <s v="17.06.2025"/>
    <s v="Order Window"/>
    <m/>
    <m/>
    <n v="720"/>
  </r>
  <r>
    <x v="3"/>
    <m/>
    <n v="20006108"/>
    <n v="3090666"/>
    <x v="47"/>
    <s v="CA"/>
    <x v="41"/>
    <x v="3"/>
    <m/>
    <m/>
    <n v="710"/>
    <n v="88027415"/>
    <s v="HE F1 T-shirt man XXL"/>
    <n v="15"/>
    <m/>
    <s v="China"/>
    <s v="Textiles-Clothing"/>
    <n v="84"/>
    <s v="Promocean The Netherlands BV"/>
    <x v="0"/>
    <n v="36.299999999999997"/>
    <n v="544.5"/>
    <n v="30.54"/>
    <n v="458.09999999999997"/>
    <n v="0"/>
    <n v="0"/>
    <n v="458.09999999999997"/>
    <n v="26.629200000000001"/>
    <n v="0"/>
    <n v="26.629200000000001"/>
    <n v="35"/>
    <n v="28"/>
    <n v="5"/>
    <n v="7.3499999999999996E-2"/>
    <s v="Den Bosch"/>
    <m/>
    <n v="0"/>
    <n v="0"/>
    <n v="86.400000000000034"/>
    <n v="0"/>
    <m/>
    <m/>
    <s v="no"/>
    <n v="399.43799999999999"/>
    <m/>
    <n v="0.12"/>
    <n v="30.260454545454547"/>
    <m/>
    <n v="453.90681818181821"/>
    <m/>
    <n v="0"/>
    <s v="Konstantinos Zoupanos "/>
    <m/>
    <n v="6"/>
    <n v="90"/>
    <m/>
    <m/>
    <n v="0"/>
    <n v="0"/>
    <n v="0"/>
    <s v="17.06.2025"/>
    <s v="Order Window"/>
    <m/>
    <m/>
    <n v="22"/>
  </r>
  <r>
    <x v="3"/>
    <m/>
    <n v="20006108"/>
    <n v="3090666"/>
    <x v="47"/>
    <s v="CA"/>
    <x v="41"/>
    <x v="3"/>
    <m/>
    <m/>
    <n v="720"/>
    <n v="88027432"/>
    <s v="HE F1 rain jacket unisex M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7.06.2025"/>
    <s v="Order Window"/>
    <m/>
    <m/>
    <n v="278"/>
  </r>
  <r>
    <x v="3"/>
    <m/>
    <n v="20006108"/>
    <n v="3090666"/>
    <x v="47"/>
    <s v="CA"/>
    <x v="41"/>
    <x v="3"/>
    <m/>
    <m/>
    <n v="730"/>
    <n v="88027433"/>
    <s v="HE F1 rain jacket unisex 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17.06.2025"/>
    <s v="Order Window"/>
    <m/>
    <m/>
    <n v="437"/>
  </r>
  <r>
    <x v="3"/>
    <m/>
    <n v="20006108"/>
    <n v="3090666"/>
    <x v="47"/>
    <s v="CA"/>
    <x v="41"/>
    <x v="3"/>
    <m/>
    <m/>
    <n v="740"/>
    <n v="88027434"/>
    <s v="HE F1 rain jacket unisex X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n v="0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17.06.2025"/>
    <s v="Order Window"/>
    <m/>
    <m/>
    <n v="280"/>
  </r>
  <r>
    <x v="3"/>
    <m/>
    <n v="20006108"/>
    <n v="3090666"/>
    <x v="47"/>
    <s v="CA"/>
    <x v="41"/>
    <x v="3"/>
    <m/>
    <m/>
    <n v="750"/>
    <n v="88027435"/>
    <s v="HE F1 rain jacket unisex XXL"/>
    <n v="5"/>
    <m/>
    <s v="China"/>
    <s v="Textiles-Clothing"/>
    <n v="1000"/>
    <s v="Asian Sourcing Link"/>
    <x v="0"/>
    <n v="32.06"/>
    <n v="160.30000000000001"/>
    <n v="32.06"/>
    <n v="160.30000000000001"/>
    <n v="0"/>
    <n v="0"/>
    <n v="160.30000000000001"/>
    <n v="27.974699999999999"/>
    <n v="0"/>
    <n v="27.974699999999999"/>
    <n v="47"/>
    <n v="38"/>
    <n v="2"/>
    <n v="1.7860000000000001E-2"/>
    <s v="Den Bosch"/>
    <m/>
    <n v="0"/>
    <n v="0"/>
    <n v="0"/>
    <n v="0"/>
    <m/>
    <m/>
    <s v="no"/>
    <n v="139.87349999999998"/>
    <m/>
    <n v="0.12"/>
    <n v="31.789431818181818"/>
    <m/>
    <n v="158.94715909090908"/>
    <m/>
    <n v="0"/>
    <s v="Ellina Smirnova "/>
    <m/>
    <n v="1"/>
    <n v="5"/>
    <m/>
    <m/>
    <n v="0"/>
    <n v="0"/>
    <n v="0"/>
    <s v="17.06.2025"/>
    <s v="Order Window"/>
    <m/>
    <m/>
    <n v="108"/>
  </r>
  <r>
    <x v="2"/>
    <m/>
    <n v="20006109"/>
    <n v="3090615"/>
    <x v="48"/>
    <s v="GY"/>
    <x v="42"/>
    <x v="3"/>
    <m/>
    <m/>
    <n v="210"/>
    <n v="88026530"/>
    <s v="HE UCL 0.0 Cap"/>
    <n v="4"/>
    <m/>
    <s v="China"/>
    <s v="Textiles-Clothing"/>
    <n v="42"/>
    <s v="Promocean The Netherlands BV"/>
    <x v="0"/>
    <n v="115.68"/>
    <n v="462.72"/>
    <n v="115.68"/>
    <n v="462.72"/>
    <n v="0"/>
    <n v="0"/>
    <n v="462.72"/>
    <n v="101.00609999999999"/>
    <n v="0"/>
    <n v="101.00609999999999"/>
    <n v="45"/>
    <n v="23"/>
    <n v="23"/>
    <n v="9.5219999999999999E-2"/>
    <s v="Den Bosch"/>
    <m/>
    <n v="0"/>
    <n v="0"/>
    <n v="0"/>
    <n v="0"/>
    <m/>
    <m/>
    <s v="no"/>
    <n v="404.02439999999996"/>
    <m/>
    <n v="0.12"/>
    <n v="114.77965909090908"/>
    <m/>
    <n v="459.11863636363631"/>
    <m/>
    <n v="0"/>
    <s v="Ellina Smirnova"/>
    <m/>
    <n v="24"/>
    <n v="96"/>
    <m/>
    <m/>
    <n v="0"/>
    <n v="0"/>
    <n v="0"/>
    <s v="17.06.2025"/>
    <s v="Order Window"/>
    <m/>
    <m/>
    <n v="57"/>
  </r>
  <r>
    <x v="2"/>
    <m/>
    <n v="20006109"/>
    <n v="3090615"/>
    <x v="48"/>
    <s v="GY"/>
    <x v="42"/>
    <x v="3"/>
    <m/>
    <m/>
    <n v="220"/>
    <n v="88026515"/>
    <s v="HE UCL 0.0 Polo man M"/>
    <n v="6"/>
    <m/>
    <s v="Bangladesh"/>
    <s v="Textiles-Clothing"/>
    <n v="167"/>
    <s v="Promocean The Netherlands BV"/>
    <x v="0"/>
    <n v="39.72"/>
    <n v="238.32"/>
    <n v="39.72"/>
    <n v="238.32"/>
    <n v="0"/>
    <n v="0"/>
    <n v="238.32"/>
    <n v="34.639500000000005"/>
    <n v="0"/>
    <n v="34.639500000000005"/>
    <n v="36"/>
    <n v="33"/>
    <n v="7"/>
    <n v="4.9896000000000003E-2"/>
    <s v="Den Bosch"/>
    <m/>
    <n v="0"/>
    <n v="0"/>
    <n v="0"/>
    <n v="0"/>
    <m/>
    <m/>
    <s v="no"/>
    <n v="207.83700000000005"/>
    <m/>
    <n v="0.12"/>
    <n v="39.363068181818186"/>
    <m/>
    <n v="236.1784090909091"/>
    <m/>
    <n v="0"/>
    <s v="Ellina Smirnova"/>
    <m/>
    <n v="6"/>
    <n v="36"/>
    <m/>
    <m/>
    <n v="0"/>
    <n v="0"/>
    <n v="0"/>
    <s v="17.06.2025"/>
    <s v="Order Window"/>
    <m/>
    <m/>
    <n v="7"/>
  </r>
  <r>
    <x v="2"/>
    <m/>
    <n v="20006109"/>
    <n v="3090615"/>
    <x v="48"/>
    <s v="GY"/>
    <x v="42"/>
    <x v="3"/>
    <m/>
    <m/>
    <n v="230"/>
    <n v="88026533"/>
    <s v="HE UCL 0.0 Polo lady XS"/>
    <n v="2"/>
    <m/>
    <s v="Bangladesh"/>
    <s v="Textiles-Clothing"/>
    <n v="167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s v="Den Bosch"/>
    <m/>
    <n v="0"/>
    <n v="0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17.06.2025"/>
    <s v="Order Window"/>
    <m/>
    <m/>
    <n v="2"/>
  </r>
  <r>
    <x v="2"/>
    <m/>
    <n v="20006109"/>
    <n v="3090615"/>
    <x v="48"/>
    <s v="GY"/>
    <x v="42"/>
    <x v="3"/>
    <m/>
    <m/>
    <n v="240"/>
    <n v="88026567"/>
    <s v="HE UCL Sports shirt M"/>
    <n v="10"/>
    <m/>
    <s v="China"/>
    <s v="Textiles-Clothing"/>
    <n v="200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s v="Den Bosch"/>
    <m/>
    <n v="0"/>
    <n v="0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7.06.2025"/>
    <s v="Order Window"/>
    <m/>
    <m/>
    <n v="336"/>
  </r>
  <r>
    <x v="2"/>
    <m/>
    <n v="20006109"/>
    <n v="3090615"/>
    <x v="48"/>
    <s v="GY"/>
    <x v="42"/>
    <x v="3"/>
    <m/>
    <m/>
    <n v="250"/>
    <n v="88026568"/>
    <s v="HE UCL Sports shirt L"/>
    <n v="12"/>
    <m/>
    <s v="China"/>
    <s v="Textiles-Clothing"/>
    <n v="200"/>
    <s v="Asian Sourcing Link"/>
    <x v="0"/>
    <n v="34.549999999999997"/>
    <n v="414.59999999999997"/>
    <n v="29.5"/>
    <n v="354"/>
    <n v="0"/>
    <n v="0"/>
    <n v="354"/>
    <n v="25.154999999999998"/>
    <n v="0"/>
    <n v="25.154999999999998"/>
    <n v="39"/>
    <n v="33"/>
    <n v="4.5"/>
    <n v="6.9498000000000004E-2"/>
    <s v="Den Bosch"/>
    <m/>
    <n v="0"/>
    <n v="0"/>
    <n v="60.599999999999966"/>
    <n v="0"/>
    <m/>
    <m/>
    <s v="no"/>
    <n v="301.85999999999996"/>
    <m/>
    <n v="0.12"/>
    <n v="28.58522727272727"/>
    <m/>
    <n v="343.02272727272725"/>
    <m/>
    <n v="0"/>
    <s v="Ellina Smirnova"/>
    <m/>
    <n v="5"/>
    <n v="60"/>
    <m/>
    <m/>
    <n v="0"/>
    <n v="0"/>
    <n v="0"/>
    <s v="17.06.2025"/>
    <s v="Order Window"/>
    <m/>
    <m/>
    <n v="483"/>
  </r>
  <r>
    <x v="2"/>
    <m/>
    <n v="20006109"/>
    <n v="3090615"/>
    <x v="48"/>
    <s v="GY"/>
    <x v="42"/>
    <x v="3"/>
    <m/>
    <m/>
    <n v="260"/>
    <n v="88026569"/>
    <s v="HE UCL Sports shirt XL"/>
    <n v="10"/>
    <m/>
    <s v="China"/>
    <s v="Textiles-Clothing"/>
    <n v="200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s v="Den Bosch"/>
    <m/>
    <n v="0"/>
    <n v="0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7.06.2025"/>
    <s v="Order Window"/>
    <m/>
    <m/>
    <n v="263"/>
  </r>
  <r>
    <x v="2"/>
    <m/>
    <n v="20006109"/>
    <n v="3090615"/>
    <x v="48"/>
    <s v="GY"/>
    <x v="42"/>
    <x v="3"/>
    <m/>
    <m/>
    <n v="270"/>
    <n v="88026570"/>
    <s v="HE UCL Sports shirt XXL"/>
    <n v="6"/>
    <m/>
    <s v="China"/>
    <s v="Textiles-Clothing"/>
    <n v="200"/>
    <s v="Asian Sourcing Link"/>
    <x v="0"/>
    <n v="34.549999999999997"/>
    <n v="207.29999999999998"/>
    <n v="29.5"/>
    <n v="177"/>
    <n v="0"/>
    <n v="0"/>
    <n v="177"/>
    <n v="25.154999999999998"/>
    <n v="0"/>
    <n v="25.154999999999998"/>
    <n v="39"/>
    <n v="33"/>
    <n v="4.5"/>
    <n v="3.4749000000000002E-2"/>
    <s v="Den Bosch"/>
    <m/>
    <n v="0"/>
    <n v="0"/>
    <n v="30.299999999999983"/>
    <n v="0"/>
    <m/>
    <m/>
    <s v="no"/>
    <n v="150.92999999999998"/>
    <m/>
    <n v="0.12"/>
    <n v="28.58522727272727"/>
    <m/>
    <n v="171.51136363636363"/>
    <m/>
    <n v="0"/>
    <s v="Ellina Smirnova"/>
    <m/>
    <n v="5"/>
    <n v="30"/>
    <m/>
    <m/>
    <n v="0"/>
    <n v="0"/>
    <n v="0"/>
    <s v="17.06.2025"/>
    <s v="Order Window"/>
    <m/>
    <m/>
    <n v="32"/>
  </r>
  <r>
    <x v="2"/>
    <m/>
    <n v="20006109"/>
    <n v="3090615"/>
    <x v="48"/>
    <s v="GY"/>
    <x v="42"/>
    <x v="3"/>
    <m/>
    <m/>
    <n v="280"/>
    <n v="88026491"/>
    <s v="HE UCL Hoodie lady M"/>
    <n v="3"/>
    <m/>
    <s v="China"/>
    <s v="Textiles-Clothing"/>
    <n v="500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s v="Den Bosch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7.06.2025"/>
    <s v="Order Window"/>
    <m/>
    <m/>
    <n v="167"/>
  </r>
  <r>
    <x v="2"/>
    <m/>
    <n v="20006109"/>
    <n v="3090615"/>
    <x v="48"/>
    <s v="GY"/>
    <x v="42"/>
    <x v="3"/>
    <m/>
    <m/>
    <n v="290"/>
    <n v="88026492"/>
    <s v="HE UCL Hoodie lady L"/>
    <n v="3"/>
    <m/>
    <s v="China"/>
    <s v="Textiles-Clothing"/>
    <n v="500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s v="Den Bosch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7.06.2025"/>
    <s v="Order Window"/>
    <m/>
    <m/>
    <n v="176"/>
  </r>
  <r>
    <x v="2"/>
    <m/>
    <n v="20006109"/>
    <n v="3090615"/>
    <x v="48"/>
    <s v="GY"/>
    <x v="42"/>
    <x v="3"/>
    <m/>
    <m/>
    <n v="300"/>
    <n v="88026523"/>
    <s v="HE UCL Only Men T-shirt man L"/>
    <n v="12"/>
    <m/>
    <s v="Bangladesh"/>
    <s v="Textiles-Clothing"/>
    <n v="167"/>
    <s v="Promocean The Netherlands BV"/>
    <x v="0"/>
    <n v="29.700000000000003"/>
    <n v="356.40000000000003"/>
    <n v="29.700000000000003"/>
    <n v="356.40000000000003"/>
    <n v="0"/>
    <n v="0"/>
    <n v="356.40000000000003"/>
    <n v="25.515000000000001"/>
    <n v="0"/>
    <n v="25.515000000000001"/>
    <n v="28"/>
    <n v="15"/>
    <n v="12"/>
    <n v="6.0479999999999999E-2"/>
    <s v="Den Bosch"/>
    <m/>
    <n v="0"/>
    <n v="0"/>
    <n v="0"/>
    <n v="0"/>
    <m/>
    <m/>
    <s v="no"/>
    <n v="306.18"/>
    <m/>
    <n v="0.12"/>
    <n v="28.994318181818183"/>
    <m/>
    <n v="347.93181818181819"/>
    <m/>
    <n v="0"/>
    <s v="Ellina Smirnova"/>
    <m/>
    <n v="6"/>
    <n v="72"/>
    <m/>
    <m/>
    <n v="0"/>
    <n v="0"/>
    <n v="0"/>
    <s v="17.06.2025"/>
    <s v="Order Window"/>
    <m/>
    <m/>
    <n v="130"/>
  </r>
  <r>
    <x v="3"/>
    <m/>
    <n v="20006108"/>
    <n v="3090666"/>
    <x v="47"/>
    <s v="CA"/>
    <x v="41"/>
    <x v="3"/>
    <m/>
    <m/>
    <n v="760"/>
    <n v="88027544"/>
    <s v="HE 0.0 F1 Star Glass 25cl giftbox"/>
    <n v="1530"/>
    <m/>
    <s v="Turkey"/>
    <s v="Glassware"/>
    <n v="5821.25"/>
    <s v="Sisecam (Pasabahçe)"/>
    <x v="0"/>
    <n v="29.759999999999998"/>
    <n v="45532.799999999996"/>
    <n v="29.759999999999998"/>
    <n v="45532.799999999996"/>
    <n v="0"/>
    <n v="0"/>
    <n v="45532.799999999996"/>
    <n v="26.160000000000004"/>
    <n v="0"/>
    <n v="26.160000000000004"/>
    <n v="40"/>
    <n v="28"/>
    <n v="20"/>
    <n v="34.271999999999998"/>
    <s v="Den Bosch"/>
    <m/>
    <n v="0"/>
    <n v="0"/>
    <n v="0"/>
    <n v="0"/>
    <m/>
    <m/>
    <s v="no"/>
    <n v="40024.800000000003"/>
    <m/>
    <n v="0.12"/>
    <n v="29.72727272727273"/>
    <m/>
    <n v="45482.727272727279"/>
    <m/>
    <n v="0"/>
    <n v="0"/>
    <m/>
    <n v="24"/>
    <n v="36720"/>
    <m/>
    <m/>
    <n v="0"/>
    <n v="0"/>
    <n v="0"/>
    <s v="17.06.2025"/>
    <s v="Order Window"/>
    <m/>
    <m/>
    <n v="1581"/>
  </r>
  <r>
    <x v="3"/>
    <m/>
    <n v="20006108"/>
    <n v="3090666"/>
    <x v="47"/>
    <s v="CA"/>
    <x v="41"/>
    <x v="3"/>
    <m/>
    <m/>
    <n v="770"/>
    <n v="88027390"/>
    <s v="HE F1 Racing jacket man M"/>
    <n v="63"/>
    <m/>
    <s v="China"/>
    <s v="Textiles-Clothing"/>
    <n v="250"/>
    <s v="Promocean The Netherlands BV"/>
    <x v="0"/>
    <n v="51.62"/>
    <n v="3252.06"/>
    <n v="51.62"/>
    <n v="3252.06"/>
    <n v="0"/>
    <n v="0"/>
    <n v="3252.06"/>
    <n v="45.044999999999995"/>
    <n v="0"/>
    <n v="45.044999999999995"/>
    <n v="57"/>
    <n v="45"/>
    <n v="5"/>
    <n v="0.807975"/>
    <s v="Den Bosch"/>
    <m/>
    <n v="0"/>
    <n v="0"/>
    <n v="0"/>
    <n v="0"/>
    <m/>
    <m/>
    <s v="no"/>
    <n v="2837.8349999999996"/>
    <m/>
    <n v="0.12"/>
    <n v="51.187499999999993"/>
    <m/>
    <n v="3224.8124999999995"/>
    <m/>
    <n v="0"/>
    <s v="Konstantinos Zoupanos "/>
    <m/>
    <n v="2"/>
    <n v="126"/>
    <m/>
    <m/>
    <n v="0"/>
    <n v="0"/>
    <n v="0"/>
    <s v="17.06.2025"/>
    <s v="Order Window"/>
    <m/>
    <m/>
    <n v="102"/>
  </r>
  <r>
    <x v="3"/>
    <m/>
    <n v="20006108"/>
    <n v="3090666"/>
    <x v="47"/>
    <s v="CA"/>
    <x v="41"/>
    <x v="3"/>
    <m/>
    <m/>
    <n v="780"/>
    <n v="88027391"/>
    <s v="HE F1 Racing jacket man L"/>
    <n v="50"/>
    <m/>
    <s v="China"/>
    <s v="Textiles-Clothing"/>
    <n v="250"/>
    <s v="Promocean The Netherlands BV"/>
    <x v="0"/>
    <n v="51.62"/>
    <n v="2581"/>
    <n v="51.62"/>
    <n v="2581"/>
    <n v="0"/>
    <n v="0"/>
    <n v="2581"/>
    <n v="45.044999999999995"/>
    <n v="0"/>
    <n v="45.044999999999995"/>
    <n v="57"/>
    <n v="45"/>
    <n v="5"/>
    <n v="0.64124999999999999"/>
    <s v="Den Bosch"/>
    <m/>
    <n v="0"/>
    <n v="0"/>
    <n v="0"/>
    <n v="0"/>
    <m/>
    <m/>
    <s v="no"/>
    <n v="2252.2499999999995"/>
    <m/>
    <n v="0.12"/>
    <n v="51.187499999999993"/>
    <m/>
    <n v="2559.3749999999995"/>
    <m/>
    <n v="0"/>
    <s v="Konstantinos Zoupanos "/>
    <m/>
    <n v="2"/>
    <n v="100"/>
    <m/>
    <m/>
    <n v="0"/>
    <n v="0"/>
    <n v="0"/>
    <s v="17.06.2025"/>
    <s v="Order Window"/>
    <m/>
    <m/>
    <n v="132"/>
  </r>
  <r>
    <x v="3"/>
    <m/>
    <n v="20006108"/>
    <n v="3090666"/>
    <x v="47"/>
    <s v="CA"/>
    <x v="41"/>
    <x v="3"/>
    <m/>
    <m/>
    <n v="790"/>
    <n v="88027411"/>
    <s v="HE F1 T-shirt man S"/>
    <n v="167"/>
    <m/>
    <s v="China"/>
    <s v="Textiles-Clothing"/>
    <n v="84"/>
    <s v="Promocean The Netherlands BV"/>
    <x v="0"/>
    <n v="36.299999999999997"/>
    <n v="6062.0999999999995"/>
    <n v="30.54"/>
    <n v="5100.18"/>
    <n v="0"/>
    <n v="0"/>
    <n v="5100.18"/>
    <n v="26.629200000000001"/>
    <n v="0"/>
    <n v="26.629200000000001"/>
    <n v="35"/>
    <n v="28"/>
    <n v="5"/>
    <n v="0.81830000000000003"/>
    <s v="Den Bosch"/>
    <m/>
    <n v="0"/>
    <n v="0"/>
    <n v="961.91999999999916"/>
    <n v="0"/>
    <m/>
    <m/>
    <s v="yes"/>
    <n v="4447.0763999999999"/>
    <m/>
    <n v="0.12"/>
    <n v="30.260454545454547"/>
    <m/>
    <n v="5053.4959090909097"/>
    <m/>
    <n v="0"/>
    <s v="Konstantinos Zoupanos "/>
    <m/>
    <n v="6"/>
    <n v="1002"/>
    <m/>
    <m/>
    <n v="0"/>
    <n v="0"/>
    <n v="0"/>
    <s v="17.06.2025"/>
    <s v="Order Window"/>
    <m/>
    <m/>
    <n v="169"/>
  </r>
  <r>
    <x v="3"/>
    <m/>
    <n v="20006108"/>
    <n v="3090666"/>
    <x v="47"/>
    <s v="CA"/>
    <x v="41"/>
    <x v="3"/>
    <m/>
    <m/>
    <n v="800"/>
    <n v="88027412"/>
    <s v="HE F1 T-shirt man M"/>
    <n v="834"/>
    <m/>
    <s v="China"/>
    <s v="Textiles-Clothing"/>
    <n v="84"/>
    <s v="Promocean The Netherlands BV"/>
    <x v="0"/>
    <n v="36.299999999999997"/>
    <n v="30274.199999999997"/>
    <n v="30.54"/>
    <n v="25470.36"/>
    <n v="0"/>
    <n v="0"/>
    <n v="25470.36"/>
    <n v="26.629200000000001"/>
    <n v="0"/>
    <n v="26.629200000000001"/>
    <n v="35"/>
    <n v="28"/>
    <n v="5"/>
    <n v="4.0865999999999998"/>
    <s v="Den Bosch"/>
    <m/>
    <n v="0"/>
    <n v="0"/>
    <n v="4803.8399999999965"/>
    <n v="0"/>
    <m/>
    <m/>
    <s v="yes"/>
    <n v="22208.752800000002"/>
    <s v="yes"/>
    <n v="0.05"/>
    <n v="28.030736842105267"/>
    <m/>
    <n v="23377.634526315793"/>
    <m/>
    <n v="0"/>
    <s v="Konstantinos Zoupanos "/>
    <m/>
    <n v="6"/>
    <n v="5004"/>
    <m/>
    <m/>
    <n v="0"/>
    <n v="0"/>
    <n v="0"/>
    <s v="17.06.2025"/>
    <s v="Order Window"/>
    <m/>
    <m/>
    <n v="841"/>
  </r>
  <r>
    <x v="2"/>
    <m/>
    <n v="20006109"/>
    <n v="3090615"/>
    <x v="48"/>
    <s v="GY"/>
    <x v="42"/>
    <x v="3"/>
    <m/>
    <m/>
    <n v="10"/>
    <n v="88026612"/>
    <s v="HE UCL Glass 25cl man recycled"/>
    <n v="20"/>
    <m/>
    <s v="Turkey"/>
    <s v="Glassware"/>
    <n v="26800"/>
    <s v="Sisecam (Pasabahçe)"/>
    <x v="0"/>
    <n v="4.38"/>
    <n v="87.6"/>
    <n v="4.38"/>
    <n v="87.6"/>
    <n v="0"/>
    <n v="0"/>
    <n v="87.6"/>
    <n v="3.84"/>
    <n v="0"/>
    <n v="3.84"/>
    <n v="20"/>
    <n v="14.3"/>
    <n v="19"/>
    <n v="0.10868"/>
    <s v="Den Bosch"/>
    <m/>
    <n v="0"/>
    <n v="0"/>
    <n v="0"/>
    <n v="0"/>
    <m/>
    <m/>
    <s v="no"/>
    <n v="76.8"/>
    <m/>
    <n v="0.12"/>
    <n v="4.3636363636363633"/>
    <m/>
    <n v="87.272727272727266"/>
    <m/>
    <n v="0"/>
    <s v="Ludmilla Zarybnicka"/>
    <m/>
    <n v="6"/>
    <n v="120"/>
    <m/>
    <m/>
    <n v="0"/>
    <n v="0"/>
    <n v="0"/>
    <s v="17.06.2025"/>
    <s v="Order Window"/>
    <m/>
    <m/>
    <n v="4496"/>
  </r>
  <r>
    <x v="2"/>
    <m/>
    <n v="20006109"/>
    <n v="3090615"/>
    <x v="48"/>
    <s v="GY"/>
    <x v="42"/>
    <x v="3"/>
    <m/>
    <m/>
    <n v="30"/>
    <n v="88026505"/>
    <s v="HE UCL Soccer ball with pump"/>
    <n v="30"/>
    <m/>
    <s v="China"/>
    <s v="Premiums"/>
    <n v="500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s v="Den Bosch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7.06.2025"/>
    <s v="Order Window"/>
    <m/>
    <m/>
    <n v="4834"/>
  </r>
  <r>
    <x v="2"/>
    <m/>
    <n v="20006109"/>
    <n v="3090615"/>
    <x v="48"/>
    <s v="GY"/>
    <x v="42"/>
    <x v="3"/>
    <m/>
    <m/>
    <n v="40"/>
    <n v="88026493"/>
    <s v="HE UCL Ice bucket"/>
    <n v="20"/>
    <m/>
    <s v="China"/>
    <s v="Bar support"/>
    <n v="167"/>
    <s v="Promocean The Netherlands BV"/>
    <x v="0"/>
    <n v="73.199999999999989"/>
    <n v="1463.9999999999998"/>
    <n v="73.199999999999989"/>
    <n v="1463.9999999999998"/>
    <n v="0"/>
    <n v="0"/>
    <n v="1463.9999999999998"/>
    <n v="63.327000000000005"/>
    <n v="0"/>
    <n v="63.327000000000005"/>
    <n v="49"/>
    <n v="26"/>
    <n v="50"/>
    <n v="1.274"/>
    <s v="Den Bosch"/>
    <m/>
    <n v="0"/>
    <n v="0"/>
    <n v="0"/>
    <n v="0"/>
    <m/>
    <m/>
    <s v="no"/>
    <n v="1266.5400000000002"/>
    <m/>
    <n v="0.12"/>
    <n v="71.962500000000006"/>
    <m/>
    <n v="1439.25"/>
    <m/>
    <n v="0"/>
    <s v="Ellina Smirnova"/>
    <m/>
    <n v="12"/>
    <n v="240"/>
    <m/>
    <m/>
    <n v="0"/>
    <n v="0"/>
    <n v="0"/>
    <s v="17.06.2025"/>
    <s v="Order Window"/>
    <m/>
    <m/>
    <n v="356"/>
  </r>
  <r>
    <x v="2"/>
    <m/>
    <n v="20006109"/>
    <n v="3090615"/>
    <x v="48"/>
    <s v="GY"/>
    <x v="42"/>
    <x v="3"/>
    <m/>
    <m/>
    <n v="50"/>
    <n v="88026485"/>
    <s v="HE UCL Bottle opener"/>
    <n v="5"/>
    <m/>
    <s v="China"/>
    <s v="Bar support"/>
    <n v="125"/>
    <s v="Promocean The Netherlands BV"/>
    <x v="0"/>
    <n v="30.2"/>
    <n v="151"/>
    <n v="26.400000000000002"/>
    <n v="132"/>
    <n v="0"/>
    <n v="0"/>
    <n v="132"/>
    <n v="23.176800000000004"/>
    <n v="0"/>
    <n v="23.176800000000004"/>
    <n v="14"/>
    <n v="5"/>
    <n v="5"/>
    <n v="1.75E-3"/>
    <s v="Den Bosch"/>
    <m/>
    <n v="0"/>
    <n v="0"/>
    <n v="19"/>
    <n v="0"/>
    <m/>
    <m/>
    <s v="no"/>
    <n v="115.88400000000001"/>
    <m/>
    <n v="0.12"/>
    <n v="26.33727272727273"/>
    <m/>
    <n v="131.68636363636364"/>
    <m/>
    <n v="0"/>
    <s v="Ellina Smirnova"/>
    <m/>
    <n v="20"/>
    <n v="100"/>
    <m/>
    <m/>
    <n v="0"/>
    <n v="0"/>
    <n v="0"/>
    <s v="17.06.2025"/>
    <s v="Order Window"/>
    <m/>
    <m/>
    <n v="2875"/>
  </r>
  <r>
    <x v="2"/>
    <m/>
    <n v="20006109"/>
    <n v="3090615"/>
    <x v="48"/>
    <s v="GY"/>
    <x v="42"/>
    <x v="3"/>
    <m/>
    <m/>
    <n v="310"/>
    <n v="88026524"/>
    <s v="HE UCL Only Men T-shirt man XL"/>
    <n v="8"/>
    <m/>
    <s v="Bangladesh"/>
    <s v="Textiles-Clothing"/>
    <n v="167"/>
    <s v="Promocean The Netherlands BV"/>
    <x v="0"/>
    <n v="29.700000000000003"/>
    <n v="237.60000000000002"/>
    <n v="29.700000000000003"/>
    <n v="237.60000000000002"/>
    <n v="0"/>
    <n v="0"/>
    <n v="237.60000000000002"/>
    <n v="25.515000000000001"/>
    <n v="0"/>
    <n v="25.515000000000001"/>
    <n v="28"/>
    <n v="15"/>
    <n v="12"/>
    <n v="4.0320000000000002E-2"/>
    <s v="Den Bosch"/>
    <m/>
    <n v="0"/>
    <n v="0"/>
    <n v="0"/>
    <n v="0"/>
    <m/>
    <m/>
    <s v="no"/>
    <n v="204.12"/>
    <m/>
    <n v="0.12"/>
    <n v="28.994318181818183"/>
    <m/>
    <n v="231.95454545454547"/>
    <m/>
    <n v="0"/>
    <s v="Ellina Smirnova"/>
    <m/>
    <n v="6"/>
    <n v="48"/>
    <m/>
    <m/>
    <n v="0"/>
    <n v="0"/>
    <n v="0"/>
    <s v="17.06.2025"/>
    <s v="Order Window"/>
    <m/>
    <m/>
    <n v="133"/>
  </r>
  <r>
    <x v="2"/>
    <m/>
    <n v="20006109"/>
    <n v="3090615"/>
    <x v="48"/>
    <s v="GY"/>
    <x v="42"/>
    <x v="3"/>
    <m/>
    <m/>
    <n v="320"/>
    <n v="88026525"/>
    <s v="HE UCL Only Men T-shirt man XXL"/>
    <n v="6"/>
    <m/>
    <s v="Bangladesh"/>
    <s v="Textiles-Clothing"/>
    <n v="167"/>
    <s v="Promocean The Netherlands BV"/>
    <x v="0"/>
    <n v="29.700000000000003"/>
    <n v="178.20000000000002"/>
    <n v="29.700000000000003"/>
    <n v="178.20000000000002"/>
    <n v="0"/>
    <n v="0"/>
    <n v="178.20000000000002"/>
    <n v="25.515000000000001"/>
    <n v="0"/>
    <n v="25.515000000000001"/>
    <n v="28"/>
    <n v="15"/>
    <n v="12"/>
    <n v="3.024E-2"/>
    <s v="Den Bosch"/>
    <m/>
    <n v="0"/>
    <n v="0"/>
    <n v="0"/>
    <n v="0"/>
    <m/>
    <m/>
    <s v="no"/>
    <n v="153.09"/>
    <m/>
    <n v="0.12"/>
    <n v="28.994318181818183"/>
    <m/>
    <n v="173.96590909090909"/>
    <m/>
    <n v="0"/>
    <s v="Ellina Smirnova"/>
    <m/>
    <n v="6"/>
    <n v="36"/>
    <m/>
    <m/>
    <n v="0"/>
    <n v="0"/>
    <n v="0"/>
    <s v="17.06.2025"/>
    <s v="Order Window"/>
    <m/>
    <m/>
    <n v="57"/>
  </r>
  <r>
    <x v="2"/>
    <m/>
    <n v="20006109"/>
    <n v="3090615"/>
    <x v="48"/>
    <s v="GY"/>
    <x v="42"/>
    <x v="3"/>
    <m/>
    <m/>
    <n v="330"/>
    <n v="88026553"/>
    <s v="HE UCL Only Men T-shirt lady S"/>
    <n v="10"/>
    <m/>
    <s v="Bangladesh"/>
    <s v="Textiles-Clothing"/>
    <n v="167"/>
    <s v="Promocean The Netherlands BV"/>
    <x v="0"/>
    <n v="28.619999999999997"/>
    <n v="286.2"/>
    <n v="28.619999999999997"/>
    <n v="286.2"/>
    <n v="0"/>
    <n v="0"/>
    <n v="286.2"/>
    <n v="24.580500000000001"/>
    <n v="0"/>
    <n v="24.580500000000001"/>
    <n v="28"/>
    <n v="15"/>
    <n v="12"/>
    <n v="5.04E-2"/>
    <s v="Den Bosch"/>
    <m/>
    <n v="0"/>
    <n v="0"/>
    <n v="0"/>
    <n v="0"/>
    <m/>
    <m/>
    <s v="no"/>
    <n v="245.80500000000001"/>
    <m/>
    <n v="0.12"/>
    <n v="27.932386363636365"/>
    <m/>
    <n v="279.32386363636363"/>
    <m/>
    <n v="0"/>
    <s v="Ellina Smirnova"/>
    <m/>
    <n v="6"/>
    <n v="60"/>
    <m/>
    <m/>
    <n v="0"/>
    <n v="0"/>
    <n v="0"/>
    <s v="17.06.2025"/>
    <s v="Order Window"/>
    <m/>
    <m/>
    <n v="10"/>
  </r>
  <r>
    <x v="2"/>
    <m/>
    <n v="20006109"/>
    <n v="3090615"/>
    <x v="48"/>
    <s v="GY"/>
    <x v="42"/>
    <x v="3"/>
    <m/>
    <m/>
    <n v="340"/>
    <n v="88026554"/>
    <s v="HE UCL Only Men T-shirt lady M"/>
    <n v="10"/>
    <m/>
    <s v="Bangladesh"/>
    <s v="Textiles-Clothing"/>
    <n v="167"/>
    <s v="Promocean The Netherlands BV"/>
    <x v="0"/>
    <n v="28.619999999999997"/>
    <n v="286.2"/>
    <n v="28.619999999999997"/>
    <n v="286.2"/>
    <n v="0"/>
    <n v="0"/>
    <n v="286.2"/>
    <n v="24.580500000000001"/>
    <n v="0"/>
    <n v="24.580500000000001"/>
    <n v="28"/>
    <n v="15"/>
    <n v="12"/>
    <n v="5.04E-2"/>
    <s v="Den Bosch"/>
    <m/>
    <n v="0"/>
    <n v="0"/>
    <n v="0"/>
    <n v="0"/>
    <m/>
    <m/>
    <s v="no"/>
    <n v="245.80500000000001"/>
    <m/>
    <n v="0.12"/>
    <n v="27.932386363636365"/>
    <m/>
    <n v="279.32386363636363"/>
    <m/>
    <n v="0"/>
    <s v="Ellina Smirnova"/>
    <m/>
    <n v="6"/>
    <n v="60"/>
    <m/>
    <m/>
    <n v="0"/>
    <n v="0"/>
    <n v="0"/>
    <s v="17.06.2025"/>
    <s v="Order Window"/>
    <m/>
    <m/>
    <n v="10"/>
  </r>
  <r>
    <x v="2"/>
    <m/>
    <n v="20006109"/>
    <n v="3090615"/>
    <x v="48"/>
    <s v="GY"/>
    <x v="42"/>
    <x v="3"/>
    <m/>
    <m/>
    <n v="350"/>
    <n v="88026555"/>
    <s v="HE UCL Only Men T-shirt lady L"/>
    <n v="10"/>
    <m/>
    <s v="Bangladesh"/>
    <s v="Textiles-Clothing"/>
    <n v="167"/>
    <s v="Promocean The Netherlands BV"/>
    <x v="0"/>
    <n v="28.619999999999997"/>
    <n v="286.2"/>
    <n v="28.619999999999997"/>
    <n v="286.2"/>
    <n v="0"/>
    <n v="0"/>
    <n v="286.2"/>
    <n v="24.580500000000001"/>
    <n v="0"/>
    <n v="24.580500000000001"/>
    <n v="28"/>
    <n v="15"/>
    <n v="12"/>
    <n v="5.04E-2"/>
    <s v="Den Bosch"/>
    <m/>
    <n v="0"/>
    <n v="0"/>
    <n v="0"/>
    <n v="0"/>
    <m/>
    <m/>
    <s v="no"/>
    <n v="245.80500000000001"/>
    <m/>
    <n v="0.12"/>
    <n v="27.932386363636365"/>
    <m/>
    <n v="279.32386363636363"/>
    <m/>
    <n v="0"/>
    <s v="Ellina Smirnova"/>
    <m/>
    <n v="6"/>
    <n v="60"/>
    <m/>
    <m/>
    <n v="0"/>
    <n v="0"/>
    <n v="0"/>
    <s v="17.06.2025"/>
    <s v="Order Window"/>
    <m/>
    <m/>
    <n v="11"/>
  </r>
  <r>
    <x v="2"/>
    <m/>
    <n v="20006109"/>
    <n v="3090615"/>
    <x v="48"/>
    <s v="GY"/>
    <x v="42"/>
    <x v="3"/>
    <m/>
    <m/>
    <n v="360"/>
    <n v="88026539"/>
    <s v="HE UCL Only Men Polo man L"/>
    <n v="12"/>
    <m/>
    <s v="Bangladesh"/>
    <s v="Textiles-Clothing"/>
    <n v="167"/>
    <s v="Promocean The Netherlands BV"/>
    <x v="0"/>
    <n v="39.06"/>
    <n v="468.72"/>
    <n v="39.06"/>
    <n v="468.72"/>
    <n v="0"/>
    <n v="0"/>
    <n v="468.72"/>
    <n v="34.030499999999996"/>
    <n v="0"/>
    <n v="34.030499999999996"/>
    <n v="36"/>
    <n v="33"/>
    <n v="7"/>
    <n v="9.9792000000000006E-2"/>
    <s v="Den Bosch"/>
    <m/>
    <n v="0"/>
    <n v="0"/>
    <n v="0"/>
    <n v="0"/>
    <m/>
    <m/>
    <s v="no"/>
    <n v="408.36599999999999"/>
    <m/>
    <n v="0.12"/>
    <n v="38.671022727272721"/>
    <m/>
    <n v="464.05227272727268"/>
    <m/>
    <n v="0"/>
    <s v="Ellina Smirnova"/>
    <m/>
    <n v="6"/>
    <n v="72"/>
    <m/>
    <m/>
    <n v="0"/>
    <n v="0"/>
    <n v="0"/>
    <s v="17.06.2025"/>
    <s v="Order Window"/>
    <m/>
    <m/>
    <n v="12"/>
  </r>
  <r>
    <x v="2"/>
    <m/>
    <n v="20006109"/>
    <n v="3090615"/>
    <x v="48"/>
    <s v="GY"/>
    <x v="42"/>
    <x v="3"/>
    <m/>
    <m/>
    <n v="370"/>
    <n v="88026540"/>
    <s v="HE UCL Only Men Polo man XL"/>
    <n v="10"/>
    <m/>
    <s v="Bangladesh"/>
    <s v="Textiles-Clothing"/>
    <n v="167"/>
    <s v="Promocean The Netherlands BV"/>
    <x v="0"/>
    <n v="39.06"/>
    <n v="390.6"/>
    <n v="39.06"/>
    <n v="390.6"/>
    <n v="0"/>
    <n v="0"/>
    <n v="390.6"/>
    <n v="34.030499999999996"/>
    <n v="0"/>
    <n v="34.030499999999996"/>
    <n v="36"/>
    <n v="33"/>
    <n v="7"/>
    <n v="8.3159999999999998E-2"/>
    <s v="Den Bosch"/>
    <m/>
    <n v="0"/>
    <n v="0"/>
    <n v="0"/>
    <n v="0"/>
    <m/>
    <m/>
    <s v="no"/>
    <n v="340.30499999999995"/>
    <m/>
    <n v="0.12"/>
    <n v="38.671022727272721"/>
    <m/>
    <n v="386.7102272727272"/>
    <m/>
    <n v="0"/>
    <s v="Ellina Smirnova"/>
    <m/>
    <n v="6"/>
    <n v="60"/>
    <m/>
    <m/>
    <n v="0"/>
    <n v="0"/>
    <n v="0"/>
    <s v="17.06.2025"/>
    <s v="Order Window"/>
    <m/>
    <m/>
    <n v="13"/>
  </r>
  <r>
    <x v="2"/>
    <m/>
    <n v="20006109"/>
    <n v="3090615"/>
    <x v="48"/>
    <s v="GY"/>
    <x v="42"/>
    <x v="3"/>
    <m/>
    <m/>
    <n v="380"/>
    <n v="88026541"/>
    <s v="HE UCL Only Men Polo man XXL"/>
    <n v="8"/>
    <m/>
    <s v="Bangladesh"/>
    <s v="Textiles-Clothing"/>
    <n v="167"/>
    <s v="Promocean The Netherlands BV"/>
    <x v="0"/>
    <n v="39.06"/>
    <n v="312.48"/>
    <n v="39.06"/>
    <n v="312.48"/>
    <n v="0"/>
    <n v="0"/>
    <n v="312.48"/>
    <n v="34.030499999999996"/>
    <n v="0"/>
    <n v="34.030499999999996"/>
    <n v="36"/>
    <n v="33"/>
    <n v="7"/>
    <n v="6.6528000000000004E-2"/>
    <s v="Den Bosch"/>
    <m/>
    <n v="0"/>
    <n v="0"/>
    <n v="0"/>
    <n v="0"/>
    <m/>
    <m/>
    <s v="no"/>
    <n v="272.24399999999997"/>
    <m/>
    <n v="0.12"/>
    <n v="38.671022727272721"/>
    <m/>
    <n v="309.36818181818177"/>
    <m/>
    <n v="0"/>
    <s v="Ellina Smirnova"/>
    <m/>
    <n v="6"/>
    <n v="48"/>
    <m/>
    <m/>
    <n v="0"/>
    <n v="0"/>
    <n v="0"/>
    <s v="17.06.2025"/>
    <s v="Order Window"/>
    <m/>
    <m/>
    <n v="29"/>
  </r>
  <r>
    <x v="2"/>
    <m/>
    <n v="20006109"/>
    <n v="3090615"/>
    <x v="48"/>
    <s v="GY"/>
    <x v="42"/>
    <x v="3"/>
    <m/>
    <m/>
    <n v="390"/>
    <n v="88026547"/>
    <s v="HE UCL Only Men Polo lady S"/>
    <n v="10"/>
    <m/>
    <s v="Bangladesh"/>
    <s v="Textiles-Clothing"/>
    <n v="167"/>
    <s v="Promocean The Netherlands BV"/>
    <x v="0"/>
    <n v="37.56"/>
    <n v="375.6"/>
    <n v="37.56"/>
    <n v="375.6"/>
    <n v="0"/>
    <n v="0"/>
    <n v="375.6"/>
    <n v="32.749500000000005"/>
    <n v="0"/>
    <n v="32.749500000000005"/>
    <n v="36"/>
    <n v="33"/>
    <n v="7"/>
    <n v="8.3159999999999998E-2"/>
    <s v="Den Bosch"/>
    <m/>
    <n v="0"/>
    <n v="0"/>
    <n v="0"/>
    <n v="0"/>
    <m/>
    <m/>
    <s v="no"/>
    <n v="327.49500000000006"/>
    <m/>
    <n v="0.12"/>
    <n v="37.215340909090912"/>
    <m/>
    <n v="372.15340909090912"/>
    <m/>
    <n v="0"/>
    <s v="Ellina Smirnova"/>
    <m/>
    <n v="6"/>
    <n v="60"/>
    <m/>
    <m/>
    <n v="0"/>
    <n v="0"/>
    <n v="0"/>
    <s v="17.06.2025"/>
    <s v="Order Window"/>
    <m/>
    <m/>
    <n v="10"/>
  </r>
  <r>
    <x v="2"/>
    <m/>
    <n v="20006109"/>
    <n v="3090615"/>
    <x v="48"/>
    <s v="GY"/>
    <x v="42"/>
    <x v="3"/>
    <m/>
    <m/>
    <n v="400"/>
    <n v="88026548"/>
    <s v="HE UCL Only Men Polo lady M"/>
    <n v="12"/>
    <m/>
    <s v="Bangladesh"/>
    <s v="Textiles-Clothing"/>
    <n v="167"/>
    <s v="Promocean The Netherlands BV"/>
    <x v="0"/>
    <n v="37.56"/>
    <n v="450.72"/>
    <n v="37.56"/>
    <n v="450.72"/>
    <n v="0"/>
    <n v="0"/>
    <n v="450.72"/>
    <n v="32.749500000000005"/>
    <n v="0"/>
    <n v="32.749500000000005"/>
    <n v="36"/>
    <n v="33"/>
    <n v="7"/>
    <n v="9.9792000000000006E-2"/>
    <s v="Den Bosch"/>
    <m/>
    <n v="0"/>
    <n v="0"/>
    <n v="0"/>
    <n v="0"/>
    <m/>
    <m/>
    <s v="no"/>
    <n v="392.99400000000003"/>
    <m/>
    <n v="0.12"/>
    <n v="37.215340909090912"/>
    <m/>
    <n v="446.58409090909095"/>
    <m/>
    <n v="0"/>
    <s v="Ellina Smirnova"/>
    <m/>
    <n v="6"/>
    <n v="72"/>
    <m/>
    <m/>
    <n v="0"/>
    <n v="0"/>
    <n v="0"/>
    <s v="17.06.2025"/>
    <s v="Order Window"/>
    <m/>
    <m/>
    <n v="12"/>
  </r>
  <r>
    <x v="2"/>
    <m/>
    <n v="20006109"/>
    <n v="3090615"/>
    <x v="48"/>
    <s v="GY"/>
    <x v="42"/>
    <x v="3"/>
    <m/>
    <m/>
    <n v="410"/>
    <n v="88026549"/>
    <s v="HE UCL Only Men Polo lady L"/>
    <n v="12"/>
    <m/>
    <s v="Bangladesh"/>
    <s v="Textiles-Clothing"/>
    <n v="167"/>
    <s v="Promocean The Netherlands BV"/>
    <x v="0"/>
    <n v="37.56"/>
    <n v="450.72"/>
    <n v="37.56"/>
    <n v="450.72"/>
    <n v="0"/>
    <n v="0"/>
    <n v="450.72"/>
    <n v="32.749500000000005"/>
    <n v="0"/>
    <n v="32.749500000000005"/>
    <n v="36"/>
    <n v="33"/>
    <n v="7"/>
    <n v="9.9792000000000006E-2"/>
    <s v="Den Bosch"/>
    <m/>
    <n v="0"/>
    <n v="0"/>
    <n v="0"/>
    <n v="0"/>
    <m/>
    <m/>
    <s v="no"/>
    <n v="392.99400000000003"/>
    <m/>
    <n v="0.12"/>
    <n v="37.215340909090912"/>
    <m/>
    <n v="446.58409090909095"/>
    <m/>
    <n v="0"/>
    <s v="Ellina Smirnova"/>
    <m/>
    <n v="6"/>
    <n v="72"/>
    <m/>
    <m/>
    <n v="0"/>
    <n v="0"/>
    <n v="0"/>
    <s v="17.06.2025"/>
    <s v="Order Window"/>
    <m/>
    <m/>
    <n v="13"/>
  </r>
  <r>
    <x v="2"/>
    <m/>
    <n v="20006109"/>
    <n v="3090615"/>
    <x v="48"/>
    <s v="GY"/>
    <x v="42"/>
    <x v="3"/>
    <m/>
    <m/>
    <n v="420"/>
    <n v="88026516"/>
    <s v="HE UCL 0.0 Polo man L"/>
    <n v="12"/>
    <m/>
    <s v="Bangladesh"/>
    <s v="Textiles-Clothing"/>
    <n v="167"/>
    <s v="Promocean The Netherlands BV"/>
    <x v="0"/>
    <n v="39.72"/>
    <n v="476.64"/>
    <n v="39.72"/>
    <n v="476.64"/>
    <n v="0"/>
    <n v="0"/>
    <n v="476.64"/>
    <n v="34.639500000000005"/>
    <n v="0"/>
    <n v="34.639500000000005"/>
    <n v="36"/>
    <n v="33"/>
    <n v="7"/>
    <n v="9.9792000000000006E-2"/>
    <s v="Den Bosch"/>
    <m/>
    <n v="0"/>
    <n v="0"/>
    <n v="0"/>
    <n v="0"/>
    <m/>
    <m/>
    <s v="no"/>
    <n v="415.67400000000009"/>
    <m/>
    <n v="0.12"/>
    <n v="39.363068181818186"/>
    <m/>
    <n v="472.3568181818182"/>
    <m/>
    <n v="0"/>
    <s v="Ellina Smirnova"/>
    <m/>
    <n v="6"/>
    <n v="72"/>
    <m/>
    <m/>
    <n v="0"/>
    <n v="0"/>
    <n v="0"/>
    <s v="17.06.2025"/>
    <s v="Order Window"/>
    <m/>
    <m/>
    <n v="15"/>
  </r>
  <r>
    <x v="2"/>
    <m/>
    <n v="20006109"/>
    <n v="3090615"/>
    <x v="48"/>
    <s v="GY"/>
    <x v="42"/>
    <x v="3"/>
    <m/>
    <m/>
    <n v="430"/>
    <n v="88026517"/>
    <s v="HE UCL 0.0 Polo man XL"/>
    <n v="10"/>
    <m/>
    <s v="Bangladesh"/>
    <s v="Textiles-Clothing"/>
    <n v="167"/>
    <s v="Promocean The Netherlands BV"/>
    <x v="0"/>
    <n v="39.72"/>
    <n v="397.2"/>
    <n v="39.72"/>
    <n v="397.2"/>
    <n v="0"/>
    <n v="0"/>
    <n v="397.2"/>
    <n v="34.639500000000005"/>
    <n v="0"/>
    <n v="34.639500000000005"/>
    <n v="36"/>
    <n v="33"/>
    <n v="7"/>
    <n v="8.3159999999999998E-2"/>
    <s v="Den Bosch"/>
    <m/>
    <n v="0"/>
    <n v="0"/>
    <n v="0"/>
    <n v="0"/>
    <m/>
    <m/>
    <s v="no"/>
    <n v="346.39500000000004"/>
    <m/>
    <n v="0.12"/>
    <n v="39.363068181818186"/>
    <m/>
    <n v="393.63068181818187"/>
    <m/>
    <n v="0"/>
    <s v="Ellina Smirnova"/>
    <m/>
    <n v="6"/>
    <n v="60"/>
    <m/>
    <m/>
    <n v="0"/>
    <n v="0"/>
    <n v="0"/>
    <s v="17.06.2025"/>
    <s v="Order Window"/>
    <m/>
    <m/>
    <n v="13"/>
  </r>
  <r>
    <x v="2"/>
    <m/>
    <n v="20006109"/>
    <n v="3090615"/>
    <x v="48"/>
    <s v="GY"/>
    <x v="42"/>
    <x v="3"/>
    <m/>
    <m/>
    <n v="440"/>
    <n v="88026518"/>
    <s v="HE UCL 0.0 Polo man XXL"/>
    <n v="10"/>
    <m/>
    <s v="Bangladesh"/>
    <s v="Textiles-Clothing"/>
    <n v="167"/>
    <s v="Promocean The Netherlands BV"/>
    <x v="0"/>
    <n v="39.72"/>
    <n v="397.2"/>
    <n v="39.72"/>
    <n v="397.2"/>
    <n v="0"/>
    <n v="0"/>
    <n v="397.2"/>
    <n v="34.639500000000005"/>
    <n v="0"/>
    <n v="34.639500000000005"/>
    <n v="36"/>
    <n v="33"/>
    <n v="7"/>
    <n v="8.3159999999999998E-2"/>
    <s v="Den Bosch"/>
    <m/>
    <n v="0"/>
    <n v="0"/>
    <n v="0"/>
    <n v="0"/>
    <m/>
    <m/>
    <s v="no"/>
    <n v="346.39500000000004"/>
    <m/>
    <n v="0.12"/>
    <n v="39.363068181818186"/>
    <m/>
    <n v="393.63068181818187"/>
    <m/>
    <n v="0"/>
    <s v="Ellina Smirnova"/>
    <m/>
    <n v="6"/>
    <n v="60"/>
    <m/>
    <m/>
    <n v="0"/>
    <n v="0"/>
    <n v="0"/>
    <s v="17.06.2025"/>
    <s v="Order Window"/>
    <m/>
    <m/>
    <n v="13"/>
  </r>
  <r>
    <x v="2"/>
    <m/>
    <n v="20006109"/>
    <n v="3090615"/>
    <x v="48"/>
    <s v="GY"/>
    <x v="42"/>
    <x v="3"/>
    <m/>
    <m/>
    <n v="450"/>
    <n v="88026534"/>
    <s v="HE UCL 0.0 Polo lady S"/>
    <n v="10"/>
    <m/>
    <s v="Bangladesh"/>
    <s v="Textiles-Clothing"/>
    <n v="167"/>
    <s v="Promocean The Netherlands BV"/>
    <x v="0"/>
    <n v="38.28"/>
    <n v="382.8"/>
    <n v="38.28"/>
    <n v="382.8"/>
    <n v="0"/>
    <n v="0"/>
    <n v="382.8"/>
    <n v="33.348000000000006"/>
    <n v="0"/>
    <n v="33.348000000000006"/>
    <n v="36"/>
    <n v="33"/>
    <n v="7"/>
    <n v="8.3159999999999998E-2"/>
    <s v="Den Bosch"/>
    <m/>
    <n v="0"/>
    <n v="0"/>
    <n v="0"/>
    <n v="0"/>
    <m/>
    <m/>
    <s v="no"/>
    <n v="333.48000000000008"/>
    <m/>
    <n v="0.12"/>
    <n v="37.895454545454555"/>
    <m/>
    <n v="378.95454545454555"/>
    <m/>
    <n v="0"/>
    <s v="Ellina Smirnova"/>
    <m/>
    <n v="6"/>
    <n v="60"/>
    <m/>
    <m/>
    <n v="0"/>
    <n v="0"/>
    <n v="0"/>
    <s v="17.06.2025"/>
    <s v="Order Window"/>
    <m/>
    <m/>
    <n v="13"/>
  </r>
  <r>
    <x v="2"/>
    <m/>
    <n v="20006109"/>
    <n v="3090615"/>
    <x v="48"/>
    <s v="GY"/>
    <x v="42"/>
    <x v="3"/>
    <m/>
    <m/>
    <n v="460"/>
    <n v="88026535"/>
    <s v="HE UCL 0.0 Polo lady M"/>
    <n v="12"/>
    <m/>
    <s v="Bangladesh"/>
    <s v="Textiles-Clothing"/>
    <n v="167"/>
    <s v="Promocean The Netherlands BV"/>
    <x v="0"/>
    <n v="38.28"/>
    <n v="459.36"/>
    <n v="38.28"/>
    <n v="459.36"/>
    <n v="0"/>
    <n v="0"/>
    <n v="459.36"/>
    <n v="33.348000000000006"/>
    <n v="0"/>
    <n v="33.348000000000006"/>
    <n v="36"/>
    <n v="33"/>
    <n v="7"/>
    <n v="9.9792000000000006E-2"/>
    <s v="Den Bosch"/>
    <m/>
    <n v="0"/>
    <n v="0"/>
    <n v="0"/>
    <n v="0"/>
    <m/>
    <m/>
    <s v="no"/>
    <n v="400.17600000000004"/>
    <m/>
    <n v="0.12"/>
    <n v="37.895454545454555"/>
    <m/>
    <n v="454.74545454545466"/>
    <m/>
    <n v="0"/>
    <s v="Ellina Smirnova"/>
    <m/>
    <n v="6"/>
    <n v="72"/>
    <m/>
    <m/>
    <n v="0"/>
    <n v="0"/>
    <n v="0"/>
    <s v="17.06.2025"/>
    <s v="Order Window"/>
    <m/>
    <m/>
    <n v="15"/>
  </r>
  <r>
    <x v="2"/>
    <m/>
    <n v="20006110"/>
    <n v="3097108"/>
    <x v="49"/>
    <s v="ZA"/>
    <x v="43"/>
    <x v="2"/>
    <m/>
    <m/>
    <n v="10"/>
    <n v="88023983"/>
    <s v="HE UCL trophy LED neon sign"/>
    <n v="5"/>
    <m/>
    <s v="China"/>
    <s v="Indoor signs"/>
    <n v="10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s v="Den Bosch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17.06.2025"/>
    <s v="Order Window"/>
    <m/>
    <m/>
    <n v="125"/>
  </r>
  <r>
    <x v="2"/>
    <m/>
    <n v="20006109"/>
    <n v="3090615"/>
    <x v="48"/>
    <s v="GY"/>
    <x v="42"/>
    <x v="3"/>
    <m/>
    <m/>
    <n v="470"/>
    <n v="88026536"/>
    <s v="HE UCL 0.0 Polo lady L"/>
    <n v="12"/>
    <m/>
    <s v="Bangladesh"/>
    <s v="Textiles-Clothing"/>
    <n v="167"/>
    <s v="Promocean The Netherlands BV"/>
    <x v="0"/>
    <n v="38.28"/>
    <n v="459.36"/>
    <n v="38.28"/>
    <n v="459.36"/>
    <n v="0"/>
    <n v="0"/>
    <n v="459.36"/>
    <n v="33.348000000000006"/>
    <n v="0"/>
    <n v="33.348000000000006"/>
    <n v="36"/>
    <n v="33"/>
    <n v="7"/>
    <n v="9.9792000000000006E-2"/>
    <s v="Den Bosch"/>
    <m/>
    <n v="0"/>
    <n v="0"/>
    <n v="0"/>
    <n v="0"/>
    <m/>
    <m/>
    <s v="no"/>
    <n v="400.17600000000004"/>
    <m/>
    <n v="0.12"/>
    <n v="37.895454545454555"/>
    <m/>
    <n v="454.74545454545466"/>
    <m/>
    <n v="0"/>
    <s v="Ellina Smirnova"/>
    <m/>
    <n v="6"/>
    <n v="72"/>
    <m/>
    <m/>
    <n v="0"/>
    <n v="0"/>
    <n v="0"/>
    <s v="17.06.2025"/>
    <s v="Order Window"/>
    <m/>
    <m/>
    <n v="16"/>
  </r>
  <r>
    <x v="2"/>
    <m/>
    <n v="20006110"/>
    <n v="3097108"/>
    <x v="49"/>
    <s v="ZA"/>
    <x v="43"/>
    <x v="2"/>
    <m/>
    <m/>
    <n v="20"/>
    <n v="88026505"/>
    <s v="HE UCL Soccer ball with pump"/>
    <n v="5"/>
    <m/>
    <s v="China"/>
    <s v="Premiums"/>
    <n v="500"/>
    <s v="Promocean The Netherlands BV"/>
    <x v="0"/>
    <n v="64.900000000000006"/>
    <n v="324.5"/>
    <n v="60.300000000000004"/>
    <n v="301.5"/>
    <n v="0"/>
    <n v="0"/>
    <n v="301.5"/>
    <n v="52.189200000000007"/>
    <n v="0"/>
    <n v="52.189200000000007"/>
    <n v="68"/>
    <n v="19"/>
    <n v="19"/>
    <n v="0.12274"/>
    <s v="Den Bosch"/>
    <m/>
    <n v="0"/>
    <n v="0"/>
    <n v="23"/>
    <n v="0"/>
    <m/>
    <m/>
    <s v="no"/>
    <n v="260.94600000000003"/>
    <m/>
    <n v="0.12"/>
    <n v="59.305909090909097"/>
    <m/>
    <n v="296.52954545454548"/>
    <m/>
    <n v="0"/>
    <s v="Ellina Smirnova"/>
    <m/>
    <n v="10"/>
    <n v="50"/>
    <m/>
    <m/>
    <n v="0"/>
    <n v="0"/>
    <n v="0"/>
    <s v="17.06.2025"/>
    <s v="Order Window"/>
    <m/>
    <m/>
    <n v="4834"/>
  </r>
  <r>
    <x v="2"/>
    <m/>
    <n v="20006110"/>
    <n v="3097108"/>
    <x v="49"/>
    <s v="ZA"/>
    <x v="43"/>
    <x v="2"/>
    <m/>
    <m/>
    <n v="30"/>
    <n v="88026493"/>
    <s v="HE UCL Ice bucket"/>
    <n v="8"/>
    <m/>
    <s v="China"/>
    <s v="Bar support"/>
    <n v="167"/>
    <s v="Promocean The Netherlands BV"/>
    <x v="0"/>
    <n v="73.199999999999989"/>
    <n v="585.59999999999991"/>
    <n v="73.199999999999989"/>
    <n v="585.59999999999991"/>
    <n v="0"/>
    <n v="0"/>
    <n v="585.59999999999991"/>
    <n v="63.327000000000005"/>
    <n v="0"/>
    <n v="63.327000000000005"/>
    <n v="49"/>
    <n v="26"/>
    <n v="50"/>
    <n v="0.50960000000000005"/>
    <s v="Den Bosch"/>
    <m/>
    <n v="0"/>
    <n v="0"/>
    <n v="0"/>
    <n v="0"/>
    <m/>
    <m/>
    <s v="no"/>
    <n v="506.61600000000004"/>
    <m/>
    <n v="0.12"/>
    <n v="71.962500000000006"/>
    <m/>
    <n v="575.70000000000005"/>
    <m/>
    <n v="0"/>
    <s v="Ellina Smirnova"/>
    <m/>
    <n v="12"/>
    <n v="96"/>
    <m/>
    <m/>
    <n v="0"/>
    <n v="0"/>
    <n v="0"/>
    <s v="17.06.2025"/>
    <s v="Order Window"/>
    <m/>
    <m/>
    <n v="356"/>
  </r>
  <r>
    <x v="2"/>
    <m/>
    <n v="20006110"/>
    <n v="3097108"/>
    <x v="49"/>
    <s v="ZA"/>
    <x v="43"/>
    <x v="2"/>
    <m/>
    <m/>
    <n v="40"/>
    <n v="88026543"/>
    <s v="HE UCL Lanyard"/>
    <n v="20"/>
    <m/>
    <s v="China"/>
    <s v="Premiums"/>
    <n v="100"/>
    <s v="Promocean The Netherlands BV"/>
    <x v="0"/>
    <n v="53.5"/>
    <n v="1070"/>
    <n v="49.75"/>
    <n v="995"/>
    <n v="0"/>
    <n v="0"/>
    <n v="995"/>
    <n v="43.103400000000008"/>
    <n v="0"/>
    <n v="43.103400000000008"/>
    <n v="24"/>
    <n v="15"/>
    <n v="5"/>
    <n v="3.5999999999999997E-2"/>
    <s v="Den Bosch"/>
    <m/>
    <n v="0"/>
    <n v="0"/>
    <n v="75"/>
    <n v="0"/>
    <m/>
    <m/>
    <s v="no"/>
    <n v="862.06800000000021"/>
    <m/>
    <n v="0.12"/>
    <n v="48.981136363636374"/>
    <m/>
    <n v="979.6227272727275"/>
    <m/>
    <n v="0"/>
    <s v="Ellina Smirnova"/>
    <m/>
    <n v="25"/>
    <n v="500"/>
    <m/>
    <m/>
    <n v="0"/>
    <n v="0"/>
    <n v="0"/>
    <s v="17.06.2025"/>
    <s v="Order Window"/>
    <m/>
    <m/>
    <n v="612"/>
  </r>
  <r>
    <x v="2"/>
    <m/>
    <n v="20006110"/>
    <n v="3097108"/>
    <x v="49"/>
    <s v="ZA"/>
    <x v="43"/>
    <x v="2"/>
    <m/>
    <m/>
    <n v="50"/>
    <n v="88026566"/>
    <s v="HE UCL Sports shirt S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97"/>
  </r>
  <r>
    <x v="2"/>
    <m/>
    <n v="20006110"/>
    <n v="3097108"/>
    <x v="49"/>
    <s v="ZA"/>
    <x v="43"/>
    <x v="2"/>
    <m/>
    <m/>
    <n v="60"/>
    <n v="88026567"/>
    <s v="HE UCL Sports shirt M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336"/>
  </r>
  <r>
    <x v="2"/>
    <m/>
    <n v="20006110"/>
    <n v="3097108"/>
    <x v="49"/>
    <s v="ZA"/>
    <x v="43"/>
    <x v="2"/>
    <m/>
    <m/>
    <n v="70"/>
    <n v="88026568"/>
    <s v="HE UCL Sports shirt 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483"/>
  </r>
  <r>
    <x v="2"/>
    <m/>
    <n v="20006110"/>
    <n v="3097108"/>
    <x v="49"/>
    <s v="ZA"/>
    <x v="43"/>
    <x v="2"/>
    <m/>
    <m/>
    <n v="80"/>
    <n v="88026569"/>
    <s v="HE UCL Sports shirt X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263"/>
  </r>
  <r>
    <x v="0"/>
    <m/>
    <n v="20006111"/>
    <n v="3097108"/>
    <x v="49"/>
    <s v="ZA"/>
    <x v="43"/>
    <x v="2"/>
    <m/>
    <m/>
    <n v="10"/>
    <n v="88026851"/>
    <s v="HE Brand metallic ice bucket 6 bottles"/>
    <n v="8"/>
    <m/>
    <s v="China"/>
    <s v="Bar support"/>
    <n v="167"/>
    <s v="Promocean The Netherlands BV"/>
    <x v="0"/>
    <n v="87"/>
    <n v="696"/>
    <n v="76.679999999999993"/>
    <n v="613.43999999999994"/>
    <n v="0"/>
    <n v="0"/>
    <n v="613.43999999999994"/>
    <n v="65.527200000000008"/>
    <n v="0"/>
    <n v="65.527200000000008"/>
    <n v="49"/>
    <n v="26"/>
    <n v="50"/>
    <n v="0.50960000000000005"/>
    <s v="Den Bosch"/>
    <m/>
    <n v="0"/>
    <n v="0"/>
    <n v="82.560000000000059"/>
    <n v="0"/>
    <m/>
    <m/>
    <s v="no"/>
    <n v="524.21760000000006"/>
    <m/>
    <n v="0.12"/>
    <n v="74.462727272727278"/>
    <m/>
    <n v="595.70181818181823"/>
    <m/>
    <n v="0"/>
    <s v="Ellina Smirnova"/>
    <m/>
    <n v="12"/>
    <n v="96"/>
    <m/>
    <m/>
    <n v="0"/>
    <n v="0"/>
    <n v="0"/>
    <s v="17.06.2025"/>
    <s v="Order Window"/>
    <m/>
    <m/>
    <n v="273"/>
  </r>
  <r>
    <x v="2"/>
    <m/>
    <n v="20006110"/>
    <n v="3097108"/>
    <x v="49"/>
    <s v="ZA"/>
    <x v="43"/>
    <x v="2"/>
    <m/>
    <m/>
    <n v="90"/>
    <n v="88026570"/>
    <s v="HE UCL Sports shirt XX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32"/>
  </r>
  <r>
    <x v="0"/>
    <m/>
    <n v="20006111"/>
    <n v="3097108"/>
    <x v="49"/>
    <s v="ZA"/>
    <x v="43"/>
    <x v="2"/>
    <m/>
    <m/>
    <n v="20"/>
    <n v="88027032"/>
    <s v="HE Brand bucket hat"/>
    <n v="10"/>
    <m/>
    <s v="China"/>
    <s v="Textiles-Clothing"/>
    <n v="100"/>
    <s v="Asian Sourcing Link"/>
    <x v="0"/>
    <n v="52.300000000000004"/>
    <n v="523"/>
    <n v="52.300000000000004"/>
    <n v="523"/>
    <n v="0"/>
    <n v="0"/>
    <n v="523"/>
    <n v="38.024999999999999"/>
    <n v="0"/>
    <n v="38.024999999999999"/>
    <n v="23"/>
    <n v="17"/>
    <n v="28.8"/>
    <n v="0.11260800000000001"/>
    <s v="Den Bosch"/>
    <m/>
    <n v="0"/>
    <n v="0"/>
    <n v="0"/>
    <n v="0"/>
    <m/>
    <m/>
    <s v="no"/>
    <n v="380.25"/>
    <m/>
    <n v="0.12"/>
    <n v="43.210227272727273"/>
    <m/>
    <n v="432.10227272727275"/>
    <m/>
    <n v="0"/>
    <s v="Ellina Smirnova"/>
    <m/>
    <n v="10"/>
    <n v="100"/>
    <m/>
    <m/>
    <n v="0"/>
    <n v="0"/>
    <n v="0"/>
    <s v="17.06.2025"/>
    <s v="Order Window"/>
    <m/>
    <m/>
    <n v="216"/>
  </r>
  <r>
    <x v="0"/>
    <m/>
    <n v="20006111"/>
    <n v="3097108"/>
    <x v="49"/>
    <s v="ZA"/>
    <x v="43"/>
    <x v="2"/>
    <m/>
    <m/>
    <n v="30"/>
    <n v="88026625"/>
    <s v="HE Brand scarf"/>
    <n v="5"/>
    <m/>
    <s v="China"/>
    <s v="Textiles-Clothing"/>
    <n v="100"/>
    <s v="Promocean The Netherlands BV"/>
    <x v="0"/>
    <n v="73.7"/>
    <n v="368.5"/>
    <n v="73.7"/>
    <n v="368.5"/>
    <n v="0"/>
    <n v="0"/>
    <n v="368.5"/>
    <n v="64.326599999999999"/>
    <n v="0"/>
    <n v="64.326599999999999"/>
    <n v="20"/>
    <n v="20"/>
    <n v="10"/>
    <n v="0.02"/>
    <s v="Den Bosch"/>
    <m/>
    <n v="0"/>
    <n v="0"/>
    <n v="0"/>
    <n v="0"/>
    <m/>
    <m/>
    <s v="no"/>
    <n v="321.63299999999998"/>
    <m/>
    <n v="0.12"/>
    <n v="73.098409090909087"/>
    <m/>
    <n v="365.4920454545454"/>
    <m/>
    <n v="0"/>
    <s v="Ellina Smirnova"/>
    <m/>
    <n v="10"/>
    <n v="50"/>
    <m/>
    <m/>
    <n v="0"/>
    <n v="0"/>
    <n v="0"/>
    <s v="17.06.2025"/>
    <s v="Order Window"/>
    <m/>
    <m/>
    <n v="144"/>
  </r>
  <r>
    <x v="0"/>
    <m/>
    <n v="20006111"/>
    <n v="3097108"/>
    <x v="49"/>
    <s v="ZA"/>
    <x v="43"/>
    <x v="2"/>
    <m/>
    <m/>
    <n v="40"/>
    <n v="88026829"/>
    <s v="HE Brand LED countertop sign"/>
    <n v="30"/>
    <m/>
    <s v="China"/>
    <s v="Indoor signs"/>
    <n v="500"/>
    <s v="Brands On"/>
    <x v="0"/>
    <n v="43.64"/>
    <n v="1309.2"/>
    <n v="43.64"/>
    <n v="1309.2"/>
    <n v="0"/>
    <n v="0"/>
    <n v="1309.2"/>
    <n v="38.4"/>
    <n v="0"/>
    <n v="38.4"/>
    <n v="46"/>
    <n v="26"/>
    <n v="12"/>
    <n v="0.43056"/>
    <s v="Den Bosch"/>
    <m/>
    <n v="0"/>
    <n v="0"/>
    <n v="0"/>
    <n v="0"/>
    <m/>
    <m/>
    <s v="no"/>
    <n v="1152"/>
    <m/>
    <n v="0.12"/>
    <n v="43.636363636363633"/>
    <m/>
    <n v="1309.090909090909"/>
    <m/>
    <n v="0"/>
    <s v="Ludmilla Zarybnicka"/>
    <m/>
    <n v="1"/>
    <n v="30"/>
    <m/>
    <m/>
    <n v="0"/>
    <n v="0"/>
    <n v="0"/>
    <s v="17.06.2025"/>
    <s v="Order Window"/>
    <m/>
    <m/>
    <n v="242"/>
  </r>
  <r>
    <x v="0"/>
    <m/>
    <n v="20006112"/>
    <n v="3097108"/>
    <x v="49"/>
    <s v="ZA"/>
    <x v="43"/>
    <x v="2"/>
    <m/>
    <m/>
    <n v="30"/>
    <n v="88026129"/>
    <s v="HE Sound Device Aaahhh"/>
    <n v="2"/>
    <m/>
    <s v="China"/>
    <s v="Premiums"/>
    <n v="100"/>
    <s v="Promocean The Netherlands BV"/>
    <x v="1"/>
    <n v="138.75"/>
    <n v="277.5"/>
    <n v="138.75"/>
    <n v="277.5"/>
    <n v="0"/>
    <n v="0"/>
    <n v="277.5"/>
    <n v="119.99205714285715"/>
    <n v="0"/>
    <n v="119.99205714285715"/>
    <n v="38.5"/>
    <n v="12.5"/>
    <n v="8"/>
    <n v="7.7000000000000002E-3"/>
    <m/>
    <m/>
    <n v="0"/>
    <n v="0"/>
    <n v="0"/>
    <n v="0"/>
    <m/>
    <m/>
    <s v="no"/>
    <n v="239.9841142857143"/>
    <m/>
    <n v="0.12"/>
    <n v="136.3546103896104"/>
    <m/>
    <n v="272.7092207792208"/>
    <m/>
    <n v="0"/>
    <s v="Ellina Smirnova"/>
    <m/>
    <n v="25"/>
    <n v="50"/>
    <m/>
    <m/>
    <n v="0"/>
    <n v="0"/>
    <n v="0"/>
    <s v="17.06.2025"/>
    <s v="Order Window"/>
    <m/>
    <m/>
    <n v="9"/>
  </r>
  <r>
    <x v="0"/>
    <m/>
    <n v="20006112"/>
    <n v="3097108"/>
    <x v="49"/>
    <s v="ZA"/>
    <x v="43"/>
    <x v="2"/>
    <m/>
    <m/>
    <n v="40"/>
    <n v="88027210"/>
    <s v="HE Brand metal cup in giftbox (PMQ)"/>
    <n v="10"/>
    <m/>
    <s v="China"/>
    <s v="Premiums"/>
    <n v="500"/>
    <s v="Asian Sourcing Link"/>
    <x v="0"/>
    <n v="32.299999999999997"/>
    <n v="323"/>
    <n v="29.4"/>
    <n v="294"/>
    <n v="0"/>
    <n v="0"/>
    <n v="294"/>
    <n v="25.422000000000004"/>
    <n v="0"/>
    <n v="25.422000000000004"/>
    <n v="49.5"/>
    <n v="49.5"/>
    <n v="29"/>
    <n v="0.71057250000000005"/>
    <s v="Den Bosch"/>
    <m/>
    <n v="0"/>
    <n v="0"/>
    <n v="29"/>
    <n v="0"/>
    <m/>
    <m/>
    <s v="no"/>
    <n v="254.22000000000003"/>
    <m/>
    <n v="0.12"/>
    <n v="28.888636363636369"/>
    <m/>
    <n v="288.88636363636368"/>
    <m/>
    <n v="0"/>
    <s v="Ellina Smirnova"/>
    <m/>
    <n v="10"/>
    <n v="100"/>
    <m/>
    <m/>
    <n v="0"/>
    <n v="0"/>
    <n v="0"/>
    <s v="17.06.2025"/>
    <s v="Order Window"/>
    <m/>
    <m/>
    <n v="1121"/>
  </r>
  <r>
    <x v="0"/>
    <m/>
    <n v="20006112"/>
    <n v="3097108"/>
    <x v="49"/>
    <s v="ZA"/>
    <x v="43"/>
    <x v="2"/>
    <m/>
    <m/>
    <n v="50"/>
    <n v="88027211"/>
    <s v="HE Brand fanny pack"/>
    <n v="10"/>
    <m/>
    <s v="China"/>
    <s v="Premiums"/>
    <n v="50"/>
    <s v="Asian Sourcing Link"/>
    <x v="0"/>
    <n v="78.400000000000006"/>
    <n v="784"/>
    <n v="40.9"/>
    <n v="409"/>
    <n v="0"/>
    <n v="0"/>
    <n v="409"/>
    <n v="35.340000000000003"/>
    <n v="0"/>
    <n v="35.340000000000003"/>
    <n v="53"/>
    <n v="43"/>
    <n v="43"/>
    <n v="0.97997000000000001"/>
    <s v="Den Bosch"/>
    <m/>
    <n v="0"/>
    <n v="0"/>
    <n v="375"/>
    <n v="0"/>
    <m/>
    <m/>
    <s v="no"/>
    <n v="353.40000000000003"/>
    <m/>
    <n v="0.12"/>
    <n v="40.159090909090914"/>
    <m/>
    <n v="401.59090909090912"/>
    <m/>
    <n v="0"/>
    <s v="Ellina Smirnova"/>
    <m/>
    <n v="10"/>
    <n v="100"/>
    <m/>
    <m/>
    <n v="0"/>
    <n v="0"/>
    <n v="0"/>
    <s v="17.06.2025"/>
    <s v="Order Window"/>
    <m/>
    <m/>
    <n v="264"/>
  </r>
  <r>
    <x v="0"/>
    <m/>
    <n v="20006112"/>
    <n v="3097108"/>
    <x v="49"/>
    <s v="ZA"/>
    <x v="43"/>
    <x v="2"/>
    <m/>
    <m/>
    <n v="60"/>
    <n v="88027055"/>
    <s v="HE Brand pop up cooler bag"/>
    <n v="2"/>
    <m/>
    <s v="China"/>
    <s v="Premiums"/>
    <n v="200"/>
    <s v="Promocean The Netherlands BV"/>
    <x v="0"/>
    <n v="50.300000000000004"/>
    <n v="100.60000000000001"/>
    <n v="46.3"/>
    <n v="92.6"/>
    <n v="0"/>
    <n v="0"/>
    <n v="92.6"/>
    <n v="37.312199999999997"/>
    <n v="0"/>
    <n v="37.312199999999997"/>
    <n v="35"/>
    <n v="34"/>
    <n v="30"/>
    <n v="7.1400000000000005E-2"/>
    <s v="Den Bosch"/>
    <m/>
    <n v="0"/>
    <n v="0"/>
    <n v="8.0000000000000142"/>
    <n v="0"/>
    <m/>
    <m/>
    <s v="no"/>
    <n v="74.624399999999994"/>
    <m/>
    <n v="0.12"/>
    <n v="42.400227272727271"/>
    <m/>
    <n v="84.800454545454542"/>
    <m/>
    <n v="0"/>
    <s v="Ellina Smirnova"/>
    <m/>
    <n v="5"/>
    <n v="10"/>
    <m/>
    <m/>
    <n v="0"/>
    <n v="0"/>
    <n v="0"/>
    <s v="17.06.2025"/>
    <s v="Order Window"/>
    <m/>
    <m/>
    <n v="1428"/>
  </r>
  <r>
    <x v="0"/>
    <m/>
    <n v="20006112"/>
    <n v="3097108"/>
    <x v="49"/>
    <s v="ZA"/>
    <x v="43"/>
    <x v="2"/>
    <m/>
    <m/>
    <n v="70"/>
    <n v="88027241"/>
    <s v="HE Brand paper bag"/>
    <n v="1"/>
    <m/>
    <s v="Italy"/>
    <s v="Premiums"/>
    <n v="50"/>
    <s v="Promocean The Netherlands BV"/>
    <x v="1"/>
    <n v="112.00000000000001"/>
    <n v="112.00000000000001"/>
    <n v="112.00000000000001"/>
    <n v="112.00000000000001"/>
    <n v="0"/>
    <n v="0"/>
    <n v="112.00000000000001"/>
    <n v="98.89"/>
    <n v="0"/>
    <n v="98.89"/>
    <n v="60"/>
    <n v="40"/>
    <n v="45"/>
    <n v="0.108"/>
    <m/>
    <m/>
    <n v="0"/>
    <n v="0"/>
    <n v="0"/>
    <n v="0"/>
    <m/>
    <m/>
    <s v="no"/>
    <n v="98.89"/>
    <m/>
    <n v="0.12"/>
    <n v="112.375"/>
    <m/>
    <n v="112.375"/>
    <m/>
    <n v="0"/>
    <s v="Ellina Smirnova"/>
    <m/>
    <n v="200"/>
    <n v="200"/>
    <m/>
    <m/>
    <n v="0"/>
    <n v="0"/>
    <n v="0"/>
    <s v="17.06.2025"/>
    <s v="Order Window"/>
    <m/>
    <m/>
    <n v="8"/>
  </r>
  <r>
    <x v="0"/>
    <m/>
    <n v="20006112"/>
    <n v="3097108"/>
    <x v="49"/>
    <s v="ZA"/>
    <x v="43"/>
    <x v="2"/>
    <m/>
    <m/>
    <n v="80"/>
    <n v="88026383"/>
    <s v="HE Portfolio Coaster holder"/>
    <n v="10"/>
    <m/>
    <s v="China"/>
    <s v="Bar support"/>
    <n v="167"/>
    <s v="Promocean The Netherlands BV"/>
    <x v="1"/>
    <n v="60.599999999999994"/>
    <n v="606"/>
    <n v="60.599999999999994"/>
    <n v="606"/>
    <n v="0"/>
    <n v="0"/>
    <n v="606"/>
    <n v="49.97760000000001"/>
    <n v="0"/>
    <n v="49.97760000000001"/>
    <n v="30"/>
    <n v="27"/>
    <n v="15"/>
    <n v="0.1215"/>
    <m/>
    <m/>
    <n v="0"/>
    <n v="0"/>
    <n v="0"/>
    <n v="0"/>
    <m/>
    <m/>
    <s v="no"/>
    <n v="499.77600000000007"/>
    <m/>
    <n v="0.12"/>
    <n v="56.792727272727284"/>
    <m/>
    <n v="567.92727272727279"/>
    <m/>
    <n v="0"/>
    <s v="Ellina Smirnova"/>
    <m/>
    <n v="12"/>
    <n v="120"/>
    <m/>
    <m/>
    <n v="0"/>
    <n v="0"/>
    <n v="0"/>
    <s v="17.06.2025"/>
    <s v="Order Window"/>
    <m/>
    <m/>
    <n v="22"/>
  </r>
  <r>
    <x v="0"/>
    <m/>
    <n v="20006112"/>
    <n v="3097108"/>
    <x v="49"/>
    <s v="ZA"/>
    <x v="43"/>
    <x v="2"/>
    <m/>
    <m/>
    <n v="90"/>
    <n v="88026384"/>
    <s v="HE Portfolio Waiter tray"/>
    <n v="6"/>
    <m/>
    <s v="China"/>
    <s v="Bar support"/>
    <n v="167"/>
    <s v="Promocean The Netherlands BV"/>
    <x v="1"/>
    <n v="123"/>
    <n v="738"/>
    <n v="123"/>
    <n v="738"/>
    <n v="0"/>
    <n v="0"/>
    <n v="738"/>
    <n v="103.39800000000001"/>
    <n v="0"/>
    <n v="103.39800000000001"/>
    <n v="43"/>
    <n v="31"/>
    <n v="21"/>
    <n v="0.167958"/>
    <m/>
    <m/>
    <n v="0"/>
    <n v="0"/>
    <n v="0"/>
    <n v="0"/>
    <m/>
    <m/>
    <s v="no"/>
    <n v="620.38800000000003"/>
    <m/>
    <n v="0.12"/>
    <n v="117.49772727272729"/>
    <m/>
    <n v="704.98636363636376"/>
    <m/>
    <n v="0"/>
    <s v="Ellina Smirnova"/>
    <m/>
    <n v="12"/>
    <n v="72"/>
    <m/>
    <m/>
    <n v="0"/>
    <n v="0"/>
    <n v="0"/>
    <s v="17.06.2025"/>
    <s v="Order Window"/>
    <m/>
    <m/>
    <n v="6"/>
  </r>
  <r>
    <x v="0"/>
    <m/>
    <n v="20006112"/>
    <n v="3097108"/>
    <x v="49"/>
    <s v="ZA"/>
    <x v="43"/>
    <x v="2"/>
    <m/>
    <m/>
    <n v="100"/>
    <n v="88026276"/>
    <s v="HE Portfolio coaster"/>
    <n v="1"/>
    <m/>
    <s v="Germany"/>
    <s v="Coasters (&amp; dripmat)"/>
    <n v="100"/>
    <s v="CC Coaster GmbH &amp; Co. KG"/>
    <x v="0"/>
    <n v="25.875"/>
    <n v="25.875"/>
    <n v="14.693181818181818"/>
    <n v="14.693181818181818"/>
    <n v="0"/>
    <n v="0"/>
    <n v="14.693181818181818"/>
    <n v="12.93"/>
    <n v="0"/>
    <n v="12.93"/>
    <n v="21.4"/>
    <n v="43"/>
    <n v="14"/>
    <n v="1.28828E-2"/>
    <s v="Den Bosch"/>
    <m/>
    <n v="0"/>
    <n v="0"/>
    <n v="11.181818181818182"/>
    <n v="0"/>
    <m/>
    <m/>
    <s v="no"/>
    <n v="12.93"/>
    <m/>
    <n v="0.12"/>
    <n v="14.693181818181818"/>
    <m/>
    <n v="14.693181818181818"/>
    <m/>
    <n v="0"/>
    <s v="Ellina Smirnova"/>
    <m/>
    <n v="1000"/>
    <n v="1000"/>
    <m/>
    <m/>
    <n v="0"/>
    <n v="0"/>
    <n v="0"/>
    <s v="17.06.2025"/>
    <s v="Order Window"/>
    <m/>
    <m/>
    <n v="1102"/>
  </r>
  <r>
    <x v="0"/>
    <m/>
    <n v="20006112"/>
    <n v="3097108"/>
    <x v="49"/>
    <s v="ZA"/>
    <x v="43"/>
    <x v="2"/>
    <m/>
    <m/>
    <n v="110"/>
    <n v="88026004"/>
    <s v="HE portfolio LED neon sign"/>
    <n v="3"/>
    <m/>
    <s v="China"/>
    <s v="Indoor signs"/>
    <n v="250"/>
    <s v="Dekkers Visual Communication B.v."/>
    <x v="0"/>
    <n v="171.02"/>
    <n v="513.06000000000006"/>
    <n v="171.02"/>
    <n v="513.06000000000006"/>
    <n v="0"/>
    <n v="0"/>
    <n v="513.06000000000006"/>
    <n v="147.90360000000004"/>
    <n v="0"/>
    <n v="147.90360000000004"/>
    <n v="61"/>
    <n v="73"/>
    <n v="10"/>
    <n v="0.13358999999999999"/>
    <s v="Den Bosch"/>
    <m/>
    <n v="0"/>
    <n v="0"/>
    <n v="0"/>
    <n v="0"/>
    <m/>
    <m/>
    <s v="no"/>
    <n v="443.71080000000012"/>
    <m/>
    <n v="0.12"/>
    <n v="168.07227272727278"/>
    <m/>
    <n v="504.21681818181833"/>
    <m/>
    <n v="0"/>
    <s v="Ludmilla Zarybnicka"/>
    <m/>
    <n v="1"/>
    <n v="3"/>
    <m/>
    <m/>
    <n v="0"/>
    <n v="0"/>
    <n v="0"/>
    <s v="17.06.2025"/>
    <s v="Order Window"/>
    <m/>
    <m/>
    <n v="63"/>
  </r>
  <r>
    <x v="0"/>
    <m/>
    <n v="20006112"/>
    <n v="3097108"/>
    <x v="49"/>
    <s v="ZA"/>
    <x v="43"/>
    <x v="2"/>
    <m/>
    <m/>
    <n v="120"/>
    <n v="88019768"/>
    <s v="HE polycup 50cl"/>
    <n v="1"/>
    <m/>
    <s v="Netherlands"/>
    <s v="Plastic cups"/>
    <n v="21"/>
    <s v="Dutch Cups"/>
    <x v="2"/>
    <n v="279.93181818181819"/>
    <n v="279.93181818181819"/>
    <n v="279.93181818181819"/>
    <n v="279.93181818181819"/>
    <n v="0"/>
    <n v="0"/>
    <n v="279.93181818181819"/>
    <n v="298.89999999999998"/>
    <n v="0"/>
    <n v="298.89999999999998"/>
    <n v="57"/>
    <n v="37"/>
    <n v="30"/>
    <n v="6.3270000000000007E-2"/>
    <s v="Den Bosch"/>
    <m/>
    <n v="0"/>
    <n v="0"/>
    <n v="0"/>
    <n v="0"/>
    <m/>
    <m/>
    <s v="no"/>
    <n v="298.89999999999998"/>
    <m/>
    <n v="0.12"/>
    <n v="339.65909090909088"/>
    <m/>
    <n v="339.65909090909088"/>
    <m/>
    <n v="0"/>
    <s v="Konstantinos Zoupanos"/>
    <m/>
    <n v="240"/>
    <n v="240"/>
    <m/>
    <m/>
    <n v="0"/>
    <n v="0"/>
    <n v="0"/>
    <s v="17.06.2025"/>
    <s v="Order Window"/>
    <m/>
    <m/>
    <n v="4"/>
  </r>
  <r>
    <x v="0"/>
    <m/>
    <n v="20006111"/>
    <n v="3097108"/>
    <x v="49"/>
    <s v="ZA"/>
    <x v="43"/>
    <x v="2"/>
    <m/>
    <m/>
    <n v="50"/>
    <n v="88027056"/>
    <s v="HE Brand playing cards"/>
    <n v="10"/>
    <m/>
    <s v="Poland"/>
    <s v="Premiums"/>
    <n v="100"/>
    <s v="Promocean The Netherlands BV"/>
    <x v="0"/>
    <n v="48.7"/>
    <n v="487"/>
    <n v="19.399999999999999"/>
    <n v="194"/>
    <n v="0"/>
    <n v="0"/>
    <n v="194"/>
    <n v="17.11"/>
    <n v="0"/>
    <n v="17.11"/>
    <n v="13"/>
    <n v="9"/>
    <n v="10"/>
    <n v="1.17E-2"/>
    <s v="Den Bosch"/>
    <m/>
    <n v="0"/>
    <n v="0"/>
    <n v="293"/>
    <n v="0"/>
    <m/>
    <m/>
    <s v="no"/>
    <n v="171.1"/>
    <m/>
    <n v="0.12"/>
    <n v="19.443181818181817"/>
    <m/>
    <n v="194.43181818181816"/>
    <m/>
    <n v="0"/>
    <s v="Ellina Smirnova"/>
    <m/>
    <n v="10"/>
    <n v="100"/>
    <m/>
    <m/>
    <n v="0"/>
    <n v="0"/>
    <n v="0"/>
    <s v="17.06.2025"/>
    <s v="Order Window"/>
    <m/>
    <m/>
    <n v="316"/>
  </r>
  <r>
    <x v="0"/>
    <m/>
    <n v="20006111"/>
    <n v="3097108"/>
    <x v="49"/>
    <s v="ZA"/>
    <x v="43"/>
    <x v="2"/>
    <m/>
    <m/>
    <n v="60"/>
    <n v="88027066"/>
    <s v="HE Brand cooler box with wheels"/>
    <n v="20"/>
    <m/>
    <s v="China"/>
    <s v="Premiums"/>
    <n v="250"/>
    <s v="Asian Sourcing Link"/>
    <x v="0"/>
    <n v="170.05"/>
    <n v="3401"/>
    <n v="170.05"/>
    <n v="3401"/>
    <n v="0"/>
    <n v="0"/>
    <n v="3401"/>
    <n v="147.06"/>
    <n v="0"/>
    <n v="147.06"/>
    <n v="57"/>
    <n v="37"/>
    <n v="46"/>
    <n v="1.94028"/>
    <s v="Den Bosch"/>
    <m/>
    <n v="0"/>
    <n v="0"/>
    <n v="0"/>
    <n v="0"/>
    <m/>
    <m/>
    <s v="no"/>
    <n v="2941.2"/>
    <m/>
    <n v="0.12"/>
    <n v="167.11363636363637"/>
    <m/>
    <n v="3342.2727272727275"/>
    <m/>
    <n v="0"/>
    <s v="Ellina Smirnova"/>
    <m/>
    <n v="1"/>
    <n v="20"/>
    <m/>
    <m/>
    <n v="0"/>
    <n v="0"/>
    <n v="0"/>
    <s v="17.06.2025"/>
    <s v="Order Window"/>
    <m/>
    <m/>
    <n v="119"/>
  </r>
  <r>
    <x v="0"/>
    <m/>
    <n v="20006111"/>
    <n v="3097108"/>
    <x v="49"/>
    <s v="ZA"/>
    <x v="43"/>
    <x v="2"/>
    <m/>
    <m/>
    <n v="90"/>
    <n v="88026268"/>
    <s v="HE Brand T-shirt loose fit man L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7.06.2025"/>
    <s v="Order Window"/>
    <m/>
    <m/>
    <n v="220"/>
  </r>
  <r>
    <x v="0"/>
    <m/>
    <n v="20006111"/>
    <n v="3097108"/>
    <x v="49"/>
    <s v="ZA"/>
    <x v="43"/>
    <x v="2"/>
    <m/>
    <m/>
    <n v="100"/>
    <n v="88026269"/>
    <s v="HE Brand T-shirt loose fit man XL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17.06.2025"/>
    <s v="Order Window"/>
    <m/>
    <m/>
    <n v="103"/>
  </r>
  <r>
    <x v="0"/>
    <m/>
    <n v="20006111"/>
    <n v="3097108"/>
    <x v="49"/>
    <s v="ZA"/>
    <x v="43"/>
    <x v="2"/>
    <m/>
    <m/>
    <n v="110"/>
    <n v="88016807"/>
    <s v="HE cut-out indoor sign (hor/ver)"/>
    <n v="30"/>
    <m/>
    <s v="China"/>
    <s v="Indoor signs"/>
    <n v="100"/>
    <s v="Dekkers Visual Communication B.v."/>
    <x v="0"/>
    <n v="264.18"/>
    <n v="7925.4000000000005"/>
    <n v="264.18"/>
    <n v="7925.4000000000005"/>
    <n v="0"/>
    <n v="0"/>
    <n v="7925.4000000000005"/>
    <n v="228.46740000000003"/>
    <n v="0"/>
    <n v="228.46740000000003"/>
    <n v="141"/>
    <n v="58"/>
    <n v="12"/>
    <n v="2.94408"/>
    <s v="Den Bosch"/>
    <m/>
    <n v="0"/>
    <n v="0"/>
    <n v="0"/>
    <n v="0"/>
    <m/>
    <m/>
    <s v="no"/>
    <n v="6854.0220000000008"/>
    <m/>
    <n v="0.12"/>
    <n v="259.62204545454546"/>
    <m/>
    <n v="7788.6613636363636"/>
    <m/>
    <n v="0"/>
    <s v="Ludmilla Zarybnicka"/>
    <m/>
    <n v="1"/>
    <n v="30"/>
    <m/>
    <m/>
    <n v="0"/>
    <n v="0"/>
    <n v="0"/>
    <s v="17.06.2025"/>
    <s v="Order Window"/>
    <m/>
    <m/>
    <n v="158"/>
  </r>
  <r>
    <x v="0"/>
    <m/>
    <n v="20006111"/>
    <n v="3097108"/>
    <x v="49"/>
    <s v="ZA"/>
    <x v="43"/>
    <x v="2"/>
    <m/>
    <m/>
    <n v="120"/>
    <n v="88021618"/>
    <s v="HE Iconic outdoor sign 50 cm LED DS"/>
    <n v="100"/>
    <m/>
    <s v="China"/>
    <s v="Outdoor signs"/>
    <n v="100"/>
    <s v="Van Beem &amp; Van Haagen bv"/>
    <x v="0"/>
    <n v="218.82"/>
    <n v="21882"/>
    <n v="212.23"/>
    <n v="21223"/>
    <n v="0"/>
    <n v="0"/>
    <n v="21223"/>
    <n v="176.70000000000002"/>
    <n v="0"/>
    <n v="176.70000000000002"/>
    <n v="57"/>
    <n v="57"/>
    <n v="23"/>
    <n v="7.4726999999999997"/>
    <s v="Den Bosch"/>
    <m/>
    <n v="0"/>
    <n v="0"/>
    <n v="659"/>
    <n v="0"/>
    <m/>
    <m/>
    <s v="yes"/>
    <n v="17670"/>
    <m/>
    <n v="0.12"/>
    <n v="200.79545454545456"/>
    <m/>
    <n v="20079.545454545456"/>
    <m/>
    <n v="0"/>
    <s v="Ludmilla Zarybnicka"/>
    <m/>
    <n v="1"/>
    <n v="100"/>
    <m/>
    <m/>
    <n v="0"/>
    <n v="0"/>
    <n v="0"/>
    <s v="17.06.2025"/>
    <s v="Order Window"/>
    <m/>
    <m/>
    <n v="575"/>
  </r>
  <r>
    <x v="0"/>
    <m/>
    <n v="20006111"/>
    <n v="3097108"/>
    <x v="49"/>
    <s v="ZA"/>
    <x v="43"/>
    <x v="2"/>
    <m/>
    <m/>
    <n v="130"/>
    <n v="88024432"/>
    <s v="HE Green Zone menu holder"/>
    <n v="5"/>
    <m/>
    <s v="China"/>
    <s v="Bar support"/>
    <n v="42"/>
    <s v="Asian Sourcing Link"/>
    <x v="2"/>
    <n v="174"/>
    <n v="870"/>
    <n v="174"/>
    <n v="870"/>
    <n v="0"/>
    <n v="0"/>
    <n v="870"/>
    <n v="150.48000000000002"/>
    <n v="0"/>
    <n v="150.48000000000002"/>
    <n v="42"/>
    <n v="36"/>
    <n v="24"/>
    <n v="0.18143999999999999"/>
    <s v="Den Bosch"/>
    <s v="Add manually 4 SU to SO"/>
    <n v="0"/>
    <n v="0"/>
    <n v="0"/>
    <n v="0"/>
    <m/>
    <m/>
    <s v="no"/>
    <n v="752.40000000000009"/>
    <m/>
    <n v="0.12"/>
    <n v="171.00000000000003"/>
    <m/>
    <n v="855.00000000000011"/>
    <m/>
    <n v="0"/>
    <s v="Ellina Smirnova"/>
    <m/>
    <n v="6"/>
    <n v="30"/>
    <m/>
    <m/>
    <n v="0"/>
    <n v="0"/>
    <n v="0"/>
    <s v="17.06.2025"/>
    <s v="Order Window"/>
    <m/>
    <m/>
    <n v="15"/>
  </r>
  <r>
    <x v="0"/>
    <m/>
    <n v="20006111"/>
    <n v="3097108"/>
    <x v="49"/>
    <s v="ZA"/>
    <x v="43"/>
    <x v="2"/>
    <m/>
    <m/>
    <n v="140"/>
    <n v="88024596"/>
    <s v="HE Green Zone illuminated bottle opener"/>
    <n v="3"/>
    <m/>
    <s v="China"/>
    <s v="Openers / Sunglasses / Keyrings / Waiter knife"/>
    <n v="40"/>
    <s v="Asian Sourcing Link"/>
    <x v="1"/>
    <n v="110.5"/>
    <n v="331.5"/>
    <n v="110.5"/>
    <n v="331.5"/>
    <n v="0"/>
    <n v="0"/>
    <n v="331.5"/>
    <n v="97.2"/>
    <n v="0"/>
    <n v="97.2"/>
    <n v="6"/>
    <n v="12"/>
    <n v="18"/>
    <n v="3.888E-3"/>
    <m/>
    <m/>
    <n v="0"/>
    <n v="0"/>
    <n v="0"/>
    <n v="0"/>
    <m/>
    <m/>
    <s v="no"/>
    <n v="291.60000000000002"/>
    <m/>
    <n v="0.12"/>
    <n v="110.45454545454545"/>
    <m/>
    <n v="331.36363636363637"/>
    <m/>
    <n v="0"/>
    <s v="Ellina Smirnova"/>
    <m/>
    <n v="10"/>
    <n v="30"/>
    <m/>
    <m/>
    <n v="0"/>
    <n v="0"/>
    <n v="0"/>
    <s v="17.06.2025"/>
    <s v="Order Window"/>
    <m/>
    <m/>
    <n v="17"/>
  </r>
  <r>
    <x v="0"/>
    <m/>
    <n v="20006111"/>
    <n v="3097108"/>
    <x v="49"/>
    <s v="ZA"/>
    <x v="43"/>
    <x v="2"/>
    <m/>
    <m/>
    <n v="150"/>
    <n v="88024214"/>
    <s v="HE Green Zone waiter tray"/>
    <n v="5"/>
    <m/>
    <s v="China"/>
    <s v="Bar support"/>
    <n v="42"/>
    <s v="Asian Sourcing Link"/>
    <x v="1"/>
    <n v="366.96"/>
    <n v="1834.8"/>
    <n v="366.96"/>
    <n v="1834.8"/>
    <n v="0"/>
    <n v="0"/>
    <n v="1834.8"/>
    <n v="317.37600000000003"/>
    <n v="0"/>
    <n v="317.37600000000003"/>
    <n v="42"/>
    <n v="35"/>
    <n v="35"/>
    <n v="0.25724999999999998"/>
    <m/>
    <m/>
    <n v="0"/>
    <n v="0"/>
    <n v="0"/>
    <n v="0"/>
    <m/>
    <m/>
    <s v="no"/>
    <n v="1586.88"/>
    <m/>
    <n v="0.12"/>
    <n v="360.65454545454548"/>
    <m/>
    <n v="1803.2727272727275"/>
    <m/>
    <n v="0"/>
    <s v="Ellina Smirnova"/>
    <m/>
    <n v="6"/>
    <n v="30"/>
    <m/>
    <m/>
    <n v="0"/>
    <n v="0"/>
    <n v="0"/>
    <s v="17.06.2025"/>
    <s v="Order Window"/>
    <m/>
    <m/>
    <n v="13"/>
  </r>
  <r>
    <x v="0"/>
    <m/>
    <n v="20006111"/>
    <n v="3097108"/>
    <x v="49"/>
    <s v="ZA"/>
    <x v="43"/>
    <x v="2"/>
    <m/>
    <m/>
    <n v="160"/>
    <n v="88024215"/>
    <s v="HE Green Zone countertop ice bucket"/>
    <n v="3"/>
    <m/>
    <s v="China"/>
    <s v="Bar support"/>
    <n v="63"/>
    <s v="Asian Sourcing Link"/>
    <x v="1"/>
    <n v="305.8"/>
    <n v="917.40000000000009"/>
    <n v="305.8"/>
    <n v="917.40000000000009"/>
    <n v="0"/>
    <n v="0"/>
    <n v="917.40000000000009"/>
    <n v="264.48"/>
    <n v="0"/>
    <n v="264.48"/>
    <n v="65"/>
    <n v="37"/>
    <n v="32"/>
    <n v="0.23088"/>
    <m/>
    <m/>
    <n v="0"/>
    <n v="0"/>
    <n v="0"/>
    <n v="0"/>
    <m/>
    <m/>
    <s v="no"/>
    <n v="793.44"/>
    <m/>
    <n v="0.12"/>
    <n v="300.54545454545456"/>
    <m/>
    <n v="901.63636363636374"/>
    <m/>
    <n v="0"/>
    <s v="Ellina Smirnova"/>
    <m/>
    <n v="4"/>
    <n v="12"/>
    <m/>
    <m/>
    <n v="0"/>
    <n v="0"/>
    <n v="0"/>
    <s v="17.06.2025"/>
    <s v="Order Window"/>
    <m/>
    <m/>
    <n v="17"/>
  </r>
  <r>
    <x v="0"/>
    <m/>
    <n v="20006111"/>
    <n v="3097108"/>
    <x v="49"/>
    <s v="ZA"/>
    <x v="43"/>
    <x v="2"/>
    <m/>
    <m/>
    <n v="170"/>
    <n v="88024216"/>
    <s v="HE Green Zone drip mat"/>
    <n v="10"/>
    <m/>
    <s v="China"/>
    <s v="Bar support"/>
    <n v="25"/>
    <s v="Asian Sourcing Link"/>
    <x v="1"/>
    <n v="329.5"/>
    <n v="3295"/>
    <n v="329.5"/>
    <n v="3295"/>
    <n v="0"/>
    <n v="0"/>
    <n v="3295"/>
    <n v="285.00000000000006"/>
    <n v="0"/>
    <n v="285.00000000000006"/>
    <n v="64"/>
    <n v="18"/>
    <n v="16"/>
    <n v="0.18432000000000001"/>
    <m/>
    <m/>
    <n v="0"/>
    <n v="0"/>
    <n v="0"/>
    <n v="0"/>
    <m/>
    <m/>
    <s v="no"/>
    <n v="2850.0000000000005"/>
    <m/>
    <n v="0.12"/>
    <n v="323.86363636363643"/>
    <m/>
    <n v="3238.6363636363644"/>
    <m/>
    <n v="0"/>
    <s v="Ellina Smirnova"/>
    <m/>
    <n v="10"/>
    <n v="100"/>
    <m/>
    <m/>
    <n v="0"/>
    <n v="0"/>
    <n v="0"/>
    <s v="17.06.2025"/>
    <s v="Order Window"/>
    <m/>
    <m/>
    <n v="10"/>
  </r>
  <r>
    <x v="0"/>
    <m/>
    <n v="20006111"/>
    <n v="3097108"/>
    <x v="49"/>
    <s v="ZA"/>
    <x v="43"/>
    <x v="2"/>
    <m/>
    <m/>
    <n v="180"/>
    <n v="88024433"/>
    <s v="HE Green Zone LED coaster"/>
    <n v="50"/>
    <m/>
    <s v="China"/>
    <s v="Bar support"/>
    <n v="500"/>
    <s v="Asian Sourcing Link"/>
    <x v="1"/>
    <n v="20.88"/>
    <n v="1044"/>
    <n v="20.88"/>
    <n v="1044"/>
    <n v="0"/>
    <n v="0"/>
    <n v="1044"/>
    <n v="18.057600000000001"/>
    <n v="0"/>
    <n v="18.057600000000001"/>
    <n v="11"/>
    <n v="11"/>
    <n v="6"/>
    <n v="3.6299999999999999E-2"/>
    <m/>
    <m/>
    <n v="0"/>
    <n v="0"/>
    <n v="0"/>
    <n v="0"/>
    <m/>
    <m/>
    <s v="no"/>
    <n v="902.88"/>
    <m/>
    <n v="0.12"/>
    <n v="20.52"/>
    <m/>
    <n v="1026"/>
    <m/>
    <n v="0"/>
    <s v="Ellina Smirnova"/>
    <m/>
    <n v="6"/>
    <n v="300"/>
    <m/>
    <m/>
    <n v="0"/>
    <n v="0"/>
    <n v="0"/>
    <s v="17.06.2025"/>
    <s v="Order Window"/>
    <m/>
    <m/>
    <n v="54"/>
  </r>
  <r>
    <x v="0"/>
    <m/>
    <n v="20006111"/>
    <n v="3097108"/>
    <x v="49"/>
    <s v="ZA"/>
    <x v="43"/>
    <x v="2"/>
    <m/>
    <m/>
    <n v="190"/>
    <n v="88024218"/>
    <s v="HE Green Zone ice bucket"/>
    <n v="2"/>
    <m/>
    <s v="China"/>
    <s v="Bar support"/>
    <n v="42"/>
    <s v="Asian Sourcing Link"/>
    <x v="0"/>
    <n v="237.29999999999998"/>
    <n v="474.59999999999997"/>
    <n v="204.84"/>
    <n v="409.68"/>
    <n v="0"/>
    <n v="0"/>
    <n v="409.68"/>
    <n v="168.26400000000001"/>
    <n v="0"/>
    <n v="168.26400000000001"/>
    <n v="42"/>
    <n v="35"/>
    <n v="35"/>
    <n v="0.10290000000000001"/>
    <s v="Den Bosch"/>
    <m/>
    <n v="0"/>
    <n v="0"/>
    <n v="64.919999999999959"/>
    <n v="0"/>
    <m/>
    <m/>
    <s v="no"/>
    <n v="336.52800000000002"/>
    <m/>
    <n v="0.12"/>
    <n v="191.20909090909092"/>
    <m/>
    <n v="382.41818181818184"/>
    <m/>
    <n v="0"/>
    <s v="Ellina Smirnova"/>
    <m/>
    <n v="6"/>
    <n v="12"/>
    <m/>
    <m/>
    <n v="0"/>
    <n v="0"/>
    <n v="0"/>
    <s v="17.06.2025"/>
    <s v="Order Window"/>
    <m/>
    <m/>
    <n v="203"/>
  </r>
  <r>
    <x v="0"/>
    <m/>
    <n v="20006111"/>
    <n v="3097108"/>
    <x v="49"/>
    <s v="ZA"/>
    <x v="43"/>
    <x v="2"/>
    <m/>
    <m/>
    <n v="210"/>
    <n v="88023137"/>
    <s v="HE Star Quality glass 25cl embossed"/>
    <n v="1000"/>
    <m/>
    <s v="France"/>
    <s v="Glassware"/>
    <n v="20000"/>
    <s v="Arc International France SAS"/>
    <x v="1"/>
    <n v="4.1999999999999993"/>
    <n v="4199.9999999999991"/>
    <n v="4.1999999999999993"/>
    <n v="4199.9999999999991"/>
    <n v="0"/>
    <n v="0"/>
    <n v="4199.9999999999991"/>
    <n v="3.69"/>
    <n v="0"/>
    <n v="3.69"/>
    <n v="20"/>
    <n v="14.3"/>
    <n v="20"/>
    <n v="5.72"/>
    <m/>
    <m/>
    <n v="0"/>
    <n v="0"/>
    <n v="0"/>
    <n v="0"/>
    <m/>
    <m/>
    <s v="no"/>
    <n v="3690"/>
    <m/>
    <n v="0.12"/>
    <n v="4.1931818181818183"/>
    <m/>
    <n v="4193.181818181818"/>
    <m/>
    <n v="0"/>
    <s v="Ludmilla Zarybnicka"/>
    <m/>
    <n v="6"/>
    <n v="6000"/>
    <m/>
    <m/>
    <n v="0"/>
    <n v="0"/>
    <n v="0"/>
    <s v="17.06.2025"/>
    <s v="Order Window"/>
    <m/>
    <m/>
    <n v="3500"/>
  </r>
  <r>
    <x v="2"/>
    <m/>
    <n v="20006111"/>
    <n v="3097108"/>
    <x v="49"/>
    <s v="ZA"/>
    <x v="43"/>
    <x v="2"/>
    <m/>
    <m/>
    <n v="220"/>
    <n v="88026505"/>
    <s v="HE UCL Soccer ball with pump"/>
    <n v="20"/>
    <m/>
    <s v="China"/>
    <s v="Premiums"/>
    <n v="500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s v="Den Bosch"/>
    <m/>
    <n v="0"/>
    <n v="0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7.06.2025"/>
    <s v="Order Window"/>
    <m/>
    <m/>
    <n v="4834"/>
  </r>
  <r>
    <x v="0"/>
    <m/>
    <n v="20006112"/>
    <n v="3097108"/>
    <x v="49"/>
    <s v="ZA"/>
    <x v="43"/>
    <x v="2"/>
    <m/>
    <m/>
    <n v="10"/>
    <n v="88027032"/>
    <s v="HE Brand bucket hat"/>
    <n v="20"/>
    <m/>
    <s v="China"/>
    <s v="Textiles-Clothing"/>
    <n v="100"/>
    <s v="Asian Sourcing Link"/>
    <x v="0"/>
    <n v="52.300000000000004"/>
    <n v="1046"/>
    <n v="52.300000000000004"/>
    <n v="1046"/>
    <n v="0"/>
    <n v="0"/>
    <n v="1046"/>
    <n v="38.024999999999999"/>
    <n v="0"/>
    <n v="38.024999999999999"/>
    <n v="23"/>
    <n v="17"/>
    <n v="28.8"/>
    <n v="0.22521600000000003"/>
    <s v="Den Bosch"/>
    <m/>
    <n v="0"/>
    <n v="0"/>
    <n v="0"/>
    <n v="0"/>
    <m/>
    <m/>
    <s v="no"/>
    <n v="760.5"/>
    <m/>
    <n v="0.12"/>
    <n v="43.210227272727273"/>
    <m/>
    <n v="864.2045454545455"/>
    <m/>
    <n v="0"/>
    <s v="Ellina Smirnova"/>
    <m/>
    <n v="10"/>
    <n v="200"/>
    <m/>
    <m/>
    <n v="0"/>
    <n v="0"/>
    <n v="0"/>
    <s v="17.06.2025"/>
    <s v="Order Window"/>
    <m/>
    <m/>
    <n v="216"/>
  </r>
  <r>
    <x v="0"/>
    <m/>
    <n v="20006112"/>
    <n v="3097108"/>
    <x v="49"/>
    <s v="ZA"/>
    <x v="43"/>
    <x v="2"/>
    <m/>
    <m/>
    <n v="20"/>
    <n v="88026625"/>
    <s v="HE Brand scarf"/>
    <n v="10"/>
    <m/>
    <s v="China"/>
    <s v="Textiles-Clothing"/>
    <n v="100"/>
    <s v="Promocean The Netherlands BV"/>
    <x v="0"/>
    <n v="73.7"/>
    <n v="737"/>
    <n v="73.7"/>
    <n v="737"/>
    <n v="0"/>
    <n v="0"/>
    <n v="737"/>
    <n v="64.326599999999999"/>
    <n v="0"/>
    <n v="64.326599999999999"/>
    <n v="20"/>
    <n v="20"/>
    <n v="10"/>
    <n v="0.04"/>
    <s v="Den Bosch"/>
    <m/>
    <n v="0"/>
    <n v="0"/>
    <n v="0"/>
    <n v="0"/>
    <m/>
    <m/>
    <s v="no"/>
    <n v="643.26599999999996"/>
    <m/>
    <n v="0.12"/>
    <n v="73.098409090909087"/>
    <m/>
    <n v="730.98409090909081"/>
    <m/>
    <n v="0"/>
    <s v="Ellina Smirnova"/>
    <m/>
    <n v="10"/>
    <n v="100"/>
    <m/>
    <m/>
    <n v="0"/>
    <n v="0"/>
    <n v="0"/>
    <s v="17.06.2025"/>
    <s v="Order Window"/>
    <m/>
    <m/>
    <n v="144"/>
  </r>
  <r>
    <x v="2"/>
    <m/>
    <n v="20006111"/>
    <n v="3097108"/>
    <x v="49"/>
    <s v="ZA"/>
    <x v="43"/>
    <x v="2"/>
    <m/>
    <m/>
    <n v="230"/>
    <n v="88026519"/>
    <s v="HE UCL Water bottle"/>
    <n v="20"/>
    <m/>
    <s v="China"/>
    <s v="Premiums"/>
    <n v="250"/>
    <s v="Promocean The Netherlands BV"/>
    <x v="0"/>
    <n v="74.7"/>
    <n v="1494"/>
    <n v="72.699999999999989"/>
    <n v="1453.9999999999998"/>
    <n v="0"/>
    <n v="0"/>
    <n v="1453.9999999999998"/>
    <n v="62.893800000000006"/>
    <n v="0"/>
    <n v="62.893800000000006"/>
    <n v="37"/>
    <n v="16"/>
    <n v="17"/>
    <n v="0.20127999999999999"/>
    <s v="Den Bosch"/>
    <m/>
    <n v="0"/>
    <n v="0"/>
    <n v="40.000000000000227"/>
    <n v="0"/>
    <m/>
    <m/>
    <s v="no"/>
    <n v="1257.8760000000002"/>
    <m/>
    <n v="0.12"/>
    <n v="71.470227272727286"/>
    <m/>
    <n v="1429.4045454545458"/>
    <m/>
    <n v="0"/>
    <s v="Ellina Smirnova"/>
    <m/>
    <n v="10"/>
    <n v="200"/>
    <m/>
    <m/>
    <n v="0"/>
    <n v="0"/>
    <n v="0"/>
    <s v="17.06.2025"/>
    <s v="Order Window"/>
    <m/>
    <m/>
    <n v="819"/>
  </r>
  <r>
    <x v="2"/>
    <m/>
    <n v="20006111"/>
    <n v="3097108"/>
    <x v="49"/>
    <s v="ZA"/>
    <x v="43"/>
    <x v="2"/>
    <m/>
    <m/>
    <n v="240"/>
    <n v="88026624"/>
    <s v="HE UCL 0.0 soccer table"/>
    <n v="10"/>
    <m/>
    <s v="China"/>
    <s v="Premiums"/>
    <n v="250"/>
    <s v="Brands On"/>
    <x v="1"/>
    <n v="355.25"/>
    <n v="3552.5"/>
    <n v="355.25"/>
    <n v="3552.5"/>
    <n v="0"/>
    <n v="0"/>
    <n v="3552.5"/>
    <n v="307.23"/>
    <n v="0"/>
    <n v="307.23"/>
    <n v="90.5"/>
    <n v="77.5"/>
    <n v="18.2"/>
    <n v="1.2765025000000001"/>
    <m/>
    <m/>
    <n v="0"/>
    <n v="0"/>
    <n v="0"/>
    <n v="0"/>
    <m/>
    <m/>
    <s v="no"/>
    <n v="3072.3"/>
    <m/>
    <n v="0.12"/>
    <n v="349.125"/>
    <m/>
    <n v="3491.25"/>
    <m/>
    <n v="0"/>
    <s v="Ellina Smirnova"/>
    <m/>
    <n v="1"/>
    <n v="10"/>
    <m/>
    <m/>
    <n v="0"/>
    <n v="0"/>
    <n v="0"/>
    <s v="17.06.2025"/>
    <s v="Order Window"/>
    <m/>
    <m/>
    <n v="48"/>
  </r>
  <r>
    <x v="7"/>
    <m/>
    <n v="20006111"/>
    <n v="3097108"/>
    <x v="49"/>
    <s v="ZA"/>
    <x v="43"/>
    <x v="2"/>
    <m/>
    <m/>
    <n v="250"/>
    <n v="88026261"/>
    <s v="HE Silver Blouse man M"/>
    <n v="5"/>
    <m/>
    <s v="China"/>
    <s v="Textiles-Clothing"/>
    <n v="167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s v="Den Bosch"/>
    <m/>
    <n v="0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7.06.2025"/>
    <s v="Order Window"/>
    <m/>
    <m/>
    <n v="14"/>
  </r>
  <r>
    <x v="7"/>
    <m/>
    <n v="20006111"/>
    <n v="3097108"/>
    <x v="49"/>
    <s v="ZA"/>
    <x v="43"/>
    <x v="2"/>
    <m/>
    <m/>
    <n v="260"/>
    <n v="88026262"/>
    <s v="HE Silver Blouse man L"/>
    <n v="5"/>
    <m/>
    <s v="China"/>
    <s v="Textiles-Clothing"/>
    <n v="167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s v="Den Bosch"/>
    <m/>
    <n v="0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7.06.2025"/>
    <s v="Order Window"/>
    <m/>
    <m/>
    <n v="16"/>
  </r>
  <r>
    <x v="7"/>
    <m/>
    <n v="20006111"/>
    <n v="3097108"/>
    <x v="49"/>
    <s v="ZA"/>
    <x v="43"/>
    <x v="2"/>
    <m/>
    <m/>
    <n v="270"/>
    <n v="88026256"/>
    <s v="HE Silver Blouse lady S"/>
    <n v="5"/>
    <m/>
    <s v="China"/>
    <s v="Textiles-Clothing"/>
    <n v="167"/>
    <s v="Promocean The Netherlands BV"/>
    <x v="0"/>
    <n v="90.36"/>
    <n v="451.8"/>
    <n v="90.36"/>
    <n v="451.8"/>
    <n v="0"/>
    <n v="0"/>
    <n v="451.8"/>
    <n v="78.839748"/>
    <n v="0"/>
    <n v="78.839748"/>
    <n v="28"/>
    <n v="15"/>
    <n v="12"/>
    <n v="2.52E-2"/>
    <s v="Den Bosch"/>
    <m/>
    <n v="0"/>
    <n v="0"/>
    <n v="0"/>
    <n v="0"/>
    <m/>
    <m/>
    <s v="no"/>
    <n v="394.19873999999999"/>
    <m/>
    <n v="0.12"/>
    <n v="89.590622727272731"/>
    <m/>
    <n v="447.95311363636364"/>
    <m/>
    <n v="0"/>
    <s v="Ellina Smirnova"/>
    <m/>
    <n v="6"/>
    <n v="30"/>
    <m/>
    <m/>
    <n v="0"/>
    <n v="0"/>
    <n v="0"/>
    <s v="17.06.2025"/>
    <s v="Order Window"/>
    <m/>
    <m/>
    <n v="25"/>
  </r>
  <r>
    <x v="7"/>
    <m/>
    <n v="20006111"/>
    <n v="3097108"/>
    <x v="49"/>
    <s v="ZA"/>
    <x v="43"/>
    <x v="2"/>
    <m/>
    <m/>
    <n v="280"/>
    <n v="88026257"/>
    <s v="HE Silver Blouse lady M"/>
    <n v="5"/>
    <m/>
    <s v="China"/>
    <s v="Textiles-Clothing"/>
    <n v="167"/>
    <s v="Promocean The Netherlands BV"/>
    <x v="0"/>
    <n v="90.36"/>
    <n v="451.8"/>
    <n v="90.36"/>
    <n v="451.8"/>
    <n v="0"/>
    <n v="0"/>
    <n v="451.8"/>
    <n v="78.839748"/>
    <n v="0"/>
    <n v="78.839748"/>
    <n v="28"/>
    <n v="15"/>
    <n v="12"/>
    <n v="2.52E-2"/>
    <s v="Den Bosch"/>
    <m/>
    <n v="0"/>
    <n v="0"/>
    <n v="0"/>
    <n v="0"/>
    <m/>
    <m/>
    <s v="no"/>
    <n v="394.19873999999999"/>
    <m/>
    <n v="0.12"/>
    <n v="89.590622727272731"/>
    <m/>
    <n v="447.95311363636364"/>
    <m/>
    <n v="0"/>
    <s v="Ellina Smirnova"/>
    <m/>
    <n v="6"/>
    <n v="30"/>
    <m/>
    <m/>
    <n v="0"/>
    <n v="0"/>
    <n v="0"/>
    <s v="17.06.2025"/>
    <s v="Order Window"/>
    <m/>
    <m/>
    <n v="25"/>
  </r>
  <r>
    <x v="7"/>
    <m/>
    <n v="20006111"/>
    <n v="3097108"/>
    <x v="49"/>
    <s v="ZA"/>
    <x v="43"/>
    <x v="2"/>
    <m/>
    <m/>
    <n v="290"/>
    <n v="88025995"/>
    <s v="HE Silver Polo lady M"/>
    <n v="5"/>
    <m/>
    <s v="Bangladesh"/>
    <s v="Textiles-Clothing"/>
    <n v="167"/>
    <s v="Promocean The Netherlands BV"/>
    <x v="1"/>
    <n v="40.619999999999997"/>
    <n v="203.1"/>
    <n v="40.619999999999997"/>
    <n v="203.1"/>
    <n v="0"/>
    <n v="0"/>
    <n v="203.1"/>
    <n v="35.408999999999999"/>
    <n v="0"/>
    <n v="35.408999999999999"/>
    <n v="36"/>
    <n v="33"/>
    <n v="7"/>
    <n v="4.1579999999999999E-2"/>
    <m/>
    <m/>
    <n v="0"/>
    <n v="0"/>
    <n v="0"/>
    <n v="0"/>
    <m/>
    <m/>
    <s v="no"/>
    <n v="177.04499999999999"/>
    <m/>
    <n v="0.12"/>
    <n v="40.237499999999997"/>
    <m/>
    <n v="201.1875"/>
    <m/>
    <n v="0"/>
    <s v="Ellina Smirnova"/>
    <m/>
    <n v="6"/>
    <n v="30"/>
    <m/>
    <m/>
    <n v="0"/>
    <n v="0"/>
    <n v="0"/>
    <s v="17.06.2025"/>
    <s v="Order Window"/>
    <m/>
    <m/>
    <n v="5"/>
  </r>
  <r>
    <x v="7"/>
    <m/>
    <n v="20006111"/>
    <n v="3097108"/>
    <x v="49"/>
    <s v="ZA"/>
    <x v="43"/>
    <x v="2"/>
    <m/>
    <m/>
    <n v="300"/>
    <n v="88025996"/>
    <s v="HE Silver Polo lady L"/>
    <n v="5"/>
    <m/>
    <s v="Bangladesh"/>
    <s v="Textiles-Clothing"/>
    <n v="167"/>
    <s v="Promocean The Netherlands BV"/>
    <x v="2"/>
    <n v="40.619999999999997"/>
    <n v="203.1"/>
    <n v="40.619999999999997"/>
    <n v="203.1"/>
    <n v="0"/>
    <n v="0"/>
    <n v="203.1"/>
    <n v="35.408999999999999"/>
    <n v="0"/>
    <n v="35.408999999999999"/>
    <n v="36"/>
    <n v="33"/>
    <n v="7"/>
    <n v="4.1579999999999999E-2"/>
    <s v="Den Bosch"/>
    <s v="Add manually 1 SU to SO"/>
    <n v="0"/>
    <n v="0"/>
    <n v="0"/>
    <n v="0"/>
    <m/>
    <m/>
    <s v="no"/>
    <n v="177.04499999999999"/>
    <m/>
    <n v="0.12"/>
    <n v="40.237499999999997"/>
    <m/>
    <n v="201.1875"/>
    <m/>
    <n v="0"/>
    <s v="Ellina Smirnova"/>
    <m/>
    <n v="6"/>
    <n v="30"/>
    <m/>
    <m/>
    <n v="0"/>
    <n v="0"/>
    <n v="0"/>
    <s v="17.06.2025"/>
    <s v="Order Window"/>
    <m/>
    <m/>
    <n v="5"/>
  </r>
  <r>
    <x v="7"/>
    <m/>
    <n v="20006111"/>
    <n v="3097108"/>
    <x v="49"/>
    <s v="ZA"/>
    <x v="43"/>
    <x v="2"/>
    <m/>
    <m/>
    <n v="310"/>
    <n v="88025989"/>
    <s v="HE Silver Polo man M"/>
    <n v="5"/>
    <m/>
    <s v="Bangladesh"/>
    <s v="Textiles-Clothing"/>
    <n v="167"/>
    <s v="Promocean The Netherlands BV"/>
    <x v="1"/>
    <n v="42.480000000000004"/>
    <n v="212.40000000000003"/>
    <n v="42.480000000000004"/>
    <n v="212.40000000000003"/>
    <n v="0"/>
    <n v="0"/>
    <n v="212.40000000000003"/>
    <n v="37.018499999999996"/>
    <n v="0"/>
    <n v="37.018499999999996"/>
    <n v="36"/>
    <n v="33"/>
    <n v="7"/>
    <n v="4.1579999999999999E-2"/>
    <m/>
    <m/>
    <n v="0"/>
    <n v="0"/>
    <n v="0"/>
    <n v="0"/>
    <m/>
    <m/>
    <s v="no"/>
    <n v="185.09249999999997"/>
    <m/>
    <n v="0.12"/>
    <n v="42.066477272727269"/>
    <m/>
    <n v="210.33238636363635"/>
    <m/>
    <n v="0"/>
    <s v="Ellina Smirnova"/>
    <m/>
    <n v="6"/>
    <n v="30"/>
    <m/>
    <m/>
    <n v="0"/>
    <n v="0"/>
    <n v="0"/>
    <s v="17.06.2025"/>
    <s v="Order Window"/>
    <m/>
    <m/>
    <n v="5"/>
  </r>
  <r>
    <x v="7"/>
    <m/>
    <n v="20006111"/>
    <n v="3097108"/>
    <x v="49"/>
    <s v="ZA"/>
    <x v="43"/>
    <x v="2"/>
    <m/>
    <m/>
    <n v="320"/>
    <n v="88025990"/>
    <s v="HE Silver Polo man L"/>
    <n v="5"/>
    <m/>
    <s v="Bangladesh"/>
    <s v="Textiles-Clothing"/>
    <n v="167"/>
    <s v="Promocean The Netherlands BV"/>
    <x v="1"/>
    <n v="42.480000000000004"/>
    <n v="212.40000000000003"/>
    <n v="42.480000000000004"/>
    <n v="212.40000000000003"/>
    <n v="0"/>
    <n v="0"/>
    <n v="212.40000000000003"/>
    <n v="37.018499999999996"/>
    <n v="0"/>
    <n v="37.018499999999996"/>
    <n v="36"/>
    <n v="33"/>
    <n v="7"/>
    <n v="4.1579999999999999E-2"/>
    <m/>
    <m/>
    <n v="0"/>
    <n v="0"/>
    <n v="0"/>
    <n v="0"/>
    <m/>
    <m/>
    <s v="no"/>
    <n v="185.09249999999997"/>
    <m/>
    <n v="0.12"/>
    <n v="42.066477272727269"/>
    <m/>
    <n v="210.33238636363635"/>
    <m/>
    <n v="0"/>
    <s v="Ellina Smirnova"/>
    <m/>
    <n v="6"/>
    <n v="30"/>
    <m/>
    <m/>
    <n v="0"/>
    <n v="0"/>
    <n v="0"/>
    <s v="17.06.2025"/>
    <s v="Order Window"/>
    <m/>
    <m/>
    <n v="5"/>
  </r>
  <r>
    <x v="7"/>
    <m/>
    <n v="20006111"/>
    <n v="3097108"/>
    <x v="49"/>
    <s v="ZA"/>
    <x v="43"/>
    <x v="2"/>
    <m/>
    <m/>
    <n v="330"/>
    <n v="88025991"/>
    <s v="HE Silver Polo man XL"/>
    <n v="5"/>
    <m/>
    <s v="Bangladesh"/>
    <s v="Textiles-Clothing"/>
    <n v="167"/>
    <s v="Promocean The Netherlands BV"/>
    <x v="1"/>
    <n v="42.480000000000004"/>
    <n v="212.40000000000003"/>
    <n v="42.480000000000004"/>
    <n v="212.40000000000003"/>
    <n v="0"/>
    <n v="0"/>
    <n v="212.40000000000003"/>
    <n v="37.018499999999996"/>
    <n v="0"/>
    <n v="37.018499999999996"/>
    <n v="36"/>
    <n v="33"/>
    <n v="7"/>
    <n v="4.1579999999999999E-2"/>
    <m/>
    <m/>
    <n v="0"/>
    <n v="0"/>
    <n v="0"/>
    <n v="0"/>
    <m/>
    <m/>
    <s v="no"/>
    <n v="185.09249999999997"/>
    <m/>
    <n v="0.12"/>
    <n v="42.066477272727269"/>
    <m/>
    <n v="210.33238636363635"/>
    <m/>
    <n v="0"/>
    <s v="Ellina Smirnova"/>
    <m/>
    <n v="6"/>
    <n v="30"/>
    <m/>
    <m/>
    <n v="0"/>
    <n v="0"/>
    <n v="0"/>
    <s v="17.06.2025"/>
    <s v="Order Window"/>
    <m/>
    <m/>
    <n v="5"/>
  </r>
  <r>
    <x v="7"/>
    <m/>
    <n v="20006111"/>
    <n v="3097108"/>
    <x v="49"/>
    <s v="ZA"/>
    <x v="43"/>
    <x v="2"/>
    <m/>
    <m/>
    <n v="340"/>
    <n v="88027267"/>
    <s v="HE Silver Fanny pack"/>
    <n v="10"/>
    <m/>
    <s v="China"/>
    <s v="Premiums"/>
    <n v="100"/>
    <s v="Promocean The Netherlands BV"/>
    <x v="0"/>
    <n v="35.6"/>
    <n v="356"/>
    <n v="35.6"/>
    <n v="356"/>
    <n v="0"/>
    <n v="0"/>
    <n v="356"/>
    <n v="29.286600000000004"/>
    <n v="0"/>
    <n v="29.286600000000004"/>
    <n v="28"/>
    <n v="17"/>
    <n v="13"/>
    <n v="6.1879999999999998E-2"/>
    <s v="Den Bosch"/>
    <m/>
    <n v="0"/>
    <n v="0"/>
    <n v="0"/>
    <n v="0"/>
    <m/>
    <m/>
    <s v="no"/>
    <n v="292.86600000000004"/>
    <m/>
    <n v="0.12"/>
    <n v="33.280227272727274"/>
    <m/>
    <n v="332.80227272727274"/>
    <m/>
    <n v="0"/>
    <s v="Ellina Smirnova"/>
    <m/>
    <n v="10"/>
    <n v="100"/>
    <m/>
    <m/>
    <n v="0"/>
    <n v="0"/>
    <n v="0"/>
    <s v="17.06.2025"/>
    <s v="Order Window"/>
    <m/>
    <m/>
    <n v="25"/>
  </r>
  <r>
    <x v="0"/>
    <m/>
    <n v="20006111"/>
    <n v="3097108"/>
    <x v="49"/>
    <s v="ZA"/>
    <x v="43"/>
    <x v="2"/>
    <m/>
    <m/>
    <n v="350"/>
    <n v="88026250"/>
    <s v="HE Brand T-shirt loose fit lady S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n v="0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17.06.2025"/>
    <s v="Order Window"/>
    <m/>
    <m/>
    <n v="26"/>
  </r>
  <r>
    <x v="0"/>
    <m/>
    <n v="20006111"/>
    <n v="3097108"/>
    <x v="49"/>
    <s v="ZA"/>
    <x v="43"/>
    <x v="2"/>
    <m/>
    <m/>
    <n v="360"/>
    <n v="88026251"/>
    <s v="HE Brand T-shirt loose fit lady M"/>
    <n v="10"/>
    <m/>
    <s v="Bangladesh"/>
    <s v="Textiles-Clothing"/>
    <n v="417"/>
    <s v="Promocean The Netherlands BV"/>
    <x v="0"/>
    <n v="33.96"/>
    <n v="339.6"/>
    <n v="33.96"/>
    <n v="339.6"/>
    <n v="0"/>
    <n v="0"/>
    <n v="339.6"/>
    <n v="29.169000000000004"/>
    <n v="0"/>
    <n v="29.169000000000004"/>
    <n v="28"/>
    <n v="15"/>
    <n v="12"/>
    <n v="5.04E-2"/>
    <s v="Den Bosch"/>
    <m/>
    <n v="0"/>
    <n v="0"/>
    <n v="0"/>
    <n v="0"/>
    <m/>
    <m/>
    <s v="no"/>
    <n v="291.69000000000005"/>
    <m/>
    <n v="0.12"/>
    <n v="33.146590909090911"/>
    <m/>
    <n v="331.46590909090912"/>
    <m/>
    <n v="0"/>
    <s v="Ellina Smirnova"/>
    <m/>
    <n v="6"/>
    <n v="60"/>
    <m/>
    <m/>
    <n v="0"/>
    <n v="0"/>
    <n v="0"/>
    <s v="17.06.2025"/>
    <s v="Order Window"/>
    <m/>
    <m/>
    <n v="56"/>
  </r>
  <r>
    <x v="0"/>
    <m/>
    <n v="20006112"/>
    <n v="3097108"/>
    <x v="49"/>
    <s v="ZA"/>
    <x v="43"/>
    <x v="2"/>
    <m/>
    <m/>
    <n v="130"/>
    <n v="88024131"/>
    <s v="HE illuminated bottle sign"/>
    <n v="4"/>
    <m/>
    <s v="China"/>
    <s v="Indoor signs"/>
    <n v="250"/>
    <s v="Dekkers Visual Communication B.v."/>
    <x v="2"/>
    <n v="84.85"/>
    <n v="339.4"/>
    <n v="84.85"/>
    <n v="339.4"/>
    <n v="0"/>
    <n v="0"/>
    <n v="339.4"/>
    <n v="73.381800000000013"/>
    <n v="0"/>
    <n v="73.381800000000013"/>
    <n v="68.5"/>
    <n v="23.5"/>
    <n v="10"/>
    <n v="6.4390000000000003E-2"/>
    <s v="Den Bosch"/>
    <m/>
    <n v="0"/>
    <n v="0"/>
    <n v="0"/>
    <n v="0"/>
    <m/>
    <m/>
    <s v="no"/>
    <n v="293.52720000000005"/>
    <m/>
    <n v="0.12"/>
    <n v="83.388409090909107"/>
    <m/>
    <n v="333.55363636363643"/>
    <m/>
    <n v="0"/>
    <s v="Ludmilla Zarybnicka"/>
    <m/>
    <n v="1"/>
    <n v="4"/>
    <m/>
    <m/>
    <n v="0"/>
    <n v="0"/>
    <n v="0"/>
    <s v="17.06.2025"/>
    <s v="Order Window"/>
    <m/>
    <m/>
    <n v="57"/>
  </r>
  <r>
    <x v="0"/>
    <m/>
    <n v="20006112"/>
    <n v="3097108"/>
    <x v="49"/>
    <s v="ZA"/>
    <x v="43"/>
    <x v="2"/>
    <m/>
    <m/>
    <n v="140"/>
    <n v="88021024"/>
    <s v="HE opener with carabiner"/>
    <n v="3"/>
    <m/>
    <s v="China"/>
    <s v="Openers / Sunglasses / Keyrings / Waiter knife"/>
    <n v="209"/>
    <s v="Promocean The Netherlands BV"/>
    <x v="0"/>
    <n v="52.800000000000004"/>
    <n v="158.4"/>
    <n v="52.800000000000004"/>
    <n v="158.4"/>
    <n v="0"/>
    <n v="0"/>
    <n v="158.4"/>
    <n v="46.512961934169503"/>
    <n v="0"/>
    <n v="46.512961934169503"/>
    <n v="25"/>
    <n v="9"/>
    <n v="9"/>
    <n v="6.0749999999999997E-3"/>
    <s v="Den Bosch"/>
    <m/>
    <n v="0"/>
    <n v="0"/>
    <n v="0"/>
    <n v="0"/>
    <m/>
    <m/>
    <s v="no"/>
    <n v="139.5388858025085"/>
    <m/>
    <n v="0.12"/>
    <n v="52.855638561556255"/>
    <m/>
    <n v="158.56691568466877"/>
    <m/>
    <n v="0"/>
    <s v="Ellina Smirnova"/>
    <m/>
    <n v="48"/>
    <n v="144"/>
    <m/>
    <m/>
    <n v="0"/>
    <n v="0"/>
    <n v="0"/>
    <s v="17.06.2025"/>
    <s v="Order Window"/>
    <m/>
    <m/>
    <n v="178"/>
  </r>
  <r>
    <x v="0"/>
    <m/>
    <n v="20006112"/>
    <n v="3097108"/>
    <x v="49"/>
    <s v="ZA"/>
    <x v="43"/>
    <x v="2"/>
    <m/>
    <m/>
    <n v="150"/>
    <n v="88021940"/>
    <s v="HE silicone coaster"/>
    <n v="20"/>
    <m/>
    <s v="China"/>
    <s v="Bar support"/>
    <n v="200"/>
    <s v="Promocean The Netherlands BV"/>
    <x v="1"/>
    <n v="53"/>
    <n v="1060"/>
    <n v="53"/>
    <n v="1060"/>
    <n v="0"/>
    <n v="0"/>
    <n v="1060"/>
    <n v="45.269400000000005"/>
    <n v="0"/>
    <n v="45.269400000000005"/>
    <n v="11"/>
    <n v="11"/>
    <n v="12.5"/>
    <n v="3.0249999999999999E-2"/>
    <m/>
    <m/>
    <n v="0"/>
    <n v="0"/>
    <n v="0"/>
    <n v="0"/>
    <m/>
    <m/>
    <s v="no"/>
    <n v="905.38800000000015"/>
    <m/>
    <n v="0.12"/>
    <n v="51.442500000000003"/>
    <m/>
    <n v="1028.8500000000001"/>
    <m/>
    <n v="0"/>
    <s v="Ellina Smirnova"/>
    <m/>
    <n v="25"/>
    <n v="500"/>
    <m/>
    <m/>
    <n v="0"/>
    <n v="0"/>
    <n v="0"/>
    <s v="17.06.2025"/>
    <s v="Order Window"/>
    <m/>
    <m/>
    <n v="24"/>
  </r>
  <r>
    <x v="0"/>
    <m/>
    <n v="20006112"/>
    <n v="3097108"/>
    <x v="49"/>
    <s v="ZA"/>
    <x v="43"/>
    <x v="2"/>
    <m/>
    <m/>
    <n v="160"/>
    <n v="88023586"/>
    <s v="HE Star Quality dripmat 5 steps"/>
    <n v="10"/>
    <m/>
    <s v="China"/>
    <s v="Bar support"/>
    <n v="100"/>
    <s v="Asian Sourcing Link"/>
    <x v="0"/>
    <n v="62"/>
    <n v="620"/>
    <n v="62"/>
    <n v="620"/>
    <n v="0"/>
    <n v="0"/>
    <n v="620"/>
    <n v="53.580000000000005"/>
    <n v="0"/>
    <n v="53.580000000000005"/>
    <n v="61"/>
    <n v="20"/>
    <n v="16"/>
    <n v="0.19520000000000001"/>
    <s v="Den Bosch"/>
    <m/>
    <n v="0"/>
    <n v="0"/>
    <n v="0"/>
    <n v="0"/>
    <m/>
    <m/>
    <s v="no"/>
    <n v="535.80000000000007"/>
    <m/>
    <n v="0.12"/>
    <n v="60.88636363636364"/>
    <m/>
    <n v="608.86363636363637"/>
    <m/>
    <n v="0"/>
    <s v="Ellina Smirnova"/>
    <m/>
    <n v="10"/>
    <n v="100"/>
    <m/>
    <m/>
    <n v="0"/>
    <n v="0"/>
    <n v="0"/>
    <s v="17.06.2025"/>
    <s v="Order Window"/>
    <m/>
    <m/>
    <n v="184"/>
  </r>
  <r>
    <x v="2"/>
    <m/>
    <n v="20006112"/>
    <n v="3097108"/>
    <x v="49"/>
    <s v="ZA"/>
    <x v="43"/>
    <x v="2"/>
    <m/>
    <m/>
    <n v="170"/>
    <n v="88026505"/>
    <s v="HE UCL Soccer ball with pump"/>
    <n v="30"/>
    <m/>
    <s v="China"/>
    <s v="Premiums"/>
    <n v="500"/>
    <s v="Promocean The Netherlands BV"/>
    <x v="0"/>
    <n v="64.900000000000006"/>
    <n v="1947.0000000000002"/>
    <n v="60.300000000000004"/>
    <n v="1809.0000000000002"/>
    <n v="0"/>
    <n v="0"/>
    <n v="1809.0000000000002"/>
    <n v="52.189200000000007"/>
    <n v="0"/>
    <n v="52.189200000000007"/>
    <n v="68"/>
    <n v="19"/>
    <n v="19"/>
    <n v="0.73643999999999998"/>
    <s v="Den Bosch"/>
    <m/>
    <n v="0"/>
    <n v="0"/>
    <n v="138"/>
    <n v="0"/>
    <m/>
    <m/>
    <s v="no"/>
    <n v="1565.6760000000002"/>
    <m/>
    <n v="0.12"/>
    <n v="59.305909090909097"/>
    <m/>
    <n v="1779.1772727272728"/>
    <m/>
    <n v="0"/>
    <s v="Ellina Smirnova"/>
    <m/>
    <n v="10"/>
    <n v="300"/>
    <m/>
    <m/>
    <n v="0"/>
    <n v="0"/>
    <n v="0"/>
    <s v="17.06.2025"/>
    <s v="Order Window"/>
    <m/>
    <m/>
    <n v="4834"/>
  </r>
  <r>
    <x v="2"/>
    <m/>
    <n v="20006112"/>
    <n v="3097108"/>
    <x v="49"/>
    <s v="ZA"/>
    <x v="43"/>
    <x v="2"/>
    <m/>
    <m/>
    <n v="180"/>
    <n v="88026563"/>
    <s v="HE UCL Dripmat"/>
    <n v="10"/>
    <m/>
    <s v="China"/>
    <s v="Bar support"/>
    <n v="50"/>
    <s v="Asian Sourcing Link"/>
    <x v="0"/>
    <n v="47.5"/>
    <n v="475"/>
    <n v="47.5"/>
    <n v="475"/>
    <n v="0"/>
    <n v="0"/>
    <n v="475"/>
    <n v="43.890000000000008"/>
    <n v="0"/>
    <n v="43.890000000000008"/>
    <n v="62"/>
    <n v="20"/>
    <n v="9.5"/>
    <n v="0.1178"/>
    <s v="Den Bosch"/>
    <m/>
    <n v="0"/>
    <n v="0"/>
    <n v="0"/>
    <n v="0"/>
    <m/>
    <m/>
    <s v="no"/>
    <n v="438.90000000000009"/>
    <m/>
    <n v="0.12"/>
    <n v="49.875000000000007"/>
    <m/>
    <n v="498.75000000000006"/>
    <m/>
    <n v="0"/>
    <s v="Ellina Smirnova"/>
    <m/>
    <n v="10"/>
    <n v="100"/>
    <m/>
    <m/>
    <n v="0"/>
    <n v="0"/>
    <n v="0"/>
    <s v="17.06.2025"/>
    <s v="Order Window"/>
    <m/>
    <m/>
    <n v="73"/>
  </r>
  <r>
    <x v="2"/>
    <m/>
    <n v="20006112"/>
    <n v="3097108"/>
    <x v="49"/>
    <s v="ZA"/>
    <x v="43"/>
    <x v="2"/>
    <m/>
    <m/>
    <n v="190"/>
    <n v="88026493"/>
    <s v="HE UCL Ice bucket"/>
    <n v="10"/>
    <m/>
    <s v="China"/>
    <s v="Bar support"/>
    <n v="167"/>
    <s v="Promocean The Netherlands BV"/>
    <x v="0"/>
    <n v="73.199999999999989"/>
    <n v="731.99999999999989"/>
    <n v="73.199999999999989"/>
    <n v="731.99999999999989"/>
    <n v="0"/>
    <n v="0"/>
    <n v="731.99999999999989"/>
    <n v="63.327000000000005"/>
    <n v="0"/>
    <n v="63.327000000000005"/>
    <n v="49"/>
    <n v="26"/>
    <n v="50"/>
    <n v="0.63700000000000001"/>
    <s v="Den Bosch"/>
    <m/>
    <n v="0"/>
    <n v="0"/>
    <n v="0"/>
    <n v="0"/>
    <m/>
    <m/>
    <s v="no"/>
    <n v="633.2700000000001"/>
    <m/>
    <n v="0.12"/>
    <n v="71.962500000000006"/>
    <m/>
    <n v="719.625"/>
    <m/>
    <n v="0"/>
    <s v="Ellina Smirnova"/>
    <m/>
    <n v="12"/>
    <n v="120"/>
    <m/>
    <m/>
    <n v="0"/>
    <n v="0"/>
    <n v="0"/>
    <s v="17.06.2025"/>
    <s v="Order Window"/>
    <m/>
    <m/>
    <n v="356"/>
  </r>
  <r>
    <x v="2"/>
    <m/>
    <n v="20006112"/>
    <n v="3097108"/>
    <x v="49"/>
    <s v="ZA"/>
    <x v="43"/>
    <x v="2"/>
    <m/>
    <m/>
    <n v="200"/>
    <n v="88026485"/>
    <s v="HE UCL Bottle opener"/>
    <n v="10"/>
    <m/>
    <s v="China"/>
    <s v="Bar support"/>
    <n v="125"/>
    <s v="Promocean The Netherlands BV"/>
    <x v="0"/>
    <n v="30.2"/>
    <n v="302"/>
    <n v="26.400000000000002"/>
    <n v="264"/>
    <n v="0"/>
    <n v="0"/>
    <n v="264"/>
    <n v="23.176800000000004"/>
    <n v="0"/>
    <n v="23.176800000000004"/>
    <n v="14"/>
    <n v="5"/>
    <n v="5"/>
    <n v="3.5000000000000001E-3"/>
    <s v="Den Bosch"/>
    <m/>
    <n v="0"/>
    <n v="0"/>
    <n v="38"/>
    <n v="0"/>
    <m/>
    <m/>
    <s v="no"/>
    <n v="231.76800000000003"/>
    <m/>
    <n v="0.12"/>
    <n v="26.33727272727273"/>
    <m/>
    <n v="263.37272727272727"/>
    <m/>
    <n v="0"/>
    <s v="Ellina Smirnova"/>
    <m/>
    <n v="20"/>
    <n v="200"/>
    <m/>
    <m/>
    <n v="0"/>
    <n v="0"/>
    <n v="0"/>
    <s v="17.06.2025"/>
    <s v="Order Window"/>
    <m/>
    <m/>
    <n v="2875"/>
  </r>
  <r>
    <x v="2"/>
    <m/>
    <n v="20006112"/>
    <n v="3097108"/>
    <x v="49"/>
    <s v="ZA"/>
    <x v="43"/>
    <x v="2"/>
    <m/>
    <m/>
    <n v="210"/>
    <n v="88026564"/>
    <s v="HE UCL coaster"/>
    <n v="5"/>
    <m/>
    <s v="Germany"/>
    <s v="Coasters (&amp; dripmat)"/>
    <n v="50"/>
    <s v="CC Coaster GmbH &amp; Co. KG"/>
    <x v="0"/>
    <n v="39.159090909090907"/>
    <n v="195.79545454545453"/>
    <n v="18.704545454545457"/>
    <n v="93.52272727272728"/>
    <n v="0"/>
    <n v="0"/>
    <n v="93.52272727272728"/>
    <n v="16.46"/>
    <n v="0"/>
    <n v="16.46"/>
    <n v="21.4"/>
    <n v="43"/>
    <n v="14"/>
    <n v="6.4413999999999999E-2"/>
    <s v="Den Bosch"/>
    <m/>
    <n v="0"/>
    <n v="0"/>
    <n v="102.27272727272725"/>
    <n v="0"/>
    <m/>
    <m/>
    <s v="no"/>
    <n v="82.300000000000011"/>
    <m/>
    <n v="0.12"/>
    <n v="18.704545454545457"/>
    <m/>
    <n v="93.52272727272728"/>
    <m/>
    <n v="0"/>
    <s v="Ellina Smirnova"/>
    <m/>
    <n v="1000"/>
    <n v="5000"/>
    <m/>
    <m/>
    <n v="0"/>
    <n v="0"/>
    <n v="0"/>
    <s v="17.06.2025"/>
    <s v="Order Window"/>
    <m/>
    <m/>
    <n v="414"/>
  </r>
  <r>
    <x v="2"/>
    <m/>
    <n v="20006112"/>
    <n v="3097108"/>
    <x v="49"/>
    <s v="ZA"/>
    <x v="43"/>
    <x v="2"/>
    <m/>
    <m/>
    <n v="220"/>
    <n v="88026506"/>
    <s v="HE UCL Sports bag"/>
    <n v="10"/>
    <m/>
    <s v="China"/>
    <s v="Premiums"/>
    <n v="200"/>
    <s v="Promocean The Netherlands BV"/>
    <x v="0"/>
    <n v="75.55"/>
    <n v="755.5"/>
    <n v="74.75"/>
    <n v="747.5"/>
    <n v="0"/>
    <n v="0"/>
    <n v="747.5"/>
    <n v="65.215800000000002"/>
    <n v="0"/>
    <n v="65.215800000000002"/>
    <n v="52"/>
    <n v="33"/>
    <n v="12"/>
    <n v="0.20591999999999999"/>
    <s v="Den Bosch"/>
    <m/>
    <n v="0"/>
    <n v="0"/>
    <n v="8"/>
    <n v="0"/>
    <m/>
    <m/>
    <s v="no"/>
    <n v="652.15800000000002"/>
    <m/>
    <n v="0.12"/>
    <n v="74.108863636363637"/>
    <m/>
    <n v="741.0886363636364"/>
    <m/>
    <n v="0"/>
    <s v="Ellina Smirnova"/>
    <m/>
    <n v="5"/>
    <n v="50"/>
    <m/>
    <m/>
    <n v="0"/>
    <n v="0"/>
    <n v="0"/>
    <s v="17.06.2025"/>
    <s v="Order Window"/>
    <m/>
    <m/>
    <n v="636"/>
  </r>
  <r>
    <x v="2"/>
    <m/>
    <n v="20006112"/>
    <n v="3097108"/>
    <x v="49"/>
    <s v="ZA"/>
    <x v="43"/>
    <x v="2"/>
    <m/>
    <m/>
    <n v="230"/>
    <n v="88026484"/>
    <s v="HE UCL Backpack"/>
    <n v="20"/>
    <m/>
    <s v="China"/>
    <s v="Premiums"/>
    <n v="200"/>
    <s v="Promocean The Netherlands BV"/>
    <x v="0"/>
    <n v="70.149999999999991"/>
    <n v="1402.9999999999998"/>
    <n v="69.349999999999994"/>
    <n v="1387"/>
    <n v="0"/>
    <n v="0"/>
    <n v="1387"/>
    <n v="60.500699999999995"/>
    <n v="0"/>
    <n v="60.500699999999995"/>
    <n v="55"/>
    <n v="36"/>
    <n v="20"/>
    <n v="0.79200000000000004"/>
    <s v="Den Bosch"/>
    <m/>
    <n v="0"/>
    <n v="0"/>
    <n v="15.999999999999773"/>
    <n v="0"/>
    <m/>
    <m/>
    <s v="no"/>
    <n v="1210.0139999999999"/>
    <m/>
    <n v="0.12"/>
    <n v="68.750795454545454"/>
    <m/>
    <n v="1375.0159090909092"/>
    <m/>
    <n v="0"/>
    <s v="Ellina Smirnova"/>
    <m/>
    <n v="5"/>
    <n v="100"/>
    <m/>
    <m/>
    <n v="0"/>
    <n v="0"/>
    <n v="0"/>
    <s v="17.06.2025"/>
    <s v="Order Window"/>
    <m/>
    <m/>
    <n v="642"/>
  </r>
  <r>
    <x v="2"/>
    <m/>
    <n v="20006112"/>
    <n v="3097108"/>
    <x v="49"/>
    <s v="ZA"/>
    <x v="43"/>
    <x v="2"/>
    <m/>
    <m/>
    <n v="240"/>
    <n v="88026576"/>
    <s v="HE UCL Sports towel"/>
    <n v="20"/>
    <m/>
    <s v="China"/>
    <s v="Textiles-Clothing"/>
    <n v="167"/>
    <s v="Promocean The Netherlands BV"/>
    <x v="0"/>
    <n v="36.24"/>
    <n v="724.80000000000007"/>
    <n v="30.48"/>
    <n v="609.6"/>
    <n v="0"/>
    <n v="0"/>
    <n v="609.6"/>
    <n v="26.6175"/>
    <n v="0"/>
    <n v="26.6175"/>
    <n v="25.5"/>
    <n v="25"/>
    <n v="18.5"/>
    <n v="0.235875"/>
    <s v="Den Bosch"/>
    <m/>
    <n v="0"/>
    <n v="0"/>
    <n v="115.20000000000005"/>
    <n v="0"/>
    <m/>
    <m/>
    <s v="no"/>
    <n v="532.35"/>
    <m/>
    <n v="0.12"/>
    <n v="30.24715909090909"/>
    <m/>
    <n v="604.94318181818176"/>
    <m/>
    <n v="0"/>
    <s v="Ellina Smirnova"/>
    <m/>
    <n v="6"/>
    <n v="120"/>
    <m/>
    <m/>
    <n v="0"/>
    <n v="0"/>
    <n v="0"/>
    <s v="17.06.2025"/>
    <s v="Order Window"/>
    <m/>
    <m/>
    <n v="714"/>
  </r>
  <r>
    <x v="2"/>
    <m/>
    <n v="20006112"/>
    <n v="3097108"/>
    <x v="49"/>
    <s v="ZA"/>
    <x v="43"/>
    <x v="2"/>
    <m/>
    <m/>
    <n v="250"/>
    <n v="88026519"/>
    <s v="HE UCL Water bottle"/>
    <n v="30"/>
    <m/>
    <s v="China"/>
    <s v="Premiums"/>
    <n v="250"/>
    <s v="Promocean The Netherlands BV"/>
    <x v="0"/>
    <n v="74.7"/>
    <n v="2241"/>
    <n v="72.699999999999989"/>
    <n v="2180.9999999999995"/>
    <n v="0"/>
    <n v="0"/>
    <n v="2180.9999999999995"/>
    <n v="62.893800000000006"/>
    <n v="0"/>
    <n v="62.893800000000006"/>
    <n v="37"/>
    <n v="16"/>
    <n v="17"/>
    <n v="0.30192000000000002"/>
    <s v="Den Bosch"/>
    <m/>
    <n v="0"/>
    <n v="0"/>
    <n v="60.000000000000455"/>
    <n v="0"/>
    <m/>
    <m/>
    <s v="no"/>
    <n v="1886.8140000000001"/>
    <m/>
    <n v="0.12"/>
    <n v="71.470227272727286"/>
    <m/>
    <n v="2144.1068181818187"/>
    <m/>
    <n v="0"/>
    <s v="Ellina Smirnova"/>
    <m/>
    <n v="10"/>
    <n v="300"/>
    <m/>
    <m/>
    <n v="0"/>
    <n v="0"/>
    <n v="0"/>
    <s v="17.06.2025"/>
    <s v="Order Window"/>
    <m/>
    <m/>
    <n v="819"/>
  </r>
  <r>
    <x v="2"/>
    <m/>
    <n v="20006112"/>
    <n v="3097108"/>
    <x v="49"/>
    <s v="ZA"/>
    <x v="43"/>
    <x v="2"/>
    <m/>
    <m/>
    <n v="260"/>
    <n v="88026486"/>
    <s v="HE UCL Cap"/>
    <n v="10"/>
    <m/>
    <s v="China"/>
    <s v="Textiles-Clothing"/>
    <n v="42"/>
    <s v="Promocean The Netherlands BV"/>
    <x v="0"/>
    <n v="115.68"/>
    <n v="1156.8000000000002"/>
    <n v="71.28"/>
    <n v="712.8"/>
    <n v="0"/>
    <n v="0"/>
    <n v="712.8"/>
    <n v="62.267399999999995"/>
    <n v="0"/>
    <n v="62.267399999999995"/>
    <n v="45"/>
    <n v="23"/>
    <n v="23"/>
    <n v="0.23805000000000001"/>
    <s v="Den Bosch"/>
    <m/>
    <n v="0"/>
    <n v="0"/>
    <n v="444.00000000000023"/>
    <n v="0"/>
    <m/>
    <m/>
    <s v="no"/>
    <n v="622.67399999999998"/>
    <m/>
    <n v="0.12"/>
    <n v="70.758409090909083"/>
    <m/>
    <n v="707.58409090909083"/>
    <m/>
    <n v="0"/>
    <s v="Ellina Smirnova"/>
    <m/>
    <n v="24"/>
    <n v="240"/>
    <m/>
    <m/>
    <n v="0"/>
    <n v="0"/>
    <n v="0"/>
    <s v="17.06.2025"/>
    <s v="Order Window"/>
    <m/>
    <m/>
    <n v="816"/>
  </r>
  <r>
    <x v="2"/>
    <m/>
    <n v="20006112"/>
    <n v="3097108"/>
    <x v="49"/>
    <s v="ZA"/>
    <x v="43"/>
    <x v="2"/>
    <m/>
    <m/>
    <n v="270"/>
    <n v="88026487"/>
    <s v="HE UCL Drawstring bag"/>
    <n v="10"/>
    <m/>
    <s v="China"/>
    <s v="Premiums"/>
    <n v="100"/>
    <s v="Promocean The Netherlands BV"/>
    <x v="0"/>
    <n v="30.6"/>
    <n v="306"/>
    <n v="28.799999999999997"/>
    <n v="288"/>
    <n v="0"/>
    <n v="0"/>
    <n v="288"/>
    <n v="25.1082"/>
    <n v="0"/>
    <n v="25.1082"/>
    <n v="47"/>
    <n v="46"/>
    <n v="2"/>
    <n v="4.3240000000000001E-2"/>
    <s v="Den Bosch"/>
    <m/>
    <n v="0"/>
    <n v="0"/>
    <n v="18"/>
    <n v="0"/>
    <m/>
    <m/>
    <s v="no"/>
    <n v="251.08199999999999"/>
    <m/>
    <n v="0.12"/>
    <n v="28.532045454545454"/>
    <m/>
    <n v="285.32045454545454"/>
    <m/>
    <n v="0"/>
    <s v="Ellina Smirnova"/>
    <m/>
    <n v="10"/>
    <n v="100"/>
    <m/>
    <m/>
    <n v="0"/>
    <n v="0"/>
    <n v="0"/>
    <s v="17.06.2025"/>
    <s v="Order Window"/>
    <m/>
    <m/>
    <n v="1295"/>
  </r>
  <r>
    <x v="2"/>
    <m/>
    <n v="20006112"/>
    <n v="3097108"/>
    <x v="49"/>
    <s v="ZA"/>
    <x v="43"/>
    <x v="2"/>
    <m/>
    <m/>
    <n v="280"/>
    <n v="88026488"/>
    <s v="HE UCL Fanny pack"/>
    <n v="10"/>
    <m/>
    <s v="China"/>
    <s v="Premiums"/>
    <n v="10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s v="Den Bosch"/>
    <m/>
    <n v="0"/>
    <n v="0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17.06.2025"/>
    <s v="Order Window"/>
    <m/>
    <m/>
    <n v="588"/>
  </r>
  <r>
    <x v="2"/>
    <m/>
    <n v="20006112"/>
    <n v="3097108"/>
    <x v="49"/>
    <s v="ZA"/>
    <x v="43"/>
    <x v="2"/>
    <m/>
    <m/>
    <n v="290"/>
    <n v="88026494"/>
    <s v="HE UCL Keyring opener"/>
    <n v="15"/>
    <m/>
    <s v="China"/>
    <s v="Premiums"/>
    <n v="100"/>
    <s v="Promocean The Netherlands BV"/>
    <x v="0"/>
    <n v="47"/>
    <n v="705"/>
    <n v="42.25"/>
    <n v="633.75"/>
    <n v="0"/>
    <n v="0"/>
    <n v="633.75"/>
    <n v="37.249200000000002"/>
    <n v="0"/>
    <n v="37.249200000000002"/>
    <n v="11"/>
    <n v="9"/>
    <n v="6"/>
    <n v="8.9099999999999995E-3"/>
    <s v="Den Bosch"/>
    <m/>
    <n v="0"/>
    <n v="0"/>
    <n v="71.25"/>
    <n v="0"/>
    <m/>
    <m/>
    <s v="no"/>
    <n v="558.73800000000006"/>
    <m/>
    <n v="0.12"/>
    <n v="42.328636363636363"/>
    <m/>
    <n v="634.9295454545454"/>
    <m/>
    <n v="0"/>
    <s v="Ellina Smirnova"/>
    <m/>
    <n v="25"/>
    <n v="375"/>
    <m/>
    <m/>
    <n v="0"/>
    <n v="0"/>
    <n v="0"/>
    <s v="17.06.2025"/>
    <s v="Order Window"/>
    <m/>
    <m/>
    <n v="1305"/>
  </r>
  <r>
    <x v="2"/>
    <m/>
    <n v="20006112"/>
    <n v="3097108"/>
    <x v="49"/>
    <s v="ZA"/>
    <x v="43"/>
    <x v="2"/>
    <m/>
    <m/>
    <n v="300"/>
    <n v="88026543"/>
    <s v="HE UCL Lanyard"/>
    <n v="10"/>
    <m/>
    <s v="China"/>
    <s v="Premiums"/>
    <n v="100"/>
    <s v="Promocean The Netherlands BV"/>
    <x v="0"/>
    <n v="53.5"/>
    <n v="535"/>
    <n v="49.75"/>
    <n v="497.5"/>
    <n v="0"/>
    <n v="0"/>
    <n v="497.5"/>
    <n v="43.103400000000008"/>
    <n v="0"/>
    <n v="43.103400000000008"/>
    <n v="24"/>
    <n v="15"/>
    <n v="5"/>
    <n v="1.7999999999999999E-2"/>
    <s v="Den Bosch"/>
    <m/>
    <n v="0"/>
    <n v="0"/>
    <n v="37.5"/>
    <n v="0"/>
    <m/>
    <m/>
    <s v="no"/>
    <n v="431.03400000000011"/>
    <m/>
    <n v="0.12"/>
    <n v="48.981136363636374"/>
    <m/>
    <n v="489.81136363636375"/>
    <m/>
    <n v="0"/>
    <s v="Ellina Smirnova"/>
    <m/>
    <n v="25"/>
    <n v="250"/>
    <m/>
    <m/>
    <n v="0"/>
    <n v="0"/>
    <n v="0"/>
    <s v="17.06.2025"/>
    <s v="Order Window"/>
    <m/>
    <m/>
    <n v="612"/>
  </r>
  <r>
    <x v="2"/>
    <m/>
    <n v="20006112"/>
    <n v="3097108"/>
    <x v="49"/>
    <s v="ZA"/>
    <x v="43"/>
    <x v="2"/>
    <m/>
    <m/>
    <n v="310"/>
    <n v="88026624"/>
    <s v="HE UCL 0.0 soccer table"/>
    <n v="2"/>
    <m/>
    <s v="China"/>
    <s v="Premiums"/>
    <n v="250"/>
    <s v="Brands On"/>
    <x v="1"/>
    <n v="355.25"/>
    <n v="710.5"/>
    <n v="355.25"/>
    <n v="710.5"/>
    <n v="0"/>
    <n v="0"/>
    <n v="710.5"/>
    <n v="307.23"/>
    <n v="0"/>
    <n v="307.23"/>
    <n v="90.5"/>
    <n v="77.5"/>
    <n v="18.2"/>
    <n v="0.25530049999999999"/>
    <m/>
    <m/>
    <n v="0"/>
    <n v="0"/>
    <n v="0"/>
    <n v="0"/>
    <m/>
    <m/>
    <s v="no"/>
    <n v="614.46"/>
    <m/>
    <n v="0.12"/>
    <n v="349.125"/>
    <m/>
    <n v="698.25"/>
    <m/>
    <n v="0"/>
    <s v="Ellina Smirnova"/>
    <m/>
    <n v="1"/>
    <n v="2"/>
    <m/>
    <m/>
    <n v="0"/>
    <n v="0"/>
    <n v="0"/>
    <s v="17.06.2025"/>
    <s v="Order Window"/>
    <m/>
    <m/>
    <n v="48"/>
  </r>
  <r>
    <x v="2"/>
    <m/>
    <n v="20006112"/>
    <n v="3097108"/>
    <x v="49"/>
    <s v="ZA"/>
    <x v="43"/>
    <x v="2"/>
    <m/>
    <m/>
    <n v="320"/>
    <n v="88026566"/>
    <s v="HE UCL Sports shirt S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97"/>
  </r>
  <r>
    <x v="2"/>
    <m/>
    <n v="20006112"/>
    <n v="3097108"/>
    <x v="49"/>
    <s v="ZA"/>
    <x v="43"/>
    <x v="2"/>
    <m/>
    <m/>
    <n v="330"/>
    <n v="88026567"/>
    <s v="HE UCL Sports shirt M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336"/>
  </r>
  <r>
    <x v="2"/>
    <m/>
    <n v="20006112"/>
    <n v="3097108"/>
    <x v="49"/>
    <s v="ZA"/>
    <x v="43"/>
    <x v="2"/>
    <m/>
    <m/>
    <n v="340"/>
    <n v="88026568"/>
    <s v="HE UCL Sports shirt 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483"/>
  </r>
  <r>
    <x v="2"/>
    <m/>
    <n v="20006112"/>
    <n v="3097108"/>
    <x v="49"/>
    <s v="ZA"/>
    <x v="43"/>
    <x v="2"/>
    <m/>
    <m/>
    <n v="350"/>
    <n v="88026569"/>
    <s v="HE UCL Sports shirt XL"/>
    <n v="4"/>
    <m/>
    <s v="China"/>
    <s v="Textiles-Clothing"/>
    <n v="200"/>
    <s v="Asian Sourcing Link"/>
    <x v="0"/>
    <n v="34.549999999999997"/>
    <n v="138.19999999999999"/>
    <n v="29.5"/>
    <n v="118"/>
    <n v="0"/>
    <n v="0"/>
    <n v="118"/>
    <n v="25.154999999999998"/>
    <n v="0"/>
    <n v="25.154999999999998"/>
    <n v="39"/>
    <n v="33"/>
    <n v="4.5"/>
    <n v="2.3165999999999999E-2"/>
    <s v="Den Bosch"/>
    <m/>
    <n v="0"/>
    <n v="0"/>
    <n v="20.199999999999989"/>
    <n v="0"/>
    <m/>
    <m/>
    <s v="no"/>
    <n v="100.61999999999999"/>
    <m/>
    <n v="0.12"/>
    <n v="28.58522727272727"/>
    <m/>
    <n v="114.34090909090908"/>
    <m/>
    <n v="0"/>
    <s v="Ellina Smirnova"/>
    <m/>
    <n v="5"/>
    <n v="20"/>
    <m/>
    <m/>
    <n v="0"/>
    <n v="0"/>
    <n v="0"/>
    <s v="17.06.2025"/>
    <s v="Order Window"/>
    <m/>
    <m/>
    <n v="263"/>
  </r>
  <r>
    <x v="2"/>
    <m/>
    <n v="20006112"/>
    <n v="3097108"/>
    <x v="49"/>
    <s v="ZA"/>
    <x v="43"/>
    <x v="2"/>
    <m/>
    <m/>
    <n v="360"/>
    <n v="88026570"/>
    <s v="HE UCL Sports shirt XXL"/>
    <n v="2"/>
    <m/>
    <s v="China"/>
    <s v="Textiles-Clothing"/>
    <n v="200"/>
    <s v="Asian Sourcing Link"/>
    <x v="0"/>
    <n v="34.549999999999997"/>
    <n v="69.099999999999994"/>
    <n v="29.5"/>
    <n v="59"/>
    <n v="0"/>
    <n v="0"/>
    <n v="59"/>
    <n v="25.154999999999998"/>
    <n v="0"/>
    <n v="25.154999999999998"/>
    <n v="39"/>
    <n v="33"/>
    <n v="4.5"/>
    <n v="1.1583E-2"/>
    <s v="Den Bosch"/>
    <m/>
    <n v="0"/>
    <n v="0"/>
    <n v="10.099999999999994"/>
    <n v="0"/>
    <m/>
    <m/>
    <s v="no"/>
    <n v="50.309999999999995"/>
    <m/>
    <n v="0.12"/>
    <n v="28.58522727272727"/>
    <m/>
    <n v="57.17045454545454"/>
    <m/>
    <n v="0"/>
    <s v="Ellina Smirnova"/>
    <m/>
    <n v="5"/>
    <n v="10"/>
    <m/>
    <m/>
    <n v="0"/>
    <n v="0"/>
    <n v="0"/>
    <s v="17.06.2025"/>
    <s v="Order Window"/>
    <m/>
    <m/>
    <n v="32"/>
  </r>
  <r>
    <x v="2"/>
    <m/>
    <n v="20006112"/>
    <n v="3097108"/>
    <x v="49"/>
    <s v="ZA"/>
    <x v="43"/>
    <x v="2"/>
    <m/>
    <m/>
    <n v="370"/>
    <n v="88026590"/>
    <s v="HE UCL rain jacket S"/>
    <n v="10"/>
    <m/>
    <s v="China"/>
    <s v="Textiles-Clothing"/>
    <n v="1000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s v="Den Bosch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  <m/>
    <m/>
    <n v="100"/>
  </r>
  <r>
    <x v="2"/>
    <m/>
    <n v="20006112"/>
    <n v="3097108"/>
    <x v="49"/>
    <s v="ZA"/>
    <x v="43"/>
    <x v="2"/>
    <m/>
    <m/>
    <n v="380"/>
    <n v="88026591"/>
    <s v="HE UCL rain jacket M"/>
    <n v="20"/>
    <m/>
    <s v="China"/>
    <s v="Textiles-Clothing"/>
    <n v="1000"/>
    <s v="Asian Sourcing Link"/>
    <x v="0"/>
    <n v="30.41"/>
    <n v="608.20000000000005"/>
    <n v="26.82"/>
    <n v="536.4"/>
    <n v="0"/>
    <n v="0"/>
    <n v="536.4"/>
    <n v="23.4"/>
    <n v="0"/>
    <n v="23.4"/>
    <n v="47"/>
    <n v="38"/>
    <n v="2"/>
    <n v="7.1440000000000003E-2"/>
    <s v="Den Bosch"/>
    <m/>
    <n v="0"/>
    <n v="0"/>
    <n v="71.800000000000068"/>
    <n v="0"/>
    <m/>
    <m/>
    <s v="no"/>
    <n v="468"/>
    <m/>
    <n v="0.12"/>
    <n v="26.59090909090909"/>
    <m/>
    <n v="531.81818181818176"/>
    <m/>
    <n v="0"/>
    <s v="Ellina Smirnova"/>
    <m/>
    <n v="1"/>
    <n v="20"/>
    <m/>
    <m/>
    <n v="0"/>
    <n v="0"/>
    <n v="0"/>
    <s v="17.06.2025"/>
    <s v="Order Window"/>
    <m/>
    <m/>
    <n v="303"/>
  </r>
  <r>
    <x v="2"/>
    <m/>
    <n v="20006112"/>
    <n v="3097108"/>
    <x v="49"/>
    <s v="ZA"/>
    <x v="43"/>
    <x v="2"/>
    <m/>
    <m/>
    <n v="390"/>
    <n v="88026592"/>
    <s v="HE UCL rain jacket L"/>
    <n v="10"/>
    <m/>
    <s v="China"/>
    <s v="Textiles-Clothing"/>
    <n v="1000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s v="Den Bosch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  <m/>
    <m/>
    <n v="378"/>
  </r>
  <r>
    <x v="2"/>
    <m/>
    <n v="20006112"/>
    <n v="3097108"/>
    <x v="49"/>
    <s v="ZA"/>
    <x v="43"/>
    <x v="2"/>
    <m/>
    <m/>
    <n v="400"/>
    <n v="88026593"/>
    <s v="HE UCL rain jacket XL"/>
    <n v="10"/>
    <m/>
    <s v="China"/>
    <s v="Textiles-Clothing"/>
    <n v="1000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s v="Den Bosch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  <m/>
    <m/>
    <n v="274"/>
  </r>
  <r>
    <x v="2"/>
    <m/>
    <n v="20006112"/>
    <n v="3097108"/>
    <x v="49"/>
    <s v="ZA"/>
    <x v="43"/>
    <x v="2"/>
    <m/>
    <m/>
    <n v="410"/>
    <n v="88026594"/>
    <s v="HE UCL rain jacket XXL"/>
    <n v="10"/>
    <m/>
    <s v="China"/>
    <s v="Textiles-Clothing"/>
    <n v="1000"/>
    <s v="Asian Sourcing Link"/>
    <x v="0"/>
    <n v="30.41"/>
    <n v="304.10000000000002"/>
    <n v="26.82"/>
    <n v="268.2"/>
    <n v="0"/>
    <n v="0"/>
    <n v="268.2"/>
    <n v="23.4"/>
    <n v="0"/>
    <n v="23.4"/>
    <n v="47"/>
    <n v="38"/>
    <n v="2"/>
    <n v="3.5720000000000002E-2"/>
    <s v="Den Bosch"/>
    <m/>
    <n v="0"/>
    <n v="0"/>
    <n v="35.900000000000034"/>
    <n v="0"/>
    <m/>
    <m/>
    <s v="no"/>
    <n v="234"/>
    <m/>
    <n v="0.12"/>
    <n v="26.59090909090909"/>
    <m/>
    <n v="265.90909090909088"/>
    <m/>
    <n v="0"/>
    <s v="Ellina Smirnova"/>
    <m/>
    <n v="1"/>
    <n v="10"/>
    <m/>
    <m/>
    <n v="0"/>
    <n v="0"/>
    <n v="0"/>
    <s v="17.06.2025"/>
    <s v="Order Window"/>
    <m/>
    <m/>
    <n v="63"/>
  </r>
  <r>
    <x v="7"/>
    <m/>
    <n v="20006112"/>
    <n v="3097108"/>
    <x v="49"/>
    <s v="ZA"/>
    <x v="43"/>
    <x v="2"/>
    <m/>
    <m/>
    <n v="420"/>
    <n v="88026754"/>
    <s v="HE Silver waiter tray debossed"/>
    <n v="17"/>
    <m/>
    <s v="China"/>
    <s v="Bar support"/>
    <n v="333"/>
    <s v="Promocean The Netherlands BV"/>
    <x v="1"/>
    <n v="72.239999999999995"/>
    <n v="1228.08"/>
    <n v="72.239999999999995"/>
    <n v="1228.08"/>
    <n v="0"/>
    <n v="0"/>
    <n v="1228.08"/>
    <n v="62.494800000000005"/>
    <n v="0"/>
    <n v="62.494800000000005"/>
    <n v="41.5"/>
    <n v="6"/>
    <n v="41.5"/>
    <n v="0.17566950000000001"/>
    <m/>
    <m/>
    <n v="0"/>
    <n v="0"/>
    <n v="0"/>
    <n v="0"/>
    <m/>
    <m/>
    <s v="no"/>
    <n v="1062.4116000000001"/>
    <m/>
    <n v="0.12"/>
    <n v="71.016818181818181"/>
    <m/>
    <n v="1207.2859090909092"/>
    <m/>
    <n v="0"/>
    <s v="Ellina Smirnova"/>
    <m/>
    <n v="6"/>
    <n v="102"/>
    <m/>
    <m/>
    <n v="0"/>
    <n v="0"/>
    <n v="0"/>
    <s v="17.06.2025"/>
    <s v="Order Window"/>
    <m/>
    <m/>
    <n v="18"/>
  </r>
  <r>
    <x v="7"/>
    <m/>
    <n v="20006112"/>
    <n v="3097108"/>
    <x v="49"/>
    <s v="ZA"/>
    <x v="43"/>
    <x v="2"/>
    <m/>
    <m/>
    <n v="430"/>
    <n v="88026293"/>
    <s v="HE Silver dripmat"/>
    <n v="10"/>
    <m/>
    <s v="China"/>
    <s v="Bar support"/>
    <n v="50"/>
    <s v="Asian Sourcing Link"/>
    <x v="2"/>
    <n v="62"/>
    <n v="620"/>
    <n v="62"/>
    <n v="620"/>
    <n v="0"/>
    <n v="0"/>
    <n v="620"/>
    <n v="54.720000000000006"/>
    <n v="0"/>
    <n v="54.720000000000006"/>
    <n v="62"/>
    <n v="20"/>
    <n v="9.5"/>
    <n v="0.1178"/>
    <s v="Den Bosch"/>
    <m/>
    <n v="0"/>
    <n v="0"/>
    <n v="0"/>
    <n v="0"/>
    <m/>
    <m/>
    <s v="no"/>
    <n v="547.20000000000005"/>
    <m/>
    <n v="0.12"/>
    <n v="62.181818181818187"/>
    <m/>
    <n v="621.81818181818187"/>
    <m/>
    <n v="0"/>
    <s v="Ellina Smirnova"/>
    <m/>
    <n v="10"/>
    <n v="100"/>
    <m/>
    <m/>
    <n v="0"/>
    <n v="0"/>
    <n v="0"/>
    <s v="17.06.2025"/>
    <s v="Order Window"/>
    <m/>
    <m/>
    <n v="25"/>
  </r>
  <r>
    <x v="7"/>
    <m/>
    <n v="20006112"/>
    <n v="3097108"/>
    <x v="49"/>
    <s v="ZA"/>
    <x v="43"/>
    <x v="2"/>
    <m/>
    <m/>
    <n v="440"/>
    <n v="88026271"/>
    <s v="HE Silver Ice bucket 12 bottles"/>
    <n v="10"/>
    <m/>
    <s v="China"/>
    <s v="Bar support"/>
    <n v="333"/>
    <s v="Promocean The Netherlands BV"/>
    <x v="1"/>
    <n v="48.42"/>
    <n v="484.20000000000005"/>
    <n v="48.42"/>
    <n v="484.20000000000005"/>
    <n v="0"/>
    <n v="0"/>
    <n v="484.20000000000005"/>
    <n v="36.195000000000007"/>
    <n v="0"/>
    <n v="36.195000000000007"/>
    <n v="35.5"/>
    <n v="21"/>
    <n v="54"/>
    <n v="0.40256999999999998"/>
    <m/>
    <m/>
    <n v="0"/>
    <n v="0"/>
    <n v="0"/>
    <n v="0"/>
    <m/>
    <m/>
    <s v="no"/>
    <n v="361.95000000000005"/>
    <m/>
    <n v="0.12"/>
    <n v="41.130681818181827"/>
    <m/>
    <n v="411.30681818181824"/>
    <m/>
    <n v="0"/>
    <s v="Ellina Smirnova"/>
    <m/>
    <n v="6"/>
    <n v="60"/>
    <m/>
    <m/>
    <n v="0"/>
    <n v="0"/>
    <n v="0"/>
    <s v="17.06.2025"/>
    <s v="Order Window"/>
    <m/>
    <m/>
    <n v="40"/>
  </r>
  <r>
    <x v="7"/>
    <m/>
    <n v="20006112"/>
    <n v="3097108"/>
    <x v="49"/>
    <s v="ZA"/>
    <x v="43"/>
    <x v="2"/>
    <m/>
    <m/>
    <n v="450"/>
    <n v="88025903"/>
    <s v="HE Silver Coaster holder large"/>
    <n v="6"/>
    <m/>
    <s v="China"/>
    <s v="Bar support"/>
    <n v="167"/>
    <s v="Promocean The Netherlands BV"/>
    <x v="1"/>
    <n v="70.08"/>
    <n v="420.48"/>
    <n v="70.08"/>
    <n v="420.48"/>
    <n v="0"/>
    <n v="0"/>
    <n v="420.48"/>
    <n v="57.729600000000005"/>
    <n v="0"/>
    <n v="57.729600000000005"/>
    <n v="37.5"/>
    <n v="25.5"/>
    <n v="37"/>
    <n v="0.21228749999999999"/>
    <m/>
    <m/>
    <n v="0"/>
    <n v="0"/>
    <n v="0"/>
    <n v="0"/>
    <m/>
    <m/>
    <s v="no"/>
    <n v="346.37760000000003"/>
    <m/>
    <n v="0.12"/>
    <n v="65.601818181818189"/>
    <m/>
    <n v="393.6109090909091"/>
    <m/>
    <n v="0"/>
    <s v="Ellina Smirnova"/>
    <m/>
    <n v="12"/>
    <n v="72"/>
    <m/>
    <m/>
    <n v="0"/>
    <n v="0"/>
    <n v="0"/>
    <s v="17.06.2025"/>
    <s v="Order Window"/>
    <m/>
    <m/>
    <n v="9"/>
  </r>
  <r>
    <x v="7"/>
    <m/>
    <n v="20006112"/>
    <n v="3097108"/>
    <x v="49"/>
    <s v="ZA"/>
    <x v="43"/>
    <x v="2"/>
    <m/>
    <m/>
    <n v="460"/>
    <n v="88025902"/>
    <s v="HE Silver Coaster holder small"/>
    <n v="6"/>
    <m/>
    <s v="China"/>
    <s v="Bar support"/>
    <n v="167"/>
    <s v="Promocean The Netherlands BV"/>
    <x v="1"/>
    <n v="61.320000000000007"/>
    <n v="367.92000000000007"/>
    <n v="61.320000000000007"/>
    <n v="367.92000000000007"/>
    <n v="0"/>
    <n v="0"/>
    <n v="367.92000000000007"/>
    <n v="49.97760000000001"/>
    <n v="0"/>
    <n v="49.97760000000001"/>
    <n v="30"/>
    <n v="27"/>
    <n v="15"/>
    <n v="7.2900000000000006E-2"/>
    <m/>
    <m/>
    <n v="0"/>
    <n v="0"/>
    <n v="0"/>
    <n v="0"/>
    <m/>
    <m/>
    <s v="no"/>
    <n v="299.86560000000009"/>
    <m/>
    <n v="0.12"/>
    <n v="56.792727272727284"/>
    <m/>
    <n v="340.75636363636369"/>
    <m/>
    <n v="0"/>
    <s v="Ellina Smirnova"/>
    <m/>
    <n v="12"/>
    <n v="72"/>
    <m/>
    <m/>
    <n v="0"/>
    <n v="0"/>
    <n v="0"/>
    <s v="17.06.2025"/>
    <s v="Order Window"/>
    <m/>
    <m/>
    <n v="6"/>
  </r>
  <r>
    <x v="7"/>
    <m/>
    <n v="20006112"/>
    <n v="3097108"/>
    <x v="49"/>
    <s v="ZA"/>
    <x v="43"/>
    <x v="2"/>
    <m/>
    <m/>
    <n v="470"/>
    <n v="88026274"/>
    <s v="HE Silver Menu holder"/>
    <n v="40"/>
    <m/>
    <s v="China"/>
    <s v="Bar support"/>
    <n v="333"/>
    <s v="Promocean The Netherlands BV"/>
    <x v="1"/>
    <n v="26.160000000000004"/>
    <n v="1046.4000000000001"/>
    <n v="26.160000000000004"/>
    <n v="1046.4000000000001"/>
    <n v="0"/>
    <n v="0"/>
    <n v="1046.4000000000001"/>
    <n v="21.545999999999999"/>
    <n v="0"/>
    <n v="21.545999999999999"/>
    <n v="28"/>
    <n v="10"/>
    <n v="10"/>
    <n v="0.112"/>
    <m/>
    <m/>
    <n v="0"/>
    <n v="0"/>
    <n v="0"/>
    <n v="0"/>
    <m/>
    <m/>
    <s v="no"/>
    <n v="861.83999999999992"/>
    <m/>
    <n v="0.12"/>
    <n v="24.484090909090909"/>
    <m/>
    <n v="979.36363636363637"/>
    <m/>
    <n v="0"/>
    <s v="Ellina Smirnova"/>
    <m/>
    <n v="6"/>
    <n v="240"/>
    <m/>
    <m/>
    <n v="0"/>
    <n v="0"/>
    <n v="0"/>
    <s v="17.06.2025"/>
    <s v="Order Window"/>
    <m/>
    <m/>
    <n v="40"/>
  </r>
  <r>
    <x v="7"/>
    <m/>
    <n v="20006112"/>
    <n v="3097108"/>
    <x v="49"/>
    <s v="ZA"/>
    <x v="43"/>
    <x v="2"/>
    <m/>
    <m/>
    <n v="480"/>
    <n v="88026308"/>
    <s v="HE Silver Coaster"/>
    <n v="3"/>
    <m/>
    <s v="Germany"/>
    <s v="Coasters (&amp; dripmat)"/>
    <n v="100"/>
    <s v="CC Coaster GmbH &amp; Co. KG"/>
    <x v="0"/>
    <n v="25.875"/>
    <n v="77.625"/>
    <n v="25.875"/>
    <n v="77.625"/>
    <n v="0"/>
    <n v="0"/>
    <n v="77.625"/>
    <n v="22.77"/>
    <n v="0"/>
    <n v="22.77"/>
    <n v="21.4"/>
    <n v="43"/>
    <n v="14"/>
    <n v="3.8648399999999992E-2"/>
    <s v="Den Bosch"/>
    <m/>
    <n v="0"/>
    <n v="0"/>
    <n v="0"/>
    <n v="0"/>
    <m/>
    <m/>
    <s v="no"/>
    <n v="68.31"/>
    <m/>
    <n v="0.12"/>
    <n v="25.875"/>
    <m/>
    <n v="77.625"/>
    <m/>
    <n v="0"/>
    <s v="Ellina Smirnova"/>
    <m/>
    <n v="1000"/>
    <n v="3000"/>
    <m/>
    <m/>
    <n v="0"/>
    <n v="0"/>
    <n v="0"/>
    <s v="17.06.2025"/>
    <s v="Order Window"/>
    <m/>
    <m/>
    <n v="104"/>
  </r>
  <r>
    <x v="7"/>
    <m/>
    <n v="20006112"/>
    <n v="3097108"/>
    <x v="49"/>
    <s v="ZA"/>
    <x v="43"/>
    <x v="2"/>
    <m/>
    <m/>
    <n v="490"/>
    <n v="88025915"/>
    <s v="HE Silver Bottle opener"/>
    <n v="5"/>
    <m/>
    <s v="China"/>
    <s v="Bar support"/>
    <n v="250"/>
    <s v="Promocean The Netherlands BV"/>
    <x v="0"/>
    <n v="30.6"/>
    <n v="153"/>
    <n v="30.6"/>
    <n v="153"/>
    <n v="0"/>
    <n v="0"/>
    <n v="153"/>
    <n v="26.973380571428567"/>
    <n v="0"/>
    <n v="26.973380571428567"/>
    <n v="15"/>
    <n v="5"/>
    <n v="5"/>
    <n v="1.8749999999999999E-3"/>
    <s v="Den Bosch"/>
    <m/>
    <n v="0"/>
    <n v="0"/>
    <n v="0"/>
    <n v="0"/>
    <m/>
    <m/>
    <s v="no"/>
    <n v="134.86690285714283"/>
    <m/>
    <n v="0.12"/>
    <n v="30.651568831168827"/>
    <m/>
    <n v="153.25784415584414"/>
    <m/>
    <n v="0"/>
    <s v="Ellina Smirnova"/>
    <m/>
    <n v="20"/>
    <n v="100"/>
    <m/>
    <m/>
    <n v="0"/>
    <n v="0"/>
    <n v="0"/>
    <s v="17.06.2025"/>
    <s v="Order Window"/>
    <m/>
    <m/>
    <n v="41"/>
  </r>
  <r>
    <x v="7"/>
    <m/>
    <n v="20006112"/>
    <n v="3097108"/>
    <x v="49"/>
    <s v="ZA"/>
    <x v="43"/>
    <x v="2"/>
    <m/>
    <m/>
    <n v="500"/>
    <n v="88026260"/>
    <s v="HE Silver Blouse man S"/>
    <n v="6"/>
    <m/>
    <s v="China"/>
    <s v="Textiles-Clothing"/>
    <n v="167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s v="Den Bosch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  <m/>
    <m/>
    <n v="7"/>
  </r>
  <r>
    <x v="7"/>
    <m/>
    <n v="20006112"/>
    <n v="3097108"/>
    <x v="49"/>
    <s v="ZA"/>
    <x v="43"/>
    <x v="2"/>
    <m/>
    <m/>
    <n v="510"/>
    <n v="88026261"/>
    <s v="HE Silver Blouse man M"/>
    <n v="6"/>
    <m/>
    <s v="China"/>
    <s v="Textiles-Clothing"/>
    <n v="167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s v="Den Bosch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  <m/>
    <m/>
    <n v="14"/>
  </r>
  <r>
    <x v="7"/>
    <m/>
    <n v="20006112"/>
    <n v="3097108"/>
    <x v="49"/>
    <s v="ZA"/>
    <x v="43"/>
    <x v="2"/>
    <m/>
    <m/>
    <n v="520"/>
    <n v="88026262"/>
    <s v="HE Silver Blouse man L"/>
    <n v="6"/>
    <m/>
    <s v="China"/>
    <s v="Textiles-Clothing"/>
    <n v="167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s v="Den Bosch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  <m/>
    <m/>
    <n v="16"/>
  </r>
  <r>
    <x v="7"/>
    <m/>
    <n v="20006112"/>
    <n v="3097108"/>
    <x v="49"/>
    <s v="ZA"/>
    <x v="43"/>
    <x v="2"/>
    <m/>
    <m/>
    <n v="530"/>
    <n v="88026263"/>
    <s v="HE Silver Blouse man XL"/>
    <n v="6"/>
    <m/>
    <s v="China"/>
    <s v="Textiles-Clothing"/>
    <n v="167"/>
    <s v="Promocean The Netherlands BV"/>
    <x v="0"/>
    <n v="91.56"/>
    <n v="549.36"/>
    <n v="91.56"/>
    <n v="549.36"/>
    <n v="0"/>
    <n v="0"/>
    <n v="549.36"/>
    <n v="79.915813714285704"/>
    <n v="0"/>
    <n v="79.915813714285704"/>
    <n v="28"/>
    <n v="15"/>
    <n v="12"/>
    <n v="3.024E-2"/>
    <s v="Den Bosch"/>
    <m/>
    <n v="0"/>
    <n v="0"/>
    <n v="0"/>
    <n v="0"/>
    <m/>
    <m/>
    <s v="no"/>
    <n v="479.4948822857142"/>
    <m/>
    <n v="0.12"/>
    <n v="90.813424675324669"/>
    <m/>
    <n v="544.88054805194804"/>
    <m/>
    <n v="0"/>
    <s v="Ellina Smirnova"/>
    <m/>
    <n v="6"/>
    <n v="36"/>
    <m/>
    <m/>
    <n v="0"/>
    <n v="0"/>
    <n v="0"/>
    <s v="17.06.2025"/>
    <s v="Order Window"/>
    <m/>
    <m/>
    <n v="11"/>
  </r>
  <r>
    <x v="7"/>
    <m/>
    <n v="20006112"/>
    <n v="3097108"/>
    <x v="49"/>
    <s v="ZA"/>
    <x v="43"/>
    <x v="2"/>
    <m/>
    <m/>
    <n v="540"/>
    <n v="88026264"/>
    <s v="HE Silver Blouse man XXL"/>
    <n v="4"/>
    <m/>
    <s v="China"/>
    <s v="Textiles-Clothing"/>
    <n v="167"/>
    <s v="Promocean The Netherlands BV"/>
    <x v="0"/>
    <n v="91.56"/>
    <n v="366.24"/>
    <n v="91.56"/>
    <n v="366.24"/>
    <n v="0"/>
    <n v="0"/>
    <n v="366.24"/>
    <n v="79.915813714285704"/>
    <n v="0"/>
    <n v="79.915813714285704"/>
    <n v="28"/>
    <n v="15"/>
    <n v="12"/>
    <n v="2.0160000000000001E-2"/>
    <s v="Den Bosch"/>
    <m/>
    <n v="0"/>
    <n v="0"/>
    <n v="0"/>
    <n v="0"/>
    <m/>
    <m/>
    <s v="no"/>
    <n v="319.66325485714282"/>
    <m/>
    <n v="0.12"/>
    <n v="90.813424675324669"/>
    <m/>
    <n v="363.25369870129867"/>
    <m/>
    <n v="0"/>
    <s v="Ellina Smirnova"/>
    <m/>
    <n v="6"/>
    <n v="24"/>
    <m/>
    <m/>
    <n v="0"/>
    <n v="0"/>
    <n v="0"/>
    <s v="17.06.2025"/>
    <s v="Order Window"/>
    <m/>
    <m/>
    <n v="10"/>
  </r>
  <r>
    <x v="7"/>
    <m/>
    <n v="20006112"/>
    <n v="3097108"/>
    <x v="49"/>
    <s v="ZA"/>
    <x v="43"/>
    <x v="2"/>
    <m/>
    <m/>
    <n v="550"/>
    <n v="88026255"/>
    <s v="HE Silver Blouse lady XS"/>
    <n v="2"/>
    <m/>
    <s v="China"/>
    <s v="Textiles-Clothing"/>
    <n v="167"/>
    <s v="Promocean The Netherlands BV"/>
    <x v="0"/>
    <n v="90.36"/>
    <n v="180.72"/>
    <n v="90.36"/>
    <n v="180.72"/>
    <n v="0"/>
    <n v="0"/>
    <n v="180.72"/>
    <n v="78.839748"/>
    <n v="0"/>
    <n v="78.839748"/>
    <n v="28"/>
    <n v="15"/>
    <n v="12"/>
    <n v="1.008E-2"/>
    <s v="Den Bosch"/>
    <m/>
    <n v="0"/>
    <n v="0"/>
    <n v="0"/>
    <n v="0"/>
    <m/>
    <m/>
    <s v="no"/>
    <n v="157.679496"/>
    <m/>
    <n v="0.12"/>
    <n v="89.590622727272731"/>
    <m/>
    <n v="179.18124545454546"/>
    <m/>
    <n v="0"/>
    <s v="Ellina Smirnova"/>
    <m/>
    <n v="6"/>
    <n v="12"/>
    <m/>
    <m/>
    <n v="0"/>
    <n v="0"/>
    <n v="0"/>
    <s v="17.06.2025"/>
    <s v="Order Window"/>
    <m/>
    <m/>
    <n v="2"/>
  </r>
  <r>
    <x v="7"/>
    <m/>
    <n v="20006112"/>
    <n v="3097108"/>
    <x v="49"/>
    <s v="ZA"/>
    <x v="43"/>
    <x v="2"/>
    <m/>
    <m/>
    <n v="560"/>
    <n v="88026256"/>
    <s v="HE Silver Blouse lady S"/>
    <n v="20"/>
    <m/>
    <s v="China"/>
    <s v="Textiles-Clothing"/>
    <n v="167"/>
    <s v="Promocean The Netherlands BV"/>
    <x v="0"/>
    <n v="90.36"/>
    <n v="1807.2"/>
    <n v="90.36"/>
    <n v="1807.2"/>
    <n v="0"/>
    <n v="0"/>
    <n v="1807.2"/>
    <n v="78.839748"/>
    <n v="0"/>
    <n v="78.839748"/>
    <n v="28"/>
    <n v="15"/>
    <n v="12"/>
    <n v="0.1008"/>
    <s v="Den Bosch"/>
    <m/>
    <n v="0"/>
    <n v="0"/>
    <n v="0"/>
    <n v="0"/>
    <m/>
    <m/>
    <s v="no"/>
    <n v="1576.7949599999999"/>
    <m/>
    <n v="0.12"/>
    <n v="89.590622727272731"/>
    <m/>
    <n v="1791.8124545454546"/>
    <m/>
    <n v="0"/>
    <s v="Ellina Smirnova"/>
    <m/>
    <n v="6"/>
    <n v="120"/>
    <m/>
    <m/>
    <n v="0"/>
    <n v="0"/>
    <n v="0"/>
    <s v="17.06.2025"/>
    <s v="Order Window"/>
    <m/>
    <m/>
    <n v="25"/>
  </r>
  <r>
    <x v="7"/>
    <m/>
    <n v="20006112"/>
    <n v="3097108"/>
    <x v="49"/>
    <s v="ZA"/>
    <x v="43"/>
    <x v="2"/>
    <m/>
    <m/>
    <n v="570"/>
    <n v="88026257"/>
    <s v="HE Silver Blouse lady M"/>
    <n v="20"/>
    <m/>
    <s v="China"/>
    <s v="Textiles-Clothing"/>
    <n v="167"/>
    <s v="Promocean The Netherlands BV"/>
    <x v="0"/>
    <n v="90.36"/>
    <n v="1807.2"/>
    <n v="90.36"/>
    <n v="1807.2"/>
    <n v="0"/>
    <n v="0"/>
    <n v="1807.2"/>
    <n v="78.839748"/>
    <n v="0"/>
    <n v="78.839748"/>
    <n v="28"/>
    <n v="15"/>
    <n v="12"/>
    <n v="0.1008"/>
    <s v="Den Bosch"/>
    <m/>
    <n v="0"/>
    <n v="0"/>
    <n v="0"/>
    <n v="0"/>
    <m/>
    <m/>
    <s v="no"/>
    <n v="1576.7949599999999"/>
    <m/>
    <n v="0.12"/>
    <n v="89.590622727272731"/>
    <m/>
    <n v="1791.8124545454546"/>
    <m/>
    <n v="0"/>
    <s v="Ellina Smirnova"/>
    <m/>
    <n v="6"/>
    <n v="120"/>
    <m/>
    <m/>
    <n v="0"/>
    <n v="0"/>
    <n v="0"/>
    <s v="17.06.2025"/>
    <s v="Order Window"/>
    <m/>
    <m/>
    <n v="25"/>
  </r>
  <r>
    <x v="7"/>
    <m/>
    <n v="20006112"/>
    <n v="3097108"/>
    <x v="49"/>
    <s v="ZA"/>
    <x v="43"/>
    <x v="2"/>
    <m/>
    <m/>
    <n v="580"/>
    <n v="88026258"/>
    <s v="HE Silver Blouse lady L"/>
    <n v="20"/>
    <m/>
    <s v="China"/>
    <s v="Textiles-Clothing"/>
    <n v="167"/>
    <s v="Promocean The Netherlands BV"/>
    <x v="0"/>
    <n v="90.36"/>
    <n v="1807.2"/>
    <n v="90.36"/>
    <n v="1807.2"/>
    <n v="0"/>
    <n v="0"/>
    <n v="1807.2"/>
    <n v="78.839748"/>
    <n v="0"/>
    <n v="78.839748"/>
    <n v="28"/>
    <n v="15"/>
    <n v="12"/>
    <n v="0.1008"/>
    <s v="Den Bosch"/>
    <m/>
    <n v="0"/>
    <n v="0"/>
    <n v="0"/>
    <n v="0"/>
    <m/>
    <m/>
    <s v="no"/>
    <n v="1576.7949599999999"/>
    <m/>
    <n v="0.12"/>
    <n v="89.590622727272731"/>
    <m/>
    <n v="1791.8124545454546"/>
    <m/>
    <n v="0"/>
    <s v="Ellina Smirnova"/>
    <m/>
    <n v="6"/>
    <n v="120"/>
    <m/>
    <m/>
    <n v="0"/>
    <n v="0"/>
    <n v="0"/>
    <s v="17.06.2025"/>
    <s v="Order Window"/>
    <m/>
    <m/>
    <n v="21"/>
  </r>
  <r>
    <x v="7"/>
    <m/>
    <n v="20006112"/>
    <n v="3097108"/>
    <x v="49"/>
    <s v="ZA"/>
    <x v="43"/>
    <x v="2"/>
    <m/>
    <m/>
    <n v="590"/>
    <n v="88024664"/>
    <s v="HE Silver reusable cup 25cl"/>
    <n v="2"/>
    <m/>
    <s v="France"/>
    <s v="Plastic cups"/>
    <n v="2"/>
    <s v="Re-uz France"/>
    <x v="0"/>
    <n v="302.75"/>
    <n v="605.5"/>
    <n v="302.75"/>
    <n v="605.5"/>
    <n v="0"/>
    <n v="0"/>
    <n v="605.5"/>
    <n v="266.42"/>
    <n v="0"/>
    <n v="266.42"/>
    <n v="60"/>
    <n v="40"/>
    <n v="30"/>
    <n v="0.14399999999999999"/>
    <s v="Den Bosch"/>
    <m/>
    <n v="0"/>
    <n v="0"/>
    <n v="0"/>
    <n v="0"/>
    <m/>
    <m/>
    <s v="yes"/>
    <n v="532.84"/>
    <m/>
    <n v="0.12"/>
    <n v="302.75"/>
    <m/>
    <n v="605.5"/>
    <m/>
    <n v="0"/>
    <s v="Konstantinos Zoupanos"/>
    <m/>
    <n v="500"/>
    <n v="1000"/>
    <m/>
    <m/>
    <n v="0"/>
    <n v="0"/>
    <n v="0"/>
    <s v="17.06.2025"/>
    <s v="Order Window"/>
    <m/>
    <m/>
    <n v="2"/>
  </r>
  <r>
    <x v="7"/>
    <m/>
    <n v="20006112"/>
    <n v="3097108"/>
    <x v="49"/>
    <s v="ZA"/>
    <x v="43"/>
    <x v="2"/>
    <m/>
    <m/>
    <n v="600"/>
    <n v="88024665"/>
    <s v="HE Silver reusable cup 50cl"/>
    <n v="2"/>
    <m/>
    <s v="France"/>
    <s v="Plastic cups"/>
    <n v="4"/>
    <s v="Re-uz France"/>
    <x v="1"/>
    <n v="212.89772727272725"/>
    <n v="425.7954545454545"/>
    <n v="212.89772727272725"/>
    <n v="425.7954545454545"/>
    <n v="0"/>
    <n v="0"/>
    <n v="425.7954545454545"/>
    <n v="187.35"/>
    <n v="0"/>
    <n v="187.35"/>
    <n v="74"/>
    <n v="43"/>
    <n v="25"/>
    <n v="0.15909999999999999"/>
    <m/>
    <m/>
    <n v="0"/>
    <n v="0"/>
    <n v="0"/>
    <n v="0"/>
    <m/>
    <m/>
    <s v="no"/>
    <n v="374.7"/>
    <m/>
    <n v="0.12"/>
    <n v="212.89772727272725"/>
    <m/>
    <n v="425.7954545454545"/>
    <m/>
    <n v="0"/>
    <s v="Konstantinos Zoupanos"/>
    <m/>
    <n v="300"/>
    <n v="600"/>
    <m/>
    <m/>
    <n v="0"/>
    <n v="0"/>
    <n v="0"/>
    <s v="17.06.2025"/>
    <s v="Order Window"/>
    <m/>
    <m/>
    <n v="2"/>
  </r>
  <r>
    <x v="7"/>
    <m/>
    <n v="20006112"/>
    <n v="3097108"/>
    <x v="49"/>
    <s v="ZA"/>
    <x v="43"/>
    <x v="2"/>
    <m/>
    <m/>
    <n v="610"/>
    <n v="88025932"/>
    <s v="HE Silver T-shirt lady S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6.838000000000001"/>
    <n v="0"/>
    <n v="26.838000000000001"/>
    <n v="28"/>
    <n v="15"/>
    <n v="12"/>
    <n v="5.04E-2"/>
    <s v="Den Bosch"/>
    <m/>
    <n v="0"/>
    <n v="0"/>
    <n v="0"/>
    <n v="0"/>
    <m/>
    <m/>
    <s v="no"/>
    <n v="268.38"/>
    <m/>
    <n v="0.12"/>
    <n v="30.497727272727275"/>
    <m/>
    <n v="304.97727272727275"/>
    <m/>
    <n v="0"/>
    <s v="Ellina Smirnova"/>
    <m/>
    <n v="6"/>
    <n v="60"/>
    <m/>
    <m/>
    <n v="0"/>
    <n v="0"/>
    <n v="0"/>
    <s v="17.06.2025"/>
    <s v="Order Window"/>
    <m/>
    <m/>
    <n v="25"/>
  </r>
  <r>
    <x v="7"/>
    <m/>
    <n v="20006112"/>
    <n v="3097108"/>
    <x v="49"/>
    <s v="ZA"/>
    <x v="43"/>
    <x v="2"/>
    <m/>
    <m/>
    <n v="620"/>
    <n v="88025933"/>
    <s v="HE Silver T-shirt lady M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6.838000000000001"/>
    <n v="0"/>
    <n v="26.838000000000001"/>
    <n v="28"/>
    <n v="15"/>
    <n v="12"/>
    <n v="5.04E-2"/>
    <s v="Den Bosch"/>
    <m/>
    <n v="0"/>
    <n v="0"/>
    <n v="0"/>
    <n v="0"/>
    <m/>
    <m/>
    <s v="no"/>
    <n v="268.38"/>
    <m/>
    <n v="0.12"/>
    <n v="30.497727272727275"/>
    <m/>
    <n v="304.97727272727275"/>
    <m/>
    <n v="0"/>
    <s v="Ellina Smirnova"/>
    <m/>
    <n v="6"/>
    <n v="60"/>
    <m/>
    <m/>
    <n v="0"/>
    <n v="0"/>
    <n v="0"/>
    <s v="17.06.2025"/>
    <s v="Order Window"/>
    <m/>
    <m/>
    <n v="35"/>
  </r>
  <r>
    <x v="7"/>
    <m/>
    <n v="20006112"/>
    <n v="3097108"/>
    <x v="49"/>
    <s v="ZA"/>
    <x v="43"/>
    <x v="2"/>
    <m/>
    <m/>
    <n v="630"/>
    <n v="88025934"/>
    <s v="HE Silver T-shirt lady L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6.838000000000001"/>
    <n v="0"/>
    <n v="26.838000000000001"/>
    <n v="28"/>
    <n v="15"/>
    <n v="12"/>
    <n v="5.04E-2"/>
    <s v="Den Bosch"/>
    <m/>
    <n v="0"/>
    <n v="0"/>
    <n v="0"/>
    <n v="0"/>
    <m/>
    <m/>
    <s v="no"/>
    <n v="268.38"/>
    <m/>
    <n v="0.12"/>
    <n v="30.497727272727275"/>
    <m/>
    <n v="304.97727272727275"/>
    <m/>
    <n v="0"/>
    <s v="Ellina Smirnova"/>
    <m/>
    <n v="6"/>
    <n v="60"/>
    <m/>
    <m/>
    <n v="0"/>
    <n v="0"/>
    <n v="0"/>
    <s v="17.06.2025"/>
    <s v="Order Window"/>
    <m/>
    <m/>
    <n v="36"/>
  </r>
  <r>
    <x v="7"/>
    <m/>
    <n v="20006112"/>
    <n v="3097108"/>
    <x v="49"/>
    <s v="ZA"/>
    <x v="43"/>
    <x v="2"/>
    <m/>
    <m/>
    <n v="640"/>
    <n v="88025936"/>
    <s v="HE Silver T-shirt staff man S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s v="Den Bosch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  <m/>
    <m/>
    <n v="10"/>
  </r>
  <r>
    <x v="7"/>
    <m/>
    <n v="20006112"/>
    <n v="3097108"/>
    <x v="49"/>
    <s v="ZA"/>
    <x v="43"/>
    <x v="2"/>
    <m/>
    <m/>
    <n v="650"/>
    <n v="88025937"/>
    <s v="HE Silver T-shirt staff man M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s v="Den Bosch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  <m/>
    <m/>
    <n v="20"/>
  </r>
  <r>
    <x v="7"/>
    <m/>
    <n v="20006112"/>
    <n v="3097108"/>
    <x v="49"/>
    <s v="ZA"/>
    <x v="43"/>
    <x v="2"/>
    <m/>
    <m/>
    <n v="660"/>
    <n v="88025938"/>
    <s v="HE Silver T-shirt staff man L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s v="Den Bosch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  <m/>
    <m/>
    <n v="60"/>
  </r>
  <r>
    <x v="7"/>
    <m/>
    <n v="20006112"/>
    <n v="3097108"/>
    <x v="49"/>
    <s v="ZA"/>
    <x v="43"/>
    <x v="2"/>
    <m/>
    <m/>
    <n v="670"/>
    <n v="88025939"/>
    <s v="HE Silver T-shirt staff man XL"/>
    <n v="10"/>
    <m/>
    <s v="Bangladesh"/>
    <s v="Textiles-Clothing"/>
    <n v="167"/>
    <s v="Promocean The Netherlands BV"/>
    <x v="0"/>
    <n v="31.380000000000003"/>
    <n v="313.8"/>
    <n v="31.380000000000003"/>
    <n v="313.8"/>
    <n v="0"/>
    <n v="0"/>
    <n v="313.8"/>
    <n v="27.361499999999999"/>
    <n v="0"/>
    <n v="27.361499999999999"/>
    <n v="28"/>
    <n v="15"/>
    <n v="12"/>
    <n v="5.04E-2"/>
    <s v="Den Bosch"/>
    <m/>
    <n v="0"/>
    <n v="0"/>
    <n v="0"/>
    <n v="0"/>
    <m/>
    <m/>
    <s v="no"/>
    <n v="273.61500000000001"/>
    <m/>
    <n v="0.12"/>
    <n v="31.092613636363637"/>
    <m/>
    <n v="310.92613636363637"/>
    <m/>
    <n v="0"/>
    <s v="Ellina Smirnova"/>
    <m/>
    <n v="6"/>
    <n v="60"/>
    <m/>
    <m/>
    <n v="0"/>
    <n v="0"/>
    <n v="0"/>
    <s v="17.06.2025"/>
    <s v="Order Window"/>
    <m/>
    <m/>
    <n v="60"/>
  </r>
  <r>
    <x v="7"/>
    <m/>
    <n v="20006112"/>
    <n v="3097108"/>
    <x v="49"/>
    <s v="ZA"/>
    <x v="43"/>
    <x v="2"/>
    <m/>
    <m/>
    <n v="680"/>
    <n v="88024878"/>
    <s v="HE Silver Water bottle"/>
    <n v="10"/>
    <m/>
    <s v="China"/>
    <s v="Premiums"/>
    <n v="250"/>
    <s v="Promocean The Netherlands BV"/>
    <x v="1"/>
    <n v="78.5"/>
    <n v="785"/>
    <n v="78.5"/>
    <n v="785"/>
    <n v="0"/>
    <n v="0"/>
    <n v="785"/>
    <n v="67.891039942857148"/>
    <n v="0"/>
    <n v="67.891039942857148"/>
    <n v="37"/>
    <n v="15"/>
    <n v="27"/>
    <n v="0.14985000000000001"/>
    <m/>
    <m/>
    <n v="0"/>
    <n v="0"/>
    <n v="0"/>
    <n v="0"/>
    <m/>
    <m/>
    <s v="no"/>
    <n v="678.91039942857151"/>
    <m/>
    <n v="0.12"/>
    <n v="77.148909025974035"/>
    <m/>
    <n v="771.48909025974035"/>
    <m/>
    <n v="0"/>
    <s v="Ellina Smirnova"/>
    <m/>
    <n v="10"/>
    <n v="100"/>
    <m/>
    <m/>
    <n v="0"/>
    <n v="0"/>
    <n v="0"/>
    <s v="17.06.2025"/>
    <s v="Order Window"/>
    <m/>
    <m/>
    <n v="40"/>
  </r>
  <r>
    <x v="7"/>
    <m/>
    <n v="20006112"/>
    <n v="3097108"/>
    <x v="49"/>
    <s v="ZA"/>
    <x v="43"/>
    <x v="2"/>
    <m/>
    <m/>
    <n v="690"/>
    <n v="88024934"/>
    <s v="HE Silver Coolbag backpack"/>
    <n v="10"/>
    <m/>
    <s v="China"/>
    <s v="Premiums"/>
    <n v="200"/>
    <s v="Promocean The Netherlands BV"/>
    <x v="1"/>
    <n v="44.699999999999996"/>
    <n v="446.99999999999994"/>
    <n v="44.699999999999996"/>
    <n v="446.99999999999994"/>
    <n v="0"/>
    <n v="0"/>
    <n v="446.99999999999994"/>
    <n v="38.621699999999997"/>
    <n v="0"/>
    <n v="38.621699999999997"/>
    <n v="44"/>
    <n v="34"/>
    <n v="16"/>
    <n v="0.23935999999999999"/>
    <m/>
    <m/>
    <n v="0"/>
    <n v="0"/>
    <n v="0"/>
    <n v="0"/>
    <m/>
    <m/>
    <s v="no"/>
    <n v="386.21699999999998"/>
    <m/>
    <n v="0.12"/>
    <n v="43.88829545454545"/>
    <m/>
    <n v="438.88295454545448"/>
    <m/>
    <n v="0"/>
    <s v="Ellina Smirnova"/>
    <m/>
    <n v="5"/>
    <n v="50"/>
    <m/>
    <m/>
    <n v="0"/>
    <n v="0"/>
    <n v="0"/>
    <s v="17.06.2025"/>
    <s v="Order Window"/>
    <m/>
    <m/>
    <n v="10"/>
  </r>
  <r>
    <x v="7"/>
    <m/>
    <n v="20006112"/>
    <n v="3097108"/>
    <x v="49"/>
    <s v="ZA"/>
    <x v="43"/>
    <x v="2"/>
    <m/>
    <m/>
    <n v="700"/>
    <n v="88027267"/>
    <s v="HE Silver Fanny pack"/>
    <n v="10"/>
    <m/>
    <s v="China"/>
    <s v="Premiums"/>
    <n v="100"/>
    <s v="Promocean The Netherlands BV"/>
    <x v="0"/>
    <n v="35.6"/>
    <n v="356"/>
    <n v="35.6"/>
    <n v="356"/>
    <n v="0"/>
    <n v="0"/>
    <n v="356"/>
    <n v="29.286600000000004"/>
    <n v="0"/>
    <n v="29.286600000000004"/>
    <n v="28"/>
    <n v="17"/>
    <n v="13"/>
    <n v="6.1879999999999998E-2"/>
    <s v="Den Bosch"/>
    <m/>
    <n v="0"/>
    <n v="0"/>
    <n v="0"/>
    <n v="0"/>
    <m/>
    <m/>
    <s v="no"/>
    <n v="292.86600000000004"/>
    <m/>
    <n v="0.12"/>
    <n v="33.280227272727274"/>
    <m/>
    <n v="332.80227272727274"/>
    <m/>
    <n v="0"/>
    <s v="Ellina Smirnova"/>
    <m/>
    <n v="10"/>
    <n v="100"/>
    <m/>
    <m/>
    <n v="0"/>
    <n v="0"/>
    <n v="0"/>
    <s v="17.06.2025"/>
    <s v="Order Window"/>
    <m/>
    <m/>
    <n v="25"/>
  </r>
  <r>
    <x v="2"/>
    <m/>
    <n v="20006112"/>
    <n v="3097108"/>
    <x v="49"/>
    <s v="ZA"/>
    <x v="43"/>
    <x v="2"/>
    <m/>
    <m/>
    <n v="710"/>
    <n v="88026550"/>
    <s v="HE UCL 0.0 Soccer ball with pump"/>
    <n v="2"/>
    <m/>
    <s v="China"/>
    <s v="Premiums"/>
    <n v="500"/>
    <s v="Promocean The Netherlands BV"/>
    <x v="0"/>
    <n v="64.900000000000006"/>
    <n v="129.80000000000001"/>
    <n v="64.900000000000006"/>
    <n v="129.80000000000001"/>
    <n v="0"/>
    <n v="0"/>
    <n v="129.80000000000001"/>
    <n v="56.156400000000005"/>
    <n v="0"/>
    <n v="56.156400000000005"/>
    <n v="68"/>
    <n v="19"/>
    <n v="19"/>
    <n v="4.9096000000000001E-2"/>
    <s v="Den Bosch"/>
    <m/>
    <n v="0"/>
    <n v="0"/>
    <n v="0"/>
    <n v="0"/>
    <m/>
    <m/>
    <s v="no"/>
    <n v="112.31280000000001"/>
    <m/>
    <n v="0.12"/>
    <n v="63.814090909090915"/>
    <m/>
    <n v="127.62818181818183"/>
    <m/>
    <n v="0"/>
    <s v="Ellina Smirnova"/>
    <m/>
    <n v="10"/>
    <n v="20"/>
    <m/>
    <m/>
    <n v="0"/>
    <n v="0"/>
    <n v="0"/>
    <s v="17.06.2025"/>
    <s v="Order Window"/>
    <m/>
    <m/>
    <n v="98"/>
  </r>
  <r>
    <x v="2"/>
    <m/>
    <n v="20006112"/>
    <n v="3097108"/>
    <x v="49"/>
    <s v="ZA"/>
    <x v="43"/>
    <x v="2"/>
    <m/>
    <m/>
    <n v="720"/>
    <n v="88026544"/>
    <s v="HE UCL 0.0 Sports bag"/>
    <n v="2"/>
    <m/>
    <s v="China"/>
    <s v="Premiums"/>
    <n v="200"/>
    <s v="Promocean The Netherlands BV"/>
    <x v="0"/>
    <n v="75.55"/>
    <n v="151.1"/>
    <n v="75.55"/>
    <n v="151.1"/>
    <n v="0"/>
    <n v="0"/>
    <n v="151.1"/>
    <n v="65.941199999999995"/>
    <n v="0"/>
    <n v="65.941199999999995"/>
    <n v="52"/>
    <n v="33"/>
    <n v="12"/>
    <n v="4.1183999999999998E-2"/>
    <s v="Den Bosch"/>
    <m/>
    <n v="0"/>
    <n v="0"/>
    <n v="0"/>
    <n v="0"/>
    <m/>
    <m/>
    <s v="no"/>
    <n v="131.88239999999999"/>
    <m/>
    <n v="0.12"/>
    <n v="74.933181818181808"/>
    <m/>
    <n v="149.86636363636362"/>
    <m/>
    <n v="0"/>
    <s v="Ellina Smirnova"/>
    <m/>
    <n v="5"/>
    <n v="10"/>
    <m/>
    <m/>
    <n v="0"/>
    <n v="0"/>
    <n v="0"/>
    <s v="17.06.2025"/>
    <s v="Order Window"/>
    <m/>
    <m/>
    <n v="140"/>
  </r>
  <r>
    <x v="2"/>
    <m/>
    <n v="20006112"/>
    <n v="3097108"/>
    <x v="49"/>
    <s v="ZA"/>
    <x v="43"/>
    <x v="2"/>
    <m/>
    <m/>
    <n v="730"/>
    <n v="88026530"/>
    <s v="HE UCL 0.0 Cap"/>
    <n v="3"/>
    <m/>
    <s v="China"/>
    <s v="Textiles-Clothing"/>
    <n v="42"/>
    <s v="Promocean The Netherlands BV"/>
    <x v="0"/>
    <n v="115.68"/>
    <n v="347.04"/>
    <n v="115.68"/>
    <n v="347.04"/>
    <n v="0"/>
    <n v="0"/>
    <n v="347.04"/>
    <n v="101.00609999999999"/>
    <n v="0"/>
    <n v="101.00609999999999"/>
    <n v="45"/>
    <n v="23"/>
    <n v="23"/>
    <n v="7.1415000000000006E-2"/>
    <s v="Den Bosch"/>
    <m/>
    <n v="0"/>
    <n v="0"/>
    <n v="0"/>
    <n v="0"/>
    <m/>
    <m/>
    <s v="no"/>
    <n v="303.01829999999995"/>
    <m/>
    <n v="0.12"/>
    <n v="114.77965909090908"/>
    <m/>
    <n v="344.33897727272722"/>
    <m/>
    <n v="0"/>
    <s v="Ellina Smirnova"/>
    <m/>
    <n v="24"/>
    <n v="72"/>
    <m/>
    <m/>
    <n v="0"/>
    <n v="0"/>
    <n v="0"/>
    <s v="17.06.2025"/>
    <s v="Order Window"/>
    <m/>
    <m/>
    <n v="57"/>
  </r>
  <r>
    <x v="2"/>
    <m/>
    <n v="20006112"/>
    <n v="3097108"/>
    <x v="49"/>
    <s v="ZA"/>
    <x v="43"/>
    <x v="2"/>
    <m/>
    <m/>
    <n v="740"/>
    <n v="88026527"/>
    <s v="HE UCL 0.0 Lanyard"/>
    <n v="2"/>
    <m/>
    <s v="China"/>
    <s v="Premiums"/>
    <n v="100"/>
    <s v="Promocean The Netherlands BV"/>
    <x v="0"/>
    <n v="53.5"/>
    <n v="107"/>
    <n v="53.5"/>
    <n v="107"/>
    <n v="0"/>
    <n v="0"/>
    <n v="107"/>
    <n v="44.950200000000002"/>
    <n v="0"/>
    <n v="44.950200000000002"/>
    <n v="24"/>
    <n v="15"/>
    <n v="5"/>
    <n v="3.5999999999999999E-3"/>
    <s v="Den Bosch"/>
    <m/>
    <n v="0"/>
    <n v="0"/>
    <n v="0"/>
    <n v="0"/>
    <m/>
    <m/>
    <s v="no"/>
    <n v="89.900400000000005"/>
    <m/>
    <n v="0.12"/>
    <n v="51.079772727272733"/>
    <m/>
    <n v="102.15954545454547"/>
    <m/>
    <n v="0"/>
    <s v="Ellina Smirnova"/>
    <m/>
    <n v="25"/>
    <n v="50"/>
    <m/>
    <m/>
    <n v="0"/>
    <n v="0"/>
    <n v="0"/>
    <s v="17.06.2025"/>
    <s v="Order Window"/>
    <m/>
    <m/>
    <n v="53"/>
  </r>
  <r>
    <x v="3"/>
    <m/>
    <n v="20006112"/>
    <n v="3097108"/>
    <x v="49"/>
    <s v="ZA"/>
    <x v="43"/>
    <x v="2"/>
    <m/>
    <m/>
    <n v="750"/>
    <n v="88025669"/>
    <s v="HE F1 keychain trophy"/>
    <n v="5"/>
    <m/>
    <s v="China"/>
    <s v="Openers / Sunglasses / Keyrings / Waiter knife"/>
    <n v="125"/>
    <s v="Promocean The Netherlands BV"/>
    <x v="1"/>
    <n v="28.4"/>
    <n v="142"/>
    <n v="28.4"/>
    <n v="142"/>
    <n v="0"/>
    <n v="0"/>
    <n v="142"/>
    <n v="24.987487499999993"/>
    <n v="0"/>
    <n v="24.987487499999993"/>
    <n v="7.9"/>
    <n v="27"/>
    <n v="27"/>
    <n v="2.8795500000000002E-2"/>
    <m/>
    <m/>
    <n v="0"/>
    <n v="0"/>
    <n v="0"/>
    <n v="0"/>
    <m/>
    <m/>
    <s v="no"/>
    <n v="124.93743749999996"/>
    <m/>
    <n v="0.12"/>
    <n v="28.394872159090902"/>
    <m/>
    <n v="141.97436079545452"/>
    <m/>
    <n v="0"/>
    <s v="Ellina Smirnova"/>
    <m/>
    <n v="20"/>
    <n v="100"/>
    <m/>
    <m/>
    <n v="0"/>
    <n v="0"/>
    <n v="0"/>
    <s v="17.06.2025"/>
    <s v="Order Window"/>
    <m/>
    <m/>
    <n v="25"/>
  </r>
  <r>
    <x v="3"/>
    <m/>
    <n v="20006112"/>
    <n v="3097108"/>
    <x v="49"/>
    <s v="ZA"/>
    <x v="43"/>
    <x v="2"/>
    <m/>
    <m/>
    <n v="760"/>
    <n v="88027349"/>
    <s v="HE F1 Backpack"/>
    <n v="5"/>
    <m/>
    <s v="China"/>
    <s v="Premiums"/>
    <n v="200"/>
    <s v="Promocean The Netherlands BV"/>
    <x v="0"/>
    <n v="83.149999999999991"/>
    <n v="415.74999999999994"/>
    <n v="83.149999999999991"/>
    <n v="415.74999999999994"/>
    <n v="0"/>
    <n v="0"/>
    <n v="415.74999999999994"/>
    <n v="71.922600000000017"/>
    <n v="0"/>
    <n v="71.922600000000017"/>
    <n v="44"/>
    <n v="43"/>
    <n v="45"/>
    <n v="0.42570000000000002"/>
    <s v="Den Bosch"/>
    <m/>
    <n v="0"/>
    <n v="0"/>
    <n v="0"/>
    <n v="0"/>
    <m/>
    <m/>
    <s v="no"/>
    <n v="359.61300000000006"/>
    <m/>
    <n v="0.12"/>
    <n v="81.730227272727291"/>
    <m/>
    <n v="408.65113636363645"/>
    <m/>
    <n v="0"/>
    <s v="Konstantinos Zoupanos "/>
    <m/>
    <n v="5"/>
    <n v="25"/>
    <m/>
    <m/>
    <n v="0"/>
    <n v="0"/>
    <n v="0"/>
    <s v="17.06.2025"/>
    <s v="Order Window"/>
    <m/>
    <m/>
    <n v="223"/>
  </r>
  <r>
    <x v="3"/>
    <m/>
    <n v="20006112"/>
    <n v="3097108"/>
    <x v="49"/>
    <s v="ZA"/>
    <x v="43"/>
    <x v="2"/>
    <m/>
    <m/>
    <n v="770"/>
    <n v="88027353"/>
    <s v="HE F1 Cap 0.0"/>
    <n v="3"/>
    <m/>
    <s v="China"/>
    <s v="Textiles-Clothing"/>
    <n v="42"/>
    <s v="Promocean The Netherlands BV"/>
    <x v="0"/>
    <n v="120"/>
    <n v="360"/>
    <n v="105.12"/>
    <n v="315.36"/>
    <n v="0"/>
    <n v="0"/>
    <n v="315.36"/>
    <n v="91.634399999999985"/>
    <n v="0"/>
    <n v="91.634399999999985"/>
    <n v="44"/>
    <n v="23"/>
    <n v="18"/>
    <n v="5.4648000000000002E-2"/>
    <s v="Den Bosch"/>
    <m/>
    <n v="0"/>
    <n v="0"/>
    <n v="44.639999999999986"/>
    <n v="0"/>
    <m/>
    <m/>
    <s v="no"/>
    <n v="274.90319999999997"/>
    <m/>
    <n v="0.12"/>
    <n v="104.12999999999998"/>
    <m/>
    <n v="312.38999999999993"/>
    <m/>
    <n v="0"/>
    <s v="Konstantinos Zoupanos "/>
    <m/>
    <n v="24"/>
    <n v="72"/>
    <m/>
    <m/>
    <n v="0"/>
    <n v="0"/>
    <n v="0"/>
    <s v="17.06.2025"/>
    <s v="Order Window"/>
    <m/>
    <m/>
    <n v="178"/>
  </r>
  <r>
    <x v="3"/>
    <m/>
    <n v="20006112"/>
    <n v="3097108"/>
    <x v="49"/>
    <s v="ZA"/>
    <x v="43"/>
    <x v="2"/>
    <m/>
    <m/>
    <n v="780"/>
    <n v="88027354"/>
    <s v="HE F1 Cap"/>
    <n v="3"/>
    <m/>
    <s v="China"/>
    <s v="Textiles-Clothing"/>
    <n v="42"/>
    <s v="Promocean The Netherlands BV"/>
    <x v="0"/>
    <n v="120"/>
    <n v="360"/>
    <n v="84.48"/>
    <n v="253.44"/>
    <n v="0"/>
    <n v="0"/>
    <n v="253.44"/>
    <n v="73.639799999999994"/>
    <n v="0"/>
    <n v="73.639799999999994"/>
    <n v="44"/>
    <n v="23"/>
    <n v="18"/>
    <n v="5.4648000000000002E-2"/>
    <s v="Den Bosch"/>
    <m/>
    <n v="0"/>
    <n v="0"/>
    <n v="106.56"/>
    <n v="0"/>
    <m/>
    <m/>
    <s v="no"/>
    <n v="220.9194"/>
    <m/>
    <n v="0.12"/>
    <n v="83.6815909090909"/>
    <m/>
    <n v="251.04477272727269"/>
    <m/>
    <n v="0"/>
    <s v="Konstantinos Zoupanos "/>
    <m/>
    <n v="24"/>
    <n v="72"/>
    <m/>
    <m/>
    <n v="0"/>
    <n v="0"/>
    <n v="0"/>
    <s v="17.06.2025"/>
    <s v="Order Window"/>
    <m/>
    <m/>
    <n v="442"/>
  </r>
  <r>
    <x v="3"/>
    <m/>
    <n v="20006112"/>
    <n v="3097108"/>
    <x v="49"/>
    <s v="ZA"/>
    <x v="43"/>
    <x v="2"/>
    <m/>
    <m/>
    <n v="790"/>
    <n v="88027355"/>
    <s v="HE F1 Lanyard"/>
    <n v="4"/>
    <m/>
    <s v="China"/>
    <s v="Premiums"/>
    <n v="40"/>
    <s v="Promocean The Netherlands BV"/>
    <x v="0"/>
    <n v="57.499999999999993"/>
    <n v="229.99999999999997"/>
    <n v="57.499999999999993"/>
    <n v="229.99999999999997"/>
    <n v="0"/>
    <n v="0"/>
    <n v="229.99999999999997"/>
    <n v="49.829400000000007"/>
    <n v="0"/>
    <n v="49.829400000000007"/>
    <n v="24"/>
    <n v="15"/>
    <n v="5"/>
    <n v="7.1999999999999998E-3"/>
    <s v="Den Bosch"/>
    <m/>
    <n v="0"/>
    <n v="0"/>
    <n v="0"/>
    <n v="0"/>
    <m/>
    <m/>
    <s v="no"/>
    <n v="199.31760000000003"/>
    <m/>
    <n v="0.12"/>
    <n v="56.62431818181819"/>
    <m/>
    <n v="226.49727272727276"/>
    <m/>
    <n v="0"/>
    <s v="Konstantinos Zoupanos "/>
    <m/>
    <n v="25"/>
    <n v="100"/>
    <m/>
    <m/>
    <n v="0"/>
    <n v="0"/>
    <n v="0"/>
    <s v="17.06.2025"/>
    <s v="Order Window"/>
    <m/>
    <m/>
    <n v="80"/>
  </r>
  <r>
    <x v="3"/>
    <m/>
    <n v="20006112"/>
    <n v="3097108"/>
    <x v="49"/>
    <s v="ZA"/>
    <x v="43"/>
    <x v="2"/>
    <m/>
    <m/>
    <n v="800"/>
    <n v="88027358"/>
    <s v="HE F1 Water bottle"/>
    <n v="4"/>
    <m/>
    <s v="China"/>
    <s v="Premiums"/>
    <n v="250"/>
    <s v="Promocean The Netherlands BV"/>
    <x v="0"/>
    <n v="73.099999999999994"/>
    <n v="292.39999999999998"/>
    <n v="71.2"/>
    <n v="284.8"/>
    <n v="0"/>
    <n v="0"/>
    <n v="284.8"/>
    <n v="61.548600000000008"/>
    <n v="0"/>
    <n v="61.548600000000008"/>
    <n v="43.5"/>
    <n v="18"/>
    <n v="22.5"/>
    <n v="7.0470000000000005E-2"/>
    <s v="Den Bosch"/>
    <m/>
    <n v="0"/>
    <n v="0"/>
    <n v="7.5999999999999659"/>
    <n v="0"/>
    <m/>
    <m/>
    <s v="no"/>
    <n v="246.19440000000003"/>
    <m/>
    <n v="0.12"/>
    <n v="69.94159090909092"/>
    <m/>
    <n v="279.76636363636368"/>
    <m/>
    <n v="0"/>
    <s v="Konstantinos Zoupanos "/>
    <m/>
    <n v="10"/>
    <n v="40"/>
    <m/>
    <m/>
    <n v="0"/>
    <n v="0"/>
    <n v="0"/>
    <s v="17.06.2025"/>
    <s v="Order Window"/>
    <m/>
    <m/>
    <n v="679"/>
  </r>
  <r>
    <x v="3"/>
    <m/>
    <n v="20006112"/>
    <n v="3097108"/>
    <x v="49"/>
    <s v="ZA"/>
    <x v="43"/>
    <x v="2"/>
    <m/>
    <m/>
    <n v="810"/>
    <n v="88027365"/>
    <s v="HE F1 Polo shirt 0.0 lady S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7.06.2025"/>
    <s v="Order Window"/>
    <m/>
    <m/>
    <n v="19"/>
  </r>
  <r>
    <x v="3"/>
    <m/>
    <n v="20006112"/>
    <n v="3097108"/>
    <x v="49"/>
    <s v="ZA"/>
    <x v="43"/>
    <x v="2"/>
    <m/>
    <m/>
    <n v="820"/>
    <n v="88027366"/>
    <s v="HE F1 Polo shirt 0.0 lady M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7.06.2025"/>
    <s v="Order Window"/>
    <m/>
    <m/>
    <n v="27"/>
  </r>
  <r>
    <x v="3"/>
    <m/>
    <n v="20006112"/>
    <n v="3097108"/>
    <x v="49"/>
    <s v="ZA"/>
    <x v="43"/>
    <x v="2"/>
    <m/>
    <m/>
    <n v="830"/>
    <n v="88027367"/>
    <s v="HE F1 Polo shirt 0.0 lady L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n v="0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17.06.2025"/>
    <s v="Order Window"/>
    <m/>
    <m/>
    <n v="20"/>
  </r>
  <r>
    <x v="3"/>
    <m/>
    <n v="20006112"/>
    <n v="3097108"/>
    <x v="49"/>
    <s v="ZA"/>
    <x v="43"/>
    <x v="2"/>
    <m/>
    <m/>
    <n v="840"/>
    <n v="88027369"/>
    <s v="HE F1 Polo shirt 0.0 man S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7.06.2025"/>
    <s v="Order Window"/>
    <m/>
    <m/>
    <n v="12"/>
  </r>
  <r>
    <x v="3"/>
    <m/>
    <n v="20006112"/>
    <n v="3097108"/>
    <x v="49"/>
    <s v="ZA"/>
    <x v="43"/>
    <x v="2"/>
    <m/>
    <m/>
    <n v="850"/>
    <n v="88027370"/>
    <s v="HE F1 Polo shirt 0.0 man M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7.06.2025"/>
    <s v="Order Window"/>
    <m/>
    <m/>
    <n v="20"/>
  </r>
  <r>
    <x v="3"/>
    <m/>
    <n v="20006112"/>
    <n v="3097108"/>
    <x v="49"/>
    <s v="ZA"/>
    <x v="43"/>
    <x v="2"/>
    <m/>
    <m/>
    <n v="860"/>
    <n v="88027371"/>
    <s v="HE F1 Polo shirt 0.0 man 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n v="0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17.06.2025"/>
    <s v="Order Window"/>
    <m/>
    <m/>
    <n v="36"/>
  </r>
  <r>
    <x v="3"/>
    <m/>
    <n v="20006112"/>
    <n v="3097108"/>
    <x v="49"/>
    <s v="ZA"/>
    <x v="43"/>
    <x v="2"/>
    <m/>
    <m/>
    <n v="870"/>
    <n v="88027443"/>
    <s v="HE F1 reusable cup 50cl"/>
    <n v="1"/>
    <m/>
    <s v="France"/>
    <s v="Plastic cups"/>
    <n v="4"/>
    <s v="Re-uz France"/>
    <x v="0"/>
    <n v="208.44318181818181"/>
    <n v="208.44318181818181"/>
    <n v="168.09090909090907"/>
    <n v="168.09090909090907"/>
    <n v="0"/>
    <n v="0"/>
    <n v="168.09090909090907"/>
    <n v="147.91999999999999"/>
    <n v="0"/>
    <n v="147.91999999999999"/>
    <n v="73.400000000000006"/>
    <n v="42.9"/>
    <n v="25.4"/>
    <n v="7.9981044000000001E-2"/>
    <s v="Den Bosch"/>
    <m/>
    <n v="0"/>
    <n v="0"/>
    <n v="40.352272727272748"/>
    <n v="0"/>
    <m/>
    <m/>
    <s v="no"/>
    <n v="147.91999999999999"/>
    <m/>
    <n v="0.12"/>
    <n v="168.09090909090907"/>
    <m/>
    <n v="168.09090909090907"/>
    <m/>
    <n v="0"/>
    <n v="0"/>
    <m/>
    <n v="300"/>
    <n v="300"/>
    <m/>
    <m/>
    <n v="0"/>
    <n v="0"/>
    <n v="0"/>
    <s v="17.06.2025"/>
    <s v="Order Window"/>
    <m/>
    <m/>
    <n v="21"/>
  </r>
  <r>
    <x v="3"/>
    <m/>
    <n v="20006112"/>
    <n v="3097108"/>
    <x v="49"/>
    <s v="ZA"/>
    <x v="43"/>
    <x v="2"/>
    <m/>
    <m/>
    <n v="880"/>
    <n v="88027445"/>
    <s v="HE F1 half-zip jumper unisex S"/>
    <n v="20"/>
    <m/>
    <s v="China"/>
    <s v="Textiles-Clothing"/>
    <n v="1000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m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  <m/>
    <m/>
    <n v="32"/>
  </r>
  <r>
    <x v="3"/>
    <m/>
    <n v="20006112"/>
    <n v="3097108"/>
    <x v="49"/>
    <s v="ZA"/>
    <x v="43"/>
    <x v="2"/>
    <m/>
    <m/>
    <n v="890"/>
    <n v="88027446"/>
    <s v="HE F1 half-zip jumper unisex M"/>
    <n v="20"/>
    <m/>
    <s v="China"/>
    <s v="Textiles-Clothing"/>
    <n v="1000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m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  <m/>
    <m/>
    <n v="61"/>
  </r>
  <r>
    <x v="3"/>
    <m/>
    <n v="20006112"/>
    <n v="3097108"/>
    <x v="49"/>
    <s v="ZA"/>
    <x v="43"/>
    <x v="2"/>
    <m/>
    <m/>
    <n v="900"/>
    <n v="88027447"/>
    <s v="HE F1 half-zip jumper unisex L"/>
    <n v="20"/>
    <m/>
    <s v="China"/>
    <s v="Textiles-Clothing"/>
    <n v="1000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m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  <m/>
    <m/>
    <n v="87"/>
  </r>
  <r>
    <x v="3"/>
    <m/>
    <n v="20006112"/>
    <n v="3097108"/>
    <x v="49"/>
    <s v="ZA"/>
    <x v="43"/>
    <x v="2"/>
    <m/>
    <m/>
    <n v="910"/>
    <n v="88027448"/>
    <s v="HE F1 half-zip jumper unisex XL"/>
    <n v="20"/>
    <m/>
    <s v="China"/>
    <s v="Textiles-Clothing"/>
    <n v="1000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m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  <m/>
    <m/>
    <n v="61"/>
  </r>
  <r>
    <x v="3"/>
    <m/>
    <n v="20006112"/>
    <n v="3097108"/>
    <x v="49"/>
    <s v="ZA"/>
    <x v="43"/>
    <x v="2"/>
    <m/>
    <m/>
    <n v="920"/>
    <n v="88027449"/>
    <s v="HE F1 half-zip jumper unisex XXL"/>
    <n v="20"/>
    <m/>
    <s v="China"/>
    <s v="Textiles-Clothing"/>
    <n v="1000"/>
    <s v="Asian Sourcing Link"/>
    <x v="1"/>
    <n v="12.98"/>
    <n v="259.60000000000002"/>
    <n v="12.98"/>
    <n v="259.60000000000002"/>
    <n v="0"/>
    <n v="0"/>
    <n v="259.60000000000002"/>
    <n v="11.3256"/>
    <n v="0"/>
    <n v="11.3256"/>
    <n v="60"/>
    <n v="40"/>
    <n v="40"/>
    <n v="1.92"/>
    <m/>
    <m/>
    <n v="0"/>
    <n v="0"/>
    <n v="0"/>
    <n v="0"/>
    <m/>
    <m/>
    <s v="no"/>
    <n v="226.512"/>
    <m/>
    <n v="0.12"/>
    <n v="12.87"/>
    <m/>
    <n v="257.39999999999998"/>
    <m/>
    <n v="0"/>
    <s v="Ellina Smirnova "/>
    <m/>
    <n v="1"/>
    <n v="20"/>
    <m/>
    <m/>
    <n v="0"/>
    <n v="0"/>
    <n v="0"/>
    <s v="17.06.2025"/>
    <s v="Order Window"/>
    <m/>
    <m/>
    <n v="31"/>
  </r>
  <r>
    <x v="7"/>
    <m/>
    <n v="26020989"/>
    <n v="3091074"/>
    <x v="0"/>
    <s v="SG"/>
    <x v="0"/>
    <x v="0"/>
    <m/>
    <m/>
    <n v="290"/>
    <n v="88026262"/>
    <s v="HE Silver Blouse man L"/>
    <n v="5"/>
    <m/>
    <s v="China"/>
    <s v="Textiles-Clothing"/>
    <n v="167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s v="Den Bosch"/>
    <m/>
    <s v="Singapore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0.06.2025"/>
    <s v="Order Window"/>
    <m/>
    <m/>
    <n v="16"/>
  </r>
  <r>
    <x v="7"/>
    <m/>
    <n v="26020989"/>
    <n v="3091074"/>
    <x v="0"/>
    <s v="SG"/>
    <x v="0"/>
    <x v="0"/>
    <m/>
    <m/>
    <n v="300"/>
    <n v="88026263"/>
    <s v="HE Silver Blouse man XL"/>
    <n v="5"/>
    <m/>
    <s v="China"/>
    <s v="Textiles-Clothing"/>
    <n v="167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s v="Den Bosch"/>
    <m/>
    <s v="Singapore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0.06.2025"/>
    <s v="Order Window"/>
    <m/>
    <m/>
    <n v="11"/>
  </r>
  <r>
    <x v="7"/>
    <m/>
    <n v="26020989"/>
    <n v="3091074"/>
    <x v="0"/>
    <s v="SG"/>
    <x v="0"/>
    <x v="0"/>
    <m/>
    <m/>
    <n v="310"/>
    <n v="88026264"/>
    <s v="HE Silver Blouse man XXL"/>
    <n v="5"/>
    <m/>
    <s v="China"/>
    <s v="Textiles-Clothing"/>
    <n v="167"/>
    <s v="Promocean The Netherlands BV"/>
    <x v="0"/>
    <n v="91.56"/>
    <n v="457.8"/>
    <n v="91.56"/>
    <n v="457.8"/>
    <n v="0"/>
    <n v="0"/>
    <n v="457.8"/>
    <n v="79.915813714285704"/>
    <n v="0"/>
    <n v="79.915813714285704"/>
    <n v="28"/>
    <n v="15"/>
    <n v="12"/>
    <n v="2.52E-2"/>
    <s v="Den Bosch"/>
    <m/>
    <s v="Singapore"/>
    <n v="0"/>
    <n v="0"/>
    <n v="0"/>
    <m/>
    <m/>
    <s v="no"/>
    <n v="399.57906857142854"/>
    <m/>
    <n v="0.12"/>
    <n v="90.813424675324669"/>
    <m/>
    <n v="454.06712337662333"/>
    <m/>
    <n v="0"/>
    <s v="Ellina Smirnova"/>
    <m/>
    <n v="6"/>
    <n v="30"/>
    <m/>
    <m/>
    <n v="0"/>
    <n v="0"/>
    <n v="0"/>
    <s v="10.06.2025"/>
    <s v="Order Window"/>
    <m/>
    <m/>
    <n v="10"/>
  </r>
  <r>
    <x v="7"/>
    <m/>
    <n v="26020989"/>
    <n v="3091074"/>
    <x v="0"/>
    <s v="SG"/>
    <x v="0"/>
    <x v="0"/>
    <m/>
    <m/>
    <n v="320"/>
    <n v="88027267"/>
    <s v="HE Silver Fanny pack"/>
    <n v="4"/>
    <m/>
    <s v="China"/>
    <s v="Premiums"/>
    <n v="100"/>
    <s v="Promocean The Netherlands BV"/>
    <x v="0"/>
    <n v="35.6"/>
    <n v="142.4"/>
    <n v="35.6"/>
    <n v="142.4"/>
    <n v="0"/>
    <n v="0"/>
    <n v="142.4"/>
    <n v="29.286600000000004"/>
    <n v="0"/>
    <n v="29.286600000000004"/>
    <n v="28"/>
    <n v="17"/>
    <n v="13"/>
    <n v="2.4752E-2"/>
    <s v="Den Bosch"/>
    <m/>
    <s v="Singapore"/>
    <n v="0"/>
    <n v="0"/>
    <n v="0"/>
    <m/>
    <m/>
    <s v="no"/>
    <n v="117.14640000000001"/>
    <m/>
    <n v="0.12"/>
    <n v="33.280227272727274"/>
    <m/>
    <n v="133.12090909090909"/>
    <m/>
    <n v="0"/>
    <s v="Ellina Smirnova"/>
    <m/>
    <n v="10"/>
    <n v="40"/>
    <m/>
    <m/>
    <n v="0"/>
    <n v="0"/>
    <n v="0"/>
    <s v="10.06.2025"/>
    <s v="Order Window"/>
    <m/>
    <m/>
    <n v="25"/>
  </r>
  <r>
    <x v="7"/>
    <m/>
    <n v="26020989"/>
    <n v="3091074"/>
    <x v="0"/>
    <s v="SG"/>
    <x v="0"/>
    <x v="0"/>
    <m/>
    <m/>
    <n v="220"/>
    <n v="88025903"/>
    <s v="HE Silver Coaster holder large"/>
    <n v="3"/>
    <m/>
    <s v="China"/>
    <s v="Bar support"/>
    <n v="167"/>
    <s v="Promocean The Netherlands BV"/>
    <x v="1"/>
    <n v="0"/>
    <n v="0"/>
    <n v="0"/>
    <n v="0"/>
    <n v="0"/>
    <n v="0"/>
    <n v="0"/>
    <n v="50.642479213907784"/>
    <n v="0"/>
    <n v="50.642479213907784"/>
    <n v="37.5"/>
    <n v="25.5"/>
    <n v="37"/>
    <n v="0.10614375"/>
    <m/>
    <m/>
    <s v="Singapore"/>
    <n v="0"/>
    <n v="0"/>
    <n v="0"/>
    <m/>
    <m/>
    <s v="no"/>
    <n v="151.92743764172334"/>
    <m/>
    <n v="0.12"/>
    <n v="57.548271833986121"/>
    <m/>
    <n v="172.64481550195836"/>
    <m/>
    <n v="0"/>
    <s v="Ellina Smirnova"/>
    <m/>
    <n v="12"/>
    <n v="36"/>
    <m/>
    <m/>
    <n v="0"/>
    <n v="0"/>
    <n v="0"/>
    <s v="10.06.2025"/>
    <s v="Order Window"/>
    <m/>
    <m/>
    <n v="9"/>
  </r>
  <r>
    <x v="7"/>
    <m/>
    <n v="26020989"/>
    <n v="3091074"/>
    <x v="0"/>
    <s v="SG"/>
    <x v="0"/>
    <x v="0"/>
    <m/>
    <m/>
    <n v="230"/>
    <n v="88025915"/>
    <s v="HE Silver Bottle opener"/>
    <n v="20"/>
    <m/>
    <s v="China"/>
    <s v="Bar support"/>
    <n v="250"/>
    <s v="Promocean The Netherlands BV"/>
    <x v="0"/>
    <n v="30.6"/>
    <n v="612"/>
    <n v="30.6"/>
    <n v="612"/>
    <n v="0"/>
    <n v="0"/>
    <n v="612"/>
    <n v="26.973380571428567"/>
    <n v="0"/>
    <n v="26.973380571428567"/>
    <n v="15"/>
    <n v="5"/>
    <n v="5"/>
    <n v="7.4999999999999997E-3"/>
    <s v="Den Bosch"/>
    <m/>
    <s v="Singapore"/>
    <n v="0"/>
    <n v="0"/>
    <n v="0"/>
    <m/>
    <m/>
    <s v="no"/>
    <n v="539.46761142857133"/>
    <m/>
    <n v="0.12"/>
    <n v="30.651568831168827"/>
    <m/>
    <n v="613.03137662337656"/>
    <m/>
    <n v="0"/>
    <s v="Ellina Smirnova"/>
    <m/>
    <n v="20"/>
    <n v="400"/>
    <m/>
    <m/>
    <n v="0"/>
    <n v="0"/>
    <n v="0"/>
    <s v="10.06.2025"/>
    <s v="Order Window"/>
    <m/>
    <m/>
    <n v="41"/>
  </r>
  <r>
    <x v="7"/>
    <m/>
    <n v="26020989"/>
    <n v="3091074"/>
    <x v="0"/>
    <s v="SG"/>
    <x v="0"/>
    <x v="0"/>
    <m/>
    <m/>
    <n v="240"/>
    <n v="88026008"/>
    <s v="HE Silver LED sign"/>
    <n v="8"/>
    <m/>
    <s v="China"/>
    <s v="Indoor signs"/>
    <n v="100"/>
    <s v="Dekkers Visual Communication B.v."/>
    <x v="0"/>
    <n v="174.8"/>
    <n v="1398.4"/>
    <n v="174.8"/>
    <n v="1398.4"/>
    <n v="0"/>
    <n v="0"/>
    <n v="1398.4"/>
    <n v="151.17540000000002"/>
    <n v="0"/>
    <n v="151.17540000000002"/>
    <n v="61.5"/>
    <n v="44"/>
    <n v="45"/>
    <n v="0.97416000000000003"/>
    <s v="Den Bosch"/>
    <m/>
    <s v="Singapore"/>
    <n v="0"/>
    <n v="0"/>
    <n v="0"/>
    <m/>
    <m/>
    <s v="no"/>
    <n v="1209.4032000000002"/>
    <m/>
    <n v="0.12"/>
    <n v="171.79022727272729"/>
    <m/>
    <n v="1374.3218181818183"/>
    <m/>
    <n v="0"/>
    <s v="Ludmilla Zarybnicka"/>
    <m/>
    <n v="1"/>
    <n v="8"/>
    <m/>
    <m/>
    <n v="0"/>
    <n v="0"/>
    <n v="0"/>
    <s v="10.06.2025"/>
    <s v="Order Window"/>
    <m/>
    <m/>
    <n v="12"/>
  </r>
  <r>
    <x v="7"/>
    <m/>
    <n v="26020989"/>
    <n v="3091074"/>
    <x v="0"/>
    <s v="SG"/>
    <x v="0"/>
    <x v="0"/>
    <m/>
    <m/>
    <n v="250"/>
    <n v="88026103"/>
    <s v="HE Silver infinity fridge (L-door)"/>
    <n v="1"/>
    <m/>
    <s v="China"/>
    <s v="Fridges"/>
    <n v="100"/>
    <s v="Dekkers Visual Communication B.v."/>
    <x v="1"/>
    <n v="0"/>
    <n v="0"/>
    <n v="0"/>
    <n v="0"/>
    <n v="0"/>
    <n v="0"/>
    <n v="0"/>
    <n v="477.05"/>
    <n v="0"/>
    <n v="477.05"/>
    <n v="49"/>
    <n v="59.5"/>
    <n v="58"/>
    <n v="0.169099"/>
    <m/>
    <m/>
    <s v="Singapore"/>
    <n v="0"/>
    <n v="0"/>
    <n v="0"/>
    <m/>
    <m/>
    <s v="no"/>
    <n v="477.05"/>
    <m/>
    <n v="0.12"/>
    <n v="542.10227272727275"/>
    <m/>
    <n v="542.10227272727275"/>
    <m/>
    <n v="0"/>
    <s v="Jade Mahuzier"/>
    <m/>
    <n v="1"/>
    <n v="1"/>
    <m/>
    <m/>
    <n v="0"/>
    <n v="0"/>
    <n v="0"/>
    <s v="10.06.2025"/>
    <s v="Order Window"/>
    <m/>
    <m/>
    <n v="1"/>
  </r>
  <r>
    <x v="7"/>
    <m/>
    <n v="26020989"/>
    <n v="3091074"/>
    <x v="0"/>
    <s v="SG"/>
    <x v="0"/>
    <x v="0"/>
    <m/>
    <m/>
    <n v="260"/>
    <n v="88026104"/>
    <s v="HE Silver infinity fridge (R-door)"/>
    <n v="1"/>
    <m/>
    <s v="China"/>
    <s v="Fridges"/>
    <n v="100"/>
    <s v="Dekkers Visual Communication B.v."/>
    <x v="1"/>
    <n v="0"/>
    <n v="0"/>
    <n v="0"/>
    <n v="0"/>
    <n v="0"/>
    <n v="0"/>
    <n v="0"/>
    <n v="477.05"/>
    <n v="0"/>
    <n v="477.05"/>
    <n v="49"/>
    <n v="59.5"/>
    <n v="58"/>
    <n v="0.169099"/>
    <m/>
    <m/>
    <s v="Singapore"/>
    <n v="0"/>
    <n v="0"/>
    <n v="0"/>
    <m/>
    <m/>
    <s v="no"/>
    <n v="477.05"/>
    <m/>
    <n v="0.12"/>
    <n v="542.10227272727275"/>
    <m/>
    <n v="542.10227272727275"/>
    <m/>
    <n v="0"/>
    <s v="Jade Mahuzier"/>
    <m/>
    <n v="1"/>
    <n v="1"/>
    <m/>
    <m/>
    <n v="0"/>
    <n v="0"/>
    <n v="0"/>
    <s v="10.06.2025"/>
    <s v="Order Window"/>
    <m/>
    <m/>
    <n v="1"/>
  </r>
  <r>
    <x v="7"/>
    <m/>
    <n v="26020989"/>
    <n v="3091074"/>
    <x v="0"/>
    <s v="SG"/>
    <x v="0"/>
    <x v="0"/>
    <m/>
    <m/>
    <n v="270"/>
    <n v="88026260"/>
    <s v="HE Silver Blouse man S"/>
    <n v="1"/>
    <m/>
    <s v="China"/>
    <s v="Textiles-Clothing"/>
    <n v="167"/>
    <s v="Promocean The Netherlands BV"/>
    <x v="0"/>
    <n v="91.56"/>
    <n v="91.56"/>
    <n v="91.56"/>
    <n v="91.56"/>
    <n v="0"/>
    <n v="0"/>
    <n v="91.56"/>
    <n v="79.915813714285704"/>
    <n v="0"/>
    <n v="79.915813714285704"/>
    <n v="28"/>
    <n v="15"/>
    <n v="12"/>
    <n v="5.0400000000000002E-3"/>
    <s v="Den Bosch"/>
    <m/>
    <s v="Singapore"/>
    <n v="0"/>
    <n v="0"/>
    <n v="0"/>
    <m/>
    <m/>
    <s v="no"/>
    <n v="79.915813714285704"/>
    <m/>
    <n v="0.12"/>
    <n v="90.813424675324669"/>
    <m/>
    <n v="90.813424675324669"/>
    <m/>
    <n v="0"/>
    <s v="Ellina Smirnova"/>
    <m/>
    <n v="6"/>
    <n v="6"/>
    <m/>
    <m/>
    <n v="0"/>
    <n v="0"/>
    <n v="0"/>
    <s v="10.06.2025"/>
    <s v="Order Window"/>
    <m/>
    <m/>
    <n v="7"/>
  </r>
  <r>
    <x v="7"/>
    <m/>
    <n v="26020989"/>
    <n v="3091074"/>
    <x v="0"/>
    <s v="SG"/>
    <x v="0"/>
    <x v="0"/>
    <m/>
    <m/>
    <n v="280"/>
    <n v="88026261"/>
    <s v="HE Silver Blouse man M"/>
    <n v="3"/>
    <m/>
    <s v="China"/>
    <s v="Textiles-Clothing"/>
    <n v="167"/>
    <s v="Promocean The Netherlands BV"/>
    <x v="0"/>
    <n v="91.56"/>
    <n v="274.68"/>
    <n v="91.56"/>
    <n v="274.68"/>
    <n v="0"/>
    <n v="0"/>
    <n v="274.68"/>
    <n v="79.915813714285704"/>
    <n v="0"/>
    <n v="79.915813714285704"/>
    <n v="28"/>
    <n v="15"/>
    <n v="12"/>
    <n v="1.512E-2"/>
    <s v="Den Bosch"/>
    <m/>
    <s v="Singapore"/>
    <n v="0"/>
    <n v="0"/>
    <n v="0"/>
    <m/>
    <m/>
    <s v="no"/>
    <n v="239.7474411428571"/>
    <m/>
    <n v="0.12"/>
    <n v="90.813424675324669"/>
    <m/>
    <n v="272.44027402597402"/>
    <m/>
    <n v="0"/>
    <s v="Ellina Smirnova"/>
    <m/>
    <n v="6"/>
    <n v="18"/>
    <m/>
    <m/>
    <n v="0"/>
    <n v="0"/>
    <n v="0"/>
    <s v="10.06.2025"/>
    <s v="Order Window"/>
    <m/>
    <m/>
    <n v="14"/>
  </r>
  <r>
    <x v="7"/>
    <m/>
    <n v="26020989"/>
    <n v="3091074"/>
    <x v="0"/>
    <s v="SG"/>
    <x v="0"/>
    <x v="0"/>
    <m/>
    <m/>
    <n v="330"/>
    <n v="88026727"/>
    <s v="HE Silver Parasol 3m"/>
    <n v="4"/>
    <m/>
    <s v="Poland"/>
    <s v="Parasols"/>
    <n v="100"/>
    <s v="Litex"/>
    <x v="1"/>
    <n v="0"/>
    <n v="0"/>
    <n v="0"/>
    <n v="0"/>
    <n v="0"/>
    <n v="0"/>
    <n v="0"/>
    <n v="144.69"/>
    <n v="0"/>
    <n v="144.69"/>
    <n v="285"/>
    <n v="22"/>
    <n v="24"/>
    <n v="0.60192000000000001"/>
    <m/>
    <m/>
    <s v="Singapore"/>
    <n v="0"/>
    <n v="0"/>
    <n v="0"/>
    <m/>
    <m/>
    <s v="no"/>
    <n v="578.76"/>
    <m/>
    <n v="0.12"/>
    <n v="164.42045454545453"/>
    <m/>
    <n v="657.68181818181813"/>
    <m/>
    <n v="0"/>
    <s v="Ludmilla Zarybnicka"/>
    <m/>
    <n v="1"/>
    <n v="4"/>
    <m/>
    <m/>
    <n v="0"/>
    <n v="0"/>
    <n v="0"/>
    <s v="10.06.2025"/>
    <s v="Order Window"/>
    <m/>
    <m/>
    <n v="4"/>
  </r>
  <r>
    <x v="3"/>
    <m/>
    <n v="20006108"/>
    <n v="3090666"/>
    <x v="47"/>
    <s v="CA"/>
    <x v="41"/>
    <x v="3"/>
    <m/>
    <m/>
    <n v="810"/>
    <n v="88027392"/>
    <s v="HE F1 Racing jacket man XL"/>
    <n v="38"/>
    <m/>
    <s v="China"/>
    <s v="Textiles-Clothing"/>
    <n v="250"/>
    <s v="Promocean The Netherlands BV"/>
    <x v="0"/>
    <n v="51.62"/>
    <n v="1961.56"/>
    <n v="51.62"/>
    <n v="1961.56"/>
    <n v="0"/>
    <n v="0"/>
    <n v="1961.56"/>
    <n v="45.044999999999995"/>
    <n v="0"/>
    <n v="45.044999999999995"/>
    <n v="57"/>
    <n v="45"/>
    <n v="5"/>
    <n v="0.48735000000000001"/>
    <s v="Den Bosch"/>
    <m/>
    <n v="0"/>
    <n v="0"/>
    <n v="0"/>
    <n v="0"/>
    <m/>
    <m/>
    <s v="no"/>
    <n v="1711.7099999999998"/>
    <m/>
    <n v="0.12"/>
    <n v="51.187499999999993"/>
    <m/>
    <n v="1945.1249999999998"/>
    <m/>
    <n v="0"/>
    <s v="Konstantinos Zoupanos "/>
    <m/>
    <n v="2"/>
    <n v="76"/>
    <m/>
    <m/>
    <n v="0"/>
    <n v="0"/>
    <n v="0"/>
    <s v="17.06.2025"/>
    <s v="Order Window"/>
    <m/>
    <m/>
    <n v="112"/>
  </r>
  <r>
    <x v="0"/>
    <m/>
    <n v="20006113"/>
    <n v="3090399"/>
    <x v="50"/>
    <s v="ZA"/>
    <x v="43"/>
    <x v="2"/>
    <m/>
    <m/>
    <n v="10"/>
    <n v="88026829"/>
    <s v="HE Brand LED countertop sign"/>
    <n v="80"/>
    <m/>
    <s v="China"/>
    <s v="Indoor signs"/>
    <n v="500"/>
    <s v="Brands On"/>
    <x v="0"/>
    <n v="43.64"/>
    <n v="3491.2"/>
    <n v="43.64"/>
    <n v="3491.2"/>
    <n v="0"/>
    <n v="0"/>
    <n v="3491.2"/>
    <n v="38.4"/>
    <n v="0"/>
    <n v="38.4"/>
    <n v="46"/>
    <n v="26"/>
    <n v="12"/>
    <n v="1.1481600000000001"/>
    <s v="Den Bosch"/>
    <m/>
    <n v="0"/>
    <s v="pallet"/>
    <n v="0"/>
    <n v="0"/>
    <m/>
    <m/>
    <s v="no"/>
    <n v="3072"/>
    <m/>
    <n v="0.12"/>
    <n v="43.636363636363633"/>
    <m/>
    <n v="3490.9090909090905"/>
    <m/>
    <n v="0"/>
    <s v="Ludmilla Zarybnicka"/>
    <m/>
    <n v="1"/>
    <n v="80"/>
    <m/>
    <m/>
    <n v="0"/>
    <n v="0"/>
    <n v="0"/>
    <s v="18.06.2025"/>
    <s v="Order Window"/>
    <m/>
    <m/>
    <n v="242"/>
  </r>
  <r>
    <x v="0"/>
    <m/>
    <n v="20006113"/>
    <n v="3090399"/>
    <x v="50"/>
    <s v="ZA"/>
    <x v="43"/>
    <x v="2"/>
    <m/>
    <m/>
    <n v="20"/>
    <n v="88027211"/>
    <s v="HE Brand fanny pack"/>
    <n v="50"/>
    <m/>
    <s v="China"/>
    <s v="Premiums"/>
    <n v="50"/>
    <s v="Asian Sourcing Link"/>
    <x v="0"/>
    <n v="78.400000000000006"/>
    <n v="3920.0000000000005"/>
    <n v="40.9"/>
    <n v="2045"/>
    <n v="0"/>
    <n v="0"/>
    <n v="2045"/>
    <n v="35.340000000000003"/>
    <n v="0"/>
    <n v="35.340000000000003"/>
    <n v="53"/>
    <n v="43"/>
    <n v="43"/>
    <n v="4.8998499999999998"/>
    <s v="Den Bosch"/>
    <m/>
    <n v="0"/>
    <s v="pallet"/>
    <n v="1875.0000000000005"/>
    <n v="0"/>
    <m/>
    <m/>
    <s v="yes"/>
    <n v="1767.0000000000002"/>
    <m/>
    <n v="0.12"/>
    <n v="40.159090909090914"/>
    <m/>
    <n v="2007.9545454545457"/>
    <m/>
    <n v="0"/>
    <s v="Ellina Smirnova"/>
    <m/>
    <n v="10"/>
    <n v="500"/>
    <m/>
    <m/>
    <n v="0"/>
    <n v="0"/>
    <n v="0"/>
    <s v="18.06.2025"/>
    <s v="Order Window"/>
    <m/>
    <m/>
    <n v="264"/>
  </r>
  <r>
    <x v="0"/>
    <m/>
    <n v="20006113"/>
    <n v="3090399"/>
    <x v="50"/>
    <s v="ZA"/>
    <x v="43"/>
    <x v="2"/>
    <m/>
    <m/>
    <n v="30"/>
    <n v="88027055"/>
    <s v="HE Brand pop up cooler bag"/>
    <n v="40"/>
    <m/>
    <s v="China"/>
    <s v="Premiums"/>
    <n v="200"/>
    <s v="Promocean The Netherlands BV"/>
    <x v="0"/>
    <n v="50.300000000000004"/>
    <n v="2012.0000000000002"/>
    <n v="46.3"/>
    <n v="1852"/>
    <n v="0"/>
    <n v="0"/>
    <n v="1852"/>
    <n v="37.312199999999997"/>
    <n v="0"/>
    <n v="37.312199999999997"/>
    <n v="35"/>
    <n v="34"/>
    <n v="30"/>
    <n v="1.4279999999999999"/>
    <s v="Den Bosch"/>
    <m/>
    <n v="0"/>
    <s v="pallet"/>
    <n v="160.00000000000023"/>
    <n v="0"/>
    <m/>
    <m/>
    <s v="no"/>
    <n v="1492.4879999999998"/>
    <m/>
    <n v="0.12"/>
    <n v="42.400227272727271"/>
    <m/>
    <n v="1696.0090909090909"/>
    <m/>
    <n v="0"/>
    <s v="Ellina Smirnova"/>
    <m/>
    <n v="5"/>
    <n v="200"/>
    <m/>
    <m/>
    <n v="0"/>
    <n v="0"/>
    <n v="0"/>
    <s v="18.06.2025"/>
    <s v="Order Window"/>
    <m/>
    <m/>
    <n v="1428"/>
  </r>
  <r>
    <x v="0"/>
    <m/>
    <n v="20006113"/>
    <n v="3090399"/>
    <x v="50"/>
    <s v="ZA"/>
    <x v="43"/>
    <x v="2"/>
    <m/>
    <m/>
    <n v="40"/>
    <n v="88026004"/>
    <s v="HE portfolio LED neon sign"/>
    <n v="60"/>
    <m/>
    <s v="China"/>
    <s v="Indoor signs"/>
    <n v="250"/>
    <s v="Dekkers Visual Communication B.v."/>
    <x v="0"/>
    <n v="171.02"/>
    <n v="10261.200000000001"/>
    <n v="171.02"/>
    <n v="10261.200000000001"/>
    <n v="0"/>
    <n v="0"/>
    <n v="10261.200000000001"/>
    <n v="147.90360000000004"/>
    <n v="0"/>
    <n v="147.90360000000004"/>
    <n v="61"/>
    <n v="73"/>
    <n v="10"/>
    <n v="2.6718000000000002"/>
    <s v="Den Bosch"/>
    <m/>
    <n v="0"/>
    <s v="pallet"/>
    <n v="0"/>
    <n v="0"/>
    <m/>
    <m/>
    <s v="no"/>
    <n v="8874.2160000000022"/>
    <m/>
    <n v="0.12"/>
    <n v="168.07227272727278"/>
    <m/>
    <n v="10084.336363636367"/>
    <m/>
    <n v="0"/>
    <s v="Ludmilla Zarybnicka"/>
    <m/>
    <n v="1"/>
    <n v="60"/>
    <m/>
    <m/>
    <n v="0"/>
    <n v="0"/>
    <n v="0"/>
    <s v="18.06.2025"/>
    <s v="Order Window"/>
    <m/>
    <m/>
    <n v="63"/>
  </r>
  <r>
    <x v="0"/>
    <m/>
    <n v="20006113"/>
    <n v="3090399"/>
    <x v="50"/>
    <s v="ZA"/>
    <x v="43"/>
    <x v="2"/>
    <m/>
    <m/>
    <n v="50"/>
    <n v="88026690"/>
    <s v="HE Brand Glass 30cl"/>
    <n v="1667"/>
    <m/>
    <s v="France"/>
    <s v="Glassware"/>
    <n v="3334"/>
    <s v="Arc International France SAS"/>
    <x v="0"/>
    <n v="5.22"/>
    <n v="8701.74"/>
    <n v="5.22"/>
    <n v="8701.74"/>
    <n v="0"/>
    <n v="0"/>
    <n v="8701.74"/>
    <n v="4.58"/>
    <n v="0"/>
    <n v="4.58"/>
    <n v="22.3"/>
    <n v="15.1"/>
    <n v="22.4"/>
    <n v="12.573767583999999"/>
    <s v="Den Bosch"/>
    <m/>
    <n v="0"/>
    <s v="pallet"/>
    <n v="0"/>
    <n v="0"/>
    <m/>
    <m/>
    <s v="no"/>
    <n v="7634.86"/>
    <m/>
    <n v="0.12"/>
    <n v="5.204545454545455"/>
    <m/>
    <n v="8675.9772727272739"/>
    <m/>
    <n v="0"/>
    <s v="Ludmilla Zarybnicka"/>
    <m/>
    <n v="6"/>
    <n v="10002"/>
    <m/>
    <m/>
    <n v="0"/>
    <n v="0"/>
    <n v="0"/>
    <s v="18.06.2025"/>
    <s v="Order Window"/>
    <m/>
    <m/>
    <n v="18162"/>
  </r>
  <r>
    <x v="0"/>
    <m/>
    <n v="20006113"/>
    <n v="3090399"/>
    <x v="50"/>
    <s v="ZA"/>
    <x v="43"/>
    <x v="2"/>
    <m/>
    <m/>
    <n v="60"/>
    <n v="88023137"/>
    <s v="HE Star Quality glass 25cl embossed"/>
    <n v="2500"/>
    <m/>
    <s v="France"/>
    <s v="Glassware"/>
    <n v="20000"/>
    <s v="Arc International France SAS"/>
    <x v="1"/>
    <n v="4.1999999999999993"/>
    <n v="10499.999999999998"/>
    <n v="4.1999999999999993"/>
    <n v="10499.999999999998"/>
    <n v="0"/>
    <n v="0"/>
    <n v="10499.999999999998"/>
    <n v="3.69"/>
    <n v="0"/>
    <n v="3.69"/>
    <n v="20"/>
    <n v="14.3"/>
    <n v="20"/>
    <n v="14.3"/>
    <m/>
    <m/>
    <n v="0"/>
    <s v="pallet"/>
    <n v="0"/>
    <n v="0"/>
    <m/>
    <m/>
    <s v="no"/>
    <n v="9225"/>
    <m/>
    <n v="0.12"/>
    <n v="4.1931818181818183"/>
    <m/>
    <n v="10482.954545454546"/>
    <m/>
    <n v="0"/>
    <s v="Ludmilla Zarybnicka"/>
    <m/>
    <n v="6"/>
    <n v="15000"/>
    <m/>
    <m/>
    <n v="0"/>
    <n v="0"/>
    <n v="0"/>
    <s v="18.06.2025"/>
    <s v="Order Window"/>
    <m/>
    <m/>
    <n v="3500"/>
  </r>
  <r>
    <x v="0"/>
    <m/>
    <n v="20006113"/>
    <n v="3090399"/>
    <x v="50"/>
    <s v="ZA"/>
    <x v="43"/>
    <x v="2"/>
    <m/>
    <m/>
    <n v="70"/>
    <n v="88021618"/>
    <s v="HE Iconic outdoor sign 50 cm LED DS"/>
    <n v="60"/>
    <m/>
    <s v="China"/>
    <s v="Outdoor signs"/>
    <n v="100"/>
    <s v="Van Beem &amp; Van Haagen bv"/>
    <x v="0"/>
    <n v="218.82"/>
    <n v="13129.199999999999"/>
    <n v="212.23"/>
    <n v="12733.8"/>
    <n v="0"/>
    <n v="0"/>
    <n v="12733.8"/>
    <n v="176.70000000000002"/>
    <n v="0"/>
    <n v="176.70000000000002"/>
    <n v="57"/>
    <n v="57"/>
    <n v="23"/>
    <n v="4.4836200000000002"/>
    <s v="Den Bosch"/>
    <m/>
    <n v="0"/>
    <s v="pallet"/>
    <n v="395.39999999999964"/>
    <n v="0"/>
    <m/>
    <m/>
    <s v="no"/>
    <n v="10602.000000000002"/>
    <m/>
    <n v="0.12"/>
    <n v="200.79545454545456"/>
    <m/>
    <n v="12047.727272727274"/>
    <m/>
    <n v="0"/>
    <s v="Ludmilla Zarybnicka"/>
    <m/>
    <n v="1"/>
    <n v="60"/>
    <m/>
    <m/>
    <n v="0"/>
    <n v="0"/>
    <n v="0"/>
    <s v="18.06.2025"/>
    <s v="Order Window"/>
    <m/>
    <m/>
    <n v="575"/>
  </r>
  <r>
    <x v="0"/>
    <m/>
    <n v="20006113"/>
    <n v="3090399"/>
    <x v="50"/>
    <s v="ZA"/>
    <x v="43"/>
    <x v="2"/>
    <m/>
    <m/>
    <n v="80"/>
    <n v="88023583"/>
    <s v="HE Star Quality coaster 90mm"/>
    <n v="50"/>
    <m/>
    <s v="Germany"/>
    <s v="Coasters (&amp; dripmat)"/>
    <n v="100"/>
    <s v="CC Coaster GmbH &amp; Co. KG"/>
    <x v="0"/>
    <n v="16.28409090909091"/>
    <n v="814.2045454545455"/>
    <n v="16.28409090909091"/>
    <n v="814.2045454545455"/>
    <n v="0"/>
    <n v="0"/>
    <n v="814.2045454545455"/>
    <n v="14.33"/>
    <n v="0"/>
    <n v="14.33"/>
    <n v="18"/>
    <n v="45"/>
    <n v="14"/>
    <n v="0.56699999999999995"/>
    <s v="Den Bosch"/>
    <m/>
    <n v="0"/>
    <s v="pallet"/>
    <n v="0"/>
    <n v="0"/>
    <m/>
    <m/>
    <s v="no"/>
    <n v="716.5"/>
    <m/>
    <n v="0.12"/>
    <n v="16.28409090909091"/>
    <m/>
    <n v="814.2045454545455"/>
    <m/>
    <n v="0"/>
    <s v="Ellina Smirnova"/>
    <m/>
    <n v="1000"/>
    <n v="50000"/>
    <m/>
    <m/>
    <n v="0"/>
    <n v="0"/>
    <n v="0"/>
    <s v="18.06.2025"/>
    <s v="Order Window"/>
    <m/>
    <m/>
    <n v="81"/>
  </r>
  <r>
    <x v="0"/>
    <m/>
    <n v="20006113"/>
    <n v="3090399"/>
    <x v="50"/>
    <s v="ZA"/>
    <x v="43"/>
    <x v="2"/>
    <m/>
    <m/>
    <n v="90"/>
    <n v="88023584"/>
    <s v="HE Star Quality pin"/>
    <n v="50"/>
    <m/>
    <s v="China"/>
    <s v="Premiums"/>
    <n v="100"/>
    <s v="Asian Sourcing Link"/>
    <x v="0"/>
    <n v="18.5"/>
    <n v="925"/>
    <n v="9"/>
    <n v="450"/>
    <n v="0"/>
    <n v="0"/>
    <n v="450"/>
    <n v="7.7520000000000007"/>
    <n v="0"/>
    <n v="7.7520000000000007"/>
    <n v="10"/>
    <n v="10"/>
    <n v="5"/>
    <n v="2.5000000000000001E-2"/>
    <s v="Den Bosch"/>
    <m/>
    <n v="0"/>
    <s v="pallet"/>
    <n v="475"/>
    <n v="0"/>
    <m/>
    <m/>
    <s v="no"/>
    <n v="387.6"/>
    <m/>
    <n v="0.12"/>
    <n v="8.8090909090909104"/>
    <m/>
    <n v="440.4545454545455"/>
    <m/>
    <n v="0"/>
    <s v="Ellina Smirnova"/>
    <m/>
    <n v="10"/>
    <n v="500"/>
    <m/>
    <m/>
    <n v="0"/>
    <n v="0"/>
    <n v="0"/>
    <s v="18.06.2025"/>
    <s v="Order Window"/>
    <m/>
    <m/>
    <n v="410"/>
  </r>
  <r>
    <x v="0"/>
    <m/>
    <n v="20006113"/>
    <n v="3090399"/>
    <x v="50"/>
    <s v="ZA"/>
    <x v="43"/>
    <x v="2"/>
    <m/>
    <m/>
    <n v="100"/>
    <n v="88023586"/>
    <s v="HE Star Quality dripmat 5 steps"/>
    <n v="100"/>
    <m/>
    <s v="China"/>
    <s v="Bar support"/>
    <n v="100"/>
    <s v="Asian Sourcing Link"/>
    <x v="0"/>
    <n v="62"/>
    <n v="6200"/>
    <n v="62"/>
    <n v="6200"/>
    <n v="0"/>
    <n v="0"/>
    <n v="6200"/>
    <n v="53.580000000000005"/>
    <n v="0"/>
    <n v="53.580000000000005"/>
    <n v="61"/>
    <n v="20"/>
    <n v="16"/>
    <n v="1.952"/>
    <s v="Den Bosch"/>
    <m/>
    <n v="0"/>
    <s v="pallet"/>
    <n v="0"/>
    <n v="0"/>
    <m/>
    <m/>
    <s v="yes"/>
    <n v="5358.0000000000009"/>
    <m/>
    <n v="0.12"/>
    <n v="60.88636363636364"/>
    <m/>
    <n v="6088.636363636364"/>
    <m/>
    <n v="0"/>
    <s v="Ellina Smirnova"/>
    <m/>
    <n v="10"/>
    <n v="1000"/>
    <m/>
    <m/>
    <n v="0"/>
    <n v="0"/>
    <n v="0"/>
    <s v="18.06.2025"/>
    <s v="Order Window"/>
    <m/>
    <m/>
    <n v="184"/>
  </r>
  <r>
    <x v="0"/>
    <m/>
    <n v="20006113"/>
    <n v="3090399"/>
    <x v="50"/>
    <s v="ZA"/>
    <x v="43"/>
    <x v="2"/>
    <m/>
    <m/>
    <n v="110"/>
    <n v="88023592"/>
    <s v="HE Star Quality waiter tray"/>
    <n v="80"/>
    <m/>
    <s v="China"/>
    <s v="Bar support"/>
    <n v="200"/>
    <s v="Promocean The Netherlands BV"/>
    <x v="0"/>
    <n v="62.199999999999996"/>
    <n v="4976"/>
    <n v="62.199999999999996"/>
    <n v="4976"/>
    <n v="0"/>
    <n v="0"/>
    <n v="4976"/>
    <n v="50.262600000000006"/>
    <n v="0"/>
    <n v="50.262600000000006"/>
    <n v="37.6"/>
    <n v="37.299999999999997"/>
    <n v="12"/>
    <n v="1.3463808000000004"/>
    <s v="Den Bosch"/>
    <m/>
    <n v="0"/>
    <s v="pallet"/>
    <n v="0"/>
    <n v="0"/>
    <m/>
    <m/>
    <s v="no"/>
    <n v="4021.0080000000007"/>
    <m/>
    <n v="0.12"/>
    <n v="57.116590909090917"/>
    <m/>
    <n v="4569.3272727272733"/>
    <m/>
    <n v="0"/>
    <s v="Ellina Smirnova"/>
    <m/>
    <n v="10"/>
    <n v="800"/>
    <m/>
    <m/>
    <n v="0"/>
    <n v="0"/>
    <n v="0"/>
    <s v="18.06.2025"/>
    <s v="Order Window"/>
    <m/>
    <m/>
    <n v="136"/>
  </r>
  <r>
    <x v="0"/>
    <m/>
    <n v="20006113"/>
    <n v="3090399"/>
    <x v="50"/>
    <s v="ZA"/>
    <x v="43"/>
    <x v="2"/>
    <m/>
    <m/>
    <n v="120"/>
    <n v="88023613"/>
    <s v="HE Star Quality certified wall sign"/>
    <n v="10"/>
    <m/>
    <s v="Czech Republic"/>
    <s v="Indoor signs"/>
    <n v="25"/>
    <s v="Brands On"/>
    <x v="1"/>
    <n v="211.5"/>
    <n v="2115"/>
    <n v="211.5"/>
    <n v="2115"/>
    <n v="0"/>
    <n v="0"/>
    <n v="2115"/>
    <n v="186.11"/>
    <n v="0"/>
    <n v="186.11"/>
    <n v="36.5"/>
    <n v="36.5"/>
    <n v="2.5"/>
    <n v="3.3306250000000003E-2"/>
    <m/>
    <m/>
    <n v="0"/>
    <s v="pallet"/>
    <n v="0"/>
    <n v="0"/>
    <m/>
    <m/>
    <s v="no"/>
    <n v="1861.1000000000001"/>
    <m/>
    <n v="0.12"/>
    <n v="211.48863636363637"/>
    <m/>
    <n v="2114.886363636364"/>
    <m/>
    <n v="0"/>
    <s v="Ludmilla Zarybnicka"/>
    <m/>
    <n v="10"/>
    <n v="100"/>
    <m/>
    <m/>
    <n v="0"/>
    <n v="0"/>
    <n v="0"/>
    <s v="18.06.2025"/>
    <s v="Order Window"/>
    <m/>
    <m/>
    <n v="12"/>
  </r>
  <r>
    <x v="0"/>
    <m/>
    <n v="20006113"/>
    <n v="3090399"/>
    <x v="50"/>
    <s v="ZA"/>
    <x v="43"/>
    <x v="2"/>
    <m/>
    <m/>
    <n v="130"/>
    <n v="88024432"/>
    <s v="HE Green Zone menu holder"/>
    <n v="10"/>
    <m/>
    <s v="China"/>
    <s v="Bar support"/>
    <n v="42"/>
    <s v="Asian Sourcing Link"/>
    <x v="1"/>
    <n v="174"/>
    <n v="1740"/>
    <n v="174"/>
    <n v="1740"/>
    <n v="0"/>
    <n v="0"/>
    <n v="1740"/>
    <n v="150.48000000000002"/>
    <n v="0"/>
    <n v="150.48000000000002"/>
    <n v="42"/>
    <n v="36"/>
    <n v="24"/>
    <n v="0.36287999999999998"/>
    <s v="Den Bosch"/>
    <m/>
    <n v="0"/>
    <s v="pallet"/>
    <n v="0"/>
    <n v="0"/>
    <m/>
    <m/>
    <s v="no"/>
    <n v="1504.8000000000002"/>
    <m/>
    <n v="0.12"/>
    <n v="171.00000000000003"/>
    <m/>
    <n v="1710.0000000000002"/>
    <m/>
    <n v="0"/>
    <s v="Ellina Smirnova"/>
    <m/>
    <n v="6"/>
    <n v="60"/>
    <m/>
    <m/>
    <n v="0"/>
    <n v="0"/>
    <n v="0"/>
    <s v="18.06.2025"/>
    <s v="Order Window"/>
    <m/>
    <m/>
    <n v="15"/>
  </r>
  <r>
    <x v="0"/>
    <m/>
    <n v="20006113"/>
    <n v="3090399"/>
    <x v="50"/>
    <s v="ZA"/>
    <x v="43"/>
    <x v="2"/>
    <m/>
    <m/>
    <n v="140"/>
    <n v="88024214"/>
    <s v="HE Green Zone waiter tray"/>
    <n v="7"/>
    <m/>
    <s v="China"/>
    <s v="Bar support"/>
    <n v="42"/>
    <s v="Asian Sourcing Link"/>
    <x v="1"/>
    <n v="366.96"/>
    <n v="2568.7199999999998"/>
    <n v="366.96"/>
    <n v="2568.7199999999998"/>
    <n v="0"/>
    <n v="0"/>
    <n v="2568.7199999999998"/>
    <n v="317.37600000000003"/>
    <n v="0"/>
    <n v="317.37600000000003"/>
    <n v="42"/>
    <n v="35"/>
    <n v="35"/>
    <n v="0.36015000000000003"/>
    <m/>
    <m/>
    <n v="0"/>
    <s v="pallet"/>
    <n v="0"/>
    <n v="0"/>
    <m/>
    <m/>
    <s v="no"/>
    <n v="2221.6320000000001"/>
    <m/>
    <n v="0.12"/>
    <n v="360.65454545454548"/>
    <m/>
    <n v="2524.5818181818186"/>
    <m/>
    <n v="0"/>
    <s v="Ellina Smirnova"/>
    <m/>
    <n v="6"/>
    <n v="42"/>
    <m/>
    <m/>
    <n v="0"/>
    <n v="0"/>
    <n v="0"/>
    <s v="18.06.2025"/>
    <s v="Order Window"/>
    <m/>
    <m/>
    <n v="13"/>
  </r>
  <r>
    <x v="0"/>
    <m/>
    <n v="20006113"/>
    <n v="3090399"/>
    <x v="50"/>
    <s v="ZA"/>
    <x v="43"/>
    <x v="2"/>
    <m/>
    <m/>
    <n v="150"/>
    <n v="88024215"/>
    <s v="HE Green Zone countertop ice bucket"/>
    <n v="8"/>
    <m/>
    <s v="China"/>
    <s v="Bar support"/>
    <n v="63"/>
    <s v="Asian Sourcing Link"/>
    <x v="1"/>
    <n v="305.8"/>
    <n v="2446.4"/>
    <n v="305.8"/>
    <n v="2446.4"/>
    <n v="0"/>
    <n v="0"/>
    <n v="2446.4"/>
    <n v="264.48"/>
    <n v="0"/>
    <n v="264.48"/>
    <n v="65"/>
    <n v="37"/>
    <n v="32"/>
    <n v="0.61568000000000001"/>
    <m/>
    <m/>
    <n v="0"/>
    <s v="pallet"/>
    <n v="0"/>
    <n v="0"/>
    <m/>
    <m/>
    <s v="no"/>
    <n v="2115.84"/>
    <m/>
    <n v="0.12"/>
    <n v="300.54545454545456"/>
    <m/>
    <n v="2404.3636363636365"/>
    <m/>
    <n v="0"/>
    <s v="Ellina Smirnova"/>
    <m/>
    <n v="4"/>
    <n v="32"/>
    <m/>
    <m/>
    <n v="0"/>
    <n v="0"/>
    <n v="0"/>
    <s v="18.06.2025"/>
    <s v="Order Window"/>
    <m/>
    <m/>
    <n v="17"/>
  </r>
  <r>
    <x v="0"/>
    <m/>
    <n v="26021046"/>
    <n v="3011374"/>
    <x v="3"/>
    <s v="AE"/>
    <x v="2"/>
    <x v="2"/>
    <m/>
    <m/>
    <n v="10"/>
    <n v="88023113"/>
    <s v="HE OC beanie"/>
    <n v="50"/>
    <m/>
    <s v="China"/>
    <s v="Textiles-Clothing"/>
    <n v="250"/>
    <s v="Asian Sourcing Link"/>
    <x v="0"/>
    <n v="28.599999999999998"/>
    <n v="1430"/>
    <n v="28.599999999999998"/>
    <n v="1430"/>
    <n v="0"/>
    <n v="0"/>
    <n v="1430"/>
    <n v="24.920999999999999"/>
    <n v="0"/>
    <n v="24.920999999999999"/>
    <n v="22"/>
    <n v="21"/>
    <n v="30"/>
    <n v="0.69299999999999995"/>
    <s v="Den Bosch"/>
    <m/>
    <n v="0"/>
    <n v="0"/>
    <n v="0"/>
    <n v="0"/>
    <m/>
    <m/>
    <s v="no"/>
    <n v="1246.05"/>
    <m/>
    <n v="0.12"/>
    <n v="28.319318181818183"/>
    <m/>
    <n v="1415.9659090909092"/>
    <m/>
    <n v="0"/>
    <s v="Ellina Smirnova"/>
    <m/>
    <n v="10"/>
    <n v="500"/>
    <m/>
    <m/>
    <n v="0"/>
    <n v="0"/>
    <n v="0"/>
    <s v="25.06.2025"/>
    <s v="Order Window"/>
    <m/>
    <m/>
    <n v="264"/>
  </r>
  <r>
    <x v="2"/>
    <m/>
    <n v="20006109"/>
    <n v="3090615"/>
    <x v="48"/>
    <s v="GY"/>
    <x v="42"/>
    <x v="3"/>
    <m/>
    <m/>
    <n v="480"/>
    <n v="88026543"/>
    <s v="HE UCL Lanyard"/>
    <n v="12"/>
    <m/>
    <s v="China"/>
    <s v="Premiums"/>
    <n v="100"/>
    <s v="Promocean The Netherlands BV"/>
    <x v="0"/>
    <n v="53.5"/>
    <n v="642"/>
    <n v="49.75"/>
    <n v="597"/>
    <n v="0"/>
    <n v="0"/>
    <n v="597"/>
    <n v="43.103400000000008"/>
    <n v="0"/>
    <n v="43.103400000000008"/>
    <n v="24"/>
    <n v="15"/>
    <n v="5"/>
    <n v="2.1600000000000001E-2"/>
    <s v="Den Bosch"/>
    <m/>
    <n v="0"/>
    <n v="0"/>
    <n v="45"/>
    <n v="0"/>
    <m/>
    <m/>
    <s v="no"/>
    <n v="517.24080000000004"/>
    <m/>
    <n v="0.12"/>
    <n v="48.981136363636374"/>
    <m/>
    <n v="587.77363636363646"/>
    <m/>
    <n v="0"/>
    <s v="Ellina Smirnova"/>
    <m/>
    <n v="25"/>
    <n v="300"/>
    <m/>
    <m/>
    <n v="0"/>
    <n v="0"/>
    <n v="0"/>
    <s v="17.06.2025"/>
    <s v="Order Window"/>
    <m/>
    <m/>
    <n v="612"/>
  </r>
  <r>
    <x v="0"/>
    <m/>
    <n v="20006116"/>
    <n v="3090139"/>
    <x v="8"/>
    <s v="ES"/>
    <x v="6"/>
    <x v="1"/>
    <m/>
    <m/>
    <n v="10"/>
    <n v="88024218"/>
    <s v="HE Green Zone ice bucket"/>
    <n v="42"/>
    <m/>
    <s v="China"/>
    <s v="Bar support"/>
    <n v="42"/>
    <s v="Asian Sourcing Link"/>
    <x v="0"/>
    <n v="237.29999999999998"/>
    <n v="9966.5999999999985"/>
    <n v="204.84"/>
    <n v="8603.2800000000007"/>
    <n v="0"/>
    <n v="0"/>
    <n v="8603.2800000000007"/>
    <n v="168.26400000000001"/>
    <n v="0"/>
    <n v="168.26400000000001"/>
    <n v="42"/>
    <n v="35"/>
    <n v="35"/>
    <n v="2.1608999999999998"/>
    <s v="Den Bosch"/>
    <m/>
    <n v="0"/>
    <s v="no TAS possible _x000a_from outside EU+pallet+label"/>
    <n v="1363.3199999999979"/>
    <n v="0"/>
    <m/>
    <m/>
    <s v="yes"/>
    <n v="7067.0880000000006"/>
    <m/>
    <n v="0.12"/>
    <n v="191.20909090909092"/>
    <m/>
    <n v="8030.7818181818184"/>
    <m/>
    <n v="0"/>
    <s v="Ellina Smirnova"/>
    <m/>
    <n v="6"/>
    <n v="252"/>
    <m/>
    <m/>
    <n v="0"/>
    <n v="0"/>
    <n v="0"/>
    <s v="26.06.2025"/>
    <s v="Order Window"/>
    <m/>
    <m/>
    <n v="203"/>
  </r>
  <r>
    <x v="3"/>
    <m/>
    <n v="26021047"/>
    <n v="3011455"/>
    <x v="51"/>
    <s v="PR"/>
    <x v="44"/>
    <x v="3"/>
    <m/>
    <m/>
    <n v="70"/>
    <n v="88027435"/>
    <s v="HE F1 rain jacket unisex XXL"/>
    <n v="12"/>
    <m/>
    <s v="China"/>
    <s v="Textiles-Clothing"/>
    <n v="1000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s v="Den Bosch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  <m/>
    <m/>
    <n v="108"/>
  </r>
  <r>
    <x v="3"/>
    <m/>
    <n v="26021047"/>
    <n v="3011455"/>
    <x v="51"/>
    <s v="PR"/>
    <x v="44"/>
    <x v="3"/>
    <m/>
    <m/>
    <n v="80"/>
    <n v="88027356"/>
    <s v="HE F1 Metal cup in giftbox"/>
    <n v="50"/>
    <m/>
    <s v="China"/>
    <s v="Premiums"/>
    <n v="209"/>
    <s v="Promocean The Netherlands BV"/>
    <x v="0"/>
    <n v="48.12"/>
    <n v="2406"/>
    <n v="48.12"/>
    <n v="2406"/>
    <n v="0"/>
    <n v="0"/>
    <n v="2406"/>
    <n v="41.598600000000005"/>
    <n v="0"/>
    <n v="41.598600000000005"/>
    <n v="37.799999999999997"/>
    <n v="28.5"/>
    <n v="14.3"/>
    <n v="0.77026950000000005"/>
    <s v="Den Bosch"/>
    <m/>
    <n v="0"/>
    <s v="pallet+ISF"/>
    <n v="0"/>
    <n v="0"/>
    <m/>
    <m/>
    <s v="no"/>
    <n v="2079.9300000000003"/>
    <m/>
    <n v="0.12"/>
    <n v="47.271136363636366"/>
    <m/>
    <n v="2363.5568181818185"/>
    <m/>
    <n v="0"/>
    <s v="Konstantinos Zoupanos "/>
    <m/>
    <n v="12"/>
    <n v="600"/>
    <m/>
    <m/>
    <n v="0"/>
    <n v="0"/>
    <n v="0"/>
    <s v="26.06.2025"/>
    <s v="Order Window"/>
    <m/>
    <m/>
    <n v="188"/>
  </r>
  <r>
    <x v="3"/>
    <m/>
    <n v="26021047"/>
    <n v="3011455"/>
    <x v="51"/>
    <s v="PR"/>
    <x v="44"/>
    <x v="3"/>
    <m/>
    <m/>
    <n v="90"/>
    <n v="88027357"/>
    <s v="HE F1 Water bottle 0.0"/>
    <n v="20"/>
    <m/>
    <s v="China"/>
    <s v="Premiums"/>
    <n v="250"/>
    <s v="Promocean The Netherlands BV"/>
    <x v="0"/>
    <n v="73.099999999999994"/>
    <n v="1462"/>
    <n v="69.900000000000006"/>
    <n v="1398"/>
    <n v="0"/>
    <n v="0"/>
    <n v="1398"/>
    <n v="60.420000000000009"/>
    <n v="0"/>
    <n v="60.420000000000009"/>
    <n v="43.5"/>
    <n v="18"/>
    <n v="22.5"/>
    <n v="0.35235"/>
    <s v="Den Bosch"/>
    <m/>
    <n v="0"/>
    <s v="pallet+ISF"/>
    <n v="64"/>
    <n v="0"/>
    <m/>
    <m/>
    <s v="no"/>
    <n v="1208.4000000000001"/>
    <m/>
    <n v="0.12"/>
    <n v="68.659090909090921"/>
    <m/>
    <n v="1373.1818181818185"/>
    <m/>
    <n v="0"/>
    <s v="Konstantinos Zoupanos "/>
    <m/>
    <n v="10"/>
    <n v="200"/>
    <m/>
    <m/>
    <n v="0"/>
    <n v="0"/>
    <n v="0"/>
    <s v="26.06.2025"/>
    <s v="Order Window"/>
    <m/>
    <m/>
    <n v="1075"/>
  </r>
  <r>
    <x v="3"/>
    <m/>
    <n v="26021047"/>
    <n v="3011455"/>
    <x v="51"/>
    <s v="PR"/>
    <x v="44"/>
    <x v="3"/>
    <m/>
    <m/>
    <n v="10"/>
    <n v="88027349"/>
    <s v="HE F1 Backpack"/>
    <n v="50"/>
    <m/>
    <s v="China"/>
    <s v="Premiums"/>
    <n v="200"/>
    <s v="Promocean The Netherlands BV"/>
    <x v="0"/>
    <n v="83.149999999999991"/>
    <n v="4157.5"/>
    <n v="83.149999999999991"/>
    <n v="4157.5"/>
    <n v="0"/>
    <n v="0"/>
    <n v="4157.5"/>
    <n v="71.922600000000017"/>
    <n v="0"/>
    <n v="71.922600000000017"/>
    <n v="44"/>
    <n v="43"/>
    <n v="45"/>
    <n v="4.2569999999999997"/>
    <s v="Den Bosch"/>
    <m/>
    <n v="0"/>
    <s v="pallet+ISF"/>
    <n v="0"/>
    <n v="0"/>
    <m/>
    <m/>
    <s v="no"/>
    <n v="3596.130000000001"/>
    <m/>
    <n v="0.12"/>
    <n v="81.730227272727291"/>
    <m/>
    <n v="4086.5113636363644"/>
    <m/>
    <n v="0"/>
    <s v="Konstantinos Zoupanos "/>
    <m/>
    <n v="5"/>
    <n v="250"/>
    <m/>
    <m/>
    <n v="0"/>
    <n v="0"/>
    <n v="0"/>
    <s v="26.06.2025"/>
    <s v="Order Window"/>
    <m/>
    <m/>
    <n v="223"/>
  </r>
  <r>
    <x v="3"/>
    <m/>
    <n v="26021047"/>
    <n v="3011455"/>
    <x v="51"/>
    <s v="PR"/>
    <x v="44"/>
    <x v="3"/>
    <m/>
    <m/>
    <n v="20"/>
    <n v="88027353"/>
    <s v="HE F1 Cap 0.0"/>
    <n v="42"/>
    <m/>
    <s v="China"/>
    <s v="Textiles-Clothing"/>
    <n v="42"/>
    <s v="Promocean The Netherlands BV"/>
    <x v="0"/>
    <n v="120"/>
    <n v="5040"/>
    <n v="105.12"/>
    <n v="4415.04"/>
    <n v="0"/>
    <n v="0"/>
    <n v="4415.04"/>
    <n v="91.634399999999985"/>
    <n v="0"/>
    <n v="91.634399999999985"/>
    <n v="44"/>
    <n v="23"/>
    <n v="18"/>
    <n v="0.76507199999999997"/>
    <s v="Den Bosch"/>
    <m/>
    <n v="0"/>
    <s v="pallet+ISF"/>
    <n v="624.96"/>
    <n v="0"/>
    <m/>
    <m/>
    <s v="yes"/>
    <n v="3848.6447999999996"/>
    <m/>
    <n v="0.12"/>
    <n v="104.12999999999998"/>
    <m/>
    <n v="4373.4599999999991"/>
    <m/>
    <n v="0"/>
    <s v="Konstantinos Zoupanos "/>
    <m/>
    <n v="24"/>
    <n v="1008"/>
    <m/>
    <m/>
    <n v="0"/>
    <n v="0"/>
    <n v="0"/>
    <s v="26.06.2025"/>
    <s v="Order Window"/>
    <m/>
    <m/>
    <n v="178"/>
  </r>
  <r>
    <x v="3"/>
    <m/>
    <n v="26021047"/>
    <n v="3011455"/>
    <x v="51"/>
    <s v="PR"/>
    <x v="44"/>
    <x v="3"/>
    <m/>
    <m/>
    <n v="30"/>
    <n v="88027431"/>
    <s v="HE F1 rain jacket unisex S"/>
    <n v="12"/>
    <m/>
    <s v="China"/>
    <s v="Textiles-Clothing"/>
    <n v="1000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s v="Den Bosch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  <m/>
    <m/>
    <n v="121"/>
  </r>
  <r>
    <x v="3"/>
    <m/>
    <n v="26021047"/>
    <n v="3011455"/>
    <x v="51"/>
    <s v="PR"/>
    <x v="44"/>
    <x v="3"/>
    <m/>
    <m/>
    <n v="40"/>
    <n v="88027432"/>
    <s v="HE F1 rain jacket unisex M"/>
    <n v="12"/>
    <m/>
    <s v="China"/>
    <s v="Textiles-Clothing"/>
    <n v="1000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s v="Den Bosch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  <m/>
    <m/>
    <n v="278"/>
  </r>
  <r>
    <x v="3"/>
    <m/>
    <n v="26021047"/>
    <n v="3011455"/>
    <x v="51"/>
    <s v="PR"/>
    <x v="44"/>
    <x v="3"/>
    <m/>
    <m/>
    <n v="50"/>
    <n v="88027433"/>
    <s v="HE F1 rain jacket unisex L"/>
    <n v="12"/>
    <m/>
    <s v="China"/>
    <s v="Textiles-Clothing"/>
    <n v="1000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s v="Den Bosch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  <m/>
    <m/>
    <n v="437"/>
  </r>
  <r>
    <x v="3"/>
    <m/>
    <n v="26021047"/>
    <n v="3011455"/>
    <x v="51"/>
    <s v="PR"/>
    <x v="44"/>
    <x v="3"/>
    <m/>
    <m/>
    <n v="60"/>
    <n v="88027434"/>
    <s v="HE F1 rain jacket unisex XL"/>
    <n v="12"/>
    <m/>
    <s v="China"/>
    <s v="Textiles-Clothing"/>
    <n v="1000"/>
    <s v="Asian Sourcing Link"/>
    <x v="0"/>
    <n v="32.06"/>
    <n v="384.72"/>
    <n v="32.06"/>
    <n v="384.72"/>
    <n v="0"/>
    <n v="0"/>
    <n v="384.72"/>
    <n v="27.974699999999999"/>
    <n v="0"/>
    <n v="27.974699999999999"/>
    <n v="47"/>
    <n v="38"/>
    <n v="2"/>
    <n v="4.2863999999999999E-2"/>
    <s v="Den Bosch"/>
    <m/>
    <n v="0"/>
    <s v="pallet+ISF"/>
    <n v="0"/>
    <n v="0"/>
    <m/>
    <m/>
    <s v="no"/>
    <n v="335.69639999999998"/>
    <m/>
    <n v="0.12"/>
    <n v="31.789431818181818"/>
    <m/>
    <n v="381.47318181818184"/>
    <m/>
    <n v="0"/>
    <s v="Ellina Smirnova "/>
    <m/>
    <n v="1"/>
    <n v="12"/>
    <m/>
    <m/>
    <n v="0"/>
    <n v="0"/>
    <n v="0"/>
    <s v="26.06.2025"/>
    <s v="Order Window"/>
    <m/>
    <m/>
    <n v="280"/>
  </r>
  <r>
    <x v="3"/>
    <m/>
    <n v="26021047"/>
    <n v="3011455"/>
    <x v="51"/>
    <s v="PR"/>
    <x v="44"/>
    <x v="3"/>
    <m/>
    <m/>
    <n v="100"/>
    <n v="88027355"/>
    <s v="HE F1 Lanyard"/>
    <n v="20"/>
    <m/>
    <s v="China"/>
    <s v="Premiums"/>
    <n v="40"/>
    <s v="Promocean The Netherlands BV"/>
    <x v="0"/>
    <n v="57.499999999999993"/>
    <n v="1149.9999999999998"/>
    <n v="57.499999999999993"/>
    <n v="1149.9999999999998"/>
    <n v="0"/>
    <n v="0"/>
    <n v="1149.9999999999998"/>
    <n v="49.829400000000007"/>
    <n v="0"/>
    <n v="49.829400000000007"/>
    <n v="24"/>
    <n v="15"/>
    <n v="5"/>
    <n v="3.5999999999999997E-2"/>
    <s v="Den Bosch"/>
    <m/>
    <n v="0"/>
    <s v="pallet+ISF"/>
    <n v="0"/>
    <n v="0"/>
    <m/>
    <m/>
    <s v="no"/>
    <n v="996.58800000000019"/>
    <m/>
    <n v="0.12"/>
    <n v="56.62431818181819"/>
    <m/>
    <n v="1132.4863636363639"/>
    <m/>
    <n v="0"/>
    <s v="Konstantinos Zoupanos "/>
    <m/>
    <n v="25"/>
    <n v="500"/>
    <m/>
    <m/>
    <n v="0"/>
    <n v="0"/>
    <n v="0"/>
    <s v="26.06.2025"/>
    <s v="Order Window"/>
    <m/>
    <m/>
    <n v="80"/>
  </r>
  <r>
    <x v="3"/>
    <m/>
    <n v="26021047"/>
    <n v="3011455"/>
    <x v="51"/>
    <s v="PR"/>
    <x v="44"/>
    <x v="3"/>
    <m/>
    <m/>
    <n v="110"/>
    <n v="88027438"/>
    <s v="HE F1 umbrella"/>
    <n v="10"/>
    <m/>
    <s v="China"/>
    <s v="Premiums"/>
    <n v="100"/>
    <s v="Asian Sourcing Link"/>
    <x v="0"/>
    <n v="142.4"/>
    <n v="1424"/>
    <n v="142.4"/>
    <n v="1424"/>
    <n v="0"/>
    <n v="0"/>
    <n v="1424"/>
    <n v="122.09400000000001"/>
    <n v="0"/>
    <n v="122.09400000000001"/>
    <n v="103"/>
    <n v="17.5"/>
    <n v="20"/>
    <n v="0.36049999999999999"/>
    <s v="Den Bosch"/>
    <m/>
    <n v="0"/>
    <s v="pallet+ISF"/>
    <n v="0"/>
    <n v="0"/>
    <m/>
    <m/>
    <s v="no"/>
    <n v="1220.94"/>
    <m/>
    <n v="0.12"/>
    <n v="138.74318181818182"/>
    <m/>
    <n v="1387.4318181818182"/>
    <m/>
    <n v="0"/>
    <s v="Ellina Smirnova "/>
    <m/>
    <n v="10"/>
    <n v="100"/>
    <m/>
    <m/>
    <n v="0"/>
    <n v="0"/>
    <n v="0"/>
    <s v="26.06.2025"/>
    <s v="Order Window"/>
    <m/>
    <m/>
    <n v="74"/>
  </r>
  <r>
    <x v="3"/>
    <m/>
    <n v="26021047"/>
    <n v="3011455"/>
    <x v="51"/>
    <s v="PR"/>
    <x v="44"/>
    <x v="3"/>
    <m/>
    <m/>
    <n v="120"/>
    <n v="88027443"/>
    <s v="HE F1 reusable cup 50cl"/>
    <n v="10"/>
    <m/>
    <s v="France"/>
    <s v="Plastic cups"/>
    <n v="4"/>
    <s v="Re-uz France"/>
    <x v="0"/>
    <n v="208.44318181818181"/>
    <n v="2084.431818181818"/>
    <n v="168.09090909090907"/>
    <n v="1680.9090909090905"/>
    <n v="0"/>
    <n v="0"/>
    <n v="1680.9090909090905"/>
    <n v="147.91999999999999"/>
    <n v="0"/>
    <n v="147.91999999999999"/>
    <n v="73.400000000000006"/>
    <n v="42.9"/>
    <n v="25.4"/>
    <n v="0.7998104399999999"/>
    <s v="Den Bosch"/>
    <m/>
    <n v="0"/>
    <s v="pallet+ISF"/>
    <n v="403.52272727272748"/>
    <n v="0"/>
    <m/>
    <m/>
    <s v="yes"/>
    <n v="1479.1999999999998"/>
    <m/>
    <n v="0.12"/>
    <n v="168.09090909090907"/>
    <m/>
    <n v="1680.9090909090905"/>
    <m/>
    <n v="0"/>
    <n v="0"/>
    <m/>
    <n v="300"/>
    <n v="3000"/>
    <m/>
    <m/>
    <n v="0"/>
    <n v="0"/>
    <n v="0"/>
    <s v="26.06.2025"/>
    <s v="Order Window"/>
    <m/>
    <m/>
    <n v="21"/>
  </r>
  <r>
    <x v="3"/>
    <m/>
    <n v="26021047"/>
    <n v="3011455"/>
    <x v="51"/>
    <s v="PR"/>
    <x v="44"/>
    <x v="3"/>
    <m/>
    <m/>
    <n v="130"/>
    <n v="88027544"/>
    <s v="HE 0.0 F1 Star Glass 25cl giftbox"/>
    <n v="10"/>
    <m/>
    <s v="Turkey"/>
    <s v="Glassware"/>
    <n v="5821.25"/>
    <s v="Sisecam (Pasabahçe)"/>
    <x v="0"/>
    <n v="29.759999999999998"/>
    <n v="297.59999999999997"/>
    <n v="29.759999999999998"/>
    <n v="297.59999999999997"/>
    <n v="0"/>
    <n v="0"/>
    <n v="297.59999999999997"/>
    <n v="26.160000000000004"/>
    <n v="0"/>
    <n v="26.160000000000004"/>
    <n v="40"/>
    <n v="28"/>
    <n v="20"/>
    <n v="0.224"/>
    <s v="Den Bosch"/>
    <m/>
    <n v="0"/>
    <s v="pallet+ISF"/>
    <n v="0"/>
    <n v="0"/>
    <m/>
    <m/>
    <s v="no"/>
    <n v="261.60000000000002"/>
    <m/>
    <n v="0.12"/>
    <n v="29.72727272727273"/>
    <m/>
    <n v="297.27272727272731"/>
    <m/>
    <n v="0"/>
    <n v="0"/>
    <m/>
    <n v="24"/>
    <n v="240"/>
    <m/>
    <m/>
    <n v="0"/>
    <n v="0"/>
    <n v="0"/>
    <s v="26.06.2025"/>
    <s v="Order Window"/>
    <m/>
    <m/>
    <n v="1581"/>
  </r>
  <r>
    <x v="3"/>
    <m/>
    <n v="26021047"/>
    <n v="3011455"/>
    <x v="51"/>
    <s v="PR"/>
    <x v="44"/>
    <x v="3"/>
    <m/>
    <m/>
    <n v="140"/>
    <n v="88026780"/>
    <s v="HE F1 LED Neon sign"/>
    <n v="25"/>
    <m/>
    <s v="China"/>
    <s v="Indoor signs"/>
    <n v="100"/>
    <s v="Dekkers Visual Communication B.v."/>
    <x v="0"/>
    <n v="184.55"/>
    <n v="4613.75"/>
    <n v="184.55"/>
    <n v="4613.75"/>
    <n v="0"/>
    <n v="0"/>
    <n v="4613.75"/>
    <n v="159.60000000000002"/>
    <n v="0"/>
    <n v="159.60000000000002"/>
    <n v="60"/>
    <n v="73"/>
    <n v="10"/>
    <n v="1.095"/>
    <s v="Den Bosch"/>
    <m/>
    <n v="0"/>
    <s v="pallet+ISF"/>
    <n v="0"/>
    <n v="0"/>
    <m/>
    <m/>
    <s v="no"/>
    <n v="3990.0000000000005"/>
    <m/>
    <n v="0.12"/>
    <n v="181.3636363636364"/>
    <m/>
    <n v="4534.0909090909099"/>
    <m/>
    <n v="0"/>
    <s v="Ludmilla Zarybnicka"/>
    <m/>
    <n v="1"/>
    <n v="25"/>
    <m/>
    <m/>
    <n v="0"/>
    <n v="0"/>
    <n v="0"/>
    <s v="26.06.2025"/>
    <s v="Order Window"/>
    <m/>
    <m/>
    <n v="65"/>
  </r>
  <r>
    <x v="3"/>
    <m/>
    <n v="26021047"/>
    <n v="3011455"/>
    <x v="51"/>
    <s v="PR"/>
    <x v="44"/>
    <x v="3"/>
    <m/>
    <m/>
    <n v="150"/>
    <n v="88027351"/>
    <s v="HE F1 Bottle opener"/>
    <n v="25"/>
    <m/>
    <s v="China"/>
    <s v="Bar support"/>
    <n v="125"/>
    <s v="Promocean The Netherlands BV"/>
    <x v="0"/>
    <n v="29.8"/>
    <n v="745"/>
    <n v="27.200000000000003"/>
    <n v="680.00000000000011"/>
    <n v="0"/>
    <n v="0"/>
    <n v="680.00000000000011"/>
    <n v="24.019200000000001"/>
    <n v="0"/>
    <n v="24.019200000000001"/>
    <n v="14"/>
    <n v="5"/>
    <n v="5"/>
    <n v="8.7500000000000008E-3"/>
    <s v="Den Bosch"/>
    <m/>
    <n v="0"/>
    <s v="pallet+ISF"/>
    <n v="64.999999999999886"/>
    <n v="0"/>
    <m/>
    <m/>
    <s v="no"/>
    <n v="600.48"/>
    <m/>
    <n v="0.12"/>
    <n v="27.294545454545457"/>
    <m/>
    <n v="682.36363636363637"/>
    <m/>
    <n v="0"/>
    <s v="Konstantinos Zoupanos "/>
    <m/>
    <n v="20"/>
    <n v="500"/>
    <m/>
    <m/>
    <n v="0"/>
    <n v="0"/>
    <n v="0"/>
    <s v="26.06.2025"/>
    <s v="Order Window"/>
    <m/>
    <m/>
    <n v="263"/>
  </r>
  <r>
    <x v="3"/>
    <m/>
    <n v="26021047"/>
    <n v="3011455"/>
    <x v="51"/>
    <s v="PR"/>
    <x v="44"/>
    <x v="3"/>
    <m/>
    <m/>
    <n v="160"/>
    <n v="88027384"/>
    <s v="HE F1 Polo shirt man XXL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s v="pallet+ISF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26.06.2025"/>
    <s v="Order Window"/>
    <m/>
    <m/>
    <n v="20"/>
  </r>
  <r>
    <x v="3"/>
    <m/>
    <n v="26021047"/>
    <n v="3011455"/>
    <x v="51"/>
    <s v="PR"/>
    <x v="44"/>
    <x v="3"/>
    <m/>
    <m/>
    <n v="170"/>
    <n v="88027382"/>
    <s v="HE F1 Polo shirt man L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s v="pallet+ISF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26.06.2025"/>
    <s v="Order Window"/>
    <m/>
    <m/>
    <n v="32"/>
  </r>
  <r>
    <x v="3"/>
    <m/>
    <n v="26021047"/>
    <n v="3011455"/>
    <x v="51"/>
    <s v="PR"/>
    <x v="44"/>
    <x v="3"/>
    <m/>
    <m/>
    <n v="180"/>
    <n v="88027376"/>
    <s v="HE F1 Polo shirt lady S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s v="pallet+ISF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26.06.2025"/>
    <s v="Order Window"/>
    <m/>
    <m/>
    <n v="17"/>
  </r>
  <r>
    <x v="5"/>
    <m/>
    <n v="20006117"/>
    <n v="3011229"/>
    <x v="52"/>
    <s v="MQ"/>
    <x v="45"/>
    <x v="3"/>
    <m/>
    <m/>
    <n v="10"/>
    <n v="88027053"/>
    <s v="DSP bottle LED Neon sign"/>
    <n v="4"/>
    <m/>
    <s v="China"/>
    <s v="Indoor signs"/>
    <n v="100"/>
    <s v="Dekkers Visual Communication B.v."/>
    <x v="0"/>
    <n v="145"/>
    <n v="580"/>
    <n v="131.82"/>
    <n v="527.28"/>
    <n v="0"/>
    <n v="0"/>
    <n v="527.28"/>
    <n v="114.00000000000001"/>
    <n v="0"/>
    <n v="114.00000000000001"/>
    <n v="44"/>
    <n v="10"/>
    <n v="74"/>
    <n v="0.13023999999999999"/>
    <s v="Den Bosch"/>
    <m/>
    <n v="0"/>
    <s v="pallet"/>
    <n v="52.720000000000027"/>
    <n v="0"/>
    <m/>
    <m/>
    <s v="no"/>
    <n v="456.00000000000006"/>
    <m/>
    <n v="0.12"/>
    <n v="129.54545454545456"/>
    <m/>
    <n v="518.18181818181824"/>
    <m/>
    <n v="0"/>
    <s v="Ludmilla Zarybnicka"/>
    <m/>
    <n v="1"/>
    <n v="4"/>
    <m/>
    <m/>
    <n v="0"/>
    <n v="0"/>
    <n v="0"/>
    <s v="30.06.2025"/>
    <s v="Order Window"/>
    <m/>
    <m/>
    <n v="456"/>
  </r>
  <r>
    <x v="5"/>
    <m/>
    <n v="20006117"/>
    <n v="3011229"/>
    <x v="52"/>
    <s v="MQ"/>
    <x v="45"/>
    <x v="3"/>
    <m/>
    <m/>
    <n v="20"/>
    <n v="88026888"/>
    <s v="DSP Ice bucket 6 bottles"/>
    <n v="5"/>
    <m/>
    <s v="China"/>
    <s v="Bar support"/>
    <n v="167"/>
    <s v="Promocean The Netherlands BV"/>
    <x v="0"/>
    <n v="76.679999999999993"/>
    <n v="383.4"/>
    <n v="62.519999999999996"/>
    <n v="312.59999999999997"/>
    <n v="0"/>
    <n v="0"/>
    <n v="312.59999999999997"/>
    <n v="53.420400000000008"/>
    <n v="0"/>
    <n v="53.420400000000008"/>
    <n v="49"/>
    <n v="26"/>
    <n v="50"/>
    <n v="0.31850000000000001"/>
    <s v="Den Bosch"/>
    <m/>
    <n v="0"/>
    <s v="pallet"/>
    <n v="70.800000000000011"/>
    <n v="0"/>
    <m/>
    <m/>
    <s v="no"/>
    <n v="267.10200000000003"/>
    <m/>
    <n v="0.12"/>
    <n v="60.705000000000005"/>
    <m/>
    <n v="303.52500000000003"/>
    <m/>
    <n v="0"/>
    <s v="Ellina Smirnova"/>
    <m/>
    <n v="12"/>
    <n v="60"/>
    <m/>
    <m/>
    <n v="0"/>
    <n v="0"/>
    <n v="0"/>
    <s v="30.06.2025"/>
    <s v="Order Window"/>
    <m/>
    <m/>
    <n v="730"/>
  </r>
  <r>
    <x v="5"/>
    <m/>
    <n v="20006117"/>
    <n v="3011229"/>
    <x v="52"/>
    <s v="MQ"/>
    <x v="45"/>
    <x v="3"/>
    <m/>
    <m/>
    <n v="30"/>
    <n v="88027179"/>
    <s v="DSP Dripmat"/>
    <n v="5"/>
    <m/>
    <s v="China"/>
    <s v="Bar support"/>
    <n v="50"/>
    <s v="Asian Sourcing Link"/>
    <x v="0"/>
    <n v="85.7"/>
    <n v="428.5"/>
    <n v="57.1"/>
    <n v="285.5"/>
    <n v="0"/>
    <n v="0"/>
    <n v="285.5"/>
    <n v="49.59"/>
    <n v="0"/>
    <n v="49.59"/>
    <n v="62"/>
    <n v="20.5"/>
    <n v="10"/>
    <n v="6.3549999999999995E-2"/>
    <s v="Den Bosch"/>
    <m/>
    <n v="0"/>
    <s v="pallet"/>
    <n v="143"/>
    <n v="0"/>
    <m/>
    <m/>
    <s v="no"/>
    <n v="247.95000000000002"/>
    <m/>
    <n v="0.12"/>
    <n v="56.352272727272734"/>
    <m/>
    <n v="281.76136363636368"/>
    <m/>
    <n v="0"/>
    <s v="Ellina Smirnova"/>
    <m/>
    <n v="10"/>
    <n v="50"/>
    <m/>
    <m/>
    <n v="0"/>
    <n v="0"/>
    <n v="0"/>
    <s v="30.06.2025"/>
    <s v="Order Window"/>
    <m/>
    <m/>
    <n v="217"/>
  </r>
  <r>
    <x v="0"/>
    <m/>
    <n v="26021049"/>
    <n v="3090891"/>
    <x v="1"/>
    <s v="NL"/>
    <x v="1"/>
    <x v="1"/>
    <m/>
    <m/>
    <n v="10"/>
    <n v="88027066"/>
    <s v="HE Brand cooler box with wheels"/>
    <n v="6"/>
    <m/>
    <s v="China"/>
    <s v="Premiums"/>
    <n v="250"/>
    <s v="Asian Sourcing Link"/>
    <x v="0"/>
    <n v="170.05"/>
    <n v="1020.3000000000001"/>
    <n v="170.05"/>
    <n v="1020.3000000000001"/>
    <n v="0"/>
    <n v="0"/>
    <n v="1020.3000000000001"/>
    <n v="147.06"/>
    <n v="0"/>
    <n v="147.06"/>
    <n v="57"/>
    <n v="37"/>
    <n v="46"/>
    <n v="0.58208400000000005"/>
    <s v="Den Bosch"/>
    <m/>
    <n v="0"/>
    <n v="0"/>
    <n v="0"/>
    <n v="0"/>
    <m/>
    <m/>
    <s v="no"/>
    <n v="882.36"/>
    <m/>
    <n v="0.12"/>
    <n v="167.11363636363637"/>
    <m/>
    <n v="1002.6818181818182"/>
    <m/>
    <n v="0"/>
    <s v="Ellina Smirnova"/>
    <m/>
    <n v="1"/>
    <n v="6"/>
    <m/>
    <m/>
    <n v="0"/>
    <n v="0"/>
    <n v="0"/>
    <s v="30.06.2025"/>
    <s v="Order Window"/>
    <m/>
    <m/>
    <n v="119"/>
  </r>
  <r>
    <x v="2"/>
    <m/>
    <n v="26021049"/>
    <n v="3090891"/>
    <x v="1"/>
    <s v="NL"/>
    <x v="1"/>
    <x v="1"/>
    <m/>
    <m/>
    <n v="20"/>
    <n v="88026506"/>
    <s v="HE UCL Sports bag"/>
    <n v="4"/>
    <m/>
    <s v="China"/>
    <s v="Premiums"/>
    <n v="200"/>
    <s v="Promocean The Netherlands BV"/>
    <x v="0"/>
    <n v="75.55"/>
    <n v="302.2"/>
    <n v="74.75"/>
    <n v="299"/>
    <n v="0"/>
    <n v="0"/>
    <n v="299"/>
    <n v="65.215800000000002"/>
    <n v="0"/>
    <n v="65.215800000000002"/>
    <n v="52"/>
    <n v="33"/>
    <n v="12"/>
    <n v="8.2367999999999997E-2"/>
    <s v="Den Bosch"/>
    <m/>
    <n v="0"/>
    <n v="0"/>
    <n v="3.1999999999999886"/>
    <n v="0"/>
    <m/>
    <m/>
    <s v="no"/>
    <n v="260.86320000000001"/>
    <m/>
    <n v="0.12"/>
    <n v="74.108863636363637"/>
    <m/>
    <n v="296.43545454545455"/>
    <m/>
    <n v="0"/>
    <s v="Ellina Smirnova"/>
    <m/>
    <n v="5"/>
    <n v="20"/>
    <m/>
    <m/>
    <n v="0"/>
    <n v="0"/>
    <n v="0"/>
    <s v="30.06.2025"/>
    <s v="Order Window"/>
    <m/>
    <m/>
    <n v="636"/>
  </r>
  <r>
    <x v="2"/>
    <m/>
    <n v="20006118"/>
    <n v="3090189"/>
    <x v="41"/>
    <s v="DE"/>
    <x v="35"/>
    <x v="1"/>
    <m/>
    <m/>
    <n v="10"/>
    <n v="88026505"/>
    <s v="HE UCL Soccer ball with pump"/>
    <n v="81"/>
    <m/>
    <s v="China"/>
    <s v="Premiums"/>
    <n v="500"/>
    <s v="Promocean The Netherlands BV"/>
    <x v="0"/>
    <n v="64.900000000000006"/>
    <n v="5256.9000000000005"/>
    <n v="60.300000000000004"/>
    <n v="4884.3"/>
    <n v="0"/>
    <n v="0"/>
    <n v="4884.3"/>
    <n v="52.189200000000007"/>
    <n v="0"/>
    <n v="52.189200000000007"/>
    <n v="68"/>
    <n v="19"/>
    <n v="19"/>
    <n v="1.988388"/>
    <s v="Den Bosch"/>
    <m/>
    <n v="0"/>
    <s v="pallet"/>
    <n v="372.60000000000036"/>
    <n v="0"/>
    <m/>
    <m/>
    <s v="no"/>
    <n v="4227.3252000000002"/>
    <m/>
    <n v="0.12"/>
    <n v="59.305909090909097"/>
    <m/>
    <n v="4803.7786363636369"/>
    <m/>
    <n v="0"/>
    <s v="Ellina Smirnova"/>
    <m/>
    <n v="10"/>
    <n v="810"/>
    <m/>
    <m/>
    <n v="0"/>
    <n v="0"/>
    <n v="0"/>
    <s v="01.07.2025"/>
    <s v="Order Window"/>
    <m/>
    <m/>
    <n v="4834"/>
  </r>
  <r>
    <x v="2"/>
    <m/>
    <n v="20006118"/>
    <n v="3090189"/>
    <x v="41"/>
    <s v="DE"/>
    <x v="35"/>
    <x v="1"/>
    <m/>
    <m/>
    <n v="20"/>
    <n v="88026484"/>
    <s v="HE UCL Backpack"/>
    <n v="108"/>
    <m/>
    <s v="China"/>
    <s v="Premiums"/>
    <n v="200"/>
    <s v="Promocean The Netherlands BV"/>
    <x v="0"/>
    <n v="70.149999999999991"/>
    <n v="7576.1999999999989"/>
    <n v="69.349999999999994"/>
    <n v="7489.7999999999993"/>
    <n v="0"/>
    <n v="0"/>
    <n v="7489.7999999999993"/>
    <n v="60.500699999999995"/>
    <n v="0"/>
    <n v="60.500699999999995"/>
    <n v="55"/>
    <n v="36"/>
    <n v="20"/>
    <n v="4.2767999999999997"/>
    <s v="Den Bosch"/>
    <m/>
    <n v="0"/>
    <s v="pallet"/>
    <n v="86.399999999999636"/>
    <n v="0"/>
    <m/>
    <m/>
    <s v="no"/>
    <n v="6534.0755999999992"/>
    <m/>
    <n v="0.12"/>
    <n v="68.750795454545454"/>
    <m/>
    <n v="7425.0859090909089"/>
    <m/>
    <n v="0"/>
    <s v="Ellina Smirnova"/>
    <m/>
    <n v="5"/>
    <n v="540"/>
    <m/>
    <m/>
    <n v="0"/>
    <n v="0"/>
    <n v="0"/>
    <s v="01.07.2025"/>
    <s v="Order Window"/>
    <m/>
    <m/>
    <n v="642"/>
  </r>
  <r>
    <x v="2"/>
    <m/>
    <n v="20006118"/>
    <n v="3090189"/>
    <x v="41"/>
    <s v="DE"/>
    <x v="35"/>
    <x v="1"/>
    <m/>
    <m/>
    <n v="30"/>
    <n v="88026506"/>
    <s v="HE UCL Sports bag"/>
    <n v="108"/>
    <m/>
    <s v="China"/>
    <s v="Premiums"/>
    <n v="200"/>
    <s v="Promocean The Netherlands BV"/>
    <x v="0"/>
    <n v="75.55"/>
    <n v="8159.4"/>
    <n v="74.75"/>
    <n v="8073"/>
    <n v="0"/>
    <n v="0"/>
    <n v="8073"/>
    <n v="65.215800000000002"/>
    <n v="0"/>
    <n v="65.215800000000002"/>
    <n v="52"/>
    <n v="33"/>
    <n v="12"/>
    <n v="2.2239360000000001"/>
    <s v="Den Bosch"/>
    <m/>
    <n v="0"/>
    <s v="pallet"/>
    <n v="86.399999999999636"/>
    <n v="0"/>
    <m/>
    <m/>
    <s v="no"/>
    <n v="7043.3064000000004"/>
    <m/>
    <n v="0.12"/>
    <n v="74.108863636363637"/>
    <m/>
    <n v="8003.7572727272727"/>
    <m/>
    <n v="0"/>
    <s v="Ellina Smirnova"/>
    <m/>
    <n v="5"/>
    <n v="540"/>
    <m/>
    <m/>
    <n v="0"/>
    <n v="0"/>
    <n v="0"/>
    <s v="01.07.2025"/>
    <s v="Order Window"/>
    <m/>
    <m/>
    <n v="636"/>
  </r>
  <r>
    <x v="2"/>
    <m/>
    <n v="20006118"/>
    <n v="3090189"/>
    <x v="41"/>
    <s v="DE"/>
    <x v="35"/>
    <x v="1"/>
    <m/>
    <m/>
    <n v="40"/>
    <n v="88026543"/>
    <s v="HE UCL Lanyard"/>
    <n v="36"/>
    <m/>
    <s v="China"/>
    <s v="Premiums"/>
    <n v="100"/>
    <s v="Promocean The Netherlands BV"/>
    <x v="0"/>
    <n v="53.5"/>
    <n v="1926"/>
    <n v="49.75"/>
    <n v="1791"/>
    <n v="0"/>
    <n v="0"/>
    <n v="1791"/>
    <n v="43.103400000000008"/>
    <n v="0"/>
    <n v="43.103400000000008"/>
    <n v="24"/>
    <n v="15"/>
    <n v="5"/>
    <n v="6.4799999999999996E-2"/>
    <s v="Den Bosch"/>
    <m/>
    <n v="0"/>
    <s v="pallet"/>
    <n v="135"/>
    <n v="0"/>
    <m/>
    <m/>
    <s v="no"/>
    <n v="1551.7224000000003"/>
    <m/>
    <n v="0.12"/>
    <n v="48.981136363636374"/>
    <m/>
    <n v="1763.3209090909095"/>
    <m/>
    <n v="0"/>
    <s v="Ellina Smirnova"/>
    <m/>
    <n v="25"/>
    <n v="900"/>
    <m/>
    <m/>
    <n v="0"/>
    <n v="0"/>
    <n v="0"/>
    <s v="01.07.2025"/>
    <s v="Order Window"/>
    <m/>
    <m/>
    <n v="612"/>
  </r>
  <r>
    <x v="3"/>
    <m/>
    <n v="26021050"/>
    <n v="3090300"/>
    <x v="53"/>
    <s v="NL"/>
    <x v="1"/>
    <x v="1"/>
    <m/>
    <m/>
    <n v="10"/>
    <n v="88027360"/>
    <s v="HE F1 drawstring/tote bag"/>
    <n v="1"/>
    <m/>
    <s v="China"/>
    <s v="Premiums"/>
    <n v="100"/>
    <s v="Asian Sourcing Link"/>
    <x v="0"/>
    <n v="41.7"/>
    <n v="41.7"/>
    <n v="25.45"/>
    <n v="25.45"/>
    <n v="0"/>
    <n v="0"/>
    <n v="25.45"/>
    <n v="21.831"/>
    <n v="0"/>
    <n v="21.831"/>
    <n v="48"/>
    <n v="38"/>
    <n v="2.5"/>
    <n v="4.5599999999999998E-3"/>
    <s v="Den Bosch"/>
    <m/>
    <n v="0"/>
    <n v="0"/>
    <n v="16.250000000000004"/>
    <n v="0"/>
    <m/>
    <m/>
    <s v="no"/>
    <n v="21.831"/>
    <m/>
    <n v="0.12"/>
    <n v="24.807954545454546"/>
    <m/>
    <n v="24.807954545454546"/>
    <m/>
    <n v="0"/>
    <s v="Ellina Smirnova "/>
    <m/>
    <n v="5"/>
    <n v="5"/>
    <m/>
    <m/>
    <n v="0"/>
    <n v="0"/>
    <n v="0"/>
    <s v="01.07.2025"/>
    <s v="Order Window"/>
    <m/>
    <m/>
    <n v="628"/>
  </r>
  <r>
    <x v="3"/>
    <m/>
    <n v="26021050"/>
    <n v="3090300"/>
    <x v="53"/>
    <s v="NL"/>
    <x v="1"/>
    <x v="1"/>
    <m/>
    <m/>
    <n v="20"/>
    <n v="88027431"/>
    <s v="HE F1 rain jacket unisex S"/>
    <n v="3"/>
    <m/>
    <s v="China"/>
    <s v="Textiles-Clothing"/>
    <n v="1000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s v="Den Bosch"/>
    <m/>
    <n v="0"/>
    <n v="0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01.07.2025"/>
    <s v="Order Window"/>
    <m/>
    <m/>
    <n v="121"/>
  </r>
  <r>
    <x v="3"/>
    <m/>
    <n v="26021050"/>
    <n v="3090300"/>
    <x v="53"/>
    <s v="NL"/>
    <x v="1"/>
    <x v="1"/>
    <m/>
    <m/>
    <n v="30"/>
    <n v="88027433"/>
    <s v="HE F1 rain jacket unisex L"/>
    <n v="1"/>
    <m/>
    <s v="China"/>
    <s v="Textiles-Clothing"/>
    <n v="1000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s v="Den Bosch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01.07.2025"/>
    <s v="Order Window"/>
    <m/>
    <m/>
    <n v="437"/>
  </r>
  <r>
    <x v="8"/>
    <m/>
    <n v="20006119"/>
    <n v="3090619"/>
    <x v="54"/>
    <s v="LA"/>
    <x v="46"/>
    <x v="0"/>
    <m/>
    <m/>
    <n v="10"/>
    <n v="88026712"/>
    <s v="HE Brand glass 12cl APAC"/>
    <n v="4167"/>
    <m/>
    <s v="China"/>
    <s v="Glassware"/>
    <n v="4167"/>
    <s v="HLB Glassware Co. Ltd."/>
    <x v="0"/>
    <n v="11.040000000000001"/>
    <n v="46003.68"/>
    <n v="11.040000000000001"/>
    <n v="46003.68"/>
    <n v="0"/>
    <n v="0"/>
    <n v="46003.68"/>
    <n v="10.56"/>
    <n v="0"/>
    <n v="10.56"/>
    <n v="28.3"/>
    <n v="22.2"/>
    <n v="22"/>
    <n v="57.595107239999997"/>
    <s v="Direct shipment"/>
    <s v="Direct shipment / Create TAS order"/>
    <s v="Laos"/>
    <s v="pallet"/>
    <n v="0"/>
    <n v="0"/>
    <m/>
    <m/>
    <s v="yes"/>
    <n v="44003.520000000004"/>
    <s v="yes"/>
    <n v="0.05"/>
    <n v="11.115789473684211"/>
    <m/>
    <n v="46319.494736842105"/>
    <m/>
    <n v="0"/>
    <s v="Ludmilla Zarybnicka"/>
    <m/>
    <n v="24"/>
    <n v="100008"/>
    <m/>
    <m/>
    <n v="0"/>
    <n v="0"/>
    <n v="0"/>
    <s v="01.07.2025"/>
    <s v="Order Window"/>
    <m/>
    <m/>
    <n v="4167"/>
  </r>
  <r>
    <x v="2"/>
    <m/>
    <n v="20006120"/>
    <n v="3091076"/>
    <x v="55"/>
    <s v="NL"/>
    <x v="1"/>
    <x v="1"/>
    <m/>
    <m/>
    <n v="140"/>
    <n v="88026949"/>
    <s v="HE UCL Glass 25cl man in giftbox"/>
    <n v="1"/>
    <m/>
    <s v="Turkey"/>
    <s v="Glassware"/>
    <n v="6700"/>
    <s v="Sisecam (Pasabahçe)"/>
    <x v="0"/>
    <n v="22.799999999999997"/>
    <n v="22.799999999999997"/>
    <n v="22.799999999999997"/>
    <n v="22.799999999999997"/>
    <n v="0"/>
    <n v="0"/>
    <n v="22.799999999999997"/>
    <n v="20.16"/>
    <n v="0"/>
    <n v="20.16"/>
    <n v="55.9"/>
    <n v="21.9"/>
    <n v="21.2"/>
    <n v="2.5953251999999996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0.16"/>
    <m/>
    <n v="0.12"/>
    <n v="22.90909090909091"/>
    <m/>
    <n v="22.90909090909091"/>
    <m/>
    <n v="0"/>
    <s v="Ludmilla Zarybnicka"/>
    <m/>
    <n v="24"/>
    <n v="24"/>
    <m/>
    <m/>
    <n v="0"/>
    <n v="0"/>
    <n v="0"/>
    <s v="02.07.2025"/>
    <s v="Order Window"/>
    <m/>
    <m/>
    <n v="3007"/>
  </r>
  <r>
    <x v="0"/>
    <m/>
    <n v="20006120"/>
    <n v="3091076"/>
    <x v="55"/>
    <s v="NL"/>
    <x v="1"/>
    <x v="1"/>
    <m/>
    <m/>
    <n v="150"/>
    <n v="88026829"/>
    <s v="HE Brand LED countertop sign"/>
    <n v="1"/>
    <m/>
    <s v="China"/>
    <s v="Indoor signs"/>
    <n v="500"/>
    <s v="Brands On"/>
    <x v="0"/>
    <n v="43.64"/>
    <n v="43.64"/>
    <n v="43.64"/>
    <n v="43.64"/>
    <n v="0"/>
    <n v="0"/>
    <n v="43.64"/>
    <n v="38.4"/>
    <n v="0"/>
    <n v="38.4"/>
    <n v="46"/>
    <n v="26"/>
    <n v="12"/>
    <n v="1.4352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4"/>
    <m/>
    <n v="0.12"/>
    <n v="43.636363636363633"/>
    <m/>
    <n v="43.636363636363633"/>
    <m/>
    <n v="0"/>
    <s v="Ludmilla Zarybnicka"/>
    <m/>
    <n v="1"/>
    <n v="1"/>
    <m/>
    <m/>
    <n v="0"/>
    <n v="0"/>
    <n v="0"/>
    <s v="02.07.2025"/>
    <s v="Order Window"/>
    <m/>
    <m/>
    <n v="242"/>
  </r>
  <r>
    <x v="0"/>
    <m/>
    <n v="20006120"/>
    <n v="3091076"/>
    <x v="55"/>
    <s v="NL"/>
    <x v="1"/>
    <x v="1"/>
    <m/>
    <m/>
    <n v="160"/>
    <n v="88024221"/>
    <s v="HE coaster 90mm"/>
    <n v="1"/>
    <m/>
    <s v="Germany"/>
    <s v="Coasters (&amp; dripmat)"/>
    <n v="25"/>
    <s v="CC Coaster GmbH &amp; Co. KG"/>
    <x v="0"/>
    <n v="16.28409090909091"/>
    <n v="16.28409090909091"/>
    <n v="16.28409090909091"/>
    <n v="16.28409090909091"/>
    <n v="0"/>
    <n v="0"/>
    <n v="16.28409090909091"/>
    <n v="14.33"/>
    <n v="0"/>
    <n v="14.33"/>
    <n v="18"/>
    <n v="45"/>
    <n v="14"/>
    <n v="1.1339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4.33"/>
    <m/>
    <n v="0.12"/>
    <n v="16.28409090909091"/>
    <m/>
    <n v="16.28409090909091"/>
    <m/>
    <n v="0"/>
    <s v="Ellina Smirnova"/>
    <m/>
    <n v="1000"/>
    <n v="1000"/>
    <m/>
    <m/>
    <n v="0"/>
    <n v="0"/>
    <n v="0"/>
    <s v="02.07.2025"/>
    <s v="Order Window"/>
    <m/>
    <m/>
    <n v="26"/>
  </r>
  <r>
    <x v="3"/>
    <m/>
    <n v="20006120"/>
    <n v="3091076"/>
    <x v="55"/>
    <s v="NL"/>
    <x v="1"/>
    <x v="1"/>
    <m/>
    <m/>
    <n v="170"/>
    <n v="88027544"/>
    <s v="HE 0.0 F1 Star Glass 25cl giftbox"/>
    <n v="1"/>
    <m/>
    <s v="Turkey"/>
    <s v="Glassware"/>
    <n v="5821.25"/>
    <s v="Sisecam (Pasabahçe)"/>
    <x v="0"/>
    <n v="29.759999999999998"/>
    <n v="29.759999999999998"/>
    <n v="29.759999999999998"/>
    <n v="29.759999999999998"/>
    <n v="0"/>
    <n v="0"/>
    <n v="29.759999999999998"/>
    <n v="26.160000000000004"/>
    <n v="0"/>
    <n v="26.160000000000004"/>
    <n v="40"/>
    <n v="28"/>
    <n v="20"/>
    <n v="2.24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160000000000004"/>
    <m/>
    <n v="0.12"/>
    <n v="29.72727272727273"/>
    <m/>
    <n v="29.72727272727273"/>
    <m/>
    <n v="0"/>
    <n v="0"/>
    <m/>
    <n v="24"/>
    <n v="24"/>
    <m/>
    <m/>
    <n v="0"/>
    <n v="0"/>
    <n v="0"/>
    <s v="02.07.2025"/>
    <s v="Order Window"/>
    <m/>
    <m/>
    <n v="1581"/>
  </r>
  <r>
    <x v="2"/>
    <m/>
    <n v="20006120"/>
    <n v="3091076"/>
    <x v="55"/>
    <s v="NL"/>
    <x v="1"/>
    <x v="1"/>
    <m/>
    <m/>
    <n v="180"/>
    <n v="88026612"/>
    <s v="HE UCL Glass 25cl man recycled"/>
    <n v="1"/>
    <m/>
    <s v="Turkey"/>
    <s v="Glassware"/>
    <n v="26800"/>
    <s v="Sisecam (Pasabahçe)"/>
    <x v="0"/>
    <n v="4.38"/>
    <n v="4.38"/>
    <n v="4.38"/>
    <n v="4.38"/>
    <n v="0"/>
    <n v="0"/>
    <n v="4.38"/>
    <n v="3.84"/>
    <n v="0"/>
    <n v="3.84"/>
    <n v="20"/>
    <n v="14.3"/>
    <n v="19"/>
    <n v="5.4339999999999996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.84"/>
    <m/>
    <n v="0.12"/>
    <n v="4.3636363636363633"/>
    <m/>
    <n v="4.3636363636363633"/>
    <m/>
    <n v="0"/>
    <s v="Ludmilla Zarybnicka"/>
    <m/>
    <n v="6"/>
    <n v="6"/>
    <m/>
    <m/>
    <n v="0"/>
    <n v="0"/>
    <n v="0"/>
    <s v="02.07.2025"/>
    <s v="Order Window"/>
    <m/>
    <m/>
    <n v="4496"/>
  </r>
  <r>
    <x v="7"/>
    <m/>
    <n v="20006120"/>
    <n v="3091076"/>
    <x v="55"/>
    <s v="NL"/>
    <x v="1"/>
    <x v="1"/>
    <m/>
    <m/>
    <n v="190"/>
    <n v="88025915"/>
    <s v="HE Silver Bottle opener"/>
    <n v="1"/>
    <m/>
    <s v="China"/>
    <s v="Bar support"/>
    <n v="250"/>
    <s v="Promocean The Netherlands BV"/>
    <x v="0"/>
    <n v="30.6"/>
    <n v="30.6"/>
    <n v="30.6"/>
    <n v="30.6"/>
    <n v="0"/>
    <n v="0"/>
    <n v="30.6"/>
    <n v="26.973380571428567"/>
    <n v="0"/>
    <n v="26.973380571428567"/>
    <n v="15"/>
    <n v="5"/>
    <n v="5"/>
    <n v="3.7500000000000001E-4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973380571428567"/>
    <m/>
    <n v="0.12"/>
    <n v="30.651568831168827"/>
    <m/>
    <n v="30.651568831168827"/>
    <m/>
    <n v="0"/>
    <s v="Ellina Smirnova"/>
    <m/>
    <n v="20"/>
    <n v="20"/>
    <m/>
    <m/>
    <n v="0"/>
    <n v="0"/>
    <n v="0"/>
    <s v="02.07.2025"/>
    <s v="Order Window"/>
    <m/>
    <m/>
    <n v="41"/>
  </r>
  <r>
    <x v="4"/>
    <m/>
    <n v="20006120"/>
    <n v="3091076"/>
    <x v="55"/>
    <s v="NL"/>
    <x v="1"/>
    <x v="1"/>
    <m/>
    <m/>
    <n v="200"/>
    <n v="88025916"/>
    <s v="HE 0.0 Bottle opener"/>
    <n v="1"/>
    <m/>
    <s v="China"/>
    <s v="Bar support"/>
    <n v="250"/>
    <s v="Promocean The Netherlands BV"/>
    <x v="0"/>
    <n v="30.6"/>
    <n v="30.6"/>
    <n v="30.6"/>
    <n v="30.6"/>
    <n v="0"/>
    <n v="0"/>
    <n v="30.6"/>
    <n v="26.973380571428567"/>
    <n v="0"/>
    <n v="26.973380571428567"/>
    <n v="15"/>
    <n v="5"/>
    <n v="5"/>
    <n v="3.7500000000000001E-4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973380571428567"/>
    <m/>
    <n v="0.12"/>
    <n v="30.651568831168827"/>
    <m/>
    <n v="30.651568831168827"/>
    <m/>
    <n v="0"/>
    <s v="Ellina Smirnova"/>
    <m/>
    <n v="20"/>
    <n v="20"/>
    <m/>
    <m/>
    <n v="0"/>
    <n v="0"/>
    <n v="0"/>
    <s v="02.07.2025"/>
    <s v="Order Window"/>
    <m/>
    <m/>
    <n v="60"/>
  </r>
  <r>
    <x v="7"/>
    <m/>
    <n v="20006120"/>
    <n v="3091076"/>
    <x v="55"/>
    <s v="NL"/>
    <x v="1"/>
    <x v="1"/>
    <m/>
    <m/>
    <n v="210"/>
    <n v="88025934"/>
    <s v="HE Silver T-shirt lady L"/>
    <n v="1"/>
    <m/>
    <s v="Bangladesh"/>
    <s v="Textiles-Clothing"/>
    <n v="167"/>
    <s v="Promocean The Netherlands BV"/>
    <x v="0"/>
    <n v="31.380000000000003"/>
    <n v="31.380000000000003"/>
    <n v="31.380000000000003"/>
    <n v="31.380000000000003"/>
    <n v="0"/>
    <n v="0"/>
    <n v="31.380000000000003"/>
    <n v="26.838000000000001"/>
    <n v="0"/>
    <n v="26.838000000000001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838000000000001"/>
    <m/>
    <n v="0.12"/>
    <n v="30.497727272727275"/>
    <m/>
    <n v="30.497727272727275"/>
    <m/>
    <n v="0"/>
    <s v="Ellina Smirnova"/>
    <m/>
    <n v="6"/>
    <n v="6"/>
    <m/>
    <m/>
    <n v="0"/>
    <n v="0"/>
    <n v="0"/>
    <s v="02.07.2025"/>
    <s v="Order Window"/>
    <m/>
    <m/>
    <n v="36"/>
  </r>
  <r>
    <x v="7"/>
    <m/>
    <n v="20006120"/>
    <n v="3091076"/>
    <x v="55"/>
    <s v="NL"/>
    <x v="1"/>
    <x v="1"/>
    <m/>
    <m/>
    <n v="220"/>
    <n v="88025940"/>
    <s v="HE Silver T-shirt staff man XXL"/>
    <n v="1"/>
    <m/>
    <s v="Bangladesh"/>
    <s v="Textiles-Clothing"/>
    <n v="167"/>
    <s v="Promocean The Netherlands BV"/>
    <x v="0"/>
    <n v="31.380000000000003"/>
    <n v="31.380000000000003"/>
    <n v="31.380000000000003"/>
    <n v="31.380000000000003"/>
    <n v="0"/>
    <n v="0"/>
    <n v="31.380000000000003"/>
    <n v="27.361499999999999"/>
    <n v="0"/>
    <n v="27.361499999999999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7.361499999999999"/>
    <m/>
    <n v="0.12"/>
    <n v="31.092613636363637"/>
    <m/>
    <n v="31.092613636363637"/>
    <m/>
    <n v="0"/>
    <s v="Ellina Smirnova"/>
    <m/>
    <n v="6"/>
    <n v="6"/>
    <m/>
    <m/>
    <n v="0"/>
    <n v="0"/>
    <n v="0"/>
    <s v="02.07.2025"/>
    <s v="Order Window"/>
    <m/>
    <m/>
    <n v="11"/>
  </r>
  <r>
    <x v="4"/>
    <m/>
    <n v="20006120"/>
    <n v="3091076"/>
    <x v="55"/>
    <s v="NL"/>
    <x v="1"/>
    <x v="1"/>
    <m/>
    <m/>
    <n v="230"/>
    <n v="88025973"/>
    <s v="HE 0.0 Polo lady L"/>
    <n v="1"/>
    <m/>
    <s v="Bangladesh"/>
    <s v="Textiles-Clothing"/>
    <n v="167"/>
    <s v="Promocean The Netherlands BV"/>
    <x v="0"/>
    <n v="40.619999999999997"/>
    <n v="40.619999999999997"/>
    <n v="40.619999999999997"/>
    <n v="40.619999999999997"/>
    <n v="0"/>
    <n v="0"/>
    <n v="40.619999999999997"/>
    <n v="35.408999999999999"/>
    <n v="0"/>
    <n v="35.408999999999999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5.408999999999999"/>
    <m/>
    <n v="0.12"/>
    <n v="40.237499999999997"/>
    <m/>
    <n v="40.237499999999997"/>
    <m/>
    <n v="0"/>
    <s v="Ellina Smirnova"/>
    <m/>
    <n v="6"/>
    <n v="6"/>
    <m/>
    <m/>
    <n v="0"/>
    <n v="0"/>
    <n v="0"/>
    <s v="02.07.2025"/>
    <s v="Order Window"/>
    <m/>
    <m/>
    <n v="11"/>
  </r>
  <r>
    <x v="0"/>
    <m/>
    <n v="20006120"/>
    <n v="3091076"/>
    <x v="55"/>
    <s v="NL"/>
    <x v="1"/>
    <x v="1"/>
    <m/>
    <m/>
    <n v="10"/>
    <n v="88016807"/>
    <s v="HE cut-out indoor sign (hor/ver)"/>
    <n v="1"/>
    <m/>
    <s v="China"/>
    <s v="Indoor signs"/>
    <n v="100"/>
    <s v="Dekkers Visual Communication B.v."/>
    <x v="0"/>
    <n v="264.18"/>
    <n v="264.18"/>
    <n v="264.18"/>
    <n v="264.18"/>
    <n v="0"/>
    <n v="0"/>
    <n v="264.18"/>
    <n v="228.46740000000003"/>
    <n v="0"/>
    <n v="228.46740000000003"/>
    <n v="141"/>
    <n v="58"/>
    <n v="12"/>
    <n v="9.8136000000000001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28.46740000000003"/>
    <m/>
    <n v="0.12"/>
    <n v="259.62204545454546"/>
    <m/>
    <n v="259.62204545454546"/>
    <m/>
    <n v="0"/>
    <s v="Ludmilla Zarybnicka"/>
    <m/>
    <n v="1"/>
    <n v="1"/>
    <m/>
    <m/>
    <n v="0"/>
    <n v="0"/>
    <n v="0"/>
    <s v="02.07.2025"/>
    <s v="Order Window"/>
    <m/>
    <m/>
    <n v="158"/>
  </r>
  <r>
    <x v="0"/>
    <m/>
    <n v="20006120"/>
    <n v="3091076"/>
    <x v="55"/>
    <s v="NL"/>
    <x v="1"/>
    <x v="1"/>
    <m/>
    <m/>
    <n v="20"/>
    <n v="88019486"/>
    <s v="HE bottle glorifier (3 bottles)"/>
    <n v="1"/>
    <m/>
    <s v="China"/>
    <s v="Indoor signs"/>
    <n v="100"/>
    <s v="Dekkers Visual Communication B.v."/>
    <x v="0"/>
    <n v="154.25"/>
    <n v="154.25"/>
    <n v="154.25"/>
    <n v="154.25"/>
    <n v="0"/>
    <n v="0"/>
    <n v="154.25"/>
    <n v="133.40280000000001"/>
    <n v="0"/>
    <n v="133.40280000000001"/>
    <n v="47"/>
    <n v="35"/>
    <n v="20"/>
    <n v="3.2899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33.40280000000001"/>
    <m/>
    <n v="0.12"/>
    <n v="151.59409090909094"/>
    <m/>
    <n v="151.59409090909094"/>
    <m/>
    <n v="0"/>
    <s v="Ludmilla Zarybnicka"/>
    <m/>
    <n v="1"/>
    <n v="1"/>
    <m/>
    <m/>
    <n v="0"/>
    <n v="0"/>
    <n v="0"/>
    <s v="02.07.2025"/>
    <s v="Order Window"/>
    <m/>
    <m/>
    <n v="96"/>
  </r>
  <r>
    <x v="0"/>
    <m/>
    <n v="20006120"/>
    <n v="3091076"/>
    <x v="55"/>
    <s v="NL"/>
    <x v="1"/>
    <x v="1"/>
    <m/>
    <m/>
    <n v="30"/>
    <n v="88021024"/>
    <s v="HE opener with carabiner"/>
    <n v="1"/>
    <m/>
    <s v="China"/>
    <s v="Openers / Sunglasses / Keyrings / Waiter knife"/>
    <n v="209"/>
    <s v="Promocean The Netherlands BV"/>
    <x v="0"/>
    <n v="52.800000000000004"/>
    <n v="52.800000000000004"/>
    <n v="52.800000000000004"/>
    <n v="52.800000000000004"/>
    <n v="0"/>
    <n v="0"/>
    <n v="52.800000000000004"/>
    <n v="46.512961934169503"/>
    <n v="0"/>
    <n v="46.512961934169503"/>
    <n v="25"/>
    <n v="9"/>
    <n v="9"/>
    <n v="2.0249999999999999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6.512961934169503"/>
    <m/>
    <n v="0.12"/>
    <n v="52.855638561556255"/>
    <m/>
    <n v="52.855638561556255"/>
    <m/>
    <n v="0"/>
    <s v="Ellina Smirnova"/>
    <m/>
    <n v="48"/>
    <n v="48"/>
    <m/>
    <m/>
    <n v="0"/>
    <n v="0"/>
    <n v="0"/>
    <s v="02.07.2025"/>
    <s v="Order Window"/>
    <m/>
    <m/>
    <n v="178"/>
  </r>
  <r>
    <x v="0"/>
    <m/>
    <n v="20006120"/>
    <n v="3091076"/>
    <x v="55"/>
    <s v="NL"/>
    <x v="1"/>
    <x v="1"/>
    <m/>
    <m/>
    <n v="40"/>
    <n v="88026690"/>
    <s v="HE Brand Glass 30cl"/>
    <n v="1"/>
    <m/>
    <s v="France"/>
    <s v="Glassware"/>
    <n v="3334"/>
    <s v="Arc International France SAS"/>
    <x v="0"/>
    <n v="5.22"/>
    <n v="5.22"/>
    <n v="5.22"/>
    <n v="5.22"/>
    <n v="0"/>
    <n v="0"/>
    <n v="5.22"/>
    <n v="4.58"/>
    <n v="0"/>
    <n v="4.58"/>
    <n v="22.3"/>
    <n v="15.1"/>
    <n v="22.4"/>
    <n v="7.5427519999999998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.58"/>
    <m/>
    <n v="0.12"/>
    <n v="5.204545454545455"/>
    <m/>
    <n v="5.204545454545455"/>
    <m/>
    <n v="0"/>
    <s v="Ludmilla Zarybnicka"/>
    <m/>
    <n v="6"/>
    <n v="6"/>
    <m/>
    <m/>
    <n v="0"/>
    <n v="0"/>
    <n v="0"/>
    <s v="02.07.2025"/>
    <s v="Order Window"/>
    <m/>
    <m/>
    <n v="18162"/>
  </r>
  <r>
    <x v="0"/>
    <m/>
    <n v="20006120"/>
    <n v="3091076"/>
    <x v="55"/>
    <s v="NL"/>
    <x v="1"/>
    <x v="1"/>
    <m/>
    <m/>
    <n v="50"/>
    <n v="88023113"/>
    <s v="HE OC beanie"/>
    <n v="1"/>
    <m/>
    <s v="China"/>
    <s v="Textiles-Clothing"/>
    <n v="250"/>
    <s v="Asian Sourcing Link"/>
    <x v="0"/>
    <n v="28.599999999999998"/>
    <n v="28.599999999999998"/>
    <n v="28.599999999999998"/>
    <n v="28.599999999999998"/>
    <n v="0"/>
    <n v="0"/>
    <n v="28.599999999999998"/>
    <n v="24.920999999999999"/>
    <n v="0"/>
    <n v="24.920999999999999"/>
    <n v="22"/>
    <n v="21"/>
    <n v="30"/>
    <n v="1.3860000000000001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4.920999999999999"/>
    <m/>
    <n v="0.12"/>
    <n v="28.319318181818183"/>
    <m/>
    <n v="28.319318181818183"/>
    <m/>
    <n v="0"/>
    <s v="Ellina Smirnova"/>
    <m/>
    <n v="10"/>
    <n v="10"/>
    <m/>
    <m/>
    <n v="0"/>
    <n v="0"/>
    <n v="0"/>
    <s v="02.07.2025"/>
    <s v="Order Window"/>
    <m/>
    <m/>
    <n v="264"/>
  </r>
  <r>
    <x v="0"/>
    <m/>
    <n v="20006120"/>
    <n v="3091076"/>
    <x v="55"/>
    <s v="NL"/>
    <x v="1"/>
    <x v="1"/>
    <m/>
    <m/>
    <n v="60"/>
    <n v="88023298"/>
    <s v="HE OC Clock"/>
    <n v="1"/>
    <m/>
    <s v="China"/>
    <s v="Premiums"/>
    <n v="200"/>
    <s v="Asian Sourcing Link"/>
    <x v="0"/>
    <n v="59.3"/>
    <n v="59.3"/>
    <n v="59.3"/>
    <n v="59.3"/>
    <n v="0"/>
    <n v="0"/>
    <n v="59.3"/>
    <n v="57.000000000000007"/>
    <n v="0"/>
    <n v="57.000000000000007"/>
    <n v="27.5"/>
    <n v="26"/>
    <n v="30"/>
    <n v="2.145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7.000000000000007"/>
    <m/>
    <n v="0.12"/>
    <n v="64.77272727272728"/>
    <m/>
    <n v="64.77272727272728"/>
    <m/>
    <n v="0"/>
    <s v="Ellina Smirnova"/>
    <m/>
    <n v="5"/>
    <n v="5"/>
    <m/>
    <m/>
    <n v="0"/>
    <n v="0"/>
    <n v="0"/>
    <s v="02.07.2025"/>
    <s v="Order Window"/>
    <m/>
    <m/>
    <n v="117"/>
  </r>
  <r>
    <x v="0"/>
    <m/>
    <n v="20006120"/>
    <n v="3091076"/>
    <x v="55"/>
    <s v="NL"/>
    <x v="1"/>
    <x v="1"/>
    <m/>
    <m/>
    <n v="70"/>
    <n v="88023536"/>
    <s v="HE coaster holder green"/>
    <n v="1"/>
    <m/>
    <s v="China"/>
    <s v="Bar support"/>
    <n v="168"/>
    <s v="Asian Sourcing Link"/>
    <x v="0"/>
    <n v="23.700000000000003"/>
    <n v="23.700000000000003"/>
    <n v="19.799999999999997"/>
    <n v="19.799999999999997"/>
    <n v="0"/>
    <n v="0"/>
    <n v="19.799999999999997"/>
    <n v="17.100000000000001"/>
    <n v="0"/>
    <n v="17.100000000000001"/>
    <n v="24.6"/>
    <n v="24.6"/>
    <n v="11"/>
    <n v="6.6567600000000011E-3"/>
    <s v="Den Bosch"/>
    <m/>
    <n v="0"/>
    <s v="In case of samples for Fon Wan Chan, please add EUR 75,00 per pallet in Conditions (HD01) and put Provision 199031 QC in Purchase order number_x000a__x000a__x000a__x000a_"/>
    <n v="3.9000000000000057"/>
    <n v="0"/>
    <m/>
    <m/>
    <s v="no"/>
    <n v="17.100000000000001"/>
    <m/>
    <n v="0.12"/>
    <n v="19.431818181818183"/>
    <m/>
    <n v="19.431818181818183"/>
    <m/>
    <n v="0"/>
    <s v="Ellina Smirnova"/>
    <m/>
    <n v="6"/>
    <n v="6"/>
    <m/>
    <m/>
    <n v="0"/>
    <n v="0"/>
    <n v="0"/>
    <s v="02.07.2025"/>
    <s v="Order Window"/>
    <m/>
    <m/>
    <n v="561"/>
  </r>
  <r>
    <x v="0"/>
    <m/>
    <n v="20006120"/>
    <n v="3091076"/>
    <x v="55"/>
    <s v="NL"/>
    <x v="1"/>
    <x v="1"/>
    <m/>
    <m/>
    <n v="80"/>
    <n v="88023546"/>
    <s v="HE OC terrace blanket"/>
    <n v="1"/>
    <m/>
    <s v="China"/>
    <s v="Textiles-Clothing"/>
    <n v="250"/>
    <s v="Promocean The Netherlands BV"/>
    <x v="0"/>
    <n v="45.199999999999996"/>
    <n v="45.199999999999996"/>
    <n v="45.199999999999996"/>
    <n v="45.199999999999996"/>
    <n v="0"/>
    <n v="0"/>
    <n v="45.199999999999996"/>
    <n v="39.054600000000001"/>
    <n v="0"/>
    <n v="39.054600000000001"/>
    <n v="27"/>
    <n v="18"/>
    <n v="15"/>
    <n v="7.2899999999999996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9.054600000000001"/>
    <m/>
    <n v="0.12"/>
    <n v="44.380227272727275"/>
    <m/>
    <n v="44.380227272727275"/>
    <m/>
    <n v="0"/>
    <s v="Ellina Smirnova"/>
    <m/>
    <n v="10"/>
    <n v="10"/>
    <m/>
    <m/>
    <n v="0"/>
    <n v="0"/>
    <n v="0"/>
    <s v="02.07.2025"/>
    <s v="Order Window"/>
    <m/>
    <m/>
    <n v="250"/>
  </r>
  <r>
    <x v="0"/>
    <m/>
    <n v="20006120"/>
    <n v="3091076"/>
    <x v="55"/>
    <s v="NL"/>
    <x v="1"/>
    <x v="1"/>
    <m/>
    <m/>
    <n v="90"/>
    <n v="88023583"/>
    <s v="HE Star Quality coaster 90mm"/>
    <n v="1"/>
    <m/>
    <s v="Germany"/>
    <s v="Coasters (&amp; dripmat)"/>
    <n v="100"/>
    <s v="CC Coaster GmbH &amp; Co. KG"/>
    <x v="0"/>
    <n v="16.28409090909091"/>
    <n v="16.28409090909091"/>
    <n v="16.28409090909091"/>
    <n v="16.28409090909091"/>
    <n v="0"/>
    <n v="0"/>
    <n v="16.28409090909091"/>
    <n v="14.33"/>
    <n v="0"/>
    <n v="14.33"/>
    <n v="18"/>
    <n v="45"/>
    <n v="14"/>
    <n v="1.1339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4.33"/>
    <m/>
    <n v="0.12"/>
    <n v="16.28409090909091"/>
    <m/>
    <n v="16.28409090909091"/>
    <m/>
    <n v="0"/>
    <s v="Ellina Smirnova"/>
    <m/>
    <n v="1000"/>
    <n v="1000"/>
    <m/>
    <m/>
    <n v="0"/>
    <n v="0"/>
    <n v="0"/>
    <s v="02.07.2025"/>
    <s v="Order Window"/>
    <m/>
    <m/>
    <n v="81"/>
  </r>
  <r>
    <x v="0"/>
    <m/>
    <n v="20006120"/>
    <n v="3091076"/>
    <x v="55"/>
    <s v="NL"/>
    <x v="1"/>
    <x v="1"/>
    <m/>
    <m/>
    <n v="100"/>
    <n v="88023584"/>
    <s v="HE Star Quality pin"/>
    <n v="1"/>
    <m/>
    <s v="China"/>
    <s v="Premiums"/>
    <n v="100"/>
    <s v="Asian Sourcing Link"/>
    <x v="0"/>
    <n v="18.5"/>
    <n v="18.5"/>
    <n v="9"/>
    <n v="9"/>
    <n v="0"/>
    <n v="0"/>
    <n v="9"/>
    <n v="7.7520000000000007"/>
    <n v="0"/>
    <n v="7.7520000000000007"/>
    <n v="10"/>
    <n v="10"/>
    <n v="5"/>
    <n v="5.0000000000000001E-4"/>
    <s v="Den Bosch"/>
    <m/>
    <n v="0"/>
    <s v="In case of samples for Fon Wan Chan, please add EUR 75,00 per pallet in Conditions (HD01) and put Provision 199031 QC in Purchase order number_x000a__x000a__x000a__x000a_"/>
    <n v="9.5"/>
    <n v="0"/>
    <m/>
    <m/>
    <s v="no"/>
    <n v="7.7520000000000007"/>
    <m/>
    <n v="0.12"/>
    <n v="8.8090909090909104"/>
    <m/>
    <n v="8.8090909090909104"/>
    <m/>
    <n v="0"/>
    <s v="Ellina Smirnova"/>
    <m/>
    <n v="10"/>
    <n v="10"/>
    <m/>
    <m/>
    <n v="0"/>
    <n v="0"/>
    <n v="0"/>
    <s v="02.07.2025"/>
    <s v="Order Window"/>
    <m/>
    <m/>
    <n v="410"/>
  </r>
  <r>
    <x v="0"/>
    <m/>
    <n v="20006120"/>
    <n v="3091076"/>
    <x v="55"/>
    <s v="NL"/>
    <x v="1"/>
    <x v="1"/>
    <m/>
    <m/>
    <n v="110"/>
    <n v="88023586"/>
    <s v="HE Star Quality dripmat 5 steps"/>
    <n v="1"/>
    <m/>
    <s v="China"/>
    <s v="Bar support"/>
    <n v="100"/>
    <s v="Asian Sourcing Link"/>
    <x v="0"/>
    <n v="62"/>
    <n v="62"/>
    <n v="62"/>
    <n v="62"/>
    <n v="0"/>
    <n v="0"/>
    <n v="62"/>
    <n v="53.580000000000005"/>
    <n v="0"/>
    <n v="53.580000000000005"/>
    <n v="61"/>
    <n v="20"/>
    <n v="16"/>
    <n v="1.9519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3.580000000000005"/>
    <m/>
    <n v="0.12"/>
    <n v="60.88636363636364"/>
    <m/>
    <n v="60.88636363636364"/>
    <m/>
    <n v="0"/>
    <s v="Ellina Smirnova"/>
    <m/>
    <n v="10"/>
    <n v="10"/>
    <m/>
    <m/>
    <n v="0"/>
    <n v="0"/>
    <n v="0"/>
    <s v="02.07.2025"/>
    <s v="Order Window"/>
    <m/>
    <m/>
    <n v="184"/>
  </r>
  <r>
    <x v="0"/>
    <m/>
    <n v="20006120"/>
    <n v="3091076"/>
    <x v="55"/>
    <s v="NL"/>
    <x v="1"/>
    <x v="1"/>
    <m/>
    <m/>
    <n v="120"/>
    <n v="88023592"/>
    <s v="HE Star Quality waiter tray"/>
    <n v="1"/>
    <m/>
    <s v="China"/>
    <s v="Bar support"/>
    <n v="200"/>
    <s v="Promocean The Netherlands BV"/>
    <x v="0"/>
    <n v="62.199999999999996"/>
    <n v="62.199999999999996"/>
    <n v="62.199999999999996"/>
    <n v="62.199999999999996"/>
    <n v="0"/>
    <n v="0"/>
    <n v="62.199999999999996"/>
    <n v="50.262600000000006"/>
    <n v="0"/>
    <n v="50.262600000000006"/>
    <n v="37.6"/>
    <n v="37.299999999999997"/>
    <n v="12"/>
    <n v="1.6829760000000003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0.262600000000006"/>
    <m/>
    <n v="0.12"/>
    <n v="57.116590909090917"/>
    <m/>
    <n v="57.116590909090917"/>
    <m/>
    <n v="0"/>
    <s v="Ellina Smirnova"/>
    <m/>
    <n v="10"/>
    <n v="10"/>
    <m/>
    <m/>
    <n v="0"/>
    <n v="0"/>
    <n v="0"/>
    <s v="02.07.2025"/>
    <s v="Order Window"/>
    <m/>
    <m/>
    <n v="136"/>
  </r>
  <r>
    <x v="2"/>
    <m/>
    <n v="20006120"/>
    <n v="3091076"/>
    <x v="55"/>
    <s v="NL"/>
    <x v="1"/>
    <x v="1"/>
    <m/>
    <m/>
    <n v="130"/>
    <n v="88023983"/>
    <s v="HE UCL trophy LED neon sign"/>
    <n v="1"/>
    <m/>
    <s v="China"/>
    <s v="Indoor signs"/>
    <n v="100"/>
    <s v="Dekkers Visual Communication B.v."/>
    <x v="0"/>
    <n v="128.80000000000001"/>
    <n v="128.80000000000001"/>
    <n v="128.80000000000001"/>
    <n v="128.80000000000001"/>
    <n v="0"/>
    <n v="0"/>
    <n v="128.80000000000001"/>
    <n v="111.38940000000001"/>
    <n v="0"/>
    <n v="111.38940000000001"/>
    <n v="61.5"/>
    <n v="53"/>
    <n v="10"/>
    <n v="3.2594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11.38940000000001"/>
    <m/>
    <n v="0.12"/>
    <n v="126.57886363636365"/>
    <m/>
    <n v="126.57886363636365"/>
    <m/>
    <n v="0"/>
    <s v="Ludmilla Zarybnicka"/>
    <m/>
    <n v="1"/>
    <n v="1"/>
    <m/>
    <m/>
    <n v="0"/>
    <n v="0"/>
    <n v="0"/>
    <s v="02.07.2025"/>
    <s v="Order Window"/>
    <m/>
    <m/>
    <n v="125"/>
  </r>
  <r>
    <x v="2"/>
    <m/>
    <n v="20006120"/>
    <n v="3091076"/>
    <x v="55"/>
    <s v="NL"/>
    <x v="1"/>
    <x v="1"/>
    <m/>
    <m/>
    <n v="720"/>
    <n v="88026575"/>
    <s v="HE UCL 0.0 Sports towel"/>
    <n v="1"/>
    <m/>
    <s v="China"/>
    <s v="Textiles-Clothing"/>
    <n v="167"/>
    <s v="Promocean The Netherlands BV"/>
    <x v="0"/>
    <n v="38.400000000000006"/>
    <n v="38.400000000000006"/>
    <n v="38.400000000000006"/>
    <n v="38.400000000000006"/>
    <n v="0"/>
    <n v="0"/>
    <n v="38.400000000000006"/>
    <n v="33.497099999999996"/>
    <n v="0"/>
    <n v="33.497099999999996"/>
    <n v="25.5"/>
    <n v="25"/>
    <n v="18.5"/>
    <n v="1.179375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3.497099999999996"/>
    <m/>
    <n v="0.12"/>
    <n v="38.064886363636361"/>
    <m/>
    <n v="38.064886363636361"/>
    <m/>
    <n v="0"/>
    <s v="Ellina Smirnova"/>
    <m/>
    <n v="6"/>
    <n v="6"/>
    <m/>
    <m/>
    <n v="0"/>
    <n v="0"/>
    <n v="0"/>
    <s v="02.07.2025"/>
    <s v="Order Window"/>
    <m/>
    <m/>
    <n v="169"/>
  </r>
  <r>
    <x v="2"/>
    <m/>
    <n v="20006120"/>
    <n v="3091076"/>
    <x v="55"/>
    <s v="NL"/>
    <x v="1"/>
    <x v="1"/>
    <m/>
    <m/>
    <n v="730"/>
    <n v="88026576"/>
    <s v="HE UCL Sports towel"/>
    <n v="1"/>
    <m/>
    <s v="China"/>
    <s v="Textiles-Clothing"/>
    <n v="167"/>
    <s v="Promocean The Netherlands BV"/>
    <x v="0"/>
    <n v="36.24"/>
    <n v="36.24"/>
    <n v="30.48"/>
    <n v="30.48"/>
    <n v="0"/>
    <n v="0"/>
    <n v="30.48"/>
    <n v="26.6175"/>
    <n v="0"/>
    <n v="26.6175"/>
    <n v="25.5"/>
    <n v="25"/>
    <n v="18.5"/>
    <n v="1.179375E-2"/>
    <s v="Den Bosch"/>
    <m/>
    <n v="0"/>
    <s v="In case of samples for Fon Wan Chan, please add EUR 75,00 per pallet in Conditions (HD01) and put Provision 199031 QC in Purchase order number_x000a__x000a__x000a__x000a_"/>
    <n v="5.7600000000000016"/>
    <n v="0"/>
    <m/>
    <m/>
    <s v="no"/>
    <n v="26.6175"/>
    <m/>
    <n v="0.12"/>
    <n v="30.24715909090909"/>
    <m/>
    <n v="30.24715909090909"/>
    <m/>
    <n v="0"/>
    <s v="Ellina Smirnova"/>
    <m/>
    <n v="6"/>
    <n v="6"/>
    <m/>
    <m/>
    <n v="0"/>
    <n v="0"/>
    <n v="0"/>
    <s v="02.07.2025"/>
    <s v="Order Window"/>
    <m/>
    <m/>
    <n v="714"/>
  </r>
  <r>
    <x v="2"/>
    <m/>
    <n v="20006120"/>
    <n v="3091076"/>
    <x v="55"/>
    <s v="NL"/>
    <x v="1"/>
    <x v="1"/>
    <m/>
    <m/>
    <n v="740"/>
    <n v="88026594"/>
    <s v="HE UCL rain jacket XXL"/>
    <n v="1"/>
    <m/>
    <s v="China"/>
    <s v="Textiles-Clothing"/>
    <n v="1000"/>
    <s v="Asian Sourcing Link"/>
    <x v="0"/>
    <n v="30.41"/>
    <n v="30.41"/>
    <n v="26.82"/>
    <n v="26.82"/>
    <n v="0"/>
    <n v="0"/>
    <n v="26.82"/>
    <n v="23.4"/>
    <n v="0"/>
    <n v="23.4"/>
    <n v="47"/>
    <n v="38"/>
    <n v="2"/>
    <n v="3.5720000000000001E-3"/>
    <s v="Den Bosch"/>
    <m/>
    <n v="0"/>
    <s v="In case of samples for Fon Wan Chan, please add EUR 75,00 per pallet in Conditions (HD01) and put Provision 199031 QC in Purchase order number_x000a__x000a__x000a__x000a_"/>
    <n v="3.59"/>
    <n v="0"/>
    <m/>
    <m/>
    <s v="no"/>
    <n v="23.4"/>
    <m/>
    <n v="0.12"/>
    <n v="26.59090909090909"/>
    <m/>
    <n v="26.59090909090909"/>
    <m/>
    <n v="0"/>
    <s v="Ellina Smirnova"/>
    <m/>
    <n v="1"/>
    <n v="1"/>
    <m/>
    <m/>
    <n v="0"/>
    <n v="0"/>
    <n v="0"/>
    <s v="02.07.2025"/>
    <s v="Order Window"/>
    <m/>
    <m/>
    <n v="63"/>
  </r>
  <r>
    <x v="0"/>
    <m/>
    <n v="20006120"/>
    <n v="3091076"/>
    <x v="55"/>
    <s v="NL"/>
    <x v="1"/>
    <x v="1"/>
    <m/>
    <m/>
    <n v="750"/>
    <n v="88026625"/>
    <s v="HE Brand scarf"/>
    <n v="1"/>
    <m/>
    <s v="China"/>
    <s v="Textiles-Clothing"/>
    <n v="100"/>
    <s v="Promocean The Netherlands BV"/>
    <x v="0"/>
    <n v="73.7"/>
    <n v="73.7"/>
    <n v="73.7"/>
    <n v="73.7"/>
    <n v="0"/>
    <n v="0"/>
    <n v="73.7"/>
    <n v="64.326599999999999"/>
    <n v="0"/>
    <n v="64.326599999999999"/>
    <n v="20"/>
    <n v="20"/>
    <n v="10"/>
    <n v="4.0000000000000001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4.326599999999999"/>
    <m/>
    <n v="0.12"/>
    <n v="73.098409090909087"/>
    <m/>
    <n v="73.098409090909087"/>
    <m/>
    <n v="0"/>
    <s v="Ellina Smirnova"/>
    <m/>
    <n v="10"/>
    <n v="10"/>
    <m/>
    <m/>
    <n v="0"/>
    <n v="0"/>
    <n v="0"/>
    <s v="02.07.2025"/>
    <s v="Order Window"/>
    <m/>
    <m/>
    <n v="144"/>
  </r>
  <r>
    <x v="0"/>
    <m/>
    <n v="20006120"/>
    <n v="3091076"/>
    <x v="55"/>
    <s v="NL"/>
    <x v="1"/>
    <x v="1"/>
    <m/>
    <m/>
    <n v="760"/>
    <n v="88026702"/>
    <s v="HE Brand cheering sign"/>
    <n v="1"/>
    <m/>
    <s v="China"/>
    <s v="Indoor signs"/>
    <n v="100"/>
    <s v="Dekkers Visual Communication B.v."/>
    <x v="0"/>
    <n v="223.1"/>
    <n v="223.1"/>
    <n v="210.36"/>
    <n v="210.36"/>
    <n v="0"/>
    <n v="0"/>
    <n v="210.36"/>
    <n v="181.92120000000003"/>
    <n v="0"/>
    <n v="181.92120000000003"/>
    <n v="79"/>
    <n v="10"/>
    <n v="51"/>
    <n v="4.0289999999999999E-2"/>
    <s v="Den Bosch"/>
    <m/>
    <n v="0"/>
    <s v="In case of samples for Fon Wan Chan, please add EUR 75,00 per pallet in Conditions (HD01) and put Provision 199031 QC in Purchase order number_x000a__x000a__x000a__x000a_"/>
    <n v="12.739999999999981"/>
    <n v="0"/>
    <m/>
    <m/>
    <s v="no"/>
    <n v="181.92120000000003"/>
    <m/>
    <n v="0.12"/>
    <n v="206.72863636363638"/>
    <m/>
    <n v="206.72863636363638"/>
    <m/>
    <n v="0"/>
    <s v="Ludmilla Zarybnicka"/>
    <m/>
    <n v="1"/>
    <n v="1"/>
    <m/>
    <m/>
    <n v="0"/>
    <n v="0"/>
    <n v="0"/>
    <s v="02.07.2025"/>
    <s v="Order Window"/>
    <m/>
    <m/>
    <n v="271"/>
  </r>
  <r>
    <x v="3"/>
    <m/>
    <n v="20006120"/>
    <n v="3091076"/>
    <x v="55"/>
    <s v="NL"/>
    <x v="1"/>
    <x v="1"/>
    <m/>
    <m/>
    <n v="770"/>
    <n v="88026780"/>
    <s v="HE F1 LED Neon sign"/>
    <n v="1"/>
    <m/>
    <s v="China"/>
    <s v="Indoor signs"/>
    <n v="100"/>
    <s v="Dekkers Visual Communication B.v."/>
    <x v="0"/>
    <n v="184.55"/>
    <n v="184.55"/>
    <n v="184.55"/>
    <n v="184.55"/>
    <n v="0"/>
    <n v="0"/>
    <n v="184.55"/>
    <n v="159.60000000000002"/>
    <n v="0"/>
    <n v="159.60000000000002"/>
    <n v="60"/>
    <n v="73"/>
    <n v="10"/>
    <n v="4.3799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59.60000000000002"/>
    <m/>
    <n v="0.12"/>
    <n v="181.3636363636364"/>
    <m/>
    <n v="181.3636363636364"/>
    <m/>
    <n v="0"/>
    <s v="Ludmilla Zarybnicka"/>
    <m/>
    <n v="1"/>
    <n v="1"/>
    <m/>
    <m/>
    <n v="0"/>
    <n v="0"/>
    <n v="0"/>
    <s v="02.07.2025"/>
    <s v="Order Window"/>
    <m/>
    <m/>
    <n v="65"/>
  </r>
  <r>
    <x v="0"/>
    <m/>
    <n v="20006120"/>
    <n v="3091076"/>
    <x v="55"/>
    <s v="NL"/>
    <x v="1"/>
    <x v="1"/>
    <m/>
    <m/>
    <n v="780"/>
    <n v="88026851"/>
    <s v="HE Brand metallic ice bucket 6 bottles"/>
    <n v="1"/>
    <m/>
    <s v="China"/>
    <s v="Bar support"/>
    <n v="167"/>
    <s v="Promocean The Netherlands BV"/>
    <x v="0"/>
    <n v="87"/>
    <n v="87"/>
    <n v="76.679999999999993"/>
    <n v="76.679999999999993"/>
    <n v="0"/>
    <n v="0"/>
    <n v="76.679999999999993"/>
    <n v="65.527200000000008"/>
    <n v="0"/>
    <n v="65.527200000000008"/>
    <n v="49"/>
    <n v="26"/>
    <n v="50"/>
    <n v="6.3700000000000007E-2"/>
    <s v="Den Bosch"/>
    <m/>
    <n v="0"/>
    <s v="In case of samples for Fon Wan Chan, please add EUR 75,00 per pallet in Conditions (HD01) and put Provision 199031 QC in Purchase order number_x000a__x000a__x000a__x000a_"/>
    <n v="10.320000000000007"/>
    <n v="0"/>
    <m/>
    <m/>
    <s v="no"/>
    <n v="65.527200000000008"/>
    <m/>
    <n v="0.12"/>
    <n v="74.462727272727278"/>
    <m/>
    <n v="74.462727272727278"/>
    <m/>
    <n v="0"/>
    <s v="Ellina Smirnova"/>
    <m/>
    <n v="12"/>
    <n v="12"/>
    <m/>
    <m/>
    <n v="0"/>
    <n v="0"/>
    <n v="0"/>
    <s v="02.07.2025"/>
    <s v="Order Window"/>
    <m/>
    <m/>
    <n v="273"/>
  </r>
  <r>
    <x v="0"/>
    <m/>
    <n v="20006120"/>
    <n v="3091076"/>
    <x v="55"/>
    <s v="NL"/>
    <x v="1"/>
    <x v="1"/>
    <m/>
    <m/>
    <n v="790"/>
    <n v="88026853"/>
    <s v="HE Brand metallic menu holder"/>
    <n v="1"/>
    <m/>
    <s v="China"/>
    <s v="Bar support"/>
    <n v="333"/>
    <s v="Promocean The Netherlands BV"/>
    <x v="0"/>
    <n v="27.839999999999996"/>
    <n v="27.839999999999996"/>
    <n v="27.839999999999996"/>
    <n v="27.839999999999996"/>
    <n v="0"/>
    <n v="0"/>
    <n v="27.839999999999996"/>
    <n v="23.8032"/>
    <n v="0"/>
    <n v="23.8032"/>
    <n v="26"/>
    <n v="14"/>
    <n v="8"/>
    <n v="2.9120000000000001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3.8032"/>
    <m/>
    <n v="0.12"/>
    <n v="27.049090909090911"/>
    <m/>
    <n v="27.049090909090911"/>
    <m/>
    <n v="0"/>
    <s v="Ellina Smirnova"/>
    <m/>
    <n v="6"/>
    <n v="6"/>
    <m/>
    <m/>
    <n v="0"/>
    <n v="0"/>
    <n v="0"/>
    <s v="02.07.2025"/>
    <s v="Order Window"/>
    <m/>
    <m/>
    <n v="252"/>
  </r>
  <r>
    <x v="0"/>
    <m/>
    <n v="20006120"/>
    <n v="3091076"/>
    <x v="55"/>
    <s v="NL"/>
    <x v="1"/>
    <x v="1"/>
    <m/>
    <m/>
    <n v="800"/>
    <n v="88026859"/>
    <s v="HE Brand can cooler sleeve"/>
    <n v="1"/>
    <m/>
    <s v="China"/>
    <s v="Premiums"/>
    <n v="50"/>
    <s v="Promocean The Netherlands BV"/>
    <x v="0"/>
    <n v="47.5"/>
    <n v="47.5"/>
    <n v="47.5"/>
    <n v="47.5"/>
    <n v="0"/>
    <n v="0"/>
    <n v="47.5"/>
    <n v="40.6068"/>
    <n v="0"/>
    <n v="40.6068"/>
    <n v="26"/>
    <n v="16"/>
    <n v="17"/>
    <n v="7.072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0.6068"/>
    <m/>
    <n v="0.12"/>
    <n v="46.144090909090906"/>
    <m/>
    <n v="46.144090909090906"/>
    <m/>
    <n v="0"/>
    <s v="Ellina Smirnova"/>
    <m/>
    <n v="50"/>
    <n v="50"/>
    <m/>
    <m/>
    <n v="0"/>
    <n v="0"/>
    <n v="0"/>
    <s v="02.07.2025"/>
    <s v="Order Window"/>
    <m/>
    <m/>
    <n v="46"/>
  </r>
  <r>
    <x v="0"/>
    <m/>
    <n v="20006120"/>
    <n v="3091076"/>
    <x v="55"/>
    <s v="NL"/>
    <x v="1"/>
    <x v="1"/>
    <m/>
    <m/>
    <n v="810"/>
    <n v="88027032"/>
    <s v="HE Brand bucket hat"/>
    <n v="1"/>
    <m/>
    <s v="China"/>
    <s v="Textiles-Clothing"/>
    <n v="100"/>
    <s v="Asian Sourcing Link"/>
    <x v="0"/>
    <n v="52.300000000000004"/>
    <n v="52.300000000000004"/>
    <n v="52.300000000000004"/>
    <n v="52.300000000000004"/>
    <n v="0"/>
    <n v="0"/>
    <n v="52.300000000000004"/>
    <n v="38.024999999999999"/>
    <n v="0"/>
    <n v="38.024999999999999"/>
    <n v="23"/>
    <n v="17"/>
    <n v="28.8"/>
    <n v="1.1260800000000001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024999999999999"/>
    <m/>
    <n v="0.12"/>
    <n v="43.210227272727273"/>
    <m/>
    <n v="43.210227272727273"/>
    <m/>
    <n v="0"/>
    <s v="Ellina Smirnova"/>
    <m/>
    <n v="10"/>
    <n v="10"/>
    <m/>
    <m/>
    <n v="0"/>
    <n v="0"/>
    <n v="0"/>
    <s v="02.07.2025"/>
    <s v="Order Window"/>
    <m/>
    <m/>
    <n v="216"/>
  </r>
  <r>
    <x v="0"/>
    <m/>
    <n v="20006120"/>
    <n v="3091076"/>
    <x v="55"/>
    <s v="NL"/>
    <x v="1"/>
    <x v="1"/>
    <m/>
    <m/>
    <n v="240"/>
    <n v="88025977"/>
    <s v="HE Brand polo lady L"/>
    <n v="1"/>
    <m/>
    <s v="Bangladesh"/>
    <s v="Textiles-Clothing"/>
    <n v="167"/>
    <s v="Promocean The Netherlands BV"/>
    <x v="0"/>
    <n v="40.619999999999997"/>
    <n v="40.619999999999997"/>
    <n v="39.900000000000006"/>
    <n v="39.900000000000006"/>
    <n v="0"/>
    <n v="0"/>
    <n v="39.900000000000006"/>
    <n v="34.7652"/>
    <n v="0"/>
    <n v="34.7652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.71999999999999176"/>
    <n v="0"/>
    <m/>
    <m/>
    <s v="no"/>
    <n v="34.7652"/>
    <m/>
    <n v="0.12"/>
    <n v="39.505909090909093"/>
    <m/>
    <n v="39.505909090909093"/>
    <m/>
    <n v="0"/>
    <s v="Ellina Smirnova"/>
    <m/>
    <n v="6"/>
    <n v="6"/>
    <m/>
    <m/>
    <n v="0"/>
    <n v="0"/>
    <n v="0"/>
    <s v="02.07.2025"/>
    <s v="Order Window"/>
    <m/>
    <m/>
    <n v="97"/>
  </r>
  <r>
    <x v="0"/>
    <m/>
    <n v="20006120"/>
    <n v="3091076"/>
    <x v="55"/>
    <s v="NL"/>
    <x v="1"/>
    <x v="1"/>
    <m/>
    <m/>
    <n v="250"/>
    <n v="88025982"/>
    <s v="HE Brand Polo man XXL"/>
    <n v="1"/>
    <m/>
    <s v="Bangladesh"/>
    <s v="Textiles-Clothing"/>
    <n v="167"/>
    <s v="Promocean The Netherlands BV"/>
    <x v="0"/>
    <n v="42.480000000000004"/>
    <n v="42.480000000000004"/>
    <n v="41.7"/>
    <n v="41.7"/>
    <n v="0"/>
    <n v="0"/>
    <n v="41.7"/>
    <n v="36.374700000000004"/>
    <n v="0"/>
    <n v="36.374700000000004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.78000000000000114"/>
    <n v="0"/>
    <m/>
    <m/>
    <s v="no"/>
    <n v="36.374700000000004"/>
    <m/>
    <n v="0.12"/>
    <n v="41.334886363636372"/>
    <m/>
    <n v="41.334886363636372"/>
    <m/>
    <n v="0"/>
    <s v="Ellina Smirnova"/>
    <m/>
    <n v="6"/>
    <n v="6"/>
    <m/>
    <m/>
    <n v="0"/>
    <n v="0"/>
    <n v="0"/>
    <s v="02.07.2025"/>
    <s v="Order Window"/>
    <m/>
    <m/>
    <n v="102"/>
  </r>
  <r>
    <x v="4"/>
    <m/>
    <n v="20006120"/>
    <n v="3091076"/>
    <x v="55"/>
    <s v="NL"/>
    <x v="1"/>
    <x v="1"/>
    <m/>
    <m/>
    <n v="260"/>
    <n v="88025987"/>
    <s v="HE 0.0 Polo man XXL"/>
    <n v="1"/>
    <m/>
    <s v="Bangladesh"/>
    <s v="Textiles-Clothing"/>
    <n v="167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2.07.2025"/>
    <s v="Order Window"/>
    <m/>
    <m/>
    <n v="22"/>
  </r>
  <r>
    <x v="7"/>
    <m/>
    <n v="20006120"/>
    <n v="3091076"/>
    <x v="55"/>
    <s v="NL"/>
    <x v="1"/>
    <x v="1"/>
    <m/>
    <m/>
    <n v="270"/>
    <n v="88026008"/>
    <s v="HE Silver LED sign"/>
    <n v="1"/>
    <m/>
    <s v="China"/>
    <s v="Indoor signs"/>
    <n v="100"/>
    <s v="Dekkers Visual Communication B.v."/>
    <x v="0"/>
    <n v="174.8"/>
    <n v="174.8"/>
    <n v="174.8"/>
    <n v="174.8"/>
    <n v="0"/>
    <n v="0"/>
    <n v="174.8"/>
    <n v="151.17540000000002"/>
    <n v="0"/>
    <n v="151.17540000000002"/>
    <n v="61.5"/>
    <n v="44"/>
    <n v="45"/>
    <n v="0.12177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51.17540000000002"/>
    <m/>
    <n v="0.12"/>
    <n v="171.79022727272729"/>
    <m/>
    <n v="171.79022727272729"/>
    <m/>
    <n v="0"/>
    <s v="Ludmilla Zarybnicka"/>
    <m/>
    <n v="1"/>
    <n v="1"/>
    <m/>
    <m/>
    <n v="0"/>
    <n v="0"/>
    <n v="0"/>
    <s v="02.07.2025"/>
    <s v="Order Window"/>
    <m/>
    <m/>
    <n v="12"/>
  </r>
  <r>
    <x v="4"/>
    <m/>
    <n v="20006120"/>
    <n v="3091076"/>
    <x v="55"/>
    <s v="NL"/>
    <x v="1"/>
    <x v="1"/>
    <m/>
    <m/>
    <n v="280"/>
    <n v="88026057"/>
    <s v="HE 0.0 Lanyard"/>
    <n v="1"/>
    <m/>
    <s v="China"/>
    <s v="Premiums"/>
    <n v="40"/>
    <s v="Promocean The Netherlands BV"/>
    <x v="0"/>
    <n v="47.75"/>
    <n v="47.75"/>
    <n v="47.75"/>
    <n v="47.75"/>
    <n v="0"/>
    <n v="0"/>
    <n v="47.75"/>
    <n v="41.356485714285718"/>
    <n v="0"/>
    <n v="41.356485714285718"/>
    <n v="25"/>
    <n v="16"/>
    <n v="4.5"/>
    <n v="1.8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1.356485714285718"/>
    <m/>
    <n v="0.12"/>
    <n v="46.996006493506499"/>
    <m/>
    <n v="46.996006493506499"/>
    <m/>
    <n v="0"/>
    <s v="Ellina Smirnova"/>
    <m/>
    <n v="25"/>
    <n v="25"/>
    <m/>
    <m/>
    <n v="0"/>
    <n v="0"/>
    <n v="0"/>
    <s v="02.07.2025"/>
    <s v="Order Window"/>
    <m/>
    <m/>
    <n v="47"/>
  </r>
  <r>
    <x v="0"/>
    <m/>
    <n v="20006120"/>
    <n v="3091076"/>
    <x v="55"/>
    <s v="NL"/>
    <x v="1"/>
    <x v="1"/>
    <m/>
    <m/>
    <n v="290"/>
    <n v="88026252"/>
    <s v="HE Brand T-shirt loose fit lady L"/>
    <n v="1"/>
    <m/>
    <s v="Bangladesh"/>
    <s v="Textiles-Clothing"/>
    <n v="417"/>
    <s v="Promocean The Netherlands BV"/>
    <x v="0"/>
    <n v="33.96"/>
    <n v="33.96"/>
    <n v="33.96"/>
    <n v="33.96"/>
    <n v="0"/>
    <n v="0"/>
    <n v="33.96"/>
    <n v="29.169000000000004"/>
    <n v="0"/>
    <n v="29.169000000000004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9.169000000000004"/>
    <m/>
    <n v="0.12"/>
    <n v="33.146590909090911"/>
    <m/>
    <n v="33.146590909090911"/>
    <m/>
    <n v="0"/>
    <s v="Ellina Smirnova"/>
    <m/>
    <n v="6"/>
    <n v="6"/>
    <m/>
    <m/>
    <n v="0"/>
    <n v="0"/>
    <n v="0"/>
    <s v="02.07.2025"/>
    <s v="Order Window"/>
    <m/>
    <m/>
    <n v="62"/>
  </r>
  <r>
    <x v="7"/>
    <m/>
    <n v="20006120"/>
    <n v="3091076"/>
    <x v="55"/>
    <s v="NL"/>
    <x v="1"/>
    <x v="1"/>
    <m/>
    <m/>
    <n v="300"/>
    <n v="88026258"/>
    <s v="HE Silver Blouse lady L"/>
    <n v="1"/>
    <m/>
    <s v="China"/>
    <s v="Textiles-Clothing"/>
    <n v="167"/>
    <s v="Promocean The Netherlands BV"/>
    <x v="0"/>
    <n v="90.36"/>
    <n v="90.36"/>
    <n v="90.36"/>
    <n v="90.36"/>
    <n v="0"/>
    <n v="0"/>
    <n v="90.36"/>
    <n v="78.839748"/>
    <n v="0"/>
    <n v="78.839748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8.839748"/>
    <m/>
    <n v="0.12"/>
    <n v="89.590622727272731"/>
    <m/>
    <n v="89.590622727272731"/>
    <m/>
    <n v="0"/>
    <s v="Ellina Smirnova"/>
    <m/>
    <n v="6"/>
    <n v="6"/>
    <m/>
    <m/>
    <n v="0"/>
    <n v="0"/>
    <n v="0"/>
    <s v="02.07.2025"/>
    <s v="Order Window"/>
    <m/>
    <m/>
    <n v="21"/>
  </r>
  <r>
    <x v="7"/>
    <m/>
    <n v="20006120"/>
    <n v="3091076"/>
    <x v="55"/>
    <s v="NL"/>
    <x v="1"/>
    <x v="1"/>
    <m/>
    <m/>
    <n v="310"/>
    <n v="88026264"/>
    <s v="HE Silver Blouse man XXL"/>
    <n v="1"/>
    <m/>
    <s v="China"/>
    <s v="Textiles-Clothing"/>
    <n v="167"/>
    <s v="Promocean The Netherlands BV"/>
    <x v="0"/>
    <n v="91.56"/>
    <n v="91.56"/>
    <n v="91.56"/>
    <n v="91.56"/>
    <n v="0"/>
    <n v="0"/>
    <n v="91.56"/>
    <n v="79.915813714285704"/>
    <n v="0"/>
    <n v="79.915813714285704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9.915813714285704"/>
    <m/>
    <n v="0.12"/>
    <n v="90.813424675324669"/>
    <m/>
    <n v="90.813424675324669"/>
    <m/>
    <n v="0"/>
    <s v="Ellina Smirnova"/>
    <m/>
    <n v="6"/>
    <n v="6"/>
    <m/>
    <m/>
    <n v="0"/>
    <n v="0"/>
    <n v="0"/>
    <s v="02.07.2025"/>
    <s v="Order Window"/>
    <m/>
    <m/>
    <n v="10"/>
  </r>
  <r>
    <x v="0"/>
    <m/>
    <n v="20006120"/>
    <n v="3091076"/>
    <x v="55"/>
    <s v="NL"/>
    <x v="1"/>
    <x v="1"/>
    <m/>
    <m/>
    <n v="320"/>
    <n v="88026270"/>
    <s v="HE Brand T-shirt loose fit man XXL"/>
    <n v="1"/>
    <m/>
    <s v="Bangladesh"/>
    <s v="Textiles-Clothing"/>
    <n v="417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2.07.2025"/>
    <s v="Order Window"/>
    <m/>
    <m/>
    <n v="61"/>
  </r>
  <r>
    <x v="0"/>
    <m/>
    <n v="20006120"/>
    <n v="3091076"/>
    <x v="55"/>
    <s v="NL"/>
    <x v="1"/>
    <x v="1"/>
    <m/>
    <m/>
    <n v="330"/>
    <n v="88026276"/>
    <s v="HE Portfolio coaster"/>
    <n v="1"/>
    <m/>
    <s v="Germany"/>
    <s v="Coasters (&amp; dripmat)"/>
    <n v="100"/>
    <s v="CC Coaster GmbH &amp; Co. KG"/>
    <x v="0"/>
    <n v="25.875"/>
    <n v="25.875"/>
    <n v="14.693181818181818"/>
    <n v="14.693181818181818"/>
    <n v="0"/>
    <n v="0"/>
    <n v="14.693181818181818"/>
    <n v="12.93"/>
    <n v="0"/>
    <n v="12.93"/>
    <n v="21.4"/>
    <n v="43"/>
    <n v="14"/>
    <n v="1.28828E-2"/>
    <s v="Den Bosch"/>
    <m/>
    <n v="0"/>
    <s v="In case of samples for Fon Wan Chan, please add EUR 75,00 per pallet in Conditions (HD01) and put Provision 199031 QC in Purchase order number_x000a__x000a__x000a__x000a_"/>
    <n v="11.181818181818182"/>
    <n v="0"/>
    <m/>
    <m/>
    <s v="no"/>
    <n v="12.93"/>
    <m/>
    <n v="0.12"/>
    <n v="14.693181818181818"/>
    <m/>
    <n v="14.693181818181818"/>
    <m/>
    <n v="0"/>
    <s v="Ellina Smirnova"/>
    <m/>
    <n v="1000"/>
    <n v="1000"/>
    <m/>
    <m/>
    <n v="0"/>
    <n v="0"/>
    <n v="0"/>
    <s v="02.07.2025"/>
    <s v="Order Window"/>
    <m/>
    <m/>
    <n v="1102"/>
  </r>
  <r>
    <x v="4"/>
    <m/>
    <n v="20006120"/>
    <n v="3091076"/>
    <x v="55"/>
    <s v="NL"/>
    <x v="1"/>
    <x v="1"/>
    <m/>
    <m/>
    <n v="340"/>
    <n v="88026294"/>
    <s v="HE 0.0 dripmat"/>
    <n v="1"/>
    <m/>
    <s v="China"/>
    <s v="Bar support"/>
    <n v="50"/>
    <s v="Asian Sourcing Link"/>
    <x v="0"/>
    <n v="46.1"/>
    <n v="46.1"/>
    <n v="33.9"/>
    <n v="33.9"/>
    <n v="0"/>
    <n v="0"/>
    <n v="33.9"/>
    <n v="31.578000000000003"/>
    <n v="0"/>
    <n v="31.578000000000003"/>
    <n v="62"/>
    <n v="20"/>
    <n v="9.5"/>
    <n v="1.1780000000000001E-2"/>
    <s v="Den Bosch"/>
    <m/>
    <n v="0"/>
    <s v="In case of samples for Fon Wan Chan, please add EUR 75,00 per pallet in Conditions (HD01) and put Provision 199031 QC in Purchase order number_x000a__x000a__x000a__x000a_"/>
    <n v="12.200000000000003"/>
    <n v="0"/>
    <m/>
    <m/>
    <s v="no"/>
    <n v="31.578000000000003"/>
    <m/>
    <n v="0.12"/>
    <n v="35.884090909090915"/>
    <m/>
    <n v="35.884090909090915"/>
    <m/>
    <n v="0"/>
    <s v="Ellina Smirnova"/>
    <m/>
    <n v="10"/>
    <n v="10"/>
    <m/>
    <m/>
    <n v="0"/>
    <n v="0"/>
    <n v="0"/>
    <s v="02.07.2025"/>
    <s v="Order Window"/>
    <m/>
    <m/>
    <n v="228"/>
  </r>
  <r>
    <x v="7"/>
    <m/>
    <n v="20006120"/>
    <n v="3091076"/>
    <x v="55"/>
    <s v="NL"/>
    <x v="1"/>
    <x v="1"/>
    <m/>
    <m/>
    <n v="350"/>
    <n v="88026308"/>
    <s v="HE Silver Coaster"/>
    <n v="1"/>
    <m/>
    <s v="Germany"/>
    <s v="Coasters (&amp; dripmat)"/>
    <n v="100"/>
    <s v="CC Coaster GmbH &amp; Co. KG"/>
    <x v="0"/>
    <n v="25.875"/>
    <n v="25.875"/>
    <n v="25.875"/>
    <n v="25.875"/>
    <n v="0"/>
    <n v="0"/>
    <n v="25.875"/>
    <n v="22.77"/>
    <n v="0"/>
    <n v="22.77"/>
    <n v="21.4"/>
    <n v="43"/>
    <n v="14"/>
    <n v="1.28828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2.77"/>
    <m/>
    <n v="0.12"/>
    <n v="25.875"/>
    <m/>
    <n v="25.875"/>
    <m/>
    <n v="0"/>
    <s v="Ellina Smirnova"/>
    <m/>
    <n v="1000"/>
    <n v="1000"/>
    <m/>
    <m/>
    <n v="0"/>
    <n v="0"/>
    <n v="0"/>
    <s v="02.07.2025"/>
    <s v="Order Window"/>
    <m/>
    <m/>
    <n v="104"/>
  </r>
  <r>
    <x v="2"/>
    <m/>
    <n v="20006120"/>
    <n v="3091076"/>
    <x v="55"/>
    <s v="NL"/>
    <x v="1"/>
    <x v="1"/>
    <m/>
    <m/>
    <n v="360"/>
    <n v="88026473"/>
    <s v="HE UCL Hoodie man XXL"/>
    <n v="1"/>
    <m/>
    <s v="China"/>
    <s v="Textiles-Clothing"/>
    <n v="500"/>
    <s v="Promocean The Netherlands BV"/>
    <x v="0"/>
    <n v="38.86"/>
    <n v="38.86"/>
    <n v="38.86"/>
    <n v="38.86"/>
    <n v="0"/>
    <n v="0"/>
    <n v="38.86"/>
    <n v="33.017399999999995"/>
    <n v="0"/>
    <n v="33.017399999999995"/>
    <n v="58"/>
    <n v="36"/>
    <n v="4"/>
    <n v="8.35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3.017399999999995"/>
    <m/>
    <n v="0.12"/>
    <n v="37.519772727272724"/>
    <m/>
    <n v="37.519772727272724"/>
    <m/>
    <n v="0"/>
    <s v="Ellina Smirnova"/>
    <m/>
    <n v="2"/>
    <n v="2"/>
    <m/>
    <m/>
    <n v="0"/>
    <n v="0"/>
    <n v="0"/>
    <s v="02.07.2025"/>
    <s v="Order Window"/>
    <m/>
    <m/>
    <n v="6"/>
  </r>
  <r>
    <x v="2"/>
    <m/>
    <n v="20006120"/>
    <n v="3091076"/>
    <x v="55"/>
    <s v="NL"/>
    <x v="1"/>
    <x v="1"/>
    <m/>
    <m/>
    <n v="370"/>
    <n v="88026478"/>
    <s v="HE UCL T-shirt lady L"/>
    <n v="1"/>
    <m/>
    <s v="Bangladesh"/>
    <s v="Textiles-Clothing"/>
    <n v="167"/>
    <s v="Promocean The Netherlands BV"/>
    <x v="0"/>
    <n v="28.619999999999997"/>
    <n v="28.619999999999997"/>
    <n v="28.259999999999998"/>
    <n v="28.259999999999998"/>
    <n v="0"/>
    <n v="0"/>
    <n v="28.259999999999998"/>
    <n v="24.192"/>
    <n v="0"/>
    <n v="24.192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.35999999999999943"/>
    <n v="0"/>
    <m/>
    <m/>
    <s v="no"/>
    <n v="24.192"/>
    <m/>
    <n v="0.12"/>
    <n v="27.490909090909092"/>
    <m/>
    <n v="27.490909090909092"/>
    <m/>
    <n v="0"/>
    <s v="Ellina Smirnova"/>
    <m/>
    <n v="6"/>
    <n v="6"/>
    <m/>
    <m/>
    <n v="0"/>
    <n v="0"/>
    <n v="0"/>
    <s v="02.07.2025"/>
    <s v="Order Window"/>
    <m/>
    <m/>
    <n v="27"/>
  </r>
  <r>
    <x v="2"/>
    <m/>
    <n v="20006120"/>
    <n v="3091076"/>
    <x v="55"/>
    <s v="NL"/>
    <x v="1"/>
    <x v="1"/>
    <m/>
    <m/>
    <n v="380"/>
    <n v="88026483"/>
    <s v="HE UCL T-shirt man XXL"/>
    <n v="1"/>
    <m/>
    <s v="Bangladesh"/>
    <s v="Textiles-Clothing"/>
    <n v="167"/>
    <s v="Promocean The Netherlands BV"/>
    <x v="0"/>
    <n v="29.700000000000003"/>
    <n v="29.700000000000003"/>
    <n v="29.339999999999996"/>
    <n v="29.339999999999996"/>
    <n v="0"/>
    <n v="0"/>
    <n v="29.339999999999996"/>
    <n v="25.1265"/>
    <n v="0"/>
    <n v="25.1265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.36000000000000654"/>
    <n v="0"/>
    <m/>
    <m/>
    <s v="no"/>
    <n v="25.1265"/>
    <m/>
    <n v="0.12"/>
    <n v="28.552840909090911"/>
    <m/>
    <n v="28.552840909090911"/>
    <m/>
    <n v="0"/>
    <s v="Ellina Smirnova"/>
    <m/>
    <n v="6"/>
    <n v="6"/>
    <m/>
    <m/>
    <n v="0"/>
    <n v="0"/>
    <n v="0"/>
    <s v="02.07.2025"/>
    <s v="Order Window"/>
    <m/>
    <m/>
    <n v="25"/>
  </r>
  <r>
    <x v="2"/>
    <m/>
    <n v="20006120"/>
    <n v="3091076"/>
    <x v="55"/>
    <s v="NL"/>
    <x v="1"/>
    <x v="1"/>
    <m/>
    <m/>
    <n v="390"/>
    <n v="88026484"/>
    <s v="HE UCL Backpack"/>
    <n v="1"/>
    <m/>
    <s v="China"/>
    <s v="Premiums"/>
    <n v="200"/>
    <s v="Promocean The Netherlands BV"/>
    <x v="0"/>
    <n v="70.149999999999991"/>
    <n v="70.149999999999991"/>
    <n v="69.349999999999994"/>
    <n v="69.349999999999994"/>
    <n v="0"/>
    <n v="0"/>
    <n v="69.349999999999994"/>
    <n v="60.500699999999995"/>
    <n v="0"/>
    <n v="60.500699999999995"/>
    <n v="55"/>
    <n v="36"/>
    <n v="20"/>
    <n v="3.9600000000000003E-2"/>
    <s v="Den Bosch"/>
    <m/>
    <n v="0"/>
    <s v="In case of samples for Fon Wan Chan, please add EUR 75,00 per pallet in Conditions (HD01) and put Provision 199031 QC in Purchase order number_x000a__x000a__x000a__x000a_"/>
    <n v="0.79999999999999716"/>
    <n v="0"/>
    <m/>
    <m/>
    <s v="no"/>
    <n v="60.500699999999995"/>
    <m/>
    <n v="0.12"/>
    <n v="68.750795454545454"/>
    <m/>
    <n v="68.750795454545454"/>
    <m/>
    <n v="0"/>
    <s v="Ellina Smirnova"/>
    <m/>
    <n v="5"/>
    <n v="5"/>
    <m/>
    <m/>
    <n v="0"/>
    <n v="0"/>
    <n v="0"/>
    <s v="02.07.2025"/>
    <s v="Order Window"/>
    <m/>
    <m/>
    <n v="642"/>
  </r>
  <r>
    <x v="2"/>
    <m/>
    <n v="20006120"/>
    <n v="3091076"/>
    <x v="55"/>
    <s v="NL"/>
    <x v="1"/>
    <x v="1"/>
    <m/>
    <m/>
    <n v="400"/>
    <n v="88026485"/>
    <s v="HE UCL Bottle opener"/>
    <n v="1"/>
    <m/>
    <s v="China"/>
    <s v="Bar support"/>
    <n v="125"/>
    <s v="Promocean The Netherlands BV"/>
    <x v="0"/>
    <n v="30.2"/>
    <n v="30.2"/>
    <n v="26.400000000000002"/>
    <n v="26.400000000000002"/>
    <n v="0"/>
    <n v="0"/>
    <n v="26.400000000000002"/>
    <n v="23.176800000000004"/>
    <n v="0"/>
    <n v="23.176800000000004"/>
    <n v="14"/>
    <n v="5"/>
    <n v="5"/>
    <n v="3.5E-4"/>
    <s v="Den Bosch"/>
    <m/>
    <n v="0"/>
    <s v="In case of samples for Fon Wan Chan, please add EUR 75,00 per pallet in Conditions (HD01) and put Provision 199031 QC in Purchase order number_x000a__x000a__x000a__x000a_"/>
    <n v="3.7999999999999972"/>
    <n v="0"/>
    <m/>
    <m/>
    <s v="no"/>
    <n v="23.176800000000004"/>
    <m/>
    <n v="0.12"/>
    <n v="26.33727272727273"/>
    <m/>
    <n v="26.33727272727273"/>
    <m/>
    <n v="0"/>
    <s v="Ellina Smirnova"/>
    <m/>
    <n v="20"/>
    <n v="20"/>
    <m/>
    <m/>
    <n v="0"/>
    <n v="0"/>
    <n v="0"/>
    <s v="02.07.2025"/>
    <s v="Order Window"/>
    <m/>
    <m/>
    <n v="2875"/>
  </r>
  <r>
    <x v="2"/>
    <m/>
    <n v="20006120"/>
    <n v="3091076"/>
    <x v="55"/>
    <s v="NL"/>
    <x v="1"/>
    <x v="1"/>
    <m/>
    <m/>
    <n v="410"/>
    <n v="88026486"/>
    <s v="HE UCL Cap"/>
    <n v="1"/>
    <m/>
    <s v="China"/>
    <s v="Textiles-Clothing"/>
    <n v="42"/>
    <s v="Promocean The Netherlands BV"/>
    <x v="0"/>
    <n v="115.68"/>
    <n v="115.68"/>
    <n v="71.28"/>
    <n v="71.28"/>
    <n v="0"/>
    <n v="0"/>
    <n v="71.28"/>
    <n v="62.267399999999995"/>
    <n v="0"/>
    <n v="62.267399999999995"/>
    <n v="45"/>
    <n v="23"/>
    <n v="23"/>
    <n v="2.3805E-2"/>
    <s v="Den Bosch"/>
    <m/>
    <n v="0"/>
    <s v="In case of samples for Fon Wan Chan, please add EUR 75,00 per pallet in Conditions (HD01) and put Provision 199031 QC in Purchase order number_x000a__x000a__x000a__x000a_"/>
    <n v="44.400000000000006"/>
    <n v="0"/>
    <m/>
    <m/>
    <s v="no"/>
    <n v="62.267399999999995"/>
    <m/>
    <n v="0.12"/>
    <n v="70.758409090909083"/>
    <m/>
    <n v="70.758409090909083"/>
    <m/>
    <n v="0"/>
    <s v="Ellina Smirnova"/>
    <m/>
    <n v="24"/>
    <n v="24"/>
    <m/>
    <m/>
    <n v="0"/>
    <n v="0"/>
    <n v="0"/>
    <s v="02.07.2025"/>
    <s v="Order Window"/>
    <m/>
    <m/>
    <n v="816"/>
  </r>
  <r>
    <x v="2"/>
    <m/>
    <n v="20006120"/>
    <n v="3091076"/>
    <x v="55"/>
    <s v="NL"/>
    <x v="1"/>
    <x v="1"/>
    <m/>
    <m/>
    <n v="420"/>
    <n v="88026487"/>
    <s v="HE UCL Drawstring bag"/>
    <n v="1"/>
    <m/>
    <s v="China"/>
    <s v="Premiums"/>
    <n v="100"/>
    <s v="Promocean The Netherlands BV"/>
    <x v="0"/>
    <n v="30.6"/>
    <n v="30.6"/>
    <n v="28.799999999999997"/>
    <n v="28.799999999999997"/>
    <n v="0"/>
    <n v="0"/>
    <n v="28.799999999999997"/>
    <n v="25.1082"/>
    <n v="0"/>
    <n v="25.1082"/>
    <n v="47"/>
    <n v="46"/>
    <n v="2"/>
    <n v="4.3239999999999997E-3"/>
    <s v="Den Bosch"/>
    <m/>
    <n v="0"/>
    <s v="In case of samples for Fon Wan Chan, please add EUR 75,00 per pallet in Conditions (HD01) and put Provision 199031 QC in Purchase order number_x000a__x000a__x000a__x000a_"/>
    <n v="1.8000000000000043"/>
    <n v="0"/>
    <m/>
    <m/>
    <s v="no"/>
    <n v="25.1082"/>
    <m/>
    <n v="0.12"/>
    <n v="28.532045454545454"/>
    <m/>
    <n v="28.532045454545454"/>
    <m/>
    <n v="0"/>
    <s v="Ellina Smirnova"/>
    <m/>
    <n v="10"/>
    <n v="10"/>
    <m/>
    <m/>
    <n v="0"/>
    <n v="0"/>
    <n v="0"/>
    <s v="02.07.2025"/>
    <s v="Order Window"/>
    <m/>
    <m/>
    <n v="1295"/>
  </r>
  <r>
    <x v="2"/>
    <m/>
    <n v="20006120"/>
    <n v="3091076"/>
    <x v="55"/>
    <s v="NL"/>
    <x v="1"/>
    <x v="1"/>
    <m/>
    <m/>
    <n v="430"/>
    <n v="88026488"/>
    <s v="HE UCL Fanny pack"/>
    <n v="1"/>
    <m/>
    <s v="China"/>
    <s v="Premiums"/>
    <n v="100"/>
    <s v="Promocean The Netherlands BV"/>
    <x v="0"/>
    <n v="46.2"/>
    <n v="46.2"/>
    <n v="41"/>
    <n v="41"/>
    <n v="0"/>
    <n v="0"/>
    <n v="41"/>
    <n v="35.419800000000002"/>
    <n v="0"/>
    <n v="35.419800000000002"/>
    <n v="28"/>
    <n v="17"/>
    <n v="13"/>
    <n v="6.1879999999999999E-3"/>
    <s v="Den Bosch"/>
    <m/>
    <n v="0"/>
    <s v="In case of samples for Fon Wan Chan, please add EUR 75,00 per pallet in Conditions (HD01) and put Provision 199031 QC in Purchase order number_x000a__x000a__x000a__x000a_"/>
    <n v="5.2000000000000028"/>
    <n v="0"/>
    <m/>
    <m/>
    <s v="no"/>
    <n v="35.419800000000002"/>
    <m/>
    <n v="0.12"/>
    <n v="40.249772727272727"/>
    <m/>
    <n v="40.249772727272727"/>
    <m/>
    <n v="0"/>
    <s v="Ellina Smirnova"/>
    <m/>
    <n v="10"/>
    <n v="10"/>
    <m/>
    <m/>
    <n v="0"/>
    <n v="0"/>
    <n v="0"/>
    <s v="02.07.2025"/>
    <s v="Order Window"/>
    <m/>
    <m/>
    <n v="588"/>
  </r>
  <r>
    <x v="2"/>
    <m/>
    <n v="20006120"/>
    <n v="3091076"/>
    <x v="55"/>
    <s v="NL"/>
    <x v="1"/>
    <x v="1"/>
    <m/>
    <m/>
    <n v="440"/>
    <n v="88026492"/>
    <s v="HE UCL Hoodie lady L"/>
    <n v="1"/>
    <m/>
    <s v="China"/>
    <s v="Textiles-Clothing"/>
    <n v="500"/>
    <s v="Promocean The Netherlands BV"/>
    <x v="0"/>
    <n v="38.44"/>
    <n v="38.44"/>
    <n v="38.44"/>
    <n v="38.44"/>
    <n v="0"/>
    <n v="0"/>
    <n v="38.44"/>
    <n v="32.572800000000001"/>
    <n v="0"/>
    <n v="32.572800000000001"/>
    <n v="58"/>
    <n v="36"/>
    <n v="4"/>
    <n v="8.35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2.572800000000001"/>
    <m/>
    <n v="0.12"/>
    <n v="37.014545454545456"/>
    <m/>
    <n v="37.014545454545456"/>
    <m/>
    <n v="0"/>
    <s v="Ellina Smirnova"/>
    <m/>
    <n v="2"/>
    <n v="2"/>
    <m/>
    <m/>
    <n v="0"/>
    <n v="0"/>
    <n v="0"/>
    <s v="02.07.2025"/>
    <s v="Order Window"/>
    <m/>
    <m/>
    <n v="176"/>
  </r>
  <r>
    <x v="2"/>
    <m/>
    <n v="20006120"/>
    <n v="3091076"/>
    <x v="55"/>
    <s v="NL"/>
    <x v="1"/>
    <x v="1"/>
    <m/>
    <m/>
    <n v="450"/>
    <n v="88026493"/>
    <s v="HE UCL Ice bucket"/>
    <n v="1"/>
    <m/>
    <s v="China"/>
    <s v="Bar support"/>
    <n v="167"/>
    <s v="Promocean The Netherlands BV"/>
    <x v="0"/>
    <n v="73.199999999999989"/>
    <n v="73.199999999999989"/>
    <n v="73.199999999999989"/>
    <n v="73.199999999999989"/>
    <n v="0"/>
    <n v="0"/>
    <n v="73.199999999999989"/>
    <n v="63.327000000000005"/>
    <n v="0"/>
    <n v="63.327000000000005"/>
    <n v="49"/>
    <n v="26"/>
    <n v="50"/>
    <n v="6.3700000000000007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3.327000000000005"/>
    <m/>
    <n v="0.12"/>
    <n v="71.962500000000006"/>
    <m/>
    <n v="71.962500000000006"/>
    <m/>
    <n v="0"/>
    <s v="Ellina Smirnova"/>
    <m/>
    <n v="12"/>
    <n v="12"/>
    <m/>
    <m/>
    <n v="0"/>
    <n v="0"/>
    <n v="0"/>
    <s v="02.07.2025"/>
    <s v="Order Window"/>
    <m/>
    <m/>
    <n v="356"/>
  </r>
  <r>
    <x v="2"/>
    <m/>
    <n v="20006120"/>
    <n v="3091076"/>
    <x v="55"/>
    <s v="NL"/>
    <x v="1"/>
    <x v="1"/>
    <m/>
    <m/>
    <n v="460"/>
    <n v="88026494"/>
    <s v="HE UCL Keyring opener"/>
    <n v="1"/>
    <m/>
    <s v="China"/>
    <s v="Premiums"/>
    <n v="100"/>
    <s v="Promocean The Netherlands BV"/>
    <x v="0"/>
    <n v="47"/>
    <n v="47"/>
    <n v="42.25"/>
    <n v="42.25"/>
    <n v="0"/>
    <n v="0"/>
    <n v="42.25"/>
    <n v="37.249200000000002"/>
    <n v="0"/>
    <n v="37.249200000000002"/>
    <n v="11"/>
    <n v="9"/>
    <n v="6"/>
    <n v="5.9400000000000002E-4"/>
    <s v="Den Bosch"/>
    <m/>
    <n v="0"/>
    <s v="In case of samples for Fon Wan Chan, please add EUR 75,00 per pallet in Conditions (HD01) and put Provision 199031 QC in Purchase order number_x000a__x000a__x000a__x000a_"/>
    <n v="4.75"/>
    <n v="0"/>
    <m/>
    <m/>
    <s v="no"/>
    <n v="37.249200000000002"/>
    <m/>
    <n v="0.12"/>
    <n v="42.328636363636363"/>
    <m/>
    <n v="42.328636363636363"/>
    <m/>
    <n v="0"/>
    <s v="Ellina Smirnova"/>
    <m/>
    <n v="25"/>
    <n v="25"/>
    <m/>
    <m/>
    <n v="0"/>
    <n v="0"/>
    <n v="0"/>
    <s v="02.07.2025"/>
    <s v="Order Window"/>
    <m/>
    <m/>
    <n v="1305"/>
  </r>
  <r>
    <x v="2"/>
    <m/>
    <n v="20006120"/>
    <n v="3091076"/>
    <x v="55"/>
    <s v="NL"/>
    <x v="1"/>
    <x v="1"/>
    <m/>
    <m/>
    <n v="470"/>
    <n v="88026499"/>
    <s v="HE UCL Polo lady L"/>
    <n v="1"/>
    <m/>
    <s v="Bangladesh"/>
    <s v="Textiles-Clothing"/>
    <n v="167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02.07.2025"/>
    <s v="Order Window"/>
    <m/>
    <m/>
    <n v="16"/>
  </r>
  <r>
    <x v="2"/>
    <m/>
    <n v="20006120"/>
    <n v="3091076"/>
    <x v="55"/>
    <s v="NL"/>
    <x v="1"/>
    <x v="1"/>
    <m/>
    <m/>
    <n v="480"/>
    <n v="88026504"/>
    <s v="HE UCL Polo man XX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02.07.2025"/>
    <s v="Order Window"/>
    <m/>
    <m/>
    <n v="15"/>
  </r>
  <r>
    <x v="2"/>
    <m/>
    <n v="20006120"/>
    <n v="3091076"/>
    <x v="55"/>
    <s v="NL"/>
    <x v="1"/>
    <x v="1"/>
    <m/>
    <m/>
    <n v="490"/>
    <n v="88026505"/>
    <s v="HE UCL Soccer ball with pump"/>
    <n v="1"/>
    <m/>
    <s v="China"/>
    <s v="Premiums"/>
    <n v="500"/>
    <s v="Promocean The Netherlands BV"/>
    <x v="0"/>
    <n v="64.900000000000006"/>
    <n v="64.900000000000006"/>
    <n v="60.300000000000004"/>
    <n v="60.300000000000004"/>
    <n v="0"/>
    <n v="0"/>
    <n v="60.300000000000004"/>
    <n v="52.189200000000007"/>
    <n v="0"/>
    <n v="52.189200000000007"/>
    <n v="68"/>
    <n v="19"/>
    <n v="19"/>
    <n v="2.4548E-2"/>
    <s v="Den Bosch"/>
    <m/>
    <n v="0"/>
    <s v="In case of samples for Fon Wan Chan, please add EUR 75,00 per pallet in Conditions (HD01) and put Provision 199031 QC in Purchase order number_x000a__x000a__x000a__x000a_"/>
    <n v="4.6000000000000014"/>
    <n v="0"/>
    <m/>
    <m/>
    <s v="no"/>
    <n v="52.189200000000007"/>
    <m/>
    <n v="0.12"/>
    <n v="59.305909090909097"/>
    <m/>
    <n v="59.305909090909097"/>
    <m/>
    <n v="0"/>
    <s v="Ellina Smirnova"/>
    <m/>
    <n v="10"/>
    <n v="10"/>
    <m/>
    <m/>
    <n v="0"/>
    <n v="0"/>
    <n v="0"/>
    <s v="02.07.2025"/>
    <s v="Order Window"/>
    <m/>
    <m/>
    <n v="4834"/>
  </r>
  <r>
    <x v="2"/>
    <m/>
    <n v="20006120"/>
    <n v="3091076"/>
    <x v="55"/>
    <s v="NL"/>
    <x v="1"/>
    <x v="1"/>
    <m/>
    <m/>
    <n v="500"/>
    <n v="88026506"/>
    <s v="HE UCL Sports bag"/>
    <n v="1"/>
    <m/>
    <s v="China"/>
    <s v="Premiums"/>
    <n v="200"/>
    <s v="Promocean The Netherlands BV"/>
    <x v="0"/>
    <n v="75.55"/>
    <n v="75.55"/>
    <n v="74.75"/>
    <n v="74.75"/>
    <n v="0"/>
    <n v="0"/>
    <n v="74.75"/>
    <n v="65.215800000000002"/>
    <n v="0"/>
    <n v="65.215800000000002"/>
    <n v="52"/>
    <n v="33"/>
    <n v="12"/>
    <n v="2.0591999999999999E-2"/>
    <s v="Den Bosch"/>
    <m/>
    <n v="0"/>
    <s v="In case of samples for Fon Wan Chan, please add EUR 75,00 per pallet in Conditions (HD01) and put Provision 199031 QC in Purchase order number_x000a__x000a__x000a__x000a_"/>
    <n v="0.79999999999999716"/>
    <n v="0"/>
    <m/>
    <m/>
    <s v="no"/>
    <n v="65.215800000000002"/>
    <m/>
    <n v="0.12"/>
    <n v="74.108863636363637"/>
    <m/>
    <n v="74.108863636363637"/>
    <m/>
    <n v="0"/>
    <s v="Ellina Smirnova"/>
    <m/>
    <n v="5"/>
    <n v="5"/>
    <m/>
    <m/>
    <n v="0"/>
    <n v="0"/>
    <n v="0"/>
    <s v="02.07.2025"/>
    <s v="Order Window"/>
    <m/>
    <m/>
    <n v="636"/>
  </r>
  <r>
    <x v="2"/>
    <m/>
    <n v="20006120"/>
    <n v="3091076"/>
    <x v="55"/>
    <s v="NL"/>
    <x v="1"/>
    <x v="1"/>
    <m/>
    <m/>
    <n v="510"/>
    <n v="88026507"/>
    <s v="HE UCL Umbrella"/>
    <n v="1"/>
    <m/>
    <s v="China"/>
    <s v="Premiums"/>
    <n v="250"/>
    <s v="Promocean The Netherlands BV"/>
    <x v="0"/>
    <n v="48.32"/>
    <n v="48.32"/>
    <n v="48"/>
    <n v="48"/>
    <n v="0"/>
    <n v="0"/>
    <n v="48"/>
    <n v="41.518800000000006"/>
    <n v="0"/>
    <n v="41.518800000000006"/>
    <n v="102"/>
    <n v="20"/>
    <n v="7"/>
    <n v="1.4279999999999999E-2"/>
    <s v="Den Bosch"/>
    <m/>
    <n v="0"/>
    <s v="In case of samples for Fon Wan Chan, please add EUR 75,00 per pallet in Conditions (HD01) and put Provision 199031 QC in Purchase order number_x000a__x000a__x000a__x000a_"/>
    <n v="0.32000000000000028"/>
    <n v="0"/>
    <m/>
    <m/>
    <s v="no"/>
    <n v="41.518800000000006"/>
    <m/>
    <n v="0.12"/>
    <n v="47.180454545454552"/>
    <m/>
    <n v="47.180454545454552"/>
    <m/>
    <n v="0"/>
    <s v="Ellina Smirnova"/>
    <m/>
    <n v="4"/>
    <n v="4"/>
    <m/>
    <m/>
    <n v="0"/>
    <n v="0"/>
    <n v="0"/>
    <s v="02.07.2025"/>
    <s v="Order Window"/>
    <m/>
    <m/>
    <n v="628"/>
  </r>
  <r>
    <x v="2"/>
    <m/>
    <n v="20006120"/>
    <n v="3091076"/>
    <x v="55"/>
    <s v="NL"/>
    <x v="1"/>
    <x v="1"/>
    <m/>
    <m/>
    <n v="520"/>
    <n v="88026518"/>
    <s v="HE UCL 0.0 Polo man XXL"/>
    <n v="1"/>
    <m/>
    <s v="Bangladesh"/>
    <s v="Textiles-Clothing"/>
    <n v="167"/>
    <s v="Promocean The Netherlands BV"/>
    <x v="0"/>
    <n v="39.72"/>
    <n v="39.72"/>
    <n v="39.72"/>
    <n v="39.72"/>
    <n v="0"/>
    <n v="0"/>
    <n v="39.72"/>
    <n v="34.639500000000005"/>
    <n v="0"/>
    <n v="34.639500000000005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4.639500000000005"/>
    <m/>
    <n v="0.12"/>
    <n v="39.363068181818186"/>
    <m/>
    <n v="39.363068181818186"/>
    <m/>
    <n v="0"/>
    <s v="Ellina Smirnova"/>
    <m/>
    <n v="6"/>
    <n v="6"/>
    <m/>
    <m/>
    <n v="0"/>
    <n v="0"/>
    <n v="0"/>
    <s v="02.07.2025"/>
    <s v="Order Window"/>
    <m/>
    <m/>
    <n v="13"/>
  </r>
  <r>
    <x v="2"/>
    <m/>
    <n v="20006120"/>
    <n v="3091076"/>
    <x v="55"/>
    <s v="NL"/>
    <x v="1"/>
    <x v="1"/>
    <m/>
    <m/>
    <n v="530"/>
    <n v="88026519"/>
    <s v="HE UCL Water bottle"/>
    <n v="1"/>
    <m/>
    <s v="China"/>
    <s v="Premiums"/>
    <n v="250"/>
    <s v="Promocean The Netherlands BV"/>
    <x v="0"/>
    <n v="74.7"/>
    <n v="74.7"/>
    <n v="72.699999999999989"/>
    <n v="72.699999999999989"/>
    <n v="0"/>
    <n v="0"/>
    <n v="72.699999999999989"/>
    <n v="62.893800000000006"/>
    <n v="0"/>
    <n v="62.893800000000006"/>
    <n v="37"/>
    <n v="16"/>
    <n v="17"/>
    <n v="1.0064E-2"/>
    <s v="Den Bosch"/>
    <m/>
    <n v="0"/>
    <s v="In case of samples for Fon Wan Chan, please add EUR 75,00 per pallet in Conditions (HD01) and put Provision 199031 QC in Purchase order number_x000a__x000a__x000a__x000a_"/>
    <n v="2.0000000000000142"/>
    <n v="0"/>
    <m/>
    <m/>
    <s v="no"/>
    <n v="62.893800000000006"/>
    <m/>
    <n v="0.12"/>
    <n v="71.470227272727286"/>
    <m/>
    <n v="71.470227272727286"/>
    <m/>
    <n v="0"/>
    <s v="Ellina Smirnova"/>
    <m/>
    <n v="10"/>
    <n v="10"/>
    <m/>
    <m/>
    <n v="0"/>
    <n v="0"/>
    <n v="0"/>
    <s v="02.07.2025"/>
    <s v="Order Window"/>
    <m/>
    <m/>
    <n v="819"/>
  </r>
  <r>
    <x v="2"/>
    <m/>
    <n v="20006120"/>
    <n v="3091076"/>
    <x v="55"/>
    <s v="NL"/>
    <x v="1"/>
    <x v="1"/>
    <m/>
    <m/>
    <n v="540"/>
    <n v="88026525"/>
    <s v="HE UCL Only Men T-shirt man XXL"/>
    <n v="1"/>
    <m/>
    <s v="Bangladesh"/>
    <s v="Textiles-Clothing"/>
    <n v="167"/>
    <s v="Promocean The Netherlands BV"/>
    <x v="0"/>
    <n v="29.700000000000003"/>
    <n v="29.700000000000003"/>
    <n v="29.700000000000003"/>
    <n v="29.700000000000003"/>
    <n v="0"/>
    <n v="0"/>
    <n v="29.700000000000003"/>
    <n v="25.515000000000001"/>
    <n v="0"/>
    <n v="25.515000000000001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5.515000000000001"/>
    <m/>
    <n v="0.12"/>
    <n v="28.994318181818183"/>
    <m/>
    <n v="28.994318181818183"/>
    <m/>
    <n v="0"/>
    <s v="Ellina Smirnova"/>
    <m/>
    <n v="6"/>
    <n v="6"/>
    <m/>
    <m/>
    <n v="0"/>
    <n v="0"/>
    <n v="0"/>
    <s v="02.07.2025"/>
    <s v="Order Window"/>
    <m/>
    <m/>
    <n v="57"/>
  </r>
  <r>
    <x v="2"/>
    <m/>
    <n v="20006120"/>
    <n v="3091076"/>
    <x v="55"/>
    <s v="NL"/>
    <x v="1"/>
    <x v="1"/>
    <m/>
    <m/>
    <n v="550"/>
    <n v="88026527"/>
    <s v="HE UCL 0.0 Lanyard"/>
    <n v="1"/>
    <m/>
    <s v="China"/>
    <s v="Premiums"/>
    <n v="100"/>
    <s v="Promocean The Netherlands BV"/>
    <x v="0"/>
    <n v="53.5"/>
    <n v="53.5"/>
    <n v="53.5"/>
    <n v="53.5"/>
    <n v="0"/>
    <n v="0"/>
    <n v="53.5"/>
    <n v="44.950200000000002"/>
    <n v="0"/>
    <n v="44.950200000000002"/>
    <n v="24"/>
    <n v="15"/>
    <n v="5"/>
    <n v="1.8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4.950200000000002"/>
    <m/>
    <n v="0.12"/>
    <n v="51.079772727272733"/>
    <m/>
    <n v="51.079772727272733"/>
    <m/>
    <n v="0"/>
    <s v="Ellina Smirnova"/>
    <m/>
    <n v="25"/>
    <n v="25"/>
    <m/>
    <m/>
    <n v="0"/>
    <n v="0"/>
    <n v="0"/>
    <s v="02.07.2025"/>
    <s v="Order Window"/>
    <m/>
    <m/>
    <n v="53"/>
  </r>
  <r>
    <x v="2"/>
    <m/>
    <n v="20006120"/>
    <n v="3091076"/>
    <x v="55"/>
    <s v="NL"/>
    <x v="1"/>
    <x v="1"/>
    <m/>
    <m/>
    <n v="560"/>
    <n v="88026528"/>
    <s v="HE UCL 0.0 Bottle opener"/>
    <n v="1"/>
    <m/>
    <s v="China"/>
    <s v="Bar support"/>
    <n v="125"/>
    <s v="Promocean The Netherlands BV"/>
    <x v="0"/>
    <n v="30.2"/>
    <n v="30.2"/>
    <n v="30.2"/>
    <n v="30.2"/>
    <n v="0"/>
    <n v="0"/>
    <n v="30.2"/>
    <n v="26.492400000000004"/>
    <n v="0"/>
    <n v="26.492400000000004"/>
    <n v="14"/>
    <n v="5"/>
    <n v="5"/>
    <n v="3.5E-4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492400000000004"/>
    <m/>
    <n v="0.12"/>
    <n v="30.105000000000004"/>
    <m/>
    <n v="30.105000000000004"/>
    <m/>
    <n v="0"/>
    <s v="Ellina Smirnova"/>
    <m/>
    <n v="20"/>
    <n v="20"/>
    <m/>
    <m/>
    <n v="0"/>
    <n v="0"/>
    <n v="0"/>
    <s v="02.07.2025"/>
    <s v="Order Window"/>
    <m/>
    <m/>
    <n v="101"/>
  </r>
  <r>
    <x v="2"/>
    <m/>
    <n v="20006120"/>
    <n v="3091076"/>
    <x v="55"/>
    <s v="NL"/>
    <x v="1"/>
    <x v="1"/>
    <m/>
    <m/>
    <n v="570"/>
    <n v="88026529"/>
    <s v="HE UCL 0.0 Drawstring bag"/>
    <n v="1"/>
    <m/>
    <s v="China"/>
    <s v="Premiums"/>
    <n v="100"/>
    <s v="Promocean The Netherlands BV"/>
    <x v="0"/>
    <n v="30.6"/>
    <n v="30.6"/>
    <n v="30.6"/>
    <n v="30.6"/>
    <n v="0"/>
    <n v="0"/>
    <n v="30.6"/>
    <n v="26.664299999999997"/>
    <n v="0"/>
    <n v="26.664299999999997"/>
    <n v="47"/>
    <n v="46"/>
    <n v="2"/>
    <n v="4.3239999999999997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6.664299999999997"/>
    <m/>
    <n v="0.12"/>
    <n v="30.300340909090906"/>
    <m/>
    <n v="30.300340909090906"/>
    <m/>
    <n v="0"/>
    <s v="Ellina Smirnova"/>
    <m/>
    <n v="10"/>
    <n v="10"/>
    <m/>
    <m/>
    <n v="0"/>
    <n v="0"/>
    <n v="0"/>
    <s v="02.07.2025"/>
    <s v="Order Window"/>
    <m/>
    <m/>
    <n v="112"/>
  </r>
  <r>
    <x v="2"/>
    <m/>
    <n v="20006120"/>
    <n v="3091076"/>
    <x v="55"/>
    <s v="NL"/>
    <x v="1"/>
    <x v="1"/>
    <m/>
    <m/>
    <n v="580"/>
    <n v="88026530"/>
    <s v="HE UCL 0.0 Cap"/>
    <n v="1"/>
    <m/>
    <s v="China"/>
    <s v="Textiles-Clothing"/>
    <n v="42"/>
    <s v="Promocean The Netherlands BV"/>
    <x v="0"/>
    <n v="115.68"/>
    <n v="115.68"/>
    <n v="115.68"/>
    <n v="115.68"/>
    <n v="0"/>
    <n v="0"/>
    <n v="115.68"/>
    <n v="101.00609999999999"/>
    <n v="0"/>
    <n v="101.00609999999999"/>
    <n v="45"/>
    <n v="23"/>
    <n v="23"/>
    <n v="2.3805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01.00609999999999"/>
    <m/>
    <n v="0.12"/>
    <n v="114.77965909090908"/>
    <m/>
    <n v="114.77965909090908"/>
    <m/>
    <n v="0"/>
    <s v="Ellina Smirnova"/>
    <m/>
    <n v="24"/>
    <n v="24"/>
    <m/>
    <m/>
    <n v="0"/>
    <n v="0"/>
    <n v="0"/>
    <s v="02.07.2025"/>
    <s v="Order Window"/>
    <m/>
    <m/>
    <n v="57"/>
  </r>
  <r>
    <x v="2"/>
    <m/>
    <n v="20006120"/>
    <n v="3091076"/>
    <x v="55"/>
    <s v="NL"/>
    <x v="1"/>
    <x v="1"/>
    <m/>
    <m/>
    <n v="590"/>
    <n v="88026531"/>
    <s v="HE UCL Shoe bag"/>
    <n v="1"/>
    <m/>
    <s v="China"/>
    <s v="Premiums"/>
    <n v="200"/>
    <s v="Promocean The Netherlands BV"/>
    <x v="0"/>
    <n v="18.2"/>
    <n v="18.2"/>
    <n v="17.649999999999999"/>
    <n v="17.649999999999999"/>
    <n v="0"/>
    <n v="0"/>
    <n v="17.649999999999999"/>
    <n v="15.420599999999999"/>
    <n v="0"/>
    <n v="15.420599999999999"/>
    <n v="35"/>
    <n v="22"/>
    <n v="6"/>
    <n v="4.62E-3"/>
    <s v="Den Bosch"/>
    <m/>
    <n v="0"/>
    <s v="In case of samples for Fon Wan Chan, please add EUR 75,00 per pallet in Conditions (HD01) and put Provision 199031 QC in Purchase order number_x000a__x000a__x000a__x000a_"/>
    <n v="0.55000000000000071"/>
    <n v="0"/>
    <m/>
    <m/>
    <s v="no"/>
    <n v="15.420599999999999"/>
    <m/>
    <n v="0.12"/>
    <n v="17.523409090909087"/>
    <m/>
    <n v="17.523409090909087"/>
    <m/>
    <n v="0"/>
    <s v="Ellina Smirnova"/>
    <m/>
    <n v="5"/>
    <n v="5"/>
    <m/>
    <m/>
    <n v="0"/>
    <n v="0"/>
    <n v="0"/>
    <s v="02.07.2025"/>
    <s v="Order Window"/>
    <m/>
    <m/>
    <n v="747"/>
  </r>
  <r>
    <x v="2"/>
    <m/>
    <n v="20006120"/>
    <n v="3091076"/>
    <x v="55"/>
    <s v="NL"/>
    <x v="1"/>
    <x v="1"/>
    <m/>
    <m/>
    <n v="600"/>
    <n v="88026536"/>
    <s v="HE UCL 0.0 Polo lady L"/>
    <n v="1"/>
    <m/>
    <s v="Bangladesh"/>
    <s v="Textiles-Clothing"/>
    <n v="167"/>
    <s v="Promocean The Netherlands BV"/>
    <x v="0"/>
    <n v="38.28"/>
    <n v="38.28"/>
    <n v="38.28"/>
    <n v="38.28"/>
    <n v="0"/>
    <n v="0"/>
    <n v="38.28"/>
    <n v="33.348000000000006"/>
    <n v="0"/>
    <n v="33.348000000000006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3.348000000000006"/>
    <m/>
    <n v="0.12"/>
    <n v="37.895454545454555"/>
    <m/>
    <n v="37.895454545454555"/>
    <m/>
    <n v="0"/>
    <s v="Ellina Smirnova"/>
    <m/>
    <n v="6"/>
    <n v="6"/>
    <m/>
    <m/>
    <n v="0"/>
    <n v="0"/>
    <n v="0"/>
    <s v="02.07.2025"/>
    <s v="Order Window"/>
    <m/>
    <m/>
    <n v="16"/>
  </r>
  <r>
    <x v="2"/>
    <m/>
    <n v="20006120"/>
    <n v="3091076"/>
    <x v="55"/>
    <s v="NL"/>
    <x v="1"/>
    <x v="1"/>
    <m/>
    <m/>
    <n v="610"/>
    <n v="88026541"/>
    <s v="HE UCL Only Men Polo man XXL"/>
    <n v="1"/>
    <m/>
    <s v="Bangladesh"/>
    <s v="Textiles-Clothing"/>
    <n v="167"/>
    <s v="Promocean The Netherlands BV"/>
    <x v="0"/>
    <n v="39.06"/>
    <n v="39.06"/>
    <n v="39.06"/>
    <n v="39.06"/>
    <n v="0"/>
    <n v="0"/>
    <n v="39.06"/>
    <n v="34.030499999999996"/>
    <n v="0"/>
    <n v="34.030499999999996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4.030499999999996"/>
    <m/>
    <n v="0.12"/>
    <n v="38.671022727272721"/>
    <m/>
    <n v="38.671022727272721"/>
    <m/>
    <n v="0"/>
    <s v="Ellina Smirnova"/>
    <m/>
    <n v="6"/>
    <n v="6"/>
    <m/>
    <m/>
    <n v="0"/>
    <n v="0"/>
    <n v="0"/>
    <s v="02.07.2025"/>
    <s v="Order Window"/>
    <m/>
    <m/>
    <n v="29"/>
  </r>
  <r>
    <x v="2"/>
    <m/>
    <n v="20006120"/>
    <n v="3091076"/>
    <x v="55"/>
    <s v="NL"/>
    <x v="1"/>
    <x v="1"/>
    <m/>
    <m/>
    <n v="620"/>
    <n v="88026542"/>
    <s v="HE UCL 0.0 Water bottle"/>
    <n v="1"/>
    <m/>
    <s v="China"/>
    <s v="Premiums"/>
    <n v="250"/>
    <s v="Promocean The Netherlands BV"/>
    <x v="0"/>
    <n v="74.7"/>
    <n v="74.7"/>
    <n v="74.7"/>
    <n v="74.7"/>
    <n v="0"/>
    <n v="0"/>
    <n v="74.7"/>
    <n v="64.62660000000001"/>
    <n v="0"/>
    <n v="64.62660000000001"/>
    <n v="37"/>
    <n v="16"/>
    <n v="17"/>
    <n v="1.0064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4.62660000000001"/>
    <m/>
    <n v="0.12"/>
    <n v="73.439318181818194"/>
    <m/>
    <n v="73.439318181818194"/>
    <m/>
    <n v="0"/>
    <s v="Ellina Smirnova"/>
    <m/>
    <n v="10"/>
    <n v="10"/>
    <m/>
    <m/>
    <n v="0"/>
    <n v="0"/>
    <n v="0"/>
    <s v="02.07.2025"/>
    <s v="Order Window"/>
    <m/>
    <m/>
    <n v="421"/>
  </r>
  <r>
    <x v="2"/>
    <m/>
    <n v="20006120"/>
    <n v="3091076"/>
    <x v="55"/>
    <s v="NL"/>
    <x v="1"/>
    <x v="1"/>
    <m/>
    <m/>
    <n v="630"/>
    <n v="88026543"/>
    <s v="HE UCL Lanyard"/>
    <n v="1"/>
    <m/>
    <s v="China"/>
    <s v="Premiums"/>
    <n v="100"/>
    <s v="Promocean The Netherlands BV"/>
    <x v="0"/>
    <n v="53.5"/>
    <n v="53.5"/>
    <n v="49.75"/>
    <n v="49.75"/>
    <n v="0"/>
    <n v="0"/>
    <n v="49.75"/>
    <n v="43.103400000000008"/>
    <n v="0"/>
    <n v="43.103400000000008"/>
    <n v="24"/>
    <n v="15"/>
    <n v="5"/>
    <n v="1.8E-3"/>
    <s v="Den Bosch"/>
    <m/>
    <n v="0"/>
    <s v="In case of samples for Fon Wan Chan, please add EUR 75,00 per pallet in Conditions (HD01) and put Provision 199031 QC in Purchase order number_x000a__x000a__x000a__x000a_"/>
    <n v="3.75"/>
    <n v="0"/>
    <m/>
    <m/>
    <s v="no"/>
    <n v="43.103400000000008"/>
    <m/>
    <n v="0.12"/>
    <n v="48.981136363636374"/>
    <m/>
    <n v="48.981136363636374"/>
    <m/>
    <n v="0"/>
    <s v="Ellina Smirnova"/>
    <m/>
    <n v="25"/>
    <n v="25"/>
    <m/>
    <m/>
    <n v="0"/>
    <n v="0"/>
    <n v="0"/>
    <s v="02.07.2025"/>
    <s v="Order Window"/>
    <m/>
    <m/>
    <n v="612"/>
  </r>
  <r>
    <x v="2"/>
    <m/>
    <n v="20006120"/>
    <n v="3091076"/>
    <x v="55"/>
    <s v="NL"/>
    <x v="1"/>
    <x v="1"/>
    <m/>
    <m/>
    <n v="640"/>
    <n v="88026544"/>
    <s v="HE UCL 0.0 Sports bag"/>
    <n v="1"/>
    <m/>
    <s v="China"/>
    <s v="Premiums"/>
    <n v="200"/>
    <s v="Promocean The Netherlands BV"/>
    <x v="0"/>
    <n v="75.55"/>
    <n v="75.55"/>
    <n v="75.55"/>
    <n v="75.55"/>
    <n v="0"/>
    <n v="0"/>
    <n v="75.55"/>
    <n v="65.941199999999995"/>
    <n v="0"/>
    <n v="65.941199999999995"/>
    <n v="52"/>
    <n v="33"/>
    <n v="12"/>
    <n v="2.0591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5.941199999999995"/>
    <m/>
    <n v="0.12"/>
    <n v="74.933181818181808"/>
    <m/>
    <n v="74.933181818181808"/>
    <m/>
    <n v="0"/>
    <s v="Ellina Smirnova"/>
    <m/>
    <n v="5"/>
    <n v="5"/>
    <m/>
    <m/>
    <n v="0"/>
    <n v="0"/>
    <n v="0"/>
    <s v="02.07.2025"/>
    <s v="Order Window"/>
    <m/>
    <m/>
    <n v="140"/>
  </r>
  <r>
    <x v="2"/>
    <m/>
    <n v="20006120"/>
    <n v="3091076"/>
    <x v="55"/>
    <s v="NL"/>
    <x v="1"/>
    <x v="1"/>
    <m/>
    <m/>
    <n v="650"/>
    <n v="88026549"/>
    <s v="HE UCL Only Men Polo lady L"/>
    <n v="1"/>
    <m/>
    <s v="Bangladesh"/>
    <s v="Textiles-Clothing"/>
    <n v="167"/>
    <s v="Promocean The Netherlands BV"/>
    <x v="0"/>
    <n v="37.56"/>
    <n v="37.56"/>
    <n v="37.56"/>
    <n v="37.56"/>
    <n v="0"/>
    <n v="0"/>
    <n v="37.56"/>
    <n v="32.749500000000005"/>
    <n v="0"/>
    <n v="32.749500000000005"/>
    <n v="36"/>
    <n v="33"/>
    <n v="7"/>
    <n v="8.3160000000000005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2.749500000000005"/>
    <m/>
    <n v="0.12"/>
    <n v="37.215340909090912"/>
    <m/>
    <n v="37.215340909090912"/>
    <m/>
    <n v="0"/>
    <s v="Ellina Smirnova"/>
    <m/>
    <n v="6"/>
    <n v="6"/>
    <m/>
    <m/>
    <n v="0"/>
    <n v="0"/>
    <n v="0"/>
    <s v="02.07.2025"/>
    <s v="Order Window"/>
    <m/>
    <m/>
    <n v="13"/>
  </r>
  <r>
    <x v="2"/>
    <m/>
    <n v="20006120"/>
    <n v="3091076"/>
    <x v="55"/>
    <s v="NL"/>
    <x v="1"/>
    <x v="1"/>
    <m/>
    <m/>
    <n v="660"/>
    <n v="88026550"/>
    <s v="HE UCL 0.0 Soccer ball with pump"/>
    <n v="1"/>
    <m/>
    <s v="China"/>
    <s v="Premiums"/>
    <n v="500"/>
    <s v="Promocean The Netherlands BV"/>
    <x v="0"/>
    <n v="64.900000000000006"/>
    <n v="64.900000000000006"/>
    <n v="64.900000000000006"/>
    <n v="64.900000000000006"/>
    <n v="0"/>
    <n v="0"/>
    <n v="64.900000000000006"/>
    <n v="56.156400000000005"/>
    <n v="0"/>
    <n v="56.156400000000005"/>
    <n v="68"/>
    <n v="19"/>
    <n v="19"/>
    <n v="2.4548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6.156400000000005"/>
    <m/>
    <n v="0.12"/>
    <n v="63.814090909090915"/>
    <m/>
    <n v="63.814090909090915"/>
    <m/>
    <n v="0"/>
    <s v="Ellina Smirnova"/>
    <m/>
    <n v="10"/>
    <n v="10"/>
    <m/>
    <m/>
    <n v="0"/>
    <n v="0"/>
    <n v="0"/>
    <s v="02.07.2025"/>
    <s v="Order Window"/>
    <m/>
    <m/>
    <n v="98"/>
  </r>
  <r>
    <x v="2"/>
    <m/>
    <n v="20006120"/>
    <n v="3091076"/>
    <x v="55"/>
    <s v="NL"/>
    <x v="1"/>
    <x v="1"/>
    <m/>
    <m/>
    <n v="670"/>
    <n v="88026555"/>
    <s v="HE UCL Only Men T-shirt lady L"/>
    <n v="1"/>
    <m/>
    <s v="Bangladesh"/>
    <s v="Textiles-Clothing"/>
    <n v="167"/>
    <s v="Promocean The Netherlands BV"/>
    <x v="0"/>
    <n v="28.619999999999997"/>
    <n v="28.619999999999997"/>
    <n v="28.619999999999997"/>
    <n v="28.619999999999997"/>
    <n v="0"/>
    <n v="0"/>
    <n v="28.619999999999997"/>
    <n v="24.580500000000001"/>
    <n v="0"/>
    <n v="24.580500000000001"/>
    <n v="28"/>
    <n v="15"/>
    <n v="12"/>
    <n v="5.040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4.580500000000001"/>
    <m/>
    <n v="0.12"/>
    <n v="27.932386363636365"/>
    <m/>
    <n v="27.932386363636365"/>
    <m/>
    <n v="0"/>
    <s v="Ellina Smirnova"/>
    <m/>
    <n v="6"/>
    <n v="6"/>
    <m/>
    <m/>
    <n v="0"/>
    <n v="0"/>
    <n v="0"/>
    <s v="02.07.2025"/>
    <s v="Order Window"/>
    <m/>
    <m/>
    <n v="11"/>
  </r>
  <r>
    <x v="2"/>
    <m/>
    <n v="20006120"/>
    <n v="3091076"/>
    <x v="55"/>
    <s v="NL"/>
    <x v="1"/>
    <x v="1"/>
    <m/>
    <m/>
    <n v="680"/>
    <n v="88026561"/>
    <s v="HE 0.0 UCL Sports shirt XXL"/>
    <n v="1"/>
    <m/>
    <s v="China"/>
    <s v="Textiles-Clothing"/>
    <n v="200"/>
    <s v="Asian Sourcing Link"/>
    <x v="0"/>
    <n v="34.549999999999997"/>
    <n v="34.549999999999997"/>
    <n v="34.549999999999997"/>
    <n v="34.549999999999997"/>
    <n v="0"/>
    <n v="0"/>
    <n v="34.549999999999997"/>
    <n v="29.542499999999997"/>
    <n v="0"/>
    <n v="29.542499999999997"/>
    <n v="39"/>
    <n v="33"/>
    <n v="4.5"/>
    <n v="5.7914999999999998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9.542499999999997"/>
    <m/>
    <n v="0.12"/>
    <n v="33.571022727272727"/>
    <m/>
    <n v="33.571022727272727"/>
    <m/>
    <n v="0"/>
    <s v="Ellina Smirnova"/>
    <m/>
    <n v="5"/>
    <n v="5"/>
    <m/>
    <m/>
    <n v="0"/>
    <n v="0"/>
    <n v="0"/>
    <s v="02.07.2025"/>
    <s v="Order Window"/>
    <m/>
    <m/>
    <n v="1"/>
  </r>
  <r>
    <x v="2"/>
    <m/>
    <n v="20006120"/>
    <n v="3091076"/>
    <x v="55"/>
    <s v="NL"/>
    <x v="1"/>
    <x v="1"/>
    <m/>
    <m/>
    <n v="690"/>
    <n v="88026563"/>
    <s v="HE UCL Dripmat"/>
    <n v="1"/>
    <m/>
    <s v="China"/>
    <s v="Bar support"/>
    <n v="50"/>
    <s v="Asian Sourcing Link"/>
    <x v="0"/>
    <n v="47.5"/>
    <n v="47.5"/>
    <n v="47.5"/>
    <n v="47.5"/>
    <n v="0"/>
    <n v="0"/>
    <n v="47.5"/>
    <n v="43.890000000000008"/>
    <n v="0"/>
    <n v="43.890000000000008"/>
    <n v="62"/>
    <n v="20"/>
    <n v="9.5"/>
    <n v="1.1780000000000001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3.890000000000008"/>
    <m/>
    <n v="0.12"/>
    <n v="49.875000000000007"/>
    <m/>
    <n v="49.875000000000007"/>
    <m/>
    <n v="0"/>
    <s v="Ellina Smirnova"/>
    <m/>
    <n v="10"/>
    <n v="10"/>
    <m/>
    <m/>
    <n v="0"/>
    <n v="0"/>
    <n v="0"/>
    <s v="02.07.2025"/>
    <s v="Order Window"/>
    <m/>
    <m/>
    <n v="73"/>
  </r>
  <r>
    <x v="2"/>
    <m/>
    <n v="20006120"/>
    <n v="3091076"/>
    <x v="55"/>
    <s v="NL"/>
    <x v="1"/>
    <x v="1"/>
    <m/>
    <m/>
    <n v="700"/>
    <n v="88026564"/>
    <s v="HE UCL coaster"/>
    <n v="1"/>
    <m/>
    <s v="Germany"/>
    <s v="Coasters (&amp; dripmat)"/>
    <n v="50"/>
    <s v="CC Coaster GmbH &amp; Co. KG"/>
    <x v="0"/>
    <n v="39.159090909090907"/>
    <n v="39.159090909090907"/>
    <n v="18.704545454545457"/>
    <n v="18.704545454545457"/>
    <n v="0"/>
    <n v="0"/>
    <n v="18.704545454545457"/>
    <n v="16.46"/>
    <n v="0"/>
    <n v="16.46"/>
    <n v="21.4"/>
    <n v="43"/>
    <n v="14"/>
    <n v="1.28828E-2"/>
    <s v="Den Bosch"/>
    <m/>
    <n v="0"/>
    <s v="In case of samples for Fon Wan Chan, please add EUR 75,00 per pallet in Conditions (HD01) and put Provision 199031 QC in Purchase order number_x000a__x000a__x000a__x000a_"/>
    <n v="20.45454545454545"/>
    <n v="0"/>
    <m/>
    <m/>
    <s v="no"/>
    <n v="16.46"/>
    <m/>
    <n v="0.12"/>
    <n v="18.704545454545457"/>
    <m/>
    <n v="18.704545454545457"/>
    <m/>
    <n v="0"/>
    <s v="Ellina Smirnova"/>
    <m/>
    <n v="1000"/>
    <n v="1000"/>
    <m/>
    <m/>
    <n v="0"/>
    <n v="0"/>
    <n v="0"/>
    <s v="02.07.2025"/>
    <s v="Order Window"/>
    <m/>
    <m/>
    <n v="414"/>
  </r>
  <r>
    <x v="2"/>
    <m/>
    <n v="20006120"/>
    <n v="3091076"/>
    <x v="55"/>
    <s v="NL"/>
    <x v="1"/>
    <x v="1"/>
    <m/>
    <m/>
    <n v="710"/>
    <n v="88026570"/>
    <s v="HE UCL Sports shirt XXL"/>
    <n v="1"/>
    <m/>
    <s v="China"/>
    <s v="Textiles-Clothing"/>
    <n v="200"/>
    <s v="Asian Sourcing Link"/>
    <x v="0"/>
    <n v="34.549999999999997"/>
    <n v="34.549999999999997"/>
    <n v="29.5"/>
    <n v="29.5"/>
    <n v="0"/>
    <n v="0"/>
    <n v="29.5"/>
    <n v="25.154999999999998"/>
    <n v="0"/>
    <n v="25.154999999999998"/>
    <n v="39"/>
    <n v="33"/>
    <n v="4.5"/>
    <n v="5.7914999999999998E-3"/>
    <s v="Den Bosch"/>
    <m/>
    <n v="0"/>
    <s v="In case of samples for Fon Wan Chan, please add EUR 75,00 per pallet in Conditions (HD01) and put Provision 199031 QC in Purchase order number_x000a__x000a__x000a__x000a_"/>
    <n v="5.0499999999999972"/>
    <n v="0"/>
    <m/>
    <m/>
    <s v="no"/>
    <n v="25.154999999999998"/>
    <m/>
    <n v="0.12"/>
    <n v="28.58522727272727"/>
    <m/>
    <n v="28.58522727272727"/>
    <m/>
    <n v="0"/>
    <s v="Ellina Smirnova"/>
    <m/>
    <n v="5"/>
    <n v="5"/>
    <m/>
    <m/>
    <n v="0"/>
    <n v="0"/>
    <n v="0"/>
    <s v="02.07.2025"/>
    <s v="Order Window"/>
    <m/>
    <m/>
    <n v="32"/>
  </r>
  <r>
    <x v="0"/>
    <m/>
    <n v="20006120"/>
    <n v="3091076"/>
    <x v="55"/>
    <s v="NL"/>
    <x v="1"/>
    <x v="1"/>
    <m/>
    <m/>
    <n v="820"/>
    <n v="88027048"/>
    <s v="HE Brand Alu wallsign (PMQ)"/>
    <n v="1"/>
    <m/>
    <s v="Czech Republic"/>
    <s v="Indoor signs"/>
    <n v="5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02.07.2025"/>
    <s v="Order Window"/>
    <m/>
    <m/>
    <n v="16"/>
  </r>
  <r>
    <x v="4"/>
    <m/>
    <n v="20006120"/>
    <n v="3091076"/>
    <x v="55"/>
    <s v="NL"/>
    <x v="1"/>
    <x v="1"/>
    <m/>
    <m/>
    <n v="830"/>
    <n v="88027050"/>
    <s v="HE 0.0 can cooler sleeve"/>
    <n v="1"/>
    <m/>
    <s v="China"/>
    <s v="Premiums"/>
    <n v="50"/>
    <s v="Promocean The Netherlands BV"/>
    <x v="0"/>
    <n v="49.5"/>
    <n v="49.5"/>
    <n v="49.5"/>
    <n v="49.5"/>
    <n v="0"/>
    <n v="0"/>
    <n v="49.5"/>
    <n v="40.572600000000008"/>
    <n v="0"/>
    <n v="40.572600000000008"/>
    <n v="26"/>
    <n v="16"/>
    <n v="17"/>
    <n v="7.072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0.572600000000008"/>
    <m/>
    <n v="0.12"/>
    <n v="46.105227272727284"/>
    <m/>
    <n v="46.105227272727284"/>
    <m/>
    <n v="0"/>
    <s v="Ellina Smirnova"/>
    <m/>
    <n v="50"/>
    <n v="50"/>
    <m/>
    <m/>
    <n v="0"/>
    <n v="0"/>
    <n v="0"/>
    <s v="02.07.2025"/>
    <s v="Order Window"/>
    <m/>
    <m/>
    <n v="11"/>
  </r>
  <r>
    <x v="0"/>
    <m/>
    <n v="20006120"/>
    <n v="3091076"/>
    <x v="55"/>
    <s v="NL"/>
    <x v="1"/>
    <x v="1"/>
    <m/>
    <m/>
    <n v="840"/>
    <n v="88027055"/>
    <s v="HE Brand pop up cooler bag"/>
    <n v="1"/>
    <m/>
    <s v="China"/>
    <s v="Premiums"/>
    <n v="200"/>
    <s v="Promocean The Netherlands BV"/>
    <x v="0"/>
    <n v="50.300000000000004"/>
    <n v="50.300000000000004"/>
    <n v="46.3"/>
    <n v="46.3"/>
    <n v="0"/>
    <n v="0"/>
    <n v="46.3"/>
    <n v="37.312199999999997"/>
    <n v="0"/>
    <n v="37.312199999999997"/>
    <n v="35"/>
    <n v="34"/>
    <n v="30"/>
    <n v="3.5700000000000003E-2"/>
    <s v="Den Bosch"/>
    <m/>
    <n v="0"/>
    <s v="In case of samples for Fon Wan Chan, please add EUR 75,00 per pallet in Conditions (HD01) and put Provision 199031 QC in Purchase order number_x000a__x000a__x000a__x000a_"/>
    <n v="4.0000000000000071"/>
    <n v="0"/>
    <m/>
    <m/>
    <s v="no"/>
    <n v="37.312199999999997"/>
    <m/>
    <n v="0.12"/>
    <n v="42.400227272727271"/>
    <m/>
    <n v="42.400227272727271"/>
    <m/>
    <n v="0"/>
    <s v="Ellina Smirnova"/>
    <m/>
    <n v="5"/>
    <n v="5"/>
    <m/>
    <m/>
    <n v="0"/>
    <n v="0"/>
    <n v="0"/>
    <s v="02.07.2025"/>
    <s v="Order Window"/>
    <m/>
    <m/>
    <n v="1428"/>
  </r>
  <r>
    <x v="0"/>
    <m/>
    <n v="20006120"/>
    <n v="3091076"/>
    <x v="55"/>
    <s v="NL"/>
    <x v="1"/>
    <x v="1"/>
    <m/>
    <m/>
    <n v="850"/>
    <n v="88027056"/>
    <s v="HE Brand playing cards"/>
    <n v="1"/>
    <m/>
    <s v="Poland"/>
    <s v="Premiums"/>
    <n v="100"/>
    <s v="Promocean The Netherlands BV"/>
    <x v="0"/>
    <n v="48.7"/>
    <n v="48.7"/>
    <n v="19.399999999999999"/>
    <n v="19.399999999999999"/>
    <n v="0"/>
    <n v="0"/>
    <n v="19.399999999999999"/>
    <n v="17.11"/>
    <n v="0"/>
    <n v="17.11"/>
    <n v="13"/>
    <n v="9"/>
    <n v="10"/>
    <n v="1.17E-3"/>
    <s v="Den Bosch"/>
    <m/>
    <n v="0"/>
    <s v="In case of samples for Fon Wan Chan, please add EUR 75,00 per pallet in Conditions (HD01) and put Provision 199031 QC in Purchase order number_x000a__x000a__x000a__x000a_"/>
    <n v="29.300000000000004"/>
    <n v="0"/>
    <m/>
    <m/>
    <s v="no"/>
    <n v="17.11"/>
    <m/>
    <n v="0.12"/>
    <n v="19.443181818181817"/>
    <m/>
    <n v="19.443181818181817"/>
    <m/>
    <n v="0"/>
    <s v="Ellina Smirnova"/>
    <m/>
    <n v="10"/>
    <n v="10"/>
    <m/>
    <m/>
    <n v="0"/>
    <n v="0"/>
    <n v="0"/>
    <s v="02.07.2025"/>
    <s v="Order Window"/>
    <m/>
    <m/>
    <n v="316"/>
  </r>
  <r>
    <x v="4"/>
    <m/>
    <n v="20006120"/>
    <n v="3091076"/>
    <x v="55"/>
    <s v="NL"/>
    <x v="1"/>
    <x v="1"/>
    <m/>
    <m/>
    <n v="860"/>
    <n v="88027062"/>
    <s v="HE 0.0 cooler backpack"/>
    <n v="1"/>
    <m/>
    <s v="China"/>
    <s v="Premiums"/>
    <n v="200"/>
    <s v="Promocean The Netherlands BV"/>
    <x v="0"/>
    <n v="42.65"/>
    <n v="42.65"/>
    <n v="42.65"/>
    <n v="42.65"/>
    <n v="0"/>
    <n v="0"/>
    <n v="42.65"/>
    <n v="38.440800000000003"/>
    <n v="0"/>
    <n v="38.440800000000003"/>
    <n v="48"/>
    <n v="34"/>
    <n v="9.5"/>
    <n v="1.5504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440800000000003"/>
    <m/>
    <n v="0.12"/>
    <n v="43.682727272727277"/>
    <m/>
    <n v="43.682727272727277"/>
    <m/>
    <n v="0"/>
    <s v="Ellina Smirnova"/>
    <m/>
    <n v="5"/>
    <n v="5"/>
    <m/>
    <m/>
    <n v="0"/>
    <n v="0"/>
    <n v="0"/>
    <s v="02.07.2025"/>
    <s v="Order Window"/>
    <m/>
    <m/>
    <n v="87"/>
  </r>
  <r>
    <x v="4"/>
    <m/>
    <n v="20006120"/>
    <n v="3091076"/>
    <x v="55"/>
    <s v="NL"/>
    <x v="1"/>
    <x v="1"/>
    <m/>
    <m/>
    <n v="870"/>
    <n v="88027063"/>
    <s v="HE 0.0 laptop sleeve"/>
    <n v="1"/>
    <m/>
    <s v="China"/>
    <s v="Premiums"/>
    <n v="100"/>
    <s v="Promocean The Netherlands BV"/>
    <x v="0"/>
    <n v="45.3"/>
    <n v="45.3"/>
    <n v="45.3"/>
    <n v="45.3"/>
    <n v="0"/>
    <n v="0"/>
    <n v="45.3"/>
    <n v="38.714400000000005"/>
    <n v="0"/>
    <n v="38.714400000000005"/>
    <n v="62"/>
    <n v="42"/>
    <n v="7.6"/>
    <n v="1.9790399999999996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8.714400000000005"/>
    <m/>
    <n v="0.12"/>
    <n v="43.993636363636369"/>
    <m/>
    <n v="43.993636363636369"/>
    <m/>
    <n v="0"/>
    <s v="Ellina Smirnova"/>
    <m/>
    <n v="10"/>
    <n v="10"/>
    <m/>
    <m/>
    <n v="0"/>
    <n v="0"/>
    <n v="0"/>
    <s v="02.07.2025"/>
    <s v="Order Window"/>
    <m/>
    <m/>
    <n v="15"/>
  </r>
  <r>
    <x v="0"/>
    <m/>
    <n v="20006120"/>
    <n v="3091076"/>
    <x v="55"/>
    <s v="NL"/>
    <x v="1"/>
    <x v="1"/>
    <m/>
    <m/>
    <n v="880"/>
    <n v="88027066"/>
    <s v="HE Brand cooler box with wheels"/>
    <n v="1"/>
    <m/>
    <s v="China"/>
    <s v="Premiums"/>
    <n v="250"/>
    <s v="Asian Sourcing Link"/>
    <x v="0"/>
    <n v="170.05"/>
    <n v="170.05"/>
    <n v="170.05"/>
    <n v="170.05"/>
    <n v="0"/>
    <n v="0"/>
    <n v="170.05"/>
    <n v="147.06"/>
    <n v="0"/>
    <n v="147.06"/>
    <n v="57"/>
    <n v="37"/>
    <n v="46"/>
    <n v="9.7014000000000003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47.06"/>
    <m/>
    <n v="0.12"/>
    <n v="167.11363636363637"/>
    <m/>
    <n v="167.11363636363637"/>
    <m/>
    <n v="0"/>
    <s v="Ellina Smirnova"/>
    <m/>
    <n v="1"/>
    <n v="1"/>
    <m/>
    <m/>
    <n v="0"/>
    <n v="0"/>
    <n v="0"/>
    <s v="02.07.2025"/>
    <s v="Order Window"/>
    <m/>
    <m/>
    <n v="119"/>
  </r>
  <r>
    <x v="0"/>
    <m/>
    <n v="20006120"/>
    <n v="3091076"/>
    <x v="55"/>
    <s v="NL"/>
    <x v="1"/>
    <x v="1"/>
    <m/>
    <m/>
    <n v="890"/>
    <n v="88027067"/>
    <s v="HE Brand slim dripmat green"/>
    <n v="1"/>
    <m/>
    <s v="China"/>
    <s v="Bar support"/>
    <n v="50"/>
    <s v="Asian Sourcing Link"/>
    <x v="0"/>
    <n v="54.699999999999996"/>
    <n v="54.699999999999996"/>
    <n v="54.699999999999996"/>
    <n v="54.699999999999996"/>
    <n v="0"/>
    <n v="0"/>
    <n v="54.699999999999996"/>
    <n v="54.150000000000006"/>
    <n v="0"/>
    <n v="54.150000000000006"/>
    <n v="60"/>
    <n v="8.5"/>
    <n v="10"/>
    <n v="5.1000000000000004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4.150000000000006"/>
    <m/>
    <n v="0.12"/>
    <n v="61.534090909090914"/>
    <m/>
    <n v="61.534090909090914"/>
    <m/>
    <n v="0"/>
    <s v="Ellina Smirnova"/>
    <m/>
    <n v="10"/>
    <n v="10"/>
    <m/>
    <m/>
    <n v="0"/>
    <n v="0"/>
    <n v="0"/>
    <s v="02.07.2025"/>
    <s v="Order Window"/>
    <m/>
    <m/>
    <n v="66"/>
  </r>
  <r>
    <x v="0"/>
    <m/>
    <n v="20006120"/>
    <n v="3091076"/>
    <x v="55"/>
    <s v="NL"/>
    <x v="1"/>
    <x v="1"/>
    <m/>
    <m/>
    <n v="900"/>
    <n v="88027210"/>
    <s v="HE Brand metal cup in giftbox (PMQ)"/>
    <n v="1"/>
    <m/>
    <s v="China"/>
    <s v="Premiums"/>
    <n v="500"/>
    <s v="Asian Sourcing Link"/>
    <x v="0"/>
    <n v="32.299999999999997"/>
    <n v="32.299999999999997"/>
    <n v="29.4"/>
    <n v="29.4"/>
    <n v="0"/>
    <n v="0"/>
    <n v="29.4"/>
    <n v="25.422000000000004"/>
    <n v="0"/>
    <n v="25.422000000000004"/>
    <n v="49.5"/>
    <n v="49.5"/>
    <n v="29"/>
    <n v="7.1057250000000002E-2"/>
    <s v="Den Bosch"/>
    <m/>
    <n v="0"/>
    <s v="In case of samples for Fon Wan Chan, please add EUR 75,00 per pallet in Conditions (HD01) and put Provision 199031 QC in Purchase order number_x000a__x000a__x000a__x000a_"/>
    <n v="2.8999999999999986"/>
    <n v="0"/>
    <m/>
    <m/>
    <s v="no"/>
    <n v="25.422000000000004"/>
    <m/>
    <n v="0.12"/>
    <n v="28.888636363636369"/>
    <m/>
    <n v="28.888636363636369"/>
    <m/>
    <n v="0"/>
    <s v="Ellina Smirnova"/>
    <m/>
    <n v="10"/>
    <n v="10"/>
    <m/>
    <m/>
    <n v="0"/>
    <n v="0"/>
    <n v="0"/>
    <s v="02.07.2025"/>
    <s v="Order Window"/>
    <m/>
    <m/>
    <n v="1121"/>
  </r>
  <r>
    <x v="0"/>
    <m/>
    <n v="20006120"/>
    <n v="3091076"/>
    <x v="55"/>
    <s v="NL"/>
    <x v="1"/>
    <x v="1"/>
    <m/>
    <m/>
    <n v="910"/>
    <n v="88027211"/>
    <s v="HE Brand fanny pack"/>
    <n v="1"/>
    <m/>
    <s v="China"/>
    <s v="Premiums"/>
    <n v="50"/>
    <s v="Asian Sourcing Link"/>
    <x v="0"/>
    <n v="78.400000000000006"/>
    <n v="78.400000000000006"/>
    <n v="40.9"/>
    <n v="40.9"/>
    <n v="0"/>
    <n v="0"/>
    <n v="40.9"/>
    <n v="35.340000000000003"/>
    <n v="0"/>
    <n v="35.340000000000003"/>
    <n v="53"/>
    <n v="43"/>
    <n v="43"/>
    <n v="9.7997000000000001E-2"/>
    <s v="Den Bosch"/>
    <m/>
    <n v="0"/>
    <s v="In case of samples for Fon Wan Chan, please add EUR 75,00 per pallet in Conditions (HD01) and put Provision 199031 QC in Purchase order number_x000a__x000a__x000a__x000a_"/>
    <n v="37.500000000000007"/>
    <n v="0"/>
    <m/>
    <m/>
    <s v="no"/>
    <n v="35.340000000000003"/>
    <m/>
    <n v="0.12"/>
    <n v="40.159090909090914"/>
    <m/>
    <n v="40.159090909090914"/>
    <m/>
    <n v="0"/>
    <s v="Ellina Smirnova"/>
    <m/>
    <n v="10"/>
    <n v="10"/>
    <m/>
    <m/>
    <n v="0"/>
    <n v="0"/>
    <n v="0"/>
    <s v="02.07.2025"/>
    <s v="Order Window"/>
    <m/>
    <m/>
    <n v="264"/>
  </r>
  <r>
    <x v="0"/>
    <m/>
    <n v="20006120"/>
    <n v="3091076"/>
    <x v="55"/>
    <s v="NL"/>
    <x v="1"/>
    <x v="1"/>
    <m/>
    <m/>
    <n v="920"/>
    <n v="88027217"/>
    <s v="HE Brand metal cup in gift box"/>
    <n v="1"/>
    <m/>
    <s v="China"/>
    <s v="Premiums"/>
    <n v="208"/>
    <s v="Promocean The Netherlands BV"/>
    <x v="0"/>
    <n v="53.400000000000006"/>
    <n v="53.400000000000006"/>
    <n v="51.72"/>
    <n v="51.72"/>
    <n v="0"/>
    <n v="0"/>
    <n v="51.72"/>
    <n v="39.2958"/>
    <n v="0"/>
    <n v="39.2958"/>
    <n v="32"/>
    <n v="24"/>
    <n v="13.5"/>
    <n v="1.0368E-2"/>
    <s v="Den Bosch"/>
    <m/>
    <n v="0"/>
    <s v="In case of samples for Fon Wan Chan, please add EUR 75,00 per pallet in Conditions (HD01) and put Provision 199031 QC in Purchase order number_x000a__x000a__x000a__x000a_"/>
    <n v="1.6800000000000068"/>
    <n v="0"/>
    <m/>
    <m/>
    <s v="no"/>
    <n v="39.2958"/>
    <m/>
    <n v="0.12"/>
    <n v="44.654318181818184"/>
    <m/>
    <n v="44.654318181818184"/>
    <m/>
    <n v="0"/>
    <s v="Ellina Smirnova"/>
    <m/>
    <n v="12"/>
    <n v="12"/>
    <m/>
    <m/>
    <n v="0"/>
    <n v="0"/>
    <n v="0"/>
    <s v="02.07.2025"/>
    <s v="Order Window"/>
    <m/>
    <m/>
    <n v="446"/>
  </r>
  <r>
    <x v="0"/>
    <m/>
    <n v="20006120"/>
    <n v="3091076"/>
    <x v="55"/>
    <s v="NL"/>
    <x v="1"/>
    <x v="1"/>
    <m/>
    <m/>
    <n v="930"/>
    <n v="88027218"/>
    <s v="HE Brand flag small"/>
    <n v="1"/>
    <m/>
    <s v="China"/>
    <s v="Premiums"/>
    <n v="100"/>
    <s v="Promocean The Netherlands BV"/>
    <x v="0"/>
    <n v="40"/>
    <n v="40"/>
    <n v="31.8"/>
    <n v="31.8"/>
    <n v="0"/>
    <n v="0"/>
    <n v="31.8"/>
    <n v="28.001900000000003"/>
    <n v="0"/>
    <n v="28.001900000000003"/>
    <n v="30"/>
    <n v="20"/>
    <n v="10"/>
    <n v="6.0000000000000001E-3"/>
    <s v="Den Bosch"/>
    <m/>
    <n v="0"/>
    <s v="In case of samples for Fon Wan Chan, please add EUR 75,00 per pallet in Conditions (HD01) and put Provision 199031 QC in Purchase order number_x000a__x000a__x000a__x000a_"/>
    <n v="8.1999999999999993"/>
    <n v="0"/>
    <m/>
    <m/>
    <s v="no"/>
    <n v="28.001900000000003"/>
    <m/>
    <n v="0.12"/>
    <n v="31.820340909090913"/>
    <m/>
    <n v="31.820340909090913"/>
    <m/>
    <n v="0"/>
    <s v="Ellina Smirnova"/>
    <m/>
    <n v="5"/>
    <n v="5"/>
    <m/>
    <m/>
    <n v="0"/>
    <n v="0"/>
    <n v="0"/>
    <s v="02.07.2025"/>
    <s v="Order Window"/>
    <m/>
    <m/>
    <n v="562"/>
  </r>
  <r>
    <x v="0"/>
    <m/>
    <n v="20006120"/>
    <n v="3091076"/>
    <x v="55"/>
    <s v="NL"/>
    <x v="1"/>
    <x v="1"/>
    <m/>
    <m/>
    <n v="940"/>
    <n v="88027219"/>
    <s v="HE Brand foldable shopping bag"/>
    <n v="1"/>
    <m/>
    <s v="China"/>
    <s v="Premiums"/>
    <n v="100"/>
    <s v="Promocean The Netherlands BV"/>
    <x v="0"/>
    <n v="25.7"/>
    <n v="25.7"/>
    <n v="20.9"/>
    <n v="20.9"/>
    <n v="0"/>
    <n v="0"/>
    <n v="20.9"/>
    <n v="17.179800000000004"/>
    <n v="0"/>
    <n v="17.179800000000004"/>
    <n v="48"/>
    <n v="24"/>
    <n v="1.6"/>
    <n v="1.8432000000000001E-3"/>
    <s v="Den Bosch"/>
    <m/>
    <n v="0"/>
    <s v="In case of samples for Fon Wan Chan, please add EUR 75,00 per pallet in Conditions (HD01) and put Provision 199031 QC in Purchase order number_x000a__x000a__x000a__x000a_"/>
    <n v="4.8000000000000007"/>
    <n v="0"/>
    <m/>
    <m/>
    <s v="no"/>
    <n v="17.179800000000004"/>
    <m/>
    <n v="0.12"/>
    <n v="19.522500000000004"/>
    <m/>
    <n v="19.522500000000004"/>
    <m/>
    <n v="0"/>
    <s v="Ellina Smirnova"/>
    <m/>
    <n v="10"/>
    <n v="10"/>
    <m/>
    <m/>
    <n v="0"/>
    <n v="0"/>
    <n v="0"/>
    <s v="02.07.2025"/>
    <s v="Order Window"/>
    <m/>
    <m/>
    <n v="707"/>
  </r>
  <r>
    <x v="0"/>
    <m/>
    <n v="20006120"/>
    <n v="3091076"/>
    <x v="55"/>
    <s v="NL"/>
    <x v="1"/>
    <x v="1"/>
    <m/>
    <m/>
    <n v="950"/>
    <n v="88027222"/>
    <s v="HE Brand vertical flag"/>
    <n v="1"/>
    <m/>
    <s v="China"/>
    <s v="Premiums"/>
    <n v="20"/>
    <s v="Promocean The Netherlands BV"/>
    <x v="0"/>
    <n v="128.85"/>
    <n v="128.85"/>
    <n v="59.349999999999994"/>
    <n v="59.349999999999994"/>
    <n v="0"/>
    <n v="0"/>
    <n v="59.349999999999994"/>
    <n v="52.248100000000001"/>
    <n v="0"/>
    <n v="52.248100000000001"/>
    <n v="30"/>
    <n v="20"/>
    <n v="16"/>
    <n v="9.5999999999999992E-3"/>
    <s v="Den Bosch"/>
    <m/>
    <n v="0"/>
    <s v="In case of samples for Fon Wan Chan, please add EUR 75,00 per pallet in Conditions (HD01) and put Provision 199031 QC in Purchase order number_x000a__x000a__x000a__x000a_"/>
    <n v="69.5"/>
    <n v="0"/>
    <m/>
    <m/>
    <s v="no"/>
    <n v="52.248100000000001"/>
    <m/>
    <n v="0.12"/>
    <n v="59.372840909090911"/>
    <m/>
    <n v="59.372840909090911"/>
    <m/>
    <n v="0"/>
    <s v="Ellina Smirnova"/>
    <m/>
    <n v="5"/>
    <n v="5"/>
    <m/>
    <m/>
    <n v="0"/>
    <n v="0"/>
    <n v="0"/>
    <s v="02.07.2025"/>
    <s v="Order Window"/>
    <m/>
    <m/>
    <n v="508"/>
  </r>
  <r>
    <x v="4"/>
    <m/>
    <n v="20006120"/>
    <n v="3091076"/>
    <x v="55"/>
    <s v="NL"/>
    <x v="1"/>
    <x v="1"/>
    <m/>
    <m/>
    <n v="960"/>
    <n v="88027225"/>
    <s v="HE 0.0 Water bottle"/>
    <n v="1"/>
    <m/>
    <s v="China"/>
    <s v="Premiums"/>
    <n v="250"/>
    <s v="Promocean The Netherlands BV"/>
    <x v="0"/>
    <n v="89.800000000000011"/>
    <n v="89.800000000000011"/>
    <n v="89.800000000000011"/>
    <n v="89.800000000000011"/>
    <n v="0"/>
    <n v="0"/>
    <n v="89.800000000000011"/>
    <n v="73.815000000000012"/>
    <n v="0"/>
    <n v="73.815000000000012"/>
    <n v="41.5"/>
    <n v="17"/>
    <n v="13"/>
    <n v="9.1715000000000008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3.815000000000012"/>
    <m/>
    <n v="0.12"/>
    <n v="83.880681818181827"/>
    <m/>
    <n v="83.880681818181827"/>
    <m/>
    <n v="0"/>
    <s v="Ellina Smirnova"/>
    <m/>
    <n v="10"/>
    <n v="10"/>
    <m/>
    <m/>
    <n v="0"/>
    <n v="0"/>
    <n v="0"/>
    <s v="02.07.2025"/>
    <s v="Order Window"/>
    <m/>
    <m/>
    <n v="106"/>
  </r>
  <r>
    <x v="4"/>
    <m/>
    <n v="20006120"/>
    <n v="3091076"/>
    <x v="55"/>
    <s v="NL"/>
    <x v="1"/>
    <x v="1"/>
    <m/>
    <m/>
    <n v="970"/>
    <n v="88027242"/>
    <s v="HE 0.0 Beach chair"/>
    <n v="1"/>
    <m/>
    <s v="Poland"/>
    <s v="Premiums"/>
    <n v="100"/>
    <s v="ASL Nederland B.V."/>
    <x v="0"/>
    <n v="41.68"/>
    <n v="41.68"/>
    <n v="41.68"/>
    <n v="41.68"/>
    <n v="0"/>
    <n v="0"/>
    <n v="41.68"/>
    <n v="36.68"/>
    <n v="0"/>
    <n v="36.68"/>
    <n v="125"/>
    <n v="55"/>
    <n v="3.2"/>
    <n v="2.1999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36.68"/>
    <m/>
    <n v="0.12"/>
    <n v="41.68181818181818"/>
    <m/>
    <n v="41.68181818181818"/>
    <m/>
    <n v="0"/>
    <s v="Ellina Smirnova"/>
    <m/>
    <n v="1"/>
    <n v="1"/>
    <m/>
    <m/>
    <n v="0"/>
    <n v="0"/>
    <n v="0"/>
    <s v="02.07.2025"/>
    <s v="Order Window"/>
    <m/>
    <m/>
    <n v="131"/>
  </r>
  <r>
    <x v="7"/>
    <m/>
    <n v="20006120"/>
    <n v="3091076"/>
    <x v="55"/>
    <s v="NL"/>
    <x v="1"/>
    <x v="1"/>
    <m/>
    <m/>
    <n v="980"/>
    <n v="88027267"/>
    <s v="HE Silver Fanny pack"/>
    <n v="1"/>
    <m/>
    <s v="China"/>
    <s v="Premiums"/>
    <n v="100"/>
    <s v="Promocean The Netherlands BV"/>
    <x v="0"/>
    <n v="35.6"/>
    <n v="35.6"/>
    <n v="35.6"/>
    <n v="35.6"/>
    <n v="0"/>
    <n v="0"/>
    <n v="35.6"/>
    <n v="29.286600000000004"/>
    <n v="0"/>
    <n v="29.286600000000004"/>
    <n v="28"/>
    <n v="17"/>
    <n v="13"/>
    <n v="6.1879999999999999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9.286600000000004"/>
    <m/>
    <n v="0.12"/>
    <n v="33.280227272727274"/>
    <m/>
    <n v="33.280227272727274"/>
    <m/>
    <n v="0"/>
    <s v="Ellina Smirnova"/>
    <m/>
    <n v="10"/>
    <n v="10"/>
    <m/>
    <m/>
    <n v="0"/>
    <n v="0"/>
    <n v="0"/>
    <s v="02.07.2025"/>
    <s v="Order Window"/>
    <m/>
    <m/>
    <n v="25"/>
  </r>
  <r>
    <x v="3"/>
    <m/>
    <n v="20006120"/>
    <n v="3091076"/>
    <x v="55"/>
    <s v="NL"/>
    <x v="1"/>
    <x v="1"/>
    <m/>
    <m/>
    <n v="1000"/>
    <n v="88027349"/>
    <s v="HE F1 Backpack"/>
    <n v="1"/>
    <m/>
    <s v="China"/>
    <s v="Premiums"/>
    <n v="200"/>
    <s v="Promocean The Netherlands BV"/>
    <x v="0"/>
    <n v="83.149999999999991"/>
    <n v="83.149999999999991"/>
    <n v="83.149999999999991"/>
    <n v="83.149999999999991"/>
    <n v="0"/>
    <n v="0"/>
    <n v="83.149999999999991"/>
    <n v="71.922600000000017"/>
    <n v="0"/>
    <n v="71.922600000000017"/>
    <n v="44"/>
    <n v="43"/>
    <n v="45"/>
    <n v="8.5139999999999993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1.922600000000017"/>
    <m/>
    <n v="0.12"/>
    <n v="81.730227272727291"/>
    <m/>
    <n v="81.730227272727291"/>
    <m/>
    <n v="0"/>
    <s v="Konstantinos Zoupanos "/>
    <m/>
    <n v="5"/>
    <n v="5"/>
    <m/>
    <m/>
    <n v="0"/>
    <n v="0"/>
    <n v="0"/>
    <s v="02.07.2025"/>
    <s v="Order Window"/>
    <m/>
    <m/>
    <n v="223"/>
  </r>
  <r>
    <x v="3"/>
    <m/>
    <n v="20006120"/>
    <n v="3091076"/>
    <x v="55"/>
    <s v="NL"/>
    <x v="1"/>
    <x v="1"/>
    <m/>
    <m/>
    <n v="1010"/>
    <n v="88027350"/>
    <s v="HE F1 Bottle opener 0.0"/>
    <n v="1"/>
    <m/>
    <s v="China"/>
    <s v="Bar support"/>
    <n v="125"/>
    <s v="Promocean The Netherlands BV"/>
    <x v="0"/>
    <n v="29.8"/>
    <n v="29.8"/>
    <n v="26"/>
    <n v="26"/>
    <n v="0"/>
    <n v="0"/>
    <n v="26"/>
    <n v="22.906800000000004"/>
    <n v="0"/>
    <n v="22.906800000000004"/>
    <n v="14"/>
    <n v="5"/>
    <n v="5"/>
    <n v="3.5E-4"/>
    <s v="Den Bosch"/>
    <m/>
    <n v="0"/>
    <s v="In case of samples for Fon Wan Chan, please add EUR 75,00 per pallet in Conditions (HD01) and put Provision 199031 QC in Purchase order number_x000a__x000a__x000a__x000a_"/>
    <n v="3.8000000000000007"/>
    <n v="0"/>
    <m/>
    <m/>
    <s v="no"/>
    <n v="22.906800000000004"/>
    <m/>
    <n v="0.12"/>
    <n v="26.03045454545455"/>
    <m/>
    <n v="26.03045454545455"/>
    <m/>
    <n v="0"/>
    <s v="Konstantinos Zoupanos "/>
    <m/>
    <n v="20"/>
    <n v="20"/>
    <m/>
    <m/>
    <n v="0"/>
    <n v="0"/>
    <n v="0"/>
    <s v="02.07.2025"/>
    <s v="Order Window"/>
    <m/>
    <m/>
    <n v="1322"/>
  </r>
  <r>
    <x v="3"/>
    <m/>
    <n v="20006120"/>
    <n v="3091076"/>
    <x v="55"/>
    <s v="NL"/>
    <x v="1"/>
    <x v="1"/>
    <m/>
    <m/>
    <n v="1020"/>
    <n v="88027351"/>
    <s v="HE F1 Bottle opener"/>
    <n v="1"/>
    <m/>
    <s v="China"/>
    <s v="Bar support"/>
    <n v="125"/>
    <s v="Promocean The Netherlands BV"/>
    <x v="0"/>
    <n v="29.8"/>
    <n v="29.8"/>
    <n v="27.200000000000003"/>
    <n v="27.200000000000003"/>
    <n v="0"/>
    <n v="0"/>
    <n v="27.200000000000003"/>
    <n v="24.019200000000001"/>
    <n v="0"/>
    <n v="24.019200000000001"/>
    <n v="14"/>
    <n v="5"/>
    <n v="5"/>
    <n v="3.5E-4"/>
    <s v="Den Bosch"/>
    <m/>
    <n v="0"/>
    <s v="In case of samples for Fon Wan Chan, please add EUR 75,00 per pallet in Conditions (HD01) and put Provision 199031 QC in Purchase order number_x000a__x000a__x000a__x000a_"/>
    <n v="2.5999999999999979"/>
    <n v="0"/>
    <m/>
    <m/>
    <s v="no"/>
    <n v="24.019200000000001"/>
    <m/>
    <n v="0.12"/>
    <n v="27.294545454545457"/>
    <m/>
    <n v="27.294545454545457"/>
    <m/>
    <n v="0"/>
    <s v="Konstantinos Zoupanos "/>
    <m/>
    <n v="20"/>
    <n v="20"/>
    <m/>
    <m/>
    <n v="0"/>
    <n v="0"/>
    <n v="0"/>
    <s v="02.07.2025"/>
    <s v="Order Window"/>
    <m/>
    <m/>
    <n v="263"/>
  </r>
  <r>
    <x v="3"/>
    <m/>
    <n v="20006120"/>
    <n v="3091076"/>
    <x v="55"/>
    <s v="NL"/>
    <x v="1"/>
    <x v="1"/>
    <m/>
    <m/>
    <n v="1030"/>
    <n v="88027353"/>
    <s v="HE F1 Cap 0.0"/>
    <n v="1"/>
    <m/>
    <s v="China"/>
    <s v="Textiles-Clothing"/>
    <n v="42"/>
    <s v="Promocean The Netherlands BV"/>
    <x v="0"/>
    <n v="120"/>
    <n v="120"/>
    <n v="105.12"/>
    <n v="105.12"/>
    <n v="0"/>
    <n v="0"/>
    <n v="105.12"/>
    <n v="91.634399999999985"/>
    <n v="0"/>
    <n v="91.634399999999985"/>
    <n v="44"/>
    <n v="23"/>
    <n v="18"/>
    <n v="1.8216E-2"/>
    <s v="Den Bosch"/>
    <m/>
    <n v="0"/>
    <s v="In case of samples for Fon Wan Chan, please add EUR 75,00 per pallet in Conditions (HD01) and put Provision 199031 QC in Purchase order number_x000a__x000a__x000a__x000a_"/>
    <n v="14.879999999999995"/>
    <n v="0"/>
    <m/>
    <m/>
    <s v="no"/>
    <n v="91.634399999999985"/>
    <m/>
    <n v="0.12"/>
    <n v="104.12999999999998"/>
    <m/>
    <n v="104.12999999999998"/>
    <m/>
    <n v="0"/>
    <s v="Konstantinos Zoupanos "/>
    <m/>
    <n v="24"/>
    <n v="24"/>
    <m/>
    <m/>
    <n v="0"/>
    <n v="0"/>
    <n v="0"/>
    <s v="02.07.2025"/>
    <s v="Order Window"/>
    <m/>
    <m/>
    <n v="178"/>
  </r>
  <r>
    <x v="3"/>
    <m/>
    <n v="20006120"/>
    <n v="3091076"/>
    <x v="55"/>
    <s v="NL"/>
    <x v="1"/>
    <x v="1"/>
    <m/>
    <m/>
    <n v="1040"/>
    <n v="88027354"/>
    <s v="HE F1 Cap"/>
    <n v="1"/>
    <m/>
    <s v="China"/>
    <s v="Textiles-Clothing"/>
    <n v="42"/>
    <s v="Promocean The Netherlands BV"/>
    <x v="0"/>
    <n v="120"/>
    <n v="120"/>
    <n v="84.48"/>
    <n v="84.48"/>
    <n v="0"/>
    <n v="0"/>
    <n v="84.48"/>
    <n v="73.639799999999994"/>
    <n v="0"/>
    <n v="73.639799999999994"/>
    <n v="44"/>
    <n v="23"/>
    <n v="18"/>
    <n v="1.8216E-2"/>
    <s v="Den Bosch"/>
    <m/>
    <n v="0"/>
    <s v="In case of samples for Fon Wan Chan, please add EUR 75,00 per pallet in Conditions (HD01) and put Provision 199031 QC in Purchase order number_x000a__x000a__x000a__x000a_"/>
    <n v="35.519999999999996"/>
    <n v="0"/>
    <m/>
    <m/>
    <s v="no"/>
    <n v="73.639799999999994"/>
    <m/>
    <n v="0.12"/>
    <n v="83.6815909090909"/>
    <m/>
    <n v="83.6815909090909"/>
    <m/>
    <n v="0"/>
    <s v="Konstantinos Zoupanos "/>
    <m/>
    <n v="24"/>
    <n v="24"/>
    <m/>
    <m/>
    <n v="0"/>
    <n v="0"/>
    <n v="0"/>
    <s v="02.07.2025"/>
    <s v="Order Window"/>
    <m/>
    <m/>
    <n v="442"/>
  </r>
  <r>
    <x v="3"/>
    <m/>
    <n v="20006120"/>
    <n v="3091076"/>
    <x v="55"/>
    <s v="NL"/>
    <x v="1"/>
    <x v="1"/>
    <m/>
    <m/>
    <n v="1050"/>
    <n v="88027355"/>
    <s v="HE F1 Lanyard"/>
    <n v="1"/>
    <m/>
    <s v="China"/>
    <s v="Premiums"/>
    <n v="40"/>
    <s v="Promocean The Netherlands BV"/>
    <x v="0"/>
    <n v="57.499999999999993"/>
    <n v="57.499999999999993"/>
    <n v="57.499999999999993"/>
    <n v="57.499999999999993"/>
    <n v="0"/>
    <n v="0"/>
    <n v="57.499999999999993"/>
    <n v="49.829400000000007"/>
    <n v="0"/>
    <n v="49.829400000000007"/>
    <n v="24"/>
    <n v="15"/>
    <n v="5"/>
    <n v="1.8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9.829400000000007"/>
    <m/>
    <n v="0.12"/>
    <n v="56.62431818181819"/>
    <m/>
    <n v="56.62431818181819"/>
    <m/>
    <n v="0"/>
    <s v="Konstantinos Zoupanos "/>
    <m/>
    <n v="25"/>
    <n v="25"/>
    <m/>
    <m/>
    <n v="0"/>
    <n v="0"/>
    <n v="0"/>
    <s v="02.07.2025"/>
    <s v="Order Window"/>
    <m/>
    <m/>
    <n v="80"/>
  </r>
  <r>
    <x v="3"/>
    <m/>
    <n v="20006120"/>
    <n v="3091076"/>
    <x v="55"/>
    <s v="NL"/>
    <x v="1"/>
    <x v="1"/>
    <m/>
    <m/>
    <n v="1060"/>
    <n v="88027356"/>
    <s v="HE F1 Metal cup in giftbox"/>
    <n v="1"/>
    <m/>
    <s v="China"/>
    <s v="Premiums"/>
    <n v="209"/>
    <s v="Promocean The Netherlands BV"/>
    <x v="0"/>
    <n v="48.12"/>
    <n v="48.12"/>
    <n v="48.12"/>
    <n v="48.12"/>
    <n v="0"/>
    <n v="0"/>
    <n v="48.12"/>
    <n v="41.598600000000005"/>
    <n v="0"/>
    <n v="41.598600000000005"/>
    <n v="37.799999999999997"/>
    <n v="28.5"/>
    <n v="14.3"/>
    <n v="1.54053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1.598600000000005"/>
    <m/>
    <n v="0.12"/>
    <n v="47.271136363636366"/>
    <m/>
    <n v="47.271136363636366"/>
    <m/>
    <n v="0"/>
    <s v="Konstantinos Zoupanos "/>
    <m/>
    <n v="12"/>
    <n v="12"/>
    <m/>
    <m/>
    <n v="0"/>
    <n v="0"/>
    <n v="0"/>
    <s v="02.07.2025"/>
    <s v="Order Window"/>
    <m/>
    <m/>
    <n v="188"/>
  </r>
  <r>
    <x v="3"/>
    <m/>
    <n v="20006120"/>
    <n v="3091076"/>
    <x v="55"/>
    <s v="NL"/>
    <x v="1"/>
    <x v="1"/>
    <m/>
    <m/>
    <n v="1070"/>
    <n v="88027357"/>
    <s v="HE F1 Water bottle 0.0"/>
    <n v="1"/>
    <m/>
    <s v="China"/>
    <s v="Premiums"/>
    <n v="250"/>
    <s v="Promocean The Netherlands BV"/>
    <x v="0"/>
    <n v="73.099999999999994"/>
    <n v="73.099999999999994"/>
    <n v="69.900000000000006"/>
    <n v="69.900000000000006"/>
    <n v="0"/>
    <n v="0"/>
    <n v="69.900000000000006"/>
    <n v="60.420000000000009"/>
    <n v="0"/>
    <n v="60.420000000000009"/>
    <n v="43.5"/>
    <n v="18"/>
    <n v="22.5"/>
    <n v="1.7617500000000001E-2"/>
    <s v="Den Bosch"/>
    <m/>
    <n v="0"/>
    <s v="In case of samples for Fon Wan Chan, please add EUR 75,00 per pallet in Conditions (HD01) and put Provision 199031 QC in Purchase order number_x000a__x000a__x000a__x000a_"/>
    <n v="3.1999999999999886"/>
    <n v="0"/>
    <m/>
    <m/>
    <s v="no"/>
    <n v="60.420000000000009"/>
    <m/>
    <n v="0.12"/>
    <n v="68.659090909090921"/>
    <m/>
    <n v="68.659090909090921"/>
    <m/>
    <n v="0"/>
    <s v="Konstantinos Zoupanos "/>
    <m/>
    <n v="10"/>
    <n v="10"/>
    <m/>
    <m/>
    <n v="0"/>
    <n v="0"/>
    <n v="0"/>
    <s v="02.07.2025"/>
    <s v="Order Window"/>
    <m/>
    <m/>
    <n v="1075"/>
  </r>
  <r>
    <x v="3"/>
    <m/>
    <n v="20006120"/>
    <n v="3091076"/>
    <x v="55"/>
    <s v="NL"/>
    <x v="1"/>
    <x v="1"/>
    <m/>
    <m/>
    <n v="1080"/>
    <n v="88027358"/>
    <s v="HE F1 Water bottle"/>
    <n v="1"/>
    <m/>
    <s v="China"/>
    <s v="Premiums"/>
    <n v="250"/>
    <s v="Promocean The Netherlands BV"/>
    <x v="0"/>
    <n v="73.099999999999994"/>
    <n v="73.099999999999994"/>
    <n v="71.2"/>
    <n v="71.2"/>
    <n v="0"/>
    <n v="0"/>
    <n v="71.2"/>
    <n v="61.548600000000008"/>
    <n v="0"/>
    <n v="61.548600000000008"/>
    <n v="43.5"/>
    <n v="18"/>
    <n v="22.5"/>
    <n v="1.7617500000000001E-2"/>
    <s v="Den Bosch"/>
    <m/>
    <n v="0"/>
    <s v="In case of samples for Fon Wan Chan, please add EUR 75,00 per pallet in Conditions (HD01) and put Provision 199031 QC in Purchase order number_x000a__x000a__x000a__x000a_"/>
    <n v="1.8999999999999915"/>
    <n v="0"/>
    <m/>
    <m/>
    <s v="no"/>
    <n v="61.548600000000008"/>
    <m/>
    <n v="0.12"/>
    <n v="69.94159090909092"/>
    <m/>
    <n v="69.94159090909092"/>
    <m/>
    <n v="0"/>
    <s v="Konstantinos Zoupanos "/>
    <m/>
    <n v="10"/>
    <n v="10"/>
    <m/>
    <m/>
    <n v="0"/>
    <n v="0"/>
    <n v="0"/>
    <s v="02.07.2025"/>
    <s v="Order Window"/>
    <m/>
    <m/>
    <n v="679"/>
  </r>
  <r>
    <x v="3"/>
    <m/>
    <n v="20006120"/>
    <n v="3091076"/>
    <x v="55"/>
    <s v="NL"/>
    <x v="1"/>
    <x v="1"/>
    <m/>
    <m/>
    <n v="1090"/>
    <n v="88027360"/>
    <s v="HE F1 drawstring/tote bag"/>
    <n v="1"/>
    <m/>
    <s v="China"/>
    <s v="Premiums"/>
    <n v="100"/>
    <s v="Asian Sourcing Link"/>
    <x v="0"/>
    <n v="41.7"/>
    <n v="41.7"/>
    <n v="25.45"/>
    <n v="25.45"/>
    <n v="0"/>
    <n v="0"/>
    <n v="25.45"/>
    <n v="21.831"/>
    <n v="0"/>
    <n v="21.831"/>
    <n v="48"/>
    <n v="38"/>
    <n v="2.5"/>
    <n v="4.5599999999999998E-3"/>
    <s v="Den Bosch"/>
    <m/>
    <n v="0"/>
    <s v="In case of samples for Fon Wan Chan, please add EUR 75,00 per pallet in Conditions (HD01) and put Provision 199031 QC in Purchase order number_x000a__x000a__x000a__x000a_"/>
    <n v="16.250000000000004"/>
    <n v="0"/>
    <m/>
    <m/>
    <s v="no"/>
    <n v="21.831"/>
    <m/>
    <n v="0.12"/>
    <n v="24.807954545454546"/>
    <m/>
    <n v="24.807954545454546"/>
    <m/>
    <n v="0"/>
    <s v="Ellina Smirnova "/>
    <m/>
    <n v="5"/>
    <n v="5"/>
    <m/>
    <m/>
    <n v="0"/>
    <n v="0"/>
    <n v="0"/>
    <s v="02.07.2025"/>
    <s v="Order Window"/>
    <m/>
    <m/>
    <n v="628"/>
  </r>
  <r>
    <x v="3"/>
    <m/>
    <n v="20006120"/>
    <n v="3091076"/>
    <x v="55"/>
    <s v="NL"/>
    <x v="1"/>
    <x v="1"/>
    <m/>
    <m/>
    <n v="1100"/>
    <n v="88027367"/>
    <s v="HE F1 Polo shirt 0.0 lady L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s v="In case of samples for Fon Wan Chan, please add EUR 75,00 per pallet in Conditions (HD01) and put Provision 199031 QC in Purchase order number_x000a__x000a__x000a__x000a_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2.07.2025"/>
    <s v="Order Window"/>
    <m/>
    <m/>
    <n v="20"/>
  </r>
  <r>
    <x v="3"/>
    <m/>
    <n v="20006120"/>
    <n v="3091076"/>
    <x v="55"/>
    <s v="NL"/>
    <x v="1"/>
    <x v="1"/>
    <m/>
    <m/>
    <n v="1110"/>
    <n v="88027373"/>
    <s v="HE F1 Polo shirt 0.0 man XXL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s v="In case of samples for Fon Wan Chan, please add EUR 75,00 per pallet in Conditions (HD01) and put Provision 199031 QC in Purchase order number_x000a__x000a__x000a__x000a_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2.07.2025"/>
    <s v="Order Window"/>
    <m/>
    <m/>
    <n v="10"/>
  </r>
  <r>
    <x v="3"/>
    <m/>
    <n v="20006120"/>
    <n v="3091076"/>
    <x v="55"/>
    <s v="NL"/>
    <x v="1"/>
    <x v="1"/>
    <m/>
    <m/>
    <n v="1120"/>
    <n v="88027378"/>
    <s v="HE F1 Polo shirt lady L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s v="In case of samples for Fon Wan Chan, please add EUR 75,00 per pallet in Conditions (HD01) and put Provision 199031 QC in Purchase order number_x000a__x000a__x000a__x000a_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2.07.2025"/>
    <s v="Order Window"/>
    <m/>
    <m/>
    <n v="19"/>
  </r>
  <r>
    <x v="3"/>
    <m/>
    <n v="20006120"/>
    <n v="3091076"/>
    <x v="55"/>
    <s v="NL"/>
    <x v="1"/>
    <x v="1"/>
    <m/>
    <m/>
    <n v="1130"/>
    <n v="88027384"/>
    <s v="HE F1 Polo shirt man XXL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s v="In case of samples for Fon Wan Chan, please add EUR 75,00 per pallet in Conditions (HD01) and put Provision 199031 QC in Purchase order number_x000a__x000a__x000a__x000a_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2.07.2025"/>
    <s v="Order Window"/>
    <m/>
    <m/>
    <n v="20"/>
  </r>
  <r>
    <x v="3"/>
    <m/>
    <n v="20006120"/>
    <n v="3091076"/>
    <x v="55"/>
    <s v="NL"/>
    <x v="1"/>
    <x v="1"/>
    <m/>
    <m/>
    <n v="1140"/>
    <n v="88027388"/>
    <s v="HE F1 Racing jacket lady L"/>
    <n v="1"/>
    <m/>
    <s v="China"/>
    <s v="Textiles-Clothing"/>
    <n v="250"/>
    <s v="Promocean The Netherlands BV"/>
    <x v="0"/>
    <n v="50.96"/>
    <n v="50.96"/>
    <n v="50.96"/>
    <n v="50.96"/>
    <n v="0"/>
    <n v="0"/>
    <n v="50.96"/>
    <n v="44.471699999999998"/>
    <n v="0"/>
    <n v="44.471699999999998"/>
    <n v="57"/>
    <n v="45"/>
    <n v="5"/>
    <n v="1.2825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4.471699999999998"/>
    <m/>
    <n v="0.12"/>
    <n v="50.536022727272723"/>
    <m/>
    <n v="50.536022727272723"/>
    <m/>
    <n v="0"/>
    <s v="Konstantinos Zoupanos "/>
    <m/>
    <n v="2"/>
    <n v="2"/>
    <m/>
    <m/>
    <n v="0"/>
    <n v="0"/>
    <n v="0"/>
    <s v="02.07.2025"/>
    <s v="Order Window"/>
    <m/>
    <m/>
    <n v="19"/>
  </r>
  <r>
    <x v="3"/>
    <m/>
    <n v="20006120"/>
    <n v="3091076"/>
    <x v="55"/>
    <s v="NL"/>
    <x v="1"/>
    <x v="1"/>
    <m/>
    <m/>
    <n v="1150"/>
    <n v="88027393"/>
    <s v="HE F1 Racing jacket man XXL"/>
    <n v="1"/>
    <m/>
    <s v="China"/>
    <s v="Textiles-Clothing"/>
    <n v="250"/>
    <s v="Promocean The Netherlands BV"/>
    <x v="0"/>
    <n v="51.62"/>
    <n v="51.62"/>
    <n v="51.62"/>
    <n v="51.62"/>
    <n v="0"/>
    <n v="0"/>
    <n v="51.62"/>
    <n v="45.044999999999995"/>
    <n v="0"/>
    <n v="45.044999999999995"/>
    <n v="57"/>
    <n v="45"/>
    <n v="5"/>
    <n v="1.2825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45.044999999999995"/>
    <m/>
    <n v="0.12"/>
    <n v="51.187499999999993"/>
    <m/>
    <n v="51.187499999999993"/>
    <m/>
    <n v="0"/>
    <s v="Konstantinos Zoupanos "/>
    <m/>
    <n v="2"/>
    <n v="2"/>
    <m/>
    <m/>
    <n v="0"/>
    <n v="0"/>
    <n v="0"/>
    <s v="02.07.2025"/>
    <s v="Order Window"/>
    <m/>
    <m/>
    <n v="35"/>
  </r>
  <r>
    <x v="3"/>
    <m/>
    <n v="20006120"/>
    <n v="3091076"/>
    <x v="55"/>
    <s v="NL"/>
    <x v="1"/>
    <x v="1"/>
    <m/>
    <m/>
    <n v="1160"/>
    <n v="88027403"/>
    <s v="HE F1 T-shirt lady L"/>
    <n v="1"/>
    <m/>
    <s v="China"/>
    <s v="Textiles-Clothing"/>
    <n v="84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s v="Den Bosch"/>
    <m/>
    <n v="0"/>
    <s v="In case of samples for Fon Wan Chan, please add EUR 75,00 per pallet in Conditions (HD01) and put Provision 199031 QC in Purchase order number_x000a__x000a__x000a__x000a_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02.07.2025"/>
    <s v="Order Window"/>
    <m/>
    <m/>
    <n v="10"/>
  </r>
  <r>
    <x v="3"/>
    <m/>
    <n v="20006120"/>
    <n v="3091076"/>
    <x v="55"/>
    <s v="NL"/>
    <x v="1"/>
    <x v="1"/>
    <m/>
    <m/>
    <n v="1170"/>
    <n v="88027415"/>
    <s v="HE F1 T-shirt man XXL"/>
    <n v="1"/>
    <m/>
    <s v="China"/>
    <s v="Textiles-Clothing"/>
    <n v="84"/>
    <s v="Promocean The Netherlands BV"/>
    <x v="0"/>
    <n v="36.299999999999997"/>
    <n v="36.299999999999997"/>
    <n v="30.54"/>
    <n v="30.54"/>
    <n v="0"/>
    <n v="0"/>
    <n v="30.54"/>
    <n v="26.629200000000001"/>
    <n v="0"/>
    <n v="26.629200000000001"/>
    <n v="35"/>
    <n v="28"/>
    <n v="5"/>
    <n v="4.8999999999999998E-3"/>
    <s v="Den Bosch"/>
    <m/>
    <n v="0"/>
    <s v="In case of samples for Fon Wan Chan, please add EUR 75,00 per pallet in Conditions (HD01) and put Provision 199031 QC in Purchase order number_x000a__x000a__x000a__x000a_"/>
    <n v="5.759999999999998"/>
    <n v="0"/>
    <m/>
    <m/>
    <s v="no"/>
    <n v="26.629200000000001"/>
    <m/>
    <n v="0.12"/>
    <n v="30.260454545454547"/>
    <m/>
    <n v="30.260454545454547"/>
    <m/>
    <n v="0"/>
    <s v="Konstantinos Zoupanos "/>
    <m/>
    <n v="6"/>
    <n v="6"/>
    <m/>
    <m/>
    <n v="0"/>
    <n v="0"/>
    <n v="0"/>
    <s v="02.07.2025"/>
    <s v="Order Window"/>
    <m/>
    <m/>
    <n v="22"/>
  </r>
  <r>
    <x v="3"/>
    <m/>
    <n v="20006120"/>
    <n v="3091076"/>
    <x v="55"/>
    <s v="NL"/>
    <x v="1"/>
    <x v="1"/>
    <m/>
    <m/>
    <n v="1180"/>
    <n v="88027435"/>
    <s v="HE F1 rain jacket unisex XXL"/>
    <n v="1"/>
    <m/>
    <s v="China"/>
    <s v="Textiles-Clothing"/>
    <n v="1000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02.07.2025"/>
    <s v="Order Window"/>
    <m/>
    <m/>
    <n v="108"/>
  </r>
  <r>
    <x v="3"/>
    <m/>
    <n v="20006120"/>
    <n v="3091076"/>
    <x v="55"/>
    <s v="NL"/>
    <x v="1"/>
    <x v="1"/>
    <m/>
    <m/>
    <n v="1190"/>
    <n v="88027438"/>
    <s v="HE F1 umbrella"/>
    <n v="1"/>
    <m/>
    <s v="China"/>
    <s v="Premiums"/>
    <n v="100"/>
    <s v="Asian Sourcing Link"/>
    <x v="0"/>
    <n v="142.4"/>
    <n v="142.4"/>
    <n v="142.4"/>
    <n v="142.4"/>
    <n v="0"/>
    <n v="0"/>
    <n v="142.4"/>
    <n v="122.09400000000001"/>
    <n v="0"/>
    <n v="122.09400000000001"/>
    <n v="103"/>
    <n v="17.5"/>
    <n v="20"/>
    <n v="3.6049999999999999E-2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122.09400000000001"/>
    <m/>
    <n v="0.12"/>
    <n v="138.74318181818182"/>
    <m/>
    <n v="138.74318181818182"/>
    <m/>
    <n v="0"/>
    <s v="Ellina Smirnova "/>
    <m/>
    <n v="10"/>
    <n v="10"/>
    <m/>
    <m/>
    <n v="0"/>
    <n v="0"/>
    <n v="0"/>
    <s v="02.07.2025"/>
    <s v="Order Window"/>
    <m/>
    <m/>
    <n v="74"/>
  </r>
  <r>
    <x v="1"/>
    <m/>
    <n v="20006120"/>
    <n v="3091076"/>
    <x v="55"/>
    <s v="NL"/>
    <x v="1"/>
    <x v="1"/>
    <m/>
    <m/>
    <n v="1200"/>
    <n v="88027458"/>
    <s v="HE Worker Skirt Woman XXL"/>
    <n v="1"/>
    <m/>
    <s v="Tunisia"/>
    <s v="Textiles-Clothing"/>
    <n v="5"/>
    <s v="ALBA specials"/>
    <x v="0"/>
    <n v="69.319999999999993"/>
    <n v="69.319999999999993"/>
    <n v="69.319999999999993"/>
    <n v="69.319999999999993"/>
    <n v="0"/>
    <n v="0"/>
    <n v="69.319999999999993"/>
    <n v="61"/>
    <n v="0"/>
    <n v="61"/>
    <n v="39"/>
    <n v="29"/>
    <n v="2.5"/>
    <n v="2.8275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1"/>
    <m/>
    <n v="0.12"/>
    <n v="69.318181818181813"/>
    <m/>
    <n v="69.318181818181813"/>
    <m/>
    <n v="0"/>
    <s v="Mariana"/>
    <m/>
    <n v="1"/>
    <n v="1"/>
    <m/>
    <m/>
    <n v="0"/>
    <n v="0"/>
    <n v="0"/>
    <s v="02.07.2025"/>
    <s v="Order Window"/>
    <m/>
    <m/>
    <n v="1"/>
  </r>
  <r>
    <x v="1"/>
    <m/>
    <n v="20006120"/>
    <n v="3091076"/>
    <x v="55"/>
    <s v="NL"/>
    <x v="1"/>
    <x v="1"/>
    <m/>
    <m/>
    <n v="1210"/>
    <n v="88027465"/>
    <s v="HE Worker Pants Woman XXL"/>
    <n v="1"/>
    <m/>
    <s v="Tunisia"/>
    <s v="Textiles-Clothing"/>
    <n v="5"/>
    <s v="ALBA specials"/>
    <x v="0"/>
    <n v="60.23"/>
    <n v="60.23"/>
    <n v="60.23"/>
    <n v="60.23"/>
    <n v="0"/>
    <n v="0"/>
    <n v="60.23"/>
    <n v="53"/>
    <n v="0"/>
    <n v="53"/>
    <n v="39"/>
    <n v="29"/>
    <n v="2.5"/>
    <n v="2.8275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3"/>
    <m/>
    <n v="0.12"/>
    <n v="60.227272727272727"/>
    <m/>
    <n v="60.227272727272727"/>
    <m/>
    <n v="0"/>
    <s v="Mariana"/>
    <m/>
    <n v="1"/>
    <n v="1"/>
    <m/>
    <m/>
    <n v="0"/>
    <n v="0"/>
    <n v="0"/>
    <s v="02.07.2025"/>
    <s v="Order Window"/>
    <m/>
    <m/>
    <n v="1"/>
  </r>
  <r>
    <x v="1"/>
    <m/>
    <n v="20006120"/>
    <n v="3091076"/>
    <x v="55"/>
    <s v="NL"/>
    <x v="1"/>
    <x v="1"/>
    <m/>
    <m/>
    <n v="1220"/>
    <n v="88027472"/>
    <s v="HE Worker Pants Men XXL"/>
    <n v="1"/>
    <m/>
    <s v="Tunisia"/>
    <s v="Textiles-Clothing"/>
    <n v="5"/>
    <s v="ALBA specials"/>
    <x v="0"/>
    <n v="60.23"/>
    <n v="60.23"/>
    <n v="60.23"/>
    <n v="60.23"/>
    <n v="0"/>
    <n v="0"/>
    <n v="60.23"/>
    <n v="53"/>
    <n v="0"/>
    <n v="53"/>
    <n v="39"/>
    <n v="29"/>
    <n v="2"/>
    <n v="2.2620000000000001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53"/>
    <m/>
    <n v="0.12"/>
    <n v="60.227272727272727"/>
    <m/>
    <n v="60.227272727272727"/>
    <m/>
    <n v="0"/>
    <s v="Mariana"/>
    <m/>
    <n v="1"/>
    <n v="1"/>
    <m/>
    <m/>
    <n v="0"/>
    <n v="0"/>
    <n v="0"/>
    <s v="02.07.2025"/>
    <s v="Order Window"/>
    <m/>
    <m/>
    <n v="1"/>
  </r>
  <r>
    <x v="1"/>
    <m/>
    <n v="20006120"/>
    <n v="3091076"/>
    <x v="55"/>
    <s v="NL"/>
    <x v="1"/>
    <x v="1"/>
    <m/>
    <m/>
    <n v="1230"/>
    <n v="88027486"/>
    <s v="HE Worker Dress Woman XXL"/>
    <n v="1"/>
    <m/>
    <s v="Tunisia"/>
    <s v="Textiles-Clothing"/>
    <n v="5"/>
    <s v="ALBA specials"/>
    <x v="0"/>
    <n v="94.32"/>
    <n v="94.32"/>
    <n v="94.32"/>
    <n v="94.32"/>
    <n v="0"/>
    <n v="0"/>
    <n v="94.32"/>
    <n v="83"/>
    <n v="0"/>
    <n v="83"/>
    <n v="39"/>
    <n v="29"/>
    <n v="3"/>
    <n v="3.3930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83"/>
    <m/>
    <n v="0.12"/>
    <n v="94.318181818181813"/>
    <m/>
    <n v="94.318181818181813"/>
    <m/>
    <n v="0"/>
    <s v="Mariana"/>
    <m/>
    <n v="1"/>
    <n v="1"/>
    <m/>
    <m/>
    <n v="0"/>
    <n v="0"/>
    <n v="0"/>
    <s v="02.07.2025"/>
    <s v="Order Window"/>
    <m/>
    <m/>
    <n v="1"/>
  </r>
  <r>
    <x v="1"/>
    <m/>
    <n v="20006120"/>
    <n v="3091076"/>
    <x v="55"/>
    <s v="NL"/>
    <x v="1"/>
    <x v="1"/>
    <m/>
    <m/>
    <n v="1240"/>
    <n v="88027478"/>
    <s v="HE WorkerJacket All genders XL"/>
    <n v="1"/>
    <m/>
    <s v="Tunisia"/>
    <s v="Textiles-Clothing"/>
    <n v="5"/>
    <s v="ALBA specials"/>
    <x v="0"/>
    <n v="80.11"/>
    <n v="80.11"/>
    <n v="80.11"/>
    <n v="80.11"/>
    <n v="0"/>
    <n v="0"/>
    <n v="80.11"/>
    <n v="70.5"/>
    <n v="0"/>
    <n v="70.5"/>
    <n v="39"/>
    <n v="29"/>
    <n v="2.5"/>
    <n v="2.8275000000000002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70.5"/>
    <m/>
    <n v="0.12"/>
    <n v="80.11363636363636"/>
    <m/>
    <n v="80.11363636363636"/>
    <m/>
    <n v="0"/>
    <s v="Mariana"/>
    <m/>
    <n v="1"/>
    <n v="1"/>
    <m/>
    <m/>
    <n v="0"/>
    <n v="0"/>
    <n v="0"/>
    <s v="02.07.2025"/>
    <s v="Order Window"/>
    <m/>
    <m/>
    <n v="1"/>
  </r>
  <r>
    <x v="1"/>
    <m/>
    <n v="20006120"/>
    <n v="3091076"/>
    <x v="55"/>
    <s v="NL"/>
    <x v="1"/>
    <x v="1"/>
    <m/>
    <m/>
    <n v="1250"/>
    <n v="88027500"/>
    <s v="HE Waistcoat Heineken Woman XXL"/>
    <n v="1"/>
    <m/>
    <s v="Tunisia"/>
    <s v="Textiles-Clothing"/>
    <n v="5"/>
    <s v="ALBA specials"/>
    <x v="0"/>
    <n v="71.59"/>
    <n v="71.59"/>
    <n v="49.15"/>
    <n v="49.15"/>
    <n v="0"/>
    <n v="0"/>
    <n v="49.15"/>
    <n v="43.25"/>
    <n v="0"/>
    <n v="43.25"/>
    <n v="29"/>
    <n v="39"/>
    <n v="1.5"/>
    <n v="1.6965000000000001E-3"/>
    <s v="Den Bosch"/>
    <m/>
    <n v="0"/>
    <s v="In case of samples for Fon Wan Chan, please add EUR 75,00 per pallet in Conditions (HD01) and put Provision 199031 QC in Purchase order number_x000a__x000a__x000a__x000a_"/>
    <n v="22.440000000000005"/>
    <n v="0"/>
    <m/>
    <m/>
    <s v="no"/>
    <n v="43.25"/>
    <m/>
    <n v="0.12"/>
    <n v="49.147727272727273"/>
    <m/>
    <n v="49.147727272727273"/>
    <m/>
    <n v="0"/>
    <s v="Mariana"/>
    <m/>
    <n v="1"/>
    <n v="1"/>
    <m/>
    <m/>
    <n v="0"/>
    <n v="0"/>
    <n v="0"/>
    <s v="02.07.2025"/>
    <s v="Order Window"/>
    <m/>
    <m/>
    <n v="1"/>
  </r>
  <r>
    <x v="4"/>
    <m/>
    <n v="20006120"/>
    <n v="3091076"/>
    <x v="55"/>
    <s v="NL"/>
    <x v="1"/>
    <x v="1"/>
    <m/>
    <m/>
    <n v="1260"/>
    <n v="88027507"/>
    <s v="HE 0.0 Waistcoat Woman XXL"/>
    <n v="1"/>
    <m/>
    <s v="Tunisia"/>
    <s v="Textiles-Clothing"/>
    <n v="5"/>
    <s v="ALBA specials"/>
    <x v="0"/>
    <n v="74.94"/>
    <n v="74.94"/>
    <n v="74.94"/>
    <n v="74.94"/>
    <n v="0"/>
    <n v="0"/>
    <n v="74.94"/>
    <n v="65.95"/>
    <n v="0"/>
    <n v="65.95"/>
    <n v="29"/>
    <n v="39"/>
    <n v="1.5"/>
    <n v="1.6965000000000001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65.95"/>
    <m/>
    <n v="0.12"/>
    <n v="74.943181818181827"/>
    <m/>
    <n v="74.943181818181827"/>
    <m/>
    <n v="0"/>
    <s v="Mariana"/>
    <m/>
    <n v="1"/>
    <n v="1"/>
    <m/>
    <m/>
    <n v="0"/>
    <n v="0"/>
    <n v="0"/>
    <s v="02.07.2025"/>
    <s v="Order Window"/>
    <m/>
    <m/>
    <n v="1"/>
  </r>
  <r>
    <x v="0"/>
    <m/>
    <n v="20006120"/>
    <n v="3091076"/>
    <x v="55"/>
    <s v="NL"/>
    <x v="1"/>
    <x v="1"/>
    <m/>
    <m/>
    <n v="1270"/>
    <n v="88027516"/>
    <s v="HE Pocket Bag"/>
    <n v="1"/>
    <m/>
    <s v="Tunisia"/>
    <s v="Textiles-Clothing"/>
    <n v="5"/>
    <s v="ALBA specials"/>
    <x v="0"/>
    <n v="32.9"/>
    <n v="32.9"/>
    <n v="32.9"/>
    <n v="32.9"/>
    <n v="0"/>
    <n v="0"/>
    <n v="32.9"/>
    <n v="28.95"/>
    <n v="0"/>
    <n v="28.95"/>
    <n v="29"/>
    <n v="39"/>
    <n v="1.5"/>
    <n v="1.6965000000000001E-3"/>
    <s v="Den Bosch"/>
    <m/>
    <n v="0"/>
    <s v="In case of samples for Fon Wan Chan, please add EUR 75,00 per pallet in Conditions (HD01) and put Provision 199031 QC in Purchase order number_x000a__x000a__x000a__x000a_"/>
    <n v="0"/>
    <n v="0"/>
    <m/>
    <m/>
    <s v="no"/>
    <n v="28.95"/>
    <m/>
    <n v="0.12"/>
    <n v="32.897727272727273"/>
    <m/>
    <n v="32.897727272727273"/>
    <m/>
    <n v="0"/>
    <s v="Mariana"/>
    <m/>
    <n v="1"/>
    <n v="1"/>
    <m/>
    <m/>
    <n v="0"/>
    <n v="0"/>
    <n v="0"/>
    <s v="02.07.2025"/>
    <s v="Order Window"/>
    <m/>
    <m/>
    <n v="13"/>
  </r>
  <r>
    <x v="1"/>
    <m/>
    <n v="20006120"/>
    <n v="3091076"/>
    <x v="55"/>
    <s v="NL"/>
    <x v="1"/>
    <x v="1"/>
    <m/>
    <m/>
    <n v="1280"/>
    <n v="88027551"/>
    <s v="HE Worker Shirt Men XXL"/>
    <n v="1"/>
    <m/>
    <s v="Tunisia"/>
    <s v="Textiles-Clothing"/>
    <n v="5"/>
    <s v="ALBA specials"/>
    <x v="0"/>
    <n v="94.49"/>
    <n v="94.49"/>
    <n v="27.84"/>
    <n v="27.84"/>
    <n v="0"/>
    <n v="0"/>
    <n v="27.84"/>
    <n v="24.5"/>
    <n v="0"/>
    <n v="24.5"/>
    <n v="29"/>
    <n v="39"/>
    <n v="1.5"/>
    <n v="1.6965000000000001E-3"/>
    <s v="Den Bosch"/>
    <m/>
    <n v="0"/>
    <s v="In case of samples for Fon Wan Chan, please add EUR 75,00 per pallet in Conditions (HD01) and put Provision 199031 QC in Purchase order number_x000a__x000a__x000a__x000a_"/>
    <n v="66.649999999999991"/>
    <n v="0"/>
    <m/>
    <m/>
    <s v="no"/>
    <n v="24.5"/>
    <m/>
    <n v="0.12"/>
    <n v="27.84090909090909"/>
    <m/>
    <n v="27.84090909090909"/>
    <m/>
    <n v="0"/>
    <s v="Mariana"/>
    <m/>
    <n v="1"/>
    <n v="1"/>
    <m/>
    <m/>
    <n v="0"/>
    <n v="0"/>
    <n v="0"/>
    <s v="02.07.2025"/>
    <s v="Order Window"/>
    <m/>
    <m/>
    <n v="31"/>
  </r>
  <r>
    <x v="1"/>
    <m/>
    <n v="20006120"/>
    <n v="3091076"/>
    <x v="55"/>
    <s v="NL"/>
    <x v="1"/>
    <x v="1"/>
    <m/>
    <m/>
    <n v="1290"/>
    <n v="88027558"/>
    <s v="HE Worker Shirt Woman XXL"/>
    <n v="1"/>
    <m/>
    <s v="Tunisia"/>
    <s v="Textiles-Clothing"/>
    <n v="5"/>
    <s v="ALBA specials"/>
    <x v="0"/>
    <n v="94.49"/>
    <n v="94.49"/>
    <n v="27.84"/>
    <n v="27.84"/>
    <n v="0"/>
    <n v="0"/>
    <n v="27.84"/>
    <n v="24.5"/>
    <n v="0"/>
    <n v="24.5"/>
    <n v="29"/>
    <n v="39"/>
    <n v="1.5"/>
    <n v="1.6965000000000001E-3"/>
    <s v="Den Bosch"/>
    <m/>
    <n v="0"/>
    <s v="In case of samples for Fon Wan Chan, please add EUR 75,00 per pallet in Conditions (HD01) and put Provision 199031 QC in Purchase order number_x000a__x000a__x000a__x000a_"/>
    <n v="66.649999999999991"/>
    <n v="0"/>
    <m/>
    <m/>
    <s v="no"/>
    <n v="24.5"/>
    <m/>
    <n v="0.12"/>
    <n v="27.84090909090909"/>
    <m/>
    <n v="27.84090909090909"/>
    <m/>
    <n v="0"/>
    <s v="Mariana"/>
    <m/>
    <n v="1"/>
    <n v="1"/>
    <m/>
    <m/>
    <n v="0"/>
    <n v="0"/>
    <n v="0"/>
    <s v="02.07.2025"/>
    <s v="Order Window"/>
    <m/>
    <m/>
    <n v="31"/>
  </r>
  <r>
    <x v="3"/>
    <m/>
    <n v="26021050"/>
    <n v="3090300"/>
    <x v="53"/>
    <s v="NL"/>
    <x v="1"/>
    <x v="1"/>
    <m/>
    <m/>
    <n v="40"/>
    <n v="88027432"/>
    <s v="HE F1 rain jacket unisex M"/>
    <n v="1"/>
    <m/>
    <s v="China"/>
    <s v="Textiles-Clothing"/>
    <n v="1000"/>
    <s v="Asian Sourcing Link"/>
    <x v="0"/>
    <n v="32.06"/>
    <n v="32.06"/>
    <n v="32.06"/>
    <n v="32.06"/>
    <n v="0"/>
    <n v="0"/>
    <n v="32.06"/>
    <n v="27.974699999999999"/>
    <n v="0"/>
    <n v="27.974699999999999"/>
    <n v="47"/>
    <n v="38"/>
    <n v="2"/>
    <n v="3.5720000000000001E-3"/>
    <s v="Den Bosch"/>
    <m/>
    <n v="0"/>
    <n v="0"/>
    <n v="0"/>
    <n v="0"/>
    <m/>
    <m/>
    <s v="no"/>
    <n v="27.974699999999999"/>
    <m/>
    <n v="0.12"/>
    <n v="31.789431818181818"/>
    <m/>
    <n v="31.789431818181818"/>
    <m/>
    <n v="0"/>
    <s v="Ellina Smirnova "/>
    <m/>
    <n v="1"/>
    <n v="1"/>
    <m/>
    <m/>
    <n v="0"/>
    <n v="0"/>
    <n v="0"/>
    <s v="01.07.2025"/>
    <s v="Order Window"/>
    <m/>
    <m/>
    <n v="278"/>
  </r>
  <r>
    <x v="5"/>
    <m/>
    <n v="20006117"/>
    <n v="3011229"/>
    <x v="52"/>
    <s v="MQ"/>
    <x v="45"/>
    <x v="3"/>
    <m/>
    <m/>
    <n v="40"/>
    <n v="88027239"/>
    <s v="DSP Bottle filament lightstring (230V)"/>
    <n v="9"/>
    <m/>
    <s v="China"/>
    <s v="Premiums"/>
    <n v="100"/>
    <s v="Dekkers Visual Communication B.v."/>
    <x v="0"/>
    <n v="270.23"/>
    <n v="2432.0700000000002"/>
    <n v="270.23"/>
    <n v="2432.0700000000002"/>
    <n v="0"/>
    <n v="0"/>
    <n v="2432.0700000000002"/>
    <n v="233.70000000000002"/>
    <n v="0"/>
    <n v="233.70000000000002"/>
    <n v="34.5"/>
    <n v="20"/>
    <n v="23.5"/>
    <n v="0.14593500000000001"/>
    <s v="Den Bosch"/>
    <m/>
    <n v="0"/>
    <s v="pallet"/>
    <n v="0"/>
    <n v="0"/>
    <m/>
    <m/>
    <s v="no"/>
    <n v="2103.3000000000002"/>
    <m/>
    <n v="0.12"/>
    <n v="265.56818181818181"/>
    <m/>
    <n v="2390.1136363636365"/>
    <m/>
    <n v="0"/>
    <s v="Ellina Smirnova"/>
    <m/>
    <n v="1"/>
    <n v="9"/>
    <m/>
    <m/>
    <n v="0"/>
    <n v="0"/>
    <n v="0"/>
    <s v="30.06.2025"/>
    <s v="Order Window"/>
    <m/>
    <m/>
    <n v="81"/>
  </r>
  <r>
    <x v="0"/>
    <m/>
    <n v="26021051"/>
    <n v="3090941"/>
    <x v="56"/>
    <s v="FR"/>
    <x v="19"/>
    <x v="1"/>
    <m/>
    <m/>
    <n v="10"/>
    <n v="88027056"/>
    <s v="HE Brand playing cards"/>
    <n v="100"/>
    <m/>
    <s v="Poland"/>
    <s v="Premiums"/>
    <n v="100"/>
    <s v="Promocean The Netherlands BV"/>
    <x v="0"/>
    <n v="48.7"/>
    <n v="4870"/>
    <n v="19.399999999999999"/>
    <n v="1939.9999999999998"/>
    <n v="0"/>
    <n v="0"/>
    <n v="1939.9999999999998"/>
    <n v="17.11"/>
    <n v="0"/>
    <n v="17.11"/>
    <n v="13"/>
    <n v="9"/>
    <n v="10"/>
    <n v="0.11700000000000001"/>
    <s v="Den Bosch"/>
    <m/>
    <n v="0"/>
    <n v="0"/>
    <n v="2930"/>
    <n v="0"/>
    <m/>
    <m/>
    <s v="yes"/>
    <n v="1711"/>
    <m/>
    <n v="0.12"/>
    <n v="19.443181818181817"/>
    <m/>
    <n v="1944.3181818181818"/>
    <m/>
    <n v="0"/>
    <s v="Ellina Smirnova"/>
    <m/>
    <n v="10"/>
    <n v="1000"/>
    <m/>
    <m/>
    <n v="0"/>
    <n v="0"/>
    <n v="0"/>
    <s v="03.07.2025"/>
    <s v="Order Window"/>
    <m/>
    <m/>
    <n v="316"/>
  </r>
  <r>
    <x v="3"/>
    <m/>
    <n v="26021048"/>
    <n v="3015975"/>
    <x v="6"/>
    <s v="GT"/>
    <x v="5"/>
    <x v="3"/>
    <m/>
    <m/>
    <n v="10"/>
    <n v="88027357"/>
    <s v="HE F1 Water bottle 0.0"/>
    <n v="3"/>
    <m/>
    <s v="China"/>
    <s v="Premiums"/>
    <n v="250"/>
    <s v="Promocean The Netherlands BV"/>
    <x v="0"/>
    <n v="73.099999999999994"/>
    <n v="219.29999999999998"/>
    <n v="69.900000000000006"/>
    <n v="209.70000000000002"/>
    <n v="0"/>
    <n v="0"/>
    <n v="209.70000000000002"/>
    <n v="60.420000000000009"/>
    <n v="0"/>
    <n v="60.420000000000009"/>
    <n v="43.5"/>
    <n v="18"/>
    <n v="22.5"/>
    <n v="5.2852499999999997E-2"/>
    <s v="Den Bosch"/>
    <m/>
    <n v="0"/>
    <n v="0"/>
    <n v="9.5999999999999659"/>
    <n v="0"/>
    <m/>
    <m/>
    <s v="no"/>
    <n v="181.26000000000002"/>
    <m/>
    <n v="0.12"/>
    <n v="68.659090909090921"/>
    <m/>
    <n v="205.97727272727275"/>
    <m/>
    <n v="0"/>
    <s v="Konstantinos Zoupanos "/>
    <m/>
    <n v="10"/>
    <n v="30"/>
    <m/>
    <m/>
    <n v="0"/>
    <n v="0"/>
    <n v="0"/>
    <s v="27.06.2025"/>
    <s v="Order Window"/>
    <m/>
    <m/>
    <n v="1075"/>
  </r>
  <r>
    <x v="3"/>
    <m/>
    <n v="26021048"/>
    <n v="3015975"/>
    <x v="6"/>
    <s v="GT"/>
    <x v="5"/>
    <x v="3"/>
    <m/>
    <m/>
    <n v="20"/>
    <n v="88027350"/>
    <s v="HE F1 Bottle opener 0.0"/>
    <n v="10"/>
    <m/>
    <s v="China"/>
    <s v="Bar support"/>
    <n v="125"/>
    <s v="Promocean The Netherlands BV"/>
    <x v="0"/>
    <n v="29.8"/>
    <n v="298"/>
    <n v="26"/>
    <n v="260"/>
    <n v="0"/>
    <n v="0"/>
    <n v="260"/>
    <n v="22.906800000000004"/>
    <n v="0"/>
    <n v="22.906800000000004"/>
    <n v="14"/>
    <n v="5"/>
    <n v="5"/>
    <n v="3.5000000000000001E-3"/>
    <s v="Den Bosch"/>
    <m/>
    <n v="0"/>
    <n v="0"/>
    <n v="38"/>
    <n v="0"/>
    <m/>
    <m/>
    <s v="no"/>
    <n v="229.06800000000004"/>
    <m/>
    <n v="0.12"/>
    <n v="26.03045454545455"/>
    <m/>
    <n v="260.30454545454552"/>
    <m/>
    <n v="0"/>
    <s v="Konstantinos Zoupanos "/>
    <m/>
    <n v="20"/>
    <n v="200"/>
    <m/>
    <m/>
    <n v="0"/>
    <n v="0"/>
    <n v="0"/>
    <s v="27.06.2025"/>
    <s v="Order Window"/>
    <m/>
    <m/>
    <n v="1322"/>
  </r>
  <r>
    <x v="2"/>
    <m/>
    <n v="26021048"/>
    <n v="3015975"/>
    <x v="6"/>
    <s v="GT"/>
    <x v="5"/>
    <x v="3"/>
    <m/>
    <m/>
    <n v="30"/>
    <n v="88026493"/>
    <s v="HE UCL Ice bucket"/>
    <n v="10"/>
    <m/>
    <s v="China"/>
    <s v="Bar support"/>
    <n v="167"/>
    <s v="Promocean The Netherlands BV"/>
    <x v="0"/>
    <n v="73.199999999999989"/>
    <n v="731.99999999999989"/>
    <n v="73.199999999999989"/>
    <n v="731.99999999999989"/>
    <n v="0"/>
    <n v="0"/>
    <n v="731.99999999999989"/>
    <n v="63.327000000000005"/>
    <n v="0"/>
    <n v="63.327000000000005"/>
    <n v="49"/>
    <n v="26"/>
    <n v="50"/>
    <n v="0.63700000000000001"/>
    <s v="Den Bosch"/>
    <m/>
    <n v="0"/>
    <n v="0"/>
    <n v="0"/>
    <n v="0"/>
    <m/>
    <m/>
    <s v="no"/>
    <n v="633.2700000000001"/>
    <m/>
    <n v="0.12"/>
    <n v="71.962500000000006"/>
    <m/>
    <n v="719.625"/>
    <m/>
    <n v="0"/>
    <s v="Ellina Smirnova"/>
    <m/>
    <n v="12"/>
    <n v="120"/>
    <m/>
    <m/>
    <n v="0"/>
    <n v="0"/>
    <n v="0"/>
    <s v="27.06.2025"/>
    <s v="Order Window"/>
    <m/>
    <m/>
    <n v="356"/>
  </r>
  <r>
    <x v="2"/>
    <m/>
    <n v="26021048"/>
    <n v="3015975"/>
    <x v="6"/>
    <s v="GT"/>
    <x v="5"/>
    <x v="3"/>
    <m/>
    <m/>
    <n v="40"/>
    <n v="88026563"/>
    <s v="HE UCL Dripmat"/>
    <n v="5"/>
    <m/>
    <s v="China"/>
    <s v="Bar support"/>
    <n v="50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s v="Den Bosch"/>
    <m/>
    <n v="0"/>
    <n v="0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27.06.2025"/>
    <s v="Order Window"/>
    <m/>
    <m/>
    <n v="73"/>
  </r>
  <r>
    <x v="2"/>
    <m/>
    <n v="26021048"/>
    <n v="3015975"/>
    <x v="6"/>
    <s v="GT"/>
    <x v="5"/>
    <x v="3"/>
    <m/>
    <m/>
    <n v="50"/>
    <n v="88026486"/>
    <s v="HE UCL Cap"/>
    <n v="10"/>
    <m/>
    <s v="China"/>
    <s v="Textiles-Clothing"/>
    <n v="42"/>
    <s v="Promocean The Netherlands BV"/>
    <x v="0"/>
    <n v="115.68"/>
    <n v="1156.8000000000002"/>
    <n v="71.28"/>
    <n v="712.8"/>
    <n v="0"/>
    <n v="0"/>
    <n v="712.8"/>
    <n v="62.267399999999995"/>
    <n v="0"/>
    <n v="62.267399999999995"/>
    <n v="45"/>
    <n v="23"/>
    <n v="23"/>
    <n v="0.23805000000000001"/>
    <s v="Den Bosch"/>
    <m/>
    <n v="0"/>
    <n v="0"/>
    <n v="444.00000000000023"/>
    <n v="0"/>
    <m/>
    <m/>
    <s v="no"/>
    <n v="622.67399999999998"/>
    <m/>
    <n v="0.12"/>
    <n v="70.758409090909083"/>
    <m/>
    <n v="707.58409090909083"/>
    <m/>
    <n v="0"/>
    <s v="Ellina Smirnova"/>
    <m/>
    <n v="24"/>
    <n v="240"/>
    <m/>
    <m/>
    <n v="0"/>
    <n v="0"/>
    <n v="0"/>
    <s v="27.06.2025"/>
    <s v="Order Window"/>
    <m/>
    <m/>
    <n v="816"/>
  </r>
  <r>
    <x v="2"/>
    <m/>
    <n v="26021048"/>
    <n v="3015975"/>
    <x v="6"/>
    <s v="GT"/>
    <x v="5"/>
    <x v="3"/>
    <m/>
    <m/>
    <n v="60"/>
    <n v="88026531"/>
    <s v="HE UCL Shoe bag"/>
    <n v="15"/>
    <m/>
    <s v="China"/>
    <s v="Premiums"/>
    <n v="200"/>
    <s v="Promocean The Netherlands BV"/>
    <x v="0"/>
    <n v="18.2"/>
    <n v="273"/>
    <n v="17.649999999999999"/>
    <n v="264.75"/>
    <n v="0"/>
    <n v="0"/>
    <n v="264.75"/>
    <n v="15.420599999999999"/>
    <n v="0"/>
    <n v="15.420599999999999"/>
    <n v="35"/>
    <n v="22"/>
    <n v="6"/>
    <n v="6.93E-2"/>
    <s v="Den Bosch"/>
    <m/>
    <n v="0"/>
    <n v="0"/>
    <n v="8.25"/>
    <n v="0"/>
    <m/>
    <m/>
    <s v="no"/>
    <n v="231.30899999999997"/>
    <m/>
    <n v="0.12"/>
    <n v="17.523409090909087"/>
    <m/>
    <n v="262.85113636363633"/>
    <m/>
    <n v="0"/>
    <s v="Ellina Smirnova"/>
    <m/>
    <n v="5"/>
    <n v="75"/>
    <m/>
    <m/>
    <n v="0"/>
    <n v="0"/>
    <n v="0"/>
    <s v="27.06.2025"/>
    <s v="Order Window"/>
    <m/>
    <m/>
    <n v="747"/>
  </r>
  <r>
    <x v="2"/>
    <m/>
    <n v="26021048"/>
    <n v="3015975"/>
    <x v="6"/>
    <s v="GT"/>
    <x v="5"/>
    <x v="3"/>
    <m/>
    <m/>
    <n v="70"/>
    <n v="88026542"/>
    <s v="HE UCL 0.0 Water bottle"/>
    <n v="10"/>
    <m/>
    <s v="China"/>
    <s v="Premiums"/>
    <n v="250"/>
    <s v="Promocean The Netherlands BV"/>
    <x v="0"/>
    <n v="74.7"/>
    <n v="747"/>
    <n v="74.7"/>
    <n v="747"/>
    <n v="0"/>
    <n v="0"/>
    <n v="747"/>
    <n v="64.62660000000001"/>
    <n v="0"/>
    <n v="64.62660000000001"/>
    <n v="37"/>
    <n v="16"/>
    <n v="17"/>
    <n v="0.10063999999999999"/>
    <s v="Den Bosch"/>
    <m/>
    <n v="0"/>
    <n v="0"/>
    <n v="0"/>
    <n v="0"/>
    <m/>
    <m/>
    <s v="no"/>
    <n v="646.26600000000008"/>
    <m/>
    <n v="0.12"/>
    <n v="73.439318181818194"/>
    <m/>
    <n v="734.39318181818192"/>
    <m/>
    <n v="0"/>
    <s v="Ellina Smirnova"/>
    <m/>
    <n v="10"/>
    <n v="100"/>
    <m/>
    <m/>
    <n v="0"/>
    <n v="0"/>
    <n v="0"/>
    <s v="27.06.2025"/>
    <s v="Order Window"/>
    <m/>
    <m/>
    <n v="421"/>
  </r>
  <r>
    <x v="2"/>
    <m/>
    <n v="26021048"/>
    <n v="3015975"/>
    <x v="6"/>
    <s v="GT"/>
    <x v="19"/>
    <x v="1"/>
    <m/>
    <m/>
    <n v="80"/>
    <n v="88026527"/>
    <s v="HE UCL 0.0 Lanyard"/>
    <n v="36"/>
    <m/>
    <s v="China"/>
    <s v="Premiums"/>
    <n v="100"/>
    <s v="Promocean The Netherlands BV"/>
    <x v="0"/>
    <n v="53.5"/>
    <n v="1926"/>
    <n v="53.5"/>
    <n v="1926"/>
    <n v="0"/>
    <n v="0"/>
    <n v="1926"/>
    <n v="44.950200000000002"/>
    <n v="0"/>
    <n v="44.950200000000002"/>
    <n v="24"/>
    <n v="15"/>
    <n v="5"/>
    <n v="6.4799999999999996E-2"/>
    <s v="Den Bosch"/>
    <m/>
    <n v="0"/>
    <n v="0"/>
    <n v="0"/>
    <n v="0"/>
    <m/>
    <m/>
    <s v="no"/>
    <n v="1618.2072000000001"/>
    <m/>
    <n v="0.12"/>
    <n v="51.079772727272733"/>
    <m/>
    <n v="1838.8718181818183"/>
    <m/>
    <n v="0"/>
    <s v="Ellina Smirnova"/>
    <m/>
    <n v="25"/>
    <n v="900"/>
    <m/>
    <m/>
    <n v="0"/>
    <n v="0"/>
    <n v="0"/>
    <s v="27.06.2025"/>
    <s v="Order Window"/>
    <m/>
    <m/>
    <n v="53"/>
  </r>
  <r>
    <x v="3"/>
    <m/>
    <n v="20006121"/>
    <n v="3090166"/>
    <x v="57"/>
    <s v="NL"/>
    <x v="1"/>
    <x v="1"/>
    <m/>
    <m/>
    <n v="10"/>
    <n v="88027351"/>
    <s v="HE F1 Bottle opener"/>
    <n v="150"/>
    <m/>
    <s v="China"/>
    <s v="Bar support"/>
    <n v="125"/>
    <s v="Promocean The Netherlands BV"/>
    <x v="0"/>
    <n v="29.8"/>
    <n v="4470"/>
    <n v="27.200000000000003"/>
    <n v="4080.0000000000005"/>
    <n v="0"/>
    <n v="0"/>
    <n v="4080.0000000000005"/>
    <n v="24.019200000000001"/>
    <n v="0"/>
    <n v="24.019200000000001"/>
    <n v="14"/>
    <n v="5"/>
    <n v="5"/>
    <n v="5.2499999999999998E-2"/>
    <s v="Den Bosch"/>
    <m/>
    <n v="0"/>
    <n v="0"/>
    <n v="389.99999999999955"/>
    <n v="0"/>
    <m/>
    <m/>
    <s v="yes"/>
    <n v="3602.88"/>
    <m/>
    <n v="0.12"/>
    <n v="27.294545454545457"/>
    <m/>
    <n v="4094.1818181818185"/>
    <m/>
    <n v="0"/>
    <s v="Konstantinos Zoupanos "/>
    <m/>
    <n v="20"/>
    <n v="3000"/>
    <m/>
    <m/>
    <n v="0"/>
    <n v="0"/>
    <n v="0"/>
    <s v="04.07.2025"/>
    <s v="Order Window"/>
    <m/>
    <m/>
    <n v="263"/>
  </r>
  <r>
    <x v="3"/>
    <m/>
    <n v="20006121"/>
    <n v="3090166"/>
    <x v="57"/>
    <s v="NL"/>
    <x v="1"/>
    <x v="1"/>
    <m/>
    <m/>
    <n v="20"/>
    <n v="88027354"/>
    <s v="HE F1 Cap"/>
    <n v="63"/>
    <m/>
    <s v="China"/>
    <s v="Textiles-Clothing"/>
    <n v="42"/>
    <s v="Promocean The Netherlands BV"/>
    <x v="0"/>
    <n v="120"/>
    <n v="7560"/>
    <n v="84.48"/>
    <n v="5322.2400000000007"/>
    <n v="0"/>
    <n v="0"/>
    <n v="5322.2400000000007"/>
    <n v="73.639799999999994"/>
    <n v="0"/>
    <n v="73.639799999999994"/>
    <n v="44"/>
    <n v="23"/>
    <n v="18"/>
    <n v="1.147608"/>
    <s v="Den Bosch"/>
    <m/>
    <n v="0"/>
    <n v="0"/>
    <n v="2237.7599999999993"/>
    <n v="0"/>
    <m/>
    <m/>
    <s v="yes"/>
    <n v="4639.3073999999997"/>
    <m/>
    <n v="0.12"/>
    <n v="83.6815909090909"/>
    <m/>
    <n v="5271.9402272727266"/>
    <m/>
    <n v="0"/>
    <s v="Konstantinos Zoupanos "/>
    <m/>
    <n v="24"/>
    <n v="1512"/>
    <m/>
    <m/>
    <n v="0"/>
    <n v="0"/>
    <n v="0"/>
    <s v="04.07.2025"/>
    <s v="Order Window"/>
    <m/>
    <m/>
    <n v="442"/>
  </r>
  <r>
    <x v="3"/>
    <m/>
    <n v="20006121"/>
    <n v="3090166"/>
    <x v="57"/>
    <s v="NL"/>
    <x v="1"/>
    <x v="1"/>
    <m/>
    <m/>
    <n v="30"/>
    <n v="88027358"/>
    <s v="HE F1 Water bottle"/>
    <n v="250"/>
    <m/>
    <s v="China"/>
    <s v="Premiums"/>
    <n v="250"/>
    <s v="Promocean The Netherlands BV"/>
    <x v="0"/>
    <n v="73.099999999999994"/>
    <n v="18275"/>
    <n v="71.2"/>
    <n v="17800"/>
    <n v="0"/>
    <n v="0"/>
    <n v="17800"/>
    <n v="61.548600000000008"/>
    <n v="0"/>
    <n v="61.548600000000008"/>
    <n v="43.5"/>
    <n v="18"/>
    <n v="22.5"/>
    <n v="4.4043749999999999"/>
    <s v="Den Bosch"/>
    <m/>
    <n v="0"/>
    <n v="0"/>
    <n v="475"/>
    <n v="0"/>
    <m/>
    <m/>
    <s v="yes"/>
    <n v="15387.150000000001"/>
    <m/>
    <n v="0.12"/>
    <n v="69.94159090909092"/>
    <m/>
    <n v="17485.397727272732"/>
    <m/>
    <n v="0"/>
    <s v="Konstantinos Zoupanos "/>
    <m/>
    <n v="10"/>
    <n v="2500"/>
    <m/>
    <m/>
    <n v="0"/>
    <n v="0"/>
    <n v="0"/>
    <s v="04.07.2025"/>
    <s v="Order Window"/>
    <m/>
    <m/>
    <n v="679"/>
  </r>
  <r>
    <x v="2"/>
    <m/>
    <n v="20006121"/>
    <n v="3090166"/>
    <x v="57"/>
    <s v="NL"/>
    <x v="1"/>
    <x v="1"/>
    <m/>
    <m/>
    <n v="40"/>
    <n v="88026486"/>
    <s v="HE UCL Cap"/>
    <n v="42"/>
    <m/>
    <s v="China"/>
    <s v="Textiles-Clothing"/>
    <n v="42"/>
    <s v="Promocean The Netherlands BV"/>
    <x v="0"/>
    <n v="115.68"/>
    <n v="4858.5600000000004"/>
    <n v="71.28"/>
    <n v="2993.76"/>
    <n v="0"/>
    <n v="0"/>
    <n v="2993.76"/>
    <n v="62.267399999999995"/>
    <n v="0"/>
    <n v="62.267399999999995"/>
    <n v="45"/>
    <n v="23"/>
    <n v="23"/>
    <n v="0.99980999999999998"/>
    <s v="Den Bosch"/>
    <m/>
    <n v="0"/>
    <n v="0"/>
    <n v="1864.8000000000002"/>
    <n v="0"/>
    <m/>
    <m/>
    <s v="yes"/>
    <n v="2615.2307999999998"/>
    <m/>
    <n v="0.12"/>
    <n v="70.758409090909083"/>
    <m/>
    <n v="2971.8531818181814"/>
    <m/>
    <n v="0"/>
    <s v="Ellina Smirnova"/>
    <m/>
    <n v="24"/>
    <n v="1008"/>
    <m/>
    <m/>
    <n v="0"/>
    <n v="0"/>
    <n v="0"/>
    <s v="04.07.2025"/>
    <s v="Order Window"/>
    <m/>
    <m/>
    <n v="816"/>
  </r>
  <r>
    <x v="2"/>
    <m/>
    <n v="20006121"/>
    <n v="3090166"/>
    <x v="57"/>
    <s v="NL"/>
    <x v="1"/>
    <x v="1"/>
    <m/>
    <m/>
    <n v="50"/>
    <n v="88026485"/>
    <s v="HE UCL Bottle opener"/>
    <n v="125"/>
    <m/>
    <s v="China"/>
    <s v="Bar support"/>
    <n v="125"/>
    <s v="Promocean The Netherlands BV"/>
    <x v="0"/>
    <n v="30.2"/>
    <n v="3775"/>
    <n v="26.400000000000002"/>
    <n v="3300.0000000000005"/>
    <n v="0"/>
    <n v="0"/>
    <n v="3300.0000000000005"/>
    <n v="23.176800000000004"/>
    <n v="0"/>
    <n v="23.176800000000004"/>
    <n v="14"/>
    <n v="5"/>
    <n v="5"/>
    <n v="4.3749999999999997E-2"/>
    <s v="Den Bosch"/>
    <m/>
    <n v="0"/>
    <n v="0"/>
    <n v="474.99999999999955"/>
    <n v="0"/>
    <m/>
    <m/>
    <s v="yes"/>
    <n v="2897.1000000000004"/>
    <m/>
    <n v="0.12"/>
    <n v="26.33727272727273"/>
    <m/>
    <n v="3292.159090909091"/>
    <m/>
    <n v="0"/>
    <s v="Ellina Smirnova"/>
    <m/>
    <n v="20"/>
    <n v="2500"/>
    <m/>
    <m/>
    <n v="0"/>
    <n v="0"/>
    <n v="0"/>
    <s v="04.07.2025"/>
    <s v="Order Window"/>
    <m/>
    <m/>
    <n v="2875"/>
  </r>
  <r>
    <x v="2"/>
    <m/>
    <n v="20006121"/>
    <n v="3090166"/>
    <x v="57"/>
    <s v="NL"/>
    <x v="1"/>
    <x v="1"/>
    <m/>
    <m/>
    <n v="60"/>
    <n v="88026494"/>
    <s v="HE UCL Keyring opener"/>
    <n v="80"/>
    <m/>
    <s v="China"/>
    <s v="Premiums"/>
    <n v="100"/>
    <s v="Promocean The Netherlands BV"/>
    <x v="0"/>
    <n v="47"/>
    <n v="3760"/>
    <n v="42.25"/>
    <n v="3380"/>
    <n v="0"/>
    <n v="0"/>
    <n v="3380"/>
    <n v="37.249200000000002"/>
    <n v="0"/>
    <n v="37.249200000000002"/>
    <n v="11"/>
    <n v="9"/>
    <n v="6"/>
    <n v="4.752E-2"/>
    <s v="Den Bosch"/>
    <m/>
    <n v="0"/>
    <n v="0"/>
    <n v="380"/>
    <n v="0"/>
    <m/>
    <m/>
    <s v="no"/>
    <n v="2979.9360000000001"/>
    <m/>
    <n v="0.12"/>
    <n v="42.328636363636363"/>
    <m/>
    <n v="3386.2909090909088"/>
    <m/>
    <n v="0"/>
    <s v="Ellina Smirnova"/>
    <m/>
    <n v="25"/>
    <n v="2000"/>
    <m/>
    <m/>
    <n v="0"/>
    <n v="0"/>
    <n v="0"/>
    <s v="04.07.2025"/>
    <s v="Order Window"/>
    <m/>
    <m/>
    <n v="1305"/>
  </r>
  <r>
    <x v="3"/>
    <m/>
    <n v="26021053"/>
    <n v="3090581"/>
    <x v="58"/>
    <s v="TT"/>
    <x v="47"/>
    <x v="3"/>
    <m/>
    <m/>
    <n v="20"/>
    <n v="88027349"/>
    <s v="HE F1 Backpack"/>
    <n v="5"/>
    <m/>
    <s v="China"/>
    <s v="Premiums"/>
    <n v="200"/>
    <s v="Promocean The Netherlands BV"/>
    <x v="0"/>
    <n v="83.149999999999991"/>
    <n v="415.74999999999994"/>
    <n v="83.149999999999991"/>
    <n v="415.74999999999994"/>
    <n v="0"/>
    <n v="0"/>
    <n v="415.74999999999994"/>
    <n v="71.922600000000017"/>
    <n v="0"/>
    <n v="71.922600000000017"/>
    <n v="44"/>
    <n v="43"/>
    <n v="45"/>
    <n v="0.42570000000000002"/>
    <s v="Den Bosch"/>
    <m/>
    <n v="0"/>
    <s v="pallet"/>
    <n v="0"/>
    <n v="0"/>
    <m/>
    <m/>
    <s v="no"/>
    <n v="359.61300000000006"/>
    <m/>
    <n v="0.12"/>
    <n v="81.730227272727291"/>
    <m/>
    <n v="408.65113636363645"/>
    <m/>
    <n v="0"/>
    <s v="Konstantinos Zoupanos "/>
    <m/>
    <n v="5"/>
    <n v="25"/>
    <m/>
    <m/>
    <n v="0"/>
    <n v="0"/>
    <n v="0"/>
    <s v="04.07.2025"/>
    <s v="Order Window"/>
    <m/>
    <m/>
    <n v="223"/>
  </r>
  <r>
    <x v="5"/>
    <m/>
    <n v="26021052"/>
    <n v="3090018"/>
    <x v="24"/>
    <s v="FR"/>
    <x v="19"/>
    <x v="1"/>
    <m/>
    <m/>
    <n v="10"/>
    <n v="88027053"/>
    <s v="DSP bottle LED Neon sign"/>
    <n v="30"/>
    <m/>
    <s v="China"/>
    <s v="Indoor signs"/>
    <n v="100"/>
    <s v="Dekkers Visual Communication B.v."/>
    <x v="0"/>
    <n v="145"/>
    <n v="4350"/>
    <n v="131.82"/>
    <n v="3954.6"/>
    <n v="0"/>
    <n v="0"/>
    <n v="3954.6"/>
    <n v="114.00000000000001"/>
    <n v="0"/>
    <n v="114.00000000000001"/>
    <n v="44"/>
    <n v="10"/>
    <n v="74"/>
    <n v="0.9768"/>
    <s v="Den Bosch"/>
    <m/>
    <n v="0"/>
    <s v="pallet+label"/>
    <n v="395.40000000000009"/>
    <n v="0"/>
    <m/>
    <m/>
    <s v="no"/>
    <n v="3420.0000000000005"/>
    <m/>
    <n v="0.12"/>
    <n v="129.54545454545456"/>
    <m/>
    <n v="3886.3636363636369"/>
    <m/>
    <n v="0"/>
    <s v="Ludmilla Zarybnicka"/>
    <m/>
    <n v="1"/>
    <n v="30"/>
    <m/>
    <m/>
    <n v="0"/>
    <n v="0"/>
    <n v="0"/>
    <s v="04.07.2025"/>
    <s v="Order Window"/>
    <m/>
    <m/>
    <n v="456"/>
  </r>
  <r>
    <x v="0"/>
    <m/>
    <n v="20006081"/>
    <n v="3090233"/>
    <x v="13"/>
    <s v="HU"/>
    <x v="10"/>
    <x v="1"/>
    <m/>
    <m/>
    <n v="280"/>
    <n v="88027210"/>
    <s v="HE Brand metal cup in giftbox (PMQ)"/>
    <n v="100"/>
    <m/>
    <s v="China"/>
    <s v="Premiums"/>
    <n v="500"/>
    <s v="Asian Sourcing Link"/>
    <x v="0"/>
    <n v="32.299999999999997"/>
    <n v="3229.9999999999995"/>
    <n v="29.4"/>
    <n v="2940"/>
    <n v="0"/>
    <n v="0"/>
    <n v="2940"/>
    <n v="25.422000000000004"/>
    <n v="0"/>
    <n v="25.422000000000004"/>
    <n v="49.5"/>
    <n v="49.5"/>
    <n v="29"/>
    <n v="7.1057249999999996"/>
    <s v="Den Bosch"/>
    <m/>
    <n v="0"/>
    <n v="0"/>
    <n v="289.99999999999955"/>
    <n v="0"/>
    <m/>
    <m/>
    <s v="no"/>
    <n v="2542.2000000000003"/>
    <m/>
    <n v="0.12"/>
    <n v="28.888636363636369"/>
    <m/>
    <n v="2888.8636363636369"/>
    <m/>
    <n v="0"/>
    <s v="Ellina Smirnova"/>
    <m/>
    <n v="10"/>
    <n v="1000"/>
    <m/>
    <m/>
    <n v="0"/>
    <n v="0"/>
    <n v="0"/>
    <s v="12.06.2025"/>
    <s v="Order Window"/>
    <m/>
    <m/>
    <n v="1121"/>
  </r>
  <r>
    <x v="3"/>
    <m/>
    <n v="26021053"/>
    <n v="3090581"/>
    <x v="58"/>
    <s v="TT"/>
    <x v="47"/>
    <x v="3"/>
    <m/>
    <m/>
    <n v="10"/>
    <n v="88027366"/>
    <s v="HE F1 Polo shirt 0.0 lady M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s v="pallet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4.07.2025"/>
    <s v="Order Window"/>
    <m/>
    <m/>
    <n v="27"/>
  </r>
  <r>
    <x v="3"/>
    <m/>
    <n v="26021053"/>
    <n v="3090581"/>
    <x v="58"/>
    <s v="TT"/>
    <x v="47"/>
    <x v="3"/>
    <m/>
    <m/>
    <n v="30"/>
    <n v="88027351"/>
    <s v="HE F1 Bottle opener"/>
    <n v="5"/>
    <m/>
    <s v="China"/>
    <s v="Bar support"/>
    <n v="125"/>
    <s v="Promocean The Netherlands BV"/>
    <x v="0"/>
    <n v="29.8"/>
    <n v="149"/>
    <n v="27.200000000000003"/>
    <n v="136"/>
    <n v="0"/>
    <n v="0"/>
    <n v="136"/>
    <n v="24.019200000000001"/>
    <n v="0"/>
    <n v="24.019200000000001"/>
    <n v="14"/>
    <n v="5"/>
    <n v="5"/>
    <n v="1.75E-3"/>
    <s v="Den Bosch"/>
    <m/>
    <n v="0"/>
    <s v="pallet"/>
    <n v="13"/>
    <n v="0"/>
    <m/>
    <m/>
    <s v="no"/>
    <n v="120.096"/>
    <m/>
    <n v="0.12"/>
    <n v="27.294545454545457"/>
    <m/>
    <n v="136.4727272727273"/>
    <m/>
    <n v="0"/>
    <s v="Konstantinos Zoupanos "/>
    <m/>
    <n v="20"/>
    <n v="100"/>
    <m/>
    <m/>
    <n v="0"/>
    <n v="0"/>
    <n v="0"/>
    <s v="04.07.2025"/>
    <s v="Order Window"/>
    <m/>
    <m/>
    <n v="263"/>
  </r>
  <r>
    <x v="3"/>
    <m/>
    <n v="26021053"/>
    <n v="3090581"/>
    <x v="58"/>
    <s v="TT"/>
    <x v="47"/>
    <x v="3"/>
    <m/>
    <m/>
    <n v="40"/>
    <n v="88027354"/>
    <s v="HE F1 Cap"/>
    <n v="5"/>
    <m/>
    <s v="China"/>
    <s v="Textiles-Clothing"/>
    <n v="42"/>
    <s v="Promocean The Netherlands BV"/>
    <x v="0"/>
    <n v="120"/>
    <n v="600"/>
    <n v="84.48"/>
    <n v="422.40000000000003"/>
    <n v="0"/>
    <n v="0"/>
    <n v="422.40000000000003"/>
    <n v="73.639799999999994"/>
    <n v="0"/>
    <n v="73.639799999999994"/>
    <n v="44"/>
    <n v="23"/>
    <n v="18"/>
    <n v="9.1079999999999994E-2"/>
    <s v="Den Bosch"/>
    <m/>
    <n v="0"/>
    <s v="pallet"/>
    <n v="177.59999999999997"/>
    <n v="0"/>
    <m/>
    <m/>
    <s v="no"/>
    <n v="368.19899999999996"/>
    <m/>
    <n v="0.12"/>
    <n v="83.6815909090909"/>
    <m/>
    <n v="418.40795454545452"/>
    <m/>
    <n v="0"/>
    <s v="Konstantinos Zoupanos "/>
    <m/>
    <n v="24"/>
    <n v="120"/>
    <m/>
    <m/>
    <n v="0"/>
    <n v="0"/>
    <n v="0"/>
    <s v="04.07.2025"/>
    <s v="Order Window"/>
    <m/>
    <m/>
    <n v="442"/>
  </r>
  <r>
    <x v="3"/>
    <m/>
    <n v="26021053"/>
    <n v="3090581"/>
    <x v="58"/>
    <s v="TT"/>
    <x v="47"/>
    <x v="3"/>
    <m/>
    <m/>
    <n v="50"/>
    <n v="88027355"/>
    <s v="HE F1 Lanyard"/>
    <n v="3"/>
    <m/>
    <s v="China"/>
    <s v="Premiums"/>
    <n v="40"/>
    <s v="Promocean The Netherlands BV"/>
    <x v="0"/>
    <n v="57.499999999999993"/>
    <n v="172.49999999999997"/>
    <n v="57.499999999999993"/>
    <n v="172.49999999999997"/>
    <n v="0"/>
    <n v="0"/>
    <n v="172.49999999999997"/>
    <n v="49.829400000000007"/>
    <n v="0"/>
    <n v="49.829400000000007"/>
    <n v="24"/>
    <n v="15"/>
    <n v="5"/>
    <n v="5.4000000000000003E-3"/>
    <s v="Den Bosch"/>
    <m/>
    <n v="0"/>
    <s v="pallet"/>
    <n v="0"/>
    <n v="0"/>
    <m/>
    <m/>
    <s v="no"/>
    <n v="149.48820000000001"/>
    <m/>
    <n v="0.12"/>
    <n v="56.62431818181819"/>
    <m/>
    <n v="169.87295454545458"/>
    <m/>
    <n v="0"/>
    <s v="Konstantinos Zoupanos "/>
    <m/>
    <n v="25"/>
    <n v="75"/>
    <m/>
    <m/>
    <n v="0"/>
    <n v="0"/>
    <n v="0"/>
    <s v="04.07.2025"/>
    <s v="Order Window"/>
    <m/>
    <m/>
    <n v="80"/>
  </r>
  <r>
    <x v="3"/>
    <m/>
    <n v="26021053"/>
    <n v="3090581"/>
    <x v="58"/>
    <s v="TT"/>
    <x v="47"/>
    <x v="3"/>
    <m/>
    <m/>
    <n v="60"/>
    <n v="88027356"/>
    <s v="HE F1 Metal cup in giftbox"/>
    <n v="4"/>
    <m/>
    <s v="China"/>
    <s v="Premiums"/>
    <n v="209"/>
    <s v="Promocean The Netherlands BV"/>
    <x v="0"/>
    <n v="48.12"/>
    <n v="192.48"/>
    <n v="48.12"/>
    <n v="192.48"/>
    <n v="0"/>
    <n v="0"/>
    <n v="192.48"/>
    <n v="41.598600000000005"/>
    <n v="0"/>
    <n v="41.598600000000005"/>
    <n v="37.799999999999997"/>
    <n v="28.5"/>
    <n v="14.3"/>
    <n v="6.1621559999999999E-2"/>
    <s v="Den Bosch"/>
    <m/>
    <n v="0"/>
    <s v="pallet"/>
    <n v="0"/>
    <n v="0"/>
    <m/>
    <m/>
    <s v="no"/>
    <n v="166.39440000000002"/>
    <m/>
    <n v="0.12"/>
    <n v="47.271136363636366"/>
    <m/>
    <n v="189.08454545454546"/>
    <m/>
    <n v="0"/>
    <s v="Konstantinos Zoupanos "/>
    <m/>
    <n v="12"/>
    <n v="48"/>
    <m/>
    <m/>
    <n v="0"/>
    <n v="0"/>
    <n v="0"/>
    <s v="04.07.2025"/>
    <s v="Order Window"/>
    <m/>
    <m/>
    <n v="188"/>
  </r>
  <r>
    <x v="3"/>
    <m/>
    <n v="26021053"/>
    <n v="3090581"/>
    <x v="58"/>
    <s v="TT"/>
    <x v="47"/>
    <x v="3"/>
    <m/>
    <m/>
    <n v="70"/>
    <n v="88027357"/>
    <s v="HE F1 Water bottle 0.0"/>
    <n v="5"/>
    <m/>
    <s v="China"/>
    <s v="Premiums"/>
    <n v="250"/>
    <s v="Promocean The Netherlands BV"/>
    <x v="0"/>
    <n v="73.099999999999994"/>
    <n v="365.5"/>
    <n v="69.900000000000006"/>
    <n v="349.5"/>
    <n v="0"/>
    <n v="0"/>
    <n v="349.5"/>
    <n v="60.420000000000009"/>
    <n v="0"/>
    <n v="60.420000000000009"/>
    <n v="43.5"/>
    <n v="18"/>
    <n v="22.5"/>
    <n v="8.8087499999999999E-2"/>
    <s v="Den Bosch"/>
    <m/>
    <n v="0"/>
    <s v="pallet"/>
    <n v="16"/>
    <n v="0"/>
    <m/>
    <m/>
    <s v="no"/>
    <n v="302.10000000000002"/>
    <m/>
    <n v="0.12"/>
    <n v="68.659090909090921"/>
    <m/>
    <n v="343.29545454545462"/>
    <m/>
    <n v="0"/>
    <s v="Konstantinos Zoupanos "/>
    <m/>
    <n v="10"/>
    <n v="50"/>
    <m/>
    <m/>
    <n v="0"/>
    <n v="0"/>
    <n v="0"/>
    <s v="04.07.2025"/>
    <s v="Order Window"/>
    <m/>
    <m/>
    <n v="1075"/>
  </r>
  <r>
    <x v="3"/>
    <m/>
    <n v="26021053"/>
    <n v="3090581"/>
    <x v="58"/>
    <s v="TT"/>
    <x v="47"/>
    <x v="3"/>
    <m/>
    <m/>
    <n v="80"/>
    <n v="88027358"/>
    <s v="HE F1 Water bottle"/>
    <n v="10"/>
    <m/>
    <s v="China"/>
    <s v="Premiums"/>
    <n v="250"/>
    <s v="Promocean The Netherlands BV"/>
    <x v="0"/>
    <n v="73.099999999999994"/>
    <n v="731"/>
    <n v="71.2"/>
    <n v="712"/>
    <n v="0"/>
    <n v="0"/>
    <n v="712"/>
    <n v="61.548600000000008"/>
    <n v="0"/>
    <n v="61.548600000000008"/>
    <n v="43.5"/>
    <n v="18"/>
    <n v="22.5"/>
    <n v="0.176175"/>
    <s v="Den Bosch"/>
    <m/>
    <n v="0"/>
    <s v="pallet"/>
    <n v="19"/>
    <n v="0"/>
    <m/>
    <m/>
    <s v="no"/>
    <n v="615.4860000000001"/>
    <m/>
    <n v="0.12"/>
    <n v="69.94159090909092"/>
    <m/>
    <n v="699.41590909090917"/>
    <m/>
    <n v="0"/>
    <s v="Konstantinos Zoupanos "/>
    <m/>
    <n v="10"/>
    <n v="100"/>
    <m/>
    <m/>
    <n v="0"/>
    <n v="0"/>
    <n v="0"/>
    <s v="04.07.2025"/>
    <s v="Order Window"/>
    <m/>
    <m/>
    <n v="679"/>
  </r>
  <r>
    <x v="3"/>
    <m/>
    <n v="26021053"/>
    <n v="3090581"/>
    <x v="58"/>
    <s v="TT"/>
    <x v="47"/>
    <x v="3"/>
    <m/>
    <m/>
    <n v="90"/>
    <n v="88027360"/>
    <s v="HE F1 drawstring/tote bag"/>
    <n v="10"/>
    <m/>
    <s v="China"/>
    <s v="Premiums"/>
    <n v="100"/>
    <s v="Asian Sourcing Link"/>
    <x v="0"/>
    <n v="41.7"/>
    <n v="417"/>
    <n v="25.45"/>
    <n v="254.5"/>
    <n v="0"/>
    <n v="0"/>
    <n v="254.5"/>
    <n v="21.831"/>
    <n v="0"/>
    <n v="21.831"/>
    <n v="48"/>
    <n v="38"/>
    <n v="2.5"/>
    <n v="4.5600000000000002E-2"/>
    <s v="Den Bosch"/>
    <m/>
    <n v="0"/>
    <s v="pallet"/>
    <n v="162.5"/>
    <n v="0"/>
    <m/>
    <m/>
    <s v="no"/>
    <n v="218.31"/>
    <m/>
    <n v="0.12"/>
    <n v="24.807954545454546"/>
    <m/>
    <n v="248.07954545454547"/>
    <m/>
    <n v="0"/>
    <s v="Ellina Smirnova "/>
    <m/>
    <n v="5"/>
    <n v="50"/>
    <m/>
    <m/>
    <n v="0"/>
    <n v="0"/>
    <n v="0"/>
    <s v="04.07.2025"/>
    <s v="Order Window"/>
    <m/>
    <m/>
    <n v="628"/>
  </r>
  <r>
    <x v="3"/>
    <m/>
    <n v="26021053"/>
    <n v="3090581"/>
    <x v="58"/>
    <s v="TT"/>
    <x v="47"/>
    <x v="3"/>
    <m/>
    <m/>
    <n v="100"/>
    <n v="88027386"/>
    <s v="HE F1 Racing jacket lady S"/>
    <n v="10"/>
    <m/>
    <s v="China"/>
    <s v="Textiles-Clothing"/>
    <n v="250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s v="Den Bosch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4.07.2025"/>
    <s v="Order Window"/>
    <m/>
    <m/>
    <n v="46"/>
  </r>
  <r>
    <x v="3"/>
    <m/>
    <n v="26021053"/>
    <n v="3090581"/>
    <x v="58"/>
    <s v="TT"/>
    <x v="47"/>
    <x v="3"/>
    <m/>
    <m/>
    <n v="110"/>
    <n v="88027390"/>
    <s v="HE F1 Racing jacket man M"/>
    <n v="10"/>
    <m/>
    <s v="China"/>
    <s v="Textiles-Clothing"/>
    <n v="250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s v="Den Bosch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4.07.2025"/>
    <s v="Order Window"/>
    <m/>
    <m/>
    <n v="102"/>
  </r>
  <r>
    <x v="3"/>
    <m/>
    <n v="26021053"/>
    <n v="3090581"/>
    <x v="58"/>
    <s v="TT"/>
    <x v="47"/>
    <x v="3"/>
    <m/>
    <m/>
    <n v="120"/>
    <n v="88027391"/>
    <s v="HE F1 Racing jacket man L"/>
    <n v="10"/>
    <m/>
    <s v="China"/>
    <s v="Textiles-Clothing"/>
    <n v="250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s v="Den Bosch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4.07.2025"/>
    <s v="Order Window"/>
    <m/>
    <m/>
    <n v="132"/>
  </r>
  <r>
    <x v="3"/>
    <m/>
    <n v="26021053"/>
    <n v="3090581"/>
    <x v="58"/>
    <s v="TT"/>
    <x v="47"/>
    <x v="3"/>
    <m/>
    <m/>
    <n v="130"/>
    <n v="88027392"/>
    <s v="HE F1 Racing jacket man XL"/>
    <n v="5"/>
    <m/>
    <s v="China"/>
    <s v="Textiles-Clothing"/>
    <n v="250"/>
    <s v="Promocean The Netherlands BV"/>
    <x v="0"/>
    <n v="51.62"/>
    <n v="258.09999999999997"/>
    <n v="51.62"/>
    <n v="258.09999999999997"/>
    <n v="0"/>
    <n v="0"/>
    <n v="258.09999999999997"/>
    <n v="45.044999999999995"/>
    <n v="0"/>
    <n v="45.044999999999995"/>
    <n v="57"/>
    <n v="45"/>
    <n v="5"/>
    <n v="6.4125000000000001E-2"/>
    <s v="Den Bosch"/>
    <m/>
    <n v="0"/>
    <s v="pallet"/>
    <n v="0"/>
    <n v="0"/>
    <m/>
    <m/>
    <s v="no"/>
    <n v="225.22499999999997"/>
    <m/>
    <n v="0.12"/>
    <n v="51.187499999999993"/>
    <m/>
    <n v="255.93749999999997"/>
    <m/>
    <n v="0"/>
    <s v="Konstantinos Zoupanos "/>
    <m/>
    <n v="2"/>
    <n v="10"/>
    <m/>
    <m/>
    <n v="0"/>
    <n v="0"/>
    <n v="0"/>
    <s v="04.07.2025"/>
    <s v="Order Window"/>
    <m/>
    <m/>
    <n v="112"/>
  </r>
  <r>
    <x v="3"/>
    <m/>
    <n v="26021053"/>
    <n v="3090581"/>
    <x v="58"/>
    <s v="TT"/>
    <x v="47"/>
    <x v="3"/>
    <m/>
    <m/>
    <n v="140"/>
    <n v="88027438"/>
    <s v="HE F1 umbrella"/>
    <n v="2"/>
    <m/>
    <s v="China"/>
    <s v="Premiums"/>
    <n v="100"/>
    <s v="Asian Sourcing Link"/>
    <x v="0"/>
    <n v="142.4"/>
    <n v="284.8"/>
    <n v="142.4"/>
    <n v="284.8"/>
    <n v="0"/>
    <n v="0"/>
    <n v="284.8"/>
    <n v="122.09400000000001"/>
    <n v="0"/>
    <n v="122.09400000000001"/>
    <n v="103"/>
    <n v="17.5"/>
    <n v="20"/>
    <n v="7.2099999999999997E-2"/>
    <s v="Den Bosch"/>
    <m/>
    <n v="0"/>
    <s v="pallet"/>
    <n v="0"/>
    <n v="0"/>
    <m/>
    <m/>
    <s v="no"/>
    <n v="244.18800000000002"/>
    <m/>
    <n v="0.12"/>
    <n v="138.74318181818182"/>
    <m/>
    <n v="277.48636363636365"/>
    <m/>
    <n v="0"/>
    <s v="Ellina Smirnova "/>
    <m/>
    <n v="10"/>
    <n v="20"/>
    <m/>
    <m/>
    <n v="0"/>
    <n v="0"/>
    <n v="0"/>
    <s v="04.07.2025"/>
    <s v="Order Window"/>
    <m/>
    <m/>
    <n v="74"/>
  </r>
  <r>
    <x v="3"/>
    <m/>
    <n v="26021053"/>
    <n v="3090581"/>
    <x v="58"/>
    <s v="TT"/>
    <x v="47"/>
    <x v="3"/>
    <m/>
    <m/>
    <n v="150"/>
    <n v="88027431"/>
    <s v="HE F1 rain jacket unisex S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4.07.2025"/>
    <s v="Order Window"/>
    <m/>
    <m/>
    <n v="121"/>
  </r>
  <r>
    <x v="3"/>
    <m/>
    <n v="26021053"/>
    <n v="3090581"/>
    <x v="58"/>
    <s v="TT"/>
    <x v="47"/>
    <x v="3"/>
    <m/>
    <m/>
    <n v="160"/>
    <n v="88027432"/>
    <s v="HE F1 rain jacket unisex M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4.07.2025"/>
    <s v="Order Window"/>
    <m/>
    <m/>
    <n v="278"/>
  </r>
  <r>
    <x v="3"/>
    <m/>
    <n v="26021053"/>
    <n v="3090581"/>
    <x v="58"/>
    <s v="TT"/>
    <x v="47"/>
    <x v="3"/>
    <m/>
    <m/>
    <n v="170"/>
    <n v="88027433"/>
    <s v="HE F1 rain jacket unisex 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4.07.2025"/>
    <s v="Order Window"/>
    <m/>
    <m/>
    <n v="437"/>
  </r>
  <r>
    <x v="3"/>
    <m/>
    <n v="26021053"/>
    <n v="3090581"/>
    <x v="58"/>
    <s v="TT"/>
    <x v="47"/>
    <x v="3"/>
    <m/>
    <m/>
    <n v="180"/>
    <n v="88027434"/>
    <s v="HE F1 rain jacket unisex XL"/>
    <n v="7"/>
    <m/>
    <s v="China"/>
    <s v="Textiles-Clothing"/>
    <n v="1000"/>
    <s v="Asian Sourcing Link"/>
    <x v="0"/>
    <n v="32.06"/>
    <n v="224.42000000000002"/>
    <n v="32.06"/>
    <n v="224.42000000000002"/>
    <n v="0"/>
    <n v="0"/>
    <n v="224.42000000000002"/>
    <n v="27.974699999999999"/>
    <n v="0"/>
    <n v="27.974699999999999"/>
    <n v="47"/>
    <n v="38"/>
    <n v="2"/>
    <n v="2.5003999999999998E-2"/>
    <s v="Den Bosch"/>
    <m/>
    <n v="0"/>
    <s v="pallet"/>
    <n v="0"/>
    <n v="0"/>
    <m/>
    <m/>
    <s v="no"/>
    <n v="195.8229"/>
    <m/>
    <n v="0.12"/>
    <n v="31.789431818181818"/>
    <m/>
    <n v="222.52602272727273"/>
    <m/>
    <n v="0"/>
    <s v="Ellina Smirnova "/>
    <m/>
    <n v="1"/>
    <n v="7"/>
    <m/>
    <m/>
    <n v="0"/>
    <n v="0"/>
    <n v="0"/>
    <s v="04.07.2025"/>
    <s v="Order Window"/>
    <m/>
    <m/>
    <n v="280"/>
  </r>
  <r>
    <x v="3"/>
    <m/>
    <n v="26021054"/>
    <n v="3090840"/>
    <x v="28"/>
    <s v="PH"/>
    <x v="23"/>
    <x v="0"/>
    <m/>
    <m/>
    <n v="100"/>
    <n v="88027356"/>
    <s v="HE F1 Metal cup in giftbox"/>
    <n v="10"/>
    <m/>
    <s v="China"/>
    <s v="Premiums"/>
    <n v="209"/>
    <s v="Promocean The Netherlands BV"/>
    <x v="0"/>
    <n v="48.12"/>
    <n v="481.2"/>
    <n v="48.12"/>
    <n v="481.2"/>
    <n v="0"/>
    <n v="0"/>
    <n v="481.2"/>
    <n v="41.598600000000005"/>
    <n v="0"/>
    <n v="41.598600000000005"/>
    <n v="37.799999999999997"/>
    <n v="28.5"/>
    <n v="14.3"/>
    <n v="0.15405389999999999"/>
    <s v="Den Bosch"/>
    <m/>
    <s v="Philippines"/>
    <s v="pallet"/>
    <n v="0"/>
    <n v="0"/>
    <m/>
    <m/>
    <s v="no"/>
    <n v="415.98600000000005"/>
    <m/>
    <n v="0.12"/>
    <n v="47.271136363636366"/>
    <m/>
    <n v="472.71136363636367"/>
    <m/>
    <n v="0"/>
    <s v="Konstantinos Zoupanos "/>
    <m/>
    <n v="12"/>
    <n v="120"/>
    <m/>
    <m/>
    <n v="0"/>
    <n v="0"/>
    <n v="0"/>
    <s v="05.07.2025"/>
    <s v="Order Window"/>
    <m/>
    <m/>
    <n v="188"/>
  </r>
  <r>
    <x v="3"/>
    <m/>
    <n v="26021054"/>
    <n v="3090840"/>
    <x v="28"/>
    <s v="PH"/>
    <x v="23"/>
    <x v="0"/>
    <m/>
    <m/>
    <n v="110"/>
    <n v="88027355"/>
    <s v="HE F1 Lanyard"/>
    <n v="5"/>
    <m/>
    <s v="China"/>
    <s v="Premiums"/>
    <n v="40"/>
    <s v="Promocean The Netherlands BV"/>
    <x v="0"/>
    <n v="57.499999999999993"/>
    <n v="287.49999999999994"/>
    <n v="57.499999999999993"/>
    <n v="287.49999999999994"/>
    <n v="0"/>
    <n v="0"/>
    <n v="287.49999999999994"/>
    <n v="49.829400000000007"/>
    <n v="0"/>
    <n v="49.829400000000007"/>
    <n v="24"/>
    <n v="15"/>
    <n v="5"/>
    <n v="8.9999999999999993E-3"/>
    <s v="Den Bosch"/>
    <m/>
    <s v="Philippines"/>
    <s v="pallet"/>
    <n v="0"/>
    <n v="0"/>
    <m/>
    <m/>
    <s v="no"/>
    <n v="249.14700000000005"/>
    <m/>
    <n v="0.12"/>
    <n v="56.62431818181819"/>
    <m/>
    <n v="283.12159090909097"/>
    <m/>
    <n v="0"/>
    <s v="Konstantinos Zoupanos "/>
    <m/>
    <n v="25"/>
    <n v="125"/>
    <m/>
    <m/>
    <n v="0"/>
    <n v="0"/>
    <n v="0"/>
    <s v="05.07.2025"/>
    <s v="Order Window"/>
    <m/>
    <m/>
    <n v="80"/>
  </r>
  <r>
    <x v="3"/>
    <m/>
    <n v="26021054"/>
    <n v="3090840"/>
    <x v="28"/>
    <s v="PH"/>
    <x v="23"/>
    <x v="0"/>
    <m/>
    <m/>
    <n v="120"/>
    <n v="88027354"/>
    <s v="HE F1 Cap"/>
    <n v="10"/>
    <m/>
    <s v="China"/>
    <s v="Textiles-Clothing"/>
    <n v="42"/>
    <s v="Promocean The Netherlands BV"/>
    <x v="0"/>
    <n v="102.72"/>
    <n v="1027.2"/>
    <n v="72.239999999999995"/>
    <n v="722.4"/>
    <n v="0"/>
    <n v="0"/>
    <n v="722.4"/>
    <n v="63.5"/>
    <n v="0"/>
    <n v="63.5"/>
    <n v="44"/>
    <n v="23"/>
    <n v="18"/>
    <n v="0.18215999999999999"/>
    <s v="Yantian"/>
    <m/>
    <s v="Philippines"/>
    <s v="pallet"/>
    <n v="304.80000000000007"/>
    <n v="0"/>
    <m/>
    <m/>
    <s v="no"/>
    <n v="635"/>
    <m/>
    <n v="0.12"/>
    <n v="72.159090909090907"/>
    <m/>
    <n v="721.59090909090901"/>
    <m/>
    <n v="0"/>
    <s v="Konstantinos Zoupanos "/>
    <m/>
    <n v="24"/>
    <n v="240"/>
    <m/>
    <m/>
    <n v="0"/>
    <n v="0"/>
    <n v="0"/>
    <s v="05.07.2025"/>
    <s v="Order Window"/>
    <m/>
    <m/>
    <n v="442"/>
  </r>
  <r>
    <x v="3"/>
    <m/>
    <n v="26021054"/>
    <n v="3090840"/>
    <x v="28"/>
    <s v="PH"/>
    <x v="23"/>
    <x v="0"/>
    <m/>
    <m/>
    <n v="130"/>
    <n v="88027358"/>
    <s v="HE F1 Water bottle"/>
    <n v="15"/>
    <m/>
    <s v="China"/>
    <s v="Premiums"/>
    <n v="250"/>
    <s v="Promocean The Netherlands BV"/>
    <x v="0"/>
    <n v="65.3"/>
    <n v="979.5"/>
    <n v="62.5"/>
    <n v="937.5"/>
    <n v="0"/>
    <n v="0"/>
    <n v="937.5"/>
    <n v="54.98"/>
    <n v="0"/>
    <n v="54.98"/>
    <n v="43.5"/>
    <n v="18"/>
    <n v="22.5"/>
    <n v="0.26426250000000001"/>
    <s v="Yantian"/>
    <m/>
    <s v="Philippines"/>
    <s v="pallet"/>
    <n v="42"/>
    <n v="0"/>
    <m/>
    <m/>
    <s v="no"/>
    <n v="824.69999999999993"/>
    <m/>
    <n v="0.12"/>
    <n v="62.477272727272727"/>
    <m/>
    <n v="937.15909090909088"/>
    <m/>
    <n v="0"/>
    <s v="Konstantinos Zoupanos "/>
    <m/>
    <n v="10"/>
    <n v="150"/>
    <m/>
    <m/>
    <n v="0"/>
    <n v="0"/>
    <n v="0"/>
    <s v="05.07.2025"/>
    <s v="Order Window"/>
    <m/>
    <m/>
    <n v="679"/>
  </r>
  <r>
    <x v="3"/>
    <m/>
    <n v="26021053"/>
    <n v="3090581"/>
    <x v="58"/>
    <s v="TT"/>
    <x v="47"/>
    <x v="3"/>
    <m/>
    <m/>
    <n v="190"/>
    <n v="88027435"/>
    <s v="HE F1 rain jacket unisex XXL"/>
    <n v="3"/>
    <m/>
    <s v="China"/>
    <s v="Textiles-Clothing"/>
    <n v="1000"/>
    <s v="Asian Sourcing Link"/>
    <x v="0"/>
    <n v="32.06"/>
    <n v="96.18"/>
    <n v="32.06"/>
    <n v="96.18"/>
    <n v="0"/>
    <n v="0"/>
    <n v="96.18"/>
    <n v="27.974699999999999"/>
    <n v="0"/>
    <n v="27.974699999999999"/>
    <n v="47"/>
    <n v="38"/>
    <n v="2"/>
    <n v="1.0716E-2"/>
    <s v="Den Bosch"/>
    <m/>
    <n v="0"/>
    <s v="pallet"/>
    <n v="0"/>
    <n v="0"/>
    <m/>
    <m/>
    <s v="no"/>
    <n v="83.924099999999996"/>
    <m/>
    <n v="0.12"/>
    <n v="31.789431818181818"/>
    <m/>
    <n v="95.368295454545461"/>
    <m/>
    <n v="0"/>
    <s v="Ellina Smirnova "/>
    <m/>
    <n v="1"/>
    <n v="3"/>
    <m/>
    <m/>
    <n v="0"/>
    <n v="0"/>
    <n v="0"/>
    <s v="04.07.2025"/>
    <s v="Order Window"/>
    <m/>
    <m/>
    <n v="108"/>
  </r>
  <r>
    <x v="2"/>
    <m/>
    <n v="26021053"/>
    <n v="3090581"/>
    <x v="58"/>
    <s v="TT"/>
    <x v="47"/>
    <x v="3"/>
    <m/>
    <m/>
    <n v="200"/>
    <n v="88026505"/>
    <s v="HE UCL Soccer ball with pump"/>
    <n v="10"/>
    <m/>
    <s v="China"/>
    <s v="Premiums"/>
    <n v="500"/>
    <s v="Promocean The Netherlands BV"/>
    <x v="0"/>
    <n v="64.900000000000006"/>
    <n v="649"/>
    <n v="60.300000000000004"/>
    <n v="603"/>
    <n v="0"/>
    <n v="0"/>
    <n v="603"/>
    <n v="52.189200000000007"/>
    <n v="0"/>
    <n v="52.189200000000007"/>
    <n v="68"/>
    <n v="19"/>
    <n v="19"/>
    <n v="0.24548"/>
    <s v="Den Bosch"/>
    <m/>
    <n v="0"/>
    <s v="pallet"/>
    <n v="46"/>
    <n v="0"/>
    <m/>
    <m/>
    <s v="no"/>
    <n v="521.89200000000005"/>
    <m/>
    <n v="0.12"/>
    <n v="59.305909090909097"/>
    <m/>
    <n v="593.05909090909097"/>
    <m/>
    <n v="0"/>
    <s v="Ellina Smirnova"/>
    <m/>
    <n v="10"/>
    <n v="100"/>
    <m/>
    <m/>
    <n v="0"/>
    <n v="0"/>
    <n v="0"/>
    <s v="04.07.2025"/>
    <s v="Order Window"/>
    <m/>
    <m/>
    <n v="4834"/>
  </r>
  <r>
    <x v="2"/>
    <m/>
    <n v="26021053"/>
    <n v="3090581"/>
    <x v="58"/>
    <s v="TT"/>
    <x v="47"/>
    <x v="3"/>
    <m/>
    <m/>
    <n v="210"/>
    <n v="88026493"/>
    <s v="HE UCL Ice bucket"/>
    <n v="25"/>
    <m/>
    <s v="China"/>
    <s v="Bar support"/>
    <n v="167"/>
    <s v="Promocean The Netherlands BV"/>
    <x v="0"/>
    <n v="73.199999999999989"/>
    <n v="1829.9999999999998"/>
    <n v="73.199999999999989"/>
    <n v="1829.9999999999998"/>
    <n v="0"/>
    <n v="0"/>
    <n v="1829.9999999999998"/>
    <n v="63.327000000000005"/>
    <n v="0"/>
    <n v="63.327000000000005"/>
    <n v="49"/>
    <n v="26"/>
    <n v="50"/>
    <n v="1.5925"/>
    <s v="Den Bosch"/>
    <m/>
    <n v="0"/>
    <s v="pallet"/>
    <n v="0"/>
    <n v="0"/>
    <m/>
    <m/>
    <s v="no"/>
    <n v="1583.1750000000002"/>
    <m/>
    <n v="0.12"/>
    <n v="71.962500000000006"/>
    <m/>
    <n v="1799.0625000000002"/>
    <m/>
    <n v="0"/>
    <s v="Ellina Smirnova"/>
    <m/>
    <n v="12"/>
    <n v="300"/>
    <m/>
    <m/>
    <n v="0"/>
    <n v="0"/>
    <n v="0"/>
    <s v="04.07.2025"/>
    <s v="Order Window"/>
    <m/>
    <m/>
    <n v="356"/>
  </r>
  <r>
    <x v="2"/>
    <m/>
    <n v="26021053"/>
    <n v="3090581"/>
    <x v="58"/>
    <s v="TT"/>
    <x v="47"/>
    <x v="3"/>
    <m/>
    <m/>
    <n v="220"/>
    <n v="88026488"/>
    <s v="HE UCL Fanny pack"/>
    <n v="2"/>
    <m/>
    <s v="China"/>
    <s v="Premiums"/>
    <n v="100"/>
    <s v="Promocean The Netherlands BV"/>
    <x v="0"/>
    <n v="46.2"/>
    <n v="92.4"/>
    <n v="41"/>
    <n v="82"/>
    <n v="0"/>
    <n v="0"/>
    <n v="82"/>
    <n v="35.419800000000002"/>
    <n v="0"/>
    <n v="35.419800000000002"/>
    <n v="28"/>
    <n v="17"/>
    <n v="13"/>
    <n v="1.2376E-2"/>
    <s v="Den Bosch"/>
    <m/>
    <n v="0"/>
    <s v="pallet"/>
    <n v="10.400000000000006"/>
    <n v="0"/>
    <m/>
    <m/>
    <s v="no"/>
    <n v="70.839600000000004"/>
    <m/>
    <n v="0.12"/>
    <n v="40.249772727272727"/>
    <m/>
    <n v="80.499545454545455"/>
    <m/>
    <n v="0"/>
    <s v="Ellina Smirnova"/>
    <m/>
    <n v="10"/>
    <n v="20"/>
    <m/>
    <m/>
    <n v="0"/>
    <n v="0"/>
    <n v="0"/>
    <s v="04.07.2025"/>
    <s v="Order Window"/>
    <m/>
    <m/>
    <n v="588"/>
  </r>
  <r>
    <x v="2"/>
    <m/>
    <n v="26021053"/>
    <n v="3090581"/>
    <x v="58"/>
    <s v="TT"/>
    <x v="47"/>
    <x v="3"/>
    <m/>
    <m/>
    <n v="230"/>
    <n v="88026494"/>
    <s v="HE UCL Keyring opener"/>
    <n v="6"/>
    <m/>
    <s v="China"/>
    <s v="Premiums"/>
    <n v="100"/>
    <s v="Promocean The Netherlands BV"/>
    <x v="0"/>
    <n v="47"/>
    <n v="282"/>
    <n v="42.25"/>
    <n v="253.5"/>
    <n v="0"/>
    <n v="0"/>
    <n v="253.5"/>
    <n v="37.249200000000002"/>
    <n v="0"/>
    <n v="37.249200000000002"/>
    <n v="11"/>
    <n v="9"/>
    <n v="6"/>
    <n v="3.5639999999999999E-3"/>
    <s v="Den Bosch"/>
    <m/>
    <n v="0"/>
    <s v="pallet"/>
    <n v="28.5"/>
    <n v="0"/>
    <m/>
    <m/>
    <s v="no"/>
    <n v="223.49520000000001"/>
    <m/>
    <n v="0.12"/>
    <n v="42.328636363636363"/>
    <m/>
    <n v="253.97181818181818"/>
    <m/>
    <n v="0"/>
    <s v="Ellina Smirnova"/>
    <m/>
    <n v="25"/>
    <n v="150"/>
    <m/>
    <m/>
    <n v="0"/>
    <n v="0"/>
    <n v="0"/>
    <s v="04.07.2025"/>
    <s v="Order Window"/>
    <m/>
    <m/>
    <n v="1305"/>
  </r>
  <r>
    <x v="2"/>
    <m/>
    <n v="26021053"/>
    <n v="3090581"/>
    <x v="58"/>
    <s v="TT"/>
    <x v="47"/>
    <x v="3"/>
    <m/>
    <m/>
    <n v="240"/>
    <n v="88026531"/>
    <s v="HE UCL Shoe bag"/>
    <n v="4"/>
    <m/>
    <s v="China"/>
    <s v="Premiums"/>
    <n v="200"/>
    <s v="Promocean The Netherlands BV"/>
    <x v="0"/>
    <n v="18.2"/>
    <n v="72.8"/>
    <n v="17.649999999999999"/>
    <n v="70.599999999999994"/>
    <n v="0"/>
    <n v="0"/>
    <n v="70.599999999999994"/>
    <n v="15.420599999999999"/>
    <n v="0"/>
    <n v="15.420599999999999"/>
    <n v="35"/>
    <n v="22"/>
    <n v="6"/>
    <n v="1.848E-2"/>
    <s v="Den Bosch"/>
    <m/>
    <n v="0"/>
    <s v="pallet"/>
    <n v="2.2000000000000028"/>
    <n v="0"/>
    <m/>
    <m/>
    <s v="no"/>
    <n v="61.682399999999994"/>
    <m/>
    <n v="0.12"/>
    <n v="17.523409090909087"/>
    <m/>
    <n v="70.09363636363635"/>
    <m/>
    <n v="0"/>
    <s v="Ellina Smirnova"/>
    <m/>
    <n v="5"/>
    <n v="20"/>
    <m/>
    <m/>
    <n v="0"/>
    <n v="0"/>
    <n v="0"/>
    <s v="04.07.2025"/>
    <s v="Order Window"/>
    <m/>
    <m/>
    <n v="747"/>
  </r>
  <r>
    <x v="0"/>
    <m/>
    <n v="26021053"/>
    <n v="3090581"/>
    <x v="58"/>
    <s v="TT"/>
    <x v="47"/>
    <x v="3"/>
    <m/>
    <m/>
    <n v="250"/>
    <n v="88026851"/>
    <s v="HE Brand metallic ice bucket 6 bottles"/>
    <n v="75"/>
    <m/>
    <s v="China"/>
    <s v="Bar support"/>
    <n v="167"/>
    <s v="Promocean The Netherlands BV"/>
    <x v="0"/>
    <n v="87"/>
    <n v="6525"/>
    <n v="76.679999999999993"/>
    <n v="5750.9999999999991"/>
    <n v="0"/>
    <n v="0"/>
    <n v="5750.9999999999991"/>
    <n v="65.527200000000008"/>
    <n v="0"/>
    <n v="65.527200000000008"/>
    <n v="49"/>
    <n v="26"/>
    <n v="50"/>
    <n v="4.7774999999999999"/>
    <s v="Den Bosch"/>
    <m/>
    <n v="0"/>
    <s v="pallet"/>
    <n v="774.00000000000091"/>
    <n v="0"/>
    <m/>
    <m/>
    <s v="no"/>
    <n v="4914.5400000000009"/>
    <m/>
    <n v="0.12"/>
    <n v="74.462727272727278"/>
    <m/>
    <n v="5584.704545454546"/>
    <m/>
    <n v="0"/>
    <s v="Ellina Smirnova"/>
    <m/>
    <n v="12"/>
    <n v="900"/>
    <m/>
    <m/>
    <n v="0"/>
    <n v="0"/>
    <n v="0"/>
    <s v="04.07.2025"/>
    <s v="Order Window"/>
    <m/>
    <m/>
    <n v="273"/>
  </r>
  <r>
    <x v="0"/>
    <m/>
    <n v="26021053"/>
    <n v="3090581"/>
    <x v="58"/>
    <s v="TT"/>
    <x v="47"/>
    <x v="3"/>
    <m/>
    <m/>
    <n v="260"/>
    <n v="88027032"/>
    <s v="HE Brand bucket hat"/>
    <n v="20"/>
    <m/>
    <s v="China"/>
    <s v="Textiles-Clothing"/>
    <n v="100"/>
    <s v="Asian Sourcing Link"/>
    <x v="0"/>
    <n v="52.300000000000004"/>
    <n v="1046"/>
    <n v="52.300000000000004"/>
    <n v="1046"/>
    <n v="0"/>
    <n v="0"/>
    <n v="1046"/>
    <n v="38.024999999999999"/>
    <n v="0"/>
    <n v="38.024999999999999"/>
    <n v="23"/>
    <n v="17"/>
    <n v="28.8"/>
    <n v="0.22521600000000003"/>
    <s v="Den Bosch"/>
    <m/>
    <n v="0"/>
    <s v="pallet"/>
    <n v="0"/>
    <n v="0"/>
    <m/>
    <m/>
    <s v="no"/>
    <n v="760.5"/>
    <m/>
    <n v="0.12"/>
    <n v="43.210227272727273"/>
    <m/>
    <n v="864.2045454545455"/>
    <m/>
    <n v="0"/>
    <s v="Ellina Smirnova"/>
    <m/>
    <n v="10"/>
    <n v="200"/>
    <m/>
    <m/>
    <n v="0"/>
    <n v="0"/>
    <n v="0"/>
    <s v="04.07.2025"/>
    <s v="Order Window"/>
    <m/>
    <m/>
    <n v="216"/>
  </r>
  <r>
    <x v="0"/>
    <m/>
    <n v="26021053"/>
    <n v="3090581"/>
    <x v="58"/>
    <s v="TT"/>
    <x v="47"/>
    <x v="3"/>
    <m/>
    <m/>
    <n v="270"/>
    <n v="88026625"/>
    <s v="HE Brand scarf"/>
    <n v="5"/>
    <m/>
    <s v="China"/>
    <s v="Textiles-Clothing"/>
    <n v="100"/>
    <s v="Promocean The Netherlands BV"/>
    <x v="0"/>
    <n v="73.7"/>
    <n v="368.5"/>
    <n v="73.7"/>
    <n v="368.5"/>
    <n v="0"/>
    <n v="0"/>
    <n v="368.5"/>
    <n v="64.326599999999999"/>
    <n v="0"/>
    <n v="64.326599999999999"/>
    <n v="20"/>
    <n v="20"/>
    <n v="10"/>
    <n v="0.02"/>
    <s v="Den Bosch"/>
    <m/>
    <n v="0"/>
    <s v="pallet"/>
    <n v="0"/>
    <n v="0"/>
    <m/>
    <m/>
    <s v="no"/>
    <n v="321.63299999999998"/>
    <m/>
    <n v="0.12"/>
    <n v="73.098409090909087"/>
    <m/>
    <n v="365.4920454545454"/>
    <m/>
    <n v="0"/>
    <s v="Ellina Smirnova"/>
    <m/>
    <n v="10"/>
    <n v="50"/>
    <m/>
    <m/>
    <n v="0"/>
    <n v="0"/>
    <n v="0"/>
    <s v="04.07.2025"/>
    <s v="Order Window"/>
    <m/>
    <m/>
    <n v="144"/>
  </r>
  <r>
    <x v="0"/>
    <m/>
    <n v="26021053"/>
    <n v="3090581"/>
    <x v="58"/>
    <s v="TT"/>
    <x v="47"/>
    <x v="3"/>
    <m/>
    <m/>
    <n v="280"/>
    <n v="88026829"/>
    <s v="HE Brand LED countertop sign"/>
    <n v="50"/>
    <m/>
    <s v="China"/>
    <s v="Indoor signs"/>
    <n v="500"/>
    <s v="Brands On"/>
    <x v="0"/>
    <n v="43.64"/>
    <n v="2182"/>
    <n v="43.64"/>
    <n v="2182"/>
    <n v="0"/>
    <n v="0"/>
    <n v="2182"/>
    <n v="38.4"/>
    <n v="0"/>
    <n v="38.4"/>
    <n v="46"/>
    <n v="26"/>
    <n v="12"/>
    <n v="0.71760000000000002"/>
    <s v="Den Bosch"/>
    <m/>
    <n v="0"/>
    <s v="pallet"/>
    <n v="0"/>
    <n v="0"/>
    <m/>
    <m/>
    <s v="no"/>
    <n v="1920"/>
    <m/>
    <n v="0.12"/>
    <n v="43.636363636363633"/>
    <m/>
    <n v="2181.8181818181815"/>
    <m/>
    <n v="0"/>
    <s v="Ludmilla Zarybnicka"/>
    <m/>
    <n v="1"/>
    <n v="50"/>
    <m/>
    <m/>
    <n v="0"/>
    <n v="0"/>
    <n v="0"/>
    <s v="04.07.2025"/>
    <s v="Order Window"/>
    <m/>
    <m/>
    <n v="242"/>
  </r>
  <r>
    <x v="0"/>
    <m/>
    <n v="26021053"/>
    <n v="3090581"/>
    <x v="58"/>
    <s v="TT"/>
    <x v="47"/>
    <x v="3"/>
    <m/>
    <m/>
    <n v="290"/>
    <n v="88027218"/>
    <s v="HE Brand flag small"/>
    <n v="10"/>
    <m/>
    <s v="China"/>
    <s v="Premiums"/>
    <n v="100"/>
    <s v="Promocean The Netherlands BV"/>
    <x v="0"/>
    <n v="40"/>
    <n v="400"/>
    <n v="31.8"/>
    <n v="318"/>
    <n v="0"/>
    <n v="0"/>
    <n v="318"/>
    <n v="28.001900000000003"/>
    <n v="0"/>
    <n v="28.001900000000003"/>
    <n v="30"/>
    <n v="20"/>
    <n v="10"/>
    <n v="0.06"/>
    <s v="Den Bosch"/>
    <m/>
    <n v="0"/>
    <s v="pallet"/>
    <n v="82"/>
    <n v="0"/>
    <m/>
    <m/>
    <s v="no"/>
    <n v="280.01900000000001"/>
    <m/>
    <n v="0.12"/>
    <n v="31.820340909090913"/>
    <m/>
    <n v="318.20340909090913"/>
    <m/>
    <n v="0"/>
    <s v="Ellina Smirnova"/>
    <m/>
    <n v="5"/>
    <n v="50"/>
    <m/>
    <m/>
    <n v="0"/>
    <n v="0"/>
    <n v="0"/>
    <s v="04.07.2025"/>
    <s v="Order Window"/>
    <m/>
    <m/>
    <n v="562"/>
  </r>
  <r>
    <x v="0"/>
    <m/>
    <n v="26021053"/>
    <n v="3090581"/>
    <x v="58"/>
    <s v="TT"/>
    <x v="47"/>
    <x v="3"/>
    <m/>
    <m/>
    <n v="300"/>
    <n v="88027222"/>
    <s v="HE Brand vertical flag"/>
    <n v="5"/>
    <m/>
    <s v="China"/>
    <s v="Premiums"/>
    <n v="20"/>
    <s v="Promocean The Netherlands BV"/>
    <x v="0"/>
    <n v="128.85"/>
    <n v="644.25"/>
    <n v="59.349999999999994"/>
    <n v="296.75"/>
    <n v="0"/>
    <n v="0"/>
    <n v="296.75"/>
    <n v="52.248100000000001"/>
    <n v="0"/>
    <n v="52.248100000000001"/>
    <n v="30"/>
    <n v="20"/>
    <n v="16"/>
    <n v="4.8000000000000001E-2"/>
    <s v="Den Bosch"/>
    <m/>
    <n v="0"/>
    <s v="pallet"/>
    <n v="347.5"/>
    <n v="0"/>
    <m/>
    <m/>
    <s v="no"/>
    <n v="261.2405"/>
    <m/>
    <n v="0.12"/>
    <n v="59.372840909090911"/>
    <m/>
    <n v="296.86420454545453"/>
    <m/>
    <n v="0"/>
    <s v="Ellina Smirnova"/>
    <m/>
    <n v="5"/>
    <n v="25"/>
    <m/>
    <m/>
    <n v="0"/>
    <n v="0"/>
    <n v="0"/>
    <s v="04.07.2025"/>
    <s v="Order Window"/>
    <m/>
    <m/>
    <n v="508"/>
  </r>
  <r>
    <x v="0"/>
    <m/>
    <n v="26021053"/>
    <n v="3090581"/>
    <x v="58"/>
    <s v="TT"/>
    <x v="47"/>
    <x v="3"/>
    <m/>
    <m/>
    <n v="310"/>
    <n v="88027066"/>
    <s v="HE Brand cooler box with wheels"/>
    <n v="5"/>
    <m/>
    <s v="China"/>
    <s v="Premiums"/>
    <n v="250"/>
    <s v="Asian Sourcing Link"/>
    <x v="0"/>
    <n v="170.05"/>
    <n v="850.25"/>
    <n v="170.05"/>
    <n v="850.25"/>
    <n v="0"/>
    <n v="0"/>
    <n v="850.25"/>
    <n v="147.06"/>
    <n v="0"/>
    <n v="147.06"/>
    <n v="57"/>
    <n v="37"/>
    <n v="46"/>
    <n v="0.48507"/>
    <s v="Den Bosch"/>
    <m/>
    <n v="0"/>
    <s v="pallet"/>
    <n v="0"/>
    <n v="0"/>
    <m/>
    <m/>
    <s v="no"/>
    <n v="735.3"/>
    <m/>
    <n v="0.12"/>
    <n v="167.11363636363637"/>
    <m/>
    <n v="835.56818181818187"/>
    <m/>
    <n v="0"/>
    <s v="Ellina Smirnova"/>
    <m/>
    <n v="1"/>
    <n v="5"/>
    <m/>
    <m/>
    <n v="0"/>
    <n v="0"/>
    <n v="0"/>
    <s v="04.07.2025"/>
    <s v="Order Window"/>
    <m/>
    <m/>
    <n v="119"/>
  </r>
  <r>
    <x v="0"/>
    <m/>
    <n v="26021053"/>
    <n v="3090581"/>
    <x v="58"/>
    <s v="TT"/>
    <x v="47"/>
    <x v="3"/>
    <m/>
    <m/>
    <n v="320"/>
    <n v="88025979"/>
    <s v="HE Brand Polo man M"/>
    <n v="3"/>
    <m/>
    <s v="Bangladesh"/>
    <s v="Textiles-Clothing"/>
    <n v="167"/>
    <s v="Promocean The Netherlands BV"/>
    <x v="0"/>
    <n v="42.480000000000004"/>
    <n v="127.44000000000001"/>
    <n v="41.7"/>
    <n v="125.10000000000001"/>
    <n v="0"/>
    <n v="0"/>
    <n v="125.10000000000001"/>
    <n v="36.374700000000011"/>
    <n v="0"/>
    <n v="36.374700000000011"/>
    <n v="36"/>
    <n v="33"/>
    <n v="7"/>
    <n v="2.4948000000000001E-2"/>
    <s v="Den Bosch"/>
    <m/>
    <n v="0"/>
    <s v="pallet"/>
    <n v="2.3400000000000034"/>
    <n v="0"/>
    <m/>
    <m/>
    <s v="no"/>
    <n v="109.12410000000003"/>
    <m/>
    <n v="0.12"/>
    <n v="41.334886363636379"/>
    <m/>
    <n v="124.00465909090914"/>
    <m/>
    <n v="0"/>
    <s v="Ellina Smirnova"/>
    <m/>
    <n v="6"/>
    <n v="18"/>
    <m/>
    <m/>
    <n v="0"/>
    <n v="0"/>
    <n v="0"/>
    <s v="04.07.2025"/>
    <s v="Order Window"/>
    <m/>
    <m/>
    <n v="103"/>
  </r>
  <r>
    <x v="0"/>
    <m/>
    <n v="26021053"/>
    <n v="3090581"/>
    <x v="58"/>
    <s v="TT"/>
    <x v="47"/>
    <x v="3"/>
    <m/>
    <m/>
    <n v="330"/>
    <n v="88025980"/>
    <s v="HE Brand Polo man L"/>
    <n v="4"/>
    <m/>
    <s v="Bangladesh"/>
    <s v="Textiles-Clothing"/>
    <n v="167"/>
    <s v="Promocean The Netherlands BV"/>
    <x v="0"/>
    <n v="42.480000000000004"/>
    <n v="169.92000000000002"/>
    <n v="41.7"/>
    <n v="166.8"/>
    <n v="0"/>
    <n v="0"/>
    <n v="166.8"/>
    <n v="36.374700000000004"/>
    <n v="0"/>
    <n v="36.374700000000004"/>
    <n v="36"/>
    <n v="33"/>
    <n v="7"/>
    <n v="3.3264000000000002E-2"/>
    <s v="Den Bosch"/>
    <m/>
    <n v="0"/>
    <s v="pallet"/>
    <n v="3.1200000000000045"/>
    <n v="0"/>
    <m/>
    <m/>
    <s v="no"/>
    <n v="145.49880000000002"/>
    <m/>
    <n v="0.12"/>
    <n v="41.334886363636372"/>
    <m/>
    <n v="165.33954545454549"/>
    <m/>
    <n v="0"/>
    <s v="Ellina Smirnova"/>
    <m/>
    <n v="6"/>
    <n v="24"/>
    <m/>
    <m/>
    <n v="0"/>
    <n v="0"/>
    <n v="0"/>
    <s v="04.07.2025"/>
    <s v="Order Window"/>
    <m/>
    <m/>
    <n v="165"/>
  </r>
  <r>
    <x v="0"/>
    <m/>
    <n v="26021053"/>
    <n v="3090581"/>
    <x v="58"/>
    <s v="TT"/>
    <x v="47"/>
    <x v="3"/>
    <m/>
    <m/>
    <n v="340"/>
    <n v="88025981"/>
    <s v="HE Brand Polo man XL"/>
    <n v="4"/>
    <m/>
    <s v="Bangladesh"/>
    <s v="Textiles-Clothing"/>
    <n v="167"/>
    <s v="Promocean The Netherlands BV"/>
    <x v="0"/>
    <n v="42.480000000000004"/>
    <n v="169.92000000000002"/>
    <n v="41.7"/>
    <n v="166.8"/>
    <n v="0"/>
    <n v="0"/>
    <n v="166.8"/>
    <n v="36.374700000000004"/>
    <n v="0"/>
    <n v="36.374700000000004"/>
    <n v="36"/>
    <n v="33"/>
    <n v="7"/>
    <n v="3.3264000000000002E-2"/>
    <s v="Den Bosch"/>
    <m/>
    <n v="0"/>
    <s v="pallet"/>
    <n v="3.1200000000000045"/>
    <n v="0"/>
    <m/>
    <m/>
    <s v="no"/>
    <n v="145.49880000000002"/>
    <m/>
    <n v="0.12"/>
    <n v="41.334886363636372"/>
    <m/>
    <n v="165.33954545454549"/>
    <m/>
    <n v="0"/>
    <s v="Ellina Smirnova"/>
    <m/>
    <n v="6"/>
    <n v="24"/>
    <m/>
    <m/>
    <n v="0"/>
    <n v="0"/>
    <n v="0"/>
    <s v="04.07.2025"/>
    <s v="Order Window"/>
    <m/>
    <m/>
    <n v="328"/>
  </r>
  <r>
    <x v="0"/>
    <m/>
    <n v="26021053"/>
    <n v="3090581"/>
    <x v="58"/>
    <s v="TT"/>
    <x v="47"/>
    <x v="3"/>
    <m/>
    <m/>
    <n v="350"/>
    <n v="88025982"/>
    <s v="HE Brand Polo man XXL"/>
    <n v="4"/>
    <m/>
    <s v="Bangladesh"/>
    <s v="Textiles-Clothing"/>
    <n v="167"/>
    <s v="Promocean The Netherlands BV"/>
    <x v="0"/>
    <n v="42.480000000000004"/>
    <n v="169.92000000000002"/>
    <n v="41.7"/>
    <n v="166.8"/>
    <n v="0"/>
    <n v="0"/>
    <n v="166.8"/>
    <n v="36.374700000000004"/>
    <n v="0"/>
    <n v="36.374700000000004"/>
    <n v="36"/>
    <n v="33"/>
    <n v="7"/>
    <n v="3.3264000000000002E-2"/>
    <s v="Den Bosch"/>
    <m/>
    <n v="0"/>
    <s v="pallet"/>
    <n v="3.1200000000000045"/>
    <n v="0"/>
    <m/>
    <m/>
    <s v="no"/>
    <n v="145.49880000000002"/>
    <m/>
    <n v="0.12"/>
    <n v="41.334886363636372"/>
    <m/>
    <n v="165.33954545454549"/>
    <m/>
    <n v="0"/>
    <s v="Ellina Smirnova"/>
    <m/>
    <n v="6"/>
    <n v="24"/>
    <m/>
    <m/>
    <n v="0"/>
    <n v="0"/>
    <n v="0"/>
    <s v="04.07.2025"/>
    <s v="Order Window"/>
    <m/>
    <m/>
    <n v="102"/>
  </r>
  <r>
    <x v="0"/>
    <m/>
    <n v="26021053"/>
    <n v="3090581"/>
    <x v="58"/>
    <s v="TT"/>
    <x v="47"/>
    <x v="3"/>
    <m/>
    <m/>
    <n v="360"/>
    <n v="88025975"/>
    <s v="HE Brand polo lady S"/>
    <n v="4"/>
    <m/>
    <s v="Bangladesh"/>
    <s v="Textiles-Clothing"/>
    <n v="167"/>
    <s v="Promocean The Netherlands BV"/>
    <x v="0"/>
    <n v="40.619999999999997"/>
    <n v="162.47999999999999"/>
    <n v="39.900000000000006"/>
    <n v="159.60000000000002"/>
    <n v="0"/>
    <n v="0"/>
    <n v="159.60000000000002"/>
    <n v="34.7652"/>
    <n v="0"/>
    <n v="34.7652"/>
    <n v="36"/>
    <n v="33"/>
    <n v="7"/>
    <n v="3.3264000000000002E-2"/>
    <s v="Den Bosch"/>
    <m/>
    <n v="0"/>
    <s v="pallet"/>
    <n v="2.879999999999967"/>
    <n v="0"/>
    <m/>
    <m/>
    <s v="no"/>
    <n v="139.0608"/>
    <m/>
    <n v="0.12"/>
    <n v="39.505909090909093"/>
    <m/>
    <n v="158.02363636363637"/>
    <m/>
    <n v="0"/>
    <s v="Ellina Smirnova"/>
    <m/>
    <n v="6"/>
    <n v="24"/>
    <m/>
    <m/>
    <n v="0"/>
    <n v="0"/>
    <n v="0"/>
    <s v="04.07.2025"/>
    <s v="Order Window"/>
    <m/>
    <m/>
    <n v="38"/>
  </r>
  <r>
    <x v="0"/>
    <m/>
    <n v="26021053"/>
    <n v="3090581"/>
    <x v="58"/>
    <s v="TT"/>
    <x v="47"/>
    <x v="3"/>
    <m/>
    <m/>
    <n v="370"/>
    <n v="88027211"/>
    <s v="HE Brand fanny pack"/>
    <n v="10"/>
    <m/>
    <s v="China"/>
    <s v="Premiums"/>
    <n v="50"/>
    <s v="Asian Sourcing Link"/>
    <x v="0"/>
    <n v="78.400000000000006"/>
    <n v="784"/>
    <n v="40.9"/>
    <n v="409"/>
    <n v="0"/>
    <n v="0"/>
    <n v="409"/>
    <n v="35.340000000000003"/>
    <n v="0"/>
    <n v="35.340000000000003"/>
    <n v="53"/>
    <n v="43"/>
    <n v="43"/>
    <n v="0.97997000000000001"/>
    <s v="Den Bosch"/>
    <m/>
    <n v="0"/>
    <s v="pallet"/>
    <n v="375"/>
    <n v="0"/>
    <m/>
    <m/>
    <s v="no"/>
    <n v="353.40000000000003"/>
    <m/>
    <n v="0.12"/>
    <n v="40.159090909090914"/>
    <m/>
    <n v="401.59090909090912"/>
    <m/>
    <n v="0"/>
    <s v="Ellina Smirnova"/>
    <m/>
    <n v="10"/>
    <n v="100"/>
    <m/>
    <m/>
    <n v="0"/>
    <n v="0"/>
    <n v="0"/>
    <s v="04.07.2025"/>
    <s v="Order Window"/>
    <m/>
    <m/>
    <n v="264"/>
  </r>
  <r>
    <x v="0"/>
    <m/>
    <n v="26021053"/>
    <n v="3090581"/>
    <x v="58"/>
    <s v="TT"/>
    <x v="47"/>
    <x v="3"/>
    <m/>
    <m/>
    <n v="380"/>
    <n v="88027215"/>
    <s v="HE Bottle filament lightstring (230V)"/>
    <n v="3"/>
    <m/>
    <s v="China"/>
    <s v="Indoor signs"/>
    <n v="100"/>
    <s v="Dekkers Visual Communication B.v."/>
    <x v="0"/>
    <n v="286.05"/>
    <n v="858.15000000000009"/>
    <n v="286.05"/>
    <n v="858.15000000000009"/>
    <n v="0"/>
    <n v="0"/>
    <n v="858.15000000000009"/>
    <n v="247.38000000000002"/>
    <n v="0"/>
    <n v="247.38000000000002"/>
    <n v="39"/>
    <n v="24"/>
    <n v="26"/>
    <n v="7.3008000000000003E-2"/>
    <s v="Den Bosch"/>
    <m/>
    <n v="0"/>
    <s v="pallet"/>
    <n v="0"/>
    <n v="0"/>
    <m/>
    <m/>
    <s v="no"/>
    <n v="742.1400000000001"/>
    <m/>
    <n v="0.12"/>
    <n v="281.11363636363637"/>
    <m/>
    <n v="843.34090909090912"/>
    <m/>
    <n v="0"/>
    <s v="Ludmilla Zarybnicka"/>
    <m/>
    <n v="1"/>
    <n v="3"/>
    <m/>
    <m/>
    <n v="0"/>
    <n v="0"/>
    <n v="0"/>
    <s v="04.07.2025"/>
    <s v="Order Window"/>
    <m/>
    <m/>
    <n v="83"/>
  </r>
  <r>
    <x v="0"/>
    <m/>
    <n v="26021053"/>
    <n v="3090581"/>
    <x v="58"/>
    <s v="TT"/>
    <x v="47"/>
    <x v="3"/>
    <m/>
    <m/>
    <n v="390"/>
    <n v="88027213"/>
    <s v="HE Single bottle filament (230V)"/>
    <n v="5"/>
    <m/>
    <s v="China"/>
    <s v="Indoor signs"/>
    <n v="100"/>
    <s v="Dekkers Visual Communication B.v."/>
    <x v="0"/>
    <n v="27.68"/>
    <n v="138.4"/>
    <n v="27.68"/>
    <n v="138.4"/>
    <n v="0"/>
    <n v="0"/>
    <n v="138.4"/>
    <n v="23.94"/>
    <n v="0"/>
    <n v="23.94"/>
    <n v="7"/>
    <n v="7"/>
    <n v="25"/>
    <n v="6.1250000000000002E-3"/>
    <s v="Den Bosch"/>
    <m/>
    <n v="0"/>
    <s v="pallet"/>
    <n v="0"/>
    <n v="0"/>
    <m/>
    <m/>
    <s v="no"/>
    <n v="119.7"/>
    <m/>
    <n v="0.12"/>
    <n v="27.204545454545457"/>
    <m/>
    <n v="136.02272727272728"/>
    <m/>
    <n v="0"/>
    <s v="Ludmilla Zarybnicka"/>
    <m/>
    <n v="1"/>
    <n v="5"/>
    <m/>
    <m/>
    <n v="0"/>
    <n v="0"/>
    <n v="0"/>
    <s v="04.07.2025"/>
    <s v="Order Window"/>
    <m/>
    <m/>
    <n v="95"/>
  </r>
  <r>
    <x v="4"/>
    <m/>
    <n v="26021053"/>
    <n v="3090581"/>
    <x v="58"/>
    <s v="TT"/>
    <x v="47"/>
    <x v="3"/>
    <m/>
    <m/>
    <n v="400"/>
    <n v="88025984"/>
    <s v="HE 0.0 Polo man M"/>
    <n v="2"/>
    <m/>
    <s v="Bangladesh"/>
    <s v="Textiles-Clothing"/>
    <n v="167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s v="Den Bosch"/>
    <m/>
    <n v="0"/>
    <s v="pallet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04.07.2025"/>
    <s v="Order Window"/>
    <m/>
    <m/>
    <n v="31"/>
  </r>
  <r>
    <x v="4"/>
    <m/>
    <n v="26021053"/>
    <n v="3090581"/>
    <x v="58"/>
    <s v="TT"/>
    <x v="47"/>
    <x v="3"/>
    <m/>
    <m/>
    <n v="410"/>
    <n v="88025985"/>
    <s v="HE 0.0 Polo man L"/>
    <n v="1"/>
    <m/>
    <s v="Bangladesh"/>
    <s v="Textiles-Clothing"/>
    <n v="167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s v="Den Bosch"/>
    <m/>
    <n v="0"/>
    <s v="pallet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4.07.2025"/>
    <s v="Order Window"/>
    <m/>
    <m/>
    <n v="34"/>
  </r>
  <r>
    <x v="4"/>
    <m/>
    <n v="26021053"/>
    <n v="3090581"/>
    <x v="58"/>
    <s v="TT"/>
    <x v="47"/>
    <x v="3"/>
    <m/>
    <m/>
    <n v="420"/>
    <n v="88025986"/>
    <s v="HE 0.0 Polo man XL"/>
    <n v="1"/>
    <m/>
    <s v="Bangladesh"/>
    <s v="Textiles-Clothing"/>
    <n v="167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s v="Den Bosch"/>
    <m/>
    <n v="0"/>
    <s v="pallet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4.07.2025"/>
    <s v="Order Window"/>
    <m/>
    <m/>
    <n v="33"/>
  </r>
  <r>
    <x v="4"/>
    <m/>
    <n v="26021053"/>
    <n v="3090581"/>
    <x v="58"/>
    <s v="TT"/>
    <x v="47"/>
    <x v="3"/>
    <m/>
    <m/>
    <n v="430"/>
    <n v="88025987"/>
    <s v="HE 0.0 Polo man XXL"/>
    <n v="1"/>
    <m/>
    <s v="Bangladesh"/>
    <s v="Textiles-Clothing"/>
    <n v="167"/>
    <s v="Promocean The Netherlands BV"/>
    <x v="0"/>
    <n v="42.480000000000004"/>
    <n v="42.480000000000004"/>
    <n v="42.480000000000004"/>
    <n v="42.480000000000004"/>
    <n v="0"/>
    <n v="0"/>
    <n v="42.480000000000004"/>
    <n v="37.018499999999996"/>
    <n v="0"/>
    <n v="37.018499999999996"/>
    <n v="36"/>
    <n v="33"/>
    <n v="7"/>
    <n v="8.3160000000000005E-3"/>
    <s v="Den Bosch"/>
    <m/>
    <n v="0"/>
    <s v="pallet"/>
    <n v="0"/>
    <n v="0"/>
    <m/>
    <m/>
    <s v="no"/>
    <n v="37.018499999999996"/>
    <m/>
    <n v="0.12"/>
    <n v="42.066477272727269"/>
    <m/>
    <n v="42.066477272727269"/>
    <m/>
    <n v="0"/>
    <s v="Ellina Smirnova"/>
    <m/>
    <n v="6"/>
    <n v="6"/>
    <m/>
    <m/>
    <n v="0"/>
    <n v="0"/>
    <n v="0"/>
    <s v="04.07.2025"/>
    <s v="Order Window"/>
    <m/>
    <m/>
    <n v="22"/>
  </r>
  <r>
    <x v="0"/>
    <m/>
    <n v="26021053"/>
    <n v="3090581"/>
    <x v="58"/>
    <s v="TT"/>
    <x v="47"/>
    <x v="3"/>
    <m/>
    <m/>
    <n v="440"/>
    <n v="88016807"/>
    <s v="HE cut-out indoor sign (hor/ver)"/>
    <n v="10"/>
    <m/>
    <s v="China"/>
    <s v="Indoor signs"/>
    <n v="100"/>
    <s v="Dekkers Visual Communication B.v."/>
    <x v="0"/>
    <n v="264.18"/>
    <n v="2641.8"/>
    <n v="264.18"/>
    <n v="2641.8"/>
    <n v="0"/>
    <n v="0"/>
    <n v="2641.8"/>
    <n v="228.46740000000003"/>
    <n v="0"/>
    <n v="228.46740000000003"/>
    <n v="141"/>
    <n v="58"/>
    <n v="12"/>
    <n v="0.98136000000000001"/>
    <s v="Den Bosch"/>
    <m/>
    <n v="0"/>
    <s v="pallet"/>
    <n v="0"/>
    <n v="0"/>
    <m/>
    <m/>
    <s v="no"/>
    <n v="2284.6740000000004"/>
    <m/>
    <n v="0.12"/>
    <n v="259.62204545454546"/>
    <m/>
    <n v="2596.2204545454547"/>
    <m/>
    <n v="0"/>
    <s v="Ludmilla Zarybnicka"/>
    <m/>
    <n v="1"/>
    <n v="10"/>
    <m/>
    <m/>
    <n v="0"/>
    <n v="0"/>
    <n v="0"/>
    <s v="04.07.2025"/>
    <s v="Order Window"/>
    <m/>
    <m/>
    <n v="158"/>
  </r>
  <r>
    <x v="0"/>
    <m/>
    <n v="26021053"/>
    <n v="3090581"/>
    <x v="58"/>
    <s v="TT"/>
    <x v="47"/>
    <x v="3"/>
    <m/>
    <m/>
    <n v="450"/>
    <n v="88019486"/>
    <s v="HE bottle glorifier (3 bottles)"/>
    <n v="10"/>
    <m/>
    <s v="China"/>
    <s v="Indoor signs"/>
    <n v="100"/>
    <s v="Dekkers Visual Communication B.v."/>
    <x v="0"/>
    <n v="154.25"/>
    <n v="1542.5"/>
    <n v="154.25"/>
    <n v="1542.5"/>
    <n v="0"/>
    <n v="0"/>
    <n v="1542.5"/>
    <n v="133.40280000000001"/>
    <n v="0"/>
    <n v="133.40280000000001"/>
    <n v="47"/>
    <n v="35"/>
    <n v="20"/>
    <n v="0.32900000000000001"/>
    <s v="Den Bosch"/>
    <m/>
    <n v="0"/>
    <s v="pallet"/>
    <n v="0"/>
    <n v="0"/>
    <m/>
    <m/>
    <s v="no"/>
    <n v="1334.0280000000002"/>
    <m/>
    <n v="0.12"/>
    <n v="151.59409090909094"/>
    <m/>
    <n v="1515.9409090909094"/>
    <m/>
    <n v="0"/>
    <s v="Ludmilla Zarybnicka"/>
    <m/>
    <n v="1"/>
    <n v="10"/>
    <m/>
    <m/>
    <n v="0"/>
    <n v="0"/>
    <n v="0"/>
    <s v="04.07.2025"/>
    <s v="Order Window"/>
    <m/>
    <m/>
    <n v="96"/>
  </r>
  <r>
    <x v="0"/>
    <m/>
    <n v="26021053"/>
    <n v="3090581"/>
    <x v="58"/>
    <s v="TT"/>
    <x v="47"/>
    <x v="3"/>
    <m/>
    <m/>
    <n v="460"/>
    <n v="88022148"/>
    <s v="HE LED neon cheering sign alibi"/>
    <n v="5"/>
    <m/>
    <s v="China"/>
    <s v="Indoor signs"/>
    <n v="250"/>
    <s v="Dekkers Visual Communication B.v."/>
    <x v="0"/>
    <n v="150.96"/>
    <n v="754.80000000000007"/>
    <n v="150.96"/>
    <n v="754.80000000000007"/>
    <n v="0"/>
    <n v="0"/>
    <n v="754.80000000000007"/>
    <n v="130.55280000000002"/>
    <n v="0"/>
    <n v="130.55280000000002"/>
    <n v="39"/>
    <n v="57"/>
    <n v="13"/>
    <n v="0.14449500000000001"/>
    <s v="Den Bosch"/>
    <m/>
    <n v="0"/>
    <s v="pallet"/>
    <n v="0"/>
    <n v="0"/>
    <m/>
    <m/>
    <s v="no"/>
    <n v="652.76400000000012"/>
    <m/>
    <n v="0.12"/>
    <n v="148.35545454545456"/>
    <m/>
    <n v="741.77727272727282"/>
    <m/>
    <n v="0"/>
    <s v="Ludmilla Zarybnicka"/>
    <m/>
    <n v="1"/>
    <n v="5"/>
    <m/>
    <m/>
    <n v="0"/>
    <n v="0"/>
    <n v="0"/>
    <s v="04.07.2025"/>
    <s v="Order Window"/>
    <m/>
    <m/>
    <n v="55"/>
  </r>
  <r>
    <x v="0"/>
    <m/>
    <n v="26021053"/>
    <n v="3090581"/>
    <x v="58"/>
    <s v="TT"/>
    <x v="47"/>
    <x v="3"/>
    <m/>
    <m/>
    <n v="470"/>
    <n v="88023536"/>
    <s v="HE coaster holder green"/>
    <n v="10"/>
    <m/>
    <s v="China"/>
    <s v="Bar support"/>
    <n v="168"/>
    <s v="Asian Sourcing Link"/>
    <x v="0"/>
    <n v="23.700000000000003"/>
    <n v="237.00000000000003"/>
    <n v="19.799999999999997"/>
    <n v="197.99999999999997"/>
    <n v="0"/>
    <n v="0"/>
    <n v="197.99999999999997"/>
    <n v="17.100000000000001"/>
    <n v="0"/>
    <n v="17.100000000000001"/>
    <n v="24.6"/>
    <n v="24.6"/>
    <n v="11"/>
    <n v="6.6567600000000005E-2"/>
    <s v="Den Bosch"/>
    <m/>
    <n v="0"/>
    <s v="pallet"/>
    <n v="39.000000000000057"/>
    <n v="0"/>
    <m/>
    <m/>
    <s v="no"/>
    <n v="171"/>
    <m/>
    <n v="0.12"/>
    <n v="19.431818181818183"/>
    <m/>
    <n v="194.31818181818184"/>
    <m/>
    <n v="0"/>
    <s v="Ellina Smirnova"/>
    <m/>
    <n v="6"/>
    <n v="60"/>
    <m/>
    <m/>
    <n v="0"/>
    <n v="0"/>
    <n v="0"/>
    <s v="04.07.2025"/>
    <s v="Order Window"/>
    <m/>
    <m/>
    <n v="561"/>
  </r>
  <r>
    <x v="0"/>
    <m/>
    <n v="26021053"/>
    <n v="3090581"/>
    <x v="58"/>
    <s v="TT"/>
    <x v="47"/>
    <x v="3"/>
    <m/>
    <m/>
    <n v="480"/>
    <n v="88023546"/>
    <s v="HE OC terrace blanket"/>
    <n v="2"/>
    <m/>
    <s v="China"/>
    <s v="Textiles-Clothing"/>
    <n v="250"/>
    <s v="Promocean The Netherlands BV"/>
    <x v="0"/>
    <n v="45.199999999999996"/>
    <n v="90.399999999999991"/>
    <n v="45.199999999999996"/>
    <n v="90.399999999999991"/>
    <n v="0"/>
    <n v="0"/>
    <n v="90.399999999999991"/>
    <n v="39.054600000000001"/>
    <n v="0"/>
    <n v="39.054600000000001"/>
    <n v="27"/>
    <n v="18"/>
    <n v="15"/>
    <n v="1.4579999999999999E-2"/>
    <s v="Den Bosch"/>
    <m/>
    <n v="0"/>
    <s v="pallet"/>
    <n v="0"/>
    <n v="0"/>
    <m/>
    <m/>
    <s v="no"/>
    <n v="78.109200000000001"/>
    <m/>
    <n v="0.12"/>
    <n v="44.380227272727275"/>
    <m/>
    <n v="88.76045454545455"/>
    <m/>
    <n v="0"/>
    <s v="Ellina Smirnova"/>
    <m/>
    <n v="10"/>
    <n v="20"/>
    <m/>
    <m/>
    <n v="0"/>
    <n v="0"/>
    <n v="0"/>
    <s v="04.07.2025"/>
    <s v="Order Window"/>
    <m/>
    <m/>
    <n v="250"/>
  </r>
  <r>
    <x v="0"/>
    <m/>
    <n v="26021053"/>
    <n v="3090581"/>
    <x v="58"/>
    <s v="TT"/>
    <x v="47"/>
    <x v="3"/>
    <m/>
    <m/>
    <n v="490"/>
    <n v="88023584"/>
    <s v="HE Star Quality pin"/>
    <n v="5"/>
    <m/>
    <s v="China"/>
    <s v="Premiums"/>
    <n v="100"/>
    <s v="Asian Sourcing Link"/>
    <x v="0"/>
    <n v="18.5"/>
    <n v="92.5"/>
    <n v="9"/>
    <n v="45"/>
    <n v="0"/>
    <n v="0"/>
    <n v="45"/>
    <n v="7.7520000000000007"/>
    <n v="0"/>
    <n v="7.7520000000000007"/>
    <n v="10"/>
    <n v="10"/>
    <n v="5"/>
    <n v="2.5000000000000001E-3"/>
    <s v="Den Bosch"/>
    <m/>
    <n v="0"/>
    <s v="pallet"/>
    <n v="47.5"/>
    <n v="0"/>
    <m/>
    <m/>
    <s v="no"/>
    <n v="38.760000000000005"/>
    <m/>
    <n v="0.12"/>
    <n v="8.8090909090909104"/>
    <m/>
    <n v="44.045454545454554"/>
    <m/>
    <n v="0"/>
    <s v="Ellina Smirnova"/>
    <m/>
    <n v="10"/>
    <n v="50"/>
    <m/>
    <m/>
    <n v="0"/>
    <n v="0"/>
    <n v="0"/>
    <s v="04.07.2025"/>
    <s v="Order Window"/>
    <m/>
    <m/>
    <n v="410"/>
  </r>
  <r>
    <x v="0"/>
    <m/>
    <n v="26021053"/>
    <n v="3090581"/>
    <x v="58"/>
    <s v="TT"/>
    <x v="47"/>
    <x v="3"/>
    <m/>
    <m/>
    <n v="500"/>
    <n v="88024218"/>
    <s v="HE Green Zone ice bucket"/>
    <n v="8"/>
    <m/>
    <s v="China"/>
    <s v="Bar support"/>
    <n v="42"/>
    <s v="Asian Sourcing Link"/>
    <x v="0"/>
    <n v="237.29999999999998"/>
    <n v="1898.3999999999999"/>
    <n v="204.84"/>
    <n v="1638.72"/>
    <n v="0"/>
    <n v="0"/>
    <n v="1638.72"/>
    <n v="168.26400000000001"/>
    <n v="0"/>
    <n v="168.26400000000001"/>
    <n v="42"/>
    <n v="35"/>
    <n v="35"/>
    <n v="0.41160000000000002"/>
    <s v="Den Bosch"/>
    <m/>
    <n v="0"/>
    <s v="pallet"/>
    <n v="259.67999999999984"/>
    <n v="0"/>
    <m/>
    <m/>
    <s v="no"/>
    <n v="1346.1120000000001"/>
    <m/>
    <n v="0.12"/>
    <n v="191.20909090909092"/>
    <m/>
    <n v="1529.6727272727273"/>
    <m/>
    <n v="0"/>
    <s v="Ellina Smirnova"/>
    <m/>
    <n v="6"/>
    <n v="48"/>
    <m/>
    <m/>
    <n v="0"/>
    <n v="0"/>
    <n v="0"/>
    <s v="04.07.2025"/>
    <s v="Order Window"/>
    <m/>
    <m/>
    <n v="203"/>
  </r>
  <r>
    <x v="2"/>
    <m/>
    <n v="26021055"/>
    <n v="3090615"/>
    <x v="48"/>
    <s v="GY"/>
    <x v="42"/>
    <x v="3"/>
    <m/>
    <m/>
    <n v="10"/>
    <n v="88026505"/>
    <s v="HE UCL Soccer ball with pump"/>
    <n v="40"/>
    <m/>
    <s v="China"/>
    <s v="Premiums"/>
    <n v="500"/>
    <s v="Promocean The Netherlands BV"/>
    <x v="0"/>
    <n v="64.900000000000006"/>
    <n v="2596"/>
    <n v="60.300000000000004"/>
    <n v="2412"/>
    <n v="0"/>
    <n v="0"/>
    <n v="2412"/>
    <n v="52.189200000000007"/>
    <n v="0"/>
    <n v="52.189200000000007"/>
    <n v="68"/>
    <n v="19"/>
    <n v="19"/>
    <n v="0.98192000000000002"/>
    <s v="Den Bosch"/>
    <m/>
    <n v="0"/>
    <n v="0"/>
    <n v="184"/>
    <n v="0"/>
    <m/>
    <m/>
    <s v="no"/>
    <n v="2087.5680000000002"/>
    <m/>
    <n v="0.12"/>
    <n v="59.305909090909097"/>
    <m/>
    <n v="2372.2363636363639"/>
    <m/>
    <n v="0"/>
    <s v="Ellina Smirnova"/>
    <m/>
    <n v="10"/>
    <n v="400"/>
    <m/>
    <m/>
    <n v="0"/>
    <n v="0"/>
    <n v="0"/>
    <s v="05.07.2025"/>
    <s v="Order Window"/>
    <m/>
    <m/>
    <n v="4834"/>
  </r>
  <r>
    <x v="2"/>
    <m/>
    <n v="26021055"/>
    <n v="3090615"/>
    <x v="48"/>
    <s v="GY"/>
    <x v="42"/>
    <x v="3"/>
    <m/>
    <m/>
    <n v="20"/>
    <n v="88026493"/>
    <s v="HE UCL Ice bucket"/>
    <n v="15"/>
    <m/>
    <s v="China"/>
    <s v="Bar support"/>
    <n v="167"/>
    <s v="Promocean The Netherlands BV"/>
    <x v="0"/>
    <n v="73.199999999999989"/>
    <n v="1097.9999999999998"/>
    <n v="73.199999999999989"/>
    <n v="1097.9999999999998"/>
    <n v="0"/>
    <n v="0"/>
    <n v="1097.9999999999998"/>
    <n v="63.327000000000005"/>
    <n v="0"/>
    <n v="63.327000000000005"/>
    <n v="49"/>
    <n v="26"/>
    <n v="50"/>
    <n v="0.95550000000000002"/>
    <s v="Den Bosch"/>
    <m/>
    <n v="0"/>
    <n v="0"/>
    <n v="0"/>
    <n v="0"/>
    <m/>
    <m/>
    <s v="no"/>
    <n v="949.90500000000009"/>
    <m/>
    <n v="0.12"/>
    <n v="71.962500000000006"/>
    <m/>
    <n v="1079.4375"/>
    <m/>
    <n v="0"/>
    <s v="Ellina Smirnova"/>
    <m/>
    <n v="12"/>
    <n v="180"/>
    <m/>
    <m/>
    <n v="0"/>
    <n v="0"/>
    <n v="0"/>
    <s v="05.07.2025"/>
    <s v="Order Window"/>
    <m/>
    <m/>
    <n v="356"/>
  </r>
  <r>
    <x v="2"/>
    <m/>
    <n v="26021055"/>
    <n v="3090615"/>
    <x v="48"/>
    <s v="GY"/>
    <x v="42"/>
    <x v="3"/>
    <m/>
    <m/>
    <n v="30"/>
    <n v="88026506"/>
    <s v="HE UCL Sports bag"/>
    <n v="6"/>
    <m/>
    <s v="China"/>
    <s v="Premiums"/>
    <n v="200"/>
    <s v="Promocean The Netherlands BV"/>
    <x v="0"/>
    <n v="75.55"/>
    <n v="453.29999999999995"/>
    <n v="74.75"/>
    <n v="448.5"/>
    <n v="0"/>
    <n v="0"/>
    <n v="448.5"/>
    <n v="65.215800000000002"/>
    <n v="0"/>
    <n v="65.215800000000002"/>
    <n v="52"/>
    <n v="33"/>
    <n v="12"/>
    <n v="0.123552"/>
    <s v="Den Bosch"/>
    <m/>
    <n v="0"/>
    <n v="0"/>
    <n v="4.7999999999999545"/>
    <n v="0"/>
    <m/>
    <m/>
    <s v="no"/>
    <n v="391.29480000000001"/>
    <m/>
    <n v="0.12"/>
    <n v="74.108863636363637"/>
    <m/>
    <n v="444.65318181818179"/>
    <m/>
    <n v="0"/>
    <s v="Ellina Smirnova"/>
    <m/>
    <n v="5"/>
    <n v="30"/>
    <m/>
    <m/>
    <n v="0"/>
    <n v="0"/>
    <n v="0"/>
    <s v="05.07.2025"/>
    <s v="Order Window"/>
    <m/>
    <m/>
    <n v="636"/>
  </r>
  <r>
    <x v="2"/>
    <m/>
    <n v="26021055"/>
    <n v="3090615"/>
    <x v="48"/>
    <s v="GY"/>
    <x v="42"/>
    <x v="3"/>
    <m/>
    <m/>
    <n v="40"/>
    <n v="88026484"/>
    <s v="HE UCL Backpack"/>
    <n v="20"/>
    <m/>
    <s v="China"/>
    <s v="Premiums"/>
    <n v="200"/>
    <s v="Promocean The Netherlands BV"/>
    <x v="0"/>
    <n v="70.149999999999991"/>
    <n v="1402.9999999999998"/>
    <n v="69.349999999999994"/>
    <n v="1387"/>
    <n v="0"/>
    <n v="0"/>
    <n v="1387"/>
    <n v="60.500699999999995"/>
    <n v="0"/>
    <n v="60.500699999999995"/>
    <n v="55"/>
    <n v="36"/>
    <n v="20"/>
    <n v="0.79200000000000004"/>
    <s v="Den Bosch"/>
    <m/>
    <n v="0"/>
    <n v="0"/>
    <n v="15.999999999999773"/>
    <n v="0"/>
    <m/>
    <m/>
    <s v="no"/>
    <n v="1210.0139999999999"/>
    <m/>
    <n v="0.12"/>
    <n v="68.750795454545454"/>
    <m/>
    <n v="1375.0159090909092"/>
    <m/>
    <n v="0"/>
    <s v="Ellina Smirnova"/>
    <m/>
    <n v="5"/>
    <n v="100"/>
    <m/>
    <m/>
    <n v="0"/>
    <n v="0"/>
    <n v="0"/>
    <s v="05.07.2025"/>
    <s v="Order Window"/>
    <m/>
    <m/>
    <n v="642"/>
  </r>
  <r>
    <x v="2"/>
    <m/>
    <n v="26021055"/>
    <n v="3090615"/>
    <x v="48"/>
    <s v="GY"/>
    <x v="42"/>
    <x v="3"/>
    <m/>
    <m/>
    <n v="50"/>
    <n v="88026576"/>
    <s v="HE UCL Sports towel"/>
    <n v="15"/>
    <m/>
    <s v="China"/>
    <s v="Textiles-Clothing"/>
    <n v="167"/>
    <s v="Promocean The Netherlands BV"/>
    <x v="0"/>
    <n v="36.24"/>
    <n v="543.6"/>
    <n v="30.48"/>
    <n v="457.2"/>
    <n v="0"/>
    <n v="0"/>
    <n v="457.2"/>
    <n v="26.6175"/>
    <n v="0"/>
    <n v="26.6175"/>
    <n v="25.5"/>
    <n v="25"/>
    <n v="18.5"/>
    <n v="0.17690624999999999"/>
    <s v="Den Bosch"/>
    <m/>
    <n v="0"/>
    <n v="0"/>
    <n v="86.400000000000034"/>
    <n v="0"/>
    <m/>
    <m/>
    <s v="no"/>
    <n v="399.26249999999999"/>
    <m/>
    <n v="0.12"/>
    <n v="30.24715909090909"/>
    <m/>
    <n v="453.70738636363637"/>
    <m/>
    <n v="0"/>
    <s v="Ellina Smirnova"/>
    <m/>
    <n v="6"/>
    <n v="90"/>
    <m/>
    <m/>
    <n v="0"/>
    <n v="0"/>
    <n v="0"/>
    <s v="05.07.2025"/>
    <s v="Order Window"/>
    <m/>
    <m/>
    <n v="714"/>
  </r>
  <r>
    <x v="2"/>
    <m/>
    <n v="26021055"/>
    <n v="3090615"/>
    <x v="48"/>
    <s v="GY"/>
    <x v="42"/>
    <x v="3"/>
    <m/>
    <m/>
    <n v="60"/>
    <n v="88026519"/>
    <s v="HE UCL Water bottle"/>
    <n v="40"/>
    <m/>
    <s v="China"/>
    <s v="Premiums"/>
    <n v="250"/>
    <s v="Promocean The Netherlands BV"/>
    <x v="0"/>
    <n v="74.7"/>
    <n v="2988"/>
    <n v="72.699999999999989"/>
    <n v="2907.9999999999995"/>
    <n v="0"/>
    <n v="0"/>
    <n v="2907.9999999999995"/>
    <n v="62.893800000000006"/>
    <n v="0"/>
    <n v="62.893800000000006"/>
    <n v="37"/>
    <n v="16"/>
    <n v="17"/>
    <n v="0.40255999999999997"/>
    <s v="Den Bosch"/>
    <m/>
    <n v="0"/>
    <n v="0"/>
    <n v="80.000000000000455"/>
    <n v="0"/>
    <m/>
    <m/>
    <s v="no"/>
    <n v="2515.7520000000004"/>
    <m/>
    <n v="0.12"/>
    <n v="71.470227272727286"/>
    <m/>
    <n v="2858.8090909090915"/>
    <m/>
    <n v="0"/>
    <s v="Ellina Smirnova"/>
    <m/>
    <n v="10"/>
    <n v="400"/>
    <m/>
    <m/>
    <n v="0"/>
    <n v="0"/>
    <n v="0"/>
    <s v="05.07.2025"/>
    <s v="Order Window"/>
    <m/>
    <m/>
    <n v="819"/>
  </r>
  <r>
    <x v="2"/>
    <m/>
    <n v="26021055"/>
    <n v="3090615"/>
    <x v="48"/>
    <s v="GY"/>
    <x v="42"/>
    <x v="3"/>
    <m/>
    <m/>
    <n v="70"/>
    <n v="88026486"/>
    <s v="HE UCL Cap"/>
    <n v="15"/>
    <m/>
    <s v="China"/>
    <s v="Textiles-Clothing"/>
    <n v="42"/>
    <s v="Promocean The Netherlands BV"/>
    <x v="0"/>
    <n v="115.68"/>
    <n v="1735.2"/>
    <n v="71.28"/>
    <n v="1069.2"/>
    <n v="0"/>
    <n v="0"/>
    <n v="1069.2"/>
    <n v="62.267399999999995"/>
    <n v="0"/>
    <n v="62.267399999999995"/>
    <n v="45"/>
    <n v="23"/>
    <n v="23"/>
    <n v="0.35707499999999998"/>
    <s v="Den Bosch"/>
    <m/>
    <n v="0"/>
    <n v="0"/>
    <n v="666"/>
    <n v="0"/>
    <m/>
    <m/>
    <s v="no"/>
    <n v="934.01099999999997"/>
    <m/>
    <n v="0.12"/>
    <n v="70.758409090909083"/>
    <m/>
    <n v="1061.3761363636363"/>
    <m/>
    <n v="0"/>
    <s v="Ellina Smirnova"/>
    <m/>
    <n v="24"/>
    <n v="360"/>
    <m/>
    <m/>
    <n v="0"/>
    <n v="0"/>
    <n v="0"/>
    <s v="05.07.2025"/>
    <s v="Order Window"/>
    <m/>
    <m/>
    <n v="816"/>
  </r>
  <r>
    <x v="0"/>
    <m/>
    <n v="26021053"/>
    <n v="3090581"/>
    <x v="58"/>
    <s v="TT"/>
    <x v="47"/>
    <x v="3"/>
    <m/>
    <m/>
    <n v="510"/>
    <n v="88026702"/>
    <s v="HE Brand cheering sign"/>
    <n v="5"/>
    <m/>
    <s v="China"/>
    <s v="Indoor signs"/>
    <n v="100"/>
    <s v="Dekkers Visual Communication B.v."/>
    <x v="0"/>
    <n v="223.1"/>
    <n v="1115.5"/>
    <n v="210.36"/>
    <n v="1051.8000000000002"/>
    <n v="0"/>
    <n v="0"/>
    <n v="1051.8000000000002"/>
    <n v="181.92120000000003"/>
    <n v="0"/>
    <n v="181.92120000000003"/>
    <n v="79"/>
    <n v="10"/>
    <n v="51"/>
    <n v="0.20144999999999999"/>
    <s v="Den Bosch"/>
    <m/>
    <n v="0"/>
    <s v="pallet"/>
    <n v="63.699999999999818"/>
    <n v="0"/>
    <m/>
    <m/>
    <s v="no"/>
    <n v="909.60600000000011"/>
    <m/>
    <n v="0.12"/>
    <n v="206.72863636363638"/>
    <m/>
    <n v="1033.6431818181818"/>
    <m/>
    <n v="0"/>
    <s v="Ludmilla Zarybnicka"/>
    <m/>
    <n v="1"/>
    <n v="5"/>
    <m/>
    <m/>
    <n v="0"/>
    <n v="0"/>
    <n v="0"/>
    <s v="04.07.2025"/>
    <s v="Order Window"/>
    <m/>
    <m/>
    <n v="271"/>
  </r>
  <r>
    <x v="1"/>
    <m/>
    <n v="26021053"/>
    <n v="3090581"/>
    <x v="58"/>
    <s v="TT"/>
    <x v="47"/>
    <x v="3"/>
    <m/>
    <m/>
    <n v="520"/>
    <n v="88027550"/>
    <s v="HE Worker Shirt Men XL"/>
    <n v="2"/>
    <m/>
    <s v="Tunisia"/>
    <s v="Textiles-Clothing"/>
    <n v="5"/>
    <s v="ALBA specials"/>
    <x v="0"/>
    <n v="94.49"/>
    <n v="188.98"/>
    <n v="27.84"/>
    <n v="55.68"/>
    <n v="0"/>
    <n v="0"/>
    <n v="55.68"/>
    <n v="24.5"/>
    <n v="0"/>
    <n v="24.5"/>
    <n v="29"/>
    <n v="39"/>
    <n v="1.5"/>
    <n v="3.3930000000000002E-3"/>
    <s v="Den Bosch"/>
    <m/>
    <n v="0"/>
    <s v="pallet"/>
    <n v="133.29999999999998"/>
    <n v="0"/>
    <m/>
    <m/>
    <s v="no"/>
    <n v="49"/>
    <m/>
    <n v="0.12"/>
    <n v="27.84090909090909"/>
    <m/>
    <n v="55.68181818181818"/>
    <m/>
    <n v="0"/>
    <s v="Mariana"/>
    <m/>
    <n v="1"/>
    <n v="2"/>
    <m/>
    <m/>
    <n v="0"/>
    <n v="0"/>
    <n v="0"/>
    <s v="04.07.2025"/>
    <s v="Order Window"/>
    <m/>
    <m/>
    <n v="57"/>
  </r>
  <r>
    <x v="1"/>
    <m/>
    <n v="26021053"/>
    <n v="3090581"/>
    <x v="58"/>
    <s v="TT"/>
    <x v="47"/>
    <x v="3"/>
    <m/>
    <m/>
    <n v="530"/>
    <n v="88027549"/>
    <s v="HE Worker Shirt Men L"/>
    <n v="2"/>
    <m/>
    <s v="Tunisia"/>
    <s v="Textiles-Clothing"/>
    <n v="5"/>
    <s v="ALBA specials"/>
    <x v="0"/>
    <n v="94.49"/>
    <n v="188.98"/>
    <n v="27.84"/>
    <n v="55.68"/>
    <n v="0"/>
    <n v="0"/>
    <n v="55.68"/>
    <n v="24.5"/>
    <n v="0"/>
    <n v="24.5"/>
    <n v="29"/>
    <n v="39"/>
    <n v="1.5"/>
    <n v="3.3930000000000002E-3"/>
    <s v="Den Bosch"/>
    <m/>
    <n v="0"/>
    <s v="pallet"/>
    <n v="133.29999999999998"/>
    <n v="0"/>
    <m/>
    <m/>
    <s v="no"/>
    <n v="49"/>
    <m/>
    <n v="0.12"/>
    <n v="27.84090909090909"/>
    <m/>
    <n v="55.68181818181818"/>
    <m/>
    <n v="0"/>
    <s v="Mariana"/>
    <m/>
    <n v="1"/>
    <n v="2"/>
    <m/>
    <m/>
    <n v="0"/>
    <n v="0"/>
    <n v="0"/>
    <s v="04.07.2025"/>
    <s v="Order Window"/>
    <m/>
    <m/>
    <n v="146"/>
  </r>
  <r>
    <x v="2"/>
    <m/>
    <n v="26021053"/>
    <n v="3090581"/>
    <x v="58"/>
    <s v="TT"/>
    <x v="47"/>
    <x v="3"/>
    <m/>
    <m/>
    <n v="540"/>
    <n v="88026484"/>
    <s v="HE UCL Backpack"/>
    <n v="15"/>
    <m/>
    <s v="China"/>
    <s v="Premiums"/>
    <n v="200"/>
    <s v="Promocean The Netherlands BV"/>
    <x v="0"/>
    <n v="70.149999999999991"/>
    <n v="1052.2499999999998"/>
    <n v="69.349999999999994"/>
    <n v="1040.25"/>
    <n v="0"/>
    <n v="0"/>
    <n v="1040.25"/>
    <n v="60.500699999999995"/>
    <n v="0"/>
    <n v="60.500699999999995"/>
    <n v="55"/>
    <n v="36"/>
    <n v="20"/>
    <n v="0.59399999999999997"/>
    <s v="Den Bosch"/>
    <m/>
    <n v="0"/>
    <s v="pallet"/>
    <n v="11.999999999999773"/>
    <n v="0"/>
    <m/>
    <m/>
    <s v="no"/>
    <n v="907.51049999999987"/>
    <m/>
    <n v="0.12"/>
    <n v="68.750795454545454"/>
    <m/>
    <n v="1031.2619318181819"/>
    <m/>
    <n v="0"/>
    <s v="Ellina Smirnova"/>
    <m/>
    <n v="5"/>
    <n v="75"/>
    <m/>
    <m/>
    <n v="0"/>
    <n v="0"/>
    <n v="0"/>
    <s v="04.07.2025"/>
    <s v="Order Window"/>
    <m/>
    <m/>
    <n v="642"/>
  </r>
  <r>
    <x v="2"/>
    <m/>
    <n v="26021053"/>
    <n v="3090581"/>
    <x v="58"/>
    <s v="TT"/>
    <x v="47"/>
    <x v="3"/>
    <m/>
    <m/>
    <n v="550"/>
    <n v="88026576"/>
    <s v="HE UCL Sports towel"/>
    <n v="5"/>
    <m/>
    <s v="China"/>
    <s v="Textiles-Clothing"/>
    <n v="167"/>
    <s v="Promocean The Netherlands BV"/>
    <x v="0"/>
    <n v="36.24"/>
    <n v="181.20000000000002"/>
    <n v="30.48"/>
    <n v="152.4"/>
    <n v="0"/>
    <n v="0"/>
    <n v="152.4"/>
    <n v="26.6175"/>
    <n v="0"/>
    <n v="26.6175"/>
    <n v="25.5"/>
    <n v="25"/>
    <n v="18.5"/>
    <n v="5.896875E-2"/>
    <s v="Den Bosch"/>
    <m/>
    <n v="0"/>
    <s v="pallet"/>
    <n v="28.800000000000011"/>
    <n v="0"/>
    <m/>
    <m/>
    <s v="no"/>
    <n v="133.08750000000001"/>
    <m/>
    <n v="0.12"/>
    <n v="30.24715909090909"/>
    <m/>
    <n v="151.23579545454544"/>
    <m/>
    <n v="0"/>
    <s v="Ellina Smirnova"/>
    <m/>
    <n v="6"/>
    <n v="30"/>
    <m/>
    <m/>
    <n v="0"/>
    <n v="0"/>
    <n v="0"/>
    <s v="04.07.2025"/>
    <s v="Order Window"/>
    <m/>
    <m/>
    <n v="714"/>
  </r>
  <r>
    <x v="3"/>
    <m/>
    <n v="26021054"/>
    <n v="3090840"/>
    <x v="28"/>
    <s v="PH"/>
    <x v="23"/>
    <x v="0"/>
    <m/>
    <m/>
    <n v="10"/>
    <n v="88026780"/>
    <s v="HE F1 LED Neon sign"/>
    <n v="10"/>
    <m/>
    <s v="China"/>
    <s v="Indoor signs"/>
    <n v="100"/>
    <s v="Dekkers Visual Communication B.v."/>
    <x v="0"/>
    <n v="184.55"/>
    <n v="1845.5"/>
    <n v="184.55"/>
    <n v="1845.5"/>
    <n v="0"/>
    <n v="0"/>
    <n v="1845.5"/>
    <n v="159.60000000000002"/>
    <n v="0"/>
    <n v="159.60000000000002"/>
    <n v="60"/>
    <n v="73"/>
    <n v="10"/>
    <n v="0.438"/>
    <s v="Den Bosch"/>
    <m/>
    <s v="Philippines"/>
    <s v="pallet"/>
    <n v="0"/>
    <n v="0"/>
    <m/>
    <m/>
    <s v="no"/>
    <n v="1596.0000000000002"/>
    <m/>
    <n v="0.12"/>
    <n v="181.3636363636364"/>
    <m/>
    <n v="1813.636363636364"/>
    <m/>
    <n v="0"/>
    <s v="Ludmilla Zarybnicka"/>
    <m/>
    <n v="1"/>
    <n v="10"/>
    <m/>
    <m/>
    <n v="0"/>
    <n v="0"/>
    <n v="0"/>
    <s v="05.07.2025"/>
    <s v="Order Window"/>
    <m/>
    <m/>
    <n v="65"/>
  </r>
  <r>
    <x v="0"/>
    <m/>
    <n v="26021054"/>
    <n v="3090840"/>
    <x v="28"/>
    <s v="PH"/>
    <x v="23"/>
    <x v="0"/>
    <m/>
    <m/>
    <n v="20"/>
    <n v="88026829"/>
    <s v="HE Brand LED countertop sign"/>
    <n v="15"/>
    <m/>
    <s v="China"/>
    <s v="Indoor signs"/>
    <n v="500"/>
    <s v="Brands On"/>
    <x v="0"/>
    <n v="43.64"/>
    <n v="654.6"/>
    <n v="43.64"/>
    <n v="654.6"/>
    <n v="0"/>
    <n v="0"/>
    <n v="654.6"/>
    <n v="38.4"/>
    <n v="0"/>
    <n v="38.4"/>
    <n v="46"/>
    <n v="26"/>
    <n v="12"/>
    <n v="0.21528"/>
    <s v="Den Bosch"/>
    <m/>
    <s v="Philippines"/>
    <s v="pallet"/>
    <n v="0"/>
    <n v="0"/>
    <m/>
    <m/>
    <s v="no"/>
    <n v="576"/>
    <m/>
    <n v="0.12"/>
    <n v="43.636363636363633"/>
    <m/>
    <n v="654.5454545454545"/>
    <m/>
    <n v="0"/>
    <s v="Ludmilla Zarybnicka"/>
    <m/>
    <n v="1"/>
    <n v="15"/>
    <m/>
    <m/>
    <n v="0"/>
    <n v="0"/>
    <n v="0"/>
    <s v="05.07.2025"/>
    <s v="Order Window"/>
    <m/>
    <m/>
    <n v="242"/>
  </r>
  <r>
    <x v="0"/>
    <m/>
    <n v="26021054"/>
    <n v="3090840"/>
    <x v="28"/>
    <s v="PH"/>
    <x v="23"/>
    <x v="0"/>
    <m/>
    <m/>
    <n v="30"/>
    <n v="88026702"/>
    <s v="HE Brand cheering sign"/>
    <n v="15"/>
    <m/>
    <s v="China"/>
    <s v="Indoor signs"/>
    <n v="10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s v="Den Bosch"/>
    <m/>
    <s v="Philippines"/>
    <s v="pallet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05.07.2025"/>
    <s v="Order Window"/>
    <m/>
    <m/>
    <n v="271"/>
  </r>
  <r>
    <x v="0"/>
    <m/>
    <n v="26021054"/>
    <n v="3090840"/>
    <x v="28"/>
    <s v="PH"/>
    <x v="23"/>
    <x v="0"/>
    <m/>
    <m/>
    <n v="40"/>
    <n v="88019486"/>
    <s v="HE bottle glorifier (3 bottles)"/>
    <n v="30"/>
    <m/>
    <s v="China"/>
    <s v="Indoor signs"/>
    <n v="100"/>
    <s v="Dekkers Visual Communication B.v."/>
    <x v="0"/>
    <n v="154.25"/>
    <n v="4627.5"/>
    <n v="154.25"/>
    <n v="4627.5"/>
    <n v="0"/>
    <n v="0"/>
    <n v="4627.5"/>
    <n v="133.40280000000001"/>
    <n v="0"/>
    <n v="133.40280000000001"/>
    <n v="47"/>
    <n v="35"/>
    <n v="20"/>
    <n v="0.98699999999999999"/>
    <s v="Den Bosch"/>
    <m/>
    <s v="Philippines"/>
    <s v="pallet"/>
    <n v="0"/>
    <n v="0"/>
    <m/>
    <m/>
    <s v="no"/>
    <n v="4002.0840000000003"/>
    <m/>
    <n v="0.12"/>
    <n v="151.59409090909094"/>
    <m/>
    <n v="4547.8227272727281"/>
    <m/>
    <n v="0"/>
    <s v="Ludmilla Zarybnicka"/>
    <m/>
    <n v="1"/>
    <n v="30"/>
    <m/>
    <m/>
    <n v="0"/>
    <n v="0"/>
    <n v="0"/>
    <s v="05.07.2025"/>
    <s v="Order Window"/>
    <m/>
    <m/>
    <n v="96"/>
  </r>
  <r>
    <x v="0"/>
    <m/>
    <n v="26021054"/>
    <n v="3090840"/>
    <x v="28"/>
    <s v="PH"/>
    <x v="23"/>
    <x v="0"/>
    <m/>
    <m/>
    <n v="50"/>
    <n v="88027048"/>
    <s v="HE Brand Alu wallsign (PMQ)"/>
    <n v="1"/>
    <m/>
    <s v="Czech Republic"/>
    <s v="Indoor signs"/>
    <n v="5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s v="Den Bosch"/>
    <m/>
    <s v="Philippines"/>
    <s v="pallet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05.07.2025"/>
    <s v="Order Window"/>
    <m/>
    <m/>
    <n v="16"/>
  </r>
  <r>
    <x v="3"/>
    <m/>
    <n v="26021054"/>
    <n v="3090840"/>
    <x v="28"/>
    <s v="PH"/>
    <x v="23"/>
    <x v="0"/>
    <m/>
    <m/>
    <n v="60"/>
    <n v="88027438"/>
    <s v="HE F1 umbrella"/>
    <n v="12"/>
    <m/>
    <s v="China"/>
    <s v="Premiums"/>
    <n v="100"/>
    <s v="Asian Sourcing Link"/>
    <x v="0"/>
    <n v="142.4"/>
    <n v="1708.8000000000002"/>
    <n v="142.4"/>
    <n v="1708.8000000000002"/>
    <n v="0"/>
    <n v="0"/>
    <n v="1708.8000000000002"/>
    <n v="122.09400000000001"/>
    <n v="0"/>
    <n v="122.09400000000001"/>
    <n v="103"/>
    <n v="17.5"/>
    <n v="20"/>
    <n v="0.43259999999999998"/>
    <s v="Den Bosch"/>
    <m/>
    <s v="Philippines"/>
    <s v="pallet"/>
    <n v="0"/>
    <n v="0"/>
    <m/>
    <m/>
    <s v="no"/>
    <n v="1465.1280000000002"/>
    <m/>
    <n v="0.12"/>
    <n v="138.74318181818182"/>
    <m/>
    <n v="1664.9181818181819"/>
    <m/>
    <n v="0"/>
    <s v="Ellina Smirnova "/>
    <m/>
    <n v="10"/>
    <n v="120"/>
    <m/>
    <m/>
    <n v="0"/>
    <n v="0"/>
    <n v="0"/>
    <s v="05.07.2025"/>
    <s v="Order Window"/>
    <m/>
    <m/>
    <n v="74"/>
  </r>
  <r>
    <x v="3"/>
    <m/>
    <n v="26021054"/>
    <n v="3090840"/>
    <x v="28"/>
    <s v="PH"/>
    <x v="23"/>
    <x v="0"/>
    <m/>
    <m/>
    <n v="70"/>
    <n v="88027349"/>
    <s v="HE F1 Backpack"/>
    <n v="5"/>
    <m/>
    <s v="China"/>
    <s v="Premiums"/>
    <n v="200"/>
    <s v="Promocean The Netherlands BV"/>
    <x v="0"/>
    <n v="76.150000000000006"/>
    <n v="380.75"/>
    <n v="76.150000000000006"/>
    <n v="380.75"/>
    <n v="0"/>
    <n v="0"/>
    <n v="380.75"/>
    <n v="67.03"/>
    <n v="0"/>
    <n v="67.03"/>
    <n v="44"/>
    <n v="43"/>
    <n v="45"/>
    <n v="0.42570000000000002"/>
    <s v="Yantian"/>
    <m/>
    <s v="Philippines"/>
    <s v="pallet"/>
    <n v="0"/>
    <n v="0"/>
    <m/>
    <m/>
    <s v="no"/>
    <n v="335.15"/>
    <m/>
    <n v="0.12"/>
    <n v="76.170454545454547"/>
    <m/>
    <n v="380.85227272727275"/>
    <m/>
    <n v="0"/>
    <s v="Konstantinos Zoupanos "/>
    <m/>
    <n v="5"/>
    <n v="25"/>
    <m/>
    <m/>
    <n v="0"/>
    <n v="0"/>
    <n v="0"/>
    <s v="05.07.2025"/>
    <s v="Order Window"/>
    <m/>
    <m/>
    <n v="223"/>
  </r>
  <r>
    <x v="3"/>
    <m/>
    <n v="26021054"/>
    <n v="3090840"/>
    <x v="28"/>
    <s v="PH"/>
    <x v="23"/>
    <x v="0"/>
    <m/>
    <m/>
    <n v="80"/>
    <n v="88027432"/>
    <s v="HE F1 rain jacket unisex M"/>
    <n v="25"/>
    <m/>
    <s v="China"/>
    <s v="Textiles-Clothing"/>
    <n v="1000"/>
    <s v="Asian Sourcing Link"/>
    <x v="0"/>
    <n v="27.43"/>
    <n v="685.75"/>
    <n v="27.43"/>
    <n v="685.75"/>
    <n v="0"/>
    <n v="0"/>
    <n v="685.75"/>
    <n v="24.14"/>
    <n v="0"/>
    <n v="24.14"/>
    <n v="47"/>
    <n v="38"/>
    <n v="2"/>
    <n v="8.9300000000000004E-2"/>
    <s v="Yantian"/>
    <m/>
    <s v="Philippines"/>
    <s v="pallet"/>
    <n v="0"/>
    <n v="0"/>
    <m/>
    <m/>
    <s v="no"/>
    <n v="603.5"/>
    <m/>
    <n v="0.12"/>
    <n v="27.431818181818183"/>
    <m/>
    <n v="685.79545454545462"/>
    <m/>
    <n v="0"/>
    <s v="Ellina Smirnova "/>
    <m/>
    <n v="1"/>
    <n v="25"/>
    <m/>
    <m/>
    <n v="0"/>
    <n v="0"/>
    <n v="0"/>
    <s v="05.07.2025"/>
    <s v="Order Window"/>
    <m/>
    <m/>
    <n v="278"/>
  </r>
  <r>
    <x v="3"/>
    <m/>
    <n v="26021054"/>
    <n v="3090840"/>
    <x v="28"/>
    <s v="PH"/>
    <x v="23"/>
    <x v="0"/>
    <m/>
    <m/>
    <n v="90"/>
    <n v="88027433"/>
    <s v="HE F1 rain jacket unisex L"/>
    <n v="25"/>
    <m/>
    <s v="China"/>
    <s v="Textiles-Clothing"/>
    <n v="1000"/>
    <s v="Asian Sourcing Link"/>
    <x v="0"/>
    <n v="27.43"/>
    <n v="685.75"/>
    <n v="27.43"/>
    <n v="685.75"/>
    <n v="0"/>
    <n v="0"/>
    <n v="685.75"/>
    <n v="24.14"/>
    <n v="0"/>
    <n v="24.14"/>
    <n v="47"/>
    <n v="38"/>
    <n v="2"/>
    <n v="8.9300000000000004E-2"/>
    <s v="Yantian"/>
    <m/>
    <s v="Philippines"/>
    <s v="pallet"/>
    <n v="0"/>
    <n v="0"/>
    <m/>
    <m/>
    <s v="no"/>
    <n v="603.5"/>
    <m/>
    <n v="0.12"/>
    <n v="27.431818181818183"/>
    <m/>
    <n v="685.79545454545462"/>
    <m/>
    <n v="0"/>
    <s v="Ellina Smirnova "/>
    <m/>
    <n v="1"/>
    <n v="25"/>
    <m/>
    <m/>
    <n v="0"/>
    <n v="0"/>
    <n v="0"/>
    <s v="05.07.2025"/>
    <s v="Order Window"/>
    <m/>
    <m/>
    <n v="437"/>
  </r>
  <r>
    <x v="2"/>
    <m/>
    <n v="26021055"/>
    <n v="3090615"/>
    <x v="48"/>
    <s v="GY"/>
    <x v="42"/>
    <x v="3"/>
    <m/>
    <m/>
    <n v="80"/>
    <n v="88026487"/>
    <s v="HE UCL Drawstring bag"/>
    <n v="15"/>
    <m/>
    <s v="China"/>
    <s v="Premiums"/>
    <n v="100"/>
    <s v="Promocean The Netherlands BV"/>
    <x v="0"/>
    <n v="30.6"/>
    <n v="459"/>
    <n v="28.799999999999997"/>
    <n v="431.99999999999994"/>
    <n v="0"/>
    <n v="0"/>
    <n v="431.99999999999994"/>
    <n v="25.1082"/>
    <n v="0"/>
    <n v="25.1082"/>
    <n v="47"/>
    <n v="46"/>
    <n v="2"/>
    <n v="6.4860000000000001E-2"/>
    <s v="Den Bosch"/>
    <m/>
    <n v="0"/>
    <n v="0"/>
    <n v="27.000000000000057"/>
    <n v="0"/>
    <m/>
    <m/>
    <s v="no"/>
    <n v="376.62299999999999"/>
    <m/>
    <n v="0.12"/>
    <n v="28.532045454545454"/>
    <m/>
    <n v="427.98068181818178"/>
    <m/>
    <n v="0"/>
    <s v="Ellina Smirnova"/>
    <m/>
    <n v="10"/>
    <n v="150"/>
    <m/>
    <m/>
    <n v="0"/>
    <n v="0"/>
    <n v="0"/>
    <s v="05.07.2025"/>
    <s v="Order Window"/>
    <m/>
    <m/>
    <n v="1295"/>
  </r>
  <r>
    <x v="2"/>
    <m/>
    <n v="26021055"/>
    <n v="3090615"/>
    <x v="48"/>
    <s v="GY"/>
    <x v="42"/>
    <x v="3"/>
    <m/>
    <m/>
    <n v="90"/>
    <n v="88026488"/>
    <s v="HE UCL Fanny pack"/>
    <n v="10"/>
    <m/>
    <s v="China"/>
    <s v="Premiums"/>
    <n v="10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s v="Den Bosch"/>
    <m/>
    <n v="0"/>
    <n v="0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05.07.2025"/>
    <s v="Order Window"/>
    <m/>
    <m/>
    <n v="588"/>
  </r>
  <r>
    <x v="2"/>
    <m/>
    <n v="26021055"/>
    <n v="3090615"/>
    <x v="48"/>
    <s v="GY"/>
    <x v="42"/>
    <x v="3"/>
    <m/>
    <m/>
    <n v="100"/>
    <n v="88026494"/>
    <s v="HE UCL Keyring opener"/>
    <n v="20"/>
    <m/>
    <s v="China"/>
    <s v="Premiums"/>
    <n v="100"/>
    <s v="Promocean The Netherlands BV"/>
    <x v="0"/>
    <n v="47"/>
    <n v="940"/>
    <n v="42.25"/>
    <n v="845"/>
    <n v="0"/>
    <n v="0"/>
    <n v="845"/>
    <n v="37.249200000000002"/>
    <n v="0"/>
    <n v="37.249200000000002"/>
    <n v="11"/>
    <n v="9"/>
    <n v="6"/>
    <n v="1.188E-2"/>
    <s v="Den Bosch"/>
    <m/>
    <n v="0"/>
    <n v="0"/>
    <n v="95"/>
    <n v="0"/>
    <m/>
    <m/>
    <s v="no"/>
    <n v="744.98400000000004"/>
    <m/>
    <n v="0.12"/>
    <n v="42.328636363636363"/>
    <m/>
    <n v="846.57272727272721"/>
    <m/>
    <n v="0"/>
    <s v="Ellina Smirnova"/>
    <m/>
    <n v="25"/>
    <n v="500"/>
    <m/>
    <m/>
    <n v="0"/>
    <n v="0"/>
    <n v="0"/>
    <s v="05.07.2025"/>
    <s v="Order Window"/>
    <m/>
    <m/>
    <n v="1305"/>
  </r>
  <r>
    <x v="2"/>
    <m/>
    <n v="26021055"/>
    <n v="3090615"/>
    <x v="48"/>
    <s v="GY"/>
    <x v="42"/>
    <x v="3"/>
    <m/>
    <m/>
    <n v="110"/>
    <n v="88026543"/>
    <s v="HE UCL Lanyard"/>
    <n v="12"/>
    <m/>
    <s v="China"/>
    <s v="Premiums"/>
    <n v="100"/>
    <s v="Promocean The Netherlands BV"/>
    <x v="0"/>
    <n v="53.5"/>
    <n v="642"/>
    <n v="49.75"/>
    <n v="597"/>
    <n v="0"/>
    <n v="0"/>
    <n v="597"/>
    <n v="43.103400000000008"/>
    <n v="0"/>
    <n v="43.103400000000008"/>
    <n v="24"/>
    <n v="15"/>
    <n v="5"/>
    <n v="2.1600000000000001E-2"/>
    <s v="Den Bosch"/>
    <m/>
    <n v="0"/>
    <n v="0"/>
    <n v="45"/>
    <n v="0"/>
    <m/>
    <m/>
    <s v="no"/>
    <n v="517.24080000000004"/>
    <m/>
    <n v="0.12"/>
    <n v="48.981136363636374"/>
    <m/>
    <n v="587.77363636363646"/>
    <m/>
    <n v="0"/>
    <s v="Ellina Smirnova"/>
    <m/>
    <n v="25"/>
    <n v="300"/>
    <m/>
    <m/>
    <n v="0"/>
    <n v="0"/>
    <n v="0"/>
    <s v="05.07.2025"/>
    <s v="Order Window"/>
    <m/>
    <m/>
    <n v="612"/>
  </r>
  <r>
    <x v="2"/>
    <m/>
    <n v="26021055"/>
    <n v="3090615"/>
    <x v="48"/>
    <s v="GY"/>
    <x v="42"/>
    <x v="3"/>
    <m/>
    <m/>
    <n v="120"/>
    <n v="88026507"/>
    <s v="HE UCL Umbrella"/>
    <n v="25"/>
    <m/>
    <s v="China"/>
    <s v="Premiums"/>
    <n v="250"/>
    <s v="Promocean The Netherlands BV"/>
    <x v="0"/>
    <n v="48.32"/>
    <n v="1208"/>
    <n v="48"/>
    <n v="1200"/>
    <n v="0"/>
    <n v="0"/>
    <n v="1200"/>
    <n v="41.518800000000006"/>
    <n v="0"/>
    <n v="41.518800000000006"/>
    <n v="102"/>
    <n v="20"/>
    <n v="7"/>
    <n v="0.35699999999999998"/>
    <s v="Den Bosch"/>
    <m/>
    <n v="0"/>
    <n v="0"/>
    <n v="8"/>
    <n v="0"/>
    <m/>
    <m/>
    <s v="no"/>
    <n v="1037.9700000000003"/>
    <m/>
    <n v="0.12"/>
    <n v="47.180454545454552"/>
    <m/>
    <n v="1179.5113636363637"/>
    <m/>
    <n v="0"/>
    <s v="Ellina Smirnova"/>
    <m/>
    <n v="4"/>
    <n v="100"/>
    <m/>
    <m/>
    <n v="0"/>
    <n v="0"/>
    <n v="0"/>
    <s v="05.07.2025"/>
    <s v="Order Window"/>
    <m/>
    <m/>
    <n v="628"/>
  </r>
  <r>
    <x v="2"/>
    <m/>
    <n v="26021055"/>
    <n v="3090615"/>
    <x v="48"/>
    <s v="GY"/>
    <x v="42"/>
    <x v="3"/>
    <m/>
    <m/>
    <n v="130"/>
    <n v="88026550"/>
    <s v="HE UCL 0.0 Soccer ball with pump"/>
    <n v="5"/>
    <m/>
    <s v="China"/>
    <s v="Premiums"/>
    <n v="500"/>
    <s v="Promocean The Netherlands BV"/>
    <x v="0"/>
    <n v="64.900000000000006"/>
    <n v="324.5"/>
    <n v="64.900000000000006"/>
    <n v="324.5"/>
    <n v="0"/>
    <n v="0"/>
    <n v="324.5"/>
    <n v="56.156400000000005"/>
    <n v="0"/>
    <n v="56.156400000000005"/>
    <n v="68"/>
    <n v="19"/>
    <n v="19"/>
    <n v="0.12274"/>
    <s v="Den Bosch"/>
    <m/>
    <n v="0"/>
    <n v="0"/>
    <n v="0"/>
    <n v="0"/>
    <m/>
    <m/>
    <s v="no"/>
    <n v="280.78200000000004"/>
    <m/>
    <n v="0.12"/>
    <n v="63.814090909090915"/>
    <m/>
    <n v="319.0704545454546"/>
    <m/>
    <n v="0"/>
    <s v="Ellina Smirnova"/>
    <m/>
    <n v="10"/>
    <n v="50"/>
    <m/>
    <m/>
    <n v="0"/>
    <n v="0"/>
    <n v="0"/>
    <s v="05.07.2025"/>
    <s v="Order Window"/>
    <m/>
    <m/>
    <n v="98"/>
  </r>
  <r>
    <x v="2"/>
    <m/>
    <n v="26021055"/>
    <n v="3090615"/>
    <x v="48"/>
    <s v="GY"/>
    <x v="42"/>
    <x v="3"/>
    <m/>
    <m/>
    <n v="140"/>
    <n v="88026544"/>
    <s v="HE UCL 0.0 Sports bag"/>
    <n v="3"/>
    <m/>
    <s v="China"/>
    <s v="Premiums"/>
    <n v="200"/>
    <s v="Promocean The Netherlands BV"/>
    <x v="0"/>
    <n v="75.55"/>
    <n v="226.64999999999998"/>
    <n v="75.55"/>
    <n v="226.64999999999998"/>
    <n v="0"/>
    <n v="0"/>
    <n v="226.64999999999998"/>
    <n v="65.941199999999995"/>
    <n v="0"/>
    <n v="65.941199999999995"/>
    <n v="52"/>
    <n v="33"/>
    <n v="12"/>
    <n v="6.1775999999999998E-2"/>
    <s v="Den Bosch"/>
    <m/>
    <n v="0"/>
    <n v="0"/>
    <n v="0"/>
    <n v="0"/>
    <m/>
    <m/>
    <s v="no"/>
    <n v="197.8236"/>
    <m/>
    <n v="0.12"/>
    <n v="74.933181818181808"/>
    <m/>
    <n v="224.79954545454541"/>
    <m/>
    <n v="0"/>
    <s v="Ellina Smirnova"/>
    <m/>
    <n v="5"/>
    <n v="15"/>
    <m/>
    <m/>
    <n v="0"/>
    <n v="0"/>
    <n v="0"/>
    <s v="05.07.2025"/>
    <s v="Order Window"/>
    <m/>
    <m/>
    <n v="140"/>
  </r>
  <r>
    <x v="2"/>
    <m/>
    <n v="26021055"/>
    <n v="3090615"/>
    <x v="48"/>
    <s v="GY"/>
    <x v="42"/>
    <x v="3"/>
    <m/>
    <m/>
    <n v="150"/>
    <n v="88026575"/>
    <s v="HE UCL 0.0 Sports towel"/>
    <n v="6"/>
    <m/>
    <s v="China"/>
    <s v="Textiles-Clothing"/>
    <n v="167"/>
    <s v="Promocean The Netherlands BV"/>
    <x v="0"/>
    <n v="38.400000000000006"/>
    <n v="230.40000000000003"/>
    <n v="38.400000000000006"/>
    <n v="230.40000000000003"/>
    <n v="0"/>
    <n v="0"/>
    <n v="230.40000000000003"/>
    <n v="33.497099999999996"/>
    <n v="0"/>
    <n v="33.497099999999996"/>
    <n v="25.5"/>
    <n v="25"/>
    <n v="18.5"/>
    <n v="7.0762500000000006E-2"/>
    <s v="Den Bosch"/>
    <m/>
    <n v="0"/>
    <n v="0"/>
    <n v="0"/>
    <n v="0"/>
    <m/>
    <m/>
    <s v="no"/>
    <n v="200.98259999999999"/>
    <m/>
    <n v="0.12"/>
    <n v="38.064886363636361"/>
    <m/>
    <n v="228.38931818181817"/>
    <m/>
    <n v="0"/>
    <s v="Ellina Smirnova"/>
    <m/>
    <n v="6"/>
    <n v="36"/>
    <m/>
    <m/>
    <n v="0"/>
    <n v="0"/>
    <n v="0"/>
    <s v="05.07.2025"/>
    <s v="Order Window"/>
    <m/>
    <m/>
    <n v="169"/>
  </r>
  <r>
    <x v="2"/>
    <m/>
    <n v="26021055"/>
    <n v="3090615"/>
    <x v="48"/>
    <s v="GY"/>
    <x v="42"/>
    <x v="3"/>
    <m/>
    <m/>
    <n v="160"/>
    <n v="88026542"/>
    <s v="HE UCL 0.0 Water bottle"/>
    <n v="6"/>
    <m/>
    <s v="China"/>
    <s v="Premiums"/>
    <n v="250"/>
    <s v="Promocean The Netherlands BV"/>
    <x v="0"/>
    <n v="74.7"/>
    <n v="448.20000000000005"/>
    <n v="74.7"/>
    <n v="448.20000000000005"/>
    <n v="0"/>
    <n v="0"/>
    <n v="448.20000000000005"/>
    <n v="64.62660000000001"/>
    <n v="0"/>
    <n v="64.62660000000001"/>
    <n v="37"/>
    <n v="16"/>
    <n v="17"/>
    <n v="6.0384E-2"/>
    <s v="Den Bosch"/>
    <m/>
    <n v="0"/>
    <n v="0"/>
    <n v="0"/>
    <n v="0"/>
    <m/>
    <m/>
    <s v="no"/>
    <n v="387.75960000000009"/>
    <m/>
    <n v="0.12"/>
    <n v="73.439318181818194"/>
    <m/>
    <n v="440.63590909090919"/>
    <m/>
    <n v="0"/>
    <s v="Ellina Smirnova"/>
    <m/>
    <n v="10"/>
    <n v="60"/>
    <m/>
    <m/>
    <n v="0"/>
    <n v="0"/>
    <n v="0"/>
    <s v="05.07.2025"/>
    <s v="Order Window"/>
    <m/>
    <m/>
    <n v="421"/>
  </r>
  <r>
    <x v="2"/>
    <m/>
    <n v="26021055"/>
    <n v="3090615"/>
    <x v="48"/>
    <s v="GY"/>
    <x v="42"/>
    <x v="3"/>
    <m/>
    <m/>
    <n v="170"/>
    <n v="88026527"/>
    <s v="HE UCL 0.0 Lanyard"/>
    <n v="4"/>
    <m/>
    <s v="China"/>
    <s v="Premiums"/>
    <n v="100"/>
    <s v="Promocean The Netherlands BV"/>
    <x v="0"/>
    <n v="53.5"/>
    <n v="214"/>
    <n v="53.5"/>
    <n v="214"/>
    <n v="0"/>
    <n v="0"/>
    <n v="214"/>
    <n v="44.950200000000002"/>
    <n v="0"/>
    <n v="44.950200000000002"/>
    <n v="24"/>
    <n v="15"/>
    <n v="5"/>
    <n v="7.1999999999999998E-3"/>
    <s v="Den Bosch"/>
    <m/>
    <n v="0"/>
    <n v="0"/>
    <n v="0"/>
    <n v="0"/>
    <m/>
    <m/>
    <s v="no"/>
    <n v="179.80080000000001"/>
    <m/>
    <n v="0.12"/>
    <n v="51.079772727272733"/>
    <m/>
    <n v="204.31909090909093"/>
    <m/>
    <n v="0"/>
    <s v="Ellina Smirnova"/>
    <m/>
    <n v="25"/>
    <n v="100"/>
    <m/>
    <m/>
    <n v="0"/>
    <n v="0"/>
    <n v="0"/>
    <s v="05.07.2025"/>
    <s v="Order Window"/>
    <m/>
    <m/>
    <n v="53"/>
  </r>
  <r>
    <x v="2"/>
    <m/>
    <n v="26021055"/>
    <n v="3090615"/>
    <x v="48"/>
    <s v="GY"/>
    <x v="42"/>
    <x v="3"/>
    <m/>
    <m/>
    <n v="180"/>
    <n v="88026612"/>
    <s v="HE UCL Glass 25cl man recycled"/>
    <n v="100"/>
    <m/>
    <s v="Turkey"/>
    <s v="Glassware"/>
    <n v="26800"/>
    <s v="Sisecam (Pasabahçe)"/>
    <x v="0"/>
    <n v="4.38"/>
    <n v="438"/>
    <n v="4.38"/>
    <n v="438"/>
    <n v="0"/>
    <n v="0"/>
    <n v="438"/>
    <n v="3.84"/>
    <n v="0"/>
    <n v="3.84"/>
    <n v="20"/>
    <n v="14.3"/>
    <n v="19"/>
    <n v="0.54339999999999999"/>
    <s v="Den Bosch"/>
    <m/>
    <n v="0"/>
    <n v="0"/>
    <n v="0"/>
    <n v="0"/>
    <m/>
    <m/>
    <s v="no"/>
    <n v="384"/>
    <m/>
    <n v="0.12"/>
    <n v="4.3636363636363633"/>
    <m/>
    <n v="436.36363636363632"/>
    <m/>
    <n v="0"/>
    <s v="Ludmilla Zarybnicka"/>
    <m/>
    <n v="6"/>
    <n v="600"/>
    <m/>
    <m/>
    <n v="0"/>
    <n v="0"/>
    <n v="0"/>
    <s v="05.07.2025"/>
    <s v="Order Window"/>
    <m/>
    <m/>
    <n v="4496"/>
  </r>
  <r>
    <x v="2"/>
    <m/>
    <n v="26021055"/>
    <n v="3090615"/>
    <x v="48"/>
    <s v="GY"/>
    <x v="42"/>
    <x v="3"/>
    <m/>
    <m/>
    <n v="190"/>
    <n v="88026567"/>
    <s v="HE UCL Sports shirt M"/>
    <n v="5"/>
    <m/>
    <s v="China"/>
    <s v="Textiles-Clothing"/>
    <n v="200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s v="Den Bosch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05.07.2025"/>
    <s v="Order Window"/>
    <m/>
    <m/>
    <n v="336"/>
  </r>
  <r>
    <x v="2"/>
    <m/>
    <n v="26021055"/>
    <n v="3090615"/>
    <x v="48"/>
    <s v="GY"/>
    <x v="42"/>
    <x v="3"/>
    <m/>
    <m/>
    <n v="200"/>
    <n v="88026568"/>
    <s v="HE UCL Sports shirt L"/>
    <n v="8"/>
    <m/>
    <s v="China"/>
    <s v="Textiles-Clothing"/>
    <n v="200"/>
    <s v="Asian Sourcing Link"/>
    <x v="0"/>
    <n v="34.549999999999997"/>
    <n v="276.39999999999998"/>
    <n v="29.5"/>
    <n v="236"/>
    <n v="0"/>
    <n v="0"/>
    <n v="236"/>
    <n v="25.154999999999998"/>
    <n v="0"/>
    <n v="25.154999999999998"/>
    <n v="39"/>
    <n v="33"/>
    <n v="4.5"/>
    <n v="4.6331999999999998E-2"/>
    <s v="Den Bosch"/>
    <m/>
    <n v="0"/>
    <n v="0"/>
    <n v="40.399999999999977"/>
    <n v="0"/>
    <m/>
    <m/>
    <s v="no"/>
    <n v="201.23999999999998"/>
    <m/>
    <n v="0.12"/>
    <n v="28.58522727272727"/>
    <m/>
    <n v="228.68181818181816"/>
    <m/>
    <n v="0"/>
    <s v="Ellina Smirnova"/>
    <m/>
    <n v="5"/>
    <n v="40"/>
    <m/>
    <m/>
    <n v="0"/>
    <n v="0"/>
    <n v="0"/>
    <s v="05.07.2025"/>
    <s v="Order Window"/>
    <m/>
    <m/>
    <n v="483"/>
  </r>
  <r>
    <x v="2"/>
    <m/>
    <n v="26021055"/>
    <n v="3090615"/>
    <x v="48"/>
    <s v="GY"/>
    <x v="42"/>
    <x v="3"/>
    <m/>
    <m/>
    <n v="210"/>
    <n v="88026569"/>
    <s v="HE UCL Sports shirt XL"/>
    <n v="8"/>
    <m/>
    <s v="China"/>
    <s v="Textiles-Clothing"/>
    <n v="200"/>
    <s v="Asian Sourcing Link"/>
    <x v="0"/>
    <n v="34.549999999999997"/>
    <n v="276.39999999999998"/>
    <n v="29.5"/>
    <n v="236"/>
    <n v="0"/>
    <n v="0"/>
    <n v="236"/>
    <n v="25.154999999999998"/>
    <n v="0"/>
    <n v="25.154999999999998"/>
    <n v="39"/>
    <n v="33"/>
    <n v="4.5"/>
    <n v="4.6331999999999998E-2"/>
    <s v="Den Bosch"/>
    <m/>
    <n v="0"/>
    <n v="0"/>
    <n v="40.399999999999977"/>
    <n v="0"/>
    <m/>
    <m/>
    <s v="no"/>
    <n v="201.23999999999998"/>
    <m/>
    <n v="0.12"/>
    <n v="28.58522727272727"/>
    <m/>
    <n v="228.68181818181816"/>
    <m/>
    <n v="0"/>
    <s v="Ellina Smirnova"/>
    <m/>
    <n v="5"/>
    <n v="40"/>
    <m/>
    <m/>
    <n v="0"/>
    <n v="0"/>
    <n v="0"/>
    <s v="05.07.2025"/>
    <s v="Order Window"/>
    <m/>
    <m/>
    <n v="263"/>
  </r>
  <r>
    <x v="2"/>
    <m/>
    <n v="26021055"/>
    <n v="3090615"/>
    <x v="48"/>
    <s v="GY"/>
    <x v="42"/>
    <x v="3"/>
    <m/>
    <m/>
    <n v="220"/>
    <n v="88026570"/>
    <s v="HE UCL Sports shirt XXL"/>
    <n v="5"/>
    <m/>
    <s v="China"/>
    <s v="Textiles-Clothing"/>
    <n v="200"/>
    <s v="Asian Sourcing Link"/>
    <x v="0"/>
    <n v="34.549999999999997"/>
    <n v="172.75"/>
    <n v="29.5"/>
    <n v="147.5"/>
    <n v="0"/>
    <n v="0"/>
    <n v="147.5"/>
    <n v="25.154999999999998"/>
    <n v="0"/>
    <n v="25.154999999999998"/>
    <n v="39"/>
    <n v="33"/>
    <n v="4.5"/>
    <n v="2.8957500000000001E-2"/>
    <s v="Den Bosch"/>
    <m/>
    <n v="0"/>
    <n v="0"/>
    <n v="25.25"/>
    <n v="0"/>
    <m/>
    <m/>
    <s v="no"/>
    <n v="125.77499999999999"/>
    <m/>
    <n v="0.12"/>
    <n v="28.58522727272727"/>
    <m/>
    <n v="142.92613636363635"/>
    <m/>
    <n v="0"/>
    <s v="Ellina Smirnova"/>
    <m/>
    <n v="5"/>
    <n v="25"/>
    <m/>
    <m/>
    <n v="0"/>
    <n v="0"/>
    <n v="0"/>
    <s v="05.07.2025"/>
    <s v="Order Window"/>
    <m/>
    <m/>
    <n v="32"/>
  </r>
  <r>
    <x v="2"/>
    <m/>
    <n v="26021055"/>
    <n v="3090615"/>
    <x v="48"/>
    <s v="GY"/>
    <x v="42"/>
    <x v="3"/>
    <m/>
    <m/>
    <n v="230"/>
    <n v="88026949"/>
    <s v="HE UCL Glass 25cl man in giftbox"/>
    <n v="5"/>
    <m/>
    <s v="Turkey"/>
    <s v="Glassware"/>
    <n v="6700"/>
    <s v="Sisecam (Pasabahçe)"/>
    <x v="0"/>
    <n v="22.799999999999997"/>
    <n v="113.99999999999999"/>
    <n v="22.799999999999997"/>
    <n v="113.99999999999999"/>
    <n v="0"/>
    <n v="0"/>
    <n v="113.99999999999999"/>
    <n v="20.16"/>
    <n v="0"/>
    <n v="20.16"/>
    <n v="55.9"/>
    <n v="21.9"/>
    <n v="21.2"/>
    <n v="0.12976625999999997"/>
    <s v="Den Bosch"/>
    <m/>
    <n v="0"/>
    <n v="0"/>
    <n v="0"/>
    <n v="0"/>
    <m/>
    <m/>
    <s v="no"/>
    <n v="100.8"/>
    <m/>
    <n v="0.12"/>
    <n v="22.90909090909091"/>
    <m/>
    <n v="114.54545454545455"/>
    <m/>
    <n v="0"/>
    <s v="Ludmilla Zarybnicka"/>
    <m/>
    <n v="24"/>
    <n v="120"/>
    <m/>
    <m/>
    <n v="0"/>
    <n v="0"/>
    <n v="0"/>
    <s v="05.07.2025"/>
    <s v="Order Window"/>
    <m/>
    <m/>
    <n v="3007"/>
  </r>
  <r>
    <x v="0"/>
    <m/>
    <n v="26021055"/>
    <n v="3090615"/>
    <x v="48"/>
    <s v="GY"/>
    <x v="42"/>
    <x v="3"/>
    <m/>
    <m/>
    <n v="240"/>
    <n v="88027032"/>
    <s v="HE Brand bucket hat"/>
    <n v="10"/>
    <m/>
    <s v="China"/>
    <s v="Textiles-Clothing"/>
    <n v="100"/>
    <s v="Asian Sourcing Link"/>
    <x v="0"/>
    <n v="52.300000000000004"/>
    <n v="523"/>
    <n v="52.300000000000004"/>
    <n v="523"/>
    <n v="0"/>
    <n v="0"/>
    <n v="523"/>
    <n v="38.024999999999999"/>
    <n v="0"/>
    <n v="38.024999999999999"/>
    <n v="23"/>
    <n v="17"/>
    <n v="28.8"/>
    <n v="0.11260800000000001"/>
    <s v="Den Bosch"/>
    <m/>
    <n v="0"/>
    <n v="0"/>
    <n v="0"/>
    <n v="0"/>
    <m/>
    <m/>
    <s v="no"/>
    <n v="380.25"/>
    <m/>
    <n v="0.12"/>
    <n v="43.210227272727273"/>
    <m/>
    <n v="432.10227272727275"/>
    <m/>
    <n v="0"/>
    <s v="Ellina Smirnova"/>
    <m/>
    <n v="10"/>
    <n v="100"/>
    <m/>
    <m/>
    <n v="0"/>
    <n v="0"/>
    <n v="0"/>
    <s v="05.07.2025"/>
    <s v="Order Window"/>
    <m/>
    <m/>
    <n v="216"/>
  </r>
  <r>
    <x v="0"/>
    <m/>
    <n v="26021055"/>
    <n v="3090615"/>
    <x v="48"/>
    <s v="GY"/>
    <x v="42"/>
    <x v="3"/>
    <m/>
    <m/>
    <n v="250"/>
    <n v="88026625"/>
    <s v="HE Brand scarf"/>
    <n v="20"/>
    <m/>
    <s v="China"/>
    <s v="Textiles-Clothing"/>
    <n v="100"/>
    <s v="Promocean The Netherlands BV"/>
    <x v="0"/>
    <n v="73.7"/>
    <n v="1474"/>
    <n v="73.7"/>
    <n v="1474"/>
    <n v="0"/>
    <n v="0"/>
    <n v="1474"/>
    <n v="64.326599999999999"/>
    <n v="0"/>
    <n v="64.326599999999999"/>
    <n v="20"/>
    <n v="20"/>
    <n v="10"/>
    <n v="0.08"/>
    <s v="Den Bosch"/>
    <m/>
    <n v="0"/>
    <n v="0"/>
    <n v="0"/>
    <n v="0"/>
    <m/>
    <m/>
    <s v="no"/>
    <n v="1286.5319999999999"/>
    <m/>
    <n v="0.12"/>
    <n v="73.098409090909087"/>
    <m/>
    <n v="1461.9681818181816"/>
    <m/>
    <n v="0"/>
    <s v="Ellina Smirnova"/>
    <m/>
    <n v="10"/>
    <n v="200"/>
    <m/>
    <m/>
    <n v="0"/>
    <n v="0"/>
    <n v="0"/>
    <s v="05.07.2025"/>
    <s v="Order Window"/>
    <m/>
    <m/>
    <n v="144"/>
  </r>
  <r>
    <x v="0"/>
    <m/>
    <n v="26021055"/>
    <n v="3090615"/>
    <x v="48"/>
    <s v="GY"/>
    <x v="42"/>
    <x v="3"/>
    <m/>
    <m/>
    <n v="260"/>
    <n v="88026829"/>
    <s v="HE Brand LED countertop sign"/>
    <n v="12"/>
    <m/>
    <s v="China"/>
    <s v="Indoor signs"/>
    <n v="500"/>
    <s v="Brands On"/>
    <x v="0"/>
    <n v="43.64"/>
    <n v="523.68000000000006"/>
    <n v="43.64"/>
    <n v="523.68000000000006"/>
    <n v="0"/>
    <n v="0"/>
    <n v="523.68000000000006"/>
    <n v="38.4"/>
    <n v="0"/>
    <n v="38.4"/>
    <n v="46"/>
    <n v="26"/>
    <n v="12"/>
    <n v="0.17222399999999999"/>
    <s v="Den Bosch"/>
    <m/>
    <n v="0"/>
    <n v="0"/>
    <n v="0"/>
    <n v="0"/>
    <m/>
    <m/>
    <s v="no"/>
    <n v="460.79999999999995"/>
    <m/>
    <n v="0.12"/>
    <n v="43.636363636363633"/>
    <m/>
    <n v="523.63636363636363"/>
    <m/>
    <n v="0"/>
    <s v="Ludmilla Zarybnicka"/>
    <m/>
    <n v="1"/>
    <n v="12"/>
    <m/>
    <m/>
    <n v="0"/>
    <n v="0"/>
    <n v="0"/>
    <s v="05.07.2025"/>
    <s v="Order Window"/>
    <m/>
    <m/>
    <n v="242"/>
  </r>
  <r>
    <x v="0"/>
    <m/>
    <n v="26021055"/>
    <n v="3090615"/>
    <x v="48"/>
    <s v="GY"/>
    <x v="42"/>
    <x v="3"/>
    <m/>
    <m/>
    <n v="270"/>
    <n v="88027218"/>
    <s v="HE Brand flag small"/>
    <n v="6"/>
    <m/>
    <s v="China"/>
    <s v="Premiums"/>
    <n v="100"/>
    <s v="Promocean The Netherlands BV"/>
    <x v="0"/>
    <n v="40"/>
    <n v="240"/>
    <n v="31.8"/>
    <n v="190.8"/>
    <n v="0"/>
    <n v="0"/>
    <n v="190.8"/>
    <n v="28.001900000000003"/>
    <n v="0"/>
    <n v="28.001900000000003"/>
    <n v="30"/>
    <n v="20"/>
    <n v="10"/>
    <n v="3.5999999999999997E-2"/>
    <s v="Den Bosch"/>
    <m/>
    <n v="0"/>
    <n v="0"/>
    <n v="49.199999999999989"/>
    <n v="0"/>
    <m/>
    <m/>
    <s v="no"/>
    <n v="168.01140000000001"/>
    <m/>
    <n v="0.12"/>
    <n v="31.820340909090913"/>
    <m/>
    <n v="190.92204545454547"/>
    <m/>
    <n v="0"/>
    <s v="Ellina Smirnova"/>
    <m/>
    <n v="5"/>
    <n v="30"/>
    <m/>
    <m/>
    <n v="0"/>
    <n v="0"/>
    <n v="0"/>
    <s v="05.07.2025"/>
    <s v="Order Window"/>
    <m/>
    <m/>
    <n v="562"/>
  </r>
  <r>
    <x v="0"/>
    <m/>
    <n v="26021055"/>
    <n v="3090615"/>
    <x v="48"/>
    <s v="GY"/>
    <x v="42"/>
    <x v="3"/>
    <m/>
    <m/>
    <n v="280"/>
    <n v="88027055"/>
    <s v="HE Brand pop up cooler bag"/>
    <n v="20"/>
    <m/>
    <s v="China"/>
    <s v="Premiums"/>
    <n v="200"/>
    <s v="Promocean The Netherlands BV"/>
    <x v="0"/>
    <n v="50.300000000000004"/>
    <n v="1006.0000000000001"/>
    <n v="46.3"/>
    <n v="926"/>
    <n v="0"/>
    <n v="0"/>
    <n v="926"/>
    <n v="37.312199999999997"/>
    <n v="0"/>
    <n v="37.312199999999997"/>
    <n v="35"/>
    <n v="34"/>
    <n v="30"/>
    <n v="0.71399999999999997"/>
    <s v="Den Bosch"/>
    <m/>
    <n v="0"/>
    <n v="0"/>
    <n v="80.000000000000114"/>
    <n v="0"/>
    <m/>
    <m/>
    <s v="no"/>
    <n v="746.24399999999991"/>
    <m/>
    <n v="0.12"/>
    <n v="42.400227272727271"/>
    <m/>
    <n v="848.00454545454545"/>
    <m/>
    <n v="0"/>
    <s v="Ellina Smirnova"/>
    <m/>
    <n v="5"/>
    <n v="100"/>
    <m/>
    <m/>
    <n v="0"/>
    <n v="0"/>
    <n v="0"/>
    <s v="05.07.2025"/>
    <s v="Order Window"/>
    <m/>
    <m/>
    <n v="1428"/>
  </r>
  <r>
    <x v="0"/>
    <m/>
    <n v="26021055"/>
    <n v="3090615"/>
    <x v="48"/>
    <s v="GY"/>
    <x v="42"/>
    <x v="3"/>
    <m/>
    <m/>
    <n v="290"/>
    <n v="88027066"/>
    <s v="HE Brand cooler box with wheels"/>
    <n v="1"/>
    <m/>
    <s v="China"/>
    <s v="Premiums"/>
    <n v="250"/>
    <s v="Asian Sourcing Link"/>
    <x v="0"/>
    <n v="170.05"/>
    <n v="170.05"/>
    <n v="170.05"/>
    <n v="170.05"/>
    <n v="0"/>
    <n v="0"/>
    <n v="170.05"/>
    <n v="147.06"/>
    <n v="0"/>
    <n v="147.06"/>
    <n v="57"/>
    <n v="37"/>
    <n v="46"/>
    <n v="9.7014000000000003E-2"/>
    <s v="Den Bosch"/>
    <m/>
    <n v="0"/>
    <n v="0"/>
    <n v="0"/>
    <n v="0"/>
    <m/>
    <m/>
    <s v="no"/>
    <n v="147.06"/>
    <m/>
    <n v="0.12"/>
    <n v="167.11363636363637"/>
    <m/>
    <n v="167.11363636363637"/>
    <m/>
    <n v="0"/>
    <s v="Ellina Smirnova"/>
    <m/>
    <n v="1"/>
    <n v="1"/>
    <m/>
    <m/>
    <n v="0"/>
    <n v="0"/>
    <n v="0"/>
    <s v="05.07.2025"/>
    <s v="Order Window"/>
    <m/>
    <m/>
    <n v="119"/>
  </r>
  <r>
    <x v="0"/>
    <m/>
    <n v="26021055"/>
    <n v="3090615"/>
    <x v="48"/>
    <s v="GY"/>
    <x v="42"/>
    <x v="3"/>
    <m/>
    <m/>
    <n v="300"/>
    <n v="88027210"/>
    <s v="HE Brand metal cup in giftbox (PMQ)"/>
    <n v="10"/>
    <m/>
    <s v="China"/>
    <s v="Premiums"/>
    <n v="500"/>
    <s v="Asian Sourcing Link"/>
    <x v="0"/>
    <n v="32.299999999999997"/>
    <n v="323"/>
    <n v="29.4"/>
    <n v="294"/>
    <n v="0"/>
    <n v="0"/>
    <n v="294"/>
    <n v="25.422000000000004"/>
    <n v="0"/>
    <n v="25.422000000000004"/>
    <n v="49.5"/>
    <n v="49.5"/>
    <n v="29"/>
    <n v="0.71057250000000005"/>
    <s v="Den Bosch"/>
    <m/>
    <n v="0"/>
    <n v="0"/>
    <n v="29"/>
    <n v="0"/>
    <m/>
    <m/>
    <s v="no"/>
    <n v="254.22000000000003"/>
    <m/>
    <n v="0.12"/>
    <n v="28.888636363636369"/>
    <m/>
    <n v="288.88636363636368"/>
    <m/>
    <n v="0"/>
    <s v="Ellina Smirnova"/>
    <m/>
    <n v="10"/>
    <n v="100"/>
    <m/>
    <m/>
    <n v="0"/>
    <n v="0"/>
    <n v="0"/>
    <s v="05.07.2025"/>
    <s v="Order Window"/>
    <m/>
    <m/>
    <n v="1121"/>
  </r>
  <r>
    <x v="0"/>
    <m/>
    <n v="26021055"/>
    <n v="3090615"/>
    <x v="48"/>
    <s v="GY"/>
    <x v="42"/>
    <x v="3"/>
    <m/>
    <m/>
    <n v="310"/>
    <n v="88027222"/>
    <s v="HE Brand vertical flag"/>
    <n v="2"/>
    <m/>
    <s v="China"/>
    <s v="Premiums"/>
    <n v="20"/>
    <s v="Promocean The Netherlands BV"/>
    <x v="0"/>
    <n v="128.85"/>
    <n v="257.7"/>
    <n v="59.349999999999994"/>
    <n v="118.69999999999999"/>
    <n v="0"/>
    <n v="0"/>
    <n v="118.69999999999999"/>
    <n v="52.248100000000001"/>
    <n v="0"/>
    <n v="52.248100000000001"/>
    <n v="30"/>
    <n v="20"/>
    <n v="16"/>
    <n v="1.9199999999999998E-2"/>
    <s v="Den Bosch"/>
    <m/>
    <n v="0"/>
    <n v="0"/>
    <n v="139"/>
    <n v="0"/>
    <m/>
    <m/>
    <s v="no"/>
    <n v="104.4962"/>
    <m/>
    <n v="0.12"/>
    <n v="59.372840909090911"/>
    <m/>
    <n v="118.74568181818182"/>
    <m/>
    <n v="0"/>
    <s v="Ellina Smirnova"/>
    <m/>
    <n v="5"/>
    <n v="10"/>
    <m/>
    <m/>
    <n v="0"/>
    <n v="0"/>
    <n v="0"/>
    <s v="05.07.2025"/>
    <s v="Order Window"/>
    <m/>
    <m/>
    <n v="508"/>
  </r>
  <r>
    <x v="0"/>
    <m/>
    <n v="26021055"/>
    <n v="3090615"/>
    <x v="48"/>
    <s v="GY"/>
    <x v="42"/>
    <x v="3"/>
    <m/>
    <m/>
    <n v="320"/>
    <n v="88027048"/>
    <s v="HE Brand Alu wallsign (PMQ)"/>
    <n v="1"/>
    <m/>
    <s v="Czech Republic"/>
    <s v="Indoor signs"/>
    <n v="5"/>
    <s v="Brands On"/>
    <x v="0"/>
    <n v="139.80000000000001"/>
    <n v="139.80000000000001"/>
    <n v="139.80000000000001"/>
    <n v="139.80000000000001"/>
    <n v="0"/>
    <n v="0"/>
    <n v="139.80000000000001"/>
    <n v="123"/>
    <n v="0"/>
    <n v="123"/>
    <n v="35.5"/>
    <n v="30"/>
    <n v="9"/>
    <n v="9.5849999999999998E-3"/>
    <s v="Den Bosch"/>
    <m/>
    <n v="0"/>
    <n v="0"/>
    <n v="0"/>
    <n v="0"/>
    <m/>
    <m/>
    <s v="no"/>
    <n v="123"/>
    <m/>
    <n v="0.12"/>
    <n v="139.77272727272728"/>
    <m/>
    <n v="139.77272727272728"/>
    <m/>
    <n v="0"/>
    <s v="Ludmilla Zarybnicka"/>
    <m/>
    <n v="10"/>
    <n v="10"/>
    <m/>
    <m/>
    <n v="0"/>
    <n v="0"/>
    <n v="0"/>
    <s v="05.07.2025"/>
    <s v="Order Window"/>
    <m/>
    <m/>
    <n v="16"/>
  </r>
  <r>
    <x v="0"/>
    <m/>
    <n v="26021055"/>
    <n v="3090615"/>
    <x v="48"/>
    <s v="GY"/>
    <x v="42"/>
    <x v="3"/>
    <m/>
    <m/>
    <n v="330"/>
    <n v="88026267"/>
    <s v="HE Brand T-shirt loose fit man M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05.07.2025"/>
    <s v="Order Window"/>
    <m/>
    <m/>
    <n v="62"/>
  </r>
  <r>
    <x v="0"/>
    <m/>
    <n v="26021055"/>
    <n v="3090615"/>
    <x v="48"/>
    <s v="GY"/>
    <x v="42"/>
    <x v="3"/>
    <m/>
    <m/>
    <n v="340"/>
    <n v="88026268"/>
    <s v="HE Brand T-shirt loose fit man L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05.07.2025"/>
    <s v="Order Window"/>
    <m/>
    <m/>
    <n v="220"/>
  </r>
  <r>
    <x v="0"/>
    <m/>
    <n v="26021055"/>
    <n v="3090615"/>
    <x v="48"/>
    <s v="GY"/>
    <x v="42"/>
    <x v="3"/>
    <m/>
    <m/>
    <n v="350"/>
    <n v="88026269"/>
    <s v="HE Brand T-shirt loose fit man XL"/>
    <n v="5"/>
    <m/>
    <s v="Bangladesh"/>
    <s v="Textiles-Clothing"/>
    <n v="417"/>
    <s v="Promocean The Netherlands BV"/>
    <x v="0"/>
    <n v="35.46"/>
    <n v="177.3"/>
    <n v="35.46"/>
    <n v="177.3"/>
    <n v="0"/>
    <n v="0"/>
    <n v="177.3"/>
    <n v="30.723000000000003"/>
    <n v="0"/>
    <n v="30.723000000000003"/>
    <n v="28"/>
    <n v="15"/>
    <n v="12"/>
    <n v="2.52E-2"/>
    <s v="Den Bosch"/>
    <m/>
    <n v="0"/>
    <n v="0"/>
    <n v="0"/>
    <n v="0"/>
    <m/>
    <m/>
    <s v="no"/>
    <n v="153.61500000000001"/>
    <m/>
    <n v="0.12"/>
    <n v="34.912500000000001"/>
    <m/>
    <n v="174.5625"/>
    <m/>
    <n v="0"/>
    <s v="Ellina Smirnova"/>
    <m/>
    <n v="6"/>
    <n v="30"/>
    <m/>
    <m/>
    <n v="0"/>
    <n v="0"/>
    <n v="0"/>
    <s v="05.07.2025"/>
    <s v="Order Window"/>
    <m/>
    <m/>
    <n v="103"/>
  </r>
  <r>
    <x v="0"/>
    <m/>
    <n v="26021055"/>
    <n v="3090615"/>
    <x v="48"/>
    <s v="GY"/>
    <x v="42"/>
    <x v="3"/>
    <m/>
    <m/>
    <n v="360"/>
    <n v="88026270"/>
    <s v="HE Brand T-shirt loose fit man XXL"/>
    <n v="4"/>
    <m/>
    <s v="Bangladesh"/>
    <s v="Textiles-Clothing"/>
    <n v="417"/>
    <s v="Promocean The Netherlands BV"/>
    <x v="0"/>
    <n v="35.46"/>
    <n v="141.84"/>
    <n v="35.46"/>
    <n v="141.84"/>
    <n v="0"/>
    <n v="0"/>
    <n v="141.84"/>
    <n v="30.723000000000003"/>
    <n v="0"/>
    <n v="30.723000000000003"/>
    <n v="28"/>
    <n v="15"/>
    <n v="12"/>
    <n v="2.0160000000000001E-2"/>
    <s v="Den Bosch"/>
    <m/>
    <n v="0"/>
    <n v="0"/>
    <n v="0"/>
    <n v="0"/>
    <m/>
    <m/>
    <s v="no"/>
    <n v="122.89200000000001"/>
    <m/>
    <n v="0.12"/>
    <n v="34.912500000000001"/>
    <m/>
    <n v="139.65"/>
    <m/>
    <n v="0"/>
    <s v="Ellina Smirnova"/>
    <m/>
    <n v="6"/>
    <n v="24"/>
    <m/>
    <m/>
    <n v="0"/>
    <n v="0"/>
    <n v="0"/>
    <s v="05.07.2025"/>
    <s v="Order Window"/>
    <m/>
    <m/>
    <n v="61"/>
  </r>
  <r>
    <x v="0"/>
    <m/>
    <n v="26021055"/>
    <n v="3090615"/>
    <x v="48"/>
    <s v="GY"/>
    <x v="42"/>
    <x v="3"/>
    <m/>
    <m/>
    <n v="370"/>
    <n v="88026250"/>
    <s v="HE Brand T-shirt loose fit lady S"/>
    <n v="4"/>
    <m/>
    <s v="Bangladesh"/>
    <s v="Textiles-Clothing"/>
    <n v="417"/>
    <s v="Promocean The Netherlands BV"/>
    <x v="0"/>
    <n v="33.96"/>
    <n v="135.84"/>
    <n v="33.96"/>
    <n v="135.84"/>
    <n v="0"/>
    <n v="0"/>
    <n v="135.84"/>
    <n v="29.169000000000004"/>
    <n v="0"/>
    <n v="29.169000000000004"/>
    <n v="28"/>
    <n v="15"/>
    <n v="12"/>
    <n v="2.0160000000000001E-2"/>
    <s v="Den Bosch"/>
    <m/>
    <n v="0"/>
    <n v="0"/>
    <n v="0"/>
    <n v="0"/>
    <m/>
    <m/>
    <s v="no"/>
    <n v="116.67600000000002"/>
    <m/>
    <n v="0.12"/>
    <n v="33.146590909090911"/>
    <m/>
    <n v="132.58636363636364"/>
    <m/>
    <n v="0"/>
    <s v="Ellina Smirnova"/>
    <m/>
    <n v="6"/>
    <n v="24"/>
    <m/>
    <m/>
    <n v="0"/>
    <n v="0"/>
    <n v="0"/>
    <s v="05.07.2025"/>
    <s v="Order Window"/>
    <m/>
    <m/>
    <n v="26"/>
  </r>
  <r>
    <x v="0"/>
    <m/>
    <n v="26021055"/>
    <n v="3090615"/>
    <x v="48"/>
    <s v="GY"/>
    <x v="42"/>
    <x v="3"/>
    <m/>
    <m/>
    <n v="380"/>
    <n v="88026251"/>
    <s v="HE Brand T-shirt loose fit lady M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n v="0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05.07.2025"/>
    <s v="Order Window"/>
    <m/>
    <m/>
    <n v="56"/>
  </r>
  <r>
    <x v="0"/>
    <m/>
    <n v="26021055"/>
    <n v="3090615"/>
    <x v="48"/>
    <s v="GY"/>
    <x v="42"/>
    <x v="3"/>
    <m/>
    <m/>
    <n v="390"/>
    <n v="88026252"/>
    <s v="HE Brand T-shirt loose fit lady L"/>
    <n v="5"/>
    <m/>
    <s v="Bangladesh"/>
    <s v="Textiles-Clothing"/>
    <n v="417"/>
    <s v="Promocean The Netherlands BV"/>
    <x v="0"/>
    <n v="33.96"/>
    <n v="169.8"/>
    <n v="33.96"/>
    <n v="169.8"/>
    <n v="0"/>
    <n v="0"/>
    <n v="169.8"/>
    <n v="29.169000000000004"/>
    <n v="0"/>
    <n v="29.169000000000004"/>
    <n v="28"/>
    <n v="15"/>
    <n v="12"/>
    <n v="2.52E-2"/>
    <s v="Den Bosch"/>
    <m/>
    <n v="0"/>
    <n v="0"/>
    <n v="0"/>
    <n v="0"/>
    <m/>
    <m/>
    <s v="no"/>
    <n v="145.84500000000003"/>
    <m/>
    <n v="0.12"/>
    <n v="33.146590909090911"/>
    <m/>
    <n v="165.73295454545456"/>
    <m/>
    <n v="0"/>
    <s v="Ellina Smirnova"/>
    <m/>
    <n v="6"/>
    <n v="30"/>
    <m/>
    <m/>
    <n v="0"/>
    <n v="0"/>
    <n v="0"/>
    <s v="05.07.2025"/>
    <s v="Order Window"/>
    <m/>
    <m/>
    <n v="62"/>
  </r>
  <r>
    <x v="4"/>
    <m/>
    <n v="26021055"/>
    <n v="3090615"/>
    <x v="48"/>
    <s v="GY"/>
    <x v="42"/>
    <x v="3"/>
    <m/>
    <m/>
    <n v="400"/>
    <n v="88027062"/>
    <s v="HE 0.0 cooler backpack"/>
    <n v="6"/>
    <m/>
    <s v="China"/>
    <s v="Premiums"/>
    <n v="200"/>
    <s v="Promocean The Netherlands BV"/>
    <x v="0"/>
    <n v="42.65"/>
    <n v="255.89999999999998"/>
    <n v="42.65"/>
    <n v="255.89999999999998"/>
    <n v="0"/>
    <n v="0"/>
    <n v="255.89999999999998"/>
    <n v="38.440800000000003"/>
    <n v="0"/>
    <n v="38.440800000000003"/>
    <n v="48"/>
    <n v="34"/>
    <n v="9.5"/>
    <n v="9.3023999999999996E-2"/>
    <s v="Den Bosch"/>
    <m/>
    <n v="0"/>
    <n v="0"/>
    <n v="0"/>
    <n v="0"/>
    <m/>
    <m/>
    <s v="no"/>
    <n v="230.64480000000003"/>
    <m/>
    <n v="0.12"/>
    <n v="43.682727272727277"/>
    <m/>
    <n v="262.09636363636366"/>
    <m/>
    <n v="0"/>
    <s v="Ellina Smirnova"/>
    <m/>
    <n v="5"/>
    <n v="30"/>
    <m/>
    <m/>
    <n v="0"/>
    <n v="0"/>
    <n v="0"/>
    <s v="05.07.2025"/>
    <s v="Order Window"/>
    <m/>
    <m/>
    <n v="87"/>
  </r>
  <r>
    <x v="0"/>
    <m/>
    <n v="26021055"/>
    <n v="3090615"/>
    <x v="48"/>
    <s v="GY"/>
    <x v="42"/>
    <x v="3"/>
    <m/>
    <m/>
    <n v="410"/>
    <n v="88016807"/>
    <s v="HE cut-out indoor sign (hor/ver)"/>
    <n v="10"/>
    <m/>
    <s v="China"/>
    <s v="Indoor signs"/>
    <n v="100"/>
    <s v="Dekkers Visual Communication B.v."/>
    <x v="0"/>
    <n v="264.18"/>
    <n v="2641.8"/>
    <n v="264.18"/>
    <n v="2641.8"/>
    <n v="0"/>
    <n v="0"/>
    <n v="2641.8"/>
    <n v="228.46740000000003"/>
    <n v="0"/>
    <n v="228.46740000000003"/>
    <n v="141"/>
    <n v="58"/>
    <n v="12"/>
    <n v="0.98136000000000001"/>
    <s v="Den Bosch"/>
    <m/>
    <n v="0"/>
    <n v="0"/>
    <n v="0"/>
    <n v="0"/>
    <m/>
    <m/>
    <s v="no"/>
    <n v="2284.6740000000004"/>
    <m/>
    <n v="0.12"/>
    <n v="259.62204545454546"/>
    <m/>
    <n v="2596.2204545454547"/>
    <m/>
    <n v="0"/>
    <s v="Ludmilla Zarybnicka"/>
    <m/>
    <n v="1"/>
    <n v="10"/>
    <m/>
    <m/>
    <n v="0"/>
    <n v="0"/>
    <n v="0"/>
    <s v="05.07.2025"/>
    <s v="Order Window"/>
    <m/>
    <m/>
    <n v="158"/>
  </r>
  <r>
    <x v="0"/>
    <m/>
    <n v="26021055"/>
    <n v="3090615"/>
    <x v="48"/>
    <s v="GY"/>
    <x v="42"/>
    <x v="3"/>
    <m/>
    <m/>
    <n v="420"/>
    <n v="88021024"/>
    <s v="HE opener with carabiner"/>
    <n v="2"/>
    <m/>
    <s v="China"/>
    <s v="Openers / Sunglasses / Keyrings / Waiter knife"/>
    <n v="209"/>
    <s v="Promocean The Netherlands BV"/>
    <x v="0"/>
    <n v="52.800000000000004"/>
    <n v="105.60000000000001"/>
    <n v="52.800000000000004"/>
    <n v="105.60000000000001"/>
    <n v="0"/>
    <n v="0"/>
    <n v="105.60000000000001"/>
    <n v="46.512961934169503"/>
    <n v="0"/>
    <n v="46.512961934169503"/>
    <n v="25"/>
    <n v="9"/>
    <n v="9"/>
    <n v="4.0499999999999998E-3"/>
    <s v="Den Bosch"/>
    <m/>
    <n v="0"/>
    <n v="0"/>
    <n v="0"/>
    <n v="0"/>
    <m/>
    <m/>
    <s v="no"/>
    <n v="93.025923868339007"/>
    <m/>
    <n v="0.12"/>
    <n v="52.855638561556255"/>
    <m/>
    <n v="105.71127712311251"/>
    <m/>
    <n v="0"/>
    <s v="Ellina Smirnova"/>
    <m/>
    <n v="48"/>
    <n v="96"/>
    <m/>
    <m/>
    <n v="0"/>
    <n v="0"/>
    <n v="0"/>
    <s v="05.07.2025"/>
    <s v="Order Window"/>
    <m/>
    <m/>
    <n v="178"/>
  </r>
  <r>
    <x v="0"/>
    <m/>
    <n v="26021055"/>
    <n v="3090615"/>
    <x v="48"/>
    <s v="GY"/>
    <x v="42"/>
    <x v="3"/>
    <m/>
    <m/>
    <n v="430"/>
    <n v="88024218"/>
    <s v="HE Green Zone ice bucket"/>
    <n v="1"/>
    <m/>
    <s v="China"/>
    <s v="Bar support"/>
    <n v="42"/>
    <s v="Asian Sourcing Link"/>
    <x v="0"/>
    <n v="237.29999999999998"/>
    <n v="237.29999999999998"/>
    <n v="204.84"/>
    <n v="204.84"/>
    <n v="0"/>
    <n v="0"/>
    <n v="204.84"/>
    <n v="168.26400000000001"/>
    <n v="0"/>
    <n v="168.26400000000001"/>
    <n v="42"/>
    <n v="35"/>
    <n v="35"/>
    <n v="5.1450000000000003E-2"/>
    <s v="Den Bosch"/>
    <m/>
    <n v="0"/>
    <n v="0"/>
    <n v="32.45999999999998"/>
    <n v="0"/>
    <m/>
    <m/>
    <s v="no"/>
    <n v="168.26400000000001"/>
    <m/>
    <n v="0.12"/>
    <n v="191.20909090909092"/>
    <m/>
    <n v="191.20909090909092"/>
    <m/>
    <n v="0"/>
    <s v="Ellina Smirnova"/>
    <m/>
    <n v="6"/>
    <n v="6"/>
    <m/>
    <m/>
    <n v="0"/>
    <n v="0"/>
    <n v="0"/>
    <s v="05.07.2025"/>
    <s v="Order Window"/>
    <m/>
    <m/>
    <n v="203"/>
  </r>
  <r>
    <x v="1"/>
    <m/>
    <n v="26021055"/>
    <n v="3090615"/>
    <x v="48"/>
    <s v="GY"/>
    <x v="42"/>
    <x v="3"/>
    <m/>
    <m/>
    <n v="440"/>
    <n v="88027496"/>
    <s v="HE Waistcoat Heineken Woman S"/>
    <n v="2"/>
    <m/>
    <s v="Tunisia"/>
    <s v="Textiles-Clothing"/>
    <n v="5"/>
    <s v="ALBA specials"/>
    <x v="0"/>
    <n v="71.59"/>
    <n v="143.18"/>
    <n v="49.15"/>
    <n v="98.3"/>
    <n v="0"/>
    <n v="0"/>
    <n v="98.3"/>
    <n v="43.25"/>
    <n v="0"/>
    <n v="43.25"/>
    <n v="29"/>
    <n v="39"/>
    <n v="1.5"/>
    <n v="3.3930000000000002E-3"/>
    <s v="Den Bosch"/>
    <m/>
    <n v="0"/>
    <n v="0"/>
    <n v="44.88000000000001"/>
    <n v="0"/>
    <m/>
    <m/>
    <s v="no"/>
    <n v="86.5"/>
    <m/>
    <n v="0.12"/>
    <n v="49.147727272727273"/>
    <m/>
    <n v="98.295454545454547"/>
    <m/>
    <n v="0"/>
    <s v="Mariana"/>
    <m/>
    <n v="1"/>
    <n v="2"/>
    <m/>
    <m/>
    <n v="0"/>
    <n v="0"/>
    <n v="0"/>
    <s v="05.07.2025"/>
    <s v="Order Window"/>
    <m/>
    <m/>
    <n v="12"/>
  </r>
  <r>
    <x v="1"/>
    <m/>
    <n v="26021055"/>
    <n v="3090615"/>
    <x v="48"/>
    <s v="GY"/>
    <x v="42"/>
    <x v="3"/>
    <m/>
    <m/>
    <n v="450"/>
    <n v="88027497"/>
    <s v="HE Waistcoat Heineken Woman M"/>
    <n v="2"/>
    <m/>
    <s v="Tunisia"/>
    <s v="Textiles-Clothing"/>
    <n v="5"/>
    <s v="ALBA specials"/>
    <x v="0"/>
    <n v="71.59"/>
    <n v="143.18"/>
    <n v="49.15"/>
    <n v="98.3"/>
    <n v="0"/>
    <n v="0"/>
    <n v="98.3"/>
    <n v="43.25"/>
    <n v="0"/>
    <n v="43.25"/>
    <n v="29"/>
    <n v="39"/>
    <n v="1.5"/>
    <n v="3.3930000000000002E-3"/>
    <s v="Den Bosch"/>
    <m/>
    <n v="0"/>
    <n v="0"/>
    <n v="44.88000000000001"/>
    <n v="0"/>
    <m/>
    <m/>
    <s v="no"/>
    <n v="86.5"/>
    <m/>
    <n v="0.12"/>
    <n v="49.147727272727273"/>
    <m/>
    <n v="98.295454545454547"/>
    <m/>
    <n v="0"/>
    <s v="Mariana"/>
    <m/>
    <n v="1"/>
    <n v="2"/>
    <m/>
    <m/>
    <n v="0"/>
    <n v="0"/>
    <n v="0"/>
    <s v="05.07.2025"/>
    <s v="Order Window"/>
    <m/>
    <m/>
    <n v="17"/>
  </r>
  <r>
    <x v="1"/>
    <m/>
    <n v="26021055"/>
    <n v="3090615"/>
    <x v="48"/>
    <s v="GY"/>
    <x v="42"/>
    <x v="3"/>
    <m/>
    <m/>
    <n v="460"/>
    <n v="88027498"/>
    <s v="HE Waistcoat Heineken Woman L"/>
    <n v="1"/>
    <m/>
    <s v="Tunisia"/>
    <s v="Textiles-Clothing"/>
    <n v="5"/>
    <s v="ALBA specials"/>
    <x v="0"/>
    <n v="71.59"/>
    <n v="71.59"/>
    <n v="49.15"/>
    <n v="49.15"/>
    <n v="0"/>
    <n v="0"/>
    <n v="49.15"/>
    <n v="43.25"/>
    <n v="0"/>
    <n v="43.25"/>
    <n v="29"/>
    <n v="39"/>
    <n v="1.5"/>
    <n v="1.6965000000000001E-3"/>
    <s v="Den Bosch"/>
    <m/>
    <n v="0"/>
    <n v="0"/>
    <n v="22.440000000000005"/>
    <n v="0"/>
    <m/>
    <m/>
    <s v="no"/>
    <n v="43.25"/>
    <m/>
    <n v="0.12"/>
    <n v="49.147727272727273"/>
    <m/>
    <n v="49.147727272727273"/>
    <m/>
    <n v="0"/>
    <s v="Mariana"/>
    <m/>
    <n v="1"/>
    <n v="1"/>
    <m/>
    <m/>
    <n v="0"/>
    <n v="0"/>
    <n v="0"/>
    <s v="05.07.2025"/>
    <s v="Order Window"/>
    <m/>
    <m/>
    <n v="1"/>
  </r>
  <r>
    <x v="0"/>
    <m/>
    <n v="26021055"/>
    <n v="3090615"/>
    <x v="48"/>
    <s v="GY"/>
    <x v="42"/>
    <x v="3"/>
    <m/>
    <m/>
    <n v="470"/>
    <n v="88025979"/>
    <s v="HE Brand Polo man M"/>
    <n v="6"/>
    <m/>
    <s v="Bangladesh"/>
    <s v="Textiles-Clothing"/>
    <n v="167"/>
    <s v="Promocean The Netherlands BV"/>
    <x v="0"/>
    <n v="42.480000000000004"/>
    <n v="254.88000000000002"/>
    <n v="41.7"/>
    <n v="250.20000000000002"/>
    <n v="0"/>
    <n v="0"/>
    <n v="250.20000000000002"/>
    <n v="36.374700000000011"/>
    <n v="0"/>
    <n v="36.374700000000011"/>
    <n v="36"/>
    <n v="33"/>
    <n v="7"/>
    <n v="4.9896000000000003E-2"/>
    <s v="Den Bosch"/>
    <m/>
    <n v="0"/>
    <n v="0"/>
    <n v="4.6800000000000068"/>
    <n v="0"/>
    <m/>
    <m/>
    <s v="no"/>
    <n v="218.24820000000005"/>
    <m/>
    <n v="0.12"/>
    <n v="41.334886363636379"/>
    <m/>
    <n v="248.00931818181829"/>
    <m/>
    <n v="0"/>
    <s v="Ellina Smirnova"/>
    <m/>
    <n v="6"/>
    <n v="36"/>
    <m/>
    <m/>
    <n v="0"/>
    <n v="0"/>
    <n v="0"/>
    <s v="05.07.2025"/>
    <s v="Order Window"/>
    <m/>
    <m/>
    <n v="103"/>
  </r>
  <r>
    <x v="0"/>
    <m/>
    <n v="26021055"/>
    <n v="3090615"/>
    <x v="48"/>
    <s v="GY"/>
    <x v="42"/>
    <x v="3"/>
    <m/>
    <m/>
    <n v="480"/>
    <n v="88025980"/>
    <s v="HE Brand Polo man L"/>
    <n v="6"/>
    <m/>
    <s v="Bangladesh"/>
    <s v="Textiles-Clothing"/>
    <n v="167"/>
    <s v="Promocean The Netherlands BV"/>
    <x v="0"/>
    <n v="42.480000000000004"/>
    <n v="254.88000000000002"/>
    <n v="41.7"/>
    <n v="250.20000000000002"/>
    <n v="0"/>
    <n v="0"/>
    <n v="250.20000000000002"/>
    <n v="36.374700000000004"/>
    <n v="0"/>
    <n v="36.374700000000004"/>
    <n v="36"/>
    <n v="33"/>
    <n v="7"/>
    <n v="4.9896000000000003E-2"/>
    <s v="Den Bosch"/>
    <m/>
    <n v="0"/>
    <n v="0"/>
    <n v="4.6800000000000068"/>
    <n v="0"/>
    <m/>
    <m/>
    <s v="no"/>
    <n v="218.24820000000003"/>
    <m/>
    <n v="0.12"/>
    <n v="41.334886363636372"/>
    <m/>
    <n v="248.00931818181823"/>
    <m/>
    <n v="0"/>
    <s v="Ellina Smirnova"/>
    <m/>
    <n v="6"/>
    <n v="36"/>
    <m/>
    <m/>
    <n v="0"/>
    <n v="0"/>
    <n v="0"/>
    <s v="05.07.2025"/>
    <s v="Order Window"/>
    <m/>
    <m/>
    <n v="165"/>
  </r>
  <r>
    <x v="0"/>
    <m/>
    <n v="26021055"/>
    <n v="3090615"/>
    <x v="48"/>
    <s v="GY"/>
    <x v="42"/>
    <x v="3"/>
    <m/>
    <m/>
    <n v="490"/>
    <n v="88025981"/>
    <s v="HE Brand Polo man XL"/>
    <n v="5"/>
    <m/>
    <s v="Bangladesh"/>
    <s v="Textiles-Clothing"/>
    <n v="167"/>
    <s v="Promocean The Netherlands BV"/>
    <x v="0"/>
    <n v="42.480000000000004"/>
    <n v="212.40000000000003"/>
    <n v="41.7"/>
    <n v="208.5"/>
    <n v="0"/>
    <n v="0"/>
    <n v="208.5"/>
    <n v="36.374700000000004"/>
    <n v="0"/>
    <n v="36.374700000000004"/>
    <n v="36"/>
    <n v="33"/>
    <n v="7"/>
    <n v="4.1579999999999999E-2"/>
    <s v="Den Bosch"/>
    <m/>
    <n v="0"/>
    <n v="0"/>
    <n v="3.9000000000000341"/>
    <n v="0"/>
    <m/>
    <m/>
    <s v="no"/>
    <n v="181.87350000000004"/>
    <m/>
    <n v="0.12"/>
    <n v="41.334886363636372"/>
    <m/>
    <n v="206.67443181818186"/>
    <m/>
    <n v="0"/>
    <s v="Ellina Smirnova"/>
    <m/>
    <n v="6"/>
    <n v="30"/>
    <m/>
    <m/>
    <n v="0"/>
    <n v="0"/>
    <n v="0"/>
    <s v="05.07.2025"/>
    <s v="Order Window"/>
    <m/>
    <m/>
    <n v="328"/>
  </r>
  <r>
    <x v="0"/>
    <m/>
    <n v="26021055"/>
    <n v="3090615"/>
    <x v="48"/>
    <s v="GY"/>
    <x v="42"/>
    <x v="3"/>
    <m/>
    <m/>
    <n v="500"/>
    <n v="88025982"/>
    <s v="HE Brand Polo man XXL"/>
    <n v="3"/>
    <m/>
    <s v="Bangladesh"/>
    <s v="Textiles-Clothing"/>
    <n v="167"/>
    <s v="Promocean The Netherlands BV"/>
    <x v="0"/>
    <n v="42.480000000000004"/>
    <n v="127.44000000000001"/>
    <n v="41.7"/>
    <n v="125.10000000000001"/>
    <n v="0"/>
    <n v="0"/>
    <n v="125.10000000000001"/>
    <n v="36.374700000000004"/>
    <n v="0"/>
    <n v="36.374700000000004"/>
    <n v="36"/>
    <n v="33"/>
    <n v="7"/>
    <n v="2.4948000000000001E-2"/>
    <s v="Den Bosch"/>
    <m/>
    <n v="0"/>
    <n v="0"/>
    <n v="2.3400000000000034"/>
    <n v="0"/>
    <m/>
    <m/>
    <s v="no"/>
    <n v="109.12410000000001"/>
    <m/>
    <n v="0.12"/>
    <n v="41.334886363636372"/>
    <m/>
    <n v="124.00465909090912"/>
    <m/>
    <n v="0"/>
    <s v="Ellina Smirnova"/>
    <m/>
    <n v="6"/>
    <n v="18"/>
    <m/>
    <m/>
    <n v="0"/>
    <n v="0"/>
    <n v="0"/>
    <s v="05.07.2025"/>
    <s v="Order Window"/>
    <m/>
    <m/>
    <n v="102"/>
  </r>
  <r>
    <x v="0"/>
    <m/>
    <n v="26021055"/>
    <n v="3090615"/>
    <x v="48"/>
    <s v="GY"/>
    <x v="42"/>
    <x v="3"/>
    <m/>
    <m/>
    <n v="510"/>
    <n v="88025975"/>
    <s v="HE Brand polo lady S"/>
    <n v="3"/>
    <m/>
    <s v="Bangladesh"/>
    <s v="Textiles-Clothing"/>
    <n v="167"/>
    <s v="Promocean The Netherlands BV"/>
    <x v="0"/>
    <n v="40.619999999999997"/>
    <n v="121.85999999999999"/>
    <n v="39.900000000000006"/>
    <n v="119.70000000000002"/>
    <n v="0"/>
    <n v="0"/>
    <n v="119.70000000000002"/>
    <n v="34.7652"/>
    <n v="0"/>
    <n v="34.7652"/>
    <n v="36"/>
    <n v="33"/>
    <n v="7"/>
    <n v="2.4948000000000001E-2"/>
    <s v="Den Bosch"/>
    <m/>
    <n v="0"/>
    <n v="0"/>
    <n v="2.1599999999999682"/>
    <n v="0"/>
    <m/>
    <m/>
    <s v="no"/>
    <n v="104.29560000000001"/>
    <m/>
    <n v="0.12"/>
    <n v="39.505909090909093"/>
    <m/>
    <n v="118.51772727272729"/>
    <m/>
    <n v="0"/>
    <s v="Ellina Smirnova"/>
    <m/>
    <n v="6"/>
    <n v="18"/>
    <m/>
    <m/>
    <n v="0"/>
    <n v="0"/>
    <n v="0"/>
    <s v="05.07.2025"/>
    <s v="Order Window"/>
    <m/>
    <m/>
    <n v="38"/>
  </r>
  <r>
    <x v="0"/>
    <m/>
    <n v="26021055"/>
    <n v="3090615"/>
    <x v="48"/>
    <s v="GY"/>
    <x v="42"/>
    <x v="3"/>
    <m/>
    <m/>
    <n v="520"/>
    <n v="88025976"/>
    <s v="HE Brand polo lady M"/>
    <n v="5"/>
    <m/>
    <s v="Bangladesh"/>
    <s v="Textiles-Clothing"/>
    <n v="167"/>
    <s v="Promocean The Netherlands BV"/>
    <x v="0"/>
    <n v="40.619999999999997"/>
    <n v="203.1"/>
    <n v="39.900000000000006"/>
    <n v="199.50000000000003"/>
    <n v="0"/>
    <n v="0"/>
    <n v="199.50000000000003"/>
    <n v="34.7652"/>
    <n v="0"/>
    <n v="34.7652"/>
    <n v="36"/>
    <n v="33"/>
    <n v="7"/>
    <n v="4.1579999999999999E-2"/>
    <s v="Den Bosch"/>
    <m/>
    <n v="0"/>
    <n v="0"/>
    <n v="3.5999999999999659"/>
    <n v="0"/>
    <m/>
    <m/>
    <s v="no"/>
    <n v="173.82599999999999"/>
    <m/>
    <n v="0.12"/>
    <n v="39.505909090909093"/>
    <m/>
    <n v="197.52954545454546"/>
    <m/>
    <n v="0"/>
    <s v="Ellina Smirnova"/>
    <m/>
    <n v="6"/>
    <n v="30"/>
    <m/>
    <m/>
    <n v="0"/>
    <n v="0"/>
    <n v="0"/>
    <s v="05.07.2025"/>
    <s v="Order Window"/>
    <m/>
    <m/>
    <n v="72"/>
  </r>
  <r>
    <x v="0"/>
    <m/>
    <n v="26021055"/>
    <n v="3090615"/>
    <x v="48"/>
    <s v="GY"/>
    <x v="42"/>
    <x v="3"/>
    <m/>
    <m/>
    <n v="530"/>
    <n v="88025977"/>
    <s v="HE Brand polo lady L"/>
    <n v="4"/>
    <m/>
    <s v="Bangladesh"/>
    <s v="Textiles-Clothing"/>
    <n v="167"/>
    <s v="Promocean The Netherlands BV"/>
    <x v="0"/>
    <n v="40.619999999999997"/>
    <n v="162.47999999999999"/>
    <n v="39.900000000000006"/>
    <n v="159.60000000000002"/>
    <n v="0"/>
    <n v="0"/>
    <n v="159.60000000000002"/>
    <n v="34.7652"/>
    <n v="0"/>
    <n v="34.7652"/>
    <n v="36"/>
    <n v="33"/>
    <n v="7"/>
    <n v="3.3264000000000002E-2"/>
    <s v="Den Bosch"/>
    <m/>
    <n v="0"/>
    <n v="0"/>
    <n v="2.879999999999967"/>
    <n v="0"/>
    <m/>
    <m/>
    <s v="no"/>
    <n v="139.0608"/>
    <m/>
    <n v="0.12"/>
    <n v="39.505909090909093"/>
    <m/>
    <n v="158.02363636363637"/>
    <m/>
    <n v="0"/>
    <s v="Ellina Smirnova"/>
    <m/>
    <n v="6"/>
    <n v="24"/>
    <m/>
    <m/>
    <n v="0"/>
    <n v="0"/>
    <n v="0"/>
    <s v="05.07.2025"/>
    <s v="Order Window"/>
    <m/>
    <m/>
    <n v="97"/>
  </r>
  <r>
    <x v="3"/>
    <m/>
    <n v="26021056"/>
    <n v="3091125"/>
    <x v="59"/>
    <s v="AG"/>
    <x v="48"/>
    <x v="3"/>
    <m/>
    <m/>
    <n v="10"/>
    <n v="88027350"/>
    <s v="HE F1 Bottle opener 0.0"/>
    <n v="3"/>
    <m/>
    <s v="China"/>
    <s v="Bar support"/>
    <n v="125"/>
    <s v="Promocean The Netherlands BV"/>
    <x v="0"/>
    <n v="29.8"/>
    <n v="89.4"/>
    <n v="26"/>
    <n v="78"/>
    <n v="0"/>
    <n v="0"/>
    <n v="78"/>
    <n v="22.906800000000004"/>
    <n v="0"/>
    <n v="22.906800000000004"/>
    <n v="14"/>
    <n v="5"/>
    <n v="5"/>
    <n v="1.0499999999999999E-3"/>
    <s v="Den Bosch"/>
    <m/>
    <n v="0"/>
    <n v="0"/>
    <n v="11.400000000000006"/>
    <n v="0"/>
    <m/>
    <m/>
    <s v="no"/>
    <n v="68.720400000000012"/>
    <m/>
    <n v="0.12"/>
    <n v="26.03045454545455"/>
    <m/>
    <n v="78.091363636363653"/>
    <m/>
    <n v="0"/>
    <s v="Konstantinos Zoupanos "/>
    <m/>
    <n v="20"/>
    <n v="60"/>
    <m/>
    <m/>
    <n v="0"/>
    <n v="0"/>
    <n v="0"/>
    <s v="06.07.2025"/>
    <s v="Order Window"/>
    <m/>
    <m/>
    <n v="1322"/>
  </r>
  <r>
    <x v="3"/>
    <m/>
    <n v="26021056"/>
    <n v="3091125"/>
    <x v="59"/>
    <s v="AG"/>
    <x v="48"/>
    <x v="3"/>
    <m/>
    <m/>
    <n v="20"/>
    <n v="88027355"/>
    <s v="HE F1 Lanyard"/>
    <n v="5"/>
    <m/>
    <s v="China"/>
    <s v="Premiums"/>
    <n v="40"/>
    <s v="Promocean The Netherlands BV"/>
    <x v="0"/>
    <n v="57.499999999999993"/>
    <n v="287.49999999999994"/>
    <n v="57.499999999999993"/>
    <n v="287.49999999999994"/>
    <n v="0"/>
    <n v="0"/>
    <n v="287.49999999999994"/>
    <n v="49.829400000000007"/>
    <n v="0"/>
    <n v="49.829400000000007"/>
    <n v="24"/>
    <n v="15"/>
    <n v="5"/>
    <n v="8.9999999999999993E-3"/>
    <s v="Den Bosch"/>
    <m/>
    <n v="0"/>
    <n v="0"/>
    <n v="0"/>
    <n v="0"/>
    <m/>
    <m/>
    <s v="no"/>
    <n v="249.14700000000005"/>
    <m/>
    <n v="0.12"/>
    <n v="56.62431818181819"/>
    <m/>
    <n v="283.12159090909097"/>
    <m/>
    <n v="0"/>
    <s v="Konstantinos Zoupanos "/>
    <m/>
    <n v="25"/>
    <n v="125"/>
    <m/>
    <m/>
    <n v="0"/>
    <n v="0"/>
    <n v="0"/>
    <s v="06.07.2025"/>
    <s v="Order Window"/>
    <m/>
    <m/>
    <n v="80"/>
  </r>
  <r>
    <x v="3"/>
    <m/>
    <n v="26021056"/>
    <n v="3091125"/>
    <x v="59"/>
    <s v="AG"/>
    <x v="48"/>
    <x v="3"/>
    <m/>
    <m/>
    <n v="30"/>
    <n v="88027357"/>
    <s v="HE F1 Water bottle 0.0"/>
    <n v="2"/>
    <m/>
    <s v="China"/>
    <s v="Premiums"/>
    <n v="250"/>
    <s v="Promocean The Netherlands BV"/>
    <x v="0"/>
    <n v="73.099999999999994"/>
    <n v="146.19999999999999"/>
    <n v="69.900000000000006"/>
    <n v="139.80000000000001"/>
    <n v="0"/>
    <n v="0"/>
    <n v="139.80000000000001"/>
    <n v="60.420000000000009"/>
    <n v="0"/>
    <n v="60.420000000000009"/>
    <n v="43.5"/>
    <n v="18"/>
    <n v="22.5"/>
    <n v="3.5235000000000002E-2"/>
    <s v="Den Bosch"/>
    <m/>
    <n v="0"/>
    <n v="0"/>
    <n v="6.3999999999999773"/>
    <n v="0"/>
    <m/>
    <m/>
    <s v="no"/>
    <n v="120.84000000000002"/>
    <m/>
    <n v="0.12"/>
    <n v="68.659090909090921"/>
    <m/>
    <n v="137.31818181818184"/>
    <m/>
    <n v="0"/>
    <s v="Konstantinos Zoupanos "/>
    <m/>
    <n v="10"/>
    <n v="20"/>
    <m/>
    <m/>
    <n v="0"/>
    <n v="0"/>
    <n v="0"/>
    <s v="06.07.2025"/>
    <s v="Order Window"/>
    <m/>
    <m/>
    <n v="1075"/>
  </r>
  <r>
    <x v="3"/>
    <m/>
    <n v="26021056"/>
    <n v="3091125"/>
    <x v="59"/>
    <s v="AG"/>
    <x v="48"/>
    <x v="3"/>
    <m/>
    <m/>
    <n v="40"/>
    <n v="88027360"/>
    <s v="HE F1 drawstring/tote bag"/>
    <n v="10"/>
    <m/>
    <s v="China"/>
    <s v="Premiums"/>
    <n v="100"/>
    <s v="Asian Sourcing Link"/>
    <x v="0"/>
    <n v="41.7"/>
    <n v="417"/>
    <n v="25.45"/>
    <n v="254.5"/>
    <n v="0"/>
    <n v="0"/>
    <n v="254.5"/>
    <n v="21.831"/>
    <n v="0"/>
    <n v="21.831"/>
    <n v="48"/>
    <n v="38"/>
    <n v="2.5"/>
    <n v="4.5600000000000002E-2"/>
    <s v="Den Bosch"/>
    <m/>
    <n v="0"/>
    <n v="0"/>
    <n v="162.5"/>
    <n v="0"/>
    <m/>
    <m/>
    <s v="no"/>
    <n v="218.31"/>
    <m/>
    <n v="0.12"/>
    <n v="24.807954545454546"/>
    <m/>
    <n v="248.07954545454547"/>
    <m/>
    <n v="0"/>
    <s v="Ellina Smirnova "/>
    <m/>
    <n v="5"/>
    <n v="50"/>
    <m/>
    <m/>
    <n v="0"/>
    <n v="0"/>
    <n v="0"/>
    <s v="06.07.2025"/>
    <s v="Order Window"/>
    <m/>
    <m/>
    <n v="628"/>
  </r>
  <r>
    <x v="3"/>
    <m/>
    <n v="26021056"/>
    <n v="3091125"/>
    <x v="59"/>
    <s v="AG"/>
    <x v="48"/>
    <x v="3"/>
    <m/>
    <m/>
    <n v="50"/>
    <n v="88027382"/>
    <s v="HE F1 Polo shirt man L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  <m/>
    <m/>
    <n v="32"/>
  </r>
  <r>
    <x v="3"/>
    <m/>
    <n v="26021056"/>
    <n v="3091125"/>
    <x v="59"/>
    <s v="AG"/>
    <x v="48"/>
    <x v="3"/>
    <m/>
    <m/>
    <n v="60"/>
    <n v="88027381"/>
    <s v="HE F1 Polo shirt man M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  <m/>
    <m/>
    <n v="15"/>
  </r>
  <r>
    <x v="3"/>
    <m/>
    <n v="26021056"/>
    <n v="3091125"/>
    <x v="59"/>
    <s v="AG"/>
    <x v="48"/>
    <x v="3"/>
    <m/>
    <m/>
    <n v="70"/>
    <n v="88027383"/>
    <s v="HE F1 Polo shirt man XL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n v="0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  <m/>
    <m/>
    <n v="30"/>
  </r>
  <r>
    <x v="3"/>
    <m/>
    <n v="26021056"/>
    <n v="3091125"/>
    <x v="59"/>
    <s v="AG"/>
    <x v="48"/>
    <x v="3"/>
    <m/>
    <m/>
    <n v="80"/>
    <n v="88027375"/>
    <s v="HE F1 Polo shirt lady XS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  <m/>
    <m/>
    <n v="7"/>
  </r>
  <r>
    <x v="3"/>
    <m/>
    <n v="26021056"/>
    <n v="3091125"/>
    <x v="59"/>
    <s v="AG"/>
    <x v="48"/>
    <x v="3"/>
    <m/>
    <m/>
    <n v="90"/>
    <n v="88027376"/>
    <s v="HE F1 Polo shirt lady S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  <m/>
    <m/>
    <n v="17"/>
  </r>
  <r>
    <x v="3"/>
    <m/>
    <n v="26021056"/>
    <n v="3091125"/>
    <x v="59"/>
    <s v="AG"/>
    <x v="48"/>
    <x v="3"/>
    <m/>
    <m/>
    <n v="100"/>
    <n v="88027377"/>
    <s v="HE F1 Polo shirt lady M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  <m/>
    <m/>
    <n v="23"/>
  </r>
  <r>
    <x v="3"/>
    <m/>
    <n v="26021056"/>
    <n v="3091125"/>
    <x v="59"/>
    <s v="AG"/>
    <x v="48"/>
    <x v="3"/>
    <m/>
    <m/>
    <n v="110"/>
    <n v="88027378"/>
    <s v="HE F1 Polo shirt lady L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n v="0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  <m/>
    <m/>
    <n v="19"/>
  </r>
  <r>
    <x v="2"/>
    <m/>
    <n v="26021056"/>
    <n v="3091125"/>
    <x v="59"/>
    <s v="AG"/>
    <x v="48"/>
    <x v="3"/>
    <m/>
    <m/>
    <n v="120"/>
    <n v="88026493"/>
    <s v="HE UCL Ice bucket"/>
    <n v="5"/>
    <m/>
    <s v="China"/>
    <s v="Bar support"/>
    <n v="167"/>
    <s v="Promocean The Netherlands BV"/>
    <x v="0"/>
    <n v="73.199999999999989"/>
    <n v="365.99999999999994"/>
    <n v="73.199999999999989"/>
    <n v="365.99999999999994"/>
    <n v="0"/>
    <n v="0"/>
    <n v="365.99999999999994"/>
    <n v="63.327000000000005"/>
    <n v="0"/>
    <n v="63.327000000000005"/>
    <n v="49"/>
    <n v="26"/>
    <n v="50"/>
    <n v="0.31850000000000001"/>
    <s v="Den Bosch"/>
    <m/>
    <n v="0"/>
    <n v="0"/>
    <n v="0"/>
    <n v="0"/>
    <m/>
    <m/>
    <s v="no"/>
    <n v="316.63500000000005"/>
    <m/>
    <n v="0.12"/>
    <n v="71.962500000000006"/>
    <m/>
    <n v="359.8125"/>
    <m/>
    <n v="0"/>
    <s v="Ellina Smirnova"/>
    <m/>
    <n v="12"/>
    <n v="60"/>
    <m/>
    <m/>
    <n v="0"/>
    <n v="0"/>
    <n v="0"/>
    <s v="06.07.2025"/>
    <s v="Order Window"/>
    <m/>
    <m/>
    <n v="356"/>
  </r>
  <r>
    <x v="2"/>
    <m/>
    <n v="26021056"/>
    <n v="3091125"/>
    <x v="59"/>
    <s v="AG"/>
    <x v="48"/>
    <x v="3"/>
    <m/>
    <m/>
    <n v="130"/>
    <n v="88026485"/>
    <s v="HE UCL Bottle opener"/>
    <n v="2"/>
    <m/>
    <s v="China"/>
    <s v="Bar support"/>
    <n v="125"/>
    <s v="Promocean The Netherlands BV"/>
    <x v="0"/>
    <n v="30.2"/>
    <n v="60.4"/>
    <n v="26.400000000000002"/>
    <n v="52.800000000000004"/>
    <n v="0"/>
    <n v="0"/>
    <n v="52.800000000000004"/>
    <n v="23.176800000000004"/>
    <n v="0"/>
    <n v="23.176800000000004"/>
    <n v="14"/>
    <n v="5"/>
    <n v="5"/>
    <n v="6.9999999999999999E-4"/>
    <s v="Den Bosch"/>
    <m/>
    <n v="0"/>
    <n v="0"/>
    <n v="7.5999999999999943"/>
    <n v="0"/>
    <m/>
    <m/>
    <s v="no"/>
    <n v="46.353600000000007"/>
    <m/>
    <n v="0.12"/>
    <n v="26.33727272727273"/>
    <m/>
    <n v="52.674545454545459"/>
    <m/>
    <n v="0"/>
    <s v="Ellina Smirnova"/>
    <m/>
    <n v="20"/>
    <n v="40"/>
    <m/>
    <m/>
    <n v="0"/>
    <n v="0"/>
    <n v="0"/>
    <s v="06.07.2025"/>
    <s v="Order Window"/>
    <m/>
    <m/>
    <n v="2875"/>
  </r>
  <r>
    <x v="2"/>
    <m/>
    <n v="26021056"/>
    <n v="3091125"/>
    <x v="59"/>
    <s v="AG"/>
    <x v="48"/>
    <x v="3"/>
    <m/>
    <m/>
    <n v="140"/>
    <n v="88026563"/>
    <s v="HE UCL Dripmat"/>
    <n v="5"/>
    <m/>
    <s v="China"/>
    <s v="Bar support"/>
    <n v="50"/>
    <s v="Asian Sourcing Link"/>
    <x v="0"/>
    <n v="47.5"/>
    <n v="237.5"/>
    <n v="47.5"/>
    <n v="237.5"/>
    <n v="0"/>
    <n v="0"/>
    <n v="237.5"/>
    <n v="43.890000000000008"/>
    <n v="0"/>
    <n v="43.890000000000008"/>
    <n v="62"/>
    <n v="20"/>
    <n v="9.5"/>
    <n v="5.8900000000000001E-2"/>
    <s v="Den Bosch"/>
    <m/>
    <n v="0"/>
    <n v="0"/>
    <n v="0"/>
    <n v="0"/>
    <m/>
    <m/>
    <s v="no"/>
    <n v="219.45000000000005"/>
    <m/>
    <n v="0.12"/>
    <n v="49.875000000000007"/>
    <m/>
    <n v="249.37500000000003"/>
    <m/>
    <n v="0"/>
    <s v="Ellina Smirnova"/>
    <m/>
    <n v="10"/>
    <n v="50"/>
    <m/>
    <m/>
    <n v="0"/>
    <n v="0"/>
    <n v="0"/>
    <s v="06.07.2025"/>
    <s v="Order Window"/>
    <m/>
    <m/>
    <n v="73"/>
  </r>
  <r>
    <x v="2"/>
    <m/>
    <n v="26021056"/>
    <n v="3091125"/>
    <x v="59"/>
    <s v="AG"/>
    <x v="48"/>
    <x v="3"/>
    <m/>
    <m/>
    <n v="150"/>
    <n v="88026542"/>
    <s v="HE UCL 0.0 Water bottle"/>
    <n v="4"/>
    <m/>
    <s v="China"/>
    <s v="Premiums"/>
    <n v="250"/>
    <s v="Promocean The Netherlands BV"/>
    <x v="0"/>
    <n v="74.7"/>
    <n v="298.8"/>
    <n v="74.7"/>
    <n v="298.8"/>
    <n v="0"/>
    <n v="0"/>
    <n v="298.8"/>
    <n v="64.62660000000001"/>
    <n v="0"/>
    <n v="64.62660000000001"/>
    <n v="37"/>
    <n v="16"/>
    <n v="17"/>
    <n v="4.0256E-2"/>
    <s v="Den Bosch"/>
    <m/>
    <n v="0"/>
    <n v="0"/>
    <n v="0"/>
    <n v="0"/>
    <m/>
    <m/>
    <s v="no"/>
    <n v="258.50640000000004"/>
    <m/>
    <n v="0.12"/>
    <n v="73.439318181818194"/>
    <m/>
    <n v="293.75727272727278"/>
    <m/>
    <n v="0"/>
    <s v="Ellina Smirnova"/>
    <m/>
    <n v="10"/>
    <n v="40"/>
    <m/>
    <m/>
    <n v="0"/>
    <n v="0"/>
    <n v="0"/>
    <s v="06.07.2025"/>
    <s v="Order Window"/>
    <m/>
    <m/>
    <n v="421"/>
  </r>
  <r>
    <x v="2"/>
    <m/>
    <n v="26021056"/>
    <n v="3091125"/>
    <x v="59"/>
    <s v="AG"/>
    <x v="48"/>
    <x v="3"/>
    <m/>
    <m/>
    <n v="160"/>
    <n v="88026529"/>
    <s v="HE UCL 0.0 Drawstring bag"/>
    <n v="4"/>
    <m/>
    <s v="China"/>
    <s v="Premiums"/>
    <n v="100"/>
    <s v="Promocean The Netherlands BV"/>
    <x v="0"/>
    <n v="30.6"/>
    <n v="122.4"/>
    <n v="30.6"/>
    <n v="122.4"/>
    <n v="0"/>
    <n v="0"/>
    <n v="122.4"/>
    <n v="26.664299999999997"/>
    <n v="0"/>
    <n v="26.664299999999997"/>
    <n v="47"/>
    <n v="46"/>
    <n v="2"/>
    <n v="1.7295999999999999E-2"/>
    <s v="Den Bosch"/>
    <m/>
    <n v="0"/>
    <n v="0"/>
    <n v="0"/>
    <n v="0"/>
    <m/>
    <m/>
    <s v="no"/>
    <n v="106.65719999999999"/>
    <m/>
    <n v="0.12"/>
    <n v="30.300340909090906"/>
    <m/>
    <n v="121.20136363636362"/>
    <m/>
    <n v="0"/>
    <s v="Ellina Smirnova"/>
    <m/>
    <n v="10"/>
    <n v="40"/>
    <m/>
    <m/>
    <n v="0"/>
    <n v="0"/>
    <n v="0"/>
    <s v="06.07.2025"/>
    <s v="Order Window"/>
    <m/>
    <m/>
    <n v="112"/>
  </r>
  <r>
    <x v="2"/>
    <m/>
    <n v="26021056"/>
    <n v="3091125"/>
    <x v="59"/>
    <s v="AG"/>
    <x v="48"/>
    <x v="3"/>
    <m/>
    <m/>
    <n v="170"/>
    <n v="88026530"/>
    <s v="HE UCL 0.0 Cap"/>
    <n v="2"/>
    <m/>
    <s v="China"/>
    <s v="Textiles-Clothing"/>
    <n v="42"/>
    <s v="Promocean The Netherlands BV"/>
    <x v="0"/>
    <n v="115.68"/>
    <n v="231.36"/>
    <n v="115.68"/>
    <n v="231.36"/>
    <n v="0"/>
    <n v="0"/>
    <n v="231.36"/>
    <n v="101.00609999999999"/>
    <n v="0"/>
    <n v="101.00609999999999"/>
    <n v="45"/>
    <n v="23"/>
    <n v="23"/>
    <n v="4.761E-2"/>
    <s v="Den Bosch"/>
    <m/>
    <n v="0"/>
    <n v="0"/>
    <n v="0"/>
    <n v="0"/>
    <m/>
    <m/>
    <s v="no"/>
    <n v="202.01219999999998"/>
    <m/>
    <n v="0.12"/>
    <n v="114.77965909090908"/>
    <m/>
    <n v="229.55931818181816"/>
    <m/>
    <n v="0"/>
    <s v="Ellina Smirnova"/>
    <m/>
    <n v="24"/>
    <n v="48"/>
    <m/>
    <m/>
    <n v="0"/>
    <n v="0"/>
    <n v="0"/>
    <s v="06.07.2025"/>
    <s v="Order Window"/>
    <m/>
    <m/>
    <n v="57"/>
  </r>
  <r>
    <x v="2"/>
    <m/>
    <n v="26021056"/>
    <n v="3091125"/>
    <x v="59"/>
    <s v="AG"/>
    <x v="48"/>
    <x v="3"/>
    <m/>
    <m/>
    <n v="180"/>
    <n v="88026471"/>
    <s v="HE UCL Hoodie man L"/>
    <n v="1"/>
    <m/>
    <s v="China"/>
    <s v="Textiles-Clothing"/>
    <n v="500"/>
    <s v="Promocean The Netherlands BV"/>
    <x v="0"/>
    <n v="38.86"/>
    <n v="38.86"/>
    <n v="38.86"/>
    <n v="38.86"/>
    <n v="0"/>
    <n v="0"/>
    <n v="38.86"/>
    <n v="33.017399999999995"/>
    <n v="0"/>
    <n v="33.017399999999995"/>
    <n v="58"/>
    <n v="36"/>
    <n v="4"/>
    <n v="8.352E-3"/>
    <s v="Den Bosch"/>
    <m/>
    <n v="0"/>
    <n v="0"/>
    <n v="0"/>
    <n v="0"/>
    <m/>
    <m/>
    <s v="no"/>
    <n v="33.017399999999995"/>
    <m/>
    <n v="0.12"/>
    <n v="37.519772727272724"/>
    <m/>
    <n v="37.519772727272724"/>
    <m/>
    <n v="0"/>
    <s v="Ellina Smirnova"/>
    <m/>
    <n v="2"/>
    <n v="2"/>
    <m/>
    <m/>
    <n v="0"/>
    <n v="0"/>
    <n v="0"/>
    <s v="06.07.2025"/>
    <s v="Order Window"/>
    <m/>
    <m/>
    <n v="354"/>
  </r>
  <r>
    <x v="4"/>
    <m/>
    <n v="26021057"/>
    <n v="3090399"/>
    <x v="50"/>
    <s v="ZA"/>
    <x v="43"/>
    <x v="2"/>
    <m/>
    <m/>
    <n v="10"/>
    <n v="88026294"/>
    <s v="HE 0.0 dripmat"/>
    <n v="5"/>
    <m/>
    <s v="China"/>
    <s v="Bar support"/>
    <n v="50"/>
    <s v="Asian Sourcing Link"/>
    <x v="0"/>
    <n v="46.1"/>
    <n v="230.5"/>
    <n v="33.9"/>
    <n v="169.5"/>
    <n v="0"/>
    <n v="0"/>
    <n v="169.5"/>
    <n v="31.578000000000003"/>
    <n v="0"/>
    <n v="31.578000000000003"/>
    <n v="62"/>
    <n v="20"/>
    <n v="9.5"/>
    <n v="5.8900000000000001E-2"/>
    <s v="Den Bosch"/>
    <m/>
    <n v="0"/>
    <s v="pallet"/>
    <n v="61"/>
    <n v="0"/>
    <m/>
    <m/>
    <s v="no"/>
    <n v="157.89000000000001"/>
    <m/>
    <n v="0.12"/>
    <n v="35.884090909090915"/>
    <m/>
    <n v="179.42045454545456"/>
    <m/>
    <n v="0"/>
    <s v="Ellina Smirnova"/>
    <m/>
    <n v="10"/>
    <n v="50"/>
    <m/>
    <m/>
    <n v="0"/>
    <n v="0"/>
    <n v="0"/>
    <s v="06.07.2025"/>
    <s v="Order Window"/>
    <m/>
    <m/>
    <n v="228"/>
  </r>
  <r>
    <x v="4"/>
    <m/>
    <n v="26021057"/>
    <n v="3090399"/>
    <x v="50"/>
    <s v="ZA"/>
    <x v="43"/>
    <x v="2"/>
    <m/>
    <m/>
    <n v="20"/>
    <n v="88025916"/>
    <s v="HE 0.0 Bottle opener"/>
    <n v="8"/>
    <m/>
    <s v="China"/>
    <s v="Bar support"/>
    <n v="250"/>
    <s v="Promocean The Netherlands BV"/>
    <x v="0"/>
    <n v="30.6"/>
    <n v="244.8"/>
    <n v="30.6"/>
    <n v="244.8"/>
    <n v="0"/>
    <n v="0"/>
    <n v="244.8"/>
    <n v="26.973380571428567"/>
    <n v="0"/>
    <n v="26.973380571428567"/>
    <n v="15"/>
    <n v="5"/>
    <n v="5"/>
    <n v="3.0000000000000001E-3"/>
    <s v="Den Bosch"/>
    <m/>
    <n v="0"/>
    <s v="pallet"/>
    <n v="0"/>
    <n v="0"/>
    <m/>
    <m/>
    <s v="no"/>
    <n v="215.78704457142854"/>
    <m/>
    <n v="0.12"/>
    <n v="30.651568831168827"/>
    <m/>
    <n v="245.21255064935062"/>
    <m/>
    <n v="0"/>
    <s v="Ellina Smirnova"/>
    <m/>
    <n v="20"/>
    <n v="160"/>
    <m/>
    <m/>
    <n v="0"/>
    <n v="0"/>
    <n v="0"/>
    <s v="06.07.2025"/>
    <s v="Order Window"/>
    <m/>
    <m/>
    <n v="60"/>
  </r>
  <r>
    <x v="4"/>
    <m/>
    <n v="26021057"/>
    <n v="3090399"/>
    <x v="50"/>
    <s v="ZA"/>
    <x v="43"/>
    <x v="2"/>
    <m/>
    <m/>
    <n v="30"/>
    <n v="88026057"/>
    <s v="HE 0.0 Lanyard"/>
    <n v="4"/>
    <m/>
    <s v="China"/>
    <s v="Premiums"/>
    <n v="40"/>
    <s v="Promocean The Netherlands BV"/>
    <x v="0"/>
    <n v="47.75"/>
    <n v="191"/>
    <n v="47.75"/>
    <n v="191"/>
    <n v="0"/>
    <n v="0"/>
    <n v="191"/>
    <n v="41.356485714285718"/>
    <n v="0"/>
    <n v="41.356485714285718"/>
    <n v="25"/>
    <n v="16"/>
    <n v="4.5"/>
    <n v="7.1999999999999998E-3"/>
    <s v="Den Bosch"/>
    <m/>
    <n v="0"/>
    <s v="pallet"/>
    <n v="0"/>
    <n v="0"/>
    <m/>
    <m/>
    <s v="no"/>
    <n v="165.42594285714287"/>
    <m/>
    <n v="0.12"/>
    <n v="46.996006493506499"/>
    <m/>
    <n v="187.984025974026"/>
    <m/>
    <n v="0"/>
    <s v="Ellina Smirnova"/>
    <m/>
    <n v="25"/>
    <n v="100"/>
    <m/>
    <m/>
    <n v="0"/>
    <n v="0"/>
    <n v="0"/>
    <s v="06.07.2025"/>
    <s v="Order Window"/>
    <m/>
    <m/>
    <n v="47"/>
  </r>
  <r>
    <x v="0"/>
    <m/>
    <n v="26021056"/>
    <n v="3091125"/>
    <x v="59"/>
    <s v="AG"/>
    <x v="48"/>
    <x v="3"/>
    <m/>
    <m/>
    <n v="190"/>
    <n v="88027055"/>
    <s v="HE Brand pop up cooler bag"/>
    <n v="5"/>
    <m/>
    <s v="China"/>
    <s v="Premiums"/>
    <n v="200"/>
    <s v="Promocean The Netherlands BV"/>
    <x v="0"/>
    <n v="50.300000000000004"/>
    <n v="251.50000000000003"/>
    <n v="46.3"/>
    <n v="231.5"/>
    <n v="0"/>
    <n v="0"/>
    <n v="231.5"/>
    <n v="37.312199999999997"/>
    <n v="0"/>
    <n v="37.312199999999997"/>
    <n v="35"/>
    <n v="34"/>
    <n v="30"/>
    <n v="0.17849999999999999"/>
    <s v="Den Bosch"/>
    <m/>
    <n v="0"/>
    <n v="0"/>
    <n v="20.000000000000028"/>
    <n v="0"/>
    <m/>
    <m/>
    <s v="no"/>
    <n v="186.56099999999998"/>
    <m/>
    <n v="0.12"/>
    <n v="42.400227272727271"/>
    <m/>
    <n v="212.00113636363636"/>
    <m/>
    <n v="0"/>
    <s v="Ellina Smirnova"/>
    <m/>
    <n v="5"/>
    <n v="25"/>
    <m/>
    <m/>
    <n v="0"/>
    <n v="0"/>
    <n v="0"/>
    <s v="06.07.2025"/>
    <s v="Order Window"/>
    <m/>
    <m/>
    <n v="1428"/>
  </r>
  <r>
    <x v="4"/>
    <m/>
    <n v="26021056"/>
    <n v="3091125"/>
    <x v="59"/>
    <s v="AG"/>
    <x v="48"/>
    <x v="3"/>
    <m/>
    <m/>
    <n v="200"/>
    <n v="88026294"/>
    <s v="HE 0.0 dripmat"/>
    <n v="2"/>
    <m/>
    <s v="China"/>
    <s v="Bar support"/>
    <n v="50"/>
    <s v="Asian Sourcing Link"/>
    <x v="0"/>
    <n v="46.1"/>
    <n v="92.2"/>
    <n v="33.9"/>
    <n v="67.8"/>
    <n v="0"/>
    <n v="0"/>
    <n v="67.8"/>
    <n v="31.578000000000003"/>
    <n v="0"/>
    <n v="31.578000000000003"/>
    <n v="62"/>
    <n v="20"/>
    <n v="9.5"/>
    <n v="2.3560000000000001E-2"/>
    <s v="Den Bosch"/>
    <m/>
    <n v="0"/>
    <n v="0"/>
    <n v="24.400000000000006"/>
    <n v="0"/>
    <m/>
    <m/>
    <s v="no"/>
    <n v="63.156000000000006"/>
    <m/>
    <n v="0.12"/>
    <n v="35.884090909090915"/>
    <m/>
    <n v="71.76818181818183"/>
    <m/>
    <n v="0"/>
    <s v="Ellina Smirnova"/>
    <m/>
    <n v="10"/>
    <n v="20"/>
    <m/>
    <m/>
    <n v="0"/>
    <n v="0"/>
    <n v="0"/>
    <s v="06.07.2025"/>
    <s v="Order Window"/>
    <m/>
    <m/>
    <n v="228"/>
  </r>
  <r>
    <x v="0"/>
    <m/>
    <n v="26021056"/>
    <n v="3091125"/>
    <x v="59"/>
    <s v="AG"/>
    <x v="48"/>
    <x v="3"/>
    <m/>
    <m/>
    <n v="210"/>
    <n v="88021024"/>
    <s v="HE opener with carabiner"/>
    <n v="2"/>
    <m/>
    <s v="China"/>
    <s v="Openers / Sunglasses / Keyrings / Waiter knife"/>
    <n v="209"/>
    <s v="Promocean The Netherlands BV"/>
    <x v="0"/>
    <n v="52.800000000000004"/>
    <n v="105.60000000000001"/>
    <n v="52.800000000000004"/>
    <n v="105.60000000000001"/>
    <n v="0"/>
    <n v="0"/>
    <n v="105.60000000000001"/>
    <n v="46.512961934169503"/>
    <n v="0"/>
    <n v="46.512961934169503"/>
    <n v="25"/>
    <n v="9"/>
    <n v="9"/>
    <n v="4.0499999999999998E-3"/>
    <s v="Den Bosch"/>
    <m/>
    <n v="0"/>
    <n v="0"/>
    <n v="0"/>
    <n v="0"/>
    <m/>
    <m/>
    <s v="no"/>
    <n v="93.025923868339007"/>
    <m/>
    <n v="0.12"/>
    <n v="52.855638561556255"/>
    <m/>
    <n v="105.71127712311251"/>
    <m/>
    <n v="0"/>
    <s v="Ellina Smirnova"/>
    <m/>
    <n v="48"/>
    <n v="96"/>
    <m/>
    <m/>
    <n v="0"/>
    <n v="0"/>
    <n v="0"/>
    <s v="06.07.2025"/>
    <s v="Order Window"/>
    <m/>
    <m/>
    <n v="178"/>
  </r>
  <r>
    <x v="0"/>
    <m/>
    <n v="26021056"/>
    <n v="3091125"/>
    <x v="59"/>
    <s v="AG"/>
    <x v="48"/>
    <x v="3"/>
    <m/>
    <m/>
    <n v="220"/>
    <n v="88023298"/>
    <s v="HE OC Clock"/>
    <n v="2"/>
    <m/>
    <s v="China"/>
    <s v="Premiums"/>
    <n v="200"/>
    <s v="Asian Sourcing Link"/>
    <x v="0"/>
    <n v="59.3"/>
    <n v="118.6"/>
    <n v="59.3"/>
    <n v="118.6"/>
    <n v="0"/>
    <n v="0"/>
    <n v="118.6"/>
    <n v="57.000000000000007"/>
    <n v="0"/>
    <n v="57.000000000000007"/>
    <n v="27.5"/>
    <n v="26"/>
    <n v="30"/>
    <n v="4.2900000000000001E-2"/>
    <s v="Den Bosch"/>
    <m/>
    <n v="0"/>
    <n v="0"/>
    <n v="0"/>
    <n v="0"/>
    <m/>
    <m/>
    <s v="no"/>
    <n v="114.00000000000001"/>
    <m/>
    <n v="0.12"/>
    <n v="64.77272727272728"/>
    <m/>
    <n v="129.54545454545456"/>
    <m/>
    <n v="0"/>
    <s v="Ellina Smirnova"/>
    <m/>
    <n v="5"/>
    <n v="10"/>
    <m/>
    <m/>
    <n v="0"/>
    <n v="0"/>
    <n v="0"/>
    <s v="06.07.2025"/>
    <s v="Order Window"/>
    <m/>
    <m/>
    <n v="117"/>
  </r>
  <r>
    <x v="0"/>
    <m/>
    <n v="26021056"/>
    <n v="3091125"/>
    <x v="59"/>
    <s v="AG"/>
    <x v="48"/>
    <x v="3"/>
    <m/>
    <m/>
    <n v="230"/>
    <n v="88026851"/>
    <s v="HE Brand metallic ice bucket 6 bottles"/>
    <n v="4"/>
    <m/>
    <s v="China"/>
    <s v="Bar support"/>
    <n v="167"/>
    <s v="Promocean The Netherlands BV"/>
    <x v="0"/>
    <n v="87"/>
    <n v="348"/>
    <n v="76.679999999999993"/>
    <n v="306.71999999999997"/>
    <n v="0"/>
    <n v="0"/>
    <n v="306.71999999999997"/>
    <n v="65.527200000000008"/>
    <n v="0"/>
    <n v="65.527200000000008"/>
    <n v="49"/>
    <n v="26"/>
    <n v="50"/>
    <n v="0.25480000000000003"/>
    <s v="Den Bosch"/>
    <m/>
    <n v="0"/>
    <n v="0"/>
    <n v="41.28000000000003"/>
    <n v="0"/>
    <m/>
    <m/>
    <s v="no"/>
    <n v="262.10880000000003"/>
    <m/>
    <n v="0.12"/>
    <n v="74.462727272727278"/>
    <m/>
    <n v="297.85090909090911"/>
    <m/>
    <n v="0"/>
    <s v="Ellina Smirnova"/>
    <m/>
    <n v="12"/>
    <n v="48"/>
    <m/>
    <m/>
    <n v="0"/>
    <n v="0"/>
    <n v="0"/>
    <s v="06.07.2025"/>
    <s v="Order Window"/>
    <m/>
    <m/>
    <n v="273"/>
  </r>
  <r>
    <x v="2"/>
    <m/>
    <n v="26021056"/>
    <n v="3091125"/>
    <x v="59"/>
    <s v="AG"/>
    <x v="48"/>
    <x v="3"/>
    <m/>
    <m/>
    <n v="240"/>
    <n v="88023983"/>
    <s v="HE UCL trophy LED neon sign"/>
    <n v="5"/>
    <m/>
    <s v="China"/>
    <s v="Indoor signs"/>
    <n v="100"/>
    <s v="Dekkers Visual Communication B.v."/>
    <x v="0"/>
    <n v="128.80000000000001"/>
    <n v="644"/>
    <n v="128.80000000000001"/>
    <n v="644"/>
    <n v="0"/>
    <n v="0"/>
    <n v="644"/>
    <n v="111.38940000000001"/>
    <n v="0"/>
    <n v="111.38940000000001"/>
    <n v="61.5"/>
    <n v="53"/>
    <n v="10"/>
    <n v="0.16297500000000001"/>
    <s v="Den Bosch"/>
    <m/>
    <n v="0"/>
    <n v="0"/>
    <n v="0"/>
    <n v="0"/>
    <m/>
    <m/>
    <s v="no"/>
    <n v="556.947"/>
    <m/>
    <n v="0.12"/>
    <n v="126.57886363636365"/>
    <m/>
    <n v="632.89431818181822"/>
    <m/>
    <n v="0"/>
    <s v="Ludmilla Zarybnicka"/>
    <m/>
    <n v="1"/>
    <n v="5"/>
    <m/>
    <m/>
    <n v="0"/>
    <n v="0"/>
    <n v="0"/>
    <s v="06.07.2025"/>
    <s v="Order Window"/>
    <m/>
    <m/>
    <n v="125"/>
  </r>
  <r>
    <x v="3"/>
    <m/>
    <n v="26021056"/>
    <n v="3091125"/>
    <x v="59"/>
    <s v="AG"/>
    <x v="48"/>
    <x v="3"/>
    <m/>
    <m/>
    <n v="250"/>
    <n v="88027349"/>
    <s v="HE F1 Backpack"/>
    <n v="1"/>
    <m/>
    <s v="China"/>
    <s v="Premiums"/>
    <n v="200"/>
    <s v="Promocean The Netherlands BV"/>
    <x v="0"/>
    <n v="83.149999999999991"/>
    <n v="83.149999999999991"/>
    <n v="83.149999999999991"/>
    <n v="83.149999999999991"/>
    <n v="0"/>
    <n v="0"/>
    <n v="83.149999999999991"/>
    <n v="71.922600000000017"/>
    <n v="0"/>
    <n v="71.922600000000017"/>
    <n v="44"/>
    <n v="43"/>
    <n v="45"/>
    <n v="8.5139999999999993E-2"/>
    <s v="Den Bosch"/>
    <m/>
    <n v="0"/>
    <n v="0"/>
    <n v="0"/>
    <n v="0"/>
    <m/>
    <m/>
    <s v="no"/>
    <n v="71.922600000000017"/>
    <m/>
    <n v="0.12"/>
    <n v="81.730227272727291"/>
    <m/>
    <n v="81.730227272727291"/>
    <m/>
    <n v="0"/>
    <s v="Konstantinos Zoupanos "/>
    <m/>
    <n v="5"/>
    <n v="5"/>
    <m/>
    <m/>
    <n v="0"/>
    <n v="0"/>
    <n v="0"/>
    <s v="06.07.2025"/>
    <s v="Order Window"/>
    <m/>
    <m/>
    <n v="223"/>
  </r>
  <r>
    <x v="0"/>
    <m/>
    <n v="26021056"/>
    <n v="3091125"/>
    <x v="59"/>
    <s v="AG"/>
    <x v="48"/>
    <x v="3"/>
    <m/>
    <m/>
    <n v="260"/>
    <n v="88026266"/>
    <s v="HE Brand T-shirt loose fit man S"/>
    <n v="1"/>
    <m/>
    <s v="Bangladesh"/>
    <s v="Textiles-Clothing"/>
    <n v="417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s v="Den Bosch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  <m/>
    <m/>
    <n v="23"/>
  </r>
  <r>
    <x v="0"/>
    <m/>
    <n v="26021056"/>
    <n v="3091125"/>
    <x v="59"/>
    <s v="AG"/>
    <x v="48"/>
    <x v="3"/>
    <m/>
    <m/>
    <n v="270"/>
    <n v="88026267"/>
    <s v="HE Brand T-shirt loose fit man M"/>
    <n v="1"/>
    <m/>
    <s v="Bangladesh"/>
    <s v="Textiles-Clothing"/>
    <n v="417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s v="Den Bosch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  <m/>
    <m/>
    <n v="62"/>
  </r>
  <r>
    <x v="0"/>
    <m/>
    <n v="26021056"/>
    <n v="3091125"/>
    <x v="59"/>
    <s v="AG"/>
    <x v="48"/>
    <x v="3"/>
    <m/>
    <m/>
    <n v="280"/>
    <n v="88026268"/>
    <s v="HE Brand T-shirt loose fit man L"/>
    <n v="1"/>
    <m/>
    <s v="Bangladesh"/>
    <s v="Textiles-Clothing"/>
    <n v="417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s v="Den Bosch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  <m/>
    <m/>
    <n v="220"/>
  </r>
  <r>
    <x v="0"/>
    <m/>
    <n v="26021056"/>
    <n v="3091125"/>
    <x v="59"/>
    <s v="AG"/>
    <x v="48"/>
    <x v="3"/>
    <m/>
    <m/>
    <n v="290"/>
    <n v="88026269"/>
    <s v="HE Brand T-shirt loose fit man XL"/>
    <n v="1"/>
    <m/>
    <s v="Bangladesh"/>
    <s v="Textiles-Clothing"/>
    <n v="417"/>
    <s v="Promocean The Netherlands BV"/>
    <x v="0"/>
    <n v="35.46"/>
    <n v="35.46"/>
    <n v="35.46"/>
    <n v="35.46"/>
    <n v="0"/>
    <n v="0"/>
    <n v="35.46"/>
    <n v="30.723000000000003"/>
    <n v="0"/>
    <n v="30.723000000000003"/>
    <n v="28"/>
    <n v="15"/>
    <n v="12"/>
    <n v="5.0400000000000002E-3"/>
    <s v="Den Bosch"/>
    <m/>
    <n v="0"/>
    <n v="0"/>
    <n v="0"/>
    <n v="0"/>
    <m/>
    <m/>
    <s v="no"/>
    <n v="30.723000000000003"/>
    <m/>
    <n v="0.12"/>
    <n v="34.912500000000001"/>
    <m/>
    <n v="34.912500000000001"/>
    <m/>
    <n v="0"/>
    <s v="Ellina Smirnova"/>
    <m/>
    <n v="6"/>
    <n v="6"/>
    <m/>
    <m/>
    <n v="0"/>
    <n v="0"/>
    <n v="0"/>
    <s v="06.07.2025"/>
    <s v="Order Window"/>
    <m/>
    <m/>
    <n v="103"/>
  </r>
  <r>
    <x v="4"/>
    <m/>
    <n v="26021057"/>
    <n v="3090399"/>
    <x v="50"/>
    <s v="ZA"/>
    <x v="43"/>
    <x v="2"/>
    <m/>
    <m/>
    <n v="40"/>
    <n v="88027225"/>
    <s v="HE 0.0 Water bottle"/>
    <n v="12"/>
    <m/>
    <s v="China"/>
    <s v="Premiums"/>
    <n v="250"/>
    <s v="Promocean The Netherlands BV"/>
    <x v="0"/>
    <n v="89.800000000000011"/>
    <n v="1077.6000000000001"/>
    <n v="89.800000000000011"/>
    <n v="1077.6000000000001"/>
    <n v="0"/>
    <n v="0"/>
    <n v="1077.6000000000001"/>
    <n v="73.815000000000012"/>
    <n v="0"/>
    <n v="73.815000000000012"/>
    <n v="41.5"/>
    <n v="17"/>
    <n v="13"/>
    <n v="0.110058"/>
    <s v="Den Bosch"/>
    <m/>
    <n v="0"/>
    <s v="pallet"/>
    <n v="0"/>
    <n v="0"/>
    <m/>
    <m/>
    <s v="no"/>
    <n v="885.7800000000002"/>
    <m/>
    <n v="0.12"/>
    <n v="83.880681818181827"/>
    <m/>
    <n v="1006.568181818182"/>
    <m/>
    <n v="0"/>
    <s v="Ellina Smirnova"/>
    <m/>
    <n v="10"/>
    <n v="120"/>
    <m/>
    <m/>
    <n v="0"/>
    <n v="0"/>
    <n v="0"/>
    <s v="06.07.2025"/>
    <s v="Order Window"/>
    <m/>
    <m/>
    <n v="106"/>
  </r>
  <r>
    <x v="4"/>
    <m/>
    <n v="26021057"/>
    <n v="3090399"/>
    <x v="50"/>
    <s v="ZA"/>
    <x v="43"/>
    <x v="2"/>
    <m/>
    <m/>
    <n v="50"/>
    <n v="88027062"/>
    <s v="HE 0.0 cooler backpack"/>
    <n v="28"/>
    <m/>
    <s v="China"/>
    <s v="Premiums"/>
    <n v="200"/>
    <s v="Promocean The Netherlands BV"/>
    <x v="0"/>
    <n v="42.65"/>
    <n v="1194.2"/>
    <n v="42.65"/>
    <n v="1194.2"/>
    <n v="0"/>
    <n v="0"/>
    <n v="1194.2"/>
    <n v="38.440800000000003"/>
    <n v="0"/>
    <n v="38.440800000000003"/>
    <n v="48"/>
    <n v="34"/>
    <n v="9.5"/>
    <n v="0.434112"/>
    <s v="Den Bosch"/>
    <m/>
    <n v="0"/>
    <s v="pallet"/>
    <n v="0"/>
    <n v="0"/>
    <m/>
    <m/>
    <s v="no"/>
    <n v="1076.3424"/>
    <m/>
    <n v="0.12"/>
    <n v="43.682727272727277"/>
    <m/>
    <n v="1223.1163636363638"/>
    <m/>
    <n v="0"/>
    <s v="Ellina Smirnova"/>
    <m/>
    <n v="5"/>
    <n v="140"/>
    <m/>
    <m/>
    <n v="0"/>
    <n v="0"/>
    <n v="0"/>
    <s v="06.07.2025"/>
    <s v="Order Window"/>
    <m/>
    <m/>
    <n v="87"/>
  </r>
  <r>
    <x v="4"/>
    <m/>
    <n v="26021057"/>
    <n v="3090399"/>
    <x v="50"/>
    <s v="ZA"/>
    <x v="43"/>
    <x v="2"/>
    <m/>
    <m/>
    <n v="60"/>
    <n v="88027063"/>
    <s v="HE 0.0 laptop sleeve"/>
    <n v="10"/>
    <m/>
    <s v="China"/>
    <s v="Premiums"/>
    <n v="100"/>
    <s v="Promocean The Netherlands BV"/>
    <x v="0"/>
    <n v="45.3"/>
    <n v="453"/>
    <n v="45.3"/>
    <n v="453"/>
    <n v="0"/>
    <n v="0"/>
    <n v="453"/>
    <n v="38.714400000000005"/>
    <n v="0"/>
    <n v="38.714400000000005"/>
    <n v="62"/>
    <n v="42"/>
    <n v="7.6"/>
    <n v="0.19790399999999997"/>
    <s v="Den Bosch"/>
    <m/>
    <n v="0"/>
    <s v="pallet"/>
    <n v="0"/>
    <n v="0"/>
    <m/>
    <m/>
    <s v="no"/>
    <n v="387.14400000000006"/>
    <m/>
    <n v="0.12"/>
    <n v="43.993636363636369"/>
    <m/>
    <n v="439.93636363636369"/>
    <m/>
    <n v="0"/>
    <s v="Ellina Smirnova"/>
    <m/>
    <n v="10"/>
    <n v="100"/>
    <m/>
    <m/>
    <n v="0"/>
    <n v="0"/>
    <n v="0"/>
    <s v="06.07.2025"/>
    <s v="Order Window"/>
    <m/>
    <m/>
    <n v="15"/>
  </r>
  <r>
    <x v="4"/>
    <m/>
    <n v="26021057"/>
    <n v="3090399"/>
    <x v="50"/>
    <s v="ZA"/>
    <x v="43"/>
    <x v="2"/>
    <m/>
    <m/>
    <n v="70"/>
    <n v="88025984"/>
    <s v="HE 0.0 Polo man M"/>
    <n v="17"/>
    <m/>
    <s v="Bangladesh"/>
    <s v="Textiles-Clothing"/>
    <n v="167"/>
    <s v="Promocean The Netherlands BV"/>
    <x v="0"/>
    <n v="42.480000000000004"/>
    <n v="722.16000000000008"/>
    <n v="42.480000000000004"/>
    <n v="722.16000000000008"/>
    <n v="0"/>
    <n v="0"/>
    <n v="722.16000000000008"/>
    <n v="37.018499999999996"/>
    <n v="0"/>
    <n v="37.018499999999996"/>
    <n v="36"/>
    <n v="33"/>
    <n v="7"/>
    <n v="0.141372"/>
    <s v="Den Bosch"/>
    <m/>
    <n v="0"/>
    <s v="pallet"/>
    <n v="0"/>
    <n v="0"/>
    <m/>
    <m/>
    <s v="no"/>
    <n v="629.31449999999995"/>
    <m/>
    <n v="0.12"/>
    <n v="42.066477272727269"/>
    <m/>
    <n v="715.1301136363636"/>
    <m/>
    <n v="0"/>
    <s v="Ellina Smirnova"/>
    <m/>
    <n v="6"/>
    <n v="102"/>
    <m/>
    <m/>
    <n v="0"/>
    <n v="0"/>
    <n v="0"/>
    <s v="06.07.2025"/>
    <s v="Order Window"/>
    <m/>
    <m/>
    <n v="31"/>
  </r>
  <r>
    <x v="4"/>
    <m/>
    <n v="26021057"/>
    <n v="3090399"/>
    <x v="50"/>
    <s v="ZA"/>
    <x v="43"/>
    <x v="2"/>
    <m/>
    <m/>
    <n v="80"/>
    <n v="88025985"/>
    <s v="HE 0.0 Polo man L"/>
    <n v="17"/>
    <m/>
    <s v="Bangladesh"/>
    <s v="Textiles-Clothing"/>
    <n v="167"/>
    <s v="Promocean The Netherlands BV"/>
    <x v="0"/>
    <n v="42.480000000000004"/>
    <n v="722.16000000000008"/>
    <n v="42.480000000000004"/>
    <n v="722.16000000000008"/>
    <n v="0"/>
    <n v="0"/>
    <n v="722.16000000000008"/>
    <n v="37.018499999999996"/>
    <n v="0"/>
    <n v="37.018499999999996"/>
    <n v="36"/>
    <n v="33"/>
    <n v="7"/>
    <n v="0.141372"/>
    <s v="Den Bosch"/>
    <m/>
    <n v="0"/>
    <s v="pallet"/>
    <n v="0"/>
    <n v="0"/>
    <m/>
    <m/>
    <s v="no"/>
    <n v="629.31449999999995"/>
    <m/>
    <n v="0.12"/>
    <n v="42.066477272727269"/>
    <m/>
    <n v="715.1301136363636"/>
    <m/>
    <n v="0"/>
    <s v="Ellina Smirnova"/>
    <m/>
    <n v="6"/>
    <n v="102"/>
    <m/>
    <m/>
    <n v="0"/>
    <n v="0"/>
    <n v="0"/>
    <s v="06.07.2025"/>
    <s v="Order Window"/>
    <m/>
    <m/>
    <n v="34"/>
  </r>
  <r>
    <x v="4"/>
    <m/>
    <n v="26021057"/>
    <n v="3090399"/>
    <x v="50"/>
    <s v="ZA"/>
    <x v="43"/>
    <x v="2"/>
    <m/>
    <m/>
    <n v="90"/>
    <n v="88025986"/>
    <s v="HE 0.0 Polo man XL"/>
    <n v="12"/>
    <m/>
    <s v="Bangladesh"/>
    <s v="Textiles-Clothing"/>
    <n v="167"/>
    <s v="Promocean The Netherlands BV"/>
    <x v="0"/>
    <n v="42.480000000000004"/>
    <n v="509.76000000000005"/>
    <n v="42.480000000000004"/>
    <n v="509.76000000000005"/>
    <n v="0"/>
    <n v="0"/>
    <n v="509.76000000000005"/>
    <n v="37.018499999999996"/>
    <n v="0"/>
    <n v="37.018499999999996"/>
    <n v="36"/>
    <n v="33"/>
    <n v="7"/>
    <n v="9.9792000000000006E-2"/>
    <s v="Den Bosch"/>
    <m/>
    <n v="0"/>
    <s v="pallet"/>
    <n v="0"/>
    <n v="0"/>
    <m/>
    <m/>
    <s v="no"/>
    <n v="444.22199999999998"/>
    <m/>
    <n v="0.12"/>
    <n v="42.066477272727269"/>
    <m/>
    <n v="504.79772727272723"/>
    <m/>
    <n v="0"/>
    <s v="Ellina Smirnova"/>
    <m/>
    <n v="6"/>
    <n v="72"/>
    <m/>
    <m/>
    <n v="0"/>
    <n v="0"/>
    <n v="0"/>
    <s v="06.07.2025"/>
    <s v="Order Window"/>
    <m/>
    <m/>
    <n v="33"/>
  </r>
  <r>
    <x v="4"/>
    <m/>
    <n v="26021057"/>
    <n v="3090399"/>
    <x v="50"/>
    <s v="ZA"/>
    <x v="43"/>
    <x v="2"/>
    <m/>
    <m/>
    <n v="100"/>
    <n v="88025987"/>
    <s v="HE 0.0 Polo man XXL"/>
    <n v="10"/>
    <m/>
    <s v="Bangladesh"/>
    <s v="Textiles-Clothing"/>
    <n v="167"/>
    <s v="Promocean The Netherlands BV"/>
    <x v="0"/>
    <n v="42.480000000000004"/>
    <n v="424.80000000000007"/>
    <n v="42.480000000000004"/>
    <n v="424.80000000000007"/>
    <n v="0"/>
    <n v="0"/>
    <n v="424.80000000000007"/>
    <n v="37.018499999999996"/>
    <n v="0"/>
    <n v="37.018499999999996"/>
    <n v="36"/>
    <n v="33"/>
    <n v="7"/>
    <n v="8.3159999999999998E-2"/>
    <s v="Den Bosch"/>
    <m/>
    <n v="0"/>
    <s v="pallet"/>
    <n v="0"/>
    <n v="0"/>
    <m/>
    <m/>
    <s v="no"/>
    <n v="370.18499999999995"/>
    <m/>
    <n v="0.12"/>
    <n v="42.066477272727269"/>
    <m/>
    <n v="420.66477272727269"/>
    <m/>
    <n v="0"/>
    <s v="Ellina Smirnova"/>
    <m/>
    <n v="6"/>
    <n v="60"/>
    <m/>
    <m/>
    <n v="0"/>
    <n v="0"/>
    <n v="0"/>
    <s v="06.07.2025"/>
    <s v="Order Window"/>
    <m/>
    <m/>
    <n v="22"/>
  </r>
  <r>
    <x v="0"/>
    <m/>
    <n v="26021057"/>
    <n v="3090399"/>
    <x v="50"/>
    <s v="ZA"/>
    <x v="43"/>
    <x v="2"/>
    <m/>
    <m/>
    <n v="110"/>
    <n v="88027032"/>
    <s v="HE Brand bucket hat"/>
    <n v="40"/>
    <m/>
    <s v="China"/>
    <s v="Textiles-Clothing"/>
    <n v="100"/>
    <s v="Asian Sourcing Link"/>
    <x v="0"/>
    <n v="52.300000000000004"/>
    <n v="2092"/>
    <n v="52.300000000000004"/>
    <n v="2092"/>
    <n v="0"/>
    <n v="0"/>
    <n v="2092"/>
    <n v="38.024999999999999"/>
    <n v="0"/>
    <n v="38.024999999999999"/>
    <n v="23"/>
    <n v="17"/>
    <n v="28.8"/>
    <n v="0.45043200000000005"/>
    <s v="Den Bosch"/>
    <m/>
    <n v="0"/>
    <s v="pallet"/>
    <n v="0"/>
    <n v="0"/>
    <m/>
    <m/>
    <s v="no"/>
    <n v="1521"/>
    <m/>
    <n v="0.12"/>
    <n v="43.210227272727273"/>
    <m/>
    <n v="1728.409090909091"/>
    <m/>
    <n v="0"/>
    <s v="Ellina Smirnova"/>
    <m/>
    <n v="10"/>
    <n v="400"/>
    <m/>
    <m/>
    <n v="0"/>
    <n v="0"/>
    <n v="0"/>
    <s v="06.07.2025"/>
    <s v="Order Window"/>
    <m/>
    <m/>
    <n v="216"/>
  </r>
  <r>
    <x v="0"/>
    <m/>
    <n v="26021057"/>
    <n v="3090399"/>
    <x v="50"/>
    <s v="ZA"/>
    <x v="43"/>
    <x v="2"/>
    <m/>
    <m/>
    <n v="120"/>
    <n v="88026829"/>
    <s v="HE Brand LED countertop sign"/>
    <n v="48"/>
    <m/>
    <s v="China"/>
    <s v="Indoor signs"/>
    <n v="500"/>
    <s v="Brands On"/>
    <x v="0"/>
    <n v="43.64"/>
    <n v="2094.7200000000003"/>
    <n v="43.64"/>
    <n v="2094.7200000000003"/>
    <n v="0"/>
    <n v="0"/>
    <n v="2094.7200000000003"/>
    <n v="38.4"/>
    <n v="0"/>
    <n v="38.4"/>
    <n v="46"/>
    <n v="26"/>
    <n v="12"/>
    <n v="0.68889599999999995"/>
    <s v="Den Bosch"/>
    <m/>
    <n v="0"/>
    <s v="pallet"/>
    <n v="0"/>
    <n v="0"/>
    <m/>
    <m/>
    <s v="no"/>
    <n v="1843.1999999999998"/>
    <m/>
    <n v="0.12"/>
    <n v="43.636363636363633"/>
    <m/>
    <n v="2094.5454545454545"/>
    <m/>
    <n v="0"/>
    <s v="Ludmilla Zarybnicka"/>
    <m/>
    <n v="1"/>
    <n v="48"/>
    <m/>
    <m/>
    <n v="0"/>
    <n v="0"/>
    <n v="0"/>
    <s v="06.07.2025"/>
    <s v="Order Window"/>
    <m/>
    <m/>
    <n v="242"/>
  </r>
  <r>
    <x v="0"/>
    <m/>
    <n v="26021057"/>
    <n v="3090399"/>
    <x v="50"/>
    <s v="ZA"/>
    <x v="43"/>
    <x v="2"/>
    <m/>
    <m/>
    <n v="130"/>
    <n v="88027066"/>
    <s v="HE Brand cooler box with wheels"/>
    <n v="17"/>
    <m/>
    <s v="China"/>
    <s v="Premiums"/>
    <n v="250"/>
    <s v="Asian Sourcing Link"/>
    <x v="0"/>
    <n v="170.05"/>
    <n v="2890.8500000000004"/>
    <n v="170.05"/>
    <n v="2890.8500000000004"/>
    <n v="0"/>
    <n v="0"/>
    <n v="2890.8500000000004"/>
    <n v="147.06"/>
    <n v="0"/>
    <n v="147.06"/>
    <n v="57"/>
    <n v="37"/>
    <n v="46"/>
    <n v="1.649238"/>
    <s v="Den Bosch"/>
    <m/>
    <n v="0"/>
    <s v="pallet"/>
    <n v="0"/>
    <n v="0"/>
    <m/>
    <m/>
    <s v="no"/>
    <n v="2500.02"/>
    <m/>
    <n v="0.12"/>
    <n v="167.11363636363637"/>
    <m/>
    <n v="2840.9318181818185"/>
    <m/>
    <n v="0"/>
    <s v="Ellina Smirnova"/>
    <m/>
    <n v="1"/>
    <n v="17"/>
    <m/>
    <m/>
    <n v="0"/>
    <n v="0"/>
    <n v="0"/>
    <s v="06.07.2025"/>
    <s v="Order Window"/>
    <m/>
    <m/>
    <n v="119"/>
  </r>
  <r>
    <x v="0"/>
    <m/>
    <n v="26021057"/>
    <n v="3090399"/>
    <x v="50"/>
    <s v="ZA"/>
    <x v="43"/>
    <x v="2"/>
    <m/>
    <m/>
    <n v="140"/>
    <n v="88027055"/>
    <s v="HE Brand pop up cooler bag"/>
    <n v="96"/>
    <m/>
    <s v="China"/>
    <s v="Premiums"/>
    <n v="200"/>
    <s v="Promocean The Netherlands BV"/>
    <x v="0"/>
    <n v="50.300000000000004"/>
    <n v="4828.8"/>
    <n v="46.3"/>
    <n v="4444.7999999999993"/>
    <n v="0"/>
    <n v="0"/>
    <n v="4444.7999999999993"/>
    <n v="37.312199999999997"/>
    <n v="0"/>
    <n v="37.312199999999997"/>
    <n v="35"/>
    <n v="34"/>
    <n v="30"/>
    <n v="3.4272"/>
    <s v="Den Bosch"/>
    <m/>
    <n v="0"/>
    <s v="pallet"/>
    <n v="384.00000000000091"/>
    <n v="0"/>
    <m/>
    <m/>
    <s v="no"/>
    <n v="3581.9712"/>
    <m/>
    <n v="0.12"/>
    <n v="42.400227272727271"/>
    <m/>
    <n v="4070.4218181818178"/>
    <m/>
    <n v="0"/>
    <s v="Ellina Smirnova"/>
    <m/>
    <n v="5"/>
    <n v="480"/>
    <m/>
    <m/>
    <n v="0"/>
    <n v="0"/>
    <n v="0"/>
    <s v="06.07.2025"/>
    <s v="Order Window"/>
    <m/>
    <m/>
    <n v="1428"/>
  </r>
  <r>
    <x v="0"/>
    <m/>
    <n v="26021057"/>
    <n v="3090399"/>
    <x v="50"/>
    <s v="ZA"/>
    <x v="43"/>
    <x v="2"/>
    <m/>
    <m/>
    <n v="150"/>
    <n v="88025979"/>
    <s v="HE Brand Polo man M"/>
    <n v="15"/>
    <m/>
    <s v="Bangladesh"/>
    <s v="Textiles-Clothing"/>
    <n v="167"/>
    <s v="Promocean The Netherlands BV"/>
    <x v="0"/>
    <n v="42.480000000000004"/>
    <n v="637.20000000000005"/>
    <n v="41.7"/>
    <n v="625.5"/>
    <n v="0"/>
    <n v="0"/>
    <n v="625.5"/>
    <n v="36.374700000000011"/>
    <n v="0"/>
    <n v="36.374700000000011"/>
    <n v="36"/>
    <n v="33"/>
    <n v="7"/>
    <n v="0.12474"/>
    <s v="Den Bosch"/>
    <m/>
    <n v="0"/>
    <s v="pallet"/>
    <n v="11.700000000000045"/>
    <n v="0"/>
    <m/>
    <m/>
    <s v="no"/>
    <n v="545.62050000000022"/>
    <m/>
    <n v="0.12"/>
    <n v="41.334886363636379"/>
    <m/>
    <n v="620.02329545454563"/>
    <m/>
    <n v="0"/>
    <s v="Ellina Smirnova"/>
    <m/>
    <n v="6"/>
    <n v="90"/>
    <m/>
    <m/>
    <n v="0"/>
    <n v="0"/>
    <n v="0"/>
    <s v="06.07.2025"/>
    <s v="Order Window"/>
    <m/>
    <m/>
    <n v="103"/>
  </r>
  <r>
    <x v="0"/>
    <m/>
    <n v="26021057"/>
    <n v="3090399"/>
    <x v="50"/>
    <s v="ZA"/>
    <x v="43"/>
    <x v="2"/>
    <m/>
    <m/>
    <n v="160"/>
    <n v="88025980"/>
    <s v="HE Brand Polo man L"/>
    <n v="15"/>
    <m/>
    <s v="Bangladesh"/>
    <s v="Textiles-Clothing"/>
    <n v="167"/>
    <s v="Promocean The Netherlands BV"/>
    <x v="0"/>
    <n v="42.480000000000004"/>
    <n v="637.20000000000005"/>
    <n v="41.7"/>
    <n v="625.5"/>
    <n v="0"/>
    <n v="0"/>
    <n v="625.5"/>
    <n v="36.374700000000004"/>
    <n v="0"/>
    <n v="36.374700000000004"/>
    <n v="36"/>
    <n v="33"/>
    <n v="7"/>
    <n v="0.12474"/>
    <s v="Den Bosch"/>
    <m/>
    <n v="0"/>
    <s v="pallet"/>
    <n v="11.700000000000045"/>
    <n v="0"/>
    <m/>
    <m/>
    <s v="no"/>
    <n v="545.62050000000011"/>
    <m/>
    <n v="0.12"/>
    <n v="41.334886363636372"/>
    <m/>
    <n v="620.02329545454563"/>
    <m/>
    <n v="0"/>
    <s v="Ellina Smirnova"/>
    <m/>
    <n v="6"/>
    <n v="90"/>
    <m/>
    <m/>
    <n v="0"/>
    <n v="0"/>
    <n v="0"/>
    <s v="06.07.2025"/>
    <s v="Order Window"/>
    <m/>
    <m/>
    <n v="165"/>
  </r>
  <r>
    <x v="0"/>
    <m/>
    <n v="26021057"/>
    <n v="3090399"/>
    <x v="50"/>
    <s v="ZA"/>
    <x v="43"/>
    <x v="2"/>
    <m/>
    <m/>
    <n v="170"/>
    <n v="88025982"/>
    <s v="HE Brand Polo man XXL"/>
    <n v="5"/>
    <m/>
    <s v="Bangladesh"/>
    <s v="Textiles-Clothing"/>
    <n v="167"/>
    <s v="Promocean The Netherlands BV"/>
    <x v="0"/>
    <n v="42.480000000000004"/>
    <n v="212.40000000000003"/>
    <n v="41.7"/>
    <n v="208.5"/>
    <n v="0"/>
    <n v="0"/>
    <n v="208.5"/>
    <n v="36.374700000000004"/>
    <n v="0"/>
    <n v="36.374700000000004"/>
    <n v="36"/>
    <n v="33"/>
    <n v="7"/>
    <n v="4.1579999999999999E-2"/>
    <s v="Den Bosch"/>
    <m/>
    <n v="0"/>
    <s v="pallet"/>
    <n v="3.9000000000000341"/>
    <n v="0"/>
    <m/>
    <m/>
    <s v="no"/>
    <n v="181.87350000000004"/>
    <m/>
    <n v="0.12"/>
    <n v="41.334886363636372"/>
    <m/>
    <n v="206.67443181818186"/>
    <m/>
    <n v="0"/>
    <s v="Ellina Smirnova"/>
    <m/>
    <n v="6"/>
    <n v="30"/>
    <m/>
    <m/>
    <n v="0"/>
    <n v="0"/>
    <n v="0"/>
    <s v="06.07.2025"/>
    <s v="Order Window"/>
    <m/>
    <m/>
    <n v="102"/>
  </r>
  <r>
    <x v="0"/>
    <m/>
    <n v="26021057"/>
    <n v="3090399"/>
    <x v="50"/>
    <s v="ZA"/>
    <x v="43"/>
    <x v="2"/>
    <m/>
    <m/>
    <n v="180"/>
    <n v="88025981"/>
    <s v="HE Brand Polo man XL"/>
    <n v="10"/>
    <m/>
    <s v="Bangladesh"/>
    <s v="Textiles-Clothing"/>
    <n v="167"/>
    <s v="Promocean The Netherlands BV"/>
    <x v="0"/>
    <n v="42.480000000000004"/>
    <n v="424.80000000000007"/>
    <n v="41.7"/>
    <n v="417"/>
    <n v="0"/>
    <n v="0"/>
    <n v="417"/>
    <n v="36.374700000000004"/>
    <n v="0"/>
    <n v="36.374700000000004"/>
    <n v="36"/>
    <n v="33"/>
    <n v="7"/>
    <n v="8.3159999999999998E-2"/>
    <s v="Den Bosch"/>
    <m/>
    <n v="0"/>
    <s v="pallet"/>
    <n v="7.8000000000000682"/>
    <n v="0"/>
    <m/>
    <m/>
    <s v="no"/>
    <n v="363.74700000000007"/>
    <m/>
    <n v="0.12"/>
    <n v="41.334886363636372"/>
    <m/>
    <n v="413.34886363636372"/>
    <m/>
    <n v="0"/>
    <s v="Ellina Smirnova"/>
    <m/>
    <n v="6"/>
    <n v="60"/>
    <m/>
    <m/>
    <n v="0"/>
    <n v="0"/>
    <n v="0"/>
    <s v="06.07.2025"/>
    <s v="Order Window"/>
    <m/>
    <m/>
    <n v="328"/>
  </r>
  <r>
    <x v="0"/>
    <m/>
    <n v="26021057"/>
    <n v="3090399"/>
    <x v="50"/>
    <s v="ZA"/>
    <x v="43"/>
    <x v="2"/>
    <m/>
    <m/>
    <n v="190"/>
    <n v="88026266"/>
    <s v="HE Brand T-shirt loose fit man S"/>
    <n v="4"/>
    <m/>
    <s v="Bangladesh"/>
    <s v="Textiles-Clothing"/>
    <n v="417"/>
    <s v="Promocean The Netherlands BV"/>
    <x v="0"/>
    <n v="35.46"/>
    <n v="141.84"/>
    <n v="35.46"/>
    <n v="141.84"/>
    <n v="0"/>
    <n v="0"/>
    <n v="141.84"/>
    <n v="30.723000000000003"/>
    <n v="0"/>
    <n v="30.723000000000003"/>
    <n v="28"/>
    <n v="15"/>
    <n v="12"/>
    <n v="2.0160000000000001E-2"/>
    <s v="Den Bosch"/>
    <m/>
    <n v="0"/>
    <s v="pallet"/>
    <n v="0"/>
    <n v="0"/>
    <m/>
    <m/>
    <s v="no"/>
    <n v="122.89200000000001"/>
    <m/>
    <n v="0.12"/>
    <n v="34.912500000000001"/>
    <m/>
    <n v="139.65"/>
    <m/>
    <n v="0"/>
    <s v="Ellina Smirnova"/>
    <m/>
    <n v="6"/>
    <n v="24"/>
    <m/>
    <m/>
    <n v="0"/>
    <n v="0"/>
    <n v="0"/>
    <s v="06.07.2025"/>
    <s v="Order Window"/>
    <m/>
    <m/>
    <n v="23"/>
  </r>
  <r>
    <x v="0"/>
    <m/>
    <n v="26021057"/>
    <n v="3090399"/>
    <x v="50"/>
    <s v="ZA"/>
    <x v="43"/>
    <x v="2"/>
    <m/>
    <m/>
    <n v="200"/>
    <n v="88026267"/>
    <s v="HE Brand T-shirt loose fit man M"/>
    <n v="15"/>
    <m/>
    <s v="Bangladesh"/>
    <s v="Textiles-Clothing"/>
    <n v="417"/>
    <s v="Promocean The Netherlands BV"/>
    <x v="0"/>
    <n v="35.46"/>
    <n v="531.9"/>
    <n v="35.46"/>
    <n v="531.9"/>
    <n v="0"/>
    <n v="0"/>
    <n v="531.9"/>
    <n v="30.723000000000003"/>
    <n v="0"/>
    <n v="30.723000000000003"/>
    <n v="28"/>
    <n v="15"/>
    <n v="12"/>
    <n v="7.5600000000000001E-2"/>
    <s v="Den Bosch"/>
    <m/>
    <n v="0"/>
    <s v="pallet"/>
    <n v="0"/>
    <n v="0"/>
    <m/>
    <m/>
    <s v="no"/>
    <n v="460.84500000000003"/>
    <m/>
    <n v="0.12"/>
    <n v="34.912500000000001"/>
    <m/>
    <n v="523.6875"/>
    <m/>
    <n v="0"/>
    <s v="Ellina Smirnova"/>
    <m/>
    <n v="6"/>
    <n v="90"/>
    <m/>
    <m/>
    <n v="0"/>
    <n v="0"/>
    <n v="0"/>
    <s v="06.07.2025"/>
    <s v="Order Window"/>
    <m/>
    <m/>
    <n v="62"/>
  </r>
  <r>
    <x v="0"/>
    <m/>
    <n v="26021057"/>
    <n v="3090399"/>
    <x v="50"/>
    <s v="ZA"/>
    <x v="43"/>
    <x v="2"/>
    <m/>
    <m/>
    <n v="210"/>
    <n v="88026268"/>
    <s v="HE Brand T-shirt loose fit man L"/>
    <n v="15"/>
    <m/>
    <s v="Bangladesh"/>
    <s v="Textiles-Clothing"/>
    <n v="417"/>
    <s v="Promocean The Netherlands BV"/>
    <x v="0"/>
    <n v="35.46"/>
    <n v="531.9"/>
    <n v="35.46"/>
    <n v="531.9"/>
    <n v="0"/>
    <n v="0"/>
    <n v="531.9"/>
    <n v="30.723000000000003"/>
    <n v="0"/>
    <n v="30.723000000000003"/>
    <n v="28"/>
    <n v="15"/>
    <n v="12"/>
    <n v="7.5600000000000001E-2"/>
    <s v="Den Bosch"/>
    <m/>
    <n v="0"/>
    <s v="pallet"/>
    <n v="0"/>
    <n v="0"/>
    <m/>
    <m/>
    <s v="no"/>
    <n v="460.84500000000003"/>
    <m/>
    <n v="0.12"/>
    <n v="34.912500000000001"/>
    <m/>
    <n v="523.6875"/>
    <m/>
    <n v="0"/>
    <s v="Ellina Smirnova"/>
    <m/>
    <n v="6"/>
    <n v="90"/>
    <m/>
    <m/>
    <n v="0"/>
    <n v="0"/>
    <n v="0"/>
    <s v="06.07.2025"/>
    <s v="Order Window"/>
    <m/>
    <m/>
    <n v="220"/>
  </r>
  <r>
    <x v="0"/>
    <m/>
    <n v="26021057"/>
    <n v="3090399"/>
    <x v="50"/>
    <s v="ZA"/>
    <x v="43"/>
    <x v="2"/>
    <m/>
    <m/>
    <n v="220"/>
    <n v="88026269"/>
    <s v="HE Brand T-shirt loose fit man XL"/>
    <n v="6"/>
    <m/>
    <s v="Bangladesh"/>
    <s v="Textiles-Clothing"/>
    <n v="417"/>
    <s v="Promocean The Netherlands BV"/>
    <x v="0"/>
    <n v="35.46"/>
    <n v="212.76"/>
    <n v="35.46"/>
    <n v="212.76"/>
    <n v="0"/>
    <n v="0"/>
    <n v="212.76"/>
    <n v="30.723000000000003"/>
    <n v="0"/>
    <n v="30.723000000000003"/>
    <n v="28"/>
    <n v="15"/>
    <n v="12"/>
    <n v="3.024E-2"/>
    <s v="Den Bosch"/>
    <m/>
    <n v="0"/>
    <s v="pallet"/>
    <n v="0"/>
    <n v="0"/>
    <m/>
    <m/>
    <s v="no"/>
    <n v="184.33800000000002"/>
    <m/>
    <n v="0.12"/>
    <n v="34.912500000000001"/>
    <m/>
    <n v="209.47500000000002"/>
    <m/>
    <n v="0"/>
    <s v="Ellina Smirnova"/>
    <m/>
    <n v="6"/>
    <n v="36"/>
    <m/>
    <m/>
    <n v="0"/>
    <n v="0"/>
    <n v="0"/>
    <s v="06.07.2025"/>
    <s v="Order Window"/>
    <m/>
    <m/>
    <n v="103"/>
  </r>
  <r>
    <x v="0"/>
    <m/>
    <n v="26021057"/>
    <n v="3090399"/>
    <x v="50"/>
    <s v="ZA"/>
    <x v="43"/>
    <x v="2"/>
    <m/>
    <m/>
    <n v="230"/>
    <n v="88026270"/>
    <s v="HE Brand T-shirt loose fit man XXL"/>
    <n v="4"/>
    <m/>
    <s v="Bangladesh"/>
    <s v="Textiles-Clothing"/>
    <n v="417"/>
    <s v="Promocean The Netherlands BV"/>
    <x v="0"/>
    <n v="35.46"/>
    <n v="141.84"/>
    <n v="35.46"/>
    <n v="141.84"/>
    <n v="0"/>
    <n v="0"/>
    <n v="141.84"/>
    <n v="30.723000000000003"/>
    <n v="0"/>
    <n v="30.723000000000003"/>
    <n v="28"/>
    <n v="15"/>
    <n v="12"/>
    <n v="2.0160000000000001E-2"/>
    <s v="Den Bosch"/>
    <m/>
    <n v="0"/>
    <s v="pallet"/>
    <n v="0"/>
    <n v="0"/>
    <m/>
    <m/>
    <s v="no"/>
    <n v="122.89200000000001"/>
    <m/>
    <n v="0.12"/>
    <n v="34.912500000000001"/>
    <m/>
    <n v="139.65"/>
    <m/>
    <n v="0"/>
    <s v="Ellina Smirnova"/>
    <m/>
    <n v="6"/>
    <n v="24"/>
    <m/>
    <m/>
    <n v="0"/>
    <n v="0"/>
    <n v="0"/>
    <s v="06.07.2025"/>
    <s v="Order Window"/>
    <m/>
    <m/>
    <n v="61"/>
  </r>
  <r>
    <x v="0"/>
    <m/>
    <n v="26021057"/>
    <n v="3090399"/>
    <x v="50"/>
    <s v="ZA"/>
    <x v="43"/>
    <x v="2"/>
    <m/>
    <m/>
    <n v="240"/>
    <n v="88026690"/>
    <s v="HE Brand Glass 30cl"/>
    <n v="150"/>
    <m/>
    <s v="France"/>
    <s v="Glassware"/>
    <n v="3334"/>
    <s v="Arc International France SAS"/>
    <x v="0"/>
    <n v="5.22"/>
    <n v="783"/>
    <n v="5.22"/>
    <n v="783"/>
    <n v="0"/>
    <n v="0"/>
    <n v="783"/>
    <n v="4.58"/>
    <n v="0"/>
    <n v="4.58"/>
    <n v="22.3"/>
    <n v="15.1"/>
    <n v="22.4"/>
    <n v="1.1314127999999999"/>
    <s v="Den Bosch"/>
    <m/>
    <n v="0"/>
    <s v="pallet"/>
    <n v="0"/>
    <n v="0"/>
    <m/>
    <m/>
    <s v="no"/>
    <n v="687"/>
    <m/>
    <n v="0.12"/>
    <n v="5.204545454545455"/>
    <m/>
    <n v="780.68181818181824"/>
    <m/>
    <n v="0"/>
    <s v="Ludmilla Zarybnicka"/>
    <m/>
    <n v="6"/>
    <n v="900"/>
    <m/>
    <m/>
    <n v="0"/>
    <n v="0"/>
    <n v="0"/>
    <s v="06.07.2025"/>
    <s v="Order Window"/>
    <m/>
    <m/>
    <n v="18162"/>
  </r>
  <r>
    <x v="0"/>
    <m/>
    <n v="26021057"/>
    <n v="3090399"/>
    <x v="50"/>
    <s v="ZA"/>
    <x v="43"/>
    <x v="2"/>
    <m/>
    <m/>
    <n v="250"/>
    <n v="88021024"/>
    <s v="HE opener with carabiner"/>
    <n v="30"/>
    <m/>
    <s v="China"/>
    <s v="Openers / Sunglasses / Keyrings / Waiter knife"/>
    <n v="209"/>
    <s v="Promocean The Netherlands BV"/>
    <x v="0"/>
    <n v="52.800000000000004"/>
    <n v="1584.0000000000002"/>
    <n v="52.800000000000004"/>
    <n v="1584.0000000000002"/>
    <n v="0"/>
    <n v="0"/>
    <n v="1584.0000000000002"/>
    <n v="46.512961934169503"/>
    <n v="0"/>
    <n v="46.512961934169503"/>
    <n v="25"/>
    <n v="9"/>
    <n v="9"/>
    <n v="6.0749999999999998E-2"/>
    <s v="Den Bosch"/>
    <m/>
    <n v="0"/>
    <s v="pallet"/>
    <n v="0"/>
    <n v="0"/>
    <m/>
    <m/>
    <s v="no"/>
    <n v="1395.388858025085"/>
    <m/>
    <n v="0.12"/>
    <n v="52.855638561556255"/>
    <m/>
    <n v="1585.6691568466877"/>
    <m/>
    <n v="0"/>
    <s v="Ellina Smirnova"/>
    <m/>
    <n v="48"/>
    <n v="1440"/>
    <m/>
    <m/>
    <n v="0"/>
    <n v="0"/>
    <n v="0"/>
    <s v="06.07.2025"/>
    <s v="Order Window"/>
    <m/>
    <m/>
    <n v="178"/>
  </r>
  <r>
    <x v="0"/>
    <m/>
    <n v="26021057"/>
    <n v="3090399"/>
    <x v="50"/>
    <s v="ZA"/>
    <x v="43"/>
    <x v="2"/>
    <m/>
    <m/>
    <n v="260"/>
    <n v="88023536"/>
    <s v="HE coaster holder green"/>
    <n v="50"/>
    <m/>
    <s v="China"/>
    <s v="Bar support"/>
    <n v="168"/>
    <s v="Asian Sourcing Link"/>
    <x v="0"/>
    <n v="23.700000000000003"/>
    <n v="1185.0000000000002"/>
    <n v="19.799999999999997"/>
    <n v="989.99999999999989"/>
    <n v="0"/>
    <n v="0"/>
    <n v="989.99999999999989"/>
    <n v="17.100000000000001"/>
    <n v="0"/>
    <n v="17.100000000000001"/>
    <n v="24.6"/>
    <n v="24.6"/>
    <n v="11"/>
    <n v="0.33283800000000008"/>
    <s v="Den Bosch"/>
    <m/>
    <n v="0"/>
    <s v="pallet"/>
    <n v="195.00000000000034"/>
    <n v="0"/>
    <m/>
    <m/>
    <s v="no"/>
    <n v="855.00000000000011"/>
    <m/>
    <n v="0.12"/>
    <n v="19.431818181818183"/>
    <m/>
    <n v="971.59090909090912"/>
    <m/>
    <n v="0"/>
    <s v="Ellina Smirnova"/>
    <m/>
    <n v="6"/>
    <n v="300"/>
    <m/>
    <m/>
    <n v="0"/>
    <n v="0"/>
    <n v="0"/>
    <s v="06.07.2025"/>
    <s v="Order Window"/>
    <m/>
    <m/>
    <n v="561"/>
  </r>
  <r>
    <x v="0"/>
    <m/>
    <n v="26021057"/>
    <n v="3090399"/>
    <x v="50"/>
    <s v="ZA"/>
    <x v="43"/>
    <x v="2"/>
    <m/>
    <m/>
    <n v="270"/>
    <n v="88024221"/>
    <s v="HE coaster 90mm"/>
    <n v="5"/>
    <m/>
    <s v="Germany"/>
    <s v="Coasters (&amp; dripmat)"/>
    <n v="25"/>
    <s v="CC Coaster GmbH &amp; Co. KG"/>
    <x v="0"/>
    <n v="16.28409090909091"/>
    <n v="81.420454545454547"/>
    <n v="16.28409090909091"/>
    <n v="81.420454545454547"/>
    <n v="0"/>
    <n v="0"/>
    <n v="81.420454545454547"/>
    <n v="14.33"/>
    <n v="0"/>
    <n v="14.33"/>
    <n v="18"/>
    <n v="45"/>
    <n v="14"/>
    <n v="5.67E-2"/>
    <s v="Den Bosch"/>
    <m/>
    <n v="0"/>
    <s v="pallet"/>
    <n v="0"/>
    <n v="0"/>
    <m/>
    <m/>
    <s v="no"/>
    <n v="71.650000000000006"/>
    <m/>
    <n v="0.12"/>
    <n v="16.28409090909091"/>
    <m/>
    <n v="81.420454545454547"/>
    <m/>
    <n v="0"/>
    <s v="Ellina Smirnova"/>
    <m/>
    <n v="1000"/>
    <n v="5000"/>
    <m/>
    <m/>
    <n v="0"/>
    <n v="0"/>
    <n v="0"/>
    <s v="06.07.2025"/>
    <s v="Order Window"/>
    <m/>
    <m/>
    <n v="26"/>
  </r>
  <r>
    <x v="0"/>
    <m/>
    <n v="26021057"/>
    <n v="3090399"/>
    <x v="50"/>
    <s v="ZA"/>
    <x v="43"/>
    <x v="2"/>
    <m/>
    <m/>
    <n v="280"/>
    <n v="88024218"/>
    <s v="HE Green Zone ice bucket"/>
    <n v="8"/>
    <m/>
    <s v="China"/>
    <s v="Bar support"/>
    <n v="42"/>
    <s v="Asian Sourcing Link"/>
    <x v="0"/>
    <n v="237.29999999999998"/>
    <n v="1898.3999999999999"/>
    <n v="204.84"/>
    <n v="1638.72"/>
    <n v="0"/>
    <n v="0"/>
    <n v="1638.72"/>
    <n v="168.26400000000001"/>
    <n v="0"/>
    <n v="168.26400000000001"/>
    <n v="42"/>
    <n v="35"/>
    <n v="35"/>
    <n v="0.41160000000000002"/>
    <s v="Den Bosch"/>
    <m/>
    <n v="0"/>
    <s v="pallet"/>
    <n v="259.67999999999984"/>
    <n v="0"/>
    <m/>
    <m/>
    <s v="no"/>
    <n v="1346.1120000000001"/>
    <m/>
    <n v="0.12"/>
    <n v="191.20909090909092"/>
    <m/>
    <n v="1529.6727272727273"/>
    <m/>
    <n v="0"/>
    <s v="Ellina Smirnova"/>
    <m/>
    <n v="6"/>
    <n v="48"/>
    <m/>
    <m/>
    <n v="0"/>
    <n v="0"/>
    <n v="0"/>
    <s v="06.07.2025"/>
    <s v="Order Window"/>
    <m/>
    <m/>
    <n v="203"/>
  </r>
  <r>
    <x v="3"/>
    <m/>
    <n v="26021057"/>
    <n v="3090399"/>
    <x v="50"/>
    <s v="ZA"/>
    <x v="43"/>
    <x v="2"/>
    <m/>
    <m/>
    <n v="290"/>
    <n v="88027431"/>
    <s v="HE F1 rain jacket unisex S"/>
    <n v="20"/>
    <m/>
    <s v="China"/>
    <s v="Textiles-Clothing"/>
    <n v="1000"/>
    <s v="Asian Sourcing Link"/>
    <x v="0"/>
    <n v="32.06"/>
    <n v="641.20000000000005"/>
    <n v="32.06"/>
    <n v="641.20000000000005"/>
    <n v="0"/>
    <n v="0"/>
    <n v="641.20000000000005"/>
    <n v="27.974699999999999"/>
    <n v="0"/>
    <n v="27.974699999999999"/>
    <n v="47"/>
    <n v="38"/>
    <n v="2"/>
    <n v="7.1440000000000003E-2"/>
    <s v="Den Bosch"/>
    <m/>
    <n v="0"/>
    <s v="pallet"/>
    <n v="0"/>
    <n v="0"/>
    <m/>
    <m/>
    <s v="no"/>
    <n v="559.49399999999991"/>
    <m/>
    <n v="0.12"/>
    <n v="31.789431818181818"/>
    <m/>
    <n v="635.78863636363633"/>
    <m/>
    <n v="0"/>
    <s v="Ellina Smirnova "/>
    <m/>
    <n v="1"/>
    <n v="20"/>
    <m/>
    <m/>
    <n v="0"/>
    <n v="0"/>
    <n v="0"/>
    <s v="06.07.2025"/>
    <s v="Order Window"/>
    <m/>
    <m/>
    <n v="121"/>
  </r>
  <r>
    <x v="3"/>
    <m/>
    <n v="26021057"/>
    <n v="3090399"/>
    <x v="50"/>
    <s v="ZA"/>
    <x v="43"/>
    <x v="2"/>
    <m/>
    <m/>
    <n v="300"/>
    <n v="88027432"/>
    <s v="HE F1 rain jacket unisex M"/>
    <n v="30"/>
    <m/>
    <s v="China"/>
    <s v="Textiles-Clothing"/>
    <n v="1000"/>
    <s v="Asian Sourcing Link"/>
    <x v="0"/>
    <n v="32.06"/>
    <n v="961.80000000000007"/>
    <n v="32.06"/>
    <n v="961.80000000000007"/>
    <n v="0"/>
    <n v="0"/>
    <n v="961.80000000000007"/>
    <n v="27.974699999999999"/>
    <n v="0"/>
    <n v="27.974699999999999"/>
    <n v="47"/>
    <n v="38"/>
    <n v="2"/>
    <n v="0.10716000000000001"/>
    <s v="Den Bosch"/>
    <m/>
    <n v="0"/>
    <s v="pallet"/>
    <n v="0"/>
    <n v="0"/>
    <m/>
    <m/>
    <s v="no"/>
    <n v="839.24099999999999"/>
    <m/>
    <n v="0.12"/>
    <n v="31.789431818181818"/>
    <m/>
    <n v="953.68295454545455"/>
    <m/>
    <n v="0"/>
    <s v="Ellina Smirnova "/>
    <m/>
    <n v="1"/>
    <n v="30"/>
    <m/>
    <m/>
    <n v="0"/>
    <n v="0"/>
    <n v="0"/>
    <s v="06.07.2025"/>
    <s v="Order Window"/>
    <m/>
    <m/>
    <n v="278"/>
  </r>
  <r>
    <x v="3"/>
    <m/>
    <n v="26021057"/>
    <n v="3090399"/>
    <x v="50"/>
    <s v="ZA"/>
    <x v="43"/>
    <x v="2"/>
    <m/>
    <m/>
    <n v="310"/>
    <n v="88027433"/>
    <s v="HE F1 rain jacket unisex L"/>
    <n v="30"/>
    <m/>
    <s v="China"/>
    <s v="Textiles-Clothing"/>
    <n v="1000"/>
    <s v="Asian Sourcing Link"/>
    <x v="0"/>
    <n v="32.06"/>
    <n v="961.80000000000007"/>
    <n v="32.06"/>
    <n v="961.80000000000007"/>
    <n v="0"/>
    <n v="0"/>
    <n v="961.80000000000007"/>
    <n v="27.974699999999999"/>
    <n v="0"/>
    <n v="27.974699999999999"/>
    <n v="47"/>
    <n v="38"/>
    <n v="2"/>
    <n v="0.10716000000000001"/>
    <s v="Den Bosch"/>
    <m/>
    <n v="0"/>
    <s v="pallet"/>
    <n v="0"/>
    <n v="0"/>
    <m/>
    <m/>
    <s v="no"/>
    <n v="839.24099999999999"/>
    <m/>
    <n v="0.12"/>
    <n v="31.789431818181818"/>
    <m/>
    <n v="953.68295454545455"/>
    <m/>
    <n v="0"/>
    <s v="Ellina Smirnova "/>
    <m/>
    <n v="1"/>
    <n v="30"/>
    <m/>
    <m/>
    <n v="0"/>
    <n v="0"/>
    <n v="0"/>
    <s v="06.07.2025"/>
    <s v="Order Window"/>
    <m/>
    <m/>
    <n v="437"/>
  </r>
  <r>
    <x v="3"/>
    <m/>
    <n v="26021057"/>
    <n v="3090399"/>
    <x v="50"/>
    <s v="ZA"/>
    <x v="43"/>
    <x v="2"/>
    <m/>
    <m/>
    <n v="320"/>
    <n v="88027434"/>
    <s v="HE F1 rain jacket unisex X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  <m/>
    <m/>
    <n v="280"/>
  </r>
  <r>
    <x v="5"/>
    <m/>
    <n v="26021058"/>
    <n v="3090697"/>
    <x v="60"/>
    <s v="DO"/>
    <x v="49"/>
    <x v="3"/>
    <m/>
    <m/>
    <n v="50"/>
    <n v="88027053"/>
    <s v="DSP bottle LED Neon sign"/>
    <n v="5"/>
    <m/>
    <s v="China"/>
    <s v="Indoor signs"/>
    <n v="100"/>
    <s v="Dekkers Visual Communication B.v."/>
    <x v="0"/>
    <n v="145"/>
    <n v="725"/>
    <n v="131.82"/>
    <n v="659.09999999999991"/>
    <n v="0"/>
    <n v="0"/>
    <n v="659.09999999999991"/>
    <n v="114.00000000000001"/>
    <n v="0"/>
    <n v="114.00000000000001"/>
    <n v="44"/>
    <n v="10"/>
    <n v="74"/>
    <n v="0.1628"/>
    <s v="Den Bosch"/>
    <m/>
    <n v="0"/>
    <s v="pallet"/>
    <n v="65.900000000000091"/>
    <n v="0"/>
    <m/>
    <m/>
    <s v="no"/>
    <n v="570.00000000000011"/>
    <m/>
    <n v="0.12"/>
    <n v="129.54545454545456"/>
    <m/>
    <n v="647.72727272727275"/>
    <m/>
    <n v="0"/>
    <s v="Ludmilla Zarybnicka"/>
    <m/>
    <n v="1"/>
    <n v="5"/>
    <m/>
    <m/>
    <n v="0"/>
    <n v="0"/>
    <n v="0"/>
    <s v="06.07.2025"/>
    <s v="Order Window"/>
    <m/>
    <m/>
    <n v="456"/>
  </r>
  <r>
    <x v="5"/>
    <m/>
    <n v="26021058"/>
    <n v="3090697"/>
    <x v="60"/>
    <s v="DO"/>
    <x v="49"/>
    <x v="3"/>
    <m/>
    <m/>
    <n v="60"/>
    <n v="88027233"/>
    <s v="DSP Promoter shirt unisex S"/>
    <n v="2"/>
    <m/>
    <s v="Bangladesh"/>
    <s v="Textiles-Clothing"/>
    <n v="167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s v="Den Bosch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  <m/>
    <m/>
    <n v="29"/>
  </r>
  <r>
    <x v="5"/>
    <m/>
    <n v="26021058"/>
    <n v="3090697"/>
    <x v="60"/>
    <s v="DO"/>
    <x v="49"/>
    <x v="3"/>
    <m/>
    <m/>
    <n v="70"/>
    <n v="88027234"/>
    <s v="DSP Promoter shirt unisex M"/>
    <n v="2"/>
    <m/>
    <s v="Bangladesh"/>
    <s v="Textiles-Clothing"/>
    <n v="167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s v="Den Bosch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  <m/>
    <m/>
    <n v="239"/>
  </r>
  <r>
    <x v="5"/>
    <m/>
    <n v="26021058"/>
    <n v="3090697"/>
    <x v="60"/>
    <s v="DO"/>
    <x v="49"/>
    <x v="3"/>
    <m/>
    <m/>
    <n v="80"/>
    <n v="88027235"/>
    <s v="DSP Promoter shirt unisex L"/>
    <n v="2"/>
    <m/>
    <s v="Bangladesh"/>
    <s v="Textiles-Clothing"/>
    <n v="167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s v="Den Bosch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  <m/>
    <m/>
    <n v="42"/>
  </r>
  <r>
    <x v="5"/>
    <m/>
    <n v="26021058"/>
    <n v="3090697"/>
    <x v="60"/>
    <s v="DO"/>
    <x v="49"/>
    <x v="3"/>
    <m/>
    <m/>
    <n v="90"/>
    <n v="88027236"/>
    <s v="DSP Promoter shirt unisex XL"/>
    <n v="2"/>
    <m/>
    <s v="Bangladesh"/>
    <s v="Textiles-Clothing"/>
    <n v="167"/>
    <s v="Promocean The Netherlands BV"/>
    <x v="0"/>
    <n v="40.200000000000003"/>
    <n v="80.400000000000006"/>
    <n v="40.200000000000003"/>
    <n v="80.400000000000006"/>
    <n v="0"/>
    <n v="0"/>
    <n v="80.400000000000006"/>
    <n v="33.337499999999999"/>
    <n v="0"/>
    <n v="33.337499999999999"/>
    <n v="37"/>
    <n v="27"/>
    <n v="7.2"/>
    <n v="1.43856E-2"/>
    <s v="Den Bosch"/>
    <m/>
    <n v="0"/>
    <s v="pallet"/>
    <n v="0"/>
    <n v="0"/>
    <m/>
    <m/>
    <s v="no"/>
    <n v="66.674999999999997"/>
    <m/>
    <n v="0.12"/>
    <n v="37.883522727272727"/>
    <m/>
    <n v="75.767045454545453"/>
    <m/>
    <n v="0"/>
    <s v="Ellina Smirnova"/>
    <m/>
    <n v="6"/>
    <n v="12"/>
    <m/>
    <m/>
    <n v="0"/>
    <n v="0"/>
    <n v="0"/>
    <s v="06.07.2025"/>
    <s v="Order Window"/>
    <m/>
    <m/>
    <n v="2"/>
  </r>
  <r>
    <x v="5"/>
    <m/>
    <n v="26021058"/>
    <n v="3090697"/>
    <x v="60"/>
    <s v="DO"/>
    <x v="49"/>
    <x v="3"/>
    <m/>
    <m/>
    <n v="100"/>
    <n v="88027220"/>
    <s v="DSP Bottle opener"/>
    <n v="10"/>
    <m/>
    <s v="China"/>
    <s v="Bar support"/>
    <n v="125"/>
    <s v="Promocean The Netherlands BV"/>
    <x v="0"/>
    <n v="39.799999999999997"/>
    <n v="398"/>
    <n v="35.6"/>
    <n v="356"/>
    <n v="0"/>
    <n v="0"/>
    <n v="356"/>
    <n v="29.298000000000002"/>
    <n v="0"/>
    <n v="29.298000000000002"/>
    <n v="14.5"/>
    <n v="4.8"/>
    <n v="4.8"/>
    <n v="3.3407999999999997E-3"/>
    <s v="Den Bosch"/>
    <m/>
    <n v="0"/>
    <s v="pallet"/>
    <n v="42"/>
    <n v="0"/>
    <m/>
    <m/>
    <s v="no"/>
    <n v="292.98"/>
    <m/>
    <n v="0.12"/>
    <n v="33.293181818181822"/>
    <m/>
    <n v="332.93181818181824"/>
    <m/>
    <n v="0"/>
    <s v="Ellina Smirnova"/>
    <m/>
    <n v="20"/>
    <n v="200"/>
    <m/>
    <m/>
    <n v="0"/>
    <n v="0"/>
    <n v="0"/>
    <s v="06.07.2025"/>
    <s v="Order Window"/>
    <m/>
    <m/>
    <n v="1081"/>
  </r>
  <r>
    <x v="5"/>
    <m/>
    <n v="26021058"/>
    <n v="3090697"/>
    <x v="60"/>
    <s v="DO"/>
    <x v="49"/>
    <x v="3"/>
    <m/>
    <m/>
    <n v="10"/>
    <n v="88026888"/>
    <s v="DSP Ice bucket 6 bottles"/>
    <n v="30"/>
    <m/>
    <s v="China"/>
    <s v="Bar support"/>
    <n v="167"/>
    <s v="Promocean The Netherlands BV"/>
    <x v="0"/>
    <n v="76.679999999999993"/>
    <n v="2300.3999999999996"/>
    <n v="62.519999999999996"/>
    <n v="1875.6"/>
    <n v="0"/>
    <n v="0"/>
    <n v="1875.6"/>
    <n v="53.420400000000008"/>
    <n v="0"/>
    <n v="53.420400000000008"/>
    <n v="49"/>
    <n v="26"/>
    <n v="50"/>
    <n v="1.911"/>
    <s v="Den Bosch"/>
    <m/>
    <n v="0"/>
    <s v="pallet"/>
    <n v="424.79999999999973"/>
    <n v="0"/>
    <m/>
    <m/>
    <s v="no"/>
    <n v="1602.6120000000003"/>
    <m/>
    <n v="0.12"/>
    <n v="60.705000000000005"/>
    <m/>
    <n v="1821.15"/>
    <m/>
    <n v="0"/>
    <s v="Ellina Smirnova"/>
    <m/>
    <n v="12"/>
    <n v="360"/>
    <m/>
    <m/>
    <n v="0"/>
    <n v="0"/>
    <n v="0"/>
    <s v="06.07.2025"/>
    <s v="Order Window"/>
    <m/>
    <m/>
    <n v="730"/>
  </r>
  <r>
    <x v="5"/>
    <m/>
    <n v="26021058"/>
    <n v="3090697"/>
    <x v="60"/>
    <s v="DO"/>
    <x v="49"/>
    <x v="3"/>
    <m/>
    <m/>
    <n v="20"/>
    <n v="88027181"/>
    <s v="DSP Festival cup 35cl"/>
    <n v="6"/>
    <m/>
    <s v="France"/>
    <s v="Plastic cups"/>
    <n v="3"/>
    <s v="Re-uz France"/>
    <x v="0"/>
    <n v="255.90909090909091"/>
    <n v="1535.4545454545455"/>
    <n v="110.90909090909091"/>
    <n v="665.4545454545455"/>
    <n v="0"/>
    <n v="0"/>
    <n v="665.4545454545455"/>
    <n v="97.6"/>
    <n v="0"/>
    <n v="97.6"/>
    <n v="58.2"/>
    <n v="36.299999999999997"/>
    <n v="13.54"/>
    <n v="0.17163249839999997"/>
    <s v="Den Bosch"/>
    <m/>
    <n v="0"/>
    <s v="pallet"/>
    <n v="870"/>
    <n v="0"/>
    <m/>
    <m/>
    <s v="yes"/>
    <n v="585.59999999999991"/>
    <m/>
    <n v="0.12"/>
    <n v="110.90909090909091"/>
    <m/>
    <n v="665.4545454545455"/>
    <m/>
    <n v="0"/>
    <s v="Konstantinos Zoupanos"/>
    <m/>
    <n v="400"/>
    <n v="2400"/>
    <m/>
    <m/>
    <n v="0"/>
    <n v="0"/>
    <n v="0"/>
    <s v="06.07.2025"/>
    <s v="Order Window"/>
    <m/>
    <m/>
    <n v="109"/>
  </r>
  <r>
    <x v="5"/>
    <m/>
    <n v="26021058"/>
    <n v="3090697"/>
    <x v="60"/>
    <s v="DO"/>
    <x v="49"/>
    <x v="3"/>
    <m/>
    <m/>
    <n v="30"/>
    <n v="88027177"/>
    <s v="DSP coaster"/>
    <n v="2"/>
    <m/>
    <s v="Germany"/>
    <s v="Coasters (&amp; dripmat)"/>
    <n v="50"/>
    <s v="CC Coaster GmbH &amp; Co. KG"/>
    <x v="0"/>
    <n v="22.693181818181817"/>
    <n v="45.386363636363633"/>
    <n v="16.261363636363637"/>
    <n v="32.522727272727273"/>
    <n v="0"/>
    <n v="0"/>
    <n v="32.522727272727273"/>
    <n v="14.31"/>
    <n v="0"/>
    <n v="14.31"/>
    <n v="18.600000000000001"/>
    <n v="46.5"/>
    <n v="14"/>
    <n v="2.4217200000000005E-2"/>
    <s v="Den Bosch"/>
    <m/>
    <n v="0"/>
    <s v="pallet"/>
    <n v="12.86363636363636"/>
    <n v="0"/>
    <m/>
    <m/>
    <s v="no"/>
    <n v="28.62"/>
    <m/>
    <n v="0.12"/>
    <n v="16.261363636363637"/>
    <m/>
    <n v="32.522727272727273"/>
    <m/>
    <n v="0"/>
    <s v="Ellina Smirnova"/>
    <m/>
    <n v="1000"/>
    <n v="2000"/>
    <m/>
    <m/>
    <n v="0"/>
    <n v="0"/>
    <n v="0"/>
    <s v="06.07.2025"/>
    <s v="Order Window"/>
    <m/>
    <m/>
    <n v="105"/>
  </r>
  <r>
    <x v="5"/>
    <m/>
    <n v="26021058"/>
    <n v="3090697"/>
    <x v="60"/>
    <s v="DO"/>
    <x v="49"/>
    <x v="3"/>
    <m/>
    <m/>
    <n v="40"/>
    <n v="88027179"/>
    <s v="DSP Dripmat"/>
    <n v="10"/>
    <m/>
    <s v="China"/>
    <s v="Bar support"/>
    <n v="50"/>
    <s v="Asian Sourcing Link"/>
    <x v="0"/>
    <n v="85.7"/>
    <n v="857"/>
    <n v="57.1"/>
    <n v="571"/>
    <n v="0"/>
    <n v="0"/>
    <n v="571"/>
    <n v="49.59"/>
    <n v="0"/>
    <n v="49.59"/>
    <n v="62"/>
    <n v="20.5"/>
    <n v="10"/>
    <n v="0.12709999999999999"/>
    <s v="Den Bosch"/>
    <m/>
    <n v="0"/>
    <s v="pallet"/>
    <n v="286"/>
    <n v="0"/>
    <m/>
    <m/>
    <s v="no"/>
    <n v="495.90000000000003"/>
    <m/>
    <n v="0.12"/>
    <n v="56.352272727272734"/>
    <m/>
    <n v="563.52272727272737"/>
    <m/>
    <n v="0"/>
    <s v="Ellina Smirnova"/>
    <m/>
    <n v="10"/>
    <n v="100"/>
    <m/>
    <m/>
    <n v="0"/>
    <n v="0"/>
    <n v="0"/>
    <s v="06.07.2025"/>
    <s v="Order Window"/>
    <m/>
    <m/>
    <n v="217"/>
  </r>
  <r>
    <x v="3"/>
    <m/>
    <n v="26021059"/>
    <n v="3090697"/>
    <x v="60"/>
    <s v="DO"/>
    <x v="49"/>
    <x v="3"/>
    <m/>
    <m/>
    <n v="10"/>
    <n v="88027360"/>
    <s v="HE F1 drawstring/tote bag"/>
    <n v="50"/>
    <m/>
    <s v="China"/>
    <s v="Premiums"/>
    <n v="100"/>
    <s v="Asian Sourcing Link"/>
    <x v="0"/>
    <n v="41.7"/>
    <n v="2085"/>
    <n v="25.45"/>
    <n v="1272.5"/>
    <n v="0"/>
    <n v="0"/>
    <n v="1272.5"/>
    <n v="21.831"/>
    <n v="0"/>
    <n v="21.831"/>
    <n v="48"/>
    <n v="38"/>
    <n v="2.5"/>
    <n v="0.22800000000000001"/>
    <s v="Den Bosch"/>
    <m/>
    <n v="0"/>
    <s v="pallet"/>
    <n v="812.5"/>
    <n v="0"/>
    <m/>
    <m/>
    <s v="no"/>
    <n v="1091.55"/>
    <m/>
    <n v="0.12"/>
    <n v="24.807954545454546"/>
    <m/>
    <n v="1240.3977272727273"/>
    <m/>
    <n v="0"/>
    <s v="Ellina Smirnova "/>
    <m/>
    <n v="5"/>
    <n v="250"/>
    <m/>
    <m/>
    <n v="0"/>
    <n v="0"/>
    <n v="0"/>
    <s v="06.07.2025"/>
    <s v="Order Window"/>
    <m/>
    <m/>
    <n v="628"/>
  </r>
  <r>
    <x v="3"/>
    <m/>
    <n v="26021059"/>
    <n v="3090697"/>
    <x v="60"/>
    <s v="DO"/>
    <x v="49"/>
    <x v="3"/>
    <m/>
    <m/>
    <n v="20"/>
    <n v="88027544"/>
    <s v="HE 0.0 F1 Star Glass 25cl giftbox"/>
    <n v="40"/>
    <m/>
    <s v="Turkey"/>
    <s v="Glassware"/>
    <n v="5821.25"/>
    <s v="Sisecam (Pasabahçe)"/>
    <x v="0"/>
    <n v="29.759999999999998"/>
    <n v="1190.3999999999999"/>
    <n v="29.759999999999998"/>
    <n v="1190.3999999999999"/>
    <n v="0"/>
    <n v="0"/>
    <n v="1190.3999999999999"/>
    <n v="26.160000000000004"/>
    <n v="0"/>
    <n v="26.160000000000004"/>
    <n v="40"/>
    <n v="28"/>
    <n v="20"/>
    <n v="0.89600000000000002"/>
    <s v="Den Bosch"/>
    <m/>
    <n v="0"/>
    <s v="pallet"/>
    <n v="0"/>
    <n v="0"/>
    <m/>
    <m/>
    <s v="no"/>
    <n v="1046.4000000000001"/>
    <m/>
    <n v="0.12"/>
    <n v="29.72727272727273"/>
    <m/>
    <n v="1189.0909090909092"/>
    <m/>
    <n v="0"/>
    <n v="0"/>
    <m/>
    <n v="24"/>
    <n v="960"/>
    <m/>
    <m/>
    <n v="0"/>
    <n v="0"/>
    <n v="0"/>
    <s v="06.07.2025"/>
    <s v="Order Window"/>
    <m/>
    <m/>
    <n v="1581"/>
  </r>
  <r>
    <x v="3"/>
    <m/>
    <n v="26021059"/>
    <n v="3090697"/>
    <x v="60"/>
    <s v="DO"/>
    <x v="49"/>
    <x v="3"/>
    <m/>
    <m/>
    <n v="30"/>
    <n v="88027353"/>
    <s v="HE F1 Cap 0.0"/>
    <n v="31"/>
    <m/>
    <s v="China"/>
    <s v="Textiles-Clothing"/>
    <n v="42"/>
    <s v="Promocean The Netherlands BV"/>
    <x v="0"/>
    <n v="120"/>
    <n v="3720"/>
    <n v="105.12"/>
    <n v="3258.7200000000003"/>
    <n v="0"/>
    <n v="0"/>
    <n v="3258.7200000000003"/>
    <n v="91.634399999999985"/>
    <n v="0"/>
    <n v="91.634399999999985"/>
    <n v="44"/>
    <n v="23"/>
    <n v="18"/>
    <n v="0.56469599999999998"/>
    <s v="Den Bosch"/>
    <m/>
    <n v="0"/>
    <s v="pallet"/>
    <n v="461.27999999999975"/>
    <n v="0"/>
    <m/>
    <m/>
    <s v="no"/>
    <n v="2840.6663999999996"/>
    <m/>
    <n v="0.12"/>
    <n v="104.12999999999998"/>
    <m/>
    <n v="3228.0299999999993"/>
    <m/>
    <n v="0"/>
    <s v="Konstantinos Zoupanos "/>
    <m/>
    <n v="24"/>
    <n v="744"/>
    <m/>
    <m/>
    <n v="0"/>
    <n v="0"/>
    <n v="0"/>
    <s v="06.07.2025"/>
    <s v="Order Window"/>
    <m/>
    <m/>
    <n v="178"/>
  </r>
  <r>
    <x v="3"/>
    <m/>
    <n v="26021059"/>
    <n v="3090697"/>
    <x v="60"/>
    <s v="DO"/>
    <x v="49"/>
    <x v="3"/>
    <m/>
    <m/>
    <n v="40"/>
    <n v="88027356"/>
    <s v="HE F1 Metal cup in giftbox"/>
    <n v="10"/>
    <m/>
    <s v="China"/>
    <s v="Premiums"/>
    <n v="209"/>
    <s v="Promocean The Netherlands BV"/>
    <x v="0"/>
    <n v="48.12"/>
    <n v="481.2"/>
    <n v="48.12"/>
    <n v="481.2"/>
    <n v="0"/>
    <n v="0"/>
    <n v="481.2"/>
    <n v="41.598600000000005"/>
    <n v="0"/>
    <n v="41.598600000000005"/>
    <n v="37.799999999999997"/>
    <n v="28.5"/>
    <n v="14.3"/>
    <n v="0.15405389999999999"/>
    <s v="Den Bosch"/>
    <m/>
    <n v="0"/>
    <s v="pallet"/>
    <n v="0"/>
    <n v="0"/>
    <m/>
    <m/>
    <s v="no"/>
    <n v="415.98600000000005"/>
    <m/>
    <n v="0.12"/>
    <n v="47.271136363636366"/>
    <m/>
    <n v="472.71136363636367"/>
    <m/>
    <n v="0"/>
    <s v="Konstantinos Zoupanos "/>
    <m/>
    <n v="12"/>
    <n v="120"/>
    <m/>
    <m/>
    <n v="0"/>
    <n v="0"/>
    <n v="0"/>
    <s v="06.07.2025"/>
    <s v="Order Window"/>
    <m/>
    <m/>
    <n v="188"/>
  </r>
  <r>
    <x v="3"/>
    <m/>
    <n v="26021059"/>
    <n v="3090697"/>
    <x v="60"/>
    <s v="DO"/>
    <x v="49"/>
    <x v="3"/>
    <m/>
    <m/>
    <n v="50"/>
    <n v="88027357"/>
    <s v="HE F1 Water bottle 0.0"/>
    <n v="5"/>
    <m/>
    <s v="China"/>
    <s v="Premiums"/>
    <n v="250"/>
    <s v="Promocean The Netherlands BV"/>
    <x v="0"/>
    <n v="73.099999999999994"/>
    <n v="365.5"/>
    <n v="69.900000000000006"/>
    <n v="349.5"/>
    <n v="0"/>
    <n v="0"/>
    <n v="349.5"/>
    <n v="60.420000000000009"/>
    <n v="0"/>
    <n v="60.420000000000009"/>
    <n v="43.5"/>
    <n v="18"/>
    <n v="22.5"/>
    <n v="8.8087499999999999E-2"/>
    <s v="Den Bosch"/>
    <m/>
    <n v="0"/>
    <s v="pallet"/>
    <n v="16"/>
    <n v="0"/>
    <m/>
    <m/>
    <s v="no"/>
    <n v="302.10000000000002"/>
    <m/>
    <n v="0.12"/>
    <n v="68.659090909090921"/>
    <m/>
    <n v="343.29545454545462"/>
    <m/>
    <n v="0"/>
    <s v="Konstantinos Zoupanos "/>
    <m/>
    <n v="10"/>
    <n v="50"/>
    <m/>
    <m/>
    <n v="0"/>
    <n v="0"/>
    <n v="0"/>
    <s v="06.07.2025"/>
    <s v="Order Window"/>
    <m/>
    <m/>
    <n v="1075"/>
  </r>
  <r>
    <x v="3"/>
    <m/>
    <n v="26021059"/>
    <n v="3090697"/>
    <x v="60"/>
    <s v="DO"/>
    <x v="49"/>
    <x v="3"/>
    <m/>
    <m/>
    <n v="60"/>
    <n v="88027358"/>
    <s v="HE F1 Water bottle"/>
    <n v="5"/>
    <m/>
    <s v="China"/>
    <s v="Premiums"/>
    <n v="250"/>
    <s v="Promocean The Netherlands BV"/>
    <x v="0"/>
    <n v="73.099999999999994"/>
    <n v="365.5"/>
    <n v="71.2"/>
    <n v="356"/>
    <n v="0"/>
    <n v="0"/>
    <n v="356"/>
    <n v="61.548600000000008"/>
    <n v="0"/>
    <n v="61.548600000000008"/>
    <n v="43.5"/>
    <n v="18"/>
    <n v="22.5"/>
    <n v="8.8087499999999999E-2"/>
    <s v="Den Bosch"/>
    <m/>
    <n v="0"/>
    <s v="pallet"/>
    <n v="9.5"/>
    <n v="0"/>
    <m/>
    <m/>
    <s v="no"/>
    <n v="307.74300000000005"/>
    <m/>
    <n v="0.12"/>
    <n v="69.94159090909092"/>
    <m/>
    <n v="349.70795454545458"/>
    <m/>
    <n v="0"/>
    <s v="Konstantinos Zoupanos "/>
    <m/>
    <n v="10"/>
    <n v="50"/>
    <m/>
    <m/>
    <n v="0"/>
    <n v="0"/>
    <n v="0"/>
    <s v="06.07.2025"/>
    <s v="Order Window"/>
    <m/>
    <m/>
    <n v="679"/>
  </r>
  <r>
    <x v="3"/>
    <m/>
    <n v="26021059"/>
    <n v="3090697"/>
    <x v="60"/>
    <s v="DO"/>
    <x v="49"/>
    <x v="3"/>
    <m/>
    <m/>
    <n v="70"/>
    <n v="88027377"/>
    <s v="HE F1 Polo shirt lady M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s v="pallet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06.07.2025"/>
    <s v="Order Window"/>
    <m/>
    <m/>
    <n v="23"/>
  </r>
  <r>
    <x v="3"/>
    <m/>
    <n v="26021059"/>
    <n v="3090697"/>
    <x v="60"/>
    <s v="DO"/>
    <x v="49"/>
    <x v="3"/>
    <m/>
    <m/>
    <n v="80"/>
    <n v="88027378"/>
    <s v="HE F1 Polo shirt lady L"/>
    <n v="6"/>
    <m/>
    <s v="China"/>
    <s v="Textiles-Clothing"/>
    <n v="84"/>
    <s v="Promocean The Netherlands BV"/>
    <x v="0"/>
    <n v="46.2"/>
    <n v="277.20000000000005"/>
    <n v="45.36"/>
    <n v="272.15999999999997"/>
    <n v="0"/>
    <n v="0"/>
    <n v="272.15999999999997"/>
    <n v="39.569399999999995"/>
    <n v="0"/>
    <n v="39.569399999999995"/>
    <n v="35"/>
    <n v="28"/>
    <n v="6"/>
    <n v="3.5279999999999999E-2"/>
    <s v="Den Bosch"/>
    <m/>
    <n v="0"/>
    <s v="pallet"/>
    <n v="5.0400000000000773"/>
    <n v="0"/>
    <m/>
    <m/>
    <s v="no"/>
    <n v="237.41639999999995"/>
    <m/>
    <n v="0.12"/>
    <n v="44.965227272727269"/>
    <m/>
    <n v="269.7913636363636"/>
    <m/>
    <n v="0"/>
    <s v="Konstantinos Zoupanos "/>
    <m/>
    <n v="6"/>
    <n v="36"/>
    <m/>
    <m/>
    <n v="0"/>
    <n v="0"/>
    <n v="0"/>
    <s v="06.07.2025"/>
    <s v="Order Window"/>
    <m/>
    <m/>
    <n v="19"/>
  </r>
  <r>
    <x v="3"/>
    <m/>
    <n v="26021059"/>
    <n v="3090697"/>
    <x v="60"/>
    <s v="DO"/>
    <x v="49"/>
    <x v="3"/>
    <m/>
    <m/>
    <n v="90"/>
    <n v="88027376"/>
    <s v="HE F1 Polo shirt lady S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s v="pallet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  <m/>
    <m/>
    <n v="17"/>
  </r>
  <r>
    <x v="3"/>
    <m/>
    <n v="26021059"/>
    <n v="3090697"/>
    <x v="60"/>
    <s v="DO"/>
    <x v="49"/>
    <x v="3"/>
    <m/>
    <m/>
    <n v="100"/>
    <n v="88027382"/>
    <s v="HE F1 Polo shirt man 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s v="pallet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06.07.2025"/>
    <s v="Order Window"/>
    <m/>
    <m/>
    <n v="32"/>
  </r>
  <r>
    <x v="3"/>
    <m/>
    <n v="26021059"/>
    <n v="3090697"/>
    <x v="60"/>
    <s v="DO"/>
    <x v="49"/>
    <x v="3"/>
    <m/>
    <m/>
    <n v="110"/>
    <n v="88027383"/>
    <s v="HE F1 Polo shirt man X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s v="pallet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06.07.2025"/>
    <s v="Order Window"/>
    <m/>
    <m/>
    <n v="30"/>
  </r>
  <r>
    <x v="3"/>
    <m/>
    <n v="26021059"/>
    <n v="3090697"/>
    <x v="60"/>
    <s v="DO"/>
    <x v="49"/>
    <x v="3"/>
    <m/>
    <m/>
    <n v="120"/>
    <n v="88027384"/>
    <s v="HE F1 Polo shirt man XXL"/>
    <n v="6"/>
    <m/>
    <s v="China"/>
    <s v="Textiles-Clothing"/>
    <n v="84"/>
    <s v="Promocean The Netherlands BV"/>
    <x v="0"/>
    <n v="47.7"/>
    <n v="286.20000000000005"/>
    <n v="46.8"/>
    <n v="280.79999999999995"/>
    <n v="0"/>
    <n v="0"/>
    <n v="280.79999999999995"/>
    <n v="40.844699999999996"/>
    <n v="0"/>
    <n v="40.844699999999996"/>
    <n v="35"/>
    <n v="28"/>
    <n v="6"/>
    <n v="3.5279999999999999E-2"/>
    <s v="Den Bosch"/>
    <m/>
    <n v="0"/>
    <s v="pallet"/>
    <n v="5.4000000000000909"/>
    <n v="0"/>
    <m/>
    <m/>
    <s v="no"/>
    <n v="245.06819999999999"/>
    <m/>
    <n v="0.12"/>
    <n v="46.414431818181811"/>
    <m/>
    <n v="278.48659090909086"/>
    <m/>
    <n v="0"/>
    <s v="Konstantinos Zoupanos "/>
    <m/>
    <n v="6"/>
    <n v="36"/>
    <m/>
    <m/>
    <n v="0"/>
    <n v="0"/>
    <n v="0"/>
    <s v="06.07.2025"/>
    <s v="Order Window"/>
    <m/>
    <m/>
    <n v="20"/>
  </r>
  <r>
    <x v="3"/>
    <m/>
    <n v="26021059"/>
    <n v="3090697"/>
    <x v="60"/>
    <s v="DO"/>
    <x v="49"/>
    <x v="3"/>
    <m/>
    <m/>
    <n v="130"/>
    <n v="88027371"/>
    <s v="HE F1 Polo shirt 0.0 man L"/>
    <n v="1"/>
    <m/>
    <s v="China"/>
    <s v="Textiles-Clothing"/>
    <n v="84"/>
    <s v="Promocean The Netherlands BV"/>
    <x v="0"/>
    <n v="47.7"/>
    <n v="47.7"/>
    <n v="46.8"/>
    <n v="46.8"/>
    <n v="0"/>
    <n v="0"/>
    <n v="46.8"/>
    <n v="40.844699999999996"/>
    <n v="0"/>
    <n v="40.844699999999996"/>
    <n v="35"/>
    <n v="28"/>
    <n v="6"/>
    <n v="5.8799999999999998E-3"/>
    <s v="Den Bosch"/>
    <m/>
    <n v="0"/>
    <s v="pallet"/>
    <n v="0.90000000000000568"/>
    <n v="0"/>
    <m/>
    <m/>
    <s v="no"/>
    <n v="40.844699999999996"/>
    <m/>
    <n v="0.12"/>
    <n v="46.414431818181811"/>
    <m/>
    <n v="46.414431818181811"/>
    <m/>
    <n v="0"/>
    <s v="Konstantinos Zoupanos "/>
    <m/>
    <n v="6"/>
    <n v="6"/>
    <m/>
    <m/>
    <n v="0"/>
    <n v="0"/>
    <n v="0"/>
    <s v="06.07.2025"/>
    <s v="Order Window"/>
    <m/>
    <m/>
    <n v="36"/>
  </r>
  <r>
    <x v="3"/>
    <m/>
    <n v="26021059"/>
    <n v="3090697"/>
    <x v="60"/>
    <s v="DO"/>
    <x v="49"/>
    <x v="3"/>
    <m/>
    <m/>
    <n v="140"/>
    <n v="88027372"/>
    <s v="HE F1 Polo shirt 0.0 man XL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s v="pallet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06.07.2025"/>
    <s v="Order Window"/>
    <m/>
    <m/>
    <n v="22"/>
  </r>
  <r>
    <x v="3"/>
    <m/>
    <n v="26021059"/>
    <n v="3090697"/>
    <x v="60"/>
    <s v="DO"/>
    <x v="49"/>
    <x v="3"/>
    <m/>
    <m/>
    <n v="150"/>
    <n v="88027373"/>
    <s v="HE F1 Polo shirt 0.0 man XXL"/>
    <n v="2"/>
    <m/>
    <s v="China"/>
    <s v="Textiles-Clothing"/>
    <n v="84"/>
    <s v="Promocean The Netherlands BV"/>
    <x v="0"/>
    <n v="47.7"/>
    <n v="95.4"/>
    <n v="46.8"/>
    <n v="93.6"/>
    <n v="0"/>
    <n v="0"/>
    <n v="93.6"/>
    <n v="40.844699999999996"/>
    <n v="0"/>
    <n v="40.844699999999996"/>
    <n v="35"/>
    <n v="28"/>
    <n v="6"/>
    <n v="1.176E-2"/>
    <s v="Den Bosch"/>
    <m/>
    <n v="0"/>
    <s v="pallet"/>
    <n v="1.8000000000000114"/>
    <n v="0"/>
    <m/>
    <m/>
    <s v="no"/>
    <n v="81.689399999999992"/>
    <m/>
    <n v="0.12"/>
    <n v="46.414431818181811"/>
    <m/>
    <n v="92.828863636363621"/>
    <m/>
    <n v="0"/>
    <s v="Konstantinos Zoupanos "/>
    <m/>
    <n v="6"/>
    <n v="12"/>
    <m/>
    <m/>
    <n v="0"/>
    <n v="0"/>
    <n v="0"/>
    <s v="06.07.2025"/>
    <s v="Order Window"/>
    <m/>
    <m/>
    <n v="10"/>
  </r>
  <r>
    <x v="3"/>
    <m/>
    <n v="26021059"/>
    <n v="3090697"/>
    <x v="60"/>
    <s v="DO"/>
    <x v="49"/>
    <x v="3"/>
    <m/>
    <m/>
    <n v="160"/>
    <n v="88027365"/>
    <s v="HE F1 Polo shirt 0.0 lady S"/>
    <n v="1"/>
    <m/>
    <s v="China"/>
    <s v="Textiles-Clothing"/>
    <n v="84"/>
    <s v="Promocean The Netherlands BV"/>
    <x v="0"/>
    <n v="46.2"/>
    <n v="46.2"/>
    <n v="45.36"/>
    <n v="45.36"/>
    <n v="0"/>
    <n v="0"/>
    <n v="45.36"/>
    <n v="39.569399999999995"/>
    <n v="0"/>
    <n v="39.569399999999995"/>
    <n v="35"/>
    <n v="28"/>
    <n v="6"/>
    <n v="5.8799999999999998E-3"/>
    <s v="Den Bosch"/>
    <m/>
    <n v="0"/>
    <s v="pallet"/>
    <n v="0.84000000000000341"/>
    <n v="0"/>
    <m/>
    <m/>
    <s v="no"/>
    <n v="39.569399999999995"/>
    <m/>
    <n v="0.12"/>
    <n v="44.965227272727269"/>
    <m/>
    <n v="44.965227272727269"/>
    <m/>
    <n v="0"/>
    <s v="Konstantinos Zoupanos "/>
    <m/>
    <n v="6"/>
    <n v="6"/>
    <m/>
    <m/>
    <n v="0"/>
    <n v="0"/>
    <n v="0"/>
    <s v="06.07.2025"/>
    <s v="Order Window"/>
    <m/>
    <m/>
    <n v="19"/>
  </r>
  <r>
    <x v="3"/>
    <m/>
    <n v="26021059"/>
    <n v="3090697"/>
    <x v="60"/>
    <s v="DO"/>
    <x v="49"/>
    <x v="3"/>
    <m/>
    <m/>
    <n v="170"/>
    <n v="88027366"/>
    <s v="HE F1 Polo shirt 0.0 lady M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s v="pallet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06.07.2025"/>
    <s v="Order Window"/>
    <m/>
    <m/>
    <n v="27"/>
  </r>
  <r>
    <x v="3"/>
    <m/>
    <n v="26021059"/>
    <n v="3090697"/>
    <x v="60"/>
    <s v="DO"/>
    <x v="49"/>
    <x v="3"/>
    <m/>
    <m/>
    <n v="180"/>
    <n v="88027367"/>
    <s v="HE F1 Polo shirt 0.0 lady L"/>
    <n v="2"/>
    <m/>
    <s v="China"/>
    <s v="Textiles-Clothing"/>
    <n v="84"/>
    <s v="Promocean The Netherlands BV"/>
    <x v="0"/>
    <n v="46.2"/>
    <n v="92.4"/>
    <n v="45.36"/>
    <n v="90.72"/>
    <n v="0"/>
    <n v="0"/>
    <n v="90.72"/>
    <n v="39.569399999999995"/>
    <n v="0"/>
    <n v="39.569399999999995"/>
    <n v="35"/>
    <n v="28"/>
    <n v="6"/>
    <n v="1.176E-2"/>
    <s v="Den Bosch"/>
    <m/>
    <n v="0"/>
    <s v="pallet"/>
    <n v="1.6800000000000068"/>
    <n v="0"/>
    <m/>
    <m/>
    <s v="no"/>
    <n v="79.138799999999989"/>
    <m/>
    <n v="0.12"/>
    <n v="44.965227272727269"/>
    <m/>
    <n v="89.930454545454538"/>
    <m/>
    <n v="0"/>
    <s v="Konstantinos Zoupanos "/>
    <m/>
    <n v="6"/>
    <n v="12"/>
    <m/>
    <m/>
    <n v="0"/>
    <n v="0"/>
    <n v="0"/>
    <s v="06.07.2025"/>
    <s v="Order Window"/>
    <m/>
    <m/>
    <n v="20"/>
  </r>
  <r>
    <x v="3"/>
    <m/>
    <n v="26021059"/>
    <n v="3090697"/>
    <x v="60"/>
    <s v="DO"/>
    <x v="49"/>
    <x v="3"/>
    <m/>
    <m/>
    <n v="190"/>
    <n v="88027432"/>
    <s v="HE F1 rain jacket unisex M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  <m/>
    <m/>
    <n v="278"/>
  </r>
  <r>
    <x v="3"/>
    <m/>
    <n v="26021059"/>
    <n v="3090697"/>
    <x v="60"/>
    <s v="DO"/>
    <x v="49"/>
    <x v="3"/>
    <m/>
    <m/>
    <n v="200"/>
    <n v="88027433"/>
    <s v="HE F1 rain jacket unisex 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  <m/>
    <m/>
    <n v="437"/>
  </r>
  <r>
    <x v="3"/>
    <m/>
    <n v="26021059"/>
    <n v="3090697"/>
    <x v="60"/>
    <s v="DO"/>
    <x v="49"/>
    <x v="3"/>
    <m/>
    <m/>
    <n v="210"/>
    <n v="88027434"/>
    <s v="HE F1 rain jacket unisex X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  <m/>
    <m/>
    <n v="280"/>
  </r>
  <r>
    <x v="3"/>
    <m/>
    <n v="26021059"/>
    <n v="3090697"/>
    <x v="60"/>
    <s v="DO"/>
    <x v="49"/>
    <x v="3"/>
    <m/>
    <m/>
    <n v="220"/>
    <n v="88027435"/>
    <s v="HE F1 rain jacket unisex XXL"/>
    <n v="10"/>
    <m/>
    <s v="China"/>
    <s v="Textiles-Clothing"/>
    <n v="1000"/>
    <s v="Asian Sourcing Link"/>
    <x v="0"/>
    <n v="32.06"/>
    <n v="320.60000000000002"/>
    <n v="32.06"/>
    <n v="320.60000000000002"/>
    <n v="0"/>
    <n v="0"/>
    <n v="320.60000000000002"/>
    <n v="27.974699999999999"/>
    <n v="0"/>
    <n v="27.974699999999999"/>
    <n v="47"/>
    <n v="38"/>
    <n v="2"/>
    <n v="3.5720000000000002E-2"/>
    <s v="Den Bosch"/>
    <m/>
    <n v="0"/>
    <s v="pallet"/>
    <n v="0"/>
    <n v="0"/>
    <m/>
    <m/>
    <s v="no"/>
    <n v="279.74699999999996"/>
    <m/>
    <n v="0.12"/>
    <n v="31.789431818181818"/>
    <m/>
    <n v="317.89431818181816"/>
    <m/>
    <n v="0"/>
    <s v="Ellina Smirnova "/>
    <m/>
    <n v="1"/>
    <n v="10"/>
    <m/>
    <m/>
    <n v="0"/>
    <n v="0"/>
    <n v="0"/>
    <s v="06.07.2025"/>
    <s v="Order Window"/>
    <m/>
    <m/>
    <n v="108"/>
  </r>
  <r>
    <x v="3"/>
    <m/>
    <n v="26021059"/>
    <n v="3090697"/>
    <x v="60"/>
    <s v="DO"/>
    <x v="49"/>
    <x v="3"/>
    <m/>
    <m/>
    <n v="230"/>
    <n v="88027386"/>
    <s v="HE F1 Racing jacket lady S"/>
    <n v="10"/>
    <m/>
    <s v="China"/>
    <s v="Textiles-Clothing"/>
    <n v="250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s v="Den Bosch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6.07.2025"/>
    <s v="Order Window"/>
    <m/>
    <m/>
    <n v="46"/>
  </r>
  <r>
    <x v="3"/>
    <m/>
    <n v="26021059"/>
    <n v="3090697"/>
    <x v="60"/>
    <s v="DO"/>
    <x v="49"/>
    <x v="3"/>
    <m/>
    <m/>
    <n v="240"/>
    <n v="88027387"/>
    <s v="HE F1 Racing jacket lady M"/>
    <n v="10"/>
    <m/>
    <s v="China"/>
    <s v="Textiles-Clothing"/>
    <n v="250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s v="Den Bosch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6.07.2025"/>
    <s v="Order Window"/>
    <m/>
    <m/>
    <n v="25"/>
  </r>
  <r>
    <x v="3"/>
    <m/>
    <n v="26021059"/>
    <n v="3090697"/>
    <x v="60"/>
    <s v="DO"/>
    <x v="49"/>
    <x v="3"/>
    <m/>
    <m/>
    <n v="250"/>
    <n v="88027388"/>
    <s v="HE F1 Racing jacket lady L"/>
    <n v="10"/>
    <m/>
    <s v="China"/>
    <s v="Textiles-Clothing"/>
    <n v="250"/>
    <s v="Promocean The Netherlands BV"/>
    <x v="0"/>
    <n v="50.96"/>
    <n v="509.6"/>
    <n v="50.96"/>
    <n v="509.6"/>
    <n v="0"/>
    <n v="0"/>
    <n v="509.6"/>
    <n v="44.471699999999998"/>
    <n v="0"/>
    <n v="44.471699999999998"/>
    <n v="57"/>
    <n v="45"/>
    <n v="5"/>
    <n v="0.12825"/>
    <s v="Den Bosch"/>
    <m/>
    <n v="0"/>
    <s v="pallet"/>
    <n v="0"/>
    <n v="0"/>
    <m/>
    <m/>
    <s v="no"/>
    <n v="444.71699999999998"/>
    <m/>
    <n v="0.12"/>
    <n v="50.536022727272723"/>
    <m/>
    <n v="505.36022727272723"/>
    <m/>
    <n v="0"/>
    <s v="Konstantinos Zoupanos "/>
    <m/>
    <n v="2"/>
    <n v="20"/>
    <m/>
    <m/>
    <n v="0"/>
    <n v="0"/>
    <n v="0"/>
    <s v="06.07.2025"/>
    <s v="Order Window"/>
    <m/>
    <m/>
    <n v="19"/>
  </r>
  <r>
    <x v="2"/>
    <m/>
    <n v="26021060"/>
    <n v="3090697"/>
    <x v="60"/>
    <s v="DO"/>
    <x v="49"/>
    <x v="3"/>
    <m/>
    <m/>
    <n v="110"/>
    <n v="88026516"/>
    <s v="HE UCL 0.0 Polo man L"/>
    <n v="2"/>
    <m/>
    <s v="Bangladesh"/>
    <s v="Textiles-Clothing"/>
    <n v="167"/>
    <s v="Promocean The Netherlands BV"/>
    <x v="0"/>
    <n v="39.72"/>
    <n v="79.44"/>
    <n v="39.72"/>
    <n v="79.44"/>
    <n v="0"/>
    <n v="0"/>
    <n v="79.44"/>
    <n v="34.639500000000005"/>
    <n v="0"/>
    <n v="34.639500000000005"/>
    <n v="36"/>
    <n v="33"/>
    <n v="7"/>
    <n v="1.6632000000000001E-2"/>
    <s v="Den Bosch"/>
    <m/>
    <n v="0"/>
    <s v="pallet"/>
    <n v="0"/>
    <n v="0"/>
    <m/>
    <m/>
    <s v="no"/>
    <n v="69.279000000000011"/>
    <m/>
    <n v="0.12"/>
    <n v="39.363068181818186"/>
    <m/>
    <n v="78.726136363636371"/>
    <m/>
    <n v="0"/>
    <s v="Ellina Smirnova"/>
    <m/>
    <n v="6"/>
    <n v="12"/>
    <m/>
    <m/>
    <n v="0"/>
    <n v="0"/>
    <n v="0"/>
    <s v="06.07.2025"/>
    <s v="Order Window"/>
    <m/>
    <m/>
    <n v="15"/>
  </r>
  <r>
    <x v="2"/>
    <m/>
    <n v="26021060"/>
    <n v="3090697"/>
    <x v="60"/>
    <s v="DO"/>
    <x v="49"/>
    <x v="3"/>
    <m/>
    <m/>
    <n v="120"/>
    <n v="88026517"/>
    <s v="HE UCL 0.0 Polo man XL"/>
    <n v="2"/>
    <m/>
    <s v="Bangladesh"/>
    <s v="Textiles-Clothing"/>
    <n v="167"/>
    <s v="Promocean The Netherlands BV"/>
    <x v="0"/>
    <n v="39.72"/>
    <n v="79.44"/>
    <n v="39.72"/>
    <n v="79.44"/>
    <n v="0"/>
    <n v="0"/>
    <n v="79.44"/>
    <n v="34.639500000000005"/>
    <n v="0"/>
    <n v="34.639500000000005"/>
    <n v="36"/>
    <n v="33"/>
    <n v="7"/>
    <n v="1.6632000000000001E-2"/>
    <s v="Den Bosch"/>
    <m/>
    <n v="0"/>
    <s v="pallet"/>
    <n v="0"/>
    <n v="0"/>
    <m/>
    <m/>
    <s v="no"/>
    <n v="69.279000000000011"/>
    <m/>
    <n v="0.12"/>
    <n v="39.363068181818186"/>
    <m/>
    <n v="78.726136363636371"/>
    <m/>
    <n v="0"/>
    <s v="Ellina Smirnova"/>
    <m/>
    <n v="6"/>
    <n v="12"/>
    <m/>
    <m/>
    <n v="0"/>
    <n v="0"/>
    <n v="0"/>
    <s v="06.07.2025"/>
    <s v="Order Window"/>
    <m/>
    <m/>
    <n v="13"/>
  </r>
  <r>
    <x v="2"/>
    <m/>
    <n v="26021060"/>
    <n v="3090697"/>
    <x v="60"/>
    <s v="DO"/>
    <x v="49"/>
    <x v="3"/>
    <m/>
    <m/>
    <n v="130"/>
    <n v="88026518"/>
    <s v="HE UCL 0.0 Polo man XXL"/>
    <n v="2"/>
    <m/>
    <s v="Bangladesh"/>
    <s v="Textiles-Clothing"/>
    <n v="167"/>
    <s v="Promocean The Netherlands BV"/>
    <x v="0"/>
    <n v="39.72"/>
    <n v="79.44"/>
    <n v="39.72"/>
    <n v="79.44"/>
    <n v="0"/>
    <n v="0"/>
    <n v="79.44"/>
    <n v="34.639500000000005"/>
    <n v="0"/>
    <n v="34.639500000000005"/>
    <n v="36"/>
    <n v="33"/>
    <n v="7"/>
    <n v="1.6632000000000001E-2"/>
    <s v="Den Bosch"/>
    <m/>
    <n v="0"/>
    <s v="pallet"/>
    <n v="0"/>
    <n v="0"/>
    <m/>
    <m/>
    <s v="no"/>
    <n v="69.279000000000011"/>
    <m/>
    <n v="0.12"/>
    <n v="39.363068181818186"/>
    <m/>
    <n v="78.726136363636371"/>
    <m/>
    <n v="0"/>
    <s v="Ellina Smirnova"/>
    <m/>
    <n v="6"/>
    <n v="12"/>
    <m/>
    <m/>
    <n v="0"/>
    <n v="0"/>
    <n v="0"/>
    <s v="06.07.2025"/>
    <s v="Order Window"/>
    <m/>
    <m/>
    <n v="13"/>
  </r>
  <r>
    <x v="3"/>
    <m/>
    <n v="26021059"/>
    <n v="3090697"/>
    <x v="60"/>
    <s v="DO"/>
    <x v="49"/>
    <x v="3"/>
    <m/>
    <m/>
    <n v="260"/>
    <n v="88027391"/>
    <s v="HE F1 Racing jacket man L"/>
    <n v="10"/>
    <m/>
    <s v="China"/>
    <s v="Textiles-Clothing"/>
    <n v="250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s v="Den Bosch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6.07.2025"/>
    <s v="Order Window"/>
    <m/>
    <m/>
    <n v="132"/>
  </r>
  <r>
    <x v="3"/>
    <m/>
    <n v="26021059"/>
    <n v="3090697"/>
    <x v="60"/>
    <s v="DO"/>
    <x v="49"/>
    <x v="3"/>
    <m/>
    <m/>
    <n v="270"/>
    <n v="88027392"/>
    <s v="HE F1 Racing jacket man XL"/>
    <n v="10"/>
    <m/>
    <s v="China"/>
    <s v="Textiles-Clothing"/>
    <n v="250"/>
    <s v="Promocean The Netherlands BV"/>
    <x v="0"/>
    <n v="51.62"/>
    <n v="516.19999999999993"/>
    <n v="51.62"/>
    <n v="516.19999999999993"/>
    <n v="0"/>
    <n v="0"/>
    <n v="516.19999999999993"/>
    <n v="45.044999999999995"/>
    <n v="0"/>
    <n v="45.044999999999995"/>
    <n v="57"/>
    <n v="45"/>
    <n v="5"/>
    <n v="0.12825"/>
    <s v="Den Bosch"/>
    <m/>
    <n v="0"/>
    <s v="pallet"/>
    <n v="0"/>
    <n v="0"/>
    <m/>
    <m/>
    <s v="no"/>
    <n v="450.44999999999993"/>
    <m/>
    <n v="0.12"/>
    <n v="51.187499999999993"/>
    <m/>
    <n v="511.87499999999994"/>
    <m/>
    <n v="0"/>
    <s v="Konstantinos Zoupanos "/>
    <m/>
    <n v="2"/>
    <n v="20"/>
    <m/>
    <m/>
    <n v="0"/>
    <n v="0"/>
    <n v="0"/>
    <s v="06.07.2025"/>
    <s v="Order Window"/>
    <m/>
    <m/>
    <n v="112"/>
  </r>
  <r>
    <x v="3"/>
    <m/>
    <n v="26021059"/>
    <n v="3090697"/>
    <x v="60"/>
    <s v="DO"/>
    <x v="49"/>
    <x v="3"/>
    <m/>
    <m/>
    <n v="280"/>
    <n v="88027393"/>
    <s v="HE F1 Racing jacket man XXL"/>
    <n v="12"/>
    <m/>
    <s v="China"/>
    <s v="Textiles-Clothing"/>
    <n v="250"/>
    <s v="Promocean The Netherlands BV"/>
    <x v="0"/>
    <n v="51.62"/>
    <n v="619.43999999999994"/>
    <n v="51.62"/>
    <n v="619.43999999999994"/>
    <n v="0"/>
    <n v="0"/>
    <n v="619.43999999999994"/>
    <n v="45.044999999999995"/>
    <n v="0"/>
    <n v="45.044999999999995"/>
    <n v="57"/>
    <n v="45"/>
    <n v="5"/>
    <n v="0.15390000000000001"/>
    <s v="Den Bosch"/>
    <m/>
    <n v="0"/>
    <s v="pallet"/>
    <n v="0"/>
    <n v="0"/>
    <m/>
    <m/>
    <s v="no"/>
    <n v="540.54"/>
    <m/>
    <n v="0.12"/>
    <n v="51.187499999999993"/>
    <m/>
    <n v="614.24999999999989"/>
    <m/>
    <n v="0"/>
    <s v="Konstantinos Zoupanos "/>
    <m/>
    <n v="2"/>
    <n v="24"/>
    <m/>
    <m/>
    <n v="0"/>
    <n v="0"/>
    <n v="0"/>
    <s v="06.07.2025"/>
    <s v="Order Window"/>
    <m/>
    <m/>
    <n v="35"/>
  </r>
  <r>
    <x v="3"/>
    <m/>
    <n v="26021059"/>
    <n v="3090697"/>
    <x v="60"/>
    <s v="DO"/>
    <x v="49"/>
    <x v="3"/>
    <m/>
    <m/>
    <n v="290"/>
    <n v="88027349"/>
    <s v="HE F1 Backpack"/>
    <n v="30"/>
    <m/>
    <s v="China"/>
    <s v="Premiums"/>
    <n v="200"/>
    <s v="Promocean The Netherlands BV"/>
    <x v="0"/>
    <n v="83.149999999999991"/>
    <n v="2494.4999999999995"/>
    <n v="83.149999999999991"/>
    <n v="2494.4999999999995"/>
    <n v="0"/>
    <n v="0"/>
    <n v="2494.4999999999995"/>
    <n v="71.922600000000017"/>
    <n v="0"/>
    <n v="71.922600000000017"/>
    <n v="44"/>
    <n v="43"/>
    <n v="45"/>
    <n v="2.5541999999999998"/>
    <s v="Den Bosch"/>
    <m/>
    <n v="0"/>
    <s v="pallet"/>
    <n v="0"/>
    <n v="0"/>
    <m/>
    <m/>
    <s v="no"/>
    <n v="2157.6780000000003"/>
    <m/>
    <n v="0.12"/>
    <n v="81.730227272727291"/>
    <m/>
    <n v="2451.9068181818188"/>
    <m/>
    <n v="0"/>
    <s v="Konstantinos Zoupanos "/>
    <m/>
    <n v="5"/>
    <n v="150"/>
    <m/>
    <m/>
    <n v="0"/>
    <n v="0"/>
    <n v="0"/>
    <s v="06.07.2025"/>
    <s v="Order Window"/>
    <m/>
    <m/>
    <n v="223"/>
  </r>
  <r>
    <x v="3"/>
    <m/>
    <n v="26021059"/>
    <n v="3090697"/>
    <x v="60"/>
    <s v="DO"/>
    <x v="49"/>
    <x v="3"/>
    <m/>
    <m/>
    <n v="300"/>
    <n v="88027354"/>
    <s v="HE F1 Cap"/>
    <n v="10"/>
    <m/>
    <s v="China"/>
    <s v="Textiles-Clothing"/>
    <n v="42"/>
    <s v="Promocean The Netherlands BV"/>
    <x v="0"/>
    <n v="120"/>
    <n v="1200"/>
    <n v="84.48"/>
    <n v="844.80000000000007"/>
    <n v="0"/>
    <n v="0"/>
    <n v="844.80000000000007"/>
    <n v="73.639799999999994"/>
    <n v="0"/>
    <n v="73.639799999999994"/>
    <n v="44"/>
    <n v="23"/>
    <n v="18"/>
    <n v="0.18215999999999999"/>
    <s v="Den Bosch"/>
    <m/>
    <n v="0"/>
    <s v="pallet"/>
    <n v="355.19999999999993"/>
    <n v="0"/>
    <m/>
    <m/>
    <s v="no"/>
    <n v="736.39799999999991"/>
    <m/>
    <n v="0.12"/>
    <n v="83.6815909090909"/>
    <m/>
    <n v="836.81590909090903"/>
    <m/>
    <n v="0"/>
    <s v="Konstantinos Zoupanos "/>
    <m/>
    <n v="24"/>
    <n v="240"/>
    <m/>
    <m/>
    <n v="0"/>
    <n v="0"/>
    <n v="0"/>
    <s v="06.07.2025"/>
    <s v="Order Window"/>
    <m/>
    <m/>
    <n v="442"/>
  </r>
  <r>
    <x v="3"/>
    <m/>
    <n v="26021059"/>
    <n v="3090697"/>
    <x v="60"/>
    <s v="DO"/>
    <x v="49"/>
    <x v="3"/>
    <m/>
    <m/>
    <n v="310"/>
    <n v="88027438"/>
    <s v="HE F1 umbrella"/>
    <n v="5"/>
    <m/>
    <s v="China"/>
    <s v="Premiums"/>
    <n v="100"/>
    <s v="Asian Sourcing Link"/>
    <x v="0"/>
    <n v="142.4"/>
    <n v="712"/>
    <n v="142.4"/>
    <n v="712"/>
    <n v="0"/>
    <n v="0"/>
    <n v="712"/>
    <n v="122.09400000000001"/>
    <n v="0"/>
    <n v="122.09400000000001"/>
    <n v="103"/>
    <n v="17.5"/>
    <n v="20"/>
    <n v="0.18024999999999999"/>
    <s v="Den Bosch"/>
    <m/>
    <n v="0"/>
    <s v="pallet"/>
    <n v="0"/>
    <n v="0"/>
    <m/>
    <m/>
    <s v="no"/>
    <n v="610.47"/>
    <m/>
    <n v="0.12"/>
    <n v="138.74318181818182"/>
    <m/>
    <n v="693.71590909090912"/>
    <m/>
    <n v="0"/>
    <s v="Ellina Smirnova "/>
    <m/>
    <n v="10"/>
    <n v="50"/>
    <m/>
    <m/>
    <n v="0"/>
    <n v="0"/>
    <n v="0"/>
    <s v="06.07.2025"/>
    <s v="Order Window"/>
    <m/>
    <m/>
    <n v="74"/>
  </r>
  <r>
    <x v="2"/>
    <m/>
    <n v="26021060"/>
    <n v="3090697"/>
    <x v="60"/>
    <s v="DO"/>
    <x v="49"/>
    <x v="3"/>
    <m/>
    <m/>
    <n v="10"/>
    <n v="88026949"/>
    <s v="HE UCL Glass 25cl man in giftbox"/>
    <n v="40"/>
    <m/>
    <s v="Turkey"/>
    <s v="Glassware"/>
    <n v="6700"/>
    <s v="Sisecam (Pasabahçe)"/>
    <x v="0"/>
    <n v="22.799999999999997"/>
    <n v="911.99999999999989"/>
    <n v="22.799999999999997"/>
    <n v="911.99999999999989"/>
    <n v="0"/>
    <n v="0"/>
    <n v="911.99999999999989"/>
    <n v="20.16"/>
    <n v="0"/>
    <n v="20.16"/>
    <n v="55.9"/>
    <n v="21.9"/>
    <n v="21.2"/>
    <n v="1.0381300799999997"/>
    <s v="Den Bosch"/>
    <m/>
    <n v="0"/>
    <s v="pallet"/>
    <n v="0"/>
    <n v="0"/>
    <m/>
    <m/>
    <s v="no"/>
    <n v="806.4"/>
    <m/>
    <n v="0.12"/>
    <n v="22.90909090909091"/>
    <m/>
    <n v="916.36363636363637"/>
    <m/>
    <n v="0"/>
    <s v="Ludmilla Zarybnicka"/>
    <m/>
    <n v="24"/>
    <n v="960"/>
    <m/>
    <m/>
    <n v="0"/>
    <n v="0"/>
    <n v="0"/>
    <s v="06.07.2025"/>
    <s v="Order Window"/>
    <m/>
    <m/>
    <n v="3007"/>
  </r>
  <r>
    <x v="2"/>
    <m/>
    <n v="26021060"/>
    <n v="3090697"/>
    <x v="60"/>
    <s v="DO"/>
    <x v="49"/>
    <x v="3"/>
    <m/>
    <m/>
    <n v="20"/>
    <n v="88026550"/>
    <s v="HE UCL 0.0 Soccer ball with pump"/>
    <n v="50"/>
    <m/>
    <s v="China"/>
    <s v="Premiums"/>
    <n v="500"/>
    <s v="Promocean The Netherlands BV"/>
    <x v="0"/>
    <n v="64.900000000000006"/>
    <n v="3245.0000000000005"/>
    <n v="64.900000000000006"/>
    <n v="3245.0000000000005"/>
    <n v="0"/>
    <n v="0"/>
    <n v="3245.0000000000005"/>
    <n v="56.156400000000005"/>
    <n v="0"/>
    <n v="56.156400000000005"/>
    <n v="68"/>
    <n v="19"/>
    <n v="19"/>
    <n v="1.2274"/>
    <s v="Den Bosch"/>
    <m/>
    <n v="0"/>
    <s v="pallet"/>
    <n v="0"/>
    <n v="0"/>
    <m/>
    <m/>
    <s v="no"/>
    <n v="2807.82"/>
    <m/>
    <n v="0.12"/>
    <n v="63.814090909090915"/>
    <m/>
    <n v="3190.704545454546"/>
    <m/>
    <n v="0"/>
    <s v="Ellina Smirnova"/>
    <m/>
    <n v="10"/>
    <n v="500"/>
    <m/>
    <m/>
    <n v="0"/>
    <n v="0"/>
    <n v="0"/>
    <s v="06.07.2025"/>
    <s v="Order Window"/>
    <m/>
    <m/>
    <n v="98"/>
  </r>
  <r>
    <x v="2"/>
    <m/>
    <n v="26021060"/>
    <n v="3090697"/>
    <x v="60"/>
    <s v="DO"/>
    <x v="49"/>
    <x v="3"/>
    <m/>
    <m/>
    <n v="30"/>
    <n v="88026575"/>
    <s v="HE UCL 0.0 Sports towel"/>
    <n v="40"/>
    <m/>
    <s v="China"/>
    <s v="Textiles-Clothing"/>
    <n v="167"/>
    <s v="Promocean The Netherlands BV"/>
    <x v="0"/>
    <n v="38.400000000000006"/>
    <n v="1536.0000000000002"/>
    <n v="38.400000000000006"/>
    <n v="1536.0000000000002"/>
    <n v="0"/>
    <n v="0"/>
    <n v="1536.0000000000002"/>
    <n v="33.497099999999996"/>
    <n v="0"/>
    <n v="33.497099999999996"/>
    <n v="25.5"/>
    <n v="25"/>
    <n v="18.5"/>
    <n v="0.47175"/>
    <s v="Den Bosch"/>
    <m/>
    <n v="0"/>
    <s v="pallet"/>
    <n v="0"/>
    <n v="0"/>
    <m/>
    <m/>
    <s v="no"/>
    <n v="1339.8839999999998"/>
    <m/>
    <n v="0.12"/>
    <n v="38.064886363636361"/>
    <m/>
    <n v="1522.5954545454545"/>
    <m/>
    <n v="0"/>
    <s v="Ellina Smirnova"/>
    <m/>
    <n v="6"/>
    <n v="240"/>
    <m/>
    <m/>
    <n v="0"/>
    <n v="0"/>
    <n v="0"/>
    <s v="06.07.2025"/>
    <s v="Order Window"/>
    <m/>
    <m/>
    <n v="169"/>
  </r>
  <r>
    <x v="2"/>
    <m/>
    <n v="26021060"/>
    <n v="3090697"/>
    <x v="60"/>
    <s v="DO"/>
    <x v="49"/>
    <x v="3"/>
    <m/>
    <m/>
    <n v="40"/>
    <n v="88026519"/>
    <s v="HE UCL Water bottle"/>
    <n v="10"/>
    <m/>
    <s v="China"/>
    <s v="Premiums"/>
    <n v="250"/>
    <s v="Promocean The Netherlands BV"/>
    <x v="0"/>
    <n v="74.7"/>
    <n v="747"/>
    <n v="72.699999999999989"/>
    <n v="726.99999999999989"/>
    <n v="0"/>
    <n v="0"/>
    <n v="726.99999999999989"/>
    <n v="62.893800000000006"/>
    <n v="0"/>
    <n v="62.893800000000006"/>
    <n v="37"/>
    <n v="16"/>
    <n v="17"/>
    <n v="0.10063999999999999"/>
    <s v="Den Bosch"/>
    <m/>
    <n v="0"/>
    <s v="pallet"/>
    <n v="20.000000000000114"/>
    <n v="0"/>
    <m/>
    <m/>
    <s v="no"/>
    <n v="628.9380000000001"/>
    <m/>
    <n v="0.12"/>
    <n v="71.470227272727286"/>
    <m/>
    <n v="714.70227272727288"/>
    <m/>
    <n v="0"/>
    <s v="Ellina Smirnova"/>
    <m/>
    <n v="10"/>
    <n v="100"/>
    <m/>
    <m/>
    <n v="0"/>
    <n v="0"/>
    <n v="0"/>
    <s v="06.07.2025"/>
    <s v="Order Window"/>
    <m/>
    <m/>
    <n v="819"/>
  </r>
  <r>
    <x v="2"/>
    <m/>
    <n v="26021060"/>
    <n v="3090697"/>
    <x v="60"/>
    <s v="DO"/>
    <x v="49"/>
    <x v="3"/>
    <m/>
    <m/>
    <n v="50"/>
    <n v="88026542"/>
    <s v="HE UCL 0.0 Water bottle"/>
    <n v="10"/>
    <m/>
    <s v="China"/>
    <s v="Premiums"/>
    <n v="250"/>
    <s v="Promocean The Netherlands BV"/>
    <x v="0"/>
    <n v="74.7"/>
    <n v="747"/>
    <n v="74.7"/>
    <n v="747"/>
    <n v="0"/>
    <n v="0"/>
    <n v="747"/>
    <n v="64.62660000000001"/>
    <n v="0"/>
    <n v="64.62660000000001"/>
    <n v="37"/>
    <n v="16"/>
    <n v="17"/>
    <n v="0.10063999999999999"/>
    <s v="Den Bosch"/>
    <m/>
    <n v="0"/>
    <s v="pallet"/>
    <n v="0"/>
    <n v="0"/>
    <m/>
    <m/>
    <s v="no"/>
    <n v="646.26600000000008"/>
    <m/>
    <n v="0.12"/>
    <n v="73.439318181818194"/>
    <m/>
    <n v="734.39318181818192"/>
    <m/>
    <n v="0"/>
    <s v="Ellina Smirnova"/>
    <m/>
    <n v="10"/>
    <n v="100"/>
    <m/>
    <m/>
    <n v="0"/>
    <n v="0"/>
    <n v="0"/>
    <s v="06.07.2025"/>
    <s v="Order Window"/>
    <m/>
    <m/>
    <n v="421"/>
  </r>
  <r>
    <x v="2"/>
    <m/>
    <n v="26021060"/>
    <n v="3090697"/>
    <x v="60"/>
    <s v="DO"/>
    <x v="49"/>
    <x v="3"/>
    <m/>
    <m/>
    <n v="60"/>
    <n v="88026544"/>
    <s v="HE UCL 0.0 Sports bag"/>
    <n v="10"/>
    <m/>
    <s v="China"/>
    <s v="Premiums"/>
    <n v="200"/>
    <s v="Promocean The Netherlands BV"/>
    <x v="0"/>
    <n v="75.55"/>
    <n v="755.5"/>
    <n v="75.55"/>
    <n v="755.5"/>
    <n v="0"/>
    <n v="0"/>
    <n v="755.5"/>
    <n v="65.941199999999995"/>
    <n v="0"/>
    <n v="65.941199999999995"/>
    <n v="52"/>
    <n v="33"/>
    <n v="12"/>
    <n v="0.20591999999999999"/>
    <s v="Den Bosch"/>
    <m/>
    <n v="0"/>
    <s v="pallet"/>
    <n v="0"/>
    <n v="0"/>
    <m/>
    <m/>
    <s v="no"/>
    <n v="659.41199999999992"/>
    <m/>
    <n v="0.12"/>
    <n v="74.933181818181808"/>
    <m/>
    <n v="749.33181818181811"/>
    <m/>
    <n v="0"/>
    <s v="Ellina Smirnova"/>
    <m/>
    <n v="5"/>
    <n v="50"/>
    <m/>
    <m/>
    <n v="0"/>
    <n v="0"/>
    <n v="0"/>
    <s v="06.07.2025"/>
    <s v="Order Window"/>
    <m/>
    <m/>
    <n v="140"/>
  </r>
  <r>
    <x v="2"/>
    <m/>
    <n v="26021060"/>
    <n v="3090697"/>
    <x v="60"/>
    <s v="DO"/>
    <x v="49"/>
    <x v="3"/>
    <m/>
    <m/>
    <n v="70"/>
    <n v="88026484"/>
    <s v="HE UCL Backpack"/>
    <n v="10"/>
    <m/>
    <s v="China"/>
    <s v="Premiums"/>
    <n v="200"/>
    <s v="Promocean The Netherlands BV"/>
    <x v="0"/>
    <n v="70.149999999999991"/>
    <n v="701.49999999999989"/>
    <n v="69.349999999999994"/>
    <n v="693.5"/>
    <n v="0"/>
    <n v="0"/>
    <n v="693.5"/>
    <n v="60.500699999999995"/>
    <n v="0"/>
    <n v="60.500699999999995"/>
    <n v="55"/>
    <n v="36"/>
    <n v="20"/>
    <n v="0.39600000000000002"/>
    <s v="Den Bosch"/>
    <m/>
    <n v="0"/>
    <s v="pallet"/>
    <n v="7.9999999999998863"/>
    <n v="0"/>
    <m/>
    <m/>
    <s v="no"/>
    <n v="605.00699999999995"/>
    <m/>
    <n v="0.12"/>
    <n v="68.750795454545454"/>
    <m/>
    <n v="687.5079545454546"/>
    <m/>
    <n v="0"/>
    <s v="Ellina Smirnova"/>
    <m/>
    <n v="5"/>
    <n v="50"/>
    <m/>
    <m/>
    <n v="0"/>
    <n v="0"/>
    <n v="0"/>
    <s v="06.07.2025"/>
    <s v="Order Window"/>
    <m/>
    <m/>
    <n v="642"/>
  </r>
  <r>
    <x v="2"/>
    <m/>
    <n v="26021060"/>
    <n v="3090697"/>
    <x v="60"/>
    <s v="DO"/>
    <x v="49"/>
    <x v="3"/>
    <m/>
    <m/>
    <n v="80"/>
    <n v="88026534"/>
    <s v="HE UCL 0.0 Polo lady S"/>
    <n v="2"/>
    <m/>
    <s v="Bangladesh"/>
    <s v="Textiles-Clothing"/>
    <n v="167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s v="Den Bosch"/>
    <m/>
    <n v="0"/>
    <s v="pallet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06.07.2025"/>
    <s v="Order Window"/>
    <m/>
    <m/>
    <n v="13"/>
  </r>
  <r>
    <x v="2"/>
    <m/>
    <n v="26021060"/>
    <n v="3090697"/>
    <x v="60"/>
    <s v="DO"/>
    <x v="49"/>
    <x v="3"/>
    <m/>
    <m/>
    <n v="90"/>
    <n v="88026535"/>
    <s v="HE UCL 0.0 Polo lady M"/>
    <n v="2"/>
    <m/>
    <s v="Bangladesh"/>
    <s v="Textiles-Clothing"/>
    <n v="167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s v="Den Bosch"/>
    <m/>
    <n v="0"/>
    <s v="pallet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06.07.2025"/>
    <s v="Order Window"/>
    <m/>
    <m/>
    <n v="15"/>
  </r>
  <r>
    <x v="2"/>
    <m/>
    <n v="26021060"/>
    <n v="3090697"/>
    <x v="60"/>
    <s v="DO"/>
    <x v="49"/>
    <x v="3"/>
    <m/>
    <m/>
    <n v="100"/>
    <n v="88026536"/>
    <s v="HE UCL 0.0 Polo lady L"/>
    <n v="2"/>
    <m/>
    <s v="Bangladesh"/>
    <s v="Textiles-Clothing"/>
    <n v="167"/>
    <s v="Promocean The Netherlands BV"/>
    <x v="0"/>
    <n v="38.28"/>
    <n v="76.56"/>
    <n v="38.28"/>
    <n v="76.56"/>
    <n v="0"/>
    <n v="0"/>
    <n v="76.56"/>
    <n v="33.348000000000006"/>
    <n v="0"/>
    <n v="33.348000000000006"/>
    <n v="36"/>
    <n v="33"/>
    <n v="7"/>
    <n v="1.6632000000000001E-2"/>
    <s v="Den Bosch"/>
    <m/>
    <n v="0"/>
    <s v="pallet"/>
    <n v="0"/>
    <n v="0"/>
    <m/>
    <m/>
    <s v="no"/>
    <n v="66.696000000000012"/>
    <m/>
    <n v="0.12"/>
    <n v="37.895454545454555"/>
    <m/>
    <n v="75.790909090909111"/>
    <m/>
    <n v="0"/>
    <s v="Ellina Smirnova"/>
    <m/>
    <n v="6"/>
    <n v="12"/>
    <m/>
    <m/>
    <n v="0"/>
    <n v="0"/>
    <n v="0"/>
    <s v="06.07.2025"/>
    <s v="Order Window"/>
    <m/>
    <m/>
    <n v="16"/>
  </r>
  <r>
    <x v="5"/>
    <m/>
    <n v="20006118"/>
    <n v="3090189"/>
    <x v="41"/>
    <s v="DE"/>
    <x v="35"/>
    <x v="1"/>
    <m/>
    <m/>
    <n v="50"/>
    <n v="88027053"/>
    <s v="DSP bottle LED Neon sign"/>
    <n v="100"/>
    <m/>
    <s v="China"/>
    <s v="Indoor signs"/>
    <n v="100"/>
    <s v="Dekkers Visual Communication B.v."/>
    <x v="0"/>
    <n v="145"/>
    <n v="14500"/>
    <n v="131.82"/>
    <n v="13182"/>
    <n v="0"/>
    <n v="0"/>
    <n v="13182"/>
    <n v="114.00000000000001"/>
    <n v="0"/>
    <n v="114.00000000000001"/>
    <n v="44"/>
    <n v="10"/>
    <n v="74"/>
    <n v="3.2559999999999998"/>
    <s v="Den Bosch"/>
    <m/>
    <n v="0"/>
    <s v="pallet"/>
    <n v="1318"/>
    <n v="0"/>
    <m/>
    <m/>
    <s v="yes"/>
    <n v="11400.000000000002"/>
    <m/>
    <n v="0.12"/>
    <n v="129.54545454545456"/>
    <m/>
    <n v="12954.545454545456"/>
    <m/>
    <n v="0"/>
    <s v="Ludmilla Zarybnicka"/>
    <m/>
    <n v="1"/>
    <n v="100"/>
    <m/>
    <m/>
    <n v="0"/>
    <n v="0"/>
    <n v="0"/>
    <s v="01.07.2025"/>
    <s v="Order Window"/>
    <m/>
    <m/>
    <n v="456"/>
  </r>
  <r>
    <x v="5"/>
    <m/>
    <n v="20006118"/>
    <n v="3090189"/>
    <x v="41"/>
    <s v="DE"/>
    <x v="35"/>
    <x v="1"/>
    <m/>
    <m/>
    <n v="60"/>
    <n v="88027220"/>
    <s v="DSP Bottle opener"/>
    <n v="125"/>
    <m/>
    <s v="China"/>
    <s v="Bar support"/>
    <n v="125"/>
    <s v="Promocean The Netherlands BV"/>
    <x v="0"/>
    <n v="39.799999999999997"/>
    <n v="4975"/>
    <n v="35.6"/>
    <n v="4450"/>
    <n v="0"/>
    <n v="0"/>
    <n v="4450"/>
    <n v="29.298000000000002"/>
    <n v="0"/>
    <n v="29.298000000000002"/>
    <n v="14.5"/>
    <n v="4.8"/>
    <n v="4.8"/>
    <n v="4.1759999999999999E-2"/>
    <s v="Den Bosch"/>
    <m/>
    <n v="0"/>
    <s v="pallet"/>
    <n v="525"/>
    <n v="0"/>
    <m/>
    <m/>
    <s v="yes"/>
    <n v="3662.25"/>
    <m/>
    <n v="0.12"/>
    <n v="33.293181818181822"/>
    <m/>
    <n v="4161.6477272727279"/>
    <m/>
    <n v="0"/>
    <s v="Ellina Smirnova"/>
    <m/>
    <n v="20"/>
    <n v="2500"/>
    <m/>
    <m/>
    <n v="0"/>
    <n v="0"/>
    <n v="0"/>
    <s v="01.07.2025"/>
    <s v="Order Window"/>
    <m/>
    <m/>
    <n v="1081"/>
  </r>
  <r>
    <x v="5"/>
    <m/>
    <n v="20006118"/>
    <n v="3090189"/>
    <x v="41"/>
    <s v="DE"/>
    <x v="35"/>
    <x v="1"/>
    <m/>
    <m/>
    <n v="70"/>
    <n v="88026888"/>
    <s v="DSP Ice bucket 6 bottles"/>
    <n v="167"/>
    <m/>
    <s v="China"/>
    <s v="Bar support"/>
    <n v="167"/>
    <s v="Promocean The Netherlands BV"/>
    <x v="0"/>
    <n v="76.679999999999993"/>
    <n v="12805.56"/>
    <n v="62.519999999999996"/>
    <n v="10440.84"/>
    <n v="0"/>
    <n v="0"/>
    <n v="10440.84"/>
    <n v="53.420400000000008"/>
    <n v="0"/>
    <n v="53.420400000000008"/>
    <n v="49"/>
    <n v="26"/>
    <n v="50"/>
    <n v="10.6379"/>
    <s v="Den Bosch"/>
    <m/>
    <n v="0"/>
    <s v="pallet"/>
    <n v="2364.7199999999993"/>
    <n v="0"/>
    <m/>
    <m/>
    <s v="yes"/>
    <n v="8921.2068000000017"/>
    <m/>
    <n v="0.12"/>
    <n v="60.705000000000005"/>
    <m/>
    <n v="10137.735000000001"/>
    <m/>
    <n v="0"/>
    <s v="Ellina Smirnova"/>
    <m/>
    <n v="12"/>
    <n v="2004"/>
    <m/>
    <m/>
    <n v="0"/>
    <n v="0"/>
    <n v="0"/>
    <s v="01.07.2025"/>
    <s v="Order Window"/>
    <m/>
    <m/>
    <n v="730"/>
  </r>
  <r>
    <x v="0"/>
    <m/>
    <n v="20006118"/>
    <n v="3090189"/>
    <x v="41"/>
    <s v="DE"/>
    <x v="35"/>
    <x v="1"/>
    <m/>
    <m/>
    <n v="80"/>
    <n v="88026690"/>
    <s v="HE Brand Glass 30cl"/>
    <n v="3334"/>
    <m/>
    <s v="France"/>
    <s v="Glassware"/>
    <n v="3334"/>
    <s v="Arc International France SAS"/>
    <x v="0"/>
    <n v="5.22"/>
    <n v="17403.48"/>
    <n v="5.22"/>
    <n v="17403.48"/>
    <n v="0"/>
    <n v="0"/>
    <n v="17403.48"/>
    <n v="4.58"/>
    <n v="0"/>
    <n v="4.58"/>
    <n v="22.3"/>
    <n v="15.1"/>
    <n v="22.4"/>
    <n v="25.147535167999997"/>
    <s v="Den Bosch"/>
    <m/>
    <n v="0"/>
    <s v="pallet"/>
    <n v="0"/>
    <n v="0"/>
    <m/>
    <m/>
    <s v="yes"/>
    <n v="15269.72"/>
    <m/>
    <n v="0.12"/>
    <n v="5.204545454545455"/>
    <m/>
    <n v="17351.954545454548"/>
    <m/>
    <n v="0"/>
    <s v="Ludmilla Zarybnicka"/>
    <m/>
    <n v="6"/>
    <n v="20004"/>
    <m/>
    <m/>
    <n v="0"/>
    <n v="0"/>
    <n v="0"/>
    <s v="01.07.2025"/>
    <s v="Order Window"/>
    <m/>
    <m/>
    <n v="18162"/>
  </r>
  <r>
    <x v="0"/>
    <m/>
    <n v="20006122"/>
    <n v="3090655"/>
    <x v="61"/>
    <s v="BE"/>
    <x v="50"/>
    <x v="2"/>
    <m/>
    <m/>
    <n v="10"/>
    <n v="88026702"/>
    <s v="HE Brand cheering sign"/>
    <n v="150"/>
    <m/>
    <s v="China"/>
    <s v="Indoor signs"/>
    <n v="100"/>
    <s v="Dekkers Visual Communication B.v."/>
    <x v="0"/>
    <n v="223.1"/>
    <n v="33465"/>
    <n v="210.36"/>
    <n v="31554.000000000004"/>
    <n v="0"/>
    <n v="0"/>
    <n v="31554.000000000004"/>
    <n v="181.92120000000003"/>
    <n v="0"/>
    <n v="181.92120000000003"/>
    <n v="79"/>
    <n v="10"/>
    <n v="51"/>
    <n v="6.0434999999999999"/>
    <s v="Den Bosch"/>
    <m/>
    <n v="0"/>
    <n v="0"/>
    <n v="1910.9999999999964"/>
    <n v="0"/>
    <m/>
    <m/>
    <s v="yes"/>
    <n v="27288.180000000004"/>
    <s v="yes"/>
    <n v="0.05"/>
    <n v="191.49600000000004"/>
    <m/>
    <n v="28724.400000000005"/>
    <m/>
    <n v="0"/>
    <s v="Ludmilla Zarybnicka"/>
    <m/>
    <n v="1"/>
    <n v="150"/>
    <m/>
    <m/>
    <n v="0"/>
    <n v="0"/>
    <n v="0"/>
    <s v="07.07.2025"/>
    <s v="Order Window"/>
    <m/>
    <m/>
    <n v="271"/>
  </r>
  <r>
    <x v="0"/>
    <m/>
    <n v="20006122"/>
    <n v="3090655"/>
    <x v="61"/>
    <s v="BE"/>
    <x v="50"/>
    <x v="2"/>
    <m/>
    <m/>
    <n v="20"/>
    <n v="88026851"/>
    <s v="HE Brand metallic ice bucket 6 bottles"/>
    <n v="100"/>
    <m/>
    <s v="China"/>
    <s v="Bar support"/>
    <n v="167"/>
    <s v="Promocean The Netherlands BV"/>
    <x v="0"/>
    <n v="87"/>
    <n v="8700"/>
    <n v="76.679999999999993"/>
    <n v="7667.9999999999991"/>
    <n v="0"/>
    <n v="0"/>
    <n v="7667.9999999999991"/>
    <n v="65.527200000000008"/>
    <n v="0"/>
    <n v="65.527200000000008"/>
    <n v="49"/>
    <n v="26"/>
    <n v="50"/>
    <n v="6.37"/>
    <s v="Den Bosch"/>
    <m/>
    <n v="0"/>
    <n v="0"/>
    <n v="1032.0000000000009"/>
    <n v="0"/>
    <m/>
    <m/>
    <s v="no"/>
    <n v="6552.7200000000012"/>
    <m/>
    <n v="0.12"/>
    <n v="74.462727272727278"/>
    <m/>
    <n v="7446.2727272727279"/>
    <m/>
    <n v="0"/>
    <s v="Ellina Smirnova"/>
    <m/>
    <n v="12"/>
    <n v="1200"/>
    <m/>
    <m/>
    <n v="0"/>
    <n v="0"/>
    <n v="0"/>
    <s v="07.07.2025"/>
    <s v="Order Window"/>
    <m/>
    <m/>
    <n v="273"/>
  </r>
  <r>
    <x v="0"/>
    <m/>
    <n v="20006122"/>
    <n v="3090655"/>
    <x v="61"/>
    <s v="BE"/>
    <x v="50"/>
    <x v="2"/>
    <m/>
    <m/>
    <n v="30"/>
    <n v="88025981"/>
    <s v="HE Brand Polo man XL"/>
    <n v="150"/>
    <m/>
    <s v="Bangladesh"/>
    <s v="Textiles-Clothing"/>
    <n v="167"/>
    <s v="Promocean The Netherlands BV"/>
    <x v="0"/>
    <n v="42.480000000000004"/>
    <n v="6372.0000000000009"/>
    <n v="41.7"/>
    <n v="6255"/>
    <n v="0"/>
    <n v="0"/>
    <n v="6255"/>
    <n v="36.374700000000004"/>
    <n v="0"/>
    <n v="36.374700000000004"/>
    <n v="36"/>
    <n v="33"/>
    <n v="7"/>
    <n v="1.2474000000000001"/>
    <s v="Den Bosch"/>
    <m/>
    <n v="0"/>
    <n v="0"/>
    <n v="117.00000000000091"/>
    <n v="0"/>
    <m/>
    <m/>
    <s v="no"/>
    <n v="5456.2050000000008"/>
    <m/>
    <n v="0.12"/>
    <n v="41.334886363636372"/>
    <m/>
    <n v="6200.2329545454559"/>
    <m/>
    <n v="0"/>
    <s v="Ellina Smirnova"/>
    <m/>
    <n v="6"/>
    <n v="900"/>
    <m/>
    <m/>
    <n v="0"/>
    <n v="0"/>
    <n v="0"/>
    <s v="07.07.2025"/>
    <s v="Order Window"/>
    <m/>
    <m/>
    <n v="328"/>
  </r>
  <r>
    <x v="2"/>
    <m/>
    <n v="20006081"/>
    <n v="3090233"/>
    <x v="13"/>
    <s v="HU"/>
    <x v="10"/>
    <x v="1"/>
    <m/>
    <m/>
    <n v="290"/>
    <n v="88026612"/>
    <s v="HE UCL Glass 25cl man recycled"/>
    <n v="70"/>
    <m/>
    <s v="Turkey"/>
    <s v="Glassware"/>
    <n v="26800"/>
    <s v="Sisecam (Pasabahçe)"/>
    <x v="0"/>
    <n v="4.38"/>
    <n v="306.59999999999997"/>
    <n v="4.38"/>
    <n v="306.59999999999997"/>
    <n v="0"/>
    <n v="0"/>
    <n v="306.59999999999997"/>
    <n v="3.84"/>
    <n v="0"/>
    <n v="3.84"/>
    <n v="20"/>
    <n v="14.3"/>
    <n v="19"/>
    <n v="0.38038"/>
    <s v="Den Bosch"/>
    <m/>
    <n v="0"/>
    <n v="0"/>
    <n v="0"/>
    <n v="0"/>
    <m/>
    <m/>
    <s v="no"/>
    <n v="268.8"/>
    <m/>
    <n v="0.12"/>
    <n v="4.3636363636363633"/>
    <m/>
    <n v="305.45454545454544"/>
    <m/>
    <n v="0"/>
    <s v="Ludmilla Zarybnicka"/>
    <m/>
    <n v="6"/>
    <n v="420"/>
    <m/>
    <m/>
    <n v="0"/>
    <n v="0"/>
    <n v="0"/>
    <s v="12.06.2025"/>
    <s v="Order Window"/>
    <m/>
    <m/>
    <n v="4496"/>
  </r>
  <r>
    <x v="2"/>
    <m/>
    <n v="20006081"/>
    <n v="3090233"/>
    <x v="13"/>
    <s v="HU"/>
    <x v="10"/>
    <x v="1"/>
    <m/>
    <m/>
    <n v="300"/>
    <n v="88026566"/>
    <s v="HE UCL Sports shirt S"/>
    <n v="15"/>
    <m/>
    <s v="China"/>
    <s v="Textiles-Clothing"/>
    <n v="200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s v="Den Bosch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2.06.2025"/>
    <s v="Order Window"/>
    <m/>
    <m/>
    <n v="97"/>
  </r>
  <r>
    <x v="2"/>
    <m/>
    <n v="20006081"/>
    <n v="3090233"/>
    <x v="13"/>
    <s v="HU"/>
    <x v="10"/>
    <x v="1"/>
    <m/>
    <m/>
    <n v="310"/>
    <n v="88026567"/>
    <s v="HE UCL Sports shirt M"/>
    <n v="15"/>
    <m/>
    <s v="China"/>
    <s v="Textiles-Clothing"/>
    <n v="200"/>
    <s v="Asian Sourcing Link"/>
    <x v="0"/>
    <n v="34.549999999999997"/>
    <n v="518.25"/>
    <n v="29.5"/>
    <n v="442.5"/>
    <n v="0"/>
    <n v="0"/>
    <n v="442.5"/>
    <n v="25.154999999999998"/>
    <n v="0"/>
    <n v="25.154999999999998"/>
    <n v="39"/>
    <n v="33"/>
    <n v="4.5"/>
    <n v="8.6872500000000005E-2"/>
    <s v="Den Bosch"/>
    <m/>
    <n v="0"/>
    <n v="0"/>
    <n v="75.75"/>
    <n v="0"/>
    <m/>
    <m/>
    <s v="no"/>
    <n v="377.32499999999999"/>
    <m/>
    <n v="0.12"/>
    <n v="28.58522727272727"/>
    <m/>
    <n v="428.77840909090907"/>
    <m/>
    <n v="0"/>
    <s v="Ellina Smirnova"/>
    <m/>
    <n v="5"/>
    <n v="75"/>
    <m/>
    <m/>
    <n v="0"/>
    <n v="0"/>
    <n v="0"/>
    <s v="12.06.2025"/>
    <s v="Order Window"/>
    <m/>
    <m/>
    <n v="336"/>
  </r>
  <r>
    <x v="2"/>
    <m/>
    <n v="20006081"/>
    <n v="3090233"/>
    <x v="13"/>
    <s v="HU"/>
    <x v="10"/>
    <x v="1"/>
    <m/>
    <m/>
    <n v="320"/>
    <n v="88026486"/>
    <s v="HE UCL Cap"/>
    <n v="4"/>
    <m/>
    <s v="China"/>
    <s v="Textiles-Clothing"/>
    <n v="42"/>
    <s v="Promocean The Netherlands BV"/>
    <x v="0"/>
    <n v="115.68"/>
    <n v="462.72"/>
    <n v="71.28"/>
    <n v="285.12"/>
    <n v="0"/>
    <n v="0"/>
    <n v="285.12"/>
    <n v="62.267399999999995"/>
    <n v="0"/>
    <n v="62.267399999999995"/>
    <n v="45"/>
    <n v="23"/>
    <n v="23"/>
    <n v="9.5219999999999999E-2"/>
    <s v="Den Bosch"/>
    <m/>
    <n v="0"/>
    <n v="0"/>
    <n v="177.60000000000002"/>
    <n v="0"/>
    <m/>
    <m/>
    <s v="no"/>
    <n v="249.06959999999998"/>
    <m/>
    <n v="0.12"/>
    <n v="70.758409090909083"/>
    <m/>
    <n v="283.03363636363633"/>
    <m/>
    <n v="0"/>
    <s v="Ellina Smirnova"/>
    <m/>
    <n v="24"/>
    <n v="96"/>
    <m/>
    <m/>
    <n v="0"/>
    <n v="0"/>
    <n v="0"/>
    <s v="12.06.2025"/>
    <s v="Order Window"/>
    <m/>
    <m/>
    <n v="816"/>
  </r>
  <r>
    <x v="2"/>
    <m/>
    <n v="20006081"/>
    <n v="3090233"/>
    <x v="13"/>
    <s v="HU"/>
    <x v="10"/>
    <x v="1"/>
    <m/>
    <m/>
    <n v="330"/>
    <n v="88026519"/>
    <s v="HE UCL Water bottle"/>
    <n v="22"/>
    <m/>
    <s v="China"/>
    <s v="Premiums"/>
    <n v="250"/>
    <s v="Promocean The Netherlands BV"/>
    <x v="0"/>
    <n v="74.7"/>
    <n v="1643.4"/>
    <n v="72.699999999999989"/>
    <n v="1599.3999999999996"/>
    <n v="0"/>
    <n v="0"/>
    <n v="1599.3999999999996"/>
    <n v="62.893800000000006"/>
    <n v="0"/>
    <n v="62.893800000000006"/>
    <n v="37"/>
    <n v="16"/>
    <n v="17"/>
    <n v="0.22140799999999999"/>
    <s v="Den Bosch"/>
    <m/>
    <n v="0"/>
    <n v="0"/>
    <n v="44.000000000000455"/>
    <n v="0"/>
    <m/>
    <m/>
    <s v="no"/>
    <n v="1383.6636000000001"/>
    <m/>
    <n v="0.12"/>
    <n v="71.470227272727286"/>
    <m/>
    <n v="1572.3450000000003"/>
    <m/>
    <n v="0"/>
    <s v="Ellina Smirnova"/>
    <m/>
    <n v="10"/>
    <n v="220"/>
    <m/>
    <m/>
    <n v="0"/>
    <n v="0"/>
    <n v="0"/>
    <s v="12.06.2025"/>
    <s v="Order Window"/>
    <m/>
    <m/>
    <n v="819"/>
  </r>
  <r>
    <x v="2"/>
    <m/>
    <n v="20006081"/>
    <n v="3090233"/>
    <x v="13"/>
    <s v="HU"/>
    <x v="10"/>
    <x v="1"/>
    <m/>
    <m/>
    <n v="340"/>
    <n v="88026485"/>
    <s v="HE UCL Bottle opener"/>
    <n v="3"/>
    <m/>
    <s v="China"/>
    <s v="Bar support"/>
    <n v="125"/>
    <s v="Promocean The Netherlands BV"/>
    <x v="0"/>
    <n v="30.2"/>
    <n v="90.6"/>
    <n v="26.400000000000002"/>
    <n v="79.2"/>
    <n v="0"/>
    <n v="0"/>
    <n v="79.2"/>
    <n v="23.176800000000004"/>
    <n v="0"/>
    <n v="23.176800000000004"/>
    <n v="14"/>
    <n v="5"/>
    <n v="5"/>
    <n v="1.0499999999999999E-3"/>
    <s v="Den Bosch"/>
    <m/>
    <n v="0"/>
    <n v="0"/>
    <n v="11.399999999999991"/>
    <n v="0"/>
    <m/>
    <m/>
    <s v="no"/>
    <n v="69.530400000000014"/>
    <m/>
    <n v="0.12"/>
    <n v="26.33727272727273"/>
    <m/>
    <n v="79.011818181818185"/>
    <m/>
    <n v="0"/>
    <s v="Ellina Smirnova"/>
    <m/>
    <n v="20"/>
    <n v="60"/>
    <m/>
    <m/>
    <n v="0"/>
    <n v="0"/>
    <n v="0"/>
    <s v="12.06.2025"/>
    <s v="Order Window"/>
    <m/>
    <m/>
    <n v="2875"/>
  </r>
  <r>
    <x v="2"/>
    <m/>
    <n v="20006081"/>
    <n v="3090233"/>
    <x v="13"/>
    <s v="HU"/>
    <x v="10"/>
    <x v="1"/>
    <m/>
    <m/>
    <n v="350"/>
    <n v="88026494"/>
    <s v="HE UCL Keyring opener"/>
    <n v="30"/>
    <m/>
    <s v="China"/>
    <s v="Premiums"/>
    <n v="100"/>
    <s v="Promocean The Netherlands BV"/>
    <x v="0"/>
    <n v="47"/>
    <n v="1410"/>
    <n v="42.25"/>
    <n v="1267.5"/>
    <n v="0"/>
    <n v="0"/>
    <n v="1267.5"/>
    <n v="37.249200000000002"/>
    <n v="0"/>
    <n v="37.249200000000002"/>
    <n v="11"/>
    <n v="9"/>
    <n v="6"/>
    <n v="1.7819999999999999E-2"/>
    <s v="Den Bosch"/>
    <m/>
    <n v="0"/>
    <n v="0"/>
    <n v="142.5"/>
    <n v="0"/>
    <m/>
    <m/>
    <s v="no"/>
    <n v="1117.4760000000001"/>
    <m/>
    <n v="0.12"/>
    <n v="42.328636363636363"/>
    <m/>
    <n v="1269.8590909090908"/>
    <m/>
    <n v="0"/>
    <s v="Ellina Smirnova"/>
    <m/>
    <n v="25"/>
    <n v="750"/>
    <m/>
    <m/>
    <n v="0"/>
    <n v="0"/>
    <n v="0"/>
    <s v="12.06.2025"/>
    <s v="Order Window"/>
    <m/>
    <m/>
    <n v="1305"/>
  </r>
  <r>
    <x v="2"/>
    <m/>
    <n v="20006081"/>
    <n v="3090233"/>
    <x v="13"/>
    <s v="HU"/>
    <x v="10"/>
    <x v="1"/>
    <m/>
    <m/>
    <n v="360"/>
    <n v="88023983"/>
    <s v="HE UCL trophy LED neon sign"/>
    <n v="20"/>
    <m/>
    <s v="China"/>
    <s v="Indoor signs"/>
    <n v="100"/>
    <s v="Dekkers Visual Communication B.v."/>
    <x v="0"/>
    <n v="128.80000000000001"/>
    <n v="2576"/>
    <n v="128.80000000000001"/>
    <n v="2576"/>
    <n v="0"/>
    <n v="0"/>
    <n v="2576"/>
    <n v="111.38940000000001"/>
    <n v="0"/>
    <n v="111.38940000000001"/>
    <n v="61.5"/>
    <n v="53"/>
    <n v="10"/>
    <n v="0.65190000000000003"/>
    <s v="Den Bosch"/>
    <m/>
    <n v="0"/>
    <n v="0"/>
    <n v="0"/>
    <n v="0"/>
    <m/>
    <m/>
    <s v="no"/>
    <n v="2227.788"/>
    <m/>
    <n v="0.12"/>
    <n v="126.57886363636365"/>
    <m/>
    <n v="2531.5772727272729"/>
    <m/>
    <n v="0"/>
    <s v="Ludmilla Zarybnicka"/>
    <m/>
    <n v="1"/>
    <n v="20"/>
    <m/>
    <m/>
    <n v="0"/>
    <n v="0"/>
    <n v="0"/>
    <s v="12.06.2025"/>
    <s v="Order Window"/>
    <m/>
    <m/>
    <n v="125"/>
  </r>
  <r>
    <x v="3"/>
    <m/>
    <n v="20006081"/>
    <n v="3090233"/>
    <x v="13"/>
    <s v="HU"/>
    <x v="10"/>
    <x v="1"/>
    <m/>
    <m/>
    <n v="370"/>
    <n v="88027354"/>
    <s v="HE F1 Cap"/>
    <n v="7"/>
    <m/>
    <s v="China"/>
    <s v="Textiles-Clothing"/>
    <n v="42"/>
    <s v="Promocean The Netherlands BV"/>
    <x v="0"/>
    <n v="120"/>
    <n v="840"/>
    <n v="84.48"/>
    <n v="591.36"/>
    <n v="0"/>
    <n v="0"/>
    <n v="591.36"/>
    <n v="73.639799999999994"/>
    <n v="0"/>
    <n v="73.639799999999994"/>
    <n v="44"/>
    <n v="23"/>
    <n v="18"/>
    <n v="0.12751199999999999"/>
    <s v="Den Bosch"/>
    <m/>
    <n v="0"/>
    <n v="0"/>
    <n v="248.64"/>
    <n v="0"/>
    <m/>
    <m/>
    <s v="no"/>
    <n v="515.47859999999991"/>
    <m/>
    <n v="0.12"/>
    <n v="83.6815909090909"/>
    <m/>
    <n v="585.77113636363629"/>
    <m/>
    <n v="0"/>
    <s v="Konstantinos Zoupanos "/>
    <m/>
    <n v="24"/>
    <n v="168"/>
    <m/>
    <m/>
    <n v="0"/>
    <n v="0"/>
    <n v="0"/>
    <s v="12.06.2025"/>
    <s v="Order Window"/>
    <m/>
    <m/>
    <n v="442"/>
  </r>
  <r>
    <x v="3"/>
    <m/>
    <n v="20006081"/>
    <n v="3090233"/>
    <x v="13"/>
    <s v="HU"/>
    <x v="10"/>
    <x v="1"/>
    <m/>
    <m/>
    <n v="380"/>
    <n v="88027358"/>
    <s v="HE F1 Water bottle"/>
    <n v="12"/>
    <m/>
    <s v="China"/>
    <s v="Premiums"/>
    <n v="250"/>
    <s v="Promocean The Netherlands BV"/>
    <x v="0"/>
    <n v="73.099999999999994"/>
    <n v="877.19999999999993"/>
    <n v="71.2"/>
    <n v="854.40000000000009"/>
    <n v="0"/>
    <n v="0"/>
    <n v="854.40000000000009"/>
    <n v="61.548600000000008"/>
    <n v="0"/>
    <n v="61.548600000000008"/>
    <n v="43.5"/>
    <n v="18"/>
    <n v="22.5"/>
    <n v="0.21140999999999999"/>
    <s v="Den Bosch"/>
    <m/>
    <n v="0"/>
    <n v="0"/>
    <n v="22.799999999999841"/>
    <n v="0"/>
    <m/>
    <m/>
    <s v="no"/>
    <n v="738.58320000000003"/>
    <m/>
    <n v="0.12"/>
    <n v="69.94159090909092"/>
    <m/>
    <n v="839.29909090909109"/>
    <m/>
    <n v="0"/>
    <s v="Konstantinos Zoupanos "/>
    <m/>
    <n v="10"/>
    <n v="120"/>
    <m/>
    <m/>
    <n v="0"/>
    <n v="0"/>
    <n v="0"/>
    <s v="12.06.2025"/>
    <s v="Order Window"/>
    <m/>
    <m/>
    <n v="679"/>
  </r>
  <r>
    <x v="3"/>
    <m/>
    <n v="20006081"/>
    <n v="3090233"/>
    <x v="13"/>
    <s v="HU"/>
    <x v="10"/>
    <x v="1"/>
    <m/>
    <m/>
    <n v="390"/>
    <n v="88027360"/>
    <s v="HE F1 drawstring/tote bag"/>
    <n v="24"/>
    <m/>
    <s v="China"/>
    <s v="Premiums"/>
    <n v="100"/>
    <s v="Asian Sourcing Link"/>
    <x v="0"/>
    <n v="41.7"/>
    <n v="1000.8000000000001"/>
    <n v="25.45"/>
    <n v="610.79999999999995"/>
    <n v="0"/>
    <n v="0"/>
    <n v="610.79999999999995"/>
    <n v="21.831"/>
    <n v="0"/>
    <n v="21.831"/>
    <n v="48"/>
    <n v="38"/>
    <n v="2.5"/>
    <n v="0.10944"/>
    <s v="Den Bosch"/>
    <m/>
    <n v="0"/>
    <n v="0"/>
    <n v="390.00000000000011"/>
    <n v="0"/>
    <m/>
    <m/>
    <s v="no"/>
    <n v="523.94399999999996"/>
    <m/>
    <n v="0.12"/>
    <n v="24.807954545454546"/>
    <m/>
    <n v="595.39090909090908"/>
    <m/>
    <n v="0"/>
    <s v="Ellina Smirnova "/>
    <m/>
    <n v="5"/>
    <n v="120"/>
    <m/>
    <m/>
    <n v="0"/>
    <n v="0"/>
    <n v="0"/>
    <s v="12.06.2025"/>
    <s v="Order Window"/>
    <m/>
    <m/>
    <n v="628"/>
  </r>
  <r>
    <x v="3"/>
    <m/>
    <n v="20006081"/>
    <n v="3090233"/>
    <x v="13"/>
    <s v="HU"/>
    <x v="10"/>
    <x v="1"/>
    <m/>
    <m/>
    <n v="400"/>
    <n v="88027401"/>
    <s v="HE F1 T-shirt lady S"/>
    <n v="2"/>
    <m/>
    <s v="China"/>
    <s v="Textiles-Clothing"/>
    <n v="84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s v="Den Bosch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2.06.2025"/>
    <s v="Order Window"/>
    <m/>
    <m/>
    <n v="10"/>
  </r>
  <r>
    <x v="3"/>
    <m/>
    <n v="20006081"/>
    <n v="3090233"/>
    <x v="13"/>
    <s v="HU"/>
    <x v="10"/>
    <x v="1"/>
    <m/>
    <m/>
    <n v="410"/>
    <n v="88027402"/>
    <s v="HE F1 T-shirt lady M"/>
    <n v="2"/>
    <m/>
    <s v="China"/>
    <s v="Textiles-Clothing"/>
    <n v="84"/>
    <s v="Promocean The Netherlands BV"/>
    <x v="0"/>
    <n v="34.799999999999997"/>
    <n v="69.599999999999994"/>
    <n v="29.04"/>
    <n v="58.08"/>
    <n v="0"/>
    <n v="0"/>
    <n v="58.08"/>
    <n v="25.353899999999999"/>
    <n v="0"/>
    <n v="25.353899999999999"/>
    <n v="35"/>
    <n v="28"/>
    <n v="5"/>
    <n v="9.7999999999999997E-3"/>
    <s v="Den Bosch"/>
    <m/>
    <n v="0"/>
    <n v="0"/>
    <n v="11.519999999999996"/>
    <n v="0"/>
    <m/>
    <m/>
    <s v="no"/>
    <n v="50.707799999999999"/>
    <m/>
    <n v="0.12"/>
    <n v="28.811249999999998"/>
    <m/>
    <n v="57.622499999999995"/>
    <m/>
    <n v="0"/>
    <s v="Konstantinos Zoupanos "/>
    <m/>
    <n v="6"/>
    <n v="12"/>
    <m/>
    <m/>
    <n v="0"/>
    <n v="0"/>
    <n v="0"/>
    <s v="12.06.2025"/>
    <s v="Order Window"/>
    <m/>
    <m/>
    <n v="10"/>
  </r>
  <r>
    <x v="3"/>
    <m/>
    <n v="20006081"/>
    <n v="3090233"/>
    <x v="13"/>
    <s v="HU"/>
    <x v="10"/>
    <x v="1"/>
    <m/>
    <m/>
    <n v="420"/>
    <n v="88027403"/>
    <s v="HE F1 T-shirt lady L"/>
    <n v="1"/>
    <m/>
    <s v="China"/>
    <s v="Textiles-Clothing"/>
    <n v="84"/>
    <s v="Promocean The Netherlands BV"/>
    <x v="0"/>
    <n v="34.799999999999997"/>
    <n v="34.799999999999997"/>
    <n v="29.04"/>
    <n v="29.04"/>
    <n v="0"/>
    <n v="0"/>
    <n v="29.04"/>
    <n v="25.353899999999999"/>
    <n v="0"/>
    <n v="25.353899999999999"/>
    <n v="35"/>
    <n v="28"/>
    <n v="5"/>
    <n v="4.8999999999999998E-3"/>
    <s v="Den Bosch"/>
    <m/>
    <n v="0"/>
    <n v="0"/>
    <n v="5.759999999999998"/>
    <n v="0"/>
    <m/>
    <m/>
    <s v="no"/>
    <n v="25.353899999999999"/>
    <m/>
    <n v="0.12"/>
    <n v="28.811249999999998"/>
    <m/>
    <n v="28.811249999999998"/>
    <m/>
    <n v="0"/>
    <s v="Konstantinos Zoupanos "/>
    <m/>
    <n v="6"/>
    <n v="6"/>
    <m/>
    <m/>
    <n v="0"/>
    <n v="0"/>
    <n v="0"/>
    <s v="12.06.2025"/>
    <s v="Order Window"/>
    <m/>
    <m/>
    <n v="10"/>
  </r>
  <r>
    <x v="3"/>
    <m/>
    <n v="20006081"/>
    <n v="3090233"/>
    <x v="13"/>
    <s v="HU"/>
    <x v="10"/>
    <x v="1"/>
    <m/>
    <m/>
    <n v="430"/>
    <n v="88027412"/>
    <s v="HE F1 T-shirt man M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2.06.2025"/>
    <s v="Order Window"/>
    <m/>
    <m/>
    <n v="841"/>
  </r>
  <r>
    <x v="3"/>
    <m/>
    <n v="20006081"/>
    <n v="3090233"/>
    <x v="13"/>
    <s v="HU"/>
    <x v="10"/>
    <x v="1"/>
    <m/>
    <m/>
    <n v="440"/>
    <n v="88027413"/>
    <s v="HE F1 T-shirt man L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2.06.2025"/>
    <s v="Order Window"/>
    <m/>
    <m/>
    <n v="861"/>
  </r>
  <r>
    <x v="3"/>
    <m/>
    <n v="20006081"/>
    <n v="3090233"/>
    <x v="13"/>
    <s v="HU"/>
    <x v="10"/>
    <x v="1"/>
    <m/>
    <m/>
    <n v="450"/>
    <n v="88027414"/>
    <s v="HE F1 T-shirt man XL"/>
    <n v="2"/>
    <m/>
    <s v="China"/>
    <s v="Textiles-Clothing"/>
    <n v="84"/>
    <s v="Promocean The Netherlands BV"/>
    <x v="0"/>
    <n v="36.299999999999997"/>
    <n v="72.599999999999994"/>
    <n v="30.54"/>
    <n v="61.08"/>
    <n v="0"/>
    <n v="0"/>
    <n v="61.08"/>
    <n v="26.629200000000001"/>
    <n v="0"/>
    <n v="26.629200000000001"/>
    <n v="35"/>
    <n v="28"/>
    <n v="5"/>
    <n v="9.7999999999999997E-3"/>
    <s v="Den Bosch"/>
    <m/>
    <n v="0"/>
    <n v="0"/>
    <n v="11.519999999999996"/>
    <n v="0"/>
    <m/>
    <m/>
    <s v="no"/>
    <n v="53.258400000000002"/>
    <m/>
    <n v="0.12"/>
    <n v="30.260454545454547"/>
    <m/>
    <n v="60.520909090909093"/>
    <m/>
    <n v="0"/>
    <s v="Konstantinos Zoupanos "/>
    <m/>
    <n v="6"/>
    <n v="12"/>
    <m/>
    <m/>
    <n v="0"/>
    <n v="0"/>
    <n v="0"/>
    <s v="12.06.2025"/>
    <s v="Order Window"/>
    <m/>
    <m/>
    <n v="720"/>
  </r>
  <r>
    <x v="3"/>
    <m/>
    <n v="20006081"/>
    <n v="3090233"/>
    <x v="13"/>
    <s v="HU"/>
    <x v="10"/>
    <x v="1"/>
    <m/>
    <m/>
    <n v="460"/>
    <n v="88026780"/>
    <s v="HE F1 LED Neon sign"/>
    <n v="10"/>
    <m/>
    <s v="China"/>
    <s v="Indoor signs"/>
    <n v="100"/>
    <s v="Dekkers Visual Communication B.v."/>
    <x v="0"/>
    <n v="184.55"/>
    <n v="1845.5"/>
    <n v="184.55"/>
    <n v="1845.5"/>
    <n v="0"/>
    <n v="0"/>
    <n v="1845.5"/>
    <n v="159.60000000000002"/>
    <n v="0"/>
    <n v="159.60000000000002"/>
    <n v="60"/>
    <n v="73"/>
    <n v="10"/>
    <n v="0.438"/>
    <s v="Den Bosch"/>
    <m/>
    <n v="0"/>
    <n v="0"/>
    <n v="0"/>
    <n v="0"/>
    <m/>
    <m/>
    <s v="no"/>
    <n v="1596.0000000000002"/>
    <m/>
    <n v="0.12"/>
    <n v="181.3636363636364"/>
    <m/>
    <n v="1813.636363636364"/>
    <m/>
    <n v="0"/>
    <s v="Ludmilla Zarybnicka"/>
    <m/>
    <n v="1"/>
    <n v="10"/>
    <m/>
    <m/>
    <n v="0"/>
    <n v="0"/>
    <n v="0"/>
    <s v="12.06.2025"/>
    <s v="Order Window"/>
    <m/>
    <m/>
    <n v="65"/>
  </r>
  <r>
    <x v="0"/>
    <m/>
    <n v="20006081"/>
    <n v="3090233"/>
    <x v="13"/>
    <s v="HU"/>
    <x v="10"/>
    <x v="1"/>
    <m/>
    <m/>
    <n v="470"/>
    <n v="88026625"/>
    <s v="HE Brand scarf"/>
    <n v="3"/>
    <m/>
    <s v="China"/>
    <s v="Textiles-Clothing"/>
    <n v="100"/>
    <s v="Promocean The Netherlands BV"/>
    <x v="0"/>
    <n v="73.7"/>
    <n v="221.10000000000002"/>
    <n v="73.7"/>
    <n v="221.10000000000002"/>
    <n v="0"/>
    <n v="0"/>
    <n v="221.10000000000002"/>
    <n v="64.326599999999999"/>
    <n v="0"/>
    <n v="64.326599999999999"/>
    <n v="20"/>
    <n v="20"/>
    <n v="10"/>
    <n v="1.2E-2"/>
    <s v="Den Bosch"/>
    <m/>
    <n v="0"/>
    <n v="0"/>
    <n v="0"/>
    <n v="0"/>
    <m/>
    <m/>
    <s v="no"/>
    <n v="192.97980000000001"/>
    <m/>
    <n v="0.12"/>
    <n v="73.098409090909087"/>
    <m/>
    <n v="219.29522727272726"/>
    <m/>
    <n v="0"/>
    <s v="Ellina Smirnova"/>
    <m/>
    <n v="10"/>
    <n v="30"/>
    <m/>
    <m/>
    <n v="0"/>
    <n v="0"/>
    <n v="0"/>
    <s v="12.06.2025"/>
    <s v="Order Window"/>
    <m/>
    <m/>
    <n v="144"/>
  </r>
  <r>
    <x v="0"/>
    <m/>
    <n v="20006081"/>
    <n v="3090233"/>
    <x v="13"/>
    <s v="HU"/>
    <x v="10"/>
    <x v="1"/>
    <m/>
    <m/>
    <n v="480"/>
    <n v="88023113"/>
    <s v="HE OC beanie"/>
    <n v="10"/>
    <m/>
    <s v="China"/>
    <s v="Textiles-Clothing"/>
    <n v="250"/>
    <s v="Asian Sourcing Link"/>
    <x v="0"/>
    <n v="28.599999999999998"/>
    <n v="286"/>
    <n v="28.599999999999998"/>
    <n v="286"/>
    <n v="0"/>
    <n v="0"/>
    <n v="286"/>
    <n v="24.920999999999999"/>
    <n v="0"/>
    <n v="24.920999999999999"/>
    <n v="22"/>
    <n v="21"/>
    <n v="30"/>
    <n v="0.1386"/>
    <s v="Den Bosch"/>
    <m/>
    <n v="0"/>
    <n v="0"/>
    <n v="0"/>
    <n v="0"/>
    <m/>
    <m/>
    <s v="no"/>
    <n v="249.20999999999998"/>
    <m/>
    <n v="0.12"/>
    <n v="28.319318181818183"/>
    <m/>
    <n v="283.19318181818181"/>
    <m/>
    <n v="0"/>
    <s v="Ellina Smirnova"/>
    <m/>
    <n v="10"/>
    <n v="100"/>
    <m/>
    <m/>
    <n v="0"/>
    <n v="0"/>
    <n v="0"/>
    <s v="12.06.2025"/>
    <s v="Order Window"/>
    <m/>
    <m/>
    <n v="264"/>
  </r>
  <r>
    <x v="0"/>
    <m/>
    <n v="20006081"/>
    <n v="3090233"/>
    <x v="13"/>
    <s v="HU"/>
    <x v="10"/>
    <x v="1"/>
    <m/>
    <m/>
    <n v="490"/>
    <n v="88027056"/>
    <s v="HE Brand playing cards"/>
    <n v="10"/>
    <m/>
    <s v="Poland"/>
    <s v="Premiums"/>
    <n v="100"/>
    <s v="Promocean The Netherlands BV"/>
    <x v="0"/>
    <n v="48.7"/>
    <n v="487"/>
    <n v="19.399999999999999"/>
    <n v="194"/>
    <n v="0"/>
    <n v="0"/>
    <n v="194"/>
    <n v="17.11"/>
    <n v="0"/>
    <n v="17.11"/>
    <n v="13"/>
    <n v="9"/>
    <n v="10"/>
    <n v="1.17E-2"/>
    <s v="Den Bosch"/>
    <m/>
    <n v="0"/>
    <n v="0"/>
    <n v="293"/>
    <n v="0"/>
    <m/>
    <m/>
    <s v="no"/>
    <n v="171.1"/>
    <m/>
    <n v="0.12"/>
    <n v="19.443181818181817"/>
    <m/>
    <n v="194.43181818181816"/>
    <m/>
    <n v="0"/>
    <s v="Ellina Smirnova"/>
    <m/>
    <n v="10"/>
    <n v="100"/>
    <m/>
    <m/>
    <n v="0"/>
    <n v="0"/>
    <n v="0"/>
    <s v="12.06.2025"/>
    <s v="Order Window"/>
    <m/>
    <m/>
    <n v="316"/>
  </r>
  <r>
    <x v="0"/>
    <m/>
    <n v="20006081"/>
    <n v="3090233"/>
    <x v="13"/>
    <s v="HU"/>
    <x v="10"/>
    <x v="1"/>
    <m/>
    <m/>
    <n v="500"/>
    <n v="88027066"/>
    <s v="HE Brand cooler box with wheels"/>
    <n v="20"/>
    <m/>
    <s v="China"/>
    <s v="Premiums"/>
    <n v="250"/>
    <s v="Asian Sourcing Link"/>
    <x v="0"/>
    <n v="170.05"/>
    <n v="3401"/>
    <n v="170.05"/>
    <n v="3401"/>
    <n v="0"/>
    <n v="0"/>
    <n v="3401"/>
    <n v="147.06"/>
    <n v="0"/>
    <n v="147.06"/>
    <n v="57"/>
    <n v="37"/>
    <n v="46"/>
    <n v="1.94028"/>
    <s v="Den Bosch"/>
    <m/>
    <n v="0"/>
    <n v="0"/>
    <n v="0"/>
    <n v="0"/>
    <m/>
    <m/>
    <s v="no"/>
    <n v="2941.2"/>
    <m/>
    <n v="0.12"/>
    <n v="167.11363636363637"/>
    <m/>
    <n v="3342.2727272727275"/>
    <m/>
    <n v="0"/>
    <s v="Ellina Smirnova"/>
    <m/>
    <n v="1"/>
    <n v="20"/>
    <m/>
    <m/>
    <n v="0"/>
    <n v="0"/>
    <n v="0"/>
    <s v="12.06.2025"/>
    <s v="Order Window"/>
    <m/>
    <m/>
    <n v="119"/>
  </r>
  <r>
    <x v="0"/>
    <m/>
    <n v="20006081"/>
    <n v="3090233"/>
    <x v="13"/>
    <s v="HU"/>
    <x v="10"/>
    <x v="1"/>
    <m/>
    <m/>
    <n v="510"/>
    <n v="88023546"/>
    <s v="HE OC terrace blanket"/>
    <n v="20"/>
    <m/>
    <s v="China"/>
    <s v="Textiles-Clothing"/>
    <n v="250"/>
    <s v="Promocean The Netherlands BV"/>
    <x v="0"/>
    <n v="45.199999999999996"/>
    <n v="903.99999999999989"/>
    <n v="45.199999999999996"/>
    <n v="903.99999999999989"/>
    <n v="0"/>
    <n v="0"/>
    <n v="903.99999999999989"/>
    <n v="39.054600000000001"/>
    <n v="0"/>
    <n v="39.054600000000001"/>
    <n v="27"/>
    <n v="18"/>
    <n v="15"/>
    <n v="0.14580000000000001"/>
    <s v="Den Bosch"/>
    <m/>
    <n v="0"/>
    <n v="0"/>
    <n v="0"/>
    <n v="0"/>
    <m/>
    <m/>
    <s v="no"/>
    <n v="781.09199999999998"/>
    <m/>
    <n v="0.12"/>
    <n v="44.380227272727275"/>
    <m/>
    <n v="887.60454545454547"/>
    <m/>
    <n v="0"/>
    <s v="Ellina Smirnova"/>
    <m/>
    <n v="10"/>
    <n v="200"/>
    <m/>
    <m/>
    <n v="0"/>
    <n v="0"/>
    <n v="0"/>
    <s v="12.06.2025"/>
    <s v="Order Window"/>
    <m/>
    <m/>
    <n v="250"/>
  </r>
  <r>
    <x v="0"/>
    <m/>
    <n v="20006081"/>
    <n v="3090233"/>
    <x v="13"/>
    <s v="HU"/>
    <x v="10"/>
    <x v="1"/>
    <m/>
    <m/>
    <n v="520"/>
    <n v="88024218"/>
    <s v="HE Green Zone ice bucket"/>
    <n v="10"/>
    <m/>
    <s v="China"/>
    <s v="Bar support"/>
    <n v="42"/>
    <s v="Asian Sourcing Link"/>
    <x v="0"/>
    <n v="237.29999999999998"/>
    <n v="2373"/>
    <n v="204.84"/>
    <n v="2048.4"/>
    <n v="0"/>
    <n v="0"/>
    <n v="2048.4"/>
    <n v="168.26400000000001"/>
    <n v="0"/>
    <n v="168.26400000000001"/>
    <n v="42"/>
    <n v="35"/>
    <n v="35"/>
    <n v="0.51449999999999996"/>
    <s v="Den Bosch"/>
    <m/>
    <n v="0"/>
    <n v="0"/>
    <n v="324.59999999999991"/>
    <n v="0"/>
    <m/>
    <m/>
    <s v="no"/>
    <n v="1682.64"/>
    <m/>
    <n v="0.12"/>
    <n v="191.20909090909092"/>
    <m/>
    <n v="1912.0909090909092"/>
    <m/>
    <n v="0"/>
    <s v="Ellina Smirnova"/>
    <m/>
    <n v="6"/>
    <n v="60"/>
    <m/>
    <m/>
    <n v="0"/>
    <n v="0"/>
    <n v="0"/>
    <s v="12.06.2025"/>
    <s v="Order Window"/>
    <m/>
    <m/>
    <n v="203"/>
  </r>
  <r>
    <x v="0"/>
    <m/>
    <n v="20006081"/>
    <n v="3090233"/>
    <x v="13"/>
    <s v="HU"/>
    <x v="10"/>
    <x v="1"/>
    <m/>
    <m/>
    <n v="530"/>
    <n v="88026702"/>
    <s v="HE Brand cheering sign"/>
    <n v="15"/>
    <m/>
    <s v="China"/>
    <s v="Indoor signs"/>
    <n v="100"/>
    <s v="Dekkers Visual Communication B.v."/>
    <x v="0"/>
    <n v="223.1"/>
    <n v="3346.5"/>
    <n v="210.36"/>
    <n v="3155.4"/>
    <n v="0"/>
    <n v="0"/>
    <n v="3155.4"/>
    <n v="181.92120000000003"/>
    <n v="0"/>
    <n v="181.92120000000003"/>
    <n v="79"/>
    <n v="10"/>
    <n v="51"/>
    <n v="0.60435000000000005"/>
    <s v="Den Bosch"/>
    <m/>
    <n v="0"/>
    <n v="0"/>
    <n v="191.09999999999991"/>
    <n v="0"/>
    <m/>
    <m/>
    <s v="no"/>
    <n v="2728.8180000000002"/>
    <m/>
    <n v="0.12"/>
    <n v="206.72863636363638"/>
    <m/>
    <n v="3100.9295454545459"/>
    <m/>
    <n v="0"/>
    <s v="Ludmilla Zarybnicka"/>
    <m/>
    <n v="1"/>
    <n v="15"/>
    <m/>
    <m/>
    <n v="0"/>
    <n v="0"/>
    <n v="0"/>
    <s v="12.06.2025"/>
    <s v="Order Window"/>
    <m/>
    <m/>
    <n v="271"/>
  </r>
  <r>
    <x v="0"/>
    <m/>
    <n v="20006096"/>
    <n v="3090251"/>
    <x v="40"/>
    <s v="JM"/>
    <x v="34"/>
    <x v="3"/>
    <m/>
    <m/>
    <n v="20"/>
    <n v="88027032"/>
    <s v="HE Brand bucket hat"/>
    <n v="30"/>
    <m/>
    <s v="China"/>
    <s v="Textiles-Clothing"/>
    <n v="100"/>
    <s v="Asian Sourcing Link"/>
    <x v="0"/>
    <n v="52.300000000000004"/>
    <n v="1569.0000000000002"/>
    <n v="52.300000000000004"/>
    <n v="1569.0000000000002"/>
    <n v="0"/>
    <n v="0"/>
    <n v="1569.0000000000002"/>
    <n v="38.024999999999999"/>
    <n v="0"/>
    <n v="38.024999999999999"/>
    <n v="23"/>
    <n v="17"/>
    <n v="28.8"/>
    <n v="0.33782400000000007"/>
    <s v="Den Bosch"/>
    <m/>
    <n v="0"/>
    <s v="pallet"/>
    <n v="0"/>
    <n v="0"/>
    <m/>
    <m/>
    <s v="no"/>
    <n v="1140.75"/>
    <m/>
    <n v="0.12"/>
    <n v="43.210227272727273"/>
    <m/>
    <n v="1296.3068181818182"/>
    <m/>
    <n v="0"/>
    <s v="Ellina Smirnova"/>
    <m/>
    <n v="10"/>
    <n v="300"/>
    <m/>
    <m/>
    <n v="0"/>
    <n v="0"/>
    <n v="0"/>
    <s v="16.06.2025"/>
    <s v="Order Window"/>
    <m/>
    <m/>
    <n v="216"/>
  </r>
  <r>
    <x v="3"/>
    <m/>
    <n v="20006096"/>
    <n v="3090251"/>
    <x v="40"/>
    <s v="JM"/>
    <x v="34"/>
    <x v="3"/>
    <m/>
    <m/>
    <n v="30"/>
    <n v="88027354"/>
    <s v="HE F1 Cap"/>
    <n v="8"/>
    <m/>
    <s v="China"/>
    <s v="Textiles-Clothing"/>
    <n v="42"/>
    <s v="Promocean The Netherlands BV"/>
    <x v="0"/>
    <n v="120"/>
    <n v="960"/>
    <n v="84.48"/>
    <n v="675.84"/>
    <n v="0"/>
    <n v="0"/>
    <n v="675.84"/>
    <n v="73.639799999999994"/>
    <n v="0"/>
    <n v="73.639799999999994"/>
    <n v="44"/>
    <n v="23"/>
    <n v="18"/>
    <n v="0.145728"/>
    <s v="Den Bosch"/>
    <m/>
    <n v="0"/>
    <s v="pallet"/>
    <n v="284.15999999999997"/>
    <n v="0"/>
    <m/>
    <m/>
    <s v="no"/>
    <n v="589.11839999999995"/>
    <m/>
    <n v="0.12"/>
    <n v="83.6815909090909"/>
    <m/>
    <n v="669.4527272727272"/>
    <m/>
    <n v="0"/>
    <s v="Konstantinos Zoupanos "/>
    <m/>
    <n v="24"/>
    <n v="192"/>
    <m/>
    <m/>
    <n v="0"/>
    <n v="0"/>
    <n v="0"/>
    <s v="16.06.2025"/>
    <s v="Order Window"/>
    <m/>
    <m/>
    <n v="442"/>
  </r>
  <r>
    <x v="3"/>
    <m/>
    <n v="20006096"/>
    <n v="3090251"/>
    <x v="40"/>
    <s v="JM"/>
    <x v="34"/>
    <x v="3"/>
    <m/>
    <m/>
    <n v="40"/>
    <n v="88026780"/>
    <s v="HE F1 LED Neon sign"/>
    <n v="2"/>
    <m/>
    <s v="China"/>
    <s v="Indoor signs"/>
    <n v="100"/>
    <s v="Dekkers Visual Communication B.v."/>
    <x v="0"/>
    <n v="184.55"/>
    <n v="369.1"/>
    <n v="184.55"/>
    <n v="369.1"/>
    <n v="0"/>
    <n v="0"/>
    <n v="369.1"/>
    <n v="159.60000000000002"/>
    <n v="0"/>
    <n v="159.60000000000002"/>
    <n v="60"/>
    <n v="73"/>
    <n v="10"/>
    <n v="8.7599999999999997E-2"/>
    <s v="Den Bosch"/>
    <m/>
    <n v="0"/>
    <s v="pallet"/>
    <n v="0"/>
    <n v="0"/>
    <m/>
    <m/>
    <s v="no"/>
    <n v="319.20000000000005"/>
    <m/>
    <n v="0.12"/>
    <n v="181.3636363636364"/>
    <m/>
    <n v="362.7272727272728"/>
    <m/>
    <n v="0"/>
    <s v="Ludmilla Zarybnicka"/>
    <m/>
    <n v="1"/>
    <n v="2"/>
    <m/>
    <m/>
    <n v="0"/>
    <n v="0"/>
    <n v="0"/>
    <s v="16.06.2025"/>
    <s v="Order Window"/>
    <m/>
    <m/>
    <n v="65"/>
  </r>
  <r>
    <x v="2"/>
    <m/>
    <n v="20006096"/>
    <n v="3090251"/>
    <x v="40"/>
    <s v="JM"/>
    <x v="34"/>
    <x v="3"/>
    <m/>
    <m/>
    <n v="50"/>
    <n v="88026488"/>
    <s v="HE UCL Fanny pack"/>
    <n v="10"/>
    <m/>
    <s v="China"/>
    <s v="Premiums"/>
    <n v="100"/>
    <s v="Promocean The Netherlands BV"/>
    <x v="0"/>
    <n v="46.2"/>
    <n v="462"/>
    <n v="41"/>
    <n v="410"/>
    <n v="0"/>
    <n v="0"/>
    <n v="410"/>
    <n v="35.419800000000002"/>
    <n v="0"/>
    <n v="35.419800000000002"/>
    <n v="28"/>
    <n v="17"/>
    <n v="13"/>
    <n v="6.1879999999999998E-2"/>
    <s v="Den Bosch"/>
    <m/>
    <n v="0"/>
    <s v="pallet"/>
    <n v="52"/>
    <n v="0"/>
    <m/>
    <m/>
    <s v="no"/>
    <n v="354.19800000000004"/>
    <m/>
    <n v="0.12"/>
    <n v="40.249772727272727"/>
    <m/>
    <n v="402.49772727272727"/>
    <m/>
    <n v="0"/>
    <s v="Ellina Smirnova"/>
    <m/>
    <n v="10"/>
    <n v="100"/>
    <m/>
    <m/>
    <n v="0"/>
    <n v="0"/>
    <n v="0"/>
    <s v="16.06.2025"/>
    <s v="Order Window"/>
    <m/>
    <m/>
    <n v="588"/>
  </r>
  <r>
    <x v="2"/>
    <m/>
    <n v="20006096"/>
    <n v="3090251"/>
    <x v="40"/>
    <s v="JM"/>
    <x v="34"/>
    <x v="3"/>
    <m/>
    <m/>
    <n v="60"/>
    <n v="88026493"/>
    <s v="HE UCL Ice bucket"/>
    <n v="12"/>
    <m/>
    <s v="China"/>
    <s v="Bar support"/>
    <n v="167"/>
    <s v="Promocean The Netherlands BV"/>
    <x v="0"/>
    <n v="73.199999999999989"/>
    <n v="878.39999999999986"/>
    <n v="73.199999999999989"/>
    <n v="878.39999999999986"/>
    <n v="0"/>
    <n v="0"/>
    <n v="878.39999999999986"/>
    <n v="63.327000000000005"/>
    <n v="0"/>
    <n v="63.327000000000005"/>
    <n v="49"/>
    <n v="26"/>
    <n v="50"/>
    <n v="0.76439999999999997"/>
    <s v="Den Bosch"/>
    <m/>
    <n v="0"/>
    <s v="pallet"/>
    <n v="0"/>
    <n v="0"/>
    <m/>
    <m/>
    <s v="no"/>
    <n v="759.92400000000009"/>
    <m/>
    <n v="0.12"/>
    <n v="71.962500000000006"/>
    <m/>
    <n v="863.55000000000007"/>
    <m/>
    <n v="0"/>
    <s v="Ellina Smirnova"/>
    <m/>
    <n v="12"/>
    <n v="144"/>
    <m/>
    <m/>
    <n v="0"/>
    <n v="0"/>
    <n v="0"/>
    <s v="16.06.2025"/>
    <s v="Order Window"/>
    <m/>
    <m/>
    <n v="356"/>
  </r>
  <r>
    <x v="2"/>
    <m/>
    <n v="20006096"/>
    <n v="3090251"/>
    <x v="40"/>
    <s v="JM"/>
    <x v="34"/>
    <x v="3"/>
    <m/>
    <m/>
    <n v="70"/>
    <n v="88026494"/>
    <s v="HE UCL Keyring opener"/>
    <n v="25"/>
    <m/>
    <s v="China"/>
    <s v="Premiums"/>
    <n v="100"/>
    <s v="Promocean The Netherlands BV"/>
    <x v="0"/>
    <n v="47"/>
    <n v="1175"/>
    <n v="42.25"/>
    <n v="1056.25"/>
    <n v="0"/>
    <n v="0"/>
    <n v="1056.25"/>
    <n v="37.249200000000002"/>
    <n v="0"/>
    <n v="37.249200000000002"/>
    <n v="11"/>
    <n v="9"/>
    <n v="6"/>
    <n v="1.485E-2"/>
    <s v="Den Bosch"/>
    <m/>
    <n v="0"/>
    <s v="pallet"/>
    <n v="118.75"/>
    <n v="0"/>
    <m/>
    <m/>
    <s v="no"/>
    <n v="931.23"/>
    <m/>
    <n v="0.12"/>
    <n v="42.328636363636363"/>
    <m/>
    <n v="1058.215909090909"/>
    <m/>
    <n v="0"/>
    <s v="Ellina Smirnova"/>
    <m/>
    <n v="25"/>
    <n v="625"/>
    <m/>
    <m/>
    <n v="0"/>
    <n v="0"/>
    <n v="0"/>
    <s v="16.06.2025"/>
    <s v="Order Window"/>
    <m/>
    <m/>
    <n v="1305"/>
  </r>
  <r>
    <x v="2"/>
    <m/>
    <n v="20006096"/>
    <n v="3090251"/>
    <x v="40"/>
    <s v="JM"/>
    <x v="34"/>
    <x v="3"/>
    <m/>
    <m/>
    <n v="80"/>
    <n v="88026505"/>
    <s v="HE UCL Soccer ball with pump"/>
    <n v="20"/>
    <m/>
    <s v="China"/>
    <s v="Premiums"/>
    <n v="500"/>
    <s v="Promocean The Netherlands BV"/>
    <x v="0"/>
    <n v="64.900000000000006"/>
    <n v="1298"/>
    <n v="60.300000000000004"/>
    <n v="1206"/>
    <n v="0"/>
    <n v="0"/>
    <n v="1206"/>
    <n v="52.189200000000007"/>
    <n v="0"/>
    <n v="52.189200000000007"/>
    <n v="68"/>
    <n v="19"/>
    <n v="19"/>
    <n v="0.49096000000000001"/>
    <s v="Den Bosch"/>
    <m/>
    <n v="0"/>
    <s v="pallet"/>
    <n v="92"/>
    <n v="0"/>
    <m/>
    <m/>
    <s v="no"/>
    <n v="1043.7840000000001"/>
    <m/>
    <n v="0.12"/>
    <n v="59.305909090909097"/>
    <m/>
    <n v="1186.1181818181819"/>
    <m/>
    <n v="0"/>
    <s v="Ellina Smirnova"/>
    <m/>
    <n v="10"/>
    <n v="200"/>
    <m/>
    <m/>
    <n v="0"/>
    <n v="0"/>
    <n v="0"/>
    <s v="16.06.2025"/>
    <s v="Order Window"/>
    <m/>
    <m/>
    <n v="4834"/>
  </r>
  <r>
    <x v="2"/>
    <m/>
    <n v="20006096"/>
    <n v="3090251"/>
    <x v="40"/>
    <s v="JM"/>
    <x v="34"/>
    <x v="3"/>
    <m/>
    <m/>
    <n v="90"/>
    <n v="88026506"/>
    <s v="HE UCL Sports bag"/>
    <n v="4"/>
    <m/>
    <s v="China"/>
    <s v="Premiums"/>
    <n v="200"/>
    <s v="Promocean The Netherlands BV"/>
    <x v="0"/>
    <n v="75.55"/>
    <n v="302.2"/>
    <n v="74.75"/>
    <n v="299"/>
    <n v="0"/>
    <n v="0"/>
    <n v="299"/>
    <n v="65.215800000000002"/>
    <n v="0"/>
    <n v="65.215800000000002"/>
    <n v="52"/>
    <n v="33"/>
    <n v="12"/>
    <n v="8.2367999999999997E-2"/>
    <s v="Den Bosch"/>
    <m/>
    <n v="0"/>
    <s v="pallet"/>
    <n v="3.1999999999999886"/>
    <n v="0"/>
    <m/>
    <m/>
    <s v="no"/>
    <n v="260.86320000000001"/>
    <m/>
    <n v="0.12"/>
    <n v="74.108863636363637"/>
    <m/>
    <n v="296.43545454545455"/>
    <m/>
    <n v="0"/>
    <s v="Ellina Smirnova"/>
    <m/>
    <n v="5"/>
    <n v="20"/>
    <m/>
    <m/>
    <n v="0"/>
    <n v="0"/>
    <n v="0"/>
    <s v="16.06.2025"/>
    <s v="Order Window"/>
    <m/>
    <m/>
    <n v="636"/>
  </r>
  <r>
    <x v="2"/>
    <m/>
    <n v="20006096"/>
    <n v="3090251"/>
    <x v="40"/>
    <s v="JM"/>
    <x v="34"/>
    <x v="3"/>
    <m/>
    <m/>
    <n v="100"/>
    <n v="88026566"/>
    <s v="HE UCL Sports shirt S"/>
    <n v="10"/>
    <m/>
    <s v="China"/>
    <s v="Textiles-Clothing"/>
    <n v="200"/>
    <s v="Asian Sourcing Link"/>
    <x v="0"/>
    <n v="34.549999999999997"/>
    <n v="345.5"/>
    <n v="29.5"/>
    <n v="295"/>
    <n v="0"/>
    <n v="0"/>
    <n v="295"/>
    <n v="25.154999999999998"/>
    <n v="0"/>
    <n v="25.154999999999998"/>
    <n v="39"/>
    <n v="33"/>
    <n v="4.5"/>
    <n v="5.7915000000000001E-2"/>
    <s v="Den Bosch"/>
    <m/>
    <n v="0"/>
    <s v="pallet"/>
    <n v="50.5"/>
    <n v="0"/>
    <m/>
    <m/>
    <s v="no"/>
    <n v="251.54999999999998"/>
    <m/>
    <n v="0.12"/>
    <n v="28.58522727272727"/>
    <m/>
    <n v="285.85227272727269"/>
    <m/>
    <n v="0"/>
    <s v="Ellina Smirnova"/>
    <m/>
    <n v="5"/>
    <n v="50"/>
    <m/>
    <m/>
    <n v="0"/>
    <n v="0"/>
    <n v="0"/>
    <s v="16.06.2025"/>
    <s v="Order Window"/>
    <m/>
    <m/>
    <n v="97"/>
  </r>
  <r>
    <x v="2"/>
    <m/>
    <n v="20006096"/>
    <n v="3090251"/>
    <x v="40"/>
    <s v="JM"/>
    <x v="34"/>
    <x v="3"/>
    <m/>
    <m/>
    <n v="110"/>
    <n v="88026567"/>
    <s v="HE UCL Sports shirt M"/>
    <n v="30"/>
    <m/>
    <s v="China"/>
    <s v="Textiles-Clothing"/>
    <n v="200"/>
    <s v="Asian Sourcing Link"/>
    <x v="0"/>
    <n v="34.549999999999997"/>
    <n v="1036.5"/>
    <n v="29.5"/>
    <n v="885"/>
    <n v="0"/>
    <n v="0"/>
    <n v="885"/>
    <n v="25.154999999999998"/>
    <n v="0"/>
    <n v="25.154999999999998"/>
    <n v="39"/>
    <n v="33"/>
    <n v="4.5"/>
    <n v="0.17374500000000001"/>
    <s v="Den Bosch"/>
    <m/>
    <n v="0"/>
    <s v="pallet"/>
    <n v="151.5"/>
    <n v="0"/>
    <m/>
    <m/>
    <s v="no"/>
    <n v="754.65"/>
    <m/>
    <n v="0.12"/>
    <n v="28.58522727272727"/>
    <m/>
    <n v="857.55681818181813"/>
    <m/>
    <n v="0"/>
    <s v="Ellina Smirnova"/>
    <m/>
    <n v="5"/>
    <n v="150"/>
    <m/>
    <m/>
    <n v="0"/>
    <n v="0"/>
    <n v="0"/>
    <s v="16.06.2025"/>
    <s v="Order Window"/>
    <m/>
    <m/>
    <n v="336"/>
  </r>
  <r>
    <x v="0"/>
    <m/>
    <n v="20006081"/>
    <n v="3090233"/>
    <x v="13"/>
    <s v="HU"/>
    <x v="10"/>
    <x v="1"/>
    <m/>
    <m/>
    <n v="540"/>
    <n v="88019486"/>
    <s v="HE bottle glorifier (3 bottles)"/>
    <n v="5"/>
    <m/>
    <s v="China"/>
    <s v="Indoor signs"/>
    <n v="100"/>
    <s v="Dekkers Visual Communication B.v."/>
    <x v="0"/>
    <n v="154.25"/>
    <n v="771.25"/>
    <n v="154.25"/>
    <n v="771.25"/>
    <n v="0"/>
    <n v="0"/>
    <n v="771.25"/>
    <n v="133.40280000000001"/>
    <n v="0"/>
    <n v="133.40280000000001"/>
    <n v="47"/>
    <n v="35"/>
    <n v="20"/>
    <n v="0.16450000000000001"/>
    <s v="Den Bosch"/>
    <m/>
    <n v="0"/>
    <n v="0"/>
    <n v="0"/>
    <n v="0"/>
    <m/>
    <m/>
    <s v="no"/>
    <n v="667.01400000000012"/>
    <m/>
    <n v="0.12"/>
    <n v="151.59409090909094"/>
    <m/>
    <n v="757.97045454545469"/>
    <m/>
    <n v="0"/>
    <s v="Ludmilla Zarybnicka"/>
    <m/>
    <n v="1"/>
    <n v="5"/>
    <m/>
    <m/>
    <n v="0"/>
    <n v="0"/>
    <n v="0"/>
    <s v="12.06.2025"/>
    <s v="Order Window"/>
    <m/>
    <m/>
    <n v="96"/>
  </r>
  <r>
    <x v="0"/>
    <m/>
    <n v="20006081"/>
    <n v="3090233"/>
    <x v="13"/>
    <s v="HU"/>
    <x v="10"/>
    <x v="1"/>
    <m/>
    <m/>
    <n v="550"/>
    <n v="88027211"/>
    <s v="HE Brand fanny pack"/>
    <n v="20"/>
    <m/>
    <s v="China"/>
    <s v="Premiums"/>
    <n v="50"/>
    <s v="Asian Sourcing Link"/>
    <x v="0"/>
    <n v="78.400000000000006"/>
    <n v="1568"/>
    <n v="40.9"/>
    <n v="818"/>
    <n v="0"/>
    <n v="0"/>
    <n v="818"/>
    <n v="35.340000000000003"/>
    <n v="0"/>
    <n v="35.340000000000003"/>
    <n v="53"/>
    <n v="43"/>
    <n v="43"/>
    <n v="1.95994"/>
    <s v="Den Bosch"/>
    <m/>
    <n v="0"/>
    <n v="0"/>
    <n v="750"/>
    <n v="0"/>
    <m/>
    <m/>
    <s v="no"/>
    <n v="706.80000000000007"/>
    <m/>
    <n v="0.12"/>
    <n v="40.159090909090914"/>
    <m/>
    <n v="803.18181818181824"/>
    <m/>
    <n v="0"/>
    <s v="Ellina Smirnova"/>
    <m/>
    <n v="10"/>
    <n v="200"/>
    <m/>
    <m/>
    <n v="0"/>
    <n v="0"/>
    <n v="0"/>
    <s v="12.06.2025"/>
    <s v="Order Window"/>
    <m/>
    <m/>
    <n v="264"/>
  </r>
  <r>
    <x v="4"/>
    <m/>
    <n v="20006081"/>
    <n v="3090233"/>
    <x v="13"/>
    <s v="HU"/>
    <x v="10"/>
    <x v="1"/>
    <m/>
    <m/>
    <n v="560"/>
    <n v="88027225"/>
    <s v="HE 0.0 Water bottle"/>
    <n v="10"/>
    <m/>
    <s v="China"/>
    <s v="Premiums"/>
    <n v="250"/>
    <s v="Promocean The Netherlands BV"/>
    <x v="0"/>
    <n v="89.800000000000011"/>
    <n v="898.00000000000011"/>
    <n v="89.800000000000011"/>
    <n v="898.00000000000011"/>
    <n v="0"/>
    <n v="0"/>
    <n v="898.00000000000011"/>
    <n v="73.815000000000012"/>
    <n v="0"/>
    <n v="73.815000000000012"/>
    <n v="41.5"/>
    <n v="17"/>
    <n v="13"/>
    <n v="9.1715000000000005E-2"/>
    <s v="Den Bosch"/>
    <m/>
    <n v="0"/>
    <n v="0"/>
    <n v="0"/>
    <n v="0"/>
    <m/>
    <m/>
    <s v="no"/>
    <n v="738.15000000000009"/>
    <m/>
    <n v="0.12"/>
    <n v="83.880681818181827"/>
    <m/>
    <n v="838.80681818181824"/>
    <m/>
    <n v="0"/>
    <s v="Ellina Smirnova"/>
    <m/>
    <n v="10"/>
    <n v="100"/>
    <m/>
    <m/>
    <n v="0"/>
    <n v="0"/>
    <n v="0"/>
    <s v="12.06.2025"/>
    <s v="Order Window"/>
    <m/>
    <m/>
    <n v="106"/>
  </r>
  <r>
    <x v="4"/>
    <m/>
    <n v="20006081"/>
    <n v="3090233"/>
    <x v="13"/>
    <s v="HU"/>
    <x v="10"/>
    <x v="1"/>
    <m/>
    <m/>
    <n v="570"/>
    <n v="88027062"/>
    <s v="HE 0.0 cooler backpack"/>
    <n v="20"/>
    <m/>
    <s v="China"/>
    <s v="Premiums"/>
    <n v="200"/>
    <s v="Promocean The Netherlands BV"/>
    <x v="0"/>
    <n v="42.65"/>
    <n v="853"/>
    <n v="42.65"/>
    <n v="853"/>
    <n v="0"/>
    <n v="0"/>
    <n v="853"/>
    <n v="38.440800000000003"/>
    <n v="0"/>
    <n v="38.440800000000003"/>
    <n v="48"/>
    <n v="34"/>
    <n v="9.5"/>
    <n v="0.31008000000000002"/>
    <s v="Den Bosch"/>
    <m/>
    <n v="0"/>
    <n v="0"/>
    <n v="0"/>
    <n v="0"/>
    <m/>
    <m/>
    <s v="no"/>
    <n v="768.81600000000003"/>
    <m/>
    <n v="0.12"/>
    <n v="43.682727272727277"/>
    <m/>
    <n v="873.65454545454554"/>
    <m/>
    <n v="0"/>
    <s v="Ellina Smirnova"/>
    <m/>
    <n v="5"/>
    <n v="100"/>
    <m/>
    <m/>
    <n v="0"/>
    <n v="0"/>
    <n v="0"/>
    <s v="12.06.2025"/>
    <s v="Order Window"/>
    <m/>
    <m/>
    <n v="87"/>
  </r>
  <r>
    <x v="4"/>
    <m/>
    <n v="20006081"/>
    <n v="3090233"/>
    <x v="13"/>
    <s v="HU"/>
    <x v="10"/>
    <x v="1"/>
    <m/>
    <m/>
    <n v="580"/>
    <n v="88027242"/>
    <s v="HE 0.0 Beach chair"/>
    <n v="30"/>
    <m/>
    <s v="Poland"/>
    <s v="Premiums"/>
    <n v="100"/>
    <s v="ASL Nederland B.V."/>
    <x v="0"/>
    <n v="41.68"/>
    <n v="1250.4000000000001"/>
    <n v="41.68"/>
    <n v="1250.4000000000001"/>
    <n v="0"/>
    <n v="0"/>
    <n v="1250.4000000000001"/>
    <n v="36.68"/>
    <n v="0"/>
    <n v="36.68"/>
    <n v="125"/>
    <n v="55"/>
    <n v="3.2"/>
    <n v="0.66"/>
    <s v="Den Bosch"/>
    <m/>
    <n v="0"/>
    <n v="0"/>
    <n v="0"/>
    <n v="0"/>
    <m/>
    <m/>
    <s v="no"/>
    <n v="1100.4000000000001"/>
    <m/>
    <n v="0.12"/>
    <n v="41.68181818181818"/>
    <m/>
    <n v="1250.4545454545455"/>
    <m/>
    <n v="0"/>
    <s v="Ellina Smirnova"/>
    <m/>
    <n v="1"/>
    <n v="30"/>
    <m/>
    <m/>
    <n v="0"/>
    <n v="0"/>
    <n v="0"/>
    <s v="12.06.2025"/>
    <s v="Order Window"/>
    <m/>
    <m/>
    <n v="131"/>
  </r>
  <r>
    <x v="4"/>
    <m/>
    <n v="20006081"/>
    <n v="3090233"/>
    <x v="13"/>
    <s v="HU"/>
    <x v="10"/>
    <x v="1"/>
    <m/>
    <m/>
    <n v="590"/>
    <n v="88026294"/>
    <s v="HE 0.0 dripmat"/>
    <n v="3"/>
    <m/>
    <s v="China"/>
    <s v="Bar support"/>
    <n v="50"/>
    <s v="Asian Sourcing Link"/>
    <x v="0"/>
    <n v="46.1"/>
    <n v="138.30000000000001"/>
    <n v="33.9"/>
    <n v="101.69999999999999"/>
    <n v="0"/>
    <n v="0"/>
    <n v="101.69999999999999"/>
    <n v="31.578000000000003"/>
    <n v="0"/>
    <n v="31.578000000000003"/>
    <n v="62"/>
    <n v="20"/>
    <n v="9.5"/>
    <n v="3.5340000000000003E-2"/>
    <s v="Den Bosch"/>
    <m/>
    <n v="0"/>
    <n v="0"/>
    <n v="36.600000000000023"/>
    <n v="0"/>
    <m/>
    <m/>
    <s v="no"/>
    <n v="94.734000000000009"/>
    <m/>
    <n v="0.12"/>
    <n v="35.884090909090915"/>
    <m/>
    <n v="107.65227272727275"/>
    <m/>
    <n v="0"/>
    <s v="Ellina Smirnova"/>
    <m/>
    <n v="10"/>
    <n v="30"/>
    <m/>
    <m/>
    <n v="0"/>
    <n v="0"/>
    <n v="0"/>
    <s v="12.06.2025"/>
    <s v="Order Window"/>
    <m/>
    <m/>
    <n v="228"/>
  </r>
  <r>
    <x v="4"/>
    <m/>
    <n v="20006081"/>
    <n v="3090233"/>
    <x v="13"/>
    <s v="HU"/>
    <x v="10"/>
    <x v="1"/>
    <m/>
    <m/>
    <n v="600"/>
    <n v="88025984"/>
    <s v="HE 0.0 Polo man M"/>
    <n v="2"/>
    <m/>
    <s v="Bangladesh"/>
    <s v="Textiles-Clothing"/>
    <n v="167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s v="Den Bosch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2.06.2025"/>
    <s v="Order Window"/>
    <m/>
    <m/>
    <n v="31"/>
  </r>
  <r>
    <x v="4"/>
    <m/>
    <n v="20006081"/>
    <n v="3090233"/>
    <x v="13"/>
    <s v="HU"/>
    <x v="10"/>
    <x v="1"/>
    <m/>
    <m/>
    <n v="610"/>
    <n v="88025985"/>
    <s v="HE 0.0 Polo man L"/>
    <n v="2"/>
    <m/>
    <s v="Bangladesh"/>
    <s v="Textiles-Clothing"/>
    <n v="167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s v="Den Bosch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2.06.2025"/>
    <s v="Order Window"/>
    <m/>
    <m/>
    <n v="34"/>
  </r>
  <r>
    <x v="4"/>
    <m/>
    <n v="20006081"/>
    <n v="3090233"/>
    <x v="13"/>
    <s v="HU"/>
    <x v="10"/>
    <x v="1"/>
    <m/>
    <m/>
    <n v="620"/>
    <n v="88025986"/>
    <s v="HE 0.0 Polo man XL"/>
    <n v="2"/>
    <m/>
    <s v="Bangladesh"/>
    <s v="Textiles-Clothing"/>
    <n v="167"/>
    <s v="Promocean The Netherlands BV"/>
    <x v="0"/>
    <n v="42.480000000000004"/>
    <n v="84.960000000000008"/>
    <n v="42.480000000000004"/>
    <n v="84.960000000000008"/>
    <n v="0"/>
    <n v="0"/>
    <n v="84.960000000000008"/>
    <n v="37.018499999999996"/>
    <n v="0"/>
    <n v="37.018499999999996"/>
    <n v="36"/>
    <n v="33"/>
    <n v="7"/>
    <n v="1.6632000000000001E-2"/>
    <s v="Den Bosch"/>
    <m/>
    <n v="0"/>
    <n v="0"/>
    <n v="0"/>
    <n v="0"/>
    <m/>
    <m/>
    <s v="no"/>
    <n v="74.036999999999992"/>
    <m/>
    <n v="0.12"/>
    <n v="42.066477272727269"/>
    <m/>
    <n v="84.132954545454538"/>
    <m/>
    <n v="0"/>
    <s v="Ellina Smirnova"/>
    <m/>
    <n v="6"/>
    <n v="12"/>
    <m/>
    <m/>
    <n v="0"/>
    <n v="0"/>
    <n v="0"/>
    <s v="12.06.2025"/>
    <s v="Order Window"/>
    <m/>
    <m/>
    <n v="33"/>
  </r>
  <r>
    <x v="4"/>
    <m/>
    <n v="20006081"/>
    <n v="3090233"/>
    <x v="13"/>
    <s v="HU"/>
    <x v="10"/>
    <x v="1"/>
    <m/>
    <m/>
    <n v="630"/>
    <n v="88025971"/>
    <s v="HE 0.0 Polo lady S"/>
    <n v="2"/>
    <m/>
    <s v="Bangladesh"/>
    <s v="Textiles-Clothing"/>
    <n v="167"/>
    <s v="Promocean The Netherlands BV"/>
    <x v="0"/>
    <n v="40.619999999999997"/>
    <n v="81.239999999999995"/>
    <n v="40.619999999999997"/>
    <n v="81.239999999999995"/>
    <n v="0"/>
    <n v="0"/>
    <n v="81.239999999999995"/>
    <n v="35.408999999999999"/>
    <n v="0"/>
    <n v="35.408999999999999"/>
    <n v="36"/>
    <n v="33"/>
    <n v="7"/>
    <n v="1.6632000000000001E-2"/>
    <s v="Den Bosch"/>
    <m/>
    <n v="0"/>
    <n v="0"/>
    <n v="0"/>
    <n v="0"/>
    <m/>
    <m/>
    <s v="no"/>
    <n v="70.817999999999998"/>
    <m/>
    <n v="0.12"/>
    <n v="40.237499999999997"/>
    <m/>
    <n v="80.474999999999994"/>
    <m/>
    <n v="0"/>
    <s v="Ellina Smirnova"/>
    <m/>
    <n v="6"/>
    <n v="12"/>
    <m/>
    <m/>
    <n v="0"/>
    <n v="0"/>
    <n v="0"/>
    <s v="12.06.2025"/>
    <s v="Order Window"/>
    <m/>
    <m/>
    <n v="10"/>
  </r>
  <r>
    <x v="4"/>
    <m/>
    <n v="20006081"/>
    <n v="3090233"/>
    <x v="13"/>
    <s v="HU"/>
    <x v="10"/>
    <x v="1"/>
    <m/>
    <m/>
    <n v="640"/>
    <n v="88025972"/>
    <s v="HE 0.0 Polo lady M"/>
    <n v="2"/>
    <m/>
    <s v="Bangladesh"/>
    <s v="Textiles-Clothing"/>
    <n v="167"/>
    <s v="Promocean The Netherlands BV"/>
    <x v="0"/>
    <n v="40.619999999999997"/>
    <n v="81.239999999999995"/>
    <n v="40.619999999999997"/>
    <n v="81.239999999999995"/>
    <n v="0"/>
    <n v="0"/>
    <n v="81.239999999999995"/>
    <n v="35.408999999999999"/>
    <n v="0"/>
    <n v="35.408999999999999"/>
    <n v="36"/>
    <n v="33"/>
    <n v="7"/>
    <n v="1.6632000000000001E-2"/>
    <s v="Den Bosch"/>
    <m/>
    <n v="0"/>
    <n v="0"/>
    <n v="0"/>
    <n v="0"/>
    <m/>
    <m/>
    <s v="no"/>
    <n v="70.817999999999998"/>
    <m/>
    <n v="0.12"/>
    <n v="40.237499999999997"/>
    <m/>
    <n v="80.474999999999994"/>
    <m/>
    <n v="0"/>
    <s v="Ellina Smirnova"/>
    <m/>
    <n v="6"/>
    <n v="12"/>
    <m/>
    <m/>
    <n v="0"/>
    <n v="0"/>
    <n v="0"/>
    <s v="12.06.2025"/>
    <s v="Order Window"/>
    <m/>
    <m/>
    <n v="10"/>
  </r>
  <r>
    <x v="4"/>
    <m/>
    <n v="20006081"/>
    <n v="3090233"/>
    <x v="13"/>
    <s v="HU"/>
    <x v="10"/>
    <x v="1"/>
    <m/>
    <m/>
    <n v="650"/>
    <n v="88025973"/>
    <s v="HE 0.0 Polo lady L"/>
    <n v="2"/>
    <m/>
    <s v="Bangladesh"/>
    <s v="Textiles-Clothing"/>
    <n v="167"/>
    <s v="Promocean The Netherlands BV"/>
    <x v="0"/>
    <n v="40.619999999999997"/>
    <n v="81.239999999999995"/>
    <n v="40.619999999999997"/>
    <n v="81.239999999999995"/>
    <n v="0"/>
    <n v="0"/>
    <n v="81.239999999999995"/>
    <n v="35.408999999999999"/>
    <n v="0"/>
    <n v="35.408999999999999"/>
    <n v="36"/>
    <n v="33"/>
    <n v="7"/>
    <n v="1.6632000000000001E-2"/>
    <s v="Den Bosch"/>
    <m/>
    <n v="0"/>
    <n v="0"/>
    <n v="0"/>
    <n v="0"/>
    <m/>
    <m/>
    <s v="no"/>
    <n v="70.817999999999998"/>
    <m/>
    <n v="0.12"/>
    <n v="40.237499999999997"/>
    <m/>
    <n v="80.474999999999994"/>
    <m/>
    <n v="0"/>
    <s v="Ellina Smirnova"/>
    <m/>
    <n v="6"/>
    <n v="12"/>
    <m/>
    <m/>
    <n v="0"/>
    <n v="0"/>
    <n v="0"/>
    <s v="12.06.2025"/>
    <s v="Order Window"/>
    <m/>
    <m/>
    <n v="11"/>
  </r>
  <r>
    <x v="0"/>
    <m/>
    <n v="20006081"/>
    <n v="3090233"/>
    <x v="13"/>
    <s v="HU"/>
    <x v="10"/>
    <x v="1"/>
    <m/>
    <m/>
    <n v="660"/>
    <n v="88026690"/>
    <s v="HE Brand Glass 30cl"/>
    <n v="10"/>
    <m/>
    <s v="France"/>
    <s v="Glassware"/>
    <n v="3334"/>
    <s v="Arc International France SAS"/>
    <x v="0"/>
    <n v="5.22"/>
    <n v="52.199999999999996"/>
    <n v="5.22"/>
    <n v="52.199999999999996"/>
    <n v="0"/>
    <n v="0"/>
    <n v="52.199999999999996"/>
    <n v="4.58"/>
    <n v="0"/>
    <n v="4.58"/>
    <n v="22.3"/>
    <n v="15.1"/>
    <n v="22.4"/>
    <n v="7.5427519999999984E-2"/>
    <s v="Den Bosch"/>
    <m/>
    <n v="0"/>
    <n v="0"/>
    <n v="0"/>
    <n v="0"/>
    <m/>
    <m/>
    <s v="no"/>
    <n v="45.8"/>
    <m/>
    <n v="0.12"/>
    <n v="5.204545454545455"/>
    <m/>
    <n v="52.045454545454547"/>
    <m/>
    <n v="0"/>
    <s v="Ludmilla Zarybnicka"/>
    <m/>
    <n v="6"/>
    <n v="60"/>
    <m/>
    <m/>
    <n v="0"/>
    <n v="0"/>
    <n v="0"/>
    <s v="12.06.2025"/>
    <s v="Order Window"/>
    <m/>
    <m/>
    <n v="18162"/>
  </r>
  <r>
    <x v="2"/>
    <m/>
    <n v="20006081"/>
    <n v="3090233"/>
    <x v="13"/>
    <s v="HU"/>
    <x v="10"/>
    <x v="1"/>
    <m/>
    <m/>
    <n v="670"/>
    <n v="88026490"/>
    <s v="HE UCL Hoodie lady S"/>
    <n v="3"/>
    <m/>
    <s v="China"/>
    <s v="Textiles-Clothing"/>
    <n v="500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s v="Den Bosch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2.06.2025"/>
    <s v="Order Window"/>
    <m/>
    <m/>
    <n v="22"/>
  </r>
  <r>
    <x v="2"/>
    <m/>
    <n v="20006081"/>
    <n v="3090233"/>
    <x v="13"/>
    <s v="HU"/>
    <x v="10"/>
    <x v="1"/>
    <m/>
    <m/>
    <n v="680"/>
    <n v="88026492"/>
    <s v="HE UCL Hoodie lady L"/>
    <n v="3"/>
    <m/>
    <s v="China"/>
    <s v="Textiles-Clothing"/>
    <n v="500"/>
    <s v="Promocean The Netherlands BV"/>
    <x v="0"/>
    <n v="38.44"/>
    <n v="115.32"/>
    <n v="38.44"/>
    <n v="115.32"/>
    <n v="0"/>
    <n v="0"/>
    <n v="115.32"/>
    <n v="32.572800000000001"/>
    <n v="0"/>
    <n v="32.572800000000001"/>
    <n v="58"/>
    <n v="36"/>
    <n v="4"/>
    <n v="2.5055999999999998E-2"/>
    <s v="Den Bosch"/>
    <m/>
    <n v="0"/>
    <n v="0"/>
    <n v="0"/>
    <n v="0"/>
    <m/>
    <m/>
    <s v="no"/>
    <n v="97.718400000000003"/>
    <m/>
    <n v="0.12"/>
    <n v="37.014545454545456"/>
    <m/>
    <n v="111.04363636363637"/>
    <m/>
    <n v="0"/>
    <s v="Ellina Smirnova"/>
    <m/>
    <n v="2"/>
    <n v="6"/>
    <m/>
    <m/>
    <n v="0"/>
    <n v="0"/>
    <n v="0"/>
    <s v="12.06.2025"/>
    <s v="Order Window"/>
    <m/>
    <m/>
    <n v="176"/>
  </r>
  <r>
    <x v="2"/>
    <m/>
    <n v="20006081"/>
    <n v="3090233"/>
    <x v="13"/>
    <s v="HU"/>
    <x v="10"/>
    <x v="1"/>
    <m/>
    <m/>
    <n v="690"/>
    <n v="88026470"/>
    <s v="HE UCL Hoodie man M"/>
    <n v="2"/>
    <m/>
    <s v="China"/>
    <s v="Textiles-Clothing"/>
    <n v="500"/>
    <s v="Promocean The Netherlands BV"/>
    <x v="0"/>
    <n v="38.86"/>
    <n v="77.72"/>
    <n v="38.86"/>
    <n v="77.72"/>
    <n v="0"/>
    <n v="0"/>
    <n v="77.72"/>
    <n v="33.017399999999995"/>
    <n v="0"/>
    <n v="33.017399999999995"/>
    <n v="58"/>
    <n v="36"/>
    <n v="4"/>
    <n v="1.6704E-2"/>
    <s v="Den Bosch"/>
    <m/>
    <n v="0"/>
    <n v="0"/>
    <n v="0"/>
    <n v="0"/>
    <m/>
    <m/>
    <s v="no"/>
    <n v="66.03479999999999"/>
    <m/>
    <n v="0.12"/>
    <n v="37.519772727272724"/>
    <m/>
    <n v="75.039545454545447"/>
    <m/>
    <n v="0"/>
    <s v="Ellina Smirnova"/>
    <m/>
    <n v="2"/>
    <n v="4"/>
    <m/>
    <m/>
    <n v="0"/>
    <n v="0"/>
    <n v="0"/>
    <s v="12.06.2025"/>
    <s v="Order Window"/>
    <m/>
    <m/>
    <n v="123"/>
  </r>
  <r>
    <x v="2"/>
    <m/>
    <n v="20006096"/>
    <n v="3090251"/>
    <x v="40"/>
    <s v="JM"/>
    <x v="34"/>
    <x v="3"/>
    <m/>
    <m/>
    <n v="120"/>
    <n v="88026568"/>
    <s v="HE UCL Sports shirt L"/>
    <n v="40"/>
    <m/>
    <s v="China"/>
    <s v="Textiles-Clothing"/>
    <n v="200"/>
    <s v="Asian Sourcing Link"/>
    <x v="0"/>
    <n v="34.549999999999997"/>
    <n v="1382"/>
    <n v="29.5"/>
    <n v="1180"/>
    <n v="0"/>
    <n v="0"/>
    <n v="1180"/>
    <n v="25.154999999999998"/>
    <n v="0"/>
    <n v="25.154999999999998"/>
    <n v="39"/>
    <n v="33"/>
    <n v="4.5"/>
    <n v="0.23166"/>
    <s v="Den Bosch"/>
    <m/>
    <n v="0"/>
    <s v="pallet"/>
    <n v="202"/>
    <n v="0"/>
    <m/>
    <m/>
    <s v="no"/>
    <n v="1006.1999999999999"/>
    <m/>
    <n v="0.12"/>
    <n v="28.58522727272727"/>
    <m/>
    <n v="1143.4090909090908"/>
    <m/>
    <n v="0"/>
    <s v="Ellina Smirnova"/>
    <m/>
    <n v="5"/>
    <n v="200"/>
    <m/>
    <m/>
    <n v="0"/>
    <n v="0"/>
    <n v="0"/>
    <s v="16.06.2025"/>
    <s v="Order Window"/>
    <m/>
    <m/>
    <n v="483"/>
  </r>
  <r>
    <x v="2"/>
    <m/>
    <n v="20006096"/>
    <n v="3090251"/>
    <x v="40"/>
    <s v="JM"/>
    <x v="34"/>
    <x v="3"/>
    <m/>
    <m/>
    <n v="130"/>
    <n v="88026569"/>
    <s v="HE UCL Sports shirt XL"/>
    <n v="20"/>
    <m/>
    <s v="China"/>
    <s v="Textiles-Clothing"/>
    <n v="200"/>
    <s v="Asian Sourcing Link"/>
    <x v="0"/>
    <n v="34.549999999999997"/>
    <n v="691"/>
    <n v="29.5"/>
    <n v="590"/>
    <n v="0"/>
    <n v="0"/>
    <n v="590"/>
    <n v="25.154999999999998"/>
    <n v="0"/>
    <n v="25.154999999999998"/>
    <n v="39"/>
    <n v="33"/>
    <n v="4.5"/>
    <n v="0.11583"/>
    <s v="Den Bosch"/>
    <m/>
    <n v="0"/>
    <s v="pallet"/>
    <n v="101"/>
    <n v="0"/>
    <m/>
    <m/>
    <s v="no"/>
    <n v="503.09999999999997"/>
    <m/>
    <n v="0.12"/>
    <n v="28.58522727272727"/>
    <m/>
    <n v="571.70454545454538"/>
    <m/>
    <n v="0"/>
    <s v="Ellina Smirnova"/>
    <m/>
    <n v="5"/>
    <n v="100"/>
    <m/>
    <m/>
    <n v="0"/>
    <n v="0"/>
    <n v="0"/>
    <s v="16.06.2025"/>
    <s v="Order Window"/>
    <m/>
    <m/>
    <n v="263"/>
  </r>
  <r>
    <x v="5"/>
    <m/>
    <n v="20006123"/>
    <n v="3090936"/>
    <x v="62"/>
    <s v="MQ"/>
    <x v="45"/>
    <x v="3"/>
    <m/>
    <m/>
    <n v="10"/>
    <n v="88027239"/>
    <s v="DSP Bottle filament lightstring (230V)"/>
    <n v="9"/>
    <m/>
    <s v="China"/>
    <s v="Premiums"/>
    <n v="100"/>
    <s v="Dekkers Visual Communication B.v."/>
    <x v="0"/>
    <n v="270.23"/>
    <n v="2432.0700000000002"/>
    <n v="270.23"/>
    <n v="2432.0700000000002"/>
    <n v="0"/>
    <n v="0"/>
    <n v="2432.0700000000002"/>
    <n v="233.70000000000002"/>
    <n v="0"/>
    <n v="233.70000000000002"/>
    <n v="34.5"/>
    <n v="20"/>
    <n v="23.5"/>
    <n v="0.14593500000000001"/>
    <s v="Den Bosch"/>
    <m/>
    <n v="0"/>
    <n v="0"/>
    <n v="0"/>
    <n v="0"/>
    <m/>
    <m/>
    <s v="no"/>
    <n v="2103.3000000000002"/>
    <m/>
    <n v="0.12"/>
    <n v="265.56818181818181"/>
    <m/>
    <n v="2390.1136363636365"/>
    <m/>
    <n v="0"/>
    <s v="Ellina Smirnova"/>
    <m/>
    <n v="1"/>
    <n v="9"/>
    <m/>
    <m/>
    <n v="0"/>
    <n v="0"/>
    <n v="0"/>
    <s v="07.07.2025"/>
    <s v="Order Window"/>
    <m/>
    <m/>
    <n v="81"/>
  </r>
  <r>
    <x v="5"/>
    <m/>
    <n v="20006123"/>
    <n v="3090936"/>
    <x v="62"/>
    <s v="MQ"/>
    <x v="45"/>
    <x v="3"/>
    <m/>
    <m/>
    <n v="20"/>
    <n v="88027053"/>
    <s v="DSP bottle LED Neon sign"/>
    <n v="4"/>
    <m/>
    <s v="China"/>
    <s v="Indoor signs"/>
    <n v="100"/>
    <s v="Dekkers Visual Communication B.v."/>
    <x v="0"/>
    <n v="145"/>
    <n v="580"/>
    <n v="131.82"/>
    <n v="527.28"/>
    <n v="0"/>
    <n v="0"/>
    <n v="527.28"/>
    <n v="114.00000000000001"/>
    <n v="0"/>
    <n v="114.00000000000001"/>
    <n v="44"/>
    <n v="10"/>
    <n v="74"/>
    <n v="0.13023999999999999"/>
    <s v="Den Bosch"/>
    <m/>
    <n v="0"/>
    <n v="0"/>
    <n v="52.720000000000027"/>
    <n v="0"/>
    <m/>
    <m/>
    <s v="no"/>
    <n v="456.00000000000006"/>
    <m/>
    <n v="0.12"/>
    <n v="129.54545454545456"/>
    <m/>
    <n v="518.18181818181824"/>
    <m/>
    <n v="0"/>
    <s v="Ludmilla Zarybnicka"/>
    <m/>
    <n v="1"/>
    <n v="4"/>
    <m/>
    <m/>
    <n v="0"/>
    <n v="0"/>
    <n v="0"/>
    <s v="07.07.2025"/>
    <s v="Order Window"/>
    <m/>
    <m/>
    <n v="456"/>
  </r>
  <r>
    <x v="5"/>
    <m/>
    <n v="20006123"/>
    <n v="3090936"/>
    <x v="62"/>
    <s v="MQ"/>
    <x v="45"/>
    <x v="3"/>
    <m/>
    <m/>
    <n v="30"/>
    <n v="88026888"/>
    <s v="DSP Ice bucket 6 bottles"/>
    <n v="5"/>
    <m/>
    <s v="China"/>
    <s v="Bar support"/>
    <n v="167"/>
    <s v="Promocean The Netherlands BV"/>
    <x v="0"/>
    <n v="76.679999999999993"/>
    <n v="383.4"/>
    <n v="62.519999999999996"/>
    <n v="312.59999999999997"/>
    <n v="0"/>
    <n v="0"/>
    <n v="312.59999999999997"/>
    <n v="53.420400000000008"/>
    <n v="0"/>
    <n v="53.420400000000008"/>
    <n v="49"/>
    <n v="26"/>
    <n v="50"/>
    <n v="0.31850000000000001"/>
    <s v="Den Bosch"/>
    <m/>
    <n v="0"/>
    <n v="0"/>
    <n v="70.800000000000011"/>
    <n v="0"/>
    <m/>
    <m/>
    <s v="no"/>
    <n v="267.10200000000003"/>
    <m/>
    <n v="0.12"/>
    <n v="60.705000000000005"/>
    <m/>
    <n v="303.52500000000003"/>
    <m/>
    <n v="0"/>
    <s v="Ellina Smirnova"/>
    <m/>
    <n v="12"/>
    <n v="60"/>
    <m/>
    <m/>
    <n v="0"/>
    <n v="0"/>
    <n v="0"/>
    <s v="07.07.2025"/>
    <s v="Order Window"/>
    <m/>
    <m/>
    <n v="730"/>
  </r>
  <r>
    <x v="5"/>
    <m/>
    <n v="20006123"/>
    <n v="3090936"/>
    <x v="62"/>
    <s v="MQ"/>
    <x v="45"/>
    <x v="3"/>
    <m/>
    <m/>
    <n v="40"/>
    <n v="88027179"/>
    <s v="DSP Dripmat"/>
    <n v="5"/>
    <m/>
    <s v="China"/>
    <s v="Bar support"/>
    <n v="50"/>
    <s v="Asian Sourcing Link"/>
    <x v="0"/>
    <n v="85.7"/>
    <n v="428.5"/>
    <n v="57.1"/>
    <n v="285.5"/>
    <n v="0"/>
    <n v="0"/>
    <n v="285.5"/>
    <n v="49.59"/>
    <n v="0"/>
    <n v="49.59"/>
    <n v="62"/>
    <n v="20.5"/>
    <n v="10"/>
    <n v="6.3549999999999995E-2"/>
    <s v="Den Bosch"/>
    <m/>
    <n v="0"/>
    <n v="0"/>
    <n v="143"/>
    <n v="0"/>
    <m/>
    <m/>
    <s v="no"/>
    <n v="247.95000000000002"/>
    <m/>
    <n v="0.12"/>
    <n v="56.352272727272734"/>
    <m/>
    <n v="281.76136363636368"/>
    <m/>
    <n v="0"/>
    <s v="Ellina Smirnova"/>
    <m/>
    <n v="10"/>
    <n v="50"/>
    <m/>
    <m/>
    <n v="0"/>
    <n v="0"/>
    <n v="0"/>
    <s v="07.07.2025"/>
    <s v="Order Window"/>
    <m/>
    <m/>
    <n v="217"/>
  </r>
  <r>
    <x v="0"/>
    <m/>
    <n v="20006099"/>
    <n v="3090624"/>
    <x v="42"/>
    <s v="PL"/>
    <x v="36"/>
    <x v="1"/>
    <m/>
    <m/>
    <n v="300"/>
    <n v="88027055"/>
    <s v="HE Brand pop up cooler bag"/>
    <n v="3"/>
    <m/>
    <s v="China"/>
    <s v="Premiums"/>
    <n v="200"/>
    <s v="Promocean The Netherlands BV"/>
    <x v="0"/>
    <n v="50.300000000000004"/>
    <n v="150.9"/>
    <n v="46.3"/>
    <n v="138.89999999999998"/>
    <n v="0"/>
    <n v="0"/>
    <n v="138.89999999999998"/>
    <n v="37.312199999999997"/>
    <n v="0"/>
    <n v="37.312199999999997"/>
    <n v="35"/>
    <n v="34"/>
    <n v="30"/>
    <n v="0.1071"/>
    <s v="Den Bosch"/>
    <m/>
    <n v="0"/>
    <s v="pallet"/>
    <n v="12.000000000000028"/>
    <n v="0"/>
    <m/>
    <m/>
    <s v="no"/>
    <n v="111.9366"/>
    <m/>
    <n v="0.12"/>
    <n v="42.400227272727271"/>
    <m/>
    <n v="127.20068181818181"/>
    <m/>
    <n v="0"/>
    <s v="Ellina Smirnova"/>
    <m/>
    <n v="5"/>
    <n v="15"/>
    <m/>
    <m/>
    <n v="0"/>
    <n v="0"/>
    <n v="0"/>
    <s v="16.06.2025"/>
    <s v="Order Window"/>
    <m/>
    <m/>
    <n v="1428"/>
  </r>
  <r>
    <x v="2"/>
    <m/>
    <n v="20006099"/>
    <n v="3090624"/>
    <x v="42"/>
    <s v="PL"/>
    <x v="36"/>
    <x v="1"/>
    <m/>
    <m/>
    <n v="310"/>
    <n v="88026484"/>
    <s v="HE UCL Backpack"/>
    <n v="5"/>
    <m/>
    <s v="China"/>
    <s v="Premiums"/>
    <n v="200"/>
    <s v="Promocean The Netherlands BV"/>
    <x v="0"/>
    <n v="70.149999999999991"/>
    <n v="350.74999999999994"/>
    <n v="69.349999999999994"/>
    <n v="346.75"/>
    <n v="0"/>
    <n v="0"/>
    <n v="346.75"/>
    <n v="60.500699999999995"/>
    <n v="0"/>
    <n v="60.500699999999995"/>
    <n v="55"/>
    <n v="36"/>
    <n v="20"/>
    <n v="0.19800000000000001"/>
    <s v="Den Bosch"/>
    <m/>
    <n v="0"/>
    <s v="pallet"/>
    <n v="3.9999999999999432"/>
    <n v="0"/>
    <m/>
    <m/>
    <s v="no"/>
    <n v="302.50349999999997"/>
    <m/>
    <n v="0.12"/>
    <n v="68.750795454545454"/>
    <m/>
    <n v="343.7539772727273"/>
    <m/>
    <n v="0"/>
    <s v="Ellina Smirnova"/>
    <m/>
    <n v="5"/>
    <n v="25"/>
    <m/>
    <m/>
    <n v="0"/>
    <n v="0"/>
    <n v="0"/>
    <s v="16.06.2025"/>
    <s v="Order Window"/>
    <m/>
    <m/>
    <n v="642"/>
  </r>
  <r>
    <x v="2"/>
    <m/>
    <n v="20006099"/>
    <n v="3090624"/>
    <x v="42"/>
    <s v="PL"/>
    <x v="36"/>
    <x v="1"/>
    <m/>
    <m/>
    <n v="320"/>
    <n v="88026576"/>
    <s v="HE UCL Sports towel"/>
    <n v="4"/>
    <m/>
    <s v="China"/>
    <s v="Textiles-Clothing"/>
    <n v="167"/>
    <s v="Promocean The Netherlands BV"/>
    <x v="0"/>
    <n v="36.24"/>
    <n v="144.96"/>
    <n v="30.48"/>
    <n v="121.92"/>
    <n v="0"/>
    <n v="0"/>
    <n v="121.92"/>
    <n v="26.6175"/>
    <n v="0"/>
    <n v="26.6175"/>
    <n v="25.5"/>
    <n v="25"/>
    <n v="18.5"/>
    <n v="4.7175000000000002E-2"/>
    <s v="Den Bosch"/>
    <m/>
    <n v="0"/>
    <s v="pallet"/>
    <n v="23.040000000000006"/>
    <n v="0"/>
    <m/>
    <m/>
    <s v="no"/>
    <n v="106.47"/>
    <m/>
    <n v="0.12"/>
    <n v="30.24715909090909"/>
    <m/>
    <n v="120.98863636363636"/>
    <m/>
    <n v="0"/>
    <s v="Ellina Smirnova"/>
    <m/>
    <n v="6"/>
    <n v="24"/>
    <m/>
    <m/>
    <n v="0"/>
    <n v="0"/>
    <n v="0"/>
    <s v="16.06.2025"/>
    <s v="Order Window"/>
    <m/>
    <m/>
    <n v="714"/>
  </r>
  <r>
    <x v="2"/>
    <m/>
    <n v="20006099"/>
    <n v="3090624"/>
    <x v="42"/>
    <s v="PL"/>
    <x v="36"/>
    <x v="1"/>
    <m/>
    <m/>
    <n v="330"/>
    <n v="88026519"/>
    <s v="HE UCL Water bottle"/>
    <n v="3"/>
    <m/>
    <s v="China"/>
    <s v="Premiums"/>
    <n v="250"/>
    <s v="Promocean The Netherlands BV"/>
    <x v="0"/>
    <n v="74.7"/>
    <n v="224.10000000000002"/>
    <n v="72.699999999999989"/>
    <n v="218.09999999999997"/>
    <n v="0"/>
    <n v="0"/>
    <n v="218.09999999999997"/>
    <n v="62.893800000000006"/>
    <n v="0"/>
    <n v="62.893800000000006"/>
    <n v="37"/>
    <n v="16"/>
    <n v="17"/>
    <n v="3.0192E-2"/>
    <s v="Den Bosch"/>
    <m/>
    <n v="0"/>
    <s v="pallet"/>
    <n v="6.0000000000000568"/>
    <n v="0"/>
    <m/>
    <m/>
    <s v="no"/>
    <n v="188.68140000000002"/>
    <m/>
    <n v="0.12"/>
    <n v="71.470227272727286"/>
    <m/>
    <n v="214.41068181818184"/>
    <m/>
    <n v="0"/>
    <s v="Ellina Smirnova"/>
    <m/>
    <n v="10"/>
    <n v="30"/>
    <m/>
    <m/>
    <n v="0"/>
    <n v="0"/>
    <n v="0"/>
    <s v="16.06.2025"/>
    <s v="Order Window"/>
    <m/>
    <m/>
    <n v="819"/>
  </r>
  <r>
    <x v="2"/>
    <m/>
    <n v="20006124"/>
    <n v="3090651"/>
    <x v="63"/>
    <s v="BE"/>
    <x v="51"/>
    <x v="2"/>
    <m/>
    <m/>
    <n v="10"/>
    <n v="88026484"/>
    <s v="HE UCL Backpack"/>
    <n v="100"/>
    <m/>
    <s v="China"/>
    <s v="Premiums"/>
    <n v="200"/>
    <s v="Promocean The Netherlands BV"/>
    <x v="0"/>
    <n v="70.149999999999991"/>
    <n v="7014.9999999999991"/>
    <n v="69.349999999999994"/>
    <n v="6934.9999999999991"/>
    <n v="0"/>
    <n v="0"/>
    <n v="6934.9999999999991"/>
    <n v="60.500699999999995"/>
    <n v="0"/>
    <n v="60.500699999999995"/>
    <n v="55"/>
    <n v="36"/>
    <n v="20"/>
    <n v="3.96"/>
    <s v="Den Bosch"/>
    <m/>
    <n v="0"/>
    <n v="0"/>
    <n v="80"/>
    <n v="0"/>
    <m/>
    <m/>
    <s v="no"/>
    <n v="6050.07"/>
    <m/>
    <n v="0.12"/>
    <n v="68.750795454545454"/>
    <m/>
    <n v="6875.079545454545"/>
    <m/>
    <n v="0"/>
    <s v="Ellina Smirnova"/>
    <m/>
    <n v="5"/>
    <n v="500"/>
    <m/>
    <m/>
    <n v="0"/>
    <n v="0"/>
    <n v="0"/>
    <s v="07.07.2025"/>
    <s v="Order Window"/>
    <m/>
    <m/>
    <n v="642"/>
  </r>
  <r>
    <x v="2"/>
    <m/>
    <n v="20006124"/>
    <n v="3090651"/>
    <x v="63"/>
    <s v="BE"/>
    <x v="51"/>
    <x v="2"/>
    <m/>
    <m/>
    <n v="20"/>
    <n v="88026505"/>
    <s v="HE UCL Soccer ball with pump"/>
    <n v="100"/>
    <m/>
    <s v="China"/>
    <s v="Premiums"/>
    <n v="500"/>
    <s v="Promocean The Netherlands BV"/>
    <x v="0"/>
    <n v="64.900000000000006"/>
    <n v="6490.0000000000009"/>
    <n v="60.300000000000004"/>
    <n v="6030"/>
    <n v="0"/>
    <n v="0"/>
    <n v="6030"/>
    <n v="52.189200000000007"/>
    <n v="0"/>
    <n v="52.189200000000007"/>
    <n v="68"/>
    <n v="19"/>
    <n v="19"/>
    <n v="2.4548000000000001"/>
    <s v="Den Bosch"/>
    <m/>
    <n v="0"/>
    <n v="0"/>
    <n v="460.00000000000091"/>
    <n v="0"/>
    <m/>
    <m/>
    <s v="no"/>
    <n v="5218.920000000001"/>
    <m/>
    <n v="0.12"/>
    <n v="59.305909090909097"/>
    <m/>
    <n v="5930.5909090909099"/>
    <m/>
    <n v="0"/>
    <s v="Ellina Smirnova"/>
    <m/>
    <n v="10"/>
    <n v="1000"/>
    <m/>
    <m/>
    <n v="0"/>
    <n v="0"/>
    <n v="0"/>
    <s v="07.07.2025"/>
    <s v="Order Window"/>
    <m/>
    <m/>
    <n v="4834"/>
  </r>
  <r>
    <x v="2"/>
    <m/>
    <n v="20006124"/>
    <n v="3090651"/>
    <x v="63"/>
    <s v="BE"/>
    <x v="51"/>
    <x v="2"/>
    <m/>
    <m/>
    <n v="30"/>
    <n v="88026506"/>
    <s v="HE UCL Sports bag"/>
    <n v="100"/>
    <m/>
    <s v="China"/>
    <s v="Premiums"/>
    <n v="200"/>
    <s v="Promocean The Netherlands BV"/>
    <x v="0"/>
    <n v="75.55"/>
    <n v="7555"/>
    <n v="74.75"/>
    <n v="7475"/>
    <n v="0"/>
    <n v="0"/>
    <n v="7475"/>
    <n v="65.215800000000002"/>
    <n v="0"/>
    <n v="65.215800000000002"/>
    <n v="52"/>
    <n v="33"/>
    <n v="12"/>
    <n v="2.0592000000000001"/>
    <s v="Den Bosch"/>
    <m/>
    <n v="0"/>
    <n v="0"/>
    <n v="80"/>
    <n v="0"/>
    <m/>
    <m/>
    <s v="no"/>
    <n v="6521.58"/>
    <m/>
    <n v="0.12"/>
    <n v="74.108863636363637"/>
    <m/>
    <n v="7410.886363636364"/>
    <m/>
    <n v="0"/>
    <s v="Ellina Smirnova"/>
    <m/>
    <n v="5"/>
    <n v="500"/>
    <m/>
    <m/>
    <n v="0"/>
    <n v="0"/>
    <n v="0"/>
    <s v="07.07.2025"/>
    <s v="Order Window"/>
    <m/>
    <m/>
    <n v="636"/>
  </r>
  <r>
    <x v="2"/>
    <m/>
    <n v="20006124"/>
    <n v="3090651"/>
    <x v="63"/>
    <s v="BE"/>
    <x v="51"/>
    <x v="2"/>
    <m/>
    <m/>
    <n v="40"/>
    <n v="88026519"/>
    <s v="HE UCL Water bottle"/>
    <n v="150"/>
    <m/>
    <s v="China"/>
    <s v="Premiums"/>
    <n v="250"/>
    <s v="Promocean The Netherlands BV"/>
    <x v="0"/>
    <n v="74.7"/>
    <n v="11205"/>
    <n v="72.699999999999989"/>
    <n v="10904.999999999998"/>
    <n v="0"/>
    <n v="0"/>
    <n v="10904.999999999998"/>
    <n v="62.893800000000006"/>
    <n v="0"/>
    <n v="62.893800000000006"/>
    <n v="37"/>
    <n v="16"/>
    <n v="17"/>
    <n v="1.5096000000000001"/>
    <s v="Den Bosch"/>
    <m/>
    <n v="0"/>
    <n v="0"/>
    <n v="300.00000000000182"/>
    <n v="0"/>
    <m/>
    <m/>
    <s v="no"/>
    <n v="9434.0700000000015"/>
    <m/>
    <n v="0.12"/>
    <n v="71.470227272727286"/>
    <m/>
    <n v="10720.534090909094"/>
    <m/>
    <n v="0"/>
    <s v="Ellina Smirnova"/>
    <m/>
    <n v="10"/>
    <n v="1500"/>
    <m/>
    <m/>
    <n v="0"/>
    <n v="0"/>
    <n v="0"/>
    <s v="07.07.2025"/>
    <s v="Order Window"/>
    <m/>
    <m/>
    <n v="819"/>
  </r>
  <r>
    <x v="2"/>
    <m/>
    <n v="20006124"/>
    <n v="3090651"/>
    <x v="63"/>
    <s v="BE"/>
    <x v="51"/>
    <x v="2"/>
    <m/>
    <m/>
    <n v="50"/>
    <n v="88026494"/>
    <s v="HE UCL Keyring opener"/>
    <n v="100"/>
    <m/>
    <s v="China"/>
    <s v="Premiums"/>
    <n v="100"/>
    <s v="Promocean The Netherlands BV"/>
    <x v="0"/>
    <n v="47"/>
    <n v="4700"/>
    <n v="42.25"/>
    <n v="4225"/>
    <n v="0"/>
    <n v="0"/>
    <n v="4225"/>
    <n v="37.249200000000002"/>
    <n v="0"/>
    <n v="37.249200000000002"/>
    <n v="11"/>
    <n v="9"/>
    <n v="6"/>
    <n v="5.9400000000000001E-2"/>
    <s v="Den Bosch"/>
    <m/>
    <n v="0"/>
    <n v="0"/>
    <n v="475"/>
    <n v="0"/>
    <m/>
    <m/>
    <s v="yes"/>
    <n v="3724.92"/>
    <m/>
    <n v="0.12"/>
    <n v="42.328636363636363"/>
    <m/>
    <n v="4232.863636363636"/>
    <m/>
    <n v="0"/>
    <s v="Ellina Smirnova"/>
    <m/>
    <n v="25"/>
    <n v="2500"/>
    <m/>
    <m/>
    <n v="0"/>
    <n v="0"/>
    <n v="0"/>
    <s v="07.07.2025"/>
    <s v="Order Window"/>
    <m/>
    <m/>
    <n v="1305"/>
  </r>
  <r>
    <x v="2"/>
    <m/>
    <n v="20006124"/>
    <n v="3090651"/>
    <x v="63"/>
    <s v="BE"/>
    <x v="51"/>
    <x v="2"/>
    <m/>
    <m/>
    <n v="60"/>
    <n v="88026531"/>
    <s v="HE UCL Shoe bag"/>
    <n v="150"/>
    <m/>
    <s v="China"/>
    <s v="Premiums"/>
    <n v="200"/>
    <s v="Promocean The Netherlands BV"/>
    <x v="0"/>
    <n v="18.2"/>
    <n v="2730"/>
    <n v="17.649999999999999"/>
    <n v="2647.5"/>
    <n v="0"/>
    <n v="0"/>
    <n v="2647.5"/>
    <n v="15.420599999999999"/>
    <n v="0"/>
    <n v="15.420599999999999"/>
    <n v="35"/>
    <n v="22"/>
    <n v="6"/>
    <n v="0.69299999999999995"/>
    <s v="Den Bosch"/>
    <m/>
    <n v="0"/>
    <n v="0"/>
    <n v="82.5"/>
    <n v="0"/>
    <m/>
    <m/>
    <s v="no"/>
    <n v="2313.0899999999997"/>
    <m/>
    <n v="0.12"/>
    <n v="17.523409090909087"/>
    <m/>
    <n v="2628.5113636363631"/>
    <m/>
    <n v="0"/>
    <s v="Ellina Smirnova"/>
    <m/>
    <n v="5"/>
    <n v="750"/>
    <m/>
    <m/>
    <n v="0"/>
    <n v="0"/>
    <n v="0"/>
    <s v="07.07.2025"/>
    <s v="Order Window"/>
    <m/>
    <m/>
    <n v="747"/>
  </r>
  <r>
    <x v="2"/>
    <m/>
    <n v="20006124"/>
    <n v="3090651"/>
    <x v="63"/>
    <s v="BE"/>
    <x v="51"/>
    <x v="2"/>
    <m/>
    <m/>
    <n v="70"/>
    <n v="88026567"/>
    <s v="HE UCL Sports shirt M"/>
    <n v="50"/>
    <m/>
    <s v="China"/>
    <s v="Textiles-Clothing"/>
    <n v="200"/>
    <s v="Asian Sourcing Link"/>
    <x v="0"/>
    <n v="34.549999999999997"/>
    <n v="1727.4999999999998"/>
    <n v="29.5"/>
    <n v="1475"/>
    <n v="0"/>
    <n v="0"/>
    <n v="1475"/>
    <n v="25.154999999999998"/>
    <n v="0"/>
    <n v="25.154999999999998"/>
    <n v="39"/>
    <n v="33"/>
    <n v="4.5"/>
    <n v="0.28957500000000003"/>
    <s v="Den Bosch"/>
    <m/>
    <n v="0"/>
    <n v="0"/>
    <n v="252.49999999999977"/>
    <n v="0"/>
    <m/>
    <m/>
    <s v="no"/>
    <n v="1257.7499999999998"/>
    <m/>
    <n v="0.12"/>
    <n v="28.58522727272727"/>
    <m/>
    <n v="1429.2613636363635"/>
    <m/>
    <n v="0"/>
    <s v="Ellina Smirnova"/>
    <m/>
    <n v="5"/>
    <n v="250"/>
    <m/>
    <m/>
    <n v="0"/>
    <n v="0"/>
    <n v="0"/>
    <s v="07.07.2025"/>
    <s v="Order Window"/>
    <m/>
    <m/>
    <n v="336"/>
  </r>
  <r>
    <x v="2"/>
    <m/>
    <n v="20006124"/>
    <n v="3090651"/>
    <x v="63"/>
    <s v="BE"/>
    <x v="51"/>
    <x v="2"/>
    <m/>
    <m/>
    <n v="80"/>
    <n v="88026568"/>
    <s v="HE UCL Sports shirt L"/>
    <n v="100"/>
    <m/>
    <s v="China"/>
    <s v="Textiles-Clothing"/>
    <n v="200"/>
    <s v="Asian Sourcing Link"/>
    <x v="0"/>
    <n v="34.549999999999997"/>
    <n v="3454.9999999999995"/>
    <n v="29.5"/>
    <n v="2950"/>
    <n v="0"/>
    <n v="0"/>
    <n v="2950"/>
    <n v="25.154999999999998"/>
    <n v="0"/>
    <n v="25.154999999999998"/>
    <n v="39"/>
    <n v="33"/>
    <n v="4.5"/>
    <n v="0.57915000000000005"/>
    <s v="Den Bosch"/>
    <m/>
    <n v="0"/>
    <n v="0"/>
    <n v="504.99999999999955"/>
    <n v="0"/>
    <m/>
    <m/>
    <s v="no"/>
    <n v="2515.4999999999995"/>
    <m/>
    <n v="0.12"/>
    <n v="28.58522727272727"/>
    <m/>
    <n v="2858.522727272727"/>
    <m/>
    <n v="0"/>
    <s v="Ellina Smirnova"/>
    <m/>
    <n v="5"/>
    <n v="500"/>
    <m/>
    <m/>
    <n v="0"/>
    <n v="0"/>
    <n v="0"/>
    <s v="07.07.2025"/>
    <s v="Order Window"/>
    <m/>
    <m/>
    <n v="483"/>
  </r>
  <r>
    <x v="2"/>
    <m/>
    <n v="20006124"/>
    <n v="3090651"/>
    <x v="63"/>
    <s v="BE"/>
    <x v="51"/>
    <x v="2"/>
    <m/>
    <m/>
    <n v="90"/>
    <n v="88026569"/>
    <s v="HE UCL Sports shirt XL"/>
    <n v="50"/>
    <m/>
    <s v="China"/>
    <s v="Textiles-Clothing"/>
    <n v="200"/>
    <s v="Asian Sourcing Link"/>
    <x v="0"/>
    <n v="34.549999999999997"/>
    <n v="1727.4999999999998"/>
    <n v="29.5"/>
    <n v="1475"/>
    <n v="0"/>
    <n v="0"/>
    <n v="1475"/>
    <n v="25.154999999999998"/>
    <n v="0"/>
    <n v="25.154999999999998"/>
    <n v="39"/>
    <n v="33"/>
    <n v="4.5"/>
    <n v="0.28957500000000003"/>
    <s v="Den Bosch"/>
    <m/>
    <n v="0"/>
    <n v="0"/>
    <n v="252.49999999999977"/>
    <n v="0"/>
    <m/>
    <m/>
    <s v="no"/>
    <n v="1257.7499999999998"/>
    <m/>
    <n v="0.12"/>
    <n v="28.58522727272727"/>
    <m/>
    <n v="1429.2613636363635"/>
    <m/>
    <n v="0"/>
    <s v="Ellina Smirnova"/>
    <m/>
    <n v="5"/>
    <n v="250"/>
    <m/>
    <m/>
    <n v="0"/>
    <n v="0"/>
    <n v="0"/>
    <s v="07.07.2025"/>
    <s v="Order Window"/>
    <m/>
    <m/>
    <n v="263"/>
  </r>
  <r>
    <x v="2"/>
    <m/>
    <n v="20006124"/>
    <n v="3090651"/>
    <x v="63"/>
    <s v="BE"/>
    <x v="51"/>
    <x v="2"/>
    <m/>
    <m/>
    <n v="100"/>
    <n v="88026470"/>
    <s v="HE UCL Hoodie man M"/>
    <n v="100"/>
    <m/>
    <s v="China"/>
    <s v="Textiles-Clothing"/>
    <n v="500"/>
    <s v="Promocean The Netherlands BV"/>
    <x v="0"/>
    <n v="38.86"/>
    <n v="3886"/>
    <n v="38.86"/>
    <n v="3886"/>
    <n v="0"/>
    <n v="0"/>
    <n v="3886"/>
    <n v="33.017399999999995"/>
    <n v="0"/>
    <n v="33.017399999999995"/>
    <n v="58"/>
    <n v="36"/>
    <n v="4"/>
    <n v="0.83520000000000005"/>
    <s v="Den Bosch"/>
    <m/>
    <n v="0"/>
    <n v="0"/>
    <n v="0"/>
    <n v="0"/>
    <m/>
    <m/>
    <s v="no"/>
    <n v="3301.7399999999993"/>
    <m/>
    <n v="0.12"/>
    <n v="37.519772727272724"/>
    <m/>
    <n v="3751.9772727272725"/>
    <m/>
    <n v="0"/>
    <s v="Ellina Smirnova"/>
    <m/>
    <n v="2"/>
    <n v="200"/>
    <m/>
    <m/>
    <n v="0"/>
    <n v="0"/>
    <n v="0"/>
    <s v="07.07.2025"/>
    <s v="Order Window"/>
    <m/>
    <m/>
    <n v="123"/>
  </r>
  <r>
    <x v="2"/>
    <m/>
    <n v="20006124"/>
    <n v="3090651"/>
    <x v="63"/>
    <s v="BE"/>
    <x v="51"/>
    <x v="2"/>
    <m/>
    <m/>
    <n v="110"/>
    <n v="88026471"/>
    <s v="HE UCL Hoodie man L"/>
    <n v="200"/>
    <m/>
    <s v="China"/>
    <s v="Textiles-Clothing"/>
    <n v="500"/>
    <s v="Promocean The Netherlands BV"/>
    <x v="0"/>
    <n v="38.86"/>
    <n v="7772"/>
    <n v="38.86"/>
    <n v="7772"/>
    <n v="0"/>
    <n v="0"/>
    <n v="7772"/>
    <n v="33.017399999999995"/>
    <n v="0"/>
    <n v="33.017399999999995"/>
    <n v="58"/>
    <n v="36"/>
    <n v="4"/>
    <n v="1.6704000000000001"/>
    <s v="Den Bosch"/>
    <m/>
    <n v="0"/>
    <n v="0"/>
    <n v="0"/>
    <n v="0"/>
    <m/>
    <m/>
    <s v="no"/>
    <n v="6603.4799999999987"/>
    <m/>
    <n v="0.12"/>
    <n v="37.519772727272724"/>
    <m/>
    <n v="7503.954545454545"/>
    <m/>
    <n v="0"/>
    <s v="Ellina Smirnova"/>
    <m/>
    <n v="2"/>
    <n v="400"/>
    <m/>
    <m/>
    <n v="0"/>
    <n v="0"/>
    <n v="0"/>
    <s v="07.07.2025"/>
    <s v="Order Window"/>
    <m/>
    <m/>
    <n v="354"/>
  </r>
  <r>
    <x v="2"/>
    <m/>
    <n v="20006124"/>
    <n v="3090651"/>
    <x v="63"/>
    <s v="BE"/>
    <x v="51"/>
    <x v="2"/>
    <m/>
    <m/>
    <n v="120"/>
    <n v="88026472"/>
    <s v="HE UCL Hoodie man XL"/>
    <n v="50"/>
    <m/>
    <s v="China"/>
    <s v="Textiles-Clothing"/>
    <n v="500"/>
    <s v="Promocean The Netherlands BV"/>
    <x v="0"/>
    <n v="38.86"/>
    <n v="1943"/>
    <n v="38.86"/>
    <n v="1943"/>
    <n v="0"/>
    <n v="0"/>
    <n v="1943"/>
    <n v="33.017399999999995"/>
    <n v="0"/>
    <n v="33.017399999999995"/>
    <n v="58"/>
    <n v="36"/>
    <n v="4"/>
    <n v="0.41760000000000003"/>
    <s v="Den Bosch"/>
    <m/>
    <n v="0"/>
    <n v="0"/>
    <n v="0"/>
    <n v="0"/>
    <m/>
    <m/>
    <s v="no"/>
    <n v="1650.8699999999997"/>
    <m/>
    <n v="0.12"/>
    <n v="37.519772727272724"/>
    <m/>
    <n v="1875.9886363636363"/>
    <m/>
    <n v="0"/>
    <s v="Ellina Smirnova"/>
    <m/>
    <n v="2"/>
    <n v="100"/>
    <m/>
    <m/>
    <n v="0"/>
    <n v="0"/>
    <n v="0"/>
    <s v="07.07.2025"/>
    <s v="Order Window"/>
    <m/>
    <m/>
    <n v="129"/>
  </r>
  <r>
    <x v="2"/>
    <m/>
    <n v="20006124"/>
    <n v="3090651"/>
    <x v="63"/>
    <s v="BE"/>
    <x v="51"/>
    <x v="2"/>
    <m/>
    <m/>
    <n v="130"/>
    <n v="88026491"/>
    <s v="HE UCL Hoodie lady M"/>
    <n v="100"/>
    <m/>
    <s v="China"/>
    <s v="Textiles-Clothing"/>
    <n v="500"/>
    <s v="Promocean The Netherlands BV"/>
    <x v="0"/>
    <n v="38.44"/>
    <n v="3844"/>
    <n v="38.44"/>
    <n v="3844"/>
    <n v="0"/>
    <n v="0"/>
    <n v="3844"/>
    <n v="32.572800000000001"/>
    <n v="0"/>
    <n v="32.572800000000001"/>
    <n v="58"/>
    <n v="36"/>
    <n v="4"/>
    <n v="0.83520000000000005"/>
    <s v="Den Bosch"/>
    <m/>
    <n v="0"/>
    <n v="0"/>
    <n v="0"/>
    <n v="0"/>
    <m/>
    <m/>
    <s v="no"/>
    <n v="3257.28"/>
    <m/>
    <n v="0.12"/>
    <n v="37.014545454545456"/>
    <m/>
    <n v="3701.4545454545455"/>
    <m/>
    <n v="0"/>
    <s v="Ellina Smirnova"/>
    <m/>
    <n v="2"/>
    <n v="200"/>
    <m/>
    <m/>
    <n v="0"/>
    <n v="0"/>
    <n v="0"/>
    <s v="07.07.2025"/>
    <s v="Order Window"/>
    <m/>
    <m/>
    <n v="167"/>
  </r>
  <r>
    <x v="2"/>
    <m/>
    <n v="20006124"/>
    <n v="3090651"/>
    <x v="63"/>
    <s v="BE"/>
    <x v="51"/>
    <x v="2"/>
    <m/>
    <m/>
    <n v="140"/>
    <n v="88026492"/>
    <s v="HE UCL Hoodie lady L"/>
    <n v="150"/>
    <m/>
    <s v="China"/>
    <s v="Textiles-Clothing"/>
    <n v="500"/>
    <s v="Promocean The Netherlands BV"/>
    <x v="0"/>
    <n v="38.44"/>
    <n v="5766"/>
    <n v="38.44"/>
    <n v="5766"/>
    <n v="0"/>
    <n v="0"/>
    <n v="5766"/>
    <n v="32.572800000000001"/>
    <n v="0"/>
    <n v="32.572800000000001"/>
    <n v="58"/>
    <n v="36"/>
    <n v="4"/>
    <n v="1.2527999999999999"/>
    <s v="Den Bosch"/>
    <m/>
    <n v="0"/>
    <n v="0"/>
    <n v="0"/>
    <n v="0"/>
    <m/>
    <m/>
    <s v="no"/>
    <n v="4885.92"/>
    <m/>
    <n v="0.12"/>
    <n v="37.014545454545456"/>
    <m/>
    <n v="5552.181818181818"/>
    <m/>
    <n v="0"/>
    <s v="Ellina Smirnova"/>
    <m/>
    <n v="2"/>
    <n v="300"/>
    <m/>
    <m/>
    <n v="0"/>
    <n v="0"/>
    <n v="0"/>
    <s v="07.07.2025"/>
    <s v="Order Window"/>
    <m/>
    <m/>
    <n v="176"/>
  </r>
  <r>
    <x v="0"/>
    <m/>
    <n v="26021027"/>
    <n v="3090256"/>
    <x v="34"/>
    <s v="BR"/>
    <x v="28"/>
    <x v="3"/>
    <m/>
    <m/>
    <n v="700"/>
    <n v="88027211"/>
    <s v="HE Brand fanny pack"/>
    <n v="2"/>
    <m/>
    <s v="China"/>
    <s v="Premiums"/>
    <n v="50"/>
    <s v="Asian Sourcing Link"/>
    <x v="0"/>
    <n v="78.400000000000006"/>
    <n v="156.80000000000001"/>
    <n v="40.9"/>
    <n v="81.8"/>
    <n v="0"/>
    <n v="0"/>
    <n v="81.8"/>
    <n v="35.340000000000003"/>
    <n v="0"/>
    <n v="35.340000000000003"/>
    <n v="53"/>
    <n v="43"/>
    <n v="43"/>
    <n v="0.195994"/>
    <s v="Den Bosch"/>
    <m/>
    <n v="0"/>
    <s v="pallet"/>
    <n v="75.000000000000014"/>
    <n v="0"/>
    <m/>
    <m/>
    <s v="no"/>
    <n v="70.680000000000007"/>
    <m/>
    <n v="0.12"/>
    <n v="40.159090909090914"/>
    <m/>
    <n v="80.318181818181827"/>
    <m/>
    <n v="0"/>
    <s v="Ellina Smirnova"/>
    <m/>
    <n v="10"/>
    <n v="20"/>
    <m/>
    <m/>
    <n v="0"/>
    <n v="0"/>
    <n v="0"/>
    <s v="13.06.2025"/>
    <s v="Order Window"/>
    <m/>
    <m/>
    <n v="264"/>
  </r>
  <r>
    <x v="0"/>
    <m/>
    <n v="26021032"/>
    <n v="3097160"/>
    <x v="2"/>
    <s v="NL"/>
    <x v="1"/>
    <x v="2"/>
    <m/>
    <m/>
    <n v="100"/>
    <n v="88027211"/>
    <s v="HE Brand fanny pack"/>
    <n v="80"/>
    <m/>
    <s v="China"/>
    <s v="Premiums"/>
    <n v="50"/>
    <s v="Asian Sourcing Link"/>
    <x v="0"/>
    <n v="78.400000000000006"/>
    <n v="6272"/>
    <n v="40.9"/>
    <n v="3272"/>
    <n v="0"/>
    <n v="0"/>
    <n v="3272"/>
    <n v="35.340000000000003"/>
    <n v="0"/>
    <n v="35.340000000000003"/>
    <n v="53"/>
    <n v="43"/>
    <n v="43"/>
    <n v="7.8397600000000001"/>
    <s v="Den Bosch"/>
    <m/>
    <n v="0"/>
    <n v="0"/>
    <n v="3000"/>
    <n v="0"/>
    <m/>
    <m/>
    <s v="yes"/>
    <n v="2827.2000000000003"/>
    <m/>
    <n v="0.12"/>
    <n v="40.159090909090914"/>
    <m/>
    <n v="3212.727272727273"/>
    <m/>
    <n v="0"/>
    <s v="Ellina Smirnova"/>
    <m/>
    <n v="10"/>
    <n v="800"/>
    <m/>
    <m/>
    <n v="0"/>
    <n v="0"/>
    <n v="0"/>
    <s v="14.06.2025"/>
    <s v="Order Window"/>
    <m/>
    <m/>
    <n v="264"/>
  </r>
  <r>
    <x v="0"/>
    <m/>
    <n v="26021035"/>
    <n v="3014754"/>
    <x v="36"/>
    <s v="DM"/>
    <x v="30"/>
    <x v="3"/>
    <m/>
    <m/>
    <n v="70"/>
    <n v="88027211"/>
    <s v="HE Brand fanny pack"/>
    <n v="5"/>
    <m/>
    <s v="China"/>
    <s v="Premiums"/>
    <n v="50"/>
    <s v="Asian Sourcing Link"/>
    <x v="0"/>
    <n v="78.400000000000006"/>
    <n v="392"/>
    <n v="40.9"/>
    <n v="204.5"/>
    <n v="0"/>
    <n v="0"/>
    <n v="204.5"/>
    <n v="35.340000000000003"/>
    <n v="0"/>
    <n v="35.340000000000003"/>
    <n v="53"/>
    <n v="43"/>
    <n v="43"/>
    <n v="0.489985"/>
    <s v="Den Bosch"/>
    <m/>
    <n v="0"/>
    <n v="0"/>
    <n v="187.5"/>
    <n v="0"/>
    <m/>
    <m/>
    <s v="no"/>
    <n v="176.70000000000002"/>
    <m/>
    <n v="0.12"/>
    <n v="40.159090909090914"/>
    <m/>
    <n v="200.79545454545456"/>
    <m/>
    <n v="0"/>
    <s v="Ellina Smirnova"/>
    <m/>
    <n v="10"/>
    <n v="50"/>
    <m/>
    <m/>
    <n v="0"/>
    <n v="0"/>
    <n v="0"/>
    <s v="14.06.2025"/>
    <s v="Order Window"/>
    <m/>
    <m/>
    <n v="264"/>
  </r>
  <r>
    <x v="0"/>
    <m/>
    <n v="20006103"/>
    <n v="3090233"/>
    <x v="13"/>
    <s v="HU"/>
    <x v="10"/>
    <x v="1"/>
    <m/>
    <m/>
    <n v="510"/>
    <n v="88027211"/>
    <s v="HE Brand fanny pack"/>
    <n v="20"/>
    <m/>
    <s v="China"/>
    <s v="Premiums"/>
    <n v="50"/>
    <s v="Asian Sourcing Link"/>
    <x v="0"/>
    <n v="78.400000000000006"/>
    <n v="1568"/>
    <n v="40.9"/>
    <n v="818"/>
    <n v="0"/>
    <n v="0"/>
    <n v="818"/>
    <n v="35.340000000000003"/>
    <n v="0"/>
    <n v="35.340000000000003"/>
    <n v="53"/>
    <n v="43"/>
    <n v="43"/>
    <n v="1.95994"/>
    <s v="Den Bosch"/>
    <m/>
    <n v="0"/>
    <n v="0"/>
    <n v="750"/>
    <n v="0"/>
    <m/>
    <m/>
    <s v="no"/>
    <n v="706.80000000000007"/>
    <m/>
    <n v="0.12"/>
    <n v="40.159090909090914"/>
    <m/>
    <n v="803.18181818181824"/>
    <m/>
    <n v="0"/>
    <s v="Ellina Smirnova"/>
    <m/>
    <n v="10"/>
    <n v="200"/>
    <m/>
    <m/>
    <n v="0"/>
    <n v="0"/>
    <n v="0"/>
    <s v="16.06.2025"/>
    <s v="Order Window"/>
    <m/>
    <m/>
    <n v="264"/>
  </r>
  <r>
    <x v="0"/>
    <m/>
    <n v="20006111"/>
    <n v="3097108"/>
    <x v="49"/>
    <s v="ZA"/>
    <x v="43"/>
    <x v="2"/>
    <m/>
    <m/>
    <n v="370"/>
    <n v="88027211"/>
    <s v="HE Brand fanny pack"/>
    <n v="10"/>
    <m/>
    <s v="China"/>
    <s v="Premiums"/>
    <n v="50"/>
    <s v="Asian Sourcing Link"/>
    <x v="0"/>
    <n v="78.400000000000006"/>
    <n v="784"/>
    <n v="40.9"/>
    <n v="409"/>
    <n v="0"/>
    <n v="0"/>
    <n v="409"/>
    <n v="35.340000000000003"/>
    <n v="0"/>
    <n v="35.340000000000003"/>
    <n v="53"/>
    <n v="43"/>
    <n v="43"/>
    <n v="0.97997000000000001"/>
    <s v="Den Bosch"/>
    <m/>
    <n v="0"/>
    <n v="0"/>
    <n v="375"/>
    <n v="0"/>
    <m/>
    <m/>
    <s v="no"/>
    <n v="353.40000000000003"/>
    <m/>
    <n v="0.12"/>
    <n v="40.159090909090914"/>
    <m/>
    <n v="401.59090909090912"/>
    <m/>
    <n v="0"/>
    <s v="Ellina Smirnova"/>
    <m/>
    <n v="10"/>
    <n v="100"/>
    <m/>
    <m/>
    <n v="0"/>
    <n v="0"/>
    <n v="0"/>
    <s v="17.06.2025"/>
    <s v="Order Window"/>
    <m/>
    <m/>
    <n v="264"/>
  </r>
  <r>
    <x v="0"/>
    <m/>
    <n v="20006120"/>
    <n v="3091076"/>
    <x v="55"/>
    <s v="NL"/>
    <x v="1"/>
    <x v="1"/>
    <m/>
    <m/>
    <n v="1300"/>
    <n v="88027211"/>
    <s v="HE Brand fanny pack"/>
    <n v="1"/>
    <m/>
    <s v="China"/>
    <s v="Premiums"/>
    <n v="50"/>
    <s v="Asian Sourcing Link"/>
    <x v="0"/>
    <n v="78.400000000000006"/>
    <n v="78.400000000000006"/>
    <n v="40.9"/>
    <n v="40.9"/>
    <n v="0"/>
    <n v="0"/>
    <n v="40.9"/>
    <n v="35.340000000000003"/>
    <n v="0"/>
    <n v="35.340000000000003"/>
    <n v="53"/>
    <n v="43"/>
    <n v="43"/>
    <n v="9.7997000000000001E-2"/>
    <s v="Den Bosch"/>
    <m/>
    <n v="0"/>
    <s v="In case of samples for Fon Wan Chan, please add EUR 75,00 per pallet in Conditions (HD01) and put Provision 199031 QC in Purchase order number_x000a__x000a__x000a__x000a_"/>
    <n v="37.500000000000007"/>
    <n v="0"/>
    <m/>
    <m/>
    <s v="no"/>
    <n v="35.340000000000003"/>
    <m/>
    <n v="0.12"/>
    <n v="40.159090909090914"/>
    <m/>
    <n v="40.159090909090914"/>
    <m/>
    <n v="0"/>
    <s v="Ellina Smirnova"/>
    <m/>
    <n v="10"/>
    <n v="10"/>
    <m/>
    <m/>
    <n v="0"/>
    <n v="0"/>
    <n v="0"/>
    <s v="02.07.2025"/>
    <s v="Order Window"/>
    <m/>
    <m/>
    <n v="264"/>
  </r>
  <r>
    <x v="3"/>
    <m/>
    <n v="20006127"/>
    <n v="3090257"/>
    <x v="64"/>
    <s v="CL"/>
    <x v="52"/>
    <x v="3"/>
    <m/>
    <m/>
    <n v="10"/>
    <n v="88027350"/>
    <s v="HE F1 Bottle opener 0.0"/>
    <n v="8"/>
    <m/>
    <s v="China"/>
    <s v="Bar support"/>
    <n v="125"/>
    <s v="Promocean The Netherlands BV"/>
    <x v="0"/>
    <n v="29.8"/>
    <n v="238.4"/>
    <n v="26"/>
    <n v="208"/>
    <n v="0"/>
    <n v="0"/>
    <n v="208"/>
    <n v="22.906800000000004"/>
    <n v="0"/>
    <n v="22.906800000000004"/>
    <n v="14"/>
    <n v="5"/>
    <n v="5"/>
    <n v="2.8E-3"/>
    <s v="Den Bosch"/>
    <m/>
    <n v="0"/>
    <n v="0"/>
    <n v="30.400000000000006"/>
    <n v="0"/>
    <m/>
    <m/>
    <s v="no"/>
    <n v="183.25440000000003"/>
    <m/>
    <n v="0.12"/>
    <n v="26.03045454545455"/>
    <m/>
    <n v="208.2436363636364"/>
    <m/>
    <n v="0"/>
    <s v="Konstantinos Zoupanos "/>
    <m/>
    <n v="20"/>
    <n v="160"/>
    <m/>
    <m/>
    <n v="0"/>
    <n v="0"/>
    <n v="0"/>
    <s v="08.07.2025"/>
    <s v="Order Window"/>
    <m/>
    <m/>
    <n v="1322"/>
  </r>
  <r>
    <x v="3"/>
    <m/>
    <n v="20006127"/>
    <n v="3090257"/>
    <x v="64"/>
    <s v="CL"/>
    <x v="52"/>
    <x v="3"/>
    <m/>
    <m/>
    <n v="20"/>
    <n v="88027353"/>
    <s v="HE F1 Cap 0.0"/>
    <n v="8"/>
    <m/>
    <s v="China"/>
    <s v="Textiles-Clothing"/>
    <n v="42"/>
    <s v="Promocean The Netherlands BV"/>
    <x v="0"/>
    <n v="120"/>
    <n v="960"/>
    <n v="105.12"/>
    <n v="840.96"/>
    <n v="0"/>
    <n v="0"/>
    <n v="840.96"/>
    <n v="91.634399999999985"/>
    <n v="0"/>
    <n v="91.634399999999985"/>
    <n v="44"/>
    <n v="23"/>
    <n v="18"/>
    <n v="0.145728"/>
    <s v="Den Bosch"/>
    <m/>
    <n v="0"/>
    <n v="0"/>
    <n v="119.03999999999996"/>
    <n v="0"/>
    <m/>
    <m/>
    <s v="no"/>
    <n v="733.07519999999988"/>
    <m/>
    <n v="0.12"/>
    <n v="104.12999999999998"/>
    <m/>
    <n v="833.03999999999985"/>
    <m/>
    <n v="0"/>
    <s v="Konstantinos Zoupanos "/>
    <m/>
    <n v="24"/>
    <n v="192"/>
    <m/>
    <m/>
    <n v="0"/>
    <n v="0"/>
    <n v="0"/>
    <s v="08.07.2025"/>
    <s v="Order Window"/>
    <m/>
    <m/>
    <n v="178"/>
  </r>
  <r>
    <x v="3"/>
    <m/>
    <n v="20006127"/>
    <n v="3090257"/>
    <x v="64"/>
    <s v="CL"/>
    <x v="52"/>
    <x v="3"/>
    <m/>
    <m/>
    <n v="30"/>
    <n v="88027357"/>
    <s v="HE F1 Water bottle 0.0"/>
    <n v="10"/>
    <m/>
    <s v="China"/>
    <s v="Premiums"/>
    <n v="250"/>
    <s v="Promocean The Netherlands BV"/>
    <x v="0"/>
    <n v="73.099999999999994"/>
    <n v="731"/>
    <n v="69.900000000000006"/>
    <n v="699"/>
    <n v="0"/>
    <n v="0"/>
    <n v="699"/>
    <n v="60.420000000000009"/>
    <n v="0"/>
    <n v="60.420000000000009"/>
    <n v="43.5"/>
    <n v="18"/>
    <n v="22.5"/>
    <n v="0.176175"/>
    <s v="Den Bosch"/>
    <m/>
    <n v="0"/>
    <n v="0"/>
    <n v="32"/>
    <n v="0"/>
    <m/>
    <m/>
    <s v="no"/>
    <n v="604.20000000000005"/>
    <m/>
    <n v="0.12"/>
    <n v="68.659090909090921"/>
    <m/>
    <n v="686.59090909090924"/>
    <m/>
    <n v="0"/>
    <s v="Konstantinos Zoupanos "/>
    <m/>
    <n v="10"/>
    <n v="100"/>
    <m/>
    <m/>
    <n v="0"/>
    <n v="0"/>
    <n v="0"/>
    <s v="08.07.2025"/>
    <s v="Order Window"/>
    <m/>
    <m/>
    <n v="1075"/>
  </r>
  <r>
    <x v="2"/>
    <m/>
    <n v="20006126"/>
    <n v="3090252"/>
    <x v="65"/>
    <s v="TH"/>
    <x v="53"/>
    <x v="0"/>
    <m/>
    <m/>
    <n v="10"/>
    <n v="88026550"/>
    <s v="HE UCL 0.0 Soccer ball with pump"/>
    <n v="15"/>
    <m/>
    <s v="China"/>
    <s v="Premiums"/>
    <n v="500"/>
    <s v="Promocean The Netherlands BV"/>
    <x v="0"/>
    <n v="57.9"/>
    <n v="868.5"/>
    <n v="57.9"/>
    <n v="868.5"/>
    <n v="0"/>
    <n v="0"/>
    <n v="868.5"/>
    <n v="50.99"/>
    <n v="0"/>
    <n v="50.99"/>
    <n v="68"/>
    <n v="19"/>
    <n v="19"/>
    <n v="0.36821999999999999"/>
    <s v="Yantian"/>
    <m/>
    <s v="Thailand"/>
    <s v="pallet"/>
    <n v="0"/>
    <n v="0"/>
    <m/>
    <m/>
    <s v="no"/>
    <n v="764.85"/>
    <m/>
    <n v="0.12"/>
    <n v="57.94318181818182"/>
    <m/>
    <n v="869.14772727272725"/>
    <m/>
    <n v="0"/>
    <s v="Ellina Smirnova"/>
    <m/>
    <n v="10"/>
    <n v="150"/>
    <m/>
    <m/>
    <n v="0"/>
    <n v="0"/>
    <n v="0"/>
    <s v="08.07.2025"/>
    <s v="Order Window"/>
    <m/>
    <m/>
    <n v="98"/>
  </r>
  <r>
    <x v="2"/>
    <m/>
    <n v="20006126"/>
    <n v="3090252"/>
    <x v="65"/>
    <s v="TH"/>
    <x v="53"/>
    <x v="0"/>
    <m/>
    <m/>
    <n v="20"/>
    <n v="88026544"/>
    <s v="HE UCL 0.0 Sports bag"/>
    <n v="20"/>
    <m/>
    <s v="China"/>
    <s v="Premiums"/>
    <n v="200"/>
    <s v="Promocean The Netherlands BV"/>
    <x v="0"/>
    <n v="68"/>
    <n v="1360"/>
    <n v="68"/>
    <n v="1360"/>
    <n v="0"/>
    <n v="0"/>
    <n v="1360"/>
    <n v="59.83"/>
    <n v="0"/>
    <n v="59.83"/>
    <n v="52"/>
    <n v="33"/>
    <n v="12"/>
    <n v="0.41183999999999998"/>
    <s v="Yantian"/>
    <m/>
    <s v="Thailand"/>
    <s v="pallet"/>
    <n v="0"/>
    <n v="0"/>
    <m/>
    <m/>
    <s v="no"/>
    <n v="1196.5999999999999"/>
    <m/>
    <n v="0.12"/>
    <n v="67.98863636363636"/>
    <m/>
    <n v="1359.7727272727273"/>
    <m/>
    <n v="0"/>
    <s v="Ellina Smirnova"/>
    <m/>
    <n v="5"/>
    <n v="100"/>
    <m/>
    <m/>
    <n v="0"/>
    <n v="0"/>
    <n v="0"/>
    <s v="08.07.2025"/>
    <s v="Order Window"/>
    <m/>
    <m/>
    <n v="140"/>
  </r>
  <r>
    <x v="2"/>
    <m/>
    <n v="20006126"/>
    <n v="3090252"/>
    <x v="65"/>
    <s v="TH"/>
    <x v="53"/>
    <x v="0"/>
    <m/>
    <m/>
    <n v="30"/>
    <n v="88026575"/>
    <s v="HE UCL 0.0 Sports towel"/>
    <n v="30"/>
    <m/>
    <s v="China"/>
    <s v="Textiles-Clothing"/>
    <n v="167"/>
    <s v="Promocean The Netherlands BV"/>
    <x v="0"/>
    <n v="36"/>
    <n v="1080"/>
    <n v="36"/>
    <n v="1080"/>
    <n v="0"/>
    <n v="0"/>
    <n v="1080"/>
    <n v="31.7"/>
    <n v="0"/>
    <n v="31.7"/>
    <n v="25.5"/>
    <n v="25"/>
    <n v="18.5"/>
    <n v="0.35381249999999997"/>
    <s v="Yantian"/>
    <m/>
    <s v="Thailand"/>
    <s v="pallet"/>
    <n v="0"/>
    <n v="0"/>
    <m/>
    <m/>
    <s v="no"/>
    <n v="951"/>
    <m/>
    <n v="0.12"/>
    <n v="36.022727272727273"/>
    <m/>
    <n v="1080.6818181818182"/>
    <m/>
    <n v="0"/>
    <s v="Ellina Smirnova"/>
    <m/>
    <n v="6"/>
    <n v="180"/>
    <m/>
    <m/>
    <n v="0"/>
    <n v="0"/>
    <n v="0"/>
    <s v="08.07.2025"/>
    <s v="Order Window"/>
    <m/>
    <m/>
    <n v="169"/>
  </r>
  <r>
    <x v="0"/>
    <m/>
    <n v="26021006"/>
    <n v="3090616"/>
    <x v="20"/>
    <s v="BB"/>
    <x v="16"/>
    <x v="3"/>
    <m/>
    <m/>
    <n v="60"/>
    <n v="88027211"/>
    <s v="HE Brand fanny pack"/>
    <n v="10"/>
    <m/>
    <s v="China"/>
    <s v="Premiums"/>
    <n v="50"/>
    <s v="Asian Sourcing Link"/>
    <x v="0"/>
    <n v="78.400000000000006"/>
    <n v="784"/>
    <n v="40.9"/>
    <n v="409"/>
    <n v="0"/>
    <n v="0"/>
    <n v="409"/>
    <n v="35.340000000000003"/>
    <n v="0"/>
    <n v="35.340000000000003"/>
    <n v="53"/>
    <n v="43"/>
    <n v="43"/>
    <n v="0.97997000000000001"/>
    <s v="Den Bosch"/>
    <m/>
    <n v="0"/>
    <s v="pallet"/>
    <n v="375"/>
    <n v="0"/>
    <m/>
    <m/>
    <s v="no"/>
    <n v="353.40000000000003"/>
    <m/>
    <n v="0.12"/>
    <n v="40.159090909090914"/>
    <m/>
    <n v="401.59090909090912"/>
    <m/>
    <n v="0"/>
    <s v="Ellina Smirnova"/>
    <m/>
    <n v="10"/>
    <n v="100"/>
    <m/>
    <m/>
    <n v="0"/>
    <n v="0"/>
    <n v="0"/>
    <s v="12.06.2025"/>
    <s v="Order Window"/>
    <m/>
    <m/>
    <n v="264"/>
  </r>
  <r>
    <x v="0"/>
    <m/>
    <n v="26021024"/>
    <n v="3016096"/>
    <x v="7"/>
    <s v="NL"/>
    <x v="1"/>
    <x v="1"/>
    <m/>
    <m/>
    <n v="60"/>
    <n v="88027211"/>
    <s v="HE Brand fanny pack"/>
    <n v="40"/>
    <m/>
    <s v="China"/>
    <s v="Premiums"/>
    <n v="50"/>
    <s v="Asian Sourcing Link"/>
    <x v="0"/>
    <n v="78.400000000000006"/>
    <n v="3136"/>
    <n v="40.9"/>
    <n v="1636"/>
    <n v="0"/>
    <n v="0"/>
    <n v="1636"/>
    <n v="35.340000000000003"/>
    <n v="0"/>
    <n v="35.340000000000003"/>
    <n v="53"/>
    <n v="43"/>
    <n v="43"/>
    <n v="3.91988"/>
    <s v="Den Bosch"/>
    <m/>
    <n v="0"/>
    <n v="0"/>
    <n v="1500"/>
    <n v="0"/>
    <m/>
    <m/>
    <s v="no"/>
    <n v="1413.6000000000001"/>
    <m/>
    <n v="0.12"/>
    <n v="40.159090909090914"/>
    <m/>
    <n v="1606.3636363636365"/>
    <m/>
    <n v="0"/>
    <s v="Ellina Smirnova"/>
    <m/>
    <n v="10"/>
    <n v="400"/>
    <m/>
    <m/>
    <n v="0"/>
    <n v="0"/>
    <n v="0"/>
    <s v="13.06.2025"/>
    <s v="Order Window"/>
    <m/>
    <m/>
    <n v="264"/>
  </r>
  <r>
    <x v="9"/>
    <m/>
    <m/>
    <m/>
    <x v="66"/>
    <m/>
    <x v="54"/>
    <x v="4"/>
    <m/>
    <m/>
    <m/>
    <m/>
    <m/>
    <m/>
    <m/>
    <m/>
    <m/>
    <m/>
    <m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FBC97-ED8C-4D74-88B5-E519626A482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A5:F73" firstHeaderRow="1" firstDataRow="2" firstDataCol="3" rowPageCount="1" colPageCount="1"/>
  <pivotFields count="65">
    <pivotField compact="0" outline="0" showAll="0"/>
    <pivotField compact="0" outline="0" showAll="0"/>
    <pivotField compact="0" outline="0" showAll="0" defaultSubtotal="0"/>
    <pivotField compact="0" outline="0" showAll="0" defaultSubtotal="0"/>
    <pivotField axis="axisRow" compact="0" outline="0" showAll="0" defaultSubtotal="0">
      <items count="67">
        <item x="7"/>
        <item x="0"/>
        <item x="6"/>
        <item x="8"/>
        <item x="9"/>
        <item x="10"/>
        <item x="66"/>
        <item x="1"/>
        <item x="2"/>
        <item x="3"/>
        <item x="4"/>
        <item x="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0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compact="0" outline="0" showAll="0" defaultSubtotal="0"/>
    <pivotField axis="axisRow" compact="0" outline="0" showAll="0" sortType="ascending" defaultSubtotal="0">
      <items count="56">
        <item x="48"/>
        <item x="24"/>
        <item x="33"/>
        <item x="16"/>
        <item x="14"/>
        <item x="25"/>
        <item x="28"/>
        <item x="32"/>
        <item x="41"/>
        <item x="21"/>
        <item x="52"/>
        <item x="3"/>
        <item x="29"/>
        <item x="26"/>
        <item x="8"/>
        <item x="30"/>
        <item x="49"/>
        <item x="2"/>
        <item x="50"/>
        <item x="22"/>
        <item x="19"/>
        <item x="4"/>
        <item x="35"/>
        <item x="11"/>
        <item x="5"/>
        <item x="42"/>
        <item x="7"/>
        <item x="20"/>
        <item x="10"/>
        <item x="40"/>
        <item x="39"/>
        <item x="34"/>
        <item x="46"/>
        <item x="27"/>
        <item x="31"/>
        <item x="37"/>
        <item x="45"/>
        <item x="1"/>
        <item x="9"/>
        <item x="23"/>
        <item x="36"/>
        <item x="44"/>
        <item x="51"/>
        <item x="0"/>
        <item x="38"/>
        <item x="18"/>
        <item x="43"/>
        <item x="15"/>
        <item x="6"/>
        <item x="12"/>
        <item x="17"/>
        <item x="53"/>
        <item x="47"/>
        <item x="13"/>
        <item m="1" x="55"/>
        <item x="54"/>
      </items>
    </pivotField>
    <pivotField axis="axisRow" compact="0" outline="0" showAll="0" sortType="ascending" defaultSubtotal="0">
      <items count="10">
        <item x="2"/>
        <item x="3"/>
        <item x="0"/>
        <item m="1" x="9"/>
        <item x="1"/>
        <item m="1" x="7"/>
        <item m="1" x="6"/>
        <item m="1" x="8"/>
        <item h="1" m="1" x="5"/>
        <item h="1" x="4"/>
      </items>
    </pivotField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axis="axisPage" compact="0" outline="0" multipleItemSelectionAllowed="1" showAll="0">
      <items count="6">
        <item x="0"/>
        <item h="1" x="1"/>
        <item h="1" x="3"/>
        <item m="1" x="4"/>
        <item x="2"/>
        <item t="default"/>
      </items>
    </pivotField>
    <pivotField compact="0" numFmtId="2" outline="0" showAll="0"/>
    <pivotField dataField="1" compact="0" numFmtId="44" outline="0" showAll="0"/>
    <pivotField compact="0" numFmtId="2" outline="0" showAll="0" defaultSubtotal="0"/>
    <pivotField compact="0" numFmtId="44" outline="0" showAll="0" defaultSubtotal="0"/>
    <pivotField compact="0" numFmtId="44" outline="0" showAll="0"/>
    <pivotField compact="0" numFmtId="44" outline="0" showAll="0"/>
    <pivotField dataField="1" compact="0" numFmtId="44" outline="0" showAll="0"/>
    <pivotField compact="0" numFmtId="2" outline="0" showAll="0"/>
    <pivotField compact="0" numFmtId="171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dataField="1" compact="0" numFmtId="44" outline="0" showAll="0" defaultSubtotal="0"/>
    <pivotField compact="0" numFmtId="44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7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7"/>
    <field x="6"/>
    <field x="4"/>
  </rowFields>
  <rowItems count="67">
    <i>
      <x/>
      <x v="13"/>
      <x v="32"/>
    </i>
    <i r="1">
      <x v="17"/>
      <x v="9"/>
    </i>
    <i r="1">
      <x v="18"/>
      <x v="62"/>
    </i>
    <i r="1">
      <x v="30"/>
      <x v="47"/>
    </i>
    <i r="1">
      <x v="33"/>
      <x v="33"/>
    </i>
    <i r="1">
      <x v="37"/>
      <x v="8"/>
    </i>
    <i r="1">
      <x v="42"/>
      <x v="64"/>
    </i>
    <i r="1">
      <x v="46"/>
      <x v="40"/>
    </i>
    <i r="2">
      <x v="51"/>
    </i>
    <i>
      <x v="1"/>
      <x/>
      <x v="60"/>
    </i>
    <i r="1">
      <x v="3"/>
      <x v="21"/>
    </i>
    <i r="1">
      <x v="6"/>
      <x v="35"/>
    </i>
    <i r="1">
      <x v="8"/>
      <x v="49"/>
    </i>
    <i r="1">
      <x v="10"/>
      <x v="65"/>
    </i>
    <i r="1">
      <x v="11"/>
      <x v="10"/>
    </i>
    <i r="1">
      <x v="12"/>
      <x v="36"/>
    </i>
    <i r="1">
      <x v="15"/>
      <x v="37"/>
    </i>
    <i r="1">
      <x v="16"/>
      <x v="61"/>
    </i>
    <i r="1">
      <x v="24"/>
      <x v="2"/>
    </i>
    <i r="1">
      <x v="25"/>
      <x v="50"/>
    </i>
    <i r="1">
      <x v="26"/>
      <x v="4"/>
    </i>
    <i r="1">
      <x v="31"/>
      <x v="42"/>
    </i>
    <i r="1">
      <x v="36"/>
      <x v="53"/>
    </i>
    <i r="2">
      <x v="63"/>
    </i>
    <i r="1">
      <x v="41"/>
      <x v="52"/>
    </i>
    <i r="1">
      <x v="49"/>
      <x v="16"/>
    </i>
    <i r="1">
      <x v="52"/>
      <x v="59"/>
    </i>
    <i>
      <x v="2"/>
      <x v="1"/>
      <x v="30"/>
    </i>
    <i r="1">
      <x v="21"/>
      <x v="11"/>
    </i>
    <i r="1">
      <x v="27"/>
      <x v="26"/>
    </i>
    <i r="1">
      <x v="32"/>
      <x v="55"/>
    </i>
    <i r="1">
      <x v="38"/>
      <x v="13"/>
    </i>
    <i r="1">
      <x v="39"/>
      <x v="29"/>
    </i>
    <i r="1">
      <x v="43"/>
      <x v="1"/>
    </i>
    <i r="2">
      <x v="5"/>
    </i>
    <i r="1">
      <x v="47"/>
      <x v="20"/>
    </i>
    <i r="1">
      <x v="51"/>
      <x v="66"/>
    </i>
    <i>
      <x v="4"/>
      <x v="2"/>
      <x v="41"/>
    </i>
    <i r="1">
      <x v="4"/>
      <x v="19"/>
    </i>
    <i r="1">
      <x v="5"/>
      <x v="31"/>
    </i>
    <i r="1">
      <x v="7"/>
      <x v="39"/>
    </i>
    <i r="1">
      <x v="9"/>
      <x v="27"/>
    </i>
    <i r="1">
      <x v="14"/>
      <x v="12"/>
    </i>
    <i r="1">
      <x v="19"/>
      <x v="28"/>
    </i>
    <i r="1">
      <x v="20"/>
      <x v="2"/>
    </i>
    <i r="2">
      <x v="25"/>
    </i>
    <i r="2">
      <x v="57"/>
    </i>
    <i r="1">
      <x v="22"/>
      <x v="43"/>
    </i>
    <i r="1">
      <x v="23"/>
      <x v="15"/>
    </i>
    <i r="1">
      <x v="28"/>
      <x v="14"/>
    </i>
    <i r="1">
      <x v="34"/>
      <x v="38"/>
    </i>
    <i r="1">
      <x v="35"/>
      <x v="45"/>
    </i>
    <i r="1">
      <x v="37"/>
      <x/>
    </i>
    <i r="2">
      <x v="7"/>
    </i>
    <i r="2">
      <x v="18"/>
    </i>
    <i r="2">
      <x v="24"/>
    </i>
    <i r="2">
      <x v="34"/>
    </i>
    <i r="2">
      <x v="54"/>
    </i>
    <i r="2">
      <x v="56"/>
    </i>
    <i r="2">
      <x v="58"/>
    </i>
    <i r="1">
      <x v="40"/>
      <x v="44"/>
    </i>
    <i r="1">
      <x v="44"/>
      <x v="46"/>
    </i>
    <i r="1">
      <x v="45"/>
      <x v="23"/>
    </i>
    <i r="1">
      <x v="48"/>
      <x v="3"/>
    </i>
    <i r="1">
      <x v="50"/>
      <x v="22"/>
    </i>
    <i r="1">
      <x v="53"/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Sum of Spend 1st price break" fld="21" baseField="0" baseItem="0"/>
    <dataField name="Sum of Savings price break" fld="38" baseField="0" baseItem="0"/>
    <dataField name="Sum of Actual Spend" fld="26" baseField="0" baseItem="0"/>
  </dataFields>
  <formats count="3">
    <format dxfId="131">
      <pivotArea outline="0" collapsedLevelsAreSubtotals="1" fieldPosition="0"/>
    </format>
    <format dxfId="130">
      <pivotArea outline="0" collapsedLevelsAreSubtotals="1" fieldPosition="0">
        <references count="3">
          <reference field="4294967294" count="1" selected="0">
            <x v="2"/>
          </reference>
          <reference field="6" count="0" selected="0"/>
          <reference field="7" count="0" selected="0"/>
        </references>
      </pivotArea>
    </format>
    <format dxfId="129">
      <pivotArea outline="0" collapsedLevelsAreSubtotals="1" fieldPosition="0">
        <references count="3">
          <reference field="4294967294" count="1" selected="0">
            <x v="0"/>
          </reference>
          <reference field="6" count="0" selected="0"/>
          <reference field="7" count="0" selected="0"/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63555-6066-49F7-85A7-0F09C6FEF4A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D14" firstHeaderRow="1" firstDataRow="2" firstDataCol="1" rowPageCount="1" colPageCount="1"/>
  <pivotFields count="65">
    <pivotField axis="axisRow" compact="0" outline="0" showAll="0">
      <items count="11">
        <item x="0"/>
        <item x="3"/>
        <item x="2"/>
        <item x="9"/>
        <item x="1"/>
        <item x="4"/>
        <item x="6"/>
        <item x="7"/>
        <item x="5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6">
        <item x="0"/>
        <item h="1" x="1"/>
        <item h="1" x="3"/>
        <item m="1" x="4"/>
        <item x="2"/>
        <item t="default"/>
      </items>
    </pivotField>
    <pivotField compact="0" numFmtId="2" outline="0" showAll="0"/>
    <pivotField dataField="1" compact="0" numFmtId="44" outline="0" showAll="0"/>
    <pivotField compact="0" numFmtId="2" outline="0" showAll="0"/>
    <pivotField compact="0" numFmtId="44" outline="0" showAll="0"/>
    <pivotField compact="0" numFmtId="44" outline="0" showAll="0"/>
    <pivotField compact="0" numFmtId="44" outline="0" showAll="0"/>
    <pivotField dataField="1" compact="0" numFmtId="44" outline="0" showAll="0"/>
    <pivotField compact="0" numFmtId="171" outline="0" showAll="0"/>
    <pivotField compact="0" numFmtId="171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44" outline="0" showAll="0"/>
    <pivotField compact="0" numFmtId="44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outline="0" showAll="0"/>
    <pivotField compact="0" numFmtId="170" outline="0" showAll="0"/>
    <pivotField compact="0" numFmtId="171" outline="0" showAll="0"/>
    <pivotField compact="0" outline="0" showAll="0"/>
    <pivotField compact="0" numFmtId="171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</pivotFields>
  <rowFields count="1">
    <field x="0"/>
  </rowFields>
  <rowItems count="9">
    <i>
      <x/>
    </i>
    <i>
      <x v="1"/>
    </i>
    <i>
      <x v="2"/>
    </i>
    <i>
      <x v="4"/>
    </i>
    <i>
      <x v="5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9" hier="-1"/>
  </pageFields>
  <dataFields count="3">
    <dataField name="Sum of Spend 1st price break" fld="21" baseField="0" baseItem="0" numFmtId="172"/>
    <dataField name="Sum of Savings price break" fld="38" baseField="0" baseItem="0" numFmtId="172"/>
    <dataField name="Sum of Actual Spend" fld="26" baseField="0" baseItem="0" numFmtId="17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72F85-B1A8-4374-A27A-5835FF7C6CF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5:H304" firstHeaderRow="1" firstDataRow="2" firstDataCol="4" rowPageCount="2" colPageCount="1"/>
  <pivotFields count="62"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axis="axisPage" compact="0" outline="0" multipleItemSelectionAllowed="1" showAll="0">
      <items count="11">
        <item x="2"/>
        <item x="3"/>
        <item x="0"/>
        <item m="1" x="8"/>
        <item m="1" x="9"/>
        <item m="1" x="7"/>
        <item m="1" x="6"/>
        <item x="4"/>
        <item x="1"/>
        <item m="1" x="5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510">
        <item x="11"/>
        <item x="313"/>
        <item x="124"/>
        <item x="293"/>
        <item x="125"/>
        <item x="55"/>
        <item x="312"/>
        <item x="337"/>
        <item m="1" x="451"/>
        <item x="314"/>
        <item m="1" x="453"/>
        <item m="1" x="450"/>
        <item m="1" x="454"/>
        <item m="1" x="456"/>
        <item m="1" x="496"/>
        <item x="12"/>
        <item m="1" x="494"/>
        <item m="1" x="497"/>
        <item x="359"/>
        <item x="13"/>
        <item x="111"/>
        <item x="288"/>
        <item x="310"/>
        <item x="89"/>
        <item x="281"/>
        <item x="14"/>
        <item x="170"/>
        <item x="207"/>
        <item x="208"/>
        <item x="15"/>
        <item x="286"/>
        <item x="316"/>
        <item m="1" x="466"/>
        <item m="1" x="467"/>
        <item m="1" x="492"/>
        <item m="1" x="481"/>
        <item x="172"/>
        <item x="9"/>
        <item m="1" x="424"/>
        <item m="1" x="423"/>
        <item x="17"/>
        <item x="18"/>
        <item x="358"/>
        <item x="289"/>
        <item x="127"/>
        <item m="1" x="502"/>
        <item x="357"/>
        <item x="19"/>
        <item m="1" x="501"/>
        <item m="1" x="474"/>
        <item x="16"/>
        <item x="378"/>
        <item x="379"/>
        <item m="1" x="400"/>
        <item m="1" x="399"/>
        <item m="1" x="398"/>
        <item m="1" x="409"/>
        <item x="177"/>
        <item x="334"/>
        <item x="381"/>
        <item m="1" x="412"/>
        <item m="1" x="486"/>
        <item m="1" x="489"/>
        <item m="1" x="488"/>
        <item m="1" x="487"/>
        <item m="1" x="493"/>
        <item x="161"/>
        <item x="8"/>
        <item m="1" x="465"/>
        <item m="1" x="464"/>
        <item x="371"/>
        <item x="370"/>
        <item x="56"/>
        <item x="95"/>
        <item x="94"/>
        <item x="323"/>
        <item x="205"/>
        <item x="326"/>
        <item x="327"/>
        <item x="328"/>
        <item x="329"/>
        <item x="380"/>
        <item x="330"/>
        <item x="331"/>
        <item x="332"/>
        <item x="333"/>
        <item m="1" x="500"/>
        <item x="279"/>
        <item x="206"/>
        <item x="103"/>
        <item x="242"/>
        <item x="243"/>
        <item x="244"/>
        <item x="245"/>
        <item x="209"/>
        <item x="183"/>
        <item x="184"/>
        <item x="185"/>
        <item x="186"/>
        <item x="187"/>
        <item x="246"/>
        <item x="247"/>
        <item x="248"/>
        <item x="249"/>
        <item x="250"/>
        <item x="366"/>
        <item x="367"/>
        <item x="368"/>
        <item x="364"/>
        <item x="365"/>
        <item x="356"/>
        <item x="324"/>
        <item x="80"/>
        <item m="1" x="504"/>
        <item m="1" x="411"/>
        <item x="251"/>
        <item m="1" x="490"/>
        <item x="252"/>
        <item m="1" x="472"/>
        <item m="1" x="499"/>
        <item m="1" x="495"/>
        <item m="1" x="473"/>
        <item x="227"/>
        <item x="133"/>
        <item x="189"/>
        <item x="382"/>
        <item x="383"/>
        <item x="123"/>
        <item x="283"/>
        <item x="300"/>
        <item x="253"/>
        <item x="254"/>
        <item x="255"/>
        <item x="256"/>
        <item x="376"/>
        <item x="362"/>
        <item x="363"/>
        <item x="377"/>
        <item x="373"/>
        <item x="360"/>
        <item x="361"/>
        <item x="374"/>
        <item x="375"/>
        <item x="257"/>
        <item x="258"/>
        <item x="259"/>
        <item x="260"/>
        <item x="261"/>
        <item x="322"/>
        <item x="200"/>
        <item x="372"/>
        <item x="278"/>
        <item x="292"/>
        <item x="321"/>
        <item x="102"/>
        <item x="291"/>
        <item m="1" x="484"/>
        <item m="1" x="410"/>
        <item x="262"/>
        <item x="263"/>
        <item x="264"/>
        <item x="265"/>
        <item x="266"/>
        <item x="90"/>
        <item x="267"/>
        <item x="268"/>
        <item x="269"/>
        <item x="270"/>
        <item x="271"/>
        <item x="171"/>
        <item x="355"/>
        <item x="10"/>
        <item x="325"/>
        <item x="144"/>
        <item x="145"/>
        <item x="146"/>
        <item x="225"/>
        <item x="156"/>
        <item x="44"/>
        <item x="48"/>
        <item x="157"/>
        <item x="39"/>
        <item x="40"/>
        <item x="147"/>
        <item x="319"/>
        <item x="50"/>
        <item x="49"/>
        <item x="43"/>
        <item x="42"/>
        <item x="52"/>
        <item x="142"/>
        <item x="143"/>
        <item x="152"/>
        <item x="33"/>
        <item x="36"/>
        <item x="159"/>
        <item x="160"/>
        <item x="59"/>
        <item x="58"/>
        <item x="60"/>
        <item x="61"/>
        <item x="62"/>
        <item x="63"/>
        <item x="38"/>
        <item x="51"/>
        <item x="136"/>
        <item x="120"/>
        <item x="164"/>
        <item x="165"/>
        <item x="166"/>
        <item x="354"/>
        <item x="65"/>
        <item x="34"/>
        <item x="173"/>
        <item x="174"/>
        <item x="175"/>
        <item x="295"/>
        <item x="46"/>
        <item x="236"/>
        <item x="311"/>
        <item x="100"/>
        <item x="99"/>
        <item x="37"/>
        <item x="345"/>
        <item x="167"/>
        <item x="168"/>
        <item x="169"/>
        <item x="341"/>
        <item x="350"/>
        <item x="126"/>
        <item x="134"/>
        <item x="101"/>
        <item x="41"/>
        <item x="277"/>
        <item x="342"/>
        <item x="351"/>
        <item x="352"/>
        <item x="353"/>
        <item x="141"/>
        <item x="340"/>
        <item x="347"/>
        <item x="348"/>
        <item x="349"/>
        <item x="275"/>
        <item x="162"/>
        <item x="163"/>
        <item x="276"/>
        <item x="386"/>
        <item x="150"/>
        <item x="45"/>
        <item x="151"/>
        <item x="86"/>
        <item x="87"/>
        <item x="88"/>
        <item x="135"/>
        <item x="148"/>
        <item x="64"/>
        <item m="1" x="503"/>
        <item m="1" x="483"/>
        <item m="1" x="470"/>
        <item x="149"/>
        <item m="1" x="469"/>
        <item m="1" x="471"/>
        <item x="53"/>
        <item x="54"/>
        <item x="57"/>
        <item x="158"/>
        <item x="226"/>
        <item m="1" x="485"/>
        <item m="1" x="509"/>
        <item m="1" x="476"/>
        <item m="1" x="479"/>
        <item m="1" x="478"/>
        <item x="47"/>
        <item x="131"/>
        <item x="132"/>
        <item x="280"/>
        <item m="1" x="491"/>
        <item x="98"/>
        <item x="84"/>
        <item x="385"/>
        <item m="1" x="505"/>
        <item x="384"/>
        <item m="1" x="468"/>
        <item m="1" x="506"/>
        <item m="1" x="477"/>
        <item x="320"/>
        <item m="1" x="498"/>
        <item x="85"/>
        <item m="1" x="475"/>
        <item x="1"/>
        <item m="1" x="482"/>
        <item x="96"/>
        <item x="122"/>
        <item x="105"/>
        <item x="188"/>
        <item x="104"/>
        <item m="1" x="426"/>
        <item x="241"/>
        <item m="1" x="507"/>
        <item m="1" x="508"/>
        <item x="176"/>
        <item m="1" x="480"/>
        <item x="318"/>
        <item x="119"/>
        <item x="35"/>
        <item x="317"/>
        <item x="0"/>
        <item x="6"/>
        <item x="231"/>
        <item x="339"/>
        <item x="153"/>
        <item x="5"/>
        <item x="240"/>
        <item x="299"/>
        <item x="228"/>
        <item x="229"/>
        <item x="4"/>
        <item x="97"/>
        <item m="1" x="425"/>
        <item m="1" x="427"/>
        <item m="1" x="439"/>
        <item m="1" x="435"/>
        <item m="1" x="401"/>
        <item m="1" x="402"/>
        <item m="1" x="428"/>
        <item m="1" x="413"/>
        <item m="1" x="414"/>
        <item m="1" x="436"/>
        <item m="1" x="417"/>
        <item m="1" x="418"/>
        <item m="1" x="419"/>
        <item m="1" x="449"/>
        <item m="1" x="429"/>
        <item m="1" x="430"/>
        <item m="1" x="431"/>
        <item m="1" x="420"/>
        <item m="1" x="421"/>
        <item m="1" x="422"/>
        <item m="1" x="403"/>
        <item m="1" x="438"/>
        <item m="1" x="404"/>
        <item m="1" x="457"/>
        <item m="1" x="458"/>
        <item m="1" x="459"/>
        <item m="1" x="460"/>
        <item m="1" x="461"/>
        <item m="1" x="462"/>
        <item m="1" x="463"/>
        <item m="1" x="405"/>
        <item m="1" x="406"/>
        <item m="1" x="455"/>
        <item m="1" x="407"/>
        <item m="1" x="408"/>
        <item m="1" x="415"/>
        <item m="1" x="416"/>
        <item m="1" x="437"/>
        <item m="1" x="433"/>
        <item m="1" x="432"/>
        <item x="232"/>
        <item x="137"/>
        <item x="282"/>
        <item x="130"/>
        <item x="190"/>
        <item x="336"/>
        <item x="272"/>
        <item x="7"/>
        <item x="129"/>
        <item x="93"/>
        <item x="213"/>
        <item x="2"/>
        <item x="273"/>
        <item x="238"/>
        <item x="121"/>
        <item x="315"/>
        <item x="3"/>
        <item m="1" x="447"/>
        <item x="274"/>
        <item m="1" x="448"/>
        <item x="128"/>
        <item m="1" x="452"/>
        <item x="154"/>
        <item x="138"/>
        <item x="139"/>
        <item x="140"/>
        <item x="395"/>
        <item x="155"/>
        <item x="212"/>
        <item x="290"/>
        <item m="1" x="434"/>
        <item x="369"/>
        <item m="1" x="442"/>
        <item m="1" x="443"/>
        <item m="1" x="444"/>
        <item m="1" x="440"/>
        <item m="1" x="445"/>
        <item m="1" x="446"/>
        <item m="1" x="441"/>
        <item x="343"/>
        <item x="20"/>
        <item x="338"/>
        <item x="239"/>
        <item m="1" x="397"/>
        <item x="335"/>
        <item x="344"/>
        <item x="294"/>
        <item x="68"/>
        <item x="82"/>
        <item x="107"/>
        <item x="91"/>
        <item x="69"/>
        <item x="81"/>
        <item x="79"/>
        <item x="110"/>
        <item x="83"/>
        <item x="92"/>
        <item x="210"/>
        <item x="108"/>
        <item x="109"/>
        <item x="179"/>
        <item x="180"/>
        <item x="181"/>
        <item x="182"/>
        <item x="196"/>
        <item x="197"/>
        <item x="198"/>
        <item x="199"/>
        <item x="201"/>
        <item x="191"/>
        <item x="192"/>
        <item x="193"/>
        <item x="194"/>
        <item x="195"/>
        <item x="113"/>
        <item x="112"/>
        <item x="114"/>
        <item x="178"/>
        <item x="66"/>
        <item x="67"/>
        <item x="202"/>
        <item x="203"/>
        <item x="115"/>
        <item x="116"/>
        <item x="204"/>
        <item x="301"/>
        <item x="302"/>
        <item x="303"/>
        <item x="304"/>
        <item x="233"/>
        <item x="305"/>
        <item x="306"/>
        <item x="307"/>
        <item x="308"/>
        <item x="234"/>
        <item x="235"/>
        <item x="117"/>
        <item x="118"/>
        <item x="309"/>
        <item x="297"/>
        <item x="75"/>
        <item x="76"/>
        <item x="77"/>
        <item x="78"/>
        <item x="230"/>
        <item x="70"/>
        <item x="285"/>
        <item x="284"/>
        <item x="287"/>
        <item x="71"/>
        <item x="72"/>
        <item x="73"/>
        <item x="74"/>
        <item x="211"/>
        <item x="298"/>
        <item x="106"/>
        <item x="387"/>
        <item x="217"/>
        <item x="218"/>
        <item x="388"/>
        <item x="219"/>
        <item x="220"/>
        <item x="389"/>
        <item x="296"/>
        <item x="391"/>
        <item x="214"/>
        <item x="215"/>
        <item x="390"/>
        <item x="221"/>
        <item x="222"/>
        <item x="394"/>
        <item x="392"/>
        <item x="223"/>
        <item x="224"/>
        <item x="393"/>
        <item x="216"/>
        <item x="237"/>
        <item x="346"/>
        <item x="27"/>
        <item x="28"/>
        <item x="29"/>
        <item x="30"/>
        <item x="31"/>
        <item x="32"/>
        <item x="21"/>
        <item x="22"/>
        <item x="23"/>
        <item x="24"/>
        <item x="25"/>
        <item x="26"/>
        <item x="396"/>
      </items>
    </pivotField>
    <pivotField axis="axisRow" compact="0" outline="0" showAll="0" defaultSubtotal="0">
      <items count="512">
        <item m="1" x="496"/>
        <item m="1" x="498"/>
        <item m="1" x="465"/>
        <item m="1" x="466"/>
        <item x="209"/>
        <item x="185"/>
        <item x="186"/>
        <item x="187"/>
        <item x="246"/>
        <item x="227"/>
        <item x="80"/>
        <item x="12"/>
        <item x="259"/>
        <item x="255"/>
        <item x="254"/>
        <item x="260"/>
        <item m="1" x="499"/>
        <item x="10"/>
        <item x="189"/>
        <item m="1" x="502"/>
        <item x="243"/>
        <item x="244"/>
        <item x="247"/>
        <item x="248"/>
        <item x="249"/>
        <item x="292"/>
        <item m="1" x="506"/>
        <item x="252"/>
        <item x="250"/>
        <item m="1" x="474"/>
        <item x="205"/>
        <item x="279"/>
        <item x="102"/>
        <item m="1" x="501"/>
        <item x="324"/>
        <item m="1" x="475"/>
        <item x="183"/>
        <item x="184"/>
        <item x="381"/>
        <item m="1" x="503"/>
        <item x="200"/>
        <item m="1" x="470"/>
        <item x="325"/>
        <item x="323"/>
        <item x="133"/>
        <item x="56"/>
        <item m="1" x="504"/>
        <item x="370"/>
        <item x="171"/>
        <item m="1" x="476"/>
        <item x="396"/>
        <item m="1" x="497"/>
        <item x="241"/>
        <item x="123"/>
        <item m="1" x="500"/>
        <item m="1" x="487"/>
        <item m="1" x="478"/>
        <item m="1" x="481"/>
        <item m="1" x="480"/>
        <item m="1" x="485"/>
        <item x="104"/>
        <item m="1" x="486"/>
        <item m="1" x="479"/>
        <item m="1" x="472"/>
        <item m="1" x="473"/>
        <item x="96"/>
        <item x="1"/>
        <item m="1" x="484"/>
        <item x="105"/>
        <item x="280"/>
        <item x="84"/>
        <item x="95"/>
        <item x="94"/>
        <item m="1" x="505"/>
        <item x="122"/>
        <item m="1" x="511"/>
        <item m="1" x="507"/>
        <item m="1" x="508"/>
        <item m="1" x="509"/>
        <item m="1" x="510"/>
        <item x="384"/>
        <item m="1" x="471"/>
        <item x="385"/>
        <item x="258"/>
        <item x="262"/>
        <item x="263"/>
        <item x="266"/>
        <item x="90"/>
        <item x="245"/>
        <item x="228"/>
        <item x="111"/>
        <item x="371"/>
        <item x="291"/>
        <item x="213"/>
        <item x="9"/>
        <item x="316"/>
        <item x="317"/>
        <item x="273"/>
        <item x="315"/>
        <item x="97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x="318"/>
        <item x="119"/>
        <item x="153"/>
        <item x="137"/>
        <item x="121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x="130"/>
        <item x="139"/>
        <item x="140"/>
        <item x="395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x="232"/>
        <item m="1" x="448"/>
        <item m="1" x="449"/>
        <item m="1" x="450"/>
        <item m="1" x="451"/>
        <item m="1" x="452"/>
        <item m="1" x="398"/>
        <item m="1" x="453"/>
        <item x="138"/>
        <item x="190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x="282"/>
        <item x="155"/>
        <item x="15"/>
        <item x="281"/>
        <item m="1" x="467"/>
        <item m="1" x="468"/>
        <item x="5"/>
        <item x="4"/>
        <item x="231"/>
        <item x="0"/>
        <item m="1" x="469"/>
        <item x="124"/>
        <item x="129"/>
        <item x="2"/>
        <item x="238"/>
        <item x="272"/>
        <item x="93"/>
        <item x="188"/>
        <item x="8"/>
        <item x="14"/>
        <item x="240"/>
        <item x="382"/>
        <item m="1" x="477"/>
        <item x="289"/>
        <item x="256"/>
        <item x="261"/>
        <item x="229"/>
        <item m="1" x="482"/>
        <item x="299"/>
        <item x="274"/>
        <item x="212"/>
        <item x="206"/>
        <item x="16"/>
        <item m="1" x="483"/>
        <item x="18"/>
        <item x="358"/>
        <item x="264"/>
        <item x="265"/>
        <item x="251"/>
        <item m="1" x="488"/>
        <item m="1" x="489"/>
        <item m="1" x="490"/>
        <item m="1" x="491"/>
        <item x="17"/>
        <item x="6"/>
        <item m="1" x="492"/>
        <item m="1" x="493"/>
        <item x="7"/>
        <item m="1" x="494"/>
        <item m="1" x="495"/>
        <item x="3"/>
        <item x="313"/>
        <item x="13"/>
        <item x="269"/>
        <item x="270"/>
        <item x="271"/>
        <item x="321"/>
        <item x="322"/>
        <item x="11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1"/>
        <item x="82"/>
        <item x="83"/>
        <item x="85"/>
        <item x="86"/>
        <item x="87"/>
        <item x="88"/>
        <item x="89"/>
        <item x="91"/>
        <item x="92"/>
        <item x="98"/>
        <item x="99"/>
        <item x="100"/>
        <item x="101"/>
        <item x="103"/>
        <item x="106"/>
        <item x="107"/>
        <item x="108"/>
        <item x="109"/>
        <item x="110"/>
        <item x="112"/>
        <item x="113"/>
        <item x="114"/>
        <item x="115"/>
        <item x="116"/>
        <item x="117"/>
        <item x="118"/>
        <item x="120"/>
        <item x="125"/>
        <item x="126"/>
        <item x="127"/>
        <item x="128"/>
        <item x="131"/>
        <item x="132"/>
        <item x="134"/>
        <item x="135"/>
        <item x="136"/>
        <item m="1" x="397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7"/>
        <item x="208"/>
        <item x="210"/>
        <item x="211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30"/>
        <item x="233"/>
        <item x="234"/>
        <item x="235"/>
        <item x="236"/>
        <item x="237"/>
        <item x="239"/>
        <item x="242"/>
        <item x="253"/>
        <item x="257"/>
        <item x="267"/>
        <item x="268"/>
        <item x="275"/>
        <item x="276"/>
        <item x="277"/>
        <item x="278"/>
        <item x="283"/>
        <item x="284"/>
        <item x="285"/>
        <item x="286"/>
        <item x="287"/>
        <item x="288"/>
        <item x="290"/>
        <item x="293"/>
        <item x="294"/>
        <item x="295"/>
        <item x="296"/>
        <item x="297"/>
        <item x="298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4"/>
        <item x="319"/>
        <item x="320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2"/>
        <item x="373"/>
        <item x="374"/>
        <item x="375"/>
        <item x="376"/>
        <item x="377"/>
        <item x="378"/>
        <item x="379"/>
        <item x="380"/>
        <item x="383"/>
        <item x="386"/>
        <item x="387"/>
        <item x="388"/>
        <item x="389"/>
        <item x="390"/>
        <item x="391"/>
        <item x="392"/>
        <item x="393"/>
        <item x="154"/>
        <item x="394"/>
      </items>
    </pivotField>
    <pivotField dataField="1" compact="0" outline="0" showAll="0"/>
    <pivotField compact="0" outline="0" showAll="0"/>
    <pivotField axis="axisRow" compact="0" outline="0" showAll="0" defaultSubtotal="0">
      <items count="14">
        <item x="0"/>
        <item x="3"/>
        <item sd="0" x="4"/>
        <item x="5"/>
        <item x="7"/>
        <item x="13"/>
        <item x="6"/>
        <item x="10"/>
        <item x="12"/>
        <item x="8"/>
        <item x="9"/>
        <item x="2"/>
        <item x="1"/>
        <item x="11"/>
      </items>
    </pivotField>
    <pivotField compact="0" outline="0" showAll="0"/>
    <pivotField axis="axisRow" compact="0" outline="0" showAll="0" defaultSubtotal="0">
      <items count="52">
        <item x="6"/>
        <item x="7"/>
        <item x="12"/>
        <item x="0"/>
        <item x="14"/>
        <item x="10"/>
        <item x="5"/>
        <item x="4"/>
        <item x="1"/>
        <item x="18"/>
        <item x="29"/>
        <item x="19"/>
        <item m="1" x="50"/>
        <item x="35"/>
        <item x="40"/>
        <item m="1" x="51"/>
        <item x="39"/>
        <item x="15"/>
        <item x="20"/>
        <item x="22"/>
        <item x="34"/>
        <item m="1" x="41"/>
        <item m="1" x="42"/>
        <item x="21"/>
        <item m="1" x="43"/>
        <item m="1" x="44"/>
        <item m="1" x="45"/>
        <item x="25"/>
        <item m="1" x="46"/>
        <item m="1" x="47"/>
        <item x="27"/>
        <item x="30"/>
        <item m="1" x="48"/>
        <item x="9"/>
        <item x="23"/>
        <item x="2"/>
        <item x="16"/>
        <item x="8"/>
        <item x="24"/>
        <item m="1" x="49"/>
        <item x="3"/>
        <item x="11"/>
        <item x="13"/>
        <item x="17"/>
        <item x="26"/>
        <item x="28"/>
        <item x="31"/>
        <item x="32"/>
        <item x="33"/>
        <item x="36"/>
        <item x="37"/>
        <item x="38"/>
      </items>
    </pivotField>
    <pivotField compact="0" outline="0" showAll="0" sortType="ascending" defaultSubtotal="0"/>
    <pivotField axis="axisPage" compact="0" outline="0" multipleItemSelectionAllowed="1" showAll="0">
      <items count="6">
        <item h="1" x="1"/>
        <item x="0"/>
        <item h="1" x="3"/>
        <item h="1" m="1"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m="1"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11"/>
    <field x="12"/>
    <field x="15"/>
    <field x="17"/>
  </rowFields>
  <rowItems count="298">
    <i>
      <x/>
      <x v="237"/>
      <x/>
      <x v="3"/>
    </i>
    <i>
      <x v="1"/>
      <x v="230"/>
      <x/>
      <x v="3"/>
    </i>
    <i>
      <x v="2"/>
      <x v="190"/>
      <x v="9"/>
      <x v="34"/>
    </i>
    <i>
      <x v="3"/>
      <x v="427"/>
      <x/>
      <x v="2"/>
    </i>
    <i>
      <x v="4"/>
      <x v="326"/>
      <x/>
      <x v="23"/>
    </i>
    <i>
      <x v="5"/>
      <x v="274"/>
      <x/>
      <x v="3"/>
    </i>
    <i>
      <x v="9"/>
      <x v="446"/>
      <x/>
      <x v="7"/>
    </i>
    <i>
      <x v="15"/>
      <x v="11"/>
      <x/>
      <x v="7"/>
    </i>
    <i>
      <x v="19"/>
      <x v="231"/>
      <x/>
      <x v="6"/>
    </i>
    <i>
      <x v="21"/>
      <x v="425"/>
      <x/>
      <x v="46"/>
    </i>
    <i>
      <x v="23"/>
      <x v="305"/>
      <x/>
      <x v="7"/>
    </i>
    <i>
      <x v="24"/>
      <x v="182"/>
      <x v="2"/>
    </i>
    <i>
      <x v="25"/>
      <x v="198"/>
      <x/>
      <x v="3"/>
    </i>
    <i>
      <x v="26"/>
      <x v="362"/>
      <x/>
      <x v="3"/>
    </i>
    <i>
      <x v="27"/>
      <x v="387"/>
      <x/>
      <x v="6"/>
    </i>
    <i>
      <x v="36"/>
      <x v="363"/>
      <x/>
      <x v="3"/>
    </i>
    <i>
      <x v="37"/>
      <x v="94"/>
      <x/>
      <x v="7"/>
    </i>
    <i>
      <x v="43"/>
      <x v="202"/>
      <x/>
      <x v="1"/>
    </i>
    <i>
      <x v="44"/>
      <x v="328"/>
      <x v="2"/>
    </i>
    <i>
      <x v="51"/>
      <x v="498"/>
      <x v="3"/>
      <x v="31"/>
    </i>
    <i>
      <x v="74"/>
      <x v="72"/>
      <x/>
      <x v="5"/>
    </i>
    <i>
      <x v="75"/>
      <x v="43"/>
      <x/>
      <x v="7"/>
    </i>
    <i>
      <x v="76"/>
      <x v="30"/>
      <x/>
      <x v="7"/>
    </i>
    <i>
      <x v="77"/>
      <x v="449"/>
      <x v="1"/>
      <x v="5"/>
    </i>
    <i>
      <x v="78"/>
      <x v="450"/>
      <x v="1"/>
      <x v="5"/>
    </i>
    <i>
      <x v="79"/>
      <x v="451"/>
      <x v="1"/>
      <x v="5"/>
    </i>
    <i>
      <x v="80"/>
      <x v="452"/>
      <x v="1"/>
      <x v="5"/>
    </i>
    <i>
      <x v="81"/>
      <x v="500"/>
      <x v="1"/>
      <x v="5"/>
    </i>
    <i>
      <x v="82"/>
      <x v="453"/>
      <x v="1"/>
      <x v="5"/>
    </i>
    <i>
      <x v="83"/>
      <x v="454"/>
      <x v="1"/>
      <x v="5"/>
    </i>
    <i>
      <x v="84"/>
      <x v="455"/>
      <x v="1"/>
      <x v="5"/>
    </i>
    <i>
      <x v="85"/>
      <x v="456"/>
      <x v="1"/>
      <x v="5"/>
    </i>
    <i>
      <x v="89"/>
      <x v="312"/>
      <x/>
      <x v="9"/>
    </i>
    <i>
      <x v="90"/>
      <x v="411"/>
      <x v="1"/>
      <x v="5"/>
    </i>
    <i>
      <x v="91"/>
      <x v="20"/>
      <x v="1"/>
      <x v="5"/>
    </i>
    <i>
      <x v="92"/>
      <x v="21"/>
      <x v="1"/>
      <x v="5"/>
    </i>
    <i>
      <x v="93"/>
      <x v="88"/>
      <x v="1"/>
      <x v="5"/>
    </i>
    <i>
      <x v="94"/>
      <x v="4"/>
      <x v="1"/>
      <x v="5"/>
    </i>
    <i>
      <x v="95"/>
      <x v="36"/>
      <x v="1"/>
      <x v="5"/>
    </i>
    <i>
      <x v="96"/>
      <x v="37"/>
      <x v="1"/>
      <x v="5"/>
    </i>
    <i>
      <x v="97"/>
      <x v="5"/>
      <x v="1"/>
      <x v="5"/>
    </i>
    <i>
      <x v="98"/>
      <x v="6"/>
      <x v="1"/>
      <x v="5"/>
    </i>
    <i>
      <x v="99"/>
      <x v="7"/>
      <x v="1"/>
      <x v="5"/>
    </i>
    <i>
      <x v="100"/>
      <x v="8"/>
      <x v="1"/>
      <x v="5"/>
    </i>
    <i>
      <x v="101"/>
      <x v="22"/>
      <x v="1"/>
      <x v="5"/>
    </i>
    <i>
      <x v="102"/>
      <x v="23"/>
      <x v="1"/>
      <x v="5"/>
    </i>
    <i>
      <x v="103"/>
      <x v="24"/>
      <x v="1"/>
      <x v="5"/>
    </i>
    <i>
      <x v="104"/>
      <x v="28"/>
      <x v="1"/>
      <x v="5"/>
    </i>
    <i>
      <x v="110"/>
      <x v="479"/>
      <x/>
      <x v="7"/>
    </i>
    <i>
      <x v="111"/>
      <x v="34"/>
      <x/>
      <x v="3"/>
    </i>
    <i>
      <x v="117"/>
      <x v="27"/>
      <x/>
      <x/>
    </i>
    <i>
      <x v="123"/>
      <x v="44"/>
      <x/>
      <x v="3"/>
    </i>
    <i>
      <x v="129"/>
      <x v="433"/>
      <x v="11"/>
      <x v="47"/>
    </i>
    <i>
      <x v="130"/>
      <x v="412"/>
      <x v="1"/>
      <x v="10"/>
    </i>
    <i>
      <x v="131"/>
      <x v="14"/>
      <x v="1"/>
      <x v="10"/>
    </i>
    <i>
      <x v="132"/>
      <x v="13"/>
      <x v="1"/>
      <x v="10"/>
    </i>
    <i>
      <x v="133"/>
      <x v="203"/>
      <x v="1"/>
      <x v="10"/>
    </i>
    <i>
      <x v="134"/>
      <x v="496"/>
      <x/>
      <x v="5"/>
    </i>
    <i>
      <x v="135"/>
      <x v="484"/>
      <x/>
      <x v="5"/>
    </i>
    <i>
      <x v="136"/>
      <x v="485"/>
      <x/>
      <x v="5"/>
    </i>
    <i>
      <x v="137"/>
      <x v="497"/>
      <x/>
      <x v="5"/>
    </i>
    <i>
      <x v="138"/>
      <x v="493"/>
      <x/>
      <x v="5"/>
    </i>
    <i>
      <x v="139"/>
      <x v="482"/>
      <x/>
      <x v="5"/>
    </i>
    <i>
      <x v="140"/>
      <x v="483"/>
      <x/>
      <x v="5"/>
    </i>
    <i>
      <x v="141"/>
      <x v="494"/>
      <x/>
      <x v="5"/>
    </i>
    <i>
      <x v="142"/>
      <x v="495"/>
      <x/>
      <x v="5"/>
    </i>
    <i>
      <x v="143"/>
      <x v="413"/>
      <x v="1"/>
      <x v="10"/>
    </i>
    <i>
      <x v="144"/>
      <x v="83"/>
      <x v="1"/>
      <x v="10"/>
    </i>
    <i>
      <x v="145"/>
      <x v="12"/>
      <x v="1"/>
      <x v="10"/>
    </i>
    <i>
      <x v="146"/>
      <x v="15"/>
      <x v="1"/>
      <x v="10"/>
    </i>
    <i>
      <x v="147"/>
      <x v="204"/>
      <x v="1"/>
      <x v="10"/>
    </i>
    <i>
      <x v="152"/>
      <x v="25"/>
      <x v="2"/>
    </i>
    <i>
      <x v="153"/>
      <x v="235"/>
      <x/>
      <x v="2"/>
    </i>
    <i>
      <x v="154"/>
      <x v="32"/>
      <x/>
      <x v="2"/>
    </i>
    <i>
      <x v="155"/>
      <x v="92"/>
      <x v="2"/>
    </i>
    <i>
      <x v="173"/>
      <x v="339"/>
      <x/>
      <x v="8"/>
    </i>
    <i>
      <x v="174"/>
      <x v="340"/>
      <x/>
      <x v="8"/>
    </i>
    <i>
      <x v="175"/>
      <x v="341"/>
      <x/>
      <x v="8"/>
    </i>
    <i>
      <x v="176"/>
      <x v="402"/>
      <x/>
      <x v="8"/>
    </i>
    <i>
      <x v="177"/>
      <x v="348"/>
      <x v="1"/>
      <x v="5"/>
    </i>
    <i>
      <x v="178"/>
      <x v="263"/>
      <x v="1"/>
      <x v="5"/>
    </i>
    <i>
      <x v="179"/>
      <x v="267"/>
      <x v="1"/>
      <x v="5"/>
    </i>
    <i>
      <x v="180"/>
      <x v="349"/>
      <x v="1"/>
      <x v="5"/>
    </i>
    <i>
      <x v="181"/>
      <x v="258"/>
      <x v="1"/>
      <x v="5"/>
    </i>
    <i>
      <x v="182"/>
      <x v="259"/>
      <x v="1"/>
      <x v="5"/>
    </i>
    <i>
      <x v="183"/>
      <x v="342"/>
      <x v="1"/>
      <x v="5"/>
    </i>
    <i>
      <x v="184"/>
      <x v="447"/>
      <x v="1"/>
      <x v="5"/>
    </i>
    <i>
      <x v="185"/>
      <x v="269"/>
      <x/>
      <x v="6"/>
    </i>
    <i>
      <x v="186"/>
      <x v="268"/>
      <x/>
      <x v="4"/>
    </i>
    <i>
      <x v="187"/>
      <x v="262"/>
      <x/>
      <x v="1"/>
    </i>
    <i>
      <x v="188"/>
      <x v="261"/>
      <x/>
      <x v="3"/>
    </i>
    <i>
      <x v="189"/>
      <x v="271"/>
      <x/>
      <x v="3"/>
    </i>
    <i>
      <x v="190"/>
      <x v="337"/>
      <x/>
      <x v="8"/>
    </i>
    <i>
      <x v="191"/>
      <x v="338"/>
      <x/>
      <x v="8"/>
    </i>
    <i>
      <x v="192"/>
      <x v="347"/>
      <x/>
      <x v="8"/>
    </i>
    <i>
      <x v="193"/>
      <x v="252"/>
      <x/>
      <x v="5"/>
    </i>
    <i>
      <x v="194"/>
      <x v="255"/>
      <x/>
      <x v="3"/>
    </i>
    <i>
      <x v="195"/>
      <x v="351"/>
      <x v="1"/>
      <x v="5"/>
    </i>
    <i>
      <x v="196"/>
      <x v="352"/>
      <x v="1"/>
      <x v="5"/>
    </i>
    <i>
      <x v="197"/>
      <x v="277"/>
      <x v="1"/>
      <x v="5"/>
    </i>
    <i>
      <x v="198"/>
      <x v="276"/>
      <x v="1"/>
      <x v="5"/>
    </i>
    <i>
      <x v="199"/>
      <x v="278"/>
      <x v="1"/>
      <x v="5"/>
    </i>
    <i>
      <x v="200"/>
      <x v="279"/>
      <x v="1"/>
      <x v="5"/>
    </i>
    <i>
      <x v="201"/>
      <x v="280"/>
      <x v="1"/>
      <x v="5"/>
    </i>
    <i>
      <x v="202"/>
      <x v="281"/>
      <x v="1"/>
      <x v="5"/>
    </i>
    <i>
      <x v="203"/>
      <x v="257"/>
      <x/>
      <x v="8"/>
    </i>
    <i>
      <x v="204"/>
      <x v="270"/>
      <x/>
      <x v="6"/>
    </i>
    <i>
      <x v="205"/>
      <x v="334"/>
      <x/>
      <x v="7"/>
    </i>
    <i>
      <x v="206"/>
      <x v="325"/>
      <x v="4"/>
      <x v="19"/>
    </i>
    <i>
      <x v="207"/>
      <x v="356"/>
      <x v="1"/>
      <x v="5"/>
    </i>
    <i>
      <x v="208"/>
      <x v="357"/>
      <x v="1"/>
      <x v="5"/>
    </i>
    <i>
      <x v="209"/>
      <x v="358"/>
      <x v="1"/>
      <x v="5"/>
    </i>
    <i>
      <x v="210"/>
      <x v="477"/>
      <x v="1"/>
      <x v="5"/>
    </i>
    <i>
      <x v="211"/>
      <x v="283"/>
      <x/>
      <x v="7"/>
    </i>
    <i>
      <x v="213"/>
      <x v="364"/>
      <x v="1"/>
      <x v="5"/>
    </i>
    <i>
      <x v="214"/>
      <x v="365"/>
      <x v="1"/>
      <x v="5"/>
    </i>
    <i>
      <x v="215"/>
      <x v="366"/>
      <x v="1"/>
      <x v="5"/>
    </i>
    <i>
      <x v="216"/>
      <x v="429"/>
      <x v="1"/>
      <x v="5"/>
    </i>
    <i>
      <x v="218"/>
      <x v="408"/>
      <x/>
      <x v="3"/>
    </i>
    <i>
      <x v="219"/>
      <x v="444"/>
      <x/>
      <x v="4"/>
    </i>
    <i>
      <x v="220"/>
      <x v="310"/>
      <x/>
      <x v="3"/>
    </i>
    <i>
      <x v="221"/>
      <x v="309"/>
      <x/>
      <x v="1"/>
    </i>
    <i>
      <x v="222"/>
      <x v="256"/>
      <x/>
      <x v="6"/>
    </i>
    <i>
      <x v="223"/>
      <x v="468"/>
      <x v="1"/>
      <x v="5"/>
    </i>
    <i>
      <x v="224"/>
      <x v="359"/>
      <x v="1"/>
      <x v="5"/>
    </i>
    <i>
      <x v="225"/>
      <x v="360"/>
      <x v="1"/>
      <x v="5"/>
    </i>
    <i>
      <x v="226"/>
      <x v="361"/>
      <x v="1"/>
      <x v="5"/>
    </i>
    <i>
      <x v="227"/>
      <x v="464"/>
      <x v="1"/>
      <x v="5"/>
    </i>
    <i>
      <x v="228"/>
      <x v="473"/>
      <x v="1"/>
      <x v="5"/>
    </i>
    <i>
      <x v="229"/>
      <x v="327"/>
      <x v="1"/>
      <x v="5"/>
    </i>
    <i>
      <x v="230"/>
      <x v="332"/>
      <x v="1"/>
      <x v="5"/>
    </i>
    <i>
      <x v="231"/>
      <x v="311"/>
      <x/>
      <x v="7"/>
    </i>
    <i>
      <x v="232"/>
      <x v="260"/>
      <x/>
      <x v="3"/>
    </i>
    <i>
      <x v="233"/>
      <x v="418"/>
      <x/>
      <x v="6"/>
    </i>
    <i>
      <x v="234"/>
      <x v="465"/>
      <x v="1"/>
      <x v="5"/>
    </i>
    <i>
      <x v="235"/>
      <x v="474"/>
      <x v="1"/>
      <x v="5"/>
    </i>
    <i>
      <x v="236"/>
      <x v="475"/>
      <x v="1"/>
      <x v="5"/>
    </i>
    <i>
      <x v="237"/>
      <x v="476"/>
      <x v="1"/>
      <x v="5"/>
    </i>
    <i>
      <x v="238"/>
      <x v="336"/>
      <x/>
      <x v="8"/>
    </i>
    <i>
      <x v="239"/>
      <x v="463"/>
      <x v="1"/>
      <x v="5"/>
    </i>
    <i>
      <x v="240"/>
      <x v="470"/>
      <x v="1"/>
      <x v="5"/>
    </i>
    <i>
      <x v="241"/>
      <x v="471"/>
      <x v="1"/>
      <x v="5"/>
    </i>
    <i>
      <x v="242"/>
      <x v="472"/>
      <x v="1"/>
      <x v="5"/>
    </i>
    <i>
      <x v="243"/>
      <x v="416"/>
      <x/>
      <x v="6"/>
    </i>
    <i>
      <x v="244"/>
      <x v="354"/>
      <x/>
      <x v="6"/>
    </i>
    <i>
      <x v="245"/>
      <x v="355"/>
      <x/>
      <x v="6"/>
    </i>
    <i>
      <x v="246"/>
      <x v="417"/>
      <x/>
      <x v="6"/>
    </i>
    <i>
      <x v="247"/>
      <x v="502"/>
      <x/>
      <x v="6"/>
    </i>
    <i>
      <x v="248"/>
      <x v="345"/>
      <x/>
      <x v="2"/>
    </i>
    <i>
      <x v="249"/>
      <x v="264"/>
      <x v="2"/>
    </i>
    <i>
      <x v="250"/>
      <x v="346"/>
      <x/>
      <x v="6"/>
    </i>
    <i>
      <x v="251"/>
      <x v="302"/>
      <x/>
      <x v="6"/>
    </i>
    <i>
      <x v="252"/>
      <x v="303"/>
      <x/>
      <x v="6"/>
    </i>
    <i>
      <x v="253"/>
      <x v="304"/>
      <x/>
      <x v="6"/>
    </i>
    <i>
      <x v="254"/>
      <x v="333"/>
      <x/>
      <x v="6"/>
    </i>
    <i>
      <x v="255"/>
      <x v="343"/>
      <x/>
      <x v="5"/>
    </i>
    <i>
      <x v="256"/>
      <x v="282"/>
      <x/>
      <x v="5"/>
    </i>
    <i>
      <x v="260"/>
      <x v="344"/>
      <x/>
      <x v="3"/>
    </i>
    <i>
      <x v="263"/>
      <x v="272"/>
      <x/>
      <x v="17"/>
    </i>
    <i>
      <x v="264"/>
      <x v="273"/>
      <x/>
      <x v="17"/>
    </i>
    <i>
      <x v="265"/>
      <x v="275"/>
      <x/>
      <x v="17"/>
    </i>
    <i>
      <x v="266"/>
      <x v="350"/>
      <x/>
      <x v="17"/>
    </i>
    <i>
      <x v="267"/>
      <x v="403"/>
      <x/>
      <x v="17"/>
    </i>
    <i>
      <x v="273"/>
      <x v="266"/>
      <x v="11"/>
      <x v="42"/>
    </i>
    <i>
      <x v="274"/>
      <x v="330"/>
      <x v="11"/>
      <x v="41"/>
    </i>
    <i>
      <x v="276"/>
      <x v="69"/>
      <x/>
      <x v="3"/>
    </i>
    <i>
      <x v="278"/>
      <x v="308"/>
      <x v="3"/>
      <x v="43"/>
    </i>
    <i>
      <x v="279"/>
      <x v="70"/>
      <x/>
      <x v="3"/>
    </i>
    <i>
      <x v="280"/>
      <x v="82"/>
      <x/>
      <x v="16"/>
    </i>
    <i>
      <x v="288"/>
      <x v="301"/>
      <x/>
      <x v="3"/>
    </i>
    <i>
      <x v="290"/>
      <x v="66"/>
      <x/>
      <x v="8"/>
    </i>
    <i>
      <x v="292"/>
      <x v="65"/>
      <x/>
      <x v="5"/>
    </i>
    <i>
      <x v="294"/>
      <x v="68"/>
      <x/>
      <x v="11"/>
    </i>
    <i>
      <x v="298"/>
      <x v="52"/>
      <x/>
      <x v="2"/>
    </i>
    <i>
      <x v="303"/>
      <x v="115"/>
      <x/>
      <x v="3"/>
    </i>
    <i>
      <x v="304"/>
      <x v="116"/>
      <x/>
      <x v="5"/>
    </i>
    <i>
      <x v="305"/>
      <x v="254"/>
      <x v="11"/>
      <x v="41"/>
    </i>
    <i>
      <x v="307"/>
      <x v="188"/>
      <x/>
      <x v="3"/>
    </i>
    <i>
      <x v="309"/>
      <x v="187"/>
      <x v="7"/>
      <x v="33"/>
    </i>
    <i>
      <x v="310"/>
      <x v="462"/>
      <x/>
      <x v="2"/>
    </i>
    <i>
      <x v="311"/>
      <x v="117"/>
      <x/>
      <x v="3"/>
    </i>
    <i>
      <x v="312"/>
      <x v="185"/>
      <x/>
      <x v="6"/>
    </i>
    <i>
      <x v="313"/>
      <x v="199"/>
      <x v="4"/>
      <x v="3"/>
    </i>
    <i>
      <x v="315"/>
      <x v="89"/>
      <x/>
      <x v="6"/>
    </i>
    <i>
      <x v="316"/>
      <x v="205"/>
      <x/>
      <x v="3"/>
    </i>
    <i>
      <x v="317"/>
      <x v="186"/>
      <x/>
      <x v="7"/>
    </i>
    <i>
      <x v="318"/>
      <x v="99"/>
      <x/>
      <x v="2"/>
    </i>
    <i>
      <x v="359"/>
      <x v="158"/>
      <x v="2"/>
    </i>
    <i>
      <x v="360"/>
      <x v="118"/>
      <x/>
      <x v="2"/>
    </i>
    <i>
      <x v="361"/>
      <x v="179"/>
      <x v="3"/>
      <x v="31"/>
    </i>
    <i>
      <x v="362"/>
      <x v="140"/>
      <x v="3"/>
      <x v="27"/>
    </i>
    <i>
      <x v="363"/>
      <x v="167"/>
      <x v="3"/>
      <x v="30"/>
    </i>
    <i>
      <x v="364"/>
      <x v="459"/>
      <x/>
      <x v="8"/>
    </i>
    <i>
      <x v="365"/>
      <x v="194"/>
      <x/>
      <x v="2"/>
    </i>
    <i>
      <x v="367"/>
      <x v="191"/>
      <x/>
      <x v="3"/>
    </i>
    <i>
      <x v="368"/>
      <x v="195"/>
      <x/>
      <x v="3"/>
    </i>
    <i>
      <x v="369"/>
      <x v="93"/>
      <x/>
      <x v="3"/>
    </i>
    <i>
      <x v="370"/>
      <x v="192"/>
      <x/>
      <x v="35"/>
    </i>
    <i>
      <x v="371"/>
      <x v="97"/>
      <x/>
      <x v="3"/>
    </i>
    <i>
      <x v="372"/>
      <x v="193"/>
      <x/>
      <x v="3"/>
    </i>
    <i>
      <x v="373"/>
      <x v="119"/>
      <x/>
      <x v="4"/>
    </i>
    <i>
      <x v="374"/>
      <x v="98"/>
      <x/>
      <x v="20"/>
    </i>
    <i>
      <x v="377"/>
      <x v="208"/>
      <x/>
      <x v="7"/>
    </i>
    <i>
      <x v="381"/>
      <x v="510"/>
      <x/>
      <x v="3"/>
    </i>
    <i>
      <x v="382"/>
      <x v="166"/>
      <x v="1"/>
      <x v="5"/>
    </i>
    <i>
      <x v="383"/>
      <x v="141"/>
      <x v="1"/>
      <x v="5"/>
    </i>
    <i>
      <x v="384"/>
      <x v="142"/>
      <x v="1"/>
      <x v="5"/>
    </i>
    <i>
      <x v="385"/>
      <x v="143"/>
      <x v="1"/>
      <x v="5"/>
    </i>
    <i>
      <x v="386"/>
      <x v="180"/>
      <x/>
      <x v="3"/>
    </i>
    <i>
      <x v="388"/>
      <x v="426"/>
      <x v="4"/>
      <x v="3"/>
    </i>
    <i>
      <x v="390"/>
      <x v="491"/>
      <x/>
      <x v="3"/>
    </i>
    <i>
      <x v="406"/>
      <x v="286"/>
      <x/>
      <x v="6"/>
    </i>
    <i>
      <x v="407"/>
      <x v="299"/>
      <x/>
      <x v="4"/>
    </i>
    <i>
      <x v="408"/>
      <x v="314"/>
      <x/>
      <x v="4"/>
    </i>
    <i>
      <x v="410"/>
      <x v="287"/>
      <x/>
      <x v="1"/>
    </i>
    <i>
      <x v="411"/>
      <x v="298"/>
      <x/>
      <x v="1"/>
    </i>
    <i>
      <x v="412"/>
      <x v="297"/>
      <x/>
      <x/>
    </i>
    <i>
      <x v="413"/>
      <x v="317"/>
      <x/>
      <x v="23"/>
    </i>
    <i>
      <x v="414"/>
      <x v="300"/>
      <x/>
      <x v="7"/>
    </i>
    <i>
      <x v="415"/>
      <x v="307"/>
      <x/>
      <x v="7"/>
    </i>
    <i>
      <x v="417"/>
      <x v="315"/>
      <x/>
      <x v="3"/>
    </i>
    <i>
      <x v="419"/>
      <x v="370"/>
      <x/>
      <x v="18"/>
    </i>
    <i>
      <x v="420"/>
      <x v="371"/>
      <x/>
      <x v="18"/>
    </i>
    <i>
      <x v="421"/>
      <x v="372"/>
      <x/>
      <x v="18"/>
    </i>
    <i>
      <x v="422"/>
      <x v="373"/>
      <x/>
      <x v="18"/>
    </i>
    <i>
      <x v="423"/>
      <x v="379"/>
      <x/>
      <x v="18"/>
    </i>
    <i>
      <x v="424"/>
      <x v="380"/>
      <x/>
      <x v="18"/>
    </i>
    <i>
      <x v="425"/>
      <x v="381"/>
      <x/>
      <x v="18"/>
    </i>
    <i>
      <x v="426"/>
      <x v="382"/>
      <x/>
      <x v="18"/>
    </i>
    <i>
      <x v="427"/>
      <x v="383"/>
      <x/>
      <x v="18"/>
    </i>
    <i>
      <x v="428"/>
      <x v="374"/>
      <x/>
      <x v="18"/>
    </i>
    <i>
      <x v="429"/>
      <x v="375"/>
      <x/>
      <x v="18"/>
    </i>
    <i>
      <x v="430"/>
      <x v="376"/>
      <x/>
      <x v="18"/>
    </i>
    <i>
      <x v="431"/>
      <x v="377"/>
      <x/>
      <x v="18"/>
    </i>
    <i>
      <x v="432"/>
      <x v="378"/>
      <x/>
      <x v="18"/>
    </i>
    <i>
      <x v="433"/>
      <x v="319"/>
      <x/>
      <x v="18"/>
    </i>
    <i>
      <x v="434"/>
      <x v="318"/>
      <x/>
      <x v="18"/>
    </i>
    <i>
      <x v="435"/>
      <x v="320"/>
      <x/>
      <x v="18"/>
    </i>
    <i>
      <x v="436"/>
      <x v="369"/>
      <x/>
      <x v="18"/>
    </i>
    <i>
      <x v="437"/>
      <x v="284"/>
      <x/>
      <x v="7"/>
    </i>
    <i>
      <x v="438"/>
      <x v="285"/>
      <x/>
      <x v="7"/>
    </i>
    <i>
      <x v="439"/>
      <x v="384"/>
      <x/>
      <x v="7"/>
    </i>
    <i>
      <x v="440"/>
      <x v="385"/>
      <x/>
      <x v="7"/>
    </i>
    <i>
      <x v="441"/>
      <x v="321"/>
      <x/>
      <x v="7"/>
    </i>
    <i>
      <x v="442"/>
      <x v="322"/>
      <x/>
      <x v="7"/>
    </i>
    <i>
      <x v="443"/>
      <x v="386"/>
      <x/>
      <x v="7"/>
    </i>
    <i>
      <x v="445"/>
      <x v="435"/>
      <x/>
      <x v="18"/>
    </i>
    <i>
      <x v="446"/>
      <x v="436"/>
      <x/>
      <x v="18"/>
    </i>
    <i>
      <x v="447"/>
      <x v="437"/>
      <x/>
      <x v="18"/>
    </i>
    <i>
      <x v="448"/>
      <x v="405"/>
      <x/>
      <x v="18"/>
    </i>
    <i>
      <x v="453"/>
      <x v="406"/>
      <x/>
      <x v="18"/>
    </i>
    <i>
      <x v="454"/>
      <x v="407"/>
      <x/>
      <x v="18"/>
    </i>
    <i>
      <x v="455"/>
      <x v="323"/>
      <x/>
      <x v="18"/>
    </i>
    <i>
      <x v="456"/>
      <x v="324"/>
      <x/>
      <x v="18"/>
    </i>
    <i>
      <x v="457"/>
      <x v="442"/>
      <x/>
      <x v="18"/>
    </i>
    <i>
      <x v="459"/>
      <x v="293"/>
      <x/>
      <x v="17"/>
    </i>
    <i>
      <x v="460"/>
      <x v="294"/>
      <x/>
      <x v="17"/>
    </i>
    <i>
      <x v="461"/>
      <x v="295"/>
      <x/>
      <x v="17"/>
    </i>
    <i>
      <x v="462"/>
      <x v="296"/>
      <x/>
      <x v="17"/>
    </i>
    <i>
      <x v="463"/>
      <x v="404"/>
      <x/>
      <x v="17"/>
    </i>
    <i>
      <x v="464"/>
      <x v="288"/>
      <x/>
      <x v="3"/>
    </i>
    <i>
      <x v="467"/>
      <x v="424"/>
      <x v="3"/>
      <x v="30"/>
    </i>
    <i>
      <x v="473"/>
      <x v="432"/>
      <x v="12"/>
      <x v="33"/>
    </i>
    <i>
      <x v="474"/>
      <x v="313"/>
      <x v="12"/>
      <x v="33"/>
    </i>
    <i>
      <x v="475"/>
      <x v="503"/>
      <x v="12"/>
      <x v="33"/>
    </i>
    <i>
      <x v="476"/>
      <x v="394"/>
      <x v="12"/>
      <x v="33"/>
    </i>
    <i>
      <x v="477"/>
      <x v="395"/>
      <x v="12"/>
      <x v="33"/>
    </i>
    <i>
      <x v="478"/>
      <x v="504"/>
      <x v="12"/>
      <x v="33"/>
    </i>
    <i>
      <x v="479"/>
      <x v="396"/>
      <x v="12"/>
      <x v="33"/>
    </i>
    <i>
      <x v="480"/>
      <x v="397"/>
      <x v="12"/>
      <x v="33"/>
    </i>
    <i>
      <x v="481"/>
      <x v="505"/>
      <x v="12"/>
      <x v="33"/>
    </i>
    <i>
      <x v="482"/>
      <x v="430"/>
      <x v="12"/>
      <x v="33"/>
    </i>
    <i>
      <x v="483"/>
      <x v="507"/>
      <x v="12"/>
      <x v="33"/>
    </i>
    <i>
      <x v="484"/>
      <x v="391"/>
      <x v="12"/>
      <x v="33"/>
    </i>
    <i>
      <x v="485"/>
      <x v="392"/>
      <x v="12"/>
      <x v="33"/>
    </i>
    <i>
      <x v="486"/>
      <x v="506"/>
      <x v="12"/>
      <x v="33"/>
    </i>
    <i>
      <x v="487"/>
      <x v="398"/>
      <x v="12"/>
      <x v="33"/>
    </i>
    <i>
      <x v="488"/>
      <x v="399"/>
      <x v="12"/>
      <x v="33"/>
    </i>
    <i>
      <x v="489"/>
      <x v="511"/>
      <x v="12"/>
      <x v="33"/>
    </i>
    <i>
      <x v="490"/>
      <x v="508"/>
      <x v="12"/>
      <x v="33"/>
    </i>
    <i>
      <x v="491"/>
      <x v="400"/>
      <x v="12"/>
      <x v="33"/>
    </i>
    <i>
      <x v="492"/>
      <x v="401"/>
      <x v="12"/>
      <x v="33"/>
    </i>
    <i>
      <x v="493"/>
      <x v="509"/>
      <x v="12"/>
      <x v="33"/>
    </i>
    <i>
      <x v="494"/>
      <x v="393"/>
      <x v="12"/>
      <x v="33"/>
    </i>
    <i>
      <x v="496"/>
      <x v="469"/>
      <x v="11"/>
      <x v="50"/>
    </i>
    <i>
      <x v="497"/>
      <x v="246"/>
      <x v="12"/>
      <x v="33"/>
    </i>
    <i>
      <x v="498"/>
      <x v="247"/>
      <x v="12"/>
      <x v="33"/>
    </i>
    <i>
      <x v="499"/>
      <x v="248"/>
      <x v="12"/>
      <x v="33"/>
    </i>
    <i>
      <x v="500"/>
      <x v="249"/>
      <x v="12"/>
      <x v="33"/>
    </i>
    <i>
      <x v="501"/>
      <x v="250"/>
      <x v="12"/>
      <x v="33"/>
    </i>
    <i>
      <x v="502"/>
      <x v="251"/>
      <x v="12"/>
      <x v="33"/>
    </i>
    <i>
      <x v="503"/>
      <x v="240"/>
      <x v="12"/>
      <x v="33"/>
    </i>
    <i>
      <x v="504"/>
      <x v="241"/>
      <x v="12"/>
      <x v="33"/>
    </i>
    <i>
      <x v="505"/>
      <x v="242"/>
      <x v="12"/>
      <x v="33"/>
    </i>
    <i>
      <x v="506"/>
      <x v="243"/>
      <x v="12"/>
      <x v="33"/>
    </i>
    <i>
      <x v="507"/>
      <x v="244"/>
      <x v="12"/>
      <x v="33"/>
    </i>
    <i>
      <x v="508"/>
      <x v="245"/>
      <x v="12"/>
      <x v="33"/>
    </i>
    <i t="grand">
      <x/>
    </i>
  </rowItems>
  <colFields count="1">
    <field x="34"/>
  </colFields>
  <colItems count="4">
    <i>
      <x/>
    </i>
    <i>
      <x v="2"/>
    </i>
    <i>
      <x v="4"/>
    </i>
    <i t="grand">
      <x/>
    </i>
  </colItems>
  <pageFields count="2">
    <pageField fld="19" hier="-1"/>
    <pageField fld="7" hier="-1"/>
  </pageFields>
  <dataFields count="1">
    <dataField name="Sum of Quantity" fld="13" baseField="0" baseItem="0" numFmtId="1"/>
  </dataFields>
  <formats count="121">
    <format dxfId="128">
      <pivotArea dataOnly="0" labelOnly="1" outline="0" fieldPosition="0">
        <references count="1">
          <reference field="11" count="5">
            <x v="94"/>
            <x v="97"/>
            <x v="98"/>
            <x v="99"/>
            <x v="100"/>
          </reference>
        </references>
      </pivotArea>
    </format>
    <format dxfId="127">
      <pivotArea dataOnly="0" labelOnly="1" outline="0" fieldPosition="0">
        <references count="2">
          <reference field="11" count="1" selected="0">
            <x v="94"/>
          </reference>
          <reference field="12" count="1">
            <x v="4"/>
          </reference>
        </references>
      </pivotArea>
    </format>
    <format dxfId="126">
      <pivotArea dataOnly="0" labelOnly="1" outline="0" fieldPosition="0">
        <references count="2">
          <reference field="11" count="1" selected="0">
            <x v="97"/>
          </reference>
          <reference field="12" count="1">
            <x v="5"/>
          </reference>
        </references>
      </pivotArea>
    </format>
    <format dxfId="125">
      <pivotArea dataOnly="0" labelOnly="1" outline="0" fieldPosition="0">
        <references count="2">
          <reference field="11" count="1" selected="0">
            <x v="98"/>
          </reference>
          <reference field="12" count="1">
            <x v="6"/>
          </reference>
        </references>
      </pivotArea>
    </format>
    <format dxfId="124">
      <pivotArea dataOnly="0" labelOnly="1" outline="0" fieldPosition="0">
        <references count="2">
          <reference field="11" count="1" selected="0">
            <x v="99"/>
          </reference>
          <reference field="12" count="1">
            <x v="7"/>
          </reference>
        </references>
      </pivotArea>
    </format>
    <format dxfId="123">
      <pivotArea dataOnly="0" labelOnly="1" outline="0" fieldPosition="0">
        <references count="2">
          <reference field="11" count="1" selected="0">
            <x v="100"/>
          </reference>
          <reference field="12" count="1">
            <x v="8"/>
          </reference>
        </references>
      </pivotArea>
    </format>
    <format dxfId="122">
      <pivotArea dataOnly="0" labelOnly="1" outline="0" fieldPosition="0">
        <references count="1">
          <reference field="34" count="1">
            <x v="0"/>
          </reference>
        </references>
      </pivotArea>
    </format>
    <format dxfId="121">
      <pivotArea outline="0" collapsedLevelsAreSubtotals="1" fieldPosition="0"/>
    </format>
    <format dxfId="120">
      <pivotArea outline="0" fieldPosition="0">
        <references count="4">
          <reference field="11" count="15" selected="0">
            <x v="31"/>
            <x v="111"/>
            <x v="123"/>
            <x v="124"/>
            <x v="154"/>
            <x v="155"/>
            <x v="259"/>
            <x v="261"/>
            <x v="262"/>
            <x v="276"/>
            <x v="292"/>
            <x v="294"/>
            <x v="298"/>
            <x v="315"/>
            <x v="318"/>
          </reference>
          <reference field="12" count="15" selected="0">
            <x v="18"/>
            <x v="32"/>
            <x v="34"/>
            <x v="44"/>
            <x v="52"/>
            <x v="63"/>
            <x v="64"/>
            <x v="65"/>
            <x v="68"/>
            <x v="69"/>
            <x v="81"/>
            <x v="89"/>
            <x v="92"/>
            <x v="95"/>
            <x v="99"/>
          </reference>
          <reference field="15" count="3" selected="0">
            <x v="0"/>
            <x v="2"/>
            <x v="7"/>
          </reference>
          <reference field="17" count="6" selected="0">
            <x v="2"/>
            <x v="3"/>
            <x v="5"/>
            <x v="6"/>
            <x v="11"/>
            <x v="19"/>
          </reference>
        </references>
      </pivotArea>
    </format>
    <format dxfId="119">
      <pivotArea dataOnly="0" labelOnly="1" outline="0" fieldPosition="0">
        <references count="1">
          <reference field="11" count="15">
            <x v="31"/>
            <x v="111"/>
            <x v="123"/>
            <x v="124"/>
            <x v="154"/>
            <x v="155"/>
            <x v="259"/>
            <x v="261"/>
            <x v="262"/>
            <x v="276"/>
            <x v="292"/>
            <x v="294"/>
            <x v="298"/>
            <x v="315"/>
            <x v="318"/>
          </reference>
        </references>
      </pivotArea>
    </format>
    <format dxfId="118">
      <pivotArea dataOnly="0" labelOnly="1" outline="0" fieldPosition="0">
        <references count="2">
          <reference field="11" count="1" selected="0">
            <x v="124"/>
          </reference>
          <reference field="12" count="1">
            <x v="18"/>
          </reference>
        </references>
      </pivotArea>
    </format>
    <format dxfId="117">
      <pivotArea dataOnly="0" labelOnly="1" outline="0" fieldPosition="0">
        <references count="2">
          <reference field="11" count="1" selected="0">
            <x v="154"/>
          </reference>
          <reference field="12" count="1">
            <x v="32"/>
          </reference>
        </references>
      </pivotArea>
    </format>
    <format dxfId="116">
      <pivotArea dataOnly="0" labelOnly="1" outline="0" fieldPosition="0">
        <references count="2">
          <reference field="11" count="1" selected="0">
            <x v="111"/>
          </reference>
          <reference field="12" count="1">
            <x v="34"/>
          </reference>
        </references>
      </pivotArea>
    </format>
    <format dxfId="115">
      <pivotArea dataOnly="0" labelOnly="1" outline="0" fieldPosition="0">
        <references count="2">
          <reference field="11" count="1" selected="0">
            <x v="123"/>
          </reference>
          <reference field="12" count="1">
            <x v="44"/>
          </reference>
        </references>
      </pivotArea>
    </format>
    <format dxfId="114">
      <pivotArea dataOnly="0" labelOnly="1" outline="0" fieldPosition="0">
        <references count="2">
          <reference field="11" count="1" selected="0">
            <x v="298"/>
          </reference>
          <reference field="12" count="1">
            <x v="52"/>
          </reference>
        </references>
      </pivotArea>
    </format>
    <format dxfId="113">
      <pivotArea dataOnly="0" labelOnly="1" outline="0" fieldPosition="0">
        <references count="2">
          <reference field="11" count="1" selected="0">
            <x v="259"/>
          </reference>
          <reference field="12" count="1">
            <x v="63"/>
          </reference>
        </references>
      </pivotArea>
    </format>
    <format dxfId="112">
      <pivotArea dataOnly="0" labelOnly="1" outline="0" fieldPosition="0">
        <references count="2">
          <reference field="11" count="1" selected="0">
            <x v="262"/>
          </reference>
          <reference field="12" count="1">
            <x v="64"/>
          </reference>
        </references>
      </pivotArea>
    </format>
    <format dxfId="111">
      <pivotArea dataOnly="0" labelOnly="1" outline="0" fieldPosition="0">
        <references count="2">
          <reference field="11" count="1" selected="0">
            <x v="292"/>
          </reference>
          <reference field="12" count="1">
            <x v="65"/>
          </reference>
        </references>
      </pivotArea>
    </format>
    <format dxfId="110">
      <pivotArea dataOnly="0" labelOnly="1" outline="0" fieldPosition="0">
        <references count="2">
          <reference field="11" count="1" selected="0">
            <x v="294"/>
          </reference>
          <reference field="12" count="1">
            <x v="68"/>
          </reference>
        </references>
      </pivotArea>
    </format>
    <format dxfId="109">
      <pivotArea dataOnly="0" labelOnly="1" outline="0" fieldPosition="0">
        <references count="2">
          <reference field="11" count="1" selected="0">
            <x v="276"/>
          </reference>
          <reference field="12" count="1">
            <x v="69"/>
          </reference>
        </references>
      </pivotArea>
    </format>
    <format dxfId="108">
      <pivotArea dataOnly="0" labelOnly="1" outline="0" fieldPosition="0">
        <references count="2">
          <reference field="11" count="1" selected="0">
            <x v="261"/>
          </reference>
          <reference field="12" count="1">
            <x v="81"/>
          </reference>
        </references>
      </pivotArea>
    </format>
    <format dxfId="107">
      <pivotArea dataOnly="0" labelOnly="1" outline="0" fieldPosition="0">
        <references count="2">
          <reference field="11" count="1" selected="0">
            <x v="315"/>
          </reference>
          <reference field="12" count="1">
            <x v="89"/>
          </reference>
        </references>
      </pivotArea>
    </format>
    <format dxfId="106">
      <pivotArea dataOnly="0" labelOnly="1" outline="0" fieldPosition="0">
        <references count="2">
          <reference field="11" count="1" selected="0">
            <x v="155"/>
          </reference>
          <reference field="12" count="1">
            <x v="92"/>
          </reference>
        </references>
      </pivotArea>
    </format>
    <format dxfId="105">
      <pivotArea dataOnly="0" labelOnly="1" outline="0" fieldPosition="0">
        <references count="2">
          <reference field="11" count="1" selected="0">
            <x v="31"/>
          </reference>
          <reference field="12" count="1">
            <x v="95"/>
          </reference>
        </references>
      </pivotArea>
    </format>
    <format dxfId="104">
      <pivotArea dataOnly="0" labelOnly="1" outline="0" fieldPosition="0">
        <references count="2">
          <reference field="11" count="1" selected="0">
            <x v="318"/>
          </reference>
          <reference field="12" count="1">
            <x v="99"/>
          </reference>
        </references>
      </pivotArea>
    </format>
    <format dxfId="103">
      <pivotArea dataOnly="0" labelOnly="1" outline="0" fieldPosition="0">
        <references count="3">
          <reference field="11" count="1" selected="0">
            <x v="124"/>
          </reference>
          <reference field="12" count="1" selected="0">
            <x v="18"/>
          </reference>
          <reference field="15" count="1">
            <x v="0"/>
          </reference>
        </references>
      </pivotArea>
    </format>
    <format dxfId="102">
      <pivotArea dataOnly="0" labelOnly="1" outline="0" fieldPosition="0">
        <references count="3">
          <reference field="11" count="1" selected="0">
            <x v="155"/>
          </reference>
          <reference field="12" count="1" selected="0">
            <x v="92"/>
          </reference>
          <reference field="15" count="1">
            <x v="2"/>
          </reference>
        </references>
      </pivotArea>
    </format>
    <format dxfId="101">
      <pivotArea dataOnly="0" labelOnly="1" outline="0" fieldPosition="0">
        <references count="3">
          <reference field="11" count="1" selected="0">
            <x v="31"/>
          </reference>
          <reference field="12" count="1" selected="0">
            <x v="95"/>
          </reference>
          <reference field="15" count="1">
            <x v="7"/>
          </reference>
        </references>
      </pivotArea>
    </format>
    <format dxfId="100">
      <pivotArea dataOnly="0" labelOnly="1" outline="0" fieldPosition="0">
        <references count="3">
          <reference field="11" count="1" selected="0">
            <x v="318"/>
          </reference>
          <reference field="12" count="1" selected="0">
            <x v="99"/>
          </reference>
          <reference field="15" count="1">
            <x v="0"/>
          </reference>
        </references>
      </pivotArea>
    </format>
    <format dxfId="99">
      <pivotArea dataOnly="0" labelOnly="1" outline="0" fieldPosition="0">
        <references count="4">
          <reference field="11" count="1" selected="0">
            <x v="124"/>
          </reference>
          <reference field="12" count="1" selected="0">
            <x v="18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98">
      <pivotArea dataOnly="0" labelOnly="1" outline="0" fieldPosition="0">
        <references count="4">
          <reference field="11" count="1" selected="0">
            <x v="154"/>
          </reference>
          <reference field="12" count="1" selected="0">
            <x v="32"/>
          </reference>
          <reference field="15" count="1" selected="0">
            <x v="0"/>
          </reference>
          <reference field="17" count="1">
            <x v="2"/>
          </reference>
        </references>
      </pivotArea>
    </format>
    <format dxfId="97">
      <pivotArea dataOnly="0" labelOnly="1" outline="0" fieldPosition="0">
        <references count="4">
          <reference field="11" count="1" selected="0">
            <x v="111"/>
          </reference>
          <reference field="12" count="1" selected="0">
            <x v="34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96">
      <pivotArea dataOnly="0" labelOnly="1" outline="0" fieldPosition="0">
        <references count="4">
          <reference field="11" count="1" selected="0">
            <x v="123"/>
          </reference>
          <reference field="12" count="1" selected="0">
            <x v="44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95">
      <pivotArea dataOnly="0" labelOnly="1" outline="0" fieldPosition="0">
        <references count="4">
          <reference field="11" count="1" selected="0">
            <x v="298"/>
          </reference>
          <reference field="12" count="1" selected="0">
            <x v="52"/>
          </reference>
          <reference field="15" count="1" selected="0">
            <x v="0"/>
          </reference>
          <reference field="17" count="1">
            <x v="2"/>
          </reference>
        </references>
      </pivotArea>
    </format>
    <format dxfId="94">
      <pivotArea dataOnly="0" labelOnly="1" outline="0" fieldPosition="0">
        <references count="4">
          <reference field="11" count="1" selected="0">
            <x v="259"/>
          </reference>
          <reference field="12" count="1" selected="0">
            <x v="63"/>
          </reference>
          <reference field="15" count="1" selected="0">
            <x v="0"/>
          </reference>
          <reference field="17" count="1">
            <x v="2"/>
          </reference>
        </references>
      </pivotArea>
    </format>
    <format dxfId="93">
      <pivotArea dataOnly="0" labelOnly="1" outline="0" fieldPosition="0">
        <references count="4">
          <reference field="11" count="1" selected="0">
            <x v="262"/>
          </reference>
          <reference field="12" count="1" selected="0">
            <x v="64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92">
      <pivotArea dataOnly="0" labelOnly="1" outline="0" fieldPosition="0">
        <references count="4">
          <reference field="11" count="1" selected="0">
            <x v="292"/>
          </reference>
          <reference field="12" count="1" selected="0">
            <x v="65"/>
          </reference>
          <reference field="15" count="1" selected="0">
            <x v="0"/>
          </reference>
          <reference field="17" count="1">
            <x v="5"/>
          </reference>
        </references>
      </pivotArea>
    </format>
    <format dxfId="91">
      <pivotArea dataOnly="0" labelOnly="1" outline="0" fieldPosition="0">
        <references count="4">
          <reference field="11" count="1" selected="0">
            <x v="294"/>
          </reference>
          <reference field="12" count="1" selected="0">
            <x v="68"/>
          </reference>
          <reference field="15" count="1" selected="0">
            <x v="0"/>
          </reference>
          <reference field="17" count="1">
            <x v="11"/>
          </reference>
        </references>
      </pivotArea>
    </format>
    <format dxfId="90">
      <pivotArea dataOnly="0" labelOnly="1" outline="0" fieldPosition="0">
        <references count="4">
          <reference field="11" count="1" selected="0">
            <x v="276"/>
          </reference>
          <reference field="12" count="1" selected="0">
            <x v="69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89">
      <pivotArea dataOnly="0" labelOnly="1" outline="0" fieldPosition="0">
        <references count="4">
          <reference field="11" count="1" selected="0">
            <x v="261"/>
          </reference>
          <reference field="12" count="1" selected="0">
            <x v="81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88">
      <pivotArea dataOnly="0" labelOnly="1" outline="0" fieldPosition="0">
        <references count="4">
          <reference field="11" count="1" selected="0">
            <x v="315"/>
          </reference>
          <reference field="12" count="1" selected="0">
            <x v="89"/>
          </reference>
          <reference field="15" count="1" selected="0">
            <x v="0"/>
          </reference>
          <reference field="17" count="1">
            <x v="6"/>
          </reference>
        </references>
      </pivotArea>
    </format>
    <format dxfId="87">
      <pivotArea dataOnly="0" labelOnly="1" outline="0" fieldPosition="0">
        <references count="4">
          <reference field="11" count="1" selected="0">
            <x v="155"/>
          </reference>
          <reference field="12" count="1" selected="0">
            <x v="92"/>
          </reference>
          <reference field="15" count="1" selected="0">
            <x v="2"/>
          </reference>
          <reference field="17" count="1">
            <x v="3"/>
          </reference>
        </references>
      </pivotArea>
    </format>
    <format dxfId="86">
      <pivotArea dataOnly="0" labelOnly="1" outline="0" fieldPosition="0">
        <references count="4">
          <reference field="11" count="1" selected="0">
            <x v="31"/>
          </reference>
          <reference field="12" count="1" selected="0">
            <x v="95"/>
          </reference>
          <reference field="15" count="1" selected="0">
            <x v="7"/>
          </reference>
          <reference field="17" count="1">
            <x v="19"/>
          </reference>
        </references>
      </pivotArea>
    </format>
    <format dxfId="85">
      <pivotArea dataOnly="0" labelOnly="1" outline="0" fieldPosition="0">
        <references count="4">
          <reference field="11" count="1" selected="0">
            <x v="318"/>
          </reference>
          <reference field="12" count="1" selected="0">
            <x v="99"/>
          </reference>
          <reference field="15" count="1" selected="0">
            <x v="0"/>
          </reference>
          <reference field="17" count="1">
            <x v="2"/>
          </reference>
        </references>
      </pivotArea>
    </format>
    <format dxfId="84">
      <pivotArea outline="0" fieldPosition="0">
        <references count="4">
          <reference field="11" count="30" selected="0">
            <x v="2"/>
            <x v="12"/>
            <x v="13"/>
            <x v="32"/>
            <x v="307"/>
            <x v="309"/>
            <x v="312"/>
            <x v="313"/>
            <x v="317"/>
            <x v="342"/>
            <x v="343"/>
            <x v="344"/>
            <x v="345"/>
            <x v="346"/>
            <x v="347"/>
            <x v="348"/>
            <x v="359"/>
            <x v="361"/>
            <x v="363"/>
            <x v="367"/>
            <x v="372"/>
            <x v="380"/>
            <x v="382"/>
            <x v="391"/>
            <x v="392"/>
            <x v="393"/>
            <x v="394"/>
            <x v="395"/>
            <x v="396"/>
            <x v="397"/>
          </reference>
          <reference field="12" count="30" selected="0">
            <x v="151"/>
            <x v="152"/>
            <x v="153"/>
            <x v="154"/>
            <x v="155"/>
            <x v="156"/>
            <x v="157"/>
            <x v="158"/>
            <x v="165"/>
            <x v="166"/>
            <x v="167"/>
            <x v="169"/>
            <x v="171"/>
            <x v="172"/>
            <x v="173"/>
            <x v="174"/>
            <x v="175"/>
            <x v="176"/>
            <x v="177"/>
            <x v="178"/>
            <x v="179"/>
            <x v="183"/>
            <x v="185"/>
            <x v="186"/>
            <x v="187"/>
            <x v="188"/>
            <x v="190"/>
            <x v="191"/>
            <x v="193"/>
            <x v="199"/>
          </reference>
          <reference field="15" count="7" selected="0">
            <x v="0"/>
            <x v="1"/>
            <x v="2"/>
            <x v="3"/>
            <x v="4"/>
            <x v="7"/>
            <x v="9"/>
          </reference>
          <reference field="17" count="12" selected="0">
            <x v="0"/>
            <x v="2"/>
            <x v="3"/>
            <x v="5"/>
            <x v="6"/>
            <x v="7"/>
            <x v="8"/>
            <x v="30"/>
            <x v="31"/>
            <x v="32"/>
            <x v="33"/>
            <x v="34"/>
          </reference>
        </references>
      </pivotArea>
    </format>
    <format dxfId="83">
      <pivotArea dataOnly="0" labelOnly="1" outline="0" fieldPosition="0">
        <references count="1">
          <reference field="11" count="30">
            <x v="2"/>
            <x v="12"/>
            <x v="13"/>
            <x v="32"/>
            <x v="307"/>
            <x v="309"/>
            <x v="312"/>
            <x v="313"/>
            <x v="317"/>
            <x v="342"/>
            <x v="343"/>
            <x v="344"/>
            <x v="345"/>
            <x v="346"/>
            <x v="347"/>
            <x v="348"/>
            <x v="359"/>
            <x v="361"/>
            <x v="363"/>
            <x v="367"/>
            <x v="372"/>
            <x v="380"/>
            <x v="382"/>
            <x v="391"/>
            <x v="392"/>
            <x v="393"/>
            <x v="394"/>
            <x v="395"/>
            <x v="396"/>
            <x v="397"/>
          </reference>
        </references>
      </pivotArea>
    </format>
    <format dxfId="82">
      <pivotArea dataOnly="0" labelOnly="1" outline="0" fieldPosition="0">
        <references count="2">
          <reference field="11" count="1" selected="0">
            <x v="394"/>
          </reference>
          <reference field="12" count="1">
            <x v="151"/>
          </reference>
        </references>
      </pivotArea>
    </format>
    <format dxfId="81">
      <pivotArea dataOnly="0" labelOnly="1" outline="0" fieldPosition="0">
        <references count="2">
          <reference field="11" count="1" selected="0">
            <x v="397"/>
          </reference>
          <reference field="12" count="1">
            <x v="152"/>
          </reference>
        </references>
      </pivotArea>
    </format>
    <format dxfId="80">
      <pivotArea dataOnly="0" labelOnly="1" outline="0" fieldPosition="0">
        <references count="2">
          <reference field="11" count="1" selected="0">
            <x v="391"/>
          </reference>
          <reference field="12" count="1">
            <x v="153"/>
          </reference>
        </references>
      </pivotArea>
    </format>
    <format dxfId="79">
      <pivotArea dataOnly="0" labelOnly="1" outline="0" fieldPosition="0">
        <references count="2">
          <reference field="11" count="1" selected="0">
            <x v="392"/>
          </reference>
          <reference field="12" count="1">
            <x v="154"/>
          </reference>
        </references>
      </pivotArea>
    </format>
    <format dxfId="78">
      <pivotArea dataOnly="0" labelOnly="1" outline="0" fieldPosition="0">
        <references count="2">
          <reference field="11" count="1" selected="0">
            <x v="393"/>
          </reference>
          <reference field="12" count="1">
            <x v="155"/>
          </reference>
        </references>
      </pivotArea>
    </format>
    <format dxfId="77">
      <pivotArea dataOnly="0" labelOnly="1" outline="0" fieldPosition="0">
        <references count="2">
          <reference field="11" count="1" selected="0">
            <x v="395"/>
          </reference>
          <reference field="12" count="1">
            <x v="156"/>
          </reference>
        </references>
      </pivotArea>
    </format>
    <format dxfId="76">
      <pivotArea dataOnly="0" labelOnly="1" outline="0" fieldPosition="0">
        <references count="2">
          <reference field="11" count="1" selected="0">
            <x v="396"/>
          </reference>
          <reference field="12" count="1">
            <x v="157"/>
          </reference>
        </references>
      </pivotArea>
    </format>
    <format dxfId="75">
      <pivotArea dataOnly="0" labelOnly="1" outline="0" fieldPosition="0">
        <references count="2">
          <reference field="11" count="1" selected="0">
            <x v="359"/>
          </reference>
          <reference field="12" count="1">
            <x v="158"/>
          </reference>
        </references>
      </pivotArea>
    </format>
    <format dxfId="74">
      <pivotArea dataOnly="0" labelOnly="1" outline="0" fieldPosition="0">
        <references count="2">
          <reference field="11" count="1" selected="0">
            <x v="380"/>
          </reference>
          <reference field="12" count="1">
            <x v="165"/>
          </reference>
        </references>
      </pivotArea>
    </format>
    <format dxfId="73">
      <pivotArea dataOnly="0" labelOnly="1" outline="0" fieldPosition="0">
        <references count="2">
          <reference field="11" count="1" selected="0">
            <x v="382"/>
          </reference>
          <reference field="12" count="1">
            <x v="166"/>
          </reference>
        </references>
      </pivotArea>
    </format>
    <format dxfId="72">
      <pivotArea dataOnly="0" labelOnly="1" outline="0" fieldPosition="0">
        <references count="2">
          <reference field="11" count="1" selected="0">
            <x v="363"/>
          </reference>
          <reference field="12" count="1">
            <x v="167"/>
          </reference>
        </references>
      </pivotArea>
    </format>
    <format dxfId="71">
      <pivotArea dataOnly="0" labelOnly="1" outline="0" fieldPosition="0">
        <references count="2">
          <reference field="11" count="1" selected="0">
            <x v="12"/>
          </reference>
          <reference field="12" count="1">
            <x v="169"/>
          </reference>
        </references>
      </pivotArea>
    </format>
    <format dxfId="70">
      <pivotArea dataOnly="0" labelOnly="1" outline="0" fieldPosition="0">
        <references count="2">
          <reference field="11" count="1" selected="0">
            <x v="13"/>
          </reference>
          <reference field="12" count="1">
            <x v="171"/>
          </reference>
        </references>
      </pivotArea>
    </format>
    <format dxfId="69">
      <pivotArea dataOnly="0" labelOnly="1" outline="0" fieldPosition="0">
        <references count="2">
          <reference field="11" count="1" selected="0">
            <x v="342"/>
          </reference>
          <reference field="12" count="1">
            <x v="172"/>
          </reference>
        </references>
      </pivotArea>
    </format>
    <format dxfId="68">
      <pivotArea dataOnly="0" labelOnly="1" outline="0" fieldPosition="0">
        <references count="2">
          <reference field="11" count="1" selected="0">
            <x v="343"/>
          </reference>
          <reference field="12" count="1">
            <x v="173"/>
          </reference>
        </references>
      </pivotArea>
    </format>
    <format dxfId="67">
      <pivotArea dataOnly="0" labelOnly="1" outline="0" fieldPosition="0">
        <references count="2">
          <reference field="11" count="1" selected="0">
            <x v="344"/>
          </reference>
          <reference field="12" count="1">
            <x v="174"/>
          </reference>
        </references>
      </pivotArea>
    </format>
    <format dxfId="66">
      <pivotArea dataOnly="0" labelOnly="1" outline="0" fieldPosition="0">
        <references count="2">
          <reference field="11" count="1" selected="0">
            <x v="345"/>
          </reference>
          <reference field="12" count="1">
            <x v="175"/>
          </reference>
        </references>
      </pivotArea>
    </format>
    <format dxfId="65">
      <pivotArea dataOnly="0" labelOnly="1" outline="0" fieldPosition="0">
        <references count="2">
          <reference field="11" count="1" selected="0">
            <x v="346"/>
          </reference>
          <reference field="12" count="1">
            <x v="176"/>
          </reference>
        </references>
      </pivotArea>
    </format>
    <format dxfId="64">
      <pivotArea dataOnly="0" labelOnly="1" outline="0" fieldPosition="0">
        <references count="2">
          <reference field="11" count="1" selected="0">
            <x v="347"/>
          </reference>
          <reference field="12" count="1">
            <x v="177"/>
          </reference>
        </references>
      </pivotArea>
    </format>
    <format dxfId="63">
      <pivotArea dataOnly="0" labelOnly="1" outline="0" fieldPosition="0">
        <references count="2">
          <reference field="11" count="1" selected="0">
            <x v="348"/>
          </reference>
          <reference field="12" count="1">
            <x v="178"/>
          </reference>
        </references>
      </pivotArea>
    </format>
    <format dxfId="62">
      <pivotArea dataOnly="0" labelOnly="1" outline="0" fieldPosition="0">
        <references count="2">
          <reference field="11" count="1" selected="0">
            <x v="361"/>
          </reference>
          <reference field="12" count="1">
            <x v="179"/>
          </reference>
        </references>
      </pivotArea>
    </format>
    <format dxfId="61">
      <pivotArea dataOnly="0" labelOnly="1" outline="0" fieldPosition="0">
        <references count="2">
          <reference field="11" count="1" selected="0">
            <x v="32"/>
          </reference>
          <reference field="12" count="1">
            <x v="183"/>
          </reference>
        </references>
      </pivotArea>
    </format>
    <format dxfId="60">
      <pivotArea dataOnly="0" labelOnly="1" outline="0" fieldPosition="0">
        <references count="2">
          <reference field="11" count="1" selected="0">
            <x v="312"/>
          </reference>
          <reference field="12" count="1">
            <x v="185"/>
          </reference>
        </references>
      </pivotArea>
    </format>
    <format dxfId="59">
      <pivotArea dataOnly="0" labelOnly="1" outline="0" fieldPosition="0">
        <references count="2">
          <reference field="11" count="1" selected="0">
            <x v="317"/>
          </reference>
          <reference field="12" count="1">
            <x v="186"/>
          </reference>
        </references>
      </pivotArea>
    </format>
    <format dxfId="58">
      <pivotArea dataOnly="0" labelOnly="1" outline="0" fieldPosition="0">
        <references count="2">
          <reference field="11" count="1" selected="0">
            <x v="309"/>
          </reference>
          <reference field="12" count="1">
            <x v="187"/>
          </reference>
        </references>
      </pivotArea>
    </format>
    <format dxfId="57">
      <pivotArea dataOnly="0" labelOnly="1" outline="0" fieldPosition="0">
        <references count="2">
          <reference field="11" count="1" selected="0">
            <x v="307"/>
          </reference>
          <reference field="12" count="1">
            <x v="188"/>
          </reference>
        </references>
      </pivotArea>
    </format>
    <format dxfId="56">
      <pivotArea dataOnly="0" labelOnly="1" outline="0" fieldPosition="0">
        <references count="2">
          <reference field="11" count="1" selected="0">
            <x v="2"/>
          </reference>
          <reference field="12" count="1">
            <x v="190"/>
          </reference>
        </references>
      </pivotArea>
    </format>
    <format dxfId="55">
      <pivotArea dataOnly="0" labelOnly="1" outline="0" fieldPosition="0">
        <references count="2">
          <reference field="11" count="1" selected="0">
            <x v="367"/>
          </reference>
          <reference field="12" count="1">
            <x v="191"/>
          </reference>
        </references>
      </pivotArea>
    </format>
    <format dxfId="54">
      <pivotArea dataOnly="0" labelOnly="1" outline="0" fieldPosition="0">
        <references count="2">
          <reference field="11" count="1" selected="0">
            <x v="372"/>
          </reference>
          <reference field="12" count="1">
            <x v="193"/>
          </reference>
        </references>
      </pivotArea>
    </format>
    <format dxfId="53">
      <pivotArea dataOnly="0" labelOnly="1" outline="0" fieldPosition="0">
        <references count="2">
          <reference field="11" count="1" selected="0">
            <x v="313"/>
          </reference>
          <reference field="12" count="1">
            <x v="199"/>
          </reference>
        </references>
      </pivotArea>
    </format>
    <format dxfId="52">
      <pivotArea dataOnly="0" labelOnly="1" outline="0" offset="IV2:IV256" fieldPosition="0">
        <references count="3">
          <reference field="11" count="1" selected="0">
            <x v="340"/>
          </reference>
          <reference field="12" count="1" selected="0">
            <x v="149"/>
          </reference>
          <reference field="15" count="1">
            <x v="0"/>
          </reference>
        </references>
      </pivotArea>
    </format>
    <format dxfId="51">
      <pivotArea dataOnly="0" labelOnly="1" outline="0" fieldPosition="0">
        <references count="3">
          <reference field="11" count="1" selected="0">
            <x v="359"/>
          </reference>
          <reference field="12" count="1" selected="0">
            <x v="158"/>
          </reference>
          <reference field="15" count="1">
            <x v="2"/>
          </reference>
        </references>
      </pivotArea>
    </format>
    <format dxfId="50">
      <pivotArea dataOnly="0" labelOnly="1" outline="0" fieldPosition="0">
        <references count="3">
          <reference field="11" count="1" selected="0">
            <x v="380"/>
          </reference>
          <reference field="12" count="1" selected="0">
            <x v="165"/>
          </reference>
          <reference field="15" count="1">
            <x v="4"/>
          </reference>
        </references>
      </pivotArea>
    </format>
    <format dxfId="49">
      <pivotArea dataOnly="0" labelOnly="1" outline="0" fieldPosition="0">
        <references count="3">
          <reference field="11" count="1" selected="0">
            <x v="382"/>
          </reference>
          <reference field="12" count="1" selected="0">
            <x v="166"/>
          </reference>
          <reference field="15" count="1">
            <x v="1"/>
          </reference>
        </references>
      </pivotArea>
    </format>
    <format dxfId="48">
      <pivotArea dataOnly="0" labelOnly="1" outline="0" fieldPosition="0">
        <references count="3">
          <reference field="11" count="1" selected="0">
            <x v="363"/>
          </reference>
          <reference field="12" count="1" selected="0">
            <x v="167"/>
          </reference>
          <reference field="15" count="1">
            <x v="3"/>
          </reference>
        </references>
      </pivotArea>
    </format>
    <format dxfId="47">
      <pivotArea dataOnly="0" labelOnly="1" outline="0" fieldPosition="0">
        <references count="3">
          <reference field="11" count="1" selected="0">
            <x v="12"/>
          </reference>
          <reference field="12" count="1" selected="0">
            <x v="169"/>
          </reference>
          <reference field="15" count="1">
            <x v="0"/>
          </reference>
        </references>
      </pivotArea>
    </format>
    <format dxfId="46">
      <pivotArea dataOnly="0" labelOnly="1" outline="0" fieldPosition="0">
        <references count="3">
          <reference field="11" count="1" selected="0">
            <x v="342"/>
          </reference>
          <reference field="12" count="1" selected="0">
            <x v="172"/>
          </reference>
          <reference field="15" count="1">
            <x v="1"/>
          </reference>
        </references>
      </pivotArea>
    </format>
    <format dxfId="45">
      <pivotArea dataOnly="0" labelOnly="1" outline="0" fieldPosition="0">
        <references count="3">
          <reference field="11" count="1" selected="0">
            <x v="361"/>
          </reference>
          <reference field="12" count="1" selected="0">
            <x v="179"/>
          </reference>
          <reference field="15" count="1">
            <x v="3"/>
          </reference>
        </references>
      </pivotArea>
    </format>
    <format dxfId="44">
      <pivotArea dataOnly="0" labelOnly="1" outline="0" fieldPosition="0">
        <references count="3">
          <reference field="11" count="1" selected="0">
            <x v="32"/>
          </reference>
          <reference field="12" count="1" selected="0">
            <x v="183"/>
          </reference>
          <reference field="15" count="1">
            <x v="0"/>
          </reference>
        </references>
      </pivotArea>
    </format>
    <format dxfId="43">
      <pivotArea dataOnly="0" labelOnly="1" outline="0" fieldPosition="0">
        <references count="3">
          <reference field="11" count="1" selected="0">
            <x v="309"/>
          </reference>
          <reference field="12" count="1" selected="0">
            <x v="187"/>
          </reference>
          <reference field="15" count="1">
            <x v="7"/>
          </reference>
        </references>
      </pivotArea>
    </format>
    <format dxfId="42">
      <pivotArea dataOnly="0" labelOnly="1" outline="0" fieldPosition="0">
        <references count="3">
          <reference field="11" count="1" selected="0">
            <x v="307"/>
          </reference>
          <reference field="12" count="1" selected="0">
            <x v="188"/>
          </reference>
          <reference field="15" count="1">
            <x v="0"/>
          </reference>
        </references>
      </pivotArea>
    </format>
    <format dxfId="41">
      <pivotArea dataOnly="0" labelOnly="1" outline="0" fieldPosition="0">
        <references count="3">
          <reference field="11" count="1" selected="0">
            <x v="2"/>
          </reference>
          <reference field="12" count="1" selected="0">
            <x v="190"/>
          </reference>
          <reference field="15" count="1">
            <x v="9"/>
          </reference>
        </references>
      </pivotArea>
    </format>
    <format dxfId="40">
      <pivotArea dataOnly="0" labelOnly="1" outline="0" fieldPosition="0">
        <references count="3">
          <reference field="11" count="1" selected="0">
            <x v="367"/>
          </reference>
          <reference field="12" count="1" selected="0">
            <x v="191"/>
          </reference>
          <reference field="15" count="1">
            <x v="0"/>
          </reference>
        </references>
      </pivotArea>
    </format>
    <format dxfId="39">
      <pivotArea dataOnly="0" labelOnly="1" outline="0" fieldPosition="0">
        <references count="3">
          <reference field="11" count="1" selected="0">
            <x v="313"/>
          </reference>
          <reference field="12" count="1" selected="0">
            <x v="199"/>
          </reference>
          <reference field="15" count="1">
            <x v="4"/>
          </reference>
        </references>
      </pivotArea>
    </format>
    <format dxfId="38">
      <pivotArea dataOnly="0" labelOnly="1" outline="0" fieldPosition="0">
        <references count="4">
          <reference field="11" count="1" selected="0">
            <x v="394"/>
          </reference>
          <reference field="12" count="1" selected="0">
            <x v="151"/>
          </reference>
          <reference field="15" count="1" selected="0">
            <x v="0"/>
          </reference>
          <reference field="17" count="1">
            <x v="8"/>
          </reference>
        </references>
      </pivotArea>
    </format>
    <format dxfId="37">
      <pivotArea dataOnly="0" labelOnly="1" outline="0" fieldPosition="0">
        <references count="4">
          <reference field="11" count="1" selected="0">
            <x v="397"/>
          </reference>
          <reference field="12" count="1" selected="0">
            <x v="152"/>
          </reference>
          <reference field="15" count="1" selected="0">
            <x v="0"/>
          </reference>
          <reference field="17" count="1">
            <x v="8"/>
          </reference>
        </references>
      </pivotArea>
    </format>
    <format dxfId="36">
      <pivotArea dataOnly="0" labelOnly="1" outline="0" fieldPosition="0">
        <references count="4">
          <reference field="11" count="1" selected="0">
            <x v="391"/>
          </reference>
          <reference field="12" count="1" selected="0">
            <x v="153"/>
          </reference>
          <reference field="15" count="1" selected="0">
            <x v="0"/>
          </reference>
          <reference field="17" count="1">
            <x v="8"/>
          </reference>
        </references>
      </pivotArea>
    </format>
    <format dxfId="35">
      <pivotArea dataOnly="0" labelOnly="1" outline="0" fieldPosition="0">
        <references count="4">
          <reference field="11" count="1" selected="0">
            <x v="392"/>
          </reference>
          <reference field="12" count="1" selected="0">
            <x v="154"/>
          </reference>
          <reference field="15" count="1" selected="0">
            <x v="0"/>
          </reference>
          <reference field="17" count="1">
            <x v="8"/>
          </reference>
        </references>
      </pivotArea>
    </format>
    <format dxfId="34">
      <pivotArea dataOnly="0" labelOnly="1" outline="0" fieldPosition="0">
        <references count="4">
          <reference field="11" count="1" selected="0">
            <x v="393"/>
          </reference>
          <reference field="12" count="1" selected="0">
            <x v="155"/>
          </reference>
          <reference field="15" count="1" selected="0">
            <x v="0"/>
          </reference>
          <reference field="17" count="1">
            <x v="8"/>
          </reference>
        </references>
      </pivotArea>
    </format>
    <format dxfId="33">
      <pivotArea dataOnly="0" labelOnly="1" outline="0" fieldPosition="0">
        <references count="4">
          <reference field="11" count="1" selected="0">
            <x v="395"/>
          </reference>
          <reference field="12" count="1" selected="0">
            <x v="156"/>
          </reference>
          <reference field="15" count="1" selected="0">
            <x v="0"/>
          </reference>
          <reference field="17" count="1">
            <x v="8"/>
          </reference>
        </references>
      </pivotArea>
    </format>
    <format dxfId="32">
      <pivotArea dataOnly="0" labelOnly="1" outline="0" fieldPosition="0">
        <references count="4">
          <reference field="11" count="1" selected="0">
            <x v="396"/>
          </reference>
          <reference field="12" count="1" selected="0">
            <x v="157"/>
          </reference>
          <reference field="15" count="1" selected="0">
            <x v="0"/>
          </reference>
          <reference field="17" count="1">
            <x v="8"/>
          </reference>
        </references>
      </pivotArea>
    </format>
    <format dxfId="31">
      <pivotArea dataOnly="0" labelOnly="1" outline="0" fieldPosition="0">
        <references count="4">
          <reference field="11" count="1" selected="0">
            <x v="359"/>
          </reference>
          <reference field="12" count="1" selected="0">
            <x v="158"/>
          </reference>
          <reference field="15" count="1" selected="0">
            <x v="2"/>
          </reference>
          <reference field="17" count="1">
            <x v="2"/>
          </reference>
        </references>
      </pivotArea>
    </format>
    <format dxfId="30">
      <pivotArea dataOnly="0" labelOnly="1" outline="0" fieldPosition="0">
        <references count="4">
          <reference field="11" count="1" selected="0">
            <x v="380"/>
          </reference>
          <reference field="12" count="1" selected="0">
            <x v="165"/>
          </reference>
          <reference field="15" count="1" selected="0">
            <x v="4"/>
          </reference>
          <reference field="17" count="1">
            <x v="3"/>
          </reference>
        </references>
      </pivotArea>
    </format>
    <format dxfId="29">
      <pivotArea dataOnly="0" labelOnly="1" outline="0" fieldPosition="0">
        <references count="4">
          <reference field="11" count="1" selected="0">
            <x v="382"/>
          </reference>
          <reference field="12" count="1" selected="0">
            <x v="166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28">
      <pivotArea dataOnly="0" labelOnly="1" outline="0" fieldPosition="0">
        <references count="4">
          <reference field="11" count="1" selected="0">
            <x v="363"/>
          </reference>
          <reference field="12" count="1" selected="0">
            <x v="167"/>
          </reference>
          <reference field="15" count="1" selected="0">
            <x v="3"/>
          </reference>
          <reference field="17" count="1">
            <x v="30"/>
          </reference>
        </references>
      </pivotArea>
    </format>
    <format dxfId="27">
      <pivotArea dataOnly="0" labelOnly="1" outline="0" fieldPosition="0">
        <references count="4">
          <reference field="11" count="1" selected="0">
            <x v="12"/>
          </reference>
          <reference field="12" count="1" selected="0">
            <x v="169"/>
          </reference>
          <reference field="15" count="1" selected="0">
            <x v="0"/>
          </reference>
          <reference field="17" count="1">
            <x v="0"/>
          </reference>
        </references>
      </pivotArea>
    </format>
    <format dxfId="26">
      <pivotArea dataOnly="0" labelOnly="1" outline="0" fieldPosition="0">
        <references count="4">
          <reference field="11" count="1" selected="0">
            <x v="13"/>
          </reference>
          <reference field="12" count="1" selected="0">
            <x v="171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25">
      <pivotArea dataOnly="0" labelOnly="1" outline="0" fieldPosition="0">
        <references count="4">
          <reference field="11" count="1" selected="0">
            <x v="342"/>
          </reference>
          <reference field="12" count="1" selected="0">
            <x v="172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24">
      <pivotArea dataOnly="0" labelOnly="1" outline="0" fieldPosition="0">
        <references count="4">
          <reference field="11" count="1" selected="0">
            <x v="343"/>
          </reference>
          <reference field="12" count="1" selected="0">
            <x v="173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23">
      <pivotArea dataOnly="0" labelOnly="1" outline="0" fieldPosition="0">
        <references count="4">
          <reference field="11" count="1" selected="0">
            <x v="344"/>
          </reference>
          <reference field="12" count="1" selected="0">
            <x v="174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22">
      <pivotArea dataOnly="0" labelOnly="1" outline="0" fieldPosition="0">
        <references count="4">
          <reference field="11" count="1" selected="0">
            <x v="345"/>
          </reference>
          <reference field="12" count="1" selected="0">
            <x v="175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21">
      <pivotArea dataOnly="0" labelOnly="1" outline="0" fieldPosition="0">
        <references count="4">
          <reference field="11" count="1" selected="0">
            <x v="346"/>
          </reference>
          <reference field="12" count="1" selected="0">
            <x v="176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20">
      <pivotArea dataOnly="0" labelOnly="1" outline="0" fieldPosition="0">
        <references count="4">
          <reference field="11" count="1" selected="0">
            <x v="347"/>
          </reference>
          <reference field="12" count="1" selected="0">
            <x v="177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19">
      <pivotArea dataOnly="0" labelOnly="1" outline="0" fieldPosition="0">
        <references count="4">
          <reference field="11" count="1" selected="0">
            <x v="348"/>
          </reference>
          <reference field="12" count="1" selected="0">
            <x v="178"/>
          </reference>
          <reference field="15" count="1" selected="0">
            <x v="1"/>
          </reference>
          <reference field="17" count="1">
            <x v="5"/>
          </reference>
        </references>
      </pivotArea>
    </format>
    <format dxfId="18">
      <pivotArea dataOnly="0" labelOnly="1" outline="0" fieldPosition="0">
        <references count="4">
          <reference field="11" count="1" selected="0">
            <x v="361"/>
          </reference>
          <reference field="12" count="1" selected="0">
            <x v="179"/>
          </reference>
          <reference field="15" count="1" selected="0">
            <x v="3"/>
          </reference>
          <reference field="17" count="1">
            <x v="31"/>
          </reference>
        </references>
      </pivotArea>
    </format>
    <format dxfId="17">
      <pivotArea dataOnly="0" labelOnly="1" outline="0" fieldPosition="0">
        <references count="4">
          <reference field="11" count="1" selected="0">
            <x v="32"/>
          </reference>
          <reference field="12" count="1" selected="0">
            <x v="183"/>
          </reference>
          <reference field="15" count="1" selected="0">
            <x v="0"/>
          </reference>
          <reference field="17" count="1">
            <x v="32"/>
          </reference>
        </references>
      </pivotArea>
    </format>
    <format dxfId="16">
      <pivotArea dataOnly="0" labelOnly="1" outline="0" fieldPosition="0">
        <references count="4">
          <reference field="11" count="1" selected="0">
            <x v="312"/>
          </reference>
          <reference field="12" count="1" selected="0">
            <x v="185"/>
          </reference>
          <reference field="15" count="1" selected="0">
            <x v="0"/>
          </reference>
          <reference field="17" count="1">
            <x v="6"/>
          </reference>
        </references>
      </pivotArea>
    </format>
    <format dxfId="15">
      <pivotArea dataOnly="0" labelOnly="1" outline="0" fieldPosition="0">
        <references count="4">
          <reference field="11" count="1" selected="0">
            <x v="317"/>
          </reference>
          <reference field="12" count="1" selected="0">
            <x v="186"/>
          </reference>
          <reference field="15" count="1" selected="0">
            <x v="0"/>
          </reference>
          <reference field="17" count="1">
            <x v="7"/>
          </reference>
        </references>
      </pivotArea>
    </format>
    <format dxfId="14">
      <pivotArea dataOnly="0" labelOnly="1" outline="0" fieldPosition="0">
        <references count="4">
          <reference field="11" count="1" selected="0">
            <x v="309"/>
          </reference>
          <reference field="12" count="1" selected="0">
            <x v="187"/>
          </reference>
          <reference field="15" count="1" selected="0">
            <x v="7"/>
          </reference>
          <reference field="17" count="1">
            <x v="33"/>
          </reference>
        </references>
      </pivotArea>
    </format>
    <format dxfId="13">
      <pivotArea dataOnly="0" labelOnly="1" outline="0" fieldPosition="0">
        <references count="4">
          <reference field="11" count="1" selected="0">
            <x v="307"/>
          </reference>
          <reference field="12" count="1" selected="0">
            <x v="188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12">
      <pivotArea dataOnly="0" labelOnly="1" outline="0" fieldPosition="0">
        <references count="4">
          <reference field="11" count="1" selected="0">
            <x v="2"/>
          </reference>
          <reference field="12" count="1" selected="0">
            <x v="190"/>
          </reference>
          <reference field="15" count="1" selected="0">
            <x v="9"/>
          </reference>
          <reference field="17" count="1">
            <x v="34"/>
          </reference>
        </references>
      </pivotArea>
    </format>
    <format dxfId="11">
      <pivotArea dataOnly="0" labelOnly="1" outline="0" fieldPosition="0">
        <references count="4">
          <reference field="11" count="1" selected="0">
            <x v="367"/>
          </reference>
          <reference field="12" count="1" selected="0">
            <x v="191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10">
      <pivotArea dataOnly="0" labelOnly="1" outline="0" fieldPosition="0">
        <references count="4">
          <reference field="11" count="1" selected="0">
            <x v="372"/>
          </reference>
          <reference field="12" count="1" selected="0">
            <x v="193"/>
          </reference>
          <reference field="15" count="1" selected="0">
            <x v="0"/>
          </reference>
          <reference field="17" count="1">
            <x v="3"/>
          </reference>
        </references>
      </pivotArea>
    </format>
    <format dxfId="9">
      <pivotArea dataOnly="0" labelOnly="1" outline="0" fieldPosition="0">
        <references count="4">
          <reference field="11" count="1" selected="0">
            <x v="313"/>
          </reference>
          <reference field="12" count="1" selected="0">
            <x v="199"/>
          </reference>
          <reference field="15" count="1" selected="0">
            <x v="4"/>
          </reference>
          <reference field="17" count="1">
            <x v="3"/>
          </reference>
        </references>
      </pivotArea>
    </format>
    <format dxfId="8">
      <pivotArea dataOnly="0" labelOnly="1" outline="0" fieldPosition="0">
        <references count="1">
          <reference field="1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I561"/>
  <sheetViews>
    <sheetView tabSelected="1" zoomScale="85" zoomScaleNormal="8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C12" sqref="C12"/>
    </sheetView>
  </sheetViews>
  <sheetFormatPr defaultColWidth="9.140625" defaultRowHeight="15" outlineLevelCol="1" x14ac:dyDescent="0.25"/>
  <cols>
    <col min="1" max="1" width="24" style="27" bestFit="1" customWidth="1"/>
    <col min="2" max="2" width="11.140625" style="27" customWidth="1"/>
    <col min="3" max="3" width="40.28515625" style="27" customWidth="1"/>
    <col min="4" max="4" width="10.140625" style="50" customWidth="1"/>
    <col min="5" max="5" width="11" style="27" customWidth="1"/>
    <col min="6" max="6" width="10.5703125" style="27" customWidth="1"/>
    <col min="7" max="7" width="10.7109375" style="27" customWidth="1"/>
    <col min="8" max="8" width="64.42578125" style="27" customWidth="1"/>
    <col min="9" max="9" width="19.5703125" style="27" customWidth="1"/>
    <col min="10" max="10" width="17.42578125" style="27" customWidth="1"/>
    <col min="11" max="11" width="10.140625" style="45" customWidth="1"/>
    <col min="12" max="12" width="9.7109375" style="27" customWidth="1"/>
    <col min="13" max="13" width="10.28515625" style="45" customWidth="1"/>
    <col min="14" max="14" width="13" style="45" customWidth="1"/>
    <col min="15" max="15" width="10.5703125" style="27" customWidth="1"/>
    <col min="16" max="16" width="14.5703125" style="6" customWidth="1"/>
    <col min="17" max="17" width="12" style="6" customWidth="1"/>
    <col min="18" max="18" width="12.140625" style="6" customWidth="1"/>
    <col min="19" max="19" width="20.85546875" style="27" customWidth="1"/>
    <col min="20" max="20" width="34.140625" style="27" customWidth="1"/>
    <col min="21" max="23" width="9.140625" style="27" customWidth="1"/>
    <col min="24" max="24" width="10.85546875" style="27" customWidth="1"/>
    <col min="25" max="25" width="7.42578125" style="27" customWidth="1"/>
    <col min="26" max="26" width="9.5703125" style="27" customWidth="1"/>
    <col min="27" max="27" width="11.28515625" style="27" customWidth="1"/>
    <col min="28" max="28" width="18.42578125" style="27" customWidth="1"/>
    <col min="29" max="29" width="11.140625" style="27" customWidth="1"/>
    <col min="30" max="30" width="11.42578125" style="27" customWidth="1"/>
    <col min="31" max="31" width="18" style="40" customWidth="1"/>
    <col min="32" max="32" width="18" style="41" customWidth="1"/>
    <col min="33" max="35" width="13.140625" style="27" customWidth="1"/>
    <col min="36" max="41" width="12.7109375" style="27" customWidth="1"/>
    <col min="42" max="42" width="9.140625" style="43" customWidth="1"/>
    <col min="43" max="43" width="25.28515625" style="27" customWidth="1"/>
    <col min="44" max="44" width="21.28515625" style="27" customWidth="1"/>
    <col min="45" max="45" width="18" style="27" customWidth="1"/>
    <col min="46" max="47" width="19.85546875" style="95" customWidth="1" outlineLevel="1"/>
    <col min="48" max="49" width="19.85546875" style="56" customWidth="1" outlineLevel="1"/>
    <col min="50" max="51" width="19.85546875" style="95" customWidth="1" outlineLevel="1"/>
    <col min="52" max="52" width="18.28515625" style="88" customWidth="1"/>
    <col min="53" max="54" width="19.85546875" style="57" customWidth="1" outlineLevel="1"/>
    <col min="55" max="58" width="19.85546875" style="58" customWidth="1" outlineLevel="1"/>
    <col min="59" max="59" width="18.28515625" style="90" customWidth="1"/>
    <col min="60" max="61" width="19.85546875" style="59" customWidth="1" outlineLevel="1"/>
    <col min="62" max="65" width="19.85546875" style="60" customWidth="1" outlineLevel="1"/>
    <col min="66" max="66" width="18.28515625" style="90" customWidth="1"/>
    <col min="67" max="68" width="19.85546875" style="59" customWidth="1" outlineLevel="1"/>
    <col min="69" max="72" width="19.85546875" style="60" customWidth="1" outlineLevel="1"/>
    <col min="73" max="73" width="18.28515625" style="92" customWidth="1"/>
    <col min="74" max="75" width="19.85546875" style="59" customWidth="1" outlineLevel="1"/>
    <col min="76" max="79" width="19.7109375" style="56" customWidth="1" outlineLevel="1"/>
    <col min="80" max="80" width="21.5703125" style="27" customWidth="1"/>
    <col min="81" max="81" width="38.85546875" style="27" hidden="1" customWidth="1"/>
    <col min="82" max="82" width="14.140625" style="27" hidden="1" customWidth="1"/>
    <col min="83" max="83" width="18" style="41" hidden="1" customWidth="1"/>
    <col min="84" max="84" width="22.5703125" style="42" hidden="1" customWidth="1"/>
    <col min="85" max="85" width="44.7109375" style="27" hidden="1" customWidth="1"/>
    <col min="86" max="86" width="38.7109375" style="27" hidden="1" customWidth="1"/>
    <col min="87" max="87" width="9.5703125" style="27" hidden="1" customWidth="1"/>
  </cols>
  <sheetData>
    <row r="1" spans="1:87" ht="51" x14ac:dyDescent="0.25">
      <c r="A1" s="46" t="s">
        <v>0</v>
      </c>
      <c r="B1" s="47" t="s">
        <v>1</v>
      </c>
      <c r="C1" s="47" t="s">
        <v>2</v>
      </c>
      <c r="D1" s="48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4" t="s">
        <v>23</v>
      </c>
      <c r="Y1" s="35" t="s">
        <v>24</v>
      </c>
      <c r="Z1" s="34" t="s">
        <v>25</v>
      </c>
      <c r="AA1" s="34" t="s">
        <v>26</v>
      </c>
      <c r="AB1" s="35" t="s">
        <v>27</v>
      </c>
      <c r="AC1" s="34" t="s">
        <v>28</v>
      </c>
      <c r="AD1" s="34" t="s">
        <v>29</v>
      </c>
      <c r="AE1" s="51" t="s">
        <v>30</v>
      </c>
      <c r="AF1" s="51" t="s">
        <v>31</v>
      </c>
      <c r="AG1" s="32" t="s">
        <v>32</v>
      </c>
      <c r="AH1" s="32" t="s">
        <v>33</v>
      </c>
      <c r="AI1" s="32" t="s">
        <v>34</v>
      </c>
      <c r="AJ1" s="32" t="s">
        <v>35</v>
      </c>
      <c r="AK1" s="32" t="s">
        <v>36</v>
      </c>
      <c r="AL1" s="32" t="s">
        <v>37</v>
      </c>
      <c r="AM1" s="32" t="s">
        <v>38</v>
      </c>
      <c r="AN1" s="52" t="s">
        <v>39</v>
      </c>
      <c r="AO1" s="52" t="s">
        <v>40</v>
      </c>
      <c r="AP1" s="37" t="s">
        <v>41</v>
      </c>
      <c r="AQ1" s="36" t="s">
        <v>42</v>
      </c>
      <c r="AR1" s="36" t="s">
        <v>43</v>
      </c>
      <c r="AS1" s="53" t="s">
        <v>44</v>
      </c>
      <c r="AT1" s="85" t="s">
        <v>45</v>
      </c>
      <c r="AU1" s="85" t="s">
        <v>46</v>
      </c>
      <c r="AV1" s="54" t="s">
        <v>47</v>
      </c>
      <c r="AW1" s="54" t="s">
        <v>48</v>
      </c>
      <c r="AX1" s="54" t="s">
        <v>49</v>
      </c>
      <c r="AY1" s="54" t="s">
        <v>50</v>
      </c>
      <c r="AZ1" s="87" t="s">
        <v>51</v>
      </c>
      <c r="BA1" s="55" t="s">
        <v>52</v>
      </c>
      <c r="BB1" s="55" t="s">
        <v>53</v>
      </c>
      <c r="BC1" s="54" t="s">
        <v>47</v>
      </c>
      <c r="BD1" s="54" t="s">
        <v>48</v>
      </c>
      <c r="BE1" s="54" t="s">
        <v>49</v>
      </c>
      <c r="BF1" s="54" t="s">
        <v>50</v>
      </c>
      <c r="BG1" s="89" t="s">
        <v>54</v>
      </c>
      <c r="BH1" s="55" t="s">
        <v>55</v>
      </c>
      <c r="BI1" s="55" t="s">
        <v>56</v>
      </c>
      <c r="BJ1" s="54" t="s">
        <v>47</v>
      </c>
      <c r="BK1" s="54" t="s">
        <v>48</v>
      </c>
      <c r="BL1" s="54" t="s">
        <v>49</v>
      </c>
      <c r="BM1" s="54" t="s">
        <v>50</v>
      </c>
      <c r="BN1" s="91" t="s">
        <v>57</v>
      </c>
      <c r="BO1" s="55" t="s">
        <v>58</v>
      </c>
      <c r="BP1" s="55" t="s">
        <v>59</v>
      </c>
      <c r="BQ1" s="54" t="s">
        <v>47</v>
      </c>
      <c r="BR1" s="54" t="s">
        <v>48</v>
      </c>
      <c r="BS1" s="54" t="s">
        <v>49</v>
      </c>
      <c r="BT1" s="54" t="s">
        <v>50</v>
      </c>
      <c r="BU1" s="91" t="s">
        <v>60</v>
      </c>
      <c r="BV1" s="55" t="s">
        <v>61</v>
      </c>
      <c r="BW1" s="55" t="s">
        <v>62</v>
      </c>
      <c r="BX1" s="54" t="s">
        <v>47</v>
      </c>
      <c r="BY1" s="54" t="s">
        <v>48</v>
      </c>
      <c r="BZ1" s="54" t="s">
        <v>49</v>
      </c>
      <c r="CA1" s="54" t="s">
        <v>50</v>
      </c>
      <c r="CB1" s="32" t="s">
        <v>63</v>
      </c>
      <c r="CC1" s="32" t="s">
        <v>64</v>
      </c>
      <c r="CD1" s="32" t="s">
        <v>65</v>
      </c>
      <c r="CE1" s="35" t="s">
        <v>66</v>
      </c>
      <c r="CF1" s="35" t="s">
        <v>67</v>
      </c>
      <c r="CG1" s="32" t="s">
        <v>68</v>
      </c>
      <c r="CH1" s="49" t="s">
        <v>69</v>
      </c>
      <c r="CI1" s="93" t="s">
        <v>70</v>
      </c>
    </row>
    <row r="2" spans="1:87" ht="15" customHeight="1" x14ac:dyDescent="0.25">
      <c r="A2" s="30" t="s">
        <v>71</v>
      </c>
      <c r="B2" s="30">
        <v>88023319</v>
      </c>
      <c r="C2" s="30" t="s">
        <v>72</v>
      </c>
      <c r="D2" s="96">
        <f>VLOOKUP(B2,'Status update'!B:E,4,0)</f>
        <v>1</v>
      </c>
      <c r="E2" s="96">
        <f>D2</f>
        <v>1</v>
      </c>
      <c r="F2" s="96">
        <f>VLOOKUP(B2,'Status update'!B:D,3,0)</f>
        <v>46</v>
      </c>
      <c r="G2" s="97">
        <f t="shared" ref="G2:G65" si="0">F2-Q2-R2+M2</f>
        <v>46</v>
      </c>
      <c r="H2" s="30"/>
      <c r="I2" s="30"/>
      <c r="J2" s="30"/>
      <c r="K2" s="98">
        <f t="shared" ref="K2:K65" si="1">F2/X2</f>
        <v>0.54761904761904767</v>
      </c>
      <c r="L2" s="98">
        <f t="shared" ref="L2:L65" si="2">G2/X2</f>
        <v>0.54761904761904767</v>
      </c>
      <c r="M2" s="99"/>
      <c r="N2" s="100">
        <f t="shared" ref="N2:N65" si="3">M2*AH2</f>
        <v>0</v>
      </c>
      <c r="O2" s="101"/>
      <c r="P2" s="102"/>
      <c r="Q2" s="103"/>
      <c r="R2" s="103"/>
      <c r="S2" s="30" t="s">
        <v>73</v>
      </c>
      <c r="T2" s="30" t="s">
        <v>74</v>
      </c>
      <c r="U2" s="30">
        <v>41</v>
      </c>
      <c r="V2" s="30">
        <v>31</v>
      </c>
      <c r="W2" s="30">
        <v>25</v>
      </c>
      <c r="X2" s="30">
        <v>84</v>
      </c>
      <c r="Y2" s="30" t="s">
        <v>75</v>
      </c>
      <c r="Z2" s="30">
        <v>6</v>
      </c>
      <c r="AA2" s="30" t="s">
        <v>76</v>
      </c>
      <c r="AB2" s="30" t="s">
        <v>77</v>
      </c>
      <c r="AC2" s="30">
        <v>77</v>
      </c>
      <c r="AD2" s="30">
        <v>84</v>
      </c>
      <c r="AE2" s="107"/>
      <c r="AF2" s="75"/>
      <c r="AG2" s="104">
        <f t="shared" ref="AG2:AG65" si="4">IF($AP2=1,AT2,IF($AP2=2,BA2,IF($AP2=3,BH2,IF($AP2=4,BO2,IF($AP2=5,BV2,0)))))</f>
        <v>32.96</v>
      </c>
      <c r="AH2" s="104">
        <f t="shared" ref="AH2:AH65" si="5">IF($AP2=1,AV2,IF(AP2=2,BC2,IF(AP2=3,BJ2,IF(AP2=4,BQ2,IF(AP2=5,BX2,0)))))</f>
        <v>38.563200000000002</v>
      </c>
      <c r="AI2" s="104">
        <f t="shared" ref="AI2:AI65" si="6">IF($AP2=1,AW2,IF(AP2=2,BD2,IF(AP2=3,BK2,IF(AP2=4,BR2,IF(AP2=5,BY2,0)))))</f>
        <v>37.64</v>
      </c>
      <c r="AJ2" s="104">
        <f t="shared" ref="AJ2:AJ65" si="7">AX2</f>
        <v>45.78</v>
      </c>
      <c r="AK2" s="104">
        <f t="shared" ref="AK2:AK65" si="8">AY2</f>
        <v>45.48</v>
      </c>
      <c r="AL2" s="105">
        <f t="shared" ref="AL2:AL65" si="9">IF($AP2=1,AX2,IF($AP2=2,BE2,IF($AP2=3,BL2,IF($AP2=4,BS2,IF($AP2=5,BZ2,0)))))</f>
        <v>45.78</v>
      </c>
      <c r="AM2" s="105">
        <f t="shared" ref="AM2:AM65" si="10">IF($AP2=1,AY2,IF($AP2=2,BF2,IF($AP2=3,BM2,IF($AP2=4,BT2,IF($AP2=5,CA2,0)))))</f>
        <v>45.48</v>
      </c>
      <c r="AN2" s="105"/>
      <c r="AO2" s="105"/>
      <c r="AP2" s="39">
        <f t="shared" ref="AP2:AP11" si="11">IF($F2&lt;=AZ2,1,(IF($F2&lt;=BG2,2,(IF($F2&lt;=BN2,3,(IF($F2&lt;=BU2,4,5)))))))</f>
        <v>1</v>
      </c>
      <c r="AQ2" s="30" t="s">
        <v>78</v>
      </c>
      <c r="AR2" s="30" t="s">
        <v>79</v>
      </c>
      <c r="AS2" s="30">
        <v>84</v>
      </c>
      <c r="AT2" s="113">
        <v>32.96</v>
      </c>
      <c r="AU2" s="113">
        <v>37.64</v>
      </c>
      <c r="AV2" s="72">
        <v>38.563200000000002</v>
      </c>
      <c r="AW2" s="72">
        <v>37.64</v>
      </c>
      <c r="AX2" s="113">
        <v>45.78</v>
      </c>
      <c r="AY2" s="113">
        <v>45.48</v>
      </c>
      <c r="AZ2" s="108">
        <v>167</v>
      </c>
      <c r="BA2" s="112">
        <v>30.01</v>
      </c>
      <c r="BB2" s="112">
        <v>33.94</v>
      </c>
      <c r="BC2" s="112">
        <v>35.111699999999999</v>
      </c>
      <c r="BD2" s="112">
        <v>33.94</v>
      </c>
      <c r="BE2" s="112">
        <v>43.019999999999996</v>
      </c>
      <c r="BF2" s="112">
        <v>38.76</v>
      </c>
      <c r="BG2" s="109">
        <v>500</v>
      </c>
      <c r="BH2" s="112">
        <v>25.105477500000006</v>
      </c>
      <c r="BI2" s="112">
        <v>27.834565499999997</v>
      </c>
      <c r="BJ2" s="112">
        <v>29.373408675000004</v>
      </c>
      <c r="BK2" s="112">
        <v>27.834565499999997</v>
      </c>
      <c r="BL2" s="112">
        <v>33.660000000000004</v>
      </c>
      <c r="BM2" s="112">
        <v>31.619999999999997</v>
      </c>
      <c r="BN2" s="109">
        <v>833</v>
      </c>
      <c r="BO2" s="112">
        <v>24.082069499999999</v>
      </c>
      <c r="BP2" s="112">
        <v>26.693892000000002</v>
      </c>
      <c r="BQ2" s="112">
        <v>28.176021314999996</v>
      </c>
      <c r="BR2" s="112">
        <v>26.693892000000002</v>
      </c>
      <c r="BS2" s="112">
        <v>32.28</v>
      </c>
      <c r="BT2" s="112">
        <v>30.36</v>
      </c>
      <c r="BU2" s="109">
        <v>1667</v>
      </c>
      <c r="BV2" s="112">
        <v>23.453099999999999</v>
      </c>
      <c r="BW2" s="112">
        <v>25.926335999999999</v>
      </c>
      <c r="BX2" s="112">
        <v>27.440126999999997</v>
      </c>
      <c r="BY2" s="112">
        <v>25.926335999999999</v>
      </c>
      <c r="BZ2" s="112">
        <v>31.44</v>
      </c>
      <c r="CA2" s="112">
        <v>29.46</v>
      </c>
      <c r="CB2" s="106" t="str">
        <f t="shared" ref="CB2:CB65" si="12">A2</f>
        <v>Heineken</v>
      </c>
      <c r="CC2" s="30"/>
      <c r="CD2" s="30"/>
      <c r="CE2" s="73"/>
      <c r="CF2" s="74"/>
      <c r="CG2" s="30"/>
      <c r="CH2" s="30"/>
      <c r="CI2" s="30">
        <v>100051</v>
      </c>
    </row>
    <row r="3" spans="1:87" ht="15" customHeight="1" x14ac:dyDescent="0.25">
      <c r="A3" s="30" t="s">
        <v>71</v>
      </c>
      <c r="B3" s="30">
        <v>88016807</v>
      </c>
      <c r="C3" s="30" t="s">
        <v>80</v>
      </c>
      <c r="D3" s="96">
        <f>VLOOKUP(B3,'Status update'!B:E,4,0)</f>
        <v>3</v>
      </c>
      <c r="E3" s="96">
        <f>D3</f>
        <v>3</v>
      </c>
      <c r="F3" s="96">
        <f>VLOOKUP(B3,'Status update'!B:D,3,0)</f>
        <v>158</v>
      </c>
      <c r="G3" s="97">
        <f t="shared" si="0"/>
        <v>158</v>
      </c>
      <c r="H3" s="30"/>
      <c r="I3" s="30"/>
      <c r="J3" s="30"/>
      <c r="K3" s="98">
        <f t="shared" si="1"/>
        <v>1.58</v>
      </c>
      <c r="L3" s="98">
        <f t="shared" si="2"/>
        <v>1.58</v>
      </c>
      <c r="M3" s="99"/>
      <c r="N3" s="100">
        <f t="shared" si="3"/>
        <v>0</v>
      </c>
      <c r="O3" s="101">
        <v>1</v>
      </c>
      <c r="P3" s="102"/>
      <c r="Q3" s="103"/>
      <c r="R3" s="103"/>
      <c r="S3" s="30" t="s">
        <v>81</v>
      </c>
      <c r="T3" s="30" t="s">
        <v>82</v>
      </c>
      <c r="U3" s="30">
        <v>141</v>
      </c>
      <c r="V3" s="30">
        <v>58</v>
      </c>
      <c r="W3" s="30">
        <v>12</v>
      </c>
      <c r="X3" s="30">
        <v>100</v>
      </c>
      <c r="Y3" s="30" t="s">
        <v>83</v>
      </c>
      <c r="Z3" s="30">
        <v>1</v>
      </c>
      <c r="AA3" s="30" t="s">
        <v>76</v>
      </c>
      <c r="AB3" s="30" t="s">
        <v>84</v>
      </c>
      <c r="AC3" s="30">
        <v>50</v>
      </c>
      <c r="AD3" s="30">
        <v>60</v>
      </c>
      <c r="AE3" s="107"/>
      <c r="AF3" s="75"/>
      <c r="AG3" s="104">
        <f t="shared" si="4"/>
        <v>200.41</v>
      </c>
      <c r="AH3" s="104">
        <f t="shared" si="5"/>
        <v>228.46740000000003</v>
      </c>
      <c r="AI3" s="104">
        <f t="shared" si="6"/>
        <v>203.4</v>
      </c>
      <c r="AJ3" s="104">
        <f t="shared" si="7"/>
        <v>264.18</v>
      </c>
      <c r="AK3" s="104">
        <f t="shared" si="8"/>
        <v>231.14</v>
      </c>
      <c r="AL3" s="105">
        <f t="shared" si="9"/>
        <v>264.18</v>
      </c>
      <c r="AM3" s="105">
        <f t="shared" si="10"/>
        <v>231.14</v>
      </c>
      <c r="AN3" s="105"/>
      <c r="AO3" s="105"/>
      <c r="AP3" s="39">
        <f t="shared" si="11"/>
        <v>1</v>
      </c>
      <c r="AQ3" s="30" t="s">
        <v>78</v>
      </c>
      <c r="AR3" s="30" t="s">
        <v>79</v>
      </c>
      <c r="AS3" s="30">
        <v>100</v>
      </c>
      <c r="AT3" s="113">
        <v>200.41</v>
      </c>
      <c r="AU3" s="113">
        <v>203.4</v>
      </c>
      <c r="AV3" s="72">
        <v>228.46740000000003</v>
      </c>
      <c r="AW3" s="72">
        <v>203.4</v>
      </c>
      <c r="AX3" s="113">
        <v>264.18</v>
      </c>
      <c r="AY3" s="113">
        <v>231.14</v>
      </c>
      <c r="AZ3" s="108">
        <v>250</v>
      </c>
      <c r="BA3" s="112">
        <v>196.42</v>
      </c>
      <c r="BB3" s="112">
        <v>198.41</v>
      </c>
      <c r="BC3" s="112">
        <v>223.9188</v>
      </c>
      <c r="BD3" s="112">
        <v>198.41</v>
      </c>
      <c r="BE3" s="112">
        <v>258.92</v>
      </c>
      <c r="BF3" s="112">
        <v>225.47</v>
      </c>
      <c r="BG3" s="109">
        <v>500</v>
      </c>
      <c r="BH3" s="112">
        <v>191.43</v>
      </c>
      <c r="BI3" s="112">
        <v>192.43</v>
      </c>
      <c r="BJ3" s="112">
        <v>218.23020000000002</v>
      </c>
      <c r="BK3" s="112">
        <v>192.43</v>
      </c>
      <c r="BL3" s="112">
        <v>252.34</v>
      </c>
      <c r="BM3" s="112">
        <v>218.67</v>
      </c>
      <c r="BN3" s="109">
        <v>1000</v>
      </c>
      <c r="BO3" s="112">
        <v>186.45</v>
      </c>
      <c r="BP3" s="112">
        <v>186.45</v>
      </c>
      <c r="BQ3" s="112">
        <v>212.553</v>
      </c>
      <c r="BR3" s="112">
        <v>186.45</v>
      </c>
      <c r="BS3" s="112">
        <v>245.78</v>
      </c>
      <c r="BT3" s="112">
        <v>211.88</v>
      </c>
      <c r="BU3" s="109"/>
      <c r="BV3" s="112"/>
      <c r="BW3" s="112"/>
      <c r="BX3" s="112"/>
      <c r="BY3" s="112"/>
      <c r="BZ3" s="112"/>
      <c r="CA3" s="112"/>
      <c r="CB3" s="106" t="str">
        <f t="shared" si="12"/>
        <v>Heineken</v>
      </c>
      <c r="CC3" s="30"/>
      <c r="CD3" s="30"/>
      <c r="CE3" s="73"/>
      <c r="CF3" s="74"/>
      <c r="CG3" s="30"/>
      <c r="CH3" s="30"/>
      <c r="CI3" s="30">
        <v>100049</v>
      </c>
    </row>
    <row r="4" spans="1:87" ht="15" customHeight="1" x14ac:dyDescent="0.25">
      <c r="A4" s="30" t="s">
        <v>71</v>
      </c>
      <c r="B4" s="30">
        <v>88019486</v>
      </c>
      <c r="C4" s="30" t="s">
        <v>85</v>
      </c>
      <c r="D4" s="96">
        <f>VLOOKUP(B4,'Status update'!B:E,4,0)</f>
        <v>2</v>
      </c>
      <c r="E4" s="96">
        <v>3</v>
      </c>
      <c r="F4" s="96">
        <f>VLOOKUP(B4,'Status update'!B:D,3,0)</f>
        <v>96</v>
      </c>
      <c r="G4" s="97">
        <f t="shared" si="0"/>
        <v>96</v>
      </c>
      <c r="H4" s="30" t="s">
        <v>86</v>
      </c>
      <c r="I4" s="30"/>
      <c r="J4" s="30"/>
      <c r="K4" s="98">
        <f t="shared" si="1"/>
        <v>0.96</v>
      </c>
      <c r="L4" s="98">
        <f t="shared" si="2"/>
        <v>0.96</v>
      </c>
      <c r="M4" s="99"/>
      <c r="N4" s="100">
        <f t="shared" si="3"/>
        <v>0</v>
      </c>
      <c r="O4" s="101">
        <v>1</v>
      </c>
      <c r="P4" s="102"/>
      <c r="Q4" s="103"/>
      <c r="R4" s="103"/>
      <c r="S4" s="30" t="s">
        <v>81</v>
      </c>
      <c r="T4" s="30" t="s">
        <v>82</v>
      </c>
      <c r="U4" s="30">
        <v>47</v>
      </c>
      <c r="V4" s="30">
        <v>35</v>
      </c>
      <c r="W4" s="30">
        <v>20</v>
      </c>
      <c r="X4" s="30">
        <v>100</v>
      </c>
      <c r="Y4" s="30" t="s">
        <v>83</v>
      </c>
      <c r="Z4" s="30">
        <v>1</v>
      </c>
      <c r="AA4" s="30" t="s">
        <v>76</v>
      </c>
      <c r="AB4" s="30" t="s">
        <v>84</v>
      </c>
      <c r="AC4" s="30">
        <v>50</v>
      </c>
      <c r="AD4" s="30">
        <v>60</v>
      </c>
      <c r="AE4" s="107"/>
      <c r="AF4" s="75"/>
      <c r="AG4" s="104">
        <f t="shared" si="4"/>
        <v>117.02</v>
      </c>
      <c r="AH4" s="104">
        <f t="shared" si="5"/>
        <v>133.40280000000001</v>
      </c>
      <c r="AI4" s="104">
        <f t="shared" si="6"/>
        <v>95.74</v>
      </c>
      <c r="AJ4" s="104">
        <f t="shared" si="7"/>
        <v>154.25</v>
      </c>
      <c r="AK4" s="104">
        <f t="shared" si="8"/>
        <v>108.8</v>
      </c>
      <c r="AL4" s="105">
        <f t="shared" si="9"/>
        <v>154.25</v>
      </c>
      <c r="AM4" s="105">
        <f t="shared" si="10"/>
        <v>108.8</v>
      </c>
      <c r="AN4" s="105"/>
      <c r="AO4" s="105"/>
      <c r="AP4" s="39">
        <f t="shared" si="11"/>
        <v>1</v>
      </c>
      <c r="AQ4" s="30" t="s">
        <v>78</v>
      </c>
      <c r="AR4" s="30" t="s">
        <v>79</v>
      </c>
      <c r="AS4" s="30">
        <v>100</v>
      </c>
      <c r="AT4" s="113">
        <v>117.02</v>
      </c>
      <c r="AU4" s="113">
        <v>95.74</v>
      </c>
      <c r="AV4" s="72">
        <v>133.40280000000001</v>
      </c>
      <c r="AW4" s="72">
        <v>95.74</v>
      </c>
      <c r="AX4" s="113">
        <v>154.25</v>
      </c>
      <c r="AY4" s="113">
        <v>108.8</v>
      </c>
      <c r="AZ4" s="108">
        <v>250</v>
      </c>
      <c r="BA4" s="112">
        <v>86.08</v>
      </c>
      <c r="BB4" s="112">
        <v>88.98</v>
      </c>
      <c r="BC4" s="112">
        <v>98.131200000000007</v>
      </c>
      <c r="BD4" s="112">
        <v>88.98</v>
      </c>
      <c r="BE4" s="112">
        <v>113.47</v>
      </c>
      <c r="BF4" s="112">
        <v>101.11</v>
      </c>
      <c r="BG4" s="109">
        <v>500</v>
      </c>
      <c r="BH4" s="112">
        <v>80.27</v>
      </c>
      <c r="BI4" s="112">
        <v>82.21</v>
      </c>
      <c r="BJ4" s="112">
        <v>91.507800000000003</v>
      </c>
      <c r="BK4" s="112">
        <v>82.21</v>
      </c>
      <c r="BL4" s="112">
        <v>105.81</v>
      </c>
      <c r="BM4" s="112">
        <v>93.42</v>
      </c>
      <c r="BN4" s="109"/>
      <c r="BO4" s="112"/>
      <c r="BP4" s="112"/>
      <c r="BQ4" s="112"/>
      <c r="BR4" s="112"/>
      <c r="BS4" s="112"/>
      <c r="BT4" s="112"/>
      <c r="BU4" s="109"/>
      <c r="BV4" s="112"/>
      <c r="BW4" s="112"/>
      <c r="BX4" s="112"/>
      <c r="BY4" s="112"/>
      <c r="BZ4" s="112"/>
      <c r="CA4" s="112"/>
      <c r="CB4" s="106" t="str">
        <f t="shared" si="12"/>
        <v>Heineken</v>
      </c>
      <c r="CC4" s="30"/>
      <c r="CD4" s="30"/>
      <c r="CE4" s="73"/>
      <c r="CF4" s="74"/>
      <c r="CG4" s="30"/>
      <c r="CH4" s="30"/>
      <c r="CI4" s="30">
        <v>100049</v>
      </c>
    </row>
    <row r="5" spans="1:87" ht="15" customHeight="1" x14ac:dyDescent="0.25">
      <c r="A5" s="30" t="s">
        <v>71</v>
      </c>
      <c r="B5" s="30">
        <v>88023618</v>
      </c>
      <c r="C5" s="30" t="s">
        <v>87</v>
      </c>
      <c r="D5" s="96">
        <f>VLOOKUP(B5,'Status update'!B:E,4,0)</f>
        <v>1</v>
      </c>
      <c r="E5" s="96">
        <f>D5</f>
        <v>1</v>
      </c>
      <c r="F5" s="96">
        <f>VLOOKUP(B5,'Status update'!B:D,3,0)</f>
        <v>5</v>
      </c>
      <c r="G5" s="97">
        <f t="shared" si="0"/>
        <v>5</v>
      </c>
      <c r="H5" s="30"/>
      <c r="I5" s="30"/>
      <c r="J5" s="30"/>
      <c r="K5" s="98">
        <f t="shared" si="1"/>
        <v>0.5</v>
      </c>
      <c r="L5" s="98">
        <f t="shared" si="2"/>
        <v>0.5</v>
      </c>
      <c r="M5" s="99"/>
      <c r="N5" s="100">
        <f t="shared" si="3"/>
        <v>0</v>
      </c>
      <c r="O5" s="101"/>
      <c r="P5" s="102"/>
      <c r="Q5" s="103"/>
      <c r="R5" s="103"/>
      <c r="S5" s="30" t="s">
        <v>81</v>
      </c>
      <c r="T5" s="30" t="s">
        <v>88</v>
      </c>
      <c r="U5" s="30">
        <v>24</v>
      </c>
      <c r="V5" s="30">
        <v>85.5</v>
      </c>
      <c r="W5" s="30">
        <v>2.5</v>
      </c>
      <c r="X5" s="30">
        <v>10</v>
      </c>
      <c r="Y5" s="30" t="s">
        <v>89</v>
      </c>
      <c r="Z5" s="30">
        <v>10</v>
      </c>
      <c r="AA5" s="30" t="s">
        <v>90</v>
      </c>
      <c r="AB5" s="30" t="s">
        <v>84</v>
      </c>
      <c r="AC5" s="30">
        <v>50</v>
      </c>
      <c r="AD5" s="30">
        <v>50</v>
      </c>
      <c r="AE5" s="107"/>
      <c r="AF5" s="75"/>
      <c r="AG5" s="104">
        <f t="shared" si="4"/>
        <v>222.38</v>
      </c>
      <c r="AH5" s="104">
        <f t="shared" si="5"/>
        <v>222.38</v>
      </c>
      <c r="AI5" s="104">
        <f t="shared" si="6"/>
        <v>235.72280000000001</v>
      </c>
      <c r="AJ5" s="104">
        <f t="shared" si="7"/>
        <v>252.7</v>
      </c>
      <c r="AK5" s="104">
        <f t="shared" si="8"/>
        <v>267.89999999999998</v>
      </c>
      <c r="AL5" s="105">
        <f t="shared" si="9"/>
        <v>252.7</v>
      </c>
      <c r="AM5" s="105">
        <f t="shared" si="10"/>
        <v>267.89999999999998</v>
      </c>
      <c r="AN5" s="105"/>
      <c r="AO5" s="105"/>
      <c r="AP5" s="39">
        <f t="shared" si="11"/>
        <v>1</v>
      </c>
      <c r="AQ5" s="30" t="s">
        <v>91</v>
      </c>
      <c r="AR5" s="30"/>
      <c r="AS5" s="30">
        <v>10</v>
      </c>
      <c r="AT5" s="113">
        <v>222.38</v>
      </c>
      <c r="AU5" s="113"/>
      <c r="AV5" s="72">
        <v>222.38</v>
      </c>
      <c r="AW5" s="72">
        <v>235.72280000000001</v>
      </c>
      <c r="AX5" s="113">
        <v>252.7</v>
      </c>
      <c r="AY5" s="113">
        <v>267.89999999999998</v>
      </c>
      <c r="AZ5" s="108">
        <v>25</v>
      </c>
      <c r="BA5" s="112">
        <v>196.96</v>
      </c>
      <c r="BB5" s="112"/>
      <c r="BC5" s="112">
        <v>196.96</v>
      </c>
      <c r="BD5" s="112">
        <v>208.77760000000001</v>
      </c>
      <c r="BE5" s="112">
        <v>223.79999999999998</v>
      </c>
      <c r="BF5" s="112">
        <v>237.2</v>
      </c>
      <c r="BG5" s="109">
        <v>50</v>
      </c>
      <c r="BH5" s="112">
        <v>168.96</v>
      </c>
      <c r="BI5" s="112"/>
      <c r="BJ5" s="112">
        <v>168.96</v>
      </c>
      <c r="BK5" s="112">
        <v>179.09760000000003</v>
      </c>
      <c r="BL5" s="112">
        <v>192</v>
      </c>
      <c r="BM5" s="112">
        <v>203.5</v>
      </c>
      <c r="BN5" s="109">
        <v>100</v>
      </c>
      <c r="BO5" s="112">
        <v>163.33000000000001</v>
      </c>
      <c r="BP5" s="112"/>
      <c r="BQ5" s="112">
        <v>163.33000000000001</v>
      </c>
      <c r="BR5" s="112">
        <v>173.12980000000002</v>
      </c>
      <c r="BS5" s="112">
        <v>185.6</v>
      </c>
      <c r="BT5" s="112">
        <v>196.70000000000002</v>
      </c>
      <c r="BU5" s="109">
        <v>250</v>
      </c>
      <c r="BV5" s="112">
        <v>157.55000000000001</v>
      </c>
      <c r="BW5" s="112"/>
      <c r="BX5" s="112">
        <v>157.55000000000001</v>
      </c>
      <c r="BY5" s="112">
        <v>167.00300000000001</v>
      </c>
      <c r="BZ5" s="112">
        <v>179</v>
      </c>
      <c r="CA5" s="112">
        <v>189.8</v>
      </c>
      <c r="CB5" s="106" t="str">
        <f t="shared" si="12"/>
        <v>Heineken</v>
      </c>
      <c r="CC5" s="30"/>
      <c r="CD5" s="30"/>
      <c r="CE5" s="73"/>
      <c r="CF5" s="74"/>
      <c r="CG5" s="30"/>
      <c r="CH5" s="30"/>
      <c r="CI5" s="30">
        <v>101560</v>
      </c>
    </row>
    <row r="6" spans="1:87" ht="15" customHeight="1" x14ac:dyDescent="0.25">
      <c r="A6" s="30" t="s">
        <v>92</v>
      </c>
      <c r="B6" s="30">
        <v>88024665</v>
      </c>
      <c r="C6" s="30" t="s">
        <v>93</v>
      </c>
      <c r="D6" s="96">
        <f>VLOOKUP(B6,'Status update'!B:E,4,0)</f>
        <v>1</v>
      </c>
      <c r="E6" s="96">
        <f>D6</f>
        <v>1</v>
      </c>
      <c r="F6" s="96">
        <f>VLOOKUP(B6,'Status update'!B:D,3,0)</f>
        <v>2</v>
      </c>
      <c r="G6" s="97">
        <f t="shared" si="0"/>
        <v>2</v>
      </c>
      <c r="H6" s="30"/>
      <c r="I6" s="30"/>
      <c r="J6" s="30"/>
      <c r="K6" s="98">
        <f t="shared" si="1"/>
        <v>0.5</v>
      </c>
      <c r="L6" s="98">
        <f t="shared" si="2"/>
        <v>0.5</v>
      </c>
      <c r="M6" s="99"/>
      <c r="N6" s="100">
        <f t="shared" si="3"/>
        <v>0</v>
      </c>
      <c r="O6" s="101"/>
      <c r="P6" s="102"/>
      <c r="Q6" s="103"/>
      <c r="R6" s="103"/>
      <c r="S6" s="30" t="s">
        <v>94</v>
      </c>
      <c r="T6" s="30" t="s">
        <v>95</v>
      </c>
      <c r="U6" s="30">
        <v>74</v>
      </c>
      <c r="V6" s="30">
        <v>43</v>
      </c>
      <c r="W6" s="30">
        <v>25</v>
      </c>
      <c r="X6" s="30">
        <v>4</v>
      </c>
      <c r="Y6" s="30" t="s">
        <v>89</v>
      </c>
      <c r="Z6" s="30">
        <v>300</v>
      </c>
      <c r="AA6" s="30" t="s">
        <v>96</v>
      </c>
      <c r="AB6" s="30" t="s">
        <v>97</v>
      </c>
      <c r="AC6" s="30">
        <v>35</v>
      </c>
      <c r="AD6" s="30"/>
      <c r="AE6" s="107"/>
      <c r="AF6" s="75"/>
      <c r="AG6" s="104">
        <f t="shared" si="4"/>
        <v>187.35</v>
      </c>
      <c r="AH6" s="104">
        <f t="shared" si="5"/>
        <v>187.35</v>
      </c>
      <c r="AI6" s="104">
        <f t="shared" si="6"/>
        <v>198.59100000000001</v>
      </c>
      <c r="AJ6" s="104">
        <f t="shared" si="7"/>
        <v>212.89772727272725</v>
      </c>
      <c r="AK6" s="104">
        <f t="shared" si="8"/>
        <v>225.67159090909092</v>
      </c>
      <c r="AL6" s="105">
        <f t="shared" si="9"/>
        <v>212.89772727272725</v>
      </c>
      <c r="AM6" s="105">
        <f t="shared" si="10"/>
        <v>225.67159090909092</v>
      </c>
      <c r="AN6" s="105"/>
      <c r="AO6" s="105"/>
      <c r="AP6" s="39">
        <f t="shared" si="11"/>
        <v>1</v>
      </c>
      <c r="AQ6" s="30" t="s">
        <v>91</v>
      </c>
      <c r="AR6" s="30"/>
      <c r="AS6" s="30">
        <v>4</v>
      </c>
      <c r="AT6" s="113">
        <v>187.35</v>
      </c>
      <c r="AU6" s="113"/>
      <c r="AV6" s="72">
        <v>187.35</v>
      </c>
      <c r="AW6" s="72">
        <v>198.59100000000001</v>
      </c>
      <c r="AX6" s="113">
        <v>212.89772727272725</v>
      </c>
      <c r="AY6" s="113">
        <v>225.67159090909092</v>
      </c>
      <c r="AZ6" s="108">
        <v>10</v>
      </c>
      <c r="BA6" s="112">
        <v>153.63999999999999</v>
      </c>
      <c r="BB6" s="112"/>
      <c r="BC6" s="112">
        <v>153.63999999999999</v>
      </c>
      <c r="BD6" s="112">
        <v>162.85839999999999</v>
      </c>
      <c r="BE6" s="112">
        <v>174.59090909090907</v>
      </c>
      <c r="BF6" s="112">
        <v>185.06636363636363</v>
      </c>
      <c r="BG6" s="109">
        <v>30</v>
      </c>
      <c r="BH6" s="112">
        <v>113.35</v>
      </c>
      <c r="BI6" s="112"/>
      <c r="BJ6" s="112">
        <v>113.35</v>
      </c>
      <c r="BK6" s="112">
        <v>120.151</v>
      </c>
      <c r="BL6" s="112">
        <v>128.80681818181819</v>
      </c>
      <c r="BM6" s="112">
        <v>136.53522727272727</v>
      </c>
      <c r="BN6" s="109">
        <v>68</v>
      </c>
      <c r="BO6" s="112">
        <v>96.39</v>
      </c>
      <c r="BP6" s="112"/>
      <c r="BQ6" s="112">
        <v>96.39</v>
      </c>
      <c r="BR6" s="112">
        <v>102.1734</v>
      </c>
      <c r="BS6" s="112">
        <v>109.53409090909091</v>
      </c>
      <c r="BT6" s="112">
        <v>116.10613636363637</v>
      </c>
      <c r="BU6" s="109">
        <v>168</v>
      </c>
      <c r="BV6" s="112">
        <v>87.36</v>
      </c>
      <c r="BW6" s="112"/>
      <c r="BX6" s="112">
        <v>87.36</v>
      </c>
      <c r="BY6" s="112">
        <v>92.601600000000005</v>
      </c>
      <c r="BZ6" s="112">
        <v>99.272727272727266</v>
      </c>
      <c r="CA6" s="112">
        <v>105.22909090909091</v>
      </c>
      <c r="CB6" s="106" t="str">
        <f t="shared" si="12"/>
        <v>Heineken Silver (Global)</v>
      </c>
      <c r="CC6" s="30"/>
      <c r="CD6" s="30"/>
      <c r="CE6" s="73"/>
      <c r="CF6" s="74"/>
      <c r="CG6" s="30"/>
      <c r="CH6" s="30"/>
      <c r="CI6" s="30">
        <v>103060</v>
      </c>
    </row>
    <row r="7" spans="1:87" ht="15" customHeight="1" x14ac:dyDescent="0.25">
      <c r="A7" s="30" t="s">
        <v>71</v>
      </c>
      <c r="B7" s="30">
        <v>88021024</v>
      </c>
      <c r="C7" s="30" t="s">
        <v>98</v>
      </c>
      <c r="D7" s="96">
        <f>VLOOKUP(B7,'Status update'!B:E,4,0)</f>
        <v>2</v>
      </c>
      <c r="E7" s="96">
        <v>3</v>
      </c>
      <c r="F7" s="96">
        <f>VLOOKUP(B7,'Status update'!B:D,3,0)</f>
        <v>178</v>
      </c>
      <c r="G7" s="97">
        <f t="shared" si="0"/>
        <v>178</v>
      </c>
      <c r="H7" s="30" t="s">
        <v>99</v>
      </c>
      <c r="I7" s="30"/>
      <c r="J7" s="30"/>
      <c r="K7" s="98">
        <f t="shared" si="1"/>
        <v>0.85167464114832536</v>
      </c>
      <c r="L7" s="98">
        <f t="shared" si="2"/>
        <v>0.85167464114832536</v>
      </c>
      <c r="M7" s="99"/>
      <c r="N7" s="100">
        <f t="shared" si="3"/>
        <v>0</v>
      </c>
      <c r="O7" s="101">
        <v>1</v>
      </c>
      <c r="P7" s="102"/>
      <c r="Q7" s="103"/>
      <c r="R7" s="103"/>
      <c r="S7" s="30" t="s">
        <v>73</v>
      </c>
      <c r="T7" s="30" t="s">
        <v>74</v>
      </c>
      <c r="U7" s="30">
        <v>25</v>
      </c>
      <c r="V7" s="30">
        <v>9</v>
      </c>
      <c r="W7" s="30">
        <v>9</v>
      </c>
      <c r="X7" s="30">
        <v>209</v>
      </c>
      <c r="Y7" s="30" t="s">
        <v>75</v>
      </c>
      <c r="Z7" s="30">
        <v>48</v>
      </c>
      <c r="AA7" s="30" t="s">
        <v>76</v>
      </c>
      <c r="AB7" s="30" t="s">
        <v>100</v>
      </c>
      <c r="AC7" s="30">
        <v>70</v>
      </c>
      <c r="AD7" s="30">
        <v>77</v>
      </c>
      <c r="AE7" s="107"/>
      <c r="AF7" s="75"/>
      <c r="AG7" s="104">
        <f t="shared" si="4"/>
        <v>43.067557346453242</v>
      </c>
      <c r="AH7" s="104">
        <f t="shared" si="5"/>
        <v>46.512961934169503</v>
      </c>
      <c r="AI7" s="104">
        <f t="shared" si="6"/>
        <v>43.067557346453242</v>
      </c>
      <c r="AJ7" s="104">
        <f t="shared" si="7"/>
        <v>52.800000000000004</v>
      </c>
      <c r="AK7" s="104">
        <f t="shared" si="8"/>
        <v>48.96</v>
      </c>
      <c r="AL7" s="105">
        <f t="shared" si="9"/>
        <v>52.800000000000004</v>
      </c>
      <c r="AM7" s="105">
        <f t="shared" si="10"/>
        <v>48.96</v>
      </c>
      <c r="AN7" s="105"/>
      <c r="AO7" s="105"/>
      <c r="AP7" s="39">
        <f t="shared" si="11"/>
        <v>1</v>
      </c>
      <c r="AQ7" s="30" t="s">
        <v>78</v>
      </c>
      <c r="AR7" s="30" t="s">
        <v>79</v>
      </c>
      <c r="AS7" s="30">
        <v>209</v>
      </c>
      <c r="AT7" s="113">
        <v>43.067557346453242</v>
      </c>
      <c r="AU7" s="113">
        <v>43.067557346453242</v>
      </c>
      <c r="AV7" s="72">
        <v>46.512961934169503</v>
      </c>
      <c r="AW7" s="72">
        <v>43.067557346453242</v>
      </c>
      <c r="AX7" s="113">
        <v>52.800000000000004</v>
      </c>
      <c r="AY7" s="113">
        <v>48.96</v>
      </c>
      <c r="AZ7" s="108">
        <v>521</v>
      </c>
      <c r="BA7" s="112">
        <v>41.966887334315174</v>
      </c>
      <c r="BB7" s="112">
        <v>41.966887334315174</v>
      </c>
      <c r="BC7" s="112">
        <v>45.324238321060392</v>
      </c>
      <c r="BD7" s="112">
        <v>41.966887334315174</v>
      </c>
      <c r="BE7" s="112">
        <v>51.36</v>
      </c>
      <c r="BF7" s="112">
        <v>47.519999999999996</v>
      </c>
      <c r="BG7" s="109">
        <v>1042</v>
      </c>
      <c r="BH7" s="112">
        <v>41.321242913787238</v>
      </c>
      <c r="BI7" s="112">
        <v>41.321242913787238</v>
      </c>
      <c r="BJ7" s="112">
        <v>44.626942346890218</v>
      </c>
      <c r="BK7" s="112">
        <v>41.321242913787238</v>
      </c>
      <c r="BL7" s="112">
        <v>50.88</v>
      </c>
      <c r="BM7" s="112">
        <v>47.04</v>
      </c>
      <c r="BN7" s="109"/>
      <c r="BO7" s="112"/>
      <c r="BP7" s="112"/>
      <c r="BQ7" s="112"/>
      <c r="BR7" s="112"/>
      <c r="BS7" s="112"/>
      <c r="BT7" s="112"/>
      <c r="BU7" s="109"/>
      <c r="BV7" s="112"/>
      <c r="BW7" s="112"/>
      <c r="BX7" s="112"/>
      <c r="BY7" s="112"/>
      <c r="BZ7" s="112"/>
      <c r="CA7" s="112"/>
      <c r="CB7" s="106" t="str">
        <f t="shared" si="12"/>
        <v>Heineken</v>
      </c>
      <c r="CC7" s="30"/>
      <c r="CD7" s="30"/>
      <c r="CE7" s="73"/>
      <c r="CF7" s="74"/>
      <c r="CG7" s="30"/>
      <c r="CH7" s="30"/>
      <c r="CI7" s="30">
        <v>100051</v>
      </c>
    </row>
    <row r="8" spans="1:87" ht="15" customHeight="1" x14ac:dyDescent="0.25">
      <c r="A8" s="30" t="s">
        <v>71</v>
      </c>
      <c r="B8" s="30">
        <v>88021618</v>
      </c>
      <c r="C8" s="30" t="s">
        <v>101</v>
      </c>
      <c r="D8" s="96">
        <f>VLOOKUP(B8,'Status update'!B:E,4,0)</f>
        <v>3</v>
      </c>
      <c r="E8" s="96">
        <f>D8</f>
        <v>3</v>
      </c>
      <c r="F8" s="96">
        <f>VLOOKUP(B8,'Status update'!B:D,3,0)</f>
        <v>575</v>
      </c>
      <c r="G8" s="97">
        <f t="shared" si="0"/>
        <v>575</v>
      </c>
      <c r="H8" s="30" t="s">
        <v>1056</v>
      </c>
      <c r="I8" s="30"/>
      <c r="J8" s="30"/>
      <c r="K8" s="98">
        <f t="shared" si="1"/>
        <v>5.75</v>
      </c>
      <c r="L8" s="98">
        <f t="shared" si="2"/>
        <v>5.75</v>
      </c>
      <c r="M8" s="99"/>
      <c r="N8" s="100">
        <f t="shared" si="3"/>
        <v>0</v>
      </c>
      <c r="O8" s="101"/>
      <c r="P8" s="102"/>
      <c r="Q8" s="103"/>
      <c r="R8" s="103"/>
      <c r="S8" s="30" t="s">
        <v>81</v>
      </c>
      <c r="T8" s="30" t="s">
        <v>102</v>
      </c>
      <c r="U8" s="30">
        <v>57</v>
      </c>
      <c r="V8" s="30">
        <v>57</v>
      </c>
      <c r="W8" s="30">
        <v>23</v>
      </c>
      <c r="X8" s="30">
        <v>100</v>
      </c>
      <c r="Y8" s="30" t="s">
        <v>83</v>
      </c>
      <c r="Z8" s="30">
        <v>1</v>
      </c>
      <c r="AA8" s="30" t="s">
        <v>76</v>
      </c>
      <c r="AB8" s="30" t="s">
        <v>103</v>
      </c>
      <c r="AC8" s="30">
        <v>70</v>
      </c>
      <c r="AD8" s="30">
        <v>77</v>
      </c>
      <c r="AE8" s="107"/>
      <c r="AF8" s="75"/>
      <c r="AG8" s="104">
        <f t="shared" si="4"/>
        <v>155</v>
      </c>
      <c r="AH8" s="104">
        <f t="shared" si="5"/>
        <v>176.70000000000002</v>
      </c>
      <c r="AI8" s="104">
        <f t="shared" si="6"/>
        <v>157</v>
      </c>
      <c r="AJ8" s="104">
        <f t="shared" si="7"/>
        <v>218.82</v>
      </c>
      <c r="AK8" s="104">
        <f t="shared" si="8"/>
        <v>190.91</v>
      </c>
      <c r="AL8" s="105">
        <f t="shared" si="9"/>
        <v>212.23</v>
      </c>
      <c r="AM8" s="105">
        <f t="shared" si="10"/>
        <v>185.23</v>
      </c>
      <c r="AN8" s="105"/>
      <c r="AO8" s="105"/>
      <c r="AP8" s="39">
        <f t="shared" si="11"/>
        <v>3</v>
      </c>
      <c r="AQ8" s="30" t="s">
        <v>104</v>
      </c>
      <c r="AR8" s="30" t="s">
        <v>79</v>
      </c>
      <c r="AS8" s="30">
        <v>100</v>
      </c>
      <c r="AT8" s="113">
        <v>164</v>
      </c>
      <c r="AU8" s="113">
        <v>166</v>
      </c>
      <c r="AV8" s="72">
        <v>186.96</v>
      </c>
      <c r="AW8" s="72">
        <v>166</v>
      </c>
      <c r="AX8" s="113">
        <v>218.82</v>
      </c>
      <c r="AY8" s="113">
        <v>190.91</v>
      </c>
      <c r="AZ8" s="108">
        <v>250</v>
      </c>
      <c r="BA8" s="112">
        <v>158</v>
      </c>
      <c r="BB8" s="112">
        <v>160</v>
      </c>
      <c r="BC8" s="112">
        <v>180.12000000000003</v>
      </c>
      <c r="BD8" s="112">
        <v>160</v>
      </c>
      <c r="BE8" s="112">
        <v>214.86</v>
      </c>
      <c r="BF8" s="112">
        <v>187.5</v>
      </c>
      <c r="BG8" s="109">
        <v>500</v>
      </c>
      <c r="BH8" s="112">
        <v>155</v>
      </c>
      <c r="BI8" s="112">
        <v>157</v>
      </c>
      <c r="BJ8" s="112">
        <v>176.70000000000002</v>
      </c>
      <c r="BK8" s="112">
        <v>157</v>
      </c>
      <c r="BL8" s="112">
        <v>212.23</v>
      </c>
      <c r="BM8" s="112">
        <v>185.23</v>
      </c>
      <c r="BN8" s="109">
        <v>1000</v>
      </c>
      <c r="BO8" s="112">
        <v>153</v>
      </c>
      <c r="BP8" s="112">
        <v>155</v>
      </c>
      <c r="BQ8" s="112">
        <v>174.42000000000002</v>
      </c>
      <c r="BR8" s="112">
        <v>155</v>
      </c>
      <c r="BS8" s="112">
        <v>208.27</v>
      </c>
      <c r="BT8" s="112">
        <v>181.82</v>
      </c>
      <c r="BU8" s="109"/>
      <c r="BV8" s="112"/>
      <c r="BW8" s="112"/>
      <c r="BX8" s="112"/>
      <c r="BY8" s="112"/>
      <c r="BZ8" s="112"/>
      <c r="CA8" s="112"/>
      <c r="CB8" s="106" t="str">
        <f t="shared" si="12"/>
        <v>Heineken</v>
      </c>
      <c r="CC8" s="30"/>
      <c r="CD8" s="30"/>
      <c r="CE8" s="73"/>
      <c r="CF8" s="74"/>
      <c r="CG8" s="30"/>
      <c r="CH8" s="30"/>
      <c r="CI8" s="30">
        <v>101143</v>
      </c>
    </row>
    <row r="9" spans="1:87" ht="15" customHeight="1" x14ac:dyDescent="0.25">
      <c r="A9" s="30" t="s">
        <v>92</v>
      </c>
      <c r="B9" s="30">
        <v>88026293</v>
      </c>
      <c r="C9" s="30" t="s">
        <v>105</v>
      </c>
      <c r="D9" s="96">
        <f>VLOOKUP(B9,'Status update'!B:E,4,0)</f>
        <v>1</v>
      </c>
      <c r="E9" s="96" t="s">
        <v>158</v>
      </c>
      <c r="F9" s="96">
        <f>VLOOKUP(B9,'Status update'!B:D,3,0)</f>
        <v>25</v>
      </c>
      <c r="G9" s="97">
        <f t="shared" si="0"/>
        <v>0</v>
      </c>
      <c r="H9" s="30"/>
      <c r="I9" s="30"/>
      <c r="J9" s="30"/>
      <c r="K9" s="98">
        <f t="shared" si="1"/>
        <v>0.5</v>
      </c>
      <c r="L9" s="98">
        <f t="shared" si="2"/>
        <v>0</v>
      </c>
      <c r="M9" s="99"/>
      <c r="N9" s="100">
        <f t="shared" si="3"/>
        <v>0</v>
      </c>
      <c r="O9" s="101"/>
      <c r="P9" s="102"/>
      <c r="Q9" s="103">
        <v>25</v>
      </c>
      <c r="R9" s="103"/>
      <c r="S9" s="30" t="s">
        <v>73</v>
      </c>
      <c r="T9" s="30" t="s">
        <v>106</v>
      </c>
      <c r="U9" s="30">
        <v>62</v>
      </c>
      <c r="V9" s="30">
        <v>20</v>
      </c>
      <c r="W9" s="30">
        <v>9.5</v>
      </c>
      <c r="X9" s="30">
        <v>50</v>
      </c>
      <c r="Y9" s="30" t="s">
        <v>107</v>
      </c>
      <c r="Z9" s="30">
        <v>10</v>
      </c>
      <c r="AA9" s="30" t="s">
        <v>76</v>
      </c>
      <c r="AB9" s="30" t="s">
        <v>108</v>
      </c>
      <c r="AC9" s="30">
        <v>50</v>
      </c>
      <c r="AD9" s="30">
        <v>55</v>
      </c>
      <c r="AE9" s="107"/>
      <c r="AF9" s="75"/>
      <c r="AG9" s="104">
        <f t="shared" si="4"/>
        <v>48</v>
      </c>
      <c r="AH9" s="104">
        <f t="shared" si="5"/>
        <v>54.720000000000006</v>
      </c>
      <c r="AI9" s="104">
        <f t="shared" si="6"/>
        <v>49</v>
      </c>
      <c r="AJ9" s="104">
        <f t="shared" si="7"/>
        <v>62</v>
      </c>
      <c r="AK9" s="104">
        <f t="shared" si="8"/>
        <v>54.5</v>
      </c>
      <c r="AL9" s="105">
        <f t="shared" si="9"/>
        <v>62</v>
      </c>
      <c r="AM9" s="105">
        <f t="shared" si="10"/>
        <v>54.5</v>
      </c>
      <c r="AN9" s="105"/>
      <c r="AO9" s="105"/>
      <c r="AP9" s="39">
        <f t="shared" si="11"/>
        <v>1</v>
      </c>
      <c r="AQ9" s="30" t="s">
        <v>78</v>
      </c>
      <c r="AR9" s="30" t="s">
        <v>79</v>
      </c>
      <c r="AS9" s="30">
        <v>50</v>
      </c>
      <c r="AT9" s="113">
        <v>48</v>
      </c>
      <c r="AU9" s="113">
        <v>49</v>
      </c>
      <c r="AV9" s="72">
        <v>54.720000000000006</v>
      </c>
      <c r="AW9" s="72">
        <v>49</v>
      </c>
      <c r="AX9" s="113">
        <v>62</v>
      </c>
      <c r="AY9" s="113">
        <v>54.5</v>
      </c>
      <c r="AZ9" s="108">
        <v>100</v>
      </c>
      <c r="BA9" s="112">
        <v>38</v>
      </c>
      <c r="BB9" s="112">
        <v>39</v>
      </c>
      <c r="BC9" s="112">
        <v>43.320000000000007</v>
      </c>
      <c r="BD9" s="112">
        <v>39</v>
      </c>
      <c r="BE9" s="112">
        <v>48.8</v>
      </c>
      <c r="BF9" s="112">
        <v>43.2</v>
      </c>
      <c r="BG9" s="109">
        <v>250</v>
      </c>
      <c r="BH9" s="112">
        <v>32</v>
      </c>
      <c r="BI9" s="112">
        <v>33</v>
      </c>
      <c r="BJ9" s="112">
        <v>36.480000000000004</v>
      </c>
      <c r="BK9" s="112">
        <v>33</v>
      </c>
      <c r="BL9" s="112">
        <v>40.9</v>
      </c>
      <c r="BM9" s="112">
        <v>36.4</v>
      </c>
      <c r="BN9" s="109">
        <v>500</v>
      </c>
      <c r="BO9" s="112">
        <v>30.8</v>
      </c>
      <c r="BP9" s="112">
        <v>31.8</v>
      </c>
      <c r="BQ9" s="112">
        <v>35.112000000000002</v>
      </c>
      <c r="BR9" s="112">
        <v>31.8</v>
      </c>
      <c r="BS9" s="112">
        <v>39.300000000000004</v>
      </c>
      <c r="BT9" s="112">
        <v>35</v>
      </c>
      <c r="BU9" s="109">
        <v>1000</v>
      </c>
      <c r="BV9" s="112">
        <v>30.5</v>
      </c>
      <c r="BW9" s="112"/>
      <c r="BX9" s="112">
        <v>34.770000000000003</v>
      </c>
      <c r="BY9" s="112"/>
      <c r="BZ9" s="112">
        <v>38.9</v>
      </c>
      <c r="CA9" s="112">
        <v>34.700000000000003</v>
      </c>
      <c r="CB9" s="106" t="str">
        <f t="shared" si="12"/>
        <v>Heineken Silver (Global)</v>
      </c>
      <c r="CC9" s="30">
        <v>56.5</v>
      </c>
      <c r="CD9" s="30"/>
      <c r="CE9" s="73"/>
      <c r="CF9" s="74"/>
      <c r="CG9" s="30"/>
      <c r="CH9" s="30"/>
      <c r="CI9" s="110">
        <v>101140</v>
      </c>
    </row>
    <row r="10" spans="1:87" ht="15" customHeight="1" x14ac:dyDescent="0.25">
      <c r="A10" s="30" t="s">
        <v>71</v>
      </c>
      <c r="B10" s="30">
        <v>88023613</v>
      </c>
      <c r="C10" s="30" t="s">
        <v>109</v>
      </c>
      <c r="D10" s="96">
        <f>VLOOKUP(B10,'Status update'!B:E,4,0)</f>
        <v>1</v>
      </c>
      <c r="E10" s="96">
        <f>D10</f>
        <v>1</v>
      </c>
      <c r="F10" s="96">
        <f>VLOOKUP(B10,'Status update'!B:D,3,0)</f>
        <v>12</v>
      </c>
      <c r="G10" s="97">
        <f t="shared" si="0"/>
        <v>12</v>
      </c>
      <c r="H10" s="30"/>
      <c r="I10" s="30"/>
      <c r="J10" s="30"/>
      <c r="K10" s="98">
        <f t="shared" si="1"/>
        <v>0.48</v>
      </c>
      <c r="L10" s="98">
        <f t="shared" si="2"/>
        <v>0.48</v>
      </c>
      <c r="M10" s="99"/>
      <c r="N10" s="100">
        <f t="shared" si="3"/>
        <v>0</v>
      </c>
      <c r="O10" s="101"/>
      <c r="P10" s="102"/>
      <c r="Q10" s="103"/>
      <c r="R10" s="103"/>
      <c r="S10" s="30" t="s">
        <v>81</v>
      </c>
      <c r="T10" s="30" t="s">
        <v>88</v>
      </c>
      <c r="U10" s="30">
        <v>36.5</v>
      </c>
      <c r="V10" s="30">
        <v>36.5</v>
      </c>
      <c r="W10" s="30">
        <v>2.5</v>
      </c>
      <c r="X10" s="30">
        <v>25</v>
      </c>
      <c r="Y10" s="30" t="s">
        <v>89</v>
      </c>
      <c r="Z10" s="30">
        <v>10</v>
      </c>
      <c r="AA10" s="30" t="s">
        <v>90</v>
      </c>
      <c r="AB10" s="30" t="s">
        <v>84</v>
      </c>
      <c r="AC10" s="30">
        <v>50</v>
      </c>
      <c r="AD10" s="30">
        <v>50</v>
      </c>
      <c r="AE10" s="107"/>
      <c r="AF10" s="75"/>
      <c r="AG10" s="104">
        <f t="shared" si="4"/>
        <v>186.11</v>
      </c>
      <c r="AH10" s="104">
        <f t="shared" si="5"/>
        <v>186.11</v>
      </c>
      <c r="AI10" s="104">
        <f t="shared" si="6"/>
        <v>197.27660000000003</v>
      </c>
      <c r="AJ10" s="104">
        <f t="shared" si="7"/>
        <v>211.5</v>
      </c>
      <c r="AK10" s="104">
        <f t="shared" si="8"/>
        <v>224.20000000000002</v>
      </c>
      <c r="AL10" s="105">
        <f t="shared" si="9"/>
        <v>211.5</v>
      </c>
      <c r="AM10" s="105">
        <f t="shared" si="10"/>
        <v>224.20000000000002</v>
      </c>
      <c r="AN10" s="105"/>
      <c r="AO10" s="105"/>
      <c r="AP10" s="39">
        <f t="shared" si="11"/>
        <v>1</v>
      </c>
      <c r="AQ10" s="30" t="s">
        <v>91</v>
      </c>
      <c r="AR10" s="30"/>
      <c r="AS10" s="30">
        <v>25</v>
      </c>
      <c r="AT10" s="113">
        <v>186.11</v>
      </c>
      <c r="AU10" s="113"/>
      <c r="AV10" s="72">
        <v>186.11</v>
      </c>
      <c r="AW10" s="72">
        <v>197.27660000000003</v>
      </c>
      <c r="AX10" s="113">
        <v>211.5</v>
      </c>
      <c r="AY10" s="113">
        <v>224.20000000000002</v>
      </c>
      <c r="AZ10" s="108">
        <v>50</v>
      </c>
      <c r="BA10" s="112">
        <v>166.48</v>
      </c>
      <c r="BB10" s="112"/>
      <c r="BC10" s="112">
        <v>166.48</v>
      </c>
      <c r="BD10" s="112">
        <v>176.46879999999999</v>
      </c>
      <c r="BE10" s="112">
        <v>189.20000000000002</v>
      </c>
      <c r="BF10" s="112">
        <v>200.5</v>
      </c>
      <c r="BG10" s="109">
        <v>100</v>
      </c>
      <c r="BH10" s="112">
        <v>130.27000000000001</v>
      </c>
      <c r="BI10" s="112"/>
      <c r="BJ10" s="112">
        <v>130.27000000000001</v>
      </c>
      <c r="BK10" s="112">
        <v>138.08620000000002</v>
      </c>
      <c r="BL10" s="112">
        <v>148</v>
      </c>
      <c r="BM10" s="112">
        <v>156.9</v>
      </c>
      <c r="BN10" s="109">
        <v>250</v>
      </c>
      <c r="BO10" s="112">
        <v>118.2</v>
      </c>
      <c r="BP10" s="112"/>
      <c r="BQ10" s="112">
        <v>118.2</v>
      </c>
      <c r="BR10" s="112">
        <v>125.29200000000002</v>
      </c>
      <c r="BS10" s="112">
        <v>134.30000000000001</v>
      </c>
      <c r="BT10" s="112">
        <v>142.4</v>
      </c>
      <c r="BU10" s="109">
        <v>500</v>
      </c>
      <c r="BV10" s="112">
        <v>113.75</v>
      </c>
      <c r="BW10" s="112"/>
      <c r="BX10" s="112">
        <v>113.75</v>
      </c>
      <c r="BY10" s="112">
        <v>120.575</v>
      </c>
      <c r="BZ10" s="112">
        <v>129.30000000000001</v>
      </c>
      <c r="CA10" s="112">
        <v>137</v>
      </c>
      <c r="CB10" s="106" t="str">
        <f t="shared" si="12"/>
        <v>Heineken</v>
      </c>
      <c r="CC10" s="30"/>
      <c r="CD10" s="30"/>
      <c r="CE10" s="73"/>
      <c r="CF10" s="74"/>
      <c r="CG10" s="30"/>
      <c r="CH10" s="30"/>
      <c r="CI10" s="30">
        <v>101560</v>
      </c>
    </row>
    <row r="11" spans="1:87" ht="15" customHeight="1" x14ac:dyDescent="0.25">
      <c r="A11" s="30" t="s">
        <v>71</v>
      </c>
      <c r="B11" s="30">
        <v>88022148</v>
      </c>
      <c r="C11" s="30" t="s">
        <v>110</v>
      </c>
      <c r="D11" s="96">
        <f>VLOOKUP(B11,'Status update'!B:E,4,0)</f>
        <v>1</v>
      </c>
      <c r="E11" s="96">
        <v>3</v>
      </c>
      <c r="F11" s="96">
        <f>VLOOKUP(B11,'Status update'!B:D,3,0)</f>
        <v>55</v>
      </c>
      <c r="G11" s="97">
        <f t="shared" si="0"/>
        <v>55</v>
      </c>
      <c r="H11" s="30" t="s">
        <v>86</v>
      </c>
      <c r="I11" s="30"/>
      <c r="J11" s="30"/>
      <c r="K11" s="98">
        <f t="shared" si="1"/>
        <v>0.22</v>
      </c>
      <c r="L11" s="98">
        <f t="shared" si="2"/>
        <v>0.22</v>
      </c>
      <c r="M11" s="99"/>
      <c r="N11" s="100">
        <f t="shared" si="3"/>
        <v>0</v>
      </c>
      <c r="O11" s="101"/>
      <c r="P11" s="102"/>
      <c r="Q11" s="103"/>
      <c r="R11" s="103"/>
      <c r="S11" s="30" t="s">
        <v>81</v>
      </c>
      <c r="T11" s="30" t="s">
        <v>82</v>
      </c>
      <c r="U11" s="30">
        <v>39</v>
      </c>
      <c r="V11" s="30">
        <v>57</v>
      </c>
      <c r="W11" s="30">
        <v>13</v>
      </c>
      <c r="X11" s="30">
        <v>250</v>
      </c>
      <c r="Y11" s="30" t="s">
        <v>83</v>
      </c>
      <c r="Z11" s="30">
        <v>1</v>
      </c>
      <c r="AA11" s="30" t="s">
        <v>76</v>
      </c>
      <c r="AB11" s="30" t="s">
        <v>84</v>
      </c>
      <c r="AC11" s="30">
        <v>50</v>
      </c>
      <c r="AD11" s="30">
        <v>60</v>
      </c>
      <c r="AE11" s="107"/>
      <c r="AF11" s="75"/>
      <c r="AG11" s="104">
        <f t="shared" si="4"/>
        <v>114.52</v>
      </c>
      <c r="AH11" s="104">
        <f t="shared" si="5"/>
        <v>130.55280000000002</v>
      </c>
      <c r="AI11" s="104">
        <f t="shared" si="6"/>
        <v>118.4</v>
      </c>
      <c r="AJ11" s="104">
        <f t="shared" si="7"/>
        <v>150.96</v>
      </c>
      <c r="AK11" s="104">
        <f t="shared" si="8"/>
        <v>134.55000000000001</v>
      </c>
      <c r="AL11" s="105">
        <f t="shared" si="9"/>
        <v>150.96</v>
      </c>
      <c r="AM11" s="105">
        <f t="shared" si="10"/>
        <v>134.55000000000001</v>
      </c>
      <c r="AN11" s="105"/>
      <c r="AO11" s="105"/>
      <c r="AP11" s="39">
        <f t="shared" si="11"/>
        <v>1</v>
      </c>
      <c r="AQ11" s="30" t="s">
        <v>78</v>
      </c>
      <c r="AR11" s="30" t="s">
        <v>79</v>
      </c>
      <c r="AS11" s="30">
        <v>100</v>
      </c>
      <c r="AT11" s="113">
        <v>114.52</v>
      </c>
      <c r="AU11" s="113">
        <v>118.4</v>
      </c>
      <c r="AV11" s="72">
        <v>130.55280000000002</v>
      </c>
      <c r="AW11" s="72">
        <v>118.4</v>
      </c>
      <c r="AX11" s="113">
        <v>150.96</v>
      </c>
      <c r="AY11" s="113">
        <v>134.55000000000001</v>
      </c>
      <c r="AZ11" s="108">
        <v>250</v>
      </c>
      <c r="BA11" s="112">
        <v>107.03</v>
      </c>
      <c r="BB11" s="112">
        <v>109.88</v>
      </c>
      <c r="BC11" s="112">
        <v>122.01420000000002</v>
      </c>
      <c r="BD11" s="112">
        <v>109.88</v>
      </c>
      <c r="BE11" s="112">
        <v>141.09</v>
      </c>
      <c r="BF11" s="112">
        <v>124.86</v>
      </c>
      <c r="BG11" s="109">
        <v>750</v>
      </c>
      <c r="BH11" s="112">
        <v>102.3</v>
      </c>
      <c r="BI11" s="112">
        <v>105.14</v>
      </c>
      <c r="BJ11" s="112">
        <v>116.62200000000001</v>
      </c>
      <c r="BK11" s="112">
        <v>105.14</v>
      </c>
      <c r="BL11" s="112">
        <v>134.85</v>
      </c>
      <c r="BM11" s="112">
        <v>119.48</v>
      </c>
      <c r="BN11" s="109">
        <v>1000</v>
      </c>
      <c r="BO11" s="112">
        <v>97.56</v>
      </c>
      <c r="BP11" s="112">
        <v>97.56</v>
      </c>
      <c r="BQ11" s="112">
        <v>111.21840000000002</v>
      </c>
      <c r="BR11" s="112">
        <v>97.56</v>
      </c>
      <c r="BS11" s="112">
        <v>128.6</v>
      </c>
      <c r="BT11" s="112">
        <v>110.86</v>
      </c>
      <c r="BU11" s="109"/>
      <c r="BV11" s="112"/>
      <c r="BW11" s="112"/>
      <c r="BX11" s="112"/>
      <c r="BY11" s="112"/>
      <c r="BZ11" s="112"/>
      <c r="CA11" s="112"/>
      <c r="CB11" s="106" t="str">
        <f t="shared" si="12"/>
        <v>Heineken</v>
      </c>
      <c r="CC11" s="30"/>
      <c r="CD11" s="30"/>
      <c r="CE11" s="73"/>
      <c r="CF11" s="74"/>
      <c r="CG11" s="30"/>
      <c r="CH11" s="30"/>
      <c r="CI11" s="30">
        <v>100049</v>
      </c>
    </row>
    <row r="12" spans="1:87" ht="15" customHeight="1" x14ac:dyDescent="0.25">
      <c r="A12" s="30" t="s">
        <v>71</v>
      </c>
      <c r="B12" s="30">
        <v>88026690</v>
      </c>
      <c r="C12" s="30" t="s">
        <v>111</v>
      </c>
      <c r="D12" s="96">
        <f>VLOOKUP(B12,'Status update'!B:E,4,0)</f>
        <v>3</v>
      </c>
      <c r="E12" s="96">
        <f>D12</f>
        <v>3</v>
      </c>
      <c r="F12" s="96">
        <f>VLOOKUP(B12,'Status update'!B:D,3,0)</f>
        <v>18162</v>
      </c>
      <c r="G12" s="97">
        <f t="shared" si="0"/>
        <v>18052</v>
      </c>
      <c r="H12" s="30"/>
      <c r="I12" s="30"/>
      <c r="J12" s="30"/>
      <c r="K12" s="98">
        <f t="shared" si="1"/>
        <v>5.4475104979004199</v>
      </c>
      <c r="L12" s="98">
        <f t="shared" si="2"/>
        <v>5.4145170965806839</v>
      </c>
      <c r="M12" s="99"/>
      <c r="N12" s="100">
        <f t="shared" si="3"/>
        <v>0</v>
      </c>
      <c r="O12" s="101">
        <v>1</v>
      </c>
      <c r="P12" s="102"/>
      <c r="Q12" s="103">
        <v>110</v>
      </c>
      <c r="R12" s="103"/>
      <c r="S12" s="30" t="s">
        <v>81</v>
      </c>
      <c r="T12" s="30" t="s">
        <v>112</v>
      </c>
      <c r="U12" s="30">
        <v>22.3</v>
      </c>
      <c r="V12" s="30">
        <v>15.1</v>
      </c>
      <c r="W12" s="30">
        <v>22.4</v>
      </c>
      <c r="X12" s="30">
        <v>3334</v>
      </c>
      <c r="Y12" s="30" t="s">
        <v>89</v>
      </c>
      <c r="Z12" s="30">
        <v>6</v>
      </c>
      <c r="AA12" s="30" t="s">
        <v>96</v>
      </c>
      <c r="AB12" s="30" t="s">
        <v>113</v>
      </c>
      <c r="AC12" s="30">
        <v>90</v>
      </c>
      <c r="AD12" s="30"/>
      <c r="AE12" s="107"/>
      <c r="AF12" s="75"/>
      <c r="AG12" s="104">
        <f t="shared" si="4"/>
        <v>4.58</v>
      </c>
      <c r="AH12" s="104">
        <f t="shared" si="5"/>
        <v>4.58</v>
      </c>
      <c r="AI12" s="104">
        <f t="shared" si="6"/>
        <v>4.8548</v>
      </c>
      <c r="AJ12" s="104">
        <f t="shared" si="7"/>
        <v>5.22</v>
      </c>
      <c r="AK12" s="104">
        <f t="shared" si="8"/>
        <v>5.5200000000000005</v>
      </c>
      <c r="AL12" s="105">
        <f t="shared" si="9"/>
        <v>5.22</v>
      </c>
      <c r="AM12" s="105">
        <f t="shared" si="10"/>
        <v>5.5200000000000005</v>
      </c>
      <c r="AN12" s="105"/>
      <c r="AO12" s="105"/>
      <c r="AP12" s="39">
        <v>1</v>
      </c>
      <c r="AQ12" s="30" t="s">
        <v>91</v>
      </c>
      <c r="AR12" s="30"/>
      <c r="AS12" s="30">
        <v>3334</v>
      </c>
      <c r="AT12" s="113">
        <v>4.58</v>
      </c>
      <c r="AU12" s="113"/>
      <c r="AV12" s="72">
        <v>4.58</v>
      </c>
      <c r="AW12" s="72">
        <v>4.8548</v>
      </c>
      <c r="AX12" s="113">
        <v>5.22</v>
      </c>
      <c r="AY12" s="113">
        <v>5.5200000000000005</v>
      </c>
      <c r="AZ12" s="108"/>
      <c r="BA12" s="112"/>
      <c r="BB12" s="112"/>
      <c r="BC12" s="112"/>
      <c r="BD12" s="112"/>
      <c r="BE12" s="112"/>
      <c r="BF12" s="112"/>
      <c r="BG12" s="109"/>
      <c r="BH12" s="112"/>
      <c r="BI12" s="112"/>
      <c r="BJ12" s="112"/>
      <c r="BK12" s="112"/>
      <c r="BL12" s="112"/>
      <c r="BM12" s="112"/>
      <c r="BN12" s="109"/>
      <c r="BO12" s="112"/>
      <c r="BP12" s="112"/>
      <c r="BQ12" s="112"/>
      <c r="BR12" s="112"/>
      <c r="BS12" s="112"/>
      <c r="BT12" s="112"/>
      <c r="BU12" s="109"/>
      <c r="BV12" s="112"/>
      <c r="BW12" s="112"/>
      <c r="BX12" s="112"/>
      <c r="BY12" s="112"/>
      <c r="BZ12" s="112"/>
      <c r="CA12" s="112"/>
      <c r="CB12" s="106" t="str">
        <f t="shared" si="12"/>
        <v>Heineken</v>
      </c>
      <c r="CC12" s="30"/>
      <c r="CD12" s="30"/>
      <c r="CE12" s="73"/>
      <c r="CF12" s="74"/>
      <c r="CG12" s="30"/>
      <c r="CH12" s="30"/>
      <c r="CI12" s="110">
        <v>100069</v>
      </c>
    </row>
    <row r="13" spans="1:87" ht="15" customHeight="1" x14ac:dyDescent="0.25">
      <c r="A13" s="30" t="s">
        <v>71</v>
      </c>
      <c r="B13" s="30">
        <v>88024596</v>
      </c>
      <c r="C13" s="30" t="s">
        <v>114</v>
      </c>
      <c r="D13" s="96">
        <f>VLOOKUP(B13,'Status update'!B:E,4,0)</f>
        <v>1</v>
      </c>
      <c r="E13" s="96">
        <f>D13</f>
        <v>1</v>
      </c>
      <c r="F13" s="96">
        <f>VLOOKUP(B13,'Status update'!B:D,3,0)</f>
        <v>17</v>
      </c>
      <c r="G13" s="97">
        <f t="shared" si="0"/>
        <v>17</v>
      </c>
      <c r="H13" s="30"/>
      <c r="I13" s="30"/>
      <c r="J13" s="30"/>
      <c r="K13" s="98">
        <f t="shared" si="1"/>
        <v>0.42499999999999999</v>
      </c>
      <c r="L13" s="98">
        <f t="shared" si="2"/>
        <v>0.42499999999999999</v>
      </c>
      <c r="M13" s="99"/>
      <c r="N13" s="100">
        <f t="shared" si="3"/>
        <v>0</v>
      </c>
      <c r="O13" s="101"/>
      <c r="P13" s="102"/>
      <c r="Q13" s="103"/>
      <c r="R13" s="103"/>
      <c r="S13" s="30" t="s">
        <v>73</v>
      </c>
      <c r="T13" s="30" t="s">
        <v>106</v>
      </c>
      <c r="U13" s="30">
        <v>6</v>
      </c>
      <c r="V13" s="30">
        <v>12</v>
      </c>
      <c r="W13" s="30">
        <v>18</v>
      </c>
      <c r="X13" s="30">
        <v>40</v>
      </c>
      <c r="Y13" s="30" t="s">
        <v>75</v>
      </c>
      <c r="Z13" s="30">
        <v>10</v>
      </c>
      <c r="AA13" s="30" t="s">
        <v>76</v>
      </c>
      <c r="AB13" s="30" t="s">
        <v>100</v>
      </c>
      <c r="AC13" s="30">
        <v>70</v>
      </c>
      <c r="AD13" s="30">
        <v>75</v>
      </c>
      <c r="AE13" s="107"/>
      <c r="AF13" s="75"/>
      <c r="AG13" s="104">
        <f t="shared" si="4"/>
        <v>90</v>
      </c>
      <c r="AH13" s="104">
        <f t="shared" si="5"/>
        <v>97.2</v>
      </c>
      <c r="AI13" s="104">
        <f t="shared" si="6"/>
        <v>91</v>
      </c>
      <c r="AJ13" s="104">
        <f t="shared" si="7"/>
        <v>110.5</v>
      </c>
      <c r="AK13" s="104">
        <f t="shared" si="8"/>
        <v>103.4</v>
      </c>
      <c r="AL13" s="105">
        <f t="shared" si="9"/>
        <v>110.5</v>
      </c>
      <c r="AM13" s="105">
        <f t="shared" si="10"/>
        <v>103.4</v>
      </c>
      <c r="AN13" s="105"/>
      <c r="AO13" s="105"/>
      <c r="AP13" s="39">
        <f t="shared" ref="AP13:AP31" si="13">IF($F13&lt;=AZ13,1,(IF($F13&lt;=BG13,2,(IF($F13&lt;=BN13,3,(IF($F13&lt;=BU13,4,5)))))))</f>
        <v>1</v>
      </c>
      <c r="AQ13" s="30" t="s">
        <v>115</v>
      </c>
      <c r="AR13" s="30" t="s">
        <v>79</v>
      </c>
      <c r="AS13" s="30">
        <v>40</v>
      </c>
      <c r="AT13" s="113">
        <v>90</v>
      </c>
      <c r="AU13" s="113">
        <v>91</v>
      </c>
      <c r="AV13" s="72">
        <v>97.2</v>
      </c>
      <c r="AW13" s="72">
        <v>91</v>
      </c>
      <c r="AX13" s="113">
        <v>110.5</v>
      </c>
      <c r="AY13" s="113">
        <v>103.4</v>
      </c>
      <c r="AZ13" s="108">
        <v>60</v>
      </c>
      <c r="BA13" s="112">
        <v>74</v>
      </c>
      <c r="BB13" s="112">
        <v>75</v>
      </c>
      <c r="BC13" s="112">
        <v>79.92</v>
      </c>
      <c r="BD13" s="112">
        <v>75</v>
      </c>
      <c r="BE13" s="112">
        <v>90.8</v>
      </c>
      <c r="BF13" s="112">
        <v>85.199999999999989</v>
      </c>
      <c r="BG13" s="109">
        <v>100</v>
      </c>
      <c r="BH13" s="112">
        <v>62</v>
      </c>
      <c r="BI13" s="112">
        <v>63</v>
      </c>
      <c r="BJ13" s="112">
        <v>66.960000000000008</v>
      </c>
      <c r="BK13" s="112">
        <v>63</v>
      </c>
      <c r="BL13" s="112">
        <v>76.100000000000009</v>
      </c>
      <c r="BM13" s="112">
        <v>71.599999999999994</v>
      </c>
      <c r="BN13" s="109"/>
      <c r="BO13" s="112"/>
      <c r="BP13" s="112"/>
      <c r="BQ13" s="112"/>
      <c r="BR13" s="112"/>
      <c r="BS13" s="112"/>
      <c r="BT13" s="112"/>
      <c r="BU13" s="109"/>
      <c r="BV13" s="112"/>
      <c r="BW13" s="112"/>
      <c r="BX13" s="112"/>
      <c r="BY13" s="112"/>
      <c r="BZ13" s="112"/>
      <c r="CA13" s="112"/>
      <c r="CB13" s="106" t="str">
        <f t="shared" si="12"/>
        <v>Heineken</v>
      </c>
      <c r="CC13" s="30"/>
      <c r="CD13" s="30"/>
      <c r="CE13" s="73"/>
      <c r="CF13" s="74"/>
      <c r="CG13" s="30"/>
      <c r="CH13" s="30"/>
      <c r="CI13" s="30">
        <v>101140</v>
      </c>
    </row>
    <row r="14" spans="1:87" ht="15" customHeight="1" x14ac:dyDescent="0.25">
      <c r="A14" s="30" t="s">
        <v>71</v>
      </c>
      <c r="B14" s="30">
        <v>88023113</v>
      </c>
      <c r="C14" s="30" t="s">
        <v>116</v>
      </c>
      <c r="D14" s="96">
        <f>VLOOKUP(B14,'Status update'!B:E,4,0)</f>
        <v>3</v>
      </c>
      <c r="E14" s="96">
        <v>3</v>
      </c>
      <c r="F14" s="96">
        <f>VLOOKUP(B14,'Status update'!B:D,3,0)</f>
        <v>264</v>
      </c>
      <c r="G14" s="97">
        <f t="shared" si="0"/>
        <v>261</v>
      </c>
      <c r="H14" s="30" t="s">
        <v>86</v>
      </c>
      <c r="I14" s="30"/>
      <c r="J14" s="30"/>
      <c r="K14" s="98">
        <f t="shared" si="1"/>
        <v>1.056</v>
      </c>
      <c r="L14" s="98">
        <f t="shared" si="2"/>
        <v>1.044</v>
      </c>
      <c r="M14" s="99"/>
      <c r="N14" s="100">
        <f t="shared" si="3"/>
        <v>0</v>
      </c>
      <c r="O14" s="101">
        <v>1</v>
      </c>
      <c r="P14" s="102"/>
      <c r="Q14" s="103">
        <v>3</v>
      </c>
      <c r="R14" s="103"/>
      <c r="S14" s="30" t="s">
        <v>73</v>
      </c>
      <c r="T14" s="30" t="s">
        <v>106</v>
      </c>
      <c r="U14" s="30">
        <v>22</v>
      </c>
      <c r="V14" s="30">
        <v>21</v>
      </c>
      <c r="W14" s="30">
        <v>30</v>
      </c>
      <c r="X14" s="30">
        <v>250</v>
      </c>
      <c r="Y14" s="30" t="s">
        <v>75</v>
      </c>
      <c r="Z14" s="30">
        <v>10</v>
      </c>
      <c r="AA14" s="30" t="s">
        <v>76</v>
      </c>
      <c r="AB14" s="30" t="s">
        <v>117</v>
      </c>
      <c r="AC14" s="30">
        <v>70</v>
      </c>
      <c r="AD14" s="30">
        <v>75</v>
      </c>
      <c r="AE14" s="107"/>
      <c r="AF14" s="75"/>
      <c r="AG14" s="104">
        <f t="shared" si="4"/>
        <v>21.3</v>
      </c>
      <c r="AH14" s="104">
        <f t="shared" si="5"/>
        <v>24.920999999999999</v>
      </c>
      <c r="AI14" s="104">
        <f t="shared" si="6"/>
        <v>22</v>
      </c>
      <c r="AJ14" s="104">
        <f t="shared" si="7"/>
        <v>28.599999999999998</v>
      </c>
      <c r="AK14" s="104">
        <f t="shared" si="8"/>
        <v>25</v>
      </c>
      <c r="AL14" s="105">
        <f t="shared" si="9"/>
        <v>28.599999999999998</v>
      </c>
      <c r="AM14" s="105">
        <f t="shared" si="10"/>
        <v>25</v>
      </c>
      <c r="AN14" s="105"/>
      <c r="AO14" s="105"/>
      <c r="AP14" s="39">
        <f t="shared" si="13"/>
        <v>1</v>
      </c>
      <c r="AQ14" s="30" t="s">
        <v>118</v>
      </c>
      <c r="AR14" s="30" t="s">
        <v>79</v>
      </c>
      <c r="AS14" s="30">
        <v>250</v>
      </c>
      <c r="AT14" s="113">
        <v>21.3</v>
      </c>
      <c r="AU14" s="113">
        <v>22</v>
      </c>
      <c r="AV14" s="72">
        <v>24.920999999999999</v>
      </c>
      <c r="AW14" s="72">
        <v>22</v>
      </c>
      <c r="AX14" s="113">
        <v>28.599999999999998</v>
      </c>
      <c r="AY14" s="113">
        <v>25</v>
      </c>
      <c r="AZ14" s="108">
        <v>500</v>
      </c>
      <c r="BA14" s="112">
        <v>19.8</v>
      </c>
      <c r="BB14" s="112">
        <v>20.5</v>
      </c>
      <c r="BC14" s="112">
        <v>23.166</v>
      </c>
      <c r="BD14" s="112">
        <v>20.5</v>
      </c>
      <c r="BE14" s="112">
        <v>26.6</v>
      </c>
      <c r="BF14" s="112">
        <v>23.3</v>
      </c>
      <c r="BG14" s="109">
        <v>1000</v>
      </c>
      <c r="BH14" s="112">
        <v>18.5</v>
      </c>
      <c r="BI14" s="112">
        <v>19</v>
      </c>
      <c r="BJ14" s="112">
        <v>21.645</v>
      </c>
      <c r="BK14" s="112">
        <v>19</v>
      </c>
      <c r="BL14" s="112">
        <v>24.8</v>
      </c>
      <c r="BM14" s="112">
        <v>21.6</v>
      </c>
      <c r="BN14" s="109">
        <v>2000</v>
      </c>
      <c r="BO14" s="112">
        <v>17</v>
      </c>
      <c r="BP14" s="112">
        <v>17.8</v>
      </c>
      <c r="BQ14" s="112">
        <v>19.89</v>
      </c>
      <c r="BR14" s="112">
        <v>17.8</v>
      </c>
      <c r="BS14" s="112">
        <v>22.799999999999997</v>
      </c>
      <c r="BT14" s="112">
        <v>20.2</v>
      </c>
      <c r="BU14" s="109"/>
      <c r="BV14" s="112"/>
      <c r="BW14" s="112"/>
      <c r="BX14" s="112"/>
      <c r="BY14" s="112"/>
      <c r="BZ14" s="112"/>
      <c r="CA14" s="112"/>
      <c r="CB14" s="106" t="str">
        <f t="shared" si="12"/>
        <v>Heineken</v>
      </c>
      <c r="CC14" s="30"/>
      <c r="CD14" s="30"/>
      <c r="CE14" s="73"/>
      <c r="CF14" s="74"/>
      <c r="CG14" s="30"/>
      <c r="CH14" s="30"/>
      <c r="CI14" s="30">
        <v>101140</v>
      </c>
    </row>
    <row r="15" spans="1:87" ht="15" customHeight="1" x14ac:dyDescent="0.25">
      <c r="A15" s="30" t="s">
        <v>119</v>
      </c>
      <c r="B15" s="30">
        <v>88026526</v>
      </c>
      <c r="C15" s="30" t="s">
        <v>120</v>
      </c>
      <c r="D15" s="96">
        <f>VLOOKUP(B15,'Status update'!B:E,4,0)</f>
        <v>1</v>
      </c>
      <c r="E15" s="96">
        <f>D15</f>
        <v>1</v>
      </c>
      <c r="F15" s="96">
        <f>VLOOKUP(B15,'Status update'!B:D,3,0)</f>
        <v>104</v>
      </c>
      <c r="G15" s="97">
        <f t="shared" si="0"/>
        <v>104</v>
      </c>
      <c r="H15" s="30"/>
      <c r="I15" s="30"/>
      <c r="J15" s="30"/>
      <c r="K15" s="98">
        <f t="shared" si="1"/>
        <v>0.41599999999999998</v>
      </c>
      <c r="L15" s="98">
        <f t="shared" si="2"/>
        <v>0.41599999999999998</v>
      </c>
      <c r="M15" s="99"/>
      <c r="N15" s="100">
        <f t="shared" si="3"/>
        <v>0</v>
      </c>
      <c r="O15" s="101"/>
      <c r="P15" s="102"/>
      <c r="Q15" s="103"/>
      <c r="R15" s="103"/>
      <c r="S15" s="30" t="s">
        <v>81</v>
      </c>
      <c r="T15" s="30" t="s">
        <v>74</v>
      </c>
      <c r="U15" s="30">
        <v>40</v>
      </c>
      <c r="V15" s="30">
        <v>20.5</v>
      </c>
      <c r="W15" s="30">
        <v>10</v>
      </c>
      <c r="X15" s="30">
        <v>250</v>
      </c>
      <c r="Y15" s="30" t="s">
        <v>83</v>
      </c>
      <c r="Z15" s="30">
        <v>1</v>
      </c>
      <c r="AA15" s="30" t="s">
        <v>76</v>
      </c>
      <c r="AB15" s="30" t="s">
        <v>103</v>
      </c>
      <c r="AC15" s="30">
        <v>70</v>
      </c>
      <c r="AD15" s="30">
        <v>77</v>
      </c>
      <c r="AE15" s="107"/>
      <c r="AF15" s="75"/>
      <c r="AG15" s="104">
        <f t="shared" si="4"/>
        <v>35.409999999999997</v>
      </c>
      <c r="AH15" s="104">
        <f t="shared" si="5"/>
        <v>37.8887</v>
      </c>
      <c r="AI15" s="104">
        <f t="shared" si="6"/>
        <v>37.94</v>
      </c>
      <c r="AJ15" s="104">
        <f t="shared" si="7"/>
        <v>43.06</v>
      </c>
      <c r="AK15" s="104">
        <f t="shared" si="8"/>
        <v>40.24</v>
      </c>
      <c r="AL15" s="105">
        <f t="shared" si="9"/>
        <v>43.06</v>
      </c>
      <c r="AM15" s="105">
        <f t="shared" si="10"/>
        <v>40.24</v>
      </c>
      <c r="AN15" s="105"/>
      <c r="AO15" s="105"/>
      <c r="AP15" s="39">
        <f t="shared" si="13"/>
        <v>1</v>
      </c>
      <c r="AQ15" s="30" t="s">
        <v>118</v>
      </c>
      <c r="AR15" s="30" t="s">
        <v>79</v>
      </c>
      <c r="AS15" s="30">
        <v>250</v>
      </c>
      <c r="AT15" s="113">
        <v>35.409999999999997</v>
      </c>
      <c r="AU15" s="113">
        <v>37.94</v>
      </c>
      <c r="AV15" s="72">
        <v>37.8887</v>
      </c>
      <c r="AW15" s="72">
        <v>37.94</v>
      </c>
      <c r="AX15" s="113">
        <v>43.06</v>
      </c>
      <c r="AY15" s="113">
        <v>40.24</v>
      </c>
      <c r="AZ15" s="108">
        <v>500</v>
      </c>
      <c r="BA15" s="112">
        <v>23.8</v>
      </c>
      <c r="BB15" s="112">
        <v>25.89</v>
      </c>
      <c r="BC15" s="112">
        <v>25.466000000000001</v>
      </c>
      <c r="BD15" s="112">
        <v>25.89</v>
      </c>
      <c r="BE15" s="112">
        <v>28.94</v>
      </c>
      <c r="BF15" s="112">
        <v>27.05</v>
      </c>
      <c r="BG15" s="109">
        <v>1000</v>
      </c>
      <c r="BH15" s="112">
        <v>18.489999999999998</v>
      </c>
      <c r="BI15" s="112">
        <v>18.489999999999998</v>
      </c>
      <c r="BJ15" s="112">
        <v>19.784299999999998</v>
      </c>
      <c r="BK15" s="112">
        <v>18.489999999999998</v>
      </c>
      <c r="BL15" s="112">
        <v>22.48</v>
      </c>
      <c r="BM15" s="112">
        <v>21.01</v>
      </c>
      <c r="BN15" s="109"/>
      <c r="BO15" s="112"/>
      <c r="BP15" s="112"/>
      <c r="BQ15" s="112"/>
      <c r="BR15" s="112"/>
      <c r="BS15" s="112"/>
      <c r="BT15" s="112"/>
      <c r="BU15" s="109"/>
      <c r="BV15" s="112"/>
      <c r="BW15" s="112"/>
      <c r="BX15" s="112"/>
      <c r="BY15" s="112"/>
      <c r="BZ15" s="112"/>
      <c r="CA15" s="112"/>
      <c r="CB15" s="106" t="str">
        <f t="shared" si="12"/>
        <v>Heineken UCL</v>
      </c>
      <c r="CC15" s="30"/>
      <c r="CD15" s="30"/>
      <c r="CE15" s="73"/>
      <c r="CF15" s="74"/>
      <c r="CG15" s="30"/>
      <c r="CH15" s="30"/>
      <c r="CI15" s="30">
        <v>100051</v>
      </c>
    </row>
    <row r="16" spans="1:87" ht="15" customHeight="1" x14ac:dyDescent="0.25">
      <c r="A16" s="30" t="s">
        <v>71</v>
      </c>
      <c r="B16" s="30">
        <v>88023298</v>
      </c>
      <c r="C16" s="30" t="s">
        <v>121</v>
      </c>
      <c r="D16" s="96">
        <f>VLOOKUP(B16,'Status update'!B:E,4,0)</f>
        <v>1</v>
      </c>
      <c r="E16" s="96">
        <v>3</v>
      </c>
      <c r="F16" s="96">
        <f>VLOOKUP(B16,'Status update'!B:D,3,0)</f>
        <v>117</v>
      </c>
      <c r="G16" s="97">
        <f t="shared" si="0"/>
        <v>117</v>
      </c>
      <c r="H16" s="30" t="s">
        <v>122</v>
      </c>
      <c r="I16" s="30"/>
      <c r="J16" s="30"/>
      <c r="K16" s="98">
        <f t="shared" si="1"/>
        <v>0.58499999999999996</v>
      </c>
      <c r="L16" s="98">
        <f t="shared" si="2"/>
        <v>0.58499999999999996</v>
      </c>
      <c r="M16" s="99"/>
      <c r="N16" s="100">
        <f t="shared" si="3"/>
        <v>0</v>
      </c>
      <c r="O16" s="101">
        <v>1</v>
      </c>
      <c r="P16" s="102"/>
      <c r="Q16" s="103"/>
      <c r="R16" s="103"/>
      <c r="S16" s="30" t="s">
        <v>73</v>
      </c>
      <c r="T16" s="30" t="s">
        <v>106</v>
      </c>
      <c r="U16" s="30">
        <v>27.5</v>
      </c>
      <c r="V16" s="30">
        <v>26</v>
      </c>
      <c r="W16" s="30">
        <v>30</v>
      </c>
      <c r="X16" s="30">
        <v>200</v>
      </c>
      <c r="Y16" s="30" t="s">
        <v>75</v>
      </c>
      <c r="Z16" s="30">
        <v>5</v>
      </c>
      <c r="AA16" s="30" t="s">
        <v>76</v>
      </c>
      <c r="AB16" s="30" t="s">
        <v>77</v>
      </c>
      <c r="AC16" s="30">
        <v>70</v>
      </c>
      <c r="AD16" s="30">
        <v>70</v>
      </c>
      <c r="AE16" s="107"/>
      <c r="AF16" s="75"/>
      <c r="AG16" s="104">
        <f t="shared" si="4"/>
        <v>50</v>
      </c>
      <c r="AH16" s="104">
        <f t="shared" si="5"/>
        <v>57.000000000000007</v>
      </c>
      <c r="AI16" s="104">
        <f t="shared" si="6"/>
        <v>54</v>
      </c>
      <c r="AJ16" s="104">
        <f t="shared" si="7"/>
        <v>59.3</v>
      </c>
      <c r="AK16" s="104">
        <f t="shared" si="8"/>
        <v>55.7</v>
      </c>
      <c r="AL16" s="105">
        <f t="shared" si="9"/>
        <v>59.3</v>
      </c>
      <c r="AM16" s="105">
        <f t="shared" si="10"/>
        <v>55.7</v>
      </c>
      <c r="AN16" s="105"/>
      <c r="AO16" s="105"/>
      <c r="AP16" s="39">
        <f t="shared" si="13"/>
        <v>1</v>
      </c>
      <c r="AQ16" s="30" t="s">
        <v>123</v>
      </c>
      <c r="AR16" s="30" t="s">
        <v>79</v>
      </c>
      <c r="AS16" s="30">
        <v>200</v>
      </c>
      <c r="AT16" s="113">
        <v>50</v>
      </c>
      <c r="AU16" s="113">
        <v>54</v>
      </c>
      <c r="AV16" s="72">
        <v>57.000000000000007</v>
      </c>
      <c r="AW16" s="72">
        <v>54</v>
      </c>
      <c r="AX16" s="113">
        <v>59.3</v>
      </c>
      <c r="AY16" s="113">
        <v>55.7</v>
      </c>
      <c r="AZ16" s="108">
        <v>500</v>
      </c>
      <c r="BA16" s="112">
        <v>44</v>
      </c>
      <c r="BB16" s="112">
        <v>46.5</v>
      </c>
      <c r="BC16" s="112">
        <v>50.160000000000004</v>
      </c>
      <c r="BD16" s="112">
        <v>46.5</v>
      </c>
      <c r="BE16" s="112">
        <v>58</v>
      </c>
      <c r="BF16" s="112">
        <v>52.85</v>
      </c>
      <c r="BG16" s="109">
        <v>1000</v>
      </c>
      <c r="BH16" s="112">
        <v>41.45</v>
      </c>
      <c r="BI16" s="112">
        <v>43.25</v>
      </c>
      <c r="BJ16" s="112">
        <v>47.253000000000007</v>
      </c>
      <c r="BK16" s="112">
        <v>43.25</v>
      </c>
      <c r="BL16" s="112">
        <v>54.65</v>
      </c>
      <c r="BM16" s="112">
        <v>49.15</v>
      </c>
      <c r="BN16" s="109">
        <v>2000</v>
      </c>
      <c r="BO16" s="112">
        <v>39.549999999999997</v>
      </c>
      <c r="BP16" s="112">
        <v>40.25</v>
      </c>
      <c r="BQ16" s="112">
        <v>45.087000000000003</v>
      </c>
      <c r="BR16" s="112">
        <v>40.25</v>
      </c>
      <c r="BS16" s="112">
        <v>52.15</v>
      </c>
      <c r="BT16" s="112">
        <v>45.75</v>
      </c>
      <c r="BU16" s="109">
        <v>4000</v>
      </c>
      <c r="BV16" s="112">
        <v>38.25</v>
      </c>
      <c r="BW16" s="112">
        <v>38.9</v>
      </c>
      <c r="BX16" s="112">
        <v>43.605000000000004</v>
      </c>
      <c r="BY16" s="112">
        <v>38.9</v>
      </c>
      <c r="BZ16" s="112">
        <v>50.4</v>
      </c>
      <c r="CA16" s="112">
        <v>44.2</v>
      </c>
      <c r="CB16" s="106" t="str">
        <f t="shared" si="12"/>
        <v>Heineken</v>
      </c>
      <c r="CC16" s="30"/>
      <c r="CD16" s="30"/>
      <c r="CE16" s="73"/>
      <c r="CF16" s="74"/>
      <c r="CG16" s="30"/>
      <c r="CH16" s="30"/>
      <c r="CI16" s="30">
        <v>101140</v>
      </c>
    </row>
    <row r="17" spans="1:87" ht="15" customHeight="1" x14ac:dyDescent="0.25">
      <c r="A17" s="30" t="s">
        <v>71</v>
      </c>
      <c r="B17" s="30">
        <v>88024216</v>
      </c>
      <c r="C17" s="30" t="s">
        <v>124</v>
      </c>
      <c r="D17" s="96">
        <f>VLOOKUP(B17,'Status update'!B:E,4,0)</f>
        <v>1</v>
      </c>
      <c r="E17" s="96">
        <f>D17</f>
        <v>1</v>
      </c>
      <c r="F17" s="96">
        <f>VLOOKUP(B17,'Status update'!B:D,3,0)</f>
        <v>10</v>
      </c>
      <c r="G17" s="97">
        <f t="shared" si="0"/>
        <v>10</v>
      </c>
      <c r="H17" s="30"/>
      <c r="I17" s="30"/>
      <c r="J17" s="30"/>
      <c r="K17" s="98">
        <f t="shared" si="1"/>
        <v>0.4</v>
      </c>
      <c r="L17" s="98">
        <f t="shared" si="2"/>
        <v>0.4</v>
      </c>
      <c r="M17" s="99"/>
      <c r="N17" s="100">
        <f t="shared" si="3"/>
        <v>0</v>
      </c>
      <c r="O17" s="101"/>
      <c r="P17" s="102"/>
      <c r="Q17" s="103"/>
      <c r="R17" s="103"/>
      <c r="S17" s="30" t="s">
        <v>73</v>
      </c>
      <c r="T17" s="30" t="s">
        <v>106</v>
      </c>
      <c r="U17" s="30">
        <v>64</v>
      </c>
      <c r="V17" s="30">
        <v>18</v>
      </c>
      <c r="W17" s="30">
        <v>16</v>
      </c>
      <c r="X17" s="30">
        <v>25</v>
      </c>
      <c r="Y17" s="30" t="s">
        <v>107</v>
      </c>
      <c r="Z17" s="30">
        <v>10</v>
      </c>
      <c r="AA17" s="30" t="s">
        <v>76</v>
      </c>
      <c r="AB17" s="30" t="s">
        <v>108</v>
      </c>
      <c r="AC17" s="30">
        <v>70</v>
      </c>
      <c r="AD17" s="30">
        <v>75</v>
      </c>
      <c r="AE17" s="107"/>
      <c r="AF17" s="75"/>
      <c r="AG17" s="104">
        <f t="shared" si="4"/>
        <v>250</v>
      </c>
      <c r="AH17" s="104">
        <f t="shared" si="5"/>
        <v>285.00000000000006</v>
      </c>
      <c r="AI17" s="104">
        <f t="shared" si="6"/>
        <v>265</v>
      </c>
      <c r="AJ17" s="104">
        <f t="shared" si="7"/>
        <v>329.5</v>
      </c>
      <c r="AK17" s="104">
        <f t="shared" si="8"/>
        <v>301.10000000000002</v>
      </c>
      <c r="AL17" s="105">
        <f t="shared" si="9"/>
        <v>329.5</v>
      </c>
      <c r="AM17" s="105">
        <f t="shared" si="10"/>
        <v>301.10000000000002</v>
      </c>
      <c r="AN17" s="105"/>
      <c r="AO17" s="105"/>
      <c r="AP17" s="39">
        <f t="shared" si="13"/>
        <v>1</v>
      </c>
      <c r="AQ17" s="30" t="s">
        <v>123</v>
      </c>
      <c r="AR17" s="30" t="s">
        <v>79</v>
      </c>
      <c r="AS17" s="30">
        <v>25</v>
      </c>
      <c r="AT17" s="113">
        <v>250</v>
      </c>
      <c r="AU17" s="113">
        <v>265</v>
      </c>
      <c r="AV17" s="72">
        <v>285.00000000000006</v>
      </c>
      <c r="AW17" s="72">
        <v>265</v>
      </c>
      <c r="AX17" s="113">
        <v>329.5</v>
      </c>
      <c r="AY17" s="113">
        <v>301.10000000000002</v>
      </c>
      <c r="AZ17" s="108">
        <v>50</v>
      </c>
      <c r="BA17" s="112">
        <v>224</v>
      </c>
      <c r="BB17" s="112">
        <v>230</v>
      </c>
      <c r="BC17" s="112">
        <v>255.36</v>
      </c>
      <c r="BD17" s="112">
        <v>230</v>
      </c>
      <c r="BE17" s="112">
        <v>295.3</v>
      </c>
      <c r="BF17" s="112">
        <v>261.39999999999998</v>
      </c>
      <c r="BG17" s="109">
        <v>100</v>
      </c>
      <c r="BH17" s="112">
        <v>190</v>
      </c>
      <c r="BI17" s="112">
        <v>196</v>
      </c>
      <c r="BJ17" s="112">
        <v>216.60000000000002</v>
      </c>
      <c r="BK17" s="112">
        <v>196</v>
      </c>
      <c r="BL17" s="112">
        <v>250.5</v>
      </c>
      <c r="BM17" s="112">
        <v>222.7</v>
      </c>
      <c r="BN17" s="109">
        <v>250</v>
      </c>
      <c r="BO17" s="112">
        <v>173</v>
      </c>
      <c r="BP17" s="112">
        <v>178</v>
      </c>
      <c r="BQ17" s="112">
        <v>197.22000000000003</v>
      </c>
      <c r="BR17" s="112">
        <v>178</v>
      </c>
      <c r="BS17" s="112">
        <v>222.8</v>
      </c>
      <c r="BT17" s="112">
        <v>198.9</v>
      </c>
      <c r="BU17" s="109"/>
      <c r="BV17" s="112"/>
      <c r="BW17" s="112"/>
      <c r="BX17" s="112"/>
      <c r="BY17" s="112"/>
      <c r="BZ17" s="112"/>
      <c r="CA17" s="112"/>
      <c r="CB17" s="106" t="str">
        <f t="shared" si="12"/>
        <v>Heineken</v>
      </c>
      <c r="CC17" s="30"/>
      <c r="CD17" s="30"/>
      <c r="CE17" s="73"/>
      <c r="CF17" s="74"/>
      <c r="CG17" s="30"/>
      <c r="CH17" s="30"/>
      <c r="CI17" s="30">
        <v>101140</v>
      </c>
    </row>
    <row r="18" spans="1:87" ht="15" customHeight="1" x14ac:dyDescent="0.25">
      <c r="A18" s="30" t="s">
        <v>125</v>
      </c>
      <c r="B18" s="30">
        <v>88027362</v>
      </c>
      <c r="C18" s="30" t="s">
        <v>126</v>
      </c>
      <c r="D18" s="96">
        <f>VLOOKUP(B18,'Status update'!B:E,4,0)</f>
        <v>1</v>
      </c>
      <c r="E18" s="96">
        <f>D18</f>
        <v>1</v>
      </c>
      <c r="F18" s="96">
        <f>VLOOKUP(B18,'Status update'!B:D,3,0)</f>
        <v>31</v>
      </c>
      <c r="G18" s="97">
        <f t="shared" si="0"/>
        <v>31</v>
      </c>
      <c r="H18" s="30"/>
      <c r="I18" s="30"/>
      <c r="J18" s="30"/>
      <c r="K18" s="98">
        <f t="shared" si="1"/>
        <v>0.36904761904761907</v>
      </c>
      <c r="L18" s="98">
        <f t="shared" si="2"/>
        <v>0.36904761904761907</v>
      </c>
      <c r="M18" s="99"/>
      <c r="N18" s="100">
        <f t="shared" si="3"/>
        <v>0</v>
      </c>
      <c r="O18" s="101"/>
      <c r="P18" s="102"/>
      <c r="Q18" s="103"/>
      <c r="R18" s="103"/>
      <c r="S18" s="30" t="s">
        <v>127</v>
      </c>
      <c r="T18" s="30" t="s">
        <v>106</v>
      </c>
      <c r="U18" s="30">
        <v>35</v>
      </c>
      <c r="V18" s="30">
        <v>21</v>
      </c>
      <c r="W18" s="30">
        <v>53</v>
      </c>
      <c r="X18" s="30">
        <v>84</v>
      </c>
      <c r="Y18" s="30" t="s">
        <v>89</v>
      </c>
      <c r="Z18" s="30">
        <v>6</v>
      </c>
      <c r="AA18" s="30" t="s">
        <v>76</v>
      </c>
      <c r="AB18" s="30" t="s">
        <v>108</v>
      </c>
      <c r="AC18" s="30">
        <v>50</v>
      </c>
      <c r="AD18" s="30">
        <v>60</v>
      </c>
      <c r="AE18" s="75"/>
      <c r="AF18" s="73"/>
      <c r="AG18" s="104">
        <f t="shared" si="4"/>
        <v>47.94</v>
      </c>
      <c r="AH18" s="104">
        <f t="shared" si="5"/>
        <v>54.651600000000002</v>
      </c>
      <c r="AI18" s="104">
        <f t="shared" si="6"/>
        <v>51.36</v>
      </c>
      <c r="AJ18" s="104">
        <f t="shared" si="7"/>
        <v>63.179999999999993</v>
      </c>
      <c r="AK18" s="104">
        <f t="shared" si="8"/>
        <v>58.38</v>
      </c>
      <c r="AL18" s="105">
        <f t="shared" si="9"/>
        <v>63.179999999999993</v>
      </c>
      <c r="AM18" s="105">
        <f t="shared" si="10"/>
        <v>58.38</v>
      </c>
      <c r="AN18" s="105"/>
      <c r="AO18" s="105"/>
      <c r="AP18" s="39">
        <f t="shared" si="13"/>
        <v>1</v>
      </c>
      <c r="AQ18" s="30" t="s">
        <v>118</v>
      </c>
      <c r="AR18" s="30" t="s">
        <v>79</v>
      </c>
      <c r="AS18" s="30">
        <v>84</v>
      </c>
      <c r="AT18" s="113">
        <v>47.94</v>
      </c>
      <c r="AU18" s="113">
        <v>51.36</v>
      </c>
      <c r="AV18" s="72">
        <v>54.651600000000002</v>
      </c>
      <c r="AW18" s="72">
        <v>51.36</v>
      </c>
      <c r="AX18" s="113">
        <v>63.179999999999993</v>
      </c>
      <c r="AY18" s="94">
        <v>58.38</v>
      </c>
      <c r="AZ18" s="108">
        <v>168</v>
      </c>
      <c r="BA18" s="112">
        <v>33.6</v>
      </c>
      <c r="BB18" s="112">
        <v>36.96</v>
      </c>
      <c r="BC18" s="112">
        <v>38.304000000000009</v>
      </c>
      <c r="BD18" s="112">
        <v>36.96</v>
      </c>
      <c r="BE18" s="70">
        <v>44.28</v>
      </c>
      <c r="BF18" s="70">
        <v>42</v>
      </c>
      <c r="BG18" s="109">
        <v>420</v>
      </c>
      <c r="BH18" s="112">
        <v>27.66</v>
      </c>
      <c r="BI18" s="112">
        <v>31.08</v>
      </c>
      <c r="BJ18" s="112">
        <v>31.532400000000003</v>
      </c>
      <c r="BK18" s="112">
        <v>31.08</v>
      </c>
      <c r="BL18" s="71">
        <v>36.480000000000004</v>
      </c>
      <c r="BM18" s="71">
        <v>35.339999999999996</v>
      </c>
      <c r="BN18" s="109">
        <v>840</v>
      </c>
      <c r="BO18" s="112">
        <v>25.08</v>
      </c>
      <c r="BP18" s="112">
        <v>28.44</v>
      </c>
      <c r="BQ18" s="112">
        <v>28.591200000000001</v>
      </c>
      <c r="BR18" s="112">
        <v>28.44</v>
      </c>
      <c r="BS18" s="71">
        <v>33.06</v>
      </c>
      <c r="BT18" s="71">
        <v>32.339999999999996</v>
      </c>
      <c r="BU18" s="109">
        <v>1680</v>
      </c>
      <c r="BV18" s="112">
        <v>22.8</v>
      </c>
      <c r="BW18" s="112">
        <v>26.82</v>
      </c>
      <c r="BX18" s="112">
        <v>25.992000000000004</v>
      </c>
      <c r="BY18" s="112">
        <v>26.82</v>
      </c>
      <c r="BZ18" s="76">
        <v>30.06</v>
      </c>
      <c r="CA18" s="76">
        <v>30.06</v>
      </c>
      <c r="CB18" s="106" t="str">
        <f t="shared" si="12"/>
        <v>Heineken - F1</v>
      </c>
      <c r="CC18" s="30"/>
      <c r="CD18" s="30"/>
      <c r="CE18" s="73"/>
      <c r="CF18" s="74"/>
      <c r="CG18" s="30"/>
      <c r="CH18" s="30"/>
      <c r="CI18" s="30">
        <v>101140</v>
      </c>
    </row>
    <row r="19" spans="1:87" ht="15" customHeight="1" x14ac:dyDescent="0.25">
      <c r="A19" s="30" t="s">
        <v>71</v>
      </c>
      <c r="B19" s="30">
        <v>88023536</v>
      </c>
      <c r="C19" s="30" t="s">
        <v>128</v>
      </c>
      <c r="D19" s="96">
        <f>VLOOKUP(B19,'Status update'!B:E,4,0)</f>
        <v>3</v>
      </c>
      <c r="E19" s="96">
        <f>D19</f>
        <v>3</v>
      </c>
      <c r="F19" s="96">
        <f>VLOOKUP(B19,'Status update'!B:D,3,0)</f>
        <v>561</v>
      </c>
      <c r="G19" s="97">
        <f t="shared" si="0"/>
        <v>561</v>
      </c>
      <c r="H19" s="30"/>
      <c r="I19" s="30"/>
      <c r="J19" s="30"/>
      <c r="K19" s="98">
        <f t="shared" si="1"/>
        <v>3.3392857142857144</v>
      </c>
      <c r="L19" s="98">
        <f t="shared" si="2"/>
        <v>3.3392857142857144</v>
      </c>
      <c r="M19" s="99"/>
      <c r="N19" s="100">
        <f t="shared" si="3"/>
        <v>0</v>
      </c>
      <c r="O19" s="101">
        <v>1</v>
      </c>
      <c r="P19" s="102"/>
      <c r="Q19" s="103"/>
      <c r="R19" s="103"/>
      <c r="S19" s="30" t="s">
        <v>73</v>
      </c>
      <c r="T19" s="30" t="s">
        <v>106</v>
      </c>
      <c r="U19" s="30">
        <v>24.6</v>
      </c>
      <c r="V19" s="30">
        <v>24.6</v>
      </c>
      <c r="W19" s="30">
        <v>11</v>
      </c>
      <c r="X19" s="30">
        <v>168</v>
      </c>
      <c r="Y19" s="30" t="s">
        <v>75</v>
      </c>
      <c r="Z19" s="30">
        <v>6</v>
      </c>
      <c r="AA19" s="30" t="s">
        <v>76</v>
      </c>
      <c r="AB19" s="30" t="s">
        <v>108</v>
      </c>
      <c r="AC19" s="30">
        <v>65</v>
      </c>
      <c r="AD19" s="30">
        <v>70</v>
      </c>
      <c r="AE19" s="107"/>
      <c r="AF19" s="75"/>
      <c r="AG19" s="104">
        <f t="shared" si="4"/>
        <v>15</v>
      </c>
      <c r="AH19" s="104">
        <f t="shared" si="5"/>
        <v>17.100000000000001</v>
      </c>
      <c r="AI19" s="104">
        <f t="shared" si="6"/>
        <v>19.2</v>
      </c>
      <c r="AJ19" s="104">
        <f t="shared" si="7"/>
        <v>23.700000000000003</v>
      </c>
      <c r="AK19" s="104">
        <f t="shared" si="8"/>
        <v>25.200000000000003</v>
      </c>
      <c r="AL19" s="105">
        <f t="shared" si="9"/>
        <v>19.799999999999997</v>
      </c>
      <c r="AM19" s="105">
        <f t="shared" si="10"/>
        <v>21.84</v>
      </c>
      <c r="AN19" s="105"/>
      <c r="AO19" s="105"/>
      <c r="AP19" s="39">
        <f t="shared" si="13"/>
        <v>2</v>
      </c>
      <c r="AQ19" s="30" t="s">
        <v>115</v>
      </c>
      <c r="AR19" s="30" t="s">
        <v>79</v>
      </c>
      <c r="AS19" s="30">
        <v>168</v>
      </c>
      <c r="AT19" s="113">
        <v>18</v>
      </c>
      <c r="AU19" s="113">
        <v>22.2</v>
      </c>
      <c r="AV19" s="72">
        <v>20.520000000000003</v>
      </c>
      <c r="AW19" s="72">
        <v>22.2</v>
      </c>
      <c r="AX19" s="113">
        <v>23.700000000000003</v>
      </c>
      <c r="AY19" s="113">
        <v>25.200000000000003</v>
      </c>
      <c r="AZ19" s="108">
        <v>418</v>
      </c>
      <c r="BA19" s="112">
        <v>15</v>
      </c>
      <c r="BB19" s="112">
        <v>19.2</v>
      </c>
      <c r="BC19" s="112">
        <v>17.100000000000001</v>
      </c>
      <c r="BD19" s="112">
        <v>19.2</v>
      </c>
      <c r="BE19" s="112">
        <v>19.799999999999997</v>
      </c>
      <c r="BF19" s="112">
        <v>21.84</v>
      </c>
      <c r="BG19" s="109">
        <v>834</v>
      </c>
      <c r="BH19" s="112">
        <v>14.1</v>
      </c>
      <c r="BI19" s="112">
        <v>18</v>
      </c>
      <c r="BJ19" s="112">
        <v>16.074000000000002</v>
      </c>
      <c r="BK19" s="112">
        <v>18</v>
      </c>
      <c r="BL19" s="112">
        <v>18.600000000000001</v>
      </c>
      <c r="BM19" s="112">
        <v>20.46</v>
      </c>
      <c r="BN19" s="109">
        <v>1668</v>
      </c>
      <c r="BO19" s="112">
        <v>13.5</v>
      </c>
      <c r="BP19" s="112">
        <v>17.399999999999999</v>
      </c>
      <c r="BQ19" s="112">
        <v>15.390000000000002</v>
      </c>
      <c r="BR19" s="112">
        <v>17.399999999999999</v>
      </c>
      <c r="BS19" s="112">
        <v>17.82</v>
      </c>
      <c r="BT19" s="112">
        <v>19.799999999999997</v>
      </c>
      <c r="BU19" s="109"/>
      <c r="BV19" s="112"/>
      <c r="BW19" s="112"/>
      <c r="BX19" s="112"/>
      <c r="BY19" s="112"/>
      <c r="BZ19" s="112"/>
      <c r="CA19" s="112"/>
      <c r="CB19" s="106" t="str">
        <f t="shared" si="12"/>
        <v>Heineken</v>
      </c>
      <c r="CC19" s="30"/>
      <c r="CD19" s="30"/>
      <c r="CE19" s="73"/>
      <c r="CF19" s="74"/>
      <c r="CG19" s="30"/>
      <c r="CH19" s="30"/>
      <c r="CI19" s="30">
        <v>101140</v>
      </c>
    </row>
    <row r="20" spans="1:87" ht="15" customHeight="1" x14ac:dyDescent="0.25">
      <c r="A20" s="30" t="s">
        <v>125</v>
      </c>
      <c r="B20" s="30">
        <v>88027352</v>
      </c>
      <c r="C20" s="30" t="s">
        <v>129</v>
      </c>
      <c r="D20" s="96">
        <f>VLOOKUP(B20,'Status update'!B:E,4,0)</f>
        <v>1</v>
      </c>
      <c r="E20" s="96">
        <f>D20</f>
        <v>1</v>
      </c>
      <c r="F20" s="96">
        <f>VLOOKUP(B20,'Status update'!B:D,3,0)</f>
        <v>180</v>
      </c>
      <c r="G20" s="97">
        <f t="shared" si="0"/>
        <v>180</v>
      </c>
      <c r="H20" s="30"/>
      <c r="I20" s="30"/>
      <c r="J20" s="30"/>
      <c r="K20" s="98">
        <f t="shared" si="1"/>
        <v>0.36</v>
      </c>
      <c r="L20" s="98">
        <f t="shared" si="2"/>
        <v>0.36</v>
      </c>
      <c r="M20" s="99"/>
      <c r="N20" s="100">
        <f t="shared" si="3"/>
        <v>0</v>
      </c>
      <c r="O20" s="101"/>
      <c r="P20" s="102"/>
      <c r="Q20" s="103"/>
      <c r="R20" s="103"/>
      <c r="S20" s="30" t="s">
        <v>130</v>
      </c>
      <c r="T20" s="30" t="s">
        <v>131</v>
      </c>
      <c r="U20" s="30">
        <v>57</v>
      </c>
      <c r="V20" s="30">
        <v>25</v>
      </c>
      <c r="W20" s="30">
        <v>37.5</v>
      </c>
      <c r="X20" s="30">
        <v>500</v>
      </c>
      <c r="Y20" s="30" t="s">
        <v>83</v>
      </c>
      <c r="Z20" s="30">
        <v>1</v>
      </c>
      <c r="AA20" s="30" t="s">
        <v>76</v>
      </c>
      <c r="AB20" s="30" t="s">
        <v>77</v>
      </c>
      <c r="AC20" s="30">
        <v>77</v>
      </c>
      <c r="AD20" s="30">
        <v>84</v>
      </c>
      <c r="AE20" s="75"/>
      <c r="AF20" s="73"/>
      <c r="AG20" s="104">
        <f t="shared" si="4"/>
        <v>33.479999999999997</v>
      </c>
      <c r="AH20" s="104">
        <f t="shared" si="5"/>
        <v>38.167200000000001</v>
      </c>
      <c r="AI20" s="104">
        <f t="shared" si="6"/>
        <v>36.28</v>
      </c>
      <c r="AJ20" s="104">
        <f t="shared" si="7"/>
        <v>44.13</v>
      </c>
      <c r="AK20" s="104">
        <f t="shared" si="8"/>
        <v>41.23</v>
      </c>
      <c r="AL20" s="105">
        <f t="shared" si="9"/>
        <v>44.13</v>
      </c>
      <c r="AM20" s="105">
        <f t="shared" si="10"/>
        <v>41.23</v>
      </c>
      <c r="AN20" s="105"/>
      <c r="AO20" s="105"/>
      <c r="AP20" s="39">
        <f t="shared" si="13"/>
        <v>1</v>
      </c>
      <c r="AQ20" s="30" t="s">
        <v>115</v>
      </c>
      <c r="AR20" s="30" t="s">
        <v>79</v>
      </c>
      <c r="AS20" s="30">
        <v>500</v>
      </c>
      <c r="AT20" s="113">
        <v>33.479999999999997</v>
      </c>
      <c r="AU20" s="113">
        <v>36.28</v>
      </c>
      <c r="AV20" s="72">
        <v>38.167200000000001</v>
      </c>
      <c r="AW20" s="72">
        <v>36.28</v>
      </c>
      <c r="AX20" s="113">
        <v>44.13</v>
      </c>
      <c r="AY20" s="94">
        <v>41.23</v>
      </c>
      <c r="AZ20" s="108">
        <v>1000</v>
      </c>
      <c r="BA20" s="112">
        <v>32.39</v>
      </c>
      <c r="BB20" s="112">
        <v>35.19</v>
      </c>
      <c r="BC20" s="112">
        <v>36.924600000000005</v>
      </c>
      <c r="BD20" s="112">
        <v>35.19</v>
      </c>
      <c r="BE20" s="70">
        <v>42.7</v>
      </c>
      <c r="BF20" s="70">
        <v>39.99</v>
      </c>
      <c r="BG20" s="109">
        <v>2500</v>
      </c>
      <c r="BH20" s="112">
        <v>31.54</v>
      </c>
      <c r="BI20" s="112">
        <v>34.340000000000003</v>
      </c>
      <c r="BJ20" s="112">
        <v>35.955600000000004</v>
      </c>
      <c r="BK20" s="112">
        <v>34.340000000000003</v>
      </c>
      <c r="BL20" s="71">
        <v>41.58</v>
      </c>
      <c r="BM20" s="71">
        <v>39.020000000000003</v>
      </c>
      <c r="BN20" s="109">
        <v>5000</v>
      </c>
      <c r="BO20" s="112">
        <v>30.93</v>
      </c>
      <c r="BP20" s="112">
        <v>33.729999999999997</v>
      </c>
      <c r="BQ20" s="112">
        <v>35.260200000000005</v>
      </c>
      <c r="BR20" s="112">
        <v>33.729999999999997</v>
      </c>
      <c r="BS20" s="71">
        <v>40.770000000000003</v>
      </c>
      <c r="BT20" s="71">
        <v>38.33</v>
      </c>
      <c r="BU20" s="109"/>
      <c r="BV20" s="112"/>
      <c r="BW20" s="112"/>
      <c r="BX20" s="112"/>
      <c r="BY20" s="112"/>
      <c r="BZ20" s="76"/>
      <c r="CA20" s="76"/>
      <c r="CB20" s="106" t="str">
        <f t="shared" si="12"/>
        <v>Heineken - F1</v>
      </c>
      <c r="CC20" s="30"/>
      <c r="CD20" s="30"/>
      <c r="CE20" s="73"/>
      <c r="CF20" s="74"/>
      <c r="CG20" s="30"/>
      <c r="CH20" s="30"/>
      <c r="CI20" s="30">
        <v>100051</v>
      </c>
    </row>
    <row r="21" spans="1:87" ht="15" customHeight="1" x14ac:dyDescent="0.25">
      <c r="A21" s="30" t="s">
        <v>71</v>
      </c>
      <c r="B21" s="30">
        <v>88023546</v>
      </c>
      <c r="C21" s="30" t="s">
        <v>132</v>
      </c>
      <c r="D21" s="96">
        <f>VLOOKUP(B21,'Status update'!B:E,4,0)</f>
        <v>3</v>
      </c>
      <c r="E21" s="96">
        <v>3</v>
      </c>
      <c r="F21" s="96">
        <f>VLOOKUP(B21,'Status update'!B:D,3,0)</f>
        <v>250</v>
      </c>
      <c r="G21" s="97">
        <f t="shared" si="0"/>
        <v>250</v>
      </c>
      <c r="H21" s="30" t="s">
        <v>99</v>
      </c>
      <c r="I21" s="30"/>
      <c r="J21" s="30"/>
      <c r="K21" s="98">
        <f t="shared" si="1"/>
        <v>1</v>
      </c>
      <c r="L21" s="98">
        <f t="shared" si="2"/>
        <v>1</v>
      </c>
      <c r="M21" s="99"/>
      <c r="N21" s="100">
        <f t="shared" si="3"/>
        <v>0</v>
      </c>
      <c r="O21" s="101">
        <v>1</v>
      </c>
      <c r="P21" s="102"/>
      <c r="Q21" s="103"/>
      <c r="R21" s="103"/>
      <c r="S21" s="30" t="s">
        <v>73</v>
      </c>
      <c r="T21" s="30" t="s">
        <v>74</v>
      </c>
      <c r="U21" s="30">
        <v>27</v>
      </c>
      <c r="V21" s="30">
        <v>18</v>
      </c>
      <c r="W21" s="30">
        <v>15</v>
      </c>
      <c r="X21" s="30">
        <v>250</v>
      </c>
      <c r="Y21" s="30" t="s">
        <v>75</v>
      </c>
      <c r="Z21" s="30">
        <v>10</v>
      </c>
      <c r="AA21" s="30" t="s">
        <v>76</v>
      </c>
      <c r="AB21" s="30" t="s">
        <v>117</v>
      </c>
      <c r="AC21" s="30">
        <v>77</v>
      </c>
      <c r="AD21" s="30">
        <v>84</v>
      </c>
      <c r="AE21" s="107"/>
      <c r="AF21" s="75"/>
      <c r="AG21" s="104">
        <f t="shared" si="4"/>
        <v>33.380000000000003</v>
      </c>
      <c r="AH21" s="104">
        <f t="shared" si="5"/>
        <v>39.054600000000001</v>
      </c>
      <c r="AI21" s="104">
        <f t="shared" si="6"/>
        <v>36.28</v>
      </c>
      <c r="AJ21" s="104">
        <f t="shared" si="7"/>
        <v>45.199999999999996</v>
      </c>
      <c r="AK21" s="104">
        <f t="shared" si="8"/>
        <v>40.700000000000003</v>
      </c>
      <c r="AL21" s="105">
        <f t="shared" si="9"/>
        <v>45.199999999999996</v>
      </c>
      <c r="AM21" s="105">
        <f t="shared" si="10"/>
        <v>40.700000000000003</v>
      </c>
      <c r="AN21" s="105"/>
      <c r="AO21" s="105"/>
      <c r="AP21" s="39">
        <f t="shared" si="13"/>
        <v>1</v>
      </c>
      <c r="AQ21" s="30" t="s">
        <v>118</v>
      </c>
      <c r="AR21" s="30" t="s">
        <v>79</v>
      </c>
      <c r="AS21" s="30">
        <v>250</v>
      </c>
      <c r="AT21" s="113">
        <v>33.380000000000003</v>
      </c>
      <c r="AU21" s="113">
        <v>36.28</v>
      </c>
      <c r="AV21" s="72">
        <v>39.054600000000001</v>
      </c>
      <c r="AW21" s="72">
        <v>36.28</v>
      </c>
      <c r="AX21" s="113">
        <v>45.199999999999996</v>
      </c>
      <c r="AY21" s="113">
        <v>40.700000000000003</v>
      </c>
      <c r="AZ21" s="108">
        <v>500</v>
      </c>
      <c r="BA21" s="112">
        <v>32.229999999999997</v>
      </c>
      <c r="BB21" s="112">
        <v>33.409999999999997</v>
      </c>
      <c r="BC21" s="112">
        <v>37.709099999999992</v>
      </c>
      <c r="BD21" s="112">
        <v>33.409999999999997</v>
      </c>
      <c r="BE21" s="112">
        <v>42.9</v>
      </c>
      <c r="BF21" s="112">
        <v>37.5</v>
      </c>
      <c r="BG21" s="109">
        <v>1000</v>
      </c>
      <c r="BH21" s="112">
        <v>30.41</v>
      </c>
      <c r="BI21" s="112">
        <v>31.24</v>
      </c>
      <c r="BJ21" s="112">
        <v>35.579699999999995</v>
      </c>
      <c r="BK21" s="112">
        <v>31.24</v>
      </c>
      <c r="BL21" s="112">
        <v>40.4</v>
      </c>
      <c r="BM21" s="112">
        <v>35.200000000000003</v>
      </c>
      <c r="BN21" s="109">
        <v>2500</v>
      </c>
      <c r="BO21" s="112">
        <v>29.94</v>
      </c>
      <c r="BP21" s="112">
        <v>31.24</v>
      </c>
      <c r="BQ21" s="112">
        <v>35.029800000000002</v>
      </c>
      <c r="BR21" s="112">
        <v>31.24</v>
      </c>
      <c r="BS21" s="112">
        <v>39.700000000000003</v>
      </c>
      <c r="BT21" s="112">
        <v>34.300000000000004</v>
      </c>
      <c r="BU21" s="109"/>
      <c r="BV21" s="112"/>
      <c r="BW21" s="112"/>
      <c r="BX21" s="112"/>
      <c r="BY21" s="112"/>
      <c r="BZ21" s="112"/>
      <c r="CA21" s="112"/>
      <c r="CB21" s="106" t="str">
        <f t="shared" si="12"/>
        <v>Heineken</v>
      </c>
      <c r="CC21" s="30"/>
      <c r="CD21" s="30"/>
      <c r="CE21" s="73"/>
      <c r="CF21" s="74"/>
      <c r="CG21" s="30"/>
      <c r="CH21" s="30"/>
      <c r="CI21" s="30">
        <v>100051</v>
      </c>
    </row>
    <row r="22" spans="1:87" ht="15" customHeight="1" x14ac:dyDescent="0.25">
      <c r="A22" s="30" t="s">
        <v>71</v>
      </c>
      <c r="B22" s="30">
        <v>88023583</v>
      </c>
      <c r="C22" s="30" t="s">
        <v>133</v>
      </c>
      <c r="D22" s="96">
        <f>VLOOKUP(B22,'Status update'!B:E,4,0)</f>
        <v>2</v>
      </c>
      <c r="E22" s="96">
        <v>3</v>
      </c>
      <c r="F22" s="96">
        <f>VLOOKUP(B22,'Status update'!B:D,3,0)</f>
        <v>81</v>
      </c>
      <c r="G22" s="97">
        <f t="shared" si="0"/>
        <v>100</v>
      </c>
      <c r="H22" s="30"/>
      <c r="I22" s="30"/>
      <c r="J22" s="30"/>
      <c r="K22" s="98">
        <f t="shared" si="1"/>
        <v>0.81</v>
      </c>
      <c r="L22" s="98">
        <f t="shared" si="2"/>
        <v>1</v>
      </c>
      <c r="M22" s="99">
        <v>19</v>
      </c>
      <c r="N22" s="100">
        <f t="shared" si="3"/>
        <v>272.27</v>
      </c>
      <c r="O22" s="101">
        <v>1</v>
      </c>
      <c r="P22" s="102"/>
      <c r="Q22" s="103"/>
      <c r="R22" s="103"/>
      <c r="S22" s="30" t="s">
        <v>73</v>
      </c>
      <c r="T22" s="30" t="s">
        <v>134</v>
      </c>
      <c r="U22" s="30">
        <v>18</v>
      </c>
      <c r="V22" s="30">
        <v>45</v>
      </c>
      <c r="W22" s="30">
        <v>14</v>
      </c>
      <c r="X22" s="30">
        <v>100</v>
      </c>
      <c r="Y22" s="30" t="s">
        <v>75</v>
      </c>
      <c r="Z22" s="30">
        <v>1000</v>
      </c>
      <c r="AA22" s="30" t="s">
        <v>135</v>
      </c>
      <c r="AB22" s="30" t="s">
        <v>136</v>
      </c>
      <c r="AC22" s="30">
        <v>77</v>
      </c>
      <c r="AD22" s="30">
        <v>20</v>
      </c>
      <c r="AE22" s="107"/>
      <c r="AF22" s="75"/>
      <c r="AG22" s="104">
        <f t="shared" si="4"/>
        <v>14.33</v>
      </c>
      <c r="AH22" s="104">
        <f t="shared" si="5"/>
        <v>14.33</v>
      </c>
      <c r="AI22" s="104">
        <f t="shared" si="6"/>
        <v>15.1898</v>
      </c>
      <c r="AJ22" s="104">
        <f t="shared" si="7"/>
        <v>16.28409090909091</v>
      </c>
      <c r="AK22" s="104">
        <f t="shared" si="8"/>
        <v>17.261136363636364</v>
      </c>
      <c r="AL22" s="105">
        <f t="shared" si="9"/>
        <v>16.28409090909091</v>
      </c>
      <c r="AM22" s="105">
        <f t="shared" si="10"/>
        <v>17.261136363636364</v>
      </c>
      <c r="AN22" s="105"/>
      <c r="AO22" s="105"/>
      <c r="AP22" s="39">
        <f t="shared" si="13"/>
        <v>1</v>
      </c>
      <c r="AQ22" s="30" t="s">
        <v>91</v>
      </c>
      <c r="AR22" s="30"/>
      <c r="AS22" s="30">
        <v>100</v>
      </c>
      <c r="AT22" s="113">
        <v>14.33</v>
      </c>
      <c r="AU22" s="113"/>
      <c r="AV22" s="72">
        <v>14.33</v>
      </c>
      <c r="AW22" s="72">
        <v>15.1898</v>
      </c>
      <c r="AX22" s="113">
        <v>16.28409090909091</v>
      </c>
      <c r="AY22" s="113">
        <v>17.261136363636364</v>
      </c>
      <c r="AZ22" s="108">
        <v>250</v>
      </c>
      <c r="BA22" s="112">
        <v>11.62</v>
      </c>
      <c r="BB22" s="112"/>
      <c r="BC22" s="112">
        <v>11.62</v>
      </c>
      <c r="BD22" s="112">
        <v>12.3172</v>
      </c>
      <c r="BE22" s="112">
        <v>13.204545454545453</v>
      </c>
      <c r="BF22" s="112">
        <v>13.996818181818181</v>
      </c>
      <c r="BG22" s="109">
        <v>500</v>
      </c>
      <c r="BH22" s="112">
        <v>10.82</v>
      </c>
      <c r="BI22" s="112"/>
      <c r="BJ22" s="112">
        <v>10.82</v>
      </c>
      <c r="BK22" s="112">
        <v>11.469200000000001</v>
      </c>
      <c r="BL22" s="112">
        <v>12.295454545454545</v>
      </c>
      <c r="BM22" s="112">
        <v>13.033181818181818</v>
      </c>
      <c r="BN22" s="109">
        <v>1000</v>
      </c>
      <c r="BO22" s="112">
        <v>10.11</v>
      </c>
      <c r="BP22" s="112"/>
      <c r="BQ22" s="112">
        <v>10.11</v>
      </c>
      <c r="BR22" s="112">
        <v>10.7166</v>
      </c>
      <c r="BS22" s="112">
        <v>11.488636363636363</v>
      </c>
      <c r="BT22" s="112">
        <v>12.177954545454545</v>
      </c>
      <c r="BU22" s="109"/>
      <c r="BV22" s="112"/>
      <c r="BW22" s="112"/>
      <c r="BX22" s="112"/>
      <c r="BY22" s="112"/>
      <c r="BZ22" s="112"/>
      <c r="CA22" s="112"/>
      <c r="CB22" s="106" t="str">
        <f t="shared" si="12"/>
        <v>Heineken</v>
      </c>
      <c r="CC22" s="30"/>
      <c r="CD22" s="30"/>
      <c r="CE22" s="73"/>
      <c r="CF22" s="74"/>
      <c r="CG22" s="30"/>
      <c r="CH22" s="30"/>
      <c r="CI22" s="30">
        <v>100604</v>
      </c>
    </row>
    <row r="23" spans="1:87" ht="15" customHeight="1" x14ac:dyDescent="0.25">
      <c r="A23" s="30" t="s">
        <v>71</v>
      </c>
      <c r="B23" s="30">
        <v>88023584</v>
      </c>
      <c r="C23" s="30" t="s">
        <v>137</v>
      </c>
      <c r="D23" s="96">
        <f>VLOOKUP(B23,'Status update'!B:E,4,0)</f>
        <v>3</v>
      </c>
      <c r="E23" s="96">
        <f>D23</f>
        <v>3</v>
      </c>
      <c r="F23" s="96">
        <f>VLOOKUP(B23,'Status update'!B:D,3,0)</f>
        <v>410</v>
      </c>
      <c r="G23" s="97">
        <f t="shared" si="0"/>
        <v>408</v>
      </c>
      <c r="H23" s="30"/>
      <c r="I23" s="30"/>
      <c r="J23" s="30"/>
      <c r="K23" s="98">
        <f t="shared" si="1"/>
        <v>4.0999999999999996</v>
      </c>
      <c r="L23" s="98">
        <f t="shared" si="2"/>
        <v>4.08</v>
      </c>
      <c r="M23" s="99"/>
      <c r="N23" s="100">
        <f t="shared" si="3"/>
        <v>0</v>
      </c>
      <c r="O23" s="101">
        <v>1</v>
      </c>
      <c r="P23" s="102"/>
      <c r="Q23" s="103">
        <v>2</v>
      </c>
      <c r="R23" s="103"/>
      <c r="S23" s="30" t="s">
        <v>73</v>
      </c>
      <c r="T23" s="30" t="s">
        <v>106</v>
      </c>
      <c r="U23" s="30">
        <v>10</v>
      </c>
      <c r="V23" s="30">
        <v>10</v>
      </c>
      <c r="W23" s="30">
        <v>5</v>
      </c>
      <c r="X23" s="30">
        <v>100</v>
      </c>
      <c r="Y23" s="30" t="s">
        <v>75</v>
      </c>
      <c r="Z23" s="30">
        <v>10</v>
      </c>
      <c r="AA23" s="30" t="s">
        <v>76</v>
      </c>
      <c r="AB23" s="30" t="s">
        <v>77</v>
      </c>
      <c r="AC23" s="30">
        <v>65</v>
      </c>
      <c r="AD23" s="30">
        <v>70</v>
      </c>
      <c r="AE23" s="107"/>
      <c r="AF23" s="75"/>
      <c r="AG23" s="104">
        <f t="shared" si="4"/>
        <v>6.8</v>
      </c>
      <c r="AH23" s="104">
        <f t="shared" si="5"/>
        <v>7.7520000000000007</v>
      </c>
      <c r="AI23" s="104">
        <f t="shared" si="6"/>
        <v>8.1999999999999993</v>
      </c>
      <c r="AJ23" s="104">
        <f t="shared" si="7"/>
        <v>18.5</v>
      </c>
      <c r="AK23" s="104">
        <f t="shared" si="8"/>
        <v>19.3</v>
      </c>
      <c r="AL23" s="105">
        <f t="shared" si="9"/>
        <v>9</v>
      </c>
      <c r="AM23" s="105">
        <f t="shared" si="10"/>
        <v>9.3000000000000007</v>
      </c>
      <c r="AN23" s="105"/>
      <c r="AO23" s="105"/>
      <c r="AP23" s="39">
        <f t="shared" si="13"/>
        <v>2</v>
      </c>
      <c r="AQ23" s="30" t="s">
        <v>78</v>
      </c>
      <c r="AR23" s="30" t="s">
        <v>79</v>
      </c>
      <c r="AS23" s="30">
        <v>100</v>
      </c>
      <c r="AT23" s="113">
        <v>25</v>
      </c>
      <c r="AU23" s="113">
        <v>17</v>
      </c>
      <c r="AV23" s="72">
        <v>28.500000000000004</v>
      </c>
      <c r="AW23" s="72">
        <v>17</v>
      </c>
      <c r="AX23" s="113">
        <v>18.5</v>
      </c>
      <c r="AY23" s="113">
        <v>19.3</v>
      </c>
      <c r="AZ23" s="108">
        <v>250</v>
      </c>
      <c r="BA23" s="112">
        <v>6.8</v>
      </c>
      <c r="BB23" s="112">
        <v>8.1999999999999993</v>
      </c>
      <c r="BC23" s="112">
        <v>7.7520000000000007</v>
      </c>
      <c r="BD23" s="112">
        <v>8.1999999999999993</v>
      </c>
      <c r="BE23" s="112">
        <v>9</v>
      </c>
      <c r="BF23" s="112">
        <v>9.3000000000000007</v>
      </c>
      <c r="BG23" s="109">
        <v>500</v>
      </c>
      <c r="BH23" s="112">
        <v>4.8</v>
      </c>
      <c r="BI23" s="112">
        <v>6</v>
      </c>
      <c r="BJ23" s="112">
        <v>5.4720000000000004</v>
      </c>
      <c r="BK23" s="112">
        <v>6</v>
      </c>
      <c r="BL23" s="112">
        <v>6.3</v>
      </c>
      <c r="BM23" s="112">
        <v>6.8000000000000007</v>
      </c>
      <c r="BN23" s="109">
        <v>1000</v>
      </c>
      <c r="BO23" s="112">
        <v>3.2</v>
      </c>
      <c r="BP23" s="112">
        <v>3.8</v>
      </c>
      <c r="BQ23" s="112">
        <v>3.6480000000000006</v>
      </c>
      <c r="BR23" s="112">
        <v>3.8</v>
      </c>
      <c r="BS23" s="112">
        <v>4.2</v>
      </c>
      <c r="BT23" s="112">
        <v>4.3</v>
      </c>
      <c r="BU23" s="109">
        <v>2000</v>
      </c>
      <c r="BV23" s="112">
        <v>3.1</v>
      </c>
      <c r="BW23" s="112">
        <v>3.6</v>
      </c>
      <c r="BX23" s="112">
        <v>3.5340000000000007</v>
      </c>
      <c r="BY23" s="112">
        <v>3.6</v>
      </c>
      <c r="BZ23" s="112">
        <v>4.0999999999999996</v>
      </c>
      <c r="CA23" s="112">
        <v>4.0999999999999996</v>
      </c>
      <c r="CB23" s="106" t="str">
        <f t="shared" si="12"/>
        <v>Heineken</v>
      </c>
      <c r="CC23" s="30"/>
      <c r="CD23" s="30"/>
      <c r="CE23" s="73"/>
      <c r="CF23" s="74"/>
      <c r="CG23" s="30"/>
      <c r="CH23" s="30"/>
      <c r="CI23" s="30">
        <v>101140</v>
      </c>
    </row>
    <row r="24" spans="1:87" ht="15" customHeight="1" x14ac:dyDescent="0.25">
      <c r="A24" s="30" t="s">
        <v>71</v>
      </c>
      <c r="B24" s="30">
        <v>88023586</v>
      </c>
      <c r="C24" s="30" t="s">
        <v>138</v>
      </c>
      <c r="D24" s="96">
        <f>VLOOKUP(B24,'Status update'!B:E,4,0)</f>
        <v>3</v>
      </c>
      <c r="E24" s="96">
        <f>D24</f>
        <v>3</v>
      </c>
      <c r="F24" s="96">
        <f>VLOOKUP(B24,'Status update'!B:D,3,0)</f>
        <v>184</v>
      </c>
      <c r="G24" s="97">
        <f t="shared" si="0"/>
        <v>184</v>
      </c>
      <c r="H24" s="30"/>
      <c r="I24" s="30"/>
      <c r="J24" s="30"/>
      <c r="K24" s="98">
        <f t="shared" si="1"/>
        <v>1.84</v>
      </c>
      <c r="L24" s="98">
        <f t="shared" si="2"/>
        <v>1.84</v>
      </c>
      <c r="M24" s="99"/>
      <c r="N24" s="100">
        <f t="shared" si="3"/>
        <v>0</v>
      </c>
      <c r="O24" s="101">
        <v>1</v>
      </c>
      <c r="P24" s="102"/>
      <c r="Q24" s="103"/>
      <c r="R24" s="103"/>
      <c r="S24" s="30" t="s">
        <v>73</v>
      </c>
      <c r="T24" s="30" t="s">
        <v>106</v>
      </c>
      <c r="U24" s="30">
        <v>61</v>
      </c>
      <c r="V24" s="30">
        <v>20</v>
      </c>
      <c r="W24" s="30">
        <v>16</v>
      </c>
      <c r="X24" s="30">
        <v>100</v>
      </c>
      <c r="Y24" s="30" t="s">
        <v>75</v>
      </c>
      <c r="Z24" s="30">
        <v>10</v>
      </c>
      <c r="AA24" s="30" t="s">
        <v>76</v>
      </c>
      <c r="AB24" s="30" t="s">
        <v>108</v>
      </c>
      <c r="AC24" s="30">
        <v>70</v>
      </c>
      <c r="AD24" s="30">
        <v>77</v>
      </c>
      <c r="AE24" s="107"/>
      <c r="AF24" s="75"/>
      <c r="AG24" s="104">
        <f t="shared" si="4"/>
        <v>47</v>
      </c>
      <c r="AH24" s="104">
        <f t="shared" si="5"/>
        <v>53.580000000000005</v>
      </c>
      <c r="AI24" s="104">
        <f t="shared" si="6"/>
        <v>49.5</v>
      </c>
      <c r="AJ24" s="104">
        <f t="shared" si="7"/>
        <v>62</v>
      </c>
      <c r="AK24" s="104">
        <f t="shared" si="8"/>
        <v>56.3</v>
      </c>
      <c r="AL24" s="105">
        <f t="shared" si="9"/>
        <v>62</v>
      </c>
      <c r="AM24" s="105">
        <f t="shared" si="10"/>
        <v>56.3</v>
      </c>
      <c r="AN24" s="105"/>
      <c r="AO24" s="105"/>
      <c r="AP24" s="39">
        <f t="shared" si="13"/>
        <v>1</v>
      </c>
      <c r="AQ24" s="30" t="s">
        <v>139</v>
      </c>
      <c r="AR24" s="30" t="s">
        <v>79</v>
      </c>
      <c r="AS24" s="30">
        <v>100</v>
      </c>
      <c r="AT24" s="113">
        <v>47</v>
      </c>
      <c r="AU24" s="113">
        <v>49.5</v>
      </c>
      <c r="AV24" s="72">
        <v>53.580000000000005</v>
      </c>
      <c r="AW24" s="72">
        <v>49.5</v>
      </c>
      <c r="AX24" s="113">
        <v>62</v>
      </c>
      <c r="AY24" s="113">
        <v>56.3</v>
      </c>
      <c r="AZ24" s="108">
        <v>250</v>
      </c>
      <c r="BA24" s="112">
        <v>40</v>
      </c>
      <c r="BB24" s="112">
        <v>42.5</v>
      </c>
      <c r="BC24" s="112">
        <v>45.600000000000009</v>
      </c>
      <c r="BD24" s="112">
        <v>42.5</v>
      </c>
      <c r="BE24" s="112">
        <v>52.699999999999996</v>
      </c>
      <c r="BF24" s="112">
        <v>48.3</v>
      </c>
      <c r="BG24" s="109">
        <v>500</v>
      </c>
      <c r="BH24" s="112">
        <v>36</v>
      </c>
      <c r="BI24" s="112">
        <v>38</v>
      </c>
      <c r="BJ24" s="112">
        <v>41.040000000000006</v>
      </c>
      <c r="BK24" s="112">
        <v>38</v>
      </c>
      <c r="BL24" s="112">
        <v>47.5</v>
      </c>
      <c r="BM24" s="112">
        <v>43.2</v>
      </c>
      <c r="BN24" s="109">
        <v>1000</v>
      </c>
      <c r="BO24" s="112">
        <v>34</v>
      </c>
      <c r="BP24" s="112">
        <v>36</v>
      </c>
      <c r="BQ24" s="112">
        <v>38.760000000000005</v>
      </c>
      <c r="BR24" s="112">
        <v>36</v>
      </c>
      <c r="BS24" s="112">
        <v>44.800000000000004</v>
      </c>
      <c r="BT24" s="112">
        <v>40.9</v>
      </c>
      <c r="BU24" s="109"/>
      <c r="BV24" s="112"/>
      <c r="BW24" s="112"/>
      <c r="BX24" s="112"/>
      <c r="BY24" s="112"/>
      <c r="BZ24" s="112"/>
      <c r="CA24" s="112"/>
      <c r="CB24" s="106" t="str">
        <f t="shared" si="12"/>
        <v>Heineken</v>
      </c>
      <c r="CC24" s="30"/>
      <c r="CD24" s="30"/>
      <c r="CE24" s="73"/>
      <c r="CF24" s="74"/>
      <c r="CG24" s="30"/>
      <c r="CH24" s="30"/>
      <c r="CI24" s="30">
        <v>101140</v>
      </c>
    </row>
    <row r="25" spans="1:87" ht="15" customHeight="1" x14ac:dyDescent="0.25">
      <c r="A25" s="30" t="s">
        <v>71</v>
      </c>
      <c r="B25" s="30">
        <v>88023592</v>
      </c>
      <c r="C25" s="30" t="s">
        <v>140</v>
      </c>
      <c r="D25" s="96">
        <f>VLOOKUP(B25,'Status update'!B:E,4,0)</f>
        <v>1</v>
      </c>
      <c r="E25" s="96">
        <v>3</v>
      </c>
      <c r="F25" s="96">
        <f>VLOOKUP(B25,'Status update'!B:D,3,0)</f>
        <v>136</v>
      </c>
      <c r="G25" s="97">
        <f t="shared" si="0"/>
        <v>136</v>
      </c>
      <c r="H25" s="30" t="s">
        <v>99</v>
      </c>
      <c r="I25" s="30"/>
      <c r="J25" s="30"/>
      <c r="K25" s="98">
        <f t="shared" si="1"/>
        <v>0.68</v>
      </c>
      <c r="L25" s="98">
        <f t="shared" si="2"/>
        <v>0.68</v>
      </c>
      <c r="M25" s="99"/>
      <c r="N25" s="100">
        <f t="shared" si="3"/>
        <v>0</v>
      </c>
      <c r="O25" s="101">
        <v>1</v>
      </c>
      <c r="P25" s="102"/>
      <c r="Q25" s="103"/>
      <c r="R25" s="103"/>
      <c r="S25" s="30" t="s">
        <v>73</v>
      </c>
      <c r="T25" s="30" t="s">
        <v>74</v>
      </c>
      <c r="U25" s="30">
        <v>37.6</v>
      </c>
      <c r="V25" s="30">
        <v>37.299999999999997</v>
      </c>
      <c r="W25" s="30">
        <v>12</v>
      </c>
      <c r="X25" s="30">
        <v>200</v>
      </c>
      <c r="Y25" s="30" t="s">
        <v>89</v>
      </c>
      <c r="Z25" s="30">
        <v>10</v>
      </c>
      <c r="AA25" s="30" t="s">
        <v>76</v>
      </c>
      <c r="AB25" s="30" t="s">
        <v>108</v>
      </c>
      <c r="AC25" s="30">
        <v>70</v>
      </c>
      <c r="AD25" s="30">
        <v>77</v>
      </c>
      <c r="AE25" s="107"/>
      <c r="AF25" s="75"/>
      <c r="AG25" s="104">
        <f t="shared" si="4"/>
        <v>44.09</v>
      </c>
      <c r="AH25" s="104">
        <f t="shared" si="5"/>
        <v>50.262600000000006</v>
      </c>
      <c r="AI25" s="104">
        <f t="shared" si="6"/>
        <v>44.09</v>
      </c>
      <c r="AJ25" s="104">
        <f t="shared" si="7"/>
        <v>62.199999999999996</v>
      </c>
      <c r="AK25" s="104">
        <f t="shared" si="8"/>
        <v>53.6</v>
      </c>
      <c r="AL25" s="105">
        <f t="shared" si="9"/>
        <v>62.199999999999996</v>
      </c>
      <c r="AM25" s="105">
        <f t="shared" si="10"/>
        <v>53.6</v>
      </c>
      <c r="AN25" s="105"/>
      <c r="AO25" s="105"/>
      <c r="AP25" s="39">
        <f t="shared" si="13"/>
        <v>1</v>
      </c>
      <c r="AQ25" s="30" t="s">
        <v>78</v>
      </c>
      <c r="AR25" s="30" t="s">
        <v>79</v>
      </c>
      <c r="AS25" s="30">
        <v>200</v>
      </c>
      <c r="AT25" s="113">
        <v>44.09</v>
      </c>
      <c r="AU25" s="113">
        <v>44.09</v>
      </c>
      <c r="AV25" s="72">
        <v>50.262600000000006</v>
      </c>
      <c r="AW25" s="72">
        <v>44.09</v>
      </c>
      <c r="AX25" s="113">
        <v>62.199999999999996</v>
      </c>
      <c r="AY25" s="113">
        <v>53.6</v>
      </c>
      <c r="AZ25" s="108">
        <v>300</v>
      </c>
      <c r="BA25" s="112">
        <v>40.31</v>
      </c>
      <c r="BB25" s="112">
        <v>40.31</v>
      </c>
      <c r="BC25" s="112">
        <v>45.953400000000009</v>
      </c>
      <c r="BD25" s="112">
        <v>40.31</v>
      </c>
      <c r="BE25" s="112">
        <v>55.9</v>
      </c>
      <c r="BF25" s="112">
        <v>48.2</v>
      </c>
      <c r="BG25" s="109">
        <v>500</v>
      </c>
      <c r="BH25" s="112">
        <v>30.86</v>
      </c>
      <c r="BI25" s="112">
        <v>30.864197530864192</v>
      </c>
      <c r="BJ25" s="112">
        <v>35.180400000000006</v>
      </c>
      <c r="BK25" s="112">
        <v>30.864197530864192</v>
      </c>
      <c r="BL25" s="112">
        <v>42.599999999999994</v>
      </c>
      <c r="BM25" s="112">
        <v>36.700000000000003</v>
      </c>
      <c r="BN25" s="109">
        <v>1000</v>
      </c>
      <c r="BO25" s="112">
        <v>28.34</v>
      </c>
      <c r="BP25" s="112">
        <v>28.34</v>
      </c>
      <c r="BQ25" s="112">
        <v>32.307600000000001</v>
      </c>
      <c r="BR25" s="112">
        <v>28.34</v>
      </c>
      <c r="BS25" s="112">
        <v>39.4</v>
      </c>
      <c r="BT25" s="112">
        <v>33.9</v>
      </c>
      <c r="BU25" s="109"/>
      <c r="BV25" s="112"/>
      <c r="BW25" s="112"/>
      <c r="BX25" s="112"/>
      <c r="BY25" s="112"/>
      <c r="BZ25" s="112"/>
      <c r="CA25" s="112"/>
      <c r="CB25" s="106" t="str">
        <f t="shared" si="12"/>
        <v>Heineken</v>
      </c>
      <c r="CC25" s="30"/>
      <c r="CD25" s="30"/>
      <c r="CE25" s="73"/>
      <c r="CF25" s="74"/>
      <c r="CG25" s="30"/>
      <c r="CH25" s="30"/>
      <c r="CI25" s="30">
        <v>100051</v>
      </c>
    </row>
    <row r="26" spans="1:87" ht="15" customHeight="1" x14ac:dyDescent="0.25">
      <c r="A26" s="30" t="s">
        <v>71</v>
      </c>
      <c r="B26" s="30">
        <v>88024432</v>
      </c>
      <c r="C26" s="30" t="s">
        <v>141</v>
      </c>
      <c r="D26" s="96">
        <f>VLOOKUP(B26,'Status update'!B:E,4,0)</f>
        <v>1</v>
      </c>
      <c r="E26" s="96">
        <f>D26</f>
        <v>1</v>
      </c>
      <c r="F26" s="96">
        <f>VLOOKUP(B26,'Status update'!B:D,3,0)</f>
        <v>15</v>
      </c>
      <c r="G26" s="97">
        <f t="shared" si="0"/>
        <v>11</v>
      </c>
      <c r="H26" s="114" t="s">
        <v>1018</v>
      </c>
      <c r="I26" s="30"/>
      <c r="J26" s="30"/>
      <c r="K26" s="98">
        <f t="shared" si="1"/>
        <v>0.35714285714285715</v>
      </c>
      <c r="L26" s="98">
        <f t="shared" si="2"/>
        <v>0.26190476190476192</v>
      </c>
      <c r="M26" s="99"/>
      <c r="N26" s="100">
        <f t="shared" si="3"/>
        <v>0</v>
      </c>
      <c r="O26" s="101"/>
      <c r="P26" s="102"/>
      <c r="Q26" s="103">
        <v>4</v>
      </c>
      <c r="R26" s="103"/>
      <c r="S26" s="30" t="s">
        <v>73</v>
      </c>
      <c r="T26" s="30" t="s">
        <v>106</v>
      </c>
      <c r="U26" s="30">
        <v>42</v>
      </c>
      <c r="V26" s="30">
        <v>36</v>
      </c>
      <c r="W26" s="30">
        <v>24</v>
      </c>
      <c r="X26" s="30">
        <v>42</v>
      </c>
      <c r="Y26" s="30" t="s">
        <v>142</v>
      </c>
      <c r="Z26" s="30">
        <v>6</v>
      </c>
      <c r="AA26" s="30" t="s">
        <v>76</v>
      </c>
      <c r="AB26" s="30" t="s">
        <v>108</v>
      </c>
      <c r="AC26" s="30">
        <v>70</v>
      </c>
      <c r="AD26" s="30">
        <v>75</v>
      </c>
      <c r="AE26" s="107"/>
      <c r="AF26" s="75"/>
      <c r="AG26" s="104">
        <f t="shared" si="4"/>
        <v>132</v>
      </c>
      <c r="AH26" s="104">
        <f t="shared" si="5"/>
        <v>150.48000000000002</v>
      </c>
      <c r="AI26" s="104">
        <f t="shared" si="6"/>
        <v>138</v>
      </c>
      <c r="AJ26" s="104">
        <f t="shared" si="7"/>
        <v>174</v>
      </c>
      <c r="AK26" s="104">
        <f t="shared" si="8"/>
        <v>156.84</v>
      </c>
      <c r="AL26" s="105">
        <f t="shared" si="9"/>
        <v>174</v>
      </c>
      <c r="AM26" s="105">
        <f t="shared" si="10"/>
        <v>156.84</v>
      </c>
      <c r="AN26" s="105"/>
      <c r="AO26" s="105"/>
      <c r="AP26" s="39">
        <f t="shared" si="13"/>
        <v>1</v>
      </c>
      <c r="AQ26" s="30" t="s">
        <v>115</v>
      </c>
      <c r="AR26" s="30" t="s">
        <v>79</v>
      </c>
      <c r="AS26" s="30">
        <v>42</v>
      </c>
      <c r="AT26" s="113">
        <v>132</v>
      </c>
      <c r="AU26" s="113">
        <v>138</v>
      </c>
      <c r="AV26" s="72">
        <v>150.48000000000002</v>
      </c>
      <c r="AW26" s="72">
        <v>138</v>
      </c>
      <c r="AX26" s="113">
        <v>174</v>
      </c>
      <c r="AY26" s="113">
        <v>156.84</v>
      </c>
      <c r="AZ26" s="108">
        <v>84</v>
      </c>
      <c r="BA26" s="112">
        <v>115.8</v>
      </c>
      <c r="BB26" s="112">
        <v>121.8</v>
      </c>
      <c r="BC26" s="112">
        <v>132.012</v>
      </c>
      <c r="BD26" s="112">
        <v>121.8</v>
      </c>
      <c r="BE26" s="112">
        <v>152.64000000000001</v>
      </c>
      <c r="BF26" s="112">
        <v>138.42000000000002</v>
      </c>
      <c r="BG26" s="109">
        <v>168</v>
      </c>
      <c r="BH26" s="112">
        <v>103.2</v>
      </c>
      <c r="BI26" s="112">
        <v>109.2</v>
      </c>
      <c r="BJ26" s="112">
        <v>117.64800000000001</v>
      </c>
      <c r="BK26" s="112">
        <v>109.2</v>
      </c>
      <c r="BL26" s="112">
        <v>136.02000000000001</v>
      </c>
      <c r="BM26" s="112">
        <v>124.08</v>
      </c>
      <c r="BN26" s="109">
        <v>417</v>
      </c>
      <c r="BO26" s="112">
        <v>98.4</v>
      </c>
      <c r="BP26" s="112">
        <v>104.4</v>
      </c>
      <c r="BQ26" s="112">
        <v>112.17600000000002</v>
      </c>
      <c r="BR26" s="112">
        <v>104.4</v>
      </c>
      <c r="BS26" s="112">
        <v>129.72</v>
      </c>
      <c r="BT26" s="112">
        <v>118.62</v>
      </c>
      <c r="BU26" s="109"/>
      <c r="BV26" s="112"/>
      <c r="BW26" s="112"/>
      <c r="BX26" s="112"/>
      <c r="BY26" s="112"/>
      <c r="BZ26" s="112"/>
      <c r="CA26" s="112"/>
      <c r="CB26" s="106" t="str">
        <f t="shared" si="12"/>
        <v>Heineken</v>
      </c>
      <c r="CC26" s="30"/>
      <c r="CD26" s="30"/>
      <c r="CE26" s="73"/>
      <c r="CF26" s="74"/>
      <c r="CG26" s="30"/>
      <c r="CH26" s="30"/>
      <c r="CI26" s="30">
        <v>101140</v>
      </c>
    </row>
    <row r="27" spans="1:87" ht="15" customHeight="1" x14ac:dyDescent="0.25">
      <c r="A27" s="30" t="s">
        <v>71</v>
      </c>
      <c r="B27" s="30">
        <v>88027227</v>
      </c>
      <c r="C27" s="30" t="s">
        <v>143</v>
      </c>
      <c r="D27" s="96">
        <f>VLOOKUP(B27,'Status update'!B:E,4,0)</f>
        <v>1</v>
      </c>
      <c r="E27" s="96">
        <f>D27</f>
        <v>1</v>
      </c>
      <c r="F27" s="96">
        <f>VLOOKUP(B27,'Status update'!B:D,3,0)</f>
        <v>65</v>
      </c>
      <c r="G27" s="97">
        <f t="shared" si="0"/>
        <v>65</v>
      </c>
      <c r="H27" s="30"/>
      <c r="I27" s="30"/>
      <c r="J27" s="30"/>
      <c r="K27" s="98">
        <f t="shared" si="1"/>
        <v>0.32500000000000001</v>
      </c>
      <c r="L27" s="98">
        <f t="shared" si="2"/>
        <v>0.32500000000000001</v>
      </c>
      <c r="M27" s="99"/>
      <c r="N27" s="100">
        <f t="shared" si="3"/>
        <v>0</v>
      </c>
      <c r="O27" s="101"/>
      <c r="P27" s="102"/>
      <c r="Q27" s="103"/>
      <c r="R27" s="103"/>
      <c r="S27" s="30" t="s">
        <v>73</v>
      </c>
      <c r="T27" s="30" t="s">
        <v>106</v>
      </c>
      <c r="U27" s="30">
        <v>15.7</v>
      </c>
      <c r="V27" s="30">
        <v>7</v>
      </c>
      <c r="W27" s="30">
        <v>50</v>
      </c>
      <c r="X27" s="30">
        <v>200</v>
      </c>
      <c r="Y27" s="30" t="s">
        <v>75</v>
      </c>
      <c r="Z27" s="30">
        <v>5</v>
      </c>
      <c r="AA27" s="30" t="s">
        <v>76</v>
      </c>
      <c r="AB27" s="30" t="s">
        <v>77</v>
      </c>
      <c r="AC27" s="30">
        <v>55</v>
      </c>
      <c r="AD27" s="30">
        <v>60</v>
      </c>
      <c r="AE27" s="75"/>
      <c r="AF27" s="73"/>
      <c r="AG27" s="104">
        <f t="shared" si="4"/>
        <v>55.3</v>
      </c>
      <c r="AH27" s="104">
        <f t="shared" si="5"/>
        <v>63.042000000000002</v>
      </c>
      <c r="AI27" s="104">
        <f t="shared" si="6"/>
        <v>59.6</v>
      </c>
      <c r="AJ27" s="104">
        <f t="shared" si="7"/>
        <v>72.900000000000006</v>
      </c>
      <c r="AK27" s="104">
        <f t="shared" si="8"/>
        <v>67.75</v>
      </c>
      <c r="AL27" s="105">
        <f t="shared" si="9"/>
        <v>72.900000000000006</v>
      </c>
      <c r="AM27" s="105">
        <f t="shared" si="10"/>
        <v>67.75</v>
      </c>
      <c r="AN27" s="105"/>
      <c r="AO27" s="105"/>
      <c r="AP27" s="39">
        <f t="shared" si="13"/>
        <v>1</v>
      </c>
      <c r="AQ27" s="30" t="s">
        <v>78</v>
      </c>
      <c r="AR27" s="30" t="s">
        <v>79</v>
      </c>
      <c r="AS27" s="30">
        <v>200</v>
      </c>
      <c r="AT27" s="113">
        <v>55.3</v>
      </c>
      <c r="AU27" s="113">
        <v>59.6</v>
      </c>
      <c r="AV27" s="72">
        <v>63.042000000000002</v>
      </c>
      <c r="AW27" s="72">
        <v>59.6</v>
      </c>
      <c r="AX27" s="113">
        <v>72.900000000000006</v>
      </c>
      <c r="AY27" s="113">
        <v>67.75</v>
      </c>
      <c r="AZ27" s="108">
        <v>500</v>
      </c>
      <c r="BA27" s="112">
        <v>43</v>
      </c>
      <c r="BB27" s="112">
        <v>44.95</v>
      </c>
      <c r="BC27" s="112">
        <v>49.02</v>
      </c>
      <c r="BD27" s="112">
        <v>44.95</v>
      </c>
      <c r="BE27" s="112">
        <v>56.7</v>
      </c>
      <c r="BF27" s="112">
        <v>51.1</v>
      </c>
      <c r="BG27" s="109">
        <v>1000</v>
      </c>
      <c r="BH27" s="112">
        <v>35.700000000000003</v>
      </c>
      <c r="BI27" s="112">
        <v>39.85</v>
      </c>
      <c r="BJ27" s="112">
        <v>40.698000000000008</v>
      </c>
      <c r="BK27" s="112">
        <v>39.85</v>
      </c>
      <c r="BL27" s="112">
        <v>47.05</v>
      </c>
      <c r="BM27" s="112">
        <v>45.300000000000004</v>
      </c>
      <c r="BN27" s="109">
        <v>2000</v>
      </c>
      <c r="BO27" s="112">
        <v>31.4</v>
      </c>
      <c r="BP27" s="112">
        <v>33.049999999999997</v>
      </c>
      <c r="BQ27" s="112">
        <v>35.795999999999999</v>
      </c>
      <c r="BR27" s="112">
        <v>33.049999999999997</v>
      </c>
      <c r="BS27" s="112">
        <v>41.4</v>
      </c>
      <c r="BT27" s="112">
        <v>37.549999999999997</v>
      </c>
      <c r="BU27" s="109">
        <v>4000</v>
      </c>
      <c r="BV27" s="112">
        <v>29.1</v>
      </c>
      <c r="BW27" s="112">
        <v>30.65</v>
      </c>
      <c r="BX27" s="112">
        <v>33.174000000000007</v>
      </c>
      <c r="BY27" s="112">
        <v>30.65</v>
      </c>
      <c r="BZ27" s="112">
        <v>38.35</v>
      </c>
      <c r="CA27" s="112">
        <v>34.85</v>
      </c>
      <c r="CB27" s="106" t="str">
        <f t="shared" si="12"/>
        <v>Heineken</v>
      </c>
      <c r="CC27" s="30"/>
      <c r="CD27" s="30"/>
      <c r="CE27" s="73"/>
      <c r="CF27" s="74"/>
      <c r="CG27" s="30"/>
      <c r="CH27" s="30"/>
      <c r="CI27" s="30">
        <v>101140</v>
      </c>
    </row>
    <row r="28" spans="1:87" ht="15" customHeight="1" x14ac:dyDescent="0.25">
      <c r="A28" s="30" t="s">
        <v>71</v>
      </c>
      <c r="B28" s="30">
        <v>88024214</v>
      </c>
      <c r="C28" s="30" t="s">
        <v>144</v>
      </c>
      <c r="D28" s="96">
        <f>VLOOKUP(B28,'Status update'!B:E,4,0)</f>
        <v>1</v>
      </c>
      <c r="E28" s="96">
        <f>D28</f>
        <v>1</v>
      </c>
      <c r="F28" s="96">
        <f>VLOOKUP(B28,'Status update'!B:D,3,0)</f>
        <v>13</v>
      </c>
      <c r="G28" s="97">
        <f t="shared" si="0"/>
        <v>13</v>
      </c>
      <c r="H28" s="30"/>
      <c r="I28" s="30"/>
      <c r="J28" s="30"/>
      <c r="K28" s="98">
        <f t="shared" si="1"/>
        <v>0.30952380952380953</v>
      </c>
      <c r="L28" s="98">
        <f t="shared" si="2"/>
        <v>0.30952380952380953</v>
      </c>
      <c r="M28" s="99"/>
      <c r="N28" s="100">
        <f t="shared" si="3"/>
        <v>0</v>
      </c>
      <c r="O28" s="101"/>
      <c r="P28" s="102"/>
      <c r="Q28" s="103"/>
      <c r="R28" s="103"/>
      <c r="S28" s="30" t="s">
        <v>73</v>
      </c>
      <c r="T28" s="30" t="s">
        <v>106</v>
      </c>
      <c r="U28" s="30">
        <v>42</v>
      </c>
      <c r="V28" s="30">
        <v>35</v>
      </c>
      <c r="W28" s="30">
        <v>35</v>
      </c>
      <c r="X28" s="30">
        <v>42</v>
      </c>
      <c r="Y28" s="30" t="s">
        <v>75</v>
      </c>
      <c r="Z28" s="30">
        <v>6</v>
      </c>
      <c r="AA28" s="30" t="s">
        <v>76</v>
      </c>
      <c r="AB28" s="30" t="s">
        <v>108</v>
      </c>
      <c r="AC28" s="30">
        <v>70</v>
      </c>
      <c r="AD28" s="30">
        <v>75</v>
      </c>
      <c r="AE28" s="107"/>
      <c r="AF28" s="75"/>
      <c r="AG28" s="104">
        <f t="shared" si="4"/>
        <v>278.39999999999998</v>
      </c>
      <c r="AH28" s="104">
        <f t="shared" si="5"/>
        <v>317.37600000000003</v>
      </c>
      <c r="AI28" s="104">
        <f t="shared" si="6"/>
        <v>300</v>
      </c>
      <c r="AJ28" s="104">
        <f t="shared" si="7"/>
        <v>366.96</v>
      </c>
      <c r="AK28" s="104">
        <f t="shared" si="8"/>
        <v>340.92</v>
      </c>
      <c r="AL28" s="105">
        <f t="shared" si="9"/>
        <v>366.96</v>
      </c>
      <c r="AM28" s="105">
        <f t="shared" si="10"/>
        <v>340.92</v>
      </c>
      <c r="AN28" s="105"/>
      <c r="AO28" s="105"/>
      <c r="AP28" s="39">
        <f t="shared" si="13"/>
        <v>1</v>
      </c>
      <c r="AQ28" s="30" t="s">
        <v>115</v>
      </c>
      <c r="AR28" s="30" t="s">
        <v>79</v>
      </c>
      <c r="AS28" s="30">
        <v>42</v>
      </c>
      <c r="AT28" s="113">
        <v>278.39999999999998</v>
      </c>
      <c r="AU28" s="113">
        <v>300</v>
      </c>
      <c r="AV28" s="72">
        <v>317.37600000000003</v>
      </c>
      <c r="AW28" s="72">
        <v>300</v>
      </c>
      <c r="AX28" s="113">
        <v>366.96</v>
      </c>
      <c r="AY28" s="113">
        <v>340.92</v>
      </c>
      <c r="AZ28" s="108">
        <v>84</v>
      </c>
      <c r="BA28" s="112">
        <v>255</v>
      </c>
      <c r="BB28" s="112">
        <v>273</v>
      </c>
      <c r="BC28" s="112">
        <v>290.70000000000005</v>
      </c>
      <c r="BD28" s="112">
        <v>273</v>
      </c>
      <c r="BE28" s="112">
        <v>336.12</v>
      </c>
      <c r="BF28" s="112">
        <v>310.20000000000005</v>
      </c>
      <c r="BG28" s="109">
        <v>167</v>
      </c>
      <c r="BH28" s="112">
        <v>246</v>
      </c>
      <c r="BI28" s="112">
        <v>264</v>
      </c>
      <c r="BJ28" s="112">
        <v>280.44000000000005</v>
      </c>
      <c r="BK28" s="112">
        <v>264</v>
      </c>
      <c r="BL28" s="112">
        <v>324.29999999999995</v>
      </c>
      <c r="BM28" s="112">
        <v>300</v>
      </c>
      <c r="BN28" s="109">
        <v>417</v>
      </c>
      <c r="BO28" s="112">
        <v>240</v>
      </c>
      <c r="BP28" s="112">
        <v>258</v>
      </c>
      <c r="BQ28" s="112">
        <v>273.60000000000002</v>
      </c>
      <c r="BR28" s="112">
        <v>258</v>
      </c>
      <c r="BS28" s="112">
        <v>316.38</v>
      </c>
      <c r="BT28" s="112">
        <v>293.15999999999997</v>
      </c>
      <c r="BU28" s="109"/>
      <c r="BV28" s="112"/>
      <c r="BW28" s="112"/>
      <c r="BX28" s="112"/>
      <c r="BY28" s="112"/>
      <c r="BZ28" s="112"/>
      <c r="CA28" s="112"/>
      <c r="CB28" s="106" t="str">
        <f t="shared" si="12"/>
        <v>Heineken</v>
      </c>
      <c r="CC28" s="30"/>
      <c r="CD28" s="30"/>
      <c r="CE28" s="73"/>
      <c r="CF28" s="74"/>
      <c r="CG28" s="30"/>
      <c r="CH28" s="30"/>
      <c r="CI28" s="30">
        <v>101140</v>
      </c>
    </row>
    <row r="29" spans="1:87" ht="15" customHeight="1" x14ac:dyDescent="0.25">
      <c r="A29" s="30" t="s">
        <v>125</v>
      </c>
      <c r="B29" s="30">
        <v>88027359</v>
      </c>
      <c r="C29" s="30" t="s">
        <v>145</v>
      </c>
      <c r="D29" s="96">
        <f>VLOOKUP(B29,'Status update'!B:E,4,0)</f>
        <v>1</v>
      </c>
      <c r="E29" s="96">
        <f>D29</f>
        <v>1</v>
      </c>
      <c r="F29" s="96">
        <f>VLOOKUP(B29,'Status update'!B:D,3,0)</f>
        <v>25</v>
      </c>
      <c r="G29" s="97">
        <f t="shared" si="0"/>
        <v>25</v>
      </c>
      <c r="H29" s="30"/>
      <c r="I29" s="30"/>
      <c r="J29" s="30"/>
      <c r="K29" s="98">
        <f t="shared" si="1"/>
        <v>0.29761904761904762</v>
      </c>
      <c r="L29" s="98">
        <f t="shared" si="2"/>
        <v>0.29761904761904762</v>
      </c>
      <c r="M29" s="99"/>
      <c r="N29" s="100">
        <f t="shared" si="3"/>
        <v>0</v>
      </c>
      <c r="O29" s="101"/>
      <c r="P29" s="102"/>
      <c r="Q29" s="103"/>
      <c r="R29" s="103"/>
      <c r="S29" s="30" t="s">
        <v>127</v>
      </c>
      <c r="T29" s="30" t="s">
        <v>106</v>
      </c>
      <c r="U29" s="30">
        <v>35</v>
      </c>
      <c r="V29" s="30">
        <v>21</v>
      </c>
      <c r="W29" s="30">
        <v>53</v>
      </c>
      <c r="X29" s="30">
        <v>84</v>
      </c>
      <c r="Y29" s="30" t="s">
        <v>89</v>
      </c>
      <c r="Z29" s="30">
        <v>6</v>
      </c>
      <c r="AA29" s="30" t="s">
        <v>76</v>
      </c>
      <c r="AB29" s="30" t="s">
        <v>108</v>
      </c>
      <c r="AC29" s="30">
        <v>50</v>
      </c>
      <c r="AD29" s="30">
        <v>60</v>
      </c>
      <c r="AE29" s="75"/>
      <c r="AF29" s="73"/>
      <c r="AG29" s="104">
        <f t="shared" si="4"/>
        <v>47.94</v>
      </c>
      <c r="AH29" s="104">
        <f t="shared" si="5"/>
        <v>54.651600000000002</v>
      </c>
      <c r="AI29" s="104">
        <f t="shared" si="6"/>
        <v>51.36</v>
      </c>
      <c r="AJ29" s="104">
        <f t="shared" si="7"/>
        <v>63.179999999999993</v>
      </c>
      <c r="AK29" s="104">
        <f t="shared" si="8"/>
        <v>58.38</v>
      </c>
      <c r="AL29" s="105">
        <f t="shared" si="9"/>
        <v>63.179999999999993</v>
      </c>
      <c r="AM29" s="105">
        <f t="shared" si="10"/>
        <v>58.38</v>
      </c>
      <c r="AN29" s="105"/>
      <c r="AO29" s="105"/>
      <c r="AP29" s="39">
        <f t="shared" si="13"/>
        <v>1</v>
      </c>
      <c r="AQ29" s="30" t="s">
        <v>118</v>
      </c>
      <c r="AR29" s="30" t="s">
        <v>79</v>
      </c>
      <c r="AS29" s="30">
        <v>84</v>
      </c>
      <c r="AT29" s="113">
        <v>47.94</v>
      </c>
      <c r="AU29" s="113">
        <v>51.36</v>
      </c>
      <c r="AV29" s="72">
        <v>54.651600000000002</v>
      </c>
      <c r="AW29" s="72">
        <v>51.36</v>
      </c>
      <c r="AX29" s="113">
        <v>63.179999999999993</v>
      </c>
      <c r="AY29" s="94">
        <v>58.38</v>
      </c>
      <c r="AZ29" s="108">
        <v>168</v>
      </c>
      <c r="BA29" s="112">
        <v>33.6</v>
      </c>
      <c r="BB29" s="112">
        <v>36.96</v>
      </c>
      <c r="BC29" s="112">
        <v>38.304000000000009</v>
      </c>
      <c r="BD29" s="112">
        <v>36.96</v>
      </c>
      <c r="BE29" s="70">
        <v>44.28</v>
      </c>
      <c r="BF29" s="70">
        <v>42</v>
      </c>
      <c r="BG29" s="109">
        <v>420</v>
      </c>
      <c r="BH29" s="112">
        <v>27.66</v>
      </c>
      <c r="BI29" s="112">
        <v>31.08</v>
      </c>
      <c r="BJ29" s="112">
        <v>31.532400000000003</v>
      </c>
      <c r="BK29" s="112">
        <v>31.08</v>
      </c>
      <c r="BL29" s="71">
        <v>36.480000000000004</v>
      </c>
      <c r="BM29" s="71">
        <v>35.339999999999996</v>
      </c>
      <c r="BN29" s="109">
        <v>840</v>
      </c>
      <c r="BO29" s="112">
        <v>25.08</v>
      </c>
      <c r="BP29" s="112">
        <v>28.44</v>
      </c>
      <c r="BQ29" s="112">
        <v>28.591200000000001</v>
      </c>
      <c r="BR29" s="112">
        <v>28.44</v>
      </c>
      <c r="BS29" s="71">
        <v>33.06</v>
      </c>
      <c r="BT29" s="71">
        <v>32.339999999999996</v>
      </c>
      <c r="BU29" s="109">
        <v>1680</v>
      </c>
      <c r="BV29" s="112">
        <v>22.8</v>
      </c>
      <c r="BW29" s="112">
        <v>26.82</v>
      </c>
      <c r="BX29" s="112">
        <v>25.992000000000004</v>
      </c>
      <c r="BY29" s="112">
        <v>26.82</v>
      </c>
      <c r="BZ29" s="76">
        <v>30.06</v>
      </c>
      <c r="CA29" s="76">
        <v>30.06</v>
      </c>
      <c r="CB29" s="106" t="str">
        <f t="shared" si="12"/>
        <v>Heineken - F1</v>
      </c>
      <c r="CC29" s="30"/>
      <c r="CD29" s="30"/>
      <c r="CE29" s="73"/>
      <c r="CF29" s="74"/>
      <c r="CG29" s="30"/>
      <c r="CH29" s="30"/>
      <c r="CI29" s="30">
        <v>101140</v>
      </c>
    </row>
    <row r="30" spans="1:87" ht="15" customHeight="1" x14ac:dyDescent="0.25">
      <c r="A30" s="30" t="s">
        <v>71</v>
      </c>
      <c r="B30" s="30">
        <v>88024215</v>
      </c>
      <c r="C30" s="30" t="s">
        <v>146</v>
      </c>
      <c r="D30" s="96">
        <f>VLOOKUP(B30,'Status update'!B:E,4,0)</f>
        <v>1</v>
      </c>
      <c r="E30" s="96">
        <f>D30</f>
        <v>1</v>
      </c>
      <c r="F30" s="96">
        <f>VLOOKUP(B30,'Status update'!B:D,3,0)</f>
        <v>17</v>
      </c>
      <c r="G30" s="97">
        <f t="shared" si="0"/>
        <v>17</v>
      </c>
      <c r="H30" s="30"/>
      <c r="I30" s="30"/>
      <c r="J30" s="30"/>
      <c r="K30" s="98">
        <f t="shared" si="1"/>
        <v>0.26984126984126983</v>
      </c>
      <c r="L30" s="98">
        <f t="shared" si="2"/>
        <v>0.26984126984126983</v>
      </c>
      <c r="M30" s="99"/>
      <c r="N30" s="100">
        <f t="shared" si="3"/>
        <v>0</v>
      </c>
      <c r="O30" s="101"/>
      <c r="P30" s="102"/>
      <c r="Q30" s="103"/>
      <c r="R30" s="103"/>
      <c r="S30" s="30" t="s">
        <v>73</v>
      </c>
      <c r="T30" s="30" t="s">
        <v>106</v>
      </c>
      <c r="U30" s="30">
        <v>65</v>
      </c>
      <c r="V30" s="30">
        <v>37</v>
      </c>
      <c r="W30" s="30">
        <v>32</v>
      </c>
      <c r="X30" s="30">
        <v>63</v>
      </c>
      <c r="Y30" s="30" t="s">
        <v>75</v>
      </c>
      <c r="Z30" s="30">
        <v>4</v>
      </c>
      <c r="AA30" s="30" t="s">
        <v>76</v>
      </c>
      <c r="AB30" s="30" t="s">
        <v>108</v>
      </c>
      <c r="AC30" s="30">
        <v>70</v>
      </c>
      <c r="AD30" s="30">
        <v>75</v>
      </c>
      <c r="AE30" s="107"/>
      <c r="AF30" s="75"/>
      <c r="AG30" s="104">
        <f t="shared" si="4"/>
        <v>232</v>
      </c>
      <c r="AH30" s="104">
        <f t="shared" si="5"/>
        <v>264.48</v>
      </c>
      <c r="AI30" s="104">
        <f t="shared" si="6"/>
        <v>252</v>
      </c>
      <c r="AJ30" s="104">
        <f t="shared" si="7"/>
        <v>305.8</v>
      </c>
      <c r="AK30" s="104">
        <f t="shared" si="8"/>
        <v>286.36</v>
      </c>
      <c r="AL30" s="105">
        <f t="shared" si="9"/>
        <v>305.8</v>
      </c>
      <c r="AM30" s="105">
        <f t="shared" si="10"/>
        <v>286.36</v>
      </c>
      <c r="AN30" s="105"/>
      <c r="AO30" s="105"/>
      <c r="AP30" s="39">
        <f t="shared" si="13"/>
        <v>1</v>
      </c>
      <c r="AQ30" s="30" t="s">
        <v>115</v>
      </c>
      <c r="AR30" s="30" t="s">
        <v>79</v>
      </c>
      <c r="AS30" s="30">
        <v>63</v>
      </c>
      <c r="AT30" s="113">
        <v>232</v>
      </c>
      <c r="AU30" s="113">
        <v>252</v>
      </c>
      <c r="AV30" s="72">
        <v>264.48</v>
      </c>
      <c r="AW30" s="72">
        <v>252</v>
      </c>
      <c r="AX30" s="113">
        <v>305.8</v>
      </c>
      <c r="AY30" s="113">
        <v>286.36</v>
      </c>
      <c r="AZ30" s="108">
        <v>125</v>
      </c>
      <c r="BA30" s="112">
        <v>228</v>
      </c>
      <c r="BB30" s="112">
        <v>244</v>
      </c>
      <c r="BC30" s="112">
        <v>259.92</v>
      </c>
      <c r="BD30" s="112">
        <v>244</v>
      </c>
      <c r="BE30" s="112">
        <v>300.56</v>
      </c>
      <c r="BF30" s="112">
        <v>277.27999999999997</v>
      </c>
      <c r="BG30" s="109">
        <v>250</v>
      </c>
      <c r="BH30" s="112">
        <v>212</v>
      </c>
      <c r="BI30" s="112">
        <v>240</v>
      </c>
      <c r="BJ30" s="112">
        <v>241.68000000000004</v>
      </c>
      <c r="BK30" s="112">
        <v>240</v>
      </c>
      <c r="BL30" s="112">
        <v>279.44</v>
      </c>
      <c r="BM30" s="112">
        <v>272.72000000000003</v>
      </c>
      <c r="BN30" s="109">
        <v>625</v>
      </c>
      <c r="BO30" s="112">
        <v>208</v>
      </c>
      <c r="BP30" s="112">
        <v>232</v>
      </c>
      <c r="BQ30" s="112">
        <v>237.12000000000003</v>
      </c>
      <c r="BR30" s="112">
        <v>232</v>
      </c>
      <c r="BS30" s="112">
        <v>274.2</v>
      </c>
      <c r="BT30" s="112">
        <v>263.64</v>
      </c>
      <c r="BU30" s="109"/>
      <c r="BV30" s="112"/>
      <c r="BW30" s="112"/>
      <c r="BX30" s="112"/>
      <c r="BY30" s="112"/>
      <c r="BZ30" s="112"/>
      <c r="CA30" s="112"/>
      <c r="CB30" s="106" t="str">
        <f t="shared" si="12"/>
        <v>Heineken</v>
      </c>
      <c r="CC30" s="30"/>
      <c r="CD30" s="30"/>
      <c r="CE30" s="73"/>
      <c r="CF30" s="74"/>
      <c r="CG30" s="30"/>
      <c r="CH30" s="30"/>
      <c r="CI30" s="30">
        <v>101140</v>
      </c>
    </row>
    <row r="31" spans="1:87" ht="15" customHeight="1" x14ac:dyDescent="0.25">
      <c r="A31" s="30" t="s">
        <v>119</v>
      </c>
      <c r="B31" s="30">
        <v>88023983</v>
      </c>
      <c r="C31" s="30" t="s">
        <v>147</v>
      </c>
      <c r="D31" s="96">
        <f>VLOOKUP(B31,'Status update'!B:E,4,0)</f>
        <v>3</v>
      </c>
      <c r="E31" s="96">
        <v>3</v>
      </c>
      <c r="F31" s="96">
        <f>VLOOKUP(B31,'Status update'!B:D,3,0)</f>
        <v>125</v>
      </c>
      <c r="G31" s="97">
        <f t="shared" si="0"/>
        <v>125</v>
      </c>
      <c r="H31" s="30" t="s">
        <v>86</v>
      </c>
      <c r="I31" s="30"/>
      <c r="J31" s="30"/>
      <c r="K31" s="98">
        <f t="shared" si="1"/>
        <v>1.25</v>
      </c>
      <c r="L31" s="98">
        <f t="shared" si="2"/>
        <v>1.25</v>
      </c>
      <c r="M31" s="99"/>
      <c r="N31" s="100">
        <f t="shared" si="3"/>
        <v>0</v>
      </c>
      <c r="O31" s="101">
        <v>1</v>
      </c>
      <c r="P31" s="102"/>
      <c r="Q31" s="103"/>
      <c r="R31" s="103"/>
      <c r="S31" s="30" t="s">
        <v>81</v>
      </c>
      <c r="T31" s="30" t="s">
        <v>82</v>
      </c>
      <c r="U31" s="30">
        <v>61.5</v>
      </c>
      <c r="V31" s="30">
        <v>53</v>
      </c>
      <c r="W31" s="30">
        <v>10</v>
      </c>
      <c r="X31" s="30">
        <v>100</v>
      </c>
      <c r="Y31" s="30" t="s">
        <v>83</v>
      </c>
      <c r="Z31" s="30">
        <v>1</v>
      </c>
      <c r="AA31" s="30" t="s">
        <v>76</v>
      </c>
      <c r="AB31" s="30" t="s">
        <v>84</v>
      </c>
      <c r="AC31" s="30">
        <v>50</v>
      </c>
      <c r="AD31" s="30">
        <v>60</v>
      </c>
      <c r="AE31" s="107"/>
      <c r="AF31" s="75"/>
      <c r="AG31" s="104">
        <f t="shared" si="4"/>
        <v>97.71</v>
      </c>
      <c r="AH31" s="104">
        <f t="shared" si="5"/>
        <v>111.38940000000001</v>
      </c>
      <c r="AI31" s="104">
        <f t="shared" si="6"/>
        <v>100.65</v>
      </c>
      <c r="AJ31" s="104">
        <f t="shared" si="7"/>
        <v>128.80000000000001</v>
      </c>
      <c r="AK31" s="104">
        <f t="shared" si="8"/>
        <v>114.38</v>
      </c>
      <c r="AL31" s="105">
        <f t="shared" si="9"/>
        <v>128.80000000000001</v>
      </c>
      <c r="AM31" s="105">
        <f t="shared" si="10"/>
        <v>114.38</v>
      </c>
      <c r="AN31" s="105"/>
      <c r="AO31" s="105"/>
      <c r="AP31" s="39">
        <f t="shared" si="13"/>
        <v>1</v>
      </c>
      <c r="AQ31" s="30" t="s">
        <v>78</v>
      </c>
      <c r="AR31" s="30" t="s">
        <v>79</v>
      </c>
      <c r="AS31" s="30">
        <v>100</v>
      </c>
      <c r="AT31" s="113">
        <v>97.71</v>
      </c>
      <c r="AU31" s="113">
        <v>100.65</v>
      </c>
      <c r="AV31" s="72">
        <v>111.38940000000001</v>
      </c>
      <c r="AW31" s="72">
        <v>100.65</v>
      </c>
      <c r="AX31" s="113">
        <v>128.80000000000001</v>
      </c>
      <c r="AY31" s="113">
        <v>114.38</v>
      </c>
      <c r="AZ31" s="108">
        <v>250</v>
      </c>
      <c r="BA31" s="112">
        <v>94.78</v>
      </c>
      <c r="BB31" s="112">
        <v>96.73</v>
      </c>
      <c r="BC31" s="112">
        <v>108.04920000000001</v>
      </c>
      <c r="BD31" s="112">
        <v>96.73</v>
      </c>
      <c r="BE31" s="112">
        <v>124.94</v>
      </c>
      <c r="BF31" s="112">
        <v>109.92</v>
      </c>
      <c r="BG31" s="109">
        <v>500</v>
      </c>
      <c r="BH31" s="112">
        <v>91.85</v>
      </c>
      <c r="BI31" s="112">
        <v>93.8</v>
      </c>
      <c r="BJ31" s="112">
        <v>104.709</v>
      </c>
      <c r="BK31" s="112">
        <v>93.8</v>
      </c>
      <c r="BL31" s="112">
        <v>121.08</v>
      </c>
      <c r="BM31" s="112">
        <v>106.59</v>
      </c>
      <c r="BN31" s="109">
        <v>1000</v>
      </c>
      <c r="BO31" s="112">
        <v>86.96</v>
      </c>
      <c r="BP31" s="112">
        <v>86.96</v>
      </c>
      <c r="BQ31" s="112">
        <v>99.134399999999999</v>
      </c>
      <c r="BR31" s="112">
        <v>86.96</v>
      </c>
      <c r="BS31" s="112">
        <v>114.63</v>
      </c>
      <c r="BT31" s="112">
        <v>98.82</v>
      </c>
      <c r="BU31" s="109"/>
      <c r="BV31" s="112"/>
      <c r="BW31" s="112"/>
      <c r="BX31" s="112"/>
      <c r="BY31" s="112"/>
      <c r="BZ31" s="112"/>
      <c r="CA31" s="112"/>
      <c r="CB31" s="106" t="str">
        <f t="shared" si="12"/>
        <v>Heineken UCL</v>
      </c>
      <c r="CC31" s="30"/>
      <c r="CD31" s="30"/>
      <c r="CE31" s="73"/>
      <c r="CF31" s="74"/>
      <c r="CG31" s="30"/>
      <c r="CH31" s="30"/>
      <c r="CI31" s="30">
        <v>100049</v>
      </c>
    </row>
    <row r="32" spans="1:87" ht="15" customHeight="1" x14ac:dyDescent="0.25">
      <c r="A32" s="30" t="s">
        <v>119</v>
      </c>
      <c r="B32" s="30">
        <v>88026949</v>
      </c>
      <c r="C32" s="30" t="s">
        <v>148</v>
      </c>
      <c r="D32" s="96">
        <f>VLOOKUP(B32,'Status update'!B:E,4,0)</f>
        <v>1</v>
      </c>
      <c r="E32" s="96">
        <v>3</v>
      </c>
      <c r="F32" s="96">
        <f>VLOOKUP(B32,'Status update'!B:D,3,0)</f>
        <v>3007</v>
      </c>
      <c r="G32" s="97">
        <f t="shared" si="0"/>
        <v>3007</v>
      </c>
      <c r="H32" s="30" t="s">
        <v>149</v>
      </c>
      <c r="I32" s="30"/>
      <c r="J32" s="30"/>
      <c r="K32" s="98">
        <f t="shared" si="1"/>
        <v>0.44880597014925372</v>
      </c>
      <c r="L32" s="98">
        <f t="shared" si="2"/>
        <v>0.44880597014925372</v>
      </c>
      <c r="M32" s="99"/>
      <c r="N32" s="100">
        <f t="shared" si="3"/>
        <v>0</v>
      </c>
      <c r="O32" s="101">
        <v>1</v>
      </c>
      <c r="P32" s="102"/>
      <c r="Q32" s="103"/>
      <c r="R32" s="103"/>
      <c r="S32" s="30" t="s">
        <v>81</v>
      </c>
      <c r="T32" s="30" t="s">
        <v>150</v>
      </c>
      <c r="U32" s="30">
        <v>55.9</v>
      </c>
      <c r="V32" s="30">
        <v>21.9</v>
      </c>
      <c r="W32" s="30">
        <v>21.2</v>
      </c>
      <c r="X32" s="30">
        <v>6700</v>
      </c>
      <c r="Y32" s="30" t="s">
        <v>89</v>
      </c>
      <c r="Z32" s="30">
        <v>24</v>
      </c>
      <c r="AA32" s="30" t="s">
        <v>151</v>
      </c>
      <c r="AB32" s="30" t="s">
        <v>113</v>
      </c>
      <c r="AC32" s="30">
        <v>90</v>
      </c>
      <c r="AD32" s="30"/>
      <c r="AE32" s="75"/>
      <c r="AF32" s="73"/>
      <c r="AG32" s="104">
        <f t="shared" si="4"/>
        <v>20.16</v>
      </c>
      <c r="AH32" s="104">
        <f t="shared" si="5"/>
        <v>20.16</v>
      </c>
      <c r="AI32" s="104">
        <f t="shared" si="6"/>
        <v>21.369600000000002</v>
      </c>
      <c r="AJ32" s="104">
        <f t="shared" si="7"/>
        <v>22.799999999999997</v>
      </c>
      <c r="AK32" s="104">
        <f t="shared" si="8"/>
        <v>24.240000000000002</v>
      </c>
      <c r="AL32" s="105">
        <f t="shared" si="9"/>
        <v>22.799999999999997</v>
      </c>
      <c r="AM32" s="105">
        <f t="shared" si="10"/>
        <v>24.240000000000002</v>
      </c>
      <c r="AN32" s="105"/>
      <c r="AO32" s="105"/>
      <c r="AP32" s="39">
        <v>1</v>
      </c>
      <c r="AQ32" s="30" t="s">
        <v>152</v>
      </c>
      <c r="AR32" s="30"/>
      <c r="AS32" s="30">
        <v>6700</v>
      </c>
      <c r="AT32" s="113">
        <v>20.16</v>
      </c>
      <c r="AU32" s="113"/>
      <c r="AV32" s="72">
        <v>20.16</v>
      </c>
      <c r="AW32" s="72">
        <v>21.369600000000002</v>
      </c>
      <c r="AX32" s="113">
        <v>22.799999999999997</v>
      </c>
      <c r="AY32" s="113">
        <v>24.240000000000002</v>
      </c>
      <c r="AZ32" s="108"/>
      <c r="BA32" s="112"/>
      <c r="BB32" s="112"/>
      <c r="BC32" s="112"/>
      <c r="BD32" s="112"/>
      <c r="BE32" s="112"/>
      <c r="BF32" s="112"/>
      <c r="BG32" s="109"/>
      <c r="BH32" s="112"/>
      <c r="BI32" s="112"/>
      <c r="BJ32" s="112"/>
      <c r="BK32" s="112"/>
      <c r="BL32" s="112"/>
      <c r="BM32" s="112"/>
      <c r="BN32" s="109"/>
      <c r="BO32" s="112"/>
      <c r="BP32" s="112"/>
      <c r="BQ32" s="112"/>
      <c r="BR32" s="112"/>
      <c r="BS32" s="112"/>
      <c r="BT32" s="112"/>
      <c r="BU32" s="109"/>
      <c r="BV32" s="112"/>
      <c r="BW32" s="112"/>
      <c r="BX32" s="112"/>
      <c r="BY32" s="112"/>
      <c r="BZ32" s="112"/>
      <c r="CA32" s="112"/>
      <c r="CB32" s="106" t="str">
        <f t="shared" si="12"/>
        <v>Heineken UCL</v>
      </c>
      <c r="CC32" s="30"/>
      <c r="CD32" s="30"/>
      <c r="CE32" s="73"/>
      <c r="CF32" s="74"/>
      <c r="CG32" s="30"/>
      <c r="CH32" s="30"/>
      <c r="CI32" s="30">
        <v>100743</v>
      </c>
    </row>
    <row r="33" spans="1:87" ht="15" customHeight="1" x14ac:dyDescent="0.25">
      <c r="A33" s="30" t="s">
        <v>71</v>
      </c>
      <c r="B33" s="30">
        <v>88026102</v>
      </c>
      <c r="C33" s="30" t="s">
        <v>153</v>
      </c>
      <c r="D33" s="96">
        <f>VLOOKUP(B33,'Status update'!B:E,4,0)</f>
        <v>1</v>
      </c>
      <c r="E33" s="96">
        <f>D33</f>
        <v>1</v>
      </c>
      <c r="F33" s="96">
        <f>VLOOKUP(B33,'Status update'!B:D,3,0)</f>
        <v>26</v>
      </c>
      <c r="G33" s="97">
        <f t="shared" si="0"/>
        <v>26</v>
      </c>
      <c r="H33" s="30"/>
      <c r="I33" s="30"/>
      <c r="J33" s="30"/>
      <c r="K33" s="98">
        <f t="shared" si="1"/>
        <v>0.26</v>
      </c>
      <c r="L33" s="98">
        <f t="shared" si="2"/>
        <v>0.26</v>
      </c>
      <c r="M33" s="99"/>
      <c r="N33" s="100">
        <f t="shared" si="3"/>
        <v>0</v>
      </c>
      <c r="O33" s="101"/>
      <c r="P33" s="102"/>
      <c r="Q33" s="103"/>
      <c r="R33" s="103"/>
      <c r="S33" s="30" t="s">
        <v>154</v>
      </c>
      <c r="T33" s="30" t="s">
        <v>82</v>
      </c>
      <c r="U33" s="30">
        <v>49</v>
      </c>
      <c r="V33" s="30">
        <v>59.5</v>
      </c>
      <c r="W33" s="30">
        <v>58</v>
      </c>
      <c r="X33" s="30">
        <v>100</v>
      </c>
      <c r="Y33" s="30" t="s">
        <v>83</v>
      </c>
      <c r="Z33" s="30">
        <v>1</v>
      </c>
      <c r="AA33" s="30" t="s">
        <v>76</v>
      </c>
      <c r="AB33" s="30" t="s">
        <v>155</v>
      </c>
      <c r="AC33" s="30">
        <v>110</v>
      </c>
      <c r="AD33" s="30">
        <v>115</v>
      </c>
      <c r="AE33" s="107"/>
      <c r="AF33" s="75"/>
      <c r="AG33" s="104">
        <f t="shared" si="4"/>
        <v>462.84</v>
      </c>
      <c r="AH33" s="104">
        <f t="shared" si="5"/>
        <v>504.49560000000002</v>
      </c>
      <c r="AI33" s="104">
        <f t="shared" si="6"/>
        <v>477.05</v>
      </c>
      <c r="AJ33" s="104">
        <f t="shared" si="7"/>
        <v>573.29</v>
      </c>
      <c r="AK33" s="104">
        <f t="shared" si="8"/>
        <v>542.1</v>
      </c>
      <c r="AL33" s="105">
        <f t="shared" si="9"/>
        <v>573.29</v>
      </c>
      <c r="AM33" s="105">
        <f t="shared" si="10"/>
        <v>542.1</v>
      </c>
      <c r="AN33" s="105"/>
      <c r="AO33" s="105"/>
      <c r="AP33" s="39">
        <f t="shared" ref="AP33:AP45" si="14">IF($F33&lt;=AZ33,1,(IF($F33&lt;=BG33,2,(IF($F33&lt;=BN33,3,(IF($F33&lt;=BU33,4,5)))))))</f>
        <v>1</v>
      </c>
      <c r="AQ33" s="30" t="s">
        <v>115</v>
      </c>
      <c r="AR33" s="30" t="s">
        <v>79</v>
      </c>
      <c r="AS33" s="30">
        <v>100</v>
      </c>
      <c r="AT33" s="113">
        <v>462.84</v>
      </c>
      <c r="AU33" s="113">
        <v>477.05</v>
      </c>
      <c r="AV33" s="72">
        <v>504.49560000000002</v>
      </c>
      <c r="AW33" s="72">
        <v>477.05</v>
      </c>
      <c r="AX33" s="113">
        <v>573.29</v>
      </c>
      <c r="AY33" s="113">
        <v>542.1</v>
      </c>
      <c r="AZ33" s="108">
        <v>250</v>
      </c>
      <c r="BA33" s="112">
        <v>414.12</v>
      </c>
      <c r="BB33" s="112">
        <v>428.33</v>
      </c>
      <c r="BC33" s="112">
        <v>451.39080000000001</v>
      </c>
      <c r="BD33" s="112">
        <v>428.33</v>
      </c>
      <c r="BE33" s="112">
        <v>512.94000000000005</v>
      </c>
      <c r="BF33" s="112">
        <v>486.74</v>
      </c>
      <c r="BG33" s="109">
        <v>500</v>
      </c>
      <c r="BH33" s="112">
        <v>390.78</v>
      </c>
      <c r="BI33" s="112">
        <v>404.99</v>
      </c>
      <c r="BJ33" s="112">
        <v>425.9502</v>
      </c>
      <c r="BK33" s="112">
        <v>404.99</v>
      </c>
      <c r="BL33" s="112">
        <v>484.03</v>
      </c>
      <c r="BM33" s="112">
        <v>460.22</v>
      </c>
      <c r="BN33" s="109"/>
      <c r="BO33" s="112"/>
      <c r="BP33" s="112"/>
      <c r="BQ33" s="112"/>
      <c r="BR33" s="112"/>
      <c r="BS33" s="112"/>
      <c r="BT33" s="112"/>
      <c r="BU33" s="109"/>
      <c r="BV33" s="112"/>
      <c r="BW33" s="112"/>
      <c r="BX33" s="112"/>
      <c r="BY33" s="112"/>
      <c r="BZ33" s="112"/>
      <c r="CA33" s="112"/>
      <c r="CB33" s="106" t="str">
        <f t="shared" si="12"/>
        <v>Heineken</v>
      </c>
      <c r="CC33" s="30">
        <v>40.200000000000003</v>
      </c>
      <c r="CD33" s="30"/>
      <c r="CE33" s="73"/>
      <c r="CF33" s="74"/>
      <c r="CG33" s="30"/>
      <c r="CH33" s="30"/>
      <c r="CI33" s="110">
        <v>100049</v>
      </c>
    </row>
    <row r="34" spans="1:87" ht="15" customHeight="1" x14ac:dyDescent="0.25">
      <c r="A34" s="30" t="s">
        <v>71</v>
      </c>
      <c r="B34" s="30">
        <v>88026829</v>
      </c>
      <c r="C34" s="30" t="s">
        <v>1042</v>
      </c>
      <c r="D34" s="96">
        <f>VLOOKUP(B34,'Status update'!B:E,4,0)</f>
        <v>1</v>
      </c>
      <c r="E34" s="96">
        <v>3</v>
      </c>
      <c r="F34" s="96">
        <f>VLOOKUP(B34,'Status update'!B:D,3,0)</f>
        <v>242</v>
      </c>
      <c r="G34" s="97">
        <f t="shared" si="0"/>
        <v>500</v>
      </c>
      <c r="H34" s="30"/>
      <c r="I34" s="30"/>
      <c r="J34" s="30"/>
      <c r="K34" s="98">
        <f t="shared" si="1"/>
        <v>0.48399999999999999</v>
      </c>
      <c r="L34" s="98">
        <f t="shared" si="2"/>
        <v>1</v>
      </c>
      <c r="M34" s="99">
        <v>258</v>
      </c>
      <c r="N34" s="100">
        <f t="shared" si="3"/>
        <v>9907.1999999999989</v>
      </c>
      <c r="O34" s="101">
        <v>1</v>
      </c>
      <c r="P34" s="102"/>
      <c r="Q34" s="103"/>
      <c r="R34" s="103"/>
      <c r="S34" s="30" t="s">
        <v>81</v>
      </c>
      <c r="T34" s="30" t="s">
        <v>88</v>
      </c>
      <c r="U34" s="30">
        <v>46</v>
      </c>
      <c r="V34" s="30">
        <v>26</v>
      </c>
      <c r="W34" s="30">
        <v>12</v>
      </c>
      <c r="X34" s="30">
        <v>500</v>
      </c>
      <c r="Y34" s="30" t="s">
        <v>83</v>
      </c>
      <c r="Z34" s="30">
        <v>1</v>
      </c>
      <c r="AA34" s="30" t="s">
        <v>76</v>
      </c>
      <c r="AB34" s="30" t="s">
        <v>84</v>
      </c>
      <c r="AC34" s="30">
        <v>68</v>
      </c>
      <c r="AD34" s="30">
        <v>60</v>
      </c>
      <c r="AE34" s="75"/>
      <c r="AF34" s="73"/>
      <c r="AG34" s="104">
        <f t="shared" si="4"/>
        <v>38.4</v>
      </c>
      <c r="AH34" s="104">
        <f t="shared" si="5"/>
        <v>38.4</v>
      </c>
      <c r="AI34" s="104">
        <f t="shared" si="6"/>
        <v>33.867000000000004</v>
      </c>
      <c r="AJ34" s="104">
        <f t="shared" si="7"/>
        <v>43.64</v>
      </c>
      <c r="AK34" s="104">
        <f t="shared" si="8"/>
        <v>36.31</v>
      </c>
      <c r="AL34" s="105">
        <f t="shared" si="9"/>
        <v>43.64</v>
      </c>
      <c r="AM34" s="105">
        <f t="shared" si="10"/>
        <v>36.31</v>
      </c>
      <c r="AN34" s="105"/>
      <c r="AO34" s="105"/>
      <c r="AP34" s="39">
        <f t="shared" si="14"/>
        <v>1</v>
      </c>
      <c r="AQ34" s="30" t="s">
        <v>91</v>
      </c>
      <c r="AR34" s="30" t="s">
        <v>79</v>
      </c>
      <c r="AS34" s="30">
        <v>500</v>
      </c>
      <c r="AT34" s="113">
        <v>38.4</v>
      </c>
      <c r="AU34" s="113">
        <v>31.95</v>
      </c>
      <c r="AV34" s="72">
        <v>38.4</v>
      </c>
      <c r="AW34" s="72">
        <v>33.867000000000004</v>
      </c>
      <c r="AX34" s="113">
        <v>43.64</v>
      </c>
      <c r="AY34" s="113">
        <v>36.31</v>
      </c>
      <c r="AZ34" s="108">
        <v>1000</v>
      </c>
      <c r="BA34" s="112">
        <v>36.5</v>
      </c>
      <c r="BB34" s="112">
        <v>29.9</v>
      </c>
      <c r="BC34" s="112">
        <v>36.5</v>
      </c>
      <c r="BD34" s="112">
        <v>31.693999999999999</v>
      </c>
      <c r="BE34" s="112">
        <v>41.48</v>
      </c>
      <c r="BF34" s="112">
        <v>33.979999999999997</v>
      </c>
      <c r="BG34" s="109">
        <v>2500</v>
      </c>
      <c r="BH34" s="112">
        <v>34.700000000000003</v>
      </c>
      <c r="BI34" s="112">
        <v>27.75</v>
      </c>
      <c r="BJ34" s="112">
        <v>34.700000000000003</v>
      </c>
      <c r="BK34" s="112">
        <v>29.415000000000003</v>
      </c>
      <c r="BL34" s="112">
        <v>39.43</v>
      </c>
      <c r="BM34" s="112">
        <v>31.53</v>
      </c>
      <c r="BN34" s="109">
        <v>5000</v>
      </c>
      <c r="BO34" s="112">
        <v>33</v>
      </c>
      <c r="BP34" s="112">
        <v>27.35</v>
      </c>
      <c r="BQ34" s="112">
        <v>33</v>
      </c>
      <c r="BR34" s="112">
        <v>28.991000000000003</v>
      </c>
      <c r="BS34" s="112">
        <v>37.5</v>
      </c>
      <c r="BT34" s="112">
        <v>31.08</v>
      </c>
      <c r="BU34" s="109">
        <v>10000</v>
      </c>
      <c r="BV34" s="112">
        <v>32.299999999999997</v>
      </c>
      <c r="BW34" s="112">
        <v>26.8</v>
      </c>
      <c r="BX34" s="112">
        <v>32.299999999999997</v>
      </c>
      <c r="BY34" s="112">
        <v>28.408000000000001</v>
      </c>
      <c r="BZ34" s="112">
        <v>36.700000000000003</v>
      </c>
      <c r="CA34" s="112">
        <v>30.45</v>
      </c>
      <c r="CB34" s="106" t="str">
        <f t="shared" si="12"/>
        <v>Heineken</v>
      </c>
      <c r="CC34" s="30"/>
      <c r="CD34" s="30"/>
      <c r="CE34" s="73"/>
      <c r="CF34" s="74"/>
      <c r="CG34" s="30"/>
      <c r="CH34" s="30"/>
      <c r="CI34" s="30">
        <v>101560</v>
      </c>
    </row>
    <row r="35" spans="1:87" ht="15" customHeight="1" x14ac:dyDescent="0.25">
      <c r="A35" s="30" t="s">
        <v>71</v>
      </c>
      <c r="B35" s="30">
        <v>88024131</v>
      </c>
      <c r="C35" s="30" t="s">
        <v>157</v>
      </c>
      <c r="D35" s="96">
        <f>VLOOKUP(B35,'Status update'!B:E,4,0)</f>
        <v>1</v>
      </c>
      <c r="E35" s="96" t="s">
        <v>158</v>
      </c>
      <c r="F35" s="96">
        <f>VLOOKUP(B35,'Status update'!B:D,3,0)</f>
        <v>57</v>
      </c>
      <c r="G35" s="97">
        <f t="shared" si="0"/>
        <v>-17</v>
      </c>
      <c r="H35" s="30"/>
      <c r="I35" s="30"/>
      <c r="J35" s="30"/>
      <c r="K35" s="98">
        <f t="shared" si="1"/>
        <v>0.22800000000000001</v>
      </c>
      <c r="L35" s="98">
        <f t="shared" si="2"/>
        <v>-6.8000000000000005E-2</v>
      </c>
      <c r="M35" s="99"/>
      <c r="N35" s="100">
        <f t="shared" si="3"/>
        <v>0</v>
      </c>
      <c r="O35" s="101"/>
      <c r="P35" s="102"/>
      <c r="Q35" s="103">
        <v>74</v>
      </c>
      <c r="R35" s="103"/>
      <c r="S35" s="30" t="s">
        <v>81</v>
      </c>
      <c r="T35" s="30" t="s">
        <v>82</v>
      </c>
      <c r="U35" s="30">
        <v>68.5</v>
      </c>
      <c r="V35" s="30">
        <v>23.5</v>
      </c>
      <c r="W35" s="30">
        <v>10</v>
      </c>
      <c r="X35" s="30">
        <v>250</v>
      </c>
      <c r="Y35" s="30" t="s">
        <v>83</v>
      </c>
      <c r="Z35" s="30">
        <v>1</v>
      </c>
      <c r="AA35" s="30" t="s">
        <v>76</v>
      </c>
      <c r="AB35" s="30" t="s">
        <v>84</v>
      </c>
      <c r="AC35" s="30">
        <v>50</v>
      </c>
      <c r="AD35" s="30">
        <v>55</v>
      </c>
      <c r="AE35" s="107"/>
      <c r="AF35" s="75"/>
      <c r="AG35" s="104">
        <f t="shared" si="4"/>
        <v>64.37</v>
      </c>
      <c r="AH35" s="104">
        <f t="shared" si="5"/>
        <v>73.381800000000013</v>
      </c>
      <c r="AI35" s="104">
        <f t="shared" si="6"/>
        <v>68.45</v>
      </c>
      <c r="AJ35" s="104">
        <f t="shared" si="7"/>
        <v>84.85</v>
      </c>
      <c r="AK35" s="104">
        <f t="shared" si="8"/>
        <v>77.78</v>
      </c>
      <c r="AL35" s="105">
        <f t="shared" si="9"/>
        <v>84.85</v>
      </c>
      <c r="AM35" s="105">
        <f t="shared" si="10"/>
        <v>77.78</v>
      </c>
      <c r="AN35" s="105"/>
      <c r="AO35" s="105"/>
      <c r="AP35" s="39">
        <f t="shared" si="14"/>
        <v>1</v>
      </c>
      <c r="AQ35" s="30" t="s">
        <v>78</v>
      </c>
      <c r="AR35" s="30" t="s">
        <v>79</v>
      </c>
      <c r="AS35" s="30">
        <v>100</v>
      </c>
      <c r="AT35" s="113">
        <v>64.37</v>
      </c>
      <c r="AU35" s="113">
        <v>68.45</v>
      </c>
      <c r="AV35" s="72">
        <v>73.381800000000013</v>
      </c>
      <c r="AW35" s="72">
        <v>68.45</v>
      </c>
      <c r="AX35" s="113">
        <v>84.85</v>
      </c>
      <c r="AY35" s="113">
        <v>77.78</v>
      </c>
      <c r="AZ35" s="108">
        <v>250</v>
      </c>
      <c r="BA35" s="112">
        <v>55.83</v>
      </c>
      <c r="BB35" s="112">
        <v>59.82</v>
      </c>
      <c r="BC35" s="112">
        <v>63.646200000000007</v>
      </c>
      <c r="BD35" s="112">
        <v>59.82</v>
      </c>
      <c r="BE35" s="112">
        <v>73.59</v>
      </c>
      <c r="BF35" s="112">
        <v>67.98</v>
      </c>
      <c r="BG35" s="109">
        <v>1000</v>
      </c>
      <c r="BH35" s="112">
        <v>51.85</v>
      </c>
      <c r="BI35" s="112">
        <v>54.84</v>
      </c>
      <c r="BJ35" s="112">
        <v>59.109000000000009</v>
      </c>
      <c r="BK35" s="112">
        <v>54.84</v>
      </c>
      <c r="BL35" s="112">
        <v>68.349999999999994</v>
      </c>
      <c r="BM35" s="112">
        <v>62.32</v>
      </c>
      <c r="BN35" s="109"/>
      <c r="BO35" s="112"/>
      <c r="BP35" s="112"/>
      <c r="BQ35" s="112"/>
      <c r="BR35" s="112"/>
      <c r="BS35" s="112"/>
      <c r="BT35" s="112"/>
      <c r="BU35" s="109"/>
      <c r="BV35" s="112"/>
      <c r="BW35" s="112"/>
      <c r="BX35" s="112"/>
      <c r="BY35" s="112"/>
      <c r="BZ35" s="112"/>
      <c r="CA35" s="112"/>
      <c r="CB35" s="106" t="str">
        <f t="shared" si="12"/>
        <v>Heineken</v>
      </c>
      <c r="CC35" s="30"/>
      <c r="CD35" s="30"/>
      <c r="CE35" s="73"/>
      <c r="CF35" s="74"/>
      <c r="CG35" s="30"/>
      <c r="CH35" s="30"/>
      <c r="CI35" s="30">
        <v>100049</v>
      </c>
    </row>
    <row r="36" spans="1:87" ht="15" customHeight="1" x14ac:dyDescent="0.25">
      <c r="A36" s="30" t="s">
        <v>71</v>
      </c>
      <c r="B36" s="30">
        <v>88026020</v>
      </c>
      <c r="C36" s="30" t="s">
        <v>159</v>
      </c>
      <c r="D36" s="96">
        <f>VLOOKUP(B36,'Status update'!B:E,4,0)</f>
        <v>1</v>
      </c>
      <c r="E36" s="96">
        <f>D36</f>
        <v>1</v>
      </c>
      <c r="F36" s="96">
        <f>VLOOKUP(B36,'Status update'!B:D,3,0)</f>
        <v>37</v>
      </c>
      <c r="G36" s="97">
        <f t="shared" si="0"/>
        <v>36</v>
      </c>
      <c r="H36" s="115"/>
      <c r="I36" s="30"/>
      <c r="J36" s="30"/>
      <c r="K36" s="98">
        <f t="shared" si="1"/>
        <v>0.22155688622754491</v>
      </c>
      <c r="L36" s="98">
        <f t="shared" si="2"/>
        <v>0.21556886227544911</v>
      </c>
      <c r="M36" s="99"/>
      <c r="N36" s="100">
        <f t="shared" si="3"/>
        <v>0</v>
      </c>
      <c r="O36" s="101"/>
      <c r="P36" s="102"/>
      <c r="Q36" s="103">
        <v>1</v>
      </c>
      <c r="R36" s="103"/>
      <c r="S36" s="30" t="s">
        <v>73</v>
      </c>
      <c r="T36" s="30" t="s">
        <v>74</v>
      </c>
      <c r="U36" s="30">
        <v>60</v>
      </c>
      <c r="V36" s="30">
        <v>55</v>
      </c>
      <c r="W36" s="30">
        <v>20</v>
      </c>
      <c r="X36" s="30">
        <v>167</v>
      </c>
      <c r="Y36" s="30" t="s">
        <v>75</v>
      </c>
      <c r="Z36" s="30">
        <v>6</v>
      </c>
      <c r="AA36" s="30" t="s">
        <v>76</v>
      </c>
      <c r="AB36" s="30" t="s">
        <v>77</v>
      </c>
      <c r="AC36" s="30">
        <v>70</v>
      </c>
      <c r="AD36" s="30"/>
      <c r="AE36" s="107"/>
      <c r="AF36" s="75"/>
      <c r="AG36" s="104">
        <f t="shared" si="4"/>
        <v>102.49</v>
      </c>
      <c r="AH36" s="104">
        <f t="shared" si="5"/>
        <v>102.49</v>
      </c>
      <c r="AI36" s="104">
        <f t="shared" si="6"/>
        <v>108.63939999999999</v>
      </c>
      <c r="AJ36" s="104">
        <f t="shared" si="7"/>
        <v>116.46000000000001</v>
      </c>
      <c r="AK36" s="104">
        <f t="shared" si="8"/>
        <v>123.47999999999999</v>
      </c>
      <c r="AL36" s="105">
        <f t="shared" si="9"/>
        <v>116.46000000000001</v>
      </c>
      <c r="AM36" s="105">
        <f t="shared" si="10"/>
        <v>123.47999999999999</v>
      </c>
      <c r="AN36" s="105"/>
      <c r="AO36" s="105"/>
      <c r="AP36" s="39">
        <f t="shared" si="14"/>
        <v>1</v>
      </c>
      <c r="AQ36" s="30" t="s">
        <v>91</v>
      </c>
      <c r="AR36" s="30"/>
      <c r="AS36" s="30">
        <v>167</v>
      </c>
      <c r="AT36" s="113">
        <v>102.49</v>
      </c>
      <c r="AU36" s="113"/>
      <c r="AV36" s="72">
        <v>102.49</v>
      </c>
      <c r="AW36" s="72">
        <v>108.63939999999999</v>
      </c>
      <c r="AX36" s="113">
        <v>116.46000000000001</v>
      </c>
      <c r="AY36" s="113">
        <v>123.47999999999999</v>
      </c>
      <c r="AZ36" s="108">
        <v>833</v>
      </c>
      <c r="BA36" s="112">
        <v>87.01</v>
      </c>
      <c r="BB36" s="112"/>
      <c r="BC36" s="112">
        <v>87.01</v>
      </c>
      <c r="BD36" s="112">
        <v>92.23060000000001</v>
      </c>
      <c r="BE36" s="112">
        <v>98.88</v>
      </c>
      <c r="BF36" s="112">
        <v>104.82</v>
      </c>
      <c r="BG36" s="109">
        <v>1667</v>
      </c>
      <c r="BH36" s="112">
        <v>84.97</v>
      </c>
      <c r="BI36" s="112"/>
      <c r="BJ36" s="112">
        <v>84.97</v>
      </c>
      <c r="BK36" s="112">
        <v>90.068200000000004</v>
      </c>
      <c r="BL36" s="112">
        <v>96.539999999999992</v>
      </c>
      <c r="BM36" s="112">
        <v>102.35999999999999</v>
      </c>
      <c r="BN36" s="109"/>
      <c r="BO36" s="112"/>
      <c r="BP36" s="112"/>
      <c r="BQ36" s="112"/>
      <c r="BR36" s="112"/>
      <c r="BS36" s="112"/>
      <c r="BT36" s="112"/>
      <c r="BU36" s="109"/>
      <c r="BV36" s="112"/>
      <c r="BW36" s="112"/>
      <c r="BX36" s="112"/>
      <c r="BY36" s="112"/>
      <c r="BZ36" s="112"/>
      <c r="CA36" s="112"/>
      <c r="CB36" s="106" t="str">
        <f t="shared" si="12"/>
        <v>Heineken</v>
      </c>
      <c r="CC36" s="30"/>
      <c r="CD36" s="30"/>
      <c r="CE36" s="73"/>
      <c r="CF36" s="74"/>
      <c r="CG36" s="30"/>
      <c r="CH36" s="30"/>
      <c r="CI36" s="30">
        <v>100051</v>
      </c>
    </row>
    <row r="37" spans="1:87" ht="15" customHeight="1" x14ac:dyDescent="0.25">
      <c r="A37" s="30" t="s">
        <v>71</v>
      </c>
      <c r="B37" s="30">
        <v>88027326</v>
      </c>
      <c r="C37" s="30" t="s">
        <v>160</v>
      </c>
      <c r="D37" s="96">
        <f>VLOOKUP(B37,'Status update'!B:E,4,0)</f>
        <v>1</v>
      </c>
      <c r="E37" s="96">
        <f>D37</f>
        <v>1</v>
      </c>
      <c r="F37" s="96">
        <f>VLOOKUP(B37,'Status update'!B:D,3,0)</f>
        <v>44</v>
      </c>
      <c r="G37" s="97">
        <f t="shared" si="0"/>
        <v>44</v>
      </c>
      <c r="H37" s="30"/>
      <c r="I37" s="30"/>
      <c r="J37" s="30"/>
      <c r="K37" s="98">
        <f t="shared" si="1"/>
        <v>0.22</v>
      </c>
      <c r="L37" s="98">
        <f t="shared" si="2"/>
        <v>0.22</v>
      </c>
      <c r="M37" s="99"/>
      <c r="N37" s="100">
        <f t="shared" si="3"/>
        <v>0</v>
      </c>
      <c r="O37" s="101"/>
      <c r="P37" s="102"/>
      <c r="Q37" s="103"/>
      <c r="R37" s="103"/>
      <c r="S37" s="30" t="s">
        <v>130</v>
      </c>
      <c r="T37" s="30" t="s">
        <v>131</v>
      </c>
      <c r="U37" s="30">
        <v>19</v>
      </c>
      <c r="V37" s="30">
        <v>15</v>
      </c>
      <c r="W37" s="30">
        <v>28</v>
      </c>
      <c r="X37" s="30">
        <v>200</v>
      </c>
      <c r="Y37" s="30" t="s">
        <v>75</v>
      </c>
      <c r="Z37" s="30">
        <v>5</v>
      </c>
      <c r="AA37" s="30" t="s">
        <v>76</v>
      </c>
      <c r="AB37" s="30" t="s">
        <v>77</v>
      </c>
      <c r="AC37" s="30">
        <v>70</v>
      </c>
      <c r="AD37" s="30">
        <v>77</v>
      </c>
      <c r="AE37" s="75"/>
      <c r="AF37" s="73"/>
      <c r="AG37" s="104">
        <f t="shared" si="4"/>
        <v>44.44</v>
      </c>
      <c r="AH37" s="104">
        <f t="shared" si="5"/>
        <v>50.6616</v>
      </c>
      <c r="AI37" s="104">
        <f t="shared" si="6"/>
        <v>44.44</v>
      </c>
      <c r="AJ37" s="104">
        <f t="shared" si="7"/>
        <v>58.6</v>
      </c>
      <c r="AK37" s="104">
        <f t="shared" si="8"/>
        <v>50.5</v>
      </c>
      <c r="AL37" s="105">
        <f t="shared" si="9"/>
        <v>58.6</v>
      </c>
      <c r="AM37" s="105">
        <f t="shared" si="10"/>
        <v>50.5</v>
      </c>
      <c r="AN37" s="105"/>
      <c r="AO37" s="105"/>
      <c r="AP37" s="39">
        <f t="shared" si="14"/>
        <v>1</v>
      </c>
      <c r="AQ37" s="30" t="s">
        <v>104</v>
      </c>
      <c r="AR37" s="30" t="s">
        <v>79</v>
      </c>
      <c r="AS37" s="30">
        <v>200</v>
      </c>
      <c r="AT37" s="113">
        <v>44.44</v>
      </c>
      <c r="AU37" s="113">
        <v>44.44</v>
      </c>
      <c r="AV37" s="72">
        <v>50.6616</v>
      </c>
      <c r="AW37" s="72">
        <v>44.44</v>
      </c>
      <c r="AX37" s="113">
        <v>58.6</v>
      </c>
      <c r="AY37" s="94">
        <v>50.5</v>
      </c>
      <c r="AZ37" s="108">
        <v>500</v>
      </c>
      <c r="BA37" s="112">
        <v>34.799999999999997</v>
      </c>
      <c r="BB37" s="112">
        <v>34.799999999999997</v>
      </c>
      <c r="BC37" s="112">
        <v>39.672000000000004</v>
      </c>
      <c r="BD37" s="112">
        <v>34.799999999999997</v>
      </c>
      <c r="BE37" s="70">
        <v>45.85</v>
      </c>
      <c r="BF37" s="70">
        <v>39.549999999999997</v>
      </c>
      <c r="BG37" s="109">
        <v>1000</v>
      </c>
      <c r="BH37" s="112">
        <v>29.29</v>
      </c>
      <c r="BI37" s="112">
        <v>29.29</v>
      </c>
      <c r="BJ37" s="112">
        <v>33.390599999999999</v>
      </c>
      <c r="BK37" s="112">
        <v>29.29</v>
      </c>
      <c r="BL37" s="71">
        <v>38.6</v>
      </c>
      <c r="BM37" s="71">
        <v>33.299999999999997</v>
      </c>
      <c r="BN37" s="109"/>
      <c r="BO37" s="112"/>
      <c r="BP37" s="112"/>
      <c r="BQ37" s="112"/>
      <c r="BR37" s="112"/>
      <c r="BS37" s="71"/>
      <c r="BT37" s="71"/>
      <c r="BU37" s="109"/>
      <c r="BV37" s="112"/>
      <c r="BW37" s="112"/>
      <c r="BX37" s="112"/>
      <c r="BY37" s="112"/>
      <c r="BZ37" s="76"/>
      <c r="CA37" s="76"/>
      <c r="CB37" s="106" t="str">
        <f t="shared" si="12"/>
        <v>Heineken</v>
      </c>
      <c r="CC37" s="30"/>
      <c r="CD37" s="30"/>
      <c r="CE37" s="73"/>
      <c r="CF37" s="74"/>
      <c r="CG37" s="30"/>
      <c r="CH37" s="30"/>
      <c r="CI37" s="30">
        <v>100051</v>
      </c>
    </row>
    <row r="38" spans="1:87" ht="15" customHeight="1" x14ac:dyDescent="0.25">
      <c r="A38" s="30" t="s">
        <v>71</v>
      </c>
      <c r="B38" s="30">
        <v>88024218</v>
      </c>
      <c r="C38" s="30" t="s">
        <v>161</v>
      </c>
      <c r="D38" s="96">
        <f>VLOOKUP(B38,'Status update'!B:E,4,0)</f>
        <v>3</v>
      </c>
      <c r="E38" s="96">
        <f>D38</f>
        <v>3</v>
      </c>
      <c r="F38" s="96">
        <f>VLOOKUP(B38,'Status update'!B:D,3,0)</f>
        <v>203</v>
      </c>
      <c r="G38" s="97">
        <f t="shared" si="0"/>
        <v>203</v>
      </c>
      <c r="H38" s="30"/>
      <c r="I38" s="30"/>
      <c r="J38" s="30"/>
      <c r="K38" s="98">
        <f t="shared" si="1"/>
        <v>4.833333333333333</v>
      </c>
      <c r="L38" s="98">
        <f t="shared" si="2"/>
        <v>4.833333333333333</v>
      </c>
      <c r="M38" s="99"/>
      <c r="N38" s="100">
        <f t="shared" si="3"/>
        <v>0</v>
      </c>
      <c r="O38" s="101"/>
      <c r="P38" s="102"/>
      <c r="Q38" s="103"/>
      <c r="R38" s="103"/>
      <c r="S38" s="30" t="s">
        <v>73</v>
      </c>
      <c r="T38" s="30" t="s">
        <v>106</v>
      </c>
      <c r="U38" s="30">
        <v>42</v>
      </c>
      <c r="V38" s="30">
        <v>35</v>
      </c>
      <c r="W38" s="30">
        <v>35</v>
      </c>
      <c r="X38" s="30">
        <v>42</v>
      </c>
      <c r="Y38" s="30" t="s">
        <v>107</v>
      </c>
      <c r="Z38" s="30">
        <v>6</v>
      </c>
      <c r="AA38" s="30" t="s">
        <v>76</v>
      </c>
      <c r="AB38" s="30" t="s">
        <v>108</v>
      </c>
      <c r="AC38" s="30">
        <v>70</v>
      </c>
      <c r="AD38" s="30">
        <v>75</v>
      </c>
      <c r="AE38" s="107"/>
      <c r="AF38" s="75"/>
      <c r="AG38" s="104">
        <f t="shared" si="4"/>
        <v>147.6</v>
      </c>
      <c r="AH38" s="104">
        <f t="shared" si="5"/>
        <v>168.26400000000001</v>
      </c>
      <c r="AI38" s="104">
        <f t="shared" si="6"/>
        <v>162.6</v>
      </c>
      <c r="AJ38" s="104">
        <f t="shared" si="7"/>
        <v>237.29999999999998</v>
      </c>
      <c r="AK38" s="104">
        <f t="shared" si="8"/>
        <v>221.57999999999998</v>
      </c>
      <c r="AL38" s="105">
        <f t="shared" si="9"/>
        <v>204.84</v>
      </c>
      <c r="AM38" s="105">
        <f t="shared" si="10"/>
        <v>188.88</v>
      </c>
      <c r="AN38" s="105"/>
      <c r="AO38" s="105"/>
      <c r="AP38" s="39">
        <f t="shared" si="14"/>
        <v>3</v>
      </c>
      <c r="AQ38" s="30" t="s">
        <v>115</v>
      </c>
      <c r="AR38" s="30" t="s">
        <v>79</v>
      </c>
      <c r="AS38" s="30">
        <v>42</v>
      </c>
      <c r="AT38" s="113">
        <v>175.2</v>
      </c>
      <c r="AU38" s="113">
        <v>190.8</v>
      </c>
      <c r="AV38" s="72">
        <v>199.72800000000001</v>
      </c>
      <c r="AW38" s="72">
        <v>190.8</v>
      </c>
      <c r="AX38" s="113">
        <v>237.29999999999998</v>
      </c>
      <c r="AY38" s="113">
        <v>221.57999999999998</v>
      </c>
      <c r="AZ38" s="108">
        <v>84</v>
      </c>
      <c r="BA38" s="112">
        <v>160.19999999999999</v>
      </c>
      <c r="BB38" s="112">
        <v>174.6</v>
      </c>
      <c r="BC38" s="112">
        <v>182.62800000000001</v>
      </c>
      <c r="BD38" s="112">
        <v>174.6</v>
      </c>
      <c r="BE38" s="112">
        <v>219.89999999999998</v>
      </c>
      <c r="BF38" s="112">
        <v>204.54000000000002</v>
      </c>
      <c r="BG38" s="109">
        <v>167</v>
      </c>
      <c r="BH38" s="112">
        <v>147.6</v>
      </c>
      <c r="BI38" s="112">
        <v>162.6</v>
      </c>
      <c r="BJ38" s="112">
        <v>168.26400000000001</v>
      </c>
      <c r="BK38" s="112">
        <v>162.6</v>
      </c>
      <c r="BL38" s="112">
        <v>204.84</v>
      </c>
      <c r="BM38" s="112">
        <v>188.88</v>
      </c>
      <c r="BN38" s="109">
        <v>417</v>
      </c>
      <c r="BO38" s="112">
        <v>143.4</v>
      </c>
      <c r="BP38" s="112">
        <v>156.6</v>
      </c>
      <c r="BQ38" s="112">
        <v>163.47600000000003</v>
      </c>
      <c r="BR38" s="112">
        <v>156.6</v>
      </c>
      <c r="BS38" s="112">
        <v>196.14</v>
      </c>
      <c r="BT38" s="112">
        <v>180.66</v>
      </c>
      <c r="BU38" s="109"/>
      <c r="BV38" s="112"/>
      <c r="BW38" s="112"/>
      <c r="BX38" s="112"/>
      <c r="BY38" s="112"/>
      <c r="BZ38" s="112"/>
      <c r="CA38" s="112"/>
      <c r="CB38" s="106" t="str">
        <f t="shared" si="12"/>
        <v>Heineken</v>
      </c>
      <c r="CC38" s="30"/>
      <c r="CD38" s="30"/>
      <c r="CE38" s="73"/>
      <c r="CF38" s="74"/>
      <c r="CG38" s="30"/>
      <c r="CH38" s="30"/>
      <c r="CI38" s="30">
        <v>101140</v>
      </c>
    </row>
    <row r="39" spans="1:87" ht="15" customHeight="1" x14ac:dyDescent="0.25">
      <c r="A39" s="30" t="s">
        <v>71</v>
      </c>
      <c r="B39" s="30">
        <v>88024221</v>
      </c>
      <c r="C39" s="30" t="s">
        <v>162</v>
      </c>
      <c r="D39" s="96">
        <f>VLOOKUP(B39,'Status update'!B:E,4,0)</f>
        <v>3</v>
      </c>
      <c r="E39" s="96">
        <v>3</v>
      </c>
      <c r="F39" s="96">
        <f>VLOOKUP(B39,'Status update'!B:D,3,0)</f>
        <v>26</v>
      </c>
      <c r="G39" s="97">
        <f t="shared" si="0"/>
        <v>26</v>
      </c>
      <c r="H39" s="30"/>
      <c r="I39" s="30"/>
      <c r="J39" s="30"/>
      <c r="K39" s="98">
        <f t="shared" si="1"/>
        <v>1.04</v>
      </c>
      <c r="L39" s="98">
        <f t="shared" si="2"/>
        <v>1.04</v>
      </c>
      <c r="M39" s="99"/>
      <c r="N39" s="100">
        <f t="shared" si="3"/>
        <v>0</v>
      </c>
      <c r="O39" s="101">
        <v>1</v>
      </c>
      <c r="P39" s="102"/>
      <c r="Q39" s="103"/>
      <c r="R39" s="103"/>
      <c r="S39" s="30" t="s">
        <v>73</v>
      </c>
      <c r="T39" s="30" t="s">
        <v>134</v>
      </c>
      <c r="U39" s="30">
        <v>18</v>
      </c>
      <c r="V39" s="30">
        <v>45</v>
      </c>
      <c r="W39" s="30">
        <v>14</v>
      </c>
      <c r="X39" s="30">
        <v>25</v>
      </c>
      <c r="Y39" s="30" t="s">
        <v>75</v>
      </c>
      <c r="Z39" s="30">
        <v>1000</v>
      </c>
      <c r="AA39" s="30" t="s">
        <v>135</v>
      </c>
      <c r="AB39" s="30" t="s">
        <v>136</v>
      </c>
      <c r="AC39" s="30">
        <v>77</v>
      </c>
      <c r="AD39" s="30">
        <v>20</v>
      </c>
      <c r="AE39" s="107"/>
      <c r="AF39" s="75"/>
      <c r="AG39" s="104">
        <f t="shared" si="4"/>
        <v>14.33</v>
      </c>
      <c r="AH39" s="104">
        <f t="shared" si="5"/>
        <v>14.33</v>
      </c>
      <c r="AI39" s="104">
        <f t="shared" si="6"/>
        <v>15.1898</v>
      </c>
      <c r="AJ39" s="104">
        <f t="shared" si="7"/>
        <v>16.28409090909091</v>
      </c>
      <c r="AK39" s="104">
        <f t="shared" si="8"/>
        <v>17.261136363636364</v>
      </c>
      <c r="AL39" s="105">
        <f t="shared" si="9"/>
        <v>16.28409090909091</v>
      </c>
      <c r="AM39" s="105">
        <f t="shared" si="10"/>
        <v>17.261136363636364</v>
      </c>
      <c r="AN39" s="105"/>
      <c r="AO39" s="105"/>
      <c r="AP39" s="39">
        <f t="shared" si="14"/>
        <v>1</v>
      </c>
      <c r="AQ39" s="30" t="s">
        <v>91</v>
      </c>
      <c r="AR39" s="30"/>
      <c r="AS39" s="30">
        <v>100</v>
      </c>
      <c r="AT39" s="113">
        <v>14.33</v>
      </c>
      <c r="AU39" s="113"/>
      <c r="AV39" s="72">
        <v>14.33</v>
      </c>
      <c r="AW39" s="72">
        <v>15.1898</v>
      </c>
      <c r="AX39" s="113">
        <v>16.28409090909091</v>
      </c>
      <c r="AY39" s="113">
        <v>17.261136363636364</v>
      </c>
      <c r="AZ39" s="108">
        <v>250</v>
      </c>
      <c r="BA39" s="112">
        <v>11.62</v>
      </c>
      <c r="BB39" s="112"/>
      <c r="BC39" s="112">
        <v>11.62</v>
      </c>
      <c r="BD39" s="112">
        <v>12.3172</v>
      </c>
      <c r="BE39" s="112">
        <v>13.204545454545453</v>
      </c>
      <c r="BF39" s="112">
        <v>13.996818181818181</v>
      </c>
      <c r="BG39" s="109">
        <v>500</v>
      </c>
      <c r="BH39" s="112">
        <v>10.82</v>
      </c>
      <c r="BI39" s="112"/>
      <c r="BJ39" s="112">
        <v>10.82</v>
      </c>
      <c r="BK39" s="112">
        <v>11.469200000000001</v>
      </c>
      <c r="BL39" s="112">
        <v>12.295454545454545</v>
      </c>
      <c r="BM39" s="112">
        <v>13.033181818181818</v>
      </c>
      <c r="BN39" s="109">
        <v>1000</v>
      </c>
      <c r="BO39" s="112">
        <v>10.11</v>
      </c>
      <c r="BP39" s="112"/>
      <c r="BQ39" s="112">
        <v>10.11</v>
      </c>
      <c r="BR39" s="112">
        <v>10.7166</v>
      </c>
      <c r="BS39" s="112">
        <v>11.488636363636363</v>
      </c>
      <c r="BT39" s="112">
        <v>12.177954545454545</v>
      </c>
      <c r="BU39" s="109"/>
      <c r="BV39" s="112"/>
      <c r="BW39" s="112"/>
      <c r="BX39" s="112"/>
      <c r="BY39" s="112"/>
      <c r="BZ39" s="112"/>
      <c r="CA39" s="112"/>
      <c r="CB39" s="106" t="str">
        <f t="shared" si="12"/>
        <v>Heineken</v>
      </c>
      <c r="CC39" s="30"/>
      <c r="CD39" s="30"/>
      <c r="CE39" s="73"/>
      <c r="CF39" s="74"/>
      <c r="CG39" s="30"/>
      <c r="CH39" s="30"/>
      <c r="CI39" s="30">
        <v>100604</v>
      </c>
    </row>
    <row r="40" spans="1:87" ht="15" customHeight="1" x14ac:dyDescent="0.25">
      <c r="A40" s="30" t="s">
        <v>125</v>
      </c>
      <c r="B40" s="30">
        <v>88025669</v>
      </c>
      <c r="C40" s="30" t="s">
        <v>163</v>
      </c>
      <c r="D40" s="96">
        <f>VLOOKUP(B40,'Status update'!B:E,4,0)</f>
        <v>1</v>
      </c>
      <c r="E40" s="96">
        <f>D40</f>
        <v>1</v>
      </c>
      <c r="F40" s="96">
        <f>VLOOKUP(B40,'Status update'!B:D,3,0)</f>
        <v>25</v>
      </c>
      <c r="G40" s="97">
        <f t="shared" si="0"/>
        <v>25</v>
      </c>
      <c r="H40" s="30"/>
      <c r="I40" s="30"/>
      <c r="J40" s="30"/>
      <c r="K40" s="98">
        <f t="shared" si="1"/>
        <v>0.2</v>
      </c>
      <c r="L40" s="98">
        <f t="shared" si="2"/>
        <v>0.2</v>
      </c>
      <c r="M40" s="99"/>
      <c r="N40" s="100">
        <f t="shared" si="3"/>
        <v>0</v>
      </c>
      <c r="O40" s="101"/>
      <c r="P40" s="102"/>
      <c r="Q40" s="103"/>
      <c r="R40" s="103"/>
      <c r="S40" s="30" t="s">
        <v>73</v>
      </c>
      <c r="T40" s="30" t="s">
        <v>74</v>
      </c>
      <c r="U40" s="30">
        <v>7.9</v>
      </c>
      <c r="V40" s="30">
        <v>27</v>
      </c>
      <c r="W40" s="30">
        <v>27</v>
      </c>
      <c r="X40" s="30">
        <v>125</v>
      </c>
      <c r="Y40" s="30" t="s">
        <v>75</v>
      </c>
      <c r="Z40" s="30">
        <v>20</v>
      </c>
      <c r="AA40" s="30" t="s">
        <v>76</v>
      </c>
      <c r="AB40" s="30" t="s">
        <v>100</v>
      </c>
      <c r="AC40" s="30">
        <v>70</v>
      </c>
      <c r="AD40" s="30">
        <v>77</v>
      </c>
      <c r="AE40" s="107"/>
      <c r="AF40" s="75"/>
      <c r="AG40" s="104">
        <f t="shared" si="4"/>
        <v>23.136562499999993</v>
      </c>
      <c r="AH40" s="104">
        <f t="shared" si="5"/>
        <v>24.987487499999993</v>
      </c>
      <c r="AI40" s="104">
        <f t="shared" si="6"/>
        <v>23.136562499999993</v>
      </c>
      <c r="AJ40" s="104">
        <f t="shared" si="7"/>
        <v>28.4</v>
      </c>
      <c r="AK40" s="104">
        <f t="shared" si="8"/>
        <v>26.200000000000003</v>
      </c>
      <c r="AL40" s="105">
        <f t="shared" si="9"/>
        <v>28.4</v>
      </c>
      <c r="AM40" s="105">
        <f t="shared" si="10"/>
        <v>26.200000000000003</v>
      </c>
      <c r="AN40" s="105"/>
      <c r="AO40" s="105"/>
      <c r="AP40" s="39">
        <f t="shared" si="14"/>
        <v>1</v>
      </c>
      <c r="AQ40" s="30" t="s">
        <v>78</v>
      </c>
      <c r="AR40" s="30" t="s">
        <v>79</v>
      </c>
      <c r="AS40" s="30">
        <v>125</v>
      </c>
      <c r="AT40" s="113">
        <v>23.136562499999993</v>
      </c>
      <c r="AU40" s="113">
        <v>23.136562499999993</v>
      </c>
      <c r="AV40" s="72">
        <v>24.987487499999993</v>
      </c>
      <c r="AW40" s="72">
        <v>23.136562499999993</v>
      </c>
      <c r="AX40" s="113">
        <v>28.4</v>
      </c>
      <c r="AY40" s="113">
        <v>26.200000000000003</v>
      </c>
      <c r="AZ40" s="108">
        <v>250</v>
      </c>
      <c r="BA40" s="112">
        <v>22.806040178571422</v>
      </c>
      <c r="BB40" s="112">
        <v>22.806040178571422</v>
      </c>
      <c r="BC40" s="112">
        <v>24.630523392857139</v>
      </c>
      <c r="BD40" s="112">
        <v>22.806040178571422</v>
      </c>
      <c r="BE40" s="112">
        <v>28</v>
      </c>
      <c r="BF40" s="112">
        <v>26</v>
      </c>
      <c r="BG40" s="109">
        <v>500</v>
      </c>
      <c r="BH40" s="112">
        <v>22.541622321428569</v>
      </c>
      <c r="BI40" s="112">
        <v>22.541622321428569</v>
      </c>
      <c r="BJ40" s="112">
        <v>24.344952107142856</v>
      </c>
      <c r="BK40" s="112">
        <v>22.541622321428569</v>
      </c>
      <c r="BL40" s="112">
        <v>27.599999999999998</v>
      </c>
      <c r="BM40" s="112">
        <v>25.6</v>
      </c>
      <c r="BN40" s="109">
        <v>2500</v>
      </c>
      <c r="BO40" s="112">
        <v>22.211099999999998</v>
      </c>
      <c r="BP40" s="112">
        <v>22.21</v>
      </c>
      <c r="BQ40" s="112">
        <v>23.987988000000001</v>
      </c>
      <c r="BR40" s="112">
        <v>22.21</v>
      </c>
      <c r="BS40" s="112">
        <v>27.200000000000003</v>
      </c>
      <c r="BT40" s="112">
        <v>25.2</v>
      </c>
      <c r="BU40" s="109"/>
      <c r="BV40" s="112"/>
      <c r="BW40" s="112"/>
      <c r="BX40" s="112"/>
      <c r="BY40" s="112"/>
      <c r="BZ40" s="112"/>
      <c r="CA40" s="112"/>
      <c r="CB40" s="106" t="str">
        <f t="shared" si="12"/>
        <v>Heineken - F1</v>
      </c>
      <c r="CC40" s="30">
        <v>274.58750000000003</v>
      </c>
      <c r="CD40" s="30"/>
      <c r="CE40" s="73"/>
      <c r="CF40" s="74"/>
      <c r="CG40" s="30"/>
      <c r="CH40" s="30"/>
      <c r="CI40" s="110">
        <v>100051</v>
      </c>
    </row>
    <row r="41" spans="1:87" ht="15" customHeight="1" x14ac:dyDescent="0.25">
      <c r="A41" s="30" t="s">
        <v>164</v>
      </c>
      <c r="B41" s="30">
        <v>88027477</v>
      </c>
      <c r="C41" s="30" t="s">
        <v>165</v>
      </c>
      <c r="D41" s="96">
        <f>VLOOKUP(B41,'Status update'!B:E,4,0)</f>
        <v>1</v>
      </c>
      <c r="E41" s="96">
        <v>3</v>
      </c>
      <c r="F41" s="96">
        <f>VLOOKUP(B41,'Status update'!B:D,3,0)</f>
        <v>1</v>
      </c>
      <c r="G41" s="97">
        <f t="shared" si="0"/>
        <v>1</v>
      </c>
      <c r="H41" s="30" t="s">
        <v>166</v>
      </c>
      <c r="I41" s="30"/>
      <c r="J41" s="30"/>
      <c r="K41" s="98">
        <f t="shared" si="1"/>
        <v>0.2</v>
      </c>
      <c r="L41" s="98">
        <f t="shared" si="2"/>
        <v>0.2</v>
      </c>
      <c r="M41" s="99"/>
      <c r="N41" s="100">
        <f t="shared" si="3"/>
        <v>0</v>
      </c>
      <c r="O41" s="101"/>
      <c r="P41" s="102"/>
      <c r="Q41" s="103"/>
      <c r="R41" s="103"/>
      <c r="S41" s="30" t="s">
        <v>167</v>
      </c>
      <c r="T41" s="30" t="s">
        <v>168</v>
      </c>
      <c r="U41" s="30">
        <v>39</v>
      </c>
      <c r="V41" s="30">
        <v>29</v>
      </c>
      <c r="W41" s="30">
        <v>2.5</v>
      </c>
      <c r="X41" s="30">
        <v>5</v>
      </c>
      <c r="Y41" s="30" t="s">
        <v>83</v>
      </c>
      <c r="Z41" s="30">
        <v>1</v>
      </c>
      <c r="AA41" s="30" t="s">
        <v>169</v>
      </c>
      <c r="AB41" s="30" t="s">
        <v>117</v>
      </c>
      <c r="AC41" s="30">
        <v>100</v>
      </c>
      <c r="AD41" s="30"/>
      <c r="AE41" s="75"/>
      <c r="AF41" s="73"/>
      <c r="AG41" s="104">
        <f t="shared" si="4"/>
        <v>70.5</v>
      </c>
      <c r="AH41" s="104">
        <f t="shared" si="5"/>
        <v>70.5</v>
      </c>
      <c r="AI41" s="104">
        <f t="shared" si="6"/>
        <v>74.73</v>
      </c>
      <c r="AJ41" s="104">
        <f t="shared" si="7"/>
        <v>80.11</v>
      </c>
      <c r="AK41" s="104">
        <f t="shared" si="8"/>
        <v>80.11</v>
      </c>
      <c r="AL41" s="105">
        <f t="shared" si="9"/>
        <v>80.11</v>
      </c>
      <c r="AM41" s="105">
        <f t="shared" si="10"/>
        <v>80.11</v>
      </c>
      <c r="AN41" s="105"/>
      <c r="AO41" s="105"/>
      <c r="AP41" s="39">
        <f t="shared" si="14"/>
        <v>1</v>
      </c>
      <c r="AQ41" s="30" t="s">
        <v>91</v>
      </c>
      <c r="AR41" s="30"/>
      <c r="AS41" s="30">
        <v>5</v>
      </c>
      <c r="AT41" s="113">
        <v>70.5</v>
      </c>
      <c r="AU41" s="113"/>
      <c r="AV41" s="72">
        <v>70.5</v>
      </c>
      <c r="AW41" s="72">
        <v>74.73</v>
      </c>
      <c r="AX41" s="113">
        <v>80.11</v>
      </c>
      <c r="AY41" s="94">
        <v>80.11</v>
      </c>
      <c r="AZ41" s="108">
        <v>30</v>
      </c>
      <c r="BA41" s="112">
        <v>50.5</v>
      </c>
      <c r="BB41" s="112"/>
      <c r="BC41" s="112">
        <v>50.5</v>
      </c>
      <c r="BD41" s="112">
        <v>53.53</v>
      </c>
      <c r="BE41" s="70">
        <v>57.39</v>
      </c>
      <c r="BF41" s="70">
        <v>57.39</v>
      </c>
      <c r="BG41" s="109">
        <v>100</v>
      </c>
      <c r="BH41" s="112">
        <v>38.75</v>
      </c>
      <c r="BI41" s="112"/>
      <c r="BJ41" s="112">
        <v>38.75</v>
      </c>
      <c r="BK41" s="112">
        <v>41.075000000000003</v>
      </c>
      <c r="BL41" s="71">
        <v>44.03</v>
      </c>
      <c r="BM41" s="71">
        <v>44.03</v>
      </c>
      <c r="BN41" s="109">
        <v>500</v>
      </c>
      <c r="BO41" s="112">
        <v>29.5</v>
      </c>
      <c r="BP41" s="112"/>
      <c r="BQ41" s="112">
        <v>29.5</v>
      </c>
      <c r="BR41" s="112">
        <v>31.270000000000003</v>
      </c>
      <c r="BS41" s="71">
        <v>33.520000000000003</v>
      </c>
      <c r="BT41" s="71">
        <v>33.520000000000003</v>
      </c>
      <c r="BU41" s="109">
        <v>1000</v>
      </c>
      <c r="BV41" s="112">
        <v>28.75</v>
      </c>
      <c r="BW41" s="112"/>
      <c r="BX41" s="112">
        <v>28.75</v>
      </c>
      <c r="BY41" s="112">
        <v>30.475000000000001</v>
      </c>
      <c r="BZ41" s="76">
        <v>32.67</v>
      </c>
      <c r="CA41" s="76">
        <v>32.67</v>
      </c>
      <c r="CB41" s="106" t="str">
        <f t="shared" si="12"/>
        <v>Heineken - Brand Fashion</v>
      </c>
      <c r="CC41" s="30"/>
      <c r="CD41" s="30"/>
      <c r="CE41" s="73"/>
      <c r="CF41" s="74"/>
      <c r="CG41" s="30"/>
      <c r="CH41" s="30"/>
      <c r="CI41" s="30">
        <v>103463</v>
      </c>
    </row>
    <row r="42" spans="1:87" ht="15" customHeight="1" x14ac:dyDescent="0.25">
      <c r="A42" s="30" t="s">
        <v>119</v>
      </c>
      <c r="B42" s="30">
        <v>88026624</v>
      </c>
      <c r="C42" s="30" t="s">
        <v>171</v>
      </c>
      <c r="D42" s="96">
        <f>VLOOKUP(B42,'Status update'!B:E,4,0)</f>
        <v>1</v>
      </c>
      <c r="E42" s="96">
        <f t="shared" ref="E42:E61" si="15">D42</f>
        <v>1</v>
      </c>
      <c r="F42" s="96">
        <f>VLOOKUP(B42,'Status update'!B:D,3,0)</f>
        <v>48</v>
      </c>
      <c r="G42" s="97">
        <f t="shared" si="0"/>
        <v>48</v>
      </c>
      <c r="H42" s="30"/>
      <c r="I42" s="30"/>
      <c r="J42" s="30"/>
      <c r="K42" s="98">
        <f t="shared" si="1"/>
        <v>0.192</v>
      </c>
      <c r="L42" s="98">
        <f t="shared" si="2"/>
        <v>0.192</v>
      </c>
      <c r="M42" s="99"/>
      <c r="N42" s="100">
        <f t="shared" si="3"/>
        <v>0</v>
      </c>
      <c r="O42" s="101"/>
      <c r="P42" s="102"/>
      <c r="Q42" s="103"/>
      <c r="R42" s="103"/>
      <c r="S42" s="30" t="s">
        <v>73</v>
      </c>
      <c r="T42" s="30" t="s">
        <v>88</v>
      </c>
      <c r="U42" s="30">
        <v>90.5</v>
      </c>
      <c r="V42" s="30">
        <v>77.5</v>
      </c>
      <c r="W42" s="30">
        <v>18.2</v>
      </c>
      <c r="X42" s="30">
        <v>250</v>
      </c>
      <c r="Y42" s="30" t="s">
        <v>83</v>
      </c>
      <c r="Z42" s="30">
        <v>1</v>
      </c>
      <c r="AA42" s="30" t="s">
        <v>76</v>
      </c>
      <c r="AB42" s="30" t="s">
        <v>77</v>
      </c>
      <c r="AC42" s="30">
        <v>60</v>
      </c>
      <c r="AD42" s="30">
        <v>60</v>
      </c>
      <c r="AE42" s="107"/>
      <c r="AF42" s="75"/>
      <c r="AG42" s="104">
        <f t="shared" si="4"/>
        <v>269.5</v>
      </c>
      <c r="AH42" s="104">
        <f t="shared" si="5"/>
        <v>307.23</v>
      </c>
      <c r="AI42" s="104">
        <f t="shared" si="6"/>
        <v>268.5</v>
      </c>
      <c r="AJ42" s="104">
        <f t="shared" si="7"/>
        <v>355.25</v>
      </c>
      <c r="AK42" s="104">
        <f t="shared" si="8"/>
        <v>306.25</v>
      </c>
      <c r="AL42" s="105">
        <f t="shared" si="9"/>
        <v>355.25</v>
      </c>
      <c r="AM42" s="105">
        <f t="shared" si="10"/>
        <v>306.25</v>
      </c>
      <c r="AN42" s="105"/>
      <c r="AO42" s="105"/>
      <c r="AP42" s="39">
        <f t="shared" si="14"/>
        <v>1</v>
      </c>
      <c r="AQ42" s="30" t="s">
        <v>104</v>
      </c>
      <c r="AR42" s="30" t="s">
        <v>79</v>
      </c>
      <c r="AS42" s="30">
        <v>250</v>
      </c>
      <c r="AT42" s="113">
        <v>269.5</v>
      </c>
      <c r="AU42" s="113">
        <v>268.5</v>
      </c>
      <c r="AV42" s="72">
        <v>307.23</v>
      </c>
      <c r="AW42" s="72">
        <v>268.5</v>
      </c>
      <c r="AX42" s="113">
        <v>355.25</v>
      </c>
      <c r="AY42" s="113">
        <v>306.25</v>
      </c>
      <c r="AZ42" s="108">
        <v>1638</v>
      </c>
      <c r="BA42" s="112">
        <v>261.5</v>
      </c>
      <c r="BB42" s="112">
        <v>261.5</v>
      </c>
      <c r="BC42" s="112">
        <v>298.11</v>
      </c>
      <c r="BD42" s="112">
        <v>261.5</v>
      </c>
      <c r="BE42" s="112">
        <v>344.7</v>
      </c>
      <c r="BF42" s="112">
        <v>297.16000000000003</v>
      </c>
      <c r="BG42" s="109"/>
      <c r="BH42" s="112"/>
      <c r="BI42" s="112"/>
      <c r="BJ42" s="112"/>
      <c r="BK42" s="112"/>
      <c r="BL42" s="112"/>
      <c r="BM42" s="112"/>
      <c r="BN42" s="109"/>
      <c r="BO42" s="112"/>
      <c r="BP42" s="112"/>
      <c r="BQ42" s="112"/>
      <c r="BR42" s="112"/>
      <c r="BS42" s="112"/>
      <c r="BT42" s="112"/>
      <c r="BU42" s="109"/>
      <c r="BV42" s="112"/>
      <c r="BW42" s="112"/>
      <c r="BX42" s="112"/>
      <c r="BY42" s="112"/>
      <c r="BZ42" s="112"/>
      <c r="CA42" s="112"/>
      <c r="CB42" s="106" t="str">
        <f t="shared" si="12"/>
        <v>Heineken UCL</v>
      </c>
      <c r="CC42" s="30"/>
      <c r="CD42" s="30"/>
      <c r="CE42" s="73"/>
      <c r="CF42" s="74"/>
      <c r="CG42" s="30"/>
      <c r="CH42" s="30"/>
      <c r="CI42" s="30">
        <v>101560</v>
      </c>
    </row>
    <row r="43" spans="1:87" ht="15" customHeight="1" x14ac:dyDescent="0.25">
      <c r="A43" s="30" t="s">
        <v>92</v>
      </c>
      <c r="B43" s="30">
        <v>88024664</v>
      </c>
      <c r="C43" s="30" t="s">
        <v>172</v>
      </c>
      <c r="D43" s="96">
        <f>VLOOKUP(B43,'Status update'!B:E,4,0)</f>
        <v>3</v>
      </c>
      <c r="E43" s="96">
        <f t="shared" si="15"/>
        <v>3</v>
      </c>
      <c r="F43" s="96">
        <f>VLOOKUP(B43,'Status update'!B:D,3,0)</f>
        <v>2</v>
      </c>
      <c r="G43" s="97">
        <f t="shared" si="0"/>
        <v>2</v>
      </c>
      <c r="H43" s="30"/>
      <c r="I43" s="30"/>
      <c r="J43" s="30"/>
      <c r="K43" s="98">
        <f t="shared" si="1"/>
        <v>1</v>
      </c>
      <c r="L43" s="98">
        <f t="shared" si="2"/>
        <v>1</v>
      </c>
      <c r="M43" s="99"/>
      <c r="N43" s="100">
        <f t="shared" si="3"/>
        <v>0</v>
      </c>
      <c r="O43" s="101"/>
      <c r="P43" s="102"/>
      <c r="Q43" s="103"/>
      <c r="R43" s="103"/>
      <c r="S43" s="30" t="s">
        <v>94</v>
      </c>
      <c r="T43" s="30" t="s">
        <v>95</v>
      </c>
      <c r="U43" s="30">
        <v>60</v>
      </c>
      <c r="V43" s="30">
        <v>40</v>
      </c>
      <c r="W43" s="30">
        <v>30</v>
      </c>
      <c r="X43" s="30">
        <v>2</v>
      </c>
      <c r="Y43" s="30" t="s">
        <v>89</v>
      </c>
      <c r="Z43" s="30">
        <v>500</v>
      </c>
      <c r="AA43" s="30" t="s">
        <v>96</v>
      </c>
      <c r="AB43" s="30" t="s">
        <v>97</v>
      </c>
      <c r="AC43" s="30">
        <v>35</v>
      </c>
      <c r="AD43" s="30"/>
      <c r="AE43" s="107"/>
      <c r="AF43" s="75"/>
      <c r="AG43" s="104">
        <f t="shared" si="4"/>
        <v>266.42</v>
      </c>
      <c r="AH43" s="104">
        <f t="shared" si="5"/>
        <v>266.42</v>
      </c>
      <c r="AI43" s="104">
        <f t="shared" si="6"/>
        <v>282.40520000000004</v>
      </c>
      <c r="AJ43" s="104">
        <f t="shared" si="7"/>
        <v>302.75</v>
      </c>
      <c r="AK43" s="104">
        <f t="shared" si="8"/>
        <v>320.91500000000002</v>
      </c>
      <c r="AL43" s="105">
        <f t="shared" si="9"/>
        <v>302.75</v>
      </c>
      <c r="AM43" s="105">
        <f t="shared" si="10"/>
        <v>320.91500000000002</v>
      </c>
      <c r="AN43" s="105"/>
      <c r="AO43" s="105"/>
      <c r="AP43" s="39">
        <f t="shared" si="14"/>
        <v>1</v>
      </c>
      <c r="AQ43" s="30" t="s">
        <v>91</v>
      </c>
      <c r="AR43" s="30"/>
      <c r="AS43" s="30">
        <v>2</v>
      </c>
      <c r="AT43" s="113">
        <v>266.42</v>
      </c>
      <c r="AU43" s="113"/>
      <c r="AV43" s="72">
        <v>266.42</v>
      </c>
      <c r="AW43" s="72">
        <v>282.40520000000004</v>
      </c>
      <c r="AX43" s="113">
        <v>302.75</v>
      </c>
      <c r="AY43" s="113">
        <v>320.91500000000002</v>
      </c>
      <c r="AZ43" s="108">
        <v>5</v>
      </c>
      <c r="BA43" s="112">
        <v>191.93</v>
      </c>
      <c r="BB43" s="112"/>
      <c r="BC43" s="112">
        <v>191.93</v>
      </c>
      <c r="BD43" s="112">
        <v>203.44580000000002</v>
      </c>
      <c r="BE43" s="112">
        <v>218.10227272727275</v>
      </c>
      <c r="BF43" s="112">
        <v>231.18840909090912</v>
      </c>
      <c r="BG43" s="109">
        <v>19</v>
      </c>
      <c r="BH43" s="112">
        <v>121.2</v>
      </c>
      <c r="BI43" s="112"/>
      <c r="BJ43" s="112">
        <v>121.2</v>
      </c>
      <c r="BK43" s="112">
        <v>128.47200000000001</v>
      </c>
      <c r="BL43" s="112">
        <v>137.72727272727272</v>
      </c>
      <c r="BM43" s="112">
        <v>145.9909090909091</v>
      </c>
      <c r="BN43" s="109">
        <v>41</v>
      </c>
      <c r="BO43" s="112">
        <v>107.07</v>
      </c>
      <c r="BP43" s="112"/>
      <c r="BQ43" s="112">
        <v>107.07</v>
      </c>
      <c r="BR43" s="112">
        <v>113.49419999999999</v>
      </c>
      <c r="BS43" s="112">
        <v>121.67045454545453</v>
      </c>
      <c r="BT43" s="112">
        <v>128.97068181818182</v>
      </c>
      <c r="BU43" s="109">
        <v>101</v>
      </c>
      <c r="BV43" s="112">
        <v>102.73</v>
      </c>
      <c r="BW43" s="112"/>
      <c r="BX43" s="112">
        <v>102.73</v>
      </c>
      <c r="BY43" s="112">
        <v>108.89380000000001</v>
      </c>
      <c r="BZ43" s="112">
        <v>116.73863636363637</v>
      </c>
      <c r="CA43" s="112">
        <v>123.74295454545457</v>
      </c>
      <c r="CB43" s="106" t="str">
        <f t="shared" si="12"/>
        <v>Heineken Silver (Global)</v>
      </c>
      <c r="CC43" s="30"/>
      <c r="CD43" s="30"/>
      <c r="CE43" s="73"/>
      <c r="CF43" s="74"/>
      <c r="CG43" s="30"/>
      <c r="CH43" s="30"/>
      <c r="CI43" s="30">
        <v>103060</v>
      </c>
    </row>
    <row r="44" spans="1:87" ht="15" customHeight="1" x14ac:dyDescent="0.25">
      <c r="A44" s="30" t="s">
        <v>71</v>
      </c>
      <c r="B44" s="30">
        <v>88019768</v>
      </c>
      <c r="C44" s="30" t="s">
        <v>173</v>
      </c>
      <c r="D44" s="96">
        <f>VLOOKUP(B44,'Status update'!B:E,4,0)</f>
        <v>1</v>
      </c>
      <c r="E44" s="96" t="s">
        <v>158</v>
      </c>
      <c r="F44" s="96">
        <f>VLOOKUP(B44,'Status update'!B:D,3,0)</f>
        <v>4</v>
      </c>
      <c r="G44" s="97">
        <f t="shared" si="0"/>
        <v>-17</v>
      </c>
      <c r="H44" s="30"/>
      <c r="I44" s="30"/>
      <c r="J44" s="30"/>
      <c r="K44" s="98">
        <f t="shared" si="1"/>
        <v>0.19047619047619047</v>
      </c>
      <c r="L44" s="98">
        <f t="shared" si="2"/>
        <v>-0.80952380952380953</v>
      </c>
      <c r="M44" s="99"/>
      <c r="N44" s="100">
        <f t="shared" si="3"/>
        <v>0</v>
      </c>
      <c r="O44" s="101"/>
      <c r="P44" s="102"/>
      <c r="Q44" s="103">
        <v>21</v>
      </c>
      <c r="R44" s="103"/>
      <c r="S44" s="30" t="s">
        <v>94</v>
      </c>
      <c r="T44" s="30" t="s">
        <v>174</v>
      </c>
      <c r="U44" s="30">
        <v>57</v>
      </c>
      <c r="V44" s="30">
        <v>37</v>
      </c>
      <c r="W44" s="30">
        <v>30</v>
      </c>
      <c r="X44" s="30">
        <v>21</v>
      </c>
      <c r="Y44" s="30" t="s">
        <v>89</v>
      </c>
      <c r="Z44" s="30">
        <v>240</v>
      </c>
      <c r="AA44" s="30" t="s">
        <v>175</v>
      </c>
      <c r="AB44" s="30" t="s">
        <v>97</v>
      </c>
      <c r="AC44" s="30">
        <v>60</v>
      </c>
      <c r="AD44" s="30">
        <v>60</v>
      </c>
      <c r="AE44" s="107"/>
      <c r="AF44" s="75"/>
      <c r="AG44" s="104">
        <f t="shared" si="4"/>
        <v>298.89999999999998</v>
      </c>
      <c r="AH44" s="104">
        <f t="shared" si="5"/>
        <v>298.89999999999998</v>
      </c>
      <c r="AI44" s="104">
        <f t="shared" si="6"/>
        <v>316.834</v>
      </c>
      <c r="AJ44" s="104">
        <f t="shared" si="7"/>
        <v>279.93181818181819</v>
      </c>
      <c r="AK44" s="104">
        <f t="shared" si="8"/>
        <v>296.72772727272729</v>
      </c>
      <c r="AL44" s="105">
        <f t="shared" si="9"/>
        <v>279.93181818181819</v>
      </c>
      <c r="AM44" s="105">
        <f t="shared" si="10"/>
        <v>296.72772727272729</v>
      </c>
      <c r="AN44" s="105"/>
      <c r="AO44" s="105"/>
      <c r="AP44" s="39">
        <f t="shared" si="14"/>
        <v>1</v>
      </c>
      <c r="AQ44" s="30" t="s">
        <v>91</v>
      </c>
      <c r="AR44" s="30"/>
      <c r="AS44" s="30">
        <v>21</v>
      </c>
      <c r="AT44" s="113">
        <v>298.89999999999998</v>
      </c>
      <c r="AU44" s="113">
        <v>295.89999999999998</v>
      </c>
      <c r="AV44" s="72">
        <v>298.89999999999998</v>
      </c>
      <c r="AW44" s="72">
        <v>316.834</v>
      </c>
      <c r="AX44" s="113">
        <v>279.93181818181819</v>
      </c>
      <c r="AY44" s="113">
        <v>296.72772727272729</v>
      </c>
      <c r="AZ44" s="108">
        <v>42</v>
      </c>
      <c r="BA44" s="112">
        <v>285.69</v>
      </c>
      <c r="BB44" s="112"/>
      <c r="BC44" s="112">
        <v>285.69</v>
      </c>
      <c r="BD44" s="112">
        <v>302.83140000000003</v>
      </c>
      <c r="BE44" s="112">
        <v>265.10227272727269</v>
      </c>
      <c r="BF44" s="112">
        <v>281.00840909090908</v>
      </c>
      <c r="BG44" s="109">
        <v>63</v>
      </c>
      <c r="BH44" s="112">
        <v>280.02</v>
      </c>
      <c r="BI44" s="112"/>
      <c r="BJ44" s="112">
        <v>280.02</v>
      </c>
      <c r="BK44" s="112">
        <v>296.82119999999998</v>
      </c>
      <c r="BL44" s="112">
        <v>258.57954545454544</v>
      </c>
      <c r="BM44" s="112">
        <v>274.09431818181821</v>
      </c>
      <c r="BN44" s="109">
        <v>84</v>
      </c>
      <c r="BO44" s="112">
        <v>276.64999999999998</v>
      </c>
      <c r="BP44" s="112"/>
      <c r="BQ44" s="112">
        <v>276.64999999999998</v>
      </c>
      <c r="BR44" s="112">
        <v>293.24899999999997</v>
      </c>
      <c r="BS44" s="112">
        <v>253.5</v>
      </c>
      <c r="BT44" s="112">
        <v>268.71000000000004</v>
      </c>
      <c r="BU44" s="109">
        <v>105</v>
      </c>
      <c r="BV44" s="112">
        <v>273.97000000000003</v>
      </c>
      <c r="BW44" s="112"/>
      <c r="BX44" s="112">
        <v>273.97000000000003</v>
      </c>
      <c r="BY44" s="112">
        <v>290.40820000000002</v>
      </c>
      <c r="BZ44" s="112">
        <v>249.62499999999997</v>
      </c>
      <c r="CA44" s="112">
        <v>264.60250000000002</v>
      </c>
      <c r="CB44" s="106" t="str">
        <f t="shared" si="12"/>
        <v>Heineken</v>
      </c>
      <c r="CC44" s="30"/>
      <c r="CD44" s="30"/>
      <c r="CE44" s="73"/>
      <c r="CF44" s="74"/>
      <c r="CG44" s="30"/>
      <c r="CH44" s="30"/>
      <c r="CI44" s="30">
        <v>100065</v>
      </c>
    </row>
    <row r="45" spans="1:87" ht="15" customHeight="1" x14ac:dyDescent="0.25">
      <c r="A45" s="30" t="s">
        <v>71</v>
      </c>
      <c r="B45" s="30">
        <v>88027045</v>
      </c>
      <c r="C45" s="30" t="s">
        <v>176</v>
      </c>
      <c r="D45" s="96">
        <f>VLOOKUP(B45,'Status update'!B:E,4,0)</f>
        <v>1</v>
      </c>
      <c r="E45" s="96">
        <f t="shared" si="15"/>
        <v>1</v>
      </c>
      <c r="F45" s="96">
        <f>VLOOKUP(B45,'Status update'!B:D,3,0)</f>
        <v>88</v>
      </c>
      <c r="G45" s="97">
        <f t="shared" si="0"/>
        <v>88</v>
      </c>
      <c r="H45" s="30"/>
      <c r="I45" s="30"/>
      <c r="J45" s="30"/>
      <c r="K45" s="98">
        <f t="shared" si="1"/>
        <v>0.17599999999999999</v>
      </c>
      <c r="L45" s="98">
        <f t="shared" si="2"/>
        <v>0.17599999999999999</v>
      </c>
      <c r="M45" s="99"/>
      <c r="N45" s="100">
        <f t="shared" si="3"/>
        <v>0</v>
      </c>
      <c r="O45" s="101"/>
      <c r="P45" s="102"/>
      <c r="Q45" s="103"/>
      <c r="R45" s="103"/>
      <c r="S45" s="30" t="s">
        <v>81</v>
      </c>
      <c r="T45" s="30" t="s">
        <v>88</v>
      </c>
      <c r="U45" s="30">
        <v>10.5</v>
      </c>
      <c r="V45" s="30">
        <v>10.5</v>
      </c>
      <c r="W45" s="30">
        <v>11.5</v>
      </c>
      <c r="X45" s="30">
        <v>500</v>
      </c>
      <c r="Y45" s="30" t="s">
        <v>83</v>
      </c>
      <c r="Z45" s="30">
        <v>1</v>
      </c>
      <c r="AA45" s="30" t="s">
        <v>76</v>
      </c>
      <c r="AB45" s="30" t="s">
        <v>84</v>
      </c>
      <c r="AC45" s="30">
        <v>68</v>
      </c>
      <c r="AD45" s="30">
        <v>60</v>
      </c>
      <c r="AE45" s="75"/>
      <c r="AF45" s="73"/>
      <c r="AG45" s="104">
        <f t="shared" si="4"/>
        <v>25.9</v>
      </c>
      <c r="AH45" s="104">
        <f t="shared" si="5"/>
        <v>25.9</v>
      </c>
      <c r="AI45" s="104">
        <f t="shared" si="6"/>
        <v>27.454000000000001</v>
      </c>
      <c r="AJ45" s="104">
        <f t="shared" si="7"/>
        <v>29.43</v>
      </c>
      <c r="AK45" s="104">
        <f t="shared" si="8"/>
        <v>27.22</v>
      </c>
      <c r="AL45" s="105">
        <f t="shared" si="9"/>
        <v>29.43</v>
      </c>
      <c r="AM45" s="105">
        <f t="shared" si="10"/>
        <v>27.22</v>
      </c>
      <c r="AN45" s="105"/>
      <c r="AO45" s="105"/>
      <c r="AP45" s="39">
        <f t="shared" si="14"/>
        <v>1</v>
      </c>
      <c r="AQ45" s="30" t="s">
        <v>91</v>
      </c>
      <c r="AR45" s="30" t="s">
        <v>79</v>
      </c>
      <c r="AS45" s="30">
        <v>500</v>
      </c>
      <c r="AT45" s="113">
        <v>25.9</v>
      </c>
      <c r="AU45" s="113">
        <v>25.9</v>
      </c>
      <c r="AV45" s="72">
        <v>25.9</v>
      </c>
      <c r="AW45" s="72">
        <v>27.454000000000001</v>
      </c>
      <c r="AX45" s="113">
        <v>29.43</v>
      </c>
      <c r="AY45" s="113">
        <v>27.22</v>
      </c>
      <c r="AZ45" s="108">
        <v>1000</v>
      </c>
      <c r="BA45" s="112">
        <v>24.65</v>
      </c>
      <c r="BB45" s="112">
        <v>22.85</v>
      </c>
      <c r="BC45" s="112">
        <v>24.65</v>
      </c>
      <c r="BD45" s="112">
        <v>24.221000000000004</v>
      </c>
      <c r="BE45" s="112">
        <v>28.01</v>
      </c>
      <c r="BF45" s="112">
        <v>25.97</v>
      </c>
      <c r="BG45" s="109">
        <v>2500</v>
      </c>
      <c r="BH45" s="112">
        <v>23.15</v>
      </c>
      <c r="BI45" s="112">
        <v>21.7</v>
      </c>
      <c r="BJ45" s="112">
        <v>23.15</v>
      </c>
      <c r="BK45" s="112">
        <v>23.001999999999999</v>
      </c>
      <c r="BL45" s="112">
        <v>26.31</v>
      </c>
      <c r="BM45" s="112">
        <v>24.66</v>
      </c>
      <c r="BN45" s="109">
        <v>5000</v>
      </c>
      <c r="BO45" s="112">
        <v>21.4</v>
      </c>
      <c r="BP45" s="112">
        <v>20</v>
      </c>
      <c r="BQ45" s="112">
        <v>21.4</v>
      </c>
      <c r="BR45" s="112">
        <v>21.200000000000003</v>
      </c>
      <c r="BS45" s="112">
        <v>24.32</v>
      </c>
      <c r="BT45" s="112">
        <v>22.73</v>
      </c>
      <c r="BU45" s="109"/>
      <c r="BV45" s="112"/>
      <c r="BW45" s="112"/>
      <c r="BX45" s="112"/>
      <c r="BY45" s="112"/>
      <c r="BZ45" s="112"/>
      <c r="CA45" s="112"/>
      <c r="CB45" s="106" t="str">
        <f t="shared" si="12"/>
        <v>Heineken</v>
      </c>
      <c r="CC45" s="30"/>
      <c r="CD45" s="30"/>
      <c r="CE45" s="73"/>
      <c r="CF45" s="74"/>
      <c r="CG45" s="30"/>
      <c r="CH45" s="30"/>
      <c r="CI45" s="30">
        <v>101560</v>
      </c>
    </row>
    <row r="46" spans="1:87" ht="15" customHeight="1" x14ac:dyDescent="0.25">
      <c r="A46" s="30" t="s">
        <v>125</v>
      </c>
      <c r="B46" s="30">
        <v>88027544</v>
      </c>
      <c r="C46" s="30" t="s">
        <v>1002</v>
      </c>
      <c r="D46" s="96">
        <f>VLOOKUP(B46,'Status update'!B:E,4,0)</f>
        <v>1</v>
      </c>
      <c r="E46" s="96">
        <v>3</v>
      </c>
      <c r="F46" s="96">
        <f>VLOOKUP(B46,'Status update'!B:D,3,0)</f>
        <v>1581</v>
      </c>
      <c r="G46" s="97">
        <f>F46-Q46-R46+M46+271</f>
        <v>1852</v>
      </c>
      <c r="H46" s="30" t="s">
        <v>1051</v>
      </c>
      <c r="I46" s="30"/>
      <c r="J46" s="30"/>
      <c r="K46" s="98">
        <f t="shared" si="1"/>
        <v>0.27159115310285592</v>
      </c>
      <c r="L46" s="98">
        <f t="shared" si="2"/>
        <v>0.3181447283659008</v>
      </c>
      <c r="M46" s="99"/>
      <c r="N46" s="100">
        <f t="shared" si="3"/>
        <v>0</v>
      </c>
      <c r="O46" s="101">
        <v>1</v>
      </c>
      <c r="P46" s="102"/>
      <c r="Q46" s="103"/>
      <c r="R46" s="103"/>
      <c r="S46" s="30">
        <v>0</v>
      </c>
      <c r="T46" s="30" t="s">
        <v>150</v>
      </c>
      <c r="U46" s="30">
        <v>40</v>
      </c>
      <c r="V46" s="30">
        <v>28</v>
      </c>
      <c r="W46" s="30">
        <v>20</v>
      </c>
      <c r="X46" s="30">
        <v>5821.25</v>
      </c>
      <c r="Y46" s="30" t="s">
        <v>89</v>
      </c>
      <c r="Z46" s="30">
        <v>24</v>
      </c>
      <c r="AA46" s="30" t="s">
        <v>151</v>
      </c>
      <c r="AB46" s="30" t="s">
        <v>113</v>
      </c>
      <c r="AC46" s="30">
        <v>70</v>
      </c>
      <c r="AD46" s="30"/>
      <c r="AE46" s="75"/>
      <c r="AF46" s="73"/>
      <c r="AG46" s="104">
        <f t="shared" si="4"/>
        <v>26.160000000000004</v>
      </c>
      <c r="AH46" s="104">
        <f t="shared" si="5"/>
        <v>26.160000000000004</v>
      </c>
      <c r="AI46" s="104">
        <f t="shared" si="6"/>
        <v>27.729600000000005</v>
      </c>
      <c r="AJ46" s="104">
        <f t="shared" si="7"/>
        <v>29.759999999999998</v>
      </c>
      <c r="AK46" s="104">
        <f t="shared" si="8"/>
        <v>29.76</v>
      </c>
      <c r="AL46" s="105">
        <f t="shared" si="9"/>
        <v>29.759999999999998</v>
      </c>
      <c r="AM46" s="105">
        <f t="shared" si="10"/>
        <v>29.76</v>
      </c>
      <c r="AN46" s="105"/>
      <c r="AO46" s="105"/>
      <c r="AP46" s="39">
        <v>1</v>
      </c>
      <c r="AQ46" s="30" t="s">
        <v>152</v>
      </c>
      <c r="AR46" s="30"/>
      <c r="AS46" s="30">
        <v>5821.25</v>
      </c>
      <c r="AT46" s="113">
        <v>26.160000000000004</v>
      </c>
      <c r="AU46" s="113"/>
      <c r="AV46" s="72">
        <v>26.160000000000004</v>
      </c>
      <c r="AW46" s="72">
        <v>27.729600000000005</v>
      </c>
      <c r="AX46" s="113">
        <v>29.759999999999998</v>
      </c>
      <c r="AY46" s="94">
        <v>29.76</v>
      </c>
      <c r="AZ46" s="108"/>
      <c r="BA46" s="112"/>
      <c r="BB46" s="112"/>
      <c r="BC46" s="112"/>
      <c r="BD46" s="112"/>
      <c r="BE46" s="70"/>
      <c r="BF46" s="70"/>
      <c r="BG46" s="109"/>
      <c r="BH46" s="112"/>
      <c r="BI46" s="112"/>
      <c r="BJ46" s="112"/>
      <c r="BK46" s="112"/>
      <c r="BL46" s="71"/>
      <c r="BM46" s="71"/>
      <c r="BN46" s="109"/>
      <c r="BO46" s="112"/>
      <c r="BP46" s="112"/>
      <c r="BQ46" s="112"/>
      <c r="BR46" s="112"/>
      <c r="BS46" s="71"/>
      <c r="BT46" s="71"/>
      <c r="BU46" s="109"/>
      <c r="BV46" s="112"/>
      <c r="BW46" s="112"/>
      <c r="BX46" s="112"/>
      <c r="BY46" s="112"/>
      <c r="BZ46" s="76"/>
      <c r="CA46" s="76"/>
      <c r="CB46" s="106" t="str">
        <f t="shared" si="12"/>
        <v>Heineken - F1</v>
      </c>
      <c r="CC46" s="30"/>
      <c r="CD46" s="30"/>
      <c r="CE46" s="73"/>
      <c r="CF46" s="74"/>
      <c r="CG46" s="30"/>
      <c r="CH46" s="30"/>
      <c r="CI46" s="30">
        <v>100743</v>
      </c>
    </row>
    <row r="47" spans="1:87" ht="15" customHeight="1" x14ac:dyDescent="0.25">
      <c r="A47" s="30" t="s">
        <v>71</v>
      </c>
      <c r="B47" s="30">
        <v>88023137</v>
      </c>
      <c r="C47" s="30" t="s">
        <v>177</v>
      </c>
      <c r="D47" s="96">
        <f>VLOOKUP(B47,'Status update'!B:E,4,0)</f>
        <v>1</v>
      </c>
      <c r="E47" s="96">
        <f t="shared" si="15"/>
        <v>1</v>
      </c>
      <c r="F47" s="96">
        <f>VLOOKUP(B47,'Status update'!B:D,3,0)</f>
        <v>3500</v>
      </c>
      <c r="G47" s="97">
        <f t="shared" si="0"/>
        <v>3333</v>
      </c>
      <c r="H47" s="115"/>
      <c r="I47" s="30"/>
      <c r="J47" s="30"/>
      <c r="K47" s="98">
        <f t="shared" si="1"/>
        <v>0.17499999999999999</v>
      </c>
      <c r="L47" s="98">
        <f t="shared" si="2"/>
        <v>0.16664999999999999</v>
      </c>
      <c r="M47" s="99"/>
      <c r="N47" s="100">
        <f t="shared" si="3"/>
        <v>0</v>
      </c>
      <c r="O47" s="101"/>
      <c r="P47" s="102"/>
      <c r="Q47" s="103">
        <v>167</v>
      </c>
      <c r="R47" s="103"/>
      <c r="S47" s="30" t="s">
        <v>81</v>
      </c>
      <c r="T47" s="30" t="s">
        <v>112</v>
      </c>
      <c r="U47" s="30">
        <v>20</v>
      </c>
      <c r="V47" s="30">
        <v>14.3</v>
      </c>
      <c r="W47" s="30">
        <v>20</v>
      </c>
      <c r="X47" s="30">
        <v>20000</v>
      </c>
      <c r="Y47" s="30" t="s">
        <v>107</v>
      </c>
      <c r="Z47" s="30">
        <v>6</v>
      </c>
      <c r="AA47" s="30" t="s">
        <v>96</v>
      </c>
      <c r="AB47" s="30" t="s">
        <v>113</v>
      </c>
      <c r="AC47" s="30">
        <v>90</v>
      </c>
      <c r="AD47" s="30"/>
      <c r="AE47" s="107"/>
      <c r="AF47" s="75"/>
      <c r="AG47" s="104">
        <f t="shared" si="4"/>
        <v>3.69</v>
      </c>
      <c r="AH47" s="104">
        <f t="shared" si="5"/>
        <v>3.69</v>
      </c>
      <c r="AI47" s="104">
        <f t="shared" si="6"/>
        <v>3.9114</v>
      </c>
      <c r="AJ47" s="104">
        <f t="shared" si="7"/>
        <v>4.1999999999999993</v>
      </c>
      <c r="AK47" s="104">
        <f t="shared" si="8"/>
        <v>4.4399999999999995</v>
      </c>
      <c r="AL47" s="105">
        <f t="shared" si="9"/>
        <v>4.1999999999999993</v>
      </c>
      <c r="AM47" s="105">
        <f t="shared" si="10"/>
        <v>4.4399999999999995</v>
      </c>
      <c r="AN47" s="105"/>
      <c r="AO47" s="105"/>
      <c r="AP47" s="39">
        <v>1</v>
      </c>
      <c r="AQ47" s="30" t="s">
        <v>91</v>
      </c>
      <c r="AR47" s="30"/>
      <c r="AS47" s="30">
        <v>20000</v>
      </c>
      <c r="AT47" s="113">
        <v>3.69</v>
      </c>
      <c r="AU47" s="113"/>
      <c r="AV47" s="72">
        <v>3.69</v>
      </c>
      <c r="AW47" s="72">
        <v>3.9114</v>
      </c>
      <c r="AX47" s="113">
        <v>4.1999999999999993</v>
      </c>
      <c r="AY47" s="113">
        <v>4.4399999999999995</v>
      </c>
      <c r="AZ47" s="108"/>
      <c r="BA47" s="112"/>
      <c r="BB47" s="112"/>
      <c r="BC47" s="112"/>
      <c r="BD47" s="112"/>
      <c r="BE47" s="112"/>
      <c r="BF47" s="112"/>
      <c r="BG47" s="109"/>
      <c r="BH47" s="112"/>
      <c r="BI47" s="112"/>
      <c r="BJ47" s="112"/>
      <c r="BK47" s="112"/>
      <c r="BL47" s="112"/>
      <c r="BM47" s="112"/>
      <c r="BN47" s="109"/>
      <c r="BO47" s="112"/>
      <c r="BP47" s="112"/>
      <c r="BQ47" s="112"/>
      <c r="BR47" s="112"/>
      <c r="BS47" s="112"/>
      <c r="BT47" s="112"/>
      <c r="BU47" s="109"/>
      <c r="BV47" s="112"/>
      <c r="BW47" s="112"/>
      <c r="BX47" s="112"/>
      <c r="BY47" s="112"/>
      <c r="BZ47" s="112"/>
      <c r="CA47" s="112"/>
      <c r="CB47" s="106" t="str">
        <f t="shared" si="12"/>
        <v>Heineken</v>
      </c>
      <c r="CC47" s="30"/>
      <c r="CD47" s="30"/>
      <c r="CE47" s="73"/>
      <c r="CF47" s="74"/>
      <c r="CG47" s="30"/>
      <c r="CH47" s="30"/>
      <c r="CI47" s="30">
        <v>100069</v>
      </c>
    </row>
    <row r="48" spans="1:87" ht="15" customHeight="1" x14ac:dyDescent="0.25">
      <c r="A48" s="30" t="s">
        <v>92</v>
      </c>
      <c r="B48" s="30">
        <v>88024878</v>
      </c>
      <c r="C48" s="30" t="s">
        <v>178</v>
      </c>
      <c r="D48" s="96">
        <f>VLOOKUP(B48,'Status update'!B:E,4,0)</f>
        <v>1</v>
      </c>
      <c r="E48" s="96">
        <f t="shared" si="15"/>
        <v>1</v>
      </c>
      <c r="F48" s="96">
        <f>VLOOKUP(B48,'Status update'!B:D,3,0)</f>
        <v>40</v>
      </c>
      <c r="G48" s="97">
        <f t="shared" si="0"/>
        <v>40</v>
      </c>
      <c r="H48" s="30"/>
      <c r="I48" s="30"/>
      <c r="J48" s="30"/>
      <c r="K48" s="98">
        <f t="shared" si="1"/>
        <v>0.16</v>
      </c>
      <c r="L48" s="98">
        <f t="shared" si="2"/>
        <v>0.16</v>
      </c>
      <c r="M48" s="99"/>
      <c r="N48" s="100">
        <f t="shared" si="3"/>
        <v>0</v>
      </c>
      <c r="O48" s="101"/>
      <c r="P48" s="102"/>
      <c r="Q48" s="103"/>
      <c r="R48" s="103"/>
      <c r="S48" s="30" t="s">
        <v>73</v>
      </c>
      <c r="T48" s="30" t="s">
        <v>74</v>
      </c>
      <c r="U48" s="30">
        <v>37</v>
      </c>
      <c r="V48" s="30">
        <v>15</v>
      </c>
      <c r="W48" s="30">
        <v>27</v>
      </c>
      <c r="X48" s="30">
        <v>250</v>
      </c>
      <c r="Y48" s="30" t="s">
        <v>75</v>
      </c>
      <c r="Z48" s="30">
        <v>10</v>
      </c>
      <c r="AA48" s="30" t="s">
        <v>76</v>
      </c>
      <c r="AB48" s="30" t="s">
        <v>77</v>
      </c>
      <c r="AC48" s="30">
        <v>70</v>
      </c>
      <c r="AD48" s="30">
        <v>77</v>
      </c>
      <c r="AE48" s="107"/>
      <c r="AF48" s="75"/>
      <c r="AG48" s="104">
        <f t="shared" si="4"/>
        <v>59.553543809523802</v>
      </c>
      <c r="AH48" s="104">
        <f t="shared" si="5"/>
        <v>67.891039942857148</v>
      </c>
      <c r="AI48" s="104">
        <f t="shared" si="6"/>
        <v>61.617791428571415</v>
      </c>
      <c r="AJ48" s="104">
        <f t="shared" si="7"/>
        <v>78.5</v>
      </c>
      <c r="AK48" s="104">
        <f t="shared" si="8"/>
        <v>70</v>
      </c>
      <c r="AL48" s="105">
        <f t="shared" si="9"/>
        <v>78.5</v>
      </c>
      <c r="AM48" s="105">
        <f t="shared" si="10"/>
        <v>70</v>
      </c>
      <c r="AN48" s="105"/>
      <c r="AO48" s="105"/>
      <c r="AP48" s="39">
        <f>IF($F48&lt;=AZ48,1,(IF($F48&lt;=BG48,2,(IF($F48&lt;=BN48,3,(IF($F48&lt;=BU48,4,5)))))))</f>
        <v>1</v>
      </c>
      <c r="AQ48" s="30" t="s">
        <v>115</v>
      </c>
      <c r="AR48" s="30" t="s">
        <v>79</v>
      </c>
      <c r="AS48" s="30">
        <v>250</v>
      </c>
      <c r="AT48" s="113">
        <v>59.553543809523802</v>
      </c>
      <c r="AU48" s="113">
        <v>61.617791428571415</v>
      </c>
      <c r="AV48" s="72">
        <v>67.891039942857148</v>
      </c>
      <c r="AW48" s="72">
        <v>61.617791428571415</v>
      </c>
      <c r="AX48" s="113">
        <v>78.5</v>
      </c>
      <c r="AY48" s="113">
        <v>70</v>
      </c>
      <c r="AZ48" s="108">
        <v>500</v>
      </c>
      <c r="BA48" s="112">
        <v>58.521419999999999</v>
      </c>
      <c r="BB48" s="112">
        <v>59.553543809523802</v>
      </c>
      <c r="BC48" s="112">
        <v>66.714418800000004</v>
      </c>
      <c r="BD48" s="112">
        <v>59.553543809523802</v>
      </c>
      <c r="BE48" s="112">
        <v>77.099999999999994</v>
      </c>
      <c r="BF48" s="112">
        <v>67.699999999999989</v>
      </c>
      <c r="BG48" s="109">
        <v>1000</v>
      </c>
      <c r="BH48" s="112">
        <v>57.798933333333331</v>
      </c>
      <c r="BI48" s="112">
        <v>58.831057142857141</v>
      </c>
      <c r="BJ48" s="112">
        <v>65.890784000000011</v>
      </c>
      <c r="BK48" s="112">
        <v>58.831057142857141</v>
      </c>
      <c r="BL48" s="112">
        <v>76.2</v>
      </c>
      <c r="BM48" s="112">
        <v>66.900000000000006</v>
      </c>
      <c r="BN48" s="109">
        <v>2500</v>
      </c>
      <c r="BO48" s="112">
        <v>55.73468571428571</v>
      </c>
      <c r="BP48" s="112">
        <v>56.766809523809513</v>
      </c>
      <c r="BQ48" s="112">
        <v>63.537541714285716</v>
      </c>
      <c r="BR48" s="112">
        <v>56.766809523809513</v>
      </c>
      <c r="BS48" s="112">
        <v>73.5</v>
      </c>
      <c r="BT48" s="112">
        <v>64.5</v>
      </c>
      <c r="BU48" s="109"/>
      <c r="BV48" s="112"/>
      <c r="BW48" s="112"/>
      <c r="BX48" s="112"/>
      <c r="BY48" s="112"/>
      <c r="BZ48" s="112"/>
      <c r="CA48" s="112"/>
      <c r="CB48" s="106" t="str">
        <f t="shared" si="12"/>
        <v>Heineken Silver (Global)</v>
      </c>
      <c r="CC48" s="30">
        <v>22.799999999999997</v>
      </c>
      <c r="CD48" s="30"/>
      <c r="CE48" s="73"/>
      <c r="CF48" s="74"/>
      <c r="CG48" s="30"/>
      <c r="CH48" s="30"/>
      <c r="CI48" s="110">
        <v>100051</v>
      </c>
    </row>
    <row r="49" spans="1:87" ht="15" customHeight="1" x14ac:dyDescent="0.25">
      <c r="A49" s="30" t="s">
        <v>71</v>
      </c>
      <c r="B49" s="30">
        <v>88027241</v>
      </c>
      <c r="C49" s="30" t="s">
        <v>179</v>
      </c>
      <c r="D49" s="96">
        <f>VLOOKUP(B49,'Status update'!B:E,4,0)</f>
        <v>1</v>
      </c>
      <c r="E49" s="96">
        <f t="shared" si="15"/>
        <v>1</v>
      </c>
      <c r="F49" s="96">
        <f>VLOOKUP(B49,'Status update'!B:D,3,0)</f>
        <v>8</v>
      </c>
      <c r="G49" s="97">
        <f t="shared" si="0"/>
        <v>8</v>
      </c>
      <c r="H49" s="30"/>
      <c r="I49" s="30"/>
      <c r="J49" s="30"/>
      <c r="K49" s="98">
        <f t="shared" si="1"/>
        <v>0.16</v>
      </c>
      <c r="L49" s="98">
        <f t="shared" si="2"/>
        <v>0.16</v>
      </c>
      <c r="M49" s="99"/>
      <c r="N49" s="100">
        <f t="shared" si="3"/>
        <v>0</v>
      </c>
      <c r="O49" s="101"/>
      <c r="P49" s="102"/>
      <c r="Q49" s="103"/>
      <c r="R49" s="103"/>
      <c r="S49" s="30" t="s">
        <v>73</v>
      </c>
      <c r="T49" s="30" t="s">
        <v>74</v>
      </c>
      <c r="U49" s="30">
        <v>60</v>
      </c>
      <c r="V49" s="30">
        <v>40</v>
      </c>
      <c r="W49" s="30">
        <v>45</v>
      </c>
      <c r="X49" s="30">
        <v>50</v>
      </c>
      <c r="Y49" s="30" t="s">
        <v>89</v>
      </c>
      <c r="Z49" s="30">
        <v>200</v>
      </c>
      <c r="AA49" s="30" t="s">
        <v>180</v>
      </c>
      <c r="AB49" s="30" t="s">
        <v>77</v>
      </c>
      <c r="AC49" s="30">
        <v>70</v>
      </c>
      <c r="AD49" s="30">
        <v>112</v>
      </c>
      <c r="AE49" s="75"/>
      <c r="AF49" s="73"/>
      <c r="AG49" s="104">
        <f t="shared" si="4"/>
        <v>98.89</v>
      </c>
      <c r="AH49" s="104">
        <f t="shared" si="5"/>
        <v>98.89</v>
      </c>
      <c r="AI49" s="104">
        <f t="shared" si="6"/>
        <v>104.82340000000001</v>
      </c>
      <c r="AJ49" s="104">
        <f t="shared" si="7"/>
        <v>112.00000000000001</v>
      </c>
      <c r="AK49" s="104">
        <f t="shared" si="8"/>
        <v>120</v>
      </c>
      <c r="AL49" s="105">
        <f t="shared" si="9"/>
        <v>112.00000000000001</v>
      </c>
      <c r="AM49" s="105">
        <f t="shared" si="10"/>
        <v>120</v>
      </c>
      <c r="AN49" s="105"/>
      <c r="AO49" s="105"/>
      <c r="AP49" s="39">
        <f>IF($F49&lt;=AZ49,1,(IF($F49&lt;=BG49,2,(IF($F49&lt;=BN49,3,(IF($F49&lt;=BU49,4,5)))))))</f>
        <v>1</v>
      </c>
      <c r="AQ49" s="30" t="s">
        <v>91</v>
      </c>
      <c r="AR49" s="30"/>
      <c r="AS49" s="30">
        <v>50</v>
      </c>
      <c r="AT49" s="113">
        <v>98.89</v>
      </c>
      <c r="AU49" s="113"/>
      <c r="AV49" s="72">
        <v>98.89</v>
      </c>
      <c r="AW49" s="72">
        <v>104.82340000000001</v>
      </c>
      <c r="AX49" s="113">
        <v>112.00000000000001</v>
      </c>
      <c r="AY49" s="113">
        <v>120</v>
      </c>
      <c r="AZ49" s="108">
        <v>100</v>
      </c>
      <c r="BA49" s="112">
        <v>79.56</v>
      </c>
      <c r="BB49" s="112"/>
      <c r="BC49" s="112">
        <v>79.56</v>
      </c>
      <c r="BD49" s="112">
        <v>84.333600000000004</v>
      </c>
      <c r="BE49" s="112">
        <v>90</v>
      </c>
      <c r="BF49" s="112">
        <v>96</v>
      </c>
      <c r="BG49" s="109">
        <v>250</v>
      </c>
      <c r="BH49" s="112">
        <v>71.11</v>
      </c>
      <c r="BI49" s="112"/>
      <c r="BJ49" s="112">
        <v>71.11</v>
      </c>
      <c r="BK49" s="112">
        <v>75.376599999999996</v>
      </c>
      <c r="BL49" s="112">
        <v>80</v>
      </c>
      <c r="BM49" s="112">
        <v>86</v>
      </c>
      <c r="BN49" s="109"/>
      <c r="BO49" s="112"/>
      <c r="BP49" s="112"/>
      <c r="BQ49" s="112"/>
      <c r="BR49" s="112"/>
      <c r="BS49" s="112"/>
      <c r="BT49" s="112"/>
      <c r="BU49" s="109"/>
      <c r="BV49" s="112"/>
      <c r="BW49" s="112"/>
      <c r="BX49" s="112"/>
      <c r="BY49" s="112"/>
      <c r="BZ49" s="112"/>
      <c r="CA49" s="112"/>
      <c r="CB49" s="106" t="str">
        <f t="shared" si="12"/>
        <v>Heineken</v>
      </c>
      <c r="CC49" s="30"/>
      <c r="CD49" s="30"/>
      <c r="CE49" s="73"/>
      <c r="CF49" s="74"/>
      <c r="CG49" s="30"/>
      <c r="CH49" s="30"/>
      <c r="CI49" s="30">
        <v>100051</v>
      </c>
    </row>
    <row r="50" spans="1:87" ht="15" customHeight="1" x14ac:dyDescent="0.25">
      <c r="A50" s="30" t="s">
        <v>119</v>
      </c>
      <c r="B50" s="30">
        <v>88026520</v>
      </c>
      <c r="C50" s="30" t="s">
        <v>181</v>
      </c>
      <c r="D50" s="96">
        <f>VLOOKUP(B50,'Status update'!B:E,4,0)</f>
        <v>1</v>
      </c>
      <c r="E50" s="96">
        <f t="shared" si="15"/>
        <v>1</v>
      </c>
      <c r="F50" s="96">
        <f>VLOOKUP(B50,'Status update'!B:D,3,0)</f>
        <v>37</v>
      </c>
      <c r="G50" s="97">
        <f t="shared" si="0"/>
        <v>37</v>
      </c>
      <c r="H50" s="30"/>
      <c r="I50" s="30"/>
      <c r="J50" s="30"/>
      <c r="K50" s="98">
        <f t="shared" si="1"/>
        <v>0.14799999999999999</v>
      </c>
      <c r="L50" s="98">
        <f t="shared" si="2"/>
        <v>0.14799999999999999</v>
      </c>
      <c r="M50" s="99"/>
      <c r="N50" s="100">
        <f t="shared" si="3"/>
        <v>0</v>
      </c>
      <c r="O50" s="101"/>
      <c r="P50" s="102"/>
      <c r="Q50" s="103"/>
      <c r="R50" s="103"/>
      <c r="S50" s="30" t="s">
        <v>81</v>
      </c>
      <c r="T50" s="30" t="s">
        <v>74</v>
      </c>
      <c r="U50" s="30">
        <v>40</v>
      </c>
      <c r="V50" s="30">
        <v>20.5</v>
      </c>
      <c r="W50" s="30">
        <v>10</v>
      </c>
      <c r="X50" s="30">
        <v>250</v>
      </c>
      <c r="Y50" s="30" t="s">
        <v>83</v>
      </c>
      <c r="Z50" s="30">
        <v>1</v>
      </c>
      <c r="AA50" s="30" t="s">
        <v>76</v>
      </c>
      <c r="AB50" s="30" t="s">
        <v>103</v>
      </c>
      <c r="AC50" s="30">
        <v>70</v>
      </c>
      <c r="AD50" s="30">
        <v>77</v>
      </c>
      <c r="AE50" s="107"/>
      <c r="AF50" s="75"/>
      <c r="AG50" s="104">
        <f t="shared" si="4"/>
        <v>35.409999999999997</v>
      </c>
      <c r="AH50" s="104">
        <f t="shared" si="5"/>
        <v>37.8887</v>
      </c>
      <c r="AI50" s="104">
        <f t="shared" si="6"/>
        <v>37.94</v>
      </c>
      <c r="AJ50" s="104">
        <f t="shared" si="7"/>
        <v>43.06</v>
      </c>
      <c r="AK50" s="104">
        <f t="shared" si="8"/>
        <v>40.24</v>
      </c>
      <c r="AL50" s="105">
        <f t="shared" si="9"/>
        <v>43.06</v>
      </c>
      <c r="AM50" s="105">
        <f t="shared" si="10"/>
        <v>40.24</v>
      </c>
      <c r="AN50" s="105"/>
      <c r="AO50" s="105"/>
      <c r="AP50" s="39">
        <f>IF($F50&lt;=AZ50,1,(IF($F50&lt;=BG50,2,(IF($F50&lt;=BN50,3,(IF($F50&lt;=BU50,4,5)))))))</f>
        <v>1</v>
      </c>
      <c r="AQ50" s="30" t="s">
        <v>118</v>
      </c>
      <c r="AR50" s="30" t="s">
        <v>79</v>
      </c>
      <c r="AS50" s="30">
        <v>250</v>
      </c>
      <c r="AT50" s="113">
        <v>35.409999999999997</v>
      </c>
      <c r="AU50" s="113">
        <v>37.94</v>
      </c>
      <c r="AV50" s="72">
        <v>37.8887</v>
      </c>
      <c r="AW50" s="72">
        <v>37.94</v>
      </c>
      <c r="AX50" s="113">
        <v>43.06</v>
      </c>
      <c r="AY50" s="113">
        <v>40.24</v>
      </c>
      <c r="AZ50" s="108">
        <v>500</v>
      </c>
      <c r="BA50" s="112">
        <v>23.8</v>
      </c>
      <c r="BB50" s="112">
        <v>25.89</v>
      </c>
      <c r="BC50" s="112">
        <v>25.466000000000001</v>
      </c>
      <c r="BD50" s="112">
        <v>25.89</v>
      </c>
      <c r="BE50" s="112">
        <v>28.94</v>
      </c>
      <c r="BF50" s="112">
        <v>27.05</v>
      </c>
      <c r="BG50" s="109">
        <v>1000</v>
      </c>
      <c r="BH50" s="112">
        <v>18.489999999999998</v>
      </c>
      <c r="BI50" s="112">
        <v>18.489999999999998</v>
      </c>
      <c r="BJ50" s="112">
        <v>19.784299999999998</v>
      </c>
      <c r="BK50" s="112">
        <v>18.489999999999998</v>
      </c>
      <c r="BL50" s="112">
        <v>22.48</v>
      </c>
      <c r="BM50" s="112">
        <v>21.01</v>
      </c>
      <c r="BN50" s="109"/>
      <c r="BO50" s="112"/>
      <c r="BP50" s="112"/>
      <c r="BQ50" s="112"/>
      <c r="BR50" s="112"/>
      <c r="BS50" s="112"/>
      <c r="BT50" s="112"/>
      <c r="BU50" s="109"/>
      <c r="BV50" s="112"/>
      <c r="BW50" s="112"/>
      <c r="BX50" s="112"/>
      <c r="BY50" s="112"/>
      <c r="BZ50" s="112"/>
      <c r="CA50" s="112"/>
      <c r="CB50" s="106" t="str">
        <f t="shared" si="12"/>
        <v>Heineken UCL</v>
      </c>
      <c r="CC50" s="30">
        <v>0</v>
      </c>
      <c r="CD50" s="30"/>
      <c r="CE50" s="73"/>
      <c r="CF50" s="74"/>
      <c r="CG50" s="30"/>
      <c r="CH50" s="30"/>
      <c r="CI50" s="110">
        <v>100051</v>
      </c>
    </row>
    <row r="51" spans="1:87" ht="15" customHeight="1" x14ac:dyDescent="0.25">
      <c r="A51" s="30" t="s">
        <v>71</v>
      </c>
      <c r="B51" s="30">
        <v>88027223</v>
      </c>
      <c r="C51" s="30" t="s">
        <v>182</v>
      </c>
      <c r="D51" s="96">
        <f>VLOOKUP(B51,'Status update'!B:E,4,0)</f>
        <v>1</v>
      </c>
      <c r="E51" s="96">
        <f t="shared" si="15"/>
        <v>1</v>
      </c>
      <c r="F51" s="96">
        <f>VLOOKUP(B51,'Status update'!B:D,3,0)</f>
        <v>88</v>
      </c>
      <c r="G51" s="97">
        <f t="shared" si="0"/>
        <v>88</v>
      </c>
      <c r="H51" s="30"/>
      <c r="I51" s="30"/>
      <c r="J51" s="30"/>
      <c r="K51" s="98">
        <f t="shared" si="1"/>
        <v>0.14080000000000001</v>
      </c>
      <c r="L51" s="98">
        <f t="shared" si="2"/>
        <v>0.14080000000000001</v>
      </c>
      <c r="M51" s="99"/>
      <c r="N51" s="100">
        <f t="shared" si="3"/>
        <v>0</v>
      </c>
      <c r="O51" s="101"/>
      <c r="P51" s="102"/>
      <c r="Q51" s="103"/>
      <c r="R51" s="103"/>
      <c r="S51" s="30" t="s">
        <v>73</v>
      </c>
      <c r="T51" s="30" t="s">
        <v>74</v>
      </c>
      <c r="U51" s="30">
        <v>22</v>
      </c>
      <c r="V51" s="30">
        <v>23</v>
      </c>
      <c r="W51" s="30">
        <v>14.5</v>
      </c>
      <c r="X51" s="30">
        <v>625</v>
      </c>
      <c r="Y51" s="30" t="s">
        <v>75</v>
      </c>
      <c r="Z51" s="30">
        <v>4</v>
      </c>
      <c r="AA51" s="30" t="s">
        <v>76</v>
      </c>
      <c r="AB51" s="30" t="s">
        <v>77</v>
      </c>
      <c r="AC51" s="30">
        <v>70</v>
      </c>
      <c r="AD51" s="30">
        <v>77</v>
      </c>
      <c r="AE51" s="75"/>
      <c r="AF51" s="73"/>
      <c r="AG51" s="104">
        <f t="shared" si="4"/>
        <v>32.25</v>
      </c>
      <c r="AH51" s="104">
        <f t="shared" si="5"/>
        <v>36.765000000000001</v>
      </c>
      <c r="AI51" s="104">
        <f t="shared" si="6"/>
        <v>33.26</v>
      </c>
      <c r="AJ51" s="104">
        <f t="shared" si="7"/>
        <v>44.72</v>
      </c>
      <c r="AK51" s="104">
        <f t="shared" si="8"/>
        <v>39.76</v>
      </c>
      <c r="AL51" s="105">
        <f t="shared" si="9"/>
        <v>44.72</v>
      </c>
      <c r="AM51" s="105">
        <f t="shared" si="10"/>
        <v>39.76</v>
      </c>
      <c r="AN51" s="105"/>
      <c r="AO51" s="105"/>
      <c r="AP51" s="39">
        <f>IF($F51&lt;=AZ51,1,(IF($F51&lt;=BG51,2,(IF($F51&lt;=BN51,3,(IF($F51&lt;=BU51,4,5)))))))</f>
        <v>1</v>
      </c>
      <c r="AQ51" s="30" t="s">
        <v>78</v>
      </c>
      <c r="AR51" s="30" t="s">
        <v>79</v>
      </c>
      <c r="AS51" s="30">
        <v>625</v>
      </c>
      <c r="AT51" s="113">
        <v>32.25</v>
      </c>
      <c r="AU51" s="113">
        <v>33.26</v>
      </c>
      <c r="AV51" s="72">
        <v>36.765000000000001</v>
      </c>
      <c r="AW51" s="72">
        <v>33.26</v>
      </c>
      <c r="AX51" s="113">
        <v>44.72</v>
      </c>
      <c r="AY51" s="113">
        <v>39.76</v>
      </c>
      <c r="AZ51" s="108">
        <v>1250</v>
      </c>
      <c r="BA51" s="112">
        <v>31.75</v>
      </c>
      <c r="BB51" s="112">
        <v>32.25</v>
      </c>
      <c r="BC51" s="112">
        <v>36.195000000000007</v>
      </c>
      <c r="BD51" s="112">
        <v>32.25</v>
      </c>
      <c r="BE51" s="112">
        <v>44</v>
      </c>
      <c r="BF51" s="112">
        <v>38.56</v>
      </c>
      <c r="BG51" s="109">
        <v>2500</v>
      </c>
      <c r="BH51" s="112">
        <v>31.49</v>
      </c>
      <c r="BI51" s="112">
        <v>31.746031746031747</v>
      </c>
      <c r="BJ51" s="112">
        <v>35.898600000000002</v>
      </c>
      <c r="BK51" s="112">
        <v>31.746031746031747</v>
      </c>
      <c r="BL51" s="112">
        <v>43.64</v>
      </c>
      <c r="BM51" s="112">
        <v>37.96</v>
      </c>
      <c r="BN51" s="109">
        <v>6250</v>
      </c>
      <c r="BO51" s="112">
        <v>31.24</v>
      </c>
      <c r="BP51" s="112">
        <v>31.34</v>
      </c>
      <c r="BQ51" s="112">
        <v>35.613600000000005</v>
      </c>
      <c r="BR51" s="112">
        <v>31.34</v>
      </c>
      <c r="BS51" s="112">
        <v>43.32</v>
      </c>
      <c r="BT51" s="112">
        <v>37.44</v>
      </c>
      <c r="BU51" s="109"/>
      <c r="BV51" s="112"/>
      <c r="BW51" s="112"/>
      <c r="BX51" s="112"/>
      <c r="BY51" s="112"/>
      <c r="BZ51" s="112"/>
      <c r="CA51" s="112"/>
      <c r="CB51" s="106" t="str">
        <f t="shared" si="12"/>
        <v>Heineken</v>
      </c>
      <c r="CC51" s="30"/>
      <c r="CD51" s="30"/>
      <c r="CE51" s="73"/>
      <c r="CF51" s="74"/>
      <c r="CG51" s="30"/>
      <c r="CH51" s="30"/>
      <c r="CI51" s="30">
        <v>100051</v>
      </c>
    </row>
    <row r="52" spans="1:87" ht="15" customHeight="1" x14ac:dyDescent="0.25">
      <c r="A52" s="30" t="s">
        <v>183</v>
      </c>
      <c r="B52" s="30">
        <v>88026183</v>
      </c>
      <c r="C52" s="30" t="s">
        <v>184</v>
      </c>
      <c r="D52" s="96">
        <f>VLOOKUP(B52,'Status update'!B:E,4,0)</f>
        <v>1</v>
      </c>
      <c r="E52" s="96">
        <f t="shared" si="15"/>
        <v>1</v>
      </c>
      <c r="F52" s="96">
        <f>VLOOKUP(B52,'Status update'!B:D,3,0)</f>
        <v>14</v>
      </c>
      <c r="G52" s="97">
        <f t="shared" si="0"/>
        <v>14</v>
      </c>
      <c r="H52" s="30"/>
      <c r="I52" s="30"/>
      <c r="J52" s="30"/>
      <c r="K52" s="98">
        <f t="shared" si="1"/>
        <v>0.14000000000000001</v>
      </c>
      <c r="L52" s="98">
        <f t="shared" si="2"/>
        <v>0.14000000000000001</v>
      </c>
      <c r="M52" s="99"/>
      <c r="N52" s="100">
        <f t="shared" si="3"/>
        <v>0</v>
      </c>
      <c r="O52" s="101"/>
      <c r="P52" s="102"/>
      <c r="Q52" s="103"/>
      <c r="R52" s="103"/>
      <c r="S52" s="30" t="s">
        <v>73</v>
      </c>
      <c r="T52" s="30" t="s">
        <v>74</v>
      </c>
      <c r="U52" s="30">
        <v>30</v>
      </c>
      <c r="V52" s="30">
        <v>26</v>
      </c>
      <c r="W52" s="30">
        <v>6</v>
      </c>
      <c r="X52" s="30">
        <v>100</v>
      </c>
      <c r="Y52" s="30" t="s">
        <v>75</v>
      </c>
      <c r="Z52" s="30">
        <v>5</v>
      </c>
      <c r="AA52" s="30" t="s">
        <v>76</v>
      </c>
      <c r="AB52" s="30" t="s">
        <v>77</v>
      </c>
      <c r="AC52" s="30">
        <v>70</v>
      </c>
      <c r="AD52" s="30"/>
      <c r="AE52" s="107"/>
      <c r="AF52" s="75"/>
      <c r="AG52" s="104">
        <f t="shared" si="4"/>
        <v>54.186499999999995</v>
      </c>
      <c r="AH52" s="104">
        <f t="shared" si="5"/>
        <v>61.77261</v>
      </c>
      <c r="AI52" s="104">
        <f t="shared" si="6"/>
        <v>0</v>
      </c>
      <c r="AJ52" s="104">
        <f t="shared" si="7"/>
        <v>71.449999999999989</v>
      </c>
      <c r="AK52" s="104">
        <f t="shared" si="8"/>
        <v>71.449999999999989</v>
      </c>
      <c r="AL52" s="105">
        <f t="shared" si="9"/>
        <v>71.449999999999989</v>
      </c>
      <c r="AM52" s="105">
        <f t="shared" si="10"/>
        <v>71.449999999999989</v>
      </c>
      <c r="AN52" s="105"/>
      <c r="AO52" s="105"/>
      <c r="AP52" s="39">
        <f>IF($F52&lt;=AZ52,1,(IF($F52&lt;=BG52,2,(IF($F52&lt;=BN52,3,(IF($F52&lt;=BU52,4,5)))))))</f>
        <v>1</v>
      </c>
      <c r="AQ52" s="30" t="s">
        <v>118</v>
      </c>
      <c r="AR52" s="30"/>
      <c r="AS52" s="30">
        <v>100</v>
      </c>
      <c r="AT52" s="113">
        <v>54.186499999999995</v>
      </c>
      <c r="AU52" s="113"/>
      <c r="AV52" s="72">
        <v>61.77261</v>
      </c>
      <c r="AW52" s="72"/>
      <c r="AX52" s="113">
        <v>71.449999999999989</v>
      </c>
      <c r="AY52" s="113">
        <v>71.449999999999989</v>
      </c>
      <c r="AZ52" s="108">
        <v>200</v>
      </c>
      <c r="BA52" s="112">
        <v>43.865261904761901</v>
      </c>
      <c r="BB52" s="112"/>
      <c r="BC52" s="112">
        <v>50.006398571428576</v>
      </c>
      <c r="BD52" s="112"/>
      <c r="BE52" s="112">
        <v>56.45</v>
      </c>
      <c r="BF52" s="112">
        <v>56.45</v>
      </c>
      <c r="BG52" s="109">
        <v>500</v>
      </c>
      <c r="BH52" s="112">
        <v>42.833138095238091</v>
      </c>
      <c r="BI52" s="112"/>
      <c r="BJ52" s="112">
        <v>48.829777428571433</v>
      </c>
      <c r="BK52" s="112"/>
      <c r="BL52" s="112">
        <v>54.4</v>
      </c>
      <c r="BM52" s="112">
        <v>54.4</v>
      </c>
      <c r="BN52" s="109"/>
      <c r="BO52" s="112"/>
      <c r="BP52" s="112"/>
      <c r="BQ52" s="112"/>
      <c r="BR52" s="112"/>
      <c r="BS52" s="112"/>
      <c r="BT52" s="112"/>
      <c r="BU52" s="109"/>
      <c r="BV52" s="112"/>
      <c r="BW52" s="112"/>
      <c r="BX52" s="112"/>
      <c r="BY52" s="112"/>
      <c r="BZ52" s="112"/>
      <c r="CA52" s="112"/>
      <c r="CB52" s="106" t="str">
        <f t="shared" si="12"/>
        <v>Desperados</v>
      </c>
      <c r="CC52" s="30"/>
      <c r="CD52" s="30"/>
      <c r="CE52" s="73"/>
      <c r="CF52" s="74"/>
      <c r="CG52" s="30"/>
      <c r="CH52" s="30"/>
      <c r="CI52" s="30">
        <v>100051</v>
      </c>
    </row>
    <row r="53" spans="1:87" ht="15" customHeight="1" x14ac:dyDescent="0.25">
      <c r="A53" s="30" t="s">
        <v>119</v>
      </c>
      <c r="B53" s="30">
        <v>88026612</v>
      </c>
      <c r="C53" s="30" t="s">
        <v>185</v>
      </c>
      <c r="D53" s="96">
        <f>VLOOKUP(B53,'Status update'!B:E,4,0)</f>
        <v>1</v>
      </c>
      <c r="E53" s="96">
        <v>3</v>
      </c>
      <c r="F53" s="96">
        <f>VLOOKUP(B53,'Status update'!B:D,3,0)</f>
        <v>4496</v>
      </c>
      <c r="G53" s="97">
        <f t="shared" si="0"/>
        <v>4496</v>
      </c>
      <c r="H53" s="30" t="s">
        <v>186</v>
      </c>
      <c r="I53" s="30"/>
      <c r="J53" s="30"/>
      <c r="K53" s="98">
        <f t="shared" si="1"/>
        <v>0.16776119402985074</v>
      </c>
      <c r="L53" s="98">
        <f t="shared" si="2"/>
        <v>0.16776119402985074</v>
      </c>
      <c r="M53" s="99"/>
      <c r="N53" s="100">
        <f t="shared" si="3"/>
        <v>0</v>
      </c>
      <c r="O53" s="101">
        <v>1</v>
      </c>
      <c r="P53" s="102"/>
      <c r="Q53" s="103"/>
      <c r="R53" s="103"/>
      <c r="S53" s="30" t="s">
        <v>81</v>
      </c>
      <c r="T53" s="30" t="s">
        <v>150</v>
      </c>
      <c r="U53" s="30">
        <v>20</v>
      </c>
      <c r="V53" s="30">
        <v>14.3</v>
      </c>
      <c r="W53" s="30">
        <v>19</v>
      </c>
      <c r="X53" s="30">
        <v>26800</v>
      </c>
      <c r="Y53" s="30" t="s">
        <v>89</v>
      </c>
      <c r="Z53" s="30">
        <v>6</v>
      </c>
      <c r="AA53" s="30" t="s">
        <v>151</v>
      </c>
      <c r="AB53" s="30" t="s">
        <v>113</v>
      </c>
      <c r="AC53" s="30">
        <v>70</v>
      </c>
      <c r="AD53" s="30"/>
      <c r="AE53" s="107"/>
      <c r="AF53" s="75"/>
      <c r="AG53" s="104">
        <f t="shared" si="4"/>
        <v>3.84</v>
      </c>
      <c r="AH53" s="104">
        <f t="shared" si="5"/>
        <v>3.84</v>
      </c>
      <c r="AI53" s="104">
        <f t="shared" si="6"/>
        <v>4.0704000000000002</v>
      </c>
      <c r="AJ53" s="104">
        <f t="shared" si="7"/>
        <v>4.38</v>
      </c>
      <c r="AK53" s="104">
        <f t="shared" si="8"/>
        <v>4.62</v>
      </c>
      <c r="AL53" s="105">
        <f t="shared" si="9"/>
        <v>4.38</v>
      </c>
      <c r="AM53" s="105">
        <f t="shared" si="10"/>
        <v>4.62</v>
      </c>
      <c r="AN53" s="105"/>
      <c r="AO53" s="105"/>
      <c r="AP53" s="39">
        <v>1</v>
      </c>
      <c r="AQ53" s="30" t="s">
        <v>152</v>
      </c>
      <c r="AR53" s="30"/>
      <c r="AS53" s="30">
        <v>26800</v>
      </c>
      <c r="AT53" s="113">
        <v>3.84</v>
      </c>
      <c r="AU53" s="113"/>
      <c r="AV53" s="72">
        <v>3.84</v>
      </c>
      <c r="AW53" s="72">
        <v>4.0704000000000002</v>
      </c>
      <c r="AX53" s="113">
        <v>4.38</v>
      </c>
      <c r="AY53" s="113">
        <v>4.62</v>
      </c>
      <c r="AZ53" s="108"/>
      <c r="BA53" s="112"/>
      <c r="BB53" s="112"/>
      <c r="BC53" s="112"/>
      <c r="BD53" s="112"/>
      <c r="BE53" s="112"/>
      <c r="BF53" s="112"/>
      <c r="BG53" s="109"/>
      <c r="BH53" s="112"/>
      <c r="BI53" s="112"/>
      <c r="BJ53" s="112"/>
      <c r="BK53" s="112"/>
      <c r="BL53" s="112"/>
      <c r="BM53" s="112"/>
      <c r="BN53" s="109"/>
      <c r="BO53" s="112"/>
      <c r="BP53" s="112"/>
      <c r="BQ53" s="112"/>
      <c r="BR53" s="112"/>
      <c r="BS53" s="112"/>
      <c r="BT53" s="112"/>
      <c r="BU53" s="109"/>
      <c r="BV53" s="112"/>
      <c r="BW53" s="112"/>
      <c r="BX53" s="112"/>
      <c r="BY53" s="112"/>
      <c r="BZ53" s="112"/>
      <c r="CA53" s="112"/>
      <c r="CB53" s="106" t="str">
        <f t="shared" si="12"/>
        <v>Heineken UCL</v>
      </c>
      <c r="CC53" s="30"/>
      <c r="CD53" s="30"/>
      <c r="CE53" s="73"/>
      <c r="CF53" s="74"/>
      <c r="CG53" s="30"/>
      <c r="CH53" s="30"/>
      <c r="CI53" s="30">
        <v>100743</v>
      </c>
    </row>
    <row r="54" spans="1:87" ht="15" customHeight="1" x14ac:dyDescent="0.25">
      <c r="A54" s="30" t="s">
        <v>71</v>
      </c>
      <c r="B54" s="30">
        <v>88026383</v>
      </c>
      <c r="C54" s="30" t="s">
        <v>187</v>
      </c>
      <c r="D54" s="96">
        <f>VLOOKUP(B54,'Status update'!B:E,4,0)</f>
        <v>1</v>
      </c>
      <c r="E54" s="96">
        <f t="shared" si="15"/>
        <v>1</v>
      </c>
      <c r="F54" s="96">
        <f>VLOOKUP(B54,'Status update'!B:D,3,0)</f>
        <v>22</v>
      </c>
      <c r="G54" s="97">
        <f t="shared" si="0"/>
        <v>22</v>
      </c>
      <c r="H54" s="30"/>
      <c r="I54" s="30"/>
      <c r="J54" s="30"/>
      <c r="K54" s="98">
        <f t="shared" si="1"/>
        <v>0.1317365269461078</v>
      </c>
      <c r="L54" s="98">
        <f t="shared" si="2"/>
        <v>0.1317365269461078</v>
      </c>
      <c r="M54" s="99"/>
      <c r="N54" s="100">
        <f t="shared" si="3"/>
        <v>0</v>
      </c>
      <c r="O54" s="101"/>
      <c r="P54" s="102"/>
      <c r="Q54" s="103"/>
      <c r="R54" s="103"/>
      <c r="S54" s="30" t="s">
        <v>73</v>
      </c>
      <c r="T54" s="30" t="s">
        <v>74</v>
      </c>
      <c r="U54" s="30">
        <v>30</v>
      </c>
      <c r="V54" s="30">
        <v>27</v>
      </c>
      <c r="W54" s="30">
        <v>15</v>
      </c>
      <c r="X54" s="30">
        <v>167</v>
      </c>
      <c r="Y54" s="30" t="s">
        <v>75</v>
      </c>
      <c r="Z54" s="30">
        <v>12</v>
      </c>
      <c r="AA54" s="30" t="s">
        <v>76</v>
      </c>
      <c r="AB54" s="30" t="s">
        <v>108</v>
      </c>
      <c r="AC54" s="30">
        <v>70</v>
      </c>
      <c r="AD54" s="30">
        <v>77</v>
      </c>
      <c r="AE54" s="107"/>
      <c r="AF54" s="75"/>
      <c r="AG54" s="104">
        <f t="shared" si="4"/>
        <v>43.84</v>
      </c>
      <c r="AH54" s="104">
        <f t="shared" si="5"/>
        <v>49.97760000000001</v>
      </c>
      <c r="AI54" s="104">
        <f t="shared" si="6"/>
        <v>43.84</v>
      </c>
      <c r="AJ54" s="104">
        <f t="shared" si="7"/>
        <v>60.599999999999994</v>
      </c>
      <c r="AK54" s="104">
        <f t="shared" si="8"/>
        <v>52.199999999999996</v>
      </c>
      <c r="AL54" s="105">
        <f t="shared" si="9"/>
        <v>60.599999999999994</v>
      </c>
      <c r="AM54" s="105">
        <f t="shared" si="10"/>
        <v>52.199999999999996</v>
      </c>
      <c r="AN54" s="105"/>
      <c r="AO54" s="105"/>
      <c r="AP54" s="39">
        <f t="shared" ref="AP54:AP59" si="16">IF($F54&lt;=AZ54,1,(IF($F54&lt;=BG54,2,(IF($F54&lt;=BN54,3,(IF($F54&lt;=BU54,4,5)))))))</f>
        <v>1</v>
      </c>
      <c r="AQ54" s="30" t="s">
        <v>78</v>
      </c>
      <c r="AR54" s="30" t="s">
        <v>79</v>
      </c>
      <c r="AS54" s="30">
        <v>167</v>
      </c>
      <c r="AT54" s="113">
        <v>43.84</v>
      </c>
      <c r="AU54" s="113">
        <v>43.84</v>
      </c>
      <c r="AV54" s="72">
        <v>49.97760000000001</v>
      </c>
      <c r="AW54" s="72">
        <v>43.84</v>
      </c>
      <c r="AX54" s="113">
        <v>60.599999999999994</v>
      </c>
      <c r="AY54" s="113">
        <v>52.199999999999996</v>
      </c>
      <c r="AZ54" s="108">
        <v>417</v>
      </c>
      <c r="BA54" s="112">
        <v>36.28</v>
      </c>
      <c r="BB54" s="112">
        <v>36.28</v>
      </c>
      <c r="BC54" s="112">
        <v>41.359200000000008</v>
      </c>
      <c r="BD54" s="112">
        <v>36.28</v>
      </c>
      <c r="BE54" s="112">
        <v>50.400000000000006</v>
      </c>
      <c r="BF54" s="112">
        <v>43.44</v>
      </c>
      <c r="BG54" s="109">
        <v>833</v>
      </c>
      <c r="BH54" s="112">
        <v>34.770000000000003</v>
      </c>
      <c r="BI54" s="112">
        <v>34.76946334089191</v>
      </c>
      <c r="BJ54" s="112">
        <v>39.637800000000006</v>
      </c>
      <c r="BK54" s="112">
        <v>34.76946334089191</v>
      </c>
      <c r="BL54" s="112">
        <v>48.480000000000004</v>
      </c>
      <c r="BM54" s="112">
        <v>41.76</v>
      </c>
      <c r="BN54" s="109">
        <v>2083</v>
      </c>
      <c r="BO54" s="112">
        <v>33.26</v>
      </c>
      <c r="BP54" s="112">
        <v>33.26</v>
      </c>
      <c r="BQ54" s="112">
        <v>37.916400000000003</v>
      </c>
      <c r="BR54" s="112">
        <v>33.26</v>
      </c>
      <c r="BS54" s="112">
        <v>46.56</v>
      </c>
      <c r="BT54" s="112">
        <v>40.08</v>
      </c>
      <c r="BU54" s="109"/>
      <c r="BV54" s="112"/>
      <c r="BW54" s="112"/>
      <c r="BX54" s="112"/>
      <c r="BY54" s="112"/>
      <c r="BZ54" s="112"/>
      <c r="CA54" s="112"/>
      <c r="CB54" s="106" t="str">
        <f t="shared" si="12"/>
        <v>Heineken</v>
      </c>
      <c r="CC54" s="30"/>
      <c r="CD54" s="30"/>
      <c r="CE54" s="73"/>
      <c r="CF54" s="74"/>
      <c r="CG54" s="30"/>
      <c r="CH54" s="30"/>
      <c r="CI54" s="30">
        <v>100051</v>
      </c>
    </row>
    <row r="55" spans="1:87" ht="15" customHeight="1" x14ac:dyDescent="0.25">
      <c r="A55" s="30" t="s">
        <v>188</v>
      </c>
      <c r="B55" s="30">
        <v>88025910</v>
      </c>
      <c r="C55" s="30" t="s">
        <v>189</v>
      </c>
      <c r="D55" s="96">
        <f>VLOOKUP(B55,'Status update'!B:E,4,0)</f>
        <v>1</v>
      </c>
      <c r="E55" s="96" t="s">
        <v>158</v>
      </c>
      <c r="F55" s="96">
        <f>VLOOKUP(B55,'Status update'!B:D,3,0)</f>
        <v>21</v>
      </c>
      <c r="G55" s="97">
        <f t="shared" si="0"/>
        <v>-26</v>
      </c>
      <c r="H55" s="30"/>
      <c r="I55" s="30"/>
      <c r="J55" s="30"/>
      <c r="K55" s="98">
        <f t="shared" si="1"/>
        <v>0.12574850299401197</v>
      </c>
      <c r="L55" s="98">
        <f t="shared" si="2"/>
        <v>-0.15568862275449102</v>
      </c>
      <c r="M55" s="99"/>
      <c r="N55" s="100">
        <f t="shared" si="3"/>
        <v>0</v>
      </c>
      <c r="O55" s="101"/>
      <c r="P55" s="102"/>
      <c r="Q55" s="103">
        <v>47</v>
      </c>
      <c r="R55" s="103"/>
      <c r="S55" s="30" t="s">
        <v>73</v>
      </c>
      <c r="T55" s="30" t="s">
        <v>74</v>
      </c>
      <c r="U55" s="30">
        <v>37.5</v>
      </c>
      <c r="V55" s="30">
        <v>25.5</v>
      </c>
      <c r="W55" s="30">
        <v>37</v>
      </c>
      <c r="X55" s="30">
        <v>167</v>
      </c>
      <c r="Y55" s="30" t="s">
        <v>89</v>
      </c>
      <c r="Z55" s="30">
        <v>12</v>
      </c>
      <c r="AA55" s="30" t="s">
        <v>76</v>
      </c>
      <c r="AB55" s="30" t="s">
        <v>108</v>
      </c>
      <c r="AC55" s="30">
        <v>50</v>
      </c>
      <c r="AD55" s="30">
        <v>57</v>
      </c>
      <c r="AE55" s="107"/>
      <c r="AF55" s="75"/>
      <c r="AG55" s="104">
        <f t="shared" si="4"/>
        <v>47.32</v>
      </c>
      <c r="AH55" s="104">
        <f t="shared" si="5"/>
        <v>53.944800000000008</v>
      </c>
      <c r="AI55" s="104">
        <f t="shared" si="6"/>
        <v>47.32</v>
      </c>
      <c r="AJ55" s="104">
        <f t="shared" si="7"/>
        <v>69.239999999999995</v>
      </c>
      <c r="AK55" s="104">
        <f t="shared" si="8"/>
        <v>59.64</v>
      </c>
      <c r="AL55" s="105">
        <f t="shared" si="9"/>
        <v>69.239999999999995</v>
      </c>
      <c r="AM55" s="105">
        <f t="shared" si="10"/>
        <v>59.64</v>
      </c>
      <c r="AN55" s="105"/>
      <c r="AO55" s="105"/>
      <c r="AP55" s="39">
        <f t="shared" si="16"/>
        <v>1</v>
      </c>
      <c r="AQ55" s="30" t="s">
        <v>78</v>
      </c>
      <c r="AR55" s="30" t="s">
        <v>79</v>
      </c>
      <c r="AS55" s="30">
        <v>167</v>
      </c>
      <c r="AT55" s="113">
        <v>47.32</v>
      </c>
      <c r="AU55" s="113">
        <v>47.32</v>
      </c>
      <c r="AV55" s="72">
        <v>53.944800000000008</v>
      </c>
      <c r="AW55" s="72">
        <v>47.32</v>
      </c>
      <c r="AX55" s="113">
        <v>69.239999999999995</v>
      </c>
      <c r="AY55" s="113">
        <v>59.64</v>
      </c>
      <c r="AZ55" s="108">
        <v>417</v>
      </c>
      <c r="BA55" s="112">
        <v>39.299999999999997</v>
      </c>
      <c r="BB55" s="112">
        <v>39.299999999999997</v>
      </c>
      <c r="BC55" s="112">
        <v>44.802</v>
      </c>
      <c r="BD55" s="112">
        <v>39.299999999999997</v>
      </c>
      <c r="BE55" s="112">
        <v>59.04</v>
      </c>
      <c r="BF55" s="112">
        <v>50.88</v>
      </c>
      <c r="BG55" s="109">
        <v>833</v>
      </c>
      <c r="BH55" s="112">
        <v>37.79</v>
      </c>
      <c r="BI55" s="112">
        <v>37.792894935752074</v>
      </c>
      <c r="BJ55" s="112">
        <v>43.080600000000004</v>
      </c>
      <c r="BK55" s="112">
        <v>37.792894935752074</v>
      </c>
      <c r="BL55" s="112">
        <v>57.72</v>
      </c>
      <c r="BM55" s="112">
        <v>49.800000000000004</v>
      </c>
      <c r="BN55" s="109">
        <v>2083</v>
      </c>
      <c r="BO55" s="112">
        <v>36.28</v>
      </c>
      <c r="BP55" s="112">
        <v>36.28</v>
      </c>
      <c r="BQ55" s="112">
        <v>41.359200000000008</v>
      </c>
      <c r="BR55" s="112">
        <v>36.28</v>
      </c>
      <c r="BS55" s="112">
        <v>55.320000000000007</v>
      </c>
      <c r="BT55" s="112">
        <v>47.64</v>
      </c>
      <c r="BU55" s="109"/>
      <c r="BV55" s="112"/>
      <c r="BW55" s="112"/>
      <c r="BX55" s="112"/>
      <c r="BY55" s="112"/>
      <c r="BZ55" s="112"/>
      <c r="CA55" s="112"/>
      <c r="CB55" s="106" t="str">
        <f t="shared" si="12"/>
        <v>Heineken - 0.0</v>
      </c>
      <c r="CC55" s="30"/>
      <c r="CD55" s="30"/>
      <c r="CE55" s="73"/>
      <c r="CF55" s="74"/>
      <c r="CG55" s="30"/>
      <c r="CH55" s="30"/>
      <c r="CI55" s="30">
        <v>100051</v>
      </c>
    </row>
    <row r="56" spans="1:87" ht="15" customHeight="1" x14ac:dyDescent="0.25">
      <c r="A56" s="30" t="s">
        <v>71</v>
      </c>
      <c r="B56" s="30">
        <v>88025960</v>
      </c>
      <c r="C56" s="30" t="s">
        <v>190</v>
      </c>
      <c r="D56" s="96">
        <f>VLOOKUP(B56,'Status update'!B:E,4,0)</f>
        <v>1</v>
      </c>
      <c r="E56" s="96">
        <f t="shared" si="15"/>
        <v>1</v>
      </c>
      <c r="F56" s="96">
        <f>VLOOKUP(B56,'Status update'!B:D,3,0)</f>
        <v>37</v>
      </c>
      <c r="G56" s="97">
        <f t="shared" si="0"/>
        <v>34</v>
      </c>
      <c r="H56" s="114" t="s">
        <v>1018</v>
      </c>
      <c r="I56" s="30"/>
      <c r="J56" s="30"/>
      <c r="K56" s="98">
        <f t="shared" si="1"/>
        <v>0.12333333333333334</v>
      </c>
      <c r="L56" s="98">
        <f t="shared" si="2"/>
        <v>0.11333333333333333</v>
      </c>
      <c r="M56" s="99"/>
      <c r="N56" s="100">
        <f t="shared" si="3"/>
        <v>0</v>
      </c>
      <c r="O56" s="101"/>
      <c r="P56" s="102"/>
      <c r="Q56" s="103">
        <v>3</v>
      </c>
      <c r="R56" s="103"/>
      <c r="S56" s="30" t="s">
        <v>73</v>
      </c>
      <c r="T56" s="30" t="s">
        <v>74</v>
      </c>
      <c r="U56" s="30">
        <v>27</v>
      </c>
      <c r="V56" s="30">
        <v>17</v>
      </c>
      <c r="W56" s="30">
        <v>6</v>
      </c>
      <c r="X56" s="30">
        <v>300</v>
      </c>
      <c r="Y56" s="30" t="s">
        <v>75</v>
      </c>
      <c r="Z56" s="30">
        <v>10</v>
      </c>
      <c r="AA56" s="30" t="s">
        <v>76</v>
      </c>
      <c r="AB56" s="30" t="s">
        <v>108</v>
      </c>
      <c r="AC56" s="30">
        <v>40</v>
      </c>
      <c r="AD56" s="30">
        <v>47</v>
      </c>
      <c r="AE56" s="107"/>
      <c r="AF56" s="75"/>
      <c r="AG56" s="104">
        <f t="shared" si="4"/>
        <v>43.941904761904759</v>
      </c>
      <c r="AH56" s="104">
        <f t="shared" si="5"/>
        <v>50.093771428571429</v>
      </c>
      <c r="AI56" s="104">
        <f t="shared" si="6"/>
        <v>44.452857142857134</v>
      </c>
      <c r="AJ56" s="104">
        <f t="shared" si="7"/>
        <v>57.9</v>
      </c>
      <c r="AK56" s="104">
        <f t="shared" si="8"/>
        <v>50.5</v>
      </c>
      <c r="AL56" s="105">
        <f t="shared" si="9"/>
        <v>57.9</v>
      </c>
      <c r="AM56" s="105">
        <f t="shared" si="10"/>
        <v>50.5</v>
      </c>
      <c r="AN56" s="105"/>
      <c r="AO56" s="105"/>
      <c r="AP56" s="39">
        <f t="shared" si="16"/>
        <v>1</v>
      </c>
      <c r="AQ56" s="30" t="s">
        <v>78</v>
      </c>
      <c r="AR56" s="30" t="s">
        <v>79</v>
      </c>
      <c r="AS56" s="30">
        <v>300</v>
      </c>
      <c r="AT56" s="113">
        <v>43.941904761904759</v>
      </c>
      <c r="AU56" s="113">
        <v>44.452857142857134</v>
      </c>
      <c r="AV56" s="72">
        <v>50.093771428571429</v>
      </c>
      <c r="AW56" s="72">
        <v>44.452857142857134</v>
      </c>
      <c r="AX56" s="113">
        <v>57.9</v>
      </c>
      <c r="AY56" s="113">
        <v>50.5</v>
      </c>
      <c r="AZ56" s="108">
        <v>500</v>
      </c>
      <c r="BA56" s="112">
        <v>41.89809523809523</v>
      </c>
      <c r="BB56" s="112">
        <v>42.40904761904762</v>
      </c>
      <c r="BC56" s="112">
        <v>47.763828571428569</v>
      </c>
      <c r="BD56" s="112">
        <v>42.40904761904762</v>
      </c>
      <c r="BE56" s="112">
        <v>55.199999999999996</v>
      </c>
      <c r="BF56" s="112">
        <v>48.2</v>
      </c>
      <c r="BG56" s="109">
        <v>1000</v>
      </c>
      <c r="BH56" s="112">
        <v>40.365238095238098</v>
      </c>
      <c r="BI56" s="112">
        <v>40.46742857142857</v>
      </c>
      <c r="BJ56" s="112">
        <v>46.016371428571439</v>
      </c>
      <c r="BK56" s="112">
        <v>40.46742857142857</v>
      </c>
      <c r="BL56" s="112">
        <v>53.2</v>
      </c>
      <c r="BM56" s="112">
        <v>46</v>
      </c>
      <c r="BN56" s="109"/>
      <c r="BO56" s="112"/>
      <c r="BP56" s="112"/>
      <c r="BQ56" s="112"/>
      <c r="BR56" s="112"/>
      <c r="BS56" s="112"/>
      <c r="BT56" s="112"/>
      <c r="BU56" s="109"/>
      <c r="BV56" s="112"/>
      <c r="BW56" s="112"/>
      <c r="BX56" s="112"/>
      <c r="BY56" s="112"/>
      <c r="BZ56" s="112"/>
      <c r="CA56" s="112"/>
      <c r="CB56" s="106" t="str">
        <f t="shared" si="12"/>
        <v>Heineken</v>
      </c>
      <c r="CC56" s="30">
        <v>0</v>
      </c>
      <c r="CD56" s="30"/>
      <c r="CE56" s="73"/>
      <c r="CF56" s="74"/>
      <c r="CG56" s="30"/>
      <c r="CH56" s="30"/>
      <c r="CI56" s="110">
        <v>100051</v>
      </c>
    </row>
    <row r="57" spans="1:87" ht="15" customHeight="1" x14ac:dyDescent="0.25">
      <c r="A57" s="30" t="s">
        <v>92</v>
      </c>
      <c r="B57" s="30">
        <v>88026271</v>
      </c>
      <c r="C57" s="30" t="s">
        <v>191</v>
      </c>
      <c r="D57" s="96">
        <f>VLOOKUP(B57,'Status update'!B:E,4,0)</f>
        <v>1</v>
      </c>
      <c r="E57" s="96">
        <f t="shared" si="15"/>
        <v>1</v>
      </c>
      <c r="F57" s="96">
        <f>VLOOKUP(B57,'Status update'!B:D,3,0)</f>
        <v>40</v>
      </c>
      <c r="G57" s="97">
        <f t="shared" si="0"/>
        <v>40</v>
      </c>
      <c r="H57" s="30"/>
      <c r="I57" s="30"/>
      <c r="J57" s="30"/>
      <c r="K57" s="98">
        <f t="shared" si="1"/>
        <v>0.12012012012012012</v>
      </c>
      <c r="L57" s="98">
        <f t="shared" si="2"/>
        <v>0.12012012012012012</v>
      </c>
      <c r="M57" s="99"/>
      <c r="N57" s="100">
        <f t="shared" si="3"/>
        <v>0</v>
      </c>
      <c r="O57" s="101"/>
      <c r="P57" s="102"/>
      <c r="Q57" s="103"/>
      <c r="R57" s="103"/>
      <c r="S57" s="30" t="s">
        <v>73</v>
      </c>
      <c r="T57" s="30" t="s">
        <v>74</v>
      </c>
      <c r="U57" s="30">
        <v>35.5</v>
      </c>
      <c r="V57" s="30">
        <v>21</v>
      </c>
      <c r="W57" s="30">
        <v>54</v>
      </c>
      <c r="X57" s="30">
        <v>333</v>
      </c>
      <c r="Y57" s="30" t="s">
        <v>89</v>
      </c>
      <c r="Z57" s="30">
        <v>6</v>
      </c>
      <c r="AA57" s="30" t="s">
        <v>76</v>
      </c>
      <c r="AB57" s="30" t="s">
        <v>108</v>
      </c>
      <c r="AC57" s="30">
        <v>50</v>
      </c>
      <c r="AD57" s="30">
        <v>57</v>
      </c>
      <c r="AE57" s="107"/>
      <c r="AF57" s="75"/>
      <c r="AG57" s="104">
        <f t="shared" si="4"/>
        <v>31.75</v>
      </c>
      <c r="AH57" s="104">
        <f t="shared" si="5"/>
        <v>36.195000000000007</v>
      </c>
      <c r="AI57" s="104">
        <f t="shared" si="6"/>
        <v>31.74603174603175</v>
      </c>
      <c r="AJ57" s="104">
        <f t="shared" si="7"/>
        <v>48.42</v>
      </c>
      <c r="AK57" s="104">
        <f t="shared" si="8"/>
        <v>41.76</v>
      </c>
      <c r="AL57" s="105">
        <f t="shared" si="9"/>
        <v>48.42</v>
      </c>
      <c r="AM57" s="105">
        <f t="shared" si="10"/>
        <v>41.76</v>
      </c>
      <c r="AN57" s="105"/>
      <c r="AO57" s="105"/>
      <c r="AP57" s="39">
        <f t="shared" si="16"/>
        <v>1</v>
      </c>
      <c r="AQ57" s="30" t="s">
        <v>78</v>
      </c>
      <c r="AR57" s="30" t="s">
        <v>79</v>
      </c>
      <c r="AS57" s="30">
        <v>333</v>
      </c>
      <c r="AT57" s="113">
        <v>31.75</v>
      </c>
      <c r="AU57" s="113">
        <v>31.74603174603175</v>
      </c>
      <c r="AV57" s="72">
        <v>36.195000000000007</v>
      </c>
      <c r="AW57" s="72">
        <v>31.74603174603175</v>
      </c>
      <c r="AX57" s="113">
        <v>48.42</v>
      </c>
      <c r="AY57" s="113">
        <v>41.76</v>
      </c>
      <c r="AZ57" s="108">
        <v>833</v>
      </c>
      <c r="BA57" s="112">
        <v>28.584719999999997</v>
      </c>
      <c r="BB57" s="112">
        <v>28.584719999999997</v>
      </c>
      <c r="BC57" s="112">
        <v>32.5865808</v>
      </c>
      <c r="BD57" s="112">
        <v>28.584719999999997</v>
      </c>
      <c r="BE57" s="112">
        <v>37.68</v>
      </c>
      <c r="BF57" s="112">
        <v>32.46</v>
      </c>
      <c r="BG57" s="109">
        <v>1667</v>
      </c>
      <c r="BH57" s="112">
        <v>25.991125714285712</v>
      </c>
      <c r="BI57" s="112">
        <v>25.991125714285712</v>
      </c>
      <c r="BJ57" s="112">
        <v>29.629883314285713</v>
      </c>
      <c r="BK57" s="112">
        <v>25.991125714285712</v>
      </c>
      <c r="BL57" s="112">
        <v>34.26</v>
      </c>
      <c r="BM57" s="112">
        <v>29.52</v>
      </c>
      <c r="BN57" s="109">
        <v>4167</v>
      </c>
      <c r="BO57" s="112">
        <v>24.997834285714283</v>
      </c>
      <c r="BP57" s="112">
        <v>24.997834285714283</v>
      </c>
      <c r="BQ57" s="112">
        <v>28.497531085714286</v>
      </c>
      <c r="BR57" s="112">
        <v>24.997834285714283</v>
      </c>
      <c r="BS57" s="112">
        <v>32.94</v>
      </c>
      <c r="BT57" s="112">
        <v>28.380000000000003</v>
      </c>
      <c r="BU57" s="109"/>
      <c r="BV57" s="112"/>
      <c r="BW57" s="112"/>
      <c r="BX57" s="112"/>
      <c r="BY57" s="112"/>
      <c r="BZ57" s="112"/>
      <c r="CA57" s="112"/>
      <c r="CB57" s="106" t="str">
        <f t="shared" si="12"/>
        <v>Heineken Silver (Global)</v>
      </c>
      <c r="CC57" s="30">
        <v>33.599999999999994</v>
      </c>
      <c r="CD57" s="30"/>
      <c r="CE57" s="73"/>
      <c r="CF57" s="74"/>
      <c r="CG57" s="30"/>
      <c r="CH57" s="30"/>
      <c r="CI57" s="110">
        <v>100051</v>
      </c>
    </row>
    <row r="58" spans="1:87" ht="15" customHeight="1" x14ac:dyDescent="0.25">
      <c r="A58" s="30" t="s">
        <v>92</v>
      </c>
      <c r="B58" s="30">
        <v>88026274</v>
      </c>
      <c r="C58" s="30" t="s">
        <v>192</v>
      </c>
      <c r="D58" s="96">
        <f>VLOOKUP(B58,'Status update'!B:E,4,0)</f>
        <v>1</v>
      </c>
      <c r="E58" s="96">
        <f t="shared" si="15"/>
        <v>1</v>
      </c>
      <c r="F58" s="96">
        <f>VLOOKUP(B58,'Status update'!B:D,3,0)</f>
        <v>40</v>
      </c>
      <c r="G58" s="97">
        <f t="shared" si="0"/>
        <v>40</v>
      </c>
      <c r="H58" s="30"/>
      <c r="I58" s="30"/>
      <c r="J58" s="30"/>
      <c r="K58" s="98">
        <f t="shared" si="1"/>
        <v>0.12012012012012012</v>
      </c>
      <c r="L58" s="98">
        <f t="shared" si="2"/>
        <v>0.12012012012012012</v>
      </c>
      <c r="M58" s="99"/>
      <c r="N58" s="100">
        <f t="shared" si="3"/>
        <v>0</v>
      </c>
      <c r="O58" s="101"/>
      <c r="P58" s="102"/>
      <c r="Q58" s="103"/>
      <c r="R58" s="103"/>
      <c r="S58" s="30" t="s">
        <v>73</v>
      </c>
      <c r="T58" s="30" t="s">
        <v>74</v>
      </c>
      <c r="U58" s="30">
        <v>28</v>
      </c>
      <c r="V58" s="30">
        <v>10</v>
      </c>
      <c r="W58" s="30">
        <v>10</v>
      </c>
      <c r="X58" s="30">
        <v>333</v>
      </c>
      <c r="Y58" s="30" t="s">
        <v>75</v>
      </c>
      <c r="Z58" s="30">
        <v>6</v>
      </c>
      <c r="AA58" s="30" t="s">
        <v>76</v>
      </c>
      <c r="AB58" s="30" t="s">
        <v>108</v>
      </c>
      <c r="AC58" s="30">
        <v>70</v>
      </c>
      <c r="AD58" s="30">
        <v>77</v>
      </c>
      <c r="AE58" s="107"/>
      <c r="AF58" s="75"/>
      <c r="AG58" s="104">
        <f t="shared" si="4"/>
        <v>18.899999999999999</v>
      </c>
      <c r="AH58" s="104">
        <f t="shared" si="5"/>
        <v>21.545999999999999</v>
      </c>
      <c r="AI58" s="104">
        <f t="shared" si="6"/>
        <v>18.896447467876037</v>
      </c>
      <c r="AJ58" s="104">
        <f t="shared" si="7"/>
        <v>26.160000000000004</v>
      </c>
      <c r="AK58" s="104">
        <f t="shared" si="8"/>
        <v>22.56</v>
      </c>
      <c r="AL58" s="105">
        <f t="shared" si="9"/>
        <v>26.160000000000004</v>
      </c>
      <c r="AM58" s="105">
        <f t="shared" si="10"/>
        <v>22.56</v>
      </c>
      <c r="AN58" s="105"/>
      <c r="AO58" s="105"/>
      <c r="AP58" s="39">
        <f t="shared" si="16"/>
        <v>1</v>
      </c>
      <c r="AQ58" s="30" t="s">
        <v>78</v>
      </c>
      <c r="AR58" s="30" t="s">
        <v>79</v>
      </c>
      <c r="AS58" s="30">
        <v>333</v>
      </c>
      <c r="AT58" s="113">
        <v>18.899999999999999</v>
      </c>
      <c r="AU58" s="113">
        <v>18.896447467876037</v>
      </c>
      <c r="AV58" s="72">
        <v>21.545999999999999</v>
      </c>
      <c r="AW58" s="72">
        <v>18.896447467876037</v>
      </c>
      <c r="AX58" s="113">
        <v>26.160000000000004</v>
      </c>
      <c r="AY58" s="113">
        <v>22.56</v>
      </c>
      <c r="AZ58" s="108">
        <v>833</v>
      </c>
      <c r="BA58" s="112">
        <v>16.248285714285711</v>
      </c>
      <c r="BB58" s="112">
        <v>16.248285714285711</v>
      </c>
      <c r="BC58" s="112">
        <v>18.523045714285711</v>
      </c>
      <c r="BD58" s="112">
        <v>16.248285714285711</v>
      </c>
      <c r="BE58" s="112">
        <v>21.419999999999998</v>
      </c>
      <c r="BF58" s="112">
        <v>18.48</v>
      </c>
      <c r="BG58" s="109">
        <v>1667</v>
      </c>
      <c r="BH58" s="112">
        <v>15.34</v>
      </c>
      <c r="BI58" s="112">
        <v>15.343915343915343</v>
      </c>
      <c r="BJ58" s="112">
        <v>17.4876</v>
      </c>
      <c r="BK58" s="112">
        <v>15.343915343915343</v>
      </c>
      <c r="BL58" s="112">
        <v>20.52</v>
      </c>
      <c r="BM58" s="112">
        <v>17.700000000000003</v>
      </c>
      <c r="BN58" s="109">
        <v>4167</v>
      </c>
      <c r="BO58" s="112">
        <v>13.98</v>
      </c>
      <c r="BP58" s="112">
        <v>13.98337112622827</v>
      </c>
      <c r="BQ58" s="112">
        <v>15.937200000000002</v>
      </c>
      <c r="BR58" s="112">
        <v>13.98337112622827</v>
      </c>
      <c r="BS58" s="112">
        <v>19.559999999999999</v>
      </c>
      <c r="BT58" s="112">
        <v>16.86</v>
      </c>
      <c r="BU58" s="109"/>
      <c r="BV58" s="112"/>
      <c r="BW58" s="112"/>
      <c r="BX58" s="112"/>
      <c r="BY58" s="112"/>
      <c r="BZ58" s="112"/>
      <c r="CA58" s="112"/>
      <c r="CB58" s="106" t="str">
        <f t="shared" si="12"/>
        <v>Heineken Silver (Global)</v>
      </c>
      <c r="CC58" s="30">
        <v>33.599999999999994</v>
      </c>
      <c r="CD58" s="30"/>
      <c r="CE58" s="73"/>
      <c r="CF58" s="74"/>
      <c r="CG58" s="30"/>
      <c r="CH58" s="30"/>
      <c r="CI58" s="110">
        <v>100051</v>
      </c>
    </row>
    <row r="59" spans="1:87" ht="15" customHeight="1" x14ac:dyDescent="0.25">
      <c r="A59" s="30" t="s">
        <v>71</v>
      </c>
      <c r="B59" s="30">
        <v>88021940</v>
      </c>
      <c r="C59" s="30" t="s">
        <v>193</v>
      </c>
      <c r="D59" s="96">
        <f>VLOOKUP(B59,'Status update'!B:E,4,0)</f>
        <v>1</v>
      </c>
      <c r="E59" s="96">
        <f t="shared" si="15"/>
        <v>1</v>
      </c>
      <c r="F59" s="96">
        <f>VLOOKUP(B59,'Status update'!B:D,3,0)</f>
        <v>24</v>
      </c>
      <c r="G59" s="97">
        <f t="shared" si="0"/>
        <v>24</v>
      </c>
      <c r="H59" s="30"/>
      <c r="I59" s="30"/>
      <c r="J59" s="30"/>
      <c r="K59" s="98">
        <f t="shared" si="1"/>
        <v>0.12</v>
      </c>
      <c r="L59" s="98">
        <f t="shared" si="2"/>
        <v>0.12</v>
      </c>
      <c r="M59" s="99"/>
      <c r="N59" s="100">
        <f t="shared" si="3"/>
        <v>0</v>
      </c>
      <c r="O59" s="101"/>
      <c r="P59" s="102"/>
      <c r="Q59" s="103"/>
      <c r="R59" s="103"/>
      <c r="S59" s="30" t="s">
        <v>73</v>
      </c>
      <c r="T59" s="30" t="s">
        <v>74</v>
      </c>
      <c r="U59" s="30">
        <v>11</v>
      </c>
      <c r="V59" s="30">
        <v>11</v>
      </c>
      <c r="W59" s="30">
        <v>12.5</v>
      </c>
      <c r="X59" s="30">
        <v>200</v>
      </c>
      <c r="Y59" s="30" t="s">
        <v>75</v>
      </c>
      <c r="Z59" s="30">
        <v>25</v>
      </c>
      <c r="AA59" s="30" t="s">
        <v>76</v>
      </c>
      <c r="AB59" s="30" t="s">
        <v>108</v>
      </c>
      <c r="AC59" s="30">
        <v>70</v>
      </c>
      <c r="AD59" s="30">
        <v>77</v>
      </c>
      <c r="AE59" s="107"/>
      <c r="AF59" s="75"/>
      <c r="AG59" s="104">
        <f t="shared" si="4"/>
        <v>39.71</v>
      </c>
      <c r="AH59" s="104">
        <f t="shared" si="5"/>
        <v>45.269400000000005</v>
      </c>
      <c r="AI59" s="104">
        <f t="shared" si="6"/>
        <v>45.82</v>
      </c>
      <c r="AJ59" s="104">
        <f t="shared" si="7"/>
        <v>53</v>
      </c>
      <c r="AK59" s="104">
        <f t="shared" si="8"/>
        <v>49.25</v>
      </c>
      <c r="AL59" s="105">
        <f t="shared" si="9"/>
        <v>53</v>
      </c>
      <c r="AM59" s="105">
        <f t="shared" si="10"/>
        <v>49.25</v>
      </c>
      <c r="AN59" s="105"/>
      <c r="AO59" s="105"/>
      <c r="AP59" s="39">
        <f t="shared" si="16"/>
        <v>1</v>
      </c>
      <c r="AQ59" s="30" t="s">
        <v>123</v>
      </c>
      <c r="AR59" s="30" t="s">
        <v>79</v>
      </c>
      <c r="AS59" s="30">
        <v>200</v>
      </c>
      <c r="AT59" s="113">
        <v>39.71</v>
      </c>
      <c r="AU59" s="113">
        <v>45.82</v>
      </c>
      <c r="AV59" s="72">
        <v>45.269400000000005</v>
      </c>
      <c r="AW59" s="72">
        <v>45.82</v>
      </c>
      <c r="AX59" s="113">
        <v>53</v>
      </c>
      <c r="AY59" s="113">
        <v>49.25</v>
      </c>
      <c r="AZ59" s="108">
        <v>400</v>
      </c>
      <c r="BA59" s="112">
        <v>39.71</v>
      </c>
      <c r="BB59" s="112">
        <v>45.82</v>
      </c>
      <c r="BC59" s="112">
        <v>45.269400000000005</v>
      </c>
      <c r="BD59" s="112">
        <v>45.82</v>
      </c>
      <c r="BE59" s="112">
        <v>51.749999999999993</v>
      </c>
      <c r="BF59" s="112">
        <v>48.25</v>
      </c>
      <c r="BG59" s="109">
        <v>1000</v>
      </c>
      <c r="BH59" s="112">
        <v>39.71</v>
      </c>
      <c r="BI59" s="112">
        <v>42.77</v>
      </c>
      <c r="BJ59" s="112">
        <v>45.269400000000005</v>
      </c>
      <c r="BK59" s="112">
        <v>42.77</v>
      </c>
      <c r="BL59" s="112">
        <v>48.5</v>
      </c>
      <c r="BM59" s="112">
        <v>44</v>
      </c>
      <c r="BN59" s="109">
        <v>2500</v>
      </c>
      <c r="BO59" s="112">
        <v>36.659999999999997</v>
      </c>
      <c r="BP59" s="112">
        <v>38.19</v>
      </c>
      <c r="BQ59" s="112">
        <v>41.792400000000001</v>
      </c>
      <c r="BR59" s="112">
        <v>38.19</v>
      </c>
      <c r="BS59" s="112">
        <v>44.75</v>
      </c>
      <c r="BT59" s="112">
        <v>39.25</v>
      </c>
      <c r="BU59" s="109"/>
      <c r="BV59" s="112"/>
      <c r="BW59" s="112"/>
      <c r="BX59" s="112"/>
      <c r="BY59" s="112"/>
      <c r="BZ59" s="112"/>
      <c r="CA59" s="112"/>
      <c r="CB59" s="106" t="str">
        <f t="shared" si="12"/>
        <v>Heineken</v>
      </c>
      <c r="CC59" s="30">
        <v>0</v>
      </c>
      <c r="CD59" s="30"/>
      <c r="CE59" s="73"/>
      <c r="CF59" s="74"/>
      <c r="CG59" s="30"/>
      <c r="CH59" s="30"/>
      <c r="CI59" s="110">
        <v>100051</v>
      </c>
    </row>
    <row r="60" spans="1:87" ht="15" customHeight="1" x14ac:dyDescent="0.25">
      <c r="A60" s="30" t="s">
        <v>71</v>
      </c>
      <c r="B60" s="30">
        <v>88026996</v>
      </c>
      <c r="C60" s="30" t="s">
        <v>194</v>
      </c>
      <c r="D60" s="96">
        <f>VLOOKUP(B60,'Status update'!B:E,4,0)</f>
        <v>1</v>
      </c>
      <c r="E60" s="96">
        <f t="shared" si="15"/>
        <v>1</v>
      </c>
      <c r="F60" s="96">
        <f>VLOOKUP(B60,'Status update'!B:D,3,0)</f>
        <v>30</v>
      </c>
      <c r="G60" s="97">
        <f t="shared" si="0"/>
        <v>30</v>
      </c>
      <c r="H60" s="30"/>
      <c r="I60" s="30"/>
      <c r="J60" s="30"/>
      <c r="K60" s="98">
        <f t="shared" si="1"/>
        <v>0.12</v>
      </c>
      <c r="L60" s="98">
        <f t="shared" si="2"/>
        <v>0.12</v>
      </c>
      <c r="M60" s="99"/>
      <c r="N60" s="100">
        <f t="shared" si="3"/>
        <v>0</v>
      </c>
      <c r="O60" s="101"/>
      <c r="P60" s="102"/>
      <c r="Q60" s="103"/>
      <c r="R60" s="103"/>
      <c r="S60" s="30" t="s">
        <v>73</v>
      </c>
      <c r="T60" s="30" t="s">
        <v>74</v>
      </c>
      <c r="U60" s="30">
        <v>70</v>
      </c>
      <c r="V60" s="30">
        <v>70</v>
      </c>
      <c r="W60" s="30">
        <v>230</v>
      </c>
      <c r="X60" s="30">
        <v>250</v>
      </c>
      <c r="Y60" s="30" t="s">
        <v>83</v>
      </c>
      <c r="Z60" s="30">
        <v>1</v>
      </c>
      <c r="AA60" s="30" t="s">
        <v>195</v>
      </c>
      <c r="AB60" s="30" t="s">
        <v>77</v>
      </c>
      <c r="AC60" s="30">
        <v>70</v>
      </c>
      <c r="AD60" s="30">
        <v>112</v>
      </c>
      <c r="AE60" s="75"/>
      <c r="AF60" s="73"/>
      <c r="AG60" s="104">
        <f t="shared" si="4"/>
        <v>31.61</v>
      </c>
      <c r="AH60" s="104">
        <f t="shared" si="5"/>
        <v>31.61</v>
      </c>
      <c r="AI60" s="104">
        <f t="shared" si="6"/>
        <v>33.506599999999999</v>
      </c>
      <c r="AJ60" s="104">
        <f t="shared" si="7"/>
        <v>35.92</v>
      </c>
      <c r="AK60" s="104">
        <f t="shared" si="8"/>
        <v>38.08</v>
      </c>
      <c r="AL60" s="105">
        <f t="shared" si="9"/>
        <v>35.92</v>
      </c>
      <c r="AM60" s="105">
        <f t="shared" si="10"/>
        <v>38.08</v>
      </c>
      <c r="AN60" s="105"/>
      <c r="AO60" s="105"/>
      <c r="AP60" s="39">
        <v>1</v>
      </c>
      <c r="AQ60" s="30" t="s">
        <v>91</v>
      </c>
      <c r="AR60" s="30"/>
      <c r="AS60" s="30">
        <v>250</v>
      </c>
      <c r="AT60" s="113">
        <v>31.61</v>
      </c>
      <c r="AU60" s="113">
        <v>31.61</v>
      </c>
      <c r="AV60" s="72">
        <v>31.61</v>
      </c>
      <c r="AW60" s="72">
        <v>33.506599999999999</v>
      </c>
      <c r="AX60" s="113">
        <v>35.92</v>
      </c>
      <c r="AY60" s="113">
        <v>38.08</v>
      </c>
      <c r="AZ60" s="108"/>
      <c r="BA60" s="112"/>
      <c r="BB60" s="112"/>
      <c r="BC60" s="112"/>
      <c r="BD60" s="112"/>
      <c r="BE60" s="112"/>
      <c r="BF60" s="112"/>
      <c r="BG60" s="109"/>
      <c r="BH60" s="112"/>
      <c r="BI60" s="112"/>
      <c r="BJ60" s="112"/>
      <c r="BK60" s="112"/>
      <c r="BL60" s="112"/>
      <c r="BM60" s="112"/>
      <c r="BN60" s="109"/>
      <c r="BO60" s="112"/>
      <c r="BP60" s="112"/>
      <c r="BQ60" s="112"/>
      <c r="BR60" s="112"/>
      <c r="BS60" s="112"/>
      <c r="BT60" s="112"/>
      <c r="BU60" s="109"/>
      <c r="BV60" s="112"/>
      <c r="BW60" s="112"/>
      <c r="BX60" s="112"/>
      <c r="BY60" s="112"/>
      <c r="BZ60" s="112"/>
      <c r="CA60" s="112"/>
      <c r="CB60" s="106" t="str">
        <f t="shared" si="12"/>
        <v>Heineken</v>
      </c>
      <c r="CC60" s="30"/>
      <c r="CD60" s="30"/>
      <c r="CE60" s="73"/>
      <c r="CF60" s="74"/>
      <c r="CG60" s="30"/>
      <c r="CH60" s="30"/>
      <c r="CI60" s="30">
        <v>100051</v>
      </c>
    </row>
    <row r="61" spans="1:87" ht="15" customHeight="1" x14ac:dyDescent="0.25">
      <c r="A61" s="30" t="s">
        <v>188</v>
      </c>
      <c r="B61" s="30">
        <v>88026091</v>
      </c>
      <c r="C61" s="30" t="s">
        <v>196</v>
      </c>
      <c r="D61" s="96">
        <f>VLOOKUP(B61,'Status update'!B:E,4,0)</f>
        <v>1</v>
      </c>
      <c r="E61" s="96">
        <f t="shared" si="15"/>
        <v>1</v>
      </c>
      <c r="F61" s="96">
        <f>VLOOKUP(B61,'Status update'!B:D,3,0)</f>
        <v>22</v>
      </c>
      <c r="G61" s="97">
        <f t="shared" si="0"/>
        <v>22</v>
      </c>
      <c r="H61" s="30"/>
      <c r="I61" s="30"/>
      <c r="J61" s="30"/>
      <c r="K61" s="98">
        <f t="shared" si="1"/>
        <v>0.11</v>
      </c>
      <c r="L61" s="98">
        <f t="shared" si="2"/>
        <v>0.11</v>
      </c>
      <c r="M61" s="99"/>
      <c r="N61" s="100">
        <f t="shared" si="3"/>
        <v>0</v>
      </c>
      <c r="O61" s="101"/>
      <c r="P61" s="102"/>
      <c r="Q61" s="103"/>
      <c r="R61" s="103"/>
      <c r="S61" s="30" t="s">
        <v>73</v>
      </c>
      <c r="T61" s="30" t="s">
        <v>74</v>
      </c>
      <c r="U61" s="30">
        <v>50</v>
      </c>
      <c r="V61" s="30">
        <v>45</v>
      </c>
      <c r="W61" s="30">
        <v>10</v>
      </c>
      <c r="X61" s="30">
        <v>200</v>
      </c>
      <c r="Y61" s="30" t="s">
        <v>75</v>
      </c>
      <c r="Z61" s="30">
        <v>5</v>
      </c>
      <c r="AA61" s="30" t="s">
        <v>76</v>
      </c>
      <c r="AB61" s="30" t="s">
        <v>117</v>
      </c>
      <c r="AC61" s="30">
        <v>77</v>
      </c>
      <c r="AD61" s="30">
        <v>84</v>
      </c>
      <c r="AE61" s="107"/>
      <c r="AF61" s="75"/>
      <c r="AG61" s="104">
        <f t="shared" si="4"/>
        <v>70.8</v>
      </c>
      <c r="AH61" s="104">
        <f t="shared" si="5"/>
        <v>82.835999999999999</v>
      </c>
      <c r="AI61" s="104">
        <f t="shared" si="6"/>
        <v>73.95</v>
      </c>
      <c r="AJ61" s="104">
        <f t="shared" si="7"/>
        <v>96.6</v>
      </c>
      <c r="AK61" s="104">
        <f t="shared" si="8"/>
        <v>84.75</v>
      </c>
      <c r="AL61" s="105">
        <f t="shared" si="9"/>
        <v>96.6</v>
      </c>
      <c r="AM61" s="105">
        <f t="shared" si="10"/>
        <v>84.75</v>
      </c>
      <c r="AN61" s="105"/>
      <c r="AO61" s="105"/>
      <c r="AP61" s="39">
        <f t="shared" ref="AP61:AP92" si="17">IF($F61&lt;=AZ61,1,(IF($F61&lt;=BG61,2,(IF($F61&lt;=BN61,3,(IF($F61&lt;=BU61,4,5)))))))</f>
        <v>1</v>
      </c>
      <c r="AQ61" s="30" t="s">
        <v>118</v>
      </c>
      <c r="AR61" s="30" t="s">
        <v>79</v>
      </c>
      <c r="AS61" s="30">
        <v>200</v>
      </c>
      <c r="AT61" s="113">
        <v>70.8</v>
      </c>
      <c r="AU61" s="113">
        <v>73.95</v>
      </c>
      <c r="AV61" s="72">
        <v>82.835999999999999</v>
      </c>
      <c r="AW61" s="72">
        <v>73.95</v>
      </c>
      <c r="AX61" s="113">
        <v>96.6</v>
      </c>
      <c r="AY61" s="113">
        <v>84.75</v>
      </c>
      <c r="AZ61" s="108">
        <v>500</v>
      </c>
      <c r="BA61" s="112">
        <v>62.61</v>
      </c>
      <c r="BB61" s="112">
        <v>64.5</v>
      </c>
      <c r="BC61" s="112">
        <v>73.253699999999995</v>
      </c>
      <c r="BD61" s="112">
        <v>64.5</v>
      </c>
      <c r="BE61" s="112">
        <v>84.800000000000011</v>
      </c>
      <c r="BF61" s="112">
        <v>73.600000000000009</v>
      </c>
      <c r="BG61" s="109">
        <v>1000</v>
      </c>
      <c r="BH61" s="112">
        <v>61.54</v>
      </c>
      <c r="BI61" s="112">
        <v>62.358276643990926</v>
      </c>
      <c r="BJ61" s="112">
        <v>72.001799999999989</v>
      </c>
      <c r="BK61" s="112">
        <v>62.358276643990926</v>
      </c>
      <c r="BL61" s="112">
        <v>83.4</v>
      </c>
      <c r="BM61" s="112">
        <v>71.7</v>
      </c>
      <c r="BN61" s="109">
        <v>2000</v>
      </c>
      <c r="BO61" s="112">
        <v>59.73033333333332</v>
      </c>
      <c r="BP61" s="112">
        <v>60.241285714285709</v>
      </c>
      <c r="BQ61" s="112">
        <v>69.884489999999985</v>
      </c>
      <c r="BR61" s="112">
        <v>60.241285714285709</v>
      </c>
      <c r="BS61" s="112">
        <v>80.099999999999994</v>
      </c>
      <c r="BT61" s="112">
        <v>68.45</v>
      </c>
      <c r="BU61" s="109">
        <v>5000</v>
      </c>
      <c r="BV61" s="112">
        <v>56.817904761904749</v>
      </c>
      <c r="BW61" s="112">
        <v>57.073380952380951</v>
      </c>
      <c r="BX61" s="112">
        <v>66.476948571428551</v>
      </c>
      <c r="BY61" s="112">
        <v>57.073380952380951</v>
      </c>
      <c r="BZ61" s="112">
        <v>76.2</v>
      </c>
      <c r="CA61" s="112">
        <v>64.850000000000009</v>
      </c>
      <c r="CB61" s="106" t="str">
        <f t="shared" si="12"/>
        <v>Heineken - 0.0</v>
      </c>
      <c r="CC61" s="30">
        <v>40.56</v>
      </c>
      <c r="CD61" s="30"/>
      <c r="CE61" s="73"/>
      <c r="CF61" s="74"/>
      <c r="CG61" s="30"/>
      <c r="CH61" s="30"/>
      <c r="CI61" s="110">
        <v>100051</v>
      </c>
    </row>
    <row r="62" spans="1:87" ht="15" customHeight="1" x14ac:dyDescent="0.25">
      <c r="A62" s="30" t="s">
        <v>92</v>
      </c>
      <c r="B62" s="30">
        <v>88025915</v>
      </c>
      <c r="C62" s="30" t="s">
        <v>197</v>
      </c>
      <c r="D62" s="96">
        <f>VLOOKUP(B62,'Status update'!B:E,4,0)</f>
        <v>1</v>
      </c>
      <c r="E62" s="96">
        <v>3</v>
      </c>
      <c r="F62" s="96">
        <f>VLOOKUP(B62,'Status update'!B:D,3,0)</f>
        <v>41</v>
      </c>
      <c r="G62" s="97">
        <f t="shared" si="0"/>
        <v>41</v>
      </c>
      <c r="H62" s="30" t="s">
        <v>99</v>
      </c>
      <c r="I62" s="30"/>
      <c r="J62" s="30"/>
      <c r="K62" s="98">
        <f t="shared" si="1"/>
        <v>0.16400000000000001</v>
      </c>
      <c r="L62" s="98">
        <f t="shared" si="2"/>
        <v>0.16400000000000001</v>
      </c>
      <c r="M62" s="99"/>
      <c r="N62" s="100">
        <f t="shared" si="3"/>
        <v>0</v>
      </c>
      <c r="O62" s="101">
        <v>1</v>
      </c>
      <c r="P62" s="102"/>
      <c r="Q62" s="103"/>
      <c r="R62" s="103"/>
      <c r="S62" s="30" t="s">
        <v>73</v>
      </c>
      <c r="T62" s="30" t="s">
        <v>74</v>
      </c>
      <c r="U62" s="30">
        <v>15</v>
      </c>
      <c r="V62" s="30">
        <v>5</v>
      </c>
      <c r="W62" s="30">
        <v>5</v>
      </c>
      <c r="X62" s="30">
        <v>250</v>
      </c>
      <c r="Y62" s="30" t="s">
        <v>75</v>
      </c>
      <c r="Z62" s="30">
        <v>20</v>
      </c>
      <c r="AA62" s="30" t="s">
        <v>76</v>
      </c>
      <c r="AB62" s="30" t="s">
        <v>108</v>
      </c>
      <c r="AC62" s="30">
        <v>40</v>
      </c>
      <c r="AD62" s="30">
        <v>47</v>
      </c>
      <c r="AE62" s="107"/>
      <c r="AF62" s="75"/>
      <c r="AG62" s="104">
        <f t="shared" si="4"/>
        <v>24.975352380952376</v>
      </c>
      <c r="AH62" s="104">
        <f t="shared" si="5"/>
        <v>26.973380571428567</v>
      </c>
      <c r="AI62" s="104">
        <f t="shared" si="6"/>
        <v>26.896533333333331</v>
      </c>
      <c r="AJ62" s="104">
        <f t="shared" si="7"/>
        <v>30.6</v>
      </c>
      <c r="AK62" s="104">
        <f t="shared" si="8"/>
        <v>30.651568831168827</v>
      </c>
      <c r="AL62" s="105">
        <f t="shared" si="9"/>
        <v>30.6</v>
      </c>
      <c r="AM62" s="105">
        <f t="shared" si="10"/>
        <v>30.651568831168827</v>
      </c>
      <c r="AN62" s="105"/>
      <c r="AO62" s="105"/>
      <c r="AP62" s="39">
        <f t="shared" si="17"/>
        <v>1</v>
      </c>
      <c r="AQ62" s="30" t="s">
        <v>78</v>
      </c>
      <c r="AR62" s="30" t="s">
        <v>79</v>
      </c>
      <c r="AS62" s="30">
        <v>250</v>
      </c>
      <c r="AT62" s="113">
        <v>24.975352380952376</v>
      </c>
      <c r="AU62" s="113">
        <v>26.896533333333331</v>
      </c>
      <c r="AV62" s="72">
        <v>26.973380571428567</v>
      </c>
      <c r="AW62" s="72">
        <v>26.896533333333331</v>
      </c>
      <c r="AX62" s="113">
        <v>30.6</v>
      </c>
      <c r="AY62" s="113">
        <v>30.651568831168827</v>
      </c>
      <c r="AZ62" s="108">
        <v>500</v>
      </c>
      <c r="BA62" s="112">
        <v>24.591116190476189</v>
      </c>
      <c r="BB62" s="112">
        <v>24.975352380952376</v>
      </c>
      <c r="BC62" s="112">
        <v>26.558405485714285</v>
      </c>
      <c r="BD62" s="112">
        <v>24.975352380952376</v>
      </c>
      <c r="BE62" s="112">
        <v>30.2</v>
      </c>
      <c r="BF62" s="112">
        <v>28.381082251082244</v>
      </c>
      <c r="BG62" s="109">
        <v>1250</v>
      </c>
      <c r="BH62" s="112">
        <v>24.014761904761901</v>
      </c>
      <c r="BI62" s="112">
        <v>24.206879999999998</v>
      </c>
      <c r="BJ62" s="112">
        <v>25.935942857142855</v>
      </c>
      <c r="BK62" s="112">
        <v>24.206879999999998</v>
      </c>
      <c r="BL62" s="112">
        <v>29.4</v>
      </c>
      <c r="BM62" s="112">
        <v>27.50781818181818</v>
      </c>
      <c r="BN62" s="109">
        <v>2500</v>
      </c>
      <c r="BO62" s="112">
        <v>23.054171428571426</v>
      </c>
      <c r="BP62" s="112">
        <v>23.246289523809519</v>
      </c>
      <c r="BQ62" s="112">
        <v>24.898505142857143</v>
      </c>
      <c r="BR62" s="112">
        <v>23.246289523809519</v>
      </c>
      <c r="BS62" s="112">
        <v>28.2</v>
      </c>
      <c r="BT62" s="112">
        <v>26.420454545454547</v>
      </c>
      <c r="BU62" s="109"/>
      <c r="BV62" s="112"/>
      <c r="BW62" s="112"/>
      <c r="BX62" s="112"/>
      <c r="BY62" s="112"/>
      <c r="BZ62" s="112"/>
      <c r="CA62" s="112"/>
      <c r="CB62" s="106" t="str">
        <f t="shared" si="12"/>
        <v>Heineken Silver (Global)</v>
      </c>
      <c r="CC62" s="30"/>
      <c r="CD62" s="30"/>
      <c r="CE62" s="73"/>
      <c r="CF62" s="74"/>
      <c r="CG62" s="30"/>
      <c r="CH62" s="30"/>
      <c r="CI62" s="30">
        <v>100051</v>
      </c>
    </row>
    <row r="63" spans="1:87" ht="15" customHeight="1" x14ac:dyDescent="0.25">
      <c r="A63" s="30" t="s">
        <v>188</v>
      </c>
      <c r="B63" s="30">
        <v>88025916</v>
      </c>
      <c r="C63" s="30" t="s">
        <v>198</v>
      </c>
      <c r="D63" s="96">
        <f>VLOOKUP(B63,'Status update'!B:E,4,0)</f>
        <v>1</v>
      </c>
      <c r="E63" s="96">
        <v>3</v>
      </c>
      <c r="F63" s="96">
        <f>VLOOKUP(B63,'Status update'!B:D,3,0)</f>
        <v>60</v>
      </c>
      <c r="G63" s="97">
        <f t="shared" si="0"/>
        <v>60</v>
      </c>
      <c r="H63" s="30" t="s">
        <v>99</v>
      </c>
      <c r="I63" s="30"/>
      <c r="J63" s="30"/>
      <c r="K63" s="98">
        <f t="shared" si="1"/>
        <v>0.24</v>
      </c>
      <c r="L63" s="98">
        <f t="shared" si="2"/>
        <v>0.24</v>
      </c>
      <c r="M63" s="99"/>
      <c r="N63" s="100">
        <f t="shared" si="3"/>
        <v>0</v>
      </c>
      <c r="O63" s="101">
        <v>1</v>
      </c>
      <c r="P63" s="102"/>
      <c r="Q63" s="103"/>
      <c r="R63" s="103"/>
      <c r="S63" s="30" t="s">
        <v>73</v>
      </c>
      <c r="T63" s="30" t="s">
        <v>74</v>
      </c>
      <c r="U63" s="30">
        <v>15</v>
      </c>
      <c r="V63" s="30">
        <v>5</v>
      </c>
      <c r="W63" s="30">
        <v>5</v>
      </c>
      <c r="X63" s="30">
        <v>250</v>
      </c>
      <c r="Y63" s="30" t="s">
        <v>75</v>
      </c>
      <c r="Z63" s="30">
        <v>20</v>
      </c>
      <c r="AA63" s="30" t="s">
        <v>76</v>
      </c>
      <c r="AB63" s="30" t="s">
        <v>108</v>
      </c>
      <c r="AC63" s="30">
        <v>40</v>
      </c>
      <c r="AD63" s="30">
        <v>47</v>
      </c>
      <c r="AE63" s="107"/>
      <c r="AF63" s="75"/>
      <c r="AG63" s="104">
        <f t="shared" si="4"/>
        <v>24.975352380952376</v>
      </c>
      <c r="AH63" s="104">
        <f t="shared" si="5"/>
        <v>26.973380571428567</v>
      </c>
      <c r="AI63" s="104">
        <f t="shared" si="6"/>
        <v>26.896533333333331</v>
      </c>
      <c r="AJ63" s="104">
        <f t="shared" si="7"/>
        <v>30.6</v>
      </c>
      <c r="AK63" s="104">
        <f t="shared" si="8"/>
        <v>30.6</v>
      </c>
      <c r="AL63" s="105">
        <f t="shared" si="9"/>
        <v>30.6</v>
      </c>
      <c r="AM63" s="105">
        <f t="shared" si="10"/>
        <v>30.6</v>
      </c>
      <c r="AN63" s="105"/>
      <c r="AO63" s="105"/>
      <c r="AP63" s="39">
        <f t="shared" si="17"/>
        <v>1</v>
      </c>
      <c r="AQ63" s="30" t="s">
        <v>78</v>
      </c>
      <c r="AR63" s="30" t="s">
        <v>79</v>
      </c>
      <c r="AS63" s="30">
        <v>250</v>
      </c>
      <c r="AT63" s="113">
        <v>24.975352380952376</v>
      </c>
      <c r="AU63" s="113">
        <v>26.896533333333331</v>
      </c>
      <c r="AV63" s="72">
        <v>26.973380571428567</v>
      </c>
      <c r="AW63" s="72">
        <v>26.896533333333331</v>
      </c>
      <c r="AX63" s="113">
        <v>30.6</v>
      </c>
      <c r="AY63" s="113">
        <v>30.6</v>
      </c>
      <c r="AZ63" s="108">
        <v>500</v>
      </c>
      <c r="BA63" s="112">
        <v>24.591116190476189</v>
      </c>
      <c r="BB63" s="112">
        <v>24.975352380952376</v>
      </c>
      <c r="BC63" s="112">
        <v>26.558405485714285</v>
      </c>
      <c r="BD63" s="112">
        <v>24.975352380952376</v>
      </c>
      <c r="BE63" s="112">
        <v>30.2</v>
      </c>
      <c r="BF63" s="112">
        <v>28.4</v>
      </c>
      <c r="BG63" s="109">
        <v>1250</v>
      </c>
      <c r="BH63" s="112">
        <v>24.014761904761901</v>
      </c>
      <c r="BI63" s="112">
        <v>24.206879999999998</v>
      </c>
      <c r="BJ63" s="112">
        <v>25.935942857142855</v>
      </c>
      <c r="BK63" s="112">
        <v>24.206879999999998</v>
      </c>
      <c r="BL63" s="112">
        <v>29.4</v>
      </c>
      <c r="BM63" s="112">
        <v>27.599999999999998</v>
      </c>
      <c r="BN63" s="109">
        <v>2500</v>
      </c>
      <c r="BO63" s="112">
        <v>23.054171428571426</v>
      </c>
      <c r="BP63" s="112">
        <v>23.246289523809519</v>
      </c>
      <c r="BQ63" s="112">
        <v>24.898505142857143</v>
      </c>
      <c r="BR63" s="112">
        <v>23.246289523809519</v>
      </c>
      <c r="BS63" s="112">
        <v>28.2</v>
      </c>
      <c r="BT63" s="112">
        <v>26.400000000000002</v>
      </c>
      <c r="BU63" s="109"/>
      <c r="BV63" s="112"/>
      <c r="BW63" s="112"/>
      <c r="BX63" s="112"/>
      <c r="BY63" s="112"/>
      <c r="BZ63" s="112"/>
      <c r="CA63" s="112"/>
      <c r="CB63" s="106" t="str">
        <f t="shared" si="12"/>
        <v>Heineken - 0.0</v>
      </c>
      <c r="CC63" s="30"/>
      <c r="CD63" s="30"/>
      <c r="CE63" s="73"/>
      <c r="CF63" s="74"/>
      <c r="CG63" s="30"/>
      <c r="CH63" s="30"/>
      <c r="CI63" s="30">
        <v>100051</v>
      </c>
    </row>
    <row r="64" spans="1:87" ht="15" customHeight="1" x14ac:dyDescent="0.25">
      <c r="A64" s="30" t="s">
        <v>92</v>
      </c>
      <c r="B64" s="30">
        <v>88025931</v>
      </c>
      <c r="C64" s="30" t="s">
        <v>199</v>
      </c>
      <c r="D64" s="96">
        <f>VLOOKUP(B64,'Status update'!B:E,4,0)</f>
        <v>1</v>
      </c>
      <c r="E64" s="96">
        <v>3</v>
      </c>
      <c r="F64" s="96">
        <f>VLOOKUP(B64,'Status update'!B:D,3,0)</f>
        <v>5</v>
      </c>
      <c r="G64" s="97">
        <f t="shared" si="0"/>
        <v>5</v>
      </c>
      <c r="H64" s="30"/>
      <c r="I64" s="30"/>
      <c r="J64" s="30"/>
      <c r="K64" s="98">
        <f t="shared" si="1"/>
        <v>2.9940119760479042E-2</v>
      </c>
      <c r="L64" s="98">
        <f t="shared" si="2"/>
        <v>2.9940119760479042E-2</v>
      </c>
      <c r="M64" s="99"/>
      <c r="N64" s="100">
        <f t="shared" si="3"/>
        <v>0</v>
      </c>
      <c r="O64" s="101"/>
      <c r="P64" s="102"/>
      <c r="Q64" s="103"/>
      <c r="R64" s="103"/>
      <c r="S64" s="30" t="s">
        <v>73</v>
      </c>
      <c r="T64" s="30" t="s">
        <v>74</v>
      </c>
      <c r="U64" s="30">
        <v>28</v>
      </c>
      <c r="V64" s="30">
        <v>15</v>
      </c>
      <c r="W64" s="30">
        <v>12</v>
      </c>
      <c r="X64" s="30">
        <v>167</v>
      </c>
      <c r="Y64" s="30" t="s">
        <v>75</v>
      </c>
      <c r="Z64" s="30">
        <v>6</v>
      </c>
      <c r="AA64" s="30" t="s">
        <v>200</v>
      </c>
      <c r="AB64" s="30" t="s">
        <v>117</v>
      </c>
      <c r="AC64" s="30">
        <v>77</v>
      </c>
      <c r="AD64" s="30">
        <v>77</v>
      </c>
      <c r="AE64" s="107"/>
      <c r="AF64" s="75"/>
      <c r="AG64" s="104">
        <f t="shared" si="4"/>
        <v>25.56</v>
      </c>
      <c r="AH64" s="104">
        <f t="shared" si="5"/>
        <v>26.838000000000001</v>
      </c>
      <c r="AI64" s="104">
        <f t="shared" si="6"/>
        <v>27.093599999999999</v>
      </c>
      <c r="AJ64" s="104">
        <f t="shared" si="7"/>
        <v>31.380000000000003</v>
      </c>
      <c r="AK64" s="104">
        <f t="shared" si="8"/>
        <v>0</v>
      </c>
      <c r="AL64" s="105">
        <f t="shared" si="9"/>
        <v>31.380000000000003</v>
      </c>
      <c r="AM64" s="105">
        <f t="shared" si="10"/>
        <v>0</v>
      </c>
      <c r="AN64" s="105"/>
      <c r="AO64" s="105"/>
      <c r="AP64" s="39">
        <f t="shared" si="17"/>
        <v>1</v>
      </c>
      <c r="AQ64" s="30" t="s">
        <v>201</v>
      </c>
      <c r="AR64" s="30"/>
      <c r="AS64" s="30">
        <v>167</v>
      </c>
      <c r="AT64" s="113">
        <v>25.56</v>
      </c>
      <c r="AU64" s="113"/>
      <c r="AV64" s="72">
        <v>26.838000000000001</v>
      </c>
      <c r="AW64" s="72">
        <v>27.093599999999999</v>
      </c>
      <c r="AX64" s="113">
        <v>31.380000000000003</v>
      </c>
      <c r="AY64" s="94"/>
      <c r="AZ64" s="108">
        <v>417</v>
      </c>
      <c r="BA64" s="112">
        <v>25.19</v>
      </c>
      <c r="BB64" s="112"/>
      <c r="BC64" s="112">
        <v>26.449500000000004</v>
      </c>
      <c r="BD64" s="112">
        <v>26.701400000000003</v>
      </c>
      <c r="BE64" s="112">
        <v>31.02</v>
      </c>
      <c r="BF64" s="70"/>
      <c r="BG64" s="109">
        <v>833</v>
      </c>
      <c r="BH64" s="112">
        <v>24.81</v>
      </c>
      <c r="BI64" s="112"/>
      <c r="BJ64" s="112">
        <v>26.0505</v>
      </c>
      <c r="BK64" s="112">
        <v>26.2986</v>
      </c>
      <c r="BL64" s="112">
        <v>30.660000000000004</v>
      </c>
      <c r="BM64" s="71"/>
      <c r="BN64" s="109">
        <v>1667</v>
      </c>
      <c r="BO64" s="112">
        <v>24.44</v>
      </c>
      <c r="BP64" s="112"/>
      <c r="BQ64" s="112">
        <v>25.662000000000003</v>
      </c>
      <c r="BR64" s="112">
        <v>25.906400000000001</v>
      </c>
      <c r="BS64" s="112">
        <v>30.299999999999997</v>
      </c>
      <c r="BT64" s="71"/>
      <c r="BU64" s="109">
        <v>2500</v>
      </c>
      <c r="BV64" s="112">
        <v>24.07</v>
      </c>
      <c r="BW64" s="112"/>
      <c r="BX64" s="112">
        <v>25.273500000000002</v>
      </c>
      <c r="BY64" s="112">
        <v>25.518518518518519</v>
      </c>
      <c r="BZ64" s="112">
        <v>29.94</v>
      </c>
      <c r="CA64" s="76"/>
      <c r="CB64" s="106" t="str">
        <f t="shared" si="12"/>
        <v>Heineken Silver (Global)</v>
      </c>
      <c r="CC64" s="30"/>
      <c r="CD64" s="30"/>
      <c r="CE64" s="73"/>
      <c r="CF64" s="74"/>
      <c r="CG64" s="30"/>
      <c r="CH64" s="30"/>
      <c r="CI64" s="110">
        <v>100051</v>
      </c>
    </row>
    <row r="65" spans="1:87" ht="15" customHeight="1" x14ac:dyDescent="0.25">
      <c r="A65" s="30" t="s">
        <v>92</v>
      </c>
      <c r="B65" s="30">
        <v>88025932</v>
      </c>
      <c r="C65" s="30" t="s">
        <v>202</v>
      </c>
      <c r="D65" s="96">
        <f>VLOOKUP(B65,'Status update'!B:E,4,0)</f>
        <v>1</v>
      </c>
      <c r="E65" s="96">
        <v>3</v>
      </c>
      <c r="F65" s="96">
        <f>VLOOKUP(B65,'Status update'!B:D,3,0)</f>
        <v>25</v>
      </c>
      <c r="G65" s="97">
        <f t="shared" si="0"/>
        <v>25</v>
      </c>
      <c r="H65" s="30"/>
      <c r="I65" s="30"/>
      <c r="J65" s="30"/>
      <c r="K65" s="98">
        <f t="shared" si="1"/>
        <v>0.1497005988023952</v>
      </c>
      <c r="L65" s="98">
        <f t="shared" si="2"/>
        <v>0.1497005988023952</v>
      </c>
      <c r="M65" s="99"/>
      <c r="N65" s="100">
        <f t="shared" si="3"/>
        <v>0</v>
      </c>
      <c r="O65" s="101"/>
      <c r="P65" s="102"/>
      <c r="Q65" s="103"/>
      <c r="R65" s="103"/>
      <c r="S65" s="30" t="s">
        <v>73</v>
      </c>
      <c r="T65" s="30" t="s">
        <v>74</v>
      </c>
      <c r="U65" s="30">
        <v>28</v>
      </c>
      <c r="V65" s="30">
        <v>15</v>
      </c>
      <c r="W65" s="30">
        <v>12</v>
      </c>
      <c r="X65" s="30">
        <v>167</v>
      </c>
      <c r="Y65" s="30" t="s">
        <v>75</v>
      </c>
      <c r="Z65" s="30">
        <v>6</v>
      </c>
      <c r="AA65" s="30" t="s">
        <v>200</v>
      </c>
      <c r="AB65" s="30" t="s">
        <v>117</v>
      </c>
      <c r="AC65" s="30">
        <v>77</v>
      </c>
      <c r="AD65" s="30">
        <v>77</v>
      </c>
      <c r="AE65" s="107"/>
      <c r="AF65" s="75"/>
      <c r="AG65" s="104">
        <f t="shared" si="4"/>
        <v>25.56</v>
      </c>
      <c r="AH65" s="104">
        <f t="shared" si="5"/>
        <v>26.838000000000001</v>
      </c>
      <c r="AI65" s="104">
        <f t="shared" si="6"/>
        <v>27.093599999999999</v>
      </c>
      <c r="AJ65" s="104">
        <f t="shared" si="7"/>
        <v>31.380000000000003</v>
      </c>
      <c r="AK65" s="104">
        <f t="shared" si="8"/>
        <v>0</v>
      </c>
      <c r="AL65" s="105">
        <f t="shared" si="9"/>
        <v>31.380000000000003</v>
      </c>
      <c r="AM65" s="105">
        <f t="shared" si="10"/>
        <v>0</v>
      </c>
      <c r="AN65" s="105"/>
      <c r="AO65" s="105"/>
      <c r="AP65" s="39">
        <f t="shared" si="17"/>
        <v>1</v>
      </c>
      <c r="AQ65" s="30" t="s">
        <v>201</v>
      </c>
      <c r="AR65" s="30"/>
      <c r="AS65" s="30">
        <v>167</v>
      </c>
      <c r="AT65" s="113">
        <v>25.56</v>
      </c>
      <c r="AU65" s="113"/>
      <c r="AV65" s="72">
        <v>26.838000000000001</v>
      </c>
      <c r="AW65" s="72">
        <v>27.093599999999999</v>
      </c>
      <c r="AX65" s="113">
        <v>31.380000000000003</v>
      </c>
      <c r="AY65" s="94"/>
      <c r="AZ65" s="108">
        <v>417</v>
      </c>
      <c r="BA65" s="112">
        <v>25.19</v>
      </c>
      <c r="BB65" s="112"/>
      <c r="BC65" s="112">
        <v>26.449500000000004</v>
      </c>
      <c r="BD65" s="112">
        <v>26.701400000000003</v>
      </c>
      <c r="BE65" s="112">
        <v>31.02</v>
      </c>
      <c r="BF65" s="70"/>
      <c r="BG65" s="109">
        <v>833</v>
      </c>
      <c r="BH65" s="112">
        <v>24.81</v>
      </c>
      <c r="BI65" s="112"/>
      <c r="BJ65" s="112">
        <v>26.0505</v>
      </c>
      <c r="BK65" s="112">
        <v>26.2986</v>
      </c>
      <c r="BL65" s="112">
        <v>30.660000000000004</v>
      </c>
      <c r="BM65" s="71"/>
      <c r="BN65" s="109">
        <v>1667</v>
      </c>
      <c r="BO65" s="112">
        <v>24.44</v>
      </c>
      <c r="BP65" s="112"/>
      <c r="BQ65" s="112">
        <v>25.662000000000003</v>
      </c>
      <c r="BR65" s="112">
        <v>25.906400000000001</v>
      </c>
      <c r="BS65" s="112">
        <v>30.299999999999997</v>
      </c>
      <c r="BT65" s="71"/>
      <c r="BU65" s="109">
        <v>2500</v>
      </c>
      <c r="BV65" s="112">
        <v>24.07</v>
      </c>
      <c r="BW65" s="112"/>
      <c r="BX65" s="112">
        <v>25.273500000000002</v>
      </c>
      <c r="BY65" s="112">
        <v>25.518518518518519</v>
      </c>
      <c r="BZ65" s="112">
        <v>29.94</v>
      </c>
      <c r="CA65" s="76"/>
      <c r="CB65" s="106" t="str">
        <f t="shared" si="12"/>
        <v>Heineken Silver (Global)</v>
      </c>
      <c r="CC65" s="30"/>
      <c r="CD65" s="30"/>
      <c r="CE65" s="73"/>
      <c r="CF65" s="74"/>
      <c r="CG65" s="30"/>
      <c r="CH65" s="30"/>
      <c r="CI65" s="110">
        <v>100051</v>
      </c>
    </row>
    <row r="66" spans="1:87" ht="15" customHeight="1" x14ac:dyDescent="0.25">
      <c r="A66" s="30" t="s">
        <v>92</v>
      </c>
      <c r="B66" s="30">
        <v>88025933</v>
      </c>
      <c r="C66" s="30" t="s">
        <v>203</v>
      </c>
      <c r="D66" s="96">
        <f>VLOOKUP(B66,'Status update'!B:E,4,0)</f>
        <v>1</v>
      </c>
      <c r="E66" s="96">
        <v>3</v>
      </c>
      <c r="F66" s="96">
        <f>VLOOKUP(B66,'Status update'!B:D,3,0)</f>
        <v>35</v>
      </c>
      <c r="G66" s="97">
        <f t="shared" ref="G66:G129" si="18">F66-Q66-R66+M66</f>
        <v>35</v>
      </c>
      <c r="H66" s="30"/>
      <c r="I66" s="30"/>
      <c r="J66" s="30"/>
      <c r="K66" s="98">
        <f t="shared" ref="K66:K129" si="19">F66/X66</f>
        <v>0.20958083832335328</v>
      </c>
      <c r="L66" s="98">
        <f t="shared" ref="L66:L129" si="20">G66/X66</f>
        <v>0.20958083832335328</v>
      </c>
      <c r="M66" s="99"/>
      <c r="N66" s="100">
        <f t="shared" ref="N66:N129" si="21">M66*AH66</f>
        <v>0</v>
      </c>
      <c r="O66" s="101"/>
      <c r="P66" s="102"/>
      <c r="Q66" s="103"/>
      <c r="R66" s="103"/>
      <c r="S66" s="30" t="s">
        <v>73</v>
      </c>
      <c r="T66" s="30" t="s">
        <v>74</v>
      </c>
      <c r="U66" s="30">
        <v>28</v>
      </c>
      <c r="V66" s="30">
        <v>15</v>
      </c>
      <c r="W66" s="30">
        <v>12</v>
      </c>
      <c r="X66" s="30">
        <v>167</v>
      </c>
      <c r="Y66" s="30" t="s">
        <v>75</v>
      </c>
      <c r="Z66" s="30">
        <v>6</v>
      </c>
      <c r="AA66" s="30" t="s">
        <v>200</v>
      </c>
      <c r="AB66" s="30" t="s">
        <v>117</v>
      </c>
      <c r="AC66" s="30">
        <v>77</v>
      </c>
      <c r="AD66" s="30">
        <v>77</v>
      </c>
      <c r="AE66" s="107"/>
      <c r="AF66" s="75"/>
      <c r="AG66" s="104">
        <f t="shared" ref="AG66:AG129" si="22">IF($AP66=1,AT66,IF($AP66=2,BA66,IF($AP66=3,BH66,IF($AP66=4,BO66,IF($AP66=5,BV66,0)))))</f>
        <v>25.56</v>
      </c>
      <c r="AH66" s="104">
        <f t="shared" ref="AH66:AH129" si="23">IF($AP66=1,AV66,IF(AP66=2,BC66,IF(AP66=3,BJ66,IF(AP66=4,BQ66,IF(AP66=5,BX66,0)))))</f>
        <v>26.838000000000001</v>
      </c>
      <c r="AI66" s="104">
        <f t="shared" ref="AI66:AI129" si="24">IF($AP66=1,AW66,IF(AP66=2,BD66,IF(AP66=3,BK66,IF(AP66=4,BR66,IF(AP66=5,BY66,0)))))</f>
        <v>27.093599999999999</v>
      </c>
      <c r="AJ66" s="104">
        <f t="shared" ref="AJ66:AJ129" si="25">AX66</f>
        <v>31.380000000000003</v>
      </c>
      <c r="AK66" s="104">
        <f t="shared" ref="AK66:AK129" si="26">AY66</f>
        <v>0</v>
      </c>
      <c r="AL66" s="105">
        <f t="shared" ref="AL66:AL129" si="27">IF($AP66=1,AX66,IF($AP66=2,BE66,IF($AP66=3,BL66,IF($AP66=4,BS66,IF($AP66=5,BZ66,0)))))</f>
        <v>31.380000000000003</v>
      </c>
      <c r="AM66" s="105">
        <f t="shared" ref="AM66:AM129" si="28">IF($AP66=1,AY66,IF($AP66=2,BF66,IF($AP66=3,BM66,IF($AP66=4,BT66,IF($AP66=5,CA66,0)))))</f>
        <v>0</v>
      </c>
      <c r="AN66" s="105"/>
      <c r="AO66" s="105"/>
      <c r="AP66" s="39">
        <f t="shared" si="17"/>
        <v>1</v>
      </c>
      <c r="AQ66" s="30" t="s">
        <v>201</v>
      </c>
      <c r="AR66" s="30"/>
      <c r="AS66" s="30">
        <v>167</v>
      </c>
      <c r="AT66" s="113">
        <v>25.56</v>
      </c>
      <c r="AU66" s="113"/>
      <c r="AV66" s="72">
        <v>26.838000000000001</v>
      </c>
      <c r="AW66" s="72">
        <v>27.093599999999999</v>
      </c>
      <c r="AX66" s="113">
        <v>31.380000000000003</v>
      </c>
      <c r="AY66" s="94"/>
      <c r="AZ66" s="108">
        <v>417</v>
      </c>
      <c r="BA66" s="112">
        <v>25.19</v>
      </c>
      <c r="BB66" s="112"/>
      <c r="BC66" s="112">
        <v>26.449500000000004</v>
      </c>
      <c r="BD66" s="112">
        <v>26.701400000000003</v>
      </c>
      <c r="BE66" s="112">
        <v>31.02</v>
      </c>
      <c r="BF66" s="70"/>
      <c r="BG66" s="109">
        <v>833</v>
      </c>
      <c r="BH66" s="112">
        <v>24.81</v>
      </c>
      <c r="BI66" s="112"/>
      <c r="BJ66" s="112">
        <v>26.0505</v>
      </c>
      <c r="BK66" s="112">
        <v>26.2986</v>
      </c>
      <c r="BL66" s="112">
        <v>30.660000000000004</v>
      </c>
      <c r="BM66" s="71"/>
      <c r="BN66" s="109">
        <v>1667</v>
      </c>
      <c r="BO66" s="112">
        <v>24.44</v>
      </c>
      <c r="BP66" s="112"/>
      <c r="BQ66" s="112">
        <v>25.662000000000003</v>
      </c>
      <c r="BR66" s="112">
        <v>25.906400000000001</v>
      </c>
      <c r="BS66" s="112">
        <v>30.299999999999997</v>
      </c>
      <c r="BT66" s="71"/>
      <c r="BU66" s="109">
        <v>2500</v>
      </c>
      <c r="BV66" s="112">
        <v>24.07</v>
      </c>
      <c r="BW66" s="112"/>
      <c r="BX66" s="112">
        <v>25.273500000000002</v>
      </c>
      <c r="BY66" s="112">
        <v>25.518518518518519</v>
      </c>
      <c r="BZ66" s="112">
        <v>29.94</v>
      </c>
      <c r="CA66" s="76"/>
      <c r="CB66" s="106" t="str">
        <f t="shared" ref="CB66:CB129" si="29">A66</f>
        <v>Heineken Silver (Global)</v>
      </c>
      <c r="CC66" s="30">
        <v>26.349999999999998</v>
      </c>
      <c r="CD66" s="30"/>
      <c r="CE66" s="73"/>
      <c r="CF66" s="74"/>
      <c r="CG66" s="30"/>
      <c r="CH66" s="30"/>
      <c r="CI66" s="110">
        <v>100051</v>
      </c>
    </row>
    <row r="67" spans="1:87" ht="15" customHeight="1" x14ac:dyDescent="0.25">
      <c r="A67" s="30" t="s">
        <v>92</v>
      </c>
      <c r="B67" s="30">
        <v>88025934</v>
      </c>
      <c r="C67" s="30" t="s">
        <v>204</v>
      </c>
      <c r="D67" s="96">
        <f>VLOOKUP(B67,'Status update'!B:E,4,0)</f>
        <v>1</v>
      </c>
      <c r="E67" s="96">
        <v>3</v>
      </c>
      <c r="F67" s="96">
        <f>VLOOKUP(B67,'Status update'!B:D,3,0)</f>
        <v>36</v>
      </c>
      <c r="G67" s="97">
        <f t="shared" si="18"/>
        <v>36</v>
      </c>
      <c r="H67" s="30"/>
      <c r="I67" s="30"/>
      <c r="J67" s="30"/>
      <c r="K67" s="98">
        <f t="shared" si="19"/>
        <v>0.21556886227544911</v>
      </c>
      <c r="L67" s="98">
        <f t="shared" si="20"/>
        <v>0.21556886227544911</v>
      </c>
      <c r="M67" s="99"/>
      <c r="N67" s="100">
        <f t="shared" si="21"/>
        <v>0</v>
      </c>
      <c r="O67" s="101">
        <v>1</v>
      </c>
      <c r="P67" s="102"/>
      <c r="Q67" s="103"/>
      <c r="R67" s="103"/>
      <c r="S67" s="30" t="s">
        <v>73</v>
      </c>
      <c r="T67" s="30" t="s">
        <v>74</v>
      </c>
      <c r="U67" s="30">
        <v>28</v>
      </c>
      <c r="V67" s="30">
        <v>15</v>
      </c>
      <c r="W67" s="30">
        <v>12</v>
      </c>
      <c r="X67" s="30">
        <v>167</v>
      </c>
      <c r="Y67" s="30" t="s">
        <v>75</v>
      </c>
      <c r="Z67" s="30">
        <v>6</v>
      </c>
      <c r="AA67" s="30" t="s">
        <v>200</v>
      </c>
      <c r="AB67" s="30" t="s">
        <v>117</v>
      </c>
      <c r="AC67" s="30">
        <v>77</v>
      </c>
      <c r="AD67" s="30">
        <v>77</v>
      </c>
      <c r="AE67" s="107"/>
      <c r="AF67" s="75"/>
      <c r="AG67" s="104">
        <f t="shared" si="22"/>
        <v>25.56</v>
      </c>
      <c r="AH67" s="104">
        <f t="shared" si="23"/>
        <v>26.838000000000001</v>
      </c>
      <c r="AI67" s="104">
        <f t="shared" si="24"/>
        <v>27.093599999999999</v>
      </c>
      <c r="AJ67" s="104">
        <f t="shared" si="25"/>
        <v>31.380000000000003</v>
      </c>
      <c r="AK67" s="104">
        <f t="shared" si="26"/>
        <v>0</v>
      </c>
      <c r="AL67" s="105">
        <f t="shared" si="27"/>
        <v>31.380000000000003</v>
      </c>
      <c r="AM67" s="105">
        <f t="shared" si="28"/>
        <v>0</v>
      </c>
      <c r="AN67" s="105"/>
      <c r="AO67" s="105"/>
      <c r="AP67" s="39">
        <f t="shared" si="17"/>
        <v>1</v>
      </c>
      <c r="AQ67" s="30" t="s">
        <v>201</v>
      </c>
      <c r="AR67" s="30"/>
      <c r="AS67" s="30">
        <v>167</v>
      </c>
      <c r="AT67" s="113">
        <v>25.56</v>
      </c>
      <c r="AU67" s="113"/>
      <c r="AV67" s="72">
        <v>26.838000000000001</v>
      </c>
      <c r="AW67" s="72">
        <v>27.093599999999999</v>
      </c>
      <c r="AX67" s="113">
        <v>31.380000000000003</v>
      </c>
      <c r="AY67" s="94"/>
      <c r="AZ67" s="108">
        <v>417</v>
      </c>
      <c r="BA67" s="112">
        <v>25.19</v>
      </c>
      <c r="BB67" s="112"/>
      <c r="BC67" s="112">
        <v>26.449500000000004</v>
      </c>
      <c r="BD67" s="112">
        <v>26.701400000000003</v>
      </c>
      <c r="BE67" s="112">
        <v>31.02</v>
      </c>
      <c r="BF67" s="70"/>
      <c r="BG67" s="109">
        <v>833</v>
      </c>
      <c r="BH67" s="112">
        <v>24.81</v>
      </c>
      <c r="BI67" s="112"/>
      <c r="BJ67" s="112">
        <v>26.0505</v>
      </c>
      <c r="BK67" s="112">
        <v>26.2986</v>
      </c>
      <c r="BL67" s="112">
        <v>30.660000000000004</v>
      </c>
      <c r="BM67" s="71"/>
      <c r="BN67" s="109">
        <v>1667</v>
      </c>
      <c r="BO67" s="112">
        <v>24.44</v>
      </c>
      <c r="BP67" s="112"/>
      <c r="BQ67" s="112">
        <v>25.662000000000003</v>
      </c>
      <c r="BR67" s="112">
        <v>25.906400000000001</v>
      </c>
      <c r="BS67" s="112">
        <v>30.299999999999997</v>
      </c>
      <c r="BT67" s="71"/>
      <c r="BU67" s="109">
        <v>2500</v>
      </c>
      <c r="BV67" s="112">
        <v>24.07</v>
      </c>
      <c r="BW67" s="112"/>
      <c r="BX67" s="112">
        <v>25.273500000000002</v>
      </c>
      <c r="BY67" s="112">
        <v>25.518518518518519</v>
      </c>
      <c r="BZ67" s="112">
        <v>29.94</v>
      </c>
      <c r="CA67" s="76"/>
      <c r="CB67" s="106" t="str">
        <f t="shared" si="29"/>
        <v>Heineken Silver (Global)</v>
      </c>
      <c r="CC67" s="30">
        <v>18</v>
      </c>
      <c r="CD67" s="30"/>
      <c r="CE67" s="73"/>
      <c r="CF67" s="74"/>
      <c r="CG67" s="30"/>
      <c r="CH67" s="30"/>
      <c r="CI67" s="110">
        <v>100051</v>
      </c>
    </row>
    <row r="68" spans="1:87" ht="15" customHeight="1" x14ac:dyDescent="0.25">
      <c r="A68" s="30" t="s">
        <v>92</v>
      </c>
      <c r="B68" s="30">
        <v>88025936</v>
      </c>
      <c r="C68" s="30" t="s">
        <v>205</v>
      </c>
      <c r="D68" s="96">
        <f>VLOOKUP(B68,'Status update'!B:E,4,0)</f>
        <v>1</v>
      </c>
      <c r="E68" s="96">
        <v>3</v>
      </c>
      <c r="F68" s="96">
        <f>VLOOKUP(B68,'Status update'!B:D,3,0)</f>
        <v>10</v>
      </c>
      <c r="G68" s="97">
        <f t="shared" si="18"/>
        <v>10</v>
      </c>
      <c r="H68" s="30"/>
      <c r="I68" s="30"/>
      <c r="J68" s="30"/>
      <c r="K68" s="98">
        <f t="shared" si="19"/>
        <v>5.9880239520958084E-2</v>
      </c>
      <c r="L68" s="98">
        <f t="shared" si="20"/>
        <v>5.9880239520958084E-2</v>
      </c>
      <c r="M68" s="99"/>
      <c r="N68" s="100">
        <f t="shared" si="21"/>
        <v>0</v>
      </c>
      <c r="O68" s="101"/>
      <c r="P68" s="102"/>
      <c r="Q68" s="103"/>
      <c r="R68" s="103"/>
      <c r="S68" s="30" t="s">
        <v>73</v>
      </c>
      <c r="T68" s="30" t="s">
        <v>74</v>
      </c>
      <c r="U68" s="30">
        <v>28</v>
      </c>
      <c r="V68" s="30">
        <v>15</v>
      </c>
      <c r="W68" s="30">
        <v>12</v>
      </c>
      <c r="X68" s="30">
        <v>167</v>
      </c>
      <c r="Y68" s="30" t="s">
        <v>75</v>
      </c>
      <c r="Z68" s="30">
        <v>6</v>
      </c>
      <c r="AA68" s="30" t="s">
        <v>200</v>
      </c>
      <c r="AB68" s="30" t="s">
        <v>117</v>
      </c>
      <c r="AC68" s="30">
        <v>77</v>
      </c>
      <c r="AD68" s="30">
        <v>77</v>
      </c>
      <c r="AE68" s="107"/>
      <c r="AF68" s="75"/>
      <c r="AG68" s="104">
        <f t="shared" si="22"/>
        <v>26.058571428571426</v>
      </c>
      <c r="AH68" s="104">
        <f t="shared" si="23"/>
        <v>27.361499999999999</v>
      </c>
      <c r="AI68" s="104">
        <f t="shared" si="24"/>
        <v>27.622085714285713</v>
      </c>
      <c r="AJ68" s="104">
        <f t="shared" si="25"/>
        <v>31.380000000000003</v>
      </c>
      <c r="AK68" s="104">
        <f t="shared" si="26"/>
        <v>0</v>
      </c>
      <c r="AL68" s="105">
        <f t="shared" si="27"/>
        <v>31.380000000000003</v>
      </c>
      <c r="AM68" s="105">
        <f t="shared" si="28"/>
        <v>0</v>
      </c>
      <c r="AN68" s="105"/>
      <c r="AO68" s="105"/>
      <c r="AP68" s="39">
        <f t="shared" si="17"/>
        <v>1</v>
      </c>
      <c r="AQ68" s="30" t="s">
        <v>201</v>
      </c>
      <c r="AR68" s="30"/>
      <c r="AS68" s="30">
        <v>167</v>
      </c>
      <c r="AT68" s="113">
        <v>26.058571428571426</v>
      </c>
      <c r="AU68" s="113"/>
      <c r="AV68" s="72">
        <v>27.361499999999999</v>
      </c>
      <c r="AW68" s="72">
        <v>27.622085714285713</v>
      </c>
      <c r="AX68" s="113">
        <v>31.380000000000003</v>
      </c>
      <c r="AY68" s="94"/>
      <c r="AZ68" s="108">
        <v>417</v>
      </c>
      <c r="BA68" s="112">
        <v>25.751999999999999</v>
      </c>
      <c r="BB68" s="112"/>
      <c r="BC68" s="112">
        <v>27.0396</v>
      </c>
      <c r="BD68" s="112">
        <v>27.29712</v>
      </c>
      <c r="BE68" s="112">
        <v>31.02</v>
      </c>
      <c r="BF68" s="70"/>
      <c r="BG68" s="109">
        <v>833</v>
      </c>
      <c r="BH68" s="112">
        <v>25.445428571428568</v>
      </c>
      <c r="BI68" s="112"/>
      <c r="BJ68" s="112">
        <v>26.717699999999997</v>
      </c>
      <c r="BK68" s="112">
        <v>26.972154285714282</v>
      </c>
      <c r="BL68" s="112">
        <v>30.660000000000004</v>
      </c>
      <c r="BM68" s="71"/>
      <c r="BN68" s="109">
        <v>1667</v>
      </c>
      <c r="BO68" s="112">
        <v>25.138857142857145</v>
      </c>
      <c r="BP68" s="112"/>
      <c r="BQ68" s="112">
        <v>26.395800000000001</v>
      </c>
      <c r="BR68" s="112">
        <v>26.647188571428575</v>
      </c>
      <c r="BS68" s="112">
        <v>30.299999999999997</v>
      </c>
      <c r="BT68" s="71"/>
      <c r="BU68" s="109">
        <v>2500</v>
      </c>
      <c r="BV68" s="112">
        <v>24.832285714285714</v>
      </c>
      <c r="BW68" s="112"/>
      <c r="BX68" s="112">
        <v>26.073900000000002</v>
      </c>
      <c r="BY68" s="112">
        <v>26.322222857142858</v>
      </c>
      <c r="BZ68" s="112">
        <v>29.94</v>
      </c>
      <c r="CA68" s="76"/>
      <c r="CB68" s="106" t="str">
        <f t="shared" si="29"/>
        <v>Heineken Silver (Global)</v>
      </c>
      <c r="CC68" s="30">
        <v>0</v>
      </c>
      <c r="CD68" s="30"/>
      <c r="CE68" s="73"/>
      <c r="CF68" s="74"/>
      <c r="CG68" s="30"/>
      <c r="CH68" s="30"/>
      <c r="CI68" s="110">
        <v>100051</v>
      </c>
    </row>
    <row r="69" spans="1:87" ht="15" customHeight="1" x14ac:dyDescent="0.25">
      <c r="A69" s="30" t="s">
        <v>92</v>
      </c>
      <c r="B69" s="30">
        <v>88025937</v>
      </c>
      <c r="C69" s="30" t="s">
        <v>206</v>
      </c>
      <c r="D69" s="96">
        <f>VLOOKUP(B69,'Status update'!B:E,4,0)</f>
        <v>1</v>
      </c>
      <c r="E69" s="96">
        <v>3</v>
      </c>
      <c r="F69" s="96">
        <f>VLOOKUP(B69,'Status update'!B:D,3,0)</f>
        <v>20</v>
      </c>
      <c r="G69" s="97">
        <f t="shared" si="18"/>
        <v>20</v>
      </c>
      <c r="H69" s="30"/>
      <c r="I69" s="30"/>
      <c r="J69" s="30"/>
      <c r="K69" s="98">
        <f t="shared" si="19"/>
        <v>0.11976047904191617</v>
      </c>
      <c r="L69" s="98">
        <f t="shared" si="20"/>
        <v>0.11976047904191617</v>
      </c>
      <c r="M69" s="99"/>
      <c r="N69" s="100">
        <f t="shared" si="21"/>
        <v>0</v>
      </c>
      <c r="O69" s="101"/>
      <c r="P69" s="102"/>
      <c r="Q69" s="103"/>
      <c r="R69" s="103"/>
      <c r="S69" s="30" t="s">
        <v>73</v>
      </c>
      <c r="T69" s="30" t="s">
        <v>74</v>
      </c>
      <c r="U69" s="30">
        <v>28</v>
      </c>
      <c r="V69" s="30">
        <v>15</v>
      </c>
      <c r="W69" s="30">
        <v>12</v>
      </c>
      <c r="X69" s="30">
        <v>167</v>
      </c>
      <c r="Y69" s="30" t="s">
        <v>75</v>
      </c>
      <c r="Z69" s="30">
        <v>6</v>
      </c>
      <c r="AA69" s="30" t="s">
        <v>200</v>
      </c>
      <c r="AB69" s="30" t="s">
        <v>117</v>
      </c>
      <c r="AC69" s="30">
        <v>77</v>
      </c>
      <c r="AD69" s="30">
        <v>77</v>
      </c>
      <c r="AE69" s="107"/>
      <c r="AF69" s="75"/>
      <c r="AG69" s="104">
        <f t="shared" si="22"/>
        <v>26.058571428571426</v>
      </c>
      <c r="AH69" s="104">
        <f t="shared" si="23"/>
        <v>27.361499999999999</v>
      </c>
      <c r="AI69" s="104">
        <f t="shared" si="24"/>
        <v>27.622085714285713</v>
      </c>
      <c r="AJ69" s="104">
        <f t="shared" si="25"/>
        <v>31.380000000000003</v>
      </c>
      <c r="AK69" s="104">
        <f t="shared" si="26"/>
        <v>0</v>
      </c>
      <c r="AL69" s="105">
        <f t="shared" si="27"/>
        <v>31.380000000000003</v>
      </c>
      <c r="AM69" s="105">
        <f t="shared" si="28"/>
        <v>0</v>
      </c>
      <c r="AN69" s="105"/>
      <c r="AO69" s="105"/>
      <c r="AP69" s="39">
        <f t="shared" si="17"/>
        <v>1</v>
      </c>
      <c r="AQ69" s="30" t="s">
        <v>201</v>
      </c>
      <c r="AR69" s="30"/>
      <c r="AS69" s="30">
        <v>167</v>
      </c>
      <c r="AT69" s="113">
        <v>26.058571428571426</v>
      </c>
      <c r="AU69" s="113"/>
      <c r="AV69" s="72">
        <v>27.361499999999999</v>
      </c>
      <c r="AW69" s="72">
        <v>27.622085714285713</v>
      </c>
      <c r="AX69" s="113">
        <v>31.380000000000003</v>
      </c>
      <c r="AY69" s="94"/>
      <c r="AZ69" s="108">
        <v>417</v>
      </c>
      <c r="BA69" s="112">
        <v>25.751999999999999</v>
      </c>
      <c r="BB69" s="112"/>
      <c r="BC69" s="112">
        <v>27.0396</v>
      </c>
      <c r="BD69" s="112">
        <v>27.29712</v>
      </c>
      <c r="BE69" s="112">
        <v>31.02</v>
      </c>
      <c r="BF69" s="70"/>
      <c r="BG69" s="109">
        <v>833</v>
      </c>
      <c r="BH69" s="112">
        <v>25.445428571428568</v>
      </c>
      <c r="BI69" s="112"/>
      <c r="BJ69" s="112">
        <v>26.717699999999997</v>
      </c>
      <c r="BK69" s="112">
        <v>26.972154285714282</v>
      </c>
      <c r="BL69" s="112">
        <v>30.660000000000004</v>
      </c>
      <c r="BM69" s="71"/>
      <c r="BN69" s="109">
        <v>1667</v>
      </c>
      <c r="BO69" s="112">
        <v>25.138857142857145</v>
      </c>
      <c r="BP69" s="112"/>
      <c r="BQ69" s="112">
        <v>26.395800000000001</v>
      </c>
      <c r="BR69" s="112">
        <v>26.647188571428575</v>
      </c>
      <c r="BS69" s="112">
        <v>30.299999999999997</v>
      </c>
      <c r="BT69" s="71"/>
      <c r="BU69" s="109">
        <v>2500</v>
      </c>
      <c r="BV69" s="112">
        <v>24.832285714285714</v>
      </c>
      <c r="BW69" s="112"/>
      <c r="BX69" s="112">
        <v>26.073900000000002</v>
      </c>
      <c r="BY69" s="112">
        <v>26.322222857142858</v>
      </c>
      <c r="BZ69" s="112">
        <v>29.94</v>
      </c>
      <c r="CA69" s="76"/>
      <c r="CB69" s="106" t="str">
        <f t="shared" si="29"/>
        <v>Heineken Silver (Global)</v>
      </c>
      <c r="CC69" s="30">
        <v>0</v>
      </c>
      <c r="CD69" s="30"/>
      <c r="CE69" s="73"/>
      <c r="CF69" s="74"/>
      <c r="CG69" s="30"/>
      <c r="CH69" s="30"/>
      <c r="CI69" s="110">
        <v>100051</v>
      </c>
    </row>
    <row r="70" spans="1:87" ht="15" customHeight="1" x14ac:dyDescent="0.25">
      <c r="A70" s="30" t="s">
        <v>92</v>
      </c>
      <c r="B70" s="30">
        <v>88025938</v>
      </c>
      <c r="C70" s="30" t="s">
        <v>207</v>
      </c>
      <c r="D70" s="96">
        <f>VLOOKUP(B70,'Status update'!B:E,4,0)</f>
        <v>1</v>
      </c>
      <c r="E70" s="96">
        <v>3</v>
      </c>
      <c r="F70" s="96">
        <f>VLOOKUP(B70,'Status update'!B:D,3,0)</f>
        <v>60</v>
      </c>
      <c r="G70" s="97">
        <f t="shared" si="18"/>
        <v>60</v>
      </c>
      <c r="H70" s="30"/>
      <c r="I70" s="30"/>
      <c r="J70" s="30"/>
      <c r="K70" s="98">
        <f t="shared" si="19"/>
        <v>0.3592814371257485</v>
      </c>
      <c r="L70" s="98">
        <f t="shared" si="20"/>
        <v>0.3592814371257485</v>
      </c>
      <c r="M70" s="99"/>
      <c r="N70" s="100">
        <f t="shared" si="21"/>
        <v>0</v>
      </c>
      <c r="O70" s="101"/>
      <c r="P70" s="102"/>
      <c r="Q70" s="103"/>
      <c r="R70" s="103"/>
      <c r="S70" s="30" t="s">
        <v>73</v>
      </c>
      <c r="T70" s="30" t="s">
        <v>74</v>
      </c>
      <c r="U70" s="30">
        <v>28</v>
      </c>
      <c r="V70" s="30">
        <v>15</v>
      </c>
      <c r="W70" s="30">
        <v>12</v>
      </c>
      <c r="X70" s="30">
        <v>167</v>
      </c>
      <c r="Y70" s="30" t="s">
        <v>75</v>
      </c>
      <c r="Z70" s="30">
        <v>6</v>
      </c>
      <c r="AA70" s="30" t="s">
        <v>200</v>
      </c>
      <c r="AB70" s="30" t="s">
        <v>117</v>
      </c>
      <c r="AC70" s="30">
        <v>77</v>
      </c>
      <c r="AD70" s="30">
        <v>77</v>
      </c>
      <c r="AE70" s="107"/>
      <c r="AF70" s="75"/>
      <c r="AG70" s="104">
        <f t="shared" si="22"/>
        <v>26.058571428571426</v>
      </c>
      <c r="AH70" s="104">
        <f t="shared" si="23"/>
        <v>27.361499999999999</v>
      </c>
      <c r="AI70" s="104">
        <f t="shared" si="24"/>
        <v>27.622085714285713</v>
      </c>
      <c r="AJ70" s="104">
        <f t="shared" si="25"/>
        <v>31.380000000000003</v>
      </c>
      <c r="AK70" s="104">
        <f t="shared" si="26"/>
        <v>0</v>
      </c>
      <c r="AL70" s="105">
        <f t="shared" si="27"/>
        <v>31.380000000000003</v>
      </c>
      <c r="AM70" s="105">
        <f t="shared" si="28"/>
        <v>0</v>
      </c>
      <c r="AN70" s="105"/>
      <c r="AO70" s="105"/>
      <c r="AP70" s="39">
        <f t="shared" si="17"/>
        <v>1</v>
      </c>
      <c r="AQ70" s="30" t="s">
        <v>201</v>
      </c>
      <c r="AR70" s="30"/>
      <c r="AS70" s="30">
        <v>167</v>
      </c>
      <c r="AT70" s="113">
        <v>26.058571428571426</v>
      </c>
      <c r="AU70" s="113"/>
      <c r="AV70" s="72">
        <v>27.361499999999999</v>
      </c>
      <c r="AW70" s="72">
        <v>27.622085714285713</v>
      </c>
      <c r="AX70" s="113">
        <v>31.380000000000003</v>
      </c>
      <c r="AY70" s="94"/>
      <c r="AZ70" s="108">
        <v>417</v>
      </c>
      <c r="BA70" s="112">
        <v>25.751999999999999</v>
      </c>
      <c r="BB70" s="112"/>
      <c r="BC70" s="112">
        <v>27.0396</v>
      </c>
      <c r="BD70" s="112">
        <v>27.29712</v>
      </c>
      <c r="BE70" s="112">
        <v>31.02</v>
      </c>
      <c r="BF70" s="70"/>
      <c r="BG70" s="109">
        <v>833</v>
      </c>
      <c r="BH70" s="112">
        <v>25.445428571428568</v>
      </c>
      <c r="BI70" s="112"/>
      <c r="BJ70" s="112">
        <v>26.717699999999997</v>
      </c>
      <c r="BK70" s="112">
        <v>26.972154285714282</v>
      </c>
      <c r="BL70" s="112">
        <v>30.660000000000004</v>
      </c>
      <c r="BM70" s="71"/>
      <c r="BN70" s="109">
        <v>1667</v>
      </c>
      <c r="BO70" s="112">
        <v>25.138857142857145</v>
      </c>
      <c r="BP70" s="112"/>
      <c r="BQ70" s="112">
        <v>26.395800000000001</v>
      </c>
      <c r="BR70" s="112">
        <v>26.647188571428575</v>
      </c>
      <c r="BS70" s="112">
        <v>30.299999999999997</v>
      </c>
      <c r="BT70" s="71"/>
      <c r="BU70" s="109">
        <v>2500</v>
      </c>
      <c r="BV70" s="112">
        <v>24.832285714285714</v>
      </c>
      <c r="BW70" s="112"/>
      <c r="BX70" s="112">
        <v>26.073900000000002</v>
      </c>
      <c r="BY70" s="112">
        <v>26.322222857142858</v>
      </c>
      <c r="BZ70" s="112">
        <v>29.94</v>
      </c>
      <c r="CA70" s="76"/>
      <c r="CB70" s="106" t="str">
        <f t="shared" si="29"/>
        <v>Heineken Silver (Global)</v>
      </c>
      <c r="CC70" s="30">
        <v>0</v>
      </c>
      <c r="CD70" s="30"/>
      <c r="CE70" s="73"/>
      <c r="CF70" s="74"/>
      <c r="CG70" s="30"/>
      <c r="CH70" s="30"/>
      <c r="CI70" s="110">
        <v>100051</v>
      </c>
    </row>
    <row r="71" spans="1:87" ht="15" customHeight="1" x14ac:dyDescent="0.25">
      <c r="A71" s="30" t="s">
        <v>92</v>
      </c>
      <c r="B71" s="30">
        <v>88025939</v>
      </c>
      <c r="C71" s="30" t="s">
        <v>208</v>
      </c>
      <c r="D71" s="96">
        <f>VLOOKUP(B71,'Status update'!B:E,4,0)</f>
        <v>1</v>
      </c>
      <c r="E71" s="96">
        <v>3</v>
      </c>
      <c r="F71" s="96">
        <f>VLOOKUP(B71,'Status update'!B:D,3,0)</f>
        <v>60</v>
      </c>
      <c r="G71" s="97">
        <f t="shared" si="18"/>
        <v>60</v>
      </c>
      <c r="H71" s="30"/>
      <c r="I71" s="30"/>
      <c r="J71" s="30"/>
      <c r="K71" s="98">
        <f t="shared" si="19"/>
        <v>0.3592814371257485</v>
      </c>
      <c r="L71" s="98">
        <f t="shared" si="20"/>
        <v>0.3592814371257485</v>
      </c>
      <c r="M71" s="99"/>
      <c r="N71" s="100">
        <f t="shared" si="21"/>
        <v>0</v>
      </c>
      <c r="O71" s="101"/>
      <c r="P71" s="102"/>
      <c r="Q71" s="103"/>
      <c r="R71" s="103"/>
      <c r="S71" s="30" t="s">
        <v>73</v>
      </c>
      <c r="T71" s="30" t="s">
        <v>74</v>
      </c>
      <c r="U71" s="30">
        <v>28</v>
      </c>
      <c r="V71" s="30">
        <v>15</v>
      </c>
      <c r="W71" s="30">
        <v>12</v>
      </c>
      <c r="X71" s="30">
        <v>167</v>
      </c>
      <c r="Y71" s="30" t="s">
        <v>75</v>
      </c>
      <c r="Z71" s="30">
        <v>6</v>
      </c>
      <c r="AA71" s="30" t="s">
        <v>200</v>
      </c>
      <c r="AB71" s="30" t="s">
        <v>117</v>
      </c>
      <c r="AC71" s="30">
        <v>77</v>
      </c>
      <c r="AD71" s="30">
        <v>77</v>
      </c>
      <c r="AE71" s="107"/>
      <c r="AF71" s="75"/>
      <c r="AG71" s="104">
        <f t="shared" si="22"/>
        <v>26.058571428571426</v>
      </c>
      <c r="AH71" s="104">
        <f t="shared" si="23"/>
        <v>27.361499999999999</v>
      </c>
      <c r="AI71" s="104">
        <f t="shared" si="24"/>
        <v>27.622085714285713</v>
      </c>
      <c r="AJ71" s="104">
        <f t="shared" si="25"/>
        <v>31.380000000000003</v>
      </c>
      <c r="AK71" s="104">
        <f t="shared" si="26"/>
        <v>0</v>
      </c>
      <c r="AL71" s="105">
        <f t="shared" si="27"/>
        <v>31.380000000000003</v>
      </c>
      <c r="AM71" s="105">
        <f t="shared" si="28"/>
        <v>0</v>
      </c>
      <c r="AN71" s="105"/>
      <c r="AO71" s="105"/>
      <c r="AP71" s="39">
        <f t="shared" si="17"/>
        <v>1</v>
      </c>
      <c r="AQ71" s="30" t="s">
        <v>201</v>
      </c>
      <c r="AR71" s="30"/>
      <c r="AS71" s="30">
        <v>167</v>
      </c>
      <c r="AT71" s="113">
        <v>26.058571428571426</v>
      </c>
      <c r="AU71" s="113"/>
      <c r="AV71" s="72">
        <v>27.361499999999999</v>
      </c>
      <c r="AW71" s="72">
        <v>27.622085714285713</v>
      </c>
      <c r="AX71" s="113">
        <v>31.380000000000003</v>
      </c>
      <c r="AY71" s="94"/>
      <c r="AZ71" s="108">
        <v>417</v>
      </c>
      <c r="BA71" s="112">
        <v>25.751999999999999</v>
      </c>
      <c r="BB71" s="112"/>
      <c r="BC71" s="112">
        <v>27.0396</v>
      </c>
      <c r="BD71" s="112">
        <v>27.29712</v>
      </c>
      <c r="BE71" s="112">
        <v>31.02</v>
      </c>
      <c r="BF71" s="70"/>
      <c r="BG71" s="109">
        <v>833</v>
      </c>
      <c r="BH71" s="112">
        <v>25.445428571428568</v>
      </c>
      <c r="BI71" s="112"/>
      <c r="BJ71" s="112">
        <v>26.717699999999997</v>
      </c>
      <c r="BK71" s="112">
        <v>26.972154285714282</v>
      </c>
      <c r="BL71" s="112">
        <v>30.660000000000004</v>
      </c>
      <c r="BM71" s="71"/>
      <c r="BN71" s="109">
        <v>1667</v>
      </c>
      <c r="BO71" s="112">
        <v>25.138857142857145</v>
      </c>
      <c r="BP71" s="112"/>
      <c r="BQ71" s="112">
        <v>26.395800000000001</v>
      </c>
      <c r="BR71" s="112">
        <v>26.647188571428575</v>
      </c>
      <c r="BS71" s="112">
        <v>30.299999999999997</v>
      </c>
      <c r="BT71" s="71"/>
      <c r="BU71" s="109">
        <v>2500</v>
      </c>
      <c r="BV71" s="112">
        <v>24.832285714285714</v>
      </c>
      <c r="BW71" s="112"/>
      <c r="BX71" s="112">
        <v>26.073900000000002</v>
      </c>
      <c r="BY71" s="112">
        <v>26.322222857142858</v>
      </c>
      <c r="BZ71" s="112">
        <v>29.94</v>
      </c>
      <c r="CA71" s="76"/>
      <c r="CB71" s="106" t="str">
        <f t="shared" si="29"/>
        <v>Heineken Silver (Global)</v>
      </c>
      <c r="CC71" s="30">
        <v>0</v>
      </c>
      <c r="CD71" s="30"/>
      <c r="CE71" s="73"/>
      <c r="CF71" s="74"/>
      <c r="CG71" s="30"/>
      <c r="CH71" s="30"/>
      <c r="CI71" s="110">
        <v>100051</v>
      </c>
    </row>
    <row r="72" spans="1:87" ht="15" customHeight="1" x14ac:dyDescent="0.25">
      <c r="A72" s="30" t="s">
        <v>92</v>
      </c>
      <c r="B72" s="30">
        <v>88025940</v>
      </c>
      <c r="C72" s="30" t="s">
        <v>209</v>
      </c>
      <c r="D72" s="96">
        <f>VLOOKUP(B72,'Status update'!B:E,4,0)</f>
        <v>1</v>
      </c>
      <c r="E72" s="96">
        <v>3</v>
      </c>
      <c r="F72" s="96">
        <f>VLOOKUP(B72,'Status update'!B:D,3,0)</f>
        <v>11</v>
      </c>
      <c r="G72" s="97">
        <f t="shared" si="18"/>
        <v>11</v>
      </c>
      <c r="H72" s="30"/>
      <c r="I72" s="30"/>
      <c r="J72" s="30"/>
      <c r="K72" s="98">
        <f t="shared" si="19"/>
        <v>6.5868263473053898E-2</v>
      </c>
      <c r="L72" s="98">
        <f t="shared" si="20"/>
        <v>6.5868263473053898E-2</v>
      </c>
      <c r="M72" s="99"/>
      <c r="N72" s="100">
        <f t="shared" si="21"/>
        <v>0</v>
      </c>
      <c r="O72" s="101">
        <v>1</v>
      </c>
      <c r="P72" s="102"/>
      <c r="Q72" s="103"/>
      <c r="R72" s="103"/>
      <c r="S72" s="30" t="s">
        <v>73</v>
      </c>
      <c r="T72" s="30" t="s">
        <v>74</v>
      </c>
      <c r="U72" s="30">
        <v>28</v>
      </c>
      <c r="V72" s="30">
        <v>15</v>
      </c>
      <c r="W72" s="30">
        <v>12</v>
      </c>
      <c r="X72" s="30">
        <v>167</v>
      </c>
      <c r="Y72" s="30" t="s">
        <v>75</v>
      </c>
      <c r="Z72" s="30">
        <v>6</v>
      </c>
      <c r="AA72" s="30" t="s">
        <v>200</v>
      </c>
      <c r="AB72" s="30" t="s">
        <v>117</v>
      </c>
      <c r="AC72" s="30">
        <v>77</v>
      </c>
      <c r="AD72" s="30">
        <v>77</v>
      </c>
      <c r="AE72" s="107"/>
      <c r="AF72" s="75"/>
      <c r="AG72" s="104">
        <f t="shared" si="22"/>
        <v>26.058571428571426</v>
      </c>
      <c r="AH72" s="104">
        <f t="shared" si="23"/>
        <v>27.361499999999999</v>
      </c>
      <c r="AI72" s="104">
        <f t="shared" si="24"/>
        <v>27.622085714285713</v>
      </c>
      <c r="AJ72" s="104">
        <f t="shared" si="25"/>
        <v>31.380000000000003</v>
      </c>
      <c r="AK72" s="104">
        <f t="shared" si="26"/>
        <v>0</v>
      </c>
      <c r="AL72" s="105">
        <f t="shared" si="27"/>
        <v>31.380000000000003</v>
      </c>
      <c r="AM72" s="105">
        <f t="shared" si="28"/>
        <v>0</v>
      </c>
      <c r="AN72" s="105"/>
      <c r="AO72" s="105"/>
      <c r="AP72" s="39">
        <f t="shared" si="17"/>
        <v>1</v>
      </c>
      <c r="AQ72" s="30" t="s">
        <v>201</v>
      </c>
      <c r="AR72" s="30"/>
      <c r="AS72" s="30">
        <v>167</v>
      </c>
      <c r="AT72" s="113">
        <v>26.058571428571426</v>
      </c>
      <c r="AU72" s="113"/>
      <c r="AV72" s="72">
        <v>27.361499999999999</v>
      </c>
      <c r="AW72" s="72">
        <v>27.622085714285713</v>
      </c>
      <c r="AX72" s="113">
        <v>31.380000000000003</v>
      </c>
      <c r="AY72" s="94"/>
      <c r="AZ72" s="108">
        <v>417</v>
      </c>
      <c r="BA72" s="112">
        <v>25.751999999999999</v>
      </c>
      <c r="BB72" s="112"/>
      <c r="BC72" s="112">
        <v>27.0396</v>
      </c>
      <c r="BD72" s="112">
        <v>27.29712</v>
      </c>
      <c r="BE72" s="112">
        <v>31.02</v>
      </c>
      <c r="BF72" s="70"/>
      <c r="BG72" s="109">
        <v>833</v>
      </c>
      <c r="BH72" s="112">
        <v>25.445428571428568</v>
      </c>
      <c r="BI72" s="112"/>
      <c r="BJ72" s="112">
        <v>26.717699999999997</v>
      </c>
      <c r="BK72" s="112">
        <v>26.972154285714282</v>
      </c>
      <c r="BL72" s="112">
        <v>30.660000000000004</v>
      </c>
      <c r="BM72" s="71"/>
      <c r="BN72" s="109">
        <v>1667</v>
      </c>
      <c r="BO72" s="112">
        <v>25.138857142857145</v>
      </c>
      <c r="BP72" s="112"/>
      <c r="BQ72" s="112">
        <v>26.395800000000001</v>
      </c>
      <c r="BR72" s="112">
        <v>26.647188571428575</v>
      </c>
      <c r="BS72" s="112">
        <v>30.299999999999997</v>
      </c>
      <c r="BT72" s="71"/>
      <c r="BU72" s="109">
        <v>2500</v>
      </c>
      <c r="BV72" s="112">
        <v>24.832285714285714</v>
      </c>
      <c r="BW72" s="112"/>
      <c r="BX72" s="112">
        <v>26.073900000000002</v>
      </c>
      <c r="BY72" s="112">
        <v>26.322222857142858</v>
      </c>
      <c r="BZ72" s="112">
        <v>29.94</v>
      </c>
      <c r="CA72" s="76"/>
      <c r="CB72" s="106" t="str">
        <f t="shared" si="29"/>
        <v>Heineken Silver (Global)</v>
      </c>
      <c r="CC72" s="30">
        <v>0</v>
      </c>
      <c r="CD72" s="30"/>
      <c r="CE72" s="73"/>
      <c r="CF72" s="74"/>
      <c r="CG72" s="30"/>
      <c r="CH72" s="30"/>
      <c r="CI72" s="110">
        <v>100051</v>
      </c>
    </row>
    <row r="73" spans="1:87" ht="15" customHeight="1" x14ac:dyDescent="0.25">
      <c r="A73" s="30" t="s">
        <v>71</v>
      </c>
      <c r="B73" s="30">
        <v>88024433</v>
      </c>
      <c r="C73" s="30" t="s">
        <v>210</v>
      </c>
      <c r="D73" s="96">
        <f>VLOOKUP(B73,'Status update'!B:E,4,0)</f>
        <v>1</v>
      </c>
      <c r="E73" s="96">
        <f>D73</f>
        <v>1</v>
      </c>
      <c r="F73" s="96">
        <f>VLOOKUP(B73,'Status update'!B:D,3,0)</f>
        <v>54</v>
      </c>
      <c r="G73" s="97">
        <f t="shared" si="18"/>
        <v>54</v>
      </c>
      <c r="H73" s="30"/>
      <c r="I73" s="30"/>
      <c r="J73" s="30"/>
      <c r="K73" s="98">
        <f t="shared" si="19"/>
        <v>0.108</v>
      </c>
      <c r="L73" s="98">
        <f t="shared" si="20"/>
        <v>0.108</v>
      </c>
      <c r="M73" s="99"/>
      <c r="N73" s="100">
        <f t="shared" si="21"/>
        <v>0</v>
      </c>
      <c r="O73" s="101"/>
      <c r="P73" s="102"/>
      <c r="Q73" s="103"/>
      <c r="R73" s="103"/>
      <c r="S73" s="30" t="s">
        <v>73</v>
      </c>
      <c r="T73" s="30" t="s">
        <v>106</v>
      </c>
      <c r="U73" s="30">
        <v>11</v>
      </c>
      <c r="V73" s="30">
        <v>11</v>
      </c>
      <c r="W73" s="30">
        <v>6</v>
      </c>
      <c r="X73" s="30">
        <v>500</v>
      </c>
      <c r="Y73" s="30" t="s">
        <v>75</v>
      </c>
      <c r="Z73" s="30">
        <v>6</v>
      </c>
      <c r="AA73" s="30" t="s">
        <v>76</v>
      </c>
      <c r="AB73" s="30" t="s">
        <v>108</v>
      </c>
      <c r="AC73" s="30">
        <v>70</v>
      </c>
      <c r="AD73" s="30">
        <v>75</v>
      </c>
      <c r="AE73" s="107"/>
      <c r="AF73" s="75"/>
      <c r="AG73" s="104">
        <f t="shared" si="22"/>
        <v>15.84</v>
      </c>
      <c r="AH73" s="104">
        <f t="shared" si="23"/>
        <v>18.057600000000001</v>
      </c>
      <c r="AI73" s="104">
        <f t="shared" si="24"/>
        <v>18.3</v>
      </c>
      <c r="AJ73" s="104">
        <f t="shared" si="25"/>
        <v>20.88</v>
      </c>
      <c r="AK73" s="104">
        <f t="shared" si="26"/>
        <v>20.82</v>
      </c>
      <c r="AL73" s="105">
        <f t="shared" si="27"/>
        <v>20.88</v>
      </c>
      <c r="AM73" s="105">
        <f t="shared" si="28"/>
        <v>20.82</v>
      </c>
      <c r="AN73" s="105"/>
      <c r="AO73" s="105"/>
      <c r="AP73" s="39">
        <f t="shared" si="17"/>
        <v>1</v>
      </c>
      <c r="AQ73" s="30" t="s">
        <v>115</v>
      </c>
      <c r="AR73" s="30" t="s">
        <v>79</v>
      </c>
      <c r="AS73" s="30">
        <v>500</v>
      </c>
      <c r="AT73" s="113">
        <v>15.84</v>
      </c>
      <c r="AU73" s="113">
        <v>18.3</v>
      </c>
      <c r="AV73" s="72">
        <v>18.057600000000001</v>
      </c>
      <c r="AW73" s="72">
        <v>18.3</v>
      </c>
      <c r="AX73" s="113">
        <v>20.88</v>
      </c>
      <c r="AY73" s="113">
        <v>20.82</v>
      </c>
      <c r="AZ73" s="108">
        <v>835</v>
      </c>
      <c r="BA73" s="112">
        <v>13.5</v>
      </c>
      <c r="BB73" s="112">
        <v>16.02</v>
      </c>
      <c r="BC73" s="112">
        <v>15.390000000000002</v>
      </c>
      <c r="BD73" s="112">
        <v>16.02</v>
      </c>
      <c r="BE73" s="112">
        <v>17.82</v>
      </c>
      <c r="BF73" s="112">
        <v>18.18</v>
      </c>
      <c r="BG73" s="109">
        <v>1670</v>
      </c>
      <c r="BH73" s="112">
        <v>12.72</v>
      </c>
      <c r="BI73" s="112">
        <v>15.12</v>
      </c>
      <c r="BJ73" s="112">
        <v>14.500800000000002</v>
      </c>
      <c r="BK73" s="112">
        <v>15.12</v>
      </c>
      <c r="BL73" s="112">
        <v>16.740000000000002</v>
      </c>
      <c r="BM73" s="112">
        <v>17.16</v>
      </c>
      <c r="BN73" s="109">
        <v>3340</v>
      </c>
      <c r="BO73" s="112">
        <v>12</v>
      </c>
      <c r="BP73" s="112">
        <v>14.64</v>
      </c>
      <c r="BQ73" s="112">
        <v>13.680000000000001</v>
      </c>
      <c r="BR73" s="112">
        <v>14.64</v>
      </c>
      <c r="BS73" s="112">
        <v>15.84</v>
      </c>
      <c r="BT73" s="112">
        <v>16.62</v>
      </c>
      <c r="BU73" s="109"/>
      <c r="BV73" s="112"/>
      <c r="BW73" s="112"/>
      <c r="BX73" s="112"/>
      <c r="BY73" s="112"/>
      <c r="BZ73" s="112"/>
      <c r="CA73" s="112"/>
      <c r="CB73" s="106" t="str">
        <f t="shared" si="29"/>
        <v>Heineken</v>
      </c>
      <c r="CC73" s="30"/>
      <c r="CD73" s="30"/>
      <c r="CE73" s="73"/>
      <c r="CF73" s="74"/>
      <c r="CG73" s="30"/>
      <c r="CH73" s="30"/>
      <c r="CI73" s="30">
        <v>101140</v>
      </c>
    </row>
    <row r="74" spans="1:87" ht="15" customHeight="1" x14ac:dyDescent="0.25">
      <c r="A74" s="30" t="s">
        <v>183</v>
      </c>
      <c r="B74" s="30">
        <v>88020100</v>
      </c>
      <c r="C74" s="30" t="s">
        <v>211</v>
      </c>
      <c r="D74" s="96">
        <f>VLOOKUP(B74,'Status update'!B:E,4,0)</f>
        <v>1</v>
      </c>
      <c r="E74" s="96" t="s">
        <v>158</v>
      </c>
      <c r="F74" s="96">
        <f>VLOOKUP(B74,'Status update'!B:D,3,0)</f>
        <v>5</v>
      </c>
      <c r="G74" s="97">
        <f t="shared" si="18"/>
        <v>-43</v>
      </c>
      <c r="H74" s="30"/>
      <c r="I74" s="30"/>
      <c r="J74" s="30"/>
      <c r="K74" s="98">
        <f t="shared" si="19"/>
        <v>0.1</v>
      </c>
      <c r="L74" s="98">
        <f t="shared" si="20"/>
        <v>-0.86</v>
      </c>
      <c r="M74" s="99"/>
      <c r="N74" s="100">
        <f t="shared" si="21"/>
        <v>0</v>
      </c>
      <c r="O74" s="101"/>
      <c r="P74" s="102"/>
      <c r="Q74" s="103">
        <v>48</v>
      </c>
      <c r="R74" s="103"/>
      <c r="S74" s="30" t="s">
        <v>81</v>
      </c>
      <c r="T74" s="30" t="s">
        <v>82</v>
      </c>
      <c r="U74" s="30">
        <v>47</v>
      </c>
      <c r="V74" s="30">
        <v>47</v>
      </c>
      <c r="W74" s="30">
        <v>123</v>
      </c>
      <c r="X74" s="30">
        <v>50</v>
      </c>
      <c r="Y74" s="30" t="s">
        <v>83</v>
      </c>
      <c r="Z74" s="30">
        <v>1</v>
      </c>
      <c r="AA74" s="30" t="s">
        <v>76</v>
      </c>
      <c r="AB74" s="30" t="s">
        <v>84</v>
      </c>
      <c r="AC74" s="30">
        <v>50</v>
      </c>
      <c r="AD74" s="30"/>
      <c r="AE74" s="107"/>
      <c r="AF74" s="75"/>
      <c r="AG74" s="104">
        <f t="shared" si="22"/>
        <v>320.95999999999998</v>
      </c>
      <c r="AH74" s="104">
        <f t="shared" si="23"/>
        <v>365.89440000000002</v>
      </c>
      <c r="AI74" s="104">
        <f t="shared" si="24"/>
        <v>0</v>
      </c>
      <c r="AJ74" s="104">
        <f t="shared" si="25"/>
        <v>423.08</v>
      </c>
      <c r="AK74" s="104">
        <f t="shared" si="26"/>
        <v>423.08</v>
      </c>
      <c r="AL74" s="105">
        <f t="shared" si="27"/>
        <v>423.08</v>
      </c>
      <c r="AM74" s="105">
        <f t="shared" si="28"/>
        <v>423.08</v>
      </c>
      <c r="AN74" s="105"/>
      <c r="AO74" s="105"/>
      <c r="AP74" s="39">
        <f t="shared" si="17"/>
        <v>1</v>
      </c>
      <c r="AQ74" s="30" t="s">
        <v>78</v>
      </c>
      <c r="AR74" s="30"/>
      <c r="AS74" s="30">
        <v>50</v>
      </c>
      <c r="AT74" s="113">
        <v>320.95999999999998</v>
      </c>
      <c r="AU74" s="113"/>
      <c r="AV74" s="72">
        <v>365.89440000000002</v>
      </c>
      <c r="AW74" s="72"/>
      <c r="AX74" s="113">
        <v>423.08</v>
      </c>
      <c r="AY74" s="113">
        <v>423.08</v>
      </c>
      <c r="AZ74" s="108">
        <v>100</v>
      </c>
      <c r="BA74" s="112">
        <v>304.23</v>
      </c>
      <c r="BB74" s="112"/>
      <c r="BC74" s="112">
        <v>346.82220000000007</v>
      </c>
      <c r="BD74" s="112"/>
      <c r="BE74" s="112">
        <v>401.03</v>
      </c>
      <c r="BF74" s="112">
        <v>401.03</v>
      </c>
      <c r="BG74" s="109">
        <v>250</v>
      </c>
      <c r="BH74" s="112">
        <v>289.45999999999998</v>
      </c>
      <c r="BI74" s="112"/>
      <c r="BJ74" s="112">
        <v>329.98439999999999</v>
      </c>
      <c r="BK74" s="112"/>
      <c r="BL74" s="112">
        <v>381.56</v>
      </c>
      <c r="BM74" s="112">
        <v>381.56</v>
      </c>
      <c r="BN74" s="109"/>
      <c r="BO74" s="112"/>
      <c r="BP74" s="112"/>
      <c r="BQ74" s="112"/>
      <c r="BR74" s="112"/>
      <c r="BS74" s="112"/>
      <c r="BT74" s="112"/>
      <c r="BU74" s="109"/>
      <c r="BV74" s="112"/>
      <c r="BW74" s="112"/>
      <c r="BX74" s="112"/>
      <c r="BY74" s="112"/>
      <c r="BZ74" s="112"/>
      <c r="CA74" s="112"/>
      <c r="CB74" s="106" t="str">
        <f t="shared" si="29"/>
        <v>Desperados</v>
      </c>
      <c r="CC74" s="30"/>
      <c r="CD74" s="30"/>
      <c r="CE74" s="73"/>
      <c r="CF74" s="74"/>
      <c r="CG74" s="30"/>
      <c r="CH74" s="30"/>
      <c r="CI74" s="30">
        <v>100049</v>
      </c>
    </row>
    <row r="75" spans="1:87" ht="15" customHeight="1" x14ac:dyDescent="0.25">
      <c r="A75" s="30" t="s">
        <v>71</v>
      </c>
      <c r="B75" s="30">
        <v>88026129</v>
      </c>
      <c r="C75" s="30" t="s">
        <v>212</v>
      </c>
      <c r="D75" s="96">
        <f>VLOOKUP(B75,'Status update'!B:E,4,0)</f>
        <v>1</v>
      </c>
      <c r="E75" s="96">
        <f>D75</f>
        <v>1</v>
      </c>
      <c r="F75" s="96">
        <f>VLOOKUP(B75,'Status update'!B:D,3,0)</f>
        <v>9</v>
      </c>
      <c r="G75" s="97">
        <f t="shared" si="18"/>
        <v>9</v>
      </c>
      <c r="H75" s="30"/>
      <c r="I75" s="30"/>
      <c r="J75" s="30"/>
      <c r="K75" s="98">
        <f t="shared" si="19"/>
        <v>0.09</v>
      </c>
      <c r="L75" s="98">
        <f t="shared" si="20"/>
        <v>0.09</v>
      </c>
      <c r="M75" s="99"/>
      <c r="N75" s="100">
        <f t="shared" si="21"/>
        <v>0</v>
      </c>
      <c r="O75" s="101"/>
      <c r="P75" s="102"/>
      <c r="Q75" s="103"/>
      <c r="R75" s="103"/>
      <c r="S75" s="30" t="s">
        <v>73</v>
      </c>
      <c r="T75" s="30" t="s">
        <v>74</v>
      </c>
      <c r="U75" s="30">
        <v>38.5</v>
      </c>
      <c r="V75" s="30">
        <v>12.5</v>
      </c>
      <c r="W75" s="30">
        <v>8</v>
      </c>
      <c r="X75" s="30">
        <v>100</v>
      </c>
      <c r="Y75" s="30" t="s">
        <v>75</v>
      </c>
      <c r="Z75" s="30">
        <v>25</v>
      </c>
      <c r="AA75" s="30" t="s">
        <v>76</v>
      </c>
      <c r="AB75" s="30" t="s">
        <v>77</v>
      </c>
      <c r="AC75" s="30">
        <v>70</v>
      </c>
      <c r="AD75" s="30">
        <v>77</v>
      </c>
      <c r="AE75" s="107"/>
      <c r="AF75" s="75"/>
      <c r="AG75" s="104">
        <f t="shared" si="22"/>
        <v>105.25619047619047</v>
      </c>
      <c r="AH75" s="104">
        <f t="shared" si="23"/>
        <v>119.99205714285715</v>
      </c>
      <c r="AI75" s="104">
        <f t="shared" si="24"/>
        <v>110.36571428571428</v>
      </c>
      <c r="AJ75" s="104">
        <f t="shared" si="25"/>
        <v>138.75</v>
      </c>
      <c r="AK75" s="104">
        <f t="shared" si="26"/>
        <v>125.49999999999999</v>
      </c>
      <c r="AL75" s="105">
        <f t="shared" si="27"/>
        <v>138.75</v>
      </c>
      <c r="AM75" s="105">
        <f t="shared" si="28"/>
        <v>125.49999999999999</v>
      </c>
      <c r="AN75" s="105"/>
      <c r="AO75" s="105"/>
      <c r="AP75" s="39">
        <f t="shared" si="17"/>
        <v>1</v>
      </c>
      <c r="AQ75" s="30" t="s">
        <v>78</v>
      </c>
      <c r="AR75" s="30" t="s">
        <v>79</v>
      </c>
      <c r="AS75" s="30">
        <v>100</v>
      </c>
      <c r="AT75" s="113">
        <v>105.25619047619047</v>
      </c>
      <c r="AU75" s="113">
        <v>110.36571428571428</v>
      </c>
      <c r="AV75" s="72">
        <v>119.99205714285715</v>
      </c>
      <c r="AW75" s="72">
        <v>110.36571428571428</v>
      </c>
      <c r="AX75" s="113">
        <v>138.75</v>
      </c>
      <c r="AY75" s="113">
        <v>125.49999999999999</v>
      </c>
      <c r="AZ75" s="108">
        <v>200</v>
      </c>
      <c r="BA75" s="112">
        <v>104.2342857142857</v>
      </c>
      <c r="BB75" s="112">
        <v>106.78904761904761</v>
      </c>
      <c r="BC75" s="112">
        <v>118.82708571428572</v>
      </c>
      <c r="BD75" s="112">
        <v>106.78904761904761</v>
      </c>
      <c r="BE75" s="112">
        <v>137.5</v>
      </c>
      <c r="BF75" s="112">
        <v>121.24999999999999</v>
      </c>
      <c r="BG75" s="109">
        <v>400</v>
      </c>
      <c r="BH75" s="112">
        <v>102.95690476190475</v>
      </c>
      <c r="BI75" s="112">
        <v>104.2342857142857</v>
      </c>
      <c r="BJ75" s="112">
        <v>117.37087142857143</v>
      </c>
      <c r="BK75" s="112">
        <v>104.2342857142857</v>
      </c>
      <c r="BL75" s="112">
        <v>135.75</v>
      </c>
      <c r="BM75" s="112">
        <v>118.5</v>
      </c>
      <c r="BN75" s="109"/>
      <c r="BO75" s="112"/>
      <c r="BP75" s="112"/>
      <c r="BQ75" s="112"/>
      <c r="BR75" s="112"/>
      <c r="BS75" s="112"/>
      <c r="BT75" s="112"/>
      <c r="BU75" s="109"/>
      <c r="BV75" s="112"/>
      <c r="BW75" s="112"/>
      <c r="BX75" s="112"/>
      <c r="BY75" s="112"/>
      <c r="BZ75" s="112"/>
      <c r="CA75" s="112"/>
      <c r="CB75" s="106" t="str">
        <f t="shared" si="29"/>
        <v>Heineken</v>
      </c>
      <c r="CC75" s="30">
        <v>9.9599999999999991</v>
      </c>
      <c r="CD75" s="30"/>
      <c r="CE75" s="73"/>
      <c r="CF75" s="74"/>
      <c r="CG75" s="30"/>
      <c r="CH75" s="30"/>
      <c r="CI75" s="110">
        <v>100051</v>
      </c>
    </row>
    <row r="76" spans="1:87" ht="15" customHeight="1" x14ac:dyDescent="0.25">
      <c r="A76" s="30" t="s">
        <v>188</v>
      </c>
      <c r="B76" s="30">
        <v>88025970</v>
      </c>
      <c r="C76" s="30" t="s">
        <v>213</v>
      </c>
      <c r="D76" s="96">
        <f>VLOOKUP(B76,'Status update'!B:E,4,0)</f>
        <v>1</v>
      </c>
      <c r="E76" s="96">
        <v>3</v>
      </c>
      <c r="F76" s="96">
        <f>VLOOKUP(B76,'Status update'!B:D,3,0)</f>
        <v>8</v>
      </c>
      <c r="G76" s="97">
        <f t="shared" si="18"/>
        <v>8</v>
      </c>
      <c r="H76" s="30" t="s">
        <v>99</v>
      </c>
      <c r="I76" s="30"/>
      <c r="J76" s="30"/>
      <c r="K76" s="98">
        <f t="shared" si="19"/>
        <v>4.790419161676647E-2</v>
      </c>
      <c r="L76" s="98">
        <f t="shared" si="20"/>
        <v>4.790419161676647E-2</v>
      </c>
      <c r="M76" s="99"/>
      <c r="N76" s="100">
        <f t="shared" si="21"/>
        <v>0</v>
      </c>
      <c r="O76" s="101"/>
      <c r="P76" s="102"/>
      <c r="Q76" s="103"/>
      <c r="R76" s="103"/>
      <c r="S76" s="30" t="s">
        <v>73</v>
      </c>
      <c r="T76" s="30" t="s">
        <v>74</v>
      </c>
      <c r="U76" s="30">
        <v>36</v>
      </c>
      <c r="V76" s="30">
        <v>33</v>
      </c>
      <c r="W76" s="30">
        <v>7</v>
      </c>
      <c r="X76" s="30">
        <v>167</v>
      </c>
      <c r="Y76" s="30" t="s">
        <v>75</v>
      </c>
      <c r="Z76" s="30">
        <v>6</v>
      </c>
      <c r="AA76" s="30" t="s">
        <v>200</v>
      </c>
      <c r="AB76" s="30" t="s">
        <v>117</v>
      </c>
      <c r="AC76" s="30">
        <v>77</v>
      </c>
      <c r="AD76" s="30">
        <v>77</v>
      </c>
      <c r="AE76" s="107"/>
      <c r="AF76" s="75"/>
      <c r="AG76" s="104">
        <f t="shared" si="22"/>
        <v>33.722857142857137</v>
      </c>
      <c r="AH76" s="104">
        <f t="shared" si="23"/>
        <v>35.408999999999999</v>
      </c>
      <c r="AI76" s="104">
        <f t="shared" si="24"/>
        <v>35.746228571428567</v>
      </c>
      <c r="AJ76" s="104">
        <f t="shared" si="25"/>
        <v>40.619999999999997</v>
      </c>
      <c r="AK76" s="104">
        <f t="shared" si="26"/>
        <v>40.619999999999997</v>
      </c>
      <c r="AL76" s="105">
        <f t="shared" si="27"/>
        <v>40.619999999999997</v>
      </c>
      <c r="AM76" s="105">
        <f t="shared" si="28"/>
        <v>40.619999999999997</v>
      </c>
      <c r="AN76" s="105"/>
      <c r="AO76" s="105"/>
      <c r="AP76" s="39">
        <f t="shared" si="17"/>
        <v>1</v>
      </c>
      <c r="AQ76" s="30" t="s">
        <v>201</v>
      </c>
      <c r="AR76" s="30"/>
      <c r="AS76" s="30">
        <v>167</v>
      </c>
      <c r="AT76" s="113">
        <v>33.722857142857137</v>
      </c>
      <c r="AU76" s="113"/>
      <c r="AV76" s="72">
        <v>35.408999999999999</v>
      </c>
      <c r="AW76" s="72">
        <v>35.746228571428567</v>
      </c>
      <c r="AX76" s="113">
        <v>40.619999999999997</v>
      </c>
      <c r="AY76" s="113">
        <v>40.619999999999997</v>
      </c>
      <c r="AZ76" s="108">
        <v>417</v>
      </c>
      <c r="BA76" s="112">
        <v>33.416285714285713</v>
      </c>
      <c r="BB76" s="112"/>
      <c r="BC76" s="112">
        <v>35.0871</v>
      </c>
      <c r="BD76" s="112">
        <v>35.421262857142857</v>
      </c>
      <c r="BE76" s="112">
        <v>40.26</v>
      </c>
      <c r="BF76" s="112">
        <v>40.26</v>
      </c>
      <c r="BG76" s="109">
        <v>833</v>
      </c>
      <c r="BH76" s="112">
        <v>33.109714285714283</v>
      </c>
      <c r="BI76" s="112"/>
      <c r="BJ76" s="112">
        <v>34.7652</v>
      </c>
      <c r="BK76" s="112">
        <v>35.096297142857139</v>
      </c>
      <c r="BL76" s="112">
        <v>39.900000000000006</v>
      </c>
      <c r="BM76" s="112">
        <v>39.900000000000006</v>
      </c>
      <c r="BN76" s="109">
        <v>1667</v>
      </c>
      <c r="BO76" s="112">
        <v>32.803142857142859</v>
      </c>
      <c r="BP76" s="112"/>
      <c r="BQ76" s="112">
        <v>34.443300000000001</v>
      </c>
      <c r="BR76" s="112">
        <v>34.771331428571429</v>
      </c>
      <c r="BS76" s="112">
        <v>39.54</v>
      </c>
      <c r="BT76" s="112">
        <v>39.54</v>
      </c>
      <c r="BU76" s="109">
        <v>2500</v>
      </c>
      <c r="BV76" s="112">
        <v>32.496571428571428</v>
      </c>
      <c r="BW76" s="112"/>
      <c r="BX76" s="112">
        <v>34.121400000000001</v>
      </c>
      <c r="BY76" s="112">
        <v>34.446365714285719</v>
      </c>
      <c r="BZ76" s="112">
        <v>39.119999999999997</v>
      </c>
      <c r="CA76" s="112">
        <v>39.119999999999997</v>
      </c>
      <c r="CB76" s="106" t="str">
        <f t="shared" si="29"/>
        <v>Heineken - 0.0</v>
      </c>
      <c r="CC76" s="30">
        <v>0</v>
      </c>
      <c r="CD76" s="30"/>
      <c r="CE76" s="73"/>
      <c r="CF76" s="74"/>
      <c r="CG76" s="30"/>
      <c r="CH76" s="30"/>
      <c r="CI76" s="110">
        <v>100051</v>
      </c>
    </row>
    <row r="77" spans="1:87" ht="15" customHeight="1" x14ac:dyDescent="0.25">
      <c r="A77" s="30" t="s">
        <v>188</v>
      </c>
      <c r="B77" s="30">
        <v>88025971</v>
      </c>
      <c r="C77" s="30" t="s">
        <v>214</v>
      </c>
      <c r="D77" s="96">
        <f>VLOOKUP(B77,'Status update'!B:E,4,0)</f>
        <v>1</v>
      </c>
      <c r="E77" s="96">
        <v>3</v>
      </c>
      <c r="F77" s="96">
        <f>VLOOKUP(B77,'Status update'!B:D,3,0)</f>
        <v>10</v>
      </c>
      <c r="G77" s="97">
        <f t="shared" si="18"/>
        <v>10</v>
      </c>
      <c r="H77" s="30" t="s">
        <v>99</v>
      </c>
      <c r="I77" s="30"/>
      <c r="J77" s="30"/>
      <c r="K77" s="98">
        <f t="shared" si="19"/>
        <v>5.9880239520958084E-2</v>
      </c>
      <c r="L77" s="98">
        <f t="shared" si="20"/>
        <v>5.9880239520958084E-2</v>
      </c>
      <c r="M77" s="99"/>
      <c r="N77" s="100">
        <f t="shared" si="21"/>
        <v>0</v>
      </c>
      <c r="O77" s="101"/>
      <c r="P77" s="102"/>
      <c r="Q77" s="103"/>
      <c r="R77" s="103"/>
      <c r="S77" s="30" t="s">
        <v>73</v>
      </c>
      <c r="T77" s="30" t="s">
        <v>74</v>
      </c>
      <c r="U77" s="30">
        <v>36</v>
      </c>
      <c r="V77" s="30">
        <v>33</v>
      </c>
      <c r="W77" s="30">
        <v>7</v>
      </c>
      <c r="X77" s="30">
        <v>167</v>
      </c>
      <c r="Y77" s="30" t="s">
        <v>75</v>
      </c>
      <c r="Z77" s="30">
        <v>6</v>
      </c>
      <c r="AA77" s="30" t="s">
        <v>200</v>
      </c>
      <c r="AB77" s="30" t="s">
        <v>117</v>
      </c>
      <c r="AC77" s="30">
        <v>77</v>
      </c>
      <c r="AD77" s="30">
        <v>77</v>
      </c>
      <c r="AE77" s="107"/>
      <c r="AF77" s="75"/>
      <c r="AG77" s="104">
        <f t="shared" si="22"/>
        <v>33.722857142857137</v>
      </c>
      <c r="AH77" s="104">
        <f t="shared" si="23"/>
        <v>35.408999999999999</v>
      </c>
      <c r="AI77" s="104">
        <f t="shared" si="24"/>
        <v>35.746228571428567</v>
      </c>
      <c r="AJ77" s="104">
        <f t="shared" si="25"/>
        <v>40.619999999999997</v>
      </c>
      <c r="AK77" s="104">
        <f t="shared" si="26"/>
        <v>40.619999999999997</v>
      </c>
      <c r="AL77" s="105">
        <f t="shared" si="27"/>
        <v>40.619999999999997</v>
      </c>
      <c r="AM77" s="105">
        <f t="shared" si="28"/>
        <v>40.619999999999997</v>
      </c>
      <c r="AN77" s="105"/>
      <c r="AO77" s="105"/>
      <c r="AP77" s="39">
        <f t="shared" si="17"/>
        <v>1</v>
      </c>
      <c r="AQ77" s="30" t="s">
        <v>201</v>
      </c>
      <c r="AR77" s="30"/>
      <c r="AS77" s="30">
        <v>167</v>
      </c>
      <c r="AT77" s="113">
        <v>33.722857142857137</v>
      </c>
      <c r="AU77" s="113"/>
      <c r="AV77" s="72">
        <v>35.408999999999999</v>
      </c>
      <c r="AW77" s="72">
        <v>35.746228571428567</v>
      </c>
      <c r="AX77" s="113">
        <v>40.619999999999997</v>
      </c>
      <c r="AY77" s="113">
        <v>40.619999999999997</v>
      </c>
      <c r="AZ77" s="108">
        <v>417</v>
      </c>
      <c r="BA77" s="112">
        <v>33.416285714285713</v>
      </c>
      <c r="BB77" s="112"/>
      <c r="BC77" s="112">
        <v>35.0871</v>
      </c>
      <c r="BD77" s="112">
        <v>35.421262857142857</v>
      </c>
      <c r="BE77" s="112">
        <v>40.26</v>
      </c>
      <c r="BF77" s="112">
        <v>40.26</v>
      </c>
      <c r="BG77" s="109">
        <v>833</v>
      </c>
      <c r="BH77" s="112">
        <v>33.109714285714283</v>
      </c>
      <c r="BI77" s="112"/>
      <c r="BJ77" s="112">
        <v>34.7652</v>
      </c>
      <c r="BK77" s="112">
        <v>35.096297142857139</v>
      </c>
      <c r="BL77" s="112">
        <v>39.900000000000006</v>
      </c>
      <c r="BM77" s="112">
        <v>39.900000000000006</v>
      </c>
      <c r="BN77" s="109">
        <v>1667</v>
      </c>
      <c r="BO77" s="112">
        <v>32.803142857142859</v>
      </c>
      <c r="BP77" s="112"/>
      <c r="BQ77" s="112">
        <v>34.443300000000001</v>
      </c>
      <c r="BR77" s="112">
        <v>34.771331428571429</v>
      </c>
      <c r="BS77" s="112">
        <v>39.54</v>
      </c>
      <c r="BT77" s="112">
        <v>39.54</v>
      </c>
      <c r="BU77" s="109">
        <v>2500</v>
      </c>
      <c r="BV77" s="112">
        <v>32.496571428571428</v>
      </c>
      <c r="BW77" s="112"/>
      <c r="BX77" s="112">
        <v>34.121400000000001</v>
      </c>
      <c r="BY77" s="112">
        <v>34.446365714285719</v>
      </c>
      <c r="BZ77" s="112">
        <v>39.119999999999997</v>
      </c>
      <c r="CA77" s="112">
        <v>39.119999999999997</v>
      </c>
      <c r="CB77" s="106" t="str">
        <f t="shared" si="29"/>
        <v>Heineken - 0.0</v>
      </c>
      <c r="CC77" s="30">
        <v>0</v>
      </c>
      <c r="CD77" s="30"/>
      <c r="CE77" s="73"/>
      <c r="CF77" s="74"/>
      <c r="CG77" s="30"/>
      <c r="CH77" s="30"/>
      <c r="CI77" s="110">
        <v>100051</v>
      </c>
    </row>
    <row r="78" spans="1:87" ht="15" customHeight="1" x14ac:dyDescent="0.25">
      <c r="A78" s="30" t="s">
        <v>188</v>
      </c>
      <c r="B78" s="30">
        <v>88025972</v>
      </c>
      <c r="C78" s="30" t="s">
        <v>215</v>
      </c>
      <c r="D78" s="96">
        <f>VLOOKUP(B78,'Status update'!B:E,4,0)</f>
        <v>1</v>
      </c>
      <c r="E78" s="96">
        <v>3</v>
      </c>
      <c r="F78" s="96">
        <f>VLOOKUP(B78,'Status update'!B:D,3,0)</f>
        <v>10</v>
      </c>
      <c r="G78" s="97">
        <f t="shared" si="18"/>
        <v>10</v>
      </c>
      <c r="H78" s="30" t="s">
        <v>99</v>
      </c>
      <c r="I78" s="30"/>
      <c r="J78" s="30"/>
      <c r="K78" s="98">
        <f t="shared" si="19"/>
        <v>5.9880239520958084E-2</v>
      </c>
      <c r="L78" s="98">
        <f t="shared" si="20"/>
        <v>5.9880239520958084E-2</v>
      </c>
      <c r="M78" s="99"/>
      <c r="N78" s="100">
        <f t="shared" si="21"/>
        <v>0</v>
      </c>
      <c r="O78" s="101"/>
      <c r="P78" s="102"/>
      <c r="Q78" s="103"/>
      <c r="R78" s="103"/>
      <c r="S78" s="30" t="s">
        <v>73</v>
      </c>
      <c r="T78" s="30" t="s">
        <v>74</v>
      </c>
      <c r="U78" s="30">
        <v>36</v>
      </c>
      <c r="V78" s="30">
        <v>33</v>
      </c>
      <c r="W78" s="30">
        <v>7</v>
      </c>
      <c r="X78" s="30">
        <v>167</v>
      </c>
      <c r="Y78" s="30" t="s">
        <v>75</v>
      </c>
      <c r="Z78" s="30">
        <v>6</v>
      </c>
      <c r="AA78" s="30" t="s">
        <v>200</v>
      </c>
      <c r="AB78" s="30" t="s">
        <v>117</v>
      </c>
      <c r="AC78" s="30">
        <v>77</v>
      </c>
      <c r="AD78" s="30">
        <v>77</v>
      </c>
      <c r="AE78" s="107"/>
      <c r="AF78" s="75"/>
      <c r="AG78" s="104">
        <f t="shared" si="22"/>
        <v>33.722857142857137</v>
      </c>
      <c r="AH78" s="104">
        <f t="shared" si="23"/>
        <v>35.408999999999999</v>
      </c>
      <c r="AI78" s="104">
        <f t="shared" si="24"/>
        <v>35.746228571428567</v>
      </c>
      <c r="AJ78" s="104">
        <f t="shared" si="25"/>
        <v>40.619999999999997</v>
      </c>
      <c r="AK78" s="104">
        <f t="shared" si="26"/>
        <v>40.619999999999997</v>
      </c>
      <c r="AL78" s="105">
        <f t="shared" si="27"/>
        <v>40.619999999999997</v>
      </c>
      <c r="AM78" s="105">
        <f t="shared" si="28"/>
        <v>40.619999999999997</v>
      </c>
      <c r="AN78" s="105"/>
      <c r="AO78" s="105"/>
      <c r="AP78" s="39">
        <f t="shared" si="17"/>
        <v>1</v>
      </c>
      <c r="AQ78" s="30" t="s">
        <v>201</v>
      </c>
      <c r="AR78" s="30"/>
      <c r="AS78" s="30">
        <v>167</v>
      </c>
      <c r="AT78" s="113">
        <v>33.722857142857137</v>
      </c>
      <c r="AU78" s="113"/>
      <c r="AV78" s="72">
        <v>35.408999999999999</v>
      </c>
      <c r="AW78" s="72">
        <v>35.746228571428567</v>
      </c>
      <c r="AX78" s="113">
        <v>40.619999999999997</v>
      </c>
      <c r="AY78" s="113">
        <v>40.619999999999997</v>
      </c>
      <c r="AZ78" s="108">
        <v>417</v>
      </c>
      <c r="BA78" s="112">
        <v>33.416285714285713</v>
      </c>
      <c r="BB78" s="112"/>
      <c r="BC78" s="112">
        <v>35.0871</v>
      </c>
      <c r="BD78" s="112">
        <v>35.421262857142857</v>
      </c>
      <c r="BE78" s="112">
        <v>40.26</v>
      </c>
      <c r="BF78" s="112">
        <v>40.26</v>
      </c>
      <c r="BG78" s="109">
        <v>833</v>
      </c>
      <c r="BH78" s="112">
        <v>33.109714285714283</v>
      </c>
      <c r="BI78" s="112"/>
      <c r="BJ78" s="112">
        <v>34.7652</v>
      </c>
      <c r="BK78" s="112">
        <v>35.096297142857139</v>
      </c>
      <c r="BL78" s="112">
        <v>39.900000000000006</v>
      </c>
      <c r="BM78" s="112">
        <v>39.900000000000006</v>
      </c>
      <c r="BN78" s="109">
        <v>1667</v>
      </c>
      <c r="BO78" s="112">
        <v>32.803142857142859</v>
      </c>
      <c r="BP78" s="112"/>
      <c r="BQ78" s="112">
        <v>34.443300000000001</v>
      </c>
      <c r="BR78" s="112">
        <v>34.771331428571429</v>
      </c>
      <c r="BS78" s="112">
        <v>39.54</v>
      </c>
      <c r="BT78" s="112">
        <v>39.54</v>
      </c>
      <c r="BU78" s="109">
        <v>2500</v>
      </c>
      <c r="BV78" s="112">
        <v>32.496571428571428</v>
      </c>
      <c r="BW78" s="112"/>
      <c r="BX78" s="112">
        <v>34.121400000000001</v>
      </c>
      <c r="BY78" s="112">
        <v>34.446365714285719</v>
      </c>
      <c r="BZ78" s="112">
        <v>39.119999999999997</v>
      </c>
      <c r="CA78" s="112">
        <v>39.119999999999997</v>
      </c>
      <c r="CB78" s="106" t="str">
        <f t="shared" si="29"/>
        <v>Heineken - 0.0</v>
      </c>
      <c r="CC78" s="30">
        <v>0</v>
      </c>
      <c r="CD78" s="30"/>
      <c r="CE78" s="73"/>
      <c r="CF78" s="74"/>
      <c r="CG78" s="30"/>
      <c r="CH78" s="30"/>
      <c r="CI78" s="110">
        <v>100051</v>
      </c>
    </row>
    <row r="79" spans="1:87" ht="15" customHeight="1" x14ac:dyDescent="0.25">
      <c r="A79" s="30" t="s">
        <v>188</v>
      </c>
      <c r="B79" s="30">
        <v>88025973</v>
      </c>
      <c r="C79" s="30" t="s">
        <v>216</v>
      </c>
      <c r="D79" s="96">
        <f>VLOOKUP(B79,'Status update'!B:E,4,0)</f>
        <v>1</v>
      </c>
      <c r="E79" s="96">
        <v>3</v>
      </c>
      <c r="F79" s="96">
        <f>VLOOKUP(B79,'Status update'!B:D,3,0)</f>
        <v>11</v>
      </c>
      <c r="G79" s="97">
        <f t="shared" si="18"/>
        <v>11</v>
      </c>
      <c r="H79" s="30" t="s">
        <v>99</v>
      </c>
      <c r="I79" s="30"/>
      <c r="J79" s="30"/>
      <c r="K79" s="98">
        <f t="shared" si="19"/>
        <v>6.5868263473053898E-2</v>
      </c>
      <c r="L79" s="98">
        <f t="shared" si="20"/>
        <v>6.5868263473053898E-2</v>
      </c>
      <c r="M79" s="99"/>
      <c r="N79" s="100">
        <f t="shared" si="21"/>
        <v>0</v>
      </c>
      <c r="O79" s="101">
        <v>1</v>
      </c>
      <c r="P79" s="102"/>
      <c r="Q79" s="103"/>
      <c r="R79" s="103"/>
      <c r="S79" s="30" t="s">
        <v>73</v>
      </c>
      <c r="T79" s="30" t="s">
        <v>74</v>
      </c>
      <c r="U79" s="30">
        <v>36</v>
      </c>
      <c r="V79" s="30">
        <v>33</v>
      </c>
      <c r="W79" s="30">
        <v>7</v>
      </c>
      <c r="X79" s="30">
        <v>167</v>
      </c>
      <c r="Y79" s="30" t="s">
        <v>75</v>
      </c>
      <c r="Z79" s="30">
        <v>6</v>
      </c>
      <c r="AA79" s="30" t="s">
        <v>200</v>
      </c>
      <c r="AB79" s="30" t="s">
        <v>117</v>
      </c>
      <c r="AC79" s="30">
        <v>77</v>
      </c>
      <c r="AD79" s="30">
        <v>77</v>
      </c>
      <c r="AE79" s="107"/>
      <c r="AF79" s="75"/>
      <c r="AG79" s="104">
        <f t="shared" si="22"/>
        <v>33.722857142857137</v>
      </c>
      <c r="AH79" s="104">
        <f t="shared" si="23"/>
        <v>35.408999999999999</v>
      </c>
      <c r="AI79" s="104">
        <f t="shared" si="24"/>
        <v>35.746228571428567</v>
      </c>
      <c r="AJ79" s="104">
        <f t="shared" si="25"/>
        <v>40.619999999999997</v>
      </c>
      <c r="AK79" s="104">
        <f t="shared" si="26"/>
        <v>40.619999999999997</v>
      </c>
      <c r="AL79" s="105">
        <f t="shared" si="27"/>
        <v>40.619999999999997</v>
      </c>
      <c r="AM79" s="105">
        <f t="shared" si="28"/>
        <v>40.619999999999997</v>
      </c>
      <c r="AN79" s="105"/>
      <c r="AO79" s="105"/>
      <c r="AP79" s="39">
        <f t="shared" si="17"/>
        <v>1</v>
      </c>
      <c r="AQ79" s="30" t="s">
        <v>201</v>
      </c>
      <c r="AR79" s="30"/>
      <c r="AS79" s="30">
        <v>167</v>
      </c>
      <c r="AT79" s="113">
        <v>33.722857142857137</v>
      </c>
      <c r="AU79" s="113"/>
      <c r="AV79" s="72">
        <v>35.408999999999999</v>
      </c>
      <c r="AW79" s="72">
        <v>35.746228571428567</v>
      </c>
      <c r="AX79" s="113">
        <v>40.619999999999997</v>
      </c>
      <c r="AY79" s="113">
        <v>40.619999999999997</v>
      </c>
      <c r="AZ79" s="108">
        <v>417</v>
      </c>
      <c r="BA79" s="112">
        <v>33.416285714285713</v>
      </c>
      <c r="BB79" s="112"/>
      <c r="BC79" s="112">
        <v>35.0871</v>
      </c>
      <c r="BD79" s="112">
        <v>35.421262857142857</v>
      </c>
      <c r="BE79" s="112">
        <v>40.26</v>
      </c>
      <c r="BF79" s="112">
        <v>40.26</v>
      </c>
      <c r="BG79" s="109">
        <v>833</v>
      </c>
      <c r="BH79" s="112">
        <v>33.109714285714283</v>
      </c>
      <c r="BI79" s="112"/>
      <c r="BJ79" s="112">
        <v>34.7652</v>
      </c>
      <c r="BK79" s="112">
        <v>35.096297142857139</v>
      </c>
      <c r="BL79" s="112">
        <v>39.900000000000006</v>
      </c>
      <c r="BM79" s="112">
        <v>39.900000000000006</v>
      </c>
      <c r="BN79" s="109">
        <v>1667</v>
      </c>
      <c r="BO79" s="112">
        <v>32.803142857142859</v>
      </c>
      <c r="BP79" s="112"/>
      <c r="BQ79" s="112">
        <v>34.443300000000001</v>
      </c>
      <c r="BR79" s="112">
        <v>34.771331428571429</v>
      </c>
      <c r="BS79" s="112">
        <v>39.54</v>
      </c>
      <c r="BT79" s="112">
        <v>39.54</v>
      </c>
      <c r="BU79" s="109">
        <v>2500</v>
      </c>
      <c r="BV79" s="112">
        <v>32.496571428571428</v>
      </c>
      <c r="BW79" s="112"/>
      <c r="BX79" s="112">
        <v>34.121400000000001</v>
      </c>
      <c r="BY79" s="112">
        <v>34.446365714285719</v>
      </c>
      <c r="BZ79" s="112">
        <v>39.119999999999997</v>
      </c>
      <c r="CA79" s="112">
        <v>39.119999999999997</v>
      </c>
      <c r="CB79" s="106" t="str">
        <f t="shared" si="29"/>
        <v>Heineken - 0.0</v>
      </c>
      <c r="CC79" s="30">
        <v>0</v>
      </c>
      <c r="CD79" s="30"/>
      <c r="CE79" s="73"/>
      <c r="CF79" s="74"/>
      <c r="CG79" s="30"/>
      <c r="CH79" s="30"/>
      <c r="CI79" s="110">
        <v>100051</v>
      </c>
    </row>
    <row r="80" spans="1:87" ht="15" customHeight="1" x14ac:dyDescent="0.25">
      <c r="A80" s="30" t="s">
        <v>71</v>
      </c>
      <c r="B80" s="30">
        <v>88025975</v>
      </c>
      <c r="C80" s="30" t="s">
        <v>217</v>
      </c>
      <c r="D80" s="96">
        <f>VLOOKUP(B80,'Status update'!B:E,4,0)</f>
        <v>1</v>
      </c>
      <c r="E80" s="96">
        <v>3</v>
      </c>
      <c r="F80" s="96">
        <f>VLOOKUP(B80,'Status update'!B:D,3,0)</f>
        <v>38</v>
      </c>
      <c r="G80" s="97">
        <f t="shared" si="18"/>
        <v>38</v>
      </c>
      <c r="H80" s="30"/>
      <c r="I80" s="30"/>
      <c r="J80" s="30"/>
      <c r="K80" s="98">
        <f t="shared" si="19"/>
        <v>0.22754491017964071</v>
      </c>
      <c r="L80" s="98">
        <f t="shared" si="20"/>
        <v>0.22754491017964071</v>
      </c>
      <c r="M80" s="99"/>
      <c r="N80" s="100">
        <f t="shared" si="21"/>
        <v>0</v>
      </c>
      <c r="O80" s="101"/>
      <c r="P80" s="102"/>
      <c r="Q80" s="103"/>
      <c r="R80" s="103"/>
      <c r="S80" s="30" t="s">
        <v>73</v>
      </c>
      <c r="T80" s="30" t="s">
        <v>74</v>
      </c>
      <c r="U80" s="30">
        <v>36</v>
      </c>
      <c r="V80" s="30">
        <v>33</v>
      </c>
      <c r="W80" s="30">
        <v>7</v>
      </c>
      <c r="X80" s="30">
        <v>167</v>
      </c>
      <c r="Y80" s="30" t="s">
        <v>75</v>
      </c>
      <c r="Z80" s="30">
        <v>6</v>
      </c>
      <c r="AA80" s="30" t="s">
        <v>200</v>
      </c>
      <c r="AB80" s="30" t="s">
        <v>117</v>
      </c>
      <c r="AC80" s="30">
        <v>77</v>
      </c>
      <c r="AD80" s="30">
        <v>77</v>
      </c>
      <c r="AE80" s="107"/>
      <c r="AF80" s="75"/>
      <c r="AG80" s="104">
        <f t="shared" si="22"/>
        <v>33.109714285714283</v>
      </c>
      <c r="AH80" s="104">
        <f t="shared" si="23"/>
        <v>34.7652</v>
      </c>
      <c r="AI80" s="104">
        <f t="shared" si="24"/>
        <v>35.096297142857139</v>
      </c>
      <c r="AJ80" s="104">
        <f t="shared" si="25"/>
        <v>40.619999999999997</v>
      </c>
      <c r="AK80" s="104">
        <f t="shared" si="26"/>
        <v>40.619999999999997</v>
      </c>
      <c r="AL80" s="105">
        <f t="shared" si="27"/>
        <v>39.900000000000006</v>
      </c>
      <c r="AM80" s="105">
        <f t="shared" si="28"/>
        <v>39.900000000000006</v>
      </c>
      <c r="AN80" s="105"/>
      <c r="AO80" s="105"/>
      <c r="AP80" s="39">
        <v>3</v>
      </c>
      <c r="AQ80" s="30" t="s">
        <v>201</v>
      </c>
      <c r="AR80" s="30"/>
      <c r="AS80" s="30">
        <v>167</v>
      </c>
      <c r="AT80" s="113">
        <v>33.722857142857137</v>
      </c>
      <c r="AU80" s="113"/>
      <c r="AV80" s="72">
        <v>35.408999999999999</v>
      </c>
      <c r="AW80" s="72">
        <v>35.746228571428567</v>
      </c>
      <c r="AX80" s="113">
        <v>40.619999999999997</v>
      </c>
      <c r="AY80" s="113">
        <v>40.619999999999997</v>
      </c>
      <c r="AZ80" s="108">
        <v>417</v>
      </c>
      <c r="BA80" s="112">
        <v>33.416285714285713</v>
      </c>
      <c r="BB80" s="112"/>
      <c r="BC80" s="112">
        <v>35.0871</v>
      </c>
      <c r="BD80" s="112">
        <v>35.421262857142857</v>
      </c>
      <c r="BE80" s="112">
        <v>40.26</v>
      </c>
      <c r="BF80" s="112">
        <v>40.26</v>
      </c>
      <c r="BG80" s="109">
        <v>833</v>
      </c>
      <c r="BH80" s="112">
        <v>33.109714285714283</v>
      </c>
      <c r="BI80" s="112"/>
      <c r="BJ80" s="112">
        <v>34.7652</v>
      </c>
      <c r="BK80" s="112">
        <v>35.096297142857139</v>
      </c>
      <c r="BL80" s="112">
        <v>39.900000000000006</v>
      </c>
      <c r="BM80" s="112">
        <v>39.900000000000006</v>
      </c>
      <c r="BN80" s="109">
        <v>1667</v>
      </c>
      <c r="BO80" s="112">
        <v>32.803142857142859</v>
      </c>
      <c r="BP80" s="112"/>
      <c r="BQ80" s="112">
        <v>34.443300000000001</v>
      </c>
      <c r="BR80" s="112">
        <v>34.771331428571429</v>
      </c>
      <c r="BS80" s="112">
        <v>39.54</v>
      </c>
      <c r="BT80" s="112">
        <v>39.54</v>
      </c>
      <c r="BU80" s="109">
        <v>2500</v>
      </c>
      <c r="BV80" s="112">
        <v>32.496571428571428</v>
      </c>
      <c r="BW80" s="112"/>
      <c r="BX80" s="112">
        <v>34.121400000000001</v>
      </c>
      <c r="BY80" s="112">
        <v>34.446365714285719</v>
      </c>
      <c r="BZ80" s="112">
        <v>39.119999999999997</v>
      </c>
      <c r="CA80" s="112">
        <v>39.119999999999997</v>
      </c>
      <c r="CB80" s="106" t="str">
        <f t="shared" si="29"/>
        <v>Heineken</v>
      </c>
      <c r="CC80" s="30">
        <v>0</v>
      </c>
      <c r="CD80" s="30"/>
      <c r="CE80" s="73"/>
      <c r="CF80" s="74"/>
      <c r="CG80" s="30"/>
      <c r="CH80" s="30"/>
      <c r="CI80" s="110">
        <v>100051</v>
      </c>
    </row>
    <row r="81" spans="1:87" ht="15" customHeight="1" x14ac:dyDescent="0.25">
      <c r="A81" s="30" t="s">
        <v>71</v>
      </c>
      <c r="B81" s="30">
        <v>88025976</v>
      </c>
      <c r="C81" s="30" t="s">
        <v>218</v>
      </c>
      <c r="D81" s="96">
        <f>VLOOKUP(B81,'Status update'!B:E,4,0)</f>
        <v>1</v>
      </c>
      <c r="E81" s="96">
        <v>3</v>
      </c>
      <c r="F81" s="96">
        <f>VLOOKUP(B81,'Status update'!B:D,3,0)</f>
        <v>72</v>
      </c>
      <c r="G81" s="97">
        <f t="shared" si="18"/>
        <v>72</v>
      </c>
      <c r="H81" s="30"/>
      <c r="I81" s="30"/>
      <c r="J81" s="30"/>
      <c r="K81" s="98">
        <f t="shared" si="19"/>
        <v>0.43113772455089822</v>
      </c>
      <c r="L81" s="98">
        <f t="shared" si="20"/>
        <v>0.43113772455089822</v>
      </c>
      <c r="M81" s="99"/>
      <c r="N81" s="100">
        <f t="shared" si="21"/>
        <v>0</v>
      </c>
      <c r="O81" s="101"/>
      <c r="P81" s="102"/>
      <c r="Q81" s="103"/>
      <c r="R81" s="103"/>
      <c r="S81" s="30" t="s">
        <v>73</v>
      </c>
      <c r="T81" s="30" t="s">
        <v>74</v>
      </c>
      <c r="U81" s="30">
        <v>36</v>
      </c>
      <c r="V81" s="30">
        <v>33</v>
      </c>
      <c r="W81" s="30">
        <v>7</v>
      </c>
      <c r="X81" s="30">
        <v>167</v>
      </c>
      <c r="Y81" s="30" t="s">
        <v>75</v>
      </c>
      <c r="Z81" s="30">
        <v>6</v>
      </c>
      <c r="AA81" s="30" t="s">
        <v>200</v>
      </c>
      <c r="AB81" s="30" t="s">
        <v>117</v>
      </c>
      <c r="AC81" s="30">
        <v>77</v>
      </c>
      <c r="AD81" s="30">
        <v>77</v>
      </c>
      <c r="AE81" s="107"/>
      <c r="AF81" s="75"/>
      <c r="AG81" s="104">
        <f t="shared" si="22"/>
        <v>33.109714285714283</v>
      </c>
      <c r="AH81" s="104">
        <f t="shared" si="23"/>
        <v>34.7652</v>
      </c>
      <c r="AI81" s="104">
        <f t="shared" si="24"/>
        <v>35.096297142857139</v>
      </c>
      <c r="AJ81" s="104">
        <f t="shared" si="25"/>
        <v>40.619999999999997</v>
      </c>
      <c r="AK81" s="104">
        <f t="shared" si="26"/>
        <v>40.619999999999997</v>
      </c>
      <c r="AL81" s="105">
        <f t="shared" si="27"/>
        <v>39.900000000000006</v>
      </c>
      <c r="AM81" s="105">
        <f t="shared" si="28"/>
        <v>39.900000000000006</v>
      </c>
      <c r="AN81" s="105"/>
      <c r="AO81" s="105"/>
      <c r="AP81" s="39">
        <v>3</v>
      </c>
      <c r="AQ81" s="30" t="s">
        <v>201</v>
      </c>
      <c r="AR81" s="30"/>
      <c r="AS81" s="30">
        <v>167</v>
      </c>
      <c r="AT81" s="113">
        <v>33.722857142857137</v>
      </c>
      <c r="AU81" s="113"/>
      <c r="AV81" s="72">
        <v>35.408999999999999</v>
      </c>
      <c r="AW81" s="72">
        <v>35.746228571428567</v>
      </c>
      <c r="AX81" s="113">
        <v>40.619999999999997</v>
      </c>
      <c r="AY81" s="113">
        <v>40.619999999999997</v>
      </c>
      <c r="AZ81" s="108">
        <v>417</v>
      </c>
      <c r="BA81" s="112">
        <v>33.416285714285713</v>
      </c>
      <c r="BB81" s="112"/>
      <c r="BC81" s="112">
        <v>35.0871</v>
      </c>
      <c r="BD81" s="112">
        <v>35.421262857142857</v>
      </c>
      <c r="BE81" s="112">
        <v>40.26</v>
      </c>
      <c r="BF81" s="112">
        <v>40.26</v>
      </c>
      <c r="BG81" s="109">
        <v>833</v>
      </c>
      <c r="BH81" s="112">
        <v>33.109714285714283</v>
      </c>
      <c r="BI81" s="112"/>
      <c r="BJ81" s="112">
        <v>34.7652</v>
      </c>
      <c r="BK81" s="112">
        <v>35.096297142857139</v>
      </c>
      <c r="BL81" s="112">
        <v>39.900000000000006</v>
      </c>
      <c r="BM81" s="112">
        <v>39.900000000000006</v>
      </c>
      <c r="BN81" s="109">
        <v>1667</v>
      </c>
      <c r="BO81" s="112">
        <v>32.803142857142859</v>
      </c>
      <c r="BP81" s="112"/>
      <c r="BQ81" s="112">
        <v>34.443300000000001</v>
      </c>
      <c r="BR81" s="112">
        <v>34.771331428571429</v>
      </c>
      <c r="BS81" s="112">
        <v>39.54</v>
      </c>
      <c r="BT81" s="112">
        <v>39.54</v>
      </c>
      <c r="BU81" s="109">
        <v>2500</v>
      </c>
      <c r="BV81" s="112">
        <v>32.496571428571428</v>
      </c>
      <c r="BW81" s="112"/>
      <c r="BX81" s="112">
        <v>34.121400000000001</v>
      </c>
      <c r="BY81" s="112">
        <v>34.446365714285719</v>
      </c>
      <c r="BZ81" s="112">
        <v>39.119999999999997</v>
      </c>
      <c r="CA81" s="112">
        <v>39.119999999999997</v>
      </c>
      <c r="CB81" s="106" t="str">
        <f t="shared" si="29"/>
        <v>Heineken</v>
      </c>
      <c r="CC81" s="30">
        <v>0</v>
      </c>
      <c r="CD81" s="30"/>
      <c r="CE81" s="73"/>
      <c r="CF81" s="74"/>
      <c r="CG81" s="30"/>
      <c r="CH81" s="30"/>
      <c r="CI81" s="110">
        <v>100051</v>
      </c>
    </row>
    <row r="82" spans="1:87" ht="15" customHeight="1" x14ac:dyDescent="0.25">
      <c r="A82" s="30" t="s">
        <v>71</v>
      </c>
      <c r="B82" s="30">
        <v>88025977</v>
      </c>
      <c r="C82" s="30" t="s">
        <v>219</v>
      </c>
      <c r="D82" s="96">
        <f>VLOOKUP(B82,'Status update'!B:E,4,0)</f>
        <v>1</v>
      </c>
      <c r="E82" s="96">
        <v>3</v>
      </c>
      <c r="F82" s="96">
        <f>VLOOKUP(B82,'Status update'!B:D,3,0)</f>
        <v>97</v>
      </c>
      <c r="G82" s="97">
        <f t="shared" si="18"/>
        <v>97</v>
      </c>
      <c r="H82" s="30"/>
      <c r="I82" s="30"/>
      <c r="J82" s="30"/>
      <c r="K82" s="98">
        <f t="shared" si="19"/>
        <v>0.58083832335329344</v>
      </c>
      <c r="L82" s="98">
        <f t="shared" si="20"/>
        <v>0.58083832335329344</v>
      </c>
      <c r="M82" s="99"/>
      <c r="N82" s="100">
        <f t="shared" si="21"/>
        <v>0</v>
      </c>
      <c r="O82" s="101">
        <v>1</v>
      </c>
      <c r="P82" s="102"/>
      <c r="Q82" s="103"/>
      <c r="R82" s="103"/>
      <c r="S82" s="30" t="s">
        <v>73</v>
      </c>
      <c r="T82" s="30" t="s">
        <v>74</v>
      </c>
      <c r="U82" s="30">
        <v>36</v>
      </c>
      <c r="V82" s="30">
        <v>33</v>
      </c>
      <c r="W82" s="30">
        <v>7</v>
      </c>
      <c r="X82" s="30">
        <v>167</v>
      </c>
      <c r="Y82" s="30" t="s">
        <v>75</v>
      </c>
      <c r="Z82" s="30">
        <v>6</v>
      </c>
      <c r="AA82" s="30" t="s">
        <v>200</v>
      </c>
      <c r="AB82" s="30" t="s">
        <v>117</v>
      </c>
      <c r="AC82" s="30">
        <v>77</v>
      </c>
      <c r="AD82" s="30">
        <v>77</v>
      </c>
      <c r="AE82" s="107"/>
      <c r="AF82" s="75"/>
      <c r="AG82" s="104">
        <f t="shared" si="22"/>
        <v>33.109714285714283</v>
      </c>
      <c r="AH82" s="104">
        <f t="shared" si="23"/>
        <v>34.7652</v>
      </c>
      <c r="AI82" s="104">
        <f t="shared" si="24"/>
        <v>35.096297142857139</v>
      </c>
      <c r="AJ82" s="104">
        <f t="shared" si="25"/>
        <v>40.619999999999997</v>
      </c>
      <c r="AK82" s="104">
        <f t="shared" si="26"/>
        <v>40.619999999999997</v>
      </c>
      <c r="AL82" s="105">
        <f t="shared" si="27"/>
        <v>39.900000000000006</v>
      </c>
      <c r="AM82" s="105">
        <f t="shared" si="28"/>
        <v>39.900000000000006</v>
      </c>
      <c r="AN82" s="105"/>
      <c r="AO82" s="105"/>
      <c r="AP82" s="39">
        <v>3</v>
      </c>
      <c r="AQ82" s="30" t="s">
        <v>201</v>
      </c>
      <c r="AR82" s="30"/>
      <c r="AS82" s="30">
        <v>167</v>
      </c>
      <c r="AT82" s="113">
        <v>33.722857142857137</v>
      </c>
      <c r="AU82" s="113"/>
      <c r="AV82" s="72">
        <v>35.408999999999999</v>
      </c>
      <c r="AW82" s="72">
        <v>35.746228571428567</v>
      </c>
      <c r="AX82" s="113">
        <v>40.619999999999997</v>
      </c>
      <c r="AY82" s="113">
        <v>40.619999999999997</v>
      </c>
      <c r="AZ82" s="108">
        <v>417</v>
      </c>
      <c r="BA82" s="112">
        <v>33.416285714285713</v>
      </c>
      <c r="BB82" s="112"/>
      <c r="BC82" s="112">
        <v>35.0871</v>
      </c>
      <c r="BD82" s="112">
        <v>35.421262857142857</v>
      </c>
      <c r="BE82" s="112">
        <v>40.26</v>
      </c>
      <c r="BF82" s="112">
        <v>40.26</v>
      </c>
      <c r="BG82" s="109">
        <v>833</v>
      </c>
      <c r="BH82" s="112">
        <v>33.109714285714283</v>
      </c>
      <c r="BI82" s="112"/>
      <c r="BJ82" s="112">
        <v>34.7652</v>
      </c>
      <c r="BK82" s="112">
        <v>35.096297142857139</v>
      </c>
      <c r="BL82" s="112">
        <v>39.900000000000006</v>
      </c>
      <c r="BM82" s="112">
        <v>39.900000000000006</v>
      </c>
      <c r="BN82" s="109">
        <v>1667</v>
      </c>
      <c r="BO82" s="112">
        <v>32.803142857142859</v>
      </c>
      <c r="BP82" s="112"/>
      <c r="BQ82" s="112">
        <v>34.443300000000001</v>
      </c>
      <c r="BR82" s="112">
        <v>34.771331428571429</v>
      </c>
      <c r="BS82" s="112">
        <v>39.54</v>
      </c>
      <c r="BT82" s="112">
        <v>39.54</v>
      </c>
      <c r="BU82" s="109">
        <v>2500</v>
      </c>
      <c r="BV82" s="112">
        <v>32.496571428571428</v>
      </c>
      <c r="BW82" s="112"/>
      <c r="BX82" s="112">
        <v>34.121400000000001</v>
      </c>
      <c r="BY82" s="112">
        <v>34.446365714285719</v>
      </c>
      <c r="BZ82" s="112">
        <v>39.119999999999997</v>
      </c>
      <c r="CA82" s="112">
        <v>39.119999999999997</v>
      </c>
      <c r="CB82" s="106" t="str">
        <f t="shared" si="29"/>
        <v>Heineken</v>
      </c>
      <c r="CC82" s="30">
        <v>0</v>
      </c>
      <c r="CD82" s="30"/>
      <c r="CE82" s="73"/>
      <c r="CF82" s="74"/>
      <c r="CG82" s="30"/>
      <c r="CH82" s="30"/>
      <c r="CI82" s="110">
        <v>100051</v>
      </c>
    </row>
    <row r="83" spans="1:87" ht="15" customHeight="1" x14ac:dyDescent="0.25">
      <c r="A83" s="30" t="s">
        <v>71</v>
      </c>
      <c r="B83" s="30">
        <v>88025979</v>
      </c>
      <c r="C83" s="30" t="s">
        <v>220</v>
      </c>
      <c r="D83" s="96">
        <f>VLOOKUP(B83,'Status update'!B:E,4,0)</f>
        <v>1</v>
      </c>
      <c r="E83" s="96">
        <v>3</v>
      </c>
      <c r="F83" s="96">
        <f>VLOOKUP(B83,'Status update'!B:D,3,0)</f>
        <v>103</v>
      </c>
      <c r="G83" s="97">
        <f t="shared" si="18"/>
        <v>103</v>
      </c>
      <c r="H83" s="30"/>
      <c r="I83" s="30"/>
      <c r="J83" s="30"/>
      <c r="K83" s="98">
        <f t="shared" si="19"/>
        <v>0.61676646706586824</v>
      </c>
      <c r="L83" s="98">
        <f t="shared" si="20"/>
        <v>0.61676646706586824</v>
      </c>
      <c r="M83" s="99"/>
      <c r="N83" s="100">
        <f t="shared" si="21"/>
        <v>0</v>
      </c>
      <c r="O83" s="101"/>
      <c r="P83" s="102"/>
      <c r="Q83" s="103"/>
      <c r="R83" s="103"/>
      <c r="S83" s="30" t="s">
        <v>73</v>
      </c>
      <c r="T83" s="30" t="s">
        <v>74</v>
      </c>
      <c r="U83" s="30">
        <v>36</v>
      </c>
      <c r="V83" s="30">
        <v>33</v>
      </c>
      <c r="W83" s="30">
        <v>7</v>
      </c>
      <c r="X83" s="30">
        <v>167</v>
      </c>
      <c r="Y83" s="30" t="s">
        <v>75</v>
      </c>
      <c r="Z83" s="30">
        <v>6</v>
      </c>
      <c r="AA83" s="30" t="s">
        <v>200</v>
      </c>
      <c r="AB83" s="30" t="s">
        <v>117</v>
      </c>
      <c r="AC83" s="30">
        <v>77</v>
      </c>
      <c r="AD83" s="30">
        <v>77</v>
      </c>
      <c r="AE83" s="107"/>
      <c r="AF83" s="75"/>
      <c r="AG83" s="104">
        <f t="shared" si="22"/>
        <v>34.642571428571436</v>
      </c>
      <c r="AH83" s="104">
        <f t="shared" si="23"/>
        <v>36.374700000000011</v>
      </c>
      <c r="AI83" s="104">
        <f t="shared" si="24"/>
        <v>36.721125714285726</v>
      </c>
      <c r="AJ83" s="104">
        <f t="shared" si="25"/>
        <v>42.480000000000004</v>
      </c>
      <c r="AK83" s="104">
        <f t="shared" si="26"/>
        <v>42.480000000000004</v>
      </c>
      <c r="AL83" s="105">
        <f t="shared" si="27"/>
        <v>41.7</v>
      </c>
      <c r="AM83" s="105">
        <f t="shared" si="28"/>
        <v>41.7</v>
      </c>
      <c r="AN83" s="105"/>
      <c r="AO83" s="105"/>
      <c r="AP83" s="39">
        <v>3</v>
      </c>
      <c r="AQ83" s="30" t="s">
        <v>201</v>
      </c>
      <c r="AR83" s="30"/>
      <c r="AS83" s="30">
        <v>167</v>
      </c>
      <c r="AT83" s="113">
        <v>35.255714285714284</v>
      </c>
      <c r="AU83" s="113"/>
      <c r="AV83" s="72">
        <v>37.018499999999996</v>
      </c>
      <c r="AW83" s="72">
        <v>37.37105714285714</v>
      </c>
      <c r="AX83" s="113">
        <v>42.480000000000004</v>
      </c>
      <c r="AY83" s="113">
        <v>42.480000000000004</v>
      </c>
      <c r="AZ83" s="108">
        <v>417</v>
      </c>
      <c r="BA83" s="112">
        <v>34.949142857142853</v>
      </c>
      <c r="BB83" s="112"/>
      <c r="BC83" s="112">
        <v>36.696599999999997</v>
      </c>
      <c r="BD83" s="112">
        <v>37.046091428571422</v>
      </c>
      <c r="BE83" s="112">
        <v>42.12</v>
      </c>
      <c r="BF83" s="112">
        <v>42.12</v>
      </c>
      <c r="BG83" s="109">
        <v>833</v>
      </c>
      <c r="BH83" s="112">
        <v>34.642571428571436</v>
      </c>
      <c r="BI83" s="112"/>
      <c r="BJ83" s="112">
        <v>36.374700000000011</v>
      </c>
      <c r="BK83" s="112">
        <v>36.721125714285726</v>
      </c>
      <c r="BL83" s="112">
        <v>41.7</v>
      </c>
      <c r="BM83" s="112">
        <v>41.7</v>
      </c>
      <c r="BN83" s="109">
        <v>1667</v>
      </c>
      <c r="BO83" s="112">
        <v>34.335999999999999</v>
      </c>
      <c r="BP83" s="112"/>
      <c r="BQ83" s="112">
        <v>36.052799999999998</v>
      </c>
      <c r="BR83" s="112">
        <v>36.396160000000002</v>
      </c>
      <c r="BS83" s="112">
        <v>41.339999999999996</v>
      </c>
      <c r="BT83" s="112">
        <v>41.339999999999996</v>
      </c>
      <c r="BU83" s="109">
        <v>2500</v>
      </c>
      <c r="BV83" s="112">
        <v>34.029428571428568</v>
      </c>
      <c r="BW83" s="112"/>
      <c r="BX83" s="112">
        <v>35.730899999999998</v>
      </c>
      <c r="BY83" s="112">
        <v>36.071194285714284</v>
      </c>
      <c r="BZ83" s="112">
        <v>40.980000000000004</v>
      </c>
      <c r="CA83" s="112">
        <v>40.980000000000004</v>
      </c>
      <c r="CB83" s="106" t="str">
        <f t="shared" si="29"/>
        <v>Heineken</v>
      </c>
      <c r="CC83" s="30">
        <v>0</v>
      </c>
      <c r="CD83" s="30"/>
      <c r="CE83" s="73"/>
      <c r="CF83" s="74"/>
      <c r="CG83" s="30"/>
      <c r="CH83" s="30"/>
      <c r="CI83" s="110">
        <v>100051</v>
      </c>
    </row>
    <row r="84" spans="1:87" ht="15" customHeight="1" x14ac:dyDescent="0.25">
      <c r="A84" s="30" t="s">
        <v>71</v>
      </c>
      <c r="B84" s="30">
        <v>88025980</v>
      </c>
      <c r="C84" s="30" t="s">
        <v>221</v>
      </c>
      <c r="D84" s="96">
        <f>VLOOKUP(B84,'Status update'!B:E,4,0)</f>
        <v>2</v>
      </c>
      <c r="E84" s="96">
        <v>3</v>
      </c>
      <c r="F84" s="96">
        <f>VLOOKUP(B84,'Status update'!B:D,3,0)</f>
        <v>165</v>
      </c>
      <c r="G84" s="97">
        <f t="shared" si="18"/>
        <v>165</v>
      </c>
      <c r="H84" s="30"/>
      <c r="I84" s="30"/>
      <c r="J84" s="30"/>
      <c r="K84" s="98">
        <f t="shared" si="19"/>
        <v>0.9880239520958084</v>
      </c>
      <c r="L84" s="98">
        <f t="shared" si="20"/>
        <v>0.9880239520958084</v>
      </c>
      <c r="M84" s="99"/>
      <c r="N84" s="100">
        <f t="shared" si="21"/>
        <v>0</v>
      </c>
      <c r="O84" s="101"/>
      <c r="P84" s="102"/>
      <c r="Q84" s="103"/>
      <c r="R84" s="103"/>
      <c r="S84" s="30" t="s">
        <v>73</v>
      </c>
      <c r="T84" s="30" t="s">
        <v>74</v>
      </c>
      <c r="U84" s="30">
        <v>36</v>
      </c>
      <c r="V84" s="30">
        <v>33</v>
      </c>
      <c r="W84" s="30">
        <v>7</v>
      </c>
      <c r="X84" s="30">
        <v>167</v>
      </c>
      <c r="Y84" s="30" t="s">
        <v>75</v>
      </c>
      <c r="Z84" s="30">
        <v>6</v>
      </c>
      <c r="AA84" s="30" t="s">
        <v>200</v>
      </c>
      <c r="AB84" s="30" t="s">
        <v>117</v>
      </c>
      <c r="AC84" s="30">
        <v>77</v>
      </c>
      <c r="AD84" s="30">
        <v>77</v>
      </c>
      <c r="AE84" s="107"/>
      <c r="AF84" s="75"/>
      <c r="AG84" s="104">
        <f t="shared" si="22"/>
        <v>34.642571428571429</v>
      </c>
      <c r="AH84" s="104">
        <f t="shared" si="23"/>
        <v>36.374700000000004</v>
      </c>
      <c r="AI84" s="104">
        <f t="shared" si="24"/>
        <v>36.721125714285719</v>
      </c>
      <c r="AJ84" s="104">
        <f t="shared" si="25"/>
        <v>42.480000000000004</v>
      </c>
      <c r="AK84" s="104">
        <f t="shared" si="26"/>
        <v>42.480000000000004</v>
      </c>
      <c r="AL84" s="105">
        <f t="shared" si="27"/>
        <v>41.7</v>
      </c>
      <c r="AM84" s="105">
        <f t="shared" si="28"/>
        <v>41.7</v>
      </c>
      <c r="AN84" s="105"/>
      <c r="AO84" s="105"/>
      <c r="AP84" s="39">
        <v>3</v>
      </c>
      <c r="AQ84" s="30" t="s">
        <v>201</v>
      </c>
      <c r="AR84" s="30"/>
      <c r="AS84" s="30">
        <v>167</v>
      </c>
      <c r="AT84" s="113">
        <v>35.255714285714284</v>
      </c>
      <c r="AU84" s="113"/>
      <c r="AV84" s="72">
        <v>37.018499999999996</v>
      </c>
      <c r="AW84" s="72">
        <v>37.37105714285714</v>
      </c>
      <c r="AX84" s="113">
        <v>42.480000000000004</v>
      </c>
      <c r="AY84" s="113">
        <v>42.480000000000004</v>
      </c>
      <c r="AZ84" s="108">
        <v>417</v>
      </c>
      <c r="BA84" s="112">
        <v>34.949142857142853</v>
      </c>
      <c r="BB84" s="112"/>
      <c r="BC84" s="112">
        <v>36.696599999999997</v>
      </c>
      <c r="BD84" s="112">
        <v>37.046091428571422</v>
      </c>
      <c r="BE84" s="112">
        <v>42.12</v>
      </c>
      <c r="BF84" s="112">
        <v>42.12</v>
      </c>
      <c r="BG84" s="109">
        <v>833</v>
      </c>
      <c r="BH84" s="112">
        <v>34.642571428571429</v>
      </c>
      <c r="BI84" s="112"/>
      <c r="BJ84" s="112">
        <v>36.374700000000004</v>
      </c>
      <c r="BK84" s="112">
        <v>36.721125714285719</v>
      </c>
      <c r="BL84" s="112">
        <v>41.7</v>
      </c>
      <c r="BM84" s="112">
        <v>41.7</v>
      </c>
      <c r="BN84" s="109">
        <v>1667</v>
      </c>
      <c r="BO84" s="112">
        <v>34.335999999999999</v>
      </c>
      <c r="BP84" s="112"/>
      <c r="BQ84" s="112">
        <v>36.052799999999998</v>
      </c>
      <c r="BR84" s="112">
        <v>36.396160000000002</v>
      </c>
      <c r="BS84" s="112">
        <v>41.339999999999996</v>
      </c>
      <c r="BT84" s="112">
        <v>41.339999999999996</v>
      </c>
      <c r="BU84" s="109">
        <v>2500</v>
      </c>
      <c r="BV84" s="112">
        <v>34.029428571428568</v>
      </c>
      <c r="BW84" s="112"/>
      <c r="BX84" s="112">
        <v>35.730899999999998</v>
      </c>
      <c r="BY84" s="112">
        <v>36.071194285714284</v>
      </c>
      <c r="BZ84" s="112">
        <v>40.980000000000004</v>
      </c>
      <c r="CA84" s="112">
        <v>40.980000000000004</v>
      </c>
      <c r="CB84" s="106" t="str">
        <f t="shared" si="29"/>
        <v>Heineken</v>
      </c>
      <c r="CC84" s="30">
        <v>0</v>
      </c>
      <c r="CD84" s="30"/>
      <c r="CE84" s="73"/>
      <c r="CF84" s="74"/>
      <c r="CG84" s="30"/>
      <c r="CH84" s="30"/>
      <c r="CI84" s="110">
        <v>100051</v>
      </c>
    </row>
    <row r="85" spans="1:87" ht="15" customHeight="1" x14ac:dyDescent="0.25">
      <c r="A85" s="30" t="s">
        <v>71</v>
      </c>
      <c r="B85" s="30">
        <v>88025981</v>
      </c>
      <c r="C85" s="30" t="s">
        <v>222</v>
      </c>
      <c r="D85" s="96">
        <f>VLOOKUP(B85,'Status update'!B:E,4,0)</f>
        <v>3</v>
      </c>
      <c r="E85" s="96">
        <v>3</v>
      </c>
      <c r="F85" s="96">
        <f>VLOOKUP(B85,'Status update'!B:D,3,0)</f>
        <v>328</v>
      </c>
      <c r="G85" s="97">
        <f t="shared" si="18"/>
        <v>328</v>
      </c>
      <c r="H85" s="30"/>
      <c r="I85" s="30"/>
      <c r="J85" s="30"/>
      <c r="K85" s="98">
        <f t="shared" si="19"/>
        <v>1.9640718562874251</v>
      </c>
      <c r="L85" s="98">
        <f t="shared" si="20"/>
        <v>1.9640718562874251</v>
      </c>
      <c r="M85" s="99"/>
      <c r="N85" s="100">
        <f t="shared" si="21"/>
        <v>0</v>
      </c>
      <c r="O85" s="101"/>
      <c r="P85" s="102"/>
      <c r="Q85" s="103"/>
      <c r="R85" s="103"/>
      <c r="S85" s="30" t="s">
        <v>73</v>
      </c>
      <c r="T85" s="30" t="s">
        <v>74</v>
      </c>
      <c r="U85" s="30">
        <v>36</v>
      </c>
      <c r="V85" s="30">
        <v>33</v>
      </c>
      <c r="W85" s="30">
        <v>7</v>
      </c>
      <c r="X85" s="30">
        <v>167</v>
      </c>
      <c r="Y85" s="30" t="s">
        <v>75</v>
      </c>
      <c r="Z85" s="30">
        <v>6</v>
      </c>
      <c r="AA85" s="30" t="s">
        <v>200</v>
      </c>
      <c r="AB85" s="30" t="s">
        <v>117</v>
      </c>
      <c r="AC85" s="30">
        <v>77</v>
      </c>
      <c r="AD85" s="30">
        <v>77</v>
      </c>
      <c r="AE85" s="107"/>
      <c r="AF85" s="75"/>
      <c r="AG85" s="104">
        <f t="shared" si="22"/>
        <v>34.642571428571429</v>
      </c>
      <c r="AH85" s="104">
        <f t="shared" si="23"/>
        <v>36.374700000000004</v>
      </c>
      <c r="AI85" s="104">
        <f t="shared" si="24"/>
        <v>36.721125714285719</v>
      </c>
      <c r="AJ85" s="104">
        <f t="shared" si="25"/>
        <v>42.480000000000004</v>
      </c>
      <c r="AK85" s="104">
        <f t="shared" si="26"/>
        <v>42.480000000000004</v>
      </c>
      <c r="AL85" s="105">
        <f t="shared" si="27"/>
        <v>41.7</v>
      </c>
      <c r="AM85" s="105">
        <f t="shared" si="28"/>
        <v>41.7</v>
      </c>
      <c r="AN85" s="105"/>
      <c r="AO85" s="105"/>
      <c r="AP85" s="39">
        <v>3</v>
      </c>
      <c r="AQ85" s="30" t="s">
        <v>201</v>
      </c>
      <c r="AR85" s="30"/>
      <c r="AS85" s="30">
        <v>167</v>
      </c>
      <c r="AT85" s="113">
        <v>35.255714285714284</v>
      </c>
      <c r="AU85" s="113"/>
      <c r="AV85" s="72">
        <v>37.018499999999996</v>
      </c>
      <c r="AW85" s="72">
        <v>37.37105714285714</v>
      </c>
      <c r="AX85" s="113">
        <v>42.480000000000004</v>
      </c>
      <c r="AY85" s="113">
        <v>42.480000000000004</v>
      </c>
      <c r="AZ85" s="108">
        <v>417</v>
      </c>
      <c r="BA85" s="112">
        <v>34.949142857142853</v>
      </c>
      <c r="BB85" s="112"/>
      <c r="BC85" s="112">
        <v>36.696599999999997</v>
      </c>
      <c r="BD85" s="112">
        <v>37.046091428571422</v>
      </c>
      <c r="BE85" s="112">
        <v>42.12</v>
      </c>
      <c r="BF85" s="112">
        <v>42.12</v>
      </c>
      <c r="BG85" s="109">
        <v>833</v>
      </c>
      <c r="BH85" s="112">
        <v>34.642571428571429</v>
      </c>
      <c r="BI85" s="112"/>
      <c r="BJ85" s="112">
        <v>36.374700000000004</v>
      </c>
      <c r="BK85" s="112">
        <v>36.721125714285719</v>
      </c>
      <c r="BL85" s="112">
        <v>41.7</v>
      </c>
      <c r="BM85" s="112">
        <v>41.7</v>
      </c>
      <c r="BN85" s="109">
        <v>1667</v>
      </c>
      <c r="BO85" s="112">
        <v>34.335999999999999</v>
      </c>
      <c r="BP85" s="112"/>
      <c r="BQ85" s="112">
        <v>36.052799999999998</v>
      </c>
      <c r="BR85" s="112">
        <v>36.396160000000002</v>
      </c>
      <c r="BS85" s="112">
        <v>41.339999999999996</v>
      </c>
      <c r="BT85" s="112">
        <v>41.339999999999996</v>
      </c>
      <c r="BU85" s="109">
        <v>2500</v>
      </c>
      <c r="BV85" s="112">
        <v>34.029428571428568</v>
      </c>
      <c r="BW85" s="112"/>
      <c r="BX85" s="112">
        <v>35.730899999999998</v>
      </c>
      <c r="BY85" s="112">
        <v>36.071194285714284</v>
      </c>
      <c r="BZ85" s="112">
        <v>40.980000000000004</v>
      </c>
      <c r="CA85" s="112">
        <v>40.980000000000004</v>
      </c>
      <c r="CB85" s="106" t="str">
        <f t="shared" si="29"/>
        <v>Heineken</v>
      </c>
      <c r="CC85" s="30">
        <v>0</v>
      </c>
      <c r="CD85" s="30"/>
      <c r="CE85" s="73"/>
      <c r="CF85" s="74"/>
      <c r="CG85" s="30"/>
      <c r="CH85" s="30"/>
      <c r="CI85" s="110">
        <v>100051</v>
      </c>
    </row>
    <row r="86" spans="1:87" ht="15" customHeight="1" x14ac:dyDescent="0.25">
      <c r="A86" s="30" t="s">
        <v>71</v>
      </c>
      <c r="B86" s="30">
        <v>88025982</v>
      </c>
      <c r="C86" s="30" t="s">
        <v>223</v>
      </c>
      <c r="D86" s="96">
        <f>VLOOKUP(B86,'Status update'!B:E,4,0)</f>
        <v>1</v>
      </c>
      <c r="E86" s="96">
        <v>3</v>
      </c>
      <c r="F86" s="96">
        <f>VLOOKUP(B86,'Status update'!B:D,3,0)</f>
        <v>102</v>
      </c>
      <c r="G86" s="97">
        <f t="shared" si="18"/>
        <v>100</v>
      </c>
      <c r="H86" s="30"/>
      <c r="I86" s="30"/>
      <c r="J86" s="30"/>
      <c r="K86" s="98">
        <f t="shared" si="19"/>
        <v>0.6107784431137725</v>
      </c>
      <c r="L86" s="98">
        <f t="shared" si="20"/>
        <v>0.59880239520958078</v>
      </c>
      <c r="M86" s="99"/>
      <c r="N86" s="100">
        <f t="shared" si="21"/>
        <v>0</v>
      </c>
      <c r="O86" s="101">
        <v>1</v>
      </c>
      <c r="P86" s="102"/>
      <c r="Q86" s="103">
        <v>2</v>
      </c>
      <c r="R86" s="103"/>
      <c r="S86" s="30" t="s">
        <v>73</v>
      </c>
      <c r="T86" s="30" t="s">
        <v>74</v>
      </c>
      <c r="U86" s="30">
        <v>36</v>
      </c>
      <c r="V86" s="30">
        <v>33</v>
      </c>
      <c r="W86" s="30">
        <v>7</v>
      </c>
      <c r="X86" s="30">
        <v>167</v>
      </c>
      <c r="Y86" s="30" t="s">
        <v>75</v>
      </c>
      <c r="Z86" s="30">
        <v>6</v>
      </c>
      <c r="AA86" s="30" t="s">
        <v>200</v>
      </c>
      <c r="AB86" s="30" t="s">
        <v>117</v>
      </c>
      <c r="AC86" s="30">
        <v>77</v>
      </c>
      <c r="AD86" s="30">
        <v>77</v>
      </c>
      <c r="AE86" s="107"/>
      <c r="AF86" s="75"/>
      <c r="AG86" s="104">
        <f t="shared" si="22"/>
        <v>34.642571428571429</v>
      </c>
      <c r="AH86" s="104">
        <f t="shared" si="23"/>
        <v>36.374700000000004</v>
      </c>
      <c r="AI86" s="104">
        <f t="shared" si="24"/>
        <v>36.721125714285719</v>
      </c>
      <c r="AJ86" s="104">
        <f t="shared" si="25"/>
        <v>42.480000000000004</v>
      </c>
      <c r="AK86" s="104">
        <f t="shared" si="26"/>
        <v>42.480000000000004</v>
      </c>
      <c r="AL86" s="105">
        <f t="shared" si="27"/>
        <v>41.7</v>
      </c>
      <c r="AM86" s="105">
        <f t="shared" si="28"/>
        <v>41.7</v>
      </c>
      <c r="AN86" s="105"/>
      <c r="AO86" s="105"/>
      <c r="AP86" s="39">
        <v>3</v>
      </c>
      <c r="AQ86" s="30" t="s">
        <v>201</v>
      </c>
      <c r="AR86" s="30"/>
      <c r="AS86" s="30">
        <v>167</v>
      </c>
      <c r="AT86" s="113">
        <v>35.255714285714284</v>
      </c>
      <c r="AU86" s="113"/>
      <c r="AV86" s="72">
        <v>37.018499999999996</v>
      </c>
      <c r="AW86" s="72">
        <v>37.37105714285714</v>
      </c>
      <c r="AX86" s="113">
        <v>42.480000000000004</v>
      </c>
      <c r="AY86" s="113">
        <v>42.480000000000004</v>
      </c>
      <c r="AZ86" s="108">
        <v>417</v>
      </c>
      <c r="BA86" s="112">
        <v>34.949142857142853</v>
      </c>
      <c r="BB86" s="112"/>
      <c r="BC86" s="112">
        <v>36.696599999999997</v>
      </c>
      <c r="BD86" s="112">
        <v>37.046091428571422</v>
      </c>
      <c r="BE86" s="112">
        <v>42.12</v>
      </c>
      <c r="BF86" s="112">
        <v>42.12</v>
      </c>
      <c r="BG86" s="109">
        <v>833</v>
      </c>
      <c r="BH86" s="112">
        <v>34.642571428571429</v>
      </c>
      <c r="BI86" s="112"/>
      <c r="BJ86" s="112">
        <v>36.374700000000004</v>
      </c>
      <c r="BK86" s="112">
        <v>36.721125714285719</v>
      </c>
      <c r="BL86" s="112">
        <v>41.7</v>
      </c>
      <c r="BM86" s="112">
        <v>41.7</v>
      </c>
      <c r="BN86" s="109">
        <v>1667</v>
      </c>
      <c r="BO86" s="112">
        <v>34.335999999999999</v>
      </c>
      <c r="BP86" s="112"/>
      <c r="BQ86" s="112">
        <v>36.052799999999998</v>
      </c>
      <c r="BR86" s="112">
        <v>36.396160000000002</v>
      </c>
      <c r="BS86" s="112">
        <v>41.339999999999996</v>
      </c>
      <c r="BT86" s="112">
        <v>41.339999999999996</v>
      </c>
      <c r="BU86" s="109">
        <v>2500</v>
      </c>
      <c r="BV86" s="112">
        <v>34.029428571428568</v>
      </c>
      <c r="BW86" s="112"/>
      <c r="BX86" s="112">
        <v>35.730899999999998</v>
      </c>
      <c r="BY86" s="112">
        <v>36.071194285714284</v>
      </c>
      <c r="BZ86" s="112">
        <v>40.980000000000004</v>
      </c>
      <c r="CA86" s="112">
        <v>40.980000000000004</v>
      </c>
      <c r="CB86" s="106" t="str">
        <f t="shared" si="29"/>
        <v>Heineken</v>
      </c>
      <c r="CC86" s="30">
        <v>0</v>
      </c>
      <c r="CD86" s="30"/>
      <c r="CE86" s="73"/>
      <c r="CF86" s="74"/>
      <c r="CG86" s="30"/>
      <c r="CH86" s="30"/>
      <c r="CI86" s="110">
        <v>100051</v>
      </c>
    </row>
    <row r="87" spans="1:87" ht="15" customHeight="1" x14ac:dyDescent="0.25">
      <c r="A87" s="30" t="s">
        <v>188</v>
      </c>
      <c r="B87" s="30">
        <v>88025984</v>
      </c>
      <c r="C87" s="30" t="s">
        <v>224</v>
      </c>
      <c r="D87" s="96">
        <f>VLOOKUP(B87,'Status update'!B:E,4,0)</f>
        <v>1</v>
      </c>
      <c r="E87" s="96">
        <v>3</v>
      </c>
      <c r="F87" s="96">
        <f>VLOOKUP(B87,'Status update'!B:D,3,0)</f>
        <v>31</v>
      </c>
      <c r="G87" s="97">
        <f t="shared" si="18"/>
        <v>31</v>
      </c>
      <c r="H87" s="30" t="s">
        <v>99</v>
      </c>
      <c r="I87" s="30"/>
      <c r="J87" s="30"/>
      <c r="K87" s="98">
        <f t="shared" si="19"/>
        <v>0.18562874251497005</v>
      </c>
      <c r="L87" s="98">
        <f t="shared" si="20"/>
        <v>0.18562874251497005</v>
      </c>
      <c r="M87" s="99"/>
      <c r="N87" s="100">
        <f t="shared" si="21"/>
        <v>0</v>
      </c>
      <c r="O87" s="101"/>
      <c r="P87" s="102"/>
      <c r="Q87" s="103"/>
      <c r="R87" s="103"/>
      <c r="S87" s="30" t="s">
        <v>73</v>
      </c>
      <c r="T87" s="30" t="s">
        <v>74</v>
      </c>
      <c r="U87" s="30">
        <v>36</v>
      </c>
      <c r="V87" s="30">
        <v>33</v>
      </c>
      <c r="W87" s="30">
        <v>7</v>
      </c>
      <c r="X87" s="30">
        <v>167</v>
      </c>
      <c r="Y87" s="30" t="s">
        <v>75</v>
      </c>
      <c r="Z87" s="30">
        <v>6</v>
      </c>
      <c r="AA87" s="30" t="s">
        <v>200</v>
      </c>
      <c r="AB87" s="30" t="s">
        <v>117</v>
      </c>
      <c r="AC87" s="30">
        <v>77</v>
      </c>
      <c r="AD87" s="30">
        <v>77</v>
      </c>
      <c r="AE87" s="107"/>
      <c r="AF87" s="75"/>
      <c r="AG87" s="104">
        <f t="shared" si="22"/>
        <v>35.255714285714284</v>
      </c>
      <c r="AH87" s="104">
        <f t="shared" si="23"/>
        <v>37.018499999999996</v>
      </c>
      <c r="AI87" s="104">
        <f t="shared" si="24"/>
        <v>37.37105714285714</v>
      </c>
      <c r="AJ87" s="104">
        <f t="shared" si="25"/>
        <v>42.480000000000004</v>
      </c>
      <c r="AK87" s="104">
        <f t="shared" si="26"/>
        <v>42.480000000000004</v>
      </c>
      <c r="AL87" s="105">
        <f t="shared" si="27"/>
        <v>42.480000000000004</v>
      </c>
      <c r="AM87" s="105">
        <f t="shared" si="28"/>
        <v>42.480000000000004</v>
      </c>
      <c r="AN87" s="105"/>
      <c r="AO87" s="105"/>
      <c r="AP87" s="39">
        <f t="shared" si="17"/>
        <v>1</v>
      </c>
      <c r="AQ87" s="30" t="s">
        <v>201</v>
      </c>
      <c r="AR87" s="30"/>
      <c r="AS87" s="30">
        <v>167</v>
      </c>
      <c r="AT87" s="113">
        <v>35.255714285714284</v>
      </c>
      <c r="AU87" s="113"/>
      <c r="AV87" s="72">
        <v>37.018499999999996</v>
      </c>
      <c r="AW87" s="72">
        <v>37.37105714285714</v>
      </c>
      <c r="AX87" s="113">
        <v>42.480000000000004</v>
      </c>
      <c r="AY87" s="113">
        <v>42.480000000000004</v>
      </c>
      <c r="AZ87" s="108">
        <v>417</v>
      </c>
      <c r="BA87" s="112">
        <v>34.949142857142853</v>
      </c>
      <c r="BB87" s="112"/>
      <c r="BC87" s="112">
        <v>36.696599999999997</v>
      </c>
      <c r="BD87" s="112">
        <v>37.046091428571422</v>
      </c>
      <c r="BE87" s="112">
        <v>42.12</v>
      </c>
      <c r="BF87" s="112">
        <v>42.12</v>
      </c>
      <c r="BG87" s="109">
        <v>833</v>
      </c>
      <c r="BH87" s="112">
        <v>34.642571428571429</v>
      </c>
      <c r="BI87" s="112"/>
      <c r="BJ87" s="112">
        <v>36.374700000000004</v>
      </c>
      <c r="BK87" s="112">
        <v>36.721125714285719</v>
      </c>
      <c r="BL87" s="112">
        <v>41.7</v>
      </c>
      <c r="BM87" s="112">
        <v>41.7</v>
      </c>
      <c r="BN87" s="109">
        <v>1667</v>
      </c>
      <c r="BO87" s="112">
        <v>34.335999999999999</v>
      </c>
      <c r="BP87" s="112"/>
      <c r="BQ87" s="112">
        <v>36.052799999999998</v>
      </c>
      <c r="BR87" s="112">
        <v>36.396160000000002</v>
      </c>
      <c r="BS87" s="112">
        <v>41.339999999999996</v>
      </c>
      <c r="BT87" s="112">
        <v>41.339999999999996</v>
      </c>
      <c r="BU87" s="109">
        <v>2500</v>
      </c>
      <c r="BV87" s="112">
        <v>34.029428571428568</v>
      </c>
      <c r="BW87" s="112"/>
      <c r="BX87" s="112">
        <v>35.730899999999998</v>
      </c>
      <c r="BY87" s="112">
        <v>36.071194285714284</v>
      </c>
      <c r="BZ87" s="112">
        <v>40.980000000000004</v>
      </c>
      <c r="CA87" s="112">
        <v>40.980000000000004</v>
      </c>
      <c r="CB87" s="106" t="str">
        <f t="shared" si="29"/>
        <v>Heineken - 0.0</v>
      </c>
      <c r="CC87" s="30">
        <v>0</v>
      </c>
      <c r="CD87" s="30"/>
      <c r="CE87" s="73"/>
      <c r="CF87" s="74"/>
      <c r="CG87" s="30"/>
      <c r="CH87" s="30"/>
      <c r="CI87" s="110">
        <v>100051</v>
      </c>
    </row>
    <row r="88" spans="1:87" ht="15" customHeight="1" x14ac:dyDescent="0.25">
      <c r="A88" s="30" t="s">
        <v>188</v>
      </c>
      <c r="B88" s="30">
        <v>88025985</v>
      </c>
      <c r="C88" s="30" t="s">
        <v>225</v>
      </c>
      <c r="D88" s="96">
        <f>VLOOKUP(B88,'Status update'!B:E,4,0)</f>
        <v>1</v>
      </c>
      <c r="E88" s="96">
        <v>3</v>
      </c>
      <c r="F88" s="96">
        <f>VLOOKUP(B88,'Status update'!B:D,3,0)</f>
        <v>34</v>
      </c>
      <c r="G88" s="97">
        <f t="shared" si="18"/>
        <v>34</v>
      </c>
      <c r="H88" s="30" t="s">
        <v>99</v>
      </c>
      <c r="I88" s="30"/>
      <c r="J88" s="30"/>
      <c r="K88" s="98">
        <f t="shared" si="19"/>
        <v>0.20359281437125748</v>
      </c>
      <c r="L88" s="98">
        <f t="shared" si="20"/>
        <v>0.20359281437125748</v>
      </c>
      <c r="M88" s="99"/>
      <c r="N88" s="100">
        <f t="shared" si="21"/>
        <v>0</v>
      </c>
      <c r="O88" s="101"/>
      <c r="P88" s="102"/>
      <c r="Q88" s="103"/>
      <c r="R88" s="103"/>
      <c r="S88" s="30" t="s">
        <v>73</v>
      </c>
      <c r="T88" s="30" t="s">
        <v>74</v>
      </c>
      <c r="U88" s="30">
        <v>36</v>
      </c>
      <c r="V88" s="30">
        <v>33</v>
      </c>
      <c r="W88" s="30">
        <v>7</v>
      </c>
      <c r="X88" s="30">
        <v>167</v>
      </c>
      <c r="Y88" s="30" t="s">
        <v>75</v>
      </c>
      <c r="Z88" s="30">
        <v>6</v>
      </c>
      <c r="AA88" s="30" t="s">
        <v>200</v>
      </c>
      <c r="AB88" s="30" t="s">
        <v>117</v>
      </c>
      <c r="AC88" s="30">
        <v>77</v>
      </c>
      <c r="AD88" s="30">
        <v>77</v>
      </c>
      <c r="AE88" s="107"/>
      <c r="AF88" s="75"/>
      <c r="AG88" s="104">
        <f t="shared" si="22"/>
        <v>35.255714285714284</v>
      </c>
      <c r="AH88" s="104">
        <f t="shared" si="23"/>
        <v>37.018499999999996</v>
      </c>
      <c r="AI88" s="104">
        <f t="shared" si="24"/>
        <v>37.37105714285714</v>
      </c>
      <c r="AJ88" s="104">
        <f t="shared" si="25"/>
        <v>42.480000000000004</v>
      </c>
      <c r="AK88" s="104">
        <f t="shared" si="26"/>
        <v>42.480000000000004</v>
      </c>
      <c r="AL88" s="105">
        <f t="shared" si="27"/>
        <v>42.480000000000004</v>
      </c>
      <c r="AM88" s="105">
        <f t="shared" si="28"/>
        <v>42.480000000000004</v>
      </c>
      <c r="AN88" s="105"/>
      <c r="AO88" s="105"/>
      <c r="AP88" s="39">
        <f t="shared" si="17"/>
        <v>1</v>
      </c>
      <c r="AQ88" s="30" t="s">
        <v>201</v>
      </c>
      <c r="AR88" s="30"/>
      <c r="AS88" s="30">
        <v>167</v>
      </c>
      <c r="AT88" s="113">
        <v>35.255714285714284</v>
      </c>
      <c r="AU88" s="113"/>
      <c r="AV88" s="72">
        <v>37.018499999999996</v>
      </c>
      <c r="AW88" s="72">
        <v>37.37105714285714</v>
      </c>
      <c r="AX88" s="113">
        <v>42.480000000000004</v>
      </c>
      <c r="AY88" s="113">
        <v>42.480000000000004</v>
      </c>
      <c r="AZ88" s="108">
        <v>417</v>
      </c>
      <c r="BA88" s="112">
        <v>34.949142857142853</v>
      </c>
      <c r="BB88" s="112"/>
      <c r="BC88" s="112">
        <v>36.696599999999997</v>
      </c>
      <c r="BD88" s="112">
        <v>37.046091428571422</v>
      </c>
      <c r="BE88" s="112">
        <v>42.12</v>
      </c>
      <c r="BF88" s="112">
        <v>42.12</v>
      </c>
      <c r="BG88" s="109">
        <v>833</v>
      </c>
      <c r="BH88" s="112">
        <v>34.642571428571429</v>
      </c>
      <c r="BI88" s="112"/>
      <c r="BJ88" s="112">
        <v>36.374700000000004</v>
      </c>
      <c r="BK88" s="112">
        <v>36.721125714285719</v>
      </c>
      <c r="BL88" s="112">
        <v>41.7</v>
      </c>
      <c r="BM88" s="112">
        <v>41.7</v>
      </c>
      <c r="BN88" s="109">
        <v>1667</v>
      </c>
      <c r="BO88" s="112">
        <v>34.335999999999999</v>
      </c>
      <c r="BP88" s="112"/>
      <c r="BQ88" s="112">
        <v>36.052799999999998</v>
      </c>
      <c r="BR88" s="112">
        <v>36.396160000000002</v>
      </c>
      <c r="BS88" s="112">
        <v>41.339999999999996</v>
      </c>
      <c r="BT88" s="112">
        <v>41.339999999999996</v>
      </c>
      <c r="BU88" s="109">
        <v>2500</v>
      </c>
      <c r="BV88" s="112">
        <v>34.029428571428568</v>
      </c>
      <c r="BW88" s="112"/>
      <c r="BX88" s="112">
        <v>35.730899999999998</v>
      </c>
      <c r="BY88" s="112">
        <v>36.071194285714284</v>
      </c>
      <c r="BZ88" s="112">
        <v>40.980000000000004</v>
      </c>
      <c r="CA88" s="112">
        <v>40.980000000000004</v>
      </c>
      <c r="CB88" s="106" t="str">
        <f t="shared" si="29"/>
        <v>Heineken - 0.0</v>
      </c>
      <c r="CC88" s="30">
        <v>0</v>
      </c>
      <c r="CD88" s="30"/>
      <c r="CE88" s="73"/>
      <c r="CF88" s="74"/>
      <c r="CG88" s="30"/>
      <c r="CH88" s="30"/>
      <c r="CI88" s="110">
        <v>100051</v>
      </c>
    </row>
    <row r="89" spans="1:87" ht="15" customHeight="1" x14ac:dyDescent="0.25">
      <c r="A89" s="30" t="s">
        <v>188</v>
      </c>
      <c r="B89" s="30">
        <v>88025986</v>
      </c>
      <c r="C89" s="30" t="s">
        <v>226</v>
      </c>
      <c r="D89" s="96">
        <f>VLOOKUP(B89,'Status update'!B:E,4,0)</f>
        <v>1</v>
      </c>
      <c r="E89" s="96">
        <v>3</v>
      </c>
      <c r="F89" s="96">
        <f>VLOOKUP(B89,'Status update'!B:D,3,0)</f>
        <v>33</v>
      </c>
      <c r="G89" s="97">
        <f t="shared" si="18"/>
        <v>33</v>
      </c>
      <c r="H89" s="30" t="s">
        <v>99</v>
      </c>
      <c r="I89" s="30"/>
      <c r="J89" s="30"/>
      <c r="K89" s="98">
        <f t="shared" si="19"/>
        <v>0.19760479041916168</v>
      </c>
      <c r="L89" s="98">
        <f t="shared" si="20"/>
        <v>0.19760479041916168</v>
      </c>
      <c r="M89" s="99"/>
      <c r="N89" s="100">
        <f t="shared" si="21"/>
        <v>0</v>
      </c>
      <c r="O89" s="101"/>
      <c r="P89" s="102"/>
      <c r="Q89" s="103"/>
      <c r="R89" s="103"/>
      <c r="S89" s="30" t="s">
        <v>73</v>
      </c>
      <c r="T89" s="30" t="s">
        <v>74</v>
      </c>
      <c r="U89" s="30">
        <v>36</v>
      </c>
      <c r="V89" s="30">
        <v>33</v>
      </c>
      <c r="W89" s="30">
        <v>7</v>
      </c>
      <c r="X89" s="30">
        <v>167</v>
      </c>
      <c r="Y89" s="30" t="s">
        <v>75</v>
      </c>
      <c r="Z89" s="30">
        <v>6</v>
      </c>
      <c r="AA89" s="30" t="s">
        <v>200</v>
      </c>
      <c r="AB89" s="30" t="s">
        <v>117</v>
      </c>
      <c r="AC89" s="30">
        <v>77</v>
      </c>
      <c r="AD89" s="30">
        <v>77</v>
      </c>
      <c r="AE89" s="107"/>
      <c r="AF89" s="75"/>
      <c r="AG89" s="104">
        <f t="shared" si="22"/>
        <v>35.255714285714284</v>
      </c>
      <c r="AH89" s="104">
        <f t="shared" si="23"/>
        <v>37.018499999999996</v>
      </c>
      <c r="AI89" s="104">
        <f t="shared" si="24"/>
        <v>37.37105714285714</v>
      </c>
      <c r="AJ89" s="104">
        <f t="shared" si="25"/>
        <v>42.480000000000004</v>
      </c>
      <c r="AK89" s="104">
        <f t="shared" si="26"/>
        <v>42.480000000000004</v>
      </c>
      <c r="AL89" s="105">
        <f t="shared" si="27"/>
        <v>42.480000000000004</v>
      </c>
      <c r="AM89" s="105">
        <f t="shared" si="28"/>
        <v>42.480000000000004</v>
      </c>
      <c r="AN89" s="105"/>
      <c r="AO89" s="105"/>
      <c r="AP89" s="39">
        <f t="shared" si="17"/>
        <v>1</v>
      </c>
      <c r="AQ89" s="30" t="s">
        <v>201</v>
      </c>
      <c r="AR89" s="30"/>
      <c r="AS89" s="30">
        <v>167</v>
      </c>
      <c r="AT89" s="113">
        <v>35.255714285714284</v>
      </c>
      <c r="AU89" s="113"/>
      <c r="AV89" s="72">
        <v>37.018499999999996</v>
      </c>
      <c r="AW89" s="72">
        <v>37.37105714285714</v>
      </c>
      <c r="AX89" s="113">
        <v>42.480000000000004</v>
      </c>
      <c r="AY89" s="113">
        <v>42.480000000000004</v>
      </c>
      <c r="AZ89" s="108">
        <v>417</v>
      </c>
      <c r="BA89" s="112">
        <v>34.949142857142853</v>
      </c>
      <c r="BB89" s="112"/>
      <c r="BC89" s="112">
        <v>36.696599999999997</v>
      </c>
      <c r="BD89" s="112">
        <v>37.046091428571422</v>
      </c>
      <c r="BE89" s="112">
        <v>42.12</v>
      </c>
      <c r="BF89" s="112">
        <v>42.12</v>
      </c>
      <c r="BG89" s="109">
        <v>833</v>
      </c>
      <c r="BH89" s="112">
        <v>34.642571428571429</v>
      </c>
      <c r="BI89" s="112"/>
      <c r="BJ89" s="112">
        <v>36.374700000000004</v>
      </c>
      <c r="BK89" s="112">
        <v>36.721125714285719</v>
      </c>
      <c r="BL89" s="112">
        <v>41.7</v>
      </c>
      <c r="BM89" s="112">
        <v>41.7</v>
      </c>
      <c r="BN89" s="109">
        <v>1667</v>
      </c>
      <c r="BO89" s="112">
        <v>34.335999999999999</v>
      </c>
      <c r="BP89" s="112"/>
      <c r="BQ89" s="112">
        <v>36.052799999999998</v>
      </c>
      <c r="BR89" s="112">
        <v>36.396160000000002</v>
      </c>
      <c r="BS89" s="112">
        <v>41.339999999999996</v>
      </c>
      <c r="BT89" s="112">
        <v>41.339999999999996</v>
      </c>
      <c r="BU89" s="109">
        <v>2500</v>
      </c>
      <c r="BV89" s="112">
        <v>34.029428571428568</v>
      </c>
      <c r="BW89" s="112"/>
      <c r="BX89" s="112">
        <v>35.730899999999998</v>
      </c>
      <c r="BY89" s="112">
        <v>36.071194285714284</v>
      </c>
      <c r="BZ89" s="112">
        <v>40.980000000000004</v>
      </c>
      <c r="CA89" s="112">
        <v>40.980000000000004</v>
      </c>
      <c r="CB89" s="106" t="str">
        <f t="shared" si="29"/>
        <v>Heineken - 0.0</v>
      </c>
      <c r="CC89" s="30">
        <v>0</v>
      </c>
      <c r="CD89" s="30"/>
      <c r="CE89" s="73"/>
      <c r="CF89" s="74"/>
      <c r="CG89" s="30"/>
      <c r="CH89" s="30"/>
      <c r="CI89" s="110">
        <v>100051</v>
      </c>
    </row>
    <row r="90" spans="1:87" ht="15" customHeight="1" x14ac:dyDescent="0.25">
      <c r="A90" s="30" t="s">
        <v>188</v>
      </c>
      <c r="B90" s="30">
        <v>88025987</v>
      </c>
      <c r="C90" s="30" t="s">
        <v>227</v>
      </c>
      <c r="D90" s="96">
        <f>VLOOKUP(B90,'Status update'!B:E,4,0)</f>
        <v>1</v>
      </c>
      <c r="E90" s="96">
        <v>3</v>
      </c>
      <c r="F90" s="96">
        <f>VLOOKUP(B90,'Status update'!B:D,3,0)</f>
        <v>22</v>
      </c>
      <c r="G90" s="97">
        <f t="shared" si="18"/>
        <v>22</v>
      </c>
      <c r="H90" s="30" t="s">
        <v>99</v>
      </c>
      <c r="I90" s="30"/>
      <c r="J90" s="30"/>
      <c r="K90" s="98">
        <f t="shared" si="19"/>
        <v>0.1317365269461078</v>
      </c>
      <c r="L90" s="98">
        <f t="shared" si="20"/>
        <v>0.1317365269461078</v>
      </c>
      <c r="M90" s="99"/>
      <c r="N90" s="100">
        <f t="shared" si="21"/>
        <v>0</v>
      </c>
      <c r="O90" s="101">
        <v>1</v>
      </c>
      <c r="P90" s="102"/>
      <c r="Q90" s="103"/>
      <c r="R90" s="103"/>
      <c r="S90" s="30" t="s">
        <v>73</v>
      </c>
      <c r="T90" s="30" t="s">
        <v>74</v>
      </c>
      <c r="U90" s="30">
        <v>36</v>
      </c>
      <c r="V90" s="30">
        <v>33</v>
      </c>
      <c r="W90" s="30">
        <v>7</v>
      </c>
      <c r="X90" s="30">
        <v>167</v>
      </c>
      <c r="Y90" s="30" t="s">
        <v>75</v>
      </c>
      <c r="Z90" s="30">
        <v>6</v>
      </c>
      <c r="AA90" s="30" t="s">
        <v>200</v>
      </c>
      <c r="AB90" s="30" t="s">
        <v>117</v>
      </c>
      <c r="AC90" s="30">
        <v>77</v>
      </c>
      <c r="AD90" s="30">
        <v>77</v>
      </c>
      <c r="AE90" s="107"/>
      <c r="AF90" s="75"/>
      <c r="AG90" s="104">
        <f t="shared" si="22"/>
        <v>35.255714285714284</v>
      </c>
      <c r="AH90" s="104">
        <f t="shared" si="23"/>
        <v>37.018499999999996</v>
      </c>
      <c r="AI90" s="104">
        <f t="shared" si="24"/>
        <v>37.37105714285714</v>
      </c>
      <c r="AJ90" s="104">
        <f t="shared" si="25"/>
        <v>42.480000000000004</v>
      </c>
      <c r="AK90" s="104">
        <f t="shared" si="26"/>
        <v>42.480000000000004</v>
      </c>
      <c r="AL90" s="105">
        <f t="shared" si="27"/>
        <v>42.480000000000004</v>
      </c>
      <c r="AM90" s="105">
        <f t="shared" si="28"/>
        <v>42.480000000000004</v>
      </c>
      <c r="AN90" s="105"/>
      <c r="AO90" s="105"/>
      <c r="AP90" s="39">
        <f t="shared" si="17"/>
        <v>1</v>
      </c>
      <c r="AQ90" s="30" t="s">
        <v>201</v>
      </c>
      <c r="AR90" s="30"/>
      <c r="AS90" s="30">
        <v>167</v>
      </c>
      <c r="AT90" s="113">
        <v>35.255714285714284</v>
      </c>
      <c r="AU90" s="113"/>
      <c r="AV90" s="72">
        <v>37.018499999999996</v>
      </c>
      <c r="AW90" s="72">
        <v>37.37105714285714</v>
      </c>
      <c r="AX90" s="113">
        <v>42.480000000000004</v>
      </c>
      <c r="AY90" s="113">
        <v>42.480000000000004</v>
      </c>
      <c r="AZ90" s="108">
        <v>417</v>
      </c>
      <c r="BA90" s="112">
        <v>34.949142857142853</v>
      </c>
      <c r="BB90" s="112"/>
      <c r="BC90" s="112">
        <v>36.696599999999997</v>
      </c>
      <c r="BD90" s="112">
        <v>37.046091428571422</v>
      </c>
      <c r="BE90" s="112">
        <v>42.12</v>
      </c>
      <c r="BF90" s="112">
        <v>42.12</v>
      </c>
      <c r="BG90" s="109">
        <v>833</v>
      </c>
      <c r="BH90" s="112">
        <v>34.642571428571429</v>
      </c>
      <c r="BI90" s="112"/>
      <c r="BJ90" s="112">
        <v>36.374700000000004</v>
      </c>
      <c r="BK90" s="112">
        <v>36.721125714285719</v>
      </c>
      <c r="BL90" s="112">
        <v>41.7</v>
      </c>
      <c r="BM90" s="112">
        <v>41.7</v>
      </c>
      <c r="BN90" s="109">
        <v>1667</v>
      </c>
      <c r="BO90" s="112">
        <v>34.335999999999999</v>
      </c>
      <c r="BP90" s="112"/>
      <c r="BQ90" s="112">
        <v>36.052799999999998</v>
      </c>
      <c r="BR90" s="112">
        <v>36.396160000000002</v>
      </c>
      <c r="BS90" s="112">
        <v>41.339999999999996</v>
      </c>
      <c r="BT90" s="112">
        <v>41.339999999999996</v>
      </c>
      <c r="BU90" s="109">
        <v>2500</v>
      </c>
      <c r="BV90" s="112">
        <v>34.029428571428568</v>
      </c>
      <c r="BW90" s="112"/>
      <c r="BX90" s="112">
        <v>35.730899999999998</v>
      </c>
      <c r="BY90" s="112">
        <v>36.071194285714284</v>
      </c>
      <c r="BZ90" s="112">
        <v>40.980000000000004</v>
      </c>
      <c r="CA90" s="112">
        <v>40.980000000000004</v>
      </c>
      <c r="CB90" s="106" t="str">
        <f t="shared" si="29"/>
        <v>Heineken - 0.0</v>
      </c>
      <c r="CC90" s="30">
        <v>0</v>
      </c>
      <c r="CD90" s="30"/>
      <c r="CE90" s="73"/>
      <c r="CF90" s="74"/>
      <c r="CG90" s="30"/>
      <c r="CH90" s="30"/>
      <c r="CI90" s="110">
        <v>100051</v>
      </c>
    </row>
    <row r="91" spans="1:87" ht="15" customHeight="1" x14ac:dyDescent="0.25">
      <c r="A91" s="30" t="s">
        <v>125</v>
      </c>
      <c r="B91" s="30">
        <v>88027447</v>
      </c>
      <c r="C91" s="30" t="s">
        <v>228</v>
      </c>
      <c r="D91" s="96">
        <f>VLOOKUP(B91,'Status update'!B:E,4,0)</f>
        <v>1</v>
      </c>
      <c r="E91" s="96">
        <f t="shared" ref="E91:E97" si="30">D91</f>
        <v>1</v>
      </c>
      <c r="F91" s="96">
        <f>VLOOKUP(B91,'Status update'!B:D,3,0)</f>
        <v>87</v>
      </c>
      <c r="G91" s="97">
        <f t="shared" si="18"/>
        <v>87</v>
      </c>
      <c r="H91" s="30"/>
      <c r="I91" s="30"/>
      <c r="J91" s="30"/>
      <c r="K91" s="98">
        <f t="shared" si="19"/>
        <v>8.6999999999999994E-2</v>
      </c>
      <c r="L91" s="98">
        <f t="shared" si="20"/>
        <v>8.6999999999999994E-2</v>
      </c>
      <c r="M91" s="99"/>
      <c r="N91" s="100">
        <f t="shared" si="21"/>
        <v>0</v>
      </c>
      <c r="O91" s="101"/>
      <c r="P91" s="102"/>
      <c r="Q91" s="103"/>
      <c r="R91" s="103"/>
      <c r="S91" s="30" t="s">
        <v>127</v>
      </c>
      <c r="T91" s="30" t="s">
        <v>106</v>
      </c>
      <c r="U91" s="30">
        <v>60</v>
      </c>
      <c r="V91" s="30">
        <v>40</v>
      </c>
      <c r="W91" s="30">
        <v>40</v>
      </c>
      <c r="X91" s="30">
        <v>1000</v>
      </c>
      <c r="Y91" s="30" t="s">
        <v>83</v>
      </c>
      <c r="Z91" s="30">
        <v>1</v>
      </c>
      <c r="AA91" s="30" t="s">
        <v>76</v>
      </c>
      <c r="AB91" s="30" t="s">
        <v>117</v>
      </c>
      <c r="AC91" s="30">
        <v>60</v>
      </c>
      <c r="AD91" s="30">
        <v>70</v>
      </c>
      <c r="AE91" s="75"/>
      <c r="AF91" s="73"/>
      <c r="AG91" s="104">
        <f t="shared" si="22"/>
        <v>9.68</v>
      </c>
      <c r="AH91" s="104">
        <f t="shared" si="23"/>
        <v>11.3256</v>
      </c>
      <c r="AI91" s="104">
        <f t="shared" si="24"/>
        <v>10.68</v>
      </c>
      <c r="AJ91" s="104">
        <f t="shared" si="25"/>
        <v>12.98</v>
      </c>
      <c r="AK91" s="104">
        <f t="shared" si="26"/>
        <v>12.14</v>
      </c>
      <c r="AL91" s="105">
        <f t="shared" si="27"/>
        <v>12.98</v>
      </c>
      <c r="AM91" s="105">
        <f t="shared" si="28"/>
        <v>12.14</v>
      </c>
      <c r="AN91" s="105"/>
      <c r="AO91" s="105"/>
      <c r="AP91" s="39">
        <f t="shared" si="17"/>
        <v>1</v>
      </c>
      <c r="AQ91" s="30" t="s">
        <v>118</v>
      </c>
      <c r="AR91" s="30" t="s">
        <v>79</v>
      </c>
      <c r="AS91" s="30">
        <v>1000</v>
      </c>
      <c r="AT91" s="113">
        <v>9.68</v>
      </c>
      <c r="AU91" s="113">
        <v>10.68</v>
      </c>
      <c r="AV91" s="72">
        <v>11.3256</v>
      </c>
      <c r="AW91" s="72">
        <v>10.68</v>
      </c>
      <c r="AX91" s="113">
        <v>12.98</v>
      </c>
      <c r="AY91" s="94">
        <v>12.14</v>
      </c>
      <c r="AZ91" s="108">
        <v>2500</v>
      </c>
      <c r="BA91" s="112">
        <v>8.9700000000000006</v>
      </c>
      <c r="BB91" s="112">
        <v>9.9600000000000009</v>
      </c>
      <c r="BC91" s="112">
        <v>10.494899999999999</v>
      </c>
      <c r="BD91" s="112">
        <v>9.9600000000000009</v>
      </c>
      <c r="BE91" s="70">
        <v>12.03</v>
      </c>
      <c r="BF91" s="70">
        <v>11.32</v>
      </c>
      <c r="BG91" s="109">
        <v>5000</v>
      </c>
      <c r="BH91" s="112">
        <v>8.6199999999999992</v>
      </c>
      <c r="BI91" s="112">
        <v>9.4600000000000009</v>
      </c>
      <c r="BJ91" s="112">
        <v>10.085399999999998</v>
      </c>
      <c r="BK91" s="112">
        <v>9.4600000000000009</v>
      </c>
      <c r="BL91" s="71">
        <v>11.56</v>
      </c>
      <c r="BM91" s="71">
        <v>10.75</v>
      </c>
      <c r="BN91" s="109">
        <v>10000</v>
      </c>
      <c r="BO91" s="112">
        <v>8.33</v>
      </c>
      <c r="BP91" s="112">
        <v>9.1999999999999993</v>
      </c>
      <c r="BQ91" s="112">
        <v>9.7461000000000002</v>
      </c>
      <c r="BR91" s="112">
        <v>9.1999999999999993</v>
      </c>
      <c r="BS91" s="71">
        <v>11.17</v>
      </c>
      <c r="BT91" s="71">
        <v>10.45</v>
      </c>
      <c r="BU91" s="109">
        <v>20000</v>
      </c>
      <c r="BV91" s="112">
        <v>8.06</v>
      </c>
      <c r="BW91" s="112">
        <v>8.9499999999999993</v>
      </c>
      <c r="BX91" s="112">
        <v>9.4301999999999992</v>
      </c>
      <c r="BY91" s="112">
        <v>8.9499999999999993</v>
      </c>
      <c r="BZ91" s="76">
        <v>10.81</v>
      </c>
      <c r="CA91" s="76">
        <v>10.81</v>
      </c>
      <c r="CB91" s="106" t="str">
        <f t="shared" si="29"/>
        <v>Heineken - F1</v>
      </c>
      <c r="CC91" s="30"/>
      <c r="CD91" s="30"/>
      <c r="CE91" s="73"/>
      <c r="CF91" s="74"/>
      <c r="CG91" s="30"/>
      <c r="CH91" s="30"/>
      <c r="CI91" s="30">
        <v>101140</v>
      </c>
    </row>
    <row r="92" spans="1:87" ht="15" customHeight="1" x14ac:dyDescent="0.25">
      <c r="A92" s="30" t="s">
        <v>71</v>
      </c>
      <c r="B92" s="30">
        <v>88023593</v>
      </c>
      <c r="C92" s="30" t="s">
        <v>229</v>
      </c>
      <c r="D92" s="96">
        <f>VLOOKUP(B92,'Status update'!B:E,4,0)</f>
        <v>1</v>
      </c>
      <c r="E92" s="96">
        <f t="shared" si="30"/>
        <v>1</v>
      </c>
      <c r="F92" s="96">
        <f>VLOOKUP(B92,'Status update'!B:D,3,0)</f>
        <v>14</v>
      </c>
      <c r="G92" s="97">
        <f t="shared" si="18"/>
        <v>6</v>
      </c>
      <c r="H92" s="114" t="s">
        <v>1018</v>
      </c>
      <c r="I92" s="30"/>
      <c r="J92" s="30"/>
      <c r="K92" s="98">
        <f t="shared" si="19"/>
        <v>8.3832335329341312E-2</v>
      </c>
      <c r="L92" s="98">
        <f t="shared" si="20"/>
        <v>3.5928143712574849E-2</v>
      </c>
      <c r="M92" s="99"/>
      <c r="N92" s="100">
        <f t="shared" si="21"/>
        <v>0</v>
      </c>
      <c r="O92" s="101"/>
      <c r="P92" s="102"/>
      <c r="Q92" s="103">
        <v>8</v>
      </c>
      <c r="R92" s="103"/>
      <c r="S92" s="30" t="s">
        <v>73</v>
      </c>
      <c r="T92" s="30" t="s">
        <v>74</v>
      </c>
      <c r="U92" s="30">
        <v>37</v>
      </c>
      <c r="V92" s="30">
        <v>25</v>
      </c>
      <c r="W92" s="30">
        <v>36</v>
      </c>
      <c r="X92" s="30">
        <v>167</v>
      </c>
      <c r="Y92" s="30" t="s">
        <v>89</v>
      </c>
      <c r="Z92" s="30">
        <v>12</v>
      </c>
      <c r="AA92" s="30" t="s">
        <v>76</v>
      </c>
      <c r="AB92" s="30" t="s">
        <v>108</v>
      </c>
      <c r="AC92" s="30">
        <v>70</v>
      </c>
      <c r="AD92" s="30">
        <v>77</v>
      </c>
      <c r="AE92" s="107"/>
      <c r="AF92" s="75"/>
      <c r="AG92" s="104">
        <f t="shared" si="22"/>
        <v>41.57</v>
      </c>
      <c r="AH92" s="104">
        <f t="shared" si="23"/>
        <v>47.389800000000008</v>
      </c>
      <c r="AI92" s="104">
        <f t="shared" si="24"/>
        <v>41.57</v>
      </c>
      <c r="AJ92" s="104">
        <f t="shared" si="25"/>
        <v>59.519999999999996</v>
      </c>
      <c r="AK92" s="104">
        <f t="shared" si="26"/>
        <v>51.239999999999995</v>
      </c>
      <c r="AL92" s="105">
        <f t="shared" si="27"/>
        <v>59.519999999999996</v>
      </c>
      <c r="AM92" s="105">
        <f t="shared" si="28"/>
        <v>51.239999999999995</v>
      </c>
      <c r="AN92" s="105"/>
      <c r="AO92" s="105"/>
      <c r="AP92" s="39">
        <f t="shared" si="17"/>
        <v>1</v>
      </c>
      <c r="AQ92" s="30" t="s">
        <v>78</v>
      </c>
      <c r="AR92" s="30" t="s">
        <v>79</v>
      </c>
      <c r="AS92" s="30">
        <v>167</v>
      </c>
      <c r="AT92" s="113">
        <v>41.57</v>
      </c>
      <c r="AU92" s="113">
        <v>41.57</v>
      </c>
      <c r="AV92" s="72">
        <v>47.389800000000008</v>
      </c>
      <c r="AW92" s="72">
        <v>41.57</v>
      </c>
      <c r="AX92" s="113">
        <v>59.519999999999996</v>
      </c>
      <c r="AY92" s="113">
        <v>51.239999999999995</v>
      </c>
      <c r="AZ92" s="108">
        <v>250</v>
      </c>
      <c r="BA92" s="112">
        <v>36.729999999999997</v>
      </c>
      <c r="BB92" s="112">
        <v>36.729999999999997</v>
      </c>
      <c r="BC92" s="112">
        <v>41.872199999999999</v>
      </c>
      <c r="BD92" s="112">
        <v>36.729999999999997</v>
      </c>
      <c r="BE92" s="112">
        <v>52.08</v>
      </c>
      <c r="BF92" s="112">
        <v>45</v>
      </c>
      <c r="BG92" s="109">
        <v>417</v>
      </c>
      <c r="BH92" s="112">
        <v>34.01</v>
      </c>
      <c r="BI92" s="112">
        <v>34.013605442176868</v>
      </c>
      <c r="BJ92" s="112">
        <v>38.7714</v>
      </c>
      <c r="BK92" s="112">
        <v>34.013605442176868</v>
      </c>
      <c r="BL92" s="112">
        <v>49.08</v>
      </c>
      <c r="BM92" s="112">
        <v>42.36</v>
      </c>
      <c r="BN92" s="109">
        <v>833</v>
      </c>
      <c r="BO92" s="112">
        <v>32.5</v>
      </c>
      <c r="BP92" s="112">
        <v>32.5</v>
      </c>
      <c r="BQ92" s="112">
        <v>37.050000000000004</v>
      </c>
      <c r="BR92" s="112">
        <v>32.5</v>
      </c>
      <c r="BS92" s="112">
        <v>46.92</v>
      </c>
      <c r="BT92" s="112">
        <v>40.44</v>
      </c>
      <c r="BU92" s="109"/>
      <c r="BV92" s="112"/>
      <c r="BW92" s="112"/>
      <c r="BX92" s="112"/>
      <c r="BY92" s="112"/>
      <c r="BZ92" s="112"/>
      <c r="CA92" s="112"/>
      <c r="CB92" s="106" t="str">
        <f t="shared" si="29"/>
        <v>Heineken</v>
      </c>
      <c r="CC92" s="30"/>
      <c r="CD92" s="30"/>
      <c r="CE92" s="73"/>
      <c r="CF92" s="74"/>
      <c r="CG92" s="30"/>
      <c r="CH92" s="30"/>
      <c r="CI92" s="30">
        <v>100051</v>
      </c>
    </row>
    <row r="93" spans="1:87" ht="15" customHeight="1" x14ac:dyDescent="0.25">
      <c r="A93" s="30" t="s">
        <v>71</v>
      </c>
      <c r="B93" s="30">
        <v>88025881</v>
      </c>
      <c r="C93" s="30" t="s">
        <v>230</v>
      </c>
      <c r="D93" s="96">
        <f>VLOOKUP(B93,'Status update'!B:E,4,0)</f>
        <v>1</v>
      </c>
      <c r="E93" s="96">
        <f t="shared" si="30"/>
        <v>1</v>
      </c>
      <c r="F93" s="96">
        <f>VLOOKUP(B93,'Status update'!B:D,3,0)</f>
        <v>8</v>
      </c>
      <c r="G93" s="97">
        <f t="shared" si="18"/>
        <v>8</v>
      </c>
      <c r="H93" s="30"/>
      <c r="I93" s="30"/>
      <c r="J93" s="30"/>
      <c r="K93" s="98">
        <f t="shared" si="19"/>
        <v>0.08</v>
      </c>
      <c r="L93" s="98">
        <f t="shared" si="20"/>
        <v>0.08</v>
      </c>
      <c r="M93" s="99"/>
      <c r="N93" s="100">
        <f t="shared" si="21"/>
        <v>0</v>
      </c>
      <c r="O93" s="101"/>
      <c r="P93" s="102"/>
      <c r="Q93" s="103"/>
      <c r="R93" s="103"/>
      <c r="S93" s="30" t="s">
        <v>81</v>
      </c>
      <c r="T93" s="30" t="s">
        <v>82</v>
      </c>
      <c r="U93" s="30">
        <v>60</v>
      </c>
      <c r="V93" s="30">
        <v>63</v>
      </c>
      <c r="W93" s="30">
        <v>33.5</v>
      </c>
      <c r="X93" s="30">
        <v>100</v>
      </c>
      <c r="Y93" s="30" t="s">
        <v>83</v>
      </c>
      <c r="Z93" s="30">
        <v>1</v>
      </c>
      <c r="AA93" s="30" t="s">
        <v>76</v>
      </c>
      <c r="AB93" s="30" t="s">
        <v>84</v>
      </c>
      <c r="AC93" s="30">
        <v>55</v>
      </c>
      <c r="AD93" s="30">
        <v>60</v>
      </c>
      <c r="AE93" s="107"/>
      <c r="AF93" s="75"/>
      <c r="AG93" s="104">
        <f t="shared" si="22"/>
        <v>162.52000000000001</v>
      </c>
      <c r="AH93" s="104">
        <f t="shared" si="23"/>
        <v>185.27280000000002</v>
      </c>
      <c r="AI93" s="104">
        <f t="shared" si="24"/>
        <v>164.51</v>
      </c>
      <c r="AJ93" s="104">
        <f t="shared" si="25"/>
        <v>214.23</v>
      </c>
      <c r="AK93" s="104">
        <f t="shared" si="26"/>
        <v>186.94</v>
      </c>
      <c r="AL93" s="105">
        <f t="shared" si="27"/>
        <v>214.23</v>
      </c>
      <c r="AM93" s="105">
        <f t="shared" si="28"/>
        <v>186.94</v>
      </c>
      <c r="AN93" s="105"/>
      <c r="AO93" s="105"/>
      <c r="AP93" s="39">
        <f t="shared" ref="AP93:AP124" si="31">IF($F93&lt;=AZ93,1,(IF($F93&lt;=BG93,2,(IF($F93&lt;=BN93,3,(IF($F93&lt;=BU93,4,5)))))))</f>
        <v>1</v>
      </c>
      <c r="AQ93" s="30" t="s">
        <v>78</v>
      </c>
      <c r="AR93" s="30" t="s">
        <v>79</v>
      </c>
      <c r="AS93" s="30">
        <v>100</v>
      </c>
      <c r="AT93" s="113">
        <v>162.52000000000001</v>
      </c>
      <c r="AU93" s="113">
        <v>164.51</v>
      </c>
      <c r="AV93" s="72">
        <v>185.27280000000002</v>
      </c>
      <c r="AW93" s="72">
        <v>164.51</v>
      </c>
      <c r="AX93" s="113">
        <v>214.23</v>
      </c>
      <c r="AY93" s="113">
        <v>186.94</v>
      </c>
      <c r="AZ93" s="108">
        <v>250</v>
      </c>
      <c r="BA93" s="112">
        <v>159.53</v>
      </c>
      <c r="BB93" s="112">
        <v>161.52000000000001</v>
      </c>
      <c r="BC93" s="112">
        <v>181.86420000000001</v>
      </c>
      <c r="BD93" s="112">
        <v>161.52000000000001</v>
      </c>
      <c r="BE93" s="112">
        <v>210.29</v>
      </c>
      <c r="BF93" s="112">
        <v>183.55</v>
      </c>
      <c r="BG93" s="109">
        <v>500</v>
      </c>
      <c r="BH93" s="112">
        <v>156.54</v>
      </c>
      <c r="BI93" s="112">
        <v>158.53</v>
      </c>
      <c r="BJ93" s="112">
        <v>178.4556</v>
      </c>
      <c r="BK93" s="112">
        <v>158.53</v>
      </c>
      <c r="BL93" s="112">
        <v>206.35</v>
      </c>
      <c r="BM93" s="112">
        <v>180.15</v>
      </c>
      <c r="BN93" s="109">
        <v>1000</v>
      </c>
      <c r="BO93" s="112">
        <v>153.55000000000001</v>
      </c>
      <c r="BP93" s="112">
        <v>153.55000000000001</v>
      </c>
      <c r="BQ93" s="112">
        <v>175.04700000000003</v>
      </c>
      <c r="BR93" s="112">
        <v>153.55000000000001</v>
      </c>
      <c r="BS93" s="112">
        <v>202.41</v>
      </c>
      <c r="BT93" s="112">
        <v>174.49</v>
      </c>
      <c r="BU93" s="109"/>
      <c r="BV93" s="112"/>
      <c r="BW93" s="112"/>
      <c r="BX93" s="112"/>
      <c r="BY93" s="112"/>
      <c r="BZ93" s="112"/>
      <c r="CA93" s="112"/>
      <c r="CB93" s="106" t="str">
        <f t="shared" si="29"/>
        <v>Heineken</v>
      </c>
      <c r="CC93" s="30"/>
      <c r="CD93" s="30"/>
      <c r="CE93" s="73"/>
      <c r="CF93" s="74"/>
      <c r="CG93" s="30"/>
      <c r="CH93" s="30"/>
      <c r="CI93" s="30">
        <v>100049</v>
      </c>
    </row>
    <row r="94" spans="1:87" ht="15" customHeight="1" x14ac:dyDescent="0.25">
      <c r="A94" s="30" t="s">
        <v>71</v>
      </c>
      <c r="B94" s="30">
        <v>88027212</v>
      </c>
      <c r="C94" s="30" t="s">
        <v>231</v>
      </c>
      <c r="D94" s="96">
        <f>VLOOKUP(B94,'Status update'!B:E,4,0)</f>
        <v>1</v>
      </c>
      <c r="E94" s="96">
        <f t="shared" si="30"/>
        <v>1</v>
      </c>
      <c r="F94" s="96">
        <f>VLOOKUP(B94,'Status update'!B:D,3,0)</f>
        <v>8</v>
      </c>
      <c r="G94" s="97">
        <f t="shared" si="18"/>
        <v>8</v>
      </c>
      <c r="H94" s="30"/>
      <c r="I94" s="30"/>
      <c r="J94" s="30"/>
      <c r="K94" s="98">
        <f t="shared" si="19"/>
        <v>0.08</v>
      </c>
      <c r="L94" s="98">
        <f t="shared" si="20"/>
        <v>0.08</v>
      </c>
      <c r="M94" s="99"/>
      <c r="N94" s="100">
        <f t="shared" si="21"/>
        <v>0</v>
      </c>
      <c r="O94" s="101"/>
      <c r="P94" s="102"/>
      <c r="Q94" s="103"/>
      <c r="R94" s="103"/>
      <c r="S94" s="30" t="s">
        <v>81</v>
      </c>
      <c r="T94" s="30" t="s">
        <v>82</v>
      </c>
      <c r="U94" s="30">
        <v>7</v>
      </c>
      <c r="V94" s="30">
        <v>7</v>
      </c>
      <c r="W94" s="30">
        <v>25</v>
      </c>
      <c r="X94" s="30">
        <v>100</v>
      </c>
      <c r="Y94" s="30" t="s">
        <v>83</v>
      </c>
      <c r="Z94" s="30">
        <v>1</v>
      </c>
      <c r="AA94" s="30" t="s">
        <v>76</v>
      </c>
      <c r="AB94" s="30" t="s">
        <v>84</v>
      </c>
      <c r="AC94" s="30">
        <v>60</v>
      </c>
      <c r="AD94" s="30">
        <v>65</v>
      </c>
      <c r="AE94" s="75"/>
      <c r="AF94" s="73"/>
      <c r="AG94" s="104">
        <f t="shared" si="22"/>
        <v>21</v>
      </c>
      <c r="AH94" s="104">
        <f t="shared" si="23"/>
        <v>23.94</v>
      </c>
      <c r="AI94" s="104">
        <f t="shared" si="24"/>
        <v>24</v>
      </c>
      <c r="AJ94" s="104">
        <f t="shared" si="25"/>
        <v>27.68</v>
      </c>
      <c r="AK94" s="104">
        <f t="shared" si="26"/>
        <v>27.27</v>
      </c>
      <c r="AL94" s="105">
        <f t="shared" si="27"/>
        <v>27.68</v>
      </c>
      <c r="AM94" s="105">
        <f t="shared" si="28"/>
        <v>27.27</v>
      </c>
      <c r="AN94" s="105"/>
      <c r="AO94" s="105"/>
      <c r="AP94" s="39">
        <f t="shared" si="31"/>
        <v>1</v>
      </c>
      <c r="AQ94" s="30" t="s">
        <v>78</v>
      </c>
      <c r="AR94" s="30" t="s">
        <v>79</v>
      </c>
      <c r="AS94" s="30">
        <v>100</v>
      </c>
      <c r="AT94" s="113">
        <v>21</v>
      </c>
      <c r="AU94" s="113">
        <v>24</v>
      </c>
      <c r="AV94" s="72">
        <v>23.94</v>
      </c>
      <c r="AW94" s="72">
        <v>24</v>
      </c>
      <c r="AX94" s="113">
        <v>27.68</v>
      </c>
      <c r="AY94" s="113">
        <v>27.27</v>
      </c>
      <c r="AZ94" s="108">
        <v>250</v>
      </c>
      <c r="BA94" s="112">
        <v>19</v>
      </c>
      <c r="BB94" s="112">
        <v>22</v>
      </c>
      <c r="BC94" s="112">
        <v>21.660000000000004</v>
      </c>
      <c r="BD94" s="112">
        <v>22</v>
      </c>
      <c r="BE94" s="112">
        <v>25.05</v>
      </c>
      <c r="BF94" s="112">
        <v>25</v>
      </c>
      <c r="BG94" s="109">
        <v>500</v>
      </c>
      <c r="BH94" s="112">
        <v>17</v>
      </c>
      <c r="BI94" s="112">
        <v>20</v>
      </c>
      <c r="BJ94" s="112">
        <v>19.380000000000003</v>
      </c>
      <c r="BK94" s="112">
        <v>20</v>
      </c>
      <c r="BL94" s="112">
        <v>22.41</v>
      </c>
      <c r="BM94" s="112">
        <v>22.73</v>
      </c>
      <c r="BN94" s="109">
        <v>1000</v>
      </c>
      <c r="BO94" s="112">
        <v>15</v>
      </c>
      <c r="BP94" s="112">
        <v>18</v>
      </c>
      <c r="BQ94" s="112">
        <v>17.100000000000001</v>
      </c>
      <c r="BR94" s="112">
        <v>18</v>
      </c>
      <c r="BS94" s="112">
        <v>19.77</v>
      </c>
      <c r="BT94" s="112">
        <v>20.45</v>
      </c>
      <c r="BU94" s="109"/>
      <c r="BV94" s="112"/>
      <c r="BW94" s="112"/>
      <c r="BX94" s="112"/>
      <c r="BY94" s="112"/>
      <c r="BZ94" s="112"/>
      <c r="CA94" s="112"/>
      <c r="CB94" s="106" t="str">
        <f t="shared" si="29"/>
        <v>Heineken</v>
      </c>
      <c r="CC94" s="30"/>
      <c r="CD94" s="30"/>
      <c r="CE94" s="73"/>
      <c r="CF94" s="74"/>
      <c r="CG94" s="30"/>
      <c r="CH94" s="30"/>
      <c r="CI94" s="30">
        <v>100049</v>
      </c>
    </row>
    <row r="95" spans="1:87" ht="15" customHeight="1" x14ac:dyDescent="0.25">
      <c r="A95" s="30" t="s">
        <v>71</v>
      </c>
      <c r="B95" s="30">
        <v>88027327</v>
      </c>
      <c r="C95" s="30" t="s">
        <v>232</v>
      </c>
      <c r="D95" s="96">
        <f>VLOOKUP(B95,'Status update'!B:E,4,0)</f>
        <v>1</v>
      </c>
      <c r="E95" s="96">
        <f t="shared" si="30"/>
        <v>1</v>
      </c>
      <c r="F95" s="96">
        <f>VLOOKUP(B95,'Status update'!B:D,3,0)</f>
        <v>25</v>
      </c>
      <c r="G95" s="97">
        <f t="shared" si="18"/>
        <v>25</v>
      </c>
      <c r="H95" s="30"/>
      <c r="I95" s="30"/>
      <c r="J95" s="30"/>
      <c r="K95" s="98">
        <f t="shared" si="19"/>
        <v>7.4850299401197598E-2</v>
      </c>
      <c r="L95" s="98">
        <f t="shared" si="20"/>
        <v>7.4850299401197598E-2</v>
      </c>
      <c r="M95" s="99"/>
      <c r="N95" s="100">
        <f t="shared" si="21"/>
        <v>0</v>
      </c>
      <c r="O95" s="101"/>
      <c r="P95" s="102"/>
      <c r="Q95" s="103"/>
      <c r="R95" s="103"/>
      <c r="S95" s="30" t="s">
        <v>130</v>
      </c>
      <c r="T95" s="30" t="s">
        <v>131</v>
      </c>
      <c r="U95" s="30">
        <v>62</v>
      </c>
      <c r="V95" s="30">
        <v>4</v>
      </c>
      <c r="W95" s="30">
        <v>49</v>
      </c>
      <c r="X95" s="30">
        <v>334</v>
      </c>
      <c r="Y95" s="30" t="s">
        <v>75</v>
      </c>
      <c r="Z95" s="30">
        <v>3</v>
      </c>
      <c r="AA95" s="30" t="s">
        <v>76</v>
      </c>
      <c r="AB95" s="30" t="s">
        <v>84</v>
      </c>
      <c r="AC95" s="30">
        <v>70</v>
      </c>
      <c r="AD95" s="30">
        <v>77</v>
      </c>
      <c r="AE95" s="75"/>
      <c r="AF95" s="73"/>
      <c r="AG95" s="104">
        <f t="shared" si="22"/>
        <v>19.48</v>
      </c>
      <c r="AH95" s="104">
        <f t="shared" si="23"/>
        <v>22.207200000000004</v>
      </c>
      <c r="AI95" s="104">
        <f t="shared" si="24"/>
        <v>19.48</v>
      </c>
      <c r="AJ95" s="104">
        <f t="shared" si="25"/>
        <v>25.68</v>
      </c>
      <c r="AK95" s="104">
        <f t="shared" si="26"/>
        <v>22.14</v>
      </c>
      <c r="AL95" s="105">
        <f t="shared" si="27"/>
        <v>25.68</v>
      </c>
      <c r="AM95" s="105">
        <f t="shared" si="28"/>
        <v>22.14</v>
      </c>
      <c r="AN95" s="105"/>
      <c r="AO95" s="105"/>
      <c r="AP95" s="39">
        <f t="shared" si="31"/>
        <v>1</v>
      </c>
      <c r="AQ95" s="30" t="s">
        <v>78</v>
      </c>
      <c r="AR95" s="30" t="s">
        <v>79</v>
      </c>
      <c r="AS95" s="30">
        <v>334</v>
      </c>
      <c r="AT95" s="113">
        <v>19.48</v>
      </c>
      <c r="AU95" s="113">
        <v>19.48</v>
      </c>
      <c r="AV95" s="72">
        <v>22.207200000000004</v>
      </c>
      <c r="AW95" s="72">
        <v>19.48</v>
      </c>
      <c r="AX95" s="113">
        <v>25.68</v>
      </c>
      <c r="AY95" s="94">
        <v>22.14</v>
      </c>
      <c r="AZ95" s="108">
        <v>834</v>
      </c>
      <c r="BA95" s="112">
        <v>17.89</v>
      </c>
      <c r="BB95" s="112">
        <v>17.89</v>
      </c>
      <c r="BC95" s="112">
        <v>20.394600000000004</v>
      </c>
      <c r="BD95" s="112">
        <v>17.89</v>
      </c>
      <c r="BE95" s="70">
        <v>23.580000000000002</v>
      </c>
      <c r="BF95" s="70">
        <v>20.34</v>
      </c>
      <c r="BG95" s="109">
        <v>1667</v>
      </c>
      <c r="BH95" s="112">
        <v>16.690000000000001</v>
      </c>
      <c r="BI95" s="112">
        <v>16.690000000000001</v>
      </c>
      <c r="BJ95" s="112">
        <v>19.026600000000002</v>
      </c>
      <c r="BK95" s="112">
        <v>16.690000000000001</v>
      </c>
      <c r="BL95" s="71">
        <v>21.990000000000002</v>
      </c>
      <c r="BM95" s="71">
        <v>18.96</v>
      </c>
      <c r="BN95" s="109">
        <v>3333</v>
      </c>
      <c r="BO95" s="112">
        <v>15.9</v>
      </c>
      <c r="BP95" s="112">
        <v>15.9</v>
      </c>
      <c r="BQ95" s="112">
        <v>18.126000000000001</v>
      </c>
      <c r="BR95" s="112">
        <v>15.9</v>
      </c>
      <c r="BS95" s="71">
        <v>20.97</v>
      </c>
      <c r="BT95" s="71">
        <v>18.059999999999999</v>
      </c>
      <c r="BU95" s="109"/>
      <c r="BV95" s="112"/>
      <c r="BW95" s="112"/>
      <c r="BX95" s="112"/>
      <c r="BY95" s="112"/>
      <c r="BZ95" s="76"/>
      <c r="CA95" s="76"/>
      <c r="CB95" s="106" t="str">
        <f t="shared" si="29"/>
        <v>Heineken</v>
      </c>
      <c r="CC95" s="30"/>
      <c r="CD95" s="30"/>
      <c r="CE95" s="73"/>
      <c r="CF95" s="74"/>
      <c r="CG95" s="30"/>
      <c r="CH95" s="30"/>
      <c r="CI95" s="30">
        <v>100051</v>
      </c>
    </row>
    <row r="96" spans="1:87" ht="15" customHeight="1" x14ac:dyDescent="0.25">
      <c r="A96" s="30" t="s">
        <v>92</v>
      </c>
      <c r="B96" s="30">
        <v>88027330</v>
      </c>
      <c r="C96" s="30" t="s">
        <v>233</v>
      </c>
      <c r="D96" s="96">
        <f>VLOOKUP(B96,'Status update'!B:E,4,0)</f>
        <v>1</v>
      </c>
      <c r="E96" s="96">
        <f t="shared" si="30"/>
        <v>1</v>
      </c>
      <c r="F96" s="96">
        <f>VLOOKUP(B96,'Status update'!B:D,3,0)</f>
        <v>25</v>
      </c>
      <c r="G96" s="97">
        <f t="shared" si="18"/>
        <v>25</v>
      </c>
      <c r="H96" s="30"/>
      <c r="I96" s="30"/>
      <c r="J96" s="30"/>
      <c r="K96" s="98">
        <f t="shared" si="19"/>
        <v>7.4850299401197598E-2</v>
      </c>
      <c r="L96" s="98">
        <f t="shared" si="20"/>
        <v>7.4850299401197598E-2</v>
      </c>
      <c r="M96" s="99"/>
      <c r="N96" s="100">
        <f t="shared" si="21"/>
        <v>0</v>
      </c>
      <c r="O96" s="101"/>
      <c r="P96" s="102"/>
      <c r="Q96" s="103"/>
      <c r="R96" s="103"/>
      <c r="S96" s="30" t="s">
        <v>130</v>
      </c>
      <c r="T96" s="30" t="s">
        <v>131</v>
      </c>
      <c r="U96" s="30">
        <v>62</v>
      </c>
      <c r="V96" s="30">
        <v>4</v>
      </c>
      <c r="W96" s="30">
        <v>49</v>
      </c>
      <c r="X96" s="30">
        <v>334</v>
      </c>
      <c r="Y96" s="30" t="s">
        <v>75</v>
      </c>
      <c r="Z96" s="30">
        <v>3</v>
      </c>
      <c r="AA96" s="30" t="s">
        <v>76</v>
      </c>
      <c r="AB96" s="30" t="s">
        <v>84</v>
      </c>
      <c r="AC96" s="30">
        <v>70</v>
      </c>
      <c r="AD96" s="30">
        <v>77</v>
      </c>
      <c r="AE96" s="75"/>
      <c r="AF96" s="73"/>
      <c r="AG96" s="104">
        <f t="shared" si="22"/>
        <v>19.48</v>
      </c>
      <c r="AH96" s="104">
        <f t="shared" si="23"/>
        <v>22.207200000000004</v>
      </c>
      <c r="AI96" s="104">
        <f t="shared" si="24"/>
        <v>19.48</v>
      </c>
      <c r="AJ96" s="104">
        <f t="shared" si="25"/>
        <v>25.68</v>
      </c>
      <c r="AK96" s="104">
        <f t="shared" si="26"/>
        <v>22.14</v>
      </c>
      <c r="AL96" s="105">
        <f t="shared" si="27"/>
        <v>25.68</v>
      </c>
      <c r="AM96" s="105">
        <f t="shared" si="28"/>
        <v>22.14</v>
      </c>
      <c r="AN96" s="105"/>
      <c r="AO96" s="105"/>
      <c r="AP96" s="39">
        <f t="shared" si="31"/>
        <v>1</v>
      </c>
      <c r="AQ96" s="30" t="s">
        <v>78</v>
      </c>
      <c r="AR96" s="30" t="s">
        <v>79</v>
      </c>
      <c r="AS96" s="30">
        <v>334</v>
      </c>
      <c r="AT96" s="113">
        <v>19.48</v>
      </c>
      <c r="AU96" s="113">
        <v>19.48</v>
      </c>
      <c r="AV96" s="72">
        <v>22.207200000000004</v>
      </c>
      <c r="AW96" s="72">
        <v>19.48</v>
      </c>
      <c r="AX96" s="113">
        <v>25.68</v>
      </c>
      <c r="AY96" s="94">
        <v>22.14</v>
      </c>
      <c r="AZ96" s="108">
        <v>834</v>
      </c>
      <c r="BA96" s="112">
        <v>17.89</v>
      </c>
      <c r="BB96" s="112">
        <v>17.89</v>
      </c>
      <c r="BC96" s="112">
        <v>20.394600000000004</v>
      </c>
      <c r="BD96" s="112">
        <v>17.89</v>
      </c>
      <c r="BE96" s="70">
        <v>23.580000000000002</v>
      </c>
      <c r="BF96" s="70">
        <v>20.34</v>
      </c>
      <c r="BG96" s="109">
        <v>1667</v>
      </c>
      <c r="BH96" s="112">
        <v>16.690000000000001</v>
      </c>
      <c r="BI96" s="112">
        <v>16.690000000000001</v>
      </c>
      <c r="BJ96" s="112">
        <v>19.026600000000002</v>
      </c>
      <c r="BK96" s="112">
        <v>16.690000000000001</v>
      </c>
      <c r="BL96" s="71">
        <v>21.990000000000002</v>
      </c>
      <c r="BM96" s="71">
        <v>18.96</v>
      </c>
      <c r="BN96" s="109">
        <v>3333</v>
      </c>
      <c r="BO96" s="112">
        <v>15.9</v>
      </c>
      <c r="BP96" s="112">
        <v>15.9</v>
      </c>
      <c r="BQ96" s="112">
        <v>18.126000000000001</v>
      </c>
      <c r="BR96" s="112">
        <v>15.9</v>
      </c>
      <c r="BS96" s="71">
        <v>20.97</v>
      </c>
      <c r="BT96" s="71">
        <v>18.059999999999999</v>
      </c>
      <c r="BU96" s="109"/>
      <c r="BV96" s="112"/>
      <c r="BW96" s="112"/>
      <c r="BX96" s="112"/>
      <c r="BY96" s="112"/>
      <c r="BZ96" s="76"/>
      <c r="CA96" s="76"/>
      <c r="CB96" s="106" t="str">
        <f t="shared" si="29"/>
        <v>Heineken Silver (Global)</v>
      </c>
      <c r="CC96" s="30"/>
      <c r="CD96" s="30"/>
      <c r="CE96" s="73"/>
      <c r="CF96" s="74"/>
      <c r="CG96" s="30"/>
      <c r="CH96" s="30"/>
      <c r="CI96" s="30">
        <v>100051</v>
      </c>
    </row>
    <row r="97" spans="1:87" ht="15" customHeight="1" x14ac:dyDescent="0.25">
      <c r="A97" s="30" t="s">
        <v>188</v>
      </c>
      <c r="B97" s="30">
        <v>88027331</v>
      </c>
      <c r="C97" s="30" t="s">
        <v>234</v>
      </c>
      <c r="D97" s="96">
        <f>VLOOKUP(B97,'Status update'!B:E,4,0)</f>
        <v>1</v>
      </c>
      <c r="E97" s="96">
        <f t="shared" si="30"/>
        <v>1</v>
      </c>
      <c r="F97" s="96">
        <f>VLOOKUP(B97,'Status update'!B:D,3,0)</f>
        <v>25</v>
      </c>
      <c r="G97" s="97">
        <f t="shared" si="18"/>
        <v>25</v>
      </c>
      <c r="H97" s="30"/>
      <c r="I97" s="30"/>
      <c r="J97" s="30"/>
      <c r="K97" s="98">
        <f t="shared" si="19"/>
        <v>7.4850299401197598E-2</v>
      </c>
      <c r="L97" s="98">
        <f t="shared" si="20"/>
        <v>7.4850299401197598E-2</v>
      </c>
      <c r="M97" s="99"/>
      <c r="N97" s="100">
        <f t="shared" si="21"/>
        <v>0</v>
      </c>
      <c r="O97" s="101"/>
      <c r="P97" s="102"/>
      <c r="Q97" s="103"/>
      <c r="R97" s="103"/>
      <c r="S97" s="30" t="s">
        <v>130</v>
      </c>
      <c r="T97" s="30" t="s">
        <v>131</v>
      </c>
      <c r="U97" s="30">
        <v>62</v>
      </c>
      <c r="V97" s="30">
        <v>4</v>
      </c>
      <c r="W97" s="30">
        <v>49</v>
      </c>
      <c r="X97" s="30">
        <v>334</v>
      </c>
      <c r="Y97" s="30" t="s">
        <v>75</v>
      </c>
      <c r="Z97" s="30">
        <v>3</v>
      </c>
      <c r="AA97" s="30" t="s">
        <v>76</v>
      </c>
      <c r="AB97" s="30" t="s">
        <v>84</v>
      </c>
      <c r="AC97" s="30">
        <v>70</v>
      </c>
      <c r="AD97" s="30">
        <v>77</v>
      </c>
      <c r="AE97" s="75"/>
      <c r="AF97" s="73"/>
      <c r="AG97" s="104">
        <f t="shared" si="22"/>
        <v>19.48</v>
      </c>
      <c r="AH97" s="104">
        <f t="shared" si="23"/>
        <v>22.207200000000004</v>
      </c>
      <c r="AI97" s="104">
        <f t="shared" si="24"/>
        <v>19.48</v>
      </c>
      <c r="AJ97" s="104">
        <f t="shared" si="25"/>
        <v>25.68</v>
      </c>
      <c r="AK97" s="104">
        <f t="shared" si="26"/>
        <v>22.14</v>
      </c>
      <c r="AL97" s="105">
        <f t="shared" si="27"/>
        <v>25.68</v>
      </c>
      <c r="AM97" s="105">
        <f t="shared" si="28"/>
        <v>22.14</v>
      </c>
      <c r="AN97" s="105"/>
      <c r="AO97" s="105"/>
      <c r="AP97" s="39">
        <f t="shared" si="31"/>
        <v>1</v>
      </c>
      <c r="AQ97" s="30" t="s">
        <v>78</v>
      </c>
      <c r="AR97" s="30" t="s">
        <v>79</v>
      </c>
      <c r="AS97" s="30">
        <v>334</v>
      </c>
      <c r="AT97" s="113">
        <v>19.48</v>
      </c>
      <c r="AU97" s="113">
        <v>19.48</v>
      </c>
      <c r="AV97" s="72">
        <v>22.207200000000004</v>
      </c>
      <c r="AW97" s="72">
        <v>19.48</v>
      </c>
      <c r="AX97" s="113">
        <v>25.68</v>
      </c>
      <c r="AY97" s="94">
        <v>22.14</v>
      </c>
      <c r="AZ97" s="108">
        <v>834</v>
      </c>
      <c r="BA97" s="112">
        <v>17.89</v>
      </c>
      <c r="BB97" s="112">
        <v>17.89</v>
      </c>
      <c r="BC97" s="112">
        <v>20.394600000000004</v>
      </c>
      <c r="BD97" s="112">
        <v>17.89</v>
      </c>
      <c r="BE97" s="70">
        <v>23.580000000000002</v>
      </c>
      <c r="BF97" s="70">
        <v>20.34</v>
      </c>
      <c r="BG97" s="109">
        <v>1667</v>
      </c>
      <c r="BH97" s="112">
        <v>16.690000000000001</v>
      </c>
      <c r="BI97" s="112">
        <v>16.690000000000001</v>
      </c>
      <c r="BJ97" s="112">
        <v>19.026600000000002</v>
      </c>
      <c r="BK97" s="112">
        <v>16.690000000000001</v>
      </c>
      <c r="BL97" s="71">
        <v>21.990000000000002</v>
      </c>
      <c r="BM97" s="71">
        <v>18.96</v>
      </c>
      <c r="BN97" s="109">
        <v>3333</v>
      </c>
      <c r="BO97" s="112">
        <v>15.9</v>
      </c>
      <c r="BP97" s="112">
        <v>15.9</v>
      </c>
      <c r="BQ97" s="112">
        <v>18.126000000000001</v>
      </c>
      <c r="BR97" s="112">
        <v>15.9</v>
      </c>
      <c r="BS97" s="71">
        <v>20.97</v>
      </c>
      <c r="BT97" s="71">
        <v>18.059999999999999</v>
      </c>
      <c r="BU97" s="109"/>
      <c r="BV97" s="112"/>
      <c r="BW97" s="112"/>
      <c r="BX97" s="112"/>
      <c r="BY97" s="112"/>
      <c r="BZ97" s="76"/>
      <c r="CA97" s="76"/>
      <c r="CB97" s="106" t="str">
        <f t="shared" si="29"/>
        <v>Heineken - 0.0</v>
      </c>
      <c r="CC97" s="30"/>
      <c r="CD97" s="30"/>
      <c r="CE97" s="73"/>
      <c r="CF97" s="74"/>
      <c r="CG97" s="30"/>
      <c r="CH97" s="30"/>
      <c r="CI97" s="30">
        <v>100051</v>
      </c>
    </row>
    <row r="98" spans="1:87" ht="15" customHeight="1" x14ac:dyDescent="0.25">
      <c r="A98" s="30" t="s">
        <v>71</v>
      </c>
      <c r="B98" s="30">
        <v>88026004</v>
      </c>
      <c r="C98" s="30" t="s">
        <v>235</v>
      </c>
      <c r="D98" s="96">
        <f>VLOOKUP(B98,'Status update'!B:E,4,0)</f>
        <v>1</v>
      </c>
      <c r="E98" s="96">
        <v>3</v>
      </c>
      <c r="F98" s="96">
        <f>VLOOKUP(B98,'Status update'!B:D,3,0)</f>
        <v>63</v>
      </c>
      <c r="G98" s="97">
        <f t="shared" si="18"/>
        <v>63</v>
      </c>
      <c r="H98" s="30" t="s">
        <v>86</v>
      </c>
      <c r="I98" s="30"/>
      <c r="J98" s="30"/>
      <c r="K98" s="98">
        <f t="shared" si="19"/>
        <v>0.252</v>
      </c>
      <c r="L98" s="98">
        <f t="shared" si="20"/>
        <v>0.252</v>
      </c>
      <c r="M98" s="99"/>
      <c r="N98" s="100">
        <f t="shared" si="21"/>
        <v>0</v>
      </c>
      <c r="O98" s="101"/>
      <c r="P98" s="102"/>
      <c r="Q98" s="103"/>
      <c r="R98" s="103"/>
      <c r="S98" s="30" t="s">
        <v>81</v>
      </c>
      <c r="T98" s="30" t="s">
        <v>82</v>
      </c>
      <c r="U98" s="30">
        <v>61</v>
      </c>
      <c r="V98" s="30">
        <v>73</v>
      </c>
      <c r="W98" s="30">
        <v>10</v>
      </c>
      <c r="X98" s="30">
        <v>250</v>
      </c>
      <c r="Y98" s="30" t="s">
        <v>83</v>
      </c>
      <c r="Z98" s="30">
        <v>1</v>
      </c>
      <c r="AA98" s="30" t="s">
        <v>76</v>
      </c>
      <c r="AB98" s="30" t="s">
        <v>84</v>
      </c>
      <c r="AC98" s="30">
        <v>55</v>
      </c>
      <c r="AD98" s="30">
        <v>60</v>
      </c>
      <c r="AE98" s="107"/>
      <c r="AF98" s="75"/>
      <c r="AG98" s="104">
        <f t="shared" si="22"/>
        <v>129.74</v>
      </c>
      <c r="AH98" s="104">
        <f t="shared" si="23"/>
        <v>147.90360000000004</v>
      </c>
      <c r="AI98" s="104">
        <f t="shared" si="24"/>
        <v>131.79</v>
      </c>
      <c r="AJ98" s="104">
        <f t="shared" si="25"/>
        <v>171.02</v>
      </c>
      <c r="AK98" s="104">
        <f t="shared" si="26"/>
        <v>149.76</v>
      </c>
      <c r="AL98" s="105">
        <f t="shared" si="27"/>
        <v>171.02</v>
      </c>
      <c r="AM98" s="105">
        <f t="shared" si="28"/>
        <v>149.76</v>
      </c>
      <c r="AN98" s="105"/>
      <c r="AO98" s="105"/>
      <c r="AP98" s="39">
        <f t="shared" si="31"/>
        <v>1</v>
      </c>
      <c r="AQ98" s="30" t="s">
        <v>78</v>
      </c>
      <c r="AR98" s="30" t="s">
        <v>79</v>
      </c>
      <c r="AS98" s="30">
        <v>100</v>
      </c>
      <c r="AT98" s="113">
        <v>129.74</v>
      </c>
      <c r="AU98" s="113">
        <v>131.79</v>
      </c>
      <c r="AV98" s="72">
        <v>147.90360000000004</v>
      </c>
      <c r="AW98" s="72">
        <v>131.79</v>
      </c>
      <c r="AX98" s="113">
        <v>171.02</v>
      </c>
      <c r="AY98" s="113">
        <v>149.76</v>
      </c>
      <c r="AZ98" s="108">
        <v>250</v>
      </c>
      <c r="BA98" s="112">
        <v>122.64</v>
      </c>
      <c r="BB98" s="112">
        <v>124.63</v>
      </c>
      <c r="BC98" s="112">
        <v>139.80960000000002</v>
      </c>
      <c r="BD98" s="112">
        <v>124.63</v>
      </c>
      <c r="BE98" s="112">
        <v>161.66</v>
      </c>
      <c r="BF98" s="112">
        <v>141.63</v>
      </c>
      <c r="BG98" s="109">
        <v>1000</v>
      </c>
      <c r="BH98" s="112">
        <v>118.65</v>
      </c>
      <c r="BI98" s="112">
        <v>120.64</v>
      </c>
      <c r="BJ98" s="112">
        <v>135.26100000000002</v>
      </c>
      <c r="BK98" s="112">
        <v>120.64</v>
      </c>
      <c r="BL98" s="112">
        <v>156.4</v>
      </c>
      <c r="BM98" s="112">
        <v>137.09</v>
      </c>
      <c r="BN98" s="109">
        <v>2500</v>
      </c>
      <c r="BO98" s="112">
        <v>114.66</v>
      </c>
      <c r="BP98" s="112">
        <v>114.66</v>
      </c>
      <c r="BQ98" s="112">
        <v>130.7124</v>
      </c>
      <c r="BR98" s="112">
        <v>114.66</v>
      </c>
      <c r="BS98" s="112">
        <v>151.13999999999999</v>
      </c>
      <c r="BT98" s="112">
        <v>130.30000000000001</v>
      </c>
      <c r="BU98" s="109"/>
      <c r="BV98" s="112"/>
      <c r="BW98" s="112"/>
      <c r="BX98" s="112"/>
      <c r="BY98" s="112"/>
      <c r="BZ98" s="112"/>
      <c r="CA98" s="112"/>
      <c r="CB98" s="106" t="str">
        <f t="shared" si="29"/>
        <v>Heineken</v>
      </c>
      <c r="CC98" s="30">
        <v>0</v>
      </c>
      <c r="CD98" s="30"/>
      <c r="CE98" s="73"/>
      <c r="CF98" s="74"/>
      <c r="CG98" s="30"/>
      <c r="CH98" s="30"/>
      <c r="CI98" s="110">
        <v>100049</v>
      </c>
    </row>
    <row r="99" spans="1:87" ht="15" customHeight="1" x14ac:dyDescent="0.25">
      <c r="A99" s="30" t="s">
        <v>92</v>
      </c>
      <c r="B99" s="30">
        <v>88026008</v>
      </c>
      <c r="C99" s="30" t="s">
        <v>236</v>
      </c>
      <c r="D99" s="96">
        <f>VLOOKUP(B99,'Status update'!B:E,4,0)</f>
        <v>1</v>
      </c>
      <c r="E99" s="96">
        <v>3</v>
      </c>
      <c r="F99" s="96">
        <f>VLOOKUP(B99,'Status update'!B:D,3,0)</f>
        <v>12</v>
      </c>
      <c r="G99" s="97">
        <f t="shared" si="18"/>
        <v>12</v>
      </c>
      <c r="H99" s="115" t="s">
        <v>1048</v>
      </c>
      <c r="I99" s="30"/>
      <c r="J99" s="30"/>
      <c r="K99" s="98">
        <f t="shared" si="19"/>
        <v>0.12</v>
      </c>
      <c r="L99" s="98">
        <f t="shared" si="20"/>
        <v>0.12</v>
      </c>
      <c r="M99" s="99"/>
      <c r="N99" s="100">
        <f t="shared" si="21"/>
        <v>0</v>
      </c>
      <c r="O99" s="101">
        <v>1</v>
      </c>
      <c r="P99" s="102"/>
      <c r="Q99" s="103"/>
      <c r="R99" s="103"/>
      <c r="S99" s="30" t="s">
        <v>81</v>
      </c>
      <c r="T99" s="30" t="s">
        <v>82</v>
      </c>
      <c r="U99" s="30">
        <v>61.5</v>
      </c>
      <c r="V99" s="30">
        <v>44</v>
      </c>
      <c r="W99" s="30">
        <v>45</v>
      </c>
      <c r="X99" s="30">
        <v>100</v>
      </c>
      <c r="Y99" s="30" t="s">
        <v>237</v>
      </c>
      <c r="Z99" s="30">
        <v>1</v>
      </c>
      <c r="AA99" s="30" t="s">
        <v>76</v>
      </c>
      <c r="AB99" s="30" t="s">
        <v>84</v>
      </c>
      <c r="AC99" s="30">
        <v>55</v>
      </c>
      <c r="AD99" s="30">
        <v>60</v>
      </c>
      <c r="AE99" s="107"/>
      <c r="AF99" s="75"/>
      <c r="AG99" s="104">
        <f t="shared" si="22"/>
        <v>132.61000000000001</v>
      </c>
      <c r="AH99" s="104">
        <f t="shared" si="23"/>
        <v>151.17540000000002</v>
      </c>
      <c r="AI99" s="104">
        <f t="shared" si="24"/>
        <v>134.6</v>
      </c>
      <c r="AJ99" s="104">
        <f t="shared" si="25"/>
        <v>174.8</v>
      </c>
      <c r="AK99" s="104">
        <f t="shared" si="26"/>
        <v>174.8</v>
      </c>
      <c r="AL99" s="105">
        <f t="shared" si="27"/>
        <v>174.8</v>
      </c>
      <c r="AM99" s="105">
        <f t="shared" si="28"/>
        <v>174.8</v>
      </c>
      <c r="AN99" s="105"/>
      <c r="AO99" s="105"/>
      <c r="AP99" s="39">
        <f t="shared" si="31"/>
        <v>1</v>
      </c>
      <c r="AQ99" s="30" t="s">
        <v>78</v>
      </c>
      <c r="AR99" s="30" t="s">
        <v>79</v>
      </c>
      <c r="AS99" s="30">
        <v>100</v>
      </c>
      <c r="AT99" s="113">
        <v>132.61000000000001</v>
      </c>
      <c r="AU99" s="113">
        <v>134.6</v>
      </c>
      <c r="AV99" s="72">
        <v>151.17540000000002</v>
      </c>
      <c r="AW99" s="72">
        <v>134.6</v>
      </c>
      <c r="AX99" s="113">
        <v>174.8</v>
      </c>
      <c r="AY99" s="113">
        <v>174.8</v>
      </c>
      <c r="AZ99" s="108">
        <v>250</v>
      </c>
      <c r="BA99" s="112">
        <v>126.72</v>
      </c>
      <c r="BB99" s="112">
        <v>128.62</v>
      </c>
      <c r="BC99" s="112">
        <v>144.46080000000001</v>
      </c>
      <c r="BD99" s="112">
        <v>128.62</v>
      </c>
      <c r="BE99" s="112"/>
      <c r="BF99" s="112"/>
      <c r="BG99" s="109">
        <v>500</v>
      </c>
      <c r="BH99" s="112">
        <v>123.77</v>
      </c>
      <c r="BI99" s="112">
        <v>125.63</v>
      </c>
      <c r="BJ99" s="112">
        <v>141.09780000000001</v>
      </c>
      <c r="BK99" s="112">
        <v>125.63</v>
      </c>
      <c r="BL99" s="112"/>
      <c r="BM99" s="112"/>
      <c r="BN99" s="109"/>
      <c r="BO99" s="112"/>
      <c r="BP99" s="112"/>
      <c r="BQ99" s="112"/>
      <c r="BR99" s="112"/>
      <c r="BS99" s="112"/>
      <c r="BT99" s="112"/>
      <c r="BU99" s="109"/>
      <c r="BV99" s="112"/>
      <c r="BW99" s="112"/>
      <c r="BX99" s="112"/>
      <c r="BY99" s="112"/>
      <c r="BZ99" s="112"/>
      <c r="CA99" s="112"/>
      <c r="CB99" s="106" t="str">
        <f t="shared" si="29"/>
        <v>Heineken Silver (Global)</v>
      </c>
      <c r="CC99" s="30">
        <v>31.02</v>
      </c>
      <c r="CD99" s="30"/>
      <c r="CE99" s="73"/>
      <c r="CF99" s="74"/>
      <c r="CG99" s="30"/>
      <c r="CH99" s="30"/>
      <c r="CI99" s="110">
        <v>100049</v>
      </c>
    </row>
    <row r="100" spans="1:87" ht="15" customHeight="1" x14ac:dyDescent="0.25">
      <c r="A100" s="30" t="s">
        <v>71</v>
      </c>
      <c r="B100" s="30">
        <v>88026101</v>
      </c>
      <c r="C100" s="30" t="s">
        <v>238</v>
      </c>
      <c r="D100" s="96">
        <f>VLOOKUP(B100,'Status update'!B:E,4,0)</f>
        <v>1</v>
      </c>
      <c r="E100" s="96" t="s">
        <v>158</v>
      </c>
      <c r="F100" s="96">
        <f>VLOOKUP(B100,'Status update'!B:D,3,0)</f>
        <v>7</v>
      </c>
      <c r="G100" s="97">
        <f t="shared" si="18"/>
        <v>-93</v>
      </c>
      <c r="H100" s="30"/>
      <c r="I100" s="30"/>
      <c r="J100" s="30"/>
      <c r="K100" s="98">
        <f t="shared" si="19"/>
        <v>7.0000000000000007E-2</v>
      </c>
      <c r="L100" s="98">
        <f t="shared" si="20"/>
        <v>-0.93</v>
      </c>
      <c r="M100" s="99"/>
      <c r="N100" s="100">
        <f t="shared" si="21"/>
        <v>0</v>
      </c>
      <c r="O100" s="101"/>
      <c r="P100" s="102"/>
      <c r="Q100" s="103">
        <v>100</v>
      </c>
      <c r="R100" s="103"/>
      <c r="S100" s="30" t="s">
        <v>154</v>
      </c>
      <c r="T100" s="30" t="s">
        <v>82</v>
      </c>
      <c r="U100" s="30">
        <v>49</v>
      </c>
      <c r="V100" s="30">
        <v>59.5</v>
      </c>
      <c r="W100" s="30">
        <v>58</v>
      </c>
      <c r="X100" s="30">
        <v>100</v>
      </c>
      <c r="Y100" s="30" t="s">
        <v>83</v>
      </c>
      <c r="Z100" s="30">
        <v>1</v>
      </c>
      <c r="AA100" s="30" t="s">
        <v>76</v>
      </c>
      <c r="AB100" s="30" t="s">
        <v>155</v>
      </c>
      <c r="AC100" s="30">
        <v>110</v>
      </c>
      <c r="AD100" s="30">
        <v>115</v>
      </c>
      <c r="AE100" s="107"/>
      <c r="AF100" s="75"/>
      <c r="AG100" s="104">
        <f t="shared" si="22"/>
        <v>462.84</v>
      </c>
      <c r="AH100" s="104">
        <f t="shared" si="23"/>
        <v>504.49560000000002</v>
      </c>
      <c r="AI100" s="104">
        <f t="shared" si="24"/>
        <v>477.05</v>
      </c>
      <c r="AJ100" s="104">
        <f t="shared" si="25"/>
        <v>573.29</v>
      </c>
      <c r="AK100" s="104">
        <f t="shared" si="26"/>
        <v>542.1</v>
      </c>
      <c r="AL100" s="105">
        <f t="shared" si="27"/>
        <v>573.29</v>
      </c>
      <c r="AM100" s="105">
        <f t="shared" si="28"/>
        <v>542.1</v>
      </c>
      <c r="AN100" s="105"/>
      <c r="AO100" s="105"/>
      <c r="AP100" s="39">
        <f t="shared" si="31"/>
        <v>1</v>
      </c>
      <c r="AQ100" s="30" t="s">
        <v>115</v>
      </c>
      <c r="AR100" s="30" t="s">
        <v>79</v>
      </c>
      <c r="AS100" s="30">
        <v>100</v>
      </c>
      <c r="AT100" s="113">
        <v>462.84</v>
      </c>
      <c r="AU100" s="113">
        <v>477.05</v>
      </c>
      <c r="AV100" s="72">
        <v>504.49560000000002</v>
      </c>
      <c r="AW100" s="72">
        <v>477.05</v>
      </c>
      <c r="AX100" s="113">
        <v>573.29</v>
      </c>
      <c r="AY100" s="113">
        <v>542.1</v>
      </c>
      <c r="AZ100" s="108">
        <v>250</v>
      </c>
      <c r="BA100" s="112">
        <v>414.12</v>
      </c>
      <c r="BB100" s="112">
        <v>428.33</v>
      </c>
      <c r="BC100" s="112">
        <v>451.39080000000001</v>
      </c>
      <c r="BD100" s="112">
        <v>428.33</v>
      </c>
      <c r="BE100" s="112">
        <v>512.94000000000005</v>
      </c>
      <c r="BF100" s="112">
        <v>486.74</v>
      </c>
      <c r="BG100" s="109">
        <v>500</v>
      </c>
      <c r="BH100" s="112">
        <v>390.78</v>
      </c>
      <c r="BI100" s="112">
        <v>404.99</v>
      </c>
      <c r="BJ100" s="112">
        <v>425.9502</v>
      </c>
      <c r="BK100" s="112">
        <v>404.99</v>
      </c>
      <c r="BL100" s="112">
        <v>484.03</v>
      </c>
      <c r="BM100" s="112">
        <v>460.22</v>
      </c>
      <c r="BN100" s="109"/>
      <c r="BO100" s="112"/>
      <c r="BP100" s="112"/>
      <c r="BQ100" s="112"/>
      <c r="BR100" s="112"/>
      <c r="BS100" s="112"/>
      <c r="BT100" s="112"/>
      <c r="BU100" s="109"/>
      <c r="BV100" s="112"/>
      <c r="BW100" s="112"/>
      <c r="BX100" s="112"/>
      <c r="BY100" s="112"/>
      <c r="BZ100" s="112"/>
      <c r="CA100" s="112"/>
      <c r="CB100" s="106" t="str">
        <f t="shared" si="29"/>
        <v>Heineken</v>
      </c>
      <c r="CC100" s="30">
        <v>40.200000000000003</v>
      </c>
      <c r="CD100" s="30"/>
      <c r="CE100" s="73"/>
      <c r="CF100" s="74"/>
      <c r="CG100" s="30"/>
      <c r="CH100" s="30"/>
      <c r="CI100" s="110">
        <v>100049</v>
      </c>
    </row>
    <row r="101" spans="1:87" ht="15" customHeight="1" x14ac:dyDescent="0.25">
      <c r="A101" s="30" t="s">
        <v>125</v>
      </c>
      <c r="B101" s="30">
        <v>88027446</v>
      </c>
      <c r="C101" s="30" t="s">
        <v>239</v>
      </c>
      <c r="D101" s="96">
        <f>VLOOKUP(B101,'Status update'!B:E,4,0)</f>
        <v>1</v>
      </c>
      <c r="E101" s="96">
        <f t="shared" ref="E101:E113" si="32">D101</f>
        <v>1</v>
      </c>
      <c r="F101" s="96">
        <f>VLOOKUP(B101,'Status update'!B:D,3,0)</f>
        <v>61</v>
      </c>
      <c r="G101" s="97">
        <f t="shared" si="18"/>
        <v>61</v>
      </c>
      <c r="H101" s="30"/>
      <c r="I101" s="30"/>
      <c r="J101" s="30"/>
      <c r="K101" s="98">
        <f t="shared" si="19"/>
        <v>6.0999999999999999E-2</v>
      </c>
      <c r="L101" s="98">
        <f t="shared" si="20"/>
        <v>6.0999999999999999E-2</v>
      </c>
      <c r="M101" s="99"/>
      <c r="N101" s="100">
        <f t="shared" si="21"/>
        <v>0</v>
      </c>
      <c r="O101" s="101"/>
      <c r="P101" s="102"/>
      <c r="Q101" s="103"/>
      <c r="R101" s="103"/>
      <c r="S101" s="30" t="s">
        <v>127</v>
      </c>
      <c r="T101" s="30" t="s">
        <v>106</v>
      </c>
      <c r="U101" s="30">
        <v>60</v>
      </c>
      <c r="V101" s="30">
        <v>40</v>
      </c>
      <c r="W101" s="30">
        <v>40</v>
      </c>
      <c r="X101" s="30">
        <v>1000</v>
      </c>
      <c r="Y101" s="30" t="s">
        <v>83</v>
      </c>
      <c r="Z101" s="30">
        <v>1</v>
      </c>
      <c r="AA101" s="30" t="s">
        <v>76</v>
      </c>
      <c r="AB101" s="30" t="s">
        <v>117</v>
      </c>
      <c r="AC101" s="30">
        <v>60</v>
      </c>
      <c r="AD101" s="30">
        <v>70</v>
      </c>
      <c r="AE101" s="75"/>
      <c r="AF101" s="73"/>
      <c r="AG101" s="104">
        <f t="shared" si="22"/>
        <v>9.68</v>
      </c>
      <c r="AH101" s="104">
        <f t="shared" si="23"/>
        <v>11.3256</v>
      </c>
      <c r="AI101" s="104">
        <f t="shared" si="24"/>
        <v>10.68</v>
      </c>
      <c r="AJ101" s="104">
        <f t="shared" si="25"/>
        <v>12.98</v>
      </c>
      <c r="AK101" s="104">
        <f t="shared" si="26"/>
        <v>12.14</v>
      </c>
      <c r="AL101" s="105">
        <f t="shared" si="27"/>
        <v>12.98</v>
      </c>
      <c r="AM101" s="105">
        <f t="shared" si="28"/>
        <v>12.14</v>
      </c>
      <c r="AN101" s="105"/>
      <c r="AO101" s="105"/>
      <c r="AP101" s="39">
        <f t="shared" si="31"/>
        <v>1</v>
      </c>
      <c r="AQ101" s="30" t="s">
        <v>118</v>
      </c>
      <c r="AR101" s="30" t="s">
        <v>79</v>
      </c>
      <c r="AS101" s="30">
        <v>1000</v>
      </c>
      <c r="AT101" s="113">
        <v>9.68</v>
      </c>
      <c r="AU101" s="113">
        <v>10.68</v>
      </c>
      <c r="AV101" s="72">
        <v>11.3256</v>
      </c>
      <c r="AW101" s="72">
        <v>10.68</v>
      </c>
      <c r="AX101" s="113">
        <v>12.98</v>
      </c>
      <c r="AY101" s="94">
        <v>12.14</v>
      </c>
      <c r="AZ101" s="108">
        <v>2500</v>
      </c>
      <c r="BA101" s="112">
        <v>8.9700000000000006</v>
      </c>
      <c r="BB101" s="112">
        <v>9.9600000000000009</v>
      </c>
      <c r="BC101" s="112">
        <v>10.494899999999999</v>
      </c>
      <c r="BD101" s="112">
        <v>9.9600000000000009</v>
      </c>
      <c r="BE101" s="70">
        <v>12.03</v>
      </c>
      <c r="BF101" s="70">
        <v>11.32</v>
      </c>
      <c r="BG101" s="109">
        <v>5000</v>
      </c>
      <c r="BH101" s="112">
        <v>8.6199999999999992</v>
      </c>
      <c r="BI101" s="112">
        <v>9.4600000000000009</v>
      </c>
      <c r="BJ101" s="112">
        <v>10.085399999999998</v>
      </c>
      <c r="BK101" s="112">
        <v>9.4600000000000009</v>
      </c>
      <c r="BL101" s="71">
        <v>11.56</v>
      </c>
      <c r="BM101" s="71">
        <v>10.75</v>
      </c>
      <c r="BN101" s="109">
        <v>10000</v>
      </c>
      <c r="BO101" s="112">
        <v>8.33</v>
      </c>
      <c r="BP101" s="112">
        <v>9.1999999999999993</v>
      </c>
      <c r="BQ101" s="112">
        <v>9.7461000000000002</v>
      </c>
      <c r="BR101" s="112">
        <v>9.1999999999999993</v>
      </c>
      <c r="BS101" s="71">
        <v>11.17</v>
      </c>
      <c r="BT101" s="71">
        <v>10.45</v>
      </c>
      <c r="BU101" s="109">
        <v>20000</v>
      </c>
      <c r="BV101" s="112">
        <v>8.06</v>
      </c>
      <c r="BW101" s="112">
        <v>8.9499999999999993</v>
      </c>
      <c r="BX101" s="112">
        <v>9.4301999999999992</v>
      </c>
      <c r="BY101" s="112">
        <v>8.9499999999999993</v>
      </c>
      <c r="BZ101" s="76">
        <v>10.81</v>
      </c>
      <c r="CA101" s="76">
        <v>10.81</v>
      </c>
      <c r="CB101" s="106" t="str">
        <f t="shared" si="29"/>
        <v>Heineken - F1</v>
      </c>
      <c r="CC101" s="30"/>
      <c r="CD101" s="30"/>
      <c r="CE101" s="73"/>
      <c r="CF101" s="74"/>
      <c r="CG101" s="30"/>
      <c r="CH101" s="30"/>
      <c r="CI101" s="30">
        <v>101140</v>
      </c>
    </row>
    <row r="102" spans="1:87" ht="15" customHeight="1" x14ac:dyDescent="0.25">
      <c r="A102" s="30" t="s">
        <v>125</v>
      </c>
      <c r="B102" s="30">
        <v>88027448</v>
      </c>
      <c r="C102" s="30" t="s">
        <v>240</v>
      </c>
      <c r="D102" s="96">
        <f>VLOOKUP(B102,'Status update'!B:E,4,0)</f>
        <v>1</v>
      </c>
      <c r="E102" s="96">
        <f t="shared" si="32"/>
        <v>1</v>
      </c>
      <c r="F102" s="96">
        <f>VLOOKUP(B102,'Status update'!B:D,3,0)</f>
        <v>61</v>
      </c>
      <c r="G102" s="97">
        <f t="shared" si="18"/>
        <v>61</v>
      </c>
      <c r="H102" s="30"/>
      <c r="I102" s="30"/>
      <c r="J102" s="30"/>
      <c r="K102" s="98">
        <f t="shared" si="19"/>
        <v>6.0999999999999999E-2</v>
      </c>
      <c r="L102" s="98">
        <f t="shared" si="20"/>
        <v>6.0999999999999999E-2</v>
      </c>
      <c r="M102" s="99"/>
      <c r="N102" s="100">
        <f t="shared" si="21"/>
        <v>0</v>
      </c>
      <c r="O102" s="101"/>
      <c r="P102" s="102"/>
      <c r="Q102" s="103"/>
      <c r="R102" s="103"/>
      <c r="S102" s="30" t="s">
        <v>127</v>
      </c>
      <c r="T102" s="30" t="s">
        <v>106</v>
      </c>
      <c r="U102" s="30">
        <v>60</v>
      </c>
      <c r="V102" s="30">
        <v>40</v>
      </c>
      <c r="W102" s="30">
        <v>40</v>
      </c>
      <c r="X102" s="30">
        <v>1000</v>
      </c>
      <c r="Y102" s="30" t="s">
        <v>83</v>
      </c>
      <c r="Z102" s="30">
        <v>1</v>
      </c>
      <c r="AA102" s="30" t="s">
        <v>76</v>
      </c>
      <c r="AB102" s="30" t="s">
        <v>117</v>
      </c>
      <c r="AC102" s="30">
        <v>60</v>
      </c>
      <c r="AD102" s="30">
        <v>70</v>
      </c>
      <c r="AE102" s="75"/>
      <c r="AF102" s="73"/>
      <c r="AG102" s="104">
        <f t="shared" si="22"/>
        <v>9.68</v>
      </c>
      <c r="AH102" s="104">
        <f t="shared" si="23"/>
        <v>11.3256</v>
      </c>
      <c r="AI102" s="104">
        <f t="shared" si="24"/>
        <v>10.68</v>
      </c>
      <c r="AJ102" s="104">
        <f t="shared" si="25"/>
        <v>12.98</v>
      </c>
      <c r="AK102" s="104">
        <f t="shared" si="26"/>
        <v>12.14</v>
      </c>
      <c r="AL102" s="105">
        <f t="shared" si="27"/>
        <v>12.98</v>
      </c>
      <c r="AM102" s="105">
        <f t="shared" si="28"/>
        <v>12.14</v>
      </c>
      <c r="AN102" s="105"/>
      <c r="AO102" s="105"/>
      <c r="AP102" s="39">
        <f t="shared" si="31"/>
        <v>1</v>
      </c>
      <c r="AQ102" s="30" t="s">
        <v>118</v>
      </c>
      <c r="AR102" s="30" t="s">
        <v>79</v>
      </c>
      <c r="AS102" s="30">
        <v>1000</v>
      </c>
      <c r="AT102" s="113">
        <v>9.68</v>
      </c>
      <c r="AU102" s="113">
        <v>10.68</v>
      </c>
      <c r="AV102" s="72">
        <v>11.3256</v>
      </c>
      <c r="AW102" s="72">
        <v>10.68</v>
      </c>
      <c r="AX102" s="113">
        <v>12.98</v>
      </c>
      <c r="AY102" s="94">
        <v>12.14</v>
      </c>
      <c r="AZ102" s="108">
        <v>2500</v>
      </c>
      <c r="BA102" s="112">
        <v>8.9700000000000006</v>
      </c>
      <c r="BB102" s="112">
        <v>9.9600000000000009</v>
      </c>
      <c r="BC102" s="112">
        <v>10.494899999999999</v>
      </c>
      <c r="BD102" s="112">
        <v>9.9600000000000009</v>
      </c>
      <c r="BE102" s="70">
        <v>12.03</v>
      </c>
      <c r="BF102" s="70">
        <v>11.32</v>
      </c>
      <c r="BG102" s="109">
        <v>5000</v>
      </c>
      <c r="BH102" s="112">
        <v>8.6199999999999992</v>
      </c>
      <c r="BI102" s="112">
        <v>9.4600000000000009</v>
      </c>
      <c r="BJ102" s="112">
        <v>10.085399999999998</v>
      </c>
      <c r="BK102" s="112">
        <v>9.4600000000000009</v>
      </c>
      <c r="BL102" s="71">
        <v>11.56</v>
      </c>
      <c r="BM102" s="71">
        <v>10.75</v>
      </c>
      <c r="BN102" s="109">
        <v>10000</v>
      </c>
      <c r="BO102" s="112">
        <v>8.33</v>
      </c>
      <c r="BP102" s="112">
        <v>9.1999999999999993</v>
      </c>
      <c r="BQ102" s="112">
        <v>9.7461000000000002</v>
      </c>
      <c r="BR102" s="112">
        <v>9.1999999999999993</v>
      </c>
      <c r="BS102" s="71">
        <v>11.17</v>
      </c>
      <c r="BT102" s="71">
        <v>10.45</v>
      </c>
      <c r="BU102" s="109">
        <v>20000</v>
      </c>
      <c r="BV102" s="112">
        <v>8.06</v>
      </c>
      <c r="BW102" s="112">
        <v>8.9499999999999993</v>
      </c>
      <c r="BX102" s="112">
        <v>9.4301999999999992</v>
      </c>
      <c r="BY102" s="112">
        <v>8.9499999999999993</v>
      </c>
      <c r="BZ102" s="76">
        <v>10.81</v>
      </c>
      <c r="CA102" s="76">
        <v>10.81</v>
      </c>
      <c r="CB102" s="106" t="str">
        <f t="shared" si="29"/>
        <v>Heineken - F1</v>
      </c>
      <c r="CC102" s="30"/>
      <c r="CD102" s="30"/>
      <c r="CE102" s="73"/>
      <c r="CF102" s="74"/>
      <c r="CG102" s="30"/>
      <c r="CH102" s="30"/>
      <c r="CI102" s="30">
        <v>101140</v>
      </c>
    </row>
    <row r="103" spans="1:87" ht="15" customHeight="1" x14ac:dyDescent="0.25">
      <c r="A103" s="30" t="s">
        <v>188</v>
      </c>
      <c r="B103" s="30">
        <v>88026057</v>
      </c>
      <c r="C103" s="30" t="s">
        <v>241</v>
      </c>
      <c r="D103" s="96">
        <f>VLOOKUP(B103,'Status update'!B:E,4,0)</f>
        <v>3</v>
      </c>
      <c r="E103" s="96">
        <f t="shared" si="32"/>
        <v>3</v>
      </c>
      <c r="F103" s="96">
        <f>VLOOKUP(B103,'Status update'!B:D,3,0)</f>
        <v>47</v>
      </c>
      <c r="G103" s="97">
        <f t="shared" si="18"/>
        <v>47</v>
      </c>
      <c r="H103" s="30"/>
      <c r="I103" s="30"/>
      <c r="J103" s="30"/>
      <c r="K103" s="98">
        <f t="shared" si="19"/>
        <v>1.175</v>
      </c>
      <c r="L103" s="98">
        <f t="shared" si="20"/>
        <v>1.175</v>
      </c>
      <c r="M103" s="99"/>
      <c r="N103" s="100">
        <f t="shared" si="21"/>
        <v>0</v>
      </c>
      <c r="O103" s="101">
        <v>1</v>
      </c>
      <c r="P103" s="102"/>
      <c r="Q103" s="103"/>
      <c r="R103" s="103"/>
      <c r="S103" s="30" t="s">
        <v>73</v>
      </c>
      <c r="T103" s="30" t="s">
        <v>74</v>
      </c>
      <c r="U103" s="30">
        <v>25</v>
      </c>
      <c r="V103" s="30">
        <v>16</v>
      </c>
      <c r="W103" s="30">
        <v>4.5</v>
      </c>
      <c r="X103" s="30">
        <v>40</v>
      </c>
      <c r="Y103" s="30" t="s">
        <v>75</v>
      </c>
      <c r="Z103" s="30">
        <v>25</v>
      </c>
      <c r="AA103" s="30" t="s">
        <v>76</v>
      </c>
      <c r="AB103" s="30" t="s">
        <v>77</v>
      </c>
      <c r="AC103" s="30">
        <v>45</v>
      </c>
      <c r="AD103" s="30">
        <v>52</v>
      </c>
      <c r="AE103" s="107"/>
      <c r="AF103" s="75"/>
      <c r="AG103" s="104">
        <f t="shared" si="22"/>
        <v>36.277619047619048</v>
      </c>
      <c r="AH103" s="104">
        <f t="shared" si="23"/>
        <v>41.356485714285718</v>
      </c>
      <c r="AI103" s="104">
        <f t="shared" si="24"/>
        <v>37.044047619047618</v>
      </c>
      <c r="AJ103" s="104">
        <f t="shared" si="25"/>
        <v>47.75</v>
      </c>
      <c r="AK103" s="104">
        <f t="shared" si="26"/>
        <v>42</v>
      </c>
      <c r="AL103" s="105">
        <f t="shared" si="27"/>
        <v>47.75</v>
      </c>
      <c r="AM103" s="105">
        <f t="shared" si="28"/>
        <v>42</v>
      </c>
      <c r="AN103" s="105"/>
      <c r="AO103" s="105"/>
      <c r="AP103" s="39">
        <f t="shared" si="31"/>
        <v>1</v>
      </c>
      <c r="AQ103" s="30" t="s">
        <v>78</v>
      </c>
      <c r="AR103" s="30" t="s">
        <v>79</v>
      </c>
      <c r="AS103" s="30">
        <v>40</v>
      </c>
      <c r="AT103" s="113">
        <v>36.277619047619048</v>
      </c>
      <c r="AU103" s="113">
        <v>37.044047619047618</v>
      </c>
      <c r="AV103" s="72">
        <v>41.356485714285718</v>
      </c>
      <c r="AW103" s="72">
        <v>37.044047619047618</v>
      </c>
      <c r="AX103" s="113">
        <v>47.75</v>
      </c>
      <c r="AY103" s="113">
        <v>42</v>
      </c>
      <c r="AZ103" s="108">
        <v>100</v>
      </c>
      <c r="BA103" s="112">
        <v>33.211904761904762</v>
      </c>
      <c r="BB103" s="112">
        <v>33.722857142857137</v>
      </c>
      <c r="BC103" s="112">
        <v>37.86157142857143</v>
      </c>
      <c r="BD103" s="112">
        <v>33.722857142857137</v>
      </c>
      <c r="BE103" s="112">
        <v>43.75</v>
      </c>
      <c r="BF103" s="112">
        <v>38.25</v>
      </c>
      <c r="BG103" s="109">
        <v>200</v>
      </c>
      <c r="BH103" s="112">
        <v>28.31</v>
      </c>
      <c r="BI103" s="112">
        <v>28.6</v>
      </c>
      <c r="BJ103" s="112">
        <v>32.273400000000002</v>
      </c>
      <c r="BK103" s="112">
        <v>28.6</v>
      </c>
      <c r="BL103" s="112">
        <v>37.25</v>
      </c>
      <c r="BM103" s="112">
        <v>32.5</v>
      </c>
      <c r="BN103" s="109">
        <v>400</v>
      </c>
      <c r="BO103" s="112">
        <v>26.9</v>
      </c>
      <c r="BP103" s="112">
        <v>27.18</v>
      </c>
      <c r="BQ103" s="112">
        <v>30.666</v>
      </c>
      <c r="BR103" s="112">
        <v>27.18</v>
      </c>
      <c r="BS103" s="112">
        <v>35.5</v>
      </c>
      <c r="BT103" s="112">
        <v>31</v>
      </c>
      <c r="BU103" s="109">
        <v>1000</v>
      </c>
      <c r="BV103" s="112">
        <v>25.48</v>
      </c>
      <c r="BW103" s="112">
        <v>25.77</v>
      </c>
      <c r="BX103" s="112">
        <v>29.047200000000004</v>
      </c>
      <c r="BY103" s="112">
        <v>25.77</v>
      </c>
      <c r="BZ103" s="112">
        <v>33.5</v>
      </c>
      <c r="CA103" s="112">
        <v>29.25</v>
      </c>
      <c r="CB103" s="106" t="str">
        <f t="shared" si="29"/>
        <v>Heineken - 0.0</v>
      </c>
      <c r="CC103" s="30">
        <v>38.700000000000003</v>
      </c>
      <c r="CD103" s="30"/>
      <c r="CE103" s="73"/>
      <c r="CF103" s="74"/>
      <c r="CG103" s="30"/>
      <c r="CH103" s="30"/>
      <c r="CI103" s="110">
        <v>100051</v>
      </c>
    </row>
    <row r="104" spans="1:87" ht="15" customHeight="1" x14ac:dyDescent="0.25">
      <c r="A104" s="30" t="s">
        <v>188</v>
      </c>
      <c r="B104" s="30">
        <v>88026275</v>
      </c>
      <c r="C104" s="30" t="s">
        <v>242</v>
      </c>
      <c r="D104" s="96">
        <f>VLOOKUP(B104,'Status update'!B:E,4,0)</f>
        <v>1</v>
      </c>
      <c r="E104" s="96">
        <f t="shared" si="32"/>
        <v>1</v>
      </c>
      <c r="F104" s="96">
        <f>VLOOKUP(B104,'Status update'!B:D,3,0)</f>
        <v>20</v>
      </c>
      <c r="G104" s="97">
        <f t="shared" si="18"/>
        <v>20</v>
      </c>
      <c r="H104" s="30"/>
      <c r="I104" s="30"/>
      <c r="J104" s="30"/>
      <c r="K104" s="98">
        <f t="shared" si="19"/>
        <v>6.006006006006006E-2</v>
      </c>
      <c r="L104" s="98">
        <f t="shared" si="20"/>
        <v>6.006006006006006E-2</v>
      </c>
      <c r="M104" s="99"/>
      <c r="N104" s="100">
        <f t="shared" si="21"/>
        <v>0</v>
      </c>
      <c r="O104" s="101"/>
      <c r="P104" s="102"/>
      <c r="Q104" s="103"/>
      <c r="R104" s="103"/>
      <c r="S104" s="30" t="s">
        <v>73</v>
      </c>
      <c r="T104" s="30" t="s">
        <v>74</v>
      </c>
      <c r="U104" s="30">
        <v>28</v>
      </c>
      <c r="V104" s="30">
        <v>10</v>
      </c>
      <c r="W104" s="30">
        <v>10</v>
      </c>
      <c r="X104" s="30">
        <v>333</v>
      </c>
      <c r="Y104" s="30" t="s">
        <v>75</v>
      </c>
      <c r="Z104" s="30">
        <v>6</v>
      </c>
      <c r="AA104" s="30" t="s">
        <v>76</v>
      </c>
      <c r="AB104" s="30" t="s">
        <v>108</v>
      </c>
      <c r="AC104" s="30">
        <v>70</v>
      </c>
      <c r="AD104" s="30">
        <v>77</v>
      </c>
      <c r="AE104" s="107"/>
      <c r="AF104" s="75"/>
      <c r="AG104" s="104">
        <f t="shared" si="22"/>
        <v>18.899999999999999</v>
      </c>
      <c r="AH104" s="104">
        <f t="shared" si="23"/>
        <v>21.545999999999999</v>
      </c>
      <c r="AI104" s="104">
        <f t="shared" si="24"/>
        <v>18.899999999999999</v>
      </c>
      <c r="AJ104" s="104">
        <f t="shared" si="25"/>
        <v>25.200000000000003</v>
      </c>
      <c r="AK104" s="104">
        <f t="shared" si="26"/>
        <v>21.72</v>
      </c>
      <c r="AL104" s="105">
        <f t="shared" si="27"/>
        <v>25.200000000000003</v>
      </c>
      <c r="AM104" s="105">
        <f t="shared" si="28"/>
        <v>21.72</v>
      </c>
      <c r="AN104" s="105"/>
      <c r="AO104" s="105"/>
      <c r="AP104" s="39">
        <f t="shared" si="31"/>
        <v>1</v>
      </c>
      <c r="AQ104" s="30" t="s">
        <v>78</v>
      </c>
      <c r="AR104" s="30" t="s">
        <v>79</v>
      </c>
      <c r="AS104" s="30">
        <v>333</v>
      </c>
      <c r="AT104" s="113">
        <v>18.899999999999999</v>
      </c>
      <c r="AU104" s="113">
        <v>18.899999999999999</v>
      </c>
      <c r="AV104" s="72">
        <v>21.545999999999999</v>
      </c>
      <c r="AW104" s="72">
        <v>18.899999999999999</v>
      </c>
      <c r="AX104" s="113">
        <v>25.200000000000003</v>
      </c>
      <c r="AY104" s="113">
        <v>21.72</v>
      </c>
      <c r="AZ104" s="108">
        <v>833</v>
      </c>
      <c r="BA104" s="112">
        <v>15.573828571428571</v>
      </c>
      <c r="BB104" s="112">
        <v>15.573828571428571</v>
      </c>
      <c r="BC104" s="112">
        <v>17.754164571428571</v>
      </c>
      <c r="BD104" s="112">
        <v>15.573828571428571</v>
      </c>
      <c r="BE104" s="112">
        <v>20.52</v>
      </c>
      <c r="BF104" s="112">
        <v>17.700000000000003</v>
      </c>
      <c r="BG104" s="109">
        <v>1667</v>
      </c>
      <c r="BH104" s="112">
        <v>14.83805714285714</v>
      </c>
      <c r="BI104" s="112">
        <v>14.83805714285714</v>
      </c>
      <c r="BJ104" s="112">
        <v>16.915385142857144</v>
      </c>
      <c r="BK104" s="112">
        <v>14.83805714285714</v>
      </c>
      <c r="BL104" s="112">
        <v>19.559999999999999</v>
      </c>
      <c r="BM104" s="112">
        <v>16.86</v>
      </c>
      <c r="BN104" s="109">
        <v>4167</v>
      </c>
      <c r="BO104" s="112">
        <v>13.98</v>
      </c>
      <c r="BP104" s="112">
        <v>13.98</v>
      </c>
      <c r="BQ104" s="112">
        <v>15.937200000000002</v>
      </c>
      <c r="BR104" s="112">
        <v>13.98</v>
      </c>
      <c r="BS104" s="112">
        <v>18.66</v>
      </c>
      <c r="BT104" s="112">
        <v>16.080000000000002</v>
      </c>
      <c r="BU104" s="109"/>
      <c r="BV104" s="112"/>
      <c r="BW104" s="112"/>
      <c r="BX104" s="112"/>
      <c r="BY104" s="112"/>
      <c r="BZ104" s="112"/>
      <c r="CA104" s="112"/>
      <c r="CB104" s="106" t="str">
        <f t="shared" si="29"/>
        <v>Heineken - 0.0</v>
      </c>
      <c r="CC104" s="30">
        <v>33.599999999999994</v>
      </c>
      <c r="CD104" s="30"/>
      <c r="CE104" s="73"/>
      <c r="CF104" s="74"/>
      <c r="CG104" s="30"/>
      <c r="CH104" s="30"/>
      <c r="CI104" s="110">
        <v>100051</v>
      </c>
    </row>
    <row r="105" spans="1:87" ht="15" customHeight="1" x14ac:dyDescent="0.25">
      <c r="A105" s="30" t="s">
        <v>71</v>
      </c>
      <c r="B105" s="30">
        <v>88027441</v>
      </c>
      <c r="C105" s="30" t="s">
        <v>243</v>
      </c>
      <c r="D105" s="96">
        <f>VLOOKUP(B105,'Status update'!B:E,4,0)</f>
        <v>1</v>
      </c>
      <c r="E105" s="96">
        <f t="shared" si="32"/>
        <v>1</v>
      </c>
      <c r="F105" s="96">
        <f>VLOOKUP(B105,'Status update'!B:D,3,0)</f>
        <v>3</v>
      </c>
      <c r="G105" s="97">
        <f t="shared" si="18"/>
        <v>3</v>
      </c>
      <c r="H105" s="30"/>
      <c r="I105" s="30"/>
      <c r="J105" s="30"/>
      <c r="K105" s="98">
        <f t="shared" si="19"/>
        <v>0.06</v>
      </c>
      <c r="L105" s="98">
        <f t="shared" si="20"/>
        <v>0.06</v>
      </c>
      <c r="M105" s="99"/>
      <c r="N105" s="100">
        <f t="shared" si="21"/>
        <v>0</v>
      </c>
      <c r="O105" s="101"/>
      <c r="P105" s="102"/>
      <c r="Q105" s="103"/>
      <c r="R105" s="103"/>
      <c r="S105" s="30" t="s">
        <v>130</v>
      </c>
      <c r="T105" s="30" t="s">
        <v>131</v>
      </c>
      <c r="U105" s="30">
        <v>40</v>
      </c>
      <c r="V105" s="30">
        <v>30</v>
      </c>
      <c r="W105" s="30">
        <v>20</v>
      </c>
      <c r="X105" s="30">
        <v>50</v>
      </c>
      <c r="Y105" s="30" t="s">
        <v>89</v>
      </c>
      <c r="Z105" s="30">
        <v>5</v>
      </c>
      <c r="AA105" s="30" t="s">
        <v>76</v>
      </c>
      <c r="AB105" s="30" t="s">
        <v>103</v>
      </c>
      <c r="AC105" s="30">
        <v>70</v>
      </c>
      <c r="AD105" s="30">
        <v>77</v>
      </c>
      <c r="AE105" s="75"/>
      <c r="AF105" s="73"/>
      <c r="AG105" s="104">
        <f t="shared" si="22"/>
        <v>112.22</v>
      </c>
      <c r="AH105" s="104">
        <f t="shared" si="23"/>
        <v>120.0754</v>
      </c>
      <c r="AI105" s="104">
        <f t="shared" si="24"/>
        <v>117.64</v>
      </c>
      <c r="AJ105" s="104">
        <f t="shared" si="25"/>
        <v>136.44999999999999</v>
      </c>
      <c r="AK105" s="104">
        <f t="shared" si="26"/>
        <v>133.69999999999999</v>
      </c>
      <c r="AL105" s="105">
        <f t="shared" si="27"/>
        <v>136.44999999999999</v>
      </c>
      <c r="AM105" s="105">
        <f t="shared" si="28"/>
        <v>133.69999999999999</v>
      </c>
      <c r="AN105" s="105"/>
      <c r="AO105" s="105"/>
      <c r="AP105" s="39">
        <f t="shared" si="31"/>
        <v>1</v>
      </c>
      <c r="AQ105" s="30" t="s">
        <v>118</v>
      </c>
      <c r="AR105" s="30" t="s">
        <v>79</v>
      </c>
      <c r="AS105" s="30">
        <v>50</v>
      </c>
      <c r="AT105" s="113">
        <v>112.22</v>
      </c>
      <c r="AU105" s="113">
        <v>117.64</v>
      </c>
      <c r="AV105" s="72">
        <v>120.0754</v>
      </c>
      <c r="AW105" s="72">
        <v>117.64</v>
      </c>
      <c r="AX105" s="113">
        <v>136.44999999999999</v>
      </c>
      <c r="AY105" s="94">
        <v>133.69999999999999</v>
      </c>
      <c r="AZ105" s="108">
        <v>100</v>
      </c>
      <c r="BA105" s="112">
        <v>91.33</v>
      </c>
      <c r="BB105" s="112">
        <v>93.62</v>
      </c>
      <c r="BC105" s="112">
        <v>97.723100000000002</v>
      </c>
      <c r="BD105" s="112">
        <v>93.62</v>
      </c>
      <c r="BE105" s="70">
        <v>111.05000000000001</v>
      </c>
      <c r="BF105" s="70">
        <v>106.4</v>
      </c>
      <c r="BG105" s="109"/>
      <c r="BH105" s="112"/>
      <c r="BI105" s="112"/>
      <c r="BJ105" s="112"/>
      <c r="BK105" s="112"/>
      <c r="BL105" s="71"/>
      <c r="BM105" s="71"/>
      <c r="BN105" s="109"/>
      <c r="BO105" s="112"/>
      <c r="BP105" s="112"/>
      <c r="BQ105" s="112"/>
      <c r="BR105" s="112"/>
      <c r="BS105" s="71"/>
      <c r="BT105" s="71"/>
      <c r="BU105" s="109"/>
      <c r="BV105" s="112"/>
      <c r="BW105" s="112"/>
      <c r="BX105" s="112"/>
      <c r="BY105" s="112"/>
      <c r="BZ105" s="76"/>
      <c r="CA105" s="76"/>
      <c r="CB105" s="106" t="str">
        <f t="shared" si="29"/>
        <v>Heineken</v>
      </c>
      <c r="CC105" s="30"/>
      <c r="CD105" s="30"/>
      <c r="CE105" s="73"/>
      <c r="CF105" s="74"/>
      <c r="CG105" s="30"/>
      <c r="CH105" s="30"/>
      <c r="CI105" s="30">
        <v>100051</v>
      </c>
    </row>
    <row r="106" spans="1:87" ht="15" customHeight="1" x14ac:dyDescent="0.25">
      <c r="A106" s="30" t="s">
        <v>71</v>
      </c>
      <c r="B106" s="30">
        <v>88025907</v>
      </c>
      <c r="C106" s="30" t="s">
        <v>244</v>
      </c>
      <c r="D106" s="96">
        <f>VLOOKUP(B106,'Status update'!B:E,4,0)</f>
        <v>1</v>
      </c>
      <c r="E106" s="96">
        <f t="shared" si="32"/>
        <v>1</v>
      </c>
      <c r="F106" s="96">
        <f>VLOOKUP(B106,'Status update'!B:D,3,0)</f>
        <v>10</v>
      </c>
      <c r="G106" s="97">
        <f t="shared" si="18"/>
        <v>10</v>
      </c>
      <c r="H106" s="30"/>
      <c r="I106" s="30"/>
      <c r="J106" s="30"/>
      <c r="K106" s="98">
        <f t="shared" si="19"/>
        <v>5.9880239520958084E-2</v>
      </c>
      <c r="L106" s="98">
        <f t="shared" si="20"/>
        <v>5.9880239520958084E-2</v>
      </c>
      <c r="M106" s="99"/>
      <c r="N106" s="100">
        <f t="shared" si="21"/>
        <v>0</v>
      </c>
      <c r="O106" s="101"/>
      <c r="P106" s="102"/>
      <c r="Q106" s="103"/>
      <c r="R106" s="103"/>
      <c r="S106" s="30" t="s">
        <v>73</v>
      </c>
      <c r="T106" s="30" t="s">
        <v>74</v>
      </c>
      <c r="U106" s="30">
        <v>37.5</v>
      </c>
      <c r="V106" s="30">
        <v>25.5</v>
      </c>
      <c r="W106" s="30">
        <v>37</v>
      </c>
      <c r="X106" s="30">
        <v>167</v>
      </c>
      <c r="Y106" s="30" t="s">
        <v>89</v>
      </c>
      <c r="Z106" s="30">
        <v>12</v>
      </c>
      <c r="AA106" s="30" t="s">
        <v>76</v>
      </c>
      <c r="AB106" s="30" t="s">
        <v>108</v>
      </c>
      <c r="AC106" s="30">
        <v>70</v>
      </c>
      <c r="AD106" s="30">
        <v>77</v>
      </c>
      <c r="AE106" s="107"/>
      <c r="AF106" s="75"/>
      <c r="AG106" s="104">
        <f t="shared" si="22"/>
        <v>50.64</v>
      </c>
      <c r="AH106" s="104">
        <f t="shared" si="23"/>
        <v>57.729600000000005</v>
      </c>
      <c r="AI106" s="104">
        <f t="shared" si="24"/>
        <v>50.64</v>
      </c>
      <c r="AJ106" s="104">
        <f t="shared" si="25"/>
        <v>66.960000000000008</v>
      </c>
      <c r="AK106" s="104">
        <f t="shared" si="26"/>
        <v>57.72</v>
      </c>
      <c r="AL106" s="105">
        <f t="shared" si="27"/>
        <v>66.960000000000008</v>
      </c>
      <c r="AM106" s="105">
        <f t="shared" si="28"/>
        <v>57.72</v>
      </c>
      <c r="AN106" s="105"/>
      <c r="AO106" s="105"/>
      <c r="AP106" s="39">
        <f t="shared" si="31"/>
        <v>1</v>
      </c>
      <c r="AQ106" s="30" t="s">
        <v>78</v>
      </c>
      <c r="AR106" s="30" t="s">
        <v>79</v>
      </c>
      <c r="AS106" s="30">
        <v>167</v>
      </c>
      <c r="AT106" s="113">
        <v>50.64</v>
      </c>
      <c r="AU106" s="113">
        <v>50.64</v>
      </c>
      <c r="AV106" s="72">
        <v>57.729600000000005</v>
      </c>
      <c r="AW106" s="72">
        <v>50.64</v>
      </c>
      <c r="AX106" s="113">
        <v>66.960000000000008</v>
      </c>
      <c r="AY106" s="113">
        <v>57.72</v>
      </c>
      <c r="AZ106" s="108">
        <v>417</v>
      </c>
      <c r="BA106" s="112">
        <v>43.84</v>
      </c>
      <c r="BB106" s="112">
        <v>43.84</v>
      </c>
      <c r="BC106" s="112">
        <v>49.97760000000001</v>
      </c>
      <c r="BD106" s="112">
        <v>43.84</v>
      </c>
      <c r="BE106" s="112">
        <v>58.679999999999993</v>
      </c>
      <c r="BF106" s="112">
        <v>50.519999999999996</v>
      </c>
      <c r="BG106" s="109">
        <v>833</v>
      </c>
      <c r="BH106" s="112">
        <v>41.72</v>
      </c>
      <c r="BI106" s="112">
        <v>41.723356009070287</v>
      </c>
      <c r="BJ106" s="112">
        <v>47.5608</v>
      </c>
      <c r="BK106" s="112">
        <v>41.723356009070287</v>
      </c>
      <c r="BL106" s="112">
        <v>56.28</v>
      </c>
      <c r="BM106" s="112">
        <v>48.480000000000004</v>
      </c>
      <c r="BN106" s="109">
        <v>2083</v>
      </c>
      <c r="BO106" s="112">
        <v>40.06</v>
      </c>
      <c r="BP106" s="112">
        <v>40.06</v>
      </c>
      <c r="BQ106" s="112">
        <v>45.668400000000005</v>
      </c>
      <c r="BR106" s="112">
        <v>40.06</v>
      </c>
      <c r="BS106" s="112">
        <v>55.199999999999996</v>
      </c>
      <c r="BT106" s="112">
        <v>47.519999999999996</v>
      </c>
      <c r="BU106" s="109"/>
      <c r="BV106" s="112"/>
      <c r="BW106" s="112"/>
      <c r="BX106" s="112"/>
      <c r="BY106" s="112"/>
      <c r="BZ106" s="112"/>
      <c r="CA106" s="112"/>
      <c r="CB106" s="106" t="str">
        <f t="shared" si="29"/>
        <v>Heineken</v>
      </c>
      <c r="CC106" s="30"/>
      <c r="CD106" s="30"/>
      <c r="CE106" s="73"/>
      <c r="CF106" s="74"/>
      <c r="CG106" s="30"/>
      <c r="CH106" s="30"/>
      <c r="CI106" s="30">
        <v>100051</v>
      </c>
    </row>
    <row r="107" spans="1:87" ht="15" customHeight="1" x14ac:dyDescent="0.25">
      <c r="A107" s="30" t="s">
        <v>71</v>
      </c>
      <c r="B107" s="30">
        <v>88023538</v>
      </c>
      <c r="C107" s="30" t="s">
        <v>245</v>
      </c>
      <c r="D107" s="96">
        <f>VLOOKUP(B107,'Status update'!B:E,4,0)</f>
        <v>1</v>
      </c>
      <c r="E107" s="96">
        <f t="shared" si="32"/>
        <v>1</v>
      </c>
      <c r="F107" s="96">
        <f>VLOOKUP(B107,'Status update'!B:D,3,0)</f>
        <v>10</v>
      </c>
      <c r="G107" s="97">
        <f t="shared" si="18"/>
        <v>10</v>
      </c>
      <c r="H107" s="30"/>
      <c r="I107" s="30"/>
      <c r="J107" s="30"/>
      <c r="K107" s="98">
        <f t="shared" si="19"/>
        <v>5.9523809523809521E-2</v>
      </c>
      <c r="L107" s="98">
        <f t="shared" si="20"/>
        <v>5.9523809523809521E-2</v>
      </c>
      <c r="M107" s="99"/>
      <c r="N107" s="100">
        <f t="shared" si="21"/>
        <v>0</v>
      </c>
      <c r="O107" s="101"/>
      <c r="P107" s="102"/>
      <c r="Q107" s="103"/>
      <c r="R107" s="103"/>
      <c r="S107" s="30" t="s">
        <v>73</v>
      </c>
      <c r="T107" s="30" t="s">
        <v>106</v>
      </c>
      <c r="U107" s="30">
        <v>15.7</v>
      </c>
      <c r="V107" s="30">
        <v>20</v>
      </c>
      <c r="W107" s="30">
        <v>15</v>
      </c>
      <c r="X107" s="30">
        <v>168</v>
      </c>
      <c r="Y107" s="30" t="s">
        <v>75</v>
      </c>
      <c r="Z107" s="30">
        <v>6</v>
      </c>
      <c r="AA107" s="30" t="s">
        <v>76</v>
      </c>
      <c r="AB107" s="30" t="s">
        <v>108</v>
      </c>
      <c r="AC107" s="30">
        <v>65</v>
      </c>
      <c r="AD107" s="30">
        <v>70</v>
      </c>
      <c r="AE107" s="107"/>
      <c r="AF107" s="75"/>
      <c r="AG107" s="104">
        <f t="shared" si="22"/>
        <v>29.7</v>
      </c>
      <c r="AH107" s="104">
        <f t="shared" si="23"/>
        <v>33.858000000000004</v>
      </c>
      <c r="AI107" s="104">
        <f t="shared" si="24"/>
        <v>34.799999999999997</v>
      </c>
      <c r="AJ107" s="104">
        <f t="shared" si="25"/>
        <v>39.18</v>
      </c>
      <c r="AK107" s="104">
        <f t="shared" si="26"/>
        <v>39.54</v>
      </c>
      <c r="AL107" s="105">
        <f t="shared" si="27"/>
        <v>39.18</v>
      </c>
      <c r="AM107" s="105">
        <f t="shared" si="28"/>
        <v>39.54</v>
      </c>
      <c r="AN107" s="105"/>
      <c r="AO107" s="105"/>
      <c r="AP107" s="39">
        <f t="shared" si="31"/>
        <v>1</v>
      </c>
      <c r="AQ107" s="30" t="s">
        <v>115</v>
      </c>
      <c r="AR107" s="30" t="s">
        <v>79</v>
      </c>
      <c r="AS107" s="30">
        <v>168</v>
      </c>
      <c r="AT107" s="113">
        <v>29.7</v>
      </c>
      <c r="AU107" s="113">
        <v>34.799999999999997</v>
      </c>
      <c r="AV107" s="72">
        <v>33.858000000000004</v>
      </c>
      <c r="AW107" s="72">
        <v>34.799999999999997</v>
      </c>
      <c r="AX107" s="113">
        <v>39.18</v>
      </c>
      <c r="AY107" s="113">
        <v>39.54</v>
      </c>
      <c r="AZ107" s="108">
        <v>418</v>
      </c>
      <c r="BA107" s="112">
        <v>27</v>
      </c>
      <c r="BB107" s="112">
        <v>31.8</v>
      </c>
      <c r="BC107" s="112">
        <v>30.780000000000005</v>
      </c>
      <c r="BD107" s="112">
        <v>31.8</v>
      </c>
      <c r="BE107" s="112">
        <v>35.58</v>
      </c>
      <c r="BF107" s="112">
        <v>36.119999999999997</v>
      </c>
      <c r="BG107" s="109">
        <v>834</v>
      </c>
      <c r="BH107" s="112">
        <v>26.1</v>
      </c>
      <c r="BI107" s="112">
        <v>30.6</v>
      </c>
      <c r="BJ107" s="112">
        <v>29.754000000000005</v>
      </c>
      <c r="BK107" s="112">
        <v>30.6</v>
      </c>
      <c r="BL107" s="112">
        <v>34.380000000000003</v>
      </c>
      <c r="BM107" s="112">
        <v>34.799999999999997</v>
      </c>
      <c r="BN107" s="109">
        <v>1668</v>
      </c>
      <c r="BO107" s="112">
        <v>25.8</v>
      </c>
      <c r="BP107" s="112">
        <v>27.6</v>
      </c>
      <c r="BQ107" s="112">
        <v>29.412000000000003</v>
      </c>
      <c r="BR107" s="112">
        <v>27.6</v>
      </c>
      <c r="BS107" s="112">
        <v>34.019999999999996</v>
      </c>
      <c r="BT107" s="112">
        <v>31.380000000000003</v>
      </c>
      <c r="BU107" s="109"/>
      <c r="BV107" s="112"/>
      <c r="BW107" s="112"/>
      <c r="BX107" s="112"/>
      <c r="BY107" s="112"/>
      <c r="BZ107" s="112"/>
      <c r="CA107" s="112"/>
      <c r="CB107" s="106" t="str">
        <f t="shared" si="29"/>
        <v>Heineken</v>
      </c>
      <c r="CC107" s="30"/>
      <c r="CD107" s="30"/>
      <c r="CE107" s="73"/>
      <c r="CF107" s="74"/>
      <c r="CG107" s="30"/>
      <c r="CH107" s="30"/>
      <c r="CI107" s="30">
        <v>101140</v>
      </c>
    </row>
    <row r="108" spans="1:87" ht="15" customHeight="1" x14ac:dyDescent="0.25">
      <c r="A108" s="115" t="s">
        <v>92</v>
      </c>
      <c r="B108" s="115">
        <v>88026754</v>
      </c>
      <c r="C108" s="115" t="s">
        <v>246</v>
      </c>
      <c r="D108" s="96">
        <f>VLOOKUP(B108,'Status update'!B:E,4,0)</f>
        <v>1</v>
      </c>
      <c r="E108" s="96">
        <f t="shared" si="32"/>
        <v>1</v>
      </c>
      <c r="F108" s="96">
        <f>VLOOKUP(B108,'Status update'!B:D,3,0)</f>
        <v>18</v>
      </c>
      <c r="G108" s="97">
        <f t="shared" si="18"/>
        <v>18</v>
      </c>
      <c r="H108" s="30"/>
      <c r="I108" s="30"/>
      <c r="J108" s="30"/>
      <c r="K108" s="98">
        <f t="shared" si="19"/>
        <v>5.4054054054054057E-2</v>
      </c>
      <c r="L108" s="98">
        <f t="shared" si="20"/>
        <v>5.4054054054054057E-2</v>
      </c>
      <c r="M108" s="99"/>
      <c r="N108" s="100">
        <f t="shared" si="21"/>
        <v>0</v>
      </c>
      <c r="O108" s="101"/>
      <c r="P108" s="102"/>
      <c r="Q108" s="103"/>
      <c r="R108" s="103"/>
      <c r="S108" s="30" t="s">
        <v>73</v>
      </c>
      <c r="T108" s="30" t="s">
        <v>74</v>
      </c>
      <c r="U108" s="30">
        <v>41.5</v>
      </c>
      <c r="V108" s="30">
        <v>6</v>
      </c>
      <c r="W108" s="30">
        <v>41.5</v>
      </c>
      <c r="X108" s="30">
        <v>333</v>
      </c>
      <c r="Y108" s="30" t="s">
        <v>75</v>
      </c>
      <c r="Z108" s="30">
        <v>6</v>
      </c>
      <c r="AA108" s="30" t="s">
        <v>76</v>
      </c>
      <c r="AB108" s="30" t="s">
        <v>108</v>
      </c>
      <c r="AC108" s="30">
        <v>70</v>
      </c>
      <c r="AD108" s="30">
        <v>77</v>
      </c>
      <c r="AE108" s="75"/>
      <c r="AF108" s="73"/>
      <c r="AG108" s="104">
        <f t="shared" si="22"/>
        <v>54.82</v>
      </c>
      <c r="AH108" s="104">
        <f t="shared" si="23"/>
        <v>62.494800000000005</v>
      </c>
      <c r="AI108" s="104">
        <f t="shared" si="24"/>
        <v>0</v>
      </c>
      <c r="AJ108" s="104">
        <f t="shared" si="25"/>
        <v>72.239999999999995</v>
      </c>
      <c r="AK108" s="104">
        <f t="shared" si="26"/>
        <v>0</v>
      </c>
      <c r="AL108" s="105">
        <f t="shared" si="27"/>
        <v>72.239999999999995</v>
      </c>
      <c r="AM108" s="105">
        <f t="shared" si="28"/>
        <v>0</v>
      </c>
      <c r="AN108" s="105"/>
      <c r="AO108" s="105"/>
      <c r="AP108" s="39">
        <f t="shared" si="31"/>
        <v>1</v>
      </c>
      <c r="AQ108" s="30" t="s">
        <v>115</v>
      </c>
      <c r="AR108" s="30" t="s">
        <v>79</v>
      </c>
      <c r="AS108" s="30">
        <v>333</v>
      </c>
      <c r="AT108" s="113">
        <v>54.82</v>
      </c>
      <c r="AU108" s="113"/>
      <c r="AV108" s="72">
        <v>62.494800000000005</v>
      </c>
      <c r="AW108" s="72"/>
      <c r="AX108" s="113">
        <v>72.239999999999995</v>
      </c>
      <c r="AY108" s="94"/>
      <c r="AZ108" s="108">
        <v>833</v>
      </c>
      <c r="BA108" s="112">
        <v>47.75</v>
      </c>
      <c r="BB108" s="112"/>
      <c r="BC108" s="112">
        <v>54.435000000000009</v>
      </c>
      <c r="BD108" s="112"/>
      <c r="BE108" s="112">
        <v>62.94</v>
      </c>
      <c r="BF108" s="70"/>
      <c r="BG108" s="109">
        <v>1667</v>
      </c>
      <c r="BH108" s="112">
        <v>46.94</v>
      </c>
      <c r="BI108" s="112"/>
      <c r="BJ108" s="112">
        <v>53.511600000000001</v>
      </c>
      <c r="BK108" s="112"/>
      <c r="BL108" s="112">
        <v>61.86</v>
      </c>
      <c r="BM108" s="71"/>
      <c r="BN108" s="109">
        <v>4167</v>
      </c>
      <c r="BO108" s="112">
        <v>45.69</v>
      </c>
      <c r="BP108" s="112"/>
      <c r="BQ108" s="112">
        <v>52.086600000000004</v>
      </c>
      <c r="BR108" s="112"/>
      <c r="BS108" s="112">
        <v>60.239999999999995</v>
      </c>
      <c r="BT108" s="71"/>
      <c r="BU108" s="109"/>
      <c r="BV108" s="112"/>
      <c r="BW108" s="112"/>
      <c r="BX108" s="112"/>
      <c r="BY108" s="112"/>
      <c r="BZ108" s="112"/>
      <c r="CA108" s="76"/>
      <c r="CB108" s="106" t="str">
        <f t="shared" si="29"/>
        <v>Heineken Silver (Global)</v>
      </c>
      <c r="CC108" s="30"/>
      <c r="CD108" s="30"/>
      <c r="CE108" s="73"/>
      <c r="CF108" s="74"/>
      <c r="CG108" s="30"/>
      <c r="CH108" s="30"/>
      <c r="CI108" s="30">
        <v>100051</v>
      </c>
    </row>
    <row r="109" spans="1:87" ht="15" customHeight="1" x14ac:dyDescent="0.25">
      <c r="A109" s="115" t="s">
        <v>92</v>
      </c>
      <c r="B109" s="115">
        <v>88025903</v>
      </c>
      <c r="C109" s="115" t="s">
        <v>247</v>
      </c>
      <c r="D109" s="96">
        <f>VLOOKUP(B109,'Status update'!B:E,4,0)</f>
        <v>1</v>
      </c>
      <c r="E109" s="96">
        <f t="shared" si="32"/>
        <v>1</v>
      </c>
      <c r="F109" s="96">
        <f>VLOOKUP(B109,'Status update'!B:D,3,0)</f>
        <v>9</v>
      </c>
      <c r="G109" s="97">
        <f t="shared" si="18"/>
        <v>9</v>
      </c>
      <c r="H109" s="30"/>
      <c r="I109" s="30"/>
      <c r="J109" s="30"/>
      <c r="K109" s="98">
        <f t="shared" si="19"/>
        <v>5.3892215568862277E-2</v>
      </c>
      <c r="L109" s="98">
        <f t="shared" si="20"/>
        <v>5.3892215568862277E-2</v>
      </c>
      <c r="M109" s="99"/>
      <c r="N109" s="100">
        <f t="shared" si="21"/>
        <v>0</v>
      </c>
      <c r="O109" s="101"/>
      <c r="P109" s="102"/>
      <c r="Q109" s="103"/>
      <c r="R109" s="103"/>
      <c r="S109" s="30" t="s">
        <v>73</v>
      </c>
      <c r="T109" s="30" t="s">
        <v>74</v>
      </c>
      <c r="U109" s="30">
        <v>37.5</v>
      </c>
      <c r="V109" s="30">
        <v>25.5</v>
      </c>
      <c r="W109" s="30">
        <v>37</v>
      </c>
      <c r="X109" s="30">
        <v>167</v>
      </c>
      <c r="Y109" s="30" t="s">
        <v>89</v>
      </c>
      <c r="Z109" s="30">
        <v>12</v>
      </c>
      <c r="AA109" s="30" t="s">
        <v>76</v>
      </c>
      <c r="AB109" s="30" t="s">
        <v>108</v>
      </c>
      <c r="AC109" s="30">
        <v>70</v>
      </c>
      <c r="AD109" s="30">
        <v>77</v>
      </c>
      <c r="AE109" s="107"/>
      <c r="AF109" s="75"/>
      <c r="AG109" s="104">
        <f t="shared" si="22"/>
        <v>50.64</v>
      </c>
      <c r="AH109" s="104">
        <f t="shared" si="23"/>
        <v>57.729600000000005</v>
      </c>
      <c r="AI109" s="104">
        <f t="shared" si="24"/>
        <v>50.642479213907784</v>
      </c>
      <c r="AJ109" s="104">
        <f t="shared" si="25"/>
        <v>70.08</v>
      </c>
      <c r="AK109" s="104">
        <f t="shared" si="26"/>
        <v>0</v>
      </c>
      <c r="AL109" s="105">
        <f t="shared" si="27"/>
        <v>70.08</v>
      </c>
      <c r="AM109" s="105">
        <f t="shared" si="28"/>
        <v>0</v>
      </c>
      <c r="AN109" s="105"/>
      <c r="AO109" s="105"/>
      <c r="AP109" s="39">
        <f t="shared" si="31"/>
        <v>1</v>
      </c>
      <c r="AQ109" s="30" t="s">
        <v>78</v>
      </c>
      <c r="AR109" s="30" t="s">
        <v>79</v>
      </c>
      <c r="AS109" s="30">
        <v>167</v>
      </c>
      <c r="AT109" s="113">
        <v>50.64</v>
      </c>
      <c r="AU109" s="113">
        <v>50.642479213907784</v>
      </c>
      <c r="AV109" s="72">
        <v>57.729600000000005</v>
      </c>
      <c r="AW109" s="72">
        <v>50.642479213907784</v>
      </c>
      <c r="AX109" s="113">
        <v>70.08</v>
      </c>
      <c r="AY109" s="94"/>
      <c r="AZ109" s="108">
        <v>417</v>
      </c>
      <c r="BA109" s="112">
        <v>43.84</v>
      </c>
      <c r="BB109" s="112">
        <v>43.839758125472407</v>
      </c>
      <c r="BC109" s="112">
        <v>49.97760000000001</v>
      </c>
      <c r="BD109" s="112">
        <v>43.839758125472407</v>
      </c>
      <c r="BE109" s="112">
        <v>60.72</v>
      </c>
      <c r="BF109" s="70"/>
      <c r="BG109" s="109">
        <v>833</v>
      </c>
      <c r="BH109" s="112">
        <v>41.72</v>
      </c>
      <c r="BI109" s="112">
        <v>41.723356009070287</v>
      </c>
      <c r="BJ109" s="112">
        <v>47.5608</v>
      </c>
      <c r="BK109" s="112">
        <v>41.723356009070287</v>
      </c>
      <c r="BL109" s="112">
        <v>58.92</v>
      </c>
      <c r="BM109" s="71"/>
      <c r="BN109" s="109">
        <v>2083</v>
      </c>
      <c r="BO109" s="112">
        <v>40.06</v>
      </c>
      <c r="BP109" s="112">
        <v>40.060468631897201</v>
      </c>
      <c r="BQ109" s="112">
        <v>45.668400000000005</v>
      </c>
      <c r="BR109" s="112">
        <v>40.060468631897201</v>
      </c>
      <c r="BS109" s="112">
        <v>57.12</v>
      </c>
      <c r="BT109" s="71"/>
      <c r="BU109" s="109"/>
      <c r="BV109" s="112"/>
      <c r="BW109" s="112"/>
      <c r="BX109" s="112"/>
      <c r="BY109" s="112"/>
      <c r="BZ109" s="112"/>
      <c r="CA109" s="76"/>
      <c r="CB109" s="106" t="str">
        <f t="shared" si="29"/>
        <v>Heineken Silver (Global)</v>
      </c>
      <c r="CC109" s="30">
        <v>70</v>
      </c>
      <c r="CD109" s="30"/>
      <c r="CE109" s="73"/>
      <c r="CF109" s="74"/>
      <c r="CG109" s="30"/>
      <c r="CH109" s="30"/>
      <c r="CI109" s="110">
        <v>100051</v>
      </c>
    </row>
    <row r="110" spans="1:87" ht="15" customHeight="1" x14ac:dyDescent="0.25">
      <c r="A110" s="30" t="s">
        <v>92</v>
      </c>
      <c r="B110" s="30">
        <v>88024934</v>
      </c>
      <c r="C110" s="30" t="s">
        <v>248</v>
      </c>
      <c r="D110" s="96">
        <f>VLOOKUP(B110,'Status update'!B:E,4,0)</f>
        <v>1</v>
      </c>
      <c r="E110" s="96">
        <f t="shared" si="32"/>
        <v>1</v>
      </c>
      <c r="F110" s="96">
        <f>VLOOKUP(B110,'Status update'!B:D,3,0)</f>
        <v>10</v>
      </c>
      <c r="G110" s="97">
        <f t="shared" si="18"/>
        <v>10</v>
      </c>
      <c r="H110" s="30"/>
      <c r="I110" s="30"/>
      <c r="J110" s="30"/>
      <c r="K110" s="98">
        <f t="shared" si="19"/>
        <v>0.05</v>
      </c>
      <c r="L110" s="98">
        <f t="shared" si="20"/>
        <v>0.05</v>
      </c>
      <c r="M110" s="99"/>
      <c r="N110" s="100">
        <f t="shared" si="21"/>
        <v>0</v>
      </c>
      <c r="O110" s="101"/>
      <c r="P110" s="102"/>
      <c r="Q110" s="103"/>
      <c r="R110" s="103"/>
      <c r="S110" s="30" t="s">
        <v>73</v>
      </c>
      <c r="T110" s="30" t="s">
        <v>74</v>
      </c>
      <c r="U110" s="30">
        <v>44</v>
      </c>
      <c r="V110" s="30">
        <v>34</v>
      </c>
      <c r="W110" s="30">
        <v>16</v>
      </c>
      <c r="X110" s="30">
        <v>200</v>
      </c>
      <c r="Y110" s="30" t="s">
        <v>75</v>
      </c>
      <c r="Z110" s="30">
        <v>5</v>
      </c>
      <c r="AA110" s="30" t="s">
        <v>76</v>
      </c>
      <c r="AB110" s="30" t="s">
        <v>77</v>
      </c>
      <c r="AC110" s="30">
        <v>77</v>
      </c>
      <c r="AD110" s="30">
        <v>84</v>
      </c>
      <c r="AE110" s="107"/>
      <c r="AF110" s="75"/>
      <c r="AG110" s="104">
        <f t="shared" si="22"/>
        <v>33.01</v>
      </c>
      <c r="AH110" s="104">
        <f t="shared" si="23"/>
        <v>38.621699999999997</v>
      </c>
      <c r="AI110" s="104">
        <f t="shared" si="24"/>
        <v>35.903250188964471</v>
      </c>
      <c r="AJ110" s="104">
        <f t="shared" si="25"/>
        <v>44.699999999999996</v>
      </c>
      <c r="AK110" s="104">
        <f t="shared" si="26"/>
        <v>41.2</v>
      </c>
      <c r="AL110" s="105">
        <f t="shared" si="27"/>
        <v>44.699999999999996</v>
      </c>
      <c r="AM110" s="105">
        <f t="shared" si="28"/>
        <v>41.2</v>
      </c>
      <c r="AN110" s="105"/>
      <c r="AO110" s="105"/>
      <c r="AP110" s="39">
        <f t="shared" si="31"/>
        <v>1</v>
      </c>
      <c r="AQ110" s="30" t="s">
        <v>123</v>
      </c>
      <c r="AR110" s="30" t="s">
        <v>79</v>
      </c>
      <c r="AS110" s="30">
        <v>200</v>
      </c>
      <c r="AT110" s="113">
        <v>33.01</v>
      </c>
      <c r="AU110" s="113">
        <v>35.903250188964471</v>
      </c>
      <c r="AV110" s="72">
        <v>38.621699999999997</v>
      </c>
      <c r="AW110" s="72">
        <v>35.903250188964471</v>
      </c>
      <c r="AX110" s="113">
        <v>44.699999999999996</v>
      </c>
      <c r="AY110" s="113">
        <v>41.2</v>
      </c>
      <c r="AZ110" s="108">
        <v>500</v>
      </c>
      <c r="BA110" s="112">
        <v>31.18</v>
      </c>
      <c r="BB110" s="112">
        <v>33.131771227009324</v>
      </c>
      <c r="BC110" s="112">
        <v>36.480599999999995</v>
      </c>
      <c r="BD110" s="112">
        <v>33.131771227009324</v>
      </c>
      <c r="BE110" s="112">
        <v>42.300000000000004</v>
      </c>
      <c r="BF110" s="112">
        <v>38.050000000000004</v>
      </c>
      <c r="BG110" s="109">
        <v>1000</v>
      </c>
      <c r="BH110" s="112">
        <v>30.55</v>
      </c>
      <c r="BI110" s="112">
        <v>32.31292517006802</v>
      </c>
      <c r="BJ110" s="112">
        <v>35.743499999999997</v>
      </c>
      <c r="BK110" s="112">
        <v>32.31292517006802</v>
      </c>
      <c r="BL110" s="112">
        <v>41.5</v>
      </c>
      <c r="BM110" s="112">
        <v>37.1</v>
      </c>
      <c r="BN110" s="109">
        <v>2000</v>
      </c>
      <c r="BO110" s="112">
        <v>30.05</v>
      </c>
      <c r="BP110" s="112">
        <v>31.49407911312673</v>
      </c>
      <c r="BQ110" s="112">
        <v>35.158499999999997</v>
      </c>
      <c r="BR110" s="112">
        <v>31.49407911312673</v>
      </c>
      <c r="BS110" s="112">
        <v>40.700000000000003</v>
      </c>
      <c r="BT110" s="112">
        <v>36.200000000000003</v>
      </c>
      <c r="BU110" s="109">
        <v>5000</v>
      </c>
      <c r="BV110" s="112">
        <v>29.42</v>
      </c>
      <c r="BW110" s="112">
        <v>30.675233056185437</v>
      </c>
      <c r="BX110" s="112">
        <v>34.421399999999998</v>
      </c>
      <c r="BY110" s="112">
        <v>30.675233056185437</v>
      </c>
      <c r="BZ110" s="112">
        <v>39.900000000000006</v>
      </c>
      <c r="CA110" s="112">
        <v>35.299999999999997</v>
      </c>
      <c r="CB110" s="106" t="str">
        <f t="shared" si="29"/>
        <v>Heineken Silver (Global)</v>
      </c>
      <c r="CC110" s="30">
        <v>0</v>
      </c>
      <c r="CD110" s="30"/>
      <c r="CE110" s="73"/>
      <c r="CF110" s="74"/>
      <c r="CG110" s="30"/>
      <c r="CH110" s="30"/>
      <c r="CI110" s="110">
        <v>100051</v>
      </c>
    </row>
    <row r="111" spans="1:87" ht="15" customHeight="1" x14ac:dyDescent="0.25">
      <c r="A111" s="30" t="s">
        <v>188</v>
      </c>
      <c r="B111" s="30">
        <v>88025909</v>
      </c>
      <c r="C111" s="30" t="s">
        <v>249</v>
      </c>
      <c r="D111" s="96">
        <f>VLOOKUP(B111,'Status update'!B:E,4,0)</f>
        <v>1</v>
      </c>
      <c r="E111" s="96">
        <f t="shared" si="32"/>
        <v>1</v>
      </c>
      <c r="F111" s="96">
        <f>VLOOKUP(B111,'Status update'!B:D,3,0)</f>
        <v>5</v>
      </c>
      <c r="G111" s="97">
        <f t="shared" si="18"/>
        <v>3</v>
      </c>
      <c r="H111" s="114" t="s">
        <v>1018</v>
      </c>
      <c r="I111" s="30"/>
      <c r="J111" s="30"/>
      <c r="K111" s="98">
        <f t="shared" si="19"/>
        <v>0.05</v>
      </c>
      <c r="L111" s="98">
        <f t="shared" si="20"/>
        <v>0.03</v>
      </c>
      <c r="M111" s="99"/>
      <c r="N111" s="100">
        <f t="shared" si="21"/>
        <v>0</v>
      </c>
      <c r="O111" s="101"/>
      <c r="P111" s="102"/>
      <c r="Q111" s="103">
        <v>2</v>
      </c>
      <c r="R111" s="103"/>
      <c r="S111" s="30" t="s">
        <v>73</v>
      </c>
      <c r="T111" s="30" t="s">
        <v>74</v>
      </c>
      <c r="U111" s="30">
        <v>22.5</v>
      </c>
      <c r="V111" s="30">
        <v>15</v>
      </c>
      <c r="W111" s="30">
        <v>2</v>
      </c>
      <c r="X111" s="30">
        <v>100</v>
      </c>
      <c r="Y111" s="30" t="s">
        <v>75</v>
      </c>
      <c r="Z111" s="30">
        <v>10</v>
      </c>
      <c r="AA111" s="30" t="s">
        <v>76</v>
      </c>
      <c r="AB111" s="30" t="s">
        <v>108</v>
      </c>
      <c r="AC111" s="30">
        <v>70</v>
      </c>
      <c r="AD111" s="30">
        <v>77</v>
      </c>
      <c r="AE111" s="107"/>
      <c r="AF111" s="75"/>
      <c r="AG111" s="104">
        <f t="shared" si="22"/>
        <v>14.511047619047616</v>
      </c>
      <c r="AH111" s="104">
        <f t="shared" si="23"/>
        <v>16.542594285714284</v>
      </c>
      <c r="AI111" s="104">
        <f t="shared" si="24"/>
        <v>19.998676190476186</v>
      </c>
      <c r="AJ111" s="104">
        <f t="shared" si="25"/>
        <v>19.099999999999998</v>
      </c>
      <c r="AK111" s="104">
        <f t="shared" si="26"/>
        <v>22.7</v>
      </c>
      <c r="AL111" s="105">
        <f t="shared" si="27"/>
        <v>19.099999999999998</v>
      </c>
      <c r="AM111" s="105">
        <f t="shared" si="28"/>
        <v>22.7</v>
      </c>
      <c r="AN111" s="105"/>
      <c r="AO111" s="105"/>
      <c r="AP111" s="39">
        <f t="shared" si="31"/>
        <v>1</v>
      </c>
      <c r="AQ111" s="30" t="s">
        <v>115</v>
      </c>
      <c r="AR111" s="30" t="s">
        <v>79</v>
      </c>
      <c r="AS111" s="30">
        <v>100</v>
      </c>
      <c r="AT111" s="113">
        <v>14.511047619047616</v>
      </c>
      <c r="AU111" s="113">
        <v>19.998676190476186</v>
      </c>
      <c r="AV111" s="72">
        <v>16.542594285714284</v>
      </c>
      <c r="AW111" s="72">
        <v>19.998676190476186</v>
      </c>
      <c r="AX111" s="113">
        <v>19.099999999999998</v>
      </c>
      <c r="AY111" s="113">
        <v>22.7</v>
      </c>
      <c r="AZ111" s="108">
        <v>250</v>
      </c>
      <c r="BA111" s="112">
        <v>14.408857142857141</v>
      </c>
      <c r="BB111" s="112">
        <v>16.840990476190473</v>
      </c>
      <c r="BC111" s="112">
        <v>16.426097142857142</v>
      </c>
      <c r="BD111" s="112">
        <v>16.840990476190473</v>
      </c>
      <c r="BE111" s="112">
        <v>19</v>
      </c>
      <c r="BF111" s="112">
        <v>19.099999999999998</v>
      </c>
      <c r="BG111" s="109">
        <v>500</v>
      </c>
      <c r="BH111" s="112">
        <v>8.4204952380952367</v>
      </c>
      <c r="BI111" s="112">
        <v>9.473057142857142</v>
      </c>
      <c r="BJ111" s="112">
        <v>9.5993645714285716</v>
      </c>
      <c r="BK111" s="112">
        <v>9.473057142857142</v>
      </c>
      <c r="BL111" s="112">
        <v>11.100000000000001</v>
      </c>
      <c r="BM111" s="112">
        <v>10.8</v>
      </c>
      <c r="BN111" s="109">
        <v>1000</v>
      </c>
      <c r="BO111" s="112">
        <v>8.3183047619047592</v>
      </c>
      <c r="BP111" s="112">
        <v>8.8394761904761889</v>
      </c>
      <c r="BQ111" s="112">
        <v>9.4828674285714261</v>
      </c>
      <c r="BR111" s="112">
        <v>8.8394761904761889</v>
      </c>
      <c r="BS111" s="112">
        <v>11</v>
      </c>
      <c r="BT111" s="112">
        <v>10</v>
      </c>
      <c r="BU111" s="109">
        <v>2500</v>
      </c>
      <c r="BV111" s="112">
        <v>8.2058952380952377</v>
      </c>
      <c r="BW111" s="112">
        <v>8.4204952380952367</v>
      </c>
      <c r="BX111" s="112">
        <v>9.3547205714285724</v>
      </c>
      <c r="BY111" s="112">
        <v>8.4204952380952367</v>
      </c>
      <c r="BZ111" s="112">
        <v>10.8</v>
      </c>
      <c r="CA111" s="112">
        <v>9.6</v>
      </c>
      <c r="CB111" s="106" t="str">
        <f t="shared" si="29"/>
        <v>Heineken - 0.0</v>
      </c>
      <c r="CC111" s="30"/>
      <c r="CD111" s="30"/>
      <c r="CE111" s="73"/>
      <c r="CF111" s="74"/>
      <c r="CG111" s="30"/>
      <c r="CH111" s="30"/>
      <c r="CI111" s="30">
        <v>100051</v>
      </c>
    </row>
    <row r="112" spans="1:87" ht="15" customHeight="1" x14ac:dyDescent="0.25">
      <c r="A112" s="30" t="s">
        <v>188</v>
      </c>
      <c r="B112" s="30">
        <v>88025959</v>
      </c>
      <c r="C112" s="30" t="s">
        <v>250</v>
      </c>
      <c r="D112" s="96">
        <f>VLOOKUP(B112,'Status update'!B:E,4,0)</f>
        <v>1</v>
      </c>
      <c r="E112" s="96">
        <f t="shared" si="32"/>
        <v>1</v>
      </c>
      <c r="F112" s="96">
        <f>VLOOKUP(B112,'Status update'!B:D,3,0)</f>
        <v>15</v>
      </c>
      <c r="G112" s="97">
        <f t="shared" si="18"/>
        <v>15</v>
      </c>
      <c r="H112" s="30"/>
      <c r="I112" s="30"/>
      <c r="J112" s="30"/>
      <c r="K112" s="98">
        <f t="shared" si="19"/>
        <v>0.05</v>
      </c>
      <c r="L112" s="98">
        <f t="shared" si="20"/>
        <v>0.05</v>
      </c>
      <c r="M112" s="99"/>
      <c r="N112" s="100">
        <f t="shared" si="21"/>
        <v>0</v>
      </c>
      <c r="O112" s="101"/>
      <c r="P112" s="102"/>
      <c r="Q112" s="103"/>
      <c r="R112" s="103"/>
      <c r="S112" s="30" t="s">
        <v>73</v>
      </c>
      <c r="T112" s="30" t="s">
        <v>74</v>
      </c>
      <c r="U112" s="30">
        <v>38</v>
      </c>
      <c r="V112" s="30">
        <v>22</v>
      </c>
      <c r="W112" s="30">
        <v>6</v>
      </c>
      <c r="X112" s="30">
        <v>300</v>
      </c>
      <c r="Y112" s="30" t="s">
        <v>75</v>
      </c>
      <c r="Z112" s="30">
        <v>10</v>
      </c>
      <c r="AA112" s="30" t="s">
        <v>76</v>
      </c>
      <c r="AB112" s="30" t="s">
        <v>117</v>
      </c>
      <c r="AC112" s="30">
        <v>77</v>
      </c>
      <c r="AD112" s="30">
        <v>84</v>
      </c>
      <c r="AE112" s="107"/>
      <c r="AF112" s="75"/>
      <c r="AG112" s="104">
        <f t="shared" si="22"/>
        <v>47.549228571428571</v>
      </c>
      <c r="AH112" s="104">
        <f t="shared" si="23"/>
        <v>55.632597428571422</v>
      </c>
      <c r="AI112" s="104">
        <f t="shared" si="24"/>
        <v>50.078442857142853</v>
      </c>
      <c r="AJ112" s="104">
        <f t="shared" si="25"/>
        <v>63.8</v>
      </c>
      <c r="AK112" s="104">
        <f t="shared" si="26"/>
        <v>56.900000000000006</v>
      </c>
      <c r="AL112" s="105">
        <f t="shared" si="27"/>
        <v>63.8</v>
      </c>
      <c r="AM112" s="105">
        <f t="shared" si="28"/>
        <v>56.900000000000006</v>
      </c>
      <c r="AN112" s="105"/>
      <c r="AO112" s="105"/>
      <c r="AP112" s="39">
        <f t="shared" si="31"/>
        <v>1</v>
      </c>
      <c r="AQ112" s="30" t="s">
        <v>118</v>
      </c>
      <c r="AR112" s="30" t="s">
        <v>79</v>
      </c>
      <c r="AS112" s="30">
        <v>300</v>
      </c>
      <c r="AT112" s="113">
        <v>47.549228571428571</v>
      </c>
      <c r="AU112" s="113">
        <v>50.078442857142853</v>
      </c>
      <c r="AV112" s="72">
        <v>55.632597428571422</v>
      </c>
      <c r="AW112" s="72">
        <v>50.078442857142853</v>
      </c>
      <c r="AX112" s="113">
        <v>63.8</v>
      </c>
      <c r="AY112" s="113">
        <v>56.900000000000006</v>
      </c>
      <c r="AZ112" s="108">
        <v>500</v>
      </c>
      <c r="BA112" s="112">
        <v>46.942217142857139</v>
      </c>
      <c r="BB112" s="112">
        <v>48.763251428571429</v>
      </c>
      <c r="BC112" s="112">
        <v>54.922394057142846</v>
      </c>
      <c r="BD112" s="112">
        <v>48.763251428571429</v>
      </c>
      <c r="BE112" s="112">
        <v>62.9</v>
      </c>
      <c r="BF112" s="112">
        <v>55.4</v>
      </c>
      <c r="BG112" s="109">
        <v>1000</v>
      </c>
      <c r="BH112" s="112">
        <v>46.335205714285706</v>
      </c>
      <c r="BI112" s="112">
        <v>47.346891428571425</v>
      </c>
      <c r="BJ112" s="112">
        <v>54.212190685714276</v>
      </c>
      <c r="BK112" s="112">
        <v>47.346891428571425</v>
      </c>
      <c r="BL112" s="112">
        <v>62.1</v>
      </c>
      <c r="BM112" s="112">
        <v>53.8</v>
      </c>
      <c r="BN112" s="109">
        <v>2500</v>
      </c>
      <c r="BO112" s="112">
        <v>45.728194285714281</v>
      </c>
      <c r="BP112" s="112">
        <v>46.23403714285714</v>
      </c>
      <c r="BQ112" s="112">
        <v>53.501987314285707</v>
      </c>
      <c r="BR112" s="112">
        <v>46.23403714285714</v>
      </c>
      <c r="BS112" s="112">
        <v>61.3</v>
      </c>
      <c r="BT112" s="112">
        <v>52.5</v>
      </c>
      <c r="BU112" s="109"/>
      <c r="BV112" s="112"/>
      <c r="BW112" s="112"/>
      <c r="BX112" s="112"/>
      <c r="BY112" s="112"/>
      <c r="BZ112" s="112"/>
      <c r="CA112" s="112"/>
      <c r="CB112" s="106" t="str">
        <f t="shared" si="29"/>
        <v>Heineken - 0.0</v>
      </c>
      <c r="CC112" s="30">
        <v>0</v>
      </c>
      <c r="CD112" s="30"/>
      <c r="CE112" s="73"/>
      <c r="CF112" s="74"/>
      <c r="CG112" s="30"/>
      <c r="CH112" s="30"/>
      <c r="CI112" s="110">
        <v>100051</v>
      </c>
    </row>
    <row r="113" spans="1:87" ht="15" customHeight="1" x14ac:dyDescent="0.25">
      <c r="A113" s="30" t="s">
        <v>251</v>
      </c>
      <c r="B113" s="30">
        <v>88026872</v>
      </c>
      <c r="C113" s="30" t="s">
        <v>252</v>
      </c>
      <c r="D113" s="96">
        <f>VLOOKUP(B113,'Status update'!B:E,4,0)</f>
        <v>1</v>
      </c>
      <c r="E113" s="96">
        <f t="shared" si="32"/>
        <v>1</v>
      </c>
      <c r="F113" s="96">
        <f>VLOOKUP(B113,'Status update'!B:D,3,0)</f>
        <v>10</v>
      </c>
      <c r="G113" s="97">
        <f t="shared" si="18"/>
        <v>10</v>
      </c>
      <c r="H113" s="30"/>
      <c r="I113" s="30"/>
      <c r="J113" s="30"/>
      <c r="K113" s="98">
        <f t="shared" si="19"/>
        <v>0.05</v>
      </c>
      <c r="L113" s="98">
        <f t="shared" si="20"/>
        <v>0.05</v>
      </c>
      <c r="M113" s="99"/>
      <c r="N113" s="100">
        <f t="shared" si="21"/>
        <v>0</v>
      </c>
      <c r="O113" s="101"/>
      <c r="P113" s="102"/>
      <c r="Q113" s="103"/>
      <c r="R113" s="103"/>
      <c r="S113" s="30" t="s">
        <v>73</v>
      </c>
      <c r="T113" s="30" t="s">
        <v>74</v>
      </c>
      <c r="U113" s="30">
        <v>30</v>
      </c>
      <c r="V113" s="30">
        <v>42</v>
      </c>
      <c r="W113" s="30">
        <v>10</v>
      </c>
      <c r="X113" s="30">
        <v>200</v>
      </c>
      <c r="Y113" s="30" t="s">
        <v>75</v>
      </c>
      <c r="Z113" s="30">
        <v>5</v>
      </c>
      <c r="AA113" s="30" t="s">
        <v>76</v>
      </c>
      <c r="AB113" s="30" t="s">
        <v>117</v>
      </c>
      <c r="AC113" s="30">
        <v>70</v>
      </c>
      <c r="AD113" s="30">
        <v>84</v>
      </c>
      <c r="AE113" s="75"/>
      <c r="AF113" s="73"/>
      <c r="AG113" s="104">
        <f t="shared" si="22"/>
        <v>0</v>
      </c>
      <c r="AH113" s="104">
        <f t="shared" si="23"/>
        <v>0</v>
      </c>
      <c r="AI113" s="104">
        <f t="shared" si="24"/>
        <v>64.790000000000006</v>
      </c>
      <c r="AJ113" s="104">
        <f t="shared" si="25"/>
        <v>0</v>
      </c>
      <c r="AK113" s="104">
        <f t="shared" si="26"/>
        <v>74.55</v>
      </c>
      <c r="AL113" s="105">
        <f t="shared" si="27"/>
        <v>0</v>
      </c>
      <c r="AM113" s="105">
        <f t="shared" si="28"/>
        <v>74.55</v>
      </c>
      <c r="AN113" s="105"/>
      <c r="AO113" s="105"/>
      <c r="AP113" s="39">
        <f t="shared" si="31"/>
        <v>1</v>
      </c>
      <c r="AQ113" s="30">
        <v>0</v>
      </c>
      <c r="AR113" s="30" t="s">
        <v>79</v>
      </c>
      <c r="AS113" s="30">
        <v>200</v>
      </c>
      <c r="AT113" s="113"/>
      <c r="AU113" s="113">
        <v>64.790000000000006</v>
      </c>
      <c r="AV113" s="72"/>
      <c r="AW113" s="72">
        <v>64.790000000000006</v>
      </c>
      <c r="AX113" s="113"/>
      <c r="AY113" s="113">
        <v>74.55</v>
      </c>
      <c r="AZ113" s="108">
        <v>500</v>
      </c>
      <c r="BA113" s="112"/>
      <c r="BB113" s="112">
        <v>53.56</v>
      </c>
      <c r="BC113" s="112"/>
      <c r="BD113" s="112">
        <v>53.56</v>
      </c>
      <c r="BE113" s="112"/>
      <c r="BF113" s="112">
        <v>61.6</v>
      </c>
      <c r="BG113" s="109">
        <v>1000</v>
      </c>
      <c r="BH113" s="112"/>
      <c r="BI113" s="112">
        <v>51.52</v>
      </c>
      <c r="BJ113" s="112"/>
      <c r="BK113" s="112">
        <v>51.52</v>
      </c>
      <c r="BL113" s="112"/>
      <c r="BM113" s="112">
        <v>59.25</v>
      </c>
      <c r="BN113" s="109">
        <v>2000</v>
      </c>
      <c r="BO113" s="112"/>
      <c r="BP113" s="112">
        <v>50.72</v>
      </c>
      <c r="BQ113" s="112"/>
      <c r="BR113" s="112">
        <v>50.72</v>
      </c>
      <c r="BS113" s="112"/>
      <c r="BT113" s="112">
        <v>58.35</v>
      </c>
      <c r="BU113" s="109">
        <v>5000</v>
      </c>
      <c r="BV113" s="112"/>
      <c r="BW113" s="112">
        <v>50.23</v>
      </c>
      <c r="BX113" s="112"/>
      <c r="BY113" s="112">
        <v>50.23</v>
      </c>
      <c r="BZ113" s="112"/>
      <c r="CA113" s="112">
        <v>57.800000000000004</v>
      </c>
      <c r="CB113" s="106" t="str">
        <f t="shared" si="29"/>
        <v>Heineken Silver (APAC)</v>
      </c>
      <c r="CC113" s="30"/>
      <c r="CD113" s="30"/>
      <c r="CE113" s="73"/>
      <c r="CF113" s="74"/>
      <c r="CG113" s="30"/>
      <c r="CH113" s="30"/>
      <c r="CI113" s="30">
        <v>100051</v>
      </c>
    </row>
    <row r="114" spans="1:87" ht="15" customHeight="1" x14ac:dyDescent="0.25">
      <c r="A114" s="30" t="s">
        <v>71</v>
      </c>
      <c r="B114" s="30">
        <v>88026249</v>
      </c>
      <c r="C114" s="30" t="s">
        <v>253</v>
      </c>
      <c r="D114" s="96">
        <f>VLOOKUP(B114,'Status update'!B:E,4,0)</f>
        <v>1</v>
      </c>
      <c r="E114" s="96">
        <v>3</v>
      </c>
      <c r="F114" s="96">
        <f>VLOOKUP(B114,'Status update'!B:D,3,0)</f>
        <v>12</v>
      </c>
      <c r="G114" s="97">
        <f t="shared" si="18"/>
        <v>12</v>
      </c>
      <c r="H114" s="30"/>
      <c r="I114" s="30"/>
      <c r="J114" s="30"/>
      <c r="K114" s="98">
        <f t="shared" si="19"/>
        <v>2.8776978417266189E-2</v>
      </c>
      <c r="L114" s="98">
        <f t="shared" si="20"/>
        <v>2.8776978417266189E-2</v>
      </c>
      <c r="M114" s="99"/>
      <c r="N114" s="100">
        <f t="shared" si="21"/>
        <v>0</v>
      </c>
      <c r="O114" s="101"/>
      <c r="P114" s="102"/>
      <c r="Q114" s="103"/>
      <c r="R114" s="103"/>
      <c r="S114" s="30" t="s">
        <v>73</v>
      </c>
      <c r="T114" s="30" t="s">
        <v>74</v>
      </c>
      <c r="U114" s="30">
        <v>28</v>
      </c>
      <c r="V114" s="30">
        <v>15</v>
      </c>
      <c r="W114" s="30">
        <v>12</v>
      </c>
      <c r="X114" s="30">
        <v>417</v>
      </c>
      <c r="Y114" s="30" t="s">
        <v>75</v>
      </c>
      <c r="Z114" s="30">
        <v>6</v>
      </c>
      <c r="AA114" s="30" t="s">
        <v>200</v>
      </c>
      <c r="AB114" s="30" t="s">
        <v>117</v>
      </c>
      <c r="AC114" s="30">
        <v>70</v>
      </c>
      <c r="AD114" s="30">
        <v>70</v>
      </c>
      <c r="AE114" s="107"/>
      <c r="AF114" s="75"/>
      <c r="AG114" s="104">
        <f t="shared" si="22"/>
        <v>27.78</v>
      </c>
      <c r="AH114" s="104">
        <f t="shared" si="23"/>
        <v>29.169000000000004</v>
      </c>
      <c r="AI114" s="104">
        <f t="shared" si="24"/>
        <v>29.446800000000003</v>
      </c>
      <c r="AJ114" s="104">
        <f t="shared" si="25"/>
        <v>33.96</v>
      </c>
      <c r="AK114" s="104">
        <f t="shared" si="26"/>
        <v>33.96</v>
      </c>
      <c r="AL114" s="105">
        <f t="shared" si="27"/>
        <v>33.96</v>
      </c>
      <c r="AM114" s="105">
        <f t="shared" si="28"/>
        <v>33.96</v>
      </c>
      <c r="AN114" s="105"/>
      <c r="AO114" s="105"/>
      <c r="AP114" s="39">
        <f t="shared" si="31"/>
        <v>1</v>
      </c>
      <c r="AQ114" s="30" t="s">
        <v>201</v>
      </c>
      <c r="AR114" s="30"/>
      <c r="AS114" s="30">
        <v>417</v>
      </c>
      <c r="AT114" s="113">
        <v>27.78</v>
      </c>
      <c r="AU114" s="113"/>
      <c r="AV114" s="72">
        <v>29.169000000000004</v>
      </c>
      <c r="AW114" s="72">
        <v>29.446800000000003</v>
      </c>
      <c r="AX114" s="113">
        <v>33.96</v>
      </c>
      <c r="AY114" s="113">
        <v>33.96</v>
      </c>
      <c r="AZ114" s="108">
        <v>833</v>
      </c>
      <c r="BA114" s="112">
        <v>27.41</v>
      </c>
      <c r="BB114" s="112"/>
      <c r="BC114" s="112">
        <v>28.7805</v>
      </c>
      <c r="BD114" s="112">
        <v>29.054600000000001</v>
      </c>
      <c r="BE114" s="112">
        <v>33.599999999999994</v>
      </c>
      <c r="BF114" s="112">
        <v>33.599999999999994</v>
      </c>
      <c r="BG114" s="109">
        <v>1667</v>
      </c>
      <c r="BH114" s="112">
        <v>27.04</v>
      </c>
      <c r="BI114" s="112"/>
      <c r="BJ114" s="112">
        <v>28.391999999999999</v>
      </c>
      <c r="BK114" s="112">
        <v>28.662400000000002</v>
      </c>
      <c r="BL114" s="112">
        <v>33.24</v>
      </c>
      <c r="BM114" s="112">
        <v>33.24</v>
      </c>
      <c r="BN114" s="109">
        <v>2500</v>
      </c>
      <c r="BO114" s="112">
        <v>26.67</v>
      </c>
      <c r="BP114" s="112"/>
      <c r="BQ114" s="112">
        <v>28.003500000000003</v>
      </c>
      <c r="BR114" s="112">
        <v>28.270200000000003</v>
      </c>
      <c r="BS114" s="112">
        <v>32.880000000000003</v>
      </c>
      <c r="BT114" s="112">
        <v>32.880000000000003</v>
      </c>
      <c r="BU114" s="109">
        <v>4167</v>
      </c>
      <c r="BV114" s="112">
        <v>26.3</v>
      </c>
      <c r="BW114" s="112"/>
      <c r="BX114" s="112">
        <v>27.615000000000002</v>
      </c>
      <c r="BY114" s="112">
        <v>27.878000000000004</v>
      </c>
      <c r="BZ114" s="112">
        <v>32.519999999999996</v>
      </c>
      <c r="CA114" s="112">
        <v>32.519999999999996</v>
      </c>
      <c r="CB114" s="106" t="str">
        <f t="shared" si="29"/>
        <v>Heineken</v>
      </c>
      <c r="CC114" s="30">
        <v>68.3</v>
      </c>
      <c r="CD114" s="30"/>
      <c r="CE114" s="73"/>
      <c r="CF114" s="74"/>
      <c r="CG114" s="30"/>
      <c r="CH114" s="30"/>
      <c r="CI114" s="110">
        <v>100051</v>
      </c>
    </row>
    <row r="115" spans="1:87" ht="15" customHeight="1" x14ac:dyDescent="0.25">
      <c r="A115" s="30" t="s">
        <v>71</v>
      </c>
      <c r="B115" s="30">
        <v>88026250</v>
      </c>
      <c r="C115" s="30" t="s">
        <v>254</v>
      </c>
      <c r="D115" s="96">
        <f>VLOOKUP(B115,'Status update'!B:E,4,0)</f>
        <v>1</v>
      </c>
      <c r="E115" s="96">
        <v>3</v>
      </c>
      <c r="F115" s="96">
        <f>VLOOKUP(B115,'Status update'!B:D,3,0)</f>
        <v>26</v>
      </c>
      <c r="G115" s="97">
        <f t="shared" si="18"/>
        <v>26</v>
      </c>
      <c r="H115" s="30"/>
      <c r="I115" s="30"/>
      <c r="J115" s="30"/>
      <c r="K115" s="98">
        <f t="shared" si="19"/>
        <v>6.235011990407674E-2</v>
      </c>
      <c r="L115" s="98">
        <f t="shared" si="20"/>
        <v>6.235011990407674E-2</v>
      </c>
      <c r="M115" s="99"/>
      <c r="N115" s="100">
        <f t="shared" si="21"/>
        <v>0</v>
      </c>
      <c r="O115" s="101"/>
      <c r="P115" s="102"/>
      <c r="Q115" s="103"/>
      <c r="R115" s="103"/>
      <c r="S115" s="30" t="s">
        <v>73</v>
      </c>
      <c r="T115" s="30" t="s">
        <v>74</v>
      </c>
      <c r="U115" s="30">
        <v>28</v>
      </c>
      <c r="V115" s="30">
        <v>15</v>
      </c>
      <c r="W115" s="30">
        <v>12</v>
      </c>
      <c r="X115" s="30">
        <v>417</v>
      </c>
      <c r="Y115" s="30" t="s">
        <v>75</v>
      </c>
      <c r="Z115" s="30">
        <v>6</v>
      </c>
      <c r="AA115" s="30" t="s">
        <v>200</v>
      </c>
      <c r="AB115" s="30" t="s">
        <v>117</v>
      </c>
      <c r="AC115" s="30">
        <v>70</v>
      </c>
      <c r="AD115" s="30">
        <v>70</v>
      </c>
      <c r="AE115" s="107"/>
      <c r="AF115" s="75"/>
      <c r="AG115" s="104">
        <f t="shared" si="22"/>
        <v>27.78</v>
      </c>
      <c r="AH115" s="104">
        <f t="shared" si="23"/>
        <v>29.169000000000004</v>
      </c>
      <c r="AI115" s="104">
        <f t="shared" si="24"/>
        <v>29.446800000000003</v>
      </c>
      <c r="AJ115" s="104">
        <f t="shared" si="25"/>
        <v>33.96</v>
      </c>
      <c r="AK115" s="104">
        <f t="shared" si="26"/>
        <v>33.96</v>
      </c>
      <c r="AL115" s="105">
        <f t="shared" si="27"/>
        <v>33.96</v>
      </c>
      <c r="AM115" s="105">
        <f t="shared" si="28"/>
        <v>33.96</v>
      </c>
      <c r="AN115" s="105"/>
      <c r="AO115" s="105"/>
      <c r="AP115" s="39">
        <f t="shared" si="31"/>
        <v>1</v>
      </c>
      <c r="AQ115" s="30" t="s">
        <v>201</v>
      </c>
      <c r="AR115" s="30"/>
      <c r="AS115" s="30">
        <v>417</v>
      </c>
      <c r="AT115" s="113">
        <v>27.78</v>
      </c>
      <c r="AU115" s="113"/>
      <c r="AV115" s="72">
        <v>29.169000000000004</v>
      </c>
      <c r="AW115" s="72">
        <v>29.446800000000003</v>
      </c>
      <c r="AX115" s="113">
        <v>33.96</v>
      </c>
      <c r="AY115" s="113">
        <v>33.96</v>
      </c>
      <c r="AZ115" s="108">
        <v>833</v>
      </c>
      <c r="BA115" s="112">
        <v>27.41</v>
      </c>
      <c r="BB115" s="112"/>
      <c r="BC115" s="112">
        <v>28.7805</v>
      </c>
      <c r="BD115" s="112">
        <v>29.054600000000001</v>
      </c>
      <c r="BE115" s="112">
        <v>33.599999999999994</v>
      </c>
      <c r="BF115" s="112">
        <v>33.599999999999994</v>
      </c>
      <c r="BG115" s="109">
        <v>1667</v>
      </c>
      <c r="BH115" s="112">
        <v>27.04</v>
      </c>
      <c r="BI115" s="112"/>
      <c r="BJ115" s="112">
        <v>28.391999999999999</v>
      </c>
      <c r="BK115" s="112">
        <v>28.662400000000002</v>
      </c>
      <c r="BL115" s="112">
        <v>33.24</v>
      </c>
      <c r="BM115" s="112">
        <v>33.24</v>
      </c>
      <c r="BN115" s="109">
        <v>2500</v>
      </c>
      <c r="BO115" s="112">
        <v>26.67</v>
      </c>
      <c r="BP115" s="112"/>
      <c r="BQ115" s="112">
        <v>28.003500000000003</v>
      </c>
      <c r="BR115" s="112">
        <v>28.270200000000003</v>
      </c>
      <c r="BS115" s="112">
        <v>32.880000000000003</v>
      </c>
      <c r="BT115" s="112">
        <v>32.880000000000003</v>
      </c>
      <c r="BU115" s="109">
        <v>4167</v>
      </c>
      <c r="BV115" s="112">
        <v>26.3</v>
      </c>
      <c r="BW115" s="112"/>
      <c r="BX115" s="112">
        <v>27.615000000000002</v>
      </c>
      <c r="BY115" s="112">
        <v>27.878000000000004</v>
      </c>
      <c r="BZ115" s="112">
        <v>32.519999999999996</v>
      </c>
      <c r="CA115" s="112">
        <v>32.519999999999996</v>
      </c>
      <c r="CB115" s="106" t="str">
        <f t="shared" si="29"/>
        <v>Heineken</v>
      </c>
      <c r="CC115" s="30">
        <v>0</v>
      </c>
      <c r="CD115" s="30"/>
      <c r="CE115" s="73"/>
      <c r="CF115" s="74"/>
      <c r="CG115" s="30"/>
      <c r="CH115" s="30"/>
      <c r="CI115" s="110">
        <v>100051</v>
      </c>
    </row>
    <row r="116" spans="1:87" ht="15" customHeight="1" x14ac:dyDescent="0.25">
      <c r="A116" s="30" t="s">
        <v>71</v>
      </c>
      <c r="B116" s="30">
        <v>88026251</v>
      </c>
      <c r="C116" s="30" t="s">
        <v>255</v>
      </c>
      <c r="D116" s="96">
        <f>VLOOKUP(B116,'Status update'!B:E,4,0)</f>
        <v>1</v>
      </c>
      <c r="E116" s="96">
        <v>3</v>
      </c>
      <c r="F116" s="96">
        <f>VLOOKUP(B116,'Status update'!B:D,3,0)</f>
        <v>56</v>
      </c>
      <c r="G116" s="97">
        <f t="shared" si="18"/>
        <v>56</v>
      </c>
      <c r="H116" s="30"/>
      <c r="I116" s="30"/>
      <c r="J116" s="30"/>
      <c r="K116" s="98">
        <f t="shared" si="19"/>
        <v>0.1342925659472422</v>
      </c>
      <c r="L116" s="98">
        <f t="shared" si="20"/>
        <v>0.1342925659472422</v>
      </c>
      <c r="M116" s="99"/>
      <c r="N116" s="100">
        <f t="shared" si="21"/>
        <v>0</v>
      </c>
      <c r="O116" s="101"/>
      <c r="P116" s="102"/>
      <c r="Q116" s="103"/>
      <c r="R116" s="103"/>
      <c r="S116" s="30" t="s">
        <v>73</v>
      </c>
      <c r="T116" s="30" t="s">
        <v>74</v>
      </c>
      <c r="U116" s="30">
        <v>28</v>
      </c>
      <c r="V116" s="30">
        <v>15</v>
      </c>
      <c r="W116" s="30">
        <v>12</v>
      </c>
      <c r="X116" s="30">
        <v>417</v>
      </c>
      <c r="Y116" s="30" t="s">
        <v>75</v>
      </c>
      <c r="Z116" s="30">
        <v>6</v>
      </c>
      <c r="AA116" s="30" t="s">
        <v>200</v>
      </c>
      <c r="AB116" s="30" t="s">
        <v>117</v>
      </c>
      <c r="AC116" s="30">
        <v>70</v>
      </c>
      <c r="AD116" s="30">
        <v>70</v>
      </c>
      <c r="AE116" s="107"/>
      <c r="AF116" s="75"/>
      <c r="AG116" s="104">
        <f t="shared" si="22"/>
        <v>27.78</v>
      </c>
      <c r="AH116" s="104">
        <f t="shared" si="23"/>
        <v>29.169000000000004</v>
      </c>
      <c r="AI116" s="104">
        <f t="shared" si="24"/>
        <v>29.446800000000003</v>
      </c>
      <c r="AJ116" s="104">
        <f t="shared" si="25"/>
        <v>33.96</v>
      </c>
      <c r="AK116" s="104">
        <f t="shared" si="26"/>
        <v>33.96</v>
      </c>
      <c r="AL116" s="105">
        <f t="shared" si="27"/>
        <v>33.96</v>
      </c>
      <c r="AM116" s="105">
        <f t="shared" si="28"/>
        <v>33.96</v>
      </c>
      <c r="AN116" s="105"/>
      <c r="AO116" s="105"/>
      <c r="AP116" s="39">
        <f t="shared" si="31"/>
        <v>1</v>
      </c>
      <c r="AQ116" s="30" t="s">
        <v>201</v>
      </c>
      <c r="AR116" s="30"/>
      <c r="AS116" s="30">
        <v>417</v>
      </c>
      <c r="AT116" s="113">
        <v>27.78</v>
      </c>
      <c r="AU116" s="113"/>
      <c r="AV116" s="72">
        <v>29.169000000000004</v>
      </c>
      <c r="AW116" s="72">
        <v>29.446800000000003</v>
      </c>
      <c r="AX116" s="113">
        <v>33.96</v>
      </c>
      <c r="AY116" s="113">
        <v>33.96</v>
      </c>
      <c r="AZ116" s="108">
        <v>833</v>
      </c>
      <c r="BA116" s="112">
        <v>27.41</v>
      </c>
      <c r="BB116" s="112"/>
      <c r="BC116" s="112">
        <v>28.7805</v>
      </c>
      <c r="BD116" s="112">
        <v>29.054600000000001</v>
      </c>
      <c r="BE116" s="112">
        <v>33.599999999999994</v>
      </c>
      <c r="BF116" s="112">
        <v>33.599999999999994</v>
      </c>
      <c r="BG116" s="109">
        <v>1667</v>
      </c>
      <c r="BH116" s="112">
        <v>27.04</v>
      </c>
      <c r="BI116" s="112"/>
      <c r="BJ116" s="112">
        <v>28.391999999999999</v>
      </c>
      <c r="BK116" s="112">
        <v>28.662400000000002</v>
      </c>
      <c r="BL116" s="112">
        <v>33.24</v>
      </c>
      <c r="BM116" s="112">
        <v>33.24</v>
      </c>
      <c r="BN116" s="109">
        <v>2500</v>
      </c>
      <c r="BO116" s="112">
        <v>26.67</v>
      </c>
      <c r="BP116" s="112"/>
      <c r="BQ116" s="112">
        <v>28.003500000000003</v>
      </c>
      <c r="BR116" s="112">
        <v>28.270200000000003</v>
      </c>
      <c r="BS116" s="112">
        <v>32.880000000000003</v>
      </c>
      <c r="BT116" s="112">
        <v>32.880000000000003</v>
      </c>
      <c r="BU116" s="109">
        <v>4167</v>
      </c>
      <c r="BV116" s="112">
        <v>26.3</v>
      </c>
      <c r="BW116" s="112"/>
      <c r="BX116" s="112">
        <v>27.615000000000002</v>
      </c>
      <c r="BY116" s="112">
        <v>27.878000000000004</v>
      </c>
      <c r="BZ116" s="112">
        <v>32.519999999999996</v>
      </c>
      <c r="CA116" s="112">
        <v>32.519999999999996</v>
      </c>
      <c r="CB116" s="106" t="str">
        <f t="shared" si="29"/>
        <v>Heineken</v>
      </c>
      <c r="CC116" s="30">
        <v>0</v>
      </c>
      <c r="CD116" s="30"/>
      <c r="CE116" s="73"/>
      <c r="CF116" s="74"/>
      <c r="CG116" s="30"/>
      <c r="CH116" s="30"/>
      <c r="CI116" s="110">
        <v>100051</v>
      </c>
    </row>
    <row r="117" spans="1:87" ht="15" customHeight="1" x14ac:dyDescent="0.25">
      <c r="A117" s="30" t="s">
        <v>71</v>
      </c>
      <c r="B117" s="30">
        <v>88026252</v>
      </c>
      <c r="C117" s="30" t="s">
        <v>256</v>
      </c>
      <c r="D117" s="96">
        <f>VLOOKUP(B117,'Status update'!B:E,4,0)</f>
        <v>1</v>
      </c>
      <c r="E117" s="96">
        <v>3</v>
      </c>
      <c r="F117" s="96">
        <f>VLOOKUP(B117,'Status update'!B:D,3,0)</f>
        <v>62</v>
      </c>
      <c r="G117" s="97">
        <f t="shared" si="18"/>
        <v>62</v>
      </c>
      <c r="H117" s="30"/>
      <c r="I117" s="30"/>
      <c r="J117" s="30"/>
      <c r="K117" s="98">
        <f t="shared" si="19"/>
        <v>0.14868105515587529</v>
      </c>
      <c r="L117" s="98">
        <f t="shared" si="20"/>
        <v>0.14868105515587529</v>
      </c>
      <c r="M117" s="99"/>
      <c r="N117" s="100">
        <f t="shared" si="21"/>
        <v>0</v>
      </c>
      <c r="O117" s="101">
        <v>1</v>
      </c>
      <c r="P117" s="102"/>
      <c r="Q117" s="103"/>
      <c r="R117" s="103"/>
      <c r="S117" s="30" t="s">
        <v>73</v>
      </c>
      <c r="T117" s="30" t="s">
        <v>74</v>
      </c>
      <c r="U117" s="30">
        <v>28</v>
      </c>
      <c r="V117" s="30">
        <v>15</v>
      </c>
      <c r="W117" s="30">
        <v>12</v>
      </c>
      <c r="X117" s="30">
        <v>417</v>
      </c>
      <c r="Y117" s="30" t="s">
        <v>75</v>
      </c>
      <c r="Z117" s="30">
        <v>6</v>
      </c>
      <c r="AA117" s="30" t="s">
        <v>200</v>
      </c>
      <c r="AB117" s="30" t="s">
        <v>117</v>
      </c>
      <c r="AC117" s="30">
        <v>70</v>
      </c>
      <c r="AD117" s="30">
        <v>70</v>
      </c>
      <c r="AE117" s="107"/>
      <c r="AF117" s="75"/>
      <c r="AG117" s="104">
        <f t="shared" si="22"/>
        <v>27.78</v>
      </c>
      <c r="AH117" s="104">
        <f t="shared" si="23"/>
        <v>29.169000000000004</v>
      </c>
      <c r="AI117" s="104">
        <f t="shared" si="24"/>
        <v>29.446800000000003</v>
      </c>
      <c r="AJ117" s="104">
        <f t="shared" si="25"/>
        <v>33.96</v>
      </c>
      <c r="AK117" s="104">
        <f t="shared" si="26"/>
        <v>33.96</v>
      </c>
      <c r="AL117" s="105">
        <f t="shared" si="27"/>
        <v>33.96</v>
      </c>
      <c r="AM117" s="105">
        <f t="shared" si="28"/>
        <v>33.96</v>
      </c>
      <c r="AN117" s="105"/>
      <c r="AO117" s="105"/>
      <c r="AP117" s="39">
        <f t="shared" si="31"/>
        <v>1</v>
      </c>
      <c r="AQ117" s="30" t="s">
        <v>201</v>
      </c>
      <c r="AR117" s="30"/>
      <c r="AS117" s="30">
        <v>417</v>
      </c>
      <c r="AT117" s="113">
        <v>27.78</v>
      </c>
      <c r="AU117" s="113"/>
      <c r="AV117" s="72">
        <v>29.169000000000004</v>
      </c>
      <c r="AW117" s="72">
        <v>29.446800000000003</v>
      </c>
      <c r="AX117" s="113">
        <v>33.96</v>
      </c>
      <c r="AY117" s="113">
        <v>33.96</v>
      </c>
      <c r="AZ117" s="108">
        <v>833</v>
      </c>
      <c r="BA117" s="112">
        <v>27.41</v>
      </c>
      <c r="BB117" s="112"/>
      <c r="BC117" s="112">
        <v>28.7805</v>
      </c>
      <c r="BD117" s="112">
        <v>29.054600000000001</v>
      </c>
      <c r="BE117" s="112">
        <v>33.599999999999994</v>
      </c>
      <c r="BF117" s="112">
        <v>33.599999999999994</v>
      </c>
      <c r="BG117" s="109">
        <v>1667</v>
      </c>
      <c r="BH117" s="112">
        <v>27.04</v>
      </c>
      <c r="BI117" s="112"/>
      <c r="BJ117" s="112">
        <v>28.391999999999999</v>
      </c>
      <c r="BK117" s="112">
        <v>28.662400000000002</v>
      </c>
      <c r="BL117" s="112">
        <v>33.24</v>
      </c>
      <c r="BM117" s="112">
        <v>33.24</v>
      </c>
      <c r="BN117" s="109">
        <v>2500</v>
      </c>
      <c r="BO117" s="112">
        <v>26.67</v>
      </c>
      <c r="BP117" s="112"/>
      <c r="BQ117" s="112">
        <v>28.003500000000003</v>
      </c>
      <c r="BR117" s="112">
        <v>28.270200000000003</v>
      </c>
      <c r="BS117" s="112">
        <v>32.880000000000003</v>
      </c>
      <c r="BT117" s="112">
        <v>32.880000000000003</v>
      </c>
      <c r="BU117" s="109">
        <v>4167</v>
      </c>
      <c r="BV117" s="112">
        <v>26.3</v>
      </c>
      <c r="BW117" s="112"/>
      <c r="BX117" s="112">
        <v>27.615000000000002</v>
      </c>
      <c r="BY117" s="112">
        <v>27.878000000000004</v>
      </c>
      <c r="BZ117" s="112">
        <v>32.519999999999996</v>
      </c>
      <c r="CA117" s="112">
        <v>32.519999999999996</v>
      </c>
      <c r="CB117" s="106" t="str">
        <f t="shared" si="29"/>
        <v>Heineken</v>
      </c>
      <c r="CC117" s="30">
        <v>556.39</v>
      </c>
      <c r="CD117" s="30"/>
      <c r="CE117" s="73"/>
      <c r="CF117" s="74"/>
      <c r="CG117" s="30"/>
      <c r="CH117" s="30"/>
      <c r="CI117" s="110">
        <v>100051</v>
      </c>
    </row>
    <row r="118" spans="1:87" ht="15" customHeight="1" x14ac:dyDescent="0.25">
      <c r="A118" s="30" t="s">
        <v>92</v>
      </c>
      <c r="B118" s="30">
        <v>88026255</v>
      </c>
      <c r="C118" s="30" t="s">
        <v>257</v>
      </c>
      <c r="D118" s="96">
        <f>VLOOKUP(B118,'Status update'!B:E,4,0)</f>
        <v>1</v>
      </c>
      <c r="E118" s="96">
        <v>3</v>
      </c>
      <c r="F118" s="96">
        <f>VLOOKUP(B118,'Status update'!B:D,3,0)</f>
        <v>2</v>
      </c>
      <c r="G118" s="97">
        <f t="shared" si="18"/>
        <v>2</v>
      </c>
      <c r="H118" s="30" t="s">
        <v>99</v>
      </c>
      <c r="I118" s="30"/>
      <c r="J118" s="30"/>
      <c r="K118" s="98">
        <f t="shared" si="19"/>
        <v>1.1976047904191617E-2</v>
      </c>
      <c r="L118" s="98">
        <f t="shared" si="20"/>
        <v>1.1976047904191617E-2</v>
      </c>
      <c r="M118" s="99"/>
      <c r="N118" s="100">
        <f t="shared" si="21"/>
        <v>0</v>
      </c>
      <c r="O118" s="101"/>
      <c r="P118" s="102"/>
      <c r="Q118" s="103"/>
      <c r="R118" s="103"/>
      <c r="S118" s="30" t="s">
        <v>73</v>
      </c>
      <c r="T118" s="30" t="s">
        <v>74</v>
      </c>
      <c r="U118" s="30">
        <v>28</v>
      </c>
      <c r="V118" s="30">
        <v>15</v>
      </c>
      <c r="W118" s="30">
        <v>12</v>
      </c>
      <c r="X118" s="30">
        <v>167</v>
      </c>
      <c r="Y118" s="30" t="s">
        <v>75</v>
      </c>
      <c r="Z118" s="30">
        <v>6</v>
      </c>
      <c r="AA118" s="30" t="s">
        <v>76</v>
      </c>
      <c r="AB118" s="30" t="s">
        <v>117</v>
      </c>
      <c r="AC118" s="30">
        <v>77</v>
      </c>
      <c r="AD118" s="30">
        <v>84</v>
      </c>
      <c r="AE118" s="107"/>
      <c r="AF118" s="75"/>
      <c r="AG118" s="104">
        <f t="shared" si="22"/>
        <v>67.384399999999999</v>
      </c>
      <c r="AH118" s="104">
        <f t="shared" si="23"/>
        <v>78.839748</v>
      </c>
      <c r="AI118" s="104">
        <f t="shared" si="24"/>
        <v>70.450114285714278</v>
      </c>
      <c r="AJ118" s="104">
        <f t="shared" si="25"/>
        <v>90.36</v>
      </c>
      <c r="AK118" s="104">
        <f t="shared" si="26"/>
        <v>80.039999999999992</v>
      </c>
      <c r="AL118" s="105">
        <f t="shared" si="27"/>
        <v>90.36</v>
      </c>
      <c r="AM118" s="105">
        <f t="shared" si="28"/>
        <v>80.039999999999992</v>
      </c>
      <c r="AN118" s="105"/>
      <c r="AO118" s="105"/>
      <c r="AP118" s="39">
        <f t="shared" si="31"/>
        <v>1</v>
      </c>
      <c r="AQ118" s="30" t="s">
        <v>118</v>
      </c>
      <c r="AR118" s="30" t="s">
        <v>79</v>
      </c>
      <c r="AS118" s="30">
        <v>167</v>
      </c>
      <c r="AT118" s="113">
        <v>67.384399999999999</v>
      </c>
      <c r="AU118" s="113">
        <v>70.450114285714278</v>
      </c>
      <c r="AV118" s="72">
        <v>78.839748</v>
      </c>
      <c r="AW118" s="72">
        <v>70.450114285714278</v>
      </c>
      <c r="AX118" s="113">
        <v>90.36</v>
      </c>
      <c r="AY118" s="113">
        <v>80.039999999999992</v>
      </c>
      <c r="AZ118" s="108">
        <v>417</v>
      </c>
      <c r="BA118" s="112">
        <v>66.280742857142855</v>
      </c>
      <c r="BB118" s="112">
        <v>68.120171428571425</v>
      </c>
      <c r="BC118" s="112">
        <v>77.54846914285713</v>
      </c>
      <c r="BD118" s="112">
        <v>68.120171428571425</v>
      </c>
      <c r="BE118" s="112">
        <v>88.86</v>
      </c>
      <c r="BF118" s="112">
        <v>77.400000000000006</v>
      </c>
      <c r="BG118" s="109">
        <v>833</v>
      </c>
      <c r="BH118" s="112">
        <v>65.912857142857135</v>
      </c>
      <c r="BI118" s="112">
        <v>67.01651428571428</v>
      </c>
      <c r="BJ118" s="112">
        <v>77.118042857142839</v>
      </c>
      <c r="BK118" s="112">
        <v>67.01651428571428</v>
      </c>
      <c r="BL118" s="112">
        <v>88.38</v>
      </c>
      <c r="BM118" s="112">
        <v>76.14</v>
      </c>
      <c r="BN118" s="109">
        <v>1667</v>
      </c>
      <c r="BO118" s="112">
        <v>63.87</v>
      </c>
      <c r="BP118" s="112">
        <v>67.64928193499621</v>
      </c>
      <c r="BQ118" s="112">
        <v>74.727899999999991</v>
      </c>
      <c r="BR118" s="112">
        <v>67.64928193499621</v>
      </c>
      <c r="BS118" s="112">
        <v>87.9</v>
      </c>
      <c r="BT118" s="112">
        <v>75.179999999999993</v>
      </c>
      <c r="BU118" s="109"/>
      <c r="BV118" s="112"/>
      <c r="BW118" s="112"/>
      <c r="BX118" s="112"/>
      <c r="BY118" s="112"/>
      <c r="BZ118" s="112"/>
      <c r="CA118" s="112"/>
      <c r="CB118" s="106" t="str">
        <f t="shared" si="29"/>
        <v>Heineken Silver (Global)</v>
      </c>
      <c r="CC118" s="30">
        <v>0</v>
      </c>
      <c r="CD118" s="30"/>
      <c r="CE118" s="73"/>
      <c r="CF118" s="74"/>
      <c r="CG118" s="30"/>
      <c r="CH118" s="30"/>
      <c r="CI118" s="110">
        <v>100051</v>
      </c>
    </row>
    <row r="119" spans="1:87" ht="15" customHeight="1" x14ac:dyDescent="0.25">
      <c r="A119" s="30" t="s">
        <v>92</v>
      </c>
      <c r="B119" s="30">
        <v>88026256</v>
      </c>
      <c r="C119" s="30" t="s">
        <v>258</v>
      </c>
      <c r="D119" s="96">
        <f>VLOOKUP(B119,'Status update'!B:E,4,0)</f>
        <v>1</v>
      </c>
      <c r="E119" s="96">
        <v>3</v>
      </c>
      <c r="F119" s="96">
        <f>VLOOKUP(B119,'Status update'!B:D,3,0)</f>
        <v>25</v>
      </c>
      <c r="G119" s="97">
        <f t="shared" si="18"/>
        <v>25</v>
      </c>
      <c r="H119" s="30" t="s">
        <v>99</v>
      </c>
      <c r="I119" s="30"/>
      <c r="J119" s="30"/>
      <c r="K119" s="98">
        <f t="shared" si="19"/>
        <v>0.1497005988023952</v>
      </c>
      <c r="L119" s="98">
        <f t="shared" si="20"/>
        <v>0.1497005988023952</v>
      </c>
      <c r="M119" s="99"/>
      <c r="N119" s="100">
        <f t="shared" si="21"/>
        <v>0</v>
      </c>
      <c r="O119" s="101"/>
      <c r="P119" s="102"/>
      <c r="Q119" s="103"/>
      <c r="R119" s="103"/>
      <c r="S119" s="30" t="s">
        <v>73</v>
      </c>
      <c r="T119" s="30" t="s">
        <v>74</v>
      </c>
      <c r="U119" s="30">
        <v>28</v>
      </c>
      <c r="V119" s="30">
        <v>15</v>
      </c>
      <c r="W119" s="30">
        <v>12</v>
      </c>
      <c r="X119" s="30">
        <v>167</v>
      </c>
      <c r="Y119" s="30" t="s">
        <v>75</v>
      </c>
      <c r="Z119" s="30">
        <v>6</v>
      </c>
      <c r="AA119" s="30" t="s">
        <v>76</v>
      </c>
      <c r="AB119" s="30" t="s">
        <v>117</v>
      </c>
      <c r="AC119" s="30">
        <v>77</v>
      </c>
      <c r="AD119" s="30">
        <v>84</v>
      </c>
      <c r="AE119" s="107"/>
      <c r="AF119" s="75"/>
      <c r="AG119" s="104">
        <f t="shared" si="22"/>
        <v>67.384399999999999</v>
      </c>
      <c r="AH119" s="104">
        <f t="shared" si="23"/>
        <v>78.839748</v>
      </c>
      <c r="AI119" s="104">
        <f t="shared" si="24"/>
        <v>70.450114285714278</v>
      </c>
      <c r="AJ119" s="104">
        <f t="shared" si="25"/>
        <v>90.36</v>
      </c>
      <c r="AK119" s="104">
        <f t="shared" si="26"/>
        <v>80.039999999999992</v>
      </c>
      <c r="AL119" s="105">
        <f t="shared" si="27"/>
        <v>90.36</v>
      </c>
      <c r="AM119" s="105">
        <f t="shared" si="28"/>
        <v>80.039999999999992</v>
      </c>
      <c r="AN119" s="105"/>
      <c r="AO119" s="105"/>
      <c r="AP119" s="39">
        <f t="shared" si="31"/>
        <v>1</v>
      </c>
      <c r="AQ119" s="30" t="s">
        <v>118</v>
      </c>
      <c r="AR119" s="30" t="s">
        <v>79</v>
      </c>
      <c r="AS119" s="30">
        <v>167</v>
      </c>
      <c r="AT119" s="113">
        <v>67.384399999999999</v>
      </c>
      <c r="AU119" s="113">
        <v>70.450114285714278</v>
      </c>
      <c r="AV119" s="72">
        <v>78.839748</v>
      </c>
      <c r="AW119" s="72">
        <v>70.450114285714278</v>
      </c>
      <c r="AX119" s="113">
        <v>90.36</v>
      </c>
      <c r="AY119" s="113">
        <v>80.039999999999992</v>
      </c>
      <c r="AZ119" s="108">
        <v>417</v>
      </c>
      <c r="BA119" s="112">
        <v>66.280742857142855</v>
      </c>
      <c r="BB119" s="112">
        <v>68.120171428571425</v>
      </c>
      <c r="BC119" s="112">
        <v>77.54846914285713</v>
      </c>
      <c r="BD119" s="112">
        <v>68.120171428571425</v>
      </c>
      <c r="BE119" s="112">
        <v>88.86</v>
      </c>
      <c r="BF119" s="112">
        <v>77.400000000000006</v>
      </c>
      <c r="BG119" s="109">
        <v>833</v>
      </c>
      <c r="BH119" s="112">
        <v>65.912857142857135</v>
      </c>
      <c r="BI119" s="112">
        <v>67.01651428571428</v>
      </c>
      <c r="BJ119" s="112">
        <v>77.118042857142839</v>
      </c>
      <c r="BK119" s="112">
        <v>67.01651428571428</v>
      </c>
      <c r="BL119" s="112">
        <v>88.38</v>
      </c>
      <c r="BM119" s="112">
        <v>76.14</v>
      </c>
      <c r="BN119" s="109">
        <v>1667</v>
      </c>
      <c r="BO119" s="112">
        <v>63.87</v>
      </c>
      <c r="BP119" s="112">
        <v>67.64928193499621</v>
      </c>
      <c r="BQ119" s="112">
        <v>74.727899999999991</v>
      </c>
      <c r="BR119" s="112">
        <v>67.64928193499621</v>
      </c>
      <c r="BS119" s="112">
        <v>87.9</v>
      </c>
      <c r="BT119" s="112">
        <v>75.179999999999993</v>
      </c>
      <c r="BU119" s="109"/>
      <c r="BV119" s="112"/>
      <c r="BW119" s="112"/>
      <c r="BX119" s="112"/>
      <c r="BY119" s="112"/>
      <c r="BZ119" s="112"/>
      <c r="CA119" s="112"/>
      <c r="CB119" s="106" t="str">
        <f t="shared" si="29"/>
        <v>Heineken Silver (Global)</v>
      </c>
      <c r="CC119" s="30"/>
      <c r="CD119" s="30"/>
      <c r="CE119" s="73"/>
      <c r="CF119" s="74"/>
      <c r="CG119" s="30"/>
      <c r="CH119" s="30"/>
      <c r="CI119" s="30">
        <v>100051</v>
      </c>
    </row>
    <row r="120" spans="1:87" ht="15" customHeight="1" x14ac:dyDescent="0.25">
      <c r="A120" s="30" t="s">
        <v>92</v>
      </c>
      <c r="B120" s="30">
        <v>88026257</v>
      </c>
      <c r="C120" s="30" t="s">
        <v>259</v>
      </c>
      <c r="D120" s="96">
        <f>VLOOKUP(B120,'Status update'!B:E,4,0)</f>
        <v>1</v>
      </c>
      <c r="E120" s="96">
        <v>3</v>
      </c>
      <c r="F120" s="96">
        <f>VLOOKUP(B120,'Status update'!B:D,3,0)</f>
        <v>25</v>
      </c>
      <c r="G120" s="97">
        <f t="shared" si="18"/>
        <v>25</v>
      </c>
      <c r="H120" s="30" t="s">
        <v>99</v>
      </c>
      <c r="I120" s="30"/>
      <c r="J120" s="30"/>
      <c r="K120" s="98">
        <f t="shared" si="19"/>
        <v>0.1497005988023952</v>
      </c>
      <c r="L120" s="98">
        <f t="shared" si="20"/>
        <v>0.1497005988023952</v>
      </c>
      <c r="M120" s="99"/>
      <c r="N120" s="100">
        <f t="shared" si="21"/>
        <v>0</v>
      </c>
      <c r="O120" s="101"/>
      <c r="P120" s="102"/>
      <c r="Q120" s="103"/>
      <c r="R120" s="103"/>
      <c r="S120" s="30" t="s">
        <v>73</v>
      </c>
      <c r="T120" s="30" t="s">
        <v>74</v>
      </c>
      <c r="U120" s="30">
        <v>28</v>
      </c>
      <c r="V120" s="30">
        <v>15</v>
      </c>
      <c r="W120" s="30">
        <v>12</v>
      </c>
      <c r="X120" s="30">
        <v>167</v>
      </c>
      <c r="Y120" s="30" t="s">
        <v>75</v>
      </c>
      <c r="Z120" s="30">
        <v>6</v>
      </c>
      <c r="AA120" s="30" t="s">
        <v>76</v>
      </c>
      <c r="AB120" s="30" t="s">
        <v>117</v>
      </c>
      <c r="AC120" s="30">
        <v>77</v>
      </c>
      <c r="AD120" s="30">
        <v>84</v>
      </c>
      <c r="AE120" s="107"/>
      <c r="AF120" s="75"/>
      <c r="AG120" s="104">
        <f t="shared" si="22"/>
        <v>67.384399999999999</v>
      </c>
      <c r="AH120" s="104">
        <f t="shared" si="23"/>
        <v>78.839748</v>
      </c>
      <c r="AI120" s="104">
        <f t="shared" si="24"/>
        <v>70.450114285714278</v>
      </c>
      <c r="AJ120" s="104">
        <f t="shared" si="25"/>
        <v>90.36</v>
      </c>
      <c r="AK120" s="104">
        <f t="shared" si="26"/>
        <v>80.039999999999992</v>
      </c>
      <c r="AL120" s="105">
        <f t="shared" si="27"/>
        <v>90.36</v>
      </c>
      <c r="AM120" s="105">
        <f t="shared" si="28"/>
        <v>80.039999999999992</v>
      </c>
      <c r="AN120" s="105"/>
      <c r="AO120" s="105"/>
      <c r="AP120" s="39">
        <f t="shared" si="31"/>
        <v>1</v>
      </c>
      <c r="AQ120" s="30" t="s">
        <v>118</v>
      </c>
      <c r="AR120" s="30" t="s">
        <v>79</v>
      </c>
      <c r="AS120" s="30">
        <v>167</v>
      </c>
      <c r="AT120" s="113">
        <v>67.384399999999999</v>
      </c>
      <c r="AU120" s="113">
        <v>70.450114285714278</v>
      </c>
      <c r="AV120" s="72">
        <v>78.839748</v>
      </c>
      <c r="AW120" s="72">
        <v>70.450114285714278</v>
      </c>
      <c r="AX120" s="113">
        <v>90.36</v>
      </c>
      <c r="AY120" s="113">
        <v>80.039999999999992</v>
      </c>
      <c r="AZ120" s="108">
        <v>417</v>
      </c>
      <c r="BA120" s="112">
        <v>66.280742857142855</v>
      </c>
      <c r="BB120" s="112">
        <v>68.120171428571425</v>
      </c>
      <c r="BC120" s="112">
        <v>77.54846914285713</v>
      </c>
      <c r="BD120" s="112">
        <v>68.120171428571425</v>
      </c>
      <c r="BE120" s="112">
        <v>88.86</v>
      </c>
      <c r="BF120" s="112">
        <v>77.400000000000006</v>
      </c>
      <c r="BG120" s="109">
        <v>833</v>
      </c>
      <c r="BH120" s="112">
        <v>65.912857142857135</v>
      </c>
      <c r="BI120" s="112">
        <v>67.01651428571428</v>
      </c>
      <c r="BJ120" s="112">
        <v>77.118042857142839</v>
      </c>
      <c r="BK120" s="112">
        <v>67.01651428571428</v>
      </c>
      <c r="BL120" s="112">
        <v>88.38</v>
      </c>
      <c r="BM120" s="112">
        <v>76.14</v>
      </c>
      <c r="BN120" s="109">
        <v>1667</v>
      </c>
      <c r="BO120" s="112">
        <v>63.87</v>
      </c>
      <c r="BP120" s="112">
        <v>67.64928193499621</v>
      </c>
      <c r="BQ120" s="112">
        <v>74.727899999999991</v>
      </c>
      <c r="BR120" s="112">
        <v>67.64928193499621</v>
      </c>
      <c r="BS120" s="112">
        <v>87.9</v>
      </c>
      <c r="BT120" s="112">
        <v>75.179999999999993</v>
      </c>
      <c r="BU120" s="109"/>
      <c r="BV120" s="112"/>
      <c r="BW120" s="112"/>
      <c r="BX120" s="112"/>
      <c r="BY120" s="112"/>
      <c r="BZ120" s="112"/>
      <c r="CA120" s="112"/>
      <c r="CB120" s="106" t="str">
        <f t="shared" si="29"/>
        <v>Heineken Silver (Global)</v>
      </c>
      <c r="CC120" s="30">
        <v>6.5400000000000009</v>
      </c>
      <c r="CD120" s="30"/>
      <c r="CE120" s="73"/>
      <c r="CF120" s="74"/>
      <c r="CG120" s="30"/>
      <c r="CH120" s="30"/>
      <c r="CI120" s="110">
        <v>100051</v>
      </c>
    </row>
    <row r="121" spans="1:87" ht="15" customHeight="1" x14ac:dyDescent="0.25">
      <c r="A121" s="30" t="s">
        <v>92</v>
      </c>
      <c r="B121" s="30">
        <v>88026258</v>
      </c>
      <c r="C121" s="30" t="s">
        <v>260</v>
      </c>
      <c r="D121" s="96">
        <f>VLOOKUP(B121,'Status update'!B:E,4,0)</f>
        <v>1</v>
      </c>
      <c r="E121" s="96">
        <v>3</v>
      </c>
      <c r="F121" s="96">
        <f>VLOOKUP(B121,'Status update'!B:D,3,0)</f>
        <v>21</v>
      </c>
      <c r="G121" s="97">
        <f t="shared" si="18"/>
        <v>21</v>
      </c>
      <c r="H121" s="30" t="s">
        <v>99</v>
      </c>
      <c r="I121" s="30"/>
      <c r="J121" s="30"/>
      <c r="K121" s="98">
        <f t="shared" si="19"/>
        <v>0.12574850299401197</v>
      </c>
      <c r="L121" s="98">
        <f t="shared" si="20"/>
        <v>0.12574850299401197</v>
      </c>
      <c r="M121" s="99"/>
      <c r="N121" s="100">
        <f t="shared" si="21"/>
        <v>0</v>
      </c>
      <c r="O121" s="101">
        <v>1</v>
      </c>
      <c r="P121" s="102"/>
      <c r="Q121" s="103"/>
      <c r="R121" s="103"/>
      <c r="S121" s="30" t="s">
        <v>73</v>
      </c>
      <c r="T121" s="30" t="s">
        <v>74</v>
      </c>
      <c r="U121" s="30">
        <v>28</v>
      </c>
      <c r="V121" s="30">
        <v>15</v>
      </c>
      <c r="W121" s="30">
        <v>12</v>
      </c>
      <c r="X121" s="30">
        <v>167</v>
      </c>
      <c r="Y121" s="30" t="s">
        <v>75</v>
      </c>
      <c r="Z121" s="30">
        <v>6</v>
      </c>
      <c r="AA121" s="30" t="s">
        <v>76</v>
      </c>
      <c r="AB121" s="30" t="s">
        <v>117</v>
      </c>
      <c r="AC121" s="30">
        <v>77</v>
      </c>
      <c r="AD121" s="30">
        <v>84</v>
      </c>
      <c r="AE121" s="107"/>
      <c r="AF121" s="75"/>
      <c r="AG121" s="104">
        <f t="shared" si="22"/>
        <v>67.384399999999999</v>
      </c>
      <c r="AH121" s="104">
        <f t="shared" si="23"/>
        <v>78.839748</v>
      </c>
      <c r="AI121" s="104">
        <f t="shared" si="24"/>
        <v>70.450114285714278</v>
      </c>
      <c r="AJ121" s="104">
        <f t="shared" si="25"/>
        <v>90.36</v>
      </c>
      <c r="AK121" s="104">
        <f t="shared" si="26"/>
        <v>80.039999999999992</v>
      </c>
      <c r="AL121" s="105">
        <f t="shared" si="27"/>
        <v>90.36</v>
      </c>
      <c r="AM121" s="105">
        <f t="shared" si="28"/>
        <v>80.039999999999992</v>
      </c>
      <c r="AN121" s="105"/>
      <c r="AO121" s="105"/>
      <c r="AP121" s="39">
        <f t="shared" si="31"/>
        <v>1</v>
      </c>
      <c r="AQ121" s="30" t="s">
        <v>118</v>
      </c>
      <c r="AR121" s="30" t="s">
        <v>79</v>
      </c>
      <c r="AS121" s="30">
        <v>167</v>
      </c>
      <c r="AT121" s="113">
        <v>67.384399999999999</v>
      </c>
      <c r="AU121" s="113">
        <v>70.450114285714278</v>
      </c>
      <c r="AV121" s="72">
        <v>78.839748</v>
      </c>
      <c r="AW121" s="72">
        <v>70.450114285714278</v>
      </c>
      <c r="AX121" s="113">
        <v>90.36</v>
      </c>
      <c r="AY121" s="113">
        <v>80.039999999999992</v>
      </c>
      <c r="AZ121" s="108">
        <v>417</v>
      </c>
      <c r="BA121" s="112">
        <v>66.280742857142855</v>
      </c>
      <c r="BB121" s="112">
        <v>68.120171428571425</v>
      </c>
      <c r="BC121" s="112">
        <v>77.54846914285713</v>
      </c>
      <c r="BD121" s="112">
        <v>68.120171428571425</v>
      </c>
      <c r="BE121" s="112">
        <v>88.86</v>
      </c>
      <c r="BF121" s="112">
        <v>77.400000000000006</v>
      </c>
      <c r="BG121" s="109">
        <v>833</v>
      </c>
      <c r="BH121" s="112">
        <v>65.912857142857135</v>
      </c>
      <c r="BI121" s="112">
        <v>67.01651428571428</v>
      </c>
      <c r="BJ121" s="112">
        <v>77.118042857142839</v>
      </c>
      <c r="BK121" s="112">
        <v>67.01651428571428</v>
      </c>
      <c r="BL121" s="112">
        <v>88.38</v>
      </c>
      <c r="BM121" s="112">
        <v>76.14</v>
      </c>
      <c r="BN121" s="109">
        <v>1667</v>
      </c>
      <c r="BO121" s="112">
        <v>63.87</v>
      </c>
      <c r="BP121" s="112">
        <v>67.64928193499621</v>
      </c>
      <c r="BQ121" s="112">
        <v>74.727899999999991</v>
      </c>
      <c r="BR121" s="112">
        <v>67.64928193499621</v>
      </c>
      <c r="BS121" s="112">
        <v>87.9</v>
      </c>
      <c r="BT121" s="112">
        <v>75.179999999999993</v>
      </c>
      <c r="BU121" s="109"/>
      <c r="BV121" s="112"/>
      <c r="BW121" s="112"/>
      <c r="BX121" s="112"/>
      <c r="BY121" s="112"/>
      <c r="BZ121" s="112"/>
      <c r="CA121" s="112"/>
      <c r="CB121" s="106" t="str">
        <f t="shared" si="29"/>
        <v>Heineken Silver (Global)</v>
      </c>
      <c r="CC121" s="30">
        <v>32.160000000000004</v>
      </c>
      <c r="CD121" s="30"/>
      <c r="CE121" s="73"/>
      <c r="CF121" s="74"/>
      <c r="CG121" s="30"/>
      <c r="CH121" s="30"/>
      <c r="CI121" s="110">
        <v>100051</v>
      </c>
    </row>
    <row r="122" spans="1:87" ht="15" customHeight="1" x14ac:dyDescent="0.25">
      <c r="A122" s="30" t="s">
        <v>92</v>
      </c>
      <c r="B122" s="30">
        <v>88026260</v>
      </c>
      <c r="C122" s="30" t="s">
        <v>261</v>
      </c>
      <c r="D122" s="96">
        <f>VLOOKUP(B122,'Status update'!B:E,4,0)</f>
        <v>1</v>
      </c>
      <c r="E122" s="96">
        <v>3</v>
      </c>
      <c r="F122" s="96">
        <f>VLOOKUP(B122,'Status update'!B:D,3,0)</f>
        <v>7</v>
      </c>
      <c r="G122" s="97">
        <f t="shared" si="18"/>
        <v>7</v>
      </c>
      <c r="H122" s="30" t="s">
        <v>99</v>
      </c>
      <c r="I122" s="30"/>
      <c r="J122" s="30"/>
      <c r="K122" s="98">
        <f t="shared" si="19"/>
        <v>4.1916167664670656E-2</v>
      </c>
      <c r="L122" s="98">
        <f t="shared" si="20"/>
        <v>4.1916167664670656E-2</v>
      </c>
      <c r="M122" s="99"/>
      <c r="N122" s="100">
        <f t="shared" si="21"/>
        <v>0</v>
      </c>
      <c r="O122" s="101"/>
      <c r="P122" s="102"/>
      <c r="Q122" s="103"/>
      <c r="R122" s="103"/>
      <c r="S122" s="30" t="s">
        <v>73</v>
      </c>
      <c r="T122" s="30" t="s">
        <v>74</v>
      </c>
      <c r="U122" s="30">
        <v>28</v>
      </c>
      <c r="V122" s="30">
        <v>15</v>
      </c>
      <c r="W122" s="30">
        <v>12</v>
      </c>
      <c r="X122" s="30">
        <v>167</v>
      </c>
      <c r="Y122" s="30" t="s">
        <v>75</v>
      </c>
      <c r="Z122" s="30">
        <v>6</v>
      </c>
      <c r="AA122" s="30" t="s">
        <v>76</v>
      </c>
      <c r="AB122" s="30" t="s">
        <v>117</v>
      </c>
      <c r="AC122" s="30">
        <v>77</v>
      </c>
      <c r="AD122" s="30">
        <v>84</v>
      </c>
      <c r="AE122" s="107"/>
      <c r="AF122" s="75"/>
      <c r="AG122" s="104">
        <f t="shared" si="22"/>
        <v>68.304114285714277</v>
      </c>
      <c r="AH122" s="104">
        <f t="shared" si="23"/>
        <v>79.915813714285704</v>
      </c>
      <c r="AI122" s="104">
        <f t="shared" si="24"/>
        <v>71.36982857142857</v>
      </c>
      <c r="AJ122" s="104">
        <f t="shared" si="25"/>
        <v>91.56</v>
      </c>
      <c r="AK122" s="104">
        <f t="shared" si="26"/>
        <v>81.12</v>
      </c>
      <c r="AL122" s="105">
        <f t="shared" si="27"/>
        <v>91.56</v>
      </c>
      <c r="AM122" s="105">
        <f t="shared" si="28"/>
        <v>81.12</v>
      </c>
      <c r="AN122" s="105"/>
      <c r="AO122" s="105"/>
      <c r="AP122" s="39">
        <f t="shared" si="31"/>
        <v>1</v>
      </c>
      <c r="AQ122" s="30" t="s">
        <v>118</v>
      </c>
      <c r="AR122" s="30" t="s">
        <v>79</v>
      </c>
      <c r="AS122" s="30">
        <v>167</v>
      </c>
      <c r="AT122" s="113">
        <v>68.304114285714277</v>
      </c>
      <c r="AU122" s="113">
        <v>71.36982857142857</v>
      </c>
      <c r="AV122" s="72">
        <v>79.915813714285704</v>
      </c>
      <c r="AW122" s="72">
        <v>71.36982857142857</v>
      </c>
      <c r="AX122" s="113">
        <v>91.56</v>
      </c>
      <c r="AY122" s="113">
        <v>81.12</v>
      </c>
      <c r="AZ122" s="108">
        <v>417</v>
      </c>
      <c r="BA122" s="112">
        <v>67.200457142857147</v>
      </c>
      <c r="BB122" s="112">
        <v>69.039885714285717</v>
      </c>
      <c r="BC122" s="112">
        <v>78.624534857142862</v>
      </c>
      <c r="BD122" s="112">
        <v>69.039885714285717</v>
      </c>
      <c r="BE122" s="112">
        <v>90.12</v>
      </c>
      <c r="BF122" s="112">
        <v>78.48</v>
      </c>
      <c r="BG122" s="109">
        <v>833</v>
      </c>
      <c r="BH122" s="112">
        <v>66.832571428571427</v>
      </c>
      <c r="BI122" s="112">
        <v>67.936228571428572</v>
      </c>
      <c r="BJ122" s="112">
        <v>78.194108571428558</v>
      </c>
      <c r="BK122" s="112">
        <v>67.936228571428572</v>
      </c>
      <c r="BL122" s="112">
        <v>89.64</v>
      </c>
      <c r="BM122" s="112">
        <v>77.22</v>
      </c>
      <c r="BN122" s="109">
        <v>1667</v>
      </c>
      <c r="BO122" s="112">
        <v>65</v>
      </c>
      <c r="BP122" s="112">
        <v>68.783068783068771</v>
      </c>
      <c r="BQ122" s="112">
        <v>76.05</v>
      </c>
      <c r="BR122" s="112">
        <v>68.783068783068771</v>
      </c>
      <c r="BS122" s="112">
        <v>89.1</v>
      </c>
      <c r="BT122" s="112">
        <v>76.199999999999989</v>
      </c>
      <c r="BU122" s="109"/>
      <c r="BV122" s="112"/>
      <c r="BW122" s="112"/>
      <c r="BX122" s="112"/>
      <c r="BY122" s="112"/>
      <c r="BZ122" s="112"/>
      <c r="CA122" s="112"/>
      <c r="CB122" s="106" t="str">
        <f t="shared" si="29"/>
        <v>Heineken Silver (Global)</v>
      </c>
      <c r="CC122" s="30">
        <v>32.160000000000004</v>
      </c>
      <c r="CD122" s="30"/>
      <c r="CE122" s="73"/>
      <c r="CF122" s="74"/>
      <c r="CG122" s="30"/>
      <c r="CH122" s="30"/>
      <c r="CI122" s="110">
        <v>100051</v>
      </c>
    </row>
    <row r="123" spans="1:87" ht="15" customHeight="1" x14ac:dyDescent="0.25">
      <c r="A123" s="30" t="s">
        <v>92</v>
      </c>
      <c r="B123" s="30">
        <v>88026261</v>
      </c>
      <c r="C123" s="30" t="s">
        <v>262</v>
      </c>
      <c r="D123" s="96">
        <f>VLOOKUP(B123,'Status update'!B:E,4,0)</f>
        <v>1</v>
      </c>
      <c r="E123" s="96">
        <v>3</v>
      </c>
      <c r="F123" s="96">
        <f>VLOOKUP(B123,'Status update'!B:D,3,0)</f>
        <v>14</v>
      </c>
      <c r="G123" s="97">
        <f t="shared" si="18"/>
        <v>14</v>
      </c>
      <c r="H123" s="30" t="s">
        <v>99</v>
      </c>
      <c r="I123" s="30"/>
      <c r="J123" s="30"/>
      <c r="K123" s="98">
        <f t="shared" si="19"/>
        <v>8.3832335329341312E-2</v>
      </c>
      <c r="L123" s="98">
        <f t="shared" si="20"/>
        <v>8.3832335329341312E-2</v>
      </c>
      <c r="M123" s="99"/>
      <c r="N123" s="100">
        <f t="shared" si="21"/>
        <v>0</v>
      </c>
      <c r="O123" s="101"/>
      <c r="P123" s="102"/>
      <c r="Q123" s="103"/>
      <c r="R123" s="103"/>
      <c r="S123" s="30" t="s">
        <v>73</v>
      </c>
      <c r="T123" s="30" t="s">
        <v>74</v>
      </c>
      <c r="U123" s="30">
        <v>28</v>
      </c>
      <c r="V123" s="30">
        <v>15</v>
      </c>
      <c r="W123" s="30">
        <v>12</v>
      </c>
      <c r="X123" s="30">
        <v>167</v>
      </c>
      <c r="Y123" s="30" t="s">
        <v>75</v>
      </c>
      <c r="Z123" s="30">
        <v>6</v>
      </c>
      <c r="AA123" s="30" t="s">
        <v>76</v>
      </c>
      <c r="AB123" s="30" t="s">
        <v>117</v>
      </c>
      <c r="AC123" s="30">
        <v>77</v>
      </c>
      <c r="AD123" s="30">
        <v>84</v>
      </c>
      <c r="AE123" s="107"/>
      <c r="AF123" s="75"/>
      <c r="AG123" s="104">
        <f t="shared" si="22"/>
        <v>68.304114285714277</v>
      </c>
      <c r="AH123" s="104">
        <f t="shared" si="23"/>
        <v>79.915813714285704</v>
      </c>
      <c r="AI123" s="104">
        <f t="shared" si="24"/>
        <v>71.36982857142857</v>
      </c>
      <c r="AJ123" s="104">
        <f t="shared" si="25"/>
        <v>91.56</v>
      </c>
      <c r="AK123" s="104">
        <f t="shared" si="26"/>
        <v>81.12</v>
      </c>
      <c r="AL123" s="105">
        <f t="shared" si="27"/>
        <v>91.56</v>
      </c>
      <c r="AM123" s="105">
        <f t="shared" si="28"/>
        <v>81.12</v>
      </c>
      <c r="AN123" s="105"/>
      <c r="AO123" s="105"/>
      <c r="AP123" s="39">
        <f t="shared" si="31"/>
        <v>1</v>
      </c>
      <c r="AQ123" s="30" t="s">
        <v>118</v>
      </c>
      <c r="AR123" s="30" t="s">
        <v>79</v>
      </c>
      <c r="AS123" s="30">
        <v>167</v>
      </c>
      <c r="AT123" s="113">
        <v>68.304114285714277</v>
      </c>
      <c r="AU123" s="113">
        <v>71.36982857142857</v>
      </c>
      <c r="AV123" s="72">
        <v>79.915813714285704</v>
      </c>
      <c r="AW123" s="72">
        <v>71.36982857142857</v>
      </c>
      <c r="AX123" s="113">
        <v>91.56</v>
      </c>
      <c r="AY123" s="113">
        <v>81.12</v>
      </c>
      <c r="AZ123" s="108">
        <v>417</v>
      </c>
      <c r="BA123" s="112">
        <v>67.200457142857147</v>
      </c>
      <c r="BB123" s="112">
        <v>69.039885714285717</v>
      </c>
      <c r="BC123" s="112">
        <v>78.624534857142862</v>
      </c>
      <c r="BD123" s="112">
        <v>69.039885714285717</v>
      </c>
      <c r="BE123" s="112">
        <v>90.12</v>
      </c>
      <c r="BF123" s="112">
        <v>78.48</v>
      </c>
      <c r="BG123" s="109">
        <v>833</v>
      </c>
      <c r="BH123" s="112">
        <v>66.832571428571427</v>
      </c>
      <c r="BI123" s="112">
        <v>67.936228571428572</v>
      </c>
      <c r="BJ123" s="112">
        <v>78.194108571428558</v>
      </c>
      <c r="BK123" s="112">
        <v>67.936228571428572</v>
      </c>
      <c r="BL123" s="112">
        <v>89.64</v>
      </c>
      <c r="BM123" s="112">
        <v>77.22</v>
      </c>
      <c r="BN123" s="109">
        <v>1667</v>
      </c>
      <c r="BO123" s="112">
        <v>65</v>
      </c>
      <c r="BP123" s="112">
        <v>68.783068783068771</v>
      </c>
      <c r="BQ123" s="112">
        <v>76.05</v>
      </c>
      <c r="BR123" s="112">
        <v>68.783068783068771</v>
      </c>
      <c r="BS123" s="112">
        <v>89.1</v>
      </c>
      <c r="BT123" s="112">
        <v>76.199999999999989</v>
      </c>
      <c r="BU123" s="109"/>
      <c r="BV123" s="112"/>
      <c r="BW123" s="112"/>
      <c r="BX123" s="112"/>
      <c r="BY123" s="112"/>
      <c r="BZ123" s="112"/>
      <c r="CA123" s="112"/>
      <c r="CB123" s="106" t="str">
        <f t="shared" si="29"/>
        <v>Heineken Silver (Global)</v>
      </c>
      <c r="CC123" s="30">
        <v>32.160000000000004</v>
      </c>
      <c r="CD123" s="30"/>
      <c r="CE123" s="73"/>
      <c r="CF123" s="74"/>
      <c r="CG123" s="30"/>
      <c r="CH123" s="30"/>
      <c r="CI123" s="110">
        <v>100051</v>
      </c>
    </row>
    <row r="124" spans="1:87" ht="15" customHeight="1" x14ac:dyDescent="0.25">
      <c r="A124" s="30" t="s">
        <v>92</v>
      </c>
      <c r="B124" s="30">
        <v>88026262</v>
      </c>
      <c r="C124" s="30" t="s">
        <v>263</v>
      </c>
      <c r="D124" s="96">
        <f>VLOOKUP(B124,'Status update'!B:E,4,0)</f>
        <v>1</v>
      </c>
      <c r="E124" s="96">
        <v>3</v>
      </c>
      <c r="F124" s="96">
        <f>VLOOKUP(B124,'Status update'!B:D,3,0)</f>
        <v>16</v>
      </c>
      <c r="G124" s="97">
        <f t="shared" si="18"/>
        <v>16</v>
      </c>
      <c r="H124" s="30" t="s">
        <v>99</v>
      </c>
      <c r="I124" s="30"/>
      <c r="J124" s="30"/>
      <c r="K124" s="98">
        <f t="shared" si="19"/>
        <v>9.580838323353294E-2</v>
      </c>
      <c r="L124" s="98">
        <f t="shared" si="20"/>
        <v>9.580838323353294E-2</v>
      </c>
      <c r="M124" s="99"/>
      <c r="N124" s="100">
        <f t="shared" si="21"/>
        <v>0</v>
      </c>
      <c r="O124" s="101"/>
      <c r="P124" s="102"/>
      <c r="Q124" s="103"/>
      <c r="R124" s="103"/>
      <c r="S124" s="30" t="s">
        <v>73</v>
      </c>
      <c r="T124" s="30" t="s">
        <v>74</v>
      </c>
      <c r="U124" s="30">
        <v>28</v>
      </c>
      <c r="V124" s="30">
        <v>15</v>
      </c>
      <c r="W124" s="30">
        <v>12</v>
      </c>
      <c r="X124" s="30">
        <v>167</v>
      </c>
      <c r="Y124" s="30" t="s">
        <v>75</v>
      </c>
      <c r="Z124" s="30">
        <v>6</v>
      </c>
      <c r="AA124" s="30" t="s">
        <v>76</v>
      </c>
      <c r="AB124" s="30" t="s">
        <v>117</v>
      </c>
      <c r="AC124" s="30">
        <v>77</v>
      </c>
      <c r="AD124" s="30">
        <v>84</v>
      </c>
      <c r="AE124" s="107"/>
      <c r="AF124" s="75"/>
      <c r="AG124" s="104">
        <f t="shared" si="22"/>
        <v>68.304114285714277</v>
      </c>
      <c r="AH124" s="104">
        <f t="shared" si="23"/>
        <v>79.915813714285704</v>
      </c>
      <c r="AI124" s="104">
        <f t="shared" si="24"/>
        <v>71.36982857142857</v>
      </c>
      <c r="AJ124" s="104">
        <f t="shared" si="25"/>
        <v>91.56</v>
      </c>
      <c r="AK124" s="104">
        <f t="shared" si="26"/>
        <v>81.12</v>
      </c>
      <c r="AL124" s="105">
        <f t="shared" si="27"/>
        <v>91.56</v>
      </c>
      <c r="AM124" s="105">
        <f t="shared" si="28"/>
        <v>81.12</v>
      </c>
      <c r="AN124" s="105"/>
      <c r="AO124" s="105"/>
      <c r="AP124" s="39">
        <f t="shared" si="31"/>
        <v>1</v>
      </c>
      <c r="AQ124" s="30" t="s">
        <v>118</v>
      </c>
      <c r="AR124" s="30" t="s">
        <v>79</v>
      </c>
      <c r="AS124" s="30">
        <v>167</v>
      </c>
      <c r="AT124" s="113">
        <v>68.304114285714277</v>
      </c>
      <c r="AU124" s="113">
        <v>71.36982857142857</v>
      </c>
      <c r="AV124" s="72">
        <v>79.915813714285704</v>
      </c>
      <c r="AW124" s="72">
        <v>71.36982857142857</v>
      </c>
      <c r="AX124" s="113">
        <v>91.56</v>
      </c>
      <c r="AY124" s="113">
        <v>81.12</v>
      </c>
      <c r="AZ124" s="108">
        <v>417</v>
      </c>
      <c r="BA124" s="112">
        <v>67.200457142857147</v>
      </c>
      <c r="BB124" s="112">
        <v>69.039885714285717</v>
      </c>
      <c r="BC124" s="112">
        <v>78.624534857142862</v>
      </c>
      <c r="BD124" s="112">
        <v>69.039885714285717</v>
      </c>
      <c r="BE124" s="112">
        <v>90.12</v>
      </c>
      <c r="BF124" s="112">
        <v>78.48</v>
      </c>
      <c r="BG124" s="109">
        <v>833</v>
      </c>
      <c r="BH124" s="112">
        <v>66.832571428571427</v>
      </c>
      <c r="BI124" s="112">
        <v>67.936228571428572</v>
      </c>
      <c r="BJ124" s="112">
        <v>78.194108571428558</v>
      </c>
      <c r="BK124" s="112">
        <v>67.936228571428572</v>
      </c>
      <c r="BL124" s="112">
        <v>89.64</v>
      </c>
      <c r="BM124" s="112">
        <v>77.22</v>
      </c>
      <c r="BN124" s="109">
        <v>1667</v>
      </c>
      <c r="BO124" s="112">
        <v>65</v>
      </c>
      <c r="BP124" s="112">
        <v>68.783068783068771</v>
      </c>
      <c r="BQ124" s="112">
        <v>76.05</v>
      </c>
      <c r="BR124" s="112">
        <v>68.783068783068771</v>
      </c>
      <c r="BS124" s="112">
        <v>89.1</v>
      </c>
      <c r="BT124" s="112">
        <v>76.199999999999989</v>
      </c>
      <c r="BU124" s="109"/>
      <c r="BV124" s="112"/>
      <c r="BW124" s="112"/>
      <c r="BX124" s="112"/>
      <c r="BY124" s="112"/>
      <c r="BZ124" s="112"/>
      <c r="CA124" s="112"/>
      <c r="CB124" s="106" t="str">
        <f t="shared" si="29"/>
        <v>Heineken Silver (Global)</v>
      </c>
      <c r="CC124" s="30">
        <v>81</v>
      </c>
      <c r="CD124" s="30"/>
      <c r="CE124" s="73"/>
      <c r="CF124" s="74"/>
      <c r="CG124" s="30"/>
      <c r="CH124" s="30"/>
      <c r="CI124" s="110">
        <v>100051</v>
      </c>
    </row>
    <row r="125" spans="1:87" ht="15" customHeight="1" x14ac:dyDescent="0.25">
      <c r="A125" s="30" t="s">
        <v>92</v>
      </c>
      <c r="B125" s="30">
        <v>88026263</v>
      </c>
      <c r="C125" s="30" t="s">
        <v>264</v>
      </c>
      <c r="D125" s="96">
        <f>VLOOKUP(B125,'Status update'!B:E,4,0)</f>
        <v>1</v>
      </c>
      <c r="E125" s="96">
        <v>3</v>
      </c>
      <c r="F125" s="96">
        <f>VLOOKUP(B125,'Status update'!B:D,3,0)</f>
        <v>11</v>
      </c>
      <c r="G125" s="97">
        <f t="shared" si="18"/>
        <v>11</v>
      </c>
      <c r="H125" s="30" t="s">
        <v>99</v>
      </c>
      <c r="I125" s="30"/>
      <c r="J125" s="30"/>
      <c r="K125" s="98">
        <f t="shared" si="19"/>
        <v>6.5868263473053898E-2</v>
      </c>
      <c r="L125" s="98">
        <f t="shared" si="20"/>
        <v>6.5868263473053898E-2</v>
      </c>
      <c r="M125" s="99"/>
      <c r="N125" s="100">
        <f t="shared" si="21"/>
        <v>0</v>
      </c>
      <c r="O125" s="101"/>
      <c r="P125" s="102"/>
      <c r="Q125" s="103"/>
      <c r="R125" s="103"/>
      <c r="S125" s="30" t="s">
        <v>73</v>
      </c>
      <c r="T125" s="30" t="s">
        <v>74</v>
      </c>
      <c r="U125" s="30">
        <v>28</v>
      </c>
      <c r="V125" s="30">
        <v>15</v>
      </c>
      <c r="W125" s="30">
        <v>12</v>
      </c>
      <c r="X125" s="30">
        <v>167</v>
      </c>
      <c r="Y125" s="30" t="s">
        <v>75</v>
      </c>
      <c r="Z125" s="30">
        <v>6</v>
      </c>
      <c r="AA125" s="30" t="s">
        <v>76</v>
      </c>
      <c r="AB125" s="30" t="s">
        <v>117</v>
      </c>
      <c r="AC125" s="30">
        <v>77</v>
      </c>
      <c r="AD125" s="30">
        <v>84</v>
      </c>
      <c r="AE125" s="107"/>
      <c r="AF125" s="75"/>
      <c r="AG125" s="104">
        <f t="shared" si="22"/>
        <v>68.304114285714277</v>
      </c>
      <c r="AH125" s="104">
        <f t="shared" si="23"/>
        <v>79.915813714285704</v>
      </c>
      <c r="AI125" s="104">
        <f t="shared" si="24"/>
        <v>71.36982857142857</v>
      </c>
      <c r="AJ125" s="104">
        <f t="shared" si="25"/>
        <v>91.56</v>
      </c>
      <c r="AK125" s="104">
        <f t="shared" si="26"/>
        <v>81.12</v>
      </c>
      <c r="AL125" s="105">
        <f t="shared" si="27"/>
        <v>91.56</v>
      </c>
      <c r="AM125" s="105">
        <f t="shared" si="28"/>
        <v>81.12</v>
      </c>
      <c r="AN125" s="105"/>
      <c r="AO125" s="105"/>
      <c r="AP125" s="39">
        <f t="shared" ref="AP125:AP135" si="33">IF($F125&lt;=AZ125,1,(IF($F125&lt;=BG125,2,(IF($F125&lt;=BN125,3,(IF($F125&lt;=BU125,4,5)))))))</f>
        <v>1</v>
      </c>
      <c r="AQ125" s="30" t="s">
        <v>118</v>
      </c>
      <c r="AR125" s="30" t="s">
        <v>79</v>
      </c>
      <c r="AS125" s="30">
        <v>167</v>
      </c>
      <c r="AT125" s="113">
        <v>68.304114285714277</v>
      </c>
      <c r="AU125" s="113">
        <v>71.36982857142857</v>
      </c>
      <c r="AV125" s="72">
        <v>79.915813714285704</v>
      </c>
      <c r="AW125" s="72">
        <v>71.36982857142857</v>
      </c>
      <c r="AX125" s="113">
        <v>91.56</v>
      </c>
      <c r="AY125" s="113">
        <v>81.12</v>
      </c>
      <c r="AZ125" s="108">
        <v>417</v>
      </c>
      <c r="BA125" s="112">
        <v>67.200457142857147</v>
      </c>
      <c r="BB125" s="112">
        <v>69.039885714285717</v>
      </c>
      <c r="BC125" s="112">
        <v>78.624534857142862</v>
      </c>
      <c r="BD125" s="112">
        <v>69.039885714285717</v>
      </c>
      <c r="BE125" s="112">
        <v>90.12</v>
      </c>
      <c r="BF125" s="112">
        <v>78.48</v>
      </c>
      <c r="BG125" s="109">
        <v>833</v>
      </c>
      <c r="BH125" s="112">
        <v>66.832571428571427</v>
      </c>
      <c r="BI125" s="112">
        <v>67.936228571428572</v>
      </c>
      <c r="BJ125" s="112">
        <v>78.194108571428558</v>
      </c>
      <c r="BK125" s="112">
        <v>67.936228571428572</v>
      </c>
      <c r="BL125" s="112">
        <v>89.64</v>
      </c>
      <c r="BM125" s="112">
        <v>77.22</v>
      </c>
      <c r="BN125" s="109">
        <v>1667</v>
      </c>
      <c r="BO125" s="112">
        <v>65</v>
      </c>
      <c r="BP125" s="112">
        <v>68.783068783068771</v>
      </c>
      <c r="BQ125" s="112">
        <v>76.05</v>
      </c>
      <c r="BR125" s="112">
        <v>68.783068783068771</v>
      </c>
      <c r="BS125" s="112">
        <v>89.1</v>
      </c>
      <c r="BT125" s="112">
        <v>76.199999999999989</v>
      </c>
      <c r="BU125" s="109"/>
      <c r="BV125" s="112"/>
      <c r="BW125" s="112"/>
      <c r="BX125" s="112"/>
      <c r="BY125" s="112"/>
      <c r="BZ125" s="112"/>
      <c r="CA125" s="112"/>
      <c r="CB125" s="106" t="str">
        <f t="shared" si="29"/>
        <v>Heineken Silver (Global)</v>
      </c>
      <c r="CC125" s="30">
        <v>81</v>
      </c>
      <c r="CD125" s="30"/>
      <c r="CE125" s="73"/>
      <c r="CF125" s="74"/>
      <c r="CG125" s="30"/>
      <c r="CH125" s="30"/>
      <c r="CI125" s="110">
        <v>100051</v>
      </c>
    </row>
    <row r="126" spans="1:87" ht="15" customHeight="1" x14ac:dyDescent="0.25">
      <c r="A126" s="30" t="s">
        <v>92</v>
      </c>
      <c r="B126" s="30">
        <v>88026264</v>
      </c>
      <c r="C126" s="30" t="s">
        <v>265</v>
      </c>
      <c r="D126" s="96">
        <f>VLOOKUP(B126,'Status update'!B:E,4,0)</f>
        <v>1</v>
      </c>
      <c r="E126" s="96">
        <v>3</v>
      </c>
      <c r="F126" s="96">
        <f>VLOOKUP(B126,'Status update'!B:D,3,0)</f>
        <v>10</v>
      </c>
      <c r="G126" s="97">
        <f t="shared" si="18"/>
        <v>10</v>
      </c>
      <c r="H126" s="30" t="s">
        <v>99</v>
      </c>
      <c r="I126" s="30"/>
      <c r="J126" s="30"/>
      <c r="K126" s="98">
        <f t="shared" si="19"/>
        <v>5.9880239520958084E-2</v>
      </c>
      <c r="L126" s="98">
        <f t="shared" si="20"/>
        <v>5.9880239520958084E-2</v>
      </c>
      <c r="M126" s="99"/>
      <c r="N126" s="100">
        <f t="shared" si="21"/>
        <v>0</v>
      </c>
      <c r="O126" s="101">
        <v>1</v>
      </c>
      <c r="P126" s="102"/>
      <c r="Q126" s="103"/>
      <c r="R126" s="103"/>
      <c r="S126" s="30" t="s">
        <v>73</v>
      </c>
      <c r="T126" s="30" t="s">
        <v>74</v>
      </c>
      <c r="U126" s="30">
        <v>28</v>
      </c>
      <c r="V126" s="30">
        <v>15</v>
      </c>
      <c r="W126" s="30">
        <v>12</v>
      </c>
      <c r="X126" s="30">
        <v>167</v>
      </c>
      <c r="Y126" s="30" t="s">
        <v>75</v>
      </c>
      <c r="Z126" s="30">
        <v>6</v>
      </c>
      <c r="AA126" s="30" t="s">
        <v>76</v>
      </c>
      <c r="AB126" s="30" t="s">
        <v>117</v>
      </c>
      <c r="AC126" s="30">
        <v>77</v>
      </c>
      <c r="AD126" s="30">
        <v>84</v>
      </c>
      <c r="AE126" s="107"/>
      <c r="AF126" s="75"/>
      <c r="AG126" s="104">
        <f t="shared" si="22"/>
        <v>68.304114285714277</v>
      </c>
      <c r="AH126" s="104">
        <f t="shared" si="23"/>
        <v>79.915813714285704</v>
      </c>
      <c r="AI126" s="104">
        <f t="shared" si="24"/>
        <v>71.36982857142857</v>
      </c>
      <c r="AJ126" s="104">
        <f t="shared" si="25"/>
        <v>91.56</v>
      </c>
      <c r="AK126" s="104">
        <f t="shared" si="26"/>
        <v>81.12</v>
      </c>
      <c r="AL126" s="105">
        <f t="shared" si="27"/>
        <v>91.56</v>
      </c>
      <c r="AM126" s="105">
        <f t="shared" si="28"/>
        <v>81.12</v>
      </c>
      <c r="AN126" s="105"/>
      <c r="AO126" s="105"/>
      <c r="AP126" s="39">
        <f t="shared" si="33"/>
        <v>1</v>
      </c>
      <c r="AQ126" s="30" t="s">
        <v>118</v>
      </c>
      <c r="AR126" s="30" t="s">
        <v>79</v>
      </c>
      <c r="AS126" s="30">
        <v>167</v>
      </c>
      <c r="AT126" s="113">
        <v>68.304114285714277</v>
      </c>
      <c r="AU126" s="113">
        <v>71.36982857142857</v>
      </c>
      <c r="AV126" s="72">
        <v>79.915813714285704</v>
      </c>
      <c r="AW126" s="72">
        <v>71.36982857142857</v>
      </c>
      <c r="AX126" s="113">
        <v>91.56</v>
      </c>
      <c r="AY126" s="113">
        <v>81.12</v>
      </c>
      <c r="AZ126" s="108">
        <v>417</v>
      </c>
      <c r="BA126" s="112">
        <v>67.200457142857147</v>
      </c>
      <c r="BB126" s="112">
        <v>69.039885714285717</v>
      </c>
      <c r="BC126" s="112">
        <v>78.624534857142862</v>
      </c>
      <c r="BD126" s="112">
        <v>69.039885714285717</v>
      </c>
      <c r="BE126" s="112">
        <v>90.12</v>
      </c>
      <c r="BF126" s="112">
        <v>78.48</v>
      </c>
      <c r="BG126" s="109">
        <v>833</v>
      </c>
      <c r="BH126" s="112">
        <v>66.832571428571427</v>
      </c>
      <c r="BI126" s="112">
        <v>67.936228571428572</v>
      </c>
      <c r="BJ126" s="112">
        <v>78.194108571428558</v>
      </c>
      <c r="BK126" s="112">
        <v>67.936228571428572</v>
      </c>
      <c r="BL126" s="112">
        <v>89.64</v>
      </c>
      <c r="BM126" s="112">
        <v>77.22</v>
      </c>
      <c r="BN126" s="109">
        <v>1667</v>
      </c>
      <c r="BO126" s="112">
        <v>65</v>
      </c>
      <c r="BP126" s="112">
        <v>68.783068783068771</v>
      </c>
      <c r="BQ126" s="112">
        <v>76.05</v>
      </c>
      <c r="BR126" s="112">
        <v>68.783068783068771</v>
      </c>
      <c r="BS126" s="112">
        <v>89.1</v>
      </c>
      <c r="BT126" s="112">
        <v>76.199999999999989</v>
      </c>
      <c r="BU126" s="109"/>
      <c r="BV126" s="112"/>
      <c r="BW126" s="112"/>
      <c r="BX126" s="112"/>
      <c r="BY126" s="112"/>
      <c r="BZ126" s="112"/>
      <c r="CA126" s="112"/>
      <c r="CB126" s="106" t="str">
        <f t="shared" si="29"/>
        <v>Heineken Silver (Global)</v>
      </c>
      <c r="CC126" s="30">
        <v>81</v>
      </c>
      <c r="CD126" s="30"/>
      <c r="CE126" s="73"/>
      <c r="CF126" s="74"/>
      <c r="CG126" s="30"/>
      <c r="CH126" s="30"/>
      <c r="CI126" s="110">
        <v>100051</v>
      </c>
    </row>
    <row r="127" spans="1:87" ht="15" customHeight="1" x14ac:dyDescent="0.25">
      <c r="A127" s="30" t="s">
        <v>71</v>
      </c>
      <c r="B127" s="30">
        <v>88026266</v>
      </c>
      <c r="C127" s="30" t="s">
        <v>266</v>
      </c>
      <c r="D127" s="96">
        <f>VLOOKUP(B127,'Status update'!B:E,4,0)</f>
        <v>1</v>
      </c>
      <c r="E127" s="96">
        <v>3</v>
      </c>
      <c r="F127" s="96">
        <f>VLOOKUP(B127,'Status update'!B:D,3,0)</f>
        <v>23</v>
      </c>
      <c r="G127" s="97">
        <f t="shared" si="18"/>
        <v>23</v>
      </c>
      <c r="H127" s="30"/>
      <c r="I127" s="30"/>
      <c r="J127" s="30"/>
      <c r="K127" s="98">
        <f t="shared" si="19"/>
        <v>5.5155875299760189E-2</v>
      </c>
      <c r="L127" s="98">
        <f t="shared" si="20"/>
        <v>5.5155875299760189E-2</v>
      </c>
      <c r="M127" s="99"/>
      <c r="N127" s="100">
        <f t="shared" si="21"/>
        <v>0</v>
      </c>
      <c r="O127" s="101"/>
      <c r="P127" s="102"/>
      <c r="Q127" s="103"/>
      <c r="R127" s="103"/>
      <c r="S127" s="30" t="s">
        <v>73</v>
      </c>
      <c r="T127" s="30" t="s">
        <v>74</v>
      </c>
      <c r="U127" s="30">
        <v>28</v>
      </c>
      <c r="V127" s="30">
        <v>15</v>
      </c>
      <c r="W127" s="30">
        <v>12</v>
      </c>
      <c r="X127" s="30">
        <v>417</v>
      </c>
      <c r="Y127" s="30" t="s">
        <v>75</v>
      </c>
      <c r="Z127" s="30">
        <v>6</v>
      </c>
      <c r="AA127" s="30" t="s">
        <v>200</v>
      </c>
      <c r="AB127" s="30" t="s">
        <v>117</v>
      </c>
      <c r="AC127" s="30">
        <v>70</v>
      </c>
      <c r="AD127" s="30">
        <v>70</v>
      </c>
      <c r="AE127" s="107"/>
      <c r="AF127" s="75"/>
      <c r="AG127" s="104">
        <f t="shared" si="22"/>
        <v>29.26</v>
      </c>
      <c r="AH127" s="104">
        <f t="shared" si="23"/>
        <v>30.723000000000003</v>
      </c>
      <c r="AI127" s="104">
        <f t="shared" si="24"/>
        <v>31.015600000000003</v>
      </c>
      <c r="AJ127" s="104">
        <f t="shared" si="25"/>
        <v>35.46</v>
      </c>
      <c r="AK127" s="104">
        <f t="shared" si="26"/>
        <v>35.46</v>
      </c>
      <c r="AL127" s="105">
        <f t="shared" si="27"/>
        <v>35.46</v>
      </c>
      <c r="AM127" s="105">
        <f t="shared" si="28"/>
        <v>35.46</v>
      </c>
      <c r="AN127" s="105"/>
      <c r="AO127" s="105"/>
      <c r="AP127" s="39">
        <f t="shared" si="33"/>
        <v>1</v>
      </c>
      <c r="AQ127" s="30" t="s">
        <v>201</v>
      </c>
      <c r="AR127" s="30"/>
      <c r="AS127" s="30">
        <v>417</v>
      </c>
      <c r="AT127" s="113">
        <v>29.26</v>
      </c>
      <c r="AU127" s="113"/>
      <c r="AV127" s="72">
        <v>30.723000000000003</v>
      </c>
      <c r="AW127" s="72">
        <v>31.015600000000003</v>
      </c>
      <c r="AX127" s="113">
        <v>35.46</v>
      </c>
      <c r="AY127" s="113">
        <v>35.46</v>
      </c>
      <c r="AZ127" s="108">
        <v>833</v>
      </c>
      <c r="BA127" s="112">
        <v>28.89</v>
      </c>
      <c r="BB127" s="112"/>
      <c r="BC127" s="112">
        <v>30.334500000000002</v>
      </c>
      <c r="BD127" s="112">
        <v>30.623400000000004</v>
      </c>
      <c r="BE127" s="112">
        <v>35.099999999999994</v>
      </c>
      <c r="BF127" s="112">
        <v>35.099999999999994</v>
      </c>
      <c r="BG127" s="109">
        <v>1667</v>
      </c>
      <c r="BH127" s="112">
        <v>28.52</v>
      </c>
      <c r="BI127" s="112"/>
      <c r="BJ127" s="112">
        <v>29.946000000000002</v>
      </c>
      <c r="BK127" s="112">
        <v>30.231200000000001</v>
      </c>
      <c r="BL127" s="112">
        <v>34.74</v>
      </c>
      <c r="BM127" s="112">
        <v>34.74</v>
      </c>
      <c r="BN127" s="109">
        <v>2500</v>
      </c>
      <c r="BO127" s="112">
        <v>28.15</v>
      </c>
      <c r="BP127" s="112"/>
      <c r="BQ127" s="112">
        <v>29.557500000000001</v>
      </c>
      <c r="BR127" s="112">
        <v>29.838999999999999</v>
      </c>
      <c r="BS127" s="112">
        <v>34.32</v>
      </c>
      <c r="BT127" s="112">
        <v>34.32</v>
      </c>
      <c r="BU127" s="109">
        <v>4167</v>
      </c>
      <c r="BV127" s="112">
        <v>27.78</v>
      </c>
      <c r="BW127" s="112"/>
      <c r="BX127" s="112">
        <v>29.169000000000004</v>
      </c>
      <c r="BY127" s="112">
        <v>29.446800000000003</v>
      </c>
      <c r="BZ127" s="112">
        <v>33.96</v>
      </c>
      <c r="CA127" s="112">
        <v>33.96</v>
      </c>
      <c r="CB127" s="106" t="str">
        <f t="shared" si="29"/>
        <v>Heineken</v>
      </c>
      <c r="CC127" s="30">
        <v>82.14</v>
      </c>
      <c r="CD127" s="30"/>
      <c r="CE127" s="73"/>
      <c r="CF127" s="74"/>
      <c r="CG127" s="30"/>
      <c r="CH127" s="30"/>
      <c r="CI127" s="110">
        <v>100051</v>
      </c>
    </row>
    <row r="128" spans="1:87" ht="15" customHeight="1" x14ac:dyDescent="0.25">
      <c r="A128" s="30" t="s">
        <v>71</v>
      </c>
      <c r="B128" s="30">
        <v>88026267</v>
      </c>
      <c r="C128" s="30" t="s">
        <v>267</v>
      </c>
      <c r="D128" s="96">
        <f>VLOOKUP(B128,'Status update'!B:E,4,0)</f>
        <v>1</v>
      </c>
      <c r="E128" s="96">
        <v>3</v>
      </c>
      <c r="F128" s="96">
        <f>VLOOKUP(B128,'Status update'!B:D,3,0)</f>
        <v>62</v>
      </c>
      <c r="G128" s="97">
        <f t="shared" si="18"/>
        <v>62</v>
      </c>
      <c r="H128" s="30"/>
      <c r="I128" s="30"/>
      <c r="J128" s="30"/>
      <c r="K128" s="98">
        <f t="shared" si="19"/>
        <v>0.14868105515587529</v>
      </c>
      <c r="L128" s="98">
        <f t="shared" si="20"/>
        <v>0.14868105515587529</v>
      </c>
      <c r="M128" s="99"/>
      <c r="N128" s="100">
        <f t="shared" si="21"/>
        <v>0</v>
      </c>
      <c r="O128" s="101"/>
      <c r="P128" s="102"/>
      <c r="Q128" s="103"/>
      <c r="R128" s="103"/>
      <c r="S128" s="30" t="s">
        <v>73</v>
      </c>
      <c r="T128" s="30" t="s">
        <v>74</v>
      </c>
      <c r="U128" s="30">
        <v>28</v>
      </c>
      <c r="V128" s="30">
        <v>15</v>
      </c>
      <c r="W128" s="30">
        <v>12</v>
      </c>
      <c r="X128" s="30">
        <v>417</v>
      </c>
      <c r="Y128" s="30" t="s">
        <v>75</v>
      </c>
      <c r="Z128" s="30">
        <v>6</v>
      </c>
      <c r="AA128" s="30" t="s">
        <v>200</v>
      </c>
      <c r="AB128" s="30" t="s">
        <v>117</v>
      </c>
      <c r="AC128" s="30">
        <v>70</v>
      </c>
      <c r="AD128" s="30">
        <v>70</v>
      </c>
      <c r="AE128" s="107"/>
      <c r="AF128" s="75"/>
      <c r="AG128" s="104">
        <f t="shared" si="22"/>
        <v>29.26</v>
      </c>
      <c r="AH128" s="104">
        <f t="shared" si="23"/>
        <v>30.723000000000003</v>
      </c>
      <c r="AI128" s="104">
        <f t="shared" si="24"/>
        <v>31.015600000000003</v>
      </c>
      <c r="AJ128" s="104">
        <f t="shared" si="25"/>
        <v>35.46</v>
      </c>
      <c r="AK128" s="104">
        <f t="shared" si="26"/>
        <v>35.46</v>
      </c>
      <c r="AL128" s="105">
        <f t="shared" si="27"/>
        <v>35.46</v>
      </c>
      <c r="AM128" s="105">
        <f t="shared" si="28"/>
        <v>35.46</v>
      </c>
      <c r="AN128" s="105"/>
      <c r="AO128" s="105"/>
      <c r="AP128" s="39">
        <f t="shared" si="33"/>
        <v>1</v>
      </c>
      <c r="AQ128" s="30" t="s">
        <v>201</v>
      </c>
      <c r="AR128" s="30"/>
      <c r="AS128" s="30">
        <v>417</v>
      </c>
      <c r="AT128" s="113">
        <v>29.26</v>
      </c>
      <c r="AU128" s="113"/>
      <c r="AV128" s="72">
        <v>30.723000000000003</v>
      </c>
      <c r="AW128" s="72">
        <v>31.015600000000003</v>
      </c>
      <c r="AX128" s="113">
        <v>35.46</v>
      </c>
      <c r="AY128" s="113">
        <v>35.46</v>
      </c>
      <c r="AZ128" s="108">
        <v>833</v>
      </c>
      <c r="BA128" s="112">
        <v>28.89</v>
      </c>
      <c r="BB128" s="112"/>
      <c r="BC128" s="112">
        <v>30.334500000000002</v>
      </c>
      <c r="BD128" s="112">
        <v>30.623400000000004</v>
      </c>
      <c r="BE128" s="112">
        <v>35.099999999999994</v>
      </c>
      <c r="BF128" s="112">
        <v>35.099999999999994</v>
      </c>
      <c r="BG128" s="109">
        <v>1667</v>
      </c>
      <c r="BH128" s="112">
        <v>28.52</v>
      </c>
      <c r="BI128" s="112"/>
      <c r="BJ128" s="112">
        <v>29.946000000000002</v>
      </c>
      <c r="BK128" s="112">
        <v>30.231200000000001</v>
      </c>
      <c r="BL128" s="112">
        <v>34.74</v>
      </c>
      <c r="BM128" s="112">
        <v>34.74</v>
      </c>
      <c r="BN128" s="109">
        <v>2500</v>
      </c>
      <c r="BO128" s="112">
        <v>28.15</v>
      </c>
      <c r="BP128" s="112"/>
      <c r="BQ128" s="112">
        <v>29.557500000000001</v>
      </c>
      <c r="BR128" s="112">
        <v>29.838999999999999</v>
      </c>
      <c r="BS128" s="112">
        <v>34.32</v>
      </c>
      <c r="BT128" s="112">
        <v>34.32</v>
      </c>
      <c r="BU128" s="109">
        <v>4167</v>
      </c>
      <c r="BV128" s="112">
        <v>27.78</v>
      </c>
      <c r="BW128" s="112"/>
      <c r="BX128" s="112">
        <v>29.169000000000004</v>
      </c>
      <c r="BY128" s="112">
        <v>29.446800000000003</v>
      </c>
      <c r="BZ128" s="112">
        <v>33.96</v>
      </c>
      <c r="CA128" s="112">
        <v>33.96</v>
      </c>
      <c r="CB128" s="106" t="str">
        <f t="shared" si="29"/>
        <v>Heineken</v>
      </c>
      <c r="CC128" s="30">
        <v>82.14</v>
      </c>
      <c r="CD128" s="30"/>
      <c r="CE128" s="73"/>
      <c r="CF128" s="74"/>
      <c r="CG128" s="30"/>
      <c r="CH128" s="30"/>
      <c r="CI128" s="110">
        <v>100051</v>
      </c>
    </row>
    <row r="129" spans="1:87" ht="15" customHeight="1" x14ac:dyDescent="0.25">
      <c r="A129" s="30" t="s">
        <v>71</v>
      </c>
      <c r="B129" s="30">
        <v>88026268</v>
      </c>
      <c r="C129" s="30" t="s">
        <v>268</v>
      </c>
      <c r="D129" s="96">
        <f>VLOOKUP(B129,'Status update'!B:E,4,0)</f>
        <v>1</v>
      </c>
      <c r="E129" s="96">
        <v>3</v>
      </c>
      <c r="F129" s="96">
        <f>VLOOKUP(B129,'Status update'!B:D,3,0)</f>
        <v>220</v>
      </c>
      <c r="G129" s="97">
        <f t="shared" si="18"/>
        <v>216</v>
      </c>
      <c r="H129" s="30"/>
      <c r="I129" s="30"/>
      <c r="J129" s="30"/>
      <c r="K129" s="98">
        <f t="shared" si="19"/>
        <v>0.52757793764988015</v>
      </c>
      <c r="L129" s="98">
        <f t="shared" si="20"/>
        <v>0.51798561151079137</v>
      </c>
      <c r="M129" s="99"/>
      <c r="N129" s="100">
        <f t="shared" si="21"/>
        <v>0</v>
      </c>
      <c r="O129" s="101"/>
      <c r="P129" s="102"/>
      <c r="Q129" s="103">
        <v>4</v>
      </c>
      <c r="R129" s="103"/>
      <c r="S129" s="30" t="s">
        <v>73</v>
      </c>
      <c r="T129" s="30" t="s">
        <v>74</v>
      </c>
      <c r="U129" s="30">
        <v>28</v>
      </c>
      <c r="V129" s="30">
        <v>15</v>
      </c>
      <c r="W129" s="30">
        <v>12</v>
      </c>
      <c r="X129" s="30">
        <v>417</v>
      </c>
      <c r="Y129" s="30" t="s">
        <v>75</v>
      </c>
      <c r="Z129" s="30">
        <v>6</v>
      </c>
      <c r="AA129" s="30" t="s">
        <v>200</v>
      </c>
      <c r="AB129" s="30" t="s">
        <v>117</v>
      </c>
      <c r="AC129" s="30">
        <v>70</v>
      </c>
      <c r="AD129" s="30">
        <v>70</v>
      </c>
      <c r="AE129" s="107"/>
      <c r="AF129" s="75"/>
      <c r="AG129" s="104">
        <f t="shared" si="22"/>
        <v>29.26</v>
      </c>
      <c r="AH129" s="104">
        <f t="shared" si="23"/>
        <v>30.723000000000003</v>
      </c>
      <c r="AI129" s="104">
        <f t="shared" si="24"/>
        <v>31.015600000000003</v>
      </c>
      <c r="AJ129" s="104">
        <f t="shared" si="25"/>
        <v>35.46</v>
      </c>
      <c r="AK129" s="104">
        <f t="shared" si="26"/>
        <v>35.46</v>
      </c>
      <c r="AL129" s="105">
        <f t="shared" si="27"/>
        <v>35.46</v>
      </c>
      <c r="AM129" s="105">
        <f t="shared" si="28"/>
        <v>35.46</v>
      </c>
      <c r="AN129" s="105"/>
      <c r="AO129" s="105"/>
      <c r="AP129" s="39">
        <f t="shared" si="33"/>
        <v>1</v>
      </c>
      <c r="AQ129" s="30" t="s">
        <v>201</v>
      </c>
      <c r="AR129" s="30"/>
      <c r="AS129" s="30">
        <v>417</v>
      </c>
      <c r="AT129" s="113">
        <v>29.26</v>
      </c>
      <c r="AU129" s="113"/>
      <c r="AV129" s="72">
        <v>30.723000000000003</v>
      </c>
      <c r="AW129" s="72">
        <v>31.015600000000003</v>
      </c>
      <c r="AX129" s="113">
        <v>35.46</v>
      </c>
      <c r="AY129" s="113">
        <v>35.46</v>
      </c>
      <c r="AZ129" s="108">
        <v>833</v>
      </c>
      <c r="BA129" s="112">
        <v>28.89</v>
      </c>
      <c r="BB129" s="112"/>
      <c r="BC129" s="112">
        <v>30.334500000000002</v>
      </c>
      <c r="BD129" s="112">
        <v>30.623400000000004</v>
      </c>
      <c r="BE129" s="112">
        <v>35.099999999999994</v>
      </c>
      <c r="BF129" s="112">
        <v>35.099999999999994</v>
      </c>
      <c r="BG129" s="109">
        <v>1667</v>
      </c>
      <c r="BH129" s="112">
        <v>28.52</v>
      </c>
      <c r="BI129" s="112"/>
      <c r="BJ129" s="112">
        <v>29.946000000000002</v>
      </c>
      <c r="BK129" s="112">
        <v>30.231200000000001</v>
      </c>
      <c r="BL129" s="112">
        <v>34.74</v>
      </c>
      <c r="BM129" s="112">
        <v>34.74</v>
      </c>
      <c r="BN129" s="109">
        <v>2500</v>
      </c>
      <c r="BO129" s="112">
        <v>28.15</v>
      </c>
      <c r="BP129" s="112"/>
      <c r="BQ129" s="112">
        <v>29.557500000000001</v>
      </c>
      <c r="BR129" s="112">
        <v>29.838999999999999</v>
      </c>
      <c r="BS129" s="112">
        <v>34.32</v>
      </c>
      <c r="BT129" s="112">
        <v>34.32</v>
      </c>
      <c r="BU129" s="109">
        <v>4167</v>
      </c>
      <c r="BV129" s="112">
        <v>27.78</v>
      </c>
      <c r="BW129" s="112"/>
      <c r="BX129" s="112">
        <v>29.169000000000004</v>
      </c>
      <c r="BY129" s="112">
        <v>29.446800000000003</v>
      </c>
      <c r="BZ129" s="112">
        <v>33.96</v>
      </c>
      <c r="CA129" s="112">
        <v>33.96</v>
      </c>
      <c r="CB129" s="106" t="str">
        <f t="shared" si="29"/>
        <v>Heineken</v>
      </c>
      <c r="CC129" s="30">
        <v>82.14</v>
      </c>
      <c r="CD129" s="30"/>
      <c r="CE129" s="73"/>
      <c r="CF129" s="74"/>
      <c r="CG129" s="30"/>
      <c r="CH129" s="30"/>
      <c r="CI129" s="110">
        <v>100051</v>
      </c>
    </row>
    <row r="130" spans="1:87" ht="15" customHeight="1" x14ac:dyDescent="0.25">
      <c r="A130" s="30" t="s">
        <v>71</v>
      </c>
      <c r="B130" s="30">
        <v>88026269</v>
      </c>
      <c r="C130" s="30" t="s">
        <v>269</v>
      </c>
      <c r="D130" s="96">
        <f>VLOOKUP(B130,'Status update'!B:E,4,0)</f>
        <v>1</v>
      </c>
      <c r="E130" s="96">
        <v>3</v>
      </c>
      <c r="F130" s="96">
        <f>VLOOKUP(B130,'Status update'!B:D,3,0)</f>
        <v>103</v>
      </c>
      <c r="G130" s="97">
        <f t="shared" ref="G130:G193" si="34">F130-Q130-R130+M130</f>
        <v>103</v>
      </c>
      <c r="H130" s="30"/>
      <c r="I130" s="30"/>
      <c r="J130" s="30"/>
      <c r="K130" s="98">
        <f t="shared" ref="K130:K193" si="35">F130/X130</f>
        <v>0.24700239808153476</v>
      </c>
      <c r="L130" s="98">
        <f t="shared" ref="L130:L193" si="36">G130/X130</f>
        <v>0.24700239808153476</v>
      </c>
      <c r="M130" s="99"/>
      <c r="N130" s="100">
        <f t="shared" ref="N130:N193" si="37">M130*AH130</f>
        <v>0</v>
      </c>
      <c r="O130" s="101"/>
      <c r="P130" s="102"/>
      <c r="Q130" s="103"/>
      <c r="R130" s="103"/>
      <c r="S130" s="30" t="s">
        <v>73</v>
      </c>
      <c r="T130" s="30" t="s">
        <v>74</v>
      </c>
      <c r="U130" s="30">
        <v>28</v>
      </c>
      <c r="V130" s="30">
        <v>15</v>
      </c>
      <c r="W130" s="30">
        <v>12</v>
      </c>
      <c r="X130" s="30">
        <v>417</v>
      </c>
      <c r="Y130" s="30" t="s">
        <v>75</v>
      </c>
      <c r="Z130" s="30">
        <v>6</v>
      </c>
      <c r="AA130" s="30" t="s">
        <v>200</v>
      </c>
      <c r="AB130" s="30" t="s">
        <v>117</v>
      </c>
      <c r="AC130" s="30">
        <v>70</v>
      </c>
      <c r="AD130" s="30">
        <v>70</v>
      </c>
      <c r="AE130" s="107"/>
      <c r="AF130" s="75"/>
      <c r="AG130" s="104">
        <f t="shared" ref="AG130:AG193" si="38">IF($AP130=1,AT130,IF($AP130=2,BA130,IF($AP130=3,BH130,IF($AP130=4,BO130,IF($AP130=5,BV130,0)))))</f>
        <v>29.26</v>
      </c>
      <c r="AH130" s="104">
        <f t="shared" ref="AH130:AH193" si="39">IF($AP130=1,AV130,IF(AP130=2,BC130,IF(AP130=3,BJ130,IF(AP130=4,BQ130,IF(AP130=5,BX130,0)))))</f>
        <v>30.723000000000003</v>
      </c>
      <c r="AI130" s="104">
        <f t="shared" ref="AI130:AI193" si="40">IF($AP130=1,AW130,IF(AP130=2,BD130,IF(AP130=3,BK130,IF(AP130=4,BR130,IF(AP130=5,BY130,0)))))</f>
        <v>31.015600000000003</v>
      </c>
      <c r="AJ130" s="104">
        <f t="shared" ref="AJ130:AJ193" si="41">AX130</f>
        <v>35.46</v>
      </c>
      <c r="AK130" s="104">
        <f t="shared" ref="AK130:AK193" si="42">AY130</f>
        <v>35.46</v>
      </c>
      <c r="AL130" s="105">
        <f t="shared" ref="AL130:AL193" si="43">IF($AP130=1,AX130,IF($AP130=2,BE130,IF($AP130=3,BL130,IF($AP130=4,BS130,IF($AP130=5,BZ130,0)))))</f>
        <v>35.46</v>
      </c>
      <c r="AM130" s="105">
        <f t="shared" ref="AM130:AM193" si="44">IF($AP130=1,AY130,IF($AP130=2,BF130,IF($AP130=3,BM130,IF($AP130=4,BT130,IF($AP130=5,CA130,0)))))</f>
        <v>35.46</v>
      </c>
      <c r="AN130" s="105"/>
      <c r="AO130" s="105"/>
      <c r="AP130" s="39">
        <f t="shared" si="33"/>
        <v>1</v>
      </c>
      <c r="AQ130" s="30" t="s">
        <v>201</v>
      </c>
      <c r="AR130" s="30"/>
      <c r="AS130" s="30">
        <v>417</v>
      </c>
      <c r="AT130" s="113">
        <v>29.26</v>
      </c>
      <c r="AU130" s="113"/>
      <c r="AV130" s="72">
        <v>30.723000000000003</v>
      </c>
      <c r="AW130" s="72">
        <v>31.015600000000003</v>
      </c>
      <c r="AX130" s="113">
        <v>35.46</v>
      </c>
      <c r="AY130" s="113">
        <v>35.46</v>
      </c>
      <c r="AZ130" s="108">
        <v>833</v>
      </c>
      <c r="BA130" s="112">
        <v>28.89</v>
      </c>
      <c r="BB130" s="112"/>
      <c r="BC130" s="112">
        <v>30.334500000000002</v>
      </c>
      <c r="BD130" s="112">
        <v>30.623400000000004</v>
      </c>
      <c r="BE130" s="112">
        <v>35.099999999999994</v>
      </c>
      <c r="BF130" s="112">
        <v>35.099999999999994</v>
      </c>
      <c r="BG130" s="109">
        <v>1667</v>
      </c>
      <c r="BH130" s="112">
        <v>28.52</v>
      </c>
      <c r="BI130" s="112"/>
      <c r="BJ130" s="112">
        <v>29.946000000000002</v>
      </c>
      <c r="BK130" s="112">
        <v>30.231200000000001</v>
      </c>
      <c r="BL130" s="112">
        <v>34.74</v>
      </c>
      <c r="BM130" s="112">
        <v>34.74</v>
      </c>
      <c r="BN130" s="109">
        <v>2500</v>
      </c>
      <c r="BO130" s="112">
        <v>28.15</v>
      </c>
      <c r="BP130" s="112"/>
      <c r="BQ130" s="112">
        <v>29.557500000000001</v>
      </c>
      <c r="BR130" s="112">
        <v>29.838999999999999</v>
      </c>
      <c r="BS130" s="112">
        <v>34.32</v>
      </c>
      <c r="BT130" s="112">
        <v>34.32</v>
      </c>
      <c r="BU130" s="109">
        <v>4167</v>
      </c>
      <c r="BV130" s="112">
        <v>27.78</v>
      </c>
      <c r="BW130" s="112"/>
      <c r="BX130" s="112">
        <v>29.169000000000004</v>
      </c>
      <c r="BY130" s="112">
        <v>29.446800000000003</v>
      </c>
      <c r="BZ130" s="112">
        <v>33.96</v>
      </c>
      <c r="CA130" s="112">
        <v>33.96</v>
      </c>
      <c r="CB130" s="106" t="str">
        <f t="shared" ref="CB130:CB193" si="45">A130</f>
        <v>Heineken</v>
      </c>
      <c r="CC130" s="30">
        <v>82.14</v>
      </c>
      <c r="CD130" s="30"/>
      <c r="CE130" s="73"/>
      <c r="CF130" s="74"/>
      <c r="CG130" s="30"/>
      <c r="CH130" s="30"/>
      <c r="CI130" s="110">
        <v>100051</v>
      </c>
    </row>
    <row r="131" spans="1:87" ht="15" customHeight="1" x14ac:dyDescent="0.25">
      <c r="A131" s="30" t="s">
        <v>71</v>
      </c>
      <c r="B131" s="30">
        <v>88026270</v>
      </c>
      <c r="C131" s="30" t="s">
        <v>270</v>
      </c>
      <c r="D131" s="96">
        <f>VLOOKUP(B131,'Status update'!B:E,4,0)</f>
        <v>1</v>
      </c>
      <c r="E131" s="96">
        <v>3</v>
      </c>
      <c r="F131" s="96">
        <f>VLOOKUP(B131,'Status update'!B:D,3,0)</f>
        <v>61</v>
      </c>
      <c r="G131" s="97">
        <f t="shared" si="34"/>
        <v>61</v>
      </c>
      <c r="H131" s="30"/>
      <c r="I131" s="30"/>
      <c r="J131" s="30"/>
      <c r="K131" s="98">
        <f t="shared" si="35"/>
        <v>0.14628297362110312</v>
      </c>
      <c r="L131" s="98">
        <f t="shared" si="36"/>
        <v>0.14628297362110312</v>
      </c>
      <c r="M131" s="99"/>
      <c r="N131" s="100">
        <f t="shared" si="37"/>
        <v>0</v>
      </c>
      <c r="O131" s="101">
        <v>1</v>
      </c>
      <c r="P131" s="102"/>
      <c r="Q131" s="103"/>
      <c r="R131" s="103"/>
      <c r="S131" s="30" t="s">
        <v>73</v>
      </c>
      <c r="T131" s="30" t="s">
        <v>74</v>
      </c>
      <c r="U131" s="30">
        <v>28</v>
      </c>
      <c r="V131" s="30">
        <v>15</v>
      </c>
      <c r="W131" s="30">
        <v>12</v>
      </c>
      <c r="X131" s="30">
        <v>417</v>
      </c>
      <c r="Y131" s="30" t="s">
        <v>75</v>
      </c>
      <c r="Z131" s="30">
        <v>6</v>
      </c>
      <c r="AA131" s="30" t="s">
        <v>200</v>
      </c>
      <c r="AB131" s="30" t="s">
        <v>117</v>
      </c>
      <c r="AC131" s="30">
        <v>70</v>
      </c>
      <c r="AD131" s="30">
        <v>70</v>
      </c>
      <c r="AE131" s="107"/>
      <c r="AF131" s="75"/>
      <c r="AG131" s="104">
        <f t="shared" si="38"/>
        <v>29.26</v>
      </c>
      <c r="AH131" s="104">
        <f t="shared" si="39"/>
        <v>30.723000000000003</v>
      </c>
      <c r="AI131" s="104">
        <f t="shared" si="40"/>
        <v>31.015600000000003</v>
      </c>
      <c r="AJ131" s="104">
        <f t="shared" si="41"/>
        <v>35.46</v>
      </c>
      <c r="AK131" s="104">
        <f t="shared" si="42"/>
        <v>35.46</v>
      </c>
      <c r="AL131" s="105">
        <f t="shared" si="43"/>
        <v>35.46</v>
      </c>
      <c r="AM131" s="105">
        <f t="shared" si="44"/>
        <v>35.46</v>
      </c>
      <c r="AN131" s="105"/>
      <c r="AO131" s="105"/>
      <c r="AP131" s="39">
        <f t="shared" si="33"/>
        <v>1</v>
      </c>
      <c r="AQ131" s="30" t="s">
        <v>201</v>
      </c>
      <c r="AR131" s="30"/>
      <c r="AS131" s="30">
        <v>417</v>
      </c>
      <c r="AT131" s="113">
        <v>29.26</v>
      </c>
      <c r="AU131" s="113"/>
      <c r="AV131" s="72">
        <v>30.723000000000003</v>
      </c>
      <c r="AW131" s="72">
        <v>31.015600000000003</v>
      </c>
      <c r="AX131" s="113">
        <v>35.46</v>
      </c>
      <c r="AY131" s="113">
        <v>35.46</v>
      </c>
      <c r="AZ131" s="108">
        <v>833</v>
      </c>
      <c r="BA131" s="112">
        <v>28.89</v>
      </c>
      <c r="BB131" s="112"/>
      <c r="BC131" s="112">
        <v>30.334500000000002</v>
      </c>
      <c r="BD131" s="112">
        <v>30.623400000000004</v>
      </c>
      <c r="BE131" s="112">
        <v>35.099999999999994</v>
      </c>
      <c r="BF131" s="112">
        <v>35.099999999999994</v>
      </c>
      <c r="BG131" s="109">
        <v>1667</v>
      </c>
      <c r="BH131" s="112">
        <v>28.52</v>
      </c>
      <c r="BI131" s="112"/>
      <c r="BJ131" s="112">
        <v>29.946000000000002</v>
      </c>
      <c r="BK131" s="112">
        <v>30.231200000000001</v>
      </c>
      <c r="BL131" s="112">
        <v>34.74</v>
      </c>
      <c r="BM131" s="112">
        <v>34.74</v>
      </c>
      <c r="BN131" s="109">
        <v>2500</v>
      </c>
      <c r="BO131" s="112">
        <v>28.15</v>
      </c>
      <c r="BP131" s="112"/>
      <c r="BQ131" s="112">
        <v>29.557500000000001</v>
      </c>
      <c r="BR131" s="112">
        <v>29.838999999999999</v>
      </c>
      <c r="BS131" s="112">
        <v>34.32</v>
      </c>
      <c r="BT131" s="112">
        <v>34.32</v>
      </c>
      <c r="BU131" s="109">
        <v>4167</v>
      </c>
      <c r="BV131" s="112">
        <v>27.78</v>
      </c>
      <c r="BW131" s="112"/>
      <c r="BX131" s="112">
        <v>29.169000000000004</v>
      </c>
      <c r="BY131" s="112">
        <v>29.446800000000003</v>
      </c>
      <c r="BZ131" s="112">
        <v>33.96</v>
      </c>
      <c r="CA131" s="112">
        <v>33.96</v>
      </c>
      <c r="CB131" s="106" t="str">
        <f t="shared" si="45"/>
        <v>Heineken</v>
      </c>
      <c r="CC131" s="30">
        <v>82.14</v>
      </c>
      <c r="CD131" s="30"/>
      <c r="CE131" s="73"/>
      <c r="CF131" s="74"/>
      <c r="CG131" s="30"/>
      <c r="CH131" s="30"/>
      <c r="CI131" s="110">
        <v>100051</v>
      </c>
    </row>
    <row r="132" spans="1:87" ht="15" customHeight="1" x14ac:dyDescent="0.25">
      <c r="A132" s="30" t="s">
        <v>188</v>
      </c>
      <c r="B132" s="30">
        <v>88027061</v>
      </c>
      <c r="C132" s="30" t="s">
        <v>271</v>
      </c>
      <c r="D132" s="96">
        <f>VLOOKUP(B132,'Status update'!B:E,4,0)</f>
        <v>1</v>
      </c>
      <c r="E132" s="96">
        <f t="shared" ref="E132:E156" si="46">D132</f>
        <v>1</v>
      </c>
      <c r="F132" s="96">
        <f>VLOOKUP(B132,'Status update'!B:D,3,0)</f>
        <v>10</v>
      </c>
      <c r="G132" s="97">
        <f t="shared" si="34"/>
        <v>10</v>
      </c>
      <c r="H132" s="30"/>
      <c r="I132" s="30"/>
      <c r="J132" s="30"/>
      <c r="K132" s="98">
        <f t="shared" si="35"/>
        <v>0.1</v>
      </c>
      <c r="L132" s="98">
        <f t="shared" si="36"/>
        <v>0.1</v>
      </c>
      <c r="M132" s="99"/>
      <c r="N132" s="100">
        <f t="shared" si="37"/>
        <v>0</v>
      </c>
      <c r="O132" s="101"/>
      <c r="P132" s="102"/>
      <c r="Q132" s="103"/>
      <c r="R132" s="103"/>
      <c r="S132" s="30" t="s">
        <v>73</v>
      </c>
      <c r="T132" s="30" t="s">
        <v>74</v>
      </c>
      <c r="U132" s="30">
        <v>21</v>
      </c>
      <c r="V132" s="30">
        <v>23</v>
      </c>
      <c r="W132" s="30">
        <v>24</v>
      </c>
      <c r="X132" s="30">
        <v>100</v>
      </c>
      <c r="Y132" s="30" t="s">
        <v>75</v>
      </c>
      <c r="Z132" s="30">
        <v>5</v>
      </c>
      <c r="AA132" s="30" t="s">
        <v>76</v>
      </c>
      <c r="AB132" s="30" t="s">
        <v>77</v>
      </c>
      <c r="AC132" s="30">
        <v>77</v>
      </c>
      <c r="AD132" s="30">
        <v>84</v>
      </c>
      <c r="AE132" s="75"/>
      <c r="AF132" s="73"/>
      <c r="AG132" s="104">
        <f t="shared" si="38"/>
        <v>49.89</v>
      </c>
      <c r="AH132" s="104">
        <f t="shared" si="39"/>
        <v>56.874600000000008</v>
      </c>
      <c r="AI132" s="104">
        <f t="shared" si="40"/>
        <v>57.31</v>
      </c>
      <c r="AJ132" s="104">
        <f t="shared" si="41"/>
        <v>34.6</v>
      </c>
      <c r="AK132" s="104">
        <f t="shared" si="42"/>
        <v>33.549999999999997</v>
      </c>
      <c r="AL132" s="105">
        <f t="shared" si="43"/>
        <v>34.6</v>
      </c>
      <c r="AM132" s="105">
        <f t="shared" si="44"/>
        <v>33.549999999999997</v>
      </c>
      <c r="AN132" s="105"/>
      <c r="AO132" s="105"/>
      <c r="AP132" s="39">
        <f t="shared" si="33"/>
        <v>1</v>
      </c>
      <c r="AQ132" s="30" t="s">
        <v>123</v>
      </c>
      <c r="AR132" s="30" t="s">
        <v>79</v>
      </c>
      <c r="AS132" s="30">
        <v>100</v>
      </c>
      <c r="AT132" s="113">
        <v>49.89</v>
      </c>
      <c r="AU132" s="113">
        <v>57.31</v>
      </c>
      <c r="AV132" s="72">
        <v>56.874600000000008</v>
      </c>
      <c r="AW132" s="72">
        <v>57.31</v>
      </c>
      <c r="AX132" s="113">
        <v>34.6</v>
      </c>
      <c r="AY132" s="113">
        <v>33.549999999999997</v>
      </c>
      <c r="AZ132" s="108">
        <v>250</v>
      </c>
      <c r="BA132" s="112">
        <v>47.49</v>
      </c>
      <c r="BB132" s="112">
        <v>52.17</v>
      </c>
      <c r="BC132" s="112">
        <v>54.138600000000011</v>
      </c>
      <c r="BD132" s="112">
        <v>52.17</v>
      </c>
      <c r="BE132" s="112">
        <v>32.9</v>
      </c>
      <c r="BF132" s="112">
        <v>30.55</v>
      </c>
      <c r="BG132" s="109">
        <v>500</v>
      </c>
      <c r="BH132" s="112">
        <v>46.23</v>
      </c>
      <c r="BI132" s="112">
        <v>50.11</v>
      </c>
      <c r="BJ132" s="112">
        <v>52.702200000000005</v>
      </c>
      <c r="BK132" s="112">
        <v>50.11</v>
      </c>
      <c r="BL132" s="112">
        <v>32.049999999999997</v>
      </c>
      <c r="BM132" s="112">
        <v>29.35</v>
      </c>
      <c r="BN132" s="109">
        <v>1000</v>
      </c>
      <c r="BO132" s="112">
        <v>45.6</v>
      </c>
      <c r="BP132" s="112">
        <v>48.97</v>
      </c>
      <c r="BQ132" s="112">
        <v>51.984000000000009</v>
      </c>
      <c r="BR132" s="112">
        <v>48.97</v>
      </c>
      <c r="BS132" s="112">
        <v>31.6</v>
      </c>
      <c r="BT132" s="112">
        <v>28.700000000000003</v>
      </c>
      <c r="BU132" s="109">
        <v>1500</v>
      </c>
      <c r="BV132" s="112">
        <v>45.35</v>
      </c>
      <c r="BW132" s="112">
        <v>48.05</v>
      </c>
      <c r="BX132" s="112">
        <v>51.699000000000005</v>
      </c>
      <c r="BY132" s="112">
        <v>48.05</v>
      </c>
      <c r="BZ132" s="112">
        <v>31.45</v>
      </c>
      <c r="CA132" s="112">
        <v>28.15</v>
      </c>
      <c r="CB132" s="106" t="str">
        <f t="shared" si="45"/>
        <v>Heineken - 0.0</v>
      </c>
      <c r="CC132" s="30"/>
      <c r="CD132" s="30"/>
      <c r="CE132" s="73"/>
      <c r="CF132" s="74"/>
      <c r="CG132" s="30"/>
      <c r="CH132" s="30"/>
      <c r="CI132" s="30">
        <v>100051</v>
      </c>
    </row>
    <row r="133" spans="1:87" ht="15" customHeight="1" x14ac:dyDescent="0.25">
      <c r="A133" s="30" t="s">
        <v>71</v>
      </c>
      <c r="B133" s="30">
        <v>88027332</v>
      </c>
      <c r="C133" s="30" t="s">
        <v>272</v>
      </c>
      <c r="D133" s="96">
        <f>VLOOKUP(B133,'Status update'!B:E,4,0)</f>
        <v>1</v>
      </c>
      <c r="E133" s="96">
        <f t="shared" si="46"/>
        <v>1</v>
      </c>
      <c r="F133" s="96">
        <f>VLOOKUP(B133,'Status update'!B:D,3,0)</f>
        <v>10</v>
      </c>
      <c r="G133" s="97">
        <f t="shared" si="34"/>
        <v>10</v>
      </c>
      <c r="H133" s="30"/>
      <c r="I133" s="30"/>
      <c r="J133" s="30"/>
      <c r="K133" s="98">
        <f t="shared" si="35"/>
        <v>0.05</v>
      </c>
      <c r="L133" s="98">
        <f t="shared" si="36"/>
        <v>0.05</v>
      </c>
      <c r="M133" s="99"/>
      <c r="N133" s="100">
        <f t="shared" si="37"/>
        <v>0</v>
      </c>
      <c r="O133" s="101"/>
      <c r="P133" s="102"/>
      <c r="Q133" s="103"/>
      <c r="R133" s="103"/>
      <c r="S133" s="30" t="s">
        <v>130</v>
      </c>
      <c r="T133" s="30" t="s">
        <v>131</v>
      </c>
      <c r="U133" s="30">
        <v>19</v>
      </c>
      <c r="V133" s="30">
        <v>15</v>
      </c>
      <c r="W133" s="30">
        <v>28</v>
      </c>
      <c r="X133" s="30">
        <v>200</v>
      </c>
      <c r="Y133" s="30" t="s">
        <v>75</v>
      </c>
      <c r="Z133" s="30">
        <v>5</v>
      </c>
      <c r="AA133" s="30" t="s">
        <v>76</v>
      </c>
      <c r="AB133" s="30" t="s">
        <v>77</v>
      </c>
      <c r="AC133" s="30">
        <v>70</v>
      </c>
      <c r="AD133" s="30">
        <v>77</v>
      </c>
      <c r="AE133" s="75"/>
      <c r="AF133" s="73"/>
      <c r="AG133" s="104">
        <f t="shared" si="38"/>
        <v>44.44</v>
      </c>
      <c r="AH133" s="104">
        <f t="shared" si="39"/>
        <v>50.6616</v>
      </c>
      <c r="AI133" s="104">
        <f t="shared" si="40"/>
        <v>44.44</v>
      </c>
      <c r="AJ133" s="104">
        <f t="shared" si="41"/>
        <v>58.6</v>
      </c>
      <c r="AK133" s="104">
        <f t="shared" si="42"/>
        <v>50.5</v>
      </c>
      <c r="AL133" s="105">
        <f t="shared" si="43"/>
        <v>58.6</v>
      </c>
      <c r="AM133" s="105">
        <f t="shared" si="44"/>
        <v>50.5</v>
      </c>
      <c r="AN133" s="105"/>
      <c r="AO133" s="105"/>
      <c r="AP133" s="39">
        <f t="shared" si="33"/>
        <v>1</v>
      </c>
      <c r="AQ133" s="30" t="s">
        <v>104</v>
      </c>
      <c r="AR133" s="30" t="s">
        <v>79</v>
      </c>
      <c r="AS133" s="30">
        <v>200</v>
      </c>
      <c r="AT133" s="113">
        <v>44.44</v>
      </c>
      <c r="AU133" s="113">
        <v>44.44</v>
      </c>
      <c r="AV133" s="72">
        <v>50.6616</v>
      </c>
      <c r="AW133" s="72">
        <v>44.44</v>
      </c>
      <c r="AX133" s="113">
        <v>58.6</v>
      </c>
      <c r="AY133" s="94">
        <v>50.5</v>
      </c>
      <c r="AZ133" s="108">
        <v>500</v>
      </c>
      <c r="BA133" s="112">
        <v>34.799999999999997</v>
      </c>
      <c r="BB133" s="112">
        <v>34.799999999999997</v>
      </c>
      <c r="BC133" s="112">
        <v>39.672000000000004</v>
      </c>
      <c r="BD133" s="112">
        <v>34.799999999999997</v>
      </c>
      <c r="BE133" s="70">
        <v>45.85</v>
      </c>
      <c r="BF133" s="70">
        <v>39.549999999999997</v>
      </c>
      <c r="BG133" s="109">
        <v>1000</v>
      </c>
      <c r="BH133" s="112">
        <v>29.29</v>
      </c>
      <c r="BI133" s="112">
        <v>29.29</v>
      </c>
      <c r="BJ133" s="112">
        <v>33.390599999999999</v>
      </c>
      <c r="BK133" s="112">
        <v>29.29</v>
      </c>
      <c r="BL133" s="71">
        <v>38.6</v>
      </c>
      <c r="BM133" s="71">
        <v>33.299999999999997</v>
      </c>
      <c r="BN133" s="109"/>
      <c r="BO133" s="112"/>
      <c r="BP133" s="112"/>
      <c r="BQ133" s="112"/>
      <c r="BR133" s="112"/>
      <c r="BS133" s="71"/>
      <c r="BT133" s="71"/>
      <c r="BU133" s="109"/>
      <c r="BV133" s="112"/>
      <c r="BW133" s="112"/>
      <c r="BX133" s="112"/>
      <c r="BY133" s="112"/>
      <c r="BZ133" s="76"/>
      <c r="CA133" s="76"/>
      <c r="CB133" s="106" t="str">
        <f t="shared" si="45"/>
        <v>Heineken</v>
      </c>
      <c r="CC133" s="30"/>
      <c r="CD133" s="30"/>
      <c r="CE133" s="73"/>
      <c r="CF133" s="74"/>
      <c r="CG133" s="30"/>
      <c r="CH133" s="30"/>
      <c r="CI133" s="30">
        <v>100051</v>
      </c>
    </row>
    <row r="134" spans="1:87" ht="15" customHeight="1" x14ac:dyDescent="0.25">
      <c r="A134" s="30" t="s">
        <v>71</v>
      </c>
      <c r="B134" s="30">
        <v>88027440</v>
      </c>
      <c r="C134" s="30" t="s">
        <v>273</v>
      </c>
      <c r="D134" s="96">
        <f>VLOOKUP(B134,'Status update'!B:E,4,0)</f>
        <v>1</v>
      </c>
      <c r="E134" s="96">
        <f t="shared" si="46"/>
        <v>1</v>
      </c>
      <c r="F134" s="96">
        <f>VLOOKUP(B134,'Status update'!B:D,3,0)</f>
        <v>10</v>
      </c>
      <c r="G134" s="97">
        <f t="shared" si="34"/>
        <v>10</v>
      </c>
      <c r="H134" s="30"/>
      <c r="I134" s="30"/>
      <c r="J134" s="30"/>
      <c r="K134" s="98">
        <f t="shared" si="35"/>
        <v>0.05</v>
      </c>
      <c r="L134" s="98">
        <f t="shared" si="36"/>
        <v>0.05</v>
      </c>
      <c r="M134" s="99"/>
      <c r="N134" s="100">
        <f t="shared" si="37"/>
        <v>0</v>
      </c>
      <c r="O134" s="101"/>
      <c r="P134" s="102"/>
      <c r="Q134" s="103"/>
      <c r="R134" s="103"/>
      <c r="S134" s="30" t="s">
        <v>130</v>
      </c>
      <c r="T134" s="30" t="s">
        <v>131</v>
      </c>
      <c r="U134" s="30">
        <v>30</v>
      </c>
      <c r="V134" s="30">
        <v>21</v>
      </c>
      <c r="W134" s="30">
        <v>15</v>
      </c>
      <c r="X134" s="30">
        <v>200</v>
      </c>
      <c r="Y134" s="30" t="s">
        <v>89</v>
      </c>
      <c r="Z134" s="30">
        <v>5</v>
      </c>
      <c r="AA134" s="30" t="s">
        <v>76</v>
      </c>
      <c r="AB134" s="30" t="s">
        <v>103</v>
      </c>
      <c r="AC134" s="30">
        <v>70</v>
      </c>
      <c r="AD134" s="30">
        <v>77</v>
      </c>
      <c r="AE134" s="75"/>
      <c r="AF134" s="73"/>
      <c r="AG134" s="104">
        <f t="shared" si="38"/>
        <v>40.880000000000003</v>
      </c>
      <c r="AH134" s="104">
        <f t="shared" si="39"/>
        <v>43.741600000000005</v>
      </c>
      <c r="AI134" s="104">
        <f t="shared" si="40"/>
        <v>42.86</v>
      </c>
      <c r="AJ134" s="104">
        <f t="shared" si="41"/>
        <v>49.699999999999996</v>
      </c>
      <c r="AK134" s="104">
        <f t="shared" si="42"/>
        <v>48.7</v>
      </c>
      <c r="AL134" s="105">
        <f t="shared" si="43"/>
        <v>49.699999999999996</v>
      </c>
      <c r="AM134" s="105">
        <f t="shared" si="44"/>
        <v>48.7</v>
      </c>
      <c r="AN134" s="105"/>
      <c r="AO134" s="105"/>
      <c r="AP134" s="39">
        <f t="shared" si="33"/>
        <v>1</v>
      </c>
      <c r="AQ134" s="30" t="s">
        <v>118</v>
      </c>
      <c r="AR134" s="30" t="s">
        <v>79</v>
      </c>
      <c r="AS134" s="30">
        <v>200</v>
      </c>
      <c r="AT134" s="113">
        <v>40.880000000000003</v>
      </c>
      <c r="AU134" s="113">
        <v>42.86</v>
      </c>
      <c r="AV134" s="72">
        <v>43.741600000000005</v>
      </c>
      <c r="AW134" s="72">
        <v>42.86</v>
      </c>
      <c r="AX134" s="113">
        <v>49.699999999999996</v>
      </c>
      <c r="AY134" s="94">
        <v>48.7</v>
      </c>
      <c r="AZ134" s="108">
        <v>401</v>
      </c>
      <c r="BA134" s="112">
        <v>36.01</v>
      </c>
      <c r="BB134" s="112">
        <v>36.76</v>
      </c>
      <c r="BC134" s="112">
        <v>38.530700000000003</v>
      </c>
      <c r="BD134" s="112">
        <v>36.76</v>
      </c>
      <c r="BE134" s="70">
        <v>43.8</v>
      </c>
      <c r="BF134" s="70">
        <v>41.75</v>
      </c>
      <c r="BG134" s="109"/>
      <c r="BH134" s="112"/>
      <c r="BI134" s="112"/>
      <c r="BJ134" s="112"/>
      <c r="BK134" s="112"/>
      <c r="BL134" s="71"/>
      <c r="BM134" s="71"/>
      <c r="BN134" s="109"/>
      <c r="BO134" s="112"/>
      <c r="BP134" s="112"/>
      <c r="BQ134" s="112"/>
      <c r="BR134" s="112"/>
      <c r="BS134" s="71"/>
      <c r="BT134" s="71"/>
      <c r="BU134" s="109"/>
      <c r="BV134" s="112"/>
      <c r="BW134" s="112"/>
      <c r="BX134" s="112"/>
      <c r="BY134" s="112"/>
      <c r="BZ134" s="76"/>
      <c r="CA134" s="76"/>
      <c r="CB134" s="106" t="str">
        <f t="shared" si="45"/>
        <v>Heineken</v>
      </c>
      <c r="CC134" s="30"/>
      <c r="CD134" s="30"/>
      <c r="CE134" s="73"/>
      <c r="CF134" s="74"/>
      <c r="CG134" s="30"/>
      <c r="CH134" s="30"/>
      <c r="CI134" s="30">
        <v>100051</v>
      </c>
    </row>
    <row r="135" spans="1:87" ht="15" customHeight="1" x14ac:dyDescent="0.25">
      <c r="A135" s="30" t="s">
        <v>125</v>
      </c>
      <c r="B135" s="30">
        <v>88027407</v>
      </c>
      <c r="C135" s="30" t="s">
        <v>274</v>
      </c>
      <c r="D135" s="96">
        <f>VLOOKUP(B135,'Status update'!B:E,4,0)</f>
        <v>1</v>
      </c>
      <c r="E135" s="96">
        <f t="shared" si="46"/>
        <v>1</v>
      </c>
      <c r="F135" s="96">
        <f>VLOOKUP(B135,'Status update'!B:D,3,0)</f>
        <v>4</v>
      </c>
      <c r="G135" s="97">
        <f t="shared" si="34"/>
        <v>4</v>
      </c>
      <c r="H135" s="30"/>
      <c r="I135" s="30"/>
      <c r="J135" s="30"/>
      <c r="K135" s="98">
        <f t="shared" si="35"/>
        <v>4.7619047619047616E-2</v>
      </c>
      <c r="L135" s="98">
        <f t="shared" si="36"/>
        <v>4.7619047619047616E-2</v>
      </c>
      <c r="M135" s="99"/>
      <c r="N135" s="100">
        <f t="shared" si="37"/>
        <v>0</v>
      </c>
      <c r="O135" s="101"/>
      <c r="P135" s="102"/>
      <c r="Q135" s="103"/>
      <c r="R135" s="103"/>
      <c r="S135" s="30" t="s">
        <v>130</v>
      </c>
      <c r="T135" s="30" t="s">
        <v>131</v>
      </c>
      <c r="U135" s="30">
        <v>35</v>
      </c>
      <c r="V135" s="30">
        <v>28</v>
      </c>
      <c r="W135" s="30">
        <v>5</v>
      </c>
      <c r="X135" s="30">
        <v>84</v>
      </c>
      <c r="Y135" s="30" t="s">
        <v>75</v>
      </c>
      <c r="Z135" s="30">
        <v>6</v>
      </c>
      <c r="AA135" s="30" t="s">
        <v>76</v>
      </c>
      <c r="AB135" s="30" t="s">
        <v>117</v>
      </c>
      <c r="AC135" s="30">
        <v>77</v>
      </c>
      <c r="AD135" s="30">
        <v>84</v>
      </c>
      <c r="AE135" s="75"/>
      <c r="AF135" s="73"/>
      <c r="AG135" s="104">
        <f t="shared" si="38"/>
        <v>27.05</v>
      </c>
      <c r="AH135" s="104">
        <f t="shared" si="39"/>
        <v>31.648499999999999</v>
      </c>
      <c r="AI135" s="104">
        <f t="shared" si="40"/>
        <v>34.33</v>
      </c>
      <c r="AJ135" s="104">
        <f t="shared" si="41"/>
        <v>36.299999999999997</v>
      </c>
      <c r="AK135" s="104">
        <f t="shared" si="42"/>
        <v>39</v>
      </c>
      <c r="AL135" s="105">
        <f t="shared" si="43"/>
        <v>36.299999999999997</v>
      </c>
      <c r="AM135" s="105">
        <f t="shared" si="44"/>
        <v>39</v>
      </c>
      <c r="AN135" s="105"/>
      <c r="AO135" s="105"/>
      <c r="AP135" s="39">
        <f t="shared" si="33"/>
        <v>1</v>
      </c>
      <c r="AQ135" s="30" t="s">
        <v>118</v>
      </c>
      <c r="AR135" s="30" t="s">
        <v>79</v>
      </c>
      <c r="AS135" s="30">
        <v>84</v>
      </c>
      <c r="AT135" s="113">
        <v>27.05</v>
      </c>
      <c r="AU135" s="113">
        <v>34.33</v>
      </c>
      <c r="AV135" s="72">
        <v>31.648499999999999</v>
      </c>
      <c r="AW135" s="72">
        <v>34.33</v>
      </c>
      <c r="AX135" s="113">
        <v>36.299999999999997</v>
      </c>
      <c r="AY135" s="94">
        <v>39</v>
      </c>
      <c r="AZ135" s="108">
        <v>167</v>
      </c>
      <c r="BA135" s="112">
        <v>25.31</v>
      </c>
      <c r="BB135" s="112">
        <v>28.95</v>
      </c>
      <c r="BC135" s="112">
        <v>29.612699999999997</v>
      </c>
      <c r="BD135" s="112">
        <v>28.95</v>
      </c>
      <c r="BE135" s="70">
        <v>33.96</v>
      </c>
      <c r="BF135" s="70">
        <v>32.880000000000003</v>
      </c>
      <c r="BG135" s="109">
        <v>417</v>
      </c>
      <c r="BH135" s="112">
        <v>24.07</v>
      </c>
      <c r="BI135" s="112">
        <v>25.53</v>
      </c>
      <c r="BJ135" s="112">
        <v>28.161899999999999</v>
      </c>
      <c r="BK135" s="112">
        <v>25.53</v>
      </c>
      <c r="BL135" s="71">
        <v>32.28</v>
      </c>
      <c r="BM135" s="71">
        <v>29.04</v>
      </c>
      <c r="BN135" s="109">
        <v>834</v>
      </c>
      <c r="BO135" s="112">
        <v>23.35</v>
      </c>
      <c r="BP135" s="112">
        <v>24.44</v>
      </c>
      <c r="BQ135" s="112">
        <v>27.319500000000001</v>
      </c>
      <c r="BR135" s="112">
        <v>24.44</v>
      </c>
      <c r="BS135" s="71">
        <v>31.32</v>
      </c>
      <c r="BT135" s="71">
        <v>27.78</v>
      </c>
      <c r="BU135" s="109">
        <v>1667</v>
      </c>
      <c r="BV135" s="112">
        <v>22.76</v>
      </c>
      <c r="BW135" s="112">
        <v>23.2</v>
      </c>
      <c r="BX135" s="112">
        <v>26.629200000000001</v>
      </c>
      <c r="BY135" s="112">
        <v>23.2</v>
      </c>
      <c r="BZ135" s="76">
        <v>30.54</v>
      </c>
      <c r="CA135" s="76">
        <v>30.54</v>
      </c>
      <c r="CB135" s="106" t="str">
        <f t="shared" si="45"/>
        <v>Heineken - F1</v>
      </c>
      <c r="CC135" s="30"/>
      <c r="CD135" s="30"/>
      <c r="CE135" s="73"/>
      <c r="CF135" s="74"/>
      <c r="CG135" s="30"/>
      <c r="CH135" s="30"/>
      <c r="CI135" s="30">
        <v>100051</v>
      </c>
    </row>
    <row r="136" spans="1:87" ht="15" customHeight="1" x14ac:dyDescent="0.25">
      <c r="A136" s="30" t="s">
        <v>71</v>
      </c>
      <c r="B136" s="30">
        <v>88026276</v>
      </c>
      <c r="C136" s="30" t="s">
        <v>275</v>
      </c>
      <c r="D136" s="96">
        <f>VLOOKUP(B136,'Status update'!B:E,4,0)</f>
        <v>3</v>
      </c>
      <c r="E136" s="96">
        <f t="shared" si="46"/>
        <v>3</v>
      </c>
      <c r="F136" s="96">
        <f>VLOOKUP(B136,'Status update'!B:D,3,0)</f>
        <v>1102</v>
      </c>
      <c r="G136" s="97">
        <f t="shared" si="34"/>
        <v>1102</v>
      </c>
      <c r="H136" s="30"/>
      <c r="I136" s="30"/>
      <c r="J136" s="30"/>
      <c r="K136" s="98">
        <f t="shared" si="35"/>
        <v>11.02</v>
      </c>
      <c r="L136" s="98">
        <f t="shared" si="36"/>
        <v>11.02</v>
      </c>
      <c r="M136" s="99"/>
      <c r="N136" s="100">
        <f t="shared" si="37"/>
        <v>0</v>
      </c>
      <c r="O136" s="101">
        <v>1</v>
      </c>
      <c r="P136" s="102"/>
      <c r="Q136" s="103"/>
      <c r="R136" s="103"/>
      <c r="S136" s="30" t="s">
        <v>73</v>
      </c>
      <c r="T136" s="30" t="s">
        <v>134</v>
      </c>
      <c r="U136" s="30">
        <v>21.4</v>
      </c>
      <c r="V136" s="30">
        <v>43</v>
      </c>
      <c r="W136" s="30">
        <v>14</v>
      </c>
      <c r="X136" s="30">
        <v>100</v>
      </c>
      <c r="Y136" s="30" t="s">
        <v>75</v>
      </c>
      <c r="Z136" s="30">
        <v>1000</v>
      </c>
      <c r="AA136" s="30" t="s">
        <v>135</v>
      </c>
      <c r="AB136" s="30" t="s">
        <v>136</v>
      </c>
      <c r="AC136" s="30">
        <v>77</v>
      </c>
      <c r="AD136" s="30"/>
      <c r="AE136" s="107"/>
      <c r="AF136" s="75"/>
      <c r="AG136" s="104">
        <f t="shared" si="38"/>
        <v>12.93</v>
      </c>
      <c r="AH136" s="104">
        <f t="shared" si="39"/>
        <v>12.93</v>
      </c>
      <c r="AI136" s="104">
        <f t="shared" si="40"/>
        <v>13.7058</v>
      </c>
      <c r="AJ136" s="104">
        <f t="shared" si="41"/>
        <v>25.875</v>
      </c>
      <c r="AK136" s="104">
        <f t="shared" si="42"/>
        <v>27.427500000000002</v>
      </c>
      <c r="AL136" s="105">
        <f t="shared" si="43"/>
        <v>14.693181818181818</v>
      </c>
      <c r="AM136" s="105">
        <f t="shared" si="44"/>
        <v>15.574772727272727</v>
      </c>
      <c r="AN136" s="105"/>
      <c r="AO136" s="105"/>
      <c r="AP136" s="39">
        <v>4</v>
      </c>
      <c r="AQ136" s="30" t="s">
        <v>91</v>
      </c>
      <c r="AR136" s="30"/>
      <c r="AS136" s="30">
        <v>100</v>
      </c>
      <c r="AT136" s="113">
        <v>22.77</v>
      </c>
      <c r="AU136" s="113"/>
      <c r="AV136" s="72">
        <v>22.77</v>
      </c>
      <c r="AW136" s="72">
        <v>24.136200000000002</v>
      </c>
      <c r="AX136" s="113">
        <v>25.875</v>
      </c>
      <c r="AY136" s="113">
        <v>27.427500000000002</v>
      </c>
      <c r="AZ136" s="108">
        <v>250</v>
      </c>
      <c r="BA136" s="112">
        <v>16.46</v>
      </c>
      <c r="BB136" s="112"/>
      <c r="BC136" s="112">
        <v>16.46</v>
      </c>
      <c r="BD136" s="112">
        <v>17.447600000000001</v>
      </c>
      <c r="BE136" s="112">
        <v>18.704545454545457</v>
      </c>
      <c r="BF136" s="112">
        <v>19.826818181818183</v>
      </c>
      <c r="BG136" s="109">
        <v>500</v>
      </c>
      <c r="BH136" s="112">
        <v>14.18</v>
      </c>
      <c r="BI136" s="112"/>
      <c r="BJ136" s="112">
        <v>14.18</v>
      </c>
      <c r="BK136" s="112">
        <v>15.030800000000001</v>
      </c>
      <c r="BL136" s="112">
        <v>16.113636363636363</v>
      </c>
      <c r="BM136" s="112">
        <v>17.080454545454547</v>
      </c>
      <c r="BN136" s="109">
        <v>1000</v>
      </c>
      <c r="BO136" s="112">
        <v>12.93</v>
      </c>
      <c r="BP136" s="112"/>
      <c r="BQ136" s="112">
        <v>12.93</v>
      </c>
      <c r="BR136" s="112">
        <v>13.7058</v>
      </c>
      <c r="BS136" s="112">
        <v>14.693181818181818</v>
      </c>
      <c r="BT136" s="112">
        <v>15.574772727272727</v>
      </c>
      <c r="BU136" s="109"/>
      <c r="BV136" s="112"/>
      <c r="BW136" s="112"/>
      <c r="BX136" s="112"/>
      <c r="BY136" s="112"/>
      <c r="BZ136" s="112"/>
      <c r="CA136" s="112"/>
      <c r="CB136" s="106" t="str">
        <f t="shared" si="45"/>
        <v>Heineken</v>
      </c>
      <c r="CC136" s="30">
        <v>44.160000000000004</v>
      </c>
      <c r="CD136" s="30"/>
      <c r="CE136" s="73"/>
      <c r="CF136" s="74"/>
      <c r="CG136" s="30"/>
      <c r="CH136" s="30"/>
      <c r="CI136" s="110">
        <v>100604</v>
      </c>
    </row>
    <row r="137" spans="1:87" ht="15" customHeight="1" x14ac:dyDescent="0.25">
      <c r="A137" s="30" t="s">
        <v>125</v>
      </c>
      <c r="B137" s="30">
        <v>88027408</v>
      </c>
      <c r="C137" s="30" t="s">
        <v>276</v>
      </c>
      <c r="D137" s="96">
        <f>VLOOKUP(B137,'Status update'!B:E,4,0)</f>
        <v>1</v>
      </c>
      <c r="E137" s="96">
        <f t="shared" si="46"/>
        <v>1</v>
      </c>
      <c r="F137" s="96">
        <f>VLOOKUP(B137,'Status update'!B:D,3,0)</f>
        <v>4</v>
      </c>
      <c r="G137" s="97">
        <f t="shared" si="34"/>
        <v>4</v>
      </c>
      <c r="H137" s="30"/>
      <c r="I137" s="30"/>
      <c r="J137" s="30"/>
      <c r="K137" s="98">
        <f t="shared" si="35"/>
        <v>4.7619047619047616E-2</v>
      </c>
      <c r="L137" s="98">
        <f t="shared" si="36"/>
        <v>4.7619047619047616E-2</v>
      </c>
      <c r="M137" s="99"/>
      <c r="N137" s="100">
        <f t="shared" si="37"/>
        <v>0</v>
      </c>
      <c r="O137" s="101"/>
      <c r="P137" s="102"/>
      <c r="Q137" s="103"/>
      <c r="R137" s="103"/>
      <c r="S137" s="30" t="s">
        <v>130</v>
      </c>
      <c r="T137" s="30" t="s">
        <v>131</v>
      </c>
      <c r="U137" s="30">
        <v>35</v>
      </c>
      <c r="V137" s="30">
        <v>28</v>
      </c>
      <c r="W137" s="30">
        <v>5</v>
      </c>
      <c r="X137" s="30">
        <v>84</v>
      </c>
      <c r="Y137" s="30" t="s">
        <v>75</v>
      </c>
      <c r="Z137" s="30">
        <v>6</v>
      </c>
      <c r="AA137" s="30" t="s">
        <v>76</v>
      </c>
      <c r="AB137" s="30" t="s">
        <v>117</v>
      </c>
      <c r="AC137" s="30">
        <v>77</v>
      </c>
      <c r="AD137" s="30">
        <v>84</v>
      </c>
      <c r="AE137" s="75"/>
      <c r="AF137" s="73"/>
      <c r="AG137" s="104">
        <f t="shared" si="38"/>
        <v>27.05</v>
      </c>
      <c r="AH137" s="104">
        <f t="shared" si="39"/>
        <v>31.648499999999999</v>
      </c>
      <c r="AI137" s="104">
        <f t="shared" si="40"/>
        <v>34.33</v>
      </c>
      <c r="AJ137" s="104">
        <f t="shared" si="41"/>
        <v>36.299999999999997</v>
      </c>
      <c r="AK137" s="104">
        <f t="shared" si="42"/>
        <v>39</v>
      </c>
      <c r="AL137" s="105">
        <f t="shared" si="43"/>
        <v>36.299999999999997</v>
      </c>
      <c r="AM137" s="105">
        <f t="shared" si="44"/>
        <v>39</v>
      </c>
      <c r="AN137" s="105"/>
      <c r="AO137" s="105"/>
      <c r="AP137" s="39">
        <f t="shared" ref="AP137:AP148" si="47">IF($F137&lt;=AZ137,1,(IF($F137&lt;=BG137,2,(IF($F137&lt;=BN137,3,(IF($F137&lt;=BU137,4,5)))))))</f>
        <v>1</v>
      </c>
      <c r="AQ137" s="30" t="s">
        <v>118</v>
      </c>
      <c r="AR137" s="30" t="s">
        <v>79</v>
      </c>
      <c r="AS137" s="30">
        <v>84</v>
      </c>
      <c r="AT137" s="113">
        <v>27.05</v>
      </c>
      <c r="AU137" s="113">
        <v>34.33</v>
      </c>
      <c r="AV137" s="72">
        <v>31.648499999999999</v>
      </c>
      <c r="AW137" s="72">
        <v>34.33</v>
      </c>
      <c r="AX137" s="113">
        <v>36.299999999999997</v>
      </c>
      <c r="AY137" s="94">
        <v>39</v>
      </c>
      <c r="AZ137" s="108">
        <v>167</v>
      </c>
      <c r="BA137" s="112">
        <v>25.31</v>
      </c>
      <c r="BB137" s="112">
        <v>28.95</v>
      </c>
      <c r="BC137" s="112">
        <v>29.612699999999997</v>
      </c>
      <c r="BD137" s="112">
        <v>28.95</v>
      </c>
      <c r="BE137" s="70">
        <v>33.96</v>
      </c>
      <c r="BF137" s="70">
        <v>32.880000000000003</v>
      </c>
      <c r="BG137" s="109">
        <v>417</v>
      </c>
      <c r="BH137" s="112">
        <v>24.07</v>
      </c>
      <c r="BI137" s="112">
        <v>25.53</v>
      </c>
      <c r="BJ137" s="112">
        <v>28.161899999999999</v>
      </c>
      <c r="BK137" s="112">
        <v>25.53</v>
      </c>
      <c r="BL137" s="71">
        <v>32.28</v>
      </c>
      <c r="BM137" s="71">
        <v>29.04</v>
      </c>
      <c r="BN137" s="109">
        <v>834</v>
      </c>
      <c r="BO137" s="112">
        <v>23.35</v>
      </c>
      <c r="BP137" s="112">
        <v>24.44</v>
      </c>
      <c r="BQ137" s="112">
        <v>27.319500000000001</v>
      </c>
      <c r="BR137" s="112">
        <v>24.44</v>
      </c>
      <c r="BS137" s="71">
        <v>31.32</v>
      </c>
      <c r="BT137" s="71">
        <v>27.78</v>
      </c>
      <c r="BU137" s="109">
        <v>1667</v>
      </c>
      <c r="BV137" s="112">
        <v>22.76</v>
      </c>
      <c r="BW137" s="112">
        <v>23.2</v>
      </c>
      <c r="BX137" s="112">
        <v>26.629200000000001</v>
      </c>
      <c r="BY137" s="112">
        <v>23.2</v>
      </c>
      <c r="BZ137" s="76">
        <v>30.54</v>
      </c>
      <c r="CA137" s="76">
        <v>30.54</v>
      </c>
      <c r="CB137" s="106" t="str">
        <f t="shared" si="45"/>
        <v>Heineken - F1</v>
      </c>
      <c r="CC137" s="30"/>
      <c r="CD137" s="30"/>
      <c r="CE137" s="73"/>
      <c r="CF137" s="74"/>
      <c r="CG137" s="30"/>
      <c r="CH137" s="30"/>
      <c r="CI137" s="30">
        <v>100051</v>
      </c>
    </row>
    <row r="138" spans="1:87" ht="15" customHeight="1" x14ac:dyDescent="0.25">
      <c r="A138" s="30" t="s">
        <v>188</v>
      </c>
      <c r="B138" s="115">
        <v>88026294</v>
      </c>
      <c r="C138" s="115" t="s">
        <v>277</v>
      </c>
      <c r="D138" s="96">
        <f>VLOOKUP(B138,'Status update'!B:E,4,0)</f>
        <v>3</v>
      </c>
      <c r="E138" s="96">
        <f t="shared" si="46"/>
        <v>3</v>
      </c>
      <c r="F138" s="96">
        <f>VLOOKUP(B138,'Status update'!B:D,3,0)</f>
        <v>228</v>
      </c>
      <c r="G138" s="97">
        <f>F138-Q138-R138+M138+272</f>
        <v>500</v>
      </c>
      <c r="H138" s="115"/>
      <c r="I138" s="30"/>
      <c r="J138" s="30"/>
      <c r="K138" s="98">
        <f t="shared" si="35"/>
        <v>4.5599999999999996</v>
      </c>
      <c r="L138" s="98">
        <f t="shared" si="36"/>
        <v>10</v>
      </c>
      <c r="M138" s="99"/>
      <c r="N138" s="100">
        <f t="shared" si="37"/>
        <v>0</v>
      </c>
      <c r="O138" s="101">
        <v>1</v>
      </c>
      <c r="P138" s="102"/>
      <c r="Q138" s="103"/>
      <c r="R138" s="103"/>
      <c r="S138" s="30" t="s">
        <v>73</v>
      </c>
      <c r="T138" s="30" t="s">
        <v>106</v>
      </c>
      <c r="U138" s="30">
        <v>62</v>
      </c>
      <c r="V138" s="30">
        <v>20</v>
      </c>
      <c r="W138" s="30">
        <v>9.5</v>
      </c>
      <c r="X138" s="30">
        <v>50</v>
      </c>
      <c r="Y138" s="30" t="s">
        <v>107</v>
      </c>
      <c r="Z138" s="30">
        <v>10</v>
      </c>
      <c r="AA138" s="30" t="s">
        <v>76</v>
      </c>
      <c r="AB138" s="30" t="s">
        <v>108</v>
      </c>
      <c r="AC138" s="30">
        <v>50</v>
      </c>
      <c r="AD138" s="30">
        <v>55</v>
      </c>
      <c r="AE138" s="107"/>
      <c r="AF138" s="75"/>
      <c r="AG138" s="104">
        <f t="shared" si="38"/>
        <v>28.3</v>
      </c>
      <c r="AH138" s="104">
        <f t="shared" si="39"/>
        <v>32.262000000000008</v>
      </c>
      <c r="AI138" s="104">
        <f t="shared" si="40"/>
        <v>30.5</v>
      </c>
      <c r="AJ138" s="104">
        <f t="shared" si="41"/>
        <v>46.1</v>
      </c>
      <c r="AK138" s="104">
        <f t="shared" si="42"/>
        <v>41.6</v>
      </c>
      <c r="AL138" s="105">
        <f t="shared" si="43"/>
        <v>34.700000000000003</v>
      </c>
      <c r="AM138" s="105">
        <f t="shared" si="44"/>
        <v>32.400000000000006</v>
      </c>
      <c r="AN138" s="105"/>
      <c r="AO138" s="105"/>
      <c r="AP138" s="39">
        <v>3</v>
      </c>
      <c r="AQ138" s="30" t="s">
        <v>78</v>
      </c>
      <c r="AR138" s="30" t="s">
        <v>79</v>
      </c>
      <c r="AS138" s="30">
        <v>50</v>
      </c>
      <c r="AT138" s="113">
        <v>37</v>
      </c>
      <c r="AU138" s="113">
        <v>38.6</v>
      </c>
      <c r="AV138" s="72">
        <v>42.180000000000007</v>
      </c>
      <c r="AW138" s="72">
        <v>38.6</v>
      </c>
      <c r="AX138" s="113">
        <v>46.1</v>
      </c>
      <c r="AY138" s="113">
        <v>41.6</v>
      </c>
      <c r="AZ138" s="108">
        <v>100</v>
      </c>
      <c r="BA138" s="112">
        <v>30.7</v>
      </c>
      <c r="BB138" s="112">
        <v>33.299999999999997</v>
      </c>
      <c r="BC138" s="112">
        <v>34.998000000000005</v>
      </c>
      <c r="BD138" s="112">
        <v>33.299999999999997</v>
      </c>
      <c r="BE138" s="112">
        <v>37.799999999999997</v>
      </c>
      <c r="BF138" s="112">
        <v>35.6</v>
      </c>
      <c r="BG138" s="109">
        <v>250</v>
      </c>
      <c r="BH138" s="112">
        <v>28.3</v>
      </c>
      <c r="BI138" s="112">
        <v>30.5</v>
      </c>
      <c r="BJ138" s="112">
        <v>32.262000000000008</v>
      </c>
      <c r="BK138" s="112">
        <v>30.5</v>
      </c>
      <c r="BL138" s="112">
        <v>34.700000000000003</v>
      </c>
      <c r="BM138" s="112">
        <v>32.400000000000006</v>
      </c>
      <c r="BN138" s="109">
        <v>500</v>
      </c>
      <c r="BO138" s="112">
        <v>27.7</v>
      </c>
      <c r="BP138" s="112">
        <v>29.5</v>
      </c>
      <c r="BQ138" s="112">
        <v>31.578000000000003</v>
      </c>
      <c r="BR138" s="112">
        <v>29.5</v>
      </c>
      <c r="BS138" s="112">
        <v>33.9</v>
      </c>
      <c r="BT138" s="112">
        <v>31.200000000000003</v>
      </c>
      <c r="BU138" s="109">
        <v>1000</v>
      </c>
      <c r="BV138" s="112">
        <v>27</v>
      </c>
      <c r="BW138" s="112">
        <v>29</v>
      </c>
      <c r="BX138" s="112">
        <v>30.780000000000005</v>
      </c>
      <c r="BY138" s="112">
        <v>29</v>
      </c>
      <c r="BZ138" s="112">
        <v>33</v>
      </c>
      <c r="CA138" s="112">
        <v>30.6</v>
      </c>
      <c r="CB138" s="106" t="str">
        <f t="shared" si="45"/>
        <v>Heineken - 0.0</v>
      </c>
      <c r="CC138" s="30">
        <v>30.099999999999998</v>
      </c>
      <c r="CD138" s="30"/>
      <c r="CE138" s="73"/>
      <c r="CF138" s="74"/>
      <c r="CG138" s="30"/>
      <c r="CH138" s="30"/>
      <c r="CI138" s="110">
        <v>101140</v>
      </c>
    </row>
    <row r="139" spans="1:87" ht="15" customHeight="1" x14ac:dyDescent="0.25">
      <c r="A139" s="30" t="s">
        <v>92</v>
      </c>
      <c r="B139" s="30">
        <v>88026308</v>
      </c>
      <c r="C139" s="30" t="s">
        <v>278</v>
      </c>
      <c r="D139" s="96">
        <f>VLOOKUP(B139,'Status update'!B:E,4,0)</f>
        <v>3</v>
      </c>
      <c r="E139" s="96">
        <f t="shared" si="46"/>
        <v>3</v>
      </c>
      <c r="F139" s="96">
        <f>VLOOKUP(B139,'Status update'!B:D,3,0)</f>
        <v>104</v>
      </c>
      <c r="G139" s="97">
        <f t="shared" si="34"/>
        <v>104</v>
      </c>
      <c r="H139" s="30"/>
      <c r="I139" s="30"/>
      <c r="J139" s="30"/>
      <c r="K139" s="98">
        <f t="shared" si="35"/>
        <v>1.04</v>
      </c>
      <c r="L139" s="98">
        <f t="shared" si="36"/>
        <v>1.04</v>
      </c>
      <c r="M139" s="99"/>
      <c r="N139" s="100">
        <f t="shared" si="37"/>
        <v>0</v>
      </c>
      <c r="O139" s="101">
        <v>1</v>
      </c>
      <c r="P139" s="102"/>
      <c r="Q139" s="103"/>
      <c r="R139" s="103"/>
      <c r="S139" s="30" t="s">
        <v>73</v>
      </c>
      <c r="T139" s="30" t="s">
        <v>134</v>
      </c>
      <c r="U139" s="30">
        <v>21.4</v>
      </c>
      <c r="V139" s="30">
        <v>43</v>
      </c>
      <c r="W139" s="30">
        <v>14</v>
      </c>
      <c r="X139" s="30">
        <v>100</v>
      </c>
      <c r="Y139" s="30" t="s">
        <v>75</v>
      </c>
      <c r="Z139" s="30">
        <v>1000</v>
      </c>
      <c r="AA139" s="30" t="s">
        <v>135</v>
      </c>
      <c r="AB139" s="30" t="s">
        <v>136</v>
      </c>
      <c r="AC139" s="30">
        <v>77</v>
      </c>
      <c r="AD139" s="30"/>
      <c r="AE139" s="75"/>
      <c r="AF139" s="73"/>
      <c r="AG139" s="104">
        <f t="shared" si="38"/>
        <v>22.77</v>
      </c>
      <c r="AH139" s="104">
        <f t="shared" si="39"/>
        <v>22.77</v>
      </c>
      <c r="AI139" s="104">
        <f t="shared" si="40"/>
        <v>24.136200000000002</v>
      </c>
      <c r="AJ139" s="104">
        <f t="shared" si="41"/>
        <v>25.875</v>
      </c>
      <c r="AK139" s="104">
        <f t="shared" si="42"/>
        <v>0</v>
      </c>
      <c r="AL139" s="105">
        <f t="shared" si="43"/>
        <v>25.875</v>
      </c>
      <c r="AM139" s="105">
        <f t="shared" si="44"/>
        <v>0</v>
      </c>
      <c r="AN139" s="105"/>
      <c r="AO139" s="105"/>
      <c r="AP139" s="39">
        <f t="shared" si="47"/>
        <v>1</v>
      </c>
      <c r="AQ139" s="30" t="s">
        <v>91</v>
      </c>
      <c r="AR139" s="30"/>
      <c r="AS139" s="30">
        <v>100</v>
      </c>
      <c r="AT139" s="113">
        <v>22.77</v>
      </c>
      <c r="AU139" s="113"/>
      <c r="AV139" s="72">
        <v>22.77</v>
      </c>
      <c r="AW139" s="72">
        <v>24.136200000000002</v>
      </c>
      <c r="AX139" s="113">
        <v>25.875</v>
      </c>
      <c r="AY139" s="94"/>
      <c r="AZ139" s="108">
        <v>250</v>
      </c>
      <c r="BA139" s="112">
        <v>16.46</v>
      </c>
      <c r="BB139" s="112"/>
      <c r="BC139" s="112">
        <v>16.46</v>
      </c>
      <c r="BD139" s="112">
        <v>17.447600000000001</v>
      </c>
      <c r="BE139" s="112">
        <v>18.704545454545457</v>
      </c>
      <c r="BF139" s="70"/>
      <c r="BG139" s="109">
        <v>500</v>
      </c>
      <c r="BH139" s="112">
        <v>14.18</v>
      </c>
      <c r="BI139" s="112"/>
      <c r="BJ139" s="112">
        <v>14.18</v>
      </c>
      <c r="BK139" s="112">
        <v>15.030800000000001</v>
      </c>
      <c r="BL139" s="112">
        <v>16.113636363636363</v>
      </c>
      <c r="BM139" s="71"/>
      <c r="BN139" s="109">
        <v>1000</v>
      </c>
      <c r="BO139" s="112">
        <v>12.93</v>
      </c>
      <c r="BP139" s="112"/>
      <c r="BQ139" s="112">
        <v>12.93</v>
      </c>
      <c r="BR139" s="112">
        <v>13.7058</v>
      </c>
      <c r="BS139" s="112">
        <v>14.693181818181818</v>
      </c>
      <c r="BT139" s="71"/>
      <c r="BU139" s="109"/>
      <c r="BV139" s="112"/>
      <c r="BW139" s="112"/>
      <c r="BX139" s="112"/>
      <c r="BY139" s="112"/>
      <c r="BZ139" s="112"/>
      <c r="CA139" s="76"/>
      <c r="CB139" s="106" t="str">
        <f t="shared" si="45"/>
        <v>Heineken Silver (Global)</v>
      </c>
      <c r="CC139" s="30"/>
      <c r="CD139" s="30"/>
      <c r="CE139" s="73"/>
      <c r="CF139" s="74"/>
      <c r="CG139" s="30"/>
      <c r="CH139" s="30"/>
      <c r="CI139" s="30">
        <v>100604</v>
      </c>
    </row>
    <row r="140" spans="1:87" ht="15" customHeight="1" x14ac:dyDescent="0.25">
      <c r="A140" s="30" t="s">
        <v>125</v>
      </c>
      <c r="B140" s="30">
        <v>88027409</v>
      </c>
      <c r="C140" s="30" t="s">
        <v>279</v>
      </c>
      <c r="D140" s="96">
        <f>VLOOKUP(B140,'Status update'!B:E,4,0)</f>
        <v>1</v>
      </c>
      <c r="E140" s="96">
        <f t="shared" si="46"/>
        <v>1</v>
      </c>
      <c r="F140" s="96">
        <f>VLOOKUP(B140,'Status update'!B:D,3,0)</f>
        <v>4</v>
      </c>
      <c r="G140" s="97">
        <f t="shared" si="34"/>
        <v>4</v>
      </c>
      <c r="H140" s="30"/>
      <c r="I140" s="30"/>
      <c r="J140" s="30"/>
      <c r="K140" s="98">
        <f t="shared" si="35"/>
        <v>4.7619047619047616E-2</v>
      </c>
      <c r="L140" s="98">
        <f t="shared" si="36"/>
        <v>4.7619047619047616E-2</v>
      </c>
      <c r="M140" s="99"/>
      <c r="N140" s="100">
        <f t="shared" si="37"/>
        <v>0</v>
      </c>
      <c r="O140" s="101"/>
      <c r="P140" s="102"/>
      <c r="Q140" s="103"/>
      <c r="R140" s="103"/>
      <c r="S140" s="30" t="s">
        <v>130</v>
      </c>
      <c r="T140" s="30" t="s">
        <v>131</v>
      </c>
      <c r="U140" s="30">
        <v>35</v>
      </c>
      <c r="V140" s="30">
        <v>28</v>
      </c>
      <c r="W140" s="30">
        <v>5</v>
      </c>
      <c r="X140" s="30">
        <v>84</v>
      </c>
      <c r="Y140" s="30" t="s">
        <v>75</v>
      </c>
      <c r="Z140" s="30">
        <v>6</v>
      </c>
      <c r="AA140" s="30" t="s">
        <v>76</v>
      </c>
      <c r="AB140" s="30" t="s">
        <v>117</v>
      </c>
      <c r="AC140" s="30">
        <v>77</v>
      </c>
      <c r="AD140" s="30">
        <v>84</v>
      </c>
      <c r="AE140" s="75"/>
      <c r="AF140" s="73"/>
      <c r="AG140" s="104">
        <f t="shared" si="38"/>
        <v>27.05</v>
      </c>
      <c r="AH140" s="104">
        <f t="shared" si="39"/>
        <v>31.648499999999999</v>
      </c>
      <c r="AI140" s="104">
        <f t="shared" si="40"/>
        <v>34.33</v>
      </c>
      <c r="AJ140" s="104">
        <f t="shared" si="41"/>
        <v>36.299999999999997</v>
      </c>
      <c r="AK140" s="104">
        <f t="shared" si="42"/>
        <v>39</v>
      </c>
      <c r="AL140" s="105">
        <f t="shared" si="43"/>
        <v>36.299999999999997</v>
      </c>
      <c r="AM140" s="105">
        <f t="shared" si="44"/>
        <v>39</v>
      </c>
      <c r="AN140" s="105"/>
      <c r="AO140" s="105"/>
      <c r="AP140" s="39">
        <f t="shared" si="47"/>
        <v>1</v>
      </c>
      <c r="AQ140" s="30" t="s">
        <v>118</v>
      </c>
      <c r="AR140" s="30" t="s">
        <v>79</v>
      </c>
      <c r="AS140" s="30">
        <v>84</v>
      </c>
      <c r="AT140" s="113">
        <v>27.05</v>
      </c>
      <c r="AU140" s="113">
        <v>34.33</v>
      </c>
      <c r="AV140" s="72">
        <v>31.648499999999999</v>
      </c>
      <c r="AW140" s="72">
        <v>34.33</v>
      </c>
      <c r="AX140" s="113">
        <v>36.299999999999997</v>
      </c>
      <c r="AY140" s="94">
        <v>39</v>
      </c>
      <c r="AZ140" s="108">
        <v>167</v>
      </c>
      <c r="BA140" s="112">
        <v>25.31</v>
      </c>
      <c r="BB140" s="112">
        <v>28.95</v>
      </c>
      <c r="BC140" s="112">
        <v>29.612699999999997</v>
      </c>
      <c r="BD140" s="112">
        <v>28.95</v>
      </c>
      <c r="BE140" s="70">
        <v>33.96</v>
      </c>
      <c r="BF140" s="70">
        <v>32.880000000000003</v>
      </c>
      <c r="BG140" s="109">
        <v>417</v>
      </c>
      <c r="BH140" s="112">
        <v>24.07</v>
      </c>
      <c r="BI140" s="112">
        <v>25.53</v>
      </c>
      <c r="BJ140" s="112">
        <v>28.161899999999999</v>
      </c>
      <c r="BK140" s="112">
        <v>25.53</v>
      </c>
      <c r="BL140" s="71">
        <v>32.28</v>
      </c>
      <c r="BM140" s="71">
        <v>29.04</v>
      </c>
      <c r="BN140" s="109">
        <v>834</v>
      </c>
      <c r="BO140" s="112">
        <v>23.35</v>
      </c>
      <c r="BP140" s="112">
        <v>24.44</v>
      </c>
      <c r="BQ140" s="112">
        <v>27.319500000000001</v>
      </c>
      <c r="BR140" s="112">
        <v>24.44</v>
      </c>
      <c r="BS140" s="71">
        <v>31.32</v>
      </c>
      <c r="BT140" s="71">
        <v>27.78</v>
      </c>
      <c r="BU140" s="109">
        <v>1667</v>
      </c>
      <c r="BV140" s="112">
        <v>22.76</v>
      </c>
      <c r="BW140" s="112">
        <v>23.2</v>
      </c>
      <c r="BX140" s="112">
        <v>26.629200000000001</v>
      </c>
      <c r="BY140" s="112">
        <v>23.2</v>
      </c>
      <c r="BZ140" s="76">
        <v>30.54</v>
      </c>
      <c r="CA140" s="76">
        <v>30.54</v>
      </c>
      <c r="CB140" s="106" t="str">
        <f t="shared" si="45"/>
        <v>Heineken - F1</v>
      </c>
      <c r="CC140" s="30"/>
      <c r="CD140" s="30"/>
      <c r="CE140" s="73"/>
      <c r="CF140" s="74"/>
      <c r="CG140" s="30"/>
      <c r="CH140" s="30"/>
      <c r="CI140" s="30">
        <v>100051</v>
      </c>
    </row>
    <row r="141" spans="1:87" ht="15" customHeight="1" x14ac:dyDescent="0.25">
      <c r="A141" s="30" t="s">
        <v>92</v>
      </c>
      <c r="B141" s="30">
        <v>88026466</v>
      </c>
      <c r="C141" s="30" t="s">
        <v>280</v>
      </c>
      <c r="D141" s="96">
        <f>VLOOKUP(B141,'Status update'!B:E,4,0)</f>
        <v>1</v>
      </c>
      <c r="E141" s="96">
        <f t="shared" si="46"/>
        <v>1</v>
      </c>
      <c r="F141" s="96">
        <f>VLOOKUP(B141,'Status update'!B:D,3,0)</f>
        <v>10</v>
      </c>
      <c r="G141" s="97">
        <f t="shared" si="34"/>
        <v>10</v>
      </c>
      <c r="H141" s="30"/>
      <c r="I141" s="30"/>
      <c r="J141" s="30"/>
      <c r="K141" s="98">
        <f t="shared" si="35"/>
        <v>0.04</v>
      </c>
      <c r="L141" s="98">
        <f t="shared" si="36"/>
        <v>0.04</v>
      </c>
      <c r="M141" s="99"/>
      <c r="N141" s="100">
        <f t="shared" si="37"/>
        <v>0</v>
      </c>
      <c r="O141" s="101"/>
      <c r="P141" s="102"/>
      <c r="Q141" s="103"/>
      <c r="R141" s="103"/>
      <c r="S141" s="30" t="s">
        <v>81</v>
      </c>
      <c r="T141" s="30" t="s">
        <v>74</v>
      </c>
      <c r="U141" s="30">
        <v>40</v>
      </c>
      <c r="V141" s="30">
        <v>20.5</v>
      </c>
      <c r="W141" s="30">
        <v>10</v>
      </c>
      <c r="X141" s="30">
        <v>250</v>
      </c>
      <c r="Y141" s="30" t="s">
        <v>83</v>
      </c>
      <c r="Z141" s="30">
        <v>1</v>
      </c>
      <c r="AA141" s="30" t="s">
        <v>76</v>
      </c>
      <c r="AB141" s="30" t="s">
        <v>103</v>
      </c>
      <c r="AC141" s="30">
        <v>70</v>
      </c>
      <c r="AD141" s="30">
        <v>77</v>
      </c>
      <c r="AE141" s="107"/>
      <c r="AF141" s="75"/>
      <c r="AG141" s="104">
        <f t="shared" si="38"/>
        <v>21.61</v>
      </c>
      <c r="AH141" s="104">
        <f t="shared" si="39"/>
        <v>23.122700000000002</v>
      </c>
      <c r="AI141" s="104">
        <f t="shared" si="40"/>
        <v>22.626262626262623</v>
      </c>
      <c r="AJ141" s="104">
        <f t="shared" si="41"/>
        <v>26.28</v>
      </c>
      <c r="AK141" s="104">
        <f t="shared" si="42"/>
        <v>0</v>
      </c>
      <c r="AL141" s="105">
        <f t="shared" si="43"/>
        <v>26.28</v>
      </c>
      <c r="AM141" s="105">
        <f t="shared" si="44"/>
        <v>0</v>
      </c>
      <c r="AN141" s="105"/>
      <c r="AO141" s="105"/>
      <c r="AP141" s="39">
        <f t="shared" si="47"/>
        <v>1</v>
      </c>
      <c r="AQ141" s="30" t="s">
        <v>118</v>
      </c>
      <c r="AR141" s="30" t="s">
        <v>79</v>
      </c>
      <c r="AS141" s="30">
        <v>250</v>
      </c>
      <c r="AT141" s="113">
        <v>21.61</v>
      </c>
      <c r="AU141" s="113">
        <v>22.626262626262623</v>
      </c>
      <c r="AV141" s="72">
        <v>23.122700000000002</v>
      </c>
      <c r="AW141" s="72">
        <v>22.626262626262623</v>
      </c>
      <c r="AX141" s="113">
        <v>26.28</v>
      </c>
      <c r="AY141" s="94"/>
      <c r="AZ141" s="108">
        <v>500</v>
      </c>
      <c r="BA141" s="112">
        <v>16.760000000000002</v>
      </c>
      <c r="BB141" s="112">
        <v>17.094017094017094</v>
      </c>
      <c r="BC141" s="112">
        <v>17.933200000000003</v>
      </c>
      <c r="BD141" s="112">
        <v>17.094017094017094</v>
      </c>
      <c r="BE141" s="112">
        <v>20.38</v>
      </c>
      <c r="BF141" s="70"/>
      <c r="BG141" s="109">
        <v>1000</v>
      </c>
      <c r="BH141" s="112">
        <v>15.72</v>
      </c>
      <c r="BI141" s="112"/>
      <c r="BJ141" s="112">
        <v>16.820400000000003</v>
      </c>
      <c r="BK141" s="112"/>
      <c r="BL141" s="112">
        <v>19.11</v>
      </c>
      <c r="BM141" s="71"/>
      <c r="BN141" s="109">
        <v>2500</v>
      </c>
      <c r="BO141" s="112">
        <v>15.04</v>
      </c>
      <c r="BP141" s="112"/>
      <c r="BQ141" s="112">
        <v>16.0928</v>
      </c>
      <c r="BR141" s="112"/>
      <c r="BS141" s="112">
        <v>18.29</v>
      </c>
      <c r="BT141" s="71"/>
      <c r="BU141" s="109"/>
      <c r="BV141" s="112"/>
      <c r="BW141" s="112"/>
      <c r="BX141" s="112"/>
      <c r="BY141" s="112"/>
      <c r="BZ141" s="112"/>
      <c r="CA141" s="76"/>
      <c r="CB141" s="106" t="str">
        <f t="shared" si="45"/>
        <v>Heineken Silver (Global)</v>
      </c>
      <c r="CC141" s="30"/>
      <c r="CD141" s="30"/>
      <c r="CE141" s="73"/>
      <c r="CF141" s="74"/>
      <c r="CG141" s="30"/>
      <c r="CH141" s="30"/>
      <c r="CI141" s="110">
        <v>100051</v>
      </c>
    </row>
    <row r="142" spans="1:87" ht="15" customHeight="1" x14ac:dyDescent="0.25">
      <c r="A142" s="30" t="s">
        <v>92</v>
      </c>
      <c r="B142" s="30">
        <v>88026727</v>
      </c>
      <c r="C142" s="30" t="s">
        <v>281</v>
      </c>
      <c r="D142" s="96">
        <f>VLOOKUP(B142,'Status update'!B:E,4,0)</f>
        <v>1</v>
      </c>
      <c r="E142" s="96">
        <f t="shared" si="46"/>
        <v>1</v>
      </c>
      <c r="F142" s="96">
        <f>VLOOKUP(B142,'Status update'!B:D,3,0)</f>
        <v>4</v>
      </c>
      <c r="G142" s="97">
        <f t="shared" si="34"/>
        <v>4</v>
      </c>
      <c r="H142" s="30"/>
      <c r="I142" s="30"/>
      <c r="J142" s="30"/>
      <c r="K142" s="98">
        <f t="shared" si="35"/>
        <v>0.04</v>
      </c>
      <c r="L142" s="98">
        <f t="shared" si="36"/>
        <v>0.04</v>
      </c>
      <c r="M142" s="99"/>
      <c r="N142" s="100">
        <f t="shared" si="37"/>
        <v>0</v>
      </c>
      <c r="O142" s="101"/>
      <c r="P142" s="102"/>
      <c r="Q142" s="103"/>
      <c r="R142" s="103"/>
      <c r="S142" s="30" t="s">
        <v>81</v>
      </c>
      <c r="T142" s="30" t="s">
        <v>282</v>
      </c>
      <c r="U142" s="30">
        <v>285</v>
      </c>
      <c r="V142" s="30">
        <v>22</v>
      </c>
      <c r="W142" s="30">
        <v>24</v>
      </c>
      <c r="X142" s="30">
        <v>100</v>
      </c>
      <c r="Y142" s="30" t="s">
        <v>83</v>
      </c>
      <c r="Z142" s="30">
        <v>1</v>
      </c>
      <c r="AA142" s="30" t="s">
        <v>283</v>
      </c>
      <c r="AB142" s="30" t="s">
        <v>284</v>
      </c>
      <c r="AC142" s="30">
        <v>60</v>
      </c>
      <c r="AD142" s="30"/>
      <c r="AE142" s="107"/>
      <c r="AF142" s="75"/>
      <c r="AG142" s="104">
        <f t="shared" si="38"/>
        <v>136.5</v>
      </c>
      <c r="AH142" s="104">
        <f t="shared" si="39"/>
        <v>136.5</v>
      </c>
      <c r="AI142" s="104">
        <f t="shared" si="40"/>
        <v>144.69</v>
      </c>
      <c r="AJ142" s="104">
        <f t="shared" si="41"/>
        <v>155.11000000000001</v>
      </c>
      <c r="AK142" s="104">
        <f t="shared" si="42"/>
        <v>0</v>
      </c>
      <c r="AL142" s="105">
        <f t="shared" si="43"/>
        <v>155.11000000000001</v>
      </c>
      <c r="AM142" s="105">
        <f t="shared" si="44"/>
        <v>0</v>
      </c>
      <c r="AN142" s="105"/>
      <c r="AO142" s="105"/>
      <c r="AP142" s="39">
        <f t="shared" si="47"/>
        <v>1</v>
      </c>
      <c r="AQ142" s="30" t="s">
        <v>91</v>
      </c>
      <c r="AR142" s="30"/>
      <c r="AS142" s="30">
        <v>100</v>
      </c>
      <c r="AT142" s="113">
        <v>136.5</v>
      </c>
      <c r="AU142" s="113"/>
      <c r="AV142" s="72">
        <v>136.5</v>
      </c>
      <c r="AW142" s="72">
        <v>144.69</v>
      </c>
      <c r="AX142" s="113">
        <v>155.11000000000001</v>
      </c>
      <c r="AY142" s="94"/>
      <c r="AZ142" s="108">
        <v>250</v>
      </c>
      <c r="BA142" s="112">
        <v>136.5</v>
      </c>
      <c r="BB142" s="112"/>
      <c r="BC142" s="112">
        <v>136.5</v>
      </c>
      <c r="BD142" s="112">
        <v>144.69</v>
      </c>
      <c r="BE142" s="112">
        <v>148.30000000000001</v>
      </c>
      <c r="BF142" s="70"/>
      <c r="BG142" s="109">
        <v>500</v>
      </c>
      <c r="BH142" s="112">
        <v>128.5</v>
      </c>
      <c r="BI142" s="112"/>
      <c r="BJ142" s="112">
        <v>128.5</v>
      </c>
      <c r="BK142" s="112">
        <v>136.21</v>
      </c>
      <c r="BL142" s="112">
        <v>146.02000000000001</v>
      </c>
      <c r="BM142" s="71"/>
      <c r="BN142" s="109"/>
      <c r="BO142" s="112"/>
      <c r="BP142" s="112"/>
      <c r="BQ142" s="112"/>
      <c r="BR142" s="112"/>
      <c r="BS142" s="112"/>
      <c r="BT142" s="71"/>
      <c r="BU142" s="109"/>
      <c r="BV142" s="112"/>
      <c r="BW142" s="112"/>
      <c r="BX142" s="112"/>
      <c r="BY142" s="112"/>
      <c r="BZ142" s="112"/>
      <c r="CA142" s="76"/>
      <c r="CB142" s="106" t="str">
        <f t="shared" si="45"/>
        <v>Heineken Silver (Global)</v>
      </c>
      <c r="CC142" s="30"/>
      <c r="CD142" s="30"/>
      <c r="CE142" s="73"/>
      <c r="CF142" s="74"/>
      <c r="CG142" s="30"/>
      <c r="CH142" s="30"/>
      <c r="CI142" s="30">
        <v>100290</v>
      </c>
    </row>
    <row r="143" spans="1:87" ht="15" customHeight="1" x14ac:dyDescent="0.25">
      <c r="A143" s="30" t="s">
        <v>71</v>
      </c>
      <c r="B143" s="30">
        <v>88025961</v>
      </c>
      <c r="C143" s="30" t="s">
        <v>285</v>
      </c>
      <c r="D143" s="96">
        <f>VLOOKUP(B143,'Status update'!B:E,4,0)</f>
        <v>1</v>
      </c>
      <c r="E143" s="96" t="s">
        <v>158</v>
      </c>
      <c r="F143" s="96">
        <f>VLOOKUP(B143,'Status update'!B:D,3,0)</f>
        <v>11</v>
      </c>
      <c r="G143" s="97">
        <f t="shared" si="34"/>
        <v>-144</v>
      </c>
      <c r="H143" s="30"/>
      <c r="I143" s="30"/>
      <c r="J143" s="30"/>
      <c r="K143" s="98">
        <f t="shared" si="35"/>
        <v>3.6666666666666667E-2</v>
      </c>
      <c r="L143" s="98">
        <f t="shared" si="36"/>
        <v>-0.48</v>
      </c>
      <c r="M143" s="99"/>
      <c r="N143" s="100">
        <f t="shared" si="37"/>
        <v>0</v>
      </c>
      <c r="O143" s="101"/>
      <c r="P143" s="102"/>
      <c r="Q143" s="103">
        <v>155</v>
      </c>
      <c r="R143" s="103"/>
      <c r="S143" s="30" t="s">
        <v>73</v>
      </c>
      <c r="T143" s="30" t="s">
        <v>74</v>
      </c>
      <c r="U143" s="30">
        <v>27</v>
      </c>
      <c r="V143" s="30">
        <v>17</v>
      </c>
      <c r="W143" s="30">
        <v>6</v>
      </c>
      <c r="X143" s="30">
        <v>300</v>
      </c>
      <c r="Y143" s="30" t="s">
        <v>75</v>
      </c>
      <c r="Z143" s="30">
        <v>10</v>
      </c>
      <c r="AA143" s="30" t="s">
        <v>76</v>
      </c>
      <c r="AB143" s="30" t="s">
        <v>108</v>
      </c>
      <c r="AC143" s="30">
        <v>70</v>
      </c>
      <c r="AD143" s="30">
        <v>77</v>
      </c>
      <c r="AE143" s="107"/>
      <c r="AF143" s="75"/>
      <c r="AG143" s="104">
        <f t="shared" si="38"/>
        <v>73.679333333333318</v>
      </c>
      <c r="AH143" s="104">
        <f t="shared" si="39"/>
        <v>79.573679999999982</v>
      </c>
      <c r="AI143" s="104">
        <f t="shared" si="40"/>
        <v>74.701238095238082</v>
      </c>
      <c r="AJ143" s="104">
        <f t="shared" si="41"/>
        <v>90.399999999999991</v>
      </c>
      <c r="AK143" s="104">
        <f t="shared" si="42"/>
        <v>84.9</v>
      </c>
      <c r="AL143" s="105">
        <f t="shared" si="43"/>
        <v>90.399999999999991</v>
      </c>
      <c r="AM143" s="105">
        <f t="shared" si="44"/>
        <v>84.9</v>
      </c>
      <c r="AN143" s="105"/>
      <c r="AO143" s="105"/>
      <c r="AP143" s="39">
        <f t="shared" si="47"/>
        <v>1</v>
      </c>
      <c r="AQ143" s="30" t="s">
        <v>115</v>
      </c>
      <c r="AR143" s="30" t="s">
        <v>79</v>
      </c>
      <c r="AS143" s="30">
        <v>300</v>
      </c>
      <c r="AT143" s="113">
        <v>73.679333333333318</v>
      </c>
      <c r="AU143" s="113">
        <v>74.701238095238082</v>
      </c>
      <c r="AV143" s="72">
        <v>79.573679999999982</v>
      </c>
      <c r="AW143" s="72">
        <v>74.701238095238082</v>
      </c>
      <c r="AX143" s="113">
        <v>90.399999999999991</v>
      </c>
      <c r="AY143" s="113">
        <v>84.9</v>
      </c>
      <c r="AZ143" s="108">
        <v>500</v>
      </c>
      <c r="BA143" s="112">
        <v>72.044285714285706</v>
      </c>
      <c r="BB143" s="112">
        <v>72.555238095238096</v>
      </c>
      <c r="BC143" s="112">
        <v>77.807828571428573</v>
      </c>
      <c r="BD143" s="112">
        <v>72.555238095238096</v>
      </c>
      <c r="BE143" s="112">
        <v>88.4</v>
      </c>
      <c r="BF143" s="112">
        <v>82.4</v>
      </c>
      <c r="BG143" s="109">
        <v>1000</v>
      </c>
      <c r="BH143" s="112">
        <v>70.817999999999998</v>
      </c>
      <c r="BI143" s="112">
        <v>71.124571428571414</v>
      </c>
      <c r="BJ143" s="112">
        <v>76.483440000000002</v>
      </c>
      <c r="BK143" s="112">
        <v>71.124571428571414</v>
      </c>
      <c r="BL143" s="112">
        <v>86.899999999999991</v>
      </c>
      <c r="BM143" s="112">
        <v>80.8</v>
      </c>
      <c r="BN143" s="109"/>
      <c r="BO143" s="112"/>
      <c r="BP143" s="112"/>
      <c r="BQ143" s="112"/>
      <c r="BR143" s="112"/>
      <c r="BS143" s="112"/>
      <c r="BT143" s="112"/>
      <c r="BU143" s="109"/>
      <c r="BV143" s="112"/>
      <c r="BW143" s="112"/>
      <c r="BX143" s="112"/>
      <c r="BY143" s="112"/>
      <c r="BZ143" s="112"/>
      <c r="CA143" s="112"/>
      <c r="CB143" s="106" t="str">
        <f t="shared" si="45"/>
        <v>Heineken</v>
      </c>
      <c r="CC143" s="30">
        <v>0</v>
      </c>
      <c r="CD143" s="30"/>
      <c r="CE143" s="73"/>
      <c r="CF143" s="74"/>
      <c r="CG143" s="30"/>
      <c r="CH143" s="30"/>
      <c r="CI143" s="110">
        <v>100051</v>
      </c>
    </row>
    <row r="144" spans="1:87" ht="15" customHeight="1" x14ac:dyDescent="0.25">
      <c r="A144" s="30" t="s">
        <v>92</v>
      </c>
      <c r="B144" s="30">
        <v>88025902</v>
      </c>
      <c r="C144" s="30" t="s">
        <v>286</v>
      </c>
      <c r="D144" s="96">
        <f>VLOOKUP(B144,'Status update'!B:E,4,0)</f>
        <v>1</v>
      </c>
      <c r="E144" s="96">
        <f t="shared" si="46"/>
        <v>1</v>
      </c>
      <c r="F144" s="96">
        <f>VLOOKUP(B144,'Status update'!B:D,3,0)</f>
        <v>6</v>
      </c>
      <c r="G144" s="97">
        <f t="shared" si="34"/>
        <v>6</v>
      </c>
      <c r="H144" s="30"/>
      <c r="I144" s="30"/>
      <c r="J144" s="30"/>
      <c r="K144" s="98">
        <f t="shared" si="35"/>
        <v>3.5928143712574849E-2</v>
      </c>
      <c r="L144" s="98">
        <f t="shared" si="36"/>
        <v>3.5928143712574849E-2</v>
      </c>
      <c r="M144" s="99"/>
      <c r="N144" s="100">
        <f t="shared" si="37"/>
        <v>0</v>
      </c>
      <c r="O144" s="101"/>
      <c r="P144" s="102"/>
      <c r="Q144" s="103"/>
      <c r="R144" s="103"/>
      <c r="S144" s="30" t="s">
        <v>73</v>
      </c>
      <c r="T144" s="30" t="s">
        <v>74</v>
      </c>
      <c r="U144" s="30">
        <v>30</v>
      </c>
      <c r="V144" s="30">
        <v>27</v>
      </c>
      <c r="W144" s="30">
        <v>15</v>
      </c>
      <c r="X144" s="30">
        <v>167</v>
      </c>
      <c r="Y144" s="30" t="s">
        <v>75</v>
      </c>
      <c r="Z144" s="30">
        <v>12</v>
      </c>
      <c r="AA144" s="30" t="s">
        <v>76</v>
      </c>
      <c r="AB144" s="30" t="s">
        <v>108</v>
      </c>
      <c r="AC144" s="30">
        <v>50</v>
      </c>
      <c r="AD144" s="30">
        <v>57</v>
      </c>
      <c r="AE144" s="107"/>
      <c r="AF144" s="75"/>
      <c r="AG144" s="104">
        <f t="shared" si="38"/>
        <v>43.84</v>
      </c>
      <c r="AH144" s="104">
        <f t="shared" si="39"/>
        <v>49.97760000000001</v>
      </c>
      <c r="AI144" s="104">
        <f t="shared" si="40"/>
        <v>43.839758125472407</v>
      </c>
      <c r="AJ144" s="104">
        <f t="shared" si="41"/>
        <v>61.320000000000007</v>
      </c>
      <c r="AK144" s="104">
        <f t="shared" si="42"/>
        <v>0</v>
      </c>
      <c r="AL144" s="105">
        <f t="shared" si="43"/>
        <v>61.320000000000007</v>
      </c>
      <c r="AM144" s="105">
        <f t="shared" si="44"/>
        <v>0</v>
      </c>
      <c r="AN144" s="105"/>
      <c r="AO144" s="105"/>
      <c r="AP144" s="39">
        <f t="shared" si="47"/>
        <v>1</v>
      </c>
      <c r="AQ144" s="30" t="s">
        <v>78</v>
      </c>
      <c r="AR144" s="30" t="s">
        <v>79</v>
      </c>
      <c r="AS144" s="30">
        <v>167</v>
      </c>
      <c r="AT144" s="113">
        <v>43.84</v>
      </c>
      <c r="AU144" s="113">
        <v>43.839758125472407</v>
      </c>
      <c r="AV144" s="72">
        <v>49.97760000000001</v>
      </c>
      <c r="AW144" s="72">
        <v>43.839758125472407</v>
      </c>
      <c r="AX144" s="113">
        <v>61.320000000000007</v>
      </c>
      <c r="AY144" s="94"/>
      <c r="AZ144" s="108">
        <v>417</v>
      </c>
      <c r="BA144" s="112">
        <v>36.28</v>
      </c>
      <c r="BB144" s="112">
        <v>36.281179138321988</v>
      </c>
      <c r="BC144" s="112">
        <v>41.359200000000008</v>
      </c>
      <c r="BD144" s="112">
        <v>36.281179138321988</v>
      </c>
      <c r="BE144" s="112">
        <v>53.400000000000006</v>
      </c>
      <c r="BF144" s="70"/>
      <c r="BG144" s="109">
        <v>833</v>
      </c>
      <c r="BH144" s="112">
        <v>34.770000000000003</v>
      </c>
      <c r="BI144" s="112">
        <v>34.76946334089191</v>
      </c>
      <c r="BJ144" s="112">
        <v>39.637800000000006</v>
      </c>
      <c r="BK144" s="112">
        <v>34.76946334089191</v>
      </c>
      <c r="BL144" s="112">
        <v>50.400000000000006</v>
      </c>
      <c r="BM144" s="71"/>
      <c r="BN144" s="109">
        <v>2083</v>
      </c>
      <c r="BO144" s="112">
        <v>33.26</v>
      </c>
      <c r="BP144" s="112">
        <v>33.257747543461832</v>
      </c>
      <c r="BQ144" s="112">
        <v>37.916400000000003</v>
      </c>
      <c r="BR144" s="112">
        <v>33.257747543461832</v>
      </c>
      <c r="BS144" s="112">
        <v>48.36</v>
      </c>
      <c r="BT144" s="71"/>
      <c r="BU144" s="109"/>
      <c r="BV144" s="112"/>
      <c r="BW144" s="112"/>
      <c r="BX144" s="112"/>
      <c r="BY144" s="112"/>
      <c r="BZ144" s="112"/>
      <c r="CA144" s="76"/>
      <c r="CB144" s="106" t="str">
        <f t="shared" si="45"/>
        <v>Heineken Silver (Global)</v>
      </c>
      <c r="CC144" s="30"/>
      <c r="CD144" s="30"/>
      <c r="CE144" s="73"/>
      <c r="CF144" s="74"/>
      <c r="CG144" s="30"/>
      <c r="CH144" s="30"/>
      <c r="CI144" s="110">
        <v>100051</v>
      </c>
    </row>
    <row r="145" spans="1:87" ht="15" customHeight="1" x14ac:dyDescent="0.25">
      <c r="A145" s="30" t="s">
        <v>71</v>
      </c>
      <c r="B145" s="30">
        <v>88026384</v>
      </c>
      <c r="C145" s="30" t="s">
        <v>287</v>
      </c>
      <c r="D145" s="96">
        <f>VLOOKUP(B145,'Status update'!B:E,4,0)</f>
        <v>1</v>
      </c>
      <c r="E145" s="96">
        <f t="shared" si="46"/>
        <v>1</v>
      </c>
      <c r="F145" s="96">
        <f>VLOOKUP(B145,'Status update'!B:D,3,0)</f>
        <v>6</v>
      </c>
      <c r="G145" s="97">
        <f t="shared" si="34"/>
        <v>6</v>
      </c>
      <c r="H145" s="30"/>
      <c r="I145" s="30"/>
      <c r="J145" s="30"/>
      <c r="K145" s="98">
        <f t="shared" si="35"/>
        <v>3.5928143712574849E-2</v>
      </c>
      <c r="L145" s="98">
        <f t="shared" si="36"/>
        <v>3.5928143712574849E-2</v>
      </c>
      <c r="M145" s="99"/>
      <c r="N145" s="100">
        <f t="shared" si="37"/>
        <v>0</v>
      </c>
      <c r="O145" s="101"/>
      <c r="P145" s="102"/>
      <c r="Q145" s="103"/>
      <c r="R145" s="103"/>
      <c r="S145" s="30" t="s">
        <v>73</v>
      </c>
      <c r="T145" s="30" t="s">
        <v>74</v>
      </c>
      <c r="U145" s="30">
        <v>43</v>
      </c>
      <c r="V145" s="30">
        <v>31</v>
      </c>
      <c r="W145" s="30">
        <v>21</v>
      </c>
      <c r="X145" s="30">
        <v>167</v>
      </c>
      <c r="Y145" s="30" t="s">
        <v>89</v>
      </c>
      <c r="Z145" s="30">
        <v>12</v>
      </c>
      <c r="AA145" s="30" t="s">
        <v>76</v>
      </c>
      <c r="AB145" s="30" t="s">
        <v>108</v>
      </c>
      <c r="AC145" s="30">
        <v>50</v>
      </c>
      <c r="AD145" s="30">
        <v>57</v>
      </c>
      <c r="AE145" s="107"/>
      <c r="AF145" s="75"/>
      <c r="AG145" s="104">
        <f t="shared" si="38"/>
        <v>90.7</v>
      </c>
      <c r="AH145" s="104">
        <f t="shared" si="39"/>
        <v>103.39800000000001</v>
      </c>
      <c r="AI145" s="104">
        <f t="shared" si="40"/>
        <v>90.7</v>
      </c>
      <c r="AJ145" s="104">
        <f t="shared" si="41"/>
        <v>123</v>
      </c>
      <c r="AK145" s="104">
        <f t="shared" si="42"/>
        <v>106.08</v>
      </c>
      <c r="AL145" s="105">
        <f t="shared" si="43"/>
        <v>123</v>
      </c>
      <c r="AM145" s="105">
        <f t="shared" si="44"/>
        <v>106.08</v>
      </c>
      <c r="AN145" s="105"/>
      <c r="AO145" s="105"/>
      <c r="AP145" s="39">
        <f t="shared" si="47"/>
        <v>1</v>
      </c>
      <c r="AQ145" s="30" t="s">
        <v>78</v>
      </c>
      <c r="AR145" s="30" t="s">
        <v>79</v>
      </c>
      <c r="AS145" s="30">
        <v>167</v>
      </c>
      <c r="AT145" s="113">
        <v>90.7</v>
      </c>
      <c r="AU145" s="113">
        <v>90.7</v>
      </c>
      <c r="AV145" s="72">
        <v>103.39800000000001</v>
      </c>
      <c r="AW145" s="72">
        <v>90.7</v>
      </c>
      <c r="AX145" s="113">
        <v>123</v>
      </c>
      <c r="AY145" s="113">
        <v>106.08</v>
      </c>
      <c r="AZ145" s="108">
        <v>417</v>
      </c>
      <c r="BA145" s="112">
        <v>75.59</v>
      </c>
      <c r="BB145" s="112">
        <v>75.59</v>
      </c>
      <c r="BC145" s="112">
        <v>86.172600000000017</v>
      </c>
      <c r="BD145" s="112">
        <v>75.59</v>
      </c>
      <c r="BE145" s="112">
        <v>100.56</v>
      </c>
      <c r="BF145" s="112">
        <v>86.64</v>
      </c>
      <c r="BG145" s="109">
        <v>833</v>
      </c>
      <c r="BH145" s="112">
        <v>68.03</v>
      </c>
      <c r="BI145" s="112">
        <v>68.027210884353735</v>
      </c>
      <c r="BJ145" s="112">
        <v>77.554200000000009</v>
      </c>
      <c r="BK145" s="112">
        <v>68.027210884353735</v>
      </c>
      <c r="BL145" s="112">
        <v>91.320000000000007</v>
      </c>
      <c r="BM145" s="112">
        <v>78.72</v>
      </c>
      <c r="BN145" s="109">
        <v>2083</v>
      </c>
      <c r="BO145" s="112">
        <v>65</v>
      </c>
      <c r="BP145" s="112">
        <v>65</v>
      </c>
      <c r="BQ145" s="112">
        <v>74.100000000000009</v>
      </c>
      <c r="BR145" s="112">
        <v>65</v>
      </c>
      <c r="BS145" s="112">
        <v>87.6</v>
      </c>
      <c r="BT145" s="112">
        <v>75.48</v>
      </c>
      <c r="BU145" s="109"/>
      <c r="BV145" s="112"/>
      <c r="BW145" s="112"/>
      <c r="BX145" s="112"/>
      <c r="BY145" s="112"/>
      <c r="BZ145" s="112"/>
      <c r="CA145" s="112"/>
      <c r="CB145" s="106" t="str">
        <f t="shared" si="45"/>
        <v>Heineken</v>
      </c>
      <c r="CC145" s="30">
        <v>0</v>
      </c>
      <c r="CD145" s="30"/>
      <c r="CE145" s="73"/>
      <c r="CF145" s="74"/>
      <c r="CG145" s="30"/>
      <c r="CH145" s="30"/>
      <c r="CI145" s="110">
        <v>100051</v>
      </c>
    </row>
    <row r="146" spans="1:87" ht="15" customHeight="1" x14ac:dyDescent="0.25">
      <c r="A146" s="30" t="s">
        <v>125</v>
      </c>
      <c r="B146" s="30">
        <v>88027445</v>
      </c>
      <c r="C146" s="30" t="s">
        <v>288</v>
      </c>
      <c r="D146" s="96">
        <f>VLOOKUP(B146,'Status update'!B:E,4,0)</f>
        <v>1</v>
      </c>
      <c r="E146" s="96">
        <f t="shared" si="46"/>
        <v>1</v>
      </c>
      <c r="F146" s="96">
        <f>VLOOKUP(B146,'Status update'!B:D,3,0)</f>
        <v>32</v>
      </c>
      <c r="G146" s="97">
        <f t="shared" si="34"/>
        <v>32</v>
      </c>
      <c r="H146" s="30"/>
      <c r="I146" s="30"/>
      <c r="J146" s="30"/>
      <c r="K146" s="98">
        <f t="shared" si="35"/>
        <v>3.2000000000000001E-2</v>
      </c>
      <c r="L146" s="98">
        <f t="shared" si="36"/>
        <v>3.2000000000000001E-2</v>
      </c>
      <c r="M146" s="99"/>
      <c r="N146" s="100">
        <f t="shared" si="37"/>
        <v>0</v>
      </c>
      <c r="O146" s="101"/>
      <c r="P146" s="102"/>
      <c r="Q146" s="103"/>
      <c r="R146" s="103"/>
      <c r="S146" s="30" t="s">
        <v>127</v>
      </c>
      <c r="T146" s="30" t="s">
        <v>106</v>
      </c>
      <c r="U146" s="30">
        <v>60</v>
      </c>
      <c r="V146" s="30">
        <v>40</v>
      </c>
      <c r="W146" s="30">
        <v>40</v>
      </c>
      <c r="X146" s="30">
        <v>1000</v>
      </c>
      <c r="Y146" s="30" t="s">
        <v>83</v>
      </c>
      <c r="Z146" s="30">
        <v>1</v>
      </c>
      <c r="AA146" s="30" t="s">
        <v>76</v>
      </c>
      <c r="AB146" s="30" t="s">
        <v>117</v>
      </c>
      <c r="AC146" s="30">
        <v>60</v>
      </c>
      <c r="AD146" s="30">
        <v>70</v>
      </c>
      <c r="AE146" s="75"/>
      <c r="AF146" s="73"/>
      <c r="AG146" s="104">
        <f t="shared" si="38"/>
        <v>9.68</v>
      </c>
      <c r="AH146" s="104">
        <f t="shared" si="39"/>
        <v>11.3256</v>
      </c>
      <c r="AI146" s="104">
        <f t="shared" si="40"/>
        <v>10.68</v>
      </c>
      <c r="AJ146" s="104">
        <f t="shared" si="41"/>
        <v>12.98</v>
      </c>
      <c r="AK146" s="104">
        <f t="shared" si="42"/>
        <v>12.14</v>
      </c>
      <c r="AL146" s="105">
        <f t="shared" si="43"/>
        <v>12.98</v>
      </c>
      <c r="AM146" s="105">
        <f t="shared" si="44"/>
        <v>12.14</v>
      </c>
      <c r="AN146" s="105"/>
      <c r="AO146" s="105"/>
      <c r="AP146" s="39">
        <f t="shared" si="47"/>
        <v>1</v>
      </c>
      <c r="AQ146" s="30" t="s">
        <v>118</v>
      </c>
      <c r="AR146" s="30" t="s">
        <v>79</v>
      </c>
      <c r="AS146" s="30">
        <v>1000</v>
      </c>
      <c r="AT146" s="113">
        <v>9.68</v>
      </c>
      <c r="AU146" s="113">
        <v>10.68</v>
      </c>
      <c r="AV146" s="72">
        <v>11.3256</v>
      </c>
      <c r="AW146" s="72">
        <v>10.68</v>
      </c>
      <c r="AX146" s="113">
        <v>12.98</v>
      </c>
      <c r="AY146" s="94">
        <v>12.14</v>
      </c>
      <c r="AZ146" s="108">
        <v>2500</v>
      </c>
      <c r="BA146" s="112">
        <v>8.9700000000000006</v>
      </c>
      <c r="BB146" s="112">
        <v>9.9600000000000009</v>
      </c>
      <c r="BC146" s="112">
        <v>10.494899999999999</v>
      </c>
      <c r="BD146" s="112">
        <v>9.9600000000000009</v>
      </c>
      <c r="BE146" s="70">
        <v>12.03</v>
      </c>
      <c r="BF146" s="70">
        <v>11.32</v>
      </c>
      <c r="BG146" s="109">
        <v>5000</v>
      </c>
      <c r="BH146" s="112">
        <v>8.6199999999999992</v>
      </c>
      <c r="BI146" s="112">
        <v>9.4600000000000009</v>
      </c>
      <c r="BJ146" s="112">
        <v>10.085399999999998</v>
      </c>
      <c r="BK146" s="112">
        <v>9.4600000000000009</v>
      </c>
      <c r="BL146" s="71">
        <v>11.56</v>
      </c>
      <c r="BM146" s="71">
        <v>10.75</v>
      </c>
      <c r="BN146" s="109">
        <v>10000</v>
      </c>
      <c r="BO146" s="112">
        <v>8.33</v>
      </c>
      <c r="BP146" s="112">
        <v>9.1999999999999993</v>
      </c>
      <c r="BQ146" s="112">
        <v>9.7461000000000002</v>
      </c>
      <c r="BR146" s="112">
        <v>9.1999999999999993</v>
      </c>
      <c r="BS146" s="71">
        <v>11.17</v>
      </c>
      <c r="BT146" s="71">
        <v>10.45</v>
      </c>
      <c r="BU146" s="109">
        <v>20000</v>
      </c>
      <c r="BV146" s="112">
        <v>8.06</v>
      </c>
      <c r="BW146" s="112">
        <v>8.9499999999999993</v>
      </c>
      <c r="BX146" s="112">
        <v>9.4301999999999992</v>
      </c>
      <c r="BY146" s="112">
        <v>8.9499999999999993</v>
      </c>
      <c r="BZ146" s="76">
        <v>10.81</v>
      </c>
      <c r="CA146" s="76">
        <v>10.81</v>
      </c>
      <c r="CB146" s="106" t="str">
        <f t="shared" si="45"/>
        <v>Heineken - F1</v>
      </c>
      <c r="CC146" s="30"/>
      <c r="CD146" s="30"/>
      <c r="CE146" s="73"/>
      <c r="CF146" s="74"/>
      <c r="CG146" s="30"/>
      <c r="CH146" s="30"/>
      <c r="CI146" s="30">
        <v>101140</v>
      </c>
    </row>
    <row r="147" spans="1:87" ht="15" customHeight="1" x14ac:dyDescent="0.25">
      <c r="A147" s="30" t="s">
        <v>125</v>
      </c>
      <c r="B147" s="30">
        <v>88027449</v>
      </c>
      <c r="C147" s="30" t="s">
        <v>289</v>
      </c>
      <c r="D147" s="96">
        <f>VLOOKUP(B147,'Status update'!B:E,4,0)</f>
        <v>1</v>
      </c>
      <c r="E147" s="96">
        <f t="shared" si="46"/>
        <v>1</v>
      </c>
      <c r="F147" s="96">
        <f>VLOOKUP(B147,'Status update'!B:D,3,0)</f>
        <v>31</v>
      </c>
      <c r="G147" s="97">
        <f t="shared" si="34"/>
        <v>31</v>
      </c>
      <c r="H147" s="30"/>
      <c r="I147" s="30"/>
      <c r="J147" s="30"/>
      <c r="K147" s="98">
        <f t="shared" si="35"/>
        <v>3.1E-2</v>
      </c>
      <c r="L147" s="98">
        <f t="shared" si="36"/>
        <v>3.1E-2</v>
      </c>
      <c r="M147" s="99"/>
      <c r="N147" s="100">
        <f t="shared" si="37"/>
        <v>0</v>
      </c>
      <c r="O147" s="101"/>
      <c r="P147" s="102"/>
      <c r="Q147" s="103"/>
      <c r="R147" s="103"/>
      <c r="S147" s="30" t="s">
        <v>127</v>
      </c>
      <c r="T147" s="30" t="s">
        <v>106</v>
      </c>
      <c r="U147" s="30">
        <v>60</v>
      </c>
      <c r="V147" s="30">
        <v>40</v>
      </c>
      <c r="W147" s="30">
        <v>40</v>
      </c>
      <c r="X147" s="30">
        <v>1000</v>
      </c>
      <c r="Y147" s="30" t="s">
        <v>83</v>
      </c>
      <c r="Z147" s="30">
        <v>1</v>
      </c>
      <c r="AA147" s="30" t="s">
        <v>76</v>
      </c>
      <c r="AB147" s="30" t="s">
        <v>117</v>
      </c>
      <c r="AC147" s="30">
        <v>60</v>
      </c>
      <c r="AD147" s="30">
        <v>70</v>
      </c>
      <c r="AE147" s="75"/>
      <c r="AF147" s="73"/>
      <c r="AG147" s="104">
        <f t="shared" si="38"/>
        <v>9.68</v>
      </c>
      <c r="AH147" s="104">
        <f t="shared" si="39"/>
        <v>11.3256</v>
      </c>
      <c r="AI147" s="104">
        <f t="shared" si="40"/>
        <v>10.68</v>
      </c>
      <c r="AJ147" s="104">
        <f t="shared" si="41"/>
        <v>12.98</v>
      </c>
      <c r="AK147" s="104">
        <f t="shared" si="42"/>
        <v>12.14</v>
      </c>
      <c r="AL147" s="105">
        <f t="shared" si="43"/>
        <v>12.98</v>
      </c>
      <c r="AM147" s="105">
        <f t="shared" si="44"/>
        <v>12.14</v>
      </c>
      <c r="AN147" s="105"/>
      <c r="AO147" s="105"/>
      <c r="AP147" s="39">
        <f t="shared" si="47"/>
        <v>1</v>
      </c>
      <c r="AQ147" s="30" t="s">
        <v>118</v>
      </c>
      <c r="AR147" s="30" t="s">
        <v>79</v>
      </c>
      <c r="AS147" s="30">
        <v>1000</v>
      </c>
      <c r="AT147" s="113">
        <v>9.68</v>
      </c>
      <c r="AU147" s="113">
        <v>10.68</v>
      </c>
      <c r="AV147" s="72">
        <v>11.3256</v>
      </c>
      <c r="AW147" s="72">
        <v>10.68</v>
      </c>
      <c r="AX147" s="113">
        <v>12.98</v>
      </c>
      <c r="AY147" s="94">
        <v>12.14</v>
      </c>
      <c r="AZ147" s="108">
        <v>2500</v>
      </c>
      <c r="BA147" s="112">
        <v>8.9700000000000006</v>
      </c>
      <c r="BB147" s="112">
        <v>9.9600000000000009</v>
      </c>
      <c r="BC147" s="112">
        <v>10.494899999999999</v>
      </c>
      <c r="BD147" s="112">
        <v>9.9600000000000009</v>
      </c>
      <c r="BE147" s="70">
        <v>12.03</v>
      </c>
      <c r="BF147" s="70">
        <v>11.32</v>
      </c>
      <c r="BG147" s="109">
        <v>5000</v>
      </c>
      <c r="BH147" s="112">
        <v>8.6199999999999992</v>
      </c>
      <c r="BI147" s="112">
        <v>9.4600000000000009</v>
      </c>
      <c r="BJ147" s="112">
        <v>10.085399999999998</v>
      </c>
      <c r="BK147" s="112">
        <v>9.4600000000000009</v>
      </c>
      <c r="BL147" s="71">
        <v>11.56</v>
      </c>
      <c r="BM147" s="71">
        <v>10.75</v>
      </c>
      <c r="BN147" s="109">
        <v>10000</v>
      </c>
      <c r="BO147" s="112">
        <v>8.33</v>
      </c>
      <c r="BP147" s="112">
        <v>9.1999999999999993</v>
      </c>
      <c r="BQ147" s="112">
        <v>9.7461000000000002</v>
      </c>
      <c r="BR147" s="112">
        <v>9.1999999999999993</v>
      </c>
      <c r="BS147" s="71">
        <v>11.17</v>
      </c>
      <c r="BT147" s="71">
        <v>10.45</v>
      </c>
      <c r="BU147" s="109">
        <v>20000</v>
      </c>
      <c r="BV147" s="112">
        <v>8.06</v>
      </c>
      <c r="BW147" s="112">
        <v>8.9499999999999993</v>
      </c>
      <c r="BX147" s="112">
        <v>9.4301999999999992</v>
      </c>
      <c r="BY147" s="112">
        <v>8.9499999999999993</v>
      </c>
      <c r="BZ147" s="76">
        <v>10.81</v>
      </c>
      <c r="CA147" s="76">
        <v>10.81</v>
      </c>
      <c r="CB147" s="106" t="str">
        <f t="shared" si="45"/>
        <v>Heineken - F1</v>
      </c>
      <c r="CC147" s="30"/>
      <c r="CD147" s="30"/>
      <c r="CE147" s="73"/>
      <c r="CF147" s="74"/>
      <c r="CG147" s="30"/>
      <c r="CH147" s="30"/>
      <c r="CI147" s="30">
        <v>101140</v>
      </c>
    </row>
    <row r="148" spans="1:87" ht="15" customHeight="1" x14ac:dyDescent="0.25">
      <c r="A148" s="30" t="s">
        <v>188</v>
      </c>
      <c r="B148" s="30">
        <v>88026272</v>
      </c>
      <c r="C148" s="30" t="s">
        <v>290</v>
      </c>
      <c r="D148" s="96">
        <f>VLOOKUP(B148,'Status update'!B:E,4,0)</f>
        <v>1</v>
      </c>
      <c r="E148" s="96">
        <f t="shared" si="46"/>
        <v>1</v>
      </c>
      <c r="F148" s="96">
        <f>VLOOKUP(B148,'Status update'!B:D,3,0)</f>
        <v>10</v>
      </c>
      <c r="G148" s="97">
        <f t="shared" si="34"/>
        <v>10</v>
      </c>
      <c r="H148" s="30"/>
      <c r="I148" s="30"/>
      <c r="J148" s="30"/>
      <c r="K148" s="98">
        <f t="shared" si="35"/>
        <v>3.003003003003003E-2</v>
      </c>
      <c r="L148" s="98">
        <f t="shared" si="36"/>
        <v>3.003003003003003E-2</v>
      </c>
      <c r="M148" s="99"/>
      <c r="N148" s="100">
        <f t="shared" si="37"/>
        <v>0</v>
      </c>
      <c r="O148" s="101"/>
      <c r="P148" s="102"/>
      <c r="Q148" s="103"/>
      <c r="R148" s="103"/>
      <c r="S148" s="30" t="s">
        <v>73</v>
      </c>
      <c r="T148" s="30" t="s">
        <v>74</v>
      </c>
      <c r="U148" s="30">
        <v>35.5</v>
      </c>
      <c r="V148" s="30">
        <v>21</v>
      </c>
      <c r="W148" s="30">
        <v>54</v>
      </c>
      <c r="X148" s="30">
        <v>333</v>
      </c>
      <c r="Y148" s="30" t="s">
        <v>89</v>
      </c>
      <c r="Z148" s="30">
        <v>6</v>
      </c>
      <c r="AA148" s="30" t="s">
        <v>76</v>
      </c>
      <c r="AB148" s="30" t="s">
        <v>108</v>
      </c>
      <c r="AC148" s="30">
        <v>50</v>
      </c>
      <c r="AD148" s="30">
        <v>57</v>
      </c>
      <c r="AE148" s="107"/>
      <c r="AF148" s="75"/>
      <c r="AG148" s="104">
        <f t="shared" si="38"/>
        <v>31.75</v>
      </c>
      <c r="AH148" s="104">
        <f t="shared" si="39"/>
        <v>36.195000000000007</v>
      </c>
      <c r="AI148" s="104">
        <f t="shared" si="40"/>
        <v>31.75</v>
      </c>
      <c r="AJ148" s="104">
        <f t="shared" si="41"/>
        <v>44.22</v>
      </c>
      <c r="AK148" s="104">
        <f t="shared" si="42"/>
        <v>38.099999999999994</v>
      </c>
      <c r="AL148" s="105">
        <f t="shared" si="43"/>
        <v>44.22</v>
      </c>
      <c r="AM148" s="105">
        <f t="shared" si="44"/>
        <v>38.099999999999994</v>
      </c>
      <c r="AN148" s="105"/>
      <c r="AO148" s="105"/>
      <c r="AP148" s="39">
        <f t="shared" si="47"/>
        <v>1</v>
      </c>
      <c r="AQ148" s="30" t="s">
        <v>78</v>
      </c>
      <c r="AR148" s="30" t="s">
        <v>79</v>
      </c>
      <c r="AS148" s="30">
        <v>333</v>
      </c>
      <c r="AT148" s="113">
        <v>31.75</v>
      </c>
      <c r="AU148" s="113">
        <v>31.75</v>
      </c>
      <c r="AV148" s="72">
        <v>36.195000000000007</v>
      </c>
      <c r="AW148" s="72">
        <v>31.75</v>
      </c>
      <c r="AX148" s="113">
        <v>44.22</v>
      </c>
      <c r="AY148" s="113">
        <v>38.099999999999994</v>
      </c>
      <c r="AZ148" s="108">
        <v>833</v>
      </c>
      <c r="BA148" s="112">
        <v>28.72</v>
      </c>
      <c r="BB148" s="112">
        <v>28.72</v>
      </c>
      <c r="BC148" s="112">
        <v>32.7408</v>
      </c>
      <c r="BD148" s="112">
        <v>28.72</v>
      </c>
      <c r="BE148" s="112">
        <v>38.94</v>
      </c>
      <c r="BF148" s="112">
        <v>33.599999999999994</v>
      </c>
      <c r="BG148" s="109">
        <v>1667</v>
      </c>
      <c r="BH148" s="112">
        <v>27.21</v>
      </c>
      <c r="BI148" s="112">
        <v>27.210884353741495</v>
      </c>
      <c r="BJ148" s="112">
        <v>31.019400000000005</v>
      </c>
      <c r="BK148" s="112">
        <v>27.210884353741495</v>
      </c>
      <c r="BL148" s="112">
        <v>38.04</v>
      </c>
      <c r="BM148" s="112">
        <v>32.82</v>
      </c>
      <c r="BN148" s="109">
        <v>4167</v>
      </c>
      <c r="BO148" s="112">
        <v>26.83</v>
      </c>
      <c r="BP148" s="112">
        <v>26.83</v>
      </c>
      <c r="BQ148" s="112">
        <v>30.586200000000002</v>
      </c>
      <c r="BR148" s="112">
        <v>26.83</v>
      </c>
      <c r="BS148" s="112">
        <v>36.54</v>
      </c>
      <c r="BT148" s="112">
        <v>31.5</v>
      </c>
      <c r="BU148" s="109"/>
      <c r="BV148" s="112"/>
      <c r="BW148" s="112"/>
      <c r="BX148" s="112"/>
      <c r="BY148" s="112"/>
      <c r="BZ148" s="112"/>
      <c r="CA148" s="112"/>
      <c r="CB148" s="106" t="str">
        <f t="shared" si="45"/>
        <v>Heineken - 0.0</v>
      </c>
      <c r="CC148" s="30">
        <v>33.599999999999994</v>
      </c>
      <c r="CD148" s="30"/>
      <c r="CE148" s="73"/>
      <c r="CF148" s="74"/>
      <c r="CG148" s="30"/>
      <c r="CH148" s="30"/>
      <c r="CI148" s="110">
        <v>100051</v>
      </c>
    </row>
    <row r="149" spans="1:87" ht="15" customHeight="1" x14ac:dyDescent="0.25">
      <c r="A149" s="30" t="s">
        <v>119</v>
      </c>
      <c r="B149" s="30">
        <v>88026615</v>
      </c>
      <c r="C149" s="30" t="s">
        <v>291</v>
      </c>
      <c r="D149" s="96">
        <f>VLOOKUP(B149,'Status update'!B:E,4,0)</f>
        <v>1</v>
      </c>
      <c r="E149" s="96">
        <v>3</v>
      </c>
      <c r="F149" s="96">
        <f>VLOOKUP(B149,'Status update'!B:D,3,0)</f>
        <v>909</v>
      </c>
      <c r="G149" s="97">
        <f t="shared" si="34"/>
        <v>909</v>
      </c>
      <c r="H149" s="30" t="s">
        <v>186</v>
      </c>
      <c r="I149" s="30"/>
      <c r="J149" s="30"/>
      <c r="K149" s="98">
        <f t="shared" si="35"/>
        <v>0.13567164179104477</v>
      </c>
      <c r="L149" s="98">
        <f t="shared" si="36"/>
        <v>0.13567164179104477</v>
      </c>
      <c r="M149" s="99"/>
      <c r="N149" s="100">
        <f t="shared" si="37"/>
        <v>0</v>
      </c>
      <c r="O149" s="101"/>
      <c r="P149" s="102"/>
      <c r="Q149" s="103"/>
      <c r="R149" s="103"/>
      <c r="S149" s="30" t="s">
        <v>81</v>
      </c>
      <c r="T149" s="30" t="s">
        <v>150</v>
      </c>
      <c r="U149" s="30">
        <v>55.9</v>
      </c>
      <c r="V149" s="30">
        <v>21.9</v>
      </c>
      <c r="W149" s="30">
        <v>21.2</v>
      </c>
      <c r="X149" s="30">
        <v>6700</v>
      </c>
      <c r="Y149" s="30" t="s">
        <v>89</v>
      </c>
      <c r="Z149" s="30">
        <v>24</v>
      </c>
      <c r="AA149" s="30" t="s">
        <v>151</v>
      </c>
      <c r="AB149" s="30" t="s">
        <v>113</v>
      </c>
      <c r="AC149" s="30">
        <v>70</v>
      </c>
      <c r="AD149" s="30"/>
      <c r="AE149" s="107"/>
      <c r="AF149" s="75"/>
      <c r="AG149" s="104">
        <f t="shared" si="38"/>
        <v>20.16</v>
      </c>
      <c r="AH149" s="104">
        <f t="shared" si="39"/>
        <v>20.16</v>
      </c>
      <c r="AI149" s="104">
        <f t="shared" si="40"/>
        <v>21.369600000000002</v>
      </c>
      <c r="AJ149" s="104">
        <f t="shared" si="41"/>
        <v>22.799999999999997</v>
      </c>
      <c r="AK149" s="104">
        <f t="shared" si="42"/>
        <v>24.240000000000002</v>
      </c>
      <c r="AL149" s="105">
        <f t="shared" si="43"/>
        <v>22.799999999999997</v>
      </c>
      <c r="AM149" s="105">
        <f t="shared" si="44"/>
        <v>24.240000000000002</v>
      </c>
      <c r="AN149" s="105"/>
      <c r="AO149" s="105"/>
      <c r="AP149" s="39">
        <v>1</v>
      </c>
      <c r="AQ149" s="30" t="s">
        <v>152</v>
      </c>
      <c r="AR149" s="30"/>
      <c r="AS149" s="30">
        <v>6700</v>
      </c>
      <c r="AT149" s="113">
        <v>20.16</v>
      </c>
      <c r="AU149" s="113"/>
      <c r="AV149" s="72">
        <v>20.16</v>
      </c>
      <c r="AW149" s="72">
        <v>21.369600000000002</v>
      </c>
      <c r="AX149" s="113">
        <v>22.799999999999997</v>
      </c>
      <c r="AY149" s="113">
        <v>24.240000000000002</v>
      </c>
      <c r="AZ149" s="108"/>
      <c r="BA149" s="112"/>
      <c r="BB149" s="112"/>
      <c r="BC149" s="112"/>
      <c r="BD149" s="112"/>
      <c r="BE149" s="112"/>
      <c r="BF149" s="112"/>
      <c r="BG149" s="109"/>
      <c r="BH149" s="112"/>
      <c r="BI149" s="112"/>
      <c r="BJ149" s="112"/>
      <c r="BK149" s="112"/>
      <c r="BL149" s="112"/>
      <c r="BM149" s="112"/>
      <c r="BN149" s="109"/>
      <c r="BO149" s="112"/>
      <c r="BP149" s="112"/>
      <c r="BQ149" s="112"/>
      <c r="BR149" s="112"/>
      <c r="BS149" s="112"/>
      <c r="BT149" s="112"/>
      <c r="BU149" s="109"/>
      <c r="BV149" s="112"/>
      <c r="BW149" s="112"/>
      <c r="BX149" s="112"/>
      <c r="BY149" s="112"/>
      <c r="BZ149" s="112"/>
      <c r="CA149" s="112"/>
      <c r="CB149" s="106" t="str">
        <f t="shared" si="45"/>
        <v>Heineken UCL</v>
      </c>
      <c r="CC149" s="30"/>
      <c r="CD149" s="30"/>
      <c r="CE149" s="73"/>
      <c r="CF149" s="74"/>
      <c r="CG149" s="30"/>
      <c r="CH149" s="30"/>
      <c r="CI149" s="30">
        <v>100743</v>
      </c>
    </row>
    <row r="150" spans="1:87" ht="15" customHeight="1" x14ac:dyDescent="0.25">
      <c r="A150" s="30" t="s">
        <v>92</v>
      </c>
      <c r="B150" s="30">
        <v>88025989</v>
      </c>
      <c r="C150" s="30" t="s">
        <v>292</v>
      </c>
      <c r="D150" s="96">
        <f>VLOOKUP(B150,'Status update'!B:E,4,0)</f>
        <v>1</v>
      </c>
      <c r="E150" s="96">
        <f t="shared" si="46"/>
        <v>1</v>
      </c>
      <c r="F150" s="96">
        <f>VLOOKUP(B150,'Status update'!B:D,3,0)</f>
        <v>5</v>
      </c>
      <c r="G150" s="97">
        <f t="shared" si="34"/>
        <v>5</v>
      </c>
      <c r="H150" s="30"/>
      <c r="I150" s="30"/>
      <c r="J150" s="30"/>
      <c r="K150" s="98">
        <f t="shared" si="35"/>
        <v>2.9940119760479042E-2</v>
      </c>
      <c r="L150" s="98">
        <f t="shared" si="36"/>
        <v>2.9940119760479042E-2</v>
      </c>
      <c r="M150" s="99"/>
      <c r="N150" s="100">
        <f t="shared" si="37"/>
        <v>0</v>
      </c>
      <c r="O150" s="101"/>
      <c r="P150" s="102"/>
      <c r="Q150" s="103"/>
      <c r="R150" s="103"/>
      <c r="S150" s="30" t="s">
        <v>73</v>
      </c>
      <c r="T150" s="30" t="s">
        <v>74</v>
      </c>
      <c r="U150" s="30">
        <v>36</v>
      </c>
      <c r="V150" s="30">
        <v>33</v>
      </c>
      <c r="W150" s="30">
        <v>7</v>
      </c>
      <c r="X150" s="30">
        <v>167</v>
      </c>
      <c r="Y150" s="30" t="s">
        <v>75</v>
      </c>
      <c r="Z150" s="30">
        <v>6</v>
      </c>
      <c r="AA150" s="30" t="s">
        <v>200</v>
      </c>
      <c r="AB150" s="30" t="s">
        <v>117</v>
      </c>
      <c r="AC150" s="30">
        <v>77</v>
      </c>
      <c r="AD150" s="30"/>
      <c r="AE150" s="107"/>
      <c r="AF150" s="75"/>
      <c r="AG150" s="104">
        <f t="shared" si="38"/>
        <v>35.255714285714284</v>
      </c>
      <c r="AH150" s="104">
        <f t="shared" si="39"/>
        <v>37.018499999999996</v>
      </c>
      <c r="AI150" s="104">
        <f t="shared" si="40"/>
        <v>37.37105714285714</v>
      </c>
      <c r="AJ150" s="104">
        <f t="shared" si="41"/>
        <v>42.480000000000004</v>
      </c>
      <c r="AK150" s="104">
        <f t="shared" si="42"/>
        <v>0</v>
      </c>
      <c r="AL150" s="105">
        <f t="shared" si="43"/>
        <v>42.480000000000004</v>
      </c>
      <c r="AM150" s="105">
        <f t="shared" si="44"/>
        <v>0</v>
      </c>
      <c r="AN150" s="105"/>
      <c r="AO150" s="105"/>
      <c r="AP150" s="39">
        <f t="shared" ref="AP150:AP177" si="48">IF($F150&lt;=AZ150,1,(IF($F150&lt;=BG150,2,(IF($F150&lt;=BN150,3,(IF($F150&lt;=BU150,4,5)))))))</f>
        <v>1</v>
      </c>
      <c r="AQ150" s="30" t="s">
        <v>201</v>
      </c>
      <c r="AR150" s="30"/>
      <c r="AS150" s="30">
        <v>167</v>
      </c>
      <c r="AT150" s="113">
        <v>35.255714285714284</v>
      </c>
      <c r="AU150" s="113"/>
      <c r="AV150" s="72">
        <v>37.018499999999996</v>
      </c>
      <c r="AW150" s="72">
        <v>37.37105714285714</v>
      </c>
      <c r="AX150" s="113">
        <v>42.480000000000004</v>
      </c>
      <c r="AY150" s="94"/>
      <c r="AZ150" s="108">
        <v>417</v>
      </c>
      <c r="BA150" s="112">
        <v>34.949142857142853</v>
      </c>
      <c r="BB150" s="112"/>
      <c r="BC150" s="112">
        <v>36.696599999999997</v>
      </c>
      <c r="BD150" s="112">
        <v>37.046091428571422</v>
      </c>
      <c r="BE150" s="112">
        <v>42.12</v>
      </c>
      <c r="BF150" s="70"/>
      <c r="BG150" s="109">
        <v>833</v>
      </c>
      <c r="BH150" s="112">
        <v>34.642571428571429</v>
      </c>
      <c r="BI150" s="112"/>
      <c r="BJ150" s="112">
        <v>36.374700000000004</v>
      </c>
      <c r="BK150" s="112">
        <v>36.721125714285719</v>
      </c>
      <c r="BL150" s="112">
        <v>41.7</v>
      </c>
      <c r="BM150" s="71"/>
      <c r="BN150" s="109">
        <v>1667</v>
      </c>
      <c r="BO150" s="112">
        <v>34.335999999999999</v>
      </c>
      <c r="BP150" s="112"/>
      <c r="BQ150" s="112">
        <v>36.052799999999998</v>
      </c>
      <c r="BR150" s="112">
        <v>36.396160000000002</v>
      </c>
      <c r="BS150" s="112">
        <v>41.339999999999996</v>
      </c>
      <c r="BT150" s="71"/>
      <c r="BU150" s="109">
        <v>2500</v>
      </c>
      <c r="BV150" s="112">
        <v>34.029428571428568</v>
      </c>
      <c r="BW150" s="112"/>
      <c r="BX150" s="112">
        <v>35.730899999999998</v>
      </c>
      <c r="BY150" s="112">
        <v>36.071194285714284</v>
      </c>
      <c r="BZ150" s="112">
        <v>40.980000000000004</v>
      </c>
      <c r="CA150" s="76"/>
      <c r="CB150" s="106" t="str">
        <f t="shared" si="45"/>
        <v>Heineken Silver (Global)</v>
      </c>
      <c r="CC150" s="30">
        <v>59.04</v>
      </c>
      <c r="CD150" s="30"/>
      <c r="CE150" s="73"/>
      <c r="CF150" s="74"/>
      <c r="CG150" s="30"/>
      <c r="CH150" s="30"/>
      <c r="CI150" s="110">
        <v>100051</v>
      </c>
    </row>
    <row r="151" spans="1:87" ht="15" customHeight="1" x14ac:dyDescent="0.25">
      <c r="A151" s="30" t="s">
        <v>92</v>
      </c>
      <c r="B151" s="30">
        <v>88025990</v>
      </c>
      <c r="C151" s="30" t="s">
        <v>293</v>
      </c>
      <c r="D151" s="96">
        <f>VLOOKUP(B151,'Status update'!B:E,4,0)</f>
        <v>1</v>
      </c>
      <c r="E151" s="96">
        <f t="shared" si="46"/>
        <v>1</v>
      </c>
      <c r="F151" s="96">
        <f>VLOOKUP(B151,'Status update'!B:D,3,0)</f>
        <v>5</v>
      </c>
      <c r="G151" s="97">
        <f t="shared" si="34"/>
        <v>5</v>
      </c>
      <c r="H151" s="30"/>
      <c r="I151" s="30"/>
      <c r="J151" s="30"/>
      <c r="K151" s="98">
        <f t="shared" si="35"/>
        <v>2.9940119760479042E-2</v>
      </c>
      <c r="L151" s="98">
        <f t="shared" si="36"/>
        <v>2.9940119760479042E-2</v>
      </c>
      <c r="M151" s="99"/>
      <c r="N151" s="100">
        <f t="shared" si="37"/>
        <v>0</v>
      </c>
      <c r="O151" s="101"/>
      <c r="P151" s="102"/>
      <c r="Q151" s="103"/>
      <c r="R151" s="103"/>
      <c r="S151" s="30" t="s">
        <v>73</v>
      </c>
      <c r="T151" s="30" t="s">
        <v>74</v>
      </c>
      <c r="U151" s="30">
        <v>36</v>
      </c>
      <c r="V151" s="30">
        <v>33</v>
      </c>
      <c r="W151" s="30">
        <v>7</v>
      </c>
      <c r="X151" s="30">
        <v>167</v>
      </c>
      <c r="Y151" s="30" t="s">
        <v>75</v>
      </c>
      <c r="Z151" s="30">
        <v>6</v>
      </c>
      <c r="AA151" s="30" t="s">
        <v>200</v>
      </c>
      <c r="AB151" s="30" t="s">
        <v>117</v>
      </c>
      <c r="AC151" s="30">
        <v>77</v>
      </c>
      <c r="AD151" s="30"/>
      <c r="AE151" s="107"/>
      <c r="AF151" s="75"/>
      <c r="AG151" s="104">
        <f t="shared" si="38"/>
        <v>35.255714285714284</v>
      </c>
      <c r="AH151" s="104">
        <f t="shared" si="39"/>
        <v>37.018499999999996</v>
      </c>
      <c r="AI151" s="104">
        <f t="shared" si="40"/>
        <v>37.37105714285714</v>
      </c>
      <c r="AJ151" s="104">
        <f t="shared" si="41"/>
        <v>42.480000000000004</v>
      </c>
      <c r="AK151" s="104">
        <f t="shared" si="42"/>
        <v>0</v>
      </c>
      <c r="AL151" s="105">
        <f t="shared" si="43"/>
        <v>42.480000000000004</v>
      </c>
      <c r="AM151" s="105">
        <f t="shared" si="44"/>
        <v>0</v>
      </c>
      <c r="AN151" s="105"/>
      <c r="AO151" s="105"/>
      <c r="AP151" s="39">
        <f t="shared" si="48"/>
        <v>1</v>
      </c>
      <c r="AQ151" s="30" t="s">
        <v>201</v>
      </c>
      <c r="AR151" s="30"/>
      <c r="AS151" s="30">
        <v>167</v>
      </c>
      <c r="AT151" s="113">
        <v>35.255714285714284</v>
      </c>
      <c r="AU151" s="113"/>
      <c r="AV151" s="72">
        <v>37.018499999999996</v>
      </c>
      <c r="AW151" s="72">
        <v>37.37105714285714</v>
      </c>
      <c r="AX151" s="113">
        <v>42.480000000000004</v>
      </c>
      <c r="AY151" s="94"/>
      <c r="AZ151" s="108">
        <v>417</v>
      </c>
      <c r="BA151" s="112">
        <v>34.949142857142853</v>
      </c>
      <c r="BB151" s="112"/>
      <c r="BC151" s="112">
        <v>36.696599999999997</v>
      </c>
      <c r="BD151" s="112">
        <v>37.046091428571422</v>
      </c>
      <c r="BE151" s="112">
        <v>42.12</v>
      </c>
      <c r="BF151" s="70"/>
      <c r="BG151" s="109">
        <v>833</v>
      </c>
      <c r="BH151" s="112">
        <v>34.642571428571429</v>
      </c>
      <c r="BI151" s="112"/>
      <c r="BJ151" s="112">
        <v>36.374700000000004</v>
      </c>
      <c r="BK151" s="112">
        <v>36.721125714285719</v>
      </c>
      <c r="BL151" s="112">
        <v>41.7</v>
      </c>
      <c r="BM151" s="71"/>
      <c r="BN151" s="109">
        <v>1667</v>
      </c>
      <c r="BO151" s="112">
        <v>34.335999999999999</v>
      </c>
      <c r="BP151" s="112"/>
      <c r="BQ151" s="112">
        <v>36.052799999999998</v>
      </c>
      <c r="BR151" s="112">
        <v>36.396160000000002</v>
      </c>
      <c r="BS151" s="112">
        <v>41.339999999999996</v>
      </c>
      <c r="BT151" s="71"/>
      <c r="BU151" s="109">
        <v>2500</v>
      </c>
      <c r="BV151" s="112">
        <v>34.029428571428568</v>
      </c>
      <c r="BW151" s="112"/>
      <c r="BX151" s="112">
        <v>35.730899999999998</v>
      </c>
      <c r="BY151" s="112">
        <v>36.071194285714284</v>
      </c>
      <c r="BZ151" s="112">
        <v>40.980000000000004</v>
      </c>
      <c r="CA151" s="76"/>
      <c r="CB151" s="106" t="str">
        <f t="shared" si="45"/>
        <v>Heineken Silver (Global)</v>
      </c>
      <c r="CC151" s="30">
        <v>55.92</v>
      </c>
      <c r="CD151" s="30"/>
      <c r="CE151" s="73"/>
      <c r="CF151" s="74"/>
      <c r="CG151" s="30"/>
      <c r="CH151" s="30"/>
      <c r="CI151" s="110">
        <v>100051</v>
      </c>
    </row>
    <row r="152" spans="1:87" ht="15" customHeight="1" x14ac:dyDescent="0.25">
      <c r="A152" s="30" t="s">
        <v>92</v>
      </c>
      <c r="B152" s="30">
        <v>88025991</v>
      </c>
      <c r="C152" s="30" t="s">
        <v>294</v>
      </c>
      <c r="D152" s="96">
        <f>VLOOKUP(B152,'Status update'!B:E,4,0)</f>
        <v>1</v>
      </c>
      <c r="E152" s="96">
        <f t="shared" si="46"/>
        <v>1</v>
      </c>
      <c r="F152" s="96">
        <f>VLOOKUP(B152,'Status update'!B:D,3,0)</f>
        <v>5</v>
      </c>
      <c r="G152" s="97">
        <f t="shared" si="34"/>
        <v>5</v>
      </c>
      <c r="H152" s="30"/>
      <c r="I152" s="30"/>
      <c r="J152" s="30"/>
      <c r="K152" s="98">
        <f t="shared" si="35"/>
        <v>2.9940119760479042E-2</v>
      </c>
      <c r="L152" s="98">
        <f t="shared" si="36"/>
        <v>2.9940119760479042E-2</v>
      </c>
      <c r="M152" s="99"/>
      <c r="N152" s="100">
        <f t="shared" si="37"/>
        <v>0</v>
      </c>
      <c r="O152" s="101"/>
      <c r="P152" s="102"/>
      <c r="Q152" s="103"/>
      <c r="R152" s="103"/>
      <c r="S152" s="30" t="s">
        <v>73</v>
      </c>
      <c r="T152" s="30" t="s">
        <v>74</v>
      </c>
      <c r="U152" s="30">
        <v>36</v>
      </c>
      <c r="V152" s="30">
        <v>33</v>
      </c>
      <c r="W152" s="30">
        <v>7</v>
      </c>
      <c r="X152" s="30">
        <v>167</v>
      </c>
      <c r="Y152" s="30" t="s">
        <v>75</v>
      </c>
      <c r="Z152" s="30">
        <v>6</v>
      </c>
      <c r="AA152" s="30" t="s">
        <v>200</v>
      </c>
      <c r="AB152" s="30" t="s">
        <v>117</v>
      </c>
      <c r="AC152" s="30">
        <v>77</v>
      </c>
      <c r="AD152" s="30"/>
      <c r="AE152" s="107"/>
      <c r="AF152" s="75"/>
      <c r="AG152" s="104">
        <f t="shared" si="38"/>
        <v>35.255714285714284</v>
      </c>
      <c r="AH152" s="104">
        <f t="shared" si="39"/>
        <v>37.018499999999996</v>
      </c>
      <c r="AI152" s="104">
        <f t="shared" si="40"/>
        <v>37.37105714285714</v>
      </c>
      <c r="AJ152" s="104">
        <f t="shared" si="41"/>
        <v>42.480000000000004</v>
      </c>
      <c r="AK152" s="104">
        <f t="shared" si="42"/>
        <v>0</v>
      </c>
      <c r="AL152" s="105">
        <f t="shared" si="43"/>
        <v>42.480000000000004</v>
      </c>
      <c r="AM152" s="105">
        <f t="shared" si="44"/>
        <v>0</v>
      </c>
      <c r="AN152" s="105"/>
      <c r="AO152" s="105"/>
      <c r="AP152" s="39">
        <f t="shared" si="48"/>
        <v>1</v>
      </c>
      <c r="AQ152" s="30" t="s">
        <v>201</v>
      </c>
      <c r="AR152" s="30"/>
      <c r="AS152" s="30">
        <v>167</v>
      </c>
      <c r="AT152" s="113">
        <v>35.255714285714284</v>
      </c>
      <c r="AU152" s="113"/>
      <c r="AV152" s="72">
        <v>37.018499999999996</v>
      </c>
      <c r="AW152" s="72">
        <v>37.37105714285714</v>
      </c>
      <c r="AX152" s="113">
        <v>42.480000000000004</v>
      </c>
      <c r="AY152" s="94"/>
      <c r="AZ152" s="108">
        <v>417</v>
      </c>
      <c r="BA152" s="112">
        <v>34.949142857142853</v>
      </c>
      <c r="BB152" s="112"/>
      <c r="BC152" s="112">
        <v>36.696599999999997</v>
      </c>
      <c r="BD152" s="112">
        <v>37.046091428571422</v>
      </c>
      <c r="BE152" s="112">
        <v>42.12</v>
      </c>
      <c r="BF152" s="70"/>
      <c r="BG152" s="109">
        <v>833</v>
      </c>
      <c r="BH152" s="112">
        <v>34.642571428571429</v>
      </c>
      <c r="BI152" s="112"/>
      <c r="BJ152" s="112">
        <v>36.374700000000004</v>
      </c>
      <c r="BK152" s="112">
        <v>36.721125714285719</v>
      </c>
      <c r="BL152" s="112">
        <v>41.7</v>
      </c>
      <c r="BM152" s="71"/>
      <c r="BN152" s="109">
        <v>1667</v>
      </c>
      <c r="BO152" s="112">
        <v>34.335999999999999</v>
      </c>
      <c r="BP152" s="112"/>
      <c r="BQ152" s="112">
        <v>36.052799999999998</v>
      </c>
      <c r="BR152" s="112">
        <v>36.396160000000002</v>
      </c>
      <c r="BS152" s="112">
        <v>41.339999999999996</v>
      </c>
      <c r="BT152" s="71"/>
      <c r="BU152" s="109">
        <v>2500</v>
      </c>
      <c r="BV152" s="112">
        <v>34.029428571428568</v>
      </c>
      <c r="BW152" s="112"/>
      <c r="BX152" s="112">
        <v>35.730899999999998</v>
      </c>
      <c r="BY152" s="112">
        <v>36.071194285714284</v>
      </c>
      <c r="BZ152" s="112">
        <v>40.980000000000004</v>
      </c>
      <c r="CA152" s="76"/>
      <c r="CB152" s="106" t="str">
        <f t="shared" si="45"/>
        <v>Heineken Silver (Global)</v>
      </c>
      <c r="CC152" s="30">
        <v>63.84</v>
      </c>
      <c r="CD152" s="30"/>
      <c r="CE152" s="73"/>
      <c r="CF152" s="74"/>
      <c r="CG152" s="30"/>
      <c r="CH152" s="30"/>
      <c r="CI152" s="110">
        <v>100051</v>
      </c>
    </row>
    <row r="153" spans="1:87" ht="15" customHeight="1" x14ac:dyDescent="0.25">
      <c r="A153" s="30" t="s">
        <v>92</v>
      </c>
      <c r="B153" s="30">
        <v>88025995</v>
      </c>
      <c r="C153" s="30" t="s">
        <v>295</v>
      </c>
      <c r="D153" s="96">
        <f>VLOOKUP(B153,'Status update'!B:E,4,0)</f>
        <v>1</v>
      </c>
      <c r="E153" s="96">
        <f t="shared" si="46"/>
        <v>1</v>
      </c>
      <c r="F153" s="96">
        <f>VLOOKUP(B153,'Status update'!B:D,3,0)</f>
        <v>5</v>
      </c>
      <c r="G153" s="97">
        <f t="shared" si="34"/>
        <v>5</v>
      </c>
      <c r="H153" s="30"/>
      <c r="I153" s="30"/>
      <c r="J153" s="30"/>
      <c r="K153" s="98">
        <f t="shared" si="35"/>
        <v>2.9940119760479042E-2</v>
      </c>
      <c r="L153" s="98">
        <f t="shared" si="36"/>
        <v>2.9940119760479042E-2</v>
      </c>
      <c r="M153" s="99"/>
      <c r="N153" s="100">
        <f t="shared" si="37"/>
        <v>0</v>
      </c>
      <c r="O153" s="101"/>
      <c r="P153" s="102"/>
      <c r="Q153" s="103"/>
      <c r="R153" s="103"/>
      <c r="S153" s="30" t="s">
        <v>73</v>
      </c>
      <c r="T153" s="30" t="s">
        <v>74</v>
      </c>
      <c r="U153" s="30">
        <v>36</v>
      </c>
      <c r="V153" s="30">
        <v>33</v>
      </c>
      <c r="W153" s="30">
        <v>7</v>
      </c>
      <c r="X153" s="30">
        <v>167</v>
      </c>
      <c r="Y153" s="30" t="s">
        <v>75</v>
      </c>
      <c r="Z153" s="30">
        <v>6</v>
      </c>
      <c r="AA153" s="30" t="s">
        <v>200</v>
      </c>
      <c r="AB153" s="30" t="s">
        <v>117</v>
      </c>
      <c r="AC153" s="30">
        <v>77</v>
      </c>
      <c r="AD153" s="30"/>
      <c r="AE153" s="107"/>
      <c r="AF153" s="75"/>
      <c r="AG153" s="104">
        <f t="shared" si="38"/>
        <v>33.722857142857137</v>
      </c>
      <c r="AH153" s="104">
        <f t="shared" si="39"/>
        <v>35.408999999999999</v>
      </c>
      <c r="AI153" s="104">
        <f t="shared" si="40"/>
        <v>35.746228571428567</v>
      </c>
      <c r="AJ153" s="104">
        <f t="shared" si="41"/>
        <v>40.619999999999997</v>
      </c>
      <c r="AK153" s="104">
        <f t="shared" si="42"/>
        <v>0</v>
      </c>
      <c r="AL153" s="105">
        <f t="shared" si="43"/>
        <v>40.619999999999997</v>
      </c>
      <c r="AM153" s="105">
        <f t="shared" si="44"/>
        <v>0</v>
      </c>
      <c r="AN153" s="105"/>
      <c r="AO153" s="105"/>
      <c r="AP153" s="39">
        <f t="shared" si="48"/>
        <v>1</v>
      </c>
      <c r="AQ153" s="30" t="s">
        <v>201</v>
      </c>
      <c r="AR153" s="30"/>
      <c r="AS153" s="30">
        <v>167</v>
      </c>
      <c r="AT153" s="113">
        <v>33.722857142857137</v>
      </c>
      <c r="AU153" s="113"/>
      <c r="AV153" s="72">
        <v>35.408999999999999</v>
      </c>
      <c r="AW153" s="72">
        <v>35.746228571428567</v>
      </c>
      <c r="AX153" s="113">
        <v>40.619999999999997</v>
      </c>
      <c r="AY153" s="94"/>
      <c r="AZ153" s="108">
        <v>417</v>
      </c>
      <c r="BA153" s="112">
        <v>33.416285714285713</v>
      </c>
      <c r="BB153" s="112"/>
      <c r="BC153" s="112">
        <v>35.0871</v>
      </c>
      <c r="BD153" s="112">
        <v>35.421262857142857</v>
      </c>
      <c r="BE153" s="112">
        <v>40.26</v>
      </c>
      <c r="BF153" s="70"/>
      <c r="BG153" s="109">
        <v>833</v>
      </c>
      <c r="BH153" s="112">
        <v>33.109714285714283</v>
      </c>
      <c r="BI153" s="112"/>
      <c r="BJ153" s="112">
        <v>34.7652</v>
      </c>
      <c r="BK153" s="112">
        <v>35.096297142857139</v>
      </c>
      <c r="BL153" s="112">
        <v>39.900000000000006</v>
      </c>
      <c r="BM153" s="71"/>
      <c r="BN153" s="109">
        <v>1667</v>
      </c>
      <c r="BO153" s="112">
        <v>32.803142857142859</v>
      </c>
      <c r="BP153" s="112"/>
      <c r="BQ153" s="112">
        <v>34.443300000000001</v>
      </c>
      <c r="BR153" s="112">
        <v>34.771331428571429</v>
      </c>
      <c r="BS153" s="112">
        <v>39.54</v>
      </c>
      <c r="BT153" s="71"/>
      <c r="BU153" s="109">
        <v>2500</v>
      </c>
      <c r="BV153" s="112">
        <v>32.496571428571428</v>
      </c>
      <c r="BW153" s="112"/>
      <c r="BX153" s="112">
        <v>34.121400000000001</v>
      </c>
      <c r="BY153" s="112">
        <v>34.446365714285719</v>
      </c>
      <c r="BZ153" s="112">
        <v>39.119999999999997</v>
      </c>
      <c r="CA153" s="76"/>
      <c r="CB153" s="106" t="str">
        <f t="shared" si="45"/>
        <v>Heineken Silver (Global)</v>
      </c>
      <c r="CC153" s="30">
        <v>0</v>
      </c>
      <c r="CD153" s="30"/>
      <c r="CE153" s="73"/>
      <c r="CF153" s="74"/>
      <c r="CG153" s="30"/>
      <c r="CH153" s="30"/>
      <c r="CI153" s="110">
        <v>100051</v>
      </c>
    </row>
    <row r="154" spans="1:87" ht="15" customHeight="1" x14ac:dyDescent="0.25">
      <c r="A154" s="30" t="s">
        <v>92</v>
      </c>
      <c r="B154" s="30">
        <v>88025996</v>
      </c>
      <c r="C154" s="30" t="s">
        <v>296</v>
      </c>
      <c r="D154" s="96">
        <f>VLOOKUP(B154,'Status update'!B:E,4,0)</f>
        <v>1</v>
      </c>
      <c r="E154" s="96">
        <f t="shared" si="46"/>
        <v>1</v>
      </c>
      <c r="F154" s="96">
        <f>VLOOKUP(B154,'Status update'!B:D,3,0)</f>
        <v>5</v>
      </c>
      <c r="G154" s="97">
        <f t="shared" si="34"/>
        <v>4</v>
      </c>
      <c r="H154" s="114" t="s">
        <v>1018</v>
      </c>
      <c r="I154" s="30"/>
      <c r="J154" s="30"/>
      <c r="K154" s="98">
        <f t="shared" si="35"/>
        <v>2.9940119760479042E-2</v>
      </c>
      <c r="L154" s="98">
        <f t="shared" si="36"/>
        <v>2.3952095808383235E-2</v>
      </c>
      <c r="M154" s="99"/>
      <c r="N154" s="100">
        <f t="shared" si="37"/>
        <v>0</v>
      </c>
      <c r="O154" s="101"/>
      <c r="P154" s="102"/>
      <c r="Q154" s="103">
        <v>1</v>
      </c>
      <c r="R154" s="103"/>
      <c r="S154" s="30" t="s">
        <v>73</v>
      </c>
      <c r="T154" s="30" t="s">
        <v>74</v>
      </c>
      <c r="U154" s="30">
        <v>36</v>
      </c>
      <c r="V154" s="30">
        <v>33</v>
      </c>
      <c r="W154" s="30">
        <v>7</v>
      </c>
      <c r="X154" s="30">
        <v>167</v>
      </c>
      <c r="Y154" s="30" t="s">
        <v>75</v>
      </c>
      <c r="Z154" s="30">
        <v>6</v>
      </c>
      <c r="AA154" s="30" t="s">
        <v>200</v>
      </c>
      <c r="AB154" s="30" t="s">
        <v>117</v>
      </c>
      <c r="AC154" s="30">
        <v>77</v>
      </c>
      <c r="AD154" s="30"/>
      <c r="AE154" s="107"/>
      <c r="AF154" s="75"/>
      <c r="AG154" s="104">
        <f t="shared" si="38"/>
        <v>33.722857142857137</v>
      </c>
      <c r="AH154" s="104">
        <f t="shared" si="39"/>
        <v>35.408999999999999</v>
      </c>
      <c r="AI154" s="104">
        <f t="shared" si="40"/>
        <v>35.746228571428567</v>
      </c>
      <c r="AJ154" s="104">
        <f t="shared" si="41"/>
        <v>40.619999999999997</v>
      </c>
      <c r="AK154" s="104">
        <f t="shared" si="42"/>
        <v>0</v>
      </c>
      <c r="AL154" s="105">
        <f t="shared" si="43"/>
        <v>40.619999999999997</v>
      </c>
      <c r="AM154" s="105">
        <f t="shared" si="44"/>
        <v>0</v>
      </c>
      <c r="AN154" s="105"/>
      <c r="AO154" s="105"/>
      <c r="AP154" s="39">
        <f t="shared" si="48"/>
        <v>1</v>
      </c>
      <c r="AQ154" s="30" t="s">
        <v>201</v>
      </c>
      <c r="AR154" s="30"/>
      <c r="AS154" s="30">
        <v>167</v>
      </c>
      <c r="AT154" s="113">
        <v>33.722857142857137</v>
      </c>
      <c r="AU154" s="113"/>
      <c r="AV154" s="72">
        <v>35.408999999999999</v>
      </c>
      <c r="AW154" s="72">
        <v>35.746228571428567</v>
      </c>
      <c r="AX154" s="113">
        <v>40.619999999999997</v>
      </c>
      <c r="AY154" s="94"/>
      <c r="AZ154" s="108">
        <v>417</v>
      </c>
      <c r="BA154" s="112">
        <v>33.416285714285713</v>
      </c>
      <c r="BB154" s="112"/>
      <c r="BC154" s="112">
        <v>35.0871</v>
      </c>
      <c r="BD154" s="112">
        <v>35.421262857142857</v>
      </c>
      <c r="BE154" s="112">
        <v>40.26</v>
      </c>
      <c r="BF154" s="70"/>
      <c r="BG154" s="109">
        <v>833</v>
      </c>
      <c r="BH154" s="112">
        <v>33.109714285714283</v>
      </c>
      <c r="BI154" s="112"/>
      <c r="BJ154" s="112">
        <v>34.7652</v>
      </c>
      <c r="BK154" s="112">
        <v>35.096297142857139</v>
      </c>
      <c r="BL154" s="112">
        <v>39.900000000000006</v>
      </c>
      <c r="BM154" s="71"/>
      <c r="BN154" s="109">
        <v>1667</v>
      </c>
      <c r="BO154" s="112">
        <v>32.803142857142859</v>
      </c>
      <c r="BP154" s="112"/>
      <c r="BQ154" s="112">
        <v>34.443300000000001</v>
      </c>
      <c r="BR154" s="112">
        <v>34.771331428571429</v>
      </c>
      <c r="BS154" s="112">
        <v>39.54</v>
      </c>
      <c r="BT154" s="71"/>
      <c r="BU154" s="109">
        <v>2500</v>
      </c>
      <c r="BV154" s="112">
        <v>32.496571428571428</v>
      </c>
      <c r="BW154" s="112"/>
      <c r="BX154" s="112">
        <v>34.121400000000001</v>
      </c>
      <c r="BY154" s="112">
        <v>34.446365714285719</v>
      </c>
      <c r="BZ154" s="112">
        <v>39.119999999999997</v>
      </c>
      <c r="CA154" s="76"/>
      <c r="CB154" s="106" t="str">
        <f t="shared" si="45"/>
        <v>Heineken Silver (Global)</v>
      </c>
      <c r="CC154" s="30">
        <v>30</v>
      </c>
      <c r="CD154" s="30"/>
      <c r="CE154" s="73"/>
      <c r="CF154" s="74"/>
      <c r="CG154" s="30"/>
      <c r="CH154" s="30"/>
      <c r="CI154" s="110">
        <v>100051</v>
      </c>
    </row>
    <row r="155" spans="1:87" ht="15" customHeight="1" x14ac:dyDescent="0.25">
      <c r="A155" s="30" t="s">
        <v>71</v>
      </c>
      <c r="B155" s="30">
        <v>88026852</v>
      </c>
      <c r="C155" s="30" t="s">
        <v>297</v>
      </c>
      <c r="D155" s="96">
        <f>VLOOKUP(B155,'Status update'!B:E,4,0)</f>
        <v>1</v>
      </c>
      <c r="E155" s="96">
        <f t="shared" si="46"/>
        <v>1</v>
      </c>
      <c r="F155" s="96">
        <f>VLOOKUP(B155,'Status update'!B:D,3,0)</f>
        <v>5</v>
      </c>
      <c r="G155" s="97">
        <f t="shared" si="34"/>
        <v>5</v>
      </c>
      <c r="H155" s="30"/>
      <c r="I155" s="30"/>
      <c r="J155" s="30"/>
      <c r="K155" s="98">
        <f t="shared" si="35"/>
        <v>2.9940119760479042E-2</v>
      </c>
      <c r="L155" s="98">
        <f t="shared" si="36"/>
        <v>2.9940119760479042E-2</v>
      </c>
      <c r="M155" s="99"/>
      <c r="N155" s="100">
        <f t="shared" si="37"/>
        <v>0</v>
      </c>
      <c r="O155" s="101"/>
      <c r="P155" s="102"/>
      <c r="Q155" s="103"/>
      <c r="R155" s="103"/>
      <c r="S155" s="30" t="s">
        <v>73</v>
      </c>
      <c r="T155" s="30" t="s">
        <v>74</v>
      </c>
      <c r="U155" s="30">
        <v>37</v>
      </c>
      <c r="V155" s="30">
        <v>20</v>
      </c>
      <c r="W155" s="30">
        <v>34</v>
      </c>
      <c r="X155" s="30">
        <v>167</v>
      </c>
      <c r="Y155" s="30" t="s">
        <v>89</v>
      </c>
      <c r="Z155" s="30">
        <v>12</v>
      </c>
      <c r="AA155" s="30" t="s">
        <v>76</v>
      </c>
      <c r="AB155" s="30" t="s">
        <v>108</v>
      </c>
      <c r="AC155" s="30">
        <v>70</v>
      </c>
      <c r="AD155" s="30">
        <v>77</v>
      </c>
      <c r="AE155" s="75"/>
      <c r="AF155" s="73"/>
      <c r="AG155" s="104">
        <f t="shared" si="38"/>
        <v>51.56</v>
      </c>
      <c r="AH155" s="104">
        <f t="shared" si="39"/>
        <v>58.778400000000012</v>
      </c>
      <c r="AI155" s="104">
        <f t="shared" si="40"/>
        <v>51.56</v>
      </c>
      <c r="AJ155" s="104">
        <f t="shared" si="41"/>
        <v>68.760000000000005</v>
      </c>
      <c r="AK155" s="104">
        <f t="shared" si="42"/>
        <v>59.28</v>
      </c>
      <c r="AL155" s="105">
        <f t="shared" si="43"/>
        <v>68.760000000000005</v>
      </c>
      <c r="AM155" s="105">
        <f t="shared" si="44"/>
        <v>59.28</v>
      </c>
      <c r="AN155" s="105"/>
      <c r="AO155" s="105"/>
      <c r="AP155" s="39">
        <f t="shared" si="48"/>
        <v>1</v>
      </c>
      <c r="AQ155" s="30" t="s">
        <v>78</v>
      </c>
      <c r="AR155" s="30" t="s">
        <v>79</v>
      </c>
      <c r="AS155" s="30">
        <v>167</v>
      </c>
      <c r="AT155" s="113">
        <v>51.56</v>
      </c>
      <c r="AU155" s="113">
        <v>51.56</v>
      </c>
      <c r="AV155" s="72">
        <v>58.778400000000012</v>
      </c>
      <c r="AW155" s="72">
        <v>51.56</v>
      </c>
      <c r="AX155" s="113">
        <v>68.760000000000005</v>
      </c>
      <c r="AY155" s="113">
        <v>59.28</v>
      </c>
      <c r="AZ155" s="108">
        <v>417</v>
      </c>
      <c r="BA155" s="112">
        <v>44.47</v>
      </c>
      <c r="BB155" s="112">
        <v>44.47</v>
      </c>
      <c r="BC155" s="112">
        <v>50.695800000000006</v>
      </c>
      <c r="BD155" s="112">
        <v>44.47</v>
      </c>
      <c r="BE155" s="112">
        <v>59.400000000000006</v>
      </c>
      <c r="BF155" s="112">
        <v>51.12</v>
      </c>
      <c r="BG155" s="109">
        <v>833</v>
      </c>
      <c r="BH155" s="112">
        <v>42.79</v>
      </c>
      <c r="BI155" s="112">
        <v>42.79012345679012</v>
      </c>
      <c r="BJ155" s="112">
        <v>48.780600000000007</v>
      </c>
      <c r="BK155" s="112">
        <v>42.79012345679012</v>
      </c>
      <c r="BL155" s="112">
        <v>57.12</v>
      </c>
      <c r="BM155" s="112">
        <v>49.199999999999996</v>
      </c>
      <c r="BN155" s="109">
        <v>2083</v>
      </c>
      <c r="BO155" s="112">
        <v>41.51</v>
      </c>
      <c r="BP155" s="112">
        <v>41.51</v>
      </c>
      <c r="BQ155" s="112">
        <v>47.321400000000004</v>
      </c>
      <c r="BR155" s="112">
        <v>41.51</v>
      </c>
      <c r="BS155" s="112">
        <v>55.44</v>
      </c>
      <c r="BT155" s="112">
        <v>47.76</v>
      </c>
      <c r="BU155" s="109"/>
      <c r="BV155" s="112"/>
      <c r="BW155" s="112"/>
      <c r="BX155" s="112"/>
      <c r="BY155" s="112"/>
      <c r="BZ155" s="112"/>
      <c r="CA155" s="112"/>
      <c r="CB155" s="106" t="str">
        <f t="shared" si="45"/>
        <v>Heineken</v>
      </c>
      <c r="CC155" s="30"/>
      <c r="CD155" s="30"/>
      <c r="CE155" s="73"/>
      <c r="CF155" s="74"/>
      <c r="CG155" s="30"/>
      <c r="CH155" s="30"/>
      <c r="CI155" s="30">
        <v>100051</v>
      </c>
    </row>
    <row r="156" spans="1:87" ht="15" customHeight="1" x14ac:dyDescent="0.25">
      <c r="A156" s="30" t="s">
        <v>71</v>
      </c>
      <c r="B156" s="30">
        <v>88023610</v>
      </c>
      <c r="C156" s="30" t="s">
        <v>298</v>
      </c>
      <c r="D156" s="96">
        <f>VLOOKUP(B156,'Status update'!B:E,4,0)</f>
        <v>1</v>
      </c>
      <c r="E156" s="96">
        <f t="shared" si="46"/>
        <v>1</v>
      </c>
      <c r="F156" s="96">
        <f>VLOOKUP(B156,'Status update'!B:D,3,0)</f>
        <v>7</v>
      </c>
      <c r="G156" s="97">
        <f t="shared" si="34"/>
        <v>7</v>
      </c>
      <c r="H156" s="30"/>
      <c r="I156" s="30"/>
      <c r="J156" s="30"/>
      <c r="K156" s="98">
        <f t="shared" si="35"/>
        <v>2.8000000000000001E-2</v>
      </c>
      <c r="L156" s="98">
        <f t="shared" si="36"/>
        <v>2.8000000000000001E-2</v>
      </c>
      <c r="M156" s="99"/>
      <c r="N156" s="100">
        <f t="shared" si="37"/>
        <v>0</v>
      </c>
      <c r="O156" s="101"/>
      <c r="P156" s="102"/>
      <c r="Q156" s="103"/>
      <c r="R156" s="103"/>
      <c r="S156" s="30" t="s">
        <v>81</v>
      </c>
      <c r="T156" s="30" t="s">
        <v>82</v>
      </c>
      <c r="U156" s="30">
        <v>63</v>
      </c>
      <c r="V156" s="30">
        <v>63</v>
      </c>
      <c r="W156" s="30">
        <v>12.5</v>
      </c>
      <c r="X156" s="30">
        <v>250</v>
      </c>
      <c r="Y156" s="30" t="s">
        <v>83</v>
      </c>
      <c r="Z156" s="30">
        <v>1</v>
      </c>
      <c r="AA156" s="30" t="s">
        <v>76</v>
      </c>
      <c r="AB156" s="30" t="s">
        <v>84</v>
      </c>
      <c r="AC156" s="30">
        <v>50</v>
      </c>
      <c r="AD156" s="30">
        <v>55</v>
      </c>
      <c r="AE156" s="107"/>
      <c r="AF156" s="75"/>
      <c r="AG156" s="104">
        <f t="shared" si="38"/>
        <v>120.14</v>
      </c>
      <c r="AH156" s="104">
        <f t="shared" si="39"/>
        <v>136.95960000000002</v>
      </c>
      <c r="AI156" s="104">
        <f t="shared" si="40"/>
        <v>125.14</v>
      </c>
      <c r="AJ156" s="104">
        <f t="shared" si="41"/>
        <v>158.37</v>
      </c>
      <c r="AK156" s="104">
        <f t="shared" si="42"/>
        <v>142.19999999999999</v>
      </c>
      <c r="AL156" s="105">
        <f t="shared" si="43"/>
        <v>158.37</v>
      </c>
      <c r="AM156" s="105">
        <f t="shared" si="44"/>
        <v>142.19999999999999</v>
      </c>
      <c r="AN156" s="105"/>
      <c r="AO156" s="105"/>
      <c r="AP156" s="39">
        <f t="shared" si="48"/>
        <v>1</v>
      </c>
      <c r="AQ156" s="30" t="s">
        <v>78</v>
      </c>
      <c r="AR156" s="30" t="s">
        <v>79</v>
      </c>
      <c r="AS156" s="30">
        <v>100</v>
      </c>
      <c r="AT156" s="113">
        <v>120.14</v>
      </c>
      <c r="AU156" s="113">
        <v>125.14</v>
      </c>
      <c r="AV156" s="72">
        <v>136.95960000000002</v>
      </c>
      <c r="AW156" s="72">
        <v>125.14</v>
      </c>
      <c r="AX156" s="113">
        <v>158.37</v>
      </c>
      <c r="AY156" s="113">
        <v>142.19999999999999</v>
      </c>
      <c r="AZ156" s="108">
        <v>250</v>
      </c>
      <c r="BA156" s="112">
        <v>114.32</v>
      </c>
      <c r="BB156" s="112">
        <v>118.23</v>
      </c>
      <c r="BC156" s="112">
        <v>130.32480000000001</v>
      </c>
      <c r="BD156" s="112">
        <v>118.23</v>
      </c>
      <c r="BE156" s="112">
        <v>150.69</v>
      </c>
      <c r="BF156" s="112">
        <v>134.35</v>
      </c>
      <c r="BG156" s="109">
        <v>1000</v>
      </c>
      <c r="BH156" s="112">
        <v>111.39</v>
      </c>
      <c r="BI156" s="112">
        <v>114.32</v>
      </c>
      <c r="BJ156" s="112">
        <v>126.98460000000001</v>
      </c>
      <c r="BK156" s="112">
        <v>114.32</v>
      </c>
      <c r="BL156" s="112">
        <v>146.83000000000001</v>
      </c>
      <c r="BM156" s="112">
        <v>129.91</v>
      </c>
      <c r="BN156" s="109"/>
      <c r="BO156" s="112"/>
      <c r="BP156" s="112"/>
      <c r="BQ156" s="112"/>
      <c r="BR156" s="112"/>
      <c r="BS156" s="112"/>
      <c r="BT156" s="112"/>
      <c r="BU156" s="109"/>
      <c r="BV156" s="112"/>
      <c r="BW156" s="112"/>
      <c r="BX156" s="112"/>
      <c r="BY156" s="112"/>
      <c r="BZ156" s="112"/>
      <c r="CA156" s="112"/>
      <c r="CB156" s="106" t="str">
        <f t="shared" si="45"/>
        <v>Heineken</v>
      </c>
      <c r="CC156" s="30"/>
      <c r="CD156" s="30"/>
      <c r="CE156" s="73"/>
      <c r="CF156" s="74"/>
      <c r="CG156" s="30"/>
      <c r="CH156" s="30"/>
      <c r="CI156" s="30">
        <v>100049</v>
      </c>
    </row>
    <row r="157" spans="1:87" ht="15" customHeight="1" x14ac:dyDescent="0.25">
      <c r="A157" s="30" t="s">
        <v>119</v>
      </c>
      <c r="B157" s="30">
        <v>88026470</v>
      </c>
      <c r="C157" s="30" t="s">
        <v>299</v>
      </c>
      <c r="D157" s="96">
        <f>VLOOKUP(B157,'Status update'!B:E,4,0)</f>
        <v>1</v>
      </c>
      <c r="E157" s="96">
        <v>3</v>
      </c>
      <c r="F157" s="96">
        <f>VLOOKUP(B157,'Status update'!B:D,3,0)</f>
        <v>123</v>
      </c>
      <c r="G157" s="97">
        <f t="shared" si="34"/>
        <v>123</v>
      </c>
      <c r="H157" s="30" t="s">
        <v>99</v>
      </c>
      <c r="I157" s="30"/>
      <c r="J157" s="30"/>
      <c r="K157" s="98">
        <f t="shared" si="35"/>
        <v>0.246</v>
      </c>
      <c r="L157" s="98">
        <f t="shared" si="36"/>
        <v>0.246</v>
      </c>
      <c r="M157" s="99"/>
      <c r="N157" s="100">
        <f t="shared" si="37"/>
        <v>0</v>
      </c>
      <c r="O157" s="101"/>
      <c r="P157" s="102"/>
      <c r="Q157" s="103"/>
      <c r="R157" s="103"/>
      <c r="S157" s="30" t="s">
        <v>73</v>
      </c>
      <c r="T157" s="30" t="s">
        <v>74</v>
      </c>
      <c r="U157" s="30">
        <v>58</v>
      </c>
      <c r="V157" s="30">
        <v>36</v>
      </c>
      <c r="W157" s="30">
        <v>4</v>
      </c>
      <c r="X157" s="30">
        <v>500</v>
      </c>
      <c r="Y157" s="30" t="s">
        <v>75</v>
      </c>
      <c r="Z157" s="30">
        <v>2</v>
      </c>
      <c r="AA157" s="30" t="s">
        <v>76</v>
      </c>
      <c r="AB157" s="30" t="s">
        <v>117</v>
      </c>
      <c r="AC157" s="30">
        <v>77</v>
      </c>
      <c r="AD157" s="30">
        <v>84</v>
      </c>
      <c r="AE157" s="107"/>
      <c r="AF157" s="75"/>
      <c r="AG157" s="104">
        <f t="shared" si="38"/>
        <v>28.22</v>
      </c>
      <c r="AH157" s="104">
        <f t="shared" si="39"/>
        <v>33.017399999999995</v>
      </c>
      <c r="AI157" s="104">
        <f t="shared" si="40"/>
        <v>29.48</v>
      </c>
      <c r="AJ157" s="104">
        <f t="shared" si="41"/>
        <v>38.86</v>
      </c>
      <c r="AK157" s="104">
        <f t="shared" si="42"/>
        <v>34.1</v>
      </c>
      <c r="AL157" s="105">
        <f t="shared" si="43"/>
        <v>38.86</v>
      </c>
      <c r="AM157" s="105">
        <f t="shared" si="44"/>
        <v>34.1</v>
      </c>
      <c r="AN157" s="105"/>
      <c r="AO157" s="105"/>
      <c r="AP157" s="39">
        <f t="shared" si="48"/>
        <v>1</v>
      </c>
      <c r="AQ157" s="30" t="s">
        <v>118</v>
      </c>
      <c r="AR157" s="30" t="s">
        <v>79</v>
      </c>
      <c r="AS157" s="30">
        <v>500</v>
      </c>
      <c r="AT157" s="113">
        <v>28.22</v>
      </c>
      <c r="AU157" s="113">
        <v>29.48</v>
      </c>
      <c r="AV157" s="72">
        <v>33.017399999999995</v>
      </c>
      <c r="AW157" s="72">
        <v>29.48</v>
      </c>
      <c r="AX157" s="113">
        <v>38.86</v>
      </c>
      <c r="AY157" s="113">
        <v>34.1</v>
      </c>
      <c r="AZ157" s="108">
        <v>1250</v>
      </c>
      <c r="BA157" s="112">
        <v>26.96</v>
      </c>
      <c r="BB157" s="112">
        <v>27.71</v>
      </c>
      <c r="BC157" s="112">
        <v>31.543199999999999</v>
      </c>
      <c r="BD157" s="112">
        <v>27.71</v>
      </c>
      <c r="BE157" s="112">
        <v>37.700000000000003</v>
      </c>
      <c r="BF157" s="112">
        <v>32.659999999999997</v>
      </c>
      <c r="BG157" s="109">
        <v>2500</v>
      </c>
      <c r="BH157" s="112">
        <v>25.95</v>
      </c>
      <c r="BI157" s="112">
        <v>26.329050138573947</v>
      </c>
      <c r="BJ157" s="112">
        <v>30.361499999999996</v>
      </c>
      <c r="BK157" s="112">
        <v>26.329050138573947</v>
      </c>
      <c r="BL157" s="112">
        <v>37.520000000000003</v>
      </c>
      <c r="BM157" s="112">
        <v>31.9</v>
      </c>
      <c r="BN157" s="109">
        <v>5000</v>
      </c>
      <c r="BO157" s="112">
        <v>25.45</v>
      </c>
      <c r="BP157" s="112">
        <v>25.7</v>
      </c>
      <c r="BQ157" s="112">
        <v>29.776499999999999</v>
      </c>
      <c r="BR157" s="112">
        <v>25.7</v>
      </c>
      <c r="BS157" s="112">
        <v>36.92</v>
      </c>
      <c r="BT157" s="112">
        <v>31.52</v>
      </c>
      <c r="BU157" s="109">
        <v>12500</v>
      </c>
      <c r="BV157" s="112">
        <v>24.44</v>
      </c>
      <c r="BW157" s="112">
        <v>24.57</v>
      </c>
      <c r="BX157" s="112">
        <v>28.594799999999999</v>
      </c>
      <c r="BY157" s="112">
        <v>24.57</v>
      </c>
      <c r="BZ157" s="112">
        <v>35.92</v>
      </c>
      <c r="CA157" s="112">
        <v>30.56</v>
      </c>
      <c r="CB157" s="106" t="str">
        <f t="shared" si="45"/>
        <v>Heineken UCL</v>
      </c>
      <c r="CC157" s="30"/>
      <c r="CD157" s="30"/>
      <c r="CE157" s="73"/>
      <c r="CF157" s="74"/>
      <c r="CG157" s="30"/>
      <c r="CH157" s="30"/>
      <c r="CI157" s="110">
        <v>100051</v>
      </c>
    </row>
    <row r="158" spans="1:87" ht="15" customHeight="1" x14ac:dyDescent="0.25">
      <c r="A158" s="30" t="s">
        <v>119</v>
      </c>
      <c r="B158" s="30">
        <v>88026471</v>
      </c>
      <c r="C158" s="30" t="s">
        <v>300</v>
      </c>
      <c r="D158" s="96">
        <f>VLOOKUP(B158,'Status update'!B:E,4,0)</f>
        <v>1</v>
      </c>
      <c r="E158" s="96">
        <v>3</v>
      </c>
      <c r="F158" s="96">
        <f>VLOOKUP(B158,'Status update'!B:D,3,0)</f>
        <v>354</v>
      </c>
      <c r="G158" s="97">
        <f t="shared" si="34"/>
        <v>354</v>
      </c>
      <c r="H158" s="30" t="s">
        <v>99</v>
      </c>
      <c r="I158" s="30"/>
      <c r="J158" s="30"/>
      <c r="K158" s="98">
        <f t="shared" si="35"/>
        <v>0.70799999999999996</v>
      </c>
      <c r="L158" s="98">
        <f t="shared" si="36"/>
        <v>0.70799999999999996</v>
      </c>
      <c r="M158" s="99"/>
      <c r="N158" s="100">
        <f t="shared" si="37"/>
        <v>0</v>
      </c>
      <c r="O158" s="101"/>
      <c r="P158" s="102"/>
      <c r="Q158" s="103"/>
      <c r="R158" s="103"/>
      <c r="S158" s="30" t="s">
        <v>73</v>
      </c>
      <c r="T158" s="30" t="s">
        <v>74</v>
      </c>
      <c r="U158" s="30">
        <v>58</v>
      </c>
      <c r="V158" s="30">
        <v>36</v>
      </c>
      <c r="W158" s="30">
        <v>4</v>
      </c>
      <c r="X158" s="30">
        <v>500</v>
      </c>
      <c r="Y158" s="30" t="s">
        <v>75</v>
      </c>
      <c r="Z158" s="30">
        <v>2</v>
      </c>
      <c r="AA158" s="30" t="s">
        <v>76</v>
      </c>
      <c r="AB158" s="30" t="s">
        <v>117</v>
      </c>
      <c r="AC158" s="30">
        <v>77</v>
      </c>
      <c r="AD158" s="30">
        <v>84</v>
      </c>
      <c r="AE158" s="107"/>
      <c r="AF158" s="75"/>
      <c r="AG158" s="104">
        <f t="shared" si="38"/>
        <v>28.22</v>
      </c>
      <c r="AH158" s="104">
        <f t="shared" si="39"/>
        <v>33.017399999999995</v>
      </c>
      <c r="AI158" s="104">
        <f t="shared" si="40"/>
        <v>29.48</v>
      </c>
      <c r="AJ158" s="104">
        <f t="shared" si="41"/>
        <v>38.86</v>
      </c>
      <c r="AK158" s="104">
        <f t="shared" si="42"/>
        <v>34.1</v>
      </c>
      <c r="AL158" s="105">
        <f t="shared" si="43"/>
        <v>38.86</v>
      </c>
      <c r="AM158" s="105">
        <f t="shared" si="44"/>
        <v>34.1</v>
      </c>
      <c r="AN158" s="105"/>
      <c r="AO158" s="105"/>
      <c r="AP158" s="39">
        <f t="shared" si="48"/>
        <v>1</v>
      </c>
      <c r="AQ158" s="30" t="s">
        <v>118</v>
      </c>
      <c r="AR158" s="30" t="s">
        <v>79</v>
      </c>
      <c r="AS158" s="30">
        <v>500</v>
      </c>
      <c r="AT158" s="113">
        <v>28.22</v>
      </c>
      <c r="AU158" s="113">
        <v>29.48</v>
      </c>
      <c r="AV158" s="72">
        <v>33.017399999999995</v>
      </c>
      <c r="AW158" s="72">
        <v>29.48</v>
      </c>
      <c r="AX158" s="113">
        <v>38.86</v>
      </c>
      <c r="AY158" s="113">
        <v>34.1</v>
      </c>
      <c r="AZ158" s="108">
        <v>1250</v>
      </c>
      <c r="BA158" s="112">
        <v>26.96</v>
      </c>
      <c r="BB158" s="112">
        <v>27.71</v>
      </c>
      <c r="BC158" s="112">
        <v>31.543199999999999</v>
      </c>
      <c r="BD158" s="112">
        <v>27.71</v>
      </c>
      <c r="BE158" s="112">
        <v>37.700000000000003</v>
      </c>
      <c r="BF158" s="112">
        <v>32.659999999999997</v>
      </c>
      <c r="BG158" s="109">
        <v>2500</v>
      </c>
      <c r="BH158" s="112">
        <v>25.95</v>
      </c>
      <c r="BI158" s="112">
        <v>26.329050138573947</v>
      </c>
      <c r="BJ158" s="112">
        <v>30.361499999999996</v>
      </c>
      <c r="BK158" s="112">
        <v>26.329050138573947</v>
      </c>
      <c r="BL158" s="112">
        <v>37.520000000000003</v>
      </c>
      <c r="BM158" s="112">
        <v>31.9</v>
      </c>
      <c r="BN158" s="109">
        <v>5000</v>
      </c>
      <c r="BO158" s="112">
        <v>25.45</v>
      </c>
      <c r="BP158" s="112">
        <v>25.7</v>
      </c>
      <c r="BQ158" s="112">
        <v>29.776499999999999</v>
      </c>
      <c r="BR158" s="112">
        <v>25.7</v>
      </c>
      <c r="BS158" s="112">
        <v>36.92</v>
      </c>
      <c r="BT158" s="112">
        <v>31.52</v>
      </c>
      <c r="BU158" s="109">
        <v>12500</v>
      </c>
      <c r="BV158" s="112">
        <v>24.44</v>
      </c>
      <c r="BW158" s="112">
        <v>24.57</v>
      </c>
      <c r="BX158" s="112">
        <v>28.594799999999999</v>
      </c>
      <c r="BY158" s="112">
        <v>24.57</v>
      </c>
      <c r="BZ158" s="112">
        <v>35.92</v>
      </c>
      <c r="CA158" s="112">
        <v>30.56</v>
      </c>
      <c r="CB158" s="106" t="str">
        <f t="shared" si="45"/>
        <v>Heineken UCL</v>
      </c>
      <c r="CC158" s="30"/>
      <c r="CD158" s="30"/>
      <c r="CE158" s="73"/>
      <c r="CF158" s="74"/>
      <c r="CG158" s="30"/>
      <c r="CH158" s="30"/>
      <c r="CI158" s="110">
        <v>100051</v>
      </c>
    </row>
    <row r="159" spans="1:87" ht="15" customHeight="1" x14ac:dyDescent="0.25">
      <c r="A159" s="30" t="s">
        <v>119</v>
      </c>
      <c r="B159" s="30">
        <v>88026472</v>
      </c>
      <c r="C159" s="30" t="s">
        <v>301</v>
      </c>
      <c r="D159" s="96">
        <f>VLOOKUP(B159,'Status update'!B:E,4,0)</f>
        <v>1</v>
      </c>
      <c r="E159" s="96">
        <v>3</v>
      </c>
      <c r="F159" s="96">
        <f>VLOOKUP(B159,'Status update'!B:D,3,0)</f>
        <v>129</v>
      </c>
      <c r="G159" s="97">
        <f t="shared" si="34"/>
        <v>129</v>
      </c>
      <c r="H159" s="30" t="s">
        <v>99</v>
      </c>
      <c r="I159" s="30"/>
      <c r="J159" s="30"/>
      <c r="K159" s="98">
        <f t="shared" si="35"/>
        <v>0.25800000000000001</v>
      </c>
      <c r="L159" s="98">
        <f t="shared" si="36"/>
        <v>0.25800000000000001</v>
      </c>
      <c r="M159" s="99"/>
      <c r="N159" s="100">
        <f t="shared" si="37"/>
        <v>0</v>
      </c>
      <c r="O159" s="101"/>
      <c r="P159" s="102"/>
      <c r="Q159" s="103"/>
      <c r="R159" s="103"/>
      <c r="S159" s="30" t="s">
        <v>73</v>
      </c>
      <c r="T159" s="30" t="s">
        <v>74</v>
      </c>
      <c r="U159" s="30">
        <v>58</v>
      </c>
      <c r="V159" s="30">
        <v>36</v>
      </c>
      <c r="W159" s="30">
        <v>4</v>
      </c>
      <c r="X159" s="30">
        <v>500</v>
      </c>
      <c r="Y159" s="30" t="s">
        <v>75</v>
      </c>
      <c r="Z159" s="30">
        <v>2</v>
      </c>
      <c r="AA159" s="30" t="s">
        <v>76</v>
      </c>
      <c r="AB159" s="30" t="s">
        <v>117</v>
      </c>
      <c r="AC159" s="30">
        <v>77</v>
      </c>
      <c r="AD159" s="30">
        <v>84</v>
      </c>
      <c r="AE159" s="107"/>
      <c r="AF159" s="75"/>
      <c r="AG159" s="104">
        <f t="shared" si="38"/>
        <v>28.22</v>
      </c>
      <c r="AH159" s="104">
        <f t="shared" si="39"/>
        <v>33.017399999999995</v>
      </c>
      <c r="AI159" s="104">
        <f t="shared" si="40"/>
        <v>29.48</v>
      </c>
      <c r="AJ159" s="104">
        <f t="shared" si="41"/>
        <v>38.86</v>
      </c>
      <c r="AK159" s="104">
        <f t="shared" si="42"/>
        <v>34.1</v>
      </c>
      <c r="AL159" s="105">
        <f t="shared" si="43"/>
        <v>38.86</v>
      </c>
      <c r="AM159" s="105">
        <f t="shared" si="44"/>
        <v>34.1</v>
      </c>
      <c r="AN159" s="105"/>
      <c r="AO159" s="105"/>
      <c r="AP159" s="39">
        <f t="shared" si="48"/>
        <v>1</v>
      </c>
      <c r="AQ159" s="30" t="s">
        <v>118</v>
      </c>
      <c r="AR159" s="30" t="s">
        <v>79</v>
      </c>
      <c r="AS159" s="30">
        <v>500</v>
      </c>
      <c r="AT159" s="113">
        <v>28.22</v>
      </c>
      <c r="AU159" s="113">
        <v>29.48</v>
      </c>
      <c r="AV159" s="72">
        <v>33.017399999999995</v>
      </c>
      <c r="AW159" s="72">
        <v>29.48</v>
      </c>
      <c r="AX159" s="113">
        <v>38.86</v>
      </c>
      <c r="AY159" s="113">
        <v>34.1</v>
      </c>
      <c r="AZ159" s="108">
        <v>1250</v>
      </c>
      <c r="BA159" s="112">
        <v>26.96</v>
      </c>
      <c r="BB159" s="112">
        <v>27.71</v>
      </c>
      <c r="BC159" s="112">
        <v>31.543199999999999</v>
      </c>
      <c r="BD159" s="112">
        <v>27.71</v>
      </c>
      <c r="BE159" s="112">
        <v>37.700000000000003</v>
      </c>
      <c r="BF159" s="112">
        <v>32.659999999999997</v>
      </c>
      <c r="BG159" s="109">
        <v>2500</v>
      </c>
      <c r="BH159" s="112">
        <v>25.95</v>
      </c>
      <c r="BI159" s="112">
        <v>26.329050138573947</v>
      </c>
      <c r="BJ159" s="112">
        <v>30.361499999999996</v>
      </c>
      <c r="BK159" s="112">
        <v>26.329050138573947</v>
      </c>
      <c r="BL159" s="112">
        <v>37.520000000000003</v>
      </c>
      <c r="BM159" s="112">
        <v>31.9</v>
      </c>
      <c r="BN159" s="109">
        <v>5000</v>
      </c>
      <c r="BO159" s="112">
        <v>25.45</v>
      </c>
      <c r="BP159" s="112">
        <v>25.7</v>
      </c>
      <c r="BQ159" s="112">
        <v>29.776499999999999</v>
      </c>
      <c r="BR159" s="112">
        <v>25.7</v>
      </c>
      <c r="BS159" s="112">
        <v>36.92</v>
      </c>
      <c r="BT159" s="112">
        <v>31.52</v>
      </c>
      <c r="BU159" s="109">
        <v>12500</v>
      </c>
      <c r="BV159" s="112">
        <v>24.44</v>
      </c>
      <c r="BW159" s="112">
        <v>24.57</v>
      </c>
      <c r="BX159" s="112">
        <v>28.594799999999999</v>
      </c>
      <c r="BY159" s="112">
        <v>24.57</v>
      </c>
      <c r="BZ159" s="112">
        <v>35.92</v>
      </c>
      <c r="CA159" s="112">
        <v>30.56</v>
      </c>
      <c r="CB159" s="106" t="str">
        <f t="shared" si="45"/>
        <v>Heineken UCL</v>
      </c>
      <c r="CC159" s="30"/>
      <c r="CD159" s="30"/>
      <c r="CE159" s="73"/>
      <c r="CF159" s="74"/>
      <c r="CG159" s="30"/>
      <c r="CH159" s="30"/>
      <c r="CI159" s="110">
        <v>100051</v>
      </c>
    </row>
    <row r="160" spans="1:87" ht="15" customHeight="1" x14ac:dyDescent="0.25">
      <c r="A160" s="30" t="s">
        <v>119</v>
      </c>
      <c r="B160" s="30">
        <v>88026473</v>
      </c>
      <c r="C160" s="30" t="s">
        <v>302</v>
      </c>
      <c r="D160" s="96">
        <f>VLOOKUP(B160,'Status update'!B:E,4,0)</f>
        <v>1</v>
      </c>
      <c r="E160" s="96">
        <v>3</v>
      </c>
      <c r="F160" s="96">
        <f>VLOOKUP(B160,'Status update'!B:D,3,0)</f>
        <v>6</v>
      </c>
      <c r="G160" s="97">
        <f t="shared" si="34"/>
        <v>6</v>
      </c>
      <c r="H160" s="30" t="s">
        <v>99</v>
      </c>
      <c r="I160" s="30"/>
      <c r="J160" s="30"/>
      <c r="K160" s="98">
        <f t="shared" si="35"/>
        <v>1.2E-2</v>
      </c>
      <c r="L160" s="98">
        <f t="shared" si="36"/>
        <v>1.2E-2</v>
      </c>
      <c r="M160" s="99"/>
      <c r="N160" s="100">
        <f t="shared" si="37"/>
        <v>0</v>
      </c>
      <c r="O160" s="101">
        <v>1</v>
      </c>
      <c r="P160" s="102"/>
      <c r="Q160" s="103"/>
      <c r="R160" s="103"/>
      <c r="S160" s="30" t="s">
        <v>73</v>
      </c>
      <c r="T160" s="30" t="s">
        <v>74</v>
      </c>
      <c r="U160" s="30">
        <v>58</v>
      </c>
      <c r="V160" s="30">
        <v>36</v>
      </c>
      <c r="W160" s="30">
        <v>4</v>
      </c>
      <c r="X160" s="30">
        <v>500</v>
      </c>
      <c r="Y160" s="30" t="s">
        <v>75</v>
      </c>
      <c r="Z160" s="30">
        <v>2</v>
      </c>
      <c r="AA160" s="30" t="s">
        <v>76</v>
      </c>
      <c r="AB160" s="30" t="s">
        <v>117</v>
      </c>
      <c r="AC160" s="30">
        <v>77</v>
      </c>
      <c r="AD160" s="30">
        <v>84</v>
      </c>
      <c r="AE160" s="107"/>
      <c r="AF160" s="75"/>
      <c r="AG160" s="104">
        <f t="shared" si="38"/>
        <v>28.22</v>
      </c>
      <c r="AH160" s="104">
        <f t="shared" si="39"/>
        <v>33.017399999999995</v>
      </c>
      <c r="AI160" s="104">
        <f t="shared" si="40"/>
        <v>29.48</v>
      </c>
      <c r="AJ160" s="104">
        <f t="shared" si="41"/>
        <v>38.86</v>
      </c>
      <c r="AK160" s="104">
        <f t="shared" si="42"/>
        <v>34.1</v>
      </c>
      <c r="AL160" s="105">
        <f t="shared" si="43"/>
        <v>38.86</v>
      </c>
      <c r="AM160" s="105">
        <f t="shared" si="44"/>
        <v>34.1</v>
      </c>
      <c r="AN160" s="105"/>
      <c r="AO160" s="105"/>
      <c r="AP160" s="39">
        <f t="shared" si="48"/>
        <v>1</v>
      </c>
      <c r="AQ160" s="30" t="s">
        <v>118</v>
      </c>
      <c r="AR160" s="30" t="s">
        <v>79</v>
      </c>
      <c r="AS160" s="30">
        <v>500</v>
      </c>
      <c r="AT160" s="113">
        <v>28.22</v>
      </c>
      <c r="AU160" s="113">
        <v>29.48</v>
      </c>
      <c r="AV160" s="72">
        <v>33.017399999999995</v>
      </c>
      <c r="AW160" s="72">
        <v>29.48</v>
      </c>
      <c r="AX160" s="113">
        <v>38.86</v>
      </c>
      <c r="AY160" s="113">
        <v>34.1</v>
      </c>
      <c r="AZ160" s="108">
        <v>1250</v>
      </c>
      <c r="BA160" s="112">
        <v>26.96</v>
      </c>
      <c r="BB160" s="112">
        <v>27.71</v>
      </c>
      <c r="BC160" s="112">
        <v>31.543199999999999</v>
      </c>
      <c r="BD160" s="112">
        <v>27.71</v>
      </c>
      <c r="BE160" s="112">
        <v>37.700000000000003</v>
      </c>
      <c r="BF160" s="112">
        <v>32.659999999999997</v>
      </c>
      <c r="BG160" s="109">
        <v>2500</v>
      </c>
      <c r="BH160" s="112">
        <v>25.95</v>
      </c>
      <c r="BI160" s="112">
        <v>26.329050138573947</v>
      </c>
      <c r="BJ160" s="112">
        <v>30.361499999999996</v>
      </c>
      <c r="BK160" s="112">
        <v>26.329050138573947</v>
      </c>
      <c r="BL160" s="112">
        <v>37.520000000000003</v>
      </c>
      <c r="BM160" s="112">
        <v>31.9</v>
      </c>
      <c r="BN160" s="109">
        <v>5000</v>
      </c>
      <c r="BO160" s="112">
        <v>25.45</v>
      </c>
      <c r="BP160" s="112">
        <v>25.7</v>
      </c>
      <c r="BQ160" s="112">
        <v>29.776499999999999</v>
      </c>
      <c r="BR160" s="112">
        <v>25.7</v>
      </c>
      <c r="BS160" s="112">
        <v>36.92</v>
      </c>
      <c r="BT160" s="112">
        <v>31.52</v>
      </c>
      <c r="BU160" s="109">
        <v>12500</v>
      </c>
      <c r="BV160" s="112">
        <v>24.44</v>
      </c>
      <c r="BW160" s="112">
        <v>24.57</v>
      </c>
      <c r="BX160" s="112">
        <v>28.594799999999999</v>
      </c>
      <c r="BY160" s="112">
        <v>24.57</v>
      </c>
      <c r="BZ160" s="112">
        <v>35.92</v>
      </c>
      <c r="CA160" s="112">
        <v>30.56</v>
      </c>
      <c r="CB160" s="106" t="str">
        <f t="shared" si="45"/>
        <v>Heineken UCL</v>
      </c>
      <c r="CC160" s="30" t="s">
        <v>170</v>
      </c>
      <c r="CD160" s="30"/>
      <c r="CE160" s="73"/>
      <c r="CF160" s="74"/>
      <c r="CG160" s="30"/>
      <c r="CH160" s="30"/>
      <c r="CI160" s="110">
        <v>100051</v>
      </c>
    </row>
    <row r="161" spans="1:87" ht="15" customHeight="1" x14ac:dyDescent="0.25">
      <c r="A161" s="30" t="s">
        <v>119</v>
      </c>
      <c r="B161" s="30">
        <v>88026475</v>
      </c>
      <c r="C161" s="30" t="s">
        <v>303</v>
      </c>
      <c r="D161" s="96">
        <f>VLOOKUP(B161,'Status update'!B:E,4,0)</f>
        <v>1</v>
      </c>
      <c r="E161" s="96">
        <v>3</v>
      </c>
      <c r="F161" s="96">
        <f>VLOOKUP(B161,'Status update'!B:D,3,0)</f>
        <v>4</v>
      </c>
      <c r="G161" s="97">
        <f t="shared" si="34"/>
        <v>4</v>
      </c>
      <c r="H161" s="30"/>
      <c r="I161" s="30"/>
      <c r="J161" s="30"/>
      <c r="K161" s="98">
        <f t="shared" si="35"/>
        <v>2.3952095808383235E-2</v>
      </c>
      <c r="L161" s="98">
        <f t="shared" si="36"/>
        <v>2.3952095808383235E-2</v>
      </c>
      <c r="M161" s="99"/>
      <c r="N161" s="100">
        <f t="shared" si="37"/>
        <v>0</v>
      </c>
      <c r="O161" s="101"/>
      <c r="P161" s="102"/>
      <c r="Q161" s="103"/>
      <c r="R161" s="103"/>
      <c r="S161" s="30" t="s">
        <v>73</v>
      </c>
      <c r="T161" s="30" t="s">
        <v>74</v>
      </c>
      <c r="U161" s="30">
        <v>28</v>
      </c>
      <c r="V161" s="30">
        <v>15</v>
      </c>
      <c r="W161" s="30">
        <v>12</v>
      </c>
      <c r="X161" s="30">
        <v>167</v>
      </c>
      <c r="Y161" s="30" t="s">
        <v>75</v>
      </c>
      <c r="Z161" s="30">
        <v>6</v>
      </c>
      <c r="AA161" s="30" t="s">
        <v>200</v>
      </c>
      <c r="AB161" s="30" t="s">
        <v>117</v>
      </c>
      <c r="AC161" s="30">
        <v>70</v>
      </c>
      <c r="AD161" s="30">
        <v>70</v>
      </c>
      <c r="AE161" s="107"/>
      <c r="AF161" s="75"/>
      <c r="AG161" s="104">
        <f t="shared" si="38"/>
        <v>23.04</v>
      </c>
      <c r="AH161" s="104">
        <f t="shared" si="39"/>
        <v>24.192</v>
      </c>
      <c r="AI161" s="104">
        <f t="shared" si="40"/>
        <v>24.4224</v>
      </c>
      <c r="AJ161" s="104">
        <f t="shared" si="41"/>
        <v>28.619999999999997</v>
      </c>
      <c r="AK161" s="104">
        <f t="shared" si="42"/>
        <v>28.619999999999997</v>
      </c>
      <c r="AL161" s="105">
        <f t="shared" si="43"/>
        <v>28.259999999999998</v>
      </c>
      <c r="AM161" s="105">
        <f t="shared" si="44"/>
        <v>28.259999999999998</v>
      </c>
      <c r="AN161" s="105"/>
      <c r="AO161" s="105"/>
      <c r="AP161" s="39">
        <v>2</v>
      </c>
      <c r="AQ161" s="30" t="s">
        <v>201</v>
      </c>
      <c r="AR161" s="30"/>
      <c r="AS161" s="30">
        <v>167</v>
      </c>
      <c r="AT161" s="113">
        <v>23.41</v>
      </c>
      <c r="AU161" s="113"/>
      <c r="AV161" s="72">
        <v>24.580500000000001</v>
      </c>
      <c r="AW161" s="72">
        <v>24.814600000000002</v>
      </c>
      <c r="AX161" s="113">
        <v>28.619999999999997</v>
      </c>
      <c r="AY161" s="113">
        <v>28.619999999999997</v>
      </c>
      <c r="AZ161" s="108">
        <v>417</v>
      </c>
      <c r="BA161" s="112">
        <v>23.04</v>
      </c>
      <c r="BB161" s="112"/>
      <c r="BC161" s="112">
        <v>24.192</v>
      </c>
      <c r="BD161" s="112">
        <v>24.4224</v>
      </c>
      <c r="BE161" s="112">
        <v>28.259999999999998</v>
      </c>
      <c r="BF161" s="112">
        <v>28.259999999999998</v>
      </c>
      <c r="BG161" s="109">
        <v>833</v>
      </c>
      <c r="BH161" s="112">
        <v>22.67</v>
      </c>
      <c r="BI161" s="112"/>
      <c r="BJ161" s="112">
        <v>23.803500000000003</v>
      </c>
      <c r="BK161" s="112">
        <v>24.030200000000004</v>
      </c>
      <c r="BL161" s="112">
        <v>27.900000000000002</v>
      </c>
      <c r="BM161" s="112">
        <v>27.900000000000002</v>
      </c>
      <c r="BN161" s="109">
        <v>1667</v>
      </c>
      <c r="BO161" s="112">
        <v>22.3</v>
      </c>
      <c r="BP161" s="112"/>
      <c r="BQ161" s="112">
        <v>23.415000000000003</v>
      </c>
      <c r="BR161" s="112">
        <v>23.638000000000002</v>
      </c>
      <c r="BS161" s="112">
        <v>27.54</v>
      </c>
      <c r="BT161" s="112">
        <v>27.54</v>
      </c>
      <c r="BU161" s="109">
        <v>4167</v>
      </c>
      <c r="BV161" s="112">
        <v>21.93</v>
      </c>
      <c r="BW161" s="112"/>
      <c r="BX161" s="112">
        <v>23.026500000000002</v>
      </c>
      <c r="BY161" s="112">
        <v>23.245799999999999</v>
      </c>
      <c r="BZ161" s="112">
        <v>27.18</v>
      </c>
      <c r="CA161" s="112">
        <v>27.18</v>
      </c>
      <c r="CB161" s="106" t="str">
        <f t="shared" si="45"/>
        <v>Heineken UCL</v>
      </c>
      <c r="CC161" s="30"/>
      <c r="CD161" s="30"/>
      <c r="CE161" s="73"/>
      <c r="CF161" s="74"/>
      <c r="CG161" s="30"/>
      <c r="CH161" s="30"/>
      <c r="CI161" s="110">
        <v>100051</v>
      </c>
    </row>
    <row r="162" spans="1:87" ht="15" customHeight="1" x14ac:dyDescent="0.25">
      <c r="A162" s="30" t="s">
        <v>119</v>
      </c>
      <c r="B162" s="30">
        <v>88026476</v>
      </c>
      <c r="C162" s="30" t="s">
        <v>304</v>
      </c>
      <c r="D162" s="96">
        <f>VLOOKUP(B162,'Status update'!B:E,4,0)</f>
        <v>1</v>
      </c>
      <c r="E162" s="96">
        <v>3</v>
      </c>
      <c r="F162" s="96">
        <f>VLOOKUP(B162,'Status update'!B:D,3,0)</f>
        <v>87</v>
      </c>
      <c r="G162" s="97">
        <f t="shared" si="34"/>
        <v>86</v>
      </c>
      <c r="H162" s="30"/>
      <c r="I162" s="30"/>
      <c r="J162" s="30"/>
      <c r="K162" s="98">
        <f t="shared" si="35"/>
        <v>0.52095808383233533</v>
      </c>
      <c r="L162" s="98">
        <f t="shared" si="36"/>
        <v>0.51497005988023947</v>
      </c>
      <c r="M162" s="99"/>
      <c r="N162" s="100">
        <f t="shared" si="37"/>
        <v>0</v>
      </c>
      <c r="O162" s="101"/>
      <c r="P162" s="102"/>
      <c r="Q162" s="103">
        <v>1</v>
      </c>
      <c r="R162" s="103"/>
      <c r="S162" s="30" t="s">
        <v>73</v>
      </c>
      <c r="T162" s="30" t="s">
        <v>74</v>
      </c>
      <c r="U162" s="30">
        <v>28</v>
      </c>
      <c r="V162" s="30">
        <v>15</v>
      </c>
      <c r="W162" s="30">
        <v>12</v>
      </c>
      <c r="X162" s="30">
        <v>167</v>
      </c>
      <c r="Y162" s="30" t="s">
        <v>75</v>
      </c>
      <c r="Z162" s="30">
        <v>6</v>
      </c>
      <c r="AA162" s="30" t="s">
        <v>200</v>
      </c>
      <c r="AB162" s="30" t="s">
        <v>117</v>
      </c>
      <c r="AC162" s="30">
        <v>70</v>
      </c>
      <c r="AD162" s="30">
        <v>70</v>
      </c>
      <c r="AE162" s="107"/>
      <c r="AF162" s="75"/>
      <c r="AG162" s="104">
        <f t="shared" si="38"/>
        <v>23.04</v>
      </c>
      <c r="AH162" s="104">
        <f t="shared" si="39"/>
        <v>24.192</v>
      </c>
      <c r="AI162" s="104">
        <f t="shared" si="40"/>
        <v>24.4224</v>
      </c>
      <c r="AJ162" s="104">
        <f t="shared" si="41"/>
        <v>28.619999999999997</v>
      </c>
      <c r="AK162" s="104">
        <f t="shared" si="42"/>
        <v>28.619999999999997</v>
      </c>
      <c r="AL162" s="105">
        <f t="shared" si="43"/>
        <v>28.259999999999998</v>
      </c>
      <c r="AM162" s="105">
        <f t="shared" si="44"/>
        <v>28.259999999999998</v>
      </c>
      <c r="AN162" s="105"/>
      <c r="AO162" s="105"/>
      <c r="AP162" s="39">
        <v>2</v>
      </c>
      <c r="AQ162" s="30" t="s">
        <v>201</v>
      </c>
      <c r="AR162" s="30"/>
      <c r="AS162" s="30">
        <v>167</v>
      </c>
      <c r="AT162" s="113">
        <v>23.41</v>
      </c>
      <c r="AU162" s="113"/>
      <c r="AV162" s="72">
        <v>24.580500000000001</v>
      </c>
      <c r="AW162" s="72">
        <v>24.814600000000002</v>
      </c>
      <c r="AX162" s="113">
        <v>28.619999999999997</v>
      </c>
      <c r="AY162" s="113">
        <v>28.619999999999997</v>
      </c>
      <c r="AZ162" s="108">
        <v>417</v>
      </c>
      <c r="BA162" s="112">
        <v>23.04</v>
      </c>
      <c r="BB162" s="112"/>
      <c r="BC162" s="112">
        <v>24.192</v>
      </c>
      <c r="BD162" s="112">
        <v>24.4224</v>
      </c>
      <c r="BE162" s="112">
        <v>28.259999999999998</v>
      </c>
      <c r="BF162" s="112">
        <v>28.259999999999998</v>
      </c>
      <c r="BG162" s="109">
        <v>833</v>
      </c>
      <c r="BH162" s="112">
        <v>22.67</v>
      </c>
      <c r="BI162" s="112"/>
      <c r="BJ162" s="112">
        <v>23.803500000000003</v>
      </c>
      <c r="BK162" s="112">
        <v>24.030200000000004</v>
      </c>
      <c r="BL162" s="112">
        <v>27.900000000000002</v>
      </c>
      <c r="BM162" s="112">
        <v>27.900000000000002</v>
      </c>
      <c r="BN162" s="109">
        <v>1667</v>
      </c>
      <c r="BO162" s="112">
        <v>22.3</v>
      </c>
      <c r="BP162" s="112"/>
      <c r="BQ162" s="112">
        <v>23.415000000000003</v>
      </c>
      <c r="BR162" s="112">
        <v>23.638000000000002</v>
      </c>
      <c r="BS162" s="112">
        <v>27.54</v>
      </c>
      <c r="BT162" s="112">
        <v>27.54</v>
      </c>
      <c r="BU162" s="109">
        <v>4167</v>
      </c>
      <c r="BV162" s="112">
        <v>21.93</v>
      </c>
      <c r="BW162" s="112"/>
      <c r="BX162" s="112">
        <v>23.026500000000002</v>
      </c>
      <c r="BY162" s="112">
        <v>23.245799999999999</v>
      </c>
      <c r="BZ162" s="112">
        <v>27.18</v>
      </c>
      <c r="CA162" s="112">
        <v>27.18</v>
      </c>
      <c r="CB162" s="106" t="str">
        <f t="shared" si="45"/>
        <v>Heineken UCL</v>
      </c>
      <c r="CC162" s="30"/>
      <c r="CD162" s="30"/>
      <c r="CE162" s="73"/>
      <c r="CF162" s="74"/>
      <c r="CG162" s="30"/>
      <c r="CH162" s="30"/>
      <c r="CI162" s="110">
        <v>100051</v>
      </c>
    </row>
    <row r="163" spans="1:87" ht="15" customHeight="1" x14ac:dyDescent="0.25">
      <c r="A163" s="30" t="s">
        <v>119</v>
      </c>
      <c r="B163" s="30">
        <v>88026477</v>
      </c>
      <c r="C163" s="30" t="s">
        <v>305</v>
      </c>
      <c r="D163" s="96">
        <f>VLOOKUP(B163,'Status update'!B:E,4,0)</f>
        <v>1</v>
      </c>
      <c r="E163" s="96">
        <v>3</v>
      </c>
      <c r="F163" s="96">
        <f>VLOOKUP(B163,'Status update'!B:D,3,0)</f>
        <v>58</v>
      </c>
      <c r="G163" s="97">
        <f t="shared" si="34"/>
        <v>58</v>
      </c>
      <c r="H163" s="30"/>
      <c r="I163" s="30"/>
      <c r="J163" s="30"/>
      <c r="K163" s="98">
        <f t="shared" si="35"/>
        <v>0.3473053892215569</v>
      </c>
      <c r="L163" s="98">
        <f t="shared" si="36"/>
        <v>0.3473053892215569</v>
      </c>
      <c r="M163" s="99"/>
      <c r="N163" s="100">
        <f t="shared" si="37"/>
        <v>0</v>
      </c>
      <c r="O163" s="101"/>
      <c r="P163" s="102"/>
      <c r="Q163" s="103"/>
      <c r="R163" s="103"/>
      <c r="S163" s="30" t="s">
        <v>73</v>
      </c>
      <c r="T163" s="30" t="s">
        <v>74</v>
      </c>
      <c r="U163" s="30">
        <v>28</v>
      </c>
      <c r="V163" s="30">
        <v>15</v>
      </c>
      <c r="W163" s="30">
        <v>12</v>
      </c>
      <c r="X163" s="30">
        <v>167</v>
      </c>
      <c r="Y163" s="30" t="s">
        <v>75</v>
      </c>
      <c r="Z163" s="30">
        <v>6</v>
      </c>
      <c r="AA163" s="30" t="s">
        <v>200</v>
      </c>
      <c r="AB163" s="30" t="s">
        <v>117</v>
      </c>
      <c r="AC163" s="30">
        <v>70</v>
      </c>
      <c r="AD163" s="30">
        <v>70</v>
      </c>
      <c r="AE163" s="107"/>
      <c r="AF163" s="75"/>
      <c r="AG163" s="104">
        <f t="shared" si="38"/>
        <v>23.04</v>
      </c>
      <c r="AH163" s="104">
        <f t="shared" si="39"/>
        <v>24.192</v>
      </c>
      <c r="AI163" s="104">
        <f t="shared" si="40"/>
        <v>24.4224</v>
      </c>
      <c r="AJ163" s="104">
        <f t="shared" si="41"/>
        <v>28.619999999999997</v>
      </c>
      <c r="AK163" s="104">
        <f t="shared" si="42"/>
        <v>28.619999999999997</v>
      </c>
      <c r="AL163" s="105">
        <f t="shared" si="43"/>
        <v>28.259999999999998</v>
      </c>
      <c r="AM163" s="105">
        <f t="shared" si="44"/>
        <v>28.259999999999998</v>
      </c>
      <c r="AN163" s="105"/>
      <c r="AO163" s="105"/>
      <c r="AP163" s="39">
        <v>2</v>
      </c>
      <c r="AQ163" s="30" t="s">
        <v>201</v>
      </c>
      <c r="AR163" s="30"/>
      <c r="AS163" s="30">
        <v>167</v>
      </c>
      <c r="AT163" s="113">
        <v>23.41</v>
      </c>
      <c r="AU163" s="113"/>
      <c r="AV163" s="72">
        <v>24.580500000000001</v>
      </c>
      <c r="AW163" s="72">
        <v>24.814600000000002</v>
      </c>
      <c r="AX163" s="113">
        <v>28.619999999999997</v>
      </c>
      <c r="AY163" s="113">
        <v>28.619999999999997</v>
      </c>
      <c r="AZ163" s="108">
        <v>417</v>
      </c>
      <c r="BA163" s="112">
        <v>23.04</v>
      </c>
      <c r="BB163" s="112"/>
      <c r="BC163" s="112">
        <v>24.192</v>
      </c>
      <c r="BD163" s="112">
        <v>24.4224</v>
      </c>
      <c r="BE163" s="112">
        <v>28.259999999999998</v>
      </c>
      <c r="BF163" s="112">
        <v>28.259999999999998</v>
      </c>
      <c r="BG163" s="109">
        <v>833</v>
      </c>
      <c r="BH163" s="112">
        <v>22.67</v>
      </c>
      <c r="BI163" s="112"/>
      <c r="BJ163" s="112">
        <v>23.803500000000003</v>
      </c>
      <c r="BK163" s="112">
        <v>24.030200000000004</v>
      </c>
      <c r="BL163" s="112">
        <v>27.900000000000002</v>
      </c>
      <c r="BM163" s="112">
        <v>27.900000000000002</v>
      </c>
      <c r="BN163" s="109">
        <v>1667</v>
      </c>
      <c r="BO163" s="112">
        <v>22.3</v>
      </c>
      <c r="BP163" s="112"/>
      <c r="BQ163" s="112">
        <v>23.415000000000003</v>
      </c>
      <c r="BR163" s="112">
        <v>23.638000000000002</v>
      </c>
      <c r="BS163" s="112">
        <v>27.54</v>
      </c>
      <c r="BT163" s="112">
        <v>27.54</v>
      </c>
      <c r="BU163" s="109">
        <v>4167</v>
      </c>
      <c r="BV163" s="112">
        <v>21.93</v>
      </c>
      <c r="BW163" s="112"/>
      <c r="BX163" s="112">
        <v>23.026500000000002</v>
      </c>
      <c r="BY163" s="112">
        <v>23.245799999999999</v>
      </c>
      <c r="BZ163" s="112">
        <v>27.18</v>
      </c>
      <c r="CA163" s="112">
        <v>27.18</v>
      </c>
      <c r="CB163" s="106" t="str">
        <f t="shared" si="45"/>
        <v>Heineken UCL</v>
      </c>
      <c r="CC163" s="30"/>
      <c r="CD163" s="30"/>
      <c r="CE163" s="73"/>
      <c r="CF163" s="74"/>
      <c r="CG163" s="30"/>
      <c r="CH163" s="30"/>
      <c r="CI163" s="110">
        <v>100051</v>
      </c>
    </row>
    <row r="164" spans="1:87" ht="15" customHeight="1" x14ac:dyDescent="0.25">
      <c r="A164" s="30" t="s">
        <v>119</v>
      </c>
      <c r="B164" s="30">
        <v>88026478</v>
      </c>
      <c r="C164" s="30" t="s">
        <v>306</v>
      </c>
      <c r="D164" s="96">
        <f>VLOOKUP(B164,'Status update'!B:E,4,0)</f>
        <v>1</v>
      </c>
      <c r="E164" s="96">
        <v>3</v>
      </c>
      <c r="F164" s="96">
        <f>VLOOKUP(B164,'Status update'!B:D,3,0)</f>
        <v>27</v>
      </c>
      <c r="G164" s="97">
        <f t="shared" si="34"/>
        <v>27</v>
      </c>
      <c r="H164" s="30"/>
      <c r="I164" s="30"/>
      <c r="J164" s="30"/>
      <c r="K164" s="98">
        <f t="shared" si="35"/>
        <v>0.16167664670658682</v>
      </c>
      <c r="L164" s="98">
        <f t="shared" si="36"/>
        <v>0.16167664670658682</v>
      </c>
      <c r="M164" s="99"/>
      <c r="N164" s="100">
        <f t="shared" si="37"/>
        <v>0</v>
      </c>
      <c r="O164" s="101">
        <v>1</v>
      </c>
      <c r="P164" s="102"/>
      <c r="Q164" s="103"/>
      <c r="R164" s="103"/>
      <c r="S164" s="30" t="s">
        <v>73</v>
      </c>
      <c r="T164" s="30" t="s">
        <v>74</v>
      </c>
      <c r="U164" s="30">
        <v>28</v>
      </c>
      <c r="V164" s="30">
        <v>15</v>
      </c>
      <c r="W164" s="30">
        <v>12</v>
      </c>
      <c r="X164" s="30">
        <v>167</v>
      </c>
      <c r="Y164" s="30" t="s">
        <v>75</v>
      </c>
      <c r="Z164" s="30">
        <v>6</v>
      </c>
      <c r="AA164" s="30" t="s">
        <v>200</v>
      </c>
      <c r="AB164" s="30" t="s">
        <v>117</v>
      </c>
      <c r="AC164" s="30">
        <v>70</v>
      </c>
      <c r="AD164" s="30">
        <v>70</v>
      </c>
      <c r="AE164" s="107"/>
      <c r="AF164" s="75"/>
      <c r="AG164" s="104">
        <f t="shared" si="38"/>
        <v>23.04</v>
      </c>
      <c r="AH164" s="104">
        <f t="shared" si="39"/>
        <v>24.192</v>
      </c>
      <c r="AI164" s="104">
        <f t="shared" si="40"/>
        <v>24.4224</v>
      </c>
      <c r="AJ164" s="104">
        <f t="shared" si="41"/>
        <v>28.619999999999997</v>
      </c>
      <c r="AK164" s="104">
        <f t="shared" si="42"/>
        <v>28.619999999999997</v>
      </c>
      <c r="AL164" s="105">
        <f t="shared" si="43"/>
        <v>28.259999999999998</v>
      </c>
      <c r="AM164" s="105">
        <f t="shared" si="44"/>
        <v>28.259999999999998</v>
      </c>
      <c r="AN164" s="105"/>
      <c r="AO164" s="105"/>
      <c r="AP164" s="39">
        <v>2</v>
      </c>
      <c r="AQ164" s="30" t="s">
        <v>201</v>
      </c>
      <c r="AR164" s="30"/>
      <c r="AS164" s="30">
        <v>167</v>
      </c>
      <c r="AT164" s="113">
        <v>23.41</v>
      </c>
      <c r="AU164" s="113"/>
      <c r="AV164" s="72">
        <v>24.580500000000001</v>
      </c>
      <c r="AW164" s="72">
        <v>24.814600000000002</v>
      </c>
      <c r="AX164" s="113">
        <v>28.619999999999997</v>
      </c>
      <c r="AY164" s="113">
        <v>28.619999999999997</v>
      </c>
      <c r="AZ164" s="108">
        <v>417</v>
      </c>
      <c r="BA164" s="112">
        <v>23.04</v>
      </c>
      <c r="BB164" s="112"/>
      <c r="BC164" s="112">
        <v>24.192</v>
      </c>
      <c r="BD164" s="112">
        <v>24.4224</v>
      </c>
      <c r="BE164" s="112">
        <v>28.259999999999998</v>
      </c>
      <c r="BF164" s="112">
        <v>28.259999999999998</v>
      </c>
      <c r="BG164" s="109">
        <v>833</v>
      </c>
      <c r="BH164" s="112">
        <v>22.67</v>
      </c>
      <c r="BI164" s="112"/>
      <c r="BJ164" s="112">
        <v>23.803500000000003</v>
      </c>
      <c r="BK164" s="112">
        <v>24.030200000000004</v>
      </c>
      <c r="BL164" s="112">
        <v>27.900000000000002</v>
      </c>
      <c r="BM164" s="112">
        <v>27.900000000000002</v>
      </c>
      <c r="BN164" s="109">
        <v>1667</v>
      </c>
      <c r="BO164" s="112">
        <v>22.3</v>
      </c>
      <c r="BP164" s="112"/>
      <c r="BQ164" s="112">
        <v>23.415000000000003</v>
      </c>
      <c r="BR164" s="112">
        <v>23.638000000000002</v>
      </c>
      <c r="BS164" s="112">
        <v>27.54</v>
      </c>
      <c r="BT164" s="112">
        <v>27.54</v>
      </c>
      <c r="BU164" s="109">
        <v>4167</v>
      </c>
      <c r="BV164" s="112">
        <v>21.93</v>
      </c>
      <c r="BW164" s="112"/>
      <c r="BX164" s="112">
        <v>23.026500000000002</v>
      </c>
      <c r="BY164" s="112">
        <v>23.245799999999999</v>
      </c>
      <c r="BZ164" s="112">
        <v>27.18</v>
      </c>
      <c r="CA164" s="112">
        <v>27.18</v>
      </c>
      <c r="CB164" s="106" t="str">
        <f t="shared" si="45"/>
        <v>Heineken UCL</v>
      </c>
      <c r="CC164" s="30"/>
      <c r="CD164" s="30"/>
      <c r="CE164" s="73"/>
      <c r="CF164" s="74"/>
      <c r="CG164" s="30"/>
      <c r="CH164" s="30"/>
      <c r="CI164" s="110">
        <v>100051</v>
      </c>
    </row>
    <row r="165" spans="1:87" ht="15" customHeight="1" x14ac:dyDescent="0.25">
      <c r="A165" s="30" t="s">
        <v>119</v>
      </c>
      <c r="B165" s="30">
        <v>88026480</v>
      </c>
      <c r="C165" s="30" t="s">
        <v>307</v>
      </c>
      <c r="D165" s="96">
        <f>VLOOKUP(B165,'Status update'!B:E,4,0)</f>
        <v>3</v>
      </c>
      <c r="E165" s="96">
        <f>D165</f>
        <v>3</v>
      </c>
      <c r="F165" s="96">
        <f>VLOOKUP(B165,'Status update'!B:D,3,0)</f>
        <v>239</v>
      </c>
      <c r="G165" s="97">
        <f t="shared" si="34"/>
        <v>239</v>
      </c>
      <c r="H165" s="30"/>
      <c r="I165" s="30"/>
      <c r="J165" s="30"/>
      <c r="K165" s="98">
        <f t="shared" si="35"/>
        <v>1.4311377245508983</v>
      </c>
      <c r="L165" s="98">
        <f t="shared" si="36"/>
        <v>1.4311377245508983</v>
      </c>
      <c r="M165" s="99"/>
      <c r="N165" s="100">
        <f t="shared" si="37"/>
        <v>0</v>
      </c>
      <c r="O165" s="101"/>
      <c r="P165" s="102"/>
      <c r="Q165" s="103"/>
      <c r="R165" s="103"/>
      <c r="S165" s="30" t="s">
        <v>73</v>
      </c>
      <c r="T165" s="30" t="s">
        <v>74</v>
      </c>
      <c r="U165" s="30">
        <v>28</v>
      </c>
      <c r="V165" s="30">
        <v>15</v>
      </c>
      <c r="W165" s="30">
        <v>12</v>
      </c>
      <c r="X165" s="30">
        <v>167</v>
      </c>
      <c r="Y165" s="30" t="s">
        <v>75</v>
      </c>
      <c r="Z165" s="30">
        <v>6</v>
      </c>
      <c r="AA165" s="30" t="s">
        <v>200</v>
      </c>
      <c r="AB165" s="30" t="s">
        <v>117</v>
      </c>
      <c r="AC165" s="30">
        <v>70</v>
      </c>
      <c r="AD165" s="30">
        <v>70</v>
      </c>
      <c r="AE165" s="107"/>
      <c r="AF165" s="75"/>
      <c r="AG165" s="104">
        <f t="shared" si="38"/>
        <v>23.93</v>
      </c>
      <c r="AH165" s="104">
        <f t="shared" si="39"/>
        <v>25.1265</v>
      </c>
      <c r="AI165" s="104">
        <f t="shared" si="40"/>
        <v>25.3658</v>
      </c>
      <c r="AJ165" s="104">
        <f t="shared" si="41"/>
        <v>29.700000000000003</v>
      </c>
      <c r="AK165" s="104">
        <f t="shared" si="42"/>
        <v>29.700000000000003</v>
      </c>
      <c r="AL165" s="105">
        <f t="shared" si="43"/>
        <v>29.339999999999996</v>
      </c>
      <c r="AM165" s="105">
        <f t="shared" si="44"/>
        <v>29.339999999999996</v>
      </c>
      <c r="AN165" s="105"/>
      <c r="AO165" s="105"/>
      <c r="AP165" s="39">
        <v>2</v>
      </c>
      <c r="AQ165" s="30" t="s">
        <v>201</v>
      </c>
      <c r="AR165" s="30"/>
      <c r="AS165" s="30">
        <v>167</v>
      </c>
      <c r="AT165" s="113">
        <v>24.3</v>
      </c>
      <c r="AU165" s="113"/>
      <c r="AV165" s="72">
        <v>25.515000000000001</v>
      </c>
      <c r="AW165" s="72">
        <v>25.758000000000003</v>
      </c>
      <c r="AX165" s="113">
        <v>29.700000000000003</v>
      </c>
      <c r="AY165" s="113">
        <v>29.700000000000003</v>
      </c>
      <c r="AZ165" s="108">
        <v>417</v>
      </c>
      <c r="BA165" s="112">
        <v>23.93</v>
      </c>
      <c r="BB165" s="112"/>
      <c r="BC165" s="112">
        <v>25.1265</v>
      </c>
      <c r="BD165" s="112">
        <v>25.3658</v>
      </c>
      <c r="BE165" s="112">
        <v>29.339999999999996</v>
      </c>
      <c r="BF165" s="112">
        <v>29.339999999999996</v>
      </c>
      <c r="BG165" s="109">
        <v>833</v>
      </c>
      <c r="BH165" s="112">
        <v>23.56</v>
      </c>
      <c r="BI165" s="112"/>
      <c r="BJ165" s="112">
        <v>24.738</v>
      </c>
      <c r="BK165" s="112">
        <v>24.973600000000001</v>
      </c>
      <c r="BL165" s="112">
        <v>29.04</v>
      </c>
      <c r="BM165" s="112">
        <v>29.04</v>
      </c>
      <c r="BN165" s="109">
        <v>1667</v>
      </c>
      <c r="BO165" s="112">
        <v>23.19</v>
      </c>
      <c r="BP165" s="112"/>
      <c r="BQ165" s="112">
        <v>24.349500000000003</v>
      </c>
      <c r="BR165" s="112">
        <v>24.581400000000002</v>
      </c>
      <c r="BS165" s="112">
        <v>28.68</v>
      </c>
      <c r="BT165" s="112">
        <v>28.68</v>
      </c>
      <c r="BU165" s="109">
        <v>4167</v>
      </c>
      <c r="BV165" s="112">
        <v>22.81</v>
      </c>
      <c r="BW165" s="112"/>
      <c r="BX165" s="112">
        <v>23.950499999999998</v>
      </c>
      <c r="BY165" s="112">
        <v>24.178599999999999</v>
      </c>
      <c r="BZ165" s="112">
        <v>28.32</v>
      </c>
      <c r="CA165" s="112">
        <v>28.32</v>
      </c>
      <c r="CB165" s="106" t="str">
        <f t="shared" si="45"/>
        <v>Heineken UCL</v>
      </c>
      <c r="CC165" s="30"/>
      <c r="CD165" s="30"/>
      <c r="CE165" s="73"/>
      <c r="CF165" s="74"/>
      <c r="CG165" s="30"/>
      <c r="CH165" s="30"/>
      <c r="CI165" s="110">
        <v>100051</v>
      </c>
    </row>
    <row r="166" spans="1:87" ht="15" customHeight="1" x14ac:dyDescent="0.25">
      <c r="A166" s="30" t="s">
        <v>119</v>
      </c>
      <c r="B166" s="30">
        <v>88026481</v>
      </c>
      <c r="C166" s="30" t="s">
        <v>308</v>
      </c>
      <c r="D166" s="96">
        <f>VLOOKUP(B166,'Status update'!B:E,4,0)</f>
        <v>1</v>
      </c>
      <c r="E166" s="96">
        <v>3</v>
      </c>
      <c r="F166" s="96">
        <f>VLOOKUP(B166,'Status update'!B:D,3,0)</f>
        <v>118</v>
      </c>
      <c r="G166" s="97">
        <f t="shared" si="34"/>
        <v>118</v>
      </c>
      <c r="H166" s="30"/>
      <c r="I166" s="30"/>
      <c r="J166" s="30"/>
      <c r="K166" s="98">
        <f t="shared" si="35"/>
        <v>0.70658682634730541</v>
      </c>
      <c r="L166" s="98">
        <f t="shared" si="36"/>
        <v>0.70658682634730541</v>
      </c>
      <c r="M166" s="99"/>
      <c r="N166" s="100">
        <f t="shared" si="37"/>
        <v>0</v>
      </c>
      <c r="O166" s="101"/>
      <c r="P166" s="102"/>
      <c r="Q166" s="103"/>
      <c r="R166" s="103"/>
      <c r="S166" s="30" t="s">
        <v>73</v>
      </c>
      <c r="T166" s="30" t="s">
        <v>74</v>
      </c>
      <c r="U166" s="30">
        <v>28</v>
      </c>
      <c r="V166" s="30">
        <v>15</v>
      </c>
      <c r="W166" s="30">
        <v>12</v>
      </c>
      <c r="X166" s="30">
        <v>167</v>
      </c>
      <c r="Y166" s="30" t="s">
        <v>75</v>
      </c>
      <c r="Z166" s="30">
        <v>6</v>
      </c>
      <c r="AA166" s="30" t="s">
        <v>200</v>
      </c>
      <c r="AB166" s="30" t="s">
        <v>117</v>
      </c>
      <c r="AC166" s="30">
        <v>70</v>
      </c>
      <c r="AD166" s="30">
        <v>70</v>
      </c>
      <c r="AE166" s="107"/>
      <c r="AF166" s="75"/>
      <c r="AG166" s="104">
        <f t="shared" si="38"/>
        <v>23.93</v>
      </c>
      <c r="AH166" s="104">
        <f t="shared" si="39"/>
        <v>25.1265</v>
      </c>
      <c r="AI166" s="104">
        <f t="shared" si="40"/>
        <v>25.3658</v>
      </c>
      <c r="AJ166" s="104">
        <f t="shared" si="41"/>
        <v>29.700000000000003</v>
      </c>
      <c r="AK166" s="104">
        <f t="shared" si="42"/>
        <v>29.700000000000003</v>
      </c>
      <c r="AL166" s="105">
        <f t="shared" si="43"/>
        <v>29.339999999999996</v>
      </c>
      <c r="AM166" s="105">
        <f t="shared" si="44"/>
        <v>29.339999999999996</v>
      </c>
      <c r="AN166" s="105"/>
      <c r="AO166" s="105"/>
      <c r="AP166" s="39">
        <v>2</v>
      </c>
      <c r="AQ166" s="30" t="s">
        <v>201</v>
      </c>
      <c r="AR166" s="30"/>
      <c r="AS166" s="30">
        <v>167</v>
      </c>
      <c r="AT166" s="113">
        <v>24.3</v>
      </c>
      <c r="AU166" s="113"/>
      <c r="AV166" s="72">
        <v>25.515000000000001</v>
      </c>
      <c r="AW166" s="72">
        <v>25.758000000000003</v>
      </c>
      <c r="AX166" s="113">
        <v>29.700000000000003</v>
      </c>
      <c r="AY166" s="113">
        <v>29.700000000000003</v>
      </c>
      <c r="AZ166" s="108">
        <v>417</v>
      </c>
      <c r="BA166" s="112">
        <v>23.93</v>
      </c>
      <c r="BB166" s="112"/>
      <c r="BC166" s="112">
        <v>25.1265</v>
      </c>
      <c r="BD166" s="112">
        <v>25.3658</v>
      </c>
      <c r="BE166" s="112">
        <v>29.339999999999996</v>
      </c>
      <c r="BF166" s="112">
        <v>29.339999999999996</v>
      </c>
      <c r="BG166" s="109">
        <v>833</v>
      </c>
      <c r="BH166" s="112">
        <v>23.56</v>
      </c>
      <c r="BI166" s="112"/>
      <c r="BJ166" s="112">
        <v>24.738</v>
      </c>
      <c r="BK166" s="112">
        <v>24.973600000000001</v>
      </c>
      <c r="BL166" s="112">
        <v>29.04</v>
      </c>
      <c r="BM166" s="112">
        <v>29.04</v>
      </c>
      <c r="BN166" s="109">
        <v>1667</v>
      </c>
      <c r="BO166" s="112">
        <v>23.19</v>
      </c>
      <c r="BP166" s="112"/>
      <c r="BQ166" s="112">
        <v>24.349500000000003</v>
      </c>
      <c r="BR166" s="112">
        <v>24.581400000000002</v>
      </c>
      <c r="BS166" s="112">
        <v>28.68</v>
      </c>
      <c r="BT166" s="112">
        <v>28.68</v>
      </c>
      <c r="BU166" s="109">
        <v>4167</v>
      </c>
      <c r="BV166" s="112">
        <v>22.81</v>
      </c>
      <c r="BW166" s="112"/>
      <c r="BX166" s="112">
        <v>23.950499999999998</v>
      </c>
      <c r="BY166" s="112">
        <v>24.178599999999999</v>
      </c>
      <c r="BZ166" s="112">
        <v>28.32</v>
      </c>
      <c r="CA166" s="112">
        <v>28.32</v>
      </c>
      <c r="CB166" s="106" t="str">
        <f t="shared" si="45"/>
        <v>Heineken UCL</v>
      </c>
      <c r="CC166" s="30"/>
      <c r="CD166" s="30"/>
      <c r="CE166" s="73"/>
      <c r="CF166" s="74"/>
      <c r="CG166" s="30"/>
      <c r="CH166" s="30"/>
      <c r="CI166" s="110">
        <v>100051</v>
      </c>
    </row>
    <row r="167" spans="1:87" ht="15" customHeight="1" x14ac:dyDescent="0.25">
      <c r="A167" s="30" t="s">
        <v>119</v>
      </c>
      <c r="B167" s="30">
        <v>88026482</v>
      </c>
      <c r="C167" s="30" t="s">
        <v>309</v>
      </c>
      <c r="D167" s="96">
        <f>VLOOKUP(B167,'Status update'!B:E,4,0)</f>
        <v>1</v>
      </c>
      <c r="E167" s="96">
        <v>3</v>
      </c>
      <c r="F167" s="96">
        <f>VLOOKUP(B167,'Status update'!B:D,3,0)</f>
        <v>52</v>
      </c>
      <c r="G167" s="97">
        <f t="shared" si="34"/>
        <v>52</v>
      </c>
      <c r="H167" s="30"/>
      <c r="I167" s="30"/>
      <c r="J167" s="30"/>
      <c r="K167" s="98">
        <f t="shared" si="35"/>
        <v>0.31137724550898205</v>
      </c>
      <c r="L167" s="98">
        <f t="shared" si="36"/>
        <v>0.31137724550898205</v>
      </c>
      <c r="M167" s="99"/>
      <c r="N167" s="100">
        <f t="shared" si="37"/>
        <v>0</v>
      </c>
      <c r="O167" s="101"/>
      <c r="P167" s="102"/>
      <c r="Q167" s="103"/>
      <c r="R167" s="103"/>
      <c r="S167" s="30" t="s">
        <v>73</v>
      </c>
      <c r="T167" s="30" t="s">
        <v>74</v>
      </c>
      <c r="U167" s="30">
        <v>28</v>
      </c>
      <c r="V167" s="30">
        <v>15</v>
      </c>
      <c r="W167" s="30">
        <v>12</v>
      </c>
      <c r="X167" s="30">
        <v>167</v>
      </c>
      <c r="Y167" s="30" t="s">
        <v>75</v>
      </c>
      <c r="Z167" s="30">
        <v>6</v>
      </c>
      <c r="AA167" s="30" t="s">
        <v>200</v>
      </c>
      <c r="AB167" s="30" t="s">
        <v>117</v>
      </c>
      <c r="AC167" s="30">
        <v>70</v>
      </c>
      <c r="AD167" s="30">
        <v>70</v>
      </c>
      <c r="AE167" s="107"/>
      <c r="AF167" s="75"/>
      <c r="AG167" s="104">
        <f t="shared" si="38"/>
        <v>23.93</v>
      </c>
      <c r="AH167" s="104">
        <f t="shared" si="39"/>
        <v>25.1265</v>
      </c>
      <c r="AI167" s="104">
        <f t="shared" si="40"/>
        <v>25.3658</v>
      </c>
      <c r="AJ167" s="104">
        <f t="shared" si="41"/>
        <v>29.700000000000003</v>
      </c>
      <c r="AK167" s="104">
        <f t="shared" si="42"/>
        <v>29.700000000000003</v>
      </c>
      <c r="AL167" s="105">
        <f t="shared" si="43"/>
        <v>29.339999999999996</v>
      </c>
      <c r="AM167" s="105">
        <f t="shared" si="44"/>
        <v>29.339999999999996</v>
      </c>
      <c r="AN167" s="105"/>
      <c r="AO167" s="105"/>
      <c r="AP167" s="39">
        <v>2</v>
      </c>
      <c r="AQ167" s="30" t="s">
        <v>201</v>
      </c>
      <c r="AR167" s="30"/>
      <c r="AS167" s="30">
        <v>167</v>
      </c>
      <c r="AT167" s="113">
        <v>24.3</v>
      </c>
      <c r="AU167" s="113"/>
      <c r="AV167" s="72">
        <v>25.515000000000001</v>
      </c>
      <c r="AW167" s="72">
        <v>25.758000000000003</v>
      </c>
      <c r="AX167" s="113">
        <v>29.700000000000003</v>
      </c>
      <c r="AY167" s="113">
        <v>29.700000000000003</v>
      </c>
      <c r="AZ167" s="108">
        <v>417</v>
      </c>
      <c r="BA167" s="112">
        <v>23.93</v>
      </c>
      <c r="BB167" s="112"/>
      <c r="BC167" s="112">
        <v>25.1265</v>
      </c>
      <c r="BD167" s="112">
        <v>25.3658</v>
      </c>
      <c r="BE167" s="112">
        <v>29.339999999999996</v>
      </c>
      <c r="BF167" s="112">
        <v>29.339999999999996</v>
      </c>
      <c r="BG167" s="109">
        <v>833</v>
      </c>
      <c r="BH167" s="112">
        <v>23.56</v>
      </c>
      <c r="BI167" s="112"/>
      <c r="BJ167" s="112">
        <v>24.738</v>
      </c>
      <c r="BK167" s="112">
        <v>24.973600000000001</v>
      </c>
      <c r="BL167" s="112">
        <v>29.04</v>
      </c>
      <c r="BM167" s="112">
        <v>29.04</v>
      </c>
      <c r="BN167" s="109">
        <v>1667</v>
      </c>
      <c r="BO167" s="112">
        <v>23.19</v>
      </c>
      <c r="BP167" s="112"/>
      <c r="BQ167" s="112">
        <v>24.349500000000003</v>
      </c>
      <c r="BR167" s="112">
        <v>24.581400000000002</v>
      </c>
      <c r="BS167" s="112">
        <v>28.68</v>
      </c>
      <c r="BT167" s="112">
        <v>28.68</v>
      </c>
      <c r="BU167" s="109">
        <v>4167</v>
      </c>
      <c r="BV167" s="112">
        <v>22.81</v>
      </c>
      <c r="BW167" s="112"/>
      <c r="BX167" s="112">
        <v>23.950499999999998</v>
      </c>
      <c r="BY167" s="112">
        <v>24.178599999999999</v>
      </c>
      <c r="BZ167" s="112">
        <v>28.32</v>
      </c>
      <c r="CA167" s="112">
        <v>28.32</v>
      </c>
      <c r="CB167" s="106" t="str">
        <f t="shared" si="45"/>
        <v>Heineken UCL</v>
      </c>
      <c r="CC167" s="30"/>
      <c r="CD167" s="30"/>
      <c r="CE167" s="73"/>
      <c r="CF167" s="74"/>
      <c r="CG167" s="30"/>
      <c r="CH167" s="30"/>
      <c r="CI167" s="110">
        <v>100051</v>
      </c>
    </row>
    <row r="168" spans="1:87" ht="15" customHeight="1" x14ac:dyDescent="0.25">
      <c r="A168" s="30" t="s">
        <v>119</v>
      </c>
      <c r="B168" s="30">
        <v>88026483</v>
      </c>
      <c r="C168" s="30" t="s">
        <v>310</v>
      </c>
      <c r="D168" s="96">
        <f>VLOOKUP(B168,'Status update'!B:E,4,0)</f>
        <v>1</v>
      </c>
      <c r="E168" s="96">
        <v>3</v>
      </c>
      <c r="F168" s="96">
        <f>VLOOKUP(B168,'Status update'!B:D,3,0)</f>
        <v>25</v>
      </c>
      <c r="G168" s="97">
        <f t="shared" si="34"/>
        <v>24</v>
      </c>
      <c r="H168" s="30"/>
      <c r="I168" s="30"/>
      <c r="J168" s="30"/>
      <c r="K168" s="98">
        <f t="shared" si="35"/>
        <v>0.1497005988023952</v>
      </c>
      <c r="L168" s="98">
        <f t="shared" si="36"/>
        <v>0.1437125748502994</v>
      </c>
      <c r="M168" s="99"/>
      <c r="N168" s="100">
        <f t="shared" si="37"/>
        <v>0</v>
      </c>
      <c r="O168" s="101">
        <v>1</v>
      </c>
      <c r="P168" s="102"/>
      <c r="Q168" s="103">
        <v>1</v>
      </c>
      <c r="R168" s="103"/>
      <c r="S168" s="30" t="s">
        <v>73</v>
      </c>
      <c r="T168" s="30" t="s">
        <v>74</v>
      </c>
      <c r="U168" s="30">
        <v>28</v>
      </c>
      <c r="V168" s="30">
        <v>15</v>
      </c>
      <c r="W168" s="30">
        <v>12</v>
      </c>
      <c r="X168" s="30">
        <v>167</v>
      </c>
      <c r="Y168" s="30" t="s">
        <v>75</v>
      </c>
      <c r="Z168" s="30">
        <v>6</v>
      </c>
      <c r="AA168" s="30" t="s">
        <v>200</v>
      </c>
      <c r="AB168" s="30" t="s">
        <v>117</v>
      </c>
      <c r="AC168" s="30">
        <v>70</v>
      </c>
      <c r="AD168" s="30">
        <v>70</v>
      </c>
      <c r="AE168" s="107"/>
      <c r="AF168" s="75"/>
      <c r="AG168" s="104">
        <f t="shared" si="38"/>
        <v>23.93</v>
      </c>
      <c r="AH168" s="104">
        <f t="shared" si="39"/>
        <v>25.1265</v>
      </c>
      <c r="AI168" s="104">
        <f t="shared" si="40"/>
        <v>25.3658</v>
      </c>
      <c r="AJ168" s="104">
        <f t="shared" si="41"/>
        <v>29.700000000000003</v>
      </c>
      <c r="AK168" s="104">
        <f t="shared" si="42"/>
        <v>29.700000000000003</v>
      </c>
      <c r="AL168" s="105">
        <f t="shared" si="43"/>
        <v>29.339999999999996</v>
      </c>
      <c r="AM168" s="105">
        <f t="shared" si="44"/>
        <v>29.339999999999996</v>
      </c>
      <c r="AN168" s="105"/>
      <c r="AO168" s="105"/>
      <c r="AP168" s="39">
        <v>2</v>
      </c>
      <c r="AQ168" s="30" t="s">
        <v>201</v>
      </c>
      <c r="AR168" s="30"/>
      <c r="AS168" s="30">
        <v>167</v>
      </c>
      <c r="AT168" s="113">
        <v>24.3</v>
      </c>
      <c r="AU168" s="113"/>
      <c r="AV168" s="72">
        <v>25.515000000000001</v>
      </c>
      <c r="AW168" s="72">
        <v>25.758000000000003</v>
      </c>
      <c r="AX168" s="113">
        <v>29.700000000000003</v>
      </c>
      <c r="AY168" s="113">
        <v>29.700000000000003</v>
      </c>
      <c r="AZ168" s="108">
        <v>417</v>
      </c>
      <c r="BA168" s="112">
        <v>23.93</v>
      </c>
      <c r="BB168" s="112"/>
      <c r="BC168" s="112">
        <v>25.1265</v>
      </c>
      <c r="BD168" s="112">
        <v>25.3658</v>
      </c>
      <c r="BE168" s="112">
        <v>29.339999999999996</v>
      </c>
      <c r="BF168" s="112">
        <v>29.339999999999996</v>
      </c>
      <c r="BG168" s="109">
        <v>833</v>
      </c>
      <c r="BH168" s="112">
        <v>23.56</v>
      </c>
      <c r="BI168" s="112"/>
      <c r="BJ168" s="112">
        <v>24.738</v>
      </c>
      <c r="BK168" s="112">
        <v>24.973600000000001</v>
      </c>
      <c r="BL168" s="112">
        <v>29.04</v>
      </c>
      <c r="BM168" s="112">
        <v>29.04</v>
      </c>
      <c r="BN168" s="109">
        <v>1667</v>
      </c>
      <c r="BO168" s="112">
        <v>23.19</v>
      </c>
      <c r="BP168" s="112"/>
      <c r="BQ168" s="112">
        <v>24.349500000000003</v>
      </c>
      <c r="BR168" s="112">
        <v>24.581400000000002</v>
      </c>
      <c r="BS168" s="112">
        <v>28.68</v>
      </c>
      <c r="BT168" s="112">
        <v>28.68</v>
      </c>
      <c r="BU168" s="109">
        <v>4167</v>
      </c>
      <c r="BV168" s="112">
        <v>22.81</v>
      </c>
      <c r="BW168" s="112"/>
      <c r="BX168" s="112">
        <v>23.950499999999998</v>
      </c>
      <c r="BY168" s="112">
        <v>24.178599999999999</v>
      </c>
      <c r="BZ168" s="112">
        <v>28.32</v>
      </c>
      <c r="CA168" s="112">
        <v>28.32</v>
      </c>
      <c r="CB168" s="106" t="str">
        <f t="shared" si="45"/>
        <v>Heineken UCL</v>
      </c>
      <c r="CC168" s="30"/>
      <c r="CD168" s="30"/>
      <c r="CE168" s="73"/>
      <c r="CF168" s="74"/>
      <c r="CG168" s="30"/>
      <c r="CH168" s="30"/>
      <c r="CI168" s="110">
        <v>100051</v>
      </c>
    </row>
    <row r="169" spans="1:87" ht="15" customHeight="1" x14ac:dyDescent="0.25">
      <c r="A169" s="30" t="s">
        <v>119</v>
      </c>
      <c r="B169" s="30">
        <v>88026484</v>
      </c>
      <c r="C169" s="30" t="s">
        <v>311</v>
      </c>
      <c r="D169" s="96">
        <f>VLOOKUP(B169,'Status update'!B:E,4,0)</f>
        <v>3</v>
      </c>
      <c r="E169" s="96">
        <f>D169</f>
        <v>3</v>
      </c>
      <c r="F169" s="96">
        <f>VLOOKUP(B169,'Status update'!B:D,3,0)</f>
        <v>642</v>
      </c>
      <c r="G169" s="97">
        <f>F169-Q169-R169+M169+300</f>
        <v>942</v>
      </c>
      <c r="H169" s="30" t="s">
        <v>1057</v>
      </c>
      <c r="I169" s="30"/>
      <c r="J169" s="30"/>
      <c r="K169" s="98">
        <f t="shared" si="35"/>
        <v>3.21</v>
      </c>
      <c r="L169" s="98">
        <f t="shared" si="36"/>
        <v>4.71</v>
      </c>
      <c r="M169" s="99"/>
      <c r="N169" s="100">
        <f t="shared" si="37"/>
        <v>0</v>
      </c>
      <c r="O169" s="101">
        <v>1</v>
      </c>
      <c r="P169" s="102"/>
      <c r="Q169" s="103"/>
      <c r="R169" s="103"/>
      <c r="S169" s="30" t="s">
        <v>73</v>
      </c>
      <c r="T169" s="30" t="s">
        <v>74</v>
      </c>
      <c r="U169" s="30">
        <v>55</v>
      </c>
      <c r="V169" s="30">
        <v>36</v>
      </c>
      <c r="W169" s="30">
        <v>20</v>
      </c>
      <c r="X169" s="30">
        <v>200</v>
      </c>
      <c r="Y169" s="30" t="s">
        <v>75</v>
      </c>
      <c r="Z169" s="30">
        <v>5</v>
      </c>
      <c r="AA169" s="30" t="s">
        <v>76</v>
      </c>
      <c r="AB169" s="30" t="s">
        <v>77</v>
      </c>
      <c r="AC169" s="30">
        <v>77</v>
      </c>
      <c r="AD169" s="30">
        <v>84</v>
      </c>
      <c r="AE169" s="107"/>
      <c r="AF169" s="75"/>
      <c r="AG169" s="104">
        <f t="shared" si="38"/>
        <v>51.71</v>
      </c>
      <c r="AH169" s="104">
        <f t="shared" si="39"/>
        <v>60.500699999999995</v>
      </c>
      <c r="AI169" s="104">
        <f t="shared" si="40"/>
        <v>55.39</v>
      </c>
      <c r="AJ169" s="104">
        <f t="shared" si="41"/>
        <v>70.149999999999991</v>
      </c>
      <c r="AK169" s="104">
        <f t="shared" si="42"/>
        <v>64.349999999999994</v>
      </c>
      <c r="AL169" s="105">
        <f t="shared" si="43"/>
        <v>69.349999999999994</v>
      </c>
      <c r="AM169" s="105">
        <f t="shared" si="44"/>
        <v>62.95</v>
      </c>
      <c r="AN169" s="105"/>
      <c r="AO169" s="105"/>
      <c r="AP169" s="39">
        <f t="shared" si="48"/>
        <v>2</v>
      </c>
      <c r="AQ169" s="30" t="s">
        <v>123</v>
      </c>
      <c r="AR169" s="30" t="s">
        <v>79</v>
      </c>
      <c r="AS169" s="30">
        <v>200</v>
      </c>
      <c r="AT169" s="113">
        <v>52.32</v>
      </c>
      <c r="AU169" s="113">
        <v>56.61</v>
      </c>
      <c r="AV169" s="72">
        <v>61.214399999999998</v>
      </c>
      <c r="AW169" s="72">
        <v>56.61</v>
      </c>
      <c r="AX169" s="113">
        <v>70.149999999999991</v>
      </c>
      <c r="AY169" s="113">
        <v>64.349999999999994</v>
      </c>
      <c r="AZ169" s="108">
        <v>500</v>
      </c>
      <c r="BA169" s="112">
        <v>51.71</v>
      </c>
      <c r="BB169" s="112">
        <v>55.39</v>
      </c>
      <c r="BC169" s="112">
        <v>60.500699999999995</v>
      </c>
      <c r="BD169" s="112">
        <v>55.39</v>
      </c>
      <c r="BE169" s="112">
        <v>69.349999999999994</v>
      </c>
      <c r="BF169" s="112">
        <v>62.95</v>
      </c>
      <c r="BG169" s="109">
        <v>1000</v>
      </c>
      <c r="BH169" s="112">
        <v>51.1</v>
      </c>
      <c r="BI169" s="112">
        <v>54.16</v>
      </c>
      <c r="BJ169" s="112">
        <v>59.786999999999999</v>
      </c>
      <c r="BK169" s="112">
        <v>54.16</v>
      </c>
      <c r="BL169" s="112">
        <v>68.5</v>
      </c>
      <c r="BM169" s="112">
        <v>61.550000000000004</v>
      </c>
      <c r="BN169" s="109">
        <v>2000</v>
      </c>
      <c r="BO169" s="112">
        <v>50.48</v>
      </c>
      <c r="BP169" s="112">
        <v>53.04</v>
      </c>
      <c r="BQ169" s="112">
        <v>59.061599999999991</v>
      </c>
      <c r="BR169" s="112">
        <v>53.04</v>
      </c>
      <c r="BS169" s="112">
        <v>67.699999999999989</v>
      </c>
      <c r="BT169" s="112">
        <v>60.25</v>
      </c>
      <c r="BU169" s="109">
        <v>3000</v>
      </c>
      <c r="BV169" s="112">
        <v>49.87</v>
      </c>
      <c r="BW169" s="112">
        <v>52.17</v>
      </c>
      <c r="BX169" s="112">
        <v>58.347899999999996</v>
      </c>
      <c r="BY169" s="112">
        <v>52.17</v>
      </c>
      <c r="BZ169" s="112">
        <v>66.849999999999994</v>
      </c>
      <c r="CA169" s="112">
        <v>59.3</v>
      </c>
      <c r="CB169" s="106" t="str">
        <f t="shared" si="45"/>
        <v>Heineken UCL</v>
      </c>
      <c r="CC169" s="30"/>
      <c r="CD169" s="30"/>
      <c r="CE169" s="73"/>
      <c r="CF169" s="74"/>
      <c r="CG169" s="30"/>
      <c r="CH169" s="30"/>
      <c r="CI169" s="110">
        <v>100051</v>
      </c>
    </row>
    <row r="170" spans="1:87" ht="15" customHeight="1" x14ac:dyDescent="0.25">
      <c r="A170" s="30" t="s">
        <v>119</v>
      </c>
      <c r="B170" s="30">
        <v>88026485</v>
      </c>
      <c r="C170" s="30" t="s">
        <v>312</v>
      </c>
      <c r="D170" s="96">
        <f>VLOOKUP(B170,'Status update'!B:E,4,0)</f>
        <v>3</v>
      </c>
      <c r="E170" s="96">
        <f>D170</f>
        <v>3</v>
      </c>
      <c r="F170" s="96">
        <f>VLOOKUP(B170,'Status update'!B:D,3,0)</f>
        <v>2875</v>
      </c>
      <c r="G170" s="97">
        <f t="shared" si="34"/>
        <v>2875</v>
      </c>
      <c r="H170" s="30"/>
      <c r="I170" s="30"/>
      <c r="J170" s="30"/>
      <c r="K170" s="98">
        <f t="shared" si="35"/>
        <v>23</v>
      </c>
      <c r="L170" s="98">
        <f t="shared" si="36"/>
        <v>23</v>
      </c>
      <c r="M170" s="99"/>
      <c r="N170" s="100">
        <f t="shared" si="37"/>
        <v>0</v>
      </c>
      <c r="O170" s="101">
        <v>1</v>
      </c>
      <c r="P170" s="102"/>
      <c r="Q170" s="103"/>
      <c r="R170" s="103"/>
      <c r="S170" s="30" t="s">
        <v>73</v>
      </c>
      <c r="T170" s="30" t="s">
        <v>74</v>
      </c>
      <c r="U170" s="30">
        <v>14</v>
      </c>
      <c r="V170" s="30">
        <v>5</v>
      </c>
      <c r="W170" s="30">
        <v>5</v>
      </c>
      <c r="X170" s="30">
        <v>125</v>
      </c>
      <c r="Y170" s="30" t="s">
        <v>75</v>
      </c>
      <c r="Z170" s="30">
        <v>20</v>
      </c>
      <c r="AA170" s="30" t="s">
        <v>76</v>
      </c>
      <c r="AB170" s="30" t="s">
        <v>108</v>
      </c>
      <c r="AC170" s="30">
        <v>70</v>
      </c>
      <c r="AD170" s="30">
        <v>77</v>
      </c>
      <c r="AE170" s="107"/>
      <c r="AF170" s="75"/>
      <c r="AG170" s="104">
        <f t="shared" si="38"/>
        <v>21.46</v>
      </c>
      <c r="AH170" s="104">
        <f t="shared" si="39"/>
        <v>23.176800000000004</v>
      </c>
      <c r="AI170" s="104">
        <f t="shared" si="40"/>
        <v>21.66</v>
      </c>
      <c r="AJ170" s="104">
        <f t="shared" si="41"/>
        <v>30.2</v>
      </c>
      <c r="AK170" s="104">
        <f t="shared" si="42"/>
        <v>32.599999999999994</v>
      </c>
      <c r="AL170" s="105">
        <f t="shared" si="43"/>
        <v>26.400000000000002</v>
      </c>
      <c r="AM170" s="105">
        <f t="shared" si="44"/>
        <v>24.6</v>
      </c>
      <c r="AN170" s="105"/>
      <c r="AO170" s="105"/>
      <c r="AP170" s="39">
        <f t="shared" si="48"/>
        <v>5</v>
      </c>
      <c r="AQ170" s="30" t="s">
        <v>78</v>
      </c>
      <c r="AR170" s="30" t="s">
        <v>79</v>
      </c>
      <c r="AS170" s="30">
        <v>125</v>
      </c>
      <c r="AT170" s="113">
        <v>24.53</v>
      </c>
      <c r="AU170" s="113">
        <v>28.61</v>
      </c>
      <c r="AV170" s="72">
        <v>26.492400000000004</v>
      </c>
      <c r="AW170" s="72">
        <v>28.61</v>
      </c>
      <c r="AX170" s="113">
        <v>30.2</v>
      </c>
      <c r="AY170" s="113">
        <v>32.599999999999994</v>
      </c>
      <c r="AZ170" s="108">
        <v>250</v>
      </c>
      <c r="BA170" s="112">
        <v>22.48</v>
      </c>
      <c r="BB170" s="112">
        <v>24.53</v>
      </c>
      <c r="BC170" s="112">
        <v>24.278400000000001</v>
      </c>
      <c r="BD170" s="112">
        <v>24.53</v>
      </c>
      <c r="BE170" s="112">
        <v>27.599999999999998</v>
      </c>
      <c r="BF170" s="112">
        <v>27.799999999999997</v>
      </c>
      <c r="BG170" s="109">
        <v>500</v>
      </c>
      <c r="BH170" s="112">
        <v>22.07</v>
      </c>
      <c r="BI170" s="112">
        <v>23.1</v>
      </c>
      <c r="BJ170" s="112">
        <v>23.835600000000003</v>
      </c>
      <c r="BK170" s="112">
        <v>23.1</v>
      </c>
      <c r="BL170" s="112">
        <v>27</v>
      </c>
      <c r="BM170" s="112">
        <v>26.200000000000003</v>
      </c>
      <c r="BN170" s="109">
        <v>1250</v>
      </c>
      <c r="BO170" s="112">
        <v>21.87</v>
      </c>
      <c r="BP170" s="112">
        <v>22.28</v>
      </c>
      <c r="BQ170" s="112">
        <v>23.619600000000002</v>
      </c>
      <c r="BR170" s="112">
        <v>22.28</v>
      </c>
      <c r="BS170" s="112">
        <v>26.8</v>
      </c>
      <c r="BT170" s="112">
        <v>25.4</v>
      </c>
      <c r="BU170" s="109">
        <v>2500</v>
      </c>
      <c r="BV170" s="112">
        <v>21.46</v>
      </c>
      <c r="BW170" s="112">
        <v>21.66</v>
      </c>
      <c r="BX170" s="112">
        <v>23.176800000000004</v>
      </c>
      <c r="BY170" s="112">
        <v>21.66</v>
      </c>
      <c r="BZ170" s="112">
        <v>26.400000000000002</v>
      </c>
      <c r="CA170" s="112">
        <v>24.6</v>
      </c>
      <c r="CB170" s="106" t="str">
        <f t="shared" si="45"/>
        <v>Heineken UCL</v>
      </c>
      <c r="CC170" s="30"/>
      <c r="CD170" s="30"/>
      <c r="CE170" s="73"/>
      <c r="CF170" s="74"/>
      <c r="CG170" s="30"/>
      <c r="CH170" s="30"/>
      <c r="CI170" s="110">
        <v>100051</v>
      </c>
    </row>
    <row r="171" spans="1:87" ht="15" customHeight="1" x14ac:dyDescent="0.25">
      <c r="A171" s="30" t="s">
        <v>119</v>
      </c>
      <c r="B171" s="30">
        <v>88026486</v>
      </c>
      <c r="C171" s="30" t="s">
        <v>313</v>
      </c>
      <c r="D171" s="96">
        <f>VLOOKUP(B171,'Status update'!B:E,4,0)</f>
        <v>3</v>
      </c>
      <c r="E171" s="96">
        <f>D171</f>
        <v>3</v>
      </c>
      <c r="F171" s="96">
        <f>VLOOKUP(B171,'Status update'!B:D,3,0)</f>
        <v>816</v>
      </c>
      <c r="G171" s="97">
        <f t="shared" si="34"/>
        <v>816</v>
      </c>
      <c r="H171" s="30"/>
      <c r="I171" s="30"/>
      <c r="J171" s="30"/>
      <c r="K171" s="98">
        <f t="shared" si="35"/>
        <v>19.428571428571427</v>
      </c>
      <c r="L171" s="98">
        <f t="shared" si="36"/>
        <v>19.428571428571427</v>
      </c>
      <c r="M171" s="99"/>
      <c r="N171" s="100">
        <f t="shared" si="37"/>
        <v>0</v>
      </c>
      <c r="O171" s="101">
        <v>1</v>
      </c>
      <c r="P171" s="102"/>
      <c r="Q171" s="103"/>
      <c r="R171" s="103"/>
      <c r="S171" s="30" t="s">
        <v>73</v>
      </c>
      <c r="T171" s="30" t="s">
        <v>74</v>
      </c>
      <c r="U171" s="30">
        <v>45</v>
      </c>
      <c r="V171" s="30">
        <v>23</v>
      </c>
      <c r="W171" s="30">
        <v>23</v>
      </c>
      <c r="X171" s="30">
        <v>42</v>
      </c>
      <c r="Y171" s="30" t="s">
        <v>75</v>
      </c>
      <c r="Z171" s="30">
        <v>24</v>
      </c>
      <c r="AA171" s="30" t="s">
        <v>76</v>
      </c>
      <c r="AB171" s="30" t="s">
        <v>117</v>
      </c>
      <c r="AC171" s="30">
        <v>70</v>
      </c>
      <c r="AD171" s="30">
        <v>77</v>
      </c>
      <c r="AE171" s="107"/>
      <c r="AF171" s="75"/>
      <c r="AG171" s="104">
        <f t="shared" si="38"/>
        <v>53.22</v>
      </c>
      <c r="AH171" s="104">
        <f t="shared" si="39"/>
        <v>62.267399999999995</v>
      </c>
      <c r="AI171" s="104">
        <f t="shared" si="40"/>
        <v>54.2</v>
      </c>
      <c r="AJ171" s="104">
        <f t="shared" si="41"/>
        <v>115.68</v>
      </c>
      <c r="AK171" s="104">
        <f t="shared" si="42"/>
        <v>100.32</v>
      </c>
      <c r="AL171" s="105">
        <f t="shared" si="43"/>
        <v>71.28</v>
      </c>
      <c r="AM171" s="105">
        <f t="shared" si="44"/>
        <v>61.679999999999993</v>
      </c>
      <c r="AN171" s="105"/>
      <c r="AO171" s="105"/>
      <c r="AP171" s="39">
        <f t="shared" si="48"/>
        <v>4</v>
      </c>
      <c r="AQ171" s="30" t="s">
        <v>78</v>
      </c>
      <c r="AR171" s="30" t="s">
        <v>79</v>
      </c>
      <c r="AS171" s="30">
        <v>42</v>
      </c>
      <c r="AT171" s="113">
        <v>86.33</v>
      </c>
      <c r="AU171" s="113">
        <v>88.29</v>
      </c>
      <c r="AV171" s="72">
        <v>101.00609999999999</v>
      </c>
      <c r="AW171" s="72">
        <v>88.29</v>
      </c>
      <c r="AX171" s="113">
        <v>115.68</v>
      </c>
      <c r="AY171" s="113">
        <v>100.32</v>
      </c>
      <c r="AZ171" s="108">
        <v>104</v>
      </c>
      <c r="BA171" s="112">
        <v>54.94</v>
      </c>
      <c r="BB171" s="112">
        <v>55.92</v>
      </c>
      <c r="BC171" s="112">
        <v>64.279799999999994</v>
      </c>
      <c r="BD171" s="112">
        <v>55.92</v>
      </c>
      <c r="BE171" s="112">
        <v>73.679999999999993</v>
      </c>
      <c r="BF171" s="112">
        <v>63.599999999999994</v>
      </c>
      <c r="BG171" s="109">
        <v>208</v>
      </c>
      <c r="BH171" s="112">
        <v>54.2</v>
      </c>
      <c r="BI171" s="112">
        <v>54.94</v>
      </c>
      <c r="BJ171" s="112">
        <v>63.414000000000001</v>
      </c>
      <c r="BK171" s="112">
        <v>54.94</v>
      </c>
      <c r="BL171" s="112">
        <v>72.72</v>
      </c>
      <c r="BM171" s="112">
        <v>62.400000000000006</v>
      </c>
      <c r="BN171" s="109">
        <v>417</v>
      </c>
      <c r="BO171" s="112">
        <v>53.22</v>
      </c>
      <c r="BP171" s="112">
        <v>54.2</v>
      </c>
      <c r="BQ171" s="112">
        <v>62.267399999999995</v>
      </c>
      <c r="BR171" s="112">
        <v>54.2</v>
      </c>
      <c r="BS171" s="112">
        <v>71.28</v>
      </c>
      <c r="BT171" s="112">
        <v>61.679999999999993</v>
      </c>
      <c r="BU171" s="109">
        <v>1042</v>
      </c>
      <c r="BV171" s="112">
        <v>52.24</v>
      </c>
      <c r="BW171" s="112">
        <v>53.22</v>
      </c>
      <c r="BX171" s="112">
        <v>61.120799999999996</v>
      </c>
      <c r="BY171" s="112">
        <v>53.22</v>
      </c>
      <c r="BZ171" s="112">
        <v>70.08</v>
      </c>
      <c r="CA171" s="112">
        <v>60.480000000000004</v>
      </c>
      <c r="CB171" s="106" t="str">
        <f t="shared" si="45"/>
        <v>Heineken UCL</v>
      </c>
      <c r="CC171" s="30"/>
      <c r="CD171" s="30"/>
      <c r="CE171" s="73"/>
      <c r="CF171" s="74"/>
      <c r="CG171" s="30"/>
      <c r="CH171" s="30"/>
      <c r="CI171" s="110">
        <v>100051</v>
      </c>
    </row>
    <row r="172" spans="1:87" ht="15" customHeight="1" x14ac:dyDescent="0.25">
      <c r="A172" s="30" t="s">
        <v>119</v>
      </c>
      <c r="B172" s="30">
        <v>88026487</v>
      </c>
      <c r="C172" s="30" t="s">
        <v>314</v>
      </c>
      <c r="D172" s="96">
        <f>VLOOKUP(B172,'Status update'!B:E,4,0)</f>
        <v>3</v>
      </c>
      <c r="E172" s="96">
        <f>D172</f>
        <v>3</v>
      </c>
      <c r="F172" s="96">
        <f>VLOOKUP(B172,'Status update'!B:D,3,0)</f>
        <v>1295</v>
      </c>
      <c r="G172" s="97">
        <f t="shared" si="34"/>
        <v>1295</v>
      </c>
      <c r="H172" s="30"/>
      <c r="I172" s="30"/>
      <c r="J172" s="30"/>
      <c r="K172" s="98">
        <f t="shared" si="35"/>
        <v>12.95</v>
      </c>
      <c r="L172" s="98">
        <f t="shared" si="36"/>
        <v>12.95</v>
      </c>
      <c r="M172" s="99"/>
      <c r="N172" s="100">
        <f t="shared" si="37"/>
        <v>0</v>
      </c>
      <c r="O172" s="101">
        <v>1</v>
      </c>
      <c r="P172" s="102"/>
      <c r="Q172" s="103"/>
      <c r="R172" s="103"/>
      <c r="S172" s="30" t="s">
        <v>73</v>
      </c>
      <c r="T172" s="30" t="s">
        <v>74</v>
      </c>
      <c r="U172" s="30">
        <v>47</v>
      </c>
      <c r="V172" s="30">
        <v>46</v>
      </c>
      <c r="W172" s="30">
        <v>2</v>
      </c>
      <c r="X172" s="30">
        <v>100</v>
      </c>
      <c r="Y172" s="30" t="s">
        <v>75</v>
      </c>
      <c r="Z172" s="30">
        <v>10</v>
      </c>
      <c r="AA172" s="30" t="s">
        <v>76</v>
      </c>
      <c r="AB172" s="30" t="s">
        <v>77</v>
      </c>
      <c r="AC172" s="30">
        <v>77</v>
      </c>
      <c r="AD172" s="30">
        <v>84</v>
      </c>
      <c r="AE172" s="107"/>
      <c r="AF172" s="75"/>
      <c r="AG172" s="104">
        <f t="shared" si="38"/>
        <v>21.46</v>
      </c>
      <c r="AH172" s="104">
        <f t="shared" si="39"/>
        <v>25.1082</v>
      </c>
      <c r="AI172" s="104">
        <f t="shared" si="40"/>
        <v>21.97</v>
      </c>
      <c r="AJ172" s="104">
        <f t="shared" si="41"/>
        <v>30.6</v>
      </c>
      <c r="AK172" s="104">
        <f t="shared" si="42"/>
        <v>26.5</v>
      </c>
      <c r="AL172" s="105">
        <f t="shared" si="43"/>
        <v>28.799999999999997</v>
      </c>
      <c r="AM172" s="105">
        <f t="shared" si="44"/>
        <v>25</v>
      </c>
      <c r="AN172" s="105"/>
      <c r="AO172" s="105"/>
      <c r="AP172" s="39">
        <f t="shared" si="48"/>
        <v>4</v>
      </c>
      <c r="AQ172" s="30" t="s">
        <v>123</v>
      </c>
      <c r="AR172" s="30" t="s">
        <v>79</v>
      </c>
      <c r="AS172" s="30">
        <v>100</v>
      </c>
      <c r="AT172" s="113">
        <v>22.79</v>
      </c>
      <c r="AU172" s="113">
        <v>23.3</v>
      </c>
      <c r="AV172" s="72">
        <v>26.664299999999997</v>
      </c>
      <c r="AW172" s="72">
        <v>23.3</v>
      </c>
      <c r="AX172" s="113">
        <v>30.6</v>
      </c>
      <c r="AY172" s="113">
        <v>26.5</v>
      </c>
      <c r="AZ172" s="108">
        <v>250</v>
      </c>
      <c r="BA172" s="112">
        <v>22.18</v>
      </c>
      <c r="BB172" s="112">
        <v>22.69</v>
      </c>
      <c r="BC172" s="112">
        <v>25.950599999999998</v>
      </c>
      <c r="BD172" s="112">
        <v>22.69</v>
      </c>
      <c r="BE172" s="112">
        <v>29.700000000000003</v>
      </c>
      <c r="BF172" s="112">
        <v>25.8</v>
      </c>
      <c r="BG172" s="109">
        <v>500</v>
      </c>
      <c r="BH172" s="112">
        <v>21.87</v>
      </c>
      <c r="BI172" s="112">
        <v>22.38</v>
      </c>
      <c r="BJ172" s="112">
        <v>25.587900000000001</v>
      </c>
      <c r="BK172" s="112">
        <v>22.38</v>
      </c>
      <c r="BL172" s="112">
        <v>29.3</v>
      </c>
      <c r="BM172" s="112">
        <v>25.4</v>
      </c>
      <c r="BN172" s="109">
        <v>1000</v>
      </c>
      <c r="BO172" s="112">
        <v>21.46</v>
      </c>
      <c r="BP172" s="112">
        <v>21.97</v>
      </c>
      <c r="BQ172" s="112">
        <v>25.1082</v>
      </c>
      <c r="BR172" s="112">
        <v>21.97</v>
      </c>
      <c r="BS172" s="112">
        <v>28.799999999999997</v>
      </c>
      <c r="BT172" s="112">
        <v>25</v>
      </c>
      <c r="BU172" s="109">
        <v>1500</v>
      </c>
      <c r="BV172" s="112">
        <v>21.05</v>
      </c>
      <c r="BW172" s="112">
        <v>21.56</v>
      </c>
      <c r="BX172" s="112">
        <v>24.628499999999999</v>
      </c>
      <c r="BY172" s="112">
        <v>21.56</v>
      </c>
      <c r="BZ172" s="112">
        <v>28.2</v>
      </c>
      <c r="CA172" s="112">
        <v>24.5</v>
      </c>
      <c r="CB172" s="106" t="str">
        <f t="shared" si="45"/>
        <v>Heineken UCL</v>
      </c>
      <c r="CC172" s="30"/>
      <c r="CD172" s="30"/>
      <c r="CE172" s="73"/>
      <c r="CF172" s="74"/>
      <c r="CG172" s="30"/>
      <c r="CH172" s="30"/>
      <c r="CI172" s="110">
        <v>100051</v>
      </c>
    </row>
    <row r="173" spans="1:87" ht="15" customHeight="1" x14ac:dyDescent="0.25">
      <c r="A173" s="30" t="s">
        <v>119</v>
      </c>
      <c r="B173" s="30">
        <v>88026488</v>
      </c>
      <c r="C173" s="30" t="s">
        <v>315</v>
      </c>
      <c r="D173" s="96">
        <f>VLOOKUP(B173,'Status update'!B:E,4,0)</f>
        <v>3</v>
      </c>
      <c r="E173" s="96">
        <f>D173</f>
        <v>3</v>
      </c>
      <c r="F173" s="96">
        <f>VLOOKUP(B173,'Status update'!B:D,3,0)</f>
        <v>588</v>
      </c>
      <c r="G173" s="97">
        <f t="shared" si="34"/>
        <v>588</v>
      </c>
      <c r="H173" s="30"/>
      <c r="I173" s="30"/>
      <c r="J173" s="30"/>
      <c r="K173" s="98">
        <f t="shared" si="35"/>
        <v>5.88</v>
      </c>
      <c r="L173" s="98">
        <f t="shared" si="36"/>
        <v>5.88</v>
      </c>
      <c r="M173" s="99"/>
      <c r="N173" s="100">
        <f t="shared" si="37"/>
        <v>0</v>
      </c>
      <c r="O173" s="101">
        <v>1</v>
      </c>
      <c r="P173" s="102"/>
      <c r="Q173" s="103"/>
      <c r="R173" s="103"/>
      <c r="S173" s="30" t="s">
        <v>73</v>
      </c>
      <c r="T173" s="30" t="s">
        <v>74</v>
      </c>
      <c r="U173" s="30">
        <v>28</v>
      </c>
      <c r="V173" s="30">
        <v>17</v>
      </c>
      <c r="W173" s="30">
        <v>13</v>
      </c>
      <c r="X173" s="30">
        <v>100</v>
      </c>
      <c r="Y173" s="30" t="s">
        <v>75</v>
      </c>
      <c r="Z173" s="30">
        <v>10</v>
      </c>
      <c r="AA173" s="30" t="s">
        <v>76</v>
      </c>
      <c r="AB173" s="30" t="s">
        <v>77</v>
      </c>
      <c r="AC173" s="30">
        <v>77</v>
      </c>
      <c r="AD173" s="30">
        <v>84</v>
      </c>
      <c r="AE173" s="107"/>
      <c r="AF173" s="75"/>
      <c r="AG173" s="104">
        <f t="shared" si="38"/>
        <v>31.07</v>
      </c>
      <c r="AH173" s="104">
        <f t="shared" si="39"/>
        <v>35.419800000000002</v>
      </c>
      <c r="AI173" s="104">
        <f t="shared" si="40"/>
        <v>32.19</v>
      </c>
      <c r="AJ173" s="104">
        <f t="shared" si="41"/>
        <v>46.2</v>
      </c>
      <c r="AK173" s="104">
        <f t="shared" si="42"/>
        <v>43.9</v>
      </c>
      <c r="AL173" s="105">
        <f t="shared" si="43"/>
        <v>41</v>
      </c>
      <c r="AM173" s="105">
        <f t="shared" si="44"/>
        <v>36.6</v>
      </c>
      <c r="AN173" s="105"/>
      <c r="AO173" s="105"/>
      <c r="AP173" s="39">
        <f t="shared" si="48"/>
        <v>3</v>
      </c>
      <c r="AQ173" s="30" t="s">
        <v>123</v>
      </c>
      <c r="AR173" s="30" t="s">
        <v>79</v>
      </c>
      <c r="AS173" s="30">
        <v>100</v>
      </c>
      <c r="AT173" s="113">
        <v>35.049999999999997</v>
      </c>
      <c r="AU173" s="113">
        <v>38.630000000000003</v>
      </c>
      <c r="AV173" s="72">
        <v>39.957000000000001</v>
      </c>
      <c r="AW173" s="72">
        <v>38.630000000000003</v>
      </c>
      <c r="AX173" s="113">
        <v>46.2</v>
      </c>
      <c r="AY173" s="113">
        <v>43.9</v>
      </c>
      <c r="AZ173" s="108">
        <v>250</v>
      </c>
      <c r="BA173" s="112">
        <v>31.99</v>
      </c>
      <c r="BB173" s="112">
        <v>33.93</v>
      </c>
      <c r="BC173" s="112">
        <v>36.468600000000002</v>
      </c>
      <c r="BD173" s="112">
        <v>33.93</v>
      </c>
      <c r="BE173" s="112">
        <v>42.199999999999996</v>
      </c>
      <c r="BF173" s="112">
        <v>38.6</v>
      </c>
      <c r="BG173" s="109">
        <v>500</v>
      </c>
      <c r="BH173" s="112">
        <v>31.07</v>
      </c>
      <c r="BI173" s="112">
        <v>32.19</v>
      </c>
      <c r="BJ173" s="112">
        <v>35.419800000000002</v>
      </c>
      <c r="BK173" s="112">
        <v>32.19</v>
      </c>
      <c r="BL173" s="112">
        <v>41</v>
      </c>
      <c r="BM173" s="112">
        <v>36.6</v>
      </c>
      <c r="BN173" s="109">
        <v>1000</v>
      </c>
      <c r="BO173" s="112">
        <v>30.66</v>
      </c>
      <c r="BP173" s="112">
        <v>31.58</v>
      </c>
      <c r="BQ173" s="112">
        <v>34.952400000000004</v>
      </c>
      <c r="BR173" s="112">
        <v>31.58</v>
      </c>
      <c r="BS173" s="112">
        <v>40.4</v>
      </c>
      <c r="BT173" s="112">
        <v>35.9</v>
      </c>
      <c r="BU173" s="109">
        <v>1500</v>
      </c>
      <c r="BV173" s="112">
        <v>30.25</v>
      </c>
      <c r="BW173" s="112">
        <v>31.07</v>
      </c>
      <c r="BX173" s="112">
        <v>34.485000000000007</v>
      </c>
      <c r="BY173" s="112">
        <v>31.07</v>
      </c>
      <c r="BZ173" s="112">
        <v>39.900000000000006</v>
      </c>
      <c r="CA173" s="112">
        <v>35.299999999999997</v>
      </c>
      <c r="CB173" s="106" t="str">
        <f t="shared" si="45"/>
        <v>Heineken UCL</v>
      </c>
      <c r="CC173" s="30"/>
      <c r="CD173" s="30"/>
      <c r="CE173" s="73"/>
      <c r="CF173" s="74"/>
      <c r="CG173" s="30"/>
      <c r="CH173" s="30"/>
      <c r="CI173" s="110">
        <v>100051</v>
      </c>
    </row>
    <row r="174" spans="1:87" ht="15" customHeight="1" x14ac:dyDescent="0.25">
      <c r="A174" s="30" t="s">
        <v>119</v>
      </c>
      <c r="B174" s="30">
        <v>88026490</v>
      </c>
      <c r="C174" s="30" t="s">
        <v>316</v>
      </c>
      <c r="D174" s="96">
        <f>VLOOKUP(B174,'Status update'!B:E,4,0)</f>
        <v>1</v>
      </c>
      <c r="E174" s="96">
        <v>3</v>
      </c>
      <c r="F174" s="96">
        <f>VLOOKUP(B174,'Status update'!B:D,3,0)</f>
        <v>22</v>
      </c>
      <c r="G174" s="97">
        <f t="shared" si="34"/>
        <v>22</v>
      </c>
      <c r="H174" s="30" t="s">
        <v>99</v>
      </c>
      <c r="I174" s="30"/>
      <c r="J174" s="30"/>
      <c r="K174" s="98">
        <f t="shared" si="35"/>
        <v>4.3999999999999997E-2</v>
      </c>
      <c r="L174" s="98">
        <f t="shared" si="36"/>
        <v>4.3999999999999997E-2</v>
      </c>
      <c r="M174" s="99"/>
      <c r="N174" s="100">
        <f t="shared" si="37"/>
        <v>0</v>
      </c>
      <c r="O174" s="101"/>
      <c r="P174" s="102"/>
      <c r="Q174" s="103"/>
      <c r="R174" s="103"/>
      <c r="S174" s="30" t="s">
        <v>73</v>
      </c>
      <c r="T174" s="30" t="s">
        <v>74</v>
      </c>
      <c r="U174" s="30">
        <v>58</v>
      </c>
      <c r="V174" s="30">
        <v>36</v>
      </c>
      <c r="W174" s="30">
        <v>4</v>
      </c>
      <c r="X174" s="30">
        <v>500</v>
      </c>
      <c r="Y174" s="30" t="s">
        <v>75</v>
      </c>
      <c r="Z174" s="30">
        <v>2</v>
      </c>
      <c r="AA174" s="30" t="s">
        <v>76</v>
      </c>
      <c r="AB174" s="30" t="s">
        <v>117</v>
      </c>
      <c r="AC174" s="30">
        <v>77</v>
      </c>
      <c r="AD174" s="30">
        <v>84</v>
      </c>
      <c r="AE174" s="107"/>
      <c r="AF174" s="75"/>
      <c r="AG174" s="104">
        <f t="shared" si="38"/>
        <v>27.84</v>
      </c>
      <c r="AH174" s="104">
        <f t="shared" si="39"/>
        <v>32.572800000000001</v>
      </c>
      <c r="AI174" s="104">
        <f t="shared" si="40"/>
        <v>29.1</v>
      </c>
      <c r="AJ174" s="104">
        <f t="shared" si="41"/>
        <v>38.44</v>
      </c>
      <c r="AK174" s="104">
        <f t="shared" si="42"/>
        <v>33.76</v>
      </c>
      <c r="AL174" s="105">
        <f t="shared" si="43"/>
        <v>38.44</v>
      </c>
      <c r="AM174" s="105">
        <f t="shared" si="44"/>
        <v>33.76</v>
      </c>
      <c r="AN174" s="105"/>
      <c r="AO174" s="105"/>
      <c r="AP174" s="39">
        <f t="shared" si="48"/>
        <v>1</v>
      </c>
      <c r="AQ174" s="30" t="s">
        <v>118</v>
      </c>
      <c r="AR174" s="30" t="s">
        <v>79</v>
      </c>
      <c r="AS174" s="30">
        <v>500</v>
      </c>
      <c r="AT174" s="113">
        <v>27.84</v>
      </c>
      <c r="AU174" s="113">
        <v>29.1</v>
      </c>
      <c r="AV174" s="72">
        <v>32.572800000000001</v>
      </c>
      <c r="AW174" s="72">
        <v>29.1</v>
      </c>
      <c r="AX174" s="113">
        <v>38.44</v>
      </c>
      <c r="AY174" s="113">
        <v>33.76</v>
      </c>
      <c r="AZ174" s="108">
        <v>1250</v>
      </c>
      <c r="BA174" s="112">
        <v>26.58</v>
      </c>
      <c r="BB174" s="112">
        <v>27.34</v>
      </c>
      <c r="BC174" s="112">
        <v>31.098599999999998</v>
      </c>
      <c r="BD174" s="112">
        <v>27.34</v>
      </c>
      <c r="BE174" s="112">
        <v>37.299999999999997</v>
      </c>
      <c r="BF174" s="112">
        <v>32.299999999999997</v>
      </c>
      <c r="BG174" s="109">
        <v>2500</v>
      </c>
      <c r="BH174" s="112">
        <v>25.57</v>
      </c>
      <c r="BI174" s="112">
        <v>25.951121189216426</v>
      </c>
      <c r="BJ174" s="112">
        <v>29.916899999999998</v>
      </c>
      <c r="BK174" s="112">
        <v>25.951121189216426</v>
      </c>
      <c r="BL174" s="112">
        <v>37.1</v>
      </c>
      <c r="BM174" s="112">
        <v>31.56</v>
      </c>
      <c r="BN174" s="109">
        <v>5000</v>
      </c>
      <c r="BO174" s="112">
        <v>25.07</v>
      </c>
      <c r="BP174" s="112">
        <v>25.32</v>
      </c>
      <c r="BQ174" s="112">
        <v>29.331899999999997</v>
      </c>
      <c r="BR174" s="112">
        <v>25.32</v>
      </c>
      <c r="BS174" s="112">
        <v>36.5</v>
      </c>
      <c r="BT174" s="112">
        <v>31.18</v>
      </c>
      <c r="BU174" s="109">
        <v>12500</v>
      </c>
      <c r="BV174" s="112">
        <v>24.06</v>
      </c>
      <c r="BW174" s="112">
        <v>24.19</v>
      </c>
      <c r="BX174" s="112">
        <v>28.150199999999998</v>
      </c>
      <c r="BY174" s="112">
        <v>24.19</v>
      </c>
      <c r="BZ174" s="112">
        <v>35.520000000000003</v>
      </c>
      <c r="CA174" s="112">
        <v>30.22</v>
      </c>
      <c r="CB174" s="106" t="str">
        <f t="shared" si="45"/>
        <v>Heineken UCL</v>
      </c>
      <c r="CC174" s="30"/>
      <c r="CD174" s="30"/>
      <c r="CE174" s="73"/>
      <c r="CF174" s="74"/>
      <c r="CG174" s="30"/>
      <c r="CH174" s="30"/>
      <c r="CI174" s="110">
        <v>100051</v>
      </c>
    </row>
    <row r="175" spans="1:87" ht="15" customHeight="1" x14ac:dyDescent="0.25">
      <c r="A175" s="30" t="s">
        <v>119</v>
      </c>
      <c r="B175" s="30">
        <v>88026491</v>
      </c>
      <c r="C175" s="30" t="s">
        <v>317</v>
      </c>
      <c r="D175" s="96">
        <f>VLOOKUP(B175,'Status update'!B:E,4,0)</f>
        <v>1</v>
      </c>
      <c r="E175" s="96">
        <v>3</v>
      </c>
      <c r="F175" s="96">
        <f>VLOOKUP(B175,'Status update'!B:D,3,0)</f>
        <v>167</v>
      </c>
      <c r="G175" s="97">
        <f t="shared" si="34"/>
        <v>167</v>
      </c>
      <c r="H175" s="30" t="s">
        <v>99</v>
      </c>
      <c r="I175" s="30"/>
      <c r="J175" s="30"/>
      <c r="K175" s="98">
        <f t="shared" si="35"/>
        <v>0.33400000000000002</v>
      </c>
      <c r="L175" s="98">
        <f t="shared" si="36"/>
        <v>0.33400000000000002</v>
      </c>
      <c r="M175" s="99"/>
      <c r="N175" s="100">
        <f t="shared" si="37"/>
        <v>0</v>
      </c>
      <c r="O175" s="101"/>
      <c r="P175" s="102"/>
      <c r="Q175" s="103"/>
      <c r="R175" s="103"/>
      <c r="S175" s="30" t="s">
        <v>73</v>
      </c>
      <c r="T175" s="30" t="s">
        <v>74</v>
      </c>
      <c r="U175" s="30">
        <v>58</v>
      </c>
      <c r="V175" s="30">
        <v>36</v>
      </c>
      <c r="W175" s="30">
        <v>4</v>
      </c>
      <c r="X175" s="30">
        <v>500</v>
      </c>
      <c r="Y175" s="30" t="s">
        <v>75</v>
      </c>
      <c r="Z175" s="30">
        <v>2</v>
      </c>
      <c r="AA175" s="30" t="s">
        <v>76</v>
      </c>
      <c r="AB175" s="30" t="s">
        <v>117</v>
      </c>
      <c r="AC175" s="30">
        <v>77</v>
      </c>
      <c r="AD175" s="30">
        <v>84</v>
      </c>
      <c r="AE175" s="107"/>
      <c r="AF175" s="75"/>
      <c r="AG175" s="104">
        <f t="shared" si="38"/>
        <v>27.84</v>
      </c>
      <c r="AH175" s="104">
        <f t="shared" si="39"/>
        <v>32.572800000000001</v>
      </c>
      <c r="AI175" s="104">
        <f t="shared" si="40"/>
        <v>29.1</v>
      </c>
      <c r="AJ175" s="104">
        <f t="shared" si="41"/>
        <v>38.44</v>
      </c>
      <c r="AK175" s="104">
        <f t="shared" si="42"/>
        <v>33.76</v>
      </c>
      <c r="AL175" s="105">
        <f t="shared" si="43"/>
        <v>38.44</v>
      </c>
      <c r="AM175" s="105">
        <f t="shared" si="44"/>
        <v>33.76</v>
      </c>
      <c r="AN175" s="105"/>
      <c r="AO175" s="105"/>
      <c r="AP175" s="39">
        <f t="shared" si="48"/>
        <v>1</v>
      </c>
      <c r="AQ175" s="30" t="s">
        <v>118</v>
      </c>
      <c r="AR175" s="30" t="s">
        <v>79</v>
      </c>
      <c r="AS175" s="30">
        <v>500</v>
      </c>
      <c r="AT175" s="113">
        <v>27.84</v>
      </c>
      <c r="AU175" s="113">
        <v>29.1</v>
      </c>
      <c r="AV175" s="72">
        <v>32.572800000000001</v>
      </c>
      <c r="AW175" s="72">
        <v>29.1</v>
      </c>
      <c r="AX175" s="113">
        <v>38.44</v>
      </c>
      <c r="AY175" s="113">
        <v>33.76</v>
      </c>
      <c r="AZ175" s="108">
        <v>1250</v>
      </c>
      <c r="BA175" s="112">
        <v>26.58</v>
      </c>
      <c r="BB175" s="112">
        <v>27.34</v>
      </c>
      <c r="BC175" s="112">
        <v>31.098599999999998</v>
      </c>
      <c r="BD175" s="112">
        <v>27.34</v>
      </c>
      <c r="BE175" s="112">
        <v>37.299999999999997</v>
      </c>
      <c r="BF175" s="112">
        <v>32.299999999999997</v>
      </c>
      <c r="BG175" s="109">
        <v>2500</v>
      </c>
      <c r="BH175" s="112">
        <v>25.57</v>
      </c>
      <c r="BI175" s="112">
        <v>25.951121189216426</v>
      </c>
      <c r="BJ175" s="112">
        <v>29.916899999999998</v>
      </c>
      <c r="BK175" s="112">
        <v>25.951121189216426</v>
      </c>
      <c r="BL175" s="112">
        <v>37.1</v>
      </c>
      <c r="BM175" s="112">
        <v>31.56</v>
      </c>
      <c r="BN175" s="109">
        <v>5000</v>
      </c>
      <c r="BO175" s="112">
        <v>25.07</v>
      </c>
      <c r="BP175" s="112">
        <v>25.32</v>
      </c>
      <c r="BQ175" s="112">
        <v>29.331899999999997</v>
      </c>
      <c r="BR175" s="112">
        <v>25.32</v>
      </c>
      <c r="BS175" s="112">
        <v>36.5</v>
      </c>
      <c r="BT175" s="112">
        <v>31.18</v>
      </c>
      <c r="BU175" s="109">
        <v>12500</v>
      </c>
      <c r="BV175" s="112">
        <v>24.06</v>
      </c>
      <c r="BW175" s="112">
        <v>24.19</v>
      </c>
      <c r="BX175" s="112">
        <v>28.150199999999998</v>
      </c>
      <c r="BY175" s="112">
        <v>24.19</v>
      </c>
      <c r="BZ175" s="112">
        <v>35.520000000000003</v>
      </c>
      <c r="CA175" s="112">
        <v>30.22</v>
      </c>
      <c r="CB175" s="106" t="str">
        <f t="shared" si="45"/>
        <v>Heineken UCL</v>
      </c>
      <c r="CC175" s="30"/>
      <c r="CD175" s="30"/>
      <c r="CE175" s="73"/>
      <c r="CF175" s="74"/>
      <c r="CG175" s="30"/>
      <c r="CH175" s="30"/>
      <c r="CI175" s="110">
        <v>100051</v>
      </c>
    </row>
    <row r="176" spans="1:87" ht="15" customHeight="1" x14ac:dyDescent="0.25">
      <c r="A176" s="30" t="s">
        <v>119</v>
      </c>
      <c r="B176" s="30">
        <v>88026492</v>
      </c>
      <c r="C176" s="30" t="s">
        <v>318</v>
      </c>
      <c r="D176" s="96">
        <f>VLOOKUP(B176,'Status update'!B:E,4,0)</f>
        <v>1</v>
      </c>
      <c r="E176" s="96">
        <v>3</v>
      </c>
      <c r="F176" s="96">
        <f>VLOOKUP(B176,'Status update'!B:D,3,0)</f>
        <v>176</v>
      </c>
      <c r="G176" s="97">
        <f t="shared" si="34"/>
        <v>176</v>
      </c>
      <c r="H176" s="30" t="s">
        <v>99</v>
      </c>
      <c r="I176" s="30"/>
      <c r="J176" s="30"/>
      <c r="K176" s="98">
        <f t="shared" si="35"/>
        <v>0.35199999999999998</v>
      </c>
      <c r="L176" s="98">
        <f t="shared" si="36"/>
        <v>0.35199999999999998</v>
      </c>
      <c r="M176" s="99"/>
      <c r="N176" s="100">
        <f t="shared" si="37"/>
        <v>0</v>
      </c>
      <c r="O176" s="101">
        <v>1</v>
      </c>
      <c r="P176" s="102"/>
      <c r="Q176" s="103"/>
      <c r="R176" s="103"/>
      <c r="S176" s="30" t="s">
        <v>73</v>
      </c>
      <c r="T176" s="30" t="s">
        <v>74</v>
      </c>
      <c r="U176" s="30">
        <v>58</v>
      </c>
      <c r="V176" s="30">
        <v>36</v>
      </c>
      <c r="W176" s="30">
        <v>4</v>
      </c>
      <c r="X176" s="30">
        <v>500</v>
      </c>
      <c r="Y176" s="30" t="s">
        <v>75</v>
      </c>
      <c r="Z176" s="30">
        <v>2</v>
      </c>
      <c r="AA176" s="30" t="s">
        <v>76</v>
      </c>
      <c r="AB176" s="30" t="s">
        <v>117</v>
      </c>
      <c r="AC176" s="30">
        <v>77</v>
      </c>
      <c r="AD176" s="30">
        <v>84</v>
      </c>
      <c r="AE176" s="107"/>
      <c r="AF176" s="75"/>
      <c r="AG176" s="104">
        <f t="shared" si="38"/>
        <v>27.84</v>
      </c>
      <c r="AH176" s="104">
        <f t="shared" si="39"/>
        <v>32.572800000000001</v>
      </c>
      <c r="AI176" s="104">
        <f t="shared" si="40"/>
        <v>29.1</v>
      </c>
      <c r="AJ176" s="104">
        <f t="shared" si="41"/>
        <v>38.44</v>
      </c>
      <c r="AK176" s="104">
        <f t="shared" si="42"/>
        <v>33.76</v>
      </c>
      <c r="AL176" s="105">
        <f t="shared" si="43"/>
        <v>38.44</v>
      </c>
      <c r="AM176" s="105">
        <f t="shared" si="44"/>
        <v>33.76</v>
      </c>
      <c r="AN176" s="105"/>
      <c r="AO176" s="105"/>
      <c r="AP176" s="39">
        <f t="shared" si="48"/>
        <v>1</v>
      </c>
      <c r="AQ176" s="30" t="s">
        <v>118</v>
      </c>
      <c r="AR176" s="30" t="s">
        <v>79</v>
      </c>
      <c r="AS176" s="30">
        <v>500</v>
      </c>
      <c r="AT176" s="113">
        <v>27.84</v>
      </c>
      <c r="AU176" s="113">
        <v>29.1</v>
      </c>
      <c r="AV176" s="72">
        <v>32.572800000000001</v>
      </c>
      <c r="AW176" s="72">
        <v>29.1</v>
      </c>
      <c r="AX176" s="113">
        <v>38.44</v>
      </c>
      <c r="AY176" s="113">
        <v>33.76</v>
      </c>
      <c r="AZ176" s="108">
        <v>1250</v>
      </c>
      <c r="BA176" s="112">
        <v>26.58</v>
      </c>
      <c r="BB176" s="112">
        <v>27.34</v>
      </c>
      <c r="BC176" s="112">
        <v>31.098599999999998</v>
      </c>
      <c r="BD176" s="112">
        <v>27.34</v>
      </c>
      <c r="BE176" s="112">
        <v>37.299999999999997</v>
      </c>
      <c r="BF176" s="112">
        <v>32.299999999999997</v>
      </c>
      <c r="BG176" s="109">
        <v>2500</v>
      </c>
      <c r="BH176" s="112">
        <v>25.57</v>
      </c>
      <c r="BI176" s="112">
        <v>25.951121189216426</v>
      </c>
      <c r="BJ176" s="112">
        <v>29.916899999999998</v>
      </c>
      <c r="BK176" s="112">
        <v>25.951121189216426</v>
      </c>
      <c r="BL176" s="112">
        <v>37.1</v>
      </c>
      <c r="BM176" s="112">
        <v>31.56</v>
      </c>
      <c r="BN176" s="109">
        <v>5000</v>
      </c>
      <c r="BO176" s="112">
        <v>25.07</v>
      </c>
      <c r="BP176" s="112">
        <v>25.32</v>
      </c>
      <c r="BQ176" s="112">
        <v>29.331899999999997</v>
      </c>
      <c r="BR176" s="112">
        <v>25.32</v>
      </c>
      <c r="BS176" s="112">
        <v>36.5</v>
      </c>
      <c r="BT176" s="112">
        <v>31.18</v>
      </c>
      <c r="BU176" s="109">
        <v>12500</v>
      </c>
      <c r="BV176" s="112">
        <v>24.06</v>
      </c>
      <c r="BW176" s="112">
        <v>24.19</v>
      </c>
      <c r="BX176" s="112">
        <v>28.150199999999998</v>
      </c>
      <c r="BY176" s="112">
        <v>24.19</v>
      </c>
      <c r="BZ176" s="112">
        <v>35.520000000000003</v>
      </c>
      <c r="CA176" s="112">
        <v>30.22</v>
      </c>
      <c r="CB176" s="106" t="str">
        <f t="shared" si="45"/>
        <v>Heineken UCL</v>
      </c>
      <c r="CC176" s="30"/>
      <c r="CD176" s="30"/>
      <c r="CE176" s="73"/>
      <c r="CF176" s="74"/>
      <c r="CG176" s="30"/>
      <c r="CH176" s="30"/>
      <c r="CI176" s="110">
        <v>100051</v>
      </c>
    </row>
    <row r="177" spans="1:87" ht="15" customHeight="1" x14ac:dyDescent="0.25">
      <c r="A177" s="30" t="s">
        <v>119</v>
      </c>
      <c r="B177" s="30">
        <v>88026493</v>
      </c>
      <c r="C177" s="30" t="s">
        <v>319</v>
      </c>
      <c r="D177" s="96">
        <f>VLOOKUP(B177,'Status update'!B:E,4,0)</f>
        <v>3</v>
      </c>
      <c r="E177" s="96">
        <f>D177</f>
        <v>3</v>
      </c>
      <c r="F177" s="96">
        <f>VLOOKUP(B177,'Status update'!B:D,3,0)</f>
        <v>356</v>
      </c>
      <c r="G177" s="97">
        <f t="shared" si="34"/>
        <v>356</v>
      </c>
      <c r="H177" s="30"/>
      <c r="I177" s="30"/>
      <c r="J177" s="30"/>
      <c r="K177" s="98">
        <f t="shared" si="35"/>
        <v>2.1317365269461077</v>
      </c>
      <c r="L177" s="98">
        <f t="shared" si="36"/>
        <v>2.1317365269461077</v>
      </c>
      <c r="M177" s="99"/>
      <c r="N177" s="100">
        <f t="shared" si="37"/>
        <v>0</v>
      </c>
      <c r="O177" s="101">
        <v>1</v>
      </c>
      <c r="P177" s="102"/>
      <c r="Q177" s="103"/>
      <c r="R177" s="103"/>
      <c r="S177" s="30" t="s">
        <v>73</v>
      </c>
      <c r="T177" s="30" t="s">
        <v>74</v>
      </c>
      <c r="U177" s="30">
        <v>49</v>
      </c>
      <c r="V177" s="30">
        <v>26</v>
      </c>
      <c r="W177" s="30">
        <v>50</v>
      </c>
      <c r="X177" s="30">
        <v>167</v>
      </c>
      <c r="Y177" s="30" t="s">
        <v>89</v>
      </c>
      <c r="Z177" s="30">
        <v>12</v>
      </c>
      <c r="AA177" s="30" t="s">
        <v>76</v>
      </c>
      <c r="AB177" s="30" t="s">
        <v>108</v>
      </c>
      <c r="AC177" s="30">
        <v>70</v>
      </c>
      <c r="AD177" s="30">
        <v>77</v>
      </c>
      <c r="AE177" s="107"/>
      <c r="AF177" s="75"/>
      <c r="AG177" s="104">
        <f t="shared" si="38"/>
        <v>55.55</v>
      </c>
      <c r="AH177" s="104">
        <f t="shared" si="39"/>
        <v>63.327000000000005</v>
      </c>
      <c r="AI177" s="104">
        <f t="shared" si="40"/>
        <v>55.55</v>
      </c>
      <c r="AJ177" s="104">
        <f t="shared" si="41"/>
        <v>73.199999999999989</v>
      </c>
      <c r="AK177" s="104">
        <f t="shared" si="42"/>
        <v>63.12</v>
      </c>
      <c r="AL177" s="105">
        <f t="shared" si="43"/>
        <v>73.199999999999989</v>
      </c>
      <c r="AM177" s="105">
        <f t="shared" si="44"/>
        <v>63.12</v>
      </c>
      <c r="AN177" s="105"/>
      <c r="AO177" s="105"/>
      <c r="AP177" s="39">
        <f t="shared" si="48"/>
        <v>1</v>
      </c>
      <c r="AQ177" s="30" t="s">
        <v>78</v>
      </c>
      <c r="AR177" s="30" t="s">
        <v>79</v>
      </c>
      <c r="AS177" s="30">
        <v>167</v>
      </c>
      <c r="AT177" s="113">
        <v>55.55</v>
      </c>
      <c r="AU177" s="113">
        <v>55.55</v>
      </c>
      <c r="AV177" s="72">
        <v>63.327000000000005</v>
      </c>
      <c r="AW177" s="72">
        <v>55.55</v>
      </c>
      <c r="AX177" s="113">
        <v>73.199999999999989</v>
      </c>
      <c r="AY177" s="113">
        <v>63.12</v>
      </c>
      <c r="AZ177" s="108">
        <v>417</v>
      </c>
      <c r="BA177" s="112">
        <v>46.72</v>
      </c>
      <c r="BB177" s="112">
        <v>46.72</v>
      </c>
      <c r="BC177" s="112">
        <v>53.260800000000003</v>
      </c>
      <c r="BD177" s="112">
        <v>46.72</v>
      </c>
      <c r="BE177" s="112">
        <v>61.56</v>
      </c>
      <c r="BF177" s="112">
        <v>53.04</v>
      </c>
      <c r="BG177" s="109">
        <v>833</v>
      </c>
      <c r="BH177" s="112">
        <v>45.25</v>
      </c>
      <c r="BI177" s="112">
        <v>45.25</v>
      </c>
      <c r="BJ177" s="112">
        <v>51.585000000000008</v>
      </c>
      <c r="BK177" s="112">
        <v>45.25</v>
      </c>
      <c r="BL177" s="112">
        <v>59.64</v>
      </c>
      <c r="BM177" s="112">
        <v>51.480000000000004</v>
      </c>
      <c r="BN177" s="109">
        <v>2083</v>
      </c>
      <c r="BO177" s="112">
        <v>43.78</v>
      </c>
      <c r="BP177" s="112">
        <v>43.78</v>
      </c>
      <c r="BQ177" s="112">
        <v>49.909200000000006</v>
      </c>
      <c r="BR177" s="112">
        <v>43.78</v>
      </c>
      <c r="BS177" s="112">
        <v>57.72</v>
      </c>
      <c r="BT177" s="112">
        <v>49.800000000000004</v>
      </c>
      <c r="BU177" s="109"/>
      <c r="BV177" s="112"/>
      <c r="BW177" s="112"/>
      <c r="BX177" s="112"/>
      <c r="BY177" s="112"/>
      <c r="BZ177" s="112"/>
      <c r="CA177" s="112"/>
      <c r="CB177" s="106" t="str">
        <f t="shared" si="45"/>
        <v>Heineken UCL</v>
      </c>
      <c r="CC177" s="30"/>
      <c r="CD177" s="30"/>
      <c r="CE177" s="73"/>
      <c r="CF177" s="74"/>
      <c r="CG177" s="30"/>
      <c r="CH177" s="30"/>
      <c r="CI177" s="110">
        <v>100051</v>
      </c>
    </row>
    <row r="178" spans="1:87" ht="15" customHeight="1" x14ac:dyDescent="0.25">
      <c r="A178" s="30" t="s">
        <v>119</v>
      </c>
      <c r="B178" s="30">
        <v>88026494</v>
      </c>
      <c r="C178" s="30" t="s">
        <v>320</v>
      </c>
      <c r="D178" s="96">
        <f>VLOOKUP(B178,'Status update'!B:E,4,0)</f>
        <v>3</v>
      </c>
      <c r="E178" s="96">
        <f>D178</f>
        <v>3</v>
      </c>
      <c r="F178" s="96">
        <f>VLOOKUP(B178,'Status update'!B:D,3,0)</f>
        <v>1305</v>
      </c>
      <c r="G178" s="97">
        <f t="shared" si="34"/>
        <v>1305</v>
      </c>
      <c r="H178" s="30"/>
      <c r="I178" s="30"/>
      <c r="J178" s="30"/>
      <c r="K178" s="98">
        <f t="shared" si="35"/>
        <v>13.05</v>
      </c>
      <c r="L178" s="98">
        <f t="shared" si="36"/>
        <v>13.05</v>
      </c>
      <c r="M178" s="99"/>
      <c r="N178" s="100">
        <f t="shared" si="37"/>
        <v>0</v>
      </c>
      <c r="O178" s="101">
        <v>1</v>
      </c>
      <c r="P178" s="102"/>
      <c r="Q178" s="103"/>
      <c r="R178" s="103"/>
      <c r="S178" s="30" t="s">
        <v>73</v>
      </c>
      <c r="T178" s="30" t="s">
        <v>74</v>
      </c>
      <c r="U178" s="30">
        <v>11</v>
      </c>
      <c r="V178" s="30">
        <v>9</v>
      </c>
      <c r="W178" s="30">
        <v>6</v>
      </c>
      <c r="X178" s="30">
        <v>100</v>
      </c>
      <c r="Y178" s="30" t="s">
        <v>75</v>
      </c>
      <c r="Z178" s="30">
        <v>25</v>
      </c>
      <c r="AA178" s="30" t="s">
        <v>76</v>
      </c>
      <c r="AB178" s="30" t="s">
        <v>77</v>
      </c>
      <c r="AC178" s="30">
        <v>70</v>
      </c>
      <c r="AD178" s="30">
        <v>77</v>
      </c>
      <c r="AE178" s="107"/>
      <c r="AF178" s="75"/>
      <c r="AG178" s="104">
        <f t="shared" si="38"/>
        <v>34.49</v>
      </c>
      <c r="AH178" s="104">
        <f t="shared" si="39"/>
        <v>37.249200000000002</v>
      </c>
      <c r="AI178" s="104">
        <f t="shared" si="40"/>
        <v>35</v>
      </c>
      <c r="AJ178" s="104">
        <f t="shared" si="41"/>
        <v>47</v>
      </c>
      <c r="AK178" s="104">
        <f t="shared" si="42"/>
        <v>49.25</v>
      </c>
      <c r="AL178" s="105">
        <f t="shared" si="43"/>
        <v>42.25</v>
      </c>
      <c r="AM178" s="105">
        <f t="shared" si="44"/>
        <v>39.75</v>
      </c>
      <c r="AN178" s="105"/>
      <c r="AO178" s="105"/>
      <c r="AP178" s="39">
        <v>4</v>
      </c>
      <c r="AQ178" s="30" t="s">
        <v>115</v>
      </c>
      <c r="AR178" s="30" t="s">
        <v>79</v>
      </c>
      <c r="AS178" s="30">
        <v>100</v>
      </c>
      <c r="AT178" s="113">
        <v>38.32</v>
      </c>
      <c r="AU178" s="113">
        <v>43.43</v>
      </c>
      <c r="AV178" s="72">
        <v>41.385600000000004</v>
      </c>
      <c r="AW178" s="72">
        <v>43.43</v>
      </c>
      <c r="AX178" s="113">
        <v>47</v>
      </c>
      <c r="AY178" s="113">
        <v>49.25</v>
      </c>
      <c r="AZ178" s="108">
        <v>200</v>
      </c>
      <c r="BA178" s="112">
        <v>37.04</v>
      </c>
      <c r="BB178" s="112">
        <v>39.6</v>
      </c>
      <c r="BC178" s="112">
        <v>40.0032</v>
      </c>
      <c r="BD178" s="112">
        <v>39.6</v>
      </c>
      <c r="BE178" s="112">
        <v>45.5</v>
      </c>
      <c r="BF178" s="112">
        <v>45</v>
      </c>
      <c r="BG178" s="109">
        <v>400</v>
      </c>
      <c r="BH178" s="112">
        <v>35.770000000000003</v>
      </c>
      <c r="BI178" s="112">
        <v>37.04</v>
      </c>
      <c r="BJ178" s="112">
        <v>38.631600000000006</v>
      </c>
      <c r="BK178" s="112">
        <v>37.04</v>
      </c>
      <c r="BL178" s="112">
        <v>44</v>
      </c>
      <c r="BM178" s="112">
        <v>42</v>
      </c>
      <c r="BN178" s="109">
        <v>1000</v>
      </c>
      <c r="BO178" s="112">
        <v>34.49</v>
      </c>
      <c r="BP178" s="112">
        <v>35</v>
      </c>
      <c r="BQ178" s="112">
        <v>37.249200000000002</v>
      </c>
      <c r="BR178" s="112">
        <v>35</v>
      </c>
      <c r="BS178" s="112">
        <v>42.25</v>
      </c>
      <c r="BT178" s="112">
        <v>39.75</v>
      </c>
      <c r="BU178" s="109"/>
      <c r="BV178" s="112"/>
      <c r="BW178" s="112"/>
      <c r="BX178" s="112"/>
      <c r="BY178" s="112"/>
      <c r="BZ178" s="112"/>
      <c r="CA178" s="112"/>
      <c r="CB178" s="106" t="str">
        <f t="shared" si="45"/>
        <v>Heineken UCL</v>
      </c>
      <c r="CC178" s="30"/>
      <c r="CD178" s="30"/>
      <c r="CE178" s="73"/>
      <c r="CF178" s="74"/>
      <c r="CG178" s="30"/>
      <c r="CH178" s="30"/>
      <c r="CI178" s="110">
        <v>100051</v>
      </c>
    </row>
    <row r="179" spans="1:87" ht="15" customHeight="1" x14ac:dyDescent="0.25">
      <c r="A179" s="30" t="s">
        <v>119</v>
      </c>
      <c r="B179" s="30">
        <v>88026496</v>
      </c>
      <c r="C179" s="30" t="s">
        <v>321</v>
      </c>
      <c r="D179" s="96">
        <f>VLOOKUP(B179,'Status update'!B:E,4,0)</f>
        <v>1</v>
      </c>
      <c r="E179" s="96">
        <v>3</v>
      </c>
      <c r="F179" s="96">
        <f>VLOOKUP(B179,'Status update'!B:D,3,0)</f>
        <v>3</v>
      </c>
      <c r="G179" s="97">
        <f t="shared" si="34"/>
        <v>3</v>
      </c>
      <c r="H179" s="30" t="s">
        <v>99</v>
      </c>
      <c r="I179" s="30"/>
      <c r="J179" s="30"/>
      <c r="K179" s="98">
        <f t="shared" si="35"/>
        <v>1.7964071856287425E-2</v>
      </c>
      <c r="L179" s="98">
        <f t="shared" si="36"/>
        <v>1.7964071856287425E-2</v>
      </c>
      <c r="M179" s="99"/>
      <c r="N179" s="100">
        <f t="shared" si="37"/>
        <v>0</v>
      </c>
      <c r="O179" s="101"/>
      <c r="P179" s="102"/>
      <c r="Q179" s="103"/>
      <c r="R179" s="103"/>
      <c r="S179" s="30" t="s">
        <v>73</v>
      </c>
      <c r="T179" s="30" t="s">
        <v>74</v>
      </c>
      <c r="U179" s="30">
        <v>36</v>
      </c>
      <c r="V179" s="30">
        <v>33</v>
      </c>
      <c r="W179" s="30">
        <v>7</v>
      </c>
      <c r="X179" s="30">
        <v>167</v>
      </c>
      <c r="Y179" s="30" t="s">
        <v>75</v>
      </c>
      <c r="Z179" s="30">
        <v>6</v>
      </c>
      <c r="AA179" s="30" t="s">
        <v>200</v>
      </c>
      <c r="AB179" s="30" t="s">
        <v>117</v>
      </c>
      <c r="AC179" s="30">
        <v>70</v>
      </c>
      <c r="AD179" s="30">
        <v>70</v>
      </c>
      <c r="AE179" s="107"/>
      <c r="AF179" s="75"/>
      <c r="AG179" s="104">
        <f t="shared" si="38"/>
        <v>31.19</v>
      </c>
      <c r="AH179" s="104">
        <f t="shared" si="39"/>
        <v>32.749500000000005</v>
      </c>
      <c r="AI179" s="104">
        <f t="shared" si="40"/>
        <v>33.061400000000006</v>
      </c>
      <c r="AJ179" s="104">
        <f t="shared" si="41"/>
        <v>37.56</v>
      </c>
      <c r="AK179" s="104">
        <f t="shared" si="42"/>
        <v>37.56</v>
      </c>
      <c r="AL179" s="105">
        <f t="shared" si="43"/>
        <v>37.56</v>
      </c>
      <c r="AM179" s="105">
        <f t="shared" si="44"/>
        <v>37.56</v>
      </c>
      <c r="AN179" s="105"/>
      <c r="AO179" s="105"/>
      <c r="AP179" s="39">
        <f t="shared" ref="AP179:AP210" si="49">IF($F179&lt;=AZ179,1,(IF($F179&lt;=BG179,2,(IF($F179&lt;=BN179,3,(IF($F179&lt;=BU179,4,5)))))))</f>
        <v>1</v>
      </c>
      <c r="AQ179" s="30" t="s">
        <v>201</v>
      </c>
      <c r="AR179" s="30"/>
      <c r="AS179" s="30">
        <v>167</v>
      </c>
      <c r="AT179" s="113">
        <v>31.19</v>
      </c>
      <c r="AU179" s="113"/>
      <c r="AV179" s="72">
        <v>32.749500000000005</v>
      </c>
      <c r="AW179" s="72">
        <v>33.061400000000006</v>
      </c>
      <c r="AX179" s="113">
        <v>37.56</v>
      </c>
      <c r="AY179" s="113">
        <v>37.56</v>
      </c>
      <c r="AZ179" s="108">
        <v>417</v>
      </c>
      <c r="BA179" s="112">
        <v>30.89</v>
      </c>
      <c r="BB179" s="112"/>
      <c r="BC179" s="112">
        <v>32.4345</v>
      </c>
      <c r="BD179" s="112">
        <v>32.743400000000001</v>
      </c>
      <c r="BE179" s="112">
        <v>37.200000000000003</v>
      </c>
      <c r="BF179" s="112">
        <v>37.200000000000003</v>
      </c>
      <c r="BG179" s="109">
        <v>833</v>
      </c>
      <c r="BH179" s="112">
        <v>30.59</v>
      </c>
      <c r="BI179" s="112"/>
      <c r="BJ179" s="112">
        <v>32.119500000000002</v>
      </c>
      <c r="BK179" s="112">
        <v>32.425400000000003</v>
      </c>
      <c r="BL179" s="112">
        <v>36.839999999999996</v>
      </c>
      <c r="BM179" s="112">
        <v>36.839999999999996</v>
      </c>
      <c r="BN179" s="109">
        <v>1667</v>
      </c>
      <c r="BO179" s="112">
        <v>30.3</v>
      </c>
      <c r="BP179" s="112"/>
      <c r="BQ179" s="112">
        <v>31.815000000000001</v>
      </c>
      <c r="BR179" s="112">
        <v>32.118000000000002</v>
      </c>
      <c r="BS179" s="112">
        <v>36.480000000000004</v>
      </c>
      <c r="BT179" s="112">
        <v>36.480000000000004</v>
      </c>
      <c r="BU179" s="109">
        <v>4167</v>
      </c>
      <c r="BV179" s="112">
        <v>30</v>
      </c>
      <c r="BW179" s="112"/>
      <c r="BX179" s="112">
        <v>31.5</v>
      </c>
      <c r="BY179" s="112">
        <v>31.8</v>
      </c>
      <c r="BZ179" s="112">
        <v>36.119999999999997</v>
      </c>
      <c r="CA179" s="112">
        <v>36.119999999999997</v>
      </c>
      <c r="CB179" s="106" t="str">
        <f t="shared" si="45"/>
        <v>Heineken UCL</v>
      </c>
      <c r="CC179" s="30"/>
      <c r="CD179" s="30"/>
      <c r="CE179" s="73"/>
      <c r="CF179" s="74"/>
      <c r="CG179" s="30"/>
      <c r="CH179" s="30"/>
      <c r="CI179" s="110">
        <v>100051</v>
      </c>
    </row>
    <row r="180" spans="1:87" ht="15" customHeight="1" x14ac:dyDescent="0.25">
      <c r="A180" s="30" t="s">
        <v>119</v>
      </c>
      <c r="B180" s="30">
        <v>88026497</v>
      </c>
      <c r="C180" s="30" t="s">
        <v>322</v>
      </c>
      <c r="D180" s="96">
        <f>VLOOKUP(B180,'Status update'!B:E,4,0)</f>
        <v>1</v>
      </c>
      <c r="E180" s="96">
        <v>3</v>
      </c>
      <c r="F180" s="96">
        <f>VLOOKUP(B180,'Status update'!B:D,3,0)</f>
        <v>4</v>
      </c>
      <c r="G180" s="97">
        <f t="shared" si="34"/>
        <v>4</v>
      </c>
      <c r="H180" s="30" t="s">
        <v>99</v>
      </c>
      <c r="I180" s="30"/>
      <c r="J180" s="30"/>
      <c r="K180" s="98">
        <f t="shared" si="35"/>
        <v>2.3952095808383235E-2</v>
      </c>
      <c r="L180" s="98">
        <f t="shared" si="36"/>
        <v>2.3952095808383235E-2</v>
      </c>
      <c r="M180" s="99"/>
      <c r="N180" s="100">
        <f t="shared" si="37"/>
        <v>0</v>
      </c>
      <c r="O180" s="101"/>
      <c r="P180" s="102"/>
      <c r="Q180" s="103"/>
      <c r="R180" s="103"/>
      <c r="S180" s="30" t="s">
        <v>73</v>
      </c>
      <c r="T180" s="30" t="s">
        <v>74</v>
      </c>
      <c r="U180" s="30">
        <v>36</v>
      </c>
      <c r="V180" s="30">
        <v>33</v>
      </c>
      <c r="W180" s="30">
        <v>7</v>
      </c>
      <c r="X180" s="30">
        <v>167</v>
      </c>
      <c r="Y180" s="30" t="s">
        <v>75</v>
      </c>
      <c r="Z180" s="30">
        <v>6</v>
      </c>
      <c r="AA180" s="30" t="s">
        <v>200</v>
      </c>
      <c r="AB180" s="30" t="s">
        <v>117</v>
      </c>
      <c r="AC180" s="30">
        <v>70</v>
      </c>
      <c r="AD180" s="30">
        <v>70</v>
      </c>
      <c r="AE180" s="107"/>
      <c r="AF180" s="75"/>
      <c r="AG180" s="104">
        <f t="shared" si="38"/>
        <v>31.19</v>
      </c>
      <c r="AH180" s="104">
        <f t="shared" si="39"/>
        <v>32.749500000000005</v>
      </c>
      <c r="AI180" s="104">
        <f t="shared" si="40"/>
        <v>33.061400000000006</v>
      </c>
      <c r="AJ180" s="104">
        <f t="shared" si="41"/>
        <v>37.56</v>
      </c>
      <c r="AK180" s="104">
        <f t="shared" si="42"/>
        <v>37.56</v>
      </c>
      <c r="AL180" s="105">
        <f t="shared" si="43"/>
        <v>37.56</v>
      </c>
      <c r="AM180" s="105">
        <f t="shared" si="44"/>
        <v>37.56</v>
      </c>
      <c r="AN180" s="105"/>
      <c r="AO180" s="105"/>
      <c r="AP180" s="39">
        <f t="shared" si="49"/>
        <v>1</v>
      </c>
      <c r="AQ180" s="30" t="s">
        <v>201</v>
      </c>
      <c r="AR180" s="30"/>
      <c r="AS180" s="30">
        <v>167</v>
      </c>
      <c r="AT180" s="113">
        <v>31.19</v>
      </c>
      <c r="AU180" s="113"/>
      <c r="AV180" s="72">
        <v>32.749500000000005</v>
      </c>
      <c r="AW180" s="72">
        <v>33.061400000000006</v>
      </c>
      <c r="AX180" s="113">
        <v>37.56</v>
      </c>
      <c r="AY180" s="113">
        <v>37.56</v>
      </c>
      <c r="AZ180" s="108">
        <v>417</v>
      </c>
      <c r="BA180" s="112">
        <v>30.89</v>
      </c>
      <c r="BB180" s="112"/>
      <c r="BC180" s="112">
        <v>32.4345</v>
      </c>
      <c r="BD180" s="112">
        <v>32.743400000000001</v>
      </c>
      <c r="BE180" s="112">
        <v>37.200000000000003</v>
      </c>
      <c r="BF180" s="112">
        <v>37.200000000000003</v>
      </c>
      <c r="BG180" s="109">
        <v>833</v>
      </c>
      <c r="BH180" s="112">
        <v>30.59</v>
      </c>
      <c r="BI180" s="112"/>
      <c r="BJ180" s="112">
        <v>32.119500000000002</v>
      </c>
      <c r="BK180" s="112">
        <v>32.425400000000003</v>
      </c>
      <c r="BL180" s="112">
        <v>36.839999999999996</v>
      </c>
      <c r="BM180" s="112">
        <v>36.839999999999996</v>
      </c>
      <c r="BN180" s="109">
        <v>1667</v>
      </c>
      <c r="BO180" s="112">
        <v>30.3</v>
      </c>
      <c r="BP180" s="112"/>
      <c r="BQ180" s="112">
        <v>31.815000000000001</v>
      </c>
      <c r="BR180" s="112">
        <v>32.118000000000002</v>
      </c>
      <c r="BS180" s="112">
        <v>36.480000000000004</v>
      </c>
      <c r="BT180" s="112">
        <v>36.480000000000004</v>
      </c>
      <c r="BU180" s="109">
        <v>4167</v>
      </c>
      <c r="BV180" s="112">
        <v>30</v>
      </c>
      <c r="BW180" s="112"/>
      <c r="BX180" s="112">
        <v>31.5</v>
      </c>
      <c r="BY180" s="112">
        <v>31.8</v>
      </c>
      <c r="BZ180" s="112">
        <v>36.119999999999997</v>
      </c>
      <c r="CA180" s="112">
        <v>36.119999999999997</v>
      </c>
      <c r="CB180" s="106" t="str">
        <f t="shared" si="45"/>
        <v>Heineken UCL</v>
      </c>
      <c r="CC180" s="30"/>
      <c r="CD180" s="30"/>
      <c r="CE180" s="73"/>
      <c r="CF180" s="74"/>
      <c r="CG180" s="30"/>
      <c r="CH180" s="30"/>
      <c r="CI180" s="110">
        <v>100051</v>
      </c>
    </row>
    <row r="181" spans="1:87" ht="15" customHeight="1" x14ac:dyDescent="0.25">
      <c r="A181" s="30" t="s">
        <v>119</v>
      </c>
      <c r="B181" s="30">
        <v>88026498</v>
      </c>
      <c r="C181" s="30" t="s">
        <v>323</v>
      </c>
      <c r="D181" s="96">
        <f>VLOOKUP(B181,'Status update'!B:E,4,0)</f>
        <v>1</v>
      </c>
      <c r="E181" s="96">
        <v>3</v>
      </c>
      <c r="F181" s="96">
        <f>VLOOKUP(B181,'Status update'!B:D,3,0)</f>
        <v>12</v>
      </c>
      <c r="G181" s="97">
        <f t="shared" si="34"/>
        <v>12</v>
      </c>
      <c r="H181" s="30" t="s">
        <v>99</v>
      </c>
      <c r="I181" s="30"/>
      <c r="J181" s="30"/>
      <c r="K181" s="98">
        <f t="shared" si="35"/>
        <v>7.1856287425149698E-2</v>
      </c>
      <c r="L181" s="98">
        <f t="shared" si="36"/>
        <v>7.1856287425149698E-2</v>
      </c>
      <c r="M181" s="99"/>
      <c r="N181" s="100">
        <f t="shared" si="37"/>
        <v>0</v>
      </c>
      <c r="O181" s="101"/>
      <c r="P181" s="102"/>
      <c r="Q181" s="103"/>
      <c r="R181" s="103"/>
      <c r="S181" s="30" t="s">
        <v>73</v>
      </c>
      <c r="T181" s="30" t="s">
        <v>74</v>
      </c>
      <c r="U181" s="30">
        <v>36</v>
      </c>
      <c r="V181" s="30">
        <v>33</v>
      </c>
      <c r="W181" s="30">
        <v>7</v>
      </c>
      <c r="X181" s="30">
        <v>167</v>
      </c>
      <c r="Y181" s="30" t="s">
        <v>75</v>
      </c>
      <c r="Z181" s="30">
        <v>6</v>
      </c>
      <c r="AA181" s="30" t="s">
        <v>200</v>
      </c>
      <c r="AB181" s="30" t="s">
        <v>117</v>
      </c>
      <c r="AC181" s="30">
        <v>70</v>
      </c>
      <c r="AD181" s="30">
        <v>70</v>
      </c>
      <c r="AE181" s="107"/>
      <c r="AF181" s="75"/>
      <c r="AG181" s="104">
        <f t="shared" si="38"/>
        <v>31.19</v>
      </c>
      <c r="AH181" s="104">
        <f t="shared" si="39"/>
        <v>32.749500000000005</v>
      </c>
      <c r="AI181" s="104">
        <f t="shared" si="40"/>
        <v>33.061400000000006</v>
      </c>
      <c r="AJ181" s="104">
        <f t="shared" si="41"/>
        <v>37.56</v>
      </c>
      <c r="AK181" s="104">
        <f t="shared" si="42"/>
        <v>37.56</v>
      </c>
      <c r="AL181" s="105">
        <f t="shared" si="43"/>
        <v>37.56</v>
      </c>
      <c r="AM181" s="105">
        <f t="shared" si="44"/>
        <v>37.56</v>
      </c>
      <c r="AN181" s="105"/>
      <c r="AO181" s="105"/>
      <c r="AP181" s="39">
        <f t="shared" si="49"/>
        <v>1</v>
      </c>
      <c r="AQ181" s="30" t="s">
        <v>201</v>
      </c>
      <c r="AR181" s="30"/>
      <c r="AS181" s="30">
        <v>167</v>
      </c>
      <c r="AT181" s="113">
        <v>31.19</v>
      </c>
      <c r="AU181" s="113"/>
      <c r="AV181" s="72">
        <v>32.749500000000005</v>
      </c>
      <c r="AW181" s="72">
        <v>33.061400000000006</v>
      </c>
      <c r="AX181" s="113">
        <v>37.56</v>
      </c>
      <c r="AY181" s="113">
        <v>37.56</v>
      </c>
      <c r="AZ181" s="108">
        <v>417</v>
      </c>
      <c r="BA181" s="112">
        <v>30.89</v>
      </c>
      <c r="BB181" s="112"/>
      <c r="BC181" s="112">
        <v>32.4345</v>
      </c>
      <c r="BD181" s="112">
        <v>32.743400000000001</v>
      </c>
      <c r="BE181" s="112">
        <v>37.200000000000003</v>
      </c>
      <c r="BF181" s="112">
        <v>37.200000000000003</v>
      </c>
      <c r="BG181" s="109">
        <v>833</v>
      </c>
      <c r="BH181" s="112">
        <v>30.59</v>
      </c>
      <c r="BI181" s="112"/>
      <c r="BJ181" s="112">
        <v>32.119500000000002</v>
      </c>
      <c r="BK181" s="112">
        <v>32.425400000000003</v>
      </c>
      <c r="BL181" s="112">
        <v>36.839999999999996</v>
      </c>
      <c r="BM181" s="112">
        <v>36.839999999999996</v>
      </c>
      <c r="BN181" s="109">
        <v>1667</v>
      </c>
      <c r="BO181" s="112">
        <v>30.3</v>
      </c>
      <c r="BP181" s="112"/>
      <c r="BQ181" s="112">
        <v>31.815000000000001</v>
      </c>
      <c r="BR181" s="112">
        <v>32.118000000000002</v>
      </c>
      <c r="BS181" s="112">
        <v>36.480000000000004</v>
      </c>
      <c r="BT181" s="112">
        <v>36.480000000000004</v>
      </c>
      <c r="BU181" s="109">
        <v>4167</v>
      </c>
      <c r="BV181" s="112">
        <v>30</v>
      </c>
      <c r="BW181" s="112"/>
      <c r="BX181" s="112">
        <v>31.5</v>
      </c>
      <c r="BY181" s="112">
        <v>31.8</v>
      </c>
      <c r="BZ181" s="112">
        <v>36.119999999999997</v>
      </c>
      <c r="CA181" s="112">
        <v>36.119999999999997</v>
      </c>
      <c r="CB181" s="106" t="str">
        <f t="shared" si="45"/>
        <v>Heineken UCL</v>
      </c>
      <c r="CC181" s="30"/>
      <c r="CD181" s="30"/>
      <c r="CE181" s="73"/>
      <c r="CF181" s="74"/>
      <c r="CG181" s="30"/>
      <c r="CH181" s="30"/>
      <c r="CI181" s="110">
        <v>100051</v>
      </c>
    </row>
    <row r="182" spans="1:87" ht="15" customHeight="1" x14ac:dyDescent="0.25">
      <c r="A182" s="30" t="s">
        <v>119</v>
      </c>
      <c r="B182" s="30">
        <v>88026499</v>
      </c>
      <c r="C182" s="30" t="s">
        <v>324</v>
      </c>
      <c r="D182" s="96">
        <f>VLOOKUP(B182,'Status update'!B:E,4,0)</f>
        <v>1</v>
      </c>
      <c r="E182" s="96">
        <v>3</v>
      </c>
      <c r="F182" s="96">
        <f>VLOOKUP(B182,'Status update'!B:D,3,0)</f>
        <v>16</v>
      </c>
      <c r="G182" s="97">
        <f t="shared" si="34"/>
        <v>16</v>
      </c>
      <c r="H182" s="30" t="s">
        <v>99</v>
      </c>
      <c r="I182" s="30"/>
      <c r="J182" s="30"/>
      <c r="K182" s="98">
        <f t="shared" si="35"/>
        <v>9.580838323353294E-2</v>
      </c>
      <c r="L182" s="98">
        <f t="shared" si="36"/>
        <v>9.580838323353294E-2</v>
      </c>
      <c r="M182" s="99"/>
      <c r="N182" s="100">
        <f t="shared" si="37"/>
        <v>0</v>
      </c>
      <c r="O182" s="101">
        <v>1</v>
      </c>
      <c r="P182" s="102"/>
      <c r="Q182" s="103"/>
      <c r="R182" s="103"/>
      <c r="S182" s="30" t="s">
        <v>73</v>
      </c>
      <c r="T182" s="30" t="s">
        <v>74</v>
      </c>
      <c r="U182" s="30">
        <v>36</v>
      </c>
      <c r="V182" s="30">
        <v>33</v>
      </c>
      <c r="W182" s="30">
        <v>7</v>
      </c>
      <c r="X182" s="30">
        <v>167</v>
      </c>
      <c r="Y182" s="30" t="s">
        <v>75</v>
      </c>
      <c r="Z182" s="30">
        <v>6</v>
      </c>
      <c r="AA182" s="30" t="s">
        <v>200</v>
      </c>
      <c r="AB182" s="30" t="s">
        <v>117</v>
      </c>
      <c r="AC182" s="30">
        <v>70</v>
      </c>
      <c r="AD182" s="30">
        <v>70</v>
      </c>
      <c r="AE182" s="107"/>
      <c r="AF182" s="75"/>
      <c r="AG182" s="104">
        <f t="shared" si="38"/>
        <v>31.19</v>
      </c>
      <c r="AH182" s="104">
        <f t="shared" si="39"/>
        <v>32.749500000000005</v>
      </c>
      <c r="AI182" s="104">
        <f t="shared" si="40"/>
        <v>33.061400000000006</v>
      </c>
      <c r="AJ182" s="104">
        <f t="shared" si="41"/>
        <v>37.56</v>
      </c>
      <c r="AK182" s="104">
        <f t="shared" si="42"/>
        <v>37.56</v>
      </c>
      <c r="AL182" s="105">
        <f t="shared" si="43"/>
        <v>37.56</v>
      </c>
      <c r="AM182" s="105">
        <f t="shared" si="44"/>
        <v>37.56</v>
      </c>
      <c r="AN182" s="105"/>
      <c r="AO182" s="105"/>
      <c r="AP182" s="39">
        <f t="shared" si="49"/>
        <v>1</v>
      </c>
      <c r="AQ182" s="30" t="s">
        <v>201</v>
      </c>
      <c r="AR182" s="30"/>
      <c r="AS182" s="30">
        <v>167</v>
      </c>
      <c r="AT182" s="113">
        <v>31.19</v>
      </c>
      <c r="AU182" s="113"/>
      <c r="AV182" s="72">
        <v>32.749500000000005</v>
      </c>
      <c r="AW182" s="72">
        <v>33.061400000000006</v>
      </c>
      <c r="AX182" s="113">
        <v>37.56</v>
      </c>
      <c r="AY182" s="113">
        <v>37.56</v>
      </c>
      <c r="AZ182" s="108">
        <v>417</v>
      </c>
      <c r="BA182" s="112">
        <v>30.89</v>
      </c>
      <c r="BB182" s="112"/>
      <c r="BC182" s="112">
        <v>32.4345</v>
      </c>
      <c r="BD182" s="112">
        <v>32.743400000000001</v>
      </c>
      <c r="BE182" s="112">
        <v>37.200000000000003</v>
      </c>
      <c r="BF182" s="112">
        <v>37.200000000000003</v>
      </c>
      <c r="BG182" s="109">
        <v>833</v>
      </c>
      <c r="BH182" s="112">
        <v>30.59</v>
      </c>
      <c r="BI182" s="112"/>
      <c r="BJ182" s="112">
        <v>32.119500000000002</v>
      </c>
      <c r="BK182" s="112">
        <v>32.425400000000003</v>
      </c>
      <c r="BL182" s="112">
        <v>36.839999999999996</v>
      </c>
      <c r="BM182" s="112">
        <v>36.839999999999996</v>
      </c>
      <c r="BN182" s="109">
        <v>1667</v>
      </c>
      <c r="BO182" s="112">
        <v>30.3</v>
      </c>
      <c r="BP182" s="112"/>
      <c r="BQ182" s="112">
        <v>31.815000000000001</v>
      </c>
      <c r="BR182" s="112">
        <v>32.118000000000002</v>
      </c>
      <c r="BS182" s="112">
        <v>36.480000000000004</v>
      </c>
      <c r="BT182" s="112">
        <v>36.480000000000004</v>
      </c>
      <c r="BU182" s="109">
        <v>4167</v>
      </c>
      <c r="BV182" s="112">
        <v>30</v>
      </c>
      <c r="BW182" s="112"/>
      <c r="BX182" s="112">
        <v>31.5</v>
      </c>
      <c r="BY182" s="112">
        <v>31.8</v>
      </c>
      <c r="BZ182" s="112">
        <v>36.119999999999997</v>
      </c>
      <c r="CA182" s="112">
        <v>36.119999999999997</v>
      </c>
      <c r="CB182" s="106" t="str">
        <f t="shared" si="45"/>
        <v>Heineken UCL</v>
      </c>
      <c r="CC182" s="30"/>
      <c r="CD182" s="30"/>
      <c r="CE182" s="73"/>
      <c r="CF182" s="74"/>
      <c r="CG182" s="30"/>
      <c r="CH182" s="30"/>
      <c r="CI182" s="110">
        <v>100051</v>
      </c>
    </row>
    <row r="183" spans="1:87" ht="15" customHeight="1" x14ac:dyDescent="0.25">
      <c r="A183" s="30" t="s">
        <v>119</v>
      </c>
      <c r="B183" s="30">
        <v>88026501</v>
      </c>
      <c r="C183" s="30" t="s">
        <v>325</v>
      </c>
      <c r="D183" s="96">
        <f>VLOOKUP(B183,'Status update'!B:E,4,0)</f>
        <v>1</v>
      </c>
      <c r="E183" s="96">
        <v>3</v>
      </c>
      <c r="F183" s="96">
        <f>VLOOKUP(B183,'Status update'!B:D,3,0)</f>
        <v>14</v>
      </c>
      <c r="G183" s="97">
        <f t="shared" si="34"/>
        <v>14</v>
      </c>
      <c r="H183" s="30" t="s">
        <v>99</v>
      </c>
      <c r="I183" s="30"/>
      <c r="J183" s="30"/>
      <c r="K183" s="98">
        <f t="shared" si="35"/>
        <v>8.3832335329341312E-2</v>
      </c>
      <c r="L183" s="98">
        <f t="shared" si="36"/>
        <v>8.3832335329341312E-2</v>
      </c>
      <c r="M183" s="99"/>
      <c r="N183" s="100">
        <f t="shared" si="37"/>
        <v>0</v>
      </c>
      <c r="O183" s="101"/>
      <c r="P183" s="102"/>
      <c r="Q183" s="103"/>
      <c r="R183" s="103"/>
      <c r="S183" s="30" t="s">
        <v>73</v>
      </c>
      <c r="T183" s="30" t="s">
        <v>74</v>
      </c>
      <c r="U183" s="30">
        <v>36</v>
      </c>
      <c r="V183" s="30">
        <v>33</v>
      </c>
      <c r="W183" s="30">
        <v>7</v>
      </c>
      <c r="X183" s="30">
        <v>167</v>
      </c>
      <c r="Y183" s="30" t="s">
        <v>75</v>
      </c>
      <c r="Z183" s="30">
        <v>6</v>
      </c>
      <c r="AA183" s="30" t="s">
        <v>200</v>
      </c>
      <c r="AB183" s="30" t="s">
        <v>117</v>
      </c>
      <c r="AC183" s="30">
        <v>70</v>
      </c>
      <c r="AD183" s="30">
        <v>70</v>
      </c>
      <c r="AE183" s="107"/>
      <c r="AF183" s="75"/>
      <c r="AG183" s="104">
        <f t="shared" si="38"/>
        <v>32.409999999999997</v>
      </c>
      <c r="AH183" s="104">
        <f t="shared" si="39"/>
        <v>34.030499999999996</v>
      </c>
      <c r="AI183" s="104">
        <f t="shared" si="40"/>
        <v>34.354599999999998</v>
      </c>
      <c r="AJ183" s="104">
        <f t="shared" si="41"/>
        <v>39.06</v>
      </c>
      <c r="AK183" s="104">
        <f t="shared" si="42"/>
        <v>39.06</v>
      </c>
      <c r="AL183" s="105">
        <f t="shared" si="43"/>
        <v>39.06</v>
      </c>
      <c r="AM183" s="105">
        <f t="shared" si="44"/>
        <v>39.06</v>
      </c>
      <c r="AN183" s="105"/>
      <c r="AO183" s="105"/>
      <c r="AP183" s="39">
        <f t="shared" si="49"/>
        <v>1</v>
      </c>
      <c r="AQ183" s="30" t="s">
        <v>201</v>
      </c>
      <c r="AR183" s="30"/>
      <c r="AS183" s="30">
        <v>167</v>
      </c>
      <c r="AT183" s="113">
        <v>32.409999999999997</v>
      </c>
      <c r="AU183" s="113"/>
      <c r="AV183" s="72">
        <v>34.030499999999996</v>
      </c>
      <c r="AW183" s="72">
        <v>34.354599999999998</v>
      </c>
      <c r="AX183" s="113">
        <v>39.06</v>
      </c>
      <c r="AY183" s="113">
        <v>39.06</v>
      </c>
      <c r="AZ183" s="108">
        <v>417</v>
      </c>
      <c r="BA183" s="112">
        <v>32.119999999999997</v>
      </c>
      <c r="BB183" s="112"/>
      <c r="BC183" s="112">
        <v>33.725999999999999</v>
      </c>
      <c r="BD183" s="112">
        <v>34.047199999999997</v>
      </c>
      <c r="BE183" s="112">
        <v>38.700000000000003</v>
      </c>
      <c r="BF183" s="112">
        <v>38.700000000000003</v>
      </c>
      <c r="BG183" s="109">
        <v>833</v>
      </c>
      <c r="BH183" s="112">
        <v>31.82</v>
      </c>
      <c r="BI183" s="112"/>
      <c r="BJ183" s="112">
        <v>33.411000000000001</v>
      </c>
      <c r="BK183" s="112">
        <v>33.729199999999999</v>
      </c>
      <c r="BL183" s="112">
        <v>38.339999999999996</v>
      </c>
      <c r="BM183" s="112">
        <v>38.339999999999996</v>
      </c>
      <c r="BN183" s="109">
        <v>1667</v>
      </c>
      <c r="BO183" s="112">
        <v>31.52</v>
      </c>
      <c r="BP183" s="112"/>
      <c r="BQ183" s="112">
        <v>33.096000000000004</v>
      </c>
      <c r="BR183" s="112">
        <v>33.411200000000001</v>
      </c>
      <c r="BS183" s="112">
        <v>37.980000000000004</v>
      </c>
      <c r="BT183" s="112">
        <v>37.980000000000004</v>
      </c>
      <c r="BU183" s="109">
        <v>4167</v>
      </c>
      <c r="BV183" s="112">
        <v>31.22</v>
      </c>
      <c r="BW183" s="112"/>
      <c r="BX183" s="112">
        <v>32.780999999999999</v>
      </c>
      <c r="BY183" s="112">
        <v>33.093200000000003</v>
      </c>
      <c r="BZ183" s="112">
        <v>37.619999999999997</v>
      </c>
      <c r="CA183" s="112">
        <v>37.619999999999997</v>
      </c>
      <c r="CB183" s="106" t="str">
        <f t="shared" si="45"/>
        <v>Heineken UCL</v>
      </c>
      <c r="CC183" s="30"/>
      <c r="CD183" s="30"/>
      <c r="CE183" s="73"/>
      <c r="CF183" s="74"/>
      <c r="CG183" s="30"/>
      <c r="CH183" s="30"/>
      <c r="CI183" s="110">
        <v>100051</v>
      </c>
    </row>
    <row r="184" spans="1:87" ht="15" customHeight="1" x14ac:dyDescent="0.25">
      <c r="A184" s="30" t="s">
        <v>119</v>
      </c>
      <c r="B184" s="30">
        <v>88026502</v>
      </c>
      <c r="C184" s="30" t="s">
        <v>326</v>
      </c>
      <c r="D184" s="96">
        <f>VLOOKUP(B184,'Status update'!B:E,4,0)</f>
        <v>1</v>
      </c>
      <c r="E184" s="96">
        <v>3</v>
      </c>
      <c r="F184" s="96">
        <f>VLOOKUP(B184,'Status update'!B:D,3,0)</f>
        <v>17</v>
      </c>
      <c r="G184" s="97">
        <f t="shared" si="34"/>
        <v>17</v>
      </c>
      <c r="H184" s="30" t="s">
        <v>99</v>
      </c>
      <c r="I184" s="30"/>
      <c r="J184" s="30"/>
      <c r="K184" s="98">
        <f t="shared" si="35"/>
        <v>0.10179640718562874</v>
      </c>
      <c r="L184" s="98">
        <f t="shared" si="36"/>
        <v>0.10179640718562874</v>
      </c>
      <c r="M184" s="99"/>
      <c r="N184" s="100">
        <f t="shared" si="37"/>
        <v>0</v>
      </c>
      <c r="O184" s="101"/>
      <c r="P184" s="102"/>
      <c r="Q184" s="103"/>
      <c r="R184" s="103"/>
      <c r="S184" s="30" t="s">
        <v>73</v>
      </c>
      <c r="T184" s="30" t="s">
        <v>74</v>
      </c>
      <c r="U184" s="30">
        <v>36</v>
      </c>
      <c r="V184" s="30">
        <v>33</v>
      </c>
      <c r="W184" s="30">
        <v>7</v>
      </c>
      <c r="X184" s="30">
        <v>167</v>
      </c>
      <c r="Y184" s="30" t="s">
        <v>75</v>
      </c>
      <c r="Z184" s="30">
        <v>6</v>
      </c>
      <c r="AA184" s="30" t="s">
        <v>200</v>
      </c>
      <c r="AB184" s="30" t="s">
        <v>117</v>
      </c>
      <c r="AC184" s="30">
        <v>70</v>
      </c>
      <c r="AD184" s="30">
        <v>70</v>
      </c>
      <c r="AE184" s="107"/>
      <c r="AF184" s="75"/>
      <c r="AG184" s="104">
        <f t="shared" si="38"/>
        <v>32.409999999999997</v>
      </c>
      <c r="AH184" s="104">
        <f t="shared" si="39"/>
        <v>34.030499999999996</v>
      </c>
      <c r="AI184" s="104">
        <f t="shared" si="40"/>
        <v>34.354599999999998</v>
      </c>
      <c r="AJ184" s="104">
        <f t="shared" si="41"/>
        <v>39.06</v>
      </c>
      <c r="AK184" s="104">
        <f t="shared" si="42"/>
        <v>39.06</v>
      </c>
      <c r="AL184" s="105">
        <f t="shared" si="43"/>
        <v>39.06</v>
      </c>
      <c r="AM184" s="105">
        <f t="shared" si="44"/>
        <v>39.06</v>
      </c>
      <c r="AN184" s="105"/>
      <c r="AO184" s="105"/>
      <c r="AP184" s="39">
        <f t="shared" si="49"/>
        <v>1</v>
      </c>
      <c r="AQ184" s="30" t="s">
        <v>201</v>
      </c>
      <c r="AR184" s="30"/>
      <c r="AS184" s="30">
        <v>167</v>
      </c>
      <c r="AT184" s="113">
        <v>32.409999999999997</v>
      </c>
      <c r="AU184" s="113"/>
      <c r="AV184" s="72">
        <v>34.030499999999996</v>
      </c>
      <c r="AW184" s="72">
        <v>34.354599999999998</v>
      </c>
      <c r="AX184" s="113">
        <v>39.06</v>
      </c>
      <c r="AY184" s="113">
        <v>39.06</v>
      </c>
      <c r="AZ184" s="108">
        <v>417</v>
      </c>
      <c r="BA184" s="112">
        <v>32.119999999999997</v>
      </c>
      <c r="BB184" s="112"/>
      <c r="BC184" s="112">
        <v>33.725999999999999</v>
      </c>
      <c r="BD184" s="112">
        <v>34.047199999999997</v>
      </c>
      <c r="BE184" s="112">
        <v>38.700000000000003</v>
      </c>
      <c r="BF184" s="112">
        <v>38.700000000000003</v>
      </c>
      <c r="BG184" s="109">
        <v>833</v>
      </c>
      <c r="BH184" s="112">
        <v>31.82</v>
      </c>
      <c r="BI184" s="112"/>
      <c r="BJ184" s="112">
        <v>33.411000000000001</v>
      </c>
      <c r="BK184" s="112">
        <v>33.729199999999999</v>
      </c>
      <c r="BL184" s="112">
        <v>38.339999999999996</v>
      </c>
      <c r="BM184" s="112">
        <v>38.339999999999996</v>
      </c>
      <c r="BN184" s="109">
        <v>1667</v>
      </c>
      <c r="BO184" s="112">
        <v>31.52</v>
      </c>
      <c r="BP184" s="112"/>
      <c r="BQ184" s="112">
        <v>33.096000000000004</v>
      </c>
      <c r="BR184" s="112">
        <v>33.411200000000001</v>
      </c>
      <c r="BS184" s="112">
        <v>37.980000000000004</v>
      </c>
      <c r="BT184" s="112">
        <v>37.980000000000004</v>
      </c>
      <c r="BU184" s="109">
        <v>4167</v>
      </c>
      <c r="BV184" s="112">
        <v>31.22</v>
      </c>
      <c r="BW184" s="112"/>
      <c r="BX184" s="112">
        <v>32.780999999999999</v>
      </c>
      <c r="BY184" s="112">
        <v>33.093200000000003</v>
      </c>
      <c r="BZ184" s="112">
        <v>37.619999999999997</v>
      </c>
      <c r="CA184" s="112">
        <v>37.619999999999997</v>
      </c>
      <c r="CB184" s="106" t="str">
        <f t="shared" si="45"/>
        <v>Heineken UCL</v>
      </c>
      <c r="CC184" s="30"/>
      <c r="CD184" s="30"/>
      <c r="CE184" s="73"/>
      <c r="CF184" s="74"/>
      <c r="CG184" s="30"/>
      <c r="CH184" s="30"/>
      <c r="CI184" s="110">
        <v>100051</v>
      </c>
    </row>
    <row r="185" spans="1:87" ht="15" customHeight="1" x14ac:dyDescent="0.25">
      <c r="A185" s="30" t="s">
        <v>119</v>
      </c>
      <c r="B185" s="30">
        <v>88026503</v>
      </c>
      <c r="C185" s="30" t="s">
        <v>327</v>
      </c>
      <c r="D185" s="96">
        <f>VLOOKUP(B185,'Status update'!B:E,4,0)</f>
        <v>1</v>
      </c>
      <c r="E185" s="96">
        <v>3</v>
      </c>
      <c r="F185" s="96">
        <f>VLOOKUP(B185,'Status update'!B:D,3,0)</f>
        <v>23</v>
      </c>
      <c r="G185" s="97">
        <f t="shared" si="34"/>
        <v>23</v>
      </c>
      <c r="H185" s="30" t="s">
        <v>99</v>
      </c>
      <c r="I185" s="30"/>
      <c r="J185" s="30"/>
      <c r="K185" s="98">
        <f t="shared" si="35"/>
        <v>0.1377245508982036</v>
      </c>
      <c r="L185" s="98">
        <f t="shared" si="36"/>
        <v>0.1377245508982036</v>
      </c>
      <c r="M185" s="99"/>
      <c r="N185" s="100">
        <f t="shared" si="37"/>
        <v>0</v>
      </c>
      <c r="O185" s="101"/>
      <c r="P185" s="102"/>
      <c r="Q185" s="103"/>
      <c r="R185" s="103"/>
      <c r="S185" s="30" t="s">
        <v>73</v>
      </c>
      <c r="T185" s="30" t="s">
        <v>74</v>
      </c>
      <c r="U185" s="30">
        <v>36</v>
      </c>
      <c r="V185" s="30">
        <v>33</v>
      </c>
      <c r="W185" s="30">
        <v>7</v>
      </c>
      <c r="X185" s="30">
        <v>167</v>
      </c>
      <c r="Y185" s="30" t="s">
        <v>75</v>
      </c>
      <c r="Z185" s="30">
        <v>6</v>
      </c>
      <c r="AA185" s="30" t="s">
        <v>200</v>
      </c>
      <c r="AB185" s="30" t="s">
        <v>117</v>
      </c>
      <c r="AC185" s="30">
        <v>70</v>
      </c>
      <c r="AD185" s="30">
        <v>70</v>
      </c>
      <c r="AE185" s="107"/>
      <c r="AF185" s="75"/>
      <c r="AG185" s="104">
        <f t="shared" si="38"/>
        <v>32.409999999999997</v>
      </c>
      <c r="AH185" s="104">
        <f t="shared" si="39"/>
        <v>34.030499999999996</v>
      </c>
      <c r="AI185" s="104">
        <f t="shared" si="40"/>
        <v>34.354599999999998</v>
      </c>
      <c r="AJ185" s="104">
        <f t="shared" si="41"/>
        <v>39.06</v>
      </c>
      <c r="AK185" s="104">
        <f t="shared" si="42"/>
        <v>39.06</v>
      </c>
      <c r="AL185" s="105">
        <f t="shared" si="43"/>
        <v>39.06</v>
      </c>
      <c r="AM185" s="105">
        <f t="shared" si="44"/>
        <v>39.06</v>
      </c>
      <c r="AN185" s="105"/>
      <c r="AO185" s="105"/>
      <c r="AP185" s="39">
        <f t="shared" si="49"/>
        <v>1</v>
      </c>
      <c r="AQ185" s="30" t="s">
        <v>201</v>
      </c>
      <c r="AR185" s="30"/>
      <c r="AS185" s="30">
        <v>167</v>
      </c>
      <c r="AT185" s="113">
        <v>32.409999999999997</v>
      </c>
      <c r="AU185" s="113"/>
      <c r="AV185" s="72">
        <v>34.030499999999996</v>
      </c>
      <c r="AW185" s="72">
        <v>34.354599999999998</v>
      </c>
      <c r="AX185" s="113">
        <v>39.06</v>
      </c>
      <c r="AY185" s="113">
        <v>39.06</v>
      </c>
      <c r="AZ185" s="108">
        <v>417</v>
      </c>
      <c r="BA185" s="112">
        <v>32.119999999999997</v>
      </c>
      <c r="BB185" s="112"/>
      <c r="BC185" s="112">
        <v>33.725999999999999</v>
      </c>
      <c r="BD185" s="112">
        <v>34.047199999999997</v>
      </c>
      <c r="BE185" s="112">
        <v>38.700000000000003</v>
      </c>
      <c r="BF185" s="112">
        <v>38.700000000000003</v>
      </c>
      <c r="BG185" s="109">
        <v>833</v>
      </c>
      <c r="BH185" s="112">
        <v>31.82</v>
      </c>
      <c r="BI185" s="112"/>
      <c r="BJ185" s="112">
        <v>33.411000000000001</v>
      </c>
      <c r="BK185" s="112">
        <v>33.729199999999999</v>
      </c>
      <c r="BL185" s="112">
        <v>38.339999999999996</v>
      </c>
      <c r="BM185" s="112">
        <v>38.339999999999996</v>
      </c>
      <c r="BN185" s="109">
        <v>1667</v>
      </c>
      <c r="BO185" s="112">
        <v>31.52</v>
      </c>
      <c r="BP185" s="112"/>
      <c r="BQ185" s="112">
        <v>33.096000000000004</v>
      </c>
      <c r="BR185" s="112">
        <v>33.411200000000001</v>
      </c>
      <c r="BS185" s="112">
        <v>37.980000000000004</v>
      </c>
      <c r="BT185" s="112">
        <v>37.980000000000004</v>
      </c>
      <c r="BU185" s="109">
        <v>4167</v>
      </c>
      <c r="BV185" s="112">
        <v>31.22</v>
      </c>
      <c r="BW185" s="112"/>
      <c r="BX185" s="112">
        <v>32.780999999999999</v>
      </c>
      <c r="BY185" s="112">
        <v>33.093200000000003</v>
      </c>
      <c r="BZ185" s="112">
        <v>37.619999999999997</v>
      </c>
      <c r="CA185" s="112">
        <v>37.619999999999997</v>
      </c>
      <c r="CB185" s="106" t="str">
        <f t="shared" si="45"/>
        <v>Heineken UCL</v>
      </c>
      <c r="CC185" s="30">
        <v>32.200000000000003</v>
      </c>
      <c r="CD185" s="30"/>
      <c r="CE185" s="73"/>
      <c r="CF185" s="74"/>
      <c r="CG185" s="30"/>
      <c r="CH185" s="30"/>
      <c r="CI185" s="110">
        <v>100051</v>
      </c>
    </row>
    <row r="186" spans="1:87" ht="15" customHeight="1" x14ac:dyDescent="0.25">
      <c r="A186" s="30" t="s">
        <v>119</v>
      </c>
      <c r="B186" s="30">
        <v>88026504</v>
      </c>
      <c r="C186" s="30" t="s">
        <v>328</v>
      </c>
      <c r="D186" s="96">
        <f>VLOOKUP(B186,'Status update'!B:E,4,0)</f>
        <v>1</v>
      </c>
      <c r="E186" s="96">
        <v>3</v>
      </c>
      <c r="F186" s="96">
        <f>VLOOKUP(B186,'Status update'!B:D,3,0)</f>
        <v>15</v>
      </c>
      <c r="G186" s="97">
        <f t="shared" si="34"/>
        <v>15</v>
      </c>
      <c r="H186" s="30" t="s">
        <v>99</v>
      </c>
      <c r="I186" s="30"/>
      <c r="J186" s="30"/>
      <c r="K186" s="98">
        <f t="shared" si="35"/>
        <v>8.9820359281437126E-2</v>
      </c>
      <c r="L186" s="98">
        <f t="shared" si="36"/>
        <v>8.9820359281437126E-2</v>
      </c>
      <c r="M186" s="99"/>
      <c r="N186" s="100">
        <f t="shared" si="37"/>
        <v>0</v>
      </c>
      <c r="O186" s="101">
        <v>1</v>
      </c>
      <c r="P186" s="102"/>
      <c r="Q186" s="103"/>
      <c r="R186" s="103"/>
      <c r="S186" s="30" t="s">
        <v>73</v>
      </c>
      <c r="T186" s="30" t="s">
        <v>74</v>
      </c>
      <c r="U186" s="30">
        <v>36</v>
      </c>
      <c r="V186" s="30">
        <v>33</v>
      </c>
      <c r="W186" s="30">
        <v>7</v>
      </c>
      <c r="X186" s="30">
        <v>167</v>
      </c>
      <c r="Y186" s="30" t="s">
        <v>75</v>
      </c>
      <c r="Z186" s="30">
        <v>6</v>
      </c>
      <c r="AA186" s="30" t="s">
        <v>200</v>
      </c>
      <c r="AB186" s="30" t="s">
        <v>117</v>
      </c>
      <c r="AC186" s="30">
        <v>70</v>
      </c>
      <c r="AD186" s="30">
        <v>70</v>
      </c>
      <c r="AE186" s="107"/>
      <c r="AF186" s="75"/>
      <c r="AG186" s="104">
        <f t="shared" si="38"/>
        <v>32.409999999999997</v>
      </c>
      <c r="AH186" s="104">
        <f t="shared" si="39"/>
        <v>34.030499999999996</v>
      </c>
      <c r="AI186" s="104">
        <f t="shared" si="40"/>
        <v>34.354599999999998</v>
      </c>
      <c r="AJ186" s="104">
        <f t="shared" si="41"/>
        <v>39.06</v>
      </c>
      <c r="AK186" s="104">
        <f t="shared" si="42"/>
        <v>39.06</v>
      </c>
      <c r="AL186" s="105">
        <f t="shared" si="43"/>
        <v>39.06</v>
      </c>
      <c r="AM186" s="105">
        <f t="shared" si="44"/>
        <v>39.06</v>
      </c>
      <c r="AN186" s="105"/>
      <c r="AO186" s="105"/>
      <c r="AP186" s="39">
        <f t="shared" si="49"/>
        <v>1</v>
      </c>
      <c r="AQ186" s="30" t="s">
        <v>201</v>
      </c>
      <c r="AR186" s="30"/>
      <c r="AS186" s="30">
        <v>167</v>
      </c>
      <c r="AT186" s="113">
        <v>32.409999999999997</v>
      </c>
      <c r="AU186" s="113"/>
      <c r="AV186" s="72">
        <v>34.030499999999996</v>
      </c>
      <c r="AW186" s="72">
        <v>34.354599999999998</v>
      </c>
      <c r="AX186" s="113">
        <v>39.06</v>
      </c>
      <c r="AY186" s="113">
        <v>39.06</v>
      </c>
      <c r="AZ186" s="108">
        <v>417</v>
      </c>
      <c r="BA186" s="112">
        <v>32.119999999999997</v>
      </c>
      <c r="BB186" s="112"/>
      <c r="BC186" s="112">
        <v>33.725999999999999</v>
      </c>
      <c r="BD186" s="112">
        <v>34.047199999999997</v>
      </c>
      <c r="BE186" s="112">
        <v>38.700000000000003</v>
      </c>
      <c r="BF186" s="112">
        <v>38.700000000000003</v>
      </c>
      <c r="BG186" s="109">
        <v>833</v>
      </c>
      <c r="BH186" s="112">
        <v>31.82</v>
      </c>
      <c r="BI186" s="112"/>
      <c r="BJ186" s="112">
        <v>33.411000000000001</v>
      </c>
      <c r="BK186" s="112">
        <v>33.729199999999999</v>
      </c>
      <c r="BL186" s="112">
        <v>38.339999999999996</v>
      </c>
      <c r="BM186" s="112">
        <v>38.339999999999996</v>
      </c>
      <c r="BN186" s="109">
        <v>1667</v>
      </c>
      <c r="BO186" s="112">
        <v>31.52</v>
      </c>
      <c r="BP186" s="112"/>
      <c r="BQ186" s="112">
        <v>33.096000000000004</v>
      </c>
      <c r="BR186" s="112">
        <v>33.411200000000001</v>
      </c>
      <c r="BS186" s="112">
        <v>37.980000000000004</v>
      </c>
      <c r="BT186" s="112">
        <v>37.980000000000004</v>
      </c>
      <c r="BU186" s="109">
        <v>4167</v>
      </c>
      <c r="BV186" s="112">
        <v>31.22</v>
      </c>
      <c r="BW186" s="112"/>
      <c r="BX186" s="112">
        <v>32.780999999999999</v>
      </c>
      <c r="BY186" s="112">
        <v>33.093200000000003</v>
      </c>
      <c r="BZ186" s="112">
        <v>37.619999999999997</v>
      </c>
      <c r="CA186" s="112">
        <v>37.619999999999997</v>
      </c>
      <c r="CB186" s="106" t="str">
        <f t="shared" si="45"/>
        <v>Heineken UCL</v>
      </c>
      <c r="CC186" s="30"/>
      <c r="CD186" s="30"/>
      <c r="CE186" s="73"/>
      <c r="CF186" s="74"/>
      <c r="CG186" s="30"/>
      <c r="CH186" s="30"/>
      <c r="CI186" s="110">
        <v>100051</v>
      </c>
    </row>
    <row r="187" spans="1:87" ht="15" customHeight="1" x14ac:dyDescent="0.25">
      <c r="A187" s="30" t="s">
        <v>119</v>
      </c>
      <c r="B187" s="30">
        <v>88026505</v>
      </c>
      <c r="C187" s="30" t="s">
        <v>329</v>
      </c>
      <c r="D187" s="96">
        <f>VLOOKUP(B187,'Status update'!B:E,4,0)</f>
        <v>3</v>
      </c>
      <c r="E187" s="96">
        <f>D187</f>
        <v>3</v>
      </c>
      <c r="F187" s="96">
        <f>VLOOKUP(B187,'Status update'!B:D,3,0)</f>
        <v>4834</v>
      </c>
      <c r="G187" s="97">
        <f t="shared" si="34"/>
        <v>4834</v>
      </c>
      <c r="H187" s="30"/>
      <c r="I187" s="30"/>
      <c r="J187" s="30"/>
      <c r="K187" s="98">
        <f t="shared" si="35"/>
        <v>9.6679999999999993</v>
      </c>
      <c r="L187" s="98">
        <f t="shared" si="36"/>
        <v>9.6679999999999993</v>
      </c>
      <c r="M187" s="99"/>
      <c r="N187" s="100">
        <f t="shared" si="37"/>
        <v>0</v>
      </c>
      <c r="O187" s="101">
        <v>1</v>
      </c>
      <c r="P187" s="102"/>
      <c r="Q187" s="103"/>
      <c r="R187" s="103"/>
      <c r="S187" s="30" t="s">
        <v>73</v>
      </c>
      <c r="T187" s="30" t="s">
        <v>74</v>
      </c>
      <c r="U187" s="30">
        <v>68</v>
      </c>
      <c r="V187" s="30">
        <v>19</v>
      </c>
      <c r="W187" s="30">
        <v>19</v>
      </c>
      <c r="X187" s="30">
        <v>500</v>
      </c>
      <c r="Y187" s="30" t="s">
        <v>75</v>
      </c>
      <c r="Z187" s="30">
        <v>10</v>
      </c>
      <c r="AA187" s="30" t="s">
        <v>76</v>
      </c>
      <c r="AB187" s="30" t="s">
        <v>77</v>
      </c>
      <c r="AC187" s="30">
        <v>70</v>
      </c>
      <c r="AD187" s="30">
        <v>77</v>
      </c>
      <c r="AE187" s="107"/>
      <c r="AF187" s="75"/>
      <c r="AG187" s="104">
        <f t="shared" si="38"/>
        <v>45.78</v>
      </c>
      <c r="AH187" s="104">
        <f t="shared" si="39"/>
        <v>52.189200000000007</v>
      </c>
      <c r="AI187" s="104">
        <f t="shared" si="40"/>
        <v>46.91</v>
      </c>
      <c r="AJ187" s="104">
        <f t="shared" si="41"/>
        <v>64.900000000000006</v>
      </c>
      <c r="AK187" s="104">
        <f t="shared" si="42"/>
        <v>57.9</v>
      </c>
      <c r="AL187" s="105">
        <f t="shared" si="43"/>
        <v>60.300000000000004</v>
      </c>
      <c r="AM187" s="105">
        <f t="shared" si="44"/>
        <v>53.3</v>
      </c>
      <c r="AN187" s="105"/>
      <c r="AO187" s="105"/>
      <c r="AP187" s="39">
        <f t="shared" si="49"/>
        <v>3</v>
      </c>
      <c r="AQ187" s="30" t="s">
        <v>78</v>
      </c>
      <c r="AR187" s="30" t="s">
        <v>79</v>
      </c>
      <c r="AS187" s="30">
        <v>500</v>
      </c>
      <c r="AT187" s="113">
        <v>49.26</v>
      </c>
      <c r="AU187" s="113">
        <v>50.99</v>
      </c>
      <c r="AV187" s="72">
        <v>56.156400000000005</v>
      </c>
      <c r="AW187" s="72">
        <v>50.99</v>
      </c>
      <c r="AX187" s="113">
        <v>64.900000000000006</v>
      </c>
      <c r="AY187" s="113">
        <v>57.9</v>
      </c>
      <c r="AZ187" s="108">
        <v>1000</v>
      </c>
      <c r="BA187" s="112">
        <v>46.91</v>
      </c>
      <c r="BB187" s="112">
        <v>48.03</v>
      </c>
      <c r="BC187" s="112">
        <v>53.477400000000003</v>
      </c>
      <c r="BD187" s="112">
        <v>48.03</v>
      </c>
      <c r="BE187" s="112">
        <v>61.8</v>
      </c>
      <c r="BF187" s="112">
        <v>54.6</v>
      </c>
      <c r="BG187" s="109">
        <v>2500</v>
      </c>
      <c r="BH187" s="112">
        <v>45.78</v>
      </c>
      <c r="BI187" s="112">
        <v>46.91</v>
      </c>
      <c r="BJ187" s="112">
        <v>52.189200000000007</v>
      </c>
      <c r="BK187" s="112">
        <v>46.91</v>
      </c>
      <c r="BL187" s="112">
        <v>60.300000000000004</v>
      </c>
      <c r="BM187" s="112">
        <v>53.3</v>
      </c>
      <c r="BN187" s="109">
        <v>5000</v>
      </c>
      <c r="BO187" s="112">
        <v>44.96</v>
      </c>
      <c r="BP187" s="112">
        <v>45.99</v>
      </c>
      <c r="BQ187" s="112">
        <v>51.254400000000004</v>
      </c>
      <c r="BR187" s="112">
        <v>45.99</v>
      </c>
      <c r="BS187" s="112">
        <v>59.3</v>
      </c>
      <c r="BT187" s="112">
        <v>52.300000000000004</v>
      </c>
      <c r="BU187" s="109"/>
      <c r="BV187" s="112"/>
      <c r="BW187" s="112"/>
      <c r="BX187" s="112"/>
      <c r="BY187" s="112"/>
      <c r="BZ187" s="112"/>
      <c r="CA187" s="112"/>
      <c r="CB187" s="106" t="str">
        <f t="shared" si="45"/>
        <v>Heineken UCL</v>
      </c>
      <c r="CC187" s="30">
        <v>40.380000000000003</v>
      </c>
      <c r="CD187" s="30"/>
      <c r="CE187" s="73"/>
      <c r="CF187" s="74"/>
      <c r="CG187" s="30"/>
      <c r="CH187" s="30"/>
      <c r="CI187" s="110">
        <v>100051</v>
      </c>
    </row>
    <row r="188" spans="1:87" ht="15" customHeight="1" x14ac:dyDescent="0.25">
      <c r="A188" s="30" t="s">
        <v>119</v>
      </c>
      <c r="B188" s="30">
        <v>88026506</v>
      </c>
      <c r="C188" s="30" t="s">
        <v>330</v>
      </c>
      <c r="D188" s="96">
        <f>VLOOKUP(B188,'Status update'!B:E,4,0)</f>
        <v>3</v>
      </c>
      <c r="E188" s="96">
        <f>D188</f>
        <v>3</v>
      </c>
      <c r="F188" s="96">
        <f>VLOOKUP(B188,'Status update'!B:D,3,0)</f>
        <v>636</v>
      </c>
      <c r="G188" s="97">
        <f>F188-Q188-R188+M188+300</f>
        <v>936</v>
      </c>
      <c r="H188" s="30" t="s">
        <v>1057</v>
      </c>
      <c r="I188" s="30"/>
      <c r="J188" s="30"/>
      <c r="K188" s="98">
        <f t="shared" si="35"/>
        <v>3.18</v>
      </c>
      <c r="L188" s="98">
        <f t="shared" si="36"/>
        <v>4.68</v>
      </c>
      <c r="M188" s="99"/>
      <c r="N188" s="100">
        <f t="shared" si="37"/>
        <v>0</v>
      </c>
      <c r="O188" s="101">
        <v>1</v>
      </c>
      <c r="P188" s="102"/>
      <c r="Q188" s="103"/>
      <c r="R188" s="103"/>
      <c r="S188" s="30" t="s">
        <v>73</v>
      </c>
      <c r="T188" s="30" t="s">
        <v>74</v>
      </c>
      <c r="U188" s="30">
        <v>52</v>
      </c>
      <c r="V188" s="30">
        <v>33</v>
      </c>
      <c r="W188" s="30">
        <v>12</v>
      </c>
      <c r="X188" s="30">
        <v>200</v>
      </c>
      <c r="Y188" s="30" t="s">
        <v>75</v>
      </c>
      <c r="Z188" s="30">
        <v>5</v>
      </c>
      <c r="AA188" s="30" t="s">
        <v>76</v>
      </c>
      <c r="AB188" s="30" t="s">
        <v>77</v>
      </c>
      <c r="AC188" s="30">
        <v>77</v>
      </c>
      <c r="AD188" s="30">
        <v>84</v>
      </c>
      <c r="AE188" s="107"/>
      <c r="AF188" s="75"/>
      <c r="AG188" s="104">
        <f t="shared" si="38"/>
        <v>55.74</v>
      </c>
      <c r="AH188" s="104">
        <f t="shared" si="39"/>
        <v>65.215800000000002</v>
      </c>
      <c r="AI188" s="104">
        <f t="shared" si="40"/>
        <v>57.64</v>
      </c>
      <c r="AJ188" s="104">
        <f t="shared" si="41"/>
        <v>75.55</v>
      </c>
      <c r="AK188" s="104">
        <f t="shared" si="42"/>
        <v>68</v>
      </c>
      <c r="AL188" s="105">
        <f t="shared" si="43"/>
        <v>74.75</v>
      </c>
      <c r="AM188" s="105">
        <f t="shared" si="44"/>
        <v>65.5</v>
      </c>
      <c r="AN188" s="105"/>
      <c r="AO188" s="105"/>
      <c r="AP188" s="39">
        <f t="shared" si="49"/>
        <v>2</v>
      </c>
      <c r="AQ188" s="30" t="s">
        <v>123</v>
      </c>
      <c r="AR188" s="30" t="s">
        <v>79</v>
      </c>
      <c r="AS188" s="30">
        <v>200</v>
      </c>
      <c r="AT188" s="113">
        <v>56.36</v>
      </c>
      <c r="AU188" s="113">
        <v>59.83</v>
      </c>
      <c r="AV188" s="72">
        <v>65.941199999999995</v>
      </c>
      <c r="AW188" s="72">
        <v>59.83</v>
      </c>
      <c r="AX188" s="113">
        <v>75.55</v>
      </c>
      <c r="AY188" s="113">
        <v>68</v>
      </c>
      <c r="AZ188" s="108">
        <v>500</v>
      </c>
      <c r="BA188" s="112">
        <v>55.74</v>
      </c>
      <c r="BB188" s="112">
        <v>57.64</v>
      </c>
      <c r="BC188" s="112">
        <v>65.215800000000002</v>
      </c>
      <c r="BD188" s="112">
        <v>57.64</v>
      </c>
      <c r="BE188" s="112">
        <v>74.75</v>
      </c>
      <c r="BF188" s="112">
        <v>65.5</v>
      </c>
      <c r="BG188" s="109">
        <v>1000</v>
      </c>
      <c r="BH188" s="112">
        <v>55.08</v>
      </c>
      <c r="BI188" s="112">
        <v>56.82</v>
      </c>
      <c r="BJ188" s="112">
        <v>64.443599999999989</v>
      </c>
      <c r="BK188" s="112">
        <v>56.82</v>
      </c>
      <c r="BL188" s="112">
        <v>73.849999999999994</v>
      </c>
      <c r="BM188" s="112">
        <v>64.55</v>
      </c>
      <c r="BN188" s="109">
        <v>2000</v>
      </c>
      <c r="BO188" s="112">
        <v>54.47</v>
      </c>
      <c r="BP188" s="112">
        <v>56.05</v>
      </c>
      <c r="BQ188" s="112">
        <v>63.729899999999994</v>
      </c>
      <c r="BR188" s="112">
        <v>56.05</v>
      </c>
      <c r="BS188" s="112">
        <v>73.05</v>
      </c>
      <c r="BT188" s="112">
        <v>63.7</v>
      </c>
      <c r="BU188" s="109">
        <v>3000</v>
      </c>
      <c r="BV188" s="112">
        <v>53.85</v>
      </c>
      <c r="BW188" s="112">
        <v>55.29</v>
      </c>
      <c r="BX188" s="112">
        <v>63.0045</v>
      </c>
      <c r="BY188" s="112">
        <v>55.29</v>
      </c>
      <c r="BZ188" s="112">
        <v>72.2</v>
      </c>
      <c r="CA188" s="112">
        <v>62.85</v>
      </c>
      <c r="CB188" s="106" t="str">
        <f t="shared" si="45"/>
        <v>Heineken UCL</v>
      </c>
      <c r="CC188" s="30"/>
      <c r="CD188" s="30"/>
      <c r="CE188" s="73"/>
      <c r="CF188" s="74"/>
      <c r="CG188" s="30"/>
      <c r="CH188" s="30"/>
      <c r="CI188" s="110">
        <v>100051</v>
      </c>
    </row>
    <row r="189" spans="1:87" ht="15" customHeight="1" x14ac:dyDescent="0.25">
      <c r="A189" s="30" t="s">
        <v>119</v>
      </c>
      <c r="B189" s="30">
        <v>88026507</v>
      </c>
      <c r="C189" s="30" t="s">
        <v>331</v>
      </c>
      <c r="D189" s="96">
        <f>VLOOKUP(B189,'Status update'!B:E,4,0)</f>
        <v>3</v>
      </c>
      <c r="E189" s="96">
        <f>D189</f>
        <v>3</v>
      </c>
      <c r="F189" s="96">
        <f>VLOOKUP(B189,'Status update'!B:D,3,0)</f>
        <v>628</v>
      </c>
      <c r="G189" s="97">
        <f t="shared" si="34"/>
        <v>628</v>
      </c>
      <c r="H189" s="30"/>
      <c r="I189" s="30"/>
      <c r="J189" s="30"/>
      <c r="K189" s="98">
        <f t="shared" si="35"/>
        <v>2.512</v>
      </c>
      <c r="L189" s="98">
        <f t="shared" si="36"/>
        <v>2.512</v>
      </c>
      <c r="M189" s="99"/>
      <c r="N189" s="100">
        <f t="shared" si="37"/>
        <v>0</v>
      </c>
      <c r="O189" s="101">
        <v>1</v>
      </c>
      <c r="P189" s="102"/>
      <c r="Q189" s="103"/>
      <c r="R189" s="103"/>
      <c r="S189" s="30" t="s">
        <v>73</v>
      </c>
      <c r="T189" s="30" t="s">
        <v>74</v>
      </c>
      <c r="U189" s="30">
        <v>102</v>
      </c>
      <c r="V189" s="30">
        <v>20</v>
      </c>
      <c r="W189" s="30">
        <v>7</v>
      </c>
      <c r="X189" s="30">
        <v>250</v>
      </c>
      <c r="Y189" s="30" t="s">
        <v>75</v>
      </c>
      <c r="Z189" s="30">
        <v>4</v>
      </c>
      <c r="AA189" s="30" t="s">
        <v>76</v>
      </c>
      <c r="AB189" s="30" t="s">
        <v>77</v>
      </c>
      <c r="AC189" s="30">
        <v>70</v>
      </c>
      <c r="AD189" s="30">
        <v>77</v>
      </c>
      <c r="AE189" s="107"/>
      <c r="AF189" s="75"/>
      <c r="AG189" s="104">
        <f t="shared" si="38"/>
        <v>36.42</v>
      </c>
      <c r="AH189" s="104">
        <f t="shared" si="39"/>
        <v>41.518800000000006</v>
      </c>
      <c r="AI189" s="104">
        <f t="shared" si="40"/>
        <v>37.24</v>
      </c>
      <c r="AJ189" s="104">
        <f t="shared" si="41"/>
        <v>48.32</v>
      </c>
      <c r="AK189" s="104">
        <f t="shared" si="42"/>
        <v>44.44</v>
      </c>
      <c r="AL189" s="105">
        <f t="shared" si="43"/>
        <v>48</v>
      </c>
      <c r="AM189" s="105">
        <f t="shared" si="44"/>
        <v>42.32</v>
      </c>
      <c r="AN189" s="105"/>
      <c r="AO189" s="105"/>
      <c r="AP189" s="39">
        <f t="shared" si="49"/>
        <v>2</v>
      </c>
      <c r="AQ189" s="30" t="s">
        <v>123</v>
      </c>
      <c r="AR189" s="30" t="s">
        <v>79</v>
      </c>
      <c r="AS189" s="30">
        <v>250</v>
      </c>
      <c r="AT189" s="113">
        <v>36.67</v>
      </c>
      <c r="AU189" s="113">
        <v>39.119999999999997</v>
      </c>
      <c r="AV189" s="72">
        <v>41.80380000000001</v>
      </c>
      <c r="AW189" s="72">
        <v>39.119999999999997</v>
      </c>
      <c r="AX189" s="113">
        <v>48.32</v>
      </c>
      <c r="AY189" s="113">
        <v>44.44</v>
      </c>
      <c r="AZ189" s="108">
        <v>625</v>
      </c>
      <c r="BA189" s="112">
        <v>36.42</v>
      </c>
      <c r="BB189" s="112">
        <v>37.24</v>
      </c>
      <c r="BC189" s="112">
        <v>41.518800000000006</v>
      </c>
      <c r="BD189" s="112">
        <v>37.24</v>
      </c>
      <c r="BE189" s="112">
        <v>48</v>
      </c>
      <c r="BF189" s="112">
        <v>42.32</v>
      </c>
      <c r="BG189" s="109">
        <v>1250</v>
      </c>
      <c r="BH189" s="112">
        <v>33.520000000000003</v>
      </c>
      <c r="BI189" s="112">
        <v>33.93</v>
      </c>
      <c r="BJ189" s="112">
        <v>38.212800000000009</v>
      </c>
      <c r="BK189" s="112">
        <v>33.93</v>
      </c>
      <c r="BL189" s="112">
        <v>44.2</v>
      </c>
      <c r="BM189" s="112">
        <v>38.56</v>
      </c>
      <c r="BN189" s="109">
        <v>2500</v>
      </c>
      <c r="BO189" s="112">
        <v>31.56</v>
      </c>
      <c r="BP189" s="112">
        <v>31.76</v>
      </c>
      <c r="BQ189" s="112">
        <v>35.978400000000001</v>
      </c>
      <c r="BR189" s="112">
        <v>31.76</v>
      </c>
      <c r="BS189" s="112">
        <v>41.6</v>
      </c>
      <c r="BT189" s="112">
        <v>36.08</v>
      </c>
      <c r="BU189" s="109"/>
      <c r="BV189" s="112"/>
      <c r="BW189" s="112"/>
      <c r="BX189" s="112"/>
      <c r="BY189" s="112"/>
      <c r="BZ189" s="112"/>
      <c r="CA189" s="112"/>
      <c r="CB189" s="106" t="str">
        <f t="shared" si="45"/>
        <v>Heineken UCL</v>
      </c>
      <c r="CC189" s="30"/>
      <c r="CD189" s="30"/>
      <c r="CE189" s="73"/>
      <c r="CF189" s="74"/>
      <c r="CG189" s="30"/>
      <c r="CH189" s="30"/>
      <c r="CI189" s="110">
        <v>100051</v>
      </c>
    </row>
    <row r="190" spans="1:87" ht="15" customHeight="1" x14ac:dyDescent="0.25">
      <c r="A190" s="30" t="s">
        <v>183</v>
      </c>
      <c r="B190" s="30">
        <v>88026511</v>
      </c>
      <c r="C190" s="30" t="s">
        <v>332</v>
      </c>
      <c r="D190" s="96">
        <f>VLOOKUP(B190,'Status update'!B:E,4,0)</f>
        <v>3</v>
      </c>
      <c r="E190" s="96">
        <f>D190</f>
        <v>3</v>
      </c>
      <c r="F190" s="96">
        <f>VLOOKUP(B190,'Status update'!B:D,3,0)</f>
        <v>17</v>
      </c>
      <c r="G190" s="97">
        <f t="shared" si="34"/>
        <v>17</v>
      </c>
      <c r="H190" s="30"/>
      <c r="I190" s="30"/>
      <c r="J190" s="30"/>
      <c r="K190" s="98">
        <f t="shared" si="35"/>
        <v>1.7</v>
      </c>
      <c r="L190" s="98">
        <f t="shared" si="36"/>
        <v>1.7</v>
      </c>
      <c r="M190" s="99"/>
      <c r="N190" s="100">
        <f t="shared" si="37"/>
        <v>0</v>
      </c>
      <c r="O190" s="101"/>
      <c r="P190" s="102"/>
      <c r="Q190" s="103"/>
      <c r="R190" s="103"/>
      <c r="S190" s="30" t="s">
        <v>73</v>
      </c>
      <c r="T190" s="30" t="s">
        <v>74</v>
      </c>
      <c r="U190" s="30">
        <v>60</v>
      </c>
      <c r="V190" s="30">
        <v>40</v>
      </c>
      <c r="W190" s="30">
        <v>50</v>
      </c>
      <c r="X190" s="30">
        <v>10</v>
      </c>
      <c r="Y190" s="30" t="s">
        <v>83</v>
      </c>
      <c r="Z190" s="30">
        <v>1</v>
      </c>
      <c r="AA190" s="30" t="s">
        <v>283</v>
      </c>
      <c r="AB190" s="30" t="s">
        <v>77</v>
      </c>
      <c r="AC190" s="30">
        <v>70</v>
      </c>
      <c r="AD190" s="30"/>
      <c r="AE190" s="107"/>
      <c r="AF190" s="75"/>
      <c r="AG190" s="104">
        <f t="shared" si="38"/>
        <v>1638.89</v>
      </c>
      <c r="AH190" s="104">
        <f t="shared" si="39"/>
        <v>1638.89</v>
      </c>
      <c r="AI190" s="104">
        <f t="shared" si="40"/>
        <v>0</v>
      </c>
      <c r="AJ190" s="104">
        <f t="shared" si="41"/>
        <v>1862.38</v>
      </c>
      <c r="AK190" s="104">
        <f t="shared" si="42"/>
        <v>1862.38</v>
      </c>
      <c r="AL190" s="105">
        <f t="shared" si="43"/>
        <v>1862.38</v>
      </c>
      <c r="AM190" s="105">
        <f t="shared" si="44"/>
        <v>1862.38</v>
      </c>
      <c r="AN190" s="105"/>
      <c r="AO190" s="105"/>
      <c r="AP190" s="39">
        <f t="shared" si="49"/>
        <v>1</v>
      </c>
      <c r="AQ190" s="30" t="s">
        <v>91</v>
      </c>
      <c r="AR190" s="30"/>
      <c r="AS190" s="30">
        <v>10</v>
      </c>
      <c r="AT190" s="113">
        <v>1638.89</v>
      </c>
      <c r="AU190" s="113"/>
      <c r="AV190" s="72">
        <v>1638.89</v>
      </c>
      <c r="AW190" s="72"/>
      <c r="AX190" s="113">
        <v>1862.38</v>
      </c>
      <c r="AY190" s="113">
        <v>1862.38</v>
      </c>
      <c r="AZ190" s="108">
        <v>25</v>
      </c>
      <c r="BA190" s="112">
        <v>1527.78</v>
      </c>
      <c r="BB190" s="112"/>
      <c r="BC190" s="112">
        <v>1527.78</v>
      </c>
      <c r="BD190" s="112"/>
      <c r="BE190" s="112">
        <v>1736.11</v>
      </c>
      <c r="BF190" s="112">
        <v>1736.11</v>
      </c>
      <c r="BG190" s="109">
        <v>50</v>
      </c>
      <c r="BH190" s="112">
        <v>1388.89</v>
      </c>
      <c r="BI190" s="112"/>
      <c r="BJ190" s="112">
        <v>1388.89</v>
      </c>
      <c r="BK190" s="112"/>
      <c r="BL190" s="112">
        <v>1578.28</v>
      </c>
      <c r="BM190" s="112">
        <v>1578.28</v>
      </c>
      <c r="BN190" s="109">
        <v>100</v>
      </c>
      <c r="BO190" s="112">
        <v>1277.78</v>
      </c>
      <c r="BP190" s="112"/>
      <c r="BQ190" s="112">
        <v>1277.78</v>
      </c>
      <c r="BR190" s="112"/>
      <c r="BS190" s="112">
        <v>1452.02</v>
      </c>
      <c r="BT190" s="112">
        <v>1452.02</v>
      </c>
      <c r="BU190" s="109">
        <v>250</v>
      </c>
      <c r="BV190" s="112">
        <v>1222.22</v>
      </c>
      <c r="BW190" s="112"/>
      <c r="BX190" s="112">
        <v>1222.22</v>
      </c>
      <c r="BY190" s="112"/>
      <c r="BZ190" s="112">
        <v>1388.89</v>
      </c>
      <c r="CA190" s="112">
        <v>1388.89</v>
      </c>
      <c r="CB190" s="106" t="str">
        <f t="shared" si="45"/>
        <v>Desperados</v>
      </c>
      <c r="CC190" s="30"/>
      <c r="CD190" s="30"/>
      <c r="CE190" s="73"/>
      <c r="CF190" s="74"/>
      <c r="CG190" s="30"/>
      <c r="CH190" s="30"/>
      <c r="CI190" s="110">
        <v>100051</v>
      </c>
    </row>
    <row r="191" spans="1:87" ht="15" customHeight="1" x14ac:dyDescent="0.25">
      <c r="A191" s="30" t="s">
        <v>119</v>
      </c>
      <c r="B191" s="30">
        <v>88026515</v>
      </c>
      <c r="C191" s="30" t="s">
        <v>333</v>
      </c>
      <c r="D191" s="96">
        <f>VLOOKUP(B191,'Status update'!B:E,4,0)</f>
        <v>1</v>
      </c>
      <c r="E191" s="96">
        <v>3</v>
      </c>
      <c r="F191" s="96">
        <f>VLOOKUP(B191,'Status update'!B:D,3,0)</f>
        <v>7</v>
      </c>
      <c r="G191" s="97">
        <f t="shared" si="34"/>
        <v>7</v>
      </c>
      <c r="H191" s="30" t="s">
        <v>99</v>
      </c>
      <c r="I191" s="30"/>
      <c r="J191" s="30"/>
      <c r="K191" s="98">
        <f t="shared" si="35"/>
        <v>4.1916167664670656E-2</v>
      </c>
      <c r="L191" s="98">
        <f t="shared" si="36"/>
        <v>4.1916167664670656E-2</v>
      </c>
      <c r="M191" s="99"/>
      <c r="N191" s="100">
        <f t="shared" si="37"/>
        <v>0</v>
      </c>
      <c r="O191" s="101"/>
      <c r="P191" s="102"/>
      <c r="Q191" s="103"/>
      <c r="R191" s="103"/>
      <c r="S191" s="30" t="s">
        <v>73</v>
      </c>
      <c r="T191" s="30" t="s">
        <v>74</v>
      </c>
      <c r="U191" s="30">
        <v>36</v>
      </c>
      <c r="V191" s="30">
        <v>33</v>
      </c>
      <c r="W191" s="30">
        <v>7</v>
      </c>
      <c r="X191" s="30">
        <v>167</v>
      </c>
      <c r="Y191" s="30" t="s">
        <v>75</v>
      </c>
      <c r="Z191" s="30">
        <v>6</v>
      </c>
      <c r="AA191" s="30" t="s">
        <v>200</v>
      </c>
      <c r="AB191" s="30" t="s">
        <v>117</v>
      </c>
      <c r="AC191" s="30">
        <v>70</v>
      </c>
      <c r="AD191" s="30">
        <v>70</v>
      </c>
      <c r="AE191" s="107"/>
      <c r="AF191" s="75"/>
      <c r="AG191" s="104">
        <f t="shared" si="38"/>
        <v>32.99</v>
      </c>
      <c r="AH191" s="104">
        <f t="shared" si="39"/>
        <v>34.639500000000005</v>
      </c>
      <c r="AI191" s="104">
        <f t="shared" si="40"/>
        <v>34.969400000000007</v>
      </c>
      <c r="AJ191" s="104">
        <f t="shared" si="41"/>
        <v>39.72</v>
      </c>
      <c r="AK191" s="104">
        <f t="shared" si="42"/>
        <v>39.72</v>
      </c>
      <c r="AL191" s="105">
        <f t="shared" si="43"/>
        <v>39.72</v>
      </c>
      <c r="AM191" s="105">
        <f t="shared" si="44"/>
        <v>39.72</v>
      </c>
      <c r="AN191" s="105"/>
      <c r="AO191" s="105"/>
      <c r="AP191" s="39">
        <f t="shared" si="49"/>
        <v>1</v>
      </c>
      <c r="AQ191" s="30" t="s">
        <v>201</v>
      </c>
      <c r="AR191" s="30"/>
      <c r="AS191" s="30">
        <v>167</v>
      </c>
      <c r="AT191" s="113">
        <v>32.99</v>
      </c>
      <c r="AU191" s="113"/>
      <c r="AV191" s="72">
        <v>34.639500000000005</v>
      </c>
      <c r="AW191" s="72">
        <v>34.969400000000007</v>
      </c>
      <c r="AX191" s="113">
        <v>39.72</v>
      </c>
      <c r="AY191" s="113">
        <v>39.72</v>
      </c>
      <c r="AZ191" s="108">
        <v>417</v>
      </c>
      <c r="BA191" s="112">
        <v>32.71</v>
      </c>
      <c r="BB191" s="112"/>
      <c r="BC191" s="112">
        <v>34.345500000000001</v>
      </c>
      <c r="BD191" s="112">
        <v>34.672600000000003</v>
      </c>
      <c r="BE191" s="112">
        <v>39.42</v>
      </c>
      <c r="BF191" s="112">
        <v>39.42</v>
      </c>
      <c r="BG191" s="109">
        <v>833</v>
      </c>
      <c r="BH191" s="112">
        <v>32.42</v>
      </c>
      <c r="BI191" s="112"/>
      <c r="BJ191" s="112">
        <v>34.041000000000004</v>
      </c>
      <c r="BK191" s="112">
        <v>34.365200000000002</v>
      </c>
      <c r="BL191" s="112">
        <v>39.06</v>
      </c>
      <c r="BM191" s="112">
        <v>39.06</v>
      </c>
      <c r="BN191" s="109">
        <v>1667</v>
      </c>
      <c r="BO191" s="112">
        <v>32.119999999999997</v>
      </c>
      <c r="BP191" s="112"/>
      <c r="BQ191" s="112">
        <v>33.725999999999999</v>
      </c>
      <c r="BR191" s="112">
        <v>34.047199999999997</v>
      </c>
      <c r="BS191" s="112">
        <v>38.700000000000003</v>
      </c>
      <c r="BT191" s="112">
        <v>38.700000000000003</v>
      </c>
      <c r="BU191" s="109">
        <v>4167</v>
      </c>
      <c r="BV191" s="112">
        <v>31.82</v>
      </c>
      <c r="BW191" s="112"/>
      <c r="BX191" s="112">
        <v>33.411000000000001</v>
      </c>
      <c r="BY191" s="112">
        <v>33.729199999999999</v>
      </c>
      <c r="BZ191" s="112">
        <v>38.339999999999996</v>
      </c>
      <c r="CA191" s="112">
        <v>38.339999999999996</v>
      </c>
      <c r="CB191" s="106" t="str">
        <f t="shared" si="45"/>
        <v>Heineken UCL</v>
      </c>
      <c r="CC191" s="30"/>
      <c r="CD191" s="30"/>
      <c r="CE191" s="73"/>
      <c r="CF191" s="74"/>
      <c r="CG191" s="30"/>
      <c r="CH191" s="30"/>
      <c r="CI191" s="110">
        <v>100051</v>
      </c>
    </row>
    <row r="192" spans="1:87" ht="15" customHeight="1" x14ac:dyDescent="0.25">
      <c r="A192" s="30" t="s">
        <v>119</v>
      </c>
      <c r="B192" s="30">
        <v>88026516</v>
      </c>
      <c r="C192" s="30" t="s">
        <v>334</v>
      </c>
      <c r="D192" s="96">
        <f>VLOOKUP(B192,'Status update'!B:E,4,0)</f>
        <v>1</v>
      </c>
      <c r="E192" s="96">
        <v>3</v>
      </c>
      <c r="F192" s="96">
        <f>VLOOKUP(B192,'Status update'!B:D,3,0)</f>
        <v>15</v>
      </c>
      <c r="G192" s="97">
        <f t="shared" si="34"/>
        <v>15</v>
      </c>
      <c r="H192" s="30" t="s">
        <v>99</v>
      </c>
      <c r="I192" s="30"/>
      <c r="J192" s="30"/>
      <c r="K192" s="98">
        <f t="shared" si="35"/>
        <v>8.9820359281437126E-2</v>
      </c>
      <c r="L192" s="98">
        <f t="shared" si="36"/>
        <v>8.9820359281437126E-2</v>
      </c>
      <c r="M192" s="99"/>
      <c r="N192" s="100">
        <f t="shared" si="37"/>
        <v>0</v>
      </c>
      <c r="O192" s="101"/>
      <c r="P192" s="102"/>
      <c r="Q192" s="103"/>
      <c r="R192" s="103"/>
      <c r="S192" s="30" t="s">
        <v>73</v>
      </c>
      <c r="T192" s="30" t="s">
        <v>74</v>
      </c>
      <c r="U192" s="30">
        <v>36</v>
      </c>
      <c r="V192" s="30">
        <v>33</v>
      </c>
      <c r="W192" s="30">
        <v>7</v>
      </c>
      <c r="X192" s="30">
        <v>167</v>
      </c>
      <c r="Y192" s="30" t="s">
        <v>75</v>
      </c>
      <c r="Z192" s="30">
        <v>6</v>
      </c>
      <c r="AA192" s="30" t="s">
        <v>200</v>
      </c>
      <c r="AB192" s="30" t="s">
        <v>117</v>
      </c>
      <c r="AC192" s="30">
        <v>70</v>
      </c>
      <c r="AD192" s="30">
        <v>70</v>
      </c>
      <c r="AE192" s="107"/>
      <c r="AF192" s="75"/>
      <c r="AG192" s="104">
        <f t="shared" si="38"/>
        <v>32.99</v>
      </c>
      <c r="AH192" s="104">
        <f t="shared" si="39"/>
        <v>34.639500000000005</v>
      </c>
      <c r="AI192" s="104">
        <f t="shared" si="40"/>
        <v>34.969400000000007</v>
      </c>
      <c r="AJ192" s="104">
        <f t="shared" si="41"/>
        <v>39.72</v>
      </c>
      <c r="AK192" s="104">
        <f t="shared" si="42"/>
        <v>39.72</v>
      </c>
      <c r="AL192" s="105">
        <f t="shared" si="43"/>
        <v>39.72</v>
      </c>
      <c r="AM192" s="105">
        <f t="shared" si="44"/>
        <v>39.72</v>
      </c>
      <c r="AN192" s="105"/>
      <c r="AO192" s="105"/>
      <c r="AP192" s="39">
        <f t="shared" si="49"/>
        <v>1</v>
      </c>
      <c r="AQ192" s="30" t="s">
        <v>201</v>
      </c>
      <c r="AR192" s="30"/>
      <c r="AS192" s="30">
        <v>167</v>
      </c>
      <c r="AT192" s="113">
        <v>32.99</v>
      </c>
      <c r="AU192" s="113"/>
      <c r="AV192" s="72">
        <v>34.639500000000005</v>
      </c>
      <c r="AW192" s="72">
        <v>34.969400000000007</v>
      </c>
      <c r="AX192" s="113">
        <v>39.72</v>
      </c>
      <c r="AY192" s="113">
        <v>39.72</v>
      </c>
      <c r="AZ192" s="108">
        <v>417</v>
      </c>
      <c r="BA192" s="112">
        <v>32.71</v>
      </c>
      <c r="BB192" s="112"/>
      <c r="BC192" s="112">
        <v>34.345500000000001</v>
      </c>
      <c r="BD192" s="112">
        <v>34.672600000000003</v>
      </c>
      <c r="BE192" s="112">
        <v>39.42</v>
      </c>
      <c r="BF192" s="112">
        <v>39.42</v>
      </c>
      <c r="BG192" s="109">
        <v>833</v>
      </c>
      <c r="BH192" s="112">
        <v>32.42</v>
      </c>
      <c r="BI192" s="112"/>
      <c r="BJ192" s="112">
        <v>34.041000000000004</v>
      </c>
      <c r="BK192" s="112">
        <v>34.365200000000002</v>
      </c>
      <c r="BL192" s="112">
        <v>39.06</v>
      </c>
      <c r="BM192" s="112">
        <v>39.06</v>
      </c>
      <c r="BN192" s="109">
        <v>1667</v>
      </c>
      <c r="BO192" s="112">
        <v>32.119999999999997</v>
      </c>
      <c r="BP192" s="112"/>
      <c r="BQ192" s="112">
        <v>33.725999999999999</v>
      </c>
      <c r="BR192" s="112">
        <v>34.047199999999997</v>
      </c>
      <c r="BS192" s="112">
        <v>38.700000000000003</v>
      </c>
      <c r="BT192" s="112">
        <v>38.700000000000003</v>
      </c>
      <c r="BU192" s="109">
        <v>4167</v>
      </c>
      <c r="BV192" s="112">
        <v>31.82</v>
      </c>
      <c r="BW192" s="112"/>
      <c r="BX192" s="112">
        <v>33.411000000000001</v>
      </c>
      <c r="BY192" s="112">
        <v>33.729199999999999</v>
      </c>
      <c r="BZ192" s="112">
        <v>38.339999999999996</v>
      </c>
      <c r="CA192" s="112">
        <v>38.339999999999996</v>
      </c>
      <c r="CB192" s="106" t="str">
        <f t="shared" si="45"/>
        <v>Heineken UCL</v>
      </c>
      <c r="CC192" s="30"/>
      <c r="CD192" s="30"/>
      <c r="CE192" s="73"/>
      <c r="CF192" s="74"/>
      <c r="CG192" s="30"/>
      <c r="CH192" s="30"/>
      <c r="CI192" s="30">
        <v>100051</v>
      </c>
    </row>
    <row r="193" spans="1:87" ht="15" customHeight="1" x14ac:dyDescent="0.25">
      <c r="A193" s="30" t="s">
        <v>119</v>
      </c>
      <c r="B193" s="30">
        <v>88026517</v>
      </c>
      <c r="C193" s="30" t="s">
        <v>335</v>
      </c>
      <c r="D193" s="96">
        <f>VLOOKUP(B193,'Status update'!B:E,4,0)</f>
        <v>1</v>
      </c>
      <c r="E193" s="96">
        <v>3</v>
      </c>
      <c r="F193" s="96">
        <f>VLOOKUP(B193,'Status update'!B:D,3,0)</f>
        <v>13</v>
      </c>
      <c r="G193" s="97">
        <f t="shared" si="34"/>
        <v>13</v>
      </c>
      <c r="H193" s="30" t="s">
        <v>99</v>
      </c>
      <c r="I193" s="30"/>
      <c r="J193" s="30"/>
      <c r="K193" s="98">
        <f t="shared" si="35"/>
        <v>7.7844311377245512E-2</v>
      </c>
      <c r="L193" s="98">
        <f t="shared" si="36"/>
        <v>7.7844311377245512E-2</v>
      </c>
      <c r="M193" s="99"/>
      <c r="N193" s="100">
        <f t="shared" si="37"/>
        <v>0</v>
      </c>
      <c r="O193" s="101"/>
      <c r="P193" s="102"/>
      <c r="Q193" s="103"/>
      <c r="R193" s="103"/>
      <c r="S193" s="30" t="s">
        <v>73</v>
      </c>
      <c r="T193" s="30" t="s">
        <v>74</v>
      </c>
      <c r="U193" s="30">
        <v>36</v>
      </c>
      <c r="V193" s="30">
        <v>33</v>
      </c>
      <c r="W193" s="30">
        <v>7</v>
      </c>
      <c r="X193" s="30">
        <v>167</v>
      </c>
      <c r="Y193" s="30" t="s">
        <v>75</v>
      </c>
      <c r="Z193" s="30">
        <v>6</v>
      </c>
      <c r="AA193" s="30" t="s">
        <v>200</v>
      </c>
      <c r="AB193" s="30" t="s">
        <v>117</v>
      </c>
      <c r="AC193" s="30">
        <v>70</v>
      </c>
      <c r="AD193" s="30">
        <v>70</v>
      </c>
      <c r="AE193" s="107"/>
      <c r="AF193" s="75"/>
      <c r="AG193" s="104">
        <f t="shared" si="38"/>
        <v>32.99</v>
      </c>
      <c r="AH193" s="104">
        <f t="shared" si="39"/>
        <v>34.639500000000005</v>
      </c>
      <c r="AI193" s="104">
        <f t="shared" si="40"/>
        <v>34.969400000000007</v>
      </c>
      <c r="AJ193" s="104">
        <f t="shared" si="41"/>
        <v>39.72</v>
      </c>
      <c r="AK193" s="104">
        <f t="shared" si="42"/>
        <v>39.72</v>
      </c>
      <c r="AL193" s="105">
        <f t="shared" si="43"/>
        <v>39.72</v>
      </c>
      <c r="AM193" s="105">
        <f t="shared" si="44"/>
        <v>39.72</v>
      </c>
      <c r="AN193" s="105"/>
      <c r="AO193" s="105"/>
      <c r="AP193" s="39">
        <f t="shared" si="49"/>
        <v>1</v>
      </c>
      <c r="AQ193" s="30" t="s">
        <v>201</v>
      </c>
      <c r="AR193" s="30"/>
      <c r="AS193" s="30">
        <v>167</v>
      </c>
      <c r="AT193" s="113">
        <v>32.99</v>
      </c>
      <c r="AU193" s="113"/>
      <c r="AV193" s="72">
        <v>34.639500000000005</v>
      </c>
      <c r="AW193" s="72">
        <v>34.969400000000007</v>
      </c>
      <c r="AX193" s="113">
        <v>39.72</v>
      </c>
      <c r="AY193" s="113">
        <v>39.72</v>
      </c>
      <c r="AZ193" s="108">
        <v>417</v>
      </c>
      <c r="BA193" s="112">
        <v>32.71</v>
      </c>
      <c r="BB193" s="112"/>
      <c r="BC193" s="112">
        <v>34.345500000000001</v>
      </c>
      <c r="BD193" s="112">
        <v>34.672600000000003</v>
      </c>
      <c r="BE193" s="112">
        <v>39.42</v>
      </c>
      <c r="BF193" s="112">
        <v>39.42</v>
      </c>
      <c r="BG193" s="109">
        <v>833</v>
      </c>
      <c r="BH193" s="112">
        <v>32.42</v>
      </c>
      <c r="BI193" s="112"/>
      <c r="BJ193" s="112">
        <v>34.041000000000004</v>
      </c>
      <c r="BK193" s="112">
        <v>34.365200000000002</v>
      </c>
      <c r="BL193" s="112">
        <v>39.06</v>
      </c>
      <c r="BM193" s="112">
        <v>39.06</v>
      </c>
      <c r="BN193" s="109">
        <v>1667</v>
      </c>
      <c r="BO193" s="112">
        <v>32.119999999999997</v>
      </c>
      <c r="BP193" s="112"/>
      <c r="BQ193" s="112">
        <v>33.725999999999999</v>
      </c>
      <c r="BR193" s="112">
        <v>34.047199999999997</v>
      </c>
      <c r="BS193" s="112">
        <v>38.700000000000003</v>
      </c>
      <c r="BT193" s="112">
        <v>38.700000000000003</v>
      </c>
      <c r="BU193" s="109">
        <v>4167</v>
      </c>
      <c r="BV193" s="112">
        <v>31.82</v>
      </c>
      <c r="BW193" s="112"/>
      <c r="BX193" s="112">
        <v>33.411000000000001</v>
      </c>
      <c r="BY193" s="112">
        <v>33.729199999999999</v>
      </c>
      <c r="BZ193" s="112">
        <v>38.339999999999996</v>
      </c>
      <c r="CA193" s="112">
        <v>38.339999999999996</v>
      </c>
      <c r="CB193" s="106" t="str">
        <f t="shared" si="45"/>
        <v>Heineken UCL</v>
      </c>
      <c r="CC193" s="30">
        <v>0</v>
      </c>
      <c r="CD193" s="30"/>
      <c r="CE193" s="73"/>
      <c r="CF193" s="74"/>
      <c r="CG193" s="30"/>
      <c r="CH193" s="30"/>
      <c r="CI193" s="110">
        <v>100051</v>
      </c>
    </row>
    <row r="194" spans="1:87" ht="15" customHeight="1" x14ac:dyDescent="0.25">
      <c r="A194" s="30" t="s">
        <v>119</v>
      </c>
      <c r="B194" s="30">
        <v>88026518</v>
      </c>
      <c r="C194" s="30" t="s">
        <v>336</v>
      </c>
      <c r="D194" s="96">
        <f>VLOOKUP(B194,'Status update'!B:E,4,0)</f>
        <v>1</v>
      </c>
      <c r="E194" s="96">
        <v>3</v>
      </c>
      <c r="F194" s="96">
        <f>VLOOKUP(B194,'Status update'!B:D,3,0)</f>
        <v>13</v>
      </c>
      <c r="G194" s="97">
        <f t="shared" ref="G194:G257" si="50">F194-Q194-R194+M194</f>
        <v>13</v>
      </c>
      <c r="H194" s="30" t="s">
        <v>99</v>
      </c>
      <c r="I194" s="30"/>
      <c r="J194" s="30"/>
      <c r="K194" s="98">
        <f t="shared" ref="K194:K257" si="51">F194/X194</f>
        <v>7.7844311377245512E-2</v>
      </c>
      <c r="L194" s="98">
        <f t="shared" ref="L194:L257" si="52">G194/X194</f>
        <v>7.7844311377245512E-2</v>
      </c>
      <c r="M194" s="99"/>
      <c r="N194" s="100">
        <f t="shared" ref="N194:N257" si="53">M194*AH194</f>
        <v>0</v>
      </c>
      <c r="O194" s="101">
        <v>1</v>
      </c>
      <c r="P194" s="102"/>
      <c r="Q194" s="103"/>
      <c r="R194" s="103"/>
      <c r="S194" s="30" t="s">
        <v>73</v>
      </c>
      <c r="T194" s="30" t="s">
        <v>74</v>
      </c>
      <c r="U194" s="30">
        <v>36</v>
      </c>
      <c r="V194" s="30">
        <v>33</v>
      </c>
      <c r="W194" s="30">
        <v>7</v>
      </c>
      <c r="X194" s="30">
        <v>167</v>
      </c>
      <c r="Y194" s="30" t="s">
        <v>75</v>
      </c>
      <c r="Z194" s="30">
        <v>6</v>
      </c>
      <c r="AA194" s="30" t="s">
        <v>200</v>
      </c>
      <c r="AB194" s="30" t="s">
        <v>117</v>
      </c>
      <c r="AC194" s="30">
        <v>70</v>
      </c>
      <c r="AD194" s="30">
        <v>70</v>
      </c>
      <c r="AE194" s="107"/>
      <c r="AF194" s="75"/>
      <c r="AG194" s="104">
        <f t="shared" ref="AG194:AG257" si="54">IF($AP194=1,AT194,IF($AP194=2,BA194,IF($AP194=3,BH194,IF($AP194=4,BO194,IF($AP194=5,BV194,0)))))</f>
        <v>32.99</v>
      </c>
      <c r="AH194" s="104">
        <f t="shared" ref="AH194:AH257" si="55">IF($AP194=1,AV194,IF(AP194=2,BC194,IF(AP194=3,BJ194,IF(AP194=4,BQ194,IF(AP194=5,BX194,0)))))</f>
        <v>34.639500000000005</v>
      </c>
      <c r="AI194" s="104">
        <f t="shared" ref="AI194:AI257" si="56">IF($AP194=1,AW194,IF(AP194=2,BD194,IF(AP194=3,BK194,IF(AP194=4,BR194,IF(AP194=5,BY194,0)))))</f>
        <v>34.969400000000007</v>
      </c>
      <c r="AJ194" s="104">
        <f t="shared" ref="AJ194:AJ257" si="57">AX194</f>
        <v>39.72</v>
      </c>
      <c r="AK194" s="104">
        <f t="shared" ref="AK194:AK257" si="58">AY194</f>
        <v>39.72</v>
      </c>
      <c r="AL194" s="105">
        <f t="shared" ref="AL194:AL257" si="59">IF($AP194=1,AX194,IF($AP194=2,BE194,IF($AP194=3,BL194,IF($AP194=4,BS194,IF($AP194=5,BZ194,0)))))</f>
        <v>39.72</v>
      </c>
      <c r="AM194" s="105">
        <f t="shared" ref="AM194:AM257" si="60">IF($AP194=1,AY194,IF($AP194=2,BF194,IF($AP194=3,BM194,IF($AP194=4,BT194,IF($AP194=5,CA194,0)))))</f>
        <v>39.72</v>
      </c>
      <c r="AN194" s="105"/>
      <c r="AO194" s="105"/>
      <c r="AP194" s="39">
        <f t="shared" si="49"/>
        <v>1</v>
      </c>
      <c r="AQ194" s="30" t="s">
        <v>201</v>
      </c>
      <c r="AR194" s="30"/>
      <c r="AS194" s="30">
        <v>167</v>
      </c>
      <c r="AT194" s="113">
        <v>32.99</v>
      </c>
      <c r="AU194" s="113"/>
      <c r="AV194" s="72">
        <v>34.639500000000005</v>
      </c>
      <c r="AW194" s="72">
        <v>34.969400000000007</v>
      </c>
      <c r="AX194" s="113">
        <v>39.72</v>
      </c>
      <c r="AY194" s="113">
        <v>39.72</v>
      </c>
      <c r="AZ194" s="108">
        <v>417</v>
      </c>
      <c r="BA194" s="112">
        <v>32.71</v>
      </c>
      <c r="BB194" s="112"/>
      <c r="BC194" s="112">
        <v>34.345500000000001</v>
      </c>
      <c r="BD194" s="112">
        <v>34.672600000000003</v>
      </c>
      <c r="BE194" s="112">
        <v>39.42</v>
      </c>
      <c r="BF194" s="112">
        <v>39.42</v>
      </c>
      <c r="BG194" s="109">
        <v>833</v>
      </c>
      <c r="BH194" s="112">
        <v>32.42</v>
      </c>
      <c r="BI194" s="112"/>
      <c r="BJ194" s="112">
        <v>34.041000000000004</v>
      </c>
      <c r="BK194" s="112">
        <v>34.365200000000002</v>
      </c>
      <c r="BL194" s="112">
        <v>39.06</v>
      </c>
      <c r="BM194" s="112">
        <v>39.06</v>
      </c>
      <c r="BN194" s="109">
        <v>1667</v>
      </c>
      <c r="BO194" s="112">
        <v>32.119999999999997</v>
      </c>
      <c r="BP194" s="112"/>
      <c r="BQ194" s="112">
        <v>33.725999999999999</v>
      </c>
      <c r="BR194" s="112">
        <v>34.047199999999997</v>
      </c>
      <c r="BS194" s="112">
        <v>38.700000000000003</v>
      </c>
      <c r="BT194" s="112">
        <v>38.700000000000003</v>
      </c>
      <c r="BU194" s="109">
        <v>4167</v>
      </c>
      <c r="BV194" s="112">
        <v>31.82</v>
      </c>
      <c r="BW194" s="112"/>
      <c r="BX194" s="112">
        <v>33.411000000000001</v>
      </c>
      <c r="BY194" s="112">
        <v>33.729199999999999</v>
      </c>
      <c r="BZ194" s="112">
        <v>38.339999999999996</v>
      </c>
      <c r="CA194" s="112">
        <v>38.339999999999996</v>
      </c>
      <c r="CB194" s="106" t="str">
        <f t="shared" ref="CB194:CB257" si="61">A194</f>
        <v>Heineken UCL</v>
      </c>
      <c r="CC194" s="30">
        <v>0</v>
      </c>
      <c r="CD194" s="30"/>
      <c r="CE194" s="73"/>
      <c r="CF194" s="74"/>
      <c r="CG194" s="30"/>
      <c r="CH194" s="30"/>
      <c r="CI194" s="110">
        <v>100051</v>
      </c>
    </row>
    <row r="195" spans="1:87" ht="15" customHeight="1" x14ac:dyDescent="0.25">
      <c r="A195" s="30" t="s">
        <v>119</v>
      </c>
      <c r="B195" s="30">
        <v>88026519</v>
      </c>
      <c r="C195" s="30" t="s">
        <v>337</v>
      </c>
      <c r="D195" s="96">
        <f>VLOOKUP(B195,'Status update'!B:E,4,0)</f>
        <v>3</v>
      </c>
      <c r="E195" s="96">
        <f>D195</f>
        <v>3</v>
      </c>
      <c r="F195" s="96">
        <f>VLOOKUP(B195,'Status update'!B:D,3,0)</f>
        <v>819</v>
      </c>
      <c r="G195" s="97">
        <f t="shared" si="50"/>
        <v>819</v>
      </c>
      <c r="H195" s="30"/>
      <c r="I195" s="30"/>
      <c r="J195" s="30"/>
      <c r="K195" s="98">
        <f t="shared" si="51"/>
        <v>3.2759999999999998</v>
      </c>
      <c r="L195" s="98">
        <f t="shared" si="52"/>
        <v>3.2759999999999998</v>
      </c>
      <c r="M195" s="99"/>
      <c r="N195" s="100">
        <f t="shared" si="53"/>
        <v>0</v>
      </c>
      <c r="O195" s="101">
        <v>1</v>
      </c>
      <c r="P195" s="102"/>
      <c r="Q195" s="103"/>
      <c r="R195" s="103"/>
      <c r="S195" s="30" t="s">
        <v>73</v>
      </c>
      <c r="T195" s="30" t="s">
        <v>74</v>
      </c>
      <c r="U195" s="30">
        <v>37</v>
      </c>
      <c r="V195" s="30">
        <v>16</v>
      </c>
      <c r="W195" s="30">
        <v>17</v>
      </c>
      <c r="X195" s="30">
        <v>250</v>
      </c>
      <c r="Y195" s="30" t="s">
        <v>75</v>
      </c>
      <c r="Z195" s="30">
        <v>10</v>
      </c>
      <c r="AA195" s="30" t="s">
        <v>76</v>
      </c>
      <c r="AB195" s="30" t="s">
        <v>77</v>
      </c>
      <c r="AC195" s="30">
        <v>70</v>
      </c>
      <c r="AD195" s="30">
        <v>77</v>
      </c>
      <c r="AE195" s="107"/>
      <c r="AF195" s="75"/>
      <c r="AG195" s="104">
        <f t="shared" si="54"/>
        <v>55.17</v>
      </c>
      <c r="AH195" s="104">
        <f t="shared" si="55"/>
        <v>62.893800000000006</v>
      </c>
      <c r="AI195" s="104">
        <f t="shared" si="56"/>
        <v>56.18</v>
      </c>
      <c r="AJ195" s="104">
        <f t="shared" si="57"/>
        <v>74.7</v>
      </c>
      <c r="AK195" s="104">
        <f t="shared" si="58"/>
        <v>66.7</v>
      </c>
      <c r="AL195" s="105">
        <f t="shared" si="59"/>
        <v>72.699999999999989</v>
      </c>
      <c r="AM195" s="105">
        <f t="shared" si="60"/>
        <v>63.8</v>
      </c>
      <c r="AN195" s="105"/>
      <c r="AO195" s="105"/>
      <c r="AP195" s="39">
        <f t="shared" si="49"/>
        <v>2</v>
      </c>
      <c r="AQ195" s="30" t="s">
        <v>115</v>
      </c>
      <c r="AR195" s="30" t="s">
        <v>79</v>
      </c>
      <c r="AS195" s="30">
        <v>250</v>
      </c>
      <c r="AT195" s="113">
        <v>56.69</v>
      </c>
      <c r="AU195" s="113">
        <v>58.71</v>
      </c>
      <c r="AV195" s="72">
        <v>64.62660000000001</v>
      </c>
      <c r="AW195" s="72">
        <v>58.71</v>
      </c>
      <c r="AX195" s="113">
        <v>74.7</v>
      </c>
      <c r="AY195" s="113">
        <v>66.7</v>
      </c>
      <c r="AZ195" s="108">
        <v>500</v>
      </c>
      <c r="BA195" s="112">
        <v>55.17</v>
      </c>
      <c r="BB195" s="112">
        <v>56.18</v>
      </c>
      <c r="BC195" s="112">
        <v>62.893800000000006</v>
      </c>
      <c r="BD195" s="112">
        <v>56.18</v>
      </c>
      <c r="BE195" s="112">
        <v>72.699999999999989</v>
      </c>
      <c r="BF195" s="112">
        <v>63.8</v>
      </c>
      <c r="BG195" s="109">
        <v>1000</v>
      </c>
      <c r="BH195" s="112">
        <v>54.16</v>
      </c>
      <c r="BI195" s="112">
        <v>54.66</v>
      </c>
      <c r="BJ195" s="112">
        <v>61.742400000000004</v>
      </c>
      <c r="BK195" s="112">
        <v>54.66</v>
      </c>
      <c r="BL195" s="112">
        <v>71.399999999999991</v>
      </c>
      <c r="BM195" s="112">
        <v>62.1</v>
      </c>
      <c r="BN195" s="109">
        <v>2500</v>
      </c>
      <c r="BO195" s="112">
        <v>53.14</v>
      </c>
      <c r="BP195" s="112">
        <v>53.35</v>
      </c>
      <c r="BQ195" s="112">
        <v>60.579600000000006</v>
      </c>
      <c r="BR195" s="112">
        <v>53.35</v>
      </c>
      <c r="BS195" s="112">
        <v>70</v>
      </c>
      <c r="BT195" s="112">
        <v>60.599999999999994</v>
      </c>
      <c r="BU195" s="109"/>
      <c r="BV195" s="112"/>
      <c r="BW195" s="112"/>
      <c r="BX195" s="112"/>
      <c r="BY195" s="112"/>
      <c r="BZ195" s="112"/>
      <c r="CA195" s="112"/>
      <c r="CB195" s="106" t="str">
        <f t="shared" si="61"/>
        <v>Heineken UCL</v>
      </c>
      <c r="CC195" s="30"/>
      <c r="CD195" s="30"/>
      <c r="CE195" s="73"/>
      <c r="CF195" s="74"/>
      <c r="CG195" s="30"/>
      <c r="CH195" s="30"/>
      <c r="CI195" s="110">
        <v>100051</v>
      </c>
    </row>
    <row r="196" spans="1:87" ht="15" customHeight="1" x14ac:dyDescent="0.25">
      <c r="A196" s="30" t="s">
        <v>188</v>
      </c>
      <c r="B196" s="30">
        <v>88026368</v>
      </c>
      <c r="C196" s="30" t="s">
        <v>338</v>
      </c>
      <c r="D196" s="96">
        <f>VLOOKUP(B196,'Status update'!B:E,4,0)</f>
        <v>1</v>
      </c>
      <c r="E196" s="96">
        <f>D196</f>
        <v>1</v>
      </c>
      <c r="F196" s="96">
        <f>VLOOKUP(B196,'Status update'!B:D,3,0)</f>
        <v>5</v>
      </c>
      <c r="G196" s="97">
        <f t="shared" si="50"/>
        <v>5</v>
      </c>
      <c r="H196" s="30"/>
      <c r="I196" s="30"/>
      <c r="J196" s="30"/>
      <c r="K196" s="98">
        <f t="shared" si="51"/>
        <v>2.5000000000000001E-2</v>
      </c>
      <c r="L196" s="98">
        <f t="shared" si="52"/>
        <v>2.5000000000000001E-2</v>
      </c>
      <c r="M196" s="99"/>
      <c r="N196" s="100">
        <f t="shared" si="53"/>
        <v>0</v>
      </c>
      <c r="O196" s="101"/>
      <c r="P196" s="102"/>
      <c r="Q196" s="103"/>
      <c r="R196" s="103"/>
      <c r="S196" s="30" t="s">
        <v>73</v>
      </c>
      <c r="T196" s="30" t="s">
        <v>106</v>
      </c>
      <c r="U196" s="30">
        <v>39</v>
      </c>
      <c r="V196" s="30">
        <v>33</v>
      </c>
      <c r="W196" s="30">
        <v>4.5</v>
      </c>
      <c r="X196" s="30">
        <v>200</v>
      </c>
      <c r="Y196" s="30" t="s">
        <v>75</v>
      </c>
      <c r="Z196" s="30">
        <v>5</v>
      </c>
      <c r="AA196" s="30" t="s">
        <v>76</v>
      </c>
      <c r="AB196" s="30" t="s">
        <v>117</v>
      </c>
      <c r="AC196" s="30">
        <v>60</v>
      </c>
      <c r="AD196" s="30">
        <v>70</v>
      </c>
      <c r="AE196" s="107"/>
      <c r="AF196" s="75"/>
      <c r="AG196" s="104">
        <f t="shared" si="54"/>
        <v>26</v>
      </c>
      <c r="AH196" s="104">
        <f t="shared" si="55"/>
        <v>30.419999999999998</v>
      </c>
      <c r="AI196" s="104">
        <f t="shared" si="56"/>
        <v>26.5</v>
      </c>
      <c r="AJ196" s="104">
        <f t="shared" si="57"/>
        <v>35.550000000000004</v>
      </c>
      <c r="AK196" s="104">
        <f t="shared" si="58"/>
        <v>33.9</v>
      </c>
      <c r="AL196" s="105">
        <f t="shared" si="59"/>
        <v>35.550000000000004</v>
      </c>
      <c r="AM196" s="105">
        <f t="shared" si="60"/>
        <v>33.9</v>
      </c>
      <c r="AN196" s="105"/>
      <c r="AO196" s="105"/>
      <c r="AP196" s="39">
        <f t="shared" si="49"/>
        <v>1</v>
      </c>
      <c r="AQ196" s="30" t="s">
        <v>118</v>
      </c>
      <c r="AR196" s="30" t="s">
        <v>79</v>
      </c>
      <c r="AS196" s="30">
        <v>200</v>
      </c>
      <c r="AT196" s="113">
        <v>26</v>
      </c>
      <c r="AU196" s="113">
        <v>26.5</v>
      </c>
      <c r="AV196" s="72">
        <v>30.419999999999998</v>
      </c>
      <c r="AW196" s="72">
        <v>26.5</v>
      </c>
      <c r="AX196" s="113">
        <v>35.550000000000004</v>
      </c>
      <c r="AY196" s="113">
        <v>33.9</v>
      </c>
      <c r="AZ196" s="108">
        <v>500</v>
      </c>
      <c r="BA196" s="112">
        <v>23.25</v>
      </c>
      <c r="BB196" s="112">
        <v>23.75</v>
      </c>
      <c r="BC196" s="112">
        <v>27.202499999999997</v>
      </c>
      <c r="BD196" s="112">
        <v>23.75</v>
      </c>
      <c r="BE196" s="112">
        <v>31.85</v>
      </c>
      <c r="BF196" s="112">
        <v>31.9</v>
      </c>
      <c r="BG196" s="109">
        <v>1000</v>
      </c>
      <c r="BH196" s="112">
        <v>21.75</v>
      </c>
      <c r="BI196" s="112">
        <v>22.25</v>
      </c>
      <c r="BJ196" s="112">
        <v>25.447499999999998</v>
      </c>
      <c r="BK196" s="112">
        <v>22.25</v>
      </c>
      <c r="BL196" s="112">
        <v>29.849999999999998</v>
      </c>
      <c r="BM196" s="112">
        <v>31.200000000000003</v>
      </c>
      <c r="BN196" s="109">
        <v>2000</v>
      </c>
      <c r="BO196" s="112">
        <v>19.5</v>
      </c>
      <c r="BP196" s="112">
        <v>20</v>
      </c>
      <c r="BQ196" s="112">
        <v>22.814999999999998</v>
      </c>
      <c r="BR196" s="112">
        <v>20</v>
      </c>
      <c r="BS196" s="112">
        <v>26.8</v>
      </c>
      <c r="BT196" s="112">
        <v>26.95</v>
      </c>
      <c r="BU196" s="109"/>
      <c r="BV196" s="112"/>
      <c r="BW196" s="112"/>
      <c r="BX196" s="112"/>
      <c r="BY196" s="112"/>
      <c r="BZ196" s="112"/>
      <c r="CA196" s="112"/>
      <c r="CB196" s="106" t="str">
        <f t="shared" si="61"/>
        <v>Heineken - 0.0</v>
      </c>
      <c r="CC196" s="30">
        <v>0</v>
      </c>
      <c r="CD196" s="30"/>
      <c r="CE196" s="73"/>
      <c r="CF196" s="74"/>
      <c r="CG196" s="30"/>
      <c r="CH196" s="30"/>
      <c r="CI196" s="110">
        <v>101140</v>
      </c>
    </row>
    <row r="197" spans="1:87" ht="15" customHeight="1" x14ac:dyDescent="0.25">
      <c r="A197" s="30" t="s">
        <v>119</v>
      </c>
      <c r="B197" s="30">
        <v>88026522</v>
      </c>
      <c r="C197" s="30" t="s">
        <v>339</v>
      </c>
      <c r="D197" s="96">
        <f>VLOOKUP(B197,'Status update'!B:E,4,0)</f>
        <v>1</v>
      </c>
      <c r="E197" s="96">
        <v>3</v>
      </c>
      <c r="F197" s="96">
        <f>VLOOKUP(B197,'Status update'!B:D,3,0)</f>
        <v>45</v>
      </c>
      <c r="G197" s="97">
        <f t="shared" si="50"/>
        <v>45</v>
      </c>
      <c r="H197" s="30"/>
      <c r="I197" s="30"/>
      <c r="J197" s="30"/>
      <c r="K197" s="98">
        <f t="shared" si="51"/>
        <v>0.26946107784431139</v>
      </c>
      <c r="L197" s="98">
        <f t="shared" si="52"/>
        <v>0.26946107784431139</v>
      </c>
      <c r="M197" s="99"/>
      <c r="N197" s="100">
        <f t="shared" si="53"/>
        <v>0</v>
      </c>
      <c r="O197" s="101"/>
      <c r="P197" s="102"/>
      <c r="Q197" s="103"/>
      <c r="R197" s="103"/>
      <c r="S197" s="30" t="s">
        <v>73</v>
      </c>
      <c r="T197" s="30" t="s">
        <v>74</v>
      </c>
      <c r="U197" s="30">
        <v>28</v>
      </c>
      <c r="V197" s="30">
        <v>15</v>
      </c>
      <c r="W197" s="30">
        <v>12</v>
      </c>
      <c r="X197" s="30">
        <v>167</v>
      </c>
      <c r="Y197" s="30" t="s">
        <v>75</v>
      </c>
      <c r="Z197" s="30">
        <v>6</v>
      </c>
      <c r="AA197" s="30" t="s">
        <v>200</v>
      </c>
      <c r="AB197" s="30" t="s">
        <v>117</v>
      </c>
      <c r="AC197" s="30">
        <v>70</v>
      </c>
      <c r="AD197" s="30">
        <v>70</v>
      </c>
      <c r="AE197" s="107"/>
      <c r="AF197" s="75"/>
      <c r="AG197" s="104">
        <f t="shared" si="54"/>
        <v>24.3</v>
      </c>
      <c r="AH197" s="104">
        <f t="shared" si="55"/>
        <v>25.515000000000001</v>
      </c>
      <c r="AI197" s="104">
        <f t="shared" si="56"/>
        <v>25.758000000000003</v>
      </c>
      <c r="AJ197" s="104">
        <f t="shared" si="57"/>
        <v>29.700000000000003</v>
      </c>
      <c r="AK197" s="104">
        <f t="shared" si="58"/>
        <v>29.700000000000003</v>
      </c>
      <c r="AL197" s="105">
        <f t="shared" si="59"/>
        <v>29.700000000000003</v>
      </c>
      <c r="AM197" s="105">
        <f t="shared" si="60"/>
        <v>29.700000000000003</v>
      </c>
      <c r="AN197" s="105"/>
      <c r="AO197" s="105"/>
      <c r="AP197" s="39">
        <f t="shared" si="49"/>
        <v>1</v>
      </c>
      <c r="AQ197" s="30" t="s">
        <v>201</v>
      </c>
      <c r="AR197" s="30"/>
      <c r="AS197" s="30">
        <v>167</v>
      </c>
      <c r="AT197" s="113">
        <v>24.3</v>
      </c>
      <c r="AU197" s="113"/>
      <c r="AV197" s="72">
        <v>25.515000000000001</v>
      </c>
      <c r="AW197" s="72">
        <v>25.758000000000003</v>
      </c>
      <c r="AX197" s="113">
        <v>29.700000000000003</v>
      </c>
      <c r="AY197" s="113">
        <v>29.700000000000003</v>
      </c>
      <c r="AZ197" s="108">
        <v>417</v>
      </c>
      <c r="BA197" s="112">
        <v>23.93</v>
      </c>
      <c r="BB197" s="112"/>
      <c r="BC197" s="112">
        <v>25.1265</v>
      </c>
      <c r="BD197" s="112">
        <v>25.3658</v>
      </c>
      <c r="BE197" s="112">
        <v>29.339999999999996</v>
      </c>
      <c r="BF197" s="112">
        <v>29.339999999999996</v>
      </c>
      <c r="BG197" s="109">
        <v>833</v>
      </c>
      <c r="BH197" s="112">
        <v>23.56</v>
      </c>
      <c r="BI197" s="112"/>
      <c r="BJ197" s="112">
        <v>24.738</v>
      </c>
      <c r="BK197" s="112">
        <v>24.973600000000001</v>
      </c>
      <c r="BL197" s="112">
        <v>29.04</v>
      </c>
      <c r="BM197" s="112">
        <v>29.04</v>
      </c>
      <c r="BN197" s="109">
        <v>1667</v>
      </c>
      <c r="BO197" s="112">
        <v>23.19</v>
      </c>
      <c r="BP197" s="112"/>
      <c r="BQ197" s="112">
        <v>24.349500000000003</v>
      </c>
      <c r="BR197" s="112">
        <v>24.581400000000002</v>
      </c>
      <c r="BS197" s="112">
        <v>28.68</v>
      </c>
      <c r="BT197" s="112">
        <v>28.68</v>
      </c>
      <c r="BU197" s="109">
        <v>4167</v>
      </c>
      <c r="BV197" s="112">
        <v>22.81</v>
      </c>
      <c r="BW197" s="112"/>
      <c r="BX197" s="112">
        <v>23.950499999999998</v>
      </c>
      <c r="BY197" s="112">
        <v>24.178599999999999</v>
      </c>
      <c r="BZ197" s="112">
        <v>28.32</v>
      </c>
      <c r="CA197" s="112">
        <v>28.32</v>
      </c>
      <c r="CB197" s="106" t="str">
        <f t="shared" si="61"/>
        <v>Heineken UCL</v>
      </c>
      <c r="CC197" s="30" t="s">
        <v>170</v>
      </c>
      <c r="CD197" s="30"/>
      <c r="CE197" s="73"/>
      <c r="CF197" s="74"/>
      <c r="CG197" s="30"/>
      <c r="CH197" s="30"/>
      <c r="CI197" s="110">
        <v>100051</v>
      </c>
    </row>
    <row r="198" spans="1:87" ht="15" customHeight="1" x14ac:dyDescent="0.25">
      <c r="A198" s="30" t="s">
        <v>119</v>
      </c>
      <c r="B198" s="30">
        <v>88026523</v>
      </c>
      <c r="C198" s="30" t="s">
        <v>340</v>
      </c>
      <c r="D198" s="96">
        <f>VLOOKUP(B198,'Status update'!B:E,4,0)</f>
        <v>2</v>
      </c>
      <c r="E198" s="96">
        <v>3</v>
      </c>
      <c r="F198" s="96">
        <f>VLOOKUP(B198,'Status update'!B:D,3,0)</f>
        <v>130</v>
      </c>
      <c r="G198" s="97">
        <f t="shared" si="50"/>
        <v>130</v>
      </c>
      <c r="H198" s="30"/>
      <c r="I198" s="30"/>
      <c r="J198" s="30"/>
      <c r="K198" s="98">
        <f t="shared" si="51"/>
        <v>0.77844311377245512</v>
      </c>
      <c r="L198" s="98">
        <f t="shared" si="52"/>
        <v>0.77844311377245512</v>
      </c>
      <c r="M198" s="99"/>
      <c r="N198" s="100">
        <f t="shared" si="53"/>
        <v>0</v>
      </c>
      <c r="O198" s="101"/>
      <c r="P198" s="102"/>
      <c r="Q198" s="103"/>
      <c r="R198" s="103"/>
      <c r="S198" s="30" t="s">
        <v>73</v>
      </c>
      <c r="T198" s="30" t="s">
        <v>74</v>
      </c>
      <c r="U198" s="30">
        <v>28</v>
      </c>
      <c r="V198" s="30">
        <v>15</v>
      </c>
      <c r="W198" s="30">
        <v>12</v>
      </c>
      <c r="X198" s="30">
        <v>167</v>
      </c>
      <c r="Y198" s="30" t="s">
        <v>75</v>
      </c>
      <c r="Z198" s="30">
        <v>6</v>
      </c>
      <c r="AA198" s="30" t="s">
        <v>200</v>
      </c>
      <c r="AB198" s="30" t="s">
        <v>117</v>
      </c>
      <c r="AC198" s="30">
        <v>70</v>
      </c>
      <c r="AD198" s="30">
        <v>70</v>
      </c>
      <c r="AE198" s="107"/>
      <c r="AF198" s="75"/>
      <c r="AG198" s="104">
        <f t="shared" si="54"/>
        <v>24.3</v>
      </c>
      <c r="AH198" s="104">
        <f t="shared" si="55"/>
        <v>25.515000000000001</v>
      </c>
      <c r="AI198" s="104">
        <f t="shared" si="56"/>
        <v>25.758000000000003</v>
      </c>
      <c r="AJ198" s="104">
        <f t="shared" si="57"/>
        <v>29.700000000000003</v>
      </c>
      <c r="AK198" s="104">
        <f t="shared" si="58"/>
        <v>29.700000000000003</v>
      </c>
      <c r="AL198" s="105">
        <f t="shared" si="59"/>
        <v>29.700000000000003</v>
      </c>
      <c r="AM198" s="105">
        <f t="shared" si="60"/>
        <v>29.700000000000003</v>
      </c>
      <c r="AN198" s="105"/>
      <c r="AO198" s="105"/>
      <c r="AP198" s="39">
        <f t="shared" si="49"/>
        <v>1</v>
      </c>
      <c r="AQ198" s="30" t="s">
        <v>201</v>
      </c>
      <c r="AR198" s="30"/>
      <c r="AS198" s="30">
        <v>167</v>
      </c>
      <c r="AT198" s="113">
        <v>24.3</v>
      </c>
      <c r="AU198" s="113"/>
      <c r="AV198" s="72">
        <v>25.515000000000001</v>
      </c>
      <c r="AW198" s="72">
        <v>25.758000000000003</v>
      </c>
      <c r="AX198" s="113">
        <v>29.700000000000003</v>
      </c>
      <c r="AY198" s="113">
        <v>29.700000000000003</v>
      </c>
      <c r="AZ198" s="108">
        <v>417</v>
      </c>
      <c r="BA198" s="112">
        <v>23.93</v>
      </c>
      <c r="BB198" s="112"/>
      <c r="BC198" s="112">
        <v>25.1265</v>
      </c>
      <c r="BD198" s="112">
        <v>25.3658</v>
      </c>
      <c r="BE198" s="112">
        <v>29.339999999999996</v>
      </c>
      <c r="BF198" s="112">
        <v>29.339999999999996</v>
      </c>
      <c r="BG198" s="109">
        <v>833</v>
      </c>
      <c r="BH198" s="112">
        <v>23.56</v>
      </c>
      <c r="BI198" s="112"/>
      <c r="BJ198" s="112">
        <v>24.738</v>
      </c>
      <c r="BK198" s="112">
        <v>24.973600000000001</v>
      </c>
      <c r="BL198" s="112">
        <v>29.04</v>
      </c>
      <c r="BM198" s="112">
        <v>29.04</v>
      </c>
      <c r="BN198" s="109">
        <v>1667</v>
      </c>
      <c r="BO198" s="112">
        <v>23.19</v>
      </c>
      <c r="BP198" s="112"/>
      <c r="BQ198" s="112">
        <v>24.349500000000003</v>
      </c>
      <c r="BR198" s="112">
        <v>24.581400000000002</v>
      </c>
      <c r="BS198" s="112">
        <v>28.68</v>
      </c>
      <c r="BT198" s="112">
        <v>28.68</v>
      </c>
      <c r="BU198" s="109">
        <v>4167</v>
      </c>
      <c r="BV198" s="112">
        <v>22.81</v>
      </c>
      <c r="BW198" s="112"/>
      <c r="BX198" s="112">
        <v>23.950499999999998</v>
      </c>
      <c r="BY198" s="112">
        <v>24.178599999999999</v>
      </c>
      <c r="BZ198" s="112">
        <v>28.32</v>
      </c>
      <c r="CA198" s="112">
        <v>28.32</v>
      </c>
      <c r="CB198" s="106" t="str">
        <f t="shared" si="61"/>
        <v>Heineken UCL</v>
      </c>
      <c r="CC198" s="30" t="s">
        <v>170</v>
      </c>
      <c r="CD198" s="30"/>
      <c r="CE198" s="73"/>
      <c r="CF198" s="74"/>
      <c r="CG198" s="30"/>
      <c r="CH198" s="30"/>
      <c r="CI198" s="110">
        <v>100051</v>
      </c>
    </row>
    <row r="199" spans="1:87" ht="15" customHeight="1" x14ac:dyDescent="0.25">
      <c r="A199" s="30" t="s">
        <v>119</v>
      </c>
      <c r="B199" s="30">
        <v>88026524</v>
      </c>
      <c r="C199" s="30" t="s">
        <v>341</v>
      </c>
      <c r="D199" s="96">
        <f>VLOOKUP(B199,'Status update'!B:E,4,0)</f>
        <v>2</v>
      </c>
      <c r="E199" s="96">
        <v>3</v>
      </c>
      <c r="F199" s="96">
        <f>VLOOKUP(B199,'Status update'!B:D,3,0)</f>
        <v>133</v>
      </c>
      <c r="G199" s="97">
        <f t="shared" si="50"/>
        <v>133</v>
      </c>
      <c r="H199" s="30"/>
      <c r="I199" s="30"/>
      <c r="J199" s="30"/>
      <c r="K199" s="98">
        <f t="shared" si="51"/>
        <v>0.79640718562874246</v>
      </c>
      <c r="L199" s="98">
        <f t="shared" si="52"/>
        <v>0.79640718562874246</v>
      </c>
      <c r="M199" s="99"/>
      <c r="N199" s="100">
        <f t="shared" si="53"/>
        <v>0</v>
      </c>
      <c r="O199" s="101"/>
      <c r="P199" s="102"/>
      <c r="Q199" s="103"/>
      <c r="R199" s="103"/>
      <c r="S199" s="30" t="s">
        <v>73</v>
      </c>
      <c r="T199" s="30" t="s">
        <v>74</v>
      </c>
      <c r="U199" s="30">
        <v>28</v>
      </c>
      <c r="V199" s="30">
        <v>15</v>
      </c>
      <c r="W199" s="30">
        <v>12</v>
      </c>
      <c r="X199" s="30">
        <v>167</v>
      </c>
      <c r="Y199" s="30" t="s">
        <v>75</v>
      </c>
      <c r="Z199" s="30">
        <v>6</v>
      </c>
      <c r="AA199" s="30" t="s">
        <v>200</v>
      </c>
      <c r="AB199" s="30" t="s">
        <v>117</v>
      </c>
      <c r="AC199" s="30">
        <v>70</v>
      </c>
      <c r="AD199" s="30">
        <v>70</v>
      </c>
      <c r="AE199" s="107"/>
      <c r="AF199" s="75"/>
      <c r="AG199" s="104">
        <f t="shared" si="54"/>
        <v>24.3</v>
      </c>
      <c r="AH199" s="104">
        <f t="shared" si="55"/>
        <v>25.515000000000001</v>
      </c>
      <c r="AI199" s="104">
        <f t="shared" si="56"/>
        <v>25.758000000000003</v>
      </c>
      <c r="AJ199" s="104">
        <f t="shared" si="57"/>
        <v>29.700000000000003</v>
      </c>
      <c r="AK199" s="104">
        <f t="shared" si="58"/>
        <v>29.700000000000003</v>
      </c>
      <c r="AL199" s="105">
        <f t="shared" si="59"/>
        <v>29.700000000000003</v>
      </c>
      <c r="AM199" s="105">
        <f t="shared" si="60"/>
        <v>29.700000000000003</v>
      </c>
      <c r="AN199" s="105"/>
      <c r="AO199" s="105"/>
      <c r="AP199" s="39">
        <f t="shared" si="49"/>
        <v>1</v>
      </c>
      <c r="AQ199" s="30" t="s">
        <v>201</v>
      </c>
      <c r="AR199" s="30"/>
      <c r="AS199" s="30">
        <v>167</v>
      </c>
      <c r="AT199" s="113">
        <v>24.3</v>
      </c>
      <c r="AU199" s="113"/>
      <c r="AV199" s="72">
        <v>25.515000000000001</v>
      </c>
      <c r="AW199" s="72">
        <v>25.758000000000003</v>
      </c>
      <c r="AX199" s="113">
        <v>29.700000000000003</v>
      </c>
      <c r="AY199" s="113">
        <v>29.700000000000003</v>
      </c>
      <c r="AZ199" s="108">
        <v>417</v>
      </c>
      <c r="BA199" s="112">
        <v>23.93</v>
      </c>
      <c r="BB199" s="112"/>
      <c r="BC199" s="112">
        <v>25.1265</v>
      </c>
      <c r="BD199" s="112">
        <v>25.3658</v>
      </c>
      <c r="BE199" s="112">
        <v>29.339999999999996</v>
      </c>
      <c r="BF199" s="112">
        <v>29.339999999999996</v>
      </c>
      <c r="BG199" s="109">
        <v>833</v>
      </c>
      <c r="BH199" s="112">
        <v>23.56</v>
      </c>
      <c r="BI199" s="112"/>
      <c r="BJ199" s="112">
        <v>24.738</v>
      </c>
      <c r="BK199" s="112">
        <v>24.973600000000001</v>
      </c>
      <c r="BL199" s="112">
        <v>29.04</v>
      </c>
      <c r="BM199" s="112">
        <v>29.04</v>
      </c>
      <c r="BN199" s="109">
        <v>1667</v>
      </c>
      <c r="BO199" s="112">
        <v>23.19</v>
      </c>
      <c r="BP199" s="112"/>
      <c r="BQ199" s="112">
        <v>24.349500000000003</v>
      </c>
      <c r="BR199" s="112">
        <v>24.581400000000002</v>
      </c>
      <c r="BS199" s="112">
        <v>28.68</v>
      </c>
      <c r="BT199" s="112">
        <v>28.68</v>
      </c>
      <c r="BU199" s="109">
        <v>4167</v>
      </c>
      <c r="BV199" s="112">
        <v>22.81</v>
      </c>
      <c r="BW199" s="112"/>
      <c r="BX199" s="112">
        <v>23.950499999999998</v>
      </c>
      <c r="BY199" s="112">
        <v>24.178599999999999</v>
      </c>
      <c r="BZ199" s="112">
        <v>28.32</v>
      </c>
      <c r="CA199" s="112">
        <v>28.32</v>
      </c>
      <c r="CB199" s="106" t="str">
        <f t="shared" si="61"/>
        <v>Heineken UCL</v>
      </c>
      <c r="CC199" s="30" t="s">
        <v>170</v>
      </c>
      <c r="CD199" s="30"/>
      <c r="CE199" s="73"/>
      <c r="CF199" s="74"/>
      <c r="CG199" s="30"/>
      <c r="CH199" s="30"/>
      <c r="CI199" s="110">
        <v>100051</v>
      </c>
    </row>
    <row r="200" spans="1:87" ht="15" customHeight="1" x14ac:dyDescent="0.25">
      <c r="A200" s="30" t="s">
        <v>119</v>
      </c>
      <c r="B200" s="30">
        <v>88026525</v>
      </c>
      <c r="C200" s="30" t="s">
        <v>342</v>
      </c>
      <c r="D200" s="96">
        <f>VLOOKUP(B200,'Status update'!B:E,4,0)</f>
        <v>1</v>
      </c>
      <c r="E200" s="96">
        <v>3</v>
      </c>
      <c r="F200" s="96">
        <f>VLOOKUP(B200,'Status update'!B:D,3,0)</f>
        <v>57</v>
      </c>
      <c r="G200" s="97">
        <f t="shared" si="50"/>
        <v>57</v>
      </c>
      <c r="H200" s="30"/>
      <c r="I200" s="30"/>
      <c r="J200" s="30"/>
      <c r="K200" s="98">
        <f t="shared" si="51"/>
        <v>0.3413173652694611</v>
      </c>
      <c r="L200" s="98">
        <f t="shared" si="52"/>
        <v>0.3413173652694611</v>
      </c>
      <c r="M200" s="99"/>
      <c r="N200" s="100">
        <f t="shared" si="53"/>
        <v>0</v>
      </c>
      <c r="O200" s="101">
        <v>1</v>
      </c>
      <c r="P200" s="102"/>
      <c r="Q200" s="103"/>
      <c r="R200" s="103"/>
      <c r="S200" s="30" t="s">
        <v>73</v>
      </c>
      <c r="T200" s="30" t="s">
        <v>74</v>
      </c>
      <c r="U200" s="30">
        <v>28</v>
      </c>
      <c r="V200" s="30">
        <v>15</v>
      </c>
      <c r="W200" s="30">
        <v>12</v>
      </c>
      <c r="X200" s="30">
        <v>167</v>
      </c>
      <c r="Y200" s="30" t="s">
        <v>75</v>
      </c>
      <c r="Z200" s="30">
        <v>6</v>
      </c>
      <c r="AA200" s="30" t="s">
        <v>200</v>
      </c>
      <c r="AB200" s="30" t="s">
        <v>117</v>
      </c>
      <c r="AC200" s="30">
        <v>70</v>
      </c>
      <c r="AD200" s="30">
        <v>70</v>
      </c>
      <c r="AE200" s="107"/>
      <c r="AF200" s="75"/>
      <c r="AG200" s="104">
        <f t="shared" si="54"/>
        <v>24.3</v>
      </c>
      <c r="AH200" s="104">
        <f t="shared" si="55"/>
        <v>25.515000000000001</v>
      </c>
      <c r="AI200" s="104">
        <f t="shared" si="56"/>
        <v>25.758000000000003</v>
      </c>
      <c r="AJ200" s="104">
        <f t="shared" si="57"/>
        <v>29.700000000000003</v>
      </c>
      <c r="AK200" s="104">
        <f t="shared" si="58"/>
        <v>29.700000000000003</v>
      </c>
      <c r="AL200" s="105">
        <f t="shared" si="59"/>
        <v>29.700000000000003</v>
      </c>
      <c r="AM200" s="105">
        <f t="shared" si="60"/>
        <v>29.700000000000003</v>
      </c>
      <c r="AN200" s="105"/>
      <c r="AO200" s="105"/>
      <c r="AP200" s="39">
        <f t="shared" si="49"/>
        <v>1</v>
      </c>
      <c r="AQ200" s="30" t="s">
        <v>201</v>
      </c>
      <c r="AR200" s="30"/>
      <c r="AS200" s="30">
        <v>167</v>
      </c>
      <c r="AT200" s="113">
        <v>24.3</v>
      </c>
      <c r="AU200" s="113"/>
      <c r="AV200" s="72">
        <v>25.515000000000001</v>
      </c>
      <c r="AW200" s="72">
        <v>25.758000000000003</v>
      </c>
      <c r="AX200" s="113">
        <v>29.700000000000003</v>
      </c>
      <c r="AY200" s="113">
        <v>29.700000000000003</v>
      </c>
      <c r="AZ200" s="108">
        <v>417</v>
      </c>
      <c r="BA200" s="112">
        <v>23.93</v>
      </c>
      <c r="BB200" s="112"/>
      <c r="BC200" s="112">
        <v>25.1265</v>
      </c>
      <c r="BD200" s="112">
        <v>25.3658</v>
      </c>
      <c r="BE200" s="112">
        <v>29.339999999999996</v>
      </c>
      <c r="BF200" s="112">
        <v>29.339999999999996</v>
      </c>
      <c r="BG200" s="109">
        <v>833</v>
      </c>
      <c r="BH200" s="112">
        <v>23.56</v>
      </c>
      <c r="BI200" s="112"/>
      <c r="BJ200" s="112">
        <v>24.738</v>
      </c>
      <c r="BK200" s="112">
        <v>24.973600000000001</v>
      </c>
      <c r="BL200" s="112">
        <v>29.04</v>
      </c>
      <c r="BM200" s="112">
        <v>29.04</v>
      </c>
      <c r="BN200" s="109">
        <v>1667</v>
      </c>
      <c r="BO200" s="112">
        <v>23.19</v>
      </c>
      <c r="BP200" s="112"/>
      <c r="BQ200" s="112">
        <v>24.349500000000003</v>
      </c>
      <c r="BR200" s="112">
        <v>24.581400000000002</v>
      </c>
      <c r="BS200" s="112">
        <v>28.68</v>
      </c>
      <c r="BT200" s="112">
        <v>28.68</v>
      </c>
      <c r="BU200" s="109">
        <v>4167</v>
      </c>
      <c r="BV200" s="112">
        <v>22.81</v>
      </c>
      <c r="BW200" s="112"/>
      <c r="BX200" s="112">
        <v>23.950499999999998</v>
      </c>
      <c r="BY200" s="112">
        <v>24.178599999999999</v>
      </c>
      <c r="BZ200" s="112">
        <v>28.32</v>
      </c>
      <c r="CA200" s="112">
        <v>28.32</v>
      </c>
      <c r="CB200" s="106" t="str">
        <f t="shared" si="61"/>
        <v>Heineken UCL</v>
      </c>
      <c r="CC200" s="30" t="s">
        <v>170</v>
      </c>
      <c r="CD200" s="30"/>
      <c r="CE200" s="73"/>
      <c r="CF200" s="74"/>
      <c r="CG200" s="30"/>
      <c r="CH200" s="30"/>
      <c r="CI200" s="110">
        <v>100051</v>
      </c>
    </row>
    <row r="201" spans="1:87" ht="15" customHeight="1" x14ac:dyDescent="0.25">
      <c r="A201" s="30" t="s">
        <v>188</v>
      </c>
      <c r="B201" s="30">
        <v>88026369</v>
      </c>
      <c r="C201" s="30" t="s">
        <v>343</v>
      </c>
      <c r="D201" s="96">
        <f>VLOOKUP(B201,'Status update'!B:E,4,0)</f>
        <v>1</v>
      </c>
      <c r="E201" s="96">
        <f>D201</f>
        <v>1</v>
      </c>
      <c r="F201" s="96">
        <f>VLOOKUP(B201,'Status update'!B:D,3,0)</f>
        <v>5</v>
      </c>
      <c r="G201" s="97">
        <f t="shared" si="50"/>
        <v>5</v>
      </c>
      <c r="H201" s="30"/>
      <c r="I201" s="30"/>
      <c r="J201" s="30"/>
      <c r="K201" s="98">
        <f t="shared" si="51"/>
        <v>2.5000000000000001E-2</v>
      </c>
      <c r="L201" s="98">
        <f t="shared" si="52"/>
        <v>2.5000000000000001E-2</v>
      </c>
      <c r="M201" s="99"/>
      <c r="N201" s="100">
        <f t="shared" si="53"/>
        <v>0</v>
      </c>
      <c r="O201" s="101"/>
      <c r="P201" s="102"/>
      <c r="Q201" s="103"/>
      <c r="R201" s="103"/>
      <c r="S201" s="30" t="s">
        <v>73</v>
      </c>
      <c r="T201" s="30" t="s">
        <v>106</v>
      </c>
      <c r="U201" s="30">
        <v>39</v>
      </c>
      <c r="V201" s="30">
        <v>33</v>
      </c>
      <c r="W201" s="30">
        <v>4.5</v>
      </c>
      <c r="X201" s="30">
        <v>200</v>
      </c>
      <c r="Y201" s="30" t="s">
        <v>75</v>
      </c>
      <c r="Z201" s="30">
        <v>5</v>
      </c>
      <c r="AA201" s="30" t="s">
        <v>76</v>
      </c>
      <c r="AB201" s="30" t="s">
        <v>117</v>
      </c>
      <c r="AC201" s="30">
        <v>60</v>
      </c>
      <c r="AD201" s="30">
        <v>70</v>
      </c>
      <c r="AE201" s="107"/>
      <c r="AF201" s="75"/>
      <c r="AG201" s="104">
        <f t="shared" si="54"/>
        <v>26</v>
      </c>
      <c r="AH201" s="104">
        <f t="shared" si="55"/>
        <v>30.419999999999998</v>
      </c>
      <c r="AI201" s="104">
        <f t="shared" si="56"/>
        <v>26.5</v>
      </c>
      <c r="AJ201" s="104">
        <f t="shared" si="57"/>
        <v>35.550000000000004</v>
      </c>
      <c r="AK201" s="104">
        <f t="shared" si="58"/>
        <v>33.9</v>
      </c>
      <c r="AL201" s="105">
        <f t="shared" si="59"/>
        <v>35.550000000000004</v>
      </c>
      <c r="AM201" s="105">
        <f t="shared" si="60"/>
        <v>33.9</v>
      </c>
      <c r="AN201" s="105"/>
      <c r="AO201" s="105"/>
      <c r="AP201" s="39">
        <f t="shared" si="49"/>
        <v>1</v>
      </c>
      <c r="AQ201" s="30" t="s">
        <v>118</v>
      </c>
      <c r="AR201" s="30" t="s">
        <v>79</v>
      </c>
      <c r="AS201" s="30">
        <v>200</v>
      </c>
      <c r="AT201" s="113">
        <v>26</v>
      </c>
      <c r="AU201" s="113">
        <v>26.5</v>
      </c>
      <c r="AV201" s="72">
        <v>30.419999999999998</v>
      </c>
      <c r="AW201" s="72">
        <v>26.5</v>
      </c>
      <c r="AX201" s="113">
        <v>35.550000000000004</v>
      </c>
      <c r="AY201" s="113">
        <v>33.9</v>
      </c>
      <c r="AZ201" s="108">
        <v>500</v>
      </c>
      <c r="BA201" s="112">
        <v>23.25</v>
      </c>
      <c r="BB201" s="112">
        <v>23.75</v>
      </c>
      <c r="BC201" s="112">
        <v>27.202499999999997</v>
      </c>
      <c r="BD201" s="112">
        <v>23.75</v>
      </c>
      <c r="BE201" s="112">
        <v>31.85</v>
      </c>
      <c r="BF201" s="112">
        <v>31.9</v>
      </c>
      <c r="BG201" s="109">
        <v>1000</v>
      </c>
      <c r="BH201" s="112">
        <v>21.75</v>
      </c>
      <c r="BI201" s="112">
        <v>22.25</v>
      </c>
      <c r="BJ201" s="112">
        <v>25.447499999999998</v>
      </c>
      <c r="BK201" s="112">
        <v>22.25</v>
      </c>
      <c r="BL201" s="112">
        <v>29.849999999999998</v>
      </c>
      <c r="BM201" s="112">
        <v>31.200000000000003</v>
      </c>
      <c r="BN201" s="109">
        <v>2000</v>
      </c>
      <c r="BO201" s="112">
        <v>19.5</v>
      </c>
      <c r="BP201" s="112">
        <v>20</v>
      </c>
      <c r="BQ201" s="112">
        <v>22.814999999999998</v>
      </c>
      <c r="BR201" s="112">
        <v>20</v>
      </c>
      <c r="BS201" s="112">
        <v>26.8</v>
      </c>
      <c r="BT201" s="112">
        <v>26.95</v>
      </c>
      <c r="BU201" s="109"/>
      <c r="BV201" s="112"/>
      <c r="BW201" s="112"/>
      <c r="BX201" s="112"/>
      <c r="BY201" s="112"/>
      <c r="BZ201" s="112"/>
      <c r="CA201" s="112"/>
      <c r="CB201" s="106" t="str">
        <f t="shared" si="61"/>
        <v>Heineken - 0.0</v>
      </c>
      <c r="CC201" s="30">
        <v>0</v>
      </c>
      <c r="CD201" s="30"/>
      <c r="CE201" s="73"/>
      <c r="CF201" s="74"/>
      <c r="CG201" s="30"/>
      <c r="CH201" s="30"/>
      <c r="CI201" s="110">
        <v>101140</v>
      </c>
    </row>
    <row r="202" spans="1:87" ht="15" customHeight="1" x14ac:dyDescent="0.25">
      <c r="A202" s="30" t="s">
        <v>119</v>
      </c>
      <c r="B202" s="30">
        <v>88026527</v>
      </c>
      <c r="C202" s="30" t="s">
        <v>344</v>
      </c>
      <c r="D202" s="96">
        <f>VLOOKUP(B202,'Status update'!B:E,4,0)</f>
        <v>1</v>
      </c>
      <c r="E202" s="96">
        <v>3</v>
      </c>
      <c r="F202" s="96">
        <f>VLOOKUP(B202,'Status update'!B:D,3,0)</f>
        <v>53</v>
      </c>
      <c r="G202" s="97">
        <f t="shared" si="50"/>
        <v>53</v>
      </c>
      <c r="H202" s="30" t="s">
        <v>99</v>
      </c>
      <c r="I202" s="30"/>
      <c r="J202" s="30"/>
      <c r="K202" s="98">
        <f t="shared" si="51"/>
        <v>0.53</v>
      </c>
      <c r="L202" s="98">
        <f t="shared" si="52"/>
        <v>0.53</v>
      </c>
      <c r="M202" s="99"/>
      <c r="N202" s="100">
        <f t="shared" si="53"/>
        <v>0</v>
      </c>
      <c r="O202" s="101">
        <v>1</v>
      </c>
      <c r="P202" s="102"/>
      <c r="Q202" s="103"/>
      <c r="R202" s="103"/>
      <c r="S202" s="30" t="s">
        <v>73</v>
      </c>
      <c r="T202" s="30" t="s">
        <v>74</v>
      </c>
      <c r="U202" s="30">
        <v>24</v>
      </c>
      <c r="V202" s="30">
        <v>15</v>
      </c>
      <c r="W202" s="30">
        <v>5</v>
      </c>
      <c r="X202" s="30">
        <v>100</v>
      </c>
      <c r="Y202" s="30" t="s">
        <v>75</v>
      </c>
      <c r="Z202" s="30">
        <v>25</v>
      </c>
      <c r="AA202" s="30" t="s">
        <v>76</v>
      </c>
      <c r="AB202" s="30" t="s">
        <v>77</v>
      </c>
      <c r="AC202" s="30">
        <v>70</v>
      </c>
      <c r="AD202" s="30">
        <v>77</v>
      </c>
      <c r="AE202" s="107"/>
      <c r="AF202" s="75"/>
      <c r="AG202" s="104">
        <f t="shared" si="54"/>
        <v>39.43</v>
      </c>
      <c r="AH202" s="104">
        <f t="shared" si="55"/>
        <v>44.950200000000002</v>
      </c>
      <c r="AI202" s="104">
        <f t="shared" si="56"/>
        <v>40.47</v>
      </c>
      <c r="AJ202" s="104">
        <f t="shared" si="57"/>
        <v>53.5</v>
      </c>
      <c r="AK202" s="104">
        <f t="shared" si="58"/>
        <v>47.25</v>
      </c>
      <c r="AL202" s="105">
        <f t="shared" si="59"/>
        <v>53.5</v>
      </c>
      <c r="AM202" s="105">
        <f t="shared" si="60"/>
        <v>47.25</v>
      </c>
      <c r="AN202" s="105"/>
      <c r="AO202" s="105"/>
      <c r="AP202" s="39">
        <f t="shared" si="49"/>
        <v>1</v>
      </c>
      <c r="AQ202" s="30" t="s">
        <v>78</v>
      </c>
      <c r="AR202" s="30" t="s">
        <v>79</v>
      </c>
      <c r="AS202" s="30">
        <v>100</v>
      </c>
      <c r="AT202" s="113">
        <v>39.43</v>
      </c>
      <c r="AU202" s="113">
        <v>40.47</v>
      </c>
      <c r="AV202" s="72">
        <v>44.950200000000002</v>
      </c>
      <c r="AW202" s="72">
        <v>40.47</v>
      </c>
      <c r="AX202" s="113">
        <v>53.5</v>
      </c>
      <c r="AY202" s="113">
        <v>47.25</v>
      </c>
      <c r="AZ202" s="108">
        <v>200</v>
      </c>
      <c r="BA202" s="112">
        <v>37.79</v>
      </c>
      <c r="BB202" s="112">
        <v>38.61</v>
      </c>
      <c r="BC202" s="112">
        <v>43.080600000000004</v>
      </c>
      <c r="BD202" s="112">
        <v>38.61</v>
      </c>
      <c r="BE202" s="112">
        <v>51.5</v>
      </c>
      <c r="BF202" s="112">
        <v>45.25</v>
      </c>
      <c r="BG202" s="109">
        <v>400</v>
      </c>
      <c r="BH202" s="112">
        <v>36.47</v>
      </c>
      <c r="BI202" s="112">
        <v>36.722096245905767</v>
      </c>
      <c r="BJ202" s="112">
        <v>41.575800000000001</v>
      </c>
      <c r="BK202" s="112">
        <v>36.722096245905767</v>
      </c>
      <c r="BL202" s="112">
        <v>49.75</v>
      </c>
      <c r="BM202" s="112">
        <v>43.25</v>
      </c>
      <c r="BN202" s="109">
        <v>1000</v>
      </c>
      <c r="BO202" s="112">
        <v>34.86</v>
      </c>
      <c r="BP202" s="112">
        <v>34.96</v>
      </c>
      <c r="BQ202" s="112">
        <v>39.740400000000001</v>
      </c>
      <c r="BR202" s="112">
        <v>34.96</v>
      </c>
      <c r="BS202" s="112">
        <v>47.75</v>
      </c>
      <c r="BT202" s="112">
        <v>41.25</v>
      </c>
      <c r="BU202" s="109"/>
      <c r="BV202" s="112"/>
      <c r="BW202" s="112"/>
      <c r="BX202" s="112"/>
      <c r="BY202" s="112"/>
      <c r="BZ202" s="112"/>
      <c r="CA202" s="112"/>
      <c r="CB202" s="106" t="str">
        <f t="shared" si="61"/>
        <v>Heineken UCL</v>
      </c>
      <c r="CC202" s="30"/>
      <c r="CD202" s="30"/>
      <c r="CE202" s="73"/>
      <c r="CF202" s="74"/>
      <c r="CG202" s="30"/>
      <c r="CH202" s="30"/>
      <c r="CI202" s="30">
        <v>100051</v>
      </c>
    </row>
    <row r="203" spans="1:87" ht="15" customHeight="1" x14ac:dyDescent="0.25">
      <c r="A203" s="30" t="s">
        <v>119</v>
      </c>
      <c r="B203" s="30">
        <v>88026528</v>
      </c>
      <c r="C203" s="30" t="s">
        <v>345</v>
      </c>
      <c r="D203" s="96">
        <f>VLOOKUP(B203,'Status update'!B:E,4,0)</f>
        <v>2</v>
      </c>
      <c r="E203" s="96">
        <v>3</v>
      </c>
      <c r="F203" s="96">
        <f>VLOOKUP(B203,'Status update'!B:D,3,0)</f>
        <v>101</v>
      </c>
      <c r="G203" s="97">
        <f t="shared" si="50"/>
        <v>101</v>
      </c>
      <c r="H203" s="30" t="s">
        <v>99</v>
      </c>
      <c r="I203" s="30"/>
      <c r="J203" s="30"/>
      <c r="K203" s="98">
        <f t="shared" si="51"/>
        <v>0.80800000000000005</v>
      </c>
      <c r="L203" s="98">
        <f t="shared" si="52"/>
        <v>0.80800000000000005</v>
      </c>
      <c r="M203" s="99"/>
      <c r="N203" s="100">
        <f t="shared" si="53"/>
        <v>0</v>
      </c>
      <c r="O203" s="101">
        <v>1</v>
      </c>
      <c r="P203" s="102"/>
      <c r="Q203" s="103"/>
      <c r="R203" s="103"/>
      <c r="S203" s="30" t="s">
        <v>73</v>
      </c>
      <c r="T203" s="30" t="s">
        <v>74</v>
      </c>
      <c r="U203" s="30">
        <v>14</v>
      </c>
      <c r="V203" s="30">
        <v>5</v>
      </c>
      <c r="W203" s="30">
        <v>5</v>
      </c>
      <c r="X203" s="30">
        <v>125</v>
      </c>
      <c r="Y203" s="30" t="s">
        <v>75</v>
      </c>
      <c r="Z203" s="30">
        <v>20</v>
      </c>
      <c r="AA203" s="30" t="s">
        <v>76</v>
      </c>
      <c r="AB203" s="30" t="s">
        <v>108</v>
      </c>
      <c r="AC203" s="30">
        <v>70</v>
      </c>
      <c r="AD203" s="30">
        <v>77</v>
      </c>
      <c r="AE203" s="107"/>
      <c r="AF203" s="75"/>
      <c r="AG203" s="104">
        <f t="shared" si="54"/>
        <v>24.53</v>
      </c>
      <c r="AH203" s="104">
        <f t="shared" si="55"/>
        <v>26.492400000000004</v>
      </c>
      <c r="AI203" s="104">
        <f t="shared" si="56"/>
        <v>28.61</v>
      </c>
      <c r="AJ203" s="104">
        <f t="shared" si="57"/>
        <v>30.2</v>
      </c>
      <c r="AK203" s="104">
        <f t="shared" si="58"/>
        <v>32.599999999999994</v>
      </c>
      <c r="AL203" s="105">
        <f t="shared" si="59"/>
        <v>30.2</v>
      </c>
      <c r="AM203" s="105">
        <f t="shared" si="60"/>
        <v>32.599999999999994</v>
      </c>
      <c r="AN203" s="105"/>
      <c r="AO203" s="105"/>
      <c r="AP203" s="39">
        <f t="shared" si="49"/>
        <v>1</v>
      </c>
      <c r="AQ203" s="30" t="s">
        <v>78</v>
      </c>
      <c r="AR203" s="30" t="s">
        <v>79</v>
      </c>
      <c r="AS203" s="30">
        <v>125</v>
      </c>
      <c r="AT203" s="113">
        <v>24.53</v>
      </c>
      <c r="AU203" s="113">
        <v>28.61</v>
      </c>
      <c r="AV203" s="72">
        <v>26.492400000000004</v>
      </c>
      <c r="AW203" s="72">
        <v>28.61</v>
      </c>
      <c r="AX203" s="113">
        <v>30.2</v>
      </c>
      <c r="AY203" s="113">
        <v>32.599999999999994</v>
      </c>
      <c r="AZ203" s="108">
        <v>250</v>
      </c>
      <c r="BA203" s="112">
        <v>22.48</v>
      </c>
      <c r="BB203" s="112">
        <v>24.53</v>
      </c>
      <c r="BC203" s="112">
        <v>24.278400000000001</v>
      </c>
      <c r="BD203" s="112">
        <v>24.53</v>
      </c>
      <c r="BE203" s="112">
        <v>27.599999999999998</v>
      </c>
      <c r="BF203" s="112">
        <v>27.799999999999997</v>
      </c>
      <c r="BG203" s="109">
        <v>500</v>
      </c>
      <c r="BH203" s="112">
        <v>22.07</v>
      </c>
      <c r="BI203" s="112">
        <v>23.1</v>
      </c>
      <c r="BJ203" s="112">
        <v>23.835600000000003</v>
      </c>
      <c r="BK203" s="112">
        <v>23.1</v>
      </c>
      <c r="BL203" s="112">
        <v>27</v>
      </c>
      <c r="BM203" s="112">
        <v>26.200000000000003</v>
      </c>
      <c r="BN203" s="109">
        <v>1250</v>
      </c>
      <c r="BO203" s="112">
        <v>21.87</v>
      </c>
      <c r="BP203" s="112">
        <v>22.28</v>
      </c>
      <c r="BQ203" s="112">
        <v>23.619600000000002</v>
      </c>
      <c r="BR203" s="112">
        <v>22.28</v>
      </c>
      <c r="BS203" s="112">
        <v>26.8</v>
      </c>
      <c r="BT203" s="112">
        <v>25.4</v>
      </c>
      <c r="BU203" s="109">
        <v>2500</v>
      </c>
      <c r="BV203" s="112">
        <v>21.46</v>
      </c>
      <c r="BW203" s="112">
        <v>21.66</v>
      </c>
      <c r="BX203" s="112">
        <v>23.176800000000004</v>
      </c>
      <c r="BY203" s="112">
        <v>21.66</v>
      </c>
      <c r="BZ203" s="112">
        <v>26.400000000000002</v>
      </c>
      <c r="CA203" s="112">
        <v>24.6</v>
      </c>
      <c r="CB203" s="106" t="str">
        <f t="shared" si="61"/>
        <v>Heineken UCL</v>
      </c>
      <c r="CC203" s="30"/>
      <c r="CD203" s="30"/>
      <c r="CE203" s="73"/>
      <c r="CF203" s="74"/>
      <c r="CG203" s="30"/>
      <c r="CH203" s="30"/>
      <c r="CI203" s="110">
        <v>100051</v>
      </c>
    </row>
    <row r="204" spans="1:87" ht="15" customHeight="1" x14ac:dyDescent="0.25">
      <c r="A204" s="30" t="s">
        <v>119</v>
      </c>
      <c r="B204" s="30">
        <v>88026529</v>
      </c>
      <c r="C204" s="30" t="s">
        <v>346</v>
      </c>
      <c r="D204" s="96">
        <f>VLOOKUP(B204,'Status update'!B:E,4,0)</f>
        <v>3</v>
      </c>
      <c r="E204" s="96">
        <f>D204</f>
        <v>3</v>
      </c>
      <c r="F204" s="96">
        <f>VLOOKUP(B204,'Status update'!B:D,3,0)</f>
        <v>112</v>
      </c>
      <c r="G204" s="97">
        <f t="shared" si="50"/>
        <v>112</v>
      </c>
      <c r="H204" s="30"/>
      <c r="I204" s="30"/>
      <c r="J204" s="30"/>
      <c r="K204" s="98">
        <f t="shared" si="51"/>
        <v>1.1200000000000001</v>
      </c>
      <c r="L204" s="98">
        <f t="shared" si="52"/>
        <v>1.1200000000000001</v>
      </c>
      <c r="M204" s="99"/>
      <c r="N204" s="100">
        <f t="shared" si="53"/>
        <v>0</v>
      </c>
      <c r="O204" s="101">
        <v>1</v>
      </c>
      <c r="P204" s="102"/>
      <c r="Q204" s="103"/>
      <c r="R204" s="103"/>
      <c r="S204" s="30" t="s">
        <v>73</v>
      </c>
      <c r="T204" s="30" t="s">
        <v>74</v>
      </c>
      <c r="U204" s="30">
        <v>47</v>
      </c>
      <c r="V204" s="30">
        <v>46</v>
      </c>
      <c r="W204" s="30">
        <v>2</v>
      </c>
      <c r="X204" s="30">
        <v>100</v>
      </c>
      <c r="Y204" s="30" t="s">
        <v>75</v>
      </c>
      <c r="Z204" s="30">
        <v>10</v>
      </c>
      <c r="AA204" s="30" t="s">
        <v>76</v>
      </c>
      <c r="AB204" s="30" t="s">
        <v>77</v>
      </c>
      <c r="AC204" s="30">
        <v>77</v>
      </c>
      <c r="AD204" s="30">
        <v>84</v>
      </c>
      <c r="AE204" s="107"/>
      <c r="AF204" s="75"/>
      <c r="AG204" s="104">
        <f t="shared" si="54"/>
        <v>22.79</v>
      </c>
      <c r="AH204" s="104">
        <f t="shared" si="55"/>
        <v>26.664299999999997</v>
      </c>
      <c r="AI204" s="104">
        <f t="shared" si="56"/>
        <v>23.3</v>
      </c>
      <c r="AJ204" s="104">
        <f t="shared" si="57"/>
        <v>30.6</v>
      </c>
      <c r="AK204" s="104">
        <f t="shared" si="58"/>
        <v>26.5</v>
      </c>
      <c r="AL204" s="105">
        <f t="shared" si="59"/>
        <v>30.6</v>
      </c>
      <c r="AM204" s="105">
        <f t="shared" si="60"/>
        <v>26.5</v>
      </c>
      <c r="AN204" s="105"/>
      <c r="AO204" s="105"/>
      <c r="AP204" s="39">
        <f t="shared" si="49"/>
        <v>1</v>
      </c>
      <c r="AQ204" s="30" t="s">
        <v>123</v>
      </c>
      <c r="AR204" s="30" t="s">
        <v>79</v>
      </c>
      <c r="AS204" s="30">
        <v>100</v>
      </c>
      <c r="AT204" s="113">
        <v>22.79</v>
      </c>
      <c r="AU204" s="113">
        <v>23.3</v>
      </c>
      <c r="AV204" s="72">
        <v>26.664299999999997</v>
      </c>
      <c r="AW204" s="72">
        <v>23.3</v>
      </c>
      <c r="AX204" s="113">
        <v>30.6</v>
      </c>
      <c r="AY204" s="113">
        <v>26.5</v>
      </c>
      <c r="AZ204" s="108">
        <v>250</v>
      </c>
      <c r="BA204" s="112">
        <v>22.18</v>
      </c>
      <c r="BB204" s="112">
        <v>22.69</v>
      </c>
      <c r="BC204" s="112">
        <v>25.950599999999998</v>
      </c>
      <c r="BD204" s="112">
        <v>22.69</v>
      </c>
      <c r="BE204" s="112">
        <v>29.700000000000003</v>
      </c>
      <c r="BF204" s="112">
        <v>25.8</v>
      </c>
      <c r="BG204" s="109">
        <v>500</v>
      </c>
      <c r="BH204" s="112">
        <v>21.87</v>
      </c>
      <c r="BI204" s="112">
        <v>22.38</v>
      </c>
      <c r="BJ204" s="112">
        <v>25.587900000000001</v>
      </c>
      <c r="BK204" s="112">
        <v>22.38</v>
      </c>
      <c r="BL204" s="112">
        <v>29.3</v>
      </c>
      <c r="BM204" s="112">
        <v>25.4</v>
      </c>
      <c r="BN204" s="109">
        <v>1000</v>
      </c>
      <c r="BO204" s="112">
        <v>21.46</v>
      </c>
      <c r="BP204" s="112">
        <v>21.97</v>
      </c>
      <c r="BQ204" s="112">
        <v>25.1082</v>
      </c>
      <c r="BR204" s="112">
        <v>21.97</v>
      </c>
      <c r="BS204" s="112">
        <v>28.799999999999997</v>
      </c>
      <c r="BT204" s="112">
        <v>25</v>
      </c>
      <c r="BU204" s="109">
        <v>1500</v>
      </c>
      <c r="BV204" s="112">
        <v>21.05</v>
      </c>
      <c r="BW204" s="112">
        <v>21.56</v>
      </c>
      <c r="BX204" s="112">
        <v>24.628499999999999</v>
      </c>
      <c r="BY204" s="112">
        <v>21.56</v>
      </c>
      <c r="BZ204" s="112">
        <v>28.2</v>
      </c>
      <c r="CA204" s="112">
        <v>24.5</v>
      </c>
      <c r="CB204" s="106" t="str">
        <f t="shared" si="61"/>
        <v>Heineken UCL</v>
      </c>
      <c r="CC204" s="30"/>
      <c r="CD204" s="30"/>
      <c r="CE204" s="73"/>
      <c r="CF204" s="74"/>
      <c r="CG204" s="30"/>
      <c r="CH204" s="30"/>
      <c r="CI204" s="110">
        <v>100051</v>
      </c>
    </row>
    <row r="205" spans="1:87" ht="15" customHeight="1" x14ac:dyDescent="0.25">
      <c r="A205" s="30" t="s">
        <v>119</v>
      </c>
      <c r="B205" s="30">
        <v>88026530</v>
      </c>
      <c r="C205" s="30" t="s">
        <v>347</v>
      </c>
      <c r="D205" s="96">
        <f>VLOOKUP(B205,'Status update'!B:E,4,0)</f>
        <v>3</v>
      </c>
      <c r="E205" s="96">
        <f>D205</f>
        <v>3</v>
      </c>
      <c r="F205" s="96">
        <f>VLOOKUP(B205,'Status update'!B:D,3,0)</f>
        <v>57</v>
      </c>
      <c r="G205" s="97">
        <f t="shared" si="50"/>
        <v>57</v>
      </c>
      <c r="H205" s="30"/>
      <c r="I205" s="30"/>
      <c r="J205" s="30"/>
      <c r="K205" s="98">
        <f t="shared" si="51"/>
        <v>1.3571428571428572</v>
      </c>
      <c r="L205" s="98">
        <f t="shared" si="52"/>
        <v>1.3571428571428572</v>
      </c>
      <c r="M205" s="99"/>
      <c r="N205" s="100">
        <f t="shared" si="53"/>
        <v>0</v>
      </c>
      <c r="O205" s="101">
        <v>1</v>
      </c>
      <c r="P205" s="102"/>
      <c r="Q205" s="103"/>
      <c r="R205" s="103"/>
      <c r="S205" s="30" t="s">
        <v>73</v>
      </c>
      <c r="T205" s="30" t="s">
        <v>74</v>
      </c>
      <c r="U205" s="30">
        <v>45</v>
      </c>
      <c r="V205" s="30">
        <v>23</v>
      </c>
      <c r="W205" s="30">
        <v>23</v>
      </c>
      <c r="X205" s="30">
        <v>42</v>
      </c>
      <c r="Y205" s="30" t="s">
        <v>75</v>
      </c>
      <c r="Z205" s="30">
        <v>24</v>
      </c>
      <c r="AA205" s="30" t="s">
        <v>76</v>
      </c>
      <c r="AB205" s="30" t="s">
        <v>117</v>
      </c>
      <c r="AC205" s="30">
        <v>70</v>
      </c>
      <c r="AD205" s="30">
        <v>77</v>
      </c>
      <c r="AE205" s="107"/>
      <c r="AF205" s="75"/>
      <c r="AG205" s="104">
        <f t="shared" si="54"/>
        <v>86.33</v>
      </c>
      <c r="AH205" s="104">
        <f t="shared" si="55"/>
        <v>101.00609999999999</v>
      </c>
      <c r="AI205" s="104">
        <f t="shared" si="56"/>
        <v>88.29</v>
      </c>
      <c r="AJ205" s="104">
        <f t="shared" si="57"/>
        <v>115.68</v>
      </c>
      <c r="AK205" s="104">
        <f t="shared" si="58"/>
        <v>100.32</v>
      </c>
      <c r="AL205" s="105">
        <f t="shared" si="59"/>
        <v>115.68</v>
      </c>
      <c r="AM205" s="105">
        <f t="shared" si="60"/>
        <v>100.32</v>
      </c>
      <c r="AN205" s="105"/>
      <c r="AO205" s="105"/>
      <c r="AP205" s="39">
        <f t="shared" si="49"/>
        <v>1</v>
      </c>
      <c r="AQ205" s="30" t="s">
        <v>78</v>
      </c>
      <c r="AR205" s="30" t="s">
        <v>79</v>
      </c>
      <c r="AS205" s="30">
        <v>42</v>
      </c>
      <c r="AT205" s="113">
        <v>86.33</v>
      </c>
      <c r="AU205" s="113">
        <v>88.29</v>
      </c>
      <c r="AV205" s="72">
        <v>101.00609999999999</v>
      </c>
      <c r="AW205" s="72">
        <v>88.29</v>
      </c>
      <c r="AX205" s="113">
        <v>115.68</v>
      </c>
      <c r="AY205" s="113">
        <v>100.32</v>
      </c>
      <c r="AZ205" s="108">
        <v>104</v>
      </c>
      <c r="BA205" s="112">
        <v>54.94</v>
      </c>
      <c r="BB205" s="112">
        <v>55.92</v>
      </c>
      <c r="BC205" s="112">
        <v>64.279799999999994</v>
      </c>
      <c r="BD205" s="112">
        <v>55.92</v>
      </c>
      <c r="BE205" s="112">
        <v>73.679999999999993</v>
      </c>
      <c r="BF205" s="112">
        <v>63.599999999999994</v>
      </c>
      <c r="BG205" s="109">
        <v>208</v>
      </c>
      <c r="BH205" s="112">
        <v>54.2</v>
      </c>
      <c r="BI205" s="112">
        <v>54.94</v>
      </c>
      <c r="BJ205" s="112">
        <v>63.414000000000001</v>
      </c>
      <c r="BK205" s="112">
        <v>54.94</v>
      </c>
      <c r="BL205" s="112">
        <v>72.72</v>
      </c>
      <c r="BM205" s="112">
        <v>62.400000000000006</v>
      </c>
      <c r="BN205" s="109">
        <v>417</v>
      </c>
      <c r="BO205" s="112">
        <v>53.22</v>
      </c>
      <c r="BP205" s="112">
        <v>54.2</v>
      </c>
      <c r="BQ205" s="112">
        <v>62.267399999999995</v>
      </c>
      <c r="BR205" s="112">
        <v>54.2</v>
      </c>
      <c r="BS205" s="112">
        <v>71.28</v>
      </c>
      <c r="BT205" s="112">
        <v>61.679999999999993</v>
      </c>
      <c r="BU205" s="109">
        <v>1042</v>
      </c>
      <c r="BV205" s="112">
        <v>52.24</v>
      </c>
      <c r="BW205" s="112">
        <v>53.22</v>
      </c>
      <c r="BX205" s="112">
        <v>61.120799999999996</v>
      </c>
      <c r="BY205" s="112">
        <v>53.22</v>
      </c>
      <c r="BZ205" s="112">
        <v>70.08</v>
      </c>
      <c r="CA205" s="112">
        <v>60.480000000000004</v>
      </c>
      <c r="CB205" s="106" t="str">
        <f t="shared" si="61"/>
        <v>Heineken UCL</v>
      </c>
      <c r="CC205" s="30"/>
      <c r="CD205" s="30"/>
      <c r="CE205" s="73"/>
      <c r="CF205" s="74"/>
      <c r="CG205" s="30"/>
      <c r="CH205" s="30"/>
      <c r="CI205" s="110">
        <v>100051</v>
      </c>
    </row>
    <row r="206" spans="1:87" ht="15" customHeight="1" x14ac:dyDescent="0.25">
      <c r="A206" s="30" t="s">
        <v>119</v>
      </c>
      <c r="B206" s="30">
        <v>88026531</v>
      </c>
      <c r="C206" s="30" t="s">
        <v>348</v>
      </c>
      <c r="D206" s="96">
        <f>VLOOKUP(B206,'Status update'!B:E,4,0)</f>
        <v>3</v>
      </c>
      <c r="E206" s="96">
        <f>D206</f>
        <v>3</v>
      </c>
      <c r="F206" s="96">
        <f>VLOOKUP(B206,'Status update'!B:D,3,0)</f>
        <v>747</v>
      </c>
      <c r="G206" s="97">
        <f t="shared" si="50"/>
        <v>747</v>
      </c>
      <c r="H206" s="30"/>
      <c r="I206" s="30"/>
      <c r="J206" s="30"/>
      <c r="K206" s="98">
        <f t="shared" si="51"/>
        <v>3.7349999999999999</v>
      </c>
      <c r="L206" s="98">
        <f t="shared" si="52"/>
        <v>3.7349999999999999</v>
      </c>
      <c r="M206" s="99"/>
      <c r="N206" s="100">
        <f t="shared" si="53"/>
        <v>0</v>
      </c>
      <c r="O206" s="101">
        <v>1</v>
      </c>
      <c r="P206" s="102"/>
      <c r="Q206" s="103"/>
      <c r="R206" s="103"/>
      <c r="S206" s="30" t="s">
        <v>73</v>
      </c>
      <c r="T206" s="30" t="s">
        <v>74</v>
      </c>
      <c r="U206" s="30">
        <v>35</v>
      </c>
      <c r="V206" s="30">
        <v>22</v>
      </c>
      <c r="W206" s="30">
        <v>6</v>
      </c>
      <c r="X206" s="30">
        <v>200</v>
      </c>
      <c r="Y206" s="30" t="s">
        <v>75</v>
      </c>
      <c r="Z206" s="30">
        <v>5</v>
      </c>
      <c r="AA206" s="30" t="s">
        <v>76</v>
      </c>
      <c r="AB206" s="30" t="s">
        <v>77</v>
      </c>
      <c r="AC206" s="30">
        <v>77</v>
      </c>
      <c r="AD206" s="30">
        <v>84</v>
      </c>
      <c r="AE206" s="107"/>
      <c r="AF206" s="75"/>
      <c r="AG206" s="104">
        <f t="shared" si="54"/>
        <v>13.18</v>
      </c>
      <c r="AH206" s="104">
        <f t="shared" si="55"/>
        <v>15.420599999999999</v>
      </c>
      <c r="AI206" s="104">
        <f t="shared" si="56"/>
        <v>14.15</v>
      </c>
      <c r="AJ206" s="104">
        <f t="shared" si="57"/>
        <v>18.2</v>
      </c>
      <c r="AK206" s="104">
        <f t="shared" si="58"/>
        <v>17.7</v>
      </c>
      <c r="AL206" s="105">
        <f t="shared" si="59"/>
        <v>17.649999999999999</v>
      </c>
      <c r="AM206" s="105">
        <f t="shared" si="60"/>
        <v>16.100000000000001</v>
      </c>
      <c r="AN206" s="105"/>
      <c r="AO206" s="105"/>
      <c r="AP206" s="39">
        <f t="shared" si="49"/>
        <v>2</v>
      </c>
      <c r="AQ206" s="30" t="s">
        <v>123</v>
      </c>
      <c r="AR206" s="30" t="s">
        <v>79</v>
      </c>
      <c r="AS206" s="30">
        <v>200</v>
      </c>
      <c r="AT206" s="113">
        <v>13.59</v>
      </c>
      <c r="AU206" s="113">
        <v>15.58</v>
      </c>
      <c r="AV206" s="72">
        <v>15.9003</v>
      </c>
      <c r="AW206" s="72">
        <v>15.58</v>
      </c>
      <c r="AX206" s="113">
        <v>18.2</v>
      </c>
      <c r="AY206" s="113">
        <v>17.7</v>
      </c>
      <c r="AZ206" s="108">
        <v>500</v>
      </c>
      <c r="BA206" s="112">
        <v>13.18</v>
      </c>
      <c r="BB206" s="112">
        <v>14.15</v>
      </c>
      <c r="BC206" s="112">
        <v>15.420599999999999</v>
      </c>
      <c r="BD206" s="112">
        <v>14.15</v>
      </c>
      <c r="BE206" s="112">
        <v>17.649999999999999</v>
      </c>
      <c r="BF206" s="112">
        <v>16.100000000000001</v>
      </c>
      <c r="BG206" s="109">
        <v>1000</v>
      </c>
      <c r="BH206" s="112">
        <v>12.93</v>
      </c>
      <c r="BI206" s="112">
        <v>13.59</v>
      </c>
      <c r="BJ206" s="112">
        <v>15.128099999999998</v>
      </c>
      <c r="BK206" s="112">
        <v>13.59</v>
      </c>
      <c r="BL206" s="112">
        <v>17.350000000000001</v>
      </c>
      <c r="BM206" s="112">
        <v>15.45</v>
      </c>
      <c r="BN206" s="109">
        <v>2000</v>
      </c>
      <c r="BO206" s="112">
        <v>12.72</v>
      </c>
      <c r="BP206" s="112">
        <v>13.23</v>
      </c>
      <c r="BQ206" s="112">
        <v>14.882400000000001</v>
      </c>
      <c r="BR206" s="112">
        <v>13.23</v>
      </c>
      <c r="BS206" s="112">
        <v>17.05</v>
      </c>
      <c r="BT206" s="112">
        <v>15.049999999999999</v>
      </c>
      <c r="BU206" s="109">
        <v>3000</v>
      </c>
      <c r="BV206" s="112">
        <v>12.52</v>
      </c>
      <c r="BW206" s="112">
        <v>12.93</v>
      </c>
      <c r="BX206" s="112">
        <v>14.648399999999999</v>
      </c>
      <c r="BY206" s="112">
        <v>12.93</v>
      </c>
      <c r="BZ206" s="112">
        <v>16.8</v>
      </c>
      <c r="CA206" s="112">
        <v>14.7</v>
      </c>
      <c r="CB206" s="106" t="str">
        <f t="shared" si="61"/>
        <v>Heineken UCL</v>
      </c>
      <c r="CC206" s="30"/>
      <c r="CD206" s="30"/>
      <c r="CE206" s="73"/>
      <c r="CF206" s="74"/>
      <c r="CG206" s="30"/>
      <c r="CH206" s="30"/>
      <c r="CI206" s="110">
        <v>100051</v>
      </c>
    </row>
    <row r="207" spans="1:87" ht="15" customHeight="1" x14ac:dyDescent="0.25">
      <c r="A207" s="30" t="s">
        <v>119</v>
      </c>
      <c r="B207" s="30">
        <v>88026533</v>
      </c>
      <c r="C207" s="30" t="s">
        <v>349</v>
      </c>
      <c r="D207" s="96">
        <f>VLOOKUP(B207,'Status update'!B:E,4,0)</f>
        <v>1</v>
      </c>
      <c r="E207" s="96">
        <v>3</v>
      </c>
      <c r="F207" s="96">
        <f>VLOOKUP(B207,'Status update'!B:D,3,0)</f>
        <v>2</v>
      </c>
      <c r="G207" s="97">
        <f t="shared" si="50"/>
        <v>2</v>
      </c>
      <c r="H207" s="30" t="s">
        <v>99</v>
      </c>
      <c r="I207" s="30"/>
      <c r="J207" s="30"/>
      <c r="K207" s="98">
        <f t="shared" si="51"/>
        <v>1.1976047904191617E-2</v>
      </c>
      <c r="L207" s="98">
        <f t="shared" si="52"/>
        <v>1.1976047904191617E-2</v>
      </c>
      <c r="M207" s="99"/>
      <c r="N207" s="100">
        <f t="shared" si="53"/>
        <v>0</v>
      </c>
      <c r="O207" s="101"/>
      <c r="P207" s="102"/>
      <c r="Q207" s="103"/>
      <c r="R207" s="103"/>
      <c r="S207" s="30" t="s">
        <v>73</v>
      </c>
      <c r="T207" s="30" t="s">
        <v>74</v>
      </c>
      <c r="U207" s="30">
        <v>36</v>
      </c>
      <c r="V207" s="30">
        <v>33</v>
      </c>
      <c r="W207" s="30">
        <v>7</v>
      </c>
      <c r="X207" s="30">
        <v>167</v>
      </c>
      <c r="Y207" s="30" t="s">
        <v>75</v>
      </c>
      <c r="Z207" s="30">
        <v>6</v>
      </c>
      <c r="AA207" s="30" t="s">
        <v>200</v>
      </c>
      <c r="AB207" s="30" t="s">
        <v>117</v>
      </c>
      <c r="AC207" s="30">
        <v>70</v>
      </c>
      <c r="AD207" s="30">
        <v>70</v>
      </c>
      <c r="AE207" s="107"/>
      <c r="AF207" s="75"/>
      <c r="AG207" s="104">
        <f t="shared" si="54"/>
        <v>31.76</v>
      </c>
      <c r="AH207" s="104">
        <f t="shared" si="55"/>
        <v>33.348000000000006</v>
      </c>
      <c r="AI207" s="104">
        <f t="shared" si="56"/>
        <v>33.665600000000005</v>
      </c>
      <c r="AJ207" s="104">
        <f t="shared" si="57"/>
        <v>38.28</v>
      </c>
      <c r="AK207" s="104">
        <f t="shared" si="58"/>
        <v>38.28</v>
      </c>
      <c r="AL207" s="105">
        <f t="shared" si="59"/>
        <v>38.28</v>
      </c>
      <c r="AM207" s="105">
        <f t="shared" si="60"/>
        <v>38.28</v>
      </c>
      <c r="AN207" s="105"/>
      <c r="AO207" s="105"/>
      <c r="AP207" s="39">
        <f t="shared" si="49"/>
        <v>1</v>
      </c>
      <c r="AQ207" s="30" t="s">
        <v>201</v>
      </c>
      <c r="AR207" s="30"/>
      <c r="AS207" s="30">
        <v>167</v>
      </c>
      <c r="AT207" s="113">
        <v>31.76</v>
      </c>
      <c r="AU207" s="113"/>
      <c r="AV207" s="72">
        <v>33.348000000000006</v>
      </c>
      <c r="AW207" s="72">
        <v>33.665600000000005</v>
      </c>
      <c r="AX207" s="113">
        <v>38.28</v>
      </c>
      <c r="AY207" s="113">
        <v>38.28</v>
      </c>
      <c r="AZ207" s="108">
        <v>417</v>
      </c>
      <c r="BA207" s="112">
        <v>31.48</v>
      </c>
      <c r="BB207" s="112"/>
      <c r="BC207" s="112">
        <v>33.054000000000002</v>
      </c>
      <c r="BD207" s="112">
        <v>33.3688</v>
      </c>
      <c r="BE207" s="112">
        <v>37.92</v>
      </c>
      <c r="BF207" s="112">
        <v>37.92</v>
      </c>
      <c r="BG207" s="109">
        <v>833</v>
      </c>
      <c r="BH207" s="112">
        <v>31.19</v>
      </c>
      <c r="BI207" s="112"/>
      <c r="BJ207" s="112">
        <v>32.749500000000005</v>
      </c>
      <c r="BK207" s="112">
        <v>33.061400000000006</v>
      </c>
      <c r="BL207" s="112">
        <v>37.56</v>
      </c>
      <c r="BM207" s="112">
        <v>37.56</v>
      </c>
      <c r="BN207" s="109">
        <v>1667</v>
      </c>
      <c r="BO207" s="112">
        <v>30.89</v>
      </c>
      <c r="BP207" s="112"/>
      <c r="BQ207" s="112">
        <v>32.4345</v>
      </c>
      <c r="BR207" s="112">
        <v>32.743400000000001</v>
      </c>
      <c r="BS207" s="112">
        <v>37.200000000000003</v>
      </c>
      <c r="BT207" s="112">
        <v>37.200000000000003</v>
      </c>
      <c r="BU207" s="109">
        <v>4167</v>
      </c>
      <c r="BV207" s="112">
        <v>30.59</v>
      </c>
      <c r="BW207" s="112"/>
      <c r="BX207" s="112">
        <v>32.119500000000002</v>
      </c>
      <c r="BY207" s="112">
        <v>32.425400000000003</v>
      </c>
      <c r="BZ207" s="112">
        <v>36.839999999999996</v>
      </c>
      <c r="CA207" s="112">
        <v>36.839999999999996</v>
      </c>
      <c r="CB207" s="106" t="str">
        <f t="shared" si="61"/>
        <v>Heineken UCL</v>
      </c>
      <c r="CC207" s="30">
        <v>34.5</v>
      </c>
      <c r="CD207" s="30"/>
      <c r="CE207" s="73"/>
      <c r="CF207" s="74"/>
      <c r="CG207" s="30"/>
      <c r="CH207" s="30"/>
      <c r="CI207" s="110">
        <v>100051</v>
      </c>
    </row>
    <row r="208" spans="1:87" ht="15" customHeight="1" x14ac:dyDescent="0.25">
      <c r="A208" s="30" t="s">
        <v>119</v>
      </c>
      <c r="B208" s="30">
        <v>88026534</v>
      </c>
      <c r="C208" s="30" t="s">
        <v>350</v>
      </c>
      <c r="D208" s="96">
        <f>VLOOKUP(B208,'Status update'!B:E,4,0)</f>
        <v>1</v>
      </c>
      <c r="E208" s="96">
        <v>3</v>
      </c>
      <c r="F208" s="96">
        <f>VLOOKUP(B208,'Status update'!B:D,3,0)</f>
        <v>13</v>
      </c>
      <c r="G208" s="97">
        <f t="shared" si="50"/>
        <v>13</v>
      </c>
      <c r="H208" s="30" t="s">
        <v>99</v>
      </c>
      <c r="I208" s="30"/>
      <c r="J208" s="30"/>
      <c r="K208" s="98">
        <f t="shared" si="51"/>
        <v>7.7844311377245512E-2</v>
      </c>
      <c r="L208" s="98">
        <f t="shared" si="52"/>
        <v>7.7844311377245512E-2</v>
      </c>
      <c r="M208" s="99"/>
      <c r="N208" s="100">
        <f t="shared" si="53"/>
        <v>0</v>
      </c>
      <c r="O208" s="101"/>
      <c r="P208" s="102"/>
      <c r="Q208" s="103"/>
      <c r="R208" s="103"/>
      <c r="S208" s="30" t="s">
        <v>73</v>
      </c>
      <c r="T208" s="30" t="s">
        <v>74</v>
      </c>
      <c r="U208" s="30">
        <v>36</v>
      </c>
      <c r="V208" s="30">
        <v>33</v>
      </c>
      <c r="W208" s="30">
        <v>7</v>
      </c>
      <c r="X208" s="30">
        <v>167</v>
      </c>
      <c r="Y208" s="30" t="s">
        <v>75</v>
      </c>
      <c r="Z208" s="30">
        <v>6</v>
      </c>
      <c r="AA208" s="30" t="s">
        <v>200</v>
      </c>
      <c r="AB208" s="30" t="s">
        <v>117</v>
      </c>
      <c r="AC208" s="30">
        <v>70</v>
      </c>
      <c r="AD208" s="30">
        <v>70</v>
      </c>
      <c r="AE208" s="107"/>
      <c r="AF208" s="75"/>
      <c r="AG208" s="104">
        <f t="shared" si="54"/>
        <v>31.76</v>
      </c>
      <c r="AH208" s="104">
        <f t="shared" si="55"/>
        <v>33.348000000000006</v>
      </c>
      <c r="AI208" s="104">
        <f t="shared" si="56"/>
        <v>33.665600000000005</v>
      </c>
      <c r="AJ208" s="104">
        <f t="shared" si="57"/>
        <v>38.28</v>
      </c>
      <c r="AK208" s="104">
        <f t="shared" si="58"/>
        <v>38.28</v>
      </c>
      <c r="AL208" s="105">
        <f t="shared" si="59"/>
        <v>38.28</v>
      </c>
      <c r="AM208" s="105">
        <f t="shared" si="60"/>
        <v>38.28</v>
      </c>
      <c r="AN208" s="105"/>
      <c r="AO208" s="105"/>
      <c r="AP208" s="39">
        <f t="shared" si="49"/>
        <v>1</v>
      </c>
      <c r="AQ208" s="30" t="s">
        <v>201</v>
      </c>
      <c r="AR208" s="30"/>
      <c r="AS208" s="30">
        <v>167</v>
      </c>
      <c r="AT208" s="113">
        <v>31.76</v>
      </c>
      <c r="AU208" s="113"/>
      <c r="AV208" s="72">
        <v>33.348000000000006</v>
      </c>
      <c r="AW208" s="72">
        <v>33.665600000000005</v>
      </c>
      <c r="AX208" s="113">
        <v>38.28</v>
      </c>
      <c r="AY208" s="113">
        <v>38.28</v>
      </c>
      <c r="AZ208" s="108">
        <v>417</v>
      </c>
      <c r="BA208" s="112">
        <v>31.48</v>
      </c>
      <c r="BB208" s="112"/>
      <c r="BC208" s="112">
        <v>33.054000000000002</v>
      </c>
      <c r="BD208" s="112">
        <v>33.3688</v>
      </c>
      <c r="BE208" s="112">
        <v>37.92</v>
      </c>
      <c r="BF208" s="112">
        <v>37.92</v>
      </c>
      <c r="BG208" s="109">
        <v>833</v>
      </c>
      <c r="BH208" s="112">
        <v>31.19</v>
      </c>
      <c r="BI208" s="112"/>
      <c r="BJ208" s="112">
        <v>32.749500000000005</v>
      </c>
      <c r="BK208" s="112">
        <v>33.061400000000006</v>
      </c>
      <c r="BL208" s="112">
        <v>37.56</v>
      </c>
      <c r="BM208" s="112">
        <v>37.56</v>
      </c>
      <c r="BN208" s="109">
        <v>1667</v>
      </c>
      <c r="BO208" s="112">
        <v>30.89</v>
      </c>
      <c r="BP208" s="112"/>
      <c r="BQ208" s="112">
        <v>32.4345</v>
      </c>
      <c r="BR208" s="112">
        <v>32.743400000000001</v>
      </c>
      <c r="BS208" s="112">
        <v>37.200000000000003</v>
      </c>
      <c r="BT208" s="112">
        <v>37.200000000000003</v>
      </c>
      <c r="BU208" s="109">
        <v>4167</v>
      </c>
      <c r="BV208" s="112">
        <v>30.59</v>
      </c>
      <c r="BW208" s="112"/>
      <c r="BX208" s="112">
        <v>32.119500000000002</v>
      </c>
      <c r="BY208" s="112">
        <v>32.425400000000003</v>
      </c>
      <c r="BZ208" s="112">
        <v>36.839999999999996</v>
      </c>
      <c r="CA208" s="112">
        <v>36.839999999999996</v>
      </c>
      <c r="CB208" s="106" t="str">
        <f t="shared" si="61"/>
        <v>Heineken UCL</v>
      </c>
      <c r="CC208" s="30" t="s">
        <v>170</v>
      </c>
      <c r="CD208" s="30"/>
      <c r="CE208" s="73"/>
      <c r="CF208" s="74"/>
      <c r="CG208" s="30"/>
      <c r="CH208" s="30"/>
      <c r="CI208" s="110">
        <v>100051</v>
      </c>
    </row>
    <row r="209" spans="1:87" ht="15" customHeight="1" x14ac:dyDescent="0.25">
      <c r="A209" s="30" t="s">
        <v>119</v>
      </c>
      <c r="B209" s="30">
        <v>88026535</v>
      </c>
      <c r="C209" s="30" t="s">
        <v>351</v>
      </c>
      <c r="D209" s="96">
        <f>VLOOKUP(B209,'Status update'!B:E,4,0)</f>
        <v>1</v>
      </c>
      <c r="E209" s="96">
        <v>3</v>
      </c>
      <c r="F209" s="96">
        <f>VLOOKUP(B209,'Status update'!B:D,3,0)</f>
        <v>15</v>
      </c>
      <c r="G209" s="97">
        <f t="shared" si="50"/>
        <v>15</v>
      </c>
      <c r="H209" s="30" t="s">
        <v>99</v>
      </c>
      <c r="I209" s="30"/>
      <c r="J209" s="30"/>
      <c r="K209" s="98">
        <f t="shared" si="51"/>
        <v>8.9820359281437126E-2</v>
      </c>
      <c r="L209" s="98">
        <f t="shared" si="52"/>
        <v>8.9820359281437126E-2</v>
      </c>
      <c r="M209" s="99"/>
      <c r="N209" s="100">
        <f t="shared" si="53"/>
        <v>0</v>
      </c>
      <c r="O209" s="101"/>
      <c r="P209" s="102"/>
      <c r="Q209" s="103"/>
      <c r="R209" s="103"/>
      <c r="S209" s="30" t="s">
        <v>73</v>
      </c>
      <c r="T209" s="30" t="s">
        <v>74</v>
      </c>
      <c r="U209" s="30">
        <v>36</v>
      </c>
      <c r="V209" s="30">
        <v>33</v>
      </c>
      <c r="W209" s="30">
        <v>7</v>
      </c>
      <c r="X209" s="30">
        <v>167</v>
      </c>
      <c r="Y209" s="30" t="s">
        <v>75</v>
      </c>
      <c r="Z209" s="30">
        <v>6</v>
      </c>
      <c r="AA209" s="30" t="s">
        <v>200</v>
      </c>
      <c r="AB209" s="30" t="s">
        <v>117</v>
      </c>
      <c r="AC209" s="30">
        <v>70</v>
      </c>
      <c r="AD209" s="30">
        <v>70</v>
      </c>
      <c r="AE209" s="107"/>
      <c r="AF209" s="75"/>
      <c r="AG209" s="104">
        <f t="shared" si="54"/>
        <v>31.76</v>
      </c>
      <c r="AH209" s="104">
        <f t="shared" si="55"/>
        <v>33.348000000000006</v>
      </c>
      <c r="AI209" s="104">
        <f t="shared" si="56"/>
        <v>33.665600000000005</v>
      </c>
      <c r="AJ209" s="104">
        <f t="shared" si="57"/>
        <v>38.28</v>
      </c>
      <c r="AK209" s="104">
        <f t="shared" si="58"/>
        <v>38.28</v>
      </c>
      <c r="AL209" s="105">
        <f t="shared" si="59"/>
        <v>38.28</v>
      </c>
      <c r="AM209" s="105">
        <f t="shared" si="60"/>
        <v>38.28</v>
      </c>
      <c r="AN209" s="105"/>
      <c r="AO209" s="105"/>
      <c r="AP209" s="39">
        <f t="shared" si="49"/>
        <v>1</v>
      </c>
      <c r="AQ209" s="30" t="s">
        <v>201</v>
      </c>
      <c r="AR209" s="30"/>
      <c r="AS209" s="30">
        <v>167</v>
      </c>
      <c r="AT209" s="113">
        <v>31.76</v>
      </c>
      <c r="AU209" s="113"/>
      <c r="AV209" s="72">
        <v>33.348000000000006</v>
      </c>
      <c r="AW209" s="72">
        <v>33.665600000000005</v>
      </c>
      <c r="AX209" s="113">
        <v>38.28</v>
      </c>
      <c r="AY209" s="113">
        <v>38.28</v>
      </c>
      <c r="AZ209" s="108">
        <v>417</v>
      </c>
      <c r="BA209" s="112">
        <v>31.48</v>
      </c>
      <c r="BB209" s="112"/>
      <c r="BC209" s="112">
        <v>33.054000000000002</v>
      </c>
      <c r="BD209" s="112">
        <v>33.3688</v>
      </c>
      <c r="BE209" s="112">
        <v>37.92</v>
      </c>
      <c r="BF209" s="112">
        <v>37.92</v>
      </c>
      <c r="BG209" s="109">
        <v>833</v>
      </c>
      <c r="BH209" s="112">
        <v>31.19</v>
      </c>
      <c r="BI209" s="112"/>
      <c r="BJ209" s="112">
        <v>32.749500000000005</v>
      </c>
      <c r="BK209" s="112">
        <v>33.061400000000006</v>
      </c>
      <c r="BL209" s="112">
        <v>37.56</v>
      </c>
      <c r="BM209" s="112">
        <v>37.56</v>
      </c>
      <c r="BN209" s="109">
        <v>1667</v>
      </c>
      <c r="BO209" s="112">
        <v>30.89</v>
      </c>
      <c r="BP209" s="112"/>
      <c r="BQ209" s="112">
        <v>32.4345</v>
      </c>
      <c r="BR209" s="112">
        <v>32.743400000000001</v>
      </c>
      <c r="BS209" s="112">
        <v>37.200000000000003</v>
      </c>
      <c r="BT209" s="112">
        <v>37.200000000000003</v>
      </c>
      <c r="BU209" s="109">
        <v>4167</v>
      </c>
      <c r="BV209" s="112">
        <v>30.59</v>
      </c>
      <c r="BW209" s="112"/>
      <c r="BX209" s="112">
        <v>32.119500000000002</v>
      </c>
      <c r="BY209" s="112">
        <v>32.425400000000003</v>
      </c>
      <c r="BZ209" s="112">
        <v>36.839999999999996</v>
      </c>
      <c r="CA209" s="112">
        <v>36.839999999999996</v>
      </c>
      <c r="CB209" s="106" t="str">
        <f t="shared" si="61"/>
        <v>Heineken UCL</v>
      </c>
      <c r="CC209" s="30"/>
      <c r="CD209" s="30"/>
      <c r="CE209" s="73"/>
      <c r="CF209" s="74"/>
      <c r="CG209" s="30"/>
      <c r="CH209" s="30"/>
      <c r="CI209" s="110">
        <v>100051</v>
      </c>
    </row>
    <row r="210" spans="1:87" ht="15" customHeight="1" x14ac:dyDescent="0.25">
      <c r="A210" s="30" t="s">
        <v>119</v>
      </c>
      <c r="B210" s="30">
        <v>88026536</v>
      </c>
      <c r="C210" s="30" t="s">
        <v>352</v>
      </c>
      <c r="D210" s="96">
        <f>VLOOKUP(B210,'Status update'!B:E,4,0)</f>
        <v>1</v>
      </c>
      <c r="E210" s="96">
        <v>3</v>
      </c>
      <c r="F210" s="96">
        <f>VLOOKUP(B210,'Status update'!B:D,3,0)</f>
        <v>16</v>
      </c>
      <c r="G210" s="97">
        <f t="shared" si="50"/>
        <v>16</v>
      </c>
      <c r="H210" s="30" t="s">
        <v>99</v>
      </c>
      <c r="I210" s="30"/>
      <c r="J210" s="30"/>
      <c r="K210" s="98">
        <f t="shared" si="51"/>
        <v>9.580838323353294E-2</v>
      </c>
      <c r="L210" s="98">
        <f t="shared" si="52"/>
        <v>9.580838323353294E-2</v>
      </c>
      <c r="M210" s="99"/>
      <c r="N210" s="100">
        <f t="shared" si="53"/>
        <v>0</v>
      </c>
      <c r="O210" s="101">
        <v>1</v>
      </c>
      <c r="P210" s="102"/>
      <c r="Q210" s="103"/>
      <c r="R210" s="103"/>
      <c r="S210" s="30" t="s">
        <v>73</v>
      </c>
      <c r="T210" s="30" t="s">
        <v>74</v>
      </c>
      <c r="U210" s="30">
        <v>36</v>
      </c>
      <c r="V210" s="30">
        <v>33</v>
      </c>
      <c r="W210" s="30">
        <v>7</v>
      </c>
      <c r="X210" s="30">
        <v>167</v>
      </c>
      <c r="Y210" s="30" t="s">
        <v>75</v>
      </c>
      <c r="Z210" s="30">
        <v>6</v>
      </c>
      <c r="AA210" s="30" t="s">
        <v>200</v>
      </c>
      <c r="AB210" s="30" t="s">
        <v>117</v>
      </c>
      <c r="AC210" s="30">
        <v>70</v>
      </c>
      <c r="AD210" s="30">
        <v>70</v>
      </c>
      <c r="AE210" s="107"/>
      <c r="AF210" s="75"/>
      <c r="AG210" s="104">
        <f t="shared" si="54"/>
        <v>31.76</v>
      </c>
      <c r="AH210" s="104">
        <f t="shared" si="55"/>
        <v>33.348000000000006</v>
      </c>
      <c r="AI210" s="104">
        <f t="shared" si="56"/>
        <v>33.665600000000005</v>
      </c>
      <c r="AJ210" s="104">
        <f t="shared" si="57"/>
        <v>38.28</v>
      </c>
      <c r="AK210" s="104">
        <f t="shared" si="58"/>
        <v>38.28</v>
      </c>
      <c r="AL210" s="105">
        <f t="shared" si="59"/>
        <v>38.28</v>
      </c>
      <c r="AM210" s="105">
        <f t="shared" si="60"/>
        <v>38.28</v>
      </c>
      <c r="AN210" s="105"/>
      <c r="AO210" s="105"/>
      <c r="AP210" s="39">
        <f t="shared" si="49"/>
        <v>1</v>
      </c>
      <c r="AQ210" s="30" t="s">
        <v>201</v>
      </c>
      <c r="AR210" s="30"/>
      <c r="AS210" s="30">
        <v>167</v>
      </c>
      <c r="AT210" s="113">
        <v>31.76</v>
      </c>
      <c r="AU210" s="113"/>
      <c r="AV210" s="72">
        <v>33.348000000000006</v>
      </c>
      <c r="AW210" s="72">
        <v>33.665600000000005</v>
      </c>
      <c r="AX210" s="113">
        <v>38.28</v>
      </c>
      <c r="AY210" s="113">
        <v>38.28</v>
      </c>
      <c r="AZ210" s="108">
        <v>417</v>
      </c>
      <c r="BA210" s="112">
        <v>31.48</v>
      </c>
      <c r="BB210" s="112"/>
      <c r="BC210" s="112">
        <v>33.054000000000002</v>
      </c>
      <c r="BD210" s="112">
        <v>33.3688</v>
      </c>
      <c r="BE210" s="112">
        <v>37.92</v>
      </c>
      <c r="BF210" s="112">
        <v>37.92</v>
      </c>
      <c r="BG210" s="109">
        <v>833</v>
      </c>
      <c r="BH210" s="112">
        <v>31.19</v>
      </c>
      <c r="BI210" s="112"/>
      <c r="BJ210" s="112">
        <v>32.749500000000005</v>
      </c>
      <c r="BK210" s="112">
        <v>33.061400000000006</v>
      </c>
      <c r="BL210" s="112">
        <v>37.56</v>
      </c>
      <c r="BM210" s="112">
        <v>37.56</v>
      </c>
      <c r="BN210" s="109">
        <v>1667</v>
      </c>
      <c r="BO210" s="112">
        <v>30.89</v>
      </c>
      <c r="BP210" s="112"/>
      <c r="BQ210" s="112">
        <v>32.4345</v>
      </c>
      <c r="BR210" s="112">
        <v>32.743400000000001</v>
      </c>
      <c r="BS210" s="112">
        <v>37.200000000000003</v>
      </c>
      <c r="BT210" s="112">
        <v>37.200000000000003</v>
      </c>
      <c r="BU210" s="109">
        <v>4167</v>
      </c>
      <c r="BV210" s="112">
        <v>30.59</v>
      </c>
      <c r="BW210" s="112"/>
      <c r="BX210" s="112">
        <v>32.119500000000002</v>
      </c>
      <c r="BY210" s="112">
        <v>32.425400000000003</v>
      </c>
      <c r="BZ210" s="112">
        <v>36.839999999999996</v>
      </c>
      <c r="CA210" s="112">
        <v>36.839999999999996</v>
      </c>
      <c r="CB210" s="106" t="str">
        <f t="shared" si="61"/>
        <v>Heineken UCL</v>
      </c>
      <c r="CC210" s="30"/>
      <c r="CD210" s="30"/>
      <c r="CE210" s="73"/>
      <c r="CF210" s="74"/>
      <c r="CG210" s="30"/>
      <c r="CH210" s="30"/>
      <c r="CI210" s="110">
        <v>100051</v>
      </c>
    </row>
    <row r="211" spans="1:87" ht="15" customHeight="1" x14ac:dyDescent="0.25">
      <c r="A211" s="30" t="s">
        <v>119</v>
      </c>
      <c r="B211" s="30">
        <v>88026538</v>
      </c>
      <c r="C211" s="30" t="s">
        <v>353</v>
      </c>
      <c r="D211" s="96">
        <f>VLOOKUP(B211,'Status update'!B:E,4,0)</f>
        <v>1</v>
      </c>
      <c r="E211" s="96">
        <v>3</v>
      </c>
      <c r="F211" s="96">
        <f>VLOOKUP(B211,'Status update'!B:D,3,0)</f>
        <v>10</v>
      </c>
      <c r="G211" s="97">
        <f t="shared" si="50"/>
        <v>10</v>
      </c>
      <c r="H211" s="30" t="s">
        <v>99</v>
      </c>
      <c r="I211" s="30"/>
      <c r="J211" s="30"/>
      <c r="K211" s="98">
        <f t="shared" si="51"/>
        <v>5.9880239520958084E-2</v>
      </c>
      <c r="L211" s="98">
        <f t="shared" si="52"/>
        <v>5.9880239520958084E-2</v>
      </c>
      <c r="M211" s="99"/>
      <c r="N211" s="100">
        <f t="shared" si="53"/>
        <v>0</v>
      </c>
      <c r="O211" s="101"/>
      <c r="P211" s="102"/>
      <c r="Q211" s="103"/>
      <c r="R211" s="103"/>
      <c r="S211" s="30" t="s">
        <v>73</v>
      </c>
      <c r="T211" s="30" t="s">
        <v>74</v>
      </c>
      <c r="U211" s="30">
        <v>36</v>
      </c>
      <c r="V211" s="30">
        <v>33</v>
      </c>
      <c r="W211" s="30">
        <v>7</v>
      </c>
      <c r="X211" s="30">
        <v>167</v>
      </c>
      <c r="Y211" s="30" t="s">
        <v>75</v>
      </c>
      <c r="Z211" s="30">
        <v>6</v>
      </c>
      <c r="AA211" s="30" t="s">
        <v>200</v>
      </c>
      <c r="AB211" s="30" t="s">
        <v>117</v>
      </c>
      <c r="AC211" s="30">
        <v>70</v>
      </c>
      <c r="AD211" s="30">
        <v>70</v>
      </c>
      <c r="AE211" s="107"/>
      <c r="AF211" s="75"/>
      <c r="AG211" s="104">
        <f t="shared" si="54"/>
        <v>32.409999999999997</v>
      </c>
      <c r="AH211" s="104">
        <f t="shared" si="55"/>
        <v>34.030499999999996</v>
      </c>
      <c r="AI211" s="104">
        <f t="shared" si="56"/>
        <v>34.354599999999998</v>
      </c>
      <c r="AJ211" s="104">
        <f t="shared" si="57"/>
        <v>39.06</v>
      </c>
      <c r="AK211" s="104">
        <f t="shared" si="58"/>
        <v>39.06</v>
      </c>
      <c r="AL211" s="105">
        <f t="shared" si="59"/>
        <v>39.06</v>
      </c>
      <c r="AM211" s="105">
        <f t="shared" si="60"/>
        <v>39.06</v>
      </c>
      <c r="AN211" s="105"/>
      <c r="AO211" s="105"/>
      <c r="AP211" s="39">
        <f t="shared" ref="AP211:AP242" si="62">IF($F211&lt;=AZ211,1,(IF($F211&lt;=BG211,2,(IF($F211&lt;=BN211,3,(IF($F211&lt;=BU211,4,5)))))))</f>
        <v>1</v>
      </c>
      <c r="AQ211" s="30" t="s">
        <v>201</v>
      </c>
      <c r="AR211" s="30"/>
      <c r="AS211" s="30">
        <v>167</v>
      </c>
      <c r="AT211" s="113">
        <v>32.409999999999997</v>
      </c>
      <c r="AU211" s="113"/>
      <c r="AV211" s="72">
        <v>34.030499999999996</v>
      </c>
      <c r="AW211" s="72">
        <v>34.354599999999998</v>
      </c>
      <c r="AX211" s="113">
        <v>39.06</v>
      </c>
      <c r="AY211" s="113">
        <v>39.06</v>
      </c>
      <c r="AZ211" s="108">
        <v>417</v>
      </c>
      <c r="BA211" s="112">
        <v>32.119999999999997</v>
      </c>
      <c r="BB211" s="112"/>
      <c r="BC211" s="112">
        <v>33.725999999999999</v>
      </c>
      <c r="BD211" s="112">
        <v>34.047199999999997</v>
      </c>
      <c r="BE211" s="112">
        <v>38.700000000000003</v>
      </c>
      <c r="BF211" s="112">
        <v>38.700000000000003</v>
      </c>
      <c r="BG211" s="109">
        <v>833</v>
      </c>
      <c r="BH211" s="112">
        <v>31.82</v>
      </c>
      <c r="BI211" s="112"/>
      <c r="BJ211" s="112">
        <v>33.411000000000001</v>
      </c>
      <c r="BK211" s="112">
        <v>33.729199999999999</v>
      </c>
      <c r="BL211" s="112">
        <v>38.339999999999996</v>
      </c>
      <c r="BM211" s="112">
        <v>38.339999999999996</v>
      </c>
      <c r="BN211" s="109">
        <v>1667</v>
      </c>
      <c r="BO211" s="112">
        <v>31.52</v>
      </c>
      <c r="BP211" s="112"/>
      <c r="BQ211" s="112">
        <v>33.096000000000004</v>
      </c>
      <c r="BR211" s="112">
        <v>33.411200000000001</v>
      </c>
      <c r="BS211" s="112">
        <v>37.980000000000004</v>
      </c>
      <c r="BT211" s="112">
        <v>37.980000000000004</v>
      </c>
      <c r="BU211" s="109">
        <v>4167</v>
      </c>
      <c r="BV211" s="112">
        <v>31.22</v>
      </c>
      <c r="BW211" s="112"/>
      <c r="BX211" s="112">
        <v>32.780999999999999</v>
      </c>
      <c r="BY211" s="112">
        <v>33.093200000000003</v>
      </c>
      <c r="BZ211" s="112">
        <v>37.619999999999997</v>
      </c>
      <c r="CA211" s="112">
        <v>37.619999999999997</v>
      </c>
      <c r="CB211" s="106" t="str">
        <f t="shared" si="61"/>
        <v>Heineken UCL</v>
      </c>
      <c r="CC211" s="30">
        <v>41.8</v>
      </c>
      <c r="CD211" s="30"/>
      <c r="CE211" s="73"/>
      <c r="CF211" s="74"/>
      <c r="CG211" s="30"/>
      <c r="CH211" s="30"/>
      <c r="CI211" s="110">
        <v>100051</v>
      </c>
    </row>
    <row r="212" spans="1:87" ht="15" customHeight="1" x14ac:dyDescent="0.25">
      <c r="A212" s="30" t="s">
        <v>119</v>
      </c>
      <c r="B212" s="30">
        <v>88026539</v>
      </c>
      <c r="C212" s="30" t="s">
        <v>354</v>
      </c>
      <c r="D212" s="96">
        <f>VLOOKUP(B212,'Status update'!B:E,4,0)</f>
        <v>1</v>
      </c>
      <c r="E212" s="96">
        <v>3</v>
      </c>
      <c r="F212" s="96">
        <f>VLOOKUP(B212,'Status update'!B:D,3,0)</f>
        <v>12</v>
      </c>
      <c r="G212" s="97">
        <f t="shared" si="50"/>
        <v>12</v>
      </c>
      <c r="H212" s="30" t="s">
        <v>99</v>
      </c>
      <c r="I212" s="30"/>
      <c r="J212" s="30"/>
      <c r="K212" s="98">
        <f t="shared" si="51"/>
        <v>7.1856287425149698E-2</v>
      </c>
      <c r="L212" s="98">
        <f t="shared" si="52"/>
        <v>7.1856287425149698E-2</v>
      </c>
      <c r="M212" s="99"/>
      <c r="N212" s="100">
        <f t="shared" si="53"/>
        <v>0</v>
      </c>
      <c r="O212" s="101"/>
      <c r="P212" s="102"/>
      <c r="Q212" s="103"/>
      <c r="R212" s="103"/>
      <c r="S212" s="30" t="s">
        <v>73</v>
      </c>
      <c r="T212" s="30" t="s">
        <v>74</v>
      </c>
      <c r="U212" s="30">
        <v>36</v>
      </c>
      <c r="V212" s="30">
        <v>33</v>
      </c>
      <c r="W212" s="30">
        <v>7</v>
      </c>
      <c r="X212" s="30">
        <v>167</v>
      </c>
      <c r="Y212" s="30" t="s">
        <v>75</v>
      </c>
      <c r="Z212" s="30">
        <v>6</v>
      </c>
      <c r="AA212" s="30" t="s">
        <v>200</v>
      </c>
      <c r="AB212" s="30" t="s">
        <v>117</v>
      </c>
      <c r="AC212" s="30">
        <v>70</v>
      </c>
      <c r="AD212" s="30">
        <v>70</v>
      </c>
      <c r="AE212" s="107"/>
      <c r="AF212" s="75"/>
      <c r="AG212" s="104">
        <f t="shared" si="54"/>
        <v>32.409999999999997</v>
      </c>
      <c r="AH212" s="104">
        <f t="shared" si="55"/>
        <v>34.030499999999996</v>
      </c>
      <c r="AI212" s="104">
        <f t="shared" si="56"/>
        <v>34.354599999999998</v>
      </c>
      <c r="AJ212" s="104">
        <f t="shared" si="57"/>
        <v>39.06</v>
      </c>
      <c r="AK212" s="104">
        <f t="shared" si="58"/>
        <v>39.06</v>
      </c>
      <c r="AL212" s="105">
        <f t="shared" si="59"/>
        <v>39.06</v>
      </c>
      <c r="AM212" s="105">
        <f t="shared" si="60"/>
        <v>39.06</v>
      </c>
      <c r="AN212" s="105"/>
      <c r="AO212" s="105"/>
      <c r="AP212" s="39">
        <f t="shared" si="62"/>
        <v>1</v>
      </c>
      <c r="AQ212" s="30" t="s">
        <v>201</v>
      </c>
      <c r="AR212" s="30"/>
      <c r="AS212" s="30">
        <v>167</v>
      </c>
      <c r="AT212" s="113">
        <v>32.409999999999997</v>
      </c>
      <c r="AU212" s="113"/>
      <c r="AV212" s="72">
        <v>34.030499999999996</v>
      </c>
      <c r="AW212" s="72">
        <v>34.354599999999998</v>
      </c>
      <c r="AX212" s="113">
        <v>39.06</v>
      </c>
      <c r="AY212" s="113">
        <v>39.06</v>
      </c>
      <c r="AZ212" s="108">
        <v>417</v>
      </c>
      <c r="BA212" s="112">
        <v>32.119999999999997</v>
      </c>
      <c r="BB212" s="112"/>
      <c r="BC212" s="112">
        <v>33.725999999999999</v>
      </c>
      <c r="BD212" s="112">
        <v>34.047199999999997</v>
      </c>
      <c r="BE212" s="112">
        <v>38.700000000000003</v>
      </c>
      <c r="BF212" s="112">
        <v>38.700000000000003</v>
      </c>
      <c r="BG212" s="109">
        <v>833</v>
      </c>
      <c r="BH212" s="112">
        <v>31.82</v>
      </c>
      <c r="BI212" s="112"/>
      <c r="BJ212" s="112">
        <v>33.411000000000001</v>
      </c>
      <c r="BK212" s="112">
        <v>33.729199999999999</v>
      </c>
      <c r="BL212" s="112">
        <v>38.339999999999996</v>
      </c>
      <c r="BM212" s="112">
        <v>38.339999999999996</v>
      </c>
      <c r="BN212" s="109">
        <v>1667</v>
      </c>
      <c r="BO212" s="112">
        <v>31.52</v>
      </c>
      <c r="BP212" s="112"/>
      <c r="BQ212" s="112">
        <v>33.096000000000004</v>
      </c>
      <c r="BR212" s="112">
        <v>33.411200000000001</v>
      </c>
      <c r="BS212" s="112">
        <v>37.980000000000004</v>
      </c>
      <c r="BT212" s="112">
        <v>37.980000000000004</v>
      </c>
      <c r="BU212" s="109">
        <v>4167</v>
      </c>
      <c r="BV212" s="112">
        <v>31.22</v>
      </c>
      <c r="BW212" s="112"/>
      <c r="BX212" s="112">
        <v>32.780999999999999</v>
      </c>
      <c r="BY212" s="112">
        <v>33.093200000000003</v>
      </c>
      <c r="BZ212" s="112">
        <v>37.619999999999997</v>
      </c>
      <c r="CA212" s="112">
        <v>37.619999999999997</v>
      </c>
      <c r="CB212" s="106" t="str">
        <f t="shared" si="61"/>
        <v>Heineken UCL</v>
      </c>
      <c r="CC212" s="30">
        <v>14.9</v>
      </c>
      <c r="CD212" s="30"/>
      <c r="CE212" s="73"/>
      <c r="CF212" s="74"/>
      <c r="CG212" s="30"/>
      <c r="CH212" s="30"/>
      <c r="CI212" s="110">
        <v>100051</v>
      </c>
    </row>
    <row r="213" spans="1:87" ht="15" customHeight="1" x14ac:dyDescent="0.25">
      <c r="A213" s="30" t="s">
        <v>119</v>
      </c>
      <c r="B213" s="30">
        <v>88026540</v>
      </c>
      <c r="C213" s="30" t="s">
        <v>355</v>
      </c>
      <c r="D213" s="96">
        <f>VLOOKUP(B213,'Status update'!B:E,4,0)</f>
        <v>1</v>
      </c>
      <c r="E213" s="96">
        <v>3</v>
      </c>
      <c r="F213" s="96">
        <f>VLOOKUP(B213,'Status update'!B:D,3,0)</f>
        <v>13</v>
      </c>
      <c r="G213" s="97">
        <f t="shared" si="50"/>
        <v>13</v>
      </c>
      <c r="H213" s="30" t="s">
        <v>99</v>
      </c>
      <c r="I213" s="30"/>
      <c r="J213" s="30"/>
      <c r="K213" s="98">
        <f t="shared" si="51"/>
        <v>7.7844311377245512E-2</v>
      </c>
      <c r="L213" s="98">
        <f t="shared" si="52"/>
        <v>7.7844311377245512E-2</v>
      </c>
      <c r="M213" s="99"/>
      <c r="N213" s="100">
        <f t="shared" si="53"/>
        <v>0</v>
      </c>
      <c r="O213" s="101"/>
      <c r="P213" s="102"/>
      <c r="Q213" s="103"/>
      <c r="R213" s="103"/>
      <c r="S213" s="30" t="s">
        <v>73</v>
      </c>
      <c r="T213" s="30" t="s">
        <v>74</v>
      </c>
      <c r="U213" s="30">
        <v>36</v>
      </c>
      <c r="V213" s="30">
        <v>33</v>
      </c>
      <c r="W213" s="30">
        <v>7</v>
      </c>
      <c r="X213" s="30">
        <v>167</v>
      </c>
      <c r="Y213" s="30" t="s">
        <v>75</v>
      </c>
      <c r="Z213" s="30">
        <v>6</v>
      </c>
      <c r="AA213" s="30" t="s">
        <v>200</v>
      </c>
      <c r="AB213" s="30" t="s">
        <v>117</v>
      </c>
      <c r="AC213" s="30">
        <v>70</v>
      </c>
      <c r="AD213" s="30">
        <v>70</v>
      </c>
      <c r="AE213" s="107"/>
      <c r="AF213" s="75"/>
      <c r="AG213" s="104">
        <f t="shared" si="54"/>
        <v>32.409999999999997</v>
      </c>
      <c r="AH213" s="104">
        <f t="shared" si="55"/>
        <v>34.030499999999996</v>
      </c>
      <c r="AI213" s="104">
        <f t="shared" si="56"/>
        <v>34.354599999999998</v>
      </c>
      <c r="AJ213" s="104">
        <f t="shared" si="57"/>
        <v>39.06</v>
      </c>
      <c r="AK213" s="104">
        <f t="shared" si="58"/>
        <v>39.06</v>
      </c>
      <c r="AL213" s="105">
        <f t="shared" si="59"/>
        <v>39.06</v>
      </c>
      <c r="AM213" s="105">
        <f t="shared" si="60"/>
        <v>39.06</v>
      </c>
      <c r="AN213" s="105"/>
      <c r="AO213" s="105"/>
      <c r="AP213" s="39">
        <f t="shared" si="62"/>
        <v>1</v>
      </c>
      <c r="AQ213" s="30" t="s">
        <v>201</v>
      </c>
      <c r="AR213" s="30"/>
      <c r="AS213" s="30">
        <v>167</v>
      </c>
      <c r="AT213" s="113">
        <v>32.409999999999997</v>
      </c>
      <c r="AU213" s="113"/>
      <c r="AV213" s="72">
        <v>34.030499999999996</v>
      </c>
      <c r="AW213" s="72">
        <v>34.354599999999998</v>
      </c>
      <c r="AX213" s="113">
        <v>39.06</v>
      </c>
      <c r="AY213" s="113">
        <v>39.06</v>
      </c>
      <c r="AZ213" s="108">
        <v>417</v>
      </c>
      <c r="BA213" s="112">
        <v>32.119999999999997</v>
      </c>
      <c r="BB213" s="112"/>
      <c r="BC213" s="112">
        <v>33.725999999999999</v>
      </c>
      <c r="BD213" s="112">
        <v>34.047199999999997</v>
      </c>
      <c r="BE213" s="112">
        <v>38.700000000000003</v>
      </c>
      <c r="BF213" s="112">
        <v>38.700000000000003</v>
      </c>
      <c r="BG213" s="109">
        <v>833</v>
      </c>
      <c r="BH213" s="112">
        <v>31.82</v>
      </c>
      <c r="BI213" s="112"/>
      <c r="BJ213" s="112">
        <v>33.411000000000001</v>
      </c>
      <c r="BK213" s="112">
        <v>33.729199999999999</v>
      </c>
      <c r="BL213" s="112">
        <v>38.339999999999996</v>
      </c>
      <c r="BM213" s="112">
        <v>38.339999999999996</v>
      </c>
      <c r="BN213" s="109">
        <v>1667</v>
      </c>
      <c r="BO213" s="112">
        <v>31.52</v>
      </c>
      <c r="BP213" s="112"/>
      <c r="BQ213" s="112">
        <v>33.096000000000004</v>
      </c>
      <c r="BR213" s="112">
        <v>33.411200000000001</v>
      </c>
      <c r="BS213" s="112">
        <v>37.980000000000004</v>
      </c>
      <c r="BT213" s="112">
        <v>37.980000000000004</v>
      </c>
      <c r="BU213" s="109">
        <v>4167</v>
      </c>
      <c r="BV213" s="112">
        <v>31.22</v>
      </c>
      <c r="BW213" s="112"/>
      <c r="BX213" s="112">
        <v>32.780999999999999</v>
      </c>
      <c r="BY213" s="112">
        <v>33.093200000000003</v>
      </c>
      <c r="BZ213" s="112">
        <v>37.619999999999997</v>
      </c>
      <c r="CA213" s="112">
        <v>37.619999999999997</v>
      </c>
      <c r="CB213" s="106" t="str">
        <f t="shared" si="61"/>
        <v>Heineken UCL</v>
      </c>
      <c r="CC213" s="30">
        <v>76.900000000000006</v>
      </c>
      <c r="CD213" s="30"/>
      <c r="CE213" s="73"/>
      <c r="CF213" s="74"/>
      <c r="CG213" s="30"/>
      <c r="CH213" s="30"/>
      <c r="CI213" s="110">
        <v>100051</v>
      </c>
    </row>
    <row r="214" spans="1:87" ht="15" customHeight="1" x14ac:dyDescent="0.25">
      <c r="A214" s="30" t="s">
        <v>119</v>
      </c>
      <c r="B214" s="30">
        <v>88026541</v>
      </c>
      <c r="C214" s="30" t="s">
        <v>356</v>
      </c>
      <c r="D214" s="96">
        <f>VLOOKUP(B214,'Status update'!B:E,4,0)</f>
        <v>1</v>
      </c>
      <c r="E214" s="96">
        <v>3</v>
      </c>
      <c r="F214" s="96">
        <f>VLOOKUP(B214,'Status update'!B:D,3,0)</f>
        <v>29</v>
      </c>
      <c r="G214" s="97">
        <f t="shared" si="50"/>
        <v>29</v>
      </c>
      <c r="H214" s="30" t="s">
        <v>99</v>
      </c>
      <c r="I214" s="30"/>
      <c r="J214" s="30"/>
      <c r="K214" s="98">
        <f t="shared" si="51"/>
        <v>0.17365269461077845</v>
      </c>
      <c r="L214" s="98">
        <f t="shared" si="52"/>
        <v>0.17365269461077845</v>
      </c>
      <c r="M214" s="99"/>
      <c r="N214" s="100">
        <f t="shared" si="53"/>
        <v>0</v>
      </c>
      <c r="O214" s="101">
        <v>1</v>
      </c>
      <c r="P214" s="102"/>
      <c r="Q214" s="103"/>
      <c r="R214" s="103"/>
      <c r="S214" s="30" t="s">
        <v>73</v>
      </c>
      <c r="T214" s="30" t="s">
        <v>74</v>
      </c>
      <c r="U214" s="30">
        <v>36</v>
      </c>
      <c r="V214" s="30">
        <v>33</v>
      </c>
      <c r="W214" s="30">
        <v>7</v>
      </c>
      <c r="X214" s="30">
        <v>167</v>
      </c>
      <c r="Y214" s="30" t="s">
        <v>75</v>
      </c>
      <c r="Z214" s="30">
        <v>6</v>
      </c>
      <c r="AA214" s="30" t="s">
        <v>200</v>
      </c>
      <c r="AB214" s="30" t="s">
        <v>117</v>
      </c>
      <c r="AC214" s="30">
        <v>70</v>
      </c>
      <c r="AD214" s="30">
        <v>70</v>
      </c>
      <c r="AE214" s="107"/>
      <c r="AF214" s="75"/>
      <c r="AG214" s="104">
        <f t="shared" si="54"/>
        <v>32.409999999999997</v>
      </c>
      <c r="AH214" s="104">
        <f t="shared" si="55"/>
        <v>34.030499999999996</v>
      </c>
      <c r="AI214" s="104">
        <f t="shared" si="56"/>
        <v>34.354599999999998</v>
      </c>
      <c r="AJ214" s="104">
        <f t="shared" si="57"/>
        <v>39.06</v>
      </c>
      <c r="AK214" s="104">
        <f t="shared" si="58"/>
        <v>39.06</v>
      </c>
      <c r="AL214" s="105">
        <f t="shared" si="59"/>
        <v>39.06</v>
      </c>
      <c r="AM214" s="105">
        <f t="shared" si="60"/>
        <v>39.06</v>
      </c>
      <c r="AN214" s="105"/>
      <c r="AO214" s="105"/>
      <c r="AP214" s="39">
        <f t="shared" si="62"/>
        <v>1</v>
      </c>
      <c r="AQ214" s="30" t="s">
        <v>201</v>
      </c>
      <c r="AR214" s="30"/>
      <c r="AS214" s="30">
        <v>167</v>
      </c>
      <c r="AT214" s="113">
        <v>32.409999999999997</v>
      </c>
      <c r="AU214" s="113"/>
      <c r="AV214" s="72">
        <v>34.030499999999996</v>
      </c>
      <c r="AW214" s="72">
        <v>34.354599999999998</v>
      </c>
      <c r="AX214" s="113">
        <v>39.06</v>
      </c>
      <c r="AY214" s="113">
        <v>39.06</v>
      </c>
      <c r="AZ214" s="108">
        <v>417</v>
      </c>
      <c r="BA214" s="112">
        <v>32.119999999999997</v>
      </c>
      <c r="BB214" s="112"/>
      <c r="BC214" s="112">
        <v>33.725999999999999</v>
      </c>
      <c r="BD214" s="112">
        <v>34.047199999999997</v>
      </c>
      <c r="BE214" s="112">
        <v>38.700000000000003</v>
      </c>
      <c r="BF214" s="112">
        <v>38.700000000000003</v>
      </c>
      <c r="BG214" s="109">
        <v>833</v>
      </c>
      <c r="BH214" s="112">
        <v>31.82</v>
      </c>
      <c r="BI214" s="112"/>
      <c r="BJ214" s="112">
        <v>33.411000000000001</v>
      </c>
      <c r="BK214" s="112">
        <v>33.729199999999999</v>
      </c>
      <c r="BL214" s="112">
        <v>38.339999999999996</v>
      </c>
      <c r="BM214" s="112">
        <v>38.339999999999996</v>
      </c>
      <c r="BN214" s="109">
        <v>1667</v>
      </c>
      <c r="BO214" s="112">
        <v>31.52</v>
      </c>
      <c r="BP214" s="112"/>
      <c r="BQ214" s="112">
        <v>33.096000000000004</v>
      </c>
      <c r="BR214" s="112">
        <v>33.411200000000001</v>
      </c>
      <c r="BS214" s="112">
        <v>37.980000000000004</v>
      </c>
      <c r="BT214" s="112">
        <v>37.980000000000004</v>
      </c>
      <c r="BU214" s="109">
        <v>4167</v>
      </c>
      <c r="BV214" s="112">
        <v>31.22</v>
      </c>
      <c r="BW214" s="112"/>
      <c r="BX214" s="112">
        <v>32.780999999999999</v>
      </c>
      <c r="BY214" s="112">
        <v>33.093200000000003</v>
      </c>
      <c r="BZ214" s="112">
        <v>37.619999999999997</v>
      </c>
      <c r="CA214" s="112">
        <v>37.619999999999997</v>
      </c>
      <c r="CB214" s="106" t="str">
        <f t="shared" si="61"/>
        <v>Heineken UCL</v>
      </c>
      <c r="CC214" s="30">
        <v>36.800000000000004</v>
      </c>
      <c r="CD214" s="30"/>
      <c r="CE214" s="73"/>
      <c r="CF214" s="74"/>
      <c r="CG214" s="30"/>
      <c r="CH214" s="30"/>
      <c r="CI214" s="110">
        <v>100051</v>
      </c>
    </row>
    <row r="215" spans="1:87" ht="15" customHeight="1" x14ac:dyDescent="0.25">
      <c r="A215" s="30" t="s">
        <v>119</v>
      </c>
      <c r="B215" s="30">
        <v>88026542</v>
      </c>
      <c r="C215" s="30" t="s">
        <v>357</v>
      </c>
      <c r="D215" s="96">
        <f>VLOOKUP(B215,'Status update'!B:E,4,0)</f>
        <v>3</v>
      </c>
      <c r="E215" s="96">
        <f>D215</f>
        <v>3</v>
      </c>
      <c r="F215" s="96">
        <f>VLOOKUP(B215,'Status update'!B:D,3,0)</f>
        <v>421</v>
      </c>
      <c r="G215" s="97">
        <f t="shared" si="50"/>
        <v>421</v>
      </c>
      <c r="H215" s="30"/>
      <c r="I215" s="30"/>
      <c r="J215" s="30"/>
      <c r="K215" s="98">
        <f t="shared" si="51"/>
        <v>1.6839999999999999</v>
      </c>
      <c r="L215" s="98">
        <f t="shared" si="52"/>
        <v>1.6839999999999999</v>
      </c>
      <c r="M215" s="99"/>
      <c r="N215" s="100">
        <f t="shared" si="53"/>
        <v>0</v>
      </c>
      <c r="O215" s="101">
        <v>1</v>
      </c>
      <c r="P215" s="102"/>
      <c r="Q215" s="103"/>
      <c r="R215" s="103"/>
      <c r="S215" s="30" t="s">
        <v>73</v>
      </c>
      <c r="T215" s="30" t="s">
        <v>74</v>
      </c>
      <c r="U215" s="30">
        <v>37</v>
      </c>
      <c r="V215" s="30">
        <v>16</v>
      </c>
      <c r="W215" s="30">
        <v>17</v>
      </c>
      <c r="X215" s="30">
        <v>250</v>
      </c>
      <c r="Y215" s="30" t="s">
        <v>75</v>
      </c>
      <c r="Z215" s="30">
        <v>10</v>
      </c>
      <c r="AA215" s="30" t="s">
        <v>76</v>
      </c>
      <c r="AB215" s="30" t="s">
        <v>77</v>
      </c>
      <c r="AC215" s="30">
        <v>70</v>
      </c>
      <c r="AD215" s="30">
        <v>77</v>
      </c>
      <c r="AE215" s="107"/>
      <c r="AF215" s="75"/>
      <c r="AG215" s="104">
        <f t="shared" si="54"/>
        <v>56.69</v>
      </c>
      <c r="AH215" s="104">
        <f t="shared" si="55"/>
        <v>64.62660000000001</v>
      </c>
      <c r="AI215" s="104">
        <f t="shared" si="56"/>
        <v>58.71</v>
      </c>
      <c r="AJ215" s="104">
        <f t="shared" si="57"/>
        <v>74.7</v>
      </c>
      <c r="AK215" s="104">
        <f t="shared" si="58"/>
        <v>66.7</v>
      </c>
      <c r="AL215" s="105">
        <f t="shared" si="59"/>
        <v>74.7</v>
      </c>
      <c r="AM215" s="105">
        <f t="shared" si="60"/>
        <v>66.7</v>
      </c>
      <c r="AN215" s="105"/>
      <c r="AO215" s="105"/>
      <c r="AP215" s="39">
        <f t="shared" si="62"/>
        <v>1</v>
      </c>
      <c r="AQ215" s="30" t="s">
        <v>115</v>
      </c>
      <c r="AR215" s="30" t="s">
        <v>79</v>
      </c>
      <c r="AS215" s="30">
        <v>250</v>
      </c>
      <c r="AT215" s="113">
        <v>56.69</v>
      </c>
      <c r="AU215" s="113">
        <v>58.71</v>
      </c>
      <c r="AV215" s="72">
        <v>64.62660000000001</v>
      </c>
      <c r="AW215" s="72">
        <v>58.71</v>
      </c>
      <c r="AX215" s="113">
        <v>74.7</v>
      </c>
      <c r="AY215" s="113">
        <v>66.7</v>
      </c>
      <c r="AZ215" s="108">
        <v>500</v>
      </c>
      <c r="BA215" s="112">
        <v>55.17</v>
      </c>
      <c r="BB215" s="112">
        <v>56.18</v>
      </c>
      <c r="BC215" s="112">
        <v>62.893800000000006</v>
      </c>
      <c r="BD215" s="112">
        <v>56.18</v>
      </c>
      <c r="BE215" s="112">
        <v>72.699999999999989</v>
      </c>
      <c r="BF215" s="112">
        <v>63.8</v>
      </c>
      <c r="BG215" s="109">
        <v>1000</v>
      </c>
      <c r="BH215" s="112">
        <v>54.16</v>
      </c>
      <c r="BI215" s="112">
        <v>54.66</v>
      </c>
      <c r="BJ215" s="112">
        <v>61.742400000000004</v>
      </c>
      <c r="BK215" s="112">
        <v>54.66</v>
      </c>
      <c r="BL215" s="112">
        <v>71.399999999999991</v>
      </c>
      <c r="BM215" s="112">
        <v>62.1</v>
      </c>
      <c r="BN215" s="109">
        <v>2500</v>
      </c>
      <c r="BO215" s="112">
        <v>53.14</v>
      </c>
      <c r="BP215" s="112">
        <v>53.35</v>
      </c>
      <c r="BQ215" s="112">
        <v>60.579600000000006</v>
      </c>
      <c r="BR215" s="112">
        <v>53.35</v>
      </c>
      <c r="BS215" s="112">
        <v>70</v>
      </c>
      <c r="BT215" s="112">
        <v>60.599999999999994</v>
      </c>
      <c r="BU215" s="109"/>
      <c r="BV215" s="112"/>
      <c r="BW215" s="112"/>
      <c r="BX215" s="112"/>
      <c r="BY215" s="112"/>
      <c r="BZ215" s="112"/>
      <c r="CA215" s="112"/>
      <c r="CB215" s="106" t="str">
        <f t="shared" si="61"/>
        <v>Heineken UCL</v>
      </c>
      <c r="CC215" s="30">
        <v>43</v>
      </c>
      <c r="CD215" s="30"/>
      <c r="CE215" s="73"/>
      <c r="CF215" s="74"/>
      <c r="CG215" s="30"/>
      <c r="CH215" s="30"/>
      <c r="CI215" s="110">
        <v>100051</v>
      </c>
    </row>
    <row r="216" spans="1:87" ht="15" customHeight="1" x14ac:dyDescent="0.25">
      <c r="A216" s="30" t="s">
        <v>119</v>
      </c>
      <c r="B216" s="30">
        <v>88026543</v>
      </c>
      <c r="C216" s="30" t="s">
        <v>358</v>
      </c>
      <c r="D216" s="96">
        <f>VLOOKUP(B216,'Status update'!B:E,4,0)</f>
        <v>3</v>
      </c>
      <c r="E216" s="96">
        <f>D216</f>
        <v>3</v>
      </c>
      <c r="F216" s="96">
        <f>VLOOKUP(B216,'Status update'!B:D,3,0)</f>
        <v>612</v>
      </c>
      <c r="G216" s="97">
        <f t="shared" si="50"/>
        <v>612</v>
      </c>
      <c r="H216" s="30"/>
      <c r="I216" s="30"/>
      <c r="J216" s="30"/>
      <c r="K216" s="98">
        <f t="shared" si="51"/>
        <v>6.12</v>
      </c>
      <c r="L216" s="98">
        <f t="shared" si="52"/>
        <v>6.12</v>
      </c>
      <c r="M216" s="99"/>
      <c r="N216" s="100">
        <f t="shared" si="53"/>
        <v>0</v>
      </c>
      <c r="O216" s="101">
        <v>1</v>
      </c>
      <c r="P216" s="102"/>
      <c r="Q216" s="103"/>
      <c r="R216" s="103"/>
      <c r="S216" s="30" t="s">
        <v>73</v>
      </c>
      <c r="T216" s="30" t="s">
        <v>74</v>
      </c>
      <c r="U216" s="30">
        <v>24</v>
      </c>
      <c r="V216" s="30">
        <v>15</v>
      </c>
      <c r="W216" s="30">
        <v>5</v>
      </c>
      <c r="X216" s="30">
        <v>100</v>
      </c>
      <c r="Y216" s="30" t="s">
        <v>75</v>
      </c>
      <c r="Z216" s="30">
        <v>25</v>
      </c>
      <c r="AA216" s="30" t="s">
        <v>76</v>
      </c>
      <c r="AB216" s="30" t="s">
        <v>77</v>
      </c>
      <c r="AC216" s="30">
        <v>70</v>
      </c>
      <c r="AD216" s="30">
        <v>77</v>
      </c>
      <c r="AE216" s="107"/>
      <c r="AF216" s="75"/>
      <c r="AG216" s="104">
        <f t="shared" si="54"/>
        <v>37.81</v>
      </c>
      <c r="AH216" s="104">
        <f t="shared" si="55"/>
        <v>43.103400000000008</v>
      </c>
      <c r="AI216" s="104">
        <f t="shared" si="56"/>
        <v>38.07</v>
      </c>
      <c r="AJ216" s="104">
        <f t="shared" si="57"/>
        <v>53.5</v>
      </c>
      <c r="AK216" s="104">
        <f t="shared" si="58"/>
        <v>47.25</v>
      </c>
      <c r="AL216" s="105">
        <f t="shared" si="59"/>
        <v>49.75</v>
      </c>
      <c r="AM216" s="105">
        <f t="shared" si="60"/>
        <v>43.25</v>
      </c>
      <c r="AN216" s="105"/>
      <c r="AO216" s="105"/>
      <c r="AP216" s="39">
        <f t="shared" si="62"/>
        <v>3</v>
      </c>
      <c r="AQ216" s="30" t="s">
        <v>78</v>
      </c>
      <c r="AR216" s="30" t="s">
        <v>79</v>
      </c>
      <c r="AS216" s="30">
        <v>100</v>
      </c>
      <c r="AT216" s="113">
        <v>40.619999999999997</v>
      </c>
      <c r="AU216" s="113">
        <v>41.64</v>
      </c>
      <c r="AV216" s="72">
        <v>46.306800000000003</v>
      </c>
      <c r="AW216" s="72">
        <v>41.64</v>
      </c>
      <c r="AX216" s="113">
        <v>53.5</v>
      </c>
      <c r="AY216" s="113">
        <v>47.25</v>
      </c>
      <c r="AZ216" s="108">
        <v>200</v>
      </c>
      <c r="BA216" s="112">
        <v>39.090000000000003</v>
      </c>
      <c r="BB216" s="112">
        <v>39.85</v>
      </c>
      <c r="BC216" s="112">
        <v>44.56260000000001</v>
      </c>
      <c r="BD216" s="112">
        <v>39.85</v>
      </c>
      <c r="BE216" s="112">
        <v>51.5</v>
      </c>
      <c r="BF216" s="112">
        <v>45.25</v>
      </c>
      <c r="BG216" s="109">
        <v>400</v>
      </c>
      <c r="BH216" s="112">
        <v>37.81</v>
      </c>
      <c r="BI216" s="112">
        <v>38.07</v>
      </c>
      <c r="BJ216" s="112">
        <v>43.103400000000008</v>
      </c>
      <c r="BK216" s="112">
        <v>38.07</v>
      </c>
      <c r="BL216" s="112">
        <v>49.75</v>
      </c>
      <c r="BM216" s="112">
        <v>43.25</v>
      </c>
      <c r="BN216" s="109">
        <v>1000</v>
      </c>
      <c r="BO216" s="112">
        <v>36.28</v>
      </c>
      <c r="BP216" s="112">
        <v>36.28</v>
      </c>
      <c r="BQ216" s="112">
        <v>41.359200000000008</v>
      </c>
      <c r="BR216" s="112">
        <v>36.28</v>
      </c>
      <c r="BS216" s="112">
        <v>47.75</v>
      </c>
      <c r="BT216" s="112">
        <v>41.25</v>
      </c>
      <c r="BU216" s="109"/>
      <c r="BV216" s="112"/>
      <c r="BW216" s="112"/>
      <c r="BX216" s="112"/>
      <c r="BY216" s="112"/>
      <c r="BZ216" s="112"/>
      <c r="CA216" s="112"/>
      <c r="CB216" s="106" t="str">
        <f t="shared" si="61"/>
        <v>Heineken UCL</v>
      </c>
      <c r="CC216" s="30">
        <v>0</v>
      </c>
      <c r="CD216" s="30"/>
      <c r="CE216" s="73"/>
      <c r="CF216" s="74"/>
      <c r="CG216" s="30"/>
      <c r="CH216" s="30"/>
      <c r="CI216" s="110">
        <v>100051</v>
      </c>
    </row>
    <row r="217" spans="1:87" ht="15" customHeight="1" x14ac:dyDescent="0.25">
      <c r="A217" s="30" t="s">
        <v>119</v>
      </c>
      <c r="B217" s="30">
        <v>88026544</v>
      </c>
      <c r="C217" s="30" t="s">
        <v>359</v>
      </c>
      <c r="D217" s="96">
        <f>VLOOKUP(B217,'Status update'!B:E,4,0)</f>
        <v>1</v>
      </c>
      <c r="E217" s="96">
        <v>3</v>
      </c>
      <c r="F217" s="96">
        <f>VLOOKUP(B217,'Status update'!B:D,3,0)</f>
        <v>140</v>
      </c>
      <c r="G217" s="97">
        <f t="shared" si="50"/>
        <v>140</v>
      </c>
      <c r="H217" s="30" t="s">
        <v>99</v>
      </c>
      <c r="I217" s="30"/>
      <c r="J217" s="30"/>
      <c r="K217" s="98">
        <f t="shared" si="51"/>
        <v>0.7</v>
      </c>
      <c r="L217" s="98">
        <f t="shared" si="52"/>
        <v>0.7</v>
      </c>
      <c r="M217" s="99"/>
      <c r="N217" s="100">
        <f t="shared" si="53"/>
        <v>0</v>
      </c>
      <c r="O217" s="101">
        <v>1</v>
      </c>
      <c r="P217" s="102"/>
      <c r="Q217" s="103"/>
      <c r="R217" s="103"/>
      <c r="S217" s="30" t="s">
        <v>73</v>
      </c>
      <c r="T217" s="30" t="s">
        <v>74</v>
      </c>
      <c r="U217" s="30">
        <v>52</v>
      </c>
      <c r="V217" s="30">
        <v>33</v>
      </c>
      <c r="W217" s="30">
        <v>12</v>
      </c>
      <c r="X217" s="30">
        <v>200</v>
      </c>
      <c r="Y217" s="30" t="s">
        <v>75</v>
      </c>
      <c r="Z217" s="30">
        <v>5</v>
      </c>
      <c r="AA217" s="30" t="s">
        <v>76</v>
      </c>
      <c r="AB217" s="30" t="s">
        <v>77</v>
      </c>
      <c r="AC217" s="30">
        <v>77</v>
      </c>
      <c r="AD217" s="30">
        <v>84</v>
      </c>
      <c r="AE217" s="107"/>
      <c r="AF217" s="75"/>
      <c r="AG217" s="104">
        <f t="shared" si="54"/>
        <v>56.36</v>
      </c>
      <c r="AH217" s="104">
        <f t="shared" si="55"/>
        <v>65.941199999999995</v>
      </c>
      <c r="AI217" s="104">
        <f t="shared" si="56"/>
        <v>59.83</v>
      </c>
      <c r="AJ217" s="104">
        <f t="shared" si="57"/>
        <v>75.55</v>
      </c>
      <c r="AK217" s="104">
        <f t="shared" si="58"/>
        <v>68</v>
      </c>
      <c r="AL217" s="105">
        <f t="shared" si="59"/>
        <v>75.55</v>
      </c>
      <c r="AM217" s="105">
        <f t="shared" si="60"/>
        <v>68</v>
      </c>
      <c r="AN217" s="105"/>
      <c r="AO217" s="105"/>
      <c r="AP217" s="39">
        <f t="shared" si="62"/>
        <v>1</v>
      </c>
      <c r="AQ217" s="30" t="s">
        <v>123</v>
      </c>
      <c r="AR217" s="30" t="s">
        <v>79</v>
      </c>
      <c r="AS217" s="30">
        <v>200</v>
      </c>
      <c r="AT217" s="113">
        <v>56.36</v>
      </c>
      <c r="AU217" s="113">
        <v>59.83</v>
      </c>
      <c r="AV217" s="72">
        <v>65.941199999999995</v>
      </c>
      <c r="AW217" s="72">
        <v>59.83</v>
      </c>
      <c r="AX217" s="113">
        <v>75.55</v>
      </c>
      <c r="AY217" s="113">
        <v>68</v>
      </c>
      <c r="AZ217" s="108">
        <v>500</v>
      </c>
      <c r="BA217" s="112">
        <v>55.74</v>
      </c>
      <c r="BB217" s="112">
        <v>57.64</v>
      </c>
      <c r="BC217" s="112">
        <v>65.215800000000002</v>
      </c>
      <c r="BD217" s="112">
        <v>57.64</v>
      </c>
      <c r="BE217" s="112">
        <v>74.75</v>
      </c>
      <c r="BF217" s="112">
        <v>65.5</v>
      </c>
      <c r="BG217" s="109">
        <v>1000</v>
      </c>
      <c r="BH217" s="112">
        <v>55.08</v>
      </c>
      <c r="BI217" s="112">
        <v>56.82</v>
      </c>
      <c r="BJ217" s="112">
        <v>64.443599999999989</v>
      </c>
      <c r="BK217" s="112">
        <v>56.82</v>
      </c>
      <c r="BL217" s="112">
        <v>73.849999999999994</v>
      </c>
      <c r="BM217" s="112">
        <v>64.55</v>
      </c>
      <c r="BN217" s="109">
        <v>2000</v>
      </c>
      <c r="BO217" s="112">
        <v>54.47</v>
      </c>
      <c r="BP217" s="112">
        <v>56.05</v>
      </c>
      <c r="BQ217" s="112">
        <v>63.729899999999994</v>
      </c>
      <c r="BR217" s="112">
        <v>56.05</v>
      </c>
      <c r="BS217" s="112">
        <v>73.05</v>
      </c>
      <c r="BT217" s="112">
        <v>63.7</v>
      </c>
      <c r="BU217" s="109">
        <v>3000</v>
      </c>
      <c r="BV217" s="112">
        <v>53.85</v>
      </c>
      <c r="BW217" s="112">
        <v>55.29</v>
      </c>
      <c r="BX217" s="112">
        <v>63.0045</v>
      </c>
      <c r="BY217" s="112">
        <v>55.29</v>
      </c>
      <c r="BZ217" s="112">
        <v>72.2</v>
      </c>
      <c r="CA217" s="112">
        <v>62.85</v>
      </c>
      <c r="CB217" s="106" t="str">
        <f t="shared" si="61"/>
        <v>Heineken UCL</v>
      </c>
      <c r="CC217" s="30">
        <v>28.650000000000002</v>
      </c>
      <c r="CD217" s="30"/>
      <c r="CE217" s="73"/>
      <c r="CF217" s="74"/>
      <c r="CG217" s="30"/>
      <c r="CH217" s="30"/>
      <c r="CI217" s="110">
        <v>100051</v>
      </c>
    </row>
    <row r="218" spans="1:87" ht="15" customHeight="1" x14ac:dyDescent="0.25">
      <c r="A218" s="30" t="s">
        <v>119</v>
      </c>
      <c r="B218" s="30">
        <v>88026546</v>
      </c>
      <c r="C218" s="30" t="s">
        <v>360</v>
      </c>
      <c r="D218" s="96">
        <f>VLOOKUP(B218,'Status update'!B:E,4,0)</f>
        <v>1</v>
      </c>
      <c r="E218" s="96">
        <v>3</v>
      </c>
      <c r="F218" s="96">
        <f>VLOOKUP(B218,'Status update'!B:D,3,0)</f>
        <v>2</v>
      </c>
      <c r="G218" s="97">
        <f t="shared" si="50"/>
        <v>2</v>
      </c>
      <c r="H218" s="30" t="s">
        <v>99</v>
      </c>
      <c r="I218" s="30"/>
      <c r="J218" s="30"/>
      <c r="K218" s="98">
        <f t="shared" si="51"/>
        <v>1.1976047904191617E-2</v>
      </c>
      <c r="L218" s="98">
        <f t="shared" si="52"/>
        <v>1.1976047904191617E-2</v>
      </c>
      <c r="M218" s="99"/>
      <c r="N218" s="100">
        <f t="shared" si="53"/>
        <v>0</v>
      </c>
      <c r="O218" s="101"/>
      <c r="P218" s="102"/>
      <c r="Q218" s="103"/>
      <c r="R218" s="103"/>
      <c r="S218" s="30" t="s">
        <v>73</v>
      </c>
      <c r="T218" s="30" t="s">
        <v>74</v>
      </c>
      <c r="U218" s="30">
        <v>36</v>
      </c>
      <c r="V218" s="30">
        <v>33</v>
      </c>
      <c r="W218" s="30">
        <v>7</v>
      </c>
      <c r="X218" s="30">
        <v>167</v>
      </c>
      <c r="Y218" s="30" t="s">
        <v>75</v>
      </c>
      <c r="Z218" s="30">
        <v>6</v>
      </c>
      <c r="AA218" s="30" t="s">
        <v>200</v>
      </c>
      <c r="AB218" s="30" t="s">
        <v>117</v>
      </c>
      <c r="AC218" s="30">
        <v>70</v>
      </c>
      <c r="AD218" s="30">
        <v>70</v>
      </c>
      <c r="AE218" s="107"/>
      <c r="AF218" s="75"/>
      <c r="AG218" s="104">
        <f t="shared" si="54"/>
        <v>31.19</v>
      </c>
      <c r="AH218" s="104">
        <f t="shared" si="55"/>
        <v>32.749500000000005</v>
      </c>
      <c r="AI218" s="104">
        <f t="shared" si="56"/>
        <v>33.061400000000006</v>
      </c>
      <c r="AJ218" s="104">
        <f t="shared" si="57"/>
        <v>37.56</v>
      </c>
      <c r="AK218" s="104">
        <f t="shared" si="58"/>
        <v>37.56</v>
      </c>
      <c r="AL218" s="105">
        <f t="shared" si="59"/>
        <v>37.56</v>
      </c>
      <c r="AM218" s="105">
        <f t="shared" si="60"/>
        <v>37.56</v>
      </c>
      <c r="AN218" s="105"/>
      <c r="AO218" s="105"/>
      <c r="AP218" s="39">
        <f t="shared" si="62"/>
        <v>1</v>
      </c>
      <c r="AQ218" s="30" t="s">
        <v>201</v>
      </c>
      <c r="AR218" s="30"/>
      <c r="AS218" s="30">
        <v>167</v>
      </c>
      <c r="AT218" s="113">
        <v>31.19</v>
      </c>
      <c r="AU218" s="113"/>
      <c r="AV218" s="72">
        <v>32.749500000000005</v>
      </c>
      <c r="AW218" s="72">
        <v>33.061400000000006</v>
      </c>
      <c r="AX218" s="113">
        <v>37.56</v>
      </c>
      <c r="AY218" s="113">
        <v>37.56</v>
      </c>
      <c r="AZ218" s="108">
        <v>417</v>
      </c>
      <c r="BA218" s="112">
        <v>30.89</v>
      </c>
      <c r="BB218" s="112"/>
      <c r="BC218" s="112">
        <v>32.4345</v>
      </c>
      <c r="BD218" s="112">
        <v>32.743400000000001</v>
      </c>
      <c r="BE218" s="112">
        <v>37.200000000000003</v>
      </c>
      <c r="BF218" s="112">
        <v>37.200000000000003</v>
      </c>
      <c r="BG218" s="109">
        <v>833</v>
      </c>
      <c r="BH218" s="112">
        <v>30.59</v>
      </c>
      <c r="BI218" s="112"/>
      <c r="BJ218" s="112">
        <v>32.119500000000002</v>
      </c>
      <c r="BK218" s="112">
        <v>32.425400000000003</v>
      </c>
      <c r="BL218" s="112">
        <v>36.839999999999996</v>
      </c>
      <c r="BM218" s="112">
        <v>36.839999999999996</v>
      </c>
      <c r="BN218" s="109">
        <v>1667</v>
      </c>
      <c r="BO218" s="112">
        <v>30.3</v>
      </c>
      <c r="BP218" s="112"/>
      <c r="BQ218" s="112">
        <v>31.815000000000001</v>
      </c>
      <c r="BR218" s="112">
        <v>32.118000000000002</v>
      </c>
      <c r="BS218" s="112">
        <v>36.480000000000004</v>
      </c>
      <c r="BT218" s="112">
        <v>36.480000000000004</v>
      </c>
      <c r="BU218" s="109">
        <v>4167</v>
      </c>
      <c r="BV218" s="112">
        <v>30</v>
      </c>
      <c r="BW218" s="112"/>
      <c r="BX218" s="112">
        <v>31.5</v>
      </c>
      <c r="BY218" s="112">
        <v>31.8</v>
      </c>
      <c r="BZ218" s="112">
        <v>36.119999999999997</v>
      </c>
      <c r="CA218" s="112">
        <v>36.119999999999997</v>
      </c>
      <c r="CB218" s="106" t="str">
        <f t="shared" si="61"/>
        <v>Heineken UCL</v>
      </c>
      <c r="CC218" s="30">
        <v>36.800000000000004</v>
      </c>
      <c r="CD218" s="30"/>
      <c r="CE218" s="73"/>
      <c r="CF218" s="74"/>
      <c r="CG218" s="30"/>
      <c r="CH218" s="30"/>
      <c r="CI218" s="110">
        <v>100051</v>
      </c>
    </row>
    <row r="219" spans="1:87" ht="15" customHeight="1" x14ac:dyDescent="0.25">
      <c r="A219" s="30" t="s">
        <v>119</v>
      </c>
      <c r="B219" s="30">
        <v>88026547</v>
      </c>
      <c r="C219" s="30" t="s">
        <v>361</v>
      </c>
      <c r="D219" s="96">
        <f>VLOOKUP(B219,'Status update'!B:E,4,0)</f>
        <v>1</v>
      </c>
      <c r="E219" s="96">
        <v>3</v>
      </c>
      <c r="F219" s="96">
        <f>VLOOKUP(B219,'Status update'!B:D,3,0)</f>
        <v>10</v>
      </c>
      <c r="G219" s="97">
        <f t="shared" si="50"/>
        <v>10</v>
      </c>
      <c r="H219" s="30" t="s">
        <v>99</v>
      </c>
      <c r="I219" s="30"/>
      <c r="J219" s="30"/>
      <c r="K219" s="98">
        <f t="shared" si="51"/>
        <v>5.9880239520958084E-2</v>
      </c>
      <c r="L219" s="98">
        <f t="shared" si="52"/>
        <v>5.9880239520958084E-2</v>
      </c>
      <c r="M219" s="99"/>
      <c r="N219" s="100">
        <f t="shared" si="53"/>
        <v>0</v>
      </c>
      <c r="O219" s="101"/>
      <c r="P219" s="102"/>
      <c r="Q219" s="103"/>
      <c r="R219" s="103"/>
      <c r="S219" s="30" t="s">
        <v>73</v>
      </c>
      <c r="T219" s="30" t="s">
        <v>74</v>
      </c>
      <c r="U219" s="30">
        <v>36</v>
      </c>
      <c r="V219" s="30">
        <v>33</v>
      </c>
      <c r="W219" s="30">
        <v>7</v>
      </c>
      <c r="X219" s="30">
        <v>167</v>
      </c>
      <c r="Y219" s="30" t="s">
        <v>75</v>
      </c>
      <c r="Z219" s="30">
        <v>6</v>
      </c>
      <c r="AA219" s="30" t="s">
        <v>200</v>
      </c>
      <c r="AB219" s="30" t="s">
        <v>117</v>
      </c>
      <c r="AC219" s="30">
        <v>70</v>
      </c>
      <c r="AD219" s="30">
        <v>70</v>
      </c>
      <c r="AE219" s="107"/>
      <c r="AF219" s="75"/>
      <c r="AG219" s="104">
        <f t="shared" si="54"/>
        <v>31.19</v>
      </c>
      <c r="AH219" s="104">
        <f t="shared" si="55"/>
        <v>32.749500000000005</v>
      </c>
      <c r="AI219" s="104">
        <f t="shared" si="56"/>
        <v>33.061400000000006</v>
      </c>
      <c r="AJ219" s="104">
        <f t="shared" si="57"/>
        <v>37.56</v>
      </c>
      <c r="AK219" s="104">
        <f t="shared" si="58"/>
        <v>37.56</v>
      </c>
      <c r="AL219" s="105">
        <f t="shared" si="59"/>
        <v>37.56</v>
      </c>
      <c r="AM219" s="105">
        <f t="shared" si="60"/>
        <v>37.56</v>
      </c>
      <c r="AN219" s="105"/>
      <c r="AO219" s="105"/>
      <c r="AP219" s="39">
        <f t="shared" si="62"/>
        <v>1</v>
      </c>
      <c r="AQ219" s="30" t="s">
        <v>201</v>
      </c>
      <c r="AR219" s="30"/>
      <c r="AS219" s="30">
        <v>167</v>
      </c>
      <c r="AT219" s="113">
        <v>31.19</v>
      </c>
      <c r="AU219" s="113"/>
      <c r="AV219" s="72">
        <v>32.749500000000005</v>
      </c>
      <c r="AW219" s="72">
        <v>33.061400000000006</v>
      </c>
      <c r="AX219" s="113">
        <v>37.56</v>
      </c>
      <c r="AY219" s="113">
        <v>37.56</v>
      </c>
      <c r="AZ219" s="108">
        <v>417</v>
      </c>
      <c r="BA219" s="112">
        <v>30.89</v>
      </c>
      <c r="BB219" s="112"/>
      <c r="BC219" s="112">
        <v>32.4345</v>
      </c>
      <c r="BD219" s="112">
        <v>32.743400000000001</v>
      </c>
      <c r="BE219" s="112">
        <v>37.200000000000003</v>
      </c>
      <c r="BF219" s="112">
        <v>37.200000000000003</v>
      </c>
      <c r="BG219" s="109">
        <v>833</v>
      </c>
      <c r="BH219" s="112">
        <v>30.59</v>
      </c>
      <c r="BI219" s="112"/>
      <c r="BJ219" s="112">
        <v>32.119500000000002</v>
      </c>
      <c r="BK219" s="112">
        <v>32.425400000000003</v>
      </c>
      <c r="BL219" s="112">
        <v>36.839999999999996</v>
      </c>
      <c r="BM219" s="112">
        <v>36.839999999999996</v>
      </c>
      <c r="BN219" s="109">
        <v>1667</v>
      </c>
      <c r="BO219" s="112">
        <v>30.3</v>
      </c>
      <c r="BP219" s="112"/>
      <c r="BQ219" s="112">
        <v>31.815000000000001</v>
      </c>
      <c r="BR219" s="112">
        <v>32.118000000000002</v>
      </c>
      <c r="BS219" s="112">
        <v>36.480000000000004</v>
      </c>
      <c r="BT219" s="112">
        <v>36.480000000000004</v>
      </c>
      <c r="BU219" s="109">
        <v>4167</v>
      </c>
      <c r="BV219" s="112">
        <v>30</v>
      </c>
      <c r="BW219" s="112"/>
      <c r="BX219" s="112">
        <v>31.5</v>
      </c>
      <c r="BY219" s="112">
        <v>31.8</v>
      </c>
      <c r="BZ219" s="112">
        <v>36.119999999999997</v>
      </c>
      <c r="CA219" s="112">
        <v>36.119999999999997</v>
      </c>
      <c r="CB219" s="106" t="str">
        <f t="shared" si="61"/>
        <v>Heineken UCL</v>
      </c>
      <c r="CC219" s="30">
        <v>0</v>
      </c>
      <c r="CD219" s="30"/>
      <c r="CE219" s="73"/>
      <c r="CF219" s="74"/>
      <c r="CG219" s="30"/>
      <c r="CH219" s="30"/>
      <c r="CI219" s="110">
        <v>100051</v>
      </c>
    </row>
    <row r="220" spans="1:87" ht="15" customHeight="1" x14ac:dyDescent="0.25">
      <c r="A220" s="30" t="s">
        <v>119</v>
      </c>
      <c r="B220" s="30">
        <v>88026548</v>
      </c>
      <c r="C220" s="30" t="s">
        <v>362</v>
      </c>
      <c r="D220" s="96">
        <f>VLOOKUP(B220,'Status update'!B:E,4,0)</f>
        <v>1</v>
      </c>
      <c r="E220" s="96">
        <v>3</v>
      </c>
      <c r="F220" s="96">
        <f>VLOOKUP(B220,'Status update'!B:D,3,0)</f>
        <v>12</v>
      </c>
      <c r="G220" s="97">
        <f t="shared" si="50"/>
        <v>12</v>
      </c>
      <c r="H220" s="30" t="s">
        <v>99</v>
      </c>
      <c r="I220" s="30"/>
      <c r="J220" s="30"/>
      <c r="K220" s="98">
        <f t="shared" si="51"/>
        <v>7.1856287425149698E-2</v>
      </c>
      <c r="L220" s="98">
        <f t="shared" si="52"/>
        <v>7.1856287425149698E-2</v>
      </c>
      <c r="M220" s="99"/>
      <c r="N220" s="100">
        <f t="shared" si="53"/>
        <v>0</v>
      </c>
      <c r="O220" s="101"/>
      <c r="P220" s="102"/>
      <c r="Q220" s="103"/>
      <c r="R220" s="103"/>
      <c r="S220" s="30" t="s">
        <v>73</v>
      </c>
      <c r="T220" s="30" t="s">
        <v>74</v>
      </c>
      <c r="U220" s="30">
        <v>36</v>
      </c>
      <c r="V220" s="30">
        <v>33</v>
      </c>
      <c r="W220" s="30">
        <v>7</v>
      </c>
      <c r="X220" s="30">
        <v>167</v>
      </c>
      <c r="Y220" s="30" t="s">
        <v>75</v>
      </c>
      <c r="Z220" s="30">
        <v>6</v>
      </c>
      <c r="AA220" s="30" t="s">
        <v>200</v>
      </c>
      <c r="AB220" s="30" t="s">
        <v>117</v>
      </c>
      <c r="AC220" s="30">
        <v>70</v>
      </c>
      <c r="AD220" s="30">
        <v>70</v>
      </c>
      <c r="AE220" s="107"/>
      <c r="AF220" s="75"/>
      <c r="AG220" s="104">
        <f t="shared" si="54"/>
        <v>31.19</v>
      </c>
      <c r="AH220" s="104">
        <f t="shared" si="55"/>
        <v>32.749500000000005</v>
      </c>
      <c r="AI220" s="104">
        <f t="shared" si="56"/>
        <v>33.061400000000006</v>
      </c>
      <c r="AJ220" s="104">
        <f t="shared" si="57"/>
        <v>37.56</v>
      </c>
      <c r="AK220" s="104">
        <f t="shared" si="58"/>
        <v>37.56</v>
      </c>
      <c r="AL220" s="105">
        <f t="shared" si="59"/>
        <v>37.56</v>
      </c>
      <c r="AM220" s="105">
        <f t="shared" si="60"/>
        <v>37.56</v>
      </c>
      <c r="AN220" s="105"/>
      <c r="AO220" s="105"/>
      <c r="AP220" s="39">
        <f t="shared" si="62"/>
        <v>1</v>
      </c>
      <c r="AQ220" s="30" t="s">
        <v>201</v>
      </c>
      <c r="AR220" s="30"/>
      <c r="AS220" s="30">
        <v>167</v>
      </c>
      <c r="AT220" s="113">
        <v>31.19</v>
      </c>
      <c r="AU220" s="113"/>
      <c r="AV220" s="72">
        <v>32.749500000000005</v>
      </c>
      <c r="AW220" s="72">
        <v>33.061400000000006</v>
      </c>
      <c r="AX220" s="113">
        <v>37.56</v>
      </c>
      <c r="AY220" s="113">
        <v>37.56</v>
      </c>
      <c r="AZ220" s="108">
        <v>417</v>
      </c>
      <c r="BA220" s="112">
        <v>30.89</v>
      </c>
      <c r="BB220" s="112"/>
      <c r="BC220" s="112">
        <v>32.4345</v>
      </c>
      <c r="BD220" s="112">
        <v>32.743400000000001</v>
      </c>
      <c r="BE220" s="112">
        <v>37.200000000000003</v>
      </c>
      <c r="BF220" s="112">
        <v>37.200000000000003</v>
      </c>
      <c r="BG220" s="109">
        <v>833</v>
      </c>
      <c r="BH220" s="112">
        <v>30.59</v>
      </c>
      <c r="BI220" s="112"/>
      <c r="BJ220" s="112">
        <v>32.119500000000002</v>
      </c>
      <c r="BK220" s="112">
        <v>32.425400000000003</v>
      </c>
      <c r="BL220" s="112">
        <v>36.839999999999996</v>
      </c>
      <c r="BM220" s="112">
        <v>36.839999999999996</v>
      </c>
      <c r="BN220" s="109">
        <v>1667</v>
      </c>
      <c r="BO220" s="112">
        <v>30.3</v>
      </c>
      <c r="BP220" s="112"/>
      <c r="BQ220" s="112">
        <v>31.815000000000001</v>
      </c>
      <c r="BR220" s="112">
        <v>32.118000000000002</v>
      </c>
      <c r="BS220" s="112">
        <v>36.480000000000004</v>
      </c>
      <c r="BT220" s="112">
        <v>36.480000000000004</v>
      </c>
      <c r="BU220" s="109">
        <v>4167</v>
      </c>
      <c r="BV220" s="112">
        <v>30</v>
      </c>
      <c r="BW220" s="112"/>
      <c r="BX220" s="112">
        <v>31.5</v>
      </c>
      <c r="BY220" s="112">
        <v>31.8</v>
      </c>
      <c r="BZ220" s="112">
        <v>36.119999999999997</v>
      </c>
      <c r="CA220" s="112">
        <v>36.119999999999997</v>
      </c>
      <c r="CB220" s="106" t="str">
        <f t="shared" si="61"/>
        <v>Heineken UCL</v>
      </c>
      <c r="CC220" s="30">
        <v>143.05000000000001</v>
      </c>
      <c r="CD220" s="30"/>
      <c r="CE220" s="73"/>
      <c r="CF220" s="74"/>
      <c r="CG220" s="30"/>
      <c r="CH220" s="30"/>
      <c r="CI220" s="110">
        <v>100051</v>
      </c>
    </row>
    <row r="221" spans="1:87" ht="15" customHeight="1" x14ac:dyDescent="0.25">
      <c r="A221" s="30" t="s">
        <v>119</v>
      </c>
      <c r="B221" s="30">
        <v>88026549</v>
      </c>
      <c r="C221" s="30" t="s">
        <v>363</v>
      </c>
      <c r="D221" s="96">
        <f>VLOOKUP(B221,'Status update'!B:E,4,0)</f>
        <v>1</v>
      </c>
      <c r="E221" s="96">
        <v>3</v>
      </c>
      <c r="F221" s="96">
        <f>VLOOKUP(B221,'Status update'!B:D,3,0)</f>
        <v>13</v>
      </c>
      <c r="G221" s="97">
        <f t="shared" si="50"/>
        <v>13</v>
      </c>
      <c r="H221" s="30" t="s">
        <v>99</v>
      </c>
      <c r="I221" s="30"/>
      <c r="J221" s="30"/>
      <c r="K221" s="98">
        <f t="shared" si="51"/>
        <v>7.7844311377245512E-2</v>
      </c>
      <c r="L221" s="98">
        <f t="shared" si="52"/>
        <v>7.7844311377245512E-2</v>
      </c>
      <c r="M221" s="99"/>
      <c r="N221" s="100">
        <f t="shared" si="53"/>
        <v>0</v>
      </c>
      <c r="O221" s="101">
        <v>1</v>
      </c>
      <c r="P221" s="102"/>
      <c r="Q221" s="103"/>
      <c r="R221" s="103"/>
      <c r="S221" s="30" t="s">
        <v>73</v>
      </c>
      <c r="T221" s="30" t="s">
        <v>74</v>
      </c>
      <c r="U221" s="30">
        <v>36</v>
      </c>
      <c r="V221" s="30">
        <v>33</v>
      </c>
      <c r="W221" s="30">
        <v>7</v>
      </c>
      <c r="X221" s="30">
        <v>167</v>
      </c>
      <c r="Y221" s="30" t="s">
        <v>75</v>
      </c>
      <c r="Z221" s="30">
        <v>6</v>
      </c>
      <c r="AA221" s="30" t="s">
        <v>200</v>
      </c>
      <c r="AB221" s="30" t="s">
        <v>117</v>
      </c>
      <c r="AC221" s="30">
        <v>70</v>
      </c>
      <c r="AD221" s="30">
        <v>70</v>
      </c>
      <c r="AE221" s="107"/>
      <c r="AF221" s="75"/>
      <c r="AG221" s="104">
        <f t="shared" si="54"/>
        <v>31.19</v>
      </c>
      <c r="AH221" s="104">
        <f t="shared" si="55"/>
        <v>32.749500000000005</v>
      </c>
      <c r="AI221" s="104">
        <f t="shared" si="56"/>
        <v>33.061400000000006</v>
      </c>
      <c r="AJ221" s="104">
        <f t="shared" si="57"/>
        <v>37.56</v>
      </c>
      <c r="AK221" s="104">
        <f t="shared" si="58"/>
        <v>37.56</v>
      </c>
      <c r="AL221" s="105">
        <f t="shared" si="59"/>
        <v>37.56</v>
      </c>
      <c r="AM221" s="105">
        <f t="shared" si="60"/>
        <v>37.56</v>
      </c>
      <c r="AN221" s="105"/>
      <c r="AO221" s="105"/>
      <c r="AP221" s="39">
        <f t="shared" si="62"/>
        <v>1</v>
      </c>
      <c r="AQ221" s="30" t="s">
        <v>201</v>
      </c>
      <c r="AR221" s="30"/>
      <c r="AS221" s="30">
        <v>167</v>
      </c>
      <c r="AT221" s="113">
        <v>31.19</v>
      </c>
      <c r="AU221" s="113"/>
      <c r="AV221" s="72">
        <v>32.749500000000005</v>
      </c>
      <c r="AW221" s="72">
        <v>33.061400000000006</v>
      </c>
      <c r="AX221" s="113">
        <v>37.56</v>
      </c>
      <c r="AY221" s="113">
        <v>37.56</v>
      </c>
      <c r="AZ221" s="108">
        <v>417</v>
      </c>
      <c r="BA221" s="112">
        <v>30.89</v>
      </c>
      <c r="BB221" s="112"/>
      <c r="BC221" s="112">
        <v>32.4345</v>
      </c>
      <c r="BD221" s="112">
        <v>32.743400000000001</v>
      </c>
      <c r="BE221" s="112">
        <v>37.200000000000003</v>
      </c>
      <c r="BF221" s="112">
        <v>37.200000000000003</v>
      </c>
      <c r="BG221" s="109">
        <v>833</v>
      </c>
      <c r="BH221" s="112">
        <v>30.59</v>
      </c>
      <c r="BI221" s="112"/>
      <c r="BJ221" s="112">
        <v>32.119500000000002</v>
      </c>
      <c r="BK221" s="112">
        <v>32.425400000000003</v>
      </c>
      <c r="BL221" s="112">
        <v>36.839999999999996</v>
      </c>
      <c r="BM221" s="112">
        <v>36.839999999999996</v>
      </c>
      <c r="BN221" s="109">
        <v>1667</v>
      </c>
      <c r="BO221" s="112">
        <v>30.3</v>
      </c>
      <c r="BP221" s="112"/>
      <c r="BQ221" s="112">
        <v>31.815000000000001</v>
      </c>
      <c r="BR221" s="112">
        <v>32.118000000000002</v>
      </c>
      <c r="BS221" s="112">
        <v>36.480000000000004</v>
      </c>
      <c r="BT221" s="112">
        <v>36.480000000000004</v>
      </c>
      <c r="BU221" s="109">
        <v>4167</v>
      </c>
      <c r="BV221" s="112">
        <v>30</v>
      </c>
      <c r="BW221" s="112"/>
      <c r="BX221" s="112">
        <v>31.5</v>
      </c>
      <c r="BY221" s="112">
        <v>31.8</v>
      </c>
      <c r="BZ221" s="112">
        <v>36.119999999999997</v>
      </c>
      <c r="CA221" s="112">
        <v>36.119999999999997</v>
      </c>
      <c r="CB221" s="106" t="str">
        <f t="shared" si="61"/>
        <v>Heineken UCL</v>
      </c>
      <c r="CC221" s="30">
        <v>39.1</v>
      </c>
      <c r="CD221" s="30"/>
      <c r="CE221" s="73"/>
      <c r="CF221" s="74"/>
      <c r="CG221" s="30"/>
      <c r="CH221" s="30"/>
      <c r="CI221" s="110">
        <v>100051</v>
      </c>
    </row>
    <row r="222" spans="1:87" ht="15" customHeight="1" x14ac:dyDescent="0.25">
      <c r="A222" s="30" t="s">
        <v>119</v>
      </c>
      <c r="B222" s="30">
        <v>88026550</v>
      </c>
      <c r="C222" s="30" t="s">
        <v>364</v>
      </c>
      <c r="D222" s="96">
        <f>VLOOKUP(B222,'Status update'!B:E,4,0)</f>
        <v>1</v>
      </c>
      <c r="E222" s="96">
        <v>3</v>
      </c>
      <c r="F222" s="96">
        <f>VLOOKUP(B222,'Status update'!B:D,3,0)</f>
        <v>98</v>
      </c>
      <c r="G222" s="97">
        <f t="shared" si="50"/>
        <v>98</v>
      </c>
      <c r="H222" s="30" t="s">
        <v>99</v>
      </c>
      <c r="I222" s="30"/>
      <c r="J222" s="30"/>
      <c r="K222" s="98">
        <f t="shared" si="51"/>
        <v>0.19600000000000001</v>
      </c>
      <c r="L222" s="98">
        <f t="shared" si="52"/>
        <v>0.19600000000000001</v>
      </c>
      <c r="M222" s="99"/>
      <c r="N222" s="100">
        <f t="shared" si="53"/>
        <v>0</v>
      </c>
      <c r="O222" s="101">
        <v>1</v>
      </c>
      <c r="P222" s="102"/>
      <c r="Q222" s="103"/>
      <c r="R222" s="103"/>
      <c r="S222" s="30" t="s">
        <v>73</v>
      </c>
      <c r="T222" s="30" t="s">
        <v>74</v>
      </c>
      <c r="U222" s="30">
        <v>68</v>
      </c>
      <c r="V222" s="30">
        <v>19</v>
      </c>
      <c r="W222" s="30">
        <v>19</v>
      </c>
      <c r="X222" s="30">
        <v>500</v>
      </c>
      <c r="Y222" s="30" t="s">
        <v>75</v>
      </c>
      <c r="Z222" s="30">
        <v>10</v>
      </c>
      <c r="AA222" s="30" t="s">
        <v>76</v>
      </c>
      <c r="AB222" s="30" t="s">
        <v>77</v>
      </c>
      <c r="AC222" s="30">
        <v>70</v>
      </c>
      <c r="AD222" s="30">
        <v>77</v>
      </c>
      <c r="AE222" s="107"/>
      <c r="AF222" s="75"/>
      <c r="AG222" s="104">
        <f t="shared" si="54"/>
        <v>49.26</v>
      </c>
      <c r="AH222" s="104">
        <f t="shared" si="55"/>
        <v>56.156400000000005</v>
      </c>
      <c r="AI222" s="104">
        <f t="shared" si="56"/>
        <v>50.99</v>
      </c>
      <c r="AJ222" s="104">
        <f t="shared" si="57"/>
        <v>64.900000000000006</v>
      </c>
      <c r="AK222" s="104">
        <f t="shared" si="58"/>
        <v>57.9</v>
      </c>
      <c r="AL222" s="105">
        <f t="shared" si="59"/>
        <v>64.900000000000006</v>
      </c>
      <c r="AM222" s="105">
        <f t="shared" si="60"/>
        <v>57.9</v>
      </c>
      <c r="AN222" s="105"/>
      <c r="AO222" s="105"/>
      <c r="AP222" s="39">
        <f t="shared" si="62"/>
        <v>1</v>
      </c>
      <c r="AQ222" s="30" t="s">
        <v>78</v>
      </c>
      <c r="AR222" s="30" t="s">
        <v>79</v>
      </c>
      <c r="AS222" s="30">
        <v>500</v>
      </c>
      <c r="AT222" s="113">
        <v>49.26</v>
      </c>
      <c r="AU222" s="113">
        <v>50.99</v>
      </c>
      <c r="AV222" s="72">
        <v>56.156400000000005</v>
      </c>
      <c r="AW222" s="72">
        <v>50.99</v>
      </c>
      <c r="AX222" s="113">
        <v>64.900000000000006</v>
      </c>
      <c r="AY222" s="113">
        <v>57.9</v>
      </c>
      <c r="AZ222" s="108">
        <v>1000</v>
      </c>
      <c r="BA222" s="112">
        <v>46.91</v>
      </c>
      <c r="BB222" s="112">
        <v>48.03</v>
      </c>
      <c r="BC222" s="112">
        <v>53.477400000000003</v>
      </c>
      <c r="BD222" s="112">
        <v>48.03</v>
      </c>
      <c r="BE222" s="112">
        <v>61.8</v>
      </c>
      <c r="BF222" s="112">
        <v>54.6</v>
      </c>
      <c r="BG222" s="109">
        <v>2500</v>
      </c>
      <c r="BH222" s="112">
        <v>45.78</v>
      </c>
      <c r="BI222" s="112">
        <v>46.91</v>
      </c>
      <c r="BJ222" s="112">
        <v>52.189200000000007</v>
      </c>
      <c r="BK222" s="112">
        <v>46.91</v>
      </c>
      <c r="BL222" s="112">
        <v>60.300000000000004</v>
      </c>
      <c r="BM222" s="112">
        <v>53.3</v>
      </c>
      <c r="BN222" s="109">
        <v>5000</v>
      </c>
      <c r="BO222" s="112">
        <v>44.96</v>
      </c>
      <c r="BP222" s="112">
        <v>45.99</v>
      </c>
      <c r="BQ222" s="112">
        <v>51.254400000000004</v>
      </c>
      <c r="BR222" s="112">
        <v>45.99</v>
      </c>
      <c r="BS222" s="112">
        <v>59.3</v>
      </c>
      <c r="BT222" s="112">
        <v>52.300000000000004</v>
      </c>
      <c r="BU222" s="109"/>
      <c r="BV222" s="112"/>
      <c r="BW222" s="112"/>
      <c r="BX222" s="112"/>
      <c r="BY222" s="112"/>
      <c r="BZ222" s="112"/>
      <c r="CA222" s="112"/>
      <c r="CB222" s="106" t="str">
        <f t="shared" si="61"/>
        <v>Heineken UCL</v>
      </c>
      <c r="CC222" s="30" t="s">
        <v>170</v>
      </c>
      <c r="CD222" s="30"/>
      <c r="CE222" s="73"/>
      <c r="CF222" s="74"/>
      <c r="CG222" s="30"/>
      <c r="CH222" s="30"/>
      <c r="CI222" s="110">
        <v>100051</v>
      </c>
    </row>
    <row r="223" spans="1:87" ht="15" customHeight="1" x14ac:dyDescent="0.25">
      <c r="A223" s="30" t="s">
        <v>119</v>
      </c>
      <c r="B223" s="30">
        <v>88026552</v>
      </c>
      <c r="C223" s="30" t="s">
        <v>365</v>
      </c>
      <c r="D223" s="96">
        <f>VLOOKUP(B223,'Status update'!B:E,4,0)</f>
        <v>1</v>
      </c>
      <c r="E223" s="96">
        <v>3</v>
      </c>
      <c r="F223" s="96">
        <f>VLOOKUP(B223,'Status update'!B:D,3,0)</f>
        <v>2</v>
      </c>
      <c r="G223" s="97">
        <f t="shared" si="50"/>
        <v>1</v>
      </c>
      <c r="H223" s="30"/>
      <c r="I223" s="30"/>
      <c r="J223" s="30"/>
      <c r="K223" s="98">
        <f t="shared" si="51"/>
        <v>1.1976047904191617E-2</v>
      </c>
      <c r="L223" s="98">
        <f t="shared" si="52"/>
        <v>5.9880239520958087E-3</v>
      </c>
      <c r="M223" s="99"/>
      <c r="N223" s="100">
        <f t="shared" si="53"/>
        <v>0</v>
      </c>
      <c r="O223" s="101"/>
      <c r="P223" s="102"/>
      <c r="Q223" s="103">
        <v>1</v>
      </c>
      <c r="R223" s="103"/>
      <c r="S223" s="30" t="s">
        <v>73</v>
      </c>
      <c r="T223" s="30" t="s">
        <v>74</v>
      </c>
      <c r="U223" s="30">
        <v>28</v>
      </c>
      <c r="V223" s="30">
        <v>15</v>
      </c>
      <c r="W223" s="30">
        <v>12</v>
      </c>
      <c r="X223" s="30">
        <v>167</v>
      </c>
      <c r="Y223" s="30" t="s">
        <v>75</v>
      </c>
      <c r="Z223" s="30">
        <v>6</v>
      </c>
      <c r="AA223" s="30" t="s">
        <v>200</v>
      </c>
      <c r="AB223" s="30" t="s">
        <v>117</v>
      </c>
      <c r="AC223" s="30">
        <v>70</v>
      </c>
      <c r="AD223" s="30">
        <v>70</v>
      </c>
      <c r="AE223" s="107"/>
      <c r="AF223" s="75"/>
      <c r="AG223" s="104">
        <f t="shared" si="54"/>
        <v>23.41</v>
      </c>
      <c r="AH223" s="104">
        <f t="shared" si="55"/>
        <v>24.580500000000001</v>
      </c>
      <c r="AI223" s="104">
        <f t="shared" si="56"/>
        <v>24.814600000000002</v>
      </c>
      <c r="AJ223" s="104">
        <f t="shared" si="57"/>
        <v>28.619999999999997</v>
      </c>
      <c r="AK223" s="104">
        <f t="shared" si="58"/>
        <v>28.619999999999997</v>
      </c>
      <c r="AL223" s="105">
        <f t="shared" si="59"/>
        <v>28.619999999999997</v>
      </c>
      <c r="AM223" s="105">
        <f t="shared" si="60"/>
        <v>28.619999999999997</v>
      </c>
      <c r="AN223" s="105"/>
      <c r="AO223" s="105"/>
      <c r="AP223" s="39">
        <f t="shared" si="62"/>
        <v>1</v>
      </c>
      <c r="AQ223" s="30" t="s">
        <v>201</v>
      </c>
      <c r="AR223" s="30"/>
      <c r="AS223" s="30">
        <v>167</v>
      </c>
      <c r="AT223" s="113">
        <v>23.41</v>
      </c>
      <c r="AU223" s="113"/>
      <c r="AV223" s="72">
        <v>24.580500000000001</v>
      </c>
      <c r="AW223" s="72">
        <v>24.814600000000002</v>
      </c>
      <c r="AX223" s="113">
        <v>28.619999999999997</v>
      </c>
      <c r="AY223" s="113">
        <v>28.619999999999997</v>
      </c>
      <c r="AZ223" s="108">
        <v>417</v>
      </c>
      <c r="BA223" s="112">
        <v>23.04</v>
      </c>
      <c r="BB223" s="112"/>
      <c r="BC223" s="112">
        <v>24.192</v>
      </c>
      <c r="BD223" s="112">
        <v>24.4224</v>
      </c>
      <c r="BE223" s="112">
        <v>28.259999999999998</v>
      </c>
      <c r="BF223" s="112">
        <v>28.259999999999998</v>
      </c>
      <c r="BG223" s="109">
        <v>833</v>
      </c>
      <c r="BH223" s="112">
        <v>22.67</v>
      </c>
      <c r="BI223" s="112"/>
      <c r="BJ223" s="112">
        <v>23.803500000000003</v>
      </c>
      <c r="BK223" s="112">
        <v>24.030200000000004</v>
      </c>
      <c r="BL223" s="112">
        <v>27.900000000000002</v>
      </c>
      <c r="BM223" s="112">
        <v>27.900000000000002</v>
      </c>
      <c r="BN223" s="109">
        <v>1667</v>
      </c>
      <c r="BO223" s="112">
        <v>22.3</v>
      </c>
      <c r="BP223" s="112"/>
      <c r="BQ223" s="112">
        <v>23.415000000000003</v>
      </c>
      <c r="BR223" s="112">
        <v>23.638000000000002</v>
      </c>
      <c r="BS223" s="112">
        <v>27.54</v>
      </c>
      <c r="BT223" s="112">
        <v>27.54</v>
      </c>
      <c r="BU223" s="109">
        <v>4167</v>
      </c>
      <c r="BV223" s="112">
        <v>21.93</v>
      </c>
      <c r="BW223" s="112"/>
      <c r="BX223" s="112">
        <v>23.026500000000002</v>
      </c>
      <c r="BY223" s="112">
        <v>23.245799999999999</v>
      </c>
      <c r="BZ223" s="112">
        <v>27.18</v>
      </c>
      <c r="CA223" s="112">
        <v>27.18</v>
      </c>
      <c r="CB223" s="106" t="str">
        <f t="shared" si="61"/>
        <v>Heineken UCL</v>
      </c>
      <c r="CC223" s="30"/>
      <c r="CD223" s="30"/>
      <c r="CE223" s="73"/>
      <c r="CF223" s="74"/>
      <c r="CG223" s="30"/>
      <c r="CH223" s="30"/>
      <c r="CI223" s="30">
        <v>100051</v>
      </c>
    </row>
    <row r="224" spans="1:87" ht="15" customHeight="1" x14ac:dyDescent="0.25">
      <c r="A224" s="30" t="s">
        <v>119</v>
      </c>
      <c r="B224" s="30">
        <v>88026553</v>
      </c>
      <c r="C224" s="30" t="s">
        <v>366</v>
      </c>
      <c r="D224" s="96">
        <f>VLOOKUP(B224,'Status update'!B:E,4,0)</f>
        <v>1</v>
      </c>
      <c r="E224" s="96">
        <v>3</v>
      </c>
      <c r="F224" s="96">
        <f>VLOOKUP(B224,'Status update'!B:D,3,0)</f>
        <v>10</v>
      </c>
      <c r="G224" s="97">
        <f t="shared" si="50"/>
        <v>10</v>
      </c>
      <c r="H224" s="30"/>
      <c r="I224" s="30"/>
      <c r="J224" s="30"/>
      <c r="K224" s="98">
        <f t="shared" si="51"/>
        <v>5.9880239520958084E-2</v>
      </c>
      <c r="L224" s="98">
        <f t="shared" si="52"/>
        <v>5.9880239520958084E-2</v>
      </c>
      <c r="M224" s="99"/>
      <c r="N224" s="100">
        <f t="shared" si="53"/>
        <v>0</v>
      </c>
      <c r="O224" s="101"/>
      <c r="P224" s="102"/>
      <c r="Q224" s="103"/>
      <c r="R224" s="103"/>
      <c r="S224" s="30" t="s">
        <v>73</v>
      </c>
      <c r="T224" s="30" t="s">
        <v>74</v>
      </c>
      <c r="U224" s="30">
        <v>28</v>
      </c>
      <c r="V224" s="30">
        <v>15</v>
      </c>
      <c r="W224" s="30">
        <v>12</v>
      </c>
      <c r="X224" s="30">
        <v>167</v>
      </c>
      <c r="Y224" s="30" t="s">
        <v>75</v>
      </c>
      <c r="Z224" s="30">
        <v>6</v>
      </c>
      <c r="AA224" s="30" t="s">
        <v>200</v>
      </c>
      <c r="AB224" s="30" t="s">
        <v>117</v>
      </c>
      <c r="AC224" s="30">
        <v>70</v>
      </c>
      <c r="AD224" s="30">
        <v>70</v>
      </c>
      <c r="AE224" s="107"/>
      <c r="AF224" s="75"/>
      <c r="AG224" s="104">
        <f t="shared" si="54"/>
        <v>23.41</v>
      </c>
      <c r="AH224" s="104">
        <f t="shared" si="55"/>
        <v>24.580500000000001</v>
      </c>
      <c r="AI224" s="104">
        <f t="shared" si="56"/>
        <v>24.814600000000002</v>
      </c>
      <c r="AJ224" s="104">
        <f t="shared" si="57"/>
        <v>28.619999999999997</v>
      </c>
      <c r="AK224" s="104">
        <f t="shared" si="58"/>
        <v>28.619999999999997</v>
      </c>
      <c r="AL224" s="105">
        <f t="shared" si="59"/>
        <v>28.619999999999997</v>
      </c>
      <c r="AM224" s="105">
        <f t="shared" si="60"/>
        <v>28.619999999999997</v>
      </c>
      <c r="AN224" s="105"/>
      <c r="AO224" s="105"/>
      <c r="AP224" s="39">
        <f t="shared" si="62"/>
        <v>1</v>
      </c>
      <c r="AQ224" s="30" t="s">
        <v>201</v>
      </c>
      <c r="AR224" s="30"/>
      <c r="AS224" s="30">
        <v>167</v>
      </c>
      <c r="AT224" s="113">
        <v>23.41</v>
      </c>
      <c r="AU224" s="113"/>
      <c r="AV224" s="72">
        <v>24.580500000000001</v>
      </c>
      <c r="AW224" s="72">
        <v>24.814600000000002</v>
      </c>
      <c r="AX224" s="113">
        <v>28.619999999999997</v>
      </c>
      <c r="AY224" s="113">
        <v>28.619999999999997</v>
      </c>
      <c r="AZ224" s="108">
        <v>417</v>
      </c>
      <c r="BA224" s="112">
        <v>23.04</v>
      </c>
      <c r="BB224" s="112"/>
      <c r="BC224" s="112">
        <v>24.192</v>
      </c>
      <c r="BD224" s="112">
        <v>24.4224</v>
      </c>
      <c r="BE224" s="112">
        <v>28.259999999999998</v>
      </c>
      <c r="BF224" s="112">
        <v>28.259999999999998</v>
      </c>
      <c r="BG224" s="109">
        <v>833</v>
      </c>
      <c r="BH224" s="112">
        <v>22.67</v>
      </c>
      <c r="BI224" s="112"/>
      <c r="BJ224" s="112">
        <v>23.803500000000003</v>
      </c>
      <c r="BK224" s="112">
        <v>24.030200000000004</v>
      </c>
      <c r="BL224" s="112">
        <v>27.900000000000002</v>
      </c>
      <c r="BM224" s="112">
        <v>27.900000000000002</v>
      </c>
      <c r="BN224" s="109">
        <v>1667</v>
      </c>
      <c r="BO224" s="112">
        <v>22.3</v>
      </c>
      <c r="BP224" s="112"/>
      <c r="BQ224" s="112">
        <v>23.415000000000003</v>
      </c>
      <c r="BR224" s="112">
        <v>23.638000000000002</v>
      </c>
      <c r="BS224" s="112">
        <v>27.54</v>
      </c>
      <c r="BT224" s="112">
        <v>27.54</v>
      </c>
      <c r="BU224" s="109">
        <v>4167</v>
      </c>
      <c r="BV224" s="112">
        <v>21.93</v>
      </c>
      <c r="BW224" s="112"/>
      <c r="BX224" s="112">
        <v>23.026500000000002</v>
      </c>
      <c r="BY224" s="112">
        <v>23.245799999999999</v>
      </c>
      <c r="BZ224" s="112">
        <v>27.18</v>
      </c>
      <c r="CA224" s="112">
        <v>27.18</v>
      </c>
      <c r="CB224" s="106" t="str">
        <f t="shared" si="61"/>
        <v>Heineken UCL</v>
      </c>
      <c r="CC224" s="30"/>
      <c r="CD224" s="30"/>
      <c r="CE224" s="73"/>
      <c r="CF224" s="74"/>
      <c r="CG224" s="30"/>
      <c r="CH224" s="30"/>
      <c r="CI224" s="30">
        <v>100051</v>
      </c>
    </row>
    <row r="225" spans="1:87" ht="15" customHeight="1" x14ac:dyDescent="0.25">
      <c r="A225" s="30" t="s">
        <v>119</v>
      </c>
      <c r="B225" s="30">
        <v>88026554</v>
      </c>
      <c r="C225" s="30" t="s">
        <v>367</v>
      </c>
      <c r="D225" s="96">
        <f>VLOOKUP(B225,'Status update'!B:E,4,0)</f>
        <v>1</v>
      </c>
      <c r="E225" s="96">
        <v>3</v>
      </c>
      <c r="F225" s="96">
        <f>VLOOKUP(B225,'Status update'!B:D,3,0)</f>
        <v>10</v>
      </c>
      <c r="G225" s="97">
        <f t="shared" si="50"/>
        <v>10</v>
      </c>
      <c r="H225" s="30"/>
      <c r="I225" s="30"/>
      <c r="J225" s="30"/>
      <c r="K225" s="98">
        <f t="shared" si="51"/>
        <v>5.9880239520958084E-2</v>
      </c>
      <c r="L225" s="98">
        <f t="shared" si="52"/>
        <v>5.9880239520958084E-2</v>
      </c>
      <c r="M225" s="99"/>
      <c r="N225" s="100">
        <f t="shared" si="53"/>
        <v>0</v>
      </c>
      <c r="O225" s="101"/>
      <c r="P225" s="102"/>
      <c r="Q225" s="103"/>
      <c r="R225" s="103"/>
      <c r="S225" s="30" t="s">
        <v>73</v>
      </c>
      <c r="T225" s="30" t="s">
        <v>74</v>
      </c>
      <c r="U225" s="30">
        <v>28</v>
      </c>
      <c r="V225" s="30">
        <v>15</v>
      </c>
      <c r="W225" s="30">
        <v>12</v>
      </c>
      <c r="X225" s="30">
        <v>167</v>
      </c>
      <c r="Y225" s="30" t="s">
        <v>75</v>
      </c>
      <c r="Z225" s="30">
        <v>6</v>
      </c>
      <c r="AA225" s="30" t="s">
        <v>200</v>
      </c>
      <c r="AB225" s="30" t="s">
        <v>117</v>
      </c>
      <c r="AC225" s="30">
        <v>70</v>
      </c>
      <c r="AD225" s="30">
        <v>70</v>
      </c>
      <c r="AE225" s="107"/>
      <c r="AF225" s="75"/>
      <c r="AG225" s="104">
        <f t="shared" si="54"/>
        <v>23.41</v>
      </c>
      <c r="AH225" s="104">
        <f t="shared" si="55"/>
        <v>24.580500000000001</v>
      </c>
      <c r="AI225" s="104">
        <f t="shared" si="56"/>
        <v>24.814600000000002</v>
      </c>
      <c r="AJ225" s="104">
        <f t="shared" si="57"/>
        <v>28.619999999999997</v>
      </c>
      <c r="AK225" s="104">
        <f t="shared" si="58"/>
        <v>28.619999999999997</v>
      </c>
      <c r="AL225" s="105">
        <f t="shared" si="59"/>
        <v>28.619999999999997</v>
      </c>
      <c r="AM225" s="105">
        <f t="shared" si="60"/>
        <v>28.619999999999997</v>
      </c>
      <c r="AN225" s="105"/>
      <c r="AO225" s="105"/>
      <c r="AP225" s="39">
        <f t="shared" si="62"/>
        <v>1</v>
      </c>
      <c r="AQ225" s="30" t="s">
        <v>201</v>
      </c>
      <c r="AR225" s="30"/>
      <c r="AS225" s="30">
        <v>167</v>
      </c>
      <c r="AT225" s="113">
        <v>23.41</v>
      </c>
      <c r="AU225" s="113"/>
      <c r="AV225" s="72">
        <v>24.580500000000001</v>
      </c>
      <c r="AW225" s="72">
        <v>24.814600000000002</v>
      </c>
      <c r="AX225" s="113">
        <v>28.619999999999997</v>
      </c>
      <c r="AY225" s="113">
        <v>28.619999999999997</v>
      </c>
      <c r="AZ225" s="108">
        <v>417</v>
      </c>
      <c r="BA225" s="112">
        <v>23.04</v>
      </c>
      <c r="BB225" s="112"/>
      <c r="BC225" s="112">
        <v>24.192</v>
      </c>
      <c r="BD225" s="112">
        <v>24.4224</v>
      </c>
      <c r="BE225" s="112">
        <v>28.259999999999998</v>
      </c>
      <c r="BF225" s="112">
        <v>28.259999999999998</v>
      </c>
      <c r="BG225" s="109">
        <v>833</v>
      </c>
      <c r="BH225" s="112">
        <v>22.67</v>
      </c>
      <c r="BI225" s="112"/>
      <c r="BJ225" s="112">
        <v>23.803500000000003</v>
      </c>
      <c r="BK225" s="112">
        <v>24.030200000000004</v>
      </c>
      <c r="BL225" s="112">
        <v>27.900000000000002</v>
      </c>
      <c r="BM225" s="112">
        <v>27.900000000000002</v>
      </c>
      <c r="BN225" s="109">
        <v>1667</v>
      </c>
      <c r="BO225" s="112">
        <v>22.3</v>
      </c>
      <c r="BP225" s="112"/>
      <c r="BQ225" s="112">
        <v>23.415000000000003</v>
      </c>
      <c r="BR225" s="112">
        <v>23.638000000000002</v>
      </c>
      <c r="BS225" s="112">
        <v>27.54</v>
      </c>
      <c r="BT225" s="112">
        <v>27.54</v>
      </c>
      <c r="BU225" s="109">
        <v>4167</v>
      </c>
      <c r="BV225" s="112">
        <v>21.93</v>
      </c>
      <c r="BW225" s="112"/>
      <c r="BX225" s="112">
        <v>23.026500000000002</v>
      </c>
      <c r="BY225" s="112">
        <v>23.245799999999999</v>
      </c>
      <c r="BZ225" s="112">
        <v>27.18</v>
      </c>
      <c r="CA225" s="112">
        <v>27.18</v>
      </c>
      <c r="CB225" s="106" t="str">
        <f t="shared" si="61"/>
        <v>Heineken UCL</v>
      </c>
      <c r="CC225" s="30"/>
      <c r="CD225" s="30"/>
      <c r="CE225" s="73"/>
      <c r="CF225" s="74"/>
      <c r="CG225" s="30"/>
      <c r="CH225" s="30"/>
      <c r="CI225" s="30">
        <v>100051</v>
      </c>
    </row>
    <row r="226" spans="1:87" ht="15" customHeight="1" x14ac:dyDescent="0.25">
      <c r="A226" s="30" t="s">
        <v>119</v>
      </c>
      <c r="B226" s="30">
        <v>88026555</v>
      </c>
      <c r="C226" s="30" t="s">
        <v>368</v>
      </c>
      <c r="D226" s="96">
        <f>VLOOKUP(B226,'Status update'!B:E,4,0)</f>
        <v>1</v>
      </c>
      <c r="E226" s="96">
        <v>3</v>
      </c>
      <c r="F226" s="96">
        <f>VLOOKUP(B226,'Status update'!B:D,3,0)</f>
        <v>11</v>
      </c>
      <c r="G226" s="97">
        <f t="shared" si="50"/>
        <v>11</v>
      </c>
      <c r="H226" s="30"/>
      <c r="I226" s="30"/>
      <c r="J226" s="30"/>
      <c r="K226" s="98">
        <f t="shared" si="51"/>
        <v>6.5868263473053898E-2</v>
      </c>
      <c r="L226" s="98">
        <f t="shared" si="52"/>
        <v>6.5868263473053898E-2</v>
      </c>
      <c r="M226" s="99"/>
      <c r="N226" s="100">
        <f t="shared" si="53"/>
        <v>0</v>
      </c>
      <c r="O226" s="101">
        <v>1</v>
      </c>
      <c r="P226" s="102"/>
      <c r="Q226" s="103"/>
      <c r="R226" s="103"/>
      <c r="S226" s="30" t="s">
        <v>73</v>
      </c>
      <c r="T226" s="30" t="s">
        <v>74</v>
      </c>
      <c r="U226" s="30">
        <v>28</v>
      </c>
      <c r="V226" s="30">
        <v>15</v>
      </c>
      <c r="W226" s="30">
        <v>12</v>
      </c>
      <c r="X226" s="30">
        <v>167</v>
      </c>
      <c r="Y226" s="30" t="s">
        <v>75</v>
      </c>
      <c r="Z226" s="30">
        <v>6</v>
      </c>
      <c r="AA226" s="30" t="s">
        <v>200</v>
      </c>
      <c r="AB226" s="30" t="s">
        <v>117</v>
      </c>
      <c r="AC226" s="30">
        <v>70</v>
      </c>
      <c r="AD226" s="30">
        <v>70</v>
      </c>
      <c r="AE226" s="107"/>
      <c r="AF226" s="75"/>
      <c r="AG226" s="104">
        <f t="shared" si="54"/>
        <v>23.41</v>
      </c>
      <c r="AH226" s="104">
        <f t="shared" si="55"/>
        <v>24.580500000000001</v>
      </c>
      <c r="AI226" s="104">
        <f t="shared" si="56"/>
        <v>24.814600000000002</v>
      </c>
      <c r="AJ226" s="104">
        <f t="shared" si="57"/>
        <v>28.619999999999997</v>
      </c>
      <c r="AK226" s="104">
        <f t="shared" si="58"/>
        <v>28.619999999999997</v>
      </c>
      <c r="AL226" s="105">
        <f t="shared" si="59"/>
        <v>28.619999999999997</v>
      </c>
      <c r="AM226" s="105">
        <f t="shared" si="60"/>
        <v>28.619999999999997</v>
      </c>
      <c r="AN226" s="105"/>
      <c r="AO226" s="105"/>
      <c r="AP226" s="39">
        <f t="shared" si="62"/>
        <v>1</v>
      </c>
      <c r="AQ226" s="30" t="s">
        <v>201</v>
      </c>
      <c r="AR226" s="30"/>
      <c r="AS226" s="30">
        <v>167</v>
      </c>
      <c r="AT226" s="113">
        <v>23.41</v>
      </c>
      <c r="AU226" s="113"/>
      <c r="AV226" s="72">
        <v>24.580500000000001</v>
      </c>
      <c r="AW226" s="72">
        <v>24.814600000000002</v>
      </c>
      <c r="AX226" s="113">
        <v>28.619999999999997</v>
      </c>
      <c r="AY226" s="113">
        <v>28.619999999999997</v>
      </c>
      <c r="AZ226" s="108">
        <v>417</v>
      </c>
      <c r="BA226" s="112">
        <v>23.04</v>
      </c>
      <c r="BB226" s="112"/>
      <c r="BC226" s="112">
        <v>24.192</v>
      </c>
      <c r="BD226" s="112">
        <v>24.4224</v>
      </c>
      <c r="BE226" s="112">
        <v>28.259999999999998</v>
      </c>
      <c r="BF226" s="112">
        <v>28.259999999999998</v>
      </c>
      <c r="BG226" s="109">
        <v>833</v>
      </c>
      <c r="BH226" s="112">
        <v>22.67</v>
      </c>
      <c r="BI226" s="112"/>
      <c r="BJ226" s="112">
        <v>23.803500000000003</v>
      </c>
      <c r="BK226" s="112">
        <v>24.030200000000004</v>
      </c>
      <c r="BL226" s="112">
        <v>27.900000000000002</v>
      </c>
      <c r="BM226" s="112">
        <v>27.900000000000002</v>
      </c>
      <c r="BN226" s="109">
        <v>1667</v>
      </c>
      <c r="BO226" s="112">
        <v>22.3</v>
      </c>
      <c r="BP226" s="112"/>
      <c r="BQ226" s="112">
        <v>23.415000000000003</v>
      </c>
      <c r="BR226" s="112">
        <v>23.638000000000002</v>
      </c>
      <c r="BS226" s="112">
        <v>27.54</v>
      </c>
      <c r="BT226" s="112">
        <v>27.54</v>
      </c>
      <c r="BU226" s="109">
        <v>4167</v>
      </c>
      <c r="BV226" s="112">
        <v>21.93</v>
      </c>
      <c r="BW226" s="112"/>
      <c r="BX226" s="112">
        <v>23.026500000000002</v>
      </c>
      <c r="BY226" s="112">
        <v>23.245799999999999</v>
      </c>
      <c r="BZ226" s="112">
        <v>27.18</v>
      </c>
      <c r="CA226" s="112">
        <v>27.18</v>
      </c>
      <c r="CB226" s="106" t="str">
        <f t="shared" si="61"/>
        <v>Heineken UCL</v>
      </c>
      <c r="CC226" s="30"/>
      <c r="CD226" s="30"/>
      <c r="CE226" s="73"/>
      <c r="CF226" s="74"/>
      <c r="CG226" s="30"/>
      <c r="CH226" s="30"/>
      <c r="CI226" s="30">
        <v>100051</v>
      </c>
    </row>
    <row r="227" spans="1:87" ht="15" customHeight="1" x14ac:dyDescent="0.25">
      <c r="A227" s="30" t="s">
        <v>119</v>
      </c>
      <c r="B227" s="30">
        <v>88026557</v>
      </c>
      <c r="C227" s="30" t="s">
        <v>369</v>
      </c>
      <c r="D227" s="96">
        <f>VLOOKUP(B227,'Status update'!B:E,4,0)</f>
        <v>1</v>
      </c>
      <c r="E227" s="96">
        <v>3</v>
      </c>
      <c r="F227" s="96">
        <f>VLOOKUP(B227,'Status update'!B:D,3,0)</f>
        <v>3</v>
      </c>
      <c r="G227" s="97">
        <f t="shared" si="50"/>
        <v>3</v>
      </c>
      <c r="H227" s="30" t="s">
        <v>86</v>
      </c>
      <c r="I227" s="30"/>
      <c r="J227" s="30"/>
      <c r="K227" s="98">
        <f t="shared" si="51"/>
        <v>1.4999999999999999E-2</v>
      </c>
      <c r="L227" s="98">
        <f t="shared" si="52"/>
        <v>1.4999999999999999E-2</v>
      </c>
      <c r="M227" s="99"/>
      <c r="N227" s="100">
        <f t="shared" si="53"/>
        <v>0</v>
      </c>
      <c r="O227" s="101"/>
      <c r="P227" s="102"/>
      <c r="Q227" s="103"/>
      <c r="R227" s="103"/>
      <c r="S227" s="30" t="s">
        <v>73</v>
      </c>
      <c r="T227" s="30" t="s">
        <v>106</v>
      </c>
      <c r="U227" s="30">
        <v>39</v>
      </c>
      <c r="V227" s="30">
        <v>33</v>
      </c>
      <c r="W227" s="30">
        <v>4.5</v>
      </c>
      <c r="X227" s="30">
        <v>200</v>
      </c>
      <c r="Y227" s="30" t="s">
        <v>75</v>
      </c>
      <c r="Z227" s="30">
        <v>5</v>
      </c>
      <c r="AA227" s="30" t="s">
        <v>76</v>
      </c>
      <c r="AB227" s="30" t="s">
        <v>117</v>
      </c>
      <c r="AC227" s="30">
        <v>60</v>
      </c>
      <c r="AD227" s="30">
        <v>70</v>
      </c>
      <c r="AE227" s="107"/>
      <c r="AF227" s="75"/>
      <c r="AG227" s="104">
        <f t="shared" si="54"/>
        <v>25.25</v>
      </c>
      <c r="AH227" s="104">
        <f t="shared" si="55"/>
        <v>29.542499999999997</v>
      </c>
      <c r="AI227" s="104">
        <f t="shared" si="56"/>
        <v>26.25</v>
      </c>
      <c r="AJ227" s="104">
        <f t="shared" si="57"/>
        <v>34.549999999999997</v>
      </c>
      <c r="AK227" s="104">
        <f t="shared" si="58"/>
        <v>33.9</v>
      </c>
      <c r="AL227" s="105">
        <f t="shared" si="59"/>
        <v>34.549999999999997</v>
      </c>
      <c r="AM227" s="105">
        <f t="shared" si="60"/>
        <v>33.9</v>
      </c>
      <c r="AN227" s="105"/>
      <c r="AO227" s="105"/>
      <c r="AP227" s="39">
        <f t="shared" si="62"/>
        <v>1</v>
      </c>
      <c r="AQ227" s="30" t="s">
        <v>118</v>
      </c>
      <c r="AR227" s="30" t="s">
        <v>79</v>
      </c>
      <c r="AS227" s="30">
        <v>200</v>
      </c>
      <c r="AT227" s="113">
        <v>25.25</v>
      </c>
      <c r="AU227" s="113">
        <v>26.25</v>
      </c>
      <c r="AV227" s="72">
        <v>29.542499999999997</v>
      </c>
      <c r="AW227" s="72">
        <v>26.25</v>
      </c>
      <c r="AX227" s="113">
        <v>34.549999999999997</v>
      </c>
      <c r="AY227" s="113">
        <v>33.9</v>
      </c>
      <c r="AZ227" s="108">
        <v>500</v>
      </c>
      <c r="BA227" s="112">
        <v>22.25</v>
      </c>
      <c r="BB227" s="112">
        <v>23</v>
      </c>
      <c r="BC227" s="112">
        <v>26.032499999999999</v>
      </c>
      <c r="BD227" s="112">
        <v>23</v>
      </c>
      <c r="BE227" s="112">
        <v>30.299999999999997</v>
      </c>
      <c r="BF227" s="112">
        <v>31.9</v>
      </c>
      <c r="BG227" s="109">
        <v>1000</v>
      </c>
      <c r="BH227" s="112">
        <v>21.5</v>
      </c>
      <c r="BI227" s="112">
        <v>22.5</v>
      </c>
      <c r="BJ227" s="112">
        <v>25.154999999999998</v>
      </c>
      <c r="BK227" s="112">
        <v>22.5</v>
      </c>
      <c r="BL227" s="112">
        <v>29.5</v>
      </c>
      <c r="BM227" s="112">
        <v>31.200000000000003</v>
      </c>
      <c r="BN227" s="109">
        <v>2000</v>
      </c>
      <c r="BO227" s="112">
        <v>19</v>
      </c>
      <c r="BP227" s="112">
        <v>19.600000000000001</v>
      </c>
      <c r="BQ227" s="112">
        <v>22.229999999999997</v>
      </c>
      <c r="BR227" s="112">
        <v>19.600000000000001</v>
      </c>
      <c r="BS227" s="112">
        <v>26</v>
      </c>
      <c r="BT227" s="112">
        <v>26.95</v>
      </c>
      <c r="BU227" s="109">
        <v>4000</v>
      </c>
      <c r="BV227" s="112">
        <v>18.899999999999999</v>
      </c>
      <c r="BW227" s="112">
        <v>19.5</v>
      </c>
      <c r="BX227" s="112">
        <v>22.112999999999996</v>
      </c>
      <c r="BY227" s="112">
        <v>19.5</v>
      </c>
      <c r="BZ227" s="112">
        <v>25.8</v>
      </c>
      <c r="CA227" s="112">
        <v>25.299999999999997</v>
      </c>
      <c r="CB227" s="106" t="str">
        <f t="shared" si="61"/>
        <v>Heineken UCL</v>
      </c>
      <c r="CC227" s="30"/>
      <c r="CD227" s="30"/>
      <c r="CE227" s="73"/>
      <c r="CF227" s="74"/>
      <c r="CG227" s="30"/>
      <c r="CH227" s="30"/>
      <c r="CI227" s="30">
        <v>101140</v>
      </c>
    </row>
    <row r="228" spans="1:87" ht="15" customHeight="1" x14ac:dyDescent="0.25">
      <c r="A228" s="30" t="s">
        <v>119</v>
      </c>
      <c r="B228" s="30">
        <v>88026558</v>
      </c>
      <c r="C228" s="30" t="s">
        <v>370</v>
      </c>
      <c r="D228" s="96">
        <f>VLOOKUP(B228,'Status update'!B:E,4,0)</f>
        <v>1</v>
      </c>
      <c r="E228" s="96">
        <v>3</v>
      </c>
      <c r="F228" s="96">
        <f>VLOOKUP(B228,'Status update'!B:D,3,0)</f>
        <v>105</v>
      </c>
      <c r="G228" s="97">
        <f t="shared" si="50"/>
        <v>105</v>
      </c>
      <c r="H228" s="30" t="s">
        <v>86</v>
      </c>
      <c r="I228" s="30"/>
      <c r="J228" s="30"/>
      <c r="K228" s="98">
        <f t="shared" si="51"/>
        <v>0.52500000000000002</v>
      </c>
      <c r="L228" s="98">
        <f t="shared" si="52"/>
        <v>0.52500000000000002</v>
      </c>
      <c r="M228" s="99"/>
      <c r="N228" s="100">
        <f t="shared" si="53"/>
        <v>0</v>
      </c>
      <c r="O228" s="101"/>
      <c r="P228" s="102"/>
      <c r="Q228" s="103"/>
      <c r="R228" s="103"/>
      <c r="S228" s="30" t="s">
        <v>73</v>
      </c>
      <c r="T228" s="30" t="s">
        <v>106</v>
      </c>
      <c r="U228" s="30">
        <v>39</v>
      </c>
      <c r="V228" s="30">
        <v>33</v>
      </c>
      <c r="W228" s="30">
        <v>4.5</v>
      </c>
      <c r="X228" s="30">
        <v>200</v>
      </c>
      <c r="Y228" s="30" t="s">
        <v>75</v>
      </c>
      <c r="Z228" s="30">
        <v>5</v>
      </c>
      <c r="AA228" s="30" t="s">
        <v>76</v>
      </c>
      <c r="AB228" s="30" t="s">
        <v>117</v>
      </c>
      <c r="AC228" s="30">
        <v>60</v>
      </c>
      <c r="AD228" s="30">
        <v>70</v>
      </c>
      <c r="AE228" s="107"/>
      <c r="AF228" s="75"/>
      <c r="AG228" s="104">
        <f t="shared" si="54"/>
        <v>25.25</v>
      </c>
      <c r="AH228" s="104">
        <f t="shared" si="55"/>
        <v>29.542499999999997</v>
      </c>
      <c r="AI228" s="104">
        <f t="shared" si="56"/>
        <v>26.25</v>
      </c>
      <c r="AJ228" s="104">
        <f t="shared" si="57"/>
        <v>34.549999999999997</v>
      </c>
      <c r="AK228" s="104">
        <f t="shared" si="58"/>
        <v>33.9</v>
      </c>
      <c r="AL228" s="105">
        <f t="shared" si="59"/>
        <v>34.549999999999997</v>
      </c>
      <c r="AM228" s="105">
        <f t="shared" si="60"/>
        <v>33.9</v>
      </c>
      <c r="AN228" s="105"/>
      <c r="AO228" s="105"/>
      <c r="AP228" s="39">
        <f t="shared" si="62"/>
        <v>1</v>
      </c>
      <c r="AQ228" s="30" t="s">
        <v>118</v>
      </c>
      <c r="AR228" s="30" t="s">
        <v>79</v>
      </c>
      <c r="AS228" s="30">
        <v>200</v>
      </c>
      <c r="AT228" s="113">
        <v>25.25</v>
      </c>
      <c r="AU228" s="113">
        <v>26.25</v>
      </c>
      <c r="AV228" s="72">
        <v>29.542499999999997</v>
      </c>
      <c r="AW228" s="72">
        <v>26.25</v>
      </c>
      <c r="AX228" s="113">
        <v>34.549999999999997</v>
      </c>
      <c r="AY228" s="113">
        <v>33.9</v>
      </c>
      <c r="AZ228" s="108">
        <v>500</v>
      </c>
      <c r="BA228" s="112">
        <v>22.25</v>
      </c>
      <c r="BB228" s="112">
        <v>23</v>
      </c>
      <c r="BC228" s="112">
        <v>26.032499999999999</v>
      </c>
      <c r="BD228" s="112">
        <v>23</v>
      </c>
      <c r="BE228" s="112">
        <v>30.299999999999997</v>
      </c>
      <c r="BF228" s="112">
        <v>31.9</v>
      </c>
      <c r="BG228" s="109">
        <v>1000</v>
      </c>
      <c r="BH228" s="112">
        <v>21.5</v>
      </c>
      <c r="BI228" s="112">
        <v>22.5</v>
      </c>
      <c r="BJ228" s="112">
        <v>25.154999999999998</v>
      </c>
      <c r="BK228" s="112">
        <v>22.5</v>
      </c>
      <c r="BL228" s="112">
        <v>29.5</v>
      </c>
      <c r="BM228" s="112">
        <v>31.200000000000003</v>
      </c>
      <c r="BN228" s="109">
        <v>2000</v>
      </c>
      <c r="BO228" s="112">
        <v>19</v>
      </c>
      <c r="BP228" s="112">
        <v>19.600000000000001</v>
      </c>
      <c r="BQ228" s="112">
        <v>22.229999999999997</v>
      </c>
      <c r="BR228" s="112">
        <v>19.600000000000001</v>
      </c>
      <c r="BS228" s="112">
        <v>26</v>
      </c>
      <c r="BT228" s="112">
        <v>26.95</v>
      </c>
      <c r="BU228" s="109">
        <v>4000</v>
      </c>
      <c r="BV228" s="112">
        <v>18.899999999999999</v>
      </c>
      <c r="BW228" s="112">
        <v>19.5</v>
      </c>
      <c r="BX228" s="112">
        <v>22.112999999999996</v>
      </c>
      <c r="BY228" s="112">
        <v>19.5</v>
      </c>
      <c r="BZ228" s="112">
        <v>25.8</v>
      </c>
      <c r="CA228" s="112">
        <v>25.299999999999997</v>
      </c>
      <c r="CB228" s="106" t="str">
        <f t="shared" si="61"/>
        <v>Heineken UCL</v>
      </c>
      <c r="CC228" s="30"/>
      <c r="CD228" s="30"/>
      <c r="CE228" s="73"/>
      <c r="CF228" s="74"/>
      <c r="CG228" s="30"/>
      <c r="CH228" s="30"/>
      <c r="CI228" s="30">
        <v>101140</v>
      </c>
    </row>
    <row r="229" spans="1:87" ht="15" customHeight="1" x14ac:dyDescent="0.25">
      <c r="A229" s="30" t="s">
        <v>119</v>
      </c>
      <c r="B229" s="30">
        <v>88026559</v>
      </c>
      <c r="C229" s="30" t="s">
        <v>371</v>
      </c>
      <c r="D229" s="96">
        <f>VLOOKUP(B229,'Status update'!B:E,4,0)</f>
        <v>1</v>
      </c>
      <c r="E229" s="96">
        <v>3</v>
      </c>
      <c r="F229" s="96">
        <f>VLOOKUP(B229,'Status update'!B:D,3,0)</f>
        <v>5</v>
      </c>
      <c r="G229" s="97">
        <f t="shared" si="50"/>
        <v>5</v>
      </c>
      <c r="H229" s="30" t="s">
        <v>86</v>
      </c>
      <c r="I229" s="30"/>
      <c r="J229" s="30"/>
      <c r="K229" s="98">
        <f t="shared" si="51"/>
        <v>2.5000000000000001E-2</v>
      </c>
      <c r="L229" s="98">
        <f t="shared" si="52"/>
        <v>2.5000000000000001E-2</v>
      </c>
      <c r="M229" s="99"/>
      <c r="N229" s="100">
        <f t="shared" si="53"/>
        <v>0</v>
      </c>
      <c r="O229" s="101"/>
      <c r="P229" s="102"/>
      <c r="Q229" s="103"/>
      <c r="R229" s="103"/>
      <c r="S229" s="30" t="s">
        <v>73</v>
      </c>
      <c r="T229" s="30" t="s">
        <v>106</v>
      </c>
      <c r="U229" s="30">
        <v>39</v>
      </c>
      <c r="V229" s="30">
        <v>33</v>
      </c>
      <c r="W229" s="30">
        <v>4.5</v>
      </c>
      <c r="X229" s="30">
        <v>200</v>
      </c>
      <c r="Y229" s="30" t="s">
        <v>75</v>
      </c>
      <c r="Z229" s="30">
        <v>5</v>
      </c>
      <c r="AA229" s="30" t="s">
        <v>76</v>
      </c>
      <c r="AB229" s="30" t="s">
        <v>117</v>
      </c>
      <c r="AC229" s="30">
        <v>60</v>
      </c>
      <c r="AD229" s="30">
        <v>70</v>
      </c>
      <c r="AE229" s="107"/>
      <c r="AF229" s="75"/>
      <c r="AG229" s="104">
        <f t="shared" si="54"/>
        <v>25.25</v>
      </c>
      <c r="AH229" s="104">
        <f t="shared" si="55"/>
        <v>29.542499999999997</v>
      </c>
      <c r="AI229" s="104">
        <f t="shared" si="56"/>
        <v>26.25</v>
      </c>
      <c r="AJ229" s="104">
        <f t="shared" si="57"/>
        <v>34.549999999999997</v>
      </c>
      <c r="AK229" s="104">
        <f t="shared" si="58"/>
        <v>33.9</v>
      </c>
      <c r="AL229" s="105">
        <f t="shared" si="59"/>
        <v>34.549999999999997</v>
      </c>
      <c r="AM229" s="105">
        <f t="shared" si="60"/>
        <v>33.9</v>
      </c>
      <c r="AN229" s="105"/>
      <c r="AO229" s="105"/>
      <c r="AP229" s="39">
        <f t="shared" si="62"/>
        <v>1</v>
      </c>
      <c r="AQ229" s="30" t="s">
        <v>118</v>
      </c>
      <c r="AR229" s="30" t="s">
        <v>79</v>
      </c>
      <c r="AS229" s="30">
        <v>200</v>
      </c>
      <c r="AT229" s="113">
        <v>25.25</v>
      </c>
      <c r="AU229" s="113">
        <v>26.25</v>
      </c>
      <c r="AV229" s="72">
        <v>29.542499999999997</v>
      </c>
      <c r="AW229" s="72">
        <v>26.25</v>
      </c>
      <c r="AX229" s="113">
        <v>34.549999999999997</v>
      </c>
      <c r="AY229" s="113">
        <v>33.9</v>
      </c>
      <c r="AZ229" s="108">
        <v>500</v>
      </c>
      <c r="BA229" s="112">
        <v>22.25</v>
      </c>
      <c r="BB229" s="112">
        <v>23</v>
      </c>
      <c r="BC229" s="112">
        <v>26.032499999999999</v>
      </c>
      <c r="BD229" s="112">
        <v>23</v>
      </c>
      <c r="BE229" s="112">
        <v>30.299999999999997</v>
      </c>
      <c r="BF229" s="112">
        <v>31.9</v>
      </c>
      <c r="BG229" s="109">
        <v>1000</v>
      </c>
      <c r="BH229" s="112">
        <v>21.5</v>
      </c>
      <c r="BI229" s="112">
        <v>22.5</v>
      </c>
      <c r="BJ229" s="112">
        <v>25.154999999999998</v>
      </c>
      <c r="BK229" s="112">
        <v>22.5</v>
      </c>
      <c r="BL229" s="112">
        <v>29.5</v>
      </c>
      <c r="BM229" s="112">
        <v>31.200000000000003</v>
      </c>
      <c r="BN229" s="109">
        <v>2000</v>
      </c>
      <c r="BO229" s="112">
        <v>19</v>
      </c>
      <c r="BP229" s="112">
        <v>19.600000000000001</v>
      </c>
      <c r="BQ229" s="112">
        <v>22.229999999999997</v>
      </c>
      <c r="BR229" s="112">
        <v>19.600000000000001</v>
      </c>
      <c r="BS229" s="112">
        <v>26</v>
      </c>
      <c r="BT229" s="112">
        <v>26.95</v>
      </c>
      <c r="BU229" s="109">
        <v>4000</v>
      </c>
      <c r="BV229" s="112">
        <v>18.899999999999999</v>
      </c>
      <c r="BW229" s="112">
        <v>19.5</v>
      </c>
      <c r="BX229" s="112">
        <v>22.112999999999996</v>
      </c>
      <c r="BY229" s="112">
        <v>19.5</v>
      </c>
      <c r="BZ229" s="112">
        <v>25.8</v>
      </c>
      <c r="CA229" s="112">
        <v>25.299999999999997</v>
      </c>
      <c r="CB229" s="106" t="str">
        <f t="shared" si="61"/>
        <v>Heineken UCL</v>
      </c>
      <c r="CC229" s="30"/>
      <c r="CD229" s="30"/>
      <c r="CE229" s="73"/>
      <c r="CF229" s="74"/>
      <c r="CG229" s="30"/>
      <c r="CH229" s="30"/>
      <c r="CI229" s="30">
        <v>101140</v>
      </c>
    </row>
    <row r="230" spans="1:87" ht="15" customHeight="1" x14ac:dyDescent="0.25">
      <c r="A230" s="30" t="s">
        <v>119</v>
      </c>
      <c r="B230" s="30">
        <v>88026560</v>
      </c>
      <c r="C230" s="30" t="s">
        <v>372</v>
      </c>
      <c r="D230" s="96">
        <f>VLOOKUP(B230,'Status update'!B:E,4,0)</f>
        <v>1</v>
      </c>
      <c r="E230" s="96">
        <v>3</v>
      </c>
      <c r="F230" s="96">
        <f>VLOOKUP(B230,'Status update'!B:D,3,0)</f>
        <v>1</v>
      </c>
      <c r="G230" s="97">
        <f t="shared" si="50"/>
        <v>1</v>
      </c>
      <c r="H230" s="30" t="s">
        <v>86</v>
      </c>
      <c r="I230" s="30"/>
      <c r="J230" s="30"/>
      <c r="K230" s="98">
        <f t="shared" si="51"/>
        <v>5.0000000000000001E-3</v>
      </c>
      <c r="L230" s="98">
        <f t="shared" si="52"/>
        <v>5.0000000000000001E-3</v>
      </c>
      <c r="M230" s="99"/>
      <c r="N230" s="100">
        <f t="shared" si="53"/>
        <v>0</v>
      </c>
      <c r="O230" s="101"/>
      <c r="P230" s="102"/>
      <c r="Q230" s="103"/>
      <c r="R230" s="103"/>
      <c r="S230" s="30" t="s">
        <v>73</v>
      </c>
      <c r="T230" s="30" t="s">
        <v>106</v>
      </c>
      <c r="U230" s="30">
        <v>39</v>
      </c>
      <c r="V230" s="30">
        <v>33</v>
      </c>
      <c r="W230" s="30">
        <v>4.5</v>
      </c>
      <c r="X230" s="30">
        <v>200</v>
      </c>
      <c r="Y230" s="30" t="s">
        <v>75</v>
      </c>
      <c r="Z230" s="30">
        <v>5</v>
      </c>
      <c r="AA230" s="30" t="s">
        <v>76</v>
      </c>
      <c r="AB230" s="30" t="s">
        <v>117</v>
      </c>
      <c r="AC230" s="30">
        <v>60</v>
      </c>
      <c r="AD230" s="30">
        <v>70</v>
      </c>
      <c r="AE230" s="107"/>
      <c r="AF230" s="75"/>
      <c r="AG230" s="104">
        <f t="shared" si="54"/>
        <v>25.25</v>
      </c>
      <c r="AH230" s="104">
        <f t="shared" si="55"/>
        <v>29.542499999999997</v>
      </c>
      <c r="AI230" s="104">
        <f t="shared" si="56"/>
        <v>26.25</v>
      </c>
      <c r="AJ230" s="104">
        <f t="shared" si="57"/>
        <v>34.549999999999997</v>
      </c>
      <c r="AK230" s="104">
        <f t="shared" si="58"/>
        <v>33.9</v>
      </c>
      <c r="AL230" s="105">
        <f t="shared" si="59"/>
        <v>34.549999999999997</v>
      </c>
      <c r="AM230" s="105">
        <f t="shared" si="60"/>
        <v>33.9</v>
      </c>
      <c r="AN230" s="105"/>
      <c r="AO230" s="105"/>
      <c r="AP230" s="39">
        <f t="shared" si="62"/>
        <v>1</v>
      </c>
      <c r="AQ230" s="30" t="s">
        <v>118</v>
      </c>
      <c r="AR230" s="30" t="s">
        <v>79</v>
      </c>
      <c r="AS230" s="30">
        <v>200</v>
      </c>
      <c r="AT230" s="113">
        <v>25.25</v>
      </c>
      <c r="AU230" s="113">
        <v>26.25</v>
      </c>
      <c r="AV230" s="72">
        <v>29.542499999999997</v>
      </c>
      <c r="AW230" s="72">
        <v>26.25</v>
      </c>
      <c r="AX230" s="113">
        <v>34.549999999999997</v>
      </c>
      <c r="AY230" s="113">
        <v>33.9</v>
      </c>
      <c r="AZ230" s="108">
        <v>500</v>
      </c>
      <c r="BA230" s="112">
        <v>22.25</v>
      </c>
      <c r="BB230" s="112">
        <v>23</v>
      </c>
      <c r="BC230" s="112">
        <v>26.032499999999999</v>
      </c>
      <c r="BD230" s="112">
        <v>23</v>
      </c>
      <c r="BE230" s="112">
        <v>30.299999999999997</v>
      </c>
      <c r="BF230" s="112">
        <v>31.9</v>
      </c>
      <c r="BG230" s="109">
        <v>1000</v>
      </c>
      <c r="BH230" s="112">
        <v>21.5</v>
      </c>
      <c r="BI230" s="112">
        <v>22.5</v>
      </c>
      <c r="BJ230" s="112">
        <v>25.154999999999998</v>
      </c>
      <c r="BK230" s="112">
        <v>22.5</v>
      </c>
      <c r="BL230" s="112">
        <v>29.5</v>
      </c>
      <c r="BM230" s="112">
        <v>31.200000000000003</v>
      </c>
      <c r="BN230" s="109">
        <v>2000</v>
      </c>
      <c r="BO230" s="112">
        <v>19</v>
      </c>
      <c r="BP230" s="112">
        <v>19.600000000000001</v>
      </c>
      <c r="BQ230" s="112">
        <v>22.229999999999997</v>
      </c>
      <c r="BR230" s="112">
        <v>19.600000000000001</v>
      </c>
      <c r="BS230" s="112">
        <v>26</v>
      </c>
      <c r="BT230" s="112">
        <v>26.95</v>
      </c>
      <c r="BU230" s="109">
        <v>4000</v>
      </c>
      <c r="BV230" s="112">
        <v>18.899999999999999</v>
      </c>
      <c r="BW230" s="112">
        <v>19.5</v>
      </c>
      <c r="BX230" s="112">
        <v>22.112999999999996</v>
      </c>
      <c r="BY230" s="112">
        <v>19.5</v>
      </c>
      <c r="BZ230" s="112">
        <v>25.8</v>
      </c>
      <c r="CA230" s="112">
        <v>25.299999999999997</v>
      </c>
      <c r="CB230" s="106" t="str">
        <f t="shared" si="61"/>
        <v>Heineken UCL</v>
      </c>
      <c r="CC230" s="30"/>
      <c r="CD230" s="30"/>
      <c r="CE230" s="73"/>
      <c r="CF230" s="74"/>
      <c r="CG230" s="30"/>
      <c r="CH230" s="30"/>
      <c r="CI230" s="30">
        <v>101140</v>
      </c>
    </row>
    <row r="231" spans="1:87" ht="15" customHeight="1" x14ac:dyDescent="0.25">
      <c r="A231" s="30" t="s">
        <v>119</v>
      </c>
      <c r="B231" s="30">
        <v>88026561</v>
      </c>
      <c r="C231" s="30" t="s">
        <v>373</v>
      </c>
      <c r="D231" s="96">
        <f>VLOOKUP(B231,'Status update'!B:E,4,0)</f>
        <v>1</v>
      </c>
      <c r="E231" s="96">
        <v>3</v>
      </c>
      <c r="F231" s="96">
        <f>VLOOKUP(B231,'Status update'!B:D,3,0)</f>
        <v>1</v>
      </c>
      <c r="G231" s="97">
        <f t="shared" si="50"/>
        <v>1</v>
      </c>
      <c r="H231" s="30" t="s">
        <v>86</v>
      </c>
      <c r="I231" s="30"/>
      <c r="J231" s="30"/>
      <c r="K231" s="98">
        <f t="shared" si="51"/>
        <v>5.0000000000000001E-3</v>
      </c>
      <c r="L231" s="98">
        <f t="shared" si="52"/>
        <v>5.0000000000000001E-3</v>
      </c>
      <c r="M231" s="99"/>
      <c r="N231" s="100">
        <f t="shared" si="53"/>
        <v>0</v>
      </c>
      <c r="O231" s="101">
        <v>1</v>
      </c>
      <c r="P231" s="102"/>
      <c r="Q231" s="103"/>
      <c r="R231" s="103"/>
      <c r="S231" s="30" t="s">
        <v>73</v>
      </c>
      <c r="T231" s="30" t="s">
        <v>106</v>
      </c>
      <c r="U231" s="30">
        <v>39</v>
      </c>
      <c r="V231" s="30">
        <v>33</v>
      </c>
      <c r="W231" s="30">
        <v>4.5</v>
      </c>
      <c r="X231" s="30">
        <v>200</v>
      </c>
      <c r="Y231" s="30" t="s">
        <v>75</v>
      </c>
      <c r="Z231" s="30">
        <v>5</v>
      </c>
      <c r="AA231" s="30" t="s">
        <v>76</v>
      </c>
      <c r="AB231" s="30" t="s">
        <v>117</v>
      </c>
      <c r="AC231" s="30">
        <v>60</v>
      </c>
      <c r="AD231" s="30">
        <v>70</v>
      </c>
      <c r="AE231" s="107"/>
      <c r="AF231" s="75"/>
      <c r="AG231" s="104">
        <f t="shared" si="54"/>
        <v>25.25</v>
      </c>
      <c r="AH231" s="104">
        <f t="shared" si="55"/>
        <v>29.542499999999997</v>
      </c>
      <c r="AI231" s="104">
        <f t="shared" si="56"/>
        <v>26.25</v>
      </c>
      <c r="AJ231" s="104">
        <f t="shared" si="57"/>
        <v>34.549999999999997</v>
      </c>
      <c r="AK231" s="104">
        <f t="shared" si="58"/>
        <v>33.9</v>
      </c>
      <c r="AL231" s="105">
        <f t="shared" si="59"/>
        <v>34.549999999999997</v>
      </c>
      <c r="AM231" s="105">
        <f t="shared" si="60"/>
        <v>33.9</v>
      </c>
      <c r="AN231" s="105"/>
      <c r="AO231" s="105"/>
      <c r="AP231" s="39">
        <f t="shared" si="62"/>
        <v>1</v>
      </c>
      <c r="AQ231" s="30" t="s">
        <v>118</v>
      </c>
      <c r="AR231" s="30" t="s">
        <v>79</v>
      </c>
      <c r="AS231" s="30">
        <v>200</v>
      </c>
      <c r="AT231" s="113">
        <v>25.25</v>
      </c>
      <c r="AU231" s="113">
        <v>26.25</v>
      </c>
      <c r="AV231" s="72">
        <v>29.542499999999997</v>
      </c>
      <c r="AW231" s="72">
        <v>26.25</v>
      </c>
      <c r="AX231" s="113">
        <v>34.549999999999997</v>
      </c>
      <c r="AY231" s="113">
        <v>33.9</v>
      </c>
      <c r="AZ231" s="108">
        <v>500</v>
      </c>
      <c r="BA231" s="112">
        <v>22.25</v>
      </c>
      <c r="BB231" s="112">
        <v>23</v>
      </c>
      <c r="BC231" s="112">
        <v>26.032499999999999</v>
      </c>
      <c r="BD231" s="112">
        <v>23</v>
      </c>
      <c r="BE231" s="112">
        <v>30.299999999999997</v>
      </c>
      <c r="BF231" s="112">
        <v>31.9</v>
      </c>
      <c r="BG231" s="109">
        <v>1000</v>
      </c>
      <c r="BH231" s="112">
        <v>21.5</v>
      </c>
      <c r="BI231" s="112">
        <v>22.5</v>
      </c>
      <c r="BJ231" s="112">
        <v>25.154999999999998</v>
      </c>
      <c r="BK231" s="112">
        <v>22.5</v>
      </c>
      <c r="BL231" s="112">
        <v>29.5</v>
      </c>
      <c r="BM231" s="112">
        <v>31.200000000000003</v>
      </c>
      <c r="BN231" s="109">
        <v>2000</v>
      </c>
      <c r="BO231" s="112">
        <v>19</v>
      </c>
      <c r="BP231" s="112">
        <v>19.600000000000001</v>
      </c>
      <c r="BQ231" s="112">
        <v>22.229999999999997</v>
      </c>
      <c r="BR231" s="112">
        <v>19.600000000000001</v>
      </c>
      <c r="BS231" s="112">
        <v>26</v>
      </c>
      <c r="BT231" s="112">
        <v>26.95</v>
      </c>
      <c r="BU231" s="109">
        <v>4000</v>
      </c>
      <c r="BV231" s="112">
        <v>18.899999999999999</v>
      </c>
      <c r="BW231" s="112">
        <v>19.5</v>
      </c>
      <c r="BX231" s="112">
        <v>22.112999999999996</v>
      </c>
      <c r="BY231" s="112">
        <v>19.5</v>
      </c>
      <c r="BZ231" s="112">
        <v>25.8</v>
      </c>
      <c r="CA231" s="112">
        <v>25.299999999999997</v>
      </c>
      <c r="CB231" s="106" t="str">
        <f t="shared" si="61"/>
        <v>Heineken UCL</v>
      </c>
      <c r="CC231" s="30"/>
      <c r="CD231" s="30"/>
      <c r="CE231" s="73"/>
      <c r="CF231" s="74"/>
      <c r="CG231" s="30"/>
      <c r="CH231" s="30"/>
      <c r="CI231" s="30">
        <v>101140</v>
      </c>
    </row>
    <row r="232" spans="1:87" ht="15" customHeight="1" x14ac:dyDescent="0.25">
      <c r="A232" s="30" t="s">
        <v>188</v>
      </c>
      <c r="B232" s="30">
        <v>88026370</v>
      </c>
      <c r="C232" s="30" t="s">
        <v>374</v>
      </c>
      <c r="D232" s="96">
        <f>VLOOKUP(B232,'Status update'!B:E,4,0)</f>
        <v>1</v>
      </c>
      <c r="E232" s="96">
        <f>D232</f>
        <v>1</v>
      </c>
      <c r="F232" s="96">
        <f>VLOOKUP(B232,'Status update'!B:D,3,0)</f>
        <v>5</v>
      </c>
      <c r="G232" s="97">
        <f t="shared" si="50"/>
        <v>5</v>
      </c>
      <c r="H232" s="30"/>
      <c r="I232" s="30"/>
      <c r="J232" s="30"/>
      <c r="K232" s="98">
        <f t="shared" si="51"/>
        <v>2.5000000000000001E-2</v>
      </c>
      <c r="L232" s="98">
        <f t="shared" si="52"/>
        <v>2.5000000000000001E-2</v>
      </c>
      <c r="M232" s="99"/>
      <c r="N232" s="100">
        <f t="shared" si="53"/>
        <v>0</v>
      </c>
      <c r="O232" s="101"/>
      <c r="P232" s="102"/>
      <c r="Q232" s="103"/>
      <c r="R232" s="103"/>
      <c r="S232" s="30" t="s">
        <v>73</v>
      </c>
      <c r="T232" s="30" t="s">
        <v>106</v>
      </c>
      <c r="U232" s="30">
        <v>39</v>
      </c>
      <c r="V232" s="30">
        <v>33</v>
      </c>
      <c r="W232" s="30">
        <v>4.5</v>
      </c>
      <c r="X232" s="30">
        <v>200</v>
      </c>
      <c r="Y232" s="30" t="s">
        <v>75</v>
      </c>
      <c r="Z232" s="30">
        <v>5</v>
      </c>
      <c r="AA232" s="30" t="s">
        <v>76</v>
      </c>
      <c r="AB232" s="30" t="s">
        <v>117</v>
      </c>
      <c r="AC232" s="30">
        <v>60</v>
      </c>
      <c r="AD232" s="30">
        <v>70</v>
      </c>
      <c r="AE232" s="107"/>
      <c r="AF232" s="75"/>
      <c r="AG232" s="104">
        <f t="shared" si="54"/>
        <v>26</v>
      </c>
      <c r="AH232" s="104">
        <f t="shared" si="55"/>
        <v>30.419999999999998</v>
      </c>
      <c r="AI232" s="104">
        <f t="shared" si="56"/>
        <v>26.5</v>
      </c>
      <c r="AJ232" s="104">
        <f t="shared" si="57"/>
        <v>35.550000000000004</v>
      </c>
      <c r="AK232" s="104">
        <f t="shared" si="58"/>
        <v>33.9</v>
      </c>
      <c r="AL232" s="105">
        <f t="shared" si="59"/>
        <v>35.550000000000004</v>
      </c>
      <c r="AM232" s="105">
        <f t="shared" si="60"/>
        <v>33.9</v>
      </c>
      <c r="AN232" s="105"/>
      <c r="AO232" s="105"/>
      <c r="AP232" s="39">
        <f t="shared" si="62"/>
        <v>1</v>
      </c>
      <c r="AQ232" s="30" t="s">
        <v>118</v>
      </c>
      <c r="AR232" s="30" t="s">
        <v>79</v>
      </c>
      <c r="AS232" s="30">
        <v>200</v>
      </c>
      <c r="AT232" s="113">
        <v>26</v>
      </c>
      <c r="AU232" s="113">
        <v>26.5</v>
      </c>
      <c r="AV232" s="72">
        <v>30.419999999999998</v>
      </c>
      <c r="AW232" s="72">
        <v>26.5</v>
      </c>
      <c r="AX232" s="113">
        <v>35.550000000000004</v>
      </c>
      <c r="AY232" s="113">
        <v>33.9</v>
      </c>
      <c r="AZ232" s="108">
        <v>500</v>
      </c>
      <c r="BA232" s="112">
        <v>23.25</v>
      </c>
      <c r="BB232" s="112">
        <v>23.75</v>
      </c>
      <c r="BC232" s="112">
        <v>27.202499999999997</v>
      </c>
      <c r="BD232" s="112">
        <v>23.75</v>
      </c>
      <c r="BE232" s="112">
        <v>31.85</v>
      </c>
      <c r="BF232" s="112">
        <v>31.9</v>
      </c>
      <c r="BG232" s="109">
        <v>1000</v>
      </c>
      <c r="BH232" s="112">
        <v>21.75</v>
      </c>
      <c r="BI232" s="112">
        <v>22.25</v>
      </c>
      <c r="BJ232" s="112">
        <v>25.447499999999998</v>
      </c>
      <c r="BK232" s="112">
        <v>22.25</v>
      </c>
      <c r="BL232" s="112">
        <v>29.849999999999998</v>
      </c>
      <c r="BM232" s="112">
        <v>31.200000000000003</v>
      </c>
      <c r="BN232" s="109">
        <v>2000</v>
      </c>
      <c r="BO232" s="112">
        <v>19.5</v>
      </c>
      <c r="BP232" s="112">
        <v>20</v>
      </c>
      <c r="BQ232" s="112">
        <v>22.814999999999998</v>
      </c>
      <c r="BR232" s="112">
        <v>20</v>
      </c>
      <c r="BS232" s="112">
        <v>26.8</v>
      </c>
      <c r="BT232" s="112">
        <v>26.95</v>
      </c>
      <c r="BU232" s="109"/>
      <c r="BV232" s="112"/>
      <c r="BW232" s="112"/>
      <c r="BX232" s="112"/>
      <c r="BY232" s="112"/>
      <c r="BZ232" s="112"/>
      <c r="CA232" s="112"/>
      <c r="CB232" s="106" t="str">
        <f t="shared" si="61"/>
        <v>Heineken - 0.0</v>
      </c>
      <c r="CC232" s="30">
        <v>0</v>
      </c>
      <c r="CD232" s="30"/>
      <c r="CE232" s="73"/>
      <c r="CF232" s="74"/>
      <c r="CG232" s="30"/>
      <c r="CH232" s="30"/>
      <c r="CI232" s="110">
        <v>101140</v>
      </c>
    </row>
    <row r="233" spans="1:87" ht="15" customHeight="1" x14ac:dyDescent="0.25">
      <c r="A233" s="30" t="s">
        <v>119</v>
      </c>
      <c r="B233" s="30">
        <v>88026563</v>
      </c>
      <c r="C233" s="30" t="s">
        <v>375</v>
      </c>
      <c r="D233" s="96">
        <f>VLOOKUP(B233,'Status update'!B:E,4,0)</f>
        <v>3</v>
      </c>
      <c r="E233" s="96">
        <f>D233</f>
        <v>3</v>
      </c>
      <c r="F233" s="96">
        <f>VLOOKUP(B233,'Status update'!B:D,3,0)</f>
        <v>73</v>
      </c>
      <c r="G233" s="97">
        <f t="shared" si="50"/>
        <v>73</v>
      </c>
      <c r="H233" s="30"/>
      <c r="I233" s="30"/>
      <c r="J233" s="30"/>
      <c r="K233" s="98">
        <f t="shared" si="51"/>
        <v>1.46</v>
      </c>
      <c r="L233" s="98">
        <f t="shared" si="52"/>
        <v>1.46</v>
      </c>
      <c r="M233" s="99"/>
      <c r="N233" s="100">
        <f t="shared" si="53"/>
        <v>0</v>
      </c>
      <c r="O233" s="101">
        <v>1</v>
      </c>
      <c r="P233" s="102"/>
      <c r="Q233" s="103"/>
      <c r="R233" s="103"/>
      <c r="S233" s="30" t="s">
        <v>73</v>
      </c>
      <c r="T233" s="30" t="s">
        <v>106</v>
      </c>
      <c r="U233" s="30">
        <v>62</v>
      </c>
      <c r="V233" s="30">
        <v>20</v>
      </c>
      <c r="W233" s="30">
        <v>9.5</v>
      </c>
      <c r="X233" s="30">
        <v>50</v>
      </c>
      <c r="Y233" s="30" t="s">
        <v>376</v>
      </c>
      <c r="Z233" s="30">
        <v>10</v>
      </c>
      <c r="AA233" s="30" t="s">
        <v>76</v>
      </c>
      <c r="AB233" s="30" t="s">
        <v>108</v>
      </c>
      <c r="AC233" s="30">
        <v>50</v>
      </c>
      <c r="AD233" s="30">
        <v>55</v>
      </c>
      <c r="AE233" s="107"/>
      <c r="AF233" s="75"/>
      <c r="AG233" s="104">
        <f t="shared" si="54"/>
        <v>38.5</v>
      </c>
      <c r="AH233" s="104">
        <f t="shared" si="55"/>
        <v>43.890000000000008</v>
      </c>
      <c r="AI233" s="104">
        <f t="shared" si="56"/>
        <v>39.5</v>
      </c>
      <c r="AJ233" s="104">
        <f t="shared" si="57"/>
        <v>47.5</v>
      </c>
      <c r="AK233" s="104">
        <f t="shared" si="58"/>
        <v>42.800000000000004</v>
      </c>
      <c r="AL233" s="105">
        <f t="shared" si="59"/>
        <v>47.5</v>
      </c>
      <c r="AM233" s="105">
        <f t="shared" si="60"/>
        <v>42.800000000000004</v>
      </c>
      <c r="AN233" s="105"/>
      <c r="AO233" s="105"/>
      <c r="AP233" s="39">
        <f t="shared" si="62"/>
        <v>1</v>
      </c>
      <c r="AQ233" s="30" t="s">
        <v>78</v>
      </c>
      <c r="AR233" s="30" t="s">
        <v>79</v>
      </c>
      <c r="AS233" s="30">
        <v>50</v>
      </c>
      <c r="AT233" s="113">
        <v>38.5</v>
      </c>
      <c r="AU233" s="113">
        <v>39.5</v>
      </c>
      <c r="AV233" s="72">
        <v>43.890000000000008</v>
      </c>
      <c r="AW233" s="72">
        <v>39.5</v>
      </c>
      <c r="AX233" s="113">
        <v>47.5</v>
      </c>
      <c r="AY233" s="113">
        <v>42.800000000000004</v>
      </c>
      <c r="AZ233" s="108">
        <v>100</v>
      </c>
      <c r="BA233" s="112">
        <v>32.5</v>
      </c>
      <c r="BB233" s="112">
        <v>34.299999999999997</v>
      </c>
      <c r="BC233" s="112">
        <v>37.050000000000004</v>
      </c>
      <c r="BD233" s="112">
        <v>34.299999999999997</v>
      </c>
      <c r="BE233" s="112">
        <v>39.200000000000003</v>
      </c>
      <c r="BF233" s="112">
        <v>36.700000000000003</v>
      </c>
      <c r="BG233" s="109">
        <v>250</v>
      </c>
      <c r="BH233" s="112">
        <v>29.5</v>
      </c>
      <c r="BI233" s="112">
        <v>31</v>
      </c>
      <c r="BJ233" s="112">
        <v>33.630000000000003</v>
      </c>
      <c r="BK233" s="112">
        <v>31</v>
      </c>
      <c r="BL233" s="112">
        <v>36</v>
      </c>
      <c r="BM233" s="112">
        <v>33.5</v>
      </c>
      <c r="BN233" s="109">
        <v>500</v>
      </c>
      <c r="BO233" s="112">
        <v>28.5</v>
      </c>
      <c r="BP233" s="112">
        <v>30</v>
      </c>
      <c r="BQ233" s="112">
        <v>32.49</v>
      </c>
      <c r="BR233" s="112">
        <v>30</v>
      </c>
      <c r="BS233" s="112">
        <v>35.200000000000003</v>
      </c>
      <c r="BT233" s="112">
        <v>32.400000000000006</v>
      </c>
      <c r="BU233" s="109">
        <v>1000</v>
      </c>
      <c r="BV233" s="112">
        <v>27.5</v>
      </c>
      <c r="BW233" s="112">
        <v>29.5</v>
      </c>
      <c r="BX233" s="112">
        <v>31.350000000000005</v>
      </c>
      <c r="BY233" s="112">
        <v>29.5</v>
      </c>
      <c r="BZ233" s="112">
        <v>34.300000000000004</v>
      </c>
      <c r="CA233" s="112">
        <v>31.8</v>
      </c>
      <c r="CB233" s="106" t="str">
        <f t="shared" si="61"/>
        <v>Heineken UCL</v>
      </c>
      <c r="CC233" s="30"/>
      <c r="CD233" s="30"/>
      <c r="CE233" s="73"/>
      <c r="CF233" s="74"/>
      <c r="CG233" s="30"/>
      <c r="CH233" s="30"/>
      <c r="CI233" s="30">
        <v>101140</v>
      </c>
    </row>
    <row r="234" spans="1:87" ht="15" customHeight="1" x14ac:dyDescent="0.25">
      <c r="A234" s="30" t="s">
        <v>119</v>
      </c>
      <c r="B234" s="30">
        <v>88026564</v>
      </c>
      <c r="C234" s="30" t="s">
        <v>377</v>
      </c>
      <c r="D234" s="96">
        <f>VLOOKUP(B234,'Status update'!B:E,4,0)</f>
        <v>3</v>
      </c>
      <c r="E234" s="96">
        <f>D234</f>
        <v>3</v>
      </c>
      <c r="F234" s="96">
        <f>VLOOKUP(B234,'Status update'!B:D,3,0)</f>
        <v>414</v>
      </c>
      <c r="G234" s="97">
        <f t="shared" si="50"/>
        <v>376</v>
      </c>
      <c r="H234" s="30"/>
      <c r="I234" s="30"/>
      <c r="J234" s="30"/>
      <c r="K234" s="98">
        <f t="shared" si="51"/>
        <v>8.2799999999999994</v>
      </c>
      <c r="L234" s="98">
        <f t="shared" si="52"/>
        <v>7.52</v>
      </c>
      <c r="M234" s="99"/>
      <c r="N234" s="100">
        <f t="shared" si="53"/>
        <v>0</v>
      </c>
      <c r="O234" s="101">
        <v>1</v>
      </c>
      <c r="P234" s="102"/>
      <c r="Q234" s="103">
        <v>38</v>
      </c>
      <c r="R234" s="103"/>
      <c r="S234" s="30" t="s">
        <v>73</v>
      </c>
      <c r="T234" s="30" t="s">
        <v>134</v>
      </c>
      <c r="U234" s="30">
        <v>21.4</v>
      </c>
      <c r="V234" s="30">
        <v>43</v>
      </c>
      <c r="W234" s="30">
        <v>14</v>
      </c>
      <c r="X234" s="30">
        <v>50</v>
      </c>
      <c r="Y234" s="30" t="s">
        <v>75</v>
      </c>
      <c r="Z234" s="30">
        <v>1000</v>
      </c>
      <c r="AA234" s="30" t="s">
        <v>135</v>
      </c>
      <c r="AB234" s="30" t="s">
        <v>136</v>
      </c>
      <c r="AC234" s="30">
        <v>35</v>
      </c>
      <c r="AD234" s="30"/>
      <c r="AE234" s="107"/>
      <c r="AF234" s="75"/>
      <c r="AG234" s="104">
        <f t="shared" si="54"/>
        <v>16.46</v>
      </c>
      <c r="AH234" s="104">
        <f t="shared" si="55"/>
        <v>16.46</v>
      </c>
      <c r="AI234" s="104">
        <f t="shared" si="56"/>
        <v>17.447600000000001</v>
      </c>
      <c r="AJ234" s="104">
        <f t="shared" si="57"/>
        <v>39.159090909090907</v>
      </c>
      <c r="AK234" s="104">
        <f t="shared" si="58"/>
        <v>41.508636363636363</v>
      </c>
      <c r="AL234" s="105">
        <f t="shared" si="59"/>
        <v>18.704545454545457</v>
      </c>
      <c r="AM234" s="105">
        <f t="shared" si="60"/>
        <v>19.826818181818183</v>
      </c>
      <c r="AN234" s="105"/>
      <c r="AO234" s="105"/>
      <c r="AP234" s="39">
        <f t="shared" si="62"/>
        <v>3</v>
      </c>
      <c r="AQ234" s="30" t="s">
        <v>91</v>
      </c>
      <c r="AR234" s="30"/>
      <c r="AS234" s="30">
        <v>50</v>
      </c>
      <c r="AT234" s="113">
        <v>34.46</v>
      </c>
      <c r="AU234" s="113"/>
      <c r="AV234" s="72">
        <v>34.46</v>
      </c>
      <c r="AW234" s="72">
        <v>36.5276</v>
      </c>
      <c r="AX234" s="113">
        <v>39.159090909090907</v>
      </c>
      <c r="AY234" s="113">
        <v>41.508636363636363</v>
      </c>
      <c r="AZ234" s="108">
        <v>100</v>
      </c>
      <c r="BA234" s="112">
        <v>22.77</v>
      </c>
      <c r="BB234" s="112"/>
      <c r="BC234" s="112">
        <v>22.77</v>
      </c>
      <c r="BD234" s="112">
        <v>24.136200000000002</v>
      </c>
      <c r="BE234" s="112">
        <v>25.875</v>
      </c>
      <c r="BF234" s="112">
        <v>27.427500000000002</v>
      </c>
      <c r="BG234" s="109">
        <v>250</v>
      </c>
      <c r="BH234" s="112">
        <v>16.46</v>
      </c>
      <c r="BI234" s="112"/>
      <c r="BJ234" s="112">
        <v>16.46</v>
      </c>
      <c r="BK234" s="112">
        <v>17.447600000000001</v>
      </c>
      <c r="BL234" s="112">
        <v>18.704545454545457</v>
      </c>
      <c r="BM234" s="112">
        <v>19.826818181818183</v>
      </c>
      <c r="BN234" s="109">
        <v>500</v>
      </c>
      <c r="BO234" s="112">
        <v>14.18</v>
      </c>
      <c r="BP234" s="112"/>
      <c r="BQ234" s="112">
        <v>14.18</v>
      </c>
      <c r="BR234" s="112">
        <v>15.030800000000001</v>
      </c>
      <c r="BS234" s="112">
        <v>16.113636363636363</v>
      </c>
      <c r="BT234" s="112">
        <v>17.080454545454547</v>
      </c>
      <c r="BU234" s="109">
        <v>1000</v>
      </c>
      <c r="BV234" s="112">
        <v>12.93</v>
      </c>
      <c r="BW234" s="112">
        <v>12.93</v>
      </c>
      <c r="BX234" s="112">
        <v>12.93</v>
      </c>
      <c r="BY234" s="112">
        <v>13.7058</v>
      </c>
      <c r="BZ234" s="112">
        <v>14.693181818181818</v>
      </c>
      <c r="CA234" s="112">
        <v>15.574772727272727</v>
      </c>
      <c r="CB234" s="106" t="str">
        <f t="shared" si="61"/>
        <v>Heineken UCL</v>
      </c>
      <c r="CC234" s="30"/>
      <c r="CD234" s="30"/>
      <c r="CE234" s="73"/>
      <c r="CF234" s="74"/>
      <c r="CG234" s="30"/>
      <c r="CH234" s="30"/>
      <c r="CI234" s="30">
        <v>100604</v>
      </c>
    </row>
    <row r="235" spans="1:87" ht="15" customHeight="1" x14ac:dyDescent="0.25">
      <c r="A235" s="30" t="s">
        <v>119</v>
      </c>
      <c r="B235" s="30">
        <v>88026566</v>
      </c>
      <c r="C235" s="30" t="s">
        <v>378</v>
      </c>
      <c r="D235" s="96">
        <f>VLOOKUP(B235,'Status update'!B:E,4,0)</f>
        <v>1</v>
      </c>
      <c r="E235" s="96">
        <v>3</v>
      </c>
      <c r="F235" s="96">
        <f>VLOOKUP(B235,'Status update'!B:D,3,0)</f>
        <v>97</v>
      </c>
      <c r="G235" s="97">
        <f t="shared" si="50"/>
        <v>97</v>
      </c>
      <c r="H235" s="30"/>
      <c r="I235" s="30"/>
      <c r="J235" s="30"/>
      <c r="K235" s="98">
        <f t="shared" si="51"/>
        <v>0.48499999999999999</v>
      </c>
      <c r="L235" s="98">
        <f t="shared" si="52"/>
        <v>0.48499999999999999</v>
      </c>
      <c r="M235" s="99"/>
      <c r="N235" s="100">
        <f t="shared" si="53"/>
        <v>0</v>
      </c>
      <c r="O235" s="101"/>
      <c r="P235" s="102"/>
      <c r="Q235" s="103"/>
      <c r="R235" s="103"/>
      <c r="S235" s="30" t="s">
        <v>73</v>
      </c>
      <c r="T235" s="30" t="s">
        <v>106</v>
      </c>
      <c r="U235" s="30">
        <v>39</v>
      </c>
      <c r="V235" s="30">
        <v>33</v>
      </c>
      <c r="W235" s="30">
        <v>4.5</v>
      </c>
      <c r="X235" s="30">
        <v>200</v>
      </c>
      <c r="Y235" s="30" t="s">
        <v>75</v>
      </c>
      <c r="Z235" s="30">
        <v>5</v>
      </c>
      <c r="AA235" s="30" t="s">
        <v>76</v>
      </c>
      <c r="AB235" s="30" t="s">
        <v>117</v>
      </c>
      <c r="AC235" s="30">
        <v>60</v>
      </c>
      <c r="AD235" s="30">
        <v>70</v>
      </c>
      <c r="AE235" s="107"/>
      <c r="AF235" s="75"/>
      <c r="AG235" s="104">
        <f t="shared" si="54"/>
        <v>21.5</v>
      </c>
      <c r="AH235" s="104">
        <f t="shared" si="55"/>
        <v>25.154999999999998</v>
      </c>
      <c r="AI235" s="104">
        <f t="shared" si="56"/>
        <v>22</v>
      </c>
      <c r="AJ235" s="104">
        <f t="shared" si="57"/>
        <v>34.549999999999997</v>
      </c>
      <c r="AK235" s="104">
        <f t="shared" si="58"/>
        <v>33.9</v>
      </c>
      <c r="AL235" s="105">
        <f t="shared" si="59"/>
        <v>29.5</v>
      </c>
      <c r="AM235" s="105">
        <f t="shared" si="60"/>
        <v>31.200000000000003</v>
      </c>
      <c r="AN235" s="105"/>
      <c r="AO235" s="105"/>
      <c r="AP235" s="39">
        <v>3</v>
      </c>
      <c r="AQ235" s="30" t="s">
        <v>118</v>
      </c>
      <c r="AR235" s="30" t="s">
        <v>79</v>
      </c>
      <c r="AS235" s="30">
        <v>200</v>
      </c>
      <c r="AT235" s="113">
        <v>25.25</v>
      </c>
      <c r="AU235" s="113">
        <v>25.75</v>
      </c>
      <c r="AV235" s="72">
        <v>29.542499999999997</v>
      </c>
      <c r="AW235" s="72">
        <v>25.75</v>
      </c>
      <c r="AX235" s="113">
        <v>34.549999999999997</v>
      </c>
      <c r="AY235" s="113">
        <v>33.9</v>
      </c>
      <c r="AZ235" s="108">
        <v>500</v>
      </c>
      <c r="BA235" s="112">
        <v>22.25</v>
      </c>
      <c r="BB235" s="112">
        <v>22.6</v>
      </c>
      <c r="BC235" s="112">
        <v>26.032499999999999</v>
      </c>
      <c r="BD235" s="112">
        <v>22.6</v>
      </c>
      <c r="BE235" s="112">
        <v>30.299999999999997</v>
      </c>
      <c r="BF235" s="112">
        <v>31.9</v>
      </c>
      <c r="BG235" s="109">
        <v>1000</v>
      </c>
      <c r="BH235" s="112">
        <v>21.5</v>
      </c>
      <c r="BI235" s="112">
        <v>22</v>
      </c>
      <c r="BJ235" s="112">
        <v>25.154999999999998</v>
      </c>
      <c r="BK235" s="112">
        <v>22</v>
      </c>
      <c r="BL235" s="112">
        <v>29.5</v>
      </c>
      <c r="BM235" s="112">
        <v>31.200000000000003</v>
      </c>
      <c r="BN235" s="109">
        <v>2000</v>
      </c>
      <c r="BO235" s="112">
        <v>19</v>
      </c>
      <c r="BP235" s="112">
        <v>19.399999999999999</v>
      </c>
      <c r="BQ235" s="112">
        <v>22.229999999999997</v>
      </c>
      <c r="BR235" s="112">
        <v>19.399999999999999</v>
      </c>
      <c r="BS235" s="112">
        <v>26</v>
      </c>
      <c r="BT235" s="112">
        <v>26.95</v>
      </c>
      <c r="BU235" s="109">
        <v>4000</v>
      </c>
      <c r="BV235" s="112">
        <v>18.899999999999999</v>
      </c>
      <c r="BW235" s="112">
        <v>19.25</v>
      </c>
      <c r="BX235" s="112">
        <v>22.112999999999996</v>
      </c>
      <c r="BY235" s="112">
        <v>19.25</v>
      </c>
      <c r="BZ235" s="112">
        <v>25.8</v>
      </c>
      <c r="CA235" s="112">
        <v>25.299999999999997</v>
      </c>
      <c r="CB235" s="106" t="str">
        <f t="shared" si="61"/>
        <v>Heineken UCL</v>
      </c>
      <c r="CC235" s="30"/>
      <c r="CD235" s="30"/>
      <c r="CE235" s="73"/>
      <c r="CF235" s="74"/>
      <c r="CG235" s="30"/>
      <c r="CH235" s="30"/>
      <c r="CI235" s="30">
        <v>101140</v>
      </c>
    </row>
    <row r="236" spans="1:87" ht="15" customHeight="1" x14ac:dyDescent="0.25">
      <c r="A236" s="30" t="s">
        <v>119</v>
      </c>
      <c r="B236" s="30">
        <v>88026567</v>
      </c>
      <c r="C236" s="30" t="s">
        <v>379</v>
      </c>
      <c r="D236" s="96">
        <f>VLOOKUP(B236,'Status update'!B:E,4,0)</f>
        <v>3</v>
      </c>
      <c r="E236" s="96">
        <f>D236</f>
        <v>3</v>
      </c>
      <c r="F236" s="96">
        <f>VLOOKUP(B236,'Status update'!B:D,3,0)</f>
        <v>336</v>
      </c>
      <c r="G236" s="97">
        <f t="shared" si="50"/>
        <v>336</v>
      </c>
      <c r="H236" s="30"/>
      <c r="I236" s="30"/>
      <c r="J236" s="30"/>
      <c r="K236" s="98">
        <f t="shared" si="51"/>
        <v>1.68</v>
      </c>
      <c r="L236" s="98">
        <f t="shared" si="52"/>
        <v>1.68</v>
      </c>
      <c r="M236" s="99"/>
      <c r="N236" s="100">
        <f t="shared" si="53"/>
        <v>0</v>
      </c>
      <c r="O236" s="101"/>
      <c r="P236" s="102"/>
      <c r="Q236" s="103"/>
      <c r="R236" s="103"/>
      <c r="S236" s="30" t="s">
        <v>73</v>
      </c>
      <c r="T236" s="30" t="s">
        <v>106</v>
      </c>
      <c r="U236" s="30">
        <v>39</v>
      </c>
      <c r="V236" s="30">
        <v>33</v>
      </c>
      <c r="W236" s="30">
        <v>4.5</v>
      </c>
      <c r="X236" s="30">
        <v>200</v>
      </c>
      <c r="Y236" s="30" t="s">
        <v>75</v>
      </c>
      <c r="Z236" s="30">
        <v>5</v>
      </c>
      <c r="AA236" s="30" t="s">
        <v>76</v>
      </c>
      <c r="AB236" s="30" t="s">
        <v>117</v>
      </c>
      <c r="AC236" s="30">
        <v>60</v>
      </c>
      <c r="AD236" s="30">
        <v>70</v>
      </c>
      <c r="AE236" s="107"/>
      <c r="AF236" s="75"/>
      <c r="AG236" s="104">
        <f t="shared" si="54"/>
        <v>21.5</v>
      </c>
      <c r="AH236" s="104">
        <f t="shared" si="55"/>
        <v>25.154999999999998</v>
      </c>
      <c r="AI236" s="104">
        <f t="shared" si="56"/>
        <v>22</v>
      </c>
      <c r="AJ236" s="104">
        <f t="shared" si="57"/>
        <v>34.549999999999997</v>
      </c>
      <c r="AK236" s="104">
        <f t="shared" si="58"/>
        <v>33.9</v>
      </c>
      <c r="AL236" s="105">
        <f t="shared" si="59"/>
        <v>29.5</v>
      </c>
      <c r="AM236" s="105">
        <f t="shared" si="60"/>
        <v>31.200000000000003</v>
      </c>
      <c r="AN236" s="105"/>
      <c r="AO236" s="105"/>
      <c r="AP236" s="39">
        <v>3</v>
      </c>
      <c r="AQ236" s="30" t="s">
        <v>118</v>
      </c>
      <c r="AR236" s="30" t="s">
        <v>79</v>
      </c>
      <c r="AS236" s="30">
        <v>200</v>
      </c>
      <c r="AT236" s="113">
        <v>25.25</v>
      </c>
      <c r="AU236" s="113">
        <v>25.75</v>
      </c>
      <c r="AV236" s="72">
        <v>29.542499999999997</v>
      </c>
      <c r="AW236" s="72">
        <v>25.75</v>
      </c>
      <c r="AX236" s="113">
        <v>34.549999999999997</v>
      </c>
      <c r="AY236" s="113">
        <v>33.9</v>
      </c>
      <c r="AZ236" s="108">
        <v>500</v>
      </c>
      <c r="BA236" s="112">
        <v>22.25</v>
      </c>
      <c r="BB236" s="112">
        <v>22.6</v>
      </c>
      <c r="BC236" s="112">
        <v>26.032499999999999</v>
      </c>
      <c r="BD236" s="112">
        <v>22.6</v>
      </c>
      <c r="BE236" s="112">
        <v>30.299999999999997</v>
      </c>
      <c r="BF236" s="112">
        <v>31.9</v>
      </c>
      <c r="BG236" s="109">
        <v>1000</v>
      </c>
      <c r="BH236" s="112">
        <v>21.5</v>
      </c>
      <c r="BI236" s="112">
        <v>22</v>
      </c>
      <c r="BJ236" s="112">
        <v>25.154999999999998</v>
      </c>
      <c r="BK236" s="112">
        <v>22</v>
      </c>
      <c r="BL236" s="112">
        <v>29.5</v>
      </c>
      <c r="BM236" s="112">
        <v>31.200000000000003</v>
      </c>
      <c r="BN236" s="109">
        <v>2000</v>
      </c>
      <c r="BO236" s="112">
        <v>19</v>
      </c>
      <c r="BP236" s="112">
        <v>19.399999999999999</v>
      </c>
      <c r="BQ236" s="112">
        <v>22.229999999999997</v>
      </c>
      <c r="BR236" s="112">
        <v>19.399999999999999</v>
      </c>
      <c r="BS236" s="112">
        <v>26</v>
      </c>
      <c r="BT236" s="112">
        <v>26.95</v>
      </c>
      <c r="BU236" s="109">
        <v>4000</v>
      </c>
      <c r="BV236" s="112">
        <v>18.899999999999999</v>
      </c>
      <c r="BW236" s="112">
        <v>19.25</v>
      </c>
      <c r="BX236" s="112">
        <v>22.112999999999996</v>
      </c>
      <c r="BY236" s="112">
        <v>19.25</v>
      </c>
      <c r="BZ236" s="112">
        <v>25.8</v>
      </c>
      <c r="CA236" s="112">
        <v>25.299999999999997</v>
      </c>
      <c r="CB236" s="106" t="str">
        <f t="shared" si="61"/>
        <v>Heineken UCL</v>
      </c>
      <c r="CC236" s="30"/>
      <c r="CD236" s="30"/>
      <c r="CE236" s="73"/>
      <c r="CF236" s="74"/>
      <c r="CG236" s="30"/>
      <c r="CH236" s="30"/>
      <c r="CI236" s="30">
        <v>101140</v>
      </c>
    </row>
    <row r="237" spans="1:87" ht="15" customHeight="1" x14ac:dyDescent="0.25">
      <c r="A237" s="30" t="s">
        <v>119</v>
      </c>
      <c r="B237" s="30">
        <v>88026568</v>
      </c>
      <c r="C237" s="30" t="s">
        <v>380</v>
      </c>
      <c r="D237" s="96">
        <f>VLOOKUP(B237,'Status update'!B:E,4,0)</f>
        <v>3</v>
      </c>
      <c r="E237" s="96">
        <f>D237</f>
        <v>3</v>
      </c>
      <c r="F237" s="96">
        <f>VLOOKUP(B237,'Status update'!B:D,3,0)</f>
        <v>483</v>
      </c>
      <c r="G237" s="97">
        <f t="shared" si="50"/>
        <v>483</v>
      </c>
      <c r="H237" s="30"/>
      <c r="I237" s="30"/>
      <c r="J237" s="30"/>
      <c r="K237" s="98">
        <f t="shared" si="51"/>
        <v>2.415</v>
      </c>
      <c r="L237" s="98">
        <f t="shared" si="52"/>
        <v>2.415</v>
      </c>
      <c r="M237" s="99"/>
      <c r="N237" s="100">
        <f t="shared" si="53"/>
        <v>0</v>
      </c>
      <c r="O237" s="101"/>
      <c r="P237" s="102"/>
      <c r="Q237" s="103"/>
      <c r="R237" s="103"/>
      <c r="S237" s="30" t="s">
        <v>73</v>
      </c>
      <c r="T237" s="30" t="s">
        <v>106</v>
      </c>
      <c r="U237" s="30">
        <v>39</v>
      </c>
      <c r="V237" s="30">
        <v>33</v>
      </c>
      <c r="W237" s="30">
        <v>4.5</v>
      </c>
      <c r="X237" s="30">
        <v>200</v>
      </c>
      <c r="Y237" s="30" t="s">
        <v>75</v>
      </c>
      <c r="Z237" s="30">
        <v>5</v>
      </c>
      <c r="AA237" s="30" t="s">
        <v>76</v>
      </c>
      <c r="AB237" s="30" t="s">
        <v>117</v>
      </c>
      <c r="AC237" s="30">
        <v>60</v>
      </c>
      <c r="AD237" s="30">
        <v>70</v>
      </c>
      <c r="AE237" s="107"/>
      <c r="AF237" s="75"/>
      <c r="AG237" s="104">
        <f t="shared" si="54"/>
        <v>21.5</v>
      </c>
      <c r="AH237" s="104">
        <f t="shared" si="55"/>
        <v>25.154999999999998</v>
      </c>
      <c r="AI237" s="104">
        <f t="shared" si="56"/>
        <v>22</v>
      </c>
      <c r="AJ237" s="104">
        <f t="shared" si="57"/>
        <v>34.549999999999997</v>
      </c>
      <c r="AK237" s="104">
        <f t="shared" si="58"/>
        <v>33.9</v>
      </c>
      <c r="AL237" s="105">
        <f t="shared" si="59"/>
        <v>29.5</v>
      </c>
      <c r="AM237" s="105">
        <f t="shared" si="60"/>
        <v>31.200000000000003</v>
      </c>
      <c r="AN237" s="105"/>
      <c r="AO237" s="105"/>
      <c r="AP237" s="39">
        <v>3</v>
      </c>
      <c r="AQ237" s="30" t="s">
        <v>118</v>
      </c>
      <c r="AR237" s="30" t="s">
        <v>79</v>
      </c>
      <c r="AS237" s="30">
        <v>200</v>
      </c>
      <c r="AT237" s="113">
        <v>25.25</v>
      </c>
      <c r="AU237" s="113">
        <v>25.75</v>
      </c>
      <c r="AV237" s="72">
        <v>29.542499999999997</v>
      </c>
      <c r="AW237" s="72">
        <v>25.75</v>
      </c>
      <c r="AX237" s="113">
        <v>34.549999999999997</v>
      </c>
      <c r="AY237" s="113">
        <v>33.9</v>
      </c>
      <c r="AZ237" s="108">
        <v>500</v>
      </c>
      <c r="BA237" s="112">
        <v>22.25</v>
      </c>
      <c r="BB237" s="112">
        <v>22.6</v>
      </c>
      <c r="BC237" s="112">
        <v>26.032499999999999</v>
      </c>
      <c r="BD237" s="112">
        <v>22.6</v>
      </c>
      <c r="BE237" s="112">
        <v>30.299999999999997</v>
      </c>
      <c r="BF237" s="112">
        <v>31.9</v>
      </c>
      <c r="BG237" s="109">
        <v>1000</v>
      </c>
      <c r="BH237" s="112">
        <v>21.5</v>
      </c>
      <c r="BI237" s="112">
        <v>22</v>
      </c>
      <c r="BJ237" s="112">
        <v>25.154999999999998</v>
      </c>
      <c r="BK237" s="112">
        <v>22</v>
      </c>
      <c r="BL237" s="112">
        <v>29.5</v>
      </c>
      <c r="BM237" s="112">
        <v>31.200000000000003</v>
      </c>
      <c r="BN237" s="109">
        <v>2000</v>
      </c>
      <c r="BO237" s="112">
        <v>19</v>
      </c>
      <c r="BP237" s="112">
        <v>19.399999999999999</v>
      </c>
      <c r="BQ237" s="112">
        <v>22.229999999999997</v>
      </c>
      <c r="BR237" s="112">
        <v>19.399999999999999</v>
      </c>
      <c r="BS237" s="112">
        <v>26</v>
      </c>
      <c r="BT237" s="112">
        <v>26.95</v>
      </c>
      <c r="BU237" s="109">
        <v>4000</v>
      </c>
      <c r="BV237" s="112">
        <v>18.899999999999999</v>
      </c>
      <c r="BW237" s="112">
        <v>19.25</v>
      </c>
      <c r="BX237" s="112">
        <v>22.112999999999996</v>
      </c>
      <c r="BY237" s="112">
        <v>19.25</v>
      </c>
      <c r="BZ237" s="112">
        <v>25.8</v>
      </c>
      <c r="CA237" s="112">
        <v>25.299999999999997</v>
      </c>
      <c r="CB237" s="106" t="str">
        <f t="shared" si="61"/>
        <v>Heineken UCL</v>
      </c>
      <c r="CC237" s="30"/>
      <c r="CD237" s="30"/>
      <c r="CE237" s="73"/>
      <c r="CF237" s="74"/>
      <c r="CG237" s="30"/>
      <c r="CH237" s="30"/>
      <c r="CI237" s="30">
        <v>101140</v>
      </c>
    </row>
    <row r="238" spans="1:87" ht="15" customHeight="1" x14ac:dyDescent="0.25">
      <c r="A238" s="30" t="s">
        <v>119</v>
      </c>
      <c r="B238" s="30">
        <v>88026569</v>
      </c>
      <c r="C238" s="30" t="s">
        <v>381</v>
      </c>
      <c r="D238" s="96">
        <f>VLOOKUP(B238,'Status update'!B:E,4,0)</f>
        <v>3</v>
      </c>
      <c r="E238" s="96">
        <v>3</v>
      </c>
      <c r="F238" s="96">
        <f>VLOOKUP(B238,'Status update'!B:D,3,0)</f>
        <v>263</v>
      </c>
      <c r="G238" s="97">
        <f t="shared" si="50"/>
        <v>263</v>
      </c>
      <c r="H238" s="30"/>
      <c r="I238" s="30"/>
      <c r="J238" s="30"/>
      <c r="K238" s="98">
        <f t="shared" si="51"/>
        <v>1.3149999999999999</v>
      </c>
      <c r="L238" s="98">
        <f t="shared" si="52"/>
        <v>1.3149999999999999</v>
      </c>
      <c r="M238" s="99"/>
      <c r="N238" s="100">
        <f t="shared" si="53"/>
        <v>0</v>
      </c>
      <c r="O238" s="101"/>
      <c r="P238" s="102"/>
      <c r="Q238" s="103"/>
      <c r="R238" s="103"/>
      <c r="S238" s="30" t="s">
        <v>73</v>
      </c>
      <c r="T238" s="30" t="s">
        <v>106</v>
      </c>
      <c r="U238" s="30">
        <v>39</v>
      </c>
      <c r="V238" s="30">
        <v>33</v>
      </c>
      <c r="W238" s="30">
        <v>4.5</v>
      </c>
      <c r="X238" s="30">
        <v>200</v>
      </c>
      <c r="Y238" s="30" t="s">
        <v>75</v>
      </c>
      <c r="Z238" s="30">
        <v>5</v>
      </c>
      <c r="AA238" s="30" t="s">
        <v>76</v>
      </c>
      <c r="AB238" s="30" t="s">
        <v>117</v>
      </c>
      <c r="AC238" s="30">
        <v>60</v>
      </c>
      <c r="AD238" s="30">
        <v>70</v>
      </c>
      <c r="AE238" s="107"/>
      <c r="AF238" s="75"/>
      <c r="AG238" s="104">
        <f t="shared" si="54"/>
        <v>21.5</v>
      </c>
      <c r="AH238" s="104">
        <f t="shared" si="55"/>
        <v>25.154999999999998</v>
      </c>
      <c r="AI238" s="104">
        <f t="shared" si="56"/>
        <v>22</v>
      </c>
      <c r="AJ238" s="104">
        <f t="shared" si="57"/>
        <v>34.549999999999997</v>
      </c>
      <c r="AK238" s="104">
        <f t="shared" si="58"/>
        <v>33.9</v>
      </c>
      <c r="AL238" s="105">
        <f t="shared" si="59"/>
        <v>29.5</v>
      </c>
      <c r="AM238" s="105">
        <f t="shared" si="60"/>
        <v>31.200000000000003</v>
      </c>
      <c r="AN238" s="105"/>
      <c r="AO238" s="105"/>
      <c r="AP238" s="39">
        <v>3</v>
      </c>
      <c r="AQ238" s="30" t="s">
        <v>118</v>
      </c>
      <c r="AR238" s="30" t="s">
        <v>79</v>
      </c>
      <c r="AS238" s="30">
        <v>200</v>
      </c>
      <c r="AT238" s="113">
        <v>25.25</v>
      </c>
      <c r="AU238" s="113">
        <v>25.75</v>
      </c>
      <c r="AV238" s="72">
        <v>29.542499999999997</v>
      </c>
      <c r="AW238" s="72">
        <v>25.75</v>
      </c>
      <c r="AX238" s="113">
        <v>34.549999999999997</v>
      </c>
      <c r="AY238" s="113">
        <v>33.9</v>
      </c>
      <c r="AZ238" s="108">
        <v>500</v>
      </c>
      <c r="BA238" s="112">
        <v>22.25</v>
      </c>
      <c r="BB238" s="112">
        <v>22.6</v>
      </c>
      <c r="BC238" s="112">
        <v>26.032499999999999</v>
      </c>
      <c r="BD238" s="112">
        <v>22.6</v>
      </c>
      <c r="BE238" s="112">
        <v>30.299999999999997</v>
      </c>
      <c r="BF238" s="112">
        <v>31.9</v>
      </c>
      <c r="BG238" s="109">
        <v>1000</v>
      </c>
      <c r="BH238" s="112">
        <v>21.5</v>
      </c>
      <c r="BI238" s="112">
        <v>22</v>
      </c>
      <c r="BJ238" s="112">
        <v>25.154999999999998</v>
      </c>
      <c r="BK238" s="112">
        <v>22</v>
      </c>
      <c r="BL238" s="112">
        <v>29.5</v>
      </c>
      <c r="BM238" s="112">
        <v>31.200000000000003</v>
      </c>
      <c r="BN238" s="109">
        <v>2000</v>
      </c>
      <c r="BO238" s="112">
        <v>19</v>
      </c>
      <c r="BP238" s="112">
        <v>19.399999999999999</v>
      </c>
      <c r="BQ238" s="112">
        <v>22.229999999999997</v>
      </c>
      <c r="BR238" s="112">
        <v>19.399999999999999</v>
      </c>
      <c r="BS238" s="112">
        <v>26</v>
      </c>
      <c r="BT238" s="112">
        <v>26.95</v>
      </c>
      <c r="BU238" s="109">
        <v>4000</v>
      </c>
      <c r="BV238" s="112">
        <v>18.899999999999999</v>
      </c>
      <c r="BW238" s="112">
        <v>19.25</v>
      </c>
      <c r="BX238" s="112">
        <v>22.112999999999996</v>
      </c>
      <c r="BY238" s="112">
        <v>19.25</v>
      </c>
      <c r="BZ238" s="112">
        <v>25.8</v>
      </c>
      <c r="CA238" s="112">
        <v>25.299999999999997</v>
      </c>
      <c r="CB238" s="106" t="str">
        <f t="shared" si="61"/>
        <v>Heineken UCL</v>
      </c>
      <c r="CC238" s="30"/>
      <c r="CD238" s="30"/>
      <c r="CE238" s="73"/>
      <c r="CF238" s="74"/>
      <c r="CG238" s="30"/>
      <c r="CH238" s="30"/>
      <c r="CI238" s="30">
        <v>101140</v>
      </c>
    </row>
    <row r="239" spans="1:87" ht="15" customHeight="1" x14ac:dyDescent="0.25">
      <c r="A239" s="30" t="s">
        <v>119</v>
      </c>
      <c r="B239" s="30">
        <v>88026570</v>
      </c>
      <c r="C239" s="30" t="s">
        <v>382</v>
      </c>
      <c r="D239" s="96">
        <f>VLOOKUP(B239,'Status update'!B:E,4,0)</f>
        <v>1</v>
      </c>
      <c r="E239" s="96">
        <v>3</v>
      </c>
      <c r="F239" s="96">
        <f>VLOOKUP(B239,'Status update'!B:D,3,0)</f>
        <v>32</v>
      </c>
      <c r="G239" s="97">
        <f t="shared" si="50"/>
        <v>32</v>
      </c>
      <c r="H239" s="30"/>
      <c r="I239" s="30"/>
      <c r="J239" s="30"/>
      <c r="K239" s="98">
        <f t="shared" si="51"/>
        <v>0.16</v>
      </c>
      <c r="L239" s="98">
        <f t="shared" si="52"/>
        <v>0.16</v>
      </c>
      <c r="M239" s="99"/>
      <c r="N239" s="100">
        <f t="shared" si="53"/>
        <v>0</v>
      </c>
      <c r="O239" s="101">
        <v>1</v>
      </c>
      <c r="P239" s="102"/>
      <c r="Q239" s="103"/>
      <c r="R239" s="103"/>
      <c r="S239" s="30" t="s">
        <v>73</v>
      </c>
      <c r="T239" s="30" t="s">
        <v>106</v>
      </c>
      <c r="U239" s="30">
        <v>39</v>
      </c>
      <c r="V239" s="30">
        <v>33</v>
      </c>
      <c r="W239" s="30">
        <v>4.5</v>
      </c>
      <c r="X239" s="30">
        <v>200</v>
      </c>
      <c r="Y239" s="30" t="s">
        <v>75</v>
      </c>
      <c r="Z239" s="30">
        <v>5</v>
      </c>
      <c r="AA239" s="30" t="s">
        <v>76</v>
      </c>
      <c r="AB239" s="30" t="s">
        <v>117</v>
      </c>
      <c r="AC239" s="30">
        <v>60</v>
      </c>
      <c r="AD239" s="30">
        <v>70</v>
      </c>
      <c r="AE239" s="107"/>
      <c r="AF239" s="75"/>
      <c r="AG239" s="104">
        <f t="shared" si="54"/>
        <v>21.5</v>
      </c>
      <c r="AH239" s="104">
        <f t="shared" si="55"/>
        <v>25.154999999999998</v>
      </c>
      <c r="AI239" s="104">
        <f t="shared" si="56"/>
        <v>22</v>
      </c>
      <c r="AJ239" s="104">
        <f t="shared" si="57"/>
        <v>34.549999999999997</v>
      </c>
      <c r="AK239" s="104">
        <f t="shared" si="58"/>
        <v>33.9</v>
      </c>
      <c r="AL239" s="105">
        <f t="shared" si="59"/>
        <v>29.5</v>
      </c>
      <c r="AM239" s="105">
        <f t="shared" si="60"/>
        <v>31.200000000000003</v>
      </c>
      <c r="AN239" s="105"/>
      <c r="AO239" s="105"/>
      <c r="AP239" s="39">
        <v>3</v>
      </c>
      <c r="AQ239" s="30" t="s">
        <v>118</v>
      </c>
      <c r="AR239" s="30" t="s">
        <v>79</v>
      </c>
      <c r="AS239" s="30">
        <v>200</v>
      </c>
      <c r="AT239" s="113">
        <v>25.25</v>
      </c>
      <c r="AU239" s="113">
        <v>25.75</v>
      </c>
      <c r="AV239" s="72">
        <v>29.542499999999997</v>
      </c>
      <c r="AW239" s="72">
        <v>25.75</v>
      </c>
      <c r="AX239" s="113">
        <v>34.549999999999997</v>
      </c>
      <c r="AY239" s="113">
        <v>33.9</v>
      </c>
      <c r="AZ239" s="108">
        <v>500</v>
      </c>
      <c r="BA239" s="112">
        <v>22.25</v>
      </c>
      <c r="BB239" s="112">
        <v>22.6</v>
      </c>
      <c r="BC239" s="112">
        <v>26.032499999999999</v>
      </c>
      <c r="BD239" s="112">
        <v>22.6</v>
      </c>
      <c r="BE239" s="112">
        <v>30.299999999999997</v>
      </c>
      <c r="BF239" s="112">
        <v>31.9</v>
      </c>
      <c r="BG239" s="109">
        <v>1000</v>
      </c>
      <c r="BH239" s="112">
        <v>21.5</v>
      </c>
      <c r="BI239" s="112">
        <v>22</v>
      </c>
      <c r="BJ239" s="112">
        <v>25.154999999999998</v>
      </c>
      <c r="BK239" s="112">
        <v>22</v>
      </c>
      <c r="BL239" s="112">
        <v>29.5</v>
      </c>
      <c r="BM239" s="112">
        <v>31.200000000000003</v>
      </c>
      <c r="BN239" s="109">
        <v>2000</v>
      </c>
      <c r="BO239" s="112">
        <v>19</v>
      </c>
      <c r="BP239" s="112">
        <v>19.399999999999999</v>
      </c>
      <c r="BQ239" s="112">
        <v>22.229999999999997</v>
      </c>
      <c r="BR239" s="112">
        <v>19.399999999999999</v>
      </c>
      <c r="BS239" s="112">
        <v>26</v>
      </c>
      <c r="BT239" s="112">
        <v>26.95</v>
      </c>
      <c r="BU239" s="109">
        <v>4000</v>
      </c>
      <c r="BV239" s="112">
        <v>18.899999999999999</v>
      </c>
      <c r="BW239" s="112">
        <v>19.25</v>
      </c>
      <c r="BX239" s="112">
        <v>22.112999999999996</v>
      </c>
      <c r="BY239" s="112">
        <v>19.25</v>
      </c>
      <c r="BZ239" s="112">
        <v>25.8</v>
      </c>
      <c r="CA239" s="112">
        <v>25.299999999999997</v>
      </c>
      <c r="CB239" s="106" t="str">
        <f t="shared" si="61"/>
        <v>Heineken UCL</v>
      </c>
      <c r="CC239" s="30"/>
      <c r="CD239" s="30"/>
      <c r="CE239" s="73"/>
      <c r="CF239" s="74"/>
      <c r="CG239" s="30"/>
      <c r="CH239" s="30"/>
      <c r="CI239" s="30">
        <v>101140</v>
      </c>
    </row>
    <row r="240" spans="1:87" ht="15" customHeight="1" x14ac:dyDescent="0.25">
      <c r="A240" s="30" t="s">
        <v>119</v>
      </c>
      <c r="B240" s="30">
        <v>88026575</v>
      </c>
      <c r="C240" s="30" t="s">
        <v>383</v>
      </c>
      <c r="D240" s="96">
        <f>VLOOKUP(B240,'Status update'!B:E,4,0)</f>
        <v>3</v>
      </c>
      <c r="E240" s="96">
        <v>3</v>
      </c>
      <c r="F240" s="96">
        <f>VLOOKUP(B240,'Status update'!B:D,3,0)</f>
        <v>169</v>
      </c>
      <c r="G240" s="97">
        <f t="shared" si="50"/>
        <v>169</v>
      </c>
      <c r="H240" s="30" t="s">
        <v>99</v>
      </c>
      <c r="I240" s="30"/>
      <c r="J240" s="30"/>
      <c r="K240" s="98">
        <f t="shared" si="51"/>
        <v>1.0119760479041917</v>
      </c>
      <c r="L240" s="98">
        <f t="shared" si="52"/>
        <v>1.0119760479041917</v>
      </c>
      <c r="M240" s="99"/>
      <c r="N240" s="100">
        <f t="shared" si="53"/>
        <v>0</v>
      </c>
      <c r="O240" s="101">
        <v>1</v>
      </c>
      <c r="P240" s="102"/>
      <c r="Q240" s="103"/>
      <c r="R240" s="103"/>
      <c r="S240" s="30" t="s">
        <v>73</v>
      </c>
      <c r="T240" s="30" t="s">
        <v>74</v>
      </c>
      <c r="U240" s="30">
        <v>25.5</v>
      </c>
      <c r="V240" s="30">
        <v>25</v>
      </c>
      <c r="W240" s="30">
        <v>18.5</v>
      </c>
      <c r="X240" s="30">
        <v>167</v>
      </c>
      <c r="Y240" s="30" t="s">
        <v>75</v>
      </c>
      <c r="Z240" s="30">
        <v>6</v>
      </c>
      <c r="AA240" s="30" t="s">
        <v>76</v>
      </c>
      <c r="AB240" s="30" t="s">
        <v>117</v>
      </c>
      <c r="AC240" s="30">
        <v>77</v>
      </c>
      <c r="AD240" s="30">
        <v>84</v>
      </c>
      <c r="AE240" s="107"/>
      <c r="AF240" s="75"/>
      <c r="AG240" s="104">
        <f t="shared" si="54"/>
        <v>28.63</v>
      </c>
      <c r="AH240" s="104">
        <f t="shared" si="55"/>
        <v>33.497099999999996</v>
      </c>
      <c r="AI240" s="104">
        <f t="shared" si="56"/>
        <v>31.7</v>
      </c>
      <c r="AJ240" s="104">
        <f t="shared" si="57"/>
        <v>38.400000000000006</v>
      </c>
      <c r="AK240" s="104">
        <f t="shared" si="58"/>
        <v>36</v>
      </c>
      <c r="AL240" s="105">
        <f t="shared" si="59"/>
        <v>38.400000000000006</v>
      </c>
      <c r="AM240" s="105">
        <f t="shared" si="60"/>
        <v>36</v>
      </c>
      <c r="AN240" s="105"/>
      <c r="AO240" s="105"/>
      <c r="AP240" s="39">
        <f t="shared" si="62"/>
        <v>1</v>
      </c>
      <c r="AQ240" s="30" t="s">
        <v>118</v>
      </c>
      <c r="AR240" s="30" t="s">
        <v>79</v>
      </c>
      <c r="AS240" s="30">
        <v>167</v>
      </c>
      <c r="AT240" s="113">
        <v>28.63</v>
      </c>
      <c r="AU240" s="113">
        <v>31.7</v>
      </c>
      <c r="AV240" s="72">
        <v>33.497099999999996</v>
      </c>
      <c r="AW240" s="72">
        <v>31.7</v>
      </c>
      <c r="AX240" s="113">
        <v>38.400000000000006</v>
      </c>
      <c r="AY240" s="113">
        <v>36</v>
      </c>
      <c r="AZ240" s="108">
        <v>417</v>
      </c>
      <c r="BA240" s="112">
        <v>25.69</v>
      </c>
      <c r="BB240" s="112">
        <v>27.53</v>
      </c>
      <c r="BC240" s="112">
        <v>30.057299999999998</v>
      </c>
      <c r="BD240" s="112">
        <v>27.53</v>
      </c>
      <c r="BE240" s="112">
        <v>34.44</v>
      </c>
      <c r="BF240" s="112">
        <v>31.259999999999998</v>
      </c>
      <c r="BG240" s="109">
        <v>833</v>
      </c>
      <c r="BH240" s="112">
        <v>24.34</v>
      </c>
      <c r="BI240" s="112">
        <v>25.45</v>
      </c>
      <c r="BJ240" s="112">
        <v>28.477799999999998</v>
      </c>
      <c r="BK240" s="112">
        <v>25.45</v>
      </c>
      <c r="BL240" s="112">
        <v>32.64</v>
      </c>
      <c r="BM240" s="112">
        <v>28.92</v>
      </c>
      <c r="BN240" s="109">
        <v>1667</v>
      </c>
      <c r="BO240" s="112">
        <v>22.5</v>
      </c>
      <c r="BP240" s="112">
        <v>23.12</v>
      </c>
      <c r="BQ240" s="112">
        <v>26.324999999999999</v>
      </c>
      <c r="BR240" s="112">
        <v>23.12</v>
      </c>
      <c r="BS240" s="112">
        <v>30.18</v>
      </c>
      <c r="BT240" s="112">
        <v>26.28</v>
      </c>
      <c r="BU240" s="109">
        <v>4167</v>
      </c>
      <c r="BV240" s="112">
        <v>21.95</v>
      </c>
      <c r="BW240" s="112">
        <v>22.26</v>
      </c>
      <c r="BX240" s="112">
        <v>25.681499999999996</v>
      </c>
      <c r="BY240" s="112">
        <v>22.26</v>
      </c>
      <c r="BZ240" s="112">
        <v>29.46</v>
      </c>
      <c r="CA240" s="112">
        <v>25.32</v>
      </c>
      <c r="CB240" s="106" t="str">
        <f t="shared" si="61"/>
        <v>Heineken UCL</v>
      </c>
      <c r="CC240" s="30"/>
      <c r="CD240" s="30"/>
      <c r="CE240" s="73"/>
      <c r="CF240" s="74"/>
      <c r="CG240" s="30"/>
      <c r="CH240" s="30"/>
      <c r="CI240" s="30">
        <v>100051</v>
      </c>
    </row>
    <row r="241" spans="1:87" ht="15" customHeight="1" x14ac:dyDescent="0.25">
      <c r="A241" s="30" t="s">
        <v>119</v>
      </c>
      <c r="B241" s="30">
        <v>88026576</v>
      </c>
      <c r="C241" s="30" t="s">
        <v>384</v>
      </c>
      <c r="D241" s="96">
        <f>VLOOKUP(B241,'Status update'!B:E,4,0)</f>
        <v>3</v>
      </c>
      <c r="E241" s="96">
        <f>D241</f>
        <v>3</v>
      </c>
      <c r="F241" s="96">
        <f>VLOOKUP(B241,'Status update'!B:D,3,0)</f>
        <v>714</v>
      </c>
      <c r="G241" s="97">
        <f t="shared" si="50"/>
        <v>714</v>
      </c>
      <c r="H241" s="30"/>
      <c r="I241" s="30"/>
      <c r="J241" s="30"/>
      <c r="K241" s="98">
        <f t="shared" si="51"/>
        <v>4.2754491017964069</v>
      </c>
      <c r="L241" s="98">
        <f t="shared" si="52"/>
        <v>4.2754491017964069</v>
      </c>
      <c r="M241" s="99"/>
      <c r="N241" s="100">
        <f t="shared" si="53"/>
        <v>0</v>
      </c>
      <c r="O241" s="101">
        <v>1</v>
      </c>
      <c r="P241" s="102"/>
      <c r="Q241" s="103"/>
      <c r="R241" s="103"/>
      <c r="S241" s="30" t="s">
        <v>73</v>
      </c>
      <c r="T241" s="30" t="s">
        <v>74</v>
      </c>
      <c r="U241" s="30">
        <v>25.5</v>
      </c>
      <c r="V241" s="30">
        <v>25</v>
      </c>
      <c r="W241" s="30">
        <v>18.5</v>
      </c>
      <c r="X241" s="30">
        <v>167</v>
      </c>
      <c r="Y241" s="30" t="s">
        <v>75</v>
      </c>
      <c r="Z241" s="30">
        <v>6</v>
      </c>
      <c r="AA241" s="30" t="s">
        <v>76</v>
      </c>
      <c r="AB241" s="30" t="s">
        <v>117</v>
      </c>
      <c r="AC241" s="30">
        <v>77</v>
      </c>
      <c r="AD241" s="30">
        <v>84</v>
      </c>
      <c r="AE241" s="107"/>
      <c r="AF241" s="75"/>
      <c r="AG241" s="104">
        <f t="shared" si="54"/>
        <v>22.75</v>
      </c>
      <c r="AH241" s="104">
        <f t="shared" si="55"/>
        <v>26.6175</v>
      </c>
      <c r="AI241" s="104">
        <f t="shared" si="56"/>
        <v>23.85</v>
      </c>
      <c r="AJ241" s="104">
        <f t="shared" si="57"/>
        <v>36.24</v>
      </c>
      <c r="AK241" s="104">
        <f t="shared" si="58"/>
        <v>34.200000000000003</v>
      </c>
      <c r="AL241" s="105">
        <f t="shared" si="59"/>
        <v>30.48</v>
      </c>
      <c r="AM241" s="105">
        <f t="shared" si="60"/>
        <v>27.119999999999997</v>
      </c>
      <c r="AN241" s="105"/>
      <c r="AO241" s="105"/>
      <c r="AP241" s="39">
        <v>3</v>
      </c>
      <c r="AQ241" s="30" t="s">
        <v>118</v>
      </c>
      <c r="AR241" s="30" t="s">
        <v>79</v>
      </c>
      <c r="AS241" s="30">
        <v>167</v>
      </c>
      <c r="AT241" s="113">
        <v>27.04</v>
      </c>
      <c r="AU241" s="113">
        <v>30.11</v>
      </c>
      <c r="AV241" s="72">
        <v>31.636799999999997</v>
      </c>
      <c r="AW241" s="72">
        <v>30.11</v>
      </c>
      <c r="AX241" s="113">
        <v>36.24</v>
      </c>
      <c r="AY241" s="113">
        <v>34.200000000000003</v>
      </c>
      <c r="AZ241" s="108">
        <v>417</v>
      </c>
      <c r="BA241" s="112">
        <v>24.04</v>
      </c>
      <c r="BB241" s="112">
        <v>25.87</v>
      </c>
      <c r="BC241" s="112">
        <v>28.126799999999996</v>
      </c>
      <c r="BD241" s="112">
        <v>25.87</v>
      </c>
      <c r="BE241" s="112">
        <v>32.22</v>
      </c>
      <c r="BF241" s="112">
        <v>29.400000000000002</v>
      </c>
      <c r="BG241" s="109">
        <v>833</v>
      </c>
      <c r="BH241" s="112">
        <v>22.75</v>
      </c>
      <c r="BI241" s="112">
        <v>23.85</v>
      </c>
      <c r="BJ241" s="112">
        <v>26.6175</v>
      </c>
      <c r="BK241" s="112">
        <v>23.85</v>
      </c>
      <c r="BL241" s="112">
        <v>30.48</v>
      </c>
      <c r="BM241" s="112">
        <v>27.119999999999997</v>
      </c>
      <c r="BN241" s="109">
        <v>1667</v>
      </c>
      <c r="BO241" s="112">
        <v>20.97</v>
      </c>
      <c r="BP241" s="112">
        <v>21.58</v>
      </c>
      <c r="BQ241" s="112">
        <v>24.534899999999997</v>
      </c>
      <c r="BR241" s="112">
        <v>21.58</v>
      </c>
      <c r="BS241" s="112">
        <v>28.14</v>
      </c>
      <c r="BT241" s="112">
        <v>24.54</v>
      </c>
      <c r="BU241" s="109">
        <v>4167</v>
      </c>
      <c r="BV241" s="112">
        <v>20.23</v>
      </c>
      <c r="BW241" s="112">
        <v>20.54</v>
      </c>
      <c r="BX241" s="112">
        <v>23.6691</v>
      </c>
      <c r="BY241" s="112">
        <v>20.54</v>
      </c>
      <c r="BZ241" s="112">
        <v>27.119999999999997</v>
      </c>
      <c r="CA241" s="112">
        <v>23.34</v>
      </c>
      <c r="CB241" s="106" t="str">
        <f t="shared" si="61"/>
        <v>Heineken UCL</v>
      </c>
      <c r="CC241" s="30"/>
      <c r="CD241" s="30"/>
      <c r="CE241" s="73"/>
      <c r="CF241" s="74"/>
      <c r="CG241" s="30"/>
      <c r="CH241" s="30"/>
      <c r="CI241" s="30">
        <v>100051</v>
      </c>
    </row>
    <row r="242" spans="1:87" ht="15" customHeight="1" x14ac:dyDescent="0.25">
      <c r="A242" s="30" t="s">
        <v>188</v>
      </c>
      <c r="B242" s="30">
        <v>88026371</v>
      </c>
      <c r="C242" s="30" t="s">
        <v>385</v>
      </c>
      <c r="D242" s="96">
        <f>VLOOKUP(B242,'Status update'!B:E,4,0)</f>
        <v>1</v>
      </c>
      <c r="E242" s="96">
        <f>D242</f>
        <v>1</v>
      </c>
      <c r="F242" s="96">
        <f>VLOOKUP(B242,'Status update'!B:D,3,0)</f>
        <v>5</v>
      </c>
      <c r="G242" s="97">
        <f t="shared" si="50"/>
        <v>5</v>
      </c>
      <c r="H242" s="30"/>
      <c r="I242" s="30"/>
      <c r="J242" s="30"/>
      <c r="K242" s="98">
        <f t="shared" si="51"/>
        <v>2.5000000000000001E-2</v>
      </c>
      <c r="L242" s="98">
        <f t="shared" si="52"/>
        <v>2.5000000000000001E-2</v>
      </c>
      <c r="M242" s="99"/>
      <c r="N242" s="100">
        <f t="shared" si="53"/>
        <v>0</v>
      </c>
      <c r="O242" s="101"/>
      <c r="P242" s="102"/>
      <c r="Q242" s="103"/>
      <c r="R242" s="103"/>
      <c r="S242" s="30" t="s">
        <v>73</v>
      </c>
      <c r="T242" s="30" t="s">
        <v>106</v>
      </c>
      <c r="U242" s="30">
        <v>39</v>
      </c>
      <c r="V242" s="30">
        <v>33</v>
      </c>
      <c r="W242" s="30">
        <v>4.5</v>
      </c>
      <c r="X242" s="30">
        <v>200</v>
      </c>
      <c r="Y242" s="30" t="s">
        <v>75</v>
      </c>
      <c r="Z242" s="30">
        <v>5</v>
      </c>
      <c r="AA242" s="30" t="s">
        <v>76</v>
      </c>
      <c r="AB242" s="30" t="s">
        <v>117</v>
      </c>
      <c r="AC242" s="30">
        <v>60</v>
      </c>
      <c r="AD242" s="30">
        <v>70</v>
      </c>
      <c r="AE242" s="107"/>
      <c r="AF242" s="75"/>
      <c r="AG242" s="104">
        <f t="shared" si="54"/>
        <v>26</v>
      </c>
      <c r="AH242" s="104">
        <f t="shared" si="55"/>
        <v>30.419999999999998</v>
      </c>
      <c r="AI242" s="104">
        <f t="shared" si="56"/>
        <v>26.5</v>
      </c>
      <c r="AJ242" s="104">
        <f t="shared" si="57"/>
        <v>35.550000000000004</v>
      </c>
      <c r="AK242" s="104">
        <f t="shared" si="58"/>
        <v>33.9</v>
      </c>
      <c r="AL242" s="105">
        <f t="shared" si="59"/>
        <v>35.550000000000004</v>
      </c>
      <c r="AM242" s="105">
        <f t="shared" si="60"/>
        <v>33.9</v>
      </c>
      <c r="AN242" s="105"/>
      <c r="AO242" s="105"/>
      <c r="AP242" s="39">
        <f t="shared" si="62"/>
        <v>1</v>
      </c>
      <c r="AQ242" s="30" t="s">
        <v>118</v>
      </c>
      <c r="AR242" s="30" t="s">
        <v>79</v>
      </c>
      <c r="AS242" s="30">
        <v>200</v>
      </c>
      <c r="AT242" s="113">
        <v>26</v>
      </c>
      <c r="AU242" s="113">
        <v>26.5</v>
      </c>
      <c r="AV242" s="72">
        <v>30.419999999999998</v>
      </c>
      <c r="AW242" s="72">
        <v>26.5</v>
      </c>
      <c r="AX242" s="113">
        <v>35.550000000000004</v>
      </c>
      <c r="AY242" s="113">
        <v>33.9</v>
      </c>
      <c r="AZ242" s="108">
        <v>500</v>
      </c>
      <c r="BA242" s="112">
        <v>23.25</v>
      </c>
      <c r="BB242" s="112">
        <v>23.75</v>
      </c>
      <c r="BC242" s="112">
        <v>27.202499999999997</v>
      </c>
      <c r="BD242" s="112">
        <v>23.75</v>
      </c>
      <c r="BE242" s="112">
        <v>31.85</v>
      </c>
      <c r="BF242" s="112">
        <v>31.9</v>
      </c>
      <c r="BG242" s="109">
        <v>1000</v>
      </c>
      <c r="BH242" s="112">
        <v>21.75</v>
      </c>
      <c r="BI242" s="112">
        <v>22.25</v>
      </c>
      <c r="BJ242" s="112">
        <v>25.447499999999998</v>
      </c>
      <c r="BK242" s="112">
        <v>22.25</v>
      </c>
      <c r="BL242" s="112">
        <v>29.849999999999998</v>
      </c>
      <c r="BM242" s="112">
        <v>31.200000000000003</v>
      </c>
      <c r="BN242" s="109">
        <v>2000</v>
      </c>
      <c r="BO242" s="112">
        <v>19.5</v>
      </c>
      <c r="BP242" s="112">
        <v>20</v>
      </c>
      <c r="BQ242" s="112">
        <v>22.814999999999998</v>
      </c>
      <c r="BR242" s="112">
        <v>20</v>
      </c>
      <c r="BS242" s="112">
        <v>26.8</v>
      </c>
      <c r="BT242" s="112">
        <v>26.95</v>
      </c>
      <c r="BU242" s="109"/>
      <c r="BV242" s="112"/>
      <c r="BW242" s="112"/>
      <c r="BX242" s="112"/>
      <c r="BY242" s="112"/>
      <c r="BZ242" s="112"/>
      <c r="CA242" s="112"/>
      <c r="CB242" s="106" t="str">
        <f t="shared" si="61"/>
        <v>Heineken - 0.0</v>
      </c>
      <c r="CC242" s="30">
        <v>46.349999999999994</v>
      </c>
      <c r="CD242" s="30"/>
      <c r="CE242" s="73"/>
      <c r="CF242" s="74"/>
      <c r="CG242" s="30"/>
      <c r="CH242" s="30"/>
      <c r="CI242" s="110">
        <v>101140</v>
      </c>
    </row>
    <row r="243" spans="1:87" ht="15" customHeight="1" x14ac:dyDescent="0.25">
      <c r="A243" s="30" t="s">
        <v>188</v>
      </c>
      <c r="B243" s="30">
        <v>88026372</v>
      </c>
      <c r="C243" s="30" t="s">
        <v>386</v>
      </c>
      <c r="D243" s="96">
        <f>VLOOKUP(B243,'Status update'!B:E,4,0)</f>
        <v>1</v>
      </c>
      <c r="E243" s="96">
        <f>D243</f>
        <v>1</v>
      </c>
      <c r="F243" s="96">
        <f>VLOOKUP(B243,'Status update'!B:D,3,0)</f>
        <v>5</v>
      </c>
      <c r="G243" s="97">
        <f t="shared" si="50"/>
        <v>5</v>
      </c>
      <c r="H243" s="30"/>
      <c r="I243" s="30"/>
      <c r="J243" s="30"/>
      <c r="K243" s="98">
        <f t="shared" si="51"/>
        <v>2.5000000000000001E-2</v>
      </c>
      <c r="L243" s="98">
        <f t="shared" si="52"/>
        <v>2.5000000000000001E-2</v>
      </c>
      <c r="M243" s="99"/>
      <c r="N243" s="100">
        <f t="shared" si="53"/>
        <v>0</v>
      </c>
      <c r="O243" s="101"/>
      <c r="P243" s="102"/>
      <c r="Q243" s="103"/>
      <c r="R243" s="103"/>
      <c r="S243" s="30" t="s">
        <v>73</v>
      </c>
      <c r="T243" s="30" t="s">
        <v>106</v>
      </c>
      <c r="U243" s="30">
        <v>39</v>
      </c>
      <c r="V243" s="30">
        <v>33</v>
      </c>
      <c r="W243" s="30">
        <v>4.5</v>
      </c>
      <c r="X243" s="30">
        <v>200</v>
      </c>
      <c r="Y243" s="30" t="s">
        <v>75</v>
      </c>
      <c r="Z243" s="30">
        <v>5</v>
      </c>
      <c r="AA243" s="30" t="s">
        <v>76</v>
      </c>
      <c r="AB243" s="30" t="s">
        <v>117</v>
      </c>
      <c r="AC243" s="30">
        <v>60</v>
      </c>
      <c r="AD243" s="30">
        <v>70</v>
      </c>
      <c r="AE243" s="107"/>
      <c r="AF243" s="75"/>
      <c r="AG243" s="104">
        <f t="shared" si="54"/>
        <v>26</v>
      </c>
      <c r="AH243" s="104">
        <f t="shared" si="55"/>
        <v>30.419999999999998</v>
      </c>
      <c r="AI243" s="104">
        <f t="shared" si="56"/>
        <v>26.5</v>
      </c>
      <c r="AJ243" s="104">
        <f t="shared" si="57"/>
        <v>35.550000000000004</v>
      </c>
      <c r="AK243" s="104">
        <f t="shared" si="58"/>
        <v>33.9</v>
      </c>
      <c r="AL243" s="105">
        <f t="shared" si="59"/>
        <v>35.550000000000004</v>
      </c>
      <c r="AM243" s="105">
        <f t="shared" si="60"/>
        <v>33.9</v>
      </c>
      <c r="AN243" s="105"/>
      <c r="AO243" s="105"/>
      <c r="AP243" s="39">
        <f t="shared" ref="AP243:AP266" si="63">IF($F243&lt;=AZ243,1,(IF($F243&lt;=BG243,2,(IF($F243&lt;=BN243,3,(IF($F243&lt;=BU243,4,5)))))))</f>
        <v>1</v>
      </c>
      <c r="AQ243" s="30" t="s">
        <v>118</v>
      </c>
      <c r="AR243" s="30" t="s">
        <v>79</v>
      </c>
      <c r="AS243" s="30">
        <v>200</v>
      </c>
      <c r="AT243" s="113">
        <v>26</v>
      </c>
      <c r="AU243" s="113">
        <v>26.5</v>
      </c>
      <c r="AV243" s="72">
        <v>30.419999999999998</v>
      </c>
      <c r="AW243" s="72">
        <v>26.5</v>
      </c>
      <c r="AX243" s="113">
        <v>35.550000000000004</v>
      </c>
      <c r="AY243" s="113">
        <v>33.9</v>
      </c>
      <c r="AZ243" s="108">
        <v>500</v>
      </c>
      <c r="BA243" s="112">
        <v>23.25</v>
      </c>
      <c r="BB243" s="112">
        <v>23.75</v>
      </c>
      <c r="BC243" s="112">
        <v>27.202499999999997</v>
      </c>
      <c r="BD243" s="112">
        <v>23.75</v>
      </c>
      <c r="BE243" s="112">
        <v>31.85</v>
      </c>
      <c r="BF243" s="112">
        <v>31.9</v>
      </c>
      <c r="BG243" s="109">
        <v>1000</v>
      </c>
      <c r="BH243" s="112">
        <v>21.75</v>
      </c>
      <c r="BI243" s="112">
        <v>22.25</v>
      </c>
      <c r="BJ243" s="112">
        <v>25.447499999999998</v>
      </c>
      <c r="BK243" s="112">
        <v>22.25</v>
      </c>
      <c r="BL243" s="112">
        <v>29.849999999999998</v>
      </c>
      <c r="BM243" s="112">
        <v>31.200000000000003</v>
      </c>
      <c r="BN243" s="109">
        <v>2000</v>
      </c>
      <c r="BO243" s="112">
        <v>19.5</v>
      </c>
      <c r="BP243" s="112">
        <v>20</v>
      </c>
      <c r="BQ243" s="112">
        <v>22.814999999999998</v>
      </c>
      <c r="BR243" s="112">
        <v>20</v>
      </c>
      <c r="BS243" s="112">
        <v>26.8</v>
      </c>
      <c r="BT243" s="112">
        <v>26.95</v>
      </c>
      <c r="BU243" s="109"/>
      <c r="BV243" s="112"/>
      <c r="BW243" s="112"/>
      <c r="BX243" s="112"/>
      <c r="BY243" s="112"/>
      <c r="BZ243" s="112"/>
      <c r="CA243" s="112"/>
      <c r="CB243" s="106" t="str">
        <f t="shared" si="61"/>
        <v>Heineken - 0.0</v>
      </c>
      <c r="CC243" s="30"/>
      <c r="CD243" s="30"/>
      <c r="CE243" s="73"/>
      <c r="CF243" s="74"/>
      <c r="CG243" s="30"/>
      <c r="CH243" s="30"/>
      <c r="CI243" s="30">
        <v>101140</v>
      </c>
    </row>
    <row r="244" spans="1:87" ht="15" customHeight="1" x14ac:dyDescent="0.25">
      <c r="A244" s="30" t="s">
        <v>71</v>
      </c>
      <c r="B244" s="30">
        <v>88026403</v>
      </c>
      <c r="C244" s="30" t="s">
        <v>387</v>
      </c>
      <c r="D244" s="96">
        <f>VLOOKUP(B244,'Status update'!B:E,4,0)</f>
        <v>1</v>
      </c>
      <c r="E244" s="96">
        <f>D244</f>
        <v>1</v>
      </c>
      <c r="F244" s="96">
        <f>VLOOKUP(B244,'Status update'!B:D,3,0)</f>
        <v>5</v>
      </c>
      <c r="G244" s="97">
        <f t="shared" si="50"/>
        <v>5</v>
      </c>
      <c r="H244" s="30"/>
      <c r="I244" s="30"/>
      <c r="J244" s="30"/>
      <c r="K244" s="98">
        <f t="shared" si="51"/>
        <v>2.5000000000000001E-2</v>
      </c>
      <c r="L244" s="98">
        <f t="shared" si="52"/>
        <v>2.5000000000000001E-2</v>
      </c>
      <c r="M244" s="99"/>
      <c r="N244" s="100">
        <f t="shared" si="53"/>
        <v>0</v>
      </c>
      <c r="O244" s="101"/>
      <c r="P244" s="102"/>
      <c r="Q244" s="103"/>
      <c r="R244" s="103"/>
      <c r="S244" s="30" t="s">
        <v>73</v>
      </c>
      <c r="T244" s="30" t="s">
        <v>74</v>
      </c>
      <c r="U244" s="30">
        <v>33</v>
      </c>
      <c r="V244" s="30">
        <v>39</v>
      </c>
      <c r="W244" s="30">
        <v>24</v>
      </c>
      <c r="X244" s="30">
        <v>200</v>
      </c>
      <c r="Y244" s="30" t="s">
        <v>75</v>
      </c>
      <c r="Z244" s="30">
        <v>5</v>
      </c>
      <c r="AA244" s="30" t="s">
        <v>76</v>
      </c>
      <c r="AB244" s="30" t="s">
        <v>117</v>
      </c>
      <c r="AC244" s="30">
        <v>77</v>
      </c>
      <c r="AD244" s="30">
        <v>84</v>
      </c>
      <c r="AE244" s="107"/>
      <c r="AF244" s="75"/>
      <c r="AG244" s="104">
        <f t="shared" si="54"/>
        <v>45.117095238095231</v>
      </c>
      <c r="AH244" s="104">
        <f t="shared" si="55"/>
        <v>52.787001428571415</v>
      </c>
      <c r="AI244" s="104">
        <f t="shared" si="56"/>
        <v>48.182809523809517</v>
      </c>
      <c r="AJ244" s="104">
        <f t="shared" si="57"/>
        <v>60.5</v>
      </c>
      <c r="AK244" s="104">
        <f t="shared" si="58"/>
        <v>54.75</v>
      </c>
      <c r="AL244" s="105">
        <f t="shared" si="59"/>
        <v>60.5</v>
      </c>
      <c r="AM244" s="105">
        <f t="shared" si="60"/>
        <v>54.75</v>
      </c>
      <c r="AN244" s="105"/>
      <c r="AO244" s="105"/>
      <c r="AP244" s="39">
        <f t="shared" si="63"/>
        <v>1</v>
      </c>
      <c r="AQ244" s="30" t="s">
        <v>118</v>
      </c>
      <c r="AR244" s="30" t="s">
        <v>79</v>
      </c>
      <c r="AS244" s="30">
        <v>200</v>
      </c>
      <c r="AT244" s="113">
        <v>45.117095238095231</v>
      </c>
      <c r="AU244" s="113">
        <v>48.182809523809517</v>
      </c>
      <c r="AV244" s="72">
        <v>52.787001428571415</v>
      </c>
      <c r="AW244" s="72">
        <v>48.182809523809517</v>
      </c>
      <c r="AX244" s="113">
        <v>60.5</v>
      </c>
      <c r="AY244" s="113">
        <v>54.75</v>
      </c>
      <c r="AZ244" s="108">
        <v>500</v>
      </c>
      <c r="BA244" s="112">
        <v>41.23385714285714</v>
      </c>
      <c r="BB244" s="112">
        <v>43.022190476190474</v>
      </c>
      <c r="BC244" s="112">
        <v>48.24361285714285</v>
      </c>
      <c r="BD244" s="112">
        <v>43.022190476190474</v>
      </c>
      <c r="BE244" s="112">
        <v>55.300000000000004</v>
      </c>
      <c r="BF244" s="112">
        <v>48.9</v>
      </c>
      <c r="BG244" s="109">
        <v>1000</v>
      </c>
      <c r="BH244" s="112">
        <v>39.854285714285709</v>
      </c>
      <c r="BI244" s="112">
        <v>41.387142857142855</v>
      </c>
      <c r="BJ244" s="112">
        <v>46.629514285714279</v>
      </c>
      <c r="BK244" s="112">
        <v>41.387142857142855</v>
      </c>
      <c r="BL244" s="112">
        <v>53.449999999999996</v>
      </c>
      <c r="BM244" s="112">
        <v>47.05</v>
      </c>
      <c r="BN244" s="109">
        <v>2000</v>
      </c>
      <c r="BO244" s="112">
        <v>38.781285714285715</v>
      </c>
      <c r="BP244" s="112">
        <v>39.394428571428563</v>
      </c>
      <c r="BQ244" s="112">
        <v>45.374104285714282</v>
      </c>
      <c r="BR244" s="112">
        <v>39.394428571428563</v>
      </c>
      <c r="BS244" s="112">
        <v>52</v>
      </c>
      <c r="BT244" s="112">
        <v>44.75</v>
      </c>
      <c r="BU244" s="109">
        <v>5000</v>
      </c>
      <c r="BV244" s="112">
        <v>38.576904761904757</v>
      </c>
      <c r="BW244" s="112">
        <v>38.832380952380952</v>
      </c>
      <c r="BX244" s="112">
        <v>45.134978571428562</v>
      </c>
      <c r="BY244" s="112">
        <v>38.832380952380952</v>
      </c>
      <c r="BZ244" s="112">
        <v>51.75</v>
      </c>
      <c r="CA244" s="112">
        <v>44.15</v>
      </c>
      <c r="CB244" s="106" t="str">
        <f t="shared" si="61"/>
        <v>Heineken</v>
      </c>
      <c r="CC244" s="30">
        <v>0</v>
      </c>
      <c r="CD244" s="30"/>
      <c r="CE244" s="73"/>
      <c r="CF244" s="74"/>
      <c r="CG244" s="30"/>
      <c r="CH244" s="30"/>
      <c r="CI244" s="110">
        <v>100051</v>
      </c>
    </row>
    <row r="245" spans="1:87" ht="15" customHeight="1" x14ac:dyDescent="0.25">
      <c r="A245" s="30" t="s">
        <v>71</v>
      </c>
      <c r="B245" s="30">
        <v>88026366</v>
      </c>
      <c r="C245" s="30" t="s">
        <v>388</v>
      </c>
      <c r="D245" s="96">
        <f>VLOOKUP(B245,'Status update'!B:E,4,0)</f>
        <v>1</v>
      </c>
      <c r="E245" s="96">
        <f>D245</f>
        <v>1</v>
      </c>
      <c r="F245" s="96">
        <f>VLOOKUP(B245,'Status update'!B:D,3,0)</f>
        <v>22</v>
      </c>
      <c r="G245" s="97">
        <f t="shared" si="50"/>
        <v>22</v>
      </c>
      <c r="H245" s="30"/>
      <c r="I245" s="30"/>
      <c r="J245" s="30"/>
      <c r="K245" s="98">
        <f t="shared" si="51"/>
        <v>2.1999999999999999E-2</v>
      </c>
      <c r="L245" s="98">
        <f t="shared" si="52"/>
        <v>2.1999999999999999E-2</v>
      </c>
      <c r="M245" s="99"/>
      <c r="N245" s="100">
        <f t="shared" si="53"/>
        <v>0</v>
      </c>
      <c r="O245" s="101"/>
      <c r="P245" s="102"/>
      <c r="Q245" s="103"/>
      <c r="R245" s="103"/>
      <c r="S245" s="30" t="s">
        <v>73</v>
      </c>
      <c r="T245" s="30" t="s">
        <v>106</v>
      </c>
      <c r="U245" s="30">
        <v>49</v>
      </c>
      <c r="V245" s="30">
        <v>37</v>
      </c>
      <c r="W245" s="30">
        <v>12</v>
      </c>
      <c r="X245" s="30">
        <v>1000</v>
      </c>
      <c r="Y245" s="30" t="s">
        <v>83</v>
      </c>
      <c r="Z245" s="30">
        <v>1</v>
      </c>
      <c r="AA245" s="30" t="s">
        <v>389</v>
      </c>
      <c r="AB245" s="30" t="s">
        <v>117</v>
      </c>
      <c r="AC245" s="30">
        <v>75</v>
      </c>
      <c r="AD245" s="30">
        <v>75</v>
      </c>
      <c r="AE245" s="107"/>
      <c r="AF245" s="75"/>
      <c r="AG245" s="104">
        <f t="shared" si="54"/>
        <v>44.06</v>
      </c>
      <c r="AH245" s="104">
        <f t="shared" si="55"/>
        <v>49.347200000000008</v>
      </c>
      <c r="AI245" s="104">
        <f t="shared" si="56"/>
        <v>46.703600000000002</v>
      </c>
      <c r="AJ245" s="104">
        <f t="shared" si="57"/>
        <v>56.08</v>
      </c>
      <c r="AK245" s="104">
        <f t="shared" si="58"/>
        <v>53.07</v>
      </c>
      <c r="AL245" s="105">
        <f t="shared" si="59"/>
        <v>56.08</v>
      </c>
      <c r="AM245" s="105">
        <f t="shared" si="60"/>
        <v>53.07</v>
      </c>
      <c r="AN245" s="105"/>
      <c r="AO245" s="105"/>
      <c r="AP245" s="39">
        <f t="shared" si="63"/>
        <v>1</v>
      </c>
      <c r="AQ245" s="30" t="s">
        <v>390</v>
      </c>
      <c r="AR245" s="30"/>
      <c r="AS245" s="30">
        <v>1000</v>
      </c>
      <c r="AT245" s="113">
        <v>44.06</v>
      </c>
      <c r="AU245" s="113"/>
      <c r="AV245" s="72">
        <v>49.347200000000008</v>
      </c>
      <c r="AW245" s="72">
        <v>46.703600000000002</v>
      </c>
      <c r="AX245" s="113">
        <v>56.08</v>
      </c>
      <c r="AY245" s="113">
        <v>53.07</v>
      </c>
      <c r="AZ245" s="108">
        <v>2500</v>
      </c>
      <c r="BA245" s="112">
        <v>43.17</v>
      </c>
      <c r="BB245" s="112"/>
      <c r="BC245" s="112">
        <v>48.350400000000008</v>
      </c>
      <c r="BD245" s="112">
        <v>45.760200000000005</v>
      </c>
      <c r="BE245" s="112">
        <v>54.94</v>
      </c>
      <c r="BF245" s="112">
        <v>52</v>
      </c>
      <c r="BG245" s="109">
        <v>5000</v>
      </c>
      <c r="BH245" s="112">
        <v>42.17</v>
      </c>
      <c r="BI245" s="112"/>
      <c r="BJ245" s="112">
        <v>47.230400000000003</v>
      </c>
      <c r="BK245" s="112">
        <v>44.700200000000002</v>
      </c>
      <c r="BL245" s="112">
        <v>53.67</v>
      </c>
      <c r="BM245" s="112">
        <v>50.8</v>
      </c>
      <c r="BN245" s="109">
        <v>10000</v>
      </c>
      <c r="BO245" s="112">
        <v>41.41</v>
      </c>
      <c r="BP245" s="112"/>
      <c r="BQ245" s="112">
        <v>46.379199999999997</v>
      </c>
      <c r="BR245" s="112">
        <v>43.894599999999997</v>
      </c>
      <c r="BS245" s="112">
        <v>52.7</v>
      </c>
      <c r="BT245" s="112">
        <v>49.88</v>
      </c>
      <c r="BU245" s="109"/>
      <c r="BV245" s="112"/>
      <c r="BW245" s="112"/>
      <c r="BX245" s="112"/>
      <c r="BY245" s="112"/>
      <c r="BZ245" s="112"/>
      <c r="CA245" s="112"/>
      <c r="CB245" s="106" t="str">
        <f t="shared" si="61"/>
        <v>Heineken</v>
      </c>
      <c r="CC245" s="30">
        <v>0</v>
      </c>
      <c r="CD245" s="30"/>
      <c r="CE245" s="73"/>
      <c r="CF245" s="74"/>
      <c r="CG245" s="30"/>
      <c r="CH245" s="30"/>
      <c r="CI245" s="110">
        <v>101140</v>
      </c>
    </row>
    <row r="246" spans="1:87" ht="15" customHeight="1" x14ac:dyDescent="0.25">
      <c r="A246" s="30" t="s">
        <v>119</v>
      </c>
      <c r="B246" s="30">
        <v>88026582</v>
      </c>
      <c r="C246" s="30" t="s">
        <v>391</v>
      </c>
      <c r="D246" s="96">
        <f>VLOOKUP(B246,'Status update'!B:E,4,0)</f>
        <v>1</v>
      </c>
      <c r="E246" s="96">
        <v>3</v>
      </c>
      <c r="F246" s="96">
        <f>VLOOKUP(B246,'Status update'!B:D,3,0)</f>
        <v>74</v>
      </c>
      <c r="G246" s="97">
        <f t="shared" si="50"/>
        <v>74</v>
      </c>
      <c r="H246" s="30" t="s">
        <v>86</v>
      </c>
      <c r="I246" s="30"/>
      <c r="J246" s="30"/>
      <c r="K246" s="98">
        <f t="shared" si="51"/>
        <v>0.74</v>
      </c>
      <c r="L246" s="98">
        <f t="shared" si="52"/>
        <v>0.74</v>
      </c>
      <c r="M246" s="99"/>
      <c r="N246" s="100">
        <f t="shared" si="53"/>
        <v>0</v>
      </c>
      <c r="O246" s="101"/>
      <c r="P246" s="102"/>
      <c r="Q246" s="103"/>
      <c r="R246" s="103"/>
      <c r="S246" s="30" t="s">
        <v>81</v>
      </c>
      <c r="T246" s="30" t="s">
        <v>82</v>
      </c>
      <c r="U246" s="30">
        <v>10</v>
      </c>
      <c r="V246" s="30">
        <v>56</v>
      </c>
      <c r="W246" s="30">
        <v>64</v>
      </c>
      <c r="X246" s="30">
        <v>100</v>
      </c>
      <c r="Y246" s="30" t="s">
        <v>83</v>
      </c>
      <c r="Z246" s="30">
        <v>1</v>
      </c>
      <c r="AA246" s="30" t="s">
        <v>76</v>
      </c>
      <c r="AB246" s="30" t="s">
        <v>84</v>
      </c>
      <c r="AC246" s="30">
        <v>50</v>
      </c>
      <c r="AD246" s="30">
        <v>55</v>
      </c>
      <c r="AE246" s="107"/>
      <c r="AF246" s="75"/>
      <c r="AG246" s="104">
        <f t="shared" si="54"/>
        <v>112.67</v>
      </c>
      <c r="AH246" s="104">
        <f t="shared" si="55"/>
        <v>128.44380000000001</v>
      </c>
      <c r="AI246" s="104">
        <f t="shared" si="56"/>
        <v>115.71</v>
      </c>
      <c r="AJ246" s="104">
        <f t="shared" si="57"/>
        <v>148.52000000000001</v>
      </c>
      <c r="AK246" s="104">
        <f t="shared" si="58"/>
        <v>131.49</v>
      </c>
      <c r="AL246" s="105">
        <f t="shared" si="59"/>
        <v>148.52000000000001</v>
      </c>
      <c r="AM246" s="105">
        <f t="shared" si="60"/>
        <v>131.49</v>
      </c>
      <c r="AN246" s="105"/>
      <c r="AO246" s="105"/>
      <c r="AP246" s="39">
        <f t="shared" si="63"/>
        <v>1</v>
      </c>
      <c r="AQ246" s="30" t="s">
        <v>78</v>
      </c>
      <c r="AR246" s="30" t="s">
        <v>79</v>
      </c>
      <c r="AS246" s="30">
        <v>100</v>
      </c>
      <c r="AT246" s="113">
        <v>112.67</v>
      </c>
      <c r="AU246" s="113">
        <v>115.71</v>
      </c>
      <c r="AV246" s="72">
        <v>128.44380000000001</v>
      </c>
      <c r="AW246" s="72">
        <v>115.71</v>
      </c>
      <c r="AX246" s="113">
        <v>148.52000000000001</v>
      </c>
      <c r="AY246" s="113">
        <v>131.49</v>
      </c>
      <c r="AZ246" s="108">
        <v>250</v>
      </c>
      <c r="BA246" s="112">
        <v>110.64</v>
      </c>
      <c r="BB246" s="112">
        <v>113.68</v>
      </c>
      <c r="BC246" s="112">
        <v>126.12960000000001</v>
      </c>
      <c r="BD246" s="112">
        <v>113.68</v>
      </c>
      <c r="BE246" s="112">
        <v>145.84</v>
      </c>
      <c r="BF246" s="112">
        <v>129.18</v>
      </c>
      <c r="BG246" s="109">
        <v>500</v>
      </c>
      <c r="BH246" s="112">
        <v>108.61</v>
      </c>
      <c r="BI246" s="112">
        <v>111.65</v>
      </c>
      <c r="BJ246" s="112">
        <v>123.81540000000001</v>
      </c>
      <c r="BK246" s="112">
        <v>111.65</v>
      </c>
      <c r="BL246" s="112">
        <v>143.16999999999999</v>
      </c>
      <c r="BM246" s="112">
        <v>126.88</v>
      </c>
      <c r="BN246" s="109">
        <v>1000</v>
      </c>
      <c r="BO246" s="112">
        <v>106.58</v>
      </c>
      <c r="BP246" s="112">
        <v>109.62</v>
      </c>
      <c r="BQ246" s="112">
        <v>121.50120000000001</v>
      </c>
      <c r="BR246" s="112">
        <v>109.62</v>
      </c>
      <c r="BS246" s="112">
        <v>140.49</v>
      </c>
      <c r="BT246" s="112">
        <v>124.57</v>
      </c>
      <c r="BU246" s="109"/>
      <c r="BV246" s="112"/>
      <c r="BW246" s="112"/>
      <c r="BX246" s="112"/>
      <c r="BY246" s="112"/>
      <c r="BZ246" s="112"/>
      <c r="CA246" s="112"/>
      <c r="CB246" s="106" t="str">
        <f t="shared" si="61"/>
        <v>Heineken UCL</v>
      </c>
      <c r="CC246" s="30"/>
      <c r="CD246" s="30"/>
      <c r="CE246" s="73"/>
      <c r="CF246" s="74"/>
      <c r="CG246" s="30"/>
      <c r="CH246" s="30"/>
      <c r="CI246" s="30">
        <v>100049</v>
      </c>
    </row>
    <row r="247" spans="1:87" ht="15" customHeight="1" x14ac:dyDescent="0.25">
      <c r="A247" s="30" t="s">
        <v>251</v>
      </c>
      <c r="B247" s="30">
        <v>88024831</v>
      </c>
      <c r="C247" s="30" t="s">
        <v>392</v>
      </c>
      <c r="D247" s="96">
        <f>VLOOKUP(B247,'Status update'!B:E,4,0)</f>
        <v>1</v>
      </c>
      <c r="E247" s="96">
        <f>D247</f>
        <v>1</v>
      </c>
      <c r="F247" s="96">
        <f>VLOOKUP(B247,'Status update'!B:D,3,0)</f>
        <v>5</v>
      </c>
      <c r="G247" s="97">
        <f t="shared" si="50"/>
        <v>5</v>
      </c>
      <c r="H247" s="30"/>
      <c r="I247" s="30"/>
      <c r="J247" s="30"/>
      <c r="K247" s="98">
        <f t="shared" si="51"/>
        <v>2.0920502092050208E-2</v>
      </c>
      <c r="L247" s="98">
        <f t="shared" si="52"/>
        <v>2.0920502092050208E-2</v>
      </c>
      <c r="M247" s="99"/>
      <c r="N247" s="100">
        <f t="shared" si="53"/>
        <v>0</v>
      </c>
      <c r="O247" s="101"/>
      <c r="P247" s="102"/>
      <c r="Q247" s="103"/>
      <c r="R247" s="103"/>
      <c r="S247" s="30" t="s">
        <v>73</v>
      </c>
      <c r="T247" s="30" t="s">
        <v>74</v>
      </c>
      <c r="U247" s="30">
        <v>61.5</v>
      </c>
      <c r="V247" s="30">
        <v>42</v>
      </c>
      <c r="W247" s="30">
        <v>43</v>
      </c>
      <c r="X247" s="30">
        <v>239</v>
      </c>
      <c r="Y247" s="30" t="s">
        <v>83</v>
      </c>
      <c r="Z247" s="30">
        <v>1</v>
      </c>
      <c r="AA247" s="30" t="s">
        <v>76</v>
      </c>
      <c r="AB247" s="30" t="s">
        <v>77</v>
      </c>
      <c r="AC247" s="30">
        <v>70</v>
      </c>
      <c r="AD247" s="30">
        <v>77</v>
      </c>
      <c r="AE247" s="107"/>
      <c r="AF247" s="75"/>
      <c r="AG247" s="104">
        <f t="shared" si="54"/>
        <v>0</v>
      </c>
      <c r="AH247" s="104">
        <f t="shared" si="55"/>
        <v>0</v>
      </c>
      <c r="AI247" s="104">
        <f t="shared" si="56"/>
        <v>106.45</v>
      </c>
      <c r="AJ247" s="104">
        <f t="shared" si="57"/>
        <v>0</v>
      </c>
      <c r="AK247" s="104">
        <f t="shared" si="58"/>
        <v>122.16</v>
      </c>
      <c r="AL247" s="105">
        <f t="shared" si="59"/>
        <v>0</v>
      </c>
      <c r="AM247" s="105">
        <f t="shared" si="60"/>
        <v>122.16</v>
      </c>
      <c r="AN247" s="105"/>
      <c r="AO247" s="105"/>
      <c r="AP247" s="39">
        <f t="shared" si="63"/>
        <v>1</v>
      </c>
      <c r="AQ247" s="30">
        <v>0</v>
      </c>
      <c r="AR247" s="30" t="s">
        <v>79</v>
      </c>
      <c r="AS247" s="30">
        <v>239</v>
      </c>
      <c r="AT247" s="113"/>
      <c r="AU247" s="113">
        <v>106.45</v>
      </c>
      <c r="AV247" s="72"/>
      <c r="AW247" s="72">
        <v>106.45</v>
      </c>
      <c r="AX247" s="113"/>
      <c r="AY247" s="113">
        <v>122.16</v>
      </c>
      <c r="AZ247" s="108">
        <v>500</v>
      </c>
      <c r="BA247" s="112"/>
      <c r="BB247" s="112">
        <v>92.993333333333325</v>
      </c>
      <c r="BC247" s="112"/>
      <c r="BD247" s="112">
        <v>92.993333333333325</v>
      </c>
      <c r="BE247" s="112"/>
      <c r="BF247" s="112">
        <v>105.67</v>
      </c>
      <c r="BG247" s="109">
        <v>1000</v>
      </c>
      <c r="BH247" s="112"/>
      <c r="BI247" s="112">
        <v>89.416666666666657</v>
      </c>
      <c r="BJ247" s="112"/>
      <c r="BK247" s="112">
        <v>89.416666666666657</v>
      </c>
      <c r="BL247" s="112"/>
      <c r="BM247" s="112">
        <v>101.61</v>
      </c>
      <c r="BN247" s="109">
        <v>1500</v>
      </c>
      <c r="BO247" s="112"/>
      <c r="BP247" s="112">
        <v>86.350952380952364</v>
      </c>
      <c r="BQ247" s="112"/>
      <c r="BR247" s="112">
        <v>86.350952380952364</v>
      </c>
      <c r="BS247" s="112"/>
      <c r="BT247" s="112">
        <v>98.13</v>
      </c>
      <c r="BU247" s="109">
        <v>2000</v>
      </c>
      <c r="BV247" s="112"/>
      <c r="BW247" s="112">
        <v>84.30714285714285</v>
      </c>
      <c r="BX247" s="112"/>
      <c r="BY247" s="112">
        <v>84.30714285714285</v>
      </c>
      <c r="BZ247" s="112"/>
      <c r="CA247" s="112">
        <v>95.8</v>
      </c>
      <c r="CB247" s="106" t="str">
        <f t="shared" si="61"/>
        <v>Heineken Silver (APAC)</v>
      </c>
      <c r="CC247" s="30"/>
      <c r="CD247" s="30"/>
      <c r="CE247" s="73"/>
      <c r="CF247" s="74"/>
      <c r="CG247" s="30"/>
      <c r="CH247" s="30"/>
      <c r="CI247" s="30">
        <v>100051</v>
      </c>
    </row>
    <row r="248" spans="1:87" ht="15" customHeight="1" x14ac:dyDescent="0.25">
      <c r="A248" s="30" t="s">
        <v>71</v>
      </c>
      <c r="B248" s="30">
        <v>88026361</v>
      </c>
      <c r="C248" s="30" t="s">
        <v>393</v>
      </c>
      <c r="D248" s="96">
        <f>VLOOKUP(B248,'Status update'!B:E,4,0)</f>
        <v>1</v>
      </c>
      <c r="E248" s="96">
        <f>D248</f>
        <v>1</v>
      </c>
      <c r="F248" s="96">
        <f>VLOOKUP(B248,'Status update'!B:D,3,0)</f>
        <v>12</v>
      </c>
      <c r="G248" s="97">
        <f t="shared" si="50"/>
        <v>12</v>
      </c>
      <c r="H248" s="30"/>
      <c r="I248" s="30"/>
      <c r="J248" s="30"/>
      <c r="K248" s="98">
        <f t="shared" si="51"/>
        <v>1.2E-2</v>
      </c>
      <c r="L248" s="98">
        <f t="shared" si="52"/>
        <v>1.2E-2</v>
      </c>
      <c r="M248" s="99"/>
      <c r="N248" s="100">
        <f t="shared" si="53"/>
        <v>0</v>
      </c>
      <c r="O248" s="101"/>
      <c r="P248" s="102"/>
      <c r="Q248" s="103"/>
      <c r="R248" s="103"/>
      <c r="S248" s="30" t="s">
        <v>73</v>
      </c>
      <c r="T248" s="30" t="s">
        <v>106</v>
      </c>
      <c r="U248" s="30">
        <v>49</v>
      </c>
      <c r="V248" s="30">
        <v>37</v>
      </c>
      <c r="W248" s="30">
        <v>12</v>
      </c>
      <c r="X248" s="30">
        <v>1000</v>
      </c>
      <c r="Y248" s="30" t="s">
        <v>83</v>
      </c>
      <c r="Z248" s="30">
        <v>1</v>
      </c>
      <c r="AA248" s="30" t="s">
        <v>389</v>
      </c>
      <c r="AB248" s="30" t="s">
        <v>117</v>
      </c>
      <c r="AC248" s="30">
        <v>75</v>
      </c>
      <c r="AD248" s="30">
        <v>75</v>
      </c>
      <c r="AE248" s="107"/>
      <c r="AF248" s="75"/>
      <c r="AG248" s="104">
        <f t="shared" si="54"/>
        <v>44.06</v>
      </c>
      <c r="AH248" s="104">
        <f t="shared" si="55"/>
        <v>49.347200000000008</v>
      </c>
      <c r="AI248" s="104">
        <f t="shared" si="56"/>
        <v>46.703600000000002</v>
      </c>
      <c r="AJ248" s="104">
        <f t="shared" si="57"/>
        <v>56.08</v>
      </c>
      <c r="AK248" s="104">
        <f t="shared" si="58"/>
        <v>53.07</v>
      </c>
      <c r="AL248" s="105">
        <f t="shared" si="59"/>
        <v>56.08</v>
      </c>
      <c r="AM248" s="105">
        <f t="shared" si="60"/>
        <v>53.07</v>
      </c>
      <c r="AN248" s="105"/>
      <c r="AO248" s="105"/>
      <c r="AP248" s="39">
        <f t="shared" si="63"/>
        <v>1</v>
      </c>
      <c r="AQ248" s="30" t="s">
        <v>390</v>
      </c>
      <c r="AR248" s="30"/>
      <c r="AS248" s="30">
        <v>1000</v>
      </c>
      <c r="AT248" s="113">
        <v>44.06</v>
      </c>
      <c r="AU248" s="113"/>
      <c r="AV248" s="72">
        <v>49.347200000000008</v>
      </c>
      <c r="AW248" s="72">
        <v>46.703600000000002</v>
      </c>
      <c r="AX248" s="113">
        <v>56.08</v>
      </c>
      <c r="AY248" s="113">
        <v>53.07</v>
      </c>
      <c r="AZ248" s="108">
        <v>2500</v>
      </c>
      <c r="BA248" s="112">
        <v>43.17</v>
      </c>
      <c r="BB248" s="112"/>
      <c r="BC248" s="112">
        <v>48.350400000000008</v>
      </c>
      <c r="BD248" s="112">
        <v>45.760200000000005</v>
      </c>
      <c r="BE248" s="112">
        <v>54.94</v>
      </c>
      <c r="BF248" s="112">
        <v>52</v>
      </c>
      <c r="BG248" s="109">
        <v>5000</v>
      </c>
      <c r="BH248" s="112">
        <v>42.17</v>
      </c>
      <c r="BI248" s="112"/>
      <c r="BJ248" s="112">
        <v>47.230400000000003</v>
      </c>
      <c r="BK248" s="112">
        <v>44.700200000000002</v>
      </c>
      <c r="BL248" s="112">
        <v>53.67</v>
      </c>
      <c r="BM248" s="112">
        <v>50.8</v>
      </c>
      <c r="BN248" s="109">
        <v>10000</v>
      </c>
      <c r="BO248" s="112">
        <v>41.41</v>
      </c>
      <c r="BP248" s="112"/>
      <c r="BQ248" s="112">
        <v>46.379199999999997</v>
      </c>
      <c r="BR248" s="112">
        <v>43.894599999999997</v>
      </c>
      <c r="BS248" s="112">
        <v>52.7</v>
      </c>
      <c r="BT248" s="112">
        <v>49.88</v>
      </c>
      <c r="BU248" s="109"/>
      <c r="BV248" s="112"/>
      <c r="BW248" s="112"/>
      <c r="BX248" s="112"/>
      <c r="BY248" s="112"/>
      <c r="BZ248" s="112"/>
      <c r="CA248" s="112"/>
      <c r="CB248" s="106" t="str">
        <f t="shared" si="61"/>
        <v>Heineken</v>
      </c>
      <c r="CC248" s="30">
        <v>0</v>
      </c>
      <c r="CD248" s="30"/>
      <c r="CE248" s="73"/>
      <c r="CF248" s="74"/>
      <c r="CG248" s="30"/>
      <c r="CH248" s="30"/>
      <c r="CI248" s="110">
        <v>101140</v>
      </c>
    </row>
    <row r="249" spans="1:87" ht="15" customHeight="1" x14ac:dyDescent="0.25">
      <c r="A249" s="30" t="s">
        <v>119</v>
      </c>
      <c r="B249" s="30">
        <v>88026590</v>
      </c>
      <c r="C249" s="30" t="s">
        <v>394</v>
      </c>
      <c r="D249" s="96">
        <f>VLOOKUP(B249,'Status update'!B:E,4,0)</f>
        <v>1</v>
      </c>
      <c r="E249" s="96">
        <v>3</v>
      </c>
      <c r="F249" s="96">
        <f>VLOOKUP(B249,'Status update'!B:D,3,0)</f>
        <v>100</v>
      </c>
      <c r="G249" s="97">
        <f t="shared" si="50"/>
        <v>100</v>
      </c>
      <c r="H249" s="30"/>
      <c r="I249" s="30"/>
      <c r="J249" s="30"/>
      <c r="K249" s="98">
        <f t="shared" si="51"/>
        <v>0.1</v>
      </c>
      <c r="L249" s="98">
        <f t="shared" si="52"/>
        <v>0.1</v>
      </c>
      <c r="M249" s="99"/>
      <c r="N249" s="100">
        <f t="shared" si="53"/>
        <v>0</v>
      </c>
      <c r="O249" s="101"/>
      <c r="P249" s="102"/>
      <c r="Q249" s="103"/>
      <c r="R249" s="103"/>
      <c r="S249" s="30" t="s">
        <v>73</v>
      </c>
      <c r="T249" s="30" t="s">
        <v>106</v>
      </c>
      <c r="U249" s="30">
        <v>47</v>
      </c>
      <c r="V249" s="30">
        <v>38</v>
      </c>
      <c r="W249" s="30">
        <v>2</v>
      </c>
      <c r="X249" s="30">
        <v>1000</v>
      </c>
      <c r="Y249" s="30" t="s">
        <v>83</v>
      </c>
      <c r="Z249" s="30">
        <v>1</v>
      </c>
      <c r="AA249" s="30" t="s">
        <v>76</v>
      </c>
      <c r="AB249" s="30" t="s">
        <v>117</v>
      </c>
      <c r="AC249" s="30">
        <v>60</v>
      </c>
      <c r="AD249" s="30">
        <v>70</v>
      </c>
      <c r="AE249" s="107"/>
      <c r="AF249" s="75"/>
      <c r="AG249" s="104">
        <f t="shared" si="54"/>
        <v>20</v>
      </c>
      <c r="AH249" s="104">
        <f t="shared" si="55"/>
        <v>23.4</v>
      </c>
      <c r="AI249" s="104">
        <f t="shared" si="56"/>
        <v>21.79</v>
      </c>
      <c r="AJ249" s="104">
        <f t="shared" si="57"/>
        <v>30.41</v>
      </c>
      <c r="AK249" s="104">
        <f t="shared" si="58"/>
        <v>27.07</v>
      </c>
      <c r="AL249" s="105">
        <f t="shared" si="59"/>
        <v>26.82</v>
      </c>
      <c r="AM249" s="105">
        <f t="shared" si="60"/>
        <v>24.76</v>
      </c>
      <c r="AN249" s="105"/>
      <c r="AO249" s="105"/>
      <c r="AP249" s="39">
        <v>4</v>
      </c>
      <c r="AQ249" s="30" t="s">
        <v>118</v>
      </c>
      <c r="AR249" s="30" t="s">
        <v>79</v>
      </c>
      <c r="AS249" s="30">
        <v>1000</v>
      </c>
      <c r="AT249" s="113">
        <v>22.68</v>
      </c>
      <c r="AU249" s="113">
        <v>23.82</v>
      </c>
      <c r="AV249" s="72">
        <v>26.535599999999999</v>
      </c>
      <c r="AW249" s="72">
        <v>23.82</v>
      </c>
      <c r="AX249" s="113">
        <v>30.41</v>
      </c>
      <c r="AY249" s="113">
        <v>27.07</v>
      </c>
      <c r="AZ249" s="108">
        <v>2500</v>
      </c>
      <c r="BA249" s="112">
        <v>21.78</v>
      </c>
      <c r="BB249" s="112">
        <v>22.89</v>
      </c>
      <c r="BC249" s="112">
        <v>25.482600000000001</v>
      </c>
      <c r="BD249" s="112">
        <v>22.89</v>
      </c>
      <c r="BE249" s="112">
        <v>29.21</v>
      </c>
      <c r="BF249" s="112">
        <v>26.01</v>
      </c>
      <c r="BG249" s="109">
        <v>5000</v>
      </c>
      <c r="BH249" s="112">
        <v>20.48</v>
      </c>
      <c r="BI249" s="112">
        <v>22.19</v>
      </c>
      <c r="BJ249" s="112">
        <v>23.961600000000001</v>
      </c>
      <c r="BK249" s="112">
        <v>22.19</v>
      </c>
      <c r="BL249" s="112">
        <v>27.46</v>
      </c>
      <c r="BM249" s="112">
        <v>25.22</v>
      </c>
      <c r="BN249" s="109">
        <v>10000</v>
      </c>
      <c r="BO249" s="112">
        <v>20</v>
      </c>
      <c r="BP249" s="112">
        <v>21.79</v>
      </c>
      <c r="BQ249" s="112">
        <v>23.4</v>
      </c>
      <c r="BR249" s="112">
        <v>21.79</v>
      </c>
      <c r="BS249" s="112">
        <v>26.82</v>
      </c>
      <c r="BT249" s="112">
        <v>24.76</v>
      </c>
      <c r="BU249" s="109">
        <v>20000</v>
      </c>
      <c r="BV249" s="112">
        <v>19.75</v>
      </c>
      <c r="BW249" s="112">
        <v>21.44</v>
      </c>
      <c r="BX249" s="112">
        <v>23.107499999999998</v>
      </c>
      <c r="BY249" s="112">
        <v>21.44</v>
      </c>
      <c r="BZ249" s="112">
        <v>26.48</v>
      </c>
      <c r="CA249" s="112">
        <v>24.36</v>
      </c>
      <c r="CB249" s="106" t="str">
        <f t="shared" si="61"/>
        <v>Heineken UCL</v>
      </c>
      <c r="CC249" s="30"/>
      <c r="CD249" s="30"/>
      <c r="CE249" s="73"/>
      <c r="CF249" s="74"/>
      <c r="CG249" s="30"/>
      <c r="CH249" s="30"/>
      <c r="CI249" s="30">
        <v>101140</v>
      </c>
    </row>
    <row r="250" spans="1:87" ht="15" customHeight="1" x14ac:dyDescent="0.25">
      <c r="A250" s="30" t="s">
        <v>119</v>
      </c>
      <c r="B250" s="30">
        <v>88026591</v>
      </c>
      <c r="C250" s="30" t="s">
        <v>395</v>
      </c>
      <c r="D250" s="96">
        <f>VLOOKUP(B250,'Status update'!B:E,4,0)</f>
        <v>1</v>
      </c>
      <c r="E250" s="96">
        <v>3</v>
      </c>
      <c r="F250" s="96">
        <f>VLOOKUP(B250,'Status update'!B:D,3,0)</f>
        <v>303</v>
      </c>
      <c r="G250" s="97">
        <f t="shared" si="50"/>
        <v>303</v>
      </c>
      <c r="H250" s="30"/>
      <c r="I250" s="30"/>
      <c r="J250" s="30"/>
      <c r="K250" s="98">
        <f t="shared" si="51"/>
        <v>0.30299999999999999</v>
      </c>
      <c r="L250" s="98">
        <f t="shared" si="52"/>
        <v>0.30299999999999999</v>
      </c>
      <c r="M250" s="99"/>
      <c r="N250" s="100">
        <f t="shared" si="53"/>
        <v>0</v>
      </c>
      <c r="O250" s="101"/>
      <c r="P250" s="102"/>
      <c r="Q250" s="103"/>
      <c r="R250" s="103"/>
      <c r="S250" s="30" t="s">
        <v>73</v>
      </c>
      <c r="T250" s="30" t="s">
        <v>106</v>
      </c>
      <c r="U250" s="30">
        <v>47</v>
      </c>
      <c r="V250" s="30">
        <v>38</v>
      </c>
      <c r="W250" s="30">
        <v>2</v>
      </c>
      <c r="X250" s="30">
        <v>1000</v>
      </c>
      <c r="Y250" s="30" t="s">
        <v>83</v>
      </c>
      <c r="Z250" s="30">
        <v>1</v>
      </c>
      <c r="AA250" s="30" t="s">
        <v>76</v>
      </c>
      <c r="AB250" s="30" t="s">
        <v>117</v>
      </c>
      <c r="AC250" s="30">
        <v>60</v>
      </c>
      <c r="AD250" s="30">
        <v>70</v>
      </c>
      <c r="AE250" s="107"/>
      <c r="AF250" s="75"/>
      <c r="AG250" s="104">
        <f t="shared" si="54"/>
        <v>20</v>
      </c>
      <c r="AH250" s="104">
        <f t="shared" si="55"/>
        <v>23.4</v>
      </c>
      <c r="AI250" s="104">
        <f t="shared" si="56"/>
        <v>21.79</v>
      </c>
      <c r="AJ250" s="104">
        <f t="shared" si="57"/>
        <v>30.41</v>
      </c>
      <c r="AK250" s="104">
        <f t="shared" si="58"/>
        <v>27.07</v>
      </c>
      <c r="AL250" s="105">
        <f t="shared" si="59"/>
        <v>26.82</v>
      </c>
      <c r="AM250" s="105">
        <f t="shared" si="60"/>
        <v>24.76</v>
      </c>
      <c r="AN250" s="105"/>
      <c r="AO250" s="105"/>
      <c r="AP250" s="39">
        <v>4</v>
      </c>
      <c r="AQ250" s="30" t="s">
        <v>118</v>
      </c>
      <c r="AR250" s="30" t="s">
        <v>79</v>
      </c>
      <c r="AS250" s="30">
        <v>1000</v>
      </c>
      <c r="AT250" s="113">
        <v>22.68</v>
      </c>
      <c r="AU250" s="113">
        <v>23.82</v>
      </c>
      <c r="AV250" s="72">
        <v>26.535599999999999</v>
      </c>
      <c r="AW250" s="72">
        <v>23.82</v>
      </c>
      <c r="AX250" s="113">
        <v>30.41</v>
      </c>
      <c r="AY250" s="113">
        <v>27.07</v>
      </c>
      <c r="AZ250" s="108">
        <v>2500</v>
      </c>
      <c r="BA250" s="112">
        <v>21.78</v>
      </c>
      <c r="BB250" s="112">
        <v>22.89</v>
      </c>
      <c r="BC250" s="112">
        <v>25.482600000000001</v>
      </c>
      <c r="BD250" s="112">
        <v>22.89</v>
      </c>
      <c r="BE250" s="112">
        <v>29.21</v>
      </c>
      <c r="BF250" s="112">
        <v>26.01</v>
      </c>
      <c r="BG250" s="109">
        <v>5000</v>
      </c>
      <c r="BH250" s="112">
        <v>20.48</v>
      </c>
      <c r="BI250" s="112">
        <v>22.19</v>
      </c>
      <c r="BJ250" s="112">
        <v>23.961600000000001</v>
      </c>
      <c r="BK250" s="112">
        <v>22.19</v>
      </c>
      <c r="BL250" s="112">
        <v>27.46</v>
      </c>
      <c r="BM250" s="112">
        <v>25.22</v>
      </c>
      <c r="BN250" s="109">
        <v>10000</v>
      </c>
      <c r="BO250" s="112">
        <v>20</v>
      </c>
      <c r="BP250" s="112">
        <v>21.79</v>
      </c>
      <c r="BQ250" s="112">
        <v>23.4</v>
      </c>
      <c r="BR250" s="112">
        <v>21.79</v>
      </c>
      <c r="BS250" s="112">
        <v>26.82</v>
      </c>
      <c r="BT250" s="112">
        <v>24.76</v>
      </c>
      <c r="BU250" s="109">
        <v>20000</v>
      </c>
      <c r="BV250" s="112">
        <v>19.75</v>
      </c>
      <c r="BW250" s="112">
        <v>21.44</v>
      </c>
      <c r="BX250" s="112">
        <v>23.107499999999998</v>
      </c>
      <c r="BY250" s="112">
        <v>21.44</v>
      </c>
      <c r="BZ250" s="112">
        <v>26.48</v>
      </c>
      <c r="CA250" s="112">
        <v>24.36</v>
      </c>
      <c r="CB250" s="106" t="str">
        <f t="shared" si="61"/>
        <v>Heineken UCL</v>
      </c>
      <c r="CC250" s="30"/>
      <c r="CD250" s="30"/>
      <c r="CE250" s="73"/>
      <c r="CF250" s="74"/>
      <c r="CG250" s="30"/>
      <c r="CH250" s="30"/>
      <c r="CI250" s="30">
        <v>101140</v>
      </c>
    </row>
    <row r="251" spans="1:87" ht="15" customHeight="1" x14ac:dyDescent="0.25">
      <c r="A251" s="30" t="s">
        <v>119</v>
      </c>
      <c r="B251" s="30">
        <v>88026592</v>
      </c>
      <c r="C251" s="30" t="s">
        <v>396</v>
      </c>
      <c r="D251" s="96">
        <f>VLOOKUP(B251,'Status update'!B:E,4,0)</f>
        <v>1</v>
      </c>
      <c r="E251" s="96">
        <v>3</v>
      </c>
      <c r="F251" s="96">
        <f>VLOOKUP(B251,'Status update'!B:D,3,0)</f>
        <v>378</v>
      </c>
      <c r="G251" s="97">
        <f t="shared" si="50"/>
        <v>378</v>
      </c>
      <c r="H251" s="30"/>
      <c r="I251" s="30"/>
      <c r="J251" s="30"/>
      <c r="K251" s="98">
        <f t="shared" si="51"/>
        <v>0.378</v>
      </c>
      <c r="L251" s="98">
        <f t="shared" si="52"/>
        <v>0.378</v>
      </c>
      <c r="M251" s="99"/>
      <c r="N251" s="100">
        <f t="shared" si="53"/>
        <v>0</v>
      </c>
      <c r="O251" s="101"/>
      <c r="P251" s="102"/>
      <c r="Q251" s="103"/>
      <c r="R251" s="103"/>
      <c r="S251" s="30" t="s">
        <v>73</v>
      </c>
      <c r="T251" s="30" t="s">
        <v>106</v>
      </c>
      <c r="U251" s="30">
        <v>47</v>
      </c>
      <c r="V251" s="30">
        <v>38</v>
      </c>
      <c r="W251" s="30">
        <v>2</v>
      </c>
      <c r="X251" s="30">
        <v>1000</v>
      </c>
      <c r="Y251" s="30" t="s">
        <v>83</v>
      </c>
      <c r="Z251" s="30">
        <v>1</v>
      </c>
      <c r="AA251" s="30" t="s">
        <v>76</v>
      </c>
      <c r="AB251" s="30" t="s">
        <v>117</v>
      </c>
      <c r="AC251" s="30">
        <v>60</v>
      </c>
      <c r="AD251" s="30">
        <v>70</v>
      </c>
      <c r="AE251" s="107"/>
      <c r="AF251" s="75"/>
      <c r="AG251" s="104">
        <f t="shared" si="54"/>
        <v>20</v>
      </c>
      <c r="AH251" s="104">
        <f t="shared" si="55"/>
        <v>23.4</v>
      </c>
      <c r="AI251" s="104">
        <f t="shared" si="56"/>
        <v>21.79</v>
      </c>
      <c r="AJ251" s="104">
        <f t="shared" si="57"/>
        <v>30.41</v>
      </c>
      <c r="AK251" s="104">
        <f t="shared" si="58"/>
        <v>27.07</v>
      </c>
      <c r="AL251" s="105">
        <f t="shared" si="59"/>
        <v>26.82</v>
      </c>
      <c r="AM251" s="105">
        <f t="shared" si="60"/>
        <v>24.76</v>
      </c>
      <c r="AN251" s="105"/>
      <c r="AO251" s="105"/>
      <c r="AP251" s="39">
        <v>4</v>
      </c>
      <c r="AQ251" s="30" t="s">
        <v>118</v>
      </c>
      <c r="AR251" s="30" t="s">
        <v>79</v>
      </c>
      <c r="AS251" s="30">
        <v>1000</v>
      </c>
      <c r="AT251" s="113">
        <v>22.68</v>
      </c>
      <c r="AU251" s="113">
        <v>23.82</v>
      </c>
      <c r="AV251" s="72">
        <v>26.535599999999999</v>
      </c>
      <c r="AW251" s="72">
        <v>23.82</v>
      </c>
      <c r="AX251" s="113">
        <v>30.41</v>
      </c>
      <c r="AY251" s="113">
        <v>27.07</v>
      </c>
      <c r="AZ251" s="108">
        <v>2500</v>
      </c>
      <c r="BA251" s="112">
        <v>21.78</v>
      </c>
      <c r="BB251" s="112">
        <v>22.89</v>
      </c>
      <c r="BC251" s="112">
        <v>25.482600000000001</v>
      </c>
      <c r="BD251" s="112">
        <v>22.89</v>
      </c>
      <c r="BE251" s="112">
        <v>29.21</v>
      </c>
      <c r="BF251" s="112">
        <v>26.01</v>
      </c>
      <c r="BG251" s="109">
        <v>5000</v>
      </c>
      <c r="BH251" s="112">
        <v>20.48</v>
      </c>
      <c r="BI251" s="112">
        <v>22.19</v>
      </c>
      <c r="BJ251" s="112">
        <v>23.961600000000001</v>
      </c>
      <c r="BK251" s="112">
        <v>22.19</v>
      </c>
      <c r="BL251" s="112">
        <v>27.46</v>
      </c>
      <c r="BM251" s="112">
        <v>25.22</v>
      </c>
      <c r="BN251" s="109">
        <v>10000</v>
      </c>
      <c r="BO251" s="112">
        <v>20</v>
      </c>
      <c r="BP251" s="112">
        <v>21.79</v>
      </c>
      <c r="BQ251" s="112">
        <v>23.4</v>
      </c>
      <c r="BR251" s="112">
        <v>21.79</v>
      </c>
      <c r="BS251" s="112">
        <v>26.82</v>
      </c>
      <c r="BT251" s="112">
        <v>24.76</v>
      </c>
      <c r="BU251" s="109">
        <v>20000</v>
      </c>
      <c r="BV251" s="112">
        <v>19.75</v>
      </c>
      <c r="BW251" s="112">
        <v>21.44</v>
      </c>
      <c r="BX251" s="112">
        <v>23.107499999999998</v>
      </c>
      <c r="BY251" s="112">
        <v>21.44</v>
      </c>
      <c r="BZ251" s="112">
        <v>26.48</v>
      </c>
      <c r="CA251" s="112">
        <v>24.36</v>
      </c>
      <c r="CB251" s="106" t="str">
        <f t="shared" si="61"/>
        <v>Heineken UCL</v>
      </c>
      <c r="CC251" s="30"/>
      <c r="CD251" s="30"/>
      <c r="CE251" s="73"/>
      <c r="CF251" s="74"/>
      <c r="CG251" s="30"/>
      <c r="CH251" s="30"/>
      <c r="CI251" s="30">
        <v>101140</v>
      </c>
    </row>
    <row r="252" spans="1:87" ht="15" customHeight="1" x14ac:dyDescent="0.25">
      <c r="A252" s="30" t="s">
        <v>119</v>
      </c>
      <c r="B252" s="30">
        <v>88026593</v>
      </c>
      <c r="C252" s="30" t="s">
        <v>397</v>
      </c>
      <c r="D252" s="96">
        <f>VLOOKUP(B252,'Status update'!B:E,4,0)</f>
        <v>1</v>
      </c>
      <c r="E252" s="96">
        <v>3</v>
      </c>
      <c r="F252" s="96">
        <f>VLOOKUP(B252,'Status update'!B:D,3,0)</f>
        <v>274</v>
      </c>
      <c r="G252" s="97">
        <f t="shared" si="50"/>
        <v>273</v>
      </c>
      <c r="H252" s="30"/>
      <c r="I252" s="30"/>
      <c r="J252" s="30"/>
      <c r="K252" s="98">
        <f t="shared" si="51"/>
        <v>0.27400000000000002</v>
      </c>
      <c r="L252" s="98">
        <f t="shared" si="52"/>
        <v>0.27300000000000002</v>
      </c>
      <c r="M252" s="99"/>
      <c r="N252" s="100">
        <f t="shared" si="53"/>
        <v>0</v>
      </c>
      <c r="O252" s="101"/>
      <c r="P252" s="102"/>
      <c r="Q252" s="103">
        <v>1</v>
      </c>
      <c r="R252" s="103"/>
      <c r="S252" s="30" t="s">
        <v>73</v>
      </c>
      <c r="T252" s="30" t="s">
        <v>106</v>
      </c>
      <c r="U252" s="30">
        <v>47</v>
      </c>
      <c r="V252" s="30">
        <v>38</v>
      </c>
      <c r="W252" s="30">
        <v>2</v>
      </c>
      <c r="X252" s="30">
        <v>1000</v>
      </c>
      <c r="Y252" s="30" t="s">
        <v>83</v>
      </c>
      <c r="Z252" s="30">
        <v>1</v>
      </c>
      <c r="AA252" s="30" t="s">
        <v>76</v>
      </c>
      <c r="AB252" s="30" t="s">
        <v>117</v>
      </c>
      <c r="AC252" s="30">
        <v>60</v>
      </c>
      <c r="AD252" s="30">
        <v>70</v>
      </c>
      <c r="AE252" s="107"/>
      <c r="AF252" s="75"/>
      <c r="AG252" s="104">
        <f t="shared" si="54"/>
        <v>20</v>
      </c>
      <c r="AH252" s="104">
        <f t="shared" si="55"/>
        <v>23.4</v>
      </c>
      <c r="AI252" s="104">
        <f t="shared" si="56"/>
        <v>21.79</v>
      </c>
      <c r="AJ252" s="104">
        <f t="shared" si="57"/>
        <v>30.41</v>
      </c>
      <c r="AK252" s="104">
        <f t="shared" si="58"/>
        <v>27.07</v>
      </c>
      <c r="AL252" s="105">
        <f t="shared" si="59"/>
        <v>26.82</v>
      </c>
      <c r="AM252" s="105">
        <f t="shared" si="60"/>
        <v>24.76</v>
      </c>
      <c r="AN252" s="105"/>
      <c r="AO252" s="105"/>
      <c r="AP252" s="39">
        <v>4</v>
      </c>
      <c r="AQ252" s="30" t="s">
        <v>118</v>
      </c>
      <c r="AR252" s="30" t="s">
        <v>79</v>
      </c>
      <c r="AS252" s="30">
        <v>1000</v>
      </c>
      <c r="AT252" s="113">
        <v>22.68</v>
      </c>
      <c r="AU252" s="113">
        <v>23.82</v>
      </c>
      <c r="AV252" s="72">
        <v>26.535599999999999</v>
      </c>
      <c r="AW252" s="72">
        <v>23.82</v>
      </c>
      <c r="AX252" s="113">
        <v>30.41</v>
      </c>
      <c r="AY252" s="113">
        <v>27.07</v>
      </c>
      <c r="AZ252" s="108">
        <v>2500</v>
      </c>
      <c r="BA252" s="112">
        <v>21.78</v>
      </c>
      <c r="BB252" s="112">
        <v>22.89</v>
      </c>
      <c r="BC252" s="112">
        <v>25.482600000000001</v>
      </c>
      <c r="BD252" s="112">
        <v>22.89</v>
      </c>
      <c r="BE252" s="112">
        <v>29.21</v>
      </c>
      <c r="BF252" s="112">
        <v>26.01</v>
      </c>
      <c r="BG252" s="109">
        <v>5000</v>
      </c>
      <c r="BH252" s="112">
        <v>20.48</v>
      </c>
      <c r="BI252" s="112">
        <v>22.19</v>
      </c>
      <c r="BJ252" s="112">
        <v>23.961600000000001</v>
      </c>
      <c r="BK252" s="112">
        <v>22.19</v>
      </c>
      <c r="BL252" s="112">
        <v>27.46</v>
      </c>
      <c r="BM252" s="112">
        <v>25.22</v>
      </c>
      <c r="BN252" s="109">
        <v>10000</v>
      </c>
      <c r="BO252" s="112">
        <v>20</v>
      </c>
      <c r="BP252" s="112">
        <v>21.79</v>
      </c>
      <c r="BQ252" s="112">
        <v>23.4</v>
      </c>
      <c r="BR252" s="112">
        <v>21.79</v>
      </c>
      <c r="BS252" s="112">
        <v>26.82</v>
      </c>
      <c r="BT252" s="112">
        <v>24.76</v>
      </c>
      <c r="BU252" s="109">
        <v>20000</v>
      </c>
      <c r="BV252" s="112">
        <v>19.75</v>
      </c>
      <c r="BW252" s="112">
        <v>21.44</v>
      </c>
      <c r="BX252" s="112">
        <v>23.107499999999998</v>
      </c>
      <c r="BY252" s="112">
        <v>21.44</v>
      </c>
      <c r="BZ252" s="112">
        <v>26.48</v>
      </c>
      <c r="CA252" s="112">
        <v>24.36</v>
      </c>
      <c r="CB252" s="106" t="str">
        <f t="shared" si="61"/>
        <v>Heineken UCL</v>
      </c>
      <c r="CC252" s="30"/>
      <c r="CD252" s="30"/>
      <c r="CE252" s="73"/>
      <c r="CF252" s="74"/>
      <c r="CG252" s="30"/>
      <c r="CH252" s="30"/>
      <c r="CI252" s="30">
        <v>101140</v>
      </c>
    </row>
    <row r="253" spans="1:87" ht="15" customHeight="1" x14ac:dyDescent="0.25">
      <c r="A253" s="30" t="s">
        <v>119</v>
      </c>
      <c r="B253" s="30">
        <v>88026594</v>
      </c>
      <c r="C253" s="30" t="s">
        <v>398</v>
      </c>
      <c r="D253" s="96">
        <f>VLOOKUP(B253,'Status update'!B:E,4,0)</f>
        <v>1</v>
      </c>
      <c r="E253" s="96">
        <v>3</v>
      </c>
      <c r="F253" s="96">
        <f>VLOOKUP(B253,'Status update'!B:D,3,0)</f>
        <v>63</v>
      </c>
      <c r="G253" s="97">
        <f t="shared" si="50"/>
        <v>63</v>
      </c>
      <c r="H253" s="30"/>
      <c r="I253" s="30"/>
      <c r="J253" s="30"/>
      <c r="K253" s="98">
        <f t="shared" si="51"/>
        <v>6.3E-2</v>
      </c>
      <c r="L253" s="98">
        <f t="shared" si="52"/>
        <v>6.3E-2</v>
      </c>
      <c r="M253" s="99"/>
      <c r="N253" s="100">
        <f t="shared" si="53"/>
        <v>0</v>
      </c>
      <c r="O253" s="101">
        <v>1</v>
      </c>
      <c r="P253" s="102"/>
      <c r="Q253" s="103"/>
      <c r="R253" s="103"/>
      <c r="S253" s="30" t="s">
        <v>73</v>
      </c>
      <c r="T253" s="30" t="s">
        <v>106</v>
      </c>
      <c r="U253" s="30">
        <v>47</v>
      </c>
      <c r="V253" s="30">
        <v>38</v>
      </c>
      <c r="W253" s="30">
        <v>2</v>
      </c>
      <c r="X253" s="30">
        <v>1000</v>
      </c>
      <c r="Y253" s="30" t="s">
        <v>83</v>
      </c>
      <c r="Z253" s="30">
        <v>1</v>
      </c>
      <c r="AA253" s="30" t="s">
        <v>76</v>
      </c>
      <c r="AB253" s="30" t="s">
        <v>117</v>
      </c>
      <c r="AC253" s="30">
        <v>60</v>
      </c>
      <c r="AD253" s="30">
        <v>70</v>
      </c>
      <c r="AE253" s="107"/>
      <c r="AF253" s="75"/>
      <c r="AG253" s="104">
        <f t="shared" si="54"/>
        <v>20</v>
      </c>
      <c r="AH253" s="104">
        <f t="shared" si="55"/>
        <v>23.4</v>
      </c>
      <c r="AI253" s="104">
        <f t="shared" si="56"/>
        <v>21.79</v>
      </c>
      <c r="AJ253" s="104">
        <f t="shared" si="57"/>
        <v>30.41</v>
      </c>
      <c r="AK253" s="104">
        <f t="shared" si="58"/>
        <v>27.07</v>
      </c>
      <c r="AL253" s="105">
        <f t="shared" si="59"/>
        <v>26.82</v>
      </c>
      <c r="AM253" s="105">
        <f t="shared" si="60"/>
        <v>24.76</v>
      </c>
      <c r="AN253" s="105"/>
      <c r="AO253" s="105"/>
      <c r="AP253" s="39">
        <v>4</v>
      </c>
      <c r="AQ253" s="30" t="s">
        <v>118</v>
      </c>
      <c r="AR253" s="30" t="s">
        <v>79</v>
      </c>
      <c r="AS253" s="30">
        <v>1000</v>
      </c>
      <c r="AT253" s="113">
        <v>22.68</v>
      </c>
      <c r="AU253" s="113">
        <v>23.82</v>
      </c>
      <c r="AV253" s="72">
        <v>26.535599999999999</v>
      </c>
      <c r="AW253" s="72">
        <v>23.82</v>
      </c>
      <c r="AX253" s="113">
        <v>30.41</v>
      </c>
      <c r="AY253" s="113">
        <v>27.07</v>
      </c>
      <c r="AZ253" s="108">
        <v>2500</v>
      </c>
      <c r="BA253" s="112">
        <v>21.78</v>
      </c>
      <c r="BB253" s="112">
        <v>22.89</v>
      </c>
      <c r="BC253" s="112">
        <v>25.482600000000001</v>
      </c>
      <c r="BD253" s="112">
        <v>22.89</v>
      </c>
      <c r="BE253" s="112">
        <v>29.21</v>
      </c>
      <c r="BF253" s="112">
        <v>26.01</v>
      </c>
      <c r="BG253" s="109">
        <v>5000</v>
      </c>
      <c r="BH253" s="112">
        <v>20.48</v>
      </c>
      <c r="BI253" s="112">
        <v>22.19</v>
      </c>
      <c r="BJ253" s="112">
        <v>23.961600000000001</v>
      </c>
      <c r="BK253" s="112">
        <v>22.19</v>
      </c>
      <c r="BL253" s="112">
        <v>27.46</v>
      </c>
      <c r="BM253" s="112">
        <v>25.22</v>
      </c>
      <c r="BN253" s="109">
        <v>10000</v>
      </c>
      <c r="BO253" s="112">
        <v>20</v>
      </c>
      <c r="BP253" s="112">
        <v>21.79</v>
      </c>
      <c r="BQ253" s="112">
        <v>23.4</v>
      </c>
      <c r="BR253" s="112">
        <v>21.79</v>
      </c>
      <c r="BS253" s="112">
        <v>26.82</v>
      </c>
      <c r="BT253" s="112">
        <v>24.76</v>
      </c>
      <c r="BU253" s="109">
        <v>20000</v>
      </c>
      <c r="BV253" s="112">
        <v>19.75</v>
      </c>
      <c r="BW253" s="112">
        <v>21.44</v>
      </c>
      <c r="BX253" s="112">
        <v>23.107499999999998</v>
      </c>
      <c r="BY253" s="112">
        <v>21.44</v>
      </c>
      <c r="BZ253" s="112">
        <v>26.48</v>
      </c>
      <c r="CA253" s="112">
        <v>24.36</v>
      </c>
      <c r="CB253" s="106" t="str">
        <f t="shared" si="61"/>
        <v>Heineken UCL</v>
      </c>
      <c r="CC253" s="30"/>
      <c r="CD253" s="30"/>
      <c r="CE253" s="73"/>
      <c r="CF253" s="74"/>
      <c r="CG253" s="30"/>
      <c r="CH253" s="30"/>
      <c r="CI253" s="30">
        <v>101140</v>
      </c>
    </row>
    <row r="254" spans="1:87" ht="15" customHeight="1" x14ac:dyDescent="0.25">
      <c r="A254" s="30" t="s">
        <v>71</v>
      </c>
      <c r="B254" s="30">
        <v>88026362</v>
      </c>
      <c r="C254" s="30" t="s">
        <v>399</v>
      </c>
      <c r="D254" s="96">
        <f>VLOOKUP(B254,'Status update'!B:E,4,0)</f>
        <v>1</v>
      </c>
      <c r="E254" s="96">
        <f t="shared" ref="E254:E267" si="64">D254</f>
        <v>1</v>
      </c>
      <c r="F254" s="96">
        <f>VLOOKUP(B254,'Status update'!B:D,3,0)</f>
        <v>12</v>
      </c>
      <c r="G254" s="97">
        <f t="shared" si="50"/>
        <v>12</v>
      </c>
      <c r="H254" s="30"/>
      <c r="I254" s="30"/>
      <c r="J254" s="30"/>
      <c r="K254" s="98">
        <f t="shared" si="51"/>
        <v>1.2E-2</v>
      </c>
      <c r="L254" s="98">
        <f t="shared" si="52"/>
        <v>1.2E-2</v>
      </c>
      <c r="M254" s="99"/>
      <c r="N254" s="100">
        <f t="shared" si="53"/>
        <v>0</v>
      </c>
      <c r="O254" s="101"/>
      <c r="P254" s="102"/>
      <c r="Q254" s="103"/>
      <c r="R254" s="103"/>
      <c r="S254" s="30" t="s">
        <v>73</v>
      </c>
      <c r="T254" s="30" t="s">
        <v>106</v>
      </c>
      <c r="U254" s="30">
        <v>49</v>
      </c>
      <c r="V254" s="30">
        <v>37</v>
      </c>
      <c r="W254" s="30">
        <v>12</v>
      </c>
      <c r="X254" s="30">
        <v>1000</v>
      </c>
      <c r="Y254" s="30" t="s">
        <v>83</v>
      </c>
      <c r="Z254" s="30">
        <v>1</v>
      </c>
      <c r="AA254" s="30" t="s">
        <v>389</v>
      </c>
      <c r="AB254" s="30" t="s">
        <v>117</v>
      </c>
      <c r="AC254" s="30">
        <v>75</v>
      </c>
      <c r="AD254" s="30">
        <v>75</v>
      </c>
      <c r="AE254" s="107"/>
      <c r="AF254" s="75"/>
      <c r="AG254" s="104">
        <f t="shared" si="54"/>
        <v>44.06</v>
      </c>
      <c r="AH254" s="104">
        <f t="shared" si="55"/>
        <v>49.347200000000008</v>
      </c>
      <c r="AI254" s="104">
        <f t="shared" si="56"/>
        <v>46.703600000000002</v>
      </c>
      <c r="AJ254" s="104">
        <f t="shared" si="57"/>
        <v>56.08</v>
      </c>
      <c r="AK254" s="104">
        <f t="shared" si="58"/>
        <v>53.07</v>
      </c>
      <c r="AL254" s="105">
        <f t="shared" si="59"/>
        <v>56.08</v>
      </c>
      <c r="AM254" s="105">
        <f t="shared" si="60"/>
        <v>53.07</v>
      </c>
      <c r="AN254" s="105"/>
      <c r="AO254" s="105"/>
      <c r="AP254" s="39">
        <f t="shared" si="63"/>
        <v>1</v>
      </c>
      <c r="AQ254" s="30" t="s">
        <v>390</v>
      </c>
      <c r="AR254" s="30"/>
      <c r="AS254" s="30">
        <v>1000</v>
      </c>
      <c r="AT254" s="113">
        <v>44.06</v>
      </c>
      <c r="AU254" s="113"/>
      <c r="AV254" s="72">
        <v>49.347200000000008</v>
      </c>
      <c r="AW254" s="72">
        <v>46.703600000000002</v>
      </c>
      <c r="AX254" s="113">
        <v>56.08</v>
      </c>
      <c r="AY254" s="113">
        <v>53.07</v>
      </c>
      <c r="AZ254" s="108">
        <v>2500</v>
      </c>
      <c r="BA254" s="112">
        <v>43.17</v>
      </c>
      <c r="BB254" s="112"/>
      <c r="BC254" s="112">
        <v>48.350400000000008</v>
      </c>
      <c r="BD254" s="112">
        <v>45.760200000000005</v>
      </c>
      <c r="BE254" s="112">
        <v>54.94</v>
      </c>
      <c r="BF254" s="112">
        <v>52</v>
      </c>
      <c r="BG254" s="109">
        <v>5000</v>
      </c>
      <c r="BH254" s="112">
        <v>42.17</v>
      </c>
      <c r="BI254" s="112"/>
      <c r="BJ254" s="112">
        <v>47.230400000000003</v>
      </c>
      <c r="BK254" s="112">
        <v>44.700200000000002</v>
      </c>
      <c r="BL254" s="112">
        <v>53.67</v>
      </c>
      <c r="BM254" s="112">
        <v>50.8</v>
      </c>
      <c r="BN254" s="109">
        <v>10000</v>
      </c>
      <c r="BO254" s="112">
        <v>41.41</v>
      </c>
      <c r="BP254" s="112"/>
      <c r="BQ254" s="112">
        <v>46.379199999999997</v>
      </c>
      <c r="BR254" s="112">
        <v>43.894599999999997</v>
      </c>
      <c r="BS254" s="112">
        <v>52.7</v>
      </c>
      <c r="BT254" s="112">
        <v>49.88</v>
      </c>
      <c r="BU254" s="109"/>
      <c r="BV254" s="112"/>
      <c r="BW254" s="112"/>
      <c r="BX254" s="112"/>
      <c r="BY254" s="112"/>
      <c r="BZ254" s="112"/>
      <c r="CA254" s="112"/>
      <c r="CB254" s="106" t="str">
        <f t="shared" si="61"/>
        <v>Heineken</v>
      </c>
      <c r="CC254" s="30">
        <v>0</v>
      </c>
      <c r="CD254" s="30"/>
      <c r="CE254" s="73"/>
      <c r="CF254" s="74"/>
      <c r="CG254" s="30"/>
      <c r="CH254" s="30"/>
      <c r="CI254" s="110">
        <v>101140</v>
      </c>
    </row>
    <row r="255" spans="1:87" ht="15" customHeight="1" x14ac:dyDescent="0.25">
      <c r="A255" s="30" t="s">
        <v>71</v>
      </c>
      <c r="B255" s="30">
        <v>88026363</v>
      </c>
      <c r="C255" s="30" t="s">
        <v>400</v>
      </c>
      <c r="D255" s="96">
        <f>VLOOKUP(B255,'Status update'!B:E,4,0)</f>
        <v>1</v>
      </c>
      <c r="E255" s="96">
        <f t="shared" si="64"/>
        <v>1</v>
      </c>
      <c r="F255" s="96">
        <f>VLOOKUP(B255,'Status update'!B:D,3,0)</f>
        <v>12</v>
      </c>
      <c r="G255" s="97">
        <f t="shared" si="50"/>
        <v>12</v>
      </c>
      <c r="H255" s="30"/>
      <c r="I255" s="30"/>
      <c r="J255" s="30"/>
      <c r="K255" s="98">
        <f t="shared" si="51"/>
        <v>1.2E-2</v>
      </c>
      <c r="L255" s="98">
        <f t="shared" si="52"/>
        <v>1.2E-2</v>
      </c>
      <c r="M255" s="99"/>
      <c r="N255" s="100">
        <f t="shared" si="53"/>
        <v>0</v>
      </c>
      <c r="O255" s="101"/>
      <c r="P255" s="102"/>
      <c r="Q255" s="103"/>
      <c r="R255" s="103"/>
      <c r="S255" s="30" t="s">
        <v>73</v>
      </c>
      <c r="T255" s="30" t="s">
        <v>106</v>
      </c>
      <c r="U255" s="30">
        <v>49</v>
      </c>
      <c r="V255" s="30">
        <v>37</v>
      </c>
      <c r="W255" s="30">
        <v>12</v>
      </c>
      <c r="X255" s="30">
        <v>1000</v>
      </c>
      <c r="Y255" s="30" t="s">
        <v>83</v>
      </c>
      <c r="Z255" s="30">
        <v>1</v>
      </c>
      <c r="AA255" s="30" t="s">
        <v>389</v>
      </c>
      <c r="AB255" s="30" t="s">
        <v>117</v>
      </c>
      <c r="AC255" s="30">
        <v>75</v>
      </c>
      <c r="AD255" s="30">
        <v>75</v>
      </c>
      <c r="AE255" s="107"/>
      <c r="AF255" s="75"/>
      <c r="AG255" s="104">
        <f t="shared" si="54"/>
        <v>44.06</v>
      </c>
      <c r="AH255" s="104">
        <f t="shared" si="55"/>
        <v>49.347200000000008</v>
      </c>
      <c r="AI255" s="104">
        <f t="shared" si="56"/>
        <v>46.703600000000002</v>
      </c>
      <c r="AJ255" s="104">
        <f t="shared" si="57"/>
        <v>56.08</v>
      </c>
      <c r="AK255" s="104">
        <f t="shared" si="58"/>
        <v>53.07</v>
      </c>
      <c r="AL255" s="105">
        <f t="shared" si="59"/>
        <v>56.08</v>
      </c>
      <c r="AM255" s="105">
        <f t="shared" si="60"/>
        <v>53.07</v>
      </c>
      <c r="AN255" s="105"/>
      <c r="AO255" s="105"/>
      <c r="AP255" s="39">
        <f t="shared" si="63"/>
        <v>1</v>
      </c>
      <c r="AQ255" s="30" t="s">
        <v>390</v>
      </c>
      <c r="AR255" s="30"/>
      <c r="AS255" s="30">
        <v>1000</v>
      </c>
      <c r="AT255" s="113">
        <v>44.06</v>
      </c>
      <c r="AU255" s="113"/>
      <c r="AV255" s="72">
        <v>49.347200000000008</v>
      </c>
      <c r="AW255" s="72">
        <v>46.703600000000002</v>
      </c>
      <c r="AX255" s="113">
        <v>56.08</v>
      </c>
      <c r="AY255" s="113">
        <v>53.07</v>
      </c>
      <c r="AZ255" s="108">
        <v>2500</v>
      </c>
      <c r="BA255" s="112">
        <v>43.17</v>
      </c>
      <c r="BB255" s="112"/>
      <c r="BC255" s="112">
        <v>48.350400000000008</v>
      </c>
      <c r="BD255" s="112">
        <v>45.760200000000005</v>
      </c>
      <c r="BE255" s="112">
        <v>54.94</v>
      </c>
      <c r="BF255" s="112">
        <v>52</v>
      </c>
      <c r="BG255" s="109">
        <v>5000</v>
      </c>
      <c r="BH255" s="112">
        <v>42.17</v>
      </c>
      <c r="BI255" s="112"/>
      <c r="BJ255" s="112">
        <v>47.230400000000003</v>
      </c>
      <c r="BK255" s="112">
        <v>44.700200000000002</v>
      </c>
      <c r="BL255" s="112">
        <v>53.67</v>
      </c>
      <c r="BM255" s="112">
        <v>50.8</v>
      </c>
      <c r="BN255" s="109">
        <v>10000</v>
      </c>
      <c r="BO255" s="112">
        <v>41.41</v>
      </c>
      <c r="BP255" s="112"/>
      <c r="BQ255" s="112">
        <v>46.379199999999997</v>
      </c>
      <c r="BR255" s="112">
        <v>43.894599999999997</v>
      </c>
      <c r="BS255" s="112">
        <v>52.7</v>
      </c>
      <c r="BT255" s="112">
        <v>49.88</v>
      </c>
      <c r="BU255" s="109"/>
      <c r="BV255" s="112"/>
      <c r="BW255" s="112"/>
      <c r="BX255" s="112"/>
      <c r="BY255" s="112"/>
      <c r="BZ255" s="112"/>
      <c r="CA255" s="112"/>
      <c r="CB255" s="106" t="str">
        <f t="shared" si="61"/>
        <v>Heineken</v>
      </c>
      <c r="CC255" s="30">
        <v>0</v>
      </c>
      <c r="CD255" s="30"/>
      <c r="CE255" s="73"/>
      <c r="CF255" s="74"/>
      <c r="CG255" s="30"/>
      <c r="CH255" s="30"/>
      <c r="CI255" s="110">
        <v>101140</v>
      </c>
    </row>
    <row r="256" spans="1:87" ht="15" customHeight="1" x14ac:dyDescent="0.25">
      <c r="A256" s="30" t="s">
        <v>71</v>
      </c>
      <c r="B256" s="30">
        <v>88026364</v>
      </c>
      <c r="C256" s="30" t="s">
        <v>401</v>
      </c>
      <c r="D256" s="96">
        <f>VLOOKUP(B256,'Status update'!B:E,4,0)</f>
        <v>1</v>
      </c>
      <c r="E256" s="96">
        <f t="shared" si="64"/>
        <v>1</v>
      </c>
      <c r="F256" s="96">
        <f>VLOOKUP(B256,'Status update'!B:D,3,0)</f>
        <v>12</v>
      </c>
      <c r="G256" s="97">
        <f t="shared" si="50"/>
        <v>12</v>
      </c>
      <c r="H256" s="30"/>
      <c r="I256" s="30"/>
      <c r="J256" s="30"/>
      <c r="K256" s="98">
        <f t="shared" si="51"/>
        <v>1.2E-2</v>
      </c>
      <c r="L256" s="98">
        <f t="shared" si="52"/>
        <v>1.2E-2</v>
      </c>
      <c r="M256" s="99"/>
      <c r="N256" s="100">
        <f t="shared" si="53"/>
        <v>0</v>
      </c>
      <c r="O256" s="101"/>
      <c r="P256" s="102"/>
      <c r="Q256" s="103"/>
      <c r="R256" s="103"/>
      <c r="S256" s="30" t="s">
        <v>73</v>
      </c>
      <c r="T256" s="30" t="s">
        <v>106</v>
      </c>
      <c r="U256" s="30">
        <v>49</v>
      </c>
      <c r="V256" s="30">
        <v>37</v>
      </c>
      <c r="W256" s="30">
        <v>12</v>
      </c>
      <c r="X256" s="30">
        <v>1000</v>
      </c>
      <c r="Y256" s="30" t="s">
        <v>83</v>
      </c>
      <c r="Z256" s="30">
        <v>1</v>
      </c>
      <c r="AA256" s="30" t="s">
        <v>389</v>
      </c>
      <c r="AB256" s="30" t="s">
        <v>117</v>
      </c>
      <c r="AC256" s="30">
        <v>75</v>
      </c>
      <c r="AD256" s="30">
        <v>75</v>
      </c>
      <c r="AE256" s="107"/>
      <c r="AF256" s="75"/>
      <c r="AG256" s="104">
        <f t="shared" si="54"/>
        <v>44.06</v>
      </c>
      <c r="AH256" s="104">
        <f t="shared" si="55"/>
        <v>49.347200000000008</v>
      </c>
      <c r="AI256" s="104">
        <f t="shared" si="56"/>
        <v>46.703600000000002</v>
      </c>
      <c r="AJ256" s="104">
        <f t="shared" si="57"/>
        <v>56.08</v>
      </c>
      <c r="AK256" s="104">
        <f t="shared" si="58"/>
        <v>53.07</v>
      </c>
      <c r="AL256" s="105">
        <f t="shared" si="59"/>
        <v>56.08</v>
      </c>
      <c r="AM256" s="105">
        <f t="shared" si="60"/>
        <v>53.07</v>
      </c>
      <c r="AN256" s="105"/>
      <c r="AO256" s="105"/>
      <c r="AP256" s="39">
        <f t="shared" si="63"/>
        <v>1</v>
      </c>
      <c r="AQ256" s="30" t="s">
        <v>390</v>
      </c>
      <c r="AR256" s="30"/>
      <c r="AS256" s="30">
        <v>1000</v>
      </c>
      <c r="AT256" s="113">
        <v>44.06</v>
      </c>
      <c r="AU256" s="113"/>
      <c r="AV256" s="72">
        <v>49.347200000000008</v>
      </c>
      <c r="AW256" s="72">
        <v>46.703600000000002</v>
      </c>
      <c r="AX256" s="113">
        <v>56.08</v>
      </c>
      <c r="AY256" s="113">
        <v>53.07</v>
      </c>
      <c r="AZ256" s="108">
        <v>2500</v>
      </c>
      <c r="BA256" s="112">
        <v>43.17</v>
      </c>
      <c r="BB256" s="112"/>
      <c r="BC256" s="112">
        <v>48.350400000000008</v>
      </c>
      <c r="BD256" s="112">
        <v>45.760200000000005</v>
      </c>
      <c r="BE256" s="112">
        <v>54.94</v>
      </c>
      <c r="BF256" s="112">
        <v>52</v>
      </c>
      <c r="BG256" s="109">
        <v>5000</v>
      </c>
      <c r="BH256" s="112">
        <v>42.17</v>
      </c>
      <c r="BI256" s="112"/>
      <c r="BJ256" s="112">
        <v>47.230400000000003</v>
      </c>
      <c r="BK256" s="112">
        <v>44.700200000000002</v>
      </c>
      <c r="BL256" s="112">
        <v>53.67</v>
      </c>
      <c r="BM256" s="112">
        <v>50.8</v>
      </c>
      <c r="BN256" s="109">
        <v>10000</v>
      </c>
      <c r="BO256" s="112">
        <v>41.41</v>
      </c>
      <c r="BP256" s="112"/>
      <c r="BQ256" s="112">
        <v>46.379199999999997</v>
      </c>
      <c r="BR256" s="112">
        <v>43.894599999999997</v>
      </c>
      <c r="BS256" s="112">
        <v>52.7</v>
      </c>
      <c r="BT256" s="112">
        <v>49.88</v>
      </c>
      <c r="BU256" s="109"/>
      <c r="BV256" s="112"/>
      <c r="BW256" s="112"/>
      <c r="BX256" s="112"/>
      <c r="BY256" s="112"/>
      <c r="BZ256" s="112"/>
      <c r="CA256" s="112"/>
      <c r="CB256" s="106" t="str">
        <f t="shared" si="61"/>
        <v>Heineken</v>
      </c>
      <c r="CC256" s="30">
        <v>0</v>
      </c>
      <c r="CD256" s="30"/>
      <c r="CE256" s="73"/>
      <c r="CF256" s="74"/>
      <c r="CG256" s="30"/>
      <c r="CH256" s="30"/>
      <c r="CI256" s="110">
        <v>101140</v>
      </c>
    </row>
    <row r="257" spans="1:87" ht="15" customHeight="1" x14ac:dyDescent="0.25">
      <c r="A257" s="30" t="s">
        <v>71</v>
      </c>
      <c r="B257" s="30">
        <v>88026365</v>
      </c>
      <c r="C257" s="30" t="s">
        <v>402</v>
      </c>
      <c r="D257" s="96">
        <f>VLOOKUP(B257,'Status update'!B:E,4,0)</f>
        <v>1</v>
      </c>
      <c r="E257" s="96">
        <f t="shared" si="64"/>
        <v>1</v>
      </c>
      <c r="F257" s="96">
        <f>VLOOKUP(B257,'Status update'!B:D,3,0)</f>
        <v>12</v>
      </c>
      <c r="G257" s="97">
        <f t="shared" si="50"/>
        <v>12</v>
      </c>
      <c r="H257" s="30"/>
      <c r="I257" s="30"/>
      <c r="J257" s="30"/>
      <c r="K257" s="98">
        <f t="shared" si="51"/>
        <v>1.2E-2</v>
      </c>
      <c r="L257" s="98">
        <f t="shared" si="52"/>
        <v>1.2E-2</v>
      </c>
      <c r="M257" s="99"/>
      <c r="N257" s="100">
        <f t="shared" si="53"/>
        <v>0</v>
      </c>
      <c r="O257" s="101"/>
      <c r="P257" s="102"/>
      <c r="Q257" s="103"/>
      <c r="R257" s="103"/>
      <c r="S257" s="30" t="s">
        <v>73</v>
      </c>
      <c r="T257" s="30" t="s">
        <v>106</v>
      </c>
      <c r="U257" s="30">
        <v>49</v>
      </c>
      <c r="V257" s="30">
        <v>37</v>
      </c>
      <c r="W257" s="30">
        <v>12</v>
      </c>
      <c r="X257" s="30">
        <v>1000</v>
      </c>
      <c r="Y257" s="30" t="s">
        <v>83</v>
      </c>
      <c r="Z257" s="30">
        <v>1</v>
      </c>
      <c r="AA257" s="30" t="s">
        <v>389</v>
      </c>
      <c r="AB257" s="30" t="s">
        <v>117</v>
      </c>
      <c r="AC257" s="30">
        <v>75</v>
      </c>
      <c r="AD257" s="30">
        <v>75</v>
      </c>
      <c r="AE257" s="107"/>
      <c r="AF257" s="75"/>
      <c r="AG257" s="104">
        <f t="shared" si="54"/>
        <v>44.06</v>
      </c>
      <c r="AH257" s="104">
        <f t="shared" si="55"/>
        <v>49.347200000000008</v>
      </c>
      <c r="AI257" s="104">
        <f t="shared" si="56"/>
        <v>46.703600000000002</v>
      </c>
      <c r="AJ257" s="104">
        <f t="shared" si="57"/>
        <v>56.08</v>
      </c>
      <c r="AK257" s="104">
        <f t="shared" si="58"/>
        <v>53.07</v>
      </c>
      <c r="AL257" s="105">
        <f t="shared" si="59"/>
        <v>56.08</v>
      </c>
      <c r="AM257" s="105">
        <f t="shared" si="60"/>
        <v>53.07</v>
      </c>
      <c r="AN257" s="105"/>
      <c r="AO257" s="105"/>
      <c r="AP257" s="39">
        <f t="shared" si="63"/>
        <v>1</v>
      </c>
      <c r="AQ257" s="30" t="s">
        <v>390</v>
      </c>
      <c r="AR257" s="30"/>
      <c r="AS257" s="30">
        <v>1000</v>
      </c>
      <c r="AT257" s="113">
        <v>44.06</v>
      </c>
      <c r="AU257" s="113"/>
      <c r="AV257" s="72">
        <v>49.347200000000008</v>
      </c>
      <c r="AW257" s="72">
        <v>46.703600000000002</v>
      </c>
      <c r="AX257" s="113">
        <v>56.08</v>
      </c>
      <c r="AY257" s="113">
        <v>53.07</v>
      </c>
      <c r="AZ257" s="108">
        <v>2500</v>
      </c>
      <c r="BA257" s="112">
        <v>43.17</v>
      </c>
      <c r="BB257" s="112"/>
      <c r="BC257" s="112">
        <v>48.350400000000008</v>
      </c>
      <c r="BD257" s="112">
        <v>45.760200000000005</v>
      </c>
      <c r="BE257" s="112">
        <v>54.94</v>
      </c>
      <c r="BF257" s="112">
        <v>52</v>
      </c>
      <c r="BG257" s="109">
        <v>5000</v>
      </c>
      <c r="BH257" s="112">
        <v>42.17</v>
      </c>
      <c r="BI257" s="112"/>
      <c r="BJ257" s="112">
        <v>47.230400000000003</v>
      </c>
      <c r="BK257" s="112">
        <v>44.700200000000002</v>
      </c>
      <c r="BL257" s="112">
        <v>53.67</v>
      </c>
      <c r="BM257" s="112">
        <v>50.8</v>
      </c>
      <c r="BN257" s="109">
        <v>10000</v>
      </c>
      <c r="BO257" s="112">
        <v>41.41</v>
      </c>
      <c r="BP257" s="112"/>
      <c r="BQ257" s="112">
        <v>46.379199999999997</v>
      </c>
      <c r="BR257" s="112">
        <v>43.894599999999997</v>
      </c>
      <c r="BS257" s="112">
        <v>52.7</v>
      </c>
      <c r="BT257" s="112">
        <v>49.88</v>
      </c>
      <c r="BU257" s="109"/>
      <c r="BV257" s="112"/>
      <c r="BW257" s="112"/>
      <c r="BX257" s="112"/>
      <c r="BY257" s="112"/>
      <c r="BZ257" s="112"/>
      <c r="CA257" s="112"/>
      <c r="CB257" s="106" t="str">
        <f t="shared" si="61"/>
        <v>Heineken</v>
      </c>
      <c r="CC257" s="30">
        <v>0</v>
      </c>
      <c r="CD257" s="30"/>
      <c r="CE257" s="73"/>
      <c r="CF257" s="74"/>
      <c r="CG257" s="30"/>
      <c r="CH257" s="30"/>
      <c r="CI257" s="110">
        <v>101140</v>
      </c>
    </row>
    <row r="258" spans="1:87" ht="15" customHeight="1" x14ac:dyDescent="0.25">
      <c r="A258" s="30" t="s">
        <v>71</v>
      </c>
      <c r="B258" s="30">
        <v>88026855</v>
      </c>
      <c r="C258" s="30" t="s">
        <v>403</v>
      </c>
      <c r="D258" s="96">
        <f>VLOOKUP(B258,'Status update'!B:E,4,0)</f>
        <v>1</v>
      </c>
      <c r="E258" s="96">
        <f t="shared" si="64"/>
        <v>1</v>
      </c>
      <c r="F258" s="96">
        <f>VLOOKUP(B258,'Status update'!B:D,3,0)</f>
        <v>2</v>
      </c>
      <c r="G258" s="97">
        <f t="shared" ref="G258:G321" si="65">F258-Q258-R258+M258</f>
        <v>2</v>
      </c>
      <c r="H258" s="30"/>
      <c r="I258" s="30"/>
      <c r="J258" s="30"/>
      <c r="K258" s="98">
        <f t="shared" ref="K258:K321" si="66">F258/X258</f>
        <v>1.1976047904191617E-2</v>
      </c>
      <c r="L258" s="98">
        <f t="shared" ref="L258:L321" si="67">G258/X258</f>
        <v>1.1976047904191617E-2</v>
      </c>
      <c r="M258" s="99"/>
      <c r="N258" s="100">
        <f t="shared" ref="N258:N321" si="68">M258*AH258</f>
        <v>0</v>
      </c>
      <c r="O258" s="101"/>
      <c r="P258" s="102"/>
      <c r="Q258" s="103"/>
      <c r="R258" s="103"/>
      <c r="S258" s="30" t="s">
        <v>73</v>
      </c>
      <c r="T258" s="30" t="s">
        <v>74</v>
      </c>
      <c r="U258" s="30">
        <v>43</v>
      </c>
      <c r="V258" s="30">
        <v>33</v>
      </c>
      <c r="W258" s="30">
        <v>16</v>
      </c>
      <c r="X258" s="30">
        <v>167</v>
      </c>
      <c r="Y258" s="30" t="s">
        <v>89</v>
      </c>
      <c r="Z258" s="30">
        <v>12</v>
      </c>
      <c r="AA258" s="30" t="s">
        <v>76</v>
      </c>
      <c r="AB258" s="30" t="s">
        <v>108</v>
      </c>
      <c r="AC258" s="30">
        <v>70</v>
      </c>
      <c r="AD258" s="30">
        <v>77</v>
      </c>
      <c r="AE258" s="75"/>
      <c r="AF258" s="73"/>
      <c r="AG258" s="104">
        <f t="shared" ref="AG258:AG321" si="69">IF($AP258=1,AT258,IF($AP258=2,BA258,IF($AP258=3,BH258,IF($AP258=4,BO258,IF($AP258=5,BV258,0)))))</f>
        <v>108.8</v>
      </c>
      <c r="AH258" s="104">
        <f t="shared" ref="AH258:AH321" si="70">IF($AP258=1,AV258,IF(AP258=2,BC258,IF(AP258=3,BJ258,IF(AP258=4,BQ258,IF(AP258=5,BX258,0)))))</f>
        <v>124.03200000000001</v>
      </c>
      <c r="AI258" s="104">
        <f t="shared" ref="AI258:AI321" si="71">IF($AP258=1,AW258,IF(AP258=2,BD258,IF(AP258=3,BK258,IF(AP258=4,BR258,IF(AP258=5,BY258,0)))))</f>
        <v>108.8</v>
      </c>
      <c r="AJ258" s="104">
        <f t="shared" ref="AJ258:AJ321" si="72">AX258</f>
        <v>145.19999999999999</v>
      </c>
      <c r="AK258" s="104">
        <f t="shared" ref="AK258:AK321" si="73">AY258</f>
        <v>125.16</v>
      </c>
      <c r="AL258" s="105">
        <f t="shared" ref="AL258:AL321" si="74">IF($AP258=1,AX258,IF($AP258=2,BE258,IF($AP258=3,BL258,IF($AP258=4,BS258,IF($AP258=5,BZ258,0)))))</f>
        <v>145.19999999999999</v>
      </c>
      <c r="AM258" s="105">
        <f t="shared" ref="AM258:AM321" si="75">IF($AP258=1,AY258,IF($AP258=2,BF258,IF($AP258=3,BM258,IF($AP258=4,BT258,IF($AP258=5,CA258,0)))))</f>
        <v>125.16</v>
      </c>
      <c r="AN258" s="105"/>
      <c r="AO258" s="105"/>
      <c r="AP258" s="39">
        <f t="shared" si="63"/>
        <v>1</v>
      </c>
      <c r="AQ258" s="30" t="s">
        <v>78</v>
      </c>
      <c r="AR258" s="30" t="s">
        <v>79</v>
      </c>
      <c r="AS258" s="30">
        <v>167</v>
      </c>
      <c r="AT258" s="113">
        <v>108.8</v>
      </c>
      <c r="AU258" s="113">
        <v>108.8</v>
      </c>
      <c r="AV258" s="72">
        <v>124.03200000000001</v>
      </c>
      <c r="AW258" s="72">
        <v>108.8</v>
      </c>
      <c r="AX258" s="113">
        <v>145.19999999999999</v>
      </c>
      <c r="AY258" s="113">
        <v>125.16</v>
      </c>
      <c r="AZ258" s="108">
        <v>417</v>
      </c>
      <c r="BA258" s="112">
        <v>88.53</v>
      </c>
      <c r="BB258" s="112">
        <v>88.53</v>
      </c>
      <c r="BC258" s="112">
        <v>100.92420000000001</v>
      </c>
      <c r="BD258" s="112">
        <v>88.53</v>
      </c>
      <c r="BE258" s="112">
        <v>118.19999999999999</v>
      </c>
      <c r="BF258" s="112">
        <v>101.88</v>
      </c>
      <c r="BG258" s="109">
        <v>833</v>
      </c>
      <c r="BH258" s="112">
        <v>80.83</v>
      </c>
      <c r="BI258" s="112">
        <v>80.827160493827151</v>
      </c>
      <c r="BJ258" s="112">
        <v>92.146200000000007</v>
      </c>
      <c r="BK258" s="112">
        <v>80.827160493827151</v>
      </c>
      <c r="BL258" s="112">
        <v>107.88</v>
      </c>
      <c r="BM258" s="112">
        <v>93</v>
      </c>
      <c r="BN258" s="109">
        <v>2083</v>
      </c>
      <c r="BO258" s="112">
        <v>76.680000000000007</v>
      </c>
      <c r="BP258" s="112">
        <v>76.680000000000007</v>
      </c>
      <c r="BQ258" s="112">
        <v>87.415200000000013</v>
      </c>
      <c r="BR258" s="112">
        <v>76.680000000000007</v>
      </c>
      <c r="BS258" s="112">
        <v>102.35999999999999</v>
      </c>
      <c r="BT258" s="112">
        <v>88.199999999999989</v>
      </c>
      <c r="BU258" s="109"/>
      <c r="BV258" s="112"/>
      <c r="BW258" s="112"/>
      <c r="BX258" s="112"/>
      <c r="BY258" s="112"/>
      <c r="BZ258" s="112"/>
      <c r="CA258" s="112"/>
      <c r="CB258" s="106" t="str">
        <f t="shared" ref="CB258:CB321" si="76">A258</f>
        <v>Heineken</v>
      </c>
      <c r="CC258" s="30"/>
      <c r="CD258" s="30"/>
      <c r="CE258" s="73"/>
      <c r="CF258" s="74"/>
      <c r="CG258" s="30"/>
      <c r="CH258" s="30"/>
      <c r="CI258" s="30">
        <v>100051</v>
      </c>
    </row>
    <row r="259" spans="1:87" ht="15" customHeight="1" x14ac:dyDescent="0.25">
      <c r="A259" s="30" t="s">
        <v>125</v>
      </c>
      <c r="B259" s="30">
        <v>88027397</v>
      </c>
      <c r="C259" s="30" t="s">
        <v>404</v>
      </c>
      <c r="D259" s="96">
        <f>VLOOKUP(B259,'Status update'!B:E,4,0)</f>
        <v>1</v>
      </c>
      <c r="E259" s="96">
        <f t="shared" si="64"/>
        <v>1</v>
      </c>
      <c r="F259" s="96">
        <f>VLOOKUP(B259,'Status update'!B:D,3,0)</f>
        <v>1</v>
      </c>
      <c r="G259" s="97">
        <f t="shared" si="65"/>
        <v>1</v>
      </c>
      <c r="H259" s="30"/>
      <c r="I259" s="30"/>
      <c r="J259" s="30"/>
      <c r="K259" s="98">
        <f t="shared" si="66"/>
        <v>1.1904761904761904E-2</v>
      </c>
      <c r="L259" s="98">
        <f t="shared" si="67"/>
        <v>1.1904761904761904E-2</v>
      </c>
      <c r="M259" s="99"/>
      <c r="N259" s="100">
        <f t="shared" si="68"/>
        <v>0</v>
      </c>
      <c r="O259" s="101"/>
      <c r="P259" s="102"/>
      <c r="Q259" s="103"/>
      <c r="R259" s="103"/>
      <c r="S259" s="30" t="s">
        <v>130</v>
      </c>
      <c r="T259" s="30" t="s">
        <v>131</v>
      </c>
      <c r="U259" s="30">
        <v>35</v>
      </c>
      <c r="V259" s="30">
        <v>28</v>
      </c>
      <c r="W259" s="30">
        <v>5</v>
      </c>
      <c r="X259" s="30">
        <v>84</v>
      </c>
      <c r="Y259" s="30" t="s">
        <v>75</v>
      </c>
      <c r="Z259" s="30">
        <v>6</v>
      </c>
      <c r="AA259" s="30" t="s">
        <v>76</v>
      </c>
      <c r="AB259" s="30" t="s">
        <v>117</v>
      </c>
      <c r="AC259" s="30">
        <v>77</v>
      </c>
      <c r="AD259" s="30">
        <v>84</v>
      </c>
      <c r="AE259" s="75"/>
      <c r="AF259" s="73"/>
      <c r="AG259" s="104">
        <f t="shared" si="69"/>
        <v>25.96</v>
      </c>
      <c r="AH259" s="104">
        <f t="shared" si="70"/>
        <v>30.373200000000001</v>
      </c>
      <c r="AI259" s="104">
        <f t="shared" si="71"/>
        <v>33.24</v>
      </c>
      <c r="AJ259" s="104">
        <f t="shared" si="72"/>
        <v>34.799999999999997</v>
      </c>
      <c r="AK259" s="104">
        <f t="shared" si="73"/>
        <v>37.799999999999997</v>
      </c>
      <c r="AL259" s="105">
        <f t="shared" si="74"/>
        <v>34.799999999999997</v>
      </c>
      <c r="AM259" s="105">
        <f t="shared" si="75"/>
        <v>37.799999999999997</v>
      </c>
      <c r="AN259" s="105"/>
      <c r="AO259" s="105"/>
      <c r="AP259" s="39">
        <f t="shared" si="63"/>
        <v>1</v>
      </c>
      <c r="AQ259" s="30" t="s">
        <v>118</v>
      </c>
      <c r="AR259" s="30" t="s">
        <v>79</v>
      </c>
      <c r="AS259" s="30">
        <v>84</v>
      </c>
      <c r="AT259" s="113">
        <v>25.96</v>
      </c>
      <c r="AU259" s="113">
        <v>33.24</v>
      </c>
      <c r="AV259" s="72">
        <v>30.373200000000001</v>
      </c>
      <c r="AW259" s="72">
        <v>33.24</v>
      </c>
      <c r="AX259" s="113">
        <v>34.799999999999997</v>
      </c>
      <c r="AY259" s="94">
        <v>37.799999999999997</v>
      </c>
      <c r="AZ259" s="108">
        <v>167</v>
      </c>
      <c r="BA259" s="112">
        <v>24.22</v>
      </c>
      <c r="BB259" s="112">
        <v>27.85</v>
      </c>
      <c r="BC259" s="112">
        <v>28.337399999999995</v>
      </c>
      <c r="BD259" s="112">
        <v>27.85</v>
      </c>
      <c r="BE259" s="70">
        <v>32.46</v>
      </c>
      <c r="BF259" s="70">
        <v>31.619999999999997</v>
      </c>
      <c r="BG259" s="109">
        <v>417</v>
      </c>
      <c r="BH259" s="112">
        <v>22.98</v>
      </c>
      <c r="BI259" s="112">
        <v>24.44</v>
      </c>
      <c r="BJ259" s="112">
        <v>26.886599999999998</v>
      </c>
      <c r="BK259" s="112">
        <v>24.44</v>
      </c>
      <c r="BL259" s="71">
        <v>30.839999999999996</v>
      </c>
      <c r="BM259" s="71">
        <v>27.78</v>
      </c>
      <c r="BN259" s="109">
        <v>834</v>
      </c>
      <c r="BO259" s="112">
        <v>22.25</v>
      </c>
      <c r="BP259" s="112">
        <v>23.35</v>
      </c>
      <c r="BQ259" s="112">
        <v>26.032499999999999</v>
      </c>
      <c r="BR259" s="112">
        <v>23.35</v>
      </c>
      <c r="BS259" s="71">
        <v>29.82</v>
      </c>
      <c r="BT259" s="71">
        <v>26.52</v>
      </c>
      <c r="BU259" s="109">
        <v>1667</v>
      </c>
      <c r="BV259" s="112">
        <v>21.67</v>
      </c>
      <c r="BW259" s="112">
        <v>22.11</v>
      </c>
      <c r="BX259" s="112">
        <v>25.353899999999999</v>
      </c>
      <c r="BY259" s="112">
        <v>22.11</v>
      </c>
      <c r="BZ259" s="76">
        <v>29.04</v>
      </c>
      <c r="CA259" s="76">
        <v>29.04</v>
      </c>
      <c r="CB259" s="106" t="str">
        <f t="shared" si="76"/>
        <v>Heineken - F1</v>
      </c>
      <c r="CC259" s="30"/>
      <c r="CD259" s="30"/>
      <c r="CE259" s="73"/>
      <c r="CF259" s="74"/>
      <c r="CG259" s="30"/>
      <c r="CH259" s="30"/>
      <c r="CI259" s="30">
        <v>100051</v>
      </c>
    </row>
    <row r="260" spans="1:87" ht="15" customHeight="1" x14ac:dyDescent="0.25">
      <c r="A260" s="30" t="s">
        <v>125</v>
      </c>
      <c r="B260" s="30">
        <v>88027406</v>
      </c>
      <c r="C260" s="30" t="s">
        <v>405</v>
      </c>
      <c r="D260" s="96">
        <f>VLOOKUP(B260,'Status update'!B:E,4,0)</f>
        <v>1</v>
      </c>
      <c r="E260" s="96">
        <f t="shared" si="64"/>
        <v>1</v>
      </c>
      <c r="F260" s="96">
        <f>VLOOKUP(B260,'Status update'!B:D,3,0)</f>
        <v>1</v>
      </c>
      <c r="G260" s="97">
        <f t="shared" si="65"/>
        <v>1</v>
      </c>
      <c r="H260" s="30"/>
      <c r="I260" s="30"/>
      <c r="J260" s="30"/>
      <c r="K260" s="98">
        <f t="shared" si="66"/>
        <v>1.1904761904761904E-2</v>
      </c>
      <c r="L260" s="98">
        <f t="shared" si="67"/>
        <v>1.1904761904761904E-2</v>
      </c>
      <c r="M260" s="99"/>
      <c r="N260" s="100">
        <f t="shared" si="68"/>
        <v>0</v>
      </c>
      <c r="O260" s="101"/>
      <c r="P260" s="102"/>
      <c r="Q260" s="103"/>
      <c r="R260" s="103"/>
      <c r="S260" s="30" t="s">
        <v>130</v>
      </c>
      <c r="T260" s="30" t="s">
        <v>131</v>
      </c>
      <c r="U260" s="30">
        <v>35</v>
      </c>
      <c r="V260" s="30">
        <v>28</v>
      </c>
      <c r="W260" s="30">
        <v>5</v>
      </c>
      <c r="X260" s="30">
        <v>84</v>
      </c>
      <c r="Y260" s="30" t="s">
        <v>75</v>
      </c>
      <c r="Z260" s="30">
        <v>6</v>
      </c>
      <c r="AA260" s="30" t="s">
        <v>76</v>
      </c>
      <c r="AB260" s="30" t="s">
        <v>117</v>
      </c>
      <c r="AC260" s="30">
        <v>77</v>
      </c>
      <c r="AD260" s="30">
        <v>84</v>
      </c>
      <c r="AE260" s="75"/>
      <c r="AF260" s="73"/>
      <c r="AG260" s="104">
        <f t="shared" si="69"/>
        <v>27.05</v>
      </c>
      <c r="AH260" s="104">
        <f t="shared" si="70"/>
        <v>31.648499999999999</v>
      </c>
      <c r="AI260" s="104">
        <f t="shared" si="71"/>
        <v>34.33</v>
      </c>
      <c r="AJ260" s="104">
        <f t="shared" si="72"/>
        <v>36.299999999999997</v>
      </c>
      <c r="AK260" s="104">
        <f t="shared" si="73"/>
        <v>39</v>
      </c>
      <c r="AL260" s="105">
        <f t="shared" si="74"/>
        <v>36.299999999999997</v>
      </c>
      <c r="AM260" s="105">
        <f t="shared" si="75"/>
        <v>39</v>
      </c>
      <c r="AN260" s="105"/>
      <c r="AO260" s="105"/>
      <c r="AP260" s="39">
        <f t="shared" si="63"/>
        <v>1</v>
      </c>
      <c r="AQ260" s="30" t="s">
        <v>118</v>
      </c>
      <c r="AR260" s="30" t="s">
        <v>79</v>
      </c>
      <c r="AS260" s="30">
        <v>84</v>
      </c>
      <c r="AT260" s="113">
        <v>27.05</v>
      </c>
      <c r="AU260" s="113">
        <v>34.33</v>
      </c>
      <c r="AV260" s="72">
        <v>31.648499999999999</v>
      </c>
      <c r="AW260" s="72">
        <v>34.33</v>
      </c>
      <c r="AX260" s="113">
        <v>36.299999999999997</v>
      </c>
      <c r="AY260" s="94">
        <v>39</v>
      </c>
      <c r="AZ260" s="108">
        <v>167</v>
      </c>
      <c r="BA260" s="112">
        <v>25.31</v>
      </c>
      <c r="BB260" s="112">
        <v>28.95</v>
      </c>
      <c r="BC260" s="112">
        <v>29.612699999999997</v>
      </c>
      <c r="BD260" s="112">
        <v>28.95</v>
      </c>
      <c r="BE260" s="70">
        <v>33.96</v>
      </c>
      <c r="BF260" s="70">
        <v>32.880000000000003</v>
      </c>
      <c r="BG260" s="109">
        <v>417</v>
      </c>
      <c r="BH260" s="112">
        <v>24.07</v>
      </c>
      <c r="BI260" s="112">
        <v>25.53</v>
      </c>
      <c r="BJ260" s="112">
        <v>28.161899999999999</v>
      </c>
      <c r="BK260" s="112">
        <v>25.53</v>
      </c>
      <c r="BL260" s="71">
        <v>32.28</v>
      </c>
      <c r="BM260" s="71">
        <v>29.04</v>
      </c>
      <c r="BN260" s="109">
        <v>834</v>
      </c>
      <c r="BO260" s="112">
        <v>23.35</v>
      </c>
      <c r="BP260" s="112">
        <v>24.44</v>
      </c>
      <c r="BQ260" s="112">
        <v>27.319500000000001</v>
      </c>
      <c r="BR260" s="112">
        <v>24.44</v>
      </c>
      <c r="BS260" s="71">
        <v>31.32</v>
      </c>
      <c r="BT260" s="71">
        <v>27.78</v>
      </c>
      <c r="BU260" s="109">
        <v>1667</v>
      </c>
      <c r="BV260" s="112">
        <v>22.76</v>
      </c>
      <c r="BW260" s="112">
        <v>23.2</v>
      </c>
      <c r="BX260" s="112">
        <v>26.629200000000001</v>
      </c>
      <c r="BY260" s="112">
        <v>23.2</v>
      </c>
      <c r="BZ260" s="76">
        <v>30.54</v>
      </c>
      <c r="CA260" s="76">
        <v>30.54</v>
      </c>
      <c r="CB260" s="106" t="str">
        <f t="shared" si="76"/>
        <v>Heineken - F1</v>
      </c>
      <c r="CC260" s="30"/>
      <c r="CD260" s="30"/>
      <c r="CE260" s="73"/>
      <c r="CF260" s="74"/>
      <c r="CG260" s="30"/>
      <c r="CH260" s="30"/>
      <c r="CI260" s="30">
        <v>100051</v>
      </c>
    </row>
    <row r="261" spans="1:87" ht="15" customHeight="1" x14ac:dyDescent="0.25">
      <c r="A261" s="30" t="s">
        <v>164</v>
      </c>
      <c r="B261" s="30">
        <v>88027428</v>
      </c>
      <c r="C261" s="30" t="s">
        <v>406</v>
      </c>
      <c r="D261" s="96">
        <f>VLOOKUP(B261,'Status update'!B:E,4,0)</f>
        <v>1</v>
      </c>
      <c r="E261" s="96">
        <f t="shared" si="64"/>
        <v>1</v>
      </c>
      <c r="F261" s="96">
        <f>VLOOKUP(B261,'Status update'!B:D,3,0)</f>
        <v>1</v>
      </c>
      <c r="G261" s="97">
        <f t="shared" si="65"/>
        <v>1</v>
      </c>
      <c r="H261" s="30"/>
      <c r="I261" s="30"/>
      <c r="J261" s="30"/>
      <c r="K261" s="98">
        <f t="shared" si="66"/>
        <v>1.1904761904761904E-2</v>
      </c>
      <c r="L261" s="98">
        <f t="shared" si="67"/>
        <v>1.1904761904761904E-2</v>
      </c>
      <c r="M261" s="99"/>
      <c r="N261" s="100">
        <f t="shared" si="68"/>
        <v>0</v>
      </c>
      <c r="O261" s="101"/>
      <c r="P261" s="102"/>
      <c r="Q261" s="103"/>
      <c r="R261" s="103"/>
      <c r="S261" s="30" t="s">
        <v>94</v>
      </c>
      <c r="T261" s="30" t="s">
        <v>131</v>
      </c>
      <c r="U261" s="30">
        <v>35</v>
      </c>
      <c r="V261" s="30">
        <v>28</v>
      </c>
      <c r="W261" s="30">
        <v>5</v>
      </c>
      <c r="X261" s="30">
        <v>84</v>
      </c>
      <c r="Y261" s="30" t="s">
        <v>75</v>
      </c>
      <c r="Z261" s="30">
        <v>6</v>
      </c>
      <c r="AA261" s="30" t="s">
        <v>200</v>
      </c>
      <c r="AB261" s="30" t="s">
        <v>117</v>
      </c>
      <c r="AC261" s="30">
        <v>77</v>
      </c>
      <c r="AD261" s="30"/>
      <c r="AE261" s="75"/>
      <c r="AF261" s="73"/>
      <c r="AG261" s="104">
        <f t="shared" si="69"/>
        <v>31.27</v>
      </c>
      <c r="AH261" s="104">
        <f t="shared" si="70"/>
        <v>32.833500000000001</v>
      </c>
      <c r="AI261" s="104">
        <f t="shared" si="71"/>
        <v>33.1462</v>
      </c>
      <c r="AJ261" s="104">
        <f t="shared" si="72"/>
        <v>37.68</v>
      </c>
      <c r="AK261" s="104">
        <f t="shared" si="73"/>
        <v>37.68</v>
      </c>
      <c r="AL261" s="105">
        <f t="shared" si="74"/>
        <v>37.68</v>
      </c>
      <c r="AM261" s="105">
        <f t="shared" si="75"/>
        <v>37.68</v>
      </c>
      <c r="AN261" s="105"/>
      <c r="AO261" s="105"/>
      <c r="AP261" s="39">
        <f t="shared" si="63"/>
        <v>1</v>
      </c>
      <c r="AQ261" s="30" t="s">
        <v>407</v>
      </c>
      <c r="AR261" s="30"/>
      <c r="AS261" s="30">
        <v>84</v>
      </c>
      <c r="AT261" s="113">
        <v>31.27</v>
      </c>
      <c r="AU261" s="113"/>
      <c r="AV261" s="72">
        <v>32.833500000000001</v>
      </c>
      <c r="AW261" s="72">
        <v>33.1462</v>
      </c>
      <c r="AX261" s="113">
        <v>37.68</v>
      </c>
      <c r="AY261" s="94">
        <v>37.68</v>
      </c>
      <c r="AZ261" s="108">
        <v>167</v>
      </c>
      <c r="BA261" s="112">
        <v>30.91</v>
      </c>
      <c r="BB261" s="112"/>
      <c r="BC261" s="112">
        <v>32.455500000000001</v>
      </c>
      <c r="BD261" s="112">
        <v>32.764600000000002</v>
      </c>
      <c r="BE261" s="70">
        <v>37.26</v>
      </c>
      <c r="BF261" s="70">
        <v>37.26</v>
      </c>
      <c r="BG261" s="109">
        <v>417</v>
      </c>
      <c r="BH261" s="112">
        <v>30.55</v>
      </c>
      <c r="BI261" s="112"/>
      <c r="BJ261" s="112">
        <v>32.077500000000001</v>
      </c>
      <c r="BK261" s="112">
        <v>32.383000000000003</v>
      </c>
      <c r="BL261" s="71">
        <v>36.78</v>
      </c>
      <c r="BM261" s="71">
        <v>36.78</v>
      </c>
      <c r="BN261" s="109">
        <v>834</v>
      </c>
      <c r="BO261" s="112">
        <v>30.18</v>
      </c>
      <c r="BP261" s="112"/>
      <c r="BQ261" s="112">
        <v>31.689</v>
      </c>
      <c r="BR261" s="112">
        <v>31.9908</v>
      </c>
      <c r="BS261" s="71">
        <v>36.36</v>
      </c>
      <c r="BT261" s="71">
        <v>36.36</v>
      </c>
      <c r="BU261" s="109"/>
      <c r="BV261" s="112"/>
      <c r="BW261" s="112"/>
      <c r="BX261" s="112"/>
      <c r="BY261" s="112"/>
      <c r="BZ261" s="76"/>
      <c r="CA261" s="76"/>
      <c r="CB261" s="106" t="str">
        <f t="shared" si="76"/>
        <v>Heineken - Brand Fashion</v>
      </c>
      <c r="CC261" s="30"/>
      <c r="CD261" s="30"/>
      <c r="CE261" s="73"/>
      <c r="CF261" s="74"/>
      <c r="CG261" s="30"/>
      <c r="CH261" s="30"/>
      <c r="CI261" s="30">
        <v>100051</v>
      </c>
    </row>
    <row r="262" spans="1:87" ht="15" customHeight="1" x14ac:dyDescent="0.25">
      <c r="A262" s="30" t="s">
        <v>71</v>
      </c>
      <c r="B262" s="30">
        <v>88027328</v>
      </c>
      <c r="C262" s="30" t="s">
        <v>408</v>
      </c>
      <c r="D262" s="96">
        <f>VLOOKUP(B262,'Status update'!B:E,4,0)</f>
        <v>1</v>
      </c>
      <c r="E262" s="96">
        <f t="shared" si="64"/>
        <v>1</v>
      </c>
      <c r="F262" s="96">
        <f>VLOOKUP(B262,'Status update'!B:D,3,0)</f>
        <v>3</v>
      </c>
      <c r="G262" s="97">
        <f t="shared" si="65"/>
        <v>3</v>
      </c>
      <c r="H262" s="30"/>
      <c r="I262" s="30"/>
      <c r="J262" s="30"/>
      <c r="K262" s="98">
        <f t="shared" si="66"/>
        <v>0.03</v>
      </c>
      <c r="L262" s="98">
        <f t="shared" si="67"/>
        <v>0.03</v>
      </c>
      <c r="M262" s="99"/>
      <c r="N262" s="100">
        <f t="shared" si="68"/>
        <v>0</v>
      </c>
      <c r="O262" s="101"/>
      <c r="P262" s="102"/>
      <c r="Q262" s="103"/>
      <c r="R262" s="103"/>
      <c r="S262" s="30" t="s">
        <v>130</v>
      </c>
      <c r="T262" s="30" t="s">
        <v>131</v>
      </c>
      <c r="U262" s="30">
        <v>23.5</v>
      </c>
      <c r="V262" s="30">
        <v>15.5</v>
      </c>
      <c r="W262" s="30">
        <v>15.5</v>
      </c>
      <c r="X262" s="30">
        <v>100</v>
      </c>
      <c r="Y262" s="30" t="s">
        <v>75</v>
      </c>
      <c r="Z262" s="30">
        <v>10</v>
      </c>
      <c r="AA262" s="30" t="s">
        <v>76</v>
      </c>
      <c r="AB262" s="30" t="s">
        <v>77</v>
      </c>
      <c r="AC262" s="30">
        <v>70</v>
      </c>
      <c r="AD262" s="30">
        <v>77</v>
      </c>
      <c r="AE262" s="75"/>
      <c r="AF262" s="73"/>
      <c r="AG262" s="104">
        <f t="shared" si="69"/>
        <v>64</v>
      </c>
      <c r="AH262" s="104">
        <f t="shared" si="70"/>
        <v>72.960000000000008</v>
      </c>
      <c r="AI262" s="104">
        <f t="shared" si="71"/>
        <v>64</v>
      </c>
      <c r="AJ262" s="104">
        <f t="shared" si="72"/>
        <v>84.399999999999991</v>
      </c>
      <c r="AK262" s="104">
        <f t="shared" si="73"/>
        <v>72.699999999999989</v>
      </c>
      <c r="AL262" s="105">
        <f t="shared" si="74"/>
        <v>84.399999999999991</v>
      </c>
      <c r="AM262" s="105">
        <f t="shared" si="75"/>
        <v>72.699999999999989</v>
      </c>
      <c r="AN262" s="105"/>
      <c r="AO262" s="105"/>
      <c r="AP262" s="39">
        <f t="shared" si="63"/>
        <v>1</v>
      </c>
      <c r="AQ262" s="30" t="s">
        <v>104</v>
      </c>
      <c r="AR262" s="30" t="s">
        <v>79</v>
      </c>
      <c r="AS262" s="30">
        <v>100</v>
      </c>
      <c r="AT262" s="113">
        <v>64</v>
      </c>
      <c r="AU262" s="113">
        <v>64</v>
      </c>
      <c r="AV262" s="72">
        <v>72.960000000000008</v>
      </c>
      <c r="AW262" s="72">
        <v>64</v>
      </c>
      <c r="AX262" s="113">
        <v>84.399999999999991</v>
      </c>
      <c r="AY262" s="94">
        <v>72.699999999999989</v>
      </c>
      <c r="AZ262" s="108">
        <v>250</v>
      </c>
      <c r="BA262" s="112">
        <v>50.78</v>
      </c>
      <c r="BB262" s="112">
        <v>50.78</v>
      </c>
      <c r="BC262" s="112">
        <v>57.88920000000001</v>
      </c>
      <c r="BD262" s="112">
        <v>50.78</v>
      </c>
      <c r="BE262" s="70">
        <v>66.900000000000006</v>
      </c>
      <c r="BF262" s="70">
        <v>57.699999999999996</v>
      </c>
      <c r="BG262" s="109">
        <v>500</v>
      </c>
      <c r="BH262" s="112">
        <v>44.22</v>
      </c>
      <c r="BI262" s="112">
        <v>44.22</v>
      </c>
      <c r="BJ262" s="112">
        <v>50.410800000000002</v>
      </c>
      <c r="BK262" s="112">
        <v>44.22</v>
      </c>
      <c r="BL262" s="71">
        <v>58.3</v>
      </c>
      <c r="BM262" s="71">
        <v>50.300000000000004</v>
      </c>
      <c r="BN262" s="109"/>
      <c r="BO262" s="112"/>
      <c r="BP262" s="112"/>
      <c r="BQ262" s="112"/>
      <c r="BR262" s="112"/>
      <c r="BS262" s="71"/>
      <c r="BT262" s="71"/>
      <c r="BU262" s="109"/>
      <c r="BV262" s="112"/>
      <c r="BW262" s="112"/>
      <c r="BX262" s="112"/>
      <c r="BY262" s="112"/>
      <c r="BZ262" s="76"/>
      <c r="CA262" s="76"/>
      <c r="CB262" s="106" t="str">
        <f t="shared" si="76"/>
        <v>Heineken</v>
      </c>
      <c r="CC262" s="30"/>
      <c r="CD262" s="30"/>
      <c r="CE262" s="73"/>
      <c r="CF262" s="74"/>
      <c r="CG262" s="30"/>
      <c r="CH262" s="30"/>
      <c r="CI262" s="30">
        <v>100051</v>
      </c>
    </row>
    <row r="263" spans="1:87" ht="15" customHeight="1" x14ac:dyDescent="0.25">
      <c r="A263" s="30" t="s">
        <v>92</v>
      </c>
      <c r="B263" s="30">
        <v>88026103</v>
      </c>
      <c r="C263" s="30" t="s">
        <v>409</v>
      </c>
      <c r="D263" s="96">
        <f>VLOOKUP(B263,'Status update'!B:E,4,0)</f>
        <v>1</v>
      </c>
      <c r="E263" s="96">
        <f t="shared" si="64"/>
        <v>1</v>
      </c>
      <c r="F263" s="96">
        <f>VLOOKUP(B263,'Status update'!B:D,3,0)</f>
        <v>1</v>
      </c>
      <c r="G263" s="97">
        <f t="shared" si="65"/>
        <v>1</v>
      </c>
      <c r="H263" s="30"/>
      <c r="I263" s="30"/>
      <c r="J263" s="30"/>
      <c r="K263" s="98">
        <f t="shared" si="66"/>
        <v>0.01</v>
      </c>
      <c r="L263" s="98">
        <f t="shared" si="67"/>
        <v>0.01</v>
      </c>
      <c r="M263" s="99"/>
      <c r="N263" s="100">
        <f t="shared" si="68"/>
        <v>0</v>
      </c>
      <c r="O263" s="101"/>
      <c r="P263" s="102"/>
      <c r="Q263" s="103"/>
      <c r="R263" s="103"/>
      <c r="S263" s="30" t="s">
        <v>154</v>
      </c>
      <c r="T263" s="30" t="s">
        <v>82</v>
      </c>
      <c r="U263" s="30">
        <v>49</v>
      </c>
      <c r="V263" s="30">
        <v>59.5</v>
      </c>
      <c r="W263" s="30">
        <v>58</v>
      </c>
      <c r="X263" s="30">
        <v>100</v>
      </c>
      <c r="Y263" s="30" t="s">
        <v>83</v>
      </c>
      <c r="Z263" s="30">
        <v>1</v>
      </c>
      <c r="AA263" s="30" t="s">
        <v>76</v>
      </c>
      <c r="AB263" s="30" t="s">
        <v>155</v>
      </c>
      <c r="AC263" s="30">
        <v>110</v>
      </c>
      <c r="AD263" s="30">
        <v>115</v>
      </c>
      <c r="AE263" s="107"/>
      <c r="AF263" s="75"/>
      <c r="AG263" s="104">
        <f t="shared" si="69"/>
        <v>462.84</v>
      </c>
      <c r="AH263" s="104">
        <f t="shared" si="70"/>
        <v>504.49560000000002</v>
      </c>
      <c r="AI263" s="104">
        <f t="shared" si="71"/>
        <v>477.05</v>
      </c>
      <c r="AJ263" s="104">
        <f t="shared" si="72"/>
        <v>573.29</v>
      </c>
      <c r="AK263" s="104">
        <f t="shared" si="73"/>
        <v>0</v>
      </c>
      <c r="AL263" s="105">
        <f t="shared" si="74"/>
        <v>573.29</v>
      </c>
      <c r="AM263" s="105">
        <f t="shared" si="75"/>
        <v>0</v>
      </c>
      <c r="AN263" s="105"/>
      <c r="AO263" s="105"/>
      <c r="AP263" s="39">
        <f t="shared" si="63"/>
        <v>1</v>
      </c>
      <c r="AQ263" s="30" t="s">
        <v>115</v>
      </c>
      <c r="AR263" s="30" t="s">
        <v>79</v>
      </c>
      <c r="AS263" s="30">
        <v>100</v>
      </c>
      <c r="AT263" s="113">
        <v>462.84</v>
      </c>
      <c r="AU263" s="113">
        <v>477.05</v>
      </c>
      <c r="AV263" s="72">
        <v>504.49560000000002</v>
      </c>
      <c r="AW263" s="72">
        <v>477.05</v>
      </c>
      <c r="AX263" s="113">
        <v>573.29</v>
      </c>
      <c r="AY263" s="94"/>
      <c r="AZ263" s="108">
        <v>250</v>
      </c>
      <c r="BA263" s="112">
        <v>414.12</v>
      </c>
      <c r="BB263" s="112">
        <v>428.33</v>
      </c>
      <c r="BC263" s="112">
        <v>451.39080000000001</v>
      </c>
      <c r="BD263" s="112">
        <v>428.33</v>
      </c>
      <c r="BE263" s="112">
        <v>512.94000000000005</v>
      </c>
      <c r="BF263" s="70"/>
      <c r="BG263" s="109">
        <v>500</v>
      </c>
      <c r="BH263" s="112">
        <v>390.78</v>
      </c>
      <c r="BI263" s="112">
        <v>404.99</v>
      </c>
      <c r="BJ263" s="112">
        <v>425.9502</v>
      </c>
      <c r="BK263" s="112">
        <v>404.99</v>
      </c>
      <c r="BL263" s="112"/>
      <c r="BM263" s="71"/>
      <c r="BN263" s="109"/>
      <c r="BO263" s="112"/>
      <c r="BP263" s="112"/>
      <c r="BQ263" s="112"/>
      <c r="BR263" s="112"/>
      <c r="BS263" s="112"/>
      <c r="BT263" s="71"/>
      <c r="BU263" s="109"/>
      <c r="BV263" s="112"/>
      <c r="BW263" s="112"/>
      <c r="BX263" s="112"/>
      <c r="BY263" s="112"/>
      <c r="BZ263" s="112"/>
      <c r="CA263" s="76"/>
      <c r="CB263" s="106" t="str">
        <f t="shared" si="76"/>
        <v>Heineken Silver (Global)</v>
      </c>
      <c r="CC263" s="30">
        <v>40.200000000000003</v>
      </c>
      <c r="CD263" s="30"/>
      <c r="CE263" s="73"/>
      <c r="CF263" s="74"/>
      <c r="CG263" s="30"/>
      <c r="CH263" s="30"/>
      <c r="CI263" s="110">
        <v>100049</v>
      </c>
    </row>
    <row r="264" spans="1:87" ht="15" customHeight="1" x14ac:dyDescent="0.25">
      <c r="A264" s="30" t="s">
        <v>92</v>
      </c>
      <c r="B264" s="30">
        <v>88026104</v>
      </c>
      <c r="C264" s="30" t="s">
        <v>410</v>
      </c>
      <c r="D264" s="96">
        <f>VLOOKUP(B264,'Status update'!B:E,4,0)</f>
        <v>1</v>
      </c>
      <c r="E264" s="96">
        <f t="shared" si="64"/>
        <v>1</v>
      </c>
      <c r="F264" s="96">
        <f>VLOOKUP(B264,'Status update'!B:D,3,0)</f>
        <v>1</v>
      </c>
      <c r="G264" s="97">
        <f t="shared" si="65"/>
        <v>1</v>
      </c>
      <c r="H264" s="30"/>
      <c r="I264" s="30"/>
      <c r="J264" s="30"/>
      <c r="K264" s="98">
        <f t="shared" si="66"/>
        <v>0.01</v>
      </c>
      <c r="L264" s="98">
        <f t="shared" si="67"/>
        <v>0.01</v>
      </c>
      <c r="M264" s="99"/>
      <c r="N264" s="100">
        <f t="shared" si="68"/>
        <v>0</v>
      </c>
      <c r="O264" s="101"/>
      <c r="P264" s="102"/>
      <c r="Q264" s="103"/>
      <c r="R264" s="103"/>
      <c r="S264" s="30" t="s">
        <v>154</v>
      </c>
      <c r="T264" s="30" t="s">
        <v>82</v>
      </c>
      <c r="U264" s="30">
        <v>49</v>
      </c>
      <c r="V264" s="30">
        <v>59.5</v>
      </c>
      <c r="W264" s="30">
        <v>58</v>
      </c>
      <c r="X264" s="30">
        <v>100</v>
      </c>
      <c r="Y264" s="30" t="s">
        <v>83</v>
      </c>
      <c r="Z264" s="30">
        <v>1</v>
      </c>
      <c r="AA264" s="30" t="s">
        <v>76</v>
      </c>
      <c r="AB264" s="30" t="s">
        <v>155</v>
      </c>
      <c r="AC264" s="30">
        <v>110</v>
      </c>
      <c r="AD264" s="30">
        <v>115</v>
      </c>
      <c r="AE264" s="107"/>
      <c r="AF264" s="75"/>
      <c r="AG264" s="104">
        <f t="shared" si="69"/>
        <v>462.84</v>
      </c>
      <c r="AH264" s="104">
        <f t="shared" si="70"/>
        <v>504.49560000000002</v>
      </c>
      <c r="AI264" s="104">
        <f t="shared" si="71"/>
        <v>477.05</v>
      </c>
      <c r="AJ264" s="104">
        <f t="shared" si="72"/>
        <v>573.29</v>
      </c>
      <c r="AK264" s="104">
        <f t="shared" si="73"/>
        <v>0</v>
      </c>
      <c r="AL264" s="105">
        <f t="shared" si="74"/>
        <v>573.29</v>
      </c>
      <c r="AM264" s="105">
        <f t="shared" si="75"/>
        <v>0</v>
      </c>
      <c r="AN264" s="105"/>
      <c r="AO264" s="105"/>
      <c r="AP264" s="39">
        <f t="shared" si="63"/>
        <v>1</v>
      </c>
      <c r="AQ264" s="30" t="s">
        <v>115</v>
      </c>
      <c r="AR264" s="30" t="s">
        <v>79</v>
      </c>
      <c r="AS264" s="30">
        <v>100</v>
      </c>
      <c r="AT264" s="113">
        <v>462.84</v>
      </c>
      <c r="AU264" s="113">
        <v>477.05</v>
      </c>
      <c r="AV264" s="72">
        <v>504.49560000000002</v>
      </c>
      <c r="AW264" s="72">
        <v>477.05</v>
      </c>
      <c r="AX264" s="113">
        <v>573.29</v>
      </c>
      <c r="AY264" s="94"/>
      <c r="AZ264" s="108">
        <v>250</v>
      </c>
      <c r="BA264" s="112">
        <v>414.12</v>
      </c>
      <c r="BB264" s="112">
        <v>428.33</v>
      </c>
      <c r="BC264" s="112">
        <v>451.39080000000001</v>
      </c>
      <c r="BD264" s="112">
        <v>428.33</v>
      </c>
      <c r="BE264" s="112">
        <v>512.94000000000005</v>
      </c>
      <c r="BF264" s="70"/>
      <c r="BG264" s="109">
        <v>500</v>
      </c>
      <c r="BH264" s="112">
        <v>390.78</v>
      </c>
      <c r="BI264" s="112">
        <v>404.99</v>
      </c>
      <c r="BJ264" s="112">
        <v>425.9502</v>
      </c>
      <c r="BK264" s="112">
        <v>404.99</v>
      </c>
      <c r="BL264" s="112"/>
      <c r="BM264" s="71"/>
      <c r="BN264" s="109"/>
      <c r="BO264" s="112"/>
      <c r="BP264" s="112"/>
      <c r="BQ264" s="112"/>
      <c r="BR264" s="112"/>
      <c r="BS264" s="112"/>
      <c r="BT264" s="71"/>
      <c r="BU264" s="109"/>
      <c r="BV264" s="112"/>
      <c r="BW264" s="112"/>
      <c r="BX264" s="112"/>
      <c r="BY264" s="112"/>
      <c r="BZ264" s="112"/>
      <c r="CA264" s="76"/>
      <c r="CB264" s="106" t="str">
        <f t="shared" si="76"/>
        <v>Heineken Silver (Global)</v>
      </c>
      <c r="CC264" s="30">
        <v>0</v>
      </c>
      <c r="CD264" s="30"/>
      <c r="CE264" s="73"/>
      <c r="CF264" s="74"/>
      <c r="CG264" s="30"/>
      <c r="CH264" s="30"/>
      <c r="CI264" s="110">
        <v>100049</v>
      </c>
    </row>
    <row r="265" spans="1:87" ht="15" customHeight="1" x14ac:dyDescent="0.25">
      <c r="A265" s="30" t="s">
        <v>71</v>
      </c>
      <c r="B265" s="30">
        <v>88026625</v>
      </c>
      <c r="C265" s="30" t="s">
        <v>411</v>
      </c>
      <c r="D265" s="96">
        <f>VLOOKUP(B265,'Status update'!B:E,4,0)</f>
        <v>3</v>
      </c>
      <c r="E265" s="96">
        <f t="shared" si="64"/>
        <v>3</v>
      </c>
      <c r="F265" s="96">
        <f>VLOOKUP(B265,'Status update'!B:D,3,0)</f>
        <v>144</v>
      </c>
      <c r="G265" s="97">
        <f t="shared" si="65"/>
        <v>144</v>
      </c>
      <c r="H265" s="30"/>
      <c r="I265" s="30"/>
      <c r="J265" s="30"/>
      <c r="K265" s="98">
        <f t="shared" si="66"/>
        <v>1.44</v>
      </c>
      <c r="L265" s="98">
        <f t="shared" si="67"/>
        <v>1.44</v>
      </c>
      <c r="M265" s="99"/>
      <c r="N265" s="100">
        <f t="shared" si="68"/>
        <v>0</v>
      </c>
      <c r="O265" s="101">
        <v>1</v>
      </c>
      <c r="P265" s="102"/>
      <c r="Q265" s="103"/>
      <c r="R265" s="103"/>
      <c r="S265" s="30" t="s">
        <v>73</v>
      </c>
      <c r="T265" s="30" t="s">
        <v>74</v>
      </c>
      <c r="U265" s="30">
        <v>20</v>
      </c>
      <c r="V265" s="30">
        <v>20</v>
      </c>
      <c r="W265" s="30">
        <v>10</v>
      </c>
      <c r="X265" s="30">
        <v>100</v>
      </c>
      <c r="Y265" s="30" t="s">
        <v>75</v>
      </c>
      <c r="Z265" s="30">
        <v>10</v>
      </c>
      <c r="AA265" s="30" t="s">
        <v>76</v>
      </c>
      <c r="AB265" s="30" t="s">
        <v>117</v>
      </c>
      <c r="AC265" s="30">
        <v>70</v>
      </c>
      <c r="AD265" s="30">
        <v>77</v>
      </c>
      <c r="AE265" s="107"/>
      <c r="AF265" s="75"/>
      <c r="AG265" s="104">
        <f t="shared" si="69"/>
        <v>54.98</v>
      </c>
      <c r="AH265" s="104">
        <f t="shared" si="70"/>
        <v>64.326599999999999</v>
      </c>
      <c r="AI265" s="104">
        <f t="shared" si="71"/>
        <v>56</v>
      </c>
      <c r="AJ265" s="104">
        <f t="shared" si="72"/>
        <v>73.7</v>
      </c>
      <c r="AK265" s="104">
        <f t="shared" si="73"/>
        <v>63.6</v>
      </c>
      <c r="AL265" s="105">
        <f t="shared" si="74"/>
        <v>73.7</v>
      </c>
      <c r="AM265" s="105">
        <f t="shared" si="75"/>
        <v>63.6</v>
      </c>
      <c r="AN265" s="105"/>
      <c r="AO265" s="105"/>
      <c r="AP265" s="39">
        <f t="shared" si="63"/>
        <v>1</v>
      </c>
      <c r="AQ265" s="30" t="s">
        <v>78</v>
      </c>
      <c r="AR265" s="30" t="s">
        <v>79</v>
      </c>
      <c r="AS265" s="30">
        <v>100</v>
      </c>
      <c r="AT265" s="113">
        <v>54.98</v>
      </c>
      <c r="AU265" s="113">
        <v>56</v>
      </c>
      <c r="AV265" s="72">
        <v>64.326599999999999</v>
      </c>
      <c r="AW265" s="72">
        <v>56</v>
      </c>
      <c r="AX265" s="113">
        <v>73.7</v>
      </c>
      <c r="AY265" s="113">
        <v>63.6</v>
      </c>
      <c r="AZ265" s="108">
        <v>250</v>
      </c>
      <c r="BA265" s="112">
        <v>53.65</v>
      </c>
      <c r="BB265" s="112">
        <v>54.67</v>
      </c>
      <c r="BC265" s="112">
        <v>62.770499999999991</v>
      </c>
      <c r="BD265" s="112">
        <v>54.67</v>
      </c>
      <c r="BE265" s="112">
        <v>71.900000000000006</v>
      </c>
      <c r="BF265" s="112">
        <v>62.1</v>
      </c>
      <c r="BG265" s="109"/>
      <c r="BH265" s="112"/>
      <c r="BI265" s="112"/>
      <c r="BJ265" s="112"/>
      <c r="BK265" s="112"/>
      <c r="BL265" s="112"/>
      <c r="BM265" s="112"/>
      <c r="BN265" s="109"/>
      <c r="BO265" s="112"/>
      <c r="BP265" s="112"/>
      <c r="BQ265" s="112"/>
      <c r="BR265" s="112"/>
      <c r="BS265" s="112"/>
      <c r="BT265" s="112"/>
      <c r="BU265" s="109"/>
      <c r="BV265" s="112"/>
      <c r="BW265" s="112"/>
      <c r="BX265" s="112"/>
      <c r="BY265" s="112"/>
      <c r="BZ265" s="112"/>
      <c r="CA265" s="112"/>
      <c r="CB265" s="106" t="str">
        <f t="shared" si="76"/>
        <v>Heineken</v>
      </c>
      <c r="CC265" s="30"/>
      <c r="CD265" s="30"/>
      <c r="CE265" s="73"/>
      <c r="CF265" s="74"/>
      <c r="CG265" s="30"/>
      <c r="CH265" s="30"/>
      <c r="CI265" s="30">
        <v>100051</v>
      </c>
    </row>
    <row r="266" spans="1:87" ht="15" customHeight="1" x14ac:dyDescent="0.25">
      <c r="A266" s="30" t="s">
        <v>71</v>
      </c>
      <c r="B266" s="30">
        <v>88026854</v>
      </c>
      <c r="C266" s="30" t="s">
        <v>412</v>
      </c>
      <c r="D266" s="96">
        <f>VLOOKUP(B266,'Status update'!B:E,4,0)</f>
        <v>1</v>
      </c>
      <c r="E266" s="96">
        <f t="shared" si="64"/>
        <v>1</v>
      </c>
      <c r="F266" s="96">
        <f>VLOOKUP(B266,'Status update'!B:D,3,0)</f>
        <v>1</v>
      </c>
      <c r="G266" s="97">
        <f t="shared" si="65"/>
        <v>1</v>
      </c>
      <c r="H266" s="30"/>
      <c r="I266" s="30"/>
      <c r="J266" s="30"/>
      <c r="K266" s="98">
        <f t="shared" si="66"/>
        <v>5.9880239520958087E-3</v>
      </c>
      <c r="L266" s="98">
        <f t="shared" si="67"/>
        <v>5.9880239520958087E-3</v>
      </c>
      <c r="M266" s="99"/>
      <c r="N266" s="100">
        <f t="shared" si="68"/>
        <v>0</v>
      </c>
      <c r="O266" s="101"/>
      <c r="P266" s="102"/>
      <c r="Q266" s="103"/>
      <c r="R266" s="103"/>
      <c r="S266" s="30" t="s">
        <v>73</v>
      </c>
      <c r="T266" s="30" t="s">
        <v>74</v>
      </c>
      <c r="U266" s="30">
        <v>60</v>
      </c>
      <c r="V266" s="30">
        <v>23</v>
      </c>
      <c r="W266" s="30">
        <v>10</v>
      </c>
      <c r="X266" s="30">
        <v>167</v>
      </c>
      <c r="Y266" s="30" t="s">
        <v>75</v>
      </c>
      <c r="Z266" s="30">
        <v>12</v>
      </c>
      <c r="AA266" s="30" t="s">
        <v>76</v>
      </c>
      <c r="AB266" s="30" t="s">
        <v>108</v>
      </c>
      <c r="AC266" s="30">
        <v>70</v>
      </c>
      <c r="AD266" s="30">
        <v>77</v>
      </c>
      <c r="AE266" s="75"/>
      <c r="AF266" s="73"/>
      <c r="AG266" s="104">
        <f t="shared" si="69"/>
        <v>46.6</v>
      </c>
      <c r="AH266" s="104">
        <f t="shared" si="70"/>
        <v>53.124000000000009</v>
      </c>
      <c r="AI266" s="104">
        <f t="shared" si="71"/>
        <v>46.6</v>
      </c>
      <c r="AJ266" s="104">
        <f t="shared" si="72"/>
        <v>62.16</v>
      </c>
      <c r="AK266" s="104">
        <f t="shared" si="73"/>
        <v>53.64</v>
      </c>
      <c r="AL266" s="105">
        <f t="shared" si="74"/>
        <v>62.16</v>
      </c>
      <c r="AM266" s="105">
        <f t="shared" si="75"/>
        <v>53.64</v>
      </c>
      <c r="AN266" s="105"/>
      <c r="AO266" s="105"/>
      <c r="AP266" s="39">
        <f t="shared" si="63"/>
        <v>1</v>
      </c>
      <c r="AQ266" s="30" t="s">
        <v>78</v>
      </c>
      <c r="AR266" s="30" t="s">
        <v>79</v>
      </c>
      <c r="AS266" s="30">
        <v>167</v>
      </c>
      <c r="AT266" s="113">
        <v>46.6</v>
      </c>
      <c r="AU266" s="113">
        <v>46.6</v>
      </c>
      <c r="AV266" s="72">
        <v>53.124000000000009</v>
      </c>
      <c r="AW266" s="72">
        <v>46.6</v>
      </c>
      <c r="AX266" s="113">
        <v>62.16</v>
      </c>
      <c r="AY266" s="113">
        <v>53.64</v>
      </c>
      <c r="AZ266" s="108">
        <v>417</v>
      </c>
      <c r="BA266" s="112">
        <v>40.58</v>
      </c>
      <c r="BB266" s="112">
        <v>40.58</v>
      </c>
      <c r="BC266" s="112">
        <v>46.261200000000002</v>
      </c>
      <c r="BD266" s="112">
        <v>40.58</v>
      </c>
      <c r="BE266" s="112">
        <v>54.12</v>
      </c>
      <c r="BF266" s="112">
        <v>46.68</v>
      </c>
      <c r="BG266" s="109">
        <v>833</v>
      </c>
      <c r="BH266" s="112">
        <v>38.369999999999997</v>
      </c>
      <c r="BI266" s="112">
        <v>38.370370370370367</v>
      </c>
      <c r="BJ266" s="112">
        <v>43.741800000000005</v>
      </c>
      <c r="BK266" s="112">
        <v>38.370370370370367</v>
      </c>
      <c r="BL266" s="112">
        <v>51.239999999999995</v>
      </c>
      <c r="BM266" s="112">
        <v>44.160000000000004</v>
      </c>
      <c r="BN266" s="109">
        <v>2083</v>
      </c>
      <c r="BO266" s="112">
        <v>36.89</v>
      </c>
      <c r="BP266" s="112">
        <v>36.89</v>
      </c>
      <c r="BQ266" s="112">
        <v>42.054600000000008</v>
      </c>
      <c r="BR266" s="112">
        <v>36.89</v>
      </c>
      <c r="BS266" s="112">
        <v>49.199999999999996</v>
      </c>
      <c r="BT266" s="112">
        <v>42.480000000000004</v>
      </c>
      <c r="BU266" s="109"/>
      <c r="BV266" s="112"/>
      <c r="BW266" s="112"/>
      <c r="BX266" s="112"/>
      <c r="BY266" s="112"/>
      <c r="BZ266" s="112"/>
      <c r="CA266" s="112"/>
      <c r="CB266" s="106" t="str">
        <f t="shared" si="76"/>
        <v>Heineken</v>
      </c>
      <c r="CC266" s="30"/>
      <c r="CD266" s="30"/>
      <c r="CE266" s="73"/>
      <c r="CF266" s="74"/>
      <c r="CG266" s="30"/>
      <c r="CH266" s="30"/>
      <c r="CI266" s="30">
        <v>100051</v>
      </c>
    </row>
    <row r="267" spans="1:87" ht="15" customHeight="1" x14ac:dyDescent="0.25">
      <c r="A267" s="30" t="s">
        <v>71</v>
      </c>
      <c r="B267" s="30">
        <v>88026009</v>
      </c>
      <c r="C267" s="30" t="s">
        <v>413</v>
      </c>
      <c r="D267" s="96">
        <f>VLOOKUP(B267,'Status update'!B:E,4,0)</f>
        <v>1</v>
      </c>
      <c r="E267" s="96">
        <f t="shared" si="64"/>
        <v>1</v>
      </c>
      <c r="F267" s="96">
        <f>VLOOKUP(B267,'Status update'!B:D,3,0)</f>
        <v>547</v>
      </c>
      <c r="G267" s="97">
        <f t="shared" si="65"/>
        <v>546</v>
      </c>
      <c r="H267" s="30"/>
      <c r="I267" s="30"/>
      <c r="J267" s="30"/>
      <c r="K267" s="98">
        <f t="shared" si="66"/>
        <v>1.094E-2</v>
      </c>
      <c r="L267" s="98">
        <f t="shared" si="67"/>
        <v>1.0919999999999999E-2</v>
      </c>
      <c r="M267" s="99"/>
      <c r="N267" s="100">
        <f t="shared" si="68"/>
        <v>0</v>
      </c>
      <c r="O267" s="101"/>
      <c r="P267" s="102"/>
      <c r="Q267" s="103">
        <v>1</v>
      </c>
      <c r="R267" s="103"/>
      <c r="S267" s="30" t="s">
        <v>81</v>
      </c>
      <c r="T267" s="30" t="s">
        <v>112</v>
      </c>
      <c r="U267" s="30">
        <v>40.799999999999997</v>
      </c>
      <c r="V267" s="30">
        <v>27.6</v>
      </c>
      <c r="W267" s="30">
        <v>20</v>
      </c>
      <c r="X267" s="30">
        <v>50000</v>
      </c>
      <c r="Y267" s="30" t="s">
        <v>89</v>
      </c>
      <c r="Z267" s="30">
        <v>24</v>
      </c>
      <c r="AA267" s="30" t="s">
        <v>96</v>
      </c>
      <c r="AB267" s="30" t="s">
        <v>113</v>
      </c>
      <c r="AC267" s="30">
        <v>90</v>
      </c>
      <c r="AD267" s="30"/>
      <c r="AE267" s="107"/>
      <c r="AF267" s="75"/>
      <c r="AG267" s="104">
        <f t="shared" si="69"/>
        <v>20.399999999999999</v>
      </c>
      <c r="AH267" s="104">
        <f t="shared" si="70"/>
        <v>20.399999999999999</v>
      </c>
      <c r="AI267" s="104">
        <f t="shared" si="71"/>
        <v>21.623999999999999</v>
      </c>
      <c r="AJ267" s="104">
        <f t="shared" si="72"/>
        <v>23.28</v>
      </c>
      <c r="AK267" s="104">
        <f t="shared" si="73"/>
        <v>24.48</v>
      </c>
      <c r="AL267" s="105">
        <f t="shared" si="74"/>
        <v>23.28</v>
      </c>
      <c r="AM267" s="105">
        <f t="shared" si="75"/>
        <v>24.48</v>
      </c>
      <c r="AN267" s="105"/>
      <c r="AO267" s="105"/>
      <c r="AP267" s="39">
        <v>1</v>
      </c>
      <c r="AQ267" s="30" t="s">
        <v>91</v>
      </c>
      <c r="AR267" s="30"/>
      <c r="AS267" s="30">
        <v>50000</v>
      </c>
      <c r="AT267" s="113">
        <v>20.399999999999999</v>
      </c>
      <c r="AU267" s="113"/>
      <c r="AV267" s="72">
        <v>20.399999999999999</v>
      </c>
      <c r="AW267" s="72">
        <v>21.623999999999999</v>
      </c>
      <c r="AX267" s="113">
        <v>23.28</v>
      </c>
      <c r="AY267" s="113">
        <v>24.48</v>
      </c>
      <c r="AZ267" s="108"/>
      <c r="BA267" s="112"/>
      <c r="BB267" s="112"/>
      <c r="BC267" s="112"/>
      <c r="BD267" s="112"/>
      <c r="BE267" s="112"/>
      <c r="BF267" s="112"/>
      <c r="BG267" s="109"/>
      <c r="BH267" s="112"/>
      <c r="BI267" s="112"/>
      <c r="BJ267" s="112"/>
      <c r="BK267" s="112"/>
      <c r="BL267" s="112"/>
      <c r="BM267" s="112"/>
      <c r="BN267" s="109"/>
      <c r="BO267" s="112"/>
      <c r="BP267" s="112"/>
      <c r="BQ267" s="112"/>
      <c r="BR267" s="112"/>
      <c r="BS267" s="112"/>
      <c r="BT267" s="112"/>
      <c r="BU267" s="109"/>
      <c r="BV267" s="112"/>
      <c r="BW267" s="112"/>
      <c r="BX267" s="112"/>
      <c r="BY267" s="112"/>
      <c r="BZ267" s="112"/>
      <c r="CA267" s="112"/>
      <c r="CB267" s="106" t="str">
        <f t="shared" si="76"/>
        <v>Heineken</v>
      </c>
      <c r="CC267" s="30">
        <v>31.02</v>
      </c>
      <c r="CD267" s="30"/>
      <c r="CE267" s="73"/>
      <c r="CF267" s="74"/>
      <c r="CG267" s="30"/>
      <c r="CH267" s="30"/>
      <c r="CI267" s="110">
        <v>100069</v>
      </c>
    </row>
    <row r="268" spans="1:87" ht="15" customHeight="1" x14ac:dyDescent="0.25">
      <c r="A268" s="30" t="s">
        <v>71</v>
      </c>
      <c r="B268" s="30">
        <v>88026702</v>
      </c>
      <c r="C268" s="30" t="s">
        <v>414</v>
      </c>
      <c r="D268" s="96">
        <f>VLOOKUP(B268,'Status update'!B:E,4,0)</f>
        <v>3</v>
      </c>
      <c r="E268" s="96">
        <v>3</v>
      </c>
      <c r="F268" s="96">
        <f>VLOOKUP(B268,'Status update'!B:D,3,0)</f>
        <v>271</v>
      </c>
      <c r="G268" s="97">
        <f t="shared" si="65"/>
        <v>271</v>
      </c>
      <c r="H268" s="30" t="s">
        <v>86</v>
      </c>
      <c r="I268" s="30"/>
      <c r="J268" s="30"/>
      <c r="K268" s="98">
        <f t="shared" si="66"/>
        <v>2.71</v>
      </c>
      <c r="L268" s="98">
        <f t="shared" si="67"/>
        <v>2.71</v>
      </c>
      <c r="M268" s="99"/>
      <c r="N268" s="100">
        <f t="shared" si="68"/>
        <v>0</v>
      </c>
      <c r="O268" s="101">
        <v>1</v>
      </c>
      <c r="P268" s="102"/>
      <c r="Q268" s="103"/>
      <c r="R268" s="103"/>
      <c r="S268" s="30" t="s">
        <v>81</v>
      </c>
      <c r="T268" s="30" t="s">
        <v>82</v>
      </c>
      <c r="U268" s="30">
        <v>79</v>
      </c>
      <c r="V268" s="30">
        <v>10</v>
      </c>
      <c r="W268" s="30">
        <v>51</v>
      </c>
      <c r="X268" s="30">
        <v>100</v>
      </c>
      <c r="Y268" s="30" t="s">
        <v>83</v>
      </c>
      <c r="Z268" s="30">
        <v>1</v>
      </c>
      <c r="AA268" s="30" t="s">
        <v>76</v>
      </c>
      <c r="AB268" s="30" t="s">
        <v>84</v>
      </c>
      <c r="AC268" s="30">
        <v>80</v>
      </c>
      <c r="AD268" s="30">
        <v>85</v>
      </c>
      <c r="AE268" s="107"/>
      <c r="AF268" s="75"/>
      <c r="AG268" s="104">
        <f t="shared" si="69"/>
        <v>159.58000000000001</v>
      </c>
      <c r="AH268" s="104">
        <f t="shared" si="70"/>
        <v>181.92120000000003</v>
      </c>
      <c r="AI268" s="104">
        <f t="shared" si="71"/>
        <v>161.52000000000001</v>
      </c>
      <c r="AJ268" s="104">
        <f t="shared" si="72"/>
        <v>223.1</v>
      </c>
      <c r="AK268" s="104">
        <f t="shared" si="73"/>
        <v>195.63</v>
      </c>
      <c r="AL268" s="105">
        <f t="shared" si="74"/>
        <v>210.36</v>
      </c>
      <c r="AM268" s="105">
        <f t="shared" si="75"/>
        <v>183.55</v>
      </c>
      <c r="AN268" s="105"/>
      <c r="AO268" s="105"/>
      <c r="AP268" s="39">
        <f>IF($F268&lt;=AZ268,1,(IF($F268&lt;=BG268,2,(IF($F268&lt;=BN268,3,(IF($F268&lt;=BU268,4,5)))))))</f>
        <v>2</v>
      </c>
      <c r="AQ268" s="30" t="s">
        <v>78</v>
      </c>
      <c r="AR268" s="30" t="s">
        <v>79</v>
      </c>
      <c r="AS268" s="30">
        <v>100</v>
      </c>
      <c r="AT268" s="113">
        <v>169.25</v>
      </c>
      <c r="AU268" s="113">
        <v>172.15</v>
      </c>
      <c r="AV268" s="72">
        <v>192.94500000000002</v>
      </c>
      <c r="AW268" s="72">
        <v>172.15</v>
      </c>
      <c r="AX268" s="113">
        <v>223.1</v>
      </c>
      <c r="AY268" s="113">
        <v>195.63</v>
      </c>
      <c r="AZ268" s="108">
        <v>250</v>
      </c>
      <c r="BA268" s="112">
        <v>159.58000000000001</v>
      </c>
      <c r="BB268" s="112">
        <v>161.52000000000001</v>
      </c>
      <c r="BC268" s="112">
        <v>181.92120000000003</v>
      </c>
      <c r="BD268" s="112">
        <v>161.52000000000001</v>
      </c>
      <c r="BE268" s="112">
        <v>210.36</v>
      </c>
      <c r="BF268" s="112">
        <v>183.55</v>
      </c>
      <c r="BG268" s="109">
        <v>500</v>
      </c>
      <c r="BH268" s="112">
        <v>155.71</v>
      </c>
      <c r="BI268" s="112">
        <v>157.63999999999999</v>
      </c>
      <c r="BJ268" s="112">
        <v>177.50940000000003</v>
      </c>
      <c r="BK268" s="112">
        <v>157.63999999999999</v>
      </c>
      <c r="BL268" s="112">
        <v>205.25</v>
      </c>
      <c r="BM268" s="112">
        <v>179.14</v>
      </c>
      <c r="BN268" s="109">
        <v>1000</v>
      </c>
      <c r="BO268" s="112">
        <v>140.22999999999999</v>
      </c>
      <c r="BP268" s="112">
        <v>142.16999999999999</v>
      </c>
      <c r="BQ268" s="112">
        <v>159.8622</v>
      </c>
      <c r="BR268" s="112">
        <v>142.16999999999999</v>
      </c>
      <c r="BS268" s="112">
        <v>184.85</v>
      </c>
      <c r="BT268" s="112">
        <v>161.56</v>
      </c>
      <c r="BU268" s="109"/>
      <c r="BV268" s="112"/>
      <c r="BW268" s="112"/>
      <c r="BX268" s="112"/>
      <c r="BY268" s="112"/>
      <c r="BZ268" s="112"/>
      <c r="CA268" s="112"/>
      <c r="CB268" s="106" t="str">
        <f t="shared" si="76"/>
        <v>Heineken</v>
      </c>
      <c r="CC268" s="30"/>
      <c r="CD268" s="30"/>
      <c r="CE268" s="73"/>
      <c r="CF268" s="74"/>
      <c r="CG268" s="30"/>
      <c r="CH268" s="30"/>
      <c r="CI268" s="110">
        <v>100049</v>
      </c>
    </row>
    <row r="269" spans="1:87" ht="15" customHeight="1" x14ac:dyDescent="0.25">
      <c r="A269" s="30" t="s">
        <v>71</v>
      </c>
      <c r="B269" s="30">
        <v>88027285</v>
      </c>
      <c r="C269" s="30" t="s">
        <v>415</v>
      </c>
      <c r="D269" s="96">
        <f>VLOOKUP(B269,'Status update'!B:E,4,0)</f>
        <v>1</v>
      </c>
      <c r="E269" s="96">
        <f>D269</f>
        <v>1</v>
      </c>
      <c r="F269" s="96">
        <f>VLOOKUP(B269,'Status update'!B:D,3,0)</f>
        <v>10</v>
      </c>
      <c r="G269" s="97">
        <f t="shared" si="65"/>
        <v>10</v>
      </c>
      <c r="H269" s="30"/>
      <c r="I269" s="30"/>
      <c r="J269" s="30"/>
      <c r="K269" s="98">
        <f t="shared" si="66"/>
        <v>4.0000000000000001E-3</v>
      </c>
      <c r="L269" s="98">
        <f t="shared" si="67"/>
        <v>4.0000000000000001E-3</v>
      </c>
      <c r="M269" s="99"/>
      <c r="N269" s="100">
        <f t="shared" si="68"/>
        <v>0</v>
      </c>
      <c r="O269" s="101"/>
      <c r="P269" s="102"/>
      <c r="Q269" s="103"/>
      <c r="R269" s="103"/>
      <c r="S269" s="30" t="s">
        <v>81</v>
      </c>
      <c r="T269" s="30" t="s">
        <v>416</v>
      </c>
      <c r="U269" s="30">
        <v>23.4</v>
      </c>
      <c r="V269" s="30">
        <v>15.9</v>
      </c>
      <c r="W269" s="30">
        <v>20.3</v>
      </c>
      <c r="X269" s="30">
        <v>2500</v>
      </c>
      <c r="Y269" s="30" t="s">
        <v>89</v>
      </c>
      <c r="Z269" s="30">
        <v>6</v>
      </c>
      <c r="AA269" s="30" t="s">
        <v>135</v>
      </c>
      <c r="AB269" s="30" t="s">
        <v>113</v>
      </c>
      <c r="AC269" s="30">
        <v>80</v>
      </c>
      <c r="AD269" s="30"/>
      <c r="AE269" s="75"/>
      <c r="AF269" s="73"/>
      <c r="AG269" s="104">
        <f t="shared" si="69"/>
        <v>0</v>
      </c>
      <c r="AH269" s="104">
        <f t="shared" si="70"/>
        <v>0</v>
      </c>
      <c r="AI269" s="104">
        <f t="shared" si="71"/>
        <v>0</v>
      </c>
      <c r="AJ269" s="104">
        <f t="shared" si="72"/>
        <v>11.7</v>
      </c>
      <c r="AK269" s="104">
        <f t="shared" si="73"/>
        <v>12.419999999999998</v>
      </c>
      <c r="AL269" s="105">
        <f t="shared" si="74"/>
        <v>0</v>
      </c>
      <c r="AM269" s="105">
        <f t="shared" si="75"/>
        <v>0</v>
      </c>
      <c r="AN269" s="105"/>
      <c r="AO269" s="105"/>
      <c r="AP269" s="39">
        <f>IF($F269&lt;=AZ269,1,(IF($F269&lt;=BG269,2,(IF($F269&lt;=BN269,3,(IF($F269&lt;=BU269,4,5)))))))</f>
        <v>5</v>
      </c>
      <c r="AQ269" s="30" t="s">
        <v>91</v>
      </c>
      <c r="AR269" s="30"/>
      <c r="AS269" s="30">
        <v>2500</v>
      </c>
      <c r="AT269" s="113">
        <v>10.32</v>
      </c>
      <c r="AU269" s="113"/>
      <c r="AV269" s="72">
        <v>10.32</v>
      </c>
      <c r="AW269" s="72">
        <v>10.939200000000001</v>
      </c>
      <c r="AX269" s="113">
        <v>11.7</v>
      </c>
      <c r="AY269" s="113">
        <v>12.419999999999998</v>
      </c>
      <c r="AZ269" s="108"/>
      <c r="BA269" s="112"/>
      <c r="BB269" s="112"/>
      <c r="BC269" s="112"/>
      <c r="BD269" s="112"/>
      <c r="BE269" s="112"/>
      <c r="BF269" s="112"/>
      <c r="BG269" s="109"/>
      <c r="BH269" s="112"/>
      <c r="BI269" s="112"/>
      <c r="BJ269" s="112"/>
      <c r="BK269" s="112"/>
      <c r="BL269" s="112"/>
      <c r="BM269" s="112"/>
      <c r="BN269" s="109"/>
      <c r="BO269" s="112"/>
      <c r="BP269" s="112"/>
      <c r="BQ269" s="112"/>
      <c r="BR269" s="112"/>
      <c r="BS269" s="112"/>
      <c r="BT269" s="112"/>
      <c r="BU269" s="109"/>
      <c r="BV269" s="112"/>
      <c r="BW269" s="112"/>
      <c r="BX269" s="112"/>
      <c r="BY269" s="112"/>
      <c r="BZ269" s="112"/>
      <c r="CA269" s="112"/>
      <c r="CB269" s="106" t="str">
        <f t="shared" si="76"/>
        <v>Heineken</v>
      </c>
      <c r="CC269" s="30"/>
      <c r="CD269" s="30"/>
      <c r="CE269" s="73"/>
      <c r="CF269" s="74"/>
      <c r="CG269" s="30"/>
      <c r="CH269" s="30"/>
      <c r="CI269" s="30">
        <v>100055</v>
      </c>
    </row>
    <row r="270" spans="1:87" ht="15" customHeight="1" x14ac:dyDescent="0.25">
      <c r="A270" s="30" t="s">
        <v>71</v>
      </c>
      <c r="B270" s="30">
        <v>88021624</v>
      </c>
      <c r="C270" s="30" t="s">
        <v>417</v>
      </c>
      <c r="D270" s="96">
        <f>VLOOKUP(B270,'Status update'!B:E,4,0)</f>
        <v>1</v>
      </c>
      <c r="E270" s="96">
        <f>D270</f>
        <v>1</v>
      </c>
      <c r="F270" s="96">
        <f>VLOOKUP(B270,'Status update'!B:D,3,0)</f>
        <v>8</v>
      </c>
      <c r="G270" s="97">
        <f t="shared" si="65"/>
        <v>8</v>
      </c>
      <c r="H270" s="30"/>
      <c r="I270" s="30"/>
      <c r="J270" s="30"/>
      <c r="K270" s="98">
        <f t="shared" si="66"/>
        <v>1.1396011396011395E-3</v>
      </c>
      <c r="L270" s="98">
        <f t="shared" si="67"/>
        <v>1.1396011396011395E-3</v>
      </c>
      <c r="M270" s="99"/>
      <c r="N270" s="100">
        <f t="shared" si="68"/>
        <v>0</v>
      </c>
      <c r="O270" s="101"/>
      <c r="P270" s="102"/>
      <c r="Q270" s="103"/>
      <c r="R270" s="103"/>
      <c r="S270" s="30" t="s">
        <v>81</v>
      </c>
      <c r="T270" s="30" t="s">
        <v>418</v>
      </c>
      <c r="U270" s="30">
        <v>26.6</v>
      </c>
      <c r="V270" s="30">
        <v>39.799999999999997</v>
      </c>
      <c r="W270" s="30">
        <v>19.600000000000001</v>
      </c>
      <c r="X270" s="30">
        <v>7020</v>
      </c>
      <c r="Y270" s="30" t="s">
        <v>89</v>
      </c>
      <c r="Z270" s="30">
        <v>8</v>
      </c>
      <c r="AA270" s="30" t="s">
        <v>419</v>
      </c>
      <c r="AB270" s="30" t="s">
        <v>113</v>
      </c>
      <c r="AC270" s="30">
        <v>90</v>
      </c>
      <c r="AD270" s="30"/>
      <c r="AE270" s="107"/>
      <c r="AF270" s="75"/>
      <c r="AG270" s="104">
        <f t="shared" si="69"/>
        <v>17.52</v>
      </c>
      <c r="AH270" s="104">
        <f t="shared" si="70"/>
        <v>17.52</v>
      </c>
      <c r="AI270" s="104">
        <f t="shared" si="71"/>
        <v>18.571200000000001</v>
      </c>
      <c r="AJ270" s="104">
        <f t="shared" si="72"/>
        <v>19.920000000000002</v>
      </c>
      <c r="AK270" s="104">
        <f t="shared" si="73"/>
        <v>21.12</v>
      </c>
      <c r="AL270" s="105">
        <f t="shared" si="74"/>
        <v>19.920000000000002</v>
      </c>
      <c r="AM270" s="105">
        <f t="shared" si="75"/>
        <v>21.12</v>
      </c>
      <c r="AN270" s="105"/>
      <c r="AO270" s="105"/>
      <c r="AP270" s="39">
        <v>1</v>
      </c>
      <c r="AQ270" s="30" t="s">
        <v>91</v>
      </c>
      <c r="AR270" s="30"/>
      <c r="AS270" s="30">
        <v>7020</v>
      </c>
      <c r="AT270" s="113">
        <v>17.52</v>
      </c>
      <c r="AU270" s="113"/>
      <c r="AV270" s="72">
        <v>17.52</v>
      </c>
      <c r="AW270" s="72">
        <v>18.571200000000001</v>
      </c>
      <c r="AX270" s="113">
        <v>19.920000000000002</v>
      </c>
      <c r="AY270" s="113">
        <v>21.12</v>
      </c>
      <c r="AZ270" s="108"/>
      <c r="BA270" s="112"/>
      <c r="BB270" s="112"/>
      <c r="BC270" s="112"/>
      <c r="BD270" s="112"/>
      <c r="BE270" s="112"/>
      <c r="BF270" s="112"/>
      <c r="BG270" s="109"/>
      <c r="BH270" s="112"/>
      <c r="BI270" s="112"/>
      <c r="BJ270" s="112"/>
      <c r="BK270" s="112"/>
      <c r="BL270" s="112"/>
      <c r="BM270" s="112"/>
      <c r="BN270" s="109"/>
      <c r="BO270" s="112"/>
      <c r="BP270" s="112"/>
      <c r="BQ270" s="112"/>
      <c r="BR270" s="112"/>
      <c r="BS270" s="112"/>
      <c r="BT270" s="112"/>
      <c r="BU270" s="109"/>
      <c r="BV270" s="112"/>
      <c r="BW270" s="112"/>
      <c r="BX270" s="112"/>
      <c r="BY270" s="112"/>
      <c r="BZ270" s="112"/>
      <c r="CA270" s="112"/>
      <c r="CB270" s="106" t="str">
        <f t="shared" si="76"/>
        <v>Heineken</v>
      </c>
      <c r="CC270" s="30"/>
      <c r="CD270" s="30"/>
      <c r="CE270" s="73"/>
      <c r="CF270" s="74"/>
      <c r="CG270" s="30"/>
      <c r="CH270" s="30"/>
      <c r="CI270" s="30">
        <v>101444</v>
      </c>
    </row>
    <row r="271" spans="1:87" ht="15" customHeight="1" x14ac:dyDescent="0.25">
      <c r="A271" s="30" t="s">
        <v>71</v>
      </c>
      <c r="B271" s="30">
        <v>88026199</v>
      </c>
      <c r="C271" s="30" t="s">
        <v>420</v>
      </c>
      <c r="D271" s="96">
        <f>VLOOKUP(B271,'Status update'!B:E,4,0)</f>
        <v>1</v>
      </c>
      <c r="E271" s="96" t="s">
        <v>421</v>
      </c>
      <c r="F271" s="96">
        <f>VLOOKUP(B271,'Status update'!B:D,3,0)</f>
        <v>10</v>
      </c>
      <c r="G271" s="97">
        <f t="shared" si="65"/>
        <v>-687</v>
      </c>
      <c r="H271" s="30"/>
      <c r="I271" s="30"/>
      <c r="J271" s="30"/>
      <c r="K271" s="98">
        <f t="shared" si="66"/>
        <v>4.1373603640877118E-4</v>
      </c>
      <c r="L271" s="98">
        <f t="shared" si="67"/>
        <v>-2.8423665701282581E-2</v>
      </c>
      <c r="M271" s="99"/>
      <c r="N271" s="100">
        <f t="shared" si="68"/>
        <v>0</v>
      </c>
      <c r="O271" s="101"/>
      <c r="P271" s="102"/>
      <c r="Q271" s="103">
        <v>697</v>
      </c>
      <c r="R271" s="103"/>
      <c r="S271" s="30" t="s">
        <v>81</v>
      </c>
      <c r="T271" s="30" t="s">
        <v>150</v>
      </c>
      <c r="U271" s="30">
        <v>21.8</v>
      </c>
      <c r="V271" s="30">
        <v>14.8</v>
      </c>
      <c r="W271" s="30">
        <v>22</v>
      </c>
      <c r="X271" s="30">
        <v>24170</v>
      </c>
      <c r="Y271" s="30" t="s">
        <v>89</v>
      </c>
      <c r="Z271" s="30">
        <v>6</v>
      </c>
      <c r="AA271" s="30" t="s">
        <v>151</v>
      </c>
      <c r="AB271" s="30" t="s">
        <v>113</v>
      </c>
      <c r="AC271" s="30">
        <v>90</v>
      </c>
      <c r="AD271" s="30"/>
      <c r="AE271" s="107"/>
      <c r="AF271" s="75"/>
      <c r="AG271" s="104">
        <f t="shared" si="69"/>
        <v>6</v>
      </c>
      <c r="AH271" s="104">
        <f t="shared" si="70"/>
        <v>6</v>
      </c>
      <c r="AI271" s="104">
        <f t="shared" si="71"/>
        <v>6.36</v>
      </c>
      <c r="AJ271" s="104">
        <f t="shared" si="72"/>
        <v>6.84</v>
      </c>
      <c r="AK271" s="104">
        <f t="shared" si="73"/>
        <v>6.84</v>
      </c>
      <c r="AL271" s="105">
        <f t="shared" si="74"/>
        <v>6.84</v>
      </c>
      <c r="AM271" s="105">
        <f t="shared" si="75"/>
        <v>6.84</v>
      </c>
      <c r="AN271" s="105"/>
      <c r="AO271" s="105"/>
      <c r="AP271" s="39">
        <v>1</v>
      </c>
      <c r="AQ271" s="30" t="s">
        <v>152</v>
      </c>
      <c r="AR271" s="30"/>
      <c r="AS271" s="30">
        <v>24170</v>
      </c>
      <c r="AT271" s="113">
        <v>6</v>
      </c>
      <c r="AU271" s="113"/>
      <c r="AV271" s="72">
        <v>6</v>
      </c>
      <c r="AW271" s="72">
        <v>6.36</v>
      </c>
      <c r="AX271" s="113">
        <v>6.84</v>
      </c>
      <c r="AY271" s="113">
        <v>6.84</v>
      </c>
      <c r="AZ271" s="108"/>
      <c r="BA271" s="112"/>
      <c r="BB271" s="112"/>
      <c r="BC271" s="112"/>
      <c r="BD271" s="112"/>
      <c r="BE271" s="112"/>
      <c r="BF271" s="112"/>
      <c r="BG271" s="109"/>
      <c r="BH271" s="112"/>
      <c r="BI271" s="112"/>
      <c r="BJ271" s="112"/>
      <c r="BK271" s="112"/>
      <c r="BL271" s="112"/>
      <c r="BM271" s="112"/>
      <c r="BN271" s="109"/>
      <c r="BO271" s="112"/>
      <c r="BP271" s="112"/>
      <c r="BQ271" s="112"/>
      <c r="BR271" s="112"/>
      <c r="BS271" s="112"/>
      <c r="BT271" s="112"/>
      <c r="BU271" s="109"/>
      <c r="BV271" s="112"/>
      <c r="BW271" s="112"/>
      <c r="BX271" s="112"/>
      <c r="BY271" s="112"/>
      <c r="BZ271" s="112"/>
      <c r="CA271" s="112"/>
      <c r="CB271" s="106" t="str">
        <f t="shared" si="76"/>
        <v>Heineken</v>
      </c>
      <c r="CC271" s="30">
        <v>34.799999999999997</v>
      </c>
      <c r="CD271" s="30"/>
      <c r="CE271" s="73"/>
      <c r="CF271" s="74"/>
      <c r="CG271" s="30"/>
      <c r="CH271" s="30"/>
      <c r="CI271" s="110">
        <v>100743</v>
      </c>
    </row>
    <row r="272" spans="1:87" ht="15" customHeight="1" x14ac:dyDescent="0.25">
      <c r="A272" s="30" t="s">
        <v>125</v>
      </c>
      <c r="B272" s="30">
        <v>88027541</v>
      </c>
      <c r="C272" s="30" t="s">
        <v>422</v>
      </c>
      <c r="D272" s="96">
        <f>VLOOKUP(B272,'Status update'!B:E,4,0)</f>
        <v>1</v>
      </c>
      <c r="E272" s="96">
        <f t="shared" ref="E272:E289" si="77">D272</f>
        <v>1</v>
      </c>
      <c r="F272" s="96">
        <f>VLOOKUP(B272,'Status update'!B:D,3,0)</f>
        <v>1</v>
      </c>
      <c r="G272" s="97">
        <f t="shared" si="65"/>
        <v>1</v>
      </c>
      <c r="H272" s="30"/>
      <c r="I272" s="30"/>
      <c r="J272" s="30"/>
      <c r="K272" s="98">
        <f t="shared" si="66"/>
        <v>4.2946102641185311E-5</v>
      </c>
      <c r="L272" s="98">
        <f t="shared" si="67"/>
        <v>4.2946102641185311E-5</v>
      </c>
      <c r="M272" s="99"/>
      <c r="N272" s="100">
        <f t="shared" si="68"/>
        <v>0</v>
      </c>
      <c r="O272" s="101"/>
      <c r="P272" s="102"/>
      <c r="Q272" s="103"/>
      <c r="R272" s="103"/>
      <c r="S272" s="30">
        <v>0</v>
      </c>
      <c r="T272" s="30" t="s">
        <v>150</v>
      </c>
      <c r="U272" s="30">
        <v>20</v>
      </c>
      <c r="V272" s="30">
        <v>14</v>
      </c>
      <c r="W272" s="30">
        <v>20</v>
      </c>
      <c r="X272" s="30">
        <v>23285</v>
      </c>
      <c r="Y272" s="30" t="s">
        <v>89</v>
      </c>
      <c r="Z272" s="30">
        <v>6</v>
      </c>
      <c r="AA272" s="30" t="s">
        <v>151</v>
      </c>
      <c r="AB272" s="30" t="s">
        <v>113</v>
      </c>
      <c r="AC272" s="30">
        <v>70</v>
      </c>
      <c r="AD272" s="30"/>
      <c r="AE272" s="75"/>
      <c r="AF272" s="73"/>
      <c r="AG272" s="104">
        <f t="shared" si="69"/>
        <v>5.34</v>
      </c>
      <c r="AH272" s="104">
        <f t="shared" si="70"/>
        <v>5.34</v>
      </c>
      <c r="AI272" s="104">
        <f t="shared" si="71"/>
        <v>5.6604000000000001</v>
      </c>
      <c r="AJ272" s="104">
        <f t="shared" si="72"/>
        <v>6.0600000000000005</v>
      </c>
      <c r="AK272" s="104">
        <f t="shared" si="73"/>
        <v>6.06</v>
      </c>
      <c r="AL272" s="105">
        <f t="shared" si="74"/>
        <v>6.0600000000000005</v>
      </c>
      <c r="AM272" s="105">
        <f t="shared" si="75"/>
        <v>6.06</v>
      </c>
      <c r="AN272" s="105"/>
      <c r="AO272" s="105"/>
      <c r="AP272" s="39">
        <v>1</v>
      </c>
      <c r="AQ272" s="30" t="s">
        <v>152</v>
      </c>
      <c r="AR272" s="30"/>
      <c r="AS272" s="30">
        <v>23285</v>
      </c>
      <c r="AT272" s="113">
        <v>5.34</v>
      </c>
      <c r="AU272" s="113"/>
      <c r="AV272" s="72">
        <v>5.34</v>
      </c>
      <c r="AW272" s="72">
        <v>5.6604000000000001</v>
      </c>
      <c r="AX272" s="113">
        <v>6.0600000000000005</v>
      </c>
      <c r="AY272" s="94">
        <v>6.06</v>
      </c>
      <c r="AZ272" s="108"/>
      <c r="BA272" s="112"/>
      <c r="BB272" s="112"/>
      <c r="BC272" s="112"/>
      <c r="BD272" s="112"/>
      <c r="BE272" s="70"/>
      <c r="BF272" s="70"/>
      <c r="BG272" s="109"/>
      <c r="BH272" s="112"/>
      <c r="BI272" s="112"/>
      <c r="BJ272" s="112"/>
      <c r="BK272" s="112"/>
      <c r="BL272" s="71"/>
      <c r="BM272" s="71"/>
      <c r="BN272" s="109"/>
      <c r="BO272" s="112"/>
      <c r="BP272" s="112"/>
      <c r="BQ272" s="112"/>
      <c r="BR272" s="112"/>
      <c r="BS272" s="71"/>
      <c r="BT272" s="71"/>
      <c r="BU272" s="109"/>
      <c r="BV272" s="112"/>
      <c r="BW272" s="112"/>
      <c r="BX272" s="112"/>
      <c r="BY272" s="112"/>
      <c r="BZ272" s="76"/>
      <c r="CA272" s="76"/>
      <c r="CB272" s="106" t="str">
        <f t="shared" si="76"/>
        <v>Heineken - F1</v>
      </c>
      <c r="CC272" s="30"/>
      <c r="CD272" s="30"/>
      <c r="CE272" s="73"/>
      <c r="CF272" s="74"/>
      <c r="CG272" s="30"/>
      <c r="CH272" s="30"/>
      <c r="CI272" s="30">
        <v>100743</v>
      </c>
    </row>
    <row r="273" spans="1:87" ht="15" customHeight="1" x14ac:dyDescent="0.25">
      <c r="A273" s="30" t="s">
        <v>71</v>
      </c>
      <c r="B273" s="30">
        <v>88013711</v>
      </c>
      <c r="C273" s="30" t="s">
        <v>423</v>
      </c>
      <c r="D273" s="96">
        <f>VLOOKUP(B273,'Status update'!B:E,4,0)</f>
        <v>1</v>
      </c>
      <c r="E273" s="96">
        <f t="shared" si="77"/>
        <v>1</v>
      </c>
      <c r="F273" s="96">
        <f>VLOOKUP(B273,'Status update'!B:D,3,0)</f>
        <v>0</v>
      </c>
      <c r="G273" s="97">
        <f t="shared" si="65"/>
        <v>0</v>
      </c>
      <c r="H273" s="30"/>
      <c r="I273" s="30"/>
      <c r="J273" s="30"/>
      <c r="K273" s="98">
        <f t="shared" si="66"/>
        <v>0</v>
      </c>
      <c r="L273" s="98">
        <f t="shared" si="67"/>
        <v>0</v>
      </c>
      <c r="M273" s="99"/>
      <c r="N273" s="100">
        <f t="shared" si="68"/>
        <v>0</v>
      </c>
      <c r="O273" s="101"/>
      <c r="P273" s="102"/>
      <c r="Q273" s="103"/>
      <c r="R273" s="103"/>
      <c r="S273" s="30" t="s">
        <v>81</v>
      </c>
      <c r="T273" s="30" t="s">
        <v>424</v>
      </c>
      <c r="U273" s="30">
        <v>41</v>
      </c>
      <c r="V273" s="30">
        <v>18.5</v>
      </c>
      <c r="W273" s="30">
        <v>18.5</v>
      </c>
      <c r="X273" s="30">
        <v>288</v>
      </c>
      <c r="Y273" s="30" t="s">
        <v>83</v>
      </c>
      <c r="Z273" s="30">
        <v>1</v>
      </c>
      <c r="AA273" s="30" t="s">
        <v>283</v>
      </c>
      <c r="AB273" s="30" t="s">
        <v>284</v>
      </c>
      <c r="AC273" s="30">
        <v>60</v>
      </c>
      <c r="AD273" s="30"/>
      <c r="AE273" s="107"/>
      <c r="AF273" s="75"/>
      <c r="AG273" s="104">
        <f t="shared" si="69"/>
        <v>22.97</v>
      </c>
      <c r="AH273" s="104">
        <f t="shared" si="70"/>
        <v>22.97</v>
      </c>
      <c r="AI273" s="104">
        <f t="shared" si="71"/>
        <v>24.348199999999999</v>
      </c>
      <c r="AJ273" s="104">
        <f t="shared" si="72"/>
        <v>26.9</v>
      </c>
      <c r="AK273" s="104">
        <f t="shared" si="73"/>
        <v>28.51</v>
      </c>
      <c r="AL273" s="105">
        <f t="shared" si="74"/>
        <v>26.9</v>
      </c>
      <c r="AM273" s="105">
        <f t="shared" si="75"/>
        <v>28.51</v>
      </c>
      <c r="AN273" s="105"/>
      <c r="AO273" s="105"/>
      <c r="AP273" s="39">
        <f t="shared" ref="AP273:AP304" si="78">IF($F273&lt;=AZ273,1,(IF($F273&lt;=BG273,2,(IF($F273&lt;=BN273,3,(IF($F273&lt;=BU273,4,5)))))))</f>
        <v>1</v>
      </c>
      <c r="AQ273" s="30" t="s">
        <v>91</v>
      </c>
      <c r="AR273" s="30"/>
      <c r="AS273" s="30">
        <v>288</v>
      </c>
      <c r="AT273" s="113">
        <v>22.97</v>
      </c>
      <c r="AU273" s="113"/>
      <c r="AV273" s="72">
        <v>22.97</v>
      </c>
      <c r="AW273" s="72">
        <v>24.348199999999999</v>
      </c>
      <c r="AX273" s="113">
        <v>26.9</v>
      </c>
      <c r="AY273" s="113">
        <v>28.51</v>
      </c>
      <c r="AZ273" s="108">
        <v>432</v>
      </c>
      <c r="BA273" s="112">
        <v>22.26</v>
      </c>
      <c r="BB273" s="112"/>
      <c r="BC273" s="112">
        <v>22.26</v>
      </c>
      <c r="BD273" s="112">
        <v>23.595600000000005</v>
      </c>
      <c r="BE273" s="112">
        <v>26.08</v>
      </c>
      <c r="BF273" s="112">
        <v>27.64</v>
      </c>
      <c r="BG273" s="109">
        <v>576</v>
      </c>
      <c r="BH273" s="112">
        <v>21.28</v>
      </c>
      <c r="BI273" s="112"/>
      <c r="BJ273" s="112">
        <v>21.28</v>
      </c>
      <c r="BK273" s="112">
        <v>22.556800000000003</v>
      </c>
      <c r="BL273" s="112">
        <v>24.52</v>
      </c>
      <c r="BM273" s="112">
        <v>25.99</v>
      </c>
      <c r="BN273" s="109"/>
      <c r="BO273" s="112"/>
      <c r="BP273" s="112"/>
      <c r="BQ273" s="112"/>
      <c r="BR273" s="112"/>
      <c r="BS273" s="112"/>
      <c r="BT273" s="112"/>
      <c r="BU273" s="109"/>
      <c r="BV273" s="112"/>
      <c r="BW273" s="112"/>
      <c r="BX273" s="112"/>
      <c r="BY273" s="112"/>
      <c r="BZ273" s="112"/>
      <c r="CA273" s="112"/>
      <c r="CB273" s="106" t="str">
        <f t="shared" si="76"/>
        <v>Heineken</v>
      </c>
      <c r="CC273" s="30"/>
      <c r="CD273" s="30"/>
      <c r="CE273" s="73"/>
      <c r="CF273" s="74"/>
      <c r="CG273" s="30"/>
      <c r="CH273" s="30"/>
      <c r="CI273" s="30">
        <v>103153</v>
      </c>
    </row>
    <row r="274" spans="1:87" ht="15" customHeight="1" x14ac:dyDescent="0.25">
      <c r="A274" s="30" t="s">
        <v>71</v>
      </c>
      <c r="B274" s="30">
        <v>88022495</v>
      </c>
      <c r="C274" s="30" t="s">
        <v>425</v>
      </c>
      <c r="D274" s="96">
        <f>VLOOKUP(B274,'Status update'!B:E,4,0)</f>
        <v>1</v>
      </c>
      <c r="E274" s="96">
        <f t="shared" si="77"/>
        <v>1</v>
      </c>
      <c r="F274" s="96">
        <f>VLOOKUP(B274,'Status update'!B:D,3,0)</f>
        <v>0</v>
      </c>
      <c r="G274" s="97">
        <f t="shared" si="65"/>
        <v>0</v>
      </c>
      <c r="H274" s="30"/>
      <c r="I274" s="30"/>
      <c r="J274" s="30"/>
      <c r="K274" s="98">
        <f t="shared" si="66"/>
        <v>0</v>
      </c>
      <c r="L274" s="98">
        <f t="shared" si="67"/>
        <v>0</v>
      </c>
      <c r="M274" s="99"/>
      <c r="N274" s="100">
        <f t="shared" si="68"/>
        <v>0</v>
      </c>
      <c r="O274" s="101"/>
      <c r="P274" s="102"/>
      <c r="Q274" s="103"/>
      <c r="R274" s="103"/>
      <c r="S274" s="30" t="s">
        <v>73</v>
      </c>
      <c r="T274" s="30" t="s">
        <v>106</v>
      </c>
      <c r="U274" s="30">
        <v>35.5</v>
      </c>
      <c r="V274" s="30">
        <v>35.5</v>
      </c>
      <c r="W274" s="30">
        <v>16.5</v>
      </c>
      <c r="X274" s="30">
        <v>168</v>
      </c>
      <c r="Y274" s="30" t="s">
        <v>107</v>
      </c>
      <c r="Z274" s="30">
        <v>6</v>
      </c>
      <c r="AA274" s="30" t="s">
        <v>76</v>
      </c>
      <c r="AB274" s="30" t="s">
        <v>108</v>
      </c>
      <c r="AC274" s="30">
        <v>65</v>
      </c>
      <c r="AD274" s="30">
        <v>70</v>
      </c>
      <c r="AE274" s="107"/>
      <c r="AF274" s="75"/>
      <c r="AG274" s="104">
        <f t="shared" si="69"/>
        <v>66.900000000000006</v>
      </c>
      <c r="AH274" s="104">
        <f t="shared" si="70"/>
        <v>76.26600000000002</v>
      </c>
      <c r="AI274" s="104">
        <f t="shared" si="71"/>
        <v>72.900000000000006</v>
      </c>
      <c r="AJ274" s="104">
        <f t="shared" si="72"/>
        <v>88.199999999999989</v>
      </c>
      <c r="AK274" s="104">
        <f t="shared" si="73"/>
        <v>82.86</v>
      </c>
      <c r="AL274" s="105">
        <f t="shared" si="74"/>
        <v>88.199999999999989</v>
      </c>
      <c r="AM274" s="105">
        <f t="shared" si="75"/>
        <v>82.86</v>
      </c>
      <c r="AN274" s="105"/>
      <c r="AO274" s="105"/>
      <c r="AP274" s="39">
        <f t="shared" si="78"/>
        <v>1</v>
      </c>
      <c r="AQ274" s="30" t="s">
        <v>115</v>
      </c>
      <c r="AR274" s="30" t="s">
        <v>79</v>
      </c>
      <c r="AS274" s="30">
        <v>168</v>
      </c>
      <c r="AT274" s="113">
        <v>66.900000000000006</v>
      </c>
      <c r="AU274" s="113">
        <v>72.900000000000006</v>
      </c>
      <c r="AV274" s="72">
        <v>76.26600000000002</v>
      </c>
      <c r="AW274" s="72">
        <v>72.900000000000006</v>
      </c>
      <c r="AX274" s="113">
        <v>88.199999999999989</v>
      </c>
      <c r="AY274" s="113">
        <v>82.86</v>
      </c>
      <c r="AZ274" s="108">
        <v>418</v>
      </c>
      <c r="BA274" s="112">
        <v>62.7</v>
      </c>
      <c r="BB274" s="112">
        <v>68.099999999999994</v>
      </c>
      <c r="BC274" s="112">
        <v>71.478000000000009</v>
      </c>
      <c r="BD274" s="112">
        <v>68.099999999999994</v>
      </c>
      <c r="BE274" s="112">
        <v>82.679999999999993</v>
      </c>
      <c r="BF274" s="112">
        <v>77.400000000000006</v>
      </c>
      <c r="BG274" s="109">
        <v>834</v>
      </c>
      <c r="BH274" s="112">
        <v>60.6</v>
      </c>
      <c r="BI274" s="112">
        <v>66.599999999999994</v>
      </c>
      <c r="BJ274" s="112">
        <v>69.084000000000003</v>
      </c>
      <c r="BK274" s="112">
        <v>66.599999999999994</v>
      </c>
      <c r="BL274" s="112">
        <v>79.86</v>
      </c>
      <c r="BM274" s="112">
        <v>75.66</v>
      </c>
      <c r="BN274" s="109">
        <v>1668</v>
      </c>
      <c r="BO274" s="112">
        <v>59.7</v>
      </c>
      <c r="BP274" s="112">
        <v>65.7</v>
      </c>
      <c r="BQ274" s="112">
        <v>68.058000000000007</v>
      </c>
      <c r="BR274" s="112">
        <v>65.7</v>
      </c>
      <c r="BS274" s="112">
        <v>78.72</v>
      </c>
      <c r="BT274" s="112">
        <v>74.64</v>
      </c>
      <c r="BU274" s="109"/>
      <c r="BV274" s="112"/>
      <c r="BW274" s="112"/>
      <c r="BX274" s="112"/>
      <c r="BY274" s="112"/>
      <c r="BZ274" s="112"/>
      <c r="CA274" s="112"/>
      <c r="CB274" s="106" t="str">
        <f t="shared" si="76"/>
        <v>Heineken</v>
      </c>
      <c r="CC274" s="30"/>
      <c r="CD274" s="30"/>
      <c r="CE274" s="73"/>
      <c r="CF274" s="74"/>
      <c r="CG274" s="30"/>
      <c r="CH274" s="30"/>
      <c r="CI274" s="30">
        <v>101140</v>
      </c>
    </row>
    <row r="275" spans="1:87" ht="15" customHeight="1" x14ac:dyDescent="0.25">
      <c r="A275" s="30" t="s">
        <v>71</v>
      </c>
      <c r="B275" s="30">
        <v>88023001</v>
      </c>
      <c r="C275" s="30" t="s">
        <v>426</v>
      </c>
      <c r="D275" s="96">
        <f>VLOOKUP(B275,'Status update'!B:E,4,0)</f>
        <v>1</v>
      </c>
      <c r="E275" s="96">
        <f t="shared" si="77"/>
        <v>1</v>
      </c>
      <c r="F275" s="96">
        <f>VLOOKUP(B275,'Status update'!B:D,3,0)</f>
        <v>0</v>
      </c>
      <c r="G275" s="97">
        <f t="shared" si="65"/>
        <v>0</v>
      </c>
      <c r="H275" s="30"/>
      <c r="I275" s="30"/>
      <c r="J275" s="30"/>
      <c r="K275" s="98">
        <f t="shared" si="66"/>
        <v>0</v>
      </c>
      <c r="L275" s="98">
        <f t="shared" si="67"/>
        <v>0</v>
      </c>
      <c r="M275" s="99"/>
      <c r="N275" s="100">
        <f t="shared" si="68"/>
        <v>0</v>
      </c>
      <c r="O275" s="101"/>
      <c r="P275" s="102"/>
      <c r="Q275" s="103"/>
      <c r="R275" s="103"/>
      <c r="S275" s="30" t="s">
        <v>73</v>
      </c>
      <c r="T275" s="30" t="s">
        <v>106</v>
      </c>
      <c r="U275" s="30">
        <v>15.7</v>
      </c>
      <c r="V275" s="30">
        <v>7</v>
      </c>
      <c r="W275" s="30">
        <v>50</v>
      </c>
      <c r="X275" s="30">
        <v>200</v>
      </c>
      <c r="Y275" s="30" t="s">
        <v>75</v>
      </c>
      <c r="Z275" s="30">
        <v>5</v>
      </c>
      <c r="AA275" s="30" t="s">
        <v>76</v>
      </c>
      <c r="AB275" s="30" t="s">
        <v>77</v>
      </c>
      <c r="AC275" s="30">
        <v>65</v>
      </c>
      <c r="AD275" s="30">
        <v>70</v>
      </c>
      <c r="AE275" s="107"/>
      <c r="AF275" s="75"/>
      <c r="AG275" s="104">
        <f t="shared" si="69"/>
        <v>54.75</v>
      </c>
      <c r="AH275" s="104">
        <f t="shared" si="70"/>
        <v>62.415000000000006</v>
      </c>
      <c r="AI275" s="104">
        <f t="shared" si="71"/>
        <v>56.5</v>
      </c>
      <c r="AJ275" s="104">
        <f t="shared" si="72"/>
        <v>72.150000000000006</v>
      </c>
      <c r="AK275" s="104">
        <f t="shared" si="73"/>
        <v>64.2</v>
      </c>
      <c r="AL275" s="105">
        <f t="shared" si="74"/>
        <v>72.150000000000006</v>
      </c>
      <c r="AM275" s="105">
        <f t="shared" si="75"/>
        <v>64.2</v>
      </c>
      <c r="AN275" s="105"/>
      <c r="AO275" s="105"/>
      <c r="AP275" s="39">
        <f t="shared" si="78"/>
        <v>1</v>
      </c>
      <c r="AQ275" s="30" t="s">
        <v>78</v>
      </c>
      <c r="AR275" s="30" t="s">
        <v>79</v>
      </c>
      <c r="AS275" s="30">
        <v>200</v>
      </c>
      <c r="AT275" s="113">
        <v>54.75</v>
      </c>
      <c r="AU275" s="113">
        <v>56.5</v>
      </c>
      <c r="AV275" s="72">
        <v>62.415000000000006</v>
      </c>
      <c r="AW275" s="72">
        <v>56.5</v>
      </c>
      <c r="AX275" s="113">
        <v>72.150000000000006</v>
      </c>
      <c r="AY275" s="113">
        <v>64.2</v>
      </c>
      <c r="AZ275" s="108">
        <v>500</v>
      </c>
      <c r="BA275" s="112">
        <v>38.5</v>
      </c>
      <c r="BB275" s="112">
        <v>41</v>
      </c>
      <c r="BC275" s="112">
        <v>43.890000000000008</v>
      </c>
      <c r="BD275" s="112">
        <v>41</v>
      </c>
      <c r="BE275" s="112">
        <v>50.75</v>
      </c>
      <c r="BF275" s="112">
        <v>46.6</v>
      </c>
      <c r="BG275" s="109">
        <v>1000</v>
      </c>
      <c r="BH275" s="112">
        <v>33.5</v>
      </c>
      <c r="BI275" s="112">
        <v>37.5</v>
      </c>
      <c r="BJ275" s="112">
        <v>38.190000000000005</v>
      </c>
      <c r="BK275" s="112">
        <v>37.5</v>
      </c>
      <c r="BL275" s="112">
        <v>44.15</v>
      </c>
      <c r="BM275" s="112">
        <v>42.599999999999994</v>
      </c>
      <c r="BN275" s="109">
        <v>2000</v>
      </c>
      <c r="BO275" s="112">
        <v>28.75</v>
      </c>
      <c r="BP275" s="112">
        <v>31.5</v>
      </c>
      <c r="BQ275" s="112">
        <v>32.775000000000006</v>
      </c>
      <c r="BR275" s="112">
        <v>31.5</v>
      </c>
      <c r="BS275" s="112">
        <v>37.9</v>
      </c>
      <c r="BT275" s="112">
        <v>35.799999999999997</v>
      </c>
      <c r="BU275" s="109">
        <v>10000</v>
      </c>
      <c r="BV275" s="112">
        <v>26.25</v>
      </c>
      <c r="BW275" s="112">
        <v>28.75</v>
      </c>
      <c r="BX275" s="112">
        <v>29.925000000000004</v>
      </c>
      <c r="BY275" s="112">
        <v>28.75</v>
      </c>
      <c r="BZ275" s="112">
        <v>34.6</v>
      </c>
      <c r="CA275" s="112">
        <v>32.65</v>
      </c>
      <c r="CB275" s="106" t="str">
        <f t="shared" si="76"/>
        <v>Heineken</v>
      </c>
      <c r="CC275" s="30"/>
      <c r="CD275" s="30"/>
      <c r="CE275" s="73"/>
      <c r="CF275" s="74"/>
      <c r="CG275" s="30"/>
      <c r="CH275" s="30"/>
      <c r="CI275" s="30">
        <v>101140</v>
      </c>
    </row>
    <row r="276" spans="1:87" ht="15" customHeight="1" x14ac:dyDescent="0.25">
      <c r="A276" s="30" t="s">
        <v>188</v>
      </c>
      <c r="B276" s="30">
        <v>88023357</v>
      </c>
      <c r="C276" s="30" t="s">
        <v>427</v>
      </c>
      <c r="D276" s="96">
        <f>VLOOKUP(B276,'Status update'!B:E,4,0)</f>
        <v>1</v>
      </c>
      <c r="E276" s="96">
        <f t="shared" si="77"/>
        <v>1</v>
      </c>
      <c r="F276" s="96">
        <f>VLOOKUP(B276,'Status update'!B:D,3,0)</f>
        <v>0</v>
      </c>
      <c r="G276" s="97">
        <f t="shared" si="65"/>
        <v>0</v>
      </c>
      <c r="H276" s="30"/>
      <c r="I276" s="30"/>
      <c r="J276" s="30"/>
      <c r="K276" s="98">
        <f t="shared" si="66"/>
        <v>0</v>
      </c>
      <c r="L276" s="98">
        <f t="shared" si="67"/>
        <v>0</v>
      </c>
      <c r="M276" s="99"/>
      <c r="N276" s="100">
        <f t="shared" si="68"/>
        <v>0</v>
      </c>
      <c r="O276" s="101"/>
      <c r="P276" s="102"/>
      <c r="Q276" s="103"/>
      <c r="R276" s="103"/>
      <c r="S276" s="30" t="s">
        <v>81</v>
      </c>
      <c r="T276" s="30" t="s">
        <v>424</v>
      </c>
      <c r="U276" s="30">
        <v>18</v>
      </c>
      <c r="V276" s="30">
        <v>18</v>
      </c>
      <c r="W276" s="30">
        <v>300</v>
      </c>
      <c r="X276" s="30">
        <v>240</v>
      </c>
      <c r="Y276" s="30" t="s">
        <v>83</v>
      </c>
      <c r="Z276" s="30">
        <v>1</v>
      </c>
      <c r="AA276" s="30" t="s">
        <v>283</v>
      </c>
      <c r="AB276" s="30" t="s">
        <v>284</v>
      </c>
      <c r="AC276" s="30">
        <v>91</v>
      </c>
      <c r="AD276" s="30"/>
      <c r="AE276" s="107"/>
      <c r="AF276" s="75"/>
      <c r="AG276" s="104">
        <f t="shared" si="69"/>
        <v>158.25</v>
      </c>
      <c r="AH276" s="104">
        <f t="shared" si="70"/>
        <v>158.25</v>
      </c>
      <c r="AI276" s="104">
        <f t="shared" si="71"/>
        <v>167.745</v>
      </c>
      <c r="AJ276" s="104">
        <f t="shared" si="72"/>
        <v>179.83</v>
      </c>
      <c r="AK276" s="104">
        <f t="shared" si="73"/>
        <v>190.62</v>
      </c>
      <c r="AL276" s="105">
        <f t="shared" si="74"/>
        <v>179.83</v>
      </c>
      <c r="AM276" s="105">
        <f t="shared" si="75"/>
        <v>190.62</v>
      </c>
      <c r="AN276" s="105"/>
      <c r="AO276" s="105"/>
      <c r="AP276" s="39">
        <f t="shared" si="78"/>
        <v>1</v>
      </c>
      <c r="AQ276" s="30" t="s">
        <v>91</v>
      </c>
      <c r="AR276" s="30"/>
      <c r="AS276" s="30">
        <v>240</v>
      </c>
      <c r="AT276" s="113">
        <v>158.25</v>
      </c>
      <c r="AU276" s="113"/>
      <c r="AV276" s="72">
        <v>158.25</v>
      </c>
      <c r="AW276" s="72">
        <v>167.745</v>
      </c>
      <c r="AX276" s="113">
        <v>179.83</v>
      </c>
      <c r="AY276" s="113">
        <v>190.62</v>
      </c>
      <c r="AZ276" s="108">
        <v>480</v>
      </c>
      <c r="BA276" s="112">
        <v>153.36000000000001</v>
      </c>
      <c r="BB276" s="112"/>
      <c r="BC276" s="112">
        <v>153.36000000000001</v>
      </c>
      <c r="BD276" s="112">
        <v>162.56160000000003</v>
      </c>
      <c r="BE276" s="112">
        <v>174.27</v>
      </c>
      <c r="BF276" s="112">
        <v>184.73</v>
      </c>
      <c r="BG276" s="109">
        <v>720</v>
      </c>
      <c r="BH276" s="112">
        <v>150.69</v>
      </c>
      <c r="BI276" s="112"/>
      <c r="BJ276" s="112">
        <v>150.69</v>
      </c>
      <c r="BK276" s="112">
        <v>159.73140000000001</v>
      </c>
      <c r="BL276" s="112">
        <v>171.24</v>
      </c>
      <c r="BM276" s="112">
        <v>181.51</v>
      </c>
      <c r="BN276" s="109">
        <v>960</v>
      </c>
      <c r="BO276" s="112">
        <v>149.47</v>
      </c>
      <c r="BP276" s="112"/>
      <c r="BQ276" s="112">
        <v>149.47</v>
      </c>
      <c r="BR276" s="112">
        <v>158.43819999999999</v>
      </c>
      <c r="BS276" s="112">
        <v>169.85</v>
      </c>
      <c r="BT276" s="112">
        <v>180.04</v>
      </c>
      <c r="BU276" s="109"/>
      <c r="BV276" s="112"/>
      <c r="BW276" s="112"/>
      <c r="BX276" s="112"/>
      <c r="BY276" s="112"/>
      <c r="BZ276" s="112"/>
      <c r="CA276" s="112"/>
      <c r="CB276" s="106" t="str">
        <f t="shared" si="76"/>
        <v>Heineken - 0.0</v>
      </c>
      <c r="CC276" s="30"/>
      <c r="CD276" s="30"/>
      <c r="CE276" s="73"/>
      <c r="CF276" s="74"/>
      <c r="CG276" s="30"/>
      <c r="CH276" s="30"/>
      <c r="CI276" s="30">
        <v>103153</v>
      </c>
    </row>
    <row r="277" spans="1:87" ht="15" customHeight="1" x14ac:dyDescent="0.25">
      <c r="A277" s="30" t="s">
        <v>251</v>
      </c>
      <c r="B277" s="30">
        <v>88023969</v>
      </c>
      <c r="C277" s="30" t="s">
        <v>428</v>
      </c>
      <c r="D277" s="96">
        <f>VLOOKUP(B277,'Status update'!B:E,4,0)</f>
        <v>1</v>
      </c>
      <c r="E277" s="96">
        <f t="shared" si="77"/>
        <v>1</v>
      </c>
      <c r="F277" s="96">
        <f>VLOOKUP(B277,'Status update'!B:D,3,0)</f>
        <v>0</v>
      </c>
      <c r="G277" s="97">
        <f t="shared" si="65"/>
        <v>0</v>
      </c>
      <c r="H277" s="30"/>
      <c r="I277" s="30"/>
      <c r="J277" s="30"/>
      <c r="K277" s="98">
        <f t="shared" si="66"/>
        <v>0</v>
      </c>
      <c r="L277" s="98">
        <f t="shared" si="67"/>
        <v>0</v>
      </c>
      <c r="M277" s="99"/>
      <c r="N277" s="100">
        <f t="shared" si="68"/>
        <v>0</v>
      </c>
      <c r="O277" s="101"/>
      <c r="P277" s="102"/>
      <c r="Q277" s="103"/>
      <c r="R277" s="103"/>
      <c r="S277" s="30" t="s">
        <v>154</v>
      </c>
      <c r="T277" s="30" t="s">
        <v>429</v>
      </c>
      <c r="U277" s="30">
        <v>52.1</v>
      </c>
      <c r="V277" s="30">
        <v>58.1</v>
      </c>
      <c r="W277" s="30">
        <v>56</v>
      </c>
      <c r="X277" s="30">
        <v>176</v>
      </c>
      <c r="Y277" s="30" t="s">
        <v>83</v>
      </c>
      <c r="Z277" s="30">
        <v>1</v>
      </c>
      <c r="AA277" s="30" t="s">
        <v>76</v>
      </c>
      <c r="AB277" s="30" t="s">
        <v>155</v>
      </c>
      <c r="AC277" s="30">
        <v>125</v>
      </c>
      <c r="AD277" s="30"/>
      <c r="AE277" s="107"/>
      <c r="AF277" s="75"/>
      <c r="AG277" s="104">
        <f t="shared" si="69"/>
        <v>225</v>
      </c>
      <c r="AH277" s="104">
        <f t="shared" si="70"/>
        <v>225</v>
      </c>
      <c r="AI277" s="104">
        <f t="shared" si="71"/>
        <v>238.5</v>
      </c>
      <c r="AJ277" s="104">
        <f t="shared" si="72"/>
        <v>255.68</v>
      </c>
      <c r="AK277" s="104">
        <f t="shared" si="73"/>
        <v>271.02</v>
      </c>
      <c r="AL277" s="105">
        <f t="shared" si="74"/>
        <v>255.68</v>
      </c>
      <c r="AM277" s="105">
        <f t="shared" si="75"/>
        <v>271.02</v>
      </c>
      <c r="AN277" s="105"/>
      <c r="AO277" s="105"/>
      <c r="AP277" s="39">
        <f t="shared" si="78"/>
        <v>1</v>
      </c>
      <c r="AQ277" s="30" t="s">
        <v>91</v>
      </c>
      <c r="AR277" s="30"/>
      <c r="AS277" s="30">
        <v>176</v>
      </c>
      <c r="AT277" s="113">
        <v>225</v>
      </c>
      <c r="AU277" s="113">
        <v>225</v>
      </c>
      <c r="AV277" s="72">
        <v>225</v>
      </c>
      <c r="AW277" s="72">
        <v>238.5</v>
      </c>
      <c r="AX277" s="113">
        <v>255.68</v>
      </c>
      <c r="AY277" s="113">
        <v>271.02</v>
      </c>
      <c r="AZ277" s="108"/>
      <c r="BA277" s="112"/>
      <c r="BB277" s="112"/>
      <c r="BC277" s="112"/>
      <c r="BD277" s="112"/>
      <c r="BE277" s="112"/>
      <c r="BF277" s="112"/>
      <c r="BG277" s="109"/>
      <c r="BH277" s="112"/>
      <c r="BI277" s="112"/>
      <c r="BJ277" s="112"/>
      <c r="BK277" s="112"/>
      <c r="BL277" s="112"/>
      <c r="BM277" s="112"/>
      <c r="BN277" s="109"/>
      <c r="BO277" s="112"/>
      <c r="BP277" s="112"/>
      <c r="BQ277" s="112"/>
      <c r="BR277" s="112"/>
      <c r="BS277" s="112"/>
      <c r="BT277" s="112"/>
      <c r="BU277" s="109"/>
      <c r="BV277" s="112"/>
      <c r="BW277" s="112"/>
      <c r="BX277" s="112"/>
      <c r="BY277" s="112"/>
      <c r="BZ277" s="112"/>
      <c r="CA277" s="112"/>
      <c r="CB277" s="106" t="str">
        <f t="shared" si="76"/>
        <v>Heineken Silver (APAC)</v>
      </c>
      <c r="CC277" s="30"/>
      <c r="CD277" s="30"/>
      <c r="CE277" s="73"/>
      <c r="CF277" s="74"/>
      <c r="CG277" s="30"/>
      <c r="CH277" s="30"/>
      <c r="CI277" s="30">
        <v>102186</v>
      </c>
    </row>
    <row r="278" spans="1:87" ht="15" customHeight="1" x14ac:dyDescent="0.25">
      <c r="A278" s="30" t="s">
        <v>71</v>
      </c>
      <c r="B278" s="30">
        <v>88024130</v>
      </c>
      <c r="C278" s="30" t="s">
        <v>430</v>
      </c>
      <c r="D278" s="96">
        <f>VLOOKUP(B278,'Status update'!B:E,4,0)</f>
        <v>1</v>
      </c>
      <c r="E278" s="96">
        <f t="shared" si="77"/>
        <v>1</v>
      </c>
      <c r="F278" s="96">
        <f>VLOOKUP(B278,'Status update'!B:D,3,0)</f>
        <v>0</v>
      </c>
      <c r="G278" s="97">
        <f t="shared" si="65"/>
        <v>0</v>
      </c>
      <c r="H278" s="30"/>
      <c r="I278" s="30"/>
      <c r="J278" s="30"/>
      <c r="K278" s="98">
        <f t="shared" si="66"/>
        <v>0</v>
      </c>
      <c r="L278" s="98">
        <f t="shared" si="67"/>
        <v>0</v>
      </c>
      <c r="M278" s="99"/>
      <c r="N278" s="100">
        <f t="shared" si="68"/>
        <v>0</v>
      </c>
      <c r="O278" s="101"/>
      <c r="P278" s="102"/>
      <c r="Q278" s="103"/>
      <c r="R278" s="103"/>
      <c r="S278" s="30" t="s">
        <v>81</v>
      </c>
      <c r="T278" s="30" t="s">
        <v>82</v>
      </c>
      <c r="U278" s="30">
        <v>36</v>
      </c>
      <c r="V278" s="30">
        <v>36</v>
      </c>
      <c r="W278" s="30">
        <v>110</v>
      </c>
      <c r="X278" s="30">
        <v>100</v>
      </c>
      <c r="Y278" s="30" t="s">
        <v>83</v>
      </c>
      <c r="Z278" s="30">
        <v>1</v>
      </c>
      <c r="AA278" s="30" t="s">
        <v>76</v>
      </c>
      <c r="AB278" s="30" t="s">
        <v>84</v>
      </c>
      <c r="AC278" s="30">
        <v>50</v>
      </c>
      <c r="AD278" s="30">
        <v>55</v>
      </c>
      <c r="AE278" s="107"/>
      <c r="AF278" s="75"/>
      <c r="AG278" s="104">
        <f t="shared" si="69"/>
        <v>335.21</v>
      </c>
      <c r="AH278" s="104">
        <f t="shared" si="70"/>
        <v>382.13940000000002</v>
      </c>
      <c r="AI278" s="104">
        <f t="shared" si="71"/>
        <v>339.06</v>
      </c>
      <c r="AJ278" s="104">
        <f t="shared" si="72"/>
        <v>441.87</v>
      </c>
      <c r="AK278" s="104">
        <f t="shared" si="73"/>
        <v>385.3</v>
      </c>
      <c r="AL278" s="105">
        <f t="shared" si="74"/>
        <v>441.87</v>
      </c>
      <c r="AM278" s="105">
        <f t="shared" si="75"/>
        <v>385.3</v>
      </c>
      <c r="AN278" s="105"/>
      <c r="AO278" s="105"/>
      <c r="AP278" s="39">
        <f t="shared" si="78"/>
        <v>1</v>
      </c>
      <c r="AQ278" s="30" t="s">
        <v>78</v>
      </c>
      <c r="AR278" s="30" t="s">
        <v>79</v>
      </c>
      <c r="AS278" s="30">
        <v>100</v>
      </c>
      <c r="AT278" s="113">
        <v>335.21</v>
      </c>
      <c r="AU278" s="113">
        <v>339.06</v>
      </c>
      <c r="AV278" s="72">
        <v>382.13940000000002</v>
      </c>
      <c r="AW278" s="72">
        <v>339.06</v>
      </c>
      <c r="AX278" s="113">
        <v>441.87</v>
      </c>
      <c r="AY278" s="113">
        <v>385.3</v>
      </c>
      <c r="AZ278" s="108">
        <v>200</v>
      </c>
      <c r="BA278" s="112">
        <v>333.19</v>
      </c>
      <c r="BB278" s="112">
        <v>339.02</v>
      </c>
      <c r="BC278" s="112">
        <v>379.83660000000003</v>
      </c>
      <c r="BD278" s="112">
        <v>339.02</v>
      </c>
      <c r="BE278" s="112">
        <v>439.21</v>
      </c>
      <c r="BF278" s="112">
        <v>385.25</v>
      </c>
      <c r="BG278" s="109">
        <v>300</v>
      </c>
      <c r="BH278" s="112">
        <v>328.25</v>
      </c>
      <c r="BI278" s="112">
        <v>332.23</v>
      </c>
      <c r="BJ278" s="112">
        <v>374.20500000000004</v>
      </c>
      <c r="BK278" s="112">
        <v>332.23</v>
      </c>
      <c r="BL278" s="112">
        <v>432.69</v>
      </c>
      <c r="BM278" s="112">
        <v>377.53</v>
      </c>
      <c r="BN278" s="109"/>
      <c r="BO278" s="112"/>
      <c r="BP278" s="112"/>
      <c r="BQ278" s="112"/>
      <c r="BR278" s="112"/>
      <c r="BS278" s="112"/>
      <c r="BT278" s="112"/>
      <c r="BU278" s="109"/>
      <c r="BV278" s="112"/>
      <c r="BW278" s="112"/>
      <c r="BX278" s="112"/>
      <c r="BY278" s="112"/>
      <c r="BZ278" s="112"/>
      <c r="CA278" s="112"/>
      <c r="CB278" s="106" t="str">
        <f t="shared" si="76"/>
        <v>Heineken</v>
      </c>
      <c r="CC278" s="30">
        <v>0</v>
      </c>
      <c r="CD278" s="30"/>
      <c r="CE278" s="73"/>
      <c r="CF278" s="74"/>
      <c r="CG278" s="30"/>
      <c r="CH278" s="30"/>
      <c r="CI278" s="110">
        <v>100049</v>
      </c>
    </row>
    <row r="279" spans="1:87" ht="15" customHeight="1" x14ac:dyDescent="0.25">
      <c r="A279" s="30" t="s">
        <v>71</v>
      </c>
      <c r="B279" s="30">
        <v>88024217</v>
      </c>
      <c r="C279" s="30" t="s">
        <v>431</v>
      </c>
      <c r="D279" s="96">
        <f>VLOOKUP(B279,'Status update'!B:E,4,0)</f>
        <v>1</v>
      </c>
      <c r="E279" s="96">
        <f t="shared" si="77"/>
        <v>1</v>
      </c>
      <c r="F279" s="96">
        <f>VLOOKUP(B279,'Status update'!B:D,3,0)</f>
        <v>0</v>
      </c>
      <c r="G279" s="97">
        <f t="shared" si="65"/>
        <v>0</v>
      </c>
      <c r="H279" s="30"/>
      <c r="I279" s="30"/>
      <c r="J279" s="30"/>
      <c r="K279" s="98">
        <f t="shared" si="66"/>
        <v>0</v>
      </c>
      <c r="L279" s="98">
        <f t="shared" si="67"/>
        <v>0</v>
      </c>
      <c r="M279" s="99"/>
      <c r="N279" s="100">
        <f t="shared" si="68"/>
        <v>0</v>
      </c>
      <c r="O279" s="101"/>
      <c r="P279" s="102"/>
      <c r="Q279" s="103"/>
      <c r="R279" s="103"/>
      <c r="S279" s="30" t="s">
        <v>73</v>
      </c>
      <c r="T279" s="30" t="s">
        <v>106</v>
      </c>
      <c r="U279" s="30">
        <v>6</v>
      </c>
      <c r="V279" s="30">
        <v>35</v>
      </c>
      <c r="W279" s="30">
        <v>56</v>
      </c>
      <c r="X279" s="30">
        <v>47</v>
      </c>
      <c r="Y279" s="30" t="s">
        <v>75</v>
      </c>
      <c r="Z279" s="30">
        <v>6</v>
      </c>
      <c r="AA279" s="30" t="s">
        <v>76</v>
      </c>
      <c r="AB279" s="30" t="s">
        <v>108</v>
      </c>
      <c r="AC279" s="30">
        <v>70</v>
      </c>
      <c r="AD279" s="30">
        <v>75</v>
      </c>
      <c r="AE279" s="107"/>
      <c r="AF279" s="75"/>
      <c r="AG279" s="104">
        <f t="shared" si="69"/>
        <v>45.6</v>
      </c>
      <c r="AH279" s="104">
        <f t="shared" si="70"/>
        <v>51.984000000000009</v>
      </c>
      <c r="AI279" s="104">
        <f t="shared" si="71"/>
        <v>48</v>
      </c>
      <c r="AJ279" s="104">
        <f t="shared" si="72"/>
        <v>60.12</v>
      </c>
      <c r="AK279" s="104">
        <f t="shared" si="73"/>
        <v>54.54</v>
      </c>
      <c r="AL279" s="105">
        <f t="shared" si="74"/>
        <v>60.12</v>
      </c>
      <c r="AM279" s="105">
        <f t="shared" si="75"/>
        <v>54.54</v>
      </c>
      <c r="AN279" s="105"/>
      <c r="AO279" s="105"/>
      <c r="AP279" s="39">
        <f t="shared" si="78"/>
        <v>1</v>
      </c>
      <c r="AQ279" s="30" t="s">
        <v>115</v>
      </c>
      <c r="AR279" s="30" t="s">
        <v>79</v>
      </c>
      <c r="AS279" s="30">
        <v>47</v>
      </c>
      <c r="AT279" s="113">
        <v>45.6</v>
      </c>
      <c r="AU279" s="113">
        <v>48</v>
      </c>
      <c r="AV279" s="72">
        <v>51.984000000000009</v>
      </c>
      <c r="AW279" s="72">
        <v>48</v>
      </c>
      <c r="AX279" s="113">
        <v>60.12</v>
      </c>
      <c r="AY279" s="113">
        <v>54.54</v>
      </c>
      <c r="AZ279" s="108">
        <v>87</v>
      </c>
      <c r="BA279" s="112">
        <v>32.4</v>
      </c>
      <c r="BB279" s="112">
        <v>33.6</v>
      </c>
      <c r="BC279" s="112">
        <v>36.936</v>
      </c>
      <c r="BD279" s="112">
        <v>33.6</v>
      </c>
      <c r="BE279" s="112">
        <v>42.72</v>
      </c>
      <c r="BF279" s="112">
        <v>38.160000000000004</v>
      </c>
      <c r="BG279" s="109">
        <v>167</v>
      </c>
      <c r="BH279" s="112">
        <v>25.2</v>
      </c>
      <c r="BI279" s="112">
        <v>26.4</v>
      </c>
      <c r="BJ279" s="112">
        <v>28.728000000000002</v>
      </c>
      <c r="BK279" s="112">
        <v>26.4</v>
      </c>
      <c r="BL279" s="112">
        <v>33.24</v>
      </c>
      <c r="BM279" s="112">
        <v>30</v>
      </c>
      <c r="BN279" s="109">
        <v>420</v>
      </c>
      <c r="BO279" s="112">
        <v>19.8</v>
      </c>
      <c r="BP279" s="112">
        <v>21.6</v>
      </c>
      <c r="BQ279" s="112">
        <v>22.572000000000003</v>
      </c>
      <c r="BR279" s="112">
        <v>21.6</v>
      </c>
      <c r="BS279" s="112">
        <v>26.099999999999998</v>
      </c>
      <c r="BT279" s="112">
        <v>24.54</v>
      </c>
      <c r="BU279" s="109"/>
      <c r="BV279" s="112"/>
      <c r="BW279" s="112"/>
      <c r="BX279" s="112"/>
      <c r="BY279" s="112"/>
      <c r="BZ279" s="112"/>
      <c r="CA279" s="112"/>
      <c r="CB279" s="106" t="str">
        <f t="shared" si="76"/>
        <v>Heineken</v>
      </c>
      <c r="CC279" s="30"/>
      <c r="CD279" s="30"/>
      <c r="CE279" s="73"/>
      <c r="CF279" s="74"/>
      <c r="CG279" s="30"/>
      <c r="CH279" s="30"/>
      <c r="CI279" s="30">
        <v>101140</v>
      </c>
    </row>
    <row r="280" spans="1:87" ht="15" customHeight="1" x14ac:dyDescent="0.25">
      <c r="A280" s="30" t="s">
        <v>251</v>
      </c>
      <c r="B280" s="30">
        <v>88024990</v>
      </c>
      <c r="C280" s="30" t="s">
        <v>432</v>
      </c>
      <c r="D280" s="96">
        <f>VLOOKUP(B280,'Status update'!B:E,4,0)</f>
        <v>1</v>
      </c>
      <c r="E280" s="96">
        <f t="shared" si="77"/>
        <v>1</v>
      </c>
      <c r="F280" s="96">
        <f>VLOOKUP(B280,'Status update'!B:D,3,0)</f>
        <v>0</v>
      </c>
      <c r="G280" s="97">
        <f t="shared" si="65"/>
        <v>0</v>
      </c>
      <c r="H280" s="30"/>
      <c r="I280" s="30"/>
      <c r="J280" s="30"/>
      <c r="K280" s="98">
        <f t="shared" si="66"/>
        <v>0</v>
      </c>
      <c r="L280" s="98">
        <f t="shared" si="67"/>
        <v>0</v>
      </c>
      <c r="M280" s="99"/>
      <c r="N280" s="100">
        <f t="shared" si="68"/>
        <v>0</v>
      </c>
      <c r="O280" s="101"/>
      <c r="P280" s="102"/>
      <c r="Q280" s="103"/>
      <c r="R280" s="103"/>
      <c r="S280" s="30" t="s">
        <v>73</v>
      </c>
      <c r="T280" s="30" t="s">
        <v>74</v>
      </c>
      <c r="U280" s="30">
        <v>32.5</v>
      </c>
      <c r="V280" s="30">
        <v>16.600000000000001</v>
      </c>
      <c r="W280" s="30">
        <v>10.5</v>
      </c>
      <c r="X280" s="30">
        <v>50</v>
      </c>
      <c r="Y280" s="30" t="s">
        <v>75</v>
      </c>
      <c r="Z280" s="30">
        <v>10</v>
      </c>
      <c r="AA280" s="30" t="s">
        <v>76</v>
      </c>
      <c r="AB280" s="30" t="s">
        <v>108</v>
      </c>
      <c r="AC280" s="30">
        <v>70</v>
      </c>
      <c r="AD280" s="30">
        <v>77</v>
      </c>
      <c r="AE280" s="107"/>
      <c r="AF280" s="75"/>
      <c r="AG280" s="104">
        <f t="shared" si="69"/>
        <v>0</v>
      </c>
      <c r="AH280" s="104">
        <f t="shared" si="70"/>
        <v>0</v>
      </c>
      <c r="AI280" s="104">
        <f t="shared" si="71"/>
        <v>57.259367619047623</v>
      </c>
      <c r="AJ280" s="104">
        <f t="shared" si="72"/>
        <v>0</v>
      </c>
      <c r="AK280" s="104">
        <f t="shared" si="73"/>
        <v>65.099999999999994</v>
      </c>
      <c r="AL280" s="105">
        <f t="shared" si="74"/>
        <v>0</v>
      </c>
      <c r="AM280" s="105">
        <f t="shared" si="75"/>
        <v>65.099999999999994</v>
      </c>
      <c r="AN280" s="105"/>
      <c r="AO280" s="105"/>
      <c r="AP280" s="39">
        <f t="shared" si="78"/>
        <v>1</v>
      </c>
      <c r="AQ280" s="30">
        <v>0</v>
      </c>
      <c r="AR280" s="30" t="s">
        <v>79</v>
      </c>
      <c r="AS280" s="30">
        <v>50</v>
      </c>
      <c r="AT280" s="113"/>
      <c r="AU280" s="113">
        <v>57.259367619047623</v>
      </c>
      <c r="AV280" s="72"/>
      <c r="AW280" s="72">
        <v>57.259367619047623</v>
      </c>
      <c r="AX280" s="113"/>
      <c r="AY280" s="113">
        <v>65.099999999999994</v>
      </c>
      <c r="AZ280" s="108">
        <v>100</v>
      </c>
      <c r="BA280" s="112"/>
      <c r="BB280" s="112">
        <v>40.207864761904752</v>
      </c>
      <c r="BC280" s="112"/>
      <c r="BD280" s="112">
        <v>40.207864761904752</v>
      </c>
      <c r="BE280" s="112"/>
      <c r="BF280" s="112">
        <v>45.7</v>
      </c>
      <c r="BG280" s="109">
        <v>200</v>
      </c>
      <c r="BH280" s="112"/>
      <c r="BI280" s="112">
        <v>35.366079999999997</v>
      </c>
      <c r="BJ280" s="112"/>
      <c r="BK280" s="112">
        <v>35.366079999999997</v>
      </c>
      <c r="BL280" s="112"/>
      <c r="BM280" s="112">
        <v>40.199999999999996</v>
      </c>
      <c r="BN280" s="109">
        <v>500</v>
      </c>
      <c r="BO280" s="112"/>
      <c r="BP280" s="112">
        <v>29.576989523809523</v>
      </c>
      <c r="BQ280" s="112"/>
      <c r="BR280" s="112">
        <v>29.576989523809523</v>
      </c>
      <c r="BS280" s="112"/>
      <c r="BT280" s="112">
        <v>33.6</v>
      </c>
      <c r="BU280" s="109"/>
      <c r="BV280" s="112"/>
      <c r="BW280" s="112"/>
      <c r="BX280" s="112"/>
      <c r="BY280" s="112"/>
      <c r="BZ280" s="112"/>
      <c r="CA280" s="112"/>
      <c r="CB280" s="106" t="str">
        <f t="shared" si="76"/>
        <v>Heineken Silver (APAC)</v>
      </c>
      <c r="CC280" s="30">
        <v>18.3</v>
      </c>
      <c r="CD280" s="30"/>
      <c r="CE280" s="73"/>
      <c r="CF280" s="74"/>
      <c r="CG280" s="30"/>
      <c r="CH280" s="30"/>
      <c r="CI280" s="110">
        <v>100051</v>
      </c>
    </row>
    <row r="281" spans="1:87" ht="15" customHeight="1" x14ac:dyDescent="0.25">
      <c r="A281" s="30" t="s">
        <v>92</v>
      </c>
      <c r="B281" s="30">
        <v>88025003</v>
      </c>
      <c r="C281" s="30" t="s">
        <v>433</v>
      </c>
      <c r="D281" s="96">
        <f>VLOOKUP(B281,'Status update'!B:E,4,0)</f>
        <v>1</v>
      </c>
      <c r="E281" s="96">
        <f t="shared" si="77"/>
        <v>1</v>
      </c>
      <c r="F281" s="96">
        <f>VLOOKUP(B281,'Status update'!B:D,3,0)</f>
        <v>0</v>
      </c>
      <c r="G281" s="97">
        <f t="shared" si="65"/>
        <v>0</v>
      </c>
      <c r="H281" s="30"/>
      <c r="I281" s="30"/>
      <c r="J281" s="30"/>
      <c r="K281" s="98">
        <f t="shared" si="66"/>
        <v>0</v>
      </c>
      <c r="L281" s="98">
        <f t="shared" si="67"/>
        <v>0</v>
      </c>
      <c r="M281" s="99"/>
      <c r="N281" s="100">
        <f t="shared" si="68"/>
        <v>0</v>
      </c>
      <c r="O281" s="101"/>
      <c r="P281" s="102"/>
      <c r="Q281" s="103"/>
      <c r="R281" s="103"/>
      <c r="S281" s="30" t="s">
        <v>73</v>
      </c>
      <c r="T281" s="30" t="s">
        <v>434</v>
      </c>
      <c r="U281" s="30">
        <v>60</v>
      </c>
      <c r="V281" s="30">
        <v>32</v>
      </c>
      <c r="W281" s="30">
        <v>39</v>
      </c>
      <c r="X281" s="30">
        <v>210</v>
      </c>
      <c r="Y281" s="30" t="s">
        <v>75</v>
      </c>
      <c r="Z281" s="30">
        <v>250</v>
      </c>
      <c r="AA281" s="30" t="s">
        <v>175</v>
      </c>
      <c r="AB281" s="30" t="s">
        <v>435</v>
      </c>
      <c r="AC281" s="30">
        <v>86</v>
      </c>
      <c r="AD281" s="30"/>
      <c r="AE281" s="107"/>
      <c r="AF281" s="75"/>
      <c r="AG281" s="104">
        <f t="shared" si="69"/>
        <v>55.35</v>
      </c>
      <c r="AH281" s="104">
        <f t="shared" si="70"/>
        <v>55.35</v>
      </c>
      <c r="AI281" s="104">
        <f t="shared" si="71"/>
        <v>58.671000000000006</v>
      </c>
      <c r="AJ281" s="104">
        <f t="shared" si="72"/>
        <v>62.5</v>
      </c>
      <c r="AK281" s="104">
        <f t="shared" si="73"/>
        <v>0</v>
      </c>
      <c r="AL281" s="105">
        <f t="shared" si="74"/>
        <v>62.5</v>
      </c>
      <c r="AM281" s="105">
        <f t="shared" si="75"/>
        <v>0</v>
      </c>
      <c r="AN281" s="105"/>
      <c r="AO281" s="105"/>
      <c r="AP281" s="39">
        <f t="shared" si="78"/>
        <v>1</v>
      </c>
      <c r="AQ281" s="30" t="s">
        <v>91</v>
      </c>
      <c r="AR281" s="30"/>
      <c r="AS281" s="30">
        <v>210</v>
      </c>
      <c r="AT281" s="113">
        <v>55.35</v>
      </c>
      <c r="AU281" s="113"/>
      <c r="AV281" s="72">
        <v>55.35</v>
      </c>
      <c r="AW281" s="72">
        <v>58.671000000000006</v>
      </c>
      <c r="AX281" s="113">
        <v>62.5</v>
      </c>
      <c r="AY281" s="94"/>
      <c r="AZ281" s="108">
        <v>420</v>
      </c>
      <c r="BA281" s="112">
        <v>49.91</v>
      </c>
      <c r="BB281" s="112"/>
      <c r="BC281" s="112">
        <v>49.91</v>
      </c>
      <c r="BD281" s="112">
        <v>52.904600000000002</v>
      </c>
      <c r="BE281" s="112">
        <v>57.5</v>
      </c>
      <c r="BF281" s="70"/>
      <c r="BG281" s="109">
        <v>780</v>
      </c>
      <c r="BH281" s="112">
        <v>45.9</v>
      </c>
      <c r="BI281" s="112"/>
      <c r="BJ281" s="112">
        <v>45.9</v>
      </c>
      <c r="BK281" s="112">
        <v>48.654000000000003</v>
      </c>
      <c r="BL281" s="112">
        <v>52.5</v>
      </c>
      <c r="BM281" s="71"/>
      <c r="BN281" s="109"/>
      <c r="BO281" s="112"/>
      <c r="BP281" s="112"/>
      <c r="BQ281" s="112"/>
      <c r="BR281" s="112"/>
      <c r="BS281" s="112"/>
      <c r="BT281" s="71"/>
      <c r="BU281" s="109"/>
      <c r="BV281" s="112"/>
      <c r="BW281" s="112"/>
      <c r="BX281" s="112"/>
      <c r="BY281" s="112"/>
      <c r="BZ281" s="112"/>
      <c r="CA281" s="76"/>
      <c r="CB281" s="106" t="str">
        <f t="shared" si="76"/>
        <v>Heineken Silver (Global)</v>
      </c>
      <c r="CC281" s="30">
        <v>0</v>
      </c>
      <c r="CD281" s="30"/>
      <c r="CE281" s="73"/>
      <c r="CF281" s="74"/>
      <c r="CG281" s="30"/>
      <c r="CH281" s="30"/>
      <c r="CI281" s="110">
        <v>101391</v>
      </c>
    </row>
    <row r="282" spans="1:87" ht="15" customHeight="1" x14ac:dyDescent="0.25">
      <c r="A282" s="30" t="s">
        <v>183</v>
      </c>
      <c r="B282" s="30">
        <v>88025153</v>
      </c>
      <c r="C282" s="30" t="s">
        <v>436</v>
      </c>
      <c r="D282" s="96">
        <f>VLOOKUP(B282,'Status update'!B:E,4,0)</f>
        <v>1</v>
      </c>
      <c r="E282" s="96">
        <f t="shared" si="77"/>
        <v>1</v>
      </c>
      <c r="F282" s="96">
        <f>VLOOKUP(B282,'Status update'!B:D,3,0)</f>
        <v>0</v>
      </c>
      <c r="G282" s="97">
        <f t="shared" si="65"/>
        <v>0</v>
      </c>
      <c r="H282" s="30"/>
      <c r="I282" s="30"/>
      <c r="J282" s="30"/>
      <c r="K282" s="98">
        <f t="shared" si="66"/>
        <v>0</v>
      </c>
      <c r="L282" s="98">
        <f t="shared" si="67"/>
        <v>0</v>
      </c>
      <c r="M282" s="99"/>
      <c r="N282" s="100">
        <f t="shared" si="68"/>
        <v>0</v>
      </c>
      <c r="O282" s="101"/>
      <c r="P282" s="102"/>
      <c r="Q282" s="103"/>
      <c r="R282" s="103"/>
      <c r="S282" s="30" t="s">
        <v>73</v>
      </c>
      <c r="T282" s="30" t="s">
        <v>74</v>
      </c>
      <c r="U282" s="30">
        <v>50</v>
      </c>
      <c r="V282" s="30">
        <v>28</v>
      </c>
      <c r="W282" s="30">
        <v>26</v>
      </c>
      <c r="X282" s="30">
        <v>100</v>
      </c>
      <c r="Y282" s="30" t="s">
        <v>75</v>
      </c>
      <c r="Z282" s="30">
        <v>25</v>
      </c>
      <c r="AA282" s="30" t="s">
        <v>76</v>
      </c>
      <c r="AB282" s="30" t="s">
        <v>77</v>
      </c>
      <c r="AC282" s="30">
        <v>70</v>
      </c>
      <c r="AD282" s="30"/>
      <c r="AE282" s="107"/>
      <c r="AF282" s="75"/>
      <c r="AG282" s="104">
        <f t="shared" si="69"/>
        <v>37.479999999999997</v>
      </c>
      <c r="AH282" s="104">
        <f t="shared" si="70"/>
        <v>42.727200000000003</v>
      </c>
      <c r="AI282" s="104">
        <f t="shared" si="71"/>
        <v>0</v>
      </c>
      <c r="AJ282" s="104">
        <f t="shared" si="72"/>
        <v>55.75</v>
      </c>
      <c r="AK282" s="104">
        <f t="shared" si="73"/>
        <v>55.75</v>
      </c>
      <c r="AL282" s="105">
        <f t="shared" si="74"/>
        <v>55.75</v>
      </c>
      <c r="AM282" s="105">
        <f t="shared" si="75"/>
        <v>55.75</v>
      </c>
      <c r="AN282" s="105"/>
      <c r="AO282" s="105"/>
      <c r="AP282" s="39">
        <f t="shared" si="78"/>
        <v>1</v>
      </c>
      <c r="AQ282" s="30" t="s">
        <v>78</v>
      </c>
      <c r="AR282" s="30"/>
      <c r="AS282" s="30">
        <v>100</v>
      </c>
      <c r="AT282" s="113">
        <v>37.479999999999997</v>
      </c>
      <c r="AU282" s="113"/>
      <c r="AV282" s="72">
        <v>42.727200000000003</v>
      </c>
      <c r="AW282" s="72"/>
      <c r="AX282" s="113">
        <v>55.75</v>
      </c>
      <c r="AY282" s="113">
        <v>55.75</v>
      </c>
      <c r="AZ282" s="108"/>
      <c r="BA282" s="112"/>
      <c r="BB282" s="112"/>
      <c r="BC282" s="112"/>
      <c r="BD282" s="112"/>
      <c r="BE282" s="112"/>
      <c r="BF282" s="112"/>
      <c r="BG282" s="109"/>
      <c r="BH282" s="112"/>
      <c r="BI282" s="112"/>
      <c r="BJ282" s="112"/>
      <c r="BK282" s="112"/>
      <c r="BL282" s="112"/>
      <c r="BM282" s="112"/>
      <c r="BN282" s="109"/>
      <c r="BO282" s="112"/>
      <c r="BP282" s="112"/>
      <c r="BQ282" s="112"/>
      <c r="BR282" s="112"/>
      <c r="BS282" s="112"/>
      <c r="BT282" s="112"/>
      <c r="BU282" s="109"/>
      <c r="BV282" s="112"/>
      <c r="BW282" s="112"/>
      <c r="BX282" s="112"/>
      <c r="BY282" s="112"/>
      <c r="BZ282" s="112"/>
      <c r="CA282" s="112"/>
      <c r="CB282" s="106" t="str">
        <f t="shared" si="76"/>
        <v>Desperados</v>
      </c>
      <c r="CC282" s="30"/>
      <c r="CD282" s="30"/>
      <c r="CE282" s="73"/>
      <c r="CF282" s="74"/>
      <c r="CG282" s="30"/>
      <c r="CH282" s="30"/>
      <c r="CI282" s="30">
        <v>100051</v>
      </c>
    </row>
    <row r="283" spans="1:87" ht="15" customHeight="1" x14ac:dyDescent="0.25">
      <c r="A283" s="30" t="s">
        <v>71</v>
      </c>
      <c r="B283" s="30">
        <v>88025364</v>
      </c>
      <c r="C283" s="30" t="s">
        <v>437</v>
      </c>
      <c r="D283" s="96">
        <f>VLOOKUP(B283,'Status update'!B:E,4,0)</f>
        <v>1</v>
      </c>
      <c r="E283" s="96">
        <f t="shared" si="77"/>
        <v>1</v>
      </c>
      <c r="F283" s="96">
        <f>VLOOKUP(B283,'Status update'!B:D,3,0)</f>
        <v>0</v>
      </c>
      <c r="G283" s="97">
        <f t="shared" si="65"/>
        <v>0</v>
      </c>
      <c r="H283" s="30"/>
      <c r="I283" s="30"/>
      <c r="J283" s="30"/>
      <c r="K283" s="98">
        <f t="shared" si="66"/>
        <v>0</v>
      </c>
      <c r="L283" s="98">
        <f t="shared" si="67"/>
        <v>0</v>
      </c>
      <c r="M283" s="99"/>
      <c r="N283" s="100">
        <f t="shared" si="68"/>
        <v>0</v>
      </c>
      <c r="O283" s="101"/>
      <c r="P283" s="102"/>
      <c r="Q283" s="103"/>
      <c r="R283" s="103"/>
      <c r="S283" s="30" t="s">
        <v>73</v>
      </c>
      <c r="T283" s="30" t="s">
        <v>74</v>
      </c>
      <c r="U283" s="30">
        <v>13</v>
      </c>
      <c r="V283" s="30">
        <v>20</v>
      </c>
      <c r="W283" s="30">
        <v>15</v>
      </c>
      <c r="X283" s="30">
        <v>52</v>
      </c>
      <c r="Y283" s="30" t="s">
        <v>75</v>
      </c>
      <c r="Z283" s="30">
        <v>48</v>
      </c>
      <c r="AA283" s="30" t="s">
        <v>76</v>
      </c>
      <c r="AB283" s="30" t="s">
        <v>77</v>
      </c>
      <c r="AC283" s="30">
        <v>70</v>
      </c>
      <c r="AD283" s="30">
        <v>77</v>
      </c>
      <c r="AE283" s="107"/>
      <c r="AF283" s="75"/>
      <c r="AG283" s="104">
        <f t="shared" si="69"/>
        <v>34.355620571428567</v>
      </c>
      <c r="AH283" s="104">
        <f t="shared" si="70"/>
        <v>39.165407451428571</v>
      </c>
      <c r="AI283" s="104">
        <f t="shared" si="71"/>
        <v>38.397458285714279</v>
      </c>
      <c r="AJ283" s="104">
        <f t="shared" si="72"/>
        <v>45.12</v>
      </c>
      <c r="AK283" s="104">
        <f t="shared" si="73"/>
        <v>43.68</v>
      </c>
      <c r="AL283" s="105">
        <f t="shared" si="74"/>
        <v>45.12</v>
      </c>
      <c r="AM283" s="105">
        <f t="shared" si="75"/>
        <v>43.68</v>
      </c>
      <c r="AN283" s="105"/>
      <c r="AO283" s="105"/>
      <c r="AP283" s="39">
        <f t="shared" si="78"/>
        <v>1</v>
      </c>
      <c r="AQ283" s="30" t="s">
        <v>115</v>
      </c>
      <c r="AR283" s="30" t="s">
        <v>79</v>
      </c>
      <c r="AS283" s="30">
        <v>52</v>
      </c>
      <c r="AT283" s="113">
        <v>34.355620571428567</v>
      </c>
      <c r="AU283" s="113">
        <v>38.397458285714279</v>
      </c>
      <c r="AV283" s="72">
        <v>39.165407451428571</v>
      </c>
      <c r="AW283" s="72">
        <v>38.397458285714279</v>
      </c>
      <c r="AX283" s="113">
        <v>45.12</v>
      </c>
      <c r="AY283" s="113">
        <v>43.68</v>
      </c>
      <c r="AZ283" s="108">
        <v>104</v>
      </c>
      <c r="BA283" s="112">
        <v>33.850390857142855</v>
      </c>
      <c r="BB283" s="112">
        <v>35.871309714285708</v>
      </c>
      <c r="BC283" s="112">
        <v>38.589445577142861</v>
      </c>
      <c r="BD283" s="112">
        <v>35.871309714285708</v>
      </c>
      <c r="BE283" s="112">
        <v>44.64</v>
      </c>
      <c r="BF283" s="112">
        <v>40.799999999999997</v>
      </c>
      <c r="BG283" s="109">
        <v>208</v>
      </c>
      <c r="BH283" s="112">
        <v>33.345161142857144</v>
      </c>
      <c r="BI283" s="112">
        <v>34.860850285714278</v>
      </c>
      <c r="BJ283" s="112">
        <v>38.013483702857151</v>
      </c>
      <c r="BK283" s="112">
        <v>34.860850285714278</v>
      </c>
      <c r="BL283" s="112">
        <v>44.160000000000004</v>
      </c>
      <c r="BM283" s="112">
        <v>39.839999999999996</v>
      </c>
      <c r="BN283" s="109">
        <v>521</v>
      </c>
      <c r="BO283" s="112">
        <v>31.829471999999996</v>
      </c>
      <c r="BP283" s="112">
        <v>33.850390857142855</v>
      </c>
      <c r="BQ283" s="112">
        <v>36.28559808</v>
      </c>
      <c r="BR283" s="112">
        <v>33.850390857142855</v>
      </c>
      <c r="BS283" s="112">
        <v>41.76</v>
      </c>
      <c r="BT283" s="112">
        <v>38.400000000000006</v>
      </c>
      <c r="BU283" s="109">
        <v>1042</v>
      </c>
      <c r="BV283" s="112">
        <v>30.313782857142858</v>
      </c>
      <c r="BW283" s="112">
        <v>32.334701714285714</v>
      </c>
      <c r="BX283" s="112">
        <v>34.557712457142863</v>
      </c>
      <c r="BY283" s="112">
        <v>32.334701714285714</v>
      </c>
      <c r="BZ283" s="112">
        <v>39.839999999999996</v>
      </c>
      <c r="CA283" s="112">
        <v>36.96</v>
      </c>
      <c r="CB283" s="106" t="str">
        <f t="shared" si="76"/>
        <v>Heineken</v>
      </c>
      <c r="CC283" s="30">
        <v>3.7</v>
      </c>
      <c r="CD283" s="30"/>
      <c r="CE283" s="73"/>
      <c r="CF283" s="74"/>
      <c r="CG283" s="30"/>
      <c r="CH283" s="30"/>
      <c r="CI283" s="110">
        <v>100051</v>
      </c>
    </row>
    <row r="284" spans="1:87" ht="15" customHeight="1" x14ac:dyDescent="0.25">
      <c r="A284" s="30" t="s">
        <v>92</v>
      </c>
      <c r="B284" s="30">
        <v>88025882</v>
      </c>
      <c r="C284" s="30" t="s">
        <v>438</v>
      </c>
      <c r="D284" s="96">
        <f>VLOOKUP(B284,'Status update'!B:E,4,0)</f>
        <v>1</v>
      </c>
      <c r="E284" s="96">
        <f t="shared" si="77"/>
        <v>1</v>
      </c>
      <c r="F284" s="96">
        <f>VLOOKUP(B284,'Status update'!B:D,3,0)</f>
        <v>0</v>
      </c>
      <c r="G284" s="97">
        <f t="shared" si="65"/>
        <v>0</v>
      </c>
      <c r="H284" s="30"/>
      <c r="I284" s="30"/>
      <c r="J284" s="30"/>
      <c r="K284" s="98">
        <f t="shared" si="66"/>
        <v>0</v>
      </c>
      <c r="L284" s="98">
        <f t="shared" si="67"/>
        <v>0</v>
      </c>
      <c r="M284" s="99"/>
      <c r="N284" s="100">
        <f t="shared" si="68"/>
        <v>0</v>
      </c>
      <c r="O284" s="101"/>
      <c r="P284" s="102"/>
      <c r="Q284" s="103"/>
      <c r="R284" s="103"/>
      <c r="S284" s="30" t="s">
        <v>73</v>
      </c>
      <c r="T284" s="30" t="s">
        <v>74</v>
      </c>
      <c r="U284" s="30">
        <v>22.5</v>
      </c>
      <c r="V284" s="30">
        <v>15</v>
      </c>
      <c r="W284" s="30">
        <v>2</v>
      </c>
      <c r="X284" s="30">
        <v>100</v>
      </c>
      <c r="Y284" s="30" t="s">
        <v>75</v>
      </c>
      <c r="Z284" s="30">
        <v>10</v>
      </c>
      <c r="AA284" s="30" t="s">
        <v>76</v>
      </c>
      <c r="AB284" s="30" t="s">
        <v>108</v>
      </c>
      <c r="AC284" s="30">
        <v>70</v>
      </c>
      <c r="AD284" s="30">
        <v>77</v>
      </c>
      <c r="AE284" s="107"/>
      <c r="AF284" s="75"/>
      <c r="AG284" s="104">
        <f t="shared" si="69"/>
        <v>14.511047619047616</v>
      </c>
      <c r="AH284" s="104">
        <f t="shared" si="70"/>
        <v>16.542594285714284</v>
      </c>
      <c r="AI284" s="104">
        <f t="shared" si="71"/>
        <v>19.998676190476186</v>
      </c>
      <c r="AJ284" s="104">
        <f t="shared" si="72"/>
        <v>19.099999999999998</v>
      </c>
      <c r="AK284" s="104">
        <f t="shared" si="73"/>
        <v>0</v>
      </c>
      <c r="AL284" s="105">
        <f t="shared" si="74"/>
        <v>19.099999999999998</v>
      </c>
      <c r="AM284" s="105">
        <f t="shared" si="75"/>
        <v>0</v>
      </c>
      <c r="AN284" s="105"/>
      <c r="AO284" s="105"/>
      <c r="AP284" s="39">
        <f t="shared" si="78"/>
        <v>1</v>
      </c>
      <c r="AQ284" s="30" t="s">
        <v>115</v>
      </c>
      <c r="AR284" s="30" t="s">
        <v>79</v>
      </c>
      <c r="AS284" s="30">
        <v>100</v>
      </c>
      <c r="AT284" s="113">
        <v>14.511047619047616</v>
      </c>
      <c r="AU284" s="113">
        <v>19.998676190476186</v>
      </c>
      <c r="AV284" s="72">
        <v>16.542594285714284</v>
      </c>
      <c r="AW284" s="72">
        <v>19.998676190476186</v>
      </c>
      <c r="AX284" s="113">
        <v>19.099999999999998</v>
      </c>
      <c r="AY284" s="94"/>
      <c r="AZ284" s="108">
        <v>250</v>
      </c>
      <c r="BA284" s="112">
        <v>14.408857142857141</v>
      </c>
      <c r="BB284" s="112">
        <v>16.840990476190473</v>
      </c>
      <c r="BC284" s="112">
        <v>16.426097142857142</v>
      </c>
      <c r="BD284" s="112">
        <v>16.840990476190473</v>
      </c>
      <c r="BE284" s="112">
        <v>19</v>
      </c>
      <c r="BF284" s="70"/>
      <c r="BG284" s="109">
        <v>500</v>
      </c>
      <c r="BH284" s="112">
        <v>8.4204952380952367</v>
      </c>
      <c r="BI284" s="112">
        <v>9.473057142857142</v>
      </c>
      <c r="BJ284" s="112">
        <v>9.5993645714285716</v>
      </c>
      <c r="BK284" s="112">
        <v>9.473057142857142</v>
      </c>
      <c r="BL284" s="112">
        <v>11.100000000000001</v>
      </c>
      <c r="BM284" s="71"/>
      <c r="BN284" s="109">
        <v>1000</v>
      </c>
      <c r="BO284" s="112">
        <v>8.3183047619047592</v>
      </c>
      <c r="BP284" s="112">
        <v>8.8394761904761889</v>
      </c>
      <c r="BQ284" s="112">
        <v>9.4828674285714261</v>
      </c>
      <c r="BR284" s="112">
        <v>8.8394761904761889</v>
      </c>
      <c r="BS284" s="112">
        <v>11</v>
      </c>
      <c r="BT284" s="71"/>
      <c r="BU284" s="109">
        <v>2500</v>
      </c>
      <c r="BV284" s="112">
        <v>8.2058952380952377</v>
      </c>
      <c r="BW284" s="112">
        <v>8.4204952380952367</v>
      </c>
      <c r="BX284" s="112">
        <v>9.3547205714285724</v>
      </c>
      <c r="BY284" s="112">
        <v>8.4204952380952367</v>
      </c>
      <c r="BZ284" s="112">
        <v>10.8</v>
      </c>
      <c r="CA284" s="76"/>
      <c r="CB284" s="106" t="str">
        <f t="shared" si="76"/>
        <v>Heineken Silver (Global)</v>
      </c>
      <c r="CC284" s="30"/>
      <c r="CD284" s="30"/>
      <c r="CE284" s="73"/>
      <c r="CF284" s="74"/>
      <c r="CG284" s="30"/>
      <c r="CH284" s="30"/>
      <c r="CI284" s="30">
        <v>100051</v>
      </c>
    </row>
    <row r="285" spans="1:87" ht="15" customHeight="1" x14ac:dyDescent="0.25">
      <c r="A285" s="30" t="s">
        <v>92</v>
      </c>
      <c r="B285" s="30">
        <v>88025900</v>
      </c>
      <c r="C285" s="30" t="s">
        <v>439</v>
      </c>
      <c r="D285" s="96">
        <f>VLOOKUP(B285,'Status update'!B:E,4,0)</f>
        <v>1</v>
      </c>
      <c r="E285" s="96">
        <f t="shared" si="77"/>
        <v>1</v>
      </c>
      <c r="F285" s="96">
        <f>VLOOKUP(B285,'Status update'!B:D,3,0)</f>
        <v>0</v>
      </c>
      <c r="G285" s="97">
        <f t="shared" si="65"/>
        <v>0</v>
      </c>
      <c r="H285" s="30"/>
      <c r="I285" s="30"/>
      <c r="J285" s="30"/>
      <c r="K285" s="98">
        <f t="shared" si="66"/>
        <v>0</v>
      </c>
      <c r="L285" s="98">
        <f t="shared" si="67"/>
        <v>0</v>
      </c>
      <c r="M285" s="99"/>
      <c r="N285" s="100">
        <f t="shared" si="68"/>
        <v>0</v>
      </c>
      <c r="O285" s="101"/>
      <c r="P285" s="102"/>
      <c r="Q285" s="103"/>
      <c r="R285" s="103"/>
      <c r="S285" s="30" t="s">
        <v>73</v>
      </c>
      <c r="T285" s="30" t="s">
        <v>74</v>
      </c>
      <c r="U285" s="30">
        <v>37.5</v>
      </c>
      <c r="V285" s="30">
        <v>25.5</v>
      </c>
      <c r="W285" s="30">
        <v>37</v>
      </c>
      <c r="X285" s="30">
        <v>167</v>
      </c>
      <c r="Y285" s="30" t="s">
        <v>89</v>
      </c>
      <c r="Z285" s="30">
        <v>12</v>
      </c>
      <c r="AA285" s="30" t="s">
        <v>76</v>
      </c>
      <c r="AB285" s="30" t="s">
        <v>108</v>
      </c>
      <c r="AC285" s="30">
        <v>50</v>
      </c>
      <c r="AD285" s="30">
        <v>57</v>
      </c>
      <c r="AE285" s="107"/>
      <c r="AF285" s="75"/>
      <c r="AG285" s="104">
        <f t="shared" si="69"/>
        <v>47.32</v>
      </c>
      <c r="AH285" s="104">
        <f t="shared" si="70"/>
        <v>53.944800000000008</v>
      </c>
      <c r="AI285" s="104">
        <f t="shared" si="71"/>
        <v>47.316704459561606</v>
      </c>
      <c r="AJ285" s="104">
        <f t="shared" si="72"/>
        <v>64.679999999999993</v>
      </c>
      <c r="AK285" s="104">
        <f t="shared" si="73"/>
        <v>0</v>
      </c>
      <c r="AL285" s="105">
        <f t="shared" si="74"/>
        <v>64.679999999999993</v>
      </c>
      <c r="AM285" s="105">
        <f t="shared" si="75"/>
        <v>0</v>
      </c>
      <c r="AN285" s="105"/>
      <c r="AO285" s="105"/>
      <c r="AP285" s="39">
        <f t="shared" si="78"/>
        <v>1</v>
      </c>
      <c r="AQ285" s="30" t="s">
        <v>78</v>
      </c>
      <c r="AR285" s="30" t="s">
        <v>79</v>
      </c>
      <c r="AS285" s="30">
        <v>167</v>
      </c>
      <c r="AT285" s="113">
        <v>47.32</v>
      </c>
      <c r="AU285" s="113">
        <v>47.316704459561606</v>
      </c>
      <c r="AV285" s="72">
        <v>53.944800000000008</v>
      </c>
      <c r="AW285" s="72">
        <v>47.316704459561606</v>
      </c>
      <c r="AX285" s="113">
        <v>64.679999999999993</v>
      </c>
      <c r="AY285" s="94"/>
      <c r="AZ285" s="108">
        <v>417</v>
      </c>
      <c r="BA285" s="112">
        <v>39.299999999999997</v>
      </c>
      <c r="BB285" s="112">
        <v>39.304610733182166</v>
      </c>
      <c r="BC285" s="112">
        <v>44.802</v>
      </c>
      <c r="BD285" s="112">
        <v>39.304610733182166</v>
      </c>
      <c r="BE285" s="112">
        <v>55.320000000000007</v>
      </c>
      <c r="BF285" s="70"/>
      <c r="BG285" s="109">
        <v>833</v>
      </c>
      <c r="BH285" s="112">
        <v>37.79</v>
      </c>
      <c r="BI285" s="112">
        <v>37.792894935752074</v>
      </c>
      <c r="BJ285" s="112">
        <v>43.080600000000004</v>
      </c>
      <c r="BK285" s="112">
        <v>37.792894935752074</v>
      </c>
      <c r="BL285" s="112">
        <v>53.64</v>
      </c>
      <c r="BM285" s="71"/>
      <c r="BN285" s="109">
        <v>2083</v>
      </c>
      <c r="BO285" s="112">
        <v>36.28</v>
      </c>
      <c r="BP285" s="112">
        <v>36.281179138321988</v>
      </c>
      <c r="BQ285" s="112">
        <v>41.359200000000008</v>
      </c>
      <c r="BR285" s="112">
        <v>36.281179138321988</v>
      </c>
      <c r="BS285" s="112">
        <v>51.96</v>
      </c>
      <c r="BT285" s="71"/>
      <c r="BU285" s="109"/>
      <c r="BV285" s="112"/>
      <c r="BW285" s="112"/>
      <c r="BX285" s="112"/>
      <c r="BY285" s="112"/>
      <c r="BZ285" s="112"/>
      <c r="CA285" s="76"/>
      <c r="CB285" s="106" t="str">
        <f t="shared" si="76"/>
        <v>Heineken Silver (Global)</v>
      </c>
      <c r="CC285" s="30">
        <v>40.099999999999994</v>
      </c>
      <c r="CD285" s="30"/>
      <c r="CE285" s="73"/>
      <c r="CF285" s="74"/>
      <c r="CG285" s="30"/>
      <c r="CH285" s="30"/>
      <c r="CI285" s="110">
        <v>100051</v>
      </c>
    </row>
    <row r="286" spans="1:87" ht="15" customHeight="1" x14ac:dyDescent="0.25">
      <c r="A286" s="30" t="s">
        <v>188</v>
      </c>
      <c r="B286" s="30">
        <v>88025914</v>
      </c>
      <c r="C286" s="30" t="s">
        <v>440</v>
      </c>
      <c r="D286" s="96">
        <f>VLOOKUP(B286,'Status update'!B:E,4,0)</f>
        <v>1</v>
      </c>
      <c r="E286" s="96">
        <f t="shared" si="77"/>
        <v>1</v>
      </c>
      <c r="F286" s="96">
        <f>VLOOKUP(B286,'Status update'!B:D,3,0)</f>
        <v>0</v>
      </c>
      <c r="G286" s="97">
        <f t="shared" si="65"/>
        <v>0</v>
      </c>
      <c r="H286" s="30"/>
      <c r="I286" s="30"/>
      <c r="J286" s="30"/>
      <c r="K286" s="98">
        <f t="shared" si="66"/>
        <v>0</v>
      </c>
      <c r="L286" s="98">
        <f t="shared" si="67"/>
        <v>0</v>
      </c>
      <c r="M286" s="99"/>
      <c r="N286" s="100">
        <f t="shared" si="68"/>
        <v>0</v>
      </c>
      <c r="O286" s="101"/>
      <c r="P286" s="102"/>
      <c r="Q286" s="103"/>
      <c r="R286" s="103"/>
      <c r="S286" s="30" t="s">
        <v>73</v>
      </c>
      <c r="T286" s="30" t="s">
        <v>74</v>
      </c>
      <c r="U286" s="30">
        <v>37.5</v>
      </c>
      <c r="V286" s="30">
        <v>25.5</v>
      </c>
      <c r="W286" s="30">
        <v>37</v>
      </c>
      <c r="X286" s="30">
        <v>167</v>
      </c>
      <c r="Y286" s="30" t="s">
        <v>89</v>
      </c>
      <c r="Z286" s="30">
        <v>12</v>
      </c>
      <c r="AA286" s="30" t="s">
        <v>76</v>
      </c>
      <c r="AB286" s="30" t="s">
        <v>108</v>
      </c>
      <c r="AC286" s="30">
        <v>70</v>
      </c>
      <c r="AD286" s="30">
        <v>77</v>
      </c>
      <c r="AE286" s="107"/>
      <c r="AF286" s="75"/>
      <c r="AG286" s="104">
        <f t="shared" si="69"/>
        <v>50.64</v>
      </c>
      <c r="AH286" s="104">
        <f t="shared" si="70"/>
        <v>57.729600000000005</v>
      </c>
      <c r="AI286" s="104">
        <f t="shared" si="71"/>
        <v>50.64</v>
      </c>
      <c r="AJ286" s="104">
        <f t="shared" si="72"/>
        <v>67.320000000000007</v>
      </c>
      <c r="AK286" s="104">
        <f t="shared" si="73"/>
        <v>58.08</v>
      </c>
      <c r="AL286" s="105">
        <f t="shared" si="74"/>
        <v>67.320000000000007</v>
      </c>
      <c r="AM286" s="105">
        <f t="shared" si="75"/>
        <v>58.08</v>
      </c>
      <c r="AN286" s="105"/>
      <c r="AO286" s="105"/>
      <c r="AP286" s="39">
        <f t="shared" si="78"/>
        <v>1</v>
      </c>
      <c r="AQ286" s="30" t="s">
        <v>78</v>
      </c>
      <c r="AR286" s="30" t="s">
        <v>79</v>
      </c>
      <c r="AS286" s="30">
        <v>167</v>
      </c>
      <c r="AT286" s="113">
        <v>50.64</v>
      </c>
      <c r="AU286" s="113">
        <v>50.64</v>
      </c>
      <c r="AV286" s="72">
        <v>57.729600000000005</v>
      </c>
      <c r="AW286" s="72">
        <v>50.64</v>
      </c>
      <c r="AX286" s="113">
        <v>67.320000000000007</v>
      </c>
      <c r="AY286" s="113">
        <v>58.08</v>
      </c>
      <c r="AZ286" s="108">
        <v>417</v>
      </c>
      <c r="BA286" s="112">
        <v>43.84</v>
      </c>
      <c r="BB286" s="112">
        <v>43.84</v>
      </c>
      <c r="BC286" s="112">
        <v>49.97760000000001</v>
      </c>
      <c r="BD286" s="112">
        <v>43.84</v>
      </c>
      <c r="BE286" s="112">
        <v>59.519999999999996</v>
      </c>
      <c r="BF286" s="112">
        <v>51.239999999999995</v>
      </c>
      <c r="BG286" s="109">
        <v>833</v>
      </c>
      <c r="BH286" s="112">
        <v>41.72</v>
      </c>
      <c r="BI286" s="112">
        <v>41.723356009070287</v>
      </c>
      <c r="BJ286" s="112">
        <v>47.5608</v>
      </c>
      <c r="BK286" s="112">
        <v>41.723356009070287</v>
      </c>
      <c r="BL286" s="112">
        <v>57.96</v>
      </c>
      <c r="BM286" s="112">
        <v>50.04</v>
      </c>
      <c r="BN286" s="109">
        <v>2083</v>
      </c>
      <c r="BO286" s="112">
        <v>40.060468631897201</v>
      </c>
      <c r="BP286" s="112">
        <v>40.06</v>
      </c>
      <c r="BQ286" s="112">
        <v>45.668934240362816</v>
      </c>
      <c r="BR286" s="112">
        <v>40.06</v>
      </c>
      <c r="BS286" s="112">
        <v>56.64</v>
      </c>
      <c r="BT286" s="112">
        <v>48.84</v>
      </c>
      <c r="BU286" s="109"/>
      <c r="BV286" s="112"/>
      <c r="BW286" s="112"/>
      <c r="BX286" s="112"/>
      <c r="BY286" s="112"/>
      <c r="BZ286" s="112"/>
      <c r="CA286" s="112"/>
      <c r="CB286" s="106" t="str">
        <f t="shared" si="76"/>
        <v>Heineken - 0.0</v>
      </c>
      <c r="CC286" s="30"/>
      <c r="CD286" s="30"/>
      <c r="CE286" s="73"/>
      <c r="CF286" s="74"/>
      <c r="CG286" s="30"/>
      <c r="CH286" s="30"/>
      <c r="CI286" s="30">
        <v>100051</v>
      </c>
    </row>
    <row r="287" spans="1:87" ht="15" customHeight="1" x14ac:dyDescent="0.25">
      <c r="A287" s="30" t="s">
        <v>92</v>
      </c>
      <c r="B287" s="30">
        <v>88025992</v>
      </c>
      <c r="C287" s="30" t="s">
        <v>441</v>
      </c>
      <c r="D287" s="96">
        <f>VLOOKUP(B287,'Status update'!B:E,4,0)</f>
        <v>1</v>
      </c>
      <c r="E287" s="96">
        <f t="shared" si="77"/>
        <v>1</v>
      </c>
      <c r="F287" s="96">
        <f>VLOOKUP(B287,'Status update'!B:D,3,0)</f>
        <v>0</v>
      </c>
      <c r="G287" s="97">
        <f t="shared" si="65"/>
        <v>0</v>
      </c>
      <c r="H287" s="30"/>
      <c r="I287" s="30"/>
      <c r="J287" s="30"/>
      <c r="K287" s="98">
        <f t="shared" si="66"/>
        <v>0</v>
      </c>
      <c r="L287" s="98">
        <f t="shared" si="67"/>
        <v>0</v>
      </c>
      <c r="M287" s="99"/>
      <c r="N287" s="100">
        <f t="shared" si="68"/>
        <v>0</v>
      </c>
      <c r="O287" s="101"/>
      <c r="P287" s="102"/>
      <c r="Q287" s="103"/>
      <c r="R287" s="103"/>
      <c r="S287" s="30" t="s">
        <v>73</v>
      </c>
      <c r="T287" s="30" t="s">
        <v>74</v>
      </c>
      <c r="U287" s="30">
        <v>36</v>
      </c>
      <c r="V287" s="30">
        <v>33</v>
      </c>
      <c r="W287" s="30">
        <v>7</v>
      </c>
      <c r="X287" s="30">
        <v>167</v>
      </c>
      <c r="Y287" s="30" t="s">
        <v>75</v>
      </c>
      <c r="Z287" s="30">
        <v>6</v>
      </c>
      <c r="AA287" s="30" t="s">
        <v>200</v>
      </c>
      <c r="AB287" s="30" t="s">
        <v>117</v>
      </c>
      <c r="AC287" s="30">
        <v>77</v>
      </c>
      <c r="AD287" s="30"/>
      <c r="AE287" s="107"/>
      <c r="AF287" s="75"/>
      <c r="AG287" s="104">
        <f t="shared" si="69"/>
        <v>35.255714285714284</v>
      </c>
      <c r="AH287" s="104">
        <f t="shared" si="70"/>
        <v>37.018499999999996</v>
      </c>
      <c r="AI287" s="104">
        <f t="shared" si="71"/>
        <v>37.37105714285714</v>
      </c>
      <c r="AJ287" s="104">
        <f t="shared" si="72"/>
        <v>42.480000000000004</v>
      </c>
      <c r="AK287" s="104">
        <f t="shared" si="73"/>
        <v>0</v>
      </c>
      <c r="AL287" s="105">
        <f t="shared" si="74"/>
        <v>42.480000000000004</v>
      </c>
      <c r="AM287" s="105">
        <f t="shared" si="75"/>
        <v>0</v>
      </c>
      <c r="AN287" s="105"/>
      <c r="AO287" s="105"/>
      <c r="AP287" s="39">
        <f t="shared" si="78"/>
        <v>1</v>
      </c>
      <c r="AQ287" s="30" t="s">
        <v>201</v>
      </c>
      <c r="AR287" s="30"/>
      <c r="AS287" s="30">
        <v>167</v>
      </c>
      <c r="AT287" s="113">
        <v>35.255714285714284</v>
      </c>
      <c r="AU287" s="113"/>
      <c r="AV287" s="72">
        <v>37.018499999999996</v>
      </c>
      <c r="AW287" s="72">
        <v>37.37105714285714</v>
      </c>
      <c r="AX287" s="113">
        <v>42.480000000000004</v>
      </c>
      <c r="AY287" s="94"/>
      <c r="AZ287" s="108">
        <v>417</v>
      </c>
      <c r="BA287" s="112">
        <v>34.949142857142853</v>
      </c>
      <c r="BB287" s="112"/>
      <c r="BC287" s="112">
        <v>36.696599999999997</v>
      </c>
      <c r="BD287" s="112">
        <v>37.046091428571422</v>
      </c>
      <c r="BE287" s="112">
        <v>42.12</v>
      </c>
      <c r="BF287" s="70"/>
      <c r="BG287" s="109">
        <v>833</v>
      </c>
      <c r="BH287" s="112">
        <v>34.642571428571429</v>
      </c>
      <c r="BI287" s="112"/>
      <c r="BJ287" s="112">
        <v>36.374700000000004</v>
      </c>
      <c r="BK287" s="112">
        <v>36.721125714285719</v>
      </c>
      <c r="BL287" s="112">
        <v>41.7</v>
      </c>
      <c r="BM287" s="71"/>
      <c r="BN287" s="109">
        <v>1667</v>
      </c>
      <c r="BO287" s="112">
        <v>34.335999999999999</v>
      </c>
      <c r="BP287" s="112"/>
      <c r="BQ287" s="112">
        <v>36.052799999999998</v>
      </c>
      <c r="BR287" s="112">
        <v>36.396160000000002</v>
      </c>
      <c r="BS287" s="112">
        <v>41.339999999999996</v>
      </c>
      <c r="BT287" s="71"/>
      <c r="BU287" s="109">
        <v>2500</v>
      </c>
      <c r="BV287" s="112">
        <v>34.029428571428568</v>
      </c>
      <c r="BW287" s="112"/>
      <c r="BX287" s="112">
        <v>35.730899999999998</v>
      </c>
      <c r="BY287" s="112">
        <v>36.071194285714284</v>
      </c>
      <c r="BZ287" s="112">
        <v>40.980000000000004</v>
      </c>
      <c r="CA287" s="76"/>
      <c r="CB287" s="106" t="str">
        <f t="shared" si="76"/>
        <v>Heineken Silver (Global)</v>
      </c>
      <c r="CC287" s="30">
        <v>0</v>
      </c>
      <c r="CD287" s="30"/>
      <c r="CE287" s="73"/>
      <c r="CF287" s="74"/>
      <c r="CG287" s="30"/>
      <c r="CH287" s="30"/>
      <c r="CI287" s="110">
        <v>100051</v>
      </c>
    </row>
    <row r="288" spans="1:87" ht="15" customHeight="1" x14ac:dyDescent="0.25">
      <c r="A288" s="30" t="s">
        <v>92</v>
      </c>
      <c r="B288" s="30">
        <v>88025994</v>
      </c>
      <c r="C288" s="30" t="s">
        <v>442</v>
      </c>
      <c r="D288" s="96">
        <f>VLOOKUP(B288,'Status update'!B:E,4,0)</f>
        <v>1</v>
      </c>
      <c r="E288" s="96">
        <f t="shared" si="77"/>
        <v>1</v>
      </c>
      <c r="F288" s="96">
        <f>VLOOKUP(B288,'Status update'!B:D,3,0)</f>
        <v>0</v>
      </c>
      <c r="G288" s="97">
        <f t="shared" si="65"/>
        <v>0</v>
      </c>
      <c r="H288" s="30"/>
      <c r="I288" s="30"/>
      <c r="J288" s="30"/>
      <c r="K288" s="98">
        <f t="shared" si="66"/>
        <v>0</v>
      </c>
      <c r="L288" s="98">
        <f t="shared" si="67"/>
        <v>0</v>
      </c>
      <c r="M288" s="99"/>
      <c r="N288" s="100">
        <f t="shared" si="68"/>
        <v>0</v>
      </c>
      <c r="O288" s="101"/>
      <c r="P288" s="102"/>
      <c r="Q288" s="103"/>
      <c r="R288" s="103"/>
      <c r="S288" s="30" t="s">
        <v>73</v>
      </c>
      <c r="T288" s="30" t="s">
        <v>74</v>
      </c>
      <c r="U288" s="30">
        <v>36</v>
      </c>
      <c r="V288" s="30">
        <v>33</v>
      </c>
      <c r="W288" s="30">
        <v>7</v>
      </c>
      <c r="X288" s="30">
        <v>167</v>
      </c>
      <c r="Y288" s="30" t="s">
        <v>75</v>
      </c>
      <c r="Z288" s="30">
        <v>6</v>
      </c>
      <c r="AA288" s="30" t="s">
        <v>200</v>
      </c>
      <c r="AB288" s="30" t="s">
        <v>117</v>
      </c>
      <c r="AC288" s="30">
        <v>77</v>
      </c>
      <c r="AD288" s="30"/>
      <c r="AE288" s="107"/>
      <c r="AF288" s="75"/>
      <c r="AG288" s="104">
        <f t="shared" si="69"/>
        <v>33.722857142857137</v>
      </c>
      <c r="AH288" s="104">
        <f t="shared" si="70"/>
        <v>35.408999999999999</v>
      </c>
      <c r="AI288" s="104">
        <f t="shared" si="71"/>
        <v>35.746228571428567</v>
      </c>
      <c r="AJ288" s="104">
        <f t="shared" si="72"/>
        <v>40.619999999999997</v>
      </c>
      <c r="AK288" s="104">
        <f t="shared" si="73"/>
        <v>0</v>
      </c>
      <c r="AL288" s="105">
        <f t="shared" si="74"/>
        <v>40.619999999999997</v>
      </c>
      <c r="AM288" s="105">
        <f t="shared" si="75"/>
        <v>0</v>
      </c>
      <c r="AN288" s="105"/>
      <c r="AO288" s="105"/>
      <c r="AP288" s="39">
        <f t="shared" si="78"/>
        <v>1</v>
      </c>
      <c r="AQ288" s="30" t="s">
        <v>201</v>
      </c>
      <c r="AR288" s="30"/>
      <c r="AS288" s="30">
        <v>167</v>
      </c>
      <c r="AT288" s="113">
        <v>33.722857142857137</v>
      </c>
      <c r="AU288" s="113"/>
      <c r="AV288" s="72">
        <v>35.408999999999999</v>
      </c>
      <c r="AW288" s="72">
        <v>35.746228571428567</v>
      </c>
      <c r="AX288" s="113">
        <v>40.619999999999997</v>
      </c>
      <c r="AY288" s="94"/>
      <c r="AZ288" s="108">
        <v>417</v>
      </c>
      <c r="BA288" s="112">
        <v>33.416285714285713</v>
      </c>
      <c r="BB288" s="112"/>
      <c r="BC288" s="112">
        <v>35.0871</v>
      </c>
      <c r="BD288" s="112">
        <v>35.421262857142857</v>
      </c>
      <c r="BE288" s="112">
        <v>40.26</v>
      </c>
      <c r="BF288" s="70"/>
      <c r="BG288" s="109">
        <v>833</v>
      </c>
      <c r="BH288" s="112">
        <v>33.109714285714283</v>
      </c>
      <c r="BI288" s="112"/>
      <c r="BJ288" s="112">
        <v>34.7652</v>
      </c>
      <c r="BK288" s="112">
        <v>35.096297142857139</v>
      </c>
      <c r="BL288" s="112">
        <v>39.900000000000006</v>
      </c>
      <c r="BM288" s="71"/>
      <c r="BN288" s="109">
        <v>1667</v>
      </c>
      <c r="BO288" s="112">
        <v>32.803142857142859</v>
      </c>
      <c r="BP288" s="112"/>
      <c r="BQ288" s="112">
        <v>34.443300000000001</v>
      </c>
      <c r="BR288" s="112">
        <v>34.771331428571429</v>
      </c>
      <c r="BS288" s="112">
        <v>39.54</v>
      </c>
      <c r="BT288" s="71"/>
      <c r="BU288" s="109">
        <v>2500</v>
      </c>
      <c r="BV288" s="112">
        <v>32.496571428571428</v>
      </c>
      <c r="BW288" s="112"/>
      <c r="BX288" s="112">
        <v>34.121400000000001</v>
      </c>
      <c r="BY288" s="112">
        <v>34.446365714285719</v>
      </c>
      <c r="BZ288" s="112">
        <v>39.119999999999997</v>
      </c>
      <c r="CA288" s="76"/>
      <c r="CB288" s="106" t="str">
        <f t="shared" si="76"/>
        <v>Heineken Silver (Global)</v>
      </c>
      <c r="CC288" s="30">
        <v>0</v>
      </c>
      <c r="CD288" s="30"/>
      <c r="CE288" s="73"/>
      <c r="CF288" s="74"/>
      <c r="CG288" s="30"/>
      <c r="CH288" s="30"/>
      <c r="CI288" s="110">
        <v>100051</v>
      </c>
    </row>
    <row r="289" spans="1:87" ht="15" customHeight="1" x14ac:dyDescent="0.25">
      <c r="A289" s="30" t="s">
        <v>71</v>
      </c>
      <c r="B289" s="30">
        <v>88026012</v>
      </c>
      <c r="C289" s="30" t="s">
        <v>443</v>
      </c>
      <c r="D289" s="96">
        <f>VLOOKUP(B289,'Status update'!B:E,4,0)</f>
        <v>1</v>
      </c>
      <c r="E289" s="96">
        <f t="shared" si="77"/>
        <v>1</v>
      </c>
      <c r="F289" s="96">
        <f>VLOOKUP(B289,'Status update'!B:D,3,0)</f>
        <v>0</v>
      </c>
      <c r="G289" s="97">
        <f t="shared" si="65"/>
        <v>-26.4</v>
      </c>
      <c r="H289" s="30"/>
      <c r="I289" s="30"/>
      <c r="J289" s="30"/>
      <c r="K289" s="98">
        <f t="shared" si="66"/>
        <v>0</v>
      </c>
      <c r="L289" s="98">
        <f t="shared" si="67"/>
        <v>-0.65999999999999992</v>
      </c>
      <c r="M289" s="99"/>
      <c r="N289" s="100">
        <f t="shared" si="68"/>
        <v>0</v>
      </c>
      <c r="O289" s="101"/>
      <c r="P289" s="102"/>
      <c r="Q289" s="103">
        <v>26.4</v>
      </c>
      <c r="R289" s="103"/>
      <c r="S289" s="30" t="s">
        <v>73</v>
      </c>
      <c r="T289" s="30" t="s">
        <v>74</v>
      </c>
      <c r="U289" s="30">
        <v>11</v>
      </c>
      <c r="V289" s="30">
        <v>9</v>
      </c>
      <c r="W289" s="30">
        <v>12.5</v>
      </c>
      <c r="X289" s="30">
        <v>40</v>
      </c>
      <c r="Y289" s="30" t="s">
        <v>75</v>
      </c>
      <c r="Z289" s="30">
        <v>25</v>
      </c>
      <c r="AA289" s="30" t="s">
        <v>76</v>
      </c>
      <c r="AB289" s="30" t="s">
        <v>108</v>
      </c>
      <c r="AC289" s="30">
        <v>70</v>
      </c>
      <c r="AD289" s="30">
        <v>77</v>
      </c>
      <c r="AE289" s="107"/>
      <c r="AF289" s="75"/>
      <c r="AG289" s="104">
        <f t="shared" si="69"/>
        <v>36.22</v>
      </c>
      <c r="AH289" s="104">
        <f t="shared" si="70"/>
        <v>41.290800000000004</v>
      </c>
      <c r="AI289" s="104">
        <f t="shared" si="71"/>
        <v>36.22</v>
      </c>
      <c r="AJ289" s="104">
        <f t="shared" si="72"/>
        <v>50.5</v>
      </c>
      <c r="AK289" s="104">
        <f t="shared" si="73"/>
        <v>43.5</v>
      </c>
      <c r="AL289" s="105">
        <f t="shared" si="74"/>
        <v>50.5</v>
      </c>
      <c r="AM289" s="105">
        <f t="shared" si="75"/>
        <v>43.5</v>
      </c>
      <c r="AN289" s="105"/>
      <c r="AO289" s="105"/>
      <c r="AP289" s="39">
        <f t="shared" si="78"/>
        <v>1</v>
      </c>
      <c r="AQ289" s="30" t="s">
        <v>78</v>
      </c>
      <c r="AR289" s="30" t="s">
        <v>79</v>
      </c>
      <c r="AS289" s="30">
        <v>40</v>
      </c>
      <c r="AT289" s="113">
        <v>36.22</v>
      </c>
      <c r="AU289" s="113">
        <v>36.22</v>
      </c>
      <c r="AV289" s="72">
        <v>41.290800000000004</v>
      </c>
      <c r="AW289" s="72">
        <v>36.22</v>
      </c>
      <c r="AX289" s="113">
        <v>50.5</v>
      </c>
      <c r="AY289" s="113">
        <v>43.5</v>
      </c>
      <c r="AZ289" s="108">
        <v>100</v>
      </c>
      <c r="BA289" s="112">
        <v>25.2</v>
      </c>
      <c r="BB289" s="112">
        <v>25.2</v>
      </c>
      <c r="BC289" s="112">
        <v>28.728000000000002</v>
      </c>
      <c r="BD289" s="112">
        <v>25.2</v>
      </c>
      <c r="BE289" s="112">
        <v>36</v>
      </c>
      <c r="BF289" s="112">
        <v>31</v>
      </c>
      <c r="BG289" s="109">
        <v>200</v>
      </c>
      <c r="BH289" s="112">
        <v>19.84</v>
      </c>
      <c r="BI289" s="112">
        <v>19.841269841269842</v>
      </c>
      <c r="BJ289" s="112">
        <v>22.617600000000003</v>
      </c>
      <c r="BK289" s="112">
        <v>19.841269841269842</v>
      </c>
      <c r="BL289" s="112">
        <v>28.499999999999996</v>
      </c>
      <c r="BM289" s="112">
        <v>24.5</v>
      </c>
      <c r="BN289" s="109">
        <v>400</v>
      </c>
      <c r="BO289" s="112">
        <v>17.010000000000002</v>
      </c>
      <c r="BP289" s="112">
        <v>17.010000000000002</v>
      </c>
      <c r="BQ289" s="112">
        <v>19.391400000000004</v>
      </c>
      <c r="BR289" s="112">
        <v>17.010000000000002</v>
      </c>
      <c r="BS289" s="112">
        <v>25</v>
      </c>
      <c r="BT289" s="112">
        <v>21.75</v>
      </c>
      <c r="BU289" s="109"/>
      <c r="BV289" s="112"/>
      <c r="BW289" s="112"/>
      <c r="BX289" s="112"/>
      <c r="BY289" s="112"/>
      <c r="BZ289" s="112"/>
      <c r="CA289" s="112"/>
      <c r="CB289" s="106" t="str">
        <f t="shared" si="76"/>
        <v>Heineken</v>
      </c>
      <c r="CC289" s="30">
        <v>31.02</v>
      </c>
      <c r="CD289" s="30"/>
      <c r="CE289" s="73"/>
      <c r="CF289" s="74"/>
      <c r="CG289" s="30"/>
      <c r="CH289" s="30"/>
      <c r="CI289" s="110">
        <v>100051</v>
      </c>
    </row>
    <row r="290" spans="1:87" ht="15" customHeight="1" x14ac:dyDescent="0.25">
      <c r="A290" s="30" t="s">
        <v>71</v>
      </c>
      <c r="B290" s="30">
        <v>88026113</v>
      </c>
      <c r="C290" s="30" t="s">
        <v>444</v>
      </c>
      <c r="D290" s="96">
        <f>VLOOKUP(B290,'Status update'!B:E,4,0)</f>
        <v>1</v>
      </c>
      <c r="E290" s="96" t="s">
        <v>421</v>
      </c>
      <c r="F290" s="96">
        <f>VLOOKUP(B290,'Status update'!B:D,3,0)</f>
        <v>0</v>
      </c>
      <c r="G290" s="97">
        <f t="shared" si="65"/>
        <v>-27</v>
      </c>
      <c r="H290" s="30"/>
      <c r="I290" s="30"/>
      <c r="J290" s="30"/>
      <c r="K290" s="98">
        <f t="shared" si="66"/>
        <v>0</v>
      </c>
      <c r="L290" s="98">
        <f t="shared" si="67"/>
        <v>-5.4000000000000003E-3</v>
      </c>
      <c r="M290" s="99"/>
      <c r="N290" s="100">
        <f t="shared" si="68"/>
        <v>0</v>
      </c>
      <c r="O290" s="101"/>
      <c r="P290" s="102"/>
      <c r="Q290" s="103">
        <v>27</v>
      </c>
      <c r="R290" s="103"/>
      <c r="S290" s="30" t="s">
        <v>81</v>
      </c>
      <c r="T290" s="30" t="s">
        <v>112</v>
      </c>
      <c r="U290" s="30">
        <v>20</v>
      </c>
      <c r="V290" s="30">
        <v>14.3</v>
      </c>
      <c r="W290" s="30">
        <v>18</v>
      </c>
      <c r="X290" s="30">
        <v>5000</v>
      </c>
      <c r="Y290" s="30" t="s">
        <v>89</v>
      </c>
      <c r="Z290" s="30">
        <v>6</v>
      </c>
      <c r="AA290" s="30" t="s">
        <v>96</v>
      </c>
      <c r="AB290" s="30" t="s">
        <v>113</v>
      </c>
      <c r="AC290" s="30">
        <v>90</v>
      </c>
      <c r="AD290" s="30"/>
      <c r="AE290" s="107"/>
      <c r="AF290" s="75"/>
      <c r="AG290" s="104">
        <f t="shared" si="69"/>
        <v>3.84</v>
      </c>
      <c r="AH290" s="104">
        <f t="shared" si="70"/>
        <v>3.84</v>
      </c>
      <c r="AI290" s="104">
        <f t="shared" si="71"/>
        <v>4.0704000000000002</v>
      </c>
      <c r="AJ290" s="104">
        <f t="shared" si="72"/>
        <v>4.38</v>
      </c>
      <c r="AK290" s="104">
        <f t="shared" si="73"/>
        <v>4.62</v>
      </c>
      <c r="AL290" s="105">
        <f t="shared" si="74"/>
        <v>4.38</v>
      </c>
      <c r="AM290" s="105">
        <f t="shared" si="75"/>
        <v>4.62</v>
      </c>
      <c r="AN290" s="105"/>
      <c r="AO290" s="105"/>
      <c r="AP290" s="39">
        <f t="shared" si="78"/>
        <v>1</v>
      </c>
      <c r="AQ290" s="30" t="s">
        <v>91</v>
      </c>
      <c r="AR290" s="30"/>
      <c r="AS290" s="30">
        <v>5000</v>
      </c>
      <c r="AT290" s="113">
        <v>3.84</v>
      </c>
      <c r="AU290" s="113"/>
      <c r="AV290" s="72">
        <v>3.84</v>
      </c>
      <c r="AW290" s="72">
        <v>4.0704000000000002</v>
      </c>
      <c r="AX290" s="113">
        <v>4.38</v>
      </c>
      <c r="AY290" s="113">
        <v>4.62</v>
      </c>
      <c r="AZ290" s="108"/>
      <c r="BA290" s="112"/>
      <c r="BB290" s="112"/>
      <c r="BC290" s="112"/>
      <c r="BD290" s="112"/>
      <c r="BE290" s="112"/>
      <c r="BF290" s="112"/>
      <c r="BG290" s="109"/>
      <c r="BH290" s="112"/>
      <c r="BI290" s="112"/>
      <c r="BJ290" s="112"/>
      <c r="BK290" s="112"/>
      <c r="BL290" s="112"/>
      <c r="BM290" s="112"/>
      <c r="BN290" s="109"/>
      <c r="BO290" s="112"/>
      <c r="BP290" s="112"/>
      <c r="BQ290" s="112"/>
      <c r="BR290" s="112"/>
      <c r="BS290" s="112"/>
      <c r="BT290" s="112"/>
      <c r="BU290" s="109"/>
      <c r="BV290" s="112"/>
      <c r="BW290" s="112"/>
      <c r="BX290" s="112"/>
      <c r="BY290" s="112"/>
      <c r="BZ290" s="112"/>
      <c r="CA290" s="112"/>
      <c r="CB290" s="106" t="str">
        <f t="shared" si="76"/>
        <v>Heineken</v>
      </c>
      <c r="CC290" s="30"/>
      <c r="CD290" s="30"/>
      <c r="CE290" s="73"/>
      <c r="CF290" s="74"/>
      <c r="CG290" s="30"/>
      <c r="CH290" s="30"/>
      <c r="CI290" s="30">
        <v>100069</v>
      </c>
    </row>
    <row r="291" spans="1:87" ht="15" customHeight="1" x14ac:dyDescent="0.25">
      <c r="A291" s="30" t="s">
        <v>71</v>
      </c>
      <c r="B291" s="30">
        <v>88026150</v>
      </c>
      <c r="C291" s="30" t="s">
        <v>445</v>
      </c>
      <c r="D291" s="96">
        <f>VLOOKUP(B291,'Status update'!B:E,4,0)</f>
        <v>1</v>
      </c>
      <c r="E291" s="96">
        <f t="shared" ref="E291:E304" si="79">D291</f>
        <v>1</v>
      </c>
      <c r="F291" s="96">
        <f>VLOOKUP(B291,'Status update'!B:D,3,0)</f>
        <v>0</v>
      </c>
      <c r="G291" s="97">
        <f t="shared" si="65"/>
        <v>0</v>
      </c>
      <c r="H291" s="30"/>
      <c r="I291" s="30"/>
      <c r="J291" s="30"/>
      <c r="K291" s="98">
        <f t="shared" si="66"/>
        <v>0</v>
      </c>
      <c r="L291" s="98">
        <f t="shared" si="67"/>
        <v>0</v>
      </c>
      <c r="M291" s="99"/>
      <c r="N291" s="100">
        <f t="shared" si="68"/>
        <v>0</v>
      </c>
      <c r="O291" s="101"/>
      <c r="P291" s="102"/>
      <c r="Q291" s="103"/>
      <c r="R291" s="103"/>
      <c r="S291" s="30" t="s">
        <v>81</v>
      </c>
      <c r="T291" s="30" t="s">
        <v>150</v>
      </c>
      <c r="U291" s="30">
        <v>20.100000000000001</v>
      </c>
      <c r="V291" s="30">
        <v>13.4</v>
      </c>
      <c r="W291" s="30">
        <v>19.600000000000001</v>
      </c>
      <c r="X291" s="30">
        <v>26800</v>
      </c>
      <c r="Y291" s="30" t="s">
        <v>89</v>
      </c>
      <c r="Z291" s="30">
        <v>6</v>
      </c>
      <c r="AA291" s="30" t="s">
        <v>151</v>
      </c>
      <c r="AB291" s="30" t="s">
        <v>113</v>
      </c>
      <c r="AC291" s="30">
        <v>90</v>
      </c>
      <c r="AD291" s="30"/>
      <c r="AE291" s="107"/>
      <c r="AF291" s="75"/>
      <c r="AG291" s="104">
        <f t="shared" si="69"/>
        <v>5.22</v>
      </c>
      <c r="AH291" s="104">
        <f t="shared" si="70"/>
        <v>5.22</v>
      </c>
      <c r="AI291" s="104">
        <f t="shared" si="71"/>
        <v>5.5331999999999999</v>
      </c>
      <c r="AJ291" s="104">
        <f t="shared" si="72"/>
        <v>5.9399999999999995</v>
      </c>
      <c r="AK291" s="104">
        <f t="shared" si="73"/>
        <v>5.9399999999999995</v>
      </c>
      <c r="AL291" s="105">
        <f t="shared" si="74"/>
        <v>5.9399999999999995</v>
      </c>
      <c r="AM291" s="105">
        <f t="shared" si="75"/>
        <v>5.9399999999999995</v>
      </c>
      <c r="AN291" s="105"/>
      <c r="AO291" s="105"/>
      <c r="AP291" s="39">
        <f t="shared" si="78"/>
        <v>1</v>
      </c>
      <c r="AQ291" s="30" t="s">
        <v>152</v>
      </c>
      <c r="AR291" s="30"/>
      <c r="AS291" s="30">
        <v>26800</v>
      </c>
      <c r="AT291" s="113">
        <v>5.22</v>
      </c>
      <c r="AU291" s="113"/>
      <c r="AV291" s="72">
        <v>5.22</v>
      </c>
      <c r="AW291" s="72">
        <v>5.5331999999999999</v>
      </c>
      <c r="AX291" s="113">
        <v>5.9399999999999995</v>
      </c>
      <c r="AY291" s="113">
        <v>5.9399999999999995</v>
      </c>
      <c r="AZ291" s="108"/>
      <c r="BA291" s="112"/>
      <c r="BB291" s="112"/>
      <c r="BC291" s="112"/>
      <c r="BD291" s="112"/>
      <c r="BE291" s="112"/>
      <c r="BF291" s="112"/>
      <c r="BG291" s="109"/>
      <c r="BH291" s="112"/>
      <c r="BI291" s="112"/>
      <c r="BJ291" s="112"/>
      <c r="BK291" s="112"/>
      <c r="BL291" s="112"/>
      <c r="BM291" s="112"/>
      <c r="BN291" s="109"/>
      <c r="BO291" s="112"/>
      <c r="BP291" s="112"/>
      <c r="BQ291" s="112"/>
      <c r="BR291" s="112"/>
      <c r="BS291" s="112"/>
      <c r="BT291" s="112"/>
      <c r="BU291" s="109"/>
      <c r="BV291" s="112"/>
      <c r="BW291" s="112"/>
      <c r="BX291" s="112"/>
      <c r="BY291" s="112"/>
      <c r="BZ291" s="112"/>
      <c r="CA291" s="112"/>
      <c r="CB291" s="106" t="str">
        <f t="shared" si="76"/>
        <v>Heineken</v>
      </c>
      <c r="CC291" s="30">
        <v>30.75</v>
      </c>
      <c r="CD291" s="30"/>
      <c r="CE291" s="73"/>
      <c r="CF291" s="74"/>
      <c r="CG291" s="30"/>
      <c r="CH291" s="30"/>
      <c r="CI291" s="110">
        <v>100743</v>
      </c>
    </row>
    <row r="292" spans="1:87" ht="15" customHeight="1" x14ac:dyDescent="0.25">
      <c r="A292" s="30" t="s">
        <v>251</v>
      </c>
      <c r="B292" s="30">
        <v>88026310</v>
      </c>
      <c r="C292" s="30" t="s">
        <v>446</v>
      </c>
      <c r="D292" s="96">
        <f>VLOOKUP(B292,'Status update'!B:E,4,0)</f>
        <v>1</v>
      </c>
      <c r="E292" s="96">
        <f t="shared" si="79"/>
        <v>1</v>
      </c>
      <c r="F292" s="96">
        <f>VLOOKUP(B292,'Status update'!B:D,3,0)</f>
        <v>0</v>
      </c>
      <c r="G292" s="97">
        <f t="shared" si="65"/>
        <v>0</v>
      </c>
      <c r="H292" s="30"/>
      <c r="I292" s="30"/>
      <c r="J292" s="30"/>
      <c r="K292" s="98">
        <f t="shared" si="66"/>
        <v>0</v>
      </c>
      <c r="L292" s="98">
        <f t="shared" si="67"/>
        <v>0</v>
      </c>
      <c r="M292" s="99"/>
      <c r="N292" s="100">
        <f t="shared" si="68"/>
        <v>0</v>
      </c>
      <c r="O292" s="101"/>
      <c r="P292" s="102"/>
      <c r="Q292" s="103"/>
      <c r="R292" s="103"/>
      <c r="S292" s="30" t="s">
        <v>73</v>
      </c>
      <c r="T292" s="30" t="s">
        <v>134</v>
      </c>
      <c r="U292" s="30">
        <v>21.4</v>
      </c>
      <c r="V292" s="30">
        <v>43</v>
      </c>
      <c r="W292" s="30">
        <v>14</v>
      </c>
      <c r="X292" s="30">
        <v>100</v>
      </c>
      <c r="Y292" s="30" t="s">
        <v>75</v>
      </c>
      <c r="Z292" s="30">
        <v>1000</v>
      </c>
      <c r="AA292" s="30" t="s">
        <v>135</v>
      </c>
      <c r="AB292" s="30" t="s">
        <v>136</v>
      </c>
      <c r="AC292" s="30">
        <v>77</v>
      </c>
      <c r="AD292" s="30"/>
      <c r="AE292" s="107"/>
      <c r="AF292" s="75"/>
      <c r="AG292" s="104">
        <f t="shared" si="69"/>
        <v>22.77</v>
      </c>
      <c r="AH292" s="104">
        <f t="shared" si="70"/>
        <v>0</v>
      </c>
      <c r="AI292" s="104">
        <f t="shared" si="71"/>
        <v>24.136200000000002</v>
      </c>
      <c r="AJ292" s="104">
        <f t="shared" si="72"/>
        <v>0</v>
      </c>
      <c r="AK292" s="104">
        <f t="shared" si="73"/>
        <v>27.427500000000002</v>
      </c>
      <c r="AL292" s="105">
        <f t="shared" si="74"/>
        <v>0</v>
      </c>
      <c r="AM292" s="105">
        <f t="shared" si="75"/>
        <v>27.427500000000002</v>
      </c>
      <c r="AN292" s="105"/>
      <c r="AO292" s="105"/>
      <c r="AP292" s="39">
        <f t="shared" si="78"/>
        <v>1</v>
      </c>
      <c r="AQ292" s="30" t="s">
        <v>91</v>
      </c>
      <c r="AR292" s="30"/>
      <c r="AS292" s="30">
        <v>100</v>
      </c>
      <c r="AT292" s="113">
        <v>22.77</v>
      </c>
      <c r="AU292" s="113"/>
      <c r="AV292" s="72"/>
      <c r="AW292" s="72">
        <v>24.136200000000002</v>
      </c>
      <c r="AX292" s="113"/>
      <c r="AY292" s="113">
        <v>27.427500000000002</v>
      </c>
      <c r="AZ292" s="108">
        <v>250</v>
      </c>
      <c r="BA292" s="112">
        <v>16.46</v>
      </c>
      <c r="BB292" s="112"/>
      <c r="BC292" s="112"/>
      <c r="BD292" s="112">
        <v>17.447600000000001</v>
      </c>
      <c r="BE292" s="112"/>
      <c r="BF292" s="112">
        <v>19.826818181818183</v>
      </c>
      <c r="BG292" s="109">
        <v>500</v>
      </c>
      <c r="BH292" s="112">
        <v>14.18</v>
      </c>
      <c r="BI292" s="112"/>
      <c r="BJ292" s="112"/>
      <c r="BK292" s="112">
        <v>15.030800000000001</v>
      </c>
      <c r="BL292" s="112"/>
      <c r="BM292" s="112">
        <v>17.080454545454547</v>
      </c>
      <c r="BN292" s="109">
        <v>1000</v>
      </c>
      <c r="BO292" s="112">
        <v>12.93</v>
      </c>
      <c r="BP292" s="112"/>
      <c r="BQ292" s="112"/>
      <c r="BR292" s="112">
        <v>13.7058</v>
      </c>
      <c r="BS292" s="112"/>
      <c r="BT292" s="112">
        <v>15.574772727272727</v>
      </c>
      <c r="BU292" s="109"/>
      <c r="BV292" s="112"/>
      <c r="BW292" s="112"/>
      <c r="BX292" s="112"/>
      <c r="BY292" s="112"/>
      <c r="BZ292" s="112"/>
      <c r="CA292" s="112"/>
      <c r="CB292" s="106" t="str">
        <f t="shared" si="76"/>
        <v>Heineken Silver (APAC)</v>
      </c>
      <c r="CC292" s="30">
        <v>0</v>
      </c>
      <c r="CD292" s="30"/>
      <c r="CE292" s="73"/>
      <c r="CF292" s="74"/>
      <c r="CG292" s="30"/>
      <c r="CH292" s="30"/>
      <c r="CI292" s="110">
        <v>100604</v>
      </c>
    </row>
    <row r="293" spans="1:87" ht="15" customHeight="1" x14ac:dyDescent="0.25">
      <c r="A293" s="30" t="s">
        <v>71</v>
      </c>
      <c r="B293" s="30">
        <v>88026382</v>
      </c>
      <c r="C293" s="30" t="s">
        <v>447</v>
      </c>
      <c r="D293" s="96">
        <f>VLOOKUP(B293,'Status update'!B:E,4,0)</f>
        <v>1</v>
      </c>
      <c r="E293" s="96">
        <f t="shared" si="79"/>
        <v>1</v>
      </c>
      <c r="F293" s="96">
        <f>VLOOKUP(B293,'Status update'!B:D,3,0)</f>
        <v>0</v>
      </c>
      <c r="G293" s="97">
        <f t="shared" si="65"/>
        <v>0</v>
      </c>
      <c r="H293" s="30"/>
      <c r="I293" s="30"/>
      <c r="J293" s="30"/>
      <c r="K293" s="98">
        <f t="shared" si="66"/>
        <v>0</v>
      </c>
      <c r="L293" s="98">
        <f t="shared" si="67"/>
        <v>0</v>
      </c>
      <c r="M293" s="99"/>
      <c r="N293" s="100">
        <f t="shared" si="68"/>
        <v>0</v>
      </c>
      <c r="O293" s="101"/>
      <c r="P293" s="102"/>
      <c r="Q293" s="103"/>
      <c r="R293" s="103"/>
      <c r="S293" s="30" t="s">
        <v>73</v>
      </c>
      <c r="T293" s="30" t="s">
        <v>74</v>
      </c>
      <c r="U293" s="30">
        <v>50</v>
      </c>
      <c r="V293" s="30">
        <v>26.5</v>
      </c>
      <c r="W293" s="30">
        <v>50</v>
      </c>
      <c r="X293" s="30">
        <v>167</v>
      </c>
      <c r="Y293" s="30" t="s">
        <v>89</v>
      </c>
      <c r="Z293" s="30">
        <v>12</v>
      </c>
      <c r="AA293" s="30" t="s">
        <v>76</v>
      </c>
      <c r="AB293" s="30" t="s">
        <v>108</v>
      </c>
      <c r="AC293" s="30">
        <v>70</v>
      </c>
      <c r="AD293" s="30">
        <v>77</v>
      </c>
      <c r="AE293" s="107"/>
      <c r="AF293" s="75"/>
      <c r="AG293" s="104">
        <f t="shared" si="69"/>
        <v>57.45</v>
      </c>
      <c r="AH293" s="104">
        <f t="shared" si="70"/>
        <v>65.493000000000009</v>
      </c>
      <c r="AI293" s="104">
        <f t="shared" si="71"/>
        <v>57.45</v>
      </c>
      <c r="AJ293" s="104">
        <f t="shared" si="72"/>
        <v>78.36</v>
      </c>
      <c r="AK293" s="104">
        <f t="shared" si="73"/>
        <v>67.56</v>
      </c>
      <c r="AL293" s="105">
        <f t="shared" si="74"/>
        <v>78.36</v>
      </c>
      <c r="AM293" s="105">
        <f t="shared" si="75"/>
        <v>67.56</v>
      </c>
      <c r="AN293" s="105"/>
      <c r="AO293" s="105"/>
      <c r="AP293" s="39">
        <f t="shared" si="78"/>
        <v>1</v>
      </c>
      <c r="AQ293" s="30" t="s">
        <v>78</v>
      </c>
      <c r="AR293" s="30" t="s">
        <v>79</v>
      </c>
      <c r="AS293" s="30">
        <v>167</v>
      </c>
      <c r="AT293" s="113">
        <v>57.45</v>
      </c>
      <c r="AU293" s="113">
        <v>57.45</v>
      </c>
      <c r="AV293" s="72">
        <v>65.493000000000009</v>
      </c>
      <c r="AW293" s="72">
        <v>57.45</v>
      </c>
      <c r="AX293" s="113">
        <v>78.36</v>
      </c>
      <c r="AY293" s="113">
        <v>67.56</v>
      </c>
      <c r="AZ293" s="108">
        <v>417</v>
      </c>
      <c r="BA293" s="112">
        <v>48.37</v>
      </c>
      <c r="BB293" s="112">
        <v>48.37</v>
      </c>
      <c r="BC293" s="112">
        <v>55.141800000000003</v>
      </c>
      <c r="BD293" s="112">
        <v>48.37</v>
      </c>
      <c r="BE293" s="112">
        <v>64.800000000000011</v>
      </c>
      <c r="BF293" s="112">
        <v>55.92</v>
      </c>
      <c r="BG293" s="109">
        <v>833</v>
      </c>
      <c r="BH293" s="112">
        <v>46.86</v>
      </c>
      <c r="BI293" s="112">
        <v>46.863189720332578</v>
      </c>
      <c r="BJ293" s="112">
        <v>53.420400000000008</v>
      </c>
      <c r="BK293" s="112">
        <v>46.863189720332578</v>
      </c>
      <c r="BL293" s="112">
        <v>63.72</v>
      </c>
      <c r="BM293" s="112">
        <v>54.96</v>
      </c>
      <c r="BN293" s="109">
        <v>2083</v>
      </c>
      <c r="BO293" s="112">
        <v>45.35</v>
      </c>
      <c r="BP293" s="112">
        <v>45.35</v>
      </c>
      <c r="BQ293" s="112">
        <v>51.699000000000005</v>
      </c>
      <c r="BR293" s="112">
        <v>45.35</v>
      </c>
      <c r="BS293" s="112">
        <v>62.519999999999996</v>
      </c>
      <c r="BT293" s="112">
        <v>53.88</v>
      </c>
      <c r="BU293" s="109"/>
      <c r="BV293" s="112"/>
      <c r="BW293" s="112"/>
      <c r="BX293" s="112"/>
      <c r="BY293" s="112"/>
      <c r="BZ293" s="112"/>
      <c r="CA293" s="112"/>
      <c r="CB293" s="106" t="str">
        <f t="shared" si="76"/>
        <v>Heineken</v>
      </c>
      <c r="CC293" s="30">
        <v>0</v>
      </c>
      <c r="CD293" s="30"/>
      <c r="CE293" s="73"/>
      <c r="CF293" s="74"/>
      <c r="CG293" s="30"/>
      <c r="CH293" s="30"/>
      <c r="CI293" s="110">
        <v>100051</v>
      </c>
    </row>
    <row r="294" spans="1:87" ht="15" customHeight="1" x14ac:dyDescent="0.25">
      <c r="A294" s="30" t="s">
        <v>119</v>
      </c>
      <c r="B294" s="30">
        <v>88026562</v>
      </c>
      <c r="C294" s="30" t="s">
        <v>448</v>
      </c>
      <c r="D294" s="96">
        <f>VLOOKUP(B294,'Status update'!B:E,4,0)</f>
        <v>1</v>
      </c>
      <c r="E294" s="96">
        <f t="shared" si="79"/>
        <v>1</v>
      </c>
      <c r="F294" s="96">
        <f>VLOOKUP(B294,'Status update'!B:D,3,0)</f>
        <v>0</v>
      </c>
      <c r="G294" s="97">
        <f t="shared" si="65"/>
        <v>0</v>
      </c>
      <c r="H294" s="30"/>
      <c r="I294" s="30"/>
      <c r="J294" s="30"/>
      <c r="K294" s="98">
        <f t="shared" si="66"/>
        <v>0</v>
      </c>
      <c r="L294" s="98">
        <f t="shared" si="67"/>
        <v>0</v>
      </c>
      <c r="M294" s="99"/>
      <c r="N294" s="100">
        <f t="shared" si="68"/>
        <v>0</v>
      </c>
      <c r="O294" s="101"/>
      <c r="P294" s="102"/>
      <c r="Q294" s="103"/>
      <c r="R294" s="103"/>
      <c r="S294" s="30" t="s">
        <v>73</v>
      </c>
      <c r="T294" s="30" t="s">
        <v>134</v>
      </c>
      <c r="U294" s="30">
        <v>21.4</v>
      </c>
      <c r="V294" s="30">
        <v>43</v>
      </c>
      <c r="W294" s="30">
        <v>14</v>
      </c>
      <c r="X294" s="30">
        <v>50</v>
      </c>
      <c r="Y294" s="30" t="s">
        <v>75</v>
      </c>
      <c r="Z294" s="30">
        <v>1000</v>
      </c>
      <c r="AA294" s="30" t="s">
        <v>135</v>
      </c>
      <c r="AB294" s="30" t="s">
        <v>136</v>
      </c>
      <c r="AC294" s="30">
        <v>35</v>
      </c>
      <c r="AD294" s="30"/>
      <c r="AE294" s="107"/>
      <c r="AF294" s="75"/>
      <c r="AG294" s="104">
        <f t="shared" si="69"/>
        <v>34.46</v>
      </c>
      <c r="AH294" s="104">
        <f t="shared" si="70"/>
        <v>34.46</v>
      </c>
      <c r="AI294" s="104">
        <f t="shared" si="71"/>
        <v>36.5276</v>
      </c>
      <c r="AJ294" s="104">
        <f t="shared" si="72"/>
        <v>39.159090909090907</v>
      </c>
      <c r="AK294" s="104">
        <f t="shared" si="73"/>
        <v>41.508636363636363</v>
      </c>
      <c r="AL294" s="105">
        <f t="shared" si="74"/>
        <v>39.159090909090907</v>
      </c>
      <c r="AM294" s="105">
        <f t="shared" si="75"/>
        <v>41.508636363636363</v>
      </c>
      <c r="AN294" s="105"/>
      <c r="AO294" s="105"/>
      <c r="AP294" s="39">
        <f t="shared" si="78"/>
        <v>1</v>
      </c>
      <c r="AQ294" s="30" t="s">
        <v>91</v>
      </c>
      <c r="AR294" s="30"/>
      <c r="AS294" s="30">
        <v>50</v>
      </c>
      <c r="AT294" s="113">
        <v>34.46</v>
      </c>
      <c r="AU294" s="113"/>
      <c r="AV294" s="72">
        <v>34.46</v>
      </c>
      <c r="AW294" s="72">
        <v>36.5276</v>
      </c>
      <c r="AX294" s="113">
        <v>39.159090909090907</v>
      </c>
      <c r="AY294" s="113">
        <v>41.508636363636363</v>
      </c>
      <c r="AZ294" s="108">
        <v>100</v>
      </c>
      <c r="BA294" s="112">
        <v>22.77</v>
      </c>
      <c r="BB294" s="112"/>
      <c r="BC294" s="112">
        <v>22.77</v>
      </c>
      <c r="BD294" s="112">
        <v>24.136200000000002</v>
      </c>
      <c r="BE294" s="112">
        <v>25.875</v>
      </c>
      <c r="BF294" s="112">
        <v>27.427500000000002</v>
      </c>
      <c r="BG294" s="109">
        <v>250</v>
      </c>
      <c r="BH294" s="112">
        <v>16.46</v>
      </c>
      <c r="BI294" s="112"/>
      <c r="BJ294" s="112">
        <v>16.46</v>
      </c>
      <c r="BK294" s="112">
        <v>17.447600000000001</v>
      </c>
      <c r="BL294" s="112">
        <v>18.704545454545457</v>
      </c>
      <c r="BM294" s="112">
        <v>19.826818181818183</v>
      </c>
      <c r="BN294" s="109">
        <v>500</v>
      </c>
      <c r="BO294" s="112">
        <v>14.18</v>
      </c>
      <c r="BP294" s="112"/>
      <c r="BQ294" s="112">
        <v>14.18</v>
      </c>
      <c r="BR294" s="112">
        <v>15.030800000000001</v>
      </c>
      <c r="BS294" s="112">
        <v>16.113636363636363</v>
      </c>
      <c r="BT294" s="112">
        <v>17.080454545454547</v>
      </c>
      <c r="BU294" s="109">
        <v>1000</v>
      </c>
      <c r="BV294" s="112">
        <v>12.93</v>
      </c>
      <c r="BW294" s="112">
        <v>12.93</v>
      </c>
      <c r="BX294" s="112">
        <v>12.93</v>
      </c>
      <c r="BY294" s="112">
        <v>13.7058</v>
      </c>
      <c r="BZ294" s="112">
        <v>14.693181818181818</v>
      </c>
      <c r="CA294" s="112">
        <v>15.574772727272727</v>
      </c>
      <c r="CB294" s="106" t="str">
        <f t="shared" si="76"/>
        <v>Heineken UCL</v>
      </c>
      <c r="CC294" s="30"/>
      <c r="CD294" s="30"/>
      <c r="CE294" s="73"/>
      <c r="CF294" s="74"/>
      <c r="CG294" s="30"/>
      <c r="CH294" s="30"/>
      <c r="CI294" s="30">
        <v>100604</v>
      </c>
    </row>
    <row r="295" spans="1:87" ht="15" customHeight="1" x14ac:dyDescent="0.25">
      <c r="A295" s="30" t="s">
        <v>251</v>
      </c>
      <c r="B295" s="30">
        <v>88026577</v>
      </c>
      <c r="C295" s="30" t="s">
        <v>449</v>
      </c>
      <c r="D295" s="96">
        <f>VLOOKUP(B295,'Status update'!B:E,4,0)</f>
        <v>1</v>
      </c>
      <c r="E295" s="96">
        <f t="shared" si="79"/>
        <v>1</v>
      </c>
      <c r="F295" s="96">
        <f>VLOOKUP(B295,'Status update'!B:D,3,0)</f>
        <v>0</v>
      </c>
      <c r="G295" s="97">
        <f t="shared" si="65"/>
        <v>0</v>
      </c>
      <c r="H295" s="30"/>
      <c r="I295" s="30"/>
      <c r="J295" s="30"/>
      <c r="K295" s="98">
        <f t="shared" si="66"/>
        <v>0</v>
      </c>
      <c r="L295" s="98">
        <f t="shared" si="67"/>
        <v>0</v>
      </c>
      <c r="M295" s="99"/>
      <c r="N295" s="100">
        <f t="shared" si="68"/>
        <v>0</v>
      </c>
      <c r="O295" s="101"/>
      <c r="P295" s="102"/>
      <c r="Q295" s="103"/>
      <c r="R295" s="103"/>
      <c r="S295" s="30" t="s">
        <v>73</v>
      </c>
      <c r="T295" s="30" t="s">
        <v>74</v>
      </c>
      <c r="U295" s="30">
        <v>24</v>
      </c>
      <c r="V295" s="30">
        <v>15</v>
      </c>
      <c r="W295" s="30">
        <v>5</v>
      </c>
      <c r="X295" s="30">
        <v>100</v>
      </c>
      <c r="Y295" s="30" t="s">
        <v>75</v>
      </c>
      <c r="Z295" s="30">
        <v>25</v>
      </c>
      <c r="AA295" s="30" t="s">
        <v>76</v>
      </c>
      <c r="AB295" s="30" t="s">
        <v>77</v>
      </c>
      <c r="AC295" s="30">
        <v>0</v>
      </c>
      <c r="AD295" s="30">
        <v>77</v>
      </c>
      <c r="AE295" s="107"/>
      <c r="AF295" s="75"/>
      <c r="AG295" s="104">
        <f t="shared" si="69"/>
        <v>0</v>
      </c>
      <c r="AH295" s="104">
        <f t="shared" si="70"/>
        <v>0</v>
      </c>
      <c r="AI295" s="104">
        <f t="shared" si="71"/>
        <v>35.770000000000003</v>
      </c>
      <c r="AJ295" s="104">
        <f t="shared" si="72"/>
        <v>0</v>
      </c>
      <c r="AK295" s="104">
        <f t="shared" si="73"/>
        <v>40.75</v>
      </c>
      <c r="AL295" s="105">
        <f t="shared" si="74"/>
        <v>0</v>
      </c>
      <c r="AM295" s="105">
        <f t="shared" si="75"/>
        <v>40.75</v>
      </c>
      <c r="AN295" s="105"/>
      <c r="AO295" s="105"/>
      <c r="AP295" s="39">
        <f t="shared" si="78"/>
        <v>1</v>
      </c>
      <c r="AQ295" s="30">
        <v>0</v>
      </c>
      <c r="AR295" s="30" t="s">
        <v>79</v>
      </c>
      <c r="AS295" s="30">
        <v>100</v>
      </c>
      <c r="AT295" s="113"/>
      <c r="AU295" s="113">
        <v>35.770000000000003</v>
      </c>
      <c r="AV295" s="72"/>
      <c r="AW295" s="72">
        <v>35.770000000000003</v>
      </c>
      <c r="AX295" s="113"/>
      <c r="AY295" s="113">
        <v>40.75</v>
      </c>
      <c r="AZ295" s="108">
        <v>200</v>
      </c>
      <c r="BA295" s="112"/>
      <c r="BB295" s="112">
        <v>33.72</v>
      </c>
      <c r="BC295" s="112"/>
      <c r="BD295" s="112">
        <v>33.72</v>
      </c>
      <c r="BE295" s="112"/>
      <c r="BF295" s="112">
        <v>38.25</v>
      </c>
      <c r="BG295" s="109">
        <v>400</v>
      </c>
      <c r="BH295" s="112"/>
      <c r="BI295" s="112">
        <v>32.19</v>
      </c>
      <c r="BJ295" s="112"/>
      <c r="BK295" s="112">
        <v>32.19</v>
      </c>
      <c r="BL295" s="112"/>
      <c r="BM295" s="112">
        <v>36.5</v>
      </c>
      <c r="BN295" s="109">
        <v>1000</v>
      </c>
      <c r="BO295" s="112"/>
      <c r="BP295" s="112">
        <v>31.17</v>
      </c>
      <c r="BQ295" s="112"/>
      <c r="BR295" s="112">
        <v>31.17</v>
      </c>
      <c r="BS295" s="112"/>
      <c r="BT295" s="112">
        <v>35.5</v>
      </c>
      <c r="BU295" s="109"/>
      <c r="BV295" s="112"/>
      <c r="BW295" s="112"/>
      <c r="BX295" s="112"/>
      <c r="BY295" s="112"/>
      <c r="BZ295" s="112"/>
      <c r="CA295" s="112"/>
      <c r="CB295" s="106" t="str">
        <f t="shared" si="76"/>
        <v>Heineken Silver (APAC)</v>
      </c>
      <c r="CC295" s="30"/>
      <c r="CD295" s="30"/>
      <c r="CE295" s="73"/>
      <c r="CF295" s="74"/>
      <c r="CG295" s="30"/>
      <c r="CH295" s="30"/>
      <c r="CI295" s="30">
        <v>100051</v>
      </c>
    </row>
    <row r="296" spans="1:87" ht="15" customHeight="1" x14ac:dyDescent="0.25">
      <c r="A296" s="30" t="s">
        <v>251</v>
      </c>
      <c r="B296" s="30">
        <v>88026578</v>
      </c>
      <c r="C296" s="30" t="s">
        <v>450</v>
      </c>
      <c r="D296" s="96">
        <f>VLOOKUP(B296,'Status update'!B:E,4,0)</f>
        <v>1</v>
      </c>
      <c r="E296" s="96">
        <f t="shared" si="79"/>
        <v>1</v>
      </c>
      <c r="F296" s="96">
        <f>VLOOKUP(B296,'Status update'!B:D,3,0)</f>
        <v>0</v>
      </c>
      <c r="G296" s="97">
        <f t="shared" si="65"/>
        <v>0</v>
      </c>
      <c r="H296" s="30"/>
      <c r="I296" s="30"/>
      <c r="J296" s="30"/>
      <c r="K296" s="98">
        <f t="shared" si="66"/>
        <v>0</v>
      </c>
      <c r="L296" s="98">
        <f t="shared" si="67"/>
        <v>0</v>
      </c>
      <c r="M296" s="99"/>
      <c r="N296" s="100">
        <f t="shared" si="68"/>
        <v>0</v>
      </c>
      <c r="O296" s="101"/>
      <c r="P296" s="102"/>
      <c r="Q296" s="103"/>
      <c r="R296" s="103"/>
      <c r="S296" s="30" t="s">
        <v>73</v>
      </c>
      <c r="T296" s="30" t="s">
        <v>74</v>
      </c>
      <c r="U296" s="30">
        <v>14</v>
      </c>
      <c r="V296" s="30">
        <v>5</v>
      </c>
      <c r="W296" s="30">
        <v>5</v>
      </c>
      <c r="X296" s="30">
        <v>250</v>
      </c>
      <c r="Y296" s="30" t="s">
        <v>75</v>
      </c>
      <c r="Z296" s="30">
        <v>20</v>
      </c>
      <c r="AA296" s="30" t="s">
        <v>76</v>
      </c>
      <c r="AB296" s="30" t="s">
        <v>108</v>
      </c>
      <c r="AC296" s="30">
        <v>0</v>
      </c>
      <c r="AD296" s="30">
        <v>77</v>
      </c>
      <c r="AE296" s="107"/>
      <c r="AF296" s="75"/>
      <c r="AG296" s="104">
        <f t="shared" si="69"/>
        <v>0</v>
      </c>
      <c r="AH296" s="104">
        <f t="shared" si="70"/>
        <v>0</v>
      </c>
      <c r="AI296" s="104">
        <f t="shared" si="71"/>
        <v>26.98</v>
      </c>
      <c r="AJ296" s="104">
        <f t="shared" si="72"/>
        <v>0</v>
      </c>
      <c r="AK296" s="104">
        <f t="shared" si="73"/>
        <v>30.6</v>
      </c>
      <c r="AL296" s="105">
        <f t="shared" si="74"/>
        <v>0</v>
      </c>
      <c r="AM296" s="105">
        <f t="shared" si="75"/>
        <v>30.6</v>
      </c>
      <c r="AN296" s="105"/>
      <c r="AO296" s="105"/>
      <c r="AP296" s="39">
        <f t="shared" si="78"/>
        <v>1</v>
      </c>
      <c r="AQ296" s="30">
        <v>0</v>
      </c>
      <c r="AR296" s="30" t="s">
        <v>79</v>
      </c>
      <c r="AS296" s="30">
        <v>250</v>
      </c>
      <c r="AT296" s="113"/>
      <c r="AU296" s="113">
        <v>26.98</v>
      </c>
      <c r="AV296" s="72"/>
      <c r="AW296" s="72">
        <v>26.98</v>
      </c>
      <c r="AX296" s="113"/>
      <c r="AY296" s="113">
        <v>30.6</v>
      </c>
      <c r="AZ296" s="108">
        <v>500</v>
      </c>
      <c r="BA296" s="112"/>
      <c r="BB296" s="112">
        <v>25.55</v>
      </c>
      <c r="BC296" s="112"/>
      <c r="BD296" s="112">
        <v>25.55</v>
      </c>
      <c r="BE296" s="112"/>
      <c r="BF296" s="112">
        <v>29</v>
      </c>
      <c r="BG296" s="109">
        <v>1250</v>
      </c>
      <c r="BH296" s="112"/>
      <c r="BI296" s="112">
        <v>24.53</v>
      </c>
      <c r="BJ296" s="112"/>
      <c r="BK296" s="112">
        <v>24.53</v>
      </c>
      <c r="BL296" s="112"/>
      <c r="BM296" s="112">
        <v>27.799999999999997</v>
      </c>
      <c r="BN296" s="109">
        <v>2500</v>
      </c>
      <c r="BO296" s="112"/>
      <c r="BP296" s="112">
        <v>23.3</v>
      </c>
      <c r="BQ296" s="112"/>
      <c r="BR296" s="112">
        <v>23.3</v>
      </c>
      <c r="BS296" s="112"/>
      <c r="BT296" s="112">
        <v>26.400000000000002</v>
      </c>
      <c r="BU296" s="109"/>
      <c r="BV296" s="112"/>
      <c r="BW296" s="112"/>
      <c r="BX296" s="112"/>
      <c r="BY296" s="112"/>
      <c r="BZ296" s="112"/>
      <c r="CA296" s="112"/>
      <c r="CB296" s="106" t="str">
        <f t="shared" si="76"/>
        <v>Heineken Silver (APAC)</v>
      </c>
      <c r="CC296" s="30"/>
      <c r="CD296" s="30"/>
      <c r="CE296" s="73"/>
      <c r="CF296" s="74"/>
      <c r="CG296" s="30"/>
      <c r="CH296" s="30"/>
      <c r="CI296" s="30">
        <v>100051</v>
      </c>
    </row>
    <row r="297" spans="1:87" ht="15" customHeight="1" x14ac:dyDescent="0.25">
      <c r="A297" s="30" t="s">
        <v>251</v>
      </c>
      <c r="B297" s="30">
        <v>88026579</v>
      </c>
      <c r="C297" s="30" t="s">
        <v>451</v>
      </c>
      <c r="D297" s="96">
        <f>VLOOKUP(B297,'Status update'!B:E,4,0)</f>
        <v>1</v>
      </c>
      <c r="E297" s="96">
        <f t="shared" si="79"/>
        <v>1</v>
      </c>
      <c r="F297" s="96">
        <f>VLOOKUP(B297,'Status update'!B:D,3,0)</f>
        <v>0</v>
      </c>
      <c r="G297" s="97">
        <f t="shared" si="65"/>
        <v>0</v>
      </c>
      <c r="H297" s="30"/>
      <c r="I297" s="30"/>
      <c r="J297" s="30"/>
      <c r="K297" s="98">
        <f t="shared" si="66"/>
        <v>0</v>
      </c>
      <c r="L297" s="98">
        <f t="shared" si="67"/>
        <v>0</v>
      </c>
      <c r="M297" s="99"/>
      <c r="N297" s="100">
        <f t="shared" si="68"/>
        <v>0</v>
      </c>
      <c r="O297" s="101"/>
      <c r="P297" s="102"/>
      <c r="Q297" s="103"/>
      <c r="R297" s="103"/>
      <c r="S297" s="30" t="s">
        <v>73</v>
      </c>
      <c r="T297" s="30" t="s">
        <v>106</v>
      </c>
      <c r="U297" s="30">
        <v>62</v>
      </c>
      <c r="V297" s="30">
        <v>20</v>
      </c>
      <c r="W297" s="30">
        <v>9.5</v>
      </c>
      <c r="X297" s="30">
        <v>50</v>
      </c>
      <c r="Y297" s="30" t="s">
        <v>107</v>
      </c>
      <c r="Z297" s="30">
        <v>10</v>
      </c>
      <c r="AA297" s="30" t="s">
        <v>76</v>
      </c>
      <c r="AB297" s="30" t="s">
        <v>108</v>
      </c>
      <c r="AC297" s="30">
        <v>50</v>
      </c>
      <c r="AD297" s="30">
        <v>55</v>
      </c>
      <c r="AE297" s="107"/>
      <c r="AF297" s="75"/>
      <c r="AG297" s="104">
        <f t="shared" si="69"/>
        <v>48</v>
      </c>
      <c r="AH297" s="104">
        <f t="shared" si="70"/>
        <v>0</v>
      </c>
      <c r="AI297" s="104">
        <f t="shared" si="71"/>
        <v>49</v>
      </c>
      <c r="AJ297" s="104">
        <f t="shared" si="72"/>
        <v>0</v>
      </c>
      <c r="AK297" s="104">
        <f t="shared" si="73"/>
        <v>54.5</v>
      </c>
      <c r="AL297" s="105">
        <f t="shared" si="74"/>
        <v>0</v>
      </c>
      <c r="AM297" s="105">
        <f t="shared" si="75"/>
        <v>54.5</v>
      </c>
      <c r="AN297" s="105"/>
      <c r="AO297" s="105"/>
      <c r="AP297" s="39">
        <f t="shared" si="78"/>
        <v>1</v>
      </c>
      <c r="AQ297" s="30" t="s">
        <v>78</v>
      </c>
      <c r="AR297" s="30" t="s">
        <v>79</v>
      </c>
      <c r="AS297" s="30">
        <v>50</v>
      </c>
      <c r="AT297" s="113">
        <v>48</v>
      </c>
      <c r="AU297" s="113">
        <v>49</v>
      </c>
      <c r="AV297" s="72"/>
      <c r="AW297" s="72">
        <v>49</v>
      </c>
      <c r="AX297" s="113"/>
      <c r="AY297" s="113">
        <v>54.5</v>
      </c>
      <c r="AZ297" s="108">
        <v>100</v>
      </c>
      <c r="BA297" s="112">
        <v>38</v>
      </c>
      <c r="BB297" s="112">
        <v>39</v>
      </c>
      <c r="BC297" s="112"/>
      <c r="BD297" s="112">
        <v>39</v>
      </c>
      <c r="BE297" s="112"/>
      <c r="BF297" s="112">
        <v>43.2</v>
      </c>
      <c r="BG297" s="109">
        <v>250</v>
      </c>
      <c r="BH297" s="112">
        <v>32</v>
      </c>
      <c r="BI297" s="112">
        <v>33</v>
      </c>
      <c r="BJ297" s="112"/>
      <c r="BK297" s="112">
        <v>33</v>
      </c>
      <c r="BL297" s="112"/>
      <c r="BM297" s="112">
        <v>36.4</v>
      </c>
      <c r="BN297" s="109">
        <v>500</v>
      </c>
      <c r="BO297" s="112">
        <v>30.8</v>
      </c>
      <c r="BP297" s="112">
        <v>31.8</v>
      </c>
      <c r="BQ297" s="112"/>
      <c r="BR297" s="112">
        <v>31.8</v>
      </c>
      <c r="BS297" s="112"/>
      <c r="BT297" s="112">
        <v>35</v>
      </c>
      <c r="BU297" s="109">
        <v>1000</v>
      </c>
      <c r="BV297" s="112">
        <v>30.5</v>
      </c>
      <c r="BW297" s="112">
        <v>31.5</v>
      </c>
      <c r="BX297" s="112"/>
      <c r="BY297" s="112">
        <v>31.5</v>
      </c>
      <c r="BZ297" s="112"/>
      <c r="CA297" s="112">
        <v>34.700000000000003</v>
      </c>
      <c r="CB297" s="106" t="str">
        <f t="shared" si="76"/>
        <v>Heineken Silver (APAC)</v>
      </c>
      <c r="CC297" s="30"/>
      <c r="CD297" s="30"/>
      <c r="CE297" s="73"/>
      <c r="CF297" s="74"/>
      <c r="CG297" s="30"/>
      <c r="CH297" s="30"/>
      <c r="CI297" s="30">
        <v>101140</v>
      </c>
    </row>
    <row r="298" spans="1:87" ht="15" customHeight="1" x14ac:dyDescent="0.25">
      <c r="A298" s="30" t="s">
        <v>188</v>
      </c>
      <c r="B298" s="30">
        <v>88026581</v>
      </c>
      <c r="C298" s="30" t="s">
        <v>452</v>
      </c>
      <c r="D298" s="96">
        <f>VLOOKUP(B298,'Status update'!B:E,4,0)</f>
        <v>1</v>
      </c>
      <c r="E298" s="96">
        <f t="shared" si="79"/>
        <v>1</v>
      </c>
      <c r="F298" s="96">
        <f>VLOOKUP(B298,'Status update'!B:D,3,0)</f>
        <v>0</v>
      </c>
      <c r="G298" s="97">
        <f t="shared" si="65"/>
        <v>0</v>
      </c>
      <c r="H298" s="30"/>
      <c r="I298" s="30"/>
      <c r="J298" s="30"/>
      <c r="K298" s="98">
        <f t="shared" si="66"/>
        <v>0</v>
      </c>
      <c r="L298" s="98">
        <f t="shared" si="67"/>
        <v>0</v>
      </c>
      <c r="M298" s="99"/>
      <c r="N298" s="100">
        <f t="shared" si="68"/>
        <v>0</v>
      </c>
      <c r="O298" s="101"/>
      <c r="P298" s="102"/>
      <c r="Q298" s="103"/>
      <c r="R298" s="103"/>
      <c r="S298" s="30" t="s">
        <v>154</v>
      </c>
      <c r="T298" s="30" t="s">
        <v>82</v>
      </c>
      <c r="U298" s="30">
        <v>49</v>
      </c>
      <c r="V298" s="30">
        <v>59.5</v>
      </c>
      <c r="W298" s="30">
        <v>58</v>
      </c>
      <c r="X298" s="30">
        <v>100</v>
      </c>
      <c r="Y298" s="30" t="s">
        <v>83</v>
      </c>
      <c r="Z298" s="30">
        <v>1</v>
      </c>
      <c r="AA298" s="30" t="s">
        <v>76</v>
      </c>
      <c r="AB298" s="30" t="s">
        <v>155</v>
      </c>
      <c r="AC298" s="30">
        <v>70</v>
      </c>
      <c r="AD298" s="30">
        <v>75</v>
      </c>
      <c r="AE298" s="107"/>
      <c r="AF298" s="75"/>
      <c r="AG298" s="104">
        <f t="shared" si="69"/>
        <v>492.28</v>
      </c>
      <c r="AH298" s="104">
        <f t="shared" si="70"/>
        <v>536.58519999999999</v>
      </c>
      <c r="AI298" s="104">
        <f t="shared" si="71"/>
        <v>495.32</v>
      </c>
      <c r="AJ298" s="104">
        <f t="shared" si="72"/>
        <v>609.76</v>
      </c>
      <c r="AK298" s="104">
        <f t="shared" si="73"/>
        <v>562.86</v>
      </c>
      <c r="AL298" s="105">
        <f t="shared" si="74"/>
        <v>609.76</v>
      </c>
      <c r="AM298" s="105">
        <f t="shared" si="75"/>
        <v>562.86</v>
      </c>
      <c r="AN298" s="105"/>
      <c r="AO298" s="105"/>
      <c r="AP298" s="39">
        <f t="shared" si="78"/>
        <v>1</v>
      </c>
      <c r="AQ298" s="30" t="s">
        <v>115</v>
      </c>
      <c r="AR298" s="30" t="s">
        <v>79</v>
      </c>
      <c r="AS298" s="30">
        <v>100</v>
      </c>
      <c r="AT298" s="113">
        <v>492.28</v>
      </c>
      <c r="AU298" s="113">
        <v>495.32</v>
      </c>
      <c r="AV298" s="72">
        <v>536.58519999999999</v>
      </c>
      <c r="AW298" s="72">
        <v>495.32</v>
      </c>
      <c r="AX298" s="113">
        <v>609.76</v>
      </c>
      <c r="AY298" s="113">
        <v>562.86</v>
      </c>
      <c r="AZ298" s="108">
        <v>250</v>
      </c>
      <c r="BA298" s="112">
        <v>477.05</v>
      </c>
      <c r="BB298" s="112">
        <v>480.1</v>
      </c>
      <c r="BC298" s="112">
        <v>519.98450000000003</v>
      </c>
      <c r="BD298" s="112">
        <v>480.1</v>
      </c>
      <c r="BE298" s="112">
        <v>590.89</v>
      </c>
      <c r="BF298" s="112">
        <v>545.57000000000005</v>
      </c>
      <c r="BG298" s="109">
        <v>500</v>
      </c>
      <c r="BH298" s="112">
        <v>461.83</v>
      </c>
      <c r="BI298" s="112">
        <v>464.87</v>
      </c>
      <c r="BJ298" s="112">
        <v>503.3947</v>
      </c>
      <c r="BK298" s="112">
        <v>464.87</v>
      </c>
      <c r="BL298" s="112">
        <v>572.04</v>
      </c>
      <c r="BM298" s="112">
        <v>528.26</v>
      </c>
      <c r="BN298" s="109"/>
      <c r="BO298" s="112"/>
      <c r="BP298" s="112"/>
      <c r="BQ298" s="112"/>
      <c r="BR298" s="112"/>
      <c r="BS298" s="112"/>
      <c r="BT298" s="112"/>
      <c r="BU298" s="109"/>
      <c r="BV298" s="112"/>
      <c r="BW298" s="112"/>
      <c r="BX298" s="112"/>
      <c r="BY298" s="112"/>
      <c r="BZ298" s="112"/>
      <c r="CA298" s="112"/>
      <c r="CB298" s="106" t="str">
        <f t="shared" si="76"/>
        <v>Heineken - 0.0</v>
      </c>
      <c r="CC298" s="30"/>
      <c r="CD298" s="30"/>
      <c r="CE298" s="73"/>
      <c r="CF298" s="74"/>
      <c r="CG298" s="30"/>
      <c r="CH298" s="30"/>
      <c r="CI298" s="30">
        <v>100049</v>
      </c>
    </row>
    <row r="299" spans="1:87" ht="15" customHeight="1" x14ac:dyDescent="0.25">
      <c r="A299" s="30" t="s">
        <v>188</v>
      </c>
      <c r="B299" s="30">
        <v>88026583</v>
      </c>
      <c r="C299" s="30" t="s">
        <v>453</v>
      </c>
      <c r="D299" s="96">
        <f>VLOOKUP(B299,'Status update'!B:E,4,0)</f>
        <v>1</v>
      </c>
      <c r="E299" s="96">
        <f t="shared" si="79"/>
        <v>1</v>
      </c>
      <c r="F299" s="96">
        <f>VLOOKUP(B299,'Status update'!B:D,3,0)</f>
        <v>0</v>
      </c>
      <c r="G299" s="97">
        <f t="shared" si="65"/>
        <v>0</v>
      </c>
      <c r="H299" s="30"/>
      <c r="I299" s="30"/>
      <c r="J299" s="30"/>
      <c r="K299" s="98">
        <f t="shared" si="66"/>
        <v>0</v>
      </c>
      <c r="L299" s="98">
        <f t="shared" si="67"/>
        <v>0</v>
      </c>
      <c r="M299" s="99"/>
      <c r="N299" s="100">
        <f t="shared" si="68"/>
        <v>0</v>
      </c>
      <c r="O299" s="101"/>
      <c r="P299" s="102"/>
      <c r="Q299" s="103"/>
      <c r="R299" s="103"/>
      <c r="S299" s="30" t="s">
        <v>154</v>
      </c>
      <c r="T299" s="30" t="s">
        <v>82</v>
      </c>
      <c r="U299" s="30">
        <v>49</v>
      </c>
      <c r="V299" s="30">
        <v>59.5</v>
      </c>
      <c r="W299" s="30">
        <v>58</v>
      </c>
      <c r="X299" s="30">
        <v>100</v>
      </c>
      <c r="Y299" s="30" t="s">
        <v>83</v>
      </c>
      <c r="Z299" s="30">
        <v>1</v>
      </c>
      <c r="AA299" s="30" t="s">
        <v>76</v>
      </c>
      <c r="AB299" s="30" t="s">
        <v>155</v>
      </c>
      <c r="AC299" s="30">
        <v>70</v>
      </c>
      <c r="AD299" s="30">
        <v>75</v>
      </c>
      <c r="AE299" s="107"/>
      <c r="AF299" s="75"/>
      <c r="AG299" s="104">
        <f t="shared" si="69"/>
        <v>492.28</v>
      </c>
      <c r="AH299" s="104">
        <f t="shared" si="70"/>
        <v>536.58519999999999</v>
      </c>
      <c r="AI299" s="104">
        <f t="shared" si="71"/>
        <v>495.32</v>
      </c>
      <c r="AJ299" s="104">
        <f t="shared" si="72"/>
        <v>609.76</v>
      </c>
      <c r="AK299" s="104">
        <f t="shared" si="73"/>
        <v>562.86</v>
      </c>
      <c r="AL299" s="105">
        <f t="shared" si="74"/>
        <v>609.76</v>
      </c>
      <c r="AM299" s="105">
        <f t="shared" si="75"/>
        <v>562.86</v>
      </c>
      <c r="AN299" s="105"/>
      <c r="AO299" s="105"/>
      <c r="AP299" s="39">
        <f t="shared" si="78"/>
        <v>1</v>
      </c>
      <c r="AQ299" s="30" t="s">
        <v>115</v>
      </c>
      <c r="AR299" s="30" t="s">
        <v>79</v>
      </c>
      <c r="AS299" s="30">
        <v>100</v>
      </c>
      <c r="AT299" s="113">
        <v>492.28</v>
      </c>
      <c r="AU299" s="113">
        <v>495.32</v>
      </c>
      <c r="AV299" s="72">
        <v>536.58519999999999</v>
      </c>
      <c r="AW299" s="72">
        <v>495.32</v>
      </c>
      <c r="AX299" s="113">
        <v>609.76</v>
      </c>
      <c r="AY299" s="113">
        <v>562.86</v>
      </c>
      <c r="AZ299" s="108">
        <v>250</v>
      </c>
      <c r="BA299" s="112">
        <v>477.05</v>
      </c>
      <c r="BB299" s="112">
        <v>480.1</v>
      </c>
      <c r="BC299" s="112">
        <v>519.98450000000003</v>
      </c>
      <c r="BD299" s="112">
        <v>480.1</v>
      </c>
      <c r="BE299" s="112">
        <v>590.89</v>
      </c>
      <c r="BF299" s="112">
        <v>545.57000000000005</v>
      </c>
      <c r="BG299" s="109">
        <v>500</v>
      </c>
      <c r="BH299" s="112">
        <v>461.83</v>
      </c>
      <c r="BI299" s="112">
        <v>464.87</v>
      </c>
      <c r="BJ299" s="112">
        <v>503.3947</v>
      </c>
      <c r="BK299" s="112">
        <v>464.87</v>
      </c>
      <c r="BL299" s="112">
        <v>572.04</v>
      </c>
      <c r="BM299" s="112">
        <v>528.26</v>
      </c>
      <c r="BN299" s="109"/>
      <c r="BO299" s="112"/>
      <c r="BP299" s="112"/>
      <c r="BQ299" s="112"/>
      <c r="BR299" s="112"/>
      <c r="BS299" s="112"/>
      <c r="BT299" s="112"/>
      <c r="BU299" s="109"/>
      <c r="BV299" s="112"/>
      <c r="BW299" s="112"/>
      <c r="BX299" s="112"/>
      <c r="BY299" s="112"/>
      <c r="BZ299" s="112"/>
      <c r="CA299" s="112"/>
      <c r="CB299" s="106" t="str">
        <f t="shared" si="76"/>
        <v>Heineken - 0.0</v>
      </c>
      <c r="CC299" s="30"/>
      <c r="CD299" s="30"/>
      <c r="CE299" s="73"/>
      <c r="CF299" s="74"/>
      <c r="CG299" s="30"/>
      <c r="CH299" s="30"/>
      <c r="CI299" s="30">
        <v>100049</v>
      </c>
    </row>
    <row r="300" spans="1:87" ht="15" customHeight="1" x14ac:dyDescent="0.25">
      <c r="A300" s="30" t="s">
        <v>251</v>
      </c>
      <c r="B300" s="30">
        <v>88026584</v>
      </c>
      <c r="C300" s="30" t="s">
        <v>454</v>
      </c>
      <c r="D300" s="96">
        <f>VLOOKUP(B300,'Status update'!B:E,4,0)</f>
        <v>1</v>
      </c>
      <c r="E300" s="96">
        <f t="shared" si="79"/>
        <v>1</v>
      </c>
      <c r="F300" s="96">
        <f>VLOOKUP(B300,'Status update'!B:D,3,0)</f>
        <v>0</v>
      </c>
      <c r="G300" s="97">
        <f t="shared" si="65"/>
        <v>0</v>
      </c>
      <c r="H300" s="30"/>
      <c r="I300" s="30"/>
      <c r="J300" s="30"/>
      <c r="K300" s="98">
        <f t="shared" si="66"/>
        <v>0</v>
      </c>
      <c r="L300" s="98">
        <f t="shared" si="67"/>
        <v>0</v>
      </c>
      <c r="M300" s="99"/>
      <c r="N300" s="100">
        <f t="shared" si="68"/>
        <v>0</v>
      </c>
      <c r="O300" s="101"/>
      <c r="P300" s="102"/>
      <c r="Q300" s="103"/>
      <c r="R300" s="103"/>
      <c r="S300" s="30" t="s">
        <v>81</v>
      </c>
      <c r="T300" s="30" t="s">
        <v>82</v>
      </c>
      <c r="U300" s="30">
        <v>53</v>
      </c>
      <c r="V300" s="30">
        <v>46</v>
      </c>
      <c r="W300" s="30">
        <v>10</v>
      </c>
      <c r="X300" s="30">
        <v>250</v>
      </c>
      <c r="Y300" s="30" t="s">
        <v>83</v>
      </c>
      <c r="Z300" s="30">
        <v>1</v>
      </c>
      <c r="AA300" s="30" t="s">
        <v>76</v>
      </c>
      <c r="AB300" s="30" t="s">
        <v>84</v>
      </c>
      <c r="AC300" s="30">
        <v>50</v>
      </c>
      <c r="AD300" s="30">
        <v>55</v>
      </c>
      <c r="AE300" s="107"/>
      <c r="AF300" s="75"/>
      <c r="AG300" s="104">
        <f t="shared" si="69"/>
        <v>0</v>
      </c>
      <c r="AH300" s="104">
        <f t="shared" si="70"/>
        <v>0</v>
      </c>
      <c r="AI300" s="104">
        <f t="shared" si="71"/>
        <v>96.72</v>
      </c>
      <c r="AJ300" s="104">
        <f t="shared" si="72"/>
        <v>0</v>
      </c>
      <c r="AK300" s="104">
        <f t="shared" si="73"/>
        <v>109.91</v>
      </c>
      <c r="AL300" s="105">
        <f t="shared" si="74"/>
        <v>0</v>
      </c>
      <c r="AM300" s="105">
        <f t="shared" si="75"/>
        <v>109.91</v>
      </c>
      <c r="AN300" s="105"/>
      <c r="AO300" s="105"/>
      <c r="AP300" s="39">
        <f t="shared" si="78"/>
        <v>1</v>
      </c>
      <c r="AQ300" s="30">
        <v>0</v>
      </c>
      <c r="AR300" s="30" t="s">
        <v>79</v>
      </c>
      <c r="AS300" s="30">
        <v>100</v>
      </c>
      <c r="AT300" s="113"/>
      <c r="AU300" s="113">
        <v>96.72</v>
      </c>
      <c r="AV300" s="72"/>
      <c r="AW300" s="72">
        <v>96.72</v>
      </c>
      <c r="AX300" s="113"/>
      <c r="AY300" s="113">
        <v>109.91</v>
      </c>
      <c r="AZ300" s="108"/>
      <c r="BA300" s="112"/>
      <c r="BB300" s="112"/>
      <c r="BC300" s="112"/>
      <c r="BD300" s="112"/>
      <c r="BE300" s="112"/>
      <c r="BF300" s="112"/>
      <c r="BG300" s="109"/>
      <c r="BH300" s="112"/>
      <c r="BI300" s="112"/>
      <c r="BJ300" s="112"/>
      <c r="BK300" s="112"/>
      <c r="BL300" s="112"/>
      <c r="BM300" s="112"/>
      <c r="BN300" s="109"/>
      <c r="BO300" s="112"/>
      <c r="BP300" s="112"/>
      <c r="BQ300" s="112"/>
      <c r="BR300" s="112"/>
      <c r="BS300" s="112"/>
      <c r="BT300" s="112"/>
      <c r="BU300" s="109"/>
      <c r="BV300" s="112"/>
      <c r="BW300" s="112"/>
      <c r="BX300" s="112"/>
      <c r="BY300" s="112"/>
      <c r="BZ300" s="112"/>
      <c r="CA300" s="112"/>
      <c r="CB300" s="106" t="str">
        <f t="shared" si="76"/>
        <v>Heineken Silver (APAC)</v>
      </c>
      <c r="CC300" s="30"/>
      <c r="CD300" s="30"/>
      <c r="CE300" s="73"/>
      <c r="CF300" s="74"/>
      <c r="CG300" s="30"/>
      <c r="CH300" s="30"/>
      <c r="CI300" s="30">
        <v>100049</v>
      </c>
    </row>
    <row r="301" spans="1:87" ht="15" customHeight="1" x14ac:dyDescent="0.25">
      <c r="A301" s="30" t="s">
        <v>251</v>
      </c>
      <c r="B301" s="30">
        <v>88026595</v>
      </c>
      <c r="C301" s="30" t="s">
        <v>455</v>
      </c>
      <c r="D301" s="96">
        <f>VLOOKUP(B301,'Status update'!B:E,4,0)</f>
        <v>1</v>
      </c>
      <c r="E301" s="96">
        <f t="shared" si="79"/>
        <v>1</v>
      </c>
      <c r="F301" s="96">
        <f>VLOOKUP(B301,'Status update'!B:D,3,0)</f>
        <v>0</v>
      </c>
      <c r="G301" s="97">
        <f t="shared" si="65"/>
        <v>0</v>
      </c>
      <c r="H301" s="30"/>
      <c r="I301" s="30"/>
      <c r="J301" s="30"/>
      <c r="K301" s="98">
        <f t="shared" si="66"/>
        <v>0</v>
      </c>
      <c r="L301" s="98">
        <f t="shared" si="67"/>
        <v>0</v>
      </c>
      <c r="M301" s="99"/>
      <c r="N301" s="100">
        <f t="shared" si="68"/>
        <v>0</v>
      </c>
      <c r="O301" s="101"/>
      <c r="P301" s="102"/>
      <c r="Q301" s="103"/>
      <c r="R301" s="103"/>
      <c r="S301" s="30" t="s">
        <v>73</v>
      </c>
      <c r="T301" s="30" t="s">
        <v>74</v>
      </c>
      <c r="U301" s="30">
        <v>60</v>
      </c>
      <c r="V301" s="30">
        <v>23</v>
      </c>
      <c r="W301" s="30">
        <v>10</v>
      </c>
      <c r="X301" s="30">
        <v>167</v>
      </c>
      <c r="Y301" s="30" t="s">
        <v>75</v>
      </c>
      <c r="Z301" s="30">
        <v>12</v>
      </c>
      <c r="AA301" s="30" t="s">
        <v>76</v>
      </c>
      <c r="AB301" s="30" t="s">
        <v>108</v>
      </c>
      <c r="AC301" s="30">
        <v>70</v>
      </c>
      <c r="AD301" s="30">
        <v>77</v>
      </c>
      <c r="AE301" s="107"/>
      <c r="AF301" s="75"/>
      <c r="AG301" s="104">
        <f t="shared" si="69"/>
        <v>0</v>
      </c>
      <c r="AH301" s="104">
        <f t="shared" si="70"/>
        <v>0</v>
      </c>
      <c r="AI301" s="104">
        <f t="shared" si="71"/>
        <v>46.48</v>
      </c>
      <c r="AJ301" s="104">
        <f t="shared" si="72"/>
        <v>0</v>
      </c>
      <c r="AK301" s="104">
        <f t="shared" si="73"/>
        <v>52.800000000000004</v>
      </c>
      <c r="AL301" s="105">
        <f t="shared" si="74"/>
        <v>0</v>
      </c>
      <c r="AM301" s="105">
        <f t="shared" si="75"/>
        <v>52.800000000000004</v>
      </c>
      <c r="AN301" s="105"/>
      <c r="AO301" s="105"/>
      <c r="AP301" s="39">
        <f t="shared" si="78"/>
        <v>1</v>
      </c>
      <c r="AQ301" s="30">
        <v>0</v>
      </c>
      <c r="AR301" s="30" t="s">
        <v>79</v>
      </c>
      <c r="AS301" s="30">
        <v>167</v>
      </c>
      <c r="AT301" s="113"/>
      <c r="AU301" s="113">
        <v>46.48</v>
      </c>
      <c r="AV301" s="72"/>
      <c r="AW301" s="72">
        <v>46.48</v>
      </c>
      <c r="AX301" s="113"/>
      <c r="AY301" s="113">
        <v>52.800000000000004</v>
      </c>
      <c r="AZ301" s="108">
        <v>416</v>
      </c>
      <c r="BA301" s="112"/>
      <c r="BB301" s="112">
        <v>40.47</v>
      </c>
      <c r="BC301" s="112"/>
      <c r="BD301" s="112">
        <v>40.47</v>
      </c>
      <c r="BE301" s="112"/>
      <c r="BF301" s="112">
        <v>45.96</v>
      </c>
      <c r="BG301" s="109">
        <v>833</v>
      </c>
      <c r="BH301" s="112"/>
      <c r="BI301" s="112">
        <v>38.26</v>
      </c>
      <c r="BJ301" s="112"/>
      <c r="BK301" s="112">
        <v>38.26</v>
      </c>
      <c r="BL301" s="112"/>
      <c r="BM301" s="112">
        <v>43.44</v>
      </c>
      <c r="BN301" s="109">
        <v>2083</v>
      </c>
      <c r="BO301" s="112"/>
      <c r="BP301" s="112">
        <v>36.79</v>
      </c>
      <c r="BQ301" s="112"/>
      <c r="BR301" s="112">
        <v>36.79</v>
      </c>
      <c r="BS301" s="112"/>
      <c r="BT301" s="112">
        <v>41.76</v>
      </c>
      <c r="BU301" s="109"/>
      <c r="BV301" s="112"/>
      <c r="BW301" s="112"/>
      <c r="BX301" s="112"/>
      <c r="BY301" s="112"/>
      <c r="BZ301" s="112"/>
      <c r="CA301" s="112"/>
      <c r="CB301" s="106" t="str">
        <f t="shared" si="76"/>
        <v>Heineken Silver (APAC)</v>
      </c>
      <c r="CC301" s="30"/>
      <c r="CD301" s="30"/>
      <c r="CE301" s="73"/>
      <c r="CF301" s="74"/>
      <c r="CG301" s="30"/>
      <c r="CH301" s="30"/>
      <c r="CI301" s="30">
        <v>100051</v>
      </c>
    </row>
    <row r="302" spans="1:87" ht="15" customHeight="1" x14ac:dyDescent="0.25">
      <c r="A302" s="30" t="s">
        <v>251</v>
      </c>
      <c r="B302" s="30">
        <v>88026596</v>
      </c>
      <c r="C302" s="30" t="s">
        <v>456</v>
      </c>
      <c r="D302" s="96">
        <f>VLOOKUP(B302,'Status update'!B:E,4,0)</f>
        <v>1</v>
      </c>
      <c r="E302" s="96">
        <f t="shared" si="79"/>
        <v>1</v>
      </c>
      <c r="F302" s="96">
        <f>VLOOKUP(B302,'Status update'!B:D,3,0)</f>
        <v>0</v>
      </c>
      <c r="G302" s="97">
        <f t="shared" si="65"/>
        <v>0</v>
      </c>
      <c r="H302" s="30"/>
      <c r="I302" s="30"/>
      <c r="J302" s="30"/>
      <c r="K302" s="98">
        <f t="shared" si="66"/>
        <v>0</v>
      </c>
      <c r="L302" s="98">
        <f t="shared" si="67"/>
        <v>0</v>
      </c>
      <c r="M302" s="99"/>
      <c r="N302" s="100">
        <f t="shared" si="68"/>
        <v>0</v>
      </c>
      <c r="O302" s="101"/>
      <c r="P302" s="102"/>
      <c r="Q302" s="103"/>
      <c r="R302" s="103"/>
      <c r="S302" s="30" t="s">
        <v>73</v>
      </c>
      <c r="T302" s="30" t="s">
        <v>74</v>
      </c>
      <c r="U302" s="30">
        <v>49</v>
      </c>
      <c r="V302" s="30">
        <v>26</v>
      </c>
      <c r="W302" s="30">
        <v>50</v>
      </c>
      <c r="X302" s="30">
        <v>167</v>
      </c>
      <c r="Y302" s="30" t="s">
        <v>89</v>
      </c>
      <c r="Z302" s="30">
        <v>12</v>
      </c>
      <c r="AA302" s="30" t="s">
        <v>76</v>
      </c>
      <c r="AB302" s="30" t="s">
        <v>108</v>
      </c>
      <c r="AC302" s="30">
        <v>70</v>
      </c>
      <c r="AD302" s="30">
        <v>77</v>
      </c>
      <c r="AE302" s="107"/>
      <c r="AF302" s="75"/>
      <c r="AG302" s="104">
        <f t="shared" si="69"/>
        <v>0</v>
      </c>
      <c r="AH302" s="104">
        <f t="shared" si="70"/>
        <v>0</v>
      </c>
      <c r="AI302" s="104">
        <f t="shared" si="71"/>
        <v>62.05</v>
      </c>
      <c r="AJ302" s="104">
        <f t="shared" si="72"/>
        <v>0</v>
      </c>
      <c r="AK302" s="104">
        <f t="shared" si="73"/>
        <v>70.56</v>
      </c>
      <c r="AL302" s="105">
        <f t="shared" si="74"/>
        <v>0</v>
      </c>
      <c r="AM302" s="105">
        <f t="shared" si="75"/>
        <v>70.56</v>
      </c>
      <c r="AN302" s="105"/>
      <c r="AO302" s="105"/>
      <c r="AP302" s="39">
        <f t="shared" si="78"/>
        <v>1</v>
      </c>
      <c r="AQ302" s="30">
        <v>0</v>
      </c>
      <c r="AR302" s="30" t="s">
        <v>79</v>
      </c>
      <c r="AS302" s="30">
        <v>167</v>
      </c>
      <c r="AT302" s="113"/>
      <c r="AU302" s="113">
        <v>62.05</v>
      </c>
      <c r="AV302" s="72"/>
      <c r="AW302" s="72">
        <v>62.05</v>
      </c>
      <c r="AX302" s="113"/>
      <c r="AY302" s="113">
        <v>70.56</v>
      </c>
      <c r="AZ302" s="108">
        <v>417</v>
      </c>
      <c r="BA302" s="112"/>
      <c r="BB302" s="112">
        <v>54.69</v>
      </c>
      <c r="BC302" s="112"/>
      <c r="BD302" s="112">
        <v>54.69</v>
      </c>
      <c r="BE302" s="112"/>
      <c r="BF302" s="112">
        <v>62.16</v>
      </c>
      <c r="BG302" s="109">
        <v>833</v>
      </c>
      <c r="BH302" s="112"/>
      <c r="BI302" s="112">
        <v>52.36</v>
      </c>
      <c r="BJ302" s="112"/>
      <c r="BK302" s="112">
        <v>52.36</v>
      </c>
      <c r="BL302" s="112"/>
      <c r="BM302" s="112">
        <v>59.519999999999996</v>
      </c>
      <c r="BN302" s="109">
        <v>2083</v>
      </c>
      <c r="BO302" s="112"/>
      <c r="BP302" s="112">
        <v>49.05</v>
      </c>
      <c r="BQ302" s="112"/>
      <c r="BR302" s="112">
        <v>49.05</v>
      </c>
      <c r="BS302" s="112"/>
      <c r="BT302" s="112">
        <v>55.679999999999993</v>
      </c>
      <c r="BU302" s="109"/>
      <c r="BV302" s="112"/>
      <c r="BW302" s="112"/>
      <c r="BX302" s="112"/>
      <c r="BY302" s="112"/>
      <c r="BZ302" s="112"/>
      <c r="CA302" s="112"/>
      <c r="CB302" s="106" t="str">
        <f t="shared" si="76"/>
        <v>Heineken Silver (APAC)</v>
      </c>
      <c r="CC302" s="30"/>
      <c r="CD302" s="30"/>
      <c r="CE302" s="73"/>
      <c r="CF302" s="74"/>
      <c r="CG302" s="30"/>
      <c r="CH302" s="30"/>
      <c r="CI302" s="30">
        <v>100051</v>
      </c>
    </row>
    <row r="303" spans="1:87" ht="15" customHeight="1" x14ac:dyDescent="0.25">
      <c r="A303" s="30" t="s">
        <v>251</v>
      </c>
      <c r="B303" s="30">
        <v>88026597</v>
      </c>
      <c r="C303" s="30" t="s">
        <v>457</v>
      </c>
      <c r="D303" s="96">
        <f>VLOOKUP(B303,'Status update'!B:E,4,0)</f>
        <v>1</v>
      </c>
      <c r="E303" s="96">
        <f t="shared" si="79"/>
        <v>1</v>
      </c>
      <c r="F303" s="96">
        <f>VLOOKUP(B303,'Status update'!B:D,3,0)</f>
        <v>0</v>
      </c>
      <c r="G303" s="97">
        <f t="shared" si="65"/>
        <v>0</v>
      </c>
      <c r="H303" s="30"/>
      <c r="I303" s="30"/>
      <c r="J303" s="30"/>
      <c r="K303" s="98">
        <f t="shared" si="66"/>
        <v>0</v>
      </c>
      <c r="L303" s="98">
        <f t="shared" si="67"/>
        <v>0</v>
      </c>
      <c r="M303" s="99"/>
      <c r="N303" s="100">
        <f t="shared" si="68"/>
        <v>0</v>
      </c>
      <c r="O303" s="101"/>
      <c r="P303" s="102"/>
      <c r="Q303" s="103"/>
      <c r="R303" s="103"/>
      <c r="S303" s="30" t="s">
        <v>73</v>
      </c>
      <c r="T303" s="30" t="s">
        <v>74</v>
      </c>
      <c r="U303" s="30">
        <v>35.5</v>
      </c>
      <c r="V303" s="30">
        <v>21</v>
      </c>
      <c r="W303" s="30">
        <v>54</v>
      </c>
      <c r="X303" s="30">
        <v>333</v>
      </c>
      <c r="Y303" s="30" t="s">
        <v>89</v>
      </c>
      <c r="Z303" s="30">
        <v>6</v>
      </c>
      <c r="AA303" s="30" t="s">
        <v>76</v>
      </c>
      <c r="AB303" s="30" t="s">
        <v>108</v>
      </c>
      <c r="AC303" s="30">
        <v>70</v>
      </c>
      <c r="AD303" s="30">
        <v>77</v>
      </c>
      <c r="AE303" s="107"/>
      <c r="AF303" s="75"/>
      <c r="AG303" s="104">
        <f t="shared" si="69"/>
        <v>0</v>
      </c>
      <c r="AH303" s="104">
        <f t="shared" si="70"/>
        <v>0</v>
      </c>
      <c r="AI303" s="104">
        <f t="shared" si="71"/>
        <v>36.79</v>
      </c>
      <c r="AJ303" s="104">
        <f t="shared" si="72"/>
        <v>0</v>
      </c>
      <c r="AK303" s="104">
        <f t="shared" si="73"/>
        <v>41.82</v>
      </c>
      <c r="AL303" s="105">
        <f t="shared" si="74"/>
        <v>0</v>
      </c>
      <c r="AM303" s="105">
        <f t="shared" si="75"/>
        <v>41.82</v>
      </c>
      <c r="AN303" s="105"/>
      <c r="AO303" s="105"/>
      <c r="AP303" s="39">
        <f t="shared" si="78"/>
        <v>1</v>
      </c>
      <c r="AQ303" s="30">
        <v>0</v>
      </c>
      <c r="AR303" s="30" t="s">
        <v>79</v>
      </c>
      <c r="AS303" s="30">
        <v>333</v>
      </c>
      <c r="AT303" s="113"/>
      <c r="AU303" s="113">
        <v>36.79</v>
      </c>
      <c r="AV303" s="72"/>
      <c r="AW303" s="72">
        <v>36.79</v>
      </c>
      <c r="AX303" s="113"/>
      <c r="AY303" s="113">
        <v>41.82</v>
      </c>
      <c r="AZ303" s="108">
        <v>833</v>
      </c>
      <c r="BA303" s="112"/>
      <c r="BB303" s="112">
        <v>28.51</v>
      </c>
      <c r="BC303" s="112"/>
      <c r="BD303" s="112">
        <v>28.51</v>
      </c>
      <c r="BE303" s="112"/>
      <c r="BF303" s="112">
        <v>32.400000000000006</v>
      </c>
      <c r="BG303" s="109">
        <v>1667</v>
      </c>
      <c r="BH303" s="112"/>
      <c r="BI303" s="112">
        <v>26</v>
      </c>
      <c r="BJ303" s="112"/>
      <c r="BK303" s="112">
        <v>26</v>
      </c>
      <c r="BL303" s="112"/>
      <c r="BM303" s="112">
        <v>29.52</v>
      </c>
      <c r="BN303" s="109">
        <v>4167</v>
      </c>
      <c r="BO303" s="112"/>
      <c r="BP303" s="112">
        <v>25.14</v>
      </c>
      <c r="BQ303" s="112"/>
      <c r="BR303" s="112">
        <v>25.14</v>
      </c>
      <c r="BS303" s="112"/>
      <c r="BT303" s="112">
        <v>28.56</v>
      </c>
      <c r="BU303" s="109"/>
      <c r="BV303" s="112"/>
      <c r="BW303" s="112"/>
      <c r="BX303" s="112"/>
      <c r="BY303" s="112"/>
      <c r="BZ303" s="112"/>
      <c r="CA303" s="112"/>
      <c r="CB303" s="106" t="str">
        <f t="shared" si="76"/>
        <v>Heineken Silver (APAC)</v>
      </c>
      <c r="CC303" s="30"/>
      <c r="CD303" s="30"/>
      <c r="CE303" s="73"/>
      <c r="CF303" s="74"/>
      <c r="CG303" s="30"/>
      <c r="CH303" s="30"/>
      <c r="CI303" s="30">
        <v>100051</v>
      </c>
    </row>
    <row r="304" spans="1:87" ht="15" customHeight="1" x14ac:dyDescent="0.25">
      <c r="A304" s="30" t="s">
        <v>251</v>
      </c>
      <c r="B304" s="30">
        <v>88026598</v>
      </c>
      <c r="C304" s="30" t="s">
        <v>458</v>
      </c>
      <c r="D304" s="96">
        <f>VLOOKUP(B304,'Status update'!B:E,4,0)</f>
        <v>1</v>
      </c>
      <c r="E304" s="96">
        <f t="shared" si="79"/>
        <v>1</v>
      </c>
      <c r="F304" s="96">
        <f>VLOOKUP(B304,'Status update'!B:D,3,0)</f>
        <v>0</v>
      </c>
      <c r="G304" s="97">
        <f t="shared" si="65"/>
        <v>0</v>
      </c>
      <c r="H304" s="30"/>
      <c r="I304" s="30"/>
      <c r="J304" s="30"/>
      <c r="K304" s="98">
        <f t="shared" si="66"/>
        <v>0</v>
      </c>
      <c r="L304" s="98">
        <f t="shared" si="67"/>
        <v>0</v>
      </c>
      <c r="M304" s="99"/>
      <c r="N304" s="100">
        <f t="shared" si="68"/>
        <v>0</v>
      </c>
      <c r="O304" s="101"/>
      <c r="P304" s="102"/>
      <c r="Q304" s="103"/>
      <c r="R304" s="103"/>
      <c r="S304" s="30" t="s">
        <v>73</v>
      </c>
      <c r="T304" s="30" t="s">
        <v>74</v>
      </c>
      <c r="U304" s="30">
        <v>37</v>
      </c>
      <c r="V304" s="30">
        <v>20</v>
      </c>
      <c r="W304" s="30">
        <v>34</v>
      </c>
      <c r="X304" s="30">
        <v>167</v>
      </c>
      <c r="Y304" s="30" t="s">
        <v>89</v>
      </c>
      <c r="Z304" s="30">
        <v>12</v>
      </c>
      <c r="AA304" s="30" t="s">
        <v>76</v>
      </c>
      <c r="AB304" s="30" t="s">
        <v>108</v>
      </c>
      <c r="AC304" s="30">
        <v>70</v>
      </c>
      <c r="AD304" s="30">
        <v>77</v>
      </c>
      <c r="AE304" s="107"/>
      <c r="AF304" s="75"/>
      <c r="AG304" s="104">
        <f t="shared" si="69"/>
        <v>0</v>
      </c>
      <c r="AH304" s="104">
        <f t="shared" si="70"/>
        <v>0</v>
      </c>
      <c r="AI304" s="104">
        <f t="shared" si="71"/>
        <v>49.05</v>
      </c>
      <c r="AJ304" s="104">
        <f t="shared" si="72"/>
        <v>0</v>
      </c>
      <c r="AK304" s="104">
        <f t="shared" si="73"/>
        <v>55.679999999999993</v>
      </c>
      <c r="AL304" s="105">
        <f t="shared" si="74"/>
        <v>0</v>
      </c>
      <c r="AM304" s="105">
        <f t="shared" si="75"/>
        <v>55.679999999999993</v>
      </c>
      <c r="AN304" s="105"/>
      <c r="AO304" s="105"/>
      <c r="AP304" s="39">
        <f t="shared" si="78"/>
        <v>1</v>
      </c>
      <c r="AQ304" s="30">
        <v>0</v>
      </c>
      <c r="AR304" s="30" t="s">
        <v>79</v>
      </c>
      <c r="AS304" s="30">
        <v>167</v>
      </c>
      <c r="AT304" s="113"/>
      <c r="AU304" s="113">
        <v>49.05</v>
      </c>
      <c r="AV304" s="72"/>
      <c r="AW304" s="72">
        <v>49.05</v>
      </c>
      <c r="AX304" s="113"/>
      <c r="AY304" s="113">
        <v>55.679999999999993</v>
      </c>
      <c r="AZ304" s="108">
        <v>417</v>
      </c>
      <c r="BA304" s="112"/>
      <c r="BB304" s="112">
        <v>42.31</v>
      </c>
      <c r="BC304" s="112"/>
      <c r="BD304" s="112">
        <v>42.31</v>
      </c>
      <c r="BE304" s="112"/>
      <c r="BF304" s="112">
        <v>48.12</v>
      </c>
      <c r="BG304" s="109">
        <v>833</v>
      </c>
      <c r="BH304" s="112"/>
      <c r="BI304" s="112">
        <v>40.71</v>
      </c>
      <c r="BJ304" s="112"/>
      <c r="BK304" s="112">
        <v>40.71</v>
      </c>
      <c r="BL304" s="112"/>
      <c r="BM304" s="112">
        <v>46.32</v>
      </c>
      <c r="BN304" s="109">
        <v>2083</v>
      </c>
      <c r="BO304" s="112"/>
      <c r="BP304" s="112">
        <v>39.49</v>
      </c>
      <c r="BQ304" s="112"/>
      <c r="BR304" s="112">
        <v>39.49</v>
      </c>
      <c r="BS304" s="112"/>
      <c r="BT304" s="112">
        <v>44.88</v>
      </c>
      <c r="BU304" s="109"/>
      <c r="BV304" s="112"/>
      <c r="BW304" s="112"/>
      <c r="BX304" s="112"/>
      <c r="BY304" s="112"/>
      <c r="BZ304" s="112"/>
      <c r="CA304" s="112"/>
      <c r="CB304" s="106" t="str">
        <f t="shared" si="76"/>
        <v>Heineken Silver (APAC)</v>
      </c>
      <c r="CC304" s="30"/>
      <c r="CD304" s="30"/>
      <c r="CE304" s="73"/>
      <c r="CF304" s="74"/>
      <c r="CG304" s="30"/>
      <c r="CH304" s="30"/>
      <c r="CI304" s="30">
        <v>100051</v>
      </c>
    </row>
    <row r="305" spans="1:87" ht="15" customHeight="1" x14ac:dyDescent="0.25">
      <c r="A305" s="30" t="s">
        <v>125</v>
      </c>
      <c r="B305" s="30">
        <v>88026780</v>
      </c>
      <c r="C305" s="30" t="s">
        <v>459</v>
      </c>
      <c r="D305" s="96">
        <f>VLOOKUP(B305,'Status update'!B:E,4,0)</f>
        <v>1</v>
      </c>
      <c r="E305" s="96">
        <v>3</v>
      </c>
      <c r="F305" s="96">
        <f>VLOOKUP(B305,'Status update'!B:D,3,0)</f>
        <v>65</v>
      </c>
      <c r="G305" s="97">
        <f t="shared" si="65"/>
        <v>65</v>
      </c>
      <c r="H305" s="30" t="s">
        <v>86</v>
      </c>
      <c r="I305" s="30"/>
      <c r="J305" s="30"/>
      <c r="K305" s="98">
        <f t="shared" si="66"/>
        <v>0.65</v>
      </c>
      <c r="L305" s="98">
        <f t="shared" si="67"/>
        <v>0.65</v>
      </c>
      <c r="M305" s="99"/>
      <c r="N305" s="100">
        <f t="shared" si="68"/>
        <v>0</v>
      </c>
      <c r="O305" s="101">
        <v>1</v>
      </c>
      <c r="P305" s="102"/>
      <c r="Q305" s="103"/>
      <c r="R305" s="103"/>
      <c r="S305" s="30" t="s">
        <v>81</v>
      </c>
      <c r="T305" s="30" t="s">
        <v>82</v>
      </c>
      <c r="U305" s="30">
        <v>60</v>
      </c>
      <c r="V305" s="30">
        <v>73</v>
      </c>
      <c r="W305" s="30">
        <v>10</v>
      </c>
      <c r="X305" s="30">
        <v>100</v>
      </c>
      <c r="Y305" s="30" t="s">
        <v>83</v>
      </c>
      <c r="Z305" s="30">
        <v>1</v>
      </c>
      <c r="AA305" s="30" t="s">
        <v>76</v>
      </c>
      <c r="AB305" s="30" t="s">
        <v>84</v>
      </c>
      <c r="AC305" s="30">
        <v>80</v>
      </c>
      <c r="AD305" s="30">
        <v>85</v>
      </c>
      <c r="AE305" s="75"/>
      <c r="AF305" s="73"/>
      <c r="AG305" s="104">
        <f t="shared" si="69"/>
        <v>140</v>
      </c>
      <c r="AH305" s="104">
        <f t="shared" si="70"/>
        <v>159.60000000000002</v>
      </c>
      <c r="AI305" s="104">
        <f t="shared" si="71"/>
        <v>144</v>
      </c>
      <c r="AJ305" s="104">
        <f t="shared" si="72"/>
        <v>184.55</v>
      </c>
      <c r="AK305" s="104">
        <f t="shared" si="73"/>
        <v>163.63999999999999</v>
      </c>
      <c r="AL305" s="105">
        <f t="shared" si="74"/>
        <v>184.55</v>
      </c>
      <c r="AM305" s="105">
        <f t="shared" si="75"/>
        <v>163.63999999999999</v>
      </c>
      <c r="AN305" s="105"/>
      <c r="AO305" s="105"/>
      <c r="AP305" s="39">
        <f t="shared" ref="AP305:AP336" si="80">IF($F305&lt;=AZ305,1,(IF($F305&lt;=BG305,2,(IF($F305&lt;=BN305,3,(IF($F305&lt;=BU305,4,5)))))))</f>
        <v>1</v>
      </c>
      <c r="AQ305" s="30" t="s">
        <v>78</v>
      </c>
      <c r="AR305" s="30" t="s">
        <v>79</v>
      </c>
      <c r="AS305" s="30">
        <v>100</v>
      </c>
      <c r="AT305" s="113">
        <v>140</v>
      </c>
      <c r="AU305" s="113">
        <v>144</v>
      </c>
      <c r="AV305" s="72">
        <v>159.60000000000002</v>
      </c>
      <c r="AW305" s="72">
        <v>144</v>
      </c>
      <c r="AX305" s="113">
        <v>184.55</v>
      </c>
      <c r="AY305" s="113">
        <v>163.63999999999999</v>
      </c>
      <c r="AZ305" s="108">
        <v>250</v>
      </c>
      <c r="BA305" s="112">
        <v>135</v>
      </c>
      <c r="BB305" s="112">
        <v>139</v>
      </c>
      <c r="BC305" s="112">
        <v>153.9</v>
      </c>
      <c r="BD305" s="112">
        <v>139</v>
      </c>
      <c r="BE305" s="112">
        <v>177.95</v>
      </c>
      <c r="BF305" s="112">
        <v>157.94999999999999</v>
      </c>
      <c r="BG305" s="109">
        <v>500</v>
      </c>
      <c r="BH305" s="112">
        <v>130</v>
      </c>
      <c r="BI305" s="112">
        <v>134</v>
      </c>
      <c r="BJ305" s="112">
        <v>148.20000000000002</v>
      </c>
      <c r="BK305" s="112">
        <v>134</v>
      </c>
      <c r="BL305" s="112">
        <v>171.36</v>
      </c>
      <c r="BM305" s="112">
        <v>152.27000000000001</v>
      </c>
      <c r="BN305" s="109">
        <v>1000</v>
      </c>
      <c r="BO305" s="112">
        <v>128</v>
      </c>
      <c r="BP305" s="112">
        <v>132</v>
      </c>
      <c r="BQ305" s="112">
        <v>145.92000000000002</v>
      </c>
      <c r="BR305" s="112">
        <v>132</v>
      </c>
      <c r="BS305" s="112">
        <v>168.73</v>
      </c>
      <c r="BT305" s="112">
        <v>150</v>
      </c>
      <c r="BU305" s="109"/>
      <c r="BV305" s="112"/>
      <c r="BW305" s="112"/>
      <c r="BX305" s="112"/>
      <c r="BY305" s="112"/>
      <c r="BZ305" s="112"/>
      <c r="CA305" s="112"/>
      <c r="CB305" s="106" t="str">
        <f t="shared" si="76"/>
        <v>Heineken - F1</v>
      </c>
      <c r="CC305" s="30"/>
      <c r="CD305" s="30"/>
      <c r="CE305" s="73"/>
      <c r="CF305" s="74"/>
      <c r="CG305" s="30"/>
      <c r="CH305" s="30"/>
      <c r="CI305" s="30">
        <v>100049</v>
      </c>
    </row>
    <row r="306" spans="1:87" ht="15" customHeight="1" x14ac:dyDescent="0.25">
      <c r="A306" s="30" t="s">
        <v>251</v>
      </c>
      <c r="B306" s="30">
        <v>88026599</v>
      </c>
      <c r="C306" s="30" t="s">
        <v>460</v>
      </c>
      <c r="D306" s="96">
        <f>VLOOKUP(B306,'Status update'!B:E,4,0)</f>
        <v>1</v>
      </c>
      <c r="E306" s="96">
        <f>D306</f>
        <v>1</v>
      </c>
      <c r="F306" s="96">
        <f>VLOOKUP(B306,'Status update'!B:D,3,0)</f>
        <v>0</v>
      </c>
      <c r="G306" s="97">
        <f t="shared" si="65"/>
        <v>0</v>
      </c>
      <c r="H306" s="30"/>
      <c r="I306" s="30"/>
      <c r="J306" s="30"/>
      <c r="K306" s="98">
        <f t="shared" si="66"/>
        <v>0</v>
      </c>
      <c r="L306" s="98">
        <f t="shared" si="67"/>
        <v>0</v>
      </c>
      <c r="M306" s="99"/>
      <c r="N306" s="100">
        <f t="shared" si="68"/>
        <v>0</v>
      </c>
      <c r="O306" s="101"/>
      <c r="P306" s="102"/>
      <c r="Q306" s="103"/>
      <c r="R306" s="103"/>
      <c r="S306" s="30" t="s">
        <v>73</v>
      </c>
      <c r="T306" s="30" t="s">
        <v>74</v>
      </c>
      <c r="U306" s="30">
        <v>38</v>
      </c>
      <c r="V306" s="30">
        <v>22</v>
      </c>
      <c r="W306" s="30">
        <v>32</v>
      </c>
      <c r="X306" s="30">
        <v>167</v>
      </c>
      <c r="Y306" s="30" t="s">
        <v>89</v>
      </c>
      <c r="Z306" s="30">
        <v>12</v>
      </c>
      <c r="AA306" s="30" t="s">
        <v>76</v>
      </c>
      <c r="AB306" s="30" t="s">
        <v>108</v>
      </c>
      <c r="AC306" s="30">
        <v>70</v>
      </c>
      <c r="AD306" s="30">
        <v>77</v>
      </c>
      <c r="AE306" s="107"/>
      <c r="AF306" s="75"/>
      <c r="AG306" s="104">
        <f t="shared" si="69"/>
        <v>0</v>
      </c>
      <c r="AH306" s="104">
        <f t="shared" si="70"/>
        <v>0</v>
      </c>
      <c r="AI306" s="104">
        <f t="shared" si="71"/>
        <v>53.1</v>
      </c>
      <c r="AJ306" s="104">
        <f t="shared" si="72"/>
        <v>0</v>
      </c>
      <c r="AK306" s="104">
        <f t="shared" si="73"/>
        <v>60.36</v>
      </c>
      <c r="AL306" s="105">
        <f t="shared" si="74"/>
        <v>0</v>
      </c>
      <c r="AM306" s="105">
        <f t="shared" si="75"/>
        <v>60.36</v>
      </c>
      <c r="AN306" s="105"/>
      <c r="AO306" s="105"/>
      <c r="AP306" s="39">
        <f t="shared" si="80"/>
        <v>1</v>
      </c>
      <c r="AQ306" s="30">
        <v>0</v>
      </c>
      <c r="AR306" s="30" t="s">
        <v>79</v>
      </c>
      <c r="AS306" s="30">
        <v>167</v>
      </c>
      <c r="AT306" s="113"/>
      <c r="AU306" s="113">
        <v>53.1</v>
      </c>
      <c r="AV306" s="72"/>
      <c r="AW306" s="72">
        <v>53.1</v>
      </c>
      <c r="AX306" s="113"/>
      <c r="AY306" s="113">
        <v>60.36</v>
      </c>
      <c r="AZ306" s="108">
        <v>417</v>
      </c>
      <c r="BA306" s="112"/>
      <c r="BB306" s="112">
        <v>45.99</v>
      </c>
      <c r="BC306" s="112"/>
      <c r="BD306" s="112">
        <v>45.99</v>
      </c>
      <c r="BE306" s="112"/>
      <c r="BF306" s="112">
        <v>52.320000000000007</v>
      </c>
      <c r="BG306" s="109">
        <v>833</v>
      </c>
      <c r="BH306" s="112"/>
      <c r="BI306" s="112">
        <v>44.76</v>
      </c>
      <c r="BJ306" s="112"/>
      <c r="BK306" s="112">
        <v>44.76</v>
      </c>
      <c r="BL306" s="112"/>
      <c r="BM306" s="112">
        <v>50.88</v>
      </c>
      <c r="BN306" s="109">
        <v>2083</v>
      </c>
      <c r="BO306" s="112"/>
      <c r="BP306" s="112">
        <v>43.41</v>
      </c>
      <c r="BQ306" s="112"/>
      <c r="BR306" s="112">
        <v>43.41</v>
      </c>
      <c r="BS306" s="112"/>
      <c r="BT306" s="112">
        <v>49.320000000000007</v>
      </c>
      <c r="BU306" s="109"/>
      <c r="BV306" s="112"/>
      <c r="BW306" s="112"/>
      <c r="BX306" s="112"/>
      <c r="BY306" s="112"/>
      <c r="BZ306" s="112"/>
      <c r="CA306" s="112"/>
      <c r="CB306" s="106" t="str">
        <f t="shared" si="76"/>
        <v>Heineken Silver (APAC)</v>
      </c>
      <c r="CC306" s="30"/>
      <c r="CD306" s="30"/>
      <c r="CE306" s="73"/>
      <c r="CF306" s="74"/>
      <c r="CG306" s="30"/>
      <c r="CH306" s="30"/>
      <c r="CI306" s="30">
        <v>100051</v>
      </c>
    </row>
    <row r="307" spans="1:87" ht="15" customHeight="1" x14ac:dyDescent="0.25">
      <c r="A307" s="30" t="s">
        <v>251</v>
      </c>
      <c r="B307" s="30">
        <v>88026600</v>
      </c>
      <c r="C307" s="30" t="s">
        <v>461</v>
      </c>
      <c r="D307" s="96">
        <f>VLOOKUP(B307,'Status update'!B:E,4,0)</f>
        <v>1</v>
      </c>
      <c r="E307" s="96">
        <f>D307</f>
        <v>1</v>
      </c>
      <c r="F307" s="96">
        <f>VLOOKUP(B307,'Status update'!B:D,3,0)</f>
        <v>0</v>
      </c>
      <c r="G307" s="97">
        <f t="shared" si="65"/>
        <v>0</v>
      </c>
      <c r="H307" s="30"/>
      <c r="I307" s="30"/>
      <c r="J307" s="30"/>
      <c r="K307" s="98">
        <f t="shared" si="66"/>
        <v>0</v>
      </c>
      <c r="L307" s="98">
        <f t="shared" si="67"/>
        <v>0</v>
      </c>
      <c r="M307" s="99"/>
      <c r="N307" s="100">
        <f t="shared" si="68"/>
        <v>0</v>
      </c>
      <c r="O307" s="101"/>
      <c r="P307" s="102"/>
      <c r="Q307" s="103"/>
      <c r="R307" s="103"/>
      <c r="S307" s="30" t="s">
        <v>73</v>
      </c>
      <c r="T307" s="30" t="s">
        <v>74</v>
      </c>
      <c r="U307" s="30">
        <v>24</v>
      </c>
      <c r="V307" s="30">
        <v>17</v>
      </c>
      <c r="W307" s="30">
        <v>3</v>
      </c>
      <c r="X307" s="30">
        <v>250</v>
      </c>
      <c r="Y307" s="30" t="s">
        <v>75</v>
      </c>
      <c r="Z307" s="30">
        <v>10</v>
      </c>
      <c r="AA307" s="30" t="s">
        <v>76</v>
      </c>
      <c r="AB307" s="30" t="s">
        <v>108</v>
      </c>
      <c r="AC307" s="30">
        <v>70</v>
      </c>
      <c r="AD307" s="30">
        <v>77</v>
      </c>
      <c r="AE307" s="107"/>
      <c r="AF307" s="75"/>
      <c r="AG307" s="104">
        <f t="shared" si="69"/>
        <v>0</v>
      </c>
      <c r="AH307" s="104">
        <f t="shared" si="70"/>
        <v>0</v>
      </c>
      <c r="AI307" s="104">
        <f t="shared" si="71"/>
        <v>16.84</v>
      </c>
      <c r="AJ307" s="104">
        <f t="shared" si="72"/>
        <v>0</v>
      </c>
      <c r="AK307" s="104">
        <f t="shared" si="73"/>
        <v>19.099999999999998</v>
      </c>
      <c r="AL307" s="105">
        <f t="shared" si="74"/>
        <v>0</v>
      </c>
      <c r="AM307" s="105">
        <f t="shared" si="75"/>
        <v>19.099999999999998</v>
      </c>
      <c r="AN307" s="105"/>
      <c r="AO307" s="105"/>
      <c r="AP307" s="39">
        <f t="shared" si="80"/>
        <v>1</v>
      </c>
      <c r="AQ307" s="30">
        <v>0</v>
      </c>
      <c r="AR307" s="30" t="s">
        <v>79</v>
      </c>
      <c r="AS307" s="30">
        <v>250</v>
      </c>
      <c r="AT307" s="113"/>
      <c r="AU307" s="113">
        <v>16.84</v>
      </c>
      <c r="AV307" s="72"/>
      <c r="AW307" s="72">
        <v>16.84</v>
      </c>
      <c r="AX307" s="113"/>
      <c r="AY307" s="113">
        <v>19.099999999999998</v>
      </c>
      <c r="AZ307" s="108">
        <v>500</v>
      </c>
      <c r="BA307" s="112"/>
      <c r="BB307" s="112">
        <v>9.4700000000000006</v>
      </c>
      <c r="BC307" s="112"/>
      <c r="BD307" s="112">
        <v>9.4700000000000006</v>
      </c>
      <c r="BE307" s="112"/>
      <c r="BF307" s="112">
        <v>10.8</v>
      </c>
      <c r="BG307" s="109"/>
      <c r="BH307" s="112"/>
      <c r="BI307" s="112"/>
      <c r="BJ307" s="112"/>
      <c r="BK307" s="112"/>
      <c r="BL307" s="112"/>
      <c r="BM307" s="112"/>
      <c r="BN307" s="109"/>
      <c r="BO307" s="112"/>
      <c r="BP307" s="112"/>
      <c r="BQ307" s="112"/>
      <c r="BR307" s="112"/>
      <c r="BS307" s="112"/>
      <c r="BT307" s="112"/>
      <c r="BU307" s="109"/>
      <c r="BV307" s="112"/>
      <c r="BW307" s="112"/>
      <c r="BX307" s="112"/>
      <c r="BY307" s="112"/>
      <c r="BZ307" s="112"/>
      <c r="CA307" s="112"/>
      <c r="CB307" s="106" t="str">
        <f t="shared" si="76"/>
        <v>Heineken Silver (APAC)</v>
      </c>
      <c r="CC307" s="30"/>
      <c r="CD307" s="30"/>
      <c r="CE307" s="73"/>
      <c r="CF307" s="74"/>
      <c r="CG307" s="30"/>
      <c r="CH307" s="30"/>
      <c r="CI307" s="30">
        <v>100051</v>
      </c>
    </row>
    <row r="308" spans="1:87" ht="15" customHeight="1" x14ac:dyDescent="0.25">
      <c r="A308" s="30" t="s">
        <v>251</v>
      </c>
      <c r="B308" s="30">
        <v>88026611</v>
      </c>
      <c r="C308" s="30" t="s">
        <v>462</v>
      </c>
      <c r="D308" s="96">
        <f>VLOOKUP(B308,'Status update'!B:E,4,0)</f>
        <v>1</v>
      </c>
      <c r="E308" s="96">
        <f>D308</f>
        <v>1</v>
      </c>
      <c r="F308" s="96">
        <f>VLOOKUP(B308,'Status update'!B:D,3,0)</f>
        <v>0</v>
      </c>
      <c r="G308" s="97">
        <f t="shared" si="65"/>
        <v>0</v>
      </c>
      <c r="H308" s="30"/>
      <c r="I308" s="30"/>
      <c r="J308" s="30"/>
      <c r="K308" s="98">
        <f t="shared" si="66"/>
        <v>0</v>
      </c>
      <c r="L308" s="98">
        <f t="shared" si="67"/>
        <v>0</v>
      </c>
      <c r="M308" s="99"/>
      <c r="N308" s="100">
        <f t="shared" si="68"/>
        <v>0</v>
      </c>
      <c r="O308" s="101"/>
      <c r="P308" s="102"/>
      <c r="Q308" s="103"/>
      <c r="R308" s="103"/>
      <c r="S308" s="30" t="s">
        <v>73</v>
      </c>
      <c r="T308" s="30" t="s">
        <v>106</v>
      </c>
      <c r="U308" s="30">
        <v>23</v>
      </c>
      <c r="V308" s="30">
        <v>17</v>
      </c>
      <c r="W308" s="30">
        <v>28.8</v>
      </c>
      <c r="X308" s="30">
        <v>42</v>
      </c>
      <c r="Y308" s="30" t="s">
        <v>75</v>
      </c>
      <c r="Z308" s="30">
        <v>24</v>
      </c>
      <c r="AA308" s="30" t="s">
        <v>76</v>
      </c>
      <c r="AB308" s="30" t="s">
        <v>117</v>
      </c>
      <c r="AC308" s="30">
        <v>50</v>
      </c>
      <c r="AD308" s="30">
        <v>55</v>
      </c>
      <c r="AE308" s="107"/>
      <c r="AF308" s="75"/>
      <c r="AG308" s="104">
        <f t="shared" si="69"/>
        <v>71.61</v>
      </c>
      <c r="AH308" s="104">
        <f t="shared" si="70"/>
        <v>0</v>
      </c>
      <c r="AI308" s="104">
        <f t="shared" si="71"/>
        <v>81.540000000000006</v>
      </c>
      <c r="AJ308" s="104">
        <f t="shared" si="72"/>
        <v>0</v>
      </c>
      <c r="AK308" s="104">
        <f t="shared" si="73"/>
        <v>92.64</v>
      </c>
      <c r="AL308" s="105">
        <f t="shared" si="74"/>
        <v>0</v>
      </c>
      <c r="AM308" s="105">
        <f t="shared" si="75"/>
        <v>92.64</v>
      </c>
      <c r="AN308" s="105"/>
      <c r="AO308" s="105"/>
      <c r="AP308" s="39">
        <f t="shared" si="80"/>
        <v>1</v>
      </c>
      <c r="AQ308" s="30" t="s">
        <v>118</v>
      </c>
      <c r="AR308" s="30" t="s">
        <v>79</v>
      </c>
      <c r="AS308" s="30">
        <v>42</v>
      </c>
      <c r="AT308" s="113">
        <v>71.61</v>
      </c>
      <c r="AU308" s="113">
        <v>81.540000000000006</v>
      </c>
      <c r="AV308" s="72"/>
      <c r="AW308" s="72">
        <v>81.540000000000006</v>
      </c>
      <c r="AX308" s="113"/>
      <c r="AY308" s="113">
        <v>92.64</v>
      </c>
      <c r="AZ308" s="108">
        <v>500</v>
      </c>
      <c r="BA308" s="112">
        <v>62.12</v>
      </c>
      <c r="BB308" s="112">
        <v>72.040000000000006</v>
      </c>
      <c r="BC308" s="112"/>
      <c r="BD308" s="112">
        <v>72.040000000000006</v>
      </c>
      <c r="BE308" s="112" t="s">
        <v>170</v>
      </c>
      <c r="BF308" s="112">
        <v>81.84</v>
      </c>
      <c r="BG308" s="109">
        <v>1000</v>
      </c>
      <c r="BH308" s="112">
        <v>55.45</v>
      </c>
      <c r="BI308" s="112">
        <v>65.38</v>
      </c>
      <c r="BJ308" s="112"/>
      <c r="BK308" s="112">
        <v>65.38</v>
      </c>
      <c r="BL308" s="112" t="s">
        <v>170</v>
      </c>
      <c r="BM308" s="112">
        <v>74.400000000000006</v>
      </c>
      <c r="BN308" s="109">
        <v>2000</v>
      </c>
      <c r="BO308" s="112">
        <v>52.54</v>
      </c>
      <c r="BP308" s="112">
        <v>62.47</v>
      </c>
      <c r="BQ308" s="112"/>
      <c r="BR308" s="112">
        <v>62.47</v>
      </c>
      <c r="BS308" s="112" t="s">
        <v>170</v>
      </c>
      <c r="BT308" s="112">
        <v>71.039999999999992</v>
      </c>
      <c r="BU308" s="109">
        <v>4000</v>
      </c>
      <c r="BV308" s="112">
        <v>51.8</v>
      </c>
      <c r="BW308" s="112">
        <v>61.73</v>
      </c>
      <c r="BX308" s="112"/>
      <c r="BY308" s="112">
        <v>61.73</v>
      </c>
      <c r="BZ308" s="112" t="s">
        <v>170</v>
      </c>
      <c r="CA308" s="112">
        <v>70.08</v>
      </c>
      <c r="CB308" s="106" t="str">
        <f t="shared" si="76"/>
        <v>Heineken Silver (APAC)</v>
      </c>
      <c r="CC308" s="30"/>
      <c r="CD308" s="30"/>
      <c r="CE308" s="73"/>
      <c r="CF308" s="74"/>
      <c r="CG308" s="30"/>
      <c r="CH308" s="30"/>
      <c r="CI308" s="30">
        <v>101140</v>
      </c>
    </row>
    <row r="309" spans="1:87" ht="15" customHeight="1" x14ac:dyDescent="0.25">
      <c r="A309" s="30" t="s">
        <v>71</v>
      </c>
      <c r="B309" s="30">
        <v>88026851</v>
      </c>
      <c r="C309" s="30" t="s">
        <v>463</v>
      </c>
      <c r="D309" s="96">
        <f>VLOOKUP(B309,'Status update'!B:E,4,0)</f>
        <v>3</v>
      </c>
      <c r="E309" s="96">
        <v>3</v>
      </c>
      <c r="F309" s="96">
        <f>VLOOKUP(B309,'Status update'!B:D,3,0)</f>
        <v>273</v>
      </c>
      <c r="G309" s="97">
        <f>F309-Q309-R309+M309+300</f>
        <v>573</v>
      </c>
      <c r="H309" s="30" t="s">
        <v>1057</v>
      </c>
      <c r="I309" s="30"/>
      <c r="J309" s="30"/>
      <c r="K309" s="98">
        <f t="shared" si="66"/>
        <v>1.6347305389221556</v>
      </c>
      <c r="L309" s="98">
        <f t="shared" si="67"/>
        <v>3.431137724550898</v>
      </c>
      <c r="M309" s="99"/>
      <c r="N309" s="100">
        <f t="shared" si="68"/>
        <v>0</v>
      </c>
      <c r="O309" s="101">
        <v>1</v>
      </c>
      <c r="P309" s="102"/>
      <c r="Q309" s="103"/>
      <c r="R309" s="103"/>
      <c r="S309" s="30" t="s">
        <v>73</v>
      </c>
      <c r="T309" s="30" t="s">
        <v>74</v>
      </c>
      <c r="U309" s="30">
        <v>49</v>
      </c>
      <c r="V309" s="30">
        <v>26</v>
      </c>
      <c r="W309" s="30">
        <v>50</v>
      </c>
      <c r="X309" s="30">
        <v>167</v>
      </c>
      <c r="Y309" s="30" t="s">
        <v>89</v>
      </c>
      <c r="Z309" s="30">
        <v>12</v>
      </c>
      <c r="AA309" s="30" t="s">
        <v>76</v>
      </c>
      <c r="AB309" s="30" t="s">
        <v>108</v>
      </c>
      <c r="AC309" s="30">
        <v>70</v>
      </c>
      <c r="AD309" s="30">
        <v>77</v>
      </c>
      <c r="AE309" s="75"/>
      <c r="AF309" s="73"/>
      <c r="AG309" s="104">
        <f t="shared" si="69"/>
        <v>57.48</v>
      </c>
      <c r="AH309" s="104">
        <f t="shared" si="70"/>
        <v>65.527200000000008</v>
      </c>
      <c r="AI309" s="104">
        <f t="shared" si="71"/>
        <v>57.48</v>
      </c>
      <c r="AJ309" s="104">
        <f t="shared" si="72"/>
        <v>87</v>
      </c>
      <c r="AK309" s="104">
        <f t="shared" si="73"/>
        <v>75</v>
      </c>
      <c r="AL309" s="105">
        <f t="shared" si="74"/>
        <v>76.679999999999993</v>
      </c>
      <c r="AM309" s="105">
        <f t="shared" si="75"/>
        <v>66.12</v>
      </c>
      <c r="AN309" s="105"/>
      <c r="AO309" s="105"/>
      <c r="AP309" s="39">
        <v>2</v>
      </c>
      <c r="AQ309" s="30" t="s">
        <v>78</v>
      </c>
      <c r="AR309" s="30" t="s">
        <v>79</v>
      </c>
      <c r="AS309" s="30">
        <v>167</v>
      </c>
      <c r="AT309" s="113">
        <v>65.22</v>
      </c>
      <c r="AU309" s="113">
        <v>65.22</v>
      </c>
      <c r="AV309" s="72">
        <v>74.350800000000007</v>
      </c>
      <c r="AW309" s="72">
        <v>65.22</v>
      </c>
      <c r="AX309" s="113">
        <v>87</v>
      </c>
      <c r="AY309" s="113">
        <v>75</v>
      </c>
      <c r="AZ309" s="108">
        <v>417</v>
      </c>
      <c r="BA309" s="112">
        <v>57.48</v>
      </c>
      <c r="BB309" s="112">
        <v>57.48</v>
      </c>
      <c r="BC309" s="112">
        <v>65.527200000000008</v>
      </c>
      <c r="BD309" s="112">
        <v>57.48</v>
      </c>
      <c r="BE309" s="112">
        <v>76.679999999999993</v>
      </c>
      <c r="BF309" s="112">
        <v>66.12</v>
      </c>
      <c r="BG309" s="109">
        <v>833</v>
      </c>
      <c r="BH309" s="112">
        <v>55.04</v>
      </c>
      <c r="BI309" s="112">
        <v>55.037037037037031</v>
      </c>
      <c r="BJ309" s="112">
        <v>62.745600000000003</v>
      </c>
      <c r="BK309" s="112">
        <v>55.037037037037031</v>
      </c>
      <c r="BL309" s="112">
        <v>73.44</v>
      </c>
      <c r="BM309" s="112">
        <v>63.36</v>
      </c>
      <c r="BN309" s="109">
        <v>2083</v>
      </c>
      <c r="BO309" s="112">
        <v>51.56</v>
      </c>
      <c r="BP309" s="112">
        <v>51.56</v>
      </c>
      <c r="BQ309" s="112">
        <v>58.778400000000012</v>
      </c>
      <c r="BR309" s="112">
        <v>51.56</v>
      </c>
      <c r="BS309" s="112">
        <v>68.760000000000005</v>
      </c>
      <c r="BT309" s="112">
        <v>59.28</v>
      </c>
      <c r="BU309" s="109"/>
      <c r="BV309" s="112"/>
      <c r="BW309" s="112"/>
      <c r="BX309" s="112"/>
      <c r="BY309" s="112"/>
      <c r="BZ309" s="112"/>
      <c r="CA309" s="112"/>
      <c r="CB309" s="106" t="str">
        <f t="shared" si="76"/>
        <v>Heineken</v>
      </c>
      <c r="CC309" s="30"/>
      <c r="CD309" s="30"/>
      <c r="CE309" s="73"/>
      <c r="CF309" s="74"/>
      <c r="CG309" s="30"/>
      <c r="CH309" s="30"/>
      <c r="CI309" s="30">
        <v>100051</v>
      </c>
    </row>
    <row r="310" spans="1:87" ht="15" customHeight="1" x14ac:dyDescent="0.25">
      <c r="A310" s="30" t="s">
        <v>119</v>
      </c>
      <c r="B310" s="30">
        <v>88026613</v>
      </c>
      <c r="C310" s="30" t="s">
        <v>464</v>
      </c>
      <c r="D310" s="96">
        <f>VLOOKUP(B310,'Status update'!B:E,4,0)</f>
        <v>1</v>
      </c>
      <c r="E310" s="96">
        <f>D310</f>
        <v>1</v>
      </c>
      <c r="F310" s="96">
        <f>VLOOKUP(B310,'Status update'!B:D,3,0)</f>
        <v>0</v>
      </c>
      <c r="G310" s="97">
        <f t="shared" si="65"/>
        <v>0</v>
      </c>
      <c r="H310" s="30"/>
      <c r="I310" s="30"/>
      <c r="J310" s="30"/>
      <c r="K310" s="98">
        <f t="shared" si="66"/>
        <v>0</v>
      </c>
      <c r="L310" s="98">
        <f t="shared" si="67"/>
        <v>0</v>
      </c>
      <c r="M310" s="99"/>
      <c r="N310" s="100">
        <f t="shared" si="68"/>
        <v>0</v>
      </c>
      <c r="O310" s="101"/>
      <c r="P310" s="102"/>
      <c r="Q310" s="103"/>
      <c r="R310" s="103"/>
      <c r="S310" s="30" t="s">
        <v>81</v>
      </c>
      <c r="T310" s="30" t="s">
        <v>150</v>
      </c>
      <c r="U310" s="30">
        <v>20</v>
      </c>
      <c r="V310" s="30">
        <v>14.3</v>
      </c>
      <c r="W310" s="30">
        <v>19</v>
      </c>
      <c r="X310" s="30">
        <v>26800</v>
      </c>
      <c r="Y310" s="30" t="s">
        <v>89</v>
      </c>
      <c r="Z310" s="30">
        <v>6</v>
      </c>
      <c r="AA310" s="30" t="s">
        <v>151</v>
      </c>
      <c r="AB310" s="30" t="s">
        <v>113</v>
      </c>
      <c r="AC310" s="30">
        <v>70</v>
      </c>
      <c r="AD310" s="30"/>
      <c r="AE310" s="107"/>
      <c r="AF310" s="75"/>
      <c r="AG310" s="104">
        <f t="shared" si="69"/>
        <v>3.84</v>
      </c>
      <c r="AH310" s="104">
        <f t="shared" si="70"/>
        <v>3.84</v>
      </c>
      <c r="AI310" s="104">
        <f t="shared" si="71"/>
        <v>4.0704000000000002</v>
      </c>
      <c r="AJ310" s="104">
        <f t="shared" si="72"/>
        <v>4.38</v>
      </c>
      <c r="AK310" s="104">
        <f t="shared" si="73"/>
        <v>4.62</v>
      </c>
      <c r="AL310" s="105">
        <f t="shared" si="74"/>
        <v>4.38</v>
      </c>
      <c r="AM310" s="105">
        <f t="shared" si="75"/>
        <v>4.62</v>
      </c>
      <c r="AN310" s="105"/>
      <c r="AO310" s="105"/>
      <c r="AP310" s="39">
        <f t="shared" si="80"/>
        <v>1</v>
      </c>
      <c r="AQ310" s="30" t="s">
        <v>152</v>
      </c>
      <c r="AR310" s="30"/>
      <c r="AS310" s="30">
        <v>26800</v>
      </c>
      <c r="AT310" s="113">
        <v>3.84</v>
      </c>
      <c r="AU310" s="113"/>
      <c r="AV310" s="72">
        <v>3.84</v>
      </c>
      <c r="AW310" s="72">
        <v>4.0704000000000002</v>
      </c>
      <c r="AX310" s="113">
        <v>4.38</v>
      </c>
      <c r="AY310" s="113">
        <v>4.62</v>
      </c>
      <c r="AZ310" s="108"/>
      <c r="BA310" s="112"/>
      <c r="BB310" s="112"/>
      <c r="BC310" s="112"/>
      <c r="BD310" s="112"/>
      <c r="BE310" s="112"/>
      <c r="BF310" s="112"/>
      <c r="BG310" s="109"/>
      <c r="BH310" s="112"/>
      <c r="BI310" s="112"/>
      <c r="BJ310" s="112"/>
      <c r="BK310" s="112"/>
      <c r="BL310" s="112"/>
      <c r="BM310" s="112"/>
      <c r="BN310" s="109"/>
      <c r="BO310" s="112"/>
      <c r="BP310" s="112"/>
      <c r="BQ310" s="112"/>
      <c r="BR310" s="112"/>
      <c r="BS310" s="112"/>
      <c r="BT310" s="112"/>
      <c r="BU310" s="109"/>
      <c r="BV310" s="112"/>
      <c r="BW310" s="112"/>
      <c r="BX310" s="112"/>
      <c r="BY310" s="112"/>
      <c r="BZ310" s="112"/>
      <c r="CA310" s="112"/>
      <c r="CB310" s="106" t="str">
        <f t="shared" si="76"/>
        <v>Heineken UCL</v>
      </c>
      <c r="CC310" s="30"/>
      <c r="CD310" s="30"/>
      <c r="CE310" s="73"/>
      <c r="CF310" s="74"/>
      <c r="CG310" s="30"/>
      <c r="CH310" s="30"/>
      <c r="CI310" s="30">
        <v>100743</v>
      </c>
    </row>
    <row r="311" spans="1:87" ht="15" customHeight="1" x14ac:dyDescent="0.25">
      <c r="A311" s="30" t="s">
        <v>71</v>
      </c>
      <c r="B311" s="30">
        <v>88026853</v>
      </c>
      <c r="C311" s="30" t="s">
        <v>465</v>
      </c>
      <c r="D311" s="96">
        <f>VLOOKUP(B311,'Status update'!B:E,4,0)</f>
        <v>2</v>
      </c>
      <c r="E311" s="96">
        <v>3</v>
      </c>
      <c r="F311" s="96">
        <f>VLOOKUP(B311,'Status update'!B:D,3,0)</f>
        <v>252</v>
      </c>
      <c r="G311" s="97">
        <f t="shared" si="65"/>
        <v>229</v>
      </c>
      <c r="H311" s="30" t="s">
        <v>99</v>
      </c>
      <c r="I311" s="30"/>
      <c r="J311" s="30"/>
      <c r="K311" s="98">
        <f t="shared" si="66"/>
        <v>0.7567567567567568</v>
      </c>
      <c r="L311" s="98">
        <f t="shared" si="67"/>
        <v>0.68768768768768773</v>
      </c>
      <c r="M311" s="99"/>
      <c r="N311" s="100">
        <f t="shared" si="68"/>
        <v>0</v>
      </c>
      <c r="O311" s="101">
        <v>1</v>
      </c>
      <c r="P311" s="102"/>
      <c r="Q311" s="103">
        <v>23</v>
      </c>
      <c r="R311" s="103"/>
      <c r="S311" s="30" t="s">
        <v>73</v>
      </c>
      <c r="T311" s="30" t="s">
        <v>74</v>
      </c>
      <c r="U311" s="30">
        <v>26</v>
      </c>
      <c r="V311" s="30">
        <v>14</v>
      </c>
      <c r="W311" s="30">
        <v>8</v>
      </c>
      <c r="X311" s="30">
        <v>333</v>
      </c>
      <c r="Y311" s="30" t="s">
        <v>75</v>
      </c>
      <c r="Z311" s="30">
        <v>6</v>
      </c>
      <c r="AA311" s="30" t="s">
        <v>76</v>
      </c>
      <c r="AB311" s="30" t="s">
        <v>108</v>
      </c>
      <c r="AC311" s="30">
        <v>70</v>
      </c>
      <c r="AD311" s="30">
        <v>77</v>
      </c>
      <c r="AE311" s="75"/>
      <c r="AF311" s="73"/>
      <c r="AG311" s="104">
        <f t="shared" si="69"/>
        <v>20.88</v>
      </c>
      <c r="AH311" s="104">
        <f t="shared" si="70"/>
        <v>23.8032</v>
      </c>
      <c r="AI311" s="104">
        <f t="shared" si="71"/>
        <v>20.88</v>
      </c>
      <c r="AJ311" s="104">
        <f t="shared" si="72"/>
        <v>27.839999999999996</v>
      </c>
      <c r="AK311" s="104">
        <f t="shared" si="73"/>
        <v>24</v>
      </c>
      <c r="AL311" s="105">
        <f t="shared" si="74"/>
        <v>27.839999999999996</v>
      </c>
      <c r="AM311" s="105">
        <f t="shared" si="75"/>
        <v>24</v>
      </c>
      <c r="AN311" s="105"/>
      <c r="AO311" s="105"/>
      <c r="AP311" s="39">
        <f t="shared" si="80"/>
        <v>1</v>
      </c>
      <c r="AQ311" s="30" t="s">
        <v>78</v>
      </c>
      <c r="AR311" s="30" t="s">
        <v>79</v>
      </c>
      <c r="AS311" s="30">
        <v>333</v>
      </c>
      <c r="AT311" s="113">
        <v>20.88</v>
      </c>
      <c r="AU311" s="113">
        <v>20.88</v>
      </c>
      <c r="AV311" s="72">
        <v>23.8032</v>
      </c>
      <c r="AW311" s="72">
        <v>20.88</v>
      </c>
      <c r="AX311" s="113">
        <v>27.839999999999996</v>
      </c>
      <c r="AY311" s="113">
        <v>24</v>
      </c>
      <c r="AZ311" s="108">
        <v>833</v>
      </c>
      <c r="BA311" s="112">
        <v>18.37</v>
      </c>
      <c r="BB311" s="112">
        <v>18.37</v>
      </c>
      <c r="BC311" s="112">
        <v>20.941800000000004</v>
      </c>
      <c r="BD311" s="112">
        <v>18.37</v>
      </c>
      <c r="BE311" s="112">
        <v>24.48</v>
      </c>
      <c r="BF311" s="112">
        <v>21.12</v>
      </c>
      <c r="BG311" s="109">
        <v>1667</v>
      </c>
      <c r="BH311" s="112">
        <v>16.37</v>
      </c>
      <c r="BI311" s="112">
        <v>16.37037037037037</v>
      </c>
      <c r="BJ311" s="112">
        <v>18.661800000000003</v>
      </c>
      <c r="BK311" s="112">
        <v>16.37037037037037</v>
      </c>
      <c r="BL311" s="112">
        <v>21.84</v>
      </c>
      <c r="BM311" s="112">
        <v>18.84</v>
      </c>
      <c r="BN311" s="109">
        <v>4167</v>
      </c>
      <c r="BO311" s="112">
        <v>15.59</v>
      </c>
      <c r="BP311" s="112">
        <v>15.59</v>
      </c>
      <c r="BQ311" s="112">
        <v>17.772600000000001</v>
      </c>
      <c r="BR311" s="112">
        <v>15.59</v>
      </c>
      <c r="BS311" s="112">
        <v>20.82</v>
      </c>
      <c r="BT311" s="112">
        <v>17.940000000000001</v>
      </c>
      <c r="BU311" s="109"/>
      <c r="BV311" s="112"/>
      <c r="BW311" s="112"/>
      <c r="BX311" s="112"/>
      <c r="BY311" s="112"/>
      <c r="BZ311" s="112"/>
      <c r="CA311" s="112"/>
      <c r="CB311" s="106" t="str">
        <f t="shared" si="76"/>
        <v>Heineken</v>
      </c>
      <c r="CC311" s="30"/>
      <c r="CD311" s="30"/>
      <c r="CE311" s="73"/>
      <c r="CF311" s="74"/>
      <c r="CG311" s="30"/>
      <c r="CH311" s="30"/>
      <c r="CI311" s="30">
        <v>100051</v>
      </c>
    </row>
    <row r="312" spans="1:87" ht="15" customHeight="1" x14ac:dyDescent="0.25">
      <c r="A312" s="30" t="s">
        <v>188</v>
      </c>
      <c r="B312" s="30">
        <v>88026626</v>
      </c>
      <c r="C312" s="30" t="s">
        <v>466</v>
      </c>
      <c r="D312" s="96">
        <f>VLOOKUP(B312,'Status update'!B:E,4,0)</f>
        <v>1</v>
      </c>
      <c r="E312" s="96">
        <f>D312</f>
        <v>1</v>
      </c>
      <c r="F312" s="96">
        <f>VLOOKUP(B312,'Status update'!B:D,3,0)</f>
        <v>0</v>
      </c>
      <c r="G312" s="97">
        <f t="shared" si="65"/>
        <v>0</v>
      </c>
      <c r="H312" s="30"/>
      <c r="I312" s="30"/>
      <c r="J312" s="30"/>
      <c r="K312" s="98">
        <f t="shared" si="66"/>
        <v>0</v>
      </c>
      <c r="L312" s="98">
        <f t="shared" si="67"/>
        <v>0</v>
      </c>
      <c r="M312" s="99"/>
      <c r="N312" s="100">
        <f t="shared" si="68"/>
        <v>0</v>
      </c>
      <c r="O312" s="101"/>
      <c r="P312" s="102"/>
      <c r="Q312" s="103"/>
      <c r="R312" s="103"/>
      <c r="S312" s="30" t="s">
        <v>73</v>
      </c>
      <c r="T312" s="30" t="s">
        <v>74</v>
      </c>
      <c r="U312" s="30">
        <v>20</v>
      </c>
      <c r="V312" s="30">
        <v>20</v>
      </c>
      <c r="W312" s="30">
        <v>7</v>
      </c>
      <c r="X312" s="30">
        <v>100</v>
      </c>
      <c r="Y312" s="30" t="s">
        <v>75</v>
      </c>
      <c r="Z312" s="30">
        <v>10</v>
      </c>
      <c r="AA312" s="30" t="s">
        <v>76</v>
      </c>
      <c r="AB312" s="30" t="s">
        <v>117</v>
      </c>
      <c r="AC312" s="30">
        <v>70</v>
      </c>
      <c r="AD312" s="30">
        <v>77</v>
      </c>
      <c r="AE312" s="107"/>
      <c r="AF312" s="75"/>
      <c r="AG312" s="104">
        <f t="shared" si="69"/>
        <v>54.98</v>
      </c>
      <c r="AH312" s="104">
        <f t="shared" si="70"/>
        <v>64.326599999999999</v>
      </c>
      <c r="AI312" s="104">
        <f t="shared" si="71"/>
        <v>56</v>
      </c>
      <c r="AJ312" s="104">
        <f t="shared" si="72"/>
        <v>73.7</v>
      </c>
      <c r="AK312" s="104">
        <f t="shared" si="73"/>
        <v>63.6</v>
      </c>
      <c r="AL312" s="105">
        <f t="shared" si="74"/>
        <v>73.7</v>
      </c>
      <c r="AM312" s="105">
        <f t="shared" si="75"/>
        <v>63.6</v>
      </c>
      <c r="AN312" s="105"/>
      <c r="AO312" s="105"/>
      <c r="AP312" s="39">
        <f t="shared" si="80"/>
        <v>1</v>
      </c>
      <c r="AQ312" s="30" t="s">
        <v>78</v>
      </c>
      <c r="AR312" s="30" t="s">
        <v>79</v>
      </c>
      <c r="AS312" s="30">
        <v>100</v>
      </c>
      <c r="AT312" s="113">
        <v>54.98</v>
      </c>
      <c r="AU312" s="113">
        <v>56</v>
      </c>
      <c r="AV312" s="72">
        <v>64.326599999999999</v>
      </c>
      <c r="AW312" s="72">
        <v>56</v>
      </c>
      <c r="AX312" s="113">
        <v>73.7</v>
      </c>
      <c r="AY312" s="113">
        <v>63.6</v>
      </c>
      <c r="AZ312" s="108">
        <v>250</v>
      </c>
      <c r="BA312" s="112">
        <v>53.65</v>
      </c>
      <c r="BB312" s="112">
        <v>54.67</v>
      </c>
      <c r="BC312" s="112">
        <v>62.770499999999991</v>
      </c>
      <c r="BD312" s="112">
        <v>54.67</v>
      </c>
      <c r="BE312" s="112">
        <v>71.900000000000006</v>
      </c>
      <c r="BF312" s="112">
        <v>62.1</v>
      </c>
      <c r="BG312" s="109"/>
      <c r="BH312" s="112"/>
      <c r="BI312" s="112"/>
      <c r="BJ312" s="112"/>
      <c r="BK312" s="112"/>
      <c r="BL312" s="112"/>
      <c r="BM312" s="112"/>
      <c r="BN312" s="109"/>
      <c r="BO312" s="112"/>
      <c r="BP312" s="112"/>
      <c r="BQ312" s="112"/>
      <c r="BR312" s="112"/>
      <c r="BS312" s="112"/>
      <c r="BT312" s="112"/>
      <c r="BU312" s="109"/>
      <c r="BV312" s="112"/>
      <c r="BW312" s="112"/>
      <c r="BX312" s="112"/>
      <c r="BY312" s="112"/>
      <c r="BZ312" s="112"/>
      <c r="CA312" s="112"/>
      <c r="CB312" s="106" t="str">
        <f t="shared" si="76"/>
        <v>Heineken - 0.0</v>
      </c>
      <c r="CC312" s="30"/>
      <c r="CD312" s="30"/>
      <c r="CE312" s="73"/>
      <c r="CF312" s="74"/>
      <c r="CG312" s="30"/>
      <c r="CH312" s="30"/>
      <c r="CI312" s="30">
        <v>100051</v>
      </c>
    </row>
    <row r="313" spans="1:87" ht="15" customHeight="1" x14ac:dyDescent="0.25">
      <c r="A313" s="115" t="s">
        <v>467</v>
      </c>
      <c r="B313" s="115">
        <v>88026712</v>
      </c>
      <c r="C313" s="115" t="s">
        <v>468</v>
      </c>
      <c r="D313" s="96">
        <f>VLOOKUP(B313,'Status update'!B:E,4,0)</f>
        <v>3</v>
      </c>
      <c r="E313" s="96">
        <f>D313</f>
        <v>3</v>
      </c>
      <c r="F313" s="96">
        <f>VLOOKUP(B313,'Status update'!B:D,3,0)</f>
        <v>4167</v>
      </c>
      <c r="G313" s="97">
        <f t="shared" si="65"/>
        <v>4167</v>
      </c>
      <c r="H313" s="30"/>
      <c r="I313" s="30"/>
      <c r="J313" s="30"/>
      <c r="K313" s="98">
        <f t="shared" si="66"/>
        <v>1</v>
      </c>
      <c r="L313" s="98">
        <f t="shared" si="67"/>
        <v>1</v>
      </c>
      <c r="M313" s="99"/>
      <c r="N313" s="100">
        <f t="shared" si="68"/>
        <v>0</v>
      </c>
      <c r="O313" s="101"/>
      <c r="P313" s="102"/>
      <c r="Q313" s="103"/>
      <c r="R313" s="103"/>
      <c r="S313" s="30" t="s">
        <v>81</v>
      </c>
      <c r="T313" s="30" t="s">
        <v>469</v>
      </c>
      <c r="U313" s="30">
        <v>28.3</v>
      </c>
      <c r="V313" s="30">
        <v>22.2</v>
      </c>
      <c r="W313" s="30">
        <v>22</v>
      </c>
      <c r="X313" s="30">
        <v>4167</v>
      </c>
      <c r="Y313" s="30" t="s">
        <v>89</v>
      </c>
      <c r="Z313" s="30">
        <v>24</v>
      </c>
      <c r="AA313" s="30" t="s">
        <v>76</v>
      </c>
      <c r="AB313" s="30" t="s">
        <v>113</v>
      </c>
      <c r="AC313" s="30">
        <v>30</v>
      </c>
      <c r="AD313" s="30">
        <v>35</v>
      </c>
      <c r="AE313" s="107"/>
      <c r="AF313" s="75"/>
      <c r="AG313" s="104">
        <f t="shared" si="69"/>
        <v>10.56</v>
      </c>
      <c r="AH313" s="104">
        <f t="shared" si="70"/>
        <v>0</v>
      </c>
      <c r="AI313" s="104">
        <f t="shared" si="71"/>
        <v>10.56</v>
      </c>
      <c r="AJ313" s="104" t="str">
        <f t="shared" si="72"/>
        <v/>
      </c>
      <c r="AK313" s="104">
        <f t="shared" si="73"/>
        <v>11.040000000000001</v>
      </c>
      <c r="AL313" s="105" t="str">
        <f t="shared" si="74"/>
        <v/>
      </c>
      <c r="AM313" s="105">
        <f t="shared" si="75"/>
        <v>11.040000000000001</v>
      </c>
      <c r="AN313" s="105"/>
      <c r="AO313" s="105"/>
      <c r="AP313" s="39">
        <v>1</v>
      </c>
      <c r="AQ313" s="30" t="s">
        <v>118</v>
      </c>
      <c r="AR313" s="30" t="s">
        <v>79</v>
      </c>
      <c r="AS313" s="30">
        <v>4167</v>
      </c>
      <c r="AT313" s="113">
        <v>10.56</v>
      </c>
      <c r="AU313" s="113">
        <v>10.56</v>
      </c>
      <c r="AV313" s="72"/>
      <c r="AW313" s="72">
        <v>10.56</v>
      </c>
      <c r="AX313" s="113" t="s">
        <v>170</v>
      </c>
      <c r="AY313" s="113">
        <v>11.040000000000001</v>
      </c>
      <c r="AZ313" s="108"/>
      <c r="BA313" s="112"/>
      <c r="BB313" s="112"/>
      <c r="BC313" s="112"/>
      <c r="BD313" s="112"/>
      <c r="BE313" s="112"/>
      <c r="BF313" s="112"/>
      <c r="BG313" s="109"/>
      <c r="BH313" s="112"/>
      <c r="BI313" s="112"/>
      <c r="BJ313" s="112"/>
      <c r="BK313" s="112"/>
      <c r="BL313" s="112"/>
      <c r="BM313" s="112"/>
      <c r="BN313" s="109"/>
      <c r="BO313" s="112"/>
      <c r="BP313" s="112"/>
      <c r="BQ313" s="112"/>
      <c r="BR313" s="112"/>
      <c r="BS313" s="112"/>
      <c r="BT313" s="112"/>
      <c r="BU313" s="109"/>
      <c r="BV313" s="112"/>
      <c r="BW313" s="112"/>
      <c r="BX313" s="112"/>
      <c r="BY313" s="112"/>
      <c r="BZ313" s="112"/>
      <c r="CA313" s="112"/>
      <c r="CB313" s="106" t="str">
        <f t="shared" si="76"/>
        <v xml:space="preserve">Heineken </v>
      </c>
      <c r="CC313" s="30"/>
      <c r="CD313" s="30"/>
      <c r="CE313" s="73"/>
      <c r="CF313" s="74"/>
      <c r="CG313" s="30"/>
      <c r="CH313" s="30"/>
      <c r="CI313" s="110">
        <v>102164</v>
      </c>
    </row>
    <row r="314" spans="1:87" ht="15" customHeight="1" x14ac:dyDescent="0.25">
      <c r="A314" s="30" t="s">
        <v>71</v>
      </c>
      <c r="B314" s="30">
        <v>88026859</v>
      </c>
      <c r="C314" s="30" t="s">
        <v>470</v>
      </c>
      <c r="D314" s="96">
        <f>VLOOKUP(B314,'Status update'!B:E,4,0)</f>
        <v>2</v>
      </c>
      <c r="E314" s="96">
        <v>3</v>
      </c>
      <c r="F314" s="96">
        <f>VLOOKUP(B314,'Status update'!B:D,3,0)</f>
        <v>46</v>
      </c>
      <c r="G314" s="97">
        <f t="shared" si="65"/>
        <v>19</v>
      </c>
      <c r="H314" s="30" t="s">
        <v>99</v>
      </c>
      <c r="I314" s="30"/>
      <c r="J314" s="30"/>
      <c r="K314" s="98">
        <f t="shared" si="66"/>
        <v>0.92</v>
      </c>
      <c r="L314" s="98">
        <f t="shared" si="67"/>
        <v>0.38</v>
      </c>
      <c r="M314" s="99"/>
      <c r="N314" s="100">
        <f t="shared" si="68"/>
        <v>0</v>
      </c>
      <c r="O314" s="101">
        <v>1</v>
      </c>
      <c r="P314" s="102"/>
      <c r="Q314" s="103">
        <v>27</v>
      </c>
      <c r="R314" s="103"/>
      <c r="S314" s="30" t="s">
        <v>73</v>
      </c>
      <c r="T314" s="30" t="s">
        <v>74</v>
      </c>
      <c r="U314" s="30">
        <v>26</v>
      </c>
      <c r="V314" s="30">
        <v>16</v>
      </c>
      <c r="W314" s="30">
        <v>17</v>
      </c>
      <c r="X314" s="30">
        <v>50</v>
      </c>
      <c r="Y314" s="30" t="s">
        <v>75</v>
      </c>
      <c r="Z314" s="30">
        <v>50</v>
      </c>
      <c r="AA314" s="30" t="s">
        <v>76</v>
      </c>
      <c r="AB314" s="30" t="s">
        <v>77</v>
      </c>
      <c r="AC314" s="30">
        <v>70</v>
      </c>
      <c r="AD314" s="30">
        <v>77</v>
      </c>
      <c r="AE314" s="75"/>
      <c r="AF314" s="73"/>
      <c r="AG314" s="104">
        <f t="shared" si="69"/>
        <v>35.619999999999997</v>
      </c>
      <c r="AH314" s="104">
        <f t="shared" si="70"/>
        <v>40.6068</v>
      </c>
      <c r="AI314" s="104">
        <f t="shared" si="71"/>
        <v>40</v>
      </c>
      <c r="AJ314" s="104">
        <f t="shared" si="72"/>
        <v>47.5</v>
      </c>
      <c r="AK314" s="104">
        <f t="shared" si="73"/>
        <v>46</v>
      </c>
      <c r="AL314" s="105">
        <f t="shared" si="74"/>
        <v>47.5</v>
      </c>
      <c r="AM314" s="105">
        <f t="shared" si="75"/>
        <v>46</v>
      </c>
      <c r="AN314" s="105"/>
      <c r="AO314" s="105"/>
      <c r="AP314" s="39">
        <f t="shared" si="80"/>
        <v>1</v>
      </c>
      <c r="AQ314" s="30" t="s">
        <v>115</v>
      </c>
      <c r="AR314" s="30" t="s">
        <v>79</v>
      </c>
      <c r="AS314" s="30">
        <v>50</v>
      </c>
      <c r="AT314" s="113">
        <v>35.619999999999997</v>
      </c>
      <c r="AU314" s="113">
        <v>40</v>
      </c>
      <c r="AV314" s="72">
        <v>40.6068</v>
      </c>
      <c r="AW314" s="72">
        <v>40</v>
      </c>
      <c r="AX314" s="113">
        <v>47.5</v>
      </c>
      <c r="AY314" s="113">
        <v>46</v>
      </c>
      <c r="AZ314" s="108">
        <v>100</v>
      </c>
      <c r="BA314" s="112">
        <v>34.94</v>
      </c>
      <c r="BB314" s="112">
        <v>37.47</v>
      </c>
      <c r="BC314" s="112">
        <v>39.831600000000002</v>
      </c>
      <c r="BD314" s="112">
        <v>37.47</v>
      </c>
      <c r="BE314" s="112">
        <v>46.5</v>
      </c>
      <c r="BF314" s="112">
        <v>43</v>
      </c>
      <c r="BG314" s="109">
        <v>200</v>
      </c>
      <c r="BH314" s="112">
        <v>34.32</v>
      </c>
      <c r="BI314" s="112">
        <v>36.234567901234563</v>
      </c>
      <c r="BJ314" s="112">
        <v>39.124800000000008</v>
      </c>
      <c r="BK314" s="112">
        <v>36.234567901234563</v>
      </c>
      <c r="BL314" s="112">
        <v>46</v>
      </c>
      <c r="BM314" s="112">
        <v>41.5</v>
      </c>
      <c r="BN314" s="109">
        <v>500</v>
      </c>
      <c r="BO314" s="112">
        <v>33.15</v>
      </c>
      <c r="BP314" s="112">
        <v>35</v>
      </c>
      <c r="BQ314" s="112">
        <v>37.791000000000004</v>
      </c>
      <c r="BR314" s="112">
        <v>35</v>
      </c>
      <c r="BS314" s="112">
        <v>44</v>
      </c>
      <c r="BT314" s="112">
        <v>40.5</v>
      </c>
      <c r="BU314" s="109"/>
      <c r="BV314" s="112"/>
      <c r="BW314" s="112"/>
      <c r="BX314" s="112"/>
      <c r="BY314" s="112"/>
      <c r="BZ314" s="112"/>
      <c r="CA314" s="112"/>
      <c r="CB314" s="106" t="str">
        <f t="shared" si="76"/>
        <v>Heineken</v>
      </c>
      <c r="CC314" s="30"/>
      <c r="CD314" s="30"/>
      <c r="CE314" s="73"/>
      <c r="CF314" s="74"/>
      <c r="CG314" s="30"/>
      <c r="CH314" s="30"/>
      <c r="CI314" s="30">
        <v>100051</v>
      </c>
    </row>
    <row r="315" spans="1:87" ht="15" customHeight="1" x14ac:dyDescent="0.25">
      <c r="A315" s="30" t="s">
        <v>71</v>
      </c>
      <c r="B315" s="30">
        <v>88026713</v>
      </c>
      <c r="C315" s="30" t="s">
        <v>471</v>
      </c>
      <c r="D315" s="96">
        <f>VLOOKUP(B315,'Status update'!B:E,4,0)</f>
        <v>1</v>
      </c>
      <c r="E315" s="96">
        <f t="shared" ref="E315:E322" si="81">D315</f>
        <v>1</v>
      </c>
      <c r="F315" s="96">
        <f>VLOOKUP(B315,'Status update'!B:D,3,0)</f>
        <v>0</v>
      </c>
      <c r="G315" s="97">
        <f t="shared" si="65"/>
        <v>0</v>
      </c>
      <c r="H315" s="30"/>
      <c r="I315" s="30"/>
      <c r="J315" s="30"/>
      <c r="K315" s="98">
        <f t="shared" si="66"/>
        <v>0</v>
      </c>
      <c r="L315" s="98">
        <f t="shared" si="67"/>
        <v>0</v>
      </c>
      <c r="M315" s="99"/>
      <c r="N315" s="100">
        <f t="shared" si="68"/>
        <v>0</v>
      </c>
      <c r="O315" s="101"/>
      <c r="P315" s="102"/>
      <c r="Q315" s="103"/>
      <c r="R315" s="103"/>
      <c r="S315" s="30" t="s">
        <v>81</v>
      </c>
      <c r="T315" s="30" t="s">
        <v>469</v>
      </c>
      <c r="U315" s="30">
        <v>20.2</v>
      </c>
      <c r="V315" s="30">
        <v>14.4</v>
      </c>
      <c r="W315" s="30">
        <v>22.1</v>
      </c>
      <c r="X315" s="30">
        <v>16667</v>
      </c>
      <c r="Y315" s="30" t="s">
        <v>89</v>
      </c>
      <c r="Z315" s="30">
        <v>6</v>
      </c>
      <c r="AA315" s="30" t="s">
        <v>76</v>
      </c>
      <c r="AB315" s="30" t="s">
        <v>113</v>
      </c>
      <c r="AC315" s="30">
        <v>30</v>
      </c>
      <c r="AD315" s="30">
        <v>35</v>
      </c>
      <c r="AE315" s="107"/>
      <c r="AF315" s="75"/>
      <c r="AG315" s="104">
        <f t="shared" si="69"/>
        <v>4.08</v>
      </c>
      <c r="AH315" s="104">
        <f t="shared" si="70"/>
        <v>0</v>
      </c>
      <c r="AI315" s="104">
        <f t="shared" si="71"/>
        <v>4.08</v>
      </c>
      <c r="AJ315" s="104" t="str">
        <f t="shared" si="72"/>
        <v/>
      </c>
      <c r="AK315" s="104">
        <f t="shared" si="73"/>
        <v>4.26</v>
      </c>
      <c r="AL315" s="105" t="str">
        <f t="shared" si="74"/>
        <v/>
      </c>
      <c r="AM315" s="105">
        <f t="shared" si="75"/>
        <v>4.26</v>
      </c>
      <c r="AN315" s="105"/>
      <c r="AO315" s="105"/>
      <c r="AP315" s="39">
        <f t="shared" si="80"/>
        <v>1</v>
      </c>
      <c r="AQ315" s="30" t="s">
        <v>118</v>
      </c>
      <c r="AR315" s="30" t="s">
        <v>79</v>
      </c>
      <c r="AS315" s="30">
        <v>16667</v>
      </c>
      <c r="AT315" s="113">
        <v>4.08</v>
      </c>
      <c r="AU315" s="113">
        <v>4.08</v>
      </c>
      <c r="AV315" s="72"/>
      <c r="AW315" s="72">
        <v>4.08</v>
      </c>
      <c r="AX315" s="113" t="s">
        <v>170</v>
      </c>
      <c r="AY315" s="113">
        <v>4.26</v>
      </c>
      <c r="AZ315" s="108"/>
      <c r="BA315" s="112"/>
      <c r="BB315" s="112"/>
      <c r="BC315" s="112"/>
      <c r="BD315" s="112"/>
      <c r="BE315" s="112"/>
      <c r="BF315" s="112"/>
      <c r="BG315" s="109"/>
      <c r="BH315" s="112"/>
      <c r="BI315" s="112"/>
      <c r="BJ315" s="112"/>
      <c r="BK315" s="112"/>
      <c r="BL315" s="112"/>
      <c r="BM315" s="112"/>
      <c r="BN315" s="109"/>
      <c r="BO315" s="112"/>
      <c r="BP315" s="112"/>
      <c r="BQ315" s="112"/>
      <c r="BR315" s="112"/>
      <c r="BS315" s="112"/>
      <c r="BT315" s="112"/>
      <c r="BU315" s="109"/>
      <c r="BV315" s="112"/>
      <c r="BW315" s="112"/>
      <c r="BX315" s="112"/>
      <c r="BY315" s="112"/>
      <c r="BZ315" s="112"/>
      <c r="CA315" s="112"/>
      <c r="CB315" s="106" t="str">
        <f t="shared" si="76"/>
        <v>Heineken</v>
      </c>
      <c r="CC315" s="30"/>
      <c r="CD315" s="30"/>
      <c r="CE315" s="73"/>
      <c r="CF315" s="74"/>
      <c r="CG315" s="30"/>
      <c r="CH315" s="30"/>
      <c r="CI315" s="110">
        <v>102164</v>
      </c>
    </row>
    <row r="316" spans="1:87" ht="15" customHeight="1" x14ac:dyDescent="0.25">
      <c r="A316" s="30" t="s">
        <v>71</v>
      </c>
      <c r="B316" s="30">
        <v>88026714</v>
      </c>
      <c r="C316" s="30" t="s">
        <v>472</v>
      </c>
      <c r="D316" s="96">
        <f>VLOOKUP(B316,'Status update'!B:E,4,0)</f>
        <v>1</v>
      </c>
      <c r="E316" s="96">
        <f t="shared" si="81"/>
        <v>1</v>
      </c>
      <c r="F316" s="96">
        <f>VLOOKUP(B316,'Status update'!B:D,3,0)</f>
        <v>0</v>
      </c>
      <c r="G316" s="97">
        <f t="shared" si="65"/>
        <v>0</v>
      </c>
      <c r="H316" s="30"/>
      <c r="I316" s="30"/>
      <c r="J316" s="30"/>
      <c r="K316" s="98">
        <f t="shared" si="66"/>
        <v>0</v>
      </c>
      <c r="L316" s="98">
        <f t="shared" si="67"/>
        <v>0</v>
      </c>
      <c r="M316" s="99"/>
      <c r="N316" s="100">
        <f t="shared" si="68"/>
        <v>0</v>
      </c>
      <c r="O316" s="101"/>
      <c r="P316" s="102"/>
      <c r="Q316" s="103"/>
      <c r="R316" s="103"/>
      <c r="S316" s="30" t="s">
        <v>81</v>
      </c>
      <c r="T316" s="30" t="s">
        <v>469</v>
      </c>
      <c r="U316" s="30">
        <v>40.1</v>
      </c>
      <c r="V316" s="30">
        <v>27.8</v>
      </c>
      <c r="W316" s="30">
        <v>22.1</v>
      </c>
      <c r="X316" s="30">
        <v>4167</v>
      </c>
      <c r="Y316" s="30" t="s">
        <v>89</v>
      </c>
      <c r="Z316" s="30">
        <v>24</v>
      </c>
      <c r="AA316" s="30" t="s">
        <v>76</v>
      </c>
      <c r="AB316" s="30" t="s">
        <v>113</v>
      </c>
      <c r="AC316" s="30">
        <v>30</v>
      </c>
      <c r="AD316" s="30">
        <v>35</v>
      </c>
      <c r="AE316" s="107"/>
      <c r="AF316" s="75"/>
      <c r="AG316" s="104">
        <f t="shared" si="69"/>
        <v>16.079999999999998</v>
      </c>
      <c r="AH316" s="104">
        <f t="shared" si="70"/>
        <v>0</v>
      </c>
      <c r="AI316" s="104">
        <f t="shared" si="71"/>
        <v>16.079999999999998</v>
      </c>
      <c r="AJ316" s="104" t="str">
        <f t="shared" si="72"/>
        <v/>
      </c>
      <c r="AK316" s="104">
        <f t="shared" si="73"/>
        <v>17.04</v>
      </c>
      <c r="AL316" s="105" t="str">
        <f t="shared" si="74"/>
        <v/>
      </c>
      <c r="AM316" s="105">
        <f t="shared" si="75"/>
        <v>17.04</v>
      </c>
      <c r="AN316" s="105"/>
      <c r="AO316" s="105"/>
      <c r="AP316" s="39">
        <f t="shared" si="80"/>
        <v>1</v>
      </c>
      <c r="AQ316" s="30" t="s">
        <v>118</v>
      </c>
      <c r="AR316" s="30" t="s">
        <v>79</v>
      </c>
      <c r="AS316" s="30">
        <v>4167</v>
      </c>
      <c r="AT316" s="113">
        <v>16.079999999999998</v>
      </c>
      <c r="AU316" s="113">
        <v>16.079999999999998</v>
      </c>
      <c r="AV316" s="72"/>
      <c r="AW316" s="72">
        <v>16.079999999999998</v>
      </c>
      <c r="AX316" s="113" t="s">
        <v>170</v>
      </c>
      <c r="AY316" s="113">
        <v>17.04</v>
      </c>
      <c r="AZ316" s="108"/>
      <c r="BA316" s="112"/>
      <c r="BB316" s="112"/>
      <c r="BC316" s="112"/>
      <c r="BD316" s="112"/>
      <c r="BE316" s="112"/>
      <c r="BF316" s="112"/>
      <c r="BG316" s="109"/>
      <c r="BH316" s="112"/>
      <c r="BI316" s="112"/>
      <c r="BJ316" s="112"/>
      <c r="BK316" s="112"/>
      <c r="BL316" s="112"/>
      <c r="BM316" s="112"/>
      <c r="BN316" s="109"/>
      <c r="BO316" s="112"/>
      <c r="BP316" s="112"/>
      <c r="BQ316" s="112"/>
      <c r="BR316" s="112"/>
      <c r="BS316" s="112"/>
      <c r="BT316" s="112"/>
      <c r="BU316" s="109"/>
      <c r="BV316" s="112"/>
      <c r="BW316" s="112"/>
      <c r="BX316" s="112"/>
      <c r="BY316" s="112"/>
      <c r="BZ316" s="112"/>
      <c r="CA316" s="112"/>
      <c r="CB316" s="106" t="str">
        <f t="shared" si="76"/>
        <v>Heineken</v>
      </c>
      <c r="CC316" s="30"/>
      <c r="CD316" s="30"/>
      <c r="CE316" s="73"/>
      <c r="CF316" s="74"/>
      <c r="CG316" s="30"/>
      <c r="CH316" s="30"/>
      <c r="CI316" s="110">
        <v>102164</v>
      </c>
    </row>
    <row r="317" spans="1:87" ht="15" customHeight="1" x14ac:dyDescent="0.25">
      <c r="A317" s="30" t="s">
        <v>71</v>
      </c>
      <c r="B317" s="30">
        <v>88026715</v>
      </c>
      <c r="C317" s="30" t="s">
        <v>473</v>
      </c>
      <c r="D317" s="96">
        <f>VLOOKUP(B317,'Status update'!B:E,4,0)</f>
        <v>1</v>
      </c>
      <c r="E317" s="96">
        <f t="shared" si="81"/>
        <v>1</v>
      </c>
      <c r="F317" s="96">
        <f>VLOOKUP(B317,'Status update'!B:D,3,0)</f>
        <v>0</v>
      </c>
      <c r="G317" s="97">
        <f t="shared" si="65"/>
        <v>0</v>
      </c>
      <c r="H317" s="30"/>
      <c r="I317" s="30"/>
      <c r="J317" s="30"/>
      <c r="K317" s="98">
        <f t="shared" si="66"/>
        <v>0</v>
      </c>
      <c r="L317" s="98">
        <f t="shared" si="67"/>
        <v>0</v>
      </c>
      <c r="M317" s="99"/>
      <c r="N317" s="100">
        <f t="shared" si="68"/>
        <v>0</v>
      </c>
      <c r="O317" s="101"/>
      <c r="P317" s="102"/>
      <c r="Q317" s="103"/>
      <c r="R317" s="103"/>
      <c r="S317" s="30" t="s">
        <v>81</v>
      </c>
      <c r="T317" s="30" t="s">
        <v>469</v>
      </c>
      <c r="U317" s="30">
        <v>24.1</v>
      </c>
      <c r="V317" s="30">
        <v>17</v>
      </c>
      <c r="W317" s="30">
        <v>26.5</v>
      </c>
      <c r="X317" s="30">
        <v>16667</v>
      </c>
      <c r="Y317" s="30" t="s">
        <v>89</v>
      </c>
      <c r="Z317" s="30">
        <v>6</v>
      </c>
      <c r="AA317" s="30" t="s">
        <v>76</v>
      </c>
      <c r="AB317" s="30" t="s">
        <v>113</v>
      </c>
      <c r="AC317" s="30">
        <v>30</v>
      </c>
      <c r="AD317" s="30">
        <v>35</v>
      </c>
      <c r="AE317" s="107"/>
      <c r="AF317" s="75"/>
      <c r="AG317" s="104">
        <f t="shared" si="69"/>
        <v>5.88</v>
      </c>
      <c r="AH317" s="104">
        <f t="shared" si="70"/>
        <v>0</v>
      </c>
      <c r="AI317" s="104">
        <f t="shared" si="71"/>
        <v>5.88</v>
      </c>
      <c r="AJ317" s="104" t="str">
        <f t="shared" si="72"/>
        <v/>
      </c>
      <c r="AK317" s="104">
        <f t="shared" si="73"/>
        <v>6.18</v>
      </c>
      <c r="AL317" s="105" t="str">
        <f t="shared" si="74"/>
        <v/>
      </c>
      <c r="AM317" s="105">
        <f t="shared" si="75"/>
        <v>6.18</v>
      </c>
      <c r="AN317" s="105"/>
      <c r="AO317" s="105"/>
      <c r="AP317" s="39">
        <f t="shared" si="80"/>
        <v>1</v>
      </c>
      <c r="AQ317" s="30" t="s">
        <v>118</v>
      </c>
      <c r="AR317" s="30" t="s">
        <v>79</v>
      </c>
      <c r="AS317" s="30">
        <v>16667</v>
      </c>
      <c r="AT317" s="113">
        <v>5.88</v>
      </c>
      <c r="AU317" s="113">
        <v>5.88</v>
      </c>
      <c r="AV317" s="72"/>
      <c r="AW317" s="72">
        <v>5.88</v>
      </c>
      <c r="AX317" s="113" t="s">
        <v>170</v>
      </c>
      <c r="AY317" s="113">
        <v>6.18</v>
      </c>
      <c r="AZ317" s="108"/>
      <c r="BA317" s="112"/>
      <c r="BB317" s="112"/>
      <c r="BC317" s="112"/>
      <c r="BD317" s="112"/>
      <c r="BE317" s="112"/>
      <c r="BF317" s="112"/>
      <c r="BG317" s="109"/>
      <c r="BH317" s="112"/>
      <c r="BI317" s="112"/>
      <c r="BJ317" s="112"/>
      <c r="BK317" s="112"/>
      <c r="BL317" s="112"/>
      <c r="BM317" s="112"/>
      <c r="BN317" s="109"/>
      <c r="BO317" s="112"/>
      <c r="BP317" s="112"/>
      <c r="BQ317" s="112"/>
      <c r="BR317" s="112"/>
      <c r="BS317" s="112"/>
      <c r="BT317" s="112"/>
      <c r="BU317" s="109"/>
      <c r="BV317" s="112"/>
      <c r="BW317" s="112"/>
      <c r="BX317" s="112"/>
      <c r="BY317" s="112"/>
      <c r="BZ317" s="112"/>
      <c r="CA317" s="112"/>
      <c r="CB317" s="106" t="str">
        <f t="shared" si="76"/>
        <v>Heineken</v>
      </c>
      <c r="CC317" s="30"/>
      <c r="CD317" s="30"/>
      <c r="CE317" s="73"/>
      <c r="CF317" s="74"/>
      <c r="CG317" s="30"/>
      <c r="CH317" s="30"/>
      <c r="CI317" s="30">
        <v>102164</v>
      </c>
    </row>
    <row r="318" spans="1:87" ht="15" customHeight="1" x14ac:dyDescent="0.25">
      <c r="A318" s="30" t="s">
        <v>71</v>
      </c>
      <c r="B318" s="30">
        <v>88026716</v>
      </c>
      <c r="C318" s="30" t="s">
        <v>474</v>
      </c>
      <c r="D318" s="96">
        <f>VLOOKUP(B318,'Status update'!B:E,4,0)</f>
        <v>1</v>
      </c>
      <c r="E318" s="96">
        <f t="shared" si="81"/>
        <v>1</v>
      </c>
      <c r="F318" s="96">
        <f>VLOOKUP(B318,'Status update'!B:D,3,0)</f>
        <v>0</v>
      </c>
      <c r="G318" s="97">
        <f t="shared" si="65"/>
        <v>0</v>
      </c>
      <c r="H318" s="30"/>
      <c r="I318" s="30"/>
      <c r="J318" s="30"/>
      <c r="K318" s="98">
        <f t="shared" si="66"/>
        <v>0</v>
      </c>
      <c r="L318" s="98">
        <f t="shared" si="67"/>
        <v>0</v>
      </c>
      <c r="M318" s="99"/>
      <c r="N318" s="100">
        <f t="shared" si="68"/>
        <v>0</v>
      </c>
      <c r="O318" s="101"/>
      <c r="P318" s="102"/>
      <c r="Q318" s="103"/>
      <c r="R318" s="103"/>
      <c r="S318" s="30" t="s">
        <v>81</v>
      </c>
      <c r="T318" s="30" t="s">
        <v>469</v>
      </c>
      <c r="U318" s="30">
        <v>47.4</v>
      </c>
      <c r="V318" s="30">
        <v>32.6</v>
      </c>
      <c r="W318" s="30">
        <v>26.5</v>
      </c>
      <c r="X318" s="30">
        <v>4167</v>
      </c>
      <c r="Y318" s="30" t="s">
        <v>89</v>
      </c>
      <c r="Z318" s="30">
        <v>24</v>
      </c>
      <c r="AA318" s="30" t="s">
        <v>76</v>
      </c>
      <c r="AB318" s="30" t="s">
        <v>113</v>
      </c>
      <c r="AC318" s="30">
        <v>30</v>
      </c>
      <c r="AD318" s="30">
        <v>35</v>
      </c>
      <c r="AE318" s="107"/>
      <c r="AF318" s="75"/>
      <c r="AG318" s="104">
        <f t="shared" si="69"/>
        <v>23.28</v>
      </c>
      <c r="AH318" s="104">
        <f t="shared" si="70"/>
        <v>0</v>
      </c>
      <c r="AI318" s="104">
        <f t="shared" si="71"/>
        <v>23.28</v>
      </c>
      <c r="AJ318" s="104" t="str">
        <f t="shared" si="72"/>
        <v/>
      </c>
      <c r="AK318" s="104">
        <f t="shared" si="73"/>
        <v>24.48</v>
      </c>
      <c r="AL318" s="105" t="str">
        <f t="shared" si="74"/>
        <v/>
      </c>
      <c r="AM318" s="105">
        <f t="shared" si="75"/>
        <v>24.48</v>
      </c>
      <c r="AN318" s="105"/>
      <c r="AO318" s="105"/>
      <c r="AP318" s="39">
        <f t="shared" si="80"/>
        <v>1</v>
      </c>
      <c r="AQ318" s="30" t="s">
        <v>118</v>
      </c>
      <c r="AR318" s="30" t="s">
        <v>79</v>
      </c>
      <c r="AS318" s="30">
        <v>4167</v>
      </c>
      <c r="AT318" s="113">
        <v>23.28</v>
      </c>
      <c r="AU318" s="113">
        <v>23.28</v>
      </c>
      <c r="AV318" s="72"/>
      <c r="AW318" s="72">
        <v>23.28</v>
      </c>
      <c r="AX318" s="113" t="s">
        <v>170</v>
      </c>
      <c r="AY318" s="113">
        <v>24.48</v>
      </c>
      <c r="AZ318" s="108"/>
      <c r="BA318" s="112"/>
      <c r="BB318" s="112"/>
      <c r="BC318" s="112"/>
      <c r="BD318" s="112"/>
      <c r="BE318" s="112"/>
      <c r="BF318" s="112"/>
      <c r="BG318" s="109"/>
      <c r="BH318" s="112"/>
      <c r="BI318" s="112"/>
      <c r="BJ318" s="112"/>
      <c r="BK318" s="112"/>
      <c r="BL318" s="112"/>
      <c r="BM318" s="112"/>
      <c r="BN318" s="109"/>
      <c r="BO318" s="112"/>
      <c r="BP318" s="112"/>
      <c r="BQ318" s="112"/>
      <c r="BR318" s="112"/>
      <c r="BS318" s="112"/>
      <c r="BT318" s="112"/>
      <c r="BU318" s="109"/>
      <c r="BV318" s="112"/>
      <c r="BW318" s="112"/>
      <c r="BX318" s="112"/>
      <c r="BY318" s="112"/>
      <c r="BZ318" s="112"/>
      <c r="CA318" s="112"/>
      <c r="CB318" s="106" t="str">
        <f t="shared" si="76"/>
        <v>Heineken</v>
      </c>
      <c r="CC318" s="30"/>
      <c r="CD318" s="30"/>
      <c r="CE318" s="73"/>
      <c r="CF318" s="74"/>
      <c r="CG318" s="30"/>
      <c r="CH318" s="30"/>
      <c r="CI318" s="110">
        <v>102164</v>
      </c>
    </row>
    <row r="319" spans="1:87" ht="15" customHeight="1" x14ac:dyDescent="0.25">
      <c r="A319" s="30" t="s">
        <v>188</v>
      </c>
      <c r="B319" s="30">
        <v>88026717</v>
      </c>
      <c r="C319" s="30" t="s">
        <v>475</v>
      </c>
      <c r="D319" s="96">
        <f>VLOOKUP(B319,'Status update'!B:E,4,0)</f>
        <v>1</v>
      </c>
      <c r="E319" s="96">
        <f t="shared" si="81"/>
        <v>1</v>
      </c>
      <c r="F319" s="96">
        <f>VLOOKUP(B319,'Status update'!B:D,3,0)</f>
        <v>0</v>
      </c>
      <c r="G319" s="97">
        <f t="shared" si="65"/>
        <v>0</v>
      </c>
      <c r="H319" s="30"/>
      <c r="I319" s="30"/>
      <c r="J319" s="30"/>
      <c r="K319" s="98">
        <f t="shared" si="66"/>
        <v>0</v>
      </c>
      <c r="L319" s="98">
        <f t="shared" si="67"/>
        <v>0</v>
      </c>
      <c r="M319" s="99"/>
      <c r="N319" s="100">
        <f t="shared" si="68"/>
        <v>0</v>
      </c>
      <c r="O319" s="101"/>
      <c r="P319" s="102"/>
      <c r="Q319" s="103"/>
      <c r="R319" s="103"/>
      <c r="S319" s="30" t="s">
        <v>81</v>
      </c>
      <c r="T319" s="30" t="s">
        <v>469</v>
      </c>
      <c r="U319" s="30">
        <v>20.2</v>
      </c>
      <c r="V319" s="30">
        <v>14.4</v>
      </c>
      <c r="W319" s="30">
        <v>22.1</v>
      </c>
      <c r="X319" s="30">
        <v>16667</v>
      </c>
      <c r="Y319" s="30" t="s">
        <v>89</v>
      </c>
      <c r="Z319" s="30">
        <v>6</v>
      </c>
      <c r="AA319" s="30" t="s">
        <v>76</v>
      </c>
      <c r="AB319" s="30" t="s">
        <v>113</v>
      </c>
      <c r="AC319" s="30">
        <v>30</v>
      </c>
      <c r="AD319" s="30">
        <v>35</v>
      </c>
      <c r="AE319" s="107"/>
      <c r="AF319" s="75"/>
      <c r="AG319" s="104">
        <f t="shared" si="69"/>
        <v>4.08</v>
      </c>
      <c r="AH319" s="104">
        <f t="shared" si="70"/>
        <v>0</v>
      </c>
      <c r="AI319" s="104">
        <f t="shared" si="71"/>
        <v>4.08</v>
      </c>
      <c r="AJ319" s="104" t="str">
        <f t="shared" si="72"/>
        <v/>
      </c>
      <c r="AK319" s="104">
        <f t="shared" si="73"/>
        <v>4.32</v>
      </c>
      <c r="AL319" s="105" t="str">
        <f t="shared" si="74"/>
        <v/>
      </c>
      <c r="AM319" s="105">
        <f t="shared" si="75"/>
        <v>4.32</v>
      </c>
      <c r="AN319" s="105"/>
      <c r="AO319" s="105"/>
      <c r="AP319" s="39">
        <f t="shared" si="80"/>
        <v>1</v>
      </c>
      <c r="AQ319" s="30" t="s">
        <v>118</v>
      </c>
      <c r="AR319" s="30" t="s">
        <v>79</v>
      </c>
      <c r="AS319" s="30">
        <v>16667</v>
      </c>
      <c r="AT319" s="113">
        <v>4.08</v>
      </c>
      <c r="AU319" s="113">
        <v>4.08</v>
      </c>
      <c r="AV319" s="72"/>
      <c r="AW319" s="72">
        <v>4.08</v>
      </c>
      <c r="AX319" s="113" t="s">
        <v>170</v>
      </c>
      <c r="AY319" s="113">
        <v>4.32</v>
      </c>
      <c r="AZ319" s="108"/>
      <c r="BA319" s="112"/>
      <c r="BB319" s="112"/>
      <c r="BC319" s="112"/>
      <c r="BD319" s="112"/>
      <c r="BE319" s="112"/>
      <c r="BF319" s="112"/>
      <c r="BG319" s="109"/>
      <c r="BH319" s="112"/>
      <c r="BI319" s="112"/>
      <c r="BJ319" s="112"/>
      <c r="BK319" s="112"/>
      <c r="BL319" s="112"/>
      <c r="BM319" s="112"/>
      <c r="BN319" s="109"/>
      <c r="BO319" s="112"/>
      <c r="BP319" s="112"/>
      <c r="BQ319" s="112"/>
      <c r="BR319" s="112"/>
      <c r="BS319" s="112"/>
      <c r="BT319" s="112"/>
      <c r="BU319" s="109"/>
      <c r="BV319" s="112"/>
      <c r="BW319" s="112"/>
      <c r="BX319" s="112"/>
      <c r="BY319" s="112"/>
      <c r="BZ319" s="112"/>
      <c r="CA319" s="112"/>
      <c r="CB319" s="106" t="str">
        <f t="shared" si="76"/>
        <v>Heineken - 0.0</v>
      </c>
      <c r="CC319" s="30"/>
      <c r="CD319" s="30"/>
      <c r="CE319" s="73"/>
      <c r="CF319" s="74"/>
      <c r="CG319" s="30"/>
      <c r="CH319" s="30"/>
      <c r="CI319" s="30">
        <v>102164</v>
      </c>
    </row>
    <row r="320" spans="1:87" ht="15" customHeight="1" x14ac:dyDescent="0.25">
      <c r="A320" s="30" t="s">
        <v>188</v>
      </c>
      <c r="B320" s="30">
        <v>88026718</v>
      </c>
      <c r="C320" s="30" t="s">
        <v>476</v>
      </c>
      <c r="D320" s="96">
        <f>VLOOKUP(B320,'Status update'!B:E,4,0)</f>
        <v>1</v>
      </c>
      <c r="E320" s="96">
        <f t="shared" si="81"/>
        <v>1</v>
      </c>
      <c r="F320" s="96">
        <f>VLOOKUP(B320,'Status update'!B:D,3,0)</f>
        <v>0</v>
      </c>
      <c r="G320" s="97">
        <f t="shared" si="65"/>
        <v>0</v>
      </c>
      <c r="H320" s="30"/>
      <c r="I320" s="30"/>
      <c r="J320" s="30"/>
      <c r="K320" s="98">
        <f t="shared" si="66"/>
        <v>0</v>
      </c>
      <c r="L320" s="98">
        <f t="shared" si="67"/>
        <v>0</v>
      </c>
      <c r="M320" s="99"/>
      <c r="N320" s="100">
        <f t="shared" si="68"/>
        <v>0</v>
      </c>
      <c r="O320" s="101"/>
      <c r="P320" s="102"/>
      <c r="Q320" s="103"/>
      <c r="R320" s="103"/>
      <c r="S320" s="30" t="s">
        <v>81</v>
      </c>
      <c r="T320" s="30" t="s">
        <v>469</v>
      </c>
      <c r="U320" s="30">
        <v>40.1</v>
      </c>
      <c r="V320" s="30">
        <v>27.8</v>
      </c>
      <c r="W320" s="30">
        <v>22.1</v>
      </c>
      <c r="X320" s="30">
        <v>4167</v>
      </c>
      <c r="Y320" s="30" t="s">
        <v>89</v>
      </c>
      <c r="Z320" s="30">
        <v>24</v>
      </c>
      <c r="AA320" s="30" t="s">
        <v>76</v>
      </c>
      <c r="AB320" s="30" t="s">
        <v>113</v>
      </c>
      <c r="AC320" s="30">
        <v>30</v>
      </c>
      <c r="AD320" s="30">
        <v>35</v>
      </c>
      <c r="AE320" s="107"/>
      <c r="AF320" s="75"/>
      <c r="AG320" s="104">
        <f t="shared" si="69"/>
        <v>16.09</v>
      </c>
      <c r="AH320" s="104">
        <f t="shared" si="70"/>
        <v>0</v>
      </c>
      <c r="AI320" s="104">
        <f t="shared" si="71"/>
        <v>16.079999999999998</v>
      </c>
      <c r="AJ320" s="104" t="str">
        <f t="shared" si="72"/>
        <v/>
      </c>
      <c r="AK320" s="104">
        <f t="shared" si="73"/>
        <v>17.04</v>
      </c>
      <c r="AL320" s="105" t="str">
        <f t="shared" si="74"/>
        <v/>
      </c>
      <c r="AM320" s="105">
        <f t="shared" si="75"/>
        <v>17.04</v>
      </c>
      <c r="AN320" s="105"/>
      <c r="AO320" s="105"/>
      <c r="AP320" s="39">
        <f t="shared" si="80"/>
        <v>1</v>
      </c>
      <c r="AQ320" s="30" t="s">
        <v>118</v>
      </c>
      <c r="AR320" s="30" t="s">
        <v>79</v>
      </c>
      <c r="AS320" s="30">
        <v>4167</v>
      </c>
      <c r="AT320" s="113">
        <v>16.09</v>
      </c>
      <c r="AU320" s="113">
        <v>16.079999999999998</v>
      </c>
      <c r="AV320" s="72"/>
      <c r="AW320" s="72">
        <v>16.079999999999998</v>
      </c>
      <c r="AX320" s="113" t="s">
        <v>170</v>
      </c>
      <c r="AY320" s="113">
        <v>17.04</v>
      </c>
      <c r="AZ320" s="108"/>
      <c r="BA320" s="112"/>
      <c r="BB320" s="112"/>
      <c r="BC320" s="112"/>
      <c r="BD320" s="112"/>
      <c r="BE320" s="112"/>
      <c r="BF320" s="112"/>
      <c r="BG320" s="109"/>
      <c r="BH320" s="112"/>
      <c r="BI320" s="112"/>
      <c r="BJ320" s="112"/>
      <c r="BK320" s="112"/>
      <c r="BL320" s="112"/>
      <c r="BM320" s="112"/>
      <c r="BN320" s="109"/>
      <c r="BO320" s="112"/>
      <c r="BP320" s="112"/>
      <c r="BQ320" s="112"/>
      <c r="BR320" s="112"/>
      <c r="BS320" s="112"/>
      <c r="BT320" s="112"/>
      <c r="BU320" s="109"/>
      <c r="BV320" s="112"/>
      <c r="BW320" s="112"/>
      <c r="BX320" s="112"/>
      <c r="BY320" s="112"/>
      <c r="BZ320" s="112"/>
      <c r="CA320" s="112"/>
      <c r="CB320" s="106" t="str">
        <f t="shared" si="76"/>
        <v>Heineken - 0.0</v>
      </c>
      <c r="CC320" s="30">
        <v>35</v>
      </c>
      <c r="CD320" s="30"/>
      <c r="CE320" s="73"/>
      <c r="CF320" s="74"/>
      <c r="CG320" s="30"/>
      <c r="CH320" s="30"/>
      <c r="CI320" s="110">
        <v>102164</v>
      </c>
    </row>
    <row r="321" spans="1:87" ht="15" customHeight="1" x14ac:dyDescent="0.25">
      <c r="A321" s="30" t="s">
        <v>188</v>
      </c>
      <c r="B321" s="30">
        <v>88026719</v>
      </c>
      <c r="C321" s="30" t="s">
        <v>477</v>
      </c>
      <c r="D321" s="96">
        <f>VLOOKUP(B321,'Status update'!B:E,4,0)</f>
        <v>1</v>
      </c>
      <c r="E321" s="96">
        <f t="shared" si="81"/>
        <v>1</v>
      </c>
      <c r="F321" s="96">
        <f>VLOOKUP(B321,'Status update'!B:D,3,0)</f>
        <v>0</v>
      </c>
      <c r="G321" s="97">
        <f t="shared" si="65"/>
        <v>0</v>
      </c>
      <c r="H321" s="30"/>
      <c r="I321" s="30"/>
      <c r="J321" s="30"/>
      <c r="K321" s="98">
        <f t="shared" si="66"/>
        <v>0</v>
      </c>
      <c r="L321" s="98">
        <f t="shared" si="67"/>
        <v>0</v>
      </c>
      <c r="M321" s="99"/>
      <c r="N321" s="100">
        <f t="shared" si="68"/>
        <v>0</v>
      </c>
      <c r="O321" s="101"/>
      <c r="P321" s="102"/>
      <c r="Q321" s="103"/>
      <c r="R321" s="103"/>
      <c r="S321" s="30" t="s">
        <v>81</v>
      </c>
      <c r="T321" s="30" t="s">
        <v>469</v>
      </c>
      <c r="U321" s="30">
        <v>24.1</v>
      </c>
      <c r="V321" s="30">
        <v>17</v>
      </c>
      <c r="W321" s="30">
        <v>26.5</v>
      </c>
      <c r="X321" s="30">
        <v>16667</v>
      </c>
      <c r="Y321" s="30" t="s">
        <v>89</v>
      </c>
      <c r="Z321" s="30">
        <v>6</v>
      </c>
      <c r="AA321" s="30" t="s">
        <v>76</v>
      </c>
      <c r="AB321" s="30" t="s">
        <v>113</v>
      </c>
      <c r="AC321" s="30">
        <v>30</v>
      </c>
      <c r="AD321" s="30">
        <v>35</v>
      </c>
      <c r="AE321" s="107"/>
      <c r="AF321" s="75"/>
      <c r="AG321" s="104">
        <f t="shared" si="69"/>
        <v>5.88</v>
      </c>
      <c r="AH321" s="104">
        <f t="shared" si="70"/>
        <v>0</v>
      </c>
      <c r="AI321" s="104">
        <f t="shared" si="71"/>
        <v>5.88</v>
      </c>
      <c r="AJ321" s="104" t="str">
        <f t="shared" si="72"/>
        <v/>
      </c>
      <c r="AK321" s="104">
        <f t="shared" si="73"/>
        <v>6.18</v>
      </c>
      <c r="AL321" s="105" t="str">
        <f t="shared" si="74"/>
        <v/>
      </c>
      <c r="AM321" s="105">
        <f t="shared" si="75"/>
        <v>6.18</v>
      </c>
      <c r="AN321" s="105"/>
      <c r="AO321" s="105"/>
      <c r="AP321" s="39">
        <f t="shared" si="80"/>
        <v>1</v>
      </c>
      <c r="AQ321" s="30" t="s">
        <v>118</v>
      </c>
      <c r="AR321" s="30" t="s">
        <v>79</v>
      </c>
      <c r="AS321" s="30">
        <v>16667</v>
      </c>
      <c r="AT321" s="113">
        <v>5.88</v>
      </c>
      <c r="AU321" s="113">
        <v>5.88</v>
      </c>
      <c r="AV321" s="72"/>
      <c r="AW321" s="72">
        <v>5.88</v>
      </c>
      <c r="AX321" s="113" t="s">
        <v>170</v>
      </c>
      <c r="AY321" s="113">
        <v>6.18</v>
      </c>
      <c r="AZ321" s="108"/>
      <c r="BA321" s="112"/>
      <c r="BB321" s="112"/>
      <c r="BC321" s="112"/>
      <c r="BD321" s="112"/>
      <c r="BE321" s="112"/>
      <c r="BF321" s="112"/>
      <c r="BG321" s="109"/>
      <c r="BH321" s="112"/>
      <c r="BI321" s="112"/>
      <c r="BJ321" s="112"/>
      <c r="BK321" s="112"/>
      <c r="BL321" s="112"/>
      <c r="BM321" s="112"/>
      <c r="BN321" s="109"/>
      <c r="BO321" s="112"/>
      <c r="BP321" s="112"/>
      <c r="BQ321" s="112"/>
      <c r="BR321" s="112"/>
      <c r="BS321" s="112"/>
      <c r="BT321" s="112"/>
      <c r="BU321" s="109"/>
      <c r="BV321" s="112"/>
      <c r="BW321" s="112"/>
      <c r="BX321" s="112"/>
      <c r="BY321" s="112"/>
      <c r="BZ321" s="112"/>
      <c r="CA321" s="112"/>
      <c r="CB321" s="106" t="str">
        <f t="shared" si="76"/>
        <v>Heineken - 0.0</v>
      </c>
      <c r="CC321" s="30"/>
      <c r="CD321" s="30"/>
      <c r="CE321" s="73"/>
      <c r="CF321" s="74"/>
      <c r="CG321" s="30"/>
      <c r="CH321" s="30"/>
      <c r="CI321" s="30">
        <v>102164</v>
      </c>
    </row>
    <row r="322" spans="1:87" ht="15" customHeight="1" x14ac:dyDescent="0.25">
      <c r="A322" s="30" t="s">
        <v>188</v>
      </c>
      <c r="B322" s="30">
        <v>88026720</v>
      </c>
      <c r="C322" s="30" t="s">
        <v>478</v>
      </c>
      <c r="D322" s="96">
        <f>VLOOKUP(B322,'Status update'!B:E,4,0)</f>
        <v>1</v>
      </c>
      <c r="E322" s="96">
        <f t="shared" si="81"/>
        <v>1</v>
      </c>
      <c r="F322" s="96">
        <f>VLOOKUP(B322,'Status update'!B:D,3,0)</f>
        <v>0</v>
      </c>
      <c r="G322" s="97">
        <f t="shared" ref="G322:G385" si="82">F322-Q322-R322+M322</f>
        <v>0</v>
      </c>
      <c r="H322" s="30"/>
      <c r="I322" s="30"/>
      <c r="J322" s="30"/>
      <c r="K322" s="98">
        <f t="shared" ref="K322:K385" si="83">F322/X322</f>
        <v>0</v>
      </c>
      <c r="L322" s="98">
        <f t="shared" ref="L322:L385" si="84">G322/X322</f>
        <v>0</v>
      </c>
      <c r="M322" s="99"/>
      <c r="N322" s="100">
        <f t="shared" ref="N322:N385" si="85">M322*AH322</f>
        <v>0</v>
      </c>
      <c r="O322" s="101"/>
      <c r="P322" s="102"/>
      <c r="Q322" s="103"/>
      <c r="R322" s="103"/>
      <c r="S322" s="30" t="s">
        <v>81</v>
      </c>
      <c r="T322" s="30" t="s">
        <v>469</v>
      </c>
      <c r="U322" s="30">
        <v>47.4</v>
      </c>
      <c r="V322" s="30">
        <v>32.6</v>
      </c>
      <c r="W322" s="30">
        <v>26.5</v>
      </c>
      <c r="X322" s="30">
        <v>4167</v>
      </c>
      <c r="Y322" s="30" t="s">
        <v>89</v>
      </c>
      <c r="Z322" s="30">
        <v>24</v>
      </c>
      <c r="AA322" s="30" t="s">
        <v>76</v>
      </c>
      <c r="AB322" s="30" t="s">
        <v>113</v>
      </c>
      <c r="AC322" s="30">
        <v>30</v>
      </c>
      <c r="AD322" s="30">
        <v>35</v>
      </c>
      <c r="AE322" s="107"/>
      <c r="AF322" s="75"/>
      <c r="AG322" s="104">
        <f t="shared" ref="AG322:AG385" si="86">IF($AP322=1,AT322,IF($AP322=2,BA322,IF($AP322=3,BH322,IF($AP322=4,BO322,IF($AP322=5,BV322,0)))))</f>
        <v>23.28</v>
      </c>
      <c r="AH322" s="104">
        <f t="shared" ref="AH322:AH385" si="87">IF($AP322=1,AV322,IF(AP322=2,BC322,IF(AP322=3,BJ322,IF(AP322=4,BQ322,IF(AP322=5,BX322,0)))))</f>
        <v>0</v>
      </c>
      <c r="AI322" s="104">
        <f t="shared" ref="AI322:AI385" si="88">IF($AP322=1,AW322,IF(AP322=2,BD322,IF(AP322=3,BK322,IF(AP322=4,BR322,IF(AP322=5,BY322,0)))))</f>
        <v>23.28</v>
      </c>
      <c r="AJ322" s="104" t="str">
        <f t="shared" ref="AJ322:AJ385" si="89">AX322</f>
        <v/>
      </c>
      <c r="AK322" s="104">
        <f t="shared" ref="AK322:AK385" si="90">AY322</f>
        <v>24.48</v>
      </c>
      <c r="AL322" s="105" t="str">
        <f t="shared" ref="AL322:AL385" si="91">IF($AP322=1,AX322,IF($AP322=2,BE322,IF($AP322=3,BL322,IF($AP322=4,BS322,IF($AP322=5,BZ322,0)))))</f>
        <v/>
      </c>
      <c r="AM322" s="105">
        <f t="shared" ref="AM322:AM385" si="92">IF($AP322=1,AY322,IF($AP322=2,BF322,IF($AP322=3,BM322,IF($AP322=4,BT322,IF($AP322=5,CA322,0)))))</f>
        <v>24.48</v>
      </c>
      <c r="AN322" s="105"/>
      <c r="AO322" s="105"/>
      <c r="AP322" s="39">
        <f t="shared" si="80"/>
        <v>1</v>
      </c>
      <c r="AQ322" s="30" t="s">
        <v>118</v>
      </c>
      <c r="AR322" s="30" t="s">
        <v>79</v>
      </c>
      <c r="AS322" s="30">
        <v>4167</v>
      </c>
      <c r="AT322" s="113">
        <v>23.28</v>
      </c>
      <c r="AU322" s="113">
        <v>23.28</v>
      </c>
      <c r="AV322" s="72"/>
      <c r="AW322" s="72">
        <v>23.28</v>
      </c>
      <c r="AX322" s="113" t="s">
        <v>170</v>
      </c>
      <c r="AY322" s="113">
        <v>24.48</v>
      </c>
      <c r="AZ322" s="108"/>
      <c r="BA322" s="112"/>
      <c r="BB322" s="112"/>
      <c r="BC322" s="112"/>
      <c r="BD322" s="112"/>
      <c r="BE322" s="112"/>
      <c r="BF322" s="112"/>
      <c r="BG322" s="109"/>
      <c r="BH322" s="112"/>
      <c r="BI322" s="112"/>
      <c r="BJ322" s="112"/>
      <c r="BK322" s="112"/>
      <c r="BL322" s="112"/>
      <c r="BM322" s="112"/>
      <c r="BN322" s="109"/>
      <c r="BO322" s="112"/>
      <c r="BP322" s="112"/>
      <c r="BQ322" s="112"/>
      <c r="BR322" s="112"/>
      <c r="BS322" s="112"/>
      <c r="BT322" s="112"/>
      <c r="BU322" s="109"/>
      <c r="BV322" s="112"/>
      <c r="BW322" s="112"/>
      <c r="BX322" s="112"/>
      <c r="BY322" s="112"/>
      <c r="BZ322" s="112"/>
      <c r="CA322" s="112"/>
      <c r="CB322" s="106" t="str">
        <f t="shared" ref="CB322:CB385" si="93">A322</f>
        <v>Heineken - 0.0</v>
      </c>
      <c r="CC322" s="30"/>
      <c r="CD322" s="30"/>
      <c r="CE322" s="73"/>
      <c r="CF322" s="74"/>
      <c r="CG322" s="30"/>
      <c r="CH322" s="30"/>
      <c r="CI322" s="30">
        <v>102164</v>
      </c>
    </row>
    <row r="323" spans="1:87" ht="15" customHeight="1" x14ac:dyDescent="0.25">
      <c r="A323" s="30" t="s">
        <v>183</v>
      </c>
      <c r="B323" s="30">
        <v>88026887</v>
      </c>
      <c r="C323" s="30" t="s">
        <v>479</v>
      </c>
      <c r="D323" s="96">
        <f>VLOOKUP(B323,'Status update'!B:E,4,0)</f>
        <v>1</v>
      </c>
      <c r="E323" s="96">
        <v>3</v>
      </c>
      <c r="F323" s="96">
        <f>VLOOKUP(B323,'Status update'!B:D,3,0)</f>
        <v>50</v>
      </c>
      <c r="G323" s="97">
        <f t="shared" si="82"/>
        <v>29</v>
      </c>
      <c r="H323" s="30" t="s">
        <v>86</v>
      </c>
      <c r="I323" s="30"/>
      <c r="J323" s="30"/>
      <c r="K323" s="98">
        <f t="shared" si="83"/>
        <v>0.5</v>
      </c>
      <c r="L323" s="98">
        <f t="shared" si="84"/>
        <v>0.28999999999999998</v>
      </c>
      <c r="M323" s="99"/>
      <c r="N323" s="100">
        <f t="shared" si="85"/>
        <v>0</v>
      </c>
      <c r="O323" s="101"/>
      <c r="P323" s="102"/>
      <c r="Q323" s="103">
        <v>21</v>
      </c>
      <c r="R323" s="103"/>
      <c r="S323" s="30" t="s">
        <v>81</v>
      </c>
      <c r="T323" s="30" t="s">
        <v>82</v>
      </c>
      <c r="U323" s="30">
        <v>44</v>
      </c>
      <c r="V323" s="30">
        <v>10</v>
      </c>
      <c r="W323" s="30">
        <v>80</v>
      </c>
      <c r="X323" s="30">
        <v>100</v>
      </c>
      <c r="Y323" s="30" t="s">
        <v>83</v>
      </c>
      <c r="Z323" s="30">
        <v>1</v>
      </c>
      <c r="AA323" s="30" t="s">
        <v>76</v>
      </c>
      <c r="AB323" s="30" t="s">
        <v>84</v>
      </c>
      <c r="AC323" s="30">
        <v>80</v>
      </c>
      <c r="AD323" s="30"/>
      <c r="AE323" s="75"/>
      <c r="AF323" s="73"/>
      <c r="AG323" s="104">
        <f t="shared" si="86"/>
        <v>175</v>
      </c>
      <c r="AH323" s="104">
        <f t="shared" si="87"/>
        <v>199.50000000000003</v>
      </c>
      <c r="AI323" s="104">
        <f t="shared" si="88"/>
        <v>0</v>
      </c>
      <c r="AJ323" s="104">
        <f t="shared" si="89"/>
        <v>230.68</v>
      </c>
      <c r="AK323" s="104">
        <f t="shared" si="90"/>
        <v>230.68</v>
      </c>
      <c r="AL323" s="105">
        <f t="shared" si="91"/>
        <v>230.68</v>
      </c>
      <c r="AM323" s="105">
        <f t="shared" si="92"/>
        <v>230.68</v>
      </c>
      <c r="AN323" s="105"/>
      <c r="AO323" s="105"/>
      <c r="AP323" s="39">
        <f t="shared" si="80"/>
        <v>1</v>
      </c>
      <c r="AQ323" s="30" t="s">
        <v>78</v>
      </c>
      <c r="AR323" s="30"/>
      <c r="AS323" s="30">
        <v>100</v>
      </c>
      <c r="AT323" s="113">
        <v>175</v>
      </c>
      <c r="AU323" s="113"/>
      <c r="AV323" s="72">
        <v>199.50000000000003</v>
      </c>
      <c r="AW323" s="72"/>
      <c r="AX323" s="113">
        <v>230.68</v>
      </c>
      <c r="AY323" s="113">
        <v>230.68</v>
      </c>
      <c r="AZ323" s="108">
        <v>250</v>
      </c>
      <c r="BA323" s="112">
        <v>170</v>
      </c>
      <c r="BB323" s="112"/>
      <c r="BC323" s="112">
        <v>193.8</v>
      </c>
      <c r="BD323" s="112"/>
      <c r="BE323" s="112">
        <v>224.09</v>
      </c>
      <c r="BF323" s="112">
        <v>224.09</v>
      </c>
      <c r="BG323" s="109">
        <v>500</v>
      </c>
      <c r="BH323" s="112">
        <v>165</v>
      </c>
      <c r="BI323" s="112"/>
      <c r="BJ323" s="112">
        <v>188.10000000000002</v>
      </c>
      <c r="BK323" s="112"/>
      <c r="BL323" s="112">
        <v>217.5</v>
      </c>
      <c r="BM323" s="112">
        <v>217.5</v>
      </c>
      <c r="BN323" s="109">
        <v>1000</v>
      </c>
      <c r="BO323" s="112">
        <v>160</v>
      </c>
      <c r="BP323" s="112"/>
      <c r="BQ323" s="112">
        <v>182.40000000000003</v>
      </c>
      <c r="BR323" s="112"/>
      <c r="BS323" s="112">
        <v>210.91</v>
      </c>
      <c r="BT323" s="112">
        <v>210.91</v>
      </c>
      <c r="BU323" s="109"/>
      <c r="BV323" s="112"/>
      <c r="BW323" s="112"/>
      <c r="BX323" s="112"/>
      <c r="BY323" s="112"/>
      <c r="BZ323" s="112"/>
      <c r="CA323" s="112"/>
      <c r="CB323" s="106" t="str">
        <f t="shared" si="93"/>
        <v>Desperados</v>
      </c>
      <c r="CC323" s="30"/>
      <c r="CD323" s="30"/>
      <c r="CE323" s="73"/>
      <c r="CF323" s="74"/>
      <c r="CG323" s="30"/>
      <c r="CH323" s="30"/>
      <c r="CI323" s="30">
        <v>100049</v>
      </c>
    </row>
    <row r="324" spans="1:87" ht="15" customHeight="1" x14ac:dyDescent="0.25">
      <c r="A324" s="30" t="s">
        <v>183</v>
      </c>
      <c r="B324" s="30">
        <v>88026888</v>
      </c>
      <c r="C324" s="30" t="s">
        <v>480</v>
      </c>
      <c r="D324" s="96">
        <f>VLOOKUP(B324,'Status update'!B:E,4,0)</f>
        <v>3</v>
      </c>
      <c r="E324" s="96">
        <f t="shared" ref="E324:E338" si="94">D324</f>
        <v>3</v>
      </c>
      <c r="F324" s="96">
        <f>VLOOKUP(B324,'Status update'!B:D,3,0)</f>
        <v>730</v>
      </c>
      <c r="G324" s="97">
        <f>F324-Q324-R324+M324+300</f>
        <v>1019</v>
      </c>
      <c r="H324" s="30" t="s">
        <v>1057</v>
      </c>
      <c r="I324" s="30"/>
      <c r="J324" s="30"/>
      <c r="K324" s="98">
        <f t="shared" si="83"/>
        <v>4.3712574850299397</v>
      </c>
      <c r="L324" s="98">
        <f t="shared" si="84"/>
        <v>6.1017964071856285</v>
      </c>
      <c r="M324" s="99"/>
      <c r="N324" s="100">
        <f t="shared" si="85"/>
        <v>0</v>
      </c>
      <c r="O324" s="101"/>
      <c r="P324" s="102"/>
      <c r="Q324" s="103">
        <v>11</v>
      </c>
      <c r="R324" s="103"/>
      <c r="S324" s="30" t="s">
        <v>73</v>
      </c>
      <c r="T324" s="30" t="s">
        <v>74</v>
      </c>
      <c r="U324" s="30">
        <v>49</v>
      </c>
      <c r="V324" s="30">
        <v>26</v>
      </c>
      <c r="W324" s="30">
        <v>50</v>
      </c>
      <c r="X324" s="30">
        <v>167</v>
      </c>
      <c r="Y324" s="30" t="s">
        <v>89</v>
      </c>
      <c r="Z324" s="30">
        <v>12</v>
      </c>
      <c r="AA324" s="30" t="s">
        <v>76</v>
      </c>
      <c r="AB324" s="30" t="s">
        <v>108</v>
      </c>
      <c r="AC324" s="30">
        <v>70</v>
      </c>
      <c r="AD324" s="30"/>
      <c r="AE324" s="75"/>
      <c r="AF324" s="73"/>
      <c r="AG324" s="104">
        <f t="shared" si="86"/>
        <v>46.86</v>
      </c>
      <c r="AH324" s="104">
        <f t="shared" si="87"/>
        <v>53.420400000000008</v>
      </c>
      <c r="AI324" s="104">
        <f t="shared" si="88"/>
        <v>0</v>
      </c>
      <c r="AJ324" s="104">
        <f t="shared" si="89"/>
        <v>76.679999999999993</v>
      </c>
      <c r="AK324" s="104">
        <f t="shared" si="90"/>
        <v>76.679999999999993</v>
      </c>
      <c r="AL324" s="105">
        <f t="shared" si="91"/>
        <v>62.519999999999996</v>
      </c>
      <c r="AM324" s="105">
        <f t="shared" si="92"/>
        <v>62.519999999999996</v>
      </c>
      <c r="AN324" s="105"/>
      <c r="AO324" s="105"/>
      <c r="AP324" s="39">
        <v>3</v>
      </c>
      <c r="AQ324" s="30" t="s">
        <v>78</v>
      </c>
      <c r="AR324" s="30"/>
      <c r="AS324" s="30">
        <v>167</v>
      </c>
      <c r="AT324" s="113">
        <v>57.45</v>
      </c>
      <c r="AU324" s="113"/>
      <c r="AV324" s="72">
        <v>65.493000000000009</v>
      </c>
      <c r="AW324" s="72"/>
      <c r="AX324" s="113">
        <v>76.679999999999993</v>
      </c>
      <c r="AY324" s="113">
        <v>76.679999999999993</v>
      </c>
      <c r="AZ324" s="108">
        <v>417</v>
      </c>
      <c r="BA324" s="112">
        <v>48.37</v>
      </c>
      <c r="BB324" s="112"/>
      <c r="BC324" s="112">
        <v>55.141800000000003</v>
      </c>
      <c r="BD324" s="112"/>
      <c r="BE324" s="112">
        <v>64.56</v>
      </c>
      <c r="BF324" s="112">
        <v>64.56</v>
      </c>
      <c r="BG324" s="109">
        <v>833</v>
      </c>
      <c r="BH324" s="112">
        <v>46.86</v>
      </c>
      <c r="BI324" s="112"/>
      <c r="BJ324" s="112">
        <v>53.420400000000008</v>
      </c>
      <c r="BK324" s="112"/>
      <c r="BL324" s="112">
        <v>62.519999999999996</v>
      </c>
      <c r="BM324" s="112">
        <v>62.519999999999996</v>
      </c>
      <c r="BN324" s="109">
        <v>2083</v>
      </c>
      <c r="BO324" s="112">
        <v>45.35</v>
      </c>
      <c r="BP324" s="112"/>
      <c r="BQ324" s="112">
        <v>51.699000000000005</v>
      </c>
      <c r="BR324" s="112"/>
      <c r="BS324" s="112">
        <v>60.480000000000004</v>
      </c>
      <c r="BT324" s="112">
        <v>60.480000000000004</v>
      </c>
      <c r="BU324" s="109"/>
      <c r="BV324" s="112"/>
      <c r="BW324" s="112"/>
      <c r="BX324" s="112"/>
      <c r="BY324" s="112"/>
      <c r="BZ324" s="112"/>
      <c r="CA324" s="112"/>
      <c r="CB324" s="106" t="str">
        <f t="shared" si="93"/>
        <v>Desperados</v>
      </c>
      <c r="CC324" s="30"/>
      <c r="CD324" s="30"/>
      <c r="CE324" s="73"/>
      <c r="CF324" s="74"/>
      <c r="CG324" s="30"/>
      <c r="CH324" s="30"/>
      <c r="CI324" s="30">
        <v>100051</v>
      </c>
    </row>
    <row r="325" spans="1:87" ht="15" customHeight="1" x14ac:dyDescent="0.25">
      <c r="A325" s="30" t="s">
        <v>251</v>
      </c>
      <c r="B325" s="30">
        <v>88026721</v>
      </c>
      <c r="C325" s="30" t="s">
        <v>481</v>
      </c>
      <c r="D325" s="96">
        <f>VLOOKUP(B325,'Status update'!B:E,4,0)</f>
        <v>1</v>
      </c>
      <c r="E325" s="96">
        <f t="shared" si="94"/>
        <v>1</v>
      </c>
      <c r="F325" s="96">
        <f>VLOOKUP(B325,'Status update'!B:D,3,0)</f>
        <v>0</v>
      </c>
      <c r="G325" s="97">
        <f t="shared" si="82"/>
        <v>0</v>
      </c>
      <c r="H325" s="30"/>
      <c r="I325" s="30"/>
      <c r="J325" s="30"/>
      <c r="K325" s="98">
        <f t="shared" si="83"/>
        <v>0</v>
      </c>
      <c r="L325" s="98">
        <f t="shared" si="84"/>
        <v>0</v>
      </c>
      <c r="M325" s="99"/>
      <c r="N325" s="100">
        <f t="shared" si="85"/>
        <v>0</v>
      </c>
      <c r="O325" s="101"/>
      <c r="P325" s="102"/>
      <c r="Q325" s="103"/>
      <c r="R325" s="103"/>
      <c r="S325" s="30" t="s">
        <v>81</v>
      </c>
      <c r="T325" s="30" t="s">
        <v>469</v>
      </c>
      <c r="U325" s="30">
        <v>28.3</v>
      </c>
      <c r="V325" s="30">
        <v>22.2</v>
      </c>
      <c r="W325" s="30">
        <v>22</v>
      </c>
      <c r="X325" s="30">
        <v>4167</v>
      </c>
      <c r="Y325" s="30" t="s">
        <v>89</v>
      </c>
      <c r="Z325" s="30">
        <v>24</v>
      </c>
      <c r="AA325" s="30" t="s">
        <v>76</v>
      </c>
      <c r="AB325" s="30" t="s">
        <v>113</v>
      </c>
      <c r="AC325" s="30">
        <v>30</v>
      </c>
      <c r="AD325" s="30">
        <v>35</v>
      </c>
      <c r="AE325" s="107"/>
      <c r="AF325" s="75"/>
      <c r="AG325" s="104">
        <f t="shared" si="86"/>
        <v>10.56</v>
      </c>
      <c r="AH325" s="104">
        <f t="shared" si="87"/>
        <v>0</v>
      </c>
      <c r="AI325" s="104">
        <f t="shared" si="88"/>
        <v>10.56</v>
      </c>
      <c r="AJ325" s="104" t="str">
        <f t="shared" si="89"/>
        <v/>
      </c>
      <c r="AK325" s="104">
        <f t="shared" si="90"/>
        <v>11.040000000000001</v>
      </c>
      <c r="AL325" s="105" t="str">
        <f t="shared" si="91"/>
        <v/>
      </c>
      <c r="AM325" s="105">
        <f t="shared" si="92"/>
        <v>11.040000000000001</v>
      </c>
      <c r="AN325" s="105"/>
      <c r="AO325" s="105"/>
      <c r="AP325" s="39">
        <f t="shared" si="80"/>
        <v>1</v>
      </c>
      <c r="AQ325" s="30" t="s">
        <v>118</v>
      </c>
      <c r="AR325" s="30" t="s">
        <v>79</v>
      </c>
      <c r="AS325" s="30">
        <v>4167</v>
      </c>
      <c r="AT325" s="113">
        <v>10.56</v>
      </c>
      <c r="AU325" s="113">
        <v>10.56</v>
      </c>
      <c r="AV325" s="72"/>
      <c r="AW325" s="72">
        <v>10.56</v>
      </c>
      <c r="AX325" s="113" t="s">
        <v>170</v>
      </c>
      <c r="AY325" s="113">
        <v>11.040000000000001</v>
      </c>
      <c r="AZ325" s="108"/>
      <c r="BA325" s="112"/>
      <c r="BB325" s="112"/>
      <c r="BC325" s="112"/>
      <c r="BD325" s="112"/>
      <c r="BE325" s="112"/>
      <c r="BF325" s="112"/>
      <c r="BG325" s="109"/>
      <c r="BH325" s="112"/>
      <c r="BI325" s="112"/>
      <c r="BJ325" s="112"/>
      <c r="BK325" s="112"/>
      <c r="BL325" s="112"/>
      <c r="BM325" s="112"/>
      <c r="BN325" s="109"/>
      <c r="BO325" s="112"/>
      <c r="BP325" s="112"/>
      <c r="BQ325" s="112"/>
      <c r="BR325" s="112"/>
      <c r="BS325" s="112"/>
      <c r="BT325" s="112"/>
      <c r="BU325" s="109"/>
      <c r="BV325" s="112"/>
      <c r="BW325" s="112"/>
      <c r="BX325" s="112"/>
      <c r="BY325" s="112"/>
      <c r="BZ325" s="112"/>
      <c r="CA325" s="112"/>
      <c r="CB325" s="106" t="str">
        <f t="shared" si="93"/>
        <v>Heineken Silver (APAC)</v>
      </c>
      <c r="CC325" s="30"/>
      <c r="CD325" s="30"/>
      <c r="CE325" s="73"/>
      <c r="CF325" s="74"/>
      <c r="CG325" s="30"/>
      <c r="CH325" s="30"/>
      <c r="CI325" s="30">
        <v>102164</v>
      </c>
    </row>
    <row r="326" spans="1:87" ht="15" customHeight="1" x14ac:dyDescent="0.25">
      <c r="A326" s="30" t="s">
        <v>251</v>
      </c>
      <c r="B326" s="30">
        <v>88026722</v>
      </c>
      <c r="C326" s="30" t="s">
        <v>482</v>
      </c>
      <c r="D326" s="96">
        <f>VLOOKUP(B326,'Status update'!B:E,4,0)</f>
        <v>1</v>
      </c>
      <c r="E326" s="96">
        <f t="shared" si="94"/>
        <v>1</v>
      </c>
      <c r="F326" s="96">
        <f>VLOOKUP(B326,'Status update'!B:D,3,0)</f>
        <v>0</v>
      </c>
      <c r="G326" s="97">
        <f t="shared" si="82"/>
        <v>0</v>
      </c>
      <c r="H326" s="30"/>
      <c r="I326" s="30"/>
      <c r="J326" s="30"/>
      <c r="K326" s="98">
        <f t="shared" si="83"/>
        <v>0</v>
      </c>
      <c r="L326" s="98">
        <f t="shared" si="84"/>
        <v>0</v>
      </c>
      <c r="M326" s="99"/>
      <c r="N326" s="100">
        <f t="shared" si="85"/>
        <v>0</v>
      </c>
      <c r="O326" s="101"/>
      <c r="P326" s="102"/>
      <c r="Q326" s="103"/>
      <c r="R326" s="103"/>
      <c r="S326" s="30" t="s">
        <v>81</v>
      </c>
      <c r="T326" s="30" t="s">
        <v>469</v>
      </c>
      <c r="U326" s="30">
        <v>20.2</v>
      </c>
      <c r="V326" s="30">
        <v>14.4</v>
      </c>
      <c r="W326" s="30">
        <v>22.1</v>
      </c>
      <c r="X326" s="30">
        <v>16667</v>
      </c>
      <c r="Y326" s="30" t="s">
        <v>89</v>
      </c>
      <c r="Z326" s="30">
        <v>6</v>
      </c>
      <c r="AA326" s="30" t="s">
        <v>76</v>
      </c>
      <c r="AB326" s="30" t="s">
        <v>113</v>
      </c>
      <c r="AC326" s="30">
        <v>30</v>
      </c>
      <c r="AD326" s="30">
        <v>35</v>
      </c>
      <c r="AE326" s="107"/>
      <c r="AF326" s="75"/>
      <c r="AG326" s="104">
        <f t="shared" si="86"/>
        <v>4.08</v>
      </c>
      <c r="AH326" s="104">
        <f t="shared" si="87"/>
        <v>0</v>
      </c>
      <c r="AI326" s="104">
        <f t="shared" si="88"/>
        <v>4.08</v>
      </c>
      <c r="AJ326" s="104" t="str">
        <f t="shared" si="89"/>
        <v/>
      </c>
      <c r="AK326" s="104">
        <f t="shared" si="90"/>
        <v>4.26</v>
      </c>
      <c r="AL326" s="105" t="str">
        <f t="shared" si="91"/>
        <v/>
      </c>
      <c r="AM326" s="105">
        <f t="shared" si="92"/>
        <v>4.26</v>
      </c>
      <c r="AN326" s="105"/>
      <c r="AO326" s="105"/>
      <c r="AP326" s="39">
        <f t="shared" si="80"/>
        <v>1</v>
      </c>
      <c r="AQ326" s="30" t="s">
        <v>118</v>
      </c>
      <c r="AR326" s="30" t="s">
        <v>79</v>
      </c>
      <c r="AS326" s="30">
        <v>16667</v>
      </c>
      <c r="AT326" s="113">
        <v>4.08</v>
      </c>
      <c r="AU326" s="113">
        <v>4.08</v>
      </c>
      <c r="AV326" s="72"/>
      <c r="AW326" s="72">
        <v>4.08</v>
      </c>
      <c r="AX326" s="113" t="s">
        <v>170</v>
      </c>
      <c r="AY326" s="113">
        <v>4.26</v>
      </c>
      <c r="AZ326" s="108"/>
      <c r="BA326" s="112"/>
      <c r="BB326" s="112"/>
      <c r="BC326" s="112"/>
      <c r="BD326" s="112"/>
      <c r="BE326" s="112"/>
      <c r="BF326" s="112"/>
      <c r="BG326" s="109"/>
      <c r="BH326" s="112"/>
      <c r="BI326" s="112"/>
      <c r="BJ326" s="112"/>
      <c r="BK326" s="112"/>
      <c r="BL326" s="112"/>
      <c r="BM326" s="112"/>
      <c r="BN326" s="109"/>
      <c r="BO326" s="112"/>
      <c r="BP326" s="112"/>
      <c r="BQ326" s="112"/>
      <c r="BR326" s="112"/>
      <c r="BS326" s="112"/>
      <c r="BT326" s="112"/>
      <c r="BU326" s="109"/>
      <c r="BV326" s="112"/>
      <c r="BW326" s="112"/>
      <c r="BX326" s="112"/>
      <c r="BY326" s="112"/>
      <c r="BZ326" s="112"/>
      <c r="CA326" s="112"/>
      <c r="CB326" s="106" t="str">
        <f t="shared" si="93"/>
        <v>Heineken Silver (APAC)</v>
      </c>
      <c r="CC326" s="30"/>
      <c r="CD326" s="30"/>
      <c r="CE326" s="73"/>
      <c r="CF326" s="74"/>
      <c r="CG326" s="30"/>
      <c r="CH326" s="30"/>
      <c r="CI326" s="30">
        <v>102164</v>
      </c>
    </row>
    <row r="327" spans="1:87" ht="15" customHeight="1" x14ac:dyDescent="0.25">
      <c r="A327" s="30" t="s">
        <v>188</v>
      </c>
      <c r="B327" s="30">
        <v>88026728</v>
      </c>
      <c r="C327" s="30" t="s">
        <v>483</v>
      </c>
      <c r="D327" s="96">
        <f>VLOOKUP(B327,'Status update'!B:E,4,0)</f>
        <v>1</v>
      </c>
      <c r="E327" s="96">
        <f t="shared" si="94"/>
        <v>1</v>
      </c>
      <c r="F327" s="96">
        <f>VLOOKUP(B327,'Status update'!B:D,3,0)</f>
        <v>0</v>
      </c>
      <c r="G327" s="97">
        <f t="shared" si="82"/>
        <v>0</v>
      </c>
      <c r="H327" s="30"/>
      <c r="I327" s="30"/>
      <c r="J327" s="30"/>
      <c r="K327" s="98">
        <f t="shared" si="83"/>
        <v>0</v>
      </c>
      <c r="L327" s="98">
        <f t="shared" si="84"/>
        <v>0</v>
      </c>
      <c r="M327" s="99"/>
      <c r="N327" s="100">
        <f t="shared" si="85"/>
        <v>0</v>
      </c>
      <c r="O327" s="101"/>
      <c r="P327" s="102"/>
      <c r="Q327" s="103"/>
      <c r="R327" s="103"/>
      <c r="S327" s="30" t="s">
        <v>81</v>
      </c>
      <c r="T327" s="30" t="s">
        <v>282</v>
      </c>
      <c r="U327" s="30">
        <v>285</v>
      </c>
      <c r="V327" s="30">
        <v>22</v>
      </c>
      <c r="W327" s="30">
        <v>24</v>
      </c>
      <c r="X327" s="30">
        <v>100</v>
      </c>
      <c r="Y327" s="30" t="s">
        <v>83</v>
      </c>
      <c r="Z327" s="30">
        <v>1</v>
      </c>
      <c r="AA327" s="30" t="s">
        <v>283</v>
      </c>
      <c r="AB327" s="30" t="s">
        <v>284</v>
      </c>
      <c r="AC327" s="30">
        <v>60</v>
      </c>
      <c r="AD327" s="30">
        <v>60</v>
      </c>
      <c r="AE327" s="107"/>
      <c r="AF327" s="75"/>
      <c r="AG327" s="104">
        <f t="shared" si="86"/>
        <v>136.5</v>
      </c>
      <c r="AH327" s="104">
        <f t="shared" si="87"/>
        <v>136.5</v>
      </c>
      <c r="AI327" s="104">
        <f t="shared" si="88"/>
        <v>144.69</v>
      </c>
      <c r="AJ327" s="104">
        <f t="shared" si="89"/>
        <v>155.11000000000001</v>
      </c>
      <c r="AK327" s="104">
        <f t="shared" si="90"/>
        <v>164.42</v>
      </c>
      <c r="AL327" s="105">
        <f t="shared" si="91"/>
        <v>155.11000000000001</v>
      </c>
      <c r="AM327" s="105">
        <f t="shared" si="92"/>
        <v>164.42</v>
      </c>
      <c r="AN327" s="105"/>
      <c r="AO327" s="105"/>
      <c r="AP327" s="39">
        <f t="shared" si="80"/>
        <v>1</v>
      </c>
      <c r="AQ327" s="30" t="s">
        <v>91</v>
      </c>
      <c r="AR327" s="30"/>
      <c r="AS327" s="30">
        <v>100</v>
      </c>
      <c r="AT327" s="113">
        <v>136.5</v>
      </c>
      <c r="AU327" s="113">
        <v>136.5</v>
      </c>
      <c r="AV327" s="72">
        <v>136.5</v>
      </c>
      <c r="AW327" s="72">
        <v>144.69</v>
      </c>
      <c r="AX327" s="113">
        <v>155.11000000000001</v>
      </c>
      <c r="AY327" s="113">
        <v>164.42</v>
      </c>
      <c r="AZ327" s="108">
        <v>250</v>
      </c>
      <c r="BA327" s="112">
        <v>136.5</v>
      </c>
      <c r="BB327" s="112"/>
      <c r="BC327" s="112">
        <v>136.5</v>
      </c>
      <c r="BD327" s="112">
        <v>144.69</v>
      </c>
      <c r="BE327" s="112">
        <v>148.30000000000001</v>
      </c>
      <c r="BF327" s="112">
        <v>157.19</v>
      </c>
      <c r="BG327" s="109">
        <v>500</v>
      </c>
      <c r="BH327" s="112">
        <v>128.5</v>
      </c>
      <c r="BI327" s="112"/>
      <c r="BJ327" s="112">
        <v>128.5</v>
      </c>
      <c r="BK327" s="112">
        <v>136.21</v>
      </c>
      <c r="BL327" s="112">
        <v>146.02000000000001</v>
      </c>
      <c r="BM327" s="112">
        <v>154.78</v>
      </c>
      <c r="BN327" s="109"/>
      <c r="BO327" s="112"/>
      <c r="BP327" s="112"/>
      <c r="BQ327" s="112"/>
      <c r="BR327" s="112"/>
      <c r="BS327" s="112"/>
      <c r="BT327" s="112"/>
      <c r="BU327" s="109"/>
      <c r="BV327" s="112"/>
      <c r="BW327" s="112"/>
      <c r="BX327" s="112"/>
      <c r="BY327" s="112"/>
      <c r="BZ327" s="112"/>
      <c r="CA327" s="112"/>
      <c r="CB327" s="106" t="str">
        <f t="shared" si="93"/>
        <v>Heineken - 0.0</v>
      </c>
      <c r="CC327" s="30"/>
      <c r="CD327" s="30"/>
      <c r="CE327" s="73"/>
      <c r="CF327" s="74"/>
      <c r="CG327" s="30"/>
      <c r="CH327" s="30"/>
      <c r="CI327" s="30">
        <v>100290</v>
      </c>
    </row>
    <row r="328" spans="1:87" ht="15" customHeight="1" x14ac:dyDescent="0.25">
      <c r="A328" s="30" t="s">
        <v>251</v>
      </c>
      <c r="B328" s="30">
        <v>88026729</v>
      </c>
      <c r="C328" s="30" t="s">
        <v>484</v>
      </c>
      <c r="D328" s="96">
        <f>VLOOKUP(B328,'Status update'!B:E,4,0)</f>
        <v>1</v>
      </c>
      <c r="E328" s="96">
        <f t="shared" si="94"/>
        <v>1</v>
      </c>
      <c r="F328" s="96">
        <f>VLOOKUP(B328,'Status update'!B:D,3,0)</f>
        <v>0</v>
      </c>
      <c r="G328" s="97">
        <f t="shared" si="82"/>
        <v>0</v>
      </c>
      <c r="H328" s="30"/>
      <c r="I328" s="30"/>
      <c r="J328" s="30"/>
      <c r="K328" s="98">
        <f t="shared" si="83"/>
        <v>0</v>
      </c>
      <c r="L328" s="98">
        <f t="shared" si="84"/>
        <v>0</v>
      </c>
      <c r="M328" s="99"/>
      <c r="N328" s="100">
        <f t="shared" si="85"/>
        <v>0</v>
      </c>
      <c r="O328" s="101"/>
      <c r="P328" s="102"/>
      <c r="Q328" s="103"/>
      <c r="R328" s="103"/>
      <c r="S328" s="30" t="s">
        <v>73</v>
      </c>
      <c r="T328" s="30" t="s">
        <v>74</v>
      </c>
      <c r="U328" s="30">
        <v>43</v>
      </c>
      <c r="V328" s="30">
        <v>31</v>
      </c>
      <c r="W328" s="30">
        <v>21</v>
      </c>
      <c r="X328" s="30">
        <v>167</v>
      </c>
      <c r="Y328" s="30" t="s">
        <v>89</v>
      </c>
      <c r="Z328" s="30">
        <v>12</v>
      </c>
      <c r="AA328" s="30" t="s">
        <v>76</v>
      </c>
      <c r="AB328" s="30" t="s">
        <v>108</v>
      </c>
      <c r="AC328" s="30">
        <v>70</v>
      </c>
      <c r="AD328" s="30"/>
      <c r="AE328" s="107"/>
      <c r="AF328" s="75"/>
      <c r="AG328" s="104">
        <f t="shared" si="86"/>
        <v>0</v>
      </c>
      <c r="AH328" s="104">
        <f t="shared" si="87"/>
        <v>0</v>
      </c>
      <c r="AI328" s="104">
        <f t="shared" si="88"/>
        <v>91.6</v>
      </c>
      <c r="AJ328" s="104">
        <f t="shared" si="89"/>
        <v>0</v>
      </c>
      <c r="AK328" s="104">
        <f t="shared" si="90"/>
        <v>104.03999999999999</v>
      </c>
      <c r="AL328" s="105">
        <f t="shared" si="91"/>
        <v>0</v>
      </c>
      <c r="AM328" s="105">
        <f t="shared" si="92"/>
        <v>104.03999999999999</v>
      </c>
      <c r="AN328" s="105"/>
      <c r="AO328" s="105"/>
      <c r="AP328" s="39">
        <f t="shared" si="80"/>
        <v>1</v>
      </c>
      <c r="AQ328" s="30">
        <v>0</v>
      </c>
      <c r="AR328" s="30" t="s">
        <v>79</v>
      </c>
      <c r="AS328" s="30">
        <v>167</v>
      </c>
      <c r="AT328" s="113"/>
      <c r="AU328" s="113">
        <v>91.6</v>
      </c>
      <c r="AV328" s="72"/>
      <c r="AW328" s="72">
        <v>91.6</v>
      </c>
      <c r="AX328" s="113"/>
      <c r="AY328" s="113">
        <v>104.03999999999999</v>
      </c>
      <c r="AZ328" s="108">
        <v>417</v>
      </c>
      <c r="BA328" s="112"/>
      <c r="BB328" s="112">
        <v>77.989999999999995</v>
      </c>
      <c r="BC328" s="112"/>
      <c r="BD328" s="112">
        <v>77.989999999999995</v>
      </c>
      <c r="BE328" s="112"/>
      <c r="BF328" s="112">
        <v>88.679999999999993</v>
      </c>
      <c r="BG328" s="109">
        <v>833</v>
      </c>
      <c r="BH328" s="112"/>
      <c r="BI328" s="112">
        <v>71.37</v>
      </c>
      <c r="BJ328" s="112"/>
      <c r="BK328" s="112">
        <v>71.37</v>
      </c>
      <c r="BL328" s="112"/>
      <c r="BM328" s="112">
        <v>81.12</v>
      </c>
      <c r="BN328" s="109">
        <v>2083</v>
      </c>
      <c r="BO328" s="112"/>
      <c r="BP328" s="112">
        <v>68.67</v>
      </c>
      <c r="BQ328" s="112"/>
      <c r="BR328" s="112">
        <v>68.67</v>
      </c>
      <c r="BS328" s="112"/>
      <c r="BT328" s="112">
        <v>78</v>
      </c>
      <c r="BU328" s="109"/>
      <c r="BV328" s="112"/>
      <c r="BW328" s="112"/>
      <c r="BX328" s="112"/>
      <c r="BY328" s="112"/>
      <c r="BZ328" s="112"/>
      <c r="CA328" s="112"/>
      <c r="CB328" s="106" t="str">
        <f t="shared" si="93"/>
        <v>Heineken Silver (APAC)</v>
      </c>
      <c r="CC328" s="30"/>
      <c r="CD328" s="30"/>
      <c r="CE328" s="73"/>
      <c r="CF328" s="74"/>
      <c r="CG328" s="30"/>
      <c r="CH328" s="30"/>
      <c r="CI328" s="30">
        <v>100051</v>
      </c>
    </row>
    <row r="329" spans="1:87" ht="15" customHeight="1" x14ac:dyDescent="0.25">
      <c r="A329" s="30" t="s">
        <v>251</v>
      </c>
      <c r="B329" s="30">
        <v>88026730</v>
      </c>
      <c r="C329" s="30" t="s">
        <v>485</v>
      </c>
      <c r="D329" s="96">
        <f>VLOOKUP(B329,'Status update'!B:E,4,0)</f>
        <v>1</v>
      </c>
      <c r="E329" s="96">
        <f t="shared" si="94"/>
        <v>1</v>
      </c>
      <c r="F329" s="96">
        <f>VLOOKUP(B329,'Status update'!B:D,3,0)</f>
        <v>0</v>
      </c>
      <c r="G329" s="97">
        <f t="shared" si="82"/>
        <v>0</v>
      </c>
      <c r="H329" s="30"/>
      <c r="I329" s="30"/>
      <c r="J329" s="30"/>
      <c r="K329" s="98">
        <f t="shared" si="83"/>
        <v>0</v>
      </c>
      <c r="L329" s="98">
        <f t="shared" si="84"/>
        <v>0</v>
      </c>
      <c r="M329" s="99"/>
      <c r="N329" s="100">
        <f t="shared" si="85"/>
        <v>0</v>
      </c>
      <c r="O329" s="101"/>
      <c r="P329" s="102"/>
      <c r="Q329" s="103"/>
      <c r="R329" s="103"/>
      <c r="S329" s="30" t="s">
        <v>73</v>
      </c>
      <c r="T329" s="30" t="s">
        <v>74</v>
      </c>
      <c r="U329" s="30">
        <v>28</v>
      </c>
      <c r="V329" s="30">
        <v>10</v>
      </c>
      <c r="W329" s="30">
        <v>10</v>
      </c>
      <c r="X329" s="30">
        <v>333</v>
      </c>
      <c r="Y329" s="30" t="s">
        <v>75</v>
      </c>
      <c r="Z329" s="30">
        <v>6</v>
      </c>
      <c r="AA329" s="30" t="s">
        <v>76</v>
      </c>
      <c r="AB329" s="30" t="s">
        <v>108</v>
      </c>
      <c r="AC329" s="30">
        <v>70</v>
      </c>
      <c r="AD329" s="30"/>
      <c r="AE329" s="107"/>
      <c r="AF329" s="75"/>
      <c r="AG329" s="104">
        <f t="shared" si="86"/>
        <v>0</v>
      </c>
      <c r="AH329" s="104">
        <f t="shared" si="87"/>
        <v>0</v>
      </c>
      <c r="AI329" s="104">
        <f t="shared" si="88"/>
        <v>19.87</v>
      </c>
      <c r="AJ329" s="104">
        <f t="shared" si="89"/>
        <v>0</v>
      </c>
      <c r="AK329" s="104">
        <f t="shared" si="90"/>
        <v>22.56</v>
      </c>
      <c r="AL329" s="105">
        <f t="shared" si="91"/>
        <v>0</v>
      </c>
      <c r="AM329" s="105">
        <f t="shared" si="92"/>
        <v>22.56</v>
      </c>
      <c r="AN329" s="105"/>
      <c r="AO329" s="105"/>
      <c r="AP329" s="39">
        <f t="shared" si="80"/>
        <v>1</v>
      </c>
      <c r="AQ329" s="30">
        <v>0</v>
      </c>
      <c r="AR329" s="30" t="s">
        <v>79</v>
      </c>
      <c r="AS329" s="30">
        <v>333</v>
      </c>
      <c r="AT329" s="113"/>
      <c r="AU329" s="113">
        <v>19.87</v>
      </c>
      <c r="AV329" s="72"/>
      <c r="AW329" s="72">
        <v>19.87</v>
      </c>
      <c r="AX329" s="113"/>
      <c r="AY329" s="113">
        <v>22.56</v>
      </c>
      <c r="AZ329" s="108">
        <v>833</v>
      </c>
      <c r="BA329" s="112"/>
      <c r="BB329" s="112">
        <v>16.25</v>
      </c>
      <c r="BC329" s="112"/>
      <c r="BD329" s="112">
        <v>16.25</v>
      </c>
      <c r="BE329" s="112"/>
      <c r="BF329" s="112">
        <v>18.48</v>
      </c>
      <c r="BG329" s="109">
        <v>1667</v>
      </c>
      <c r="BH329" s="112"/>
      <c r="BI329" s="112">
        <v>15.57</v>
      </c>
      <c r="BJ329" s="112"/>
      <c r="BK329" s="112">
        <v>15.57</v>
      </c>
      <c r="BL329" s="112"/>
      <c r="BM329" s="112">
        <v>17.700000000000003</v>
      </c>
      <c r="BN329" s="109">
        <v>4167</v>
      </c>
      <c r="BO329" s="112"/>
      <c r="BP329" s="112">
        <v>14.84</v>
      </c>
      <c r="BQ329" s="112"/>
      <c r="BR329" s="112">
        <v>14.84</v>
      </c>
      <c r="BS329" s="112"/>
      <c r="BT329" s="112">
        <v>16.86</v>
      </c>
      <c r="BU329" s="109"/>
      <c r="BV329" s="112"/>
      <c r="BW329" s="112"/>
      <c r="BX329" s="112"/>
      <c r="BY329" s="112"/>
      <c r="BZ329" s="112"/>
      <c r="CA329" s="112"/>
      <c r="CB329" s="106" t="str">
        <f t="shared" si="93"/>
        <v>Heineken Silver (APAC)</v>
      </c>
      <c r="CC329" s="30"/>
      <c r="CD329" s="30"/>
      <c r="CE329" s="73"/>
      <c r="CF329" s="74"/>
      <c r="CG329" s="30"/>
      <c r="CH329" s="30"/>
      <c r="CI329" s="30">
        <v>100051</v>
      </c>
    </row>
    <row r="330" spans="1:87" ht="15" customHeight="1" x14ac:dyDescent="0.25">
      <c r="A330" s="30" t="s">
        <v>251</v>
      </c>
      <c r="B330" s="30">
        <v>88026732</v>
      </c>
      <c r="C330" s="30" t="s">
        <v>486</v>
      </c>
      <c r="D330" s="96">
        <f>VLOOKUP(B330,'Status update'!B:E,4,0)</f>
        <v>1</v>
      </c>
      <c r="E330" s="96">
        <f t="shared" si="94"/>
        <v>1</v>
      </c>
      <c r="F330" s="96">
        <f>VLOOKUP(B330,'Status update'!B:D,3,0)</f>
        <v>0</v>
      </c>
      <c r="G330" s="97">
        <f t="shared" si="82"/>
        <v>0</v>
      </c>
      <c r="H330" s="30"/>
      <c r="I330" s="30"/>
      <c r="J330" s="30"/>
      <c r="K330" s="98">
        <f t="shared" si="83"/>
        <v>0</v>
      </c>
      <c r="L330" s="98">
        <f t="shared" si="84"/>
        <v>0</v>
      </c>
      <c r="M330" s="99"/>
      <c r="N330" s="100">
        <f t="shared" si="85"/>
        <v>0</v>
      </c>
      <c r="O330" s="101"/>
      <c r="P330" s="102"/>
      <c r="Q330" s="103"/>
      <c r="R330" s="103"/>
      <c r="S330" s="30" t="s">
        <v>73</v>
      </c>
      <c r="T330" s="30" t="s">
        <v>74</v>
      </c>
      <c r="U330" s="30">
        <v>36</v>
      </c>
      <c r="V330" s="30">
        <v>33</v>
      </c>
      <c r="W330" s="30">
        <v>7</v>
      </c>
      <c r="X330" s="30">
        <v>167</v>
      </c>
      <c r="Y330" s="30" t="s">
        <v>75</v>
      </c>
      <c r="Z330" s="30">
        <v>6</v>
      </c>
      <c r="AA330" s="30" t="s">
        <v>200</v>
      </c>
      <c r="AB330" s="30" t="s">
        <v>117</v>
      </c>
      <c r="AC330" s="30">
        <v>70</v>
      </c>
      <c r="AD330" s="30"/>
      <c r="AE330" s="107"/>
      <c r="AF330" s="75"/>
      <c r="AG330" s="104">
        <f t="shared" si="86"/>
        <v>30.53</v>
      </c>
      <c r="AH330" s="104">
        <f t="shared" si="87"/>
        <v>0</v>
      </c>
      <c r="AI330" s="104">
        <f t="shared" si="88"/>
        <v>32.361800000000002</v>
      </c>
      <c r="AJ330" s="104">
        <f t="shared" si="89"/>
        <v>0</v>
      </c>
      <c r="AK330" s="104">
        <f t="shared" si="90"/>
        <v>36.78</v>
      </c>
      <c r="AL330" s="105">
        <f t="shared" si="91"/>
        <v>0</v>
      </c>
      <c r="AM330" s="105">
        <f t="shared" si="92"/>
        <v>36.78</v>
      </c>
      <c r="AN330" s="105"/>
      <c r="AO330" s="105"/>
      <c r="AP330" s="39">
        <f t="shared" si="80"/>
        <v>1</v>
      </c>
      <c r="AQ330" s="30" t="s">
        <v>201</v>
      </c>
      <c r="AR330" s="30"/>
      <c r="AS330" s="30">
        <v>167</v>
      </c>
      <c r="AT330" s="113">
        <v>30.53</v>
      </c>
      <c r="AU330" s="113"/>
      <c r="AV330" s="72"/>
      <c r="AW330" s="72">
        <v>32.361800000000002</v>
      </c>
      <c r="AX330" s="113"/>
      <c r="AY330" s="113">
        <v>36.78</v>
      </c>
      <c r="AZ330" s="108">
        <v>417</v>
      </c>
      <c r="BA330" s="112">
        <v>30.23</v>
      </c>
      <c r="BB330" s="112"/>
      <c r="BC330" s="112"/>
      <c r="BD330" s="112">
        <v>32.043800000000005</v>
      </c>
      <c r="BE330" s="112"/>
      <c r="BF330" s="112">
        <v>36.42</v>
      </c>
      <c r="BG330" s="109">
        <v>833</v>
      </c>
      <c r="BH330" s="112">
        <v>29.92</v>
      </c>
      <c r="BI330" s="112"/>
      <c r="BJ330" s="112"/>
      <c r="BK330" s="112">
        <v>31.715200000000003</v>
      </c>
      <c r="BL330" s="112"/>
      <c r="BM330" s="112">
        <v>36.06</v>
      </c>
      <c r="BN330" s="109">
        <v>1667</v>
      </c>
      <c r="BO330" s="112">
        <v>29.61</v>
      </c>
      <c r="BP330" s="112"/>
      <c r="BQ330" s="112"/>
      <c r="BR330" s="112">
        <v>31.386600000000001</v>
      </c>
      <c r="BS330" s="112"/>
      <c r="BT330" s="112">
        <v>35.64</v>
      </c>
      <c r="BU330" s="109">
        <v>4167</v>
      </c>
      <c r="BV330" s="112">
        <v>29.31</v>
      </c>
      <c r="BW330" s="112"/>
      <c r="BX330" s="112"/>
      <c r="BY330" s="112">
        <v>31.0686</v>
      </c>
      <c r="BZ330" s="112"/>
      <c r="CA330" s="112">
        <v>35.28</v>
      </c>
      <c r="CB330" s="106" t="str">
        <f t="shared" si="93"/>
        <v>Heineken Silver (APAC)</v>
      </c>
      <c r="CC330" s="30">
        <v>43.44</v>
      </c>
      <c r="CD330" s="30"/>
      <c r="CE330" s="73"/>
      <c r="CF330" s="74"/>
      <c r="CG330" s="30"/>
      <c r="CH330" s="30"/>
      <c r="CI330" s="110">
        <v>100051</v>
      </c>
    </row>
    <row r="331" spans="1:87" ht="15" customHeight="1" x14ac:dyDescent="0.25">
      <c r="A331" s="30" t="s">
        <v>251</v>
      </c>
      <c r="B331" s="30">
        <v>88026733</v>
      </c>
      <c r="C331" s="30" t="s">
        <v>487</v>
      </c>
      <c r="D331" s="96">
        <f>VLOOKUP(B331,'Status update'!B:E,4,0)</f>
        <v>1</v>
      </c>
      <c r="E331" s="96">
        <f t="shared" si="94"/>
        <v>1</v>
      </c>
      <c r="F331" s="96">
        <f>VLOOKUP(B331,'Status update'!B:D,3,0)</f>
        <v>0</v>
      </c>
      <c r="G331" s="97">
        <f t="shared" si="82"/>
        <v>0</v>
      </c>
      <c r="H331" s="30"/>
      <c r="I331" s="30"/>
      <c r="J331" s="30"/>
      <c r="K331" s="98">
        <f t="shared" si="83"/>
        <v>0</v>
      </c>
      <c r="L331" s="98">
        <f t="shared" si="84"/>
        <v>0</v>
      </c>
      <c r="M331" s="99"/>
      <c r="N331" s="100">
        <f t="shared" si="85"/>
        <v>0</v>
      </c>
      <c r="O331" s="101"/>
      <c r="P331" s="102"/>
      <c r="Q331" s="103"/>
      <c r="R331" s="103"/>
      <c r="S331" s="30" t="s">
        <v>73</v>
      </c>
      <c r="T331" s="30" t="s">
        <v>74</v>
      </c>
      <c r="U331" s="30">
        <v>36</v>
      </c>
      <c r="V331" s="30">
        <v>33</v>
      </c>
      <c r="W331" s="30">
        <v>7</v>
      </c>
      <c r="X331" s="30">
        <v>167</v>
      </c>
      <c r="Y331" s="30" t="s">
        <v>75</v>
      </c>
      <c r="Z331" s="30">
        <v>6</v>
      </c>
      <c r="AA331" s="30" t="s">
        <v>200</v>
      </c>
      <c r="AB331" s="30" t="s">
        <v>117</v>
      </c>
      <c r="AC331" s="30">
        <v>70</v>
      </c>
      <c r="AD331" s="30"/>
      <c r="AE331" s="107"/>
      <c r="AF331" s="75"/>
      <c r="AG331" s="104">
        <f t="shared" si="86"/>
        <v>30.53</v>
      </c>
      <c r="AH331" s="104">
        <f t="shared" si="87"/>
        <v>0</v>
      </c>
      <c r="AI331" s="104">
        <f t="shared" si="88"/>
        <v>32.361800000000002</v>
      </c>
      <c r="AJ331" s="104">
        <f t="shared" si="89"/>
        <v>0</v>
      </c>
      <c r="AK331" s="104">
        <f t="shared" si="90"/>
        <v>36.78</v>
      </c>
      <c r="AL331" s="105">
        <f t="shared" si="91"/>
        <v>0</v>
      </c>
      <c r="AM331" s="105">
        <f t="shared" si="92"/>
        <v>36.78</v>
      </c>
      <c r="AN331" s="105"/>
      <c r="AO331" s="105"/>
      <c r="AP331" s="39">
        <f t="shared" si="80"/>
        <v>1</v>
      </c>
      <c r="AQ331" s="30" t="s">
        <v>201</v>
      </c>
      <c r="AR331" s="30"/>
      <c r="AS331" s="30">
        <v>167</v>
      </c>
      <c r="AT331" s="113">
        <v>30.53</v>
      </c>
      <c r="AU331" s="113"/>
      <c r="AV331" s="72"/>
      <c r="AW331" s="72">
        <v>32.361800000000002</v>
      </c>
      <c r="AX331" s="113"/>
      <c r="AY331" s="113">
        <v>36.78</v>
      </c>
      <c r="AZ331" s="108">
        <v>417</v>
      </c>
      <c r="BA331" s="112">
        <v>30.23</v>
      </c>
      <c r="BB331" s="112"/>
      <c r="BC331" s="112"/>
      <c r="BD331" s="112">
        <v>32.043800000000005</v>
      </c>
      <c r="BE331" s="112"/>
      <c r="BF331" s="112">
        <v>36.42</v>
      </c>
      <c r="BG331" s="109">
        <v>833</v>
      </c>
      <c r="BH331" s="112">
        <v>29.92</v>
      </c>
      <c r="BI331" s="112"/>
      <c r="BJ331" s="112"/>
      <c r="BK331" s="112">
        <v>31.715200000000003</v>
      </c>
      <c r="BL331" s="112"/>
      <c r="BM331" s="112">
        <v>36.06</v>
      </c>
      <c r="BN331" s="109">
        <v>1667</v>
      </c>
      <c r="BO331" s="112">
        <v>29.61</v>
      </c>
      <c r="BP331" s="112"/>
      <c r="BQ331" s="112"/>
      <c r="BR331" s="112">
        <v>31.386600000000001</v>
      </c>
      <c r="BS331" s="112"/>
      <c r="BT331" s="112">
        <v>35.64</v>
      </c>
      <c r="BU331" s="109">
        <v>4167</v>
      </c>
      <c r="BV331" s="112">
        <v>29.31</v>
      </c>
      <c r="BW331" s="112"/>
      <c r="BX331" s="112"/>
      <c r="BY331" s="112">
        <v>31.0686</v>
      </c>
      <c r="BZ331" s="112"/>
      <c r="CA331" s="112">
        <v>35.28</v>
      </c>
      <c r="CB331" s="106" t="str">
        <f t="shared" si="93"/>
        <v>Heineken Silver (APAC)</v>
      </c>
      <c r="CC331" s="30"/>
      <c r="CD331" s="30"/>
      <c r="CE331" s="73"/>
      <c r="CF331" s="74"/>
      <c r="CG331" s="30"/>
      <c r="CH331" s="30"/>
      <c r="CI331" s="30">
        <v>100051</v>
      </c>
    </row>
    <row r="332" spans="1:87" ht="15" customHeight="1" x14ac:dyDescent="0.25">
      <c r="A332" s="30" t="s">
        <v>251</v>
      </c>
      <c r="B332" s="30">
        <v>88026734</v>
      </c>
      <c r="C332" s="30" t="s">
        <v>488</v>
      </c>
      <c r="D332" s="96">
        <f>VLOOKUP(B332,'Status update'!B:E,4,0)</f>
        <v>1</v>
      </c>
      <c r="E332" s="96">
        <f t="shared" si="94"/>
        <v>1</v>
      </c>
      <c r="F332" s="96">
        <f>VLOOKUP(B332,'Status update'!B:D,3,0)</f>
        <v>0</v>
      </c>
      <c r="G332" s="97">
        <f t="shared" si="82"/>
        <v>0</v>
      </c>
      <c r="H332" s="30"/>
      <c r="I332" s="30"/>
      <c r="J332" s="30"/>
      <c r="K332" s="98">
        <f t="shared" si="83"/>
        <v>0</v>
      </c>
      <c r="L332" s="98">
        <f t="shared" si="84"/>
        <v>0</v>
      </c>
      <c r="M332" s="99"/>
      <c r="N332" s="100">
        <f t="shared" si="85"/>
        <v>0</v>
      </c>
      <c r="O332" s="101"/>
      <c r="P332" s="102"/>
      <c r="Q332" s="103"/>
      <c r="R332" s="103"/>
      <c r="S332" s="30" t="s">
        <v>73</v>
      </c>
      <c r="T332" s="30" t="s">
        <v>74</v>
      </c>
      <c r="U332" s="30">
        <v>36</v>
      </c>
      <c r="V332" s="30">
        <v>33</v>
      </c>
      <c r="W332" s="30">
        <v>7</v>
      </c>
      <c r="X332" s="30">
        <v>167</v>
      </c>
      <c r="Y332" s="30" t="s">
        <v>75</v>
      </c>
      <c r="Z332" s="30">
        <v>6</v>
      </c>
      <c r="AA332" s="30" t="s">
        <v>200</v>
      </c>
      <c r="AB332" s="30" t="s">
        <v>117</v>
      </c>
      <c r="AC332" s="30">
        <v>70</v>
      </c>
      <c r="AD332" s="30"/>
      <c r="AE332" s="107"/>
      <c r="AF332" s="75"/>
      <c r="AG332" s="104">
        <f t="shared" si="86"/>
        <v>30.53</v>
      </c>
      <c r="AH332" s="104">
        <f t="shared" si="87"/>
        <v>0</v>
      </c>
      <c r="AI332" s="104">
        <f t="shared" si="88"/>
        <v>32.361800000000002</v>
      </c>
      <c r="AJ332" s="104">
        <f t="shared" si="89"/>
        <v>0</v>
      </c>
      <c r="AK332" s="104">
        <f t="shared" si="90"/>
        <v>36.78</v>
      </c>
      <c r="AL332" s="105">
        <f t="shared" si="91"/>
        <v>0</v>
      </c>
      <c r="AM332" s="105">
        <f t="shared" si="92"/>
        <v>36.78</v>
      </c>
      <c r="AN332" s="105"/>
      <c r="AO332" s="105"/>
      <c r="AP332" s="39">
        <f t="shared" si="80"/>
        <v>1</v>
      </c>
      <c r="AQ332" s="30" t="s">
        <v>201</v>
      </c>
      <c r="AR332" s="30"/>
      <c r="AS332" s="30">
        <v>167</v>
      </c>
      <c r="AT332" s="113">
        <v>30.53</v>
      </c>
      <c r="AU332" s="113"/>
      <c r="AV332" s="72"/>
      <c r="AW332" s="72">
        <v>32.361800000000002</v>
      </c>
      <c r="AX332" s="113"/>
      <c r="AY332" s="113">
        <v>36.78</v>
      </c>
      <c r="AZ332" s="108">
        <v>417</v>
      </c>
      <c r="BA332" s="112">
        <v>30.23</v>
      </c>
      <c r="BB332" s="112"/>
      <c r="BC332" s="112"/>
      <c r="BD332" s="112">
        <v>32.043800000000005</v>
      </c>
      <c r="BE332" s="112"/>
      <c r="BF332" s="112">
        <v>36.42</v>
      </c>
      <c r="BG332" s="109">
        <v>833</v>
      </c>
      <c r="BH332" s="112">
        <v>29.92</v>
      </c>
      <c r="BI332" s="112"/>
      <c r="BJ332" s="112"/>
      <c r="BK332" s="112">
        <v>31.715200000000003</v>
      </c>
      <c r="BL332" s="112"/>
      <c r="BM332" s="112">
        <v>36.06</v>
      </c>
      <c r="BN332" s="109">
        <v>1667</v>
      </c>
      <c r="BO332" s="112">
        <v>29.61</v>
      </c>
      <c r="BP332" s="112"/>
      <c r="BQ332" s="112"/>
      <c r="BR332" s="112">
        <v>31.386600000000001</v>
      </c>
      <c r="BS332" s="112"/>
      <c r="BT332" s="112">
        <v>35.64</v>
      </c>
      <c r="BU332" s="109">
        <v>4167</v>
      </c>
      <c r="BV332" s="112">
        <v>29.31</v>
      </c>
      <c r="BW332" s="112"/>
      <c r="BX332" s="112"/>
      <c r="BY332" s="112">
        <v>31.0686</v>
      </c>
      <c r="BZ332" s="112"/>
      <c r="CA332" s="112">
        <v>35.28</v>
      </c>
      <c r="CB332" s="106" t="str">
        <f t="shared" si="93"/>
        <v>Heineken Silver (APAC)</v>
      </c>
      <c r="CC332" s="30"/>
      <c r="CD332" s="30"/>
      <c r="CE332" s="73"/>
      <c r="CF332" s="74"/>
      <c r="CG332" s="30"/>
      <c r="CH332" s="30"/>
      <c r="CI332" s="30">
        <v>100051</v>
      </c>
    </row>
    <row r="333" spans="1:87" ht="15" customHeight="1" x14ac:dyDescent="0.25">
      <c r="A333" s="30" t="s">
        <v>251</v>
      </c>
      <c r="B333" s="30">
        <v>88026735</v>
      </c>
      <c r="C333" s="30" t="s">
        <v>489</v>
      </c>
      <c r="D333" s="96">
        <f>VLOOKUP(B333,'Status update'!B:E,4,0)</f>
        <v>1</v>
      </c>
      <c r="E333" s="96">
        <f t="shared" si="94"/>
        <v>1</v>
      </c>
      <c r="F333" s="96">
        <f>VLOOKUP(B333,'Status update'!B:D,3,0)</f>
        <v>0</v>
      </c>
      <c r="G333" s="97">
        <f t="shared" si="82"/>
        <v>0</v>
      </c>
      <c r="H333" s="30"/>
      <c r="I333" s="30"/>
      <c r="J333" s="30"/>
      <c r="K333" s="98">
        <f t="shared" si="83"/>
        <v>0</v>
      </c>
      <c r="L333" s="98">
        <f t="shared" si="84"/>
        <v>0</v>
      </c>
      <c r="M333" s="99"/>
      <c r="N333" s="100">
        <f t="shared" si="85"/>
        <v>0</v>
      </c>
      <c r="O333" s="101"/>
      <c r="P333" s="102"/>
      <c r="Q333" s="103"/>
      <c r="R333" s="103"/>
      <c r="S333" s="30" t="s">
        <v>73</v>
      </c>
      <c r="T333" s="30" t="s">
        <v>74</v>
      </c>
      <c r="U333" s="30">
        <v>36</v>
      </c>
      <c r="V333" s="30">
        <v>33</v>
      </c>
      <c r="W333" s="30">
        <v>7</v>
      </c>
      <c r="X333" s="30">
        <v>167</v>
      </c>
      <c r="Y333" s="30" t="s">
        <v>75</v>
      </c>
      <c r="Z333" s="30">
        <v>6</v>
      </c>
      <c r="AA333" s="30" t="s">
        <v>200</v>
      </c>
      <c r="AB333" s="30" t="s">
        <v>117</v>
      </c>
      <c r="AC333" s="30">
        <v>70</v>
      </c>
      <c r="AD333" s="30"/>
      <c r="AE333" s="107"/>
      <c r="AF333" s="75"/>
      <c r="AG333" s="104">
        <f t="shared" si="86"/>
        <v>30.53</v>
      </c>
      <c r="AH333" s="104">
        <f t="shared" si="87"/>
        <v>0</v>
      </c>
      <c r="AI333" s="104">
        <f t="shared" si="88"/>
        <v>32.361800000000002</v>
      </c>
      <c r="AJ333" s="104">
        <f t="shared" si="89"/>
        <v>0</v>
      </c>
      <c r="AK333" s="104">
        <f t="shared" si="90"/>
        <v>36.78</v>
      </c>
      <c r="AL333" s="105">
        <f t="shared" si="91"/>
        <v>0</v>
      </c>
      <c r="AM333" s="105">
        <f t="shared" si="92"/>
        <v>36.78</v>
      </c>
      <c r="AN333" s="105"/>
      <c r="AO333" s="105"/>
      <c r="AP333" s="39">
        <f t="shared" si="80"/>
        <v>1</v>
      </c>
      <c r="AQ333" s="30" t="s">
        <v>201</v>
      </c>
      <c r="AR333" s="30"/>
      <c r="AS333" s="30">
        <v>167</v>
      </c>
      <c r="AT333" s="113">
        <v>30.53</v>
      </c>
      <c r="AU333" s="113"/>
      <c r="AV333" s="72"/>
      <c r="AW333" s="72">
        <v>32.361800000000002</v>
      </c>
      <c r="AX333" s="113"/>
      <c r="AY333" s="113">
        <v>36.78</v>
      </c>
      <c r="AZ333" s="108">
        <v>417</v>
      </c>
      <c r="BA333" s="112">
        <v>30.23</v>
      </c>
      <c r="BB333" s="112"/>
      <c r="BC333" s="112"/>
      <c r="BD333" s="112">
        <v>32.043800000000005</v>
      </c>
      <c r="BE333" s="112"/>
      <c r="BF333" s="112">
        <v>36.42</v>
      </c>
      <c r="BG333" s="109">
        <v>833</v>
      </c>
      <c r="BH333" s="112">
        <v>29.92</v>
      </c>
      <c r="BI333" s="112"/>
      <c r="BJ333" s="112"/>
      <c r="BK333" s="112">
        <v>31.715200000000003</v>
      </c>
      <c r="BL333" s="112"/>
      <c r="BM333" s="112">
        <v>36.06</v>
      </c>
      <c r="BN333" s="109">
        <v>1667</v>
      </c>
      <c r="BO333" s="112">
        <v>29.61</v>
      </c>
      <c r="BP333" s="112"/>
      <c r="BQ333" s="112"/>
      <c r="BR333" s="112">
        <v>31.386600000000001</v>
      </c>
      <c r="BS333" s="112"/>
      <c r="BT333" s="112">
        <v>35.64</v>
      </c>
      <c r="BU333" s="109">
        <v>4167</v>
      </c>
      <c r="BV333" s="112">
        <v>29.31</v>
      </c>
      <c r="BW333" s="112"/>
      <c r="BX333" s="112"/>
      <c r="BY333" s="112">
        <v>31.0686</v>
      </c>
      <c r="BZ333" s="112"/>
      <c r="CA333" s="112">
        <v>35.28</v>
      </c>
      <c r="CB333" s="106" t="str">
        <f t="shared" si="93"/>
        <v>Heineken Silver (APAC)</v>
      </c>
      <c r="CC333" s="30"/>
      <c r="CD333" s="30"/>
      <c r="CE333" s="73"/>
      <c r="CF333" s="74"/>
      <c r="CG333" s="30"/>
      <c r="CH333" s="30"/>
      <c r="CI333" s="30">
        <v>100051</v>
      </c>
    </row>
    <row r="334" spans="1:87" ht="15" customHeight="1" x14ac:dyDescent="0.25">
      <c r="A334" s="30" t="s">
        <v>71</v>
      </c>
      <c r="B334" s="30">
        <v>88027032</v>
      </c>
      <c r="C334" s="30" t="s">
        <v>490</v>
      </c>
      <c r="D334" s="96">
        <f>VLOOKUP(B334,'Status update'!B:E,4,0)</f>
        <v>3</v>
      </c>
      <c r="E334" s="96">
        <f t="shared" si="94"/>
        <v>3</v>
      </c>
      <c r="F334" s="96">
        <f>VLOOKUP(B334,'Status update'!B:D,3,0)</f>
        <v>216</v>
      </c>
      <c r="G334" s="97">
        <f t="shared" si="82"/>
        <v>216</v>
      </c>
      <c r="H334" s="30"/>
      <c r="I334" s="30"/>
      <c r="J334" s="30"/>
      <c r="K334" s="98">
        <f t="shared" si="83"/>
        <v>2.16</v>
      </c>
      <c r="L334" s="98">
        <f t="shared" si="84"/>
        <v>2.16</v>
      </c>
      <c r="M334" s="99"/>
      <c r="N334" s="100">
        <f t="shared" si="85"/>
        <v>0</v>
      </c>
      <c r="O334" s="101">
        <v>1</v>
      </c>
      <c r="P334" s="102"/>
      <c r="Q334" s="103"/>
      <c r="R334" s="103"/>
      <c r="S334" s="30" t="s">
        <v>73</v>
      </c>
      <c r="T334" s="30" t="s">
        <v>106</v>
      </c>
      <c r="U334" s="30">
        <v>23</v>
      </c>
      <c r="V334" s="30">
        <v>17</v>
      </c>
      <c r="W334" s="30">
        <v>28.8</v>
      </c>
      <c r="X334" s="30">
        <v>100</v>
      </c>
      <c r="Y334" s="30" t="s">
        <v>75</v>
      </c>
      <c r="Z334" s="30">
        <v>10</v>
      </c>
      <c r="AA334" s="30" t="s">
        <v>76</v>
      </c>
      <c r="AB334" s="30" t="s">
        <v>117</v>
      </c>
      <c r="AC334" s="30">
        <v>55</v>
      </c>
      <c r="AD334" s="30">
        <v>60</v>
      </c>
      <c r="AE334" s="75"/>
      <c r="AF334" s="73"/>
      <c r="AG334" s="104">
        <f t="shared" si="86"/>
        <v>32.5</v>
      </c>
      <c r="AH334" s="104">
        <f t="shared" si="87"/>
        <v>38.024999999999999</v>
      </c>
      <c r="AI334" s="104">
        <f t="shared" si="88"/>
        <v>33</v>
      </c>
      <c r="AJ334" s="104">
        <f t="shared" si="89"/>
        <v>52.300000000000004</v>
      </c>
      <c r="AK334" s="104">
        <f t="shared" si="90"/>
        <v>46.6</v>
      </c>
      <c r="AL334" s="105">
        <f t="shared" si="91"/>
        <v>52.300000000000004</v>
      </c>
      <c r="AM334" s="105">
        <f t="shared" si="92"/>
        <v>46.6</v>
      </c>
      <c r="AN334" s="105"/>
      <c r="AO334" s="105"/>
      <c r="AP334" s="39">
        <f t="shared" si="80"/>
        <v>1</v>
      </c>
      <c r="AQ334" s="30" t="s">
        <v>78</v>
      </c>
      <c r="AR334" s="30" t="s">
        <v>79</v>
      </c>
      <c r="AS334" s="30">
        <v>100</v>
      </c>
      <c r="AT334" s="113">
        <v>32.5</v>
      </c>
      <c r="AU334" s="113">
        <v>33</v>
      </c>
      <c r="AV334" s="72">
        <v>38.024999999999999</v>
      </c>
      <c r="AW334" s="72">
        <v>33</v>
      </c>
      <c r="AX334" s="113">
        <v>52.300000000000004</v>
      </c>
      <c r="AY334" s="113">
        <v>46.6</v>
      </c>
      <c r="AZ334" s="108">
        <v>250</v>
      </c>
      <c r="BA334" s="112">
        <v>30</v>
      </c>
      <c r="BB334" s="112">
        <v>30.8</v>
      </c>
      <c r="BC334" s="112">
        <v>35.099999999999994</v>
      </c>
      <c r="BD334" s="112">
        <v>30.8</v>
      </c>
      <c r="BE334" s="112">
        <v>42.5</v>
      </c>
      <c r="BF334" s="112">
        <v>38.1</v>
      </c>
      <c r="BG334" s="109">
        <v>500</v>
      </c>
      <c r="BH334" s="112">
        <v>23.3</v>
      </c>
      <c r="BI334" s="112">
        <v>23.8</v>
      </c>
      <c r="BJ334" s="112">
        <v>27.260999999999999</v>
      </c>
      <c r="BK334" s="112">
        <v>23.8</v>
      </c>
      <c r="BL334" s="112">
        <v>39.700000000000003</v>
      </c>
      <c r="BM334" s="112">
        <v>37.200000000000003</v>
      </c>
      <c r="BN334" s="109">
        <v>1000</v>
      </c>
      <c r="BO334" s="112">
        <v>22</v>
      </c>
      <c r="BP334" s="112">
        <v>22.5</v>
      </c>
      <c r="BQ334" s="112">
        <v>25.74</v>
      </c>
      <c r="BR334" s="112">
        <v>22.5</v>
      </c>
      <c r="BS334" s="112">
        <v>39.200000000000003</v>
      </c>
      <c r="BT334" s="112">
        <v>36.6</v>
      </c>
      <c r="BU334" s="109">
        <v>2000</v>
      </c>
      <c r="BV334" s="112">
        <v>21.6</v>
      </c>
      <c r="BW334" s="112">
        <v>22</v>
      </c>
      <c r="BX334" s="112">
        <v>25.271999999999998</v>
      </c>
      <c r="BY334" s="112">
        <v>22</v>
      </c>
      <c r="BZ334" s="112">
        <v>38.5</v>
      </c>
      <c r="CA334" s="112">
        <v>35.299999999999997</v>
      </c>
      <c r="CB334" s="106" t="str">
        <f t="shared" si="93"/>
        <v>Heineken</v>
      </c>
      <c r="CC334" s="30"/>
      <c r="CD334" s="30"/>
      <c r="CE334" s="73"/>
      <c r="CF334" s="74"/>
      <c r="CG334" s="30"/>
      <c r="CH334" s="30"/>
      <c r="CI334" s="30">
        <v>101140</v>
      </c>
    </row>
    <row r="335" spans="1:87" ht="15" customHeight="1" x14ac:dyDescent="0.25">
      <c r="A335" s="30" t="s">
        <v>251</v>
      </c>
      <c r="B335" s="30">
        <v>88026736</v>
      </c>
      <c r="C335" s="30" t="s">
        <v>491</v>
      </c>
      <c r="D335" s="96">
        <f>VLOOKUP(B335,'Status update'!B:E,4,0)</f>
        <v>1</v>
      </c>
      <c r="E335" s="96">
        <f t="shared" si="94"/>
        <v>1</v>
      </c>
      <c r="F335" s="96">
        <f>VLOOKUP(B335,'Status update'!B:D,3,0)</f>
        <v>0</v>
      </c>
      <c r="G335" s="97">
        <f t="shared" si="82"/>
        <v>0</v>
      </c>
      <c r="H335" s="30"/>
      <c r="I335" s="30"/>
      <c r="J335" s="30"/>
      <c r="K335" s="98">
        <f t="shared" si="83"/>
        <v>0</v>
      </c>
      <c r="L335" s="98">
        <f t="shared" si="84"/>
        <v>0</v>
      </c>
      <c r="M335" s="99"/>
      <c r="N335" s="100">
        <f t="shared" si="85"/>
        <v>0</v>
      </c>
      <c r="O335" s="101"/>
      <c r="P335" s="102"/>
      <c r="Q335" s="103"/>
      <c r="R335" s="103"/>
      <c r="S335" s="30" t="s">
        <v>73</v>
      </c>
      <c r="T335" s="30" t="s">
        <v>74</v>
      </c>
      <c r="U335" s="30">
        <v>36</v>
      </c>
      <c r="V335" s="30">
        <v>33</v>
      </c>
      <c r="W335" s="30">
        <v>7</v>
      </c>
      <c r="X335" s="30">
        <v>167</v>
      </c>
      <c r="Y335" s="30" t="s">
        <v>75</v>
      </c>
      <c r="Z335" s="30">
        <v>6</v>
      </c>
      <c r="AA335" s="30" t="s">
        <v>200</v>
      </c>
      <c r="AB335" s="30" t="s">
        <v>117</v>
      </c>
      <c r="AC335" s="30">
        <v>70</v>
      </c>
      <c r="AD335" s="30"/>
      <c r="AE335" s="75"/>
      <c r="AF335" s="73"/>
      <c r="AG335" s="104">
        <f t="shared" si="86"/>
        <v>30.53</v>
      </c>
      <c r="AH335" s="104">
        <f t="shared" si="87"/>
        <v>0</v>
      </c>
      <c r="AI335" s="104">
        <f t="shared" si="88"/>
        <v>32.361800000000002</v>
      </c>
      <c r="AJ335" s="104">
        <f t="shared" si="89"/>
        <v>0</v>
      </c>
      <c r="AK335" s="104">
        <f t="shared" si="90"/>
        <v>36.78</v>
      </c>
      <c r="AL335" s="105">
        <f t="shared" si="91"/>
        <v>0</v>
      </c>
      <c r="AM335" s="105">
        <f t="shared" si="92"/>
        <v>36.78</v>
      </c>
      <c r="AN335" s="105"/>
      <c r="AO335" s="105"/>
      <c r="AP335" s="39">
        <f t="shared" si="80"/>
        <v>1</v>
      </c>
      <c r="AQ335" s="30" t="s">
        <v>201</v>
      </c>
      <c r="AR335" s="30"/>
      <c r="AS335" s="30">
        <v>167</v>
      </c>
      <c r="AT335" s="113">
        <v>30.53</v>
      </c>
      <c r="AU335" s="113"/>
      <c r="AV335" s="72"/>
      <c r="AW335" s="72">
        <v>32.361800000000002</v>
      </c>
      <c r="AX335" s="113"/>
      <c r="AY335" s="113">
        <v>36.78</v>
      </c>
      <c r="AZ335" s="108">
        <v>417</v>
      </c>
      <c r="BA335" s="112">
        <v>30.23</v>
      </c>
      <c r="BB335" s="112"/>
      <c r="BC335" s="112"/>
      <c r="BD335" s="112">
        <v>32.043800000000005</v>
      </c>
      <c r="BE335" s="112"/>
      <c r="BF335" s="112">
        <v>36.42</v>
      </c>
      <c r="BG335" s="109">
        <v>833</v>
      </c>
      <c r="BH335" s="112">
        <v>29.92</v>
      </c>
      <c r="BI335" s="112"/>
      <c r="BJ335" s="112"/>
      <c r="BK335" s="112">
        <v>31.715200000000003</v>
      </c>
      <c r="BL335" s="112"/>
      <c r="BM335" s="112">
        <v>36.06</v>
      </c>
      <c r="BN335" s="109">
        <v>1667</v>
      </c>
      <c r="BO335" s="112">
        <v>29.61</v>
      </c>
      <c r="BP335" s="112"/>
      <c r="BQ335" s="112"/>
      <c r="BR335" s="112">
        <v>31.386600000000001</v>
      </c>
      <c r="BS335" s="112"/>
      <c r="BT335" s="112">
        <v>35.64</v>
      </c>
      <c r="BU335" s="109">
        <v>4167</v>
      </c>
      <c r="BV335" s="112">
        <v>29.31</v>
      </c>
      <c r="BW335" s="112"/>
      <c r="BX335" s="112"/>
      <c r="BY335" s="112">
        <v>31.0686</v>
      </c>
      <c r="BZ335" s="112"/>
      <c r="CA335" s="112">
        <v>35.28</v>
      </c>
      <c r="CB335" s="106" t="str">
        <f t="shared" si="93"/>
        <v>Heineken Silver (APAC)</v>
      </c>
      <c r="CC335" s="30"/>
      <c r="CD335" s="30"/>
      <c r="CE335" s="73"/>
      <c r="CF335" s="74"/>
      <c r="CG335" s="30"/>
      <c r="CH335" s="30"/>
      <c r="CI335" s="110">
        <v>100051</v>
      </c>
    </row>
    <row r="336" spans="1:87" ht="15" customHeight="1" x14ac:dyDescent="0.25">
      <c r="A336" s="30" t="s">
        <v>251</v>
      </c>
      <c r="B336" s="30">
        <v>88026738</v>
      </c>
      <c r="C336" s="30" t="s">
        <v>492</v>
      </c>
      <c r="D336" s="96">
        <f>VLOOKUP(B336,'Status update'!B:E,4,0)</f>
        <v>1</v>
      </c>
      <c r="E336" s="96">
        <f t="shared" si="94"/>
        <v>1</v>
      </c>
      <c r="F336" s="96">
        <f>VLOOKUP(B336,'Status update'!B:D,3,0)</f>
        <v>0</v>
      </c>
      <c r="G336" s="97">
        <f t="shared" si="82"/>
        <v>0</v>
      </c>
      <c r="H336" s="30"/>
      <c r="I336" s="30"/>
      <c r="J336" s="30"/>
      <c r="K336" s="98">
        <f t="shared" si="83"/>
        <v>0</v>
      </c>
      <c r="L336" s="98">
        <f t="shared" si="84"/>
        <v>0</v>
      </c>
      <c r="M336" s="99"/>
      <c r="N336" s="100">
        <f t="shared" si="85"/>
        <v>0</v>
      </c>
      <c r="O336" s="101"/>
      <c r="P336" s="102"/>
      <c r="Q336" s="103"/>
      <c r="R336" s="103"/>
      <c r="S336" s="30" t="s">
        <v>73</v>
      </c>
      <c r="T336" s="30" t="s">
        <v>74</v>
      </c>
      <c r="U336" s="30">
        <v>36</v>
      </c>
      <c r="V336" s="30">
        <v>33</v>
      </c>
      <c r="W336" s="30">
        <v>7</v>
      </c>
      <c r="X336" s="30">
        <v>167</v>
      </c>
      <c r="Y336" s="30" t="s">
        <v>75</v>
      </c>
      <c r="Z336" s="30">
        <v>6</v>
      </c>
      <c r="AA336" s="30" t="s">
        <v>200</v>
      </c>
      <c r="AB336" s="30" t="s">
        <v>117</v>
      </c>
      <c r="AC336" s="30">
        <v>70</v>
      </c>
      <c r="AD336" s="30"/>
      <c r="AE336" s="75"/>
      <c r="AF336" s="73"/>
      <c r="AG336" s="104">
        <f t="shared" si="86"/>
        <v>28.82</v>
      </c>
      <c r="AH336" s="104">
        <f t="shared" si="87"/>
        <v>0</v>
      </c>
      <c r="AI336" s="104">
        <f t="shared" si="88"/>
        <v>30.549200000000003</v>
      </c>
      <c r="AJ336" s="104">
        <f t="shared" si="89"/>
        <v>0</v>
      </c>
      <c r="AK336" s="104">
        <f t="shared" si="90"/>
        <v>34.74</v>
      </c>
      <c r="AL336" s="105">
        <f t="shared" si="91"/>
        <v>0</v>
      </c>
      <c r="AM336" s="105">
        <f t="shared" si="92"/>
        <v>34.74</v>
      </c>
      <c r="AN336" s="105"/>
      <c r="AO336" s="105"/>
      <c r="AP336" s="39">
        <f t="shared" si="80"/>
        <v>1</v>
      </c>
      <c r="AQ336" s="30" t="s">
        <v>201</v>
      </c>
      <c r="AR336" s="30"/>
      <c r="AS336" s="30">
        <v>167</v>
      </c>
      <c r="AT336" s="113">
        <v>28.82</v>
      </c>
      <c r="AU336" s="113"/>
      <c r="AV336" s="72"/>
      <c r="AW336" s="72">
        <v>30.549200000000003</v>
      </c>
      <c r="AX336" s="113"/>
      <c r="AY336" s="113">
        <v>34.74</v>
      </c>
      <c r="AZ336" s="108">
        <v>417</v>
      </c>
      <c r="BA336" s="112">
        <v>28.51</v>
      </c>
      <c r="BB336" s="112"/>
      <c r="BC336" s="112"/>
      <c r="BD336" s="112">
        <v>30.220600000000005</v>
      </c>
      <c r="BE336" s="112"/>
      <c r="BF336" s="112">
        <v>34.32</v>
      </c>
      <c r="BG336" s="109">
        <v>833</v>
      </c>
      <c r="BH336" s="112">
        <v>28.2</v>
      </c>
      <c r="BI336" s="112"/>
      <c r="BJ336" s="112"/>
      <c r="BK336" s="112">
        <v>29.891999999999999</v>
      </c>
      <c r="BL336" s="112"/>
      <c r="BM336" s="112">
        <v>33.96</v>
      </c>
      <c r="BN336" s="109">
        <v>1667</v>
      </c>
      <c r="BO336" s="112">
        <v>27.9</v>
      </c>
      <c r="BP336" s="112"/>
      <c r="BQ336" s="112"/>
      <c r="BR336" s="112">
        <v>29.574000000000002</v>
      </c>
      <c r="BS336" s="112"/>
      <c r="BT336" s="112">
        <v>33.599999999999994</v>
      </c>
      <c r="BU336" s="109">
        <v>4167</v>
      </c>
      <c r="BV336" s="112">
        <v>27.59</v>
      </c>
      <c r="BW336" s="112"/>
      <c r="BX336" s="112"/>
      <c r="BY336" s="112">
        <v>29.2454</v>
      </c>
      <c r="BZ336" s="112"/>
      <c r="CA336" s="112">
        <v>33.24</v>
      </c>
      <c r="CB336" s="106" t="str">
        <f t="shared" si="93"/>
        <v>Heineken Silver (APAC)</v>
      </c>
      <c r="CC336" s="30"/>
      <c r="CD336" s="30"/>
      <c r="CE336" s="73"/>
      <c r="CF336" s="74"/>
      <c r="CG336" s="30"/>
      <c r="CH336" s="30"/>
      <c r="CI336" s="30">
        <v>100051</v>
      </c>
    </row>
    <row r="337" spans="1:87" ht="15" customHeight="1" x14ac:dyDescent="0.25">
      <c r="A337" s="30" t="s">
        <v>251</v>
      </c>
      <c r="B337" s="30">
        <v>88026739</v>
      </c>
      <c r="C337" s="30" t="s">
        <v>493</v>
      </c>
      <c r="D337" s="96">
        <f>VLOOKUP(B337,'Status update'!B:E,4,0)</f>
        <v>1</v>
      </c>
      <c r="E337" s="96">
        <f t="shared" si="94"/>
        <v>1</v>
      </c>
      <c r="F337" s="96">
        <f>VLOOKUP(B337,'Status update'!B:D,3,0)</f>
        <v>0</v>
      </c>
      <c r="G337" s="97">
        <f t="shared" si="82"/>
        <v>0</v>
      </c>
      <c r="H337" s="30"/>
      <c r="I337" s="30"/>
      <c r="J337" s="30"/>
      <c r="K337" s="98">
        <f t="shared" si="83"/>
        <v>0</v>
      </c>
      <c r="L337" s="98">
        <f t="shared" si="84"/>
        <v>0</v>
      </c>
      <c r="M337" s="99"/>
      <c r="N337" s="100">
        <f t="shared" si="85"/>
        <v>0</v>
      </c>
      <c r="O337" s="101"/>
      <c r="P337" s="102"/>
      <c r="Q337" s="103"/>
      <c r="R337" s="103"/>
      <c r="S337" s="30" t="s">
        <v>73</v>
      </c>
      <c r="T337" s="30" t="s">
        <v>74</v>
      </c>
      <c r="U337" s="30">
        <v>36</v>
      </c>
      <c r="V337" s="30">
        <v>33</v>
      </c>
      <c r="W337" s="30">
        <v>7</v>
      </c>
      <c r="X337" s="30">
        <v>167</v>
      </c>
      <c r="Y337" s="30" t="s">
        <v>75</v>
      </c>
      <c r="Z337" s="30">
        <v>6</v>
      </c>
      <c r="AA337" s="30" t="s">
        <v>200</v>
      </c>
      <c r="AB337" s="30" t="s">
        <v>117</v>
      </c>
      <c r="AC337" s="30">
        <v>70</v>
      </c>
      <c r="AD337" s="30"/>
      <c r="AE337" s="75"/>
      <c r="AF337" s="73"/>
      <c r="AG337" s="104">
        <f t="shared" si="86"/>
        <v>28.82</v>
      </c>
      <c r="AH337" s="104">
        <f t="shared" si="87"/>
        <v>0</v>
      </c>
      <c r="AI337" s="104">
        <f t="shared" si="88"/>
        <v>30.549200000000003</v>
      </c>
      <c r="AJ337" s="104">
        <f t="shared" si="89"/>
        <v>0</v>
      </c>
      <c r="AK337" s="104">
        <f t="shared" si="90"/>
        <v>34.74</v>
      </c>
      <c r="AL337" s="105">
        <f t="shared" si="91"/>
        <v>0</v>
      </c>
      <c r="AM337" s="105">
        <f t="shared" si="92"/>
        <v>34.74</v>
      </c>
      <c r="AN337" s="105"/>
      <c r="AO337" s="105"/>
      <c r="AP337" s="39">
        <f t="shared" ref="AP337:AP366" si="95">IF($F337&lt;=AZ337,1,(IF($F337&lt;=BG337,2,(IF($F337&lt;=BN337,3,(IF($F337&lt;=BU337,4,5)))))))</f>
        <v>1</v>
      </c>
      <c r="AQ337" s="30" t="s">
        <v>201</v>
      </c>
      <c r="AR337" s="30"/>
      <c r="AS337" s="30">
        <v>167</v>
      </c>
      <c r="AT337" s="113">
        <v>28.82</v>
      </c>
      <c r="AU337" s="113"/>
      <c r="AV337" s="72"/>
      <c r="AW337" s="72">
        <v>30.549200000000003</v>
      </c>
      <c r="AX337" s="113"/>
      <c r="AY337" s="113">
        <v>34.74</v>
      </c>
      <c r="AZ337" s="108">
        <v>417</v>
      </c>
      <c r="BA337" s="112">
        <v>28.51</v>
      </c>
      <c r="BB337" s="112"/>
      <c r="BC337" s="112"/>
      <c r="BD337" s="112">
        <v>30.220600000000005</v>
      </c>
      <c r="BE337" s="112"/>
      <c r="BF337" s="112">
        <v>34.32</v>
      </c>
      <c r="BG337" s="109">
        <v>833</v>
      </c>
      <c r="BH337" s="112">
        <v>28.2</v>
      </c>
      <c r="BI337" s="112"/>
      <c r="BJ337" s="112"/>
      <c r="BK337" s="112">
        <v>29.891999999999999</v>
      </c>
      <c r="BL337" s="112"/>
      <c r="BM337" s="112">
        <v>33.96</v>
      </c>
      <c r="BN337" s="109">
        <v>1667</v>
      </c>
      <c r="BO337" s="112">
        <v>27.9</v>
      </c>
      <c r="BP337" s="112"/>
      <c r="BQ337" s="112"/>
      <c r="BR337" s="112">
        <v>29.574000000000002</v>
      </c>
      <c r="BS337" s="112"/>
      <c r="BT337" s="112">
        <v>33.599999999999994</v>
      </c>
      <c r="BU337" s="109">
        <v>4167</v>
      </c>
      <c r="BV337" s="112">
        <v>27.59</v>
      </c>
      <c r="BW337" s="112"/>
      <c r="BX337" s="112"/>
      <c r="BY337" s="112">
        <v>29.2454</v>
      </c>
      <c r="BZ337" s="112"/>
      <c r="CA337" s="112">
        <v>33.24</v>
      </c>
      <c r="CB337" s="106" t="str">
        <f t="shared" si="93"/>
        <v>Heineken Silver (APAC)</v>
      </c>
      <c r="CC337" s="30"/>
      <c r="CD337" s="30"/>
      <c r="CE337" s="73"/>
      <c r="CF337" s="74"/>
      <c r="CG337" s="30"/>
      <c r="CH337" s="30"/>
      <c r="CI337" s="30">
        <v>100051</v>
      </c>
    </row>
    <row r="338" spans="1:87" ht="15" customHeight="1" x14ac:dyDescent="0.25">
      <c r="A338" s="30" t="s">
        <v>71</v>
      </c>
      <c r="B338" s="30">
        <v>88027048</v>
      </c>
      <c r="C338" s="30" t="s">
        <v>494</v>
      </c>
      <c r="D338" s="96">
        <f>VLOOKUP(B338,'Status update'!B:E,4,0)</f>
        <v>3</v>
      </c>
      <c r="E338" s="96">
        <f t="shared" si="94"/>
        <v>3</v>
      </c>
      <c r="F338" s="96">
        <f>VLOOKUP(B338,'Status update'!B:D,3,0)</f>
        <v>16</v>
      </c>
      <c r="G338" s="97">
        <f t="shared" si="82"/>
        <v>16</v>
      </c>
      <c r="H338" s="30"/>
      <c r="I338" s="30"/>
      <c r="J338" s="30"/>
      <c r="K338" s="98">
        <f t="shared" si="83"/>
        <v>3.2</v>
      </c>
      <c r="L338" s="98">
        <f t="shared" si="84"/>
        <v>3.2</v>
      </c>
      <c r="M338" s="99"/>
      <c r="N338" s="100">
        <f t="shared" si="85"/>
        <v>0</v>
      </c>
      <c r="O338" s="101">
        <v>1</v>
      </c>
      <c r="P338" s="102"/>
      <c r="Q338" s="103"/>
      <c r="R338" s="103"/>
      <c r="S338" s="30" t="s">
        <v>81</v>
      </c>
      <c r="T338" s="30" t="s">
        <v>88</v>
      </c>
      <c r="U338" s="30">
        <v>35.5</v>
      </c>
      <c r="V338" s="30">
        <v>30</v>
      </c>
      <c r="W338" s="30">
        <v>9</v>
      </c>
      <c r="X338" s="30">
        <v>5</v>
      </c>
      <c r="Y338" s="30" t="s">
        <v>89</v>
      </c>
      <c r="Z338" s="30">
        <v>10</v>
      </c>
      <c r="AA338" s="30" t="s">
        <v>90</v>
      </c>
      <c r="AB338" s="30" t="s">
        <v>84</v>
      </c>
      <c r="AC338" s="30">
        <v>50</v>
      </c>
      <c r="AD338" s="30">
        <v>92</v>
      </c>
      <c r="AE338" s="75"/>
      <c r="AF338" s="73"/>
      <c r="AG338" s="104">
        <f t="shared" si="86"/>
        <v>123</v>
      </c>
      <c r="AH338" s="104">
        <f t="shared" si="87"/>
        <v>123</v>
      </c>
      <c r="AI338" s="104">
        <f t="shared" si="88"/>
        <v>130.38</v>
      </c>
      <c r="AJ338" s="104">
        <f t="shared" si="89"/>
        <v>139.80000000000001</v>
      </c>
      <c r="AK338" s="104">
        <f t="shared" si="90"/>
        <v>148.19999999999999</v>
      </c>
      <c r="AL338" s="105">
        <f t="shared" si="91"/>
        <v>139.80000000000001</v>
      </c>
      <c r="AM338" s="105">
        <f t="shared" si="92"/>
        <v>148.19999999999999</v>
      </c>
      <c r="AN338" s="105"/>
      <c r="AO338" s="105"/>
      <c r="AP338" s="39">
        <f t="shared" si="95"/>
        <v>1</v>
      </c>
      <c r="AQ338" s="30" t="s">
        <v>91</v>
      </c>
      <c r="AR338" s="30"/>
      <c r="AS338" s="30">
        <v>5</v>
      </c>
      <c r="AT338" s="113">
        <v>123</v>
      </c>
      <c r="AU338" s="113">
        <v>123</v>
      </c>
      <c r="AV338" s="72">
        <v>123</v>
      </c>
      <c r="AW338" s="72">
        <v>130.38</v>
      </c>
      <c r="AX338" s="113">
        <v>139.80000000000001</v>
      </c>
      <c r="AY338" s="113">
        <v>148.19999999999999</v>
      </c>
      <c r="AZ338" s="108">
        <v>25</v>
      </c>
      <c r="BA338" s="112">
        <v>106.5</v>
      </c>
      <c r="BB338" s="112"/>
      <c r="BC338" s="112">
        <v>106.5</v>
      </c>
      <c r="BD338" s="112">
        <v>112.89</v>
      </c>
      <c r="BE338" s="112">
        <v>121</v>
      </c>
      <c r="BF338" s="112">
        <v>128.30000000000001</v>
      </c>
      <c r="BG338" s="109">
        <v>75</v>
      </c>
      <c r="BH338" s="112">
        <v>96.7</v>
      </c>
      <c r="BI338" s="112"/>
      <c r="BJ338" s="112">
        <v>96.7</v>
      </c>
      <c r="BK338" s="112">
        <v>102.50200000000001</v>
      </c>
      <c r="BL338" s="112">
        <v>109.9</v>
      </c>
      <c r="BM338" s="112">
        <v>116.5</v>
      </c>
      <c r="BN338" s="109">
        <v>100</v>
      </c>
      <c r="BO338" s="112">
        <v>93.8</v>
      </c>
      <c r="BP338" s="112"/>
      <c r="BQ338" s="112">
        <v>93.8</v>
      </c>
      <c r="BR338" s="112">
        <v>99.427999999999997</v>
      </c>
      <c r="BS338" s="112"/>
      <c r="BT338" s="112"/>
      <c r="BU338" s="109"/>
      <c r="BV338" s="112"/>
      <c r="BW338" s="112"/>
      <c r="BX338" s="112"/>
      <c r="BY338" s="112"/>
      <c r="BZ338" s="112"/>
      <c r="CA338" s="112"/>
      <c r="CB338" s="106" t="str">
        <f t="shared" si="93"/>
        <v>Heineken</v>
      </c>
      <c r="CC338" s="30"/>
      <c r="CD338" s="30"/>
      <c r="CE338" s="73"/>
      <c r="CF338" s="74"/>
      <c r="CG338" s="30"/>
      <c r="CH338" s="30"/>
      <c r="CI338" s="30">
        <v>101560</v>
      </c>
    </row>
    <row r="339" spans="1:87" ht="15" customHeight="1" x14ac:dyDescent="0.25">
      <c r="A339" s="30" t="s">
        <v>188</v>
      </c>
      <c r="B339" s="30">
        <v>88027050</v>
      </c>
      <c r="C339" s="30" t="s">
        <v>495</v>
      </c>
      <c r="D339" s="96">
        <f>VLOOKUP(B339,'Status update'!B:E,4,0)</f>
        <v>1</v>
      </c>
      <c r="E339" s="96">
        <v>3</v>
      </c>
      <c r="F339" s="96">
        <f>VLOOKUP(B339,'Status update'!B:D,3,0)</f>
        <v>11</v>
      </c>
      <c r="G339" s="97">
        <f t="shared" si="82"/>
        <v>11</v>
      </c>
      <c r="H339" s="30" t="s">
        <v>99</v>
      </c>
      <c r="I339" s="30"/>
      <c r="J339" s="30"/>
      <c r="K339" s="98">
        <f t="shared" si="83"/>
        <v>0.22</v>
      </c>
      <c r="L339" s="98">
        <f t="shared" si="84"/>
        <v>0.22</v>
      </c>
      <c r="M339" s="99"/>
      <c r="N339" s="100">
        <f t="shared" si="85"/>
        <v>0</v>
      </c>
      <c r="O339" s="101">
        <v>1</v>
      </c>
      <c r="P339" s="102"/>
      <c r="Q339" s="103"/>
      <c r="R339" s="103"/>
      <c r="S339" s="30" t="s">
        <v>73</v>
      </c>
      <c r="T339" s="30" t="s">
        <v>74</v>
      </c>
      <c r="U339" s="30">
        <v>26</v>
      </c>
      <c r="V339" s="30">
        <v>16</v>
      </c>
      <c r="W339" s="30">
        <v>17</v>
      </c>
      <c r="X339" s="30">
        <v>50</v>
      </c>
      <c r="Y339" s="30" t="s">
        <v>75</v>
      </c>
      <c r="Z339" s="30">
        <v>50</v>
      </c>
      <c r="AA339" s="30" t="s">
        <v>76</v>
      </c>
      <c r="AB339" s="30" t="s">
        <v>77</v>
      </c>
      <c r="AC339" s="30">
        <v>77</v>
      </c>
      <c r="AD339" s="30">
        <v>84</v>
      </c>
      <c r="AE339" s="75"/>
      <c r="AF339" s="73"/>
      <c r="AG339" s="104">
        <f t="shared" si="86"/>
        <v>35.590000000000003</v>
      </c>
      <c r="AH339" s="104">
        <f t="shared" si="87"/>
        <v>40.572600000000008</v>
      </c>
      <c r="AI339" s="104">
        <f t="shared" si="88"/>
        <v>40</v>
      </c>
      <c r="AJ339" s="104">
        <f t="shared" si="89"/>
        <v>49.5</v>
      </c>
      <c r="AK339" s="104">
        <f t="shared" si="90"/>
        <v>48</v>
      </c>
      <c r="AL339" s="105">
        <f t="shared" si="91"/>
        <v>49.5</v>
      </c>
      <c r="AM339" s="105">
        <f t="shared" si="92"/>
        <v>48</v>
      </c>
      <c r="AN339" s="105"/>
      <c r="AO339" s="105"/>
      <c r="AP339" s="39">
        <f t="shared" si="95"/>
        <v>1</v>
      </c>
      <c r="AQ339" s="30" t="s">
        <v>115</v>
      </c>
      <c r="AR339" s="30" t="s">
        <v>79</v>
      </c>
      <c r="AS339" s="30">
        <v>50</v>
      </c>
      <c r="AT339" s="113">
        <v>35.590000000000003</v>
      </c>
      <c r="AU339" s="113">
        <v>40</v>
      </c>
      <c r="AV339" s="72">
        <v>40.572600000000008</v>
      </c>
      <c r="AW339" s="72">
        <v>40</v>
      </c>
      <c r="AX339" s="113">
        <v>49.5</v>
      </c>
      <c r="AY339" s="113">
        <v>48</v>
      </c>
      <c r="AZ339" s="108">
        <v>100</v>
      </c>
      <c r="BA339" s="112">
        <v>34.96</v>
      </c>
      <c r="BB339" s="112">
        <v>37.479999999999997</v>
      </c>
      <c r="BC339" s="112">
        <v>39.854400000000005</v>
      </c>
      <c r="BD339" s="112">
        <v>37.479999999999997</v>
      </c>
      <c r="BE339" s="112">
        <v>48.5</v>
      </c>
      <c r="BF339" s="112">
        <v>45</v>
      </c>
      <c r="BG339" s="109">
        <v>200</v>
      </c>
      <c r="BH339" s="112">
        <v>34.33</v>
      </c>
      <c r="BI339" s="112">
        <v>36.218190980095734</v>
      </c>
      <c r="BJ339" s="112">
        <v>39.136200000000002</v>
      </c>
      <c r="BK339" s="112">
        <v>36.218190980095734</v>
      </c>
      <c r="BL339" s="112">
        <v>47.5</v>
      </c>
      <c r="BM339" s="112">
        <v>43.5</v>
      </c>
      <c r="BN339" s="109">
        <v>500</v>
      </c>
      <c r="BO339" s="112">
        <v>33.130000000000003</v>
      </c>
      <c r="BP339" s="112">
        <v>35.020000000000003</v>
      </c>
      <c r="BQ339" s="112">
        <v>37.768200000000007</v>
      </c>
      <c r="BR339" s="112">
        <v>35.020000000000003</v>
      </c>
      <c r="BS339" s="112">
        <v>46</v>
      </c>
      <c r="BT339" s="112">
        <v>42</v>
      </c>
      <c r="BU339" s="109"/>
      <c r="BV339" s="112"/>
      <c r="BW339" s="112"/>
      <c r="BX339" s="112"/>
      <c r="BY339" s="112"/>
      <c r="BZ339" s="112"/>
      <c r="CA339" s="112"/>
      <c r="CB339" s="106" t="str">
        <f t="shared" si="93"/>
        <v>Heineken - 0.0</v>
      </c>
      <c r="CC339" s="30"/>
      <c r="CD339" s="30"/>
      <c r="CE339" s="73"/>
      <c r="CF339" s="74"/>
      <c r="CG339" s="30"/>
      <c r="CH339" s="30"/>
      <c r="CI339" s="30">
        <v>100051</v>
      </c>
    </row>
    <row r="340" spans="1:87" ht="15" customHeight="1" x14ac:dyDescent="0.25">
      <c r="A340" s="30" t="s">
        <v>183</v>
      </c>
      <c r="B340" s="30">
        <v>88027053</v>
      </c>
      <c r="C340" s="30" t="s">
        <v>496</v>
      </c>
      <c r="D340" s="96">
        <f>VLOOKUP(B340,'Status update'!B:E,4,0)</f>
        <v>3</v>
      </c>
      <c r="E340" s="96">
        <f>D340</f>
        <v>3</v>
      </c>
      <c r="F340" s="96">
        <f>VLOOKUP(B340,'Status update'!B:D,3,0)</f>
        <v>456</v>
      </c>
      <c r="G340" s="97">
        <f>F340-Q340-R340+M340+200</f>
        <v>640</v>
      </c>
      <c r="H340" s="30" t="s">
        <v>1059</v>
      </c>
      <c r="I340" s="30"/>
      <c r="J340" s="30"/>
      <c r="K340" s="98">
        <f t="shared" si="83"/>
        <v>4.5599999999999996</v>
      </c>
      <c r="L340" s="98">
        <f t="shared" si="84"/>
        <v>6.4</v>
      </c>
      <c r="M340" s="99"/>
      <c r="N340" s="100">
        <f t="shared" si="85"/>
        <v>0</v>
      </c>
      <c r="O340" s="101"/>
      <c r="P340" s="102"/>
      <c r="Q340" s="103">
        <v>16</v>
      </c>
      <c r="R340" s="103"/>
      <c r="S340" s="30" t="s">
        <v>81</v>
      </c>
      <c r="T340" s="30" t="s">
        <v>82</v>
      </c>
      <c r="U340" s="30">
        <v>44</v>
      </c>
      <c r="V340" s="30">
        <v>10</v>
      </c>
      <c r="W340" s="30">
        <v>74</v>
      </c>
      <c r="X340" s="30">
        <v>100</v>
      </c>
      <c r="Y340" s="30" t="s">
        <v>83</v>
      </c>
      <c r="Z340" s="30">
        <v>1</v>
      </c>
      <c r="AA340" s="30" t="s">
        <v>76</v>
      </c>
      <c r="AB340" s="30" t="s">
        <v>84</v>
      </c>
      <c r="AC340" s="30">
        <v>80</v>
      </c>
      <c r="AD340" s="30"/>
      <c r="AE340" s="75"/>
      <c r="AF340" s="73"/>
      <c r="AG340" s="104">
        <f t="shared" si="86"/>
        <v>100</v>
      </c>
      <c r="AH340" s="104">
        <f t="shared" si="87"/>
        <v>114.00000000000001</v>
      </c>
      <c r="AI340" s="104">
        <f t="shared" si="88"/>
        <v>0</v>
      </c>
      <c r="AJ340" s="104">
        <f t="shared" si="89"/>
        <v>145</v>
      </c>
      <c r="AK340" s="104">
        <f t="shared" si="90"/>
        <v>145</v>
      </c>
      <c r="AL340" s="105">
        <f t="shared" si="91"/>
        <v>131.82</v>
      </c>
      <c r="AM340" s="105">
        <f t="shared" si="92"/>
        <v>131.82</v>
      </c>
      <c r="AN340" s="105"/>
      <c r="AO340" s="105"/>
      <c r="AP340" s="39">
        <v>3</v>
      </c>
      <c r="AQ340" s="30" t="s">
        <v>78</v>
      </c>
      <c r="AR340" s="30"/>
      <c r="AS340" s="30">
        <v>100</v>
      </c>
      <c r="AT340" s="113">
        <v>110</v>
      </c>
      <c r="AU340" s="113"/>
      <c r="AV340" s="72">
        <v>125.40000000000002</v>
      </c>
      <c r="AW340" s="72"/>
      <c r="AX340" s="113">
        <v>145</v>
      </c>
      <c r="AY340" s="113">
        <v>145</v>
      </c>
      <c r="AZ340" s="108">
        <v>250</v>
      </c>
      <c r="BA340" s="112">
        <v>105</v>
      </c>
      <c r="BB340" s="112"/>
      <c r="BC340" s="112">
        <v>119.70000000000002</v>
      </c>
      <c r="BD340" s="112"/>
      <c r="BE340" s="112">
        <v>138.41</v>
      </c>
      <c r="BF340" s="112">
        <v>138.41</v>
      </c>
      <c r="BG340" s="109">
        <v>500</v>
      </c>
      <c r="BH340" s="112">
        <v>100</v>
      </c>
      <c r="BI340" s="112"/>
      <c r="BJ340" s="112">
        <v>114.00000000000001</v>
      </c>
      <c r="BK340" s="112"/>
      <c r="BL340" s="112">
        <v>131.82</v>
      </c>
      <c r="BM340" s="112">
        <v>131.82</v>
      </c>
      <c r="BN340" s="109">
        <v>1000</v>
      </c>
      <c r="BO340" s="112">
        <v>95</v>
      </c>
      <c r="BP340" s="112"/>
      <c r="BQ340" s="112">
        <v>108.30000000000001</v>
      </c>
      <c r="BR340" s="112"/>
      <c r="BS340" s="112">
        <v>125.23</v>
      </c>
      <c r="BT340" s="112">
        <v>125.23</v>
      </c>
      <c r="BU340" s="109"/>
      <c r="BV340" s="112"/>
      <c r="BW340" s="112"/>
      <c r="BX340" s="112"/>
      <c r="BY340" s="112"/>
      <c r="BZ340" s="112"/>
      <c r="CA340" s="112"/>
      <c r="CB340" s="106" t="str">
        <f t="shared" si="93"/>
        <v>Desperados</v>
      </c>
      <c r="CC340" s="30"/>
      <c r="CD340" s="30"/>
      <c r="CE340" s="73"/>
      <c r="CF340" s="74"/>
      <c r="CG340" s="30"/>
      <c r="CH340" s="30"/>
      <c r="CI340" s="30">
        <v>100049</v>
      </c>
    </row>
    <row r="341" spans="1:87" ht="15" customHeight="1" x14ac:dyDescent="0.25">
      <c r="A341" s="30" t="s">
        <v>71</v>
      </c>
      <c r="B341" s="30">
        <v>88027055</v>
      </c>
      <c r="C341" s="30" t="s">
        <v>497</v>
      </c>
      <c r="D341" s="96">
        <f>VLOOKUP(B341,'Status update'!B:E,4,0)</f>
        <v>3</v>
      </c>
      <c r="E341" s="96">
        <f>D341</f>
        <v>3</v>
      </c>
      <c r="F341" s="96">
        <f>VLOOKUP(B341,'Status update'!B:D,3,0)</f>
        <v>1428</v>
      </c>
      <c r="G341" s="97">
        <f>F341-Q341-R341+M341+582</f>
        <v>2000</v>
      </c>
      <c r="H341" s="30" t="s">
        <v>1058</v>
      </c>
      <c r="I341" s="30"/>
      <c r="J341" s="30"/>
      <c r="K341" s="98">
        <f t="shared" si="83"/>
        <v>7.14</v>
      </c>
      <c r="L341" s="98">
        <f t="shared" si="84"/>
        <v>10</v>
      </c>
      <c r="M341" s="99"/>
      <c r="N341" s="100">
        <f t="shared" si="85"/>
        <v>0</v>
      </c>
      <c r="O341" s="101">
        <v>1</v>
      </c>
      <c r="P341" s="102"/>
      <c r="Q341" s="103">
        <v>10</v>
      </c>
      <c r="R341" s="103"/>
      <c r="S341" s="30" t="s">
        <v>73</v>
      </c>
      <c r="T341" s="30" t="s">
        <v>74</v>
      </c>
      <c r="U341" s="30">
        <v>35</v>
      </c>
      <c r="V341" s="30">
        <v>34</v>
      </c>
      <c r="W341" s="30">
        <v>30</v>
      </c>
      <c r="X341" s="30">
        <v>200</v>
      </c>
      <c r="Y341" s="30" t="s">
        <v>75</v>
      </c>
      <c r="Z341" s="30">
        <v>5</v>
      </c>
      <c r="AA341" s="30" t="s">
        <v>76</v>
      </c>
      <c r="AB341" s="30" t="s">
        <v>77</v>
      </c>
      <c r="AC341" s="30">
        <v>77</v>
      </c>
      <c r="AD341" s="30">
        <v>84</v>
      </c>
      <c r="AE341" s="75"/>
      <c r="AF341" s="73"/>
      <c r="AG341" s="104">
        <f t="shared" si="86"/>
        <v>32.729999999999997</v>
      </c>
      <c r="AH341" s="104">
        <f t="shared" si="87"/>
        <v>37.312199999999997</v>
      </c>
      <c r="AI341" s="104">
        <f t="shared" si="88"/>
        <v>34.83</v>
      </c>
      <c r="AJ341" s="104">
        <f t="shared" si="89"/>
        <v>50.300000000000004</v>
      </c>
      <c r="AK341" s="104">
        <f t="shared" si="90"/>
        <v>47.9</v>
      </c>
      <c r="AL341" s="105">
        <f t="shared" si="91"/>
        <v>46.3</v>
      </c>
      <c r="AM341" s="105">
        <f t="shared" si="92"/>
        <v>42.45</v>
      </c>
      <c r="AN341" s="105"/>
      <c r="AO341" s="105"/>
      <c r="AP341" s="39">
        <v>4</v>
      </c>
      <c r="AQ341" s="30" t="s">
        <v>123</v>
      </c>
      <c r="AR341" s="30" t="s">
        <v>79</v>
      </c>
      <c r="AS341" s="30">
        <v>200</v>
      </c>
      <c r="AT341" s="113">
        <v>35.57</v>
      </c>
      <c r="AU341" s="113">
        <v>39.28</v>
      </c>
      <c r="AV341" s="72">
        <v>40.549800000000005</v>
      </c>
      <c r="AW341" s="72">
        <v>39.28</v>
      </c>
      <c r="AX341" s="113">
        <v>50.300000000000004</v>
      </c>
      <c r="AY341" s="113">
        <v>47.9</v>
      </c>
      <c r="AZ341" s="108">
        <v>500</v>
      </c>
      <c r="BA341" s="112">
        <v>33.96</v>
      </c>
      <c r="BB341" s="112">
        <v>36.68</v>
      </c>
      <c r="BC341" s="112">
        <v>38.714400000000005</v>
      </c>
      <c r="BD341" s="112">
        <v>36.68</v>
      </c>
      <c r="BE341" s="112">
        <v>48</v>
      </c>
      <c r="BF341" s="112">
        <v>44.699999999999996</v>
      </c>
      <c r="BG341" s="109">
        <v>1000</v>
      </c>
      <c r="BH341" s="112">
        <v>33.35</v>
      </c>
      <c r="BI341" s="112">
        <v>35.693499622071045</v>
      </c>
      <c r="BJ341" s="112">
        <v>38.019000000000005</v>
      </c>
      <c r="BK341" s="112">
        <v>35.693499622071045</v>
      </c>
      <c r="BL341" s="112">
        <v>47.15</v>
      </c>
      <c r="BM341" s="112">
        <v>43.5</v>
      </c>
      <c r="BN341" s="109">
        <v>2000</v>
      </c>
      <c r="BO341" s="112">
        <v>32.729999999999997</v>
      </c>
      <c r="BP341" s="112">
        <v>34.83</v>
      </c>
      <c r="BQ341" s="112">
        <v>37.312199999999997</v>
      </c>
      <c r="BR341" s="112">
        <v>34.83</v>
      </c>
      <c r="BS341" s="112">
        <v>46.3</v>
      </c>
      <c r="BT341" s="112">
        <v>42.45</v>
      </c>
      <c r="BU341" s="109">
        <v>3000</v>
      </c>
      <c r="BV341" s="112">
        <v>32.42</v>
      </c>
      <c r="BW341" s="112">
        <v>34.4</v>
      </c>
      <c r="BX341" s="112">
        <v>36.958800000000004</v>
      </c>
      <c r="BY341" s="112">
        <v>34.4</v>
      </c>
      <c r="BZ341" s="112">
        <v>45.85</v>
      </c>
      <c r="CA341" s="112">
        <v>41.95</v>
      </c>
      <c r="CB341" s="106" t="str">
        <f t="shared" si="93"/>
        <v>Heineken</v>
      </c>
      <c r="CC341" s="30"/>
      <c r="CD341" s="30"/>
      <c r="CE341" s="73"/>
      <c r="CF341" s="74"/>
      <c r="CG341" s="30"/>
      <c r="CH341" s="30"/>
      <c r="CI341" s="30">
        <v>100051</v>
      </c>
    </row>
    <row r="342" spans="1:87" ht="15" customHeight="1" x14ac:dyDescent="0.25">
      <c r="A342" s="30" t="s">
        <v>71</v>
      </c>
      <c r="B342" s="30">
        <v>88027056</v>
      </c>
      <c r="C342" s="30" t="s">
        <v>498</v>
      </c>
      <c r="D342" s="96">
        <f>VLOOKUP(B342,'Status update'!B:E,4,0)</f>
        <v>3</v>
      </c>
      <c r="E342" s="96">
        <f>D342</f>
        <v>3</v>
      </c>
      <c r="F342" s="96">
        <f>VLOOKUP(B342,'Status update'!B:D,3,0)</f>
        <v>316</v>
      </c>
      <c r="G342" s="97">
        <f>F342-Q342-R342+M342+200</f>
        <v>516</v>
      </c>
      <c r="H342" s="30" t="s">
        <v>1059</v>
      </c>
      <c r="I342" s="30"/>
      <c r="J342" s="30"/>
      <c r="K342" s="98">
        <f t="shared" si="83"/>
        <v>3.16</v>
      </c>
      <c r="L342" s="98">
        <f t="shared" si="84"/>
        <v>5.16</v>
      </c>
      <c r="M342" s="99"/>
      <c r="N342" s="100">
        <f t="shared" si="85"/>
        <v>0</v>
      </c>
      <c r="O342" s="101">
        <v>1</v>
      </c>
      <c r="P342" s="102"/>
      <c r="Q342" s="103"/>
      <c r="R342" s="103"/>
      <c r="S342" s="30" t="s">
        <v>73</v>
      </c>
      <c r="T342" s="30" t="s">
        <v>74</v>
      </c>
      <c r="U342" s="30">
        <v>13</v>
      </c>
      <c r="V342" s="30">
        <v>9</v>
      </c>
      <c r="W342" s="30">
        <v>10</v>
      </c>
      <c r="X342" s="30">
        <v>100</v>
      </c>
      <c r="Y342" s="30" t="s">
        <v>75</v>
      </c>
      <c r="Z342" s="30">
        <v>10</v>
      </c>
      <c r="AA342" s="30" t="s">
        <v>283</v>
      </c>
      <c r="AB342" s="30" t="s">
        <v>77</v>
      </c>
      <c r="AC342" s="30">
        <v>70</v>
      </c>
      <c r="AD342" s="30">
        <v>112</v>
      </c>
      <c r="AE342" s="75"/>
      <c r="AF342" s="73"/>
      <c r="AG342" s="104">
        <f t="shared" si="86"/>
        <v>17.11</v>
      </c>
      <c r="AH342" s="104">
        <f t="shared" si="87"/>
        <v>17.11</v>
      </c>
      <c r="AI342" s="104">
        <f t="shared" si="88"/>
        <v>18.136600000000001</v>
      </c>
      <c r="AJ342" s="104">
        <f t="shared" si="89"/>
        <v>48.7</v>
      </c>
      <c r="AK342" s="104">
        <f t="shared" si="90"/>
        <v>51.6</v>
      </c>
      <c r="AL342" s="105">
        <f t="shared" si="91"/>
        <v>19.399999999999999</v>
      </c>
      <c r="AM342" s="105">
        <f t="shared" si="92"/>
        <v>20.6</v>
      </c>
      <c r="AN342" s="105"/>
      <c r="AO342" s="105"/>
      <c r="AP342" s="39">
        <v>3</v>
      </c>
      <c r="AQ342" s="30" t="s">
        <v>91</v>
      </c>
      <c r="AR342" s="30"/>
      <c r="AS342" s="30">
        <v>100</v>
      </c>
      <c r="AT342" s="113">
        <v>42.83</v>
      </c>
      <c r="AU342" s="113"/>
      <c r="AV342" s="72">
        <v>42.83</v>
      </c>
      <c r="AW342" s="72">
        <v>45.399799999999999</v>
      </c>
      <c r="AX342" s="113">
        <v>48.7</v>
      </c>
      <c r="AY342" s="113">
        <v>51.6</v>
      </c>
      <c r="AZ342" s="108">
        <v>250</v>
      </c>
      <c r="BA342" s="112">
        <v>27.72</v>
      </c>
      <c r="BB342" s="112"/>
      <c r="BC342" s="112">
        <v>27.72</v>
      </c>
      <c r="BD342" s="112">
        <v>29.383199999999999</v>
      </c>
      <c r="BE342" s="112">
        <v>31.5</v>
      </c>
      <c r="BF342" s="112">
        <v>33.4</v>
      </c>
      <c r="BG342" s="109">
        <v>500</v>
      </c>
      <c r="BH342" s="112">
        <v>17.11</v>
      </c>
      <c r="BI342" s="112"/>
      <c r="BJ342" s="112">
        <v>17.11</v>
      </c>
      <c r="BK342" s="112">
        <v>18.136600000000001</v>
      </c>
      <c r="BL342" s="112">
        <v>19.399999999999999</v>
      </c>
      <c r="BM342" s="112">
        <v>20.6</v>
      </c>
      <c r="BN342" s="109">
        <v>1000</v>
      </c>
      <c r="BO342" s="112">
        <v>13.56</v>
      </c>
      <c r="BP342" s="112"/>
      <c r="BQ342" s="112">
        <v>13.56</v>
      </c>
      <c r="BR342" s="112">
        <v>14.373600000000001</v>
      </c>
      <c r="BS342" s="112">
        <v>15.4</v>
      </c>
      <c r="BT342" s="112">
        <v>16.299999999999997</v>
      </c>
      <c r="BU342" s="109">
        <v>2500</v>
      </c>
      <c r="BV342" s="112">
        <v>11.94</v>
      </c>
      <c r="BW342" s="112"/>
      <c r="BX342" s="112">
        <v>11.94</v>
      </c>
      <c r="BY342" s="112"/>
      <c r="BZ342" s="112">
        <v>13.600000000000001</v>
      </c>
      <c r="CA342" s="112">
        <v>14.399999999999999</v>
      </c>
      <c r="CB342" s="106" t="str">
        <f t="shared" si="93"/>
        <v>Heineken</v>
      </c>
      <c r="CC342" s="30"/>
      <c r="CD342" s="30"/>
      <c r="CE342" s="73"/>
      <c r="CF342" s="74"/>
      <c r="CG342" s="30"/>
      <c r="CH342" s="30"/>
      <c r="CI342" s="30">
        <v>100051</v>
      </c>
    </row>
    <row r="343" spans="1:87" ht="15" customHeight="1" x14ac:dyDescent="0.25">
      <c r="A343" s="30" t="s">
        <v>251</v>
      </c>
      <c r="B343" s="30">
        <v>88026740</v>
      </c>
      <c r="C343" s="30" t="s">
        <v>499</v>
      </c>
      <c r="D343" s="96">
        <f>VLOOKUP(B343,'Status update'!B:E,4,0)</f>
        <v>1</v>
      </c>
      <c r="E343" s="96">
        <f>D343</f>
        <v>1</v>
      </c>
      <c r="F343" s="96">
        <f>VLOOKUP(B343,'Status update'!B:D,3,0)</f>
        <v>0</v>
      </c>
      <c r="G343" s="97">
        <f t="shared" si="82"/>
        <v>0</v>
      </c>
      <c r="H343" s="30"/>
      <c r="I343" s="30"/>
      <c r="J343" s="30"/>
      <c r="K343" s="98">
        <f t="shared" si="83"/>
        <v>0</v>
      </c>
      <c r="L343" s="98">
        <f t="shared" si="84"/>
        <v>0</v>
      </c>
      <c r="M343" s="99"/>
      <c r="N343" s="100">
        <f t="shared" si="85"/>
        <v>0</v>
      </c>
      <c r="O343" s="101"/>
      <c r="P343" s="102"/>
      <c r="Q343" s="103"/>
      <c r="R343" s="103"/>
      <c r="S343" s="30" t="s">
        <v>73</v>
      </c>
      <c r="T343" s="30" t="s">
        <v>74</v>
      </c>
      <c r="U343" s="30">
        <v>36</v>
      </c>
      <c r="V343" s="30">
        <v>33</v>
      </c>
      <c r="W343" s="30">
        <v>7</v>
      </c>
      <c r="X343" s="30">
        <v>167</v>
      </c>
      <c r="Y343" s="30" t="s">
        <v>75</v>
      </c>
      <c r="Z343" s="30">
        <v>6</v>
      </c>
      <c r="AA343" s="30" t="s">
        <v>200</v>
      </c>
      <c r="AB343" s="30" t="s">
        <v>117</v>
      </c>
      <c r="AC343" s="30">
        <v>70</v>
      </c>
      <c r="AD343" s="30"/>
      <c r="AE343" s="75"/>
      <c r="AF343" s="73"/>
      <c r="AG343" s="104">
        <f t="shared" si="86"/>
        <v>28.82</v>
      </c>
      <c r="AH343" s="104">
        <f t="shared" si="87"/>
        <v>0</v>
      </c>
      <c r="AI343" s="104">
        <f t="shared" si="88"/>
        <v>30.549200000000003</v>
      </c>
      <c r="AJ343" s="104">
        <f t="shared" si="89"/>
        <v>0</v>
      </c>
      <c r="AK343" s="104">
        <f t="shared" si="90"/>
        <v>34.74</v>
      </c>
      <c r="AL343" s="105">
        <f t="shared" si="91"/>
        <v>0</v>
      </c>
      <c r="AM343" s="105">
        <f t="shared" si="92"/>
        <v>34.74</v>
      </c>
      <c r="AN343" s="105"/>
      <c r="AO343" s="105"/>
      <c r="AP343" s="39">
        <f t="shared" si="95"/>
        <v>1</v>
      </c>
      <c r="AQ343" s="30" t="s">
        <v>201</v>
      </c>
      <c r="AR343" s="30"/>
      <c r="AS343" s="30">
        <v>167</v>
      </c>
      <c r="AT343" s="113">
        <v>28.82</v>
      </c>
      <c r="AU343" s="113"/>
      <c r="AV343" s="72"/>
      <c r="AW343" s="72">
        <v>30.549200000000003</v>
      </c>
      <c r="AX343" s="113"/>
      <c r="AY343" s="113">
        <v>34.74</v>
      </c>
      <c r="AZ343" s="108">
        <v>417</v>
      </c>
      <c r="BA343" s="112">
        <v>28.51</v>
      </c>
      <c r="BB343" s="112"/>
      <c r="BC343" s="112"/>
      <c r="BD343" s="112">
        <v>30.220600000000005</v>
      </c>
      <c r="BE343" s="112"/>
      <c r="BF343" s="112">
        <v>34.32</v>
      </c>
      <c r="BG343" s="109">
        <v>833</v>
      </c>
      <c r="BH343" s="112">
        <v>28.2</v>
      </c>
      <c r="BI343" s="112"/>
      <c r="BJ343" s="112"/>
      <c r="BK343" s="112">
        <v>29.891999999999999</v>
      </c>
      <c r="BL343" s="112"/>
      <c r="BM343" s="112">
        <v>33.96</v>
      </c>
      <c r="BN343" s="109">
        <v>1667</v>
      </c>
      <c r="BO343" s="112">
        <v>27.9</v>
      </c>
      <c r="BP343" s="112"/>
      <c r="BQ343" s="112"/>
      <c r="BR343" s="112">
        <v>29.574000000000002</v>
      </c>
      <c r="BS343" s="112"/>
      <c r="BT343" s="112">
        <v>33.599999999999994</v>
      </c>
      <c r="BU343" s="109">
        <v>4167</v>
      </c>
      <c r="BV343" s="112">
        <v>27.59</v>
      </c>
      <c r="BW343" s="112"/>
      <c r="BX343" s="112"/>
      <c r="BY343" s="112">
        <v>29.2454</v>
      </c>
      <c r="BZ343" s="112"/>
      <c r="CA343" s="112">
        <v>33.24</v>
      </c>
      <c r="CB343" s="106" t="str">
        <f t="shared" si="93"/>
        <v>Heineken Silver (APAC)</v>
      </c>
      <c r="CC343" s="30"/>
      <c r="CD343" s="30"/>
      <c r="CE343" s="73"/>
      <c r="CF343" s="74"/>
      <c r="CG343" s="30"/>
      <c r="CH343" s="30"/>
      <c r="CI343" s="30">
        <v>100051</v>
      </c>
    </row>
    <row r="344" spans="1:87" ht="15" customHeight="1" x14ac:dyDescent="0.25">
      <c r="A344" s="30" t="s">
        <v>188</v>
      </c>
      <c r="B344" s="30">
        <v>88027062</v>
      </c>
      <c r="C344" s="30" t="s">
        <v>500</v>
      </c>
      <c r="D344" s="96">
        <f>VLOOKUP(B344,'Status update'!B:E,4,0)</f>
        <v>1</v>
      </c>
      <c r="E344" s="96">
        <v>3</v>
      </c>
      <c r="F344" s="96">
        <f>VLOOKUP(B344,'Status update'!B:D,3,0)</f>
        <v>87</v>
      </c>
      <c r="G344" s="97">
        <f t="shared" si="82"/>
        <v>82</v>
      </c>
      <c r="H344" s="30" t="s">
        <v>99</v>
      </c>
      <c r="I344" s="30"/>
      <c r="J344" s="30"/>
      <c r="K344" s="98">
        <f t="shared" si="83"/>
        <v>0.435</v>
      </c>
      <c r="L344" s="98">
        <f t="shared" si="84"/>
        <v>0.41</v>
      </c>
      <c r="M344" s="99"/>
      <c r="N344" s="100">
        <f t="shared" si="85"/>
        <v>0</v>
      </c>
      <c r="O344" s="101">
        <v>1</v>
      </c>
      <c r="P344" s="102"/>
      <c r="Q344" s="103">
        <v>5</v>
      </c>
      <c r="R344" s="103"/>
      <c r="S344" s="30" t="s">
        <v>73</v>
      </c>
      <c r="T344" s="30" t="s">
        <v>74</v>
      </c>
      <c r="U344" s="30">
        <v>48</v>
      </c>
      <c r="V344" s="30">
        <v>34</v>
      </c>
      <c r="W344" s="30">
        <v>9.5</v>
      </c>
      <c r="X344" s="30">
        <v>200</v>
      </c>
      <c r="Y344" s="30" t="s">
        <v>75</v>
      </c>
      <c r="Z344" s="30">
        <v>5</v>
      </c>
      <c r="AA344" s="30" t="s">
        <v>76</v>
      </c>
      <c r="AB344" s="30" t="s">
        <v>77</v>
      </c>
      <c r="AC344" s="30">
        <v>77</v>
      </c>
      <c r="AD344" s="30">
        <v>84</v>
      </c>
      <c r="AE344" s="75"/>
      <c r="AF344" s="73"/>
      <c r="AG344" s="104">
        <f t="shared" si="86"/>
        <v>33.72</v>
      </c>
      <c r="AH344" s="104">
        <f t="shared" si="87"/>
        <v>38.440800000000003</v>
      </c>
      <c r="AI344" s="104">
        <f t="shared" si="88"/>
        <v>36.200000000000003</v>
      </c>
      <c r="AJ344" s="104">
        <f t="shared" si="89"/>
        <v>42.65</v>
      </c>
      <c r="AK344" s="104">
        <f t="shared" si="90"/>
        <v>43.25</v>
      </c>
      <c r="AL344" s="105">
        <f t="shared" si="91"/>
        <v>42.65</v>
      </c>
      <c r="AM344" s="105">
        <f t="shared" si="92"/>
        <v>43.25</v>
      </c>
      <c r="AN344" s="105"/>
      <c r="AO344" s="105"/>
      <c r="AP344" s="39">
        <f t="shared" si="95"/>
        <v>1</v>
      </c>
      <c r="AQ344" s="30" t="s">
        <v>123</v>
      </c>
      <c r="AR344" s="30" t="s">
        <v>79</v>
      </c>
      <c r="AS344" s="30">
        <v>200</v>
      </c>
      <c r="AT344" s="113">
        <v>33.72</v>
      </c>
      <c r="AU344" s="113">
        <v>36.200000000000003</v>
      </c>
      <c r="AV344" s="72">
        <v>38.440800000000003</v>
      </c>
      <c r="AW344" s="72">
        <v>36.200000000000003</v>
      </c>
      <c r="AX344" s="113">
        <v>42.65</v>
      </c>
      <c r="AY344" s="113">
        <v>43.25</v>
      </c>
      <c r="AZ344" s="108">
        <v>500</v>
      </c>
      <c r="BA344" s="112">
        <v>30.51</v>
      </c>
      <c r="BB344" s="112">
        <v>31.93</v>
      </c>
      <c r="BC344" s="112">
        <v>34.781400000000005</v>
      </c>
      <c r="BD344" s="112">
        <v>31.93</v>
      </c>
      <c r="BE344" s="112">
        <v>42.300000000000004</v>
      </c>
      <c r="BF344" s="112">
        <v>38.15</v>
      </c>
      <c r="BG344" s="109">
        <v>1000</v>
      </c>
      <c r="BH344" s="112">
        <v>28.91</v>
      </c>
      <c r="BI344" s="112">
        <v>30.144156428003299</v>
      </c>
      <c r="BJ344" s="112">
        <v>32.957400000000007</v>
      </c>
      <c r="BK344" s="112">
        <v>30.144156428003299</v>
      </c>
      <c r="BL344" s="112">
        <v>40.049999999999997</v>
      </c>
      <c r="BM344" s="112">
        <v>36</v>
      </c>
      <c r="BN344" s="109">
        <v>2000</v>
      </c>
      <c r="BO344" s="112">
        <v>28.29</v>
      </c>
      <c r="BP344" s="112">
        <v>29.34</v>
      </c>
      <c r="BQ344" s="112">
        <v>32.250600000000006</v>
      </c>
      <c r="BR344" s="112">
        <v>29.34</v>
      </c>
      <c r="BS344" s="112">
        <v>39.200000000000003</v>
      </c>
      <c r="BT344" s="112">
        <v>35.049999999999997</v>
      </c>
      <c r="BU344" s="109">
        <v>3000</v>
      </c>
      <c r="BV344" s="112">
        <v>27.98</v>
      </c>
      <c r="BW344" s="112">
        <v>28.97</v>
      </c>
      <c r="BX344" s="112">
        <v>31.897200000000005</v>
      </c>
      <c r="BY344" s="112">
        <v>28.97</v>
      </c>
      <c r="BZ344" s="112">
        <v>38.799999999999997</v>
      </c>
      <c r="CA344" s="112">
        <v>34.65</v>
      </c>
      <c r="CB344" s="106" t="str">
        <f t="shared" si="93"/>
        <v>Heineken - 0.0</v>
      </c>
      <c r="CC344" s="30"/>
      <c r="CD344" s="30"/>
      <c r="CE344" s="73"/>
      <c r="CF344" s="74"/>
      <c r="CG344" s="30"/>
      <c r="CH344" s="30"/>
      <c r="CI344" s="30">
        <v>100051</v>
      </c>
    </row>
    <row r="345" spans="1:87" ht="15" customHeight="1" x14ac:dyDescent="0.25">
      <c r="A345" s="30" t="s">
        <v>188</v>
      </c>
      <c r="B345" s="30">
        <v>88027063</v>
      </c>
      <c r="C345" s="30" t="s">
        <v>501</v>
      </c>
      <c r="D345" s="96">
        <f>VLOOKUP(B345,'Status update'!B:E,4,0)</f>
        <v>1</v>
      </c>
      <c r="E345" s="96">
        <v>3</v>
      </c>
      <c r="F345" s="96">
        <f>VLOOKUP(B345,'Status update'!B:D,3,0)</f>
        <v>15</v>
      </c>
      <c r="G345" s="97">
        <f t="shared" si="82"/>
        <v>15</v>
      </c>
      <c r="H345" s="30" t="s">
        <v>99</v>
      </c>
      <c r="I345" s="30"/>
      <c r="J345" s="30"/>
      <c r="K345" s="98">
        <f t="shared" si="83"/>
        <v>0.15</v>
      </c>
      <c r="L345" s="98">
        <f t="shared" si="84"/>
        <v>0.15</v>
      </c>
      <c r="M345" s="99"/>
      <c r="N345" s="100">
        <f t="shared" si="85"/>
        <v>0</v>
      </c>
      <c r="O345" s="101">
        <v>1</v>
      </c>
      <c r="P345" s="102"/>
      <c r="Q345" s="103"/>
      <c r="R345" s="103"/>
      <c r="S345" s="30" t="s">
        <v>73</v>
      </c>
      <c r="T345" s="30" t="s">
        <v>74</v>
      </c>
      <c r="U345" s="30">
        <v>62</v>
      </c>
      <c r="V345" s="30">
        <v>42</v>
      </c>
      <c r="W345" s="30">
        <v>7.6</v>
      </c>
      <c r="X345" s="30">
        <v>100</v>
      </c>
      <c r="Y345" s="30" t="s">
        <v>75</v>
      </c>
      <c r="Z345" s="30">
        <v>10</v>
      </c>
      <c r="AA345" s="30" t="s">
        <v>76</v>
      </c>
      <c r="AB345" s="30" t="s">
        <v>77</v>
      </c>
      <c r="AC345" s="30">
        <v>77</v>
      </c>
      <c r="AD345" s="30">
        <v>84</v>
      </c>
      <c r="AE345" s="75"/>
      <c r="AF345" s="73"/>
      <c r="AG345" s="104">
        <f t="shared" si="86"/>
        <v>33.96</v>
      </c>
      <c r="AH345" s="104">
        <f t="shared" si="87"/>
        <v>38.714400000000005</v>
      </c>
      <c r="AI345" s="104">
        <f t="shared" si="88"/>
        <v>37.92</v>
      </c>
      <c r="AJ345" s="104">
        <f t="shared" si="89"/>
        <v>45.3</v>
      </c>
      <c r="AK345" s="104">
        <f t="shared" si="90"/>
        <v>45.300000000000004</v>
      </c>
      <c r="AL345" s="105">
        <f t="shared" si="91"/>
        <v>45.3</v>
      </c>
      <c r="AM345" s="105">
        <f t="shared" si="92"/>
        <v>45.300000000000004</v>
      </c>
      <c r="AN345" s="105"/>
      <c r="AO345" s="105"/>
      <c r="AP345" s="39">
        <f t="shared" si="95"/>
        <v>1</v>
      </c>
      <c r="AQ345" s="30" t="s">
        <v>123</v>
      </c>
      <c r="AR345" s="30" t="s">
        <v>79</v>
      </c>
      <c r="AS345" s="30">
        <v>100</v>
      </c>
      <c r="AT345" s="113">
        <v>33.96</v>
      </c>
      <c r="AU345" s="113">
        <v>37.92</v>
      </c>
      <c r="AV345" s="72">
        <v>38.714400000000005</v>
      </c>
      <c r="AW345" s="72">
        <v>37.92</v>
      </c>
      <c r="AX345" s="113">
        <v>45.3</v>
      </c>
      <c r="AY345" s="113">
        <v>45.300000000000004</v>
      </c>
      <c r="AZ345" s="108">
        <v>250</v>
      </c>
      <c r="BA345" s="112">
        <v>31.49</v>
      </c>
      <c r="BB345" s="112">
        <v>33.96</v>
      </c>
      <c r="BC345" s="112">
        <v>35.898600000000002</v>
      </c>
      <c r="BD345" s="112">
        <v>33.96</v>
      </c>
      <c r="BE345" s="112">
        <v>43.7</v>
      </c>
      <c r="BF345" s="112">
        <v>40.599999999999994</v>
      </c>
      <c r="BG345" s="109">
        <v>500</v>
      </c>
      <c r="BH345" s="112">
        <v>30.26</v>
      </c>
      <c r="BI345" s="112">
        <v>31.617585305727228</v>
      </c>
      <c r="BJ345" s="112">
        <v>34.496400000000008</v>
      </c>
      <c r="BK345" s="112">
        <v>31.617585305727228</v>
      </c>
      <c r="BL345" s="112">
        <v>41.900000000000006</v>
      </c>
      <c r="BM345" s="112">
        <v>37.799999999999997</v>
      </c>
      <c r="BN345" s="109">
        <v>1000</v>
      </c>
      <c r="BO345" s="112">
        <v>29.76</v>
      </c>
      <c r="BP345" s="112">
        <v>31</v>
      </c>
      <c r="BQ345" s="112">
        <v>33.926400000000008</v>
      </c>
      <c r="BR345" s="112">
        <v>31</v>
      </c>
      <c r="BS345" s="112">
        <v>41.3</v>
      </c>
      <c r="BT345" s="112">
        <v>37</v>
      </c>
      <c r="BU345" s="109">
        <v>1500</v>
      </c>
      <c r="BV345" s="112">
        <v>29.15</v>
      </c>
      <c r="BW345" s="112">
        <v>30.14</v>
      </c>
      <c r="BX345" s="112">
        <v>33.231000000000002</v>
      </c>
      <c r="BY345" s="112">
        <v>30.14</v>
      </c>
      <c r="BZ345" s="112">
        <v>40.4</v>
      </c>
      <c r="CA345" s="112">
        <v>36</v>
      </c>
      <c r="CB345" s="106" t="str">
        <f t="shared" si="93"/>
        <v>Heineken - 0.0</v>
      </c>
      <c r="CC345" s="30"/>
      <c r="CD345" s="30"/>
      <c r="CE345" s="73"/>
      <c r="CF345" s="74"/>
      <c r="CG345" s="30"/>
      <c r="CH345" s="30"/>
      <c r="CI345" s="30">
        <v>100051</v>
      </c>
    </row>
    <row r="346" spans="1:87" ht="15" customHeight="1" x14ac:dyDescent="0.25">
      <c r="A346" s="30" t="s">
        <v>251</v>
      </c>
      <c r="B346" s="30">
        <v>88026741</v>
      </c>
      <c r="C346" s="30" t="s">
        <v>502</v>
      </c>
      <c r="D346" s="96">
        <f>VLOOKUP(B346,'Status update'!B:E,4,0)</f>
        <v>1</v>
      </c>
      <c r="E346" s="96">
        <f>D346</f>
        <v>1</v>
      </c>
      <c r="F346" s="96">
        <f>VLOOKUP(B346,'Status update'!B:D,3,0)</f>
        <v>0</v>
      </c>
      <c r="G346" s="97">
        <f t="shared" si="82"/>
        <v>0</v>
      </c>
      <c r="H346" s="30"/>
      <c r="I346" s="30"/>
      <c r="J346" s="30"/>
      <c r="K346" s="98">
        <f t="shared" si="83"/>
        <v>0</v>
      </c>
      <c r="L346" s="98">
        <f t="shared" si="84"/>
        <v>0</v>
      </c>
      <c r="M346" s="99"/>
      <c r="N346" s="100">
        <f t="shared" si="85"/>
        <v>0</v>
      </c>
      <c r="O346" s="101"/>
      <c r="P346" s="102"/>
      <c r="Q346" s="103"/>
      <c r="R346" s="103"/>
      <c r="S346" s="30" t="s">
        <v>73</v>
      </c>
      <c r="T346" s="30" t="s">
        <v>74</v>
      </c>
      <c r="U346" s="30">
        <v>36</v>
      </c>
      <c r="V346" s="30">
        <v>33</v>
      </c>
      <c r="W346" s="30">
        <v>7</v>
      </c>
      <c r="X346" s="30">
        <v>167</v>
      </c>
      <c r="Y346" s="30" t="s">
        <v>75</v>
      </c>
      <c r="Z346" s="30">
        <v>6</v>
      </c>
      <c r="AA346" s="30" t="s">
        <v>200</v>
      </c>
      <c r="AB346" s="30" t="s">
        <v>117</v>
      </c>
      <c r="AC346" s="30">
        <v>70</v>
      </c>
      <c r="AD346" s="30"/>
      <c r="AE346" s="75"/>
      <c r="AF346" s="73"/>
      <c r="AG346" s="104">
        <f t="shared" si="86"/>
        <v>28.82</v>
      </c>
      <c r="AH346" s="104">
        <f t="shared" si="87"/>
        <v>0</v>
      </c>
      <c r="AI346" s="104">
        <f t="shared" si="88"/>
        <v>30.549200000000003</v>
      </c>
      <c r="AJ346" s="104">
        <f t="shared" si="89"/>
        <v>0</v>
      </c>
      <c r="AK346" s="104">
        <f t="shared" si="90"/>
        <v>34.74</v>
      </c>
      <c r="AL346" s="105">
        <f t="shared" si="91"/>
        <v>0</v>
      </c>
      <c r="AM346" s="105">
        <f t="shared" si="92"/>
        <v>34.74</v>
      </c>
      <c r="AN346" s="105"/>
      <c r="AO346" s="105"/>
      <c r="AP346" s="39">
        <f t="shared" si="95"/>
        <v>1</v>
      </c>
      <c r="AQ346" s="30" t="s">
        <v>201</v>
      </c>
      <c r="AR346" s="30"/>
      <c r="AS346" s="30">
        <v>167</v>
      </c>
      <c r="AT346" s="113">
        <v>28.82</v>
      </c>
      <c r="AU346" s="113"/>
      <c r="AV346" s="72"/>
      <c r="AW346" s="72">
        <v>30.549200000000003</v>
      </c>
      <c r="AX346" s="113"/>
      <c r="AY346" s="113">
        <v>34.74</v>
      </c>
      <c r="AZ346" s="108">
        <v>417</v>
      </c>
      <c r="BA346" s="112">
        <v>28.51</v>
      </c>
      <c r="BB346" s="112"/>
      <c r="BC346" s="112"/>
      <c r="BD346" s="112">
        <v>30.220600000000005</v>
      </c>
      <c r="BE346" s="112"/>
      <c r="BF346" s="112">
        <v>34.32</v>
      </c>
      <c r="BG346" s="109">
        <v>833</v>
      </c>
      <c r="BH346" s="112">
        <v>28.2</v>
      </c>
      <c r="BI346" s="112"/>
      <c r="BJ346" s="112"/>
      <c r="BK346" s="112">
        <v>29.891999999999999</v>
      </c>
      <c r="BL346" s="112"/>
      <c r="BM346" s="112">
        <v>33.96</v>
      </c>
      <c r="BN346" s="109">
        <v>1667</v>
      </c>
      <c r="BO346" s="112">
        <v>27.9</v>
      </c>
      <c r="BP346" s="112"/>
      <c r="BQ346" s="112"/>
      <c r="BR346" s="112">
        <v>29.574000000000002</v>
      </c>
      <c r="BS346" s="112"/>
      <c r="BT346" s="112">
        <v>33.599999999999994</v>
      </c>
      <c r="BU346" s="109">
        <v>4167</v>
      </c>
      <c r="BV346" s="112">
        <v>27.59</v>
      </c>
      <c r="BW346" s="112"/>
      <c r="BX346" s="112"/>
      <c r="BY346" s="112">
        <v>29.2454</v>
      </c>
      <c r="BZ346" s="112"/>
      <c r="CA346" s="112">
        <v>33.24</v>
      </c>
      <c r="CB346" s="106" t="str">
        <f t="shared" si="93"/>
        <v>Heineken Silver (APAC)</v>
      </c>
      <c r="CC346" s="30"/>
      <c r="CD346" s="30"/>
      <c r="CE346" s="73"/>
      <c r="CF346" s="74"/>
      <c r="CG346" s="30"/>
      <c r="CH346" s="30"/>
      <c r="CI346" s="30">
        <v>100051</v>
      </c>
    </row>
    <row r="347" spans="1:87" ht="15" customHeight="1" x14ac:dyDescent="0.25">
      <c r="A347" s="30" t="s">
        <v>71</v>
      </c>
      <c r="B347" s="30">
        <v>88027066</v>
      </c>
      <c r="C347" s="30" t="s">
        <v>503</v>
      </c>
      <c r="D347" s="96">
        <f>VLOOKUP(B347,'Status update'!B:E,4,0)</f>
        <v>1</v>
      </c>
      <c r="E347" s="96">
        <v>3</v>
      </c>
      <c r="F347" s="96">
        <f>VLOOKUP(B347,'Status update'!B:D,3,0)</f>
        <v>119</v>
      </c>
      <c r="G347" s="97">
        <f t="shared" si="82"/>
        <v>119</v>
      </c>
      <c r="H347" s="30" t="s">
        <v>122</v>
      </c>
      <c r="I347" s="30"/>
      <c r="J347" s="30"/>
      <c r="K347" s="98">
        <f t="shared" si="83"/>
        <v>0.47599999999999998</v>
      </c>
      <c r="L347" s="98">
        <f t="shared" si="84"/>
        <v>0.47599999999999998</v>
      </c>
      <c r="M347" s="99"/>
      <c r="N347" s="100">
        <f t="shared" si="85"/>
        <v>0</v>
      </c>
      <c r="O347" s="101">
        <v>1</v>
      </c>
      <c r="P347" s="102"/>
      <c r="Q347" s="103"/>
      <c r="R347" s="103"/>
      <c r="S347" s="30" t="s">
        <v>73</v>
      </c>
      <c r="T347" s="30" t="s">
        <v>106</v>
      </c>
      <c r="U347" s="30">
        <v>57</v>
      </c>
      <c r="V347" s="30">
        <v>37</v>
      </c>
      <c r="W347" s="30">
        <v>46</v>
      </c>
      <c r="X347" s="30">
        <v>250</v>
      </c>
      <c r="Y347" s="30" t="s">
        <v>83</v>
      </c>
      <c r="Z347" s="30">
        <v>1</v>
      </c>
      <c r="AA347" s="30" t="s">
        <v>76</v>
      </c>
      <c r="AB347" s="30" t="s">
        <v>77</v>
      </c>
      <c r="AC347" s="30">
        <v>55</v>
      </c>
      <c r="AD347" s="30">
        <v>65</v>
      </c>
      <c r="AE347" s="75"/>
      <c r="AF347" s="73"/>
      <c r="AG347" s="104">
        <f t="shared" si="86"/>
        <v>129</v>
      </c>
      <c r="AH347" s="104">
        <f t="shared" si="87"/>
        <v>147.06</v>
      </c>
      <c r="AI347" s="104">
        <f t="shared" si="88"/>
        <v>135</v>
      </c>
      <c r="AJ347" s="104">
        <f t="shared" si="89"/>
        <v>170.05</v>
      </c>
      <c r="AK347" s="104">
        <f t="shared" si="90"/>
        <v>153.41</v>
      </c>
      <c r="AL347" s="105">
        <f t="shared" si="91"/>
        <v>170.05</v>
      </c>
      <c r="AM347" s="105">
        <f t="shared" si="92"/>
        <v>153.41</v>
      </c>
      <c r="AN347" s="105"/>
      <c r="AO347" s="105"/>
      <c r="AP347" s="39">
        <f t="shared" si="95"/>
        <v>1</v>
      </c>
      <c r="AQ347" s="30" t="s">
        <v>115</v>
      </c>
      <c r="AR347" s="30" t="s">
        <v>79</v>
      </c>
      <c r="AS347" s="30">
        <v>250</v>
      </c>
      <c r="AT347" s="113">
        <v>129</v>
      </c>
      <c r="AU347" s="113">
        <v>135</v>
      </c>
      <c r="AV347" s="72">
        <v>147.06</v>
      </c>
      <c r="AW347" s="72">
        <v>135</v>
      </c>
      <c r="AX347" s="113">
        <v>170.05</v>
      </c>
      <c r="AY347" s="113">
        <v>153.41</v>
      </c>
      <c r="AZ347" s="108">
        <v>500</v>
      </c>
      <c r="BA347" s="112">
        <v>127</v>
      </c>
      <c r="BB347" s="112">
        <v>131</v>
      </c>
      <c r="BC347" s="112">
        <v>144.78000000000003</v>
      </c>
      <c r="BD347" s="112">
        <v>131</v>
      </c>
      <c r="BE347" s="112">
        <v>167.41</v>
      </c>
      <c r="BF347" s="112">
        <v>148.86000000000001</v>
      </c>
      <c r="BG347" s="109">
        <v>750</v>
      </c>
      <c r="BH347" s="112">
        <v>124</v>
      </c>
      <c r="BI347" s="112">
        <v>129</v>
      </c>
      <c r="BJ347" s="112">
        <v>141.36000000000001</v>
      </c>
      <c r="BK347" s="112">
        <v>129</v>
      </c>
      <c r="BL347" s="112">
        <v>163.44999999999999</v>
      </c>
      <c r="BM347" s="112">
        <v>146.59</v>
      </c>
      <c r="BN347" s="109">
        <v>1000</v>
      </c>
      <c r="BO347" s="112">
        <v>123</v>
      </c>
      <c r="BP347" s="112">
        <v>127</v>
      </c>
      <c r="BQ347" s="112">
        <v>140.22000000000003</v>
      </c>
      <c r="BR347" s="112">
        <v>127</v>
      </c>
      <c r="BS347" s="112">
        <v>162.13999999999999</v>
      </c>
      <c r="BT347" s="112">
        <v>144.32</v>
      </c>
      <c r="BU347" s="109">
        <v>1500</v>
      </c>
      <c r="BV347" s="112">
        <v>119</v>
      </c>
      <c r="BW347" s="112">
        <v>123</v>
      </c>
      <c r="BX347" s="112">
        <v>135.66000000000003</v>
      </c>
      <c r="BY347" s="112">
        <v>123</v>
      </c>
      <c r="BZ347" s="112">
        <v>156.86000000000001</v>
      </c>
      <c r="CA347" s="112">
        <v>139.77000000000001</v>
      </c>
      <c r="CB347" s="106" t="str">
        <f t="shared" si="93"/>
        <v>Heineken</v>
      </c>
      <c r="CC347" s="30"/>
      <c r="CD347" s="30"/>
      <c r="CE347" s="73"/>
      <c r="CF347" s="74"/>
      <c r="CG347" s="30"/>
      <c r="CH347" s="30"/>
      <c r="CI347" s="30">
        <v>101140</v>
      </c>
    </row>
    <row r="348" spans="1:87" ht="15" customHeight="1" x14ac:dyDescent="0.25">
      <c r="A348" s="30" t="s">
        <v>71</v>
      </c>
      <c r="B348" s="30">
        <v>88027067</v>
      </c>
      <c r="C348" s="30" t="s">
        <v>504</v>
      </c>
      <c r="D348" s="96">
        <f>VLOOKUP(B348,'Status update'!B:E,4,0)</f>
        <v>3</v>
      </c>
      <c r="E348" s="96">
        <f t="shared" ref="E348:E357" si="96">D348</f>
        <v>3</v>
      </c>
      <c r="F348" s="96">
        <f>VLOOKUP(B348,'Status update'!B:D,3,0)</f>
        <v>66</v>
      </c>
      <c r="G348" s="97">
        <f t="shared" si="82"/>
        <v>62</v>
      </c>
      <c r="H348" s="30"/>
      <c r="I348" s="30"/>
      <c r="J348" s="30"/>
      <c r="K348" s="98">
        <f t="shared" si="83"/>
        <v>1.32</v>
      </c>
      <c r="L348" s="98">
        <f t="shared" si="84"/>
        <v>1.24</v>
      </c>
      <c r="M348" s="99"/>
      <c r="N348" s="100">
        <f t="shared" si="85"/>
        <v>0</v>
      </c>
      <c r="O348" s="101">
        <v>1</v>
      </c>
      <c r="P348" s="102"/>
      <c r="Q348" s="103">
        <v>4</v>
      </c>
      <c r="R348" s="103"/>
      <c r="S348" s="30" t="s">
        <v>73</v>
      </c>
      <c r="T348" s="30" t="s">
        <v>106</v>
      </c>
      <c r="U348" s="30">
        <v>60</v>
      </c>
      <c r="V348" s="30">
        <v>8.5</v>
      </c>
      <c r="W348" s="30">
        <v>10</v>
      </c>
      <c r="X348" s="30">
        <v>50</v>
      </c>
      <c r="Y348" s="30" t="s">
        <v>75</v>
      </c>
      <c r="Z348" s="30">
        <v>10</v>
      </c>
      <c r="AA348" s="30" t="s">
        <v>76</v>
      </c>
      <c r="AB348" s="30" t="s">
        <v>108</v>
      </c>
      <c r="AC348" s="30">
        <v>45</v>
      </c>
      <c r="AD348" s="30">
        <v>50</v>
      </c>
      <c r="AE348" s="75"/>
      <c r="AF348" s="73"/>
      <c r="AG348" s="104">
        <f t="shared" si="86"/>
        <v>47.5</v>
      </c>
      <c r="AH348" s="104">
        <f t="shared" si="87"/>
        <v>54.150000000000006</v>
      </c>
      <c r="AI348" s="104">
        <f t="shared" si="88"/>
        <v>44</v>
      </c>
      <c r="AJ348" s="104">
        <f t="shared" si="89"/>
        <v>54.699999999999996</v>
      </c>
      <c r="AK348" s="104">
        <f t="shared" si="90"/>
        <v>50</v>
      </c>
      <c r="AL348" s="105">
        <f t="shared" si="91"/>
        <v>54.699999999999996</v>
      </c>
      <c r="AM348" s="105">
        <f t="shared" si="92"/>
        <v>50</v>
      </c>
      <c r="AN348" s="105"/>
      <c r="AO348" s="105"/>
      <c r="AP348" s="39">
        <f t="shared" si="95"/>
        <v>1</v>
      </c>
      <c r="AQ348" s="30" t="s">
        <v>115</v>
      </c>
      <c r="AR348" s="30" t="s">
        <v>79</v>
      </c>
      <c r="AS348" s="30">
        <v>50</v>
      </c>
      <c r="AT348" s="113">
        <v>47.5</v>
      </c>
      <c r="AU348" s="113">
        <v>44</v>
      </c>
      <c r="AV348" s="72">
        <v>54.150000000000006</v>
      </c>
      <c r="AW348" s="72">
        <v>44</v>
      </c>
      <c r="AX348" s="113">
        <v>54.699999999999996</v>
      </c>
      <c r="AY348" s="113">
        <v>50</v>
      </c>
      <c r="AZ348" s="108">
        <v>100</v>
      </c>
      <c r="BA348" s="112">
        <v>40</v>
      </c>
      <c r="BB348" s="112">
        <v>43</v>
      </c>
      <c r="BC348" s="112">
        <v>45.600000000000009</v>
      </c>
      <c r="BD348" s="112">
        <v>43</v>
      </c>
      <c r="BE348" s="112">
        <v>52.699999999999996</v>
      </c>
      <c r="BF348" s="112">
        <v>48.9</v>
      </c>
      <c r="BG348" s="109">
        <v>250</v>
      </c>
      <c r="BH348" s="112">
        <v>35</v>
      </c>
      <c r="BI348" s="112">
        <v>39</v>
      </c>
      <c r="BJ348" s="112">
        <v>39.900000000000006</v>
      </c>
      <c r="BK348" s="112">
        <v>39</v>
      </c>
      <c r="BL348" s="112">
        <v>46.1</v>
      </c>
      <c r="BM348" s="112">
        <v>44.3</v>
      </c>
      <c r="BN348" s="109">
        <v>500</v>
      </c>
      <c r="BO348" s="112">
        <v>33</v>
      </c>
      <c r="BP348" s="112">
        <v>36.5</v>
      </c>
      <c r="BQ348" s="112">
        <v>37.620000000000005</v>
      </c>
      <c r="BR348" s="112">
        <v>36.5</v>
      </c>
      <c r="BS348" s="112">
        <v>43.5</v>
      </c>
      <c r="BT348" s="112">
        <v>41.5</v>
      </c>
      <c r="BU348" s="109">
        <v>1000</v>
      </c>
      <c r="BV348" s="112">
        <v>32.5</v>
      </c>
      <c r="BW348" s="112">
        <v>35</v>
      </c>
      <c r="BX348" s="112">
        <v>37.050000000000004</v>
      </c>
      <c r="BY348" s="112">
        <v>35</v>
      </c>
      <c r="BZ348" s="112">
        <v>42.800000000000004</v>
      </c>
      <c r="CA348" s="112">
        <v>39.799999999999997</v>
      </c>
      <c r="CB348" s="106" t="str">
        <f t="shared" si="93"/>
        <v>Heineken</v>
      </c>
      <c r="CC348" s="30"/>
      <c r="CD348" s="30"/>
      <c r="CE348" s="73"/>
      <c r="CF348" s="74"/>
      <c r="CG348" s="30"/>
      <c r="CH348" s="30"/>
      <c r="CI348" s="30">
        <v>101140</v>
      </c>
    </row>
    <row r="349" spans="1:87" ht="15" customHeight="1" x14ac:dyDescent="0.25">
      <c r="A349" s="30" t="s">
        <v>251</v>
      </c>
      <c r="B349" s="30">
        <v>88026743</v>
      </c>
      <c r="C349" s="30" t="s">
        <v>505</v>
      </c>
      <c r="D349" s="96">
        <f>VLOOKUP(B349,'Status update'!B:E,4,0)</f>
        <v>1</v>
      </c>
      <c r="E349" s="96">
        <f t="shared" si="96"/>
        <v>1</v>
      </c>
      <c r="F349" s="96">
        <f>VLOOKUP(B349,'Status update'!B:D,3,0)</f>
        <v>0</v>
      </c>
      <c r="G349" s="97">
        <f t="shared" si="82"/>
        <v>0</v>
      </c>
      <c r="H349" s="30"/>
      <c r="I349" s="30"/>
      <c r="J349" s="30"/>
      <c r="K349" s="98">
        <f t="shared" si="83"/>
        <v>0</v>
      </c>
      <c r="L349" s="98">
        <f t="shared" si="84"/>
        <v>0</v>
      </c>
      <c r="M349" s="99"/>
      <c r="N349" s="100">
        <f t="shared" si="85"/>
        <v>0</v>
      </c>
      <c r="O349" s="101"/>
      <c r="P349" s="102"/>
      <c r="Q349" s="103"/>
      <c r="R349" s="103"/>
      <c r="S349" s="30" t="s">
        <v>73</v>
      </c>
      <c r="T349" s="30" t="s">
        <v>74</v>
      </c>
      <c r="U349" s="30">
        <v>28</v>
      </c>
      <c r="V349" s="30">
        <v>15</v>
      </c>
      <c r="W349" s="30">
        <v>12</v>
      </c>
      <c r="X349" s="30">
        <v>167</v>
      </c>
      <c r="Y349" s="30" t="s">
        <v>75</v>
      </c>
      <c r="Z349" s="30">
        <v>6</v>
      </c>
      <c r="AA349" s="30" t="s">
        <v>200</v>
      </c>
      <c r="AB349" s="30" t="s">
        <v>117</v>
      </c>
      <c r="AC349" s="30">
        <v>70</v>
      </c>
      <c r="AD349" s="30"/>
      <c r="AE349" s="75"/>
      <c r="AF349" s="73"/>
      <c r="AG349" s="104">
        <f t="shared" si="86"/>
        <v>25.14</v>
      </c>
      <c r="AH349" s="104">
        <f t="shared" si="87"/>
        <v>0</v>
      </c>
      <c r="AI349" s="104">
        <f t="shared" si="88"/>
        <v>26.648400000000002</v>
      </c>
      <c r="AJ349" s="104">
        <f t="shared" si="89"/>
        <v>0</v>
      </c>
      <c r="AK349" s="104">
        <f t="shared" si="90"/>
        <v>30.299999999999997</v>
      </c>
      <c r="AL349" s="105">
        <f t="shared" si="91"/>
        <v>0</v>
      </c>
      <c r="AM349" s="105">
        <f t="shared" si="92"/>
        <v>30.299999999999997</v>
      </c>
      <c r="AN349" s="105"/>
      <c r="AO349" s="105"/>
      <c r="AP349" s="39">
        <f t="shared" si="95"/>
        <v>1</v>
      </c>
      <c r="AQ349" s="30" t="s">
        <v>201</v>
      </c>
      <c r="AR349" s="30"/>
      <c r="AS349" s="30">
        <v>167</v>
      </c>
      <c r="AT349" s="113">
        <v>25.14</v>
      </c>
      <c r="AU349" s="113"/>
      <c r="AV349" s="72"/>
      <c r="AW349" s="72">
        <v>26.648400000000002</v>
      </c>
      <c r="AX349" s="113"/>
      <c r="AY349" s="113">
        <v>30.299999999999997</v>
      </c>
      <c r="AZ349" s="108">
        <v>417</v>
      </c>
      <c r="BA349" s="112">
        <v>24.83</v>
      </c>
      <c r="BB349" s="112"/>
      <c r="BC349" s="112"/>
      <c r="BD349" s="112">
        <v>26.319800000000001</v>
      </c>
      <c r="BE349" s="112"/>
      <c r="BF349" s="112">
        <v>29.880000000000003</v>
      </c>
      <c r="BG349" s="109">
        <v>833</v>
      </c>
      <c r="BH349" s="112">
        <v>24.22</v>
      </c>
      <c r="BI349" s="112"/>
      <c r="BJ349" s="112"/>
      <c r="BK349" s="112">
        <v>25.673200000000001</v>
      </c>
      <c r="BL349" s="112"/>
      <c r="BM349" s="112">
        <v>29.52</v>
      </c>
      <c r="BN349" s="109">
        <v>1667</v>
      </c>
      <c r="BO349" s="112">
        <v>24.22</v>
      </c>
      <c r="BP349" s="112"/>
      <c r="BQ349" s="112"/>
      <c r="BR349" s="112">
        <v>25.673200000000001</v>
      </c>
      <c r="BS349" s="112"/>
      <c r="BT349" s="112">
        <v>29.160000000000004</v>
      </c>
      <c r="BU349" s="109">
        <v>4167</v>
      </c>
      <c r="BV349" s="112">
        <v>23.91</v>
      </c>
      <c r="BW349" s="112"/>
      <c r="BX349" s="112"/>
      <c r="BY349" s="112">
        <v>25.3446</v>
      </c>
      <c r="BZ349" s="112"/>
      <c r="CA349" s="112">
        <v>28.799999999999997</v>
      </c>
      <c r="CB349" s="106" t="str">
        <f t="shared" si="93"/>
        <v>Heineken Silver (APAC)</v>
      </c>
      <c r="CC349" s="30"/>
      <c r="CD349" s="30"/>
      <c r="CE349" s="73"/>
      <c r="CF349" s="74"/>
      <c r="CG349" s="30"/>
      <c r="CH349" s="30"/>
      <c r="CI349" s="30">
        <v>100051</v>
      </c>
    </row>
    <row r="350" spans="1:87" ht="15" customHeight="1" x14ac:dyDescent="0.25">
      <c r="A350" s="30" t="s">
        <v>183</v>
      </c>
      <c r="B350" s="30">
        <v>88027177</v>
      </c>
      <c r="C350" s="30" t="s">
        <v>506</v>
      </c>
      <c r="D350" s="96">
        <f>VLOOKUP(B350,'Status update'!B:E,4,0)</f>
        <v>3</v>
      </c>
      <c r="E350" s="96">
        <f t="shared" si="96"/>
        <v>3</v>
      </c>
      <c r="F350" s="96">
        <f>VLOOKUP(B350,'Status update'!B:D,3,0)</f>
        <v>105</v>
      </c>
      <c r="G350" s="97">
        <f>F350-Q350-R350+M350+100</f>
        <v>158</v>
      </c>
      <c r="H350" s="30" t="s">
        <v>1060</v>
      </c>
      <c r="I350" s="30"/>
      <c r="J350" s="30"/>
      <c r="K350" s="98">
        <f t="shared" si="83"/>
        <v>2.1</v>
      </c>
      <c r="L350" s="98">
        <f t="shared" si="84"/>
        <v>3.16</v>
      </c>
      <c r="M350" s="99"/>
      <c r="N350" s="100">
        <f t="shared" si="85"/>
        <v>0</v>
      </c>
      <c r="O350" s="101"/>
      <c r="P350" s="102"/>
      <c r="Q350" s="103">
        <v>47</v>
      </c>
      <c r="R350" s="103"/>
      <c r="S350" s="30" t="s">
        <v>73</v>
      </c>
      <c r="T350" s="30" t="s">
        <v>134</v>
      </c>
      <c r="U350" s="30">
        <v>18.600000000000001</v>
      </c>
      <c r="V350" s="30">
        <v>46.5</v>
      </c>
      <c r="W350" s="30">
        <v>14</v>
      </c>
      <c r="X350" s="30">
        <v>50</v>
      </c>
      <c r="Y350" s="30" t="s">
        <v>75</v>
      </c>
      <c r="Z350" s="30">
        <v>1000</v>
      </c>
      <c r="AA350" s="30" t="s">
        <v>135</v>
      </c>
      <c r="AB350" s="30" t="s">
        <v>136</v>
      </c>
      <c r="AC350" s="30">
        <v>35</v>
      </c>
      <c r="AD350" s="30"/>
      <c r="AE350" s="75"/>
      <c r="AF350" s="73"/>
      <c r="AG350" s="104">
        <f t="shared" si="86"/>
        <v>14.31</v>
      </c>
      <c r="AH350" s="104">
        <f t="shared" si="87"/>
        <v>14.31</v>
      </c>
      <c r="AI350" s="104">
        <f t="shared" si="88"/>
        <v>0</v>
      </c>
      <c r="AJ350" s="104">
        <f t="shared" si="89"/>
        <v>22.693181818181817</v>
      </c>
      <c r="AK350" s="104">
        <f t="shared" si="90"/>
        <v>22.693181818181817</v>
      </c>
      <c r="AL350" s="105">
        <f t="shared" si="91"/>
        <v>16.261363636363637</v>
      </c>
      <c r="AM350" s="105">
        <f t="shared" si="92"/>
        <v>16.261363636363637</v>
      </c>
      <c r="AN350" s="105"/>
      <c r="AO350" s="105"/>
      <c r="AP350" s="39">
        <v>2</v>
      </c>
      <c r="AQ350" s="30" t="s">
        <v>91</v>
      </c>
      <c r="AR350" s="30"/>
      <c r="AS350" s="30">
        <v>50</v>
      </c>
      <c r="AT350" s="113">
        <v>19.97</v>
      </c>
      <c r="AU350" s="113"/>
      <c r="AV350" s="72">
        <v>19.97</v>
      </c>
      <c r="AW350" s="72"/>
      <c r="AX350" s="113">
        <v>22.693181818181817</v>
      </c>
      <c r="AY350" s="113">
        <v>22.693181818181817</v>
      </c>
      <c r="AZ350" s="108">
        <v>100</v>
      </c>
      <c r="BA350" s="112">
        <v>14.31</v>
      </c>
      <c r="BB350" s="112"/>
      <c r="BC350" s="112">
        <v>14.31</v>
      </c>
      <c r="BD350" s="112"/>
      <c r="BE350" s="112">
        <v>16.261363636363637</v>
      </c>
      <c r="BF350" s="112">
        <v>16.261363636363637</v>
      </c>
      <c r="BG350" s="109">
        <v>250</v>
      </c>
      <c r="BH350" s="112">
        <v>11.98</v>
      </c>
      <c r="BI350" s="112"/>
      <c r="BJ350" s="112">
        <v>11.98</v>
      </c>
      <c r="BK350" s="112"/>
      <c r="BL350" s="112">
        <v>13.613636363636363</v>
      </c>
      <c r="BM350" s="112">
        <v>13.613636363636363</v>
      </c>
      <c r="BN350" s="109">
        <v>500</v>
      </c>
      <c r="BO350" s="112">
        <v>10.97</v>
      </c>
      <c r="BP350" s="112"/>
      <c r="BQ350" s="112">
        <v>10.97</v>
      </c>
      <c r="BR350" s="112"/>
      <c r="BS350" s="112">
        <v>12.465909090909092</v>
      </c>
      <c r="BT350" s="112">
        <v>12.465909090909092</v>
      </c>
      <c r="BU350" s="109">
        <v>1000</v>
      </c>
      <c r="BV350" s="112">
        <v>10.1</v>
      </c>
      <c r="BW350" s="112"/>
      <c r="BX350" s="112">
        <v>10.1</v>
      </c>
      <c r="BY350" s="112"/>
      <c r="BZ350" s="112">
        <v>11.477272727272727</v>
      </c>
      <c r="CA350" s="112">
        <v>11.477272727272727</v>
      </c>
      <c r="CB350" s="106" t="str">
        <f t="shared" si="93"/>
        <v>Desperados</v>
      </c>
      <c r="CC350" s="30"/>
      <c r="CD350" s="30"/>
      <c r="CE350" s="73"/>
      <c r="CF350" s="74"/>
      <c r="CG350" s="30"/>
      <c r="CH350" s="30"/>
      <c r="CI350" s="30">
        <v>100604</v>
      </c>
    </row>
    <row r="351" spans="1:87" ht="15" customHeight="1" x14ac:dyDescent="0.25">
      <c r="A351" s="30" t="s">
        <v>183</v>
      </c>
      <c r="B351" s="30">
        <v>88027179</v>
      </c>
      <c r="C351" s="30" t="s">
        <v>507</v>
      </c>
      <c r="D351" s="96">
        <f>VLOOKUP(B351,'Status update'!B:E,4,0)</f>
        <v>3</v>
      </c>
      <c r="E351" s="96">
        <f t="shared" si="96"/>
        <v>3</v>
      </c>
      <c r="F351" s="96">
        <f>VLOOKUP(B351,'Status update'!B:D,3,0)</f>
        <v>217</v>
      </c>
      <c r="G351" s="97">
        <f>F351-Q351-R351+M351+100</f>
        <v>312</v>
      </c>
      <c r="H351" s="30" t="s">
        <v>1060</v>
      </c>
      <c r="I351" s="30"/>
      <c r="J351" s="30"/>
      <c r="K351" s="98">
        <f t="shared" si="83"/>
        <v>4.34</v>
      </c>
      <c r="L351" s="98">
        <f t="shared" si="84"/>
        <v>6.24</v>
      </c>
      <c r="M351" s="99"/>
      <c r="N351" s="100">
        <f t="shared" si="85"/>
        <v>0</v>
      </c>
      <c r="O351" s="101"/>
      <c r="P351" s="102"/>
      <c r="Q351" s="103">
        <v>5</v>
      </c>
      <c r="R351" s="103"/>
      <c r="S351" s="30" t="s">
        <v>73</v>
      </c>
      <c r="T351" s="30" t="s">
        <v>106</v>
      </c>
      <c r="U351" s="30">
        <v>62</v>
      </c>
      <c r="V351" s="30">
        <v>20.5</v>
      </c>
      <c r="W351" s="30">
        <v>10</v>
      </c>
      <c r="X351" s="30">
        <v>50</v>
      </c>
      <c r="Y351" s="30" t="s">
        <v>89</v>
      </c>
      <c r="Z351" s="30">
        <v>10</v>
      </c>
      <c r="AA351" s="30" t="s">
        <v>76</v>
      </c>
      <c r="AB351" s="30" t="s">
        <v>108</v>
      </c>
      <c r="AC351" s="30">
        <v>49</v>
      </c>
      <c r="AD351" s="30"/>
      <c r="AE351" s="75"/>
      <c r="AF351" s="73"/>
      <c r="AG351" s="104">
        <f t="shared" si="86"/>
        <v>43.5</v>
      </c>
      <c r="AH351" s="104">
        <f t="shared" si="87"/>
        <v>49.59</v>
      </c>
      <c r="AI351" s="104">
        <f t="shared" si="88"/>
        <v>0</v>
      </c>
      <c r="AJ351" s="104">
        <f t="shared" si="89"/>
        <v>85.7</v>
      </c>
      <c r="AK351" s="104">
        <f t="shared" si="90"/>
        <v>85.7</v>
      </c>
      <c r="AL351" s="105">
        <f t="shared" si="91"/>
        <v>57.1</v>
      </c>
      <c r="AM351" s="105">
        <f t="shared" si="92"/>
        <v>57.1</v>
      </c>
      <c r="AN351" s="105"/>
      <c r="AO351" s="105"/>
      <c r="AP351" s="39">
        <v>3</v>
      </c>
      <c r="AQ351" s="30" t="s">
        <v>115</v>
      </c>
      <c r="AR351" s="30"/>
      <c r="AS351" s="30">
        <v>50</v>
      </c>
      <c r="AT351" s="113">
        <v>64</v>
      </c>
      <c r="AU351" s="113"/>
      <c r="AV351" s="72">
        <v>72.960000000000008</v>
      </c>
      <c r="AW351" s="72"/>
      <c r="AX351" s="113">
        <v>85.7</v>
      </c>
      <c r="AY351" s="113">
        <v>85.7</v>
      </c>
      <c r="AZ351" s="108">
        <v>100</v>
      </c>
      <c r="BA351" s="112">
        <v>52</v>
      </c>
      <c r="BB351" s="112"/>
      <c r="BC351" s="112">
        <v>59.280000000000008</v>
      </c>
      <c r="BD351" s="112"/>
      <c r="BE351" s="112">
        <v>68.7</v>
      </c>
      <c r="BF351" s="112">
        <v>68.7</v>
      </c>
      <c r="BG351" s="109">
        <v>250</v>
      </c>
      <c r="BH351" s="112">
        <v>43.5</v>
      </c>
      <c r="BI351" s="112"/>
      <c r="BJ351" s="112">
        <v>49.59</v>
      </c>
      <c r="BK351" s="112"/>
      <c r="BL351" s="112">
        <v>57.1</v>
      </c>
      <c r="BM351" s="112">
        <v>57.1</v>
      </c>
      <c r="BN351" s="109">
        <v>500</v>
      </c>
      <c r="BO351" s="112">
        <v>40</v>
      </c>
      <c r="BP351" s="112"/>
      <c r="BQ351" s="112">
        <v>45.600000000000009</v>
      </c>
      <c r="BR351" s="112"/>
      <c r="BS351" s="112">
        <v>51.7</v>
      </c>
      <c r="BT351" s="112">
        <v>51.7</v>
      </c>
      <c r="BU351" s="109">
        <v>1000</v>
      </c>
      <c r="BV351" s="112">
        <v>35.5</v>
      </c>
      <c r="BW351" s="112"/>
      <c r="BX351" s="112">
        <v>40.470000000000006</v>
      </c>
      <c r="BY351" s="112"/>
      <c r="BZ351" s="112">
        <v>47.1</v>
      </c>
      <c r="CA351" s="112">
        <v>47.1</v>
      </c>
      <c r="CB351" s="106" t="str">
        <f t="shared" si="93"/>
        <v>Desperados</v>
      </c>
      <c r="CC351" s="30"/>
      <c r="CD351" s="30"/>
      <c r="CE351" s="73"/>
      <c r="CF351" s="74"/>
      <c r="CG351" s="30"/>
      <c r="CH351" s="30"/>
      <c r="CI351" s="30">
        <v>101140</v>
      </c>
    </row>
    <row r="352" spans="1:87" ht="15" customHeight="1" x14ac:dyDescent="0.25">
      <c r="A352" s="30" t="s">
        <v>183</v>
      </c>
      <c r="B352" s="30">
        <v>88027180</v>
      </c>
      <c r="C352" s="30" t="s">
        <v>508</v>
      </c>
      <c r="D352" s="96">
        <f>VLOOKUP(B352,'Status update'!B:E,4,0)</f>
        <v>3</v>
      </c>
      <c r="E352" s="96">
        <f t="shared" si="96"/>
        <v>3</v>
      </c>
      <c r="F352" s="96">
        <f>VLOOKUP(B352,'Status update'!B:D,3,0)</f>
        <v>4</v>
      </c>
      <c r="G352" s="97">
        <f t="shared" si="82"/>
        <v>4</v>
      </c>
      <c r="H352" s="30"/>
      <c r="I352" s="30"/>
      <c r="J352" s="30"/>
      <c r="K352" s="98">
        <f t="shared" si="83"/>
        <v>2</v>
      </c>
      <c r="L352" s="98">
        <f t="shared" si="84"/>
        <v>2</v>
      </c>
      <c r="M352" s="99"/>
      <c r="N352" s="100">
        <f t="shared" si="85"/>
        <v>0</v>
      </c>
      <c r="O352" s="101"/>
      <c r="P352" s="102"/>
      <c r="Q352" s="103"/>
      <c r="R352" s="103"/>
      <c r="S352" s="30" t="s">
        <v>94</v>
      </c>
      <c r="T352" s="30" t="s">
        <v>95</v>
      </c>
      <c r="U352" s="30">
        <v>58.2</v>
      </c>
      <c r="V352" s="30">
        <v>36.299999999999997</v>
      </c>
      <c r="W352" s="30">
        <v>30</v>
      </c>
      <c r="X352" s="30">
        <v>2</v>
      </c>
      <c r="Y352" s="30" t="s">
        <v>89</v>
      </c>
      <c r="Z352" s="30">
        <v>500</v>
      </c>
      <c r="AA352" s="30" t="s">
        <v>96</v>
      </c>
      <c r="AB352" s="30" t="s">
        <v>97</v>
      </c>
      <c r="AC352" s="30">
        <v>30</v>
      </c>
      <c r="AD352" s="30"/>
      <c r="AE352" s="75"/>
      <c r="AF352" s="73"/>
      <c r="AG352" s="104">
        <f t="shared" si="86"/>
        <v>266.42</v>
      </c>
      <c r="AH352" s="104">
        <f t="shared" si="87"/>
        <v>266.42</v>
      </c>
      <c r="AI352" s="104">
        <f t="shared" si="88"/>
        <v>0</v>
      </c>
      <c r="AJ352" s="104">
        <f t="shared" si="89"/>
        <v>302.75</v>
      </c>
      <c r="AK352" s="104">
        <f t="shared" si="90"/>
        <v>302.75</v>
      </c>
      <c r="AL352" s="105">
        <f t="shared" si="91"/>
        <v>302.75</v>
      </c>
      <c r="AM352" s="105">
        <f t="shared" si="92"/>
        <v>302.75</v>
      </c>
      <c r="AN352" s="105"/>
      <c r="AO352" s="105"/>
      <c r="AP352" s="39">
        <f t="shared" si="95"/>
        <v>1</v>
      </c>
      <c r="AQ352" s="30" t="s">
        <v>91</v>
      </c>
      <c r="AR352" s="30"/>
      <c r="AS352" s="30">
        <v>2</v>
      </c>
      <c r="AT352" s="113">
        <v>266.42</v>
      </c>
      <c r="AU352" s="113"/>
      <c r="AV352" s="72">
        <v>266.42</v>
      </c>
      <c r="AW352" s="72"/>
      <c r="AX352" s="113">
        <v>302.75</v>
      </c>
      <c r="AY352" s="113">
        <v>302.75</v>
      </c>
      <c r="AZ352" s="108">
        <v>5</v>
      </c>
      <c r="BA352" s="112">
        <v>191.93</v>
      </c>
      <c r="BB352" s="112"/>
      <c r="BC352" s="112">
        <v>191.93</v>
      </c>
      <c r="BD352" s="112"/>
      <c r="BE352" s="112">
        <v>218.10227272727275</v>
      </c>
      <c r="BF352" s="112">
        <v>218.10227272727275</v>
      </c>
      <c r="BG352" s="109">
        <v>19</v>
      </c>
      <c r="BH352" s="112">
        <v>121.2</v>
      </c>
      <c r="BI352" s="112"/>
      <c r="BJ352" s="112">
        <v>121.2</v>
      </c>
      <c r="BK352" s="112"/>
      <c r="BL352" s="112">
        <v>137.72727272727272</v>
      </c>
      <c r="BM352" s="112">
        <v>137.72727272727272</v>
      </c>
      <c r="BN352" s="109">
        <v>41</v>
      </c>
      <c r="BO352" s="112">
        <v>107.07</v>
      </c>
      <c r="BP352" s="112"/>
      <c r="BQ352" s="112">
        <v>107.07</v>
      </c>
      <c r="BR352" s="112"/>
      <c r="BS352" s="112">
        <v>121.67045454545453</v>
      </c>
      <c r="BT352" s="112">
        <v>121.67045454545453</v>
      </c>
      <c r="BU352" s="109">
        <v>101</v>
      </c>
      <c r="BV352" s="112">
        <v>102.73</v>
      </c>
      <c r="BW352" s="112"/>
      <c r="BX352" s="112">
        <v>102.73</v>
      </c>
      <c r="BY352" s="112"/>
      <c r="BZ352" s="112">
        <v>116.73863636363637</v>
      </c>
      <c r="CA352" s="112">
        <v>116.73863636363637</v>
      </c>
      <c r="CB352" s="106" t="str">
        <f t="shared" si="93"/>
        <v>Desperados</v>
      </c>
      <c r="CC352" s="30"/>
      <c r="CD352" s="30"/>
      <c r="CE352" s="73"/>
      <c r="CF352" s="74"/>
      <c r="CG352" s="30"/>
      <c r="CH352" s="30"/>
      <c r="CI352" s="30">
        <v>103060</v>
      </c>
    </row>
    <row r="353" spans="1:87" ht="15" customHeight="1" x14ac:dyDescent="0.25">
      <c r="A353" s="30" t="s">
        <v>183</v>
      </c>
      <c r="B353" s="30">
        <v>88027181</v>
      </c>
      <c r="C353" s="30" t="s">
        <v>509</v>
      </c>
      <c r="D353" s="96">
        <f>VLOOKUP(B353,'Status update'!B:E,4,0)</f>
        <v>3</v>
      </c>
      <c r="E353" s="96">
        <f t="shared" si="96"/>
        <v>3</v>
      </c>
      <c r="F353" s="96">
        <f>VLOOKUP(B353,'Status update'!B:D,3,0)</f>
        <v>109</v>
      </c>
      <c r="G353" s="97">
        <f t="shared" si="82"/>
        <v>109</v>
      </c>
      <c r="H353" s="30"/>
      <c r="I353" s="30"/>
      <c r="J353" s="30"/>
      <c r="K353" s="98">
        <f t="shared" si="83"/>
        <v>36.333333333333336</v>
      </c>
      <c r="L353" s="98">
        <f t="shared" si="84"/>
        <v>36.333333333333336</v>
      </c>
      <c r="M353" s="99"/>
      <c r="N353" s="100">
        <f t="shared" si="85"/>
        <v>0</v>
      </c>
      <c r="O353" s="101"/>
      <c r="P353" s="102"/>
      <c r="Q353" s="103"/>
      <c r="R353" s="103"/>
      <c r="S353" s="30" t="s">
        <v>94</v>
      </c>
      <c r="T353" s="30" t="s">
        <v>95</v>
      </c>
      <c r="U353" s="30">
        <v>58.2</v>
      </c>
      <c r="V353" s="30">
        <v>36.299999999999997</v>
      </c>
      <c r="W353" s="30">
        <v>13.54</v>
      </c>
      <c r="X353" s="30">
        <v>3</v>
      </c>
      <c r="Y353" s="30" t="s">
        <v>89</v>
      </c>
      <c r="Z353" s="30">
        <v>400</v>
      </c>
      <c r="AA353" s="30" t="s">
        <v>96</v>
      </c>
      <c r="AB353" s="30" t="s">
        <v>97</v>
      </c>
      <c r="AC353" s="30">
        <v>30</v>
      </c>
      <c r="AD353" s="30"/>
      <c r="AE353" s="75"/>
      <c r="AF353" s="73"/>
      <c r="AG353" s="104">
        <f t="shared" si="86"/>
        <v>97.6</v>
      </c>
      <c r="AH353" s="104">
        <f t="shared" si="87"/>
        <v>97.6</v>
      </c>
      <c r="AI353" s="104">
        <f t="shared" si="88"/>
        <v>0</v>
      </c>
      <c r="AJ353" s="104">
        <f t="shared" si="89"/>
        <v>255.90909090909091</v>
      </c>
      <c r="AK353" s="104">
        <f t="shared" si="90"/>
        <v>255.90909090909091</v>
      </c>
      <c r="AL353" s="105">
        <f t="shared" si="91"/>
        <v>110.90909090909091</v>
      </c>
      <c r="AM353" s="105">
        <f t="shared" si="92"/>
        <v>110.90909090909091</v>
      </c>
      <c r="AN353" s="105"/>
      <c r="AO353" s="105"/>
      <c r="AP353" s="39">
        <f t="shared" si="95"/>
        <v>4</v>
      </c>
      <c r="AQ353" s="30" t="s">
        <v>91</v>
      </c>
      <c r="AR353" s="30"/>
      <c r="AS353" s="30">
        <v>3</v>
      </c>
      <c r="AT353" s="113">
        <v>225.2</v>
      </c>
      <c r="AU353" s="113"/>
      <c r="AV353" s="72">
        <v>225.2</v>
      </c>
      <c r="AW353" s="72"/>
      <c r="AX353" s="113">
        <v>255.90909090909091</v>
      </c>
      <c r="AY353" s="113">
        <v>255.90909090909091</v>
      </c>
      <c r="AZ353" s="108">
        <v>7</v>
      </c>
      <c r="BA353" s="112">
        <v>165.6</v>
      </c>
      <c r="BB353" s="112"/>
      <c r="BC353" s="112">
        <v>165.6</v>
      </c>
      <c r="BD353" s="112"/>
      <c r="BE353" s="112">
        <v>188.18181818181819</v>
      </c>
      <c r="BF353" s="112">
        <v>188.18181818181819</v>
      </c>
      <c r="BG353" s="109">
        <v>24</v>
      </c>
      <c r="BH353" s="112">
        <v>108.8</v>
      </c>
      <c r="BI353" s="112"/>
      <c r="BJ353" s="112">
        <v>108.8</v>
      </c>
      <c r="BK353" s="112"/>
      <c r="BL353" s="112">
        <v>123.63636363636363</v>
      </c>
      <c r="BM353" s="112">
        <v>123.63636363636363</v>
      </c>
      <c r="BN353" s="109">
        <v>52</v>
      </c>
      <c r="BO353" s="112">
        <v>97.6</v>
      </c>
      <c r="BP353" s="112"/>
      <c r="BQ353" s="112">
        <v>97.6</v>
      </c>
      <c r="BR353" s="112"/>
      <c r="BS353" s="112">
        <v>110.90909090909091</v>
      </c>
      <c r="BT353" s="112">
        <v>110.90909090909091</v>
      </c>
      <c r="BU353" s="109">
        <v>127</v>
      </c>
      <c r="BV353" s="112">
        <v>94</v>
      </c>
      <c r="BW353" s="112"/>
      <c r="BX353" s="112">
        <v>94</v>
      </c>
      <c r="BY353" s="112"/>
      <c r="BZ353" s="112">
        <v>106.81818181818181</v>
      </c>
      <c r="CA353" s="112">
        <v>106.81818181818181</v>
      </c>
      <c r="CB353" s="106" t="str">
        <f t="shared" si="93"/>
        <v>Desperados</v>
      </c>
      <c r="CC353" s="30"/>
      <c r="CD353" s="30"/>
      <c r="CE353" s="73"/>
      <c r="CF353" s="74"/>
      <c r="CG353" s="30"/>
      <c r="CH353" s="30"/>
      <c r="CI353" s="30">
        <v>103060</v>
      </c>
    </row>
    <row r="354" spans="1:87" ht="15" customHeight="1" x14ac:dyDescent="0.25">
      <c r="A354" s="30" t="s">
        <v>183</v>
      </c>
      <c r="B354" s="30">
        <v>88027182</v>
      </c>
      <c r="C354" s="30" t="s">
        <v>510</v>
      </c>
      <c r="D354" s="96">
        <f>VLOOKUP(B354,'Status update'!B:E,4,0)</f>
        <v>3</v>
      </c>
      <c r="E354" s="96" t="s">
        <v>421</v>
      </c>
      <c r="F354" s="96">
        <f>VLOOKUP(B354,'Status update'!B:D,3,0)</f>
        <v>20</v>
      </c>
      <c r="G354" s="97">
        <f t="shared" si="82"/>
        <v>-2</v>
      </c>
      <c r="H354" s="30"/>
      <c r="I354" s="30"/>
      <c r="J354" s="30"/>
      <c r="K354" s="98">
        <f t="shared" si="83"/>
        <v>5</v>
      </c>
      <c r="L354" s="98">
        <f t="shared" si="84"/>
        <v>-0.5</v>
      </c>
      <c r="M354" s="99"/>
      <c r="N354" s="100">
        <f t="shared" si="85"/>
        <v>0</v>
      </c>
      <c r="O354" s="101"/>
      <c r="P354" s="102"/>
      <c r="Q354" s="103">
        <v>22</v>
      </c>
      <c r="R354" s="103"/>
      <c r="S354" s="30" t="s">
        <v>94</v>
      </c>
      <c r="T354" s="30" t="s">
        <v>95</v>
      </c>
      <c r="U354" s="30">
        <v>73.400000000000006</v>
      </c>
      <c r="V354" s="30">
        <v>42.9</v>
      </c>
      <c r="W354" s="30">
        <v>25.4</v>
      </c>
      <c r="X354" s="30">
        <v>4</v>
      </c>
      <c r="Y354" s="30" t="s">
        <v>89</v>
      </c>
      <c r="Z354" s="30">
        <v>300</v>
      </c>
      <c r="AA354" s="30" t="s">
        <v>96</v>
      </c>
      <c r="AB354" s="30" t="s">
        <v>97</v>
      </c>
      <c r="AC354" s="30">
        <v>30</v>
      </c>
      <c r="AD354" s="30"/>
      <c r="AE354" s="75"/>
      <c r="AF354" s="73"/>
      <c r="AG354" s="104">
        <f t="shared" si="86"/>
        <v>183.43</v>
      </c>
      <c r="AH354" s="104">
        <f t="shared" si="87"/>
        <v>183.43</v>
      </c>
      <c r="AI354" s="104">
        <f t="shared" si="88"/>
        <v>0</v>
      </c>
      <c r="AJ354" s="104">
        <f t="shared" si="89"/>
        <v>208.44318181818181</v>
      </c>
      <c r="AK354" s="104">
        <f t="shared" si="90"/>
        <v>208.44318181818181</v>
      </c>
      <c r="AL354" s="105">
        <f t="shared" si="91"/>
        <v>208.44318181818181</v>
      </c>
      <c r="AM354" s="105">
        <f t="shared" si="92"/>
        <v>208.44318181818181</v>
      </c>
      <c r="AN354" s="105"/>
      <c r="AO354" s="105"/>
      <c r="AP354" s="39">
        <v>1</v>
      </c>
      <c r="AQ354" s="30" t="s">
        <v>91</v>
      </c>
      <c r="AR354" s="30"/>
      <c r="AS354" s="30">
        <v>4</v>
      </c>
      <c r="AT354" s="113">
        <v>183.43</v>
      </c>
      <c r="AU354" s="113"/>
      <c r="AV354" s="72">
        <v>183.43</v>
      </c>
      <c r="AW354" s="72"/>
      <c r="AX354" s="113">
        <v>208.44318181818181</v>
      </c>
      <c r="AY354" s="113">
        <v>208.44318181818181</v>
      </c>
      <c r="AZ354" s="108">
        <v>10</v>
      </c>
      <c r="BA354" s="112">
        <v>147.91999999999999</v>
      </c>
      <c r="BB354" s="112"/>
      <c r="BC354" s="112">
        <v>147.91999999999999</v>
      </c>
      <c r="BD354" s="112"/>
      <c r="BE354" s="112">
        <v>168.09090909090907</v>
      </c>
      <c r="BF354" s="112">
        <v>168.09090909090907</v>
      </c>
      <c r="BG354" s="109">
        <v>30</v>
      </c>
      <c r="BH354" s="112">
        <v>100.21</v>
      </c>
      <c r="BI354" s="112"/>
      <c r="BJ354" s="112">
        <v>100.21</v>
      </c>
      <c r="BK354" s="112"/>
      <c r="BL354" s="112">
        <v>113.87499999999999</v>
      </c>
      <c r="BM354" s="112">
        <v>113.87499999999999</v>
      </c>
      <c r="BN354" s="109">
        <v>68</v>
      </c>
      <c r="BO354" s="112">
        <v>90.6</v>
      </c>
      <c r="BP354" s="112"/>
      <c r="BQ354" s="112">
        <v>90.6</v>
      </c>
      <c r="BR354" s="112"/>
      <c r="BS354" s="112">
        <v>102.95454545454545</v>
      </c>
      <c r="BT354" s="112">
        <v>102.95454545454545</v>
      </c>
      <c r="BU354" s="109">
        <v>168</v>
      </c>
      <c r="BV354" s="112">
        <v>85.92</v>
      </c>
      <c r="BW354" s="112"/>
      <c r="BX354" s="112">
        <v>85.92</v>
      </c>
      <c r="BY354" s="112"/>
      <c r="BZ354" s="112">
        <v>97.63636363636364</v>
      </c>
      <c r="CA354" s="112">
        <v>97.63636363636364</v>
      </c>
      <c r="CB354" s="106" t="str">
        <f t="shared" si="93"/>
        <v>Desperados</v>
      </c>
      <c r="CC354" s="30"/>
      <c r="CD354" s="30"/>
      <c r="CE354" s="73"/>
      <c r="CF354" s="74"/>
      <c r="CG354" s="30"/>
      <c r="CH354" s="30"/>
      <c r="CI354" s="30">
        <v>103060</v>
      </c>
    </row>
    <row r="355" spans="1:87" ht="15" customHeight="1" x14ac:dyDescent="0.25">
      <c r="A355" s="30" t="s">
        <v>71</v>
      </c>
      <c r="B355" s="30">
        <v>88027210</v>
      </c>
      <c r="C355" s="30" t="s">
        <v>1015</v>
      </c>
      <c r="D355" s="96">
        <f>VLOOKUP(B355,'Status update'!B:E,4,0)</f>
        <v>3</v>
      </c>
      <c r="E355" s="96">
        <f t="shared" si="96"/>
        <v>3</v>
      </c>
      <c r="F355" s="96">
        <f>VLOOKUP(B355,'Status update'!B:D,3,0)</f>
        <v>1121</v>
      </c>
      <c r="G355" s="97">
        <f t="shared" si="82"/>
        <v>1121</v>
      </c>
      <c r="H355" s="115"/>
      <c r="I355" s="30"/>
      <c r="J355" s="30"/>
      <c r="K355" s="98">
        <f t="shared" si="83"/>
        <v>2.242</v>
      </c>
      <c r="L355" s="98">
        <f t="shared" si="84"/>
        <v>2.242</v>
      </c>
      <c r="M355" s="99"/>
      <c r="N355" s="100">
        <f t="shared" si="85"/>
        <v>0</v>
      </c>
      <c r="O355" s="101">
        <v>1</v>
      </c>
      <c r="P355" s="102"/>
      <c r="Q355" s="103"/>
      <c r="R355" s="103"/>
      <c r="S355" s="30" t="s">
        <v>73</v>
      </c>
      <c r="T355" s="30" t="s">
        <v>106</v>
      </c>
      <c r="U355" s="30">
        <v>49.5</v>
      </c>
      <c r="V355" s="30">
        <v>49.5</v>
      </c>
      <c r="W355" s="30">
        <v>29</v>
      </c>
      <c r="X355" s="30">
        <v>500</v>
      </c>
      <c r="Y355" s="30" t="s">
        <v>75</v>
      </c>
      <c r="Z355" s="30">
        <v>10</v>
      </c>
      <c r="AA355" s="30" t="s">
        <v>76</v>
      </c>
      <c r="AB355" s="30" t="s">
        <v>77</v>
      </c>
      <c r="AC355" s="30">
        <v>50</v>
      </c>
      <c r="AD355" s="30">
        <v>60</v>
      </c>
      <c r="AE355" s="75"/>
      <c r="AF355" s="73"/>
      <c r="AG355" s="104">
        <f t="shared" si="86"/>
        <v>22.3</v>
      </c>
      <c r="AH355" s="104">
        <f t="shared" si="87"/>
        <v>25.422000000000004</v>
      </c>
      <c r="AI355" s="104">
        <f t="shared" si="88"/>
        <v>25.5</v>
      </c>
      <c r="AJ355" s="104">
        <f t="shared" si="89"/>
        <v>32.299999999999997</v>
      </c>
      <c r="AK355" s="104">
        <f t="shared" si="90"/>
        <v>30.099999999999998</v>
      </c>
      <c r="AL355" s="105">
        <f t="shared" si="91"/>
        <v>29.4</v>
      </c>
      <c r="AM355" s="105">
        <f t="shared" si="92"/>
        <v>29</v>
      </c>
      <c r="AN355" s="105"/>
      <c r="AO355" s="105"/>
      <c r="AP355" s="39">
        <f t="shared" si="95"/>
        <v>2</v>
      </c>
      <c r="AQ355" s="30" t="s">
        <v>115</v>
      </c>
      <c r="AR355" s="30" t="s">
        <v>79</v>
      </c>
      <c r="AS355" s="30">
        <v>500</v>
      </c>
      <c r="AT355" s="113">
        <v>24.5</v>
      </c>
      <c r="AU355" s="113">
        <v>26.5</v>
      </c>
      <c r="AV355" s="72">
        <v>27.930000000000003</v>
      </c>
      <c r="AW355" s="72">
        <v>26.5</v>
      </c>
      <c r="AX355" s="113">
        <v>32.299999999999997</v>
      </c>
      <c r="AY355" s="113">
        <v>30.099999999999998</v>
      </c>
      <c r="AZ355" s="108">
        <v>1000</v>
      </c>
      <c r="BA355" s="112">
        <v>22.3</v>
      </c>
      <c r="BB355" s="112">
        <v>25.5</v>
      </c>
      <c r="BC355" s="112">
        <v>25.422000000000004</v>
      </c>
      <c r="BD355" s="112">
        <v>25.5</v>
      </c>
      <c r="BE355" s="112">
        <v>29.4</v>
      </c>
      <c r="BF355" s="112">
        <v>29</v>
      </c>
      <c r="BG355" s="109">
        <v>2000</v>
      </c>
      <c r="BH355" s="112">
        <v>21.9</v>
      </c>
      <c r="BI355" s="112">
        <v>23.3</v>
      </c>
      <c r="BJ355" s="112">
        <v>24.966000000000001</v>
      </c>
      <c r="BK355" s="112">
        <v>23.3</v>
      </c>
      <c r="BL355" s="112">
        <v>28.900000000000002</v>
      </c>
      <c r="BM355" s="112">
        <v>26.5</v>
      </c>
      <c r="BN355" s="109"/>
      <c r="BO355" s="112"/>
      <c r="BP355" s="112"/>
      <c r="BQ355" s="112"/>
      <c r="BR355" s="112"/>
      <c r="BS355" s="112"/>
      <c r="BT355" s="112"/>
      <c r="BU355" s="109"/>
      <c r="BV355" s="112"/>
      <c r="BW355" s="112"/>
      <c r="BX355" s="112"/>
      <c r="BY355" s="112"/>
      <c r="BZ355" s="112"/>
      <c r="CA355" s="112"/>
      <c r="CB355" s="106" t="str">
        <f t="shared" si="93"/>
        <v>Heineken</v>
      </c>
      <c r="CC355" s="30"/>
      <c r="CD355" s="30"/>
      <c r="CE355" s="73"/>
      <c r="CF355" s="74"/>
      <c r="CG355" s="30"/>
      <c r="CH355" s="30"/>
      <c r="CI355" s="30">
        <v>101140</v>
      </c>
    </row>
    <row r="356" spans="1:87" ht="15" customHeight="1" x14ac:dyDescent="0.25">
      <c r="A356" s="30" t="s">
        <v>71</v>
      </c>
      <c r="B356" s="115">
        <v>88027211</v>
      </c>
      <c r="C356" s="115" t="s">
        <v>511</v>
      </c>
      <c r="D356" s="96">
        <f>VLOOKUP(B356,'Status update'!B:E,4,0)</f>
        <v>3</v>
      </c>
      <c r="E356" s="96">
        <f t="shared" si="96"/>
        <v>3</v>
      </c>
      <c r="F356" s="96">
        <f>VLOOKUP(B356,'Status update'!B:D,3,0)</f>
        <v>264</v>
      </c>
      <c r="G356" s="97">
        <f>F356-Q356-R356+M356+236</f>
        <v>500</v>
      </c>
      <c r="H356" s="30" t="s">
        <v>1061</v>
      </c>
      <c r="I356" s="30"/>
      <c r="J356" s="30"/>
      <c r="K356" s="98">
        <f t="shared" si="83"/>
        <v>5.28</v>
      </c>
      <c r="L356" s="98">
        <f t="shared" si="84"/>
        <v>10</v>
      </c>
      <c r="M356" s="99"/>
      <c r="N356" s="100">
        <f t="shared" si="85"/>
        <v>0</v>
      </c>
      <c r="O356" s="101">
        <v>1</v>
      </c>
      <c r="P356" s="102"/>
      <c r="Q356" s="103"/>
      <c r="R356" s="103"/>
      <c r="S356" s="30" t="s">
        <v>73</v>
      </c>
      <c r="T356" s="30" t="s">
        <v>106</v>
      </c>
      <c r="U356" s="30">
        <v>53</v>
      </c>
      <c r="V356" s="30">
        <v>43</v>
      </c>
      <c r="W356" s="30">
        <v>43</v>
      </c>
      <c r="X356" s="30">
        <v>50</v>
      </c>
      <c r="Y356" s="30" t="s">
        <v>75</v>
      </c>
      <c r="Z356" s="30">
        <v>10</v>
      </c>
      <c r="AA356" s="30" t="s">
        <v>76</v>
      </c>
      <c r="AB356" s="30" t="s">
        <v>77</v>
      </c>
      <c r="AC356" s="30">
        <v>60</v>
      </c>
      <c r="AD356" s="30">
        <v>65</v>
      </c>
      <c r="AE356" s="75"/>
      <c r="AF356" s="73"/>
      <c r="AG356" s="104">
        <f t="shared" si="86"/>
        <v>31</v>
      </c>
      <c r="AH356" s="104">
        <f t="shared" si="87"/>
        <v>35.340000000000003</v>
      </c>
      <c r="AI356" s="104">
        <f t="shared" si="88"/>
        <v>33.299999999999997</v>
      </c>
      <c r="AJ356" s="104">
        <f t="shared" si="89"/>
        <v>78.400000000000006</v>
      </c>
      <c r="AK356" s="104">
        <f t="shared" si="90"/>
        <v>84.399999999999991</v>
      </c>
      <c r="AL356" s="105">
        <f t="shared" si="91"/>
        <v>40.9</v>
      </c>
      <c r="AM356" s="105">
        <f t="shared" si="92"/>
        <v>37.799999999999997</v>
      </c>
      <c r="AN356" s="105"/>
      <c r="AO356" s="105"/>
      <c r="AP356" s="39">
        <v>4</v>
      </c>
      <c r="AQ356" s="30" t="s">
        <v>115</v>
      </c>
      <c r="AR356" s="30" t="s">
        <v>79</v>
      </c>
      <c r="AS356" s="30">
        <v>50</v>
      </c>
      <c r="AT356" s="113">
        <v>59.5</v>
      </c>
      <c r="AU356" s="113">
        <v>74.3</v>
      </c>
      <c r="AV356" s="72">
        <v>67.830000000000013</v>
      </c>
      <c r="AW356" s="72">
        <v>74.3</v>
      </c>
      <c r="AX356" s="113">
        <v>78.400000000000006</v>
      </c>
      <c r="AY356" s="113">
        <v>84.399999999999991</v>
      </c>
      <c r="AZ356" s="108">
        <v>100</v>
      </c>
      <c r="BA356" s="112">
        <v>43.8</v>
      </c>
      <c r="BB356" s="112">
        <v>51.4</v>
      </c>
      <c r="BC356" s="112">
        <v>49.932000000000002</v>
      </c>
      <c r="BD356" s="112">
        <v>51.4</v>
      </c>
      <c r="BE356" s="112">
        <v>57.699999999999996</v>
      </c>
      <c r="BF356" s="112">
        <v>58.4</v>
      </c>
      <c r="BG356" s="109">
        <v>250</v>
      </c>
      <c r="BH356" s="112">
        <v>36.4</v>
      </c>
      <c r="BI356" s="112">
        <v>40</v>
      </c>
      <c r="BJ356" s="112">
        <v>41.496000000000002</v>
      </c>
      <c r="BK356" s="112">
        <v>40</v>
      </c>
      <c r="BL356" s="112">
        <v>48</v>
      </c>
      <c r="BM356" s="112">
        <v>45.5</v>
      </c>
      <c r="BN356" s="109">
        <v>500</v>
      </c>
      <c r="BO356" s="112">
        <v>31</v>
      </c>
      <c r="BP356" s="112">
        <v>33.299999999999997</v>
      </c>
      <c r="BQ356" s="112">
        <v>35.340000000000003</v>
      </c>
      <c r="BR356" s="112">
        <v>33.299999999999997</v>
      </c>
      <c r="BS356" s="112">
        <v>40.9</v>
      </c>
      <c r="BT356" s="112">
        <v>37.799999999999997</v>
      </c>
      <c r="BU356" s="109">
        <v>1000</v>
      </c>
      <c r="BV356" s="112">
        <v>25.8</v>
      </c>
      <c r="BW356" s="112">
        <v>29.1</v>
      </c>
      <c r="BX356" s="112">
        <v>29.412000000000003</v>
      </c>
      <c r="BY356" s="112">
        <v>29.1</v>
      </c>
      <c r="BZ356" s="112">
        <v>34</v>
      </c>
      <c r="CA356" s="112">
        <v>33.1</v>
      </c>
      <c r="CB356" s="106" t="str">
        <f t="shared" si="93"/>
        <v>Heineken</v>
      </c>
      <c r="CC356" s="30"/>
      <c r="CD356" s="30"/>
      <c r="CE356" s="73"/>
      <c r="CF356" s="74"/>
      <c r="CG356" s="30"/>
      <c r="CH356" s="30"/>
      <c r="CI356" s="30">
        <v>101140</v>
      </c>
    </row>
    <row r="357" spans="1:87" ht="15" customHeight="1" x14ac:dyDescent="0.25">
      <c r="A357" s="30" t="s">
        <v>251</v>
      </c>
      <c r="B357" s="30">
        <v>88026744</v>
      </c>
      <c r="C357" s="30" t="s">
        <v>512</v>
      </c>
      <c r="D357" s="96">
        <f>VLOOKUP(B357,'Status update'!B:E,4,0)</f>
        <v>1</v>
      </c>
      <c r="E357" s="96">
        <f t="shared" si="96"/>
        <v>1</v>
      </c>
      <c r="F357" s="96">
        <f>VLOOKUP(B357,'Status update'!B:D,3,0)</f>
        <v>0</v>
      </c>
      <c r="G357" s="97">
        <f t="shared" si="82"/>
        <v>0</v>
      </c>
      <c r="H357" s="30"/>
      <c r="I357" s="30"/>
      <c r="J357" s="30"/>
      <c r="K357" s="98">
        <f t="shared" si="83"/>
        <v>0</v>
      </c>
      <c r="L357" s="98">
        <f t="shared" si="84"/>
        <v>0</v>
      </c>
      <c r="M357" s="99"/>
      <c r="N357" s="100">
        <f t="shared" si="85"/>
        <v>0</v>
      </c>
      <c r="O357" s="101"/>
      <c r="P357" s="102"/>
      <c r="Q357" s="103"/>
      <c r="R357" s="103"/>
      <c r="S357" s="30" t="s">
        <v>73</v>
      </c>
      <c r="T357" s="30" t="s">
        <v>74</v>
      </c>
      <c r="U357" s="30">
        <v>28</v>
      </c>
      <c r="V357" s="30">
        <v>15</v>
      </c>
      <c r="W357" s="30">
        <v>12</v>
      </c>
      <c r="X357" s="30">
        <v>167</v>
      </c>
      <c r="Y357" s="30" t="s">
        <v>75</v>
      </c>
      <c r="Z357" s="30">
        <v>6</v>
      </c>
      <c r="AA357" s="30" t="s">
        <v>200</v>
      </c>
      <c r="AB357" s="30" t="s">
        <v>117</v>
      </c>
      <c r="AC357" s="30">
        <v>70</v>
      </c>
      <c r="AD357" s="30"/>
      <c r="AE357" s="75"/>
      <c r="AF357" s="73"/>
      <c r="AG357" s="104">
        <f t="shared" si="86"/>
        <v>25.14</v>
      </c>
      <c r="AH357" s="104">
        <f t="shared" si="87"/>
        <v>0</v>
      </c>
      <c r="AI357" s="104">
        <f t="shared" si="88"/>
        <v>26.648400000000002</v>
      </c>
      <c r="AJ357" s="104">
        <f t="shared" si="89"/>
        <v>0</v>
      </c>
      <c r="AK357" s="104">
        <f t="shared" si="90"/>
        <v>30.299999999999997</v>
      </c>
      <c r="AL357" s="105">
        <f t="shared" si="91"/>
        <v>0</v>
      </c>
      <c r="AM357" s="105">
        <f t="shared" si="92"/>
        <v>30.299999999999997</v>
      </c>
      <c r="AN357" s="105"/>
      <c r="AO357" s="105"/>
      <c r="AP357" s="39">
        <f t="shared" si="95"/>
        <v>1</v>
      </c>
      <c r="AQ357" s="30" t="s">
        <v>201</v>
      </c>
      <c r="AR357" s="30"/>
      <c r="AS357" s="30">
        <v>167</v>
      </c>
      <c r="AT357" s="113">
        <v>25.14</v>
      </c>
      <c r="AU357" s="113"/>
      <c r="AV357" s="72"/>
      <c r="AW357" s="72">
        <v>26.648400000000002</v>
      </c>
      <c r="AX357" s="113"/>
      <c r="AY357" s="113">
        <v>30.299999999999997</v>
      </c>
      <c r="AZ357" s="108">
        <v>417</v>
      </c>
      <c r="BA357" s="112">
        <v>24.83</v>
      </c>
      <c r="BB357" s="112"/>
      <c r="BC357" s="112"/>
      <c r="BD357" s="112">
        <v>26.319800000000001</v>
      </c>
      <c r="BE357" s="112"/>
      <c r="BF357" s="112">
        <v>29.880000000000003</v>
      </c>
      <c r="BG357" s="109">
        <v>833</v>
      </c>
      <c r="BH357" s="112">
        <v>24.22</v>
      </c>
      <c r="BI357" s="112"/>
      <c r="BJ357" s="112"/>
      <c r="BK357" s="112">
        <v>25.673200000000001</v>
      </c>
      <c r="BL357" s="112"/>
      <c r="BM357" s="112">
        <v>29.52</v>
      </c>
      <c r="BN357" s="109">
        <v>1667</v>
      </c>
      <c r="BO357" s="112">
        <v>24.22</v>
      </c>
      <c r="BP357" s="112"/>
      <c r="BQ357" s="112"/>
      <c r="BR357" s="112">
        <v>25.673200000000001</v>
      </c>
      <c r="BS357" s="112"/>
      <c r="BT357" s="112">
        <v>29.160000000000004</v>
      </c>
      <c r="BU357" s="109">
        <v>4167</v>
      </c>
      <c r="BV357" s="112">
        <v>23.91</v>
      </c>
      <c r="BW357" s="112"/>
      <c r="BX357" s="112"/>
      <c r="BY357" s="112">
        <v>25.3446</v>
      </c>
      <c r="BZ357" s="112"/>
      <c r="CA357" s="112">
        <v>28.799999999999997</v>
      </c>
      <c r="CB357" s="106" t="str">
        <f t="shared" si="93"/>
        <v>Heineken Silver (APAC)</v>
      </c>
      <c r="CC357" s="30"/>
      <c r="CD357" s="30"/>
      <c r="CE357" s="73"/>
      <c r="CF357" s="74"/>
      <c r="CG357" s="30"/>
      <c r="CH357" s="30"/>
      <c r="CI357" s="30">
        <v>100051</v>
      </c>
    </row>
    <row r="358" spans="1:87" ht="15" customHeight="1" x14ac:dyDescent="0.25">
      <c r="A358" s="30" t="s">
        <v>71</v>
      </c>
      <c r="B358" s="30">
        <v>88027213</v>
      </c>
      <c r="C358" s="30" t="s">
        <v>513</v>
      </c>
      <c r="D358" s="96">
        <f>VLOOKUP(B358,'Status update'!B:E,4,0)</f>
        <v>2</v>
      </c>
      <c r="E358" s="96">
        <v>3</v>
      </c>
      <c r="F358" s="96">
        <f>VLOOKUP(B358,'Status update'!B:D,3,0)</f>
        <v>95</v>
      </c>
      <c r="G358" s="97">
        <f t="shared" si="82"/>
        <v>95</v>
      </c>
      <c r="H358" s="30" t="s">
        <v>86</v>
      </c>
      <c r="I358" s="30"/>
      <c r="J358" s="30"/>
      <c r="K358" s="98">
        <f t="shared" si="83"/>
        <v>0.95</v>
      </c>
      <c r="L358" s="98">
        <f t="shared" si="84"/>
        <v>0.95</v>
      </c>
      <c r="M358" s="99"/>
      <c r="N358" s="100">
        <f t="shared" si="85"/>
        <v>0</v>
      </c>
      <c r="O358" s="101"/>
      <c r="P358" s="102"/>
      <c r="Q358" s="103"/>
      <c r="R358" s="103"/>
      <c r="S358" s="30" t="s">
        <v>81</v>
      </c>
      <c r="T358" s="30" t="s">
        <v>82</v>
      </c>
      <c r="U358" s="30">
        <v>7</v>
      </c>
      <c r="V358" s="30">
        <v>7</v>
      </c>
      <c r="W358" s="30">
        <v>25</v>
      </c>
      <c r="X358" s="30">
        <v>100</v>
      </c>
      <c r="Y358" s="30" t="s">
        <v>83</v>
      </c>
      <c r="Z358" s="30">
        <v>1</v>
      </c>
      <c r="AA358" s="30" t="s">
        <v>76</v>
      </c>
      <c r="AB358" s="30" t="s">
        <v>84</v>
      </c>
      <c r="AC358" s="30">
        <v>60</v>
      </c>
      <c r="AD358" s="30">
        <v>65</v>
      </c>
      <c r="AE358" s="75"/>
      <c r="AF358" s="73"/>
      <c r="AG358" s="104">
        <f t="shared" si="86"/>
        <v>21</v>
      </c>
      <c r="AH358" s="104">
        <f t="shared" si="87"/>
        <v>23.94</v>
      </c>
      <c r="AI358" s="104">
        <f t="shared" si="88"/>
        <v>24</v>
      </c>
      <c r="AJ358" s="104">
        <f t="shared" si="89"/>
        <v>27.68</v>
      </c>
      <c r="AK358" s="104">
        <f t="shared" si="90"/>
        <v>27.27</v>
      </c>
      <c r="AL358" s="105">
        <f t="shared" si="91"/>
        <v>27.68</v>
      </c>
      <c r="AM358" s="105">
        <f t="shared" si="92"/>
        <v>27.27</v>
      </c>
      <c r="AN358" s="105"/>
      <c r="AO358" s="105"/>
      <c r="AP358" s="39">
        <f t="shared" si="95"/>
        <v>1</v>
      </c>
      <c r="AQ358" s="30" t="s">
        <v>78</v>
      </c>
      <c r="AR358" s="30" t="s">
        <v>79</v>
      </c>
      <c r="AS358" s="30">
        <v>100</v>
      </c>
      <c r="AT358" s="113">
        <v>21</v>
      </c>
      <c r="AU358" s="113">
        <v>24</v>
      </c>
      <c r="AV358" s="72">
        <v>23.94</v>
      </c>
      <c r="AW358" s="72">
        <v>24</v>
      </c>
      <c r="AX358" s="113">
        <v>27.68</v>
      </c>
      <c r="AY358" s="113">
        <v>27.27</v>
      </c>
      <c r="AZ358" s="108">
        <v>250</v>
      </c>
      <c r="BA358" s="112">
        <v>19</v>
      </c>
      <c r="BB358" s="112">
        <v>22</v>
      </c>
      <c r="BC358" s="112">
        <v>21.660000000000004</v>
      </c>
      <c r="BD358" s="112">
        <v>22</v>
      </c>
      <c r="BE358" s="112">
        <v>25.05</v>
      </c>
      <c r="BF358" s="112">
        <v>25</v>
      </c>
      <c r="BG358" s="109">
        <v>500</v>
      </c>
      <c r="BH358" s="112">
        <v>17</v>
      </c>
      <c r="BI358" s="112">
        <v>20</v>
      </c>
      <c r="BJ358" s="112">
        <v>19.380000000000003</v>
      </c>
      <c r="BK358" s="112">
        <v>20</v>
      </c>
      <c r="BL358" s="112">
        <v>22.41</v>
      </c>
      <c r="BM358" s="112">
        <v>22.73</v>
      </c>
      <c r="BN358" s="109">
        <v>1000</v>
      </c>
      <c r="BO358" s="112">
        <v>15</v>
      </c>
      <c r="BP358" s="112">
        <v>18</v>
      </c>
      <c r="BQ358" s="112">
        <v>17.100000000000001</v>
      </c>
      <c r="BR358" s="112">
        <v>18</v>
      </c>
      <c r="BS358" s="112">
        <v>19.77</v>
      </c>
      <c r="BT358" s="112">
        <v>20.45</v>
      </c>
      <c r="BU358" s="109"/>
      <c r="BV358" s="112"/>
      <c r="BW358" s="112"/>
      <c r="BX358" s="112"/>
      <c r="BY358" s="112"/>
      <c r="BZ358" s="112"/>
      <c r="CA358" s="112"/>
      <c r="CB358" s="106" t="str">
        <f t="shared" si="93"/>
        <v>Heineken</v>
      </c>
      <c r="CC358" s="30"/>
      <c r="CD358" s="30"/>
      <c r="CE358" s="73"/>
      <c r="CF358" s="74"/>
      <c r="CG358" s="30"/>
      <c r="CH358" s="30"/>
      <c r="CI358" s="30">
        <v>100049</v>
      </c>
    </row>
    <row r="359" spans="1:87" ht="15" customHeight="1" x14ac:dyDescent="0.25">
      <c r="A359" s="30" t="s">
        <v>251</v>
      </c>
      <c r="B359" s="30">
        <v>88026745</v>
      </c>
      <c r="C359" s="30" t="s">
        <v>514</v>
      </c>
      <c r="D359" s="96">
        <f>VLOOKUP(B359,'Status update'!B:E,4,0)</f>
        <v>1</v>
      </c>
      <c r="E359" s="96">
        <f>D359</f>
        <v>1</v>
      </c>
      <c r="F359" s="96">
        <f>VLOOKUP(B359,'Status update'!B:D,3,0)</f>
        <v>0</v>
      </c>
      <c r="G359" s="97">
        <f t="shared" si="82"/>
        <v>0</v>
      </c>
      <c r="H359" s="30"/>
      <c r="I359" s="30"/>
      <c r="J359" s="30"/>
      <c r="K359" s="98">
        <f t="shared" si="83"/>
        <v>0</v>
      </c>
      <c r="L359" s="98">
        <f t="shared" si="84"/>
        <v>0</v>
      </c>
      <c r="M359" s="99"/>
      <c r="N359" s="100">
        <f t="shared" si="85"/>
        <v>0</v>
      </c>
      <c r="O359" s="101"/>
      <c r="P359" s="102"/>
      <c r="Q359" s="103"/>
      <c r="R359" s="103"/>
      <c r="S359" s="30" t="s">
        <v>73</v>
      </c>
      <c r="T359" s="30" t="s">
        <v>74</v>
      </c>
      <c r="U359" s="30">
        <v>28</v>
      </c>
      <c r="V359" s="30">
        <v>15</v>
      </c>
      <c r="W359" s="30">
        <v>12</v>
      </c>
      <c r="X359" s="30">
        <v>167</v>
      </c>
      <c r="Y359" s="30" t="s">
        <v>75</v>
      </c>
      <c r="Z359" s="30">
        <v>6</v>
      </c>
      <c r="AA359" s="30" t="s">
        <v>200</v>
      </c>
      <c r="AB359" s="30" t="s">
        <v>117</v>
      </c>
      <c r="AC359" s="30">
        <v>70</v>
      </c>
      <c r="AD359" s="30"/>
      <c r="AE359" s="75"/>
      <c r="AF359" s="73"/>
      <c r="AG359" s="104">
        <f t="shared" si="86"/>
        <v>25.14</v>
      </c>
      <c r="AH359" s="104">
        <f t="shared" si="87"/>
        <v>0</v>
      </c>
      <c r="AI359" s="104">
        <f t="shared" si="88"/>
        <v>26.648400000000002</v>
      </c>
      <c r="AJ359" s="104">
        <f t="shared" si="89"/>
        <v>0</v>
      </c>
      <c r="AK359" s="104">
        <f t="shared" si="90"/>
        <v>30.299999999999997</v>
      </c>
      <c r="AL359" s="105">
        <f t="shared" si="91"/>
        <v>0</v>
      </c>
      <c r="AM359" s="105">
        <f t="shared" si="92"/>
        <v>30.299999999999997</v>
      </c>
      <c r="AN359" s="105"/>
      <c r="AO359" s="105"/>
      <c r="AP359" s="39">
        <f t="shared" si="95"/>
        <v>1</v>
      </c>
      <c r="AQ359" s="30" t="s">
        <v>201</v>
      </c>
      <c r="AR359" s="30"/>
      <c r="AS359" s="30">
        <v>167</v>
      </c>
      <c r="AT359" s="113">
        <v>25.14</v>
      </c>
      <c r="AU359" s="113"/>
      <c r="AV359" s="72"/>
      <c r="AW359" s="72">
        <v>26.648400000000002</v>
      </c>
      <c r="AX359" s="113"/>
      <c r="AY359" s="113">
        <v>30.299999999999997</v>
      </c>
      <c r="AZ359" s="108">
        <v>417</v>
      </c>
      <c r="BA359" s="112">
        <v>24.83</v>
      </c>
      <c r="BB359" s="112"/>
      <c r="BC359" s="112"/>
      <c r="BD359" s="112">
        <v>26.319800000000001</v>
      </c>
      <c r="BE359" s="112"/>
      <c r="BF359" s="112">
        <v>29.880000000000003</v>
      </c>
      <c r="BG359" s="109">
        <v>833</v>
      </c>
      <c r="BH359" s="112">
        <v>24.22</v>
      </c>
      <c r="BI359" s="112"/>
      <c r="BJ359" s="112"/>
      <c r="BK359" s="112">
        <v>25.673200000000001</v>
      </c>
      <c r="BL359" s="112"/>
      <c r="BM359" s="112">
        <v>29.52</v>
      </c>
      <c r="BN359" s="109">
        <v>1667</v>
      </c>
      <c r="BO359" s="112">
        <v>24.22</v>
      </c>
      <c r="BP359" s="112"/>
      <c r="BQ359" s="112"/>
      <c r="BR359" s="112">
        <v>25.673200000000001</v>
      </c>
      <c r="BS359" s="112"/>
      <c r="BT359" s="112">
        <v>29.160000000000004</v>
      </c>
      <c r="BU359" s="109">
        <v>4167</v>
      </c>
      <c r="BV359" s="112">
        <v>23.91</v>
      </c>
      <c r="BW359" s="112"/>
      <c r="BX359" s="112"/>
      <c r="BY359" s="112">
        <v>25.3446</v>
      </c>
      <c r="BZ359" s="112"/>
      <c r="CA359" s="112">
        <v>28.799999999999997</v>
      </c>
      <c r="CB359" s="106" t="str">
        <f t="shared" si="93"/>
        <v>Heineken Silver (APAC)</v>
      </c>
      <c r="CC359" s="30"/>
      <c r="CD359" s="30"/>
      <c r="CE359" s="73"/>
      <c r="CF359" s="74"/>
      <c r="CG359" s="30"/>
      <c r="CH359" s="30"/>
      <c r="CI359" s="30">
        <v>100051</v>
      </c>
    </row>
    <row r="360" spans="1:87" ht="15" customHeight="1" x14ac:dyDescent="0.25">
      <c r="A360" s="30" t="s">
        <v>71</v>
      </c>
      <c r="B360" s="30">
        <v>88027215</v>
      </c>
      <c r="C360" s="30" t="s">
        <v>515</v>
      </c>
      <c r="D360" s="96">
        <f>VLOOKUP(B360,'Status update'!B:E,4,0)</f>
        <v>2</v>
      </c>
      <c r="E360" s="96">
        <v>3</v>
      </c>
      <c r="F360" s="96">
        <f>VLOOKUP(B360,'Status update'!B:D,3,0)</f>
        <v>83</v>
      </c>
      <c r="G360" s="97">
        <f t="shared" si="82"/>
        <v>83</v>
      </c>
      <c r="H360" s="30" t="s">
        <v>86</v>
      </c>
      <c r="I360" s="30"/>
      <c r="J360" s="30"/>
      <c r="K360" s="98">
        <f t="shared" si="83"/>
        <v>0.83</v>
      </c>
      <c r="L360" s="98">
        <f t="shared" si="84"/>
        <v>0.83</v>
      </c>
      <c r="M360" s="99"/>
      <c r="N360" s="100">
        <f t="shared" si="85"/>
        <v>0</v>
      </c>
      <c r="O360" s="101"/>
      <c r="P360" s="102"/>
      <c r="Q360" s="103"/>
      <c r="R360" s="103"/>
      <c r="S360" s="30" t="s">
        <v>81</v>
      </c>
      <c r="T360" s="30" t="s">
        <v>82</v>
      </c>
      <c r="U360" s="30">
        <v>39</v>
      </c>
      <c r="V360" s="30">
        <v>24</v>
      </c>
      <c r="W360" s="30">
        <v>26</v>
      </c>
      <c r="X360" s="30">
        <v>100</v>
      </c>
      <c r="Y360" s="30" t="s">
        <v>83</v>
      </c>
      <c r="Z360" s="30">
        <v>1</v>
      </c>
      <c r="AA360" s="30" t="s">
        <v>76</v>
      </c>
      <c r="AB360" s="30" t="s">
        <v>84</v>
      </c>
      <c r="AC360" s="30">
        <v>60</v>
      </c>
      <c r="AD360" s="30">
        <v>65</v>
      </c>
      <c r="AE360" s="75"/>
      <c r="AF360" s="73"/>
      <c r="AG360" s="104">
        <f t="shared" si="86"/>
        <v>217</v>
      </c>
      <c r="AH360" s="104">
        <f t="shared" si="87"/>
        <v>247.38000000000002</v>
      </c>
      <c r="AI360" s="104">
        <f t="shared" si="88"/>
        <v>220</v>
      </c>
      <c r="AJ360" s="104">
        <f t="shared" si="89"/>
        <v>286.05</v>
      </c>
      <c r="AK360" s="104">
        <f t="shared" si="90"/>
        <v>250</v>
      </c>
      <c r="AL360" s="105">
        <f t="shared" si="91"/>
        <v>286.05</v>
      </c>
      <c r="AM360" s="105">
        <f t="shared" si="92"/>
        <v>250</v>
      </c>
      <c r="AN360" s="105"/>
      <c r="AO360" s="105"/>
      <c r="AP360" s="39">
        <f t="shared" si="95"/>
        <v>1</v>
      </c>
      <c r="AQ360" s="30" t="s">
        <v>78</v>
      </c>
      <c r="AR360" s="30" t="s">
        <v>79</v>
      </c>
      <c r="AS360" s="30">
        <v>100</v>
      </c>
      <c r="AT360" s="113">
        <v>217</v>
      </c>
      <c r="AU360" s="113">
        <v>220</v>
      </c>
      <c r="AV360" s="72">
        <v>247.38000000000002</v>
      </c>
      <c r="AW360" s="72">
        <v>220</v>
      </c>
      <c r="AX360" s="113">
        <v>286.05</v>
      </c>
      <c r="AY360" s="113">
        <v>250</v>
      </c>
      <c r="AZ360" s="108">
        <v>200</v>
      </c>
      <c r="BA360" s="112">
        <v>198</v>
      </c>
      <c r="BB360" s="112">
        <v>201</v>
      </c>
      <c r="BC360" s="112">
        <v>225.72000000000003</v>
      </c>
      <c r="BD360" s="112">
        <v>201</v>
      </c>
      <c r="BE360" s="112">
        <v>261</v>
      </c>
      <c r="BF360" s="112">
        <v>228.41</v>
      </c>
      <c r="BG360" s="109">
        <v>500</v>
      </c>
      <c r="BH360" s="112">
        <v>179</v>
      </c>
      <c r="BI360" s="112">
        <v>182</v>
      </c>
      <c r="BJ360" s="112">
        <v>204.06000000000003</v>
      </c>
      <c r="BK360" s="112">
        <v>182</v>
      </c>
      <c r="BL360" s="112"/>
      <c r="BM360" s="112"/>
      <c r="BN360" s="109"/>
      <c r="BO360" s="112"/>
      <c r="BP360" s="112"/>
      <c r="BQ360" s="112"/>
      <c r="BR360" s="112"/>
      <c r="BS360" s="112"/>
      <c r="BT360" s="112"/>
      <c r="BU360" s="109"/>
      <c r="BV360" s="112"/>
      <c r="BW360" s="112"/>
      <c r="BX360" s="112"/>
      <c r="BY360" s="112"/>
      <c r="BZ360" s="112"/>
      <c r="CA360" s="112"/>
      <c r="CB360" s="106" t="str">
        <f t="shared" si="93"/>
        <v>Heineken</v>
      </c>
      <c r="CC360" s="30"/>
      <c r="CD360" s="30"/>
      <c r="CE360" s="73"/>
      <c r="CF360" s="74"/>
      <c r="CG360" s="30"/>
      <c r="CH360" s="30"/>
      <c r="CI360" s="30">
        <v>100049</v>
      </c>
    </row>
    <row r="361" spans="1:87" ht="15" customHeight="1" x14ac:dyDescent="0.25">
      <c r="A361" s="30" t="s">
        <v>71</v>
      </c>
      <c r="B361" s="30">
        <v>88027216</v>
      </c>
      <c r="C361" s="30" t="s">
        <v>516</v>
      </c>
      <c r="D361" s="96">
        <f>VLOOKUP(B361,'Status update'!B:E,4,0)</f>
        <v>3</v>
      </c>
      <c r="E361" s="96">
        <f t="shared" ref="E361:E368" si="97">D361</f>
        <v>3</v>
      </c>
      <c r="F361" s="96">
        <f>VLOOKUP(B361,'Status update'!B:D,3,0)</f>
        <v>153</v>
      </c>
      <c r="G361" s="97">
        <f t="shared" si="82"/>
        <v>153</v>
      </c>
      <c r="H361" s="30"/>
      <c r="I361" s="30"/>
      <c r="J361" s="30"/>
      <c r="K361" s="98">
        <f t="shared" si="83"/>
        <v>1.53</v>
      </c>
      <c r="L361" s="98">
        <f t="shared" si="84"/>
        <v>1.53</v>
      </c>
      <c r="M361" s="99"/>
      <c r="N361" s="100">
        <f t="shared" si="85"/>
        <v>0</v>
      </c>
      <c r="O361" s="101"/>
      <c r="P361" s="102"/>
      <c r="Q361" s="103"/>
      <c r="R361" s="103"/>
      <c r="S361" s="30" t="s">
        <v>73</v>
      </c>
      <c r="T361" s="30" t="s">
        <v>74</v>
      </c>
      <c r="U361" s="30">
        <v>120</v>
      </c>
      <c r="V361" s="30">
        <v>25</v>
      </c>
      <c r="W361" s="30">
        <v>25</v>
      </c>
      <c r="X361" s="30">
        <v>100</v>
      </c>
      <c r="Y361" s="30" t="s">
        <v>83</v>
      </c>
      <c r="Z361" s="30">
        <v>1</v>
      </c>
      <c r="AA361" s="30" t="s">
        <v>76</v>
      </c>
      <c r="AB361" s="30" t="s">
        <v>77</v>
      </c>
      <c r="AC361" s="30">
        <v>70</v>
      </c>
      <c r="AD361" s="30">
        <v>70</v>
      </c>
      <c r="AE361" s="75"/>
      <c r="AF361" s="73"/>
      <c r="AG361" s="104">
        <f t="shared" si="86"/>
        <v>140.28</v>
      </c>
      <c r="AH361" s="104">
        <f t="shared" si="87"/>
        <v>150.09960000000001</v>
      </c>
      <c r="AI361" s="104">
        <f t="shared" si="88"/>
        <v>145.83000000000001</v>
      </c>
      <c r="AJ361" s="104">
        <f t="shared" si="89"/>
        <v>170.57</v>
      </c>
      <c r="AK361" s="104">
        <f t="shared" si="90"/>
        <v>165.72</v>
      </c>
      <c r="AL361" s="105">
        <f t="shared" si="91"/>
        <v>170.57</v>
      </c>
      <c r="AM361" s="105">
        <f t="shared" si="92"/>
        <v>165.72</v>
      </c>
      <c r="AN361" s="105"/>
      <c r="AO361" s="105"/>
      <c r="AP361" s="39">
        <f t="shared" si="95"/>
        <v>1</v>
      </c>
      <c r="AQ361" s="30" t="s">
        <v>118</v>
      </c>
      <c r="AR361" s="30" t="s">
        <v>79</v>
      </c>
      <c r="AS361" s="30">
        <v>100</v>
      </c>
      <c r="AT361" s="113">
        <v>140.28</v>
      </c>
      <c r="AU361" s="113">
        <v>145.83000000000001</v>
      </c>
      <c r="AV361" s="72">
        <v>150.09960000000001</v>
      </c>
      <c r="AW361" s="72">
        <v>145.83000000000001</v>
      </c>
      <c r="AX361" s="113">
        <v>170.57</v>
      </c>
      <c r="AY361" s="113">
        <v>165.72</v>
      </c>
      <c r="AZ361" s="108">
        <v>250</v>
      </c>
      <c r="BA361" s="112">
        <v>125.07</v>
      </c>
      <c r="BB361" s="112">
        <v>127.71</v>
      </c>
      <c r="BC361" s="112">
        <v>133.82490000000001</v>
      </c>
      <c r="BD361" s="112">
        <v>127.71</v>
      </c>
      <c r="BE361" s="112">
        <v>152.07</v>
      </c>
      <c r="BF361" s="112">
        <v>145.13</v>
      </c>
      <c r="BG361" s="109">
        <v>500</v>
      </c>
      <c r="BH361" s="112">
        <v>113.39</v>
      </c>
      <c r="BI361" s="112">
        <v>115.82</v>
      </c>
      <c r="BJ361" s="112">
        <v>121.32730000000001</v>
      </c>
      <c r="BK361" s="112">
        <v>115.82</v>
      </c>
      <c r="BL361" s="112">
        <v>137.87</v>
      </c>
      <c r="BM361" s="112">
        <v>131.61000000000001</v>
      </c>
      <c r="BN361" s="109"/>
      <c r="BO361" s="112"/>
      <c r="BP361" s="112"/>
      <c r="BQ361" s="112"/>
      <c r="BR361" s="112"/>
      <c r="BS361" s="112"/>
      <c r="BT361" s="112"/>
      <c r="BU361" s="109"/>
      <c r="BV361" s="112"/>
      <c r="BW361" s="112"/>
      <c r="BX361" s="112"/>
      <c r="BY361" s="112"/>
      <c r="BZ361" s="112"/>
      <c r="CA361" s="112"/>
      <c r="CB361" s="106" t="str">
        <f t="shared" si="93"/>
        <v>Heineken</v>
      </c>
      <c r="CC361" s="30"/>
      <c r="CD361" s="30"/>
      <c r="CE361" s="73"/>
      <c r="CF361" s="74"/>
      <c r="CG361" s="30"/>
      <c r="CH361" s="30"/>
      <c r="CI361" s="30">
        <v>100051</v>
      </c>
    </row>
    <row r="362" spans="1:87" ht="15" customHeight="1" x14ac:dyDescent="0.25">
      <c r="A362" s="30" t="s">
        <v>71</v>
      </c>
      <c r="B362" s="30">
        <v>88027217</v>
      </c>
      <c r="C362" s="30" t="s">
        <v>517</v>
      </c>
      <c r="D362" s="96">
        <f>VLOOKUP(B362,'Status update'!B:E,4,0)</f>
        <v>3</v>
      </c>
      <c r="E362" s="96">
        <f t="shared" si="97"/>
        <v>3</v>
      </c>
      <c r="F362" s="96">
        <f>VLOOKUP(B362,'Status update'!B:D,3,0)</f>
        <v>446</v>
      </c>
      <c r="G362" s="97">
        <f t="shared" si="82"/>
        <v>446</v>
      </c>
      <c r="H362" s="30"/>
      <c r="I362" s="30"/>
      <c r="J362" s="30"/>
      <c r="K362" s="98">
        <f t="shared" si="83"/>
        <v>2.1442307692307692</v>
      </c>
      <c r="L362" s="98">
        <f t="shared" si="84"/>
        <v>2.1442307692307692</v>
      </c>
      <c r="M362" s="99"/>
      <c r="N362" s="100">
        <f t="shared" si="85"/>
        <v>0</v>
      </c>
      <c r="O362" s="101">
        <v>1</v>
      </c>
      <c r="P362" s="102"/>
      <c r="Q362" s="103"/>
      <c r="R362" s="103"/>
      <c r="S362" s="30" t="s">
        <v>73</v>
      </c>
      <c r="T362" s="30" t="s">
        <v>74</v>
      </c>
      <c r="U362" s="30">
        <v>32</v>
      </c>
      <c r="V362" s="30">
        <v>24</v>
      </c>
      <c r="W362" s="30">
        <v>13.5</v>
      </c>
      <c r="X362" s="30">
        <v>208</v>
      </c>
      <c r="Y362" s="30" t="s">
        <v>75</v>
      </c>
      <c r="Z362" s="30">
        <v>12</v>
      </c>
      <c r="AA362" s="30" t="s">
        <v>76</v>
      </c>
      <c r="AB362" s="30" t="s">
        <v>77</v>
      </c>
      <c r="AC362" s="30">
        <v>70</v>
      </c>
      <c r="AD362" s="30">
        <v>77</v>
      </c>
      <c r="AE362" s="75"/>
      <c r="AF362" s="73"/>
      <c r="AG362" s="104">
        <f t="shared" si="86"/>
        <v>34.47</v>
      </c>
      <c r="AH362" s="104">
        <f t="shared" si="87"/>
        <v>39.2958</v>
      </c>
      <c r="AI362" s="104">
        <f t="shared" si="88"/>
        <v>35.979999999999997</v>
      </c>
      <c r="AJ362" s="104">
        <f t="shared" si="89"/>
        <v>53.400000000000006</v>
      </c>
      <c r="AK362" s="104">
        <f t="shared" si="90"/>
        <v>49.679999999999993</v>
      </c>
      <c r="AL362" s="105">
        <f t="shared" si="91"/>
        <v>51.72</v>
      </c>
      <c r="AM362" s="105">
        <f t="shared" si="92"/>
        <v>46.44</v>
      </c>
      <c r="AN362" s="105"/>
      <c r="AO362" s="105"/>
      <c r="AP362" s="39">
        <f t="shared" si="95"/>
        <v>2</v>
      </c>
      <c r="AQ362" s="30" t="s">
        <v>78</v>
      </c>
      <c r="AR362" s="30" t="s">
        <v>79</v>
      </c>
      <c r="AS362" s="30">
        <v>208</v>
      </c>
      <c r="AT362" s="113">
        <v>35.68</v>
      </c>
      <c r="AU362" s="113">
        <v>38.700000000000003</v>
      </c>
      <c r="AV362" s="72">
        <v>40.675200000000004</v>
      </c>
      <c r="AW362" s="72">
        <v>38.700000000000003</v>
      </c>
      <c r="AX362" s="113">
        <v>53.400000000000006</v>
      </c>
      <c r="AY362" s="113">
        <v>49.679999999999993</v>
      </c>
      <c r="AZ362" s="108">
        <v>417</v>
      </c>
      <c r="BA362" s="112">
        <v>34.47</v>
      </c>
      <c r="BB362" s="112">
        <v>35.979999999999997</v>
      </c>
      <c r="BC362" s="112">
        <v>39.2958</v>
      </c>
      <c r="BD362" s="112">
        <v>35.979999999999997</v>
      </c>
      <c r="BE362" s="112">
        <v>51.72</v>
      </c>
      <c r="BF362" s="112">
        <v>46.44</v>
      </c>
      <c r="BG362" s="109">
        <v>833</v>
      </c>
      <c r="BH362" s="112">
        <v>33.56</v>
      </c>
      <c r="BI362" s="112">
        <v>34.315948601662889</v>
      </c>
      <c r="BJ362" s="112">
        <v>38.258400000000009</v>
      </c>
      <c r="BK362" s="112">
        <v>34.315948601662889</v>
      </c>
      <c r="BL362" s="112">
        <v>50.519999999999996</v>
      </c>
      <c r="BM362" s="112">
        <v>44.400000000000006</v>
      </c>
      <c r="BN362" s="109">
        <v>2083</v>
      </c>
      <c r="BO362" s="112">
        <v>32.5</v>
      </c>
      <c r="BP362" s="112">
        <v>32.799999999999997</v>
      </c>
      <c r="BQ362" s="112">
        <v>37.050000000000004</v>
      </c>
      <c r="BR362" s="112">
        <v>32.799999999999997</v>
      </c>
      <c r="BS362" s="112">
        <v>49.08</v>
      </c>
      <c r="BT362" s="112">
        <v>42.599999999999994</v>
      </c>
      <c r="BU362" s="109"/>
      <c r="BV362" s="112"/>
      <c r="BW362" s="112"/>
      <c r="BX362" s="112"/>
      <c r="BY362" s="112"/>
      <c r="BZ362" s="112"/>
      <c r="CA362" s="112"/>
      <c r="CB362" s="106" t="str">
        <f t="shared" si="93"/>
        <v>Heineken</v>
      </c>
      <c r="CC362" s="30"/>
      <c r="CD362" s="30"/>
      <c r="CE362" s="73"/>
      <c r="CF362" s="74"/>
      <c r="CG362" s="30"/>
      <c r="CH362" s="30"/>
      <c r="CI362" s="30">
        <v>100051</v>
      </c>
    </row>
    <row r="363" spans="1:87" ht="15" customHeight="1" x14ac:dyDescent="0.25">
      <c r="A363" s="30" t="s">
        <v>71</v>
      </c>
      <c r="B363" s="30">
        <v>88027218</v>
      </c>
      <c r="C363" s="30" t="s">
        <v>518</v>
      </c>
      <c r="D363" s="96">
        <f>VLOOKUP(B363,'Status update'!B:E,4,0)</f>
        <v>3</v>
      </c>
      <c r="E363" s="96">
        <f t="shared" si="97"/>
        <v>3</v>
      </c>
      <c r="F363" s="96">
        <f>VLOOKUP(B363,'Status update'!B:D,3,0)</f>
        <v>562</v>
      </c>
      <c r="G363" s="97">
        <f t="shared" si="82"/>
        <v>562</v>
      </c>
      <c r="H363" s="30"/>
      <c r="I363" s="30"/>
      <c r="J363" s="30"/>
      <c r="K363" s="98">
        <f t="shared" si="83"/>
        <v>5.62</v>
      </c>
      <c r="L363" s="98">
        <f t="shared" si="84"/>
        <v>5.62</v>
      </c>
      <c r="M363" s="99"/>
      <c r="N363" s="100">
        <f t="shared" si="85"/>
        <v>0</v>
      </c>
      <c r="O363" s="101">
        <v>1</v>
      </c>
      <c r="P363" s="102"/>
      <c r="Q363" s="103"/>
      <c r="R363" s="103"/>
      <c r="S363" s="30" t="s">
        <v>73</v>
      </c>
      <c r="T363" s="30" t="s">
        <v>74</v>
      </c>
      <c r="U363" s="30">
        <v>30</v>
      </c>
      <c r="V363" s="30">
        <v>20</v>
      </c>
      <c r="W363" s="30">
        <v>10</v>
      </c>
      <c r="X363" s="30">
        <v>100</v>
      </c>
      <c r="Y363" s="30" t="s">
        <v>75</v>
      </c>
      <c r="Z363" s="30">
        <v>5</v>
      </c>
      <c r="AA363" s="30" t="s">
        <v>76</v>
      </c>
      <c r="AB363" s="30" t="s">
        <v>77</v>
      </c>
      <c r="AC363" s="30">
        <v>70</v>
      </c>
      <c r="AD363" s="30">
        <v>77</v>
      </c>
      <c r="AE363" s="75"/>
      <c r="AF363" s="73"/>
      <c r="AG363" s="104">
        <f t="shared" si="86"/>
        <v>26.17</v>
      </c>
      <c r="AH363" s="104">
        <f t="shared" si="87"/>
        <v>28.001900000000003</v>
      </c>
      <c r="AI363" s="104">
        <f t="shared" si="88"/>
        <v>26.97</v>
      </c>
      <c r="AJ363" s="104">
        <f t="shared" si="89"/>
        <v>40</v>
      </c>
      <c r="AK363" s="104">
        <f t="shared" si="90"/>
        <v>34.950000000000003</v>
      </c>
      <c r="AL363" s="105">
        <f t="shared" si="91"/>
        <v>31.8</v>
      </c>
      <c r="AM363" s="105">
        <f t="shared" si="92"/>
        <v>30.65</v>
      </c>
      <c r="AN363" s="105"/>
      <c r="AO363" s="105"/>
      <c r="AP363" s="39">
        <f t="shared" si="95"/>
        <v>3</v>
      </c>
      <c r="AQ363" s="30" t="s">
        <v>118</v>
      </c>
      <c r="AR363" s="30" t="s">
        <v>79</v>
      </c>
      <c r="AS363" s="30">
        <v>100</v>
      </c>
      <c r="AT363" s="113">
        <v>32.909999999999997</v>
      </c>
      <c r="AU363" s="113">
        <v>30.77</v>
      </c>
      <c r="AV363" s="72">
        <v>35.213699999999996</v>
      </c>
      <c r="AW363" s="72">
        <v>30.77</v>
      </c>
      <c r="AX363" s="113">
        <v>40</v>
      </c>
      <c r="AY363" s="113">
        <v>34.950000000000003</v>
      </c>
      <c r="AZ363" s="108">
        <v>200</v>
      </c>
      <c r="BA363" s="112">
        <v>27.89</v>
      </c>
      <c r="BB363" s="112">
        <v>28.74</v>
      </c>
      <c r="BC363" s="112">
        <v>29.842300000000002</v>
      </c>
      <c r="BD363" s="112">
        <v>28.74</v>
      </c>
      <c r="BE363" s="112">
        <v>33.9</v>
      </c>
      <c r="BF363" s="112">
        <v>32.65</v>
      </c>
      <c r="BG363" s="109">
        <v>280</v>
      </c>
      <c r="BH363" s="112">
        <v>26.17</v>
      </c>
      <c r="BI363" s="112">
        <v>26.97</v>
      </c>
      <c r="BJ363" s="112">
        <v>28.001900000000003</v>
      </c>
      <c r="BK363" s="112">
        <v>26.97</v>
      </c>
      <c r="BL363" s="112">
        <v>31.8</v>
      </c>
      <c r="BM363" s="112">
        <v>30.65</v>
      </c>
      <c r="BN363" s="109">
        <v>601</v>
      </c>
      <c r="BO363" s="112">
        <v>23.17</v>
      </c>
      <c r="BP363" s="112">
        <v>23.58</v>
      </c>
      <c r="BQ363" s="112">
        <v>24.791900000000002</v>
      </c>
      <c r="BR363" s="112">
        <v>23.58</v>
      </c>
      <c r="BS363" s="112">
        <v>28.15</v>
      </c>
      <c r="BT363" s="112">
        <v>26.8</v>
      </c>
      <c r="BU363" s="109">
        <v>1001</v>
      </c>
      <c r="BV363" s="112">
        <v>21.94</v>
      </c>
      <c r="BW363" s="112">
        <v>22.11</v>
      </c>
      <c r="BX363" s="112">
        <v>23.475800000000003</v>
      </c>
      <c r="BY363" s="112">
        <v>22.11</v>
      </c>
      <c r="BZ363" s="112">
        <v>26.7</v>
      </c>
      <c r="CA363" s="112">
        <v>25.150000000000002</v>
      </c>
      <c r="CB363" s="106" t="str">
        <f t="shared" si="93"/>
        <v>Heineken</v>
      </c>
      <c r="CC363" s="30"/>
      <c r="CD363" s="30"/>
      <c r="CE363" s="73"/>
      <c r="CF363" s="74"/>
      <c r="CG363" s="30"/>
      <c r="CH363" s="30"/>
      <c r="CI363" s="30">
        <v>100051</v>
      </c>
    </row>
    <row r="364" spans="1:87" ht="15" customHeight="1" x14ac:dyDescent="0.25">
      <c r="A364" s="30" t="s">
        <v>71</v>
      </c>
      <c r="B364" s="30">
        <v>88027219</v>
      </c>
      <c r="C364" s="30" t="s">
        <v>519</v>
      </c>
      <c r="D364" s="96">
        <f>VLOOKUP(B364,'Status update'!B:E,4,0)</f>
        <v>3</v>
      </c>
      <c r="E364" s="96">
        <f t="shared" si="97"/>
        <v>3</v>
      </c>
      <c r="F364" s="96">
        <f>VLOOKUP(B364,'Status update'!B:D,3,0)</f>
        <v>707</v>
      </c>
      <c r="G364" s="97">
        <f t="shared" si="82"/>
        <v>707</v>
      </c>
      <c r="H364" s="30"/>
      <c r="I364" s="30"/>
      <c r="J364" s="30"/>
      <c r="K364" s="98">
        <f t="shared" si="83"/>
        <v>7.07</v>
      </c>
      <c r="L364" s="98">
        <f t="shared" si="84"/>
        <v>7.07</v>
      </c>
      <c r="M364" s="99"/>
      <c r="N364" s="100">
        <f t="shared" si="85"/>
        <v>0</v>
      </c>
      <c r="O364" s="101">
        <v>1</v>
      </c>
      <c r="P364" s="102"/>
      <c r="Q364" s="103"/>
      <c r="R364" s="103"/>
      <c r="S364" s="30" t="s">
        <v>73</v>
      </c>
      <c r="T364" s="30" t="s">
        <v>74</v>
      </c>
      <c r="U364" s="30">
        <v>48</v>
      </c>
      <c r="V364" s="30">
        <v>24</v>
      </c>
      <c r="W364" s="30">
        <v>1.6</v>
      </c>
      <c r="X364" s="30">
        <v>100</v>
      </c>
      <c r="Y364" s="30" t="s">
        <v>75</v>
      </c>
      <c r="Z364" s="30">
        <v>10</v>
      </c>
      <c r="AA364" s="30" t="s">
        <v>76</v>
      </c>
      <c r="AB364" s="30" t="s">
        <v>77</v>
      </c>
      <c r="AC364" s="30">
        <v>77</v>
      </c>
      <c r="AD364" s="30">
        <v>84</v>
      </c>
      <c r="AE364" s="75"/>
      <c r="AF364" s="73"/>
      <c r="AG364" s="104">
        <f t="shared" si="86"/>
        <v>15.07</v>
      </c>
      <c r="AH364" s="104">
        <f t="shared" si="87"/>
        <v>17.179800000000004</v>
      </c>
      <c r="AI364" s="104">
        <f t="shared" si="88"/>
        <v>16.179311230665107</v>
      </c>
      <c r="AJ364" s="104">
        <f t="shared" si="89"/>
        <v>25.7</v>
      </c>
      <c r="AK364" s="104">
        <f t="shared" si="90"/>
        <v>26.400000000000002</v>
      </c>
      <c r="AL364" s="105">
        <f t="shared" si="91"/>
        <v>20.9</v>
      </c>
      <c r="AM364" s="105">
        <f t="shared" si="92"/>
        <v>19.3</v>
      </c>
      <c r="AN364" s="105"/>
      <c r="AO364" s="105"/>
      <c r="AP364" s="39">
        <f t="shared" si="95"/>
        <v>3</v>
      </c>
      <c r="AQ364" s="30" t="s">
        <v>123</v>
      </c>
      <c r="AR364" s="30" t="s">
        <v>79</v>
      </c>
      <c r="AS364" s="30">
        <v>100</v>
      </c>
      <c r="AT364" s="113">
        <v>18.53</v>
      </c>
      <c r="AU364" s="113">
        <v>22.11</v>
      </c>
      <c r="AV364" s="72">
        <v>21.124200000000002</v>
      </c>
      <c r="AW364" s="72">
        <v>22.11</v>
      </c>
      <c r="AX364" s="113">
        <v>25.7</v>
      </c>
      <c r="AY364" s="113">
        <v>26.400000000000002</v>
      </c>
      <c r="AZ364" s="108">
        <v>250</v>
      </c>
      <c r="BA364" s="112">
        <v>15.69</v>
      </c>
      <c r="BB364" s="112">
        <v>17.170000000000002</v>
      </c>
      <c r="BC364" s="112">
        <v>17.886600000000001</v>
      </c>
      <c r="BD364" s="112">
        <v>17.170000000000002</v>
      </c>
      <c r="BE364" s="112">
        <v>21.8</v>
      </c>
      <c r="BF364" s="112">
        <v>20.5</v>
      </c>
      <c r="BG364" s="109">
        <v>500</v>
      </c>
      <c r="BH364" s="112">
        <v>15.07</v>
      </c>
      <c r="BI364" s="112">
        <v>16.179311230665107</v>
      </c>
      <c r="BJ364" s="112">
        <v>17.179800000000004</v>
      </c>
      <c r="BK364" s="112">
        <v>16.179311230665107</v>
      </c>
      <c r="BL364" s="112">
        <v>20.9</v>
      </c>
      <c r="BM364" s="112">
        <v>19.3</v>
      </c>
      <c r="BN364" s="109">
        <v>1000</v>
      </c>
      <c r="BO364" s="112">
        <v>14.57</v>
      </c>
      <c r="BP364" s="112">
        <v>15.31</v>
      </c>
      <c r="BQ364" s="112">
        <v>16.609800000000003</v>
      </c>
      <c r="BR364" s="112">
        <v>15.31</v>
      </c>
      <c r="BS364" s="112">
        <v>20.2</v>
      </c>
      <c r="BT364" s="112">
        <v>18.3</v>
      </c>
      <c r="BU364" s="109">
        <v>1500</v>
      </c>
      <c r="BV364" s="112">
        <v>14.2</v>
      </c>
      <c r="BW364" s="112">
        <v>14.57</v>
      </c>
      <c r="BX364" s="112">
        <v>16.188000000000002</v>
      </c>
      <c r="BY364" s="112">
        <v>14.57</v>
      </c>
      <c r="BZ364" s="112">
        <v>19.7</v>
      </c>
      <c r="CA364" s="112">
        <v>17.399999999999999</v>
      </c>
      <c r="CB364" s="106" t="str">
        <f t="shared" si="93"/>
        <v>Heineken</v>
      </c>
      <c r="CC364" s="30"/>
      <c r="CD364" s="30"/>
      <c r="CE364" s="73"/>
      <c r="CF364" s="74"/>
      <c r="CG364" s="30"/>
      <c r="CH364" s="30"/>
      <c r="CI364" s="30">
        <v>100051</v>
      </c>
    </row>
    <row r="365" spans="1:87" ht="15" customHeight="1" x14ac:dyDescent="0.25">
      <c r="A365" s="30" t="s">
        <v>183</v>
      </c>
      <c r="B365" s="30">
        <v>88027220</v>
      </c>
      <c r="C365" s="30" t="s">
        <v>520</v>
      </c>
      <c r="D365" s="96">
        <f>VLOOKUP(B365,'Status update'!B:E,4,0)</f>
        <v>3</v>
      </c>
      <c r="E365" s="96">
        <f t="shared" si="97"/>
        <v>3</v>
      </c>
      <c r="F365" s="96">
        <f>VLOOKUP(B365,'Status update'!B:D,3,0)</f>
        <v>1081</v>
      </c>
      <c r="G365" s="97">
        <f t="shared" si="82"/>
        <v>1053</v>
      </c>
      <c r="H365" s="30"/>
      <c r="I365" s="30"/>
      <c r="J365" s="30"/>
      <c r="K365" s="98">
        <f t="shared" si="83"/>
        <v>8.6479999999999997</v>
      </c>
      <c r="L365" s="98">
        <f t="shared" si="84"/>
        <v>8.4239999999999995</v>
      </c>
      <c r="M365" s="99"/>
      <c r="N365" s="100">
        <f t="shared" si="85"/>
        <v>0</v>
      </c>
      <c r="O365" s="101"/>
      <c r="P365" s="102"/>
      <c r="Q365" s="103">
        <v>28</v>
      </c>
      <c r="R365" s="103"/>
      <c r="S365" s="30" t="s">
        <v>73</v>
      </c>
      <c r="T365" s="30" t="s">
        <v>74</v>
      </c>
      <c r="U365" s="30">
        <v>14.5</v>
      </c>
      <c r="V365" s="30">
        <v>4.8</v>
      </c>
      <c r="W365" s="30">
        <v>4.8</v>
      </c>
      <c r="X365" s="30">
        <v>125</v>
      </c>
      <c r="Y365" s="30" t="s">
        <v>75</v>
      </c>
      <c r="Z365" s="30">
        <v>20</v>
      </c>
      <c r="AA365" s="30" t="s">
        <v>76</v>
      </c>
      <c r="AB365" s="30" t="s">
        <v>108</v>
      </c>
      <c r="AC365" s="30">
        <v>70</v>
      </c>
      <c r="AD365" s="30"/>
      <c r="AE365" s="75"/>
      <c r="AF365" s="73"/>
      <c r="AG365" s="104">
        <f t="shared" si="86"/>
        <v>25.7</v>
      </c>
      <c r="AH365" s="104">
        <f t="shared" si="87"/>
        <v>29.298000000000002</v>
      </c>
      <c r="AI365" s="104">
        <f t="shared" si="88"/>
        <v>0</v>
      </c>
      <c r="AJ365" s="104">
        <f t="shared" si="89"/>
        <v>39.799999999999997</v>
      </c>
      <c r="AK365" s="104">
        <f t="shared" si="90"/>
        <v>39.799999999999997</v>
      </c>
      <c r="AL365" s="105">
        <f t="shared" si="91"/>
        <v>35.6</v>
      </c>
      <c r="AM365" s="105">
        <f t="shared" si="92"/>
        <v>35.6</v>
      </c>
      <c r="AN365" s="105"/>
      <c r="AO365" s="105"/>
      <c r="AP365" s="39">
        <f t="shared" si="95"/>
        <v>3</v>
      </c>
      <c r="AQ365" s="30" t="s">
        <v>78</v>
      </c>
      <c r="AR365" s="30"/>
      <c r="AS365" s="30">
        <v>125</v>
      </c>
      <c r="AT365" s="113">
        <v>28.72</v>
      </c>
      <c r="AU365" s="113"/>
      <c r="AV365" s="72">
        <v>32.7408</v>
      </c>
      <c r="AW365" s="72"/>
      <c r="AX365" s="113">
        <v>39.799999999999997</v>
      </c>
      <c r="AY365" s="113">
        <v>39.799999999999997</v>
      </c>
      <c r="AZ365" s="108">
        <v>250</v>
      </c>
      <c r="BA365" s="112">
        <v>26.2</v>
      </c>
      <c r="BB365" s="112"/>
      <c r="BC365" s="112">
        <v>29.868000000000002</v>
      </c>
      <c r="BD365" s="112"/>
      <c r="BE365" s="112">
        <v>36.4</v>
      </c>
      <c r="BF365" s="112">
        <v>36.4</v>
      </c>
      <c r="BG365" s="109">
        <v>500</v>
      </c>
      <c r="BH365" s="112">
        <v>25.7</v>
      </c>
      <c r="BI365" s="112"/>
      <c r="BJ365" s="112">
        <v>29.298000000000002</v>
      </c>
      <c r="BK365" s="112"/>
      <c r="BL365" s="112">
        <v>35.6</v>
      </c>
      <c r="BM365" s="112">
        <v>35.6</v>
      </c>
      <c r="BN365" s="109">
        <v>1250</v>
      </c>
      <c r="BO365" s="112">
        <v>24.94</v>
      </c>
      <c r="BP365" s="112"/>
      <c r="BQ365" s="112">
        <v>28.431600000000003</v>
      </c>
      <c r="BR365" s="112"/>
      <c r="BS365" s="112">
        <v>34.6</v>
      </c>
      <c r="BT365" s="112">
        <v>29.8</v>
      </c>
      <c r="BU365" s="109"/>
      <c r="BV365" s="112"/>
      <c r="BW365" s="112"/>
      <c r="BX365" s="112"/>
      <c r="BY365" s="112"/>
      <c r="BZ365" s="112"/>
      <c r="CA365" s="112"/>
      <c r="CB365" s="106" t="str">
        <f t="shared" si="93"/>
        <v>Desperados</v>
      </c>
      <c r="CC365" s="30"/>
      <c r="CD365" s="30"/>
      <c r="CE365" s="73"/>
      <c r="CF365" s="74"/>
      <c r="CG365" s="30"/>
      <c r="CH365" s="30"/>
      <c r="CI365" s="30">
        <v>100051</v>
      </c>
    </row>
    <row r="366" spans="1:87" ht="15" customHeight="1" x14ac:dyDescent="0.25">
      <c r="A366" s="30" t="s">
        <v>251</v>
      </c>
      <c r="B366" s="30">
        <v>88026746</v>
      </c>
      <c r="C366" s="30" t="s">
        <v>521</v>
      </c>
      <c r="D366" s="96">
        <f>VLOOKUP(B366,'Status update'!B:E,4,0)</f>
        <v>1</v>
      </c>
      <c r="E366" s="96">
        <f t="shared" si="97"/>
        <v>1</v>
      </c>
      <c r="F366" s="96">
        <f>VLOOKUP(B366,'Status update'!B:D,3,0)</f>
        <v>0</v>
      </c>
      <c r="G366" s="97">
        <f t="shared" si="82"/>
        <v>0</v>
      </c>
      <c r="H366" s="30"/>
      <c r="I366" s="30"/>
      <c r="J366" s="30"/>
      <c r="K366" s="98">
        <f t="shared" si="83"/>
        <v>0</v>
      </c>
      <c r="L366" s="98">
        <f t="shared" si="84"/>
        <v>0</v>
      </c>
      <c r="M366" s="99"/>
      <c r="N366" s="100">
        <f t="shared" si="85"/>
        <v>0</v>
      </c>
      <c r="O366" s="101"/>
      <c r="P366" s="102"/>
      <c r="Q366" s="103"/>
      <c r="R366" s="103"/>
      <c r="S366" s="30" t="s">
        <v>73</v>
      </c>
      <c r="T366" s="30" t="s">
        <v>74</v>
      </c>
      <c r="U366" s="30">
        <v>28</v>
      </c>
      <c r="V366" s="30">
        <v>15</v>
      </c>
      <c r="W366" s="30">
        <v>12</v>
      </c>
      <c r="X366" s="30">
        <v>167</v>
      </c>
      <c r="Y366" s="30" t="s">
        <v>75</v>
      </c>
      <c r="Z366" s="30">
        <v>6</v>
      </c>
      <c r="AA366" s="30" t="s">
        <v>200</v>
      </c>
      <c r="AB366" s="30" t="s">
        <v>117</v>
      </c>
      <c r="AC366" s="30">
        <v>70</v>
      </c>
      <c r="AD366" s="30"/>
      <c r="AE366" s="75"/>
      <c r="AF366" s="73"/>
      <c r="AG366" s="104">
        <f t="shared" si="86"/>
        <v>25.14</v>
      </c>
      <c r="AH366" s="104">
        <f t="shared" si="87"/>
        <v>0</v>
      </c>
      <c r="AI366" s="104">
        <f t="shared" si="88"/>
        <v>26.648400000000002</v>
      </c>
      <c r="AJ366" s="104">
        <f t="shared" si="89"/>
        <v>0</v>
      </c>
      <c r="AK366" s="104">
        <f t="shared" si="90"/>
        <v>30.299999999999997</v>
      </c>
      <c r="AL366" s="105">
        <f t="shared" si="91"/>
        <v>0</v>
      </c>
      <c r="AM366" s="105">
        <f t="shared" si="92"/>
        <v>30.299999999999997</v>
      </c>
      <c r="AN366" s="105"/>
      <c r="AO366" s="105"/>
      <c r="AP366" s="39">
        <f t="shared" si="95"/>
        <v>1</v>
      </c>
      <c r="AQ366" s="30" t="s">
        <v>201</v>
      </c>
      <c r="AR366" s="30"/>
      <c r="AS366" s="30">
        <v>167</v>
      </c>
      <c r="AT366" s="113">
        <v>25.14</v>
      </c>
      <c r="AU366" s="113"/>
      <c r="AV366" s="72"/>
      <c r="AW366" s="72">
        <v>26.648400000000002</v>
      </c>
      <c r="AX366" s="113"/>
      <c r="AY366" s="113">
        <v>30.299999999999997</v>
      </c>
      <c r="AZ366" s="108">
        <v>417</v>
      </c>
      <c r="BA366" s="112">
        <v>24.83</v>
      </c>
      <c r="BB366" s="112"/>
      <c r="BC366" s="112"/>
      <c r="BD366" s="112">
        <v>26.319800000000001</v>
      </c>
      <c r="BE366" s="112"/>
      <c r="BF366" s="112">
        <v>29.880000000000003</v>
      </c>
      <c r="BG366" s="109">
        <v>833</v>
      </c>
      <c r="BH366" s="112">
        <v>24.22</v>
      </c>
      <c r="BI366" s="112"/>
      <c r="BJ366" s="112"/>
      <c r="BK366" s="112">
        <v>25.673200000000001</v>
      </c>
      <c r="BL366" s="112"/>
      <c r="BM366" s="112">
        <v>29.52</v>
      </c>
      <c r="BN366" s="109">
        <v>1667</v>
      </c>
      <c r="BO366" s="112">
        <v>24.22</v>
      </c>
      <c r="BP366" s="112"/>
      <c r="BQ366" s="112"/>
      <c r="BR366" s="112">
        <v>25.673200000000001</v>
      </c>
      <c r="BS366" s="112"/>
      <c r="BT366" s="112">
        <v>29.160000000000004</v>
      </c>
      <c r="BU366" s="109">
        <v>4167</v>
      </c>
      <c r="BV366" s="112">
        <v>23.91</v>
      </c>
      <c r="BW366" s="112"/>
      <c r="BX366" s="112"/>
      <c r="BY366" s="112">
        <v>25.3446</v>
      </c>
      <c r="BZ366" s="112"/>
      <c r="CA366" s="112">
        <v>28.799999999999997</v>
      </c>
      <c r="CB366" s="106" t="str">
        <f t="shared" si="93"/>
        <v>Heineken Silver (APAC)</v>
      </c>
      <c r="CC366" s="30"/>
      <c r="CD366" s="30"/>
      <c r="CE366" s="73"/>
      <c r="CF366" s="74"/>
      <c r="CG366" s="30"/>
      <c r="CH366" s="30"/>
      <c r="CI366" s="110">
        <v>100051</v>
      </c>
    </row>
    <row r="367" spans="1:87" ht="15" customHeight="1" x14ac:dyDescent="0.25">
      <c r="A367" s="30" t="s">
        <v>71</v>
      </c>
      <c r="B367" s="30">
        <v>88027222</v>
      </c>
      <c r="C367" s="30" t="s">
        <v>522</v>
      </c>
      <c r="D367" s="96">
        <f>VLOOKUP(B367,'Status update'!B:E,4,0)</f>
        <v>3</v>
      </c>
      <c r="E367" s="96">
        <f t="shared" si="97"/>
        <v>3</v>
      </c>
      <c r="F367" s="96">
        <f>VLOOKUP(B367,'Status update'!B:D,3,0)</f>
        <v>508</v>
      </c>
      <c r="G367" s="97">
        <f t="shared" si="82"/>
        <v>508</v>
      </c>
      <c r="H367" s="30"/>
      <c r="I367" s="30"/>
      <c r="J367" s="30"/>
      <c r="K367" s="98">
        <f t="shared" si="83"/>
        <v>25.4</v>
      </c>
      <c r="L367" s="98">
        <f t="shared" si="84"/>
        <v>25.4</v>
      </c>
      <c r="M367" s="99"/>
      <c r="N367" s="100">
        <f t="shared" si="85"/>
        <v>0</v>
      </c>
      <c r="O367" s="101">
        <v>1</v>
      </c>
      <c r="P367" s="102"/>
      <c r="Q367" s="103"/>
      <c r="R367" s="103"/>
      <c r="S367" s="30" t="s">
        <v>73</v>
      </c>
      <c r="T367" s="30" t="s">
        <v>74</v>
      </c>
      <c r="U367" s="30">
        <v>30</v>
      </c>
      <c r="V367" s="30">
        <v>20</v>
      </c>
      <c r="W367" s="30">
        <v>16</v>
      </c>
      <c r="X367" s="30">
        <v>20</v>
      </c>
      <c r="Y367" s="30" t="s">
        <v>75</v>
      </c>
      <c r="Z367" s="30">
        <v>5</v>
      </c>
      <c r="AA367" s="30" t="s">
        <v>76</v>
      </c>
      <c r="AB367" s="30" t="s">
        <v>77</v>
      </c>
      <c r="AC367" s="30">
        <v>70</v>
      </c>
      <c r="AD367" s="30">
        <v>77</v>
      </c>
      <c r="AE367" s="75"/>
      <c r="AF367" s="73"/>
      <c r="AG367" s="104">
        <f t="shared" si="86"/>
        <v>48.83</v>
      </c>
      <c r="AH367" s="104">
        <f t="shared" si="87"/>
        <v>52.248100000000001</v>
      </c>
      <c r="AI367" s="104">
        <f t="shared" si="88"/>
        <v>49.26</v>
      </c>
      <c r="AJ367" s="104">
        <f t="shared" si="89"/>
        <v>128.85</v>
      </c>
      <c r="AK367" s="104">
        <f t="shared" si="90"/>
        <v>126.25</v>
      </c>
      <c r="AL367" s="105">
        <f t="shared" si="91"/>
        <v>59.349999999999994</v>
      </c>
      <c r="AM367" s="105">
        <f t="shared" si="92"/>
        <v>56</v>
      </c>
      <c r="AN367" s="105"/>
      <c r="AO367" s="105"/>
      <c r="AP367" s="39">
        <v>4</v>
      </c>
      <c r="AQ367" s="30" t="s">
        <v>118</v>
      </c>
      <c r="AR367" s="30" t="s">
        <v>79</v>
      </c>
      <c r="AS367" s="30">
        <v>20</v>
      </c>
      <c r="AT367" s="113">
        <v>105.98</v>
      </c>
      <c r="AU367" s="113">
        <v>111.11</v>
      </c>
      <c r="AV367" s="72">
        <v>113.39860000000002</v>
      </c>
      <c r="AW367" s="72">
        <v>111.11</v>
      </c>
      <c r="AX367" s="113">
        <v>128.85</v>
      </c>
      <c r="AY367" s="113">
        <v>126.25</v>
      </c>
      <c r="AZ367" s="108">
        <v>50</v>
      </c>
      <c r="BA367" s="112">
        <v>68.38</v>
      </c>
      <c r="BB367" s="112">
        <v>70.510000000000005</v>
      </c>
      <c r="BC367" s="112">
        <v>73.166600000000003</v>
      </c>
      <c r="BD367" s="112">
        <v>70.510000000000005</v>
      </c>
      <c r="BE367" s="112">
        <v>83.149999999999991</v>
      </c>
      <c r="BF367" s="112">
        <v>80.150000000000006</v>
      </c>
      <c r="BG367" s="109">
        <v>100</v>
      </c>
      <c r="BH367" s="112">
        <v>59.37</v>
      </c>
      <c r="BI367" s="112">
        <v>61.21</v>
      </c>
      <c r="BJ367" s="112">
        <v>63.5259</v>
      </c>
      <c r="BK367" s="112">
        <v>61.21</v>
      </c>
      <c r="BL367" s="112">
        <v>72.2</v>
      </c>
      <c r="BM367" s="112">
        <v>69.55</v>
      </c>
      <c r="BN367" s="109">
        <v>201</v>
      </c>
      <c r="BO367" s="112">
        <v>48.83</v>
      </c>
      <c r="BP367" s="112">
        <v>49.26</v>
      </c>
      <c r="BQ367" s="112">
        <v>52.248100000000001</v>
      </c>
      <c r="BR367" s="112">
        <v>49.26</v>
      </c>
      <c r="BS367" s="112">
        <v>59.349999999999994</v>
      </c>
      <c r="BT367" s="112">
        <v>56</v>
      </c>
      <c r="BU367" s="109"/>
      <c r="BV367" s="112"/>
      <c r="BW367" s="112"/>
      <c r="BX367" s="112"/>
      <c r="BY367" s="112"/>
      <c r="BZ367" s="112"/>
      <c r="CA367" s="112"/>
      <c r="CB367" s="106" t="str">
        <f t="shared" si="93"/>
        <v>Heineken</v>
      </c>
      <c r="CC367" s="30"/>
      <c r="CD367" s="30"/>
      <c r="CE367" s="73"/>
      <c r="CF367" s="74"/>
      <c r="CG367" s="30"/>
      <c r="CH367" s="30"/>
      <c r="CI367" s="30">
        <v>100051</v>
      </c>
    </row>
    <row r="368" spans="1:87" ht="15" customHeight="1" x14ac:dyDescent="0.25">
      <c r="A368" s="30" t="s">
        <v>251</v>
      </c>
      <c r="B368" s="30">
        <v>88026747</v>
      </c>
      <c r="C368" s="30" t="s">
        <v>523</v>
      </c>
      <c r="D368" s="96">
        <f>VLOOKUP(B368,'Status update'!B:E,4,0)</f>
        <v>1</v>
      </c>
      <c r="E368" s="96">
        <f t="shared" si="97"/>
        <v>1</v>
      </c>
      <c r="F368" s="96">
        <f>VLOOKUP(B368,'Status update'!B:D,3,0)</f>
        <v>0</v>
      </c>
      <c r="G368" s="97">
        <f t="shared" si="82"/>
        <v>0</v>
      </c>
      <c r="H368" s="30"/>
      <c r="I368" s="30"/>
      <c r="J368" s="30"/>
      <c r="K368" s="98">
        <f t="shared" si="83"/>
        <v>0</v>
      </c>
      <c r="L368" s="98">
        <f t="shared" si="84"/>
        <v>0</v>
      </c>
      <c r="M368" s="99"/>
      <c r="N368" s="100">
        <f t="shared" si="85"/>
        <v>0</v>
      </c>
      <c r="O368" s="101"/>
      <c r="P368" s="102"/>
      <c r="Q368" s="103"/>
      <c r="R368" s="103"/>
      <c r="S368" s="30" t="s">
        <v>73</v>
      </c>
      <c r="T368" s="30" t="s">
        <v>74</v>
      </c>
      <c r="U368" s="30">
        <v>28</v>
      </c>
      <c r="V368" s="30">
        <v>15</v>
      </c>
      <c r="W368" s="30">
        <v>12</v>
      </c>
      <c r="X368" s="30">
        <v>167</v>
      </c>
      <c r="Y368" s="30" t="s">
        <v>75</v>
      </c>
      <c r="Z368" s="30">
        <v>6</v>
      </c>
      <c r="AA368" s="30" t="s">
        <v>200</v>
      </c>
      <c r="AB368" s="30" t="s">
        <v>117</v>
      </c>
      <c r="AC368" s="30">
        <v>70</v>
      </c>
      <c r="AD368" s="30"/>
      <c r="AE368" s="75"/>
      <c r="AF368" s="73"/>
      <c r="AG368" s="104">
        <f t="shared" si="86"/>
        <v>25.14</v>
      </c>
      <c r="AH368" s="104">
        <f t="shared" si="87"/>
        <v>0</v>
      </c>
      <c r="AI368" s="104">
        <f t="shared" si="88"/>
        <v>26.648400000000002</v>
      </c>
      <c r="AJ368" s="104">
        <f t="shared" si="89"/>
        <v>0</v>
      </c>
      <c r="AK368" s="104">
        <f t="shared" si="90"/>
        <v>30.299999999999997</v>
      </c>
      <c r="AL368" s="105">
        <f t="shared" si="91"/>
        <v>0</v>
      </c>
      <c r="AM368" s="105">
        <f t="shared" si="92"/>
        <v>30.299999999999997</v>
      </c>
      <c r="AN368" s="105"/>
      <c r="AO368" s="105"/>
      <c r="AP368" s="39">
        <f t="shared" ref="AP368:AP394" si="98">IF($F368&lt;=AZ368,1,(IF($F368&lt;=BG368,2,(IF($F368&lt;=BN368,3,(IF($F368&lt;=BU368,4,5)))))))</f>
        <v>1</v>
      </c>
      <c r="AQ368" s="30" t="s">
        <v>201</v>
      </c>
      <c r="AR368" s="30"/>
      <c r="AS368" s="30">
        <v>167</v>
      </c>
      <c r="AT368" s="113">
        <v>25.14</v>
      </c>
      <c r="AU368" s="113"/>
      <c r="AV368" s="72"/>
      <c r="AW368" s="72">
        <v>26.648400000000002</v>
      </c>
      <c r="AX368" s="113"/>
      <c r="AY368" s="113">
        <v>30.299999999999997</v>
      </c>
      <c r="AZ368" s="108">
        <v>417</v>
      </c>
      <c r="BA368" s="112">
        <v>24.83</v>
      </c>
      <c r="BB368" s="112"/>
      <c r="BC368" s="112"/>
      <c r="BD368" s="112">
        <v>26.319800000000001</v>
      </c>
      <c r="BE368" s="112"/>
      <c r="BF368" s="112">
        <v>29.880000000000003</v>
      </c>
      <c r="BG368" s="109">
        <v>833</v>
      </c>
      <c r="BH368" s="112">
        <v>24.22</v>
      </c>
      <c r="BI368" s="112"/>
      <c r="BJ368" s="112"/>
      <c r="BK368" s="112">
        <v>25.673200000000001</v>
      </c>
      <c r="BL368" s="112"/>
      <c r="BM368" s="112">
        <v>29.52</v>
      </c>
      <c r="BN368" s="109">
        <v>1667</v>
      </c>
      <c r="BO368" s="112">
        <v>24.22</v>
      </c>
      <c r="BP368" s="112"/>
      <c r="BQ368" s="112"/>
      <c r="BR368" s="112">
        <v>25.673200000000001</v>
      </c>
      <c r="BS368" s="112"/>
      <c r="BT368" s="112">
        <v>29.160000000000004</v>
      </c>
      <c r="BU368" s="109">
        <v>4167</v>
      </c>
      <c r="BV368" s="112">
        <v>23.91</v>
      </c>
      <c r="BW368" s="112"/>
      <c r="BX368" s="112"/>
      <c r="BY368" s="112">
        <v>25.3446</v>
      </c>
      <c r="BZ368" s="112"/>
      <c r="CA368" s="112">
        <v>28.799999999999997</v>
      </c>
      <c r="CB368" s="106" t="str">
        <f t="shared" si="93"/>
        <v>Heineken Silver (APAC)</v>
      </c>
      <c r="CC368" s="30"/>
      <c r="CD368" s="30"/>
      <c r="CE368" s="73"/>
      <c r="CF368" s="74"/>
      <c r="CG368" s="30"/>
      <c r="CH368" s="30"/>
      <c r="CI368" s="110">
        <v>100051</v>
      </c>
    </row>
    <row r="369" spans="1:87" ht="15" customHeight="1" x14ac:dyDescent="0.25">
      <c r="A369" s="30" t="s">
        <v>188</v>
      </c>
      <c r="B369" s="30">
        <v>88027225</v>
      </c>
      <c r="C369" s="30" t="s">
        <v>524</v>
      </c>
      <c r="D369" s="96">
        <f>VLOOKUP(B369,'Status update'!B:E,4,0)</f>
        <v>1</v>
      </c>
      <c r="E369" s="96">
        <v>3</v>
      </c>
      <c r="F369" s="96">
        <f>VLOOKUP(B369,'Status update'!B:D,3,0)</f>
        <v>106</v>
      </c>
      <c r="G369" s="97">
        <f t="shared" si="82"/>
        <v>76</v>
      </c>
      <c r="H369" s="30" t="s">
        <v>99</v>
      </c>
      <c r="I369" s="30"/>
      <c r="J369" s="30"/>
      <c r="K369" s="98">
        <f t="shared" si="83"/>
        <v>0.42399999999999999</v>
      </c>
      <c r="L369" s="98">
        <f t="shared" si="84"/>
        <v>0.30399999999999999</v>
      </c>
      <c r="M369" s="99"/>
      <c r="N369" s="100">
        <f t="shared" si="85"/>
        <v>0</v>
      </c>
      <c r="O369" s="101">
        <v>1</v>
      </c>
      <c r="P369" s="102"/>
      <c r="Q369" s="103">
        <v>30</v>
      </c>
      <c r="R369" s="103"/>
      <c r="S369" s="30" t="s">
        <v>73</v>
      </c>
      <c r="T369" s="30" t="s">
        <v>74</v>
      </c>
      <c r="U369" s="30">
        <v>41.5</v>
      </c>
      <c r="V369" s="30">
        <v>17</v>
      </c>
      <c r="W369" s="30">
        <v>13</v>
      </c>
      <c r="X369" s="30">
        <v>250</v>
      </c>
      <c r="Y369" s="30" t="s">
        <v>75</v>
      </c>
      <c r="Z369" s="30">
        <v>10</v>
      </c>
      <c r="AA369" s="30" t="s">
        <v>76</v>
      </c>
      <c r="AB369" s="30" t="s">
        <v>77</v>
      </c>
      <c r="AC369" s="30">
        <v>70</v>
      </c>
      <c r="AD369" s="30">
        <v>77</v>
      </c>
      <c r="AE369" s="75"/>
      <c r="AF369" s="73"/>
      <c r="AG369" s="104">
        <f t="shared" si="86"/>
        <v>64.75</v>
      </c>
      <c r="AH369" s="104">
        <f t="shared" si="87"/>
        <v>73.815000000000012</v>
      </c>
      <c r="AI369" s="104">
        <f t="shared" si="88"/>
        <v>66.89</v>
      </c>
      <c r="AJ369" s="104">
        <f t="shared" si="89"/>
        <v>89.800000000000011</v>
      </c>
      <c r="AK369" s="104">
        <f t="shared" si="90"/>
        <v>79.900000000000006</v>
      </c>
      <c r="AL369" s="105">
        <f t="shared" si="91"/>
        <v>89.800000000000011</v>
      </c>
      <c r="AM369" s="105">
        <f t="shared" si="92"/>
        <v>79.900000000000006</v>
      </c>
      <c r="AN369" s="105"/>
      <c r="AO369" s="105"/>
      <c r="AP369" s="39">
        <f t="shared" si="98"/>
        <v>1</v>
      </c>
      <c r="AQ369" s="30" t="s">
        <v>115</v>
      </c>
      <c r="AR369" s="30" t="s">
        <v>79</v>
      </c>
      <c r="AS369" s="30">
        <v>250</v>
      </c>
      <c r="AT369" s="113">
        <v>64.75</v>
      </c>
      <c r="AU369" s="113">
        <v>66.89</v>
      </c>
      <c r="AV369" s="72">
        <v>73.815000000000012</v>
      </c>
      <c r="AW369" s="72">
        <v>66.89</v>
      </c>
      <c r="AX369" s="113">
        <v>89.800000000000011</v>
      </c>
      <c r="AY369" s="113">
        <v>79.900000000000006</v>
      </c>
      <c r="AZ369" s="108">
        <v>500</v>
      </c>
      <c r="BA369" s="112">
        <v>63.87</v>
      </c>
      <c r="BB369" s="112">
        <v>64.25</v>
      </c>
      <c r="BC369" s="112">
        <v>72.811800000000005</v>
      </c>
      <c r="BD369" s="112">
        <v>64.25</v>
      </c>
      <c r="BE369" s="112">
        <v>88.5</v>
      </c>
      <c r="BF369" s="112">
        <v>76.8</v>
      </c>
      <c r="BG369" s="109">
        <v>1000</v>
      </c>
      <c r="BH369" s="112">
        <v>62.99</v>
      </c>
      <c r="BI369" s="112">
        <v>63.618039808515995</v>
      </c>
      <c r="BJ369" s="112">
        <v>71.808600000000013</v>
      </c>
      <c r="BK369" s="112">
        <v>63.618039808515995</v>
      </c>
      <c r="BL369" s="112">
        <v>87.300000000000011</v>
      </c>
      <c r="BM369" s="112">
        <v>76</v>
      </c>
      <c r="BN369" s="109">
        <v>2500</v>
      </c>
      <c r="BO369" s="112">
        <v>61.73</v>
      </c>
      <c r="BP369" s="112">
        <v>62.11</v>
      </c>
      <c r="BQ369" s="112">
        <v>70.372200000000007</v>
      </c>
      <c r="BR369" s="112">
        <v>62.11</v>
      </c>
      <c r="BS369" s="112">
        <v>85.600000000000009</v>
      </c>
      <c r="BT369" s="112">
        <v>74.2</v>
      </c>
      <c r="BU369" s="109"/>
      <c r="BV369" s="112"/>
      <c r="BW369" s="112"/>
      <c r="BX369" s="112"/>
      <c r="BY369" s="112"/>
      <c r="BZ369" s="112"/>
      <c r="CA369" s="112"/>
      <c r="CB369" s="106" t="str">
        <f t="shared" si="93"/>
        <v>Heineken - 0.0</v>
      </c>
      <c r="CC369" s="30"/>
      <c r="CD369" s="30"/>
      <c r="CE369" s="73"/>
      <c r="CF369" s="74"/>
      <c r="CG369" s="30"/>
      <c r="CH369" s="30"/>
      <c r="CI369" s="30">
        <v>100051</v>
      </c>
    </row>
    <row r="370" spans="1:87" ht="15" customHeight="1" x14ac:dyDescent="0.25">
      <c r="A370" s="30" t="s">
        <v>251</v>
      </c>
      <c r="B370" s="30">
        <v>88026749</v>
      </c>
      <c r="C370" s="30" t="s">
        <v>525</v>
      </c>
      <c r="D370" s="96">
        <f>VLOOKUP(B370,'Status update'!B:E,4,0)</f>
        <v>1</v>
      </c>
      <c r="E370" s="96">
        <f>D370</f>
        <v>1</v>
      </c>
      <c r="F370" s="96">
        <f>VLOOKUP(B370,'Status update'!B:D,3,0)</f>
        <v>0</v>
      </c>
      <c r="G370" s="97">
        <f t="shared" si="82"/>
        <v>0</v>
      </c>
      <c r="H370" s="30"/>
      <c r="I370" s="30"/>
      <c r="J370" s="30"/>
      <c r="K370" s="98">
        <f t="shared" si="83"/>
        <v>0</v>
      </c>
      <c r="L370" s="98">
        <f t="shared" si="84"/>
        <v>0</v>
      </c>
      <c r="M370" s="99"/>
      <c r="N370" s="100">
        <f t="shared" si="85"/>
        <v>0</v>
      </c>
      <c r="O370" s="101"/>
      <c r="P370" s="102"/>
      <c r="Q370" s="103"/>
      <c r="R370" s="103"/>
      <c r="S370" s="30" t="s">
        <v>73</v>
      </c>
      <c r="T370" s="30" t="s">
        <v>74</v>
      </c>
      <c r="U370" s="30">
        <v>28</v>
      </c>
      <c r="V370" s="30">
        <v>15</v>
      </c>
      <c r="W370" s="30">
        <v>12</v>
      </c>
      <c r="X370" s="30">
        <v>167</v>
      </c>
      <c r="Y370" s="30" t="s">
        <v>75</v>
      </c>
      <c r="Z370" s="30">
        <v>6</v>
      </c>
      <c r="AA370" s="30" t="s">
        <v>200</v>
      </c>
      <c r="AB370" s="30" t="s">
        <v>117</v>
      </c>
      <c r="AC370" s="30">
        <v>70</v>
      </c>
      <c r="AD370" s="30"/>
      <c r="AE370" s="75"/>
      <c r="AF370" s="73"/>
      <c r="AG370" s="104">
        <f t="shared" si="86"/>
        <v>23.3</v>
      </c>
      <c r="AH370" s="104">
        <f t="shared" si="87"/>
        <v>0</v>
      </c>
      <c r="AI370" s="104">
        <f t="shared" si="88"/>
        <v>24.698</v>
      </c>
      <c r="AJ370" s="104">
        <f t="shared" si="89"/>
        <v>0</v>
      </c>
      <c r="AK370" s="104">
        <f t="shared" si="90"/>
        <v>28.08</v>
      </c>
      <c r="AL370" s="105">
        <f t="shared" si="91"/>
        <v>0</v>
      </c>
      <c r="AM370" s="105">
        <f t="shared" si="92"/>
        <v>28.08</v>
      </c>
      <c r="AN370" s="105"/>
      <c r="AO370" s="105"/>
      <c r="AP370" s="39">
        <f t="shared" si="98"/>
        <v>1</v>
      </c>
      <c r="AQ370" s="30" t="s">
        <v>201</v>
      </c>
      <c r="AR370" s="30"/>
      <c r="AS370" s="30">
        <v>167</v>
      </c>
      <c r="AT370" s="113">
        <v>23.3</v>
      </c>
      <c r="AU370" s="113"/>
      <c r="AV370" s="72"/>
      <c r="AW370" s="72">
        <v>24.698</v>
      </c>
      <c r="AX370" s="113"/>
      <c r="AY370" s="113">
        <v>28.08</v>
      </c>
      <c r="AZ370" s="108">
        <v>417</v>
      </c>
      <c r="BA370" s="112">
        <v>22.99</v>
      </c>
      <c r="BB370" s="112"/>
      <c r="BC370" s="112"/>
      <c r="BD370" s="112">
        <v>24.369399999999999</v>
      </c>
      <c r="BE370" s="112"/>
      <c r="BF370" s="112">
        <v>27.72</v>
      </c>
      <c r="BG370" s="109">
        <v>833</v>
      </c>
      <c r="BH370" s="112">
        <v>22.38</v>
      </c>
      <c r="BI370" s="112"/>
      <c r="BJ370" s="112"/>
      <c r="BK370" s="112">
        <v>23.722799999999999</v>
      </c>
      <c r="BL370" s="112"/>
      <c r="BM370" s="112">
        <v>27.36</v>
      </c>
      <c r="BN370" s="109">
        <v>1667</v>
      </c>
      <c r="BO370" s="112">
        <v>22.38</v>
      </c>
      <c r="BP370" s="112"/>
      <c r="BQ370" s="112"/>
      <c r="BR370" s="112">
        <v>23.722799999999999</v>
      </c>
      <c r="BS370" s="112"/>
      <c r="BT370" s="112">
        <v>26.94</v>
      </c>
      <c r="BU370" s="109">
        <v>4167</v>
      </c>
      <c r="BV370" s="112">
        <v>22.07</v>
      </c>
      <c r="BW370" s="112"/>
      <c r="BX370" s="112"/>
      <c r="BY370" s="112">
        <v>23.394200000000001</v>
      </c>
      <c r="BZ370" s="112"/>
      <c r="CA370" s="112">
        <v>26.58</v>
      </c>
      <c r="CB370" s="106" t="str">
        <f t="shared" si="93"/>
        <v>Heineken Silver (APAC)</v>
      </c>
      <c r="CC370" s="30"/>
      <c r="CD370" s="30"/>
      <c r="CE370" s="73"/>
      <c r="CF370" s="74"/>
      <c r="CG370" s="30"/>
      <c r="CH370" s="30"/>
      <c r="CI370" s="30">
        <v>100051</v>
      </c>
    </row>
    <row r="371" spans="1:87" ht="15" customHeight="1" x14ac:dyDescent="0.25">
      <c r="A371" s="30" t="s">
        <v>251</v>
      </c>
      <c r="B371" s="30">
        <v>88026750</v>
      </c>
      <c r="C371" s="30" t="s">
        <v>526</v>
      </c>
      <c r="D371" s="96">
        <f>VLOOKUP(B371,'Status update'!B:E,4,0)</f>
        <v>1</v>
      </c>
      <c r="E371" s="96">
        <f>D371</f>
        <v>1</v>
      </c>
      <c r="F371" s="96">
        <f>VLOOKUP(B371,'Status update'!B:D,3,0)</f>
        <v>0</v>
      </c>
      <c r="G371" s="97">
        <f t="shared" si="82"/>
        <v>0</v>
      </c>
      <c r="H371" s="30"/>
      <c r="I371" s="30"/>
      <c r="J371" s="30"/>
      <c r="K371" s="98">
        <f t="shared" si="83"/>
        <v>0</v>
      </c>
      <c r="L371" s="98">
        <f t="shared" si="84"/>
        <v>0</v>
      </c>
      <c r="M371" s="99"/>
      <c r="N371" s="100">
        <f t="shared" si="85"/>
        <v>0</v>
      </c>
      <c r="O371" s="101"/>
      <c r="P371" s="102"/>
      <c r="Q371" s="103"/>
      <c r="R371" s="103"/>
      <c r="S371" s="30" t="s">
        <v>73</v>
      </c>
      <c r="T371" s="30" t="s">
        <v>74</v>
      </c>
      <c r="U371" s="30">
        <v>28</v>
      </c>
      <c r="V371" s="30">
        <v>15</v>
      </c>
      <c r="W371" s="30">
        <v>12</v>
      </c>
      <c r="X371" s="30">
        <v>167</v>
      </c>
      <c r="Y371" s="30" t="s">
        <v>75</v>
      </c>
      <c r="Z371" s="30">
        <v>6</v>
      </c>
      <c r="AA371" s="30" t="s">
        <v>200</v>
      </c>
      <c r="AB371" s="30" t="s">
        <v>117</v>
      </c>
      <c r="AC371" s="30">
        <v>70</v>
      </c>
      <c r="AD371" s="30"/>
      <c r="AE371" s="75"/>
      <c r="AF371" s="73"/>
      <c r="AG371" s="104">
        <f t="shared" si="86"/>
        <v>23.3</v>
      </c>
      <c r="AH371" s="104">
        <f t="shared" si="87"/>
        <v>0</v>
      </c>
      <c r="AI371" s="104">
        <f t="shared" si="88"/>
        <v>24.698</v>
      </c>
      <c r="AJ371" s="104">
        <f t="shared" si="89"/>
        <v>0</v>
      </c>
      <c r="AK371" s="104">
        <f t="shared" si="90"/>
        <v>28.08</v>
      </c>
      <c r="AL371" s="105">
        <f t="shared" si="91"/>
        <v>0</v>
      </c>
      <c r="AM371" s="105">
        <f t="shared" si="92"/>
        <v>28.08</v>
      </c>
      <c r="AN371" s="105"/>
      <c r="AO371" s="105"/>
      <c r="AP371" s="39">
        <f t="shared" si="98"/>
        <v>1</v>
      </c>
      <c r="AQ371" s="30" t="s">
        <v>201</v>
      </c>
      <c r="AR371" s="30"/>
      <c r="AS371" s="30">
        <v>167</v>
      </c>
      <c r="AT371" s="113">
        <v>23.3</v>
      </c>
      <c r="AU371" s="113"/>
      <c r="AV371" s="72"/>
      <c r="AW371" s="72">
        <v>24.698</v>
      </c>
      <c r="AX371" s="113"/>
      <c r="AY371" s="113">
        <v>28.08</v>
      </c>
      <c r="AZ371" s="108">
        <v>417</v>
      </c>
      <c r="BA371" s="112">
        <v>22.99</v>
      </c>
      <c r="BB371" s="112"/>
      <c r="BC371" s="112"/>
      <c r="BD371" s="112">
        <v>24.369399999999999</v>
      </c>
      <c r="BE371" s="112"/>
      <c r="BF371" s="112">
        <v>27.72</v>
      </c>
      <c r="BG371" s="109">
        <v>833</v>
      </c>
      <c r="BH371" s="112">
        <v>22.38</v>
      </c>
      <c r="BI371" s="112"/>
      <c r="BJ371" s="112"/>
      <c r="BK371" s="112">
        <v>23.722799999999999</v>
      </c>
      <c r="BL371" s="112"/>
      <c r="BM371" s="112">
        <v>27.36</v>
      </c>
      <c r="BN371" s="109">
        <v>1667</v>
      </c>
      <c r="BO371" s="112">
        <v>22.38</v>
      </c>
      <c r="BP371" s="112"/>
      <c r="BQ371" s="112"/>
      <c r="BR371" s="112">
        <v>23.722799999999999</v>
      </c>
      <c r="BS371" s="112"/>
      <c r="BT371" s="112">
        <v>26.94</v>
      </c>
      <c r="BU371" s="109">
        <v>4167</v>
      </c>
      <c r="BV371" s="112">
        <v>22.07</v>
      </c>
      <c r="BW371" s="112"/>
      <c r="BX371" s="112"/>
      <c r="BY371" s="112">
        <v>23.394200000000001</v>
      </c>
      <c r="BZ371" s="112"/>
      <c r="CA371" s="112">
        <v>26.58</v>
      </c>
      <c r="CB371" s="106" t="str">
        <f t="shared" si="93"/>
        <v>Heineken Silver (APAC)</v>
      </c>
      <c r="CC371" s="30"/>
      <c r="CD371" s="30"/>
      <c r="CE371" s="73"/>
      <c r="CF371" s="74"/>
      <c r="CG371" s="30"/>
      <c r="CH371" s="30"/>
      <c r="CI371" s="30">
        <v>100051</v>
      </c>
    </row>
    <row r="372" spans="1:87" ht="15" customHeight="1" x14ac:dyDescent="0.25">
      <c r="A372" s="30" t="s">
        <v>183</v>
      </c>
      <c r="B372" s="30">
        <v>88027230</v>
      </c>
      <c r="C372" s="30" t="s">
        <v>1031</v>
      </c>
      <c r="D372" s="96">
        <f>VLOOKUP(B372,'Status update'!B:E,4,0)</f>
        <v>1</v>
      </c>
      <c r="E372" s="96">
        <v>3</v>
      </c>
      <c r="F372" s="96">
        <f>VLOOKUP(B372,'Status update'!B:D,3,0)</f>
        <v>32</v>
      </c>
      <c r="G372" s="97">
        <f t="shared" si="82"/>
        <v>32</v>
      </c>
      <c r="H372" s="30" t="s">
        <v>86</v>
      </c>
      <c r="I372" s="30"/>
      <c r="J372" s="30"/>
      <c r="K372" s="98">
        <f t="shared" si="83"/>
        <v>0.32</v>
      </c>
      <c r="L372" s="98">
        <f t="shared" si="84"/>
        <v>0.32</v>
      </c>
      <c r="M372" s="99"/>
      <c r="N372" s="100">
        <f t="shared" si="85"/>
        <v>0</v>
      </c>
      <c r="O372" s="101"/>
      <c r="P372" s="102"/>
      <c r="Q372" s="103"/>
      <c r="R372" s="103"/>
      <c r="S372" s="30" t="s">
        <v>73</v>
      </c>
      <c r="T372" s="30" t="s">
        <v>82</v>
      </c>
      <c r="U372" s="30">
        <v>38</v>
      </c>
      <c r="V372" s="30">
        <v>26</v>
      </c>
      <c r="W372" s="30">
        <v>53</v>
      </c>
      <c r="X372" s="30">
        <v>100</v>
      </c>
      <c r="Y372" s="30" t="s">
        <v>83</v>
      </c>
      <c r="Z372" s="30">
        <v>1</v>
      </c>
      <c r="AA372" s="30" t="s">
        <v>76</v>
      </c>
      <c r="AB372" s="30" t="s">
        <v>77</v>
      </c>
      <c r="AC372" s="30">
        <v>60</v>
      </c>
      <c r="AD372" s="30"/>
      <c r="AE372" s="75"/>
      <c r="AF372" s="73"/>
      <c r="AG372" s="104">
        <f t="shared" si="86"/>
        <v>149</v>
      </c>
      <c r="AH372" s="104">
        <f t="shared" si="87"/>
        <v>169.86</v>
      </c>
      <c r="AI372" s="104">
        <f t="shared" si="88"/>
        <v>0</v>
      </c>
      <c r="AJ372" s="104">
        <f t="shared" si="89"/>
        <v>196.41</v>
      </c>
      <c r="AK372" s="104">
        <f t="shared" si="90"/>
        <v>196.41</v>
      </c>
      <c r="AL372" s="105">
        <f t="shared" si="91"/>
        <v>196.41</v>
      </c>
      <c r="AM372" s="105">
        <f t="shared" si="92"/>
        <v>196.41</v>
      </c>
      <c r="AN372" s="105"/>
      <c r="AO372" s="105"/>
      <c r="AP372" s="39">
        <f t="shared" si="98"/>
        <v>1</v>
      </c>
      <c r="AQ372" s="30" t="s">
        <v>78</v>
      </c>
      <c r="AR372" s="30"/>
      <c r="AS372" s="30">
        <v>100</v>
      </c>
      <c r="AT372" s="113">
        <v>149</v>
      </c>
      <c r="AU372" s="113"/>
      <c r="AV372" s="72">
        <v>169.86</v>
      </c>
      <c r="AW372" s="72"/>
      <c r="AX372" s="113">
        <v>196.41</v>
      </c>
      <c r="AY372" s="113">
        <v>196.41</v>
      </c>
      <c r="AZ372" s="108">
        <v>250</v>
      </c>
      <c r="BA372" s="112">
        <v>144</v>
      </c>
      <c r="BB372" s="112"/>
      <c r="BC372" s="112">
        <v>164.16000000000003</v>
      </c>
      <c r="BD372" s="112"/>
      <c r="BE372" s="112">
        <v>189.82</v>
      </c>
      <c r="BF372" s="112">
        <v>189.82</v>
      </c>
      <c r="BG372" s="109">
        <v>500</v>
      </c>
      <c r="BH372" s="112">
        <v>139</v>
      </c>
      <c r="BI372" s="112"/>
      <c r="BJ372" s="112">
        <v>158.46</v>
      </c>
      <c r="BK372" s="112"/>
      <c r="BL372" s="112">
        <v>183.23</v>
      </c>
      <c r="BM372" s="112">
        <v>183.23</v>
      </c>
      <c r="BN372" s="109"/>
      <c r="BO372" s="112"/>
      <c r="BP372" s="112"/>
      <c r="BQ372" s="112"/>
      <c r="BR372" s="112"/>
      <c r="BS372" s="112"/>
      <c r="BT372" s="112"/>
      <c r="BU372" s="109"/>
      <c r="BV372" s="112"/>
      <c r="BW372" s="112"/>
      <c r="BX372" s="112"/>
      <c r="BY372" s="112"/>
      <c r="BZ372" s="112"/>
      <c r="CA372" s="112"/>
      <c r="CB372" s="106" t="str">
        <f t="shared" si="93"/>
        <v>Desperados</v>
      </c>
      <c r="CC372" s="30"/>
      <c r="CD372" s="30"/>
      <c r="CE372" s="73"/>
      <c r="CF372" s="74"/>
      <c r="CG372" s="30"/>
      <c r="CH372" s="30"/>
      <c r="CI372" s="30">
        <v>100049</v>
      </c>
    </row>
    <row r="373" spans="1:87" ht="15" customHeight="1" x14ac:dyDescent="0.25">
      <c r="A373" s="30" t="s">
        <v>183</v>
      </c>
      <c r="B373" s="30">
        <v>88027232</v>
      </c>
      <c r="C373" s="30" t="s">
        <v>527</v>
      </c>
      <c r="D373" s="96">
        <f>VLOOKUP(B373,'Status update'!B:E,4,0)</f>
        <v>1</v>
      </c>
      <c r="E373" s="96">
        <v>3</v>
      </c>
      <c r="F373" s="96">
        <f>VLOOKUP(B373,'Status update'!B:D,3,0)</f>
        <v>0</v>
      </c>
      <c r="G373" s="97">
        <f t="shared" si="82"/>
        <v>0</v>
      </c>
      <c r="H373" s="30"/>
      <c r="I373" s="30"/>
      <c r="J373" s="30"/>
      <c r="K373" s="98">
        <f t="shared" si="83"/>
        <v>0</v>
      </c>
      <c r="L373" s="98">
        <f t="shared" si="84"/>
        <v>0</v>
      </c>
      <c r="M373" s="99"/>
      <c r="N373" s="100">
        <f t="shared" si="85"/>
        <v>0</v>
      </c>
      <c r="O373" s="101"/>
      <c r="P373" s="102"/>
      <c r="Q373" s="103"/>
      <c r="R373" s="103"/>
      <c r="S373" s="30" t="s">
        <v>73</v>
      </c>
      <c r="T373" s="30" t="s">
        <v>74</v>
      </c>
      <c r="U373" s="30">
        <v>37</v>
      </c>
      <c r="V373" s="30">
        <v>27</v>
      </c>
      <c r="W373" s="30">
        <v>7.2</v>
      </c>
      <c r="X373" s="30">
        <v>167</v>
      </c>
      <c r="Y373" s="30" t="s">
        <v>75</v>
      </c>
      <c r="Z373" s="30">
        <v>6</v>
      </c>
      <c r="AA373" s="30" t="s">
        <v>200</v>
      </c>
      <c r="AB373" s="30" t="s">
        <v>117</v>
      </c>
      <c r="AC373" s="30">
        <v>77</v>
      </c>
      <c r="AD373" s="30"/>
      <c r="AE373" s="75"/>
      <c r="AF373" s="73"/>
      <c r="AG373" s="104">
        <f t="shared" si="86"/>
        <v>31.75</v>
      </c>
      <c r="AH373" s="104">
        <f t="shared" si="87"/>
        <v>33.337499999999999</v>
      </c>
      <c r="AI373" s="104">
        <f t="shared" si="88"/>
        <v>0</v>
      </c>
      <c r="AJ373" s="104">
        <f t="shared" si="89"/>
        <v>40.200000000000003</v>
      </c>
      <c r="AK373" s="104">
        <f t="shared" si="90"/>
        <v>40.200000000000003</v>
      </c>
      <c r="AL373" s="105">
        <f t="shared" si="91"/>
        <v>40.200000000000003</v>
      </c>
      <c r="AM373" s="105">
        <f t="shared" si="92"/>
        <v>40.200000000000003</v>
      </c>
      <c r="AN373" s="105"/>
      <c r="AO373" s="105"/>
      <c r="AP373" s="39">
        <f t="shared" si="98"/>
        <v>1</v>
      </c>
      <c r="AQ373" s="30" t="s">
        <v>201</v>
      </c>
      <c r="AR373" s="30"/>
      <c r="AS373" s="30">
        <v>167</v>
      </c>
      <c r="AT373" s="113">
        <v>31.75</v>
      </c>
      <c r="AU373" s="113"/>
      <c r="AV373" s="72">
        <v>33.337499999999999</v>
      </c>
      <c r="AW373" s="72"/>
      <c r="AX373" s="113">
        <v>40.200000000000003</v>
      </c>
      <c r="AY373" s="113">
        <v>40.200000000000003</v>
      </c>
      <c r="AZ373" s="108">
        <v>417</v>
      </c>
      <c r="BA373" s="112">
        <v>31.37</v>
      </c>
      <c r="BB373" s="112"/>
      <c r="BC373" s="112">
        <v>32.938500000000005</v>
      </c>
      <c r="BD373" s="112"/>
      <c r="BE373" s="112">
        <v>39.72</v>
      </c>
      <c r="BF373" s="112">
        <v>39.72</v>
      </c>
      <c r="BG373" s="109">
        <v>833</v>
      </c>
      <c r="BH373" s="112">
        <v>30.99</v>
      </c>
      <c r="BI373" s="112"/>
      <c r="BJ373" s="112">
        <v>32.539499999999997</v>
      </c>
      <c r="BK373" s="112"/>
      <c r="BL373" s="112">
        <v>39.24</v>
      </c>
      <c r="BM373" s="112">
        <v>39.24</v>
      </c>
      <c r="BN373" s="109">
        <v>1667</v>
      </c>
      <c r="BO373" s="112">
        <v>30.61</v>
      </c>
      <c r="BP373" s="112"/>
      <c r="BQ373" s="112">
        <v>32.140500000000003</v>
      </c>
      <c r="BR373" s="112"/>
      <c r="BS373" s="112">
        <v>38.76</v>
      </c>
      <c r="BT373" s="112">
        <v>38.76</v>
      </c>
      <c r="BU373" s="109">
        <v>4167</v>
      </c>
      <c r="BV373" s="112">
        <v>30.23</v>
      </c>
      <c r="BW373" s="112"/>
      <c r="BX373" s="112">
        <v>31.741500000000002</v>
      </c>
      <c r="BY373" s="112"/>
      <c r="BZ373" s="112">
        <v>38.28</v>
      </c>
      <c r="CA373" s="112">
        <v>38.28</v>
      </c>
      <c r="CB373" s="106" t="str">
        <f t="shared" si="93"/>
        <v>Desperados</v>
      </c>
      <c r="CC373" s="30"/>
      <c r="CD373" s="30"/>
      <c r="CE373" s="73"/>
      <c r="CF373" s="74"/>
      <c r="CG373" s="30"/>
      <c r="CH373" s="30"/>
      <c r="CI373" s="30">
        <v>100051</v>
      </c>
    </row>
    <row r="374" spans="1:87" ht="15" customHeight="1" x14ac:dyDescent="0.25">
      <c r="A374" s="30" t="s">
        <v>183</v>
      </c>
      <c r="B374" s="30">
        <v>88027233</v>
      </c>
      <c r="C374" s="30" t="s">
        <v>528</v>
      </c>
      <c r="D374" s="96">
        <f>VLOOKUP(B374,'Status update'!B:E,4,0)</f>
        <v>1</v>
      </c>
      <c r="E374" s="96">
        <v>3</v>
      </c>
      <c r="F374" s="96">
        <f>VLOOKUP(B374,'Status update'!B:D,3,0)</f>
        <v>29</v>
      </c>
      <c r="G374" s="97">
        <f t="shared" si="82"/>
        <v>25</v>
      </c>
      <c r="H374" s="115"/>
      <c r="I374" s="30"/>
      <c r="J374" s="30"/>
      <c r="K374" s="98">
        <f t="shared" si="83"/>
        <v>0.17365269461077845</v>
      </c>
      <c r="L374" s="98">
        <f t="shared" si="84"/>
        <v>0.1497005988023952</v>
      </c>
      <c r="M374" s="99"/>
      <c r="N374" s="100">
        <f t="shared" si="85"/>
        <v>0</v>
      </c>
      <c r="O374" s="101"/>
      <c r="P374" s="102"/>
      <c r="Q374" s="103">
        <v>4</v>
      </c>
      <c r="R374" s="103"/>
      <c r="S374" s="30" t="s">
        <v>73</v>
      </c>
      <c r="T374" s="30" t="s">
        <v>74</v>
      </c>
      <c r="U374" s="30">
        <v>37</v>
      </c>
      <c r="V374" s="30">
        <v>27</v>
      </c>
      <c r="W374" s="30">
        <v>7.2</v>
      </c>
      <c r="X374" s="30">
        <v>167</v>
      </c>
      <c r="Y374" s="30" t="s">
        <v>75</v>
      </c>
      <c r="Z374" s="30">
        <v>6</v>
      </c>
      <c r="AA374" s="30" t="s">
        <v>200</v>
      </c>
      <c r="AB374" s="30" t="s">
        <v>117</v>
      </c>
      <c r="AC374" s="30">
        <v>77</v>
      </c>
      <c r="AD374" s="30"/>
      <c r="AE374" s="75"/>
      <c r="AF374" s="73"/>
      <c r="AG374" s="104">
        <f t="shared" si="86"/>
        <v>31.75</v>
      </c>
      <c r="AH374" s="104">
        <f t="shared" si="87"/>
        <v>33.337499999999999</v>
      </c>
      <c r="AI374" s="104">
        <f t="shared" si="88"/>
        <v>0</v>
      </c>
      <c r="AJ374" s="104">
        <f t="shared" si="89"/>
        <v>40.200000000000003</v>
      </c>
      <c r="AK374" s="104">
        <f t="shared" si="90"/>
        <v>40.200000000000003</v>
      </c>
      <c r="AL374" s="105">
        <f t="shared" si="91"/>
        <v>40.200000000000003</v>
      </c>
      <c r="AM374" s="105">
        <f t="shared" si="92"/>
        <v>40.200000000000003</v>
      </c>
      <c r="AN374" s="105"/>
      <c r="AO374" s="105"/>
      <c r="AP374" s="39">
        <f t="shared" si="98"/>
        <v>1</v>
      </c>
      <c r="AQ374" s="30" t="s">
        <v>201</v>
      </c>
      <c r="AR374" s="30"/>
      <c r="AS374" s="30">
        <v>167</v>
      </c>
      <c r="AT374" s="113">
        <v>31.75</v>
      </c>
      <c r="AU374" s="113"/>
      <c r="AV374" s="72">
        <v>33.337499999999999</v>
      </c>
      <c r="AW374" s="72"/>
      <c r="AX374" s="113">
        <v>40.200000000000003</v>
      </c>
      <c r="AY374" s="113">
        <v>40.200000000000003</v>
      </c>
      <c r="AZ374" s="108">
        <v>417</v>
      </c>
      <c r="BA374" s="112">
        <v>31.37</v>
      </c>
      <c r="BB374" s="112"/>
      <c r="BC374" s="112">
        <v>32.938500000000005</v>
      </c>
      <c r="BD374" s="112"/>
      <c r="BE374" s="112">
        <v>39.72</v>
      </c>
      <c r="BF374" s="112">
        <v>39.72</v>
      </c>
      <c r="BG374" s="109">
        <v>833</v>
      </c>
      <c r="BH374" s="112">
        <v>30.99</v>
      </c>
      <c r="BI374" s="112"/>
      <c r="BJ374" s="112">
        <v>32.539499999999997</v>
      </c>
      <c r="BK374" s="112"/>
      <c r="BL374" s="112">
        <v>39.24</v>
      </c>
      <c r="BM374" s="112">
        <v>39.24</v>
      </c>
      <c r="BN374" s="109">
        <v>1667</v>
      </c>
      <c r="BO374" s="112">
        <v>30.61</v>
      </c>
      <c r="BP374" s="112"/>
      <c r="BQ374" s="112">
        <v>32.140500000000003</v>
      </c>
      <c r="BR374" s="112"/>
      <c r="BS374" s="112">
        <v>38.76</v>
      </c>
      <c r="BT374" s="112">
        <v>38.76</v>
      </c>
      <c r="BU374" s="109">
        <v>4167</v>
      </c>
      <c r="BV374" s="112">
        <v>30.23</v>
      </c>
      <c r="BW374" s="112"/>
      <c r="BX374" s="112">
        <v>31.741500000000002</v>
      </c>
      <c r="BY374" s="112"/>
      <c r="BZ374" s="112">
        <v>38.28</v>
      </c>
      <c r="CA374" s="112">
        <v>38.28</v>
      </c>
      <c r="CB374" s="106" t="str">
        <f t="shared" si="93"/>
        <v>Desperados</v>
      </c>
      <c r="CC374" s="30"/>
      <c r="CD374" s="30"/>
      <c r="CE374" s="73"/>
      <c r="CF374" s="74"/>
      <c r="CG374" s="30"/>
      <c r="CH374" s="30"/>
      <c r="CI374" s="30">
        <v>100051</v>
      </c>
    </row>
    <row r="375" spans="1:87" ht="15" customHeight="1" x14ac:dyDescent="0.25">
      <c r="A375" s="30" t="s">
        <v>183</v>
      </c>
      <c r="B375" s="30">
        <v>88027234</v>
      </c>
      <c r="C375" s="30" t="s">
        <v>529</v>
      </c>
      <c r="D375" s="96">
        <f>VLOOKUP(B375,'Status update'!B:E,4,0)</f>
        <v>3</v>
      </c>
      <c r="E375" s="96">
        <f>D375</f>
        <v>3</v>
      </c>
      <c r="F375" s="96">
        <f>VLOOKUP(B375,'Status update'!B:D,3,0)</f>
        <v>239</v>
      </c>
      <c r="G375" s="97">
        <f t="shared" si="82"/>
        <v>230</v>
      </c>
      <c r="H375" s="115"/>
      <c r="I375" s="30"/>
      <c r="J375" s="30"/>
      <c r="K375" s="98">
        <f t="shared" si="83"/>
        <v>1.4311377245508983</v>
      </c>
      <c r="L375" s="98">
        <f t="shared" si="84"/>
        <v>1.3772455089820359</v>
      </c>
      <c r="M375" s="99"/>
      <c r="N375" s="100">
        <f t="shared" si="85"/>
        <v>0</v>
      </c>
      <c r="O375" s="101"/>
      <c r="P375" s="102"/>
      <c r="Q375" s="103">
        <v>9</v>
      </c>
      <c r="R375" s="103"/>
      <c r="S375" s="30" t="s">
        <v>73</v>
      </c>
      <c r="T375" s="30" t="s">
        <v>74</v>
      </c>
      <c r="U375" s="30">
        <v>37</v>
      </c>
      <c r="V375" s="30">
        <v>27</v>
      </c>
      <c r="W375" s="30">
        <v>7.2</v>
      </c>
      <c r="X375" s="30">
        <v>167</v>
      </c>
      <c r="Y375" s="30" t="s">
        <v>75</v>
      </c>
      <c r="Z375" s="30">
        <v>6</v>
      </c>
      <c r="AA375" s="30" t="s">
        <v>200</v>
      </c>
      <c r="AB375" s="30" t="s">
        <v>117</v>
      </c>
      <c r="AC375" s="30">
        <v>77</v>
      </c>
      <c r="AD375" s="30"/>
      <c r="AE375" s="75"/>
      <c r="AF375" s="73"/>
      <c r="AG375" s="104">
        <f t="shared" si="86"/>
        <v>31.75</v>
      </c>
      <c r="AH375" s="104">
        <f t="shared" si="87"/>
        <v>33.337499999999999</v>
      </c>
      <c r="AI375" s="104">
        <f t="shared" si="88"/>
        <v>0</v>
      </c>
      <c r="AJ375" s="104">
        <f t="shared" si="89"/>
        <v>40.200000000000003</v>
      </c>
      <c r="AK375" s="104">
        <f t="shared" si="90"/>
        <v>40.200000000000003</v>
      </c>
      <c r="AL375" s="105">
        <f t="shared" si="91"/>
        <v>40.200000000000003</v>
      </c>
      <c r="AM375" s="105">
        <f t="shared" si="92"/>
        <v>40.200000000000003</v>
      </c>
      <c r="AN375" s="105"/>
      <c r="AO375" s="105"/>
      <c r="AP375" s="39">
        <f t="shared" si="98"/>
        <v>1</v>
      </c>
      <c r="AQ375" s="30" t="s">
        <v>201</v>
      </c>
      <c r="AR375" s="30"/>
      <c r="AS375" s="30">
        <v>167</v>
      </c>
      <c r="AT375" s="113">
        <v>31.75</v>
      </c>
      <c r="AU375" s="113"/>
      <c r="AV375" s="72">
        <v>33.337499999999999</v>
      </c>
      <c r="AW375" s="72"/>
      <c r="AX375" s="113">
        <v>40.200000000000003</v>
      </c>
      <c r="AY375" s="113">
        <v>40.200000000000003</v>
      </c>
      <c r="AZ375" s="108">
        <v>417</v>
      </c>
      <c r="BA375" s="112">
        <v>31.37</v>
      </c>
      <c r="BB375" s="112"/>
      <c r="BC375" s="112">
        <v>32.938500000000005</v>
      </c>
      <c r="BD375" s="112"/>
      <c r="BE375" s="112">
        <v>39.72</v>
      </c>
      <c r="BF375" s="112">
        <v>39.72</v>
      </c>
      <c r="BG375" s="109">
        <v>833</v>
      </c>
      <c r="BH375" s="112">
        <v>30.99</v>
      </c>
      <c r="BI375" s="112"/>
      <c r="BJ375" s="112">
        <v>32.539499999999997</v>
      </c>
      <c r="BK375" s="112"/>
      <c r="BL375" s="112">
        <v>39.24</v>
      </c>
      <c r="BM375" s="112">
        <v>39.24</v>
      </c>
      <c r="BN375" s="109">
        <v>1667</v>
      </c>
      <c r="BO375" s="112">
        <v>30.61</v>
      </c>
      <c r="BP375" s="112"/>
      <c r="BQ375" s="112">
        <v>32.140500000000003</v>
      </c>
      <c r="BR375" s="112"/>
      <c r="BS375" s="112">
        <v>38.76</v>
      </c>
      <c r="BT375" s="112">
        <v>38.76</v>
      </c>
      <c r="BU375" s="109">
        <v>4167</v>
      </c>
      <c r="BV375" s="112">
        <v>30.23</v>
      </c>
      <c r="BW375" s="112"/>
      <c r="BX375" s="112">
        <v>31.741500000000002</v>
      </c>
      <c r="BY375" s="112"/>
      <c r="BZ375" s="112">
        <v>38.28</v>
      </c>
      <c r="CA375" s="112">
        <v>38.28</v>
      </c>
      <c r="CB375" s="106" t="str">
        <f t="shared" si="93"/>
        <v>Desperados</v>
      </c>
      <c r="CC375" s="30"/>
      <c r="CD375" s="30"/>
      <c r="CE375" s="73"/>
      <c r="CF375" s="74"/>
      <c r="CG375" s="30"/>
      <c r="CH375" s="30"/>
      <c r="CI375" s="30">
        <v>100051</v>
      </c>
    </row>
    <row r="376" spans="1:87" ht="15" customHeight="1" x14ac:dyDescent="0.25">
      <c r="A376" s="30" t="s">
        <v>183</v>
      </c>
      <c r="B376" s="30">
        <v>88027235</v>
      </c>
      <c r="C376" s="30" t="s">
        <v>530</v>
      </c>
      <c r="D376" s="96">
        <f>VLOOKUP(B376,'Status update'!B:E,4,0)</f>
        <v>1</v>
      </c>
      <c r="E376" s="96">
        <v>3</v>
      </c>
      <c r="F376" s="96">
        <f>VLOOKUP(B376,'Status update'!B:D,3,0)</f>
        <v>42</v>
      </c>
      <c r="G376" s="97">
        <f t="shared" si="82"/>
        <v>31</v>
      </c>
      <c r="H376" s="115"/>
      <c r="I376" s="30"/>
      <c r="J376" s="30"/>
      <c r="K376" s="98">
        <f t="shared" si="83"/>
        <v>0.25149700598802394</v>
      </c>
      <c r="L376" s="98">
        <f t="shared" si="84"/>
        <v>0.18562874251497005</v>
      </c>
      <c r="M376" s="99"/>
      <c r="N376" s="100">
        <f t="shared" si="85"/>
        <v>0</v>
      </c>
      <c r="O376" s="101"/>
      <c r="P376" s="102"/>
      <c r="Q376" s="103">
        <v>11</v>
      </c>
      <c r="R376" s="103"/>
      <c r="S376" s="30" t="s">
        <v>73</v>
      </c>
      <c r="T376" s="30" t="s">
        <v>74</v>
      </c>
      <c r="U376" s="30">
        <v>37</v>
      </c>
      <c r="V376" s="30">
        <v>27</v>
      </c>
      <c r="W376" s="30">
        <v>7.2</v>
      </c>
      <c r="X376" s="30">
        <v>167</v>
      </c>
      <c r="Y376" s="30" t="s">
        <v>75</v>
      </c>
      <c r="Z376" s="30">
        <v>6</v>
      </c>
      <c r="AA376" s="30" t="s">
        <v>200</v>
      </c>
      <c r="AB376" s="30" t="s">
        <v>117</v>
      </c>
      <c r="AC376" s="30">
        <v>77</v>
      </c>
      <c r="AD376" s="30"/>
      <c r="AE376" s="75"/>
      <c r="AF376" s="73"/>
      <c r="AG376" s="104">
        <f t="shared" si="86"/>
        <v>31.75</v>
      </c>
      <c r="AH376" s="104">
        <f t="shared" si="87"/>
        <v>33.337499999999999</v>
      </c>
      <c r="AI376" s="104">
        <f t="shared" si="88"/>
        <v>0</v>
      </c>
      <c r="AJ376" s="104">
        <f t="shared" si="89"/>
        <v>40.200000000000003</v>
      </c>
      <c r="AK376" s="104">
        <f t="shared" si="90"/>
        <v>40.200000000000003</v>
      </c>
      <c r="AL376" s="105">
        <f t="shared" si="91"/>
        <v>40.200000000000003</v>
      </c>
      <c r="AM376" s="105">
        <f t="shared" si="92"/>
        <v>40.200000000000003</v>
      </c>
      <c r="AN376" s="105"/>
      <c r="AO376" s="105"/>
      <c r="AP376" s="39">
        <f t="shared" si="98"/>
        <v>1</v>
      </c>
      <c r="AQ376" s="30" t="s">
        <v>201</v>
      </c>
      <c r="AR376" s="30"/>
      <c r="AS376" s="30">
        <v>167</v>
      </c>
      <c r="AT376" s="113">
        <v>31.75</v>
      </c>
      <c r="AU376" s="113"/>
      <c r="AV376" s="72">
        <v>33.337499999999999</v>
      </c>
      <c r="AW376" s="72"/>
      <c r="AX376" s="113">
        <v>40.200000000000003</v>
      </c>
      <c r="AY376" s="113">
        <v>40.200000000000003</v>
      </c>
      <c r="AZ376" s="108">
        <v>417</v>
      </c>
      <c r="BA376" s="112">
        <v>31.37</v>
      </c>
      <c r="BB376" s="112"/>
      <c r="BC376" s="112">
        <v>32.938500000000005</v>
      </c>
      <c r="BD376" s="112"/>
      <c r="BE376" s="112">
        <v>39.72</v>
      </c>
      <c r="BF376" s="112">
        <v>39.72</v>
      </c>
      <c r="BG376" s="109">
        <v>833</v>
      </c>
      <c r="BH376" s="112">
        <v>30.99</v>
      </c>
      <c r="BI376" s="112"/>
      <c r="BJ376" s="112">
        <v>32.539499999999997</v>
      </c>
      <c r="BK376" s="112"/>
      <c r="BL376" s="112">
        <v>39.24</v>
      </c>
      <c r="BM376" s="112">
        <v>39.24</v>
      </c>
      <c r="BN376" s="109">
        <v>1667</v>
      </c>
      <c r="BO376" s="112">
        <v>30.61</v>
      </c>
      <c r="BP376" s="112"/>
      <c r="BQ376" s="112">
        <v>32.140500000000003</v>
      </c>
      <c r="BR376" s="112"/>
      <c r="BS376" s="112">
        <v>38.76</v>
      </c>
      <c r="BT376" s="112">
        <v>38.76</v>
      </c>
      <c r="BU376" s="109">
        <v>4167</v>
      </c>
      <c r="BV376" s="112">
        <v>30.23</v>
      </c>
      <c r="BW376" s="112"/>
      <c r="BX376" s="112">
        <v>31.741500000000002</v>
      </c>
      <c r="BY376" s="112"/>
      <c r="BZ376" s="112">
        <v>38.28</v>
      </c>
      <c r="CA376" s="112">
        <v>38.28</v>
      </c>
      <c r="CB376" s="106" t="str">
        <f t="shared" si="93"/>
        <v>Desperados</v>
      </c>
      <c r="CC376" s="30"/>
      <c r="CD376" s="30"/>
      <c r="CE376" s="73"/>
      <c r="CF376" s="74"/>
      <c r="CG376" s="30"/>
      <c r="CH376" s="30"/>
      <c r="CI376" s="30">
        <v>100051</v>
      </c>
    </row>
    <row r="377" spans="1:87" ht="15" customHeight="1" x14ac:dyDescent="0.25">
      <c r="A377" s="30" t="s">
        <v>183</v>
      </c>
      <c r="B377" s="30">
        <v>88027236</v>
      </c>
      <c r="C377" s="30" t="s">
        <v>531</v>
      </c>
      <c r="D377" s="96">
        <f>VLOOKUP(B377,'Status update'!B:E,4,0)</f>
        <v>1</v>
      </c>
      <c r="E377" s="96">
        <v>3</v>
      </c>
      <c r="F377" s="96">
        <f>VLOOKUP(B377,'Status update'!B:D,3,0)</f>
        <v>2</v>
      </c>
      <c r="G377" s="97">
        <f t="shared" si="82"/>
        <v>1</v>
      </c>
      <c r="H377" s="30"/>
      <c r="I377" s="30"/>
      <c r="J377" s="30"/>
      <c r="K377" s="98">
        <f t="shared" si="83"/>
        <v>1.1976047904191617E-2</v>
      </c>
      <c r="L377" s="98">
        <f t="shared" si="84"/>
        <v>5.9880239520958087E-3</v>
      </c>
      <c r="M377" s="99"/>
      <c r="N377" s="100">
        <f t="shared" si="85"/>
        <v>0</v>
      </c>
      <c r="O377" s="101"/>
      <c r="P377" s="102"/>
      <c r="Q377" s="103">
        <v>1</v>
      </c>
      <c r="R377" s="103"/>
      <c r="S377" s="30" t="s">
        <v>73</v>
      </c>
      <c r="T377" s="30" t="s">
        <v>74</v>
      </c>
      <c r="U377" s="30">
        <v>37</v>
      </c>
      <c r="V377" s="30">
        <v>27</v>
      </c>
      <c r="W377" s="30">
        <v>7.2</v>
      </c>
      <c r="X377" s="30">
        <v>167</v>
      </c>
      <c r="Y377" s="30" t="s">
        <v>75</v>
      </c>
      <c r="Z377" s="30">
        <v>6</v>
      </c>
      <c r="AA377" s="30" t="s">
        <v>200</v>
      </c>
      <c r="AB377" s="30" t="s">
        <v>117</v>
      </c>
      <c r="AC377" s="30">
        <v>77</v>
      </c>
      <c r="AD377" s="30"/>
      <c r="AE377" s="75"/>
      <c r="AF377" s="73"/>
      <c r="AG377" s="104">
        <f t="shared" si="86"/>
        <v>31.75</v>
      </c>
      <c r="AH377" s="104">
        <f t="shared" si="87"/>
        <v>33.337499999999999</v>
      </c>
      <c r="AI377" s="104">
        <f t="shared" si="88"/>
        <v>0</v>
      </c>
      <c r="AJ377" s="104">
        <f t="shared" si="89"/>
        <v>40.200000000000003</v>
      </c>
      <c r="AK377" s="104">
        <f t="shared" si="90"/>
        <v>40.200000000000003</v>
      </c>
      <c r="AL377" s="105">
        <f t="shared" si="91"/>
        <v>40.200000000000003</v>
      </c>
      <c r="AM377" s="105">
        <f t="shared" si="92"/>
        <v>40.200000000000003</v>
      </c>
      <c r="AN377" s="105"/>
      <c r="AO377" s="105"/>
      <c r="AP377" s="39">
        <f t="shared" si="98"/>
        <v>1</v>
      </c>
      <c r="AQ377" s="30" t="s">
        <v>201</v>
      </c>
      <c r="AR377" s="30"/>
      <c r="AS377" s="30">
        <v>167</v>
      </c>
      <c r="AT377" s="113">
        <v>31.75</v>
      </c>
      <c r="AU377" s="113"/>
      <c r="AV377" s="72">
        <v>33.337499999999999</v>
      </c>
      <c r="AW377" s="72"/>
      <c r="AX377" s="113">
        <v>40.200000000000003</v>
      </c>
      <c r="AY377" s="113">
        <v>40.200000000000003</v>
      </c>
      <c r="AZ377" s="108">
        <v>417</v>
      </c>
      <c r="BA377" s="112">
        <v>31.37</v>
      </c>
      <c r="BB377" s="112"/>
      <c r="BC377" s="112">
        <v>32.938500000000005</v>
      </c>
      <c r="BD377" s="112"/>
      <c r="BE377" s="112">
        <v>39.72</v>
      </c>
      <c r="BF377" s="112">
        <v>39.72</v>
      </c>
      <c r="BG377" s="109">
        <v>833</v>
      </c>
      <c r="BH377" s="112">
        <v>30.99</v>
      </c>
      <c r="BI377" s="112"/>
      <c r="BJ377" s="112">
        <v>32.539499999999997</v>
      </c>
      <c r="BK377" s="112"/>
      <c r="BL377" s="112">
        <v>39.24</v>
      </c>
      <c r="BM377" s="112">
        <v>39.24</v>
      </c>
      <c r="BN377" s="109">
        <v>1667</v>
      </c>
      <c r="BO377" s="112">
        <v>30.61</v>
      </c>
      <c r="BP377" s="112"/>
      <c r="BQ377" s="112">
        <v>32.140500000000003</v>
      </c>
      <c r="BR377" s="112"/>
      <c r="BS377" s="112">
        <v>38.76</v>
      </c>
      <c r="BT377" s="112">
        <v>38.76</v>
      </c>
      <c r="BU377" s="109">
        <v>4167</v>
      </c>
      <c r="BV377" s="112">
        <v>30.23</v>
      </c>
      <c r="BW377" s="112"/>
      <c r="BX377" s="112">
        <v>31.741500000000002</v>
      </c>
      <c r="BY377" s="112"/>
      <c r="BZ377" s="112">
        <v>38.28</v>
      </c>
      <c r="CA377" s="112">
        <v>38.28</v>
      </c>
      <c r="CB377" s="106" t="str">
        <f t="shared" si="93"/>
        <v>Desperados</v>
      </c>
      <c r="CC377" s="30"/>
      <c r="CD377" s="30"/>
      <c r="CE377" s="73"/>
      <c r="CF377" s="74"/>
      <c r="CG377" s="30"/>
      <c r="CH377" s="30"/>
      <c r="CI377" s="30">
        <v>100051</v>
      </c>
    </row>
    <row r="378" spans="1:87" ht="15" customHeight="1" x14ac:dyDescent="0.25">
      <c r="A378" s="30" t="s">
        <v>251</v>
      </c>
      <c r="B378" s="30">
        <v>88026751</v>
      </c>
      <c r="C378" s="30" t="s">
        <v>532</v>
      </c>
      <c r="D378" s="96">
        <f>VLOOKUP(B378,'Status update'!B:E,4,0)</f>
        <v>1</v>
      </c>
      <c r="E378" s="96">
        <f>D378</f>
        <v>1</v>
      </c>
      <c r="F378" s="96">
        <f>VLOOKUP(B378,'Status update'!B:D,3,0)</f>
        <v>0</v>
      </c>
      <c r="G378" s="97">
        <f t="shared" si="82"/>
        <v>0</v>
      </c>
      <c r="H378" s="30"/>
      <c r="I378" s="30"/>
      <c r="J378" s="30"/>
      <c r="K378" s="98">
        <f t="shared" si="83"/>
        <v>0</v>
      </c>
      <c r="L378" s="98">
        <f t="shared" si="84"/>
        <v>0</v>
      </c>
      <c r="M378" s="99"/>
      <c r="N378" s="100">
        <f t="shared" si="85"/>
        <v>0</v>
      </c>
      <c r="O378" s="101"/>
      <c r="P378" s="102"/>
      <c r="Q378" s="103"/>
      <c r="R378" s="103"/>
      <c r="S378" s="30" t="s">
        <v>73</v>
      </c>
      <c r="T378" s="30" t="s">
        <v>74</v>
      </c>
      <c r="U378" s="30">
        <v>28</v>
      </c>
      <c r="V378" s="30">
        <v>15</v>
      </c>
      <c r="W378" s="30">
        <v>12</v>
      </c>
      <c r="X378" s="30">
        <v>167</v>
      </c>
      <c r="Y378" s="30" t="s">
        <v>75</v>
      </c>
      <c r="Z378" s="30">
        <v>6</v>
      </c>
      <c r="AA378" s="30" t="s">
        <v>200</v>
      </c>
      <c r="AB378" s="30" t="s">
        <v>117</v>
      </c>
      <c r="AC378" s="30">
        <v>70</v>
      </c>
      <c r="AD378" s="30"/>
      <c r="AE378" s="75"/>
      <c r="AF378" s="73"/>
      <c r="AG378" s="104">
        <f t="shared" si="86"/>
        <v>23.3</v>
      </c>
      <c r="AH378" s="104">
        <f t="shared" si="87"/>
        <v>0</v>
      </c>
      <c r="AI378" s="104">
        <f t="shared" si="88"/>
        <v>24.698</v>
      </c>
      <c r="AJ378" s="104">
        <f t="shared" si="89"/>
        <v>0</v>
      </c>
      <c r="AK378" s="104">
        <f t="shared" si="90"/>
        <v>28.08</v>
      </c>
      <c r="AL378" s="105">
        <f t="shared" si="91"/>
        <v>0</v>
      </c>
      <c r="AM378" s="105">
        <f t="shared" si="92"/>
        <v>28.08</v>
      </c>
      <c r="AN378" s="105"/>
      <c r="AO378" s="105"/>
      <c r="AP378" s="39">
        <f t="shared" si="98"/>
        <v>1</v>
      </c>
      <c r="AQ378" s="30" t="s">
        <v>201</v>
      </c>
      <c r="AR378" s="30"/>
      <c r="AS378" s="30">
        <v>167</v>
      </c>
      <c r="AT378" s="113">
        <v>23.3</v>
      </c>
      <c r="AU378" s="113"/>
      <c r="AV378" s="72"/>
      <c r="AW378" s="72">
        <v>24.698</v>
      </c>
      <c r="AX378" s="113"/>
      <c r="AY378" s="113">
        <v>28.08</v>
      </c>
      <c r="AZ378" s="108">
        <v>417</v>
      </c>
      <c r="BA378" s="112">
        <v>22.99</v>
      </c>
      <c r="BB378" s="112"/>
      <c r="BC378" s="112"/>
      <c r="BD378" s="112">
        <v>24.369399999999999</v>
      </c>
      <c r="BE378" s="112"/>
      <c r="BF378" s="112">
        <v>27.72</v>
      </c>
      <c r="BG378" s="109">
        <v>833</v>
      </c>
      <c r="BH378" s="112">
        <v>22.38</v>
      </c>
      <c r="BI378" s="112"/>
      <c r="BJ378" s="112"/>
      <c r="BK378" s="112">
        <v>23.722799999999999</v>
      </c>
      <c r="BL378" s="112"/>
      <c r="BM378" s="112">
        <v>27.36</v>
      </c>
      <c r="BN378" s="109">
        <v>1667</v>
      </c>
      <c r="BO378" s="112">
        <v>22.38</v>
      </c>
      <c r="BP378" s="112"/>
      <c r="BQ378" s="112"/>
      <c r="BR378" s="112">
        <v>23.722799999999999</v>
      </c>
      <c r="BS378" s="112"/>
      <c r="BT378" s="112">
        <v>26.94</v>
      </c>
      <c r="BU378" s="109">
        <v>4167</v>
      </c>
      <c r="BV378" s="112">
        <v>22.07</v>
      </c>
      <c r="BW378" s="112"/>
      <c r="BX378" s="112"/>
      <c r="BY378" s="112">
        <v>23.394200000000001</v>
      </c>
      <c r="BZ378" s="112"/>
      <c r="CA378" s="112">
        <v>26.58</v>
      </c>
      <c r="CB378" s="106" t="str">
        <f t="shared" si="93"/>
        <v>Heineken Silver (APAC)</v>
      </c>
      <c r="CC378" s="30"/>
      <c r="CD378" s="30"/>
      <c r="CE378" s="73"/>
      <c r="CF378" s="74"/>
      <c r="CG378" s="30"/>
      <c r="CH378" s="30"/>
      <c r="CI378" s="30">
        <v>100051</v>
      </c>
    </row>
    <row r="379" spans="1:87" ht="15" customHeight="1" x14ac:dyDescent="0.25">
      <c r="A379" s="30" t="s">
        <v>183</v>
      </c>
      <c r="B379" s="30">
        <v>88027239</v>
      </c>
      <c r="C379" s="30" t="s">
        <v>533</v>
      </c>
      <c r="D379" s="96">
        <f>VLOOKUP(B379,'Status update'!B:E,4,0)</f>
        <v>2</v>
      </c>
      <c r="E379" s="96">
        <v>3</v>
      </c>
      <c r="F379" s="96">
        <f>VLOOKUP(B379,'Status update'!B:D,3,0)</f>
        <v>81</v>
      </c>
      <c r="G379" s="97">
        <f t="shared" si="82"/>
        <v>81</v>
      </c>
      <c r="H379" s="30" t="s">
        <v>86</v>
      </c>
      <c r="I379" s="30"/>
      <c r="J379" s="30"/>
      <c r="K379" s="98">
        <f t="shared" si="83"/>
        <v>0.81</v>
      </c>
      <c r="L379" s="98">
        <f t="shared" si="84"/>
        <v>0.81</v>
      </c>
      <c r="M379" s="99"/>
      <c r="N379" s="100">
        <f t="shared" si="85"/>
        <v>0</v>
      </c>
      <c r="O379" s="101"/>
      <c r="P379" s="102"/>
      <c r="Q379" s="103"/>
      <c r="R379" s="103"/>
      <c r="S379" s="30" t="s">
        <v>73</v>
      </c>
      <c r="T379" s="30" t="s">
        <v>82</v>
      </c>
      <c r="U379" s="30">
        <v>34.5</v>
      </c>
      <c r="V379" s="30">
        <v>20</v>
      </c>
      <c r="W379" s="30">
        <v>23.5</v>
      </c>
      <c r="X379" s="30">
        <v>100</v>
      </c>
      <c r="Y379" s="30" t="s">
        <v>83</v>
      </c>
      <c r="Z379" s="30">
        <v>1</v>
      </c>
      <c r="AA379" s="30" t="s">
        <v>76</v>
      </c>
      <c r="AB379" s="30" t="s">
        <v>77</v>
      </c>
      <c r="AC379" s="30">
        <v>60</v>
      </c>
      <c r="AD379" s="30"/>
      <c r="AE379" s="75"/>
      <c r="AF379" s="73"/>
      <c r="AG379" s="104">
        <f t="shared" si="86"/>
        <v>205</v>
      </c>
      <c r="AH379" s="104">
        <f t="shared" si="87"/>
        <v>233.70000000000002</v>
      </c>
      <c r="AI379" s="104">
        <f t="shared" si="88"/>
        <v>0</v>
      </c>
      <c r="AJ379" s="104">
        <f t="shared" si="89"/>
        <v>270.23</v>
      </c>
      <c r="AK379" s="104">
        <f t="shared" si="90"/>
        <v>270.23</v>
      </c>
      <c r="AL379" s="105">
        <f t="shared" si="91"/>
        <v>270.23</v>
      </c>
      <c r="AM379" s="105">
        <f t="shared" si="92"/>
        <v>270.23</v>
      </c>
      <c r="AN379" s="105"/>
      <c r="AO379" s="105"/>
      <c r="AP379" s="39">
        <f t="shared" si="98"/>
        <v>1</v>
      </c>
      <c r="AQ379" s="30" t="s">
        <v>78</v>
      </c>
      <c r="AR379" s="30"/>
      <c r="AS379" s="30">
        <v>100</v>
      </c>
      <c r="AT379" s="113">
        <v>205</v>
      </c>
      <c r="AU379" s="113"/>
      <c r="AV379" s="72">
        <v>233.70000000000002</v>
      </c>
      <c r="AW379" s="72"/>
      <c r="AX379" s="113">
        <v>270.23</v>
      </c>
      <c r="AY379" s="113">
        <v>270.23</v>
      </c>
      <c r="AZ379" s="108">
        <v>250</v>
      </c>
      <c r="BA379" s="112">
        <v>185</v>
      </c>
      <c r="BB379" s="112"/>
      <c r="BC379" s="112">
        <v>210.90000000000003</v>
      </c>
      <c r="BD379" s="112"/>
      <c r="BE379" s="112">
        <v>243.86</v>
      </c>
      <c r="BF379" s="112">
        <v>243.86</v>
      </c>
      <c r="BG379" s="109">
        <v>500</v>
      </c>
      <c r="BH379" s="112">
        <v>175</v>
      </c>
      <c r="BI379" s="112"/>
      <c r="BJ379" s="112">
        <v>199.50000000000003</v>
      </c>
      <c r="BK379" s="112"/>
      <c r="BL379" s="112">
        <v>230.68</v>
      </c>
      <c r="BM379" s="112">
        <v>230.68</v>
      </c>
      <c r="BN379" s="109"/>
      <c r="BO379" s="112"/>
      <c r="BP379" s="112"/>
      <c r="BQ379" s="112"/>
      <c r="BR379" s="112"/>
      <c r="BS379" s="112"/>
      <c r="BT379" s="112"/>
      <c r="BU379" s="109"/>
      <c r="BV379" s="112"/>
      <c r="BW379" s="112"/>
      <c r="BX379" s="112"/>
      <c r="BY379" s="112"/>
      <c r="BZ379" s="112"/>
      <c r="CA379" s="112"/>
      <c r="CB379" s="106" t="str">
        <f t="shared" si="93"/>
        <v>Desperados</v>
      </c>
      <c r="CC379" s="30"/>
      <c r="CD379" s="30"/>
      <c r="CE379" s="73"/>
      <c r="CF379" s="74"/>
      <c r="CG379" s="30"/>
      <c r="CH379" s="30"/>
      <c r="CI379" s="30">
        <v>100049</v>
      </c>
    </row>
    <row r="380" spans="1:87" ht="15" customHeight="1" x14ac:dyDescent="0.25">
      <c r="A380" s="30" t="s">
        <v>251</v>
      </c>
      <c r="B380" s="30">
        <v>88026752</v>
      </c>
      <c r="C380" s="30" t="s">
        <v>534</v>
      </c>
      <c r="D380" s="96">
        <f>VLOOKUP(B380,'Status update'!B:E,4,0)</f>
        <v>1</v>
      </c>
      <c r="E380" s="96">
        <f>D380</f>
        <v>1</v>
      </c>
      <c r="F380" s="96">
        <f>VLOOKUP(B380,'Status update'!B:D,3,0)</f>
        <v>0</v>
      </c>
      <c r="G380" s="97">
        <f t="shared" si="82"/>
        <v>0</v>
      </c>
      <c r="H380" s="30"/>
      <c r="I380" s="30"/>
      <c r="J380" s="30"/>
      <c r="K380" s="98">
        <f t="shared" si="83"/>
        <v>0</v>
      </c>
      <c r="L380" s="98">
        <f t="shared" si="84"/>
        <v>0</v>
      </c>
      <c r="M380" s="99"/>
      <c r="N380" s="100">
        <f t="shared" si="85"/>
        <v>0</v>
      </c>
      <c r="O380" s="101"/>
      <c r="P380" s="102"/>
      <c r="Q380" s="103"/>
      <c r="R380" s="103"/>
      <c r="S380" s="30" t="s">
        <v>73</v>
      </c>
      <c r="T380" s="30" t="s">
        <v>74</v>
      </c>
      <c r="U380" s="30">
        <v>28</v>
      </c>
      <c r="V380" s="30">
        <v>15</v>
      </c>
      <c r="W380" s="30">
        <v>12</v>
      </c>
      <c r="X380" s="30">
        <v>167</v>
      </c>
      <c r="Y380" s="30" t="s">
        <v>75</v>
      </c>
      <c r="Z380" s="30">
        <v>6</v>
      </c>
      <c r="AA380" s="30" t="s">
        <v>200</v>
      </c>
      <c r="AB380" s="30" t="s">
        <v>117</v>
      </c>
      <c r="AC380" s="30">
        <v>70</v>
      </c>
      <c r="AD380" s="30"/>
      <c r="AE380" s="75"/>
      <c r="AF380" s="73"/>
      <c r="AG380" s="104">
        <f t="shared" si="86"/>
        <v>23.3</v>
      </c>
      <c r="AH380" s="104">
        <f t="shared" si="87"/>
        <v>0</v>
      </c>
      <c r="AI380" s="104">
        <f t="shared" si="88"/>
        <v>24.698</v>
      </c>
      <c r="AJ380" s="104">
        <f t="shared" si="89"/>
        <v>0</v>
      </c>
      <c r="AK380" s="104">
        <f t="shared" si="90"/>
        <v>28.08</v>
      </c>
      <c r="AL380" s="105">
        <f t="shared" si="91"/>
        <v>0</v>
      </c>
      <c r="AM380" s="105">
        <f t="shared" si="92"/>
        <v>28.08</v>
      </c>
      <c r="AN380" s="105"/>
      <c r="AO380" s="105"/>
      <c r="AP380" s="39">
        <f t="shared" si="98"/>
        <v>1</v>
      </c>
      <c r="AQ380" s="30" t="s">
        <v>201</v>
      </c>
      <c r="AR380" s="30"/>
      <c r="AS380" s="30">
        <v>167</v>
      </c>
      <c r="AT380" s="113">
        <v>23.3</v>
      </c>
      <c r="AU380" s="113"/>
      <c r="AV380" s="72"/>
      <c r="AW380" s="72">
        <v>24.698</v>
      </c>
      <c r="AX380" s="113"/>
      <c r="AY380" s="113">
        <v>28.08</v>
      </c>
      <c r="AZ380" s="108">
        <v>417</v>
      </c>
      <c r="BA380" s="112">
        <v>22.99</v>
      </c>
      <c r="BB380" s="112"/>
      <c r="BC380" s="112"/>
      <c r="BD380" s="112">
        <v>24.369399999999999</v>
      </c>
      <c r="BE380" s="112"/>
      <c r="BF380" s="112">
        <v>27.72</v>
      </c>
      <c r="BG380" s="109">
        <v>833</v>
      </c>
      <c r="BH380" s="112">
        <v>22.38</v>
      </c>
      <c r="BI380" s="112"/>
      <c r="BJ380" s="112"/>
      <c r="BK380" s="112">
        <v>23.722799999999999</v>
      </c>
      <c r="BL380" s="112"/>
      <c r="BM380" s="112">
        <v>27.36</v>
      </c>
      <c r="BN380" s="109">
        <v>1667</v>
      </c>
      <c r="BO380" s="112">
        <v>22.38</v>
      </c>
      <c r="BP380" s="112"/>
      <c r="BQ380" s="112"/>
      <c r="BR380" s="112">
        <v>23.722799999999999</v>
      </c>
      <c r="BS380" s="112"/>
      <c r="BT380" s="112">
        <v>26.94</v>
      </c>
      <c r="BU380" s="109">
        <v>4167</v>
      </c>
      <c r="BV380" s="112">
        <v>22.07</v>
      </c>
      <c r="BW380" s="112"/>
      <c r="BX380" s="112"/>
      <c r="BY380" s="112">
        <v>23.394200000000001</v>
      </c>
      <c r="BZ380" s="112"/>
      <c r="CA380" s="112">
        <v>26.58</v>
      </c>
      <c r="CB380" s="106" t="str">
        <f t="shared" si="93"/>
        <v>Heineken Silver (APAC)</v>
      </c>
      <c r="CC380" s="30"/>
      <c r="CD380" s="30"/>
      <c r="CE380" s="73"/>
      <c r="CF380" s="74"/>
      <c r="CG380" s="30"/>
      <c r="CH380" s="30"/>
      <c r="CI380" s="30">
        <v>100051</v>
      </c>
    </row>
    <row r="381" spans="1:87" ht="15" customHeight="1" x14ac:dyDescent="0.25">
      <c r="A381" s="30" t="s">
        <v>188</v>
      </c>
      <c r="B381" s="30">
        <v>88027242</v>
      </c>
      <c r="C381" s="30" t="s">
        <v>535</v>
      </c>
      <c r="D381" s="96">
        <f>VLOOKUP(B381,'Status update'!B:E,4,0)</f>
        <v>3</v>
      </c>
      <c r="E381" s="96">
        <f>D381</f>
        <v>3</v>
      </c>
      <c r="F381" s="96">
        <f>VLOOKUP(B381,'Status update'!B:D,3,0)</f>
        <v>131</v>
      </c>
      <c r="G381" s="97">
        <f t="shared" si="82"/>
        <v>131</v>
      </c>
      <c r="H381" s="30"/>
      <c r="I381" s="30"/>
      <c r="J381" s="30"/>
      <c r="K381" s="98">
        <f t="shared" si="83"/>
        <v>1.31</v>
      </c>
      <c r="L381" s="98">
        <f t="shared" si="84"/>
        <v>1.31</v>
      </c>
      <c r="M381" s="99"/>
      <c r="N381" s="100">
        <f t="shared" si="85"/>
        <v>0</v>
      </c>
      <c r="O381" s="101">
        <v>1</v>
      </c>
      <c r="P381" s="102"/>
      <c r="Q381" s="103"/>
      <c r="R381" s="103"/>
      <c r="S381" s="30" t="s">
        <v>73</v>
      </c>
      <c r="T381" s="30" t="s">
        <v>536</v>
      </c>
      <c r="U381" s="30">
        <v>125</v>
      </c>
      <c r="V381" s="30">
        <v>55</v>
      </c>
      <c r="W381" s="30">
        <v>3.2</v>
      </c>
      <c r="X381" s="30">
        <v>100</v>
      </c>
      <c r="Y381" s="30" t="s">
        <v>83</v>
      </c>
      <c r="Z381" s="30">
        <v>1</v>
      </c>
      <c r="AA381" s="30" t="s">
        <v>283</v>
      </c>
      <c r="AB381" s="30" t="s">
        <v>77</v>
      </c>
      <c r="AC381" s="30">
        <v>20</v>
      </c>
      <c r="AD381" s="30"/>
      <c r="AE381" s="75"/>
      <c r="AF381" s="73"/>
      <c r="AG381" s="104">
        <f t="shared" si="86"/>
        <v>36.68</v>
      </c>
      <c r="AH381" s="104">
        <f t="shared" si="87"/>
        <v>36.68</v>
      </c>
      <c r="AI381" s="104">
        <f t="shared" si="88"/>
        <v>38.880800000000001</v>
      </c>
      <c r="AJ381" s="104">
        <f t="shared" si="89"/>
        <v>41.68</v>
      </c>
      <c r="AK381" s="104">
        <f t="shared" si="90"/>
        <v>44.18</v>
      </c>
      <c r="AL381" s="105">
        <f t="shared" si="91"/>
        <v>41.68</v>
      </c>
      <c r="AM381" s="105">
        <f t="shared" si="92"/>
        <v>44.18</v>
      </c>
      <c r="AN381" s="105"/>
      <c r="AO381" s="105"/>
      <c r="AP381" s="39">
        <f t="shared" si="98"/>
        <v>1</v>
      </c>
      <c r="AQ381" s="30" t="s">
        <v>91</v>
      </c>
      <c r="AR381" s="30"/>
      <c r="AS381" s="30">
        <v>100</v>
      </c>
      <c r="AT381" s="113">
        <v>36.68</v>
      </c>
      <c r="AU381" s="113">
        <v>36.68</v>
      </c>
      <c r="AV381" s="72">
        <v>36.68</v>
      </c>
      <c r="AW381" s="72">
        <v>38.880800000000001</v>
      </c>
      <c r="AX381" s="113">
        <v>41.68</v>
      </c>
      <c r="AY381" s="113">
        <v>44.18</v>
      </c>
      <c r="AZ381" s="108">
        <v>250</v>
      </c>
      <c r="BA381" s="112">
        <v>36.25</v>
      </c>
      <c r="BB381" s="112"/>
      <c r="BC381" s="112">
        <v>36.25</v>
      </c>
      <c r="BD381" s="112">
        <v>38.425000000000004</v>
      </c>
      <c r="BE381" s="112">
        <v>41.19</v>
      </c>
      <c r="BF381" s="112">
        <v>43.66</v>
      </c>
      <c r="BG381" s="109">
        <v>500</v>
      </c>
      <c r="BH381" s="112">
        <v>35.75</v>
      </c>
      <c r="BI381" s="112"/>
      <c r="BJ381" s="112">
        <v>35.75</v>
      </c>
      <c r="BK381" s="112">
        <v>37.895000000000003</v>
      </c>
      <c r="BL381" s="112">
        <v>40.630000000000003</v>
      </c>
      <c r="BM381" s="112">
        <v>43.06</v>
      </c>
      <c r="BN381" s="109">
        <v>1000</v>
      </c>
      <c r="BO381" s="112">
        <v>34.75</v>
      </c>
      <c r="BP381" s="112"/>
      <c r="BQ381" s="112">
        <v>34.75</v>
      </c>
      <c r="BR381" s="112">
        <v>36.835000000000001</v>
      </c>
      <c r="BS381" s="112">
        <v>39.49</v>
      </c>
      <c r="BT381" s="112">
        <v>41.86</v>
      </c>
      <c r="BU381" s="109">
        <v>2500</v>
      </c>
      <c r="BV381" s="112">
        <v>33.92</v>
      </c>
      <c r="BW381" s="112"/>
      <c r="BX381" s="112">
        <v>33.92</v>
      </c>
      <c r="BY381" s="112"/>
      <c r="BZ381" s="112">
        <v>38.549999999999997</v>
      </c>
      <c r="CA381" s="112">
        <v>40.86</v>
      </c>
      <c r="CB381" s="106" t="str">
        <f t="shared" si="93"/>
        <v>Heineken - 0.0</v>
      </c>
      <c r="CC381" s="30"/>
      <c r="CD381" s="30"/>
      <c r="CE381" s="73"/>
      <c r="CF381" s="74"/>
      <c r="CG381" s="30"/>
      <c r="CH381" s="30"/>
      <c r="CI381" s="30">
        <v>102035</v>
      </c>
    </row>
    <row r="382" spans="1:87" ht="15" customHeight="1" x14ac:dyDescent="0.25">
      <c r="A382" s="30" t="s">
        <v>537</v>
      </c>
      <c r="B382" s="30">
        <v>88026758</v>
      </c>
      <c r="C382" s="30" t="s">
        <v>538</v>
      </c>
      <c r="D382" s="96">
        <f>VLOOKUP(B382,'Status update'!B:E,4,0)</f>
        <v>1</v>
      </c>
      <c r="E382" s="96">
        <f>D382</f>
        <v>1</v>
      </c>
      <c r="F382" s="96">
        <f>VLOOKUP(B382,'Status update'!B:D,3,0)</f>
        <v>0</v>
      </c>
      <c r="G382" s="97">
        <f t="shared" si="82"/>
        <v>0</v>
      </c>
      <c r="H382" s="30"/>
      <c r="I382" s="30"/>
      <c r="J382" s="30"/>
      <c r="K382" s="98">
        <f t="shared" si="83"/>
        <v>0</v>
      </c>
      <c r="L382" s="98">
        <f t="shared" si="84"/>
        <v>0</v>
      </c>
      <c r="M382" s="99"/>
      <c r="N382" s="100">
        <f t="shared" si="85"/>
        <v>0</v>
      </c>
      <c r="O382" s="101"/>
      <c r="P382" s="102"/>
      <c r="Q382" s="103"/>
      <c r="R382" s="103"/>
      <c r="S382" s="30" t="s">
        <v>73</v>
      </c>
      <c r="T382" s="30" t="s">
        <v>106</v>
      </c>
      <c r="U382" s="30">
        <v>62</v>
      </c>
      <c r="V382" s="30">
        <v>20</v>
      </c>
      <c r="W382" s="30">
        <v>9.5</v>
      </c>
      <c r="X382" s="30">
        <v>50</v>
      </c>
      <c r="Y382" s="30" t="s">
        <v>89</v>
      </c>
      <c r="Z382" s="30">
        <v>10</v>
      </c>
      <c r="AA382" s="30" t="s">
        <v>76</v>
      </c>
      <c r="AB382" s="30" t="s">
        <v>108</v>
      </c>
      <c r="AC382" s="30">
        <v>50</v>
      </c>
      <c r="AD382" s="30">
        <v>55</v>
      </c>
      <c r="AE382" s="75"/>
      <c r="AF382" s="73"/>
      <c r="AG382" s="104">
        <f t="shared" si="86"/>
        <v>45.89</v>
      </c>
      <c r="AH382" s="104">
        <f t="shared" si="87"/>
        <v>0</v>
      </c>
      <c r="AI382" s="104">
        <f t="shared" si="88"/>
        <v>46.95</v>
      </c>
      <c r="AJ382" s="104">
        <f t="shared" si="89"/>
        <v>0</v>
      </c>
      <c r="AK382" s="104">
        <f t="shared" si="90"/>
        <v>52.199999999999996</v>
      </c>
      <c r="AL382" s="105">
        <f t="shared" si="91"/>
        <v>0</v>
      </c>
      <c r="AM382" s="105">
        <f t="shared" si="92"/>
        <v>52.199999999999996</v>
      </c>
      <c r="AN382" s="105"/>
      <c r="AO382" s="105"/>
      <c r="AP382" s="39">
        <f t="shared" si="98"/>
        <v>1</v>
      </c>
      <c r="AQ382" s="30" t="s">
        <v>78</v>
      </c>
      <c r="AR382" s="30" t="s">
        <v>79</v>
      </c>
      <c r="AS382" s="30">
        <v>50</v>
      </c>
      <c r="AT382" s="113">
        <v>45.89</v>
      </c>
      <c r="AU382" s="113">
        <v>46.95</v>
      </c>
      <c r="AV382" s="72"/>
      <c r="AW382" s="72">
        <v>46.95</v>
      </c>
      <c r="AX382" s="113"/>
      <c r="AY382" s="113">
        <v>52.199999999999996</v>
      </c>
      <c r="AZ382" s="108">
        <v>100</v>
      </c>
      <c r="BA382" s="112">
        <v>36.57</v>
      </c>
      <c r="BB382" s="112">
        <v>37.619999999999997</v>
      </c>
      <c r="BC382" s="112"/>
      <c r="BD382" s="112">
        <v>37.619999999999997</v>
      </c>
      <c r="BE382" s="112"/>
      <c r="BF382" s="112">
        <v>41.6</v>
      </c>
      <c r="BG382" s="109">
        <v>250</v>
      </c>
      <c r="BH382" s="112">
        <v>30.72</v>
      </c>
      <c r="BI382" s="112">
        <v>31.77</v>
      </c>
      <c r="BJ382" s="112"/>
      <c r="BK382" s="112">
        <v>31.77</v>
      </c>
      <c r="BL382" s="112"/>
      <c r="BM382" s="112">
        <v>35</v>
      </c>
      <c r="BN382" s="109">
        <v>500</v>
      </c>
      <c r="BO382" s="112">
        <v>28.98</v>
      </c>
      <c r="BP382" s="112">
        <v>30.03</v>
      </c>
      <c r="BQ382" s="112"/>
      <c r="BR382" s="112">
        <v>30.03</v>
      </c>
      <c r="BS382" s="112"/>
      <c r="BT382" s="112">
        <v>33</v>
      </c>
      <c r="BU382" s="109">
        <v>1000</v>
      </c>
      <c r="BV382" s="112">
        <v>27.8</v>
      </c>
      <c r="BW382" s="112">
        <v>28.85</v>
      </c>
      <c r="BX382" s="112"/>
      <c r="BY382" s="112">
        <v>28.85</v>
      </c>
      <c r="BZ382" s="112"/>
      <c r="CA382" s="112">
        <v>31.6</v>
      </c>
      <c r="CB382" s="106" t="str">
        <f t="shared" si="93"/>
        <v>Heineken (APAC)</v>
      </c>
      <c r="CC382" s="30"/>
      <c r="CD382" s="30"/>
      <c r="CE382" s="73"/>
      <c r="CF382" s="74"/>
      <c r="CG382" s="30"/>
      <c r="CH382" s="30"/>
      <c r="CI382" s="30">
        <v>101140</v>
      </c>
    </row>
    <row r="383" spans="1:87" ht="15" customHeight="1" x14ac:dyDescent="0.25">
      <c r="A383" s="30" t="s">
        <v>71</v>
      </c>
      <c r="B383" s="30">
        <v>88026759</v>
      </c>
      <c r="C383" s="30" t="s">
        <v>539</v>
      </c>
      <c r="D383" s="96">
        <f>VLOOKUP(B383,'Status update'!B:E,4,0)</f>
        <v>1</v>
      </c>
      <c r="E383" s="96">
        <f>D383</f>
        <v>1</v>
      </c>
      <c r="F383" s="96">
        <f>VLOOKUP(B383,'Status update'!B:D,3,0)</f>
        <v>0</v>
      </c>
      <c r="G383" s="97">
        <f t="shared" si="82"/>
        <v>0</v>
      </c>
      <c r="H383" s="30"/>
      <c r="I383" s="30"/>
      <c r="J383" s="30"/>
      <c r="K383" s="98">
        <f t="shared" si="83"/>
        <v>0</v>
      </c>
      <c r="L383" s="98">
        <f t="shared" si="84"/>
        <v>0</v>
      </c>
      <c r="M383" s="99"/>
      <c r="N383" s="100">
        <f t="shared" si="85"/>
        <v>0</v>
      </c>
      <c r="O383" s="101"/>
      <c r="P383" s="102"/>
      <c r="Q383" s="103"/>
      <c r="R383" s="103"/>
      <c r="S383" s="30" t="s">
        <v>73</v>
      </c>
      <c r="T383" s="30" t="s">
        <v>106</v>
      </c>
      <c r="U383" s="30">
        <v>62</v>
      </c>
      <c r="V383" s="30">
        <v>20</v>
      </c>
      <c r="W383" s="30">
        <v>9.5</v>
      </c>
      <c r="X383" s="30">
        <v>50</v>
      </c>
      <c r="Y383" s="30" t="s">
        <v>89</v>
      </c>
      <c r="Z383" s="30">
        <v>10</v>
      </c>
      <c r="AA383" s="30" t="s">
        <v>76</v>
      </c>
      <c r="AB383" s="30" t="s">
        <v>108</v>
      </c>
      <c r="AC383" s="30">
        <v>50</v>
      </c>
      <c r="AD383" s="30">
        <v>55</v>
      </c>
      <c r="AE383" s="75"/>
      <c r="AF383" s="73"/>
      <c r="AG383" s="104">
        <f t="shared" si="86"/>
        <v>45.89</v>
      </c>
      <c r="AH383" s="104">
        <f t="shared" si="87"/>
        <v>52.314600000000006</v>
      </c>
      <c r="AI383" s="104">
        <f t="shared" si="88"/>
        <v>46.95</v>
      </c>
      <c r="AJ383" s="104">
        <f t="shared" si="89"/>
        <v>59.2</v>
      </c>
      <c r="AK383" s="104">
        <f t="shared" si="90"/>
        <v>0</v>
      </c>
      <c r="AL383" s="105">
        <f t="shared" si="91"/>
        <v>59.2</v>
      </c>
      <c r="AM383" s="105">
        <f t="shared" si="92"/>
        <v>0</v>
      </c>
      <c r="AN383" s="105"/>
      <c r="AO383" s="105"/>
      <c r="AP383" s="39">
        <f t="shared" si="98"/>
        <v>1</v>
      </c>
      <c r="AQ383" s="30" t="s">
        <v>78</v>
      </c>
      <c r="AR383" s="30" t="s">
        <v>79</v>
      </c>
      <c r="AS383" s="30">
        <v>50</v>
      </c>
      <c r="AT383" s="113">
        <v>45.89</v>
      </c>
      <c r="AU383" s="113">
        <v>46.95</v>
      </c>
      <c r="AV383" s="72">
        <v>52.314600000000006</v>
      </c>
      <c r="AW383" s="72">
        <v>46.95</v>
      </c>
      <c r="AX383" s="113">
        <v>59.2</v>
      </c>
      <c r="AY383" s="94"/>
      <c r="AZ383" s="108">
        <v>100</v>
      </c>
      <c r="BA383" s="112">
        <v>36.57</v>
      </c>
      <c r="BB383" s="112">
        <v>37.619999999999997</v>
      </c>
      <c r="BC383" s="112">
        <v>41.689800000000005</v>
      </c>
      <c r="BD383" s="112">
        <v>37.619999999999997</v>
      </c>
      <c r="BE383" s="112">
        <v>46.900000000000006</v>
      </c>
      <c r="BF383" s="70"/>
      <c r="BG383" s="109">
        <v>250</v>
      </c>
      <c r="BH383" s="112">
        <v>30.72</v>
      </c>
      <c r="BI383" s="112">
        <v>31.77</v>
      </c>
      <c r="BJ383" s="112">
        <v>35.020800000000001</v>
      </c>
      <c r="BK383" s="112">
        <v>31.77</v>
      </c>
      <c r="BL383" s="112">
        <v>39.200000000000003</v>
      </c>
      <c r="BM383" s="71"/>
      <c r="BN383" s="109">
        <v>500</v>
      </c>
      <c r="BO383" s="112">
        <v>28.98</v>
      </c>
      <c r="BP383" s="112">
        <v>30.03</v>
      </c>
      <c r="BQ383" s="112">
        <v>33.037200000000006</v>
      </c>
      <c r="BR383" s="112">
        <v>30.03</v>
      </c>
      <c r="BS383" s="112">
        <v>36.9</v>
      </c>
      <c r="BT383" s="71"/>
      <c r="BU383" s="109">
        <v>1000</v>
      </c>
      <c r="BV383" s="112">
        <v>27.8</v>
      </c>
      <c r="BW383" s="112">
        <v>28.85</v>
      </c>
      <c r="BX383" s="112">
        <v>31.692000000000004</v>
      </c>
      <c r="BY383" s="112">
        <v>28.85</v>
      </c>
      <c r="BZ383" s="112">
        <v>35.299999999999997</v>
      </c>
      <c r="CA383" s="76"/>
      <c r="CB383" s="106" t="str">
        <f t="shared" si="93"/>
        <v>Heineken</v>
      </c>
      <c r="CC383" s="30"/>
      <c r="CD383" s="30"/>
      <c r="CE383" s="73"/>
      <c r="CF383" s="74"/>
      <c r="CG383" s="30"/>
      <c r="CH383" s="30"/>
      <c r="CI383" s="30">
        <v>101140</v>
      </c>
    </row>
    <row r="384" spans="1:87" ht="15" customHeight="1" x14ac:dyDescent="0.25">
      <c r="A384" s="30" t="s">
        <v>92</v>
      </c>
      <c r="B384" s="30">
        <v>88027267</v>
      </c>
      <c r="C384" s="30" t="s">
        <v>540</v>
      </c>
      <c r="D384" s="96">
        <f>VLOOKUP(B384,'Status update'!B:E,4,0)</f>
        <v>1</v>
      </c>
      <c r="E384" s="96">
        <v>3</v>
      </c>
      <c r="F384" s="96">
        <f>VLOOKUP(B384,'Status update'!B:D,3,0)</f>
        <v>25</v>
      </c>
      <c r="G384" s="97">
        <f t="shared" si="82"/>
        <v>25</v>
      </c>
      <c r="H384" s="115" t="s">
        <v>99</v>
      </c>
      <c r="I384" s="30"/>
      <c r="J384" s="30"/>
      <c r="K384" s="98">
        <f t="shared" si="83"/>
        <v>0.25</v>
      </c>
      <c r="L384" s="98">
        <f t="shared" si="84"/>
        <v>0.25</v>
      </c>
      <c r="M384" s="99"/>
      <c r="N384" s="100">
        <f t="shared" si="85"/>
        <v>0</v>
      </c>
      <c r="O384" s="101">
        <v>1</v>
      </c>
      <c r="P384" s="102"/>
      <c r="Q384" s="103"/>
      <c r="R384" s="103"/>
      <c r="S384" s="30" t="s">
        <v>73</v>
      </c>
      <c r="T384" s="30" t="s">
        <v>74</v>
      </c>
      <c r="U384" s="30">
        <v>28</v>
      </c>
      <c r="V384" s="30">
        <v>17</v>
      </c>
      <c r="W384" s="30">
        <v>13</v>
      </c>
      <c r="X384" s="30">
        <v>100</v>
      </c>
      <c r="Y384" s="30" t="s">
        <v>75</v>
      </c>
      <c r="Z384" s="30">
        <v>10</v>
      </c>
      <c r="AA384" s="30" t="s">
        <v>76</v>
      </c>
      <c r="AB384" s="30" t="s">
        <v>77</v>
      </c>
      <c r="AC384" s="30">
        <v>77</v>
      </c>
      <c r="AD384" s="30"/>
      <c r="AE384" s="75"/>
      <c r="AF384" s="73"/>
      <c r="AG384" s="104">
        <f t="shared" si="86"/>
        <v>25.69</v>
      </c>
      <c r="AH384" s="104">
        <f t="shared" si="87"/>
        <v>29.286600000000004</v>
      </c>
      <c r="AI384" s="104">
        <f t="shared" si="88"/>
        <v>29.276895943562607</v>
      </c>
      <c r="AJ384" s="104">
        <f t="shared" si="89"/>
        <v>35.6</v>
      </c>
      <c r="AK384" s="104">
        <f t="shared" si="90"/>
        <v>35.6</v>
      </c>
      <c r="AL384" s="105">
        <f t="shared" si="91"/>
        <v>35.6</v>
      </c>
      <c r="AM384" s="105">
        <f t="shared" si="92"/>
        <v>35.6</v>
      </c>
      <c r="AN384" s="105"/>
      <c r="AO384" s="105"/>
      <c r="AP384" s="39">
        <f t="shared" si="98"/>
        <v>1</v>
      </c>
      <c r="AQ384" s="30" t="s">
        <v>123</v>
      </c>
      <c r="AR384" s="30" t="s">
        <v>79</v>
      </c>
      <c r="AS384" s="30">
        <v>100</v>
      </c>
      <c r="AT384" s="113">
        <v>25.69</v>
      </c>
      <c r="AU384" s="113">
        <v>29.276895943562607</v>
      </c>
      <c r="AV384" s="72">
        <v>29.286600000000004</v>
      </c>
      <c r="AW384" s="72">
        <v>29.276895943562607</v>
      </c>
      <c r="AX384" s="113">
        <v>35.6</v>
      </c>
      <c r="AY384" s="113">
        <v>35.6</v>
      </c>
      <c r="AZ384" s="108">
        <v>250</v>
      </c>
      <c r="BA384" s="112">
        <v>22.73</v>
      </c>
      <c r="BB384" s="112">
        <v>24.452003023431597</v>
      </c>
      <c r="BC384" s="112">
        <v>25.912200000000002</v>
      </c>
      <c r="BD384" s="112">
        <v>24.452003023431597</v>
      </c>
      <c r="BE384" s="112">
        <v>31.5</v>
      </c>
      <c r="BF384" s="112">
        <v>31.5</v>
      </c>
      <c r="BG384" s="109">
        <v>500</v>
      </c>
      <c r="BH384" s="112">
        <v>21.86</v>
      </c>
      <c r="BI384" s="112">
        <v>22.978080120937264</v>
      </c>
      <c r="BJ384" s="112">
        <v>24.920400000000001</v>
      </c>
      <c r="BK384" s="112">
        <v>22.978080120937264</v>
      </c>
      <c r="BL384" s="112">
        <v>30.299999999999997</v>
      </c>
      <c r="BM384" s="112">
        <v>30.299999999999997</v>
      </c>
      <c r="BN384" s="109">
        <v>1000</v>
      </c>
      <c r="BO384" s="112">
        <v>21.37</v>
      </c>
      <c r="BP384" s="112">
        <v>22.108843537414959</v>
      </c>
      <c r="BQ384" s="112">
        <v>24.361800000000002</v>
      </c>
      <c r="BR384" s="112">
        <v>22.108843537414959</v>
      </c>
      <c r="BS384" s="112">
        <v>29.6</v>
      </c>
      <c r="BT384" s="112">
        <v>29.6</v>
      </c>
      <c r="BU384" s="109">
        <v>2500</v>
      </c>
      <c r="BV384" s="112">
        <v>21</v>
      </c>
      <c r="BW384" s="112">
        <v>21.617535903250189</v>
      </c>
      <c r="BX384" s="112">
        <v>23.94</v>
      </c>
      <c r="BY384" s="112">
        <v>21.617535903250189</v>
      </c>
      <c r="BZ384" s="112">
        <v>29.1</v>
      </c>
      <c r="CA384" s="112">
        <v>29.1</v>
      </c>
      <c r="CB384" s="106" t="str">
        <f t="shared" si="93"/>
        <v>Heineken Silver (Global)</v>
      </c>
      <c r="CC384" s="30"/>
      <c r="CD384" s="30"/>
      <c r="CE384" s="73"/>
      <c r="CF384" s="74"/>
      <c r="CG384" s="30"/>
      <c r="CH384" s="30"/>
      <c r="CI384" s="30">
        <v>100051</v>
      </c>
    </row>
    <row r="385" spans="1:87" ht="15" customHeight="1" x14ac:dyDescent="0.25">
      <c r="A385" s="30" t="s">
        <v>251</v>
      </c>
      <c r="B385" s="30">
        <v>88026785</v>
      </c>
      <c r="C385" s="30" t="s">
        <v>541</v>
      </c>
      <c r="D385" s="96">
        <f>VLOOKUP(B385,'Status update'!B:E,4,0)</f>
        <v>1</v>
      </c>
      <c r="E385" s="96">
        <f t="shared" ref="E385:E393" si="99">D385</f>
        <v>1</v>
      </c>
      <c r="F385" s="96">
        <f>VLOOKUP(B385,'Status update'!B:D,3,0)</f>
        <v>0</v>
      </c>
      <c r="G385" s="97">
        <f t="shared" si="82"/>
        <v>0</v>
      </c>
      <c r="H385" s="30"/>
      <c r="I385" s="30"/>
      <c r="J385" s="30"/>
      <c r="K385" s="98">
        <f t="shared" si="83"/>
        <v>0</v>
      </c>
      <c r="L385" s="98">
        <f t="shared" si="84"/>
        <v>0</v>
      </c>
      <c r="M385" s="99"/>
      <c r="N385" s="100">
        <f t="shared" si="85"/>
        <v>0</v>
      </c>
      <c r="O385" s="101"/>
      <c r="P385" s="102"/>
      <c r="Q385" s="103"/>
      <c r="R385" s="103"/>
      <c r="S385" s="30" t="s">
        <v>73</v>
      </c>
      <c r="T385" s="30" t="s">
        <v>74</v>
      </c>
      <c r="U385" s="30">
        <v>7.8</v>
      </c>
      <c r="V385" s="30">
        <v>7.8</v>
      </c>
      <c r="W385" s="30">
        <v>1.82</v>
      </c>
      <c r="X385" s="30">
        <v>208</v>
      </c>
      <c r="Y385" s="30" t="s">
        <v>75</v>
      </c>
      <c r="Z385" s="30">
        <v>12</v>
      </c>
      <c r="AA385" s="30" t="s">
        <v>76</v>
      </c>
      <c r="AB385" s="30" t="s">
        <v>77</v>
      </c>
      <c r="AC385" s="30">
        <v>70</v>
      </c>
      <c r="AD385" s="30">
        <v>77</v>
      </c>
      <c r="AE385" s="75"/>
      <c r="AF385" s="73"/>
      <c r="AG385" s="104">
        <f t="shared" si="86"/>
        <v>0</v>
      </c>
      <c r="AH385" s="104">
        <f t="shared" si="87"/>
        <v>0</v>
      </c>
      <c r="AI385" s="104">
        <f t="shared" si="88"/>
        <v>34.58</v>
      </c>
      <c r="AJ385" s="104">
        <f t="shared" si="89"/>
        <v>0</v>
      </c>
      <c r="AK385" s="104">
        <f t="shared" si="90"/>
        <v>39.24</v>
      </c>
      <c r="AL385" s="105">
        <f t="shared" si="91"/>
        <v>0</v>
      </c>
      <c r="AM385" s="105">
        <f t="shared" si="92"/>
        <v>39.24</v>
      </c>
      <c r="AN385" s="105"/>
      <c r="AO385" s="105"/>
      <c r="AP385" s="39">
        <f t="shared" si="98"/>
        <v>1</v>
      </c>
      <c r="AQ385" s="30">
        <v>0</v>
      </c>
      <c r="AR385" s="30" t="s">
        <v>79</v>
      </c>
      <c r="AS385" s="30">
        <v>208</v>
      </c>
      <c r="AT385" s="113"/>
      <c r="AU385" s="113">
        <v>34.58</v>
      </c>
      <c r="AV385" s="72"/>
      <c r="AW385" s="72">
        <v>34.58</v>
      </c>
      <c r="AX385" s="113"/>
      <c r="AY385" s="113">
        <v>39.24</v>
      </c>
      <c r="AZ385" s="108">
        <v>417</v>
      </c>
      <c r="BA385" s="112"/>
      <c r="BB385" s="112">
        <v>33.35</v>
      </c>
      <c r="BC385" s="112"/>
      <c r="BD385" s="112">
        <v>33.35</v>
      </c>
      <c r="BE385" s="112"/>
      <c r="BF385" s="112">
        <v>37.92</v>
      </c>
      <c r="BG385" s="109">
        <v>833</v>
      </c>
      <c r="BH385" s="112"/>
      <c r="BI385" s="112">
        <v>31.27</v>
      </c>
      <c r="BJ385" s="112"/>
      <c r="BK385" s="112">
        <v>31.27</v>
      </c>
      <c r="BL385" s="112"/>
      <c r="BM385" s="112">
        <v>35.519999999999996</v>
      </c>
      <c r="BN385" s="109">
        <v>2083</v>
      </c>
      <c r="BO385" s="112"/>
      <c r="BP385" s="112">
        <v>30.29</v>
      </c>
      <c r="BQ385" s="112"/>
      <c r="BR385" s="112">
        <v>30.29</v>
      </c>
      <c r="BS385" s="112"/>
      <c r="BT385" s="112">
        <v>34.44</v>
      </c>
      <c r="BU385" s="109"/>
      <c r="BV385" s="112"/>
      <c r="BW385" s="112"/>
      <c r="BX385" s="112"/>
      <c r="BY385" s="112"/>
      <c r="BZ385" s="112"/>
      <c r="CA385" s="112"/>
      <c r="CB385" s="106" t="str">
        <f t="shared" si="93"/>
        <v>Heineken Silver (APAC)</v>
      </c>
      <c r="CC385" s="30"/>
      <c r="CD385" s="30"/>
      <c r="CE385" s="73"/>
      <c r="CF385" s="74"/>
      <c r="CG385" s="30"/>
      <c r="CH385" s="30"/>
      <c r="CI385" s="30">
        <v>100051</v>
      </c>
    </row>
    <row r="386" spans="1:87" ht="15" customHeight="1" x14ac:dyDescent="0.25">
      <c r="A386" s="30" t="s">
        <v>71</v>
      </c>
      <c r="B386" s="30">
        <v>88026850</v>
      </c>
      <c r="C386" s="30" t="s">
        <v>542</v>
      </c>
      <c r="D386" s="96">
        <f>VLOOKUP(B386,'Status update'!B:E,4,0)</f>
        <v>1</v>
      </c>
      <c r="E386" s="96">
        <f t="shared" si="99"/>
        <v>1</v>
      </c>
      <c r="F386" s="96">
        <f>VLOOKUP(B386,'Status update'!B:D,3,0)</f>
        <v>0</v>
      </c>
      <c r="G386" s="97">
        <f t="shared" ref="G386:G448" si="100">F386-Q386-R386+M386</f>
        <v>0</v>
      </c>
      <c r="H386" s="30"/>
      <c r="I386" s="30"/>
      <c r="J386" s="30"/>
      <c r="K386" s="98">
        <f t="shared" ref="K386:K448" si="101">F386/X386</f>
        <v>0</v>
      </c>
      <c r="L386" s="98">
        <f t="shared" ref="L386:L448" si="102">G386/X386</f>
        <v>0</v>
      </c>
      <c r="M386" s="99"/>
      <c r="N386" s="100">
        <f t="shared" ref="N386:N448" si="103">M386*AH386</f>
        <v>0</v>
      </c>
      <c r="O386" s="101"/>
      <c r="P386" s="102"/>
      <c r="Q386" s="103"/>
      <c r="R386" s="103"/>
      <c r="S386" s="30" t="s">
        <v>73</v>
      </c>
      <c r="T386" s="30" t="s">
        <v>74</v>
      </c>
      <c r="U386" s="30">
        <v>63.7</v>
      </c>
      <c r="V386" s="30">
        <v>17</v>
      </c>
      <c r="W386" s="30">
        <v>9.4</v>
      </c>
      <c r="X386" s="30">
        <v>500</v>
      </c>
      <c r="Y386" s="30" t="s">
        <v>89</v>
      </c>
      <c r="Z386" s="30">
        <v>4</v>
      </c>
      <c r="AA386" s="30" t="s">
        <v>76</v>
      </c>
      <c r="AB386" s="30" t="s">
        <v>108</v>
      </c>
      <c r="AC386" s="30">
        <v>70</v>
      </c>
      <c r="AD386" s="30">
        <v>77</v>
      </c>
      <c r="AE386" s="75"/>
      <c r="AF386" s="73"/>
      <c r="AG386" s="104">
        <f t="shared" ref="AG386:AG448" si="104">IF($AP386=1,AT386,IF($AP386=2,BA386,IF($AP386=3,BH386,IF($AP386=4,BO386,IF($AP386=5,BV386,0)))))</f>
        <v>83.91</v>
      </c>
      <c r="AH386" s="104">
        <f t="shared" ref="AH386:AH448" si="105">IF($AP386=1,AV386,IF(AP386=2,BC386,IF(AP386=3,BJ386,IF(AP386=4,BQ386,IF(AP386=5,BX386,0)))))</f>
        <v>95.65740000000001</v>
      </c>
      <c r="AI386" s="104">
        <f t="shared" ref="AI386:AI448" si="106">IF($AP386=1,AW386,IF(AP386=2,BD386,IF(AP386=3,BK386,IF(AP386=4,BR386,IF(AP386=5,BY386,0)))))</f>
        <v>83.91</v>
      </c>
      <c r="AJ386" s="104">
        <f t="shared" ref="AJ386:AJ448" si="107">AX386</f>
        <v>112</v>
      </c>
      <c r="AK386" s="104">
        <f t="shared" ref="AK386:AK448" si="108">AY386</f>
        <v>96.56</v>
      </c>
      <c r="AL386" s="105">
        <f t="shared" ref="AL386:AL448" si="109">IF($AP386=1,AX386,IF($AP386=2,BE386,IF($AP386=3,BL386,IF($AP386=4,BS386,IF($AP386=5,BZ386,0)))))</f>
        <v>112</v>
      </c>
      <c r="AM386" s="105">
        <f t="shared" ref="AM386:AM448" si="110">IF($AP386=1,AY386,IF($AP386=2,BF386,IF($AP386=3,BM386,IF($AP386=4,BT386,IF($AP386=5,CA386,0)))))</f>
        <v>96.56</v>
      </c>
      <c r="AN386" s="105"/>
      <c r="AO386" s="105"/>
      <c r="AP386" s="39">
        <f t="shared" si="98"/>
        <v>1</v>
      </c>
      <c r="AQ386" s="30" t="s">
        <v>78</v>
      </c>
      <c r="AR386" s="30" t="s">
        <v>79</v>
      </c>
      <c r="AS386" s="30">
        <v>500</v>
      </c>
      <c r="AT386" s="113">
        <v>83.91</v>
      </c>
      <c r="AU386" s="113">
        <v>83.91</v>
      </c>
      <c r="AV386" s="72">
        <v>95.65740000000001</v>
      </c>
      <c r="AW386" s="72">
        <v>83.91</v>
      </c>
      <c r="AX386" s="113">
        <v>112</v>
      </c>
      <c r="AY386" s="113">
        <v>96.56</v>
      </c>
      <c r="AZ386" s="108">
        <v>1250</v>
      </c>
      <c r="BA386" s="112">
        <v>81.37</v>
      </c>
      <c r="BB386" s="112">
        <v>81.37</v>
      </c>
      <c r="BC386" s="112">
        <v>92.761800000000022</v>
      </c>
      <c r="BD386" s="112">
        <v>81.37</v>
      </c>
      <c r="BE386" s="112">
        <v>108.56</v>
      </c>
      <c r="BF386" s="112">
        <v>93.6</v>
      </c>
      <c r="BG386" s="109">
        <v>2500</v>
      </c>
      <c r="BH386" s="112">
        <v>75.83</v>
      </c>
      <c r="BI386" s="112">
        <v>75.829629629629622</v>
      </c>
      <c r="BJ386" s="112">
        <v>86.446200000000005</v>
      </c>
      <c r="BK386" s="112">
        <v>75.829629629629622</v>
      </c>
      <c r="BL386" s="112">
        <v>101.2</v>
      </c>
      <c r="BM386" s="112">
        <v>87.24</v>
      </c>
      <c r="BN386" s="109">
        <v>6250</v>
      </c>
      <c r="BO386" s="112">
        <v>74.8</v>
      </c>
      <c r="BP386" s="112">
        <v>74.8</v>
      </c>
      <c r="BQ386" s="112">
        <v>85.272000000000006</v>
      </c>
      <c r="BR386" s="112">
        <v>74.8</v>
      </c>
      <c r="BS386" s="112">
        <v>99.8</v>
      </c>
      <c r="BT386" s="112">
        <v>86.04</v>
      </c>
      <c r="BU386" s="109"/>
      <c r="BV386" s="112"/>
      <c r="BW386" s="112"/>
      <c r="BX386" s="112"/>
      <c r="BY386" s="112"/>
      <c r="BZ386" s="112"/>
      <c r="CA386" s="112"/>
      <c r="CB386" s="106" t="str">
        <f t="shared" ref="CB386:CB448" si="111">A386</f>
        <v>Heineken</v>
      </c>
      <c r="CC386" s="30"/>
      <c r="CD386" s="30"/>
      <c r="CE386" s="73"/>
      <c r="CF386" s="74"/>
      <c r="CG386" s="30"/>
      <c r="CH386" s="30"/>
      <c r="CI386" s="30">
        <v>100051</v>
      </c>
    </row>
    <row r="387" spans="1:87" ht="15" customHeight="1" x14ac:dyDescent="0.25">
      <c r="A387" s="30" t="s">
        <v>251</v>
      </c>
      <c r="B387" s="30">
        <v>88026869</v>
      </c>
      <c r="C387" s="30" t="s">
        <v>543</v>
      </c>
      <c r="D387" s="96">
        <f>VLOOKUP(B387,'Status update'!B:E,4,0)</f>
        <v>1</v>
      </c>
      <c r="E387" s="96">
        <f t="shared" si="99"/>
        <v>1</v>
      </c>
      <c r="F387" s="96">
        <f>VLOOKUP(B387,'Status update'!B:D,3,0)</f>
        <v>0</v>
      </c>
      <c r="G387" s="97">
        <f t="shared" si="100"/>
        <v>0</v>
      </c>
      <c r="H387" s="30"/>
      <c r="I387" s="30"/>
      <c r="J387" s="30"/>
      <c r="K387" s="98">
        <f t="shared" si="101"/>
        <v>0</v>
      </c>
      <c r="L387" s="98">
        <f t="shared" si="102"/>
        <v>0</v>
      </c>
      <c r="M387" s="99"/>
      <c r="N387" s="100">
        <f t="shared" si="103"/>
        <v>0</v>
      </c>
      <c r="O387" s="101"/>
      <c r="P387" s="102"/>
      <c r="Q387" s="103"/>
      <c r="R387" s="103"/>
      <c r="S387" s="30" t="s">
        <v>73</v>
      </c>
      <c r="T387" s="30" t="s">
        <v>74</v>
      </c>
      <c r="U387" s="30">
        <v>37</v>
      </c>
      <c r="V387" s="30">
        <v>15</v>
      </c>
      <c r="W387" s="30">
        <v>27</v>
      </c>
      <c r="X387" s="30">
        <v>250</v>
      </c>
      <c r="Y387" s="30" t="s">
        <v>75</v>
      </c>
      <c r="Z387" s="30">
        <v>10</v>
      </c>
      <c r="AA387" s="30" t="s">
        <v>76</v>
      </c>
      <c r="AB387" s="30" t="s">
        <v>77</v>
      </c>
      <c r="AC387" s="30">
        <v>70</v>
      </c>
      <c r="AD387" s="30">
        <v>77</v>
      </c>
      <c r="AE387" s="75"/>
      <c r="AF387" s="73"/>
      <c r="AG387" s="104">
        <f t="shared" si="104"/>
        <v>0</v>
      </c>
      <c r="AH387" s="104">
        <f t="shared" si="105"/>
        <v>0</v>
      </c>
      <c r="AI387" s="104">
        <f t="shared" si="106"/>
        <v>65.400000000000006</v>
      </c>
      <c r="AJ387" s="104">
        <f t="shared" si="107"/>
        <v>0</v>
      </c>
      <c r="AK387" s="104">
        <f t="shared" si="108"/>
        <v>75.199999999999989</v>
      </c>
      <c r="AL387" s="105">
        <f t="shared" si="109"/>
        <v>0</v>
      </c>
      <c r="AM387" s="105">
        <f t="shared" si="110"/>
        <v>75.199999999999989</v>
      </c>
      <c r="AN387" s="105"/>
      <c r="AO387" s="105"/>
      <c r="AP387" s="39">
        <f t="shared" si="98"/>
        <v>1</v>
      </c>
      <c r="AQ387" s="30">
        <v>0</v>
      </c>
      <c r="AR387" s="30" t="s">
        <v>79</v>
      </c>
      <c r="AS387" s="30">
        <v>250</v>
      </c>
      <c r="AT387" s="113"/>
      <c r="AU387" s="113">
        <v>65.400000000000006</v>
      </c>
      <c r="AV387" s="72"/>
      <c r="AW387" s="72">
        <v>65.400000000000006</v>
      </c>
      <c r="AX387" s="113"/>
      <c r="AY387" s="113">
        <v>75.199999999999989</v>
      </c>
      <c r="AZ387" s="108">
        <v>500</v>
      </c>
      <c r="BA387" s="112"/>
      <c r="BB387" s="112">
        <v>63.21</v>
      </c>
      <c r="BC387" s="112"/>
      <c r="BD387" s="112">
        <v>63.21</v>
      </c>
      <c r="BE387" s="112"/>
      <c r="BF387" s="112">
        <v>72.699999999999989</v>
      </c>
      <c r="BG387" s="109">
        <v>1000</v>
      </c>
      <c r="BH387" s="112"/>
      <c r="BI387" s="112">
        <v>62.45</v>
      </c>
      <c r="BJ387" s="112"/>
      <c r="BK387" s="112">
        <v>62.45</v>
      </c>
      <c r="BL387" s="112"/>
      <c r="BM387" s="112">
        <v>71.8</v>
      </c>
      <c r="BN387" s="109">
        <v>2500</v>
      </c>
      <c r="BO387" s="112"/>
      <c r="BP387" s="112">
        <v>60.26</v>
      </c>
      <c r="BQ387" s="112"/>
      <c r="BR387" s="112">
        <v>60.26</v>
      </c>
      <c r="BS387" s="112"/>
      <c r="BT387" s="112">
        <v>69.3</v>
      </c>
      <c r="BU387" s="109"/>
      <c r="BV387" s="112"/>
      <c r="BW387" s="112"/>
      <c r="BX387" s="112"/>
      <c r="BY387" s="112"/>
      <c r="BZ387" s="112"/>
      <c r="CA387" s="112"/>
      <c r="CB387" s="106" t="str">
        <f t="shared" si="111"/>
        <v>Heineken Silver (APAC)</v>
      </c>
      <c r="CC387" s="30"/>
      <c r="CD387" s="30"/>
      <c r="CE387" s="73"/>
      <c r="CF387" s="74"/>
      <c r="CG387" s="30"/>
      <c r="CH387" s="30"/>
      <c r="CI387" s="30">
        <v>100051</v>
      </c>
    </row>
    <row r="388" spans="1:87" ht="15" customHeight="1" x14ac:dyDescent="0.25">
      <c r="A388" s="30" t="s">
        <v>251</v>
      </c>
      <c r="B388" s="30">
        <v>88026870</v>
      </c>
      <c r="C388" s="30" t="s">
        <v>544</v>
      </c>
      <c r="D388" s="96">
        <f>VLOOKUP(B388,'Status update'!B:E,4,0)</f>
        <v>1</v>
      </c>
      <c r="E388" s="96">
        <f t="shared" si="99"/>
        <v>1</v>
      </c>
      <c r="F388" s="96">
        <f>VLOOKUP(B388,'Status update'!B:D,3,0)</f>
        <v>0</v>
      </c>
      <c r="G388" s="97">
        <f t="shared" si="100"/>
        <v>0</v>
      </c>
      <c r="H388" s="30"/>
      <c r="I388" s="30"/>
      <c r="J388" s="30"/>
      <c r="K388" s="98">
        <f t="shared" si="101"/>
        <v>0</v>
      </c>
      <c r="L388" s="98">
        <f t="shared" si="102"/>
        <v>0</v>
      </c>
      <c r="M388" s="99"/>
      <c r="N388" s="100">
        <f t="shared" si="103"/>
        <v>0</v>
      </c>
      <c r="O388" s="101"/>
      <c r="P388" s="102"/>
      <c r="Q388" s="103"/>
      <c r="R388" s="103"/>
      <c r="S388" s="30" t="s">
        <v>73</v>
      </c>
      <c r="T388" s="30" t="s">
        <v>74</v>
      </c>
      <c r="U388" s="30">
        <v>33</v>
      </c>
      <c r="V388" s="30">
        <v>33</v>
      </c>
      <c r="W388" s="30">
        <v>8</v>
      </c>
      <c r="X388" s="30">
        <v>100</v>
      </c>
      <c r="Y388" s="30" t="s">
        <v>75</v>
      </c>
      <c r="Z388" s="30">
        <v>10</v>
      </c>
      <c r="AA388" s="30" t="s">
        <v>76</v>
      </c>
      <c r="AB388" s="30" t="s">
        <v>117</v>
      </c>
      <c r="AC388" s="30">
        <v>70</v>
      </c>
      <c r="AD388" s="30">
        <v>84</v>
      </c>
      <c r="AE388" s="75"/>
      <c r="AF388" s="73"/>
      <c r="AG388" s="104">
        <f t="shared" si="104"/>
        <v>0</v>
      </c>
      <c r="AH388" s="104">
        <f t="shared" si="105"/>
        <v>0</v>
      </c>
      <c r="AI388" s="104">
        <f t="shared" si="106"/>
        <v>58.12</v>
      </c>
      <c r="AJ388" s="104">
        <f t="shared" si="107"/>
        <v>0</v>
      </c>
      <c r="AK388" s="104">
        <f t="shared" si="108"/>
        <v>66.900000000000006</v>
      </c>
      <c r="AL388" s="105">
        <f t="shared" si="109"/>
        <v>0</v>
      </c>
      <c r="AM388" s="105">
        <f t="shared" si="110"/>
        <v>66.900000000000006</v>
      </c>
      <c r="AN388" s="105"/>
      <c r="AO388" s="105"/>
      <c r="AP388" s="39">
        <f t="shared" si="98"/>
        <v>1</v>
      </c>
      <c r="AQ388" s="30">
        <v>0</v>
      </c>
      <c r="AR388" s="30" t="s">
        <v>79</v>
      </c>
      <c r="AS388" s="30">
        <v>100</v>
      </c>
      <c r="AT388" s="113"/>
      <c r="AU388" s="113">
        <v>58.12</v>
      </c>
      <c r="AV388" s="72"/>
      <c r="AW388" s="72">
        <v>58.12</v>
      </c>
      <c r="AX388" s="113"/>
      <c r="AY388" s="113">
        <v>66.900000000000006</v>
      </c>
      <c r="AZ388" s="108">
        <v>250</v>
      </c>
      <c r="BA388" s="112"/>
      <c r="BB388" s="112">
        <v>51.58</v>
      </c>
      <c r="BC388" s="112"/>
      <c r="BD388" s="112">
        <v>51.58</v>
      </c>
      <c r="BE388" s="112"/>
      <c r="BF388" s="112">
        <v>59.3</v>
      </c>
      <c r="BG388" s="109">
        <v>500</v>
      </c>
      <c r="BH388" s="112"/>
      <c r="BI388" s="112">
        <v>46.77</v>
      </c>
      <c r="BJ388" s="112"/>
      <c r="BK388" s="112">
        <v>46.77</v>
      </c>
      <c r="BL388" s="112"/>
      <c r="BM388" s="112">
        <v>53.8</v>
      </c>
      <c r="BN388" s="109">
        <v>1000</v>
      </c>
      <c r="BO388" s="112"/>
      <c r="BP388" s="112">
        <v>43.56</v>
      </c>
      <c r="BQ388" s="112"/>
      <c r="BR388" s="112">
        <v>43.56</v>
      </c>
      <c r="BS388" s="112"/>
      <c r="BT388" s="112">
        <v>50.099999999999994</v>
      </c>
      <c r="BU388" s="109">
        <v>2500</v>
      </c>
      <c r="BV388" s="112"/>
      <c r="BW388" s="112">
        <v>40.6</v>
      </c>
      <c r="BX388" s="112"/>
      <c r="BY388" s="112">
        <v>40.6</v>
      </c>
      <c r="BZ388" s="112"/>
      <c r="CA388" s="112">
        <v>46.7</v>
      </c>
      <c r="CB388" s="106" t="str">
        <f t="shared" si="111"/>
        <v>Heineken Silver (APAC)</v>
      </c>
      <c r="CC388" s="30"/>
      <c r="CD388" s="30"/>
      <c r="CE388" s="73"/>
      <c r="CF388" s="74"/>
      <c r="CG388" s="30"/>
      <c r="CH388" s="30"/>
      <c r="CI388" s="30">
        <v>100051</v>
      </c>
    </row>
    <row r="389" spans="1:87" ht="15" customHeight="1" x14ac:dyDescent="0.25">
      <c r="A389" s="30" t="s">
        <v>251</v>
      </c>
      <c r="B389" s="30">
        <v>88026871</v>
      </c>
      <c r="C389" s="30" t="s">
        <v>545</v>
      </c>
      <c r="D389" s="96">
        <f>VLOOKUP(B389,'Status update'!B:E,4,0)</f>
        <v>1</v>
      </c>
      <c r="E389" s="96">
        <f t="shared" si="99"/>
        <v>1</v>
      </c>
      <c r="F389" s="96">
        <f>VLOOKUP(B389,'Status update'!B:D,3,0)</f>
        <v>0</v>
      </c>
      <c r="G389" s="97">
        <f t="shared" si="100"/>
        <v>0</v>
      </c>
      <c r="H389" s="30"/>
      <c r="I389" s="30"/>
      <c r="J389" s="30"/>
      <c r="K389" s="98">
        <f t="shared" si="101"/>
        <v>0</v>
      </c>
      <c r="L389" s="98">
        <f t="shared" si="102"/>
        <v>0</v>
      </c>
      <c r="M389" s="99"/>
      <c r="N389" s="100">
        <f t="shared" si="103"/>
        <v>0</v>
      </c>
      <c r="O389" s="101"/>
      <c r="P389" s="102"/>
      <c r="Q389" s="103"/>
      <c r="R389" s="103"/>
      <c r="S389" s="30" t="s">
        <v>73</v>
      </c>
      <c r="T389" s="30" t="s">
        <v>74</v>
      </c>
      <c r="U389" s="30">
        <v>38</v>
      </c>
      <c r="V389" s="30">
        <v>30</v>
      </c>
      <c r="W389" s="30">
        <v>4</v>
      </c>
      <c r="X389" s="30">
        <v>250</v>
      </c>
      <c r="Y389" s="30" t="s">
        <v>83</v>
      </c>
      <c r="Z389" s="30">
        <v>1</v>
      </c>
      <c r="AA389" s="30" t="s">
        <v>76</v>
      </c>
      <c r="AB389" s="30" t="s">
        <v>77</v>
      </c>
      <c r="AC389" s="30">
        <v>70</v>
      </c>
      <c r="AD389" s="30">
        <v>77</v>
      </c>
      <c r="AE389" s="75"/>
      <c r="AF389" s="73"/>
      <c r="AG389" s="104">
        <f t="shared" si="104"/>
        <v>0</v>
      </c>
      <c r="AH389" s="104">
        <f t="shared" si="105"/>
        <v>0</v>
      </c>
      <c r="AI389" s="104">
        <f t="shared" si="106"/>
        <v>21.37</v>
      </c>
      <c r="AJ389" s="104">
        <f t="shared" si="107"/>
        <v>0</v>
      </c>
      <c r="AK389" s="104">
        <f t="shared" si="108"/>
        <v>24.25</v>
      </c>
      <c r="AL389" s="105">
        <f t="shared" si="109"/>
        <v>0</v>
      </c>
      <c r="AM389" s="105">
        <f t="shared" si="110"/>
        <v>24.25</v>
      </c>
      <c r="AN389" s="105"/>
      <c r="AO389" s="105"/>
      <c r="AP389" s="39">
        <f t="shared" si="98"/>
        <v>1</v>
      </c>
      <c r="AQ389" s="30">
        <v>0</v>
      </c>
      <c r="AR389" s="30" t="s">
        <v>79</v>
      </c>
      <c r="AS389" s="30">
        <v>250</v>
      </c>
      <c r="AT389" s="113"/>
      <c r="AU389" s="113">
        <v>21.37</v>
      </c>
      <c r="AV389" s="72"/>
      <c r="AW389" s="72">
        <v>21.37</v>
      </c>
      <c r="AX389" s="113"/>
      <c r="AY389" s="113">
        <v>24.25</v>
      </c>
      <c r="AZ389" s="108">
        <v>500</v>
      </c>
      <c r="BA389" s="112"/>
      <c r="BB389" s="112">
        <v>16.12</v>
      </c>
      <c r="BC389" s="112"/>
      <c r="BD389" s="112">
        <v>16.12</v>
      </c>
      <c r="BE389" s="112"/>
      <c r="BF389" s="112">
        <v>18.32</v>
      </c>
      <c r="BG389" s="109">
        <v>1000</v>
      </c>
      <c r="BH389" s="112"/>
      <c r="BI389" s="112">
        <v>15.07</v>
      </c>
      <c r="BJ389" s="112"/>
      <c r="BK389" s="112">
        <v>15.07</v>
      </c>
      <c r="BL389" s="112"/>
      <c r="BM389" s="112">
        <v>17.13</v>
      </c>
      <c r="BN389" s="109"/>
      <c r="BO389" s="112"/>
      <c r="BP389" s="112"/>
      <c r="BQ389" s="112"/>
      <c r="BR389" s="112"/>
      <c r="BS389" s="112"/>
      <c r="BT389" s="112"/>
      <c r="BU389" s="109"/>
      <c r="BV389" s="112"/>
      <c r="BW389" s="112"/>
      <c r="BX389" s="112"/>
      <c r="BY389" s="112"/>
      <c r="BZ389" s="112"/>
      <c r="CA389" s="112"/>
      <c r="CB389" s="106" t="str">
        <f t="shared" si="111"/>
        <v>Heineken Silver (APAC)</v>
      </c>
      <c r="CC389" s="30"/>
      <c r="CD389" s="30"/>
      <c r="CE389" s="73"/>
      <c r="CF389" s="74"/>
      <c r="CG389" s="30"/>
      <c r="CH389" s="30"/>
      <c r="CI389" s="30">
        <v>100051</v>
      </c>
    </row>
    <row r="390" spans="1:87" ht="15" customHeight="1" x14ac:dyDescent="0.25">
      <c r="A390" s="30" t="s">
        <v>251</v>
      </c>
      <c r="B390" s="30">
        <v>88026874</v>
      </c>
      <c r="C390" s="30" t="s">
        <v>546</v>
      </c>
      <c r="D390" s="96">
        <f>VLOOKUP(B390,'Status update'!B:E,4,0)</f>
        <v>1</v>
      </c>
      <c r="E390" s="96">
        <f t="shared" si="99"/>
        <v>1</v>
      </c>
      <c r="F390" s="96">
        <f>VLOOKUP(B390,'Status update'!B:D,3,0)</f>
        <v>0</v>
      </c>
      <c r="G390" s="97">
        <f t="shared" si="100"/>
        <v>0</v>
      </c>
      <c r="H390" s="30"/>
      <c r="I390" s="30"/>
      <c r="J390" s="30"/>
      <c r="K390" s="98">
        <f t="shared" si="101"/>
        <v>0</v>
      </c>
      <c r="L390" s="98">
        <f t="shared" si="102"/>
        <v>0</v>
      </c>
      <c r="M390" s="99"/>
      <c r="N390" s="100">
        <f t="shared" si="103"/>
        <v>0</v>
      </c>
      <c r="O390" s="101"/>
      <c r="P390" s="102"/>
      <c r="Q390" s="103"/>
      <c r="R390" s="103"/>
      <c r="S390" s="30" t="s">
        <v>73</v>
      </c>
      <c r="T390" s="30" t="s">
        <v>74</v>
      </c>
      <c r="U390" s="30">
        <v>33</v>
      </c>
      <c r="V390" s="30">
        <v>23</v>
      </c>
      <c r="W390" s="30">
        <v>15</v>
      </c>
      <c r="X390" s="30">
        <v>100</v>
      </c>
      <c r="Y390" s="30" t="s">
        <v>75</v>
      </c>
      <c r="Z390" s="30">
        <v>10</v>
      </c>
      <c r="AA390" s="30" t="s">
        <v>76</v>
      </c>
      <c r="AB390" s="30" t="s">
        <v>77</v>
      </c>
      <c r="AC390" s="30">
        <v>77</v>
      </c>
      <c r="AD390" s="30">
        <v>84</v>
      </c>
      <c r="AE390" s="75"/>
      <c r="AF390" s="73"/>
      <c r="AG390" s="104">
        <f t="shared" si="104"/>
        <v>0</v>
      </c>
      <c r="AH390" s="104">
        <f t="shared" si="105"/>
        <v>0</v>
      </c>
      <c r="AI390" s="104">
        <f t="shared" si="106"/>
        <v>44.69</v>
      </c>
      <c r="AJ390" s="104">
        <f t="shared" si="107"/>
        <v>0</v>
      </c>
      <c r="AK390" s="104">
        <f t="shared" si="108"/>
        <v>51.4</v>
      </c>
      <c r="AL390" s="105">
        <f t="shared" si="109"/>
        <v>0</v>
      </c>
      <c r="AM390" s="105">
        <f t="shared" si="110"/>
        <v>51.4</v>
      </c>
      <c r="AN390" s="105"/>
      <c r="AO390" s="105"/>
      <c r="AP390" s="39">
        <f t="shared" si="98"/>
        <v>1</v>
      </c>
      <c r="AQ390" s="30">
        <v>0</v>
      </c>
      <c r="AR390" s="30" t="s">
        <v>79</v>
      </c>
      <c r="AS390" s="30">
        <v>100</v>
      </c>
      <c r="AT390" s="113"/>
      <c r="AU390" s="113">
        <v>44.69</v>
      </c>
      <c r="AV390" s="72"/>
      <c r="AW390" s="72">
        <v>44.69</v>
      </c>
      <c r="AX390" s="113"/>
      <c r="AY390" s="113">
        <v>51.4</v>
      </c>
      <c r="AZ390" s="108">
        <v>250</v>
      </c>
      <c r="BA390" s="112"/>
      <c r="BB390" s="112">
        <v>40.619999999999997</v>
      </c>
      <c r="BC390" s="112"/>
      <c r="BD390" s="112">
        <v>40.619999999999997</v>
      </c>
      <c r="BE390" s="112"/>
      <c r="BF390" s="112">
        <v>46.7</v>
      </c>
      <c r="BG390" s="109">
        <v>500</v>
      </c>
      <c r="BH390" s="112"/>
      <c r="BI390" s="112">
        <v>38.770000000000003</v>
      </c>
      <c r="BJ390" s="112"/>
      <c r="BK390" s="112">
        <v>38.770000000000003</v>
      </c>
      <c r="BL390" s="112"/>
      <c r="BM390" s="112">
        <v>44.6</v>
      </c>
      <c r="BN390" s="109">
        <v>1000</v>
      </c>
      <c r="BO390" s="112"/>
      <c r="BP390" s="112">
        <v>37.78</v>
      </c>
      <c r="BQ390" s="112"/>
      <c r="BR390" s="112">
        <v>37.78</v>
      </c>
      <c r="BS390" s="112"/>
      <c r="BT390" s="112">
        <v>43.5</v>
      </c>
      <c r="BU390" s="109">
        <v>1500</v>
      </c>
      <c r="BV390" s="112"/>
      <c r="BW390" s="112">
        <v>36.909999999999997</v>
      </c>
      <c r="BX390" s="112"/>
      <c r="BY390" s="112">
        <v>36.909999999999997</v>
      </c>
      <c r="BZ390" s="112"/>
      <c r="CA390" s="112">
        <v>42.5</v>
      </c>
      <c r="CB390" s="106" t="str">
        <f t="shared" si="111"/>
        <v>Heineken Silver (APAC)</v>
      </c>
      <c r="CC390" s="30"/>
      <c r="CD390" s="30"/>
      <c r="CE390" s="73"/>
      <c r="CF390" s="74"/>
      <c r="CG390" s="30"/>
      <c r="CH390" s="30"/>
      <c r="CI390" s="30">
        <v>100051</v>
      </c>
    </row>
    <row r="391" spans="1:87" ht="15" customHeight="1" x14ac:dyDescent="0.25">
      <c r="A391" s="30" t="s">
        <v>251</v>
      </c>
      <c r="B391" s="30">
        <v>88026875</v>
      </c>
      <c r="C391" s="30" t="s">
        <v>547</v>
      </c>
      <c r="D391" s="96">
        <f>VLOOKUP(B391,'Status update'!B:E,4,0)</f>
        <v>1</v>
      </c>
      <c r="E391" s="96">
        <f t="shared" si="99"/>
        <v>1</v>
      </c>
      <c r="F391" s="96">
        <f>VLOOKUP(B391,'Status update'!B:D,3,0)</f>
        <v>0</v>
      </c>
      <c r="G391" s="97">
        <f t="shared" si="100"/>
        <v>0</v>
      </c>
      <c r="H391" s="30"/>
      <c r="I391" s="30"/>
      <c r="J391" s="30"/>
      <c r="K391" s="98">
        <f t="shared" si="101"/>
        <v>0</v>
      </c>
      <c r="L391" s="98">
        <f t="shared" si="102"/>
        <v>0</v>
      </c>
      <c r="M391" s="99"/>
      <c r="N391" s="100">
        <f t="shared" si="103"/>
        <v>0</v>
      </c>
      <c r="O391" s="101"/>
      <c r="P391" s="102"/>
      <c r="Q391" s="103"/>
      <c r="R391" s="103"/>
      <c r="S391" s="30" t="s">
        <v>73</v>
      </c>
      <c r="T391" s="30" t="s">
        <v>74</v>
      </c>
      <c r="U391" s="30">
        <v>47</v>
      </c>
      <c r="V391" s="30">
        <v>46</v>
      </c>
      <c r="W391" s="30">
        <v>2</v>
      </c>
      <c r="X391" s="30">
        <v>100</v>
      </c>
      <c r="Y391" s="30" t="s">
        <v>75</v>
      </c>
      <c r="Z391" s="30">
        <v>10</v>
      </c>
      <c r="AA391" s="30" t="s">
        <v>76</v>
      </c>
      <c r="AB391" s="30" t="s">
        <v>77</v>
      </c>
      <c r="AC391" s="30">
        <v>77</v>
      </c>
      <c r="AD391" s="30">
        <v>84</v>
      </c>
      <c r="AE391" s="75"/>
      <c r="AF391" s="73"/>
      <c r="AG391" s="104">
        <f t="shared" si="104"/>
        <v>0</v>
      </c>
      <c r="AH391" s="104">
        <f t="shared" si="105"/>
        <v>0</v>
      </c>
      <c r="AI391" s="104">
        <f t="shared" si="106"/>
        <v>20.74</v>
      </c>
      <c r="AJ391" s="104">
        <f t="shared" si="107"/>
        <v>0</v>
      </c>
      <c r="AK391" s="104">
        <f t="shared" si="108"/>
        <v>23.900000000000002</v>
      </c>
      <c r="AL391" s="105">
        <f t="shared" si="109"/>
        <v>0</v>
      </c>
      <c r="AM391" s="105">
        <f t="shared" si="110"/>
        <v>23.900000000000002</v>
      </c>
      <c r="AN391" s="105"/>
      <c r="AO391" s="105"/>
      <c r="AP391" s="39">
        <f t="shared" si="98"/>
        <v>1</v>
      </c>
      <c r="AQ391" s="30">
        <v>0</v>
      </c>
      <c r="AR391" s="30" t="s">
        <v>79</v>
      </c>
      <c r="AS391" s="30">
        <v>100</v>
      </c>
      <c r="AT391" s="113"/>
      <c r="AU391" s="113">
        <v>20.74</v>
      </c>
      <c r="AV391" s="72"/>
      <c r="AW391" s="72">
        <v>20.74</v>
      </c>
      <c r="AX391" s="113"/>
      <c r="AY391" s="113">
        <v>23.900000000000002</v>
      </c>
      <c r="AZ391" s="108">
        <v>250</v>
      </c>
      <c r="BA391" s="112"/>
      <c r="BB391" s="112">
        <v>18.64</v>
      </c>
      <c r="BC391" s="112"/>
      <c r="BD391" s="112">
        <v>18.64</v>
      </c>
      <c r="BE391" s="112"/>
      <c r="BF391" s="112">
        <v>21.400000000000002</v>
      </c>
      <c r="BG391" s="109">
        <v>500</v>
      </c>
      <c r="BH391" s="112"/>
      <c r="BI391" s="112">
        <v>16.3</v>
      </c>
      <c r="BJ391" s="112"/>
      <c r="BK391" s="112">
        <v>16.3</v>
      </c>
      <c r="BL391" s="112"/>
      <c r="BM391" s="112">
        <v>18.799999999999997</v>
      </c>
      <c r="BN391" s="109">
        <v>1000</v>
      </c>
      <c r="BO391" s="112"/>
      <c r="BP391" s="112">
        <v>15.06</v>
      </c>
      <c r="BQ391" s="112"/>
      <c r="BR391" s="112">
        <v>15.06</v>
      </c>
      <c r="BS391" s="112"/>
      <c r="BT391" s="112">
        <v>17.3</v>
      </c>
      <c r="BU391" s="109">
        <v>1500</v>
      </c>
      <c r="BV391" s="112"/>
      <c r="BW391" s="112">
        <v>13.83</v>
      </c>
      <c r="BX391" s="112"/>
      <c r="BY391" s="112">
        <v>13.83</v>
      </c>
      <c r="BZ391" s="112"/>
      <c r="CA391" s="112">
        <v>15.9</v>
      </c>
      <c r="CB391" s="106" t="str">
        <f t="shared" si="111"/>
        <v>Heineken Silver (APAC)</v>
      </c>
      <c r="CC391" s="30"/>
      <c r="CD391" s="30"/>
      <c r="CE391" s="73"/>
      <c r="CF391" s="74"/>
      <c r="CG391" s="30"/>
      <c r="CH391" s="30"/>
      <c r="CI391" s="30">
        <v>100051</v>
      </c>
    </row>
    <row r="392" spans="1:87" ht="15" customHeight="1" x14ac:dyDescent="0.25">
      <c r="A392" s="30" t="s">
        <v>251</v>
      </c>
      <c r="B392" s="30">
        <v>88026876</v>
      </c>
      <c r="C392" s="30" t="s">
        <v>548</v>
      </c>
      <c r="D392" s="96">
        <f>VLOOKUP(B392,'Status update'!B:E,4,0)</f>
        <v>1</v>
      </c>
      <c r="E392" s="96">
        <f t="shared" si="99"/>
        <v>1</v>
      </c>
      <c r="F392" s="96">
        <f>VLOOKUP(B392,'Status update'!B:D,3,0)</f>
        <v>0</v>
      </c>
      <c r="G392" s="97">
        <f t="shared" si="100"/>
        <v>0</v>
      </c>
      <c r="H392" s="30"/>
      <c r="I392" s="30"/>
      <c r="J392" s="30"/>
      <c r="K392" s="98">
        <f t="shared" si="101"/>
        <v>0</v>
      </c>
      <c r="L392" s="98">
        <f t="shared" si="102"/>
        <v>0</v>
      </c>
      <c r="M392" s="99"/>
      <c r="N392" s="100">
        <f t="shared" si="103"/>
        <v>0</v>
      </c>
      <c r="O392" s="101"/>
      <c r="P392" s="102"/>
      <c r="Q392" s="103"/>
      <c r="R392" s="103"/>
      <c r="S392" s="30" t="s">
        <v>73</v>
      </c>
      <c r="T392" s="30" t="s">
        <v>74</v>
      </c>
      <c r="U392" s="30">
        <v>41.5</v>
      </c>
      <c r="V392" s="30">
        <v>6</v>
      </c>
      <c r="W392" s="30">
        <v>41.5</v>
      </c>
      <c r="X392" s="30">
        <v>334</v>
      </c>
      <c r="Y392" s="30" t="s">
        <v>75</v>
      </c>
      <c r="Z392" s="30">
        <v>6</v>
      </c>
      <c r="AA392" s="30" t="s">
        <v>76</v>
      </c>
      <c r="AB392" s="30" t="s">
        <v>108</v>
      </c>
      <c r="AC392" s="30">
        <v>70</v>
      </c>
      <c r="AD392" s="30">
        <v>77</v>
      </c>
      <c r="AE392" s="75"/>
      <c r="AF392" s="73"/>
      <c r="AG392" s="104">
        <f t="shared" si="104"/>
        <v>0</v>
      </c>
      <c r="AH392" s="104">
        <f t="shared" si="105"/>
        <v>0</v>
      </c>
      <c r="AI392" s="104">
        <f t="shared" si="106"/>
        <v>56.38</v>
      </c>
      <c r="AJ392" s="104">
        <f t="shared" si="107"/>
        <v>0</v>
      </c>
      <c r="AK392" s="104">
        <f t="shared" si="108"/>
        <v>36.480000000000004</v>
      </c>
      <c r="AL392" s="105">
        <f t="shared" si="109"/>
        <v>0</v>
      </c>
      <c r="AM392" s="105">
        <f t="shared" si="110"/>
        <v>36.480000000000004</v>
      </c>
      <c r="AN392" s="105"/>
      <c r="AO392" s="105"/>
      <c r="AP392" s="39">
        <f t="shared" si="98"/>
        <v>1</v>
      </c>
      <c r="AQ392" s="30">
        <v>0</v>
      </c>
      <c r="AR392" s="30" t="s">
        <v>79</v>
      </c>
      <c r="AS392" s="30">
        <v>334</v>
      </c>
      <c r="AT392" s="113"/>
      <c r="AU392" s="113">
        <v>56.38</v>
      </c>
      <c r="AV392" s="72"/>
      <c r="AW392" s="72">
        <v>56.38</v>
      </c>
      <c r="AX392" s="113"/>
      <c r="AY392" s="113">
        <v>36.480000000000004</v>
      </c>
      <c r="AZ392" s="108">
        <v>833</v>
      </c>
      <c r="BA392" s="112"/>
      <c r="BB392" s="112">
        <v>48.38</v>
      </c>
      <c r="BC392" s="112"/>
      <c r="BD392" s="112">
        <v>48.38</v>
      </c>
      <c r="BE392" s="112"/>
      <c r="BF392" s="112">
        <v>31.32</v>
      </c>
      <c r="BG392" s="109">
        <v>1667</v>
      </c>
      <c r="BH392" s="112"/>
      <c r="BI392" s="112">
        <v>47.25</v>
      </c>
      <c r="BJ392" s="112"/>
      <c r="BK392" s="112">
        <v>47.25</v>
      </c>
      <c r="BL392" s="112"/>
      <c r="BM392" s="112">
        <v>30.599999999999998</v>
      </c>
      <c r="BN392" s="109">
        <v>4167</v>
      </c>
      <c r="BO392" s="112"/>
      <c r="BP392" s="112">
        <v>45.82</v>
      </c>
      <c r="BQ392" s="112"/>
      <c r="BR392" s="112">
        <v>45.82</v>
      </c>
      <c r="BS392" s="112"/>
      <c r="BT392" s="112">
        <v>29.64</v>
      </c>
      <c r="BU392" s="109"/>
      <c r="BV392" s="112"/>
      <c r="BW392" s="112"/>
      <c r="BX392" s="112"/>
      <c r="BY392" s="112"/>
      <c r="BZ392" s="112"/>
      <c r="CA392" s="112"/>
      <c r="CB392" s="106" t="str">
        <f t="shared" si="111"/>
        <v>Heineken Silver (APAC)</v>
      </c>
      <c r="CC392" s="30"/>
      <c r="CD392" s="30"/>
      <c r="CE392" s="73"/>
      <c r="CF392" s="74"/>
      <c r="CG392" s="30"/>
      <c r="CH392" s="30"/>
      <c r="CI392" s="30">
        <v>100051</v>
      </c>
    </row>
    <row r="393" spans="1:87" ht="15" customHeight="1" x14ac:dyDescent="0.25">
      <c r="A393" s="30" t="s">
        <v>251</v>
      </c>
      <c r="B393" s="30">
        <v>88026877</v>
      </c>
      <c r="C393" s="30" t="s">
        <v>549</v>
      </c>
      <c r="D393" s="96">
        <f>VLOOKUP(B393,'Status update'!B:E,4,0)</f>
        <v>1</v>
      </c>
      <c r="E393" s="96">
        <f t="shared" si="99"/>
        <v>1</v>
      </c>
      <c r="F393" s="96">
        <f>VLOOKUP(B393,'Status update'!B:D,3,0)</f>
        <v>0</v>
      </c>
      <c r="G393" s="97">
        <f t="shared" si="100"/>
        <v>0</v>
      </c>
      <c r="H393" s="30"/>
      <c r="I393" s="30"/>
      <c r="J393" s="30"/>
      <c r="K393" s="98">
        <f t="shared" si="101"/>
        <v>0</v>
      </c>
      <c r="L393" s="98">
        <f t="shared" si="102"/>
        <v>0</v>
      </c>
      <c r="M393" s="99"/>
      <c r="N393" s="100">
        <f t="shared" si="103"/>
        <v>0</v>
      </c>
      <c r="O393" s="101"/>
      <c r="P393" s="102"/>
      <c r="Q393" s="103"/>
      <c r="R393" s="103"/>
      <c r="S393" s="30" t="s">
        <v>73</v>
      </c>
      <c r="T393" s="30" t="s">
        <v>74</v>
      </c>
      <c r="U393" s="30">
        <v>39</v>
      </c>
      <c r="V393" s="30">
        <v>30</v>
      </c>
      <c r="W393" s="30">
        <v>15</v>
      </c>
      <c r="X393" s="30">
        <v>100</v>
      </c>
      <c r="Y393" s="30" t="s">
        <v>75</v>
      </c>
      <c r="Z393" s="30">
        <v>10</v>
      </c>
      <c r="AA393" s="30" t="s">
        <v>76</v>
      </c>
      <c r="AB393" s="30" t="s">
        <v>77</v>
      </c>
      <c r="AC393" s="30">
        <v>77</v>
      </c>
      <c r="AD393" s="30">
        <v>84</v>
      </c>
      <c r="AE393" s="75"/>
      <c r="AF393" s="73"/>
      <c r="AG393" s="104">
        <f t="shared" si="104"/>
        <v>0</v>
      </c>
      <c r="AH393" s="104">
        <f t="shared" si="105"/>
        <v>0</v>
      </c>
      <c r="AI393" s="104">
        <f t="shared" si="106"/>
        <v>39.380000000000003</v>
      </c>
      <c r="AJ393" s="104">
        <f t="shared" si="107"/>
        <v>0</v>
      </c>
      <c r="AK393" s="104">
        <f t="shared" si="108"/>
        <v>45.300000000000004</v>
      </c>
      <c r="AL393" s="105">
        <f t="shared" si="109"/>
        <v>0</v>
      </c>
      <c r="AM393" s="105">
        <f t="shared" si="110"/>
        <v>45.300000000000004</v>
      </c>
      <c r="AN393" s="105"/>
      <c r="AO393" s="105"/>
      <c r="AP393" s="39">
        <f t="shared" si="98"/>
        <v>1</v>
      </c>
      <c r="AQ393" s="30">
        <v>0</v>
      </c>
      <c r="AR393" s="30" t="s">
        <v>79</v>
      </c>
      <c r="AS393" s="30">
        <v>100</v>
      </c>
      <c r="AT393" s="113"/>
      <c r="AU393" s="113">
        <v>39.380000000000003</v>
      </c>
      <c r="AV393" s="72"/>
      <c r="AW393" s="72">
        <v>39.380000000000003</v>
      </c>
      <c r="AX393" s="113"/>
      <c r="AY393" s="113">
        <v>45.300000000000004</v>
      </c>
      <c r="AZ393" s="108">
        <v>250</v>
      </c>
      <c r="BA393" s="112"/>
      <c r="BB393" s="112">
        <v>35.43</v>
      </c>
      <c r="BC393" s="112"/>
      <c r="BD393" s="112">
        <v>35.43</v>
      </c>
      <c r="BE393" s="112"/>
      <c r="BF393" s="112">
        <v>40.799999999999997</v>
      </c>
      <c r="BG393" s="109">
        <v>500</v>
      </c>
      <c r="BH393" s="112"/>
      <c r="BI393" s="112">
        <v>33.03</v>
      </c>
      <c r="BJ393" s="112"/>
      <c r="BK393" s="112">
        <v>33.03</v>
      </c>
      <c r="BL393" s="112"/>
      <c r="BM393" s="112">
        <v>38.1</v>
      </c>
      <c r="BN393" s="109">
        <v>1000</v>
      </c>
      <c r="BO393" s="112"/>
      <c r="BP393" s="112">
        <v>32.47</v>
      </c>
      <c r="BQ393" s="112"/>
      <c r="BR393" s="112">
        <v>32.47</v>
      </c>
      <c r="BS393" s="112"/>
      <c r="BT393" s="112">
        <v>37.400000000000006</v>
      </c>
      <c r="BU393" s="109">
        <v>1500</v>
      </c>
      <c r="BV393" s="112"/>
      <c r="BW393" s="112">
        <v>31.6</v>
      </c>
      <c r="BX393" s="112"/>
      <c r="BY393" s="112">
        <v>31.6</v>
      </c>
      <c r="BZ393" s="112"/>
      <c r="CA393" s="112">
        <v>36.4</v>
      </c>
      <c r="CB393" s="106" t="str">
        <f t="shared" si="111"/>
        <v>Heineken Silver (APAC)</v>
      </c>
      <c r="CC393" s="30"/>
      <c r="CD393" s="30"/>
      <c r="CE393" s="73"/>
      <c r="CF393" s="74"/>
      <c r="CG393" s="30"/>
      <c r="CH393" s="30"/>
      <c r="CI393" s="30">
        <v>100051</v>
      </c>
    </row>
    <row r="394" spans="1:87" ht="15" customHeight="1" x14ac:dyDescent="0.25">
      <c r="A394" s="30" t="s">
        <v>125</v>
      </c>
      <c r="B394" s="30">
        <v>88027349</v>
      </c>
      <c r="C394" s="30" t="s">
        <v>550</v>
      </c>
      <c r="D394" s="96">
        <f>VLOOKUP(B394,'Status update'!B:E,4,0)</f>
        <v>3</v>
      </c>
      <c r="E394" s="96">
        <v>3</v>
      </c>
      <c r="F394" s="96">
        <f>VLOOKUP(B394,'Status update'!B:D,3,0)</f>
        <v>223</v>
      </c>
      <c r="G394" s="97">
        <f t="shared" si="100"/>
        <v>223</v>
      </c>
      <c r="H394" s="30" t="s">
        <v>99</v>
      </c>
      <c r="I394" s="30"/>
      <c r="J394" s="30"/>
      <c r="K394" s="98">
        <f t="shared" si="101"/>
        <v>1.115</v>
      </c>
      <c r="L394" s="98">
        <f t="shared" si="102"/>
        <v>1.115</v>
      </c>
      <c r="M394" s="99"/>
      <c r="N394" s="100">
        <f t="shared" si="103"/>
        <v>0</v>
      </c>
      <c r="O394" s="101">
        <v>1</v>
      </c>
      <c r="P394" s="102"/>
      <c r="Q394" s="103"/>
      <c r="R394" s="103"/>
      <c r="S394" s="30" t="s">
        <v>130</v>
      </c>
      <c r="T394" s="30" t="s">
        <v>74</v>
      </c>
      <c r="U394" s="30">
        <v>44</v>
      </c>
      <c r="V394" s="30">
        <v>43</v>
      </c>
      <c r="W394" s="30">
        <v>45</v>
      </c>
      <c r="X394" s="30">
        <v>200</v>
      </c>
      <c r="Y394" s="30" t="s">
        <v>75</v>
      </c>
      <c r="Z394" s="30">
        <v>5</v>
      </c>
      <c r="AA394" s="30" t="s">
        <v>76</v>
      </c>
      <c r="AB394" s="30" t="s">
        <v>77</v>
      </c>
      <c r="AC394" s="30">
        <v>77</v>
      </c>
      <c r="AD394" s="30">
        <v>84</v>
      </c>
      <c r="AE394" s="75"/>
      <c r="AF394" s="73"/>
      <c r="AG394" s="104">
        <f t="shared" si="104"/>
        <v>63.09</v>
      </c>
      <c r="AH394" s="104">
        <f t="shared" si="105"/>
        <v>71.922600000000017</v>
      </c>
      <c r="AI394" s="104">
        <f t="shared" si="106"/>
        <v>67.03</v>
      </c>
      <c r="AJ394" s="104">
        <f t="shared" si="107"/>
        <v>83.149999999999991</v>
      </c>
      <c r="AK394" s="104">
        <f t="shared" si="108"/>
        <v>76.150000000000006</v>
      </c>
      <c r="AL394" s="105">
        <f t="shared" si="109"/>
        <v>83.149999999999991</v>
      </c>
      <c r="AM394" s="105">
        <f t="shared" si="110"/>
        <v>76.150000000000006</v>
      </c>
      <c r="AN394" s="105"/>
      <c r="AO394" s="105"/>
      <c r="AP394" s="39">
        <f t="shared" si="98"/>
        <v>1</v>
      </c>
      <c r="AQ394" s="30" t="s">
        <v>123</v>
      </c>
      <c r="AR394" s="30" t="s">
        <v>79</v>
      </c>
      <c r="AS394" s="30">
        <v>200</v>
      </c>
      <c r="AT394" s="113">
        <v>63.09</v>
      </c>
      <c r="AU394" s="113">
        <v>67.03</v>
      </c>
      <c r="AV394" s="72">
        <v>71.922600000000017</v>
      </c>
      <c r="AW394" s="72">
        <v>67.03</v>
      </c>
      <c r="AX394" s="113">
        <v>83.149999999999991</v>
      </c>
      <c r="AY394" s="94">
        <v>76.150000000000006</v>
      </c>
      <c r="AZ394" s="108">
        <v>500</v>
      </c>
      <c r="BA394" s="112">
        <v>59.82</v>
      </c>
      <c r="BB394" s="112">
        <v>63.88</v>
      </c>
      <c r="BC394" s="112">
        <v>68.194800000000001</v>
      </c>
      <c r="BD394" s="112">
        <v>63.88</v>
      </c>
      <c r="BE394" s="70">
        <v>78.849999999999994</v>
      </c>
      <c r="BF394" s="70">
        <v>72.599999999999994</v>
      </c>
      <c r="BG394" s="109">
        <v>1000</v>
      </c>
      <c r="BH394" s="112">
        <v>58.67</v>
      </c>
      <c r="BI394" s="112">
        <v>62.3</v>
      </c>
      <c r="BJ394" s="112">
        <v>66.883800000000008</v>
      </c>
      <c r="BK394" s="112">
        <v>62.3</v>
      </c>
      <c r="BL394" s="71">
        <v>77.350000000000009</v>
      </c>
      <c r="BM394" s="71">
        <v>70.8</v>
      </c>
      <c r="BN394" s="109">
        <v>2000</v>
      </c>
      <c r="BO394" s="112">
        <v>58.06</v>
      </c>
      <c r="BP394" s="112">
        <v>61.45</v>
      </c>
      <c r="BQ394" s="112">
        <v>66.188400000000016</v>
      </c>
      <c r="BR394" s="112">
        <v>61.45</v>
      </c>
      <c r="BS394" s="71">
        <v>76.55</v>
      </c>
      <c r="BT394" s="71">
        <v>69.850000000000009</v>
      </c>
      <c r="BU394" s="109">
        <v>3000</v>
      </c>
      <c r="BV394" s="112">
        <v>57.45</v>
      </c>
      <c r="BW394" s="112">
        <v>60.73</v>
      </c>
      <c r="BX394" s="112">
        <v>65.493000000000009</v>
      </c>
      <c r="BY394" s="112">
        <v>60.73</v>
      </c>
      <c r="BZ394" s="76">
        <v>75.75</v>
      </c>
      <c r="CA394" s="76">
        <v>75.75</v>
      </c>
      <c r="CB394" s="106" t="str">
        <f t="shared" si="111"/>
        <v>Heineken - F1</v>
      </c>
      <c r="CC394" s="30"/>
      <c r="CD394" s="30"/>
      <c r="CE394" s="73"/>
      <c r="CF394" s="74"/>
      <c r="CG394" s="30"/>
      <c r="CH394" s="30"/>
      <c r="CI394" s="30">
        <v>100051</v>
      </c>
    </row>
    <row r="395" spans="1:87" ht="15" customHeight="1" x14ac:dyDescent="0.25">
      <c r="A395" s="30" t="s">
        <v>125</v>
      </c>
      <c r="B395" s="30">
        <v>88027350</v>
      </c>
      <c r="C395" s="30" t="s">
        <v>551</v>
      </c>
      <c r="D395" s="96">
        <f>VLOOKUP(B395,'Status update'!B:E,4,0)</f>
        <v>3</v>
      </c>
      <c r="E395" s="96">
        <f>D395</f>
        <v>3</v>
      </c>
      <c r="F395" s="96">
        <f>VLOOKUP(B395,'Status update'!B:D,3,0)</f>
        <v>1322</v>
      </c>
      <c r="G395" s="97">
        <f t="shared" si="100"/>
        <v>1322</v>
      </c>
      <c r="H395" s="30"/>
      <c r="I395" s="30"/>
      <c r="J395" s="30"/>
      <c r="K395" s="98">
        <f t="shared" si="101"/>
        <v>10.576000000000001</v>
      </c>
      <c r="L395" s="98">
        <f t="shared" si="102"/>
        <v>10.576000000000001</v>
      </c>
      <c r="M395" s="99"/>
      <c r="N395" s="100">
        <f t="shared" si="103"/>
        <v>0</v>
      </c>
      <c r="O395" s="101">
        <v>1</v>
      </c>
      <c r="P395" s="102"/>
      <c r="Q395" s="103"/>
      <c r="R395" s="103"/>
      <c r="S395" s="30" t="s">
        <v>130</v>
      </c>
      <c r="T395" s="30" t="s">
        <v>74</v>
      </c>
      <c r="U395" s="30">
        <v>14</v>
      </c>
      <c r="V395" s="30">
        <v>5</v>
      </c>
      <c r="W395" s="30">
        <v>5</v>
      </c>
      <c r="X395" s="30">
        <v>125</v>
      </c>
      <c r="Y395" s="30" t="s">
        <v>75</v>
      </c>
      <c r="Z395" s="30">
        <v>20</v>
      </c>
      <c r="AA395" s="30" t="s">
        <v>76</v>
      </c>
      <c r="AB395" s="30" t="s">
        <v>108</v>
      </c>
      <c r="AC395" s="30">
        <v>70</v>
      </c>
      <c r="AD395" s="30">
        <v>77</v>
      </c>
      <c r="AE395" s="75"/>
      <c r="AF395" s="73"/>
      <c r="AG395" s="104">
        <f t="shared" si="104"/>
        <v>21.21</v>
      </c>
      <c r="AH395" s="104">
        <f t="shared" si="105"/>
        <v>22.906800000000004</v>
      </c>
      <c r="AI395" s="104">
        <f t="shared" si="106"/>
        <v>22.05</v>
      </c>
      <c r="AJ395" s="104">
        <f t="shared" si="107"/>
        <v>29.8</v>
      </c>
      <c r="AK395" s="104">
        <f t="shared" si="108"/>
        <v>32.200000000000003</v>
      </c>
      <c r="AL395" s="105">
        <f t="shared" si="109"/>
        <v>26</v>
      </c>
      <c r="AM395" s="105">
        <f t="shared" si="110"/>
        <v>25</v>
      </c>
      <c r="AN395" s="105"/>
      <c r="AO395" s="105"/>
      <c r="AP395" s="39">
        <v>4</v>
      </c>
      <c r="AQ395" s="30" t="s">
        <v>78</v>
      </c>
      <c r="AR395" s="30" t="s">
        <v>79</v>
      </c>
      <c r="AS395" s="30">
        <v>125</v>
      </c>
      <c r="AT395" s="113">
        <v>24.27</v>
      </c>
      <c r="AU395" s="113">
        <v>28.3</v>
      </c>
      <c r="AV395" s="72">
        <v>26.211600000000001</v>
      </c>
      <c r="AW395" s="72">
        <v>28.3</v>
      </c>
      <c r="AX395" s="113">
        <v>29.8</v>
      </c>
      <c r="AY395" s="94">
        <v>32.200000000000003</v>
      </c>
      <c r="AZ395" s="108">
        <v>250</v>
      </c>
      <c r="BA395" s="112">
        <v>22.24</v>
      </c>
      <c r="BB395" s="112">
        <v>24.27</v>
      </c>
      <c r="BC395" s="112">
        <v>24.019200000000001</v>
      </c>
      <c r="BD395" s="112">
        <v>24.27</v>
      </c>
      <c r="BE395" s="70">
        <v>27.200000000000003</v>
      </c>
      <c r="BF395" s="70">
        <v>27.599999999999998</v>
      </c>
      <c r="BG395" s="109">
        <v>500</v>
      </c>
      <c r="BH395" s="112">
        <v>21.68</v>
      </c>
      <c r="BI395" s="112">
        <v>22.84</v>
      </c>
      <c r="BJ395" s="112">
        <v>23.414400000000001</v>
      </c>
      <c r="BK395" s="112">
        <v>22.84</v>
      </c>
      <c r="BL395" s="71">
        <v>26.6</v>
      </c>
      <c r="BM395" s="71">
        <v>26</v>
      </c>
      <c r="BN395" s="109">
        <v>1250</v>
      </c>
      <c r="BO395" s="112">
        <v>21.21</v>
      </c>
      <c r="BP395" s="112">
        <v>22.05</v>
      </c>
      <c r="BQ395" s="112">
        <v>22.906800000000004</v>
      </c>
      <c r="BR395" s="112">
        <v>22.05</v>
      </c>
      <c r="BS395" s="71">
        <v>26</v>
      </c>
      <c r="BT395" s="71">
        <v>25</v>
      </c>
      <c r="BU395" s="109"/>
      <c r="BV395" s="112"/>
      <c r="BW395" s="112"/>
      <c r="BX395" s="112"/>
      <c r="BY395" s="112"/>
      <c r="BZ395" s="76"/>
      <c r="CA395" s="76"/>
      <c r="CB395" s="106" t="str">
        <f t="shared" si="111"/>
        <v>Heineken - F1</v>
      </c>
      <c r="CC395" s="30"/>
      <c r="CD395" s="30"/>
      <c r="CE395" s="73"/>
      <c r="CF395" s="74"/>
      <c r="CG395" s="30"/>
      <c r="CH395" s="30"/>
      <c r="CI395" s="30">
        <v>100051</v>
      </c>
    </row>
    <row r="396" spans="1:87" ht="15" customHeight="1" x14ac:dyDescent="0.25">
      <c r="A396" s="30" t="s">
        <v>125</v>
      </c>
      <c r="B396" s="30">
        <v>88027351</v>
      </c>
      <c r="C396" s="30" t="s">
        <v>552</v>
      </c>
      <c r="D396" s="96">
        <f>VLOOKUP(B396,'Status update'!B:E,4,0)</f>
        <v>3</v>
      </c>
      <c r="E396" s="96">
        <v>3</v>
      </c>
      <c r="F396" s="96">
        <f>VLOOKUP(B396,'Status update'!B:D,3,0)</f>
        <v>263</v>
      </c>
      <c r="G396" s="97">
        <f t="shared" si="100"/>
        <v>263</v>
      </c>
      <c r="H396" s="30" t="s">
        <v>99</v>
      </c>
      <c r="I396" s="30"/>
      <c r="J396" s="30"/>
      <c r="K396" s="98">
        <f t="shared" si="101"/>
        <v>2.1040000000000001</v>
      </c>
      <c r="L396" s="98">
        <f t="shared" si="102"/>
        <v>2.1040000000000001</v>
      </c>
      <c r="M396" s="99"/>
      <c r="N396" s="100">
        <f t="shared" si="103"/>
        <v>0</v>
      </c>
      <c r="O396" s="101">
        <v>1</v>
      </c>
      <c r="P396" s="102"/>
      <c r="Q396" s="103"/>
      <c r="R396" s="103"/>
      <c r="S396" s="30" t="s">
        <v>130</v>
      </c>
      <c r="T396" s="30" t="s">
        <v>74</v>
      </c>
      <c r="U396" s="30">
        <v>14</v>
      </c>
      <c r="V396" s="30">
        <v>5</v>
      </c>
      <c r="W396" s="30">
        <v>5</v>
      </c>
      <c r="X396" s="30">
        <v>125</v>
      </c>
      <c r="Y396" s="30" t="s">
        <v>75</v>
      </c>
      <c r="Z396" s="30">
        <v>20</v>
      </c>
      <c r="AA396" s="30" t="s">
        <v>76</v>
      </c>
      <c r="AB396" s="30" t="s">
        <v>108</v>
      </c>
      <c r="AC396" s="30">
        <v>70</v>
      </c>
      <c r="AD396" s="30">
        <v>77</v>
      </c>
      <c r="AE396" s="75"/>
      <c r="AF396" s="73"/>
      <c r="AG396" s="104">
        <f t="shared" si="104"/>
        <v>22.24</v>
      </c>
      <c r="AH396" s="104">
        <f t="shared" si="105"/>
        <v>24.019200000000001</v>
      </c>
      <c r="AI396" s="104">
        <f t="shared" si="106"/>
        <v>24.27</v>
      </c>
      <c r="AJ396" s="104">
        <f t="shared" si="107"/>
        <v>29.8</v>
      </c>
      <c r="AK396" s="104">
        <f t="shared" si="108"/>
        <v>32.200000000000003</v>
      </c>
      <c r="AL396" s="105">
        <f t="shared" si="109"/>
        <v>27.200000000000003</v>
      </c>
      <c r="AM396" s="105">
        <f t="shared" si="110"/>
        <v>27.599999999999998</v>
      </c>
      <c r="AN396" s="105"/>
      <c r="AO396" s="105"/>
      <c r="AP396" s="39">
        <f t="shared" ref="AP396:AP427" si="112">IF($F396&lt;=AZ396,1,(IF($F396&lt;=BG396,2,(IF($F396&lt;=BN396,3,(IF($F396&lt;=BU396,4,5)))))))</f>
        <v>2</v>
      </c>
      <c r="AQ396" s="30" t="s">
        <v>78</v>
      </c>
      <c r="AR396" s="30" t="s">
        <v>79</v>
      </c>
      <c r="AS396" s="30">
        <v>125</v>
      </c>
      <c r="AT396" s="113">
        <v>24.27</v>
      </c>
      <c r="AU396" s="113">
        <v>28.3</v>
      </c>
      <c r="AV396" s="72">
        <v>26.211600000000001</v>
      </c>
      <c r="AW396" s="72">
        <v>28.3</v>
      </c>
      <c r="AX396" s="113">
        <v>29.8</v>
      </c>
      <c r="AY396" s="94">
        <v>32.200000000000003</v>
      </c>
      <c r="AZ396" s="108">
        <v>250</v>
      </c>
      <c r="BA396" s="112">
        <v>22.24</v>
      </c>
      <c r="BB396" s="112">
        <v>24.27</v>
      </c>
      <c r="BC396" s="112">
        <v>24.019200000000001</v>
      </c>
      <c r="BD396" s="112">
        <v>24.27</v>
      </c>
      <c r="BE396" s="70">
        <v>27.200000000000003</v>
      </c>
      <c r="BF396" s="70">
        <v>27.599999999999998</v>
      </c>
      <c r="BG396" s="109">
        <v>500</v>
      </c>
      <c r="BH396" s="112">
        <v>21.68</v>
      </c>
      <c r="BI396" s="112">
        <v>22.84</v>
      </c>
      <c r="BJ396" s="112">
        <v>23.414400000000001</v>
      </c>
      <c r="BK396" s="112">
        <v>22.84</v>
      </c>
      <c r="BL396" s="71">
        <v>26.6</v>
      </c>
      <c r="BM396" s="71">
        <v>26</v>
      </c>
      <c r="BN396" s="109">
        <v>1250</v>
      </c>
      <c r="BO396" s="112">
        <v>21.21</v>
      </c>
      <c r="BP396" s="112">
        <v>22.05</v>
      </c>
      <c r="BQ396" s="112">
        <v>22.906800000000004</v>
      </c>
      <c r="BR396" s="112">
        <v>22.05</v>
      </c>
      <c r="BS396" s="71">
        <v>26</v>
      </c>
      <c r="BT396" s="71">
        <v>25</v>
      </c>
      <c r="BU396" s="109"/>
      <c r="BV396" s="112"/>
      <c r="BW396" s="112"/>
      <c r="BX396" s="112"/>
      <c r="BY396" s="112"/>
      <c r="BZ396" s="76"/>
      <c r="CA396" s="76"/>
      <c r="CB396" s="106" t="str">
        <f t="shared" si="111"/>
        <v>Heineken - F1</v>
      </c>
      <c r="CC396" s="30"/>
      <c r="CD396" s="30"/>
      <c r="CE396" s="73"/>
      <c r="CF396" s="74"/>
      <c r="CG396" s="30"/>
      <c r="CH396" s="30"/>
      <c r="CI396" s="30">
        <v>100051</v>
      </c>
    </row>
    <row r="397" spans="1:87" ht="15" customHeight="1" x14ac:dyDescent="0.25">
      <c r="A397" s="30" t="s">
        <v>188</v>
      </c>
      <c r="B397" s="30">
        <v>88026936</v>
      </c>
      <c r="C397" s="30" t="s">
        <v>553</v>
      </c>
      <c r="D397" s="96">
        <f>VLOOKUP(B397,'Status update'!B:E,4,0)</f>
        <v>1</v>
      </c>
      <c r="E397" s="96">
        <f>D397</f>
        <v>1</v>
      </c>
      <c r="F397" s="96">
        <f>VLOOKUP(B397,'Status update'!B:D,3,0)</f>
        <v>0</v>
      </c>
      <c r="G397" s="97">
        <f t="shared" si="100"/>
        <v>0</v>
      </c>
      <c r="H397" s="30"/>
      <c r="I397" s="30"/>
      <c r="J397" s="30"/>
      <c r="K397" s="98">
        <f t="shared" si="101"/>
        <v>0</v>
      </c>
      <c r="L397" s="98">
        <f t="shared" si="102"/>
        <v>0</v>
      </c>
      <c r="M397" s="99"/>
      <c r="N397" s="100">
        <f t="shared" si="103"/>
        <v>0</v>
      </c>
      <c r="O397" s="101"/>
      <c r="P397" s="102"/>
      <c r="Q397" s="103"/>
      <c r="R397" s="103"/>
      <c r="S397" s="30" t="s">
        <v>94</v>
      </c>
      <c r="T397" s="30" t="s">
        <v>95</v>
      </c>
      <c r="U397" s="30">
        <v>73.400000000000006</v>
      </c>
      <c r="V397" s="30">
        <v>42.9</v>
      </c>
      <c r="W397" s="30">
        <v>25.4</v>
      </c>
      <c r="X397" s="30">
        <v>10</v>
      </c>
      <c r="Y397" s="30" t="s">
        <v>89</v>
      </c>
      <c r="Z397" s="30">
        <v>300</v>
      </c>
      <c r="AA397" s="30" t="s">
        <v>96</v>
      </c>
      <c r="AB397" s="30" t="s">
        <v>97</v>
      </c>
      <c r="AC397" s="30">
        <v>50</v>
      </c>
      <c r="AD397" s="30"/>
      <c r="AE397" s="75"/>
      <c r="AF397" s="73"/>
      <c r="AG397" s="104">
        <f t="shared" si="104"/>
        <v>147.91999999999999</v>
      </c>
      <c r="AH397" s="104">
        <f t="shared" si="105"/>
        <v>147.91999999999999</v>
      </c>
      <c r="AI397" s="104">
        <f t="shared" si="106"/>
        <v>156.79519999999999</v>
      </c>
      <c r="AJ397" s="104">
        <f t="shared" si="107"/>
        <v>168.09090909090907</v>
      </c>
      <c r="AK397" s="104">
        <f t="shared" si="108"/>
        <v>178.17636363636362</v>
      </c>
      <c r="AL397" s="105">
        <f t="shared" si="109"/>
        <v>168.09090909090907</v>
      </c>
      <c r="AM397" s="105">
        <f t="shared" si="110"/>
        <v>178.17636363636362</v>
      </c>
      <c r="AN397" s="105"/>
      <c r="AO397" s="105"/>
      <c r="AP397" s="39">
        <f t="shared" si="112"/>
        <v>1</v>
      </c>
      <c r="AQ397" s="30" t="s">
        <v>91</v>
      </c>
      <c r="AR397" s="30"/>
      <c r="AS397" s="30">
        <v>10</v>
      </c>
      <c r="AT397" s="113">
        <v>147.91999999999999</v>
      </c>
      <c r="AU397" s="113"/>
      <c r="AV397" s="72">
        <v>147.91999999999999</v>
      </c>
      <c r="AW397" s="72">
        <v>156.79519999999999</v>
      </c>
      <c r="AX397" s="113">
        <v>168.09090909090907</v>
      </c>
      <c r="AY397" s="113">
        <v>178.17636363636362</v>
      </c>
      <c r="AZ397" s="108">
        <v>30</v>
      </c>
      <c r="BA397" s="112">
        <v>100.21</v>
      </c>
      <c r="BB397" s="112"/>
      <c r="BC397" s="112">
        <v>100.21</v>
      </c>
      <c r="BD397" s="112">
        <v>106.2226</v>
      </c>
      <c r="BE397" s="112">
        <v>113.87499999999999</v>
      </c>
      <c r="BF397" s="112">
        <v>120.7075</v>
      </c>
      <c r="BG397" s="109">
        <v>68</v>
      </c>
      <c r="BH397" s="112">
        <v>90.6</v>
      </c>
      <c r="BI397" s="112"/>
      <c r="BJ397" s="112">
        <v>90.6</v>
      </c>
      <c r="BK397" s="112">
        <v>96.036000000000001</v>
      </c>
      <c r="BL397" s="112">
        <v>102.95454545454545</v>
      </c>
      <c r="BM397" s="112">
        <v>109.13181818181819</v>
      </c>
      <c r="BN397" s="109">
        <v>168</v>
      </c>
      <c r="BO397" s="112">
        <v>85.92</v>
      </c>
      <c r="BP397" s="112"/>
      <c r="BQ397" s="112">
        <v>85.92</v>
      </c>
      <c r="BR397" s="112">
        <v>91.075200000000009</v>
      </c>
      <c r="BS397" s="112">
        <v>97.63636363636364</v>
      </c>
      <c r="BT397" s="112">
        <v>103.49454545454546</v>
      </c>
      <c r="BU397" s="109"/>
      <c r="BV397" s="112"/>
      <c r="BW397" s="112"/>
      <c r="BX397" s="112"/>
      <c r="BY397" s="112"/>
      <c r="BZ397" s="112"/>
      <c r="CA397" s="112"/>
      <c r="CB397" s="106" t="str">
        <f t="shared" si="111"/>
        <v>Heineken - 0.0</v>
      </c>
      <c r="CC397" s="30"/>
      <c r="CD397" s="30"/>
      <c r="CE397" s="73"/>
      <c r="CF397" s="74"/>
      <c r="CG397" s="30"/>
      <c r="CH397" s="30"/>
      <c r="CI397" s="30">
        <v>103060</v>
      </c>
    </row>
    <row r="398" spans="1:87" ht="15" customHeight="1" x14ac:dyDescent="0.25">
      <c r="A398" s="30" t="s">
        <v>125</v>
      </c>
      <c r="B398" s="30">
        <v>88027353</v>
      </c>
      <c r="C398" s="30" t="s">
        <v>554</v>
      </c>
      <c r="D398" s="96">
        <f>VLOOKUP(B398,'Status update'!B:E,4,0)</f>
        <v>3</v>
      </c>
      <c r="E398" s="96">
        <f>D398</f>
        <v>3</v>
      </c>
      <c r="F398" s="96">
        <f>VLOOKUP(B398,'Status update'!B:D,3,0)</f>
        <v>178</v>
      </c>
      <c r="G398" s="97">
        <f t="shared" si="100"/>
        <v>178</v>
      </c>
      <c r="H398" s="30"/>
      <c r="I398" s="30"/>
      <c r="J398" s="30"/>
      <c r="K398" s="98">
        <f t="shared" si="101"/>
        <v>4.2380952380952381</v>
      </c>
      <c r="L398" s="98">
        <f t="shared" si="102"/>
        <v>4.2380952380952381</v>
      </c>
      <c r="M398" s="99"/>
      <c r="N398" s="100">
        <f t="shared" si="103"/>
        <v>0</v>
      </c>
      <c r="O398" s="101">
        <v>1</v>
      </c>
      <c r="P398" s="102"/>
      <c r="Q398" s="103"/>
      <c r="R398" s="103"/>
      <c r="S398" s="30" t="s">
        <v>130</v>
      </c>
      <c r="T398" s="30" t="s">
        <v>74</v>
      </c>
      <c r="U398" s="30">
        <v>44</v>
      </c>
      <c r="V398" s="30">
        <v>23</v>
      </c>
      <c r="W398" s="30">
        <v>18</v>
      </c>
      <c r="X398" s="30">
        <v>42</v>
      </c>
      <c r="Y398" s="30" t="s">
        <v>75</v>
      </c>
      <c r="Z398" s="30">
        <v>24</v>
      </c>
      <c r="AA398" s="30" t="s">
        <v>76</v>
      </c>
      <c r="AB398" s="30" t="s">
        <v>117</v>
      </c>
      <c r="AC398" s="30">
        <v>77</v>
      </c>
      <c r="AD398" s="30">
        <v>84</v>
      </c>
      <c r="AE398" s="75"/>
      <c r="AF398" s="73"/>
      <c r="AG398" s="104">
        <f t="shared" si="104"/>
        <v>78.319999999999993</v>
      </c>
      <c r="AH398" s="104">
        <f t="shared" si="105"/>
        <v>91.634399999999985</v>
      </c>
      <c r="AI398" s="104">
        <f t="shared" si="106"/>
        <v>79.16</v>
      </c>
      <c r="AJ398" s="104">
        <f t="shared" si="107"/>
        <v>120</v>
      </c>
      <c r="AK398" s="104">
        <f t="shared" si="108"/>
        <v>102.72</v>
      </c>
      <c r="AL398" s="105">
        <f t="shared" si="109"/>
        <v>105.12</v>
      </c>
      <c r="AM398" s="105">
        <f t="shared" si="110"/>
        <v>90</v>
      </c>
      <c r="AN398" s="105"/>
      <c r="AO398" s="105"/>
      <c r="AP398" s="39">
        <f t="shared" si="112"/>
        <v>2</v>
      </c>
      <c r="AQ398" s="30" t="s">
        <v>78</v>
      </c>
      <c r="AR398" s="30" t="s">
        <v>79</v>
      </c>
      <c r="AS398" s="30">
        <v>42</v>
      </c>
      <c r="AT398" s="113">
        <v>89.51</v>
      </c>
      <c r="AU398" s="113">
        <v>90.35</v>
      </c>
      <c r="AV398" s="72">
        <v>104.72669999999999</v>
      </c>
      <c r="AW398" s="72">
        <v>90.35</v>
      </c>
      <c r="AX398" s="113">
        <v>120</v>
      </c>
      <c r="AY398" s="94">
        <v>102.72</v>
      </c>
      <c r="AZ398" s="108">
        <v>105</v>
      </c>
      <c r="BA398" s="112">
        <v>78.319999999999993</v>
      </c>
      <c r="BB398" s="112">
        <v>79.16</v>
      </c>
      <c r="BC398" s="112">
        <v>91.634399999999985</v>
      </c>
      <c r="BD398" s="112">
        <v>79.16</v>
      </c>
      <c r="BE398" s="70">
        <v>105.12</v>
      </c>
      <c r="BF398" s="70">
        <v>90</v>
      </c>
      <c r="BG398" s="109">
        <v>209</v>
      </c>
      <c r="BH398" s="112">
        <v>71.33</v>
      </c>
      <c r="BI398" s="112">
        <v>71.89</v>
      </c>
      <c r="BJ398" s="112">
        <v>83.456099999999992</v>
      </c>
      <c r="BK398" s="112">
        <v>71.89</v>
      </c>
      <c r="BL398" s="71">
        <v>95.76</v>
      </c>
      <c r="BM398" s="71">
        <v>81.599999999999994</v>
      </c>
      <c r="BN398" s="109">
        <v>417</v>
      </c>
      <c r="BO398" s="112">
        <v>62.94</v>
      </c>
      <c r="BP398" s="112">
        <v>63.5</v>
      </c>
      <c r="BQ398" s="112">
        <v>73.639799999999994</v>
      </c>
      <c r="BR398" s="112">
        <v>63.5</v>
      </c>
      <c r="BS398" s="71">
        <v>84.48</v>
      </c>
      <c r="BT398" s="71">
        <v>72.239999999999995</v>
      </c>
      <c r="BU398" s="109">
        <v>1042</v>
      </c>
      <c r="BV398" s="112">
        <v>60.14</v>
      </c>
      <c r="BW398" s="112">
        <v>60.7</v>
      </c>
      <c r="BX398" s="112">
        <v>70.363799999999998</v>
      </c>
      <c r="BY398" s="112">
        <v>60.7</v>
      </c>
      <c r="BZ398" s="76">
        <v>80.64</v>
      </c>
      <c r="CA398" s="76">
        <v>80.64</v>
      </c>
      <c r="CB398" s="106" t="str">
        <f t="shared" si="111"/>
        <v>Heineken - F1</v>
      </c>
      <c r="CC398" s="30"/>
      <c r="CD398" s="30"/>
      <c r="CE398" s="73"/>
      <c r="CF398" s="74"/>
      <c r="CG398" s="30"/>
      <c r="CH398" s="30"/>
      <c r="CI398" s="30">
        <v>100051</v>
      </c>
    </row>
    <row r="399" spans="1:87" ht="15" customHeight="1" x14ac:dyDescent="0.25">
      <c r="A399" s="30" t="s">
        <v>125</v>
      </c>
      <c r="B399" s="30">
        <v>88027354</v>
      </c>
      <c r="C399" s="30" t="s">
        <v>555</v>
      </c>
      <c r="D399" s="96">
        <f>VLOOKUP(B399,'Status update'!B:E,4,0)</f>
        <v>3</v>
      </c>
      <c r="E399" s="96">
        <f>D399</f>
        <v>3</v>
      </c>
      <c r="F399" s="96">
        <f>VLOOKUP(B399,'Status update'!B:D,3,0)</f>
        <v>442</v>
      </c>
      <c r="G399" s="97">
        <f t="shared" si="100"/>
        <v>442</v>
      </c>
      <c r="H399" s="30"/>
      <c r="I399" s="30"/>
      <c r="J399" s="30"/>
      <c r="K399" s="98">
        <f t="shared" si="101"/>
        <v>10.523809523809524</v>
      </c>
      <c r="L399" s="98">
        <f t="shared" si="102"/>
        <v>10.523809523809524</v>
      </c>
      <c r="M399" s="99"/>
      <c r="N399" s="100">
        <f t="shared" si="103"/>
        <v>0</v>
      </c>
      <c r="O399" s="101">
        <v>1</v>
      </c>
      <c r="P399" s="102"/>
      <c r="Q399" s="103"/>
      <c r="R399" s="103"/>
      <c r="S399" s="30" t="s">
        <v>130</v>
      </c>
      <c r="T399" s="30" t="s">
        <v>74</v>
      </c>
      <c r="U399" s="30">
        <v>44</v>
      </c>
      <c r="V399" s="30">
        <v>23</v>
      </c>
      <c r="W399" s="30">
        <v>18</v>
      </c>
      <c r="X399" s="30">
        <v>42</v>
      </c>
      <c r="Y399" s="30" t="s">
        <v>75</v>
      </c>
      <c r="Z399" s="30">
        <v>24</v>
      </c>
      <c r="AA399" s="30" t="s">
        <v>76</v>
      </c>
      <c r="AB399" s="30" t="s">
        <v>117</v>
      </c>
      <c r="AC399" s="30">
        <v>77</v>
      </c>
      <c r="AD399" s="30">
        <v>84</v>
      </c>
      <c r="AE399" s="75"/>
      <c r="AF399" s="73"/>
      <c r="AG399" s="104">
        <f t="shared" si="104"/>
        <v>62.94</v>
      </c>
      <c r="AH399" s="104">
        <f t="shared" si="105"/>
        <v>73.639799999999994</v>
      </c>
      <c r="AI399" s="104">
        <f t="shared" si="106"/>
        <v>63.5</v>
      </c>
      <c r="AJ399" s="104">
        <f t="shared" si="107"/>
        <v>120</v>
      </c>
      <c r="AK399" s="104">
        <f t="shared" si="108"/>
        <v>102.72</v>
      </c>
      <c r="AL399" s="105">
        <f t="shared" si="109"/>
        <v>84.48</v>
      </c>
      <c r="AM399" s="105">
        <f t="shared" si="110"/>
        <v>72.239999999999995</v>
      </c>
      <c r="AN399" s="105"/>
      <c r="AO399" s="105"/>
      <c r="AP399" s="39">
        <f t="shared" si="112"/>
        <v>4</v>
      </c>
      <c r="AQ399" s="30" t="s">
        <v>78</v>
      </c>
      <c r="AR399" s="30" t="s">
        <v>79</v>
      </c>
      <c r="AS399" s="30">
        <v>42</v>
      </c>
      <c r="AT399" s="113">
        <v>89.51</v>
      </c>
      <c r="AU399" s="113">
        <v>90.35</v>
      </c>
      <c r="AV399" s="72">
        <v>104.72669999999999</v>
      </c>
      <c r="AW399" s="72">
        <v>90.35</v>
      </c>
      <c r="AX399" s="113">
        <v>120</v>
      </c>
      <c r="AY399" s="94">
        <v>102.72</v>
      </c>
      <c r="AZ399" s="108">
        <v>105</v>
      </c>
      <c r="BA399" s="112">
        <v>78.319999999999993</v>
      </c>
      <c r="BB399" s="112">
        <v>79.16</v>
      </c>
      <c r="BC399" s="112">
        <v>91.634399999999985</v>
      </c>
      <c r="BD399" s="112">
        <v>79.16</v>
      </c>
      <c r="BE399" s="70">
        <v>105.12</v>
      </c>
      <c r="BF399" s="70">
        <v>90</v>
      </c>
      <c r="BG399" s="109">
        <v>209</v>
      </c>
      <c r="BH399" s="112">
        <v>71.33</v>
      </c>
      <c r="BI399" s="112">
        <v>71.89</v>
      </c>
      <c r="BJ399" s="112">
        <v>83.456099999999992</v>
      </c>
      <c r="BK399" s="112">
        <v>71.89</v>
      </c>
      <c r="BL399" s="71">
        <v>95.76</v>
      </c>
      <c r="BM399" s="71">
        <v>81.599999999999994</v>
      </c>
      <c r="BN399" s="109">
        <v>417</v>
      </c>
      <c r="BO399" s="112">
        <v>62.94</v>
      </c>
      <c r="BP399" s="112">
        <v>63.5</v>
      </c>
      <c r="BQ399" s="112">
        <v>73.639799999999994</v>
      </c>
      <c r="BR399" s="112">
        <v>63.5</v>
      </c>
      <c r="BS399" s="71">
        <v>84.48</v>
      </c>
      <c r="BT399" s="71">
        <v>72.239999999999995</v>
      </c>
      <c r="BU399" s="109">
        <v>1042</v>
      </c>
      <c r="BV399" s="112">
        <v>60.14</v>
      </c>
      <c r="BW399" s="112">
        <v>60.7</v>
      </c>
      <c r="BX399" s="112">
        <v>70.363799999999998</v>
      </c>
      <c r="BY399" s="112">
        <v>60.7</v>
      </c>
      <c r="BZ399" s="76">
        <v>80.64</v>
      </c>
      <c r="CA399" s="76">
        <v>80.64</v>
      </c>
      <c r="CB399" s="106" t="str">
        <f t="shared" si="111"/>
        <v>Heineken - F1</v>
      </c>
      <c r="CC399" s="30"/>
      <c r="CD399" s="30"/>
      <c r="CE399" s="73"/>
      <c r="CF399" s="74"/>
      <c r="CG399" s="30"/>
      <c r="CH399" s="30"/>
      <c r="CI399" s="30">
        <v>100051</v>
      </c>
    </row>
    <row r="400" spans="1:87" ht="15" customHeight="1" x14ac:dyDescent="0.25">
      <c r="A400" s="30" t="s">
        <v>125</v>
      </c>
      <c r="B400" s="30">
        <v>88027355</v>
      </c>
      <c r="C400" s="30" t="s">
        <v>556</v>
      </c>
      <c r="D400" s="96">
        <f>VLOOKUP(B400,'Status update'!B:E,4,0)</f>
        <v>3</v>
      </c>
      <c r="E400" s="96">
        <f>D400</f>
        <v>3</v>
      </c>
      <c r="F400" s="96">
        <f>VLOOKUP(B400,'Status update'!B:D,3,0)</f>
        <v>80</v>
      </c>
      <c r="G400" s="97">
        <f t="shared" si="100"/>
        <v>80</v>
      </c>
      <c r="H400" s="30"/>
      <c r="I400" s="30"/>
      <c r="J400" s="30"/>
      <c r="K400" s="98">
        <f t="shared" si="101"/>
        <v>2</v>
      </c>
      <c r="L400" s="98">
        <f t="shared" si="102"/>
        <v>2</v>
      </c>
      <c r="M400" s="99"/>
      <c r="N400" s="100">
        <f t="shared" si="103"/>
        <v>0</v>
      </c>
      <c r="O400" s="101">
        <v>1</v>
      </c>
      <c r="P400" s="102"/>
      <c r="Q400" s="103"/>
      <c r="R400" s="103"/>
      <c r="S400" s="30" t="s">
        <v>130</v>
      </c>
      <c r="T400" s="30" t="s">
        <v>74</v>
      </c>
      <c r="U400" s="30">
        <v>24</v>
      </c>
      <c r="V400" s="30">
        <v>15</v>
      </c>
      <c r="W400" s="30">
        <v>5</v>
      </c>
      <c r="X400" s="30">
        <v>40</v>
      </c>
      <c r="Y400" s="30" t="s">
        <v>75</v>
      </c>
      <c r="Z400" s="30">
        <v>25</v>
      </c>
      <c r="AA400" s="30" t="s">
        <v>76</v>
      </c>
      <c r="AB400" s="30" t="s">
        <v>77</v>
      </c>
      <c r="AC400" s="30">
        <v>70</v>
      </c>
      <c r="AD400" s="30">
        <v>77</v>
      </c>
      <c r="AE400" s="75"/>
      <c r="AF400" s="73"/>
      <c r="AG400" s="104">
        <f t="shared" si="104"/>
        <v>43.71</v>
      </c>
      <c r="AH400" s="104">
        <f t="shared" si="105"/>
        <v>49.829400000000007</v>
      </c>
      <c r="AI400" s="104">
        <f t="shared" si="106"/>
        <v>44.87</v>
      </c>
      <c r="AJ400" s="104">
        <f t="shared" si="107"/>
        <v>57.499999999999993</v>
      </c>
      <c r="AK400" s="104">
        <f t="shared" si="108"/>
        <v>51</v>
      </c>
      <c r="AL400" s="105">
        <f t="shared" si="109"/>
        <v>57.499999999999993</v>
      </c>
      <c r="AM400" s="105">
        <f t="shared" si="110"/>
        <v>51</v>
      </c>
      <c r="AN400" s="105"/>
      <c r="AO400" s="105"/>
      <c r="AP400" s="39">
        <f t="shared" si="112"/>
        <v>1</v>
      </c>
      <c r="AQ400" s="30" t="s">
        <v>78</v>
      </c>
      <c r="AR400" s="30" t="s">
        <v>79</v>
      </c>
      <c r="AS400" s="30">
        <v>40</v>
      </c>
      <c r="AT400" s="113">
        <v>43.71</v>
      </c>
      <c r="AU400" s="113">
        <v>44.87</v>
      </c>
      <c r="AV400" s="72">
        <v>49.829400000000007</v>
      </c>
      <c r="AW400" s="72">
        <v>44.87</v>
      </c>
      <c r="AX400" s="113">
        <v>57.499999999999993</v>
      </c>
      <c r="AY400" s="94">
        <v>51</v>
      </c>
      <c r="AZ400" s="108">
        <v>100</v>
      </c>
      <c r="BA400" s="112">
        <v>37.880000000000003</v>
      </c>
      <c r="BB400" s="112">
        <v>38.46</v>
      </c>
      <c r="BC400" s="112">
        <v>43.183200000000006</v>
      </c>
      <c r="BD400" s="112">
        <v>38.46</v>
      </c>
      <c r="BE400" s="70">
        <v>50</v>
      </c>
      <c r="BF400" s="70">
        <v>43.75</v>
      </c>
      <c r="BG400" s="109">
        <v>200</v>
      </c>
      <c r="BH400" s="112">
        <v>33.51</v>
      </c>
      <c r="BI400" s="112">
        <v>34.090000000000003</v>
      </c>
      <c r="BJ400" s="112">
        <v>38.2014</v>
      </c>
      <c r="BK400" s="112">
        <v>34.090000000000003</v>
      </c>
      <c r="BL400" s="71">
        <v>44.25</v>
      </c>
      <c r="BM400" s="71">
        <v>38.75</v>
      </c>
      <c r="BN400" s="109">
        <v>400</v>
      </c>
      <c r="BO400" s="112">
        <v>32.049999999999997</v>
      </c>
      <c r="BP400" s="112">
        <v>32.340000000000003</v>
      </c>
      <c r="BQ400" s="112">
        <v>36.536999999999999</v>
      </c>
      <c r="BR400" s="112">
        <v>32.340000000000003</v>
      </c>
      <c r="BS400" s="71">
        <v>42.25</v>
      </c>
      <c r="BT400" s="71">
        <v>36.75</v>
      </c>
      <c r="BU400" s="109">
        <v>1000</v>
      </c>
      <c r="BV400" s="112">
        <v>29.14</v>
      </c>
      <c r="BW400" s="112">
        <v>29.43</v>
      </c>
      <c r="BX400" s="112">
        <v>33.219600000000007</v>
      </c>
      <c r="BY400" s="112">
        <v>29.43</v>
      </c>
      <c r="BZ400" s="76">
        <v>38.5</v>
      </c>
      <c r="CA400" s="76">
        <v>38.5</v>
      </c>
      <c r="CB400" s="106" t="str">
        <f t="shared" si="111"/>
        <v>Heineken - F1</v>
      </c>
      <c r="CC400" s="30"/>
      <c r="CD400" s="30"/>
      <c r="CE400" s="73"/>
      <c r="CF400" s="74"/>
      <c r="CG400" s="30"/>
      <c r="CH400" s="30"/>
      <c r="CI400" s="30">
        <v>100051</v>
      </c>
    </row>
    <row r="401" spans="1:87" ht="15" customHeight="1" x14ac:dyDescent="0.25">
      <c r="A401" s="30" t="s">
        <v>125</v>
      </c>
      <c r="B401" s="30">
        <v>88027356</v>
      </c>
      <c r="C401" s="30" t="s">
        <v>557</v>
      </c>
      <c r="D401" s="96">
        <f>VLOOKUP(B401,'Status update'!B:E,4,0)</f>
        <v>2</v>
      </c>
      <c r="E401" s="96">
        <v>3</v>
      </c>
      <c r="F401" s="96">
        <f>VLOOKUP(B401,'Status update'!B:D,3,0)</f>
        <v>188</v>
      </c>
      <c r="G401" s="97">
        <f t="shared" si="100"/>
        <v>188</v>
      </c>
      <c r="H401" s="30" t="s">
        <v>99</v>
      </c>
      <c r="I401" s="30"/>
      <c r="J401" s="30"/>
      <c r="K401" s="98">
        <f t="shared" si="101"/>
        <v>0.8995215311004785</v>
      </c>
      <c r="L401" s="98">
        <f t="shared" si="102"/>
        <v>0.8995215311004785</v>
      </c>
      <c r="M401" s="99"/>
      <c r="N401" s="100">
        <f t="shared" si="103"/>
        <v>0</v>
      </c>
      <c r="O401" s="101">
        <v>1</v>
      </c>
      <c r="P401" s="102"/>
      <c r="Q401" s="103"/>
      <c r="R401" s="103"/>
      <c r="S401" s="30" t="s">
        <v>130</v>
      </c>
      <c r="T401" s="30" t="s">
        <v>74</v>
      </c>
      <c r="U401" s="30">
        <v>37.799999999999997</v>
      </c>
      <c r="V401" s="30">
        <v>28.5</v>
      </c>
      <c r="W401" s="30">
        <v>14.3</v>
      </c>
      <c r="X401" s="30">
        <v>209</v>
      </c>
      <c r="Y401" s="30" t="s">
        <v>75</v>
      </c>
      <c r="Z401" s="30">
        <v>12</v>
      </c>
      <c r="AA401" s="30" t="s">
        <v>76</v>
      </c>
      <c r="AB401" s="30" t="s">
        <v>77</v>
      </c>
      <c r="AC401" s="30">
        <v>70</v>
      </c>
      <c r="AD401" s="30">
        <v>77</v>
      </c>
      <c r="AE401" s="75"/>
      <c r="AF401" s="73"/>
      <c r="AG401" s="104">
        <f t="shared" si="104"/>
        <v>36.49</v>
      </c>
      <c r="AH401" s="104">
        <f t="shared" si="105"/>
        <v>41.598600000000005</v>
      </c>
      <c r="AI401" s="104">
        <f t="shared" si="106"/>
        <v>39.340000000000003</v>
      </c>
      <c r="AJ401" s="104">
        <f t="shared" si="107"/>
        <v>48.12</v>
      </c>
      <c r="AK401" s="104">
        <f t="shared" si="108"/>
        <v>44.76</v>
      </c>
      <c r="AL401" s="105">
        <f t="shared" si="109"/>
        <v>48.12</v>
      </c>
      <c r="AM401" s="105">
        <f t="shared" si="110"/>
        <v>44.76</v>
      </c>
      <c r="AN401" s="105"/>
      <c r="AO401" s="105"/>
      <c r="AP401" s="39">
        <f t="shared" si="112"/>
        <v>1</v>
      </c>
      <c r="AQ401" s="30" t="s">
        <v>115</v>
      </c>
      <c r="AR401" s="30" t="s">
        <v>79</v>
      </c>
      <c r="AS401" s="30">
        <v>209</v>
      </c>
      <c r="AT401" s="113">
        <v>36.49</v>
      </c>
      <c r="AU401" s="113">
        <v>39.340000000000003</v>
      </c>
      <c r="AV401" s="72">
        <v>41.598600000000005</v>
      </c>
      <c r="AW401" s="72">
        <v>39.340000000000003</v>
      </c>
      <c r="AX401" s="113">
        <v>48.12</v>
      </c>
      <c r="AY401" s="94">
        <v>44.76</v>
      </c>
      <c r="AZ401" s="108">
        <v>417</v>
      </c>
      <c r="BA401" s="112">
        <v>36.21</v>
      </c>
      <c r="BB401" s="112">
        <v>37.630000000000003</v>
      </c>
      <c r="BC401" s="112">
        <v>41.279400000000003</v>
      </c>
      <c r="BD401" s="112">
        <v>37.630000000000003</v>
      </c>
      <c r="BE401" s="70">
        <v>47.76</v>
      </c>
      <c r="BF401" s="70">
        <v>42.72</v>
      </c>
      <c r="BG401" s="109">
        <v>834</v>
      </c>
      <c r="BH401" s="112">
        <v>35.35</v>
      </c>
      <c r="BI401" s="112">
        <v>36.06</v>
      </c>
      <c r="BJ401" s="112">
        <v>40.299000000000007</v>
      </c>
      <c r="BK401" s="112">
        <v>36.06</v>
      </c>
      <c r="BL401" s="71">
        <v>46.56</v>
      </c>
      <c r="BM401" s="71">
        <v>40.92</v>
      </c>
      <c r="BN401" s="109">
        <v>2084</v>
      </c>
      <c r="BO401" s="112">
        <v>34.5</v>
      </c>
      <c r="BP401" s="112">
        <v>34.78</v>
      </c>
      <c r="BQ401" s="112">
        <v>39.330000000000005</v>
      </c>
      <c r="BR401" s="112">
        <v>34.78</v>
      </c>
      <c r="BS401" s="71">
        <v>45.480000000000004</v>
      </c>
      <c r="BT401" s="71">
        <v>39.480000000000004</v>
      </c>
      <c r="BU401" s="109"/>
      <c r="BV401" s="112"/>
      <c r="BW401" s="112"/>
      <c r="BX401" s="112"/>
      <c r="BY401" s="112"/>
      <c r="BZ401" s="76"/>
      <c r="CA401" s="76"/>
      <c r="CB401" s="106" t="str">
        <f t="shared" si="111"/>
        <v>Heineken - F1</v>
      </c>
      <c r="CC401" s="30"/>
      <c r="CD401" s="30"/>
      <c r="CE401" s="73"/>
      <c r="CF401" s="74"/>
      <c r="CG401" s="30"/>
      <c r="CH401" s="30"/>
      <c r="CI401" s="30">
        <v>100051</v>
      </c>
    </row>
    <row r="402" spans="1:87" ht="15" customHeight="1" x14ac:dyDescent="0.25">
      <c r="A402" s="30" t="s">
        <v>125</v>
      </c>
      <c r="B402" s="30">
        <v>88027357</v>
      </c>
      <c r="C402" s="30" t="s">
        <v>558</v>
      </c>
      <c r="D402" s="96">
        <f>VLOOKUP(B402,'Status update'!B:E,4,0)</f>
        <v>3</v>
      </c>
      <c r="E402" s="96">
        <f>D402</f>
        <v>3</v>
      </c>
      <c r="F402" s="96">
        <f>VLOOKUP(B402,'Status update'!B:D,3,0)</f>
        <v>1075</v>
      </c>
      <c r="G402" s="97">
        <f t="shared" si="100"/>
        <v>1075</v>
      </c>
      <c r="H402" s="30"/>
      <c r="I402" s="30"/>
      <c r="J402" s="30"/>
      <c r="K402" s="98">
        <f t="shared" si="101"/>
        <v>4.3</v>
      </c>
      <c r="L402" s="98">
        <f t="shared" si="102"/>
        <v>4.3</v>
      </c>
      <c r="M402" s="99"/>
      <c r="N402" s="100">
        <f t="shared" si="103"/>
        <v>0</v>
      </c>
      <c r="O402" s="101">
        <v>1</v>
      </c>
      <c r="P402" s="102"/>
      <c r="Q402" s="103"/>
      <c r="R402" s="103"/>
      <c r="S402" s="30" t="s">
        <v>130</v>
      </c>
      <c r="T402" s="30" t="s">
        <v>74</v>
      </c>
      <c r="U402" s="30">
        <v>43.5</v>
      </c>
      <c r="V402" s="30">
        <v>18</v>
      </c>
      <c r="W402" s="30">
        <v>22.5</v>
      </c>
      <c r="X402" s="30">
        <v>250</v>
      </c>
      <c r="Y402" s="30" t="s">
        <v>75</v>
      </c>
      <c r="Z402" s="30">
        <v>10</v>
      </c>
      <c r="AA402" s="30" t="s">
        <v>76</v>
      </c>
      <c r="AB402" s="30" t="s">
        <v>77</v>
      </c>
      <c r="AC402" s="30">
        <v>70</v>
      </c>
      <c r="AD402" s="30">
        <v>77</v>
      </c>
      <c r="AE402" s="75"/>
      <c r="AF402" s="73"/>
      <c r="AG402" s="104">
        <f t="shared" si="104"/>
        <v>53</v>
      </c>
      <c r="AH402" s="104">
        <f t="shared" si="105"/>
        <v>60.420000000000009</v>
      </c>
      <c r="AI402" s="104">
        <f t="shared" si="106"/>
        <v>53.5</v>
      </c>
      <c r="AJ402" s="104">
        <f t="shared" si="107"/>
        <v>73.099999999999994</v>
      </c>
      <c r="AK402" s="104">
        <f t="shared" si="108"/>
        <v>65.3</v>
      </c>
      <c r="AL402" s="105">
        <f t="shared" si="109"/>
        <v>69.900000000000006</v>
      </c>
      <c r="AM402" s="105">
        <f t="shared" si="110"/>
        <v>60.8</v>
      </c>
      <c r="AN402" s="105"/>
      <c r="AO402" s="105"/>
      <c r="AP402" s="39">
        <f t="shared" si="112"/>
        <v>3</v>
      </c>
      <c r="AQ402" s="30" t="s">
        <v>115</v>
      </c>
      <c r="AR402" s="30" t="s">
        <v>79</v>
      </c>
      <c r="AS402" s="30">
        <v>250</v>
      </c>
      <c r="AT402" s="113">
        <v>55.48</v>
      </c>
      <c r="AU402" s="113">
        <v>57.46</v>
      </c>
      <c r="AV402" s="72">
        <v>63.247200000000007</v>
      </c>
      <c r="AW402" s="72">
        <v>57.46</v>
      </c>
      <c r="AX402" s="113">
        <v>73.099999999999994</v>
      </c>
      <c r="AY402" s="94">
        <v>65.3</v>
      </c>
      <c r="AZ402" s="108">
        <v>500</v>
      </c>
      <c r="BA402" s="112">
        <v>53.99</v>
      </c>
      <c r="BB402" s="112">
        <v>54.98</v>
      </c>
      <c r="BC402" s="112">
        <v>61.548600000000008</v>
      </c>
      <c r="BD402" s="112">
        <v>54.98</v>
      </c>
      <c r="BE402" s="70">
        <v>71.2</v>
      </c>
      <c r="BF402" s="70">
        <v>62.5</v>
      </c>
      <c r="BG402" s="109">
        <v>1000</v>
      </c>
      <c r="BH402" s="112">
        <v>53</v>
      </c>
      <c r="BI402" s="112">
        <v>53.5</v>
      </c>
      <c r="BJ402" s="112">
        <v>60.420000000000009</v>
      </c>
      <c r="BK402" s="112">
        <v>53.5</v>
      </c>
      <c r="BL402" s="71">
        <v>69.900000000000006</v>
      </c>
      <c r="BM402" s="71">
        <v>60.8</v>
      </c>
      <c r="BN402" s="109">
        <v>2500</v>
      </c>
      <c r="BO402" s="112">
        <v>52.01</v>
      </c>
      <c r="BP402" s="112">
        <v>52.21</v>
      </c>
      <c r="BQ402" s="112">
        <v>59.291400000000003</v>
      </c>
      <c r="BR402" s="112">
        <v>52.21</v>
      </c>
      <c r="BS402" s="71">
        <v>68.600000000000009</v>
      </c>
      <c r="BT402" s="71">
        <v>59.3</v>
      </c>
      <c r="BU402" s="109"/>
      <c r="BV402" s="112"/>
      <c r="BW402" s="112"/>
      <c r="BX402" s="112"/>
      <c r="BY402" s="112"/>
      <c r="BZ402" s="76"/>
      <c r="CA402" s="76"/>
      <c r="CB402" s="106" t="str">
        <f t="shared" si="111"/>
        <v>Heineken - F1</v>
      </c>
      <c r="CC402" s="30"/>
      <c r="CD402" s="30"/>
      <c r="CE402" s="73"/>
      <c r="CF402" s="74"/>
      <c r="CG402" s="30"/>
      <c r="CH402" s="30"/>
      <c r="CI402" s="30">
        <v>100051</v>
      </c>
    </row>
    <row r="403" spans="1:87" ht="15" customHeight="1" x14ac:dyDescent="0.25">
      <c r="A403" s="30" t="s">
        <v>125</v>
      </c>
      <c r="B403" s="30">
        <v>88027358</v>
      </c>
      <c r="C403" s="30" t="s">
        <v>559</v>
      </c>
      <c r="D403" s="96">
        <f>VLOOKUP(B403,'Status update'!B:E,4,0)</f>
        <v>3</v>
      </c>
      <c r="E403" s="96">
        <f>D403</f>
        <v>3</v>
      </c>
      <c r="F403" s="96">
        <f>VLOOKUP(B403,'Status update'!B:D,3,0)</f>
        <v>679</v>
      </c>
      <c r="G403" s="97">
        <f t="shared" si="100"/>
        <v>679</v>
      </c>
      <c r="H403" s="30"/>
      <c r="I403" s="30"/>
      <c r="J403" s="30"/>
      <c r="K403" s="98">
        <f t="shared" si="101"/>
        <v>2.7160000000000002</v>
      </c>
      <c r="L403" s="98">
        <f t="shared" si="102"/>
        <v>2.7160000000000002</v>
      </c>
      <c r="M403" s="99"/>
      <c r="N403" s="100">
        <f t="shared" si="103"/>
        <v>0</v>
      </c>
      <c r="O403" s="101">
        <v>1</v>
      </c>
      <c r="P403" s="102"/>
      <c r="Q403" s="103"/>
      <c r="R403" s="103"/>
      <c r="S403" s="30" t="s">
        <v>130</v>
      </c>
      <c r="T403" s="30" t="s">
        <v>74</v>
      </c>
      <c r="U403" s="30">
        <v>43.5</v>
      </c>
      <c r="V403" s="30">
        <v>18</v>
      </c>
      <c r="W403" s="30">
        <v>22.5</v>
      </c>
      <c r="X403" s="30">
        <v>250</v>
      </c>
      <c r="Y403" s="30" t="s">
        <v>75</v>
      </c>
      <c r="Z403" s="30">
        <v>10</v>
      </c>
      <c r="AA403" s="30" t="s">
        <v>76</v>
      </c>
      <c r="AB403" s="30" t="s">
        <v>77</v>
      </c>
      <c r="AC403" s="30">
        <v>70</v>
      </c>
      <c r="AD403" s="30">
        <v>77</v>
      </c>
      <c r="AE403" s="75"/>
      <c r="AF403" s="73"/>
      <c r="AG403" s="104">
        <f t="shared" si="104"/>
        <v>53.99</v>
      </c>
      <c r="AH403" s="104">
        <f t="shared" si="105"/>
        <v>61.548600000000008</v>
      </c>
      <c r="AI403" s="104">
        <f t="shared" si="106"/>
        <v>54.98</v>
      </c>
      <c r="AJ403" s="104">
        <f t="shared" si="107"/>
        <v>73.099999999999994</v>
      </c>
      <c r="AK403" s="104">
        <f t="shared" si="108"/>
        <v>65.3</v>
      </c>
      <c r="AL403" s="105">
        <f t="shared" si="109"/>
        <v>71.2</v>
      </c>
      <c r="AM403" s="105">
        <f t="shared" si="110"/>
        <v>62.5</v>
      </c>
      <c r="AN403" s="105"/>
      <c r="AO403" s="105"/>
      <c r="AP403" s="39">
        <f t="shared" si="112"/>
        <v>2</v>
      </c>
      <c r="AQ403" s="30" t="s">
        <v>115</v>
      </c>
      <c r="AR403" s="30" t="s">
        <v>79</v>
      </c>
      <c r="AS403" s="30">
        <v>250</v>
      </c>
      <c r="AT403" s="113">
        <v>55.48</v>
      </c>
      <c r="AU403" s="113">
        <v>57.46</v>
      </c>
      <c r="AV403" s="72">
        <v>63.247200000000007</v>
      </c>
      <c r="AW403" s="72">
        <v>57.46</v>
      </c>
      <c r="AX403" s="113">
        <v>73.099999999999994</v>
      </c>
      <c r="AY403" s="94">
        <v>65.3</v>
      </c>
      <c r="AZ403" s="108">
        <v>500</v>
      </c>
      <c r="BA403" s="112">
        <v>53.99</v>
      </c>
      <c r="BB403" s="112">
        <v>54.98</v>
      </c>
      <c r="BC403" s="112">
        <v>61.548600000000008</v>
      </c>
      <c r="BD403" s="112">
        <v>54.98</v>
      </c>
      <c r="BE403" s="70">
        <v>71.2</v>
      </c>
      <c r="BF403" s="70">
        <v>62.5</v>
      </c>
      <c r="BG403" s="109">
        <v>1000</v>
      </c>
      <c r="BH403" s="112">
        <v>53</v>
      </c>
      <c r="BI403" s="112">
        <v>53.5</v>
      </c>
      <c r="BJ403" s="112">
        <v>60.420000000000009</v>
      </c>
      <c r="BK403" s="112">
        <v>53.5</v>
      </c>
      <c r="BL403" s="71">
        <v>69.900000000000006</v>
      </c>
      <c r="BM403" s="71">
        <v>60.8</v>
      </c>
      <c r="BN403" s="109">
        <v>2500</v>
      </c>
      <c r="BO403" s="112">
        <v>52.01</v>
      </c>
      <c r="BP403" s="112">
        <v>52.21</v>
      </c>
      <c r="BQ403" s="112">
        <v>59.291400000000003</v>
      </c>
      <c r="BR403" s="112">
        <v>52.21</v>
      </c>
      <c r="BS403" s="71">
        <v>68.600000000000009</v>
      </c>
      <c r="BT403" s="71">
        <v>59.3</v>
      </c>
      <c r="BU403" s="109"/>
      <c r="BV403" s="112"/>
      <c r="BW403" s="112"/>
      <c r="BX403" s="112"/>
      <c r="BY403" s="112"/>
      <c r="BZ403" s="76"/>
      <c r="CA403" s="76"/>
      <c r="CB403" s="106" t="str">
        <f t="shared" si="111"/>
        <v>Heineken - F1</v>
      </c>
      <c r="CC403" s="30"/>
      <c r="CD403" s="30"/>
      <c r="CE403" s="73"/>
      <c r="CF403" s="74"/>
      <c r="CG403" s="30"/>
      <c r="CH403" s="30"/>
      <c r="CI403" s="30">
        <v>100051</v>
      </c>
    </row>
    <row r="404" spans="1:87" ht="15" customHeight="1" x14ac:dyDescent="0.25">
      <c r="A404" s="30" t="s">
        <v>188</v>
      </c>
      <c r="B404" s="30">
        <v>88026937</v>
      </c>
      <c r="C404" s="30" t="s">
        <v>560</v>
      </c>
      <c r="D404" s="96">
        <f>VLOOKUP(B404,'Status update'!B:E,4,0)</f>
        <v>1</v>
      </c>
      <c r="E404" s="96">
        <f>D404</f>
        <v>1</v>
      </c>
      <c r="F404" s="96">
        <f>VLOOKUP(B404,'Status update'!B:D,3,0)</f>
        <v>0</v>
      </c>
      <c r="G404" s="97">
        <f t="shared" si="100"/>
        <v>0</v>
      </c>
      <c r="H404" s="30"/>
      <c r="I404" s="30"/>
      <c r="J404" s="30"/>
      <c r="K404" s="98">
        <f t="shared" si="101"/>
        <v>0</v>
      </c>
      <c r="L404" s="98">
        <f t="shared" si="102"/>
        <v>0</v>
      </c>
      <c r="M404" s="99"/>
      <c r="N404" s="100">
        <f t="shared" si="103"/>
        <v>0</v>
      </c>
      <c r="O404" s="101"/>
      <c r="P404" s="102"/>
      <c r="Q404" s="103"/>
      <c r="R404" s="103"/>
      <c r="S404" s="30" t="s">
        <v>94</v>
      </c>
      <c r="T404" s="30" t="s">
        <v>95</v>
      </c>
      <c r="U404" s="30">
        <v>58.2</v>
      </c>
      <c r="V404" s="30">
        <v>36.299999999999997</v>
      </c>
      <c r="W404" s="30">
        <v>30</v>
      </c>
      <c r="X404" s="30">
        <v>5</v>
      </c>
      <c r="Y404" s="30" t="s">
        <v>89</v>
      </c>
      <c r="Z404" s="30">
        <v>500</v>
      </c>
      <c r="AA404" s="30" t="s">
        <v>96</v>
      </c>
      <c r="AB404" s="30" t="s">
        <v>97</v>
      </c>
      <c r="AC404" s="30">
        <v>50</v>
      </c>
      <c r="AD404" s="30"/>
      <c r="AE404" s="75"/>
      <c r="AF404" s="73"/>
      <c r="AG404" s="104">
        <f t="shared" si="104"/>
        <v>191.93</v>
      </c>
      <c r="AH404" s="104">
        <f t="shared" si="105"/>
        <v>191.93</v>
      </c>
      <c r="AI404" s="104">
        <f t="shared" si="106"/>
        <v>203.44580000000002</v>
      </c>
      <c r="AJ404" s="104">
        <f t="shared" si="107"/>
        <v>218.10227272727275</v>
      </c>
      <c r="AK404" s="104">
        <f t="shared" si="108"/>
        <v>231.18840909090912</v>
      </c>
      <c r="AL404" s="105">
        <f t="shared" si="109"/>
        <v>218.10227272727275</v>
      </c>
      <c r="AM404" s="105">
        <f t="shared" si="110"/>
        <v>231.18840909090912</v>
      </c>
      <c r="AN404" s="105"/>
      <c r="AO404" s="105"/>
      <c r="AP404" s="39">
        <f t="shared" si="112"/>
        <v>1</v>
      </c>
      <c r="AQ404" s="30" t="s">
        <v>91</v>
      </c>
      <c r="AR404" s="30"/>
      <c r="AS404" s="30">
        <v>5</v>
      </c>
      <c r="AT404" s="113">
        <v>191.93</v>
      </c>
      <c r="AU404" s="113"/>
      <c r="AV404" s="72">
        <v>191.93</v>
      </c>
      <c r="AW404" s="72">
        <v>203.44580000000002</v>
      </c>
      <c r="AX404" s="113">
        <v>218.10227272727275</v>
      </c>
      <c r="AY404" s="113">
        <v>231.18840909090912</v>
      </c>
      <c r="AZ404" s="108">
        <v>19</v>
      </c>
      <c r="BA404" s="112">
        <v>121.2</v>
      </c>
      <c r="BB404" s="112"/>
      <c r="BC404" s="112">
        <v>121.2</v>
      </c>
      <c r="BD404" s="112">
        <v>128.47200000000001</v>
      </c>
      <c r="BE404" s="112">
        <v>137.72727272727272</v>
      </c>
      <c r="BF404" s="112">
        <v>145.9909090909091</v>
      </c>
      <c r="BG404" s="109">
        <v>41</v>
      </c>
      <c r="BH404" s="112">
        <v>107.07</v>
      </c>
      <c r="BI404" s="112"/>
      <c r="BJ404" s="112">
        <v>107.07</v>
      </c>
      <c r="BK404" s="112">
        <v>113.49419999999999</v>
      </c>
      <c r="BL404" s="112">
        <v>121.67045454545453</v>
      </c>
      <c r="BM404" s="112">
        <v>128.97068181818182</v>
      </c>
      <c r="BN404" s="109">
        <v>101</v>
      </c>
      <c r="BO404" s="112">
        <v>102.73</v>
      </c>
      <c r="BP404" s="112"/>
      <c r="BQ404" s="112">
        <v>102.73</v>
      </c>
      <c r="BR404" s="112">
        <v>108.89380000000001</v>
      </c>
      <c r="BS404" s="112">
        <v>116.73863636363637</v>
      </c>
      <c r="BT404" s="112">
        <v>123.74295454545457</v>
      </c>
      <c r="BU404" s="109"/>
      <c r="BV404" s="112"/>
      <c r="BW404" s="112"/>
      <c r="BX404" s="112"/>
      <c r="BY404" s="112"/>
      <c r="BZ404" s="112"/>
      <c r="CA404" s="112"/>
      <c r="CB404" s="106" t="str">
        <f t="shared" si="111"/>
        <v>Heineken - 0.0</v>
      </c>
      <c r="CC404" s="30"/>
      <c r="CD404" s="30"/>
      <c r="CE404" s="73"/>
      <c r="CF404" s="74"/>
      <c r="CG404" s="30"/>
      <c r="CH404" s="30"/>
      <c r="CI404" s="30">
        <v>103060</v>
      </c>
    </row>
    <row r="405" spans="1:87" ht="15" customHeight="1" x14ac:dyDescent="0.25">
      <c r="A405" s="30" t="s">
        <v>125</v>
      </c>
      <c r="B405" s="30">
        <v>88027360</v>
      </c>
      <c r="C405" s="30" t="s">
        <v>561</v>
      </c>
      <c r="D405" s="96">
        <f>VLOOKUP(B405,'Status update'!B:E,4,0)</f>
        <v>3</v>
      </c>
      <c r="E405" s="96">
        <f>D405</f>
        <v>3</v>
      </c>
      <c r="F405" s="96">
        <f>VLOOKUP(B405,'Status update'!B:D,3,0)</f>
        <v>628</v>
      </c>
      <c r="G405" s="97">
        <f t="shared" si="100"/>
        <v>628</v>
      </c>
      <c r="H405" s="30"/>
      <c r="I405" s="30"/>
      <c r="J405" s="30"/>
      <c r="K405" s="98">
        <f t="shared" si="101"/>
        <v>6.28</v>
      </c>
      <c r="L405" s="98">
        <f t="shared" si="102"/>
        <v>6.28</v>
      </c>
      <c r="M405" s="99"/>
      <c r="N405" s="100">
        <f t="shared" si="103"/>
        <v>0</v>
      </c>
      <c r="O405" s="101">
        <v>1</v>
      </c>
      <c r="P405" s="102"/>
      <c r="Q405" s="103"/>
      <c r="R405" s="103"/>
      <c r="S405" s="30" t="s">
        <v>127</v>
      </c>
      <c r="T405" s="30" t="s">
        <v>106</v>
      </c>
      <c r="U405" s="30">
        <v>48</v>
      </c>
      <c r="V405" s="30">
        <v>38</v>
      </c>
      <c r="W405" s="30">
        <v>2.5</v>
      </c>
      <c r="X405" s="30">
        <v>100</v>
      </c>
      <c r="Y405" s="30" t="s">
        <v>75</v>
      </c>
      <c r="Z405" s="30">
        <v>5</v>
      </c>
      <c r="AA405" s="30" t="s">
        <v>76</v>
      </c>
      <c r="AB405" s="30" t="s">
        <v>77</v>
      </c>
      <c r="AC405" s="30">
        <v>60</v>
      </c>
      <c r="AD405" s="30">
        <v>70</v>
      </c>
      <c r="AE405" s="75"/>
      <c r="AF405" s="73"/>
      <c r="AG405" s="104">
        <f t="shared" si="104"/>
        <v>19.149999999999999</v>
      </c>
      <c r="AH405" s="104">
        <f t="shared" si="105"/>
        <v>21.831</v>
      </c>
      <c r="AI405" s="104">
        <f t="shared" si="106"/>
        <v>20.3</v>
      </c>
      <c r="AJ405" s="104">
        <f t="shared" si="107"/>
        <v>41.7</v>
      </c>
      <c r="AK405" s="104">
        <f t="shared" si="108"/>
        <v>41.95</v>
      </c>
      <c r="AL405" s="105">
        <f t="shared" si="109"/>
        <v>25.45</v>
      </c>
      <c r="AM405" s="105">
        <f t="shared" si="110"/>
        <v>23.05</v>
      </c>
      <c r="AN405" s="105"/>
      <c r="AO405" s="105"/>
      <c r="AP405" s="39">
        <f t="shared" si="112"/>
        <v>3</v>
      </c>
      <c r="AQ405" s="30" t="s">
        <v>118</v>
      </c>
      <c r="AR405" s="30" t="s">
        <v>79</v>
      </c>
      <c r="AS405" s="30">
        <v>100</v>
      </c>
      <c r="AT405" s="113">
        <v>31.35</v>
      </c>
      <c r="AU405" s="113">
        <v>36.9</v>
      </c>
      <c r="AV405" s="72">
        <v>35.739000000000004</v>
      </c>
      <c r="AW405" s="72">
        <v>36.9</v>
      </c>
      <c r="AX405" s="113">
        <v>41.7</v>
      </c>
      <c r="AY405" s="94">
        <v>41.95</v>
      </c>
      <c r="AZ405" s="108">
        <v>200</v>
      </c>
      <c r="BA405" s="112">
        <v>22.85</v>
      </c>
      <c r="BB405" s="112">
        <v>25.65</v>
      </c>
      <c r="BC405" s="112">
        <v>26.049000000000003</v>
      </c>
      <c r="BD405" s="112">
        <v>25.65</v>
      </c>
      <c r="BE405" s="70">
        <v>30.4</v>
      </c>
      <c r="BF405" s="70">
        <v>29.15</v>
      </c>
      <c r="BG405" s="109">
        <v>500</v>
      </c>
      <c r="BH405" s="112">
        <v>19.149999999999999</v>
      </c>
      <c r="BI405" s="112">
        <v>20.3</v>
      </c>
      <c r="BJ405" s="112">
        <v>21.831</v>
      </c>
      <c r="BK405" s="112">
        <v>20.3</v>
      </c>
      <c r="BL405" s="71">
        <v>25.45</v>
      </c>
      <c r="BM405" s="71">
        <v>23.05</v>
      </c>
      <c r="BN405" s="109">
        <v>1000</v>
      </c>
      <c r="BO405" s="112">
        <v>17.2</v>
      </c>
      <c r="BP405" s="112">
        <v>17.75</v>
      </c>
      <c r="BQ405" s="112">
        <v>19.608000000000001</v>
      </c>
      <c r="BR405" s="112">
        <v>17.75</v>
      </c>
      <c r="BS405" s="71">
        <v>22.85</v>
      </c>
      <c r="BT405" s="71">
        <v>20.150000000000002</v>
      </c>
      <c r="BU405" s="109">
        <v>2000</v>
      </c>
      <c r="BV405" s="112">
        <v>16.350000000000001</v>
      </c>
      <c r="BW405" s="112">
        <v>16.899999999999999</v>
      </c>
      <c r="BX405" s="112">
        <v>18.639000000000003</v>
      </c>
      <c r="BY405" s="112">
        <v>16.899999999999999</v>
      </c>
      <c r="BZ405" s="76">
        <v>21.75</v>
      </c>
      <c r="CA405" s="76">
        <v>21.549999999999997</v>
      </c>
      <c r="CB405" s="106" t="str">
        <f t="shared" si="111"/>
        <v>Heineken - F1</v>
      </c>
      <c r="CC405" s="30"/>
      <c r="CD405" s="30"/>
      <c r="CE405" s="73"/>
      <c r="CF405" s="74"/>
      <c r="CG405" s="30"/>
      <c r="CH405" s="30"/>
      <c r="CI405" s="30">
        <v>101140</v>
      </c>
    </row>
    <row r="406" spans="1:87" ht="15" customHeight="1" x14ac:dyDescent="0.25">
      <c r="A406" s="30" t="s">
        <v>251</v>
      </c>
      <c r="B406" s="30">
        <v>88026938</v>
      </c>
      <c r="C406" s="30" t="s">
        <v>562</v>
      </c>
      <c r="D406" s="96">
        <f>VLOOKUP(B406,'Status update'!B:E,4,0)</f>
        <v>1</v>
      </c>
      <c r="E406" s="96">
        <f>D406</f>
        <v>1</v>
      </c>
      <c r="F406" s="96">
        <f>VLOOKUP(B406,'Status update'!B:D,3,0)</f>
        <v>0</v>
      </c>
      <c r="G406" s="97">
        <f t="shared" si="100"/>
        <v>0</v>
      </c>
      <c r="H406" s="30"/>
      <c r="I406" s="30"/>
      <c r="J406" s="30"/>
      <c r="K406" s="98">
        <f t="shared" si="101"/>
        <v>0</v>
      </c>
      <c r="L406" s="98">
        <f t="shared" si="102"/>
        <v>0</v>
      </c>
      <c r="M406" s="99"/>
      <c r="N406" s="100">
        <f t="shared" si="103"/>
        <v>0</v>
      </c>
      <c r="O406" s="101"/>
      <c r="P406" s="102"/>
      <c r="Q406" s="103"/>
      <c r="R406" s="103"/>
      <c r="S406" s="30" t="s">
        <v>94</v>
      </c>
      <c r="T406" s="30" t="s">
        <v>95</v>
      </c>
      <c r="U406" s="30">
        <v>73.400000000000006</v>
      </c>
      <c r="V406" s="30">
        <v>42.9</v>
      </c>
      <c r="W406" s="30">
        <v>25.4</v>
      </c>
      <c r="X406" s="30">
        <v>10</v>
      </c>
      <c r="Y406" s="30" t="s">
        <v>89</v>
      </c>
      <c r="Z406" s="30">
        <v>300</v>
      </c>
      <c r="AA406" s="30" t="s">
        <v>96</v>
      </c>
      <c r="AB406" s="30" t="s">
        <v>97</v>
      </c>
      <c r="AC406" s="30">
        <v>50</v>
      </c>
      <c r="AD406" s="30"/>
      <c r="AE406" s="75"/>
      <c r="AF406" s="73"/>
      <c r="AG406" s="104">
        <f t="shared" si="104"/>
        <v>147.91999999999999</v>
      </c>
      <c r="AH406" s="104">
        <f t="shared" si="105"/>
        <v>0</v>
      </c>
      <c r="AI406" s="104">
        <f t="shared" si="106"/>
        <v>156.79519999999999</v>
      </c>
      <c r="AJ406" s="104">
        <f t="shared" si="107"/>
        <v>0</v>
      </c>
      <c r="AK406" s="104">
        <f t="shared" si="108"/>
        <v>178.17636363636362</v>
      </c>
      <c r="AL406" s="105">
        <f t="shared" si="109"/>
        <v>0</v>
      </c>
      <c r="AM406" s="105">
        <f t="shared" si="110"/>
        <v>178.17636363636362</v>
      </c>
      <c r="AN406" s="105"/>
      <c r="AO406" s="105"/>
      <c r="AP406" s="39">
        <f t="shared" si="112"/>
        <v>1</v>
      </c>
      <c r="AQ406" s="30" t="s">
        <v>91</v>
      </c>
      <c r="AR406" s="30"/>
      <c r="AS406" s="30">
        <v>10</v>
      </c>
      <c r="AT406" s="113">
        <v>147.91999999999999</v>
      </c>
      <c r="AU406" s="113"/>
      <c r="AV406" s="72"/>
      <c r="AW406" s="72">
        <v>156.79519999999999</v>
      </c>
      <c r="AX406" s="113"/>
      <c r="AY406" s="113">
        <v>178.17636363636362</v>
      </c>
      <c r="AZ406" s="108">
        <v>30</v>
      </c>
      <c r="BA406" s="112">
        <v>100.21</v>
      </c>
      <c r="BB406" s="112"/>
      <c r="BC406" s="112"/>
      <c r="BD406" s="112">
        <v>106.2226</v>
      </c>
      <c r="BE406" s="112"/>
      <c r="BF406" s="112">
        <v>120.7075</v>
      </c>
      <c r="BG406" s="109">
        <v>68</v>
      </c>
      <c r="BH406" s="112">
        <v>90.6</v>
      </c>
      <c r="BI406" s="112"/>
      <c r="BJ406" s="112"/>
      <c r="BK406" s="112">
        <v>96.036000000000001</v>
      </c>
      <c r="BL406" s="112"/>
      <c r="BM406" s="112">
        <v>109.13181818181819</v>
      </c>
      <c r="BN406" s="109">
        <v>168</v>
      </c>
      <c r="BO406" s="112">
        <v>85.92</v>
      </c>
      <c r="BP406" s="112"/>
      <c r="BQ406" s="112"/>
      <c r="BR406" s="112">
        <v>91.075200000000009</v>
      </c>
      <c r="BS406" s="112"/>
      <c r="BT406" s="112">
        <v>103.49454545454546</v>
      </c>
      <c r="BU406" s="109"/>
      <c r="BV406" s="112"/>
      <c r="BW406" s="112"/>
      <c r="BX406" s="112"/>
      <c r="BY406" s="112"/>
      <c r="BZ406" s="112"/>
      <c r="CA406" s="112"/>
      <c r="CB406" s="106" t="str">
        <f t="shared" si="111"/>
        <v>Heineken Silver (APAC)</v>
      </c>
      <c r="CC406" s="30"/>
      <c r="CD406" s="30"/>
      <c r="CE406" s="73"/>
      <c r="CF406" s="74"/>
      <c r="CG406" s="30"/>
      <c r="CH406" s="30"/>
      <c r="CI406" s="30">
        <v>103060</v>
      </c>
    </row>
    <row r="407" spans="1:87" ht="15" customHeight="1" x14ac:dyDescent="0.25">
      <c r="A407" s="30" t="s">
        <v>125</v>
      </c>
      <c r="B407" s="30">
        <v>88027364</v>
      </c>
      <c r="C407" s="30" t="s">
        <v>563</v>
      </c>
      <c r="D407" s="96">
        <f>VLOOKUP(B407,'Status update'!B:E,4,0)</f>
        <v>1</v>
      </c>
      <c r="E407" s="96">
        <v>3</v>
      </c>
      <c r="F407" s="96">
        <f>VLOOKUP(B407,'Status update'!B:D,3,0)</f>
        <v>6</v>
      </c>
      <c r="G407" s="97">
        <f t="shared" si="100"/>
        <v>6</v>
      </c>
      <c r="H407" s="30"/>
      <c r="I407" s="30"/>
      <c r="J407" s="30"/>
      <c r="K407" s="98">
        <f t="shared" si="101"/>
        <v>7.1428571428571425E-2</v>
      </c>
      <c r="L407" s="98">
        <f t="shared" si="102"/>
        <v>7.1428571428571425E-2</v>
      </c>
      <c r="M407" s="99"/>
      <c r="N407" s="100">
        <f t="shared" si="103"/>
        <v>0</v>
      </c>
      <c r="O407" s="101"/>
      <c r="P407" s="102"/>
      <c r="Q407" s="103"/>
      <c r="R407" s="103"/>
      <c r="S407" s="30" t="s">
        <v>130</v>
      </c>
      <c r="T407" s="30" t="s">
        <v>74</v>
      </c>
      <c r="U407" s="30">
        <v>35</v>
      </c>
      <c r="V407" s="30">
        <v>28</v>
      </c>
      <c r="W407" s="30">
        <v>6</v>
      </c>
      <c r="X407" s="30">
        <v>84</v>
      </c>
      <c r="Y407" s="30" t="s">
        <v>75</v>
      </c>
      <c r="Z407" s="30">
        <v>6</v>
      </c>
      <c r="AA407" s="30" t="s">
        <v>76</v>
      </c>
      <c r="AB407" s="30" t="s">
        <v>117</v>
      </c>
      <c r="AC407" s="30">
        <v>77</v>
      </c>
      <c r="AD407" s="30">
        <v>84</v>
      </c>
      <c r="AE407" s="75"/>
      <c r="AF407" s="73"/>
      <c r="AG407" s="104">
        <f t="shared" si="104"/>
        <v>33.82</v>
      </c>
      <c r="AH407" s="104">
        <f t="shared" si="105"/>
        <v>39.569399999999995</v>
      </c>
      <c r="AI407" s="104">
        <f t="shared" si="106"/>
        <v>37.450000000000003</v>
      </c>
      <c r="AJ407" s="104">
        <f t="shared" si="107"/>
        <v>46.2</v>
      </c>
      <c r="AK407" s="104">
        <f t="shared" si="108"/>
        <v>47.46</v>
      </c>
      <c r="AL407" s="105">
        <f t="shared" si="109"/>
        <v>45.36</v>
      </c>
      <c r="AM407" s="105">
        <f t="shared" si="110"/>
        <v>42.54</v>
      </c>
      <c r="AN407" s="105"/>
      <c r="AO407" s="105"/>
      <c r="AP407" s="39">
        <v>2</v>
      </c>
      <c r="AQ407" s="30" t="s">
        <v>118</v>
      </c>
      <c r="AR407" s="30" t="s">
        <v>79</v>
      </c>
      <c r="AS407" s="30">
        <v>84</v>
      </c>
      <c r="AT407" s="113">
        <v>34.47</v>
      </c>
      <c r="AU407" s="113">
        <v>41.75</v>
      </c>
      <c r="AV407" s="72">
        <v>40.329899999999995</v>
      </c>
      <c r="AW407" s="72">
        <v>41.75</v>
      </c>
      <c r="AX407" s="113">
        <v>46.2</v>
      </c>
      <c r="AY407" s="94">
        <v>47.46</v>
      </c>
      <c r="AZ407" s="108">
        <v>167</v>
      </c>
      <c r="BA407" s="112">
        <v>33.82</v>
      </c>
      <c r="BB407" s="112">
        <v>37.450000000000003</v>
      </c>
      <c r="BC407" s="112">
        <v>39.569399999999995</v>
      </c>
      <c r="BD407" s="112">
        <v>37.450000000000003</v>
      </c>
      <c r="BE407" s="70">
        <v>45.36</v>
      </c>
      <c r="BF407" s="70">
        <v>42.54</v>
      </c>
      <c r="BG407" s="109">
        <v>417</v>
      </c>
      <c r="BH407" s="112">
        <v>32.799999999999997</v>
      </c>
      <c r="BI407" s="112">
        <v>34.25</v>
      </c>
      <c r="BJ407" s="112">
        <v>38.375999999999998</v>
      </c>
      <c r="BK407" s="112">
        <v>34.25</v>
      </c>
      <c r="BL407" s="71">
        <v>43.980000000000004</v>
      </c>
      <c r="BM407" s="71">
        <v>38.94</v>
      </c>
      <c r="BN407" s="109">
        <v>834</v>
      </c>
      <c r="BO407" s="112">
        <v>31.71</v>
      </c>
      <c r="BP407" s="112">
        <v>32.799999999999997</v>
      </c>
      <c r="BQ407" s="112">
        <v>37.100699999999996</v>
      </c>
      <c r="BR407" s="112">
        <v>32.799999999999997</v>
      </c>
      <c r="BS407" s="71">
        <v>42.54</v>
      </c>
      <c r="BT407" s="71">
        <v>37.26</v>
      </c>
      <c r="BU407" s="109">
        <v>1667</v>
      </c>
      <c r="BV407" s="112">
        <v>30.98</v>
      </c>
      <c r="BW407" s="112">
        <v>31.42</v>
      </c>
      <c r="BX407" s="112">
        <v>36.246600000000001</v>
      </c>
      <c r="BY407" s="112">
        <v>31.42</v>
      </c>
      <c r="BZ407" s="76">
        <v>41.519999999999996</v>
      </c>
      <c r="CA407" s="76">
        <v>41.519999999999996</v>
      </c>
      <c r="CB407" s="106" t="str">
        <f t="shared" si="111"/>
        <v>Heineken - F1</v>
      </c>
      <c r="CC407" s="30"/>
      <c r="CD407" s="30"/>
      <c r="CE407" s="73"/>
      <c r="CF407" s="74"/>
      <c r="CG407" s="30"/>
      <c r="CH407" s="30"/>
      <c r="CI407" s="30">
        <v>100051</v>
      </c>
    </row>
    <row r="408" spans="1:87" ht="15" customHeight="1" x14ac:dyDescent="0.25">
      <c r="A408" s="30" t="s">
        <v>125</v>
      </c>
      <c r="B408" s="30">
        <v>88027365</v>
      </c>
      <c r="C408" s="30" t="s">
        <v>564</v>
      </c>
      <c r="D408" s="96">
        <f>VLOOKUP(B408,'Status update'!B:E,4,0)</f>
        <v>1</v>
      </c>
      <c r="E408" s="96">
        <v>3</v>
      </c>
      <c r="F408" s="96">
        <f>VLOOKUP(B408,'Status update'!B:D,3,0)</f>
        <v>19</v>
      </c>
      <c r="G408" s="97">
        <f t="shared" si="100"/>
        <v>19</v>
      </c>
      <c r="H408" s="30"/>
      <c r="I408" s="30"/>
      <c r="J408" s="30"/>
      <c r="K408" s="98">
        <f t="shared" si="101"/>
        <v>0.22619047619047619</v>
      </c>
      <c r="L408" s="98">
        <f t="shared" si="102"/>
        <v>0.22619047619047619</v>
      </c>
      <c r="M408" s="99"/>
      <c r="N408" s="100">
        <f t="shared" si="103"/>
        <v>0</v>
      </c>
      <c r="O408" s="101"/>
      <c r="P408" s="102"/>
      <c r="Q408" s="103"/>
      <c r="R408" s="103"/>
      <c r="S408" s="30" t="s">
        <v>130</v>
      </c>
      <c r="T408" s="30" t="s">
        <v>74</v>
      </c>
      <c r="U408" s="30">
        <v>35</v>
      </c>
      <c r="V408" s="30">
        <v>28</v>
      </c>
      <c r="W408" s="30">
        <v>6</v>
      </c>
      <c r="X408" s="30">
        <v>84</v>
      </c>
      <c r="Y408" s="30" t="s">
        <v>75</v>
      </c>
      <c r="Z408" s="30">
        <v>6</v>
      </c>
      <c r="AA408" s="30" t="s">
        <v>76</v>
      </c>
      <c r="AB408" s="30" t="s">
        <v>117</v>
      </c>
      <c r="AC408" s="30">
        <v>77</v>
      </c>
      <c r="AD408" s="30">
        <v>84</v>
      </c>
      <c r="AE408" s="75"/>
      <c r="AF408" s="73"/>
      <c r="AG408" s="104">
        <f t="shared" si="104"/>
        <v>33.82</v>
      </c>
      <c r="AH408" s="104">
        <f t="shared" si="105"/>
        <v>39.569399999999995</v>
      </c>
      <c r="AI408" s="104">
        <f t="shared" si="106"/>
        <v>37.450000000000003</v>
      </c>
      <c r="AJ408" s="104">
        <f t="shared" si="107"/>
        <v>46.2</v>
      </c>
      <c r="AK408" s="104">
        <f t="shared" si="108"/>
        <v>47.46</v>
      </c>
      <c r="AL408" s="105">
        <f t="shared" si="109"/>
        <v>45.36</v>
      </c>
      <c r="AM408" s="105">
        <f t="shared" si="110"/>
        <v>42.54</v>
      </c>
      <c r="AN408" s="105"/>
      <c r="AO408" s="105"/>
      <c r="AP408" s="39">
        <v>2</v>
      </c>
      <c r="AQ408" s="30" t="s">
        <v>118</v>
      </c>
      <c r="AR408" s="30" t="s">
        <v>79</v>
      </c>
      <c r="AS408" s="30">
        <v>84</v>
      </c>
      <c r="AT408" s="113">
        <v>34.47</v>
      </c>
      <c r="AU408" s="113">
        <v>41.75</v>
      </c>
      <c r="AV408" s="72">
        <v>40.329899999999995</v>
      </c>
      <c r="AW408" s="72">
        <v>41.75</v>
      </c>
      <c r="AX408" s="113">
        <v>46.2</v>
      </c>
      <c r="AY408" s="94">
        <v>47.46</v>
      </c>
      <c r="AZ408" s="108">
        <v>167</v>
      </c>
      <c r="BA408" s="112">
        <v>33.82</v>
      </c>
      <c r="BB408" s="112">
        <v>37.450000000000003</v>
      </c>
      <c r="BC408" s="112">
        <v>39.569399999999995</v>
      </c>
      <c r="BD408" s="112">
        <v>37.450000000000003</v>
      </c>
      <c r="BE408" s="70">
        <v>45.36</v>
      </c>
      <c r="BF408" s="70">
        <v>42.54</v>
      </c>
      <c r="BG408" s="109">
        <v>417</v>
      </c>
      <c r="BH408" s="112">
        <v>32.799999999999997</v>
      </c>
      <c r="BI408" s="112">
        <v>34.25</v>
      </c>
      <c r="BJ408" s="112">
        <v>38.375999999999998</v>
      </c>
      <c r="BK408" s="112">
        <v>34.25</v>
      </c>
      <c r="BL408" s="71">
        <v>43.980000000000004</v>
      </c>
      <c r="BM408" s="71">
        <v>38.94</v>
      </c>
      <c r="BN408" s="109">
        <v>834</v>
      </c>
      <c r="BO408" s="112">
        <v>31.71</v>
      </c>
      <c r="BP408" s="112">
        <v>32.799999999999997</v>
      </c>
      <c r="BQ408" s="112">
        <v>37.100699999999996</v>
      </c>
      <c r="BR408" s="112">
        <v>32.799999999999997</v>
      </c>
      <c r="BS408" s="71">
        <v>42.54</v>
      </c>
      <c r="BT408" s="71">
        <v>37.26</v>
      </c>
      <c r="BU408" s="109">
        <v>1667</v>
      </c>
      <c r="BV408" s="112">
        <v>30.98</v>
      </c>
      <c r="BW408" s="112">
        <v>31.42</v>
      </c>
      <c r="BX408" s="112">
        <v>36.246600000000001</v>
      </c>
      <c r="BY408" s="112">
        <v>31.42</v>
      </c>
      <c r="BZ408" s="76">
        <v>41.519999999999996</v>
      </c>
      <c r="CA408" s="76">
        <v>41.519999999999996</v>
      </c>
      <c r="CB408" s="106" t="str">
        <f t="shared" si="111"/>
        <v>Heineken - F1</v>
      </c>
      <c r="CC408" s="30"/>
      <c r="CD408" s="30"/>
      <c r="CE408" s="73"/>
      <c r="CF408" s="74"/>
      <c r="CG408" s="30"/>
      <c r="CH408" s="30"/>
      <c r="CI408" s="30">
        <v>100051</v>
      </c>
    </row>
    <row r="409" spans="1:87" ht="15" customHeight="1" x14ac:dyDescent="0.25">
      <c r="A409" s="30" t="s">
        <v>125</v>
      </c>
      <c r="B409" s="30">
        <v>88027366</v>
      </c>
      <c r="C409" s="30" t="s">
        <v>565</v>
      </c>
      <c r="D409" s="96">
        <f>VLOOKUP(B409,'Status update'!B:E,4,0)</f>
        <v>1</v>
      </c>
      <c r="E409" s="96">
        <v>3</v>
      </c>
      <c r="F409" s="96">
        <f>VLOOKUP(B409,'Status update'!B:D,3,0)</f>
        <v>27</v>
      </c>
      <c r="G409" s="97">
        <f t="shared" si="100"/>
        <v>27</v>
      </c>
      <c r="H409" s="30"/>
      <c r="I409" s="30"/>
      <c r="J409" s="30"/>
      <c r="K409" s="98">
        <f t="shared" si="101"/>
        <v>0.32142857142857145</v>
      </c>
      <c r="L409" s="98">
        <f t="shared" si="102"/>
        <v>0.32142857142857145</v>
      </c>
      <c r="M409" s="99"/>
      <c r="N409" s="100">
        <f t="shared" si="103"/>
        <v>0</v>
      </c>
      <c r="O409" s="101"/>
      <c r="P409" s="102"/>
      <c r="Q409" s="103"/>
      <c r="R409" s="103"/>
      <c r="S409" s="30" t="s">
        <v>130</v>
      </c>
      <c r="T409" s="30" t="s">
        <v>74</v>
      </c>
      <c r="U409" s="30">
        <v>35</v>
      </c>
      <c r="V409" s="30">
        <v>28</v>
      </c>
      <c r="W409" s="30">
        <v>6</v>
      </c>
      <c r="X409" s="30">
        <v>84</v>
      </c>
      <c r="Y409" s="30" t="s">
        <v>75</v>
      </c>
      <c r="Z409" s="30">
        <v>6</v>
      </c>
      <c r="AA409" s="30" t="s">
        <v>76</v>
      </c>
      <c r="AB409" s="30" t="s">
        <v>117</v>
      </c>
      <c r="AC409" s="30">
        <v>77</v>
      </c>
      <c r="AD409" s="30">
        <v>84</v>
      </c>
      <c r="AE409" s="75"/>
      <c r="AF409" s="73"/>
      <c r="AG409" s="104">
        <f t="shared" si="104"/>
        <v>33.82</v>
      </c>
      <c r="AH409" s="104">
        <f t="shared" si="105"/>
        <v>39.569399999999995</v>
      </c>
      <c r="AI409" s="104">
        <f t="shared" si="106"/>
        <v>37.450000000000003</v>
      </c>
      <c r="AJ409" s="104">
        <f t="shared" si="107"/>
        <v>46.2</v>
      </c>
      <c r="AK409" s="104">
        <f t="shared" si="108"/>
        <v>47.46</v>
      </c>
      <c r="AL409" s="105">
        <f t="shared" si="109"/>
        <v>45.36</v>
      </c>
      <c r="AM409" s="105">
        <f t="shared" si="110"/>
        <v>42.54</v>
      </c>
      <c r="AN409" s="105"/>
      <c r="AO409" s="105"/>
      <c r="AP409" s="39">
        <v>2</v>
      </c>
      <c r="AQ409" s="30" t="s">
        <v>118</v>
      </c>
      <c r="AR409" s="30" t="s">
        <v>79</v>
      </c>
      <c r="AS409" s="30">
        <v>84</v>
      </c>
      <c r="AT409" s="113">
        <v>34.47</v>
      </c>
      <c r="AU409" s="113">
        <v>41.75</v>
      </c>
      <c r="AV409" s="72">
        <v>40.329899999999995</v>
      </c>
      <c r="AW409" s="72">
        <v>41.75</v>
      </c>
      <c r="AX409" s="113">
        <v>46.2</v>
      </c>
      <c r="AY409" s="94">
        <v>47.46</v>
      </c>
      <c r="AZ409" s="108">
        <v>167</v>
      </c>
      <c r="BA409" s="112">
        <v>33.82</v>
      </c>
      <c r="BB409" s="112">
        <v>37.450000000000003</v>
      </c>
      <c r="BC409" s="112">
        <v>39.569399999999995</v>
      </c>
      <c r="BD409" s="112">
        <v>37.450000000000003</v>
      </c>
      <c r="BE409" s="70">
        <v>45.36</v>
      </c>
      <c r="BF409" s="70">
        <v>42.54</v>
      </c>
      <c r="BG409" s="109">
        <v>417</v>
      </c>
      <c r="BH409" s="112">
        <v>32.799999999999997</v>
      </c>
      <c r="BI409" s="112">
        <v>34.25</v>
      </c>
      <c r="BJ409" s="112">
        <v>38.375999999999998</v>
      </c>
      <c r="BK409" s="112">
        <v>34.25</v>
      </c>
      <c r="BL409" s="71">
        <v>43.980000000000004</v>
      </c>
      <c r="BM409" s="71">
        <v>38.94</v>
      </c>
      <c r="BN409" s="109">
        <v>834</v>
      </c>
      <c r="BO409" s="112">
        <v>31.71</v>
      </c>
      <c r="BP409" s="112">
        <v>32.799999999999997</v>
      </c>
      <c r="BQ409" s="112">
        <v>37.100699999999996</v>
      </c>
      <c r="BR409" s="112">
        <v>32.799999999999997</v>
      </c>
      <c r="BS409" s="71">
        <v>42.54</v>
      </c>
      <c r="BT409" s="71">
        <v>37.26</v>
      </c>
      <c r="BU409" s="109">
        <v>1667</v>
      </c>
      <c r="BV409" s="112">
        <v>30.98</v>
      </c>
      <c r="BW409" s="112">
        <v>31.42</v>
      </c>
      <c r="BX409" s="112">
        <v>36.246600000000001</v>
      </c>
      <c r="BY409" s="112">
        <v>31.42</v>
      </c>
      <c r="BZ409" s="76">
        <v>41.519999999999996</v>
      </c>
      <c r="CA409" s="76">
        <v>41.519999999999996</v>
      </c>
      <c r="CB409" s="106" t="str">
        <f t="shared" si="111"/>
        <v>Heineken - F1</v>
      </c>
      <c r="CC409" s="30"/>
      <c r="CD409" s="30"/>
      <c r="CE409" s="73"/>
      <c r="CF409" s="74"/>
      <c r="CG409" s="30"/>
      <c r="CH409" s="30"/>
      <c r="CI409" s="30">
        <v>100051</v>
      </c>
    </row>
    <row r="410" spans="1:87" ht="15" customHeight="1" x14ac:dyDescent="0.25">
      <c r="A410" s="30" t="s">
        <v>125</v>
      </c>
      <c r="B410" s="30">
        <v>88027367</v>
      </c>
      <c r="C410" s="30" t="s">
        <v>566</v>
      </c>
      <c r="D410" s="96">
        <f>VLOOKUP(B410,'Status update'!B:E,4,0)</f>
        <v>1</v>
      </c>
      <c r="E410" s="96">
        <v>3</v>
      </c>
      <c r="F410" s="96">
        <f>VLOOKUP(B410,'Status update'!B:D,3,0)</f>
        <v>20</v>
      </c>
      <c r="G410" s="97">
        <f t="shared" si="100"/>
        <v>20</v>
      </c>
      <c r="H410" s="30"/>
      <c r="I410" s="30"/>
      <c r="J410" s="30"/>
      <c r="K410" s="98">
        <f t="shared" si="101"/>
        <v>0.23809523809523808</v>
      </c>
      <c r="L410" s="98">
        <f t="shared" si="102"/>
        <v>0.23809523809523808</v>
      </c>
      <c r="M410" s="99"/>
      <c r="N410" s="100">
        <f t="shared" si="103"/>
        <v>0</v>
      </c>
      <c r="O410" s="101">
        <v>1</v>
      </c>
      <c r="P410" s="102"/>
      <c r="Q410" s="103"/>
      <c r="R410" s="103"/>
      <c r="S410" s="30" t="s">
        <v>130</v>
      </c>
      <c r="T410" s="30" t="s">
        <v>74</v>
      </c>
      <c r="U410" s="30">
        <v>35</v>
      </c>
      <c r="V410" s="30">
        <v>28</v>
      </c>
      <c r="W410" s="30">
        <v>6</v>
      </c>
      <c r="X410" s="30">
        <v>84</v>
      </c>
      <c r="Y410" s="30" t="s">
        <v>75</v>
      </c>
      <c r="Z410" s="30">
        <v>6</v>
      </c>
      <c r="AA410" s="30" t="s">
        <v>76</v>
      </c>
      <c r="AB410" s="30" t="s">
        <v>117</v>
      </c>
      <c r="AC410" s="30">
        <v>77</v>
      </c>
      <c r="AD410" s="30">
        <v>84</v>
      </c>
      <c r="AE410" s="75"/>
      <c r="AF410" s="73"/>
      <c r="AG410" s="104">
        <f t="shared" si="104"/>
        <v>33.82</v>
      </c>
      <c r="AH410" s="104">
        <f t="shared" si="105"/>
        <v>39.569399999999995</v>
      </c>
      <c r="AI410" s="104">
        <f t="shared" si="106"/>
        <v>37.450000000000003</v>
      </c>
      <c r="AJ410" s="104">
        <f t="shared" si="107"/>
        <v>46.2</v>
      </c>
      <c r="AK410" s="104">
        <f t="shared" si="108"/>
        <v>47.46</v>
      </c>
      <c r="AL410" s="105">
        <f t="shared" si="109"/>
        <v>45.36</v>
      </c>
      <c r="AM410" s="105">
        <f t="shared" si="110"/>
        <v>42.54</v>
      </c>
      <c r="AN410" s="105"/>
      <c r="AO410" s="105"/>
      <c r="AP410" s="39">
        <v>2</v>
      </c>
      <c r="AQ410" s="30" t="s">
        <v>118</v>
      </c>
      <c r="AR410" s="30" t="s">
        <v>79</v>
      </c>
      <c r="AS410" s="30">
        <v>84</v>
      </c>
      <c r="AT410" s="113">
        <v>34.47</v>
      </c>
      <c r="AU410" s="113">
        <v>41.75</v>
      </c>
      <c r="AV410" s="72">
        <v>40.329899999999995</v>
      </c>
      <c r="AW410" s="72">
        <v>41.75</v>
      </c>
      <c r="AX410" s="113">
        <v>46.2</v>
      </c>
      <c r="AY410" s="94">
        <v>47.46</v>
      </c>
      <c r="AZ410" s="108">
        <v>167</v>
      </c>
      <c r="BA410" s="112">
        <v>33.82</v>
      </c>
      <c r="BB410" s="112">
        <v>37.450000000000003</v>
      </c>
      <c r="BC410" s="112">
        <v>39.569399999999995</v>
      </c>
      <c r="BD410" s="112">
        <v>37.450000000000003</v>
      </c>
      <c r="BE410" s="70">
        <v>45.36</v>
      </c>
      <c r="BF410" s="70">
        <v>42.54</v>
      </c>
      <c r="BG410" s="109">
        <v>417</v>
      </c>
      <c r="BH410" s="112">
        <v>32.799999999999997</v>
      </c>
      <c r="BI410" s="112">
        <v>34.25</v>
      </c>
      <c r="BJ410" s="112">
        <v>38.375999999999998</v>
      </c>
      <c r="BK410" s="112">
        <v>34.25</v>
      </c>
      <c r="BL410" s="71">
        <v>43.980000000000004</v>
      </c>
      <c r="BM410" s="71">
        <v>38.94</v>
      </c>
      <c r="BN410" s="109">
        <v>834</v>
      </c>
      <c r="BO410" s="112">
        <v>31.71</v>
      </c>
      <c r="BP410" s="112">
        <v>32.799999999999997</v>
      </c>
      <c r="BQ410" s="112">
        <v>37.100699999999996</v>
      </c>
      <c r="BR410" s="112">
        <v>32.799999999999997</v>
      </c>
      <c r="BS410" s="71">
        <v>42.54</v>
      </c>
      <c r="BT410" s="71">
        <v>37.26</v>
      </c>
      <c r="BU410" s="109">
        <v>1667</v>
      </c>
      <c r="BV410" s="112">
        <v>30.98</v>
      </c>
      <c r="BW410" s="112">
        <v>31.42</v>
      </c>
      <c r="BX410" s="112">
        <v>36.246600000000001</v>
      </c>
      <c r="BY410" s="112">
        <v>31.42</v>
      </c>
      <c r="BZ410" s="76">
        <v>41.519999999999996</v>
      </c>
      <c r="CA410" s="76">
        <v>41.519999999999996</v>
      </c>
      <c r="CB410" s="106" t="str">
        <f t="shared" si="111"/>
        <v>Heineken - F1</v>
      </c>
      <c r="CC410" s="30"/>
      <c r="CD410" s="30"/>
      <c r="CE410" s="73"/>
      <c r="CF410" s="74"/>
      <c r="CG410" s="30"/>
      <c r="CH410" s="30"/>
      <c r="CI410" s="30">
        <v>100051</v>
      </c>
    </row>
    <row r="411" spans="1:87" ht="15" customHeight="1" x14ac:dyDescent="0.25">
      <c r="A411" s="30" t="s">
        <v>125</v>
      </c>
      <c r="B411" s="30">
        <v>88027369</v>
      </c>
      <c r="C411" s="30" t="s">
        <v>567</v>
      </c>
      <c r="D411" s="96">
        <f>VLOOKUP(B411,'Status update'!B:E,4,0)</f>
        <v>1</v>
      </c>
      <c r="E411" s="96">
        <v>3</v>
      </c>
      <c r="F411" s="96">
        <f>VLOOKUP(B411,'Status update'!B:D,3,0)</f>
        <v>12</v>
      </c>
      <c r="G411" s="97">
        <f t="shared" si="100"/>
        <v>12</v>
      </c>
      <c r="H411" s="30"/>
      <c r="I411" s="30"/>
      <c r="J411" s="30"/>
      <c r="K411" s="98">
        <f t="shared" si="101"/>
        <v>0.14285714285714285</v>
      </c>
      <c r="L411" s="98">
        <f t="shared" si="102"/>
        <v>0.14285714285714285</v>
      </c>
      <c r="M411" s="99"/>
      <c r="N411" s="100">
        <f t="shared" si="103"/>
        <v>0</v>
      </c>
      <c r="O411" s="101"/>
      <c r="P411" s="102"/>
      <c r="Q411" s="103"/>
      <c r="R411" s="103"/>
      <c r="S411" s="30" t="s">
        <v>130</v>
      </c>
      <c r="T411" s="30" t="s">
        <v>74</v>
      </c>
      <c r="U411" s="30">
        <v>35</v>
      </c>
      <c r="V411" s="30">
        <v>28</v>
      </c>
      <c r="W411" s="30">
        <v>6</v>
      </c>
      <c r="X411" s="30">
        <v>84</v>
      </c>
      <c r="Y411" s="30" t="s">
        <v>75</v>
      </c>
      <c r="Z411" s="30">
        <v>6</v>
      </c>
      <c r="AA411" s="30" t="s">
        <v>76</v>
      </c>
      <c r="AB411" s="30" t="s">
        <v>117</v>
      </c>
      <c r="AC411" s="30">
        <v>77</v>
      </c>
      <c r="AD411" s="30">
        <v>84</v>
      </c>
      <c r="AE411" s="75"/>
      <c r="AF411" s="73"/>
      <c r="AG411" s="104">
        <f t="shared" si="104"/>
        <v>34.909999999999997</v>
      </c>
      <c r="AH411" s="104">
        <f t="shared" si="105"/>
        <v>40.844699999999996</v>
      </c>
      <c r="AI411" s="104">
        <f t="shared" si="106"/>
        <v>38.549999999999997</v>
      </c>
      <c r="AJ411" s="104">
        <f t="shared" si="107"/>
        <v>47.7</v>
      </c>
      <c r="AK411" s="104">
        <f t="shared" si="108"/>
        <v>48.66</v>
      </c>
      <c r="AL411" s="105">
        <f t="shared" si="109"/>
        <v>46.8</v>
      </c>
      <c r="AM411" s="105">
        <f t="shared" si="110"/>
        <v>43.8</v>
      </c>
      <c r="AN411" s="105"/>
      <c r="AO411" s="105"/>
      <c r="AP411" s="39">
        <v>2</v>
      </c>
      <c r="AQ411" s="30" t="s">
        <v>118</v>
      </c>
      <c r="AR411" s="30" t="s">
        <v>79</v>
      </c>
      <c r="AS411" s="30">
        <v>84</v>
      </c>
      <c r="AT411" s="113">
        <v>35.56</v>
      </c>
      <c r="AU411" s="113">
        <v>42.84</v>
      </c>
      <c r="AV411" s="72">
        <v>41.605200000000004</v>
      </c>
      <c r="AW411" s="72">
        <v>42.84</v>
      </c>
      <c r="AX411" s="113">
        <v>47.7</v>
      </c>
      <c r="AY411" s="94">
        <v>48.66</v>
      </c>
      <c r="AZ411" s="108">
        <v>167</v>
      </c>
      <c r="BA411" s="112">
        <v>34.909999999999997</v>
      </c>
      <c r="BB411" s="112">
        <v>38.549999999999997</v>
      </c>
      <c r="BC411" s="112">
        <v>40.844699999999996</v>
      </c>
      <c r="BD411" s="112">
        <v>38.549999999999997</v>
      </c>
      <c r="BE411" s="70">
        <v>46.8</v>
      </c>
      <c r="BF411" s="70">
        <v>43.8</v>
      </c>
      <c r="BG411" s="109">
        <v>417</v>
      </c>
      <c r="BH411" s="112">
        <v>33.89</v>
      </c>
      <c r="BI411" s="112">
        <v>35.35</v>
      </c>
      <c r="BJ411" s="112">
        <v>39.651299999999999</v>
      </c>
      <c r="BK411" s="112">
        <v>35.35</v>
      </c>
      <c r="BL411" s="71">
        <v>45.42</v>
      </c>
      <c r="BM411" s="71">
        <v>40.200000000000003</v>
      </c>
      <c r="BN411" s="109">
        <v>834</v>
      </c>
      <c r="BO411" s="112">
        <v>32.799999999999997</v>
      </c>
      <c r="BP411" s="112">
        <v>33.89</v>
      </c>
      <c r="BQ411" s="112">
        <v>38.375999999999998</v>
      </c>
      <c r="BR411" s="112">
        <v>33.89</v>
      </c>
      <c r="BS411" s="71">
        <v>43.980000000000004</v>
      </c>
      <c r="BT411" s="71">
        <v>38.519999999999996</v>
      </c>
      <c r="BU411" s="109">
        <v>1667</v>
      </c>
      <c r="BV411" s="112">
        <v>32.07</v>
      </c>
      <c r="BW411" s="112">
        <v>32.51</v>
      </c>
      <c r="BX411" s="112">
        <v>37.521899999999995</v>
      </c>
      <c r="BY411" s="112">
        <v>32.51</v>
      </c>
      <c r="BZ411" s="76">
        <v>43.019999999999996</v>
      </c>
      <c r="CA411" s="76">
        <v>43.019999999999996</v>
      </c>
      <c r="CB411" s="106" t="str">
        <f t="shared" si="111"/>
        <v>Heineken - F1</v>
      </c>
      <c r="CC411" s="30"/>
      <c r="CD411" s="30"/>
      <c r="CE411" s="73"/>
      <c r="CF411" s="74"/>
      <c r="CG411" s="30"/>
      <c r="CH411" s="30"/>
      <c r="CI411" s="30">
        <v>100051</v>
      </c>
    </row>
    <row r="412" spans="1:87" ht="15" customHeight="1" x14ac:dyDescent="0.25">
      <c r="A412" s="30" t="s">
        <v>125</v>
      </c>
      <c r="B412" s="30">
        <v>88027370</v>
      </c>
      <c r="C412" s="30" t="s">
        <v>568</v>
      </c>
      <c r="D412" s="96">
        <f>VLOOKUP(B412,'Status update'!B:E,4,0)</f>
        <v>1</v>
      </c>
      <c r="E412" s="96">
        <v>3</v>
      </c>
      <c r="F412" s="96">
        <f>VLOOKUP(B412,'Status update'!B:D,3,0)</f>
        <v>20</v>
      </c>
      <c r="G412" s="97">
        <f t="shared" si="100"/>
        <v>20</v>
      </c>
      <c r="H412" s="30"/>
      <c r="I412" s="30"/>
      <c r="J412" s="30"/>
      <c r="K412" s="98">
        <f t="shared" si="101"/>
        <v>0.23809523809523808</v>
      </c>
      <c r="L412" s="98">
        <f t="shared" si="102"/>
        <v>0.23809523809523808</v>
      </c>
      <c r="M412" s="99"/>
      <c r="N412" s="100">
        <f t="shared" si="103"/>
        <v>0</v>
      </c>
      <c r="O412" s="101"/>
      <c r="P412" s="102"/>
      <c r="Q412" s="103"/>
      <c r="R412" s="103"/>
      <c r="S412" s="30" t="s">
        <v>130</v>
      </c>
      <c r="T412" s="30" t="s">
        <v>74</v>
      </c>
      <c r="U412" s="30">
        <v>35</v>
      </c>
      <c r="V412" s="30">
        <v>28</v>
      </c>
      <c r="W412" s="30">
        <v>6</v>
      </c>
      <c r="X412" s="30">
        <v>84</v>
      </c>
      <c r="Y412" s="30" t="s">
        <v>75</v>
      </c>
      <c r="Z412" s="30">
        <v>6</v>
      </c>
      <c r="AA412" s="30" t="s">
        <v>76</v>
      </c>
      <c r="AB412" s="30" t="s">
        <v>117</v>
      </c>
      <c r="AC412" s="30">
        <v>77</v>
      </c>
      <c r="AD412" s="30">
        <v>84</v>
      </c>
      <c r="AE412" s="75"/>
      <c r="AF412" s="73"/>
      <c r="AG412" s="104">
        <f t="shared" si="104"/>
        <v>34.909999999999997</v>
      </c>
      <c r="AH412" s="104">
        <f t="shared" si="105"/>
        <v>40.844699999999996</v>
      </c>
      <c r="AI412" s="104">
        <f t="shared" si="106"/>
        <v>38.549999999999997</v>
      </c>
      <c r="AJ412" s="104">
        <f t="shared" si="107"/>
        <v>47.7</v>
      </c>
      <c r="AK412" s="104">
        <f t="shared" si="108"/>
        <v>48.66</v>
      </c>
      <c r="AL412" s="105">
        <f t="shared" si="109"/>
        <v>46.8</v>
      </c>
      <c r="AM412" s="105">
        <f t="shared" si="110"/>
        <v>43.8</v>
      </c>
      <c r="AN412" s="105"/>
      <c r="AO412" s="105"/>
      <c r="AP412" s="39">
        <v>2</v>
      </c>
      <c r="AQ412" s="30" t="s">
        <v>118</v>
      </c>
      <c r="AR412" s="30" t="s">
        <v>79</v>
      </c>
      <c r="AS412" s="30">
        <v>84</v>
      </c>
      <c r="AT412" s="113">
        <v>35.56</v>
      </c>
      <c r="AU412" s="113">
        <v>42.84</v>
      </c>
      <c r="AV412" s="72">
        <v>41.605200000000004</v>
      </c>
      <c r="AW412" s="72">
        <v>42.84</v>
      </c>
      <c r="AX412" s="113">
        <v>47.7</v>
      </c>
      <c r="AY412" s="94">
        <v>48.66</v>
      </c>
      <c r="AZ412" s="108">
        <v>167</v>
      </c>
      <c r="BA412" s="112">
        <v>34.909999999999997</v>
      </c>
      <c r="BB412" s="112">
        <v>38.549999999999997</v>
      </c>
      <c r="BC412" s="112">
        <v>40.844699999999996</v>
      </c>
      <c r="BD412" s="112">
        <v>38.549999999999997</v>
      </c>
      <c r="BE412" s="70">
        <v>46.8</v>
      </c>
      <c r="BF412" s="70">
        <v>43.8</v>
      </c>
      <c r="BG412" s="109">
        <v>417</v>
      </c>
      <c r="BH412" s="112">
        <v>33.89</v>
      </c>
      <c r="BI412" s="112">
        <v>35.35</v>
      </c>
      <c r="BJ412" s="112">
        <v>39.651299999999999</v>
      </c>
      <c r="BK412" s="112">
        <v>35.35</v>
      </c>
      <c r="BL412" s="71">
        <v>45.42</v>
      </c>
      <c r="BM412" s="71">
        <v>40.200000000000003</v>
      </c>
      <c r="BN412" s="109">
        <v>834</v>
      </c>
      <c r="BO412" s="112">
        <v>32.799999999999997</v>
      </c>
      <c r="BP412" s="112">
        <v>33.89</v>
      </c>
      <c r="BQ412" s="112">
        <v>38.375999999999998</v>
      </c>
      <c r="BR412" s="112">
        <v>33.89</v>
      </c>
      <c r="BS412" s="71">
        <v>43.980000000000004</v>
      </c>
      <c r="BT412" s="71">
        <v>38.519999999999996</v>
      </c>
      <c r="BU412" s="109">
        <v>1667</v>
      </c>
      <c r="BV412" s="112">
        <v>32.07</v>
      </c>
      <c r="BW412" s="112">
        <v>32.51</v>
      </c>
      <c r="BX412" s="112">
        <v>37.521899999999995</v>
      </c>
      <c r="BY412" s="112">
        <v>32.51</v>
      </c>
      <c r="BZ412" s="76">
        <v>43.019999999999996</v>
      </c>
      <c r="CA412" s="76">
        <v>43.019999999999996</v>
      </c>
      <c r="CB412" s="106" t="str">
        <f t="shared" si="111"/>
        <v>Heineken - F1</v>
      </c>
      <c r="CC412" s="30"/>
      <c r="CD412" s="30"/>
      <c r="CE412" s="73"/>
      <c r="CF412" s="74"/>
      <c r="CG412" s="30"/>
      <c r="CH412" s="30"/>
      <c r="CI412" s="30">
        <v>100051</v>
      </c>
    </row>
    <row r="413" spans="1:87" ht="15" customHeight="1" x14ac:dyDescent="0.25">
      <c r="A413" s="30" t="s">
        <v>125</v>
      </c>
      <c r="B413" s="30">
        <v>88027371</v>
      </c>
      <c r="C413" s="30" t="s">
        <v>569</v>
      </c>
      <c r="D413" s="96">
        <f>VLOOKUP(B413,'Status update'!B:E,4,0)</f>
        <v>1</v>
      </c>
      <c r="E413" s="96">
        <v>3</v>
      </c>
      <c r="F413" s="96">
        <f>VLOOKUP(B413,'Status update'!B:D,3,0)</f>
        <v>36</v>
      </c>
      <c r="G413" s="97">
        <f t="shared" si="100"/>
        <v>36</v>
      </c>
      <c r="H413" s="30"/>
      <c r="I413" s="30"/>
      <c r="J413" s="30"/>
      <c r="K413" s="98">
        <f t="shared" si="101"/>
        <v>0.42857142857142855</v>
      </c>
      <c r="L413" s="98">
        <f t="shared" si="102"/>
        <v>0.42857142857142855</v>
      </c>
      <c r="M413" s="99"/>
      <c r="N413" s="100">
        <f t="shared" si="103"/>
        <v>0</v>
      </c>
      <c r="O413" s="101"/>
      <c r="P413" s="102"/>
      <c r="Q413" s="103"/>
      <c r="R413" s="103"/>
      <c r="S413" s="30" t="s">
        <v>130</v>
      </c>
      <c r="T413" s="30" t="s">
        <v>74</v>
      </c>
      <c r="U413" s="30">
        <v>35</v>
      </c>
      <c r="V413" s="30">
        <v>28</v>
      </c>
      <c r="W413" s="30">
        <v>6</v>
      </c>
      <c r="X413" s="30">
        <v>84</v>
      </c>
      <c r="Y413" s="30" t="s">
        <v>75</v>
      </c>
      <c r="Z413" s="30">
        <v>6</v>
      </c>
      <c r="AA413" s="30" t="s">
        <v>76</v>
      </c>
      <c r="AB413" s="30" t="s">
        <v>117</v>
      </c>
      <c r="AC413" s="30">
        <v>77</v>
      </c>
      <c r="AD413" s="30">
        <v>84</v>
      </c>
      <c r="AE413" s="75"/>
      <c r="AF413" s="73"/>
      <c r="AG413" s="104">
        <f t="shared" si="104"/>
        <v>34.909999999999997</v>
      </c>
      <c r="AH413" s="104">
        <f t="shared" si="105"/>
        <v>40.844699999999996</v>
      </c>
      <c r="AI413" s="104">
        <f t="shared" si="106"/>
        <v>38.549999999999997</v>
      </c>
      <c r="AJ413" s="104">
        <f t="shared" si="107"/>
        <v>47.7</v>
      </c>
      <c r="AK413" s="104">
        <f t="shared" si="108"/>
        <v>48.66</v>
      </c>
      <c r="AL413" s="105">
        <f t="shared" si="109"/>
        <v>46.8</v>
      </c>
      <c r="AM413" s="105">
        <f t="shared" si="110"/>
        <v>43.8</v>
      </c>
      <c r="AN413" s="105"/>
      <c r="AO413" s="105"/>
      <c r="AP413" s="39">
        <v>2</v>
      </c>
      <c r="AQ413" s="30" t="s">
        <v>118</v>
      </c>
      <c r="AR413" s="30" t="s">
        <v>79</v>
      </c>
      <c r="AS413" s="30">
        <v>84</v>
      </c>
      <c r="AT413" s="113">
        <v>35.56</v>
      </c>
      <c r="AU413" s="113">
        <v>42.84</v>
      </c>
      <c r="AV413" s="72">
        <v>41.605200000000004</v>
      </c>
      <c r="AW413" s="72">
        <v>42.84</v>
      </c>
      <c r="AX413" s="113">
        <v>47.7</v>
      </c>
      <c r="AY413" s="94">
        <v>48.66</v>
      </c>
      <c r="AZ413" s="108">
        <v>167</v>
      </c>
      <c r="BA413" s="112">
        <v>34.909999999999997</v>
      </c>
      <c r="BB413" s="112">
        <v>38.549999999999997</v>
      </c>
      <c r="BC413" s="112">
        <v>40.844699999999996</v>
      </c>
      <c r="BD413" s="112">
        <v>38.549999999999997</v>
      </c>
      <c r="BE413" s="70">
        <v>46.8</v>
      </c>
      <c r="BF413" s="70">
        <v>43.8</v>
      </c>
      <c r="BG413" s="109">
        <v>417</v>
      </c>
      <c r="BH413" s="112">
        <v>33.89</v>
      </c>
      <c r="BI413" s="112">
        <v>35.35</v>
      </c>
      <c r="BJ413" s="112">
        <v>39.651299999999999</v>
      </c>
      <c r="BK413" s="112">
        <v>35.35</v>
      </c>
      <c r="BL413" s="71">
        <v>45.42</v>
      </c>
      <c r="BM413" s="71">
        <v>40.200000000000003</v>
      </c>
      <c r="BN413" s="109">
        <v>834</v>
      </c>
      <c r="BO413" s="112">
        <v>32.799999999999997</v>
      </c>
      <c r="BP413" s="112">
        <v>33.89</v>
      </c>
      <c r="BQ413" s="112">
        <v>38.375999999999998</v>
      </c>
      <c r="BR413" s="112">
        <v>33.89</v>
      </c>
      <c r="BS413" s="71">
        <v>43.980000000000004</v>
      </c>
      <c r="BT413" s="71">
        <v>38.519999999999996</v>
      </c>
      <c r="BU413" s="109">
        <v>1667</v>
      </c>
      <c r="BV413" s="112">
        <v>32.07</v>
      </c>
      <c r="BW413" s="112">
        <v>32.51</v>
      </c>
      <c r="BX413" s="112">
        <v>37.521899999999995</v>
      </c>
      <c r="BY413" s="112">
        <v>32.51</v>
      </c>
      <c r="BZ413" s="76">
        <v>43.019999999999996</v>
      </c>
      <c r="CA413" s="76">
        <v>43.019999999999996</v>
      </c>
      <c r="CB413" s="106" t="str">
        <f t="shared" si="111"/>
        <v>Heineken - F1</v>
      </c>
      <c r="CC413" s="30"/>
      <c r="CD413" s="30"/>
      <c r="CE413" s="73"/>
      <c r="CF413" s="74"/>
      <c r="CG413" s="30"/>
      <c r="CH413" s="30"/>
      <c r="CI413" s="30">
        <v>100051</v>
      </c>
    </row>
    <row r="414" spans="1:87" ht="15" customHeight="1" x14ac:dyDescent="0.25">
      <c r="A414" s="30" t="s">
        <v>125</v>
      </c>
      <c r="B414" s="30">
        <v>88027372</v>
      </c>
      <c r="C414" s="30" t="s">
        <v>570</v>
      </c>
      <c r="D414" s="96">
        <f>VLOOKUP(B414,'Status update'!B:E,4,0)</f>
        <v>1</v>
      </c>
      <c r="E414" s="96">
        <v>3</v>
      </c>
      <c r="F414" s="96">
        <f>VLOOKUP(B414,'Status update'!B:D,3,0)</f>
        <v>22</v>
      </c>
      <c r="G414" s="97">
        <f t="shared" si="100"/>
        <v>22</v>
      </c>
      <c r="H414" s="30"/>
      <c r="I414" s="30"/>
      <c r="J414" s="30"/>
      <c r="K414" s="98">
        <f t="shared" si="101"/>
        <v>0.26190476190476192</v>
      </c>
      <c r="L414" s="98">
        <f t="shared" si="102"/>
        <v>0.26190476190476192</v>
      </c>
      <c r="M414" s="99"/>
      <c r="N414" s="100">
        <f t="shared" si="103"/>
        <v>0</v>
      </c>
      <c r="O414" s="101"/>
      <c r="P414" s="102"/>
      <c r="Q414" s="103"/>
      <c r="R414" s="103"/>
      <c r="S414" s="30" t="s">
        <v>130</v>
      </c>
      <c r="T414" s="30" t="s">
        <v>74</v>
      </c>
      <c r="U414" s="30">
        <v>35</v>
      </c>
      <c r="V414" s="30">
        <v>28</v>
      </c>
      <c r="W414" s="30">
        <v>6</v>
      </c>
      <c r="X414" s="30">
        <v>84</v>
      </c>
      <c r="Y414" s="30" t="s">
        <v>75</v>
      </c>
      <c r="Z414" s="30">
        <v>6</v>
      </c>
      <c r="AA414" s="30" t="s">
        <v>76</v>
      </c>
      <c r="AB414" s="30" t="s">
        <v>117</v>
      </c>
      <c r="AC414" s="30">
        <v>77</v>
      </c>
      <c r="AD414" s="30">
        <v>84</v>
      </c>
      <c r="AE414" s="75"/>
      <c r="AF414" s="73"/>
      <c r="AG414" s="104">
        <f t="shared" si="104"/>
        <v>34.909999999999997</v>
      </c>
      <c r="AH414" s="104">
        <f t="shared" si="105"/>
        <v>40.844699999999996</v>
      </c>
      <c r="AI414" s="104">
        <f t="shared" si="106"/>
        <v>38.549999999999997</v>
      </c>
      <c r="AJ414" s="104">
        <f t="shared" si="107"/>
        <v>47.7</v>
      </c>
      <c r="AK414" s="104">
        <f t="shared" si="108"/>
        <v>48.66</v>
      </c>
      <c r="AL414" s="105">
        <f t="shared" si="109"/>
        <v>46.8</v>
      </c>
      <c r="AM414" s="105">
        <f t="shared" si="110"/>
        <v>43.8</v>
      </c>
      <c r="AN414" s="105"/>
      <c r="AO414" s="105"/>
      <c r="AP414" s="39">
        <v>2</v>
      </c>
      <c r="AQ414" s="30" t="s">
        <v>118</v>
      </c>
      <c r="AR414" s="30" t="s">
        <v>79</v>
      </c>
      <c r="AS414" s="30">
        <v>84</v>
      </c>
      <c r="AT414" s="113">
        <v>35.56</v>
      </c>
      <c r="AU414" s="113">
        <v>42.84</v>
      </c>
      <c r="AV414" s="72">
        <v>41.605200000000004</v>
      </c>
      <c r="AW414" s="72">
        <v>42.84</v>
      </c>
      <c r="AX414" s="113">
        <v>47.7</v>
      </c>
      <c r="AY414" s="94">
        <v>48.66</v>
      </c>
      <c r="AZ414" s="108">
        <v>167</v>
      </c>
      <c r="BA414" s="112">
        <v>34.909999999999997</v>
      </c>
      <c r="BB414" s="112">
        <v>38.549999999999997</v>
      </c>
      <c r="BC414" s="112">
        <v>40.844699999999996</v>
      </c>
      <c r="BD414" s="112">
        <v>38.549999999999997</v>
      </c>
      <c r="BE414" s="70">
        <v>46.8</v>
      </c>
      <c r="BF414" s="70">
        <v>43.8</v>
      </c>
      <c r="BG414" s="109">
        <v>417</v>
      </c>
      <c r="BH414" s="112">
        <v>33.89</v>
      </c>
      <c r="BI414" s="112">
        <v>35.35</v>
      </c>
      <c r="BJ414" s="112">
        <v>39.651299999999999</v>
      </c>
      <c r="BK414" s="112">
        <v>35.35</v>
      </c>
      <c r="BL414" s="71">
        <v>45.42</v>
      </c>
      <c r="BM414" s="71">
        <v>40.200000000000003</v>
      </c>
      <c r="BN414" s="109">
        <v>834</v>
      </c>
      <c r="BO414" s="112">
        <v>32.799999999999997</v>
      </c>
      <c r="BP414" s="112">
        <v>33.89</v>
      </c>
      <c r="BQ414" s="112">
        <v>38.375999999999998</v>
      </c>
      <c r="BR414" s="112">
        <v>33.89</v>
      </c>
      <c r="BS414" s="71">
        <v>43.980000000000004</v>
      </c>
      <c r="BT414" s="71">
        <v>38.519999999999996</v>
      </c>
      <c r="BU414" s="109">
        <v>1667</v>
      </c>
      <c r="BV414" s="112">
        <v>32.07</v>
      </c>
      <c r="BW414" s="112">
        <v>32.51</v>
      </c>
      <c r="BX414" s="112">
        <v>37.521899999999995</v>
      </c>
      <c r="BY414" s="112">
        <v>32.51</v>
      </c>
      <c r="BZ414" s="76">
        <v>43.019999999999996</v>
      </c>
      <c r="CA414" s="76">
        <v>43.019999999999996</v>
      </c>
      <c r="CB414" s="106" t="str">
        <f t="shared" si="111"/>
        <v>Heineken - F1</v>
      </c>
      <c r="CC414" s="30"/>
      <c r="CD414" s="30"/>
      <c r="CE414" s="73"/>
      <c r="CF414" s="74"/>
      <c r="CG414" s="30"/>
      <c r="CH414" s="30"/>
      <c r="CI414" s="30">
        <v>100051</v>
      </c>
    </row>
    <row r="415" spans="1:87" ht="15" customHeight="1" x14ac:dyDescent="0.25">
      <c r="A415" s="30" t="s">
        <v>125</v>
      </c>
      <c r="B415" s="30">
        <v>88027373</v>
      </c>
      <c r="C415" s="30" t="s">
        <v>571</v>
      </c>
      <c r="D415" s="96">
        <f>VLOOKUP(B415,'Status update'!B:E,4,0)</f>
        <v>1</v>
      </c>
      <c r="E415" s="96">
        <v>3</v>
      </c>
      <c r="F415" s="96">
        <f>VLOOKUP(B415,'Status update'!B:D,3,0)</f>
        <v>10</v>
      </c>
      <c r="G415" s="97">
        <f t="shared" si="100"/>
        <v>10</v>
      </c>
      <c r="H415" s="30"/>
      <c r="I415" s="30"/>
      <c r="J415" s="30"/>
      <c r="K415" s="98">
        <f t="shared" si="101"/>
        <v>0.11904761904761904</v>
      </c>
      <c r="L415" s="98">
        <f t="shared" si="102"/>
        <v>0.11904761904761904</v>
      </c>
      <c r="M415" s="99"/>
      <c r="N415" s="100">
        <f t="shared" si="103"/>
        <v>0</v>
      </c>
      <c r="O415" s="101">
        <v>1</v>
      </c>
      <c r="P415" s="102"/>
      <c r="Q415" s="103"/>
      <c r="R415" s="103"/>
      <c r="S415" s="30" t="s">
        <v>130</v>
      </c>
      <c r="T415" s="30" t="s">
        <v>74</v>
      </c>
      <c r="U415" s="30">
        <v>35</v>
      </c>
      <c r="V415" s="30">
        <v>28</v>
      </c>
      <c r="W415" s="30">
        <v>6</v>
      </c>
      <c r="X415" s="30">
        <v>84</v>
      </c>
      <c r="Y415" s="30" t="s">
        <v>75</v>
      </c>
      <c r="Z415" s="30">
        <v>6</v>
      </c>
      <c r="AA415" s="30" t="s">
        <v>76</v>
      </c>
      <c r="AB415" s="30" t="s">
        <v>117</v>
      </c>
      <c r="AC415" s="30">
        <v>77</v>
      </c>
      <c r="AD415" s="30">
        <v>84</v>
      </c>
      <c r="AE415" s="75"/>
      <c r="AF415" s="73"/>
      <c r="AG415" s="104">
        <f t="shared" si="104"/>
        <v>34.909999999999997</v>
      </c>
      <c r="AH415" s="104">
        <f t="shared" si="105"/>
        <v>40.844699999999996</v>
      </c>
      <c r="AI415" s="104">
        <f t="shared" si="106"/>
        <v>38.549999999999997</v>
      </c>
      <c r="AJ415" s="104">
        <f t="shared" si="107"/>
        <v>47.7</v>
      </c>
      <c r="AK415" s="104">
        <f t="shared" si="108"/>
        <v>48.66</v>
      </c>
      <c r="AL415" s="105">
        <f t="shared" si="109"/>
        <v>46.8</v>
      </c>
      <c r="AM415" s="105">
        <f t="shared" si="110"/>
        <v>43.8</v>
      </c>
      <c r="AN415" s="105"/>
      <c r="AO415" s="105"/>
      <c r="AP415" s="39">
        <v>2</v>
      </c>
      <c r="AQ415" s="30" t="s">
        <v>118</v>
      </c>
      <c r="AR415" s="30" t="s">
        <v>79</v>
      </c>
      <c r="AS415" s="30">
        <v>84</v>
      </c>
      <c r="AT415" s="113">
        <v>35.56</v>
      </c>
      <c r="AU415" s="113">
        <v>42.84</v>
      </c>
      <c r="AV415" s="72">
        <v>41.605200000000004</v>
      </c>
      <c r="AW415" s="72">
        <v>42.84</v>
      </c>
      <c r="AX415" s="113">
        <v>47.7</v>
      </c>
      <c r="AY415" s="94">
        <v>48.66</v>
      </c>
      <c r="AZ415" s="108">
        <v>167</v>
      </c>
      <c r="BA415" s="112">
        <v>34.909999999999997</v>
      </c>
      <c r="BB415" s="112">
        <v>38.549999999999997</v>
      </c>
      <c r="BC415" s="112">
        <v>40.844699999999996</v>
      </c>
      <c r="BD415" s="112">
        <v>38.549999999999997</v>
      </c>
      <c r="BE415" s="70">
        <v>46.8</v>
      </c>
      <c r="BF415" s="70">
        <v>43.8</v>
      </c>
      <c r="BG415" s="109">
        <v>417</v>
      </c>
      <c r="BH415" s="112">
        <v>33.89</v>
      </c>
      <c r="BI415" s="112">
        <v>35.35</v>
      </c>
      <c r="BJ415" s="112">
        <v>39.651299999999999</v>
      </c>
      <c r="BK415" s="112">
        <v>35.35</v>
      </c>
      <c r="BL415" s="71">
        <v>45.42</v>
      </c>
      <c r="BM415" s="71">
        <v>40.200000000000003</v>
      </c>
      <c r="BN415" s="109">
        <v>834</v>
      </c>
      <c r="BO415" s="112">
        <v>32.799999999999997</v>
      </c>
      <c r="BP415" s="112">
        <v>33.89</v>
      </c>
      <c r="BQ415" s="112">
        <v>38.375999999999998</v>
      </c>
      <c r="BR415" s="112">
        <v>33.89</v>
      </c>
      <c r="BS415" s="71">
        <v>43.980000000000004</v>
      </c>
      <c r="BT415" s="71">
        <v>38.519999999999996</v>
      </c>
      <c r="BU415" s="109">
        <v>1667</v>
      </c>
      <c r="BV415" s="112">
        <v>32.07</v>
      </c>
      <c r="BW415" s="112">
        <v>32.51</v>
      </c>
      <c r="BX415" s="112">
        <v>37.521899999999995</v>
      </c>
      <c r="BY415" s="112">
        <v>32.51</v>
      </c>
      <c r="BZ415" s="76">
        <v>43.019999999999996</v>
      </c>
      <c r="CA415" s="76">
        <v>43.019999999999996</v>
      </c>
      <c r="CB415" s="106" t="str">
        <f t="shared" si="111"/>
        <v>Heineken - F1</v>
      </c>
      <c r="CC415" s="30"/>
      <c r="CD415" s="30"/>
      <c r="CE415" s="73"/>
      <c r="CF415" s="74"/>
      <c r="CG415" s="30"/>
      <c r="CH415" s="30"/>
      <c r="CI415" s="30">
        <v>100051</v>
      </c>
    </row>
    <row r="416" spans="1:87" ht="15" customHeight="1" x14ac:dyDescent="0.25">
      <c r="A416" s="30" t="s">
        <v>125</v>
      </c>
      <c r="B416" s="30">
        <v>88027375</v>
      </c>
      <c r="C416" s="30" t="s">
        <v>572</v>
      </c>
      <c r="D416" s="96">
        <f>VLOOKUP(B416,'Status update'!B:E,4,0)</f>
        <v>1</v>
      </c>
      <c r="E416" s="96">
        <v>3</v>
      </c>
      <c r="F416" s="96">
        <f>VLOOKUP(B416,'Status update'!B:D,3,0)</f>
        <v>7</v>
      </c>
      <c r="G416" s="97">
        <f t="shared" si="100"/>
        <v>7</v>
      </c>
      <c r="H416" s="30"/>
      <c r="I416" s="30"/>
      <c r="J416" s="30"/>
      <c r="K416" s="98">
        <f t="shared" si="101"/>
        <v>8.3333333333333329E-2</v>
      </c>
      <c r="L416" s="98">
        <f t="shared" si="102"/>
        <v>8.3333333333333329E-2</v>
      </c>
      <c r="M416" s="99"/>
      <c r="N416" s="100">
        <f t="shared" si="103"/>
        <v>0</v>
      </c>
      <c r="O416" s="101"/>
      <c r="P416" s="102"/>
      <c r="Q416" s="103"/>
      <c r="R416" s="103"/>
      <c r="S416" s="30" t="s">
        <v>130</v>
      </c>
      <c r="T416" s="30" t="s">
        <v>74</v>
      </c>
      <c r="U416" s="30">
        <v>35</v>
      </c>
      <c r="V416" s="30">
        <v>28</v>
      </c>
      <c r="W416" s="30">
        <v>6</v>
      </c>
      <c r="X416" s="30">
        <v>84</v>
      </c>
      <c r="Y416" s="30" t="s">
        <v>75</v>
      </c>
      <c r="Z416" s="30">
        <v>6</v>
      </c>
      <c r="AA416" s="30" t="s">
        <v>76</v>
      </c>
      <c r="AB416" s="30" t="s">
        <v>117</v>
      </c>
      <c r="AC416" s="30">
        <v>77</v>
      </c>
      <c r="AD416" s="30">
        <v>84</v>
      </c>
      <c r="AE416" s="75"/>
      <c r="AF416" s="73"/>
      <c r="AG416" s="104">
        <f t="shared" si="104"/>
        <v>33.82</v>
      </c>
      <c r="AH416" s="104">
        <f t="shared" si="105"/>
        <v>39.569399999999995</v>
      </c>
      <c r="AI416" s="104">
        <f t="shared" si="106"/>
        <v>37.450000000000003</v>
      </c>
      <c r="AJ416" s="104">
        <f t="shared" si="107"/>
        <v>46.2</v>
      </c>
      <c r="AK416" s="104">
        <f t="shared" si="108"/>
        <v>47.46</v>
      </c>
      <c r="AL416" s="105">
        <f t="shared" si="109"/>
        <v>45.36</v>
      </c>
      <c r="AM416" s="105">
        <f t="shared" si="110"/>
        <v>42.54</v>
      </c>
      <c r="AN416" s="105"/>
      <c r="AO416" s="105"/>
      <c r="AP416" s="39">
        <v>2</v>
      </c>
      <c r="AQ416" s="30" t="s">
        <v>118</v>
      </c>
      <c r="AR416" s="30" t="s">
        <v>79</v>
      </c>
      <c r="AS416" s="30">
        <v>84</v>
      </c>
      <c r="AT416" s="113">
        <v>34.47</v>
      </c>
      <c r="AU416" s="113">
        <v>41.75</v>
      </c>
      <c r="AV416" s="72">
        <v>40.329899999999995</v>
      </c>
      <c r="AW416" s="72">
        <v>41.75</v>
      </c>
      <c r="AX416" s="113">
        <v>46.2</v>
      </c>
      <c r="AY416" s="94">
        <v>47.46</v>
      </c>
      <c r="AZ416" s="108">
        <v>167</v>
      </c>
      <c r="BA416" s="112">
        <v>33.82</v>
      </c>
      <c r="BB416" s="112">
        <v>37.450000000000003</v>
      </c>
      <c r="BC416" s="112">
        <v>39.569399999999995</v>
      </c>
      <c r="BD416" s="112">
        <v>37.450000000000003</v>
      </c>
      <c r="BE416" s="70">
        <v>45.36</v>
      </c>
      <c r="BF416" s="70">
        <v>42.54</v>
      </c>
      <c r="BG416" s="109">
        <v>417</v>
      </c>
      <c r="BH416" s="112">
        <v>32.799999999999997</v>
      </c>
      <c r="BI416" s="112">
        <v>34.25</v>
      </c>
      <c r="BJ416" s="112">
        <v>38.375999999999998</v>
      </c>
      <c r="BK416" s="112">
        <v>34.25</v>
      </c>
      <c r="BL416" s="71">
        <v>43.980000000000004</v>
      </c>
      <c r="BM416" s="71">
        <v>38.94</v>
      </c>
      <c r="BN416" s="109">
        <v>834</v>
      </c>
      <c r="BO416" s="112">
        <v>31.71</v>
      </c>
      <c r="BP416" s="112">
        <v>32.799999999999997</v>
      </c>
      <c r="BQ416" s="112">
        <v>37.100699999999996</v>
      </c>
      <c r="BR416" s="112">
        <v>32.799999999999997</v>
      </c>
      <c r="BS416" s="71">
        <v>42.54</v>
      </c>
      <c r="BT416" s="71">
        <v>37.26</v>
      </c>
      <c r="BU416" s="109">
        <v>1667</v>
      </c>
      <c r="BV416" s="112">
        <v>30.98</v>
      </c>
      <c r="BW416" s="112">
        <v>31.42</v>
      </c>
      <c r="BX416" s="112">
        <v>36.246600000000001</v>
      </c>
      <c r="BY416" s="112">
        <v>31.42</v>
      </c>
      <c r="BZ416" s="76">
        <v>41.519999999999996</v>
      </c>
      <c r="CA416" s="76">
        <v>41.519999999999996</v>
      </c>
      <c r="CB416" s="106" t="str">
        <f t="shared" si="111"/>
        <v>Heineken - F1</v>
      </c>
      <c r="CC416" s="30"/>
      <c r="CD416" s="30"/>
      <c r="CE416" s="73"/>
      <c r="CF416" s="74"/>
      <c r="CG416" s="30"/>
      <c r="CH416" s="30"/>
      <c r="CI416" s="30">
        <v>100051</v>
      </c>
    </row>
    <row r="417" spans="1:87" ht="15" customHeight="1" x14ac:dyDescent="0.25">
      <c r="A417" s="30" t="s">
        <v>125</v>
      </c>
      <c r="B417" s="30">
        <v>88027376</v>
      </c>
      <c r="C417" s="30" t="s">
        <v>573</v>
      </c>
      <c r="D417" s="96">
        <f>VLOOKUP(B417,'Status update'!B:E,4,0)</f>
        <v>1</v>
      </c>
      <c r="E417" s="96">
        <v>3</v>
      </c>
      <c r="F417" s="96">
        <f>VLOOKUP(B417,'Status update'!B:D,3,0)</f>
        <v>17</v>
      </c>
      <c r="G417" s="97">
        <f t="shared" si="100"/>
        <v>17</v>
      </c>
      <c r="H417" s="30"/>
      <c r="I417" s="30"/>
      <c r="J417" s="30"/>
      <c r="K417" s="98">
        <f t="shared" si="101"/>
        <v>0.20238095238095238</v>
      </c>
      <c r="L417" s="98">
        <f t="shared" si="102"/>
        <v>0.20238095238095238</v>
      </c>
      <c r="M417" s="99"/>
      <c r="N417" s="100">
        <f t="shared" si="103"/>
        <v>0</v>
      </c>
      <c r="O417" s="101"/>
      <c r="P417" s="102"/>
      <c r="Q417" s="103"/>
      <c r="R417" s="103"/>
      <c r="S417" s="30" t="s">
        <v>130</v>
      </c>
      <c r="T417" s="30" t="s">
        <v>74</v>
      </c>
      <c r="U417" s="30">
        <v>35</v>
      </c>
      <c r="V417" s="30">
        <v>28</v>
      </c>
      <c r="W417" s="30">
        <v>6</v>
      </c>
      <c r="X417" s="30">
        <v>84</v>
      </c>
      <c r="Y417" s="30" t="s">
        <v>75</v>
      </c>
      <c r="Z417" s="30">
        <v>6</v>
      </c>
      <c r="AA417" s="30" t="s">
        <v>76</v>
      </c>
      <c r="AB417" s="30" t="s">
        <v>117</v>
      </c>
      <c r="AC417" s="30">
        <v>77</v>
      </c>
      <c r="AD417" s="30">
        <v>84</v>
      </c>
      <c r="AE417" s="75"/>
      <c r="AF417" s="73"/>
      <c r="AG417" s="104">
        <f t="shared" si="104"/>
        <v>33.82</v>
      </c>
      <c r="AH417" s="104">
        <f t="shared" si="105"/>
        <v>39.569399999999995</v>
      </c>
      <c r="AI417" s="104">
        <f t="shared" si="106"/>
        <v>37.450000000000003</v>
      </c>
      <c r="AJ417" s="104">
        <f t="shared" si="107"/>
        <v>46.2</v>
      </c>
      <c r="AK417" s="104">
        <f t="shared" si="108"/>
        <v>47.46</v>
      </c>
      <c r="AL417" s="105">
        <f t="shared" si="109"/>
        <v>45.36</v>
      </c>
      <c r="AM417" s="105">
        <f t="shared" si="110"/>
        <v>42.54</v>
      </c>
      <c r="AN417" s="105"/>
      <c r="AO417" s="105"/>
      <c r="AP417" s="39">
        <v>2</v>
      </c>
      <c r="AQ417" s="30" t="s">
        <v>118</v>
      </c>
      <c r="AR417" s="30" t="s">
        <v>79</v>
      </c>
      <c r="AS417" s="30">
        <v>84</v>
      </c>
      <c r="AT417" s="113">
        <v>34.47</v>
      </c>
      <c r="AU417" s="113">
        <v>41.75</v>
      </c>
      <c r="AV417" s="72">
        <v>40.329899999999995</v>
      </c>
      <c r="AW417" s="72">
        <v>41.75</v>
      </c>
      <c r="AX417" s="113">
        <v>46.2</v>
      </c>
      <c r="AY417" s="94">
        <v>47.46</v>
      </c>
      <c r="AZ417" s="108">
        <v>167</v>
      </c>
      <c r="BA417" s="112">
        <v>33.82</v>
      </c>
      <c r="BB417" s="112">
        <v>37.450000000000003</v>
      </c>
      <c r="BC417" s="112">
        <v>39.569399999999995</v>
      </c>
      <c r="BD417" s="112">
        <v>37.450000000000003</v>
      </c>
      <c r="BE417" s="70">
        <v>45.36</v>
      </c>
      <c r="BF417" s="70">
        <v>42.54</v>
      </c>
      <c r="BG417" s="109">
        <v>417</v>
      </c>
      <c r="BH417" s="112">
        <v>32.799999999999997</v>
      </c>
      <c r="BI417" s="112">
        <v>34.25</v>
      </c>
      <c r="BJ417" s="112">
        <v>38.375999999999998</v>
      </c>
      <c r="BK417" s="112">
        <v>34.25</v>
      </c>
      <c r="BL417" s="71">
        <v>43.980000000000004</v>
      </c>
      <c r="BM417" s="71">
        <v>38.94</v>
      </c>
      <c r="BN417" s="109">
        <v>834</v>
      </c>
      <c r="BO417" s="112">
        <v>31.71</v>
      </c>
      <c r="BP417" s="112">
        <v>32.799999999999997</v>
      </c>
      <c r="BQ417" s="112">
        <v>37.100699999999996</v>
      </c>
      <c r="BR417" s="112">
        <v>32.799999999999997</v>
      </c>
      <c r="BS417" s="71">
        <v>42.54</v>
      </c>
      <c r="BT417" s="71">
        <v>37.26</v>
      </c>
      <c r="BU417" s="109">
        <v>1667</v>
      </c>
      <c r="BV417" s="112">
        <v>30.98</v>
      </c>
      <c r="BW417" s="112">
        <v>31.42</v>
      </c>
      <c r="BX417" s="112">
        <v>36.246600000000001</v>
      </c>
      <c r="BY417" s="112">
        <v>31.42</v>
      </c>
      <c r="BZ417" s="76">
        <v>41.519999999999996</v>
      </c>
      <c r="CA417" s="76">
        <v>41.519999999999996</v>
      </c>
      <c r="CB417" s="106" t="str">
        <f t="shared" si="111"/>
        <v>Heineken - F1</v>
      </c>
      <c r="CC417" s="30"/>
      <c r="CD417" s="30"/>
      <c r="CE417" s="73"/>
      <c r="CF417" s="74"/>
      <c r="CG417" s="30"/>
      <c r="CH417" s="30"/>
      <c r="CI417" s="30">
        <v>100051</v>
      </c>
    </row>
    <row r="418" spans="1:87" ht="15" customHeight="1" x14ac:dyDescent="0.25">
      <c r="A418" s="30" t="s">
        <v>125</v>
      </c>
      <c r="B418" s="30">
        <v>88027377</v>
      </c>
      <c r="C418" s="30" t="s">
        <v>574</v>
      </c>
      <c r="D418" s="96">
        <f>VLOOKUP(B418,'Status update'!B:E,4,0)</f>
        <v>1</v>
      </c>
      <c r="E418" s="96">
        <v>3</v>
      </c>
      <c r="F418" s="96">
        <f>VLOOKUP(B418,'Status update'!B:D,3,0)</f>
        <v>23</v>
      </c>
      <c r="G418" s="97">
        <f t="shared" si="100"/>
        <v>23</v>
      </c>
      <c r="H418" s="30"/>
      <c r="I418" s="30"/>
      <c r="J418" s="30"/>
      <c r="K418" s="98">
        <f t="shared" si="101"/>
        <v>0.27380952380952384</v>
      </c>
      <c r="L418" s="98">
        <f t="shared" si="102"/>
        <v>0.27380952380952384</v>
      </c>
      <c r="M418" s="99"/>
      <c r="N418" s="100">
        <f t="shared" si="103"/>
        <v>0</v>
      </c>
      <c r="O418" s="101"/>
      <c r="P418" s="102"/>
      <c r="Q418" s="103"/>
      <c r="R418" s="103"/>
      <c r="S418" s="30" t="s">
        <v>130</v>
      </c>
      <c r="T418" s="30" t="s">
        <v>74</v>
      </c>
      <c r="U418" s="30">
        <v>35</v>
      </c>
      <c r="V418" s="30">
        <v>28</v>
      </c>
      <c r="W418" s="30">
        <v>6</v>
      </c>
      <c r="X418" s="30">
        <v>84</v>
      </c>
      <c r="Y418" s="30" t="s">
        <v>75</v>
      </c>
      <c r="Z418" s="30">
        <v>6</v>
      </c>
      <c r="AA418" s="30" t="s">
        <v>76</v>
      </c>
      <c r="AB418" s="30" t="s">
        <v>117</v>
      </c>
      <c r="AC418" s="30">
        <v>77</v>
      </c>
      <c r="AD418" s="30">
        <v>84</v>
      </c>
      <c r="AE418" s="75"/>
      <c r="AF418" s="73"/>
      <c r="AG418" s="104">
        <f t="shared" si="104"/>
        <v>33.82</v>
      </c>
      <c r="AH418" s="104">
        <f t="shared" si="105"/>
        <v>39.569399999999995</v>
      </c>
      <c r="AI418" s="104">
        <f t="shared" si="106"/>
        <v>37.450000000000003</v>
      </c>
      <c r="AJ418" s="104">
        <f t="shared" si="107"/>
        <v>46.2</v>
      </c>
      <c r="AK418" s="104">
        <f t="shared" si="108"/>
        <v>47.46</v>
      </c>
      <c r="AL418" s="105">
        <f t="shared" si="109"/>
        <v>45.36</v>
      </c>
      <c r="AM418" s="105">
        <f t="shared" si="110"/>
        <v>42.54</v>
      </c>
      <c r="AN418" s="105"/>
      <c r="AO418" s="105"/>
      <c r="AP418" s="39">
        <v>2</v>
      </c>
      <c r="AQ418" s="30" t="s">
        <v>118</v>
      </c>
      <c r="AR418" s="30" t="s">
        <v>79</v>
      </c>
      <c r="AS418" s="30">
        <v>84</v>
      </c>
      <c r="AT418" s="113">
        <v>34.47</v>
      </c>
      <c r="AU418" s="113">
        <v>41.75</v>
      </c>
      <c r="AV418" s="72">
        <v>40.329899999999995</v>
      </c>
      <c r="AW418" s="72">
        <v>41.75</v>
      </c>
      <c r="AX418" s="113">
        <v>46.2</v>
      </c>
      <c r="AY418" s="94">
        <v>47.46</v>
      </c>
      <c r="AZ418" s="108">
        <v>167</v>
      </c>
      <c r="BA418" s="112">
        <v>33.82</v>
      </c>
      <c r="BB418" s="112">
        <v>37.450000000000003</v>
      </c>
      <c r="BC418" s="112">
        <v>39.569399999999995</v>
      </c>
      <c r="BD418" s="112">
        <v>37.450000000000003</v>
      </c>
      <c r="BE418" s="70">
        <v>45.36</v>
      </c>
      <c r="BF418" s="70">
        <v>42.54</v>
      </c>
      <c r="BG418" s="109">
        <v>417</v>
      </c>
      <c r="BH418" s="112">
        <v>32.799999999999997</v>
      </c>
      <c r="BI418" s="112">
        <v>34.25</v>
      </c>
      <c r="BJ418" s="112">
        <v>38.375999999999998</v>
      </c>
      <c r="BK418" s="112">
        <v>34.25</v>
      </c>
      <c r="BL418" s="71">
        <v>43.980000000000004</v>
      </c>
      <c r="BM418" s="71">
        <v>38.94</v>
      </c>
      <c r="BN418" s="109">
        <v>834</v>
      </c>
      <c r="BO418" s="112">
        <v>31.71</v>
      </c>
      <c r="BP418" s="112">
        <v>32.799999999999997</v>
      </c>
      <c r="BQ418" s="112">
        <v>37.100699999999996</v>
      </c>
      <c r="BR418" s="112">
        <v>32.799999999999997</v>
      </c>
      <c r="BS418" s="71">
        <v>42.54</v>
      </c>
      <c r="BT418" s="71">
        <v>37.26</v>
      </c>
      <c r="BU418" s="109">
        <v>1667</v>
      </c>
      <c r="BV418" s="112">
        <v>30.98</v>
      </c>
      <c r="BW418" s="112">
        <v>31.42</v>
      </c>
      <c r="BX418" s="112">
        <v>36.246600000000001</v>
      </c>
      <c r="BY418" s="112">
        <v>31.42</v>
      </c>
      <c r="BZ418" s="76">
        <v>41.519999999999996</v>
      </c>
      <c r="CA418" s="76">
        <v>41.519999999999996</v>
      </c>
      <c r="CB418" s="106" t="str">
        <f t="shared" si="111"/>
        <v>Heineken - F1</v>
      </c>
      <c r="CC418" s="30"/>
      <c r="CD418" s="30"/>
      <c r="CE418" s="73"/>
      <c r="CF418" s="74"/>
      <c r="CG418" s="30"/>
      <c r="CH418" s="30"/>
      <c r="CI418" s="30">
        <v>100051</v>
      </c>
    </row>
    <row r="419" spans="1:87" ht="15" customHeight="1" x14ac:dyDescent="0.25">
      <c r="A419" s="30" t="s">
        <v>125</v>
      </c>
      <c r="B419" s="30">
        <v>88027378</v>
      </c>
      <c r="C419" s="30" t="s">
        <v>575</v>
      </c>
      <c r="D419" s="96">
        <f>VLOOKUP(B419,'Status update'!B:E,4,0)</f>
        <v>1</v>
      </c>
      <c r="E419" s="96">
        <v>3</v>
      </c>
      <c r="F419" s="96">
        <f>VLOOKUP(B419,'Status update'!B:D,3,0)</f>
        <v>19</v>
      </c>
      <c r="G419" s="97">
        <f t="shared" si="100"/>
        <v>19</v>
      </c>
      <c r="H419" s="30"/>
      <c r="I419" s="30"/>
      <c r="J419" s="30"/>
      <c r="K419" s="98">
        <f t="shared" si="101"/>
        <v>0.22619047619047619</v>
      </c>
      <c r="L419" s="98">
        <f t="shared" si="102"/>
        <v>0.22619047619047619</v>
      </c>
      <c r="M419" s="99"/>
      <c r="N419" s="100">
        <f t="shared" si="103"/>
        <v>0</v>
      </c>
      <c r="O419" s="101">
        <v>1</v>
      </c>
      <c r="P419" s="102"/>
      <c r="Q419" s="103"/>
      <c r="R419" s="103"/>
      <c r="S419" s="30" t="s">
        <v>130</v>
      </c>
      <c r="T419" s="30" t="s">
        <v>74</v>
      </c>
      <c r="U419" s="30">
        <v>35</v>
      </c>
      <c r="V419" s="30">
        <v>28</v>
      </c>
      <c r="W419" s="30">
        <v>6</v>
      </c>
      <c r="X419" s="30">
        <v>84</v>
      </c>
      <c r="Y419" s="30" t="s">
        <v>75</v>
      </c>
      <c r="Z419" s="30">
        <v>6</v>
      </c>
      <c r="AA419" s="30" t="s">
        <v>76</v>
      </c>
      <c r="AB419" s="30" t="s">
        <v>117</v>
      </c>
      <c r="AC419" s="30">
        <v>77</v>
      </c>
      <c r="AD419" s="30">
        <v>84</v>
      </c>
      <c r="AE419" s="75"/>
      <c r="AF419" s="73"/>
      <c r="AG419" s="104">
        <f t="shared" si="104"/>
        <v>33.82</v>
      </c>
      <c r="AH419" s="104">
        <f t="shared" si="105"/>
        <v>39.569399999999995</v>
      </c>
      <c r="AI419" s="104">
        <f t="shared" si="106"/>
        <v>37.450000000000003</v>
      </c>
      <c r="AJ419" s="104">
        <f t="shared" si="107"/>
        <v>46.2</v>
      </c>
      <c r="AK419" s="104">
        <f t="shared" si="108"/>
        <v>47.46</v>
      </c>
      <c r="AL419" s="105">
        <f t="shared" si="109"/>
        <v>45.36</v>
      </c>
      <c r="AM419" s="105">
        <f t="shared" si="110"/>
        <v>42.54</v>
      </c>
      <c r="AN419" s="105"/>
      <c r="AO419" s="105"/>
      <c r="AP419" s="39">
        <v>2</v>
      </c>
      <c r="AQ419" s="30" t="s">
        <v>118</v>
      </c>
      <c r="AR419" s="30" t="s">
        <v>79</v>
      </c>
      <c r="AS419" s="30">
        <v>84</v>
      </c>
      <c r="AT419" s="113">
        <v>34.47</v>
      </c>
      <c r="AU419" s="113">
        <v>41.75</v>
      </c>
      <c r="AV419" s="72">
        <v>40.329899999999995</v>
      </c>
      <c r="AW419" s="72">
        <v>41.75</v>
      </c>
      <c r="AX419" s="113">
        <v>46.2</v>
      </c>
      <c r="AY419" s="94">
        <v>47.46</v>
      </c>
      <c r="AZ419" s="108">
        <v>167</v>
      </c>
      <c r="BA419" s="112">
        <v>33.82</v>
      </c>
      <c r="BB419" s="112">
        <v>37.450000000000003</v>
      </c>
      <c r="BC419" s="112">
        <v>39.569399999999995</v>
      </c>
      <c r="BD419" s="112">
        <v>37.450000000000003</v>
      </c>
      <c r="BE419" s="70">
        <v>45.36</v>
      </c>
      <c r="BF419" s="70">
        <v>42.54</v>
      </c>
      <c r="BG419" s="109">
        <v>417</v>
      </c>
      <c r="BH419" s="112">
        <v>32.799999999999997</v>
      </c>
      <c r="BI419" s="112">
        <v>34.25</v>
      </c>
      <c r="BJ419" s="112">
        <v>38.375999999999998</v>
      </c>
      <c r="BK419" s="112">
        <v>34.25</v>
      </c>
      <c r="BL419" s="71">
        <v>43.980000000000004</v>
      </c>
      <c r="BM419" s="71">
        <v>38.94</v>
      </c>
      <c r="BN419" s="109">
        <v>834</v>
      </c>
      <c r="BO419" s="112">
        <v>31.71</v>
      </c>
      <c r="BP419" s="112">
        <v>32.799999999999997</v>
      </c>
      <c r="BQ419" s="112">
        <v>37.100699999999996</v>
      </c>
      <c r="BR419" s="112">
        <v>32.799999999999997</v>
      </c>
      <c r="BS419" s="71">
        <v>42.54</v>
      </c>
      <c r="BT419" s="71">
        <v>37.26</v>
      </c>
      <c r="BU419" s="109">
        <v>1667</v>
      </c>
      <c r="BV419" s="112">
        <v>30.98</v>
      </c>
      <c r="BW419" s="112">
        <v>31.42</v>
      </c>
      <c r="BX419" s="112">
        <v>36.246600000000001</v>
      </c>
      <c r="BY419" s="112">
        <v>31.42</v>
      </c>
      <c r="BZ419" s="76">
        <v>41.519999999999996</v>
      </c>
      <c r="CA419" s="76">
        <v>41.519999999999996</v>
      </c>
      <c r="CB419" s="106" t="str">
        <f t="shared" si="111"/>
        <v>Heineken - F1</v>
      </c>
      <c r="CC419" s="30"/>
      <c r="CD419" s="30"/>
      <c r="CE419" s="73"/>
      <c r="CF419" s="74"/>
      <c r="CG419" s="30"/>
      <c r="CH419" s="30"/>
      <c r="CI419" s="30">
        <v>100051</v>
      </c>
    </row>
    <row r="420" spans="1:87" ht="15" customHeight="1" x14ac:dyDescent="0.25">
      <c r="A420" s="30" t="s">
        <v>125</v>
      </c>
      <c r="B420" s="30">
        <v>88027380</v>
      </c>
      <c r="C420" s="30" t="s">
        <v>576</v>
      </c>
      <c r="D420" s="96">
        <f>VLOOKUP(B420,'Status update'!B:E,4,0)</f>
        <v>1</v>
      </c>
      <c r="E420" s="96">
        <v>3</v>
      </c>
      <c r="F420" s="96">
        <f>VLOOKUP(B420,'Status update'!B:D,3,0)</f>
        <v>7</v>
      </c>
      <c r="G420" s="97">
        <f t="shared" si="100"/>
        <v>7</v>
      </c>
      <c r="H420" s="30"/>
      <c r="I420" s="30"/>
      <c r="J420" s="30"/>
      <c r="K420" s="98">
        <f t="shared" si="101"/>
        <v>8.3333333333333329E-2</v>
      </c>
      <c r="L420" s="98">
        <f t="shared" si="102"/>
        <v>8.3333333333333329E-2</v>
      </c>
      <c r="M420" s="99"/>
      <c r="N420" s="100">
        <f t="shared" si="103"/>
        <v>0</v>
      </c>
      <c r="O420" s="101"/>
      <c r="P420" s="102"/>
      <c r="Q420" s="103"/>
      <c r="R420" s="103"/>
      <c r="S420" s="30" t="s">
        <v>130</v>
      </c>
      <c r="T420" s="30" t="s">
        <v>74</v>
      </c>
      <c r="U420" s="30">
        <v>35</v>
      </c>
      <c r="V420" s="30">
        <v>28</v>
      </c>
      <c r="W420" s="30">
        <v>6</v>
      </c>
      <c r="X420" s="30">
        <v>84</v>
      </c>
      <c r="Y420" s="30" t="s">
        <v>75</v>
      </c>
      <c r="Z420" s="30">
        <v>6</v>
      </c>
      <c r="AA420" s="30" t="s">
        <v>76</v>
      </c>
      <c r="AB420" s="30" t="s">
        <v>117</v>
      </c>
      <c r="AC420" s="30">
        <v>77</v>
      </c>
      <c r="AD420" s="30">
        <v>84</v>
      </c>
      <c r="AE420" s="75"/>
      <c r="AF420" s="73"/>
      <c r="AG420" s="104">
        <f t="shared" si="104"/>
        <v>34.909999999999997</v>
      </c>
      <c r="AH420" s="104">
        <f t="shared" si="105"/>
        <v>40.844699999999996</v>
      </c>
      <c r="AI420" s="104">
        <f t="shared" si="106"/>
        <v>38.549999999999997</v>
      </c>
      <c r="AJ420" s="104">
        <f t="shared" si="107"/>
        <v>47.7</v>
      </c>
      <c r="AK420" s="104">
        <f t="shared" si="108"/>
        <v>48.66</v>
      </c>
      <c r="AL420" s="105">
        <f t="shared" si="109"/>
        <v>46.8</v>
      </c>
      <c r="AM420" s="105">
        <f t="shared" si="110"/>
        <v>43.8</v>
      </c>
      <c r="AN420" s="105"/>
      <c r="AO420" s="105"/>
      <c r="AP420" s="39">
        <v>2</v>
      </c>
      <c r="AQ420" s="30" t="s">
        <v>118</v>
      </c>
      <c r="AR420" s="30" t="s">
        <v>79</v>
      </c>
      <c r="AS420" s="30">
        <v>84</v>
      </c>
      <c r="AT420" s="113">
        <v>35.56</v>
      </c>
      <c r="AU420" s="113">
        <v>42.84</v>
      </c>
      <c r="AV420" s="72">
        <v>41.605200000000004</v>
      </c>
      <c r="AW420" s="72">
        <v>42.84</v>
      </c>
      <c r="AX420" s="113">
        <v>47.7</v>
      </c>
      <c r="AY420" s="94">
        <v>48.66</v>
      </c>
      <c r="AZ420" s="108">
        <v>167</v>
      </c>
      <c r="BA420" s="112">
        <v>34.909999999999997</v>
      </c>
      <c r="BB420" s="112">
        <v>38.549999999999997</v>
      </c>
      <c r="BC420" s="112">
        <v>40.844699999999996</v>
      </c>
      <c r="BD420" s="112">
        <v>38.549999999999997</v>
      </c>
      <c r="BE420" s="70">
        <v>46.8</v>
      </c>
      <c r="BF420" s="70">
        <v>43.8</v>
      </c>
      <c r="BG420" s="109">
        <v>417</v>
      </c>
      <c r="BH420" s="112">
        <v>33.89</v>
      </c>
      <c r="BI420" s="112">
        <v>35.35</v>
      </c>
      <c r="BJ420" s="112">
        <v>39.651299999999999</v>
      </c>
      <c r="BK420" s="112">
        <v>35.35</v>
      </c>
      <c r="BL420" s="71">
        <v>45.42</v>
      </c>
      <c r="BM420" s="71">
        <v>40.200000000000003</v>
      </c>
      <c r="BN420" s="109">
        <v>834</v>
      </c>
      <c r="BO420" s="112">
        <v>32.799999999999997</v>
      </c>
      <c r="BP420" s="112">
        <v>33.89</v>
      </c>
      <c r="BQ420" s="112">
        <v>38.375999999999998</v>
      </c>
      <c r="BR420" s="112">
        <v>33.89</v>
      </c>
      <c r="BS420" s="71">
        <v>43.980000000000004</v>
      </c>
      <c r="BT420" s="71">
        <v>38.519999999999996</v>
      </c>
      <c r="BU420" s="109">
        <v>1667</v>
      </c>
      <c r="BV420" s="112">
        <v>32.07</v>
      </c>
      <c r="BW420" s="112">
        <v>32.51</v>
      </c>
      <c r="BX420" s="112">
        <v>37.521899999999995</v>
      </c>
      <c r="BY420" s="112">
        <v>32.51</v>
      </c>
      <c r="BZ420" s="76">
        <v>43.019999999999996</v>
      </c>
      <c r="CA420" s="76">
        <v>43.019999999999996</v>
      </c>
      <c r="CB420" s="106" t="str">
        <f t="shared" si="111"/>
        <v>Heineken - F1</v>
      </c>
      <c r="CC420" s="30"/>
      <c r="CD420" s="30"/>
      <c r="CE420" s="73"/>
      <c r="CF420" s="74"/>
      <c r="CG420" s="30"/>
      <c r="CH420" s="30"/>
      <c r="CI420" s="30">
        <v>100051</v>
      </c>
    </row>
    <row r="421" spans="1:87" ht="15" customHeight="1" x14ac:dyDescent="0.25">
      <c r="A421" s="30" t="s">
        <v>125</v>
      </c>
      <c r="B421" s="30">
        <v>88027381</v>
      </c>
      <c r="C421" s="30" t="s">
        <v>577</v>
      </c>
      <c r="D421" s="96">
        <f>VLOOKUP(B421,'Status update'!B:E,4,0)</f>
        <v>1</v>
      </c>
      <c r="E421" s="96">
        <v>3</v>
      </c>
      <c r="F421" s="96">
        <f>VLOOKUP(B421,'Status update'!B:D,3,0)</f>
        <v>15</v>
      </c>
      <c r="G421" s="97">
        <f t="shared" si="100"/>
        <v>15</v>
      </c>
      <c r="H421" s="30"/>
      <c r="I421" s="30"/>
      <c r="J421" s="30"/>
      <c r="K421" s="98">
        <f t="shared" si="101"/>
        <v>0.17857142857142858</v>
      </c>
      <c r="L421" s="98">
        <f t="shared" si="102"/>
        <v>0.17857142857142858</v>
      </c>
      <c r="M421" s="99"/>
      <c r="N421" s="100">
        <f t="shared" si="103"/>
        <v>0</v>
      </c>
      <c r="O421" s="101"/>
      <c r="P421" s="102"/>
      <c r="Q421" s="103"/>
      <c r="R421" s="103"/>
      <c r="S421" s="30" t="s">
        <v>130</v>
      </c>
      <c r="T421" s="30" t="s">
        <v>74</v>
      </c>
      <c r="U421" s="30">
        <v>35</v>
      </c>
      <c r="V421" s="30">
        <v>28</v>
      </c>
      <c r="W421" s="30">
        <v>6</v>
      </c>
      <c r="X421" s="30">
        <v>84</v>
      </c>
      <c r="Y421" s="30" t="s">
        <v>75</v>
      </c>
      <c r="Z421" s="30">
        <v>6</v>
      </c>
      <c r="AA421" s="30" t="s">
        <v>76</v>
      </c>
      <c r="AB421" s="30" t="s">
        <v>117</v>
      </c>
      <c r="AC421" s="30">
        <v>77</v>
      </c>
      <c r="AD421" s="30">
        <v>84</v>
      </c>
      <c r="AE421" s="75"/>
      <c r="AF421" s="73"/>
      <c r="AG421" s="104">
        <f t="shared" si="104"/>
        <v>34.909999999999997</v>
      </c>
      <c r="AH421" s="104">
        <f t="shared" si="105"/>
        <v>40.844699999999996</v>
      </c>
      <c r="AI421" s="104">
        <f t="shared" si="106"/>
        <v>38.549999999999997</v>
      </c>
      <c r="AJ421" s="104">
        <f t="shared" si="107"/>
        <v>47.7</v>
      </c>
      <c r="AK421" s="104">
        <f t="shared" si="108"/>
        <v>48.66</v>
      </c>
      <c r="AL421" s="105">
        <f t="shared" si="109"/>
        <v>46.8</v>
      </c>
      <c r="AM421" s="105">
        <f t="shared" si="110"/>
        <v>43.8</v>
      </c>
      <c r="AN421" s="105"/>
      <c r="AO421" s="105"/>
      <c r="AP421" s="39">
        <v>2</v>
      </c>
      <c r="AQ421" s="30" t="s">
        <v>118</v>
      </c>
      <c r="AR421" s="30" t="s">
        <v>79</v>
      </c>
      <c r="AS421" s="30">
        <v>84</v>
      </c>
      <c r="AT421" s="113">
        <v>35.56</v>
      </c>
      <c r="AU421" s="113">
        <v>42.84</v>
      </c>
      <c r="AV421" s="72">
        <v>41.605200000000004</v>
      </c>
      <c r="AW421" s="72">
        <v>42.84</v>
      </c>
      <c r="AX421" s="113">
        <v>47.7</v>
      </c>
      <c r="AY421" s="94">
        <v>48.66</v>
      </c>
      <c r="AZ421" s="108">
        <v>167</v>
      </c>
      <c r="BA421" s="112">
        <v>34.909999999999997</v>
      </c>
      <c r="BB421" s="112">
        <v>38.549999999999997</v>
      </c>
      <c r="BC421" s="112">
        <v>40.844699999999996</v>
      </c>
      <c r="BD421" s="112">
        <v>38.549999999999997</v>
      </c>
      <c r="BE421" s="70">
        <v>46.8</v>
      </c>
      <c r="BF421" s="70">
        <v>43.8</v>
      </c>
      <c r="BG421" s="109">
        <v>417</v>
      </c>
      <c r="BH421" s="112">
        <v>33.89</v>
      </c>
      <c r="BI421" s="112">
        <v>35.35</v>
      </c>
      <c r="BJ421" s="112">
        <v>39.651299999999999</v>
      </c>
      <c r="BK421" s="112">
        <v>35.35</v>
      </c>
      <c r="BL421" s="71">
        <v>45.42</v>
      </c>
      <c r="BM421" s="71">
        <v>40.200000000000003</v>
      </c>
      <c r="BN421" s="109">
        <v>834</v>
      </c>
      <c r="BO421" s="112">
        <v>32.799999999999997</v>
      </c>
      <c r="BP421" s="112">
        <v>33.89</v>
      </c>
      <c r="BQ421" s="112">
        <v>38.375999999999998</v>
      </c>
      <c r="BR421" s="112">
        <v>33.89</v>
      </c>
      <c r="BS421" s="71">
        <v>43.980000000000004</v>
      </c>
      <c r="BT421" s="71">
        <v>38.519999999999996</v>
      </c>
      <c r="BU421" s="109">
        <v>1667</v>
      </c>
      <c r="BV421" s="112">
        <v>32.07</v>
      </c>
      <c r="BW421" s="112">
        <v>32.51</v>
      </c>
      <c r="BX421" s="112">
        <v>37.521899999999995</v>
      </c>
      <c r="BY421" s="112">
        <v>32.51</v>
      </c>
      <c r="BZ421" s="76">
        <v>43.019999999999996</v>
      </c>
      <c r="CA421" s="76">
        <v>43.019999999999996</v>
      </c>
      <c r="CB421" s="106" t="str">
        <f t="shared" si="111"/>
        <v>Heineken - F1</v>
      </c>
      <c r="CC421" s="30"/>
      <c r="CD421" s="30"/>
      <c r="CE421" s="73"/>
      <c r="CF421" s="74"/>
      <c r="CG421" s="30"/>
      <c r="CH421" s="30"/>
      <c r="CI421" s="30">
        <v>100051</v>
      </c>
    </row>
    <row r="422" spans="1:87" ht="15" customHeight="1" x14ac:dyDescent="0.25">
      <c r="A422" s="30" t="s">
        <v>125</v>
      </c>
      <c r="B422" s="30">
        <v>88027382</v>
      </c>
      <c r="C422" s="30" t="s">
        <v>578</v>
      </c>
      <c r="D422" s="96">
        <f>VLOOKUP(B422,'Status update'!B:E,4,0)</f>
        <v>1</v>
      </c>
      <c r="E422" s="96">
        <v>3</v>
      </c>
      <c r="F422" s="96">
        <f>VLOOKUP(B422,'Status update'!B:D,3,0)</f>
        <v>32</v>
      </c>
      <c r="G422" s="97">
        <f t="shared" si="100"/>
        <v>32</v>
      </c>
      <c r="H422" s="30"/>
      <c r="I422" s="30"/>
      <c r="J422" s="30"/>
      <c r="K422" s="98">
        <f t="shared" si="101"/>
        <v>0.38095238095238093</v>
      </c>
      <c r="L422" s="98">
        <f t="shared" si="102"/>
        <v>0.38095238095238093</v>
      </c>
      <c r="M422" s="99"/>
      <c r="N422" s="100">
        <f t="shared" si="103"/>
        <v>0</v>
      </c>
      <c r="O422" s="101"/>
      <c r="P422" s="102"/>
      <c r="Q422" s="103"/>
      <c r="R422" s="103"/>
      <c r="S422" s="30" t="s">
        <v>130</v>
      </c>
      <c r="T422" s="30" t="s">
        <v>74</v>
      </c>
      <c r="U422" s="30">
        <v>35</v>
      </c>
      <c r="V422" s="30">
        <v>28</v>
      </c>
      <c r="W422" s="30">
        <v>6</v>
      </c>
      <c r="X422" s="30">
        <v>84</v>
      </c>
      <c r="Y422" s="30" t="s">
        <v>75</v>
      </c>
      <c r="Z422" s="30">
        <v>6</v>
      </c>
      <c r="AA422" s="30" t="s">
        <v>76</v>
      </c>
      <c r="AB422" s="30" t="s">
        <v>117</v>
      </c>
      <c r="AC422" s="30">
        <v>77</v>
      </c>
      <c r="AD422" s="30">
        <v>84</v>
      </c>
      <c r="AE422" s="75"/>
      <c r="AF422" s="73"/>
      <c r="AG422" s="104">
        <f t="shared" si="104"/>
        <v>34.909999999999997</v>
      </c>
      <c r="AH422" s="104">
        <f t="shared" si="105"/>
        <v>40.844699999999996</v>
      </c>
      <c r="AI422" s="104">
        <f t="shared" si="106"/>
        <v>38.549999999999997</v>
      </c>
      <c r="AJ422" s="104">
        <f t="shared" si="107"/>
        <v>47.7</v>
      </c>
      <c r="AK422" s="104">
        <f t="shared" si="108"/>
        <v>48.66</v>
      </c>
      <c r="AL422" s="105">
        <f t="shared" si="109"/>
        <v>46.8</v>
      </c>
      <c r="AM422" s="105">
        <f t="shared" si="110"/>
        <v>43.8</v>
      </c>
      <c r="AN422" s="105"/>
      <c r="AO422" s="105"/>
      <c r="AP422" s="39">
        <v>2</v>
      </c>
      <c r="AQ422" s="30" t="s">
        <v>118</v>
      </c>
      <c r="AR422" s="30" t="s">
        <v>79</v>
      </c>
      <c r="AS422" s="30">
        <v>84</v>
      </c>
      <c r="AT422" s="113">
        <v>35.56</v>
      </c>
      <c r="AU422" s="113">
        <v>42.84</v>
      </c>
      <c r="AV422" s="72">
        <v>41.605200000000004</v>
      </c>
      <c r="AW422" s="72">
        <v>42.84</v>
      </c>
      <c r="AX422" s="113">
        <v>47.7</v>
      </c>
      <c r="AY422" s="94">
        <v>48.66</v>
      </c>
      <c r="AZ422" s="108">
        <v>167</v>
      </c>
      <c r="BA422" s="112">
        <v>34.909999999999997</v>
      </c>
      <c r="BB422" s="112">
        <v>38.549999999999997</v>
      </c>
      <c r="BC422" s="112">
        <v>40.844699999999996</v>
      </c>
      <c r="BD422" s="112">
        <v>38.549999999999997</v>
      </c>
      <c r="BE422" s="70">
        <v>46.8</v>
      </c>
      <c r="BF422" s="70">
        <v>43.8</v>
      </c>
      <c r="BG422" s="109">
        <v>417</v>
      </c>
      <c r="BH422" s="112">
        <v>33.89</v>
      </c>
      <c r="BI422" s="112">
        <v>35.35</v>
      </c>
      <c r="BJ422" s="112">
        <v>39.651299999999999</v>
      </c>
      <c r="BK422" s="112">
        <v>35.35</v>
      </c>
      <c r="BL422" s="71">
        <v>45.42</v>
      </c>
      <c r="BM422" s="71">
        <v>40.200000000000003</v>
      </c>
      <c r="BN422" s="109">
        <v>834</v>
      </c>
      <c r="BO422" s="112">
        <v>32.799999999999997</v>
      </c>
      <c r="BP422" s="112">
        <v>33.89</v>
      </c>
      <c r="BQ422" s="112">
        <v>38.375999999999998</v>
      </c>
      <c r="BR422" s="112">
        <v>33.89</v>
      </c>
      <c r="BS422" s="71">
        <v>43.980000000000004</v>
      </c>
      <c r="BT422" s="71">
        <v>38.519999999999996</v>
      </c>
      <c r="BU422" s="109">
        <v>1667</v>
      </c>
      <c r="BV422" s="112">
        <v>32.07</v>
      </c>
      <c r="BW422" s="112">
        <v>32.51</v>
      </c>
      <c r="BX422" s="112">
        <v>37.521899999999995</v>
      </c>
      <c r="BY422" s="112">
        <v>32.51</v>
      </c>
      <c r="BZ422" s="76">
        <v>43.019999999999996</v>
      </c>
      <c r="CA422" s="76">
        <v>43.019999999999996</v>
      </c>
      <c r="CB422" s="106" t="str">
        <f t="shared" si="111"/>
        <v>Heineken - F1</v>
      </c>
      <c r="CC422" s="30"/>
      <c r="CD422" s="30"/>
      <c r="CE422" s="73"/>
      <c r="CF422" s="74"/>
      <c r="CG422" s="30"/>
      <c r="CH422" s="30"/>
      <c r="CI422" s="30">
        <v>100051</v>
      </c>
    </row>
    <row r="423" spans="1:87" ht="15" customHeight="1" x14ac:dyDescent="0.25">
      <c r="A423" s="30" t="s">
        <v>125</v>
      </c>
      <c r="B423" s="30">
        <v>88027383</v>
      </c>
      <c r="C423" s="30" t="s">
        <v>579</v>
      </c>
      <c r="D423" s="96">
        <f>VLOOKUP(B423,'Status update'!B:E,4,0)</f>
        <v>1</v>
      </c>
      <c r="E423" s="96">
        <v>3</v>
      </c>
      <c r="F423" s="96">
        <f>VLOOKUP(B423,'Status update'!B:D,3,0)</f>
        <v>30</v>
      </c>
      <c r="G423" s="97">
        <f t="shared" si="100"/>
        <v>30</v>
      </c>
      <c r="H423" s="30"/>
      <c r="I423" s="30"/>
      <c r="J423" s="30"/>
      <c r="K423" s="98">
        <f t="shared" si="101"/>
        <v>0.35714285714285715</v>
      </c>
      <c r="L423" s="98">
        <f t="shared" si="102"/>
        <v>0.35714285714285715</v>
      </c>
      <c r="M423" s="99"/>
      <c r="N423" s="100">
        <f t="shared" si="103"/>
        <v>0</v>
      </c>
      <c r="O423" s="101"/>
      <c r="P423" s="102"/>
      <c r="Q423" s="103"/>
      <c r="R423" s="103"/>
      <c r="S423" s="30" t="s">
        <v>130</v>
      </c>
      <c r="T423" s="30" t="s">
        <v>74</v>
      </c>
      <c r="U423" s="30">
        <v>35</v>
      </c>
      <c r="V423" s="30">
        <v>28</v>
      </c>
      <c r="W423" s="30">
        <v>6</v>
      </c>
      <c r="X423" s="30">
        <v>84</v>
      </c>
      <c r="Y423" s="30" t="s">
        <v>75</v>
      </c>
      <c r="Z423" s="30">
        <v>6</v>
      </c>
      <c r="AA423" s="30" t="s">
        <v>76</v>
      </c>
      <c r="AB423" s="30" t="s">
        <v>117</v>
      </c>
      <c r="AC423" s="30">
        <v>77</v>
      </c>
      <c r="AD423" s="30">
        <v>84</v>
      </c>
      <c r="AE423" s="75"/>
      <c r="AF423" s="73"/>
      <c r="AG423" s="104">
        <f t="shared" si="104"/>
        <v>34.909999999999997</v>
      </c>
      <c r="AH423" s="104">
        <f t="shared" si="105"/>
        <v>40.844699999999996</v>
      </c>
      <c r="AI423" s="104">
        <f t="shared" si="106"/>
        <v>38.549999999999997</v>
      </c>
      <c r="AJ423" s="104">
        <f t="shared" si="107"/>
        <v>47.7</v>
      </c>
      <c r="AK423" s="104">
        <f t="shared" si="108"/>
        <v>48.66</v>
      </c>
      <c r="AL423" s="105">
        <f t="shared" si="109"/>
        <v>46.8</v>
      </c>
      <c r="AM423" s="105">
        <f t="shared" si="110"/>
        <v>43.8</v>
      </c>
      <c r="AN423" s="105"/>
      <c r="AO423" s="105"/>
      <c r="AP423" s="39">
        <v>2</v>
      </c>
      <c r="AQ423" s="30" t="s">
        <v>118</v>
      </c>
      <c r="AR423" s="30" t="s">
        <v>79</v>
      </c>
      <c r="AS423" s="30">
        <v>84</v>
      </c>
      <c r="AT423" s="113">
        <v>35.56</v>
      </c>
      <c r="AU423" s="113">
        <v>42.84</v>
      </c>
      <c r="AV423" s="72">
        <v>41.605200000000004</v>
      </c>
      <c r="AW423" s="72">
        <v>42.84</v>
      </c>
      <c r="AX423" s="113">
        <v>47.7</v>
      </c>
      <c r="AY423" s="94">
        <v>48.66</v>
      </c>
      <c r="AZ423" s="108">
        <v>167</v>
      </c>
      <c r="BA423" s="112">
        <v>34.909999999999997</v>
      </c>
      <c r="BB423" s="112">
        <v>38.549999999999997</v>
      </c>
      <c r="BC423" s="112">
        <v>40.844699999999996</v>
      </c>
      <c r="BD423" s="112">
        <v>38.549999999999997</v>
      </c>
      <c r="BE423" s="70">
        <v>46.8</v>
      </c>
      <c r="BF423" s="70">
        <v>43.8</v>
      </c>
      <c r="BG423" s="109">
        <v>417</v>
      </c>
      <c r="BH423" s="112">
        <v>33.89</v>
      </c>
      <c r="BI423" s="112">
        <v>35.35</v>
      </c>
      <c r="BJ423" s="112">
        <v>39.651299999999999</v>
      </c>
      <c r="BK423" s="112">
        <v>35.35</v>
      </c>
      <c r="BL423" s="71">
        <v>45.42</v>
      </c>
      <c r="BM423" s="71">
        <v>40.200000000000003</v>
      </c>
      <c r="BN423" s="109">
        <v>834</v>
      </c>
      <c r="BO423" s="112">
        <v>32.799999999999997</v>
      </c>
      <c r="BP423" s="112">
        <v>33.89</v>
      </c>
      <c r="BQ423" s="112">
        <v>38.375999999999998</v>
      </c>
      <c r="BR423" s="112">
        <v>33.89</v>
      </c>
      <c r="BS423" s="71">
        <v>43.980000000000004</v>
      </c>
      <c r="BT423" s="71">
        <v>38.519999999999996</v>
      </c>
      <c r="BU423" s="109">
        <v>1667</v>
      </c>
      <c r="BV423" s="112">
        <v>32.07</v>
      </c>
      <c r="BW423" s="112">
        <v>32.51</v>
      </c>
      <c r="BX423" s="112">
        <v>37.521899999999995</v>
      </c>
      <c r="BY423" s="112">
        <v>32.51</v>
      </c>
      <c r="BZ423" s="76">
        <v>43.019999999999996</v>
      </c>
      <c r="CA423" s="76">
        <v>43.019999999999996</v>
      </c>
      <c r="CB423" s="106" t="str">
        <f t="shared" si="111"/>
        <v>Heineken - F1</v>
      </c>
      <c r="CC423" s="30"/>
      <c r="CD423" s="30"/>
      <c r="CE423" s="73"/>
      <c r="CF423" s="74"/>
      <c r="CG423" s="30"/>
      <c r="CH423" s="30"/>
      <c r="CI423" s="30">
        <v>100051</v>
      </c>
    </row>
    <row r="424" spans="1:87" ht="15" customHeight="1" x14ac:dyDescent="0.25">
      <c r="A424" s="30" t="s">
        <v>125</v>
      </c>
      <c r="B424" s="30">
        <v>88027384</v>
      </c>
      <c r="C424" s="30" t="s">
        <v>580</v>
      </c>
      <c r="D424" s="96">
        <f>VLOOKUP(B424,'Status update'!B:E,4,0)</f>
        <v>1</v>
      </c>
      <c r="E424" s="96">
        <v>3</v>
      </c>
      <c r="F424" s="96">
        <f>VLOOKUP(B424,'Status update'!B:D,3,0)</f>
        <v>20</v>
      </c>
      <c r="G424" s="97">
        <f t="shared" si="100"/>
        <v>20</v>
      </c>
      <c r="H424" s="30"/>
      <c r="I424" s="30"/>
      <c r="J424" s="30"/>
      <c r="K424" s="98">
        <f t="shared" si="101"/>
        <v>0.23809523809523808</v>
      </c>
      <c r="L424" s="98">
        <f t="shared" si="102"/>
        <v>0.23809523809523808</v>
      </c>
      <c r="M424" s="99"/>
      <c r="N424" s="100">
        <f t="shared" si="103"/>
        <v>0</v>
      </c>
      <c r="O424" s="101">
        <v>1</v>
      </c>
      <c r="P424" s="102"/>
      <c r="Q424" s="103"/>
      <c r="R424" s="103"/>
      <c r="S424" s="30" t="s">
        <v>130</v>
      </c>
      <c r="T424" s="30" t="s">
        <v>74</v>
      </c>
      <c r="U424" s="30">
        <v>35</v>
      </c>
      <c r="V424" s="30">
        <v>28</v>
      </c>
      <c r="W424" s="30">
        <v>6</v>
      </c>
      <c r="X424" s="30">
        <v>84</v>
      </c>
      <c r="Y424" s="30" t="s">
        <v>75</v>
      </c>
      <c r="Z424" s="30">
        <v>6</v>
      </c>
      <c r="AA424" s="30" t="s">
        <v>76</v>
      </c>
      <c r="AB424" s="30" t="s">
        <v>117</v>
      </c>
      <c r="AC424" s="30">
        <v>77</v>
      </c>
      <c r="AD424" s="30">
        <v>84</v>
      </c>
      <c r="AE424" s="75"/>
      <c r="AF424" s="73"/>
      <c r="AG424" s="104">
        <f t="shared" si="104"/>
        <v>34.909999999999997</v>
      </c>
      <c r="AH424" s="104">
        <f t="shared" si="105"/>
        <v>40.844699999999996</v>
      </c>
      <c r="AI424" s="104">
        <f t="shared" si="106"/>
        <v>38.549999999999997</v>
      </c>
      <c r="AJ424" s="104">
        <f t="shared" si="107"/>
        <v>47.7</v>
      </c>
      <c r="AK424" s="104">
        <f t="shared" si="108"/>
        <v>48.66</v>
      </c>
      <c r="AL424" s="105">
        <f t="shared" si="109"/>
        <v>46.8</v>
      </c>
      <c r="AM424" s="105">
        <f t="shared" si="110"/>
        <v>43.8</v>
      </c>
      <c r="AN424" s="105"/>
      <c r="AO424" s="105"/>
      <c r="AP424" s="39">
        <v>2</v>
      </c>
      <c r="AQ424" s="30" t="s">
        <v>118</v>
      </c>
      <c r="AR424" s="30" t="s">
        <v>79</v>
      </c>
      <c r="AS424" s="30">
        <v>84</v>
      </c>
      <c r="AT424" s="113">
        <v>35.56</v>
      </c>
      <c r="AU424" s="113">
        <v>42.84</v>
      </c>
      <c r="AV424" s="72">
        <v>41.605200000000004</v>
      </c>
      <c r="AW424" s="72">
        <v>42.84</v>
      </c>
      <c r="AX424" s="113">
        <v>47.7</v>
      </c>
      <c r="AY424" s="94">
        <v>48.66</v>
      </c>
      <c r="AZ424" s="108">
        <v>167</v>
      </c>
      <c r="BA424" s="112">
        <v>34.909999999999997</v>
      </c>
      <c r="BB424" s="112">
        <v>38.549999999999997</v>
      </c>
      <c r="BC424" s="112">
        <v>40.844699999999996</v>
      </c>
      <c r="BD424" s="112">
        <v>38.549999999999997</v>
      </c>
      <c r="BE424" s="70">
        <v>46.8</v>
      </c>
      <c r="BF424" s="70">
        <v>43.8</v>
      </c>
      <c r="BG424" s="109">
        <v>417</v>
      </c>
      <c r="BH424" s="112">
        <v>33.89</v>
      </c>
      <c r="BI424" s="112">
        <v>35.35</v>
      </c>
      <c r="BJ424" s="112">
        <v>39.651299999999999</v>
      </c>
      <c r="BK424" s="112">
        <v>35.35</v>
      </c>
      <c r="BL424" s="71">
        <v>45.42</v>
      </c>
      <c r="BM424" s="71">
        <v>40.200000000000003</v>
      </c>
      <c r="BN424" s="109">
        <v>834</v>
      </c>
      <c r="BO424" s="112">
        <v>32.799999999999997</v>
      </c>
      <c r="BP424" s="112">
        <v>33.89</v>
      </c>
      <c r="BQ424" s="112">
        <v>38.375999999999998</v>
      </c>
      <c r="BR424" s="112">
        <v>33.89</v>
      </c>
      <c r="BS424" s="71">
        <v>43.980000000000004</v>
      </c>
      <c r="BT424" s="71">
        <v>38.519999999999996</v>
      </c>
      <c r="BU424" s="109">
        <v>1667</v>
      </c>
      <c r="BV424" s="112">
        <v>32.07</v>
      </c>
      <c r="BW424" s="112">
        <v>32.51</v>
      </c>
      <c r="BX424" s="112">
        <v>37.521899999999995</v>
      </c>
      <c r="BY424" s="112">
        <v>32.51</v>
      </c>
      <c r="BZ424" s="76">
        <v>43.019999999999996</v>
      </c>
      <c r="CA424" s="76">
        <v>43.019999999999996</v>
      </c>
      <c r="CB424" s="106" t="str">
        <f t="shared" si="111"/>
        <v>Heineken - F1</v>
      </c>
      <c r="CC424" s="30"/>
      <c r="CD424" s="30"/>
      <c r="CE424" s="73"/>
      <c r="CF424" s="74"/>
      <c r="CG424" s="30"/>
      <c r="CH424" s="30"/>
      <c r="CI424" s="30">
        <v>100051</v>
      </c>
    </row>
    <row r="425" spans="1:87" ht="15" customHeight="1" x14ac:dyDescent="0.25">
      <c r="A425" s="30" t="s">
        <v>125</v>
      </c>
      <c r="B425" s="30">
        <v>88027386</v>
      </c>
      <c r="C425" s="30" t="s">
        <v>581</v>
      </c>
      <c r="D425" s="96">
        <f>VLOOKUP(B425,'Status update'!B:E,4,0)</f>
        <v>1</v>
      </c>
      <c r="E425" s="96">
        <v>3</v>
      </c>
      <c r="F425" s="96">
        <f>VLOOKUP(B425,'Status update'!B:D,3,0)</f>
        <v>46</v>
      </c>
      <c r="G425" s="97">
        <f t="shared" si="100"/>
        <v>46</v>
      </c>
      <c r="H425" s="30"/>
      <c r="I425" s="30"/>
      <c r="J425" s="30"/>
      <c r="K425" s="98">
        <f t="shared" si="101"/>
        <v>0.184</v>
      </c>
      <c r="L425" s="98">
        <f t="shared" si="102"/>
        <v>0.184</v>
      </c>
      <c r="M425" s="99"/>
      <c r="N425" s="100">
        <f t="shared" si="103"/>
        <v>0</v>
      </c>
      <c r="O425" s="101"/>
      <c r="P425" s="102"/>
      <c r="Q425" s="103"/>
      <c r="R425" s="103"/>
      <c r="S425" s="30" t="s">
        <v>130</v>
      </c>
      <c r="T425" s="30" t="s">
        <v>74</v>
      </c>
      <c r="U425" s="30">
        <v>57</v>
      </c>
      <c r="V425" s="30">
        <v>45</v>
      </c>
      <c r="W425" s="30">
        <v>5</v>
      </c>
      <c r="X425" s="30">
        <v>250</v>
      </c>
      <c r="Y425" s="30" t="s">
        <v>75</v>
      </c>
      <c r="Z425" s="30">
        <v>2</v>
      </c>
      <c r="AA425" s="30" t="s">
        <v>76</v>
      </c>
      <c r="AB425" s="30" t="s">
        <v>117</v>
      </c>
      <c r="AC425" s="30">
        <v>77</v>
      </c>
      <c r="AD425" s="30">
        <v>84</v>
      </c>
      <c r="AE425" s="75"/>
      <c r="AF425" s="73"/>
      <c r="AG425" s="104">
        <f t="shared" si="104"/>
        <v>38.01</v>
      </c>
      <c r="AH425" s="104">
        <f t="shared" si="105"/>
        <v>44.471699999999998</v>
      </c>
      <c r="AI425" s="104">
        <f t="shared" si="106"/>
        <v>40.44</v>
      </c>
      <c r="AJ425" s="104">
        <f t="shared" si="107"/>
        <v>50.96</v>
      </c>
      <c r="AK425" s="104">
        <f t="shared" si="108"/>
        <v>45.96</v>
      </c>
      <c r="AL425" s="105">
        <f t="shared" si="109"/>
        <v>50.96</v>
      </c>
      <c r="AM425" s="105">
        <f t="shared" si="110"/>
        <v>45.96</v>
      </c>
      <c r="AN425" s="105"/>
      <c r="AO425" s="105"/>
      <c r="AP425" s="39">
        <f t="shared" si="112"/>
        <v>1</v>
      </c>
      <c r="AQ425" s="30" t="s">
        <v>118</v>
      </c>
      <c r="AR425" s="30" t="s">
        <v>79</v>
      </c>
      <c r="AS425" s="30">
        <v>250</v>
      </c>
      <c r="AT425" s="113">
        <v>38.01</v>
      </c>
      <c r="AU425" s="113">
        <v>40.44</v>
      </c>
      <c r="AV425" s="72">
        <v>44.471699999999998</v>
      </c>
      <c r="AW425" s="72">
        <v>40.44</v>
      </c>
      <c r="AX425" s="113">
        <v>50.96</v>
      </c>
      <c r="AY425" s="94">
        <v>45.96</v>
      </c>
      <c r="AZ425" s="108">
        <v>500</v>
      </c>
      <c r="BA425" s="112">
        <v>35.64</v>
      </c>
      <c r="BB425" s="112">
        <v>36.85</v>
      </c>
      <c r="BC425" s="112">
        <v>41.698799999999999</v>
      </c>
      <c r="BD425" s="112">
        <v>36.85</v>
      </c>
      <c r="BE425" s="70">
        <v>47.8</v>
      </c>
      <c r="BF425" s="70">
        <v>41.88</v>
      </c>
      <c r="BG425" s="109">
        <v>1250</v>
      </c>
      <c r="BH425" s="112">
        <v>35.15</v>
      </c>
      <c r="BI425" s="112">
        <v>35.64</v>
      </c>
      <c r="BJ425" s="112">
        <v>41.125499999999995</v>
      </c>
      <c r="BK425" s="112">
        <v>35.64</v>
      </c>
      <c r="BL425" s="71">
        <v>47.14</v>
      </c>
      <c r="BM425" s="71">
        <v>40.5</v>
      </c>
      <c r="BN425" s="109">
        <v>2500</v>
      </c>
      <c r="BO425" s="112">
        <v>34.67</v>
      </c>
      <c r="BP425" s="112">
        <v>35.03</v>
      </c>
      <c r="BQ425" s="112">
        <v>40.563899999999997</v>
      </c>
      <c r="BR425" s="112">
        <v>35.03</v>
      </c>
      <c r="BS425" s="71">
        <v>46.48</v>
      </c>
      <c r="BT425" s="71">
        <v>39.799999999999997</v>
      </c>
      <c r="BU425" s="109">
        <v>5000</v>
      </c>
      <c r="BV425" s="112">
        <v>34.21</v>
      </c>
      <c r="BW425" s="112">
        <v>34.35</v>
      </c>
      <c r="BX425" s="112">
        <v>40.025700000000001</v>
      </c>
      <c r="BY425" s="112">
        <v>34.35</v>
      </c>
      <c r="BZ425" s="76">
        <v>45.88</v>
      </c>
      <c r="CA425" s="76">
        <v>45.88</v>
      </c>
      <c r="CB425" s="106" t="str">
        <f t="shared" si="111"/>
        <v>Heineken - F1</v>
      </c>
      <c r="CC425" s="30"/>
      <c r="CD425" s="30"/>
      <c r="CE425" s="73"/>
      <c r="CF425" s="74"/>
      <c r="CG425" s="30"/>
      <c r="CH425" s="30"/>
      <c r="CI425" s="30">
        <v>100051</v>
      </c>
    </row>
    <row r="426" spans="1:87" ht="15" customHeight="1" x14ac:dyDescent="0.25">
      <c r="A426" s="30" t="s">
        <v>125</v>
      </c>
      <c r="B426" s="30">
        <v>88027387</v>
      </c>
      <c r="C426" s="30" t="s">
        <v>582</v>
      </c>
      <c r="D426" s="96">
        <f>VLOOKUP(B426,'Status update'!B:E,4,0)</f>
        <v>1</v>
      </c>
      <c r="E426" s="96">
        <v>3</v>
      </c>
      <c r="F426" s="96">
        <f>VLOOKUP(B426,'Status update'!B:D,3,0)</f>
        <v>25</v>
      </c>
      <c r="G426" s="97">
        <f t="shared" si="100"/>
        <v>25</v>
      </c>
      <c r="H426" s="30"/>
      <c r="I426" s="30"/>
      <c r="J426" s="30"/>
      <c r="K426" s="98">
        <f t="shared" si="101"/>
        <v>0.1</v>
      </c>
      <c r="L426" s="98">
        <f t="shared" si="102"/>
        <v>0.1</v>
      </c>
      <c r="M426" s="99"/>
      <c r="N426" s="100">
        <f t="shared" si="103"/>
        <v>0</v>
      </c>
      <c r="O426" s="101"/>
      <c r="P426" s="102"/>
      <c r="Q426" s="103"/>
      <c r="R426" s="103"/>
      <c r="S426" s="30" t="s">
        <v>130</v>
      </c>
      <c r="T426" s="30" t="s">
        <v>74</v>
      </c>
      <c r="U426" s="30">
        <v>57</v>
      </c>
      <c r="V426" s="30">
        <v>45</v>
      </c>
      <c r="W426" s="30">
        <v>5</v>
      </c>
      <c r="X426" s="30">
        <v>250</v>
      </c>
      <c r="Y426" s="30" t="s">
        <v>75</v>
      </c>
      <c r="Z426" s="30">
        <v>2</v>
      </c>
      <c r="AA426" s="30" t="s">
        <v>76</v>
      </c>
      <c r="AB426" s="30" t="s">
        <v>117</v>
      </c>
      <c r="AC426" s="30">
        <v>77</v>
      </c>
      <c r="AD426" s="30">
        <v>84</v>
      </c>
      <c r="AE426" s="75"/>
      <c r="AF426" s="73"/>
      <c r="AG426" s="104">
        <f t="shared" si="104"/>
        <v>38.01</v>
      </c>
      <c r="AH426" s="104">
        <f t="shared" si="105"/>
        <v>44.471699999999998</v>
      </c>
      <c r="AI426" s="104">
        <f t="shared" si="106"/>
        <v>40.44</v>
      </c>
      <c r="AJ426" s="104">
        <f t="shared" si="107"/>
        <v>50.96</v>
      </c>
      <c r="AK426" s="104">
        <f t="shared" si="108"/>
        <v>45.96</v>
      </c>
      <c r="AL426" s="105">
        <f t="shared" si="109"/>
        <v>50.96</v>
      </c>
      <c r="AM426" s="105">
        <f t="shared" si="110"/>
        <v>45.96</v>
      </c>
      <c r="AN426" s="105"/>
      <c r="AO426" s="105"/>
      <c r="AP426" s="39">
        <f t="shared" si="112"/>
        <v>1</v>
      </c>
      <c r="AQ426" s="30" t="s">
        <v>118</v>
      </c>
      <c r="AR426" s="30" t="s">
        <v>79</v>
      </c>
      <c r="AS426" s="30">
        <v>250</v>
      </c>
      <c r="AT426" s="113">
        <v>38.01</v>
      </c>
      <c r="AU426" s="113">
        <v>40.44</v>
      </c>
      <c r="AV426" s="72">
        <v>44.471699999999998</v>
      </c>
      <c r="AW426" s="72">
        <v>40.44</v>
      </c>
      <c r="AX426" s="113">
        <v>50.96</v>
      </c>
      <c r="AY426" s="94">
        <v>45.96</v>
      </c>
      <c r="AZ426" s="108">
        <v>500</v>
      </c>
      <c r="BA426" s="112">
        <v>35.64</v>
      </c>
      <c r="BB426" s="112">
        <v>36.85</v>
      </c>
      <c r="BC426" s="112">
        <v>41.698799999999999</v>
      </c>
      <c r="BD426" s="112">
        <v>36.85</v>
      </c>
      <c r="BE426" s="70">
        <v>47.8</v>
      </c>
      <c r="BF426" s="70">
        <v>41.88</v>
      </c>
      <c r="BG426" s="109">
        <v>1250</v>
      </c>
      <c r="BH426" s="112">
        <v>35.15</v>
      </c>
      <c r="BI426" s="112">
        <v>35.64</v>
      </c>
      <c r="BJ426" s="112">
        <v>41.125499999999995</v>
      </c>
      <c r="BK426" s="112">
        <v>35.64</v>
      </c>
      <c r="BL426" s="71">
        <v>47.14</v>
      </c>
      <c r="BM426" s="71">
        <v>40.5</v>
      </c>
      <c r="BN426" s="109">
        <v>2500</v>
      </c>
      <c r="BO426" s="112">
        <v>34.67</v>
      </c>
      <c r="BP426" s="112">
        <v>35.03</v>
      </c>
      <c r="BQ426" s="112">
        <v>40.563899999999997</v>
      </c>
      <c r="BR426" s="112">
        <v>35.03</v>
      </c>
      <c r="BS426" s="71">
        <v>46.48</v>
      </c>
      <c r="BT426" s="71">
        <v>39.799999999999997</v>
      </c>
      <c r="BU426" s="109">
        <v>5000</v>
      </c>
      <c r="BV426" s="112">
        <v>34.21</v>
      </c>
      <c r="BW426" s="112">
        <v>34.35</v>
      </c>
      <c r="BX426" s="112">
        <v>40.025700000000001</v>
      </c>
      <c r="BY426" s="112">
        <v>34.35</v>
      </c>
      <c r="BZ426" s="76">
        <v>45.88</v>
      </c>
      <c r="CA426" s="76">
        <v>45.88</v>
      </c>
      <c r="CB426" s="106" t="str">
        <f t="shared" si="111"/>
        <v>Heineken - F1</v>
      </c>
      <c r="CC426" s="30"/>
      <c r="CD426" s="30"/>
      <c r="CE426" s="73"/>
      <c r="CF426" s="74"/>
      <c r="CG426" s="30"/>
      <c r="CH426" s="30"/>
      <c r="CI426" s="30">
        <v>100051</v>
      </c>
    </row>
    <row r="427" spans="1:87" ht="15" customHeight="1" x14ac:dyDescent="0.25">
      <c r="A427" s="30" t="s">
        <v>125</v>
      </c>
      <c r="B427" s="30">
        <v>88027388</v>
      </c>
      <c r="C427" s="30" t="s">
        <v>583</v>
      </c>
      <c r="D427" s="96">
        <f>VLOOKUP(B427,'Status update'!B:E,4,0)</f>
        <v>1</v>
      </c>
      <c r="E427" s="96">
        <v>3</v>
      </c>
      <c r="F427" s="96">
        <f>VLOOKUP(B427,'Status update'!B:D,3,0)</f>
        <v>19</v>
      </c>
      <c r="G427" s="97">
        <f t="shared" si="100"/>
        <v>19</v>
      </c>
      <c r="H427" s="30"/>
      <c r="I427" s="30"/>
      <c r="J427" s="30"/>
      <c r="K427" s="98">
        <f t="shared" si="101"/>
        <v>7.5999999999999998E-2</v>
      </c>
      <c r="L427" s="98">
        <f t="shared" si="102"/>
        <v>7.5999999999999998E-2</v>
      </c>
      <c r="M427" s="99"/>
      <c r="N427" s="100">
        <f t="shared" si="103"/>
        <v>0</v>
      </c>
      <c r="O427" s="101">
        <v>1</v>
      </c>
      <c r="P427" s="102"/>
      <c r="Q427" s="103"/>
      <c r="R427" s="103"/>
      <c r="S427" s="30" t="s">
        <v>130</v>
      </c>
      <c r="T427" s="30" t="s">
        <v>74</v>
      </c>
      <c r="U427" s="30">
        <v>57</v>
      </c>
      <c r="V427" s="30">
        <v>45</v>
      </c>
      <c r="W427" s="30">
        <v>5</v>
      </c>
      <c r="X427" s="30">
        <v>250</v>
      </c>
      <c r="Y427" s="30" t="s">
        <v>75</v>
      </c>
      <c r="Z427" s="30">
        <v>2</v>
      </c>
      <c r="AA427" s="30" t="s">
        <v>76</v>
      </c>
      <c r="AB427" s="30" t="s">
        <v>117</v>
      </c>
      <c r="AC427" s="30">
        <v>77</v>
      </c>
      <c r="AD427" s="30">
        <v>84</v>
      </c>
      <c r="AE427" s="75"/>
      <c r="AF427" s="73"/>
      <c r="AG427" s="104">
        <f t="shared" si="104"/>
        <v>38.01</v>
      </c>
      <c r="AH427" s="104">
        <f t="shared" si="105"/>
        <v>44.471699999999998</v>
      </c>
      <c r="AI427" s="104">
        <f t="shared" si="106"/>
        <v>40.44</v>
      </c>
      <c r="AJ427" s="104">
        <f t="shared" si="107"/>
        <v>50.96</v>
      </c>
      <c r="AK427" s="104">
        <f t="shared" si="108"/>
        <v>45.96</v>
      </c>
      <c r="AL427" s="105">
        <f t="shared" si="109"/>
        <v>50.96</v>
      </c>
      <c r="AM427" s="105">
        <f t="shared" si="110"/>
        <v>45.96</v>
      </c>
      <c r="AN427" s="105"/>
      <c r="AO427" s="105"/>
      <c r="AP427" s="39">
        <f t="shared" si="112"/>
        <v>1</v>
      </c>
      <c r="AQ427" s="30" t="s">
        <v>118</v>
      </c>
      <c r="AR427" s="30" t="s">
        <v>79</v>
      </c>
      <c r="AS427" s="30">
        <v>250</v>
      </c>
      <c r="AT427" s="113">
        <v>38.01</v>
      </c>
      <c r="AU427" s="113">
        <v>40.44</v>
      </c>
      <c r="AV427" s="72">
        <v>44.471699999999998</v>
      </c>
      <c r="AW427" s="72">
        <v>40.44</v>
      </c>
      <c r="AX427" s="113">
        <v>50.96</v>
      </c>
      <c r="AY427" s="94">
        <v>45.96</v>
      </c>
      <c r="AZ427" s="108">
        <v>500</v>
      </c>
      <c r="BA427" s="112">
        <v>35.64</v>
      </c>
      <c r="BB427" s="112">
        <v>36.85</v>
      </c>
      <c r="BC427" s="112">
        <v>41.698799999999999</v>
      </c>
      <c r="BD427" s="112">
        <v>36.85</v>
      </c>
      <c r="BE427" s="70">
        <v>47.8</v>
      </c>
      <c r="BF427" s="70">
        <v>41.88</v>
      </c>
      <c r="BG427" s="109">
        <v>1250</v>
      </c>
      <c r="BH427" s="112">
        <v>35.15</v>
      </c>
      <c r="BI427" s="112">
        <v>35.64</v>
      </c>
      <c r="BJ427" s="112">
        <v>41.125499999999995</v>
      </c>
      <c r="BK427" s="112">
        <v>35.64</v>
      </c>
      <c r="BL427" s="71">
        <v>47.14</v>
      </c>
      <c r="BM427" s="71">
        <v>40.5</v>
      </c>
      <c r="BN427" s="109">
        <v>2500</v>
      </c>
      <c r="BO427" s="112">
        <v>34.67</v>
      </c>
      <c r="BP427" s="112">
        <v>35.03</v>
      </c>
      <c r="BQ427" s="112">
        <v>40.563899999999997</v>
      </c>
      <c r="BR427" s="112">
        <v>35.03</v>
      </c>
      <c r="BS427" s="71">
        <v>46.48</v>
      </c>
      <c r="BT427" s="71">
        <v>39.799999999999997</v>
      </c>
      <c r="BU427" s="109">
        <v>5000</v>
      </c>
      <c r="BV427" s="112">
        <v>34.21</v>
      </c>
      <c r="BW427" s="112">
        <v>34.35</v>
      </c>
      <c r="BX427" s="112">
        <v>40.025700000000001</v>
      </c>
      <c r="BY427" s="112">
        <v>34.35</v>
      </c>
      <c r="BZ427" s="76">
        <v>45.88</v>
      </c>
      <c r="CA427" s="76">
        <v>45.88</v>
      </c>
      <c r="CB427" s="106" t="str">
        <f t="shared" si="111"/>
        <v>Heineken - F1</v>
      </c>
      <c r="CC427" s="30"/>
      <c r="CD427" s="30"/>
      <c r="CE427" s="73"/>
      <c r="CF427" s="74"/>
      <c r="CG427" s="30"/>
      <c r="CH427" s="30"/>
      <c r="CI427" s="30">
        <v>100051</v>
      </c>
    </row>
    <row r="428" spans="1:87" ht="15" customHeight="1" x14ac:dyDescent="0.25">
      <c r="A428" s="30" t="s">
        <v>125</v>
      </c>
      <c r="B428" s="30">
        <v>88027390</v>
      </c>
      <c r="C428" s="30" t="s">
        <v>584</v>
      </c>
      <c r="D428" s="96">
        <f>VLOOKUP(B428,'Status update'!B:E,4,0)</f>
        <v>1</v>
      </c>
      <c r="E428" s="96">
        <v>3</v>
      </c>
      <c r="F428" s="96">
        <f>VLOOKUP(B428,'Status update'!B:D,3,0)</f>
        <v>102</v>
      </c>
      <c r="G428" s="97">
        <f t="shared" si="100"/>
        <v>102</v>
      </c>
      <c r="H428" s="30"/>
      <c r="I428" s="30"/>
      <c r="J428" s="30"/>
      <c r="K428" s="98">
        <f t="shared" si="101"/>
        <v>0.40799999999999997</v>
      </c>
      <c r="L428" s="98">
        <f t="shared" si="102"/>
        <v>0.40799999999999997</v>
      </c>
      <c r="M428" s="99"/>
      <c r="N428" s="100">
        <f t="shared" si="103"/>
        <v>0</v>
      </c>
      <c r="O428" s="101"/>
      <c r="P428" s="102"/>
      <c r="Q428" s="103"/>
      <c r="R428" s="103"/>
      <c r="S428" s="30" t="s">
        <v>130</v>
      </c>
      <c r="T428" s="30" t="s">
        <v>74</v>
      </c>
      <c r="U428" s="30">
        <v>57</v>
      </c>
      <c r="V428" s="30">
        <v>45</v>
      </c>
      <c r="W428" s="30">
        <v>5</v>
      </c>
      <c r="X428" s="30">
        <v>250</v>
      </c>
      <c r="Y428" s="30" t="s">
        <v>75</v>
      </c>
      <c r="Z428" s="30">
        <v>2</v>
      </c>
      <c r="AA428" s="30" t="s">
        <v>76</v>
      </c>
      <c r="AB428" s="30" t="s">
        <v>117</v>
      </c>
      <c r="AC428" s="30">
        <v>77</v>
      </c>
      <c r="AD428" s="30">
        <v>84</v>
      </c>
      <c r="AE428" s="75"/>
      <c r="AF428" s="73"/>
      <c r="AG428" s="104">
        <f t="shared" si="104"/>
        <v>38.5</v>
      </c>
      <c r="AH428" s="104">
        <f t="shared" si="105"/>
        <v>45.044999999999995</v>
      </c>
      <c r="AI428" s="104">
        <f t="shared" si="106"/>
        <v>40.92</v>
      </c>
      <c r="AJ428" s="104">
        <f t="shared" si="107"/>
        <v>51.62</v>
      </c>
      <c r="AK428" s="104">
        <f t="shared" si="108"/>
        <v>46.5</v>
      </c>
      <c r="AL428" s="105">
        <f t="shared" si="109"/>
        <v>51.62</v>
      </c>
      <c r="AM428" s="105">
        <f t="shared" si="110"/>
        <v>46.5</v>
      </c>
      <c r="AN428" s="105"/>
      <c r="AO428" s="105"/>
      <c r="AP428" s="39">
        <f t="shared" ref="AP428:AP459" si="113">IF($F428&lt;=AZ428,1,(IF($F428&lt;=BG428,2,(IF($F428&lt;=BN428,3,(IF($F428&lt;=BU428,4,5)))))))</f>
        <v>1</v>
      </c>
      <c r="AQ428" s="30" t="s">
        <v>118</v>
      </c>
      <c r="AR428" s="30" t="s">
        <v>79</v>
      </c>
      <c r="AS428" s="30">
        <v>250</v>
      </c>
      <c r="AT428" s="113">
        <v>38.5</v>
      </c>
      <c r="AU428" s="113">
        <v>40.92</v>
      </c>
      <c r="AV428" s="72">
        <v>45.044999999999995</v>
      </c>
      <c r="AW428" s="72">
        <v>40.92</v>
      </c>
      <c r="AX428" s="113">
        <v>51.62</v>
      </c>
      <c r="AY428" s="94">
        <v>46.5</v>
      </c>
      <c r="AZ428" s="108">
        <v>500</v>
      </c>
      <c r="BA428" s="112">
        <v>36.119999999999997</v>
      </c>
      <c r="BB428" s="112">
        <v>37.33</v>
      </c>
      <c r="BC428" s="112">
        <v>42.260399999999997</v>
      </c>
      <c r="BD428" s="112">
        <v>37.33</v>
      </c>
      <c r="BE428" s="70">
        <v>48.44</v>
      </c>
      <c r="BF428" s="70">
        <v>42.42</v>
      </c>
      <c r="BG428" s="109">
        <v>1250</v>
      </c>
      <c r="BH428" s="112">
        <v>35.64</v>
      </c>
      <c r="BI428" s="112">
        <v>36.119999999999997</v>
      </c>
      <c r="BJ428" s="112">
        <v>41.698799999999999</v>
      </c>
      <c r="BK428" s="112">
        <v>36.119999999999997</v>
      </c>
      <c r="BL428" s="71">
        <v>47.8</v>
      </c>
      <c r="BM428" s="71">
        <v>41.04</v>
      </c>
      <c r="BN428" s="109">
        <v>2500</v>
      </c>
      <c r="BO428" s="112">
        <v>35.15</v>
      </c>
      <c r="BP428" s="112">
        <v>35.520000000000003</v>
      </c>
      <c r="BQ428" s="112">
        <v>41.125499999999995</v>
      </c>
      <c r="BR428" s="112">
        <v>35.520000000000003</v>
      </c>
      <c r="BS428" s="71">
        <v>47.14</v>
      </c>
      <c r="BT428" s="71">
        <v>40.36</v>
      </c>
      <c r="BU428" s="109">
        <v>5000</v>
      </c>
      <c r="BV428" s="112">
        <v>34.69</v>
      </c>
      <c r="BW428" s="112">
        <v>34.840000000000003</v>
      </c>
      <c r="BX428" s="112">
        <v>40.587299999999992</v>
      </c>
      <c r="BY428" s="112">
        <v>34.840000000000003</v>
      </c>
      <c r="BZ428" s="76">
        <v>46.52</v>
      </c>
      <c r="CA428" s="76">
        <v>46.52</v>
      </c>
      <c r="CB428" s="106" t="str">
        <f t="shared" si="111"/>
        <v>Heineken - F1</v>
      </c>
      <c r="CC428" s="30"/>
      <c r="CD428" s="30"/>
      <c r="CE428" s="73"/>
      <c r="CF428" s="74"/>
      <c r="CG428" s="30"/>
      <c r="CH428" s="30"/>
      <c r="CI428" s="30">
        <v>100051</v>
      </c>
    </row>
    <row r="429" spans="1:87" ht="15" customHeight="1" x14ac:dyDescent="0.25">
      <c r="A429" s="30" t="s">
        <v>125</v>
      </c>
      <c r="B429" s="30">
        <v>88027391</v>
      </c>
      <c r="C429" s="30" t="s">
        <v>585</v>
      </c>
      <c r="D429" s="96">
        <f>VLOOKUP(B429,'Status update'!B:E,4,0)</f>
        <v>1</v>
      </c>
      <c r="E429" s="96">
        <v>3</v>
      </c>
      <c r="F429" s="96">
        <f>VLOOKUP(B429,'Status update'!B:D,3,0)</f>
        <v>132</v>
      </c>
      <c r="G429" s="97">
        <f t="shared" si="100"/>
        <v>132</v>
      </c>
      <c r="H429" s="30"/>
      <c r="I429" s="30"/>
      <c r="J429" s="30"/>
      <c r="K429" s="98">
        <f t="shared" si="101"/>
        <v>0.52800000000000002</v>
      </c>
      <c r="L429" s="98">
        <f t="shared" si="102"/>
        <v>0.52800000000000002</v>
      </c>
      <c r="M429" s="99"/>
      <c r="N429" s="100">
        <f t="shared" si="103"/>
        <v>0</v>
      </c>
      <c r="O429" s="101"/>
      <c r="P429" s="102"/>
      <c r="Q429" s="103"/>
      <c r="R429" s="103"/>
      <c r="S429" s="30" t="s">
        <v>130</v>
      </c>
      <c r="T429" s="30" t="s">
        <v>74</v>
      </c>
      <c r="U429" s="30">
        <v>57</v>
      </c>
      <c r="V429" s="30">
        <v>45</v>
      </c>
      <c r="W429" s="30">
        <v>5</v>
      </c>
      <c r="X429" s="30">
        <v>250</v>
      </c>
      <c r="Y429" s="30" t="s">
        <v>75</v>
      </c>
      <c r="Z429" s="30">
        <v>2</v>
      </c>
      <c r="AA429" s="30" t="s">
        <v>76</v>
      </c>
      <c r="AB429" s="30" t="s">
        <v>117</v>
      </c>
      <c r="AC429" s="30">
        <v>77</v>
      </c>
      <c r="AD429" s="30">
        <v>84</v>
      </c>
      <c r="AE429" s="75"/>
      <c r="AF429" s="73"/>
      <c r="AG429" s="104">
        <f t="shared" si="104"/>
        <v>38.5</v>
      </c>
      <c r="AH429" s="104">
        <f t="shared" si="105"/>
        <v>45.044999999999995</v>
      </c>
      <c r="AI429" s="104">
        <f t="shared" si="106"/>
        <v>40.92</v>
      </c>
      <c r="AJ429" s="104">
        <f t="shared" si="107"/>
        <v>51.62</v>
      </c>
      <c r="AK429" s="104">
        <f t="shared" si="108"/>
        <v>46.5</v>
      </c>
      <c r="AL429" s="105">
        <f t="shared" si="109"/>
        <v>51.62</v>
      </c>
      <c r="AM429" s="105">
        <f t="shared" si="110"/>
        <v>46.5</v>
      </c>
      <c r="AN429" s="105"/>
      <c r="AO429" s="105"/>
      <c r="AP429" s="39">
        <f t="shared" si="113"/>
        <v>1</v>
      </c>
      <c r="AQ429" s="30" t="s">
        <v>118</v>
      </c>
      <c r="AR429" s="30" t="s">
        <v>79</v>
      </c>
      <c r="AS429" s="30">
        <v>250</v>
      </c>
      <c r="AT429" s="113">
        <v>38.5</v>
      </c>
      <c r="AU429" s="113">
        <v>40.92</v>
      </c>
      <c r="AV429" s="72">
        <v>45.044999999999995</v>
      </c>
      <c r="AW429" s="72">
        <v>40.92</v>
      </c>
      <c r="AX429" s="113">
        <v>51.62</v>
      </c>
      <c r="AY429" s="94">
        <v>46.5</v>
      </c>
      <c r="AZ429" s="108">
        <v>500</v>
      </c>
      <c r="BA429" s="112">
        <v>36.119999999999997</v>
      </c>
      <c r="BB429" s="112">
        <v>37.33</v>
      </c>
      <c r="BC429" s="112">
        <v>42.260399999999997</v>
      </c>
      <c r="BD429" s="112">
        <v>37.33</v>
      </c>
      <c r="BE429" s="70">
        <v>48.44</v>
      </c>
      <c r="BF429" s="70">
        <v>42.42</v>
      </c>
      <c r="BG429" s="109">
        <v>1250</v>
      </c>
      <c r="BH429" s="112">
        <v>35.64</v>
      </c>
      <c r="BI429" s="112">
        <v>36.119999999999997</v>
      </c>
      <c r="BJ429" s="112">
        <v>41.698799999999999</v>
      </c>
      <c r="BK429" s="112">
        <v>36.119999999999997</v>
      </c>
      <c r="BL429" s="71">
        <v>47.8</v>
      </c>
      <c r="BM429" s="71">
        <v>41.04</v>
      </c>
      <c r="BN429" s="109">
        <v>2500</v>
      </c>
      <c r="BO429" s="112">
        <v>35.15</v>
      </c>
      <c r="BP429" s="112">
        <v>35.520000000000003</v>
      </c>
      <c r="BQ429" s="112">
        <v>41.125499999999995</v>
      </c>
      <c r="BR429" s="112">
        <v>35.520000000000003</v>
      </c>
      <c r="BS429" s="71">
        <v>47.14</v>
      </c>
      <c r="BT429" s="71">
        <v>40.36</v>
      </c>
      <c r="BU429" s="109">
        <v>5000</v>
      </c>
      <c r="BV429" s="112">
        <v>34.69</v>
      </c>
      <c r="BW429" s="112">
        <v>34.840000000000003</v>
      </c>
      <c r="BX429" s="112">
        <v>40.587299999999992</v>
      </c>
      <c r="BY429" s="112">
        <v>34.840000000000003</v>
      </c>
      <c r="BZ429" s="76">
        <v>46.52</v>
      </c>
      <c r="CA429" s="76">
        <v>46.52</v>
      </c>
      <c r="CB429" s="106" t="str">
        <f t="shared" si="111"/>
        <v>Heineken - F1</v>
      </c>
      <c r="CC429" s="30"/>
      <c r="CD429" s="30"/>
      <c r="CE429" s="73"/>
      <c r="CF429" s="74"/>
      <c r="CG429" s="30"/>
      <c r="CH429" s="30"/>
      <c r="CI429" s="30">
        <v>100051</v>
      </c>
    </row>
    <row r="430" spans="1:87" ht="15" customHeight="1" x14ac:dyDescent="0.25">
      <c r="A430" s="30" t="s">
        <v>125</v>
      </c>
      <c r="B430" s="30">
        <v>88027392</v>
      </c>
      <c r="C430" s="30" t="s">
        <v>586</v>
      </c>
      <c r="D430" s="96">
        <f>VLOOKUP(B430,'Status update'!B:E,4,0)</f>
        <v>1</v>
      </c>
      <c r="E430" s="96">
        <v>3</v>
      </c>
      <c r="F430" s="96">
        <f>VLOOKUP(B430,'Status update'!B:D,3,0)</f>
        <v>112</v>
      </c>
      <c r="G430" s="97">
        <f t="shared" si="100"/>
        <v>112</v>
      </c>
      <c r="H430" s="30"/>
      <c r="I430" s="30"/>
      <c r="J430" s="30"/>
      <c r="K430" s="98">
        <f t="shared" si="101"/>
        <v>0.44800000000000001</v>
      </c>
      <c r="L430" s="98">
        <f t="shared" si="102"/>
        <v>0.44800000000000001</v>
      </c>
      <c r="M430" s="99"/>
      <c r="N430" s="100">
        <f t="shared" si="103"/>
        <v>0</v>
      </c>
      <c r="O430" s="101"/>
      <c r="P430" s="102"/>
      <c r="Q430" s="103"/>
      <c r="R430" s="103"/>
      <c r="S430" s="30" t="s">
        <v>130</v>
      </c>
      <c r="T430" s="30" t="s">
        <v>74</v>
      </c>
      <c r="U430" s="30">
        <v>57</v>
      </c>
      <c r="V430" s="30">
        <v>45</v>
      </c>
      <c r="W430" s="30">
        <v>5</v>
      </c>
      <c r="X430" s="30">
        <v>250</v>
      </c>
      <c r="Y430" s="30" t="s">
        <v>75</v>
      </c>
      <c r="Z430" s="30">
        <v>2</v>
      </c>
      <c r="AA430" s="30" t="s">
        <v>76</v>
      </c>
      <c r="AB430" s="30" t="s">
        <v>117</v>
      </c>
      <c r="AC430" s="30">
        <v>77</v>
      </c>
      <c r="AD430" s="30">
        <v>84</v>
      </c>
      <c r="AE430" s="75"/>
      <c r="AF430" s="73"/>
      <c r="AG430" s="104">
        <f t="shared" si="104"/>
        <v>38.5</v>
      </c>
      <c r="AH430" s="104">
        <f t="shared" si="105"/>
        <v>45.044999999999995</v>
      </c>
      <c r="AI430" s="104">
        <f t="shared" si="106"/>
        <v>40.92</v>
      </c>
      <c r="AJ430" s="104">
        <f t="shared" si="107"/>
        <v>51.62</v>
      </c>
      <c r="AK430" s="104">
        <f t="shared" si="108"/>
        <v>46.5</v>
      </c>
      <c r="AL430" s="105">
        <f t="shared" si="109"/>
        <v>51.62</v>
      </c>
      <c r="AM430" s="105">
        <f t="shared" si="110"/>
        <v>46.5</v>
      </c>
      <c r="AN430" s="105"/>
      <c r="AO430" s="105"/>
      <c r="AP430" s="39">
        <f t="shared" si="113"/>
        <v>1</v>
      </c>
      <c r="AQ430" s="30" t="s">
        <v>118</v>
      </c>
      <c r="AR430" s="30" t="s">
        <v>79</v>
      </c>
      <c r="AS430" s="30">
        <v>250</v>
      </c>
      <c r="AT430" s="113">
        <v>38.5</v>
      </c>
      <c r="AU430" s="113">
        <v>40.92</v>
      </c>
      <c r="AV430" s="72">
        <v>45.044999999999995</v>
      </c>
      <c r="AW430" s="72">
        <v>40.92</v>
      </c>
      <c r="AX430" s="113">
        <v>51.62</v>
      </c>
      <c r="AY430" s="94">
        <v>46.5</v>
      </c>
      <c r="AZ430" s="108">
        <v>500</v>
      </c>
      <c r="BA430" s="112">
        <v>36.119999999999997</v>
      </c>
      <c r="BB430" s="112">
        <v>37.33</v>
      </c>
      <c r="BC430" s="112">
        <v>42.260399999999997</v>
      </c>
      <c r="BD430" s="112">
        <v>37.33</v>
      </c>
      <c r="BE430" s="70">
        <v>48.44</v>
      </c>
      <c r="BF430" s="70">
        <v>42.42</v>
      </c>
      <c r="BG430" s="109">
        <v>1250</v>
      </c>
      <c r="BH430" s="112">
        <v>35.64</v>
      </c>
      <c r="BI430" s="112">
        <v>36.119999999999997</v>
      </c>
      <c r="BJ430" s="112">
        <v>41.698799999999999</v>
      </c>
      <c r="BK430" s="112">
        <v>36.119999999999997</v>
      </c>
      <c r="BL430" s="71">
        <v>47.8</v>
      </c>
      <c r="BM430" s="71">
        <v>41.04</v>
      </c>
      <c r="BN430" s="109">
        <v>2500</v>
      </c>
      <c r="BO430" s="112">
        <v>35.15</v>
      </c>
      <c r="BP430" s="112">
        <v>35.520000000000003</v>
      </c>
      <c r="BQ430" s="112">
        <v>41.125499999999995</v>
      </c>
      <c r="BR430" s="112">
        <v>35.520000000000003</v>
      </c>
      <c r="BS430" s="71">
        <v>47.14</v>
      </c>
      <c r="BT430" s="71">
        <v>40.36</v>
      </c>
      <c r="BU430" s="109">
        <v>5000</v>
      </c>
      <c r="BV430" s="112">
        <v>34.69</v>
      </c>
      <c r="BW430" s="112">
        <v>34.840000000000003</v>
      </c>
      <c r="BX430" s="112">
        <v>40.587299999999992</v>
      </c>
      <c r="BY430" s="112">
        <v>34.840000000000003</v>
      </c>
      <c r="BZ430" s="76">
        <v>46.52</v>
      </c>
      <c r="CA430" s="76">
        <v>46.52</v>
      </c>
      <c r="CB430" s="106" t="str">
        <f t="shared" si="111"/>
        <v>Heineken - F1</v>
      </c>
      <c r="CC430" s="30"/>
      <c r="CD430" s="30"/>
      <c r="CE430" s="73"/>
      <c r="CF430" s="74"/>
      <c r="CG430" s="30"/>
      <c r="CH430" s="30"/>
      <c r="CI430" s="30">
        <v>100051</v>
      </c>
    </row>
    <row r="431" spans="1:87" ht="15" customHeight="1" x14ac:dyDescent="0.25">
      <c r="A431" s="30" t="s">
        <v>125</v>
      </c>
      <c r="B431" s="30">
        <v>88027393</v>
      </c>
      <c r="C431" s="30" t="s">
        <v>587</v>
      </c>
      <c r="D431" s="96">
        <f>VLOOKUP(B431,'Status update'!B:E,4,0)</f>
        <v>1</v>
      </c>
      <c r="E431" s="96">
        <v>3</v>
      </c>
      <c r="F431" s="96">
        <f>VLOOKUP(B431,'Status update'!B:D,3,0)</f>
        <v>35</v>
      </c>
      <c r="G431" s="97">
        <f t="shared" si="100"/>
        <v>35</v>
      </c>
      <c r="H431" s="30"/>
      <c r="I431" s="30"/>
      <c r="J431" s="30"/>
      <c r="K431" s="98">
        <f t="shared" si="101"/>
        <v>0.14000000000000001</v>
      </c>
      <c r="L431" s="98">
        <f t="shared" si="102"/>
        <v>0.14000000000000001</v>
      </c>
      <c r="M431" s="99"/>
      <c r="N431" s="100">
        <f t="shared" si="103"/>
        <v>0</v>
      </c>
      <c r="O431" s="101">
        <v>1</v>
      </c>
      <c r="P431" s="102"/>
      <c r="Q431" s="103"/>
      <c r="R431" s="103"/>
      <c r="S431" s="30" t="s">
        <v>130</v>
      </c>
      <c r="T431" s="30" t="s">
        <v>74</v>
      </c>
      <c r="U431" s="30">
        <v>57</v>
      </c>
      <c r="V431" s="30">
        <v>45</v>
      </c>
      <c r="W431" s="30">
        <v>5</v>
      </c>
      <c r="X431" s="30">
        <v>250</v>
      </c>
      <c r="Y431" s="30" t="s">
        <v>75</v>
      </c>
      <c r="Z431" s="30">
        <v>2</v>
      </c>
      <c r="AA431" s="30" t="s">
        <v>76</v>
      </c>
      <c r="AB431" s="30" t="s">
        <v>117</v>
      </c>
      <c r="AC431" s="30">
        <v>77</v>
      </c>
      <c r="AD431" s="30">
        <v>84</v>
      </c>
      <c r="AE431" s="75"/>
      <c r="AF431" s="73"/>
      <c r="AG431" s="104">
        <f t="shared" si="104"/>
        <v>38.5</v>
      </c>
      <c r="AH431" s="104">
        <f t="shared" si="105"/>
        <v>45.044999999999995</v>
      </c>
      <c r="AI431" s="104">
        <f t="shared" si="106"/>
        <v>40.92</v>
      </c>
      <c r="AJ431" s="104">
        <f t="shared" si="107"/>
        <v>51.62</v>
      </c>
      <c r="AK431" s="104">
        <f t="shared" si="108"/>
        <v>46.5</v>
      </c>
      <c r="AL431" s="105">
        <f t="shared" si="109"/>
        <v>51.62</v>
      </c>
      <c r="AM431" s="105">
        <f t="shared" si="110"/>
        <v>46.5</v>
      </c>
      <c r="AN431" s="105"/>
      <c r="AO431" s="105"/>
      <c r="AP431" s="39">
        <f t="shared" si="113"/>
        <v>1</v>
      </c>
      <c r="AQ431" s="30" t="s">
        <v>118</v>
      </c>
      <c r="AR431" s="30" t="s">
        <v>79</v>
      </c>
      <c r="AS431" s="30">
        <v>250</v>
      </c>
      <c r="AT431" s="113">
        <v>38.5</v>
      </c>
      <c r="AU431" s="113">
        <v>40.92</v>
      </c>
      <c r="AV431" s="72">
        <v>45.044999999999995</v>
      </c>
      <c r="AW431" s="72">
        <v>40.92</v>
      </c>
      <c r="AX431" s="113">
        <v>51.62</v>
      </c>
      <c r="AY431" s="94">
        <v>46.5</v>
      </c>
      <c r="AZ431" s="108">
        <v>500</v>
      </c>
      <c r="BA431" s="112">
        <v>36.119999999999997</v>
      </c>
      <c r="BB431" s="112">
        <v>37.33</v>
      </c>
      <c r="BC431" s="112">
        <v>42.260399999999997</v>
      </c>
      <c r="BD431" s="112">
        <v>37.33</v>
      </c>
      <c r="BE431" s="70">
        <v>48.44</v>
      </c>
      <c r="BF431" s="70">
        <v>42.42</v>
      </c>
      <c r="BG431" s="109">
        <v>1250</v>
      </c>
      <c r="BH431" s="112">
        <v>35.64</v>
      </c>
      <c r="BI431" s="112">
        <v>36.119999999999997</v>
      </c>
      <c r="BJ431" s="112">
        <v>41.698799999999999</v>
      </c>
      <c r="BK431" s="112">
        <v>36.119999999999997</v>
      </c>
      <c r="BL431" s="71">
        <v>47.8</v>
      </c>
      <c r="BM431" s="71">
        <v>41.04</v>
      </c>
      <c r="BN431" s="109">
        <v>2500</v>
      </c>
      <c r="BO431" s="112">
        <v>35.15</v>
      </c>
      <c r="BP431" s="112">
        <v>35.520000000000003</v>
      </c>
      <c r="BQ431" s="112">
        <v>41.125499999999995</v>
      </c>
      <c r="BR431" s="112">
        <v>35.520000000000003</v>
      </c>
      <c r="BS431" s="71">
        <v>47.14</v>
      </c>
      <c r="BT431" s="71">
        <v>40.36</v>
      </c>
      <c r="BU431" s="109">
        <v>5000</v>
      </c>
      <c r="BV431" s="112">
        <v>34.69</v>
      </c>
      <c r="BW431" s="112">
        <v>34.840000000000003</v>
      </c>
      <c r="BX431" s="112">
        <v>40.587299999999992</v>
      </c>
      <c r="BY431" s="112">
        <v>34.840000000000003</v>
      </c>
      <c r="BZ431" s="76">
        <v>46.52</v>
      </c>
      <c r="CA431" s="76">
        <v>46.52</v>
      </c>
      <c r="CB431" s="106" t="str">
        <f t="shared" si="111"/>
        <v>Heineken - F1</v>
      </c>
      <c r="CC431" s="30"/>
      <c r="CD431" s="30"/>
      <c r="CE431" s="73"/>
      <c r="CF431" s="74"/>
      <c r="CG431" s="30"/>
      <c r="CH431" s="30"/>
      <c r="CI431" s="30">
        <v>100051</v>
      </c>
    </row>
    <row r="432" spans="1:87" ht="15" customHeight="1" x14ac:dyDescent="0.25">
      <c r="A432" s="30" t="s">
        <v>251</v>
      </c>
      <c r="B432" s="30">
        <v>88026939</v>
      </c>
      <c r="C432" s="30" t="s">
        <v>588</v>
      </c>
      <c r="D432" s="96">
        <f>VLOOKUP(B432,'Status update'!B:E,4,0)</f>
        <v>1</v>
      </c>
      <c r="E432" s="96">
        <f>D432</f>
        <v>1</v>
      </c>
      <c r="F432" s="96">
        <f>VLOOKUP(B432,'Status update'!B:D,3,0)</f>
        <v>0</v>
      </c>
      <c r="G432" s="97">
        <f t="shared" si="100"/>
        <v>0</v>
      </c>
      <c r="H432" s="30"/>
      <c r="I432" s="30"/>
      <c r="J432" s="30"/>
      <c r="K432" s="98">
        <f t="shared" si="101"/>
        <v>0</v>
      </c>
      <c r="L432" s="98">
        <f t="shared" si="102"/>
        <v>0</v>
      </c>
      <c r="M432" s="99"/>
      <c r="N432" s="100">
        <f t="shared" si="103"/>
        <v>0</v>
      </c>
      <c r="O432" s="101"/>
      <c r="P432" s="102"/>
      <c r="Q432" s="103"/>
      <c r="R432" s="103"/>
      <c r="S432" s="30" t="s">
        <v>94</v>
      </c>
      <c r="T432" s="30" t="s">
        <v>95</v>
      </c>
      <c r="U432" s="30">
        <v>58.2</v>
      </c>
      <c r="V432" s="30">
        <v>36.299999999999997</v>
      </c>
      <c r="W432" s="30">
        <v>30</v>
      </c>
      <c r="X432" s="30">
        <v>5</v>
      </c>
      <c r="Y432" s="30" t="s">
        <v>89</v>
      </c>
      <c r="Z432" s="30">
        <v>500</v>
      </c>
      <c r="AA432" s="30" t="s">
        <v>96</v>
      </c>
      <c r="AB432" s="30" t="s">
        <v>97</v>
      </c>
      <c r="AC432" s="30">
        <v>50</v>
      </c>
      <c r="AD432" s="30"/>
      <c r="AE432" s="75"/>
      <c r="AF432" s="73"/>
      <c r="AG432" s="104">
        <f t="shared" si="104"/>
        <v>191.93</v>
      </c>
      <c r="AH432" s="104">
        <f t="shared" si="105"/>
        <v>0</v>
      </c>
      <c r="AI432" s="104">
        <f t="shared" si="106"/>
        <v>203.44580000000002</v>
      </c>
      <c r="AJ432" s="104">
        <f t="shared" si="107"/>
        <v>0</v>
      </c>
      <c r="AK432" s="104">
        <f t="shared" si="108"/>
        <v>231.18840909090912</v>
      </c>
      <c r="AL432" s="105">
        <f t="shared" si="109"/>
        <v>0</v>
      </c>
      <c r="AM432" s="105">
        <f t="shared" si="110"/>
        <v>231.18840909090912</v>
      </c>
      <c r="AN432" s="105"/>
      <c r="AO432" s="105"/>
      <c r="AP432" s="39">
        <f t="shared" si="113"/>
        <v>1</v>
      </c>
      <c r="AQ432" s="30" t="s">
        <v>91</v>
      </c>
      <c r="AR432" s="30"/>
      <c r="AS432" s="30">
        <v>5</v>
      </c>
      <c r="AT432" s="113">
        <v>191.93</v>
      </c>
      <c r="AU432" s="113"/>
      <c r="AV432" s="72"/>
      <c r="AW432" s="72">
        <v>203.44580000000002</v>
      </c>
      <c r="AX432" s="113"/>
      <c r="AY432" s="113">
        <v>231.18840909090912</v>
      </c>
      <c r="AZ432" s="108">
        <v>19</v>
      </c>
      <c r="BA432" s="112">
        <v>121.2</v>
      </c>
      <c r="BB432" s="112"/>
      <c r="BC432" s="112"/>
      <c r="BD432" s="112">
        <v>128.47200000000001</v>
      </c>
      <c r="BE432" s="112"/>
      <c r="BF432" s="112">
        <v>145.9909090909091</v>
      </c>
      <c r="BG432" s="109">
        <v>41</v>
      </c>
      <c r="BH432" s="112">
        <v>107.07</v>
      </c>
      <c r="BI432" s="112"/>
      <c r="BJ432" s="112"/>
      <c r="BK432" s="112">
        <v>113.49419999999999</v>
      </c>
      <c r="BL432" s="112"/>
      <c r="BM432" s="112">
        <v>128.97068181818182</v>
      </c>
      <c r="BN432" s="109">
        <v>101</v>
      </c>
      <c r="BO432" s="112">
        <v>102.73</v>
      </c>
      <c r="BP432" s="112"/>
      <c r="BQ432" s="112"/>
      <c r="BR432" s="112">
        <v>108.89380000000001</v>
      </c>
      <c r="BS432" s="112"/>
      <c r="BT432" s="112">
        <v>123.74295454545457</v>
      </c>
      <c r="BU432" s="109"/>
      <c r="BV432" s="112"/>
      <c r="BW432" s="112"/>
      <c r="BX432" s="112"/>
      <c r="BY432" s="112"/>
      <c r="BZ432" s="112"/>
      <c r="CA432" s="112"/>
      <c r="CB432" s="106" t="str">
        <f t="shared" si="111"/>
        <v>Heineken Silver (APAC)</v>
      </c>
      <c r="CC432" s="30"/>
      <c r="CD432" s="30"/>
      <c r="CE432" s="73"/>
      <c r="CF432" s="74"/>
      <c r="CG432" s="30"/>
      <c r="CH432" s="30"/>
      <c r="CI432" s="30">
        <v>103060</v>
      </c>
    </row>
    <row r="433" spans="1:87" ht="15" customHeight="1" x14ac:dyDescent="0.25">
      <c r="A433" s="30" t="s">
        <v>119</v>
      </c>
      <c r="B433" s="30">
        <v>88026950</v>
      </c>
      <c r="C433" s="30" t="s">
        <v>589</v>
      </c>
      <c r="D433" s="96">
        <f>VLOOKUP(B433,'Status update'!B:E,4,0)</f>
        <v>1</v>
      </c>
      <c r="E433" s="96">
        <f>D433</f>
        <v>1</v>
      </c>
      <c r="F433" s="96">
        <f>VLOOKUP(B433,'Status update'!B:D,3,0)</f>
        <v>0</v>
      </c>
      <c r="G433" s="97">
        <f t="shared" si="100"/>
        <v>0</v>
      </c>
      <c r="H433" s="30"/>
      <c r="I433" s="30"/>
      <c r="J433" s="30"/>
      <c r="K433" s="98">
        <f t="shared" si="101"/>
        <v>0</v>
      </c>
      <c r="L433" s="98">
        <f t="shared" si="102"/>
        <v>0</v>
      </c>
      <c r="M433" s="99"/>
      <c r="N433" s="100">
        <f t="shared" si="103"/>
        <v>0</v>
      </c>
      <c r="O433" s="101"/>
      <c r="P433" s="102"/>
      <c r="Q433" s="103"/>
      <c r="R433" s="103"/>
      <c r="S433" s="30" t="s">
        <v>81</v>
      </c>
      <c r="T433" s="30" t="s">
        <v>150</v>
      </c>
      <c r="U433" s="30">
        <v>55.9</v>
      </c>
      <c r="V433" s="30">
        <v>21.9</v>
      </c>
      <c r="W433" s="30">
        <v>21.2</v>
      </c>
      <c r="X433" s="30">
        <v>6700</v>
      </c>
      <c r="Y433" s="30" t="s">
        <v>89</v>
      </c>
      <c r="Z433" s="30">
        <v>24</v>
      </c>
      <c r="AA433" s="30" t="s">
        <v>151</v>
      </c>
      <c r="AB433" s="30" t="s">
        <v>113</v>
      </c>
      <c r="AC433" s="30">
        <v>90</v>
      </c>
      <c r="AD433" s="30"/>
      <c r="AE433" s="75"/>
      <c r="AF433" s="73"/>
      <c r="AG433" s="104">
        <f t="shared" si="104"/>
        <v>20.16</v>
      </c>
      <c r="AH433" s="104">
        <f t="shared" si="105"/>
        <v>20.16</v>
      </c>
      <c r="AI433" s="104">
        <f t="shared" si="106"/>
        <v>21.369600000000002</v>
      </c>
      <c r="AJ433" s="104">
        <f t="shared" si="107"/>
        <v>22.799999999999997</v>
      </c>
      <c r="AK433" s="104">
        <f t="shared" si="108"/>
        <v>24.240000000000002</v>
      </c>
      <c r="AL433" s="105">
        <f t="shared" si="109"/>
        <v>22.799999999999997</v>
      </c>
      <c r="AM433" s="105">
        <f t="shared" si="110"/>
        <v>24.240000000000002</v>
      </c>
      <c r="AN433" s="105"/>
      <c r="AO433" s="105"/>
      <c r="AP433" s="39">
        <f t="shared" si="113"/>
        <v>1</v>
      </c>
      <c r="AQ433" s="30" t="s">
        <v>152</v>
      </c>
      <c r="AR433" s="30"/>
      <c r="AS433" s="30">
        <v>6700</v>
      </c>
      <c r="AT433" s="113">
        <v>20.16</v>
      </c>
      <c r="AU433" s="113"/>
      <c r="AV433" s="72">
        <v>20.16</v>
      </c>
      <c r="AW433" s="72">
        <v>21.369600000000002</v>
      </c>
      <c r="AX433" s="113">
        <v>22.799999999999997</v>
      </c>
      <c r="AY433" s="113">
        <v>24.240000000000002</v>
      </c>
      <c r="AZ433" s="108"/>
      <c r="BA433" s="112"/>
      <c r="BB433" s="112"/>
      <c r="BC433" s="112"/>
      <c r="BD433" s="112"/>
      <c r="BE433" s="112"/>
      <c r="BF433" s="112"/>
      <c r="BG433" s="109"/>
      <c r="BH433" s="112"/>
      <c r="BI433" s="112"/>
      <c r="BJ433" s="112"/>
      <c r="BK433" s="112"/>
      <c r="BL433" s="112"/>
      <c r="BM433" s="112"/>
      <c r="BN433" s="109"/>
      <c r="BO433" s="112"/>
      <c r="BP433" s="112"/>
      <c r="BQ433" s="112"/>
      <c r="BR433" s="112"/>
      <c r="BS433" s="112"/>
      <c r="BT433" s="112"/>
      <c r="BU433" s="109"/>
      <c r="BV433" s="112"/>
      <c r="BW433" s="112"/>
      <c r="BX433" s="112"/>
      <c r="BY433" s="112"/>
      <c r="BZ433" s="112"/>
      <c r="CA433" s="112"/>
      <c r="CB433" s="106" t="str">
        <f t="shared" si="111"/>
        <v>Heineken UCL</v>
      </c>
      <c r="CC433" s="30"/>
      <c r="CD433" s="30"/>
      <c r="CE433" s="73"/>
      <c r="CF433" s="74"/>
      <c r="CG433" s="30"/>
      <c r="CH433" s="30"/>
      <c r="CI433" s="30">
        <v>100743</v>
      </c>
    </row>
    <row r="434" spans="1:87" ht="15" customHeight="1" x14ac:dyDescent="0.25">
      <c r="A434" s="30" t="s">
        <v>119</v>
      </c>
      <c r="B434" s="30">
        <v>88026951</v>
      </c>
      <c r="C434" s="30" t="s">
        <v>590</v>
      </c>
      <c r="D434" s="96">
        <f>VLOOKUP(B434,'Status update'!B:E,4,0)</f>
        <v>1</v>
      </c>
      <c r="E434" s="96">
        <f>D434</f>
        <v>1</v>
      </c>
      <c r="F434" s="96">
        <f>VLOOKUP(B434,'Status update'!B:D,3,0)</f>
        <v>0</v>
      </c>
      <c r="G434" s="97">
        <f t="shared" si="100"/>
        <v>0</v>
      </c>
      <c r="H434" s="30"/>
      <c r="I434" s="30"/>
      <c r="J434" s="30"/>
      <c r="K434" s="98">
        <f t="shared" si="101"/>
        <v>0</v>
      </c>
      <c r="L434" s="98">
        <f t="shared" si="102"/>
        <v>0</v>
      </c>
      <c r="M434" s="99"/>
      <c r="N434" s="100">
        <f t="shared" si="103"/>
        <v>0</v>
      </c>
      <c r="O434" s="101"/>
      <c r="P434" s="102"/>
      <c r="Q434" s="103"/>
      <c r="R434" s="103"/>
      <c r="S434" s="30" t="s">
        <v>81</v>
      </c>
      <c r="T434" s="30" t="s">
        <v>150</v>
      </c>
      <c r="U434" s="30">
        <v>20</v>
      </c>
      <c r="V434" s="30">
        <v>14.3</v>
      </c>
      <c r="W434" s="30">
        <v>19</v>
      </c>
      <c r="X434" s="30">
        <v>26800</v>
      </c>
      <c r="Y434" s="30" t="s">
        <v>89</v>
      </c>
      <c r="Z434" s="30">
        <v>6</v>
      </c>
      <c r="AA434" s="30" t="s">
        <v>151</v>
      </c>
      <c r="AB434" s="30" t="s">
        <v>113</v>
      </c>
      <c r="AC434" s="30">
        <v>90</v>
      </c>
      <c r="AD434" s="30"/>
      <c r="AE434" s="75"/>
      <c r="AF434" s="73"/>
      <c r="AG434" s="104">
        <f t="shared" si="104"/>
        <v>3.84</v>
      </c>
      <c r="AH434" s="104">
        <f t="shared" si="105"/>
        <v>3.84</v>
      </c>
      <c r="AI434" s="104">
        <f t="shared" si="106"/>
        <v>4.0704000000000002</v>
      </c>
      <c r="AJ434" s="104">
        <f t="shared" si="107"/>
        <v>4.38</v>
      </c>
      <c r="AK434" s="104">
        <f t="shared" si="108"/>
        <v>4.62</v>
      </c>
      <c r="AL434" s="105">
        <f t="shared" si="109"/>
        <v>4.38</v>
      </c>
      <c r="AM434" s="105">
        <f t="shared" si="110"/>
        <v>4.62</v>
      </c>
      <c r="AN434" s="105"/>
      <c r="AO434" s="105"/>
      <c r="AP434" s="39">
        <f t="shared" si="113"/>
        <v>1</v>
      </c>
      <c r="AQ434" s="30" t="s">
        <v>152</v>
      </c>
      <c r="AR434" s="30"/>
      <c r="AS434" s="30">
        <v>26800</v>
      </c>
      <c r="AT434" s="113">
        <v>3.84</v>
      </c>
      <c r="AU434" s="113"/>
      <c r="AV434" s="72">
        <v>3.84</v>
      </c>
      <c r="AW434" s="72">
        <v>4.0704000000000002</v>
      </c>
      <c r="AX434" s="113">
        <v>4.38</v>
      </c>
      <c r="AY434" s="113">
        <v>4.62</v>
      </c>
      <c r="AZ434" s="108"/>
      <c r="BA434" s="112"/>
      <c r="BB434" s="112"/>
      <c r="BC434" s="112"/>
      <c r="BD434" s="112"/>
      <c r="BE434" s="112"/>
      <c r="BF434" s="112"/>
      <c r="BG434" s="109"/>
      <c r="BH434" s="112"/>
      <c r="BI434" s="112"/>
      <c r="BJ434" s="112"/>
      <c r="BK434" s="112"/>
      <c r="BL434" s="112"/>
      <c r="BM434" s="112"/>
      <c r="BN434" s="109"/>
      <c r="BO434" s="112"/>
      <c r="BP434" s="112"/>
      <c r="BQ434" s="112"/>
      <c r="BR434" s="112"/>
      <c r="BS434" s="112"/>
      <c r="BT434" s="112"/>
      <c r="BU434" s="109"/>
      <c r="BV434" s="112"/>
      <c r="BW434" s="112"/>
      <c r="BX434" s="112"/>
      <c r="BY434" s="112"/>
      <c r="BZ434" s="112"/>
      <c r="CA434" s="112"/>
      <c r="CB434" s="106" t="str">
        <f t="shared" si="111"/>
        <v>Heineken UCL</v>
      </c>
      <c r="CC434" s="30"/>
      <c r="CD434" s="30"/>
      <c r="CE434" s="73"/>
      <c r="CF434" s="74"/>
      <c r="CG434" s="30"/>
      <c r="CH434" s="30"/>
      <c r="CI434" s="30">
        <v>100743</v>
      </c>
    </row>
    <row r="435" spans="1:87" ht="15" customHeight="1" x14ac:dyDescent="0.25">
      <c r="A435" s="30" t="s">
        <v>119</v>
      </c>
      <c r="B435" s="30">
        <v>88026952</v>
      </c>
      <c r="C435" s="30" t="s">
        <v>591</v>
      </c>
      <c r="D435" s="96">
        <f>VLOOKUP(B435,'Status update'!B:E,4,0)</f>
        <v>1</v>
      </c>
      <c r="E435" s="96">
        <f>D435</f>
        <v>1</v>
      </c>
      <c r="F435" s="96">
        <f>VLOOKUP(B435,'Status update'!B:D,3,0)</f>
        <v>0</v>
      </c>
      <c r="G435" s="97">
        <f t="shared" si="100"/>
        <v>0</v>
      </c>
      <c r="H435" s="30"/>
      <c r="I435" s="30"/>
      <c r="J435" s="30"/>
      <c r="K435" s="98">
        <f t="shared" si="101"/>
        <v>0</v>
      </c>
      <c r="L435" s="98">
        <f t="shared" si="102"/>
        <v>0</v>
      </c>
      <c r="M435" s="99"/>
      <c r="N435" s="100">
        <f t="shared" si="103"/>
        <v>0</v>
      </c>
      <c r="O435" s="101"/>
      <c r="P435" s="102"/>
      <c r="Q435" s="103"/>
      <c r="R435" s="103"/>
      <c r="S435" s="30" t="s">
        <v>81</v>
      </c>
      <c r="T435" s="30" t="s">
        <v>150</v>
      </c>
      <c r="U435" s="30">
        <v>20</v>
      </c>
      <c r="V435" s="30">
        <v>14.3</v>
      </c>
      <c r="W435" s="30">
        <v>19</v>
      </c>
      <c r="X435" s="30">
        <v>26800</v>
      </c>
      <c r="Y435" s="30" t="s">
        <v>89</v>
      </c>
      <c r="Z435" s="30">
        <v>6</v>
      </c>
      <c r="AA435" s="30" t="s">
        <v>151</v>
      </c>
      <c r="AB435" s="30" t="s">
        <v>113</v>
      </c>
      <c r="AC435" s="30">
        <v>90</v>
      </c>
      <c r="AD435" s="30"/>
      <c r="AE435" s="75"/>
      <c r="AF435" s="73"/>
      <c r="AG435" s="104">
        <f t="shared" si="104"/>
        <v>3.84</v>
      </c>
      <c r="AH435" s="104">
        <f t="shared" si="105"/>
        <v>3.84</v>
      </c>
      <c r="AI435" s="104">
        <f t="shared" si="106"/>
        <v>4.0704000000000002</v>
      </c>
      <c r="AJ435" s="104">
        <f t="shared" si="107"/>
        <v>4.38</v>
      </c>
      <c r="AK435" s="104">
        <f t="shared" si="108"/>
        <v>4.62</v>
      </c>
      <c r="AL435" s="105">
        <f t="shared" si="109"/>
        <v>4.38</v>
      </c>
      <c r="AM435" s="105">
        <f t="shared" si="110"/>
        <v>4.62</v>
      </c>
      <c r="AN435" s="105"/>
      <c r="AO435" s="105"/>
      <c r="AP435" s="39">
        <f t="shared" si="113"/>
        <v>1</v>
      </c>
      <c r="AQ435" s="30" t="s">
        <v>152</v>
      </c>
      <c r="AR435" s="30"/>
      <c r="AS435" s="30">
        <v>26800</v>
      </c>
      <c r="AT435" s="113">
        <v>3.84</v>
      </c>
      <c r="AU435" s="113"/>
      <c r="AV435" s="72">
        <v>3.84</v>
      </c>
      <c r="AW435" s="72">
        <v>4.0704000000000002</v>
      </c>
      <c r="AX435" s="113">
        <v>4.38</v>
      </c>
      <c r="AY435" s="113">
        <v>4.62</v>
      </c>
      <c r="AZ435" s="108"/>
      <c r="BA435" s="112"/>
      <c r="BB435" s="112"/>
      <c r="BC435" s="112"/>
      <c r="BD435" s="112"/>
      <c r="BE435" s="112"/>
      <c r="BF435" s="112"/>
      <c r="BG435" s="109"/>
      <c r="BH435" s="112"/>
      <c r="BI435" s="112"/>
      <c r="BJ435" s="112"/>
      <c r="BK435" s="112"/>
      <c r="BL435" s="112"/>
      <c r="BM435" s="112"/>
      <c r="BN435" s="109"/>
      <c r="BO435" s="112"/>
      <c r="BP435" s="112"/>
      <c r="BQ435" s="112"/>
      <c r="BR435" s="112"/>
      <c r="BS435" s="112"/>
      <c r="BT435" s="112"/>
      <c r="BU435" s="109"/>
      <c r="BV435" s="112"/>
      <c r="BW435" s="112"/>
      <c r="BX435" s="112"/>
      <c r="BY435" s="112"/>
      <c r="BZ435" s="112"/>
      <c r="CA435" s="112"/>
      <c r="CB435" s="106" t="str">
        <f t="shared" si="111"/>
        <v>Heineken UCL</v>
      </c>
      <c r="CC435" s="30"/>
      <c r="CD435" s="30"/>
      <c r="CE435" s="73"/>
      <c r="CF435" s="74"/>
      <c r="CG435" s="30"/>
      <c r="CH435" s="30"/>
      <c r="CI435" s="30">
        <v>100743</v>
      </c>
    </row>
    <row r="436" spans="1:87" ht="15" customHeight="1" x14ac:dyDescent="0.25">
      <c r="A436" s="30" t="s">
        <v>125</v>
      </c>
      <c r="B436" s="30">
        <v>88027400</v>
      </c>
      <c r="C436" s="30" t="s">
        <v>592</v>
      </c>
      <c r="D436" s="96">
        <f>VLOOKUP(B436,'Status update'!B:E,4,0)</f>
        <v>1</v>
      </c>
      <c r="E436" s="96">
        <v>3</v>
      </c>
      <c r="F436" s="96">
        <f>VLOOKUP(B436,'Status update'!B:D,3,0)</f>
        <v>1</v>
      </c>
      <c r="G436" s="97">
        <f t="shared" si="100"/>
        <v>1</v>
      </c>
      <c r="H436" s="30"/>
      <c r="I436" s="30"/>
      <c r="J436" s="30"/>
      <c r="K436" s="98">
        <f t="shared" si="101"/>
        <v>1.1904761904761904E-2</v>
      </c>
      <c r="L436" s="98">
        <f t="shared" si="102"/>
        <v>1.1904761904761904E-2</v>
      </c>
      <c r="M436" s="99"/>
      <c r="N436" s="100">
        <f t="shared" si="103"/>
        <v>0</v>
      </c>
      <c r="O436" s="101"/>
      <c r="P436" s="102"/>
      <c r="Q436" s="103"/>
      <c r="R436" s="103"/>
      <c r="S436" s="30" t="s">
        <v>130</v>
      </c>
      <c r="T436" s="30" t="s">
        <v>74</v>
      </c>
      <c r="U436" s="30">
        <v>35</v>
      </c>
      <c r="V436" s="30">
        <v>28</v>
      </c>
      <c r="W436" s="30">
        <v>5</v>
      </c>
      <c r="X436" s="30">
        <v>84</v>
      </c>
      <c r="Y436" s="30" t="s">
        <v>75</v>
      </c>
      <c r="Z436" s="30">
        <v>6</v>
      </c>
      <c r="AA436" s="30" t="s">
        <v>76</v>
      </c>
      <c r="AB436" s="30" t="s">
        <v>117</v>
      </c>
      <c r="AC436" s="30">
        <v>77</v>
      </c>
      <c r="AD436" s="30">
        <v>84</v>
      </c>
      <c r="AE436" s="75"/>
      <c r="AF436" s="73"/>
      <c r="AG436" s="104">
        <f t="shared" si="104"/>
        <v>21.67</v>
      </c>
      <c r="AH436" s="104">
        <f t="shared" si="105"/>
        <v>25.353899999999999</v>
      </c>
      <c r="AI436" s="104">
        <f t="shared" si="106"/>
        <v>22.11</v>
      </c>
      <c r="AJ436" s="104">
        <f t="shared" si="107"/>
        <v>34.799999999999997</v>
      </c>
      <c r="AK436" s="104">
        <f t="shared" si="108"/>
        <v>37.799999999999997</v>
      </c>
      <c r="AL436" s="105">
        <f t="shared" si="109"/>
        <v>29.04</v>
      </c>
      <c r="AM436" s="105">
        <f t="shared" si="110"/>
        <v>29.04</v>
      </c>
      <c r="AN436" s="105"/>
      <c r="AO436" s="105"/>
      <c r="AP436" s="39">
        <v>5</v>
      </c>
      <c r="AQ436" s="30" t="s">
        <v>118</v>
      </c>
      <c r="AR436" s="30" t="s">
        <v>79</v>
      </c>
      <c r="AS436" s="30">
        <v>84</v>
      </c>
      <c r="AT436" s="113">
        <v>25.96</v>
      </c>
      <c r="AU436" s="113">
        <v>33.24</v>
      </c>
      <c r="AV436" s="72">
        <v>30.373200000000001</v>
      </c>
      <c r="AW436" s="72">
        <v>33.24</v>
      </c>
      <c r="AX436" s="113">
        <v>34.799999999999997</v>
      </c>
      <c r="AY436" s="94">
        <v>37.799999999999997</v>
      </c>
      <c r="AZ436" s="108">
        <v>167</v>
      </c>
      <c r="BA436" s="112">
        <v>24.22</v>
      </c>
      <c r="BB436" s="112">
        <v>27.85</v>
      </c>
      <c r="BC436" s="112">
        <v>28.337399999999995</v>
      </c>
      <c r="BD436" s="112">
        <v>27.85</v>
      </c>
      <c r="BE436" s="70">
        <v>32.46</v>
      </c>
      <c r="BF436" s="70">
        <v>31.619999999999997</v>
      </c>
      <c r="BG436" s="109">
        <v>417</v>
      </c>
      <c r="BH436" s="112">
        <v>22.98</v>
      </c>
      <c r="BI436" s="112">
        <v>24.44</v>
      </c>
      <c r="BJ436" s="112">
        <v>26.886599999999998</v>
      </c>
      <c r="BK436" s="112">
        <v>24.44</v>
      </c>
      <c r="BL436" s="71">
        <v>30.839999999999996</v>
      </c>
      <c r="BM436" s="71">
        <v>27.78</v>
      </c>
      <c r="BN436" s="109">
        <v>834</v>
      </c>
      <c r="BO436" s="112">
        <v>22.25</v>
      </c>
      <c r="BP436" s="112">
        <v>23.35</v>
      </c>
      <c r="BQ436" s="112">
        <v>26.032499999999999</v>
      </c>
      <c r="BR436" s="112">
        <v>23.35</v>
      </c>
      <c r="BS436" s="71">
        <v>29.82</v>
      </c>
      <c r="BT436" s="71">
        <v>26.52</v>
      </c>
      <c r="BU436" s="109">
        <v>1667</v>
      </c>
      <c r="BV436" s="112">
        <v>21.67</v>
      </c>
      <c r="BW436" s="112">
        <v>22.11</v>
      </c>
      <c r="BX436" s="112">
        <v>25.353899999999999</v>
      </c>
      <c r="BY436" s="112">
        <v>22.11</v>
      </c>
      <c r="BZ436" s="76">
        <v>29.04</v>
      </c>
      <c r="CA436" s="76">
        <v>29.04</v>
      </c>
      <c r="CB436" s="106" t="str">
        <f t="shared" si="111"/>
        <v>Heineken - F1</v>
      </c>
      <c r="CC436" s="30"/>
      <c r="CD436" s="30"/>
      <c r="CE436" s="73"/>
      <c r="CF436" s="74"/>
      <c r="CG436" s="30"/>
      <c r="CH436" s="30"/>
      <c r="CI436" s="30">
        <v>100051</v>
      </c>
    </row>
    <row r="437" spans="1:87" ht="15" customHeight="1" x14ac:dyDescent="0.25">
      <c r="A437" s="30" t="s">
        <v>125</v>
      </c>
      <c r="B437" s="30">
        <v>88027401</v>
      </c>
      <c r="C437" s="30" t="s">
        <v>593</v>
      </c>
      <c r="D437" s="96">
        <f>VLOOKUP(B437,'Status update'!B:E,4,0)</f>
        <v>1</v>
      </c>
      <c r="E437" s="96">
        <v>3</v>
      </c>
      <c r="F437" s="96">
        <f>VLOOKUP(B437,'Status update'!B:D,3,0)</f>
        <v>10</v>
      </c>
      <c r="G437" s="97">
        <f t="shared" si="100"/>
        <v>10</v>
      </c>
      <c r="H437" s="30"/>
      <c r="I437" s="30"/>
      <c r="J437" s="30"/>
      <c r="K437" s="98">
        <f t="shared" si="101"/>
        <v>0.11904761904761904</v>
      </c>
      <c r="L437" s="98">
        <f t="shared" si="102"/>
        <v>0.11904761904761904</v>
      </c>
      <c r="M437" s="99"/>
      <c r="N437" s="100">
        <f t="shared" si="103"/>
        <v>0</v>
      </c>
      <c r="O437" s="101"/>
      <c r="P437" s="102"/>
      <c r="Q437" s="103"/>
      <c r="R437" s="103"/>
      <c r="S437" s="30" t="s">
        <v>130</v>
      </c>
      <c r="T437" s="30" t="s">
        <v>74</v>
      </c>
      <c r="U437" s="30">
        <v>35</v>
      </c>
      <c r="V437" s="30">
        <v>28</v>
      </c>
      <c r="W437" s="30">
        <v>5</v>
      </c>
      <c r="X437" s="30">
        <v>84</v>
      </c>
      <c r="Y437" s="30" t="s">
        <v>75</v>
      </c>
      <c r="Z437" s="30">
        <v>6</v>
      </c>
      <c r="AA437" s="30" t="s">
        <v>76</v>
      </c>
      <c r="AB437" s="30" t="s">
        <v>117</v>
      </c>
      <c r="AC437" s="30">
        <v>77</v>
      </c>
      <c r="AD437" s="30">
        <v>84</v>
      </c>
      <c r="AE437" s="75"/>
      <c r="AF437" s="73"/>
      <c r="AG437" s="104">
        <f t="shared" si="104"/>
        <v>21.67</v>
      </c>
      <c r="AH437" s="104">
        <f t="shared" si="105"/>
        <v>25.353899999999999</v>
      </c>
      <c r="AI437" s="104">
        <f t="shared" si="106"/>
        <v>22.11</v>
      </c>
      <c r="AJ437" s="104">
        <f t="shared" si="107"/>
        <v>34.799999999999997</v>
      </c>
      <c r="AK437" s="104">
        <f t="shared" si="108"/>
        <v>37.799999999999997</v>
      </c>
      <c r="AL437" s="105">
        <f t="shared" si="109"/>
        <v>29.04</v>
      </c>
      <c r="AM437" s="105">
        <f t="shared" si="110"/>
        <v>29.04</v>
      </c>
      <c r="AN437" s="105"/>
      <c r="AO437" s="105"/>
      <c r="AP437" s="39">
        <v>5</v>
      </c>
      <c r="AQ437" s="30" t="s">
        <v>118</v>
      </c>
      <c r="AR437" s="30" t="s">
        <v>79</v>
      </c>
      <c r="AS437" s="30">
        <v>84</v>
      </c>
      <c r="AT437" s="113">
        <v>25.96</v>
      </c>
      <c r="AU437" s="113">
        <v>33.24</v>
      </c>
      <c r="AV437" s="72">
        <v>30.373200000000001</v>
      </c>
      <c r="AW437" s="72">
        <v>33.24</v>
      </c>
      <c r="AX437" s="113">
        <v>34.799999999999997</v>
      </c>
      <c r="AY437" s="94">
        <v>37.799999999999997</v>
      </c>
      <c r="AZ437" s="108">
        <v>167</v>
      </c>
      <c r="BA437" s="112">
        <v>24.22</v>
      </c>
      <c r="BB437" s="112">
        <v>27.85</v>
      </c>
      <c r="BC437" s="112">
        <v>28.337399999999995</v>
      </c>
      <c r="BD437" s="112">
        <v>27.85</v>
      </c>
      <c r="BE437" s="70">
        <v>32.46</v>
      </c>
      <c r="BF437" s="70">
        <v>31.619999999999997</v>
      </c>
      <c r="BG437" s="109">
        <v>417</v>
      </c>
      <c r="BH437" s="112">
        <v>22.98</v>
      </c>
      <c r="BI437" s="112">
        <v>24.44</v>
      </c>
      <c r="BJ437" s="112">
        <v>26.886599999999998</v>
      </c>
      <c r="BK437" s="112">
        <v>24.44</v>
      </c>
      <c r="BL437" s="71">
        <v>30.839999999999996</v>
      </c>
      <c r="BM437" s="71">
        <v>27.78</v>
      </c>
      <c r="BN437" s="109">
        <v>834</v>
      </c>
      <c r="BO437" s="112">
        <v>22.25</v>
      </c>
      <c r="BP437" s="112">
        <v>23.35</v>
      </c>
      <c r="BQ437" s="112">
        <v>26.032499999999999</v>
      </c>
      <c r="BR437" s="112">
        <v>23.35</v>
      </c>
      <c r="BS437" s="71">
        <v>29.82</v>
      </c>
      <c r="BT437" s="71">
        <v>26.52</v>
      </c>
      <c r="BU437" s="109">
        <v>1667</v>
      </c>
      <c r="BV437" s="112">
        <v>21.67</v>
      </c>
      <c r="BW437" s="112">
        <v>22.11</v>
      </c>
      <c r="BX437" s="112">
        <v>25.353899999999999</v>
      </c>
      <c r="BY437" s="112">
        <v>22.11</v>
      </c>
      <c r="BZ437" s="76">
        <v>29.04</v>
      </c>
      <c r="CA437" s="76">
        <v>29.04</v>
      </c>
      <c r="CB437" s="106" t="str">
        <f t="shared" si="111"/>
        <v>Heineken - F1</v>
      </c>
      <c r="CC437" s="30"/>
      <c r="CD437" s="30"/>
      <c r="CE437" s="73"/>
      <c r="CF437" s="74"/>
      <c r="CG437" s="30"/>
      <c r="CH437" s="30"/>
      <c r="CI437" s="30">
        <v>100051</v>
      </c>
    </row>
    <row r="438" spans="1:87" ht="15" customHeight="1" x14ac:dyDescent="0.25">
      <c r="A438" s="30" t="s">
        <v>125</v>
      </c>
      <c r="B438" s="30">
        <v>88027402</v>
      </c>
      <c r="C438" s="30" t="s">
        <v>594</v>
      </c>
      <c r="D438" s="96">
        <f>VLOOKUP(B438,'Status update'!B:E,4,0)</f>
        <v>1</v>
      </c>
      <c r="E438" s="96">
        <v>3</v>
      </c>
      <c r="F438" s="96">
        <f>VLOOKUP(B438,'Status update'!B:D,3,0)</f>
        <v>10</v>
      </c>
      <c r="G438" s="97">
        <f t="shared" si="100"/>
        <v>10</v>
      </c>
      <c r="H438" s="30"/>
      <c r="I438" s="30"/>
      <c r="J438" s="30"/>
      <c r="K438" s="98">
        <f t="shared" si="101"/>
        <v>0.11904761904761904</v>
      </c>
      <c r="L438" s="98">
        <f t="shared" si="102"/>
        <v>0.11904761904761904</v>
      </c>
      <c r="M438" s="99"/>
      <c r="N438" s="100">
        <f t="shared" si="103"/>
        <v>0</v>
      </c>
      <c r="O438" s="101"/>
      <c r="P438" s="102"/>
      <c r="Q438" s="103"/>
      <c r="R438" s="103"/>
      <c r="S438" s="30" t="s">
        <v>130</v>
      </c>
      <c r="T438" s="30" t="s">
        <v>74</v>
      </c>
      <c r="U438" s="30">
        <v>35</v>
      </c>
      <c r="V438" s="30">
        <v>28</v>
      </c>
      <c r="W438" s="30">
        <v>5</v>
      </c>
      <c r="X438" s="30">
        <v>84</v>
      </c>
      <c r="Y438" s="30" t="s">
        <v>75</v>
      </c>
      <c r="Z438" s="30">
        <v>6</v>
      </c>
      <c r="AA438" s="30" t="s">
        <v>76</v>
      </c>
      <c r="AB438" s="30" t="s">
        <v>117</v>
      </c>
      <c r="AC438" s="30">
        <v>77</v>
      </c>
      <c r="AD438" s="30">
        <v>84</v>
      </c>
      <c r="AE438" s="75"/>
      <c r="AF438" s="73"/>
      <c r="AG438" s="104">
        <f t="shared" si="104"/>
        <v>21.67</v>
      </c>
      <c r="AH438" s="104">
        <f t="shared" si="105"/>
        <v>25.353899999999999</v>
      </c>
      <c r="AI438" s="104">
        <f t="shared" si="106"/>
        <v>22.11</v>
      </c>
      <c r="AJ438" s="104">
        <f t="shared" si="107"/>
        <v>34.799999999999997</v>
      </c>
      <c r="AK438" s="104">
        <f t="shared" si="108"/>
        <v>37.799999999999997</v>
      </c>
      <c r="AL438" s="105">
        <f t="shared" si="109"/>
        <v>29.04</v>
      </c>
      <c r="AM438" s="105">
        <f t="shared" si="110"/>
        <v>29.04</v>
      </c>
      <c r="AN438" s="105"/>
      <c r="AO438" s="105"/>
      <c r="AP438" s="39">
        <v>5</v>
      </c>
      <c r="AQ438" s="30" t="s">
        <v>118</v>
      </c>
      <c r="AR438" s="30" t="s">
        <v>79</v>
      </c>
      <c r="AS438" s="30">
        <v>84</v>
      </c>
      <c r="AT438" s="113">
        <v>25.96</v>
      </c>
      <c r="AU438" s="113">
        <v>33.24</v>
      </c>
      <c r="AV438" s="72">
        <v>30.373200000000001</v>
      </c>
      <c r="AW438" s="72">
        <v>33.24</v>
      </c>
      <c r="AX438" s="113">
        <v>34.799999999999997</v>
      </c>
      <c r="AY438" s="94">
        <v>37.799999999999997</v>
      </c>
      <c r="AZ438" s="108">
        <v>167</v>
      </c>
      <c r="BA438" s="112">
        <v>24.22</v>
      </c>
      <c r="BB438" s="112">
        <v>27.85</v>
      </c>
      <c r="BC438" s="112">
        <v>28.337399999999995</v>
      </c>
      <c r="BD438" s="112">
        <v>27.85</v>
      </c>
      <c r="BE438" s="70">
        <v>32.46</v>
      </c>
      <c r="BF438" s="70">
        <v>31.619999999999997</v>
      </c>
      <c r="BG438" s="109">
        <v>417</v>
      </c>
      <c r="BH438" s="112">
        <v>22.98</v>
      </c>
      <c r="BI438" s="112">
        <v>24.44</v>
      </c>
      <c r="BJ438" s="112">
        <v>26.886599999999998</v>
      </c>
      <c r="BK438" s="112">
        <v>24.44</v>
      </c>
      <c r="BL438" s="71">
        <v>30.839999999999996</v>
      </c>
      <c r="BM438" s="71">
        <v>27.78</v>
      </c>
      <c r="BN438" s="109">
        <v>834</v>
      </c>
      <c r="BO438" s="112">
        <v>22.25</v>
      </c>
      <c r="BP438" s="112">
        <v>23.35</v>
      </c>
      <c r="BQ438" s="112">
        <v>26.032499999999999</v>
      </c>
      <c r="BR438" s="112">
        <v>23.35</v>
      </c>
      <c r="BS438" s="71">
        <v>29.82</v>
      </c>
      <c r="BT438" s="71">
        <v>26.52</v>
      </c>
      <c r="BU438" s="109">
        <v>1667</v>
      </c>
      <c r="BV438" s="112">
        <v>21.67</v>
      </c>
      <c r="BW438" s="112">
        <v>22.11</v>
      </c>
      <c r="BX438" s="112">
        <v>25.353899999999999</v>
      </c>
      <c r="BY438" s="112">
        <v>22.11</v>
      </c>
      <c r="BZ438" s="76">
        <v>29.04</v>
      </c>
      <c r="CA438" s="76">
        <v>29.04</v>
      </c>
      <c r="CB438" s="106" t="str">
        <f t="shared" si="111"/>
        <v>Heineken - F1</v>
      </c>
      <c r="CC438" s="30"/>
      <c r="CD438" s="30"/>
      <c r="CE438" s="73"/>
      <c r="CF438" s="74"/>
      <c r="CG438" s="30"/>
      <c r="CH438" s="30"/>
      <c r="CI438" s="30">
        <v>100051</v>
      </c>
    </row>
    <row r="439" spans="1:87" ht="15" customHeight="1" x14ac:dyDescent="0.25">
      <c r="A439" s="30" t="s">
        <v>125</v>
      </c>
      <c r="B439" s="30">
        <v>88027403</v>
      </c>
      <c r="C439" s="30" t="s">
        <v>595</v>
      </c>
      <c r="D439" s="96">
        <f>VLOOKUP(B439,'Status update'!B:E,4,0)</f>
        <v>1</v>
      </c>
      <c r="E439" s="96">
        <v>3</v>
      </c>
      <c r="F439" s="96">
        <f>VLOOKUP(B439,'Status update'!B:D,3,0)</f>
        <v>10</v>
      </c>
      <c r="G439" s="97">
        <f t="shared" si="100"/>
        <v>10</v>
      </c>
      <c r="H439" s="30"/>
      <c r="I439" s="30"/>
      <c r="J439" s="30"/>
      <c r="K439" s="98">
        <f t="shared" si="101"/>
        <v>0.11904761904761904</v>
      </c>
      <c r="L439" s="98">
        <f t="shared" si="102"/>
        <v>0.11904761904761904</v>
      </c>
      <c r="M439" s="99"/>
      <c r="N439" s="100">
        <f t="shared" si="103"/>
        <v>0</v>
      </c>
      <c r="O439" s="101">
        <v>1</v>
      </c>
      <c r="P439" s="102"/>
      <c r="Q439" s="103"/>
      <c r="R439" s="103"/>
      <c r="S439" s="30" t="s">
        <v>130</v>
      </c>
      <c r="T439" s="30" t="s">
        <v>74</v>
      </c>
      <c r="U439" s="30">
        <v>35</v>
      </c>
      <c r="V439" s="30">
        <v>28</v>
      </c>
      <c r="W439" s="30">
        <v>5</v>
      </c>
      <c r="X439" s="30">
        <v>84</v>
      </c>
      <c r="Y439" s="30" t="s">
        <v>75</v>
      </c>
      <c r="Z439" s="30">
        <v>6</v>
      </c>
      <c r="AA439" s="30" t="s">
        <v>76</v>
      </c>
      <c r="AB439" s="30" t="s">
        <v>117</v>
      </c>
      <c r="AC439" s="30">
        <v>77</v>
      </c>
      <c r="AD439" s="30">
        <v>84</v>
      </c>
      <c r="AE439" s="75"/>
      <c r="AF439" s="73"/>
      <c r="AG439" s="104">
        <f t="shared" si="104"/>
        <v>21.67</v>
      </c>
      <c r="AH439" s="104">
        <f t="shared" si="105"/>
        <v>25.353899999999999</v>
      </c>
      <c r="AI439" s="104">
        <f t="shared" si="106"/>
        <v>22.11</v>
      </c>
      <c r="AJ439" s="104">
        <f t="shared" si="107"/>
        <v>34.799999999999997</v>
      </c>
      <c r="AK439" s="104">
        <f t="shared" si="108"/>
        <v>37.799999999999997</v>
      </c>
      <c r="AL439" s="105">
        <f t="shared" si="109"/>
        <v>29.04</v>
      </c>
      <c r="AM439" s="105">
        <f t="shared" si="110"/>
        <v>29.04</v>
      </c>
      <c r="AN439" s="105"/>
      <c r="AO439" s="105"/>
      <c r="AP439" s="39">
        <v>5</v>
      </c>
      <c r="AQ439" s="30" t="s">
        <v>118</v>
      </c>
      <c r="AR439" s="30" t="s">
        <v>79</v>
      </c>
      <c r="AS439" s="30">
        <v>84</v>
      </c>
      <c r="AT439" s="113">
        <v>25.96</v>
      </c>
      <c r="AU439" s="113">
        <v>33.24</v>
      </c>
      <c r="AV439" s="72">
        <v>30.373200000000001</v>
      </c>
      <c r="AW439" s="72">
        <v>33.24</v>
      </c>
      <c r="AX439" s="113">
        <v>34.799999999999997</v>
      </c>
      <c r="AY439" s="94">
        <v>37.799999999999997</v>
      </c>
      <c r="AZ439" s="108">
        <v>167</v>
      </c>
      <c r="BA439" s="112">
        <v>24.22</v>
      </c>
      <c r="BB439" s="112">
        <v>27.85</v>
      </c>
      <c r="BC439" s="112">
        <v>28.337399999999995</v>
      </c>
      <c r="BD439" s="112">
        <v>27.85</v>
      </c>
      <c r="BE439" s="70">
        <v>32.46</v>
      </c>
      <c r="BF439" s="70">
        <v>31.619999999999997</v>
      </c>
      <c r="BG439" s="109">
        <v>417</v>
      </c>
      <c r="BH439" s="112">
        <v>22.98</v>
      </c>
      <c r="BI439" s="112">
        <v>24.44</v>
      </c>
      <c r="BJ439" s="112">
        <v>26.886599999999998</v>
      </c>
      <c r="BK439" s="112">
        <v>24.44</v>
      </c>
      <c r="BL439" s="71">
        <v>30.839999999999996</v>
      </c>
      <c r="BM439" s="71">
        <v>27.78</v>
      </c>
      <c r="BN439" s="109">
        <v>834</v>
      </c>
      <c r="BO439" s="112">
        <v>22.25</v>
      </c>
      <c r="BP439" s="112">
        <v>23.35</v>
      </c>
      <c r="BQ439" s="112">
        <v>26.032499999999999</v>
      </c>
      <c r="BR439" s="112">
        <v>23.35</v>
      </c>
      <c r="BS439" s="71">
        <v>29.82</v>
      </c>
      <c r="BT439" s="71">
        <v>26.52</v>
      </c>
      <c r="BU439" s="109">
        <v>1667</v>
      </c>
      <c r="BV439" s="112">
        <v>21.67</v>
      </c>
      <c r="BW439" s="112">
        <v>22.11</v>
      </c>
      <c r="BX439" s="112">
        <v>25.353899999999999</v>
      </c>
      <c r="BY439" s="112">
        <v>22.11</v>
      </c>
      <c r="BZ439" s="76">
        <v>29.04</v>
      </c>
      <c r="CA439" s="76">
        <v>29.04</v>
      </c>
      <c r="CB439" s="106" t="str">
        <f t="shared" si="111"/>
        <v>Heineken - F1</v>
      </c>
      <c r="CC439" s="30"/>
      <c r="CD439" s="30"/>
      <c r="CE439" s="73"/>
      <c r="CF439" s="74"/>
      <c r="CG439" s="30"/>
      <c r="CH439" s="30"/>
      <c r="CI439" s="30">
        <v>100051</v>
      </c>
    </row>
    <row r="440" spans="1:87" ht="15" customHeight="1" x14ac:dyDescent="0.25">
      <c r="A440" s="30" t="s">
        <v>188</v>
      </c>
      <c r="B440" s="30">
        <v>88027039</v>
      </c>
      <c r="C440" s="30" t="s">
        <v>596</v>
      </c>
      <c r="D440" s="96">
        <f>VLOOKUP(B440,'Status update'!B:E,4,0)</f>
        <v>1</v>
      </c>
      <c r="E440" s="96">
        <f t="shared" ref="E440:E448" si="114">D440</f>
        <v>1</v>
      </c>
      <c r="F440" s="96">
        <f>VLOOKUP(B440,'Status update'!B:D,3,0)</f>
        <v>0</v>
      </c>
      <c r="G440" s="97">
        <f t="shared" si="100"/>
        <v>0</v>
      </c>
      <c r="H440" s="30"/>
      <c r="I440" s="30"/>
      <c r="J440" s="30"/>
      <c r="K440" s="98">
        <f t="shared" si="101"/>
        <v>0</v>
      </c>
      <c r="L440" s="98">
        <f t="shared" si="102"/>
        <v>0</v>
      </c>
      <c r="M440" s="99"/>
      <c r="N440" s="100">
        <f t="shared" si="103"/>
        <v>0</v>
      </c>
      <c r="O440" s="101"/>
      <c r="P440" s="102"/>
      <c r="Q440" s="103"/>
      <c r="R440" s="103"/>
      <c r="S440" s="30" t="s">
        <v>81</v>
      </c>
      <c r="T440" s="30" t="s">
        <v>150</v>
      </c>
      <c r="U440" s="30">
        <v>24</v>
      </c>
      <c r="V440" s="30">
        <v>16</v>
      </c>
      <c r="W440" s="30">
        <v>23</v>
      </c>
      <c r="X440" s="30">
        <v>3334</v>
      </c>
      <c r="Y440" s="30" t="s">
        <v>89</v>
      </c>
      <c r="Z440" s="30">
        <v>6</v>
      </c>
      <c r="AA440" s="30" t="s">
        <v>151</v>
      </c>
      <c r="AB440" s="30" t="s">
        <v>113</v>
      </c>
      <c r="AC440" s="30">
        <v>90</v>
      </c>
      <c r="AD440" s="30"/>
      <c r="AE440" s="75"/>
      <c r="AF440" s="73"/>
      <c r="AG440" s="104">
        <f t="shared" si="104"/>
        <v>6.36</v>
      </c>
      <c r="AH440" s="104">
        <f t="shared" si="105"/>
        <v>6.36</v>
      </c>
      <c r="AI440" s="104">
        <f t="shared" si="106"/>
        <v>6.7416000000000009</v>
      </c>
      <c r="AJ440" s="104">
        <f t="shared" si="107"/>
        <v>7.1999999999999993</v>
      </c>
      <c r="AK440" s="104">
        <f t="shared" si="108"/>
        <v>7.1999999999999993</v>
      </c>
      <c r="AL440" s="105">
        <f t="shared" si="109"/>
        <v>7.1999999999999993</v>
      </c>
      <c r="AM440" s="105">
        <f t="shared" si="110"/>
        <v>7.1999999999999993</v>
      </c>
      <c r="AN440" s="105"/>
      <c r="AO440" s="105"/>
      <c r="AP440" s="39">
        <f t="shared" si="113"/>
        <v>1</v>
      </c>
      <c r="AQ440" s="30" t="s">
        <v>152</v>
      </c>
      <c r="AR440" s="30"/>
      <c r="AS440" s="30">
        <v>3334</v>
      </c>
      <c r="AT440" s="113">
        <v>6.36</v>
      </c>
      <c r="AU440" s="113"/>
      <c r="AV440" s="72">
        <v>6.36</v>
      </c>
      <c r="AW440" s="72">
        <v>6.7416000000000009</v>
      </c>
      <c r="AX440" s="113">
        <v>7.1999999999999993</v>
      </c>
      <c r="AY440" s="113">
        <v>7.1999999999999993</v>
      </c>
      <c r="AZ440" s="108"/>
      <c r="BA440" s="112"/>
      <c r="BB440" s="112"/>
      <c r="BC440" s="112"/>
      <c r="BD440" s="112"/>
      <c r="BE440" s="112"/>
      <c r="BF440" s="112"/>
      <c r="BG440" s="109"/>
      <c r="BH440" s="112"/>
      <c r="BI440" s="112"/>
      <c r="BJ440" s="112"/>
      <c r="BK440" s="112"/>
      <c r="BL440" s="112"/>
      <c r="BM440" s="112"/>
      <c r="BN440" s="109"/>
      <c r="BO440" s="112"/>
      <c r="BP440" s="112"/>
      <c r="BQ440" s="112"/>
      <c r="BR440" s="112"/>
      <c r="BS440" s="112"/>
      <c r="BT440" s="112"/>
      <c r="BU440" s="109"/>
      <c r="BV440" s="112"/>
      <c r="BW440" s="112"/>
      <c r="BX440" s="112"/>
      <c r="BY440" s="112"/>
      <c r="BZ440" s="112"/>
      <c r="CA440" s="112"/>
      <c r="CB440" s="106" t="str">
        <f t="shared" si="111"/>
        <v>Heineken - 0.0</v>
      </c>
      <c r="CC440" s="30"/>
      <c r="CD440" s="30"/>
      <c r="CE440" s="73"/>
      <c r="CF440" s="74"/>
      <c r="CG440" s="30"/>
      <c r="CH440" s="30"/>
      <c r="CI440" s="30">
        <v>100743</v>
      </c>
    </row>
    <row r="441" spans="1:87" ht="15" customHeight="1" x14ac:dyDescent="0.25">
      <c r="A441" s="30" t="s">
        <v>188</v>
      </c>
      <c r="B441" s="30">
        <v>88027040</v>
      </c>
      <c r="C441" s="30" t="s">
        <v>597</v>
      </c>
      <c r="D441" s="96">
        <f>VLOOKUP(B441,'Status update'!B:E,4,0)</f>
        <v>1</v>
      </c>
      <c r="E441" s="96">
        <f t="shared" si="114"/>
        <v>1</v>
      </c>
      <c r="F441" s="96">
        <f>VLOOKUP(B441,'Status update'!B:D,3,0)</f>
        <v>0</v>
      </c>
      <c r="G441" s="97">
        <f t="shared" si="100"/>
        <v>0</v>
      </c>
      <c r="H441" s="30"/>
      <c r="I441" s="30"/>
      <c r="J441" s="30"/>
      <c r="K441" s="98">
        <f t="shared" si="101"/>
        <v>0</v>
      </c>
      <c r="L441" s="98">
        <f t="shared" si="102"/>
        <v>0</v>
      </c>
      <c r="M441" s="99"/>
      <c r="N441" s="100">
        <f t="shared" si="103"/>
        <v>0</v>
      </c>
      <c r="O441" s="101"/>
      <c r="P441" s="102"/>
      <c r="Q441" s="103"/>
      <c r="R441" s="103"/>
      <c r="S441" s="30" t="s">
        <v>81</v>
      </c>
      <c r="T441" s="30" t="s">
        <v>150</v>
      </c>
      <c r="U441" s="30">
        <v>20</v>
      </c>
      <c r="V441" s="30">
        <v>14.3</v>
      </c>
      <c r="W441" s="30">
        <v>19</v>
      </c>
      <c r="X441" s="30">
        <v>3334</v>
      </c>
      <c r="Y441" s="30" t="s">
        <v>89</v>
      </c>
      <c r="Z441" s="30">
        <v>6</v>
      </c>
      <c r="AA441" s="30" t="s">
        <v>151</v>
      </c>
      <c r="AB441" s="30" t="s">
        <v>113</v>
      </c>
      <c r="AC441" s="30">
        <v>90</v>
      </c>
      <c r="AD441" s="30"/>
      <c r="AE441" s="75"/>
      <c r="AF441" s="73"/>
      <c r="AG441" s="104">
        <f t="shared" si="104"/>
        <v>5.34</v>
      </c>
      <c r="AH441" s="104">
        <f t="shared" si="105"/>
        <v>5.34</v>
      </c>
      <c r="AI441" s="104">
        <f t="shared" si="106"/>
        <v>5.6604000000000001</v>
      </c>
      <c r="AJ441" s="104">
        <f t="shared" si="107"/>
        <v>6.0600000000000005</v>
      </c>
      <c r="AK441" s="104">
        <f t="shared" si="108"/>
        <v>6.0600000000000005</v>
      </c>
      <c r="AL441" s="105">
        <f t="shared" si="109"/>
        <v>6.0600000000000005</v>
      </c>
      <c r="AM441" s="105">
        <f t="shared" si="110"/>
        <v>6.0600000000000005</v>
      </c>
      <c r="AN441" s="105"/>
      <c r="AO441" s="105"/>
      <c r="AP441" s="39">
        <f t="shared" si="113"/>
        <v>1</v>
      </c>
      <c r="AQ441" s="30" t="s">
        <v>152</v>
      </c>
      <c r="AR441" s="30"/>
      <c r="AS441" s="30">
        <v>3334</v>
      </c>
      <c r="AT441" s="113">
        <v>5.34</v>
      </c>
      <c r="AU441" s="113"/>
      <c r="AV441" s="72">
        <v>5.34</v>
      </c>
      <c r="AW441" s="72">
        <v>5.6604000000000001</v>
      </c>
      <c r="AX441" s="113">
        <v>6.0600000000000005</v>
      </c>
      <c r="AY441" s="113">
        <v>6.0600000000000005</v>
      </c>
      <c r="AZ441" s="108"/>
      <c r="BA441" s="112"/>
      <c r="BB441" s="112"/>
      <c r="BC441" s="112"/>
      <c r="BD441" s="112"/>
      <c r="BE441" s="112"/>
      <c r="BF441" s="112"/>
      <c r="BG441" s="109"/>
      <c r="BH441" s="112"/>
      <c r="BI441" s="112"/>
      <c r="BJ441" s="112"/>
      <c r="BK441" s="112"/>
      <c r="BL441" s="112"/>
      <c r="BM441" s="112"/>
      <c r="BN441" s="109"/>
      <c r="BO441" s="112"/>
      <c r="BP441" s="112"/>
      <c r="BQ441" s="112"/>
      <c r="BR441" s="112"/>
      <c r="BS441" s="112"/>
      <c r="BT441" s="112"/>
      <c r="BU441" s="109"/>
      <c r="BV441" s="112"/>
      <c r="BW441" s="112"/>
      <c r="BX441" s="112"/>
      <c r="BY441" s="112"/>
      <c r="BZ441" s="112"/>
      <c r="CA441" s="112"/>
      <c r="CB441" s="106" t="str">
        <f t="shared" si="111"/>
        <v>Heineken - 0.0</v>
      </c>
      <c r="CC441" s="30"/>
      <c r="CD441" s="30"/>
      <c r="CE441" s="73"/>
      <c r="CF441" s="74"/>
      <c r="CG441" s="30"/>
      <c r="CH441" s="30"/>
      <c r="CI441" s="30">
        <v>100743</v>
      </c>
    </row>
    <row r="442" spans="1:87" ht="15" customHeight="1" x14ac:dyDescent="0.25">
      <c r="A442" s="30" t="s">
        <v>251</v>
      </c>
      <c r="B442" s="30">
        <v>88027064</v>
      </c>
      <c r="C442" s="30" t="s">
        <v>598</v>
      </c>
      <c r="D442" s="96">
        <f>VLOOKUP(B442,'Status update'!B:E,4,0)</f>
        <v>1</v>
      </c>
      <c r="E442" s="96">
        <f t="shared" si="114"/>
        <v>1</v>
      </c>
      <c r="F442" s="96">
        <f>VLOOKUP(B442,'Status update'!B:D,3,0)</f>
        <v>0</v>
      </c>
      <c r="G442" s="97">
        <f t="shared" si="100"/>
        <v>0</v>
      </c>
      <c r="H442" s="30"/>
      <c r="I442" s="30"/>
      <c r="J442" s="30"/>
      <c r="K442" s="98">
        <f t="shared" si="101"/>
        <v>0</v>
      </c>
      <c r="L442" s="98">
        <f t="shared" si="102"/>
        <v>0</v>
      </c>
      <c r="M442" s="99"/>
      <c r="N442" s="100">
        <f t="shared" si="103"/>
        <v>0</v>
      </c>
      <c r="O442" s="101"/>
      <c r="P442" s="102"/>
      <c r="Q442" s="103"/>
      <c r="R442" s="103"/>
      <c r="S442" s="30" t="s">
        <v>73</v>
      </c>
      <c r="T442" s="30" t="s">
        <v>74</v>
      </c>
      <c r="U442" s="30">
        <v>48</v>
      </c>
      <c r="V442" s="30">
        <v>34</v>
      </c>
      <c r="W442" s="30">
        <v>9.5</v>
      </c>
      <c r="X442" s="30">
        <v>200</v>
      </c>
      <c r="Y442" s="30" t="s">
        <v>75</v>
      </c>
      <c r="Z442" s="30">
        <v>5</v>
      </c>
      <c r="AA442" s="30" t="s">
        <v>76</v>
      </c>
      <c r="AB442" s="30" t="s">
        <v>77</v>
      </c>
      <c r="AC442" s="30">
        <v>70</v>
      </c>
      <c r="AD442" s="30">
        <v>84</v>
      </c>
      <c r="AE442" s="75"/>
      <c r="AF442" s="73"/>
      <c r="AG442" s="104">
        <f t="shared" si="104"/>
        <v>0</v>
      </c>
      <c r="AH442" s="104">
        <f t="shared" si="105"/>
        <v>0</v>
      </c>
      <c r="AI442" s="104">
        <f t="shared" si="106"/>
        <v>36.6</v>
      </c>
      <c r="AJ442" s="104">
        <f t="shared" si="107"/>
        <v>0</v>
      </c>
      <c r="AK442" s="104">
        <f t="shared" si="108"/>
        <v>42.1</v>
      </c>
      <c r="AL442" s="105">
        <f t="shared" si="109"/>
        <v>0</v>
      </c>
      <c r="AM442" s="105">
        <f t="shared" si="110"/>
        <v>42.1</v>
      </c>
      <c r="AN442" s="105"/>
      <c r="AO442" s="105"/>
      <c r="AP442" s="39">
        <f t="shared" si="113"/>
        <v>1</v>
      </c>
      <c r="AQ442" s="30">
        <v>0</v>
      </c>
      <c r="AR442" s="30" t="s">
        <v>79</v>
      </c>
      <c r="AS442" s="30">
        <v>200</v>
      </c>
      <c r="AT442" s="113"/>
      <c r="AU442" s="113">
        <v>36.6</v>
      </c>
      <c r="AV442" s="72"/>
      <c r="AW442" s="72">
        <v>36.6</v>
      </c>
      <c r="AX442" s="113"/>
      <c r="AY442" s="113">
        <v>42.1</v>
      </c>
      <c r="AZ442" s="108">
        <v>500</v>
      </c>
      <c r="BA442" s="112"/>
      <c r="BB442" s="112">
        <v>32.35</v>
      </c>
      <c r="BC442" s="112"/>
      <c r="BD442" s="112">
        <v>32.35</v>
      </c>
      <c r="BE442" s="112"/>
      <c r="BF442" s="112">
        <v>37.200000000000003</v>
      </c>
      <c r="BG442" s="109">
        <v>1000</v>
      </c>
      <c r="BH442" s="112"/>
      <c r="BI442" s="112">
        <v>30.56</v>
      </c>
      <c r="BJ442" s="112"/>
      <c r="BK442" s="112">
        <v>30.56</v>
      </c>
      <c r="BL442" s="112"/>
      <c r="BM442" s="112">
        <v>35.15</v>
      </c>
      <c r="BN442" s="109">
        <v>2000</v>
      </c>
      <c r="BO442" s="112"/>
      <c r="BP442" s="112">
        <v>29.75</v>
      </c>
      <c r="BQ442" s="112"/>
      <c r="BR442" s="112">
        <v>29.75</v>
      </c>
      <c r="BS442" s="112"/>
      <c r="BT442" s="112">
        <v>34.25</v>
      </c>
      <c r="BU442" s="109">
        <v>3000</v>
      </c>
      <c r="BV442" s="112"/>
      <c r="BW442" s="112">
        <v>29.38</v>
      </c>
      <c r="BX442" s="112"/>
      <c r="BY442" s="112">
        <v>29.38</v>
      </c>
      <c r="BZ442" s="112"/>
      <c r="CA442" s="112">
        <v>33.799999999999997</v>
      </c>
      <c r="CB442" s="106" t="str">
        <f t="shared" si="111"/>
        <v>Heineken Silver (APAC)</v>
      </c>
      <c r="CC442" s="30"/>
      <c r="CD442" s="30"/>
      <c r="CE442" s="73"/>
      <c r="CF442" s="74"/>
      <c r="CG442" s="30"/>
      <c r="CH442" s="30"/>
      <c r="CI442" s="30">
        <v>100051</v>
      </c>
    </row>
    <row r="443" spans="1:87" ht="15" customHeight="1" x14ac:dyDescent="0.25">
      <c r="A443" s="30" t="s">
        <v>251</v>
      </c>
      <c r="B443" s="30">
        <v>88027100</v>
      </c>
      <c r="C443" s="30" t="s">
        <v>599</v>
      </c>
      <c r="D443" s="96">
        <f>VLOOKUP(B443,'Status update'!B:E,4,0)</f>
        <v>1</v>
      </c>
      <c r="E443" s="96">
        <f t="shared" si="114"/>
        <v>1</v>
      </c>
      <c r="F443" s="96">
        <f>VLOOKUP(B443,'Status update'!B:D,3,0)</f>
        <v>0</v>
      </c>
      <c r="G443" s="97">
        <f t="shared" si="100"/>
        <v>0</v>
      </c>
      <c r="H443" s="30"/>
      <c r="I443" s="30"/>
      <c r="J443" s="30"/>
      <c r="K443" s="98">
        <f t="shared" si="101"/>
        <v>0</v>
      </c>
      <c r="L443" s="98">
        <f t="shared" si="102"/>
        <v>0</v>
      </c>
      <c r="M443" s="99"/>
      <c r="N443" s="100">
        <f t="shared" si="103"/>
        <v>0</v>
      </c>
      <c r="O443" s="101"/>
      <c r="P443" s="102"/>
      <c r="Q443" s="103"/>
      <c r="R443" s="103"/>
      <c r="S443" s="30" t="s">
        <v>73</v>
      </c>
      <c r="T443" s="30" t="s">
        <v>106</v>
      </c>
      <c r="U443" s="30">
        <v>58</v>
      </c>
      <c r="V443" s="30">
        <v>58</v>
      </c>
      <c r="W443" s="30">
        <v>1</v>
      </c>
      <c r="X443" s="30">
        <v>100</v>
      </c>
      <c r="Y443" s="30" t="s">
        <v>75</v>
      </c>
      <c r="Z443" s="30">
        <v>10</v>
      </c>
      <c r="AA443" s="30" t="s">
        <v>76</v>
      </c>
      <c r="AB443" s="30" t="s">
        <v>117</v>
      </c>
      <c r="AC443" s="30">
        <v>50</v>
      </c>
      <c r="AD443" s="30">
        <v>55</v>
      </c>
      <c r="AE443" s="75"/>
      <c r="AF443" s="73"/>
      <c r="AG443" s="104">
        <f t="shared" si="104"/>
        <v>38.9</v>
      </c>
      <c r="AH443" s="104">
        <f t="shared" si="105"/>
        <v>0</v>
      </c>
      <c r="AI443" s="104">
        <f t="shared" si="106"/>
        <v>41.2</v>
      </c>
      <c r="AJ443" s="104" t="str">
        <f t="shared" si="107"/>
        <v/>
      </c>
      <c r="AK443" s="104">
        <f t="shared" si="108"/>
        <v>48.6</v>
      </c>
      <c r="AL443" s="105" t="str">
        <f t="shared" si="109"/>
        <v/>
      </c>
      <c r="AM443" s="105">
        <f t="shared" si="110"/>
        <v>48.6</v>
      </c>
      <c r="AN443" s="105"/>
      <c r="AO443" s="105"/>
      <c r="AP443" s="39">
        <f t="shared" si="113"/>
        <v>1</v>
      </c>
      <c r="AQ443" s="30" t="s">
        <v>118</v>
      </c>
      <c r="AR443" s="30" t="s">
        <v>79</v>
      </c>
      <c r="AS443" s="30">
        <v>100</v>
      </c>
      <c r="AT443" s="113">
        <v>38.9</v>
      </c>
      <c r="AU443" s="113">
        <v>41.2</v>
      </c>
      <c r="AV443" s="72"/>
      <c r="AW443" s="72">
        <v>41.2</v>
      </c>
      <c r="AX443" s="113" t="s">
        <v>170</v>
      </c>
      <c r="AY443" s="113">
        <v>48.6</v>
      </c>
      <c r="AZ443" s="108">
        <v>250</v>
      </c>
      <c r="BA443" s="112">
        <v>31</v>
      </c>
      <c r="BB443" s="112">
        <v>32.9</v>
      </c>
      <c r="BC443" s="112"/>
      <c r="BD443" s="112">
        <v>32.9</v>
      </c>
      <c r="BE443" s="112" t="s">
        <v>170</v>
      </c>
      <c r="BF443" s="112">
        <v>38.199999999999996</v>
      </c>
      <c r="BG443" s="109">
        <v>500</v>
      </c>
      <c r="BH443" s="112">
        <v>28.8</v>
      </c>
      <c r="BI443" s="112">
        <v>31.8</v>
      </c>
      <c r="BJ443" s="112"/>
      <c r="BK443" s="112">
        <v>31.8</v>
      </c>
      <c r="BL443" s="112" t="s">
        <v>170</v>
      </c>
      <c r="BM443" s="112">
        <v>37.700000000000003</v>
      </c>
      <c r="BN443" s="109">
        <v>1000</v>
      </c>
      <c r="BO443" s="112">
        <v>28.6</v>
      </c>
      <c r="BP443" s="112">
        <v>31.5</v>
      </c>
      <c r="BQ443" s="112" t="s">
        <v>170</v>
      </c>
      <c r="BR443" s="112">
        <v>31.5</v>
      </c>
      <c r="BS443" s="112" t="s">
        <v>170</v>
      </c>
      <c r="BT443" s="112">
        <v>37.299999999999997</v>
      </c>
      <c r="BU443" s="109">
        <v>4000</v>
      </c>
      <c r="BV443" s="112">
        <v>28</v>
      </c>
      <c r="BW443" s="112">
        <v>30.9</v>
      </c>
      <c r="BX443" s="112"/>
      <c r="BY443" s="112">
        <v>30.9</v>
      </c>
      <c r="BZ443" s="112" t="s">
        <v>170</v>
      </c>
      <c r="CA443" s="112">
        <v>35.5</v>
      </c>
      <c r="CB443" s="106" t="str">
        <f t="shared" si="111"/>
        <v>Heineken Silver (APAC)</v>
      </c>
      <c r="CC443" s="30"/>
      <c r="CD443" s="30"/>
      <c r="CE443" s="73"/>
      <c r="CF443" s="74"/>
      <c r="CG443" s="30"/>
      <c r="CH443" s="30"/>
      <c r="CI443" s="30">
        <v>101140</v>
      </c>
    </row>
    <row r="444" spans="1:87" ht="15" customHeight="1" x14ac:dyDescent="0.25">
      <c r="A444" s="30" t="s">
        <v>71</v>
      </c>
      <c r="B444" s="30">
        <v>88027214</v>
      </c>
      <c r="C444" s="30" t="s">
        <v>600</v>
      </c>
      <c r="D444" s="96">
        <f>VLOOKUP(B444,'Status update'!B:E,4,0)</f>
        <v>1</v>
      </c>
      <c r="E444" s="96">
        <f t="shared" si="114"/>
        <v>1</v>
      </c>
      <c r="F444" s="96">
        <f>VLOOKUP(B444,'Status update'!B:D,3,0)</f>
        <v>0</v>
      </c>
      <c r="G444" s="97">
        <f t="shared" si="100"/>
        <v>0</v>
      </c>
      <c r="H444" s="30"/>
      <c r="I444" s="30"/>
      <c r="J444" s="30"/>
      <c r="K444" s="98">
        <f t="shared" si="101"/>
        <v>0</v>
      </c>
      <c r="L444" s="98">
        <f t="shared" si="102"/>
        <v>0</v>
      </c>
      <c r="M444" s="99"/>
      <c r="N444" s="100">
        <f t="shared" si="103"/>
        <v>0</v>
      </c>
      <c r="O444" s="101"/>
      <c r="P444" s="102"/>
      <c r="Q444" s="103"/>
      <c r="R444" s="103"/>
      <c r="S444" s="30" t="s">
        <v>73</v>
      </c>
      <c r="T444" s="30" t="s">
        <v>82</v>
      </c>
      <c r="U444" s="30">
        <v>39</v>
      </c>
      <c r="V444" s="30">
        <v>24</v>
      </c>
      <c r="W444" s="30">
        <v>26</v>
      </c>
      <c r="X444" s="30">
        <v>100</v>
      </c>
      <c r="Y444" s="30" t="s">
        <v>83</v>
      </c>
      <c r="Z444" s="30">
        <v>1</v>
      </c>
      <c r="AA444" s="30" t="s">
        <v>76</v>
      </c>
      <c r="AB444" s="30" t="s">
        <v>77</v>
      </c>
      <c r="AC444" s="30">
        <v>60</v>
      </c>
      <c r="AD444" s="30">
        <v>65</v>
      </c>
      <c r="AE444" s="75"/>
      <c r="AF444" s="73"/>
      <c r="AG444" s="104">
        <f t="shared" si="104"/>
        <v>217</v>
      </c>
      <c r="AH444" s="104">
        <f t="shared" si="105"/>
        <v>247.38000000000002</v>
      </c>
      <c r="AI444" s="104">
        <f t="shared" si="106"/>
        <v>220</v>
      </c>
      <c r="AJ444" s="104">
        <f t="shared" si="107"/>
        <v>286.05</v>
      </c>
      <c r="AK444" s="104">
        <f t="shared" si="108"/>
        <v>250</v>
      </c>
      <c r="AL444" s="105">
        <f t="shared" si="109"/>
        <v>286.05</v>
      </c>
      <c r="AM444" s="105">
        <f t="shared" si="110"/>
        <v>250</v>
      </c>
      <c r="AN444" s="105"/>
      <c r="AO444" s="105"/>
      <c r="AP444" s="39">
        <f t="shared" si="113"/>
        <v>1</v>
      </c>
      <c r="AQ444" s="30" t="s">
        <v>78</v>
      </c>
      <c r="AR444" s="30" t="s">
        <v>79</v>
      </c>
      <c r="AS444" s="30">
        <v>100</v>
      </c>
      <c r="AT444" s="113">
        <v>217</v>
      </c>
      <c r="AU444" s="113">
        <v>220</v>
      </c>
      <c r="AV444" s="72">
        <v>247.38000000000002</v>
      </c>
      <c r="AW444" s="72">
        <v>220</v>
      </c>
      <c r="AX444" s="113">
        <v>286.05</v>
      </c>
      <c r="AY444" s="113">
        <v>250</v>
      </c>
      <c r="AZ444" s="108">
        <v>200</v>
      </c>
      <c r="BA444" s="112">
        <v>198</v>
      </c>
      <c r="BB444" s="112">
        <v>201</v>
      </c>
      <c r="BC444" s="112">
        <v>225.72000000000003</v>
      </c>
      <c r="BD444" s="112">
        <v>201</v>
      </c>
      <c r="BE444" s="112">
        <v>261</v>
      </c>
      <c r="BF444" s="112">
        <v>228.41</v>
      </c>
      <c r="BG444" s="109">
        <v>500</v>
      </c>
      <c r="BH444" s="112">
        <v>179</v>
      </c>
      <c r="BI444" s="112">
        <v>182</v>
      </c>
      <c r="BJ444" s="112">
        <v>204.06000000000003</v>
      </c>
      <c r="BK444" s="112">
        <v>182</v>
      </c>
      <c r="BL444" s="112"/>
      <c r="BM444" s="112"/>
      <c r="BN444" s="109"/>
      <c r="BO444" s="112"/>
      <c r="BP444" s="112"/>
      <c r="BQ444" s="112"/>
      <c r="BR444" s="112"/>
      <c r="BS444" s="112"/>
      <c r="BT444" s="112"/>
      <c r="BU444" s="109"/>
      <c r="BV444" s="112"/>
      <c r="BW444" s="112"/>
      <c r="BX444" s="112"/>
      <c r="BY444" s="112"/>
      <c r="BZ444" s="112"/>
      <c r="CA444" s="112"/>
      <c r="CB444" s="106" t="str">
        <f t="shared" si="111"/>
        <v>Heineken</v>
      </c>
      <c r="CC444" s="30"/>
      <c r="CD444" s="30"/>
      <c r="CE444" s="73"/>
      <c r="CF444" s="74"/>
      <c r="CG444" s="30"/>
      <c r="CH444" s="30"/>
      <c r="CI444" s="30">
        <v>100049</v>
      </c>
    </row>
    <row r="445" spans="1:87" ht="15" customHeight="1" x14ac:dyDescent="0.25">
      <c r="A445" s="30" t="s">
        <v>125</v>
      </c>
      <c r="B445" s="30">
        <v>88027411</v>
      </c>
      <c r="C445" s="30" t="s">
        <v>601</v>
      </c>
      <c r="D445" s="96">
        <f>VLOOKUP(B445,'Status update'!B:E,4,0)</f>
        <v>3</v>
      </c>
      <c r="E445" s="96">
        <f t="shared" si="114"/>
        <v>3</v>
      </c>
      <c r="F445" s="96">
        <f>VLOOKUP(B445,'Status update'!B:D,3,0)</f>
        <v>169</v>
      </c>
      <c r="G445" s="97">
        <f t="shared" si="100"/>
        <v>169</v>
      </c>
      <c r="H445" s="30"/>
      <c r="I445" s="30"/>
      <c r="J445" s="30"/>
      <c r="K445" s="98">
        <f t="shared" si="101"/>
        <v>2.0119047619047619</v>
      </c>
      <c r="L445" s="98">
        <f t="shared" si="102"/>
        <v>2.0119047619047619</v>
      </c>
      <c r="M445" s="99"/>
      <c r="N445" s="100">
        <f t="shared" si="103"/>
        <v>0</v>
      </c>
      <c r="O445" s="101"/>
      <c r="P445" s="102"/>
      <c r="Q445" s="103"/>
      <c r="R445" s="103"/>
      <c r="S445" s="30" t="s">
        <v>130</v>
      </c>
      <c r="T445" s="30" t="s">
        <v>74</v>
      </c>
      <c r="U445" s="30">
        <v>35</v>
      </c>
      <c r="V445" s="30">
        <v>28</v>
      </c>
      <c r="W445" s="30">
        <v>5</v>
      </c>
      <c r="X445" s="30">
        <v>84</v>
      </c>
      <c r="Y445" s="30" t="s">
        <v>75</v>
      </c>
      <c r="Z445" s="30">
        <v>6</v>
      </c>
      <c r="AA445" s="30" t="s">
        <v>76</v>
      </c>
      <c r="AB445" s="30" t="s">
        <v>117</v>
      </c>
      <c r="AC445" s="30">
        <v>77</v>
      </c>
      <c r="AD445" s="30">
        <v>84</v>
      </c>
      <c r="AE445" s="75"/>
      <c r="AF445" s="73"/>
      <c r="AG445" s="104">
        <f t="shared" si="104"/>
        <v>22.76</v>
      </c>
      <c r="AH445" s="104">
        <f t="shared" si="105"/>
        <v>26.629200000000001</v>
      </c>
      <c r="AI445" s="104">
        <f t="shared" si="106"/>
        <v>23.2</v>
      </c>
      <c r="AJ445" s="104">
        <f t="shared" si="107"/>
        <v>36.299999999999997</v>
      </c>
      <c r="AK445" s="104">
        <f t="shared" si="108"/>
        <v>39</v>
      </c>
      <c r="AL445" s="105">
        <f t="shared" si="109"/>
        <v>30.54</v>
      </c>
      <c r="AM445" s="105">
        <f t="shared" si="110"/>
        <v>30.54</v>
      </c>
      <c r="AN445" s="105"/>
      <c r="AO445" s="105"/>
      <c r="AP445" s="39">
        <v>5</v>
      </c>
      <c r="AQ445" s="30" t="s">
        <v>118</v>
      </c>
      <c r="AR445" s="30" t="s">
        <v>79</v>
      </c>
      <c r="AS445" s="30">
        <v>84</v>
      </c>
      <c r="AT445" s="113">
        <v>27.05</v>
      </c>
      <c r="AU445" s="113">
        <v>34.33</v>
      </c>
      <c r="AV445" s="72">
        <v>31.648499999999999</v>
      </c>
      <c r="AW445" s="72">
        <v>34.33</v>
      </c>
      <c r="AX445" s="113">
        <v>36.299999999999997</v>
      </c>
      <c r="AY445" s="94">
        <v>39</v>
      </c>
      <c r="AZ445" s="108">
        <v>167</v>
      </c>
      <c r="BA445" s="112">
        <v>25.31</v>
      </c>
      <c r="BB445" s="112">
        <v>28.95</v>
      </c>
      <c r="BC445" s="112">
        <v>29.612699999999997</v>
      </c>
      <c r="BD445" s="112">
        <v>28.95</v>
      </c>
      <c r="BE445" s="70">
        <v>33.96</v>
      </c>
      <c r="BF445" s="70">
        <v>32.880000000000003</v>
      </c>
      <c r="BG445" s="109">
        <v>417</v>
      </c>
      <c r="BH445" s="112">
        <v>24.07</v>
      </c>
      <c r="BI445" s="112">
        <v>25.53</v>
      </c>
      <c r="BJ445" s="112">
        <v>28.161899999999999</v>
      </c>
      <c r="BK445" s="112">
        <v>25.53</v>
      </c>
      <c r="BL445" s="71">
        <v>32.28</v>
      </c>
      <c r="BM445" s="71">
        <v>29.04</v>
      </c>
      <c r="BN445" s="109">
        <v>834</v>
      </c>
      <c r="BO445" s="112">
        <v>23.35</v>
      </c>
      <c r="BP445" s="112">
        <v>24.44</v>
      </c>
      <c r="BQ445" s="112">
        <v>27.319500000000001</v>
      </c>
      <c r="BR445" s="112">
        <v>24.44</v>
      </c>
      <c r="BS445" s="71">
        <v>31.32</v>
      </c>
      <c r="BT445" s="71">
        <v>27.78</v>
      </c>
      <c r="BU445" s="109">
        <v>1667</v>
      </c>
      <c r="BV445" s="112">
        <v>22.76</v>
      </c>
      <c r="BW445" s="112">
        <v>23.2</v>
      </c>
      <c r="BX445" s="112">
        <v>26.629200000000001</v>
      </c>
      <c r="BY445" s="112">
        <v>23.2</v>
      </c>
      <c r="BZ445" s="76">
        <v>30.54</v>
      </c>
      <c r="CA445" s="76">
        <v>30.54</v>
      </c>
      <c r="CB445" s="106" t="str">
        <f t="shared" si="111"/>
        <v>Heineken - F1</v>
      </c>
      <c r="CC445" s="30"/>
      <c r="CD445" s="30"/>
      <c r="CE445" s="73"/>
      <c r="CF445" s="74"/>
      <c r="CG445" s="30"/>
      <c r="CH445" s="30"/>
      <c r="CI445" s="30">
        <v>100051</v>
      </c>
    </row>
    <row r="446" spans="1:87" ht="15" customHeight="1" x14ac:dyDescent="0.25">
      <c r="A446" s="30" t="s">
        <v>125</v>
      </c>
      <c r="B446" s="30">
        <v>88027412</v>
      </c>
      <c r="C446" s="30" t="s">
        <v>602</v>
      </c>
      <c r="D446" s="96">
        <f>VLOOKUP(B446,'Status update'!B:E,4,0)</f>
        <v>3</v>
      </c>
      <c r="E446" s="96">
        <f t="shared" si="114"/>
        <v>3</v>
      </c>
      <c r="F446" s="96">
        <f>VLOOKUP(B446,'Status update'!B:D,3,0)</f>
        <v>841</v>
      </c>
      <c r="G446" s="97">
        <f t="shared" si="100"/>
        <v>841</v>
      </c>
      <c r="H446" s="30"/>
      <c r="I446" s="30"/>
      <c r="J446" s="30"/>
      <c r="K446" s="98">
        <f t="shared" si="101"/>
        <v>10.011904761904763</v>
      </c>
      <c r="L446" s="98">
        <f t="shared" si="102"/>
        <v>10.011904761904763</v>
      </c>
      <c r="M446" s="99"/>
      <c r="N446" s="100">
        <f t="shared" si="103"/>
        <v>0</v>
      </c>
      <c r="O446" s="101"/>
      <c r="P446" s="102"/>
      <c r="Q446" s="103"/>
      <c r="R446" s="103"/>
      <c r="S446" s="30" t="s">
        <v>130</v>
      </c>
      <c r="T446" s="30" t="s">
        <v>74</v>
      </c>
      <c r="U446" s="30">
        <v>35</v>
      </c>
      <c r="V446" s="30">
        <v>28</v>
      </c>
      <c r="W446" s="30">
        <v>5</v>
      </c>
      <c r="X446" s="30">
        <v>84</v>
      </c>
      <c r="Y446" s="30" t="s">
        <v>75</v>
      </c>
      <c r="Z446" s="30">
        <v>6</v>
      </c>
      <c r="AA446" s="30" t="s">
        <v>76</v>
      </c>
      <c r="AB446" s="30" t="s">
        <v>117</v>
      </c>
      <c r="AC446" s="30">
        <v>77</v>
      </c>
      <c r="AD446" s="30">
        <v>84</v>
      </c>
      <c r="AE446" s="75"/>
      <c r="AF446" s="73"/>
      <c r="AG446" s="104">
        <f t="shared" si="104"/>
        <v>22.76</v>
      </c>
      <c r="AH446" s="104">
        <f t="shared" si="105"/>
        <v>26.629200000000001</v>
      </c>
      <c r="AI446" s="104">
        <f t="shared" si="106"/>
        <v>23.2</v>
      </c>
      <c r="AJ446" s="104">
        <f t="shared" si="107"/>
        <v>36.299999999999997</v>
      </c>
      <c r="AK446" s="104">
        <f t="shared" si="108"/>
        <v>39</v>
      </c>
      <c r="AL446" s="105">
        <f t="shared" si="109"/>
        <v>30.54</v>
      </c>
      <c r="AM446" s="105">
        <f t="shared" si="110"/>
        <v>30.54</v>
      </c>
      <c r="AN446" s="105"/>
      <c r="AO446" s="105"/>
      <c r="AP446" s="39">
        <v>5</v>
      </c>
      <c r="AQ446" s="30" t="s">
        <v>118</v>
      </c>
      <c r="AR446" s="30" t="s">
        <v>79</v>
      </c>
      <c r="AS446" s="30">
        <v>84</v>
      </c>
      <c r="AT446" s="113">
        <v>27.05</v>
      </c>
      <c r="AU446" s="113">
        <v>34.33</v>
      </c>
      <c r="AV446" s="72">
        <v>31.648499999999999</v>
      </c>
      <c r="AW446" s="72">
        <v>34.33</v>
      </c>
      <c r="AX446" s="113">
        <v>36.299999999999997</v>
      </c>
      <c r="AY446" s="94">
        <v>39</v>
      </c>
      <c r="AZ446" s="108">
        <v>167</v>
      </c>
      <c r="BA446" s="112">
        <v>25.31</v>
      </c>
      <c r="BB446" s="112">
        <v>28.95</v>
      </c>
      <c r="BC446" s="112">
        <v>29.612699999999997</v>
      </c>
      <c r="BD446" s="112">
        <v>28.95</v>
      </c>
      <c r="BE446" s="70">
        <v>33.96</v>
      </c>
      <c r="BF446" s="70">
        <v>32.880000000000003</v>
      </c>
      <c r="BG446" s="109">
        <v>417</v>
      </c>
      <c r="BH446" s="112">
        <v>24.07</v>
      </c>
      <c r="BI446" s="112">
        <v>25.53</v>
      </c>
      <c r="BJ446" s="112">
        <v>28.161899999999999</v>
      </c>
      <c r="BK446" s="112">
        <v>25.53</v>
      </c>
      <c r="BL446" s="71">
        <v>32.28</v>
      </c>
      <c r="BM446" s="71">
        <v>29.04</v>
      </c>
      <c r="BN446" s="109">
        <v>834</v>
      </c>
      <c r="BO446" s="112">
        <v>23.35</v>
      </c>
      <c r="BP446" s="112">
        <v>24.44</v>
      </c>
      <c r="BQ446" s="112">
        <v>27.319500000000001</v>
      </c>
      <c r="BR446" s="112">
        <v>24.44</v>
      </c>
      <c r="BS446" s="71">
        <v>31.32</v>
      </c>
      <c r="BT446" s="71">
        <v>27.78</v>
      </c>
      <c r="BU446" s="109">
        <v>1667</v>
      </c>
      <c r="BV446" s="112">
        <v>22.76</v>
      </c>
      <c r="BW446" s="112">
        <v>23.2</v>
      </c>
      <c r="BX446" s="112">
        <v>26.629200000000001</v>
      </c>
      <c r="BY446" s="112">
        <v>23.2</v>
      </c>
      <c r="BZ446" s="76">
        <v>30.54</v>
      </c>
      <c r="CA446" s="76">
        <v>30.54</v>
      </c>
      <c r="CB446" s="106" t="str">
        <f t="shared" si="111"/>
        <v>Heineken - F1</v>
      </c>
      <c r="CC446" s="30"/>
      <c r="CD446" s="30"/>
      <c r="CE446" s="73"/>
      <c r="CF446" s="74"/>
      <c r="CG446" s="30"/>
      <c r="CH446" s="30"/>
      <c r="CI446" s="30">
        <v>100051</v>
      </c>
    </row>
    <row r="447" spans="1:87" ht="15" customHeight="1" x14ac:dyDescent="0.25">
      <c r="A447" s="30" t="s">
        <v>125</v>
      </c>
      <c r="B447" s="30">
        <v>88027413</v>
      </c>
      <c r="C447" s="30" t="s">
        <v>603</v>
      </c>
      <c r="D447" s="96">
        <f>VLOOKUP(B447,'Status update'!B:E,4,0)</f>
        <v>3</v>
      </c>
      <c r="E447" s="96">
        <f t="shared" si="114"/>
        <v>3</v>
      </c>
      <c r="F447" s="96">
        <f>VLOOKUP(B447,'Status update'!B:D,3,0)</f>
        <v>861</v>
      </c>
      <c r="G447" s="97">
        <f t="shared" si="100"/>
        <v>861</v>
      </c>
      <c r="H447" s="30"/>
      <c r="I447" s="30"/>
      <c r="J447" s="30"/>
      <c r="K447" s="98">
        <f t="shared" si="101"/>
        <v>10.25</v>
      </c>
      <c r="L447" s="98">
        <f t="shared" si="102"/>
        <v>10.25</v>
      </c>
      <c r="M447" s="99"/>
      <c r="N447" s="100">
        <f t="shared" si="103"/>
        <v>0</v>
      </c>
      <c r="O447" s="101"/>
      <c r="P447" s="102"/>
      <c r="Q447" s="103"/>
      <c r="R447" s="103"/>
      <c r="S447" s="30" t="s">
        <v>130</v>
      </c>
      <c r="T447" s="30" t="s">
        <v>74</v>
      </c>
      <c r="U447" s="30">
        <v>35</v>
      </c>
      <c r="V447" s="30">
        <v>28</v>
      </c>
      <c r="W447" s="30">
        <v>5</v>
      </c>
      <c r="X447" s="30">
        <v>84</v>
      </c>
      <c r="Y447" s="30" t="s">
        <v>75</v>
      </c>
      <c r="Z447" s="30">
        <v>6</v>
      </c>
      <c r="AA447" s="30" t="s">
        <v>76</v>
      </c>
      <c r="AB447" s="30" t="s">
        <v>117</v>
      </c>
      <c r="AC447" s="30">
        <v>77</v>
      </c>
      <c r="AD447" s="30">
        <v>84</v>
      </c>
      <c r="AE447" s="75"/>
      <c r="AF447" s="73"/>
      <c r="AG447" s="104">
        <f t="shared" si="104"/>
        <v>22.76</v>
      </c>
      <c r="AH447" s="104">
        <f t="shared" si="105"/>
        <v>26.629200000000001</v>
      </c>
      <c r="AI447" s="104">
        <f t="shared" si="106"/>
        <v>23.2</v>
      </c>
      <c r="AJ447" s="104">
        <f t="shared" si="107"/>
        <v>36.299999999999997</v>
      </c>
      <c r="AK447" s="104">
        <f t="shared" si="108"/>
        <v>39</v>
      </c>
      <c r="AL447" s="105">
        <f t="shared" si="109"/>
        <v>30.54</v>
      </c>
      <c r="AM447" s="105">
        <f t="shared" si="110"/>
        <v>30.54</v>
      </c>
      <c r="AN447" s="105"/>
      <c r="AO447" s="105"/>
      <c r="AP447" s="39">
        <v>5</v>
      </c>
      <c r="AQ447" s="30" t="s">
        <v>118</v>
      </c>
      <c r="AR447" s="30" t="s">
        <v>79</v>
      </c>
      <c r="AS447" s="30">
        <v>84</v>
      </c>
      <c r="AT447" s="113">
        <v>27.05</v>
      </c>
      <c r="AU447" s="113">
        <v>34.33</v>
      </c>
      <c r="AV447" s="72">
        <v>31.648499999999999</v>
      </c>
      <c r="AW447" s="72">
        <v>34.33</v>
      </c>
      <c r="AX447" s="113">
        <v>36.299999999999997</v>
      </c>
      <c r="AY447" s="94">
        <v>39</v>
      </c>
      <c r="AZ447" s="108">
        <v>167</v>
      </c>
      <c r="BA447" s="112">
        <v>25.31</v>
      </c>
      <c r="BB447" s="112">
        <v>28.95</v>
      </c>
      <c r="BC447" s="112">
        <v>29.612699999999997</v>
      </c>
      <c r="BD447" s="112">
        <v>28.95</v>
      </c>
      <c r="BE447" s="70">
        <v>33.96</v>
      </c>
      <c r="BF447" s="70">
        <v>32.880000000000003</v>
      </c>
      <c r="BG447" s="109">
        <v>417</v>
      </c>
      <c r="BH447" s="112">
        <v>24.07</v>
      </c>
      <c r="BI447" s="112">
        <v>25.53</v>
      </c>
      <c r="BJ447" s="112">
        <v>28.161899999999999</v>
      </c>
      <c r="BK447" s="112">
        <v>25.53</v>
      </c>
      <c r="BL447" s="71">
        <v>32.28</v>
      </c>
      <c r="BM447" s="71">
        <v>29.04</v>
      </c>
      <c r="BN447" s="109">
        <v>834</v>
      </c>
      <c r="BO447" s="112">
        <v>23.35</v>
      </c>
      <c r="BP447" s="112">
        <v>24.44</v>
      </c>
      <c r="BQ447" s="112">
        <v>27.319500000000001</v>
      </c>
      <c r="BR447" s="112">
        <v>24.44</v>
      </c>
      <c r="BS447" s="71">
        <v>31.32</v>
      </c>
      <c r="BT447" s="71">
        <v>27.78</v>
      </c>
      <c r="BU447" s="109">
        <v>1667</v>
      </c>
      <c r="BV447" s="112">
        <v>22.76</v>
      </c>
      <c r="BW447" s="112">
        <v>23.2</v>
      </c>
      <c r="BX447" s="112">
        <v>26.629200000000001</v>
      </c>
      <c r="BY447" s="112">
        <v>23.2</v>
      </c>
      <c r="BZ447" s="76">
        <v>30.54</v>
      </c>
      <c r="CA447" s="76">
        <v>30.54</v>
      </c>
      <c r="CB447" s="106" t="str">
        <f t="shared" si="111"/>
        <v>Heineken - F1</v>
      </c>
      <c r="CC447" s="30"/>
      <c r="CD447" s="30"/>
      <c r="CE447" s="73"/>
      <c r="CF447" s="74"/>
      <c r="CG447" s="30"/>
      <c r="CH447" s="30"/>
      <c r="CI447" s="30">
        <v>100051</v>
      </c>
    </row>
    <row r="448" spans="1:87" ht="15" customHeight="1" x14ac:dyDescent="0.25">
      <c r="A448" s="30" t="s">
        <v>125</v>
      </c>
      <c r="B448" s="30">
        <v>88027414</v>
      </c>
      <c r="C448" s="30" t="s">
        <v>604</v>
      </c>
      <c r="D448" s="96">
        <f>VLOOKUP(B448,'Status update'!B:E,4,0)</f>
        <v>3</v>
      </c>
      <c r="E448" s="96">
        <f t="shared" si="114"/>
        <v>3</v>
      </c>
      <c r="F448" s="96">
        <f>VLOOKUP(B448,'Status update'!B:D,3,0)</f>
        <v>720</v>
      </c>
      <c r="G448" s="97">
        <f t="shared" si="100"/>
        <v>720</v>
      </c>
      <c r="H448" s="30"/>
      <c r="I448" s="30"/>
      <c r="J448" s="30"/>
      <c r="K448" s="98">
        <f t="shared" si="101"/>
        <v>8.5714285714285712</v>
      </c>
      <c r="L448" s="98">
        <f t="shared" si="102"/>
        <v>8.5714285714285712</v>
      </c>
      <c r="M448" s="99"/>
      <c r="N448" s="100">
        <f t="shared" si="103"/>
        <v>0</v>
      </c>
      <c r="O448" s="101"/>
      <c r="P448" s="102"/>
      <c r="Q448" s="103"/>
      <c r="R448" s="103"/>
      <c r="S448" s="30" t="s">
        <v>130</v>
      </c>
      <c r="T448" s="30" t="s">
        <v>74</v>
      </c>
      <c r="U448" s="30">
        <v>35</v>
      </c>
      <c r="V448" s="30">
        <v>28</v>
      </c>
      <c r="W448" s="30">
        <v>5</v>
      </c>
      <c r="X448" s="30">
        <v>84</v>
      </c>
      <c r="Y448" s="30" t="s">
        <v>75</v>
      </c>
      <c r="Z448" s="30">
        <v>6</v>
      </c>
      <c r="AA448" s="30" t="s">
        <v>76</v>
      </c>
      <c r="AB448" s="30" t="s">
        <v>117</v>
      </c>
      <c r="AC448" s="30">
        <v>77</v>
      </c>
      <c r="AD448" s="30">
        <v>84</v>
      </c>
      <c r="AE448" s="75"/>
      <c r="AF448" s="73"/>
      <c r="AG448" s="104">
        <f t="shared" si="104"/>
        <v>22.76</v>
      </c>
      <c r="AH448" s="104">
        <f t="shared" si="105"/>
        <v>26.629200000000001</v>
      </c>
      <c r="AI448" s="104">
        <f t="shared" si="106"/>
        <v>23.2</v>
      </c>
      <c r="AJ448" s="104">
        <f t="shared" si="107"/>
        <v>36.299999999999997</v>
      </c>
      <c r="AK448" s="104">
        <f t="shared" si="108"/>
        <v>39</v>
      </c>
      <c r="AL448" s="105">
        <f t="shared" si="109"/>
        <v>30.54</v>
      </c>
      <c r="AM448" s="105">
        <f t="shared" si="110"/>
        <v>30.54</v>
      </c>
      <c r="AN448" s="105"/>
      <c r="AO448" s="105"/>
      <c r="AP448" s="39">
        <v>5</v>
      </c>
      <c r="AQ448" s="30" t="s">
        <v>118</v>
      </c>
      <c r="AR448" s="30" t="s">
        <v>79</v>
      </c>
      <c r="AS448" s="30">
        <v>84</v>
      </c>
      <c r="AT448" s="113">
        <v>27.05</v>
      </c>
      <c r="AU448" s="113">
        <v>34.33</v>
      </c>
      <c r="AV448" s="72">
        <v>31.648499999999999</v>
      </c>
      <c r="AW448" s="72">
        <v>34.33</v>
      </c>
      <c r="AX448" s="113">
        <v>36.299999999999997</v>
      </c>
      <c r="AY448" s="94">
        <v>39</v>
      </c>
      <c r="AZ448" s="108">
        <v>167</v>
      </c>
      <c r="BA448" s="112">
        <v>25.31</v>
      </c>
      <c r="BB448" s="112">
        <v>28.95</v>
      </c>
      <c r="BC448" s="112">
        <v>29.612699999999997</v>
      </c>
      <c r="BD448" s="112">
        <v>28.95</v>
      </c>
      <c r="BE448" s="70">
        <v>33.96</v>
      </c>
      <c r="BF448" s="70">
        <v>32.880000000000003</v>
      </c>
      <c r="BG448" s="109">
        <v>417</v>
      </c>
      <c r="BH448" s="112">
        <v>24.07</v>
      </c>
      <c r="BI448" s="112">
        <v>25.53</v>
      </c>
      <c r="BJ448" s="112">
        <v>28.161899999999999</v>
      </c>
      <c r="BK448" s="112">
        <v>25.53</v>
      </c>
      <c r="BL448" s="71">
        <v>32.28</v>
      </c>
      <c r="BM448" s="71">
        <v>29.04</v>
      </c>
      <c r="BN448" s="109">
        <v>834</v>
      </c>
      <c r="BO448" s="112">
        <v>23.35</v>
      </c>
      <c r="BP448" s="112">
        <v>24.44</v>
      </c>
      <c r="BQ448" s="112">
        <v>27.319500000000001</v>
      </c>
      <c r="BR448" s="112">
        <v>24.44</v>
      </c>
      <c r="BS448" s="71">
        <v>31.32</v>
      </c>
      <c r="BT448" s="71">
        <v>27.78</v>
      </c>
      <c r="BU448" s="109">
        <v>1667</v>
      </c>
      <c r="BV448" s="112">
        <v>22.76</v>
      </c>
      <c r="BW448" s="112">
        <v>23.2</v>
      </c>
      <c r="BX448" s="112">
        <v>26.629200000000001</v>
      </c>
      <c r="BY448" s="112">
        <v>23.2</v>
      </c>
      <c r="BZ448" s="76">
        <v>30.54</v>
      </c>
      <c r="CA448" s="76">
        <v>30.54</v>
      </c>
      <c r="CB448" s="106" t="str">
        <f t="shared" si="111"/>
        <v>Heineken - F1</v>
      </c>
      <c r="CC448" s="30"/>
      <c r="CD448" s="30"/>
      <c r="CE448" s="73"/>
      <c r="CF448" s="74"/>
      <c r="CG448" s="30"/>
      <c r="CH448" s="30"/>
      <c r="CI448" s="30">
        <v>100051</v>
      </c>
    </row>
    <row r="449" spans="1:87" ht="15" customHeight="1" x14ac:dyDescent="0.25">
      <c r="A449" s="30" t="s">
        <v>125</v>
      </c>
      <c r="B449" s="30">
        <v>88027415</v>
      </c>
      <c r="C449" s="30" t="s">
        <v>605</v>
      </c>
      <c r="D449" s="96">
        <f>VLOOKUP(B449,'Status update'!B:E,4,0)</f>
        <v>1</v>
      </c>
      <c r="E449" s="96">
        <v>3</v>
      </c>
      <c r="F449" s="96">
        <f>VLOOKUP(B449,'Status update'!B:D,3,0)</f>
        <v>22</v>
      </c>
      <c r="G449" s="97">
        <f t="shared" ref="G449:G512" si="115">F449-Q449-R449+M449</f>
        <v>22</v>
      </c>
      <c r="H449" s="30"/>
      <c r="I449" s="30"/>
      <c r="J449" s="30"/>
      <c r="K449" s="98">
        <f t="shared" ref="K449:K512" si="116">F449/X449</f>
        <v>0.26190476190476192</v>
      </c>
      <c r="L449" s="98">
        <f t="shared" ref="L449:L512" si="117">G449/X449</f>
        <v>0.26190476190476192</v>
      </c>
      <c r="M449" s="99"/>
      <c r="N449" s="100">
        <f t="shared" ref="N449:N512" si="118">M449*AH449</f>
        <v>0</v>
      </c>
      <c r="O449" s="101">
        <v>1</v>
      </c>
      <c r="P449" s="102"/>
      <c r="Q449" s="103"/>
      <c r="R449" s="103"/>
      <c r="S449" s="30" t="s">
        <v>130</v>
      </c>
      <c r="T449" s="30" t="s">
        <v>74</v>
      </c>
      <c r="U449" s="30">
        <v>35</v>
      </c>
      <c r="V449" s="30">
        <v>28</v>
      </c>
      <c r="W449" s="30">
        <v>5</v>
      </c>
      <c r="X449" s="30">
        <v>84</v>
      </c>
      <c r="Y449" s="30" t="s">
        <v>75</v>
      </c>
      <c r="Z449" s="30">
        <v>6</v>
      </c>
      <c r="AA449" s="30" t="s">
        <v>76</v>
      </c>
      <c r="AB449" s="30" t="s">
        <v>117</v>
      </c>
      <c r="AC449" s="30">
        <v>77</v>
      </c>
      <c r="AD449" s="30">
        <v>84</v>
      </c>
      <c r="AE449" s="75"/>
      <c r="AF449" s="73"/>
      <c r="AG449" s="104">
        <f t="shared" ref="AG449:AG512" si="119">IF($AP449=1,AT449,IF($AP449=2,BA449,IF($AP449=3,BH449,IF($AP449=4,BO449,IF($AP449=5,BV449,0)))))</f>
        <v>22.76</v>
      </c>
      <c r="AH449" s="104">
        <f t="shared" ref="AH449:AH512" si="120">IF($AP449=1,AV449,IF(AP449=2,BC449,IF(AP449=3,BJ449,IF(AP449=4,BQ449,IF(AP449=5,BX449,0)))))</f>
        <v>26.629200000000001</v>
      </c>
      <c r="AI449" s="104">
        <f t="shared" ref="AI449:AI512" si="121">IF($AP449=1,AW449,IF(AP449=2,BD449,IF(AP449=3,BK449,IF(AP449=4,BR449,IF(AP449=5,BY449,0)))))</f>
        <v>23.2</v>
      </c>
      <c r="AJ449" s="104">
        <f t="shared" ref="AJ449:AJ512" si="122">AX449</f>
        <v>36.299999999999997</v>
      </c>
      <c r="AK449" s="104">
        <f t="shared" ref="AK449:AK512" si="123">AY449</f>
        <v>39</v>
      </c>
      <c r="AL449" s="105">
        <f t="shared" ref="AL449:AL512" si="124">IF($AP449=1,AX449,IF($AP449=2,BE449,IF($AP449=3,BL449,IF($AP449=4,BS449,IF($AP449=5,BZ449,0)))))</f>
        <v>30.54</v>
      </c>
      <c r="AM449" s="105">
        <f t="shared" ref="AM449:AM512" si="125">IF($AP449=1,AY449,IF($AP449=2,BF449,IF($AP449=3,BM449,IF($AP449=4,BT449,IF($AP449=5,CA449,0)))))</f>
        <v>30.54</v>
      </c>
      <c r="AN449" s="105"/>
      <c r="AO449" s="105"/>
      <c r="AP449" s="39">
        <v>5</v>
      </c>
      <c r="AQ449" s="30" t="s">
        <v>118</v>
      </c>
      <c r="AR449" s="30" t="s">
        <v>79</v>
      </c>
      <c r="AS449" s="30">
        <v>84</v>
      </c>
      <c r="AT449" s="113">
        <v>27.05</v>
      </c>
      <c r="AU449" s="113">
        <v>34.33</v>
      </c>
      <c r="AV449" s="72">
        <v>31.648499999999999</v>
      </c>
      <c r="AW449" s="72">
        <v>34.33</v>
      </c>
      <c r="AX449" s="113">
        <v>36.299999999999997</v>
      </c>
      <c r="AY449" s="94">
        <v>39</v>
      </c>
      <c r="AZ449" s="108">
        <v>167</v>
      </c>
      <c r="BA449" s="112">
        <v>25.31</v>
      </c>
      <c r="BB449" s="112">
        <v>28.95</v>
      </c>
      <c r="BC449" s="112">
        <v>29.612699999999997</v>
      </c>
      <c r="BD449" s="112">
        <v>28.95</v>
      </c>
      <c r="BE449" s="70">
        <v>33.96</v>
      </c>
      <c r="BF449" s="70">
        <v>32.880000000000003</v>
      </c>
      <c r="BG449" s="109">
        <v>417</v>
      </c>
      <c r="BH449" s="112">
        <v>24.07</v>
      </c>
      <c r="BI449" s="112">
        <v>25.53</v>
      </c>
      <c r="BJ449" s="112">
        <v>28.161899999999999</v>
      </c>
      <c r="BK449" s="112">
        <v>25.53</v>
      </c>
      <c r="BL449" s="71">
        <v>32.28</v>
      </c>
      <c r="BM449" s="71">
        <v>29.04</v>
      </c>
      <c r="BN449" s="109">
        <v>834</v>
      </c>
      <c r="BO449" s="112">
        <v>23.35</v>
      </c>
      <c r="BP449" s="112">
        <v>24.44</v>
      </c>
      <c r="BQ449" s="112">
        <v>27.319500000000001</v>
      </c>
      <c r="BR449" s="112">
        <v>24.44</v>
      </c>
      <c r="BS449" s="71">
        <v>31.32</v>
      </c>
      <c r="BT449" s="71">
        <v>27.78</v>
      </c>
      <c r="BU449" s="109">
        <v>1667</v>
      </c>
      <c r="BV449" s="112">
        <v>22.76</v>
      </c>
      <c r="BW449" s="112">
        <v>23.2</v>
      </c>
      <c r="BX449" s="112">
        <v>26.629200000000001</v>
      </c>
      <c r="BY449" s="112">
        <v>23.2</v>
      </c>
      <c r="BZ449" s="76">
        <v>30.54</v>
      </c>
      <c r="CA449" s="76">
        <v>30.54</v>
      </c>
      <c r="CB449" s="106" t="str">
        <f t="shared" ref="CB449:CB512" si="126">A449</f>
        <v>Heineken - F1</v>
      </c>
      <c r="CC449" s="30"/>
      <c r="CD449" s="30"/>
      <c r="CE449" s="73"/>
      <c r="CF449" s="74"/>
      <c r="CG449" s="30"/>
      <c r="CH449" s="30"/>
      <c r="CI449" s="30">
        <v>100051</v>
      </c>
    </row>
    <row r="450" spans="1:87" ht="15" customHeight="1" x14ac:dyDescent="0.25">
      <c r="A450" s="30" t="s">
        <v>71</v>
      </c>
      <c r="B450" s="30">
        <v>88027221</v>
      </c>
      <c r="C450" s="30" t="s">
        <v>606</v>
      </c>
      <c r="D450" s="96">
        <f>VLOOKUP(B450,'Status update'!B:E,4,0)</f>
        <v>1</v>
      </c>
      <c r="E450" s="96">
        <f t="shared" ref="E450:E461" si="127">D450</f>
        <v>1</v>
      </c>
      <c r="F450" s="96">
        <f>VLOOKUP(B450,'Status update'!B:D,3,0)</f>
        <v>0</v>
      </c>
      <c r="G450" s="97">
        <f t="shared" si="115"/>
        <v>0</v>
      </c>
      <c r="H450" s="30"/>
      <c r="I450" s="30"/>
      <c r="J450" s="30"/>
      <c r="K450" s="98">
        <f t="shared" si="116"/>
        <v>0</v>
      </c>
      <c r="L450" s="98">
        <f t="shared" si="117"/>
        <v>0</v>
      </c>
      <c r="M450" s="99"/>
      <c r="N450" s="100">
        <f t="shared" si="118"/>
        <v>0</v>
      </c>
      <c r="O450" s="101"/>
      <c r="P450" s="102"/>
      <c r="Q450" s="103"/>
      <c r="R450" s="103"/>
      <c r="S450" s="30" t="s">
        <v>73</v>
      </c>
      <c r="T450" s="30" t="s">
        <v>74</v>
      </c>
      <c r="U450" s="30">
        <v>40</v>
      </c>
      <c r="V450" s="30">
        <v>30</v>
      </c>
      <c r="W450" s="30">
        <v>20</v>
      </c>
      <c r="X450" s="30">
        <v>20</v>
      </c>
      <c r="Y450" s="30" t="s">
        <v>75</v>
      </c>
      <c r="Z450" s="30">
        <v>5</v>
      </c>
      <c r="AA450" s="30" t="s">
        <v>76</v>
      </c>
      <c r="AB450" s="30" t="s">
        <v>77</v>
      </c>
      <c r="AC450" s="30">
        <v>70</v>
      </c>
      <c r="AD450" s="30">
        <v>77</v>
      </c>
      <c r="AE450" s="75"/>
      <c r="AF450" s="73"/>
      <c r="AG450" s="104">
        <f t="shared" si="119"/>
        <v>138</v>
      </c>
      <c r="AH450" s="104">
        <f t="shared" si="120"/>
        <v>147.66</v>
      </c>
      <c r="AI450" s="104">
        <f t="shared" si="121"/>
        <v>144.53</v>
      </c>
      <c r="AJ450" s="104">
        <f t="shared" si="122"/>
        <v>167.8</v>
      </c>
      <c r="AK450" s="104">
        <f t="shared" si="123"/>
        <v>164.25</v>
      </c>
      <c r="AL450" s="105">
        <f t="shared" si="124"/>
        <v>167.8</v>
      </c>
      <c r="AM450" s="105">
        <f t="shared" si="125"/>
        <v>164.25</v>
      </c>
      <c r="AN450" s="105"/>
      <c r="AO450" s="105"/>
      <c r="AP450" s="39">
        <f t="shared" si="113"/>
        <v>1</v>
      </c>
      <c r="AQ450" s="30" t="s">
        <v>118</v>
      </c>
      <c r="AR450" s="30" t="s">
        <v>79</v>
      </c>
      <c r="AS450" s="30">
        <v>20</v>
      </c>
      <c r="AT450" s="113">
        <v>138</v>
      </c>
      <c r="AU450" s="113">
        <v>144.53</v>
      </c>
      <c r="AV450" s="72">
        <v>147.66</v>
      </c>
      <c r="AW450" s="72">
        <v>144.53</v>
      </c>
      <c r="AX450" s="113">
        <v>167.8</v>
      </c>
      <c r="AY450" s="113">
        <v>164.25</v>
      </c>
      <c r="AZ450" s="108">
        <v>50</v>
      </c>
      <c r="BA450" s="112">
        <v>90</v>
      </c>
      <c r="BB450" s="112">
        <v>92.23</v>
      </c>
      <c r="BC450" s="112">
        <v>96.300000000000011</v>
      </c>
      <c r="BD450" s="112">
        <v>92.23</v>
      </c>
      <c r="BE450" s="112">
        <v>109.45</v>
      </c>
      <c r="BF450" s="112">
        <v>104.80000000000001</v>
      </c>
      <c r="BG450" s="109">
        <v>100</v>
      </c>
      <c r="BH450" s="112">
        <v>75.02</v>
      </c>
      <c r="BI450" s="112">
        <v>76.89</v>
      </c>
      <c r="BJ450" s="112">
        <v>80.2714</v>
      </c>
      <c r="BK450" s="112">
        <v>76.89</v>
      </c>
      <c r="BL450" s="112">
        <v>91.199999999999989</v>
      </c>
      <c r="BM450" s="112">
        <v>87.4</v>
      </c>
      <c r="BN450" s="109"/>
      <c r="BO450" s="112"/>
      <c r="BP450" s="112"/>
      <c r="BQ450" s="112"/>
      <c r="BR450" s="112"/>
      <c r="BS450" s="112"/>
      <c r="BT450" s="112"/>
      <c r="BU450" s="109"/>
      <c r="BV450" s="112"/>
      <c r="BW450" s="112"/>
      <c r="BX450" s="112"/>
      <c r="BY450" s="112"/>
      <c r="BZ450" s="112"/>
      <c r="CA450" s="112"/>
      <c r="CB450" s="106" t="str">
        <f t="shared" si="126"/>
        <v>Heineken</v>
      </c>
      <c r="CC450" s="30"/>
      <c r="CD450" s="30"/>
      <c r="CE450" s="73"/>
      <c r="CF450" s="74"/>
      <c r="CG450" s="30"/>
      <c r="CH450" s="30"/>
      <c r="CI450" s="30">
        <v>100051</v>
      </c>
    </row>
    <row r="451" spans="1:87" ht="15" customHeight="1" x14ac:dyDescent="0.25">
      <c r="A451" s="30" t="s">
        <v>183</v>
      </c>
      <c r="B451" s="30">
        <v>88027229</v>
      </c>
      <c r="C451" s="30" t="s">
        <v>607</v>
      </c>
      <c r="D451" s="96">
        <f>VLOOKUP(B451,'Status update'!B:E,4,0)</f>
        <v>1</v>
      </c>
      <c r="E451" s="96">
        <f t="shared" si="127"/>
        <v>1</v>
      </c>
      <c r="F451" s="96">
        <f>VLOOKUP(B451,'Status update'!B:D,3,0)</f>
        <v>0</v>
      </c>
      <c r="G451" s="97">
        <f t="shared" si="115"/>
        <v>-33</v>
      </c>
      <c r="H451" s="30"/>
      <c r="I451" s="30"/>
      <c r="J451" s="30"/>
      <c r="K451" s="98">
        <f t="shared" si="116"/>
        <v>0</v>
      </c>
      <c r="L451" s="98">
        <f t="shared" si="117"/>
        <v>-0.33</v>
      </c>
      <c r="M451" s="99"/>
      <c r="N451" s="100">
        <f t="shared" si="118"/>
        <v>0</v>
      </c>
      <c r="O451" s="101"/>
      <c r="P451" s="102"/>
      <c r="Q451" s="103">
        <v>33</v>
      </c>
      <c r="R451" s="103"/>
      <c r="S451" s="30" t="s">
        <v>73</v>
      </c>
      <c r="T451" s="30" t="s">
        <v>536</v>
      </c>
      <c r="U451" s="30">
        <v>125</v>
      </c>
      <c r="V451" s="30">
        <v>55</v>
      </c>
      <c r="W451" s="30">
        <v>3.2</v>
      </c>
      <c r="X451" s="30">
        <v>100</v>
      </c>
      <c r="Y451" s="30" t="s">
        <v>83</v>
      </c>
      <c r="Z451" s="30">
        <v>1</v>
      </c>
      <c r="AA451" s="30" t="s">
        <v>283</v>
      </c>
      <c r="AB451" s="30" t="s">
        <v>77</v>
      </c>
      <c r="AC451" s="30">
        <v>20</v>
      </c>
      <c r="AD451" s="30"/>
      <c r="AE451" s="75"/>
      <c r="AF451" s="73"/>
      <c r="AG451" s="104">
        <f t="shared" si="119"/>
        <v>36.68</v>
      </c>
      <c r="AH451" s="104">
        <f t="shared" si="120"/>
        <v>36.68</v>
      </c>
      <c r="AI451" s="104">
        <f t="shared" si="121"/>
        <v>0</v>
      </c>
      <c r="AJ451" s="104">
        <f t="shared" si="122"/>
        <v>41.68</v>
      </c>
      <c r="AK451" s="104">
        <f t="shared" si="123"/>
        <v>41.68</v>
      </c>
      <c r="AL451" s="105">
        <f t="shared" si="124"/>
        <v>41.68</v>
      </c>
      <c r="AM451" s="105">
        <f t="shared" si="125"/>
        <v>41.68</v>
      </c>
      <c r="AN451" s="105"/>
      <c r="AO451" s="105"/>
      <c r="AP451" s="39">
        <f t="shared" si="113"/>
        <v>1</v>
      </c>
      <c r="AQ451" s="30" t="s">
        <v>91</v>
      </c>
      <c r="AR451" s="30"/>
      <c r="AS451" s="30">
        <v>100</v>
      </c>
      <c r="AT451" s="113">
        <v>36.68</v>
      </c>
      <c r="AU451" s="113"/>
      <c r="AV451" s="72">
        <v>36.68</v>
      </c>
      <c r="AW451" s="72"/>
      <c r="AX451" s="113">
        <v>41.68</v>
      </c>
      <c r="AY451" s="113">
        <v>41.68</v>
      </c>
      <c r="AZ451" s="108">
        <v>250</v>
      </c>
      <c r="BA451" s="112">
        <v>36.25</v>
      </c>
      <c r="BB451" s="112"/>
      <c r="BC451" s="112">
        <v>36.25</v>
      </c>
      <c r="BD451" s="112"/>
      <c r="BE451" s="112">
        <v>41.19</v>
      </c>
      <c r="BF451" s="112">
        <v>41.19</v>
      </c>
      <c r="BG451" s="109">
        <v>500</v>
      </c>
      <c r="BH451" s="112">
        <v>35.75</v>
      </c>
      <c r="BI451" s="112"/>
      <c r="BJ451" s="112">
        <v>35.75</v>
      </c>
      <c r="BK451" s="112"/>
      <c r="BL451" s="112">
        <v>40.630000000000003</v>
      </c>
      <c r="BM451" s="112">
        <v>40.630000000000003</v>
      </c>
      <c r="BN451" s="109">
        <v>1000</v>
      </c>
      <c r="BO451" s="112">
        <v>34.75</v>
      </c>
      <c r="BP451" s="112"/>
      <c r="BQ451" s="112">
        <v>34.75</v>
      </c>
      <c r="BR451" s="112"/>
      <c r="BS451" s="112">
        <v>39.49</v>
      </c>
      <c r="BT451" s="112">
        <v>39.49</v>
      </c>
      <c r="BU451" s="109">
        <v>2500</v>
      </c>
      <c r="BV451" s="112">
        <v>33.92</v>
      </c>
      <c r="BW451" s="112"/>
      <c r="BX451" s="112">
        <v>33.92</v>
      </c>
      <c r="BY451" s="112"/>
      <c r="BZ451" s="112">
        <v>38.549999999999997</v>
      </c>
      <c r="CA451" s="112">
        <v>38.549999999999997</v>
      </c>
      <c r="CB451" s="106" t="str">
        <f t="shared" si="126"/>
        <v>Desperados</v>
      </c>
      <c r="CC451" s="30"/>
      <c r="CD451" s="30"/>
      <c r="CE451" s="73"/>
      <c r="CF451" s="74"/>
      <c r="CG451" s="30"/>
      <c r="CH451" s="30"/>
      <c r="CI451" s="30">
        <v>102035</v>
      </c>
    </row>
    <row r="452" spans="1:87" ht="15" customHeight="1" x14ac:dyDescent="0.25">
      <c r="A452" s="30" t="s">
        <v>183</v>
      </c>
      <c r="B452" s="30">
        <v>88027238</v>
      </c>
      <c r="C452" s="30" t="s">
        <v>608</v>
      </c>
      <c r="D452" s="96">
        <f>VLOOKUP(B452,'Status update'!B:E,4,0)</f>
        <v>1</v>
      </c>
      <c r="E452" s="96">
        <f t="shared" si="127"/>
        <v>1</v>
      </c>
      <c r="F452" s="96">
        <f>VLOOKUP(B452,'Status update'!B:D,3,0)</f>
        <v>0</v>
      </c>
      <c r="G452" s="97">
        <f t="shared" si="115"/>
        <v>0</v>
      </c>
      <c r="H452" s="30"/>
      <c r="I452" s="30"/>
      <c r="J452" s="30"/>
      <c r="K452" s="98">
        <f t="shared" si="116"/>
        <v>0</v>
      </c>
      <c r="L452" s="98">
        <f t="shared" si="117"/>
        <v>0</v>
      </c>
      <c r="M452" s="99"/>
      <c r="N452" s="100">
        <f t="shared" si="118"/>
        <v>0</v>
      </c>
      <c r="O452" s="101"/>
      <c r="P452" s="102"/>
      <c r="Q452" s="103"/>
      <c r="R452" s="103"/>
      <c r="S452" s="30" t="s">
        <v>81</v>
      </c>
      <c r="T452" s="30" t="s">
        <v>82</v>
      </c>
      <c r="U452" s="30">
        <v>34.5</v>
      </c>
      <c r="V452" s="30">
        <v>20</v>
      </c>
      <c r="W452" s="30">
        <v>23.5</v>
      </c>
      <c r="X452" s="30">
        <v>100</v>
      </c>
      <c r="Y452" s="30" t="s">
        <v>83</v>
      </c>
      <c r="Z452" s="30">
        <v>1</v>
      </c>
      <c r="AA452" s="30" t="s">
        <v>76</v>
      </c>
      <c r="AB452" s="30" t="s">
        <v>84</v>
      </c>
      <c r="AC452" s="30">
        <v>60</v>
      </c>
      <c r="AD452" s="30"/>
      <c r="AE452" s="75"/>
      <c r="AF452" s="73"/>
      <c r="AG452" s="104">
        <f t="shared" si="119"/>
        <v>205</v>
      </c>
      <c r="AH452" s="104">
        <f t="shared" si="120"/>
        <v>233.70000000000002</v>
      </c>
      <c r="AI452" s="104">
        <f t="shared" si="121"/>
        <v>0</v>
      </c>
      <c r="AJ452" s="104">
        <f t="shared" si="122"/>
        <v>270.23</v>
      </c>
      <c r="AK452" s="104">
        <f t="shared" si="123"/>
        <v>270.23</v>
      </c>
      <c r="AL452" s="105">
        <f t="shared" si="124"/>
        <v>270.23</v>
      </c>
      <c r="AM452" s="105">
        <f t="shared" si="125"/>
        <v>270.23</v>
      </c>
      <c r="AN452" s="105"/>
      <c r="AO452" s="105"/>
      <c r="AP452" s="39">
        <f t="shared" si="113"/>
        <v>1</v>
      </c>
      <c r="AQ452" s="30" t="s">
        <v>78</v>
      </c>
      <c r="AR452" s="30"/>
      <c r="AS452" s="30">
        <v>100</v>
      </c>
      <c r="AT452" s="113">
        <v>205</v>
      </c>
      <c r="AU452" s="113"/>
      <c r="AV452" s="72">
        <v>233.70000000000002</v>
      </c>
      <c r="AW452" s="72"/>
      <c r="AX452" s="113">
        <v>270.23</v>
      </c>
      <c r="AY452" s="113">
        <v>270.23</v>
      </c>
      <c r="AZ452" s="108">
        <v>250</v>
      </c>
      <c r="BA452" s="112">
        <v>185</v>
      </c>
      <c r="BB452" s="112"/>
      <c r="BC452" s="112">
        <v>210.90000000000003</v>
      </c>
      <c r="BD452" s="112"/>
      <c r="BE452" s="112">
        <v>243.86</v>
      </c>
      <c r="BF452" s="112">
        <v>243.86</v>
      </c>
      <c r="BG452" s="109">
        <v>500</v>
      </c>
      <c r="BH452" s="112">
        <v>175</v>
      </c>
      <c r="BI452" s="112"/>
      <c r="BJ452" s="112">
        <v>199.50000000000003</v>
      </c>
      <c r="BK452" s="112"/>
      <c r="BL452" s="112">
        <v>230.68</v>
      </c>
      <c r="BM452" s="112">
        <v>230.68</v>
      </c>
      <c r="BN452" s="109"/>
      <c r="BO452" s="112"/>
      <c r="BP452" s="112"/>
      <c r="BQ452" s="112"/>
      <c r="BR452" s="112"/>
      <c r="BS452" s="112"/>
      <c r="BT452" s="112"/>
      <c r="BU452" s="109"/>
      <c r="BV452" s="112"/>
      <c r="BW452" s="112"/>
      <c r="BX452" s="112"/>
      <c r="BY452" s="112"/>
      <c r="BZ452" s="112"/>
      <c r="CA452" s="112"/>
      <c r="CB452" s="106" t="str">
        <f t="shared" si="126"/>
        <v>Desperados</v>
      </c>
      <c r="CC452" s="30"/>
      <c r="CD452" s="30"/>
      <c r="CE452" s="73"/>
      <c r="CF452" s="74"/>
      <c r="CG452" s="30"/>
      <c r="CH452" s="30"/>
      <c r="CI452" s="30">
        <v>100049</v>
      </c>
    </row>
    <row r="453" spans="1:87" ht="15" customHeight="1" x14ac:dyDescent="0.25">
      <c r="A453" s="30" t="s">
        <v>183</v>
      </c>
      <c r="B453" s="30">
        <v>88027245</v>
      </c>
      <c r="C453" s="30" t="s">
        <v>609</v>
      </c>
      <c r="D453" s="96">
        <f>VLOOKUP(B453,'Status update'!B:E,4,0)</f>
        <v>1</v>
      </c>
      <c r="E453" s="96">
        <f t="shared" si="127"/>
        <v>1</v>
      </c>
      <c r="F453" s="96">
        <f>VLOOKUP(B453,'Status update'!B:D,3,0)</f>
        <v>0</v>
      </c>
      <c r="G453" s="97">
        <f t="shared" si="115"/>
        <v>0</v>
      </c>
      <c r="H453" s="30"/>
      <c r="I453" s="30"/>
      <c r="J453" s="30"/>
      <c r="K453" s="98">
        <f t="shared" si="116"/>
        <v>0</v>
      </c>
      <c r="L453" s="98">
        <f t="shared" si="117"/>
        <v>0</v>
      </c>
      <c r="M453" s="99"/>
      <c r="N453" s="100">
        <f t="shared" si="118"/>
        <v>0</v>
      </c>
      <c r="O453" s="101"/>
      <c r="P453" s="102"/>
      <c r="Q453" s="103"/>
      <c r="R453" s="103"/>
      <c r="S453" s="30" t="s">
        <v>81</v>
      </c>
      <c r="T453" s="30" t="s">
        <v>82</v>
      </c>
      <c r="U453" s="30">
        <v>6.3</v>
      </c>
      <c r="V453" s="30">
        <v>6.3</v>
      </c>
      <c r="W453" s="30">
        <v>22.7</v>
      </c>
      <c r="X453" s="30">
        <v>100</v>
      </c>
      <c r="Y453" s="30" t="s">
        <v>83</v>
      </c>
      <c r="Z453" s="30">
        <v>1</v>
      </c>
      <c r="AA453" s="30" t="s">
        <v>76</v>
      </c>
      <c r="AB453" s="30" t="s">
        <v>84</v>
      </c>
      <c r="AC453" s="30">
        <v>60</v>
      </c>
      <c r="AD453" s="30"/>
      <c r="AE453" s="75"/>
      <c r="AF453" s="73"/>
      <c r="AG453" s="104">
        <f t="shared" si="119"/>
        <v>21</v>
      </c>
      <c r="AH453" s="104">
        <f t="shared" si="120"/>
        <v>23.94</v>
      </c>
      <c r="AI453" s="104">
        <f t="shared" si="121"/>
        <v>0</v>
      </c>
      <c r="AJ453" s="104">
        <f t="shared" si="122"/>
        <v>27.68</v>
      </c>
      <c r="AK453" s="104">
        <f t="shared" si="123"/>
        <v>27.68</v>
      </c>
      <c r="AL453" s="105">
        <f t="shared" si="124"/>
        <v>27.68</v>
      </c>
      <c r="AM453" s="105">
        <f t="shared" si="125"/>
        <v>27.68</v>
      </c>
      <c r="AN453" s="105"/>
      <c r="AO453" s="105"/>
      <c r="AP453" s="39">
        <f t="shared" si="113"/>
        <v>1</v>
      </c>
      <c r="AQ453" s="30" t="s">
        <v>78</v>
      </c>
      <c r="AR453" s="30"/>
      <c r="AS453" s="30">
        <v>100</v>
      </c>
      <c r="AT453" s="113">
        <v>21</v>
      </c>
      <c r="AU453" s="113"/>
      <c r="AV453" s="72">
        <v>23.94</v>
      </c>
      <c r="AW453" s="72"/>
      <c r="AX453" s="113">
        <v>27.68</v>
      </c>
      <c r="AY453" s="113">
        <v>27.68</v>
      </c>
      <c r="AZ453" s="108">
        <v>250</v>
      </c>
      <c r="BA453" s="112">
        <v>19</v>
      </c>
      <c r="BB453" s="112"/>
      <c r="BC453" s="112">
        <v>21.660000000000004</v>
      </c>
      <c r="BD453" s="112"/>
      <c r="BE453" s="112">
        <v>25.05</v>
      </c>
      <c r="BF453" s="112">
        <v>25.05</v>
      </c>
      <c r="BG453" s="109">
        <v>500</v>
      </c>
      <c r="BH453" s="112">
        <v>17</v>
      </c>
      <c r="BI453" s="112"/>
      <c r="BJ453" s="112">
        <v>19.380000000000003</v>
      </c>
      <c r="BK453" s="112"/>
      <c r="BL453" s="112">
        <v>22.41</v>
      </c>
      <c r="BM453" s="112">
        <v>22.41</v>
      </c>
      <c r="BN453" s="109">
        <v>1000</v>
      </c>
      <c r="BO453" s="112">
        <v>15</v>
      </c>
      <c r="BP453" s="112"/>
      <c r="BQ453" s="112">
        <v>17.100000000000001</v>
      </c>
      <c r="BR453" s="112"/>
      <c r="BS453" s="112">
        <v>19.77</v>
      </c>
      <c r="BT453" s="112">
        <v>19.77</v>
      </c>
      <c r="BU453" s="109"/>
      <c r="BV453" s="112"/>
      <c r="BW453" s="112"/>
      <c r="BX453" s="112"/>
      <c r="BY453" s="112"/>
      <c r="BZ453" s="112"/>
      <c r="CA453" s="112"/>
      <c r="CB453" s="106" t="str">
        <f t="shared" si="126"/>
        <v>Desperados</v>
      </c>
      <c r="CC453" s="30"/>
      <c r="CD453" s="30"/>
      <c r="CE453" s="73"/>
      <c r="CF453" s="74"/>
      <c r="CG453" s="30"/>
      <c r="CH453" s="30"/>
      <c r="CI453" s="30">
        <v>100049</v>
      </c>
    </row>
    <row r="454" spans="1:87" ht="15" customHeight="1" x14ac:dyDescent="0.25">
      <c r="A454" s="30" t="s">
        <v>183</v>
      </c>
      <c r="B454" s="30">
        <v>88027246</v>
      </c>
      <c r="C454" s="30" t="s">
        <v>610</v>
      </c>
      <c r="D454" s="96">
        <f>VLOOKUP(B454,'Status update'!B:E,4,0)</f>
        <v>1</v>
      </c>
      <c r="E454" s="96">
        <f t="shared" si="127"/>
        <v>1</v>
      </c>
      <c r="F454" s="96">
        <f>VLOOKUP(B454,'Status update'!B:D,3,0)</f>
        <v>0</v>
      </c>
      <c r="G454" s="97">
        <f t="shared" si="115"/>
        <v>0</v>
      </c>
      <c r="H454" s="30"/>
      <c r="I454" s="30"/>
      <c r="J454" s="30"/>
      <c r="K454" s="98">
        <f t="shared" si="116"/>
        <v>0</v>
      </c>
      <c r="L454" s="98">
        <f t="shared" si="117"/>
        <v>0</v>
      </c>
      <c r="M454" s="99"/>
      <c r="N454" s="100">
        <f t="shared" si="118"/>
        <v>0</v>
      </c>
      <c r="O454" s="101"/>
      <c r="P454" s="102"/>
      <c r="Q454" s="103"/>
      <c r="R454" s="103"/>
      <c r="S454" s="30" t="s">
        <v>81</v>
      </c>
      <c r="T454" s="30" t="s">
        <v>82</v>
      </c>
      <c r="U454" s="30">
        <v>6.3</v>
      </c>
      <c r="V454" s="30">
        <v>6.3</v>
      </c>
      <c r="W454" s="30">
        <v>22.7</v>
      </c>
      <c r="X454" s="30">
        <v>100</v>
      </c>
      <c r="Y454" s="30" t="s">
        <v>83</v>
      </c>
      <c r="Z454" s="30">
        <v>1</v>
      </c>
      <c r="AA454" s="30" t="s">
        <v>76</v>
      </c>
      <c r="AB454" s="30" t="s">
        <v>113</v>
      </c>
      <c r="AC454" s="30">
        <v>60</v>
      </c>
      <c r="AD454" s="30"/>
      <c r="AE454" s="75"/>
      <c r="AF454" s="73"/>
      <c r="AG454" s="104">
        <f t="shared" si="119"/>
        <v>21</v>
      </c>
      <c r="AH454" s="104">
        <f t="shared" si="120"/>
        <v>23.94</v>
      </c>
      <c r="AI454" s="104">
        <f t="shared" si="121"/>
        <v>0</v>
      </c>
      <c r="AJ454" s="104">
        <f t="shared" si="122"/>
        <v>27.68</v>
      </c>
      <c r="AK454" s="104">
        <f t="shared" si="123"/>
        <v>27.68</v>
      </c>
      <c r="AL454" s="105">
        <f t="shared" si="124"/>
        <v>27.68</v>
      </c>
      <c r="AM454" s="105">
        <f t="shared" si="125"/>
        <v>27.68</v>
      </c>
      <c r="AN454" s="105"/>
      <c r="AO454" s="105"/>
      <c r="AP454" s="39">
        <f t="shared" si="113"/>
        <v>1</v>
      </c>
      <c r="AQ454" s="30" t="s">
        <v>78</v>
      </c>
      <c r="AR454" s="30"/>
      <c r="AS454" s="30">
        <v>100</v>
      </c>
      <c r="AT454" s="113">
        <v>21</v>
      </c>
      <c r="AU454" s="113"/>
      <c r="AV454" s="72">
        <v>23.94</v>
      </c>
      <c r="AW454" s="72"/>
      <c r="AX454" s="113">
        <v>27.68</v>
      </c>
      <c r="AY454" s="113">
        <v>27.68</v>
      </c>
      <c r="AZ454" s="108">
        <v>250</v>
      </c>
      <c r="BA454" s="112">
        <v>19</v>
      </c>
      <c r="BB454" s="112"/>
      <c r="BC454" s="112">
        <v>21.660000000000004</v>
      </c>
      <c r="BD454" s="112"/>
      <c r="BE454" s="112">
        <v>25.05</v>
      </c>
      <c r="BF454" s="112">
        <v>25.05</v>
      </c>
      <c r="BG454" s="109">
        <v>500</v>
      </c>
      <c r="BH454" s="112">
        <v>17</v>
      </c>
      <c r="BI454" s="112"/>
      <c r="BJ454" s="112">
        <v>19.380000000000003</v>
      </c>
      <c r="BK454" s="112"/>
      <c r="BL454" s="112">
        <v>22.41</v>
      </c>
      <c r="BM454" s="112">
        <v>22.41</v>
      </c>
      <c r="BN454" s="109">
        <v>1000</v>
      </c>
      <c r="BO454" s="112">
        <v>15</v>
      </c>
      <c r="BP454" s="112"/>
      <c r="BQ454" s="112">
        <v>17.100000000000001</v>
      </c>
      <c r="BR454" s="112"/>
      <c r="BS454" s="112">
        <v>19.77</v>
      </c>
      <c r="BT454" s="112">
        <v>19.77</v>
      </c>
      <c r="BU454" s="109"/>
      <c r="BV454" s="112"/>
      <c r="BW454" s="112"/>
      <c r="BX454" s="112"/>
      <c r="BY454" s="112"/>
      <c r="BZ454" s="112"/>
      <c r="CA454" s="112"/>
      <c r="CB454" s="106" t="str">
        <f t="shared" si="126"/>
        <v>Desperados</v>
      </c>
      <c r="CC454" s="30"/>
      <c r="CD454" s="30"/>
      <c r="CE454" s="73"/>
      <c r="CF454" s="74"/>
      <c r="CG454" s="30"/>
      <c r="CH454" s="30"/>
      <c r="CI454" s="30">
        <v>100049</v>
      </c>
    </row>
    <row r="455" spans="1:87" ht="15" customHeight="1" x14ac:dyDescent="0.25">
      <c r="A455" s="30" t="s">
        <v>251</v>
      </c>
      <c r="B455" s="30">
        <v>88027345</v>
      </c>
      <c r="C455" s="30" t="s">
        <v>611</v>
      </c>
      <c r="D455" s="96">
        <f>VLOOKUP(B455,'Status update'!B:E,4,0)</f>
        <v>1</v>
      </c>
      <c r="E455" s="96">
        <f t="shared" si="127"/>
        <v>1</v>
      </c>
      <c r="F455" s="96">
        <f>VLOOKUP(B455,'Status update'!B:D,3,0)</f>
        <v>0</v>
      </c>
      <c r="G455" s="97">
        <f t="shared" si="115"/>
        <v>0</v>
      </c>
      <c r="H455" s="30"/>
      <c r="I455" s="30"/>
      <c r="J455" s="30"/>
      <c r="K455" s="98">
        <f t="shared" si="116"/>
        <v>0</v>
      </c>
      <c r="L455" s="98">
        <f t="shared" si="117"/>
        <v>0</v>
      </c>
      <c r="M455" s="99"/>
      <c r="N455" s="100">
        <f t="shared" si="118"/>
        <v>0</v>
      </c>
      <c r="O455" s="101"/>
      <c r="P455" s="102"/>
      <c r="Q455" s="103"/>
      <c r="R455" s="103"/>
      <c r="S455" s="30" t="s">
        <v>130</v>
      </c>
      <c r="T455" s="30" t="s">
        <v>131</v>
      </c>
      <c r="U455" s="30">
        <v>62</v>
      </c>
      <c r="V455" s="30">
        <v>4</v>
      </c>
      <c r="W455" s="30">
        <v>49</v>
      </c>
      <c r="X455" s="30">
        <v>334</v>
      </c>
      <c r="Y455" s="30" t="s">
        <v>75</v>
      </c>
      <c r="Z455" s="30">
        <v>3</v>
      </c>
      <c r="AA455" s="30" t="s">
        <v>76</v>
      </c>
      <c r="AB455" s="30" t="s">
        <v>84</v>
      </c>
      <c r="AC455" s="30">
        <v>70</v>
      </c>
      <c r="AD455" s="30">
        <v>77</v>
      </c>
      <c r="AE455" s="75"/>
      <c r="AF455" s="73"/>
      <c r="AG455" s="104">
        <f t="shared" si="119"/>
        <v>19.48</v>
      </c>
      <c r="AH455" s="104">
        <f t="shared" si="120"/>
        <v>0</v>
      </c>
      <c r="AI455" s="104">
        <f t="shared" si="121"/>
        <v>19.48</v>
      </c>
      <c r="AJ455" s="104">
        <f t="shared" si="122"/>
        <v>25.68</v>
      </c>
      <c r="AK455" s="104">
        <f t="shared" si="123"/>
        <v>22.14</v>
      </c>
      <c r="AL455" s="105">
        <f t="shared" si="124"/>
        <v>25.68</v>
      </c>
      <c r="AM455" s="105">
        <f t="shared" si="125"/>
        <v>22.14</v>
      </c>
      <c r="AN455" s="105"/>
      <c r="AO455" s="105"/>
      <c r="AP455" s="39">
        <f t="shared" si="113"/>
        <v>1</v>
      </c>
      <c r="AQ455" s="30" t="s">
        <v>78</v>
      </c>
      <c r="AR455" s="30" t="s">
        <v>79</v>
      </c>
      <c r="AS455" s="30">
        <v>334</v>
      </c>
      <c r="AT455" s="113">
        <v>19.48</v>
      </c>
      <c r="AU455" s="113">
        <v>19.48</v>
      </c>
      <c r="AV455" s="72"/>
      <c r="AW455" s="72">
        <v>19.48</v>
      </c>
      <c r="AX455" s="113">
        <v>25.68</v>
      </c>
      <c r="AY455" s="94">
        <v>22.14</v>
      </c>
      <c r="AZ455" s="108">
        <v>834</v>
      </c>
      <c r="BA455" s="112">
        <v>17.89</v>
      </c>
      <c r="BB455" s="112">
        <v>17.89</v>
      </c>
      <c r="BC455" s="112"/>
      <c r="BD455" s="112">
        <v>17.89</v>
      </c>
      <c r="BE455" s="70">
        <v>23.580000000000002</v>
      </c>
      <c r="BF455" s="70">
        <v>20.34</v>
      </c>
      <c r="BG455" s="109">
        <v>1667</v>
      </c>
      <c r="BH455" s="112">
        <v>16.690000000000001</v>
      </c>
      <c r="BI455" s="112">
        <v>16.690000000000001</v>
      </c>
      <c r="BJ455" s="112"/>
      <c r="BK455" s="112">
        <v>16.690000000000001</v>
      </c>
      <c r="BL455" s="71">
        <v>21.990000000000002</v>
      </c>
      <c r="BM455" s="71">
        <v>18.96</v>
      </c>
      <c r="BN455" s="109">
        <v>3333</v>
      </c>
      <c r="BO455" s="112">
        <v>15.9</v>
      </c>
      <c r="BP455" s="112">
        <v>15.9</v>
      </c>
      <c r="BQ455" s="112"/>
      <c r="BR455" s="112">
        <v>15.9</v>
      </c>
      <c r="BS455" s="71">
        <v>20.97</v>
      </c>
      <c r="BT455" s="71">
        <v>18.059999999999999</v>
      </c>
      <c r="BU455" s="109"/>
      <c r="BV455" s="112"/>
      <c r="BW455" s="112"/>
      <c r="BX455" s="112"/>
      <c r="BY455" s="112"/>
      <c r="BZ455" s="76"/>
      <c r="CA455" s="76"/>
      <c r="CB455" s="106" t="str">
        <f t="shared" si="126"/>
        <v>Heineken Silver (APAC)</v>
      </c>
      <c r="CC455" s="30"/>
      <c r="CD455" s="30"/>
      <c r="CE455" s="73"/>
      <c r="CF455" s="74"/>
      <c r="CG455" s="30"/>
      <c r="CH455" s="30"/>
      <c r="CI455" s="30">
        <v>100051</v>
      </c>
    </row>
    <row r="456" spans="1:87" ht="15" customHeight="1" x14ac:dyDescent="0.25">
      <c r="A456" s="30" t="s">
        <v>251</v>
      </c>
      <c r="B456" s="30">
        <v>88027346</v>
      </c>
      <c r="C456" s="30" t="s">
        <v>612</v>
      </c>
      <c r="D456" s="96">
        <f>VLOOKUP(B456,'Status update'!B:E,4,0)</f>
        <v>1</v>
      </c>
      <c r="E456" s="96">
        <f t="shared" si="127"/>
        <v>1</v>
      </c>
      <c r="F456" s="96">
        <f>VLOOKUP(B456,'Status update'!B:D,3,0)</f>
        <v>0</v>
      </c>
      <c r="G456" s="97">
        <f t="shared" si="115"/>
        <v>0</v>
      </c>
      <c r="H456" s="30"/>
      <c r="I456" s="30"/>
      <c r="J456" s="30"/>
      <c r="K456" s="98">
        <f t="shared" si="116"/>
        <v>0</v>
      </c>
      <c r="L456" s="98">
        <f t="shared" si="117"/>
        <v>0</v>
      </c>
      <c r="M456" s="99"/>
      <c r="N456" s="100">
        <f t="shared" si="118"/>
        <v>0</v>
      </c>
      <c r="O456" s="101"/>
      <c r="P456" s="102"/>
      <c r="Q456" s="103"/>
      <c r="R456" s="103"/>
      <c r="S456" s="30" t="s">
        <v>130</v>
      </c>
      <c r="T456" s="30" t="s">
        <v>131</v>
      </c>
      <c r="U456" s="30">
        <v>28</v>
      </c>
      <c r="V456" s="30">
        <v>35</v>
      </c>
      <c r="W456" s="30">
        <v>17</v>
      </c>
      <c r="X456" s="30">
        <v>100</v>
      </c>
      <c r="Y456" s="30" t="s">
        <v>75</v>
      </c>
      <c r="Z456" s="30">
        <v>25</v>
      </c>
      <c r="AA456" s="30" t="s">
        <v>76</v>
      </c>
      <c r="AB456" s="30" t="s">
        <v>117</v>
      </c>
      <c r="AC456" s="30">
        <v>77</v>
      </c>
      <c r="AD456" s="30">
        <v>84</v>
      </c>
      <c r="AE456" s="75"/>
      <c r="AF456" s="73"/>
      <c r="AG456" s="104">
        <f t="shared" si="119"/>
        <v>85.01</v>
      </c>
      <c r="AH456" s="104">
        <f t="shared" si="120"/>
        <v>99.461699999999993</v>
      </c>
      <c r="AI456" s="104">
        <f t="shared" si="121"/>
        <v>85.01</v>
      </c>
      <c r="AJ456" s="104">
        <f t="shared" si="122"/>
        <v>113.99999999999999</v>
      </c>
      <c r="AK456" s="104">
        <f t="shared" si="123"/>
        <v>98</v>
      </c>
      <c r="AL456" s="105">
        <f t="shared" si="124"/>
        <v>113.99999999999999</v>
      </c>
      <c r="AM456" s="105">
        <f t="shared" si="125"/>
        <v>98</v>
      </c>
      <c r="AN456" s="105"/>
      <c r="AO456" s="105"/>
      <c r="AP456" s="39">
        <f t="shared" si="113"/>
        <v>1</v>
      </c>
      <c r="AQ456" s="30" t="s">
        <v>78</v>
      </c>
      <c r="AR456" s="30" t="s">
        <v>79</v>
      </c>
      <c r="AS456" s="30">
        <v>100</v>
      </c>
      <c r="AT456" s="113">
        <v>85.01</v>
      </c>
      <c r="AU456" s="113">
        <v>86.16</v>
      </c>
      <c r="AV456" s="72">
        <v>99.461699999999993</v>
      </c>
      <c r="AW456" s="72">
        <v>85.01</v>
      </c>
      <c r="AX456" s="113">
        <v>113.99999999999999</v>
      </c>
      <c r="AY456" s="94">
        <v>98</v>
      </c>
      <c r="AZ456" s="108">
        <v>200</v>
      </c>
      <c r="BA456" s="112">
        <v>83.28</v>
      </c>
      <c r="BB456" s="112">
        <v>84.43</v>
      </c>
      <c r="BC456" s="112">
        <v>97.437599999999989</v>
      </c>
      <c r="BD456" s="112">
        <v>84.43</v>
      </c>
      <c r="BE456" s="70">
        <v>111.75</v>
      </c>
      <c r="BF456" s="70">
        <v>96</v>
      </c>
      <c r="BG456" s="109">
        <v>400</v>
      </c>
      <c r="BH456" s="112">
        <v>81.55</v>
      </c>
      <c r="BI456" s="112">
        <v>82.99</v>
      </c>
      <c r="BJ456" s="112">
        <v>95.413499999999985</v>
      </c>
      <c r="BK456" s="112">
        <v>82.99</v>
      </c>
      <c r="BL456" s="71">
        <v>109.25</v>
      </c>
      <c r="BM456" s="71">
        <v>94.25</v>
      </c>
      <c r="BN456" s="109">
        <v>1000</v>
      </c>
      <c r="BO456" s="112">
        <v>79.819999999999993</v>
      </c>
      <c r="BP456" s="112">
        <v>80.680000000000007</v>
      </c>
      <c r="BQ456" s="112">
        <v>93.389399999999981</v>
      </c>
      <c r="BR456" s="112">
        <v>80.680000000000007</v>
      </c>
      <c r="BS456" s="71">
        <v>107</v>
      </c>
      <c r="BT456" s="71">
        <v>91.75</v>
      </c>
      <c r="BU456" s="109"/>
      <c r="BV456" s="112"/>
      <c r="BW456" s="112"/>
      <c r="BX456" s="112"/>
      <c r="BY456" s="112"/>
      <c r="BZ456" s="76"/>
      <c r="CA456" s="76"/>
      <c r="CB456" s="106" t="str">
        <f t="shared" si="126"/>
        <v>Heineken Silver (APAC)</v>
      </c>
      <c r="CC456" s="30"/>
      <c r="CD456" s="30"/>
      <c r="CE456" s="73"/>
      <c r="CF456" s="74"/>
      <c r="CG456" s="30"/>
      <c r="CH456" s="30"/>
      <c r="CI456" s="30">
        <v>100051</v>
      </c>
    </row>
    <row r="457" spans="1:87" ht="15" customHeight="1" x14ac:dyDescent="0.25">
      <c r="A457" s="30" t="s">
        <v>125</v>
      </c>
      <c r="B457" s="30">
        <v>88027395</v>
      </c>
      <c r="C457" s="30" t="s">
        <v>613</v>
      </c>
      <c r="D457" s="96">
        <f>VLOOKUP(B457,'Status update'!B:E,4,0)</f>
        <v>1</v>
      </c>
      <c r="E457" s="96">
        <f t="shared" si="127"/>
        <v>1</v>
      </c>
      <c r="F457" s="96">
        <f>VLOOKUP(B457,'Status update'!B:D,3,0)</f>
        <v>0</v>
      </c>
      <c r="G457" s="97">
        <f t="shared" si="115"/>
        <v>0</v>
      </c>
      <c r="H457" s="30"/>
      <c r="I457" s="30"/>
      <c r="J457" s="30"/>
      <c r="K457" s="98">
        <f t="shared" si="116"/>
        <v>0</v>
      </c>
      <c r="L457" s="98">
        <f t="shared" si="117"/>
        <v>0</v>
      </c>
      <c r="M457" s="99"/>
      <c r="N457" s="100">
        <f t="shared" si="118"/>
        <v>0</v>
      </c>
      <c r="O457" s="101"/>
      <c r="P457" s="102"/>
      <c r="Q457" s="103"/>
      <c r="R457" s="103"/>
      <c r="S457" s="30" t="s">
        <v>130</v>
      </c>
      <c r="T457" s="30" t="s">
        <v>131</v>
      </c>
      <c r="U457" s="30">
        <v>35</v>
      </c>
      <c r="V457" s="30">
        <v>28</v>
      </c>
      <c r="W457" s="30">
        <v>5</v>
      </c>
      <c r="X457" s="30">
        <v>84</v>
      </c>
      <c r="Y457" s="30" t="s">
        <v>75</v>
      </c>
      <c r="Z457" s="30">
        <v>6</v>
      </c>
      <c r="AA457" s="30" t="s">
        <v>76</v>
      </c>
      <c r="AB457" s="30" t="s">
        <v>117</v>
      </c>
      <c r="AC457" s="30">
        <v>77</v>
      </c>
      <c r="AD457" s="30">
        <v>84</v>
      </c>
      <c r="AE457" s="75"/>
      <c r="AF457" s="73"/>
      <c r="AG457" s="104">
        <f t="shared" si="119"/>
        <v>25.96</v>
      </c>
      <c r="AH457" s="104">
        <f t="shared" si="120"/>
        <v>30.373200000000001</v>
      </c>
      <c r="AI457" s="104">
        <f t="shared" si="121"/>
        <v>33.24</v>
      </c>
      <c r="AJ457" s="104">
        <f t="shared" si="122"/>
        <v>34.799999999999997</v>
      </c>
      <c r="AK457" s="104">
        <f t="shared" si="123"/>
        <v>37.799999999999997</v>
      </c>
      <c r="AL457" s="105">
        <f t="shared" si="124"/>
        <v>34.799999999999997</v>
      </c>
      <c r="AM457" s="105">
        <f t="shared" si="125"/>
        <v>37.799999999999997</v>
      </c>
      <c r="AN457" s="105"/>
      <c r="AO457" s="105"/>
      <c r="AP457" s="39">
        <f t="shared" si="113"/>
        <v>1</v>
      </c>
      <c r="AQ457" s="30" t="s">
        <v>118</v>
      </c>
      <c r="AR457" s="30" t="s">
        <v>79</v>
      </c>
      <c r="AS457" s="30">
        <v>84</v>
      </c>
      <c r="AT457" s="113">
        <v>25.96</v>
      </c>
      <c r="AU457" s="113">
        <v>33.24</v>
      </c>
      <c r="AV457" s="72">
        <v>30.373200000000001</v>
      </c>
      <c r="AW457" s="72">
        <v>33.24</v>
      </c>
      <c r="AX457" s="113">
        <v>34.799999999999997</v>
      </c>
      <c r="AY457" s="94">
        <v>37.799999999999997</v>
      </c>
      <c r="AZ457" s="108">
        <v>167</v>
      </c>
      <c r="BA457" s="112">
        <v>24.22</v>
      </c>
      <c r="BB457" s="112">
        <v>27.85</v>
      </c>
      <c r="BC457" s="112">
        <v>28.337399999999995</v>
      </c>
      <c r="BD457" s="112">
        <v>27.85</v>
      </c>
      <c r="BE457" s="70">
        <v>32.46</v>
      </c>
      <c r="BF457" s="70">
        <v>31.619999999999997</v>
      </c>
      <c r="BG457" s="109">
        <v>417</v>
      </c>
      <c r="BH457" s="112">
        <v>22.98</v>
      </c>
      <c r="BI457" s="112">
        <v>24.44</v>
      </c>
      <c r="BJ457" s="112">
        <v>26.886599999999998</v>
      </c>
      <c r="BK457" s="112">
        <v>24.44</v>
      </c>
      <c r="BL457" s="71">
        <v>30.839999999999996</v>
      </c>
      <c r="BM457" s="71">
        <v>27.78</v>
      </c>
      <c r="BN457" s="109">
        <v>834</v>
      </c>
      <c r="BO457" s="112">
        <v>22.25</v>
      </c>
      <c r="BP457" s="112">
        <v>23.35</v>
      </c>
      <c r="BQ457" s="112">
        <v>26.032499999999999</v>
      </c>
      <c r="BR457" s="112">
        <v>23.35</v>
      </c>
      <c r="BS457" s="71">
        <v>29.82</v>
      </c>
      <c r="BT457" s="71">
        <v>26.52</v>
      </c>
      <c r="BU457" s="109">
        <v>1667</v>
      </c>
      <c r="BV457" s="112">
        <v>21.67</v>
      </c>
      <c r="BW457" s="112">
        <v>22.11</v>
      </c>
      <c r="BX457" s="112">
        <v>25.353899999999999</v>
      </c>
      <c r="BY457" s="112">
        <v>22.11</v>
      </c>
      <c r="BZ457" s="76">
        <v>29.04</v>
      </c>
      <c r="CA457" s="76">
        <v>29.04</v>
      </c>
      <c r="CB457" s="106" t="str">
        <f t="shared" si="126"/>
        <v>Heineken - F1</v>
      </c>
      <c r="CC457" s="30"/>
      <c r="CD457" s="30"/>
      <c r="CE457" s="73"/>
      <c r="CF457" s="74"/>
      <c r="CG457" s="30"/>
      <c r="CH457" s="30"/>
      <c r="CI457" s="30">
        <v>100051</v>
      </c>
    </row>
    <row r="458" spans="1:87" ht="15" customHeight="1" x14ac:dyDescent="0.25">
      <c r="A458" s="30" t="s">
        <v>125</v>
      </c>
      <c r="B458" s="30">
        <v>88027396</v>
      </c>
      <c r="C458" s="30" t="s">
        <v>614</v>
      </c>
      <c r="D458" s="96">
        <f>VLOOKUP(B458,'Status update'!B:E,4,0)</f>
        <v>1</v>
      </c>
      <c r="E458" s="96">
        <f t="shared" si="127"/>
        <v>1</v>
      </c>
      <c r="F458" s="96">
        <f>VLOOKUP(B458,'Status update'!B:D,3,0)</f>
        <v>0</v>
      </c>
      <c r="G458" s="97">
        <f t="shared" si="115"/>
        <v>0</v>
      </c>
      <c r="H458" s="30"/>
      <c r="I458" s="30"/>
      <c r="J458" s="30"/>
      <c r="K458" s="98">
        <f t="shared" si="116"/>
        <v>0</v>
      </c>
      <c r="L458" s="98">
        <f t="shared" si="117"/>
        <v>0</v>
      </c>
      <c r="M458" s="99"/>
      <c r="N458" s="100">
        <f t="shared" si="118"/>
        <v>0</v>
      </c>
      <c r="O458" s="101"/>
      <c r="P458" s="102"/>
      <c r="Q458" s="103"/>
      <c r="R458" s="103"/>
      <c r="S458" s="30" t="s">
        <v>130</v>
      </c>
      <c r="T458" s="30" t="s">
        <v>131</v>
      </c>
      <c r="U458" s="30">
        <v>35</v>
      </c>
      <c r="V458" s="30">
        <v>28</v>
      </c>
      <c r="W458" s="30">
        <v>5</v>
      </c>
      <c r="X458" s="30">
        <v>84</v>
      </c>
      <c r="Y458" s="30" t="s">
        <v>75</v>
      </c>
      <c r="Z458" s="30">
        <v>6</v>
      </c>
      <c r="AA458" s="30" t="s">
        <v>76</v>
      </c>
      <c r="AB458" s="30" t="s">
        <v>117</v>
      </c>
      <c r="AC458" s="30">
        <v>77</v>
      </c>
      <c r="AD458" s="30">
        <v>84</v>
      </c>
      <c r="AE458" s="75"/>
      <c r="AF458" s="73"/>
      <c r="AG458" s="104">
        <f t="shared" si="119"/>
        <v>25.96</v>
      </c>
      <c r="AH458" s="104">
        <f t="shared" si="120"/>
        <v>30.373200000000001</v>
      </c>
      <c r="AI458" s="104">
        <f t="shared" si="121"/>
        <v>33.24</v>
      </c>
      <c r="AJ458" s="104">
        <f t="shared" si="122"/>
        <v>34.799999999999997</v>
      </c>
      <c r="AK458" s="104">
        <f t="shared" si="123"/>
        <v>37.799999999999997</v>
      </c>
      <c r="AL458" s="105">
        <f t="shared" si="124"/>
        <v>34.799999999999997</v>
      </c>
      <c r="AM458" s="105">
        <f t="shared" si="125"/>
        <v>37.799999999999997</v>
      </c>
      <c r="AN458" s="105"/>
      <c r="AO458" s="105"/>
      <c r="AP458" s="39">
        <f t="shared" si="113"/>
        <v>1</v>
      </c>
      <c r="AQ458" s="30" t="s">
        <v>118</v>
      </c>
      <c r="AR458" s="30" t="s">
        <v>79</v>
      </c>
      <c r="AS458" s="30">
        <v>84</v>
      </c>
      <c r="AT458" s="113">
        <v>25.96</v>
      </c>
      <c r="AU458" s="113">
        <v>33.24</v>
      </c>
      <c r="AV458" s="72">
        <v>30.373200000000001</v>
      </c>
      <c r="AW458" s="72">
        <v>33.24</v>
      </c>
      <c r="AX458" s="113">
        <v>34.799999999999997</v>
      </c>
      <c r="AY458" s="94">
        <v>37.799999999999997</v>
      </c>
      <c r="AZ458" s="108">
        <v>167</v>
      </c>
      <c r="BA458" s="112">
        <v>24.22</v>
      </c>
      <c r="BB458" s="112">
        <v>27.85</v>
      </c>
      <c r="BC458" s="112">
        <v>28.337399999999995</v>
      </c>
      <c r="BD458" s="112">
        <v>27.85</v>
      </c>
      <c r="BE458" s="70">
        <v>32.46</v>
      </c>
      <c r="BF458" s="70">
        <v>31.619999999999997</v>
      </c>
      <c r="BG458" s="109">
        <v>417</v>
      </c>
      <c r="BH458" s="112">
        <v>22.98</v>
      </c>
      <c r="BI458" s="112">
        <v>24.44</v>
      </c>
      <c r="BJ458" s="112">
        <v>26.886599999999998</v>
      </c>
      <c r="BK458" s="112">
        <v>24.44</v>
      </c>
      <c r="BL458" s="71">
        <v>30.839999999999996</v>
      </c>
      <c r="BM458" s="71">
        <v>27.78</v>
      </c>
      <c r="BN458" s="109">
        <v>834</v>
      </c>
      <c r="BO458" s="112">
        <v>22.25</v>
      </c>
      <c r="BP458" s="112">
        <v>23.35</v>
      </c>
      <c r="BQ458" s="112">
        <v>26.032499999999999</v>
      </c>
      <c r="BR458" s="112">
        <v>23.35</v>
      </c>
      <c r="BS458" s="71">
        <v>29.82</v>
      </c>
      <c r="BT458" s="71">
        <v>26.52</v>
      </c>
      <c r="BU458" s="109">
        <v>1667</v>
      </c>
      <c r="BV458" s="112">
        <v>21.67</v>
      </c>
      <c r="BW458" s="112">
        <v>22.11</v>
      </c>
      <c r="BX458" s="112">
        <v>25.353899999999999</v>
      </c>
      <c r="BY458" s="112">
        <v>22.11</v>
      </c>
      <c r="BZ458" s="76">
        <v>29.04</v>
      </c>
      <c r="CA458" s="76">
        <v>29.04</v>
      </c>
      <c r="CB458" s="106" t="str">
        <f t="shared" si="126"/>
        <v>Heineken - F1</v>
      </c>
      <c r="CC458" s="30"/>
      <c r="CD458" s="30"/>
      <c r="CE458" s="73"/>
      <c r="CF458" s="74"/>
      <c r="CG458" s="30"/>
      <c r="CH458" s="30"/>
      <c r="CI458" s="30">
        <v>100051</v>
      </c>
    </row>
    <row r="459" spans="1:87" ht="15" customHeight="1" x14ac:dyDescent="0.25">
      <c r="A459" s="30" t="s">
        <v>125</v>
      </c>
      <c r="B459" s="30">
        <v>88027398</v>
      </c>
      <c r="C459" s="30" t="s">
        <v>615</v>
      </c>
      <c r="D459" s="96">
        <f>VLOOKUP(B459,'Status update'!B:E,4,0)</f>
        <v>1</v>
      </c>
      <c r="E459" s="96">
        <f t="shared" si="127"/>
        <v>1</v>
      </c>
      <c r="F459" s="96">
        <f>VLOOKUP(B459,'Status update'!B:D,3,0)</f>
        <v>0</v>
      </c>
      <c r="G459" s="97">
        <f t="shared" si="115"/>
        <v>0</v>
      </c>
      <c r="H459" s="30"/>
      <c r="I459" s="30"/>
      <c r="J459" s="30"/>
      <c r="K459" s="98">
        <f t="shared" si="116"/>
        <v>0</v>
      </c>
      <c r="L459" s="98">
        <f t="shared" si="117"/>
        <v>0</v>
      </c>
      <c r="M459" s="99"/>
      <c r="N459" s="100">
        <f t="shared" si="118"/>
        <v>0</v>
      </c>
      <c r="O459" s="101"/>
      <c r="P459" s="102"/>
      <c r="Q459" s="103"/>
      <c r="R459" s="103"/>
      <c r="S459" s="30" t="s">
        <v>130</v>
      </c>
      <c r="T459" s="30" t="s">
        <v>131</v>
      </c>
      <c r="U459" s="30">
        <v>35</v>
      </c>
      <c r="V459" s="30">
        <v>28</v>
      </c>
      <c r="W459" s="30">
        <v>5</v>
      </c>
      <c r="X459" s="30">
        <v>84</v>
      </c>
      <c r="Y459" s="30" t="s">
        <v>75</v>
      </c>
      <c r="Z459" s="30">
        <v>6</v>
      </c>
      <c r="AA459" s="30" t="s">
        <v>76</v>
      </c>
      <c r="AB459" s="30" t="s">
        <v>117</v>
      </c>
      <c r="AC459" s="30">
        <v>77</v>
      </c>
      <c r="AD459" s="30">
        <v>84</v>
      </c>
      <c r="AE459" s="75"/>
      <c r="AF459" s="73"/>
      <c r="AG459" s="104">
        <f t="shared" si="119"/>
        <v>25.96</v>
      </c>
      <c r="AH459" s="104">
        <f t="shared" si="120"/>
        <v>30.373200000000001</v>
      </c>
      <c r="AI459" s="104">
        <f t="shared" si="121"/>
        <v>33.24</v>
      </c>
      <c r="AJ459" s="104">
        <f t="shared" si="122"/>
        <v>34.799999999999997</v>
      </c>
      <c r="AK459" s="104">
        <f t="shared" si="123"/>
        <v>37.799999999999997</v>
      </c>
      <c r="AL459" s="105">
        <f t="shared" si="124"/>
        <v>34.799999999999997</v>
      </c>
      <c r="AM459" s="105">
        <f t="shared" si="125"/>
        <v>37.799999999999997</v>
      </c>
      <c r="AN459" s="105"/>
      <c r="AO459" s="105"/>
      <c r="AP459" s="39">
        <f t="shared" si="113"/>
        <v>1</v>
      </c>
      <c r="AQ459" s="30" t="s">
        <v>118</v>
      </c>
      <c r="AR459" s="30" t="s">
        <v>79</v>
      </c>
      <c r="AS459" s="30">
        <v>84</v>
      </c>
      <c r="AT459" s="113">
        <v>25.96</v>
      </c>
      <c r="AU459" s="113">
        <v>33.24</v>
      </c>
      <c r="AV459" s="72">
        <v>30.373200000000001</v>
      </c>
      <c r="AW459" s="72">
        <v>33.24</v>
      </c>
      <c r="AX459" s="113">
        <v>34.799999999999997</v>
      </c>
      <c r="AY459" s="94">
        <v>37.799999999999997</v>
      </c>
      <c r="AZ459" s="108">
        <v>167</v>
      </c>
      <c r="BA459" s="112">
        <v>24.22</v>
      </c>
      <c r="BB459" s="112">
        <v>27.85</v>
      </c>
      <c r="BC459" s="112">
        <v>28.337399999999995</v>
      </c>
      <c r="BD459" s="112">
        <v>27.85</v>
      </c>
      <c r="BE459" s="70">
        <v>32.46</v>
      </c>
      <c r="BF459" s="70">
        <v>31.619999999999997</v>
      </c>
      <c r="BG459" s="109">
        <v>417</v>
      </c>
      <c r="BH459" s="112">
        <v>22.98</v>
      </c>
      <c r="BI459" s="112">
        <v>24.44</v>
      </c>
      <c r="BJ459" s="112">
        <v>26.886599999999998</v>
      </c>
      <c r="BK459" s="112">
        <v>24.44</v>
      </c>
      <c r="BL459" s="71">
        <v>30.839999999999996</v>
      </c>
      <c r="BM459" s="71">
        <v>27.78</v>
      </c>
      <c r="BN459" s="109">
        <v>834</v>
      </c>
      <c r="BO459" s="112">
        <v>22.25</v>
      </c>
      <c r="BP459" s="112">
        <v>23.35</v>
      </c>
      <c r="BQ459" s="112">
        <v>26.032499999999999</v>
      </c>
      <c r="BR459" s="112">
        <v>23.35</v>
      </c>
      <c r="BS459" s="71">
        <v>29.82</v>
      </c>
      <c r="BT459" s="71">
        <v>26.52</v>
      </c>
      <c r="BU459" s="109">
        <v>1667</v>
      </c>
      <c r="BV459" s="112">
        <v>21.67</v>
      </c>
      <c r="BW459" s="112">
        <v>22.11</v>
      </c>
      <c r="BX459" s="112">
        <v>25.353899999999999</v>
      </c>
      <c r="BY459" s="112">
        <v>22.11</v>
      </c>
      <c r="BZ459" s="76">
        <v>29.04</v>
      </c>
      <c r="CA459" s="76">
        <v>29.04</v>
      </c>
      <c r="CB459" s="106" t="str">
        <f t="shared" si="126"/>
        <v>Heineken - F1</v>
      </c>
      <c r="CC459" s="30"/>
      <c r="CD459" s="30"/>
      <c r="CE459" s="73"/>
      <c r="CF459" s="74"/>
      <c r="CG459" s="30"/>
      <c r="CH459" s="30"/>
      <c r="CI459" s="30">
        <v>100051</v>
      </c>
    </row>
    <row r="460" spans="1:87" ht="15" customHeight="1" x14ac:dyDescent="0.25">
      <c r="A460" s="30" t="s">
        <v>125</v>
      </c>
      <c r="B460" s="30">
        <v>88027405</v>
      </c>
      <c r="C460" s="30" t="s">
        <v>616</v>
      </c>
      <c r="D460" s="96">
        <f>VLOOKUP(B460,'Status update'!B:E,4,0)</f>
        <v>1</v>
      </c>
      <c r="E460" s="96">
        <f t="shared" si="127"/>
        <v>1</v>
      </c>
      <c r="F460" s="96">
        <f>VLOOKUP(B460,'Status update'!B:D,3,0)</f>
        <v>0</v>
      </c>
      <c r="G460" s="97">
        <f t="shared" si="115"/>
        <v>0</v>
      </c>
      <c r="H460" s="30"/>
      <c r="I460" s="30"/>
      <c r="J460" s="30"/>
      <c r="K460" s="98">
        <f t="shared" si="116"/>
        <v>0</v>
      </c>
      <c r="L460" s="98">
        <f t="shared" si="117"/>
        <v>0</v>
      </c>
      <c r="M460" s="99"/>
      <c r="N460" s="100">
        <f t="shared" si="118"/>
        <v>0</v>
      </c>
      <c r="O460" s="101"/>
      <c r="P460" s="102"/>
      <c r="Q460" s="103"/>
      <c r="R460" s="103"/>
      <c r="S460" s="30" t="s">
        <v>130</v>
      </c>
      <c r="T460" s="30" t="s">
        <v>131</v>
      </c>
      <c r="U460" s="30">
        <v>35</v>
      </c>
      <c r="V460" s="30">
        <v>28</v>
      </c>
      <c r="W460" s="30">
        <v>5</v>
      </c>
      <c r="X460" s="30">
        <v>84</v>
      </c>
      <c r="Y460" s="30" t="s">
        <v>75</v>
      </c>
      <c r="Z460" s="30">
        <v>6</v>
      </c>
      <c r="AA460" s="30" t="s">
        <v>76</v>
      </c>
      <c r="AB460" s="30" t="s">
        <v>117</v>
      </c>
      <c r="AC460" s="30">
        <v>77</v>
      </c>
      <c r="AD460" s="30">
        <v>84</v>
      </c>
      <c r="AE460" s="75"/>
      <c r="AF460" s="73"/>
      <c r="AG460" s="104">
        <f t="shared" si="119"/>
        <v>27.05</v>
      </c>
      <c r="AH460" s="104">
        <f t="shared" si="120"/>
        <v>31.648499999999999</v>
      </c>
      <c r="AI460" s="104">
        <f t="shared" si="121"/>
        <v>34.33</v>
      </c>
      <c r="AJ460" s="104">
        <f t="shared" si="122"/>
        <v>36.299999999999997</v>
      </c>
      <c r="AK460" s="104">
        <f t="shared" si="123"/>
        <v>39</v>
      </c>
      <c r="AL460" s="105">
        <f t="shared" si="124"/>
        <v>36.299999999999997</v>
      </c>
      <c r="AM460" s="105">
        <f t="shared" si="125"/>
        <v>39</v>
      </c>
      <c r="AN460" s="105"/>
      <c r="AO460" s="105"/>
      <c r="AP460" s="39">
        <f t="shared" ref="AP460:AP491" si="128">IF($F460&lt;=AZ460,1,(IF($F460&lt;=BG460,2,(IF($F460&lt;=BN460,3,(IF($F460&lt;=BU460,4,5)))))))</f>
        <v>1</v>
      </c>
      <c r="AQ460" s="30" t="s">
        <v>118</v>
      </c>
      <c r="AR460" s="30" t="s">
        <v>79</v>
      </c>
      <c r="AS460" s="30">
        <v>84</v>
      </c>
      <c r="AT460" s="113">
        <v>27.05</v>
      </c>
      <c r="AU460" s="113">
        <v>34.33</v>
      </c>
      <c r="AV460" s="72">
        <v>31.648499999999999</v>
      </c>
      <c r="AW460" s="72">
        <v>34.33</v>
      </c>
      <c r="AX460" s="113">
        <v>36.299999999999997</v>
      </c>
      <c r="AY460" s="94">
        <v>39</v>
      </c>
      <c r="AZ460" s="108">
        <v>167</v>
      </c>
      <c r="BA460" s="112">
        <v>25.31</v>
      </c>
      <c r="BB460" s="112">
        <v>28.95</v>
      </c>
      <c r="BC460" s="112">
        <v>29.612699999999997</v>
      </c>
      <c r="BD460" s="112">
        <v>28.95</v>
      </c>
      <c r="BE460" s="70">
        <v>33.96</v>
      </c>
      <c r="BF460" s="70">
        <v>32.880000000000003</v>
      </c>
      <c r="BG460" s="109">
        <v>417</v>
      </c>
      <c r="BH460" s="112">
        <v>24.07</v>
      </c>
      <c r="BI460" s="112">
        <v>25.53</v>
      </c>
      <c r="BJ460" s="112">
        <v>28.161899999999999</v>
      </c>
      <c r="BK460" s="112">
        <v>25.53</v>
      </c>
      <c r="BL460" s="71">
        <v>32.28</v>
      </c>
      <c r="BM460" s="71">
        <v>29.04</v>
      </c>
      <c r="BN460" s="109">
        <v>834</v>
      </c>
      <c r="BO460" s="112">
        <v>23.35</v>
      </c>
      <c r="BP460" s="112">
        <v>24.44</v>
      </c>
      <c r="BQ460" s="112">
        <v>27.319500000000001</v>
      </c>
      <c r="BR460" s="112">
        <v>24.44</v>
      </c>
      <c r="BS460" s="71">
        <v>31.32</v>
      </c>
      <c r="BT460" s="71">
        <v>27.78</v>
      </c>
      <c r="BU460" s="109">
        <v>1667</v>
      </c>
      <c r="BV460" s="112">
        <v>22.76</v>
      </c>
      <c r="BW460" s="112">
        <v>23.2</v>
      </c>
      <c r="BX460" s="112">
        <v>26.629200000000001</v>
      </c>
      <c r="BY460" s="112">
        <v>23.2</v>
      </c>
      <c r="BZ460" s="76">
        <v>30.54</v>
      </c>
      <c r="CA460" s="76">
        <v>30.54</v>
      </c>
      <c r="CB460" s="106" t="str">
        <f t="shared" si="126"/>
        <v>Heineken - F1</v>
      </c>
      <c r="CC460" s="30"/>
      <c r="CD460" s="30"/>
      <c r="CE460" s="73"/>
      <c r="CF460" s="74"/>
      <c r="CG460" s="30"/>
      <c r="CH460" s="30"/>
      <c r="CI460" s="30">
        <v>100051</v>
      </c>
    </row>
    <row r="461" spans="1:87" ht="15" customHeight="1" x14ac:dyDescent="0.25">
      <c r="A461" s="30" t="s">
        <v>164</v>
      </c>
      <c r="B461" s="30">
        <v>88027418</v>
      </c>
      <c r="C461" s="30" t="s">
        <v>617</v>
      </c>
      <c r="D461" s="96">
        <f>VLOOKUP(B461,'Status update'!B:E,4,0)</f>
        <v>1</v>
      </c>
      <c r="E461" s="96">
        <f t="shared" si="127"/>
        <v>1</v>
      </c>
      <c r="F461" s="96">
        <f>VLOOKUP(B461,'Status update'!B:D,3,0)</f>
        <v>0</v>
      </c>
      <c r="G461" s="97">
        <f t="shared" si="115"/>
        <v>0</v>
      </c>
      <c r="H461" s="30"/>
      <c r="I461" s="30"/>
      <c r="J461" s="30"/>
      <c r="K461" s="98">
        <f t="shared" si="116"/>
        <v>0</v>
      </c>
      <c r="L461" s="98">
        <f t="shared" si="117"/>
        <v>0</v>
      </c>
      <c r="M461" s="99"/>
      <c r="N461" s="100">
        <f t="shared" si="118"/>
        <v>0</v>
      </c>
      <c r="O461" s="101"/>
      <c r="P461" s="102"/>
      <c r="Q461" s="103"/>
      <c r="R461" s="103"/>
      <c r="S461" s="30" t="s">
        <v>94</v>
      </c>
      <c r="T461" s="30" t="s">
        <v>131</v>
      </c>
      <c r="U461" s="30">
        <v>35</v>
      </c>
      <c r="V461" s="30">
        <v>28</v>
      </c>
      <c r="W461" s="30">
        <v>5</v>
      </c>
      <c r="X461" s="30">
        <v>84</v>
      </c>
      <c r="Y461" s="30" t="s">
        <v>75</v>
      </c>
      <c r="Z461" s="30">
        <v>6</v>
      </c>
      <c r="AA461" s="30" t="s">
        <v>200</v>
      </c>
      <c r="AB461" s="30" t="s">
        <v>117</v>
      </c>
      <c r="AC461" s="30">
        <v>77</v>
      </c>
      <c r="AD461" s="30"/>
      <c r="AE461" s="75"/>
      <c r="AF461" s="73"/>
      <c r="AG461" s="104">
        <f t="shared" si="119"/>
        <v>31.27</v>
      </c>
      <c r="AH461" s="104">
        <f t="shared" si="120"/>
        <v>32.833500000000001</v>
      </c>
      <c r="AI461" s="104">
        <f t="shared" si="121"/>
        <v>33.1462</v>
      </c>
      <c r="AJ461" s="104">
        <f t="shared" si="122"/>
        <v>37.68</v>
      </c>
      <c r="AK461" s="104">
        <f t="shared" si="123"/>
        <v>37.68</v>
      </c>
      <c r="AL461" s="105">
        <f t="shared" si="124"/>
        <v>37.68</v>
      </c>
      <c r="AM461" s="105">
        <f t="shared" si="125"/>
        <v>37.68</v>
      </c>
      <c r="AN461" s="105"/>
      <c r="AO461" s="105"/>
      <c r="AP461" s="39">
        <f t="shared" si="128"/>
        <v>1</v>
      </c>
      <c r="AQ461" s="30" t="s">
        <v>407</v>
      </c>
      <c r="AR461" s="30"/>
      <c r="AS461" s="30">
        <v>84</v>
      </c>
      <c r="AT461" s="113">
        <v>31.27</v>
      </c>
      <c r="AU461" s="113"/>
      <c r="AV461" s="72">
        <v>32.833500000000001</v>
      </c>
      <c r="AW461" s="72">
        <v>33.1462</v>
      </c>
      <c r="AX461" s="113">
        <v>37.68</v>
      </c>
      <c r="AY461" s="94">
        <v>37.68</v>
      </c>
      <c r="AZ461" s="108">
        <v>167</v>
      </c>
      <c r="BA461" s="112">
        <v>30.91</v>
      </c>
      <c r="BB461" s="112"/>
      <c r="BC461" s="112">
        <v>32.455500000000001</v>
      </c>
      <c r="BD461" s="112">
        <v>32.764600000000002</v>
      </c>
      <c r="BE461" s="70">
        <v>37.26</v>
      </c>
      <c r="BF461" s="70">
        <v>37.26</v>
      </c>
      <c r="BG461" s="109">
        <v>417</v>
      </c>
      <c r="BH461" s="112">
        <v>30.55</v>
      </c>
      <c r="BI461" s="112"/>
      <c r="BJ461" s="112">
        <v>32.077500000000001</v>
      </c>
      <c r="BK461" s="112">
        <v>32.383000000000003</v>
      </c>
      <c r="BL461" s="71">
        <v>36.78</v>
      </c>
      <c r="BM461" s="71">
        <v>36.78</v>
      </c>
      <c r="BN461" s="109">
        <v>834</v>
      </c>
      <c r="BO461" s="112">
        <v>30.18</v>
      </c>
      <c r="BP461" s="112"/>
      <c r="BQ461" s="112">
        <v>31.689</v>
      </c>
      <c r="BR461" s="112">
        <v>31.9908</v>
      </c>
      <c r="BS461" s="71">
        <v>36.36</v>
      </c>
      <c r="BT461" s="71">
        <v>36.36</v>
      </c>
      <c r="BU461" s="109"/>
      <c r="BV461" s="112"/>
      <c r="BW461" s="112"/>
      <c r="BX461" s="112"/>
      <c r="BY461" s="112"/>
      <c r="BZ461" s="76"/>
      <c r="CA461" s="76"/>
      <c r="CB461" s="106" t="str">
        <f t="shared" si="126"/>
        <v>Heineken - Brand Fashion</v>
      </c>
      <c r="CC461" s="30"/>
      <c r="CD461" s="30"/>
      <c r="CE461" s="73"/>
      <c r="CF461" s="74"/>
      <c r="CG461" s="30"/>
      <c r="CH461" s="30"/>
      <c r="CI461" s="30">
        <v>100051</v>
      </c>
    </row>
    <row r="462" spans="1:87" ht="15" customHeight="1" x14ac:dyDescent="0.25">
      <c r="A462" s="30" t="s">
        <v>125</v>
      </c>
      <c r="B462" s="30">
        <v>88027431</v>
      </c>
      <c r="C462" s="30" t="s">
        <v>618</v>
      </c>
      <c r="D462" s="96">
        <f>VLOOKUP(B462,'Status update'!B:E,4,0)</f>
        <v>1</v>
      </c>
      <c r="E462" s="96">
        <v>3</v>
      </c>
      <c r="F462" s="96">
        <f>VLOOKUP(B462,'Status update'!B:D,3,0)</f>
        <v>121</v>
      </c>
      <c r="G462" s="97">
        <f t="shared" si="115"/>
        <v>121</v>
      </c>
      <c r="H462" s="30" t="s">
        <v>86</v>
      </c>
      <c r="I462" s="30"/>
      <c r="J462" s="30"/>
      <c r="K462" s="98">
        <f t="shared" si="116"/>
        <v>0.121</v>
      </c>
      <c r="L462" s="98">
        <f t="shared" si="117"/>
        <v>0.121</v>
      </c>
      <c r="M462" s="99"/>
      <c r="N462" s="100">
        <f t="shared" si="118"/>
        <v>0</v>
      </c>
      <c r="O462" s="101"/>
      <c r="P462" s="102"/>
      <c r="Q462" s="103"/>
      <c r="R462" s="103"/>
      <c r="S462" s="30" t="s">
        <v>127</v>
      </c>
      <c r="T462" s="30" t="s">
        <v>106</v>
      </c>
      <c r="U462" s="30">
        <v>47</v>
      </c>
      <c r="V462" s="30">
        <v>38</v>
      </c>
      <c r="W462" s="30">
        <v>2</v>
      </c>
      <c r="X462" s="30">
        <v>1000</v>
      </c>
      <c r="Y462" s="30" t="s">
        <v>83</v>
      </c>
      <c r="Z462" s="30">
        <v>1</v>
      </c>
      <c r="AA462" s="30" t="s">
        <v>76</v>
      </c>
      <c r="AB462" s="30" t="s">
        <v>117</v>
      </c>
      <c r="AC462" s="30">
        <v>60</v>
      </c>
      <c r="AD462" s="30">
        <v>70</v>
      </c>
      <c r="AE462" s="75"/>
      <c r="AF462" s="73"/>
      <c r="AG462" s="104">
        <f t="shared" si="119"/>
        <v>23.91</v>
      </c>
      <c r="AH462" s="104">
        <f t="shared" si="120"/>
        <v>27.974699999999999</v>
      </c>
      <c r="AI462" s="104">
        <f t="shared" si="121"/>
        <v>24.14</v>
      </c>
      <c r="AJ462" s="104">
        <f t="shared" si="122"/>
        <v>32.06</v>
      </c>
      <c r="AK462" s="104">
        <f t="shared" si="123"/>
        <v>27.43</v>
      </c>
      <c r="AL462" s="105">
        <f t="shared" si="124"/>
        <v>32.06</v>
      </c>
      <c r="AM462" s="105">
        <f t="shared" si="125"/>
        <v>27.43</v>
      </c>
      <c r="AN462" s="105"/>
      <c r="AO462" s="105"/>
      <c r="AP462" s="39">
        <f t="shared" si="128"/>
        <v>1</v>
      </c>
      <c r="AQ462" s="30" t="s">
        <v>118</v>
      </c>
      <c r="AR462" s="30" t="s">
        <v>79</v>
      </c>
      <c r="AS462" s="30">
        <v>1000</v>
      </c>
      <c r="AT462" s="113">
        <v>23.91</v>
      </c>
      <c r="AU462" s="113">
        <v>24.14</v>
      </c>
      <c r="AV462" s="72">
        <v>27.974699999999999</v>
      </c>
      <c r="AW462" s="72">
        <v>24.14</v>
      </c>
      <c r="AX462" s="113">
        <v>32.06</v>
      </c>
      <c r="AY462" s="94">
        <v>27.43</v>
      </c>
      <c r="AZ462" s="108">
        <v>2500</v>
      </c>
      <c r="BA462" s="112">
        <v>22.98</v>
      </c>
      <c r="BB462" s="112">
        <v>23.21</v>
      </c>
      <c r="BC462" s="112">
        <v>26.886599999999998</v>
      </c>
      <c r="BD462" s="112">
        <v>23.21</v>
      </c>
      <c r="BE462" s="70">
        <v>30.81</v>
      </c>
      <c r="BF462" s="70">
        <v>26.38</v>
      </c>
      <c r="BG462" s="109">
        <v>5000</v>
      </c>
      <c r="BH462" s="112">
        <v>22.28</v>
      </c>
      <c r="BI462" s="112">
        <v>22.51</v>
      </c>
      <c r="BJ462" s="112">
        <v>26.067599999999999</v>
      </c>
      <c r="BK462" s="112">
        <v>22.51</v>
      </c>
      <c r="BL462" s="71">
        <v>29.88</v>
      </c>
      <c r="BM462" s="71">
        <v>25.58</v>
      </c>
      <c r="BN462" s="109">
        <v>10000</v>
      </c>
      <c r="BO462" s="112">
        <v>21.88</v>
      </c>
      <c r="BP462" s="112">
        <v>22.19</v>
      </c>
      <c r="BQ462" s="112">
        <v>25.599599999999999</v>
      </c>
      <c r="BR462" s="112">
        <v>22.19</v>
      </c>
      <c r="BS462" s="71">
        <v>29.34</v>
      </c>
      <c r="BT462" s="71">
        <v>25.22</v>
      </c>
      <c r="BU462" s="109">
        <v>20000</v>
      </c>
      <c r="BV462" s="112">
        <v>21.53</v>
      </c>
      <c r="BW462" s="112">
        <v>21.76</v>
      </c>
      <c r="BX462" s="112">
        <v>25.190100000000001</v>
      </c>
      <c r="BY462" s="112">
        <v>21.76</v>
      </c>
      <c r="BZ462" s="76">
        <v>28.87</v>
      </c>
      <c r="CA462" s="76">
        <v>28.87</v>
      </c>
      <c r="CB462" s="106" t="str">
        <f t="shared" si="126"/>
        <v>Heineken - F1</v>
      </c>
      <c r="CC462" s="30"/>
      <c r="CD462" s="30"/>
      <c r="CE462" s="73"/>
      <c r="CF462" s="74"/>
      <c r="CG462" s="30"/>
      <c r="CH462" s="30"/>
      <c r="CI462" s="30">
        <v>101140</v>
      </c>
    </row>
    <row r="463" spans="1:87" ht="15" customHeight="1" x14ac:dyDescent="0.25">
      <c r="A463" s="30" t="s">
        <v>125</v>
      </c>
      <c r="B463" s="30">
        <v>88027432</v>
      </c>
      <c r="C463" s="30" t="s">
        <v>619</v>
      </c>
      <c r="D463" s="96">
        <f>VLOOKUP(B463,'Status update'!B:E,4,0)</f>
        <v>1</v>
      </c>
      <c r="E463" s="96">
        <v>3</v>
      </c>
      <c r="F463" s="96">
        <f>VLOOKUP(B463,'Status update'!B:D,3,0)</f>
        <v>278</v>
      </c>
      <c r="G463" s="97">
        <f t="shared" si="115"/>
        <v>278</v>
      </c>
      <c r="H463" s="30" t="s">
        <v>86</v>
      </c>
      <c r="I463" s="30"/>
      <c r="J463" s="30"/>
      <c r="K463" s="98">
        <f t="shared" si="116"/>
        <v>0.27800000000000002</v>
      </c>
      <c r="L463" s="98">
        <f t="shared" si="117"/>
        <v>0.27800000000000002</v>
      </c>
      <c r="M463" s="99"/>
      <c r="N463" s="100">
        <f t="shared" si="118"/>
        <v>0</v>
      </c>
      <c r="O463" s="101"/>
      <c r="P463" s="102"/>
      <c r="Q463" s="103"/>
      <c r="R463" s="103"/>
      <c r="S463" s="30" t="s">
        <v>127</v>
      </c>
      <c r="T463" s="30" t="s">
        <v>106</v>
      </c>
      <c r="U463" s="30">
        <v>47</v>
      </c>
      <c r="V463" s="30">
        <v>38</v>
      </c>
      <c r="W463" s="30">
        <v>2</v>
      </c>
      <c r="X463" s="30">
        <v>1000</v>
      </c>
      <c r="Y463" s="30" t="s">
        <v>83</v>
      </c>
      <c r="Z463" s="30">
        <v>1</v>
      </c>
      <c r="AA463" s="30" t="s">
        <v>76</v>
      </c>
      <c r="AB463" s="30" t="s">
        <v>117</v>
      </c>
      <c r="AC463" s="30">
        <v>60</v>
      </c>
      <c r="AD463" s="30">
        <v>70</v>
      </c>
      <c r="AE463" s="75"/>
      <c r="AF463" s="73"/>
      <c r="AG463" s="104">
        <f t="shared" si="119"/>
        <v>23.91</v>
      </c>
      <c r="AH463" s="104">
        <f t="shared" si="120"/>
        <v>27.974699999999999</v>
      </c>
      <c r="AI463" s="104">
        <f t="shared" si="121"/>
        <v>24.14</v>
      </c>
      <c r="AJ463" s="104">
        <f t="shared" si="122"/>
        <v>32.06</v>
      </c>
      <c r="AK463" s="104">
        <f t="shared" si="123"/>
        <v>27.43</v>
      </c>
      <c r="AL463" s="105">
        <f t="shared" si="124"/>
        <v>32.06</v>
      </c>
      <c r="AM463" s="105">
        <f t="shared" si="125"/>
        <v>27.43</v>
      </c>
      <c r="AN463" s="105"/>
      <c r="AO463" s="105"/>
      <c r="AP463" s="39">
        <f t="shared" si="128"/>
        <v>1</v>
      </c>
      <c r="AQ463" s="30" t="s">
        <v>118</v>
      </c>
      <c r="AR463" s="30" t="s">
        <v>79</v>
      </c>
      <c r="AS463" s="30">
        <v>1000</v>
      </c>
      <c r="AT463" s="113">
        <v>23.91</v>
      </c>
      <c r="AU463" s="113">
        <v>24.14</v>
      </c>
      <c r="AV463" s="72">
        <v>27.974699999999999</v>
      </c>
      <c r="AW463" s="72">
        <v>24.14</v>
      </c>
      <c r="AX463" s="113">
        <v>32.06</v>
      </c>
      <c r="AY463" s="94">
        <v>27.43</v>
      </c>
      <c r="AZ463" s="108">
        <v>2500</v>
      </c>
      <c r="BA463" s="112">
        <v>22.98</v>
      </c>
      <c r="BB463" s="112">
        <v>23.21</v>
      </c>
      <c r="BC463" s="112">
        <v>26.886599999999998</v>
      </c>
      <c r="BD463" s="112">
        <v>23.21</v>
      </c>
      <c r="BE463" s="70">
        <v>30.81</v>
      </c>
      <c r="BF463" s="70">
        <v>26.38</v>
      </c>
      <c r="BG463" s="109">
        <v>5000</v>
      </c>
      <c r="BH463" s="112">
        <v>22.28</v>
      </c>
      <c r="BI463" s="112">
        <v>22.51</v>
      </c>
      <c r="BJ463" s="112">
        <v>26.067599999999999</v>
      </c>
      <c r="BK463" s="112">
        <v>22.51</v>
      </c>
      <c r="BL463" s="71">
        <v>29.88</v>
      </c>
      <c r="BM463" s="71">
        <v>25.58</v>
      </c>
      <c r="BN463" s="109">
        <v>10000</v>
      </c>
      <c r="BO463" s="112">
        <v>21.88</v>
      </c>
      <c r="BP463" s="112">
        <v>22.19</v>
      </c>
      <c r="BQ463" s="112">
        <v>25.599599999999999</v>
      </c>
      <c r="BR463" s="112">
        <v>22.19</v>
      </c>
      <c r="BS463" s="71">
        <v>29.34</v>
      </c>
      <c r="BT463" s="71">
        <v>25.22</v>
      </c>
      <c r="BU463" s="109">
        <v>20000</v>
      </c>
      <c r="BV463" s="112">
        <v>21.53</v>
      </c>
      <c r="BW463" s="112">
        <v>21.76</v>
      </c>
      <c r="BX463" s="112">
        <v>25.190100000000001</v>
      </c>
      <c r="BY463" s="112">
        <v>21.76</v>
      </c>
      <c r="BZ463" s="76">
        <v>28.87</v>
      </c>
      <c r="CA463" s="76">
        <v>28.87</v>
      </c>
      <c r="CB463" s="106" t="str">
        <f t="shared" si="126"/>
        <v>Heineken - F1</v>
      </c>
      <c r="CC463" s="30"/>
      <c r="CD463" s="30"/>
      <c r="CE463" s="73"/>
      <c r="CF463" s="74"/>
      <c r="CG463" s="30"/>
      <c r="CH463" s="30"/>
      <c r="CI463" s="30">
        <v>101140</v>
      </c>
    </row>
    <row r="464" spans="1:87" ht="15" customHeight="1" x14ac:dyDescent="0.25">
      <c r="A464" s="30" t="s">
        <v>125</v>
      </c>
      <c r="B464" s="30">
        <v>88027433</v>
      </c>
      <c r="C464" s="30" t="s">
        <v>620</v>
      </c>
      <c r="D464" s="96">
        <f>VLOOKUP(B464,'Status update'!B:E,4,0)</f>
        <v>1</v>
      </c>
      <c r="E464" s="96">
        <v>3</v>
      </c>
      <c r="F464" s="96">
        <f>VLOOKUP(B464,'Status update'!B:D,3,0)</f>
        <v>437</v>
      </c>
      <c r="G464" s="97">
        <f t="shared" si="115"/>
        <v>437</v>
      </c>
      <c r="H464" s="30" t="s">
        <v>86</v>
      </c>
      <c r="I464" s="30"/>
      <c r="J464" s="30"/>
      <c r="K464" s="98">
        <f t="shared" si="116"/>
        <v>0.437</v>
      </c>
      <c r="L464" s="98">
        <f t="shared" si="117"/>
        <v>0.437</v>
      </c>
      <c r="M464" s="99"/>
      <c r="N464" s="100">
        <f t="shared" si="118"/>
        <v>0</v>
      </c>
      <c r="O464" s="101"/>
      <c r="P464" s="102"/>
      <c r="Q464" s="103"/>
      <c r="R464" s="103"/>
      <c r="S464" s="30" t="s">
        <v>127</v>
      </c>
      <c r="T464" s="30" t="s">
        <v>106</v>
      </c>
      <c r="U464" s="30">
        <v>47</v>
      </c>
      <c r="V464" s="30">
        <v>38</v>
      </c>
      <c r="W464" s="30">
        <v>2</v>
      </c>
      <c r="X464" s="30">
        <v>1000</v>
      </c>
      <c r="Y464" s="30" t="s">
        <v>83</v>
      </c>
      <c r="Z464" s="30">
        <v>1</v>
      </c>
      <c r="AA464" s="30" t="s">
        <v>76</v>
      </c>
      <c r="AB464" s="30" t="s">
        <v>117</v>
      </c>
      <c r="AC464" s="30">
        <v>60</v>
      </c>
      <c r="AD464" s="30">
        <v>70</v>
      </c>
      <c r="AE464" s="75"/>
      <c r="AF464" s="73"/>
      <c r="AG464" s="104">
        <f t="shared" si="119"/>
        <v>23.91</v>
      </c>
      <c r="AH464" s="104">
        <f t="shared" si="120"/>
        <v>27.974699999999999</v>
      </c>
      <c r="AI464" s="104">
        <f t="shared" si="121"/>
        <v>24.14</v>
      </c>
      <c r="AJ464" s="104">
        <f t="shared" si="122"/>
        <v>32.06</v>
      </c>
      <c r="AK464" s="104">
        <f t="shared" si="123"/>
        <v>27.43</v>
      </c>
      <c r="AL464" s="105">
        <f t="shared" si="124"/>
        <v>32.06</v>
      </c>
      <c r="AM464" s="105">
        <f t="shared" si="125"/>
        <v>27.43</v>
      </c>
      <c r="AN464" s="105"/>
      <c r="AO464" s="105"/>
      <c r="AP464" s="39">
        <f t="shared" si="128"/>
        <v>1</v>
      </c>
      <c r="AQ464" s="30" t="s">
        <v>118</v>
      </c>
      <c r="AR464" s="30" t="s">
        <v>79</v>
      </c>
      <c r="AS464" s="30">
        <v>1000</v>
      </c>
      <c r="AT464" s="113">
        <v>23.91</v>
      </c>
      <c r="AU464" s="113">
        <v>24.14</v>
      </c>
      <c r="AV464" s="72">
        <v>27.974699999999999</v>
      </c>
      <c r="AW464" s="72">
        <v>24.14</v>
      </c>
      <c r="AX464" s="113">
        <v>32.06</v>
      </c>
      <c r="AY464" s="94">
        <v>27.43</v>
      </c>
      <c r="AZ464" s="108">
        <v>2500</v>
      </c>
      <c r="BA464" s="112">
        <v>22.98</v>
      </c>
      <c r="BB464" s="112">
        <v>23.21</v>
      </c>
      <c r="BC464" s="112">
        <v>26.886599999999998</v>
      </c>
      <c r="BD464" s="112">
        <v>23.21</v>
      </c>
      <c r="BE464" s="70">
        <v>30.81</v>
      </c>
      <c r="BF464" s="70">
        <v>26.38</v>
      </c>
      <c r="BG464" s="109">
        <v>5000</v>
      </c>
      <c r="BH464" s="112">
        <v>22.28</v>
      </c>
      <c r="BI464" s="112">
        <v>22.51</v>
      </c>
      <c r="BJ464" s="112">
        <v>26.067599999999999</v>
      </c>
      <c r="BK464" s="112">
        <v>22.51</v>
      </c>
      <c r="BL464" s="71">
        <v>29.88</v>
      </c>
      <c r="BM464" s="71">
        <v>25.58</v>
      </c>
      <c r="BN464" s="109">
        <v>10000</v>
      </c>
      <c r="BO464" s="112">
        <v>21.88</v>
      </c>
      <c r="BP464" s="112">
        <v>22.19</v>
      </c>
      <c r="BQ464" s="112">
        <v>25.599599999999999</v>
      </c>
      <c r="BR464" s="112">
        <v>22.19</v>
      </c>
      <c r="BS464" s="71">
        <v>29.34</v>
      </c>
      <c r="BT464" s="71">
        <v>25.22</v>
      </c>
      <c r="BU464" s="109">
        <v>20000</v>
      </c>
      <c r="BV464" s="112">
        <v>21.53</v>
      </c>
      <c r="BW464" s="112">
        <v>21.76</v>
      </c>
      <c r="BX464" s="112">
        <v>25.190100000000001</v>
      </c>
      <c r="BY464" s="112">
        <v>21.76</v>
      </c>
      <c r="BZ464" s="76">
        <v>28.87</v>
      </c>
      <c r="CA464" s="76">
        <v>28.87</v>
      </c>
      <c r="CB464" s="106" t="str">
        <f t="shared" si="126"/>
        <v>Heineken - F1</v>
      </c>
      <c r="CC464" s="30"/>
      <c r="CD464" s="30"/>
      <c r="CE464" s="73"/>
      <c r="CF464" s="74"/>
      <c r="CG464" s="30"/>
      <c r="CH464" s="30"/>
      <c r="CI464" s="30">
        <v>101140</v>
      </c>
    </row>
    <row r="465" spans="1:87" ht="15" customHeight="1" x14ac:dyDescent="0.25">
      <c r="A465" s="30" t="s">
        <v>125</v>
      </c>
      <c r="B465" s="30">
        <v>88027434</v>
      </c>
      <c r="C465" s="30" t="s">
        <v>621</v>
      </c>
      <c r="D465" s="96">
        <f>VLOOKUP(B465,'Status update'!B:E,4,0)</f>
        <v>1</v>
      </c>
      <c r="E465" s="96">
        <v>3</v>
      </c>
      <c r="F465" s="96">
        <f>VLOOKUP(B465,'Status update'!B:D,3,0)</f>
        <v>280</v>
      </c>
      <c r="G465" s="97">
        <f t="shared" si="115"/>
        <v>280</v>
      </c>
      <c r="H465" s="30" t="s">
        <v>86</v>
      </c>
      <c r="I465" s="30"/>
      <c r="J465" s="30"/>
      <c r="K465" s="98">
        <f t="shared" si="116"/>
        <v>0.28000000000000003</v>
      </c>
      <c r="L465" s="98">
        <f t="shared" si="117"/>
        <v>0.28000000000000003</v>
      </c>
      <c r="M465" s="99"/>
      <c r="N465" s="100">
        <f t="shared" si="118"/>
        <v>0</v>
      </c>
      <c r="O465" s="101"/>
      <c r="P465" s="102"/>
      <c r="Q465" s="103"/>
      <c r="R465" s="103"/>
      <c r="S465" s="30" t="s">
        <v>127</v>
      </c>
      <c r="T465" s="30" t="s">
        <v>106</v>
      </c>
      <c r="U465" s="30">
        <v>47</v>
      </c>
      <c r="V465" s="30">
        <v>38</v>
      </c>
      <c r="W465" s="30">
        <v>2</v>
      </c>
      <c r="X465" s="30">
        <v>1000</v>
      </c>
      <c r="Y465" s="30" t="s">
        <v>83</v>
      </c>
      <c r="Z465" s="30">
        <v>1</v>
      </c>
      <c r="AA465" s="30" t="s">
        <v>76</v>
      </c>
      <c r="AB465" s="30" t="s">
        <v>117</v>
      </c>
      <c r="AC465" s="30">
        <v>60</v>
      </c>
      <c r="AD465" s="30">
        <v>70</v>
      </c>
      <c r="AE465" s="75"/>
      <c r="AF465" s="73"/>
      <c r="AG465" s="104">
        <f t="shared" si="119"/>
        <v>23.91</v>
      </c>
      <c r="AH465" s="104">
        <f t="shared" si="120"/>
        <v>27.974699999999999</v>
      </c>
      <c r="AI465" s="104">
        <f t="shared" si="121"/>
        <v>24.14</v>
      </c>
      <c r="AJ465" s="104">
        <f t="shared" si="122"/>
        <v>32.06</v>
      </c>
      <c r="AK465" s="104">
        <f t="shared" si="123"/>
        <v>27.43</v>
      </c>
      <c r="AL465" s="105">
        <f t="shared" si="124"/>
        <v>32.06</v>
      </c>
      <c r="AM465" s="105">
        <f t="shared" si="125"/>
        <v>27.43</v>
      </c>
      <c r="AN465" s="105"/>
      <c r="AO465" s="105"/>
      <c r="AP465" s="39">
        <f t="shared" si="128"/>
        <v>1</v>
      </c>
      <c r="AQ465" s="30" t="s">
        <v>118</v>
      </c>
      <c r="AR465" s="30" t="s">
        <v>79</v>
      </c>
      <c r="AS465" s="30">
        <v>1000</v>
      </c>
      <c r="AT465" s="113">
        <v>23.91</v>
      </c>
      <c r="AU465" s="113">
        <v>24.14</v>
      </c>
      <c r="AV465" s="72">
        <v>27.974699999999999</v>
      </c>
      <c r="AW465" s="72">
        <v>24.14</v>
      </c>
      <c r="AX465" s="113">
        <v>32.06</v>
      </c>
      <c r="AY465" s="94">
        <v>27.43</v>
      </c>
      <c r="AZ465" s="108">
        <v>2500</v>
      </c>
      <c r="BA465" s="112">
        <v>22.98</v>
      </c>
      <c r="BB465" s="112">
        <v>23.21</v>
      </c>
      <c r="BC465" s="112">
        <v>26.886599999999998</v>
      </c>
      <c r="BD465" s="112">
        <v>23.21</v>
      </c>
      <c r="BE465" s="70">
        <v>30.81</v>
      </c>
      <c r="BF465" s="70">
        <v>26.38</v>
      </c>
      <c r="BG465" s="109">
        <v>5000</v>
      </c>
      <c r="BH465" s="112">
        <v>22.28</v>
      </c>
      <c r="BI465" s="112">
        <v>22.51</v>
      </c>
      <c r="BJ465" s="112">
        <v>26.067599999999999</v>
      </c>
      <c r="BK465" s="112">
        <v>22.51</v>
      </c>
      <c r="BL465" s="71">
        <v>29.88</v>
      </c>
      <c r="BM465" s="71">
        <v>25.58</v>
      </c>
      <c r="BN465" s="109">
        <v>10000</v>
      </c>
      <c r="BO465" s="112">
        <v>21.88</v>
      </c>
      <c r="BP465" s="112">
        <v>22.19</v>
      </c>
      <c r="BQ465" s="112">
        <v>25.599599999999999</v>
      </c>
      <c r="BR465" s="112">
        <v>22.19</v>
      </c>
      <c r="BS465" s="71">
        <v>29.34</v>
      </c>
      <c r="BT465" s="71">
        <v>25.22</v>
      </c>
      <c r="BU465" s="109">
        <v>20000</v>
      </c>
      <c r="BV465" s="112">
        <v>21.53</v>
      </c>
      <c r="BW465" s="112">
        <v>21.76</v>
      </c>
      <c r="BX465" s="112">
        <v>25.190100000000001</v>
      </c>
      <c r="BY465" s="112">
        <v>21.76</v>
      </c>
      <c r="BZ465" s="76">
        <v>28.87</v>
      </c>
      <c r="CA465" s="76">
        <v>28.87</v>
      </c>
      <c r="CB465" s="106" t="str">
        <f t="shared" si="126"/>
        <v>Heineken - F1</v>
      </c>
      <c r="CC465" s="30"/>
      <c r="CD465" s="30"/>
      <c r="CE465" s="73"/>
      <c r="CF465" s="74"/>
      <c r="CG465" s="30"/>
      <c r="CH465" s="30"/>
      <c r="CI465" s="30">
        <v>101140</v>
      </c>
    </row>
    <row r="466" spans="1:87" ht="15" customHeight="1" x14ac:dyDescent="0.25">
      <c r="A466" s="30" t="s">
        <v>125</v>
      </c>
      <c r="B466" s="30">
        <v>88027435</v>
      </c>
      <c r="C466" s="30" t="s">
        <v>622</v>
      </c>
      <c r="D466" s="96">
        <f>VLOOKUP(B466,'Status update'!B:E,4,0)</f>
        <v>1</v>
      </c>
      <c r="E466" s="96">
        <v>3</v>
      </c>
      <c r="F466" s="96">
        <f>VLOOKUP(B466,'Status update'!B:D,3,0)</f>
        <v>108</v>
      </c>
      <c r="G466" s="97">
        <f t="shared" si="115"/>
        <v>108</v>
      </c>
      <c r="H466" s="30" t="s">
        <v>86</v>
      </c>
      <c r="I466" s="30"/>
      <c r="J466" s="30"/>
      <c r="K466" s="98">
        <f t="shared" si="116"/>
        <v>0.108</v>
      </c>
      <c r="L466" s="98">
        <f t="shared" si="117"/>
        <v>0.108</v>
      </c>
      <c r="M466" s="99"/>
      <c r="N466" s="100">
        <f t="shared" si="118"/>
        <v>0</v>
      </c>
      <c r="O466" s="101">
        <v>1</v>
      </c>
      <c r="P466" s="102"/>
      <c r="Q466" s="103"/>
      <c r="R466" s="103"/>
      <c r="S466" s="30" t="s">
        <v>127</v>
      </c>
      <c r="T466" s="30" t="s">
        <v>106</v>
      </c>
      <c r="U466" s="30">
        <v>47</v>
      </c>
      <c r="V466" s="30">
        <v>38</v>
      </c>
      <c r="W466" s="30">
        <v>2</v>
      </c>
      <c r="X466" s="30">
        <v>1000</v>
      </c>
      <c r="Y466" s="30" t="s">
        <v>83</v>
      </c>
      <c r="Z466" s="30">
        <v>1</v>
      </c>
      <c r="AA466" s="30" t="s">
        <v>76</v>
      </c>
      <c r="AB466" s="30" t="s">
        <v>117</v>
      </c>
      <c r="AC466" s="30">
        <v>60</v>
      </c>
      <c r="AD466" s="30">
        <v>70</v>
      </c>
      <c r="AE466" s="75"/>
      <c r="AF466" s="73"/>
      <c r="AG466" s="104">
        <f t="shared" si="119"/>
        <v>23.91</v>
      </c>
      <c r="AH466" s="104">
        <f t="shared" si="120"/>
        <v>27.974699999999999</v>
      </c>
      <c r="AI466" s="104">
        <f t="shared" si="121"/>
        <v>24.14</v>
      </c>
      <c r="AJ466" s="104">
        <f t="shared" si="122"/>
        <v>32.06</v>
      </c>
      <c r="AK466" s="104">
        <f t="shared" si="123"/>
        <v>27.43</v>
      </c>
      <c r="AL466" s="105">
        <f t="shared" si="124"/>
        <v>32.06</v>
      </c>
      <c r="AM466" s="105">
        <f t="shared" si="125"/>
        <v>27.43</v>
      </c>
      <c r="AN466" s="105"/>
      <c r="AO466" s="105"/>
      <c r="AP466" s="39">
        <f t="shared" si="128"/>
        <v>1</v>
      </c>
      <c r="AQ466" s="30" t="s">
        <v>118</v>
      </c>
      <c r="AR466" s="30" t="s">
        <v>79</v>
      </c>
      <c r="AS466" s="30">
        <v>1000</v>
      </c>
      <c r="AT466" s="113">
        <v>23.91</v>
      </c>
      <c r="AU466" s="113">
        <v>24.14</v>
      </c>
      <c r="AV466" s="72">
        <v>27.974699999999999</v>
      </c>
      <c r="AW466" s="72">
        <v>24.14</v>
      </c>
      <c r="AX466" s="113">
        <v>32.06</v>
      </c>
      <c r="AY466" s="94">
        <v>27.43</v>
      </c>
      <c r="AZ466" s="108">
        <v>2500</v>
      </c>
      <c r="BA466" s="112">
        <v>22.98</v>
      </c>
      <c r="BB466" s="112">
        <v>23.21</v>
      </c>
      <c r="BC466" s="112">
        <v>26.886599999999998</v>
      </c>
      <c r="BD466" s="112">
        <v>23.21</v>
      </c>
      <c r="BE466" s="70">
        <v>30.81</v>
      </c>
      <c r="BF466" s="70">
        <v>26.38</v>
      </c>
      <c r="BG466" s="109">
        <v>5000</v>
      </c>
      <c r="BH466" s="112">
        <v>22.28</v>
      </c>
      <c r="BI466" s="112">
        <v>22.51</v>
      </c>
      <c r="BJ466" s="112">
        <v>26.067599999999999</v>
      </c>
      <c r="BK466" s="112">
        <v>22.51</v>
      </c>
      <c r="BL466" s="71">
        <v>29.88</v>
      </c>
      <c r="BM466" s="71">
        <v>25.58</v>
      </c>
      <c r="BN466" s="109">
        <v>10000</v>
      </c>
      <c r="BO466" s="112">
        <v>21.88</v>
      </c>
      <c r="BP466" s="112">
        <v>22.19</v>
      </c>
      <c r="BQ466" s="112">
        <v>25.599599999999999</v>
      </c>
      <c r="BR466" s="112">
        <v>22.19</v>
      </c>
      <c r="BS466" s="71">
        <v>29.34</v>
      </c>
      <c r="BT466" s="71">
        <v>25.22</v>
      </c>
      <c r="BU466" s="109">
        <v>20000</v>
      </c>
      <c r="BV466" s="112">
        <v>21.53</v>
      </c>
      <c r="BW466" s="112">
        <v>21.76</v>
      </c>
      <c r="BX466" s="112">
        <v>25.190100000000001</v>
      </c>
      <c r="BY466" s="112">
        <v>21.76</v>
      </c>
      <c r="BZ466" s="76">
        <v>28.87</v>
      </c>
      <c r="CA466" s="76">
        <v>28.87</v>
      </c>
      <c r="CB466" s="106" t="str">
        <f t="shared" si="126"/>
        <v>Heineken - F1</v>
      </c>
      <c r="CC466" s="30"/>
      <c r="CD466" s="30"/>
      <c r="CE466" s="73"/>
      <c r="CF466" s="74"/>
      <c r="CG466" s="30"/>
      <c r="CH466" s="30"/>
      <c r="CI466" s="30">
        <v>101140</v>
      </c>
    </row>
    <row r="467" spans="1:87" ht="15" customHeight="1" x14ac:dyDescent="0.25">
      <c r="A467" s="30" t="s">
        <v>125</v>
      </c>
      <c r="B467" s="30">
        <v>88027438</v>
      </c>
      <c r="C467" s="30" t="s">
        <v>623</v>
      </c>
      <c r="D467" s="96">
        <f>VLOOKUP(B467,'Status update'!B:E,4,0)</f>
        <v>1</v>
      </c>
      <c r="E467" s="96">
        <v>3</v>
      </c>
      <c r="F467" s="96">
        <f>VLOOKUP(B467,'Status update'!B:D,3,0)</f>
        <v>74</v>
      </c>
      <c r="G467" s="97">
        <f t="shared" si="115"/>
        <v>74</v>
      </c>
      <c r="H467" s="30" t="s">
        <v>122</v>
      </c>
      <c r="I467" s="30"/>
      <c r="J467" s="30"/>
      <c r="K467" s="98">
        <f t="shared" si="116"/>
        <v>0.74</v>
      </c>
      <c r="L467" s="98">
        <f t="shared" si="117"/>
        <v>0.74</v>
      </c>
      <c r="M467" s="99"/>
      <c r="N467" s="100">
        <f t="shared" si="118"/>
        <v>0</v>
      </c>
      <c r="O467" s="101">
        <v>1</v>
      </c>
      <c r="P467" s="102"/>
      <c r="Q467" s="103"/>
      <c r="R467" s="103"/>
      <c r="S467" s="30" t="s">
        <v>127</v>
      </c>
      <c r="T467" s="30" t="s">
        <v>106</v>
      </c>
      <c r="U467" s="30">
        <v>103</v>
      </c>
      <c r="V467" s="30">
        <v>17.5</v>
      </c>
      <c r="W467" s="30">
        <v>20</v>
      </c>
      <c r="X467" s="30">
        <v>100</v>
      </c>
      <c r="Y467" s="30" t="s">
        <v>75</v>
      </c>
      <c r="Z467" s="30">
        <v>10</v>
      </c>
      <c r="AA467" s="30" t="s">
        <v>76</v>
      </c>
      <c r="AB467" s="30" t="s">
        <v>77</v>
      </c>
      <c r="AC467" s="30">
        <v>50</v>
      </c>
      <c r="AD467" s="30">
        <v>60</v>
      </c>
      <c r="AE467" s="75"/>
      <c r="AF467" s="73"/>
      <c r="AG467" s="104">
        <f t="shared" si="119"/>
        <v>107.1</v>
      </c>
      <c r="AH467" s="104">
        <f t="shared" si="120"/>
        <v>122.09400000000001</v>
      </c>
      <c r="AI467" s="104">
        <f t="shared" si="121"/>
        <v>109.4</v>
      </c>
      <c r="AJ467" s="104">
        <f t="shared" si="122"/>
        <v>142.4</v>
      </c>
      <c r="AK467" s="104">
        <f t="shared" si="123"/>
        <v>124.3</v>
      </c>
      <c r="AL467" s="105">
        <f t="shared" si="124"/>
        <v>142.4</v>
      </c>
      <c r="AM467" s="105">
        <f t="shared" si="125"/>
        <v>124.3</v>
      </c>
      <c r="AN467" s="105"/>
      <c r="AO467" s="105"/>
      <c r="AP467" s="39">
        <f t="shared" si="128"/>
        <v>1</v>
      </c>
      <c r="AQ467" s="30" t="s">
        <v>78</v>
      </c>
      <c r="AR467" s="30" t="s">
        <v>79</v>
      </c>
      <c r="AS467" s="30">
        <v>100</v>
      </c>
      <c r="AT467" s="113">
        <v>107.1</v>
      </c>
      <c r="AU467" s="113">
        <v>109.4</v>
      </c>
      <c r="AV467" s="72">
        <v>122.09400000000001</v>
      </c>
      <c r="AW467" s="72">
        <v>109.4</v>
      </c>
      <c r="AX467" s="113">
        <v>142.4</v>
      </c>
      <c r="AY467" s="94">
        <v>124.3</v>
      </c>
      <c r="AZ467" s="108">
        <v>250</v>
      </c>
      <c r="BA467" s="112">
        <v>100</v>
      </c>
      <c r="BB467" s="112">
        <v>102.3</v>
      </c>
      <c r="BC467" s="112">
        <v>114.00000000000001</v>
      </c>
      <c r="BD467" s="112">
        <v>102.3</v>
      </c>
      <c r="BE467" s="70">
        <v>133</v>
      </c>
      <c r="BF467" s="70">
        <v>116.30000000000001</v>
      </c>
      <c r="BG467" s="109">
        <v>500</v>
      </c>
      <c r="BH467" s="112">
        <v>94.2</v>
      </c>
      <c r="BI467" s="112">
        <v>96.5</v>
      </c>
      <c r="BJ467" s="112">
        <v>107.38800000000002</v>
      </c>
      <c r="BK467" s="112">
        <v>96.5</v>
      </c>
      <c r="BL467" s="71">
        <v>125.2</v>
      </c>
      <c r="BM467" s="71">
        <v>109.7</v>
      </c>
      <c r="BN467" s="109">
        <v>1000</v>
      </c>
      <c r="BO467" s="112">
        <v>93.1</v>
      </c>
      <c r="BP467" s="112">
        <v>95.3</v>
      </c>
      <c r="BQ467" s="112">
        <v>106.134</v>
      </c>
      <c r="BR467" s="112">
        <v>95.3</v>
      </c>
      <c r="BS467" s="71">
        <v>123.8</v>
      </c>
      <c r="BT467" s="71">
        <v>108.3</v>
      </c>
      <c r="BU467" s="109">
        <v>2000</v>
      </c>
      <c r="BV467" s="112">
        <v>87.6</v>
      </c>
      <c r="BW467" s="112">
        <v>89.9</v>
      </c>
      <c r="BX467" s="112">
        <v>99.864000000000004</v>
      </c>
      <c r="BY467" s="112">
        <v>89.9</v>
      </c>
      <c r="BZ467" s="76">
        <v>116.5</v>
      </c>
      <c r="CA467" s="76">
        <v>115.5</v>
      </c>
      <c r="CB467" s="106" t="str">
        <f t="shared" si="126"/>
        <v>Heineken - F1</v>
      </c>
      <c r="CC467" s="30"/>
      <c r="CD467" s="30"/>
      <c r="CE467" s="73"/>
      <c r="CF467" s="74"/>
      <c r="CG467" s="30"/>
      <c r="CH467" s="30"/>
      <c r="CI467" s="30">
        <v>101140</v>
      </c>
    </row>
    <row r="468" spans="1:87" ht="15" customHeight="1" x14ac:dyDescent="0.25">
      <c r="A468" s="30" t="s">
        <v>164</v>
      </c>
      <c r="B468" s="30">
        <v>88027419</v>
      </c>
      <c r="C468" s="30" t="s">
        <v>624</v>
      </c>
      <c r="D468" s="96">
        <f>VLOOKUP(B468,'Status update'!B:E,4,0)</f>
        <v>1</v>
      </c>
      <c r="E468" s="96">
        <f t="shared" ref="E468:E479" si="129">D468</f>
        <v>1</v>
      </c>
      <c r="F468" s="96">
        <f>VLOOKUP(B468,'Status update'!B:D,3,0)</f>
        <v>0</v>
      </c>
      <c r="G468" s="97">
        <f t="shared" si="115"/>
        <v>0</v>
      </c>
      <c r="H468" s="30"/>
      <c r="I468" s="30"/>
      <c r="J468" s="30"/>
      <c r="K468" s="98">
        <f t="shared" si="116"/>
        <v>0</v>
      </c>
      <c r="L468" s="98">
        <f t="shared" si="117"/>
        <v>0</v>
      </c>
      <c r="M468" s="99"/>
      <c r="N468" s="100">
        <f t="shared" si="118"/>
        <v>0</v>
      </c>
      <c r="O468" s="101"/>
      <c r="P468" s="102"/>
      <c r="Q468" s="103"/>
      <c r="R468" s="103"/>
      <c r="S468" s="30" t="s">
        <v>94</v>
      </c>
      <c r="T468" s="30" t="s">
        <v>131</v>
      </c>
      <c r="U468" s="30">
        <v>35</v>
      </c>
      <c r="V468" s="30">
        <v>28</v>
      </c>
      <c r="W468" s="30">
        <v>5</v>
      </c>
      <c r="X468" s="30">
        <v>84</v>
      </c>
      <c r="Y468" s="30" t="s">
        <v>75</v>
      </c>
      <c r="Z468" s="30">
        <v>6</v>
      </c>
      <c r="AA468" s="30" t="s">
        <v>200</v>
      </c>
      <c r="AB468" s="30" t="s">
        <v>117</v>
      </c>
      <c r="AC468" s="30">
        <v>77</v>
      </c>
      <c r="AD468" s="30"/>
      <c r="AE468" s="75"/>
      <c r="AF468" s="73"/>
      <c r="AG468" s="104">
        <f t="shared" si="119"/>
        <v>31.27</v>
      </c>
      <c r="AH468" s="104">
        <f t="shared" si="120"/>
        <v>32.833500000000001</v>
      </c>
      <c r="AI468" s="104">
        <f t="shared" si="121"/>
        <v>33.1462</v>
      </c>
      <c r="AJ468" s="104">
        <f t="shared" si="122"/>
        <v>37.68</v>
      </c>
      <c r="AK468" s="104">
        <f t="shared" si="123"/>
        <v>37.68</v>
      </c>
      <c r="AL468" s="105">
        <f t="shared" si="124"/>
        <v>37.68</v>
      </c>
      <c r="AM468" s="105">
        <f t="shared" si="125"/>
        <v>37.68</v>
      </c>
      <c r="AN468" s="105"/>
      <c r="AO468" s="105"/>
      <c r="AP468" s="39">
        <f t="shared" si="128"/>
        <v>1</v>
      </c>
      <c r="AQ468" s="30" t="s">
        <v>407</v>
      </c>
      <c r="AR468" s="30"/>
      <c r="AS468" s="30">
        <v>84</v>
      </c>
      <c r="AT468" s="113">
        <v>31.27</v>
      </c>
      <c r="AU468" s="113"/>
      <c r="AV468" s="72">
        <v>32.833500000000001</v>
      </c>
      <c r="AW468" s="72">
        <v>33.1462</v>
      </c>
      <c r="AX468" s="113">
        <v>37.68</v>
      </c>
      <c r="AY468" s="94">
        <v>37.68</v>
      </c>
      <c r="AZ468" s="108">
        <v>167</v>
      </c>
      <c r="BA468" s="112">
        <v>30.91</v>
      </c>
      <c r="BB468" s="112"/>
      <c r="BC468" s="112">
        <v>32.455500000000001</v>
      </c>
      <c r="BD468" s="112">
        <v>32.764600000000002</v>
      </c>
      <c r="BE468" s="70">
        <v>37.26</v>
      </c>
      <c r="BF468" s="70">
        <v>37.26</v>
      </c>
      <c r="BG468" s="109">
        <v>417</v>
      </c>
      <c r="BH468" s="112">
        <v>30.55</v>
      </c>
      <c r="BI468" s="112"/>
      <c r="BJ468" s="112">
        <v>32.077500000000001</v>
      </c>
      <c r="BK468" s="112">
        <v>32.383000000000003</v>
      </c>
      <c r="BL468" s="71">
        <v>36.78</v>
      </c>
      <c r="BM468" s="71">
        <v>36.78</v>
      </c>
      <c r="BN468" s="109">
        <v>834</v>
      </c>
      <c r="BO468" s="112">
        <v>30.18</v>
      </c>
      <c r="BP468" s="112"/>
      <c r="BQ468" s="112">
        <v>31.689</v>
      </c>
      <c r="BR468" s="112">
        <v>31.9908</v>
      </c>
      <c r="BS468" s="71">
        <v>36.36</v>
      </c>
      <c r="BT468" s="71">
        <v>36.36</v>
      </c>
      <c r="BU468" s="109"/>
      <c r="BV468" s="112"/>
      <c r="BW468" s="112"/>
      <c r="BX468" s="112"/>
      <c r="BY468" s="112"/>
      <c r="BZ468" s="76"/>
      <c r="CA468" s="76"/>
      <c r="CB468" s="106" t="str">
        <f t="shared" si="126"/>
        <v>Heineken - Brand Fashion</v>
      </c>
      <c r="CC468" s="30"/>
      <c r="CD468" s="30"/>
      <c r="CE468" s="73"/>
      <c r="CF468" s="74"/>
      <c r="CG468" s="30"/>
      <c r="CH468" s="30"/>
      <c r="CI468" s="30">
        <v>100051</v>
      </c>
    </row>
    <row r="469" spans="1:87" ht="15" customHeight="1" x14ac:dyDescent="0.25">
      <c r="A469" s="30" t="s">
        <v>164</v>
      </c>
      <c r="B469" s="30">
        <v>88027420</v>
      </c>
      <c r="C469" s="30" t="s">
        <v>625</v>
      </c>
      <c r="D469" s="96">
        <f>VLOOKUP(B469,'Status update'!B:E,4,0)</f>
        <v>1</v>
      </c>
      <c r="E469" s="96">
        <f t="shared" si="129"/>
        <v>1</v>
      </c>
      <c r="F469" s="96">
        <f>VLOOKUP(B469,'Status update'!B:D,3,0)</f>
        <v>0</v>
      </c>
      <c r="G469" s="97">
        <f t="shared" si="115"/>
        <v>0</v>
      </c>
      <c r="H469" s="30"/>
      <c r="I469" s="30"/>
      <c r="J469" s="30"/>
      <c r="K469" s="98">
        <f t="shared" si="116"/>
        <v>0</v>
      </c>
      <c r="L469" s="98">
        <f t="shared" si="117"/>
        <v>0</v>
      </c>
      <c r="M469" s="99"/>
      <c r="N469" s="100">
        <f t="shared" si="118"/>
        <v>0</v>
      </c>
      <c r="O469" s="101"/>
      <c r="P469" s="102"/>
      <c r="Q469" s="103"/>
      <c r="R469" s="103"/>
      <c r="S469" s="30" t="s">
        <v>94</v>
      </c>
      <c r="T469" s="30" t="s">
        <v>131</v>
      </c>
      <c r="U469" s="30">
        <v>35</v>
      </c>
      <c r="V469" s="30">
        <v>28</v>
      </c>
      <c r="W469" s="30">
        <v>5</v>
      </c>
      <c r="X469" s="30">
        <v>84</v>
      </c>
      <c r="Y469" s="30" t="s">
        <v>75</v>
      </c>
      <c r="Z469" s="30">
        <v>6</v>
      </c>
      <c r="AA469" s="30" t="s">
        <v>200</v>
      </c>
      <c r="AB469" s="30" t="s">
        <v>117</v>
      </c>
      <c r="AC469" s="30">
        <v>77</v>
      </c>
      <c r="AD469" s="30"/>
      <c r="AE469" s="75"/>
      <c r="AF469" s="73"/>
      <c r="AG469" s="104">
        <f t="shared" si="119"/>
        <v>31.27</v>
      </c>
      <c r="AH469" s="104">
        <f t="shared" si="120"/>
        <v>32.833500000000001</v>
      </c>
      <c r="AI469" s="104">
        <f t="shared" si="121"/>
        <v>33.1462</v>
      </c>
      <c r="AJ469" s="104">
        <f t="shared" si="122"/>
        <v>37.68</v>
      </c>
      <c r="AK469" s="104">
        <f t="shared" si="123"/>
        <v>37.68</v>
      </c>
      <c r="AL469" s="105">
        <f t="shared" si="124"/>
        <v>37.68</v>
      </c>
      <c r="AM469" s="105">
        <f t="shared" si="125"/>
        <v>37.68</v>
      </c>
      <c r="AN469" s="105"/>
      <c r="AO469" s="105"/>
      <c r="AP469" s="39">
        <f t="shared" si="128"/>
        <v>1</v>
      </c>
      <c r="AQ469" s="30" t="s">
        <v>407</v>
      </c>
      <c r="AR469" s="30"/>
      <c r="AS469" s="30">
        <v>84</v>
      </c>
      <c r="AT469" s="113">
        <v>31.27</v>
      </c>
      <c r="AU469" s="113"/>
      <c r="AV469" s="72">
        <v>32.833500000000001</v>
      </c>
      <c r="AW469" s="72">
        <v>33.1462</v>
      </c>
      <c r="AX469" s="113">
        <v>37.68</v>
      </c>
      <c r="AY469" s="94">
        <v>37.68</v>
      </c>
      <c r="AZ469" s="108">
        <v>167</v>
      </c>
      <c r="BA469" s="112">
        <v>30.91</v>
      </c>
      <c r="BB469" s="112"/>
      <c r="BC469" s="112">
        <v>32.455500000000001</v>
      </c>
      <c r="BD469" s="112">
        <v>32.764600000000002</v>
      </c>
      <c r="BE469" s="70">
        <v>37.26</v>
      </c>
      <c r="BF469" s="70">
        <v>37.26</v>
      </c>
      <c r="BG469" s="109">
        <v>417</v>
      </c>
      <c r="BH469" s="112">
        <v>30.55</v>
      </c>
      <c r="BI469" s="112"/>
      <c r="BJ469" s="112">
        <v>32.077500000000001</v>
      </c>
      <c r="BK469" s="112">
        <v>32.383000000000003</v>
      </c>
      <c r="BL469" s="71">
        <v>36.78</v>
      </c>
      <c r="BM469" s="71">
        <v>36.78</v>
      </c>
      <c r="BN469" s="109">
        <v>834</v>
      </c>
      <c r="BO469" s="112">
        <v>30.18</v>
      </c>
      <c r="BP469" s="112"/>
      <c r="BQ469" s="112">
        <v>31.689</v>
      </c>
      <c r="BR469" s="112">
        <v>31.9908</v>
      </c>
      <c r="BS469" s="71">
        <v>36.36</v>
      </c>
      <c r="BT469" s="71">
        <v>36.36</v>
      </c>
      <c r="BU469" s="109"/>
      <c r="BV469" s="112"/>
      <c r="BW469" s="112"/>
      <c r="BX469" s="112"/>
      <c r="BY469" s="112"/>
      <c r="BZ469" s="76"/>
      <c r="CA469" s="76"/>
      <c r="CB469" s="106" t="str">
        <f t="shared" si="126"/>
        <v>Heineken - Brand Fashion</v>
      </c>
      <c r="CC469" s="30"/>
      <c r="CD469" s="30"/>
      <c r="CE469" s="73"/>
      <c r="CF469" s="74"/>
      <c r="CG469" s="30"/>
      <c r="CH469" s="30"/>
      <c r="CI469" s="30">
        <v>100051</v>
      </c>
    </row>
    <row r="470" spans="1:87" ht="15" customHeight="1" x14ac:dyDescent="0.25">
      <c r="A470" s="30" t="s">
        <v>164</v>
      </c>
      <c r="B470" s="30">
        <v>88027421</v>
      </c>
      <c r="C470" s="30" t="s">
        <v>626</v>
      </c>
      <c r="D470" s="96">
        <f>VLOOKUP(B470,'Status update'!B:E,4,0)</f>
        <v>1</v>
      </c>
      <c r="E470" s="96">
        <f t="shared" si="129"/>
        <v>1</v>
      </c>
      <c r="F470" s="96">
        <f>VLOOKUP(B470,'Status update'!B:D,3,0)</f>
        <v>0</v>
      </c>
      <c r="G470" s="97">
        <f t="shared" si="115"/>
        <v>0</v>
      </c>
      <c r="H470" s="30"/>
      <c r="I470" s="30"/>
      <c r="J470" s="30"/>
      <c r="K470" s="98">
        <f t="shared" si="116"/>
        <v>0</v>
      </c>
      <c r="L470" s="98">
        <f t="shared" si="117"/>
        <v>0</v>
      </c>
      <c r="M470" s="99"/>
      <c r="N470" s="100">
        <f t="shared" si="118"/>
        <v>0</v>
      </c>
      <c r="O470" s="101"/>
      <c r="P470" s="102"/>
      <c r="Q470" s="103"/>
      <c r="R470" s="103"/>
      <c r="S470" s="30" t="s">
        <v>94</v>
      </c>
      <c r="T470" s="30" t="s">
        <v>131</v>
      </c>
      <c r="U470" s="30">
        <v>35</v>
      </c>
      <c r="V470" s="30">
        <v>28</v>
      </c>
      <c r="W470" s="30">
        <v>5</v>
      </c>
      <c r="X470" s="30">
        <v>84</v>
      </c>
      <c r="Y470" s="30" t="s">
        <v>75</v>
      </c>
      <c r="Z470" s="30">
        <v>6</v>
      </c>
      <c r="AA470" s="30" t="s">
        <v>200</v>
      </c>
      <c r="AB470" s="30" t="s">
        <v>117</v>
      </c>
      <c r="AC470" s="30">
        <v>77</v>
      </c>
      <c r="AD470" s="30"/>
      <c r="AE470" s="75"/>
      <c r="AF470" s="73"/>
      <c r="AG470" s="104">
        <f t="shared" si="119"/>
        <v>31.27</v>
      </c>
      <c r="AH470" s="104">
        <f t="shared" si="120"/>
        <v>32.833500000000001</v>
      </c>
      <c r="AI470" s="104">
        <f t="shared" si="121"/>
        <v>33.1462</v>
      </c>
      <c r="AJ470" s="104">
        <f t="shared" si="122"/>
        <v>37.68</v>
      </c>
      <c r="AK470" s="104">
        <f t="shared" si="123"/>
        <v>37.68</v>
      </c>
      <c r="AL470" s="105">
        <f t="shared" si="124"/>
        <v>37.68</v>
      </c>
      <c r="AM470" s="105">
        <f t="shared" si="125"/>
        <v>37.68</v>
      </c>
      <c r="AN470" s="105"/>
      <c r="AO470" s="105"/>
      <c r="AP470" s="39">
        <f t="shared" si="128"/>
        <v>1</v>
      </c>
      <c r="AQ470" s="30" t="s">
        <v>407</v>
      </c>
      <c r="AR470" s="30"/>
      <c r="AS470" s="30">
        <v>84</v>
      </c>
      <c r="AT470" s="113">
        <v>31.27</v>
      </c>
      <c r="AU470" s="113"/>
      <c r="AV470" s="72">
        <v>32.833500000000001</v>
      </c>
      <c r="AW470" s="72">
        <v>33.1462</v>
      </c>
      <c r="AX470" s="113">
        <v>37.68</v>
      </c>
      <c r="AY470" s="94">
        <v>37.68</v>
      </c>
      <c r="AZ470" s="108">
        <v>167</v>
      </c>
      <c r="BA470" s="112">
        <v>30.91</v>
      </c>
      <c r="BB470" s="112"/>
      <c r="BC470" s="112">
        <v>32.455500000000001</v>
      </c>
      <c r="BD470" s="112">
        <v>32.764600000000002</v>
      </c>
      <c r="BE470" s="70">
        <v>37.26</v>
      </c>
      <c r="BF470" s="70">
        <v>37.26</v>
      </c>
      <c r="BG470" s="109">
        <v>417</v>
      </c>
      <c r="BH470" s="112">
        <v>30.55</v>
      </c>
      <c r="BI470" s="112"/>
      <c r="BJ470" s="112">
        <v>32.077500000000001</v>
      </c>
      <c r="BK470" s="112">
        <v>32.383000000000003</v>
      </c>
      <c r="BL470" s="71">
        <v>36.78</v>
      </c>
      <c r="BM470" s="71">
        <v>36.78</v>
      </c>
      <c r="BN470" s="109">
        <v>834</v>
      </c>
      <c r="BO470" s="112">
        <v>30.18</v>
      </c>
      <c r="BP470" s="112"/>
      <c r="BQ470" s="112">
        <v>31.689</v>
      </c>
      <c r="BR470" s="112">
        <v>31.9908</v>
      </c>
      <c r="BS470" s="71">
        <v>36.36</v>
      </c>
      <c r="BT470" s="71">
        <v>36.36</v>
      </c>
      <c r="BU470" s="109"/>
      <c r="BV470" s="112"/>
      <c r="BW470" s="112"/>
      <c r="BX470" s="112"/>
      <c r="BY470" s="112"/>
      <c r="BZ470" s="76"/>
      <c r="CA470" s="76"/>
      <c r="CB470" s="106" t="str">
        <f t="shared" si="126"/>
        <v>Heineken - Brand Fashion</v>
      </c>
      <c r="CC470" s="30"/>
      <c r="CD470" s="30"/>
      <c r="CE470" s="73"/>
      <c r="CF470" s="74"/>
      <c r="CG470" s="30"/>
      <c r="CH470" s="30"/>
      <c r="CI470" s="30">
        <v>100051</v>
      </c>
    </row>
    <row r="471" spans="1:87" ht="15" customHeight="1" x14ac:dyDescent="0.25">
      <c r="A471" s="30" t="s">
        <v>164</v>
      </c>
      <c r="B471" s="30">
        <v>88027422</v>
      </c>
      <c r="C471" s="30" t="s">
        <v>627</v>
      </c>
      <c r="D471" s="96">
        <f>VLOOKUP(B471,'Status update'!B:E,4,0)</f>
        <v>1</v>
      </c>
      <c r="E471" s="96">
        <f t="shared" si="129"/>
        <v>1</v>
      </c>
      <c r="F471" s="96">
        <f>VLOOKUP(B471,'Status update'!B:D,3,0)</f>
        <v>0</v>
      </c>
      <c r="G471" s="97">
        <f t="shared" si="115"/>
        <v>0</v>
      </c>
      <c r="H471" s="30"/>
      <c r="I471" s="30"/>
      <c r="J471" s="30"/>
      <c r="K471" s="98">
        <f t="shared" si="116"/>
        <v>0</v>
      </c>
      <c r="L471" s="98">
        <f t="shared" si="117"/>
        <v>0</v>
      </c>
      <c r="M471" s="99"/>
      <c r="N471" s="100">
        <f t="shared" si="118"/>
        <v>0</v>
      </c>
      <c r="O471" s="101"/>
      <c r="P471" s="102"/>
      <c r="Q471" s="103"/>
      <c r="R471" s="103"/>
      <c r="S471" s="30" t="s">
        <v>94</v>
      </c>
      <c r="T471" s="30" t="s">
        <v>131</v>
      </c>
      <c r="U471" s="30">
        <v>35</v>
      </c>
      <c r="V471" s="30">
        <v>28</v>
      </c>
      <c r="W471" s="30">
        <v>5</v>
      </c>
      <c r="X471" s="30">
        <v>84</v>
      </c>
      <c r="Y471" s="30" t="s">
        <v>75</v>
      </c>
      <c r="Z471" s="30">
        <v>6</v>
      </c>
      <c r="AA471" s="30" t="s">
        <v>200</v>
      </c>
      <c r="AB471" s="30" t="s">
        <v>117</v>
      </c>
      <c r="AC471" s="30">
        <v>77</v>
      </c>
      <c r="AD471" s="30"/>
      <c r="AE471" s="75"/>
      <c r="AF471" s="73"/>
      <c r="AG471" s="104">
        <f t="shared" si="119"/>
        <v>31.27</v>
      </c>
      <c r="AH471" s="104">
        <f t="shared" si="120"/>
        <v>32.833500000000001</v>
      </c>
      <c r="AI471" s="104">
        <f t="shared" si="121"/>
        <v>33.1462</v>
      </c>
      <c r="AJ471" s="104">
        <f t="shared" si="122"/>
        <v>37.68</v>
      </c>
      <c r="AK471" s="104">
        <f t="shared" si="123"/>
        <v>37.68</v>
      </c>
      <c r="AL471" s="105">
        <f t="shared" si="124"/>
        <v>37.68</v>
      </c>
      <c r="AM471" s="105">
        <f t="shared" si="125"/>
        <v>37.68</v>
      </c>
      <c r="AN471" s="105"/>
      <c r="AO471" s="105"/>
      <c r="AP471" s="39">
        <f t="shared" si="128"/>
        <v>1</v>
      </c>
      <c r="AQ471" s="30" t="s">
        <v>407</v>
      </c>
      <c r="AR471" s="30"/>
      <c r="AS471" s="30">
        <v>84</v>
      </c>
      <c r="AT471" s="113">
        <v>31.27</v>
      </c>
      <c r="AU471" s="113"/>
      <c r="AV471" s="72">
        <v>32.833500000000001</v>
      </c>
      <c r="AW471" s="72">
        <v>33.1462</v>
      </c>
      <c r="AX471" s="113">
        <v>37.68</v>
      </c>
      <c r="AY471" s="94">
        <v>37.68</v>
      </c>
      <c r="AZ471" s="108">
        <v>167</v>
      </c>
      <c r="BA471" s="112">
        <v>30.91</v>
      </c>
      <c r="BB471" s="112"/>
      <c r="BC471" s="112">
        <v>32.455500000000001</v>
      </c>
      <c r="BD471" s="112">
        <v>32.764600000000002</v>
      </c>
      <c r="BE471" s="70">
        <v>37.26</v>
      </c>
      <c r="BF471" s="70">
        <v>37.26</v>
      </c>
      <c r="BG471" s="109">
        <v>417</v>
      </c>
      <c r="BH471" s="112">
        <v>30.55</v>
      </c>
      <c r="BI471" s="112"/>
      <c r="BJ471" s="112">
        <v>32.077500000000001</v>
      </c>
      <c r="BK471" s="112">
        <v>32.383000000000003</v>
      </c>
      <c r="BL471" s="71">
        <v>36.78</v>
      </c>
      <c r="BM471" s="71">
        <v>36.78</v>
      </c>
      <c r="BN471" s="109">
        <v>834</v>
      </c>
      <c r="BO471" s="112">
        <v>30.18</v>
      </c>
      <c r="BP471" s="112"/>
      <c r="BQ471" s="112">
        <v>31.689</v>
      </c>
      <c r="BR471" s="112">
        <v>31.9908</v>
      </c>
      <c r="BS471" s="71">
        <v>36.36</v>
      </c>
      <c r="BT471" s="71">
        <v>36.36</v>
      </c>
      <c r="BU471" s="109"/>
      <c r="BV471" s="112"/>
      <c r="BW471" s="112"/>
      <c r="BX471" s="112"/>
      <c r="BY471" s="112"/>
      <c r="BZ471" s="76"/>
      <c r="CA471" s="76"/>
      <c r="CB471" s="106" t="str">
        <f t="shared" si="126"/>
        <v>Heineken - Brand Fashion</v>
      </c>
      <c r="CC471" s="30"/>
      <c r="CD471" s="30"/>
      <c r="CE471" s="73"/>
      <c r="CF471" s="74"/>
      <c r="CG471" s="30"/>
      <c r="CH471" s="30"/>
      <c r="CI471" s="30">
        <v>100051</v>
      </c>
    </row>
    <row r="472" spans="1:87" ht="15" customHeight="1" x14ac:dyDescent="0.25">
      <c r="A472" s="30" t="s">
        <v>125</v>
      </c>
      <c r="B472" s="30">
        <v>88027443</v>
      </c>
      <c r="C472" s="30" t="s">
        <v>628</v>
      </c>
      <c r="D472" s="96">
        <f>VLOOKUP(B472,'Status update'!B:E,4,0)</f>
        <v>3</v>
      </c>
      <c r="E472" s="96">
        <f t="shared" si="129"/>
        <v>3</v>
      </c>
      <c r="F472" s="96">
        <f>VLOOKUP(B472,'Status update'!B:D,3,0)</f>
        <v>21</v>
      </c>
      <c r="G472" s="97">
        <f t="shared" si="115"/>
        <v>21</v>
      </c>
      <c r="H472" s="30"/>
      <c r="I472" s="30"/>
      <c r="J472" s="30"/>
      <c r="K472" s="98">
        <f t="shared" si="116"/>
        <v>5.25</v>
      </c>
      <c r="L472" s="98">
        <f t="shared" si="117"/>
        <v>5.25</v>
      </c>
      <c r="M472" s="99"/>
      <c r="N472" s="100">
        <f t="shared" si="118"/>
        <v>0</v>
      </c>
      <c r="O472" s="101"/>
      <c r="P472" s="102"/>
      <c r="Q472" s="103"/>
      <c r="R472" s="103"/>
      <c r="S472" s="30"/>
      <c r="T472" s="30" t="s">
        <v>95</v>
      </c>
      <c r="U472" s="30">
        <v>73.400000000000006</v>
      </c>
      <c r="V472" s="30">
        <v>42.9</v>
      </c>
      <c r="W472" s="30">
        <v>25.4</v>
      </c>
      <c r="X472" s="30">
        <v>4</v>
      </c>
      <c r="Y472" s="30" t="s">
        <v>89</v>
      </c>
      <c r="Z472" s="30">
        <v>300</v>
      </c>
      <c r="AA472" s="30" t="s">
        <v>96</v>
      </c>
      <c r="AB472" s="30" t="s">
        <v>97</v>
      </c>
      <c r="AC472" s="30">
        <v>30</v>
      </c>
      <c r="AD472" s="30"/>
      <c r="AE472" s="75"/>
      <c r="AF472" s="73"/>
      <c r="AG472" s="104">
        <f t="shared" si="119"/>
        <v>147.91999999999999</v>
      </c>
      <c r="AH472" s="104">
        <f t="shared" si="120"/>
        <v>147.91999999999999</v>
      </c>
      <c r="AI472" s="104">
        <f t="shared" si="121"/>
        <v>156.79519999999999</v>
      </c>
      <c r="AJ472" s="104">
        <f t="shared" si="122"/>
        <v>208.44318181818181</v>
      </c>
      <c r="AK472" s="104">
        <f t="shared" si="123"/>
        <v>0</v>
      </c>
      <c r="AL472" s="105">
        <f t="shared" si="124"/>
        <v>168.09090909090907</v>
      </c>
      <c r="AM472" s="105">
        <f t="shared" si="125"/>
        <v>0</v>
      </c>
      <c r="AN472" s="105"/>
      <c r="AO472" s="105"/>
      <c r="AP472" s="39">
        <f t="shared" si="128"/>
        <v>2</v>
      </c>
      <c r="AQ472" s="30" t="s">
        <v>91</v>
      </c>
      <c r="AR472" s="30"/>
      <c r="AS472" s="30">
        <v>2</v>
      </c>
      <c r="AT472" s="113">
        <v>183.43</v>
      </c>
      <c r="AU472" s="113"/>
      <c r="AV472" s="72">
        <v>183.43</v>
      </c>
      <c r="AW472" s="72">
        <v>194.43580000000003</v>
      </c>
      <c r="AX472" s="113">
        <v>208.44318181818181</v>
      </c>
      <c r="AY472" s="94"/>
      <c r="AZ472" s="108">
        <v>10</v>
      </c>
      <c r="BA472" s="112">
        <v>147.91999999999999</v>
      </c>
      <c r="BB472" s="112"/>
      <c r="BC472" s="112">
        <v>147.91999999999999</v>
      </c>
      <c r="BD472" s="112">
        <v>156.79519999999999</v>
      </c>
      <c r="BE472" s="70">
        <v>168.09090909090907</v>
      </c>
      <c r="BF472" s="70"/>
      <c r="BG472" s="109">
        <v>30</v>
      </c>
      <c r="BH472" s="112">
        <v>100.21</v>
      </c>
      <c r="BI472" s="112"/>
      <c r="BJ472" s="112">
        <v>100.21</v>
      </c>
      <c r="BK472" s="112">
        <v>106.2226</v>
      </c>
      <c r="BL472" s="71">
        <v>113.87499999999999</v>
      </c>
      <c r="BM472" s="71"/>
      <c r="BN472" s="109">
        <v>68</v>
      </c>
      <c r="BO472" s="112">
        <v>90.6</v>
      </c>
      <c r="BP472" s="112"/>
      <c r="BQ472" s="112">
        <v>90.6</v>
      </c>
      <c r="BR472" s="112">
        <v>96.036000000000001</v>
      </c>
      <c r="BS472" s="71">
        <v>102.95454545454545</v>
      </c>
      <c r="BT472" s="71"/>
      <c r="BU472" s="109">
        <v>168</v>
      </c>
      <c r="BV472" s="112">
        <v>85.92</v>
      </c>
      <c r="BW472" s="112"/>
      <c r="BX472" s="112">
        <v>85.92</v>
      </c>
      <c r="BY472" s="112">
        <v>91.075200000000009</v>
      </c>
      <c r="BZ472" s="76">
        <v>97.63636363636364</v>
      </c>
      <c r="CA472" s="76"/>
      <c r="CB472" s="106" t="str">
        <f t="shared" si="126"/>
        <v>Heineken - F1</v>
      </c>
      <c r="CC472" s="30"/>
      <c r="CD472" s="30"/>
      <c r="CE472" s="73"/>
      <c r="CF472" s="74"/>
      <c r="CG472" s="30"/>
      <c r="CH472" s="30"/>
      <c r="CI472" s="30">
        <v>103060</v>
      </c>
    </row>
    <row r="473" spans="1:87" ht="15" customHeight="1" x14ac:dyDescent="0.25">
      <c r="A473" s="30" t="s">
        <v>164</v>
      </c>
      <c r="B473" s="30">
        <v>88027423</v>
      </c>
      <c r="C473" s="30" t="s">
        <v>629</v>
      </c>
      <c r="D473" s="96">
        <f>VLOOKUP(B473,'Status update'!B:E,4,0)</f>
        <v>1</v>
      </c>
      <c r="E473" s="96">
        <f t="shared" si="129"/>
        <v>1</v>
      </c>
      <c r="F473" s="96">
        <f>VLOOKUP(B473,'Status update'!B:D,3,0)</f>
        <v>0</v>
      </c>
      <c r="G473" s="97">
        <f t="shared" si="115"/>
        <v>0</v>
      </c>
      <c r="H473" s="30"/>
      <c r="I473" s="30"/>
      <c r="J473" s="30"/>
      <c r="K473" s="98">
        <f t="shared" si="116"/>
        <v>0</v>
      </c>
      <c r="L473" s="98">
        <f t="shared" si="117"/>
        <v>0</v>
      </c>
      <c r="M473" s="99"/>
      <c r="N473" s="100">
        <f t="shared" si="118"/>
        <v>0</v>
      </c>
      <c r="O473" s="101"/>
      <c r="P473" s="102"/>
      <c r="Q473" s="103"/>
      <c r="R473" s="103"/>
      <c r="S473" s="30" t="s">
        <v>94</v>
      </c>
      <c r="T473" s="30" t="s">
        <v>131</v>
      </c>
      <c r="U473" s="30">
        <v>35</v>
      </c>
      <c r="V473" s="30">
        <v>28</v>
      </c>
      <c r="W473" s="30">
        <v>5</v>
      </c>
      <c r="X473" s="30">
        <v>84</v>
      </c>
      <c r="Y473" s="30" t="s">
        <v>75</v>
      </c>
      <c r="Z473" s="30">
        <v>6</v>
      </c>
      <c r="AA473" s="30" t="s">
        <v>200</v>
      </c>
      <c r="AB473" s="30" t="s">
        <v>117</v>
      </c>
      <c r="AC473" s="30">
        <v>77</v>
      </c>
      <c r="AD473" s="30"/>
      <c r="AE473" s="75"/>
      <c r="AF473" s="73"/>
      <c r="AG473" s="104">
        <f t="shared" si="119"/>
        <v>31.27</v>
      </c>
      <c r="AH473" s="104">
        <f t="shared" si="120"/>
        <v>32.833500000000001</v>
      </c>
      <c r="AI473" s="104">
        <f t="shared" si="121"/>
        <v>33.1462</v>
      </c>
      <c r="AJ473" s="104">
        <f t="shared" si="122"/>
        <v>37.68</v>
      </c>
      <c r="AK473" s="104">
        <f t="shared" si="123"/>
        <v>37.68</v>
      </c>
      <c r="AL473" s="105">
        <f t="shared" si="124"/>
        <v>37.68</v>
      </c>
      <c r="AM473" s="105">
        <f t="shared" si="125"/>
        <v>37.68</v>
      </c>
      <c r="AN473" s="105"/>
      <c r="AO473" s="105"/>
      <c r="AP473" s="39">
        <f t="shared" si="128"/>
        <v>1</v>
      </c>
      <c r="AQ473" s="30" t="s">
        <v>407</v>
      </c>
      <c r="AR473" s="30"/>
      <c r="AS473" s="30">
        <v>84</v>
      </c>
      <c r="AT473" s="113">
        <v>31.27</v>
      </c>
      <c r="AU473" s="113"/>
      <c r="AV473" s="72">
        <v>32.833500000000001</v>
      </c>
      <c r="AW473" s="72">
        <v>33.1462</v>
      </c>
      <c r="AX473" s="113">
        <v>37.68</v>
      </c>
      <c r="AY473" s="94">
        <v>37.68</v>
      </c>
      <c r="AZ473" s="108">
        <v>167</v>
      </c>
      <c r="BA473" s="112">
        <v>30.91</v>
      </c>
      <c r="BB473" s="112"/>
      <c r="BC473" s="112">
        <v>32.455500000000001</v>
      </c>
      <c r="BD473" s="112">
        <v>32.764600000000002</v>
      </c>
      <c r="BE473" s="70">
        <v>37.26</v>
      </c>
      <c r="BF473" s="70">
        <v>37.26</v>
      </c>
      <c r="BG473" s="109">
        <v>417</v>
      </c>
      <c r="BH473" s="112">
        <v>30.55</v>
      </c>
      <c r="BI473" s="112"/>
      <c r="BJ473" s="112">
        <v>32.077500000000001</v>
      </c>
      <c r="BK473" s="112">
        <v>32.383000000000003</v>
      </c>
      <c r="BL473" s="71">
        <v>36.78</v>
      </c>
      <c r="BM473" s="71">
        <v>36.78</v>
      </c>
      <c r="BN473" s="109">
        <v>834</v>
      </c>
      <c r="BO473" s="112">
        <v>30.18</v>
      </c>
      <c r="BP473" s="112"/>
      <c r="BQ473" s="112">
        <v>31.689</v>
      </c>
      <c r="BR473" s="112">
        <v>31.9908</v>
      </c>
      <c r="BS473" s="71">
        <v>36.36</v>
      </c>
      <c r="BT473" s="71">
        <v>36.36</v>
      </c>
      <c r="BU473" s="109"/>
      <c r="BV473" s="112"/>
      <c r="BW473" s="112"/>
      <c r="BX473" s="112"/>
      <c r="BY473" s="112"/>
      <c r="BZ473" s="76"/>
      <c r="CA473" s="76"/>
      <c r="CB473" s="106" t="str">
        <f t="shared" si="126"/>
        <v>Heineken - Brand Fashion</v>
      </c>
      <c r="CC473" s="30"/>
      <c r="CD473" s="30"/>
      <c r="CE473" s="73"/>
      <c r="CF473" s="74"/>
      <c r="CG473" s="30"/>
      <c r="CH473" s="30"/>
      <c r="CI473" s="30">
        <v>100051</v>
      </c>
    </row>
    <row r="474" spans="1:87" ht="15" customHeight="1" x14ac:dyDescent="0.25">
      <c r="A474" s="30" t="s">
        <v>164</v>
      </c>
      <c r="B474" s="30">
        <v>88027425</v>
      </c>
      <c r="C474" s="30" t="s">
        <v>630</v>
      </c>
      <c r="D474" s="96">
        <f>VLOOKUP(B474,'Status update'!B:E,4,0)</f>
        <v>1</v>
      </c>
      <c r="E474" s="96">
        <f t="shared" si="129"/>
        <v>1</v>
      </c>
      <c r="F474" s="96">
        <f>VLOOKUP(B474,'Status update'!B:D,3,0)</f>
        <v>0</v>
      </c>
      <c r="G474" s="97">
        <f t="shared" si="115"/>
        <v>0</v>
      </c>
      <c r="H474" s="30"/>
      <c r="I474" s="30"/>
      <c r="J474" s="30"/>
      <c r="K474" s="98">
        <f t="shared" si="116"/>
        <v>0</v>
      </c>
      <c r="L474" s="98">
        <f t="shared" si="117"/>
        <v>0</v>
      </c>
      <c r="M474" s="99"/>
      <c r="N474" s="100">
        <f t="shared" si="118"/>
        <v>0</v>
      </c>
      <c r="O474" s="101"/>
      <c r="P474" s="102"/>
      <c r="Q474" s="103"/>
      <c r="R474" s="103"/>
      <c r="S474" s="30" t="s">
        <v>94</v>
      </c>
      <c r="T474" s="30" t="s">
        <v>131</v>
      </c>
      <c r="U474" s="30">
        <v>35</v>
      </c>
      <c r="V474" s="30">
        <v>28</v>
      </c>
      <c r="W474" s="30">
        <v>5</v>
      </c>
      <c r="X474" s="30">
        <v>84</v>
      </c>
      <c r="Y474" s="30" t="s">
        <v>75</v>
      </c>
      <c r="Z474" s="30">
        <v>6</v>
      </c>
      <c r="AA474" s="30" t="s">
        <v>200</v>
      </c>
      <c r="AB474" s="30" t="s">
        <v>117</v>
      </c>
      <c r="AC474" s="30">
        <v>77</v>
      </c>
      <c r="AD474" s="30"/>
      <c r="AE474" s="75"/>
      <c r="AF474" s="73"/>
      <c r="AG474" s="104">
        <f t="shared" si="119"/>
        <v>31.27</v>
      </c>
      <c r="AH474" s="104">
        <f t="shared" si="120"/>
        <v>32.833500000000001</v>
      </c>
      <c r="AI474" s="104">
        <f t="shared" si="121"/>
        <v>33.1462</v>
      </c>
      <c r="AJ474" s="104">
        <f t="shared" si="122"/>
        <v>37.68</v>
      </c>
      <c r="AK474" s="104">
        <f t="shared" si="123"/>
        <v>37.68</v>
      </c>
      <c r="AL474" s="105">
        <f t="shared" si="124"/>
        <v>37.68</v>
      </c>
      <c r="AM474" s="105">
        <f t="shared" si="125"/>
        <v>37.68</v>
      </c>
      <c r="AN474" s="105"/>
      <c r="AO474" s="105"/>
      <c r="AP474" s="39">
        <f t="shared" si="128"/>
        <v>1</v>
      </c>
      <c r="AQ474" s="30" t="s">
        <v>407</v>
      </c>
      <c r="AR474" s="30"/>
      <c r="AS474" s="30">
        <v>84</v>
      </c>
      <c r="AT474" s="113">
        <v>31.27</v>
      </c>
      <c r="AU474" s="113"/>
      <c r="AV474" s="72">
        <v>32.833500000000001</v>
      </c>
      <c r="AW474" s="72">
        <v>33.1462</v>
      </c>
      <c r="AX474" s="113">
        <v>37.68</v>
      </c>
      <c r="AY474" s="94">
        <v>37.68</v>
      </c>
      <c r="AZ474" s="108">
        <v>167</v>
      </c>
      <c r="BA474" s="112">
        <v>30.91</v>
      </c>
      <c r="BB474" s="112"/>
      <c r="BC474" s="112">
        <v>32.455500000000001</v>
      </c>
      <c r="BD474" s="112">
        <v>32.764600000000002</v>
      </c>
      <c r="BE474" s="70">
        <v>37.26</v>
      </c>
      <c r="BF474" s="70">
        <v>37.26</v>
      </c>
      <c r="BG474" s="109">
        <v>417</v>
      </c>
      <c r="BH474" s="112">
        <v>30.55</v>
      </c>
      <c r="BI474" s="112"/>
      <c r="BJ474" s="112">
        <v>32.077500000000001</v>
      </c>
      <c r="BK474" s="112">
        <v>32.383000000000003</v>
      </c>
      <c r="BL474" s="71">
        <v>36.78</v>
      </c>
      <c r="BM474" s="71">
        <v>36.78</v>
      </c>
      <c r="BN474" s="109">
        <v>834</v>
      </c>
      <c r="BO474" s="112">
        <v>30.18</v>
      </c>
      <c r="BP474" s="112"/>
      <c r="BQ474" s="112">
        <v>31.689</v>
      </c>
      <c r="BR474" s="112">
        <v>31.9908</v>
      </c>
      <c r="BS474" s="71">
        <v>36.36</v>
      </c>
      <c r="BT474" s="71">
        <v>36.36</v>
      </c>
      <c r="BU474" s="109"/>
      <c r="BV474" s="112"/>
      <c r="BW474" s="112"/>
      <c r="BX474" s="112"/>
      <c r="BY474" s="112"/>
      <c r="BZ474" s="76"/>
      <c r="CA474" s="76"/>
      <c r="CB474" s="106" t="str">
        <f t="shared" si="126"/>
        <v>Heineken - Brand Fashion</v>
      </c>
      <c r="CC474" s="30"/>
      <c r="CD474" s="30"/>
      <c r="CE474" s="73"/>
      <c r="CF474" s="74"/>
      <c r="CG474" s="30"/>
      <c r="CH474" s="30"/>
      <c r="CI474" s="30">
        <v>100051</v>
      </c>
    </row>
    <row r="475" spans="1:87" ht="15" customHeight="1" x14ac:dyDescent="0.25">
      <c r="A475" s="30" t="s">
        <v>164</v>
      </c>
      <c r="B475" s="30">
        <v>88027426</v>
      </c>
      <c r="C475" s="30" t="s">
        <v>631</v>
      </c>
      <c r="D475" s="96">
        <f>VLOOKUP(B475,'Status update'!B:E,4,0)</f>
        <v>1</v>
      </c>
      <c r="E475" s="96">
        <f t="shared" si="129"/>
        <v>1</v>
      </c>
      <c r="F475" s="96">
        <f>VLOOKUP(B475,'Status update'!B:D,3,0)</f>
        <v>0</v>
      </c>
      <c r="G475" s="97">
        <f t="shared" si="115"/>
        <v>0</v>
      </c>
      <c r="H475" s="30"/>
      <c r="I475" s="30"/>
      <c r="J475" s="30"/>
      <c r="K475" s="98">
        <f t="shared" si="116"/>
        <v>0</v>
      </c>
      <c r="L475" s="98">
        <f t="shared" si="117"/>
        <v>0</v>
      </c>
      <c r="M475" s="99"/>
      <c r="N475" s="100">
        <f t="shared" si="118"/>
        <v>0</v>
      </c>
      <c r="O475" s="101"/>
      <c r="P475" s="102"/>
      <c r="Q475" s="103"/>
      <c r="R475" s="103"/>
      <c r="S475" s="30" t="s">
        <v>94</v>
      </c>
      <c r="T475" s="30" t="s">
        <v>131</v>
      </c>
      <c r="U475" s="30">
        <v>35</v>
      </c>
      <c r="V475" s="30">
        <v>28</v>
      </c>
      <c r="W475" s="30">
        <v>5</v>
      </c>
      <c r="X475" s="30">
        <v>84</v>
      </c>
      <c r="Y475" s="30" t="s">
        <v>75</v>
      </c>
      <c r="Z475" s="30">
        <v>6</v>
      </c>
      <c r="AA475" s="30" t="s">
        <v>200</v>
      </c>
      <c r="AB475" s="30" t="s">
        <v>117</v>
      </c>
      <c r="AC475" s="30">
        <v>77</v>
      </c>
      <c r="AD475" s="30"/>
      <c r="AE475" s="75"/>
      <c r="AF475" s="73"/>
      <c r="AG475" s="104">
        <f t="shared" si="119"/>
        <v>31.27</v>
      </c>
      <c r="AH475" s="104">
        <f t="shared" si="120"/>
        <v>32.833500000000001</v>
      </c>
      <c r="AI475" s="104">
        <f t="shared" si="121"/>
        <v>33.1462</v>
      </c>
      <c r="AJ475" s="104">
        <f t="shared" si="122"/>
        <v>37.68</v>
      </c>
      <c r="AK475" s="104">
        <f t="shared" si="123"/>
        <v>37.68</v>
      </c>
      <c r="AL475" s="105">
        <f t="shared" si="124"/>
        <v>37.68</v>
      </c>
      <c r="AM475" s="105">
        <f t="shared" si="125"/>
        <v>37.68</v>
      </c>
      <c r="AN475" s="105"/>
      <c r="AO475" s="105"/>
      <c r="AP475" s="39">
        <f t="shared" si="128"/>
        <v>1</v>
      </c>
      <c r="AQ475" s="30" t="s">
        <v>407</v>
      </c>
      <c r="AR475" s="30"/>
      <c r="AS475" s="30">
        <v>84</v>
      </c>
      <c r="AT475" s="113">
        <v>31.27</v>
      </c>
      <c r="AU475" s="113"/>
      <c r="AV475" s="72">
        <v>32.833500000000001</v>
      </c>
      <c r="AW475" s="72">
        <v>33.1462</v>
      </c>
      <c r="AX475" s="113">
        <v>37.68</v>
      </c>
      <c r="AY475" s="94">
        <v>37.68</v>
      </c>
      <c r="AZ475" s="108">
        <v>167</v>
      </c>
      <c r="BA475" s="112">
        <v>30.91</v>
      </c>
      <c r="BB475" s="112"/>
      <c r="BC475" s="112">
        <v>32.455500000000001</v>
      </c>
      <c r="BD475" s="112">
        <v>32.764600000000002</v>
      </c>
      <c r="BE475" s="70">
        <v>37.26</v>
      </c>
      <c r="BF475" s="70">
        <v>37.26</v>
      </c>
      <c r="BG475" s="109">
        <v>417</v>
      </c>
      <c r="BH475" s="112">
        <v>30.55</v>
      </c>
      <c r="BI475" s="112"/>
      <c r="BJ475" s="112">
        <v>32.077500000000001</v>
      </c>
      <c r="BK475" s="112">
        <v>32.383000000000003</v>
      </c>
      <c r="BL475" s="71">
        <v>36.78</v>
      </c>
      <c r="BM475" s="71">
        <v>36.78</v>
      </c>
      <c r="BN475" s="109">
        <v>834</v>
      </c>
      <c r="BO475" s="112">
        <v>30.18</v>
      </c>
      <c r="BP475" s="112"/>
      <c r="BQ475" s="112">
        <v>31.689</v>
      </c>
      <c r="BR475" s="112">
        <v>31.9908</v>
      </c>
      <c r="BS475" s="71">
        <v>36.36</v>
      </c>
      <c r="BT475" s="71">
        <v>36.36</v>
      </c>
      <c r="BU475" s="109"/>
      <c r="BV475" s="112"/>
      <c r="BW475" s="112"/>
      <c r="BX475" s="112"/>
      <c r="BY475" s="112"/>
      <c r="BZ475" s="76"/>
      <c r="CA475" s="76"/>
      <c r="CB475" s="106" t="str">
        <f t="shared" si="126"/>
        <v>Heineken - Brand Fashion</v>
      </c>
      <c r="CC475" s="30"/>
      <c r="CD475" s="30"/>
      <c r="CE475" s="73"/>
      <c r="CF475" s="74"/>
      <c r="CG475" s="30"/>
      <c r="CH475" s="30"/>
      <c r="CI475" s="30">
        <v>100051</v>
      </c>
    </row>
    <row r="476" spans="1:87" ht="15" customHeight="1" x14ac:dyDescent="0.25">
      <c r="A476" s="30" t="s">
        <v>164</v>
      </c>
      <c r="B476" s="30">
        <v>88027427</v>
      </c>
      <c r="C476" s="30" t="s">
        <v>632</v>
      </c>
      <c r="D476" s="96">
        <f>VLOOKUP(B476,'Status update'!B:E,4,0)</f>
        <v>1</v>
      </c>
      <c r="E476" s="96">
        <f t="shared" si="129"/>
        <v>1</v>
      </c>
      <c r="F476" s="96">
        <f>VLOOKUP(B476,'Status update'!B:D,3,0)</f>
        <v>0</v>
      </c>
      <c r="G476" s="97">
        <f t="shared" si="115"/>
        <v>0</v>
      </c>
      <c r="H476" s="30"/>
      <c r="I476" s="30"/>
      <c r="J476" s="30"/>
      <c r="K476" s="98">
        <f t="shared" si="116"/>
        <v>0</v>
      </c>
      <c r="L476" s="98">
        <f t="shared" si="117"/>
        <v>0</v>
      </c>
      <c r="M476" s="99"/>
      <c r="N476" s="100">
        <f t="shared" si="118"/>
        <v>0</v>
      </c>
      <c r="O476" s="101"/>
      <c r="P476" s="102"/>
      <c r="Q476" s="103"/>
      <c r="R476" s="103"/>
      <c r="S476" s="30" t="s">
        <v>94</v>
      </c>
      <c r="T476" s="30" t="s">
        <v>131</v>
      </c>
      <c r="U476" s="30">
        <v>35</v>
      </c>
      <c r="V476" s="30">
        <v>28</v>
      </c>
      <c r="W476" s="30">
        <v>5</v>
      </c>
      <c r="X476" s="30">
        <v>84</v>
      </c>
      <c r="Y476" s="30" t="s">
        <v>75</v>
      </c>
      <c r="Z476" s="30">
        <v>6</v>
      </c>
      <c r="AA476" s="30" t="s">
        <v>200</v>
      </c>
      <c r="AB476" s="30" t="s">
        <v>117</v>
      </c>
      <c r="AC476" s="30">
        <v>77</v>
      </c>
      <c r="AD476" s="30"/>
      <c r="AE476" s="75"/>
      <c r="AF476" s="73"/>
      <c r="AG476" s="104">
        <f t="shared" si="119"/>
        <v>31.27</v>
      </c>
      <c r="AH476" s="104">
        <f t="shared" si="120"/>
        <v>32.833500000000001</v>
      </c>
      <c r="AI476" s="104">
        <f t="shared" si="121"/>
        <v>33.1462</v>
      </c>
      <c r="AJ476" s="104">
        <f t="shared" si="122"/>
        <v>37.68</v>
      </c>
      <c r="AK476" s="104">
        <f t="shared" si="123"/>
        <v>37.68</v>
      </c>
      <c r="AL476" s="105">
        <f t="shared" si="124"/>
        <v>37.68</v>
      </c>
      <c r="AM476" s="105">
        <f t="shared" si="125"/>
        <v>37.68</v>
      </c>
      <c r="AN476" s="105"/>
      <c r="AO476" s="105"/>
      <c r="AP476" s="39">
        <f t="shared" si="128"/>
        <v>1</v>
      </c>
      <c r="AQ476" s="30" t="s">
        <v>407</v>
      </c>
      <c r="AR476" s="30"/>
      <c r="AS476" s="30">
        <v>84</v>
      </c>
      <c r="AT476" s="113">
        <v>31.27</v>
      </c>
      <c r="AU476" s="113"/>
      <c r="AV476" s="72">
        <v>32.833500000000001</v>
      </c>
      <c r="AW476" s="72">
        <v>33.1462</v>
      </c>
      <c r="AX476" s="113">
        <v>37.68</v>
      </c>
      <c r="AY476" s="94">
        <v>37.68</v>
      </c>
      <c r="AZ476" s="108">
        <v>167</v>
      </c>
      <c r="BA476" s="112">
        <v>30.91</v>
      </c>
      <c r="BB476" s="112"/>
      <c r="BC476" s="112">
        <v>32.455500000000001</v>
      </c>
      <c r="BD476" s="112">
        <v>32.764600000000002</v>
      </c>
      <c r="BE476" s="70">
        <v>37.26</v>
      </c>
      <c r="BF476" s="70">
        <v>37.26</v>
      </c>
      <c r="BG476" s="109">
        <v>417</v>
      </c>
      <c r="BH476" s="112">
        <v>30.55</v>
      </c>
      <c r="BI476" s="112"/>
      <c r="BJ476" s="112">
        <v>32.077500000000001</v>
      </c>
      <c r="BK476" s="112">
        <v>32.383000000000003</v>
      </c>
      <c r="BL476" s="71">
        <v>36.78</v>
      </c>
      <c r="BM476" s="71">
        <v>36.78</v>
      </c>
      <c r="BN476" s="109">
        <v>834</v>
      </c>
      <c r="BO476" s="112">
        <v>30.18</v>
      </c>
      <c r="BP476" s="112"/>
      <c r="BQ476" s="112">
        <v>31.689</v>
      </c>
      <c r="BR476" s="112">
        <v>31.9908</v>
      </c>
      <c r="BS476" s="71">
        <v>36.36</v>
      </c>
      <c r="BT476" s="71">
        <v>36.36</v>
      </c>
      <c r="BU476" s="109"/>
      <c r="BV476" s="112"/>
      <c r="BW476" s="112"/>
      <c r="BX476" s="112"/>
      <c r="BY476" s="112"/>
      <c r="BZ476" s="76"/>
      <c r="CA476" s="76"/>
      <c r="CB476" s="106" t="str">
        <f t="shared" si="126"/>
        <v>Heineken - Brand Fashion</v>
      </c>
      <c r="CC476" s="30"/>
      <c r="CD476" s="30"/>
      <c r="CE476" s="73"/>
      <c r="CF476" s="74"/>
      <c r="CG476" s="30"/>
      <c r="CH476" s="30"/>
      <c r="CI476" s="30">
        <v>100051</v>
      </c>
    </row>
    <row r="477" spans="1:87" ht="15" customHeight="1" x14ac:dyDescent="0.25">
      <c r="A477" s="30" t="s">
        <v>164</v>
      </c>
      <c r="B477" s="30">
        <v>88027429</v>
      </c>
      <c r="C477" s="30" t="s">
        <v>633</v>
      </c>
      <c r="D477" s="96">
        <f>VLOOKUP(B477,'Status update'!B:E,4,0)</f>
        <v>1</v>
      </c>
      <c r="E477" s="96">
        <f t="shared" si="129"/>
        <v>1</v>
      </c>
      <c r="F477" s="96">
        <f>VLOOKUP(B477,'Status update'!B:D,3,0)</f>
        <v>0</v>
      </c>
      <c r="G477" s="97">
        <f t="shared" si="115"/>
        <v>0</v>
      </c>
      <c r="H477" s="30"/>
      <c r="I477" s="30"/>
      <c r="J477" s="30"/>
      <c r="K477" s="98">
        <f t="shared" si="116"/>
        <v>0</v>
      </c>
      <c r="L477" s="98">
        <f t="shared" si="117"/>
        <v>0</v>
      </c>
      <c r="M477" s="99"/>
      <c r="N477" s="100">
        <f t="shared" si="118"/>
        <v>0</v>
      </c>
      <c r="O477" s="101"/>
      <c r="P477" s="102"/>
      <c r="Q477" s="103"/>
      <c r="R477" s="103"/>
      <c r="S477" s="30" t="s">
        <v>94</v>
      </c>
      <c r="T477" s="30" t="s">
        <v>131</v>
      </c>
      <c r="U477" s="30">
        <v>35</v>
      </c>
      <c r="V477" s="30">
        <v>28</v>
      </c>
      <c r="W477" s="30">
        <v>5</v>
      </c>
      <c r="X477" s="30">
        <v>84</v>
      </c>
      <c r="Y477" s="30" t="s">
        <v>75</v>
      </c>
      <c r="Z477" s="30">
        <v>6</v>
      </c>
      <c r="AA477" s="30" t="s">
        <v>200</v>
      </c>
      <c r="AB477" s="30" t="s">
        <v>117</v>
      </c>
      <c r="AC477" s="30">
        <v>77</v>
      </c>
      <c r="AD477" s="30"/>
      <c r="AE477" s="75"/>
      <c r="AF477" s="73"/>
      <c r="AG477" s="104">
        <f t="shared" si="119"/>
        <v>31.27</v>
      </c>
      <c r="AH477" s="104">
        <f t="shared" si="120"/>
        <v>32.833500000000001</v>
      </c>
      <c r="AI477" s="104">
        <f t="shared" si="121"/>
        <v>33.1462</v>
      </c>
      <c r="AJ477" s="104">
        <f t="shared" si="122"/>
        <v>37.68</v>
      </c>
      <c r="AK477" s="104">
        <f t="shared" si="123"/>
        <v>37.68</v>
      </c>
      <c r="AL477" s="105">
        <f t="shared" si="124"/>
        <v>37.68</v>
      </c>
      <c r="AM477" s="105">
        <f t="shared" si="125"/>
        <v>37.68</v>
      </c>
      <c r="AN477" s="105"/>
      <c r="AO477" s="105"/>
      <c r="AP477" s="39">
        <f t="shared" si="128"/>
        <v>1</v>
      </c>
      <c r="AQ477" s="30" t="s">
        <v>407</v>
      </c>
      <c r="AR477" s="30"/>
      <c r="AS477" s="30">
        <v>84</v>
      </c>
      <c r="AT477" s="113">
        <v>31.27</v>
      </c>
      <c r="AU477" s="113"/>
      <c r="AV477" s="72">
        <v>32.833500000000001</v>
      </c>
      <c r="AW477" s="72">
        <v>33.1462</v>
      </c>
      <c r="AX477" s="113">
        <v>37.68</v>
      </c>
      <c r="AY477" s="94">
        <v>37.68</v>
      </c>
      <c r="AZ477" s="108">
        <v>167</v>
      </c>
      <c r="BA477" s="112">
        <v>30.91</v>
      </c>
      <c r="BB477" s="112"/>
      <c r="BC477" s="112">
        <v>32.455500000000001</v>
      </c>
      <c r="BD477" s="112">
        <v>32.764600000000002</v>
      </c>
      <c r="BE477" s="70">
        <v>37.26</v>
      </c>
      <c r="BF477" s="70">
        <v>37.26</v>
      </c>
      <c r="BG477" s="109">
        <v>417</v>
      </c>
      <c r="BH477" s="112">
        <v>30.55</v>
      </c>
      <c r="BI477" s="112"/>
      <c r="BJ477" s="112">
        <v>32.077500000000001</v>
      </c>
      <c r="BK477" s="112">
        <v>32.383000000000003</v>
      </c>
      <c r="BL477" s="71">
        <v>36.78</v>
      </c>
      <c r="BM477" s="71">
        <v>36.78</v>
      </c>
      <c r="BN477" s="109">
        <v>834</v>
      </c>
      <c r="BO477" s="112">
        <v>30.18</v>
      </c>
      <c r="BP477" s="112"/>
      <c r="BQ477" s="112">
        <v>31.689</v>
      </c>
      <c r="BR477" s="112">
        <v>31.9908</v>
      </c>
      <c r="BS477" s="71">
        <v>36.36</v>
      </c>
      <c r="BT477" s="71">
        <v>36.36</v>
      </c>
      <c r="BU477" s="109"/>
      <c r="BV477" s="112"/>
      <c r="BW477" s="112"/>
      <c r="BX477" s="112"/>
      <c r="BY477" s="112"/>
      <c r="BZ477" s="76"/>
      <c r="CA477" s="76"/>
      <c r="CB477" s="106" t="str">
        <f t="shared" si="126"/>
        <v>Heineken - Brand Fashion</v>
      </c>
      <c r="CC477" s="30"/>
      <c r="CD477" s="30"/>
      <c r="CE477" s="73"/>
      <c r="CF477" s="74"/>
      <c r="CG477" s="30"/>
      <c r="CH477" s="30"/>
      <c r="CI477" s="30">
        <v>100051</v>
      </c>
    </row>
    <row r="478" spans="1:87" ht="15" customHeight="1" x14ac:dyDescent="0.25">
      <c r="A478" s="30" t="s">
        <v>164</v>
      </c>
      <c r="B478" s="30">
        <v>88027430</v>
      </c>
      <c r="C478" s="30" t="s">
        <v>634</v>
      </c>
      <c r="D478" s="96">
        <f>VLOOKUP(B478,'Status update'!B:E,4,0)</f>
        <v>1</v>
      </c>
      <c r="E478" s="96">
        <f t="shared" si="129"/>
        <v>1</v>
      </c>
      <c r="F478" s="96">
        <f>VLOOKUP(B478,'Status update'!B:D,3,0)</f>
        <v>0</v>
      </c>
      <c r="G478" s="97">
        <f t="shared" si="115"/>
        <v>0</v>
      </c>
      <c r="H478" s="30"/>
      <c r="I478" s="30"/>
      <c r="J478" s="30"/>
      <c r="K478" s="98">
        <f t="shared" si="116"/>
        <v>0</v>
      </c>
      <c r="L478" s="98">
        <f t="shared" si="117"/>
        <v>0</v>
      </c>
      <c r="M478" s="99"/>
      <c r="N478" s="100">
        <f t="shared" si="118"/>
        <v>0</v>
      </c>
      <c r="O478" s="101"/>
      <c r="P478" s="102"/>
      <c r="Q478" s="103"/>
      <c r="R478" s="103"/>
      <c r="S478" s="30" t="s">
        <v>94</v>
      </c>
      <c r="T478" s="30" t="s">
        <v>131</v>
      </c>
      <c r="U478" s="30">
        <v>35</v>
      </c>
      <c r="V478" s="30">
        <v>28</v>
      </c>
      <c r="W478" s="30">
        <v>5</v>
      </c>
      <c r="X478" s="30">
        <v>84</v>
      </c>
      <c r="Y478" s="30" t="s">
        <v>75</v>
      </c>
      <c r="Z478" s="30">
        <v>6</v>
      </c>
      <c r="AA478" s="30" t="s">
        <v>200</v>
      </c>
      <c r="AB478" s="30" t="s">
        <v>117</v>
      </c>
      <c r="AC478" s="30">
        <v>77</v>
      </c>
      <c r="AD478" s="30"/>
      <c r="AE478" s="75"/>
      <c r="AF478" s="73"/>
      <c r="AG478" s="104">
        <f t="shared" si="119"/>
        <v>31.27</v>
      </c>
      <c r="AH478" s="104">
        <f t="shared" si="120"/>
        <v>32.833500000000001</v>
      </c>
      <c r="AI478" s="104">
        <f t="shared" si="121"/>
        <v>33.1462</v>
      </c>
      <c r="AJ478" s="104">
        <f t="shared" si="122"/>
        <v>37.68</v>
      </c>
      <c r="AK478" s="104">
        <f t="shared" si="123"/>
        <v>37.68</v>
      </c>
      <c r="AL478" s="105">
        <f t="shared" si="124"/>
        <v>37.68</v>
      </c>
      <c r="AM478" s="105">
        <f t="shared" si="125"/>
        <v>37.68</v>
      </c>
      <c r="AN478" s="105"/>
      <c r="AO478" s="105"/>
      <c r="AP478" s="39">
        <f t="shared" si="128"/>
        <v>1</v>
      </c>
      <c r="AQ478" s="30" t="s">
        <v>407</v>
      </c>
      <c r="AR478" s="30"/>
      <c r="AS478" s="30">
        <v>84</v>
      </c>
      <c r="AT478" s="113">
        <v>31.27</v>
      </c>
      <c r="AU478" s="113"/>
      <c r="AV478" s="72">
        <v>32.833500000000001</v>
      </c>
      <c r="AW478" s="72">
        <v>33.1462</v>
      </c>
      <c r="AX478" s="113">
        <v>37.68</v>
      </c>
      <c r="AY478" s="94">
        <v>37.68</v>
      </c>
      <c r="AZ478" s="108">
        <v>167</v>
      </c>
      <c r="BA478" s="112">
        <v>30.91</v>
      </c>
      <c r="BB478" s="112"/>
      <c r="BC478" s="112">
        <v>32.455500000000001</v>
      </c>
      <c r="BD478" s="112">
        <v>32.764600000000002</v>
      </c>
      <c r="BE478" s="70">
        <v>37.26</v>
      </c>
      <c r="BF478" s="70">
        <v>37.26</v>
      </c>
      <c r="BG478" s="109">
        <v>417</v>
      </c>
      <c r="BH478" s="112">
        <v>30.55</v>
      </c>
      <c r="BI478" s="112"/>
      <c r="BJ478" s="112">
        <v>32.077500000000001</v>
      </c>
      <c r="BK478" s="112">
        <v>32.383000000000003</v>
      </c>
      <c r="BL478" s="71">
        <v>36.78</v>
      </c>
      <c r="BM478" s="71">
        <v>36.78</v>
      </c>
      <c r="BN478" s="109">
        <v>834</v>
      </c>
      <c r="BO478" s="112">
        <v>30.18</v>
      </c>
      <c r="BP478" s="112"/>
      <c r="BQ478" s="112">
        <v>31.689</v>
      </c>
      <c r="BR478" s="112">
        <v>31.9908</v>
      </c>
      <c r="BS478" s="71">
        <v>36.36</v>
      </c>
      <c r="BT478" s="71">
        <v>36.36</v>
      </c>
      <c r="BU478" s="109"/>
      <c r="BV478" s="112"/>
      <c r="BW478" s="112"/>
      <c r="BX478" s="112"/>
      <c r="BY478" s="112"/>
      <c r="BZ478" s="76"/>
      <c r="CA478" s="76"/>
      <c r="CB478" s="106" t="str">
        <f t="shared" si="126"/>
        <v>Heineken - Brand Fashion</v>
      </c>
      <c r="CC478" s="30"/>
      <c r="CD478" s="30"/>
      <c r="CE478" s="73"/>
      <c r="CF478" s="74"/>
      <c r="CG478" s="30"/>
      <c r="CH478" s="30"/>
      <c r="CI478" s="30">
        <v>100051</v>
      </c>
    </row>
    <row r="479" spans="1:87" ht="15" customHeight="1" x14ac:dyDescent="0.25">
      <c r="A479" s="30" t="s">
        <v>71</v>
      </c>
      <c r="B479" s="30">
        <v>88027439</v>
      </c>
      <c r="C479" s="30" t="s">
        <v>635</v>
      </c>
      <c r="D479" s="96">
        <f>VLOOKUP(B479,'Status update'!B:E,4,0)</f>
        <v>1</v>
      </c>
      <c r="E479" s="96">
        <f t="shared" si="129"/>
        <v>1</v>
      </c>
      <c r="F479" s="96">
        <f>VLOOKUP(B479,'Status update'!B:D,3,0)</f>
        <v>0</v>
      </c>
      <c r="G479" s="97">
        <f t="shared" si="115"/>
        <v>0</v>
      </c>
      <c r="H479" s="30"/>
      <c r="I479" s="30"/>
      <c r="J479" s="30"/>
      <c r="K479" s="98">
        <f t="shared" si="116"/>
        <v>0</v>
      </c>
      <c r="L479" s="98">
        <f t="shared" si="117"/>
        <v>0</v>
      </c>
      <c r="M479" s="99"/>
      <c r="N479" s="100">
        <f t="shared" si="118"/>
        <v>0</v>
      </c>
      <c r="O479" s="101"/>
      <c r="P479" s="102"/>
      <c r="Q479" s="103"/>
      <c r="R479" s="103"/>
      <c r="S479" s="30" t="s">
        <v>130</v>
      </c>
      <c r="T479" s="30" t="s">
        <v>131</v>
      </c>
      <c r="U479" s="30">
        <v>40</v>
      </c>
      <c r="V479" s="30">
        <v>20.5</v>
      </c>
      <c r="W479" s="30">
        <v>6</v>
      </c>
      <c r="X479" s="30">
        <v>250</v>
      </c>
      <c r="Y479" s="30" t="s">
        <v>83</v>
      </c>
      <c r="Z479" s="30">
        <v>1</v>
      </c>
      <c r="AA479" s="30" t="s">
        <v>76</v>
      </c>
      <c r="AB479" s="30" t="s">
        <v>103</v>
      </c>
      <c r="AC479" s="30">
        <v>70</v>
      </c>
      <c r="AD479" s="30">
        <v>77</v>
      </c>
      <c r="AE479" s="75"/>
      <c r="AF479" s="73"/>
      <c r="AG479" s="104">
        <f t="shared" si="119"/>
        <v>11.11</v>
      </c>
      <c r="AH479" s="104">
        <f t="shared" si="120"/>
        <v>11.887700000000001</v>
      </c>
      <c r="AI479" s="104">
        <f t="shared" si="121"/>
        <v>11.56</v>
      </c>
      <c r="AJ479" s="104">
        <f t="shared" si="122"/>
        <v>13.51</v>
      </c>
      <c r="AK479" s="104">
        <f t="shared" si="123"/>
        <v>13.14</v>
      </c>
      <c r="AL479" s="105">
        <f t="shared" si="124"/>
        <v>13.51</v>
      </c>
      <c r="AM479" s="105">
        <f t="shared" si="125"/>
        <v>13.14</v>
      </c>
      <c r="AN479" s="105"/>
      <c r="AO479" s="105"/>
      <c r="AP479" s="39">
        <f t="shared" si="128"/>
        <v>1</v>
      </c>
      <c r="AQ479" s="30" t="s">
        <v>118</v>
      </c>
      <c r="AR479" s="30" t="s">
        <v>79</v>
      </c>
      <c r="AS479" s="30">
        <v>250</v>
      </c>
      <c r="AT479" s="113">
        <v>11.11</v>
      </c>
      <c r="AU479" s="113">
        <v>11.56</v>
      </c>
      <c r="AV479" s="72">
        <v>11.887700000000001</v>
      </c>
      <c r="AW479" s="72">
        <v>11.56</v>
      </c>
      <c r="AX479" s="113">
        <v>13.51</v>
      </c>
      <c r="AY479" s="94">
        <v>13.14</v>
      </c>
      <c r="AZ479" s="108">
        <v>500</v>
      </c>
      <c r="BA479" s="112">
        <v>9.6999999999999993</v>
      </c>
      <c r="BB479" s="112">
        <v>9.9</v>
      </c>
      <c r="BC479" s="112">
        <v>10.379</v>
      </c>
      <c r="BD479" s="112">
        <v>9.9</v>
      </c>
      <c r="BE479" s="70">
        <v>11.79</v>
      </c>
      <c r="BF479" s="70">
        <v>11.25</v>
      </c>
      <c r="BG479" s="109"/>
      <c r="BH479" s="112"/>
      <c r="BI479" s="112"/>
      <c r="BJ479" s="112"/>
      <c r="BK479" s="112"/>
      <c r="BL479" s="71"/>
      <c r="BM479" s="71"/>
      <c r="BN479" s="109"/>
      <c r="BO479" s="112"/>
      <c r="BP479" s="112"/>
      <c r="BQ479" s="112"/>
      <c r="BR479" s="112"/>
      <c r="BS479" s="71"/>
      <c r="BT479" s="71"/>
      <c r="BU479" s="109"/>
      <c r="BV479" s="112"/>
      <c r="BW479" s="112"/>
      <c r="BX479" s="112"/>
      <c r="BY479" s="112"/>
      <c r="BZ479" s="76"/>
      <c r="CA479" s="76"/>
      <c r="CB479" s="106" t="str">
        <f t="shared" si="126"/>
        <v>Heineken</v>
      </c>
      <c r="CC479" s="30"/>
      <c r="CD479" s="30"/>
      <c r="CE479" s="73"/>
      <c r="CF479" s="74"/>
      <c r="CG479" s="30"/>
      <c r="CH479" s="30"/>
      <c r="CI479" s="30">
        <v>100051</v>
      </c>
    </row>
    <row r="480" spans="1:87" ht="15" customHeight="1" x14ac:dyDescent="0.25">
      <c r="A480" s="30" t="s">
        <v>164</v>
      </c>
      <c r="B480" s="30">
        <v>88027453</v>
      </c>
      <c r="C480" s="30" t="s">
        <v>636</v>
      </c>
      <c r="D480" s="96">
        <f>VLOOKUP(B480,'Status update'!B:E,4,0)</f>
        <v>1</v>
      </c>
      <c r="E480" s="96">
        <v>3</v>
      </c>
      <c r="F480" s="96">
        <f>VLOOKUP(B480,'Status update'!B:D,3,0)</f>
        <v>0</v>
      </c>
      <c r="G480" s="97">
        <f t="shared" si="115"/>
        <v>0</v>
      </c>
      <c r="H480" s="30" t="s">
        <v>166</v>
      </c>
      <c r="I480" s="30"/>
      <c r="J480" s="30"/>
      <c r="K480" s="98">
        <f t="shared" si="116"/>
        <v>0</v>
      </c>
      <c r="L480" s="98">
        <f t="shared" si="117"/>
        <v>0</v>
      </c>
      <c r="M480" s="99"/>
      <c r="N480" s="100">
        <f t="shared" si="118"/>
        <v>0</v>
      </c>
      <c r="O480" s="101"/>
      <c r="P480" s="102"/>
      <c r="Q480" s="103"/>
      <c r="R480" s="103"/>
      <c r="S480" s="30" t="s">
        <v>167</v>
      </c>
      <c r="T480" s="30" t="s">
        <v>168</v>
      </c>
      <c r="U480" s="30">
        <v>39</v>
      </c>
      <c r="V480" s="30">
        <v>29</v>
      </c>
      <c r="W480" s="30">
        <v>2.5</v>
      </c>
      <c r="X480" s="30">
        <v>5</v>
      </c>
      <c r="Y480" s="30" t="s">
        <v>83</v>
      </c>
      <c r="Z480" s="30">
        <v>1</v>
      </c>
      <c r="AA480" s="30" t="s">
        <v>169</v>
      </c>
      <c r="AB480" s="30" t="s">
        <v>117</v>
      </c>
      <c r="AC480" s="30">
        <v>100</v>
      </c>
      <c r="AD480" s="30"/>
      <c r="AE480" s="75"/>
      <c r="AF480" s="73"/>
      <c r="AG480" s="104">
        <f t="shared" si="119"/>
        <v>61</v>
      </c>
      <c r="AH480" s="104">
        <f t="shared" si="120"/>
        <v>61</v>
      </c>
      <c r="AI480" s="104">
        <f t="shared" si="121"/>
        <v>64.66</v>
      </c>
      <c r="AJ480" s="104">
        <f t="shared" si="122"/>
        <v>69.319999999999993</v>
      </c>
      <c r="AK480" s="104">
        <f t="shared" si="123"/>
        <v>69.319999999999993</v>
      </c>
      <c r="AL480" s="105">
        <f t="shared" si="124"/>
        <v>69.319999999999993</v>
      </c>
      <c r="AM480" s="105">
        <f t="shared" si="125"/>
        <v>69.319999999999993</v>
      </c>
      <c r="AN480" s="105"/>
      <c r="AO480" s="105"/>
      <c r="AP480" s="39">
        <f t="shared" si="128"/>
        <v>1</v>
      </c>
      <c r="AQ480" s="30" t="s">
        <v>91</v>
      </c>
      <c r="AR480" s="30"/>
      <c r="AS480" s="30">
        <v>5</v>
      </c>
      <c r="AT480" s="113">
        <v>61</v>
      </c>
      <c r="AU480" s="113"/>
      <c r="AV480" s="72">
        <v>61</v>
      </c>
      <c r="AW480" s="72">
        <v>64.66</v>
      </c>
      <c r="AX480" s="113">
        <v>69.319999999999993</v>
      </c>
      <c r="AY480" s="94">
        <v>69.319999999999993</v>
      </c>
      <c r="AZ480" s="108">
        <v>30</v>
      </c>
      <c r="BA480" s="112">
        <v>44.45</v>
      </c>
      <c r="BB480" s="112"/>
      <c r="BC480" s="112">
        <v>44.45</v>
      </c>
      <c r="BD480" s="112">
        <v>47.117000000000004</v>
      </c>
      <c r="BE480" s="70">
        <v>50.51</v>
      </c>
      <c r="BF480" s="70">
        <v>50.51</v>
      </c>
      <c r="BG480" s="109">
        <v>100</v>
      </c>
      <c r="BH480" s="112">
        <v>35.5</v>
      </c>
      <c r="BI480" s="112"/>
      <c r="BJ480" s="112">
        <v>35.5</v>
      </c>
      <c r="BK480" s="112">
        <v>37.630000000000003</v>
      </c>
      <c r="BL480" s="71">
        <v>40.340000000000003</v>
      </c>
      <c r="BM480" s="71">
        <v>40.340000000000003</v>
      </c>
      <c r="BN480" s="109">
        <v>500</v>
      </c>
      <c r="BO480" s="112">
        <v>27.5</v>
      </c>
      <c r="BP480" s="112"/>
      <c r="BQ480" s="112">
        <v>27.5</v>
      </c>
      <c r="BR480" s="112">
        <v>29.150000000000002</v>
      </c>
      <c r="BS480" s="71">
        <v>31.25</v>
      </c>
      <c r="BT480" s="71">
        <v>31.25</v>
      </c>
      <c r="BU480" s="109">
        <v>1000</v>
      </c>
      <c r="BV480" s="112">
        <v>26.75</v>
      </c>
      <c r="BW480" s="112"/>
      <c r="BX480" s="112">
        <v>26.75</v>
      </c>
      <c r="BY480" s="112">
        <v>28.355</v>
      </c>
      <c r="BZ480" s="76">
        <v>30.4</v>
      </c>
      <c r="CA480" s="76">
        <v>30.4</v>
      </c>
      <c r="CB480" s="106" t="str">
        <f t="shared" si="126"/>
        <v>Heineken - Brand Fashion</v>
      </c>
      <c r="CC480" s="30"/>
      <c r="CD480" s="30"/>
      <c r="CE480" s="73"/>
      <c r="CF480" s="74"/>
      <c r="CG480" s="30"/>
      <c r="CH480" s="30"/>
      <c r="CI480" s="30">
        <v>103463</v>
      </c>
    </row>
    <row r="481" spans="1:87" ht="15" customHeight="1" x14ac:dyDescent="0.25">
      <c r="A481" s="30" t="s">
        <v>164</v>
      </c>
      <c r="B481" s="30">
        <v>88027454</v>
      </c>
      <c r="C481" s="30" t="s">
        <v>637</v>
      </c>
      <c r="D481" s="96">
        <f>VLOOKUP(B481,'Status update'!B:E,4,0)</f>
        <v>3</v>
      </c>
      <c r="E481" s="96">
        <f>D481</f>
        <v>3</v>
      </c>
      <c r="F481" s="96">
        <f>VLOOKUP(B481,'Status update'!B:D,3,0)</f>
        <v>5</v>
      </c>
      <c r="G481" s="97">
        <f t="shared" si="115"/>
        <v>5</v>
      </c>
      <c r="H481" s="30" t="s">
        <v>166</v>
      </c>
      <c r="I481" s="30"/>
      <c r="J481" s="30"/>
      <c r="K481" s="98">
        <f t="shared" si="116"/>
        <v>1</v>
      </c>
      <c r="L481" s="98">
        <f t="shared" si="117"/>
        <v>1</v>
      </c>
      <c r="M481" s="99"/>
      <c r="N481" s="100">
        <f t="shared" si="118"/>
        <v>0</v>
      </c>
      <c r="O481" s="101"/>
      <c r="P481" s="102"/>
      <c r="Q481" s="103"/>
      <c r="R481" s="103"/>
      <c r="S481" s="30" t="s">
        <v>167</v>
      </c>
      <c r="T481" s="30" t="s">
        <v>168</v>
      </c>
      <c r="U481" s="30">
        <v>39</v>
      </c>
      <c r="V481" s="30">
        <v>29</v>
      </c>
      <c r="W481" s="30">
        <v>2.5</v>
      </c>
      <c r="X481" s="30">
        <v>5</v>
      </c>
      <c r="Y481" s="30" t="s">
        <v>83</v>
      </c>
      <c r="Z481" s="30">
        <v>1</v>
      </c>
      <c r="AA481" s="30" t="s">
        <v>169</v>
      </c>
      <c r="AB481" s="30" t="s">
        <v>117</v>
      </c>
      <c r="AC481" s="30">
        <v>100</v>
      </c>
      <c r="AD481" s="30"/>
      <c r="AE481" s="75"/>
      <c r="AF481" s="73"/>
      <c r="AG481" s="104">
        <f t="shared" si="119"/>
        <v>61</v>
      </c>
      <c r="AH481" s="104">
        <f t="shared" si="120"/>
        <v>61</v>
      </c>
      <c r="AI481" s="104">
        <f t="shared" si="121"/>
        <v>64.66</v>
      </c>
      <c r="AJ481" s="104">
        <f t="shared" si="122"/>
        <v>69.319999999999993</v>
      </c>
      <c r="AK481" s="104">
        <f t="shared" si="123"/>
        <v>69.319999999999993</v>
      </c>
      <c r="AL481" s="105">
        <f t="shared" si="124"/>
        <v>69.319999999999993</v>
      </c>
      <c r="AM481" s="105">
        <f t="shared" si="125"/>
        <v>69.319999999999993</v>
      </c>
      <c r="AN481" s="105"/>
      <c r="AO481" s="105"/>
      <c r="AP481" s="39">
        <f t="shared" si="128"/>
        <v>1</v>
      </c>
      <c r="AQ481" s="30" t="s">
        <v>91</v>
      </c>
      <c r="AR481" s="30"/>
      <c r="AS481" s="30">
        <v>5</v>
      </c>
      <c r="AT481" s="113">
        <v>61</v>
      </c>
      <c r="AU481" s="113"/>
      <c r="AV481" s="72">
        <v>61</v>
      </c>
      <c r="AW481" s="72">
        <v>64.66</v>
      </c>
      <c r="AX481" s="113">
        <v>69.319999999999993</v>
      </c>
      <c r="AY481" s="94">
        <v>69.319999999999993</v>
      </c>
      <c r="AZ481" s="108">
        <v>30</v>
      </c>
      <c r="BA481" s="112">
        <v>44.45</v>
      </c>
      <c r="BB481" s="112"/>
      <c r="BC481" s="112">
        <v>44.45</v>
      </c>
      <c r="BD481" s="112">
        <v>47.117000000000004</v>
      </c>
      <c r="BE481" s="70">
        <v>50.51</v>
      </c>
      <c r="BF481" s="70">
        <v>50.51</v>
      </c>
      <c r="BG481" s="109">
        <v>100</v>
      </c>
      <c r="BH481" s="112">
        <v>35.5</v>
      </c>
      <c r="BI481" s="112"/>
      <c r="BJ481" s="112">
        <v>35.5</v>
      </c>
      <c r="BK481" s="112">
        <v>37.630000000000003</v>
      </c>
      <c r="BL481" s="71">
        <v>40.340000000000003</v>
      </c>
      <c r="BM481" s="71">
        <v>40.340000000000003</v>
      </c>
      <c r="BN481" s="109">
        <v>500</v>
      </c>
      <c r="BO481" s="112">
        <v>27.5</v>
      </c>
      <c r="BP481" s="112"/>
      <c r="BQ481" s="112">
        <v>27.5</v>
      </c>
      <c r="BR481" s="112">
        <v>29.150000000000002</v>
      </c>
      <c r="BS481" s="71">
        <v>31.25</v>
      </c>
      <c r="BT481" s="71">
        <v>31.25</v>
      </c>
      <c r="BU481" s="109">
        <v>1000</v>
      </c>
      <c r="BV481" s="112">
        <v>26.75</v>
      </c>
      <c r="BW481" s="112"/>
      <c r="BX481" s="112">
        <v>26.75</v>
      </c>
      <c r="BY481" s="112">
        <v>28.355</v>
      </c>
      <c r="BZ481" s="76">
        <v>30.4</v>
      </c>
      <c r="CA481" s="76">
        <v>30.4</v>
      </c>
      <c r="CB481" s="106" t="str">
        <f t="shared" si="126"/>
        <v>Heineken - Brand Fashion</v>
      </c>
      <c r="CC481" s="30"/>
      <c r="CD481" s="30"/>
      <c r="CE481" s="73"/>
      <c r="CF481" s="74"/>
      <c r="CG481" s="30"/>
      <c r="CH481" s="30"/>
      <c r="CI481" s="30">
        <v>103463</v>
      </c>
    </row>
    <row r="482" spans="1:87" ht="15" customHeight="1" x14ac:dyDescent="0.25">
      <c r="A482" s="30" t="s">
        <v>164</v>
      </c>
      <c r="B482" s="30">
        <v>88027455</v>
      </c>
      <c r="C482" s="30" t="s">
        <v>638</v>
      </c>
      <c r="D482" s="96">
        <f>VLOOKUP(B482,'Status update'!B:E,4,0)</f>
        <v>3</v>
      </c>
      <c r="E482" s="96">
        <f>D482</f>
        <v>3</v>
      </c>
      <c r="F482" s="96">
        <f>VLOOKUP(B482,'Status update'!B:D,3,0)</f>
        <v>11</v>
      </c>
      <c r="G482" s="97">
        <f t="shared" si="115"/>
        <v>11</v>
      </c>
      <c r="H482" s="30" t="s">
        <v>166</v>
      </c>
      <c r="I482" s="30"/>
      <c r="J482" s="30"/>
      <c r="K482" s="98">
        <f t="shared" si="116"/>
        <v>2.2000000000000002</v>
      </c>
      <c r="L482" s="98">
        <f t="shared" si="117"/>
        <v>2.2000000000000002</v>
      </c>
      <c r="M482" s="99"/>
      <c r="N482" s="100">
        <f t="shared" si="118"/>
        <v>0</v>
      </c>
      <c r="O482" s="101"/>
      <c r="P482" s="102"/>
      <c r="Q482" s="103"/>
      <c r="R482" s="103"/>
      <c r="S482" s="30" t="s">
        <v>167</v>
      </c>
      <c r="T482" s="30" t="s">
        <v>168</v>
      </c>
      <c r="U482" s="30">
        <v>39</v>
      </c>
      <c r="V482" s="30">
        <v>29</v>
      </c>
      <c r="W482" s="30">
        <v>2.5</v>
      </c>
      <c r="X482" s="30">
        <v>5</v>
      </c>
      <c r="Y482" s="30" t="s">
        <v>83</v>
      </c>
      <c r="Z482" s="30">
        <v>1</v>
      </c>
      <c r="AA482" s="30" t="s">
        <v>169</v>
      </c>
      <c r="AB482" s="30" t="s">
        <v>117</v>
      </c>
      <c r="AC482" s="30">
        <v>100</v>
      </c>
      <c r="AD482" s="30"/>
      <c r="AE482" s="75"/>
      <c r="AF482" s="73"/>
      <c r="AG482" s="104">
        <f t="shared" si="119"/>
        <v>61</v>
      </c>
      <c r="AH482" s="104">
        <f t="shared" si="120"/>
        <v>61</v>
      </c>
      <c r="AI482" s="104">
        <f t="shared" si="121"/>
        <v>64.66</v>
      </c>
      <c r="AJ482" s="104">
        <f t="shared" si="122"/>
        <v>69.319999999999993</v>
      </c>
      <c r="AK482" s="104">
        <f t="shared" si="123"/>
        <v>69.319999999999993</v>
      </c>
      <c r="AL482" s="105">
        <f t="shared" si="124"/>
        <v>69.319999999999993</v>
      </c>
      <c r="AM482" s="105">
        <f t="shared" si="125"/>
        <v>69.319999999999993</v>
      </c>
      <c r="AN482" s="105"/>
      <c r="AO482" s="105"/>
      <c r="AP482" s="39">
        <f t="shared" si="128"/>
        <v>1</v>
      </c>
      <c r="AQ482" s="30" t="s">
        <v>91</v>
      </c>
      <c r="AR482" s="30"/>
      <c r="AS482" s="30">
        <v>5</v>
      </c>
      <c r="AT482" s="113">
        <v>61</v>
      </c>
      <c r="AU482" s="113"/>
      <c r="AV482" s="72">
        <v>61</v>
      </c>
      <c r="AW482" s="72">
        <v>64.66</v>
      </c>
      <c r="AX482" s="113">
        <v>69.319999999999993</v>
      </c>
      <c r="AY482" s="94">
        <v>69.319999999999993</v>
      </c>
      <c r="AZ482" s="108">
        <v>30</v>
      </c>
      <c r="BA482" s="112">
        <v>44.45</v>
      </c>
      <c r="BB482" s="112"/>
      <c r="BC482" s="112">
        <v>44.45</v>
      </c>
      <c r="BD482" s="112">
        <v>47.117000000000004</v>
      </c>
      <c r="BE482" s="70">
        <v>50.51</v>
      </c>
      <c r="BF482" s="70">
        <v>50.51</v>
      </c>
      <c r="BG482" s="109">
        <v>100</v>
      </c>
      <c r="BH482" s="112">
        <v>35.5</v>
      </c>
      <c r="BI482" s="112"/>
      <c r="BJ482" s="112">
        <v>35.5</v>
      </c>
      <c r="BK482" s="112">
        <v>37.630000000000003</v>
      </c>
      <c r="BL482" s="71">
        <v>40.340000000000003</v>
      </c>
      <c r="BM482" s="71">
        <v>40.340000000000003</v>
      </c>
      <c r="BN482" s="109">
        <v>500</v>
      </c>
      <c r="BO482" s="112">
        <v>27.5</v>
      </c>
      <c r="BP482" s="112"/>
      <c r="BQ482" s="112">
        <v>27.5</v>
      </c>
      <c r="BR482" s="112">
        <v>29.150000000000002</v>
      </c>
      <c r="BS482" s="71">
        <v>31.25</v>
      </c>
      <c r="BT482" s="71">
        <v>31.25</v>
      </c>
      <c r="BU482" s="109">
        <v>1000</v>
      </c>
      <c r="BV482" s="112">
        <v>26.75</v>
      </c>
      <c r="BW482" s="112"/>
      <c r="BX482" s="112">
        <v>26.75</v>
      </c>
      <c r="BY482" s="112">
        <v>28.355</v>
      </c>
      <c r="BZ482" s="76">
        <v>30.4</v>
      </c>
      <c r="CA482" s="76">
        <v>30.4</v>
      </c>
      <c r="CB482" s="106" t="str">
        <f t="shared" si="126"/>
        <v>Heineken - Brand Fashion</v>
      </c>
      <c r="CC482" s="30"/>
      <c r="CD482" s="30"/>
      <c r="CE482" s="73"/>
      <c r="CF482" s="74"/>
      <c r="CG482" s="30"/>
      <c r="CH482" s="30"/>
      <c r="CI482" s="30">
        <v>103463</v>
      </c>
    </row>
    <row r="483" spans="1:87" ht="15" customHeight="1" x14ac:dyDescent="0.25">
      <c r="A483" s="30" t="s">
        <v>164</v>
      </c>
      <c r="B483" s="30">
        <v>88027456</v>
      </c>
      <c r="C483" s="30" t="s">
        <v>639</v>
      </c>
      <c r="D483" s="96">
        <f>VLOOKUP(B483,'Status update'!B:E,4,0)</f>
        <v>1</v>
      </c>
      <c r="E483" s="96">
        <v>3</v>
      </c>
      <c r="F483" s="96">
        <f>VLOOKUP(B483,'Status update'!B:D,3,0)</f>
        <v>0</v>
      </c>
      <c r="G483" s="97">
        <f t="shared" si="115"/>
        <v>0</v>
      </c>
      <c r="H483" s="30" t="s">
        <v>166</v>
      </c>
      <c r="I483" s="30"/>
      <c r="J483" s="30"/>
      <c r="K483" s="98">
        <f t="shared" si="116"/>
        <v>0</v>
      </c>
      <c r="L483" s="98">
        <f t="shared" si="117"/>
        <v>0</v>
      </c>
      <c r="M483" s="99"/>
      <c r="N483" s="100">
        <f t="shared" si="118"/>
        <v>0</v>
      </c>
      <c r="O483" s="101"/>
      <c r="P483" s="102"/>
      <c r="Q483" s="103"/>
      <c r="R483" s="103"/>
      <c r="S483" s="30" t="s">
        <v>167</v>
      </c>
      <c r="T483" s="30" t="s">
        <v>168</v>
      </c>
      <c r="U483" s="30">
        <v>39</v>
      </c>
      <c r="V483" s="30">
        <v>29</v>
      </c>
      <c r="W483" s="30">
        <v>2.5</v>
      </c>
      <c r="X483" s="30">
        <v>5</v>
      </c>
      <c r="Y483" s="30" t="s">
        <v>83</v>
      </c>
      <c r="Z483" s="30">
        <v>1</v>
      </c>
      <c r="AA483" s="30" t="s">
        <v>169</v>
      </c>
      <c r="AB483" s="30" t="s">
        <v>117</v>
      </c>
      <c r="AC483" s="30">
        <v>100</v>
      </c>
      <c r="AD483" s="30"/>
      <c r="AE483" s="75"/>
      <c r="AF483" s="73"/>
      <c r="AG483" s="104">
        <f t="shared" si="119"/>
        <v>61</v>
      </c>
      <c r="AH483" s="104">
        <f t="shared" si="120"/>
        <v>61</v>
      </c>
      <c r="AI483" s="104">
        <f t="shared" si="121"/>
        <v>64.66</v>
      </c>
      <c r="AJ483" s="104">
        <f t="shared" si="122"/>
        <v>69.319999999999993</v>
      </c>
      <c r="AK483" s="104">
        <f t="shared" si="123"/>
        <v>69.319999999999993</v>
      </c>
      <c r="AL483" s="105">
        <f t="shared" si="124"/>
        <v>69.319999999999993</v>
      </c>
      <c r="AM483" s="105">
        <f t="shared" si="125"/>
        <v>69.319999999999993</v>
      </c>
      <c r="AN483" s="105"/>
      <c r="AO483" s="105"/>
      <c r="AP483" s="39">
        <f t="shared" si="128"/>
        <v>1</v>
      </c>
      <c r="AQ483" s="30" t="s">
        <v>91</v>
      </c>
      <c r="AR483" s="30"/>
      <c r="AS483" s="30">
        <v>5</v>
      </c>
      <c r="AT483" s="113">
        <v>61</v>
      </c>
      <c r="AU483" s="113"/>
      <c r="AV483" s="72">
        <v>61</v>
      </c>
      <c r="AW483" s="72">
        <v>64.66</v>
      </c>
      <c r="AX483" s="113">
        <v>69.319999999999993</v>
      </c>
      <c r="AY483" s="94">
        <v>69.319999999999993</v>
      </c>
      <c r="AZ483" s="108">
        <v>30</v>
      </c>
      <c r="BA483" s="112">
        <v>44.45</v>
      </c>
      <c r="BB483" s="112"/>
      <c r="BC483" s="112">
        <v>44.45</v>
      </c>
      <c r="BD483" s="112">
        <v>47.117000000000004</v>
      </c>
      <c r="BE483" s="70">
        <v>50.51</v>
      </c>
      <c r="BF483" s="70">
        <v>50.51</v>
      </c>
      <c r="BG483" s="109">
        <v>100</v>
      </c>
      <c r="BH483" s="112">
        <v>35.5</v>
      </c>
      <c r="BI483" s="112"/>
      <c r="BJ483" s="112">
        <v>35.5</v>
      </c>
      <c r="BK483" s="112">
        <v>37.630000000000003</v>
      </c>
      <c r="BL483" s="71">
        <v>40.340000000000003</v>
      </c>
      <c r="BM483" s="71">
        <v>40.340000000000003</v>
      </c>
      <c r="BN483" s="109">
        <v>500</v>
      </c>
      <c r="BO483" s="112">
        <v>27.5</v>
      </c>
      <c r="BP483" s="112"/>
      <c r="BQ483" s="112">
        <v>27.5</v>
      </c>
      <c r="BR483" s="112">
        <v>29.150000000000002</v>
      </c>
      <c r="BS483" s="71">
        <v>31.25</v>
      </c>
      <c r="BT483" s="71">
        <v>31.25</v>
      </c>
      <c r="BU483" s="109">
        <v>1000</v>
      </c>
      <c r="BV483" s="112">
        <v>26.75</v>
      </c>
      <c r="BW483" s="112"/>
      <c r="BX483" s="112">
        <v>26.75</v>
      </c>
      <c r="BY483" s="112">
        <v>28.355</v>
      </c>
      <c r="BZ483" s="76">
        <v>30.4</v>
      </c>
      <c r="CA483" s="76">
        <v>30.4</v>
      </c>
      <c r="CB483" s="106" t="str">
        <f t="shared" si="126"/>
        <v>Heineken - Brand Fashion</v>
      </c>
      <c r="CC483" s="30"/>
      <c r="CD483" s="30"/>
      <c r="CE483" s="73"/>
      <c r="CF483" s="74"/>
      <c r="CG483" s="30"/>
      <c r="CH483" s="30"/>
      <c r="CI483" s="30">
        <v>103463</v>
      </c>
    </row>
    <row r="484" spans="1:87" ht="15" customHeight="1" x14ac:dyDescent="0.25">
      <c r="A484" s="30" t="s">
        <v>164</v>
      </c>
      <c r="B484" s="30">
        <v>88027457</v>
      </c>
      <c r="C484" s="30" t="s">
        <v>640</v>
      </c>
      <c r="D484" s="96">
        <f>VLOOKUP(B484,'Status update'!B:E,4,0)</f>
        <v>1</v>
      </c>
      <c r="E484" s="96">
        <v>3</v>
      </c>
      <c r="F484" s="96">
        <f>VLOOKUP(B484,'Status update'!B:D,3,0)</f>
        <v>0</v>
      </c>
      <c r="G484" s="97">
        <f t="shared" si="115"/>
        <v>0</v>
      </c>
      <c r="H484" s="30" t="s">
        <v>166</v>
      </c>
      <c r="I484" s="30"/>
      <c r="J484" s="30"/>
      <c r="K484" s="98">
        <f t="shared" si="116"/>
        <v>0</v>
      </c>
      <c r="L484" s="98">
        <f t="shared" si="117"/>
        <v>0</v>
      </c>
      <c r="M484" s="99"/>
      <c r="N484" s="100">
        <f t="shared" si="118"/>
        <v>0</v>
      </c>
      <c r="O484" s="101"/>
      <c r="P484" s="102"/>
      <c r="Q484" s="103"/>
      <c r="R484" s="103"/>
      <c r="S484" s="30" t="s">
        <v>167</v>
      </c>
      <c r="T484" s="30" t="s">
        <v>168</v>
      </c>
      <c r="U484" s="30">
        <v>39</v>
      </c>
      <c r="V484" s="30">
        <v>29</v>
      </c>
      <c r="W484" s="30">
        <v>2.5</v>
      </c>
      <c r="X484" s="30">
        <v>5</v>
      </c>
      <c r="Y484" s="30" t="s">
        <v>83</v>
      </c>
      <c r="Z484" s="30">
        <v>1</v>
      </c>
      <c r="AA484" s="30" t="s">
        <v>169</v>
      </c>
      <c r="AB484" s="30" t="s">
        <v>117</v>
      </c>
      <c r="AC484" s="30">
        <v>100</v>
      </c>
      <c r="AD484" s="30"/>
      <c r="AE484" s="75"/>
      <c r="AF484" s="73"/>
      <c r="AG484" s="104">
        <f t="shared" si="119"/>
        <v>61</v>
      </c>
      <c r="AH484" s="104">
        <f t="shared" si="120"/>
        <v>61</v>
      </c>
      <c r="AI484" s="104">
        <f t="shared" si="121"/>
        <v>64.66</v>
      </c>
      <c r="AJ484" s="104">
        <f t="shared" si="122"/>
        <v>69.319999999999993</v>
      </c>
      <c r="AK484" s="104">
        <f t="shared" si="123"/>
        <v>69.319999999999993</v>
      </c>
      <c r="AL484" s="105">
        <f t="shared" si="124"/>
        <v>69.319999999999993</v>
      </c>
      <c r="AM484" s="105">
        <f t="shared" si="125"/>
        <v>69.319999999999993</v>
      </c>
      <c r="AN484" s="105"/>
      <c r="AO484" s="105"/>
      <c r="AP484" s="39">
        <f t="shared" si="128"/>
        <v>1</v>
      </c>
      <c r="AQ484" s="30" t="s">
        <v>91</v>
      </c>
      <c r="AR484" s="30"/>
      <c r="AS484" s="30">
        <v>5</v>
      </c>
      <c r="AT484" s="113">
        <v>61</v>
      </c>
      <c r="AU484" s="113"/>
      <c r="AV484" s="72">
        <v>61</v>
      </c>
      <c r="AW484" s="72">
        <v>64.66</v>
      </c>
      <c r="AX484" s="113">
        <v>69.319999999999993</v>
      </c>
      <c r="AY484" s="94">
        <v>69.319999999999993</v>
      </c>
      <c r="AZ484" s="108">
        <v>30</v>
      </c>
      <c r="BA484" s="112">
        <v>44.45</v>
      </c>
      <c r="BB484" s="112"/>
      <c r="BC484" s="112">
        <v>44.45</v>
      </c>
      <c r="BD484" s="112">
        <v>47.117000000000004</v>
      </c>
      <c r="BE484" s="70">
        <v>50.51</v>
      </c>
      <c r="BF484" s="70">
        <v>50.51</v>
      </c>
      <c r="BG484" s="109">
        <v>100</v>
      </c>
      <c r="BH484" s="112">
        <v>35.5</v>
      </c>
      <c r="BI484" s="112"/>
      <c r="BJ484" s="112">
        <v>35.5</v>
      </c>
      <c r="BK484" s="112">
        <v>37.630000000000003</v>
      </c>
      <c r="BL484" s="71">
        <v>40.340000000000003</v>
      </c>
      <c r="BM484" s="71">
        <v>40.340000000000003</v>
      </c>
      <c r="BN484" s="109">
        <v>500</v>
      </c>
      <c r="BO484" s="112">
        <v>27.5</v>
      </c>
      <c r="BP484" s="112"/>
      <c r="BQ484" s="112">
        <v>27.5</v>
      </c>
      <c r="BR484" s="112">
        <v>29.150000000000002</v>
      </c>
      <c r="BS484" s="71">
        <v>31.25</v>
      </c>
      <c r="BT484" s="71">
        <v>31.25</v>
      </c>
      <c r="BU484" s="109">
        <v>1000</v>
      </c>
      <c r="BV484" s="112">
        <v>26.75</v>
      </c>
      <c r="BW484" s="112"/>
      <c r="BX484" s="112">
        <v>26.75</v>
      </c>
      <c r="BY484" s="112">
        <v>28.355</v>
      </c>
      <c r="BZ484" s="76">
        <v>30.4</v>
      </c>
      <c r="CA484" s="76">
        <v>30.4</v>
      </c>
      <c r="CB484" s="106" t="str">
        <f t="shared" si="126"/>
        <v>Heineken - Brand Fashion</v>
      </c>
      <c r="CC484" s="30"/>
      <c r="CD484" s="30"/>
      <c r="CE484" s="73"/>
      <c r="CF484" s="74"/>
      <c r="CG484" s="30"/>
      <c r="CH484" s="30"/>
      <c r="CI484" s="30">
        <v>103463</v>
      </c>
    </row>
    <row r="485" spans="1:87" ht="15" customHeight="1" x14ac:dyDescent="0.25">
      <c r="A485" s="30" t="s">
        <v>164</v>
      </c>
      <c r="B485" s="30">
        <v>88027458</v>
      </c>
      <c r="C485" s="30" t="s">
        <v>641</v>
      </c>
      <c r="D485" s="96">
        <f>VLOOKUP(B485,'Status update'!B:E,4,0)</f>
        <v>1</v>
      </c>
      <c r="E485" s="96">
        <v>3</v>
      </c>
      <c r="F485" s="96">
        <f>VLOOKUP(B485,'Status update'!B:D,3,0)</f>
        <v>1</v>
      </c>
      <c r="G485" s="97">
        <f t="shared" si="115"/>
        <v>1</v>
      </c>
      <c r="H485" s="30" t="s">
        <v>166</v>
      </c>
      <c r="I485" s="30"/>
      <c r="J485" s="30"/>
      <c r="K485" s="98">
        <f t="shared" si="116"/>
        <v>0.2</v>
      </c>
      <c r="L485" s="98">
        <f t="shared" si="117"/>
        <v>0.2</v>
      </c>
      <c r="M485" s="99"/>
      <c r="N485" s="100">
        <f t="shared" si="118"/>
        <v>0</v>
      </c>
      <c r="O485" s="101">
        <v>1</v>
      </c>
      <c r="P485" s="102"/>
      <c r="Q485" s="103"/>
      <c r="R485" s="103"/>
      <c r="S485" s="30" t="s">
        <v>167</v>
      </c>
      <c r="T485" s="30" t="s">
        <v>168</v>
      </c>
      <c r="U485" s="30">
        <v>39</v>
      </c>
      <c r="V485" s="30">
        <v>29</v>
      </c>
      <c r="W485" s="30">
        <v>2.5</v>
      </c>
      <c r="X485" s="30">
        <v>5</v>
      </c>
      <c r="Y485" s="30" t="s">
        <v>83</v>
      </c>
      <c r="Z485" s="30">
        <v>1</v>
      </c>
      <c r="AA485" s="30" t="s">
        <v>169</v>
      </c>
      <c r="AB485" s="30" t="s">
        <v>117</v>
      </c>
      <c r="AC485" s="30">
        <v>100</v>
      </c>
      <c r="AD485" s="30"/>
      <c r="AE485" s="75"/>
      <c r="AF485" s="73"/>
      <c r="AG485" s="104">
        <f t="shared" si="119"/>
        <v>61</v>
      </c>
      <c r="AH485" s="104">
        <f t="shared" si="120"/>
        <v>61</v>
      </c>
      <c r="AI485" s="104">
        <f t="shared" si="121"/>
        <v>64.66</v>
      </c>
      <c r="AJ485" s="104">
        <f t="shared" si="122"/>
        <v>69.319999999999993</v>
      </c>
      <c r="AK485" s="104">
        <f t="shared" si="123"/>
        <v>69.319999999999993</v>
      </c>
      <c r="AL485" s="105">
        <f t="shared" si="124"/>
        <v>69.319999999999993</v>
      </c>
      <c r="AM485" s="105">
        <f t="shared" si="125"/>
        <v>69.319999999999993</v>
      </c>
      <c r="AN485" s="105"/>
      <c r="AO485" s="105"/>
      <c r="AP485" s="39">
        <f t="shared" si="128"/>
        <v>1</v>
      </c>
      <c r="AQ485" s="30" t="s">
        <v>91</v>
      </c>
      <c r="AR485" s="30"/>
      <c r="AS485" s="30">
        <v>5</v>
      </c>
      <c r="AT485" s="113">
        <v>61</v>
      </c>
      <c r="AU485" s="113"/>
      <c r="AV485" s="72">
        <v>61</v>
      </c>
      <c r="AW485" s="72">
        <v>64.66</v>
      </c>
      <c r="AX485" s="113">
        <v>69.319999999999993</v>
      </c>
      <c r="AY485" s="94">
        <v>69.319999999999993</v>
      </c>
      <c r="AZ485" s="108">
        <v>30</v>
      </c>
      <c r="BA485" s="112">
        <v>44.45</v>
      </c>
      <c r="BB485" s="112"/>
      <c r="BC485" s="112">
        <v>44.45</v>
      </c>
      <c r="BD485" s="112">
        <v>47.117000000000004</v>
      </c>
      <c r="BE485" s="70">
        <v>50.51</v>
      </c>
      <c r="BF485" s="70">
        <v>50.51</v>
      </c>
      <c r="BG485" s="109">
        <v>100</v>
      </c>
      <c r="BH485" s="112">
        <v>35.5</v>
      </c>
      <c r="BI485" s="112"/>
      <c r="BJ485" s="112">
        <v>35.5</v>
      </c>
      <c r="BK485" s="112">
        <v>37.630000000000003</v>
      </c>
      <c r="BL485" s="71">
        <v>40.340000000000003</v>
      </c>
      <c r="BM485" s="71">
        <v>40.340000000000003</v>
      </c>
      <c r="BN485" s="109">
        <v>500</v>
      </c>
      <c r="BO485" s="112">
        <v>27.5</v>
      </c>
      <c r="BP485" s="112"/>
      <c r="BQ485" s="112">
        <v>27.5</v>
      </c>
      <c r="BR485" s="112">
        <v>29.150000000000002</v>
      </c>
      <c r="BS485" s="71">
        <v>31.25</v>
      </c>
      <c r="BT485" s="71">
        <v>31.25</v>
      </c>
      <c r="BU485" s="109">
        <v>1000</v>
      </c>
      <c r="BV485" s="112">
        <v>26.75</v>
      </c>
      <c r="BW485" s="112"/>
      <c r="BX485" s="112">
        <v>26.75</v>
      </c>
      <c r="BY485" s="112">
        <v>28.355</v>
      </c>
      <c r="BZ485" s="76">
        <v>30.4</v>
      </c>
      <c r="CA485" s="76">
        <v>30.4</v>
      </c>
      <c r="CB485" s="106" t="str">
        <f t="shared" si="126"/>
        <v>Heineken - Brand Fashion</v>
      </c>
      <c r="CC485" s="30"/>
      <c r="CD485" s="30"/>
      <c r="CE485" s="73"/>
      <c r="CF485" s="74"/>
      <c r="CG485" s="30"/>
      <c r="CH485" s="30"/>
      <c r="CI485" s="30">
        <v>103463</v>
      </c>
    </row>
    <row r="486" spans="1:87" ht="15" customHeight="1" x14ac:dyDescent="0.25">
      <c r="A486" s="30" t="s">
        <v>164</v>
      </c>
      <c r="B486" s="30">
        <v>88027460</v>
      </c>
      <c r="C486" s="30" t="s">
        <v>642</v>
      </c>
      <c r="D486" s="96">
        <f>VLOOKUP(B486,'Status update'!B:E,4,0)</f>
        <v>1</v>
      </c>
      <c r="E486" s="96">
        <v>3</v>
      </c>
      <c r="F486" s="96">
        <f>VLOOKUP(B486,'Status update'!B:D,3,0)</f>
        <v>0</v>
      </c>
      <c r="G486" s="97">
        <f t="shared" si="115"/>
        <v>0</v>
      </c>
      <c r="H486" s="30" t="s">
        <v>166</v>
      </c>
      <c r="I486" s="30"/>
      <c r="J486" s="30"/>
      <c r="K486" s="98">
        <f t="shared" si="116"/>
        <v>0</v>
      </c>
      <c r="L486" s="98">
        <f t="shared" si="117"/>
        <v>0</v>
      </c>
      <c r="M486" s="99"/>
      <c r="N486" s="100">
        <f t="shared" si="118"/>
        <v>0</v>
      </c>
      <c r="O486" s="101"/>
      <c r="P486" s="102"/>
      <c r="Q486" s="103"/>
      <c r="R486" s="103"/>
      <c r="S486" s="30" t="s">
        <v>167</v>
      </c>
      <c r="T486" s="30" t="s">
        <v>168</v>
      </c>
      <c r="U486" s="30">
        <v>39</v>
      </c>
      <c r="V486" s="30">
        <v>29</v>
      </c>
      <c r="W486" s="30">
        <v>2.5</v>
      </c>
      <c r="X486" s="30">
        <v>5</v>
      </c>
      <c r="Y486" s="30" t="s">
        <v>83</v>
      </c>
      <c r="Z486" s="30">
        <v>1</v>
      </c>
      <c r="AA486" s="30" t="s">
        <v>169</v>
      </c>
      <c r="AB486" s="30" t="s">
        <v>117</v>
      </c>
      <c r="AC486" s="30">
        <v>100</v>
      </c>
      <c r="AD486" s="30"/>
      <c r="AE486" s="75"/>
      <c r="AF486" s="73"/>
      <c r="AG486" s="104">
        <f t="shared" si="119"/>
        <v>53</v>
      </c>
      <c r="AH486" s="104">
        <f t="shared" si="120"/>
        <v>53</v>
      </c>
      <c r="AI486" s="104">
        <f t="shared" si="121"/>
        <v>56.18</v>
      </c>
      <c r="AJ486" s="104">
        <f t="shared" si="122"/>
        <v>60.23</v>
      </c>
      <c r="AK486" s="104">
        <f t="shared" si="123"/>
        <v>60.23</v>
      </c>
      <c r="AL486" s="105">
        <f t="shared" si="124"/>
        <v>60.23</v>
      </c>
      <c r="AM486" s="105">
        <f t="shared" si="125"/>
        <v>60.23</v>
      </c>
      <c r="AN486" s="105"/>
      <c r="AO486" s="105"/>
      <c r="AP486" s="39">
        <f t="shared" si="128"/>
        <v>1</v>
      </c>
      <c r="AQ486" s="30" t="s">
        <v>91</v>
      </c>
      <c r="AR486" s="30"/>
      <c r="AS486" s="30">
        <v>5</v>
      </c>
      <c r="AT486" s="113">
        <v>53</v>
      </c>
      <c r="AU486" s="113"/>
      <c r="AV486" s="72">
        <v>53</v>
      </c>
      <c r="AW486" s="72">
        <v>56.18</v>
      </c>
      <c r="AX486" s="113">
        <v>60.23</v>
      </c>
      <c r="AY486" s="94">
        <v>60.23</v>
      </c>
      <c r="AZ486" s="108">
        <v>30</v>
      </c>
      <c r="BA486" s="112">
        <v>37.75</v>
      </c>
      <c r="BB486" s="112"/>
      <c r="BC486" s="112">
        <v>37.75</v>
      </c>
      <c r="BD486" s="112">
        <v>40.015000000000001</v>
      </c>
      <c r="BE486" s="70">
        <v>42.9</v>
      </c>
      <c r="BF486" s="70">
        <v>42.9</v>
      </c>
      <c r="BG486" s="109">
        <v>100</v>
      </c>
      <c r="BH486" s="112">
        <v>28.95</v>
      </c>
      <c r="BI486" s="112"/>
      <c r="BJ486" s="112">
        <v>28.95</v>
      </c>
      <c r="BK486" s="112">
        <v>30.687000000000001</v>
      </c>
      <c r="BL486" s="71">
        <v>32.9</v>
      </c>
      <c r="BM486" s="71">
        <v>32.9</v>
      </c>
      <c r="BN486" s="109">
        <v>500</v>
      </c>
      <c r="BO486" s="112">
        <v>22.5</v>
      </c>
      <c r="BP486" s="112"/>
      <c r="BQ486" s="112">
        <v>22.5</v>
      </c>
      <c r="BR486" s="112">
        <v>23.85</v>
      </c>
      <c r="BS486" s="71">
        <v>25.57</v>
      </c>
      <c r="BT486" s="71">
        <v>25.57</v>
      </c>
      <c r="BU486" s="109">
        <v>1000</v>
      </c>
      <c r="BV486" s="112">
        <v>21.75</v>
      </c>
      <c r="BW486" s="112"/>
      <c r="BX486" s="112">
        <v>21.75</v>
      </c>
      <c r="BY486" s="112">
        <v>23.055</v>
      </c>
      <c r="BZ486" s="76">
        <v>24.72</v>
      </c>
      <c r="CA486" s="76">
        <v>24.72</v>
      </c>
      <c r="CB486" s="106" t="str">
        <f t="shared" si="126"/>
        <v>Heineken - Brand Fashion</v>
      </c>
      <c r="CC486" s="30"/>
      <c r="CD486" s="30"/>
      <c r="CE486" s="73"/>
      <c r="CF486" s="74"/>
      <c r="CG486" s="30"/>
      <c r="CH486" s="30"/>
      <c r="CI486" s="30">
        <v>103463</v>
      </c>
    </row>
    <row r="487" spans="1:87" ht="15" customHeight="1" x14ac:dyDescent="0.25">
      <c r="A487" s="30" t="s">
        <v>164</v>
      </c>
      <c r="B487" s="30">
        <v>88027461</v>
      </c>
      <c r="C487" s="30" t="s">
        <v>643</v>
      </c>
      <c r="D487" s="96">
        <f>VLOOKUP(B487,'Status update'!B:E,4,0)</f>
        <v>3</v>
      </c>
      <c r="E487" s="96">
        <f>D487</f>
        <v>3</v>
      </c>
      <c r="F487" s="96">
        <f>VLOOKUP(B487,'Status update'!B:D,3,0)</f>
        <v>5</v>
      </c>
      <c r="G487" s="97">
        <f t="shared" si="115"/>
        <v>5</v>
      </c>
      <c r="H487" s="30" t="s">
        <v>166</v>
      </c>
      <c r="I487" s="30"/>
      <c r="J487" s="30"/>
      <c r="K487" s="98">
        <f t="shared" si="116"/>
        <v>1</v>
      </c>
      <c r="L487" s="98">
        <f t="shared" si="117"/>
        <v>1</v>
      </c>
      <c r="M487" s="99"/>
      <c r="N487" s="100">
        <f t="shared" si="118"/>
        <v>0</v>
      </c>
      <c r="O487" s="101"/>
      <c r="P487" s="102"/>
      <c r="Q487" s="103"/>
      <c r="R487" s="103"/>
      <c r="S487" s="30" t="s">
        <v>167</v>
      </c>
      <c r="T487" s="30" t="s">
        <v>168</v>
      </c>
      <c r="U487" s="30">
        <v>39</v>
      </c>
      <c r="V487" s="30">
        <v>29</v>
      </c>
      <c r="W487" s="30">
        <v>2.5</v>
      </c>
      <c r="X487" s="30">
        <v>5</v>
      </c>
      <c r="Y487" s="30" t="s">
        <v>83</v>
      </c>
      <c r="Z487" s="30">
        <v>1</v>
      </c>
      <c r="AA487" s="30" t="s">
        <v>169</v>
      </c>
      <c r="AB487" s="30" t="s">
        <v>117</v>
      </c>
      <c r="AC487" s="30">
        <v>100</v>
      </c>
      <c r="AD487" s="30"/>
      <c r="AE487" s="75"/>
      <c r="AF487" s="73"/>
      <c r="AG487" s="104">
        <f t="shared" si="119"/>
        <v>53</v>
      </c>
      <c r="AH487" s="104">
        <f t="shared" si="120"/>
        <v>53</v>
      </c>
      <c r="AI487" s="104">
        <f t="shared" si="121"/>
        <v>56.18</v>
      </c>
      <c r="AJ487" s="104">
        <f t="shared" si="122"/>
        <v>60.23</v>
      </c>
      <c r="AK487" s="104">
        <f t="shared" si="123"/>
        <v>60.23</v>
      </c>
      <c r="AL487" s="105">
        <f t="shared" si="124"/>
        <v>60.23</v>
      </c>
      <c r="AM487" s="105">
        <f t="shared" si="125"/>
        <v>60.23</v>
      </c>
      <c r="AN487" s="105"/>
      <c r="AO487" s="105"/>
      <c r="AP487" s="39">
        <f t="shared" si="128"/>
        <v>1</v>
      </c>
      <c r="AQ487" s="30" t="s">
        <v>91</v>
      </c>
      <c r="AR487" s="30"/>
      <c r="AS487" s="30">
        <v>5</v>
      </c>
      <c r="AT487" s="113">
        <v>53</v>
      </c>
      <c r="AU487" s="113"/>
      <c r="AV487" s="72">
        <v>53</v>
      </c>
      <c r="AW487" s="72">
        <v>56.18</v>
      </c>
      <c r="AX487" s="113">
        <v>60.23</v>
      </c>
      <c r="AY487" s="94">
        <v>60.23</v>
      </c>
      <c r="AZ487" s="108">
        <v>30</v>
      </c>
      <c r="BA487" s="112">
        <v>37.75</v>
      </c>
      <c r="BB487" s="112"/>
      <c r="BC487" s="112">
        <v>37.75</v>
      </c>
      <c r="BD487" s="112">
        <v>40.015000000000001</v>
      </c>
      <c r="BE487" s="70">
        <v>42.9</v>
      </c>
      <c r="BF487" s="70">
        <v>42.9</v>
      </c>
      <c r="BG487" s="109">
        <v>100</v>
      </c>
      <c r="BH487" s="112">
        <v>28.95</v>
      </c>
      <c r="BI487" s="112"/>
      <c r="BJ487" s="112">
        <v>28.95</v>
      </c>
      <c r="BK487" s="112">
        <v>30.687000000000001</v>
      </c>
      <c r="BL487" s="71">
        <v>32.9</v>
      </c>
      <c r="BM487" s="71">
        <v>32.9</v>
      </c>
      <c r="BN487" s="109">
        <v>500</v>
      </c>
      <c r="BO487" s="112">
        <v>22.5</v>
      </c>
      <c r="BP487" s="112"/>
      <c r="BQ487" s="112">
        <v>22.5</v>
      </c>
      <c r="BR487" s="112">
        <v>23.85</v>
      </c>
      <c r="BS487" s="71">
        <v>25.57</v>
      </c>
      <c r="BT487" s="71">
        <v>25.57</v>
      </c>
      <c r="BU487" s="109">
        <v>1000</v>
      </c>
      <c r="BV487" s="112">
        <v>21.75</v>
      </c>
      <c r="BW487" s="112"/>
      <c r="BX487" s="112">
        <v>21.75</v>
      </c>
      <c r="BY487" s="112">
        <v>23.055</v>
      </c>
      <c r="BZ487" s="76">
        <v>24.72</v>
      </c>
      <c r="CA487" s="76">
        <v>24.72</v>
      </c>
      <c r="CB487" s="106" t="str">
        <f t="shared" si="126"/>
        <v>Heineken - Brand Fashion</v>
      </c>
      <c r="CC487" s="30"/>
      <c r="CD487" s="30"/>
      <c r="CE487" s="73"/>
      <c r="CF487" s="74"/>
      <c r="CG487" s="30"/>
      <c r="CH487" s="30"/>
      <c r="CI487" s="30">
        <v>103463</v>
      </c>
    </row>
    <row r="488" spans="1:87" ht="15" customHeight="1" x14ac:dyDescent="0.25">
      <c r="A488" s="30" t="s">
        <v>164</v>
      </c>
      <c r="B488" s="30">
        <v>88027462</v>
      </c>
      <c r="C488" s="30" t="s">
        <v>644</v>
      </c>
      <c r="D488" s="96">
        <f>VLOOKUP(B488,'Status update'!B:E,4,0)</f>
        <v>3</v>
      </c>
      <c r="E488" s="96">
        <f>D488</f>
        <v>3</v>
      </c>
      <c r="F488" s="96">
        <f>VLOOKUP(B488,'Status update'!B:D,3,0)</f>
        <v>5</v>
      </c>
      <c r="G488" s="97">
        <f t="shared" si="115"/>
        <v>5</v>
      </c>
      <c r="H488" s="30" t="s">
        <v>166</v>
      </c>
      <c r="I488" s="30"/>
      <c r="J488" s="30"/>
      <c r="K488" s="98">
        <f t="shared" si="116"/>
        <v>1</v>
      </c>
      <c r="L488" s="98">
        <f t="shared" si="117"/>
        <v>1</v>
      </c>
      <c r="M488" s="99"/>
      <c r="N488" s="100">
        <f t="shared" si="118"/>
        <v>0</v>
      </c>
      <c r="O488" s="101"/>
      <c r="P488" s="102"/>
      <c r="Q488" s="103"/>
      <c r="R488" s="103"/>
      <c r="S488" s="30" t="s">
        <v>167</v>
      </c>
      <c r="T488" s="30" t="s">
        <v>168</v>
      </c>
      <c r="U488" s="30">
        <v>39</v>
      </c>
      <c r="V488" s="30">
        <v>29</v>
      </c>
      <c r="W488" s="30">
        <v>2.5</v>
      </c>
      <c r="X488" s="30">
        <v>5</v>
      </c>
      <c r="Y488" s="30" t="s">
        <v>83</v>
      </c>
      <c r="Z488" s="30">
        <v>1</v>
      </c>
      <c r="AA488" s="30" t="s">
        <v>169</v>
      </c>
      <c r="AB488" s="30" t="s">
        <v>117</v>
      </c>
      <c r="AC488" s="30">
        <v>100</v>
      </c>
      <c r="AD488" s="30"/>
      <c r="AE488" s="75"/>
      <c r="AF488" s="73"/>
      <c r="AG488" s="104">
        <f t="shared" si="119"/>
        <v>53</v>
      </c>
      <c r="AH488" s="104">
        <f t="shared" si="120"/>
        <v>53</v>
      </c>
      <c r="AI488" s="104">
        <f t="shared" si="121"/>
        <v>56.18</v>
      </c>
      <c r="AJ488" s="104">
        <f t="shared" si="122"/>
        <v>60.23</v>
      </c>
      <c r="AK488" s="104">
        <f t="shared" si="123"/>
        <v>60.23</v>
      </c>
      <c r="AL488" s="105">
        <f t="shared" si="124"/>
        <v>60.23</v>
      </c>
      <c r="AM488" s="105">
        <f t="shared" si="125"/>
        <v>60.23</v>
      </c>
      <c r="AN488" s="105"/>
      <c r="AO488" s="105"/>
      <c r="AP488" s="39">
        <f t="shared" si="128"/>
        <v>1</v>
      </c>
      <c r="AQ488" s="30" t="s">
        <v>91</v>
      </c>
      <c r="AR488" s="30"/>
      <c r="AS488" s="30">
        <v>5</v>
      </c>
      <c r="AT488" s="113">
        <v>53</v>
      </c>
      <c r="AU488" s="113"/>
      <c r="AV488" s="72">
        <v>53</v>
      </c>
      <c r="AW488" s="72">
        <v>56.18</v>
      </c>
      <c r="AX488" s="113">
        <v>60.23</v>
      </c>
      <c r="AY488" s="94">
        <v>60.23</v>
      </c>
      <c r="AZ488" s="108">
        <v>30</v>
      </c>
      <c r="BA488" s="112">
        <v>37.75</v>
      </c>
      <c r="BB488" s="112"/>
      <c r="BC488" s="112">
        <v>37.75</v>
      </c>
      <c r="BD488" s="112">
        <v>40.015000000000001</v>
      </c>
      <c r="BE488" s="70">
        <v>42.9</v>
      </c>
      <c r="BF488" s="70">
        <v>42.9</v>
      </c>
      <c r="BG488" s="109">
        <v>100</v>
      </c>
      <c r="BH488" s="112">
        <v>28.95</v>
      </c>
      <c r="BI488" s="112"/>
      <c r="BJ488" s="112">
        <v>28.95</v>
      </c>
      <c r="BK488" s="112">
        <v>30.687000000000001</v>
      </c>
      <c r="BL488" s="71">
        <v>32.9</v>
      </c>
      <c r="BM488" s="71">
        <v>32.9</v>
      </c>
      <c r="BN488" s="109">
        <v>500</v>
      </c>
      <c r="BO488" s="112">
        <v>22.5</v>
      </c>
      <c r="BP488" s="112"/>
      <c r="BQ488" s="112">
        <v>22.5</v>
      </c>
      <c r="BR488" s="112">
        <v>23.85</v>
      </c>
      <c r="BS488" s="71">
        <v>25.57</v>
      </c>
      <c r="BT488" s="71">
        <v>25.57</v>
      </c>
      <c r="BU488" s="109">
        <v>1000</v>
      </c>
      <c r="BV488" s="112">
        <v>21.75</v>
      </c>
      <c r="BW488" s="112"/>
      <c r="BX488" s="112">
        <v>21.75</v>
      </c>
      <c r="BY488" s="112">
        <v>23.055</v>
      </c>
      <c r="BZ488" s="76">
        <v>24.72</v>
      </c>
      <c r="CA488" s="76">
        <v>24.72</v>
      </c>
      <c r="CB488" s="106" t="str">
        <f t="shared" si="126"/>
        <v>Heineken - Brand Fashion</v>
      </c>
      <c r="CC488" s="30"/>
      <c r="CD488" s="30"/>
      <c r="CE488" s="73"/>
      <c r="CF488" s="74"/>
      <c r="CG488" s="30"/>
      <c r="CH488" s="30"/>
      <c r="CI488" s="30">
        <v>103463</v>
      </c>
    </row>
    <row r="489" spans="1:87" ht="15" customHeight="1" x14ac:dyDescent="0.25">
      <c r="A489" s="30" t="s">
        <v>164</v>
      </c>
      <c r="B489" s="30">
        <v>88027463</v>
      </c>
      <c r="C489" s="30" t="s">
        <v>645</v>
      </c>
      <c r="D489" s="96">
        <f>VLOOKUP(B489,'Status update'!B:E,4,0)</f>
        <v>1</v>
      </c>
      <c r="E489" s="96">
        <v>3</v>
      </c>
      <c r="F489" s="96">
        <f>VLOOKUP(B489,'Status update'!B:D,3,0)</f>
        <v>0</v>
      </c>
      <c r="G489" s="97">
        <f t="shared" si="115"/>
        <v>0</v>
      </c>
      <c r="H489" s="30" t="s">
        <v>166</v>
      </c>
      <c r="I489" s="30"/>
      <c r="J489" s="30"/>
      <c r="K489" s="98">
        <f t="shared" si="116"/>
        <v>0</v>
      </c>
      <c r="L489" s="98">
        <f t="shared" si="117"/>
        <v>0</v>
      </c>
      <c r="M489" s="99"/>
      <c r="N489" s="100">
        <f t="shared" si="118"/>
        <v>0</v>
      </c>
      <c r="O489" s="101"/>
      <c r="P489" s="102"/>
      <c r="Q489" s="103"/>
      <c r="R489" s="103"/>
      <c r="S489" s="30" t="s">
        <v>167</v>
      </c>
      <c r="T489" s="30" t="s">
        <v>168</v>
      </c>
      <c r="U489" s="30">
        <v>39</v>
      </c>
      <c r="V489" s="30">
        <v>29</v>
      </c>
      <c r="W489" s="30">
        <v>2.5</v>
      </c>
      <c r="X489" s="30">
        <v>5</v>
      </c>
      <c r="Y489" s="30" t="s">
        <v>83</v>
      </c>
      <c r="Z489" s="30">
        <v>1</v>
      </c>
      <c r="AA489" s="30" t="s">
        <v>169</v>
      </c>
      <c r="AB489" s="30" t="s">
        <v>117</v>
      </c>
      <c r="AC489" s="30">
        <v>100</v>
      </c>
      <c r="AD489" s="30"/>
      <c r="AE489" s="75"/>
      <c r="AF489" s="73"/>
      <c r="AG489" s="104">
        <f t="shared" si="119"/>
        <v>53</v>
      </c>
      <c r="AH489" s="104">
        <f t="shared" si="120"/>
        <v>53</v>
      </c>
      <c r="AI489" s="104">
        <f t="shared" si="121"/>
        <v>56.18</v>
      </c>
      <c r="AJ489" s="104">
        <f t="shared" si="122"/>
        <v>60.23</v>
      </c>
      <c r="AK489" s="104">
        <f t="shared" si="123"/>
        <v>60.23</v>
      </c>
      <c r="AL489" s="105">
        <f t="shared" si="124"/>
        <v>60.23</v>
      </c>
      <c r="AM489" s="105">
        <f t="shared" si="125"/>
        <v>60.23</v>
      </c>
      <c r="AN489" s="105"/>
      <c r="AO489" s="105"/>
      <c r="AP489" s="39">
        <f t="shared" si="128"/>
        <v>1</v>
      </c>
      <c r="AQ489" s="30" t="s">
        <v>91</v>
      </c>
      <c r="AR489" s="30"/>
      <c r="AS489" s="30">
        <v>5</v>
      </c>
      <c r="AT489" s="113">
        <v>53</v>
      </c>
      <c r="AU489" s="113"/>
      <c r="AV489" s="72">
        <v>53</v>
      </c>
      <c r="AW489" s="72">
        <v>56.18</v>
      </c>
      <c r="AX489" s="113">
        <v>60.23</v>
      </c>
      <c r="AY489" s="94">
        <v>60.23</v>
      </c>
      <c r="AZ489" s="108">
        <v>30</v>
      </c>
      <c r="BA489" s="112">
        <v>37.75</v>
      </c>
      <c r="BB489" s="112"/>
      <c r="BC489" s="112">
        <v>37.75</v>
      </c>
      <c r="BD489" s="112">
        <v>40.015000000000001</v>
      </c>
      <c r="BE489" s="70">
        <v>42.9</v>
      </c>
      <c r="BF489" s="70">
        <v>42.9</v>
      </c>
      <c r="BG489" s="109">
        <v>100</v>
      </c>
      <c r="BH489" s="112">
        <v>28.95</v>
      </c>
      <c r="BI489" s="112"/>
      <c r="BJ489" s="112">
        <v>28.95</v>
      </c>
      <c r="BK489" s="112">
        <v>30.687000000000001</v>
      </c>
      <c r="BL489" s="71">
        <v>32.9</v>
      </c>
      <c r="BM489" s="71">
        <v>32.9</v>
      </c>
      <c r="BN489" s="109">
        <v>500</v>
      </c>
      <c r="BO489" s="112">
        <v>22.5</v>
      </c>
      <c r="BP489" s="112"/>
      <c r="BQ489" s="112">
        <v>22.5</v>
      </c>
      <c r="BR489" s="112">
        <v>23.85</v>
      </c>
      <c r="BS489" s="71">
        <v>25.57</v>
      </c>
      <c r="BT489" s="71">
        <v>25.57</v>
      </c>
      <c r="BU489" s="109">
        <v>1000</v>
      </c>
      <c r="BV489" s="112">
        <v>21.75</v>
      </c>
      <c r="BW489" s="112"/>
      <c r="BX489" s="112">
        <v>21.75</v>
      </c>
      <c r="BY489" s="112">
        <v>23.055</v>
      </c>
      <c r="BZ489" s="76">
        <v>24.72</v>
      </c>
      <c r="CA489" s="76">
        <v>24.72</v>
      </c>
      <c r="CB489" s="106" t="str">
        <f t="shared" si="126"/>
        <v>Heineken - Brand Fashion</v>
      </c>
      <c r="CC489" s="30"/>
      <c r="CD489" s="30"/>
      <c r="CE489" s="73"/>
      <c r="CF489" s="74"/>
      <c r="CG489" s="30"/>
      <c r="CH489" s="30"/>
      <c r="CI489" s="30">
        <v>103463</v>
      </c>
    </row>
    <row r="490" spans="1:87" ht="15" customHeight="1" x14ac:dyDescent="0.25">
      <c r="A490" s="30" t="s">
        <v>164</v>
      </c>
      <c r="B490" s="30">
        <v>88027464</v>
      </c>
      <c r="C490" s="30" t="s">
        <v>646</v>
      </c>
      <c r="D490" s="96">
        <f>VLOOKUP(B490,'Status update'!B:E,4,0)</f>
        <v>1</v>
      </c>
      <c r="E490" s="96">
        <v>3</v>
      </c>
      <c r="F490" s="96">
        <f>VLOOKUP(B490,'Status update'!B:D,3,0)</f>
        <v>0</v>
      </c>
      <c r="G490" s="97">
        <f t="shared" si="115"/>
        <v>0</v>
      </c>
      <c r="H490" s="30" t="s">
        <v>166</v>
      </c>
      <c r="I490" s="30"/>
      <c r="J490" s="30"/>
      <c r="K490" s="98">
        <f t="shared" si="116"/>
        <v>0</v>
      </c>
      <c r="L490" s="98">
        <f t="shared" si="117"/>
        <v>0</v>
      </c>
      <c r="M490" s="99"/>
      <c r="N490" s="100">
        <f t="shared" si="118"/>
        <v>0</v>
      </c>
      <c r="O490" s="101"/>
      <c r="P490" s="102"/>
      <c r="Q490" s="103"/>
      <c r="R490" s="103"/>
      <c r="S490" s="30" t="s">
        <v>167</v>
      </c>
      <c r="T490" s="30" t="s">
        <v>168</v>
      </c>
      <c r="U490" s="30">
        <v>39</v>
      </c>
      <c r="V490" s="30">
        <v>29</v>
      </c>
      <c r="W490" s="30">
        <v>2.5</v>
      </c>
      <c r="X490" s="30">
        <v>5</v>
      </c>
      <c r="Y490" s="30" t="s">
        <v>83</v>
      </c>
      <c r="Z490" s="30">
        <v>1</v>
      </c>
      <c r="AA490" s="30" t="s">
        <v>169</v>
      </c>
      <c r="AB490" s="30" t="s">
        <v>117</v>
      </c>
      <c r="AC490" s="30">
        <v>100</v>
      </c>
      <c r="AD490" s="30"/>
      <c r="AE490" s="75"/>
      <c r="AF490" s="73"/>
      <c r="AG490" s="104">
        <f t="shared" si="119"/>
        <v>53</v>
      </c>
      <c r="AH490" s="104">
        <f t="shared" si="120"/>
        <v>53</v>
      </c>
      <c r="AI490" s="104">
        <f t="shared" si="121"/>
        <v>56.18</v>
      </c>
      <c r="AJ490" s="104">
        <f t="shared" si="122"/>
        <v>60.23</v>
      </c>
      <c r="AK490" s="104">
        <f t="shared" si="123"/>
        <v>60.23</v>
      </c>
      <c r="AL490" s="105">
        <f t="shared" si="124"/>
        <v>60.23</v>
      </c>
      <c r="AM490" s="105">
        <f t="shared" si="125"/>
        <v>60.23</v>
      </c>
      <c r="AN490" s="105"/>
      <c r="AO490" s="105"/>
      <c r="AP490" s="39">
        <f t="shared" si="128"/>
        <v>1</v>
      </c>
      <c r="AQ490" s="30" t="s">
        <v>91</v>
      </c>
      <c r="AR490" s="30"/>
      <c r="AS490" s="30">
        <v>5</v>
      </c>
      <c r="AT490" s="113">
        <v>53</v>
      </c>
      <c r="AU490" s="113"/>
      <c r="AV490" s="72">
        <v>53</v>
      </c>
      <c r="AW490" s="72">
        <v>56.18</v>
      </c>
      <c r="AX490" s="113">
        <v>60.23</v>
      </c>
      <c r="AY490" s="94">
        <v>60.23</v>
      </c>
      <c r="AZ490" s="108">
        <v>30</v>
      </c>
      <c r="BA490" s="112">
        <v>37.75</v>
      </c>
      <c r="BB490" s="112"/>
      <c r="BC490" s="112">
        <v>37.75</v>
      </c>
      <c r="BD490" s="112">
        <v>40.015000000000001</v>
      </c>
      <c r="BE490" s="70">
        <v>42.9</v>
      </c>
      <c r="BF490" s="70">
        <v>42.9</v>
      </c>
      <c r="BG490" s="109">
        <v>100</v>
      </c>
      <c r="BH490" s="112">
        <v>28.95</v>
      </c>
      <c r="BI490" s="112"/>
      <c r="BJ490" s="112">
        <v>28.95</v>
      </c>
      <c r="BK490" s="112">
        <v>30.687000000000001</v>
      </c>
      <c r="BL490" s="71">
        <v>32.9</v>
      </c>
      <c r="BM490" s="71">
        <v>32.9</v>
      </c>
      <c r="BN490" s="109">
        <v>500</v>
      </c>
      <c r="BO490" s="112">
        <v>22.5</v>
      </c>
      <c r="BP490" s="112"/>
      <c r="BQ490" s="112">
        <v>22.5</v>
      </c>
      <c r="BR490" s="112">
        <v>23.85</v>
      </c>
      <c r="BS490" s="71">
        <v>25.57</v>
      </c>
      <c r="BT490" s="71">
        <v>25.57</v>
      </c>
      <c r="BU490" s="109">
        <v>1000</v>
      </c>
      <c r="BV490" s="112">
        <v>21.75</v>
      </c>
      <c r="BW490" s="112"/>
      <c r="BX490" s="112">
        <v>21.75</v>
      </c>
      <c r="BY490" s="112">
        <v>23.055</v>
      </c>
      <c r="BZ490" s="76">
        <v>24.72</v>
      </c>
      <c r="CA490" s="76">
        <v>24.72</v>
      </c>
      <c r="CB490" s="106" t="str">
        <f t="shared" si="126"/>
        <v>Heineken - Brand Fashion</v>
      </c>
      <c r="CC490" s="30"/>
      <c r="CD490" s="30"/>
      <c r="CE490" s="73"/>
      <c r="CF490" s="74"/>
      <c r="CG490" s="30"/>
      <c r="CH490" s="30"/>
      <c r="CI490" s="30">
        <v>103463</v>
      </c>
    </row>
    <row r="491" spans="1:87" ht="15" customHeight="1" x14ac:dyDescent="0.25">
      <c r="A491" s="30" t="s">
        <v>164</v>
      </c>
      <c r="B491" s="30">
        <v>88027465</v>
      </c>
      <c r="C491" s="30" t="s">
        <v>647</v>
      </c>
      <c r="D491" s="96">
        <f>VLOOKUP(B491,'Status update'!B:E,4,0)</f>
        <v>1</v>
      </c>
      <c r="E491" s="96">
        <v>3</v>
      </c>
      <c r="F491" s="96">
        <f>VLOOKUP(B491,'Status update'!B:D,3,0)</f>
        <v>1</v>
      </c>
      <c r="G491" s="97">
        <f t="shared" si="115"/>
        <v>1</v>
      </c>
      <c r="H491" s="30" t="s">
        <v>166</v>
      </c>
      <c r="I491" s="30"/>
      <c r="J491" s="30"/>
      <c r="K491" s="98">
        <f t="shared" si="116"/>
        <v>0.2</v>
      </c>
      <c r="L491" s="98">
        <f t="shared" si="117"/>
        <v>0.2</v>
      </c>
      <c r="M491" s="99"/>
      <c r="N491" s="100">
        <f t="shared" si="118"/>
        <v>0</v>
      </c>
      <c r="O491" s="101">
        <v>1</v>
      </c>
      <c r="P491" s="102"/>
      <c r="Q491" s="103"/>
      <c r="R491" s="103"/>
      <c r="S491" s="30" t="s">
        <v>167</v>
      </c>
      <c r="T491" s="30" t="s">
        <v>168</v>
      </c>
      <c r="U491" s="30">
        <v>39</v>
      </c>
      <c r="V491" s="30">
        <v>29</v>
      </c>
      <c r="W491" s="30">
        <v>2.5</v>
      </c>
      <c r="X491" s="30">
        <v>5</v>
      </c>
      <c r="Y491" s="30" t="s">
        <v>83</v>
      </c>
      <c r="Z491" s="30">
        <v>1</v>
      </c>
      <c r="AA491" s="30" t="s">
        <v>169</v>
      </c>
      <c r="AB491" s="30" t="s">
        <v>117</v>
      </c>
      <c r="AC491" s="30">
        <v>100</v>
      </c>
      <c r="AD491" s="30"/>
      <c r="AE491" s="75"/>
      <c r="AF491" s="73"/>
      <c r="AG491" s="104">
        <f t="shared" si="119"/>
        <v>53</v>
      </c>
      <c r="AH491" s="104">
        <f t="shared" si="120"/>
        <v>53</v>
      </c>
      <c r="AI491" s="104">
        <f t="shared" si="121"/>
        <v>56.18</v>
      </c>
      <c r="AJ491" s="104">
        <f t="shared" si="122"/>
        <v>60.23</v>
      </c>
      <c r="AK491" s="104">
        <f t="shared" si="123"/>
        <v>60.23</v>
      </c>
      <c r="AL491" s="105">
        <f t="shared" si="124"/>
        <v>60.23</v>
      </c>
      <c r="AM491" s="105">
        <f t="shared" si="125"/>
        <v>60.23</v>
      </c>
      <c r="AN491" s="105"/>
      <c r="AO491" s="105"/>
      <c r="AP491" s="39">
        <f t="shared" si="128"/>
        <v>1</v>
      </c>
      <c r="AQ491" s="30" t="s">
        <v>91</v>
      </c>
      <c r="AR491" s="30"/>
      <c r="AS491" s="30">
        <v>5</v>
      </c>
      <c r="AT491" s="113">
        <v>53</v>
      </c>
      <c r="AU491" s="113"/>
      <c r="AV491" s="72">
        <v>53</v>
      </c>
      <c r="AW491" s="72">
        <v>56.18</v>
      </c>
      <c r="AX491" s="113">
        <v>60.23</v>
      </c>
      <c r="AY491" s="94">
        <v>60.23</v>
      </c>
      <c r="AZ491" s="108">
        <v>30</v>
      </c>
      <c r="BA491" s="112">
        <v>37.75</v>
      </c>
      <c r="BB491" s="112"/>
      <c r="BC491" s="112">
        <v>37.75</v>
      </c>
      <c r="BD491" s="112">
        <v>40.015000000000001</v>
      </c>
      <c r="BE491" s="70">
        <v>42.9</v>
      </c>
      <c r="BF491" s="70">
        <v>42.9</v>
      </c>
      <c r="BG491" s="109">
        <v>100</v>
      </c>
      <c r="BH491" s="112">
        <v>28.95</v>
      </c>
      <c r="BI491" s="112"/>
      <c r="BJ491" s="112">
        <v>28.95</v>
      </c>
      <c r="BK491" s="112">
        <v>30.687000000000001</v>
      </c>
      <c r="BL491" s="71">
        <v>32.9</v>
      </c>
      <c r="BM491" s="71">
        <v>32.9</v>
      </c>
      <c r="BN491" s="109">
        <v>500</v>
      </c>
      <c r="BO491" s="112">
        <v>22.5</v>
      </c>
      <c r="BP491" s="112"/>
      <c r="BQ491" s="112">
        <v>22.5</v>
      </c>
      <c r="BR491" s="112">
        <v>23.85</v>
      </c>
      <c r="BS491" s="71">
        <v>25.57</v>
      </c>
      <c r="BT491" s="71">
        <v>25.57</v>
      </c>
      <c r="BU491" s="109">
        <v>1000</v>
      </c>
      <c r="BV491" s="112">
        <v>21.75</v>
      </c>
      <c r="BW491" s="112"/>
      <c r="BX491" s="112">
        <v>21.75</v>
      </c>
      <c r="BY491" s="112">
        <v>23.055</v>
      </c>
      <c r="BZ491" s="76">
        <v>24.72</v>
      </c>
      <c r="CA491" s="76">
        <v>24.72</v>
      </c>
      <c r="CB491" s="106" t="str">
        <f t="shared" si="126"/>
        <v>Heineken - Brand Fashion</v>
      </c>
      <c r="CC491" s="30"/>
      <c r="CD491" s="30"/>
      <c r="CE491" s="73"/>
      <c r="CF491" s="74"/>
      <c r="CG491" s="30"/>
      <c r="CH491" s="30"/>
      <c r="CI491" s="30">
        <v>103463</v>
      </c>
    </row>
    <row r="492" spans="1:87" ht="15" customHeight="1" x14ac:dyDescent="0.25">
      <c r="A492" s="30" t="s">
        <v>164</v>
      </c>
      <c r="B492" s="30">
        <v>88027467</v>
      </c>
      <c r="C492" s="30" t="s">
        <v>648</v>
      </c>
      <c r="D492" s="96">
        <f>VLOOKUP(B492,'Status update'!B:E,4,0)</f>
        <v>1</v>
      </c>
      <c r="E492" s="96">
        <v>3</v>
      </c>
      <c r="F492" s="96">
        <f>VLOOKUP(B492,'Status update'!B:D,3,0)</f>
        <v>0</v>
      </c>
      <c r="G492" s="97">
        <f t="shared" si="115"/>
        <v>0</v>
      </c>
      <c r="H492" s="30" t="s">
        <v>166</v>
      </c>
      <c r="I492" s="30"/>
      <c r="J492" s="30"/>
      <c r="K492" s="98">
        <f t="shared" si="116"/>
        <v>0</v>
      </c>
      <c r="L492" s="98">
        <f t="shared" si="117"/>
        <v>0</v>
      </c>
      <c r="M492" s="99"/>
      <c r="N492" s="100">
        <f t="shared" si="118"/>
        <v>0</v>
      </c>
      <c r="O492" s="101"/>
      <c r="P492" s="102"/>
      <c r="Q492" s="103"/>
      <c r="R492" s="103"/>
      <c r="S492" s="30" t="s">
        <v>167</v>
      </c>
      <c r="T492" s="30" t="s">
        <v>168</v>
      </c>
      <c r="U492" s="30">
        <v>39</v>
      </c>
      <c r="V492" s="30">
        <v>29</v>
      </c>
      <c r="W492" s="30">
        <v>2</v>
      </c>
      <c r="X492" s="30">
        <v>5</v>
      </c>
      <c r="Y492" s="30" t="s">
        <v>83</v>
      </c>
      <c r="Z492" s="30">
        <v>1</v>
      </c>
      <c r="AA492" s="30" t="s">
        <v>169</v>
      </c>
      <c r="AB492" s="30" t="s">
        <v>117</v>
      </c>
      <c r="AC492" s="30">
        <v>100</v>
      </c>
      <c r="AD492" s="30"/>
      <c r="AE492" s="75"/>
      <c r="AF492" s="73"/>
      <c r="AG492" s="104">
        <f t="shared" si="119"/>
        <v>53</v>
      </c>
      <c r="AH492" s="104">
        <f t="shared" si="120"/>
        <v>53</v>
      </c>
      <c r="AI492" s="104">
        <f t="shared" si="121"/>
        <v>56.18</v>
      </c>
      <c r="AJ492" s="104">
        <f t="shared" si="122"/>
        <v>60.23</v>
      </c>
      <c r="AK492" s="104">
        <f t="shared" si="123"/>
        <v>60.23</v>
      </c>
      <c r="AL492" s="105">
        <f t="shared" si="124"/>
        <v>60.23</v>
      </c>
      <c r="AM492" s="105">
        <f t="shared" si="125"/>
        <v>60.23</v>
      </c>
      <c r="AN492" s="105"/>
      <c r="AO492" s="105"/>
      <c r="AP492" s="39">
        <f t="shared" ref="AP492:AP523" si="130">IF($F492&lt;=AZ492,1,(IF($F492&lt;=BG492,2,(IF($F492&lt;=BN492,3,(IF($F492&lt;=BU492,4,5)))))))</f>
        <v>1</v>
      </c>
      <c r="AQ492" s="30" t="s">
        <v>91</v>
      </c>
      <c r="AR492" s="30"/>
      <c r="AS492" s="30">
        <v>5</v>
      </c>
      <c r="AT492" s="113">
        <v>53</v>
      </c>
      <c r="AU492" s="113"/>
      <c r="AV492" s="72">
        <v>53</v>
      </c>
      <c r="AW492" s="72">
        <v>56.18</v>
      </c>
      <c r="AX492" s="113">
        <v>60.23</v>
      </c>
      <c r="AY492" s="94">
        <v>60.23</v>
      </c>
      <c r="AZ492" s="108">
        <v>30</v>
      </c>
      <c r="BA492" s="112">
        <v>37.75</v>
      </c>
      <c r="BB492" s="112"/>
      <c r="BC492" s="112">
        <v>37.75</v>
      </c>
      <c r="BD492" s="112">
        <v>40.015000000000001</v>
      </c>
      <c r="BE492" s="70">
        <v>42.9</v>
      </c>
      <c r="BF492" s="70">
        <v>42.9</v>
      </c>
      <c r="BG492" s="109">
        <v>100</v>
      </c>
      <c r="BH492" s="112">
        <v>28.95</v>
      </c>
      <c r="BI492" s="112"/>
      <c r="BJ492" s="112">
        <v>28.95</v>
      </c>
      <c r="BK492" s="112">
        <v>30.687000000000001</v>
      </c>
      <c r="BL492" s="71">
        <v>32.9</v>
      </c>
      <c r="BM492" s="71">
        <v>32.9</v>
      </c>
      <c r="BN492" s="109">
        <v>500</v>
      </c>
      <c r="BO492" s="112">
        <v>22.5</v>
      </c>
      <c r="BP492" s="112"/>
      <c r="BQ492" s="112">
        <v>22.5</v>
      </c>
      <c r="BR492" s="112">
        <v>23.85</v>
      </c>
      <c r="BS492" s="71">
        <v>25.57</v>
      </c>
      <c r="BT492" s="71">
        <v>25.57</v>
      </c>
      <c r="BU492" s="109">
        <v>1000</v>
      </c>
      <c r="BV492" s="112">
        <v>21.75</v>
      </c>
      <c r="BW492" s="112"/>
      <c r="BX492" s="112">
        <v>21.75</v>
      </c>
      <c r="BY492" s="112">
        <v>23.055</v>
      </c>
      <c r="BZ492" s="76">
        <v>24.72</v>
      </c>
      <c r="CA492" s="76">
        <v>24.72</v>
      </c>
      <c r="CB492" s="106" t="str">
        <f t="shared" si="126"/>
        <v>Heineken - Brand Fashion</v>
      </c>
      <c r="CC492" s="30"/>
      <c r="CD492" s="30"/>
      <c r="CE492" s="73"/>
      <c r="CF492" s="74"/>
      <c r="CG492" s="30"/>
      <c r="CH492" s="30"/>
      <c r="CI492" s="30">
        <v>103463</v>
      </c>
    </row>
    <row r="493" spans="1:87" ht="15" customHeight="1" x14ac:dyDescent="0.25">
      <c r="A493" s="30" t="s">
        <v>164</v>
      </c>
      <c r="B493" s="30">
        <v>88027468</v>
      </c>
      <c r="C493" s="30" t="s">
        <v>649</v>
      </c>
      <c r="D493" s="96">
        <f>VLOOKUP(B493,'Status update'!B:E,4,0)</f>
        <v>1</v>
      </c>
      <c r="E493" s="96">
        <v>3</v>
      </c>
      <c r="F493" s="96">
        <f>VLOOKUP(B493,'Status update'!B:D,3,0)</f>
        <v>0</v>
      </c>
      <c r="G493" s="97">
        <f t="shared" si="115"/>
        <v>0</v>
      </c>
      <c r="H493" s="30" t="s">
        <v>166</v>
      </c>
      <c r="I493" s="30"/>
      <c r="J493" s="30"/>
      <c r="K493" s="98">
        <f t="shared" si="116"/>
        <v>0</v>
      </c>
      <c r="L493" s="98">
        <f t="shared" si="117"/>
        <v>0</v>
      </c>
      <c r="M493" s="99"/>
      <c r="N493" s="100">
        <f t="shared" si="118"/>
        <v>0</v>
      </c>
      <c r="O493" s="101"/>
      <c r="P493" s="102"/>
      <c r="Q493" s="103"/>
      <c r="R493" s="103"/>
      <c r="S493" s="30" t="s">
        <v>167</v>
      </c>
      <c r="T493" s="30" t="s">
        <v>168</v>
      </c>
      <c r="U493" s="30">
        <v>39</v>
      </c>
      <c r="V493" s="30">
        <v>29</v>
      </c>
      <c r="W493" s="30">
        <v>2</v>
      </c>
      <c r="X493" s="30">
        <v>5</v>
      </c>
      <c r="Y493" s="30" t="s">
        <v>83</v>
      </c>
      <c r="Z493" s="30">
        <v>1</v>
      </c>
      <c r="AA493" s="30" t="s">
        <v>169</v>
      </c>
      <c r="AB493" s="30" t="s">
        <v>117</v>
      </c>
      <c r="AC493" s="30">
        <v>100</v>
      </c>
      <c r="AD493" s="30"/>
      <c r="AE493" s="75"/>
      <c r="AF493" s="73"/>
      <c r="AG493" s="104">
        <f t="shared" si="119"/>
        <v>53</v>
      </c>
      <c r="AH493" s="104">
        <f t="shared" si="120"/>
        <v>53</v>
      </c>
      <c r="AI493" s="104">
        <f t="shared" si="121"/>
        <v>56.18</v>
      </c>
      <c r="AJ493" s="104">
        <f t="shared" si="122"/>
        <v>60.23</v>
      </c>
      <c r="AK493" s="104">
        <f t="shared" si="123"/>
        <v>60.23</v>
      </c>
      <c r="AL493" s="105">
        <f t="shared" si="124"/>
        <v>60.23</v>
      </c>
      <c r="AM493" s="105">
        <f t="shared" si="125"/>
        <v>60.23</v>
      </c>
      <c r="AN493" s="105"/>
      <c r="AO493" s="105"/>
      <c r="AP493" s="39">
        <f t="shared" si="130"/>
        <v>1</v>
      </c>
      <c r="AQ493" s="30" t="s">
        <v>91</v>
      </c>
      <c r="AR493" s="30"/>
      <c r="AS493" s="30">
        <v>5</v>
      </c>
      <c r="AT493" s="113">
        <v>53</v>
      </c>
      <c r="AU493" s="113"/>
      <c r="AV493" s="72">
        <v>53</v>
      </c>
      <c r="AW493" s="72">
        <v>56.18</v>
      </c>
      <c r="AX493" s="113">
        <v>60.23</v>
      </c>
      <c r="AY493" s="94">
        <v>60.23</v>
      </c>
      <c r="AZ493" s="108">
        <v>30</v>
      </c>
      <c r="BA493" s="112">
        <v>37.75</v>
      </c>
      <c r="BB493" s="112"/>
      <c r="BC493" s="112">
        <v>37.75</v>
      </c>
      <c r="BD493" s="112">
        <v>40.015000000000001</v>
      </c>
      <c r="BE493" s="70">
        <v>42.9</v>
      </c>
      <c r="BF493" s="70">
        <v>42.9</v>
      </c>
      <c r="BG493" s="109">
        <v>100</v>
      </c>
      <c r="BH493" s="112">
        <v>28.95</v>
      </c>
      <c r="BI493" s="112"/>
      <c r="BJ493" s="112">
        <v>28.95</v>
      </c>
      <c r="BK493" s="112">
        <v>30.687000000000001</v>
      </c>
      <c r="BL493" s="71">
        <v>32.9</v>
      </c>
      <c r="BM493" s="71">
        <v>32.9</v>
      </c>
      <c r="BN493" s="109">
        <v>500</v>
      </c>
      <c r="BO493" s="112">
        <v>22.5</v>
      </c>
      <c r="BP493" s="112"/>
      <c r="BQ493" s="112">
        <v>22.5</v>
      </c>
      <c r="BR493" s="112">
        <v>23.85</v>
      </c>
      <c r="BS493" s="71">
        <v>25.57</v>
      </c>
      <c r="BT493" s="71">
        <v>25.57</v>
      </c>
      <c r="BU493" s="109">
        <v>1000</v>
      </c>
      <c r="BV493" s="112">
        <v>21.75</v>
      </c>
      <c r="BW493" s="112"/>
      <c r="BX493" s="112">
        <v>21.75</v>
      </c>
      <c r="BY493" s="112">
        <v>23.055</v>
      </c>
      <c r="BZ493" s="76">
        <v>24.72</v>
      </c>
      <c r="CA493" s="76">
        <v>24.72</v>
      </c>
      <c r="CB493" s="106" t="str">
        <f t="shared" si="126"/>
        <v>Heineken - Brand Fashion</v>
      </c>
      <c r="CC493" s="30"/>
      <c r="CD493" s="30"/>
      <c r="CE493" s="73"/>
      <c r="CF493" s="74"/>
      <c r="CG493" s="30"/>
      <c r="CH493" s="30"/>
      <c r="CI493" s="30">
        <v>103463</v>
      </c>
    </row>
    <row r="494" spans="1:87" ht="15" customHeight="1" x14ac:dyDescent="0.25">
      <c r="A494" s="30" t="s">
        <v>164</v>
      </c>
      <c r="B494" s="30">
        <v>88027469</v>
      </c>
      <c r="C494" s="30" t="s">
        <v>650</v>
      </c>
      <c r="D494" s="96">
        <f>VLOOKUP(B494,'Status update'!B:E,4,0)</f>
        <v>3</v>
      </c>
      <c r="E494" s="96">
        <f>D494</f>
        <v>3</v>
      </c>
      <c r="F494" s="96">
        <f>VLOOKUP(B494,'Status update'!B:D,3,0)</f>
        <v>5</v>
      </c>
      <c r="G494" s="97">
        <f t="shared" si="115"/>
        <v>5</v>
      </c>
      <c r="H494" s="30" t="s">
        <v>166</v>
      </c>
      <c r="I494" s="30"/>
      <c r="J494" s="30"/>
      <c r="K494" s="98">
        <f t="shared" si="116"/>
        <v>1</v>
      </c>
      <c r="L494" s="98">
        <f t="shared" si="117"/>
        <v>1</v>
      </c>
      <c r="M494" s="99"/>
      <c r="N494" s="100">
        <f t="shared" si="118"/>
        <v>0</v>
      </c>
      <c r="O494" s="101"/>
      <c r="P494" s="102"/>
      <c r="Q494" s="103"/>
      <c r="R494" s="103"/>
      <c r="S494" s="30" t="s">
        <v>167</v>
      </c>
      <c r="T494" s="30" t="s">
        <v>168</v>
      </c>
      <c r="U494" s="30">
        <v>39</v>
      </c>
      <c r="V494" s="30">
        <v>29</v>
      </c>
      <c r="W494" s="30">
        <v>2</v>
      </c>
      <c r="X494" s="30">
        <v>5</v>
      </c>
      <c r="Y494" s="30" t="s">
        <v>83</v>
      </c>
      <c r="Z494" s="30">
        <v>1</v>
      </c>
      <c r="AA494" s="30" t="s">
        <v>169</v>
      </c>
      <c r="AB494" s="30" t="s">
        <v>117</v>
      </c>
      <c r="AC494" s="30">
        <v>100</v>
      </c>
      <c r="AD494" s="30"/>
      <c r="AE494" s="75"/>
      <c r="AF494" s="73"/>
      <c r="AG494" s="104">
        <f t="shared" si="119"/>
        <v>53</v>
      </c>
      <c r="AH494" s="104">
        <f t="shared" si="120"/>
        <v>53</v>
      </c>
      <c r="AI494" s="104">
        <f t="shared" si="121"/>
        <v>56.18</v>
      </c>
      <c r="AJ494" s="104">
        <f t="shared" si="122"/>
        <v>60.23</v>
      </c>
      <c r="AK494" s="104">
        <f t="shared" si="123"/>
        <v>60.23</v>
      </c>
      <c r="AL494" s="105">
        <f t="shared" si="124"/>
        <v>60.23</v>
      </c>
      <c r="AM494" s="105">
        <f t="shared" si="125"/>
        <v>60.23</v>
      </c>
      <c r="AN494" s="105"/>
      <c r="AO494" s="105"/>
      <c r="AP494" s="39">
        <f t="shared" si="130"/>
        <v>1</v>
      </c>
      <c r="AQ494" s="30" t="s">
        <v>91</v>
      </c>
      <c r="AR494" s="30"/>
      <c r="AS494" s="30">
        <v>5</v>
      </c>
      <c r="AT494" s="113">
        <v>53</v>
      </c>
      <c r="AU494" s="113"/>
      <c r="AV494" s="72">
        <v>53</v>
      </c>
      <c r="AW494" s="72">
        <v>56.18</v>
      </c>
      <c r="AX494" s="113">
        <v>60.23</v>
      </c>
      <c r="AY494" s="94">
        <v>60.23</v>
      </c>
      <c r="AZ494" s="108">
        <v>30</v>
      </c>
      <c r="BA494" s="112">
        <v>37.75</v>
      </c>
      <c r="BB494" s="112"/>
      <c r="BC494" s="112">
        <v>37.75</v>
      </c>
      <c r="BD494" s="112">
        <v>40.015000000000001</v>
      </c>
      <c r="BE494" s="70">
        <v>42.9</v>
      </c>
      <c r="BF494" s="70">
        <v>42.9</v>
      </c>
      <c r="BG494" s="109">
        <v>100</v>
      </c>
      <c r="BH494" s="112">
        <v>28.95</v>
      </c>
      <c r="BI494" s="112"/>
      <c r="BJ494" s="112">
        <v>28.95</v>
      </c>
      <c r="BK494" s="112">
        <v>30.687000000000001</v>
      </c>
      <c r="BL494" s="71">
        <v>32.9</v>
      </c>
      <c r="BM494" s="71">
        <v>32.9</v>
      </c>
      <c r="BN494" s="109">
        <v>500</v>
      </c>
      <c r="BO494" s="112">
        <v>22.5</v>
      </c>
      <c r="BP494" s="112"/>
      <c r="BQ494" s="112">
        <v>22.5</v>
      </c>
      <c r="BR494" s="112">
        <v>23.85</v>
      </c>
      <c r="BS494" s="71">
        <v>25.57</v>
      </c>
      <c r="BT494" s="71">
        <v>25.57</v>
      </c>
      <c r="BU494" s="109">
        <v>1000</v>
      </c>
      <c r="BV494" s="112">
        <v>21.75</v>
      </c>
      <c r="BW494" s="112"/>
      <c r="BX494" s="112">
        <v>21.75</v>
      </c>
      <c r="BY494" s="112">
        <v>23.055</v>
      </c>
      <c r="BZ494" s="76">
        <v>24.72</v>
      </c>
      <c r="CA494" s="76">
        <v>24.72</v>
      </c>
      <c r="CB494" s="106" t="str">
        <f t="shared" si="126"/>
        <v>Heineken - Brand Fashion</v>
      </c>
      <c r="CC494" s="30"/>
      <c r="CD494" s="30"/>
      <c r="CE494" s="73"/>
      <c r="CF494" s="74"/>
      <c r="CG494" s="30"/>
      <c r="CH494" s="30"/>
      <c r="CI494" s="30">
        <v>103463</v>
      </c>
    </row>
    <row r="495" spans="1:87" ht="15" customHeight="1" x14ac:dyDescent="0.25">
      <c r="A495" s="30" t="s">
        <v>164</v>
      </c>
      <c r="B495" s="30">
        <v>88027470</v>
      </c>
      <c r="C495" s="30" t="s">
        <v>651</v>
      </c>
      <c r="D495" s="96">
        <f>VLOOKUP(B495,'Status update'!B:E,4,0)</f>
        <v>3</v>
      </c>
      <c r="E495" s="96">
        <f>D495</f>
        <v>3</v>
      </c>
      <c r="F495" s="96">
        <f>VLOOKUP(B495,'Status update'!B:D,3,0)</f>
        <v>5</v>
      </c>
      <c r="G495" s="97">
        <f t="shared" si="115"/>
        <v>5</v>
      </c>
      <c r="H495" s="30" t="s">
        <v>166</v>
      </c>
      <c r="I495" s="30"/>
      <c r="J495" s="30"/>
      <c r="K495" s="98">
        <f t="shared" si="116"/>
        <v>1</v>
      </c>
      <c r="L495" s="98">
        <f t="shared" si="117"/>
        <v>1</v>
      </c>
      <c r="M495" s="99"/>
      <c r="N495" s="100">
        <f t="shared" si="118"/>
        <v>0</v>
      </c>
      <c r="O495" s="101"/>
      <c r="P495" s="102"/>
      <c r="Q495" s="103"/>
      <c r="R495" s="103"/>
      <c r="S495" s="30" t="s">
        <v>167</v>
      </c>
      <c r="T495" s="30" t="s">
        <v>168</v>
      </c>
      <c r="U495" s="30">
        <v>39</v>
      </c>
      <c r="V495" s="30">
        <v>29</v>
      </c>
      <c r="W495" s="30">
        <v>2</v>
      </c>
      <c r="X495" s="30">
        <v>5</v>
      </c>
      <c r="Y495" s="30" t="s">
        <v>83</v>
      </c>
      <c r="Z495" s="30">
        <v>1</v>
      </c>
      <c r="AA495" s="30" t="s">
        <v>169</v>
      </c>
      <c r="AB495" s="30" t="s">
        <v>117</v>
      </c>
      <c r="AC495" s="30">
        <v>100</v>
      </c>
      <c r="AD495" s="30"/>
      <c r="AE495" s="75"/>
      <c r="AF495" s="73"/>
      <c r="AG495" s="104">
        <f t="shared" si="119"/>
        <v>53</v>
      </c>
      <c r="AH495" s="104">
        <f t="shared" si="120"/>
        <v>53</v>
      </c>
      <c r="AI495" s="104">
        <f t="shared" si="121"/>
        <v>56.18</v>
      </c>
      <c r="AJ495" s="104">
        <f t="shared" si="122"/>
        <v>60.23</v>
      </c>
      <c r="AK495" s="104">
        <f t="shared" si="123"/>
        <v>60.23</v>
      </c>
      <c r="AL495" s="105">
        <f t="shared" si="124"/>
        <v>60.23</v>
      </c>
      <c r="AM495" s="105">
        <f t="shared" si="125"/>
        <v>60.23</v>
      </c>
      <c r="AN495" s="105"/>
      <c r="AO495" s="105"/>
      <c r="AP495" s="39">
        <f t="shared" si="130"/>
        <v>1</v>
      </c>
      <c r="AQ495" s="30" t="s">
        <v>91</v>
      </c>
      <c r="AR495" s="30"/>
      <c r="AS495" s="30">
        <v>5</v>
      </c>
      <c r="AT495" s="113">
        <v>53</v>
      </c>
      <c r="AU495" s="113"/>
      <c r="AV495" s="72">
        <v>53</v>
      </c>
      <c r="AW495" s="72">
        <v>56.18</v>
      </c>
      <c r="AX495" s="113">
        <v>60.23</v>
      </c>
      <c r="AY495" s="94">
        <v>60.23</v>
      </c>
      <c r="AZ495" s="108">
        <v>30</v>
      </c>
      <c r="BA495" s="112">
        <v>37.75</v>
      </c>
      <c r="BB495" s="112"/>
      <c r="BC495" s="112">
        <v>37.75</v>
      </c>
      <c r="BD495" s="112">
        <v>40.015000000000001</v>
      </c>
      <c r="BE495" s="70">
        <v>42.9</v>
      </c>
      <c r="BF495" s="70">
        <v>42.9</v>
      </c>
      <c r="BG495" s="109">
        <v>100</v>
      </c>
      <c r="BH495" s="112">
        <v>28.95</v>
      </c>
      <c r="BI495" s="112"/>
      <c r="BJ495" s="112">
        <v>28.95</v>
      </c>
      <c r="BK495" s="112">
        <v>30.687000000000001</v>
      </c>
      <c r="BL495" s="71">
        <v>32.9</v>
      </c>
      <c r="BM495" s="71">
        <v>32.9</v>
      </c>
      <c r="BN495" s="109">
        <v>500</v>
      </c>
      <c r="BO495" s="112">
        <v>22.5</v>
      </c>
      <c r="BP495" s="112"/>
      <c r="BQ495" s="112">
        <v>22.5</v>
      </c>
      <c r="BR495" s="112">
        <v>23.85</v>
      </c>
      <c r="BS495" s="71">
        <v>25.57</v>
      </c>
      <c r="BT495" s="71">
        <v>25.57</v>
      </c>
      <c r="BU495" s="109">
        <v>1000</v>
      </c>
      <c r="BV495" s="112">
        <v>21.75</v>
      </c>
      <c r="BW495" s="112"/>
      <c r="BX495" s="112">
        <v>21.75</v>
      </c>
      <c r="BY495" s="112">
        <v>23.055</v>
      </c>
      <c r="BZ495" s="76">
        <v>24.72</v>
      </c>
      <c r="CA495" s="76">
        <v>24.72</v>
      </c>
      <c r="CB495" s="106" t="str">
        <f t="shared" si="126"/>
        <v>Heineken - Brand Fashion</v>
      </c>
      <c r="CC495" s="30"/>
      <c r="CD495" s="30"/>
      <c r="CE495" s="73"/>
      <c r="CF495" s="74"/>
      <c r="CG495" s="30"/>
      <c r="CH495" s="30"/>
      <c r="CI495" s="30">
        <v>103463</v>
      </c>
    </row>
    <row r="496" spans="1:87" ht="15" customHeight="1" x14ac:dyDescent="0.25">
      <c r="A496" s="30" t="s">
        <v>164</v>
      </c>
      <c r="B496" s="30">
        <v>88027471</v>
      </c>
      <c r="C496" s="30" t="s">
        <v>652</v>
      </c>
      <c r="D496" s="96">
        <f>VLOOKUP(B496,'Status update'!B:E,4,0)</f>
        <v>1</v>
      </c>
      <c r="E496" s="96">
        <v>3</v>
      </c>
      <c r="F496" s="96">
        <f>VLOOKUP(B496,'Status update'!B:D,3,0)</f>
        <v>0</v>
      </c>
      <c r="G496" s="97">
        <f t="shared" si="115"/>
        <v>0</v>
      </c>
      <c r="H496" s="30" t="s">
        <v>166</v>
      </c>
      <c r="I496" s="30"/>
      <c r="J496" s="30"/>
      <c r="K496" s="98">
        <f t="shared" si="116"/>
        <v>0</v>
      </c>
      <c r="L496" s="98">
        <f t="shared" si="117"/>
        <v>0</v>
      </c>
      <c r="M496" s="99"/>
      <c r="N496" s="100">
        <f t="shared" si="118"/>
        <v>0</v>
      </c>
      <c r="O496" s="101"/>
      <c r="P496" s="102"/>
      <c r="Q496" s="103"/>
      <c r="R496" s="103"/>
      <c r="S496" s="30" t="s">
        <v>167</v>
      </c>
      <c r="T496" s="30" t="s">
        <v>168</v>
      </c>
      <c r="U496" s="30">
        <v>39</v>
      </c>
      <c r="V496" s="30">
        <v>29</v>
      </c>
      <c r="W496" s="30">
        <v>2</v>
      </c>
      <c r="X496" s="30">
        <v>5</v>
      </c>
      <c r="Y496" s="30" t="s">
        <v>83</v>
      </c>
      <c r="Z496" s="30">
        <v>1</v>
      </c>
      <c r="AA496" s="30" t="s">
        <v>169</v>
      </c>
      <c r="AB496" s="30" t="s">
        <v>117</v>
      </c>
      <c r="AC496" s="30">
        <v>100</v>
      </c>
      <c r="AD496" s="30"/>
      <c r="AE496" s="75"/>
      <c r="AF496" s="73"/>
      <c r="AG496" s="104">
        <f t="shared" si="119"/>
        <v>53</v>
      </c>
      <c r="AH496" s="104">
        <f t="shared" si="120"/>
        <v>53</v>
      </c>
      <c r="AI496" s="104">
        <f t="shared" si="121"/>
        <v>56.18</v>
      </c>
      <c r="AJ496" s="104">
        <f t="shared" si="122"/>
        <v>60.23</v>
      </c>
      <c r="AK496" s="104">
        <f t="shared" si="123"/>
        <v>60.23</v>
      </c>
      <c r="AL496" s="105">
        <f t="shared" si="124"/>
        <v>60.23</v>
      </c>
      <c r="AM496" s="105">
        <f t="shared" si="125"/>
        <v>60.23</v>
      </c>
      <c r="AN496" s="105"/>
      <c r="AO496" s="105"/>
      <c r="AP496" s="39">
        <f t="shared" si="130"/>
        <v>1</v>
      </c>
      <c r="AQ496" s="30" t="s">
        <v>91</v>
      </c>
      <c r="AR496" s="30"/>
      <c r="AS496" s="30">
        <v>5</v>
      </c>
      <c r="AT496" s="113">
        <v>53</v>
      </c>
      <c r="AU496" s="113"/>
      <c r="AV496" s="72">
        <v>53</v>
      </c>
      <c r="AW496" s="72">
        <v>56.18</v>
      </c>
      <c r="AX496" s="113">
        <v>60.23</v>
      </c>
      <c r="AY496" s="94">
        <v>60.23</v>
      </c>
      <c r="AZ496" s="108">
        <v>30</v>
      </c>
      <c r="BA496" s="112">
        <v>37.75</v>
      </c>
      <c r="BB496" s="112"/>
      <c r="BC496" s="112">
        <v>37.75</v>
      </c>
      <c r="BD496" s="112">
        <v>40.015000000000001</v>
      </c>
      <c r="BE496" s="70">
        <v>42.9</v>
      </c>
      <c r="BF496" s="70">
        <v>42.9</v>
      </c>
      <c r="BG496" s="109">
        <v>100</v>
      </c>
      <c r="BH496" s="112">
        <v>28.95</v>
      </c>
      <c r="BI496" s="112"/>
      <c r="BJ496" s="112">
        <v>28.95</v>
      </c>
      <c r="BK496" s="112">
        <v>30.687000000000001</v>
      </c>
      <c r="BL496" s="71">
        <v>32.9</v>
      </c>
      <c r="BM496" s="71">
        <v>32.9</v>
      </c>
      <c r="BN496" s="109">
        <v>500</v>
      </c>
      <c r="BO496" s="112">
        <v>22.5</v>
      </c>
      <c r="BP496" s="112"/>
      <c r="BQ496" s="112">
        <v>22.5</v>
      </c>
      <c r="BR496" s="112">
        <v>23.85</v>
      </c>
      <c r="BS496" s="71">
        <v>25.57</v>
      </c>
      <c r="BT496" s="71">
        <v>25.57</v>
      </c>
      <c r="BU496" s="109">
        <v>1000</v>
      </c>
      <c r="BV496" s="112">
        <v>21.75</v>
      </c>
      <c r="BW496" s="112"/>
      <c r="BX496" s="112">
        <v>21.75</v>
      </c>
      <c r="BY496" s="112">
        <v>23.055</v>
      </c>
      <c r="BZ496" s="76">
        <v>24.72</v>
      </c>
      <c r="CA496" s="76">
        <v>24.72</v>
      </c>
      <c r="CB496" s="106" t="str">
        <f t="shared" si="126"/>
        <v>Heineken - Brand Fashion</v>
      </c>
      <c r="CC496" s="30"/>
      <c r="CD496" s="30"/>
      <c r="CE496" s="73"/>
      <c r="CF496" s="74"/>
      <c r="CG496" s="30"/>
      <c r="CH496" s="30"/>
      <c r="CI496" s="30">
        <v>103463</v>
      </c>
    </row>
    <row r="497" spans="1:87" ht="15" customHeight="1" x14ac:dyDescent="0.25">
      <c r="A497" s="30" t="s">
        <v>164</v>
      </c>
      <c r="B497" s="30">
        <v>88027472</v>
      </c>
      <c r="C497" s="30" t="s">
        <v>653</v>
      </c>
      <c r="D497" s="96">
        <f>VLOOKUP(B497,'Status update'!B:E,4,0)</f>
        <v>1</v>
      </c>
      <c r="E497" s="96">
        <v>3</v>
      </c>
      <c r="F497" s="96">
        <f>VLOOKUP(B497,'Status update'!B:D,3,0)</f>
        <v>1</v>
      </c>
      <c r="G497" s="97">
        <f t="shared" si="115"/>
        <v>1</v>
      </c>
      <c r="H497" s="30" t="s">
        <v>166</v>
      </c>
      <c r="I497" s="30"/>
      <c r="J497" s="30"/>
      <c r="K497" s="98">
        <f t="shared" si="116"/>
        <v>0.2</v>
      </c>
      <c r="L497" s="98">
        <f t="shared" si="117"/>
        <v>0.2</v>
      </c>
      <c r="M497" s="99"/>
      <c r="N497" s="100">
        <f t="shared" si="118"/>
        <v>0</v>
      </c>
      <c r="O497" s="101">
        <v>1</v>
      </c>
      <c r="P497" s="102"/>
      <c r="Q497" s="103"/>
      <c r="R497" s="103"/>
      <c r="S497" s="30" t="s">
        <v>167</v>
      </c>
      <c r="T497" s="30" t="s">
        <v>168</v>
      </c>
      <c r="U497" s="30">
        <v>39</v>
      </c>
      <c r="V497" s="30">
        <v>29</v>
      </c>
      <c r="W497" s="30">
        <v>2</v>
      </c>
      <c r="X497" s="30">
        <v>5</v>
      </c>
      <c r="Y497" s="30" t="s">
        <v>83</v>
      </c>
      <c r="Z497" s="30">
        <v>1</v>
      </c>
      <c r="AA497" s="30" t="s">
        <v>169</v>
      </c>
      <c r="AB497" s="30" t="s">
        <v>117</v>
      </c>
      <c r="AC497" s="30">
        <v>100</v>
      </c>
      <c r="AD497" s="30"/>
      <c r="AE497" s="75"/>
      <c r="AF497" s="73"/>
      <c r="AG497" s="104">
        <f t="shared" si="119"/>
        <v>53</v>
      </c>
      <c r="AH497" s="104">
        <f t="shared" si="120"/>
        <v>53</v>
      </c>
      <c r="AI497" s="104">
        <f t="shared" si="121"/>
        <v>56.18</v>
      </c>
      <c r="AJ497" s="104">
        <f t="shared" si="122"/>
        <v>60.23</v>
      </c>
      <c r="AK497" s="104">
        <f t="shared" si="123"/>
        <v>60.23</v>
      </c>
      <c r="AL497" s="105">
        <f t="shared" si="124"/>
        <v>60.23</v>
      </c>
      <c r="AM497" s="105">
        <f t="shared" si="125"/>
        <v>60.23</v>
      </c>
      <c r="AN497" s="105"/>
      <c r="AO497" s="105"/>
      <c r="AP497" s="39">
        <f t="shared" si="130"/>
        <v>1</v>
      </c>
      <c r="AQ497" s="30" t="s">
        <v>91</v>
      </c>
      <c r="AR497" s="30"/>
      <c r="AS497" s="30">
        <v>5</v>
      </c>
      <c r="AT497" s="113">
        <v>53</v>
      </c>
      <c r="AU497" s="113"/>
      <c r="AV497" s="72">
        <v>53</v>
      </c>
      <c r="AW497" s="72">
        <v>56.18</v>
      </c>
      <c r="AX497" s="113">
        <v>60.23</v>
      </c>
      <c r="AY497" s="94">
        <v>60.23</v>
      </c>
      <c r="AZ497" s="108">
        <v>30</v>
      </c>
      <c r="BA497" s="112">
        <v>37.75</v>
      </c>
      <c r="BB497" s="112"/>
      <c r="BC497" s="112">
        <v>37.75</v>
      </c>
      <c r="BD497" s="112">
        <v>40.015000000000001</v>
      </c>
      <c r="BE497" s="70">
        <v>42.9</v>
      </c>
      <c r="BF497" s="70">
        <v>42.9</v>
      </c>
      <c r="BG497" s="109">
        <v>100</v>
      </c>
      <c r="BH497" s="112">
        <v>28.95</v>
      </c>
      <c r="BI497" s="112"/>
      <c r="BJ497" s="112">
        <v>28.95</v>
      </c>
      <c r="BK497" s="112">
        <v>30.687000000000001</v>
      </c>
      <c r="BL497" s="71">
        <v>32.9</v>
      </c>
      <c r="BM497" s="71">
        <v>32.9</v>
      </c>
      <c r="BN497" s="109">
        <v>500</v>
      </c>
      <c r="BO497" s="112">
        <v>22.5</v>
      </c>
      <c r="BP497" s="112"/>
      <c r="BQ497" s="112">
        <v>22.5</v>
      </c>
      <c r="BR497" s="112">
        <v>23.85</v>
      </c>
      <c r="BS497" s="71">
        <v>25.57</v>
      </c>
      <c r="BT497" s="71">
        <v>25.57</v>
      </c>
      <c r="BU497" s="109">
        <v>1000</v>
      </c>
      <c r="BV497" s="112">
        <v>21.75</v>
      </c>
      <c r="BW497" s="112"/>
      <c r="BX497" s="112">
        <v>21.75</v>
      </c>
      <c r="BY497" s="112">
        <v>23.055</v>
      </c>
      <c r="BZ497" s="76">
        <v>24.72</v>
      </c>
      <c r="CA497" s="76">
        <v>24.72</v>
      </c>
      <c r="CB497" s="106" t="str">
        <f t="shared" si="126"/>
        <v>Heineken - Brand Fashion</v>
      </c>
      <c r="CC497" s="30"/>
      <c r="CD497" s="30"/>
      <c r="CE497" s="73"/>
      <c r="CF497" s="74"/>
      <c r="CG497" s="30"/>
      <c r="CH497" s="30"/>
      <c r="CI497" s="30">
        <v>103463</v>
      </c>
    </row>
    <row r="498" spans="1:87" ht="15" customHeight="1" x14ac:dyDescent="0.25">
      <c r="A498" s="30" t="s">
        <v>71</v>
      </c>
      <c r="B498" s="30">
        <v>88027442</v>
      </c>
      <c r="C498" s="30" t="s">
        <v>654</v>
      </c>
      <c r="D498" s="96">
        <f>VLOOKUP(B498,'Status update'!B:E,4,0)</f>
        <v>1</v>
      </c>
      <c r="E498" s="96">
        <f>D498</f>
        <v>1</v>
      </c>
      <c r="F498" s="96">
        <f>VLOOKUP(B498,'Status update'!B:D,3,0)</f>
        <v>0</v>
      </c>
      <c r="G498" s="97">
        <f t="shared" si="115"/>
        <v>0</v>
      </c>
      <c r="H498" s="30"/>
      <c r="I498" s="30"/>
      <c r="J498" s="30"/>
      <c r="K498" s="98">
        <f t="shared" si="116"/>
        <v>0</v>
      </c>
      <c r="L498" s="98">
        <f t="shared" si="117"/>
        <v>0</v>
      </c>
      <c r="M498" s="99"/>
      <c r="N498" s="100">
        <f t="shared" si="118"/>
        <v>0</v>
      </c>
      <c r="O498" s="101"/>
      <c r="P498" s="102"/>
      <c r="Q498" s="103"/>
      <c r="R498" s="103"/>
      <c r="S498" s="30" t="s">
        <v>81</v>
      </c>
      <c r="T498" s="30" t="s">
        <v>106</v>
      </c>
      <c r="U498" s="30">
        <v>57</v>
      </c>
      <c r="V498" s="30">
        <v>37</v>
      </c>
      <c r="W498" s="30">
        <v>46</v>
      </c>
      <c r="X498" s="30">
        <v>250</v>
      </c>
      <c r="Y498" s="30" t="s">
        <v>83</v>
      </c>
      <c r="Z498" s="30">
        <v>1</v>
      </c>
      <c r="AA498" s="30" t="s">
        <v>76</v>
      </c>
      <c r="AB498" s="30" t="s">
        <v>77</v>
      </c>
      <c r="AC498" s="30">
        <v>55</v>
      </c>
      <c r="AD498" s="30">
        <v>65</v>
      </c>
      <c r="AE498" s="75"/>
      <c r="AF498" s="73"/>
      <c r="AG498" s="104">
        <f t="shared" si="119"/>
        <v>112</v>
      </c>
      <c r="AH498" s="104">
        <f t="shared" si="120"/>
        <v>127.68</v>
      </c>
      <c r="AI498" s="104">
        <f t="shared" si="121"/>
        <v>118</v>
      </c>
      <c r="AJ498" s="104">
        <f t="shared" si="122"/>
        <v>148.91</v>
      </c>
      <c r="AK498" s="104">
        <f t="shared" si="123"/>
        <v>134.09</v>
      </c>
      <c r="AL498" s="105">
        <f t="shared" si="124"/>
        <v>148.91</v>
      </c>
      <c r="AM498" s="105">
        <f t="shared" si="125"/>
        <v>134.09</v>
      </c>
      <c r="AN498" s="105"/>
      <c r="AO498" s="105"/>
      <c r="AP498" s="39">
        <f t="shared" si="130"/>
        <v>1</v>
      </c>
      <c r="AQ498" s="30" t="s">
        <v>78</v>
      </c>
      <c r="AR498" s="30" t="s">
        <v>79</v>
      </c>
      <c r="AS498" s="30">
        <v>250</v>
      </c>
      <c r="AT498" s="113">
        <v>112</v>
      </c>
      <c r="AU498" s="113">
        <v>118</v>
      </c>
      <c r="AV498" s="72">
        <v>127.68</v>
      </c>
      <c r="AW498" s="72">
        <v>118</v>
      </c>
      <c r="AX498" s="113">
        <v>148.91</v>
      </c>
      <c r="AY498" s="94">
        <v>134.09</v>
      </c>
      <c r="AZ498" s="108"/>
      <c r="BA498" s="112"/>
      <c r="BB498" s="112"/>
      <c r="BC498" s="112"/>
      <c r="BD498" s="112"/>
      <c r="BE498" s="70"/>
      <c r="BF498" s="70"/>
      <c r="BG498" s="109"/>
      <c r="BH498" s="112"/>
      <c r="BI498" s="112"/>
      <c r="BJ498" s="112"/>
      <c r="BK498" s="112"/>
      <c r="BL498" s="71"/>
      <c r="BM498" s="71"/>
      <c r="BN498" s="109"/>
      <c r="BO498" s="112"/>
      <c r="BP498" s="112"/>
      <c r="BQ498" s="112"/>
      <c r="BR498" s="112"/>
      <c r="BS498" s="71"/>
      <c r="BT498" s="71"/>
      <c r="BU498" s="109"/>
      <c r="BV498" s="112"/>
      <c r="BW498" s="112"/>
      <c r="BX498" s="112"/>
      <c r="BY498" s="112"/>
      <c r="BZ498" s="76"/>
      <c r="CA498" s="76"/>
      <c r="CB498" s="106" t="str">
        <f t="shared" si="126"/>
        <v>Heineken</v>
      </c>
      <c r="CC498" s="30"/>
      <c r="CD498" s="30"/>
      <c r="CE498" s="73"/>
      <c r="CF498" s="74"/>
      <c r="CG498" s="30"/>
      <c r="CH498" s="30"/>
      <c r="CI498" s="30">
        <v>101140</v>
      </c>
    </row>
    <row r="499" spans="1:87" ht="15" customHeight="1" x14ac:dyDescent="0.25">
      <c r="A499" s="30" t="s">
        <v>125</v>
      </c>
      <c r="B499" s="30">
        <v>88027444</v>
      </c>
      <c r="C499" s="30" t="s">
        <v>655</v>
      </c>
      <c r="D499" s="96">
        <f>VLOOKUP(B499,'Status update'!B:E,4,0)</f>
        <v>1</v>
      </c>
      <c r="E499" s="96">
        <f>D499</f>
        <v>1</v>
      </c>
      <c r="F499" s="96">
        <f>VLOOKUP(B499,'Status update'!B:D,3,0)</f>
        <v>0</v>
      </c>
      <c r="G499" s="97">
        <f t="shared" si="115"/>
        <v>0</v>
      </c>
      <c r="H499" s="30"/>
      <c r="I499" s="30"/>
      <c r="J499" s="30"/>
      <c r="K499" s="98">
        <f t="shared" si="116"/>
        <v>0</v>
      </c>
      <c r="L499" s="98">
        <f t="shared" si="117"/>
        <v>0</v>
      </c>
      <c r="M499" s="99"/>
      <c r="N499" s="100">
        <f t="shared" si="118"/>
        <v>0</v>
      </c>
      <c r="O499" s="101"/>
      <c r="P499" s="102"/>
      <c r="Q499" s="103"/>
      <c r="R499" s="103"/>
      <c r="S499" s="30"/>
      <c r="T499" s="30" t="s">
        <v>95</v>
      </c>
      <c r="U499" s="30">
        <v>58.2</v>
      </c>
      <c r="V499" s="30">
        <v>36.299999999999997</v>
      </c>
      <c r="W499" s="30">
        <v>30</v>
      </c>
      <c r="X499" s="30">
        <v>2</v>
      </c>
      <c r="Y499" s="30" t="s">
        <v>89</v>
      </c>
      <c r="Z499" s="30">
        <v>500</v>
      </c>
      <c r="AA499" s="30" t="s">
        <v>96</v>
      </c>
      <c r="AB499" s="30" t="s">
        <v>97</v>
      </c>
      <c r="AC499" s="30">
        <v>30</v>
      </c>
      <c r="AD499" s="30"/>
      <c r="AE499" s="75"/>
      <c r="AF499" s="73"/>
      <c r="AG499" s="104">
        <f t="shared" si="119"/>
        <v>266.42</v>
      </c>
      <c r="AH499" s="104">
        <f t="shared" si="120"/>
        <v>266.42</v>
      </c>
      <c r="AI499" s="104">
        <f t="shared" si="121"/>
        <v>282.40520000000004</v>
      </c>
      <c r="AJ499" s="104">
        <f t="shared" si="122"/>
        <v>302.75</v>
      </c>
      <c r="AK499" s="104">
        <f t="shared" si="123"/>
        <v>0</v>
      </c>
      <c r="AL499" s="105">
        <f t="shared" si="124"/>
        <v>302.75</v>
      </c>
      <c r="AM499" s="105">
        <f t="shared" si="125"/>
        <v>0</v>
      </c>
      <c r="AN499" s="105"/>
      <c r="AO499" s="105"/>
      <c r="AP499" s="39">
        <f t="shared" si="130"/>
        <v>1</v>
      </c>
      <c r="AQ499" s="30" t="s">
        <v>91</v>
      </c>
      <c r="AR499" s="30"/>
      <c r="AS499" s="30">
        <v>2</v>
      </c>
      <c r="AT499" s="113">
        <v>266.42</v>
      </c>
      <c r="AU499" s="113"/>
      <c r="AV499" s="72">
        <v>266.42</v>
      </c>
      <c r="AW499" s="72">
        <v>282.40520000000004</v>
      </c>
      <c r="AX499" s="113">
        <v>302.75</v>
      </c>
      <c r="AY499" s="94"/>
      <c r="AZ499" s="108">
        <v>5</v>
      </c>
      <c r="BA499" s="112">
        <v>191.93</v>
      </c>
      <c r="BB499" s="112"/>
      <c r="BC499" s="112">
        <v>191.93</v>
      </c>
      <c r="BD499" s="112">
        <v>203.44580000000002</v>
      </c>
      <c r="BE499" s="70">
        <v>218.10227272727275</v>
      </c>
      <c r="BF499" s="70"/>
      <c r="BG499" s="109">
        <v>19</v>
      </c>
      <c r="BH499" s="112">
        <v>121.2</v>
      </c>
      <c r="BI499" s="112"/>
      <c r="BJ499" s="112">
        <v>121.2</v>
      </c>
      <c r="BK499" s="112">
        <v>128.47200000000001</v>
      </c>
      <c r="BL499" s="71">
        <v>137.72727272727272</v>
      </c>
      <c r="BM499" s="71"/>
      <c r="BN499" s="109">
        <v>41</v>
      </c>
      <c r="BO499" s="112">
        <v>107.07</v>
      </c>
      <c r="BP499" s="112"/>
      <c r="BQ499" s="112">
        <v>107.07</v>
      </c>
      <c r="BR499" s="112">
        <v>113.49419999999999</v>
      </c>
      <c r="BS499" s="71">
        <v>121.67045454545453</v>
      </c>
      <c r="BT499" s="71"/>
      <c r="BU499" s="109">
        <v>101</v>
      </c>
      <c r="BV499" s="112">
        <v>102.73</v>
      </c>
      <c r="BW499" s="112"/>
      <c r="BX499" s="112">
        <v>102.73</v>
      </c>
      <c r="BY499" s="112">
        <v>108.89380000000001</v>
      </c>
      <c r="BZ499" s="76">
        <v>116.73863636363637</v>
      </c>
      <c r="CA499" s="76"/>
      <c r="CB499" s="106" t="str">
        <f t="shared" si="126"/>
        <v>Heineken - F1</v>
      </c>
      <c r="CC499" s="30"/>
      <c r="CD499" s="30"/>
      <c r="CE499" s="73"/>
      <c r="CF499" s="74"/>
      <c r="CG499" s="30"/>
      <c r="CH499" s="30"/>
      <c r="CI499" s="30">
        <v>103060</v>
      </c>
    </row>
    <row r="500" spans="1:87" ht="15" customHeight="1" x14ac:dyDescent="0.25">
      <c r="A500" s="30" t="s">
        <v>251</v>
      </c>
      <c r="B500" s="30">
        <v>88027451</v>
      </c>
      <c r="C500" s="30" t="s">
        <v>656</v>
      </c>
      <c r="D500" s="96">
        <f>VLOOKUP(B500,'Status update'!B:E,4,0)</f>
        <v>1</v>
      </c>
      <c r="E500" s="96">
        <f>D500</f>
        <v>1</v>
      </c>
      <c r="F500" s="96">
        <f>VLOOKUP(B500,'Status update'!B:D,3,0)</f>
        <v>0</v>
      </c>
      <c r="G500" s="97">
        <f t="shared" si="115"/>
        <v>0</v>
      </c>
      <c r="H500" s="30"/>
      <c r="I500" s="30"/>
      <c r="J500" s="30"/>
      <c r="K500" s="98">
        <f t="shared" si="116"/>
        <v>0</v>
      </c>
      <c r="L500" s="98">
        <f t="shared" si="117"/>
        <v>0</v>
      </c>
      <c r="M500" s="99"/>
      <c r="N500" s="100">
        <f t="shared" si="118"/>
        <v>0</v>
      </c>
      <c r="O500" s="101"/>
      <c r="P500" s="102"/>
      <c r="Q500" s="103"/>
      <c r="R500" s="103"/>
      <c r="S500" s="30" t="s">
        <v>167</v>
      </c>
      <c r="T500" s="30" t="s">
        <v>168</v>
      </c>
      <c r="U500" s="30">
        <v>29</v>
      </c>
      <c r="V500" s="30">
        <v>39</v>
      </c>
      <c r="W500" s="30">
        <v>1.5</v>
      </c>
      <c r="X500" s="30">
        <v>5</v>
      </c>
      <c r="Y500" s="30" t="s">
        <v>83</v>
      </c>
      <c r="Z500" s="30">
        <v>1</v>
      </c>
      <c r="AA500" s="30" t="s">
        <v>169</v>
      </c>
      <c r="AB500" s="30" t="s">
        <v>117</v>
      </c>
      <c r="AC500" s="30">
        <v>100</v>
      </c>
      <c r="AD500" s="30"/>
      <c r="AE500" s="75"/>
      <c r="AF500" s="73"/>
      <c r="AG500" s="104">
        <f t="shared" si="119"/>
        <v>33</v>
      </c>
      <c r="AH500" s="104">
        <f t="shared" si="120"/>
        <v>33</v>
      </c>
      <c r="AI500" s="104">
        <f t="shared" si="121"/>
        <v>34.980000000000004</v>
      </c>
      <c r="AJ500" s="104">
        <f t="shared" si="122"/>
        <v>37.5</v>
      </c>
      <c r="AK500" s="104">
        <f t="shared" si="123"/>
        <v>37.5</v>
      </c>
      <c r="AL500" s="105">
        <f t="shared" si="124"/>
        <v>37.5</v>
      </c>
      <c r="AM500" s="105">
        <f t="shared" si="125"/>
        <v>37.5</v>
      </c>
      <c r="AN500" s="105"/>
      <c r="AO500" s="105"/>
      <c r="AP500" s="39">
        <f t="shared" si="130"/>
        <v>1</v>
      </c>
      <c r="AQ500" s="30" t="s">
        <v>91</v>
      </c>
      <c r="AR500" s="30"/>
      <c r="AS500" s="30">
        <v>5</v>
      </c>
      <c r="AT500" s="113">
        <v>33</v>
      </c>
      <c r="AU500" s="113"/>
      <c r="AV500" s="72">
        <v>33</v>
      </c>
      <c r="AW500" s="72">
        <v>34.980000000000004</v>
      </c>
      <c r="AX500" s="113">
        <v>37.5</v>
      </c>
      <c r="AY500" s="94">
        <v>37.5</v>
      </c>
      <c r="AZ500" s="108">
        <v>30</v>
      </c>
      <c r="BA500" s="112">
        <v>23.75</v>
      </c>
      <c r="BB500" s="112"/>
      <c r="BC500" s="112">
        <v>23.75</v>
      </c>
      <c r="BD500" s="112">
        <v>25.175000000000001</v>
      </c>
      <c r="BE500" s="70">
        <v>26.99</v>
      </c>
      <c r="BF500" s="70">
        <v>26.99</v>
      </c>
      <c r="BG500" s="109">
        <v>100</v>
      </c>
      <c r="BH500" s="112">
        <v>18.5</v>
      </c>
      <c r="BI500" s="112"/>
      <c r="BJ500" s="112">
        <v>18.5</v>
      </c>
      <c r="BK500" s="112">
        <v>19.61</v>
      </c>
      <c r="BL500" s="71">
        <v>21.02</v>
      </c>
      <c r="BM500" s="71">
        <v>21.02</v>
      </c>
      <c r="BN500" s="109">
        <v>500</v>
      </c>
      <c r="BO500" s="112">
        <v>14.5</v>
      </c>
      <c r="BP500" s="112"/>
      <c r="BQ500" s="112">
        <v>14.5</v>
      </c>
      <c r="BR500" s="112">
        <v>15.370000000000001</v>
      </c>
      <c r="BS500" s="71">
        <v>16.48</v>
      </c>
      <c r="BT500" s="71">
        <v>16.48</v>
      </c>
      <c r="BU500" s="109">
        <v>1000</v>
      </c>
      <c r="BV500" s="112">
        <v>14</v>
      </c>
      <c r="BW500" s="112"/>
      <c r="BX500" s="112">
        <v>14</v>
      </c>
      <c r="BY500" s="112">
        <v>14.84</v>
      </c>
      <c r="BZ500" s="76">
        <v>15.91</v>
      </c>
      <c r="CA500" s="76">
        <v>15.91</v>
      </c>
      <c r="CB500" s="106" t="str">
        <f t="shared" si="126"/>
        <v>Heineken Silver (APAC)</v>
      </c>
      <c r="CC500" s="30"/>
      <c r="CD500" s="30"/>
      <c r="CE500" s="73"/>
      <c r="CF500" s="74"/>
      <c r="CG500" s="30"/>
      <c r="CH500" s="30"/>
      <c r="CI500" s="30">
        <v>103463</v>
      </c>
    </row>
    <row r="501" spans="1:87" ht="15" customHeight="1" x14ac:dyDescent="0.25">
      <c r="A501" s="30" t="s">
        <v>164</v>
      </c>
      <c r="B501" s="30">
        <v>88027474</v>
      </c>
      <c r="C501" s="30" t="s">
        <v>657</v>
      </c>
      <c r="D501" s="96">
        <f>VLOOKUP(B501,'Status update'!B:E,4,0)</f>
        <v>1</v>
      </c>
      <c r="E501" s="96">
        <v>3</v>
      </c>
      <c r="F501" s="96">
        <f>VLOOKUP(B501,'Status update'!B:D,3,0)</f>
        <v>0</v>
      </c>
      <c r="G501" s="97">
        <f t="shared" si="115"/>
        <v>0</v>
      </c>
      <c r="H501" s="30" t="s">
        <v>166</v>
      </c>
      <c r="I501" s="30"/>
      <c r="J501" s="30"/>
      <c r="K501" s="98">
        <f t="shared" si="116"/>
        <v>0</v>
      </c>
      <c r="L501" s="98">
        <f t="shared" si="117"/>
        <v>0</v>
      </c>
      <c r="M501" s="99"/>
      <c r="N501" s="100">
        <f t="shared" si="118"/>
        <v>0</v>
      </c>
      <c r="O501" s="101"/>
      <c r="P501" s="102"/>
      <c r="Q501" s="103"/>
      <c r="R501" s="103"/>
      <c r="S501" s="30" t="s">
        <v>167</v>
      </c>
      <c r="T501" s="30" t="s">
        <v>168</v>
      </c>
      <c r="U501" s="30">
        <v>39</v>
      </c>
      <c r="V501" s="30">
        <v>29</v>
      </c>
      <c r="W501" s="30">
        <v>2.5</v>
      </c>
      <c r="X501" s="30">
        <v>5</v>
      </c>
      <c r="Y501" s="30" t="s">
        <v>83</v>
      </c>
      <c r="Z501" s="30">
        <v>1</v>
      </c>
      <c r="AA501" s="30" t="s">
        <v>169</v>
      </c>
      <c r="AB501" s="30" t="s">
        <v>117</v>
      </c>
      <c r="AC501" s="30">
        <v>100</v>
      </c>
      <c r="AD501" s="30"/>
      <c r="AE501" s="75"/>
      <c r="AF501" s="73"/>
      <c r="AG501" s="104">
        <f t="shared" si="119"/>
        <v>70.5</v>
      </c>
      <c r="AH501" s="104">
        <f t="shared" si="120"/>
        <v>70.5</v>
      </c>
      <c r="AI501" s="104">
        <f t="shared" si="121"/>
        <v>74.73</v>
      </c>
      <c r="AJ501" s="104">
        <f t="shared" si="122"/>
        <v>80.11</v>
      </c>
      <c r="AK501" s="104">
        <f t="shared" si="123"/>
        <v>80.11</v>
      </c>
      <c r="AL501" s="105">
        <f t="shared" si="124"/>
        <v>80.11</v>
      </c>
      <c r="AM501" s="105">
        <f t="shared" si="125"/>
        <v>80.11</v>
      </c>
      <c r="AN501" s="105"/>
      <c r="AO501" s="105"/>
      <c r="AP501" s="39">
        <f t="shared" si="130"/>
        <v>1</v>
      </c>
      <c r="AQ501" s="30" t="s">
        <v>91</v>
      </c>
      <c r="AR501" s="30"/>
      <c r="AS501" s="30">
        <v>5</v>
      </c>
      <c r="AT501" s="113">
        <v>70.5</v>
      </c>
      <c r="AU501" s="113"/>
      <c r="AV501" s="72">
        <v>70.5</v>
      </c>
      <c r="AW501" s="72">
        <v>74.73</v>
      </c>
      <c r="AX501" s="113">
        <v>80.11</v>
      </c>
      <c r="AY501" s="94">
        <v>80.11</v>
      </c>
      <c r="AZ501" s="108">
        <v>30</v>
      </c>
      <c r="BA501" s="112">
        <v>50.5</v>
      </c>
      <c r="BB501" s="112"/>
      <c r="BC501" s="112">
        <v>50.5</v>
      </c>
      <c r="BD501" s="112">
        <v>53.53</v>
      </c>
      <c r="BE501" s="70">
        <v>57.39</v>
      </c>
      <c r="BF501" s="70">
        <v>57.39</v>
      </c>
      <c r="BG501" s="109">
        <v>100</v>
      </c>
      <c r="BH501" s="112">
        <v>38.75</v>
      </c>
      <c r="BI501" s="112"/>
      <c r="BJ501" s="112">
        <v>38.75</v>
      </c>
      <c r="BK501" s="112">
        <v>41.075000000000003</v>
      </c>
      <c r="BL501" s="71">
        <v>44.03</v>
      </c>
      <c r="BM501" s="71">
        <v>44.03</v>
      </c>
      <c r="BN501" s="109">
        <v>500</v>
      </c>
      <c r="BO501" s="112">
        <v>29.5</v>
      </c>
      <c r="BP501" s="112"/>
      <c r="BQ501" s="112">
        <v>29.5</v>
      </c>
      <c r="BR501" s="112">
        <v>31.270000000000003</v>
      </c>
      <c r="BS501" s="71">
        <v>33.520000000000003</v>
      </c>
      <c r="BT501" s="71">
        <v>33.520000000000003</v>
      </c>
      <c r="BU501" s="109">
        <v>1000</v>
      </c>
      <c r="BV501" s="112">
        <v>28.75</v>
      </c>
      <c r="BW501" s="112"/>
      <c r="BX501" s="112">
        <v>28.75</v>
      </c>
      <c r="BY501" s="112">
        <v>30.475000000000001</v>
      </c>
      <c r="BZ501" s="76">
        <v>32.67</v>
      </c>
      <c r="CA501" s="76">
        <v>32.67</v>
      </c>
      <c r="CB501" s="106" t="str">
        <f t="shared" si="126"/>
        <v>Heineken - Brand Fashion</v>
      </c>
      <c r="CC501" s="30"/>
      <c r="CD501" s="30"/>
      <c r="CE501" s="73"/>
      <c r="CF501" s="74"/>
      <c r="CG501" s="30"/>
      <c r="CH501" s="30"/>
      <c r="CI501" s="30">
        <v>103463</v>
      </c>
    </row>
    <row r="502" spans="1:87" ht="15" customHeight="1" x14ac:dyDescent="0.25">
      <c r="A502" s="30" t="s">
        <v>164</v>
      </c>
      <c r="B502" s="30">
        <v>88027475</v>
      </c>
      <c r="C502" s="30" t="s">
        <v>658</v>
      </c>
      <c r="D502" s="96">
        <f>VLOOKUP(B502,'Status update'!B:E,4,0)</f>
        <v>1</v>
      </c>
      <c r="E502" s="96">
        <v>3</v>
      </c>
      <c r="F502" s="96">
        <f>VLOOKUP(B502,'Status update'!B:D,3,0)</f>
        <v>0</v>
      </c>
      <c r="G502" s="97">
        <f t="shared" si="115"/>
        <v>0</v>
      </c>
      <c r="H502" s="30" t="s">
        <v>166</v>
      </c>
      <c r="I502" s="30"/>
      <c r="J502" s="30"/>
      <c r="K502" s="98">
        <f t="shared" si="116"/>
        <v>0</v>
      </c>
      <c r="L502" s="98">
        <f t="shared" si="117"/>
        <v>0</v>
      </c>
      <c r="M502" s="99"/>
      <c r="N502" s="100">
        <f t="shared" si="118"/>
        <v>0</v>
      </c>
      <c r="O502" s="101"/>
      <c r="P502" s="102"/>
      <c r="Q502" s="103"/>
      <c r="R502" s="103"/>
      <c r="S502" s="30" t="s">
        <v>167</v>
      </c>
      <c r="T502" s="30" t="s">
        <v>168</v>
      </c>
      <c r="U502" s="30">
        <v>39</v>
      </c>
      <c r="V502" s="30">
        <v>29</v>
      </c>
      <c r="W502" s="30">
        <v>2.5</v>
      </c>
      <c r="X502" s="30">
        <v>5</v>
      </c>
      <c r="Y502" s="30" t="s">
        <v>83</v>
      </c>
      <c r="Z502" s="30">
        <v>1</v>
      </c>
      <c r="AA502" s="30" t="s">
        <v>169</v>
      </c>
      <c r="AB502" s="30" t="s">
        <v>117</v>
      </c>
      <c r="AC502" s="30">
        <v>100</v>
      </c>
      <c r="AD502" s="30"/>
      <c r="AE502" s="75"/>
      <c r="AF502" s="73"/>
      <c r="AG502" s="104">
        <f t="shared" si="119"/>
        <v>70.5</v>
      </c>
      <c r="AH502" s="104">
        <f t="shared" si="120"/>
        <v>70.5</v>
      </c>
      <c r="AI502" s="104">
        <f t="shared" si="121"/>
        <v>74.73</v>
      </c>
      <c r="AJ502" s="104">
        <f t="shared" si="122"/>
        <v>80.11</v>
      </c>
      <c r="AK502" s="104">
        <f t="shared" si="123"/>
        <v>80.11</v>
      </c>
      <c r="AL502" s="105">
        <f t="shared" si="124"/>
        <v>80.11</v>
      </c>
      <c r="AM502" s="105">
        <f t="shared" si="125"/>
        <v>80.11</v>
      </c>
      <c r="AN502" s="105"/>
      <c r="AO502" s="105"/>
      <c r="AP502" s="39">
        <f t="shared" si="130"/>
        <v>1</v>
      </c>
      <c r="AQ502" s="30" t="s">
        <v>91</v>
      </c>
      <c r="AR502" s="30"/>
      <c r="AS502" s="30">
        <v>5</v>
      </c>
      <c r="AT502" s="113">
        <v>70.5</v>
      </c>
      <c r="AU502" s="113"/>
      <c r="AV502" s="72">
        <v>70.5</v>
      </c>
      <c r="AW502" s="72">
        <v>74.73</v>
      </c>
      <c r="AX502" s="113">
        <v>80.11</v>
      </c>
      <c r="AY502" s="94">
        <v>80.11</v>
      </c>
      <c r="AZ502" s="108">
        <v>30</v>
      </c>
      <c r="BA502" s="112">
        <v>50.5</v>
      </c>
      <c r="BB502" s="112"/>
      <c r="BC502" s="112">
        <v>50.5</v>
      </c>
      <c r="BD502" s="112">
        <v>53.53</v>
      </c>
      <c r="BE502" s="70">
        <v>57.39</v>
      </c>
      <c r="BF502" s="70">
        <v>57.39</v>
      </c>
      <c r="BG502" s="109">
        <v>100</v>
      </c>
      <c r="BH502" s="112">
        <v>38.75</v>
      </c>
      <c r="BI502" s="112"/>
      <c r="BJ502" s="112">
        <v>38.75</v>
      </c>
      <c r="BK502" s="112">
        <v>41.075000000000003</v>
      </c>
      <c r="BL502" s="71">
        <v>44.03</v>
      </c>
      <c r="BM502" s="71">
        <v>44.03</v>
      </c>
      <c r="BN502" s="109">
        <v>500</v>
      </c>
      <c r="BO502" s="112">
        <v>29.5</v>
      </c>
      <c r="BP502" s="112"/>
      <c r="BQ502" s="112">
        <v>29.5</v>
      </c>
      <c r="BR502" s="112">
        <v>31.270000000000003</v>
      </c>
      <c r="BS502" s="71">
        <v>33.520000000000003</v>
      </c>
      <c r="BT502" s="71">
        <v>33.520000000000003</v>
      </c>
      <c r="BU502" s="109">
        <v>1000</v>
      </c>
      <c r="BV502" s="112">
        <v>28.75</v>
      </c>
      <c r="BW502" s="112"/>
      <c r="BX502" s="112">
        <v>28.75</v>
      </c>
      <c r="BY502" s="112">
        <v>30.475000000000001</v>
      </c>
      <c r="BZ502" s="76">
        <v>32.67</v>
      </c>
      <c r="CA502" s="76">
        <v>32.67</v>
      </c>
      <c r="CB502" s="106" t="str">
        <f t="shared" si="126"/>
        <v>Heineken - Brand Fashion</v>
      </c>
      <c r="CC502" s="30"/>
      <c r="CD502" s="30"/>
      <c r="CE502" s="73"/>
      <c r="CF502" s="74"/>
      <c r="CG502" s="30"/>
      <c r="CH502" s="30"/>
      <c r="CI502" s="30">
        <v>103463</v>
      </c>
    </row>
    <row r="503" spans="1:87" ht="15" customHeight="1" x14ac:dyDescent="0.25">
      <c r="A503" s="30" t="s">
        <v>164</v>
      </c>
      <c r="B503" s="30">
        <v>88027476</v>
      </c>
      <c r="C503" s="30" t="s">
        <v>659</v>
      </c>
      <c r="D503" s="96">
        <f>VLOOKUP(B503,'Status update'!B:E,4,0)</f>
        <v>1</v>
      </c>
      <c r="E503" s="96">
        <v>3</v>
      </c>
      <c r="F503" s="96">
        <f>VLOOKUP(B503,'Status update'!B:D,3,0)</f>
        <v>0</v>
      </c>
      <c r="G503" s="97">
        <f t="shared" si="115"/>
        <v>0</v>
      </c>
      <c r="H503" s="30" t="s">
        <v>166</v>
      </c>
      <c r="I503" s="30"/>
      <c r="J503" s="30"/>
      <c r="K503" s="98">
        <f t="shared" si="116"/>
        <v>0</v>
      </c>
      <c r="L503" s="98">
        <f t="shared" si="117"/>
        <v>0</v>
      </c>
      <c r="M503" s="99"/>
      <c r="N503" s="100">
        <f t="shared" si="118"/>
        <v>0</v>
      </c>
      <c r="O503" s="101"/>
      <c r="P503" s="102"/>
      <c r="Q503" s="103"/>
      <c r="R503" s="103"/>
      <c r="S503" s="30" t="s">
        <v>167</v>
      </c>
      <c r="T503" s="30" t="s">
        <v>168</v>
      </c>
      <c r="U503" s="30">
        <v>39</v>
      </c>
      <c r="V503" s="30">
        <v>29</v>
      </c>
      <c r="W503" s="30">
        <v>2.5</v>
      </c>
      <c r="X503" s="30">
        <v>5</v>
      </c>
      <c r="Y503" s="30" t="s">
        <v>83</v>
      </c>
      <c r="Z503" s="30">
        <v>1</v>
      </c>
      <c r="AA503" s="30" t="s">
        <v>169</v>
      </c>
      <c r="AB503" s="30" t="s">
        <v>117</v>
      </c>
      <c r="AC503" s="30">
        <v>100</v>
      </c>
      <c r="AD503" s="30"/>
      <c r="AE503" s="75"/>
      <c r="AF503" s="73"/>
      <c r="AG503" s="104">
        <f t="shared" si="119"/>
        <v>70.5</v>
      </c>
      <c r="AH503" s="104">
        <f t="shared" si="120"/>
        <v>70.5</v>
      </c>
      <c r="AI503" s="104">
        <f t="shared" si="121"/>
        <v>74.73</v>
      </c>
      <c r="AJ503" s="104">
        <f t="shared" si="122"/>
        <v>80.11</v>
      </c>
      <c r="AK503" s="104">
        <f t="shared" si="123"/>
        <v>80.11</v>
      </c>
      <c r="AL503" s="105">
        <f t="shared" si="124"/>
        <v>80.11</v>
      </c>
      <c r="AM503" s="105">
        <f t="shared" si="125"/>
        <v>80.11</v>
      </c>
      <c r="AN503" s="105"/>
      <c r="AO503" s="105"/>
      <c r="AP503" s="39">
        <f t="shared" si="130"/>
        <v>1</v>
      </c>
      <c r="AQ503" s="30" t="s">
        <v>91</v>
      </c>
      <c r="AR503" s="30"/>
      <c r="AS503" s="30">
        <v>5</v>
      </c>
      <c r="AT503" s="113">
        <v>70.5</v>
      </c>
      <c r="AU503" s="113"/>
      <c r="AV503" s="72">
        <v>70.5</v>
      </c>
      <c r="AW503" s="72">
        <v>74.73</v>
      </c>
      <c r="AX503" s="113">
        <v>80.11</v>
      </c>
      <c r="AY503" s="94">
        <v>80.11</v>
      </c>
      <c r="AZ503" s="108">
        <v>30</v>
      </c>
      <c r="BA503" s="112">
        <v>50.5</v>
      </c>
      <c r="BB503" s="112"/>
      <c r="BC503" s="112">
        <v>50.5</v>
      </c>
      <c r="BD503" s="112">
        <v>53.53</v>
      </c>
      <c r="BE503" s="70">
        <v>57.39</v>
      </c>
      <c r="BF503" s="70">
        <v>57.39</v>
      </c>
      <c r="BG503" s="109">
        <v>100</v>
      </c>
      <c r="BH503" s="112">
        <v>38.75</v>
      </c>
      <c r="BI503" s="112"/>
      <c r="BJ503" s="112">
        <v>38.75</v>
      </c>
      <c r="BK503" s="112">
        <v>41.075000000000003</v>
      </c>
      <c r="BL503" s="71">
        <v>44.03</v>
      </c>
      <c r="BM503" s="71">
        <v>44.03</v>
      </c>
      <c r="BN503" s="109">
        <v>500</v>
      </c>
      <c r="BO503" s="112">
        <v>29.5</v>
      </c>
      <c r="BP503" s="112"/>
      <c r="BQ503" s="112">
        <v>29.5</v>
      </c>
      <c r="BR503" s="112">
        <v>31.270000000000003</v>
      </c>
      <c r="BS503" s="71">
        <v>33.520000000000003</v>
      </c>
      <c r="BT503" s="71">
        <v>33.520000000000003</v>
      </c>
      <c r="BU503" s="109">
        <v>1000</v>
      </c>
      <c r="BV503" s="112">
        <v>28.75</v>
      </c>
      <c r="BW503" s="112"/>
      <c r="BX503" s="112">
        <v>28.75</v>
      </c>
      <c r="BY503" s="112">
        <v>30.475000000000001</v>
      </c>
      <c r="BZ503" s="76">
        <v>32.67</v>
      </c>
      <c r="CA503" s="76">
        <v>32.67</v>
      </c>
      <c r="CB503" s="106" t="str">
        <f t="shared" si="126"/>
        <v>Heineken - Brand Fashion</v>
      </c>
      <c r="CC503" s="30"/>
      <c r="CD503" s="30"/>
      <c r="CE503" s="73"/>
      <c r="CF503" s="74"/>
      <c r="CG503" s="30"/>
      <c r="CH503" s="30"/>
      <c r="CI503" s="30">
        <v>103463</v>
      </c>
    </row>
    <row r="504" spans="1:87" ht="15" customHeight="1" x14ac:dyDescent="0.25">
      <c r="A504" s="30" t="s">
        <v>164</v>
      </c>
      <c r="B504" s="30">
        <v>88027481</v>
      </c>
      <c r="C504" s="30" t="s">
        <v>660</v>
      </c>
      <c r="D504" s="96">
        <f>VLOOKUP(B504,'Status update'!B:E,4,0)</f>
        <v>1</v>
      </c>
      <c r="E504" s="96">
        <v>3</v>
      </c>
      <c r="F504" s="96">
        <f>VLOOKUP(B504,'Status update'!B:D,3,0)</f>
        <v>0</v>
      </c>
      <c r="G504" s="97">
        <f t="shared" si="115"/>
        <v>0</v>
      </c>
      <c r="H504" s="30" t="s">
        <v>166</v>
      </c>
      <c r="I504" s="30"/>
      <c r="J504" s="30"/>
      <c r="K504" s="98">
        <f t="shared" si="116"/>
        <v>0</v>
      </c>
      <c r="L504" s="98">
        <f t="shared" si="117"/>
        <v>0</v>
      </c>
      <c r="M504" s="99"/>
      <c r="N504" s="100">
        <f t="shared" si="118"/>
        <v>0</v>
      </c>
      <c r="O504" s="101"/>
      <c r="P504" s="102"/>
      <c r="Q504" s="103"/>
      <c r="R504" s="103"/>
      <c r="S504" s="30" t="s">
        <v>167</v>
      </c>
      <c r="T504" s="30" t="s">
        <v>168</v>
      </c>
      <c r="U504" s="30">
        <v>39</v>
      </c>
      <c r="V504" s="30">
        <v>29</v>
      </c>
      <c r="W504" s="30">
        <v>3</v>
      </c>
      <c r="X504" s="30">
        <v>5</v>
      </c>
      <c r="Y504" s="30" t="s">
        <v>83</v>
      </c>
      <c r="Z504" s="30">
        <v>1</v>
      </c>
      <c r="AA504" s="30" t="s">
        <v>169</v>
      </c>
      <c r="AB504" s="30" t="s">
        <v>117</v>
      </c>
      <c r="AC504" s="30">
        <v>100</v>
      </c>
      <c r="AD504" s="30"/>
      <c r="AE504" s="75"/>
      <c r="AF504" s="73"/>
      <c r="AG504" s="104">
        <f t="shared" si="119"/>
        <v>83</v>
      </c>
      <c r="AH504" s="104">
        <f t="shared" si="120"/>
        <v>83</v>
      </c>
      <c r="AI504" s="104">
        <f t="shared" si="121"/>
        <v>87.98</v>
      </c>
      <c r="AJ504" s="104">
        <f t="shared" si="122"/>
        <v>94.32</v>
      </c>
      <c r="AK504" s="104">
        <f t="shared" si="123"/>
        <v>94.32</v>
      </c>
      <c r="AL504" s="105">
        <f t="shared" si="124"/>
        <v>94.32</v>
      </c>
      <c r="AM504" s="105">
        <f t="shared" si="125"/>
        <v>94.32</v>
      </c>
      <c r="AN504" s="105"/>
      <c r="AO504" s="105"/>
      <c r="AP504" s="39">
        <f t="shared" si="130"/>
        <v>1</v>
      </c>
      <c r="AQ504" s="30" t="s">
        <v>91</v>
      </c>
      <c r="AR504" s="30"/>
      <c r="AS504" s="30">
        <v>5</v>
      </c>
      <c r="AT504" s="113">
        <v>83</v>
      </c>
      <c r="AU504" s="113"/>
      <c r="AV504" s="72">
        <v>83</v>
      </c>
      <c r="AW504" s="72">
        <v>87.98</v>
      </c>
      <c r="AX504" s="113">
        <v>94.32</v>
      </c>
      <c r="AY504" s="94">
        <v>94.32</v>
      </c>
      <c r="AZ504" s="108">
        <v>30</v>
      </c>
      <c r="BA504" s="112">
        <v>59.75</v>
      </c>
      <c r="BB504" s="112"/>
      <c r="BC504" s="112">
        <v>59.75</v>
      </c>
      <c r="BD504" s="112">
        <v>63.335000000000001</v>
      </c>
      <c r="BE504" s="70">
        <v>67.900000000000006</v>
      </c>
      <c r="BF504" s="70">
        <v>67.900000000000006</v>
      </c>
      <c r="BG504" s="109">
        <v>100</v>
      </c>
      <c r="BH504" s="112">
        <v>46.5</v>
      </c>
      <c r="BI504" s="112"/>
      <c r="BJ504" s="112">
        <v>46.5</v>
      </c>
      <c r="BK504" s="112">
        <v>49.29</v>
      </c>
      <c r="BL504" s="71">
        <v>52.84</v>
      </c>
      <c r="BM504" s="71">
        <v>52.84</v>
      </c>
      <c r="BN504" s="109">
        <v>500</v>
      </c>
      <c r="BO504" s="112">
        <v>35.75</v>
      </c>
      <c r="BP504" s="112"/>
      <c r="BQ504" s="112">
        <v>35.75</v>
      </c>
      <c r="BR504" s="112">
        <v>37.895000000000003</v>
      </c>
      <c r="BS504" s="71">
        <v>40.630000000000003</v>
      </c>
      <c r="BT504" s="71">
        <v>40.630000000000003</v>
      </c>
      <c r="BU504" s="109">
        <v>1000</v>
      </c>
      <c r="BV504" s="112">
        <v>34.75</v>
      </c>
      <c r="BW504" s="112"/>
      <c r="BX504" s="112">
        <v>34.75</v>
      </c>
      <c r="BY504" s="112">
        <v>36.835000000000001</v>
      </c>
      <c r="BZ504" s="76">
        <v>39.49</v>
      </c>
      <c r="CA504" s="76">
        <v>39.49</v>
      </c>
      <c r="CB504" s="106" t="str">
        <f t="shared" si="126"/>
        <v>Heineken - Brand Fashion</v>
      </c>
      <c r="CC504" s="30"/>
      <c r="CD504" s="30"/>
      <c r="CE504" s="73"/>
      <c r="CF504" s="74"/>
      <c r="CG504" s="30"/>
      <c r="CH504" s="30"/>
      <c r="CI504" s="30">
        <v>103463</v>
      </c>
    </row>
    <row r="505" spans="1:87" ht="15" customHeight="1" x14ac:dyDescent="0.25">
      <c r="A505" s="30" t="s">
        <v>164</v>
      </c>
      <c r="B505" s="30">
        <v>88027482</v>
      </c>
      <c r="C505" s="30" t="s">
        <v>661</v>
      </c>
      <c r="D505" s="96">
        <f>VLOOKUP(B505,'Status update'!B:E,4,0)</f>
        <v>3</v>
      </c>
      <c r="E505" s="96">
        <f>D505</f>
        <v>3</v>
      </c>
      <c r="F505" s="96">
        <f>VLOOKUP(B505,'Status update'!B:D,3,0)</f>
        <v>9</v>
      </c>
      <c r="G505" s="97">
        <f t="shared" si="115"/>
        <v>9</v>
      </c>
      <c r="H505" s="30" t="s">
        <v>166</v>
      </c>
      <c r="I505" s="30"/>
      <c r="J505" s="30"/>
      <c r="K505" s="98">
        <f t="shared" si="116"/>
        <v>1.8</v>
      </c>
      <c r="L505" s="98">
        <f t="shared" si="117"/>
        <v>1.8</v>
      </c>
      <c r="M505" s="99"/>
      <c r="N505" s="100">
        <f t="shared" si="118"/>
        <v>0</v>
      </c>
      <c r="O505" s="101"/>
      <c r="P505" s="102"/>
      <c r="Q505" s="103"/>
      <c r="R505" s="103"/>
      <c r="S505" s="30" t="s">
        <v>167</v>
      </c>
      <c r="T505" s="30" t="s">
        <v>168</v>
      </c>
      <c r="U505" s="30">
        <v>39</v>
      </c>
      <c r="V505" s="30">
        <v>29</v>
      </c>
      <c r="W505" s="30">
        <v>3</v>
      </c>
      <c r="X505" s="30">
        <v>5</v>
      </c>
      <c r="Y505" s="30" t="s">
        <v>83</v>
      </c>
      <c r="Z505" s="30">
        <v>1</v>
      </c>
      <c r="AA505" s="30" t="s">
        <v>169</v>
      </c>
      <c r="AB505" s="30" t="s">
        <v>117</v>
      </c>
      <c r="AC505" s="30">
        <v>100</v>
      </c>
      <c r="AD505" s="30"/>
      <c r="AE505" s="75"/>
      <c r="AF505" s="73"/>
      <c r="AG505" s="104">
        <f t="shared" si="119"/>
        <v>83</v>
      </c>
      <c r="AH505" s="104">
        <f t="shared" si="120"/>
        <v>83</v>
      </c>
      <c r="AI505" s="104">
        <f t="shared" si="121"/>
        <v>87.98</v>
      </c>
      <c r="AJ505" s="104">
        <f t="shared" si="122"/>
        <v>94.32</v>
      </c>
      <c r="AK505" s="104">
        <f t="shared" si="123"/>
        <v>94.32</v>
      </c>
      <c r="AL505" s="105">
        <f t="shared" si="124"/>
        <v>94.32</v>
      </c>
      <c r="AM505" s="105">
        <f t="shared" si="125"/>
        <v>94.32</v>
      </c>
      <c r="AN505" s="105"/>
      <c r="AO505" s="105"/>
      <c r="AP505" s="39">
        <f t="shared" si="130"/>
        <v>1</v>
      </c>
      <c r="AQ505" s="30" t="s">
        <v>91</v>
      </c>
      <c r="AR505" s="30"/>
      <c r="AS505" s="30">
        <v>5</v>
      </c>
      <c r="AT505" s="113">
        <v>83</v>
      </c>
      <c r="AU505" s="113"/>
      <c r="AV505" s="72">
        <v>83</v>
      </c>
      <c r="AW505" s="72">
        <v>87.98</v>
      </c>
      <c r="AX505" s="113">
        <v>94.32</v>
      </c>
      <c r="AY505" s="94">
        <v>94.32</v>
      </c>
      <c r="AZ505" s="108">
        <v>30</v>
      </c>
      <c r="BA505" s="112">
        <v>59.75</v>
      </c>
      <c r="BB505" s="112"/>
      <c r="BC505" s="112">
        <v>59.75</v>
      </c>
      <c r="BD505" s="112">
        <v>63.335000000000001</v>
      </c>
      <c r="BE505" s="70">
        <v>67.900000000000006</v>
      </c>
      <c r="BF505" s="70">
        <v>67.900000000000006</v>
      </c>
      <c r="BG505" s="109">
        <v>100</v>
      </c>
      <c r="BH505" s="112">
        <v>46.5</v>
      </c>
      <c r="BI505" s="112"/>
      <c r="BJ505" s="112">
        <v>46.5</v>
      </c>
      <c r="BK505" s="112">
        <v>49.29</v>
      </c>
      <c r="BL505" s="71">
        <v>52.84</v>
      </c>
      <c r="BM505" s="71">
        <v>52.84</v>
      </c>
      <c r="BN505" s="109">
        <v>500</v>
      </c>
      <c r="BO505" s="112">
        <v>35.75</v>
      </c>
      <c r="BP505" s="112"/>
      <c r="BQ505" s="112">
        <v>35.75</v>
      </c>
      <c r="BR505" s="112">
        <v>37.895000000000003</v>
      </c>
      <c r="BS505" s="71">
        <v>40.630000000000003</v>
      </c>
      <c r="BT505" s="71">
        <v>40.630000000000003</v>
      </c>
      <c r="BU505" s="109">
        <v>1000</v>
      </c>
      <c r="BV505" s="112">
        <v>34.75</v>
      </c>
      <c r="BW505" s="112"/>
      <c r="BX505" s="112">
        <v>34.75</v>
      </c>
      <c r="BY505" s="112">
        <v>36.835000000000001</v>
      </c>
      <c r="BZ505" s="76">
        <v>39.49</v>
      </c>
      <c r="CA505" s="76">
        <v>39.49</v>
      </c>
      <c r="CB505" s="106" t="str">
        <f t="shared" si="126"/>
        <v>Heineken - Brand Fashion</v>
      </c>
      <c r="CC505" s="30"/>
      <c r="CD505" s="30"/>
      <c r="CE505" s="73"/>
      <c r="CF505" s="74"/>
      <c r="CG505" s="30"/>
      <c r="CH505" s="30"/>
      <c r="CI505" s="30">
        <v>103463</v>
      </c>
    </row>
    <row r="506" spans="1:87" ht="15" customHeight="1" x14ac:dyDescent="0.25">
      <c r="A506" s="30" t="s">
        <v>164</v>
      </c>
      <c r="B506" s="30">
        <v>88027483</v>
      </c>
      <c r="C506" s="30" t="s">
        <v>662</v>
      </c>
      <c r="D506" s="96">
        <f>VLOOKUP(B506,'Status update'!B:E,4,0)</f>
        <v>3</v>
      </c>
      <c r="E506" s="96">
        <f>D506</f>
        <v>3</v>
      </c>
      <c r="F506" s="96">
        <f>VLOOKUP(B506,'Status update'!B:D,3,0)</f>
        <v>13</v>
      </c>
      <c r="G506" s="97">
        <f t="shared" si="115"/>
        <v>13</v>
      </c>
      <c r="H506" s="30" t="s">
        <v>166</v>
      </c>
      <c r="I506" s="30"/>
      <c r="J506" s="30"/>
      <c r="K506" s="98">
        <f t="shared" si="116"/>
        <v>2.6</v>
      </c>
      <c r="L506" s="98">
        <f t="shared" si="117"/>
        <v>2.6</v>
      </c>
      <c r="M506" s="99"/>
      <c r="N506" s="100">
        <f t="shared" si="118"/>
        <v>0</v>
      </c>
      <c r="O506" s="101"/>
      <c r="P506" s="102"/>
      <c r="Q506" s="103"/>
      <c r="R506" s="103"/>
      <c r="S506" s="30" t="s">
        <v>167</v>
      </c>
      <c r="T506" s="30" t="s">
        <v>168</v>
      </c>
      <c r="U506" s="30">
        <v>39</v>
      </c>
      <c r="V506" s="30">
        <v>29</v>
      </c>
      <c r="W506" s="30">
        <v>3</v>
      </c>
      <c r="X506" s="30">
        <v>5</v>
      </c>
      <c r="Y506" s="30" t="s">
        <v>83</v>
      </c>
      <c r="Z506" s="30">
        <v>1</v>
      </c>
      <c r="AA506" s="30" t="s">
        <v>169</v>
      </c>
      <c r="AB506" s="30" t="s">
        <v>117</v>
      </c>
      <c r="AC506" s="30">
        <v>100</v>
      </c>
      <c r="AD506" s="30"/>
      <c r="AE506" s="75"/>
      <c r="AF506" s="73"/>
      <c r="AG506" s="104">
        <f t="shared" si="119"/>
        <v>83</v>
      </c>
      <c r="AH506" s="104">
        <f t="shared" si="120"/>
        <v>83</v>
      </c>
      <c r="AI506" s="104">
        <f t="shared" si="121"/>
        <v>87.98</v>
      </c>
      <c r="AJ506" s="104">
        <f t="shared" si="122"/>
        <v>94.32</v>
      </c>
      <c r="AK506" s="104">
        <f t="shared" si="123"/>
        <v>94.32</v>
      </c>
      <c r="AL506" s="105">
        <f t="shared" si="124"/>
        <v>94.32</v>
      </c>
      <c r="AM506" s="105">
        <f t="shared" si="125"/>
        <v>94.32</v>
      </c>
      <c r="AN506" s="105"/>
      <c r="AO506" s="105"/>
      <c r="AP506" s="39">
        <f t="shared" si="130"/>
        <v>1</v>
      </c>
      <c r="AQ506" s="30" t="s">
        <v>91</v>
      </c>
      <c r="AR506" s="30"/>
      <c r="AS506" s="30">
        <v>5</v>
      </c>
      <c r="AT506" s="113">
        <v>83</v>
      </c>
      <c r="AU506" s="113"/>
      <c r="AV506" s="72">
        <v>83</v>
      </c>
      <c r="AW506" s="72">
        <v>87.98</v>
      </c>
      <c r="AX506" s="113">
        <v>94.32</v>
      </c>
      <c r="AY506" s="94">
        <v>94.32</v>
      </c>
      <c r="AZ506" s="108">
        <v>30</v>
      </c>
      <c r="BA506" s="112">
        <v>59.75</v>
      </c>
      <c r="BB506" s="112"/>
      <c r="BC506" s="112">
        <v>59.75</v>
      </c>
      <c r="BD506" s="112">
        <v>63.335000000000001</v>
      </c>
      <c r="BE506" s="70">
        <v>67.900000000000006</v>
      </c>
      <c r="BF506" s="70">
        <v>67.900000000000006</v>
      </c>
      <c r="BG506" s="109">
        <v>100</v>
      </c>
      <c r="BH506" s="112">
        <v>46.5</v>
      </c>
      <c r="BI506" s="112"/>
      <c r="BJ506" s="112">
        <v>46.5</v>
      </c>
      <c r="BK506" s="112">
        <v>49.29</v>
      </c>
      <c r="BL506" s="71">
        <v>52.84</v>
      </c>
      <c r="BM506" s="71">
        <v>52.84</v>
      </c>
      <c r="BN506" s="109">
        <v>500</v>
      </c>
      <c r="BO506" s="112">
        <v>35.75</v>
      </c>
      <c r="BP506" s="112"/>
      <c r="BQ506" s="112">
        <v>35.75</v>
      </c>
      <c r="BR506" s="112">
        <v>37.895000000000003</v>
      </c>
      <c r="BS506" s="71">
        <v>40.630000000000003</v>
      </c>
      <c r="BT506" s="71">
        <v>40.630000000000003</v>
      </c>
      <c r="BU506" s="109">
        <v>1000</v>
      </c>
      <c r="BV506" s="112">
        <v>34.75</v>
      </c>
      <c r="BW506" s="112"/>
      <c r="BX506" s="112">
        <v>34.75</v>
      </c>
      <c r="BY506" s="112">
        <v>36.835000000000001</v>
      </c>
      <c r="BZ506" s="76">
        <v>39.49</v>
      </c>
      <c r="CA506" s="76">
        <v>39.49</v>
      </c>
      <c r="CB506" s="106" t="str">
        <f t="shared" si="126"/>
        <v>Heineken - Brand Fashion</v>
      </c>
      <c r="CC506" s="30"/>
      <c r="CD506" s="30"/>
      <c r="CE506" s="73"/>
      <c r="CF506" s="74"/>
      <c r="CG506" s="30"/>
      <c r="CH506" s="30"/>
      <c r="CI506" s="30">
        <v>103463</v>
      </c>
    </row>
    <row r="507" spans="1:87" ht="15" customHeight="1" x14ac:dyDescent="0.25">
      <c r="A507" s="30" t="s">
        <v>164</v>
      </c>
      <c r="B507" s="30">
        <v>88027484</v>
      </c>
      <c r="C507" s="30" t="s">
        <v>663</v>
      </c>
      <c r="D507" s="96">
        <f>VLOOKUP(B507,'Status update'!B:E,4,0)</f>
        <v>1</v>
      </c>
      <c r="E507" s="96">
        <v>3</v>
      </c>
      <c r="F507" s="96">
        <f>VLOOKUP(B507,'Status update'!B:D,3,0)</f>
        <v>0</v>
      </c>
      <c r="G507" s="97">
        <f t="shared" si="115"/>
        <v>0</v>
      </c>
      <c r="H507" s="30" t="s">
        <v>166</v>
      </c>
      <c r="I507" s="30"/>
      <c r="J507" s="30"/>
      <c r="K507" s="98">
        <f t="shared" si="116"/>
        <v>0</v>
      </c>
      <c r="L507" s="98">
        <f t="shared" si="117"/>
        <v>0</v>
      </c>
      <c r="M507" s="99"/>
      <c r="N507" s="100">
        <f t="shared" si="118"/>
        <v>0</v>
      </c>
      <c r="O507" s="101"/>
      <c r="P507" s="102"/>
      <c r="Q507" s="103"/>
      <c r="R507" s="103"/>
      <c r="S507" s="30" t="s">
        <v>167</v>
      </c>
      <c r="T507" s="30" t="s">
        <v>168</v>
      </c>
      <c r="U507" s="30">
        <v>39</v>
      </c>
      <c r="V507" s="30">
        <v>29</v>
      </c>
      <c r="W507" s="30">
        <v>3</v>
      </c>
      <c r="X507" s="30">
        <v>5</v>
      </c>
      <c r="Y507" s="30" t="s">
        <v>83</v>
      </c>
      <c r="Z507" s="30">
        <v>1</v>
      </c>
      <c r="AA507" s="30" t="s">
        <v>169</v>
      </c>
      <c r="AB507" s="30" t="s">
        <v>117</v>
      </c>
      <c r="AC507" s="30">
        <v>100</v>
      </c>
      <c r="AD507" s="30"/>
      <c r="AE507" s="75"/>
      <c r="AF507" s="73"/>
      <c r="AG507" s="104">
        <f t="shared" si="119"/>
        <v>83</v>
      </c>
      <c r="AH507" s="104">
        <f t="shared" si="120"/>
        <v>83</v>
      </c>
      <c r="AI507" s="104">
        <f t="shared" si="121"/>
        <v>87.98</v>
      </c>
      <c r="AJ507" s="104">
        <f t="shared" si="122"/>
        <v>94.32</v>
      </c>
      <c r="AK507" s="104">
        <f t="shared" si="123"/>
        <v>94.32</v>
      </c>
      <c r="AL507" s="105">
        <f t="shared" si="124"/>
        <v>94.32</v>
      </c>
      <c r="AM507" s="105">
        <f t="shared" si="125"/>
        <v>94.32</v>
      </c>
      <c r="AN507" s="105"/>
      <c r="AO507" s="105"/>
      <c r="AP507" s="39">
        <f t="shared" si="130"/>
        <v>1</v>
      </c>
      <c r="AQ507" s="30" t="s">
        <v>91</v>
      </c>
      <c r="AR507" s="30"/>
      <c r="AS507" s="30">
        <v>5</v>
      </c>
      <c r="AT507" s="113">
        <v>83</v>
      </c>
      <c r="AU507" s="113"/>
      <c r="AV507" s="72">
        <v>83</v>
      </c>
      <c r="AW507" s="72">
        <v>87.98</v>
      </c>
      <c r="AX507" s="113">
        <v>94.32</v>
      </c>
      <c r="AY507" s="94">
        <v>94.32</v>
      </c>
      <c r="AZ507" s="108">
        <v>30</v>
      </c>
      <c r="BA507" s="112">
        <v>59.75</v>
      </c>
      <c r="BB507" s="112"/>
      <c r="BC507" s="112">
        <v>59.75</v>
      </c>
      <c r="BD507" s="112">
        <v>63.335000000000001</v>
      </c>
      <c r="BE507" s="70">
        <v>67.900000000000006</v>
      </c>
      <c r="BF507" s="70">
        <v>67.900000000000006</v>
      </c>
      <c r="BG507" s="109">
        <v>100</v>
      </c>
      <c r="BH507" s="112">
        <v>46.5</v>
      </c>
      <c r="BI507" s="112"/>
      <c r="BJ507" s="112">
        <v>46.5</v>
      </c>
      <c r="BK507" s="112">
        <v>49.29</v>
      </c>
      <c r="BL507" s="71">
        <v>52.84</v>
      </c>
      <c r="BM507" s="71">
        <v>52.84</v>
      </c>
      <c r="BN507" s="109">
        <v>500</v>
      </c>
      <c r="BO507" s="112">
        <v>35.75</v>
      </c>
      <c r="BP507" s="112"/>
      <c r="BQ507" s="112">
        <v>35.75</v>
      </c>
      <c r="BR507" s="112">
        <v>37.895000000000003</v>
      </c>
      <c r="BS507" s="71">
        <v>40.630000000000003</v>
      </c>
      <c r="BT507" s="71">
        <v>40.630000000000003</v>
      </c>
      <c r="BU507" s="109">
        <v>1000</v>
      </c>
      <c r="BV507" s="112">
        <v>34.75</v>
      </c>
      <c r="BW507" s="112"/>
      <c r="BX507" s="112">
        <v>34.75</v>
      </c>
      <c r="BY507" s="112">
        <v>36.835000000000001</v>
      </c>
      <c r="BZ507" s="76">
        <v>39.49</v>
      </c>
      <c r="CA507" s="76">
        <v>39.49</v>
      </c>
      <c r="CB507" s="106" t="str">
        <f t="shared" si="126"/>
        <v>Heineken - Brand Fashion</v>
      </c>
      <c r="CC507" s="30"/>
      <c r="CD507" s="30"/>
      <c r="CE507" s="73"/>
      <c r="CF507" s="74"/>
      <c r="CG507" s="30"/>
      <c r="CH507" s="30"/>
      <c r="CI507" s="30">
        <v>103463</v>
      </c>
    </row>
    <row r="508" spans="1:87" ht="15" customHeight="1" x14ac:dyDescent="0.25">
      <c r="A508" s="30" t="s">
        <v>164</v>
      </c>
      <c r="B508" s="30">
        <v>88027485</v>
      </c>
      <c r="C508" s="30" t="s">
        <v>664</v>
      </c>
      <c r="D508" s="96">
        <f>VLOOKUP(B508,'Status update'!B:E,4,0)</f>
        <v>1</v>
      </c>
      <c r="E508" s="96">
        <v>3</v>
      </c>
      <c r="F508" s="96">
        <f>VLOOKUP(B508,'Status update'!B:D,3,0)</f>
        <v>0</v>
      </c>
      <c r="G508" s="97">
        <f t="shared" si="115"/>
        <v>0</v>
      </c>
      <c r="H508" s="30" t="s">
        <v>166</v>
      </c>
      <c r="I508" s="30"/>
      <c r="J508" s="30"/>
      <c r="K508" s="98">
        <f t="shared" si="116"/>
        <v>0</v>
      </c>
      <c r="L508" s="98">
        <f t="shared" si="117"/>
        <v>0</v>
      </c>
      <c r="M508" s="99"/>
      <c r="N508" s="100">
        <f t="shared" si="118"/>
        <v>0</v>
      </c>
      <c r="O508" s="101"/>
      <c r="P508" s="102"/>
      <c r="Q508" s="103"/>
      <c r="R508" s="103"/>
      <c r="S508" s="30" t="s">
        <v>167</v>
      </c>
      <c r="T508" s="30" t="s">
        <v>168</v>
      </c>
      <c r="U508" s="30">
        <v>39</v>
      </c>
      <c r="V508" s="30">
        <v>29</v>
      </c>
      <c r="W508" s="30">
        <v>3</v>
      </c>
      <c r="X508" s="30">
        <v>5</v>
      </c>
      <c r="Y508" s="30" t="s">
        <v>83</v>
      </c>
      <c r="Z508" s="30">
        <v>1</v>
      </c>
      <c r="AA508" s="30" t="s">
        <v>169</v>
      </c>
      <c r="AB508" s="30" t="s">
        <v>117</v>
      </c>
      <c r="AC508" s="30">
        <v>100</v>
      </c>
      <c r="AD508" s="30"/>
      <c r="AE508" s="75"/>
      <c r="AF508" s="73"/>
      <c r="AG508" s="104">
        <f t="shared" si="119"/>
        <v>83</v>
      </c>
      <c r="AH508" s="104">
        <f t="shared" si="120"/>
        <v>83</v>
      </c>
      <c r="AI508" s="104">
        <f t="shared" si="121"/>
        <v>87.98</v>
      </c>
      <c r="AJ508" s="104">
        <f t="shared" si="122"/>
        <v>94.32</v>
      </c>
      <c r="AK508" s="104">
        <f t="shared" si="123"/>
        <v>94.32</v>
      </c>
      <c r="AL508" s="105">
        <f t="shared" si="124"/>
        <v>94.32</v>
      </c>
      <c r="AM508" s="105">
        <f t="shared" si="125"/>
        <v>94.32</v>
      </c>
      <c r="AN508" s="105"/>
      <c r="AO508" s="105"/>
      <c r="AP508" s="39">
        <f t="shared" si="130"/>
        <v>1</v>
      </c>
      <c r="AQ508" s="30" t="s">
        <v>91</v>
      </c>
      <c r="AR508" s="30"/>
      <c r="AS508" s="30">
        <v>5</v>
      </c>
      <c r="AT508" s="113">
        <v>83</v>
      </c>
      <c r="AU508" s="113"/>
      <c r="AV508" s="72">
        <v>83</v>
      </c>
      <c r="AW508" s="72">
        <v>87.98</v>
      </c>
      <c r="AX508" s="113">
        <v>94.32</v>
      </c>
      <c r="AY508" s="94">
        <v>94.32</v>
      </c>
      <c r="AZ508" s="108">
        <v>30</v>
      </c>
      <c r="BA508" s="112">
        <v>59.75</v>
      </c>
      <c r="BB508" s="112"/>
      <c r="BC508" s="112">
        <v>59.75</v>
      </c>
      <c r="BD508" s="112">
        <v>63.335000000000001</v>
      </c>
      <c r="BE508" s="70">
        <v>67.900000000000006</v>
      </c>
      <c r="BF508" s="70">
        <v>67.900000000000006</v>
      </c>
      <c r="BG508" s="109">
        <v>100</v>
      </c>
      <c r="BH508" s="112">
        <v>46.5</v>
      </c>
      <c r="BI508" s="112"/>
      <c r="BJ508" s="112">
        <v>46.5</v>
      </c>
      <c r="BK508" s="112">
        <v>49.29</v>
      </c>
      <c r="BL508" s="71">
        <v>52.84</v>
      </c>
      <c r="BM508" s="71">
        <v>52.84</v>
      </c>
      <c r="BN508" s="109">
        <v>500</v>
      </c>
      <c r="BO508" s="112">
        <v>35.75</v>
      </c>
      <c r="BP508" s="112"/>
      <c r="BQ508" s="112">
        <v>35.75</v>
      </c>
      <c r="BR508" s="112">
        <v>37.895000000000003</v>
      </c>
      <c r="BS508" s="71">
        <v>40.630000000000003</v>
      </c>
      <c r="BT508" s="71">
        <v>40.630000000000003</v>
      </c>
      <c r="BU508" s="109">
        <v>1000</v>
      </c>
      <c r="BV508" s="112">
        <v>34.75</v>
      </c>
      <c r="BW508" s="112"/>
      <c r="BX508" s="112">
        <v>34.75</v>
      </c>
      <c r="BY508" s="112">
        <v>36.835000000000001</v>
      </c>
      <c r="BZ508" s="76">
        <v>39.49</v>
      </c>
      <c r="CA508" s="76">
        <v>39.49</v>
      </c>
      <c r="CB508" s="106" t="str">
        <f t="shared" si="126"/>
        <v>Heineken - Brand Fashion</v>
      </c>
      <c r="CC508" s="30"/>
      <c r="CD508" s="30"/>
      <c r="CE508" s="73"/>
      <c r="CF508" s="74"/>
      <c r="CG508" s="30"/>
      <c r="CH508" s="30"/>
      <c r="CI508" s="30">
        <v>103463</v>
      </c>
    </row>
    <row r="509" spans="1:87" ht="15" customHeight="1" x14ac:dyDescent="0.25">
      <c r="A509" s="30" t="s">
        <v>164</v>
      </c>
      <c r="B509" s="30">
        <v>88027486</v>
      </c>
      <c r="C509" s="30" t="s">
        <v>665</v>
      </c>
      <c r="D509" s="96">
        <f>VLOOKUP(B509,'Status update'!B:E,4,0)</f>
        <v>1</v>
      </c>
      <c r="E509" s="96">
        <v>3</v>
      </c>
      <c r="F509" s="96">
        <f>VLOOKUP(B509,'Status update'!B:D,3,0)</f>
        <v>1</v>
      </c>
      <c r="G509" s="97">
        <f t="shared" si="115"/>
        <v>1</v>
      </c>
      <c r="H509" s="30" t="s">
        <v>166</v>
      </c>
      <c r="I509" s="30"/>
      <c r="J509" s="30"/>
      <c r="K509" s="98">
        <f t="shared" si="116"/>
        <v>0.2</v>
      </c>
      <c r="L509" s="98">
        <f t="shared" si="117"/>
        <v>0.2</v>
      </c>
      <c r="M509" s="99"/>
      <c r="N509" s="100">
        <f t="shared" si="118"/>
        <v>0</v>
      </c>
      <c r="O509" s="101">
        <v>1</v>
      </c>
      <c r="P509" s="102"/>
      <c r="Q509" s="103"/>
      <c r="R509" s="103"/>
      <c r="S509" s="30" t="s">
        <v>167</v>
      </c>
      <c r="T509" s="30" t="s">
        <v>168</v>
      </c>
      <c r="U509" s="30">
        <v>39</v>
      </c>
      <c r="V509" s="30">
        <v>29</v>
      </c>
      <c r="W509" s="30">
        <v>3</v>
      </c>
      <c r="X509" s="30">
        <v>5</v>
      </c>
      <c r="Y509" s="30" t="s">
        <v>83</v>
      </c>
      <c r="Z509" s="30">
        <v>1</v>
      </c>
      <c r="AA509" s="30" t="s">
        <v>169</v>
      </c>
      <c r="AB509" s="30" t="s">
        <v>117</v>
      </c>
      <c r="AC509" s="30">
        <v>100</v>
      </c>
      <c r="AD509" s="30"/>
      <c r="AE509" s="75"/>
      <c r="AF509" s="73"/>
      <c r="AG509" s="104">
        <f t="shared" si="119"/>
        <v>83</v>
      </c>
      <c r="AH509" s="104">
        <f t="shared" si="120"/>
        <v>83</v>
      </c>
      <c r="AI509" s="104">
        <f t="shared" si="121"/>
        <v>87.98</v>
      </c>
      <c r="AJ509" s="104">
        <f t="shared" si="122"/>
        <v>94.32</v>
      </c>
      <c r="AK509" s="104">
        <f t="shared" si="123"/>
        <v>94.32</v>
      </c>
      <c r="AL509" s="105">
        <f t="shared" si="124"/>
        <v>94.32</v>
      </c>
      <c r="AM509" s="105">
        <f t="shared" si="125"/>
        <v>94.32</v>
      </c>
      <c r="AN509" s="105"/>
      <c r="AO509" s="105"/>
      <c r="AP509" s="39">
        <f t="shared" si="130"/>
        <v>1</v>
      </c>
      <c r="AQ509" s="30" t="s">
        <v>91</v>
      </c>
      <c r="AR509" s="30"/>
      <c r="AS509" s="30">
        <v>5</v>
      </c>
      <c r="AT509" s="113">
        <v>83</v>
      </c>
      <c r="AU509" s="113"/>
      <c r="AV509" s="72">
        <v>83</v>
      </c>
      <c r="AW509" s="72">
        <v>87.98</v>
      </c>
      <c r="AX509" s="113">
        <v>94.32</v>
      </c>
      <c r="AY509" s="94">
        <v>94.32</v>
      </c>
      <c r="AZ509" s="108">
        <v>30</v>
      </c>
      <c r="BA509" s="112">
        <v>59.75</v>
      </c>
      <c r="BB509" s="112"/>
      <c r="BC509" s="112">
        <v>59.75</v>
      </c>
      <c r="BD509" s="112">
        <v>63.335000000000001</v>
      </c>
      <c r="BE509" s="70">
        <v>67.900000000000006</v>
      </c>
      <c r="BF509" s="70">
        <v>67.900000000000006</v>
      </c>
      <c r="BG509" s="109">
        <v>100</v>
      </c>
      <c r="BH509" s="112">
        <v>46.5</v>
      </c>
      <c r="BI509" s="112"/>
      <c r="BJ509" s="112">
        <v>46.5</v>
      </c>
      <c r="BK509" s="112">
        <v>49.29</v>
      </c>
      <c r="BL509" s="71">
        <v>52.84</v>
      </c>
      <c r="BM509" s="71">
        <v>52.84</v>
      </c>
      <c r="BN509" s="109">
        <v>500</v>
      </c>
      <c r="BO509" s="112">
        <v>35.75</v>
      </c>
      <c r="BP509" s="112"/>
      <c r="BQ509" s="112">
        <v>35.75</v>
      </c>
      <c r="BR509" s="112">
        <v>37.895000000000003</v>
      </c>
      <c r="BS509" s="71">
        <v>40.630000000000003</v>
      </c>
      <c r="BT509" s="71">
        <v>40.630000000000003</v>
      </c>
      <c r="BU509" s="109">
        <v>1000</v>
      </c>
      <c r="BV509" s="112">
        <v>34.75</v>
      </c>
      <c r="BW509" s="112"/>
      <c r="BX509" s="112">
        <v>34.75</v>
      </c>
      <c r="BY509" s="112">
        <v>36.835000000000001</v>
      </c>
      <c r="BZ509" s="76">
        <v>39.49</v>
      </c>
      <c r="CA509" s="76">
        <v>39.49</v>
      </c>
      <c r="CB509" s="106" t="str">
        <f t="shared" si="126"/>
        <v>Heineken - Brand Fashion</v>
      </c>
      <c r="CC509" s="30"/>
      <c r="CD509" s="30"/>
      <c r="CE509" s="73"/>
      <c r="CF509" s="74"/>
      <c r="CG509" s="30"/>
      <c r="CH509" s="30"/>
      <c r="CI509" s="30">
        <v>103463</v>
      </c>
    </row>
    <row r="510" spans="1:87" ht="15" customHeight="1" x14ac:dyDescent="0.25">
      <c r="A510" s="30" t="s">
        <v>164</v>
      </c>
      <c r="B510" s="30">
        <v>88027478</v>
      </c>
      <c r="C510" s="30" t="s">
        <v>666</v>
      </c>
      <c r="D510" s="96">
        <f>VLOOKUP(B510,'Status update'!B:E,4,0)</f>
        <v>1</v>
      </c>
      <c r="E510" s="96">
        <v>3</v>
      </c>
      <c r="F510" s="96">
        <f>VLOOKUP(B510,'Status update'!B:D,3,0)</f>
        <v>1</v>
      </c>
      <c r="G510" s="97">
        <f t="shared" si="115"/>
        <v>1</v>
      </c>
      <c r="H510" s="30" t="s">
        <v>166</v>
      </c>
      <c r="I510" s="30"/>
      <c r="J510" s="30"/>
      <c r="K510" s="98">
        <f t="shared" si="116"/>
        <v>0.2</v>
      </c>
      <c r="L510" s="98">
        <f t="shared" si="117"/>
        <v>0.2</v>
      </c>
      <c r="M510" s="99"/>
      <c r="N510" s="100">
        <f t="shared" si="118"/>
        <v>0</v>
      </c>
      <c r="O510" s="101">
        <v>1</v>
      </c>
      <c r="P510" s="102"/>
      <c r="Q510" s="103"/>
      <c r="R510" s="103"/>
      <c r="S510" s="30" t="s">
        <v>167</v>
      </c>
      <c r="T510" s="30" t="s">
        <v>168</v>
      </c>
      <c r="U510" s="30">
        <v>39</v>
      </c>
      <c r="V510" s="30">
        <v>29</v>
      </c>
      <c r="W510" s="30">
        <v>2.5</v>
      </c>
      <c r="X510" s="30">
        <v>5</v>
      </c>
      <c r="Y510" s="30" t="s">
        <v>83</v>
      </c>
      <c r="Z510" s="30">
        <v>1</v>
      </c>
      <c r="AA510" s="30" t="s">
        <v>169</v>
      </c>
      <c r="AB510" s="30" t="s">
        <v>117</v>
      </c>
      <c r="AC510" s="30">
        <v>100</v>
      </c>
      <c r="AD510" s="30"/>
      <c r="AE510" s="75"/>
      <c r="AF510" s="73"/>
      <c r="AG510" s="104">
        <f t="shared" si="119"/>
        <v>70.5</v>
      </c>
      <c r="AH510" s="104">
        <f t="shared" si="120"/>
        <v>70.5</v>
      </c>
      <c r="AI510" s="104">
        <f t="shared" si="121"/>
        <v>74.73</v>
      </c>
      <c r="AJ510" s="104">
        <f t="shared" si="122"/>
        <v>80.11</v>
      </c>
      <c r="AK510" s="104">
        <f t="shared" si="123"/>
        <v>80.11</v>
      </c>
      <c r="AL510" s="105">
        <f t="shared" si="124"/>
        <v>80.11</v>
      </c>
      <c r="AM510" s="105">
        <f t="shared" si="125"/>
        <v>80.11</v>
      </c>
      <c r="AN510" s="105"/>
      <c r="AO510" s="105"/>
      <c r="AP510" s="39">
        <f t="shared" si="130"/>
        <v>1</v>
      </c>
      <c r="AQ510" s="30" t="s">
        <v>91</v>
      </c>
      <c r="AR510" s="30"/>
      <c r="AS510" s="30">
        <v>5</v>
      </c>
      <c r="AT510" s="113">
        <v>70.5</v>
      </c>
      <c r="AU510" s="113"/>
      <c r="AV510" s="72">
        <v>70.5</v>
      </c>
      <c r="AW510" s="72">
        <v>74.73</v>
      </c>
      <c r="AX510" s="113">
        <v>80.11</v>
      </c>
      <c r="AY510" s="94">
        <v>80.11</v>
      </c>
      <c r="AZ510" s="108">
        <v>30</v>
      </c>
      <c r="BA510" s="112">
        <v>50.5</v>
      </c>
      <c r="BB510" s="112"/>
      <c r="BC510" s="112">
        <v>50.5</v>
      </c>
      <c r="BD510" s="112">
        <v>53.53</v>
      </c>
      <c r="BE510" s="70">
        <v>57.39</v>
      </c>
      <c r="BF510" s="70">
        <v>57.39</v>
      </c>
      <c r="BG510" s="109">
        <v>100</v>
      </c>
      <c r="BH510" s="112">
        <v>38.75</v>
      </c>
      <c r="BI510" s="112"/>
      <c r="BJ510" s="112">
        <v>38.75</v>
      </c>
      <c r="BK510" s="112">
        <v>41.075000000000003</v>
      </c>
      <c r="BL510" s="71">
        <v>44.03</v>
      </c>
      <c r="BM510" s="71">
        <v>44.03</v>
      </c>
      <c r="BN510" s="109">
        <v>500</v>
      </c>
      <c r="BO510" s="112">
        <v>29.5</v>
      </c>
      <c r="BP510" s="112"/>
      <c r="BQ510" s="112">
        <v>29.5</v>
      </c>
      <c r="BR510" s="112">
        <v>31.270000000000003</v>
      </c>
      <c r="BS510" s="71">
        <v>33.520000000000003</v>
      </c>
      <c r="BT510" s="71">
        <v>33.520000000000003</v>
      </c>
      <c r="BU510" s="109">
        <v>1000</v>
      </c>
      <c r="BV510" s="112">
        <v>28.75</v>
      </c>
      <c r="BW510" s="112"/>
      <c r="BX510" s="112">
        <v>28.75</v>
      </c>
      <c r="BY510" s="112">
        <v>30.475000000000001</v>
      </c>
      <c r="BZ510" s="76">
        <v>32.67</v>
      </c>
      <c r="CA510" s="76">
        <v>32.67</v>
      </c>
      <c r="CB510" s="106" t="str">
        <f t="shared" si="126"/>
        <v>Heineken - Brand Fashion</v>
      </c>
      <c r="CC510" s="30"/>
      <c r="CD510" s="30"/>
      <c r="CE510" s="73"/>
      <c r="CF510" s="74"/>
      <c r="CG510" s="30"/>
      <c r="CH510" s="30"/>
      <c r="CI510" s="30">
        <v>103463</v>
      </c>
    </row>
    <row r="511" spans="1:87" ht="15" customHeight="1" x14ac:dyDescent="0.25">
      <c r="A511" s="30" t="s">
        <v>164</v>
      </c>
      <c r="B511" s="30">
        <v>88027479</v>
      </c>
      <c r="C511" s="30" t="s">
        <v>667</v>
      </c>
      <c r="D511" s="96">
        <f>VLOOKUP(B511,'Status update'!B:E,4,0)</f>
        <v>1</v>
      </c>
      <c r="E511" s="96">
        <v>3</v>
      </c>
      <c r="F511" s="96">
        <f>VLOOKUP(B511,'Status update'!B:D,3,0)</f>
        <v>0</v>
      </c>
      <c r="G511" s="97">
        <f t="shared" si="115"/>
        <v>0</v>
      </c>
      <c r="H511" s="30" t="s">
        <v>166</v>
      </c>
      <c r="I511" s="30"/>
      <c r="J511" s="30"/>
      <c r="K511" s="98">
        <f t="shared" si="116"/>
        <v>0</v>
      </c>
      <c r="L511" s="98">
        <f t="shared" si="117"/>
        <v>0</v>
      </c>
      <c r="M511" s="99"/>
      <c r="N511" s="100">
        <f t="shared" si="118"/>
        <v>0</v>
      </c>
      <c r="O511" s="101"/>
      <c r="P511" s="102"/>
      <c r="Q511" s="103"/>
      <c r="R511" s="103"/>
      <c r="S511" s="30" t="s">
        <v>167</v>
      </c>
      <c r="T511" s="30" t="s">
        <v>168</v>
      </c>
      <c r="U511" s="30">
        <v>39</v>
      </c>
      <c r="V511" s="30">
        <v>29</v>
      </c>
      <c r="W511" s="30">
        <v>2.5</v>
      </c>
      <c r="X511" s="30">
        <v>5</v>
      </c>
      <c r="Y511" s="30" t="s">
        <v>83</v>
      </c>
      <c r="Z511" s="30">
        <v>1</v>
      </c>
      <c r="AA511" s="30" t="s">
        <v>169</v>
      </c>
      <c r="AB511" s="30" t="s">
        <v>117</v>
      </c>
      <c r="AC511" s="30">
        <v>100</v>
      </c>
      <c r="AD511" s="30"/>
      <c r="AE511" s="75"/>
      <c r="AF511" s="73"/>
      <c r="AG511" s="104">
        <f t="shared" si="119"/>
        <v>70.5</v>
      </c>
      <c r="AH511" s="104">
        <f t="shared" si="120"/>
        <v>70.5</v>
      </c>
      <c r="AI511" s="104">
        <f t="shared" si="121"/>
        <v>74.73</v>
      </c>
      <c r="AJ511" s="104">
        <f t="shared" si="122"/>
        <v>80.11</v>
      </c>
      <c r="AK511" s="104">
        <f t="shared" si="123"/>
        <v>80.11</v>
      </c>
      <c r="AL511" s="105">
        <f t="shared" si="124"/>
        <v>80.11</v>
      </c>
      <c r="AM511" s="105">
        <f t="shared" si="125"/>
        <v>80.11</v>
      </c>
      <c r="AN511" s="105"/>
      <c r="AO511" s="105"/>
      <c r="AP511" s="39">
        <f t="shared" si="130"/>
        <v>1</v>
      </c>
      <c r="AQ511" s="30" t="s">
        <v>91</v>
      </c>
      <c r="AR511" s="30"/>
      <c r="AS511" s="30">
        <v>5</v>
      </c>
      <c r="AT511" s="113">
        <v>70.5</v>
      </c>
      <c r="AU511" s="113"/>
      <c r="AV511" s="72">
        <v>70.5</v>
      </c>
      <c r="AW511" s="72">
        <v>74.73</v>
      </c>
      <c r="AX511" s="113">
        <v>80.11</v>
      </c>
      <c r="AY511" s="94">
        <v>80.11</v>
      </c>
      <c r="AZ511" s="108">
        <v>30</v>
      </c>
      <c r="BA511" s="112">
        <v>50.5</v>
      </c>
      <c r="BB511" s="112"/>
      <c r="BC511" s="112">
        <v>50.5</v>
      </c>
      <c r="BD511" s="112">
        <v>53.53</v>
      </c>
      <c r="BE511" s="70">
        <v>57.39</v>
      </c>
      <c r="BF511" s="70">
        <v>57.39</v>
      </c>
      <c r="BG511" s="109">
        <v>100</v>
      </c>
      <c r="BH511" s="112">
        <v>38.75</v>
      </c>
      <c r="BI511" s="112"/>
      <c r="BJ511" s="112">
        <v>38.75</v>
      </c>
      <c r="BK511" s="112">
        <v>41.075000000000003</v>
      </c>
      <c r="BL511" s="71">
        <v>44.03</v>
      </c>
      <c r="BM511" s="71">
        <v>44.03</v>
      </c>
      <c r="BN511" s="109">
        <v>500</v>
      </c>
      <c r="BO511" s="112">
        <v>29.5</v>
      </c>
      <c r="BP511" s="112"/>
      <c r="BQ511" s="112">
        <v>29.5</v>
      </c>
      <c r="BR511" s="112">
        <v>31.270000000000003</v>
      </c>
      <c r="BS511" s="71">
        <v>33.520000000000003</v>
      </c>
      <c r="BT511" s="71">
        <v>33.520000000000003</v>
      </c>
      <c r="BU511" s="109">
        <v>1000</v>
      </c>
      <c r="BV511" s="112">
        <v>28.75</v>
      </c>
      <c r="BW511" s="112"/>
      <c r="BX511" s="112">
        <v>28.75</v>
      </c>
      <c r="BY511" s="112">
        <v>30.475000000000001</v>
      </c>
      <c r="BZ511" s="76">
        <v>32.67</v>
      </c>
      <c r="CA511" s="76">
        <v>32.67</v>
      </c>
      <c r="CB511" s="106" t="str">
        <f t="shared" si="126"/>
        <v>Heineken - Brand Fashion</v>
      </c>
      <c r="CC511" s="30"/>
      <c r="CD511" s="30"/>
      <c r="CE511" s="73"/>
      <c r="CF511" s="74"/>
      <c r="CG511" s="30"/>
      <c r="CH511" s="30"/>
      <c r="CI511" s="30">
        <v>103463</v>
      </c>
    </row>
    <row r="512" spans="1:87" ht="15" customHeight="1" x14ac:dyDescent="0.25">
      <c r="A512" s="30" t="s">
        <v>164</v>
      </c>
      <c r="B512" s="30">
        <v>88027488</v>
      </c>
      <c r="C512" s="30" t="s">
        <v>668</v>
      </c>
      <c r="D512" s="96">
        <f>VLOOKUP(B512,'Status update'!B:E,4,0)</f>
        <v>1</v>
      </c>
      <c r="E512" s="96">
        <f>D512</f>
        <v>1</v>
      </c>
      <c r="F512" s="96">
        <f>VLOOKUP(B512,'Status update'!B:D,3,0)</f>
        <v>0</v>
      </c>
      <c r="G512" s="97">
        <f t="shared" si="115"/>
        <v>0</v>
      </c>
      <c r="H512" s="30"/>
      <c r="I512" s="30"/>
      <c r="J512" s="30"/>
      <c r="K512" s="98">
        <f t="shared" si="116"/>
        <v>0</v>
      </c>
      <c r="L512" s="98">
        <f t="shared" si="117"/>
        <v>0</v>
      </c>
      <c r="M512" s="99"/>
      <c r="N512" s="100">
        <f t="shared" si="118"/>
        <v>0</v>
      </c>
      <c r="O512" s="101"/>
      <c r="P512" s="102"/>
      <c r="Q512" s="103"/>
      <c r="R512" s="103"/>
      <c r="S512" s="30" t="s">
        <v>167</v>
      </c>
      <c r="T512" s="30" t="s">
        <v>168</v>
      </c>
      <c r="U512" s="30">
        <v>29</v>
      </c>
      <c r="V512" s="30">
        <v>39</v>
      </c>
      <c r="W512" s="30">
        <v>1.5</v>
      </c>
      <c r="X512" s="30">
        <v>5</v>
      </c>
      <c r="Y512" s="30" t="s">
        <v>83</v>
      </c>
      <c r="Z512" s="30">
        <v>1</v>
      </c>
      <c r="AA512" s="30" t="s">
        <v>169</v>
      </c>
      <c r="AB512" s="30" t="s">
        <v>117</v>
      </c>
      <c r="AC512" s="30">
        <v>100</v>
      </c>
      <c r="AD512" s="30"/>
      <c r="AE512" s="75"/>
      <c r="AF512" s="73"/>
      <c r="AG512" s="104">
        <f t="shared" si="119"/>
        <v>65.95</v>
      </c>
      <c r="AH512" s="104">
        <f t="shared" si="120"/>
        <v>65.95</v>
      </c>
      <c r="AI512" s="104">
        <f t="shared" si="121"/>
        <v>69.907000000000011</v>
      </c>
      <c r="AJ512" s="104">
        <f t="shared" si="122"/>
        <v>74.94</v>
      </c>
      <c r="AK512" s="104">
        <f t="shared" si="123"/>
        <v>74.94</v>
      </c>
      <c r="AL512" s="105">
        <f t="shared" si="124"/>
        <v>74.94</v>
      </c>
      <c r="AM512" s="105">
        <f t="shared" si="125"/>
        <v>74.94</v>
      </c>
      <c r="AN512" s="105"/>
      <c r="AO512" s="105"/>
      <c r="AP512" s="39">
        <f t="shared" si="130"/>
        <v>1</v>
      </c>
      <c r="AQ512" s="30" t="s">
        <v>91</v>
      </c>
      <c r="AR512" s="30"/>
      <c r="AS512" s="30">
        <v>5</v>
      </c>
      <c r="AT512" s="113">
        <v>65.95</v>
      </c>
      <c r="AU512" s="113"/>
      <c r="AV512" s="72">
        <v>65.95</v>
      </c>
      <c r="AW512" s="72">
        <v>69.907000000000011</v>
      </c>
      <c r="AX512" s="113">
        <v>74.94</v>
      </c>
      <c r="AY512" s="94">
        <v>74.94</v>
      </c>
      <c r="AZ512" s="108">
        <v>30</v>
      </c>
      <c r="BA512" s="112">
        <v>46.25</v>
      </c>
      <c r="BB512" s="112"/>
      <c r="BC512" s="112">
        <v>46.25</v>
      </c>
      <c r="BD512" s="112">
        <v>49.025000000000006</v>
      </c>
      <c r="BE512" s="70">
        <v>52.56</v>
      </c>
      <c r="BF512" s="70">
        <v>52.56</v>
      </c>
      <c r="BG512" s="109">
        <v>100</v>
      </c>
      <c r="BH512" s="112">
        <v>34.950000000000003</v>
      </c>
      <c r="BI512" s="112"/>
      <c r="BJ512" s="112">
        <v>34.950000000000003</v>
      </c>
      <c r="BK512" s="112">
        <v>37.047000000000004</v>
      </c>
      <c r="BL512" s="71">
        <v>39.72</v>
      </c>
      <c r="BM512" s="71">
        <v>39.72</v>
      </c>
      <c r="BN512" s="109">
        <v>500</v>
      </c>
      <c r="BO512" s="112">
        <v>26.75</v>
      </c>
      <c r="BP512" s="112"/>
      <c r="BQ512" s="112">
        <v>26.75</v>
      </c>
      <c r="BR512" s="112">
        <v>28.355</v>
      </c>
      <c r="BS512" s="71">
        <v>30.4</v>
      </c>
      <c r="BT512" s="71">
        <v>30.4</v>
      </c>
      <c r="BU512" s="109">
        <v>1000</v>
      </c>
      <c r="BV512" s="112">
        <v>26.25</v>
      </c>
      <c r="BW512" s="112"/>
      <c r="BX512" s="112">
        <v>26.25</v>
      </c>
      <c r="BY512" s="112">
        <v>27.825000000000003</v>
      </c>
      <c r="BZ512" s="76">
        <v>29.83</v>
      </c>
      <c r="CA512" s="76">
        <v>29.83</v>
      </c>
      <c r="CB512" s="106" t="str">
        <f t="shared" si="126"/>
        <v>Heineken - Brand Fashion</v>
      </c>
      <c r="CC512" s="30"/>
      <c r="CD512" s="30"/>
      <c r="CE512" s="73"/>
      <c r="CF512" s="74"/>
      <c r="CG512" s="30"/>
      <c r="CH512" s="30"/>
      <c r="CI512" s="30">
        <v>103463</v>
      </c>
    </row>
    <row r="513" spans="1:87" ht="15" customHeight="1" x14ac:dyDescent="0.25">
      <c r="A513" s="30" t="s">
        <v>164</v>
      </c>
      <c r="B513" s="30">
        <v>88027489</v>
      </c>
      <c r="C513" s="30" t="s">
        <v>669</v>
      </c>
      <c r="D513" s="96">
        <f>VLOOKUP(B513,'Status update'!B:E,4,0)</f>
        <v>1</v>
      </c>
      <c r="E513" s="96">
        <f>D513</f>
        <v>1</v>
      </c>
      <c r="F513" s="96">
        <f>VLOOKUP(B513,'Status update'!B:D,3,0)</f>
        <v>0</v>
      </c>
      <c r="G513" s="97">
        <f t="shared" ref="G513:G561" si="131">F513-Q513-R513+M513</f>
        <v>0</v>
      </c>
      <c r="H513" s="30"/>
      <c r="I513" s="30"/>
      <c r="J513" s="30"/>
      <c r="K513" s="98">
        <f t="shared" ref="K513:K561" si="132">F513/X513</f>
        <v>0</v>
      </c>
      <c r="L513" s="98">
        <f t="shared" ref="L513:L561" si="133">G513/X513</f>
        <v>0</v>
      </c>
      <c r="M513" s="99"/>
      <c r="N513" s="100">
        <f t="shared" ref="N513:N561" si="134">M513*AH513</f>
        <v>0</v>
      </c>
      <c r="O513" s="101"/>
      <c r="P513" s="102"/>
      <c r="Q513" s="103"/>
      <c r="R513" s="103"/>
      <c r="S513" s="30" t="s">
        <v>167</v>
      </c>
      <c r="T513" s="30" t="s">
        <v>168</v>
      </c>
      <c r="U513" s="30">
        <v>29</v>
      </c>
      <c r="V513" s="30">
        <v>39</v>
      </c>
      <c r="W513" s="30">
        <v>1.5</v>
      </c>
      <c r="X513" s="30">
        <v>5</v>
      </c>
      <c r="Y513" s="30" t="s">
        <v>83</v>
      </c>
      <c r="Z513" s="30">
        <v>1</v>
      </c>
      <c r="AA513" s="30" t="s">
        <v>169</v>
      </c>
      <c r="AB513" s="30" t="s">
        <v>117</v>
      </c>
      <c r="AC513" s="30">
        <v>100</v>
      </c>
      <c r="AD513" s="30"/>
      <c r="AE513" s="75"/>
      <c r="AF513" s="73"/>
      <c r="AG513" s="104">
        <f t="shared" ref="AG513:AG561" si="135">IF($AP513=1,AT513,IF($AP513=2,BA513,IF($AP513=3,BH513,IF($AP513=4,BO513,IF($AP513=5,BV513,0)))))</f>
        <v>65.95</v>
      </c>
      <c r="AH513" s="104">
        <f t="shared" ref="AH513:AH561" si="136">IF($AP513=1,AV513,IF(AP513=2,BC513,IF(AP513=3,BJ513,IF(AP513=4,BQ513,IF(AP513=5,BX513,0)))))</f>
        <v>65.95</v>
      </c>
      <c r="AI513" s="104">
        <f t="shared" ref="AI513:AI561" si="137">IF($AP513=1,AW513,IF(AP513=2,BD513,IF(AP513=3,BK513,IF(AP513=4,BR513,IF(AP513=5,BY513,0)))))</f>
        <v>69.907000000000011</v>
      </c>
      <c r="AJ513" s="104">
        <f t="shared" ref="AJ513:AJ561" si="138">AX513</f>
        <v>74.94</v>
      </c>
      <c r="AK513" s="104">
        <f t="shared" ref="AK513:AK561" si="139">AY513</f>
        <v>74.94</v>
      </c>
      <c r="AL513" s="105">
        <f t="shared" ref="AL513:AL561" si="140">IF($AP513=1,AX513,IF($AP513=2,BE513,IF($AP513=3,BL513,IF($AP513=4,BS513,IF($AP513=5,BZ513,0)))))</f>
        <v>74.94</v>
      </c>
      <c r="AM513" s="105">
        <f t="shared" ref="AM513:AM561" si="141">IF($AP513=1,AY513,IF($AP513=2,BF513,IF($AP513=3,BM513,IF($AP513=4,BT513,IF($AP513=5,CA513,0)))))</f>
        <v>74.94</v>
      </c>
      <c r="AN513" s="105"/>
      <c r="AO513" s="105"/>
      <c r="AP513" s="39">
        <f t="shared" si="130"/>
        <v>1</v>
      </c>
      <c r="AQ513" s="30" t="s">
        <v>91</v>
      </c>
      <c r="AR513" s="30"/>
      <c r="AS513" s="30">
        <v>5</v>
      </c>
      <c r="AT513" s="113">
        <v>65.95</v>
      </c>
      <c r="AU513" s="113"/>
      <c r="AV513" s="72">
        <v>65.95</v>
      </c>
      <c r="AW513" s="72">
        <v>69.907000000000011</v>
      </c>
      <c r="AX513" s="113">
        <v>74.94</v>
      </c>
      <c r="AY513" s="94">
        <v>74.94</v>
      </c>
      <c r="AZ513" s="108">
        <v>30</v>
      </c>
      <c r="BA513" s="112">
        <v>46.25</v>
      </c>
      <c r="BB513" s="112"/>
      <c r="BC513" s="112">
        <v>46.25</v>
      </c>
      <c r="BD513" s="112">
        <v>49.025000000000006</v>
      </c>
      <c r="BE513" s="70">
        <v>52.56</v>
      </c>
      <c r="BF513" s="70">
        <v>52.56</v>
      </c>
      <c r="BG513" s="109">
        <v>100</v>
      </c>
      <c r="BH513" s="112">
        <v>34.950000000000003</v>
      </c>
      <c r="BI513" s="112"/>
      <c r="BJ513" s="112">
        <v>34.950000000000003</v>
      </c>
      <c r="BK513" s="112">
        <v>37.047000000000004</v>
      </c>
      <c r="BL513" s="71">
        <v>39.72</v>
      </c>
      <c r="BM513" s="71">
        <v>39.72</v>
      </c>
      <c r="BN513" s="109">
        <v>500</v>
      </c>
      <c r="BO513" s="112">
        <v>26.75</v>
      </c>
      <c r="BP513" s="112"/>
      <c r="BQ513" s="112">
        <v>26.75</v>
      </c>
      <c r="BR513" s="112">
        <v>28.355</v>
      </c>
      <c r="BS513" s="71">
        <v>30.4</v>
      </c>
      <c r="BT513" s="71">
        <v>30.4</v>
      </c>
      <c r="BU513" s="109">
        <v>1000</v>
      </c>
      <c r="BV513" s="112">
        <v>26.25</v>
      </c>
      <c r="BW513" s="112"/>
      <c r="BX513" s="112">
        <v>26.25</v>
      </c>
      <c r="BY513" s="112">
        <v>27.825000000000003</v>
      </c>
      <c r="BZ513" s="76">
        <v>29.83</v>
      </c>
      <c r="CA513" s="76">
        <v>29.83</v>
      </c>
      <c r="CB513" s="106" t="str">
        <f t="shared" ref="CB513:CB561" si="142">A513</f>
        <v>Heineken - Brand Fashion</v>
      </c>
      <c r="CC513" s="30"/>
      <c r="CD513" s="30"/>
      <c r="CE513" s="73"/>
      <c r="CF513" s="74"/>
      <c r="CG513" s="30"/>
      <c r="CH513" s="30"/>
      <c r="CI513" s="30">
        <v>103463</v>
      </c>
    </row>
    <row r="514" spans="1:87" ht="15" customHeight="1" x14ac:dyDescent="0.25">
      <c r="A514" s="30" t="s">
        <v>164</v>
      </c>
      <c r="B514" s="30">
        <v>88027490</v>
      </c>
      <c r="C514" s="30" t="s">
        <v>670</v>
      </c>
      <c r="D514" s="96">
        <f>VLOOKUP(B514,'Status update'!B:E,4,0)</f>
        <v>1</v>
      </c>
      <c r="E514" s="96">
        <f>D514</f>
        <v>1</v>
      </c>
      <c r="F514" s="96">
        <f>VLOOKUP(B514,'Status update'!B:D,3,0)</f>
        <v>0</v>
      </c>
      <c r="G514" s="97">
        <f t="shared" si="131"/>
        <v>0</v>
      </c>
      <c r="H514" s="30"/>
      <c r="I514" s="30"/>
      <c r="J514" s="30"/>
      <c r="K514" s="98">
        <f t="shared" si="132"/>
        <v>0</v>
      </c>
      <c r="L514" s="98">
        <f t="shared" si="133"/>
        <v>0</v>
      </c>
      <c r="M514" s="99"/>
      <c r="N514" s="100">
        <f t="shared" si="134"/>
        <v>0</v>
      </c>
      <c r="O514" s="101"/>
      <c r="P514" s="102"/>
      <c r="Q514" s="103"/>
      <c r="R514" s="103"/>
      <c r="S514" s="30" t="s">
        <v>167</v>
      </c>
      <c r="T514" s="30" t="s">
        <v>168</v>
      </c>
      <c r="U514" s="30">
        <v>29</v>
      </c>
      <c r="V514" s="30">
        <v>39</v>
      </c>
      <c r="W514" s="30">
        <v>1.5</v>
      </c>
      <c r="X514" s="30">
        <v>5</v>
      </c>
      <c r="Y514" s="30" t="s">
        <v>83</v>
      </c>
      <c r="Z514" s="30">
        <v>1</v>
      </c>
      <c r="AA514" s="30" t="s">
        <v>169</v>
      </c>
      <c r="AB514" s="30" t="s">
        <v>117</v>
      </c>
      <c r="AC514" s="30">
        <v>100</v>
      </c>
      <c r="AD514" s="30"/>
      <c r="AE514" s="75"/>
      <c r="AF514" s="73"/>
      <c r="AG514" s="104">
        <f t="shared" si="135"/>
        <v>65.95</v>
      </c>
      <c r="AH514" s="104">
        <f t="shared" si="136"/>
        <v>65.95</v>
      </c>
      <c r="AI514" s="104">
        <f t="shared" si="137"/>
        <v>69.907000000000011</v>
      </c>
      <c r="AJ514" s="104">
        <f t="shared" si="138"/>
        <v>74.94</v>
      </c>
      <c r="AK514" s="104">
        <f t="shared" si="139"/>
        <v>74.94</v>
      </c>
      <c r="AL514" s="105">
        <f t="shared" si="140"/>
        <v>74.94</v>
      </c>
      <c r="AM514" s="105">
        <f t="shared" si="141"/>
        <v>74.94</v>
      </c>
      <c r="AN514" s="105"/>
      <c r="AO514" s="105"/>
      <c r="AP514" s="39">
        <f t="shared" si="130"/>
        <v>1</v>
      </c>
      <c r="AQ514" s="30" t="s">
        <v>91</v>
      </c>
      <c r="AR514" s="30"/>
      <c r="AS514" s="30">
        <v>5</v>
      </c>
      <c r="AT514" s="113">
        <v>65.95</v>
      </c>
      <c r="AU514" s="113"/>
      <c r="AV514" s="72">
        <v>65.95</v>
      </c>
      <c r="AW514" s="72">
        <v>69.907000000000011</v>
      </c>
      <c r="AX514" s="113">
        <v>74.94</v>
      </c>
      <c r="AY514" s="94">
        <v>74.94</v>
      </c>
      <c r="AZ514" s="108">
        <v>30</v>
      </c>
      <c r="BA514" s="112">
        <v>46.25</v>
      </c>
      <c r="BB514" s="112"/>
      <c r="BC514" s="112">
        <v>46.25</v>
      </c>
      <c r="BD514" s="112">
        <v>49.025000000000006</v>
      </c>
      <c r="BE514" s="70">
        <v>52.56</v>
      </c>
      <c r="BF514" s="70">
        <v>52.56</v>
      </c>
      <c r="BG514" s="109">
        <v>100</v>
      </c>
      <c r="BH514" s="112">
        <v>34.950000000000003</v>
      </c>
      <c r="BI514" s="112"/>
      <c r="BJ514" s="112">
        <v>34.950000000000003</v>
      </c>
      <c r="BK514" s="112">
        <v>37.047000000000004</v>
      </c>
      <c r="BL514" s="71">
        <v>39.72</v>
      </c>
      <c r="BM514" s="71">
        <v>39.72</v>
      </c>
      <c r="BN514" s="109">
        <v>500</v>
      </c>
      <c r="BO514" s="112">
        <v>26.75</v>
      </c>
      <c r="BP514" s="112"/>
      <c r="BQ514" s="112">
        <v>26.75</v>
      </c>
      <c r="BR514" s="112">
        <v>28.355</v>
      </c>
      <c r="BS514" s="71">
        <v>30.4</v>
      </c>
      <c r="BT514" s="71">
        <v>30.4</v>
      </c>
      <c r="BU514" s="109">
        <v>1000</v>
      </c>
      <c r="BV514" s="112">
        <v>26.25</v>
      </c>
      <c r="BW514" s="112"/>
      <c r="BX514" s="112">
        <v>26.25</v>
      </c>
      <c r="BY514" s="112">
        <v>27.825000000000003</v>
      </c>
      <c r="BZ514" s="76">
        <v>29.83</v>
      </c>
      <c r="CA514" s="76">
        <v>29.83</v>
      </c>
      <c r="CB514" s="106" t="str">
        <f t="shared" si="142"/>
        <v>Heineken - Brand Fashion</v>
      </c>
      <c r="CC514" s="30"/>
      <c r="CD514" s="30"/>
      <c r="CE514" s="73"/>
      <c r="CF514" s="74"/>
      <c r="CG514" s="30"/>
      <c r="CH514" s="30"/>
      <c r="CI514" s="30">
        <v>103463</v>
      </c>
    </row>
    <row r="515" spans="1:87" ht="15" customHeight="1" x14ac:dyDescent="0.25">
      <c r="A515" s="30" t="s">
        <v>164</v>
      </c>
      <c r="B515" s="30">
        <v>88027491</v>
      </c>
      <c r="C515" s="30" t="s">
        <v>671</v>
      </c>
      <c r="D515" s="96">
        <f>VLOOKUP(B515,'Status update'!B:E,4,0)</f>
        <v>1</v>
      </c>
      <c r="E515" s="96">
        <f>D515</f>
        <v>1</v>
      </c>
      <c r="F515" s="96">
        <f>VLOOKUP(B515,'Status update'!B:D,3,0)</f>
        <v>0</v>
      </c>
      <c r="G515" s="97">
        <f t="shared" si="131"/>
        <v>0</v>
      </c>
      <c r="H515" s="30"/>
      <c r="I515" s="30"/>
      <c r="J515" s="30"/>
      <c r="K515" s="98">
        <f t="shared" si="132"/>
        <v>0</v>
      </c>
      <c r="L515" s="98">
        <f t="shared" si="133"/>
        <v>0</v>
      </c>
      <c r="M515" s="99"/>
      <c r="N515" s="100">
        <f t="shared" si="134"/>
        <v>0</v>
      </c>
      <c r="O515" s="101"/>
      <c r="P515" s="102"/>
      <c r="Q515" s="103"/>
      <c r="R515" s="103"/>
      <c r="S515" s="30" t="s">
        <v>167</v>
      </c>
      <c r="T515" s="30" t="s">
        <v>168</v>
      </c>
      <c r="U515" s="30">
        <v>29</v>
      </c>
      <c r="V515" s="30">
        <v>39</v>
      </c>
      <c r="W515" s="30">
        <v>1.5</v>
      </c>
      <c r="X515" s="30">
        <v>5</v>
      </c>
      <c r="Y515" s="30" t="s">
        <v>83</v>
      </c>
      <c r="Z515" s="30">
        <v>1</v>
      </c>
      <c r="AA515" s="30" t="s">
        <v>169</v>
      </c>
      <c r="AB515" s="30" t="s">
        <v>117</v>
      </c>
      <c r="AC515" s="30">
        <v>100</v>
      </c>
      <c r="AD515" s="30"/>
      <c r="AE515" s="75"/>
      <c r="AF515" s="73"/>
      <c r="AG515" s="104">
        <f t="shared" si="135"/>
        <v>65.95</v>
      </c>
      <c r="AH515" s="104">
        <f t="shared" si="136"/>
        <v>65.95</v>
      </c>
      <c r="AI515" s="104">
        <f t="shared" si="137"/>
        <v>69.907000000000011</v>
      </c>
      <c r="AJ515" s="104">
        <f t="shared" si="138"/>
        <v>74.94</v>
      </c>
      <c r="AK515" s="104">
        <f t="shared" si="139"/>
        <v>74.94</v>
      </c>
      <c r="AL515" s="105">
        <f t="shared" si="140"/>
        <v>74.94</v>
      </c>
      <c r="AM515" s="105">
        <f t="shared" si="141"/>
        <v>74.94</v>
      </c>
      <c r="AN515" s="105"/>
      <c r="AO515" s="105"/>
      <c r="AP515" s="39">
        <f t="shared" si="130"/>
        <v>1</v>
      </c>
      <c r="AQ515" s="30" t="s">
        <v>91</v>
      </c>
      <c r="AR515" s="30"/>
      <c r="AS515" s="30">
        <v>5</v>
      </c>
      <c r="AT515" s="113">
        <v>65.95</v>
      </c>
      <c r="AU515" s="113"/>
      <c r="AV515" s="72">
        <v>65.95</v>
      </c>
      <c r="AW515" s="72">
        <v>69.907000000000011</v>
      </c>
      <c r="AX515" s="113">
        <v>74.94</v>
      </c>
      <c r="AY515" s="94">
        <v>74.94</v>
      </c>
      <c r="AZ515" s="108">
        <v>30</v>
      </c>
      <c r="BA515" s="112">
        <v>46.25</v>
      </c>
      <c r="BB515" s="112"/>
      <c r="BC515" s="112">
        <v>46.25</v>
      </c>
      <c r="BD515" s="112">
        <v>49.025000000000006</v>
      </c>
      <c r="BE515" s="70">
        <v>52.56</v>
      </c>
      <c r="BF515" s="70">
        <v>52.56</v>
      </c>
      <c r="BG515" s="109">
        <v>100</v>
      </c>
      <c r="BH515" s="112">
        <v>34.950000000000003</v>
      </c>
      <c r="BI515" s="112"/>
      <c r="BJ515" s="112">
        <v>34.950000000000003</v>
      </c>
      <c r="BK515" s="112">
        <v>37.047000000000004</v>
      </c>
      <c r="BL515" s="71">
        <v>39.72</v>
      </c>
      <c r="BM515" s="71">
        <v>39.72</v>
      </c>
      <c r="BN515" s="109">
        <v>500</v>
      </c>
      <c r="BO515" s="112">
        <v>26.75</v>
      </c>
      <c r="BP515" s="112"/>
      <c r="BQ515" s="112">
        <v>26.75</v>
      </c>
      <c r="BR515" s="112">
        <v>28.355</v>
      </c>
      <c r="BS515" s="71">
        <v>30.4</v>
      </c>
      <c r="BT515" s="71">
        <v>30.4</v>
      </c>
      <c r="BU515" s="109">
        <v>1000</v>
      </c>
      <c r="BV515" s="112">
        <v>26.25</v>
      </c>
      <c r="BW515" s="112"/>
      <c r="BX515" s="112">
        <v>26.25</v>
      </c>
      <c r="BY515" s="112">
        <v>27.825000000000003</v>
      </c>
      <c r="BZ515" s="76">
        <v>29.83</v>
      </c>
      <c r="CA515" s="76">
        <v>29.83</v>
      </c>
      <c r="CB515" s="106" t="str">
        <f t="shared" si="142"/>
        <v>Heineken - Brand Fashion</v>
      </c>
      <c r="CC515" s="30"/>
      <c r="CD515" s="30"/>
      <c r="CE515" s="73"/>
      <c r="CF515" s="74"/>
      <c r="CG515" s="30"/>
      <c r="CH515" s="30"/>
      <c r="CI515" s="30">
        <v>103463</v>
      </c>
    </row>
    <row r="516" spans="1:87" ht="15" customHeight="1" x14ac:dyDescent="0.25">
      <c r="A516" s="30" t="s">
        <v>164</v>
      </c>
      <c r="B516" s="30">
        <v>88027495</v>
      </c>
      <c r="C516" s="30" t="s">
        <v>672</v>
      </c>
      <c r="D516" s="96">
        <f>VLOOKUP(B516,'Status update'!B:E,4,0)</f>
        <v>1</v>
      </c>
      <c r="E516" s="96">
        <v>3</v>
      </c>
      <c r="F516" s="96">
        <f>VLOOKUP(B516,'Status update'!B:D,3,0)</f>
        <v>0</v>
      </c>
      <c r="G516" s="97">
        <f t="shared" si="131"/>
        <v>0</v>
      </c>
      <c r="H516" s="30"/>
      <c r="I516" s="30"/>
      <c r="J516" s="30"/>
      <c r="K516" s="98">
        <f t="shared" si="132"/>
        <v>0</v>
      </c>
      <c r="L516" s="98">
        <f t="shared" si="133"/>
        <v>0</v>
      </c>
      <c r="M516" s="99"/>
      <c r="N516" s="100">
        <f t="shared" si="134"/>
        <v>0</v>
      </c>
      <c r="O516" s="101"/>
      <c r="P516" s="102"/>
      <c r="Q516" s="103"/>
      <c r="R516" s="103"/>
      <c r="S516" s="30" t="s">
        <v>167</v>
      </c>
      <c r="T516" s="30" t="s">
        <v>168</v>
      </c>
      <c r="U516" s="30">
        <v>29</v>
      </c>
      <c r="V516" s="30">
        <v>39</v>
      </c>
      <c r="W516" s="30">
        <v>1.5</v>
      </c>
      <c r="X516" s="30">
        <v>5</v>
      </c>
      <c r="Y516" s="30" t="s">
        <v>83</v>
      </c>
      <c r="Z516" s="30">
        <v>1</v>
      </c>
      <c r="AA516" s="30" t="s">
        <v>169</v>
      </c>
      <c r="AB516" s="30" t="s">
        <v>117</v>
      </c>
      <c r="AC516" s="30">
        <v>100</v>
      </c>
      <c r="AD516" s="30"/>
      <c r="AE516" s="75"/>
      <c r="AF516" s="73"/>
      <c r="AG516" s="104">
        <f t="shared" si="135"/>
        <v>43.25</v>
      </c>
      <c r="AH516" s="104">
        <f t="shared" si="136"/>
        <v>43.25</v>
      </c>
      <c r="AI516" s="104">
        <f t="shared" si="137"/>
        <v>45.844999999999999</v>
      </c>
      <c r="AJ516" s="104">
        <f t="shared" si="138"/>
        <v>71.59</v>
      </c>
      <c r="AK516" s="104">
        <f t="shared" si="139"/>
        <v>71.59</v>
      </c>
      <c r="AL516" s="105">
        <f t="shared" si="140"/>
        <v>49.15</v>
      </c>
      <c r="AM516" s="105">
        <f t="shared" si="141"/>
        <v>49.15</v>
      </c>
      <c r="AN516" s="105"/>
      <c r="AO516" s="105"/>
      <c r="AP516" s="39">
        <v>2</v>
      </c>
      <c r="AQ516" s="30" t="s">
        <v>91</v>
      </c>
      <c r="AR516" s="30"/>
      <c r="AS516" s="30">
        <v>5</v>
      </c>
      <c r="AT516" s="113">
        <v>63</v>
      </c>
      <c r="AU516" s="113"/>
      <c r="AV516" s="72">
        <v>63</v>
      </c>
      <c r="AW516" s="72">
        <v>66.78</v>
      </c>
      <c r="AX516" s="113">
        <v>71.59</v>
      </c>
      <c r="AY516" s="94">
        <v>71.59</v>
      </c>
      <c r="AZ516" s="108">
        <v>30</v>
      </c>
      <c r="BA516" s="112">
        <v>43.25</v>
      </c>
      <c r="BB516" s="112"/>
      <c r="BC516" s="112">
        <v>43.25</v>
      </c>
      <c r="BD516" s="112">
        <v>45.844999999999999</v>
      </c>
      <c r="BE516" s="70">
        <v>49.15</v>
      </c>
      <c r="BF516" s="70">
        <v>49.15</v>
      </c>
      <c r="BG516" s="109">
        <v>100</v>
      </c>
      <c r="BH516" s="112">
        <v>32.25</v>
      </c>
      <c r="BI516" s="112"/>
      <c r="BJ516" s="112">
        <v>32.25</v>
      </c>
      <c r="BK516" s="112">
        <v>34.185000000000002</v>
      </c>
      <c r="BL516" s="71">
        <v>36.65</v>
      </c>
      <c r="BM516" s="71">
        <v>36.65</v>
      </c>
      <c r="BN516" s="109">
        <v>500</v>
      </c>
      <c r="BO516" s="112">
        <v>24.25</v>
      </c>
      <c r="BP516" s="112"/>
      <c r="BQ516" s="112">
        <v>24.25</v>
      </c>
      <c r="BR516" s="112">
        <v>25.705000000000002</v>
      </c>
      <c r="BS516" s="71">
        <v>27.56</v>
      </c>
      <c r="BT516" s="71">
        <v>27.56</v>
      </c>
      <c r="BU516" s="109">
        <v>1000</v>
      </c>
      <c r="BV516" s="112">
        <v>23.5</v>
      </c>
      <c r="BW516" s="112"/>
      <c r="BX516" s="112">
        <v>23.5</v>
      </c>
      <c r="BY516" s="112">
        <v>24.91</v>
      </c>
      <c r="BZ516" s="76">
        <v>26.7</v>
      </c>
      <c r="CA516" s="76">
        <v>26.7</v>
      </c>
      <c r="CB516" s="106" t="str">
        <f t="shared" si="142"/>
        <v>Heineken - Brand Fashion</v>
      </c>
      <c r="CC516" s="30"/>
      <c r="CD516" s="30"/>
      <c r="CE516" s="73"/>
      <c r="CF516" s="74"/>
      <c r="CG516" s="30"/>
      <c r="CH516" s="30"/>
      <c r="CI516" s="30">
        <v>103463</v>
      </c>
    </row>
    <row r="517" spans="1:87" ht="15" customHeight="1" x14ac:dyDescent="0.25">
      <c r="A517" s="30" t="s">
        <v>164</v>
      </c>
      <c r="B517" s="30">
        <v>88027496</v>
      </c>
      <c r="C517" s="30" t="s">
        <v>673</v>
      </c>
      <c r="D517" s="96">
        <f>VLOOKUP(B517,'Status update'!B:E,4,0)</f>
        <v>3</v>
      </c>
      <c r="E517" s="96">
        <f>D517</f>
        <v>3</v>
      </c>
      <c r="F517" s="96">
        <f>VLOOKUP(B517,'Status update'!B:D,3,0)</f>
        <v>12</v>
      </c>
      <c r="G517" s="97">
        <f t="shared" si="131"/>
        <v>12</v>
      </c>
      <c r="H517" s="30"/>
      <c r="I517" s="30"/>
      <c r="J517" s="30"/>
      <c r="K517" s="98">
        <f t="shared" si="132"/>
        <v>2.4</v>
      </c>
      <c r="L517" s="98">
        <f t="shared" si="133"/>
        <v>2.4</v>
      </c>
      <c r="M517" s="99"/>
      <c r="N517" s="100">
        <f t="shared" si="134"/>
        <v>0</v>
      </c>
      <c r="O517" s="101"/>
      <c r="P517" s="102"/>
      <c r="Q517" s="103"/>
      <c r="R517" s="103"/>
      <c r="S517" s="30" t="s">
        <v>167</v>
      </c>
      <c r="T517" s="30" t="s">
        <v>168</v>
      </c>
      <c r="U517" s="30">
        <v>29</v>
      </c>
      <c r="V517" s="30">
        <v>39</v>
      </c>
      <c r="W517" s="30">
        <v>1.5</v>
      </c>
      <c r="X517" s="30">
        <v>5</v>
      </c>
      <c r="Y517" s="30" t="s">
        <v>83</v>
      </c>
      <c r="Z517" s="30">
        <v>1</v>
      </c>
      <c r="AA517" s="30" t="s">
        <v>169</v>
      </c>
      <c r="AB517" s="30" t="s">
        <v>117</v>
      </c>
      <c r="AC517" s="30">
        <v>100</v>
      </c>
      <c r="AD517" s="30"/>
      <c r="AE517" s="75"/>
      <c r="AF517" s="73"/>
      <c r="AG517" s="104">
        <f t="shared" si="135"/>
        <v>43.25</v>
      </c>
      <c r="AH517" s="104">
        <f t="shared" si="136"/>
        <v>43.25</v>
      </c>
      <c r="AI517" s="104">
        <f t="shared" si="137"/>
        <v>45.844999999999999</v>
      </c>
      <c r="AJ517" s="104">
        <f t="shared" si="138"/>
        <v>71.59</v>
      </c>
      <c r="AK517" s="104">
        <f t="shared" si="139"/>
        <v>71.59</v>
      </c>
      <c r="AL517" s="105">
        <f t="shared" si="140"/>
        <v>49.15</v>
      </c>
      <c r="AM517" s="105">
        <f t="shared" si="141"/>
        <v>49.15</v>
      </c>
      <c r="AN517" s="105"/>
      <c r="AO517" s="105"/>
      <c r="AP517" s="39">
        <v>2</v>
      </c>
      <c r="AQ517" s="30" t="s">
        <v>91</v>
      </c>
      <c r="AR517" s="30"/>
      <c r="AS517" s="30">
        <v>5</v>
      </c>
      <c r="AT517" s="113">
        <v>63</v>
      </c>
      <c r="AU517" s="113"/>
      <c r="AV517" s="72">
        <v>63</v>
      </c>
      <c r="AW517" s="72">
        <v>66.78</v>
      </c>
      <c r="AX517" s="113">
        <v>71.59</v>
      </c>
      <c r="AY517" s="94">
        <v>71.59</v>
      </c>
      <c r="AZ517" s="108">
        <v>30</v>
      </c>
      <c r="BA517" s="112">
        <v>43.25</v>
      </c>
      <c r="BB517" s="112"/>
      <c r="BC517" s="112">
        <v>43.25</v>
      </c>
      <c r="BD517" s="112">
        <v>45.844999999999999</v>
      </c>
      <c r="BE517" s="70">
        <v>49.15</v>
      </c>
      <c r="BF517" s="70">
        <v>49.15</v>
      </c>
      <c r="BG517" s="109">
        <v>100</v>
      </c>
      <c r="BH517" s="112">
        <v>32.25</v>
      </c>
      <c r="BI517" s="112"/>
      <c r="BJ517" s="112">
        <v>32.25</v>
      </c>
      <c r="BK517" s="112">
        <v>34.185000000000002</v>
      </c>
      <c r="BL517" s="71">
        <v>36.65</v>
      </c>
      <c r="BM517" s="71">
        <v>36.65</v>
      </c>
      <c r="BN517" s="109">
        <v>500</v>
      </c>
      <c r="BO517" s="112">
        <v>24.25</v>
      </c>
      <c r="BP517" s="112"/>
      <c r="BQ517" s="112">
        <v>24.25</v>
      </c>
      <c r="BR517" s="112">
        <v>25.705000000000002</v>
      </c>
      <c r="BS517" s="71">
        <v>27.56</v>
      </c>
      <c r="BT517" s="71">
        <v>27.56</v>
      </c>
      <c r="BU517" s="109">
        <v>1000</v>
      </c>
      <c r="BV517" s="112">
        <v>23.5</v>
      </c>
      <c r="BW517" s="112"/>
      <c r="BX517" s="112">
        <v>23.5</v>
      </c>
      <c r="BY517" s="112">
        <v>24.91</v>
      </c>
      <c r="BZ517" s="76">
        <v>26.7</v>
      </c>
      <c r="CA517" s="76">
        <v>26.7</v>
      </c>
      <c r="CB517" s="106" t="str">
        <f t="shared" si="142"/>
        <v>Heineken - Brand Fashion</v>
      </c>
      <c r="CC517" s="30"/>
      <c r="CD517" s="30"/>
      <c r="CE517" s="73"/>
      <c r="CF517" s="74"/>
      <c r="CG517" s="30"/>
      <c r="CH517" s="30"/>
      <c r="CI517" s="30">
        <v>103463</v>
      </c>
    </row>
    <row r="518" spans="1:87" ht="15" customHeight="1" x14ac:dyDescent="0.25">
      <c r="A518" s="30" t="s">
        <v>164</v>
      </c>
      <c r="B518" s="30">
        <v>88027497</v>
      </c>
      <c r="C518" s="30" t="s">
        <v>674</v>
      </c>
      <c r="D518" s="96">
        <f>VLOOKUP(B518,'Status update'!B:E,4,0)</f>
        <v>3</v>
      </c>
      <c r="E518" s="96">
        <f>D518</f>
        <v>3</v>
      </c>
      <c r="F518" s="96">
        <f>VLOOKUP(B518,'Status update'!B:D,3,0)</f>
        <v>17</v>
      </c>
      <c r="G518" s="97">
        <f t="shared" si="131"/>
        <v>17</v>
      </c>
      <c r="H518" s="30"/>
      <c r="I518" s="30"/>
      <c r="J518" s="30"/>
      <c r="K518" s="98">
        <f t="shared" si="132"/>
        <v>3.4</v>
      </c>
      <c r="L518" s="98">
        <f t="shared" si="133"/>
        <v>3.4</v>
      </c>
      <c r="M518" s="99"/>
      <c r="N518" s="100">
        <f t="shared" si="134"/>
        <v>0</v>
      </c>
      <c r="O518" s="101"/>
      <c r="P518" s="102"/>
      <c r="Q518" s="103"/>
      <c r="R518" s="103"/>
      <c r="S518" s="30" t="s">
        <v>167</v>
      </c>
      <c r="T518" s="30" t="s">
        <v>168</v>
      </c>
      <c r="U518" s="30">
        <v>29</v>
      </c>
      <c r="V518" s="30">
        <v>39</v>
      </c>
      <c r="W518" s="30">
        <v>1.5</v>
      </c>
      <c r="X518" s="30">
        <v>5</v>
      </c>
      <c r="Y518" s="30" t="s">
        <v>83</v>
      </c>
      <c r="Z518" s="30">
        <v>1</v>
      </c>
      <c r="AA518" s="30" t="s">
        <v>169</v>
      </c>
      <c r="AB518" s="30" t="s">
        <v>117</v>
      </c>
      <c r="AC518" s="30">
        <v>100</v>
      </c>
      <c r="AD518" s="30"/>
      <c r="AE518" s="75"/>
      <c r="AF518" s="73"/>
      <c r="AG518" s="104">
        <f t="shared" si="135"/>
        <v>43.25</v>
      </c>
      <c r="AH518" s="104">
        <f t="shared" si="136"/>
        <v>43.25</v>
      </c>
      <c r="AI518" s="104">
        <f t="shared" si="137"/>
        <v>45.844999999999999</v>
      </c>
      <c r="AJ518" s="104">
        <f t="shared" si="138"/>
        <v>71.59</v>
      </c>
      <c r="AK518" s="104">
        <f t="shared" si="139"/>
        <v>71.59</v>
      </c>
      <c r="AL518" s="105">
        <f t="shared" si="140"/>
        <v>49.15</v>
      </c>
      <c r="AM518" s="105">
        <f t="shared" si="141"/>
        <v>49.15</v>
      </c>
      <c r="AN518" s="105"/>
      <c r="AO518" s="105"/>
      <c r="AP518" s="39">
        <v>2</v>
      </c>
      <c r="AQ518" s="30" t="s">
        <v>91</v>
      </c>
      <c r="AR518" s="30"/>
      <c r="AS518" s="30">
        <v>5</v>
      </c>
      <c r="AT518" s="113">
        <v>63</v>
      </c>
      <c r="AU518" s="113"/>
      <c r="AV518" s="72">
        <v>63</v>
      </c>
      <c r="AW518" s="72">
        <v>66.78</v>
      </c>
      <c r="AX518" s="113">
        <v>71.59</v>
      </c>
      <c r="AY518" s="94">
        <v>71.59</v>
      </c>
      <c r="AZ518" s="108">
        <v>30</v>
      </c>
      <c r="BA518" s="112">
        <v>43.25</v>
      </c>
      <c r="BB518" s="112"/>
      <c r="BC518" s="112">
        <v>43.25</v>
      </c>
      <c r="BD518" s="112">
        <v>45.844999999999999</v>
      </c>
      <c r="BE518" s="70">
        <v>49.15</v>
      </c>
      <c r="BF518" s="70">
        <v>49.15</v>
      </c>
      <c r="BG518" s="109">
        <v>100</v>
      </c>
      <c r="BH518" s="112">
        <v>32.25</v>
      </c>
      <c r="BI518" s="112"/>
      <c r="BJ518" s="112">
        <v>32.25</v>
      </c>
      <c r="BK518" s="112">
        <v>34.185000000000002</v>
      </c>
      <c r="BL518" s="71">
        <v>36.65</v>
      </c>
      <c r="BM518" s="71">
        <v>36.65</v>
      </c>
      <c r="BN518" s="109">
        <v>500</v>
      </c>
      <c r="BO518" s="112">
        <v>24.25</v>
      </c>
      <c r="BP518" s="112"/>
      <c r="BQ518" s="112">
        <v>24.25</v>
      </c>
      <c r="BR518" s="112">
        <v>25.705000000000002</v>
      </c>
      <c r="BS518" s="71">
        <v>27.56</v>
      </c>
      <c r="BT518" s="71">
        <v>27.56</v>
      </c>
      <c r="BU518" s="109">
        <v>1000</v>
      </c>
      <c r="BV518" s="112">
        <v>23.5</v>
      </c>
      <c r="BW518" s="112"/>
      <c r="BX518" s="112">
        <v>23.5</v>
      </c>
      <c r="BY518" s="112">
        <v>24.91</v>
      </c>
      <c r="BZ518" s="76">
        <v>26.7</v>
      </c>
      <c r="CA518" s="76">
        <v>26.7</v>
      </c>
      <c r="CB518" s="106" t="str">
        <f t="shared" si="142"/>
        <v>Heineken - Brand Fashion</v>
      </c>
      <c r="CC518" s="30"/>
      <c r="CD518" s="30"/>
      <c r="CE518" s="73"/>
      <c r="CF518" s="74"/>
      <c r="CG518" s="30"/>
      <c r="CH518" s="30"/>
      <c r="CI518" s="30">
        <v>103463</v>
      </c>
    </row>
    <row r="519" spans="1:87" ht="15" customHeight="1" x14ac:dyDescent="0.25">
      <c r="A519" s="30" t="s">
        <v>164</v>
      </c>
      <c r="B519" s="30">
        <v>88027498</v>
      </c>
      <c r="C519" s="30" t="s">
        <v>675</v>
      </c>
      <c r="D519" s="96">
        <f>VLOOKUP(B519,'Status update'!B:E,4,0)</f>
        <v>1</v>
      </c>
      <c r="E519" s="96">
        <v>3</v>
      </c>
      <c r="F519" s="96">
        <f>VLOOKUP(B519,'Status update'!B:D,3,0)</f>
        <v>1</v>
      </c>
      <c r="G519" s="97">
        <f t="shared" si="131"/>
        <v>1</v>
      </c>
      <c r="H519" s="30"/>
      <c r="I519" s="30"/>
      <c r="J519" s="30"/>
      <c r="K519" s="98">
        <f t="shared" si="132"/>
        <v>0.2</v>
      </c>
      <c r="L519" s="98">
        <f t="shared" si="133"/>
        <v>0.2</v>
      </c>
      <c r="M519" s="99"/>
      <c r="N519" s="100">
        <f t="shared" si="134"/>
        <v>0</v>
      </c>
      <c r="O519" s="101"/>
      <c r="P519" s="102"/>
      <c r="Q519" s="103"/>
      <c r="R519" s="103"/>
      <c r="S519" s="30" t="s">
        <v>167</v>
      </c>
      <c r="T519" s="30" t="s">
        <v>168</v>
      </c>
      <c r="U519" s="30">
        <v>29</v>
      </c>
      <c r="V519" s="30">
        <v>39</v>
      </c>
      <c r="W519" s="30">
        <v>1.5</v>
      </c>
      <c r="X519" s="30">
        <v>5</v>
      </c>
      <c r="Y519" s="30" t="s">
        <v>83</v>
      </c>
      <c r="Z519" s="30">
        <v>1</v>
      </c>
      <c r="AA519" s="30" t="s">
        <v>169</v>
      </c>
      <c r="AB519" s="30" t="s">
        <v>117</v>
      </c>
      <c r="AC519" s="30">
        <v>100</v>
      </c>
      <c r="AD519" s="30"/>
      <c r="AE519" s="75"/>
      <c r="AF519" s="73"/>
      <c r="AG519" s="104">
        <f t="shared" si="135"/>
        <v>43.25</v>
      </c>
      <c r="AH519" s="104">
        <f t="shared" si="136"/>
        <v>43.25</v>
      </c>
      <c r="AI519" s="104">
        <f t="shared" si="137"/>
        <v>45.844999999999999</v>
      </c>
      <c r="AJ519" s="104">
        <f t="shared" si="138"/>
        <v>71.59</v>
      </c>
      <c r="AK519" s="104">
        <f t="shared" si="139"/>
        <v>71.59</v>
      </c>
      <c r="AL519" s="105">
        <f t="shared" si="140"/>
        <v>49.15</v>
      </c>
      <c r="AM519" s="105">
        <f t="shared" si="141"/>
        <v>49.15</v>
      </c>
      <c r="AN519" s="105"/>
      <c r="AO519" s="105"/>
      <c r="AP519" s="39">
        <v>2</v>
      </c>
      <c r="AQ519" s="30" t="s">
        <v>91</v>
      </c>
      <c r="AR519" s="30"/>
      <c r="AS519" s="30">
        <v>5</v>
      </c>
      <c r="AT519" s="113">
        <v>63</v>
      </c>
      <c r="AU519" s="113"/>
      <c r="AV519" s="72">
        <v>63</v>
      </c>
      <c r="AW519" s="72">
        <v>66.78</v>
      </c>
      <c r="AX519" s="113">
        <v>71.59</v>
      </c>
      <c r="AY519" s="94">
        <v>71.59</v>
      </c>
      <c r="AZ519" s="108">
        <v>30</v>
      </c>
      <c r="BA519" s="112">
        <v>43.25</v>
      </c>
      <c r="BB519" s="112"/>
      <c r="BC519" s="112">
        <v>43.25</v>
      </c>
      <c r="BD519" s="112">
        <v>45.844999999999999</v>
      </c>
      <c r="BE519" s="70">
        <v>49.15</v>
      </c>
      <c r="BF519" s="70">
        <v>49.15</v>
      </c>
      <c r="BG519" s="109">
        <v>100</v>
      </c>
      <c r="BH519" s="112">
        <v>32.25</v>
      </c>
      <c r="BI519" s="112"/>
      <c r="BJ519" s="112">
        <v>32.25</v>
      </c>
      <c r="BK519" s="112">
        <v>34.185000000000002</v>
      </c>
      <c r="BL519" s="71">
        <v>36.65</v>
      </c>
      <c r="BM519" s="71">
        <v>36.65</v>
      </c>
      <c r="BN519" s="109">
        <v>500</v>
      </c>
      <c r="BO519" s="112">
        <v>24.25</v>
      </c>
      <c r="BP519" s="112"/>
      <c r="BQ519" s="112">
        <v>24.25</v>
      </c>
      <c r="BR519" s="112">
        <v>25.705000000000002</v>
      </c>
      <c r="BS519" s="71">
        <v>27.56</v>
      </c>
      <c r="BT519" s="71">
        <v>27.56</v>
      </c>
      <c r="BU519" s="109">
        <v>1000</v>
      </c>
      <c r="BV519" s="112">
        <v>23.5</v>
      </c>
      <c r="BW519" s="112"/>
      <c r="BX519" s="112">
        <v>23.5</v>
      </c>
      <c r="BY519" s="112">
        <v>24.91</v>
      </c>
      <c r="BZ519" s="76">
        <v>26.7</v>
      </c>
      <c r="CA519" s="76">
        <v>26.7</v>
      </c>
      <c r="CB519" s="106" t="str">
        <f t="shared" si="142"/>
        <v>Heineken - Brand Fashion</v>
      </c>
      <c r="CC519" s="30"/>
      <c r="CD519" s="30"/>
      <c r="CE519" s="73"/>
      <c r="CF519" s="74"/>
      <c r="CG519" s="30"/>
      <c r="CH519" s="30"/>
      <c r="CI519" s="30">
        <v>103463</v>
      </c>
    </row>
    <row r="520" spans="1:87" ht="15" customHeight="1" x14ac:dyDescent="0.25">
      <c r="A520" s="30" t="s">
        <v>164</v>
      </c>
      <c r="B520" s="30">
        <v>88027499</v>
      </c>
      <c r="C520" s="30" t="s">
        <v>676</v>
      </c>
      <c r="D520" s="96">
        <f>VLOOKUP(B520,'Status update'!B:E,4,0)</f>
        <v>1</v>
      </c>
      <c r="E520" s="96">
        <v>3</v>
      </c>
      <c r="F520" s="96">
        <f>VLOOKUP(B520,'Status update'!B:D,3,0)</f>
        <v>0</v>
      </c>
      <c r="G520" s="97">
        <f t="shared" si="131"/>
        <v>0</v>
      </c>
      <c r="H520" s="30"/>
      <c r="I520" s="30"/>
      <c r="J520" s="30"/>
      <c r="K520" s="98">
        <f t="shared" si="132"/>
        <v>0</v>
      </c>
      <c r="L520" s="98">
        <f t="shared" si="133"/>
        <v>0</v>
      </c>
      <c r="M520" s="99"/>
      <c r="N520" s="100">
        <f t="shared" si="134"/>
        <v>0</v>
      </c>
      <c r="O520" s="101"/>
      <c r="P520" s="102"/>
      <c r="Q520" s="103"/>
      <c r="R520" s="103"/>
      <c r="S520" s="30" t="s">
        <v>167</v>
      </c>
      <c r="T520" s="30" t="s">
        <v>168</v>
      </c>
      <c r="U520" s="30">
        <v>29</v>
      </c>
      <c r="V520" s="30">
        <v>39</v>
      </c>
      <c r="W520" s="30">
        <v>1.5</v>
      </c>
      <c r="X520" s="30">
        <v>5</v>
      </c>
      <c r="Y520" s="30" t="s">
        <v>83</v>
      </c>
      <c r="Z520" s="30">
        <v>1</v>
      </c>
      <c r="AA520" s="30" t="s">
        <v>169</v>
      </c>
      <c r="AB520" s="30" t="s">
        <v>117</v>
      </c>
      <c r="AC520" s="30">
        <v>100</v>
      </c>
      <c r="AD520" s="30"/>
      <c r="AE520" s="75"/>
      <c r="AF520" s="73"/>
      <c r="AG520" s="104">
        <f t="shared" si="135"/>
        <v>43.25</v>
      </c>
      <c r="AH520" s="104">
        <f t="shared" si="136"/>
        <v>43.25</v>
      </c>
      <c r="AI520" s="104">
        <f t="shared" si="137"/>
        <v>45.844999999999999</v>
      </c>
      <c r="AJ520" s="104">
        <f t="shared" si="138"/>
        <v>71.59</v>
      </c>
      <c r="AK520" s="104">
        <f t="shared" si="139"/>
        <v>71.59</v>
      </c>
      <c r="AL520" s="105">
        <f t="shared" si="140"/>
        <v>49.15</v>
      </c>
      <c r="AM520" s="105">
        <f t="shared" si="141"/>
        <v>49.15</v>
      </c>
      <c r="AN520" s="105"/>
      <c r="AO520" s="105"/>
      <c r="AP520" s="39">
        <v>2</v>
      </c>
      <c r="AQ520" s="30" t="s">
        <v>91</v>
      </c>
      <c r="AR520" s="30"/>
      <c r="AS520" s="30">
        <v>5</v>
      </c>
      <c r="AT520" s="113">
        <v>63</v>
      </c>
      <c r="AU520" s="113"/>
      <c r="AV520" s="72">
        <v>63</v>
      </c>
      <c r="AW520" s="72">
        <v>66.78</v>
      </c>
      <c r="AX520" s="113">
        <v>71.59</v>
      </c>
      <c r="AY520" s="94">
        <v>71.59</v>
      </c>
      <c r="AZ520" s="108">
        <v>30</v>
      </c>
      <c r="BA520" s="112">
        <v>43.25</v>
      </c>
      <c r="BB520" s="112"/>
      <c r="BC520" s="112">
        <v>43.25</v>
      </c>
      <c r="BD520" s="112">
        <v>45.844999999999999</v>
      </c>
      <c r="BE520" s="70">
        <v>49.15</v>
      </c>
      <c r="BF520" s="70">
        <v>49.15</v>
      </c>
      <c r="BG520" s="109">
        <v>100</v>
      </c>
      <c r="BH520" s="112">
        <v>32.25</v>
      </c>
      <c r="BI520" s="112"/>
      <c r="BJ520" s="112">
        <v>32.25</v>
      </c>
      <c r="BK520" s="112">
        <v>34.185000000000002</v>
      </c>
      <c r="BL520" s="71">
        <v>36.65</v>
      </c>
      <c r="BM520" s="71">
        <v>36.65</v>
      </c>
      <c r="BN520" s="109">
        <v>500</v>
      </c>
      <c r="BO520" s="112">
        <v>24.25</v>
      </c>
      <c r="BP520" s="112"/>
      <c r="BQ520" s="112">
        <v>24.25</v>
      </c>
      <c r="BR520" s="112">
        <v>25.705000000000002</v>
      </c>
      <c r="BS520" s="71">
        <v>27.56</v>
      </c>
      <c r="BT520" s="71">
        <v>27.56</v>
      </c>
      <c r="BU520" s="109">
        <v>1000</v>
      </c>
      <c r="BV520" s="112">
        <v>23.5</v>
      </c>
      <c r="BW520" s="112"/>
      <c r="BX520" s="112">
        <v>23.5</v>
      </c>
      <c r="BY520" s="112">
        <v>24.91</v>
      </c>
      <c r="BZ520" s="76">
        <v>26.7</v>
      </c>
      <c r="CA520" s="76">
        <v>26.7</v>
      </c>
      <c r="CB520" s="106" t="str">
        <f t="shared" si="142"/>
        <v>Heineken - Brand Fashion</v>
      </c>
      <c r="CC520" s="30"/>
      <c r="CD520" s="30"/>
      <c r="CE520" s="73"/>
      <c r="CF520" s="74"/>
      <c r="CG520" s="30"/>
      <c r="CH520" s="30"/>
      <c r="CI520" s="30">
        <v>103463</v>
      </c>
    </row>
    <row r="521" spans="1:87" ht="15" customHeight="1" x14ac:dyDescent="0.25">
      <c r="A521" s="30" t="s">
        <v>164</v>
      </c>
      <c r="B521" s="30">
        <v>88027500</v>
      </c>
      <c r="C521" s="30" t="s">
        <v>677</v>
      </c>
      <c r="D521" s="96">
        <f>VLOOKUP(B521,'Status update'!B:E,4,0)</f>
        <v>1</v>
      </c>
      <c r="E521" s="96">
        <v>3</v>
      </c>
      <c r="F521" s="96">
        <f>VLOOKUP(B521,'Status update'!B:D,3,0)</f>
        <v>1</v>
      </c>
      <c r="G521" s="97">
        <f t="shared" si="131"/>
        <v>1</v>
      </c>
      <c r="H521" s="30"/>
      <c r="I521" s="30"/>
      <c r="J521" s="30"/>
      <c r="K521" s="98">
        <f t="shared" si="132"/>
        <v>0.2</v>
      </c>
      <c r="L521" s="98">
        <f t="shared" si="133"/>
        <v>0.2</v>
      </c>
      <c r="M521" s="99"/>
      <c r="N521" s="100">
        <f t="shared" si="134"/>
        <v>0</v>
      </c>
      <c r="O521" s="101">
        <v>1</v>
      </c>
      <c r="P521" s="102"/>
      <c r="Q521" s="103"/>
      <c r="R521" s="103"/>
      <c r="S521" s="30" t="s">
        <v>167</v>
      </c>
      <c r="T521" s="30" t="s">
        <v>168</v>
      </c>
      <c r="U521" s="30">
        <v>29</v>
      </c>
      <c r="V521" s="30">
        <v>39</v>
      </c>
      <c r="W521" s="30">
        <v>1.5</v>
      </c>
      <c r="X521" s="30">
        <v>5</v>
      </c>
      <c r="Y521" s="30" t="s">
        <v>83</v>
      </c>
      <c r="Z521" s="30">
        <v>1</v>
      </c>
      <c r="AA521" s="30" t="s">
        <v>169</v>
      </c>
      <c r="AB521" s="30" t="s">
        <v>117</v>
      </c>
      <c r="AC521" s="30">
        <v>100</v>
      </c>
      <c r="AD521" s="30"/>
      <c r="AE521" s="75"/>
      <c r="AF521" s="73"/>
      <c r="AG521" s="104">
        <f t="shared" si="135"/>
        <v>43.25</v>
      </c>
      <c r="AH521" s="104">
        <f t="shared" si="136"/>
        <v>43.25</v>
      </c>
      <c r="AI521" s="104">
        <f t="shared" si="137"/>
        <v>45.844999999999999</v>
      </c>
      <c r="AJ521" s="104">
        <f t="shared" si="138"/>
        <v>71.59</v>
      </c>
      <c r="AK521" s="104">
        <f t="shared" si="139"/>
        <v>71.59</v>
      </c>
      <c r="AL521" s="105">
        <f t="shared" si="140"/>
        <v>49.15</v>
      </c>
      <c r="AM521" s="105">
        <f t="shared" si="141"/>
        <v>49.15</v>
      </c>
      <c r="AN521" s="105"/>
      <c r="AO521" s="105"/>
      <c r="AP521" s="39">
        <v>2</v>
      </c>
      <c r="AQ521" s="30" t="s">
        <v>91</v>
      </c>
      <c r="AR521" s="30"/>
      <c r="AS521" s="30">
        <v>5</v>
      </c>
      <c r="AT521" s="113">
        <v>63</v>
      </c>
      <c r="AU521" s="113"/>
      <c r="AV521" s="72">
        <v>63</v>
      </c>
      <c r="AW521" s="72">
        <v>66.78</v>
      </c>
      <c r="AX521" s="113">
        <v>71.59</v>
      </c>
      <c r="AY521" s="94">
        <v>71.59</v>
      </c>
      <c r="AZ521" s="108">
        <v>30</v>
      </c>
      <c r="BA521" s="112">
        <v>43.25</v>
      </c>
      <c r="BB521" s="112"/>
      <c r="BC521" s="112">
        <v>43.25</v>
      </c>
      <c r="BD521" s="112">
        <v>45.844999999999999</v>
      </c>
      <c r="BE521" s="70">
        <v>49.15</v>
      </c>
      <c r="BF521" s="70">
        <v>49.15</v>
      </c>
      <c r="BG521" s="109">
        <v>100</v>
      </c>
      <c r="BH521" s="112">
        <v>32.25</v>
      </c>
      <c r="BI521" s="112"/>
      <c r="BJ521" s="112">
        <v>32.25</v>
      </c>
      <c r="BK521" s="112">
        <v>34.185000000000002</v>
      </c>
      <c r="BL521" s="71">
        <v>36.65</v>
      </c>
      <c r="BM521" s="71">
        <v>36.65</v>
      </c>
      <c r="BN521" s="109">
        <v>500</v>
      </c>
      <c r="BO521" s="112">
        <v>24.25</v>
      </c>
      <c r="BP521" s="112"/>
      <c r="BQ521" s="112">
        <v>24.25</v>
      </c>
      <c r="BR521" s="112">
        <v>25.705000000000002</v>
      </c>
      <c r="BS521" s="71">
        <v>27.56</v>
      </c>
      <c r="BT521" s="71">
        <v>27.56</v>
      </c>
      <c r="BU521" s="109">
        <v>1000</v>
      </c>
      <c r="BV521" s="112">
        <v>23.5</v>
      </c>
      <c r="BW521" s="112"/>
      <c r="BX521" s="112">
        <v>23.5</v>
      </c>
      <c r="BY521" s="112">
        <v>24.91</v>
      </c>
      <c r="BZ521" s="76">
        <v>26.7</v>
      </c>
      <c r="CA521" s="76">
        <v>26.7</v>
      </c>
      <c r="CB521" s="106" t="str">
        <f t="shared" si="142"/>
        <v>Heineken - Brand Fashion</v>
      </c>
      <c r="CC521" s="30"/>
      <c r="CD521" s="30"/>
      <c r="CE521" s="73"/>
      <c r="CF521" s="74"/>
      <c r="CG521" s="30"/>
      <c r="CH521" s="30"/>
      <c r="CI521" s="30">
        <v>103463</v>
      </c>
    </row>
    <row r="522" spans="1:87" ht="15" customHeight="1" x14ac:dyDescent="0.25">
      <c r="A522" s="30" t="s">
        <v>188</v>
      </c>
      <c r="B522" s="30">
        <v>88027502</v>
      </c>
      <c r="C522" s="30" t="s">
        <v>678</v>
      </c>
      <c r="D522" s="96">
        <f>VLOOKUP(B522,'Status update'!B:E,4,0)</f>
        <v>1</v>
      </c>
      <c r="E522" s="96">
        <v>3</v>
      </c>
      <c r="F522" s="96">
        <f>VLOOKUP(B522,'Status update'!B:D,3,0)</f>
        <v>0</v>
      </c>
      <c r="G522" s="97">
        <f t="shared" si="131"/>
        <v>0</v>
      </c>
      <c r="H522" s="30"/>
      <c r="I522" s="30"/>
      <c r="J522" s="30"/>
      <c r="K522" s="98">
        <f t="shared" si="132"/>
        <v>0</v>
      </c>
      <c r="L522" s="98">
        <f t="shared" si="133"/>
        <v>0</v>
      </c>
      <c r="M522" s="99"/>
      <c r="N522" s="100">
        <f t="shared" si="134"/>
        <v>0</v>
      </c>
      <c r="O522" s="101"/>
      <c r="P522" s="102"/>
      <c r="Q522" s="103"/>
      <c r="R522" s="103"/>
      <c r="S522" s="30" t="s">
        <v>167</v>
      </c>
      <c r="T522" s="30" t="s">
        <v>168</v>
      </c>
      <c r="U522" s="30">
        <v>29</v>
      </c>
      <c r="V522" s="30">
        <v>39</v>
      </c>
      <c r="W522" s="30">
        <v>1.5</v>
      </c>
      <c r="X522" s="30">
        <v>5</v>
      </c>
      <c r="Y522" s="30" t="s">
        <v>83</v>
      </c>
      <c r="Z522" s="30">
        <v>1</v>
      </c>
      <c r="AA522" s="30" t="s">
        <v>169</v>
      </c>
      <c r="AB522" s="30" t="s">
        <v>117</v>
      </c>
      <c r="AC522" s="30">
        <v>100</v>
      </c>
      <c r="AD522" s="30"/>
      <c r="AE522" s="75"/>
      <c r="AF522" s="73"/>
      <c r="AG522" s="104">
        <f t="shared" si="135"/>
        <v>65.95</v>
      </c>
      <c r="AH522" s="104">
        <f t="shared" si="136"/>
        <v>65.95</v>
      </c>
      <c r="AI522" s="104">
        <f t="shared" si="137"/>
        <v>69.907000000000011</v>
      </c>
      <c r="AJ522" s="104">
        <f t="shared" si="138"/>
        <v>74.94</v>
      </c>
      <c r="AK522" s="104">
        <f t="shared" si="139"/>
        <v>74.94</v>
      </c>
      <c r="AL522" s="105">
        <f t="shared" si="140"/>
        <v>74.94</v>
      </c>
      <c r="AM522" s="105">
        <f t="shared" si="141"/>
        <v>74.94</v>
      </c>
      <c r="AN522" s="105"/>
      <c r="AO522" s="105"/>
      <c r="AP522" s="39">
        <f t="shared" si="130"/>
        <v>1</v>
      </c>
      <c r="AQ522" s="30" t="s">
        <v>91</v>
      </c>
      <c r="AR522" s="30"/>
      <c r="AS522" s="30">
        <v>5</v>
      </c>
      <c r="AT522" s="113">
        <v>65.95</v>
      </c>
      <c r="AU522" s="113"/>
      <c r="AV522" s="72">
        <v>65.95</v>
      </c>
      <c r="AW522" s="72">
        <v>69.907000000000011</v>
      </c>
      <c r="AX522" s="113">
        <v>74.94</v>
      </c>
      <c r="AY522" s="94">
        <v>74.94</v>
      </c>
      <c r="AZ522" s="108">
        <v>30</v>
      </c>
      <c r="BA522" s="112">
        <v>46.25</v>
      </c>
      <c r="BB522" s="112"/>
      <c r="BC522" s="112">
        <v>46.25</v>
      </c>
      <c r="BD522" s="112">
        <v>49.025000000000006</v>
      </c>
      <c r="BE522" s="70">
        <v>52.56</v>
      </c>
      <c r="BF522" s="70">
        <v>52.56</v>
      </c>
      <c r="BG522" s="109">
        <v>100</v>
      </c>
      <c r="BH522" s="112">
        <v>34.950000000000003</v>
      </c>
      <c r="BI522" s="112"/>
      <c r="BJ522" s="112">
        <v>34.950000000000003</v>
      </c>
      <c r="BK522" s="112">
        <v>37.047000000000004</v>
      </c>
      <c r="BL522" s="71">
        <v>39.72</v>
      </c>
      <c r="BM522" s="71">
        <v>39.72</v>
      </c>
      <c r="BN522" s="109">
        <v>500</v>
      </c>
      <c r="BO522" s="112">
        <v>26.75</v>
      </c>
      <c r="BP522" s="112"/>
      <c r="BQ522" s="112">
        <v>26.75</v>
      </c>
      <c r="BR522" s="112">
        <v>28.355</v>
      </c>
      <c r="BS522" s="71">
        <v>30.4</v>
      </c>
      <c r="BT522" s="71">
        <v>30.4</v>
      </c>
      <c r="BU522" s="109">
        <v>1000</v>
      </c>
      <c r="BV522" s="112">
        <v>26.25</v>
      </c>
      <c r="BW522" s="112"/>
      <c r="BX522" s="112">
        <v>26.25</v>
      </c>
      <c r="BY522" s="112">
        <v>27.825000000000003</v>
      </c>
      <c r="BZ522" s="76">
        <v>29.83</v>
      </c>
      <c r="CA522" s="76">
        <v>29.83</v>
      </c>
      <c r="CB522" s="106" t="str">
        <f t="shared" si="142"/>
        <v>Heineken - 0.0</v>
      </c>
      <c r="CC522" s="30"/>
      <c r="CD522" s="30"/>
      <c r="CE522" s="73"/>
      <c r="CF522" s="74"/>
      <c r="CG522" s="30"/>
      <c r="CH522" s="30"/>
      <c r="CI522" s="30">
        <v>103463</v>
      </c>
    </row>
    <row r="523" spans="1:87" ht="15" customHeight="1" x14ac:dyDescent="0.25">
      <c r="A523" s="30" t="s">
        <v>188</v>
      </c>
      <c r="B523" s="30">
        <v>88027503</v>
      </c>
      <c r="C523" s="30" t="s">
        <v>679</v>
      </c>
      <c r="D523" s="96">
        <f>VLOOKUP(B523,'Status update'!B:E,4,0)</f>
        <v>1</v>
      </c>
      <c r="E523" s="96">
        <v>3</v>
      </c>
      <c r="F523" s="96">
        <f>VLOOKUP(B523,'Status update'!B:D,3,0)</f>
        <v>0</v>
      </c>
      <c r="G523" s="97">
        <f t="shared" si="131"/>
        <v>0</v>
      </c>
      <c r="H523" s="30"/>
      <c r="I523" s="30"/>
      <c r="J523" s="30"/>
      <c r="K523" s="98">
        <f t="shared" si="132"/>
        <v>0</v>
      </c>
      <c r="L523" s="98">
        <f t="shared" si="133"/>
        <v>0</v>
      </c>
      <c r="M523" s="99"/>
      <c r="N523" s="100">
        <f t="shared" si="134"/>
        <v>0</v>
      </c>
      <c r="O523" s="101"/>
      <c r="P523" s="102"/>
      <c r="Q523" s="103"/>
      <c r="R523" s="103"/>
      <c r="S523" s="30" t="s">
        <v>167</v>
      </c>
      <c r="T523" s="30" t="s">
        <v>168</v>
      </c>
      <c r="U523" s="30">
        <v>29</v>
      </c>
      <c r="V523" s="30">
        <v>39</v>
      </c>
      <c r="W523" s="30">
        <v>1.5</v>
      </c>
      <c r="X523" s="30">
        <v>5</v>
      </c>
      <c r="Y523" s="30" t="s">
        <v>83</v>
      </c>
      <c r="Z523" s="30">
        <v>1</v>
      </c>
      <c r="AA523" s="30" t="s">
        <v>169</v>
      </c>
      <c r="AB523" s="30" t="s">
        <v>117</v>
      </c>
      <c r="AC523" s="30">
        <v>100</v>
      </c>
      <c r="AD523" s="30"/>
      <c r="AE523" s="75"/>
      <c r="AF523" s="73"/>
      <c r="AG523" s="104">
        <f t="shared" si="135"/>
        <v>65.95</v>
      </c>
      <c r="AH523" s="104">
        <f t="shared" si="136"/>
        <v>65.95</v>
      </c>
      <c r="AI523" s="104">
        <f t="shared" si="137"/>
        <v>69.907000000000011</v>
      </c>
      <c r="AJ523" s="104">
        <f t="shared" si="138"/>
        <v>74.94</v>
      </c>
      <c r="AK523" s="104">
        <f t="shared" si="139"/>
        <v>74.94</v>
      </c>
      <c r="AL523" s="105">
        <f t="shared" si="140"/>
        <v>74.94</v>
      </c>
      <c r="AM523" s="105">
        <f t="shared" si="141"/>
        <v>74.94</v>
      </c>
      <c r="AN523" s="105"/>
      <c r="AO523" s="105"/>
      <c r="AP523" s="39">
        <f t="shared" si="130"/>
        <v>1</v>
      </c>
      <c r="AQ523" s="30" t="s">
        <v>91</v>
      </c>
      <c r="AR523" s="30"/>
      <c r="AS523" s="30">
        <v>5</v>
      </c>
      <c r="AT523" s="113">
        <v>65.95</v>
      </c>
      <c r="AU523" s="113"/>
      <c r="AV523" s="72">
        <v>65.95</v>
      </c>
      <c r="AW523" s="72">
        <v>69.907000000000011</v>
      </c>
      <c r="AX523" s="113">
        <v>74.94</v>
      </c>
      <c r="AY523" s="94">
        <v>74.94</v>
      </c>
      <c r="AZ523" s="108">
        <v>30</v>
      </c>
      <c r="BA523" s="112">
        <v>46.25</v>
      </c>
      <c r="BB523" s="112"/>
      <c r="BC523" s="112">
        <v>46.25</v>
      </c>
      <c r="BD523" s="112">
        <v>49.025000000000006</v>
      </c>
      <c r="BE523" s="70">
        <v>52.56</v>
      </c>
      <c r="BF523" s="70">
        <v>52.56</v>
      </c>
      <c r="BG523" s="109">
        <v>100</v>
      </c>
      <c r="BH523" s="112">
        <v>34.950000000000003</v>
      </c>
      <c r="BI523" s="112"/>
      <c r="BJ523" s="112">
        <v>34.950000000000003</v>
      </c>
      <c r="BK523" s="112">
        <v>37.047000000000004</v>
      </c>
      <c r="BL523" s="71">
        <v>39.72</v>
      </c>
      <c r="BM523" s="71">
        <v>39.72</v>
      </c>
      <c r="BN523" s="109">
        <v>500</v>
      </c>
      <c r="BO523" s="112">
        <v>26.75</v>
      </c>
      <c r="BP523" s="112"/>
      <c r="BQ523" s="112">
        <v>26.75</v>
      </c>
      <c r="BR523" s="112">
        <v>28.355</v>
      </c>
      <c r="BS523" s="71">
        <v>30.4</v>
      </c>
      <c r="BT523" s="71">
        <v>30.4</v>
      </c>
      <c r="BU523" s="109">
        <v>1000</v>
      </c>
      <c r="BV523" s="112">
        <v>26.25</v>
      </c>
      <c r="BW523" s="112"/>
      <c r="BX523" s="112">
        <v>26.25</v>
      </c>
      <c r="BY523" s="112">
        <v>27.825000000000003</v>
      </c>
      <c r="BZ523" s="76">
        <v>29.83</v>
      </c>
      <c r="CA523" s="76">
        <v>29.83</v>
      </c>
      <c r="CB523" s="106" t="str">
        <f t="shared" si="142"/>
        <v>Heineken - 0.0</v>
      </c>
      <c r="CC523" s="30"/>
      <c r="CD523" s="30"/>
      <c r="CE523" s="73"/>
      <c r="CF523" s="74"/>
      <c r="CG523" s="30"/>
      <c r="CH523" s="30"/>
      <c r="CI523" s="30">
        <v>103463</v>
      </c>
    </row>
    <row r="524" spans="1:87" ht="15" customHeight="1" x14ac:dyDescent="0.25">
      <c r="A524" s="30" t="s">
        <v>188</v>
      </c>
      <c r="B524" s="30">
        <v>88027504</v>
      </c>
      <c r="C524" s="30" t="s">
        <v>680</v>
      </c>
      <c r="D524" s="96">
        <f>VLOOKUP(B524,'Status update'!B:E,4,0)</f>
        <v>1</v>
      </c>
      <c r="E524" s="96">
        <v>3</v>
      </c>
      <c r="F524" s="96">
        <f>VLOOKUP(B524,'Status update'!B:D,3,0)</f>
        <v>0</v>
      </c>
      <c r="G524" s="97">
        <f t="shared" si="131"/>
        <v>0</v>
      </c>
      <c r="H524" s="30"/>
      <c r="I524" s="30"/>
      <c r="J524" s="30"/>
      <c r="K524" s="98">
        <f t="shared" si="132"/>
        <v>0</v>
      </c>
      <c r="L524" s="98">
        <f t="shared" si="133"/>
        <v>0</v>
      </c>
      <c r="M524" s="99"/>
      <c r="N524" s="100">
        <f t="shared" si="134"/>
        <v>0</v>
      </c>
      <c r="O524" s="101"/>
      <c r="P524" s="102"/>
      <c r="Q524" s="103"/>
      <c r="R524" s="103"/>
      <c r="S524" s="30" t="s">
        <v>167</v>
      </c>
      <c r="T524" s="30" t="s">
        <v>168</v>
      </c>
      <c r="U524" s="30">
        <v>29</v>
      </c>
      <c r="V524" s="30">
        <v>39</v>
      </c>
      <c r="W524" s="30">
        <v>1.5</v>
      </c>
      <c r="X524" s="30">
        <v>5</v>
      </c>
      <c r="Y524" s="30" t="s">
        <v>83</v>
      </c>
      <c r="Z524" s="30">
        <v>1</v>
      </c>
      <c r="AA524" s="30" t="s">
        <v>169</v>
      </c>
      <c r="AB524" s="30" t="s">
        <v>117</v>
      </c>
      <c r="AC524" s="30">
        <v>100</v>
      </c>
      <c r="AD524" s="30"/>
      <c r="AE524" s="75"/>
      <c r="AF524" s="73"/>
      <c r="AG524" s="104">
        <f t="shared" si="135"/>
        <v>65.95</v>
      </c>
      <c r="AH524" s="104">
        <f t="shared" si="136"/>
        <v>65.95</v>
      </c>
      <c r="AI524" s="104">
        <f t="shared" si="137"/>
        <v>69.907000000000011</v>
      </c>
      <c r="AJ524" s="104">
        <f t="shared" si="138"/>
        <v>74.94</v>
      </c>
      <c r="AK524" s="104">
        <f t="shared" si="139"/>
        <v>74.94</v>
      </c>
      <c r="AL524" s="105">
        <f t="shared" si="140"/>
        <v>74.94</v>
      </c>
      <c r="AM524" s="105">
        <f t="shared" si="141"/>
        <v>74.94</v>
      </c>
      <c r="AN524" s="105"/>
      <c r="AO524" s="105"/>
      <c r="AP524" s="39">
        <f t="shared" ref="AP524:AP547" si="143">IF($F524&lt;=AZ524,1,(IF($F524&lt;=BG524,2,(IF($F524&lt;=BN524,3,(IF($F524&lt;=BU524,4,5)))))))</f>
        <v>1</v>
      </c>
      <c r="AQ524" s="30" t="s">
        <v>91</v>
      </c>
      <c r="AR524" s="30"/>
      <c r="AS524" s="30">
        <v>5</v>
      </c>
      <c r="AT524" s="113">
        <v>65.95</v>
      </c>
      <c r="AU524" s="113"/>
      <c r="AV524" s="72">
        <v>65.95</v>
      </c>
      <c r="AW524" s="72">
        <v>69.907000000000011</v>
      </c>
      <c r="AX524" s="113">
        <v>74.94</v>
      </c>
      <c r="AY524" s="94">
        <v>74.94</v>
      </c>
      <c r="AZ524" s="108">
        <v>30</v>
      </c>
      <c r="BA524" s="112">
        <v>46.25</v>
      </c>
      <c r="BB524" s="112"/>
      <c r="BC524" s="112">
        <v>46.25</v>
      </c>
      <c r="BD524" s="112">
        <v>49.025000000000006</v>
      </c>
      <c r="BE524" s="70">
        <v>52.56</v>
      </c>
      <c r="BF524" s="70">
        <v>52.56</v>
      </c>
      <c r="BG524" s="109">
        <v>100</v>
      </c>
      <c r="BH524" s="112">
        <v>34.950000000000003</v>
      </c>
      <c r="BI524" s="112"/>
      <c r="BJ524" s="112">
        <v>34.950000000000003</v>
      </c>
      <c r="BK524" s="112">
        <v>37.047000000000004</v>
      </c>
      <c r="BL524" s="71">
        <v>39.72</v>
      </c>
      <c r="BM524" s="71">
        <v>39.72</v>
      </c>
      <c r="BN524" s="109">
        <v>500</v>
      </c>
      <c r="BO524" s="112">
        <v>26.75</v>
      </c>
      <c r="BP524" s="112"/>
      <c r="BQ524" s="112">
        <v>26.75</v>
      </c>
      <c r="BR524" s="112">
        <v>28.355</v>
      </c>
      <c r="BS524" s="71">
        <v>30.4</v>
      </c>
      <c r="BT524" s="71">
        <v>30.4</v>
      </c>
      <c r="BU524" s="109">
        <v>1000</v>
      </c>
      <c r="BV524" s="112">
        <v>26.25</v>
      </c>
      <c r="BW524" s="112"/>
      <c r="BX524" s="112">
        <v>26.25</v>
      </c>
      <c r="BY524" s="112">
        <v>27.825000000000003</v>
      </c>
      <c r="BZ524" s="76">
        <v>29.83</v>
      </c>
      <c r="CA524" s="76">
        <v>29.83</v>
      </c>
      <c r="CB524" s="106" t="str">
        <f t="shared" si="142"/>
        <v>Heineken - 0.0</v>
      </c>
      <c r="CC524" s="30"/>
      <c r="CD524" s="30"/>
      <c r="CE524" s="73"/>
      <c r="CF524" s="74"/>
      <c r="CG524" s="30"/>
      <c r="CH524" s="30"/>
      <c r="CI524" s="30">
        <v>103463</v>
      </c>
    </row>
    <row r="525" spans="1:87" ht="15" customHeight="1" x14ac:dyDescent="0.25">
      <c r="A525" s="30" t="s">
        <v>188</v>
      </c>
      <c r="B525" s="30">
        <v>88027505</v>
      </c>
      <c r="C525" s="30" t="s">
        <v>681</v>
      </c>
      <c r="D525" s="96">
        <f>VLOOKUP(B525,'Status update'!B:E,4,0)</f>
        <v>3</v>
      </c>
      <c r="E525" s="96">
        <f>D525</f>
        <v>3</v>
      </c>
      <c r="F525" s="96">
        <f>VLOOKUP(B525,'Status update'!B:D,3,0)</f>
        <v>5</v>
      </c>
      <c r="G525" s="97">
        <f t="shared" si="131"/>
        <v>5</v>
      </c>
      <c r="H525" s="30"/>
      <c r="I525" s="30"/>
      <c r="J525" s="30"/>
      <c r="K525" s="98">
        <f t="shared" si="132"/>
        <v>1</v>
      </c>
      <c r="L525" s="98">
        <f t="shared" si="133"/>
        <v>1</v>
      </c>
      <c r="M525" s="99"/>
      <c r="N525" s="100">
        <f t="shared" si="134"/>
        <v>0</v>
      </c>
      <c r="O525" s="101"/>
      <c r="P525" s="102"/>
      <c r="Q525" s="103"/>
      <c r="R525" s="103"/>
      <c r="S525" s="30" t="s">
        <v>167</v>
      </c>
      <c r="T525" s="30" t="s">
        <v>168</v>
      </c>
      <c r="U525" s="30">
        <v>29</v>
      </c>
      <c r="V525" s="30">
        <v>39</v>
      </c>
      <c r="W525" s="30">
        <v>1.5</v>
      </c>
      <c r="X525" s="30">
        <v>5</v>
      </c>
      <c r="Y525" s="30" t="s">
        <v>83</v>
      </c>
      <c r="Z525" s="30">
        <v>1</v>
      </c>
      <c r="AA525" s="30" t="s">
        <v>169</v>
      </c>
      <c r="AB525" s="30" t="s">
        <v>117</v>
      </c>
      <c r="AC525" s="30">
        <v>100</v>
      </c>
      <c r="AD525" s="30"/>
      <c r="AE525" s="75"/>
      <c r="AF525" s="73"/>
      <c r="AG525" s="104">
        <f t="shared" si="135"/>
        <v>65.95</v>
      </c>
      <c r="AH525" s="104">
        <f t="shared" si="136"/>
        <v>65.95</v>
      </c>
      <c r="AI525" s="104">
        <f t="shared" si="137"/>
        <v>69.907000000000011</v>
      </c>
      <c r="AJ525" s="104">
        <f t="shared" si="138"/>
        <v>74.94</v>
      </c>
      <c r="AK525" s="104">
        <f t="shared" si="139"/>
        <v>74.94</v>
      </c>
      <c r="AL525" s="105">
        <f t="shared" si="140"/>
        <v>74.94</v>
      </c>
      <c r="AM525" s="105">
        <f t="shared" si="141"/>
        <v>74.94</v>
      </c>
      <c r="AN525" s="105"/>
      <c r="AO525" s="105"/>
      <c r="AP525" s="39">
        <f t="shared" si="143"/>
        <v>1</v>
      </c>
      <c r="AQ525" s="30" t="s">
        <v>91</v>
      </c>
      <c r="AR525" s="30"/>
      <c r="AS525" s="30">
        <v>5</v>
      </c>
      <c r="AT525" s="113">
        <v>65.95</v>
      </c>
      <c r="AU525" s="113"/>
      <c r="AV525" s="72">
        <v>65.95</v>
      </c>
      <c r="AW525" s="72">
        <v>69.907000000000011</v>
      </c>
      <c r="AX525" s="113">
        <v>74.94</v>
      </c>
      <c r="AY525" s="94">
        <v>74.94</v>
      </c>
      <c r="AZ525" s="108">
        <v>30</v>
      </c>
      <c r="BA525" s="112">
        <v>46.25</v>
      </c>
      <c r="BB525" s="112"/>
      <c r="BC525" s="112">
        <v>46.25</v>
      </c>
      <c r="BD525" s="112">
        <v>49.025000000000006</v>
      </c>
      <c r="BE525" s="70">
        <v>52.56</v>
      </c>
      <c r="BF525" s="70">
        <v>52.56</v>
      </c>
      <c r="BG525" s="109">
        <v>100</v>
      </c>
      <c r="BH525" s="112">
        <v>34.950000000000003</v>
      </c>
      <c r="BI525" s="112"/>
      <c r="BJ525" s="112">
        <v>34.950000000000003</v>
      </c>
      <c r="BK525" s="112">
        <v>37.047000000000004</v>
      </c>
      <c r="BL525" s="71">
        <v>39.72</v>
      </c>
      <c r="BM525" s="71">
        <v>39.72</v>
      </c>
      <c r="BN525" s="109">
        <v>500</v>
      </c>
      <c r="BO525" s="112">
        <v>26.75</v>
      </c>
      <c r="BP525" s="112"/>
      <c r="BQ525" s="112">
        <v>26.75</v>
      </c>
      <c r="BR525" s="112">
        <v>28.355</v>
      </c>
      <c r="BS525" s="71">
        <v>30.4</v>
      </c>
      <c r="BT525" s="71">
        <v>30.4</v>
      </c>
      <c r="BU525" s="109">
        <v>1000</v>
      </c>
      <c r="BV525" s="112">
        <v>26.25</v>
      </c>
      <c r="BW525" s="112"/>
      <c r="BX525" s="112">
        <v>26.25</v>
      </c>
      <c r="BY525" s="112">
        <v>27.825000000000003</v>
      </c>
      <c r="BZ525" s="76">
        <v>29.83</v>
      </c>
      <c r="CA525" s="76">
        <v>29.83</v>
      </c>
      <c r="CB525" s="106" t="str">
        <f t="shared" si="142"/>
        <v>Heineken - 0.0</v>
      </c>
      <c r="CC525" s="30"/>
      <c r="CD525" s="30"/>
      <c r="CE525" s="73"/>
      <c r="CF525" s="74"/>
      <c r="CG525" s="30"/>
      <c r="CH525" s="30"/>
      <c r="CI525" s="30">
        <v>103463</v>
      </c>
    </row>
    <row r="526" spans="1:87" ht="15" customHeight="1" x14ac:dyDescent="0.25">
      <c r="A526" s="30" t="s">
        <v>188</v>
      </c>
      <c r="B526" s="30">
        <v>88027506</v>
      </c>
      <c r="C526" s="30" t="s">
        <v>682</v>
      </c>
      <c r="D526" s="96">
        <f>VLOOKUP(B526,'Status update'!B:E,4,0)</f>
        <v>3</v>
      </c>
      <c r="E526" s="96">
        <f>D526</f>
        <v>3</v>
      </c>
      <c r="F526" s="96">
        <f>VLOOKUP(B526,'Status update'!B:D,3,0)</f>
        <v>5</v>
      </c>
      <c r="G526" s="97">
        <f t="shared" si="131"/>
        <v>5</v>
      </c>
      <c r="H526" s="30"/>
      <c r="I526" s="30"/>
      <c r="J526" s="30"/>
      <c r="K526" s="98">
        <f t="shared" si="132"/>
        <v>1</v>
      </c>
      <c r="L526" s="98">
        <f t="shared" si="133"/>
        <v>1</v>
      </c>
      <c r="M526" s="99"/>
      <c r="N526" s="100">
        <f t="shared" si="134"/>
        <v>0</v>
      </c>
      <c r="O526" s="101"/>
      <c r="P526" s="102"/>
      <c r="Q526" s="103"/>
      <c r="R526" s="103"/>
      <c r="S526" s="30" t="s">
        <v>167</v>
      </c>
      <c r="T526" s="30" t="s">
        <v>168</v>
      </c>
      <c r="U526" s="30">
        <v>29</v>
      </c>
      <c r="V526" s="30">
        <v>39</v>
      </c>
      <c r="W526" s="30">
        <v>1.5</v>
      </c>
      <c r="X526" s="30">
        <v>5</v>
      </c>
      <c r="Y526" s="30" t="s">
        <v>83</v>
      </c>
      <c r="Z526" s="30">
        <v>1</v>
      </c>
      <c r="AA526" s="30" t="s">
        <v>169</v>
      </c>
      <c r="AB526" s="30" t="s">
        <v>117</v>
      </c>
      <c r="AC526" s="30">
        <v>100</v>
      </c>
      <c r="AD526" s="30"/>
      <c r="AE526" s="75"/>
      <c r="AF526" s="73"/>
      <c r="AG526" s="104">
        <f t="shared" si="135"/>
        <v>65.95</v>
      </c>
      <c r="AH526" s="104">
        <f t="shared" si="136"/>
        <v>65.95</v>
      </c>
      <c r="AI526" s="104">
        <f t="shared" si="137"/>
        <v>69.907000000000011</v>
      </c>
      <c r="AJ526" s="104">
        <f t="shared" si="138"/>
        <v>74.94</v>
      </c>
      <c r="AK526" s="104">
        <f t="shared" si="139"/>
        <v>74.94</v>
      </c>
      <c r="AL526" s="105">
        <f t="shared" si="140"/>
        <v>74.94</v>
      </c>
      <c r="AM526" s="105">
        <f t="shared" si="141"/>
        <v>74.94</v>
      </c>
      <c r="AN526" s="105"/>
      <c r="AO526" s="105"/>
      <c r="AP526" s="39">
        <f t="shared" si="143"/>
        <v>1</v>
      </c>
      <c r="AQ526" s="30" t="s">
        <v>91</v>
      </c>
      <c r="AR526" s="30"/>
      <c r="AS526" s="30">
        <v>5</v>
      </c>
      <c r="AT526" s="113">
        <v>65.95</v>
      </c>
      <c r="AU526" s="113"/>
      <c r="AV526" s="72">
        <v>65.95</v>
      </c>
      <c r="AW526" s="72">
        <v>69.907000000000011</v>
      </c>
      <c r="AX526" s="113">
        <v>74.94</v>
      </c>
      <c r="AY526" s="94">
        <v>74.94</v>
      </c>
      <c r="AZ526" s="108">
        <v>30</v>
      </c>
      <c r="BA526" s="112">
        <v>46.25</v>
      </c>
      <c r="BB526" s="112"/>
      <c r="BC526" s="112">
        <v>46.25</v>
      </c>
      <c r="BD526" s="112">
        <v>49.025000000000006</v>
      </c>
      <c r="BE526" s="70">
        <v>52.56</v>
      </c>
      <c r="BF526" s="70">
        <v>52.56</v>
      </c>
      <c r="BG526" s="109">
        <v>100</v>
      </c>
      <c r="BH526" s="112">
        <v>34.950000000000003</v>
      </c>
      <c r="BI526" s="112"/>
      <c r="BJ526" s="112">
        <v>34.950000000000003</v>
      </c>
      <c r="BK526" s="112">
        <v>37.047000000000004</v>
      </c>
      <c r="BL526" s="71">
        <v>39.72</v>
      </c>
      <c r="BM526" s="71">
        <v>39.72</v>
      </c>
      <c r="BN526" s="109">
        <v>500</v>
      </c>
      <c r="BO526" s="112">
        <v>26.75</v>
      </c>
      <c r="BP526" s="112"/>
      <c r="BQ526" s="112">
        <v>26.75</v>
      </c>
      <c r="BR526" s="112">
        <v>28.355</v>
      </c>
      <c r="BS526" s="71">
        <v>30.4</v>
      </c>
      <c r="BT526" s="71">
        <v>30.4</v>
      </c>
      <c r="BU526" s="109">
        <v>1000</v>
      </c>
      <c r="BV526" s="112">
        <v>26.25</v>
      </c>
      <c r="BW526" s="112"/>
      <c r="BX526" s="112">
        <v>26.25</v>
      </c>
      <c r="BY526" s="112">
        <v>27.825000000000003</v>
      </c>
      <c r="BZ526" s="76">
        <v>29.83</v>
      </c>
      <c r="CA526" s="76">
        <v>29.83</v>
      </c>
      <c r="CB526" s="106" t="str">
        <f t="shared" si="142"/>
        <v>Heineken - 0.0</v>
      </c>
      <c r="CC526" s="30"/>
      <c r="CD526" s="30"/>
      <c r="CE526" s="73"/>
      <c r="CF526" s="74"/>
      <c r="CG526" s="30"/>
      <c r="CH526" s="30"/>
      <c r="CI526" s="30">
        <v>103463</v>
      </c>
    </row>
    <row r="527" spans="1:87" ht="15" customHeight="1" x14ac:dyDescent="0.25">
      <c r="A527" s="30" t="s">
        <v>188</v>
      </c>
      <c r="B527" s="30">
        <v>88027507</v>
      </c>
      <c r="C527" s="30" t="s">
        <v>683</v>
      </c>
      <c r="D527" s="96">
        <f>VLOOKUP(B527,'Status update'!B:E,4,0)</f>
        <v>1</v>
      </c>
      <c r="E527" s="96">
        <v>3</v>
      </c>
      <c r="F527" s="96">
        <f>VLOOKUP(B527,'Status update'!B:D,3,0)</f>
        <v>1</v>
      </c>
      <c r="G527" s="97">
        <f t="shared" si="131"/>
        <v>1</v>
      </c>
      <c r="H527" s="30"/>
      <c r="I527" s="30"/>
      <c r="J527" s="30"/>
      <c r="K527" s="98">
        <f t="shared" si="132"/>
        <v>0.2</v>
      </c>
      <c r="L527" s="98">
        <f t="shared" si="133"/>
        <v>0.2</v>
      </c>
      <c r="M527" s="99"/>
      <c r="N527" s="100">
        <f t="shared" si="134"/>
        <v>0</v>
      </c>
      <c r="O527" s="101">
        <v>1</v>
      </c>
      <c r="P527" s="102"/>
      <c r="Q527" s="103"/>
      <c r="R527" s="103"/>
      <c r="S527" s="30" t="s">
        <v>167</v>
      </c>
      <c r="T527" s="30" t="s">
        <v>168</v>
      </c>
      <c r="U527" s="30">
        <v>29</v>
      </c>
      <c r="V527" s="30">
        <v>39</v>
      </c>
      <c r="W527" s="30">
        <v>1.5</v>
      </c>
      <c r="X527" s="30">
        <v>5</v>
      </c>
      <c r="Y527" s="30" t="s">
        <v>83</v>
      </c>
      <c r="Z527" s="30">
        <v>1</v>
      </c>
      <c r="AA527" s="30" t="s">
        <v>169</v>
      </c>
      <c r="AB527" s="30" t="s">
        <v>117</v>
      </c>
      <c r="AC527" s="30">
        <v>100</v>
      </c>
      <c r="AD527" s="30"/>
      <c r="AE527" s="75"/>
      <c r="AF527" s="73"/>
      <c r="AG527" s="104">
        <f t="shared" si="135"/>
        <v>65.95</v>
      </c>
      <c r="AH527" s="104">
        <f t="shared" si="136"/>
        <v>65.95</v>
      </c>
      <c r="AI527" s="104">
        <f t="shared" si="137"/>
        <v>69.907000000000011</v>
      </c>
      <c r="AJ527" s="104">
        <f t="shared" si="138"/>
        <v>74.94</v>
      </c>
      <c r="AK527" s="104">
        <f t="shared" si="139"/>
        <v>74.94</v>
      </c>
      <c r="AL527" s="105">
        <f t="shared" si="140"/>
        <v>74.94</v>
      </c>
      <c r="AM527" s="105">
        <f t="shared" si="141"/>
        <v>74.94</v>
      </c>
      <c r="AN527" s="105"/>
      <c r="AO527" s="105"/>
      <c r="AP527" s="39">
        <f t="shared" si="143"/>
        <v>1</v>
      </c>
      <c r="AQ527" s="30" t="s">
        <v>91</v>
      </c>
      <c r="AR527" s="30"/>
      <c r="AS527" s="30">
        <v>5</v>
      </c>
      <c r="AT527" s="113">
        <v>65.95</v>
      </c>
      <c r="AU527" s="113"/>
      <c r="AV527" s="72">
        <v>65.95</v>
      </c>
      <c r="AW527" s="72">
        <v>69.907000000000011</v>
      </c>
      <c r="AX527" s="113">
        <v>74.94</v>
      </c>
      <c r="AY527" s="94">
        <v>74.94</v>
      </c>
      <c r="AZ527" s="108">
        <v>30</v>
      </c>
      <c r="BA527" s="112">
        <v>46.25</v>
      </c>
      <c r="BB527" s="112"/>
      <c r="BC527" s="112">
        <v>46.25</v>
      </c>
      <c r="BD527" s="112">
        <v>49.025000000000006</v>
      </c>
      <c r="BE527" s="70">
        <v>52.56</v>
      </c>
      <c r="BF527" s="70">
        <v>52.56</v>
      </c>
      <c r="BG527" s="109">
        <v>100</v>
      </c>
      <c r="BH527" s="112">
        <v>34.950000000000003</v>
      </c>
      <c r="BI527" s="112"/>
      <c r="BJ527" s="112">
        <v>34.950000000000003</v>
      </c>
      <c r="BK527" s="112">
        <v>37.047000000000004</v>
      </c>
      <c r="BL527" s="71">
        <v>39.72</v>
      </c>
      <c r="BM527" s="71">
        <v>39.72</v>
      </c>
      <c r="BN527" s="109">
        <v>500</v>
      </c>
      <c r="BO527" s="112">
        <v>26.75</v>
      </c>
      <c r="BP527" s="112"/>
      <c r="BQ527" s="112">
        <v>26.75</v>
      </c>
      <c r="BR527" s="112">
        <v>28.355</v>
      </c>
      <c r="BS527" s="71">
        <v>30.4</v>
      </c>
      <c r="BT527" s="71">
        <v>30.4</v>
      </c>
      <c r="BU527" s="109">
        <v>1000</v>
      </c>
      <c r="BV527" s="112">
        <v>26.25</v>
      </c>
      <c r="BW527" s="112"/>
      <c r="BX527" s="112">
        <v>26.25</v>
      </c>
      <c r="BY527" s="112">
        <v>27.825000000000003</v>
      </c>
      <c r="BZ527" s="76">
        <v>29.83</v>
      </c>
      <c r="CA527" s="76">
        <v>29.83</v>
      </c>
      <c r="CB527" s="106" t="str">
        <f t="shared" si="142"/>
        <v>Heineken - 0.0</v>
      </c>
      <c r="CC527" s="30"/>
      <c r="CD527" s="30"/>
      <c r="CE527" s="73"/>
      <c r="CF527" s="74"/>
      <c r="CG527" s="30"/>
      <c r="CH527" s="30"/>
      <c r="CI527" s="30">
        <v>103463</v>
      </c>
    </row>
    <row r="528" spans="1:87" ht="15" customHeight="1" x14ac:dyDescent="0.25">
      <c r="A528" s="30" t="s">
        <v>164</v>
      </c>
      <c r="B528" s="30">
        <v>88027492</v>
      </c>
      <c r="C528" s="30" t="s">
        <v>684</v>
      </c>
      <c r="D528" s="96">
        <f>VLOOKUP(B528,'Status update'!B:E,4,0)</f>
        <v>1</v>
      </c>
      <c r="E528" s="96">
        <f t="shared" ref="E528:E561" si="144">D528</f>
        <v>1</v>
      </c>
      <c r="F528" s="96">
        <f>VLOOKUP(B528,'Status update'!B:D,3,0)</f>
        <v>0</v>
      </c>
      <c r="G528" s="97">
        <f t="shared" si="131"/>
        <v>0</v>
      </c>
      <c r="H528" s="30"/>
      <c r="I528" s="30"/>
      <c r="J528" s="30"/>
      <c r="K528" s="98">
        <f t="shared" si="132"/>
        <v>0</v>
      </c>
      <c r="L528" s="98">
        <f t="shared" si="133"/>
        <v>0</v>
      </c>
      <c r="M528" s="99"/>
      <c r="N528" s="100">
        <f t="shared" si="134"/>
        <v>0</v>
      </c>
      <c r="O528" s="101"/>
      <c r="P528" s="102"/>
      <c r="Q528" s="103"/>
      <c r="R528" s="103"/>
      <c r="S528" s="30" t="s">
        <v>167</v>
      </c>
      <c r="T528" s="30" t="s">
        <v>168</v>
      </c>
      <c r="U528" s="30">
        <v>29</v>
      </c>
      <c r="V528" s="30">
        <v>39</v>
      </c>
      <c r="W528" s="30">
        <v>1.5</v>
      </c>
      <c r="X528" s="30">
        <v>5</v>
      </c>
      <c r="Y528" s="30" t="s">
        <v>83</v>
      </c>
      <c r="Z528" s="30">
        <v>1</v>
      </c>
      <c r="AA528" s="30" t="s">
        <v>169</v>
      </c>
      <c r="AB528" s="30" t="s">
        <v>117</v>
      </c>
      <c r="AC528" s="30">
        <v>100</v>
      </c>
      <c r="AD528" s="30"/>
      <c r="AE528" s="75"/>
      <c r="AF528" s="73"/>
      <c r="AG528" s="104">
        <f t="shared" si="135"/>
        <v>65.95</v>
      </c>
      <c r="AH528" s="104">
        <f t="shared" si="136"/>
        <v>65.95</v>
      </c>
      <c r="AI528" s="104">
        <f t="shared" si="137"/>
        <v>69.907000000000011</v>
      </c>
      <c r="AJ528" s="104">
        <f t="shared" si="138"/>
        <v>74.94</v>
      </c>
      <c r="AK528" s="104">
        <f t="shared" si="139"/>
        <v>74.94</v>
      </c>
      <c r="AL528" s="105">
        <f t="shared" si="140"/>
        <v>74.94</v>
      </c>
      <c r="AM528" s="105">
        <f t="shared" si="141"/>
        <v>74.94</v>
      </c>
      <c r="AN528" s="105"/>
      <c r="AO528" s="105"/>
      <c r="AP528" s="39">
        <f t="shared" si="143"/>
        <v>1</v>
      </c>
      <c r="AQ528" s="30" t="s">
        <v>91</v>
      </c>
      <c r="AR528" s="30"/>
      <c r="AS528" s="30">
        <v>5</v>
      </c>
      <c r="AT528" s="113">
        <v>65.95</v>
      </c>
      <c r="AU528" s="113"/>
      <c r="AV528" s="72">
        <v>65.95</v>
      </c>
      <c r="AW528" s="72">
        <v>69.907000000000011</v>
      </c>
      <c r="AX528" s="113">
        <v>74.94</v>
      </c>
      <c r="AY528" s="94">
        <v>74.94</v>
      </c>
      <c r="AZ528" s="108">
        <v>30</v>
      </c>
      <c r="BA528" s="112">
        <v>46.25</v>
      </c>
      <c r="BB528" s="112"/>
      <c r="BC528" s="112">
        <v>46.25</v>
      </c>
      <c r="BD528" s="112">
        <v>49.025000000000006</v>
      </c>
      <c r="BE528" s="70">
        <v>52.56</v>
      </c>
      <c r="BF528" s="70">
        <v>52.56</v>
      </c>
      <c r="BG528" s="109">
        <v>100</v>
      </c>
      <c r="BH528" s="112">
        <v>34.950000000000003</v>
      </c>
      <c r="BI528" s="112"/>
      <c r="BJ528" s="112">
        <v>34.950000000000003</v>
      </c>
      <c r="BK528" s="112">
        <v>37.047000000000004</v>
      </c>
      <c r="BL528" s="71">
        <v>39.72</v>
      </c>
      <c r="BM528" s="71">
        <v>39.72</v>
      </c>
      <c r="BN528" s="109">
        <v>500</v>
      </c>
      <c r="BO528" s="112">
        <v>26.75</v>
      </c>
      <c r="BP528" s="112"/>
      <c r="BQ528" s="112">
        <v>26.75</v>
      </c>
      <c r="BR528" s="112">
        <v>28.355</v>
      </c>
      <c r="BS528" s="71">
        <v>30.4</v>
      </c>
      <c r="BT528" s="71">
        <v>30.4</v>
      </c>
      <c r="BU528" s="109">
        <v>1000</v>
      </c>
      <c r="BV528" s="112">
        <v>26.25</v>
      </c>
      <c r="BW528" s="112"/>
      <c r="BX528" s="112">
        <v>26.25</v>
      </c>
      <c r="BY528" s="112">
        <v>27.825000000000003</v>
      </c>
      <c r="BZ528" s="76">
        <v>29.83</v>
      </c>
      <c r="CA528" s="76">
        <v>29.83</v>
      </c>
      <c r="CB528" s="106" t="str">
        <f t="shared" si="142"/>
        <v>Heineken - Brand Fashion</v>
      </c>
      <c r="CC528" s="30"/>
      <c r="CD528" s="30"/>
      <c r="CE528" s="73"/>
      <c r="CF528" s="74"/>
      <c r="CG528" s="30"/>
      <c r="CH528" s="30"/>
      <c r="CI528" s="30">
        <v>103463</v>
      </c>
    </row>
    <row r="529" spans="1:87" ht="15" customHeight="1" x14ac:dyDescent="0.25">
      <c r="A529" s="30" t="s">
        <v>164</v>
      </c>
      <c r="B529" s="30">
        <v>88027493</v>
      </c>
      <c r="C529" s="30" t="s">
        <v>685</v>
      </c>
      <c r="D529" s="96">
        <f>VLOOKUP(B529,'Status update'!B:E,4,0)</f>
        <v>1</v>
      </c>
      <c r="E529" s="96">
        <f t="shared" si="144"/>
        <v>1</v>
      </c>
      <c r="F529" s="96">
        <f>VLOOKUP(B529,'Status update'!B:D,3,0)</f>
        <v>0</v>
      </c>
      <c r="G529" s="97">
        <f t="shared" si="131"/>
        <v>0</v>
      </c>
      <c r="H529" s="30"/>
      <c r="I529" s="30"/>
      <c r="J529" s="30"/>
      <c r="K529" s="98">
        <f t="shared" si="132"/>
        <v>0</v>
      </c>
      <c r="L529" s="98">
        <f t="shared" si="133"/>
        <v>0</v>
      </c>
      <c r="M529" s="99"/>
      <c r="N529" s="100">
        <f t="shared" si="134"/>
        <v>0</v>
      </c>
      <c r="O529" s="101"/>
      <c r="P529" s="102"/>
      <c r="Q529" s="103"/>
      <c r="R529" s="103"/>
      <c r="S529" s="30" t="s">
        <v>167</v>
      </c>
      <c r="T529" s="30" t="s">
        <v>168</v>
      </c>
      <c r="U529" s="30">
        <v>29</v>
      </c>
      <c r="V529" s="30">
        <v>39</v>
      </c>
      <c r="W529" s="30">
        <v>1.5</v>
      </c>
      <c r="X529" s="30">
        <v>5</v>
      </c>
      <c r="Y529" s="30" t="s">
        <v>83</v>
      </c>
      <c r="Z529" s="30">
        <v>1</v>
      </c>
      <c r="AA529" s="30" t="s">
        <v>169</v>
      </c>
      <c r="AB529" s="30" t="s">
        <v>117</v>
      </c>
      <c r="AC529" s="30">
        <v>100</v>
      </c>
      <c r="AD529" s="30"/>
      <c r="AE529" s="75"/>
      <c r="AF529" s="73"/>
      <c r="AG529" s="104">
        <f t="shared" si="135"/>
        <v>65.95</v>
      </c>
      <c r="AH529" s="104">
        <f t="shared" si="136"/>
        <v>65.95</v>
      </c>
      <c r="AI529" s="104">
        <f t="shared" si="137"/>
        <v>69.907000000000011</v>
      </c>
      <c r="AJ529" s="104">
        <f t="shared" si="138"/>
        <v>74.94</v>
      </c>
      <c r="AK529" s="104">
        <f t="shared" si="139"/>
        <v>74.94</v>
      </c>
      <c r="AL529" s="105">
        <f t="shared" si="140"/>
        <v>74.94</v>
      </c>
      <c r="AM529" s="105">
        <f t="shared" si="141"/>
        <v>74.94</v>
      </c>
      <c r="AN529" s="105"/>
      <c r="AO529" s="105"/>
      <c r="AP529" s="39">
        <f t="shared" si="143"/>
        <v>1</v>
      </c>
      <c r="AQ529" s="30" t="s">
        <v>91</v>
      </c>
      <c r="AR529" s="30"/>
      <c r="AS529" s="30">
        <v>5</v>
      </c>
      <c r="AT529" s="113">
        <v>65.95</v>
      </c>
      <c r="AU529" s="113"/>
      <c r="AV529" s="72">
        <v>65.95</v>
      </c>
      <c r="AW529" s="72">
        <v>69.907000000000011</v>
      </c>
      <c r="AX529" s="113">
        <v>74.94</v>
      </c>
      <c r="AY529" s="94">
        <v>74.94</v>
      </c>
      <c r="AZ529" s="108">
        <v>30</v>
      </c>
      <c r="BA529" s="112">
        <v>46.25</v>
      </c>
      <c r="BB529" s="112"/>
      <c r="BC529" s="112">
        <v>46.25</v>
      </c>
      <c r="BD529" s="112">
        <v>49.025000000000006</v>
      </c>
      <c r="BE529" s="70">
        <v>52.56</v>
      </c>
      <c r="BF529" s="70">
        <v>52.56</v>
      </c>
      <c r="BG529" s="109">
        <v>100</v>
      </c>
      <c r="BH529" s="112">
        <v>34.950000000000003</v>
      </c>
      <c r="BI529" s="112"/>
      <c r="BJ529" s="112">
        <v>34.950000000000003</v>
      </c>
      <c r="BK529" s="112">
        <v>37.047000000000004</v>
      </c>
      <c r="BL529" s="71">
        <v>39.72</v>
      </c>
      <c r="BM529" s="71">
        <v>39.72</v>
      </c>
      <c r="BN529" s="109">
        <v>500</v>
      </c>
      <c r="BO529" s="112">
        <v>26.75</v>
      </c>
      <c r="BP529" s="112"/>
      <c r="BQ529" s="112">
        <v>26.75</v>
      </c>
      <c r="BR529" s="112">
        <v>28.355</v>
      </c>
      <c r="BS529" s="71">
        <v>30.4</v>
      </c>
      <c r="BT529" s="71">
        <v>30.4</v>
      </c>
      <c r="BU529" s="109">
        <v>1000</v>
      </c>
      <c r="BV529" s="112">
        <v>26.25</v>
      </c>
      <c r="BW529" s="112"/>
      <c r="BX529" s="112">
        <v>26.25</v>
      </c>
      <c r="BY529" s="112">
        <v>27.825000000000003</v>
      </c>
      <c r="BZ529" s="76">
        <v>29.83</v>
      </c>
      <c r="CA529" s="76">
        <v>29.83</v>
      </c>
      <c r="CB529" s="106" t="str">
        <f t="shared" si="142"/>
        <v>Heineken - Brand Fashion</v>
      </c>
      <c r="CC529" s="30"/>
      <c r="CD529" s="30"/>
      <c r="CE529" s="73"/>
      <c r="CF529" s="74"/>
      <c r="CG529" s="30"/>
      <c r="CH529" s="30"/>
      <c r="CI529" s="30">
        <v>103463</v>
      </c>
    </row>
    <row r="530" spans="1:87" ht="15" customHeight="1" x14ac:dyDescent="0.25">
      <c r="A530" s="30" t="s">
        <v>164</v>
      </c>
      <c r="B530" s="30">
        <v>88027509</v>
      </c>
      <c r="C530" s="30" t="s">
        <v>686</v>
      </c>
      <c r="D530" s="96">
        <f>VLOOKUP(B530,'Status update'!B:E,4,0)</f>
        <v>1</v>
      </c>
      <c r="E530" s="96">
        <f t="shared" si="144"/>
        <v>1</v>
      </c>
      <c r="F530" s="96">
        <f>VLOOKUP(B530,'Status update'!B:D,3,0)</f>
        <v>0</v>
      </c>
      <c r="G530" s="97">
        <f t="shared" si="131"/>
        <v>0</v>
      </c>
      <c r="H530" s="30"/>
      <c r="I530" s="30"/>
      <c r="J530" s="30"/>
      <c r="K530" s="98">
        <f t="shared" si="132"/>
        <v>0</v>
      </c>
      <c r="L530" s="98">
        <f t="shared" si="133"/>
        <v>0</v>
      </c>
      <c r="M530" s="99"/>
      <c r="N530" s="100">
        <f t="shared" si="134"/>
        <v>0</v>
      </c>
      <c r="O530" s="101"/>
      <c r="P530" s="102"/>
      <c r="Q530" s="103"/>
      <c r="R530" s="103"/>
      <c r="S530" s="30" t="s">
        <v>167</v>
      </c>
      <c r="T530" s="30" t="s">
        <v>168</v>
      </c>
      <c r="U530" s="30">
        <v>29</v>
      </c>
      <c r="V530" s="30">
        <v>39</v>
      </c>
      <c r="W530" s="30">
        <v>1.5</v>
      </c>
      <c r="X530" s="30">
        <v>5</v>
      </c>
      <c r="Y530" s="30" t="s">
        <v>83</v>
      </c>
      <c r="Z530" s="30">
        <v>1</v>
      </c>
      <c r="AA530" s="30" t="s">
        <v>169</v>
      </c>
      <c r="AB530" s="30" t="s">
        <v>117</v>
      </c>
      <c r="AC530" s="30">
        <v>100</v>
      </c>
      <c r="AD530" s="30"/>
      <c r="AE530" s="75"/>
      <c r="AF530" s="73"/>
      <c r="AG530" s="104">
        <f t="shared" si="135"/>
        <v>65.95</v>
      </c>
      <c r="AH530" s="104">
        <f t="shared" si="136"/>
        <v>65.95</v>
      </c>
      <c r="AI530" s="104">
        <f t="shared" si="137"/>
        <v>69.907000000000011</v>
      </c>
      <c r="AJ530" s="104">
        <f t="shared" si="138"/>
        <v>74.94</v>
      </c>
      <c r="AK530" s="104">
        <f t="shared" si="139"/>
        <v>74.94</v>
      </c>
      <c r="AL530" s="105">
        <f t="shared" si="140"/>
        <v>74.94</v>
      </c>
      <c r="AM530" s="105">
        <f t="shared" si="141"/>
        <v>74.94</v>
      </c>
      <c r="AN530" s="105"/>
      <c r="AO530" s="105"/>
      <c r="AP530" s="39">
        <f t="shared" si="143"/>
        <v>1</v>
      </c>
      <c r="AQ530" s="30" t="s">
        <v>91</v>
      </c>
      <c r="AR530" s="30"/>
      <c r="AS530" s="30">
        <v>5</v>
      </c>
      <c r="AT530" s="113">
        <v>65.95</v>
      </c>
      <c r="AU530" s="113"/>
      <c r="AV530" s="72">
        <v>65.95</v>
      </c>
      <c r="AW530" s="72">
        <v>69.907000000000011</v>
      </c>
      <c r="AX530" s="113">
        <v>74.94</v>
      </c>
      <c r="AY530" s="94">
        <v>74.94</v>
      </c>
      <c r="AZ530" s="108">
        <v>30</v>
      </c>
      <c r="BA530" s="112">
        <v>46.25</v>
      </c>
      <c r="BB530" s="112"/>
      <c r="BC530" s="112">
        <v>46.25</v>
      </c>
      <c r="BD530" s="112">
        <v>49.025000000000006</v>
      </c>
      <c r="BE530" s="70">
        <v>52.56</v>
      </c>
      <c r="BF530" s="70">
        <v>52.56</v>
      </c>
      <c r="BG530" s="109">
        <v>100</v>
      </c>
      <c r="BH530" s="112">
        <v>34.950000000000003</v>
      </c>
      <c r="BI530" s="112"/>
      <c r="BJ530" s="112">
        <v>34.950000000000003</v>
      </c>
      <c r="BK530" s="112">
        <v>37.047000000000004</v>
      </c>
      <c r="BL530" s="71">
        <v>39.72</v>
      </c>
      <c r="BM530" s="71">
        <v>39.72</v>
      </c>
      <c r="BN530" s="109">
        <v>500</v>
      </c>
      <c r="BO530" s="112">
        <v>26.75</v>
      </c>
      <c r="BP530" s="112"/>
      <c r="BQ530" s="112">
        <v>26.75</v>
      </c>
      <c r="BR530" s="112">
        <v>28.355</v>
      </c>
      <c r="BS530" s="71">
        <v>30.4</v>
      </c>
      <c r="BT530" s="71">
        <v>30.4</v>
      </c>
      <c r="BU530" s="109">
        <v>1000</v>
      </c>
      <c r="BV530" s="112">
        <v>26.25</v>
      </c>
      <c r="BW530" s="112"/>
      <c r="BX530" s="112">
        <v>26.25</v>
      </c>
      <c r="BY530" s="112">
        <v>27.825000000000003</v>
      </c>
      <c r="BZ530" s="76">
        <v>29.83</v>
      </c>
      <c r="CA530" s="76">
        <v>29.83</v>
      </c>
      <c r="CB530" s="106" t="str">
        <f t="shared" si="142"/>
        <v>Heineken - Brand Fashion</v>
      </c>
      <c r="CC530" s="30"/>
      <c r="CD530" s="30"/>
      <c r="CE530" s="73"/>
      <c r="CF530" s="74"/>
      <c r="CG530" s="30"/>
      <c r="CH530" s="30"/>
      <c r="CI530" s="30">
        <v>103463</v>
      </c>
    </row>
    <row r="531" spans="1:87" ht="15" customHeight="1" x14ac:dyDescent="0.25">
      <c r="A531" s="30" t="s">
        <v>164</v>
      </c>
      <c r="B531" s="30">
        <v>88027510</v>
      </c>
      <c r="C531" s="30" t="s">
        <v>687</v>
      </c>
      <c r="D531" s="96">
        <f>VLOOKUP(B531,'Status update'!B:E,4,0)</f>
        <v>1</v>
      </c>
      <c r="E531" s="96">
        <f t="shared" si="144"/>
        <v>1</v>
      </c>
      <c r="F531" s="96">
        <f>VLOOKUP(B531,'Status update'!B:D,3,0)</f>
        <v>0</v>
      </c>
      <c r="G531" s="97">
        <f t="shared" si="131"/>
        <v>0</v>
      </c>
      <c r="H531" s="30"/>
      <c r="I531" s="30"/>
      <c r="J531" s="30"/>
      <c r="K531" s="98">
        <f t="shared" si="132"/>
        <v>0</v>
      </c>
      <c r="L531" s="98">
        <f t="shared" si="133"/>
        <v>0</v>
      </c>
      <c r="M531" s="99"/>
      <c r="N531" s="100">
        <f t="shared" si="134"/>
        <v>0</v>
      </c>
      <c r="O531" s="101"/>
      <c r="P531" s="102"/>
      <c r="Q531" s="103"/>
      <c r="R531" s="103"/>
      <c r="S531" s="30" t="s">
        <v>167</v>
      </c>
      <c r="T531" s="30" t="s">
        <v>168</v>
      </c>
      <c r="U531" s="30">
        <v>29</v>
      </c>
      <c r="V531" s="30">
        <v>39</v>
      </c>
      <c r="W531" s="30">
        <v>1.5</v>
      </c>
      <c r="X531" s="30">
        <v>5</v>
      </c>
      <c r="Y531" s="30" t="s">
        <v>83</v>
      </c>
      <c r="Z531" s="30">
        <v>1</v>
      </c>
      <c r="AA531" s="30" t="s">
        <v>169</v>
      </c>
      <c r="AB531" s="30" t="s">
        <v>117</v>
      </c>
      <c r="AC531" s="30">
        <v>100</v>
      </c>
      <c r="AD531" s="30"/>
      <c r="AE531" s="75"/>
      <c r="AF531" s="73"/>
      <c r="AG531" s="104">
        <f t="shared" si="135"/>
        <v>65.95</v>
      </c>
      <c r="AH531" s="104">
        <f t="shared" si="136"/>
        <v>65.95</v>
      </c>
      <c r="AI531" s="104">
        <f t="shared" si="137"/>
        <v>69.907000000000011</v>
      </c>
      <c r="AJ531" s="104">
        <f t="shared" si="138"/>
        <v>74.94</v>
      </c>
      <c r="AK531" s="104">
        <f t="shared" si="139"/>
        <v>74.94</v>
      </c>
      <c r="AL531" s="105">
        <f t="shared" si="140"/>
        <v>74.94</v>
      </c>
      <c r="AM531" s="105">
        <f t="shared" si="141"/>
        <v>74.94</v>
      </c>
      <c r="AN531" s="105"/>
      <c r="AO531" s="105"/>
      <c r="AP531" s="39">
        <f t="shared" si="143"/>
        <v>1</v>
      </c>
      <c r="AQ531" s="30" t="s">
        <v>91</v>
      </c>
      <c r="AR531" s="30"/>
      <c r="AS531" s="30">
        <v>5</v>
      </c>
      <c r="AT531" s="113">
        <v>65.95</v>
      </c>
      <c r="AU531" s="113"/>
      <c r="AV531" s="72">
        <v>65.95</v>
      </c>
      <c r="AW531" s="72">
        <v>69.907000000000011</v>
      </c>
      <c r="AX531" s="113">
        <v>74.94</v>
      </c>
      <c r="AY531" s="94">
        <v>74.94</v>
      </c>
      <c r="AZ531" s="108">
        <v>30</v>
      </c>
      <c r="BA531" s="112">
        <v>46.25</v>
      </c>
      <c r="BB531" s="112"/>
      <c r="BC531" s="112">
        <v>46.25</v>
      </c>
      <c r="BD531" s="112">
        <v>49.025000000000006</v>
      </c>
      <c r="BE531" s="70">
        <v>52.56</v>
      </c>
      <c r="BF531" s="70">
        <v>52.56</v>
      </c>
      <c r="BG531" s="109">
        <v>100</v>
      </c>
      <c r="BH531" s="112">
        <v>34.950000000000003</v>
      </c>
      <c r="BI531" s="112"/>
      <c r="BJ531" s="112">
        <v>34.950000000000003</v>
      </c>
      <c r="BK531" s="112">
        <v>37.047000000000004</v>
      </c>
      <c r="BL531" s="71">
        <v>39.72</v>
      </c>
      <c r="BM531" s="71">
        <v>39.72</v>
      </c>
      <c r="BN531" s="109">
        <v>500</v>
      </c>
      <c r="BO531" s="112">
        <v>26.75</v>
      </c>
      <c r="BP531" s="112"/>
      <c r="BQ531" s="112">
        <v>26.75</v>
      </c>
      <c r="BR531" s="112">
        <v>28.355</v>
      </c>
      <c r="BS531" s="71">
        <v>30.4</v>
      </c>
      <c r="BT531" s="71">
        <v>30.4</v>
      </c>
      <c r="BU531" s="109">
        <v>1000</v>
      </c>
      <c r="BV531" s="112">
        <v>26.25</v>
      </c>
      <c r="BW531" s="112"/>
      <c r="BX531" s="112">
        <v>26.25</v>
      </c>
      <c r="BY531" s="112">
        <v>27.825000000000003</v>
      </c>
      <c r="BZ531" s="76">
        <v>29.83</v>
      </c>
      <c r="CA531" s="76">
        <v>29.83</v>
      </c>
      <c r="CB531" s="106" t="str">
        <f t="shared" si="142"/>
        <v>Heineken - Brand Fashion</v>
      </c>
      <c r="CC531" s="30"/>
      <c r="CD531" s="30"/>
      <c r="CE531" s="73"/>
      <c r="CF531" s="74"/>
      <c r="CG531" s="30"/>
      <c r="CH531" s="30"/>
      <c r="CI531" s="30">
        <v>103463</v>
      </c>
    </row>
    <row r="532" spans="1:87" ht="15" customHeight="1" x14ac:dyDescent="0.25">
      <c r="A532" s="30" t="s">
        <v>164</v>
      </c>
      <c r="B532" s="30">
        <v>88027511</v>
      </c>
      <c r="C532" s="30" t="s">
        <v>688</v>
      </c>
      <c r="D532" s="96">
        <f>VLOOKUP(B532,'Status update'!B:E,4,0)</f>
        <v>1</v>
      </c>
      <c r="E532" s="96">
        <f t="shared" si="144"/>
        <v>1</v>
      </c>
      <c r="F532" s="96">
        <f>VLOOKUP(B532,'Status update'!B:D,3,0)</f>
        <v>0</v>
      </c>
      <c r="G532" s="97">
        <f t="shared" si="131"/>
        <v>0</v>
      </c>
      <c r="H532" s="30"/>
      <c r="I532" s="30"/>
      <c r="J532" s="30"/>
      <c r="K532" s="98">
        <f t="shared" si="132"/>
        <v>0</v>
      </c>
      <c r="L532" s="98">
        <f t="shared" si="133"/>
        <v>0</v>
      </c>
      <c r="M532" s="99"/>
      <c r="N532" s="100">
        <f t="shared" si="134"/>
        <v>0</v>
      </c>
      <c r="O532" s="101"/>
      <c r="P532" s="102"/>
      <c r="Q532" s="103"/>
      <c r="R532" s="103"/>
      <c r="S532" s="30" t="s">
        <v>167</v>
      </c>
      <c r="T532" s="30" t="s">
        <v>168</v>
      </c>
      <c r="U532" s="30">
        <v>29</v>
      </c>
      <c r="V532" s="30">
        <v>39</v>
      </c>
      <c r="W532" s="30">
        <v>1.5</v>
      </c>
      <c r="X532" s="30">
        <v>5</v>
      </c>
      <c r="Y532" s="30" t="s">
        <v>83</v>
      </c>
      <c r="Z532" s="30">
        <v>1</v>
      </c>
      <c r="AA532" s="30" t="s">
        <v>169</v>
      </c>
      <c r="AB532" s="30" t="s">
        <v>117</v>
      </c>
      <c r="AC532" s="30">
        <v>100</v>
      </c>
      <c r="AD532" s="30"/>
      <c r="AE532" s="75"/>
      <c r="AF532" s="73"/>
      <c r="AG532" s="104">
        <f t="shared" si="135"/>
        <v>65.95</v>
      </c>
      <c r="AH532" s="104">
        <f t="shared" si="136"/>
        <v>65.95</v>
      </c>
      <c r="AI532" s="104">
        <f t="shared" si="137"/>
        <v>69.907000000000011</v>
      </c>
      <c r="AJ532" s="104">
        <f t="shared" si="138"/>
        <v>74.94</v>
      </c>
      <c r="AK532" s="104">
        <f t="shared" si="139"/>
        <v>74.94</v>
      </c>
      <c r="AL532" s="105">
        <f t="shared" si="140"/>
        <v>74.94</v>
      </c>
      <c r="AM532" s="105">
        <f t="shared" si="141"/>
        <v>74.94</v>
      </c>
      <c r="AN532" s="105"/>
      <c r="AO532" s="105"/>
      <c r="AP532" s="39">
        <f t="shared" si="143"/>
        <v>1</v>
      </c>
      <c r="AQ532" s="30" t="s">
        <v>91</v>
      </c>
      <c r="AR532" s="30"/>
      <c r="AS532" s="30">
        <v>5</v>
      </c>
      <c r="AT532" s="113">
        <v>65.95</v>
      </c>
      <c r="AU532" s="113"/>
      <c r="AV532" s="72">
        <v>65.95</v>
      </c>
      <c r="AW532" s="72">
        <v>69.907000000000011</v>
      </c>
      <c r="AX532" s="113">
        <v>74.94</v>
      </c>
      <c r="AY532" s="94">
        <v>74.94</v>
      </c>
      <c r="AZ532" s="108">
        <v>30</v>
      </c>
      <c r="BA532" s="112">
        <v>46.25</v>
      </c>
      <c r="BB532" s="112"/>
      <c r="BC532" s="112">
        <v>46.25</v>
      </c>
      <c r="BD532" s="112">
        <v>49.025000000000006</v>
      </c>
      <c r="BE532" s="70">
        <v>52.56</v>
      </c>
      <c r="BF532" s="70">
        <v>52.56</v>
      </c>
      <c r="BG532" s="109">
        <v>100</v>
      </c>
      <c r="BH532" s="112">
        <v>34.950000000000003</v>
      </c>
      <c r="BI532" s="112"/>
      <c r="BJ532" s="112">
        <v>34.950000000000003</v>
      </c>
      <c r="BK532" s="112">
        <v>37.047000000000004</v>
      </c>
      <c r="BL532" s="71">
        <v>39.72</v>
      </c>
      <c r="BM532" s="71">
        <v>39.72</v>
      </c>
      <c r="BN532" s="109">
        <v>500</v>
      </c>
      <c r="BO532" s="112">
        <v>26.75</v>
      </c>
      <c r="BP532" s="112"/>
      <c r="BQ532" s="112">
        <v>26.75</v>
      </c>
      <c r="BR532" s="112">
        <v>28.355</v>
      </c>
      <c r="BS532" s="71">
        <v>30.4</v>
      </c>
      <c r="BT532" s="71">
        <v>30.4</v>
      </c>
      <c r="BU532" s="109">
        <v>1000</v>
      </c>
      <c r="BV532" s="112">
        <v>26.25</v>
      </c>
      <c r="BW532" s="112"/>
      <c r="BX532" s="112">
        <v>26.25</v>
      </c>
      <c r="BY532" s="112">
        <v>27.825000000000003</v>
      </c>
      <c r="BZ532" s="76">
        <v>29.83</v>
      </c>
      <c r="CA532" s="76">
        <v>29.83</v>
      </c>
      <c r="CB532" s="106" t="str">
        <f t="shared" si="142"/>
        <v>Heineken - Brand Fashion</v>
      </c>
      <c r="CC532" s="30"/>
      <c r="CD532" s="30"/>
      <c r="CE532" s="73"/>
      <c r="CF532" s="74"/>
      <c r="CG532" s="30"/>
      <c r="CH532" s="30"/>
      <c r="CI532" s="30">
        <v>103463</v>
      </c>
    </row>
    <row r="533" spans="1:87" ht="15" customHeight="1" x14ac:dyDescent="0.25">
      <c r="A533" s="30" t="s">
        <v>164</v>
      </c>
      <c r="B533" s="30">
        <v>88027512</v>
      </c>
      <c r="C533" s="30" t="s">
        <v>689</v>
      </c>
      <c r="D533" s="96">
        <f>VLOOKUP(B533,'Status update'!B:E,4,0)</f>
        <v>1</v>
      </c>
      <c r="E533" s="96">
        <f t="shared" si="144"/>
        <v>1</v>
      </c>
      <c r="F533" s="96">
        <f>VLOOKUP(B533,'Status update'!B:D,3,0)</f>
        <v>0</v>
      </c>
      <c r="G533" s="97">
        <f t="shared" si="131"/>
        <v>0</v>
      </c>
      <c r="H533" s="30"/>
      <c r="I533" s="30"/>
      <c r="J533" s="30"/>
      <c r="K533" s="98">
        <f t="shared" si="132"/>
        <v>0</v>
      </c>
      <c r="L533" s="98">
        <f t="shared" si="133"/>
        <v>0</v>
      </c>
      <c r="M533" s="99"/>
      <c r="N533" s="100">
        <f t="shared" si="134"/>
        <v>0</v>
      </c>
      <c r="O533" s="101"/>
      <c r="P533" s="102"/>
      <c r="Q533" s="103"/>
      <c r="R533" s="103"/>
      <c r="S533" s="30" t="s">
        <v>167</v>
      </c>
      <c r="T533" s="30" t="s">
        <v>168</v>
      </c>
      <c r="U533" s="30">
        <v>29</v>
      </c>
      <c r="V533" s="30">
        <v>39</v>
      </c>
      <c r="W533" s="30">
        <v>1.5</v>
      </c>
      <c r="X533" s="30">
        <v>5</v>
      </c>
      <c r="Y533" s="30" t="s">
        <v>83</v>
      </c>
      <c r="Z533" s="30">
        <v>1</v>
      </c>
      <c r="AA533" s="30" t="s">
        <v>169</v>
      </c>
      <c r="AB533" s="30" t="s">
        <v>117</v>
      </c>
      <c r="AC533" s="30">
        <v>100</v>
      </c>
      <c r="AD533" s="30"/>
      <c r="AE533" s="75"/>
      <c r="AF533" s="73"/>
      <c r="AG533" s="104">
        <f t="shared" si="135"/>
        <v>65.95</v>
      </c>
      <c r="AH533" s="104">
        <f t="shared" si="136"/>
        <v>65.95</v>
      </c>
      <c r="AI533" s="104">
        <f t="shared" si="137"/>
        <v>69.907000000000011</v>
      </c>
      <c r="AJ533" s="104">
        <f t="shared" si="138"/>
        <v>74.94</v>
      </c>
      <c r="AK533" s="104">
        <f t="shared" si="139"/>
        <v>74.94</v>
      </c>
      <c r="AL533" s="105">
        <f t="shared" si="140"/>
        <v>74.94</v>
      </c>
      <c r="AM533" s="105">
        <f t="shared" si="141"/>
        <v>74.94</v>
      </c>
      <c r="AN533" s="105"/>
      <c r="AO533" s="105"/>
      <c r="AP533" s="39">
        <f t="shared" si="143"/>
        <v>1</v>
      </c>
      <c r="AQ533" s="30" t="s">
        <v>91</v>
      </c>
      <c r="AR533" s="30"/>
      <c r="AS533" s="30">
        <v>5</v>
      </c>
      <c r="AT533" s="113">
        <v>65.95</v>
      </c>
      <c r="AU533" s="113"/>
      <c r="AV533" s="72">
        <v>65.95</v>
      </c>
      <c r="AW533" s="72">
        <v>69.907000000000011</v>
      </c>
      <c r="AX533" s="113">
        <v>74.94</v>
      </c>
      <c r="AY533" s="94">
        <v>74.94</v>
      </c>
      <c r="AZ533" s="108">
        <v>30</v>
      </c>
      <c r="BA533" s="112">
        <v>46.25</v>
      </c>
      <c r="BB533" s="112"/>
      <c r="BC533" s="112">
        <v>46.25</v>
      </c>
      <c r="BD533" s="112">
        <v>49.025000000000006</v>
      </c>
      <c r="BE533" s="70">
        <v>52.56</v>
      </c>
      <c r="BF533" s="70">
        <v>52.56</v>
      </c>
      <c r="BG533" s="109">
        <v>100</v>
      </c>
      <c r="BH533" s="112">
        <v>34.950000000000003</v>
      </c>
      <c r="BI533" s="112"/>
      <c r="BJ533" s="112">
        <v>34.950000000000003</v>
      </c>
      <c r="BK533" s="112">
        <v>37.047000000000004</v>
      </c>
      <c r="BL533" s="71">
        <v>39.72</v>
      </c>
      <c r="BM533" s="71">
        <v>39.72</v>
      </c>
      <c r="BN533" s="109">
        <v>500</v>
      </c>
      <c r="BO533" s="112">
        <v>26.75</v>
      </c>
      <c r="BP533" s="112"/>
      <c r="BQ533" s="112">
        <v>26.75</v>
      </c>
      <c r="BR533" s="112">
        <v>28.355</v>
      </c>
      <c r="BS533" s="71">
        <v>30.4</v>
      </c>
      <c r="BT533" s="71">
        <v>30.4</v>
      </c>
      <c r="BU533" s="109">
        <v>1000</v>
      </c>
      <c r="BV533" s="112">
        <v>26.25</v>
      </c>
      <c r="BW533" s="112"/>
      <c r="BX533" s="112">
        <v>26.25</v>
      </c>
      <c r="BY533" s="112">
        <v>27.825000000000003</v>
      </c>
      <c r="BZ533" s="76">
        <v>29.83</v>
      </c>
      <c r="CA533" s="76">
        <v>29.83</v>
      </c>
      <c r="CB533" s="106" t="str">
        <f t="shared" si="142"/>
        <v>Heineken - Brand Fashion</v>
      </c>
      <c r="CC533" s="30"/>
      <c r="CD533" s="30"/>
      <c r="CE533" s="73"/>
      <c r="CF533" s="74"/>
      <c r="CG533" s="30"/>
      <c r="CH533" s="30"/>
      <c r="CI533" s="30">
        <v>103463</v>
      </c>
    </row>
    <row r="534" spans="1:87" ht="15" customHeight="1" x14ac:dyDescent="0.25">
      <c r="A534" s="30" t="s">
        <v>164</v>
      </c>
      <c r="B534" s="30">
        <v>88027513</v>
      </c>
      <c r="C534" s="30" t="s">
        <v>690</v>
      </c>
      <c r="D534" s="96">
        <f>VLOOKUP(B534,'Status update'!B:E,4,0)</f>
        <v>1</v>
      </c>
      <c r="E534" s="96">
        <f t="shared" si="144"/>
        <v>1</v>
      </c>
      <c r="F534" s="96">
        <f>VLOOKUP(B534,'Status update'!B:D,3,0)</f>
        <v>0</v>
      </c>
      <c r="G534" s="97">
        <f t="shared" si="131"/>
        <v>0</v>
      </c>
      <c r="H534" s="30"/>
      <c r="I534" s="30"/>
      <c r="J534" s="30"/>
      <c r="K534" s="98">
        <f t="shared" si="132"/>
        <v>0</v>
      </c>
      <c r="L534" s="98">
        <f t="shared" si="133"/>
        <v>0</v>
      </c>
      <c r="M534" s="99"/>
      <c r="N534" s="100">
        <f t="shared" si="134"/>
        <v>0</v>
      </c>
      <c r="O534" s="101"/>
      <c r="P534" s="102"/>
      <c r="Q534" s="103"/>
      <c r="R534" s="103"/>
      <c r="S534" s="30" t="s">
        <v>167</v>
      </c>
      <c r="T534" s="30" t="s">
        <v>168</v>
      </c>
      <c r="U534" s="30">
        <v>29</v>
      </c>
      <c r="V534" s="30">
        <v>39</v>
      </c>
      <c r="W534" s="30">
        <v>1.5</v>
      </c>
      <c r="X534" s="30">
        <v>5</v>
      </c>
      <c r="Y534" s="30" t="s">
        <v>83</v>
      </c>
      <c r="Z534" s="30">
        <v>1</v>
      </c>
      <c r="AA534" s="30" t="s">
        <v>169</v>
      </c>
      <c r="AB534" s="30" t="s">
        <v>117</v>
      </c>
      <c r="AC534" s="30">
        <v>100</v>
      </c>
      <c r="AD534" s="30"/>
      <c r="AE534" s="75"/>
      <c r="AF534" s="73"/>
      <c r="AG534" s="104">
        <f t="shared" si="135"/>
        <v>65.95</v>
      </c>
      <c r="AH534" s="104">
        <f t="shared" si="136"/>
        <v>65.95</v>
      </c>
      <c r="AI534" s="104">
        <f t="shared" si="137"/>
        <v>69.907000000000011</v>
      </c>
      <c r="AJ534" s="104">
        <f t="shared" si="138"/>
        <v>74.94</v>
      </c>
      <c r="AK534" s="104">
        <f t="shared" si="139"/>
        <v>74.94</v>
      </c>
      <c r="AL534" s="105">
        <f t="shared" si="140"/>
        <v>74.94</v>
      </c>
      <c r="AM534" s="105">
        <f t="shared" si="141"/>
        <v>74.94</v>
      </c>
      <c r="AN534" s="105"/>
      <c r="AO534" s="105"/>
      <c r="AP534" s="39">
        <f t="shared" si="143"/>
        <v>1</v>
      </c>
      <c r="AQ534" s="30" t="s">
        <v>91</v>
      </c>
      <c r="AR534" s="30"/>
      <c r="AS534" s="30">
        <v>5</v>
      </c>
      <c r="AT534" s="113">
        <v>65.95</v>
      </c>
      <c r="AU534" s="113"/>
      <c r="AV534" s="72">
        <v>65.95</v>
      </c>
      <c r="AW534" s="72">
        <v>69.907000000000011</v>
      </c>
      <c r="AX534" s="113">
        <v>74.94</v>
      </c>
      <c r="AY534" s="94">
        <v>74.94</v>
      </c>
      <c r="AZ534" s="108">
        <v>30</v>
      </c>
      <c r="BA534" s="112">
        <v>46.25</v>
      </c>
      <c r="BB534" s="112"/>
      <c r="BC534" s="112">
        <v>46.25</v>
      </c>
      <c r="BD534" s="112">
        <v>49.025000000000006</v>
      </c>
      <c r="BE534" s="70">
        <v>52.56</v>
      </c>
      <c r="BF534" s="70">
        <v>52.56</v>
      </c>
      <c r="BG534" s="109">
        <v>100</v>
      </c>
      <c r="BH534" s="112">
        <v>34.950000000000003</v>
      </c>
      <c r="BI534" s="112"/>
      <c r="BJ534" s="112">
        <v>34.950000000000003</v>
      </c>
      <c r="BK534" s="112">
        <v>37.047000000000004</v>
      </c>
      <c r="BL534" s="71">
        <v>39.72</v>
      </c>
      <c r="BM534" s="71">
        <v>39.72</v>
      </c>
      <c r="BN534" s="109">
        <v>500</v>
      </c>
      <c r="BO534" s="112">
        <v>26.75</v>
      </c>
      <c r="BP534" s="112"/>
      <c r="BQ534" s="112">
        <v>26.75</v>
      </c>
      <c r="BR534" s="112">
        <v>28.355</v>
      </c>
      <c r="BS534" s="71">
        <v>30.4</v>
      </c>
      <c r="BT534" s="71">
        <v>30.4</v>
      </c>
      <c r="BU534" s="109">
        <v>1000</v>
      </c>
      <c r="BV534" s="112">
        <v>26.25</v>
      </c>
      <c r="BW534" s="112"/>
      <c r="BX534" s="112">
        <v>26.25</v>
      </c>
      <c r="BY534" s="112">
        <v>27.825000000000003</v>
      </c>
      <c r="BZ534" s="76">
        <v>29.83</v>
      </c>
      <c r="CA534" s="76">
        <v>29.83</v>
      </c>
      <c r="CB534" s="106" t="str">
        <f t="shared" si="142"/>
        <v>Heineken - Brand Fashion</v>
      </c>
      <c r="CC534" s="30"/>
      <c r="CD534" s="30"/>
      <c r="CE534" s="73"/>
      <c r="CF534" s="74"/>
      <c r="CG534" s="30"/>
      <c r="CH534" s="30"/>
      <c r="CI534" s="30">
        <v>103463</v>
      </c>
    </row>
    <row r="535" spans="1:87" ht="15" customHeight="1" x14ac:dyDescent="0.25">
      <c r="A535" s="30" t="s">
        <v>71</v>
      </c>
      <c r="B535" s="30">
        <v>88027516</v>
      </c>
      <c r="C535" s="30" t="s">
        <v>691</v>
      </c>
      <c r="D535" s="96">
        <f>VLOOKUP(B535,'Status update'!B:E,4,0)</f>
        <v>3</v>
      </c>
      <c r="E535" s="96">
        <f t="shared" si="144"/>
        <v>3</v>
      </c>
      <c r="F535" s="96">
        <f>VLOOKUP(B535,'Status update'!B:D,3,0)</f>
        <v>13</v>
      </c>
      <c r="G535" s="97">
        <f t="shared" si="131"/>
        <v>13</v>
      </c>
      <c r="H535" s="30"/>
      <c r="I535" s="30"/>
      <c r="J535" s="30"/>
      <c r="K535" s="98">
        <f t="shared" si="132"/>
        <v>2.6</v>
      </c>
      <c r="L535" s="98">
        <f t="shared" si="133"/>
        <v>2.6</v>
      </c>
      <c r="M535" s="99"/>
      <c r="N535" s="100">
        <f t="shared" si="134"/>
        <v>0</v>
      </c>
      <c r="O535" s="101">
        <v>1</v>
      </c>
      <c r="P535" s="102"/>
      <c r="Q535" s="103"/>
      <c r="R535" s="103"/>
      <c r="S535" s="30" t="s">
        <v>167</v>
      </c>
      <c r="T535" s="30" t="s">
        <v>168</v>
      </c>
      <c r="U535" s="30">
        <v>29</v>
      </c>
      <c r="V535" s="30">
        <v>39</v>
      </c>
      <c r="W535" s="30">
        <v>1.5</v>
      </c>
      <c r="X535" s="30">
        <v>5</v>
      </c>
      <c r="Y535" s="30" t="s">
        <v>83</v>
      </c>
      <c r="Z535" s="30">
        <v>1</v>
      </c>
      <c r="AA535" s="30" t="s">
        <v>169</v>
      </c>
      <c r="AB535" s="30" t="s">
        <v>117</v>
      </c>
      <c r="AC535" s="30">
        <v>100</v>
      </c>
      <c r="AD535" s="30"/>
      <c r="AE535" s="75"/>
      <c r="AF535" s="73"/>
      <c r="AG535" s="104">
        <f t="shared" si="135"/>
        <v>28.95</v>
      </c>
      <c r="AH535" s="104">
        <f t="shared" si="136"/>
        <v>28.95</v>
      </c>
      <c r="AI535" s="104">
        <f t="shared" si="137"/>
        <v>30.687000000000001</v>
      </c>
      <c r="AJ535" s="104">
        <f t="shared" si="138"/>
        <v>32.9</v>
      </c>
      <c r="AK535" s="104">
        <f t="shared" si="139"/>
        <v>32.9</v>
      </c>
      <c r="AL535" s="105">
        <f t="shared" si="140"/>
        <v>32.9</v>
      </c>
      <c r="AM535" s="105">
        <f t="shared" si="141"/>
        <v>32.9</v>
      </c>
      <c r="AN535" s="105"/>
      <c r="AO535" s="105"/>
      <c r="AP535" s="39">
        <f t="shared" si="143"/>
        <v>1</v>
      </c>
      <c r="AQ535" s="30" t="s">
        <v>91</v>
      </c>
      <c r="AR535" s="30"/>
      <c r="AS535" s="30">
        <v>5</v>
      </c>
      <c r="AT535" s="113">
        <v>28.95</v>
      </c>
      <c r="AU535" s="113"/>
      <c r="AV535" s="72">
        <v>28.95</v>
      </c>
      <c r="AW535" s="72">
        <v>30.687000000000001</v>
      </c>
      <c r="AX535" s="113">
        <v>32.9</v>
      </c>
      <c r="AY535" s="94">
        <v>32.9</v>
      </c>
      <c r="AZ535" s="108">
        <v>30</v>
      </c>
      <c r="BA535" s="112">
        <v>21.55</v>
      </c>
      <c r="BB535" s="112"/>
      <c r="BC535" s="112">
        <v>21.55</v>
      </c>
      <c r="BD535" s="112">
        <v>22.843000000000004</v>
      </c>
      <c r="BE535" s="70">
        <v>24.49</v>
      </c>
      <c r="BF535" s="70">
        <v>24.49</v>
      </c>
      <c r="BG535" s="109">
        <v>100</v>
      </c>
      <c r="BH535" s="112">
        <v>17.350000000000001</v>
      </c>
      <c r="BI535" s="112"/>
      <c r="BJ535" s="112">
        <v>17.350000000000001</v>
      </c>
      <c r="BK535" s="112">
        <v>18.391000000000002</v>
      </c>
      <c r="BL535" s="71">
        <v>19.72</v>
      </c>
      <c r="BM535" s="71">
        <v>19.72</v>
      </c>
      <c r="BN535" s="109">
        <v>500</v>
      </c>
      <c r="BO535" s="112">
        <v>13.95</v>
      </c>
      <c r="BP535" s="112"/>
      <c r="BQ535" s="112">
        <v>13.95</v>
      </c>
      <c r="BR535" s="112">
        <v>14.787000000000001</v>
      </c>
      <c r="BS535" s="71">
        <v>15.85</v>
      </c>
      <c r="BT535" s="71">
        <v>15.85</v>
      </c>
      <c r="BU535" s="109">
        <v>1000</v>
      </c>
      <c r="BV535" s="112">
        <v>13.45</v>
      </c>
      <c r="BW535" s="112"/>
      <c r="BX535" s="112">
        <v>13.45</v>
      </c>
      <c r="BY535" s="112">
        <v>14.257</v>
      </c>
      <c r="BZ535" s="76">
        <v>15.28</v>
      </c>
      <c r="CA535" s="76">
        <v>15.28</v>
      </c>
      <c r="CB535" s="106" t="str">
        <f t="shared" si="142"/>
        <v>Heineken</v>
      </c>
      <c r="CC535" s="30"/>
      <c r="CD535" s="30"/>
      <c r="CE535" s="73"/>
      <c r="CF535" s="74"/>
      <c r="CG535" s="30"/>
      <c r="CH535" s="30"/>
      <c r="CI535" s="30">
        <v>103463</v>
      </c>
    </row>
    <row r="536" spans="1:87" ht="15" customHeight="1" x14ac:dyDescent="0.25">
      <c r="A536" s="30" t="s">
        <v>164</v>
      </c>
      <c r="B536" s="30">
        <v>88027514</v>
      </c>
      <c r="C536" s="30" t="s">
        <v>692</v>
      </c>
      <c r="D536" s="96">
        <f>VLOOKUP(B536,'Status update'!B:E,4,0)</f>
        <v>1</v>
      </c>
      <c r="E536" s="96">
        <f t="shared" si="144"/>
        <v>1</v>
      </c>
      <c r="F536" s="96">
        <f>VLOOKUP(B536,'Status update'!B:D,3,0)</f>
        <v>0</v>
      </c>
      <c r="G536" s="97">
        <f t="shared" si="131"/>
        <v>0</v>
      </c>
      <c r="H536" s="30"/>
      <c r="I536" s="30"/>
      <c r="J536" s="30"/>
      <c r="K536" s="98">
        <f t="shared" si="132"/>
        <v>0</v>
      </c>
      <c r="L536" s="98">
        <f t="shared" si="133"/>
        <v>0</v>
      </c>
      <c r="M536" s="99"/>
      <c r="N536" s="100">
        <f t="shared" si="134"/>
        <v>0</v>
      </c>
      <c r="O536" s="101"/>
      <c r="P536" s="102"/>
      <c r="Q536" s="103"/>
      <c r="R536" s="103"/>
      <c r="S536" s="30" t="s">
        <v>167</v>
      </c>
      <c r="T536" s="30" t="s">
        <v>168</v>
      </c>
      <c r="U536" s="30">
        <v>29</v>
      </c>
      <c r="V536" s="30">
        <v>39</v>
      </c>
      <c r="W536" s="30">
        <v>1.5</v>
      </c>
      <c r="X536" s="30">
        <v>5</v>
      </c>
      <c r="Y536" s="30" t="s">
        <v>83</v>
      </c>
      <c r="Z536" s="30">
        <v>1</v>
      </c>
      <c r="AA536" s="30" t="s">
        <v>169</v>
      </c>
      <c r="AB536" s="30" t="s">
        <v>117</v>
      </c>
      <c r="AC536" s="30">
        <v>100</v>
      </c>
      <c r="AD536" s="30"/>
      <c r="AE536" s="75"/>
      <c r="AF536" s="73"/>
      <c r="AG536" s="104">
        <f t="shared" si="135"/>
        <v>65.95</v>
      </c>
      <c r="AH536" s="104">
        <f t="shared" si="136"/>
        <v>65.95</v>
      </c>
      <c r="AI536" s="104">
        <f t="shared" si="137"/>
        <v>69.907000000000011</v>
      </c>
      <c r="AJ536" s="104">
        <f t="shared" si="138"/>
        <v>74.94</v>
      </c>
      <c r="AK536" s="104">
        <f t="shared" si="139"/>
        <v>74.94</v>
      </c>
      <c r="AL536" s="105">
        <f t="shared" si="140"/>
        <v>74.94</v>
      </c>
      <c r="AM536" s="105">
        <f t="shared" si="141"/>
        <v>74.94</v>
      </c>
      <c r="AN536" s="105"/>
      <c r="AO536" s="105"/>
      <c r="AP536" s="39">
        <f t="shared" si="143"/>
        <v>1</v>
      </c>
      <c r="AQ536" s="30" t="s">
        <v>91</v>
      </c>
      <c r="AR536" s="30"/>
      <c r="AS536" s="30">
        <v>5</v>
      </c>
      <c r="AT536" s="113">
        <v>65.95</v>
      </c>
      <c r="AU536" s="113"/>
      <c r="AV536" s="72">
        <v>65.95</v>
      </c>
      <c r="AW536" s="72">
        <v>69.907000000000011</v>
      </c>
      <c r="AX536" s="113">
        <v>74.94</v>
      </c>
      <c r="AY536" s="94">
        <v>74.94</v>
      </c>
      <c r="AZ536" s="108">
        <v>30</v>
      </c>
      <c r="BA536" s="112">
        <v>46.25</v>
      </c>
      <c r="BB536" s="112"/>
      <c r="BC536" s="112">
        <v>46.25</v>
      </c>
      <c r="BD536" s="112">
        <v>49.025000000000006</v>
      </c>
      <c r="BE536" s="70">
        <v>52.56</v>
      </c>
      <c r="BF536" s="70">
        <v>52.56</v>
      </c>
      <c r="BG536" s="109">
        <v>100</v>
      </c>
      <c r="BH536" s="112">
        <v>34.950000000000003</v>
      </c>
      <c r="BI536" s="112"/>
      <c r="BJ536" s="112">
        <v>34.950000000000003</v>
      </c>
      <c r="BK536" s="112">
        <v>37.047000000000004</v>
      </c>
      <c r="BL536" s="71">
        <v>39.72</v>
      </c>
      <c r="BM536" s="71">
        <v>39.72</v>
      </c>
      <c r="BN536" s="109">
        <v>500</v>
      </c>
      <c r="BO536" s="112">
        <v>26.75</v>
      </c>
      <c r="BP536" s="112"/>
      <c r="BQ536" s="112">
        <v>26.75</v>
      </c>
      <c r="BR536" s="112">
        <v>28.355</v>
      </c>
      <c r="BS536" s="71">
        <v>30.4</v>
      </c>
      <c r="BT536" s="71">
        <v>30.4</v>
      </c>
      <c r="BU536" s="109">
        <v>1000</v>
      </c>
      <c r="BV536" s="112">
        <v>26.25</v>
      </c>
      <c r="BW536" s="112"/>
      <c r="BX536" s="112">
        <v>26.25</v>
      </c>
      <c r="BY536" s="112">
        <v>27.825000000000003</v>
      </c>
      <c r="BZ536" s="76">
        <v>29.83</v>
      </c>
      <c r="CA536" s="76">
        <v>29.83</v>
      </c>
      <c r="CB536" s="106" t="str">
        <f t="shared" si="142"/>
        <v>Heineken - Brand Fashion</v>
      </c>
      <c r="CC536" s="30"/>
      <c r="CD536" s="30"/>
      <c r="CE536" s="73"/>
      <c r="CF536" s="74"/>
      <c r="CG536" s="30"/>
      <c r="CH536" s="30"/>
      <c r="CI536" s="30">
        <v>103463</v>
      </c>
    </row>
    <row r="537" spans="1:87" ht="15" customHeight="1" x14ac:dyDescent="0.25">
      <c r="A537" s="30" t="s">
        <v>92</v>
      </c>
      <c r="B537" s="30">
        <v>88027515</v>
      </c>
      <c r="C537" s="30" t="s">
        <v>693</v>
      </c>
      <c r="D537" s="96">
        <f>VLOOKUP(B537,'Status update'!B:E,4,0)</f>
        <v>1</v>
      </c>
      <c r="E537" s="96">
        <f t="shared" si="144"/>
        <v>1</v>
      </c>
      <c r="F537" s="96">
        <f>VLOOKUP(B537,'Status update'!B:D,3,0)</f>
        <v>0</v>
      </c>
      <c r="G537" s="97">
        <f t="shared" si="131"/>
        <v>0</v>
      </c>
      <c r="H537" s="30"/>
      <c r="I537" s="30"/>
      <c r="J537" s="30"/>
      <c r="K537" s="98">
        <f t="shared" si="132"/>
        <v>0</v>
      </c>
      <c r="L537" s="98">
        <f t="shared" si="133"/>
        <v>0</v>
      </c>
      <c r="M537" s="99"/>
      <c r="N537" s="100">
        <f t="shared" si="134"/>
        <v>0</v>
      </c>
      <c r="O537" s="101"/>
      <c r="P537" s="102"/>
      <c r="Q537" s="103"/>
      <c r="R537" s="103"/>
      <c r="S537" s="30" t="s">
        <v>167</v>
      </c>
      <c r="T537" s="30" t="s">
        <v>168</v>
      </c>
      <c r="U537" s="30">
        <v>29</v>
      </c>
      <c r="V537" s="30">
        <v>39</v>
      </c>
      <c r="W537" s="30">
        <v>1.5</v>
      </c>
      <c r="X537" s="30">
        <v>5</v>
      </c>
      <c r="Y537" s="30" t="s">
        <v>83</v>
      </c>
      <c r="Z537" s="30">
        <v>1</v>
      </c>
      <c r="AA537" s="30" t="s">
        <v>169</v>
      </c>
      <c r="AB537" s="30" t="s">
        <v>117</v>
      </c>
      <c r="AC537" s="30">
        <v>100</v>
      </c>
      <c r="AD537" s="30"/>
      <c r="AE537" s="75"/>
      <c r="AF537" s="73"/>
      <c r="AG537" s="104">
        <f t="shared" si="135"/>
        <v>33</v>
      </c>
      <c r="AH537" s="104">
        <f t="shared" si="136"/>
        <v>33</v>
      </c>
      <c r="AI537" s="104">
        <f t="shared" si="137"/>
        <v>34.980000000000004</v>
      </c>
      <c r="AJ537" s="104">
        <f t="shared" si="138"/>
        <v>37.5</v>
      </c>
      <c r="AK537" s="104">
        <f t="shared" si="139"/>
        <v>37.5</v>
      </c>
      <c r="AL537" s="105">
        <f t="shared" si="140"/>
        <v>37.5</v>
      </c>
      <c r="AM537" s="105">
        <f t="shared" si="141"/>
        <v>37.5</v>
      </c>
      <c r="AN537" s="105"/>
      <c r="AO537" s="105"/>
      <c r="AP537" s="39">
        <f t="shared" si="143"/>
        <v>1</v>
      </c>
      <c r="AQ537" s="30" t="s">
        <v>91</v>
      </c>
      <c r="AR537" s="30"/>
      <c r="AS537" s="30">
        <v>5</v>
      </c>
      <c r="AT537" s="113">
        <v>33</v>
      </c>
      <c r="AU537" s="113"/>
      <c r="AV537" s="72">
        <v>33</v>
      </c>
      <c r="AW537" s="72">
        <v>34.980000000000004</v>
      </c>
      <c r="AX537" s="113">
        <v>37.5</v>
      </c>
      <c r="AY537" s="94">
        <v>37.5</v>
      </c>
      <c r="AZ537" s="108">
        <v>30</v>
      </c>
      <c r="BA537" s="112">
        <v>23.75</v>
      </c>
      <c r="BB537" s="112"/>
      <c r="BC537" s="112">
        <v>23.75</v>
      </c>
      <c r="BD537" s="112">
        <v>25.175000000000001</v>
      </c>
      <c r="BE537" s="70">
        <v>26.99</v>
      </c>
      <c r="BF537" s="70">
        <v>26.99</v>
      </c>
      <c r="BG537" s="109">
        <v>100</v>
      </c>
      <c r="BH537" s="112">
        <v>18.5</v>
      </c>
      <c r="BI537" s="112"/>
      <c r="BJ537" s="112">
        <v>18.5</v>
      </c>
      <c r="BK537" s="112">
        <v>19.61</v>
      </c>
      <c r="BL537" s="71">
        <v>21.02</v>
      </c>
      <c r="BM537" s="71">
        <v>21.02</v>
      </c>
      <c r="BN537" s="109">
        <v>500</v>
      </c>
      <c r="BO537" s="112">
        <v>14.5</v>
      </c>
      <c r="BP537" s="112"/>
      <c r="BQ537" s="112">
        <v>14.5</v>
      </c>
      <c r="BR537" s="112">
        <v>15.370000000000001</v>
      </c>
      <c r="BS537" s="71">
        <v>16.48</v>
      </c>
      <c r="BT537" s="71">
        <v>16.48</v>
      </c>
      <c r="BU537" s="109">
        <v>1000</v>
      </c>
      <c r="BV537" s="112">
        <v>14</v>
      </c>
      <c r="BW537" s="112"/>
      <c r="BX537" s="112">
        <v>14</v>
      </c>
      <c r="BY537" s="112">
        <v>14.84</v>
      </c>
      <c r="BZ537" s="76">
        <v>15.91</v>
      </c>
      <c r="CA537" s="76">
        <v>15.91</v>
      </c>
      <c r="CB537" s="106" t="str">
        <f t="shared" si="142"/>
        <v>Heineken Silver (Global)</v>
      </c>
      <c r="CC537" s="30"/>
      <c r="CD537" s="30"/>
      <c r="CE537" s="73"/>
      <c r="CF537" s="74"/>
      <c r="CG537" s="30"/>
      <c r="CH537" s="30"/>
      <c r="CI537" s="30">
        <v>103463</v>
      </c>
    </row>
    <row r="538" spans="1:87" ht="15" customHeight="1" x14ac:dyDescent="0.25">
      <c r="A538" s="30" t="s">
        <v>188</v>
      </c>
      <c r="B538" s="30">
        <v>88027517</v>
      </c>
      <c r="C538" s="30" t="s">
        <v>694</v>
      </c>
      <c r="D538" s="96">
        <f>VLOOKUP(B538,'Status update'!B:E,4,0)</f>
        <v>1</v>
      </c>
      <c r="E538" s="96">
        <f t="shared" si="144"/>
        <v>1</v>
      </c>
      <c r="F538" s="96">
        <f>VLOOKUP(B538,'Status update'!B:D,3,0)</f>
        <v>0</v>
      </c>
      <c r="G538" s="97">
        <f t="shared" si="131"/>
        <v>0</v>
      </c>
      <c r="H538" s="30"/>
      <c r="I538" s="30"/>
      <c r="J538" s="30"/>
      <c r="K538" s="98">
        <f t="shared" si="132"/>
        <v>0</v>
      </c>
      <c r="L538" s="98">
        <f t="shared" si="133"/>
        <v>0</v>
      </c>
      <c r="M538" s="99"/>
      <c r="N538" s="100">
        <f t="shared" si="134"/>
        <v>0</v>
      </c>
      <c r="O538" s="101"/>
      <c r="P538" s="102"/>
      <c r="Q538" s="103"/>
      <c r="R538" s="103"/>
      <c r="S538" s="30" t="s">
        <v>167</v>
      </c>
      <c r="T538" s="30" t="s">
        <v>168</v>
      </c>
      <c r="U538" s="30">
        <v>29</v>
      </c>
      <c r="V538" s="30">
        <v>39</v>
      </c>
      <c r="W538" s="30">
        <v>1.5</v>
      </c>
      <c r="X538" s="30">
        <v>5</v>
      </c>
      <c r="Y538" s="30" t="s">
        <v>83</v>
      </c>
      <c r="Z538" s="30">
        <v>1</v>
      </c>
      <c r="AA538" s="30" t="s">
        <v>169</v>
      </c>
      <c r="AB538" s="30" t="s">
        <v>117</v>
      </c>
      <c r="AC538" s="30">
        <v>100</v>
      </c>
      <c r="AD538" s="30"/>
      <c r="AE538" s="75"/>
      <c r="AF538" s="73"/>
      <c r="AG538" s="104">
        <f t="shared" si="135"/>
        <v>33</v>
      </c>
      <c r="AH538" s="104">
        <f t="shared" si="136"/>
        <v>33</v>
      </c>
      <c r="AI538" s="104">
        <f t="shared" si="137"/>
        <v>34.980000000000004</v>
      </c>
      <c r="AJ538" s="104">
        <f t="shared" si="138"/>
        <v>37.5</v>
      </c>
      <c r="AK538" s="104">
        <f t="shared" si="139"/>
        <v>37.5</v>
      </c>
      <c r="AL538" s="105">
        <f t="shared" si="140"/>
        <v>37.5</v>
      </c>
      <c r="AM538" s="105">
        <f t="shared" si="141"/>
        <v>37.5</v>
      </c>
      <c r="AN538" s="105"/>
      <c r="AO538" s="105"/>
      <c r="AP538" s="39">
        <f t="shared" si="143"/>
        <v>1</v>
      </c>
      <c r="AQ538" s="30" t="s">
        <v>91</v>
      </c>
      <c r="AR538" s="30"/>
      <c r="AS538" s="30">
        <v>5</v>
      </c>
      <c r="AT538" s="113">
        <v>33</v>
      </c>
      <c r="AU538" s="113"/>
      <c r="AV538" s="72">
        <v>33</v>
      </c>
      <c r="AW538" s="72">
        <v>34.980000000000004</v>
      </c>
      <c r="AX538" s="113">
        <v>37.5</v>
      </c>
      <c r="AY538" s="94">
        <v>37.5</v>
      </c>
      <c r="AZ538" s="108">
        <v>30</v>
      </c>
      <c r="BA538" s="112">
        <v>23.75</v>
      </c>
      <c r="BB538" s="112"/>
      <c r="BC538" s="112">
        <v>23.75</v>
      </c>
      <c r="BD538" s="112">
        <v>25.175000000000001</v>
      </c>
      <c r="BE538" s="70">
        <v>26.99</v>
      </c>
      <c r="BF538" s="70">
        <v>26.99</v>
      </c>
      <c r="BG538" s="109">
        <v>100</v>
      </c>
      <c r="BH538" s="112">
        <v>18.5</v>
      </c>
      <c r="BI538" s="112"/>
      <c r="BJ538" s="112">
        <v>18.5</v>
      </c>
      <c r="BK538" s="112">
        <v>19.61</v>
      </c>
      <c r="BL538" s="71">
        <v>21.02</v>
      </c>
      <c r="BM538" s="71">
        <v>21.02</v>
      </c>
      <c r="BN538" s="109">
        <v>500</v>
      </c>
      <c r="BO538" s="112">
        <v>14.5</v>
      </c>
      <c r="BP538" s="112"/>
      <c r="BQ538" s="112">
        <v>14.5</v>
      </c>
      <c r="BR538" s="112">
        <v>15.370000000000001</v>
      </c>
      <c r="BS538" s="71">
        <v>16.48</v>
      </c>
      <c r="BT538" s="71">
        <v>16.48</v>
      </c>
      <c r="BU538" s="109">
        <v>1000</v>
      </c>
      <c r="BV538" s="112">
        <v>14</v>
      </c>
      <c r="BW538" s="112"/>
      <c r="BX538" s="112">
        <v>14</v>
      </c>
      <c r="BY538" s="112">
        <v>14.84</v>
      </c>
      <c r="BZ538" s="76">
        <v>15.91</v>
      </c>
      <c r="CA538" s="76">
        <v>15.91</v>
      </c>
      <c r="CB538" s="106" t="str">
        <f t="shared" si="142"/>
        <v>Heineken - 0.0</v>
      </c>
      <c r="CC538" s="30"/>
      <c r="CD538" s="30"/>
      <c r="CE538" s="73"/>
      <c r="CF538" s="74"/>
      <c r="CG538" s="30"/>
      <c r="CH538" s="30"/>
      <c r="CI538" s="30">
        <v>103463</v>
      </c>
    </row>
    <row r="539" spans="1:87" ht="15" customHeight="1" x14ac:dyDescent="0.25">
      <c r="A539" s="30" t="s">
        <v>164</v>
      </c>
      <c r="B539" s="30">
        <v>88027519</v>
      </c>
      <c r="C539" s="30" t="s">
        <v>695</v>
      </c>
      <c r="D539" s="96">
        <f>VLOOKUP(B539,'Status update'!B:E,4,0)</f>
        <v>1</v>
      </c>
      <c r="E539" s="96">
        <f t="shared" si="144"/>
        <v>1</v>
      </c>
      <c r="F539" s="96">
        <f>VLOOKUP(B539,'Status update'!B:D,3,0)</f>
        <v>0</v>
      </c>
      <c r="G539" s="97">
        <f t="shared" si="131"/>
        <v>0</v>
      </c>
      <c r="H539" s="30"/>
      <c r="I539" s="30"/>
      <c r="J539" s="30"/>
      <c r="K539" s="98">
        <f t="shared" si="132"/>
        <v>0</v>
      </c>
      <c r="L539" s="98">
        <f t="shared" si="133"/>
        <v>0</v>
      </c>
      <c r="M539" s="99"/>
      <c r="N539" s="100">
        <f t="shared" si="134"/>
        <v>0</v>
      </c>
      <c r="O539" s="101"/>
      <c r="P539" s="102"/>
      <c r="Q539" s="103"/>
      <c r="R539" s="103"/>
      <c r="S539" s="30" t="s">
        <v>167</v>
      </c>
      <c r="T539" s="30" t="s">
        <v>168</v>
      </c>
      <c r="U539" s="30">
        <v>39</v>
      </c>
      <c r="V539" s="30">
        <v>29</v>
      </c>
      <c r="W539" s="30">
        <v>3.5</v>
      </c>
      <c r="X539" s="30">
        <v>5</v>
      </c>
      <c r="Y539" s="30" t="s">
        <v>83</v>
      </c>
      <c r="Z539" s="30">
        <v>1</v>
      </c>
      <c r="AA539" s="30" t="s">
        <v>169</v>
      </c>
      <c r="AB539" s="30" t="s">
        <v>117</v>
      </c>
      <c r="AC539" s="30">
        <v>100</v>
      </c>
      <c r="AD539" s="30"/>
      <c r="AE539" s="75"/>
      <c r="AF539" s="73"/>
      <c r="AG539" s="104">
        <f t="shared" si="135"/>
        <v>110</v>
      </c>
      <c r="AH539" s="104">
        <f t="shared" si="136"/>
        <v>110</v>
      </c>
      <c r="AI539" s="104">
        <f t="shared" si="137"/>
        <v>116.60000000000001</v>
      </c>
      <c r="AJ539" s="104">
        <f t="shared" si="138"/>
        <v>125</v>
      </c>
      <c r="AK539" s="104">
        <f t="shared" si="139"/>
        <v>125</v>
      </c>
      <c r="AL539" s="105">
        <f t="shared" si="140"/>
        <v>125</v>
      </c>
      <c r="AM539" s="105">
        <f t="shared" si="141"/>
        <v>125</v>
      </c>
      <c r="AN539" s="105"/>
      <c r="AO539" s="105"/>
      <c r="AP539" s="39">
        <f t="shared" si="143"/>
        <v>1</v>
      </c>
      <c r="AQ539" s="30" t="s">
        <v>91</v>
      </c>
      <c r="AR539" s="30"/>
      <c r="AS539" s="30">
        <v>5</v>
      </c>
      <c r="AT539" s="113">
        <v>110</v>
      </c>
      <c r="AU539" s="113"/>
      <c r="AV539" s="72">
        <v>110</v>
      </c>
      <c r="AW539" s="72">
        <v>116.60000000000001</v>
      </c>
      <c r="AX539" s="113">
        <v>125</v>
      </c>
      <c r="AY539" s="94">
        <v>125</v>
      </c>
      <c r="AZ539" s="108">
        <v>30</v>
      </c>
      <c r="BA539" s="112">
        <v>82.5</v>
      </c>
      <c r="BB539" s="112"/>
      <c r="BC539" s="112">
        <v>82.5</v>
      </c>
      <c r="BD539" s="112">
        <v>87.45</v>
      </c>
      <c r="BE539" s="70">
        <v>93.75</v>
      </c>
      <c r="BF539" s="70">
        <v>93.75</v>
      </c>
      <c r="BG539" s="109">
        <v>100</v>
      </c>
      <c r="BH539" s="112">
        <v>66.75</v>
      </c>
      <c r="BI539" s="112"/>
      <c r="BJ539" s="112">
        <v>66.75</v>
      </c>
      <c r="BK539" s="112">
        <v>70.75500000000001</v>
      </c>
      <c r="BL539" s="71">
        <v>75.849999999999994</v>
      </c>
      <c r="BM539" s="71">
        <v>75.849999999999994</v>
      </c>
      <c r="BN539" s="109">
        <v>500</v>
      </c>
      <c r="BO539" s="112">
        <v>53</v>
      </c>
      <c r="BP539" s="112"/>
      <c r="BQ539" s="112">
        <v>53</v>
      </c>
      <c r="BR539" s="112">
        <v>56.18</v>
      </c>
      <c r="BS539" s="71">
        <v>60.23</v>
      </c>
      <c r="BT539" s="71">
        <v>60.23</v>
      </c>
      <c r="BU539" s="109">
        <v>1000</v>
      </c>
      <c r="BV539" s="112">
        <v>51.25</v>
      </c>
      <c r="BW539" s="112"/>
      <c r="BX539" s="112">
        <v>51.25</v>
      </c>
      <c r="BY539" s="112">
        <v>54.325000000000003</v>
      </c>
      <c r="BZ539" s="76">
        <v>58.24</v>
      </c>
      <c r="CA539" s="76">
        <v>58.24</v>
      </c>
      <c r="CB539" s="106" t="str">
        <f t="shared" si="142"/>
        <v>Heineken - Brand Fashion</v>
      </c>
      <c r="CC539" s="30"/>
      <c r="CD539" s="30"/>
      <c r="CE539" s="73"/>
      <c r="CF539" s="74"/>
      <c r="CG539" s="30"/>
      <c r="CH539" s="30"/>
      <c r="CI539" s="30">
        <v>103463</v>
      </c>
    </row>
    <row r="540" spans="1:87" ht="15" customHeight="1" x14ac:dyDescent="0.25">
      <c r="A540" s="30" t="s">
        <v>164</v>
      </c>
      <c r="B540" s="30">
        <v>88027520</v>
      </c>
      <c r="C540" s="30" t="s">
        <v>696</v>
      </c>
      <c r="D540" s="96">
        <f>VLOOKUP(B540,'Status update'!B:E,4,0)</f>
        <v>1</v>
      </c>
      <c r="E540" s="96">
        <f t="shared" si="144"/>
        <v>1</v>
      </c>
      <c r="F540" s="96">
        <f>VLOOKUP(B540,'Status update'!B:D,3,0)</f>
        <v>0</v>
      </c>
      <c r="G540" s="97">
        <f t="shared" si="131"/>
        <v>0</v>
      </c>
      <c r="H540" s="30"/>
      <c r="I540" s="30"/>
      <c r="J540" s="30"/>
      <c r="K540" s="98">
        <f t="shared" si="132"/>
        <v>0</v>
      </c>
      <c r="L540" s="98">
        <f t="shared" si="133"/>
        <v>0</v>
      </c>
      <c r="M540" s="99"/>
      <c r="N540" s="100">
        <f t="shared" si="134"/>
        <v>0</v>
      </c>
      <c r="O540" s="101"/>
      <c r="P540" s="102"/>
      <c r="Q540" s="103"/>
      <c r="R540" s="103"/>
      <c r="S540" s="30" t="s">
        <v>167</v>
      </c>
      <c r="T540" s="30" t="s">
        <v>168</v>
      </c>
      <c r="U540" s="30">
        <v>39</v>
      </c>
      <c r="V540" s="30">
        <v>29</v>
      </c>
      <c r="W540" s="30">
        <v>3.5</v>
      </c>
      <c r="X540" s="30">
        <v>5</v>
      </c>
      <c r="Y540" s="30" t="s">
        <v>83</v>
      </c>
      <c r="Z540" s="30">
        <v>1</v>
      </c>
      <c r="AA540" s="30" t="s">
        <v>169</v>
      </c>
      <c r="AB540" s="30" t="s">
        <v>117</v>
      </c>
      <c r="AC540" s="30">
        <v>100</v>
      </c>
      <c r="AD540" s="30"/>
      <c r="AE540" s="75"/>
      <c r="AF540" s="73"/>
      <c r="AG540" s="104">
        <f t="shared" si="135"/>
        <v>110</v>
      </c>
      <c r="AH540" s="104">
        <f t="shared" si="136"/>
        <v>110</v>
      </c>
      <c r="AI540" s="104">
        <f t="shared" si="137"/>
        <v>116.60000000000001</v>
      </c>
      <c r="AJ540" s="104">
        <f t="shared" si="138"/>
        <v>125</v>
      </c>
      <c r="AK540" s="104">
        <f t="shared" si="139"/>
        <v>125</v>
      </c>
      <c r="AL540" s="105">
        <f t="shared" si="140"/>
        <v>125</v>
      </c>
      <c r="AM540" s="105">
        <f t="shared" si="141"/>
        <v>125</v>
      </c>
      <c r="AN540" s="105"/>
      <c r="AO540" s="105"/>
      <c r="AP540" s="39">
        <f t="shared" si="143"/>
        <v>1</v>
      </c>
      <c r="AQ540" s="30" t="s">
        <v>91</v>
      </c>
      <c r="AR540" s="30"/>
      <c r="AS540" s="30">
        <v>5</v>
      </c>
      <c r="AT540" s="113">
        <v>110</v>
      </c>
      <c r="AU540" s="113"/>
      <c r="AV540" s="72">
        <v>110</v>
      </c>
      <c r="AW540" s="72">
        <v>116.60000000000001</v>
      </c>
      <c r="AX540" s="113">
        <v>125</v>
      </c>
      <c r="AY540" s="94">
        <v>125</v>
      </c>
      <c r="AZ540" s="108">
        <v>30</v>
      </c>
      <c r="BA540" s="112">
        <v>82.5</v>
      </c>
      <c r="BB540" s="112"/>
      <c r="BC540" s="112">
        <v>82.5</v>
      </c>
      <c r="BD540" s="112">
        <v>87.45</v>
      </c>
      <c r="BE540" s="70">
        <v>93.75</v>
      </c>
      <c r="BF540" s="70">
        <v>93.75</v>
      </c>
      <c r="BG540" s="109">
        <v>100</v>
      </c>
      <c r="BH540" s="112">
        <v>66.75</v>
      </c>
      <c r="BI540" s="112"/>
      <c r="BJ540" s="112">
        <v>66.75</v>
      </c>
      <c r="BK540" s="112">
        <v>70.75500000000001</v>
      </c>
      <c r="BL540" s="71">
        <v>75.849999999999994</v>
      </c>
      <c r="BM540" s="71">
        <v>75.849999999999994</v>
      </c>
      <c r="BN540" s="109">
        <v>500</v>
      </c>
      <c r="BO540" s="112">
        <v>53</v>
      </c>
      <c r="BP540" s="112"/>
      <c r="BQ540" s="112">
        <v>53</v>
      </c>
      <c r="BR540" s="112">
        <v>56.18</v>
      </c>
      <c r="BS540" s="71">
        <v>60.23</v>
      </c>
      <c r="BT540" s="71">
        <v>60.23</v>
      </c>
      <c r="BU540" s="109">
        <v>1000</v>
      </c>
      <c r="BV540" s="112">
        <v>51.25</v>
      </c>
      <c r="BW540" s="112"/>
      <c r="BX540" s="112">
        <v>51.25</v>
      </c>
      <c r="BY540" s="112">
        <v>54.325000000000003</v>
      </c>
      <c r="BZ540" s="76">
        <v>58.24</v>
      </c>
      <c r="CA540" s="76">
        <v>58.24</v>
      </c>
      <c r="CB540" s="106" t="str">
        <f t="shared" si="142"/>
        <v>Heineken - Brand Fashion</v>
      </c>
      <c r="CC540" s="30"/>
      <c r="CD540" s="30"/>
      <c r="CE540" s="73"/>
      <c r="CF540" s="74"/>
      <c r="CG540" s="30"/>
      <c r="CH540" s="30"/>
      <c r="CI540" s="30">
        <v>103463</v>
      </c>
    </row>
    <row r="541" spans="1:87" ht="15" customHeight="1" x14ac:dyDescent="0.25">
      <c r="A541" s="30" t="s">
        <v>164</v>
      </c>
      <c r="B541" s="30">
        <v>88027521</v>
      </c>
      <c r="C541" s="30" t="s">
        <v>697</v>
      </c>
      <c r="D541" s="96">
        <f>VLOOKUP(B541,'Status update'!B:E,4,0)</f>
        <v>1</v>
      </c>
      <c r="E541" s="96">
        <f t="shared" si="144"/>
        <v>1</v>
      </c>
      <c r="F541" s="96">
        <f>VLOOKUP(B541,'Status update'!B:D,3,0)</f>
        <v>0</v>
      </c>
      <c r="G541" s="97">
        <f t="shared" si="131"/>
        <v>0</v>
      </c>
      <c r="H541" s="30"/>
      <c r="I541" s="30"/>
      <c r="J541" s="30"/>
      <c r="K541" s="98">
        <f t="shared" si="132"/>
        <v>0</v>
      </c>
      <c r="L541" s="98">
        <f t="shared" si="133"/>
        <v>0</v>
      </c>
      <c r="M541" s="99"/>
      <c r="N541" s="100">
        <f t="shared" si="134"/>
        <v>0</v>
      </c>
      <c r="O541" s="101"/>
      <c r="P541" s="102"/>
      <c r="Q541" s="103"/>
      <c r="R541" s="103"/>
      <c r="S541" s="30" t="s">
        <v>167</v>
      </c>
      <c r="T541" s="30" t="s">
        <v>168</v>
      </c>
      <c r="U541" s="30">
        <v>39</v>
      </c>
      <c r="V541" s="30">
        <v>29</v>
      </c>
      <c r="W541" s="30">
        <v>3.5</v>
      </c>
      <c r="X541" s="30">
        <v>5</v>
      </c>
      <c r="Y541" s="30" t="s">
        <v>83</v>
      </c>
      <c r="Z541" s="30">
        <v>1</v>
      </c>
      <c r="AA541" s="30" t="s">
        <v>169</v>
      </c>
      <c r="AB541" s="30" t="s">
        <v>117</v>
      </c>
      <c r="AC541" s="30">
        <v>100</v>
      </c>
      <c r="AD541" s="30"/>
      <c r="AE541" s="75"/>
      <c r="AF541" s="73"/>
      <c r="AG541" s="104">
        <f t="shared" si="135"/>
        <v>110</v>
      </c>
      <c r="AH541" s="104">
        <f t="shared" si="136"/>
        <v>110</v>
      </c>
      <c r="AI541" s="104">
        <f t="shared" si="137"/>
        <v>116.60000000000001</v>
      </c>
      <c r="AJ541" s="104">
        <f t="shared" si="138"/>
        <v>125</v>
      </c>
      <c r="AK541" s="104">
        <f t="shared" si="139"/>
        <v>125</v>
      </c>
      <c r="AL541" s="105">
        <f t="shared" si="140"/>
        <v>125</v>
      </c>
      <c r="AM541" s="105">
        <f t="shared" si="141"/>
        <v>125</v>
      </c>
      <c r="AN541" s="105"/>
      <c r="AO541" s="105"/>
      <c r="AP541" s="39">
        <f t="shared" si="143"/>
        <v>1</v>
      </c>
      <c r="AQ541" s="30" t="s">
        <v>91</v>
      </c>
      <c r="AR541" s="30"/>
      <c r="AS541" s="30">
        <v>5</v>
      </c>
      <c r="AT541" s="113">
        <v>110</v>
      </c>
      <c r="AU541" s="113"/>
      <c r="AV541" s="72">
        <v>110</v>
      </c>
      <c r="AW541" s="72">
        <v>116.60000000000001</v>
      </c>
      <c r="AX541" s="113">
        <v>125</v>
      </c>
      <c r="AY541" s="94">
        <v>125</v>
      </c>
      <c r="AZ541" s="108">
        <v>30</v>
      </c>
      <c r="BA541" s="112">
        <v>82.5</v>
      </c>
      <c r="BB541" s="112"/>
      <c r="BC541" s="112">
        <v>82.5</v>
      </c>
      <c r="BD541" s="112">
        <v>87.45</v>
      </c>
      <c r="BE541" s="70">
        <v>93.75</v>
      </c>
      <c r="BF541" s="70">
        <v>93.75</v>
      </c>
      <c r="BG541" s="109">
        <v>100</v>
      </c>
      <c r="BH541" s="112">
        <v>66.75</v>
      </c>
      <c r="BI541" s="112"/>
      <c r="BJ541" s="112">
        <v>66.75</v>
      </c>
      <c r="BK541" s="112">
        <v>70.75500000000001</v>
      </c>
      <c r="BL541" s="71">
        <v>75.849999999999994</v>
      </c>
      <c r="BM541" s="71">
        <v>75.849999999999994</v>
      </c>
      <c r="BN541" s="109">
        <v>500</v>
      </c>
      <c r="BO541" s="112">
        <v>53</v>
      </c>
      <c r="BP541" s="112"/>
      <c r="BQ541" s="112">
        <v>53</v>
      </c>
      <c r="BR541" s="112">
        <v>56.18</v>
      </c>
      <c r="BS541" s="71">
        <v>60.23</v>
      </c>
      <c r="BT541" s="71">
        <v>60.23</v>
      </c>
      <c r="BU541" s="109">
        <v>1000</v>
      </c>
      <c r="BV541" s="112">
        <v>51.25</v>
      </c>
      <c r="BW541" s="112"/>
      <c r="BX541" s="112">
        <v>51.25</v>
      </c>
      <c r="BY541" s="112">
        <v>54.325000000000003</v>
      </c>
      <c r="BZ541" s="76">
        <v>58.24</v>
      </c>
      <c r="CA541" s="76">
        <v>58.24</v>
      </c>
      <c r="CB541" s="106" t="str">
        <f t="shared" si="142"/>
        <v>Heineken - Brand Fashion</v>
      </c>
      <c r="CC541" s="30"/>
      <c r="CD541" s="30"/>
      <c r="CE541" s="73"/>
      <c r="CF541" s="74"/>
      <c r="CG541" s="30"/>
      <c r="CH541" s="30"/>
      <c r="CI541" s="30">
        <v>103463</v>
      </c>
    </row>
    <row r="542" spans="1:87" ht="15" customHeight="1" x14ac:dyDescent="0.25">
      <c r="A542" s="30" t="s">
        <v>164</v>
      </c>
      <c r="B542" s="30">
        <v>88027522</v>
      </c>
      <c r="C542" s="30" t="s">
        <v>698</v>
      </c>
      <c r="D542" s="96">
        <f>VLOOKUP(B542,'Status update'!B:E,4,0)</f>
        <v>1</v>
      </c>
      <c r="E542" s="96">
        <f t="shared" si="144"/>
        <v>1</v>
      </c>
      <c r="F542" s="96">
        <f>VLOOKUP(B542,'Status update'!B:D,3,0)</f>
        <v>0</v>
      </c>
      <c r="G542" s="97">
        <f t="shared" si="131"/>
        <v>0</v>
      </c>
      <c r="H542" s="30"/>
      <c r="I542" s="30"/>
      <c r="J542" s="30"/>
      <c r="K542" s="98">
        <f t="shared" si="132"/>
        <v>0</v>
      </c>
      <c r="L542" s="98">
        <f t="shared" si="133"/>
        <v>0</v>
      </c>
      <c r="M542" s="99"/>
      <c r="N542" s="100">
        <f t="shared" si="134"/>
        <v>0</v>
      </c>
      <c r="O542" s="101"/>
      <c r="P542" s="102"/>
      <c r="Q542" s="103"/>
      <c r="R542" s="103"/>
      <c r="S542" s="30" t="s">
        <v>167</v>
      </c>
      <c r="T542" s="30" t="s">
        <v>168</v>
      </c>
      <c r="U542" s="30">
        <v>39</v>
      </c>
      <c r="V542" s="30">
        <v>29</v>
      </c>
      <c r="W542" s="30">
        <v>3.5</v>
      </c>
      <c r="X542" s="30">
        <v>5</v>
      </c>
      <c r="Y542" s="30" t="s">
        <v>83</v>
      </c>
      <c r="Z542" s="30">
        <v>1</v>
      </c>
      <c r="AA542" s="30" t="s">
        <v>169</v>
      </c>
      <c r="AB542" s="30" t="s">
        <v>117</v>
      </c>
      <c r="AC542" s="30">
        <v>100</v>
      </c>
      <c r="AD542" s="30"/>
      <c r="AE542" s="75"/>
      <c r="AF542" s="73"/>
      <c r="AG542" s="104">
        <f t="shared" si="135"/>
        <v>110</v>
      </c>
      <c r="AH542" s="104">
        <f t="shared" si="136"/>
        <v>110</v>
      </c>
      <c r="AI542" s="104">
        <f t="shared" si="137"/>
        <v>116.60000000000001</v>
      </c>
      <c r="AJ542" s="104">
        <f t="shared" si="138"/>
        <v>125</v>
      </c>
      <c r="AK542" s="104">
        <f t="shared" si="139"/>
        <v>125</v>
      </c>
      <c r="AL542" s="105">
        <f t="shared" si="140"/>
        <v>125</v>
      </c>
      <c r="AM542" s="105">
        <f t="shared" si="141"/>
        <v>125</v>
      </c>
      <c r="AN542" s="105"/>
      <c r="AO542" s="105"/>
      <c r="AP542" s="39">
        <f t="shared" si="143"/>
        <v>1</v>
      </c>
      <c r="AQ542" s="30" t="s">
        <v>91</v>
      </c>
      <c r="AR542" s="30"/>
      <c r="AS542" s="30">
        <v>5</v>
      </c>
      <c r="AT542" s="113">
        <v>110</v>
      </c>
      <c r="AU542" s="113"/>
      <c r="AV542" s="72">
        <v>110</v>
      </c>
      <c r="AW542" s="72">
        <v>116.60000000000001</v>
      </c>
      <c r="AX542" s="113">
        <v>125</v>
      </c>
      <c r="AY542" s="94">
        <v>125</v>
      </c>
      <c r="AZ542" s="108">
        <v>30</v>
      </c>
      <c r="BA542" s="112">
        <v>82.5</v>
      </c>
      <c r="BB542" s="112"/>
      <c r="BC542" s="112">
        <v>82.5</v>
      </c>
      <c r="BD542" s="112">
        <v>87.45</v>
      </c>
      <c r="BE542" s="70">
        <v>93.75</v>
      </c>
      <c r="BF542" s="70">
        <v>93.75</v>
      </c>
      <c r="BG542" s="109">
        <v>100</v>
      </c>
      <c r="BH542" s="112">
        <v>66.75</v>
      </c>
      <c r="BI542" s="112"/>
      <c r="BJ542" s="112">
        <v>66.75</v>
      </c>
      <c r="BK542" s="112">
        <v>70.75500000000001</v>
      </c>
      <c r="BL542" s="71">
        <v>75.849999999999994</v>
      </c>
      <c r="BM542" s="71">
        <v>75.849999999999994</v>
      </c>
      <c r="BN542" s="109">
        <v>500</v>
      </c>
      <c r="BO542" s="112">
        <v>53</v>
      </c>
      <c r="BP542" s="112"/>
      <c r="BQ542" s="112">
        <v>53</v>
      </c>
      <c r="BR542" s="112">
        <v>56.18</v>
      </c>
      <c r="BS542" s="71">
        <v>60.23</v>
      </c>
      <c r="BT542" s="71">
        <v>60.23</v>
      </c>
      <c r="BU542" s="109">
        <v>1000</v>
      </c>
      <c r="BV542" s="112">
        <v>51.25</v>
      </c>
      <c r="BW542" s="112"/>
      <c r="BX542" s="112">
        <v>51.25</v>
      </c>
      <c r="BY542" s="112">
        <v>54.325000000000003</v>
      </c>
      <c r="BZ542" s="76">
        <v>58.24</v>
      </c>
      <c r="CA542" s="76">
        <v>58.24</v>
      </c>
      <c r="CB542" s="106" t="str">
        <f t="shared" si="142"/>
        <v>Heineken - Brand Fashion</v>
      </c>
      <c r="CC542" s="30"/>
      <c r="CD542" s="30"/>
      <c r="CE542" s="73"/>
      <c r="CF542" s="74"/>
      <c r="CG542" s="30"/>
      <c r="CH542" s="30"/>
      <c r="CI542" s="30">
        <v>103463</v>
      </c>
    </row>
    <row r="543" spans="1:87" ht="15" customHeight="1" x14ac:dyDescent="0.25">
      <c r="A543" s="30" t="s">
        <v>164</v>
      </c>
      <c r="B543" s="30">
        <v>88027523</v>
      </c>
      <c r="C543" s="30" t="s">
        <v>699</v>
      </c>
      <c r="D543" s="96">
        <f>VLOOKUP(B543,'Status update'!B:E,4,0)</f>
        <v>1</v>
      </c>
      <c r="E543" s="96">
        <f t="shared" si="144"/>
        <v>1</v>
      </c>
      <c r="F543" s="96">
        <f>VLOOKUP(B543,'Status update'!B:D,3,0)</f>
        <v>0</v>
      </c>
      <c r="G543" s="97">
        <f t="shared" si="131"/>
        <v>0</v>
      </c>
      <c r="H543" s="30"/>
      <c r="I543" s="30"/>
      <c r="J543" s="30"/>
      <c r="K543" s="98">
        <f t="shared" si="132"/>
        <v>0</v>
      </c>
      <c r="L543" s="98">
        <f t="shared" si="133"/>
        <v>0</v>
      </c>
      <c r="M543" s="99"/>
      <c r="N543" s="100">
        <f t="shared" si="134"/>
        <v>0</v>
      </c>
      <c r="O543" s="101"/>
      <c r="P543" s="102"/>
      <c r="Q543" s="103"/>
      <c r="R543" s="103"/>
      <c r="S543" s="30" t="s">
        <v>167</v>
      </c>
      <c r="T543" s="30" t="s">
        <v>168</v>
      </c>
      <c r="U543" s="30">
        <v>39</v>
      </c>
      <c r="V543" s="30">
        <v>29</v>
      </c>
      <c r="W543" s="30">
        <v>3.5</v>
      </c>
      <c r="X543" s="30">
        <v>5</v>
      </c>
      <c r="Y543" s="30" t="s">
        <v>83</v>
      </c>
      <c r="Z543" s="30">
        <v>1</v>
      </c>
      <c r="AA543" s="30" t="s">
        <v>169</v>
      </c>
      <c r="AB543" s="30" t="s">
        <v>117</v>
      </c>
      <c r="AC543" s="30">
        <v>100</v>
      </c>
      <c r="AD543" s="30"/>
      <c r="AE543" s="75"/>
      <c r="AF543" s="73"/>
      <c r="AG543" s="104">
        <f t="shared" si="135"/>
        <v>110</v>
      </c>
      <c r="AH543" s="104">
        <f t="shared" si="136"/>
        <v>110</v>
      </c>
      <c r="AI543" s="104">
        <f t="shared" si="137"/>
        <v>116.60000000000001</v>
      </c>
      <c r="AJ543" s="104">
        <f t="shared" si="138"/>
        <v>125</v>
      </c>
      <c r="AK543" s="104">
        <f t="shared" si="139"/>
        <v>125</v>
      </c>
      <c r="AL543" s="105">
        <f t="shared" si="140"/>
        <v>125</v>
      </c>
      <c r="AM543" s="105">
        <f t="shared" si="141"/>
        <v>125</v>
      </c>
      <c r="AN543" s="105"/>
      <c r="AO543" s="105"/>
      <c r="AP543" s="39">
        <f t="shared" si="143"/>
        <v>1</v>
      </c>
      <c r="AQ543" s="30" t="s">
        <v>91</v>
      </c>
      <c r="AR543" s="30"/>
      <c r="AS543" s="30">
        <v>5</v>
      </c>
      <c r="AT543" s="113">
        <v>110</v>
      </c>
      <c r="AU543" s="113"/>
      <c r="AV543" s="72">
        <v>110</v>
      </c>
      <c r="AW543" s="72">
        <v>116.60000000000001</v>
      </c>
      <c r="AX543" s="113">
        <v>125</v>
      </c>
      <c r="AY543" s="94">
        <v>125</v>
      </c>
      <c r="AZ543" s="108">
        <v>30</v>
      </c>
      <c r="BA543" s="112">
        <v>82.5</v>
      </c>
      <c r="BB543" s="112"/>
      <c r="BC543" s="112">
        <v>82.5</v>
      </c>
      <c r="BD543" s="112">
        <v>87.45</v>
      </c>
      <c r="BE543" s="70">
        <v>93.75</v>
      </c>
      <c r="BF543" s="70">
        <v>93.75</v>
      </c>
      <c r="BG543" s="109">
        <v>100</v>
      </c>
      <c r="BH543" s="112">
        <v>66.75</v>
      </c>
      <c r="BI543" s="112"/>
      <c r="BJ543" s="112">
        <v>66.75</v>
      </c>
      <c r="BK543" s="112">
        <v>70.75500000000001</v>
      </c>
      <c r="BL543" s="71">
        <v>75.849999999999994</v>
      </c>
      <c r="BM543" s="71">
        <v>75.849999999999994</v>
      </c>
      <c r="BN543" s="109">
        <v>500</v>
      </c>
      <c r="BO543" s="112">
        <v>53</v>
      </c>
      <c r="BP543" s="112"/>
      <c r="BQ543" s="112">
        <v>53</v>
      </c>
      <c r="BR543" s="112">
        <v>56.18</v>
      </c>
      <c r="BS543" s="71">
        <v>60.23</v>
      </c>
      <c r="BT543" s="71">
        <v>60.23</v>
      </c>
      <c r="BU543" s="109">
        <v>1000</v>
      </c>
      <c r="BV543" s="112">
        <v>51.25</v>
      </c>
      <c r="BW543" s="112"/>
      <c r="BX543" s="112">
        <v>51.25</v>
      </c>
      <c r="BY543" s="112">
        <v>54.325000000000003</v>
      </c>
      <c r="BZ543" s="76">
        <v>58.24</v>
      </c>
      <c r="CA543" s="76">
        <v>58.24</v>
      </c>
      <c r="CB543" s="106" t="str">
        <f t="shared" si="142"/>
        <v>Heineken - Brand Fashion</v>
      </c>
      <c r="CC543" s="30"/>
      <c r="CD543" s="30"/>
      <c r="CE543" s="73"/>
      <c r="CF543" s="74"/>
      <c r="CG543" s="30"/>
      <c r="CH543" s="30"/>
      <c r="CI543" s="30">
        <v>103463</v>
      </c>
    </row>
    <row r="544" spans="1:87" ht="15" customHeight="1" x14ac:dyDescent="0.25">
      <c r="A544" s="30" t="s">
        <v>164</v>
      </c>
      <c r="B544" s="30">
        <v>88027524</v>
      </c>
      <c r="C544" s="30" t="s">
        <v>700</v>
      </c>
      <c r="D544" s="96">
        <f>VLOOKUP(B544,'Status update'!B:E,4,0)</f>
        <v>1</v>
      </c>
      <c r="E544" s="96">
        <f t="shared" si="144"/>
        <v>1</v>
      </c>
      <c r="F544" s="96">
        <f>VLOOKUP(B544,'Status update'!B:D,3,0)</f>
        <v>0</v>
      </c>
      <c r="G544" s="97">
        <f t="shared" si="131"/>
        <v>0</v>
      </c>
      <c r="H544" s="30"/>
      <c r="I544" s="30"/>
      <c r="J544" s="30"/>
      <c r="K544" s="98">
        <f t="shared" si="132"/>
        <v>0</v>
      </c>
      <c r="L544" s="98">
        <f t="shared" si="133"/>
        <v>0</v>
      </c>
      <c r="M544" s="99"/>
      <c r="N544" s="100">
        <f t="shared" si="134"/>
        <v>0</v>
      </c>
      <c r="O544" s="101"/>
      <c r="P544" s="102"/>
      <c r="Q544" s="103"/>
      <c r="R544" s="103"/>
      <c r="S544" s="30" t="s">
        <v>167</v>
      </c>
      <c r="T544" s="30" t="s">
        <v>168</v>
      </c>
      <c r="U544" s="30">
        <v>39</v>
      </c>
      <c r="V544" s="30">
        <v>29</v>
      </c>
      <c r="W544" s="30">
        <v>3.5</v>
      </c>
      <c r="X544" s="30">
        <v>5</v>
      </c>
      <c r="Y544" s="30" t="s">
        <v>83</v>
      </c>
      <c r="Z544" s="30">
        <v>1</v>
      </c>
      <c r="AA544" s="30" t="s">
        <v>169</v>
      </c>
      <c r="AB544" s="30" t="s">
        <v>117</v>
      </c>
      <c r="AC544" s="30">
        <v>100</v>
      </c>
      <c r="AD544" s="30"/>
      <c r="AE544" s="75"/>
      <c r="AF544" s="73"/>
      <c r="AG544" s="104">
        <f t="shared" si="135"/>
        <v>110</v>
      </c>
      <c r="AH544" s="104">
        <f t="shared" si="136"/>
        <v>110</v>
      </c>
      <c r="AI544" s="104">
        <f t="shared" si="137"/>
        <v>116.60000000000001</v>
      </c>
      <c r="AJ544" s="104">
        <f t="shared" si="138"/>
        <v>125</v>
      </c>
      <c r="AK544" s="104">
        <f t="shared" si="139"/>
        <v>125</v>
      </c>
      <c r="AL544" s="105">
        <f t="shared" si="140"/>
        <v>125</v>
      </c>
      <c r="AM544" s="105">
        <f t="shared" si="141"/>
        <v>125</v>
      </c>
      <c r="AN544" s="105"/>
      <c r="AO544" s="105"/>
      <c r="AP544" s="39">
        <f t="shared" si="143"/>
        <v>1</v>
      </c>
      <c r="AQ544" s="30" t="s">
        <v>91</v>
      </c>
      <c r="AR544" s="30"/>
      <c r="AS544" s="30">
        <v>5</v>
      </c>
      <c r="AT544" s="113">
        <v>110</v>
      </c>
      <c r="AU544" s="113"/>
      <c r="AV544" s="72">
        <v>110</v>
      </c>
      <c r="AW544" s="72">
        <v>116.60000000000001</v>
      </c>
      <c r="AX544" s="113">
        <v>125</v>
      </c>
      <c r="AY544" s="94">
        <v>125</v>
      </c>
      <c r="AZ544" s="108">
        <v>30</v>
      </c>
      <c r="BA544" s="112">
        <v>82.5</v>
      </c>
      <c r="BB544" s="112"/>
      <c r="BC544" s="112">
        <v>82.5</v>
      </c>
      <c r="BD544" s="112">
        <v>87.45</v>
      </c>
      <c r="BE544" s="70">
        <v>93.75</v>
      </c>
      <c r="BF544" s="70">
        <v>93.75</v>
      </c>
      <c r="BG544" s="109">
        <v>100</v>
      </c>
      <c r="BH544" s="112">
        <v>66.75</v>
      </c>
      <c r="BI544" s="112"/>
      <c r="BJ544" s="112">
        <v>66.75</v>
      </c>
      <c r="BK544" s="112">
        <v>70.75500000000001</v>
      </c>
      <c r="BL544" s="71">
        <v>75.849999999999994</v>
      </c>
      <c r="BM544" s="71">
        <v>75.849999999999994</v>
      </c>
      <c r="BN544" s="109">
        <v>500</v>
      </c>
      <c r="BO544" s="112">
        <v>53</v>
      </c>
      <c r="BP544" s="112"/>
      <c r="BQ544" s="112">
        <v>53</v>
      </c>
      <c r="BR544" s="112">
        <v>56.18</v>
      </c>
      <c r="BS544" s="71">
        <v>60.23</v>
      </c>
      <c r="BT544" s="71">
        <v>60.23</v>
      </c>
      <c r="BU544" s="109">
        <v>1000</v>
      </c>
      <c r="BV544" s="112">
        <v>51.25</v>
      </c>
      <c r="BW544" s="112"/>
      <c r="BX544" s="112">
        <v>51.25</v>
      </c>
      <c r="BY544" s="112">
        <v>54.325000000000003</v>
      </c>
      <c r="BZ544" s="76">
        <v>58.24</v>
      </c>
      <c r="CA544" s="76">
        <v>58.24</v>
      </c>
      <c r="CB544" s="106" t="str">
        <f t="shared" si="142"/>
        <v>Heineken - Brand Fashion</v>
      </c>
      <c r="CC544" s="30"/>
      <c r="CD544" s="30"/>
      <c r="CE544" s="73"/>
      <c r="CF544" s="74"/>
      <c r="CG544" s="30"/>
      <c r="CH544" s="30"/>
      <c r="CI544" s="30">
        <v>103463</v>
      </c>
    </row>
    <row r="545" spans="1:87" ht="15" customHeight="1" x14ac:dyDescent="0.25">
      <c r="A545" s="30" t="s">
        <v>164</v>
      </c>
      <c r="B545" s="30">
        <v>88027525</v>
      </c>
      <c r="C545" s="30" t="s">
        <v>701</v>
      </c>
      <c r="D545" s="96">
        <f>VLOOKUP(B545,'Status update'!B:E,4,0)</f>
        <v>1</v>
      </c>
      <c r="E545" s="96">
        <f t="shared" si="144"/>
        <v>1</v>
      </c>
      <c r="F545" s="96">
        <f>VLOOKUP(B545,'Status update'!B:D,3,0)</f>
        <v>0</v>
      </c>
      <c r="G545" s="97">
        <f t="shared" si="131"/>
        <v>0</v>
      </c>
      <c r="H545" s="30"/>
      <c r="I545" s="30"/>
      <c r="J545" s="30"/>
      <c r="K545" s="98">
        <f t="shared" si="132"/>
        <v>0</v>
      </c>
      <c r="L545" s="98">
        <f t="shared" si="133"/>
        <v>0</v>
      </c>
      <c r="M545" s="99"/>
      <c r="N545" s="100">
        <f t="shared" si="134"/>
        <v>0</v>
      </c>
      <c r="O545" s="101"/>
      <c r="P545" s="102"/>
      <c r="Q545" s="103"/>
      <c r="R545" s="103"/>
      <c r="S545" s="30" t="s">
        <v>167</v>
      </c>
      <c r="T545" s="30" t="s">
        <v>168</v>
      </c>
      <c r="U545" s="30">
        <v>39</v>
      </c>
      <c r="V545" s="30">
        <v>29</v>
      </c>
      <c r="W545" s="30">
        <v>3.5</v>
      </c>
      <c r="X545" s="30">
        <v>5</v>
      </c>
      <c r="Y545" s="30" t="s">
        <v>83</v>
      </c>
      <c r="Z545" s="30">
        <v>1</v>
      </c>
      <c r="AA545" s="30" t="s">
        <v>169</v>
      </c>
      <c r="AB545" s="30" t="s">
        <v>117</v>
      </c>
      <c r="AC545" s="30">
        <v>100</v>
      </c>
      <c r="AD545" s="30"/>
      <c r="AE545" s="75"/>
      <c r="AF545" s="73"/>
      <c r="AG545" s="104">
        <f t="shared" si="135"/>
        <v>110</v>
      </c>
      <c r="AH545" s="104">
        <f t="shared" si="136"/>
        <v>110</v>
      </c>
      <c r="AI545" s="104">
        <f t="shared" si="137"/>
        <v>116.60000000000001</v>
      </c>
      <c r="AJ545" s="104">
        <f t="shared" si="138"/>
        <v>125</v>
      </c>
      <c r="AK545" s="104">
        <f t="shared" si="139"/>
        <v>125</v>
      </c>
      <c r="AL545" s="105">
        <f t="shared" si="140"/>
        <v>125</v>
      </c>
      <c r="AM545" s="105">
        <f t="shared" si="141"/>
        <v>125</v>
      </c>
      <c r="AN545" s="105"/>
      <c r="AO545" s="105"/>
      <c r="AP545" s="39">
        <f t="shared" si="143"/>
        <v>1</v>
      </c>
      <c r="AQ545" s="30" t="s">
        <v>91</v>
      </c>
      <c r="AR545" s="30"/>
      <c r="AS545" s="30">
        <v>5</v>
      </c>
      <c r="AT545" s="113">
        <v>110</v>
      </c>
      <c r="AU545" s="113"/>
      <c r="AV545" s="72">
        <v>110</v>
      </c>
      <c r="AW545" s="72">
        <v>116.60000000000001</v>
      </c>
      <c r="AX545" s="113">
        <v>125</v>
      </c>
      <c r="AY545" s="94">
        <v>125</v>
      </c>
      <c r="AZ545" s="108">
        <v>30</v>
      </c>
      <c r="BA545" s="112">
        <v>82.5</v>
      </c>
      <c r="BB545" s="112"/>
      <c r="BC545" s="112">
        <v>82.5</v>
      </c>
      <c r="BD545" s="112">
        <v>87.45</v>
      </c>
      <c r="BE545" s="70">
        <v>93.75</v>
      </c>
      <c r="BF545" s="70">
        <v>93.75</v>
      </c>
      <c r="BG545" s="109">
        <v>100</v>
      </c>
      <c r="BH545" s="112">
        <v>66.75</v>
      </c>
      <c r="BI545" s="112"/>
      <c r="BJ545" s="112">
        <v>66.75</v>
      </c>
      <c r="BK545" s="112">
        <v>70.75500000000001</v>
      </c>
      <c r="BL545" s="71">
        <v>75.849999999999994</v>
      </c>
      <c r="BM545" s="71">
        <v>75.849999999999994</v>
      </c>
      <c r="BN545" s="109">
        <v>500</v>
      </c>
      <c r="BO545" s="112">
        <v>53</v>
      </c>
      <c r="BP545" s="112"/>
      <c r="BQ545" s="112">
        <v>53</v>
      </c>
      <c r="BR545" s="112">
        <v>56.18</v>
      </c>
      <c r="BS545" s="71">
        <v>60.23</v>
      </c>
      <c r="BT545" s="71">
        <v>60.23</v>
      </c>
      <c r="BU545" s="109">
        <v>1000</v>
      </c>
      <c r="BV545" s="112">
        <v>51.25</v>
      </c>
      <c r="BW545" s="112"/>
      <c r="BX545" s="112">
        <v>51.25</v>
      </c>
      <c r="BY545" s="112">
        <v>54.325000000000003</v>
      </c>
      <c r="BZ545" s="76">
        <v>58.24</v>
      </c>
      <c r="CA545" s="76">
        <v>58.24</v>
      </c>
      <c r="CB545" s="106" t="str">
        <f t="shared" si="142"/>
        <v>Heineken - Brand Fashion</v>
      </c>
      <c r="CC545" s="30"/>
      <c r="CD545" s="30"/>
      <c r="CE545" s="73"/>
      <c r="CF545" s="74"/>
      <c r="CG545" s="30"/>
      <c r="CH545" s="30"/>
      <c r="CI545" s="30">
        <v>103463</v>
      </c>
    </row>
    <row r="546" spans="1:87" ht="15" customHeight="1" x14ac:dyDescent="0.25">
      <c r="A546" s="30" t="s">
        <v>125</v>
      </c>
      <c r="B546" s="30">
        <v>88027542</v>
      </c>
      <c r="C546" s="30" t="s">
        <v>1003</v>
      </c>
      <c r="D546" s="96">
        <f>VLOOKUP(B546,'Status update'!B:E,4,0)</f>
        <v>1</v>
      </c>
      <c r="E546" s="96">
        <f t="shared" si="144"/>
        <v>1</v>
      </c>
      <c r="F546" s="96">
        <f>VLOOKUP(B546,'Status update'!B:D,3,0)</f>
        <v>0</v>
      </c>
      <c r="G546" s="97">
        <f t="shared" si="131"/>
        <v>0</v>
      </c>
      <c r="H546" s="30"/>
      <c r="I546" s="30"/>
      <c r="J546" s="30"/>
      <c r="K546" s="98">
        <f t="shared" si="132"/>
        <v>0</v>
      </c>
      <c r="L546" s="98">
        <f t="shared" si="133"/>
        <v>0</v>
      </c>
      <c r="M546" s="99"/>
      <c r="N546" s="100">
        <f t="shared" si="134"/>
        <v>0</v>
      </c>
      <c r="O546" s="101"/>
      <c r="P546" s="102"/>
      <c r="Q546" s="103"/>
      <c r="R546" s="103"/>
      <c r="S546" s="30" t="s">
        <v>167</v>
      </c>
      <c r="T546" s="30" t="s">
        <v>150</v>
      </c>
      <c r="U546" s="30">
        <v>40</v>
      </c>
      <c r="V546" s="30">
        <v>28</v>
      </c>
      <c r="W546" s="30">
        <v>20</v>
      </c>
      <c r="X546" s="30">
        <v>5821</v>
      </c>
      <c r="Y546" s="30" t="s">
        <v>89</v>
      </c>
      <c r="Z546" s="30">
        <v>24</v>
      </c>
      <c r="AA546" s="30" t="s">
        <v>151</v>
      </c>
      <c r="AB546" s="30" t="s">
        <v>113</v>
      </c>
      <c r="AC546" s="30">
        <v>70</v>
      </c>
      <c r="AD546" s="30"/>
      <c r="AE546" s="75"/>
      <c r="AF546" s="73"/>
      <c r="AG546" s="104">
        <f t="shared" si="135"/>
        <v>26.160000000000004</v>
      </c>
      <c r="AH546" s="104">
        <f t="shared" si="136"/>
        <v>26.160000000000004</v>
      </c>
      <c r="AI546" s="104">
        <f t="shared" si="137"/>
        <v>27.729600000000005</v>
      </c>
      <c r="AJ546" s="104">
        <f t="shared" si="138"/>
        <v>29.759999999999998</v>
      </c>
      <c r="AK546" s="104">
        <f t="shared" si="139"/>
        <v>29.76</v>
      </c>
      <c r="AL546" s="105">
        <f t="shared" si="140"/>
        <v>29.759999999999998</v>
      </c>
      <c r="AM546" s="105">
        <f t="shared" si="141"/>
        <v>29.76</v>
      </c>
      <c r="AN546" s="105"/>
      <c r="AO546" s="105"/>
      <c r="AP546" s="39">
        <f t="shared" si="143"/>
        <v>1</v>
      </c>
      <c r="AQ546" s="30" t="s">
        <v>152</v>
      </c>
      <c r="AR546" s="30"/>
      <c r="AS546" s="30">
        <v>5821</v>
      </c>
      <c r="AT546" s="113">
        <v>26.160000000000004</v>
      </c>
      <c r="AU546" s="113"/>
      <c r="AV546" s="72">
        <v>26.160000000000004</v>
      </c>
      <c r="AW546" s="72">
        <v>27.729600000000005</v>
      </c>
      <c r="AX546" s="113">
        <v>29.759999999999998</v>
      </c>
      <c r="AY546" s="94">
        <v>29.76</v>
      </c>
      <c r="AZ546" s="108"/>
      <c r="BA546" s="112"/>
      <c r="BB546" s="112"/>
      <c r="BC546" s="112"/>
      <c r="BD546" s="112"/>
      <c r="BE546" s="70"/>
      <c r="BF546" s="70"/>
      <c r="BG546" s="109"/>
      <c r="BH546" s="112"/>
      <c r="BI546" s="112"/>
      <c r="BJ546" s="112"/>
      <c r="BK546" s="112"/>
      <c r="BL546" s="71"/>
      <c r="BM546" s="71"/>
      <c r="BN546" s="109"/>
      <c r="BO546" s="112"/>
      <c r="BP546" s="112"/>
      <c r="BQ546" s="112"/>
      <c r="BR546" s="112"/>
      <c r="BS546" s="71"/>
      <c r="BT546" s="71"/>
      <c r="BU546" s="109"/>
      <c r="BV546" s="112"/>
      <c r="BW546" s="112"/>
      <c r="BX546" s="112"/>
      <c r="BY546" s="112"/>
      <c r="BZ546" s="76"/>
      <c r="CA546" s="76"/>
      <c r="CB546" s="106" t="str">
        <f t="shared" si="142"/>
        <v>Heineken - F1</v>
      </c>
      <c r="CC546" s="30"/>
      <c r="CD546" s="30"/>
      <c r="CE546" s="73"/>
      <c r="CF546" s="74"/>
      <c r="CG546" s="30"/>
      <c r="CH546" s="30"/>
      <c r="CI546" s="30">
        <v>100743</v>
      </c>
    </row>
    <row r="547" spans="1:87" ht="15" customHeight="1" x14ac:dyDescent="0.25">
      <c r="A547" s="30" t="s">
        <v>125</v>
      </c>
      <c r="B547" s="30">
        <v>88027543</v>
      </c>
      <c r="C547" s="30" t="s">
        <v>702</v>
      </c>
      <c r="D547" s="96">
        <f>VLOOKUP(B547,'Status update'!B:E,4,0)</f>
        <v>1</v>
      </c>
      <c r="E547" s="96">
        <f t="shared" si="144"/>
        <v>1</v>
      </c>
      <c r="F547" s="96">
        <f>VLOOKUP(B547,'Status update'!B:D,3,0)</f>
        <v>0</v>
      </c>
      <c r="G547" s="97">
        <f t="shared" si="131"/>
        <v>0</v>
      </c>
      <c r="H547" s="30"/>
      <c r="I547" s="30"/>
      <c r="J547" s="30"/>
      <c r="K547" s="98">
        <f t="shared" si="132"/>
        <v>0</v>
      </c>
      <c r="L547" s="98">
        <f t="shared" si="133"/>
        <v>0</v>
      </c>
      <c r="M547" s="99"/>
      <c r="N547" s="100">
        <f t="shared" si="134"/>
        <v>0</v>
      </c>
      <c r="O547" s="101"/>
      <c r="P547" s="102"/>
      <c r="Q547" s="103"/>
      <c r="R547" s="103"/>
      <c r="S547" s="30" t="s">
        <v>167</v>
      </c>
      <c r="T547" s="30" t="s">
        <v>150</v>
      </c>
      <c r="U547" s="30">
        <v>20</v>
      </c>
      <c r="V547" s="30">
        <v>14</v>
      </c>
      <c r="W547" s="30">
        <v>20</v>
      </c>
      <c r="X547" s="30">
        <v>23285</v>
      </c>
      <c r="Y547" s="30" t="s">
        <v>89</v>
      </c>
      <c r="Z547" s="30">
        <v>6</v>
      </c>
      <c r="AA547" s="30" t="s">
        <v>151</v>
      </c>
      <c r="AB547" s="30" t="s">
        <v>113</v>
      </c>
      <c r="AC547" s="30">
        <v>70</v>
      </c>
      <c r="AD547" s="30"/>
      <c r="AE547" s="75"/>
      <c r="AF547" s="73"/>
      <c r="AG547" s="104">
        <f t="shared" si="135"/>
        <v>5.34</v>
      </c>
      <c r="AH547" s="104">
        <f t="shared" si="136"/>
        <v>5.34</v>
      </c>
      <c r="AI547" s="104">
        <f t="shared" si="137"/>
        <v>5.6604000000000001</v>
      </c>
      <c r="AJ547" s="104">
        <f t="shared" si="138"/>
        <v>6.0600000000000005</v>
      </c>
      <c r="AK547" s="104">
        <f t="shared" si="139"/>
        <v>6.06</v>
      </c>
      <c r="AL547" s="105">
        <f t="shared" si="140"/>
        <v>6.0600000000000005</v>
      </c>
      <c r="AM547" s="105">
        <f t="shared" si="141"/>
        <v>6.06</v>
      </c>
      <c r="AN547" s="105"/>
      <c r="AO547" s="105"/>
      <c r="AP547" s="39">
        <f t="shared" si="143"/>
        <v>1</v>
      </c>
      <c r="AQ547" s="30" t="s">
        <v>152</v>
      </c>
      <c r="AR547" s="30"/>
      <c r="AS547" s="30">
        <v>23285</v>
      </c>
      <c r="AT547" s="113">
        <v>5.34</v>
      </c>
      <c r="AU547" s="113"/>
      <c r="AV547" s="72">
        <v>5.34</v>
      </c>
      <c r="AW547" s="72">
        <v>5.6604000000000001</v>
      </c>
      <c r="AX547" s="113">
        <v>6.0600000000000005</v>
      </c>
      <c r="AY547" s="94">
        <v>6.06</v>
      </c>
      <c r="AZ547" s="108"/>
      <c r="BA547" s="112"/>
      <c r="BB547" s="112"/>
      <c r="BC547" s="112"/>
      <c r="BD547" s="112"/>
      <c r="BE547" s="70"/>
      <c r="BF547" s="70"/>
      <c r="BG547" s="109"/>
      <c r="BH547" s="112"/>
      <c r="BI547" s="112"/>
      <c r="BJ547" s="112"/>
      <c r="BK547" s="112"/>
      <c r="BL547" s="71"/>
      <c r="BM547" s="71"/>
      <c r="BN547" s="109"/>
      <c r="BO547" s="112"/>
      <c r="BP547" s="112"/>
      <c r="BQ547" s="112"/>
      <c r="BR547" s="112"/>
      <c r="BS547" s="71"/>
      <c r="BT547" s="71"/>
      <c r="BU547" s="109"/>
      <c r="BV547" s="112"/>
      <c r="BW547" s="112"/>
      <c r="BX547" s="112"/>
      <c r="BY547" s="112"/>
      <c r="BZ547" s="76"/>
      <c r="CA547" s="76"/>
      <c r="CB547" s="106" t="str">
        <f t="shared" si="142"/>
        <v>Heineken - F1</v>
      </c>
      <c r="CC547" s="30"/>
      <c r="CD547" s="30"/>
      <c r="CE547" s="73"/>
      <c r="CF547" s="74"/>
      <c r="CG547" s="30"/>
      <c r="CH547" s="30"/>
      <c r="CI547" s="30">
        <v>100743</v>
      </c>
    </row>
    <row r="548" spans="1:87" ht="15" customHeight="1" x14ac:dyDescent="0.25">
      <c r="A548" s="30" t="s">
        <v>164</v>
      </c>
      <c r="B548" s="30">
        <v>88027546</v>
      </c>
      <c r="C548" s="30" t="s">
        <v>703</v>
      </c>
      <c r="D548" s="96">
        <f>VLOOKUP(B548,'Status update'!B:E,4,0)</f>
        <v>3</v>
      </c>
      <c r="E548" s="96">
        <f t="shared" si="144"/>
        <v>3</v>
      </c>
      <c r="F548" s="96">
        <f>VLOOKUP(B548,'Status update'!B:D,3,0)</f>
        <v>30</v>
      </c>
      <c r="G548" s="97">
        <f t="shared" si="131"/>
        <v>30</v>
      </c>
      <c r="H548" s="30"/>
      <c r="I548" s="30"/>
      <c r="J548" s="30"/>
      <c r="K548" s="98">
        <f t="shared" si="132"/>
        <v>6</v>
      </c>
      <c r="L548" s="98">
        <f t="shared" si="133"/>
        <v>6</v>
      </c>
      <c r="M548" s="99"/>
      <c r="N548" s="100">
        <f t="shared" si="134"/>
        <v>0</v>
      </c>
      <c r="O548" s="101"/>
      <c r="P548" s="102"/>
      <c r="Q548" s="103"/>
      <c r="R548" s="103"/>
      <c r="S548" s="30" t="s">
        <v>167</v>
      </c>
      <c r="T548" s="30" t="s">
        <v>168</v>
      </c>
      <c r="U548" s="30">
        <v>29</v>
      </c>
      <c r="V548" s="30">
        <v>39</v>
      </c>
      <c r="W548" s="30">
        <v>1.5</v>
      </c>
      <c r="X548" s="30">
        <v>5</v>
      </c>
      <c r="Y548" s="30" t="s">
        <v>83</v>
      </c>
      <c r="Z548" s="30">
        <v>1</v>
      </c>
      <c r="AA548" s="30" t="s">
        <v>169</v>
      </c>
      <c r="AB548" s="30" t="s">
        <v>117</v>
      </c>
      <c r="AC548" s="30">
        <v>100</v>
      </c>
      <c r="AD548" s="30"/>
      <c r="AE548" s="75"/>
      <c r="AF548" s="73"/>
      <c r="AG548" s="104">
        <f t="shared" si="135"/>
        <v>24.5</v>
      </c>
      <c r="AH548" s="104">
        <f t="shared" si="136"/>
        <v>24.5</v>
      </c>
      <c r="AI548" s="104">
        <f t="shared" si="137"/>
        <v>25.970000000000002</v>
      </c>
      <c r="AJ548" s="104">
        <f t="shared" si="138"/>
        <v>94.49</v>
      </c>
      <c r="AK548" s="104">
        <f t="shared" si="139"/>
        <v>94.49</v>
      </c>
      <c r="AL548" s="105">
        <f t="shared" si="140"/>
        <v>27.84</v>
      </c>
      <c r="AM548" s="105">
        <f t="shared" si="141"/>
        <v>27.84</v>
      </c>
      <c r="AN548" s="105"/>
      <c r="AO548" s="105"/>
      <c r="AP548" s="39">
        <v>5</v>
      </c>
      <c r="AQ548" s="30" t="s">
        <v>91</v>
      </c>
      <c r="AR548" s="30"/>
      <c r="AS548" s="30">
        <v>5</v>
      </c>
      <c r="AT548" s="113">
        <v>83.15</v>
      </c>
      <c r="AU548" s="113"/>
      <c r="AV548" s="72">
        <v>83.15</v>
      </c>
      <c r="AW548" s="72">
        <v>88.13900000000001</v>
      </c>
      <c r="AX548" s="113">
        <v>94.49</v>
      </c>
      <c r="AY548" s="94">
        <v>94.49</v>
      </c>
      <c r="AZ548" s="108">
        <v>30</v>
      </c>
      <c r="BA548" s="112">
        <v>54.15</v>
      </c>
      <c r="BB548" s="112"/>
      <c r="BC548" s="112">
        <v>54.15</v>
      </c>
      <c r="BD548" s="112">
        <v>57.399000000000001</v>
      </c>
      <c r="BE548" s="70">
        <v>61.53</v>
      </c>
      <c r="BF548" s="70">
        <v>61.53</v>
      </c>
      <c r="BG548" s="109">
        <v>100</v>
      </c>
      <c r="BH548" s="112">
        <v>31.5</v>
      </c>
      <c r="BI548" s="112"/>
      <c r="BJ548" s="112">
        <v>31.5</v>
      </c>
      <c r="BK548" s="112">
        <v>33.39</v>
      </c>
      <c r="BL548" s="71">
        <v>35.799999999999997</v>
      </c>
      <c r="BM548" s="71">
        <v>35.799999999999997</v>
      </c>
      <c r="BN548" s="109">
        <v>500</v>
      </c>
      <c r="BO548" s="112">
        <v>25</v>
      </c>
      <c r="BP548" s="112"/>
      <c r="BQ548" s="112">
        <v>25</v>
      </c>
      <c r="BR548" s="112">
        <v>26.5</v>
      </c>
      <c r="BS548" s="71">
        <v>28.41</v>
      </c>
      <c r="BT548" s="71">
        <v>28.41</v>
      </c>
      <c r="BU548" s="109">
        <v>1000</v>
      </c>
      <c r="BV548" s="112">
        <v>24.5</v>
      </c>
      <c r="BW548" s="112"/>
      <c r="BX548" s="112">
        <v>24.5</v>
      </c>
      <c r="BY548" s="112">
        <v>25.970000000000002</v>
      </c>
      <c r="BZ548" s="76">
        <v>27.84</v>
      </c>
      <c r="CA548" s="76">
        <v>27.84</v>
      </c>
      <c r="CB548" s="106" t="str">
        <f t="shared" si="142"/>
        <v>Heineken - Brand Fashion</v>
      </c>
      <c r="CC548" s="30"/>
      <c r="CD548" s="30"/>
      <c r="CE548" s="73"/>
      <c r="CF548" s="74"/>
      <c r="CG548" s="30"/>
      <c r="CH548" s="30"/>
      <c r="CI548" s="30">
        <v>103463</v>
      </c>
    </row>
    <row r="549" spans="1:87" ht="15" customHeight="1" x14ac:dyDescent="0.25">
      <c r="A549" s="30" t="s">
        <v>164</v>
      </c>
      <c r="B549" s="30">
        <v>88027547</v>
      </c>
      <c r="C549" s="30" t="s">
        <v>704</v>
      </c>
      <c r="D549" s="96">
        <f>VLOOKUP(B549,'Status update'!B:E,4,0)</f>
        <v>3</v>
      </c>
      <c r="E549" s="96">
        <f t="shared" si="144"/>
        <v>3</v>
      </c>
      <c r="F549" s="96">
        <f>VLOOKUP(B549,'Status update'!B:D,3,0)</f>
        <v>110</v>
      </c>
      <c r="G549" s="97">
        <f t="shared" si="131"/>
        <v>110</v>
      </c>
      <c r="H549" s="30"/>
      <c r="I549" s="30"/>
      <c r="J549" s="30"/>
      <c r="K549" s="98">
        <f t="shared" si="132"/>
        <v>22</v>
      </c>
      <c r="L549" s="98">
        <f t="shared" si="133"/>
        <v>22</v>
      </c>
      <c r="M549" s="99"/>
      <c r="N549" s="100">
        <f t="shared" si="134"/>
        <v>0</v>
      </c>
      <c r="O549" s="101"/>
      <c r="P549" s="102"/>
      <c r="Q549" s="103"/>
      <c r="R549" s="103"/>
      <c r="S549" s="30" t="s">
        <v>167</v>
      </c>
      <c r="T549" s="30" t="s">
        <v>168</v>
      </c>
      <c r="U549" s="30">
        <v>29</v>
      </c>
      <c r="V549" s="30">
        <v>39</v>
      </c>
      <c r="W549" s="30">
        <v>1.5</v>
      </c>
      <c r="X549" s="30">
        <v>5</v>
      </c>
      <c r="Y549" s="30" t="s">
        <v>83</v>
      </c>
      <c r="Z549" s="30">
        <v>1</v>
      </c>
      <c r="AA549" s="30" t="s">
        <v>169</v>
      </c>
      <c r="AB549" s="30" t="s">
        <v>117</v>
      </c>
      <c r="AC549" s="30">
        <v>100</v>
      </c>
      <c r="AD549" s="30"/>
      <c r="AE549" s="75"/>
      <c r="AF549" s="73"/>
      <c r="AG549" s="104">
        <f t="shared" si="135"/>
        <v>24.5</v>
      </c>
      <c r="AH549" s="104">
        <f t="shared" si="136"/>
        <v>24.5</v>
      </c>
      <c r="AI549" s="104">
        <f t="shared" si="137"/>
        <v>25.970000000000002</v>
      </c>
      <c r="AJ549" s="104">
        <f t="shared" si="138"/>
        <v>94.49</v>
      </c>
      <c r="AK549" s="104">
        <f t="shared" si="139"/>
        <v>94.49</v>
      </c>
      <c r="AL549" s="105">
        <f t="shared" si="140"/>
        <v>27.84</v>
      </c>
      <c r="AM549" s="105">
        <f t="shared" si="141"/>
        <v>27.84</v>
      </c>
      <c r="AN549" s="105"/>
      <c r="AO549" s="105"/>
      <c r="AP549" s="39">
        <v>5</v>
      </c>
      <c r="AQ549" s="30" t="s">
        <v>91</v>
      </c>
      <c r="AR549" s="30"/>
      <c r="AS549" s="30">
        <v>5</v>
      </c>
      <c r="AT549" s="113">
        <v>83.15</v>
      </c>
      <c r="AU549" s="113"/>
      <c r="AV549" s="72">
        <v>83.15</v>
      </c>
      <c r="AW549" s="72">
        <v>88.13900000000001</v>
      </c>
      <c r="AX549" s="113">
        <v>94.49</v>
      </c>
      <c r="AY549" s="94">
        <v>94.49</v>
      </c>
      <c r="AZ549" s="108">
        <v>30</v>
      </c>
      <c r="BA549" s="112">
        <v>54.15</v>
      </c>
      <c r="BB549" s="112"/>
      <c r="BC549" s="112">
        <v>54.15</v>
      </c>
      <c r="BD549" s="112">
        <v>57.399000000000001</v>
      </c>
      <c r="BE549" s="70">
        <v>61.53</v>
      </c>
      <c r="BF549" s="70">
        <v>61.53</v>
      </c>
      <c r="BG549" s="109">
        <v>100</v>
      </c>
      <c r="BH549" s="112">
        <v>31.5</v>
      </c>
      <c r="BI549" s="112"/>
      <c r="BJ549" s="112">
        <v>31.5</v>
      </c>
      <c r="BK549" s="112">
        <v>33.39</v>
      </c>
      <c r="BL549" s="71">
        <v>35.799999999999997</v>
      </c>
      <c r="BM549" s="71">
        <v>35.799999999999997</v>
      </c>
      <c r="BN549" s="109">
        <v>500</v>
      </c>
      <c r="BO549" s="112">
        <v>25</v>
      </c>
      <c r="BP549" s="112"/>
      <c r="BQ549" s="112">
        <v>25</v>
      </c>
      <c r="BR549" s="112">
        <v>26.5</v>
      </c>
      <c r="BS549" s="71">
        <v>28.41</v>
      </c>
      <c r="BT549" s="71">
        <v>28.41</v>
      </c>
      <c r="BU549" s="109">
        <v>1000</v>
      </c>
      <c r="BV549" s="112">
        <v>24.5</v>
      </c>
      <c r="BW549" s="112"/>
      <c r="BX549" s="112">
        <v>24.5</v>
      </c>
      <c r="BY549" s="112">
        <v>25.970000000000002</v>
      </c>
      <c r="BZ549" s="76">
        <v>27.84</v>
      </c>
      <c r="CA549" s="76">
        <v>27.84</v>
      </c>
      <c r="CB549" s="106" t="str">
        <f t="shared" si="142"/>
        <v>Heineken - Brand Fashion</v>
      </c>
      <c r="CC549" s="30"/>
      <c r="CD549" s="30"/>
      <c r="CE549" s="73"/>
      <c r="CF549" s="74"/>
      <c r="CG549" s="30"/>
      <c r="CH549" s="30"/>
      <c r="CI549" s="30">
        <v>103463</v>
      </c>
    </row>
    <row r="550" spans="1:87" ht="15" customHeight="1" x14ac:dyDescent="0.25">
      <c r="A550" s="30" t="s">
        <v>164</v>
      </c>
      <c r="B550" s="30">
        <v>88027548</v>
      </c>
      <c r="C550" s="30" t="s">
        <v>705</v>
      </c>
      <c r="D550" s="96">
        <f>VLOOKUP(B550,'Status update'!B:E,4,0)</f>
        <v>3</v>
      </c>
      <c r="E550" s="96">
        <f t="shared" si="144"/>
        <v>3</v>
      </c>
      <c r="F550" s="96">
        <f>VLOOKUP(B550,'Status update'!B:D,3,0)</f>
        <v>152</v>
      </c>
      <c r="G550" s="97">
        <f t="shared" si="131"/>
        <v>152</v>
      </c>
      <c r="H550" s="30"/>
      <c r="I550" s="30"/>
      <c r="J550" s="30"/>
      <c r="K550" s="98">
        <f t="shared" si="132"/>
        <v>30.4</v>
      </c>
      <c r="L550" s="98">
        <f t="shared" si="133"/>
        <v>30.4</v>
      </c>
      <c r="M550" s="99"/>
      <c r="N550" s="100">
        <f t="shared" si="134"/>
        <v>0</v>
      </c>
      <c r="O550" s="101"/>
      <c r="P550" s="102"/>
      <c r="Q550" s="103"/>
      <c r="R550" s="103"/>
      <c r="S550" s="30" t="s">
        <v>167</v>
      </c>
      <c r="T550" s="30" t="s">
        <v>168</v>
      </c>
      <c r="U550" s="30">
        <v>29</v>
      </c>
      <c r="V550" s="30">
        <v>39</v>
      </c>
      <c r="W550" s="30">
        <v>1.5</v>
      </c>
      <c r="X550" s="30">
        <v>5</v>
      </c>
      <c r="Y550" s="30" t="s">
        <v>83</v>
      </c>
      <c r="Z550" s="30">
        <v>1</v>
      </c>
      <c r="AA550" s="30" t="s">
        <v>169</v>
      </c>
      <c r="AB550" s="30" t="s">
        <v>117</v>
      </c>
      <c r="AC550" s="30">
        <v>100</v>
      </c>
      <c r="AD550" s="30"/>
      <c r="AE550" s="75"/>
      <c r="AF550" s="73"/>
      <c r="AG550" s="104">
        <f t="shared" si="135"/>
        <v>24.5</v>
      </c>
      <c r="AH550" s="104">
        <f t="shared" si="136"/>
        <v>24.5</v>
      </c>
      <c r="AI550" s="104">
        <f t="shared" si="137"/>
        <v>25.970000000000002</v>
      </c>
      <c r="AJ550" s="104">
        <f t="shared" si="138"/>
        <v>94.49</v>
      </c>
      <c r="AK550" s="104">
        <f t="shared" si="139"/>
        <v>94.49</v>
      </c>
      <c r="AL550" s="105">
        <f t="shared" si="140"/>
        <v>27.84</v>
      </c>
      <c r="AM550" s="105">
        <f t="shared" si="141"/>
        <v>27.84</v>
      </c>
      <c r="AN550" s="105"/>
      <c r="AO550" s="105"/>
      <c r="AP550" s="39">
        <v>5</v>
      </c>
      <c r="AQ550" s="30" t="s">
        <v>91</v>
      </c>
      <c r="AR550" s="30"/>
      <c r="AS550" s="30">
        <v>5</v>
      </c>
      <c r="AT550" s="113">
        <v>83.15</v>
      </c>
      <c r="AU550" s="113"/>
      <c r="AV550" s="72">
        <v>83.15</v>
      </c>
      <c r="AW550" s="72">
        <v>88.13900000000001</v>
      </c>
      <c r="AX550" s="113">
        <v>94.49</v>
      </c>
      <c r="AY550" s="94">
        <v>94.49</v>
      </c>
      <c r="AZ550" s="108">
        <v>30</v>
      </c>
      <c r="BA550" s="112">
        <v>54.15</v>
      </c>
      <c r="BB550" s="112"/>
      <c r="BC550" s="112">
        <v>54.15</v>
      </c>
      <c r="BD550" s="112">
        <v>57.399000000000001</v>
      </c>
      <c r="BE550" s="70">
        <v>61.53</v>
      </c>
      <c r="BF550" s="70">
        <v>61.53</v>
      </c>
      <c r="BG550" s="109">
        <v>100</v>
      </c>
      <c r="BH550" s="112">
        <v>31.5</v>
      </c>
      <c r="BI550" s="112"/>
      <c r="BJ550" s="112">
        <v>31.5</v>
      </c>
      <c r="BK550" s="112">
        <v>33.39</v>
      </c>
      <c r="BL550" s="71">
        <v>35.799999999999997</v>
      </c>
      <c r="BM550" s="71">
        <v>35.799999999999997</v>
      </c>
      <c r="BN550" s="109">
        <v>500</v>
      </c>
      <c r="BO550" s="112">
        <v>25</v>
      </c>
      <c r="BP550" s="112"/>
      <c r="BQ550" s="112">
        <v>25</v>
      </c>
      <c r="BR550" s="112">
        <v>26.5</v>
      </c>
      <c r="BS550" s="71">
        <v>28.41</v>
      </c>
      <c r="BT550" s="71">
        <v>28.41</v>
      </c>
      <c r="BU550" s="109">
        <v>1000</v>
      </c>
      <c r="BV550" s="112">
        <v>24.5</v>
      </c>
      <c r="BW550" s="112"/>
      <c r="BX550" s="112">
        <v>24.5</v>
      </c>
      <c r="BY550" s="112">
        <v>25.970000000000002</v>
      </c>
      <c r="BZ550" s="76">
        <v>27.84</v>
      </c>
      <c r="CA550" s="76">
        <v>27.84</v>
      </c>
      <c r="CB550" s="106" t="str">
        <f t="shared" si="142"/>
        <v>Heineken - Brand Fashion</v>
      </c>
      <c r="CC550" s="30"/>
      <c r="CD550" s="30"/>
      <c r="CE550" s="73"/>
      <c r="CF550" s="74"/>
      <c r="CG550" s="30"/>
      <c r="CH550" s="30"/>
      <c r="CI550" s="30">
        <v>103463</v>
      </c>
    </row>
    <row r="551" spans="1:87" ht="15" customHeight="1" x14ac:dyDescent="0.25">
      <c r="A551" s="30" t="s">
        <v>164</v>
      </c>
      <c r="B551" s="30">
        <v>88027549</v>
      </c>
      <c r="C551" s="30" t="s">
        <v>706</v>
      </c>
      <c r="D551" s="96">
        <f>VLOOKUP(B551,'Status update'!B:E,4,0)</f>
        <v>3</v>
      </c>
      <c r="E551" s="96">
        <f t="shared" si="144"/>
        <v>3</v>
      </c>
      <c r="F551" s="96">
        <f>VLOOKUP(B551,'Status update'!B:D,3,0)</f>
        <v>146</v>
      </c>
      <c r="G551" s="97">
        <f t="shared" si="131"/>
        <v>146</v>
      </c>
      <c r="H551" s="30"/>
      <c r="I551" s="30"/>
      <c r="J551" s="30"/>
      <c r="K551" s="98">
        <f t="shared" si="132"/>
        <v>29.2</v>
      </c>
      <c r="L551" s="98">
        <f t="shared" si="133"/>
        <v>29.2</v>
      </c>
      <c r="M551" s="99"/>
      <c r="N551" s="100">
        <f t="shared" si="134"/>
        <v>0</v>
      </c>
      <c r="O551" s="101"/>
      <c r="P551" s="102"/>
      <c r="Q551" s="103"/>
      <c r="R551" s="103"/>
      <c r="S551" s="30" t="s">
        <v>167</v>
      </c>
      <c r="T551" s="30" t="s">
        <v>168</v>
      </c>
      <c r="U551" s="30">
        <v>29</v>
      </c>
      <c r="V551" s="30">
        <v>39</v>
      </c>
      <c r="W551" s="30">
        <v>1.5</v>
      </c>
      <c r="X551" s="30">
        <v>5</v>
      </c>
      <c r="Y551" s="30" t="s">
        <v>83</v>
      </c>
      <c r="Z551" s="30">
        <v>1</v>
      </c>
      <c r="AA551" s="30" t="s">
        <v>169</v>
      </c>
      <c r="AB551" s="30" t="s">
        <v>117</v>
      </c>
      <c r="AC551" s="30">
        <v>100</v>
      </c>
      <c r="AD551" s="30"/>
      <c r="AE551" s="75"/>
      <c r="AF551" s="73"/>
      <c r="AG551" s="104">
        <f t="shared" si="135"/>
        <v>24.5</v>
      </c>
      <c r="AH551" s="104">
        <f t="shared" si="136"/>
        <v>24.5</v>
      </c>
      <c r="AI551" s="104">
        <f t="shared" si="137"/>
        <v>25.970000000000002</v>
      </c>
      <c r="AJ551" s="104">
        <f t="shared" si="138"/>
        <v>94.49</v>
      </c>
      <c r="AK551" s="104">
        <f t="shared" si="139"/>
        <v>94.49</v>
      </c>
      <c r="AL551" s="105">
        <f t="shared" si="140"/>
        <v>27.84</v>
      </c>
      <c r="AM551" s="105">
        <f t="shared" si="141"/>
        <v>27.84</v>
      </c>
      <c r="AN551" s="105"/>
      <c r="AO551" s="105"/>
      <c r="AP551" s="39">
        <v>5</v>
      </c>
      <c r="AQ551" s="30" t="s">
        <v>91</v>
      </c>
      <c r="AR551" s="30"/>
      <c r="AS551" s="30">
        <v>5</v>
      </c>
      <c r="AT551" s="113">
        <v>83.15</v>
      </c>
      <c r="AU551" s="113"/>
      <c r="AV551" s="72">
        <v>83.15</v>
      </c>
      <c r="AW551" s="72">
        <v>88.13900000000001</v>
      </c>
      <c r="AX551" s="113">
        <v>94.49</v>
      </c>
      <c r="AY551" s="94">
        <v>94.49</v>
      </c>
      <c r="AZ551" s="108">
        <v>30</v>
      </c>
      <c r="BA551" s="112">
        <v>54.15</v>
      </c>
      <c r="BB551" s="112"/>
      <c r="BC551" s="112">
        <v>54.15</v>
      </c>
      <c r="BD551" s="112">
        <v>57.399000000000001</v>
      </c>
      <c r="BE551" s="70">
        <v>61.53</v>
      </c>
      <c r="BF551" s="70">
        <v>61.53</v>
      </c>
      <c r="BG551" s="109">
        <v>100</v>
      </c>
      <c r="BH551" s="112">
        <v>31.5</v>
      </c>
      <c r="BI551" s="112"/>
      <c r="BJ551" s="112">
        <v>31.5</v>
      </c>
      <c r="BK551" s="112">
        <v>33.39</v>
      </c>
      <c r="BL551" s="71">
        <v>35.799999999999997</v>
      </c>
      <c r="BM551" s="71">
        <v>35.799999999999997</v>
      </c>
      <c r="BN551" s="109">
        <v>500</v>
      </c>
      <c r="BO551" s="112">
        <v>25</v>
      </c>
      <c r="BP551" s="112"/>
      <c r="BQ551" s="112">
        <v>25</v>
      </c>
      <c r="BR551" s="112">
        <v>26.5</v>
      </c>
      <c r="BS551" s="71">
        <v>28.41</v>
      </c>
      <c r="BT551" s="71">
        <v>28.41</v>
      </c>
      <c r="BU551" s="109">
        <v>1000</v>
      </c>
      <c r="BV551" s="112">
        <v>24.5</v>
      </c>
      <c r="BW551" s="112"/>
      <c r="BX551" s="112">
        <v>24.5</v>
      </c>
      <c r="BY551" s="112">
        <v>25.970000000000002</v>
      </c>
      <c r="BZ551" s="76">
        <v>27.84</v>
      </c>
      <c r="CA551" s="76">
        <v>27.84</v>
      </c>
      <c r="CB551" s="106" t="str">
        <f t="shared" si="142"/>
        <v>Heineken - Brand Fashion</v>
      </c>
      <c r="CC551" s="30"/>
      <c r="CD551" s="30"/>
      <c r="CE551" s="73"/>
      <c r="CF551" s="74"/>
      <c r="CG551" s="30"/>
      <c r="CH551" s="30"/>
      <c r="CI551" s="30">
        <v>103463</v>
      </c>
    </row>
    <row r="552" spans="1:87" ht="15" customHeight="1" x14ac:dyDescent="0.25">
      <c r="A552" s="30" t="s">
        <v>164</v>
      </c>
      <c r="B552" s="30">
        <v>88027550</v>
      </c>
      <c r="C552" s="30" t="s">
        <v>707</v>
      </c>
      <c r="D552" s="96">
        <f>VLOOKUP(B552,'Status update'!B:E,4,0)</f>
        <v>3</v>
      </c>
      <c r="E552" s="96">
        <f t="shared" si="144"/>
        <v>3</v>
      </c>
      <c r="F552" s="96">
        <f>VLOOKUP(B552,'Status update'!B:D,3,0)</f>
        <v>57</v>
      </c>
      <c r="G552" s="97">
        <f t="shared" si="131"/>
        <v>57</v>
      </c>
      <c r="H552" s="30"/>
      <c r="I552" s="30"/>
      <c r="J552" s="30"/>
      <c r="K552" s="98">
        <f t="shared" si="132"/>
        <v>11.4</v>
      </c>
      <c r="L552" s="98">
        <f t="shared" si="133"/>
        <v>11.4</v>
      </c>
      <c r="M552" s="99"/>
      <c r="N552" s="100">
        <f t="shared" si="134"/>
        <v>0</v>
      </c>
      <c r="O552" s="101"/>
      <c r="P552" s="102"/>
      <c r="Q552" s="103"/>
      <c r="R552" s="103"/>
      <c r="S552" s="30" t="s">
        <v>167</v>
      </c>
      <c r="T552" s="30" t="s">
        <v>168</v>
      </c>
      <c r="U552" s="30">
        <v>29</v>
      </c>
      <c r="V552" s="30">
        <v>39</v>
      </c>
      <c r="W552" s="30">
        <v>1.5</v>
      </c>
      <c r="X552" s="30">
        <v>5</v>
      </c>
      <c r="Y552" s="30" t="s">
        <v>83</v>
      </c>
      <c r="Z552" s="30">
        <v>1</v>
      </c>
      <c r="AA552" s="30" t="s">
        <v>169</v>
      </c>
      <c r="AB552" s="30" t="s">
        <v>117</v>
      </c>
      <c r="AC552" s="30">
        <v>100</v>
      </c>
      <c r="AD552" s="30"/>
      <c r="AE552" s="75"/>
      <c r="AF552" s="73"/>
      <c r="AG552" s="104">
        <f t="shared" si="135"/>
        <v>24.5</v>
      </c>
      <c r="AH552" s="104">
        <f t="shared" si="136"/>
        <v>24.5</v>
      </c>
      <c r="AI552" s="104">
        <f t="shared" si="137"/>
        <v>25.970000000000002</v>
      </c>
      <c r="AJ552" s="104">
        <f t="shared" si="138"/>
        <v>94.49</v>
      </c>
      <c r="AK552" s="104">
        <f t="shared" si="139"/>
        <v>94.49</v>
      </c>
      <c r="AL552" s="105">
        <f t="shared" si="140"/>
        <v>27.84</v>
      </c>
      <c r="AM552" s="105">
        <f t="shared" si="141"/>
        <v>27.84</v>
      </c>
      <c r="AN552" s="105"/>
      <c r="AO552" s="105"/>
      <c r="AP552" s="39">
        <v>5</v>
      </c>
      <c r="AQ552" s="30" t="s">
        <v>91</v>
      </c>
      <c r="AR552" s="30"/>
      <c r="AS552" s="30">
        <v>5</v>
      </c>
      <c r="AT552" s="113">
        <v>83.15</v>
      </c>
      <c r="AU552" s="113"/>
      <c r="AV552" s="72">
        <v>83.15</v>
      </c>
      <c r="AW552" s="72">
        <v>88.13900000000001</v>
      </c>
      <c r="AX552" s="113">
        <v>94.49</v>
      </c>
      <c r="AY552" s="94">
        <v>94.49</v>
      </c>
      <c r="AZ552" s="108">
        <v>30</v>
      </c>
      <c r="BA552" s="112">
        <v>54.15</v>
      </c>
      <c r="BB552" s="112"/>
      <c r="BC552" s="112">
        <v>54.15</v>
      </c>
      <c r="BD552" s="112">
        <v>57.399000000000001</v>
      </c>
      <c r="BE552" s="70">
        <v>61.53</v>
      </c>
      <c r="BF552" s="70">
        <v>61.53</v>
      </c>
      <c r="BG552" s="109">
        <v>100</v>
      </c>
      <c r="BH552" s="112">
        <v>31.5</v>
      </c>
      <c r="BI552" s="112"/>
      <c r="BJ552" s="112">
        <v>31.5</v>
      </c>
      <c r="BK552" s="112">
        <v>33.39</v>
      </c>
      <c r="BL552" s="71">
        <v>35.799999999999997</v>
      </c>
      <c r="BM552" s="71">
        <v>35.799999999999997</v>
      </c>
      <c r="BN552" s="109">
        <v>500</v>
      </c>
      <c r="BO552" s="112">
        <v>25</v>
      </c>
      <c r="BP552" s="112"/>
      <c r="BQ552" s="112">
        <v>25</v>
      </c>
      <c r="BR552" s="112">
        <v>26.5</v>
      </c>
      <c r="BS552" s="71">
        <v>28.41</v>
      </c>
      <c r="BT552" s="71">
        <v>28.41</v>
      </c>
      <c r="BU552" s="109">
        <v>1000</v>
      </c>
      <c r="BV552" s="112">
        <v>24.5</v>
      </c>
      <c r="BW552" s="112"/>
      <c r="BX552" s="112">
        <v>24.5</v>
      </c>
      <c r="BY552" s="112">
        <v>25.970000000000002</v>
      </c>
      <c r="BZ552" s="76">
        <v>27.84</v>
      </c>
      <c r="CA552" s="76">
        <v>27.84</v>
      </c>
      <c r="CB552" s="106" t="str">
        <f t="shared" si="142"/>
        <v>Heineken - Brand Fashion</v>
      </c>
      <c r="CC552" s="30"/>
      <c r="CD552" s="30"/>
      <c r="CE552" s="73"/>
      <c r="CF552" s="74"/>
      <c r="CG552" s="30"/>
      <c r="CH552" s="30"/>
      <c r="CI552" s="30">
        <v>103463</v>
      </c>
    </row>
    <row r="553" spans="1:87" ht="15" customHeight="1" x14ac:dyDescent="0.25">
      <c r="A553" s="30" t="s">
        <v>164</v>
      </c>
      <c r="B553" s="30">
        <v>88027551</v>
      </c>
      <c r="C553" s="30" t="s">
        <v>708</v>
      </c>
      <c r="D553" s="96">
        <f>VLOOKUP(B553,'Status update'!B:E,4,0)</f>
        <v>3</v>
      </c>
      <c r="E553" s="96">
        <f t="shared" si="144"/>
        <v>3</v>
      </c>
      <c r="F553" s="96">
        <f>VLOOKUP(B553,'Status update'!B:D,3,0)</f>
        <v>31</v>
      </c>
      <c r="G553" s="97">
        <f t="shared" si="131"/>
        <v>31</v>
      </c>
      <c r="H553" s="30"/>
      <c r="I553" s="30"/>
      <c r="J553" s="30"/>
      <c r="K553" s="98">
        <f t="shared" si="132"/>
        <v>6.2</v>
      </c>
      <c r="L553" s="98">
        <f t="shared" si="133"/>
        <v>6.2</v>
      </c>
      <c r="M553" s="99"/>
      <c r="N553" s="100">
        <f t="shared" si="134"/>
        <v>0</v>
      </c>
      <c r="O553" s="101">
        <v>1</v>
      </c>
      <c r="P553" s="102"/>
      <c r="Q553" s="103"/>
      <c r="R553" s="103"/>
      <c r="S553" s="30" t="s">
        <v>167</v>
      </c>
      <c r="T553" s="30" t="s">
        <v>168</v>
      </c>
      <c r="U553" s="30">
        <v>29</v>
      </c>
      <c r="V553" s="30">
        <v>39</v>
      </c>
      <c r="W553" s="30">
        <v>1.5</v>
      </c>
      <c r="X553" s="30">
        <v>5</v>
      </c>
      <c r="Y553" s="30" t="s">
        <v>83</v>
      </c>
      <c r="Z553" s="30">
        <v>1</v>
      </c>
      <c r="AA553" s="30" t="s">
        <v>169</v>
      </c>
      <c r="AB553" s="30" t="s">
        <v>117</v>
      </c>
      <c r="AC553" s="30">
        <v>100</v>
      </c>
      <c r="AD553" s="30"/>
      <c r="AE553" s="75"/>
      <c r="AF553" s="73"/>
      <c r="AG553" s="104">
        <f t="shared" si="135"/>
        <v>24.5</v>
      </c>
      <c r="AH553" s="104">
        <f t="shared" si="136"/>
        <v>24.5</v>
      </c>
      <c r="AI553" s="104">
        <f t="shared" si="137"/>
        <v>25.970000000000002</v>
      </c>
      <c r="AJ553" s="104">
        <f t="shared" si="138"/>
        <v>94.49</v>
      </c>
      <c r="AK553" s="104">
        <f t="shared" si="139"/>
        <v>94.49</v>
      </c>
      <c r="AL553" s="105">
        <f t="shared" si="140"/>
        <v>27.84</v>
      </c>
      <c r="AM553" s="105">
        <f t="shared" si="141"/>
        <v>27.84</v>
      </c>
      <c r="AN553" s="105"/>
      <c r="AO553" s="105"/>
      <c r="AP553" s="39">
        <v>5</v>
      </c>
      <c r="AQ553" s="30" t="s">
        <v>91</v>
      </c>
      <c r="AR553" s="30"/>
      <c r="AS553" s="30">
        <v>5</v>
      </c>
      <c r="AT553" s="113">
        <v>83.15</v>
      </c>
      <c r="AU553" s="113"/>
      <c r="AV553" s="72">
        <v>83.15</v>
      </c>
      <c r="AW553" s="72">
        <v>88.13900000000001</v>
      </c>
      <c r="AX553" s="113">
        <v>94.49</v>
      </c>
      <c r="AY553" s="94">
        <v>94.49</v>
      </c>
      <c r="AZ553" s="108">
        <v>30</v>
      </c>
      <c r="BA553" s="112">
        <v>54.15</v>
      </c>
      <c r="BB553" s="112"/>
      <c r="BC553" s="112">
        <v>54.15</v>
      </c>
      <c r="BD553" s="112">
        <v>57.399000000000001</v>
      </c>
      <c r="BE553" s="70">
        <v>61.53</v>
      </c>
      <c r="BF553" s="70">
        <v>61.53</v>
      </c>
      <c r="BG553" s="109">
        <v>100</v>
      </c>
      <c r="BH553" s="112">
        <v>31.5</v>
      </c>
      <c r="BI553" s="112"/>
      <c r="BJ553" s="112">
        <v>31.5</v>
      </c>
      <c r="BK553" s="112">
        <v>33.39</v>
      </c>
      <c r="BL553" s="71">
        <v>35.799999999999997</v>
      </c>
      <c r="BM553" s="71">
        <v>35.799999999999997</v>
      </c>
      <c r="BN553" s="109">
        <v>500</v>
      </c>
      <c r="BO553" s="112">
        <v>25</v>
      </c>
      <c r="BP553" s="112"/>
      <c r="BQ553" s="112">
        <v>25</v>
      </c>
      <c r="BR553" s="112">
        <v>26.5</v>
      </c>
      <c r="BS553" s="71">
        <v>28.41</v>
      </c>
      <c r="BT553" s="71">
        <v>28.41</v>
      </c>
      <c r="BU553" s="109">
        <v>1000</v>
      </c>
      <c r="BV553" s="112">
        <v>24.5</v>
      </c>
      <c r="BW553" s="112"/>
      <c r="BX553" s="112">
        <v>24.5</v>
      </c>
      <c r="BY553" s="112">
        <v>25.970000000000002</v>
      </c>
      <c r="BZ553" s="76">
        <v>27.84</v>
      </c>
      <c r="CA553" s="76">
        <v>27.84</v>
      </c>
      <c r="CB553" s="106" t="str">
        <f t="shared" si="142"/>
        <v>Heineken - Brand Fashion</v>
      </c>
      <c r="CC553" s="30"/>
      <c r="CD553" s="30"/>
      <c r="CE553" s="73"/>
      <c r="CF553" s="74"/>
      <c r="CG553" s="30"/>
      <c r="CH553" s="30"/>
      <c r="CI553" s="30">
        <v>103463</v>
      </c>
    </row>
    <row r="554" spans="1:87" ht="15" customHeight="1" x14ac:dyDescent="0.25">
      <c r="A554" s="30" t="s">
        <v>164</v>
      </c>
      <c r="B554" s="30">
        <v>88027553</v>
      </c>
      <c r="C554" s="30" t="s">
        <v>709</v>
      </c>
      <c r="D554" s="96">
        <f>VLOOKUP(B554,'Status update'!B:E,4,0)</f>
        <v>3</v>
      </c>
      <c r="E554" s="96">
        <f t="shared" si="144"/>
        <v>3</v>
      </c>
      <c r="F554" s="96">
        <f>VLOOKUP(B554,'Status update'!B:D,3,0)</f>
        <v>65</v>
      </c>
      <c r="G554" s="97">
        <f t="shared" si="131"/>
        <v>65</v>
      </c>
      <c r="H554" s="30"/>
      <c r="I554" s="30"/>
      <c r="J554" s="30"/>
      <c r="K554" s="98">
        <f t="shared" si="132"/>
        <v>13</v>
      </c>
      <c r="L554" s="98">
        <f t="shared" si="133"/>
        <v>13</v>
      </c>
      <c r="M554" s="99"/>
      <c r="N554" s="100">
        <f t="shared" si="134"/>
        <v>0</v>
      </c>
      <c r="O554" s="101"/>
      <c r="P554" s="102"/>
      <c r="Q554" s="103"/>
      <c r="R554" s="103"/>
      <c r="S554" s="30" t="s">
        <v>167</v>
      </c>
      <c r="T554" s="30" t="s">
        <v>168</v>
      </c>
      <c r="U554" s="30">
        <v>29</v>
      </c>
      <c r="V554" s="30">
        <v>39</v>
      </c>
      <c r="W554" s="30">
        <v>1.5</v>
      </c>
      <c r="X554" s="30">
        <v>5</v>
      </c>
      <c r="Y554" s="30" t="s">
        <v>83</v>
      </c>
      <c r="Z554" s="30">
        <v>1</v>
      </c>
      <c r="AA554" s="30" t="s">
        <v>169</v>
      </c>
      <c r="AB554" s="30" t="s">
        <v>117</v>
      </c>
      <c r="AC554" s="30">
        <v>100</v>
      </c>
      <c r="AD554" s="30"/>
      <c r="AE554" s="75"/>
      <c r="AF554" s="73"/>
      <c r="AG554" s="104">
        <f t="shared" si="135"/>
        <v>24.5</v>
      </c>
      <c r="AH554" s="104">
        <f t="shared" si="136"/>
        <v>24.5</v>
      </c>
      <c r="AI554" s="104">
        <f t="shared" si="137"/>
        <v>25.970000000000002</v>
      </c>
      <c r="AJ554" s="104">
        <f t="shared" si="138"/>
        <v>94.49</v>
      </c>
      <c r="AK554" s="104">
        <f t="shared" si="139"/>
        <v>94.49</v>
      </c>
      <c r="AL554" s="105">
        <f t="shared" si="140"/>
        <v>27.84</v>
      </c>
      <c r="AM554" s="105">
        <f t="shared" si="141"/>
        <v>27.84</v>
      </c>
      <c r="AN554" s="105"/>
      <c r="AO554" s="105"/>
      <c r="AP554" s="39">
        <v>5</v>
      </c>
      <c r="AQ554" s="30" t="s">
        <v>91</v>
      </c>
      <c r="AR554" s="30"/>
      <c r="AS554" s="30">
        <v>5</v>
      </c>
      <c r="AT554" s="113">
        <v>83.15</v>
      </c>
      <c r="AU554" s="113"/>
      <c r="AV554" s="72">
        <v>83.15</v>
      </c>
      <c r="AW554" s="72">
        <v>88.13900000000001</v>
      </c>
      <c r="AX554" s="113">
        <v>94.49</v>
      </c>
      <c r="AY554" s="94">
        <v>94.49</v>
      </c>
      <c r="AZ554" s="108">
        <v>30</v>
      </c>
      <c r="BA554" s="112">
        <v>54.15</v>
      </c>
      <c r="BB554" s="112"/>
      <c r="BC554" s="112">
        <v>54.15</v>
      </c>
      <c r="BD554" s="112">
        <v>57.399000000000001</v>
      </c>
      <c r="BE554" s="70">
        <v>61.53</v>
      </c>
      <c r="BF554" s="70">
        <v>61.53</v>
      </c>
      <c r="BG554" s="109">
        <v>100</v>
      </c>
      <c r="BH554" s="112">
        <v>31.5</v>
      </c>
      <c r="BI554" s="112"/>
      <c r="BJ554" s="112">
        <v>31.5</v>
      </c>
      <c r="BK554" s="112">
        <v>33.39</v>
      </c>
      <c r="BL554" s="71">
        <v>35.799999999999997</v>
      </c>
      <c r="BM554" s="71">
        <v>35.799999999999997</v>
      </c>
      <c r="BN554" s="109">
        <v>500</v>
      </c>
      <c r="BO554" s="112">
        <v>25</v>
      </c>
      <c r="BP554" s="112"/>
      <c r="BQ554" s="112">
        <v>25</v>
      </c>
      <c r="BR554" s="112">
        <v>26.5</v>
      </c>
      <c r="BS554" s="71">
        <v>28.41</v>
      </c>
      <c r="BT554" s="71">
        <v>28.41</v>
      </c>
      <c r="BU554" s="109">
        <v>1000</v>
      </c>
      <c r="BV554" s="112">
        <v>24.5</v>
      </c>
      <c r="BW554" s="112"/>
      <c r="BX554" s="112">
        <v>24.5</v>
      </c>
      <c r="BY554" s="112">
        <v>25.970000000000002</v>
      </c>
      <c r="BZ554" s="76">
        <v>27.84</v>
      </c>
      <c r="CA554" s="76">
        <v>27.84</v>
      </c>
      <c r="CB554" s="106" t="str">
        <f t="shared" si="142"/>
        <v>Heineken - Brand Fashion</v>
      </c>
      <c r="CC554" s="30"/>
      <c r="CD554" s="30"/>
      <c r="CE554" s="73"/>
      <c r="CF554" s="74"/>
      <c r="CG554" s="30"/>
      <c r="CH554" s="30"/>
      <c r="CI554" s="30">
        <v>103463</v>
      </c>
    </row>
    <row r="555" spans="1:87" ht="15" customHeight="1" x14ac:dyDescent="0.25">
      <c r="A555" s="30" t="s">
        <v>164</v>
      </c>
      <c r="B555" s="30">
        <v>88027554</v>
      </c>
      <c r="C555" s="30" t="s">
        <v>710</v>
      </c>
      <c r="D555" s="96">
        <f>VLOOKUP(B555,'Status update'!B:E,4,0)</f>
        <v>3</v>
      </c>
      <c r="E555" s="96">
        <f t="shared" si="144"/>
        <v>3</v>
      </c>
      <c r="F555" s="96">
        <f>VLOOKUP(B555,'Status update'!B:D,3,0)</f>
        <v>150</v>
      </c>
      <c r="G555" s="97">
        <f t="shared" si="131"/>
        <v>150</v>
      </c>
      <c r="H555" s="30"/>
      <c r="I555" s="30"/>
      <c r="J555" s="30"/>
      <c r="K555" s="98">
        <f t="shared" si="132"/>
        <v>30</v>
      </c>
      <c r="L555" s="98">
        <f t="shared" si="133"/>
        <v>30</v>
      </c>
      <c r="M555" s="99"/>
      <c r="N555" s="100">
        <f t="shared" si="134"/>
        <v>0</v>
      </c>
      <c r="O555" s="101"/>
      <c r="P555" s="102"/>
      <c r="Q555" s="103"/>
      <c r="R555" s="103"/>
      <c r="S555" s="30" t="s">
        <v>167</v>
      </c>
      <c r="T555" s="30" t="s">
        <v>168</v>
      </c>
      <c r="U555" s="30">
        <v>29</v>
      </c>
      <c r="V555" s="30">
        <v>39</v>
      </c>
      <c r="W555" s="30">
        <v>1.5</v>
      </c>
      <c r="X555" s="30">
        <v>5</v>
      </c>
      <c r="Y555" s="30" t="s">
        <v>83</v>
      </c>
      <c r="Z555" s="30">
        <v>1</v>
      </c>
      <c r="AA555" s="30" t="s">
        <v>169</v>
      </c>
      <c r="AB555" s="30" t="s">
        <v>117</v>
      </c>
      <c r="AC555" s="30">
        <v>100</v>
      </c>
      <c r="AD555" s="30"/>
      <c r="AE555" s="75"/>
      <c r="AF555" s="73"/>
      <c r="AG555" s="104">
        <f t="shared" si="135"/>
        <v>24.5</v>
      </c>
      <c r="AH555" s="104">
        <f t="shared" si="136"/>
        <v>24.5</v>
      </c>
      <c r="AI555" s="104">
        <f t="shared" si="137"/>
        <v>25.970000000000002</v>
      </c>
      <c r="AJ555" s="104">
        <f t="shared" si="138"/>
        <v>94.49</v>
      </c>
      <c r="AK555" s="104">
        <f t="shared" si="139"/>
        <v>94.49</v>
      </c>
      <c r="AL555" s="105">
        <f t="shared" si="140"/>
        <v>27.84</v>
      </c>
      <c r="AM555" s="105">
        <f t="shared" si="141"/>
        <v>27.84</v>
      </c>
      <c r="AN555" s="105"/>
      <c r="AO555" s="105"/>
      <c r="AP555" s="39">
        <v>5</v>
      </c>
      <c r="AQ555" s="30" t="s">
        <v>91</v>
      </c>
      <c r="AR555" s="30"/>
      <c r="AS555" s="30">
        <v>5</v>
      </c>
      <c r="AT555" s="113">
        <v>83.15</v>
      </c>
      <c r="AU555" s="113"/>
      <c r="AV555" s="72">
        <v>83.15</v>
      </c>
      <c r="AW555" s="72">
        <v>88.13900000000001</v>
      </c>
      <c r="AX555" s="113">
        <v>94.49</v>
      </c>
      <c r="AY555" s="94">
        <v>94.49</v>
      </c>
      <c r="AZ555" s="108">
        <v>30</v>
      </c>
      <c r="BA555" s="112">
        <v>54.15</v>
      </c>
      <c r="BB555" s="112"/>
      <c r="BC555" s="112">
        <v>54.15</v>
      </c>
      <c r="BD555" s="112">
        <v>57.399000000000001</v>
      </c>
      <c r="BE555" s="70">
        <v>61.53</v>
      </c>
      <c r="BF555" s="70">
        <v>61.53</v>
      </c>
      <c r="BG555" s="109">
        <v>100</v>
      </c>
      <c r="BH555" s="112">
        <v>31.5</v>
      </c>
      <c r="BI555" s="112"/>
      <c r="BJ555" s="112">
        <v>31.5</v>
      </c>
      <c r="BK555" s="112">
        <v>33.39</v>
      </c>
      <c r="BL555" s="71">
        <v>35.799999999999997</v>
      </c>
      <c r="BM555" s="71">
        <v>35.799999999999997</v>
      </c>
      <c r="BN555" s="109">
        <v>500</v>
      </c>
      <c r="BO555" s="112">
        <v>25</v>
      </c>
      <c r="BP555" s="112"/>
      <c r="BQ555" s="112">
        <v>25</v>
      </c>
      <c r="BR555" s="112">
        <v>26.5</v>
      </c>
      <c r="BS555" s="71">
        <v>28.41</v>
      </c>
      <c r="BT555" s="71">
        <v>28.41</v>
      </c>
      <c r="BU555" s="109">
        <v>1000</v>
      </c>
      <c r="BV555" s="112">
        <v>24.5</v>
      </c>
      <c r="BW555" s="112"/>
      <c r="BX555" s="112">
        <v>24.5</v>
      </c>
      <c r="BY555" s="112">
        <v>25.970000000000002</v>
      </c>
      <c r="BZ555" s="76">
        <v>27.84</v>
      </c>
      <c r="CA555" s="76">
        <v>27.84</v>
      </c>
      <c r="CB555" s="106" t="str">
        <f t="shared" si="142"/>
        <v>Heineken - Brand Fashion</v>
      </c>
      <c r="CC555" s="30"/>
      <c r="CD555" s="30"/>
      <c r="CE555" s="73"/>
      <c r="CF555" s="74"/>
      <c r="CG555" s="30"/>
      <c r="CH555" s="30"/>
      <c r="CI555" s="30">
        <v>103463</v>
      </c>
    </row>
    <row r="556" spans="1:87" ht="15" customHeight="1" x14ac:dyDescent="0.25">
      <c r="A556" s="30" t="s">
        <v>164</v>
      </c>
      <c r="B556" s="30">
        <v>88027555</v>
      </c>
      <c r="C556" s="30" t="s">
        <v>711</v>
      </c>
      <c r="D556" s="96">
        <f>VLOOKUP(B556,'Status update'!B:E,4,0)</f>
        <v>3</v>
      </c>
      <c r="E556" s="96">
        <f t="shared" si="144"/>
        <v>3</v>
      </c>
      <c r="F556" s="96">
        <f>VLOOKUP(B556,'Status update'!B:D,3,0)</f>
        <v>151</v>
      </c>
      <c r="G556" s="97">
        <f t="shared" si="131"/>
        <v>151</v>
      </c>
      <c r="H556" s="30"/>
      <c r="I556" s="30"/>
      <c r="J556" s="30"/>
      <c r="K556" s="98">
        <f t="shared" si="132"/>
        <v>30.2</v>
      </c>
      <c r="L556" s="98">
        <f t="shared" si="133"/>
        <v>30.2</v>
      </c>
      <c r="M556" s="99"/>
      <c r="N556" s="100">
        <f t="shared" si="134"/>
        <v>0</v>
      </c>
      <c r="O556" s="101"/>
      <c r="P556" s="102"/>
      <c r="Q556" s="103"/>
      <c r="R556" s="103"/>
      <c r="S556" s="30" t="s">
        <v>167</v>
      </c>
      <c r="T556" s="30" t="s">
        <v>168</v>
      </c>
      <c r="U556" s="30">
        <v>29</v>
      </c>
      <c r="V556" s="30">
        <v>39</v>
      </c>
      <c r="W556" s="30">
        <v>1.5</v>
      </c>
      <c r="X556" s="30">
        <v>5</v>
      </c>
      <c r="Y556" s="30" t="s">
        <v>83</v>
      </c>
      <c r="Z556" s="30">
        <v>1</v>
      </c>
      <c r="AA556" s="30" t="s">
        <v>169</v>
      </c>
      <c r="AB556" s="30" t="s">
        <v>117</v>
      </c>
      <c r="AC556" s="30">
        <v>100</v>
      </c>
      <c r="AD556" s="30"/>
      <c r="AE556" s="75"/>
      <c r="AF556" s="73"/>
      <c r="AG556" s="104">
        <f t="shared" si="135"/>
        <v>24.5</v>
      </c>
      <c r="AH556" s="104">
        <f t="shared" si="136"/>
        <v>24.5</v>
      </c>
      <c r="AI556" s="104">
        <f t="shared" si="137"/>
        <v>25.970000000000002</v>
      </c>
      <c r="AJ556" s="104">
        <f t="shared" si="138"/>
        <v>94.49</v>
      </c>
      <c r="AK556" s="104">
        <f t="shared" si="139"/>
        <v>94.49</v>
      </c>
      <c r="AL556" s="105">
        <f t="shared" si="140"/>
        <v>27.84</v>
      </c>
      <c r="AM556" s="105">
        <f t="shared" si="141"/>
        <v>27.84</v>
      </c>
      <c r="AN556" s="105"/>
      <c r="AO556" s="105"/>
      <c r="AP556" s="39">
        <v>5</v>
      </c>
      <c r="AQ556" s="30" t="s">
        <v>91</v>
      </c>
      <c r="AR556" s="30"/>
      <c r="AS556" s="30">
        <v>5</v>
      </c>
      <c r="AT556" s="113">
        <v>83.15</v>
      </c>
      <c r="AU556" s="113"/>
      <c r="AV556" s="72">
        <v>83.15</v>
      </c>
      <c r="AW556" s="72">
        <v>88.13900000000001</v>
      </c>
      <c r="AX556" s="113">
        <v>94.49</v>
      </c>
      <c r="AY556" s="94">
        <v>94.49</v>
      </c>
      <c r="AZ556" s="108">
        <v>30</v>
      </c>
      <c r="BA556" s="112">
        <v>54.15</v>
      </c>
      <c r="BB556" s="112"/>
      <c r="BC556" s="112">
        <v>54.15</v>
      </c>
      <c r="BD556" s="112">
        <v>57.399000000000001</v>
      </c>
      <c r="BE556" s="70">
        <v>61.53</v>
      </c>
      <c r="BF556" s="70">
        <v>61.53</v>
      </c>
      <c r="BG556" s="109">
        <v>100</v>
      </c>
      <c r="BH556" s="112">
        <v>31.5</v>
      </c>
      <c r="BI556" s="112"/>
      <c r="BJ556" s="112">
        <v>31.5</v>
      </c>
      <c r="BK556" s="112">
        <v>33.39</v>
      </c>
      <c r="BL556" s="71">
        <v>35.799999999999997</v>
      </c>
      <c r="BM556" s="71">
        <v>35.799999999999997</v>
      </c>
      <c r="BN556" s="109">
        <v>500</v>
      </c>
      <c r="BO556" s="112">
        <v>25</v>
      </c>
      <c r="BP556" s="112"/>
      <c r="BQ556" s="112">
        <v>25</v>
      </c>
      <c r="BR556" s="112">
        <v>26.5</v>
      </c>
      <c r="BS556" s="71">
        <v>28.41</v>
      </c>
      <c r="BT556" s="71">
        <v>28.41</v>
      </c>
      <c r="BU556" s="109">
        <v>1000</v>
      </c>
      <c r="BV556" s="112">
        <v>24.5</v>
      </c>
      <c r="BW556" s="112"/>
      <c r="BX556" s="112">
        <v>24.5</v>
      </c>
      <c r="BY556" s="112">
        <v>25.970000000000002</v>
      </c>
      <c r="BZ556" s="76">
        <v>27.84</v>
      </c>
      <c r="CA556" s="76">
        <v>27.84</v>
      </c>
      <c r="CB556" s="106" t="str">
        <f t="shared" si="142"/>
        <v>Heineken - Brand Fashion</v>
      </c>
      <c r="CC556" s="30"/>
      <c r="CD556" s="30"/>
      <c r="CE556" s="73"/>
      <c r="CF556" s="74"/>
      <c r="CG556" s="30"/>
      <c r="CH556" s="30"/>
      <c r="CI556" s="30">
        <v>103463</v>
      </c>
    </row>
    <row r="557" spans="1:87" ht="15" customHeight="1" x14ac:dyDescent="0.25">
      <c r="A557" s="30" t="s">
        <v>164</v>
      </c>
      <c r="B557" s="30">
        <v>88027556</v>
      </c>
      <c r="C557" s="30" t="s">
        <v>712</v>
      </c>
      <c r="D557" s="96">
        <f>VLOOKUP(B557,'Status update'!B:E,4,0)</f>
        <v>3</v>
      </c>
      <c r="E557" s="96">
        <f t="shared" si="144"/>
        <v>3</v>
      </c>
      <c r="F557" s="96">
        <f>VLOOKUP(B557,'Status update'!B:D,3,0)</f>
        <v>105</v>
      </c>
      <c r="G557" s="97">
        <f t="shared" si="131"/>
        <v>105</v>
      </c>
      <c r="H557" s="30"/>
      <c r="I557" s="30"/>
      <c r="J557" s="30"/>
      <c r="K557" s="98">
        <f t="shared" si="132"/>
        <v>21</v>
      </c>
      <c r="L557" s="98">
        <f t="shared" si="133"/>
        <v>21</v>
      </c>
      <c r="M557" s="99"/>
      <c r="N557" s="100">
        <f t="shared" si="134"/>
        <v>0</v>
      </c>
      <c r="O557" s="101"/>
      <c r="P557" s="102"/>
      <c r="Q557" s="103"/>
      <c r="R557" s="103"/>
      <c r="S557" s="30" t="s">
        <v>167</v>
      </c>
      <c r="T557" s="30" t="s">
        <v>168</v>
      </c>
      <c r="U557" s="30">
        <v>29</v>
      </c>
      <c r="V557" s="30">
        <v>39</v>
      </c>
      <c r="W557" s="30">
        <v>1.5</v>
      </c>
      <c r="X557" s="30">
        <v>5</v>
      </c>
      <c r="Y557" s="30" t="s">
        <v>83</v>
      </c>
      <c r="Z557" s="30">
        <v>1</v>
      </c>
      <c r="AA557" s="30" t="s">
        <v>169</v>
      </c>
      <c r="AB557" s="30" t="s">
        <v>117</v>
      </c>
      <c r="AC557" s="30">
        <v>100</v>
      </c>
      <c r="AD557" s="30"/>
      <c r="AE557" s="75"/>
      <c r="AF557" s="73"/>
      <c r="AG557" s="104">
        <f t="shared" si="135"/>
        <v>24.5</v>
      </c>
      <c r="AH557" s="104">
        <f t="shared" si="136"/>
        <v>24.5</v>
      </c>
      <c r="AI557" s="104">
        <f t="shared" si="137"/>
        <v>25.970000000000002</v>
      </c>
      <c r="AJ557" s="104">
        <f t="shared" si="138"/>
        <v>94.49</v>
      </c>
      <c r="AK557" s="104">
        <f t="shared" si="139"/>
        <v>94.49</v>
      </c>
      <c r="AL557" s="105">
        <f t="shared" si="140"/>
        <v>27.84</v>
      </c>
      <c r="AM557" s="105">
        <f t="shared" si="141"/>
        <v>27.84</v>
      </c>
      <c r="AN557" s="105"/>
      <c r="AO557" s="105"/>
      <c r="AP557" s="39">
        <v>5</v>
      </c>
      <c r="AQ557" s="30" t="s">
        <v>91</v>
      </c>
      <c r="AR557" s="30"/>
      <c r="AS557" s="30">
        <v>5</v>
      </c>
      <c r="AT557" s="113">
        <v>83.15</v>
      </c>
      <c r="AU557" s="113"/>
      <c r="AV557" s="72">
        <v>83.15</v>
      </c>
      <c r="AW557" s="72">
        <v>88.13900000000001</v>
      </c>
      <c r="AX557" s="113">
        <v>94.49</v>
      </c>
      <c r="AY557" s="94">
        <v>94.49</v>
      </c>
      <c r="AZ557" s="108">
        <v>30</v>
      </c>
      <c r="BA557" s="112">
        <v>54.15</v>
      </c>
      <c r="BB557" s="112"/>
      <c r="BC557" s="112">
        <v>54.15</v>
      </c>
      <c r="BD557" s="112">
        <v>57.399000000000001</v>
      </c>
      <c r="BE557" s="70">
        <v>61.53</v>
      </c>
      <c r="BF557" s="70">
        <v>61.53</v>
      </c>
      <c r="BG557" s="109">
        <v>100</v>
      </c>
      <c r="BH557" s="112">
        <v>31.5</v>
      </c>
      <c r="BI557" s="112"/>
      <c r="BJ557" s="112">
        <v>31.5</v>
      </c>
      <c r="BK557" s="112">
        <v>33.39</v>
      </c>
      <c r="BL557" s="71">
        <v>35.799999999999997</v>
      </c>
      <c r="BM557" s="71">
        <v>35.799999999999997</v>
      </c>
      <c r="BN557" s="109">
        <v>500</v>
      </c>
      <c r="BO557" s="112">
        <v>25</v>
      </c>
      <c r="BP557" s="112"/>
      <c r="BQ557" s="112">
        <v>25</v>
      </c>
      <c r="BR557" s="112">
        <v>26.5</v>
      </c>
      <c r="BS557" s="71">
        <v>28.41</v>
      </c>
      <c r="BT557" s="71">
        <v>28.41</v>
      </c>
      <c r="BU557" s="109">
        <v>1000</v>
      </c>
      <c r="BV557" s="112">
        <v>24.5</v>
      </c>
      <c r="BW557" s="112"/>
      <c r="BX557" s="112">
        <v>24.5</v>
      </c>
      <c r="BY557" s="112">
        <v>25.970000000000002</v>
      </c>
      <c r="BZ557" s="76">
        <v>27.84</v>
      </c>
      <c r="CA557" s="76">
        <v>27.84</v>
      </c>
      <c r="CB557" s="106" t="str">
        <f t="shared" si="142"/>
        <v>Heineken - Brand Fashion</v>
      </c>
      <c r="CC557" s="30"/>
      <c r="CD557" s="30"/>
      <c r="CE557" s="73"/>
      <c r="CF557" s="74"/>
      <c r="CG557" s="30"/>
      <c r="CH557" s="30"/>
      <c r="CI557" s="30">
        <v>103463</v>
      </c>
    </row>
    <row r="558" spans="1:87" ht="15" customHeight="1" x14ac:dyDescent="0.25">
      <c r="A558" s="30" t="s">
        <v>164</v>
      </c>
      <c r="B558" s="30">
        <v>88027557</v>
      </c>
      <c r="C558" s="30" t="s">
        <v>713</v>
      </c>
      <c r="D558" s="96">
        <f>VLOOKUP(B558,'Status update'!B:E,4,0)</f>
        <v>3</v>
      </c>
      <c r="E558" s="96">
        <f t="shared" si="144"/>
        <v>3</v>
      </c>
      <c r="F558" s="96">
        <f>VLOOKUP(B558,'Status update'!B:D,3,0)</f>
        <v>30</v>
      </c>
      <c r="G558" s="97">
        <f t="shared" si="131"/>
        <v>30</v>
      </c>
      <c r="H558" s="30"/>
      <c r="I558" s="30"/>
      <c r="J558" s="30"/>
      <c r="K558" s="98">
        <f t="shared" si="132"/>
        <v>6</v>
      </c>
      <c r="L558" s="98">
        <f t="shared" si="133"/>
        <v>6</v>
      </c>
      <c r="M558" s="99"/>
      <c r="N558" s="100">
        <f t="shared" si="134"/>
        <v>0</v>
      </c>
      <c r="O558" s="101"/>
      <c r="P558" s="102"/>
      <c r="Q558" s="103"/>
      <c r="R558" s="103"/>
      <c r="S558" s="30" t="s">
        <v>167</v>
      </c>
      <c r="T558" s="30" t="s">
        <v>168</v>
      </c>
      <c r="U558" s="30">
        <v>29</v>
      </c>
      <c r="V558" s="30">
        <v>39</v>
      </c>
      <c r="W558" s="30">
        <v>1.5</v>
      </c>
      <c r="X558" s="30">
        <v>5</v>
      </c>
      <c r="Y558" s="30" t="s">
        <v>83</v>
      </c>
      <c r="Z558" s="30">
        <v>1</v>
      </c>
      <c r="AA558" s="30" t="s">
        <v>169</v>
      </c>
      <c r="AB558" s="30" t="s">
        <v>117</v>
      </c>
      <c r="AC558" s="30">
        <v>100</v>
      </c>
      <c r="AD558" s="30"/>
      <c r="AE558" s="75"/>
      <c r="AF558" s="73"/>
      <c r="AG558" s="104">
        <f t="shared" si="135"/>
        <v>24.5</v>
      </c>
      <c r="AH558" s="104">
        <f t="shared" si="136"/>
        <v>24.5</v>
      </c>
      <c r="AI558" s="104">
        <f t="shared" si="137"/>
        <v>25.970000000000002</v>
      </c>
      <c r="AJ558" s="104">
        <f t="shared" si="138"/>
        <v>94.49</v>
      </c>
      <c r="AK558" s="104">
        <f t="shared" si="139"/>
        <v>94.49</v>
      </c>
      <c r="AL558" s="105">
        <f t="shared" si="140"/>
        <v>27.84</v>
      </c>
      <c r="AM558" s="105">
        <f t="shared" si="141"/>
        <v>27.84</v>
      </c>
      <c r="AN558" s="105"/>
      <c r="AO558" s="105"/>
      <c r="AP558" s="39">
        <v>5</v>
      </c>
      <c r="AQ558" s="30" t="s">
        <v>91</v>
      </c>
      <c r="AR558" s="30"/>
      <c r="AS558" s="30">
        <v>5</v>
      </c>
      <c r="AT558" s="113">
        <v>83.15</v>
      </c>
      <c r="AU558" s="113"/>
      <c r="AV558" s="72">
        <v>83.15</v>
      </c>
      <c r="AW558" s="72">
        <v>88.13900000000001</v>
      </c>
      <c r="AX558" s="113">
        <v>94.49</v>
      </c>
      <c r="AY558" s="94">
        <v>94.49</v>
      </c>
      <c r="AZ558" s="108">
        <v>30</v>
      </c>
      <c r="BA558" s="112">
        <v>54.15</v>
      </c>
      <c r="BB558" s="112"/>
      <c r="BC558" s="112">
        <v>54.15</v>
      </c>
      <c r="BD558" s="112">
        <v>57.399000000000001</v>
      </c>
      <c r="BE558" s="70">
        <v>61.53</v>
      </c>
      <c r="BF558" s="70">
        <v>61.53</v>
      </c>
      <c r="BG558" s="109">
        <v>100</v>
      </c>
      <c r="BH558" s="112">
        <v>31.5</v>
      </c>
      <c r="BI558" s="112"/>
      <c r="BJ558" s="112">
        <v>31.5</v>
      </c>
      <c r="BK558" s="112">
        <v>33.39</v>
      </c>
      <c r="BL558" s="71">
        <v>35.799999999999997</v>
      </c>
      <c r="BM558" s="71">
        <v>35.799999999999997</v>
      </c>
      <c r="BN558" s="109">
        <v>500</v>
      </c>
      <c r="BO558" s="112">
        <v>25</v>
      </c>
      <c r="BP558" s="112"/>
      <c r="BQ558" s="112">
        <v>25</v>
      </c>
      <c r="BR558" s="112">
        <v>26.5</v>
      </c>
      <c r="BS558" s="71">
        <v>28.41</v>
      </c>
      <c r="BT558" s="71">
        <v>28.41</v>
      </c>
      <c r="BU558" s="109">
        <v>1000</v>
      </c>
      <c r="BV558" s="112">
        <v>24.5</v>
      </c>
      <c r="BW558" s="112"/>
      <c r="BX558" s="112">
        <v>24.5</v>
      </c>
      <c r="BY558" s="112">
        <v>25.970000000000002</v>
      </c>
      <c r="BZ558" s="76">
        <v>27.84</v>
      </c>
      <c r="CA558" s="76">
        <v>27.84</v>
      </c>
      <c r="CB558" s="106" t="str">
        <f t="shared" si="142"/>
        <v>Heineken - Brand Fashion</v>
      </c>
      <c r="CC558" s="30"/>
      <c r="CD558" s="30"/>
      <c r="CE558" s="73"/>
      <c r="CF558" s="74"/>
      <c r="CG558" s="30"/>
      <c r="CH558" s="30"/>
      <c r="CI558" s="30">
        <v>103463</v>
      </c>
    </row>
    <row r="559" spans="1:87" ht="15" customHeight="1" x14ac:dyDescent="0.25">
      <c r="A559" s="30" t="s">
        <v>164</v>
      </c>
      <c r="B559" s="30">
        <v>88027558</v>
      </c>
      <c r="C559" s="30" t="s">
        <v>714</v>
      </c>
      <c r="D559" s="96">
        <f>VLOOKUP(B559,'Status update'!B:E,4,0)</f>
        <v>3</v>
      </c>
      <c r="E559" s="96">
        <f t="shared" si="144"/>
        <v>3</v>
      </c>
      <c r="F559" s="96">
        <f>VLOOKUP(B559,'Status update'!B:D,3,0)</f>
        <v>31</v>
      </c>
      <c r="G559" s="97">
        <f t="shared" si="131"/>
        <v>31</v>
      </c>
      <c r="H559" s="30"/>
      <c r="I559" s="30"/>
      <c r="J559" s="30"/>
      <c r="K559" s="98">
        <f t="shared" si="132"/>
        <v>6.2</v>
      </c>
      <c r="L559" s="98">
        <f t="shared" si="133"/>
        <v>6.2</v>
      </c>
      <c r="M559" s="99"/>
      <c r="N559" s="100">
        <f t="shared" si="134"/>
        <v>0</v>
      </c>
      <c r="O559" s="101">
        <v>1</v>
      </c>
      <c r="P559" s="102"/>
      <c r="Q559" s="103"/>
      <c r="R559" s="103"/>
      <c r="S559" s="30" t="s">
        <v>167</v>
      </c>
      <c r="T559" s="30" t="s">
        <v>168</v>
      </c>
      <c r="U559" s="30">
        <v>29</v>
      </c>
      <c r="V559" s="30">
        <v>39</v>
      </c>
      <c r="W559" s="30">
        <v>1.5</v>
      </c>
      <c r="X559" s="30">
        <v>5</v>
      </c>
      <c r="Y559" s="30" t="s">
        <v>83</v>
      </c>
      <c r="Z559" s="30">
        <v>1</v>
      </c>
      <c r="AA559" s="30" t="s">
        <v>169</v>
      </c>
      <c r="AB559" s="30" t="s">
        <v>117</v>
      </c>
      <c r="AC559" s="30">
        <v>100</v>
      </c>
      <c r="AD559" s="30"/>
      <c r="AE559" s="75"/>
      <c r="AF559" s="73"/>
      <c r="AG559" s="104">
        <f t="shared" si="135"/>
        <v>24.5</v>
      </c>
      <c r="AH559" s="104">
        <f t="shared" si="136"/>
        <v>24.5</v>
      </c>
      <c r="AI559" s="104">
        <f t="shared" si="137"/>
        <v>25.970000000000002</v>
      </c>
      <c r="AJ559" s="104">
        <f t="shared" si="138"/>
        <v>94.49</v>
      </c>
      <c r="AK559" s="104">
        <f t="shared" si="139"/>
        <v>94.49</v>
      </c>
      <c r="AL559" s="105">
        <f t="shared" si="140"/>
        <v>27.84</v>
      </c>
      <c r="AM559" s="105">
        <f t="shared" si="141"/>
        <v>27.84</v>
      </c>
      <c r="AN559" s="105"/>
      <c r="AO559" s="105"/>
      <c r="AP559" s="39">
        <v>5</v>
      </c>
      <c r="AQ559" s="30" t="s">
        <v>91</v>
      </c>
      <c r="AR559" s="30"/>
      <c r="AS559" s="30">
        <v>5</v>
      </c>
      <c r="AT559" s="113">
        <v>83.15</v>
      </c>
      <c r="AU559" s="113"/>
      <c r="AV559" s="72">
        <v>83.15</v>
      </c>
      <c r="AW559" s="72">
        <v>88.13900000000001</v>
      </c>
      <c r="AX559" s="113">
        <v>94.49</v>
      </c>
      <c r="AY559" s="94">
        <v>94.49</v>
      </c>
      <c r="AZ559" s="108">
        <v>30</v>
      </c>
      <c r="BA559" s="112">
        <v>54.15</v>
      </c>
      <c r="BB559" s="112"/>
      <c r="BC559" s="112">
        <v>54.15</v>
      </c>
      <c r="BD559" s="112">
        <v>57.399000000000001</v>
      </c>
      <c r="BE559" s="70">
        <v>61.53</v>
      </c>
      <c r="BF559" s="70">
        <v>61.53</v>
      </c>
      <c r="BG559" s="109">
        <v>100</v>
      </c>
      <c r="BH559" s="112">
        <v>31.5</v>
      </c>
      <c r="BI559" s="112"/>
      <c r="BJ559" s="112">
        <v>31.5</v>
      </c>
      <c r="BK559" s="112">
        <v>33.39</v>
      </c>
      <c r="BL559" s="71">
        <v>35.799999999999997</v>
      </c>
      <c r="BM559" s="71">
        <v>35.799999999999997</v>
      </c>
      <c r="BN559" s="109">
        <v>500</v>
      </c>
      <c r="BO559" s="112">
        <v>25</v>
      </c>
      <c r="BP559" s="112"/>
      <c r="BQ559" s="112">
        <v>25</v>
      </c>
      <c r="BR559" s="112">
        <v>26.5</v>
      </c>
      <c r="BS559" s="71">
        <v>28.41</v>
      </c>
      <c r="BT559" s="71">
        <v>28.41</v>
      </c>
      <c r="BU559" s="109">
        <v>1000</v>
      </c>
      <c r="BV559" s="112">
        <v>24.5</v>
      </c>
      <c r="BW559" s="112"/>
      <c r="BX559" s="112">
        <v>24.5</v>
      </c>
      <c r="BY559" s="112">
        <v>25.970000000000002</v>
      </c>
      <c r="BZ559" s="76">
        <v>27.84</v>
      </c>
      <c r="CA559" s="76">
        <v>27.84</v>
      </c>
      <c r="CB559" s="106" t="str">
        <f t="shared" si="142"/>
        <v>Heineken - Brand Fashion</v>
      </c>
      <c r="CC559" s="30"/>
      <c r="CD559" s="30"/>
      <c r="CE559" s="73"/>
      <c r="CF559" s="74"/>
      <c r="CG559" s="30"/>
      <c r="CH559" s="30"/>
      <c r="CI559" s="30">
        <v>103463</v>
      </c>
    </row>
    <row r="560" spans="1:87" ht="15" customHeight="1" x14ac:dyDescent="0.25">
      <c r="A560" s="30" t="s">
        <v>71</v>
      </c>
      <c r="B560" s="30">
        <v>88027560</v>
      </c>
      <c r="C560" s="30" t="s">
        <v>715</v>
      </c>
      <c r="D560" s="96">
        <f>VLOOKUP(B560,'Status update'!B:E,4,0)</f>
        <v>1</v>
      </c>
      <c r="E560" s="96">
        <f t="shared" si="144"/>
        <v>1</v>
      </c>
      <c r="F560" s="96">
        <f>VLOOKUP(B560,'Status update'!B:D,3,0)</f>
        <v>0</v>
      </c>
      <c r="G560" s="97">
        <f t="shared" si="131"/>
        <v>0</v>
      </c>
      <c r="H560" s="30"/>
      <c r="I560" s="30"/>
      <c r="J560" s="30"/>
      <c r="K560" s="98">
        <f t="shared" si="132"/>
        <v>0</v>
      </c>
      <c r="L560" s="98">
        <f t="shared" si="133"/>
        <v>0</v>
      </c>
      <c r="M560" s="99"/>
      <c r="N560" s="100">
        <f t="shared" si="134"/>
        <v>0</v>
      </c>
      <c r="O560" s="101"/>
      <c r="P560" s="102"/>
      <c r="Q560" s="103"/>
      <c r="R560" s="103"/>
      <c r="S560" s="30" t="s">
        <v>167</v>
      </c>
      <c r="T560" s="30" t="s">
        <v>82</v>
      </c>
      <c r="U560" s="30">
        <v>26</v>
      </c>
      <c r="V560" s="30">
        <v>43</v>
      </c>
      <c r="W560" s="30">
        <v>44</v>
      </c>
      <c r="X560" s="30">
        <v>100</v>
      </c>
      <c r="Y560" s="30" t="s">
        <v>83</v>
      </c>
      <c r="Z560" s="30">
        <v>1</v>
      </c>
      <c r="AA560" s="30" t="s">
        <v>76</v>
      </c>
      <c r="AB560" s="30" t="s">
        <v>716</v>
      </c>
      <c r="AC560" s="30">
        <v>60</v>
      </c>
      <c r="AD560" s="30">
        <v>65</v>
      </c>
      <c r="AE560" s="75"/>
      <c r="AF560" s="73"/>
      <c r="AG560" s="104">
        <f t="shared" si="135"/>
        <v>119</v>
      </c>
      <c r="AH560" s="104">
        <f t="shared" si="136"/>
        <v>135.66000000000003</v>
      </c>
      <c r="AI560" s="104">
        <f t="shared" si="137"/>
        <v>122</v>
      </c>
      <c r="AJ560" s="104">
        <f t="shared" si="138"/>
        <v>156.86000000000001</v>
      </c>
      <c r="AK560" s="104">
        <f t="shared" si="139"/>
        <v>156.86000000000001</v>
      </c>
      <c r="AL560" s="105">
        <f t="shared" si="140"/>
        <v>156.86000000000001</v>
      </c>
      <c r="AM560" s="105">
        <f t="shared" si="141"/>
        <v>156.86000000000001</v>
      </c>
      <c r="AN560" s="105"/>
      <c r="AO560" s="105"/>
      <c r="AP560" s="39">
        <f t="shared" ref="AP560:AP561" si="145">IF($F560&lt;=AZ560,1,(IF($F560&lt;=BG560,2,(IF($F560&lt;=BN560,3,(IF($F560&lt;=BU560,4,5)))))))</f>
        <v>1</v>
      </c>
      <c r="AQ560" s="30" t="s">
        <v>78</v>
      </c>
      <c r="AR560" s="30" t="s">
        <v>79</v>
      </c>
      <c r="AS560" s="30">
        <v>100</v>
      </c>
      <c r="AT560" s="113">
        <v>119</v>
      </c>
      <c r="AU560" s="113">
        <v>122</v>
      </c>
      <c r="AV560" s="72">
        <v>135.66000000000003</v>
      </c>
      <c r="AW560" s="72">
        <v>122</v>
      </c>
      <c r="AX560" s="113">
        <v>156.86000000000001</v>
      </c>
      <c r="AY560" s="94">
        <v>156.86000000000001</v>
      </c>
      <c r="AZ560" s="108">
        <v>250</v>
      </c>
      <c r="BA560" s="112">
        <v>111</v>
      </c>
      <c r="BB560" s="112">
        <v>114</v>
      </c>
      <c r="BC560" s="112">
        <v>126.54000000000002</v>
      </c>
      <c r="BD560" s="112">
        <v>114</v>
      </c>
      <c r="BE560" s="70">
        <v>146.32</v>
      </c>
      <c r="BF560" s="70">
        <v>146.32</v>
      </c>
      <c r="BG560" s="109">
        <v>500</v>
      </c>
      <c r="BH560" s="112">
        <v>106</v>
      </c>
      <c r="BI560" s="112">
        <v>109</v>
      </c>
      <c r="BJ560" s="112">
        <v>120.84000000000002</v>
      </c>
      <c r="BK560" s="112">
        <v>109</v>
      </c>
      <c r="BL560" s="71">
        <v>139.72999999999999</v>
      </c>
      <c r="BM560" s="71">
        <v>139.72999999999999</v>
      </c>
      <c r="BN560" s="109">
        <v>1000</v>
      </c>
      <c r="BO560" s="112">
        <v>103</v>
      </c>
      <c r="BP560" s="112">
        <v>106</v>
      </c>
      <c r="BQ560" s="112">
        <v>117.42000000000002</v>
      </c>
      <c r="BR560" s="112">
        <v>106</v>
      </c>
      <c r="BS560" s="71">
        <v>135.77000000000001</v>
      </c>
      <c r="BT560" s="71">
        <v>135.77000000000001</v>
      </c>
      <c r="BU560" s="109"/>
      <c r="BV560" s="112"/>
      <c r="BW560" s="112"/>
      <c r="BX560" s="112"/>
      <c r="BY560" s="112"/>
      <c r="BZ560" s="76"/>
      <c r="CA560" s="76"/>
      <c r="CB560" s="106" t="str">
        <f t="shared" si="142"/>
        <v>Heineken</v>
      </c>
      <c r="CC560" s="30"/>
      <c r="CD560" s="30"/>
      <c r="CE560" s="73"/>
      <c r="CF560" s="74"/>
      <c r="CG560" s="30"/>
      <c r="CH560" s="30"/>
      <c r="CI560" s="30">
        <v>100049</v>
      </c>
    </row>
    <row r="561" spans="1:87" ht="15" customHeight="1" x14ac:dyDescent="0.25">
      <c r="A561" s="30" t="s">
        <v>71</v>
      </c>
      <c r="B561" s="30">
        <v>88027562</v>
      </c>
      <c r="C561" s="30" t="s">
        <v>717</v>
      </c>
      <c r="D561" s="96">
        <f>VLOOKUP(B561,'Status update'!B:E,4,0)</f>
        <v>1</v>
      </c>
      <c r="E561" s="96">
        <f t="shared" si="144"/>
        <v>1</v>
      </c>
      <c r="F561" s="96">
        <f>VLOOKUP(B561,'Status update'!B:D,3,0)</f>
        <v>0</v>
      </c>
      <c r="G561" s="97">
        <f t="shared" si="131"/>
        <v>0</v>
      </c>
      <c r="H561" s="30"/>
      <c r="I561" s="30"/>
      <c r="J561" s="30"/>
      <c r="K561" s="98">
        <f t="shared" si="132"/>
        <v>0</v>
      </c>
      <c r="L561" s="98">
        <f t="shared" si="133"/>
        <v>0</v>
      </c>
      <c r="M561" s="99"/>
      <c r="N561" s="100">
        <f t="shared" si="134"/>
        <v>0</v>
      </c>
      <c r="O561" s="101"/>
      <c r="P561" s="102"/>
      <c r="Q561" s="103"/>
      <c r="R561" s="103"/>
      <c r="S561" s="30" t="s">
        <v>127</v>
      </c>
      <c r="T561" s="30" t="s">
        <v>106</v>
      </c>
      <c r="U561" s="30">
        <v>30</v>
      </c>
      <c r="V561" s="30">
        <v>26</v>
      </c>
      <c r="W561" s="30">
        <v>5</v>
      </c>
      <c r="X561" s="30">
        <v>50</v>
      </c>
      <c r="Y561" s="30" t="s">
        <v>75</v>
      </c>
      <c r="Z561" s="30">
        <v>10</v>
      </c>
      <c r="AA561" s="30" t="s">
        <v>76</v>
      </c>
      <c r="AB561" s="30" t="s">
        <v>108</v>
      </c>
      <c r="AC561" s="30">
        <v>18</v>
      </c>
      <c r="AD561" s="30">
        <v>65</v>
      </c>
      <c r="AE561" s="75"/>
      <c r="AF561" s="73"/>
      <c r="AG561" s="104">
        <f t="shared" si="135"/>
        <v>71.3</v>
      </c>
      <c r="AH561" s="104">
        <f t="shared" si="136"/>
        <v>77.004000000000005</v>
      </c>
      <c r="AI561" s="104">
        <f t="shared" si="137"/>
        <v>73.5</v>
      </c>
      <c r="AJ561" s="104">
        <f t="shared" si="138"/>
        <v>87.5</v>
      </c>
      <c r="AK561" s="104">
        <f t="shared" si="139"/>
        <v>83.5</v>
      </c>
      <c r="AL561" s="105">
        <f t="shared" si="140"/>
        <v>87.5</v>
      </c>
      <c r="AM561" s="105">
        <f t="shared" si="141"/>
        <v>83.5</v>
      </c>
      <c r="AN561" s="105"/>
      <c r="AO561" s="105"/>
      <c r="AP561" s="39">
        <f t="shared" si="145"/>
        <v>1</v>
      </c>
      <c r="AQ561" s="30" t="s">
        <v>78</v>
      </c>
      <c r="AR561" s="30" t="s">
        <v>79</v>
      </c>
      <c r="AS561" s="30">
        <v>50</v>
      </c>
      <c r="AT561" s="113">
        <v>71.3</v>
      </c>
      <c r="AU561" s="113">
        <v>73.5</v>
      </c>
      <c r="AV561" s="72">
        <v>77.004000000000005</v>
      </c>
      <c r="AW561" s="72">
        <v>73.5</v>
      </c>
      <c r="AX561" s="113">
        <v>87.5</v>
      </c>
      <c r="AY561" s="94">
        <v>83.5</v>
      </c>
      <c r="AZ561" s="108">
        <v>100</v>
      </c>
      <c r="BA561" s="112">
        <v>49.6</v>
      </c>
      <c r="BB561" s="112">
        <v>51.8</v>
      </c>
      <c r="BC561" s="112">
        <v>53.568000000000005</v>
      </c>
      <c r="BD561" s="112">
        <v>51.8</v>
      </c>
      <c r="BE561" s="70">
        <v>60.9</v>
      </c>
      <c r="BF561" s="70">
        <v>58.9</v>
      </c>
      <c r="BG561" s="109">
        <v>250</v>
      </c>
      <c r="BH561" s="112">
        <v>35.5</v>
      </c>
      <c r="BI561" s="112">
        <v>37.6</v>
      </c>
      <c r="BJ561" s="112">
        <v>38.340000000000003</v>
      </c>
      <c r="BK561" s="112">
        <v>37.6</v>
      </c>
      <c r="BL561" s="71">
        <v>43.6</v>
      </c>
      <c r="BM561" s="71">
        <v>42.699999999999996</v>
      </c>
      <c r="BN561" s="109">
        <v>500</v>
      </c>
      <c r="BO561" s="112">
        <v>27.4</v>
      </c>
      <c r="BP561" s="112">
        <v>29.2</v>
      </c>
      <c r="BQ561" s="112">
        <v>29.591999999999999</v>
      </c>
      <c r="BR561" s="112">
        <v>29.2</v>
      </c>
      <c r="BS561" s="71">
        <v>33.6</v>
      </c>
      <c r="BT561" s="71">
        <v>33.199999999999996</v>
      </c>
      <c r="BU561" s="109">
        <v>1000</v>
      </c>
      <c r="BV561" s="112">
        <v>25.7</v>
      </c>
      <c r="BW561" s="112">
        <v>27.8</v>
      </c>
      <c r="BX561" s="112">
        <v>27.756</v>
      </c>
      <c r="BY561" s="112">
        <v>27.8</v>
      </c>
      <c r="BZ561" s="76">
        <v>31.5</v>
      </c>
      <c r="CA561" s="76">
        <v>31.6</v>
      </c>
      <c r="CB561" s="106" t="str">
        <f t="shared" si="142"/>
        <v>Heineken</v>
      </c>
      <c r="CC561" s="30"/>
      <c r="CD561" s="30"/>
      <c r="CE561" s="73"/>
      <c r="CF561" s="74"/>
      <c r="CG561" s="30"/>
      <c r="CH561" s="30"/>
      <c r="CI561" s="30">
        <v>101140</v>
      </c>
    </row>
  </sheetData>
  <protectedRanges>
    <protectedRange algorithmName="SHA-512" hashValue="3QzWWE7Hn9+f91k421scaAW78QVAtpeutpMxiTb5JAa8+9V+pNVDVC0Y8ilswv5WsSa+YlNVRa/qfT/XOLZfjw==" saltValue="7RswF/WZHFZ20lGA3BthIg==" spinCount="100000" sqref="A11:A12" name="Masterdata sheet_30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S2:S52" name="Masterdata sheet_23_8_1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S61:S63" name="Masterdata sheet_23_8_54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U3:W3" name="Masterdata sheet_9_1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Y3:AA3" name="Masterdata sheet_9_2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S141:S226" name="Masterdata sheet_23_8_1_1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S272" name="Masterdata sheet_23_8_7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S273" name="Masterdata sheet_23_8_8" securityDescriptor="O:WDG:WDD:(A;;CC;;;S-1-5-21-3783952114-1866938414-2467803278-79300)(A;;CC;;;S-1-5-21-3783952114-1866938414-2467803278-2782)(A;;CC;;;S-1-5-21-3783952114-1866938414-2467803278-75236)"/>
    <protectedRange algorithmName="SHA-512" hashValue="3QzWWE7Hn9+f91k421scaAW78QVAtpeutpMxiTb5JAa8+9V+pNVDVC0Y8ilswv5WsSa+YlNVRa/qfT/XOLZfjw==" saltValue="7RswF/WZHFZ20lGA3BthIg==" spinCount="100000" sqref="U141:W149" name="Masterdata sheet_41_1" securityDescriptor="O:WDG:WDD:(A;;CC;;;S-1-5-21-3783952114-1866938414-2467803278-79300)(A;;CC;;;S-1-5-21-3783952114-1866938414-2467803278-2782)(A;;CC;;;S-1-5-21-3783952114-1866938414-2467803278-75236)"/>
  </protectedRanges>
  <autoFilter ref="A1:CI561" xr:uid="{00000000-0001-0000-0000-000000000000}"/>
  <sortState xmlns:xlrd2="http://schemas.microsoft.com/office/spreadsheetml/2017/richdata2" ref="A2:CI563">
    <sortCondition ref="A2:A563"/>
    <sortCondition ref="C2:C563"/>
  </sortState>
  <phoneticPr fontId="28" type="noConversion"/>
  <conditionalFormatting sqref="A1:B136 A137:A140 A141:B289">
    <cfRule type="cellIs" dxfId="7" priority="9" operator="equal">
      <formula>"tba"</formula>
    </cfRule>
  </conditionalFormatting>
  <conditionalFormatting sqref="D2:E561">
    <cfRule type="colorScale" priority="458">
      <colorScale>
        <cfvo type="num" val="1"/>
        <cfvo type="num" val="2"/>
        <cfvo type="num" val="3"/>
        <color rgb="FFFF0000"/>
        <color rgb="FFFFC000"/>
        <color rgb="FF00B050"/>
      </colorScale>
    </cfRule>
  </conditionalFormatting>
  <conditionalFormatting sqref="E2:E561">
    <cfRule type="cellIs" dxfId="6" priority="457" operator="equal">
      <formula>"From stock"</formula>
    </cfRule>
  </conditionalFormatting>
  <conditionalFormatting sqref="AC562:AC1048576">
    <cfRule type="expression" dxfId="5" priority="694">
      <formula>IF(AC&gt;70,1,0)</formula>
    </cfRule>
  </conditionalFormatting>
  <conditionalFormatting sqref="CH1">
    <cfRule type="cellIs" dxfId="4" priority="446" operator="equal">
      <formula>"tbc"</formula>
    </cfRule>
  </conditionalFormatting>
  <pageMargins left="0.7" right="0.7" top="0.75" bottom="0.75" header="0.3" footer="0.3"/>
  <pageSetup paperSize="9" scale="3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C663A-55DC-4803-BFC4-7FD77A2F9293}">
  <sheetPr>
    <pageSetUpPr fitToPage="1"/>
  </sheetPr>
  <dimension ref="A1:T289"/>
  <sheetViews>
    <sheetView zoomScale="85" zoomScaleNormal="85" workbookViewId="0">
      <pane xSplit="2" ySplit="1" topLeftCell="C56" activePane="bottomRight" state="frozen"/>
      <selection pane="topRight" activeCell="D1" sqref="D1"/>
      <selection pane="bottomLeft" activeCell="A2" sqref="A2"/>
      <selection pane="bottomRight" activeCell="J5" sqref="J5"/>
    </sheetView>
  </sheetViews>
  <sheetFormatPr defaultColWidth="9.140625" defaultRowHeight="15" x14ac:dyDescent="0.25"/>
  <cols>
    <col min="1" max="1" width="11.140625" style="27" bestFit="1" customWidth="1"/>
    <col min="2" max="2" width="37.42578125" style="27" bestFit="1" customWidth="1"/>
    <col min="3" max="3" width="20" style="27" bestFit="1" customWidth="1"/>
    <col min="4" max="4" width="13.28515625" style="27" customWidth="1"/>
    <col min="5" max="6" width="9.7109375" style="27" customWidth="1"/>
    <col min="7" max="7" width="87.42578125" style="27" customWidth="1"/>
    <col min="8" max="8" width="12" style="27" customWidth="1"/>
    <col min="9" max="9" width="11.5703125" style="27" customWidth="1"/>
    <col min="10" max="10" width="12.42578125" style="27" bestFit="1" customWidth="1"/>
    <col min="11" max="11" width="31" style="27" customWidth="1"/>
    <col min="12" max="12" width="21.85546875" style="40" customWidth="1"/>
    <col min="13" max="13" width="20" style="41" customWidth="1"/>
    <col min="14" max="14" width="9.140625" style="27" customWidth="1"/>
    <col min="15" max="15" width="20.28515625" style="44" bestFit="1" customWidth="1"/>
    <col min="16" max="16" width="20" style="44" customWidth="1"/>
    <col min="17" max="17" width="15.7109375" style="42" customWidth="1"/>
    <col min="18" max="18" width="15.28515625" style="27" bestFit="1" customWidth="1"/>
    <col min="19" max="19" width="17.140625" style="27" customWidth="1"/>
    <col min="20" max="20" width="12.28515625" hidden="1" customWidth="1"/>
  </cols>
  <sheetData>
    <row r="1" spans="1:20" ht="75.75" customHeight="1" x14ac:dyDescent="0.25">
      <c r="A1" s="32" t="s">
        <v>718</v>
      </c>
      <c r="B1" s="32" t="s">
        <v>719</v>
      </c>
      <c r="C1" s="31" t="s">
        <v>6</v>
      </c>
      <c r="D1" s="32" t="s">
        <v>720</v>
      </c>
      <c r="E1" s="32" t="s">
        <v>721</v>
      </c>
      <c r="F1" s="32" t="s">
        <v>1053</v>
      </c>
      <c r="G1" s="32" t="s">
        <v>722</v>
      </c>
      <c r="H1" s="34" t="s">
        <v>28</v>
      </c>
      <c r="I1" s="34" t="s">
        <v>29</v>
      </c>
      <c r="J1" s="32" t="s">
        <v>70</v>
      </c>
      <c r="K1" s="32" t="s">
        <v>19</v>
      </c>
      <c r="L1" s="35" t="s">
        <v>723</v>
      </c>
      <c r="M1" s="35" t="s">
        <v>724</v>
      </c>
      <c r="N1" s="37" t="s">
        <v>41</v>
      </c>
      <c r="O1" s="36" t="s">
        <v>725</v>
      </c>
      <c r="P1" s="36" t="s">
        <v>726</v>
      </c>
      <c r="Q1" s="36" t="s">
        <v>727</v>
      </c>
      <c r="R1" s="36" t="s">
        <v>728</v>
      </c>
      <c r="S1" s="36" t="s">
        <v>729</v>
      </c>
      <c r="T1" s="36" t="s">
        <v>730</v>
      </c>
    </row>
    <row r="2" spans="1:20" x14ac:dyDescent="0.25">
      <c r="A2" s="30">
        <v>88027454</v>
      </c>
      <c r="B2" s="30" t="s">
        <v>637</v>
      </c>
      <c r="C2" s="80">
        <f>VLOOKUP(A2,'Status Report'!B:G,6,0)</f>
        <v>5</v>
      </c>
      <c r="D2" s="118">
        <f>VLOOKUP(A2,'Supply Chain'!A:E,5,0)</f>
        <v>5</v>
      </c>
      <c r="E2" s="30">
        <f>VLOOKUP(A2,'Supply Chain'!A:F,6,0)</f>
        <v>0</v>
      </c>
      <c r="F2" s="30">
        <f>VLOOKUP(A2,'Supply Chain'!A:G,7,0)</f>
        <v>0</v>
      </c>
      <c r="G2" s="84"/>
      <c r="H2" s="81">
        <f>VLOOKUP(A2,'Status Report'!B:AC,28,0)</f>
        <v>100</v>
      </c>
      <c r="I2" s="81">
        <f>VLOOKUP(A2,'Status Report'!B:AD,29,0)</f>
        <v>0</v>
      </c>
      <c r="J2" s="30">
        <f>VLOOKUP(K2,[1]Diversen!$A:$B,2,0)</f>
        <v>103463</v>
      </c>
      <c r="K2" s="30" t="str">
        <f>VLOOKUP(A2,'Status Report'!B:T,19,0)</f>
        <v>ALBA specials</v>
      </c>
      <c r="L2" s="82">
        <f>VLOOKUP(A2,'Status Report'!B:AG,32,0)</f>
        <v>61</v>
      </c>
      <c r="M2" s="82">
        <f>VLOOKUP(A2,'Status Report'!B:AI,34,0)</f>
        <v>64.66</v>
      </c>
      <c r="N2" s="39">
        <f>VLOOKUP(A2,'Status Report'!B:AP,41,0)</f>
        <v>1</v>
      </c>
      <c r="O2" s="33" t="str">
        <f>VLOOKUP(A2,'Status Report'!B:AQ,42,0)</f>
        <v>DDP Den Bosch</v>
      </c>
      <c r="P2" s="33"/>
      <c r="Q2" s="38">
        <f t="shared" ref="Q2:Q46" ca="1" si="0">TODAY()</f>
        <v>45848</v>
      </c>
      <c r="R2" s="38">
        <f t="shared" ref="R2:R46" ca="1" si="1">Q2+H2</f>
        <v>45948</v>
      </c>
      <c r="S2" s="38"/>
      <c r="T2" s="120"/>
    </row>
    <row r="3" spans="1:20" x14ac:dyDescent="0.25">
      <c r="A3" s="30">
        <v>88027455</v>
      </c>
      <c r="B3" s="30" t="s">
        <v>638</v>
      </c>
      <c r="C3" s="80">
        <f>VLOOKUP(A3,'Status Report'!B:G,6,0)</f>
        <v>11</v>
      </c>
      <c r="D3" s="118">
        <f>VLOOKUP(A3,'Supply Chain'!A:E,5,0)</f>
        <v>11</v>
      </c>
      <c r="E3" s="30">
        <f>VLOOKUP(A3,'Supply Chain'!A:F,6,0)</f>
        <v>0</v>
      </c>
      <c r="F3" s="30">
        <f>VLOOKUP(A3,'Supply Chain'!A:G,7,0)</f>
        <v>0</v>
      </c>
      <c r="G3" s="84"/>
      <c r="H3" s="81">
        <f>VLOOKUP(A3,'Status Report'!B:AC,28,0)</f>
        <v>100</v>
      </c>
      <c r="I3" s="81">
        <f>VLOOKUP(A3,'Status Report'!B:AD,29,0)</f>
        <v>0</v>
      </c>
      <c r="J3" s="30">
        <f>VLOOKUP(K3,[1]Diversen!$A:$B,2,0)</f>
        <v>103463</v>
      </c>
      <c r="K3" s="30" t="str">
        <f>VLOOKUP(A3,'Status Report'!B:T,19,0)</f>
        <v>ALBA specials</v>
      </c>
      <c r="L3" s="82">
        <f>VLOOKUP(A3,'Status Report'!B:AG,32,0)</f>
        <v>61</v>
      </c>
      <c r="M3" s="82">
        <f>VLOOKUP(A3,'Status Report'!B:AI,34,0)</f>
        <v>64.66</v>
      </c>
      <c r="N3" s="39">
        <f>VLOOKUP(A3,'Status Report'!B:AP,41,0)</f>
        <v>1</v>
      </c>
      <c r="O3" s="33" t="str">
        <f>VLOOKUP(A3,'Status Report'!B:AQ,42,0)</f>
        <v>DDP Den Bosch</v>
      </c>
      <c r="P3" s="33"/>
      <c r="Q3" s="38">
        <f t="shared" ca="1" si="0"/>
        <v>45848</v>
      </c>
      <c r="R3" s="38">
        <f t="shared" ca="1" si="1"/>
        <v>45948</v>
      </c>
      <c r="S3" s="38"/>
      <c r="T3" s="120"/>
    </row>
    <row r="4" spans="1:20" x14ac:dyDescent="0.25">
      <c r="A4" s="30">
        <v>88027458</v>
      </c>
      <c r="B4" s="30" t="s">
        <v>641</v>
      </c>
      <c r="C4" s="80">
        <f>VLOOKUP(A4,'Status Report'!B:G,6,0)</f>
        <v>1</v>
      </c>
      <c r="D4" s="118">
        <f>VLOOKUP(A4,'Supply Chain'!A:E,5,0)</f>
        <v>1</v>
      </c>
      <c r="E4" s="30">
        <f>VLOOKUP(A4,'Supply Chain'!A:F,6,0)</f>
        <v>0</v>
      </c>
      <c r="F4" s="30">
        <f>VLOOKUP(A4,'Supply Chain'!A:G,7,0)</f>
        <v>0</v>
      </c>
      <c r="G4" s="84"/>
      <c r="H4" s="81">
        <f>VLOOKUP(A4,'Status Report'!B:AC,28,0)</f>
        <v>100</v>
      </c>
      <c r="I4" s="81">
        <f>VLOOKUP(A4,'Status Report'!B:AD,29,0)</f>
        <v>0</v>
      </c>
      <c r="J4" s="30">
        <f>VLOOKUP(K4,[1]Diversen!$A:$B,2,0)</f>
        <v>103463</v>
      </c>
      <c r="K4" s="30" t="str">
        <f>VLOOKUP(A4,'Status Report'!B:T,19,0)</f>
        <v>ALBA specials</v>
      </c>
      <c r="L4" s="82">
        <f>VLOOKUP(A4,'Status Report'!B:AG,32,0)</f>
        <v>61</v>
      </c>
      <c r="M4" s="82">
        <f>VLOOKUP(A4,'Status Report'!B:AI,34,0)</f>
        <v>64.66</v>
      </c>
      <c r="N4" s="39">
        <f>VLOOKUP(A4,'Status Report'!B:AP,41,0)</f>
        <v>1</v>
      </c>
      <c r="O4" s="33" t="str">
        <f>VLOOKUP(A4,'Status Report'!B:AQ,42,0)</f>
        <v>DDP Den Bosch</v>
      </c>
      <c r="P4" s="33"/>
      <c r="Q4" s="38">
        <f t="shared" ca="1" si="0"/>
        <v>45848</v>
      </c>
      <c r="R4" s="38">
        <f t="shared" ca="1" si="1"/>
        <v>45948</v>
      </c>
      <c r="S4" s="38"/>
      <c r="T4" s="120"/>
    </row>
    <row r="5" spans="1:20" x14ac:dyDescent="0.25">
      <c r="A5" s="30">
        <v>88027461</v>
      </c>
      <c r="B5" s="30" t="s">
        <v>643</v>
      </c>
      <c r="C5" s="80">
        <f>VLOOKUP(A5,'Status Report'!B:G,6,0)</f>
        <v>5</v>
      </c>
      <c r="D5" s="118">
        <f>VLOOKUP(A5,'Supply Chain'!A:E,5,0)</f>
        <v>5</v>
      </c>
      <c r="E5" s="30">
        <f>VLOOKUP(A5,'Supply Chain'!A:F,6,0)</f>
        <v>0</v>
      </c>
      <c r="F5" s="30">
        <f>VLOOKUP(A5,'Supply Chain'!A:G,7,0)</f>
        <v>0</v>
      </c>
      <c r="G5" s="84"/>
      <c r="H5" s="81">
        <f>VLOOKUP(A5,'Status Report'!B:AC,28,0)</f>
        <v>100</v>
      </c>
      <c r="I5" s="81">
        <f>VLOOKUP(A5,'Status Report'!B:AD,29,0)</f>
        <v>0</v>
      </c>
      <c r="J5" s="30">
        <f>VLOOKUP(K5,[1]Diversen!$A:$B,2,0)</f>
        <v>103463</v>
      </c>
      <c r="K5" s="30" t="str">
        <f>VLOOKUP(A5,'Status Report'!B:T,19,0)</f>
        <v>ALBA specials</v>
      </c>
      <c r="L5" s="82">
        <f>VLOOKUP(A5,'Status Report'!B:AG,32,0)</f>
        <v>53</v>
      </c>
      <c r="M5" s="82">
        <f>VLOOKUP(A5,'Status Report'!B:AI,34,0)</f>
        <v>56.18</v>
      </c>
      <c r="N5" s="39">
        <f>VLOOKUP(A5,'Status Report'!B:AP,41,0)</f>
        <v>1</v>
      </c>
      <c r="O5" s="33" t="str">
        <f>VLOOKUP(A5,'Status Report'!B:AQ,42,0)</f>
        <v>DDP Den Bosch</v>
      </c>
      <c r="P5" s="33"/>
      <c r="Q5" s="38">
        <f t="shared" ca="1" si="0"/>
        <v>45848</v>
      </c>
      <c r="R5" s="38">
        <f t="shared" ca="1" si="1"/>
        <v>45948</v>
      </c>
      <c r="S5" s="38"/>
      <c r="T5" s="120"/>
    </row>
    <row r="6" spans="1:20" x14ac:dyDescent="0.25">
      <c r="A6" s="30">
        <v>88027462</v>
      </c>
      <c r="B6" s="30" t="s">
        <v>644</v>
      </c>
      <c r="C6" s="80">
        <f>VLOOKUP(A6,'Status Report'!B:G,6,0)</f>
        <v>5</v>
      </c>
      <c r="D6" s="118">
        <f>VLOOKUP(A6,'Supply Chain'!A:E,5,0)</f>
        <v>5</v>
      </c>
      <c r="E6" s="30">
        <f>VLOOKUP(A6,'Supply Chain'!A:F,6,0)</f>
        <v>0</v>
      </c>
      <c r="F6" s="30">
        <f>VLOOKUP(A6,'Supply Chain'!A:G,7,0)</f>
        <v>0</v>
      </c>
      <c r="G6" s="84"/>
      <c r="H6" s="81">
        <f>VLOOKUP(A6,'Status Report'!B:AC,28,0)</f>
        <v>100</v>
      </c>
      <c r="I6" s="81">
        <f>VLOOKUP(A6,'Status Report'!B:AD,29,0)</f>
        <v>0</v>
      </c>
      <c r="J6" s="30">
        <f>VLOOKUP(K6,[1]Diversen!$A:$B,2,0)</f>
        <v>103463</v>
      </c>
      <c r="K6" s="30" t="str">
        <f>VLOOKUP(A6,'Status Report'!B:T,19,0)</f>
        <v>ALBA specials</v>
      </c>
      <c r="L6" s="82">
        <f>VLOOKUP(A6,'Status Report'!B:AG,32,0)</f>
        <v>53</v>
      </c>
      <c r="M6" s="82">
        <f>VLOOKUP(A6,'Status Report'!B:AI,34,0)</f>
        <v>56.18</v>
      </c>
      <c r="N6" s="39">
        <f>VLOOKUP(A6,'Status Report'!B:AP,41,0)</f>
        <v>1</v>
      </c>
      <c r="O6" s="33" t="str">
        <f>VLOOKUP(A6,'Status Report'!B:AQ,42,0)</f>
        <v>DDP Den Bosch</v>
      </c>
      <c r="P6" s="33"/>
      <c r="Q6" s="38">
        <f t="shared" ca="1" si="0"/>
        <v>45848</v>
      </c>
      <c r="R6" s="38">
        <f t="shared" ca="1" si="1"/>
        <v>45948</v>
      </c>
      <c r="S6" s="38"/>
      <c r="T6" s="120"/>
    </row>
    <row r="7" spans="1:20" x14ac:dyDescent="0.25">
      <c r="A7" s="30">
        <v>88027465</v>
      </c>
      <c r="B7" s="30" t="s">
        <v>647</v>
      </c>
      <c r="C7" s="80">
        <f>VLOOKUP(A7,'Status Report'!B:G,6,0)</f>
        <v>1</v>
      </c>
      <c r="D7" s="118">
        <f>VLOOKUP(A7,'Supply Chain'!A:E,5,0)</f>
        <v>1</v>
      </c>
      <c r="E7" s="30">
        <f>VLOOKUP(A7,'Supply Chain'!A:F,6,0)</f>
        <v>0</v>
      </c>
      <c r="F7" s="30">
        <f>VLOOKUP(A7,'Supply Chain'!A:G,7,0)</f>
        <v>0</v>
      </c>
      <c r="G7" s="84"/>
      <c r="H7" s="81">
        <f>VLOOKUP(A7,'Status Report'!B:AC,28,0)</f>
        <v>100</v>
      </c>
      <c r="I7" s="81">
        <f>VLOOKUP(A7,'Status Report'!B:AD,29,0)</f>
        <v>0</v>
      </c>
      <c r="J7" s="30">
        <f>VLOOKUP(K7,[1]Diversen!$A:$B,2,0)</f>
        <v>103463</v>
      </c>
      <c r="K7" s="30" t="str">
        <f>VLOOKUP(A7,'Status Report'!B:T,19,0)</f>
        <v>ALBA specials</v>
      </c>
      <c r="L7" s="82">
        <f>VLOOKUP(A7,'Status Report'!B:AG,32,0)</f>
        <v>53</v>
      </c>
      <c r="M7" s="82">
        <f>VLOOKUP(A7,'Status Report'!B:AI,34,0)</f>
        <v>56.18</v>
      </c>
      <c r="N7" s="39">
        <f>VLOOKUP(A7,'Status Report'!B:AP,41,0)</f>
        <v>1</v>
      </c>
      <c r="O7" s="33" t="str">
        <f>VLOOKUP(A7,'Status Report'!B:AQ,42,0)</f>
        <v>DDP Den Bosch</v>
      </c>
      <c r="P7" s="33"/>
      <c r="Q7" s="38">
        <f t="shared" ca="1" si="0"/>
        <v>45848</v>
      </c>
      <c r="R7" s="38">
        <f t="shared" ca="1" si="1"/>
        <v>45948</v>
      </c>
      <c r="S7" s="38"/>
      <c r="T7" s="120"/>
    </row>
    <row r="8" spans="1:20" x14ac:dyDescent="0.25">
      <c r="A8" s="30">
        <v>88027469</v>
      </c>
      <c r="B8" s="30" t="s">
        <v>650</v>
      </c>
      <c r="C8" s="80">
        <f>VLOOKUP(A8,'Status Report'!B:G,6,0)</f>
        <v>5</v>
      </c>
      <c r="D8" s="118">
        <f>VLOOKUP(A8,'Supply Chain'!A:E,5,0)</f>
        <v>5</v>
      </c>
      <c r="E8" s="30">
        <f>VLOOKUP(A8,'Supply Chain'!A:F,6,0)</f>
        <v>0</v>
      </c>
      <c r="F8" s="30">
        <f>VLOOKUP(A8,'Supply Chain'!A:G,7,0)</f>
        <v>0</v>
      </c>
      <c r="G8" s="84"/>
      <c r="H8" s="81">
        <f>VLOOKUP(A8,'Status Report'!B:AC,28,0)</f>
        <v>100</v>
      </c>
      <c r="I8" s="81">
        <f>VLOOKUP(A8,'Status Report'!B:AD,29,0)</f>
        <v>0</v>
      </c>
      <c r="J8" s="30">
        <f>VLOOKUP(K8,[1]Diversen!$A:$B,2,0)</f>
        <v>103463</v>
      </c>
      <c r="K8" s="30" t="str">
        <f>VLOOKUP(A8,'Status Report'!B:T,19,0)</f>
        <v>ALBA specials</v>
      </c>
      <c r="L8" s="82">
        <f>VLOOKUP(A8,'Status Report'!B:AG,32,0)</f>
        <v>53</v>
      </c>
      <c r="M8" s="82">
        <f>VLOOKUP(A8,'Status Report'!B:AI,34,0)</f>
        <v>56.18</v>
      </c>
      <c r="N8" s="39">
        <f>VLOOKUP(A8,'Status Report'!B:AP,41,0)</f>
        <v>1</v>
      </c>
      <c r="O8" s="33" t="str">
        <f>VLOOKUP(A8,'Status Report'!B:AQ,42,0)</f>
        <v>DDP Den Bosch</v>
      </c>
      <c r="P8" s="33"/>
      <c r="Q8" s="38">
        <f t="shared" ca="1" si="0"/>
        <v>45848</v>
      </c>
      <c r="R8" s="38">
        <f t="shared" ca="1" si="1"/>
        <v>45948</v>
      </c>
      <c r="S8" s="38"/>
      <c r="T8" s="120"/>
    </row>
    <row r="9" spans="1:20" x14ac:dyDescent="0.25">
      <c r="A9" s="30">
        <v>88027470</v>
      </c>
      <c r="B9" s="30" t="s">
        <v>651</v>
      </c>
      <c r="C9" s="80">
        <f>VLOOKUP(A9,'Status Report'!B:G,6,0)</f>
        <v>5</v>
      </c>
      <c r="D9" s="118">
        <f>VLOOKUP(A9,'Supply Chain'!A:E,5,0)</f>
        <v>5</v>
      </c>
      <c r="E9" s="30">
        <f>VLOOKUP(A9,'Supply Chain'!A:F,6,0)</f>
        <v>0</v>
      </c>
      <c r="F9" s="30">
        <f>VLOOKUP(A9,'Supply Chain'!A:G,7,0)</f>
        <v>0</v>
      </c>
      <c r="G9" s="84"/>
      <c r="H9" s="81">
        <f>VLOOKUP(A9,'Status Report'!B:AC,28,0)</f>
        <v>100</v>
      </c>
      <c r="I9" s="81">
        <f>VLOOKUP(A9,'Status Report'!B:AD,29,0)</f>
        <v>0</v>
      </c>
      <c r="J9" s="30">
        <f>VLOOKUP(K9,[1]Diversen!$A:$B,2,0)</f>
        <v>103463</v>
      </c>
      <c r="K9" s="30" t="str">
        <f>VLOOKUP(A9,'Status Report'!B:T,19,0)</f>
        <v>ALBA specials</v>
      </c>
      <c r="L9" s="82">
        <f>VLOOKUP(A9,'Status Report'!B:AG,32,0)</f>
        <v>53</v>
      </c>
      <c r="M9" s="82">
        <f>VLOOKUP(A9,'Status Report'!B:AI,34,0)</f>
        <v>56.18</v>
      </c>
      <c r="N9" s="39">
        <f>VLOOKUP(A9,'Status Report'!B:AP,41,0)</f>
        <v>1</v>
      </c>
      <c r="O9" s="33" t="str">
        <f>VLOOKUP(A9,'Status Report'!B:AQ,42,0)</f>
        <v>DDP Den Bosch</v>
      </c>
      <c r="P9" s="33"/>
      <c r="Q9" s="38">
        <f t="shared" ca="1" si="0"/>
        <v>45848</v>
      </c>
      <c r="R9" s="38">
        <f t="shared" ca="1" si="1"/>
        <v>45948</v>
      </c>
      <c r="S9" s="38"/>
    </row>
    <row r="10" spans="1:20" x14ac:dyDescent="0.25">
      <c r="A10" s="30">
        <v>88027472</v>
      </c>
      <c r="B10" s="30" t="s">
        <v>653</v>
      </c>
      <c r="C10" s="80">
        <f>VLOOKUP(A10,'Status Report'!B:G,6,0)</f>
        <v>1</v>
      </c>
      <c r="D10" s="118">
        <f>VLOOKUP(A10,'Supply Chain'!A:E,5,0)</f>
        <v>1</v>
      </c>
      <c r="E10" s="30">
        <f>VLOOKUP(A10,'Supply Chain'!A:F,6,0)</f>
        <v>0</v>
      </c>
      <c r="F10" s="30">
        <f>VLOOKUP(A10,'Supply Chain'!A:G,7,0)</f>
        <v>0</v>
      </c>
      <c r="G10" s="84"/>
      <c r="H10" s="81">
        <f>VLOOKUP(A10,'Status Report'!B:AC,28,0)</f>
        <v>100</v>
      </c>
      <c r="I10" s="81">
        <f>VLOOKUP(A10,'Status Report'!B:AD,29,0)</f>
        <v>0</v>
      </c>
      <c r="J10" s="30">
        <f>VLOOKUP(K10,[1]Diversen!$A:$B,2,0)</f>
        <v>103463</v>
      </c>
      <c r="K10" s="30" t="str">
        <f>VLOOKUP(A10,'Status Report'!B:T,19,0)</f>
        <v>ALBA specials</v>
      </c>
      <c r="L10" s="82">
        <f>VLOOKUP(A10,'Status Report'!B:AG,32,0)</f>
        <v>53</v>
      </c>
      <c r="M10" s="82">
        <f>VLOOKUP(A10,'Status Report'!B:AI,34,0)</f>
        <v>56.18</v>
      </c>
      <c r="N10" s="39">
        <f>VLOOKUP(A10,'Status Report'!B:AP,41,0)</f>
        <v>1</v>
      </c>
      <c r="O10" s="33" t="str">
        <f>VLOOKUP(A10,'Status Report'!B:AQ,42,0)</f>
        <v>DDP Den Bosch</v>
      </c>
      <c r="P10" s="33"/>
      <c r="Q10" s="38">
        <f t="shared" ca="1" si="0"/>
        <v>45848</v>
      </c>
      <c r="R10" s="38">
        <f t="shared" ca="1" si="1"/>
        <v>45948</v>
      </c>
      <c r="S10" s="38"/>
    </row>
    <row r="11" spans="1:20" x14ac:dyDescent="0.25">
      <c r="A11" s="30">
        <v>88027477</v>
      </c>
      <c r="B11" s="30" t="s">
        <v>165</v>
      </c>
      <c r="C11" s="80">
        <f>VLOOKUP(A11,'Status Report'!B:G,6,0)</f>
        <v>1</v>
      </c>
      <c r="D11" s="118">
        <f>VLOOKUP(A11,'Supply Chain'!A:E,5,0)</f>
        <v>1</v>
      </c>
      <c r="E11" s="30">
        <f>VLOOKUP(A11,'Supply Chain'!A:F,6,0)</f>
        <v>0</v>
      </c>
      <c r="F11" s="30">
        <f>VLOOKUP(A11,'Supply Chain'!A:G,7,0)</f>
        <v>0</v>
      </c>
      <c r="G11" s="84"/>
      <c r="H11" s="81">
        <f>VLOOKUP(A11,'Status Report'!B:AC,28,0)</f>
        <v>100</v>
      </c>
      <c r="I11" s="81">
        <f>VLOOKUP(A11,'Status Report'!B:AD,29,0)</f>
        <v>0</v>
      </c>
      <c r="J11" s="30">
        <f>VLOOKUP(K11,[1]Diversen!$A:$B,2,0)</f>
        <v>103463</v>
      </c>
      <c r="K11" s="30" t="str">
        <f>VLOOKUP(A11,'Status Report'!B:T,19,0)</f>
        <v>ALBA specials</v>
      </c>
      <c r="L11" s="82">
        <f>VLOOKUP(A11,'Status Report'!B:AG,32,0)</f>
        <v>70.5</v>
      </c>
      <c r="M11" s="82">
        <f>VLOOKUP(A11,'Status Report'!B:AI,34,0)</f>
        <v>74.73</v>
      </c>
      <c r="N11" s="39">
        <f>VLOOKUP(A11,'Status Report'!B:AP,41,0)</f>
        <v>1</v>
      </c>
      <c r="O11" s="33" t="str">
        <f>VLOOKUP(A11,'Status Report'!B:AQ,42,0)</f>
        <v>DDP Den Bosch</v>
      </c>
      <c r="P11" s="33"/>
      <c r="Q11" s="38">
        <f t="shared" ca="1" si="0"/>
        <v>45848</v>
      </c>
      <c r="R11" s="38">
        <f t="shared" ca="1" si="1"/>
        <v>45948</v>
      </c>
      <c r="S11" s="38"/>
      <c r="T11" s="61"/>
    </row>
    <row r="12" spans="1:20" x14ac:dyDescent="0.25">
      <c r="A12" s="30">
        <v>88027478</v>
      </c>
      <c r="B12" s="30" t="s">
        <v>666</v>
      </c>
      <c r="C12" s="80">
        <f>VLOOKUP(A12,'Status Report'!B:G,6,0)</f>
        <v>1</v>
      </c>
      <c r="D12" s="118">
        <f>VLOOKUP(A12,'Supply Chain'!A:E,5,0)</f>
        <v>1</v>
      </c>
      <c r="E12" s="30">
        <f>VLOOKUP(A12,'Supply Chain'!A:F,6,0)</f>
        <v>0</v>
      </c>
      <c r="F12" s="30">
        <f>VLOOKUP(A12,'Supply Chain'!A:G,7,0)</f>
        <v>0</v>
      </c>
      <c r="G12" s="84"/>
      <c r="H12" s="81">
        <f>VLOOKUP(A12,'Status Report'!B:AC,28,0)</f>
        <v>100</v>
      </c>
      <c r="I12" s="81">
        <f>VLOOKUP(A12,'Status Report'!B:AD,29,0)</f>
        <v>0</v>
      </c>
      <c r="J12" s="30">
        <f>VLOOKUP(K12,[1]Diversen!$A:$B,2,0)</f>
        <v>103463</v>
      </c>
      <c r="K12" s="30" t="str">
        <f>VLOOKUP(A12,'Status Report'!B:T,19,0)</f>
        <v>ALBA specials</v>
      </c>
      <c r="L12" s="82">
        <f>VLOOKUP(A12,'Status Report'!B:AG,32,0)</f>
        <v>70.5</v>
      </c>
      <c r="M12" s="82">
        <f>VLOOKUP(A12,'Status Report'!B:AI,34,0)</f>
        <v>74.73</v>
      </c>
      <c r="N12" s="39">
        <f>VLOOKUP(A12,'Status Report'!B:AP,41,0)</f>
        <v>1</v>
      </c>
      <c r="O12" s="33" t="str">
        <f>VLOOKUP(A12,'Status Report'!B:AQ,42,0)</f>
        <v>DDP Den Bosch</v>
      </c>
      <c r="P12" s="33"/>
      <c r="Q12" s="38">
        <f t="shared" ca="1" si="0"/>
        <v>45848</v>
      </c>
      <c r="R12" s="38">
        <f t="shared" ca="1" si="1"/>
        <v>45948</v>
      </c>
      <c r="S12" s="38"/>
      <c r="T12" s="120"/>
    </row>
    <row r="13" spans="1:20" x14ac:dyDescent="0.25">
      <c r="A13" s="30">
        <v>88027482</v>
      </c>
      <c r="B13" s="30" t="s">
        <v>661</v>
      </c>
      <c r="C13" s="80">
        <f>VLOOKUP(A13,'Status Report'!B:G,6,0)</f>
        <v>9</v>
      </c>
      <c r="D13" s="118">
        <f>VLOOKUP(A13,'Supply Chain'!A:E,5,0)</f>
        <v>9</v>
      </c>
      <c r="E13" s="30">
        <f>VLOOKUP(A13,'Supply Chain'!A:F,6,0)</f>
        <v>0</v>
      </c>
      <c r="F13" s="30">
        <f>VLOOKUP(A13,'Supply Chain'!A:G,7,0)</f>
        <v>0</v>
      </c>
      <c r="G13" s="84"/>
      <c r="H13" s="81">
        <f>VLOOKUP(A13,'Status Report'!B:AC,28,0)</f>
        <v>100</v>
      </c>
      <c r="I13" s="81">
        <f>VLOOKUP(A13,'Status Report'!B:AD,29,0)</f>
        <v>0</v>
      </c>
      <c r="J13" s="30">
        <f>VLOOKUP(K13,[1]Diversen!$A:$B,2,0)</f>
        <v>103463</v>
      </c>
      <c r="K13" s="30" t="str">
        <f>VLOOKUP(A13,'Status Report'!B:T,19,0)</f>
        <v>ALBA specials</v>
      </c>
      <c r="L13" s="82">
        <f>VLOOKUP(A13,'Status Report'!B:AG,32,0)</f>
        <v>83</v>
      </c>
      <c r="M13" s="82">
        <f>VLOOKUP(A13,'Status Report'!B:AI,34,0)</f>
        <v>87.98</v>
      </c>
      <c r="N13" s="39">
        <f>VLOOKUP(A13,'Status Report'!B:AP,41,0)</f>
        <v>1</v>
      </c>
      <c r="O13" s="33" t="str">
        <f>VLOOKUP(A13,'Status Report'!B:AQ,42,0)</f>
        <v>DDP Den Bosch</v>
      </c>
      <c r="P13" s="33"/>
      <c r="Q13" s="38">
        <f t="shared" ca="1" si="0"/>
        <v>45848</v>
      </c>
      <c r="R13" s="38">
        <f t="shared" ca="1" si="1"/>
        <v>45948</v>
      </c>
      <c r="S13" s="38"/>
      <c r="T13" s="120"/>
    </row>
    <row r="14" spans="1:20" x14ac:dyDescent="0.25">
      <c r="A14" s="30">
        <v>88027483</v>
      </c>
      <c r="B14" s="30" t="s">
        <v>662</v>
      </c>
      <c r="C14" s="80">
        <f>VLOOKUP(A14,'Status Report'!B:G,6,0)</f>
        <v>13</v>
      </c>
      <c r="D14" s="118">
        <f>VLOOKUP(A14,'Supply Chain'!A:E,5,0)</f>
        <v>13</v>
      </c>
      <c r="E14" s="30">
        <f>VLOOKUP(A14,'Supply Chain'!A:F,6,0)</f>
        <v>0</v>
      </c>
      <c r="F14" s="30">
        <f>VLOOKUP(A14,'Supply Chain'!A:G,7,0)</f>
        <v>0</v>
      </c>
      <c r="G14" s="84"/>
      <c r="H14" s="81">
        <f>VLOOKUP(A14,'Status Report'!B:AC,28,0)</f>
        <v>100</v>
      </c>
      <c r="I14" s="81">
        <f>VLOOKUP(A14,'Status Report'!B:AD,29,0)</f>
        <v>0</v>
      </c>
      <c r="J14" s="30">
        <f>VLOOKUP(K14,[1]Diversen!$A:$B,2,0)</f>
        <v>103463</v>
      </c>
      <c r="K14" s="30" t="str">
        <f>VLOOKUP(A14,'Status Report'!B:T,19,0)</f>
        <v>ALBA specials</v>
      </c>
      <c r="L14" s="82">
        <f>VLOOKUP(A14,'Status Report'!B:AG,32,0)</f>
        <v>83</v>
      </c>
      <c r="M14" s="82">
        <f>VLOOKUP(A14,'Status Report'!B:AI,34,0)</f>
        <v>87.98</v>
      </c>
      <c r="N14" s="39">
        <f>VLOOKUP(A14,'Status Report'!B:AP,41,0)</f>
        <v>1</v>
      </c>
      <c r="O14" s="33" t="str">
        <f>VLOOKUP(A14,'Status Report'!B:AQ,42,0)</f>
        <v>DDP Den Bosch</v>
      </c>
      <c r="P14" s="33"/>
      <c r="Q14" s="38">
        <f t="shared" ca="1" si="0"/>
        <v>45848</v>
      </c>
      <c r="R14" s="38">
        <f t="shared" ca="1" si="1"/>
        <v>45948</v>
      </c>
      <c r="S14" s="38"/>
      <c r="T14" s="121"/>
    </row>
    <row r="15" spans="1:20" x14ac:dyDescent="0.25">
      <c r="A15" s="30">
        <v>88027486</v>
      </c>
      <c r="B15" s="30" t="s">
        <v>665</v>
      </c>
      <c r="C15" s="80">
        <f>VLOOKUP(A15,'Status Report'!B:G,6,0)</f>
        <v>1</v>
      </c>
      <c r="D15" s="118">
        <f>VLOOKUP(A15,'Supply Chain'!A:E,5,0)</f>
        <v>1</v>
      </c>
      <c r="E15" s="30">
        <f>VLOOKUP(A15,'Supply Chain'!A:F,6,0)</f>
        <v>0</v>
      </c>
      <c r="F15" s="30">
        <f>VLOOKUP(A15,'Supply Chain'!A:G,7,0)</f>
        <v>0</v>
      </c>
      <c r="G15" s="84"/>
      <c r="H15" s="81">
        <f>VLOOKUP(A15,'Status Report'!B:AC,28,0)</f>
        <v>100</v>
      </c>
      <c r="I15" s="81">
        <f>VLOOKUP(A15,'Status Report'!B:AD,29,0)</f>
        <v>0</v>
      </c>
      <c r="J15" s="30">
        <f>VLOOKUP(K15,[1]Diversen!$A:$B,2,0)</f>
        <v>103463</v>
      </c>
      <c r="K15" s="30" t="str">
        <f>VLOOKUP(A15,'Status Report'!B:T,19,0)</f>
        <v>ALBA specials</v>
      </c>
      <c r="L15" s="82">
        <f>VLOOKUP(A15,'Status Report'!B:AG,32,0)</f>
        <v>83</v>
      </c>
      <c r="M15" s="82">
        <f>VLOOKUP(A15,'Status Report'!B:AI,34,0)</f>
        <v>87.98</v>
      </c>
      <c r="N15" s="39">
        <f>VLOOKUP(A15,'Status Report'!B:AP,41,0)</f>
        <v>1</v>
      </c>
      <c r="O15" s="33" t="str">
        <f>VLOOKUP(A15,'Status Report'!B:AQ,42,0)</f>
        <v>DDP Den Bosch</v>
      </c>
      <c r="P15" s="33"/>
      <c r="Q15" s="38">
        <f t="shared" ca="1" si="0"/>
        <v>45848</v>
      </c>
      <c r="R15" s="38">
        <f t="shared" ca="1" si="1"/>
        <v>45948</v>
      </c>
      <c r="S15" s="38"/>
    </row>
    <row r="16" spans="1:20" x14ac:dyDescent="0.25">
      <c r="A16" s="30">
        <v>88027496</v>
      </c>
      <c r="B16" s="30" t="s">
        <v>673</v>
      </c>
      <c r="C16" s="80">
        <f>VLOOKUP(A16,'Status Report'!B:G,6,0)</f>
        <v>12</v>
      </c>
      <c r="D16" s="118">
        <f>VLOOKUP(A16,'Supply Chain'!A:E,5,0)</f>
        <v>12</v>
      </c>
      <c r="E16" s="30">
        <f>VLOOKUP(A16,'Supply Chain'!A:F,6,0)</f>
        <v>0</v>
      </c>
      <c r="F16" s="30">
        <f>VLOOKUP(A16,'Supply Chain'!A:G,7,0)</f>
        <v>0</v>
      </c>
      <c r="G16" s="84"/>
      <c r="H16" s="81">
        <f>VLOOKUP(A16,'Status Report'!B:AC,28,0)</f>
        <v>100</v>
      </c>
      <c r="I16" s="81">
        <f>VLOOKUP(A16,'Status Report'!B:AD,29,0)</f>
        <v>0</v>
      </c>
      <c r="J16" s="30">
        <f>VLOOKUP(K16,[1]Diversen!$A:$B,2,0)</f>
        <v>103463</v>
      </c>
      <c r="K16" s="30" t="str">
        <f>VLOOKUP(A16,'Status Report'!B:T,19,0)</f>
        <v>ALBA specials</v>
      </c>
      <c r="L16" s="82">
        <f>VLOOKUP(A16,'Status Report'!B:AG,32,0)</f>
        <v>43.25</v>
      </c>
      <c r="M16" s="82">
        <f>VLOOKUP(A16,'Status Report'!B:AI,34,0)</f>
        <v>45.844999999999999</v>
      </c>
      <c r="N16" s="39">
        <f>VLOOKUP(A16,'Status Report'!B:AP,41,0)</f>
        <v>2</v>
      </c>
      <c r="O16" s="33" t="str">
        <f>VLOOKUP(A16,'Status Report'!B:AQ,42,0)</f>
        <v>DDP Den Bosch</v>
      </c>
      <c r="P16" s="33"/>
      <c r="Q16" s="38">
        <f t="shared" ca="1" si="0"/>
        <v>45848</v>
      </c>
      <c r="R16" s="38">
        <f t="shared" ca="1" si="1"/>
        <v>45948</v>
      </c>
      <c r="S16" s="38"/>
    </row>
    <row r="17" spans="1:19" x14ac:dyDescent="0.25">
      <c r="A17" s="30">
        <v>88027497</v>
      </c>
      <c r="B17" s="30" t="s">
        <v>674</v>
      </c>
      <c r="C17" s="80">
        <f>VLOOKUP(A17,'Status Report'!B:G,6,0)</f>
        <v>17</v>
      </c>
      <c r="D17" s="118">
        <f>VLOOKUP(A17,'Supply Chain'!A:E,5,0)</f>
        <v>17</v>
      </c>
      <c r="E17" s="30">
        <f>VLOOKUP(A17,'Supply Chain'!A:F,6,0)</f>
        <v>0</v>
      </c>
      <c r="F17" s="30">
        <f>VLOOKUP(A17,'Supply Chain'!A:G,7,0)</f>
        <v>0</v>
      </c>
      <c r="G17" s="84"/>
      <c r="H17" s="81">
        <f>VLOOKUP(A17,'Status Report'!B:AC,28,0)</f>
        <v>100</v>
      </c>
      <c r="I17" s="81">
        <f>VLOOKUP(A17,'Status Report'!B:AD,29,0)</f>
        <v>0</v>
      </c>
      <c r="J17" s="30">
        <f>VLOOKUP(K17,[1]Diversen!$A:$B,2,0)</f>
        <v>103463</v>
      </c>
      <c r="K17" s="30" t="str">
        <f>VLOOKUP(A17,'Status Report'!B:T,19,0)</f>
        <v>ALBA specials</v>
      </c>
      <c r="L17" s="82">
        <f>VLOOKUP(A17,'Status Report'!B:AG,32,0)</f>
        <v>43.25</v>
      </c>
      <c r="M17" s="82">
        <f>VLOOKUP(A17,'Status Report'!B:AI,34,0)</f>
        <v>45.844999999999999</v>
      </c>
      <c r="N17" s="39">
        <f>VLOOKUP(A17,'Status Report'!B:AP,41,0)</f>
        <v>2</v>
      </c>
      <c r="O17" s="33" t="str">
        <f>VLOOKUP(A17,'Status Report'!B:AQ,42,0)</f>
        <v>DDP Den Bosch</v>
      </c>
      <c r="P17" s="33"/>
      <c r="Q17" s="38">
        <f t="shared" ca="1" si="0"/>
        <v>45848</v>
      </c>
      <c r="R17" s="38">
        <f t="shared" ca="1" si="1"/>
        <v>45948</v>
      </c>
      <c r="S17" s="38"/>
    </row>
    <row r="18" spans="1:19" x14ac:dyDescent="0.25">
      <c r="A18" s="30">
        <v>88027498</v>
      </c>
      <c r="B18" s="30" t="s">
        <v>675</v>
      </c>
      <c r="C18" s="80">
        <f>VLOOKUP(A18,'Status Report'!B:G,6,0)</f>
        <v>1</v>
      </c>
      <c r="D18" s="118">
        <f>VLOOKUP(A18,'Supply Chain'!A:E,5,0)</f>
        <v>1</v>
      </c>
      <c r="E18" s="30">
        <f>VLOOKUP(A18,'Supply Chain'!A:F,6,0)</f>
        <v>0</v>
      </c>
      <c r="F18" s="30">
        <f>VLOOKUP(A18,'Supply Chain'!A:G,7,0)</f>
        <v>0</v>
      </c>
      <c r="G18" s="84"/>
      <c r="H18" s="81">
        <f>VLOOKUP(A18,'Status Report'!B:AC,28,0)</f>
        <v>100</v>
      </c>
      <c r="I18" s="81">
        <f>VLOOKUP(A18,'Status Report'!B:AD,29,0)</f>
        <v>0</v>
      </c>
      <c r="J18" s="30">
        <f>VLOOKUP(K18,[1]Diversen!$A:$B,2,0)</f>
        <v>103463</v>
      </c>
      <c r="K18" s="30" t="str">
        <f>VLOOKUP(A18,'Status Report'!B:T,19,0)</f>
        <v>ALBA specials</v>
      </c>
      <c r="L18" s="82">
        <f>VLOOKUP(A18,'Status Report'!B:AG,32,0)</f>
        <v>43.25</v>
      </c>
      <c r="M18" s="82">
        <f>VLOOKUP(A18,'Status Report'!B:AI,34,0)</f>
        <v>45.844999999999999</v>
      </c>
      <c r="N18" s="39">
        <f>VLOOKUP(A18,'Status Report'!B:AP,41,0)</f>
        <v>2</v>
      </c>
      <c r="O18" s="33" t="str">
        <f>VLOOKUP(A18,'Status Report'!B:AQ,42,0)</f>
        <v>DDP Den Bosch</v>
      </c>
      <c r="P18" s="33"/>
      <c r="Q18" s="38">
        <f t="shared" ca="1" si="0"/>
        <v>45848</v>
      </c>
      <c r="R18" s="38">
        <f t="shared" ca="1" si="1"/>
        <v>45948</v>
      </c>
      <c r="S18" s="38"/>
    </row>
    <row r="19" spans="1:19" x14ac:dyDescent="0.25">
      <c r="A19" s="30">
        <v>88027500</v>
      </c>
      <c r="B19" s="30" t="s">
        <v>677</v>
      </c>
      <c r="C19" s="80">
        <f>VLOOKUP(A19,'Status Report'!B:G,6,0)</f>
        <v>1</v>
      </c>
      <c r="D19" s="118">
        <f>VLOOKUP(A19,'Supply Chain'!A:E,5,0)</f>
        <v>1</v>
      </c>
      <c r="E19" s="30">
        <f>VLOOKUP(A19,'Supply Chain'!A:F,6,0)</f>
        <v>0</v>
      </c>
      <c r="F19" s="30">
        <f>VLOOKUP(A19,'Supply Chain'!A:G,7,0)</f>
        <v>0</v>
      </c>
      <c r="G19" s="84"/>
      <c r="H19" s="81">
        <f>VLOOKUP(A19,'Status Report'!B:AC,28,0)</f>
        <v>100</v>
      </c>
      <c r="I19" s="81">
        <f>VLOOKUP(A19,'Status Report'!B:AD,29,0)</f>
        <v>0</v>
      </c>
      <c r="J19" s="30">
        <f>VLOOKUP(K19,[1]Diversen!$A:$B,2,0)</f>
        <v>103463</v>
      </c>
      <c r="K19" s="30" t="str">
        <f>VLOOKUP(A19,'Status Report'!B:T,19,0)</f>
        <v>ALBA specials</v>
      </c>
      <c r="L19" s="82">
        <f>VLOOKUP(A19,'Status Report'!B:AG,32,0)</f>
        <v>43.25</v>
      </c>
      <c r="M19" s="82">
        <f>VLOOKUP(A19,'Status Report'!B:AI,34,0)</f>
        <v>45.844999999999999</v>
      </c>
      <c r="N19" s="39">
        <f>VLOOKUP(A19,'Status Report'!B:AP,41,0)</f>
        <v>2</v>
      </c>
      <c r="O19" s="33" t="str">
        <f>VLOOKUP(A19,'Status Report'!B:AQ,42,0)</f>
        <v>DDP Den Bosch</v>
      </c>
      <c r="P19" s="33"/>
      <c r="Q19" s="38">
        <f t="shared" ca="1" si="0"/>
        <v>45848</v>
      </c>
      <c r="R19" s="38">
        <f t="shared" ca="1" si="1"/>
        <v>45948</v>
      </c>
      <c r="S19" s="38"/>
    </row>
    <row r="20" spans="1:19" x14ac:dyDescent="0.25">
      <c r="A20" s="30">
        <v>88027505</v>
      </c>
      <c r="B20" s="30" t="s">
        <v>681</v>
      </c>
      <c r="C20" s="80">
        <f>VLOOKUP(A20,'Status Report'!B:G,6,0)</f>
        <v>5</v>
      </c>
      <c r="D20" s="118">
        <f>VLOOKUP(A20,'Supply Chain'!A:E,5,0)</f>
        <v>5</v>
      </c>
      <c r="E20" s="30">
        <f>VLOOKUP(A20,'Supply Chain'!A:F,6,0)</f>
        <v>0</v>
      </c>
      <c r="F20" s="30">
        <f>VLOOKUP(A20,'Supply Chain'!A:G,7,0)</f>
        <v>0</v>
      </c>
      <c r="G20" s="84"/>
      <c r="H20" s="81">
        <f>VLOOKUP(A20,'Status Report'!B:AC,28,0)</f>
        <v>100</v>
      </c>
      <c r="I20" s="81">
        <f>VLOOKUP(A20,'Status Report'!B:AD,29,0)</f>
        <v>0</v>
      </c>
      <c r="J20" s="30">
        <f>VLOOKUP(K20,[1]Diversen!$A:$B,2,0)</f>
        <v>103463</v>
      </c>
      <c r="K20" s="30" t="str">
        <f>VLOOKUP(A20,'Status Report'!B:T,19,0)</f>
        <v>ALBA specials</v>
      </c>
      <c r="L20" s="82">
        <f>VLOOKUP(A20,'Status Report'!B:AG,32,0)</f>
        <v>65.95</v>
      </c>
      <c r="M20" s="82">
        <f>VLOOKUP(A20,'Status Report'!B:AI,34,0)</f>
        <v>69.907000000000011</v>
      </c>
      <c r="N20" s="39">
        <f>VLOOKUP(A20,'Status Report'!B:AP,41,0)</f>
        <v>1</v>
      </c>
      <c r="O20" s="33" t="str">
        <f>VLOOKUP(A20,'Status Report'!B:AQ,42,0)</f>
        <v>DDP Den Bosch</v>
      </c>
      <c r="P20" s="33"/>
      <c r="Q20" s="38">
        <f t="shared" ca="1" si="0"/>
        <v>45848</v>
      </c>
      <c r="R20" s="38">
        <f t="shared" ca="1" si="1"/>
        <v>45948</v>
      </c>
      <c r="S20" s="38"/>
    </row>
    <row r="21" spans="1:19" x14ac:dyDescent="0.25">
      <c r="A21" s="30">
        <v>88027506</v>
      </c>
      <c r="B21" s="30" t="s">
        <v>682</v>
      </c>
      <c r="C21" s="80">
        <f>VLOOKUP(A21,'Status Report'!B:G,6,0)</f>
        <v>5</v>
      </c>
      <c r="D21" s="118">
        <f>VLOOKUP(A21,'Supply Chain'!A:E,5,0)</f>
        <v>5</v>
      </c>
      <c r="E21" s="30">
        <f>VLOOKUP(A21,'Supply Chain'!A:F,6,0)</f>
        <v>0</v>
      </c>
      <c r="F21" s="30">
        <f>VLOOKUP(A21,'Supply Chain'!A:G,7,0)</f>
        <v>0</v>
      </c>
      <c r="G21" s="84"/>
      <c r="H21" s="81">
        <f>VLOOKUP(A21,'Status Report'!B:AC,28,0)</f>
        <v>100</v>
      </c>
      <c r="I21" s="81">
        <f>VLOOKUP(A21,'Status Report'!B:AD,29,0)</f>
        <v>0</v>
      </c>
      <c r="J21" s="30">
        <f>VLOOKUP(K21,[1]Diversen!$A:$B,2,0)</f>
        <v>103463</v>
      </c>
      <c r="K21" s="30" t="str">
        <f>VLOOKUP(A21,'Status Report'!B:T,19,0)</f>
        <v>ALBA specials</v>
      </c>
      <c r="L21" s="82">
        <f>VLOOKUP(A21,'Status Report'!B:AG,32,0)</f>
        <v>65.95</v>
      </c>
      <c r="M21" s="82">
        <f>VLOOKUP(A21,'Status Report'!B:AI,34,0)</f>
        <v>69.907000000000011</v>
      </c>
      <c r="N21" s="39">
        <f>VLOOKUP(A21,'Status Report'!B:AP,41,0)</f>
        <v>1</v>
      </c>
      <c r="O21" s="33" t="str">
        <f>VLOOKUP(A21,'Status Report'!B:AQ,42,0)</f>
        <v>DDP Den Bosch</v>
      </c>
      <c r="P21" s="33"/>
      <c r="Q21" s="38">
        <f t="shared" ca="1" si="0"/>
        <v>45848</v>
      </c>
      <c r="R21" s="38">
        <f t="shared" ca="1" si="1"/>
        <v>45948</v>
      </c>
      <c r="S21" s="38"/>
    </row>
    <row r="22" spans="1:19" x14ac:dyDescent="0.25">
      <c r="A22" s="30">
        <v>88027507</v>
      </c>
      <c r="B22" s="30" t="s">
        <v>683</v>
      </c>
      <c r="C22" s="80">
        <f>VLOOKUP(A22,'Status Report'!B:G,6,0)</f>
        <v>1</v>
      </c>
      <c r="D22" s="118">
        <f>VLOOKUP(A22,'Supply Chain'!A:E,5,0)</f>
        <v>1</v>
      </c>
      <c r="E22" s="30">
        <f>VLOOKUP(A22,'Supply Chain'!A:F,6,0)</f>
        <v>0</v>
      </c>
      <c r="F22" s="30">
        <f>VLOOKUP(A22,'Supply Chain'!A:G,7,0)</f>
        <v>0</v>
      </c>
      <c r="G22" s="84"/>
      <c r="H22" s="81">
        <f>VLOOKUP(A22,'Status Report'!B:AC,28,0)</f>
        <v>100</v>
      </c>
      <c r="I22" s="81">
        <f>VLOOKUP(A22,'Status Report'!B:AD,29,0)</f>
        <v>0</v>
      </c>
      <c r="J22" s="30">
        <f>VLOOKUP(K22,[1]Diversen!$A:$B,2,0)</f>
        <v>103463</v>
      </c>
      <c r="K22" s="30" t="str">
        <f>VLOOKUP(A22,'Status Report'!B:T,19,0)</f>
        <v>ALBA specials</v>
      </c>
      <c r="L22" s="82">
        <f>VLOOKUP(A22,'Status Report'!B:AG,32,0)</f>
        <v>65.95</v>
      </c>
      <c r="M22" s="82">
        <f>VLOOKUP(A22,'Status Report'!B:AI,34,0)</f>
        <v>69.907000000000011</v>
      </c>
      <c r="N22" s="39">
        <f>VLOOKUP(A22,'Status Report'!B:AP,41,0)</f>
        <v>1</v>
      </c>
      <c r="O22" s="33" t="str">
        <f>VLOOKUP(A22,'Status Report'!B:AQ,42,0)</f>
        <v>DDP Den Bosch</v>
      </c>
      <c r="P22" s="33"/>
      <c r="Q22" s="38">
        <f t="shared" ca="1" si="0"/>
        <v>45848</v>
      </c>
      <c r="R22" s="38">
        <f t="shared" ca="1" si="1"/>
        <v>45948</v>
      </c>
      <c r="S22" s="38"/>
    </row>
    <row r="23" spans="1:19" x14ac:dyDescent="0.25">
      <c r="A23" s="30">
        <v>88027516</v>
      </c>
      <c r="B23" s="30" t="s">
        <v>691</v>
      </c>
      <c r="C23" s="80">
        <f>VLOOKUP(A23,'Status Report'!B:G,6,0)</f>
        <v>13</v>
      </c>
      <c r="D23" s="118">
        <f>VLOOKUP(A23,'Supply Chain'!A:E,5,0)</f>
        <v>13</v>
      </c>
      <c r="E23" s="30">
        <f>VLOOKUP(A23,'Supply Chain'!A:F,6,0)</f>
        <v>0</v>
      </c>
      <c r="F23" s="30">
        <f>VLOOKUP(A23,'Supply Chain'!A:G,7,0)</f>
        <v>0</v>
      </c>
      <c r="G23" s="84"/>
      <c r="H23" s="81">
        <f>VLOOKUP(A23,'Status Report'!B:AC,28,0)</f>
        <v>100</v>
      </c>
      <c r="I23" s="81">
        <f>VLOOKUP(A23,'Status Report'!B:AD,29,0)</f>
        <v>0</v>
      </c>
      <c r="J23" s="30">
        <f>VLOOKUP(K23,[1]Diversen!$A:$B,2,0)</f>
        <v>103463</v>
      </c>
      <c r="K23" s="30" t="str">
        <f>VLOOKUP(A23,'Status Report'!B:T,19,0)</f>
        <v>ALBA specials</v>
      </c>
      <c r="L23" s="82">
        <f>VLOOKUP(A23,'Status Report'!B:AG,32,0)</f>
        <v>28.95</v>
      </c>
      <c r="M23" s="82">
        <f>VLOOKUP(A23,'Status Report'!B:AI,34,0)</f>
        <v>30.687000000000001</v>
      </c>
      <c r="N23" s="39">
        <f>VLOOKUP(A23,'Status Report'!B:AP,41,0)</f>
        <v>1</v>
      </c>
      <c r="O23" s="33" t="str">
        <f>VLOOKUP(A23,'Status Report'!B:AQ,42,0)</f>
        <v>DDP Den Bosch</v>
      </c>
      <c r="P23" s="33"/>
      <c r="Q23" s="38">
        <f t="shared" ca="1" si="0"/>
        <v>45848</v>
      </c>
      <c r="R23" s="38">
        <f t="shared" ca="1" si="1"/>
        <v>45948</v>
      </c>
      <c r="S23" s="38"/>
    </row>
    <row r="24" spans="1:19" x14ac:dyDescent="0.25">
      <c r="A24" s="30">
        <v>88027546</v>
      </c>
      <c r="B24" s="30" t="s">
        <v>703</v>
      </c>
      <c r="C24" s="80">
        <f>VLOOKUP(A24,'Status Report'!B:G,6,0)</f>
        <v>30</v>
      </c>
      <c r="D24" s="118">
        <f>VLOOKUP(A24,'Supply Chain'!A:E,5,0)</f>
        <v>30</v>
      </c>
      <c r="E24" s="30">
        <f>VLOOKUP(A24,'Supply Chain'!A:F,6,0)</f>
        <v>0</v>
      </c>
      <c r="F24" s="30">
        <f>VLOOKUP(A24,'Supply Chain'!A:G,7,0)</f>
        <v>0</v>
      </c>
      <c r="G24" s="84"/>
      <c r="H24" s="81">
        <f>VLOOKUP(A24,'Status Report'!B:AC,28,0)</f>
        <v>100</v>
      </c>
      <c r="I24" s="81">
        <f>VLOOKUP(A24,'Status Report'!B:AD,29,0)</f>
        <v>0</v>
      </c>
      <c r="J24" s="30">
        <f>VLOOKUP(K24,[1]Diversen!$A:$B,2,0)</f>
        <v>103463</v>
      </c>
      <c r="K24" s="30" t="str">
        <f>VLOOKUP(A24,'Status Report'!B:T,19,0)</f>
        <v>ALBA specials</v>
      </c>
      <c r="L24" s="82">
        <f>VLOOKUP(A24,'Status Report'!B:AG,32,0)</f>
        <v>24.5</v>
      </c>
      <c r="M24" s="82">
        <f>VLOOKUP(A24,'Status Report'!B:AI,34,0)</f>
        <v>25.970000000000002</v>
      </c>
      <c r="N24" s="39">
        <f>VLOOKUP(A24,'Status Report'!B:AP,41,0)</f>
        <v>5</v>
      </c>
      <c r="O24" s="33" t="str">
        <f>VLOOKUP(A24,'Status Report'!B:AQ,42,0)</f>
        <v>DDP Den Bosch</v>
      </c>
      <c r="P24" s="33"/>
      <c r="Q24" s="38">
        <f t="shared" ca="1" si="0"/>
        <v>45848</v>
      </c>
      <c r="R24" s="38">
        <f t="shared" ca="1" si="1"/>
        <v>45948</v>
      </c>
      <c r="S24" s="38"/>
    </row>
    <row r="25" spans="1:19" x14ac:dyDescent="0.25">
      <c r="A25" s="30">
        <v>88027547</v>
      </c>
      <c r="B25" s="30" t="s">
        <v>704</v>
      </c>
      <c r="C25" s="80">
        <f>VLOOKUP(A25,'Status Report'!B:G,6,0)</f>
        <v>110</v>
      </c>
      <c r="D25" s="118">
        <f>VLOOKUP(A25,'Supply Chain'!A:E,5,0)</f>
        <v>110</v>
      </c>
      <c r="E25" s="30">
        <f>VLOOKUP(A25,'Supply Chain'!A:F,6,0)</f>
        <v>0</v>
      </c>
      <c r="F25" s="30">
        <f>VLOOKUP(A25,'Supply Chain'!A:G,7,0)</f>
        <v>0</v>
      </c>
      <c r="G25" s="84"/>
      <c r="H25" s="81">
        <f>VLOOKUP(A25,'Status Report'!B:AC,28,0)</f>
        <v>100</v>
      </c>
      <c r="I25" s="81">
        <f>VLOOKUP(A25,'Status Report'!B:AD,29,0)</f>
        <v>0</v>
      </c>
      <c r="J25" s="30">
        <f>VLOOKUP(K25,[1]Diversen!$A:$B,2,0)</f>
        <v>103463</v>
      </c>
      <c r="K25" s="30" t="str">
        <f>VLOOKUP(A25,'Status Report'!B:T,19,0)</f>
        <v>ALBA specials</v>
      </c>
      <c r="L25" s="82">
        <f>VLOOKUP(A25,'Status Report'!B:AG,32,0)</f>
        <v>24.5</v>
      </c>
      <c r="M25" s="82">
        <f>VLOOKUP(A25,'Status Report'!B:AI,34,0)</f>
        <v>25.970000000000002</v>
      </c>
      <c r="N25" s="39">
        <f>VLOOKUP(A25,'Status Report'!B:AP,41,0)</f>
        <v>5</v>
      </c>
      <c r="O25" s="33" t="str">
        <f>VLOOKUP(A25,'Status Report'!B:AQ,42,0)</f>
        <v>DDP Den Bosch</v>
      </c>
      <c r="P25" s="33"/>
      <c r="Q25" s="38">
        <f t="shared" ca="1" si="0"/>
        <v>45848</v>
      </c>
      <c r="R25" s="38">
        <f t="shared" ca="1" si="1"/>
        <v>45948</v>
      </c>
      <c r="S25" s="38"/>
    </row>
    <row r="26" spans="1:19" ht="14.25" customHeight="1" x14ac:dyDescent="0.25">
      <c r="A26" s="30">
        <v>88027548</v>
      </c>
      <c r="B26" s="30" t="s">
        <v>705</v>
      </c>
      <c r="C26" s="80">
        <f>VLOOKUP(A26,'Status Report'!B:G,6,0)</f>
        <v>152</v>
      </c>
      <c r="D26" s="118">
        <f>VLOOKUP(A26,'Supply Chain'!A:E,5,0)</f>
        <v>152</v>
      </c>
      <c r="E26" s="30">
        <f>VLOOKUP(A26,'Supply Chain'!A:F,6,0)</f>
        <v>0</v>
      </c>
      <c r="F26" s="30">
        <f>VLOOKUP(A26,'Supply Chain'!A:G,7,0)</f>
        <v>0</v>
      </c>
      <c r="G26" s="84"/>
      <c r="H26" s="81">
        <f>VLOOKUP(A26,'Status Report'!B:AC,28,0)</f>
        <v>100</v>
      </c>
      <c r="I26" s="81">
        <f>VLOOKUP(A26,'Status Report'!B:AD,29,0)</f>
        <v>0</v>
      </c>
      <c r="J26" s="30">
        <f>VLOOKUP(K26,[1]Diversen!$A:$B,2,0)</f>
        <v>103463</v>
      </c>
      <c r="K26" s="30" t="str">
        <f>VLOOKUP(A26,'Status Report'!B:T,19,0)</f>
        <v>ALBA specials</v>
      </c>
      <c r="L26" s="82">
        <f>VLOOKUP(A26,'Status Report'!B:AG,32,0)</f>
        <v>24.5</v>
      </c>
      <c r="M26" s="82">
        <f>VLOOKUP(A26,'Status Report'!B:AI,34,0)</f>
        <v>25.970000000000002</v>
      </c>
      <c r="N26" s="39">
        <f>VLOOKUP(A26,'Status Report'!B:AP,41,0)</f>
        <v>5</v>
      </c>
      <c r="O26" s="33" t="str">
        <f>VLOOKUP(A26,'Status Report'!B:AQ,42,0)</f>
        <v>DDP Den Bosch</v>
      </c>
      <c r="P26" s="33"/>
      <c r="Q26" s="38">
        <f t="shared" ca="1" si="0"/>
        <v>45848</v>
      </c>
      <c r="R26" s="38">
        <f t="shared" ca="1" si="1"/>
        <v>45948</v>
      </c>
      <c r="S26" s="38"/>
    </row>
    <row r="27" spans="1:19" x14ac:dyDescent="0.25">
      <c r="A27" s="30">
        <v>88027549</v>
      </c>
      <c r="B27" s="30" t="s">
        <v>706</v>
      </c>
      <c r="C27" s="80">
        <f>VLOOKUP(A27,'Status Report'!B:G,6,0)</f>
        <v>146</v>
      </c>
      <c r="D27" s="118">
        <f>VLOOKUP(A27,'Supply Chain'!A:E,5,0)</f>
        <v>146</v>
      </c>
      <c r="E27" s="30">
        <f>VLOOKUP(A27,'Supply Chain'!A:F,6,0)</f>
        <v>0</v>
      </c>
      <c r="F27" s="30">
        <f>VLOOKUP(A27,'Supply Chain'!A:G,7,0)</f>
        <v>0</v>
      </c>
      <c r="G27" s="84"/>
      <c r="H27" s="81">
        <f>VLOOKUP(A27,'Status Report'!B:AC,28,0)</f>
        <v>100</v>
      </c>
      <c r="I27" s="81">
        <f>VLOOKUP(A27,'Status Report'!B:AD,29,0)</f>
        <v>0</v>
      </c>
      <c r="J27" s="30">
        <f>VLOOKUP(K27,[1]Diversen!$A:$B,2,0)</f>
        <v>103463</v>
      </c>
      <c r="K27" s="30" t="str">
        <f>VLOOKUP(A27,'Status Report'!B:T,19,0)</f>
        <v>ALBA specials</v>
      </c>
      <c r="L27" s="82">
        <f>VLOOKUP(A27,'Status Report'!B:AG,32,0)</f>
        <v>24.5</v>
      </c>
      <c r="M27" s="82">
        <f>VLOOKUP(A27,'Status Report'!B:AI,34,0)</f>
        <v>25.970000000000002</v>
      </c>
      <c r="N27" s="39">
        <f>VLOOKUP(A27,'Status Report'!B:AP,41,0)</f>
        <v>5</v>
      </c>
      <c r="O27" s="33" t="str">
        <f>VLOOKUP(A27,'Status Report'!B:AQ,42,0)</f>
        <v>DDP Den Bosch</v>
      </c>
      <c r="P27" s="33"/>
      <c r="Q27" s="38">
        <f t="shared" ca="1" si="0"/>
        <v>45848</v>
      </c>
      <c r="R27" s="38">
        <f t="shared" ca="1" si="1"/>
        <v>45948</v>
      </c>
      <c r="S27" s="38"/>
    </row>
    <row r="28" spans="1:19" x14ac:dyDescent="0.25">
      <c r="A28" s="30">
        <v>88027550</v>
      </c>
      <c r="B28" s="30" t="s">
        <v>707</v>
      </c>
      <c r="C28" s="80">
        <f>VLOOKUP(A28,'Status Report'!B:G,6,0)</f>
        <v>57</v>
      </c>
      <c r="D28" s="118">
        <f>VLOOKUP(A28,'Supply Chain'!A:E,5,0)</f>
        <v>57</v>
      </c>
      <c r="E28" s="30">
        <f>VLOOKUP(A28,'Supply Chain'!A:F,6,0)</f>
        <v>0</v>
      </c>
      <c r="F28" s="30">
        <f>VLOOKUP(A28,'Supply Chain'!A:G,7,0)</f>
        <v>0</v>
      </c>
      <c r="G28" s="84"/>
      <c r="H28" s="81">
        <f>VLOOKUP(A28,'Status Report'!B:AC,28,0)</f>
        <v>100</v>
      </c>
      <c r="I28" s="81">
        <f>VLOOKUP(A28,'Status Report'!B:AD,29,0)</f>
        <v>0</v>
      </c>
      <c r="J28" s="30">
        <f>VLOOKUP(K28,[1]Diversen!$A:$B,2,0)</f>
        <v>103463</v>
      </c>
      <c r="K28" s="30" t="str">
        <f>VLOOKUP(A28,'Status Report'!B:T,19,0)</f>
        <v>ALBA specials</v>
      </c>
      <c r="L28" s="82">
        <f>VLOOKUP(A28,'Status Report'!B:AG,32,0)</f>
        <v>24.5</v>
      </c>
      <c r="M28" s="82">
        <f>VLOOKUP(A28,'Status Report'!B:AI,34,0)</f>
        <v>25.970000000000002</v>
      </c>
      <c r="N28" s="39">
        <f>VLOOKUP(A28,'Status Report'!B:AP,41,0)</f>
        <v>5</v>
      </c>
      <c r="O28" s="33" t="str">
        <f>VLOOKUP(A28,'Status Report'!B:AQ,42,0)</f>
        <v>DDP Den Bosch</v>
      </c>
      <c r="P28" s="33"/>
      <c r="Q28" s="38">
        <f t="shared" ca="1" si="0"/>
        <v>45848</v>
      </c>
      <c r="R28" s="38">
        <f t="shared" ca="1" si="1"/>
        <v>45948</v>
      </c>
      <c r="S28" s="38"/>
    </row>
    <row r="29" spans="1:19" x14ac:dyDescent="0.25">
      <c r="A29" s="30">
        <v>88027551</v>
      </c>
      <c r="B29" s="30" t="s">
        <v>708</v>
      </c>
      <c r="C29" s="80">
        <f>VLOOKUP(A29,'Status Report'!B:G,6,0)</f>
        <v>31</v>
      </c>
      <c r="D29" s="118">
        <f>VLOOKUP(A29,'Supply Chain'!A:E,5,0)</f>
        <v>31</v>
      </c>
      <c r="E29" s="30">
        <f>VLOOKUP(A29,'Supply Chain'!A:F,6,0)</f>
        <v>0</v>
      </c>
      <c r="F29" s="30">
        <f>VLOOKUP(A29,'Supply Chain'!A:G,7,0)</f>
        <v>0</v>
      </c>
      <c r="G29" s="84"/>
      <c r="H29" s="81">
        <f>VLOOKUP(A29,'Status Report'!B:AC,28,0)</f>
        <v>100</v>
      </c>
      <c r="I29" s="81">
        <f>VLOOKUP(A29,'Status Report'!B:AD,29,0)</f>
        <v>0</v>
      </c>
      <c r="J29" s="30">
        <f>VLOOKUP(K29,[1]Diversen!$A:$B,2,0)</f>
        <v>103463</v>
      </c>
      <c r="K29" s="30" t="str">
        <f>VLOOKUP(A29,'Status Report'!B:T,19,0)</f>
        <v>ALBA specials</v>
      </c>
      <c r="L29" s="82">
        <f>VLOOKUP(A29,'Status Report'!B:AG,32,0)</f>
        <v>24.5</v>
      </c>
      <c r="M29" s="82">
        <f>VLOOKUP(A29,'Status Report'!B:AI,34,0)</f>
        <v>25.970000000000002</v>
      </c>
      <c r="N29" s="39">
        <f>VLOOKUP(A29,'Status Report'!B:AP,41,0)</f>
        <v>5</v>
      </c>
      <c r="O29" s="33" t="str">
        <f>VLOOKUP(A29,'Status Report'!B:AQ,42,0)</f>
        <v>DDP Den Bosch</v>
      </c>
      <c r="P29" s="33"/>
      <c r="Q29" s="38">
        <f t="shared" ca="1" si="0"/>
        <v>45848</v>
      </c>
      <c r="R29" s="38">
        <f t="shared" ca="1" si="1"/>
        <v>45948</v>
      </c>
      <c r="S29" s="38"/>
    </row>
    <row r="30" spans="1:19" x14ac:dyDescent="0.25">
      <c r="A30" s="30">
        <v>88027553</v>
      </c>
      <c r="B30" s="30" t="s">
        <v>709</v>
      </c>
      <c r="C30" s="80">
        <f>VLOOKUP(A30,'Status Report'!B:G,6,0)</f>
        <v>65</v>
      </c>
      <c r="D30" s="118">
        <f>VLOOKUP(A30,'Supply Chain'!A:E,5,0)</f>
        <v>65</v>
      </c>
      <c r="E30" s="30">
        <f>VLOOKUP(A30,'Supply Chain'!A:F,6,0)</f>
        <v>0</v>
      </c>
      <c r="F30" s="30">
        <f>VLOOKUP(A30,'Supply Chain'!A:G,7,0)</f>
        <v>0</v>
      </c>
      <c r="G30" s="84"/>
      <c r="H30" s="81">
        <f>VLOOKUP(A30,'Status Report'!B:AC,28,0)</f>
        <v>100</v>
      </c>
      <c r="I30" s="81">
        <f>VLOOKUP(A30,'Status Report'!B:AD,29,0)</f>
        <v>0</v>
      </c>
      <c r="J30" s="30">
        <f>VLOOKUP(K30,[1]Diversen!$A:$B,2,0)</f>
        <v>103463</v>
      </c>
      <c r="K30" s="30" t="str">
        <f>VLOOKUP(A30,'Status Report'!B:T,19,0)</f>
        <v>ALBA specials</v>
      </c>
      <c r="L30" s="82">
        <f>VLOOKUP(A30,'Status Report'!B:AG,32,0)</f>
        <v>24.5</v>
      </c>
      <c r="M30" s="82">
        <f>VLOOKUP(A30,'Status Report'!B:AI,34,0)</f>
        <v>25.970000000000002</v>
      </c>
      <c r="N30" s="39">
        <f>VLOOKUP(A30,'Status Report'!B:AP,41,0)</f>
        <v>5</v>
      </c>
      <c r="O30" s="33" t="str">
        <f>VLOOKUP(A30,'Status Report'!B:AQ,42,0)</f>
        <v>DDP Den Bosch</v>
      </c>
      <c r="P30" s="33"/>
      <c r="Q30" s="38">
        <f t="shared" ca="1" si="0"/>
        <v>45848</v>
      </c>
      <c r="R30" s="38">
        <f t="shared" ca="1" si="1"/>
        <v>45948</v>
      </c>
      <c r="S30" s="38"/>
    </row>
    <row r="31" spans="1:19" x14ac:dyDescent="0.25">
      <c r="A31" s="30">
        <v>88027554</v>
      </c>
      <c r="B31" s="30" t="s">
        <v>710</v>
      </c>
      <c r="C31" s="80">
        <f>VLOOKUP(A31,'Status Report'!B:G,6,0)</f>
        <v>150</v>
      </c>
      <c r="D31" s="118">
        <f>VLOOKUP(A31,'Supply Chain'!A:E,5,0)</f>
        <v>150</v>
      </c>
      <c r="E31" s="30">
        <f>VLOOKUP(A31,'Supply Chain'!A:F,6,0)</f>
        <v>0</v>
      </c>
      <c r="F31" s="30">
        <f>VLOOKUP(A31,'Supply Chain'!A:G,7,0)</f>
        <v>0</v>
      </c>
      <c r="G31" s="84"/>
      <c r="H31" s="81">
        <f>VLOOKUP(A31,'Status Report'!B:AC,28,0)</f>
        <v>100</v>
      </c>
      <c r="I31" s="81">
        <f>VLOOKUP(A31,'Status Report'!B:AD,29,0)</f>
        <v>0</v>
      </c>
      <c r="J31" s="30">
        <f>VLOOKUP(K31,[1]Diversen!$A:$B,2,0)</f>
        <v>103463</v>
      </c>
      <c r="K31" s="30" t="str">
        <f>VLOOKUP(A31,'Status Report'!B:T,19,0)</f>
        <v>ALBA specials</v>
      </c>
      <c r="L31" s="82">
        <f>VLOOKUP(A31,'Status Report'!B:AG,32,0)</f>
        <v>24.5</v>
      </c>
      <c r="M31" s="82">
        <f>VLOOKUP(A31,'Status Report'!B:AI,34,0)</f>
        <v>25.970000000000002</v>
      </c>
      <c r="N31" s="39">
        <f>VLOOKUP(A31,'Status Report'!B:AP,41,0)</f>
        <v>5</v>
      </c>
      <c r="O31" s="33" t="str">
        <f>VLOOKUP(A31,'Status Report'!B:AQ,42,0)</f>
        <v>DDP Den Bosch</v>
      </c>
      <c r="P31" s="33"/>
      <c r="Q31" s="38">
        <f t="shared" ca="1" si="0"/>
        <v>45848</v>
      </c>
      <c r="R31" s="38">
        <f t="shared" ca="1" si="1"/>
        <v>45948</v>
      </c>
      <c r="S31" s="38"/>
    </row>
    <row r="32" spans="1:19" x14ac:dyDescent="0.25">
      <c r="A32" s="30">
        <v>88027555</v>
      </c>
      <c r="B32" s="30" t="s">
        <v>711</v>
      </c>
      <c r="C32" s="80">
        <f>VLOOKUP(A32,'Status Report'!B:G,6,0)</f>
        <v>151</v>
      </c>
      <c r="D32" s="118">
        <f>VLOOKUP(A32,'Supply Chain'!A:E,5,0)</f>
        <v>151</v>
      </c>
      <c r="E32" s="30">
        <f>VLOOKUP(A32,'Supply Chain'!A:F,6,0)</f>
        <v>0</v>
      </c>
      <c r="F32" s="30">
        <f>VLOOKUP(A32,'Supply Chain'!A:G,7,0)</f>
        <v>0</v>
      </c>
      <c r="G32" s="84"/>
      <c r="H32" s="81">
        <f>VLOOKUP(A32,'Status Report'!B:AC,28,0)</f>
        <v>100</v>
      </c>
      <c r="I32" s="81">
        <f>VLOOKUP(A32,'Status Report'!B:AD,29,0)</f>
        <v>0</v>
      </c>
      <c r="J32" s="30">
        <f>VLOOKUP(K32,[1]Diversen!$A:$B,2,0)</f>
        <v>103463</v>
      </c>
      <c r="K32" s="30" t="str">
        <f>VLOOKUP(A32,'Status Report'!B:T,19,0)</f>
        <v>ALBA specials</v>
      </c>
      <c r="L32" s="82">
        <f>VLOOKUP(A32,'Status Report'!B:AG,32,0)</f>
        <v>24.5</v>
      </c>
      <c r="M32" s="82">
        <f>VLOOKUP(A32,'Status Report'!B:AI,34,0)</f>
        <v>25.970000000000002</v>
      </c>
      <c r="N32" s="39">
        <f>VLOOKUP(A32,'Status Report'!B:AP,41,0)</f>
        <v>5</v>
      </c>
      <c r="O32" s="33" t="str">
        <f>VLOOKUP(A32,'Status Report'!B:AQ,42,0)</f>
        <v>DDP Den Bosch</v>
      </c>
      <c r="P32" s="33"/>
      <c r="Q32" s="38">
        <f t="shared" ca="1" si="0"/>
        <v>45848</v>
      </c>
      <c r="R32" s="38">
        <f t="shared" ca="1" si="1"/>
        <v>45948</v>
      </c>
      <c r="S32" s="38"/>
    </row>
    <row r="33" spans="1:20" x14ac:dyDescent="0.25">
      <c r="A33" s="30">
        <v>88027556</v>
      </c>
      <c r="B33" s="30" t="s">
        <v>712</v>
      </c>
      <c r="C33" s="80">
        <f>VLOOKUP(A33,'Status Report'!B:G,6,0)</f>
        <v>105</v>
      </c>
      <c r="D33" s="118">
        <f>VLOOKUP(A33,'Supply Chain'!A:E,5,0)</f>
        <v>105</v>
      </c>
      <c r="E33" s="30">
        <f>VLOOKUP(A33,'Supply Chain'!A:F,6,0)</f>
        <v>0</v>
      </c>
      <c r="F33" s="30">
        <f>VLOOKUP(A33,'Supply Chain'!A:G,7,0)</f>
        <v>0</v>
      </c>
      <c r="G33" s="84"/>
      <c r="H33" s="81">
        <f>VLOOKUP(A33,'Status Report'!B:AC,28,0)</f>
        <v>100</v>
      </c>
      <c r="I33" s="81">
        <f>VLOOKUP(A33,'Status Report'!B:AD,29,0)</f>
        <v>0</v>
      </c>
      <c r="J33" s="30">
        <f>VLOOKUP(K33,[1]Diversen!$A:$B,2,0)</f>
        <v>103463</v>
      </c>
      <c r="K33" s="30" t="str">
        <f>VLOOKUP(A33,'Status Report'!B:T,19,0)</f>
        <v>ALBA specials</v>
      </c>
      <c r="L33" s="82">
        <f>VLOOKUP(A33,'Status Report'!B:AG,32,0)</f>
        <v>24.5</v>
      </c>
      <c r="M33" s="82">
        <f>VLOOKUP(A33,'Status Report'!B:AI,34,0)</f>
        <v>25.970000000000002</v>
      </c>
      <c r="N33" s="39">
        <f>VLOOKUP(A33,'Status Report'!B:AP,41,0)</f>
        <v>5</v>
      </c>
      <c r="O33" s="33" t="str">
        <f>VLOOKUP(A33,'Status Report'!B:AQ,42,0)</f>
        <v>DDP Den Bosch</v>
      </c>
      <c r="P33" s="33"/>
      <c r="Q33" s="38">
        <f t="shared" ca="1" si="0"/>
        <v>45848</v>
      </c>
      <c r="R33" s="38">
        <f t="shared" ca="1" si="1"/>
        <v>45948</v>
      </c>
      <c r="S33" s="38"/>
    </row>
    <row r="34" spans="1:20" x14ac:dyDescent="0.25">
      <c r="A34" s="30">
        <v>88027557</v>
      </c>
      <c r="B34" s="30" t="s">
        <v>713</v>
      </c>
      <c r="C34" s="80">
        <f>VLOOKUP(A34,'Status Report'!B:G,6,0)</f>
        <v>30</v>
      </c>
      <c r="D34" s="118">
        <f>VLOOKUP(A34,'Supply Chain'!A:E,5,0)</f>
        <v>30</v>
      </c>
      <c r="E34" s="30">
        <f>VLOOKUP(A34,'Supply Chain'!A:F,6,0)</f>
        <v>0</v>
      </c>
      <c r="F34" s="30">
        <f>VLOOKUP(A34,'Supply Chain'!A:G,7,0)</f>
        <v>0</v>
      </c>
      <c r="G34" s="84"/>
      <c r="H34" s="81">
        <f>VLOOKUP(A34,'Status Report'!B:AC,28,0)</f>
        <v>100</v>
      </c>
      <c r="I34" s="81">
        <f>VLOOKUP(A34,'Status Report'!B:AD,29,0)</f>
        <v>0</v>
      </c>
      <c r="J34" s="30">
        <f>VLOOKUP(K34,[1]Diversen!$A:$B,2,0)</f>
        <v>103463</v>
      </c>
      <c r="K34" s="30" t="str">
        <f>VLOOKUP(A34,'Status Report'!B:T,19,0)</f>
        <v>ALBA specials</v>
      </c>
      <c r="L34" s="82">
        <f>VLOOKUP(A34,'Status Report'!B:AG,32,0)</f>
        <v>24.5</v>
      </c>
      <c r="M34" s="82">
        <f>VLOOKUP(A34,'Status Report'!B:AI,34,0)</f>
        <v>25.970000000000002</v>
      </c>
      <c r="N34" s="39">
        <f>VLOOKUP(A34,'Status Report'!B:AP,41,0)</f>
        <v>5</v>
      </c>
      <c r="O34" s="33" t="str">
        <f>VLOOKUP(A34,'Status Report'!B:AQ,42,0)</f>
        <v>DDP Den Bosch</v>
      </c>
      <c r="P34" s="33"/>
      <c r="Q34" s="38">
        <f t="shared" ca="1" si="0"/>
        <v>45848</v>
      </c>
      <c r="R34" s="38">
        <f t="shared" ca="1" si="1"/>
        <v>45948</v>
      </c>
      <c r="S34" s="38"/>
    </row>
    <row r="35" spans="1:20" x14ac:dyDescent="0.25">
      <c r="A35" s="30">
        <v>88027558</v>
      </c>
      <c r="B35" s="30" t="s">
        <v>714</v>
      </c>
      <c r="C35" s="80">
        <f>VLOOKUP(A35,'Status Report'!B:G,6,0)</f>
        <v>31</v>
      </c>
      <c r="D35" s="118">
        <f>VLOOKUP(A35,'Supply Chain'!A:E,5,0)</f>
        <v>31</v>
      </c>
      <c r="E35" s="30">
        <f>VLOOKUP(A35,'Supply Chain'!A:F,6,0)</f>
        <v>0</v>
      </c>
      <c r="F35" s="30">
        <f>VLOOKUP(A35,'Supply Chain'!A:G,7,0)</f>
        <v>0</v>
      </c>
      <c r="G35" s="84"/>
      <c r="H35" s="81">
        <f>VLOOKUP(A35,'Status Report'!B:AC,28,0)</f>
        <v>100</v>
      </c>
      <c r="I35" s="81">
        <f>VLOOKUP(A35,'Status Report'!B:AD,29,0)</f>
        <v>0</v>
      </c>
      <c r="J35" s="30">
        <f>VLOOKUP(K35,[1]Diversen!$A:$B,2,0)</f>
        <v>103463</v>
      </c>
      <c r="K35" s="30" t="str">
        <f>VLOOKUP(A35,'Status Report'!B:T,19,0)</f>
        <v>ALBA specials</v>
      </c>
      <c r="L35" s="82">
        <f>VLOOKUP(A35,'Status Report'!B:AG,32,0)</f>
        <v>24.5</v>
      </c>
      <c r="M35" s="82">
        <f>VLOOKUP(A35,'Status Report'!B:AI,34,0)</f>
        <v>25.970000000000002</v>
      </c>
      <c r="N35" s="39">
        <f>VLOOKUP(A35,'Status Report'!B:AP,41,0)</f>
        <v>5</v>
      </c>
      <c r="O35" s="33" t="str">
        <f>VLOOKUP(A35,'Status Report'!B:AQ,42,0)</f>
        <v>DDP Den Bosch</v>
      </c>
      <c r="P35" s="33"/>
      <c r="Q35" s="38">
        <f t="shared" ca="1" si="0"/>
        <v>45848</v>
      </c>
      <c r="R35" s="38">
        <f t="shared" ca="1" si="1"/>
        <v>45948</v>
      </c>
      <c r="S35" s="38"/>
    </row>
    <row r="36" spans="1:20" x14ac:dyDescent="0.25">
      <c r="A36" s="30">
        <v>88026690</v>
      </c>
      <c r="B36" s="30" t="s">
        <v>111</v>
      </c>
      <c r="C36" s="80">
        <f>VLOOKUP(A36,'Status Report'!B:G,6,0)</f>
        <v>18052</v>
      </c>
      <c r="D36" s="118">
        <f>VLOOKUP(A36,'Supply Chain'!A:E,5,0)</f>
        <v>5162</v>
      </c>
      <c r="E36" s="30">
        <f>VLOOKUP(A36,'Supply Chain'!A:F,6,0)</f>
        <v>0</v>
      </c>
      <c r="F36" s="30">
        <f>VLOOKUP(A36,'Supply Chain'!A:G,7,0)</f>
        <v>13000</v>
      </c>
      <c r="G36" s="84" t="s">
        <v>1062</v>
      </c>
      <c r="H36" s="81">
        <f>VLOOKUP(A36,'Status Report'!B:AC,28,0)</f>
        <v>90</v>
      </c>
      <c r="I36" s="81">
        <f>VLOOKUP(A36,'Status Report'!B:AD,29,0)</f>
        <v>0</v>
      </c>
      <c r="J36" s="30">
        <f>VLOOKUP(K36,[1]Diversen!$A:$B,2,0)</f>
        <v>100069</v>
      </c>
      <c r="K36" s="30" t="str">
        <f>VLOOKUP(A36,'Status Report'!B:T,19,0)</f>
        <v>Arc International France SAS</v>
      </c>
      <c r="L36" s="82">
        <f>VLOOKUP(A36,'Status Report'!B:AG,32,0)</f>
        <v>4.58</v>
      </c>
      <c r="M36" s="82">
        <f>VLOOKUP(A36,'Status Report'!B:AI,34,0)</f>
        <v>4.8548</v>
      </c>
      <c r="N36" s="39">
        <f>VLOOKUP(A36,'Status Report'!B:AP,41,0)</f>
        <v>1</v>
      </c>
      <c r="O36" s="33" t="str">
        <f>VLOOKUP(A36,'Status Report'!B:AQ,42,0)</f>
        <v>DDP Den Bosch</v>
      </c>
      <c r="P36" s="33"/>
      <c r="Q36" s="38">
        <f t="shared" ca="1" si="0"/>
        <v>45848</v>
      </c>
      <c r="R36" s="38">
        <f t="shared" ca="1" si="1"/>
        <v>45938</v>
      </c>
      <c r="S36" s="38"/>
      <c r="T36" s="119">
        <f ca="1">R36</f>
        <v>45938</v>
      </c>
    </row>
    <row r="37" spans="1:20" x14ac:dyDescent="0.25">
      <c r="A37" s="30">
        <v>88023113</v>
      </c>
      <c r="B37" s="30" t="s">
        <v>116</v>
      </c>
      <c r="C37" s="80">
        <f>VLOOKUP(A37,'Status Report'!B:G,6,0)</f>
        <v>261</v>
      </c>
      <c r="D37" s="118">
        <v>261</v>
      </c>
      <c r="E37" s="30">
        <f>VLOOKUP(A37,'Supply Chain'!A:F,6,0)</f>
        <v>0</v>
      </c>
      <c r="F37" s="30">
        <f>VLOOKUP(A37,'Supply Chain'!A:G,7,0)</f>
        <v>0</v>
      </c>
      <c r="G37" s="84"/>
      <c r="H37" s="81">
        <f>VLOOKUP(A37,'Status Report'!B:AC,28,0)</f>
        <v>70</v>
      </c>
      <c r="I37" s="81">
        <f>VLOOKUP(A37,'Status Report'!B:AD,29,0)</f>
        <v>75</v>
      </c>
      <c r="J37" s="30">
        <f>VLOOKUP(K37,[1]Diversen!$A:$B,2,0)</f>
        <v>101140</v>
      </c>
      <c r="K37" s="30" t="str">
        <f>VLOOKUP(A37,'Status Report'!B:T,19,0)</f>
        <v>Asian Sourcing Link</v>
      </c>
      <c r="L37" s="82">
        <f>VLOOKUP(A37,'Status Report'!B:AG,32,0)</f>
        <v>21.3</v>
      </c>
      <c r="M37" s="82">
        <f>VLOOKUP(A37,'Status Report'!B:AI,34,0)</f>
        <v>22</v>
      </c>
      <c r="N37" s="39">
        <f>VLOOKUP(A37,'Status Report'!B:AP,41,0)</f>
        <v>1</v>
      </c>
      <c r="O37" s="33" t="str">
        <f>VLOOKUP(A37,'Status Report'!B:AQ,42,0)</f>
        <v>FOB Shanghai</v>
      </c>
      <c r="P37" s="33" t="str">
        <f>VLOOKUP(A37,'Status Report'!B:AR,43,0)</f>
        <v>DAP Yantian</v>
      </c>
      <c r="Q37" s="38">
        <f t="shared" ca="1" si="0"/>
        <v>45848</v>
      </c>
      <c r="R37" s="38">
        <f t="shared" ca="1" si="1"/>
        <v>45918</v>
      </c>
      <c r="S37" s="38">
        <f t="shared" ref="S37:S62" ca="1" si="2">Q37+I37</f>
        <v>45923</v>
      </c>
      <c r="T37" s="119">
        <f ca="1">R37+49</f>
        <v>45967</v>
      </c>
    </row>
    <row r="38" spans="1:20" x14ac:dyDescent="0.25">
      <c r="A38" s="30">
        <v>88023298</v>
      </c>
      <c r="B38" s="30" t="s">
        <v>121</v>
      </c>
      <c r="C38" s="80">
        <f>VLOOKUP(A38,'Status Report'!B:G,6,0)</f>
        <v>117</v>
      </c>
      <c r="D38" s="118">
        <f>VLOOKUP(A38,'Supply Chain'!A:E,5,0)</f>
        <v>117</v>
      </c>
      <c r="E38" s="30">
        <f>VLOOKUP(A38,'Supply Chain'!A:F,6,0)</f>
        <v>0</v>
      </c>
      <c r="F38" s="30">
        <f>VLOOKUP(A38,'Supply Chain'!A:G,7,0)</f>
        <v>0</v>
      </c>
      <c r="G38" s="84"/>
      <c r="H38" s="81">
        <f>VLOOKUP(A38,'Status Report'!B:AC,28,0)</f>
        <v>70</v>
      </c>
      <c r="I38" s="81">
        <f>VLOOKUP(A38,'Status Report'!B:AD,29,0)</f>
        <v>70</v>
      </c>
      <c r="J38" s="30">
        <f>VLOOKUP(K38,[1]Diversen!$A:$B,2,0)</f>
        <v>101140</v>
      </c>
      <c r="K38" s="30" t="str">
        <f>VLOOKUP(A38,'Status Report'!B:T,19,0)</f>
        <v>Asian Sourcing Link</v>
      </c>
      <c r="L38" s="82">
        <f>VLOOKUP(A38,'Status Report'!B:AG,32,0)</f>
        <v>50</v>
      </c>
      <c r="M38" s="82">
        <f>VLOOKUP(A38,'Status Report'!B:AI,34,0)</f>
        <v>54</v>
      </c>
      <c r="N38" s="39">
        <f>VLOOKUP(A38,'Status Report'!B:AP,41,0)</f>
        <v>1</v>
      </c>
      <c r="O38" s="33" t="str">
        <f>VLOOKUP(A38,'Status Report'!B:AQ,42,0)</f>
        <v>FOB Xiamen</v>
      </c>
      <c r="P38" s="33" t="str">
        <f>VLOOKUP(A38,'Status Report'!B:AR,43,0)</f>
        <v>DAP Yantian</v>
      </c>
      <c r="Q38" s="38">
        <f t="shared" ca="1" si="0"/>
        <v>45848</v>
      </c>
      <c r="R38" s="38">
        <f t="shared" ca="1" si="1"/>
        <v>45918</v>
      </c>
      <c r="S38" s="38">
        <f t="shared" ca="1" si="2"/>
        <v>45918</v>
      </c>
      <c r="T38" s="119"/>
    </row>
    <row r="39" spans="1:20" x14ac:dyDescent="0.25">
      <c r="A39" s="30">
        <v>88023536</v>
      </c>
      <c r="B39" s="30" t="s">
        <v>128</v>
      </c>
      <c r="C39" s="80">
        <f>VLOOKUP(A39,'Status Report'!B:G,6,0)</f>
        <v>561</v>
      </c>
      <c r="D39" s="118">
        <f>VLOOKUP(A39,'Supply Chain'!A:E,5,0)</f>
        <v>561</v>
      </c>
      <c r="E39" s="30">
        <f>VLOOKUP(A39,'Supply Chain'!A:F,6,0)</f>
        <v>0</v>
      </c>
      <c r="F39" s="30">
        <f>VLOOKUP(A39,'Supply Chain'!A:G,7,0)</f>
        <v>0</v>
      </c>
      <c r="G39" s="84"/>
      <c r="H39" s="81">
        <f>VLOOKUP(A39,'Status Report'!B:AC,28,0)</f>
        <v>65</v>
      </c>
      <c r="I39" s="81">
        <f>VLOOKUP(A39,'Status Report'!B:AD,29,0)</f>
        <v>70</v>
      </c>
      <c r="J39" s="30">
        <f>VLOOKUP(K39,[1]Diversen!$A:$B,2,0)</f>
        <v>101140</v>
      </c>
      <c r="K39" s="30" t="str">
        <f>VLOOKUP(A39,'Status Report'!B:T,19,0)</f>
        <v>Asian Sourcing Link</v>
      </c>
      <c r="L39" s="82">
        <f>VLOOKUP(A39,'Status Report'!B:AG,32,0)</f>
        <v>15</v>
      </c>
      <c r="M39" s="82">
        <f>VLOOKUP(A39,'Status Report'!B:AI,34,0)</f>
        <v>19.2</v>
      </c>
      <c r="N39" s="39">
        <f>VLOOKUP(A39,'Status Report'!B:AP,41,0)</f>
        <v>2</v>
      </c>
      <c r="O39" s="33" t="str">
        <f>VLOOKUP(A39,'Status Report'!B:AQ,42,0)</f>
        <v>FOB Ningbo</v>
      </c>
      <c r="P39" s="33" t="str">
        <f>VLOOKUP(A39,'Status Report'!B:AR,43,0)</f>
        <v>DAP Yantian</v>
      </c>
      <c r="Q39" s="38">
        <f t="shared" ca="1" si="0"/>
        <v>45848</v>
      </c>
      <c r="R39" s="38">
        <f t="shared" ca="1" si="1"/>
        <v>45913</v>
      </c>
      <c r="S39" s="38">
        <f t="shared" ca="1" si="2"/>
        <v>45918</v>
      </c>
      <c r="T39" s="69"/>
    </row>
    <row r="40" spans="1:20" x14ac:dyDescent="0.25">
      <c r="A40" s="30">
        <v>88023584</v>
      </c>
      <c r="B40" s="30" t="s">
        <v>137</v>
      </c>
      <c r="C40" s="80">
        <f>VLOOKUP(A40,'Status Report'!B:G,6,0)</f>
        <v>408</v>
      </c>
      <c r="D40" s="118">
        <v>408</v>
      </c>
      <c r="E40" s="30">
        <f>VLOOKUP(A40,'Supply Chain'!A:F,6,0)</f>
        <v>0</v>
      </c>
      <c r="F40" s="30">
        <f>VLOOKUP(A40,'Supply Chain'!A:G,7,0)</f>
        <v>0</v>
      </c>
      <c r="G40" s="84"/>
      <c r="H40" s="81">
        <f>VLOOKUP(A40,'Status Report'!B:AC,28,0)</f>
        <v>65</v>
      </c>
      <c r="I40" s="81">
        <f>VLOOKUP(A40,'Status Report'!B:AD,29,0)</f>
        <v>70</v>
      </c>
      <c r="J40" s="30">
        <f>VLOOKUP(K40,[1]Diversen!$A:$B,2,0)</f>
        <v>101140</v>
      </c>
      <c r="K40" s="30" t="str">
        <f>VLOOKUP(A40,'Status Report'!B:T,19,0)</f>
        <v>Asian Sourcing Link</v>
      </c>
      <c r="L40" s="82">
        <f>VLOOKUP(A40,'Status Report'!B:AG,32,0)</f>
        <v>6.8</v>
      </c>
      <c r="M40" s="82">
        <f>VLOOKUP(A40,'Status Report'!B:AI,34,0)</f>
        <v>8.1999999999999993</v>
      </c>
      <c r="N40" s="39">
        <f>VLOOKUP(A40,'Status Report'!B:AP,41,0)</f>
        <v>2</v>
      </c>
      <c r="O40" s="33" t="str">
        <f>VLOOKUP(A40,'Status Report'!B:AQ,42,0)</f>
        <v>FOB Shenzhen</v>
      </c>
      <c r="P40" s="33" t="str">
        <f>VLOOKUP(A40,'Status Report'!B:AR,43,0)</f>
        <v>DAP Yantian</v>
      </c>
      <c r="Q40" s="38">
        <f t="shared" ca="1" si="0"/>
        <v>45848</v>
      </c>
      <c r="R40" s="38">
        <f t="shared" ca="1" si="1"/>
        <v>45913</v>
      </c>
      <c r="S40" s="38">
        <f t="shared" ca="1" si="2"/>
        <v>45918</v>
      </c>
      <c r="T40" s="119">
        <f ca="1">R40+49</f>
        <v>45962</v>
      </c>
    </row>
    <row r="41" spans="1:20" x14ac:dyDescent="0.25">
      <c r="A41" s="30">
        <v>88023586</v>
      </c>
      <c r="B41" s="30" t="s">
        <v>138</v>
      </c>
      <c r="C41" s="80">
        <f>VLOOKUP(A41,'Status Report'!B:G,6,0)</f>
        <v>184</v>
      </c>
      <c r="D41" s="118">
        <f>VLOOKUP(A41,'Supply Chain'!A:E,5,0)</f>
        <v>184</v>
      </c>
      <c r="E41" s="30">
        <f>VLOOKUP(A41,'Supply Chain'!A:F,6,0)</f>
        <v>0</v>
      </c>
      <c r="F41" s="30">
        <f>VLOOKUP(A41,'Supply Chain'!A:G,7,0)</f>
        <v>0</v>
      </c>
      <c r="G41" s="84"/>
      <c r="H41" s="81">
        <f>VLOOKUP(A41,'Status Report'!B:AC,28,0)</f>
        <v>70</v>
      </c>
      <c r="I41" s="81">
        <f>VLOOKUP(A41,'Status Report'!B:AD,29,0)</f>
        <v>77</v>
      </c>
      <c r="J41" s="30">
        <f>VLOOKUP(K41,[1]Diversen!$A:$B,2,0)</f>
        <v>101140</v>
      </c>
      <c r="K41" s="30" t="str">
        <f>VLOOKUP(A41,'Status Report'!B:T,19,0)</f>
        <v>Asian Sourcing Link</v>
      </c>
      <c r="L41" s="82">
        <f>VLOOKUP(A41,'Status Report'!B:AG,32,0)</f>
        <v>47</v>
      </c>
      <c r="M41" s="82">
        <f>VLOOKUP(A41,'Status Report'!B:AI,34,0)</f>
        <v>49.5</v>
      </c>
      <c r="N41" s="39">
        <f>VLOOKUP(A41,'Status Report'!B:AP,41,0)</f>
        <v>1</v>
      </c>
      <c r="O41" s="33" t="str">
        <f>VLOOKUP(A41,'Status Report'!B:AQ,42,0)</f>
        <v>FOB Guangzhou</v>
      </c>
      <c r="P41" s="33" t="str">
        <f>VLOOKUP(A41,'Status Report'!B:AR,43,0)</f>
        <v>DAP Yantian</v>
      </c>
      <c r="Q41" s="38">
        <f t="shared" ca="1" si="0"/>
        <v>45848</v>
      </c>
      <c r="R41" s="38">
        <f t="shared" ca="1" si="1"/>
        <v>45918</v>
      </c>
      <c r="S41" s="38">
        <f t="shared" ca="1" si="2"/>
        <v>45925</v>
      </c>
      <c r="T41" s="119">
        <f ca="1">R41</f>
        <v>45918</v>
      </c>
    </row>
    <row r="42" spans="1:20" x14ac:dyDescent="0.25">
      <c r="A42" s="30">
        <v>88024218</v>
      </c>
      <c r="B42" s="30" t="s">
        <v>161</v>
      </c>
      <c r="C42" s="80">
        <f>VLOOKUP(A42,'Status Report'!B:G,6,0)</f>
        <v>203</v>
      </c>
      <c r="D42" s="118">
        <f>VLOOKUP(A42,'Supply Chain'!A:E,5,0)</f>
        <v>203</v>
      </c>
      <c r="E42" s="30">
        <f>VLOOKUP(A42,'Supply Chain'!A:F,6,0)</f>
        <v>0</v>
      </c>
      <c r="F42" s="30">
        <f>VLOOKUP(A42,'Supply Chain'!A:G,7,0)</f>
        <v>0</v>
      </c>
      <c r="G42" s="84"/>
      <c r="H42" s="81">
        <f>VLOOKUP(A42,'Status Report'!B:AC,28,0)</f>
        <v>70</v>
      </c>
      <c r="I42" s="81">
        <f>VLOOKUP(A42,'Status Report'!B:AD,29,0)</f>
        <v>75</v>
      </c>
      <c r="J42" s="30">
        <f>VLOOKUP(K42,[1]Diversen!$A:$B,2,0)</f>
        <v>101140</v>
      </c>
      <c r="K42" s="30" t="str">
        <f>VLOOKUP(A42,'Status Report'!B:T,19,0)</f>
        <v>Asian Sourcing Link</v>
      </c>
      <c r="L42" s="82">
        <f>VLOOKUP(A42,'Status Report'!B:AG,32,0)</f>
        <v>147.6</v>
      </c>
      <c r="M42" s="82">
        <f>VLOOKUP(A42,'Status Report'!B:AI,34,0)</f>
        <v>162.6</v>
      </c>
      <c r="N42" s="39">
        <f>VLOOKUP(A42,'Status Report'!B:AP,41,0)</f>
        <v>3</v>
      </c>
      <c r="O42" s="33" t="str">
        <f>VLOOKUP(A42,'Status Report'!B:AQ,42,0)</f>
        <v>FOB Ningbo</v>
      </c>
      <c r="P42" s="33" t="str">
        <f>VLOOKUP(A42,'Status Report'!B:AR,43,0)</f>
        <v>DAP Yantian</v>
      </c>
      <c r="Q42" s="38">
        <f t="shared" ca="1" si="0"/>
        <v>45848</v>
      </c>
      <c r="R42" s="38">
        <f t="shared" ca="1" si="1"/>
        <v>45918</v>
      </c>
      <c r="S42" s="38">
        <f t="shared" ca="1" si="2"/>
        <v>45923</v>
      </c>
      <c r="T42" s="69"/>
    </row>
    <row r="43" spans="1:20" x14ac:dyDescent="0.25">
      <c r="A43" s="30">
        <v>88026294</v>
      </c>
      <c r="B43" s="30" t="s">
        <v>277</v>
      </c>
      <c r="C43" s="80">
        <f>VLOOKUP(A43,'Status Report'!B:G,6,0)</f>
        <v>500</v>
      </c>
      <c r="D43" s="118">
        <v>500</v>
      </c>
      <c r="E43" s="30">
        <f>VLOOKUP(A43,'Supply Chain'!A:F,6,0)</f>
        <v>0</v>
      </c>
      <c r="F43" s="30">
        <f>VLOOKUP(A43,'Supply Chain'!A:G,7,0)</f>
        <v>0</v>
      </c>
      <c r="G43" s="84"/>
      <c r="H43" s="81">
        <f>VLOOKUP(A43,'Status Report'!B:AC,28,0)</f>
        <v>50</v>
      </c>
      <c r="I43" s="81">
        <f>VLOOKUP(A43,'Status Report'!B:AD,29,0)</f>
        <v>55</v>
      </c>
      <c r="J43" s="30">
        <f>VLOOKUP(K43,[1]Diversen!$A:$B,2,0)</f>
        <v>101140</v>
      </c>
      <c r="K43" s="30" t="str">
        <f>VLOOKUP(A43,'Status Report'!B:T,19,0)</f>
        <v>Asian Sourcing Link</v>
      </c>
      <c r="L43" s="82">
        <f>VLOOKUP(A43,'Status Report'!B:AG,32,0)</f>
        <v>28.3</v>
      </c>
      <c r="M43" s="82">
        <f>VLOOKUP(A43,'Status Report'!B:AI,34,0)</f>
        <v>30.5</v>
      </c>
      <c r="N43" s="39">
        <f>VLOOKUP(A43,'Status Report'!B:AP,41,0)</f>
        <v>3</v>
      </c>
      <c r="O43" s="33" t="str">
        <f>VLOOKUP(A43,'Status Report'!B:AQ,42,0)</f>
        <v>FOB Shenzhen</v>
      </c>
      <c r="P43" s="33" t="str">
        <f>VLOOKUP(A43,'Status Report'!B:AR,43,0)</f>
        <v>DAP Yantian</v>
      </c>
      <c r="Q43" s="38">
        <f t="shared" ca="1" si="0"/>
        <v>45848</v>
      </c>
      <c r="R43" s="38">
        <f t="shared" ca="1" si="1"/>
        <v>45898</v>
      </c>
      <c r="S43" s="38">
        <f t="shared" ca="1" si="2"/>
        <v>45903</v>
      </c>
      <c r="T43" s="69"/>
    </row>
    <row r="44" spans="1:20" x14ac:dyDescent="0.25">
      <c r="A44" s="30">
        <v>88026557</v>
      </c>
      <c r="B44" s="30" t="s">
        <v>369</v>
      </c>
      <c r="C44" s="80">
        <f>VLOOKUP(A44,'Status Report'!B:G,6,0)</f>
        <v>3</v>
      </c>
      <c r="D44" s="118">
        <f>VLOOKUP(A44,'Supply Chain'!A:E,5,0)</f>
        <v>3</v>
      </c>
      <c r="E44" s="30">
        <f>VLOOKUP(A44,'Supply Chain'!A:F,6,0)</f>
        <v>0</v>
      </c>
      <c r="F44" s="30">
        <f>VLOOKUP(A44,'Supply Chain'!A:G,7,0)</f>
        <v>0</v>
      </c>
      <c r="G44" s="84"/>
      <c r="H44" s="81">
        <f>VLOOKUP(A44,'Status Report'!B:AC,28,0)</f>
        <v>60</v>
      </c>
      <c r="I44" s="81">
        <f>VLOOKUP(A44,'Status Report'!B:AD,29,0)</f>
        <v>70</v>
      </c>
      <c r="J44" s="30">
        <f>VLOOKUP(K44,[1]Diversen!$A:$B,2,0)</f>
        <v>101140</v>
      </c>
      <c r="K44" s="30" t="str">
        <f>VLOOKUP(A44,'Status Report'!B:T,19,0)</f>
        <v>Asian Sourcing Link</v>
      </c>
      <c r="L44" s="82">
        <f>VLOOKUP(A44,'Status Report'!B:AG,32,0)</f>
        <v>25.25</v>
      </c>
      <c r="M44" s="82">
        <f>VLOOKUP(A44,'Status Report'!B:AI,34,0)</f>
        <v>26.25</v>
      </c>
      <c r="N44" s="39">
        <f>VLOOKUP(A44,'Status Report'!B:AP,41,0)</f>
        <v>1</v>
      </c>
      <c r="O44" s="33" t="str">
        <f>VLOOKUP(A44,'Status Report'!B:AQ,42,0)</f>
        <v>FOB Shanghai</v>
      </c>
      <c r="P44" s="33" t="str">
        <f>VLOOKUP(A44,'Status Report'!B:AR,43,0)</f>
        <v>DAP Yantian</v>
      </c>
      <c r="Q44" s="38">
        <f t="shared" ca="1" si="0"/>
        <v>45848</v>
      </c>
      <c r="R44" s="38">
        <f t="shared" ca="1" si="1"/>
        <v>45908</v>
      </c>
      <c r="S44" s="38">
        <f t="shared" ca="1" si="2"/>
        <v>45918</v>
      </c>
    </row>
    <row r="45" spans="1:20" x14ac:dyDescent="0.25">
      <c r="A45" s="30">
        <v>88026558</v>
      </c>
      <c r="B45" s="30" t="s">
        <v>370</v>
      </c>
      <c r="C45" s="80">
        <f>VLOOKUP(A45,'Status Report'!B:G,6,0)</f>
        <v>105</v>
      </c>
      <c r="D45" s="118">
        <f>VLOOKUP(A45,'Supply Chain'!A:E,5,0)</f>
        <v>105</v>
      </c>
      <c r="E45" s="30">
        <f>VLOOKUP(A45,'Supply Chain'!A:F,6,0)</f>
        <v>0</v>
      </c>
      <c r="F45" s="30">
        <f>VLOOKUP(A45,'Supply Chain'!A:G,7,0)</f>
        <v>0</v>
      </c>
      <c r="G45" s="84"/>
      <c r="H45" s="81">
        <f>VLOOKUP(A45,'Status Report'!B:AC,28,0)</f>
        <v>60</v>
      </c>
      <c r="I45" s="81">
        <f>VLOOKUP(A45,'Status Report'!B:AD,29,0)</f>
        <v>70</v>
      </c>
      <c r="J45" s="30">
        <f>VLOOKUP(K45,[1]Diversen!$A:$B,2,0)</f>
        <v>101140</v>
      </c>
      <c r="K45" s="30" t="str">
        <f>VLOOKUP(A45,'Status Report'!B:T,19,0)</f>
        <v>Asian Sourcing Link</v>
      </c>
      <c r="L45" s="82">
        <f>VLOOKUP(A45,'Status Report'!B:AG,32,0)</f>
        <v>25.25</v>
      </c>
      <c r="M45" s="82">
        <f>VLOOKUP(A45,'Status Report'!B:AI,34,0)</f>
        <v>26.25</v>
      </c>
      <c r="N45" s="39">
        <f>VLOOKUP(A45,'Status Report'!B:AP,41,0)</f>
        <v>1</v>
      </c>
      <c r="O45" s="33" t="str">
        <f>VLOOKUP(A45,'Status Report'!B:AQ,42,0)</f>
        <v>FOB Shanghai</v>
      </c>
      <c r="P45" s="33" t="str">
        <f>VLOOKUP(A45,'Status Report'!B:AR,43,0)</f>
        <v>DAP Yantian</v>
      </c>
      <c r="Q45" s="38">
        <f t="shared" ca="1" si="0"/>
        <v>45848</v>
      </c>
      <c r="R45" s="38">
        <f t="shared" ca="1" si="1"/>
        <v>45908</v>
      </c>
      <c r="S45" s="38">
        <f t="shared" ca="1" si="2"/>
        <v>45918</v>
      </c>
    </row>
    <row r="46" spans="1:20" x14ac:dyDescent="0.25">
      <c r="A46" s="30">
        <v>88026559</v>
      </c>
      <c r="B46" s="30" t="s">
        <v>371</v>
      </c>
      <c r="C46" s="80">
        <f>VLOOKUP(A46,'Status Report'!B:G,6,0)</f>
        <v>5</v>
      </c>
      <c r="D46" s="118">
        <f>VLOOKUP(A46,'Supply Chain'!A:E,5,0)</f>
        <v>5</v>
      </c>
      <c r="E46" s="30">
        <f>VLOOKUP(A46,'Supply Chain'!A:F,6,0)</f>
        <v>0</v>
      </c>
      <c r="F46" s="30">
        <f>VLOOKUP(A46,'Supply Chain'!A:G,7,0)</f>
        <v>0</v>
      </c>
      <c r="G46" s="84"/>
      <c r="H46" s="81">
        <f>VLOOKUP(A46,'Status Report'!B:AC,28,0)</f>
        <v>60</v>
      </c>
      <c r="I46" s="81">
        <f>VLOOKUP(A46,'Status Report'!B:AD,29,0)</f>
        <v>70</v>
      </c>
      <c r="J46" s="30">
        <f>VLOOKUP(K46,[1]Diversen!$A:$B,2,0)</f>
        <v>101140</v>
      </c>
      <c r="K46" s="30" t="str">
        <f>VLOOKUP(A46,'Status Report'!B:T,19,0)</f>
        <v>Asian Sourcing Link</v>
      </c>
      <c r="L46" s="82">
        <f>VLOOKUP(A46,'Status Report'!B:AG,32,0)</f>
        <v>25.25</v>
      </c>
      <c r="M46" s="82">
        <f>VLOOKUP(A46,'Status Report'!B:AI,34,0)</f>
        <v>26.25</v>
      </c>
      <c r="N46" s="39">
        <f>VLOOKUP(A46,'Status Report'!B:AP,41,0)</f>
        <v>1</v>
      </c>
      <c r="O46" s="33" t="str">
        <f>VLOOKUP(A46,'Status Report'!B:AQ,42,0)</f>
        <v>FOB Shanghai</v>
      </c>
      <c r="P46" s="33" t="str">
        <f>VLOOKUP(A46,'Status Report'!B:AR,43,0)</f>
        <v>DAP Yantian</v>
      </c>
      <c r="Q46" s="38">
        <f t="shared" ca="1" si="0"/>
        <v>45848</v>
      </c>
      <c r="R46" s="38">
        <f t="shared" ca="1" si="1"/>
        <v>45908</v>
      </c>
      <c r="S46" s="38">
        <f t="shared" ca="1" si="2"/>
        <v>45918</v>
      </c>
    </row>
    <row r="47" spans="1:20" x14ac:dyDescent="0.25">
      <c r="A47" s="30">
        <v>88026560</v>
      </c>
      <c r="B47" s="30" t="s">
        <v>372</v>
      </c>
      <c r="C47" s="80">
        <f>VLOOKUP(A47,'Status Report'!B:G,6,0)</f>
        <v>1</v>
      </c>
      <c r="D47" s="118">
        <f>VLOOKUP(A47,'Supply Chain'!A:E,5,0)</f>
        <v>1</v>
      </c>
      <c r="E47" s="30">
        <f>VLOOKUP(A47,'Supply Chain'!A:F,6,0)</f>
        <v>0</v>
      </c>
      <c r="F47" s="30">
        <f>VLOOKUP(A47,'Supply Chain'!A:G,7,0)</f>
        <v>0</v>
      </c>
      <c r="G47" s="84"/>
      <c r="H47" s="81">
        <f>VLOOKUP(A47,'Status Report'!B:AC,28,0)</f>
        <v>60</v>
      </c>
      <c r="I47" s="81">
        <f>VLOOKUP(A47,'Status Report'!B:AD,29,0)</f>
        <v>70</v>
      </c>
      <c r="J47" s="30">
        <f>VLOOKUP(K47,[1]Diversen!$A:$B,2,0)</f>
        <v>101140</v>
      </c>
      <c r="K47" s="30" t="str">
        <f>VLOOKUP(A47,'Status Report'!B:T,19,0)</f>
        <v>Asian Sourcing Link</v>
      </c>
      <c r="L47" s="82">
        <f>VLOOKUP(A47,'Status Report'!B:AG,32,0)</f>
        <v>25.25</v>
      </c>
      <c r="M47" s="82">
        <f>VLOOKUP(A47,'Status Report'!B:AI,34,0)</f>
        <v>26.25</v>
      </c>
      <c r="N47" s="39">
        <f>VLOOKUP(A47,'Status Report'!B:AP,41,0)</f>
        <v>1</v>
      </c>
      <c r="O47" s="33" t="str">
        <f>VLOOKUP(A47,'Status Report'!B:AQ,42,0)</f>
        <v>FOB Shanghai</v>
      </c>
      <c r="P47" s="33" t="str">
        <f>VLOOKUP(A47,'Status Report'!B:AR,43,0)</f>
        <v>DAP Yantian</v>
      </c>
      <c r="Q47" s="38">
        <f t="shared" ref="Q47:Q110" ca="1" si="3">TODAY()</f>
        <v>45848</v>
      </c>
      <c r="R47" s="38">
        <f t="shared" ref="R47:R110" ca="1" si="4">Q47+H47</f>
        <v>45908</v>
      </c>
      <c r="S47" s="38">
        <f t="shared" ca="1" si="2"/>
        <v>45918</v>
      </c>
    </row>
    <row r="48" spans="1:20" x14ac:dyDescent="0.25">
      <c r="A48" s="30">
        <v>88026561</v>
      </c>
      <c r="B48" s="30" t="s">
        <v>373</v>
      </c>
      <c r="C48" s="80">
        <f>VLOOKUP(A48,'Status Report'!B:G,6,0)</f>
        <v>1</v>
      </c>
      <c r="D48" s="118">
        <f>VLOOKUP(A48,'Supply Chain'!A:E,5,0)</f>
        <v>1</v>
      </c>
      <c r="E48" s="30">
        <f>VLOOKUP(A48,'Supply Chain'!A:F,6,0)</f>
        <v>0</v>
      </c>
      <c r="F48" s="30">
        <f>VLOOKUP(A48,'Supply Chain'!A:G,7,0)</f>
        <v>0</v>
      </c>
      <c r="G48" s="84"/>
      <c r="H48" s="81">
        <f>VLOOKUP(A48,'Status Report'!B:AC,28,0)</f>
        <v>60</v>
      </c>
      <c r="I48" s="81">
        <f>VLOOKUP(A48,'Status Report'!B:AD,29,0)</f>
        <v>70</v>
      </c>
      <c r="J48" s="30">
        <f>VLOOKUP(K48,[1]Diversen!$A:$B,2,0)</f>
        <v>101140</v>
      </c>
      <c r="K48" s="30" t="str">
        <f>VLOOKUP(A48,'Status Report'!B:T,19,0)</f>
        <v>Asian Sourcing Link</v>
      </c>
      <c r="L48" s="82">
        <f>VLOOKUP(A48,'Status Report'!B:AG,32,0)</f>
        <v>25.25</v>
      </c>
      <c r="M48" s="82">
        <f>VLOOKUP(A48,'Status Report'!B:AI,34,0)</f>
        <v>26.25</v>
      </c>
      <c r="N48" s="39">
        <f>VLOOKUP(A48,'Status Report'!B:AP,41,0)</f>
        <v>1</v>
      </c>
      <c r="O48" s="33" t="str">
        <f>VLOOKUP(A48,'Status Report'!B:AQ,42,0)</f>
        <v>FOB Shanghai</v>
      </c>
      <c r="P48" s="33" t="str">
        <f>VLOOKUP(A48,'Status Report'!B:AR,43,0)</f>
        <v>DAP Yantian</v>
      </c>
      <c r="Q48" s="38">
        <f t="shared" ca="1" si="3"/>
        <v>45848</v>
      </c>
      <c r="R48" s="38">
        <f t="shared" ca="1" si="4"/>
        <v>45908</v>
      </c>
      <c r="S48" s="38">
        <f t="shared" ca="1" si="2"/>
        <v>45918</v>
      </c>
    </row>
    <row r="49" spans="1:19" x14ac:dyDescent="0.25">
      <c r="A49" s="30">
        <v>88026563</v>
      </c>
      <c r="B49" s="30" t="s">
        <v>375</v>
      </c>
      <c r="C49" s="80">
        <f>VLOOKUP(A49,'Status Report'!B:G,6,0)</f>
        <v>73</v>
      </c>
      <c r="D49" s="118">
        <f>VLOOKUP(A49,'Supply Chain'!A:E,5,0)</f>
        <v>73</v>
      </c>
      <c r="E49" s="30">
        <f>VLOOKUP(A49,'Supply Chain'!A:F,6,0)</f>
        <v>0</v>
      </c>
      <c r="F49" s="30">
        <f>VLOOKUP(A49,'Supply Chain'!A:G,7,0)</f>
        <v>0</v>
      </c>
      <c r="G49" s="84"/>
      <c r="H49" s="81">
        <f>VLOOKUP(A49,'Status Report'!B:AC,28,0)</f>
        <v>50</v>
      </c>
      <c r="I49" s="81">
        <f>VLOOKUP(A49,'Status Report'!B:AD,29,0)</f>
        <v>55</v>
      </c>
      <c r="J49" s="30">
        <f>VLOOKUP(K49,[1]Diversen!$A:$B,2,0)</f>
        <v>101140</v>
      </c>
      <c r="K49" s="30" t="str">
        <f>VLOOKUP(A49,'Status Report'!B:T,19,0)</f>
        <v>Asian Sourcing Link</v>
      </c>
      <c r="L49" s="82">
        <f>VLOOKUP(A49,'Status Report'!B:AG,32,0)</f>
        <v>38.5</v>
      </c>
      <c r="M49" s="82">
        <f>VLOOKUP(A49,'Status Report'!B:AI,34,0)</f>
        <v>39.5</v>
      </c>
      <c r="N49" s="39">
        <f>VLOOKUP(A49,'Status Report'!B:AP,41,0)</f>
        <v>1</v>
      </c>
      <c r="O49" s="33" t="str">
        <f>VLOOKUP(A49,'Status Report'!B:AQ,42,0)</f>
        <v>FOB Shenzhen</v>
      </c>
      <c r="P49" s="33" t="str">
        <f>VLOOKUP(A49,'Status Report'!B:AR,43,0)</f>
        <v>DAP Yantian</v>
      </c>
      <c r="Q49" s="38">
        <f t="shared" ca="1" si="3"/>
        <v>45848</v>
      </c>
      <c r="R49" s="38">
        <f t="shared" ca="1" si="4"/>
        <v>45898</v>
      </c>
      <c r="S49" s="38">
        <f t="shared" ca="1" si="2"/>
        <v>45903</v>
      </c>
    </row>
    <row r="50" spans="1:19" x14ac:dyDescent="0.25">
      <c r="A50" s="30">
        <v>88026566</v>
      </c>
      <c r="B50" s="30" t="s">
        <v>378</v>
      </c>
      <c r="C50" s="80">
        <f>VLOOKUP(A50,'Status Report'!B:G,6,0)</f>
        <v>97</v>
      </c>
      <c r="D50" s="118">
        <f>VLOOKUP(A50,'Supply Chain'!A:E,5,0)</f>
        <v>97</v>
      </c>
      <c r="E50" s="30">
        <f>VLOOKUP(A50,'Supply Chain'!A:F,6,0)</f>
        <v>0</v>
      </c>
      <c r="F50" s="30">
        <f>VLOOKUP(A50,'Supply Chain'!A:G,7,0)</f>
        <v>0</v>
      </c>
      <c r="G50" s="84"/>
      <c r="H50" s="81">
        <f>VLOOKUP(A50,'Status Report'!B:AC,28,0)</f>
        <v>60</v>
      </c>
      <c r="I50" s="81">
        <f>VLOOKUP(A50,'Status Report'!B:AD,29,0)</f>
        <v>70</v>
      </c>
      <c r="J50" s="30">
        <f>VLOOKUP(K50,[1]Diversen!$A:$B,2,0)</f>
        <v>101140</v>
      </c>
      <c r="K50" s="30" t="str">
        <f>VLOOKUP(A50,'Status Report'!B:T,19,0)</f>
        <v>Asian Sourcing Link</v>
      </c>
      <c r="L50" s="82">
        <f>VLOOKUP(A50,'Status Report'!B:AG,32,0)</f>
        <v>21.5</v>
      </c>
      <c r="M50" s="82">
        <f>VLOOKUP(A50,'Status Report'!B:AI,34,0)</f>
        <v>22</v>
      </c>
      <c r="N50" s="39">
        <f>VLOOKUP(A50,'Status Report'!B:AP,41,0)</f>
        <v>3</v>
      </c>
      <c r="O50" s="33" t="str">
        <f>VLOOKUP(A50,'Status Report'!B:AQ,42,0)</f>
        <v>FOB Shanghai</v>
      </c>
      <c r="P50" s="33" t="str">
        <f>VLOOKUP(A50,'Status Report'!B:AR,43,0)</f>
        <v>DAP Yantian</v>
      </c>
      <c r="Q50" s="38">
        <f t="shared" ca="1" si="3"/>
        <v>45848</v>
      </c>
      <c r="R50" s="38">
        <f t="shared" ca="1" si="4"/>
        <v>45908</v>
      </c>
      <c r="S50" s="38">
        <f t="shared" ca="1" si="2"/>
        <v>45918</v>
      </c>
    </row>
    <row r="51" spans="1:19" x14ac:dyDescent="0.25">
      <c r="A51" s="30">
        <v>88026567</v>
      </c>
      <c r="B51" s="30" t="s">
        <v>379</v>
      </c>
      <c r="C51" s="80">
        <f>VLOOKUP(A51,'Status Report'!B:G,6,0)</f>
        <v>336</v>
      </c>
      <c r="D51" s="118">
        <f>VLOOKUP(A51,'Supply Chain'!A:E,5,0)</f>
        <v>336</v>
      </c>
      <c r="E51" s="30">
        <f>VLOOKUP(A51,'Supply Chain'!A:F,6,0)</f>
        <v>0</v>
      </c>
      <c r="F51" s="30">
        <f>VLOOKUP(A51,'Supply Chain'!A:G,7,0)</f>
        <v>0</v>
      </c>
      <c r="G51" s="84"/>
      <c r="H51" s="81">
        <f>VLOOKUP(A51,'Status Report'!B:AC,28,0)</f>
        <v>60</v>
      </c>
      <c r="I51" s="81">
        <f>VLOOKUP(A51,'Status Report'!B:AD,29,0)</f>
        <v>70</v>
      </c>
      <c r="J51" s="30">
        <f>VLOOKUP(K51,[1]Diversen!$A:$B,2,0)</f>
        <v>101140</v>
      </c>
      <c r="K51" s="30" t="str">
        <f>VLOOKUP(A51,'Status Report'!B:T,19,0)</f>
        <v>Asian Sourcing Link</v>
      </c>
      <c r="L51" s="82">
        <f>VLOOKUP(A51,'Status Report'!B:AG,32,0)</f>
        <v>21.5</v>
      </c>
      <c r="M51" s="82">
        <f>VLOOKUP(A51,'Status Report'!B:AI,34,0)</f>
        <v>22</v>
      </c>
      <c r="N51" s="39">
        <f>VLOOKUP(A51,'Status Report'!B:AP,41,0)</f>
        <v>3</v>
      </c>
      <c r="O51" s="33" t="str">
        <f>VLOOKUP(A51,'Status Report'!B:AQ,42,0)</f>
        <v>FOB Shanghai</v>
      </c>
      <c r="P51" s="33" t="str">
        <f>VLOOKUP(A51,'Status Report'!B:AR,43,0)</f>
        <v>DAP Yantian</v>
      </c>
      <c r="Q51" s="38">
        <f t="shared" ca="1" si="3"/>
        <v>45848</v>
      </c>
      <c r="R51" s="38">
        <f t="shared" ca="1" si="4"/>
        <v>45908</v>
      </c>
      <c r="S51" s="38">
        <f t="shared" ca="1" si="2"/>
        <v>45918</v>
      </c>
    </row>
    <row r="52" spans="1:19" x14ac:dyDescent="0.25">
      <c r="A52" s="30">
        <v>88026568</v>
      </c>
      <c r="B52" s="30" t="s">
        <v>380</v>
      </c>
      <c r="C52" s="80">
        <f>VLOOKUP(A52,'Status Report'!B:G,6,0)</f>
        <v>483</v>
      </c>
      <c r="D52" s="118">
        <f>VLOOKUP(A52,'Supply Chain'!A:E,5,0)</f>
        <v>483</v>
      </c>
      <c r="E52" s="30">
        <f>VLOOKUP(A52,'Supply Chain'!A:F,6,0)</f>
        <v>0</v>
      </c>
      <c r="F52" s="30">
        <f>VLOOKUP(A52,'Supply Chain'!A:G,7,0)</f>
        <v>0</v>
      </c>
      <c r="G52" s="84"/>
      <c r="H52" s="81">
        <f>VLOOKUP(A52,'Status Report'!B:AC,28,0)</f>
        <v>60</v>
      </c>
      <c r="I52" s="81">
        <f>VLOOKUP(A52,'Status Report'!B:AD,29,0)</f>
        <v>70</v>
      </c>
      <c r="J52" s="30">
        <f>VLOOKUP(K52,[1]Diversen!$A:$B,2,0)</f>
        <v>101140</v>
      </c>
      <c r="K52" s="30" t="str">
        <f>VLOOKUP(A52,'Status Report'!B:T,19,0)</f>
        <v>Asian Sourcing Link</v>
      </c>
      <c r="L52" s="82">
        <f>VLOOKUP(A52,'Status Report'!B:AG,32,0)</f>
        <v>21.5</v>
      </c>
      <c r="M52" s="82">
        <f>VLOOKUP(A52,'Status Report'!B:AI,34,0)</f>
        <v>22</v>
      </c>
      <c r="N52" s="39">
        <f>VLOOKUP(A52,'Status Report'!B:AP,41,0)</f>
        <v>3</v>
      </c>
      <c r="O52" s="33" t="str">
        <f>VLOOKUP(A52,'Status Report'!B:AQ,42,0)</f>
        <v>FOB Shanghai</v>
      </c>
      <c r="P52" s="33" t="str">
        <f>VLOOKUP(A52,'Status Report'!B:AR,43,0)</f>
        <v>DAP Yantian</v>
      </c>
      <c r="Q52" s="38">
        <f t="shared" ca="1" si="3"/>
        <v>45848</v>
      </c>
      <c r="R52" s="38">
        <f t="shared" ca="1" si="4"/>
        <v>45908</v>
      </c>
      <c r="S52" s="38">
        <f t="shared" ca="1" si="2"/>
        <v>45918</v>
      </c>
    </row>
    <row r="53" spans="1:19" x14ac:dyDescent="0.25">
      <c r="A53" s="30">
        <v>88026569</v>
      </c>
      <c r="B53" s="30" t="s">
        <v>381</v>
      </c>
      <c r="C53" s="80">
        <f>VLOOKUP(A53,'Status Report'!B:G,6,0)</f>
        <v>263</v>
      </c>
      <c r="D53" s="118">
        <f>VLOOKUP(A53,'Supply Chain'!A:E,5,0)</f>
        <v>263</v>
      </c>
      <c r="E53" s="30">
        <f>VLOOKUP(A53,'Supply Chain'!A:F,6,0)</f>
        <v>0</v>
      </c>
      <c r="F53" s="30">
        <f>VLOOKUP(A53,'Supply Chain'!A:G,7,0)</f>
        <v>0</v>
      </c>
      <c r="G53" s="84"/>
      <c r="H53" s="81">
        <f>VLOOKUP(A53,'Status Report'!B:AC,28,0)</f>
        <v>60</v>
      </c>
      <c r="I53" s="81">
        <f>VLOOKUP(A53,'Status Report'!B:AD,29,0)</f>
        <v>70</v>
      </c>
      <c r="J53" s="30">
        <f>VLOOKUP(K53,[1]Diversen!$A:$B,2,0)</f>
        <v>101140</v>
      </c>
      <c r="K53" s="30" t="str">
        <f>VLOOKUP(A53,'Status Report'!B:T,19,0)</f>
        <v>Asian Sourcing Link</v>
      </c>
      <c r="L53" s="82">
        <f>VLOOKUP(A53,'Status Report'!B:AG,32,0)</f>
        <v>21.5</v>
      </c>
      <c r="M53" s="82">
        <f>VLOOKUP(A53,'Status Report'!B:AI,34,0)</f>
        <v>22</v>
      </c>
      <c r="N53" s="39">
        <f>VLOOKUP(A53,'Status Report'!B:AP,41,0)</f>
        <v>3</v>
      </c>
      <c r="O53" s="33" t="str">
        <f>VLOOKUP(A53,'Status Report'!B:AQ,42,0)</f>
        <v>FOB Shanghai</v>
      </c>
      <c r="P53" s="33" t="str">
        <f>VLOOKUP(A53,'Status Report'!B:AR,43,0)</f>
        <v>DAP Yantian</v>
      </c>
      <c r="Q53" s="38">
        <f t="shared" ca="1" si="3"/>
        <v>45848</v>
      </c>
      <c r="R53" s="38">
        <f t="shared" ca="1" si="4"/>
        <v>45908</v>
      </c>
      <c r="S53" s="38">
        <f t="shared" ca="1" si="2"/>
        <v>45918</v>
      </c>
    </row>
    <row r="54" spans="1:19" x14ac:dyDescent="0.25">
      <c r="A54" s="30">
        <v>88026570</v>
      </c>
      <c r="B54" s="30" t="s">
        <v>382</v>
      </c>
      <c r="C54" s="80">
        <f>VLOOKUP(A54,'Status Report'!B:G,6,0)</f>
        <v>32</v>
      </c>
      <c r="D54" s="118">
        <f>VLOOKUP(A54,'Supply Chain'!A:E,5,0)</f>
        <v>32</v>
      </c>
      <c r="E54" s="30">
        <f>VLOOKUP(A54,'Supply Chain'!A:F,6,0)</f>
        <v>0</v>
      </c>
      <c r="F54" s="30">
        <f>VLOOKUP(A54,'Supply Chain'!A:G,7,0)</f>
        <v>0</v>
      </c>
      <c r="G54" s="84"/>
      <c r="H54" s="81">
        <f>VLOOKUP(A54,'Status Report'!B:AC,28,0)</f>
        <v>60</v>
      </c>
      <c r="I54" s="81">
        <f>VLOOKUP(A54,'Status Report'!B:AD,29,0)</f>
        <v>70</v>
      </c>
      <c r="J54" s="30">
        <f>VLOOKUP(K54,[1]Diversen!$A:$B,2,0)</f>
        <v>101140</v>
      </c>
      <c r="K54" s="30" t="str">
        <f>VLOOKUP(A54,'Status Report'!B:T,19,0)</f>
        <v>Asian Sourcing Link</v>
      </c>
      <c r="L54" s="82">
        <f>VLOOKUP(A54,'Status Report'!B:AG,32,0)</f>
        <v>21.5</v>
      </c>
      <c r="M54" s="82">
        <f>VLOOKUP(A54,'Status Report'!B:AI,34,0)</f>
        <v>22</v>
      </c>
      <c r="N54" s="39">
        <f>VLOOKUP(A54,'Status Report'!B:AP,41,0)</f>
        <v>3</v>
      </c>
      <c r="O54" s="33" t="str">
        <f>VLOOKUP(A54,'Status Report'!B:AQ,42,0)</f>
        <v>FOB Shanghai</v>
      </c>
      <c r="P54" s="33" t="str">
        <f>VLOOKUP(A54,'Status Report'!B:AR,43,0)</f>
        <v>DAP Yantian</v>
      </c>
      <c r="Q54" s="38">
        <f t="shared" ca="1" si="3"/>
        <v>45848</v>
      </c>
      <c r="R54" s="38">
        <f t="shared" ca="1" si="4"/>
        <v>45908</v>
      </c>
      <c r="S54" s="38">
        <f t="shared" ca="1" si="2"/>
        <v>45918</v>
      </c>
    </row>
    <row r="55" spans="1:19" x14ac:dyDescent="0.25">
      <c r="A55" s="30">
        <v>88026590</v>
      </c>
      <c r="B55" s="30" t="s">
        <v>394</v>
      </c>
      <c r="C55" s="80">
        <f>VLOOKUP(A55,'Status Report'!B:G,6,0)</f>
        <v>100</v>
      </c>
      <c r="D55" s="118">
        <f>VLOOKUP(A55,'Supply Chain'!A:E,5,0)</f>
        <v>100</v>
      </c>
      <c r="E55" s="30">
        <f>VLOOKUP(A55,'Supply Chain'!A:F,6,0)</f>
        <v>0</v>
      </c>
      <c r="F55" s="30">
        <f>VLOOKUP(A55,'Supply Chain'!A:G,7,0)</f>
        <v>0</v>
      </c>
      <c r="G55" s="84"/>
      <c r="H55" s="81">
        <f>VLOOKUP(A55,'Status Report'!B:AC,28,0)</f>
        <v>60</v>
      </c>
      <c r="I55" s="81">
        <f>VLOOKUP(A55,'Status Report'!B:AD,29,0)</f>
        <v>70</v>
      </c>
      <c r="J55" s="30">
        <f>VLOOKUP(K55,[1]Diversen!$A:$B,2,0)</f>
        <v>101140</v>
      </c>
      <c r="K55" s="30" t="str">
        <f>VLOOKUP(A55,'Status Report'!B:T,19,0)</f>
        <v>Asian Sourcing Link</v>
      </c>
      <c r="L55" s="82">
        <f>VLOOKUP(A55,'Status Report'!B:AG,32,0)</f>
        <v>20</v>
      </c>
      <c r="M55" s="82">
        <f>VLOOKUP(A55,'Status Report'!B:AI,34,0)</f>
        <v>21.79</v>
      </c>
      <c r="N55" s="39">
        <f>VLOOKUP(A55,'Status Report'!B:AP,41,0)</f>
        <v>4</v>
      </c>
      <c r="O55" s="33" t="str">
        <f>VLOOKUP(A55,'Status Report'!B:AQ,42,0)</f>
        <v>FOB Shanghai</v>
      </c>
      <c r="P55" s="33" t="str">
        <f>VLOOKUP(A55,'Status Report'!B:AR,43,0)</f>
        <v>DAP Yantian</v>
      </c>
      <c r="Q55" s="38">
        <f t="shared" ca="1" si="3"/>
        <v>45848</v>
      </c>
      <c r="R55" s="38">
        <f t="shared" ca="1" si="4"/>
        <v>45908</v>
      </c>
      <c r="S55" s="38">
        <f t="shared" ca="1" si="2"/>
        <v>45918</v>
      </c>
    </row>
    <row r="56" spans="1:19" x14ac:dyDescent="0.25">
      <c r="A56" s="30">
        <v>88026591</v>
      </c>
      <c r="B56" s="30" t="s">
        <v>395</v>
      </c>
      <c r="C56" s="80">
        <f>VLOOKUP(A56,'Status Report'!B:G,6,0)</f>
        <v>303</v>
      </c>
      <c r="D56" s="118">
        <f>VLOOKUP(A56,'Supply Chain'!A:E,5,0)</f>
        <v>298</v>
      </c>
      <c r="E56" s="30">
        <f>VLOOKUP(A56,'Supply Chain'!A:F,6,0)</f>
        <v>5</v>
      </c>
      <c r="F56" s="30">
        <f>VLOOKUP(A56,'Supply Chain'!A:G,7,0)</f>
        <v>0</v>
      </c>
      <c r="G56" s="84"/>
      <c r="H56" s="81">
        <f>VLOOKUP(A56,'Status Report'!B:AC,28,0)</f>
        <v>60</v>
      </c>
      <c r="I56" s="81">
        <f>VLOOKUP(A56,'Status Report'!B:AD,29,0)</f>
        <v>70</v>
      </c>
      <c r="J56" s="30">
        <f>VLOOKUP(K56,[1]Diversen!$A:$B,2,0)</f>
        <v>101140</v>
      </c>
      <c r="K56" s="30" t="str">
        <f>VLOOKUP(A56,'Status Report'!B:T,19,0)</f>
        <v>Asian Sourcing Link</v>
      </c>
      <c r="L56" s="82">
        <f>VLOOKUP(A56,'Status Report'!B:AG,32,0)</f>
        <v>20</v>
      </c>
      <c r="M56" s="82">
        <f>VLOOKUP(A56,'Status Report'!B:AI,34,0)</f>
        <v>21.79</v>
      </c>
      <c r="N56" s="39">
        <f>VLOOKUP(A56,'Status Report'!B:AP,41,0)</f>
        <v>4</v>
      </c>
      <c r="O56" s="33" t="str">
        <f>VLOOKUP(A56,'Status Report'!B:AQ,42,0)</f>
        <v>FOB Shanghai</v>
      </c>
      <c r="P56" s="33" t="str">
        <f>VLOOKUP(A56,'Status Report'!B:AR,43,0)</f>
        <v>DAP Yantian</v>
      </c>
      <c r="Q56" s="38">
        <f t="shared" ca="1" si="3"/>
        <v>45848</v>
      </c>
      <c r="R56" s="38">
        <f t="shared" ca="1" si="4"/>
        <v>45908</v>
      </c>
      <c r="S56" s="38">
        <f t="shared" ca="1" si="2"/>
        <v>45918</v>
      </c>
    </row>
    <row r="57" spans="1:19" x14ac:dyDescent="0.25">
      <c r="A57" s="30">
        <v>88026592</v>
      </c>
      <c r="B57" s="30" t="s">
        <v>396</v>
      </c>
      <c r="C57" s="80">
        <f>VLOOKUP(A57,'Status Report'!B:G,6,0)</f>
        <v>378</v>
      </c>
      <c r="D57" s="118">
        <f>VLOOKUP(A57,'Supply Chain'!A:E,5,0)</f>
        <v>358</v>
      </c>
      <c r="E57" s="30">
        <f>VLOOKUP(A57,'Supply Chain'!A:F,6,0)</f>
        <v>20</v>
      </c>
      <c r="F57" s="30">
        <f>VLOOKUP(A57,'Supply Chain'!A:G,7,0)</f>
        <v>0</v>
      </c>
      <c r="G57" s="84"/>
      <c r="H57" s="81">
        <f>VLOOKUP(A57,'Status Report'!B:AC,28,0)</f>
        <v>60</v>
      </c>
      <c r="I57" s="81">
        <f>VLOOKUP(A57,'Status Report'!B:AD,29,0)</f>
        <v>70</v>
      </c>
      <c r="J57" s="30">
        <f>VLOOKUP(K57,[1]Diversen!$A:$B,2,0)</f>
        <v>101140</v>
      </c>
      <c r="K57" s="30" t="str">
        <f>VLOOKUP(A57,'Status Report'!B:T,19,0)</f>
        <v>Asian Sourcing Link</v>
      </c>
      <c r="L57" s="82">
        <f>VLOOKUP(A57,'Status Report'!B:AG,32,0)</f>
        <v>20</v>
      </c>
      <c r="M57" s="82">
        <f>VLOOKUP(A57,'Status Report'!B:AI,34,0)</f>
        <v>21.79</v>
      </c>
      <c r="N57" s="39">
        <f>VLOOKUP(A57,'Status Report'!B:AP,41,0)</f>
        <v>4</v>
      </c>
      <c r="O57" s="33" t="str">
        <f>VLOOKUP(A57,'Status Report'!B:AQ,42,0)</f>
        <v>FOB Shanghai</v>
      </c>
      <c r="P57" s="33" t="str">
        <f>VLOOKUP(A57,'Status Report'!B:AR,43,0)</f>
        <v>DAP Yantian</v>
      </c>
      <c r="Q57" s="38">
        <f t="shared" ca="1" si="3"/>
        <v>45848</v>
      </c>
      <c r="R57" s="38">
        <f t="shared" ca="1" si="4"/>
        <v>45908</v>
      </c>
      <c r="S57" s="38">
        <f t="shared" ca="1" si="2"/>
        <v>45918</v>
      </c>
    </row>
    <row r="58" spans="1:19" x14ac:dyDescent="0.25">
      <c r="A58" s="30">
        <v>88026593</v>
      </c>
      <c r="B58" s="30" t="s">
        <v>397</v>
      </c>
      <c r="C58" s="80">
        <f>VLOOKUP(A58,'Status Report'!B:G,6,0)</f>
        <v>273</v>
      </c>
      <c r="D58" s="118">
        <v>268</v>
      </c>
      <c r="E58" s="30">
        <f>VLOOKUP(A58,'Supply Chain'!A:F,6,0)</f>
        <v>5</v>
      </c>
      <c r="F58" s="30">
        <f>VLOOKUP(A58,'Supply Chain'!A:G,7,0)</f>
        <v>0</v>
      </c>
      <c r="G58" s="84"/>
      <c r="H58" s="81">
        <f>VLOOKUP(A58,'Status Report'!B:AC,28,0)</f>
        <v>60</v>
      </c>
      <c r="I58" s="81">
        <f>VLOOKUP(A58,'Status Report'!B:AD,29,0)</f>
        <v>70</v>
      </c>
      <c r="J58" s="30">
        <f>VLOOKUP(K58,[1]Diversen!$A:$B,2,0)</f>
        <v>101140</v>
      </c>
      <c r="K58" s="30" t="str">
        <f>VLOOKUP(A58,'Status Report'!B:T,19,0)</f>
        <v>Asian Sourcing Link</v>
      </c>
      <c r="L58" s="82">
        <f>VLOOKUP(A58,'Status Report'!B:AG,32,0)</f>
        <v>20</v>
      </c>
      <c r="M58" s="82">
        <f>VLOOKUP(A58,'Status Report'!B:AI,34,0)</f>
        <v>21.79</v>
      </c>
      <c r="N58" s="39">
        <f>VLOOKUP(A58,'Status Report'!B:AP,41,0)</f>
        <v>4</v>
      </c>
      <c r="O58" s="33" t="str">
        <f>VLOOKUP(A58,'Status Report'!B:AQ,42,0)</f>
        <v>FOB Shanghai</v>
      </c>
      <c r="P58" s="33" t="str">
        <f>VLOOKUP(A58,'Status Report'!B:AR,43,0)</f>
        <v>DAP Yantian</v>
      </c>
      <c r="Q58" s="38">
        <f t="shared" ca="1" si="3"/>
        <v>45848</v>
      </c>
      <c r="R58" s="38">
        <f t="shared" ca="1" si="4"/>
        <v>45908</v>
      </c>
      <c r="S58" s="38">
        <f t="shared" ca="1" si="2"/>
        <v>45918</v>
      </c>
    </row>
    <row r="59" spans="1:19" x14ac:dyDescent="0.25">
      <c r="A59" s="30">
        <v>88026594</v>
      </c>
      <c r="B59" s="30" t="s">
        <v>398</v>
      </c>
      <c r="C59" s="80">
        <f>VLOOKUP(A59,'Status Report'!B:G,6,0)</f>
        <v>63</v>
      </c>
      <c r="D59" s="118">
        <f>VLOOKUP(A59,'Supply Chain'!A:E,5,0)</f>
        <v>63</v>
      </c>
      <c r="E59" s="30">
        <f>VLOOKUP(A59,'Supply Chain'!A:F,6,0)</f>
        <v>0</v>
      </c>
      <c r="F59" s="30">
        <f>VLOOKUP(A59,'Supply Chain'!A:G,7,0)</f>
        <v>0</v>
      </c>
      <c r="G59" s="84"/>
      <c r="H59" s="81">
        <f>VLOOKUP(A59,'Status Report'!B:AC,28,0)</f>
        <v>60</v>
      </c>
      <c r="I59" s="81">
        <f>VLOOKUP(A59,'Status Report'!B:AD,29,0)</f>
        <v>70</v>
      </c>
      <c r="J59" s="30">
        <f>VLOOKUP(K59,[1]Diversen!$A:$B,2,0)</f>
        <v>101140</v>
      </c>
      <c r="K59" s="30" t="str">
        <f>VLOOKUP(A59,'Status Report'!B:T,19,0)</f>
        <v>Asian Sourcing Link</v>
      </c>
      <c r="L59" s="82">
        <f>VLOOKUP(A59,'Status Report'!B:AG,32,0)</f>
        <v>20</v>
      </c>
      <c r="M59" s="82">
        <f>VLOOKUP(A59,'Status Report'!B:AI,34,0)</f>
        <v>21.79</v>
      </c>
      <c r="N59" s="39">
        <f>VLOOKUP(A59,'Status Report'!B:AP,41,0)</f>
        <v>4</v>
      </c>
      <c r="O59" s="33" t="str">
        <f>VLOOKUP(A59,'Status Report'!B:AQ,42,0)</f>
        <v>FOB Shanghai</v>
      </c>
      <c r="P59" s="33" t="str">
        <f>VLOOKUP(A59,'Status Report'!B:AR,43,0)</f>
        <v>DAP Yantian</v>
      </c>
      <c r="Q59" s="38">
        <f t="shared" ca="1" si="3"/>
        <v>45848</v>
      </c>
      <c r="R59" s="38">
        <f t="shared" ca="1" si="4"/>
        <v>45908</v>
      </c>
      <c r="S59" s="38">
        <f t="shared" ca="1" si="2"/>
        <v>45918</v>
      </c>
    </row>
    <row r="60" spans="1:19" x14ac:dyDescent="0.25">
      <c r="A60" s="30">
        <v>88027032</v>
      </c>
      <c r="B60" s="30" t="s">
        <v>490</v>
      </c>
      <c r="C60" s="80">
        <f>VLOOKUP(A60,'Status Report'!B:G,6,0)</f>
        <v>216</v>
      </c>
      <c r="D60" s="118">
        <f>VLOOKUP(A60,'Supply Chain'!A:E,5,0)</f>
        <v>216</v>
      </c>
      <c r="E60" s="30">
        <f>VLOOKUP(A60,'Supply Chain'!A:F,6,0)</f>
        <v>0</v>
      </c>
      <c r="F60" s="30">
        <f>VLOOKUP(A60,'Supply Chain'!A:G,7,0)</f>
        <v>0</v>
      </c>
      <c r="G60" s="84"/>
      <c r="H60" s="81">
        <f>VLOOKUP(A60,'Status Report'!B:AC,28,0)</f>
        <v>55</v>
      </c>
      <c r="I60" s="81">
        <f>VLOOKUP(A60,'Status Report'!B:AD,29,0)</f>
        <v>60</v>
      </c>
      <c r="J60" s="30">
        <f>VLOOKUP(K60,[1]Diversen!$A:$B,2,0)</f>
        <v>101140</v>
      </c>
      <c r="K60" s="30" t="str">
        <f>VLOOKUP(A60,'Status Report'!B:T,19,0)</f>
        <v>Asian Sourcing Link</v>
      </c>
      <c r="L60" s="82">
        <f>VLOOKUP(A60,'Status Report'!B:AG,32,0)</f>
        <v>32.5</v>
      </c>
      <c r="M60" s="82">
        <f>VLOOKUP(A60,'Status Report'!B:AI,34,0)</f>
        <v>33</v>
      </c>
      <c r="N60" s="39">
        <f>VLOOKUP(A60,'Status Report'!B:AP,41,0)</f>
        <v>1</v>
      </c>
      <c r="O60" s="33" t="str">
        <f>VLOOKUP(A60,'Status Report'!B:AQ,42,0)</f>
        <v>FOB Shenzhen</v>
      </c>
      <c r="P60" s="33" t="str">
        <f>VLOOKUP(A60,'Status Report'!B:AR,43,0)</f>
        <v>DAP Yantian</v>
      </c>
      <c r="Q60" s="38">
        <f t="shared" ca="1" si="3"/>
        <v>45848</v>
      </c>
      <c r="R60" s="38">
        <f t="shared" ca="1" si="4"/>
        <v>45903</v>
      </c>
      <c r="S60" s="38">
        <f t="shared" ca="1" si="2"/>
        <v>45908</v>
      </c>
    </row>
    <row r="61" spans="1:19" x14ac:dyDescent="0.25">
      <c r="A61" s="30">
        <v>88027066</v>
      </c>
      <c r="B61" s="30" t="s">
        <v>503</v>
      </c>
      <c r="C61" s="80">
        <f>VLOOKUP(A61,'Status Report'!B:G,6,0)</f>
        <v>119</v>
      </c>
      <c r="D61" s="118">
        <f>VLOOKUP(A61,'Supply Chain'!A:E,5,0)</f>
        <v>119</v>
      </c>
      <c r="E61" s="30">
        <f>VLOOKUP(A61,'Supply Chain'!A:F,6,0)</f>
        <v>0</v>
      </c>
      <c r="F61" s="30">
        <f>VLOOKUP(A61,'Supply Chain'!A:G,7,0)</f>
        <v>0</v>
      </c>
      <c r="G61" s="84"/>
      <c r="H61" s="81">
        <f>VLOOKUP(A61,'Status Report'!B:AC,28,0)</f>
        <v>55</v>
      </c>
      <c r="I61" s="81">
        <f>VLOOKUP(A61,'Status Report'!B:AD,29,0)</f>
        <v>65</v>
      </c>
      <c r="J61" s="30">
        <f>VLOOKUP(K61,[1]Diversen!$A:$B,2,0)</f>
        <v>101140</v>
      </c>
      <c r="K61" s="30" t="str">
        <f>VLOOKUP(A61,'Status Report'!B:T,19,0)</f>
        <v>Asian Sourcing Link</v>
      </c>
      <c r="L61" s="82">
        <f>VLOOKUP(A61,'Status Report'!B:AG,32,0)</f>
        <v>129</v>
      </c>
      <c r="M61" s="82">
        <f>VLOOKUP(A61,'Status Report'!B:AI,34,0)</f>
        <v>135</v>
      </c>
      <c r="N61" s="39">
        <f>VLOOKUP(A61,'Status Report'!B:AP,41,0)</f>
        <v>1</v>
      </c>
      <c r="O61" s="33" t="str">
        <f>VLOOKUP(A61,'Status Report'!B:AQ,42,0)</f>
        <v>FOB Ningbo</v>
      </c>
      <c r="P61" s="33" t="str">
        <f>VLOOKUP(A61,'Status Report'!B:AR,43,0)</f>
        <v>DAP Yantian</v>
      </c>
      <c r="Q61" s="38">
        <f t="shared" ca="1" si="3"/>
        <v>45848</v>
      </c>
      <c r="R61" s="38">
        <f t="shared" ca="1" si="4"/>
        <v>45903</v>
      </c>
      <c r="S61" s="38">
        <f t="shared" ca="1" si="2"/>
        <v>45913</v>
      </c>
    </row>
    <row r="62" spans="1:19" x14ac:dyDescent="0.25">
      <c r="A62" s="30">
        <v>88027067</v>
      </c>
      <c r="B62" s="30" t="s">
        <v>504</v>
      </c>
      <c r="C62" s="80">
        <f>VLOOKUP(A62,'Status Report'!B:G,6,0)</f>
        <v>62</v>
      </c>
      <c r="D62" s="118">
        <v>62</v>
      </c>
      <c r="E62" s="30">
        <f>VLOOKUP(A62,'Supply Chain'!A:F,6,0)</f>
        <v>0</v>
      </c>
      <c r="F62" s="30">
        <f>VLOOKUP(A62,'Supply Chain'!A:G,7,0)</f>
        <v>0</v>
      </c>
      <c r="G62" s="84"/>
      <c r="H62" s="81">
        <f>VLOOKUP(A62,'Status Report'!B:AC,28,0)</f>
        <v>45</v>
      </c>
      <c r="I62" s="81">
        <f>VLOOKUP(A62,'Status Report'!B:AD,29,0)</f>
        <v>50</v>
      </c>
      <c r="J62" s="30">
        <f>VLOOKUP(K62,[1]Diversen!$A:$B,2,0)</f>
        <v>101140</v>
      </c>
      <c r="K62" s="30" t="str">
        <f>VLOOKUP(A62,'Status Report'!B:T,19,0)</f>
        <v>Asian Sourcing Link</v>
      </c>
      <c r="L62" s="82">
        <f>VLOOKUP(A62,'Status Report'!B:AG,32,0)</f>
        <v>47.5</v>
      </c>
      <c r="M62" s="82">
        <f>VLOOKUP(A62,'Status Report'!B:AI,34,0)</f>
        <v>44</v>
      </c>
      <c r="N62" s="39">
        <f>VLOOKUP(A62,'Status Report'!B:AP,41,0)</f>
        <v>1</v>
      </c>
      <c r="O62" s="33" t="str">
        <f>VLOOKUP(A62,'Status Report'!B:AQ,42,0)</f>
        <v>FOB Ningbo</v>
      </c>
      <c r="P62" s="33" t="str">
        <f>VLOOKUP(A62,'Status Report'!B:AR,43,0)</f>
        <v>DAP Yantian</v>
      </c>
      <c r="Q62" s="38">
        <f t="shared" ca="1" si="3"/>
        <v>45848</v>
      </c>
      <c r="R62" s="38">
        <f t="shared" ca="1" si="4"/>
        <v>45893</v>
      </c>
      <c r="S62" s="38">
        <f t="shared" ca="1" si="2"/>
        <v>45898</v>
      </c>
    </row>
    <row r="63" spans="1:19" x14ac:dyDescent="0.25">
      <c r="A63" s="30">
        <v>88027179</v>
      </c>
      <c r="B63" s="30" t="s">
        <v>507</v>
      </c>
      <c r="C63" s="80">
        <f>VLOOKUP(A63,'Status Report'!B:G,6,0)</f>
        <v>312</v>
      </c>
      <c r="D63" s="118">
        <v>312</v>
      </c>
      <c r="E63" s="30">
        <f>VLOOKUP(A63,'Supply Chain'!A:F,6,0)</f>
        <v>0</v>
      </c>
      <c r="F63" s="30">
        <f>VLOOKUP(A63,'Supply Chain'!A:G,7,0)</f>
        <v>0</v>
      </c>
      <c r="G63" s="84"/>
      <c r="H63" s="81">
        <f>VLOOKUP(A63,'Status Report'!B:AC,28,0)</f>
        <v>49</v>
      </c>
      <c r="I63" s="81">
        <f>VLOOKUP(A63,'Status Report'!B:AD,29,0)</f>
        <v>0</v>
      </c>
      <c r="J63" s="30">
        <f>VLOOKUP(K63,[1]Diversen!$A:$B,2,0)</f>
        <v>101140</v>
      </c>
      <c r="K63" s="30" t="str">
        <f>VLOOKUP(A63,'Status Report'!B:T,19,0)</f>
        <v>Asian Sourcing Link</v>
      </c>
      <c r="L63" s="82">
        <f>VLOOKUP(A63,'Status Report'!B:AG,32,0)</f>
        <v>43.5</v>
      </c>
      <c r="M63" s="82">
        <f>VLOOKUP(A63,'Status Report'!B:AI,34,0)</f>
        <v>0</v>
      </c>
      <c r="N63" s="39">
        <f>VLOOKUP(A63,'Status Report'!B:AP,41,0)</f>
        <v>3</v>
      </c>
      <c r="O63" s="33" t="str">
        <f>VLOOKUP(A63,'Status Report'!B:AQ,42,0)</f>
        <v>FOB Ningbo</v>
      </c>
      <c r="P63" s="33"/>
      <c r="Q63" s="38">
        <f t="shared" ca="1" si="3"/>
        <v>45848</v>
      </c>
      <c r="R63" s="38">
        <f t="shared" ca="1" si="4"/>
        <v>45897</v>
      </c>
      <c r="S63" s="38"/>
    </row>
    <row r="64" spans="1:19" x14ac:dyDescent="0.25">
      <c r="A64" s="30">
        <v>88027210</v>
      </c>
      <c r="B64" s="30" t="s">
        <v>1015</v>
      </c>
      <c r="C64" s="80">
        <f>VLOOKUP(A64,'Status Report'!B:G,6,0)</f>
        <v>1121</v>
      </c>
      <c r="D64" s="118">
        <f>VLOOKUP(A64,'Supply Chain'!A:E,5,0)</f>
        <v>121</v>
      </c>
      <c r="E64" s="30">
        <f>VLOOKUP(A64,'Supply Chain'!A:F,6,0)</f>
        <v>0</v>
      </c>
      <c r="F64" s="30">
        <f>VLOOKUP(A64,'Supply Chain'!A:G,7,0)</f>
        <v>1000</v>
      </c>
      <c r="G64" s="84" t="s">
        <v>1055</v>
      </c>
      <c r="H64" s="81">
        <f>VLOOKUP(A64,'Status Report'!B:AC,28,0)</f>
        <v>50</v>
      </c>
      <c r="I64" s="81">
        <f>VLOOKUP(A64,'Status Report'!B:AD,29,0)</f>
        <v>60</v>
      </c>
      <c r="J64" s="30">
        <f>VLOOKUP(K64,[1]Diversen!$A:$B,2,0)</f>
        <v>101140</v>
      </c>
      <c r="K64" s="30" t="str">
        <f>VLOOKUP(A64,'Status Report'!B:T,19,0)</f>
        <v>Asian Sourcing Link</v>
      </c>
      <c r="L64" s="82">
        <f>VLOOKUP(A64,'Status Report'!B:AG,32,0)</f>
        <v>22.3</v>
      </c>
      <c r="M64" s="82">
        <f>VLOOKUP(A64,'Status Report'!B:AI,34,0)</f>
        <v>25.5</v>
      </c>
      <c r="N64" s="39">
        <f>VLOOKUP(A64,'Status Report'!B:AP,41,0)</f>
        <v>2</v>
      </c>
      <c r="O64" s="33" t="str">
        <f>VLOOKUP(A64,'Status Report'!B:AQ,42,0)</f>
        <v>FOB Ningbo</v>
      </c>
      <c r="P64" s="33" t="str">
        <f>VLOOKUP(A64,'Status Report'!B:AR,43,0)</f>
        <v>DAP Yantian</v>
      </c>
      <c r="Q64" s="38">
        <f t="shared" ca="1" si="3"/>
        <v>45848</v>
      </c>
      <c r="R64" s="38">
        <f t="shared" ca="1" si="4"/>
        <v>45898</v>
      </c>
      <c r="S64" s="38">
        <f t="shared" ref="S64:S72" ca="1" si="5">Q64+I64</f>
        <v>45908</v>
      </c>
    </row>
    <row r="65" spans="1:20" x14ac:dyDescent="0.25">
      <c r="A65" s="115">
        <v>88027211</v>
      </c>
      <c r="B65" s="115" t="s">
        <v>511</v>
      </c>
      <c r="C65" s="80">
        <f>VLOOKUP(A65,'Status Report'!B:G,6,0)</f>
        <v>500</v>
      </c>
      <c r="D65" s="118">
        <v>500</v>
      </c>
      <c r="E65" s="30">
        <f>VLOOKUP(A65,'Supply Chain'!A:F,6,0)</f>
        <v>0</v>
      </c>
      <c r="F65" s="30">
        <f>VLOOKUP(A65,'Supply Chain'!A:G,7,0)</f>
        <v>0</v>
      </c>
      <c r="G65" s="84"/>
      <c r="H65" s="81">
        <f>VLOOKUP(A65,'Status Report'!B:AC,28,0)</f>
        <v>60</v>
      </c>
      <c r="I65" s="81">
        <f>VLOOKUP(A65,'Status Report'!B:AD,29,0)</f>
        <v>65</v>
      </c>
      <c r="J65" s="30">
        <f>VLOOKUP(K65,[1]Diversen!$A:$B,2,0)</f>
        <v>101140</v>
      </c>
      <c r="K65" s="30" t="str">
        <f>VLOOKUP(A65,'Status Report'!B:T,19,0)</f>
        <v>Asian Sourcing Link</v>
      </c>
      <c r="L65" s="82">
        <f>VLOOKUP(A65,'Status Report'!B:AG,32,0)</f>
        <v>31</v>
      </c>
      <c r="M65" s="82">
        <f>VLOOKUP(A65,'Status Report'!B:AI,34,0)</f>
        <v>33.299999999999997</v>
      </c>
      <c r="N65" s="39">
        <f>VLOOKUP(A65,'Status Report'!B:AP,41,0)</f>
        <v>4</v>
      </c>
      <c r="O65" s="33" t="str">
        <f>VLOOKUP(A65,'Status Report'!B:AQ,42,0)</f>
        <v>FOB Ningbo</v>
      </c>
      <c r="P65" s="33" t="str">
        <f>VLOOKUP(A65,'Status Report'!B:AR,43,0)</f>
        <v>DAP Yantian</v>
      </c>
      <c r="Q65" s="38">
        <f t="shared" ca="1" si="3"/>
        <v>45848</v>
      </c>
      <c r="R65" s="38">
        <f t="shared" ca="1" si="4"/>
        <v>45908</v>
      </c>
      <c r="S65" s="38">
        <f t="shared" ca="1" si="5"/>
        <v>45913</v>
      </c>
    </row>
    <row r="66" spans="1:20" x14ac:dyDescent="0.25">
      <c r="A66" s="30">
        <v>88027360</v>
      </c>
      <c r="B66" s="30" t="s">
        <v>561</v>
      </c>
      <c r="C66" s="80">
        <f>VLOOKUP(A66,'Status Report'!B:G,6,0)</f>
        <v>628</v>
      </c>
      <c r="D66" s="118">
        <f>VLOOKUP(A66,'Supply Chain'!A:E,5,0)</f>
        <v>203</v>
      </c>
      <c r="E66" s="30">
        <f>VLOOKUP(A66,'Supply Chain'!A:F,6,0)</f>
        <v>425</v>
      </c>
      <c r="F66" s="30">
        <f>VLOOKUP(A66,'Supply Chain'!A:G,7,0)</f>
        <v>0</v>
      </c>
      <c r="G66" s="84"/>
      <c r="H66" s="81">
        <f>VLOOKUP(A66,'Status Report'!B:AC,28,0)</f>
        <v>60</v>
      </c>
      <c r="I66" s="81">
        <f>VLOOKUP(A66,'Status Report'!B:AD,29,0)</f>
        <v>70</v>
      </c>
      <c r="J66" s="30">
        <f>VLOOKUP(K66,[1]Diversen!$A:$B,2,0)</f>
        <v>101140</v>
      </c>
      <c r="K66" s="30" t="str">
        <f>VLOOKUP(A66,'Status Report'!B:T,19,0)</f>
        <v>Asian Sourcing Link</v>
      </c>
      <c r="L66" s="82">
        <f>VLOOKUP(A66,'Status Report'!B:AG,32,0)</f>
        <v>19.149999999999999</v>
      </c>
      <c r="M66" s="82">
        <f>VLOOKUP(A66,'Status Report'!B:AI,34,0)</f>
        <v>20.3</v>
      </c>
      <c r="N66" s="39">
        <f>VLOOKUP(A66,'Status Report'!B:AP,41,0)</f>
        <v>3</v>
      </c>
      <c r="O66" s="33" t="str">
        <f>VLOOKUP(A66,'Status Report'!B:AQ,42,0)</f>
        <v>FOB Shanghai</v>
      </c>
      <c r="P66" s="33" t="str">
        <f>VLOOKUP(A66,'Status Report'!B:AR,43,0)</f>
        <v>DAP Yantian</v>
      </c>
      <c r="Q66" s="38">
        <f t="shared" ca="1" si="3"/>
        <v>45848</v>
      </c>
      <c r="R66" s="38">
        <f t="shared" ca="1" si="4"/>
        <v>45908</v>
      </c>
      <c r="S66" s="38">
        <f t="shared" ca="1" si="5"/>
        <v>45918</v>
      </c>
    </row>
    <row r="67" spans="1:20" x14ac:dyDescent="0.25">
      <c r="A67" s="30">
        <v>88027431</v>
      </c>
      <c r="B67" s="30" t="s">
        <v>618</v>
      </c>
      <c r="C67" s="80">
        <f>VLOOKUP(A67,'Status Report'!B:G,6,0)</f>
        <v>121</v>
      </c>
      <c r="D67" s="118">
        <f>VLOOKUP(A67,'Supply Chain'!A:E,5,0)</f>
        <v>64</v>
      </c>
      <c r="E67" s="30">
        <f>VLOOKUP(A67,'Supply Chain'!A:F,6,0)</f>
        <v>57</v>
      </c>
      <c r="F67" s="30">
        <f>VLOOKUP(A67,'Supply Chain'!A:G,7,0)</f>
        <v>0</v>
      </c>
      <c r="G67" s="84"/>
      <c r="H67" s="81">
        <f>VLOOKUP(A67,'Status Report'!B:AC,28,0)</f>
        <v>60</v>
      </c>
      <c r="I67" s="81">
        <f>VLOOKUP(A67,'Status Report'!B:AD,29,0)</f>
        <v>70</v>
      </c>
      <c r="J67" s="30">
        <f>VLOOKUP(K67,[1]Diversen!$A:$B,2,0)</f>
        <v>101140</v>
      </c>
      <c r="K67" s="30" t="str">
        <f>VLOOKUP(A67,'Status Report'!B:T,19,0)</f>
        <v>Asian Sourcing Link</v>
      </c>
      <c r="L67" s="82">
        <f>VLOOKUP(A67,'Status Report'!B:AG,32,0)</f>
        <v>23.91</v>
      </c>
      <c r="M67" s="82">
        <f>VLOOKUP(A67,'Status Report'!B:AI,34,0)</f>
        <v>24.14</v>
      </c>
      <c r="N67" s="39">
        <f>VLOOKUP(A67,'Status Report'!B:AP,41,0)</f>
        <v>1</v>
      </c>
      <c r="O67" s="33" t="str">
        <f>VLOOKUP(A67,'Status Report'!B:AQ,42,0)</f>
        <v>FOB Shanghai</v>
      </c>
      <c r="P67" s="33" t="str">
        <f>VLOOKUP(A67,'Status Report'!B:AR,43,0)</f>
        <v>DAP Yantian</v>
      </c>
      <c r="Q67" s="38">
        <f t="shared" ca="1" si="3"/>
        <v>45848</v>
      </c>
      <c r="R67" s="38">
        <f t="shared" ca="1" si="4"/>
        <v>45908</v>
      </c>
      <c r="S67" s="38">
        <f t="shared" ca="1" si="5"/>
        <v>45918</v>
      </c>
    </row>
    <row r="68" spans="1:20" x14ac:dyDescent="0.25">
      <c r="A68" s="30">
        <v>88027432</v>
      </c>
      <c r="B68" s="30" t="s">
        <v>619</v>
      </c>
      <c r="C68" s="80">
        <f>VLOOKUP(A68,'Status Report'!B:G,6,0)</f>
        <v>278</v>
      </c>
      <c r="D68" s="118">
        <f>VLOOKUP(A68,'Supply Chain'!A:E,5,0)</f>
        <v>118</v>
      </c>
      <c r="E68" s="30">
        <f>VLOOKUP(A68,'Supply Chain'!A:F,6,0)</f>
        <v>160</v>
      </c>
      <c r="F68" s="30">
        <f>VLOOKUP(A68,'Supply Chain'!A:G,7,0)</f>
        <v>0</v>
      </c>
      <c r="G68" s="84"/>
      <c r="H68" s="81">
        <f>VLOOKUP(A68,'Status Report'!B:AC,28,0)</f>
        <v>60</v>
      </c>
      <c r="I68" s="81">
        <f>VLOOKUP(A68,'Status Report'!B:AD,29,0)</f>
        <v>70</v>
      </c>
      <c r="J68" s="30">
        <f>VLOOKUP(K68,[1]Diversen!$A:$B,2,0)</f>
        <v>101140</v>
      </c>
      <c r="K68" s="30" t="str">
        <f>VLOOKUP(A68,'Status Report'!B:T,19,0)</f>
        <v>Asian Sourcing Link</v>
      </c>
      <c r="L68" s="82">
        <f>VLOOKUP(A68,'Status Report'!B:AG,32,0)</f>
        <v>23.91</v>
      </c>
      <c r="M68" s="82">
        <f>VLOOKUP(A68,'Status Report'!B:AI,34,0)</f>
        <v>24.14</v>
      </c>
      <c r="N68" s="39">
        <f>VLOOKUP(A68,'Status Report'!B:AP,41,0)</f>
        <v>1</v>
      </c>
      <c r="O68" s="33" t="str">
        <f>VLOOKUP(A68,'Status Report'!B:AQ,42,0)</f>
        <v>FOB Shanghai</v>
      </c>
      <c r="P68" s="33" t="str">
        <f>VLOOKUP(A68,'Status Report'!B:AR,43,0)</f>
        <v>DAP Yantian</v>
      </c>
      <c r="Q68" s="38">
        <f t="shared" ca="1" si="3"/>
        <v>45848</v>
      </c>
      <c r="R68" s="38">
        <f t="shared" ca="1" si="4"/>
        <v>45908</v>
      </c>
      <c r="S68" s="38">
        <f t="shared" ca="1" si="5"/>
        <v>45918</v>
      </c>
    </row>
    <row r="69" spans="1:20" x14ac:dyDescent="0.25">
      <c r="A69" s="30">
        <v>88027433</v>
      </c>
      <c r="B69" s="30" t="s">
        <v>620</v>
      </c>
      <c r="C69" s="80">
        <f>VLOOKUP(A69,'Status Report'!B:G,6,0)</f>
        <v>437</v>
      </c>
      <c r="D69" s="118">
        <f>VLOOKUP(A69,'Supply Chain'!A:E,5,0)</f>
        <v>229</v>
      </c>
      <c r="E69" s="30">
        <f>VLOOKUP(A69,'Supply Chain'!A:F,6,0)</f>
        <v>208</v>
      </c>
      <c r="F69" s="30">
        <f>VLOOKUP(A69,'Supply Chain'!A:G,7,0)</f>
        <v>0</v>
      </c>
      <c r="G69" s="84"/>
      <c r="H69" s="81">
        <f>VLOOKUP(A69,'Status Report'!B:AC,28,0)</f>
        <v>60</v>
      </c>
      <c r="I69" s="81">
        <f>VLOOKUP(A69,'Status Report'!B:AD,29,0)</f>
        <v>70</v>
      </c>
      <c r="J69" s="30">
        <f>VLOOKUP(K69,[1]Diversen!$A:$B,2,0)</f>
        <v>101140</v>
      </c>
      <c r="K69" s="30" t="str">
        <f>VLOOKUP(A69,'Status Report'!B:T,19,0)</f>
        <v>Asian Sourcing Link</v>
      </c>
      <c r="L69" s="82">
        <f>VLOOKUP(A69,'Status Report'!B:AG,32,0)</f>
        <v>23.91</v>
      </c>
      <c r="M69" s="82">
        <f>VLOOKUP(A69,'Status Report'!B:AI,34,0)</f>
        <v>24.14</v>
      </c>
      <c r="N69" s="39">
        <f>VLOOKUP(A69,'Status Report'!B:AP,41,0)</f>
        <v>1</v>
      </c>
      <c r="O69" s="33" t="str">
        <f>VLOOKUP(A69,'Status Report'!B:AQ,42,0)</f>
        <v>FOB Shanghai</v>
      </c>
      <c r="P69" s="33" t="str">
        <f>VLOOKUP(A69,'Status Report'!B:AR,43,0)</f>
        <v>DAP Yantian</v>
      </c>
      <c r="Q69" s="38">
        <f t="shared" ca="1" si="3"/>
        <v>45848</v>
      </c>
      <c r="R69" s="38">
        <f t="shared" ca="1" si="4"/>
        <v>45908</v>
      </c>
      <c r="S69" s="38">
        <f t="shared" ca="1" si="5"/>
        <v>45918</v>
      </c>
    </row>
    <row r="70" spans="1:20" x14ac:dyDescent="0.25">
      <c r="A70" s="30">
        <v>88027434</v>
      </c>
      <c r="B70" s="30" t="s">
        <v>621</v>
      </c>
      <c r="C70" s="80">
        <f>VLOOKUP(A70,'Status Report'!B:G,6,0)</f>
        <v>280</v>
      </c>
      <c r="D70" s="118">
        <f>VLOOKUP(A70,'Supply Chain'!A:E,5,0)</f>
        <v>177</v>
      </c>
      <c r="E70" s="30">
        <f>VLOOKUP(A70,'Supply Chain'!A:F,6,0)</f>
        <v>103</v>
      </c>
      <c r="F70" s="30">
        <f>VLOOKUP(A70,'Supply Chain'!A:G,7,0)</f>
        <v>0</v>
      </c>
      <c r="G70" s="84"/>
      <c r="H70" s="81">
        <f>VLOOKUP(A70,'Status Report'!B:AC,28,0)</f>
        <v>60</v>
      </c>
      <c r="I70" s="81">
        <f>VLOOKUP(A70,'Status Report'!B:AD,29,0)</f>
        <v>70</v>
      </c>
      <c r="J70" s="30">
        <f>VLOOKUP(K70,[1]Diversen!$A:$B,2,0)</f>
        <v>101140</v>
      </c>
      <c r="K70" s="30" t="str">
        <f>VLOOKUP(A70,'Status Report'!B:T,19,0)</f>
        <v>Asian Sourcing Link</v>
      </c>
      <c r="L70" s="82">
        <f>VLOOKUP(A70,'Status Report'!B:AG,32,0)</f>
        <v>23.91</v>
      </c>
      <c r="M70" s="82">
        <f>VLOOKUP(A70,'Status Report'!B:AI,34,0)</f>
        <v>24.14</v>
      </c>
      <c r="N70" s="39">
        <f>VLOOKUP(A70,'Status Report'!B:AP,41,0)</f>
        <v>1</v>
      </c>
      <c r="O70" s="33" t="str">
        <f>VLOOKUP(A70,'Status Report'!B:AQ,42,0)</f>
        <v>FOB Shanghai</v>
      </c>
      <c r="P70" s="33" t="str">
        <f>VLOOKUP(A70,'Status Report'!B:AR,43,0)</f>
        <v>DAP Yantian</v>
      </c>
      <c r="Q70" s="38">
        <f t="shared" ca="1" si="3"/>
        <v>45848</v>
      </c>
      <c r="R70" s="38">
        <f t="shared" ca="1" si="4"/>
        <v>45908</v>
      </c>
      <c r="S70" s="38">
        <f t="shared" ca="1" si="5"/>
        <v>45918</v>
      </c>
    </row>
    <row r="71" spans="1:20" x14ac:dyDescent="0.25">
      <c r="A71" s="30">
        <v>88027435</v>
      </c>
      <c r="B71" s="30" t="s">
        <v>622</v>
      </c>
      <c r="C71" s="80">
        <f>VLOOKUP(A71,'Status Report'!B:G,6,0)</f>
        <v>108</v>
      </c>
      <c r="D71" s="118">
        <f>VLOOKUP(A71,'Supply Chain'!A:E,5,0)</f>
        <v>54</v>
      </c>
      <c r="E71" s="30">
        <f>VLOOKUP(A71,'Supply Chain'!A:F,6,0)</f>
        <v>54</v>
      </c>
      <c r="F71" s="30">
        <f>VLOOKUP(A71,'Supply Chain'!A:G,7,0)</f>
        <v>0</v>
      </c>
      <c r="G71" s="84"/>
      <c r="H71" s="81">
        <f>VLOOKUP(A71,'Status Report'!B:AC,28,0)</f>
        <v>60</v>
      </c>
      <c r="I71" s="81">
        <f>VLOOKUP(A71,'Status Report'!B:AD,29,0)</f>
        <v>70</v>
      </c>
      <c r="J71" s="30">
        <f>VLOOKUP(K71,[1]Diversen!$A:$B,2,0)</f>
        <v>101140</v>
      </c>
      <c r="K71" s="30" t="str">
        <f>VLOOKUP(A71,'Status Report'!B:T,19,0)</f>
        <v>Asian Sourcing Link</v>
      </c>
      <c r="L71" s="82">
        <f>VLOOKUP(A71,'Status Report'!B:AG,32,0)</f>
        <v>23.91</v>
      </c>
      <c r="M71" s="82">
        <f>VLOOKUP(A71,'Status Report'!B:AI,34,0)</f>
        <v>24.14</v>
      </c>
      <c r="N71" s="39">
        <f>VLOOKUP(A71,'Status Report'!B:AP,41,0)</f>
        <v>1</v>
      </c>
      <c r="O71" s="33" t="str">
        <f>VLOOKUP(A71,'Status Report'!B:AQ,42,0)</f>
        <v>FOB Shanghai</v>
      </c>
      <c r="P71" s="33" t="str">
        <f>VLOOKUP(A71,'Status Report'!B:AR,43,0)</f>
        <v>DAP Yantian</v>
      </c>
      <c r="Q71" s="38">
        <f t="shared" ca="1" si="3"/>
        <v>45848</v>
      </c>
      <c r="R71" s="38">
        <f t="shared" ca="1" si="4"/>
        <v>45908</v>
      </c>
      <c r="S71" s="38">
        <f t="shared" ca="1" si="5"/>
        <v>45918</v>
      </c>
    </row>
    <row r="72" spans="1:20" x14ac:dyDescent="0.25">
      <c r="A72" s="30">
        <v>88027438</v>
      </c>
      <c r="B72" s="30" t="s">
        <v>623</v>
      </c>
      <c r="C72" s="80">
        <f>VLOOKUP(A72,'Status Report'!B:G,6,0)</f>
        <v>74</v>
      </c>
      <c r="D72" s="118">
        <f>VLOOKUP(A72,'Supply Chain'!A:E,5,0)</f>
        <v>74</v>
      </c>
      <c r="E72" s="30">
        <f>VLOOKUP(A72,'Supply Chain'!A:F,6,0)</f>
        <v>0</v>
      </c>
      <c r="F72" s="30">
        <f>VLOOKUP(A72,'Supply Chain'!A:G,7,0)</f>
        <v>0</v>
      </c>
      <c r="G72" s="84"/>
      <c r="H72" s="81">
        <f>VLOOKUP(A72,'Status Report'!B:AC,28,0)</f>
        <v>50</v>
      </c>
      <c r="I72" s="81">
        <f>VLOOKUP(A72,'Status Report'!B:AD,29,0)</f>
        <v>60</v>
      </c>
      <c r="J72" s="30">
        <f>VLOOKUP(K72,[1]Diversen!$A:$B,2,0)</f>
        <v>101140</v>
      </c>
      <c r="K72" s="30" t="str">
        <f>VLOOKUP(A72,'Status Report'!B:T,19,0)</f>
        <v>Asian Sourcing Link</v>
      </c>
      <c r="L72" s="82">
        <f>VLOOKUP(A72,'Status Report'!B:AG,32,0)</f>
        <v>107.1</v>
      </c>
      <c r="M72" s="82">
        <f>VLOOKUP(A72,'Status Report'!B:AI,34,0)</f>
        <v>109.4</v>
      </c>
      <c r="N72" s="39">
        <f>VLOOKUP(A72,'Status Report'!B:AP,41,0)</f>
        <v>1</v>
      </c>
      <c r="O72" s="33" t="str">
        <f>VLOOKUP(A72,'Status Report'!B:AQ,42,0)</f>
        <v>FOB Shenzhen</v>
      </c>
      <c r="P72" s="33" t="str">
        <f>VLOOKUP(A72,'Status Report'!B:AR,43,0)</f>
        <v>DAP Yantian</v>
      </c>
      <c r="Q72" s="38">
        <f t="shared" ca="1" si="3"/>
        <v>45848</v>
      </c>
      <c r="R72" s="38">
        <f t="shared" ca="1" si="4"/>
        <v>45898</v>
      </c>
      <c r="S72" s="38">
        <f t="shared" ca="1" si="5"/>
        <v>45908</v>
      </c>
    </row>
    <row r="73" spans="1:20" x14ac:dyDescent="0.25">
      <c r="A73" s="30">
        <v>88027242</v>
      </c>
      <c r="B73" s="30" t="s">
        <v>535</v>
      </c>
      <c r="C73" s="80">
        <f>VLOOKUP(A73,'Status Report'!B:G,6,0)</f>
        <v>131</v>
      </c>
      <c r="D73" s="118">
        <f>VLOOKUP(A73,'Supply Chain'!A:E,5,0)</f>
        <v>131</v>
      </c>
      <c r="E73" s="30">
        <f>VLOOKUP(A73,'Supply Chain'!A:F,6,0)</f>
        <v>0</v>
      </c>
      <c r="F73" s="30">
        <f>VLOOKUP(A73,'Supply Chain'!A:G,7,0)</f>
        <v>0</v>
      </c>
      <c r="G73" s="84"/>
      <c r="H73" s="81">
        <f>VLOOKUP(A73,'Status Report'!B:AC,28,0)</f>
        <v>20</v>
      </c>
      <c r="I73" s="81">
        <f>VLOOKUP(A73,'Status Report'!B:AD,29,0)</f>
        <v>0</v>
      </c>
      <c r="J73" s="30">
        <f>VLOOKUP(K73,[1]Diversen!$A:$B,2,0)</f>
        <v>102035</v>
      </c>
      <c r="K73" s="30" t="str">
        <f>VLOOKUP(A73,'Status Report'!B:T,19,0)</f>
        <v>ASL Nederland B.V.</v>
      </c>
      <c r="L73" s="82">
        <f>VLOOKUP(A73,'Status Report'!B:AG,32,0)</f>
        <v>36.68</v>
      </c>
      <c r="M73" s="82">
        <f>VLOOKUP(A73,'Status Report'!B:AI,34,0)</f>
        <v>38.880800000000001</v>
      </c>
      <c r="N73" s="39">
        <f>VLOOKUP(A73,'Status Report'!B:AP,41,0)</f>
        <v>1</v>
      </c>
      <c r="O73" s="33" t="str">
        <f>VLOOKUP(A73,'Status Report'!B:AQ,42,0)</f>
        <v>DDP Den Bosch</v>
      </c>
      <c r="P73" s="33"/>
      <c r="Q73" s="38">
        <f t="shared" ca="1" si="3"/>
        <v>45848</v>
      </c>
      <c r="R73" s="38">
        <f t="shared" ca="1" si="4"/>
        <v>45868</v>
      </c>
      <c r="S73" s="38"/>
    </row>
    <row r="74" spans="1:20" x14ac:dyDescent="0.25">
      <c r="A74" s="30">
        <v>88026829</v>
      </c>
      <c r="B74" s="30" t="s">
        <v>1042</v>
      </c>
      <c r="C74" s="80">
        <f>VLOOKUP(A74,'Status Report'!B:G,6,0)</f>
        <v>500</v>
      </c>
      <c r="D74" s="118">
        <v>500</v>
      </c>
      <c r="E74" s="30">
        <f>VLOOKUP(A74,'Supply Chain'!A:F,6,0)</f>
        <v>0</v>
      </c>
      <c r="F74" s="30">
        <f>VLOOKUP(A74,'Supply Chain'!A:G,7,0)</f>
        <v>0</v>
      </c>
      <c r="G74" s="84"/>
      <c r="H74" s="81">
        <f>VLOOKUP(A74,'Status Report'!B:AC,28,0)</f>
        <v>68</v>
      </c>
      <c r="I74" s="81">
        <f>VLOOKUP(A74,'Status Report'!B:AD,29,0)</f>
        <v>60</v>
      </c>
      <c r="J74" s="30">
        <f>VLOOKUP(K74,[1]Diversen!$A:$B,2,0)</f>
        <v>101560</v>
      </c>
      <c r="K74" s="30" t="str">
        <f>VLOOKUP(A74,'Status Report'!B:T,19,0)</f>
        <v>Brands On</v>
      </c>
      <c r="L74" s="82">
        <f>VLOOKUP(A74,'Status Report'!B:AG,32,0)</f>
        <v>38.4</v>
      </c>
      <c r="M74" s="82">
        <f>VLOOKUP(A74,'Status Report'!B:AI,34,0)</f>
        <v>33.867000000000004</v>
      </c>
      <c r="N74" s="39">
        <f>VLOOKUP(A74,'Status Report'!B:AP,41,0)</f>
        <v>1</v>
      </c>
      <c r="O74" s="33" t="str">
        <f>VLOOKUP(A74,'Status Report'!B:AQ,42,0)</f>
        <v>DDP Den Bosch</v>
      </c>
      <c r="P74" s="33" t="str">
        <f>VLOOKUP(A74,'Status Report'!B:AR,43,0)</f>
        <v>DAP Yantian</v>
      </c>
      <c r="Q74" s="38">
        <f t="shared" ca="1" si="3"/>
        <v>45848</v>
      </c>
      <c r="R74" s="38">
        <f t="shared" ca="1" si="4"/>
        <v>45916</v>
      </c>
      <c r="S74" s="38">
        <f ca="1">Q74+I74</f>
        <v>45908</v>
      </c>
      <c r="T74" s="69"/>
    </row>
    <row r="75" spans="1:20" x14ac:dyDescent="0.25">
      <c r="A75" s="30">
        <v>88027048</v>
      </c>
      <c r="B75" s="30" t="s">
        <v>494</v>
      </c>
      <c r="C75" s="80">
        <f>VLOOKUP(A75,'Status Report'!B:G,6,0)</f>
        <v>16</v>
      </c>
      <c r="D75" s="118">
        <f>VLOOKUP(A75,'Supply Chain'!A:E,5,0)</f>
        <v>16</v>
      </c>
      <c r="E75" s="30">
        <f>VLOOKUP(A75,'Supply Chain'!A:F,6,0)</f>
        <v>0</v>
      </c>
      <c r="F75" s="30">
        <f>VLOOKUP(A75,'Supply Chain'!A:G,7,0)</f>
        <v>0</v>
      </c>
      <c r="G75" s="84"/>
      <c r="H75" s="81">
        <f>VLOOKUP(A75,'Status Report'!B:AC,28,0)</f>
        <v>50</v>
      </c>
      <c r="I75" s="81">
        <f>VLOOKUP(A75,'Status Report'!B:AD,29,0)</f>
        <v>92</v>
      </c>
      <c r="J75" s="30">
        <f>VLOOKUP(K75,[1]Diversen!$A:$B,2,0)</f>
        <v>101560</v>
      </c>
      <c r="K75" s="30" t="str">
        <f>VLOOKUP(A75,'Status Report'!B:T,19,0)</f>
        <v>Brands On</v>
      </c>
      <c r="L75" s="82">
        <f>VLOOKUP(A75,'Status Report'!B:AG,32,0)</f>
        <v>123</v>
      </c>
      <c r="M75" s="82">
        <f>VLOOKUP(A75,'Status Report'!B:AI,34,0)</f>
        <v>130.38</v>
      </c>
      <c r="N75" s="39">
        <f>VLOOKUP(A75,'Status Report'!B:AP,41,0)</f>
        <v>1</v>
      </c>
      <c r="O75" s="33" t="str">
        <f>VLOOKUP(A75,'Status Report'!B:AQ,42,0)</f>
        <v>DDP Den Bosch</v>
      </c>
      <c r="P75" s="33"/>
      <c r="Q75" s="38">
        <f t="shared" ca="1" si="3"/>
        <v>45848</v>
      </c>
      <c r="R75" s="38">
        <f t="shared" ca="1" si="4"/>
        <v>45898</v>
      </c>
      <c r="S75" s="38"/>
    </row>
    <row r="76" spans="1:20" x14ac:dyDescent="0.25">
      <c r="A76" s="30">
        <v>88023583</v>
      </c>
      <c r="B76" s="30" t="s">
        <v>133</v>
      </c>
      <c r="C76" s="80">
        <f>VLOOKUP(A76,'Status Report'!B:G,6,0)</f>
        <v>100</v>
      </c>
      <c r="D76" s="118">
        <v>100</v>
      </c>
      <c r="E76" s="30">
        <f>VLOOKUP(A76,'Supply Chain'!A:F,6,0)</f>
        <v>0</v>
      </c>
      <c r="F76" s="30">
        <f>VLOOKUP(A76,'Supply Chain'!A:G,7,0)</f>
        <v>0</v>
      </c>
      <c r="G76" s="84"/>
      <c r="H76" s="81">
        <f>VLOOKUP(A76,'Status Report'!B:AC,28,0)</f>
        <v>77</v>
      </c>
      <c r="I76" s="81">
        <f>VLOOKUP(A76,'Status Report'!B:AD,29,0)</f>
        <v>20</v>
      </c>
      <c r="J76" s="30">
        <f>VLOOKUP(K76,[1]Diversen!$A:$B,2,0)</f>
        <v>100604</v>
      </c>
      <c r="K76" s="30" t="str">
        <f>VLOOKUP(A76,'Status Report'!B:T,19,0)</f>
        <v>CC Coaster GmbH &amp; Co. KG</v>
      </c>
      <c r="L76" s="82">
        <f>VLOOKUP(A76,'Status Report'!B:AG,32,0)</f>
        <v>14.33</v>
      </c>
      <c r="M76" s="82">
        <f>VLOOKUP(A76,'Status Report'!B:AI,34,0)</f>
        <v>15.1898</v>
      </c>
      <c r="N76" s="39">
        <f>VLOOKUP(A76,'Status Report'!B:AP,41,0)</f>
        <v>1</v>
      </c>
      <c r="O76" s="33" t="str">
        <f>VLOOKUP(A76,'Status Report'!B:AQ,42,0)</f>
        <v>DDP Den Bosch</v>
      </c>
      <c r="P76" s="33"/>
      <c r="Q76" s="38">
        <f t="shared" ca="1" si="3"/>
        <v>45848</v>
      </c>
      <c r="R76" s="38">
        <f t="shared" ca="1" si="4"/>
        <v>45925</v>
      </c>
      <c r="S76" s="38"/>
      <c r="T76" s="119">
        <f ca="1">R76+49</f>
        <v>45974</v>
      </c>
    </row>
    <row r="77" spans="1:20" x14ac:dyDescent="0.25">
      <c r="A77" s="30">
        <v>88024221</v>
      </c>
      <c r="B77" s="30" t="s">
        <v>162</v>
      </c>
      <c r="C77" s="80">
        <f>VLOOKUP(A77,'Status Report'!B:G,6,0)</f>
        <v>26</v>
      </c>
      <c r="D77" s="118">
        <f>VLOOKUP(A77,'Supply Chain'!A:E,5,0)</f>
        <v>26</v>
      </c>
      <c r="E77" s="30">
        <f>VLOOKUP(A77,'Supply Chain'!A:F,6,0)</f>
        <v>0</v>
      </c>
      <c r="F77" s="30">
        <f>VLOOKUP(A77,'Supply Chain'!A:G,7,0)</f>
        <v>0</v>
      </c>
      <c r="G77" s="84"/>
      <c r="H77" s="81">
        <f>VLOOKUP(A77,'Status Report'!B:AC,28,0)</f>
        <v>77</v>
      </c>
      <c r="I77" s="81">
        <f>VLOOKUP(A77,'Status Report'!B:AD,29,0)</f>
        <v>20</v>
      </c>
      <c r="J77" s="30">
        <f>VLOOKUP(K77,[1]Diversen!$A:$B,2,0)</f>
        <v>100604</v>
      </c>
      <c r="K77" s="30" t="str">
        <f>VLOOKUP(A77,'Status Report'!B:T,19,0)</f>
        <v>CC Coaster GmbH &amp; Co. KG</v>
      </c>
      <c r="L77" s="82">
        <f>VLOOKUP(A77,'Status Report'!B:AG,32,0)</f>
        <v>14.33</v>
      </c>
      <c r="M77" s="82">
        <f>VLOOKUP(A77,'Status Report'!B:AI,34,0)</f>
        <v>15.1898</v>
      </c>
      <c r="N77" s="39">
        <f>VLOOKUP(A77,'Status Report'!B:AP,41,0)</f>
        <v>1</v>
      </c>
      <c r="O77" s="33" t="str">
        <f>VLOOKUP(A77,'Status Report'!B:AQ,42,0)</f>
        <v>DDP Den Bosch</v>
      </c>
      <c r="P77" s="33"/>
      <c r="Q77" s="38">
        <f t="shared" ca="1" si="3"/>
        <v>45848</v>
      </c>
      <c r="R77" s="38">
        <f t="shared" ca="1" si="4"/>
        <v>45925</v>
      </c>
      <c r="S77" s="38"/>
      <c r="T77" s="69"/>
    </row>
    <row r="78" spans="1:20" x14ac:dyDescent="0.25">
      <c r="A78" s="30">
        <v>88026276</v>
      </c>
      <c r="B78" s="30" t="s">
        <v>275</v>
      </c>
      <c r="C78" s="80">
        <f>VLOOKUP(A78,'Status Report'!B:G,6,0)</f>
        <v>1102</v>
      </c>
      <c r="D78" s="118">
        <f>VLOOKUP(A78,'Supply Chain'!A:E,5,0)</f>
        <v>1102</v>
      </c>
      <c r="E78" s="30">
        <f>VLOOKUP(A78,'Supply Chain'!A:F,6,0)</f>
        <v>0</v>
      </c>
      <c r="F78" s="30">
        <f>VLOOKUP(A78,'Supply Chain'!A:G,7,0)</f>
        <v>0</v>
      </c>
      <c r="G78" s="84"/>
      <c r="H78" s="81">
        <f>VLOOKUP(A78,'Status Report'!B:AC,28,0)</f>
        <v>77</v>
      </c>
      <c r="I78" s="81">
        <f>VLOOKUP(A78,'Status Report'!B:AD,29,0)</f>
        <v>0</v>
      </c>
      <c r="J78" s="30">
        <f>VLOOKUP(K78,[1]Diversen!$A:$B,2,0)</f>
        <v>100604</v>
      </c>
      <c r="K78" s="30" t="str">
        <f>VLOOKUP(A78,'Status Report'!B:T,19,0)</f>
        <v>CC Coaster GmbH &amp; Co. KG</v>
      </c>
      <c r="L78" s="82">
        <f>VLOOKUP(A78,'Status Report'!B:AG,32,0)</f>
        <v>12.93</v>
      </c>
      <c r="M78" s="82">
        <f>VLOOKUP(A78,'Status Report'!B:AI,34,0)</f>
        <v>13.7058</v>
      </c>
      <c r="N78" s="39">
        <f>VLOOKUP(A78,'Status Report'!B:AP,41,0)</f>
        <v>4</v>
      </c>
      <c r="O78" s="33" t="str">
        <f>VLOOKUP(A78,'Status Report'!B:AQ,42,0)</f>
        <v>DDP Den Bosch</v>
      </c>
      <c r="P78" s="33"/>
      <c r="Q78" s="38">
        <f t="shared" ca="1" si="3"/>
        <v>45848</v>
      </c>
      <c r="R78" s="38">
        <f t="shared" ca="1" si="4"/>
        <v>45925</v>
      </c>
      <c r="S78" s="38"/>
      <c r="T78" s="69"/>
    </row>
    <row r="79" spans="1:20" x14ac:dyDescent="0.25">
      <c r="A79" s="30">
        <v>88026308</v>
      </c>
      <c r="B79" s="30" t="s">
        <v>278</v>
      </c>
      <c r="C79" s="80">
        <f>VLOOKUP(A79,'Status Report'!B:G,6,0)</f>
        <v>104</v>
      </c>
      <c r="D79" s="118">
        <f>VLOOKUP(A79,'Supply Chain'!A:E,5,0)</f>
        <v>104</v>
      </c>
      <c r="E79" s="30">
        <f>VLOOKUP(A79,'Supply Chain'!A:F,6,0)</f>
        <v>0</v>
      </c>
      <c r="F79" s="30">
        <f>VLOOKUP(A79,'Supply Chain'!A:G,7,0)</f>
        <v>0</v>
      </c>
      <c r="G79" s="84"/>
      <c r="H79" s="81">
        <f>VLOOKUP(A79,'Status Report'!B:AC,28,0)</f>
        <v>77</v>
      </c>
      <c r="I79" s="81">
        <f>VLOOKUP(A79,'Status Report'!B:AD,29,0)</f>
        <v>0</v>
      </c>
      <c r="J79" s="30">
        <f>VLOOKUP(K79,[1]Diversen!$A:$B,2,0)</f>
        <v>100604</v>
      </c>
      <c r="K79" s="30" t="str">
        <f>VLOOKUP(A79,'Status Report'!B:T,19,0)</f>
        <v>CC Coaster GmbH &amp; Co. KG</v>
      </c>
      <c r="L79" s="82">
        <f>VLOOKUP(A79,'Status Report'!B:AG,32,0)</f>
        <v>22.77</v>
      </c>
      <c r="M79" s="82">
        <f>VLOOKUP(A79,'Status Report'!B:AI,34,0)</f>
        <v>24.136200000000002</v>
      </c>
      <c r="N79" s="39">
        <f>VLOOKUP(A79,'Status Report'!B:AP,41,0)</f>
        <v>1</v>
      </c>
      <c r="O79" s="33" t="str">
        <f>VLOOKUP(A79,'Status Report'!B:AQ,42,0)</f>
        <v>DDP Den Bosch</v>
      </c>
      <c r="P79" s="33"/>
      <c r="Q79" s="38">
        <f t="shared" ca="1" si="3"/>
        <v>45848</v>
      </c>
      <c r="R79" s="38">
        <f t="shared" ca="1" si="4"/>
        <v>45925</v>
      </c>
      <c r="S79" s="38"/>
      <c r="T79" s="69"/>
    </row>
    <row r="80" spans="1:20" x14ac:dyDescent="0.25">
      <c r="A80" s="30">
        <v>88026564</v>
      </c>
      <c r="B80" s="30" t="s">
        <v>377</v>
      </c>
      <c r="C80" s="80">
        <f>VLOOKUP(A80,'Status Report'!B:G,6,0)</f>
        <v>376</v>
      </c>
      <c r="D80" s="118">
        <v>376</v>
      </c>
      <c r="E80" s="30">
        <f>VLOOKUP(A80,'Supply Chain'!A:F,6,0)</f>
        <v>0</v>
      </c>
      <c r="F80" s="30">
        <f>VLOOKUP(A80,'Supply Chain'!A:G,7,0)</f>
        <v>0</v>
      </c>
      <c r="G80" s="84"/>
      <c r="H80" s="81">
        <f>VLOOKUP(A80,'Status Report'!B:AC,28,0)</f>
        <v>35</v>
      </c>
      <c r="I80" s="81">
        <f>VLOOKUP(A80,'Status Report'!B:AD,29,0)</f>
        <v>0</v>
      </c>
      <c r="J80" s="30">
        <f>VLOOKUP(K80,[1]Diversen!$A:$B,2,0)</f>
        <v>100604</v>
      </c>
      <c r="K80" s="30" t="str">
        <f>VLOOKUP(A80,'Status Report'!B:T,19,0)</f>
        <v>CC Coaster GmbH &amp; Co. KG</v>
      </c>
      <c r="L80" s="82">
        <f>VLOOKUP(A80,'Status Report'!B:AG,32,0)</f>
        <v>16.46</v>
      </c>
      <c r="M80" s="82">
        <f>VLOOKUP(A80,'Status Report'!B:AI,34,0)</f>
        <v>17.447600000000001</v>
      </c>
      <c r="N80" s="39">
        <f>VLOOKUP(A80,'Status Report'!B:AP,41,0)</f>
        <v>3</v>
      </c>
      <c r="O80" s="33" t="str">
        <f>VLOOKUP(A80,'Status Report'!B:AQ,42,0)</f>
        <v>DDP Den Bosch</v>
      </c>
      <c r="P80" s="33"/>
      <c r="Q80" s="38">
        <f t="shared" ca="1" si="3"/>
        <v>45848</v>
      </c>
      <c r="R80" s="38">
        <f t="shared" ca="1" si="4"/>
        <v>45883</v>
      </c>
      <c r="S80" s="38"/>
    </row>
    <row r="81" spans="1:20" x14ac:dyDescent="0.25">
      <c r="A81" s="30">
        <v>88027177</v>
      </c>
      <c r="B81" s="30" t="s">
        <v>506</v>
      </c>
      <c r="C81" s="80">
        <f>VLOOKUP(A81,'Status Report'!B:G,6,0)</f>
        <v>158</v>
      </c>
      <c r="D81" s="118">
        <v>158</v>
      </c>
      <c r="E81" s="30">
        <f>VLOOKUP(A81,'Supply Chain'!A:F,6,0)</f>
        <v>0</v>
      </c>
      <c r="F81" s="30">
        <f>VLOOKUP(A81,'Supply Chain'!A:G,7,0)</f>
        <v>0</v>
      </c>
      <c r="G81" s="84"/>
      <c r="H81" s="81">
        <f>VLOOKUP(A81,'Status Report'!B:AC,28,0)</f>
        <v>35</v>
      </c>
      <c r="I81" s="81">
        <f>VLOOKUP(A81,'Status Report'!B:AD,29,0)</f>
        <v>0</v>
      </c>
      <c r="J81" s="30">
        <f>VLOOKUP(K81,[1]Diversen!$A:$B,2,0)</f>
        <v>100604</v>
      </c>
      <c r="K81" s="30" t="str">
        <f>VLOOKUP(A81,'Status Report'!B:T,19,0)</f>
        <v>CC Coaster GmbH &amp; Co. KG</v>
      </c>
      <c r="L81" s="82">
        <f>VLOOKUP(A81,'Status Report'!B:AG,32,0)</f>
        <v>14.31</v>
      </c>
      <c r="M81" s="82">
        <f>VLOOKUP(A81,'Status Report'!B:AI,34,0)</f>
        <v>0</v>
      </c>
      <c r="N81" s="39">
        <f>VLOOKUP(A81,'Status Report'!B:AP,41,0)</f>
        <v>2</v>
      </c>
      <c r="O81" s="33" t="str">
        <f>VLOOKUP(A81,'Status Report'!B:AQ,42,0)</f>
        <v>DDP Den Bosch</v>
      </c>
      <c r="P81" s="33"/>
      <c r="Q81" s="38">
        <f t="shared" ca="1" si="3"/>
        <v>45848</v>
      </c>
      <c r="R81" s="38">
        <f t="shared" ca="1" si="4"/>
        <v>45883</v>
      </c>
      <c r="S81" s="38"/>
    </row>
    <row r="82" spans="1:20" x14ac:dyDescent="0.25">
      <c r="A82" s="30">
        <v>88016807</v>
      </c>
      <c r="B82" s="30" t="s">
        <v>80</v>
      </c>
      <c r="C82" s="80">
        <f>VLOOKUP(A82,'Status Report'!B:G,6,0)</f>
        <v>158</v>
      </c>
      <c r="D82" s="118">
        <f>VLOOKUP(A82,'Supply Chain'!A:E,5,0)</f>
        <v>158</v>
      </c>
      <c r="E82" s="30">
        <f>VLOOKUP(A82,'Supply Chain'!A:F,6,0)</f>
        <v>0</v>
      </c>
      <c r="F82" s="30">
        <v>0</v>
      </c>
      <c r="G82" s="84"/>
      <c r="H82" s="81">
        <f>VLOOKUP(A82,'Status Report'!B:AC,28,0)</f>
        <v>50</v>
      </c>
      <c r="I82" s="81">
        <f>VLOOKUP(A82,'Status Report'!B:AD,29,0)</f>
        <v>60</v>
      </c>
      <c r="J82" s="30">
        <f>VLOOKUP(K82,[1]Diversen!$A:$B,2,0)</f>
        <v>100049</v>
      </c>
      <c r="K82" s="30" t="str">
        <f>VLOOKUP(A82,'Status Report'!B:T,19,0)</f>
        <v>Dekkers Visual Communication B.v.</v>
      </c>
      <c r="L82" s="82">
        <f>VLOOKUP(A82,'Status Report'!B:AG,32,0)</f>
        <v>200.41</v>
      </c>
      <c r="M82" s="82">
        <f>VLOOKUP(A82,'Status Report'!B:AI,34,0)</f>
        <v>203.4</v>
      </c>
      <c r="N82" s="39">
        <f>VLOOKUP(A82,'Status Report'!B:AP,41,0)</f>
        <v>1</v>
      </c>
      <c r="O82" s="33" t="str">
        <f>VLOOKUP(A82,'Status Report'!B:AQ,42,0)</f>
        <v>FOB Shenzhen</v>
      </c>
      <c r="P82" s="33" t="str">
        <f>VLOOKUP(A82,'Status Report'!B:AR,43,0)</f>
        <v>DAP Yantian</v>
      </c>
      <c r="Q82" s="38">
        <f t="shared" ca="1" si="3"/>
        <v>45848</v>
      </c>
      <c r="R82" s="38">
        <f t="shared" ca="1" si="4"/>
        <v>45898</v>
      </c>
      <c r="S82" s="38">
        <f t="shared" ref="S82:S90" ca="1" si="6">Q82+I82</f>
        <v>45908</v>
      </c>
      <c r="T82" s="119">
        <f ca="1">R82</f>
        <v>45898</v>
      </c>
    </row>
    <row r="83" spans="1:20" x14ac:dyDescent="0.25">
      <c r="A83" s="30">
        <v>88019486</v>
      </c>
      <c r="B83" s="30" t="s">
        <v>85</v>
      </c>
      <c r="C83" s="80">
        <f>VLOOKUP(A83,'Status Report'!B:G,6,0)</f>
        <v>96</v>
      </c>
      <c r="D83" s="118">
        <f>VLOOKUP(A83,'Supply Chain'!A:E,5,0)</f>
        <v>96</v>
      </c>
      <c r="E83" s="30">
        <f>VLOOKUP(A83,'Supply Chain'!A:F,6,0)</f>
        <v>0</v>
      </c>
      <c r="F83" s="30">
        <f>VLOOKUP(A83,'Supply Chain'!A:G,7,0)</f>
        <v>0</v>
      </c>
      <c r="G83" s="84"/>
      <c r="H83" s="81">
        <f>VLOOKUP(A83,'Status Report'!B:AC,28,0)</f>
        <v>50</v>
      </c>
      <c r="I83" s="81">
        <f>VLOOKUP(A83,'Status Report'!B:AD,29,0)</f>
        <v>60</v>
      </c>
      <c r="J83" s="30">
        <f>VLOOKUP(K83,[1]Diversen!$A:$B,2,0)</f>
        <v>100049</v>
      </c>
      <c r="K83" s="30" t="str">
        <f>VLOOKUP(A83,'Status Report'!B:T,19,0)</f>
        <v>Dekkers Visual Communication B.v.</v>
      </c>
      <c r="L83" s="82">
        <f>VLOOKUP(A83,'Status Report'!B:AG,32,0)</f>
        <v>117.02</v>
      </c>
      <c r="M83" s="82">
        <f>VLOOKUP(A83,'Status Report'!B:AI,34,0)</f>
        <v>95.74</v>
      </c>
      <c r="N83" s="39">
        <f>VLOOKUP(A83,'Status Report'!B:AP,41,0)</f>
        <v>1</v>
      </c>
      <c r="O83" s="33" t="str">
        <f>VLOOKUP(A83,'Status Report'!B:AQ,42,0)</f>
        <v>FOB Shenzhen</v>
      </c>
      <c r="P83" s="33" t="str">
        <f>VLOOKUP(A83,'Status Report'!B:AR,43,0)</f>
        <v>DAP Yantian</v>
      </c>
      <c r="Q83" s="38">
        <f t="shared" ca="1" si="3"/>
        <v>45848</v>
      </c>
      <c r="R83" s="38">
        <f t="shared" ca="1" si="4"/>
        <v>45898</v>
      </c>
      <c r="S83" s="38">
        <f t="shared" ca="1" si="6"/>
        <v>45908</v>
      </c>
      <c r="T83" s="119">
        <f ca="1">R83</f>
        <v>45898</v>
      </c>
    </row>
    <row r="84" spans="1:20" x14ac:dyDescent="0.25">
      <c r="A84" s="30">
        <v>88022148</v>
      </c>
      <c r="B84" s="30" t="s">
        <v>110</v>
      </c>
      <c r="C84" s="80">
        <f>VLOOKUP(A84,'Status Report'!B:G,6,0)</f>
        <v>55</v>
      </c>
      <c r="D84" s="118">
        <f>VLOOKUP(A84,'Supply Chain'!A:E,5,0)</f>
        <v>55</v>
      </c>
      <c r="E84" s="30">
        <f>VLOOKUP(A84,'Supply Chain'!A:F,6,0)</f>
        <v>0</v>
      </c>
      <c r="F84" s="30">
        <f>VLOOKUP(A84,'Supply Chain'!A:G,7,0)</f>
        <v>0</v>
      </c>
      <c r="G84" s="84"/>
      <c r="H84" s="81">
        <f>VLOOKUP(A84,'Status Report'!B:AC,28,0)</f>
        <v>50</v>
      </c>
      <c r="I84" s="81">
        <f>VLOOKUP(A84,'Status Report'!B:AD,29,0)</f>
        <v>60</v>
      </c>
      <c r="J84" s="30">
        <f>VLOOKUP(K84,[1]Diversen!$A:$B,2,0)</f>
        <v>100049</v>
      </c>
      <c r="K84" s="30" t="str">
        <f>VLOOKUP(A84,'Status Report'!B:T,19,0)</f>
        <v>Dekkers Visual Communication B.v.</v>
      </c>
      <c r="L84" s="82">
        <f>VLOOKUP(A84,'Status Report'!B:AG,32,0)</f>
        <v>114.52</v>
      </c>
      <c r="M84" s="82">
        <f>VLOOKUP(A84,'Status Report'!B:AI,34,0)</f>
        <v>118.4</v>
      </c>
      <c r="N84" s="39">
        <f>VLOOKUP(A84,'Status Report'!B:AP,41,0)</f>
        <v>1</v>
      </c>
      <c r="O84" s="33" t="str">
        <f>VLOOKUP(A84,'Status Report'!B:AQ,42,0)</f>
        <v>FOB Shenzhen</v>
      </c>
      <c r="P84" s="33" t="str">
        <f>VLOOKUP(A84,'Status Report'!B:AR,43,0)</f>
        <v>DAP Yantian</v>
      </c>
      <c r="Q84" s="38">
        <f t="shared" ca="1" si="3"/>
        <v>45848</v>
      </c>
      <c r="R84" s="38">
        <f t="shared" ca="1" si="4"/>
        <v>45898</v>
      </c>
      <c r="S84" s="38">
        <f t="shared" ca="1" si="6"/>
        <v>45908</v>
      </c>
      <c r="T84" s="119">
        <f ca="1">R84</f>
        <v>45898</v>
      </c>
    </row>
    <row r="85" spans="1:20" x14ac:dyDescent="0.25">
      <c r="A85" s="30">
        <v>88023983</v>
      </c>
      <c r="B85" s="30" t="s">
        <v>147</v>
      </c>
      <c r="C85" s="80">
        <f>VLOOKUP(A85,'Status Report'!B:G,6,0)</f>
        <v>125</v>
      </c>
      <c r="D85" s="118">
        <f>VLOOKUP(A85,'Supply Chain'!A:E,5,0)</f>
        <v>125</v>
      </c>
      <c r="E85" s="30">
        <f>VLOOKUP(A85,'Supply Chain'!A:F,6,0)</f>
        <v>0</v>
      </c>
      <c r="F85" s="30">
        <f>VLOOKUP(A85,'Supply Chain'!A:G,7,0)</f>
        <v>0</v>
      </c>
      <c r="G85" s="84"/>
      <c r="H85" s="81">
        <f>VLOOKUP(A85,'Status Report'!B:AC,28,0)</f>
        <v>50</v>
      </c>
      <c r="I85" s="81">
        <f>VLOOKUP(A85,'Status Report'!B:AD,29,0)</f>
        <v>60</v>
      </c>
      <c r="J85" s="30">
        <f>VLOOKUP(K85,[1]Diversen!$A:$B,2,0)</f>
        <v>100049</v>
      </c>
      <c r="K85" s="30" t="str">
        <f>VLOOKUP(A85,'Status Report'!B:T,19,0)</f>
        <v>Dekkers Visual Communication B.v.</v>
      </c>
      <c r="L85" s="82">
        <f>VLOOKUP(A85,'Status Report'!B:AG,32,0)</f>
        <v>97.71</v>
      </c>
      <c r="M85" s="82">
        <f>VLOOKUP(A85,'Status Report'!B:AI,34,0)</f>
        <v>100.65</v>
      </c>
      <c r="N85" s="39">
        <f>VLOOKUP(A85,'Status Report'!B:AP,41,0)</f>
        <v>1</v>
      </c>
      <c r="O85" s="33" t="str">
        <f>VLOOKUP(A85,'Status Report'!B:AQ,42,0)</f>
        <v>FOB Shenzhen</v>
      </c>
      <c r="P85" s="33" t="str">
        <f>VLOOKUP(A85,'Status Report'!B:AR,43,0)</f>
        <v>DAP Yantian</v>
      </c>
      <c r="Q85" s="38">
        <f t="shared" ca="1" si="3"/>
        <v>45848</v>
      </c>
      <c r="R85" s="38">
        <f t="shared" ca="1" si="4"/>
        <v>45898</v>
      </c>
      <c r="S85" s="38">
        <f t="shared" ca="1" si="6"/>
        <v>45908</v>
      </c>
      <c r="T85" s="69"/>
    </row>
    <row r="86" spans="1:20" x14ac:dyDescent="0.25">
      <c r="A86" s="30">
        <v>88026004</v>
      </c>
      <c r="B86" s="30" t="s">
        <v>235</v>
      </c>
      <c r="C86" s="80">
        <f>VLOOKUP(A86,'Status Report'!B:G,6,0)</f>
        <v>63</v>
      </c>
      <c r="D86" s="118">
        <f>VLOOKUP(A86,'Supply Chain'!A:E,5,0)</f>
        <v>63</v>
      </c>
      <c r="E86" s="30">
        <f>VLOOKUP(A86,'Supply Chain'!A:F,6,0)</f>
        <v>0</v>
      </c>
      <c r="F86" s="30">
        <f>VLOOKUP(A86,'Supply Chain'!A:G,7,0)</f>
        <v>0</v>
      </c>
      <c r="G86" s="84"/>
      <c r="H86" s="81">
        <f>VLOOKUP(A86,'Status Report'!B:AC,28,0)</f>
        <v>55</v>
      </c>
      <c r="I86" s="81">
        <f>VLOOKUP(A86,'Status Report'!B:AD,29,0)</f>
        <v>60</v>
      </c>
      <c r="J86" s="30">
        <f>VLOOKUP(K86,[1]Diversen!$A:$B,2,0)</f>
        <v>100049</v>
      </c>
      <c r="K86" s="30" t="str">
        <f>VLOOKUP(A86,'Status Report'!B:T,19,0)</f>
        <v>Dekkers Visual Communication B.v.</v>
      </c>
      <c r="L86" s="82">
        <f>VLOOKUP(A86,'Status Report'!B:AG,32,0)</f>
        <v>129.74</v>
      </c>
      <c r="M86" s="82">
        <f>VLOOKUP(A86,'Status Report'!B:AI,34,0)</f>
        <v>131.79</v>
      </c>
      <c r="N86" s="39">
        <f>VLOOKUP(A86,'Status Report'!B:AP,41,0)</f>
        <v>1</v>
      </c>
      <c r="O86" s="33" t="str">
        <f>VLOOKUP(A86,'Status Report'!B:AQ,42,0)</f>
        <v>FOB Shenzhen</v>
      </c>
      <c r="P86" s="33" t="str">
        <f>VLOOKUP(A86,'Status Report'!B:AR,43,0)</f>
        <v>DAP Yantian</v>
      </c>
      <c r="Q86" s="38">
        <f t="shared" ca="1" si="3"/>
        <v>45848</v>
      </c>
      <c r="R86" s="38">
        <f t="shared" ca="1" si="4"/>
        <v>45903</v>
      </c>
      <c r="S86" s="38">
        <f t="shared" ca="1" si="6"/>
        <v>45908</v>
      </c>
      <c r="T86" s="69"/>
    </row>
    <row r="87" spans="1:20" x14ac:dyDescent="0.25">
      <c r="A87" s="30">
        <v>88026008</v>
      </c>
      <c r="B87" s="30" t="s">
        <v>236</v>
      </c>
      <c r="C87" s="80">
        <f>VLOOKUP(A87,'Status Report'!B:G,6,0)</f>
        <v>12</v>
      </c>
      <c r="D87" s="118">
        <f>VLOOKUP(A87,'Supply Chain'!A:E,5,0)</f>
        <v>12</v>
      </c>
      <c r="E87" s="30">
        <f>VLOOKUP(A87,'Supply Chain'!A:F,6,0)</f>
        <v>0</v>
      </c>
      <c r="F87" s="30">
        <f>VLOOKUP(A87,'Supply Chain'!A:G,7,0)</f>
        <v>0</v>
      </c>
      <c r="G87" s="84"/>
      <c r="H87" s="81">
        <f>VLOOKUP(A87,'Status Report'!B:AC,28,0)</f>
        <v>55</v>
      </c>
      <c r="I87" s="81">
        <f>VLOOKUP(A87,'Status Report'!B:AD,29,0)</f>
        <v>60</v>
      </c>
      <c r="J87" s="30">
        <f>VLOOKUP(K87,[1]Diversen!$A:$B,2,0)</f>
        <v>100049</v>
      </c>
      <c r="K87" s="30" t="str">
        <f>VLOOKUP(A87,'Status Report'!B:T,19,0)</f>
        <v>Dekkers Visual Communication B.v.</v>
      </c>
      <c r="L87" s="82">
        <f>VLOOKUP(A87,'Status Report'!B:AG,32,0)</f>
        <v>132.61000000000001</v>
      </c>
      <c r="M87" s="82">
        <f>VLOOKUP(A87,'Status Report'!B:AI,34,0)</f>
        <v>134.6</v>
      </c>
      <c r="N87" s="39">
        <f>VLOOKUP(A87,'Status Report'!B:AP,41,0)</f>
        <v>1</v>
      </c>
      <c r="O87" s="33" t="str">
        <f>VLOOKUP(A87,'Status Report'!B:AQ,42,0)</f>
        <v>FOB Shenzhen</v>
      </c>
      <c r="P87" s="33" t="str">
        <f>VLOOKUP(A87,'Status Report'!B:AR,43,0)</f>
        <v>DAP Yantian</v>
      </c>
      <c r="Q87" s="38">
        <f t="shared" ca="1" si="3"/>
        <v>45848</v>
      </c>
      <c r="R87" s="38">
        <f t="shared" ca="1" si="4"/>
        <v>45903</v>
      </c>
      <c r="S87" s="38">
        <f t="shared" ca="1" si="6"/>
        <v>45908</v>
      </c>
      <c r="T87" s="69"/>
    </row>
    <row r="88" spans="1:20" x14ac:dyDescent="0.25">
      <c r="A88" s="30">
        <v>88026582</v>
      </c>
      <c r="B88" s="30" t="s">
        <v>391</v>
      </c>
      <c r="C88" s="80">
        <f>VLOOKUP(A88,'Status Report'!B:G,6,0)</f>
        <v>74</v>
      </c>
      <c r="D88" s="118">
        <f>VLOOKUP(A88,'Supply Chain'!A:E,5,0)</f>
        <v>74</v>
      </c>
      <c r="E88" s="30">
        <f>VLOOKUP(A88,'Supply Chain'!A:F,6,0)</f>
        <v>0</v>
      </c>
      <c r="F88" s="30">
        <f>VLOOKUP(A88,'Supply Chain'!A:G,7,0)</f>
        <v>0</v>
      </c>
      <c r="G88" s="84"/>
      <c r="H88" s="81">
        <f>VLOOKUP(A88,'Status Report'!B:AC,28,0)</f>
        <v>50</v>
      </c>
      <c r="I88" s="81">
        <f>VLOOKUP(A88,'Status Report'!B:AD,29,0)</f>
        <v>55</v>
      </c>
      <c r="J88" s="30">
        <f>VLOOKUP(K88,[1]Diversen!$A:$B,2,0)</f>
        <v>100049</v>
      </c>
      <c r="K88" s="30" t="str">
        <f>VLOOKUP(A88,'Status Report'!B:T,19,0)</f>
        <v>Dekkers Visual Communication B.v.</v>
      </c>
      <c r="L88" s="82">
        <f>VLOOKUP(A88,'Status Report'!B:AG,32,0)</f>
        <v>112.67</v>
      </c>
      <c r="M88" s="82">
        <f>VLOOKUP(A88,'Status Report'!B:AI,34,0)</f>
        <v>115.71</v>
      </c>
      <c r="N88" s="39">
        <f>VLOOKUP(A88,'Status Report'!B:AP,41,0)</f>
        <v>1</v>
      </c>
      <c r="O88" s="33" t="str">
        <f>VLOOKUP(A88,'Status Report'!B:AQ,42,0)</f>
        <v>FOB Shenzhen</v>
      </c>
      <c r="P88" s="33" t="str">
        <f>VLOOKUP(A88,'Status Report'!B:AR,43,0)</f>
        <v>DAP Yantian</v>
      </c>
      <c r="Q88" s="38">
        <f t="shared" ca="1" si="3"/>
        <v>45848</v>
      </c>
      <c r="R88" s="38">
        <f t="shared" ca="1" si="4"/>
        <v>45898</v>
      </c>
      <c r="S88" s="38">
        <f t="shared" ca="1" si="6"/>
        <v>45903</v>
      </c>
    </row>
    <row r="89" spans="1:20" x14ac:dyDescent="0.25">
      <c r="A89" s="30">
        <v>88026702</v>
      </c>
      <c r="B89" s="30" t="s">
        <v>414</v>
      </c>
      <c r="C89" s="80">
        <f>VLOOKUP(A89,'Status Report'!B:G,6,0)</f>
        <v>271</v>
      </c>
      <c r="D89" s="118">
        <f>VLOOKUP(A89,'Supply Chain'!A:E,5,0)</f>
        <v>271</v>
      </c>
      <c r="E89" s="30">
        <f>VLOOKUP(A89,'Supply Chain'!A:F,6,0)</f>
        <v>0</v>
      </c>
      <c r="F89" s="30">
        <f>VLOOKUP(A89,'Supply Chain'!A:G,7,0)</f>
        <v>0</v>
      </c>
      <c r="G89" s="84"/>
      <c r="H89" s="81">
        <f>VLOOKUP(A89,'Status Report'!B:AC,28,0)</f>
        <v>80</v>
      </c>
      <c r="I89" s="81">
        <f>VLOOKUP(A89,'Status Report'!B:AD,29,0)</f>
        <v>85</v>
      </c>
      <c r="J89" s="30">
        <f>VLOOKUP(K89,[1]Diversen!$A:$B,2,0)</f>
        <v>100049</v>
      </c>
      <c r="K89" s="30" t="str">
        <f>VLOOKUP(A89,'Status Report'!B:T,19,0)</f>
        <v>Dekkers Visual Communication B.v.</v>
      </c>
      <c r="L89" s="82">
        <f>VLOOKUP(A89,'Status Report'!B:AG,32,0)</f>
        <v>159.58000000000001</v>
      </c>
      <c r="M89" s="82">
        <f>VLOOKUP(A89,'Status Report'!B:AI,34,0)</f>
        <v>161.52000000000001</v>
      </c>
      <c r="N89" s="39">
        <f>VLOOKUP(A89,'Status Report'!B:AP,41,0)</f>
        <v>2</v>
      </c>
      <c r="O89" s="33" t="str">
        <f>VLOOKUP(A89,'Status Report'!B:AQ,42,0)</f>
        <v>FOB Shenzhen</v>
      </c>
      <c r="P89" s="33" t="str">
        <f>VLOOKUP(A89,'Status Report'!B:AR,43,0)</f>
        <v>DAP Yantian</v>
      </c>
      <c r="Q89" s="38">
        <f t="shared" ca="1" si="3"/>
        <v>45848</v>
      </c>
      <c r="R89" s="38">
        <f t="shared" ca="1" si="4"/>
        <v>45928</v>
      </c>
      <c r="S89" s="38">
        <f t="shared" ca="1" si="6"/>
        <v>45933</v>
      </c>
    </row>
    <row r="90" spans="1:20" x14ac:dyDescent="0.25">
      <c r="A90" s="30">
        <v>88026780</v>
      </c>
      <c r="B90" s="30" t="s">
        <v>459</v>
      </c>
      <c r="C90" s="80">
        <f>VLOOKUP(A90,'Status Report'!B:G,6,0)</f>
        <v>65</v>
      </c>
      <c r="D90" s="118">
        <f>VLOOKUP(A90,'Supply Chain'!A:E,5,0)</f>
        <v>65</v>
      </c>
      <c r="E90" s="30">
        <f>VLOOKUP(A90,'Supply Chain'!A:F,6,0)</f>
        <v>0</v>
      </c>
      <c r="F90" s="30">
        <f>VLOOKUP(A90,'Supply Chain'!A:G,7,0)</f>
        <v>0</v>
      </c>
      <c r="G90" s="84"/>
      <c r="H90" s="81">
        <f>VLOOKUP(A90,'Status Report'!B:AC,28,0)</f>
        <v>80</v>
      </c>
      <c r="I90" s="81">
        <f>VLOOKUP(A90,'Status Report'!B:AD,29,0)</f>
        <v>85</v>
      </c>
      <c r="J90" s="30">
        <f>VLOOKUP(K90,[1]Diversen!$A:$B,2,0)</f>
        <v>100049</v>
      </c>
      <c r="K90" s="30" t="str">
        <f>VLOOKUP(A90,'Status Report'!B:T,19,0)</f>
        <v>Dekkers Visual Communication B.v.</v>
      </c>
      <c r="L90" s="82">
        <f>VLOOKUP(A90,'Status Report'!B:AG,32,0)</f>
        <v>140</v>
      </c>
      <c r="M90" s="82">
        <f>VLOOKUP(A90,'Status Report'!B:AI,34,0)</f>
        <v>144</v>
      </c>
      <c r="N90" s="39">
        <f>VLOOKUP(A90,'Status Report'!B:AP,41,0)</f>
        <v>1</v>
      </c>
      <c r="O90" s="33" t="str">
        <f>VLOOKUP(A90,'Status Report'!B:AQ,42,0)</f>
        <v>FOB Shenzhen</v>
      </c>
      <c r="P90" s="33" t="str">
        <f>VLOOKUP(A90,'Status Report'!B:AR,43,0)</f>
        <v>DAP Yantian</v>
      </c>
      <c r="Q90" s="38">
        <f t="shared" ca="1" si="3"/>
        <v>45848</v>
      </c>
      <c r="R90" s="38">
        <f t="shared" ca="1" si="4"/>
        <v>45928</v>
      </c>
      <c r="S90" s="38">
        <f t="shared" ca="1" si="6"/>
        <v>45933</v>
      </c>
    </row>
    <row r="91" spans="1:20" x14ac:dyDescent="0.25">
      <c r="A91" s="115">
        <v>88026887</v>
      </c>
      <c r="B91" s="115" t="s">
        <v>479</v>
      </c>
      <c r="C91" s="80">
        <f>VLOOKUP(A91,'Status Report'!B:G,6,0)</f>
        <v>29</v>
      </c>
      <c r="D91" s="118">
        <v>29</v>
      </c>
      <c r="E91" s="30">
        <f>VLOOKUP(A91,'Supply Chain'!A:F,6,0)</f>
        <v>0</v>
      </c>
      <c r="F91" s="30">
        <f>VLOOKUP(A91,'Supply Chain'!A:G,7,0)</f>
        <v>0</v>
      </c>
      <c r="G91" s="84"/>
      <c r="H91" s="81">
        <f>VLOOKUP(A91,'Status Report'!B:AC,28,0)</f>
        <v>80</v>
      </c>
      <c r="I91" s="81">
        <f>VLOOKUP(A91,'Status Report'!B:AD,29,0)</f>
        <v>0</v>
      </c>
      <c r="J91" s="30">
        <f>VLOOKUP(K91,[1]Diversen!$A:$B,2,0)</f>
        <v>100049</v>
      </c>
      <c r="K91" s="30" t="str">
        <f>VLOOKUP(A91,'Status Report'!B:T,19,0)</f>
        <v>Dekkers Visual Communication B.v.</v>
      </c>
      <c r="L91" s="82">
        <f>VLOOKUP(A91,'Status Report'!B:AG,32,0)</f>
        <v>175</v>
      </c>
      <c r="M91" s="82">
        <f>VLOOKUP(A91,'Status Report'!B:AI,34,0)</f>
        <v>0</v>
      </c>
      <c r="N91" s="39">
        <f>VLOOKUP(A91,'Status Report'!B:AP,41,0)</f>
        <v>1</v>
      </c>
      <c r="O91" s="33" t="str">
        <f>VLOOKUP(A91,'Status Report'!B:AQ,42,0)</f>
        <v>FOB Shenzhen</v>
      </c>
      <c r="P91" s="33"/>
      <c r="Q91" s="38">
        <f t="shared" ca="1" si="3"/>
        <v>45848</v>
      </c>
      <c r="R91" s="38">
        <f t="shared" ca="1" si="4"/>
        <v>45928</v>
      </c>
      <c r="S91" s="38"/>
    </row>
    <row r="92" spans="1:20" x14ac:dyDescent="0.25">
      <c r="A92" s="30">
        <v>88027053</v>
      </c>
      <c r="B92" s="30" t="s">
        <v>496</v>
      </c>
      <c r="C92" s="80">
        <f>VLOOKUP(A92,'Status Report'!B:G,6,0)</f>
        <v>640</v>
      </c>
      <c r="D92" s="118">
        <v>640</v>
      </c>
      <c r="E92" s="30">
        <f>VLOOKUP(A92,'Supply Chain'!A:F,6,0)</f>
        <v>0</v>
      </c>
      <c r="F92" s="30">
        <f>VLOOKUP(A92,'Supply Chain'!A:G,7,0)</f>
        <v>0</v>
      </c>
      <c r="G92" s="84"/>
      <c r="H92" s="81">
        <f>VLOOKUP(A92,'Status Report'!B:AC,28,0)</f>
        <v>80</v>
      </c>
      <c r="I92" s="81">
        <f>VLOOKUP(A92,'Status Report'!B:AD,29,0)</f>
        <v>0</v>
      </c>
      <c r="J92" s="30">
        <f>VLOOKUP(K92,[1]Diversen!$A:$B,2,0)</f>
        <v>100049</v>
      </c>
      <c r="K92" s="30" t="str">
        <f>VLOOKUP(A92,'Status Report'!B:T,19,0)</f>
        <v>Dekkers Visual Communication B.v.</v>
      </c>
      <c r="L92" s="82">
        <f>VLOOKUP(A92,'Status Report'!B:AG,32,0)</f>
        <v>100</v>
      </c>
      <c r="M92" s="82">
        <f>VLOOKUP(A92,'Status Report'!B:AI,34,0)</f>
        <v>0</v>
      </c>
      <c r="N92" s="39">
        <f>VLOOKUP(A92,'Status Report'!B:AP,41,0)</f>
        <v>3</v>
      </c>
      <c r="O92" s="33" t="str">
        <f>VLOOKUP(A92,'Status Report'!B:AQ,42,0)</f>
        <v>FOB Shenzhen</v>
      </c>
      <c r="P92" s="33"/>
      <c r="Q92" s="38">
        <f t="shared" ca="1" si="3"/>
        <v>45848</v>
      </c>
      <c r="R92" s="38">
        <f t="shared" ca="1" si="4"/>
        <v>45928</v>
      </c>
      <c r="S92" s="38"/>
    </row>
    <row r="93" spans="1:20" x14ac:dyDescent="0.25">
      <c r="A93" s="30">
        <v>88027213</v>
      </c>
      <c r="B93" s="30" t="s">
        <v>513</v>
      </c>
      <c r="C93" s="80">
        <f>VLOOKUP(A93,'Status Report'!B:G,6,0)</f>
        <v>95</v>
      </c>
      <c r="D93" s="118">
        <f>VLOOKUP(A93,'Supply Chain'!A:E,5,0)</f>
        <v>95</v>
      </c>
      <c r="E93" s="30">
        <f>VLOOKUP(A93,'Supply Chain'!A:F,6,0)</f>
        <v>0</v>
      </c>
      <c r="F93" s="30">
        <f>VLOOKUP(A93,'Supply Chain'!A:G,7,0)</f>
        <v>0</v>
      </c>
      <c r="G93" s="84"/>
      <c r="H93" s="81">
        <f>VLOOKUP(A93,'Status Report'!B:AC,28,0)</f>
        <v>60</v>
      </c>
      <c r="I93" s="81">
        <f>VLOOKUP(A93,'Status Report'!B:AD,29,0)</f>
        <v>65</v>
      </c>
      <c r="J93" s="30">
        <f>VLOOKUP(K93,[1]Diversen!$A:$B,2,0)</f>
        <v>100049</v>
      </c>
      <c r="K93" s="30" t="str">
        <f>VLOOKUP(A93,'Status Report'!B:T,19,0)</f>
        <v>Dekkers Visual Communication B.v.</v>
      </c>
      <c r="L93" s="82">
        <f>VLOOKUP(A93,'Status Report'!B:AG,32,0)</f>
        <v>21</v>
      </c>
      <c r="M93" s="82">
        <f>VLOOKUP(A93,'Status Report'!B:AI,34,0)</f>
        <v>24</v>
      </c>
      <c r="N93" s="39">
        <f>VLOOKUP(A93,'Status Report'!B:AP,41,0)</f>
        <v>1</v>
      </c>
      <c r="O93" s="33" t="str">
        <f>VLOOKUP(A93,'Status Report'!B:AQ,42,0)</f>
        <v>FOB Shenzhen</v>
      </c>
      <c r="P93" s="33" t="str">
        <f>VLOOKUP(A93,'Status Report'!B:AR,43,0)</f>
        <v>DAP Yantian</v>
      </c>
      <c r="Q93" s="38">
        <f t="shared" ca="1" si="3"/>
        <v>45848</v>
      </c>
      <c r="R93" s="38">
        <f t="shared" ca="1" si="4"/>
        <v>45908</v>
      </c>
      <c r="S93" s="38">
        <f ca="1">Q93+I93</f>
        <v>45913</v>
      </c>
    </row>
    <row r="94" spans="1:20" x14ac:dyDescent="0.25">
      <c r="A94" s="30">
        <v>88027215</v>
      </c>
      <c r="B94" s="30" t="s">
        <v>515</v>
      </c>
      <c r="C94" s="80">
        <f>VLOOKUP(A94,'Status Report'!B:G,6,0)</f>
        <v>83</v>
      </c>
      <c r="D94" s="118">
        <f>VLOOKUP(A94,'Supply Chain'!A:E,5,0)</f>
        <v>83</v>
      </c>
      <c r="E94" s="30">
        <f>VLOOKUP(A94,'Supply Chain'!A:F,6,0)</f>
        <v>0</v>
      </c>
      <c r="F94" s="30">
        <f>VLOOKUP(A94,'Supply Chain'!A:G,7,0)</f>
        <v>0</v>
      </c>
      <c r="G94" s="84"/>
      <c r="H94" s="81">
        <f>VLOOKUP(A94,'Status Report'!B:AC,28,0)</f>
        <v>60</v>
      </c>
      <c r="I94" s="81">
        <f>VLOOKUP(A94,'Status Report'!B:AD,29,0)</f>
        <v>65</v>
      </c>
      <c r="J94" s="30">
        <f>VLOOKUP(K94,[1]Diversen!$A:$B,2,0)</f>
        <v>100049</v>
      </c>
      <c r="K94" s="30" t="str">
        <f>VLOOKUP(A94,'Status Report'!B:T,19,0)</f>
        <v>Dekkers Visual Communication B.v.</v>
      </c>
      <c r="L94" s="82">
        <f>VLOOKUP(A94,'Status Report'!B:AG,32,0)</f>
        <v>217</v>
      </c>
      <c r="M94" s="82">
        <f>VLOOKUP(A94,'Status Report'!B:AI,34,0)</f>
        <v>220</v>
      </c>
      <c r="N94" s="39">
        <f>VLOOKUP(A94,'Status Report'!B:AP,41,0)</f>
        <v>1</v>
      </c>
      <c r="O94" s="33" t="str">
        <f>VLOOKUP(A94,'Status Report'!B:AQ,42,0)</f>
        <v>FOB Shenzhen</v>
      </c>
      <c r="P94" s="33" t="str">
        <f>VLOOKUP(A94,'Status Report'!B:AR,43,0)</f>
        <v>DAP Yantian</v>
      </c>
      <c r="Q94" s="38">
        <f t="shared" ca="1" si="3"/>
        <v>45848</v>
      </c>
      <c r="R94" s="38">
        <f t="shared" ca="1" si="4"/>
        <v>45908</v>
      </c>
      <c r="S94" s="38">
        <f ca="1">Q94+I94</f>
        <v>45913</v>
      </c>
    </row>
    <row r="95" spans="1:20" x14ac:dyDescent="0.25">
      <c r="A95" s="30">
        <v>88027230</v>
      </c>
      <c r="B95" s="30" t="s">
        <v>1031</v>
      </c>
      <c r="C95" s="80">
        <f>VLOOKUP(A95,'Status Report'!B:G,6,0)</f>
        <v>32</v>
      </c>
      <c r="D95" s="118">
        <f>VLOOKUP(A95,'Supply Chain'!A:E,5,0)</f>
        <v>32</v>
      </c>
      <c r="E95" s="30">
        <f>VLOOKUP(A95,'Supply Chain'!A:F,6,0)</f>
        <v>0</v>
      </c>
      <c r="F95" s="30">
        <f>VLOOKUP(A95,'Supply Chain'!A:G,7,0)</f>
        <v>0</v>
      </c>
      <c r="G95" s="84"/>
      <c r="H95" s="81">
        <f>VLOOKUP(A95,'Status Report'!B:AC,28,0)</f>
        <v>60</v>
      </c>
      <c r="I95" s="81">
        <f>VLOOKUP(A95,'Status Report'!B:AD,29,0)</f>
        <v>0</v>
      </c>
      <c r="J95" s="30">
        <f>VLOOKUP(K95,[1]Diversen!$A:$B,2,0)</f>
        <v>100049</v>
      </c>
      <c r="K95" s="30" t="str">
        <f>VLOOKUP(A95,'Status Report'!B:T,19,0)</f>
        <v>Dekkers Visual Communication B.v.</v>
      </c>
      <c r="L95" s="82">
        <f>VLOOKUP(A95,'Status Report'!B:AG,32,0)</f>
        <v>149</v>
      </c>
      <c r="M95" s="82">
        <f>VLOOKUP(A95,'Status Report'!B:AI,34,0)</f>
        <v>0</v>
      </c>
      <c r="N95" s="39">
        <f>VLOOKUP(A95,'Status Report'!B:AP,41,0)</f>
        <v>1</v>
      </c>
      <c r="O95" s="33" t="str">
        <f>VLOOKUP(A95,'Status Report'!B:AQ,42,0)</f>
        <v>FOB Shenzhen</v>
      </c>
      <c r="P95" s="33"/>
      <c r="Q95" s="38">
        <f t="shared" ca="1" si="3"/>
        <v>45848</v>
      </c>
      <c r="R95" s="38">
        <f t="shared" ca="1" si="4"/>
        <v>45908</v>
      </c>
      <c r="S95" s="38"/>
    </row>
    <row r="96" spans="1:20" x14ac:dyDescent="0.25">
      <c r="A96" s="30">
        <v>88027239</v>
      </c>
      <c r="B96" s="30" t="s">
        <v>533</v>
      </c>
      <c r="C96" s="80">
        <f>VLOOKUP(A96,'Status Report'!B:G,6,0)</f>
        <v>81</v>
      </c>
      <c r="D96" s="118">
        <f>VLOOKUP(A96,'Supply Chain'!A:E,5,0)</f>
        <v>81</v>
      </c>
      <c r="E96" s="30">
        <f>VLOOKUP(A96,'Supply Chain'!A:F,6,0)</f>
        <v>0</v>
      </c>
      <c r="F96" s="30">
        <f>VLOOKUP(A96,'Supply Chain'!A:G,7,0)</f>
        <v>0</v>
      </c>
      <c r="G96" s="84"/>
      <c r="H96" s="81">
        <f>VLOOKUP(A96,'Status Report'!B:AC,28,0)</f>
        <v>60</v>
      </c>
      <c r="I96" s="81">
        <f>VLOOKUP(A96,'Status Report'!B:AD,29,0)</f>
        <v>0</v>
      </c>
      <c r="J96" s="30">
        <f>VLOOKUP(K96,[1]Diversen!$A:$B,2,0)</f>
        <v>100049</v>
      </c>
      <c r="K96" s="30" t="str">
        <f>VLOOKUP(A96,'Status Report'!B:T,19,0)</f>
        <v>Dekkers Visual Communication B.v.</v>
      </c>
      <c r="L96" s="82">
        <f>VLOOKUP(A96,'Status Report'!B:AG,32,0)</f>
        <v>205</v>
      </c>
      <c r="M96" s="82">
        <f>VLOOKUP(A96,'Status Report'!B:AI,34,0)</f>
        <v>0</v>
      </c>
      <c r="N96" s="39">
        <f>VLOOKUP(A96,'Status Report'!B:AP,41,0)</f>
        <v>1</v>
      </c>
      <c r="O96" s="33" t="str">
        <f>VLOOKUP(A96,'Status Report'!B:AQ,42,0)</f>
        <v>FOB Shenzhen</v>
      </c>
      <c r="P96" s="33"/>
      <c r="Q96" s="38">
        <f t="shared" ca="1" si="3"/>
        <v>45848</v>
      </c>
      <c r="R96" s="38">
        <f t="shared" ca="1" si="4"/>
        <v>45908</v>
      </c>
      <c r="S96" s="38"/>
    </row>
    <row r="97" spans="1:20" x14ac:dyDescent="0.25">
      <c r="A97" s="115">
        <v>88026712</v>
      </c>
      <c r="B97" s="115" t="s">
        <v>468</v>
      </c>
      <c r="C97" s="80">
        <f>VLOOKUP(A97,'Status Report'!B:G,6,0)</f>
        <v>4167</v>
      </c>
      <c r="D97" s="118">
        <f>VLOOKUP(A97,'Supply Chain'!A:E,5,0)</f>
        <v>0</v>
      </c>
      <c r="E97" s="30">
        <f>VLOOKUP(A97,'Supply Chain'!A:F,6,0)</f>
        <v>0</v>
      </c>
      <c r="F97" s="30">
        <f>VLOOKUP(A97,'Supply Chain'!A:G,7,0)</f>
        <v>4167</v>
      </c>
      <c r="G97" s="84" t="s">
        <v>1054</v>
      </c>
      <c r="H97" s="81">
        <f>VLOOKUP(A97,'Status Report'!B:AC,28,0)</f>
        <v>30</v>
      </c>
      <c r="I97" s="81">
        <f>VLOOKUP(A97,'Status Report'!B:AD,29,0)</f>
        <v>35</v>
      </c>
      <c r="J97" s="30">
        <f>VLOOKUP(K97,[1]Diversen!$A:$B,2,0)</f>
        <v>102164</v>
      </c>
      <c r="K97" s="30" t="str">
        <f>VLOOKUP(A97,'Status Report'!B:T,19,0)</f>
        <v>HLB Glassware Co. Ltd.</v>
      </c>
      <c r="L97" s="82">
        <f>VLOOKUP(A97,'Status Report'!B:AG,32,0)</f>
        <v>10.56</v>
      </c>
      <c r="M97" s="82">
        <f>VLOOKUP(A97,'Status Report'!B:AI,34,0)</f>
        <v>10.56</v>
      </c>
      <c r="N97" s="39">
        <f>VLOOKUP(A97,'Status Report'!B:AP,41,0)</f>
        <v>1</v>
      </c>
      <c r="O97" s="33" t="str">
        <f>VLOOKUP(A97,'Status Report'!B:AQ,42,0)</f>
        <v>FOB Shanghai</v>
      </c>
      <c r="P97" s="33" t="str">
        <f>VLOOKUP(A97,'Status Report'!B:AR,43,0)</f>
        <v>DAP Yantian</v>
      </c>
      <c r="Q97" s="38">
        <f t="shared" ca="1" si="3"/>
        <v>45848</v>
      </c>
      <c r="R97" s="38">
        <f t="shared" ca="1" si="4"/>
        <v>45878</v>
      </c>
      <c r="S97" s="38">
        <f t="shared" ref="S97:S102" ca="1" si="7">Q97+I97</f>
        <v>45883</v>
      </c>
    </row>
    <row r="98" spans="1:20" x14ac:dyDescent="0.25">
      <c r="A98" s="30">
        <v>88021024</v>
      </c>
      <c r="B98" s="30" t="s">
        <v>98</v>
      </c>
      <c r="C98" s="80">
        <f>VLOOKUP(A98,'Status Report'!B:G,6,0)</f>
        <v>178</v>
      </c>
      <c r="D98" s="118">
        <f>VLOOKUP(A98,'Supply Chain'!A:E,5,0)</f>
        <v>178</v>
      </c>
      <c r="E98" s="30">
        <f>VLOOKUP(A98,'Supply Chain'!A:F,6,0)</f>
        <v>0</v>
      </c>
      <c r="F98" s="30">
        <f>VLOOKUP(A98,'Supply Chain'!A:G,7,0)</f>
        <v>0</v>
      </c>
      <c r="G98" s="84"/>
      <c r="H98" s="81">
        <f>VLOOKUP(A98,'Status Report'!B:AC,28,0)</f>
        <v>70</v>
      </c>
      <c r="I98" s="81">
        <f>VLOOKUP(A98,'Status Report'!B:AD,29,0)</f>
        <v>77</v>
      </c>
      <c r="J98" s="30">
        <f>VLOOKUP(K98,[1]Diversen!$A:$B,2,0)</f>
        <v>100051</v>
      </c>
      <c r="K98" s="30" t="str">
        <f>VLOOKUP(A98,'Status Report'!B:T,19,0)</f>
        <v>Promocean The Netherlands BV</v>
      </c>
      <c r="L98" s="82">
        <f>VLOOKUP(A98,'Status Report'!B:AG,32,0)</f>
        <v>43.067557346453242</v>
      </c>
      <c r="M98" s="82">
        <f>VLOOKUP(A98,'Status Report'!B:AI,34,0)</f>
        <v>43.067557346453242</v>
      </c>
      <c r="N98" s="39">
        <f>VLOOKUP(A98,'Status Report'!B:AP,41,0)</f>
        <v>1</v>
      </c>
      <c r="O98" s="33" t="str">
        <f>VLOOKUP(A98,'Status Report'!B:AQ,42,0)</f>
        <v>FOB Shenzhen</v>
      </c>
      <c r="P98" s="33" t="str">
        <f>VLOOKUP(A98,'Status Report'!B:AR,43,0)</f>
        <v>DAP Yantian</v>
      </c>
      <c r="Q98" s="38">
        <f t="shared" ca="1" si="3"/>
        <v>45848</v>
      </c>
      <c r="R98" s="38">
        <f t="shared" ca="1" si="4"/>
        <v>45918</v>
      </c>
      <c r="S98" s="38">
        <f t="shared" ca="1" si="7"/>
        <v>45925</v>
      </c>
      <c r="T98" s="119">
        <f ca="1">R98</f>
        <v>45918</v>
      </c>
    </row>
    <row r="99" spans="1:20" x14ac:dyDescent="0.25">
      <c r="A99" s="30">
        <v>88023546</v>
      </c>
      <c r="B99" s="30" t="s">
        <v>132</v>
      </c>
      <c r="C99" s="80">
        <f>VLOOKUP(A99,'Status Report'!B:G,6,0)</f>
        <v>250</v>
      </c>
      <c r="D99" s="118">
        <f>VLOOKUP(A99,'Supply Chain'!A:E,5,0)</f>
        <v>250</v>
      </c>
      <c r="E99" s="30">
        <f>VLOOKUP(A99,'Supply Chain'!A:F,6,0)</f>
        <v>0</v>
      </c>
      <c r="F99" s="30">
        <f>VLOOKUP(A99,'Supply Chain'!A:G,7,0)</f>
        <v>0</v>
      </c>
      <c r="G99" s="84"/>
      <c r="H99" s="81">
        <f>VLOOKUP(A99,'Status Report'!B:AC,28,0)</f>
        <v>77</v>
      </c>
      <c r="I99" s="81">
        <f>VLOOKUP(A99,'Status Report'!B:AD,29,0)</f>
        <v>84</v>
      </c>
      <c r="J99" s="30">
        <f>VLOOKUP(K99,[1]Diversen!$A:$B,2,0)</f>
        <v>100051</v>
      </c>
      <c r="K99" s="30" t="str">
        <f>VLOOKUP(A99,'Status Report'!B:T,19,0)</f>
        <v>Promocean The Netherlands BV</v>
      </c>
      <c r="L99" s="82">
        <f>VLOOKUP(A99,'Status Report'!B:AG,32,0)</f>
        <v>33.380000000000003</v>
      </c>
      <c r="M99" s="82">
        <f>VLOOKUP(A99,'Status Report'!B:AI,34,0)</f>
        <v>36.28</v>
      </c>
      <c r="N99" s="39">
        <f>VLOOKUP(A99,'Status Report'!B:AP,41,0)</f>
        <v>1</v>
      </c>
      <c r="O99" s="33" t="str">
        <f>VLOOKUP(A99,'Status Report'!B:AQ,42,0)</f>
        <v>FOB Shanghai</v>
      </c>
      <c r="P99" s="33" t="str">
        <f>VLOOKUP(A99,'Status Report'!B:AR,43,0)</f>
        <v>DAP Yantian</v>
      </c>
      <c r="Q99" s="38">
        <f t="shared" ca="1" si="3"/>
        <v>45848</v>
      </c>
      <c r="R99" s="38">
        <f t="shared" ca="1" si="4"/>
        <v>45925</v>
      </c>
      <c r="S99" s="38">
        <f t="shared" ca="1" si="7"/>
        <v>45932</v>
      </c>
      <c r="T99" s="119">
        <f ca="1">R99</f>
        <v>45925</v>
      </c>
    </row>
    <row r="100" spans="1:20" x14ac:dyDescent="0.25">
      <c r="A100" s="30">
        <v>88023592</v>
      </c>
      <c r="B100" s="30" t="s">
        <v>140</v>
      </c>
      <c r="C100" s="80">
        <f>VLOOKUP(A100,'Status Report'!B:G,6,0)</f>
        <v>136</v>
      </c>
      <c r="D100" s="118">
        <f>VLOOKUP(A100,'Supply Chain'!A:E,5,0)</f>
        <v>136</v>
      </c>
      <c r="E100" s="30">
        <f>VLOOKUP(A100,'Supply Chain'!A:F,6,0)</f>
        <v>0</v>
      </c>
      <c r="F100" s="30">
        <f>VLOOKUP(A100,'Supply Chain'!A:G,7,0)</f>
        <v>0</v>
      </c>
      <c r="G100" s="84"/>
      <c r="H100" s="81">
        <f>VLOOKUP(A100,'Status Report'!B:AC,28,0)</f>
        <v>70</v>
      </c>
      <c r="I100" s="81">
        <f>VLOOKUP(A100,'Status Report'!B:AD,29,0)</f>
        <v>77</v>
      </c>
      <c r="J100" s="30">
        <f>VLOOKUP(K100,[1]Diversen!$A:$B,2,0)</f>
        <v>100051</v>
      </c>
      <c r="K100" s="30" t="str">
        <f>VLOOKUP(A100,'Status Report'!B:T,19,0)</f>
        <v>Promocean The Netherlands BV</v>
      </c>
      <c r="L100" s="82">
        <f>VLOOKUP(A100,'Status Report'!B:AG,32,0)</f>
        <v>44.09</v>
      </c>
      <c r="M100" s="82">
        <f>VLOOKUP(A100,'Status Report'!B:AI,34,0)</f>
        <v>44.09</v>
      </c>
      <c r="N100" s="39">
        <f>VLOOKUP(A100,'Status Report'!B:AP,41,0)</f>
        <v>1</v>
      </c>
      <c r="O100" s="33" t="str">
        <f>VLOOKUP(A100,'Status Report'!B:AQ,42,0)</f>
        <v>FOB Shenzhen</v>
      </c>
      <c r="P100" s="33" t="str">
        <f>VLOOKUP(A100,'Status Report'!B:AR,43,0)</f>
        <v>DAP Yantian</v>
      </c>
      <c r="Q100" s="38">
        <f t="shared" ca="1" si="3"/>
        <v>45848</v>
      </c>
      <c r="R100" s="38">
        <f t="shared" ca="1" si="4"/>
        <v>45918</v>
      </c>
      <c r="S100" s="38">
        <f t="shared" ca="1" si="7"/>
        <v>45925</v>
      </c>
      <c r="T100" s="119"/>
    </row>
    <row r="101" spans="1:20" x14ac:dyDescent="0.25">
      <c r="A101" s="30">
        <v>88025915</v>
      </c>
      <c r="B101" s="30" t="s">
        <v>197</v>
      </c>
      <c r="C101" s="80">
        <f>VLOOKUP(A101,'Status Report'!B:G,6,0)</f>
        <v>41</v>
      </c>
      <c r="D101" s="118">
        <f>VLOOKUP(A101,'Supply Chain'!A:E,5,0)</f>
        <v>41</v>
      </c>
      <c r="E101" s="30">
        <f>VLOOKUP(A101,'Supply Chain'!A:F,6,0)</f>
        <v>0</v>
      </c>
      <c r="F101" s="30">
        <f>VLOOKUP(A101,'Supply Chain'!A:G,7,0)</f>
        <v>0</v>
      </c>
      <c r="G101" s="84"/>
      <c r="H101" s="81">
        <f>VLOOKUP(A101,'Status Report'!B:AC,28,0)</f>
        <v>40</v>
      </c>
      <c r="I101" s="81">
        <f>VLOOKUP(A101,'Status Report'!B:AD,29,0)</f>
        <v>47</v>
      </c>
      <c r="J101" s="30">
        <f>VLOOKUP(K101,[1]Diversen!$A:$B,2,0)</f>
        <v>100051</v>
      </c>
      <c r="K101" s="30" t="str">
        <f>VLOOKUP(A101,'Status Report'!B:T,19,0)</f>
        <v>Promocean The Netherlands BV</v>
      </c>
      <c r="L101" s="82">
        <f>VLOOKUP(A101,'Status Report'!B:AG,32,0)</f>
        <v>24.975352380952376</v>
      </c>
      <c r="M101" s="82">
        <f>VLOOKUP(A101,'Status Report'!B:AI,34,0)</f>
        <v>26.896533333333331</v>
      </c>
      <c r="N101" s="39">
        <f>VLOOKUP(A101,'Status Report'!B:AP,41,0)</f>
        <v>1</v>
      </c>
      <c r="O101" s="33" t="str">
        <f>VLOOKUP(A101,'Status Report'!B:AQ,42,0)</f>
        <v>FOB Shenzhen</v>
      </c>
      <c r="P101" s="33" t="str">
        <f>VLOOKUP(A101,'Status Report'!B:AR,43,0)</f>
        <v>DAP Yantian</v>
      </c>
      <c r="Q101" s="38">
        <f t="shared" ca="1" si="3"/>
        <v>45848</v>
      </c>
      <c r="R101" s="38">
        <f t="shared" ca="1" si="4"/>
        <v>45888</v>
      </c>
      <c r="S101" s="38">
        <f t="shared" ca="1" si="7"/>
        <v>45895</v>
      </c>
      <c r="T101" s="69"/>
    </row>
    <row r="102" spans="1:20" x14ac:dyDescent="0.25">
      <c r="A102" s="30">
        <v>88025916</v>
      </c>
      <c r="B102" s="30" t="s">
        <v>198</v>
      </c>
      <c r="C102" s="80">
        <f>VLOOKUP(A102,'Status Report'!B:G,6,0)</f>
        <v>60</v>
      </c>
      <c r="D102" s="118">
        <f>VLOOKUP(A102,'Supply Chain'!A:E,5,0)</f>
        <v>60</v>
      </c>
      <c r="E102" s="30">
        <f>VLOOKUP(A102,'Supply Chain'!A:F,6,0)</f>
        <v>0</v>
      </c>
      <c r="F102" s="30">
        <f>VLOOKUP(A102,'Supply Chain'!A:G,7,0)</f>
        <v>0</v>
      </c>
      <c r="G102" s="84"/>
      <c r="H102" s="81">
        <f>VLOOKUP(A102,'Status Report'!B:AC,28,0)</f>
        <v>40</v>
      </c>
      <c r="I102" s="81">
        <f>VLOOKUP(A102,'Status Report'!B:AD,29,0)</f>
        <v>47</v>
      </c>
      <c r="J102" s="30">
        <f>VLOOKUP(K102,[1]Diversen!$A:$B,2,0)</f>
        <v>100051</v>
      </c>
      <c r="K102" s="30" t="str">
        <f>VLOOKUP(A102,'Status Report'!B:T,19,0)</f>
        <v>Promocean The Netherlands BV</v>
      </c>
      <c r="L102" s="82">
        <f>VLOOKUP(A102,'Status Report'!B:AG,32,0)</f>
        <v>24.975352380952376</v>
      </c>
      <c r="M102" s="82">
        <f>VLOOKUP(A102,'Status Report'!B:AI,34,0)</f>
        <v>26.896533333333331</v>
      </c>
      <c r="N102" s="39">
        <f>VLOOKUP(A102,'Status Report'!B:AP,41,0)</f>
        <v>1</v>
      </c>
      <c r="O102" s="33" t="str">
        <f>VLOOKUP(A102,'Status Report'!B:AQ,42,0)</f>
        <v>FOB Shenzhen</v>
      </c>
      <c r="P102" s="33" t="str">
        <f>VLOOKUP(A102,'Status Report'!B:AR,43,0)</f>
        <v>DAP Yantian</v>
      </c>
      <c r="Q102" s="38">
        <f t="shared" ca="1" si="3"/>
        <v>45848</v>
      </c>
      <c r="R102" s="38">
        <f t="shared" ca="1" si="4"/>
        <v>45888</v>
      </c>
      <c r="S102" s="38">
        <f t="shared" ca="1" si="7"/>
        <v>45895</v>
      </c>
      <c r="T102" s="69"/>
    </row>
    <row r="103" spans="1:20" x14ac:dyDescent="0.25">
      <c r="A103" s="30">
        <v>88025931</v>
      </c>
      <c r="B103" s="30" t="s">
        <v>199</v>
      </c>
      <c r="C103" s="80">
        <f>VLOOKUP(A103,'Status Report'!B:G,6,0)</f>
        <v>5</v>
      </c>
      <c r="D103" s="118">
        <f>VLOOKUP(A103,'Supply Chain'!A:E,5,0)</f>
        <v>5</v>
      </c>
      <c r="E103" s="30">
        <f>VLOOKUP(A103,'Supply Chain'!A:F,6,0)</f>
        <v>0</v>
      </c>
      <c r="F103" s="30">
        <f>VLOOKUP(A103,'Supply Chain'!A:G,7,0)</f>
        <v>0</v>
      </c>
      <c r="G103" s="84"/>
      <c r="H103" s="81">
        <f>VLOOKUP(A103,'Status Report'!B:AC,28,0)</f>
        <v>77</v>
      </c>
      <c r="I103" s="81">
        <f>VLOOKUP(A103,'Status Report'!B:AD,29,0)</f>
        <v>77</v>
      </c>
      <c r="J103" s="30">
        <f>VLOOKUP(K103,[1]Diversen!$A:$B,2,0)</f>
        <v>100051</v>
      </c>
      <c r="K103" s="30" t="str">
        <f>VLOOKUP(A103,'Status Report'!B:T,19,0)</f>
        <v>Promocean The Netherlands BV</v>
      </c>
      <c r="L103" s="82">
        <f>VLOOKUP(A103,'Status Report'!B:AG,32,0)</f>
        <v>25.56</v>
      </c>
      <c r="M103" s="82">
        <f>VLOOKUP(A103,'Status Report'!B:AI,34,0)</f>
        <v>27.093599999999999</v>
      </c>
      <c r="N103" s="39">
        <f>VLOOKUP(A103,'Status Report'!B:AP,41,0)</f>
        <v>1</v>
      </c>
      <c r="O103" s="33" t="str">
        <f>VLOOKUP(A103,'Status Report'!B:AQ,42,0)</f>
        <v>FOB Chittagong</v>
      </c>
      <c r="P103" s="33"/>
      <c r="Q103" s="38">
        <f t="shared" ca="1" si="3"/>
        <v>45848</v>
      </c>
      <c r="R103" s="38">
        <f t="shared" ca="1" si="4"/>
        <v>45925</v>
      </c>
      <c r="S103" s="38"/>
      <c r="T103" s="69"/>
    </row>
    <row r="104" spans="1:20" x14ac:dyDescent="0.25">
      <c r="A104" s="30">
        <v>88025932</v>
      </c>
      <c r="B104" s="30" t="s">
        <v>202</v>
      </c>
      <c r="C104" s="80">
        <f>VLOOKUP(A104,'Status Report'!B:G,6,0)</f>
        <v>25</v>
      </c>
      <c r="D104" s="118">
        <f>VLOOKUP(A104,'Supply Chain'!A:E,5,0)</f>
        <v>25</v>
      </c>
      <c r="E104" s="30">
        <f>VLOOKUP(A104,'Supply Chain'!A:F,6,0)</f>
        <v>0</v>
      </c>
      <c r="F104" s="30">
        <f>VLOOKUP(A104,'Supply Chain'!A:G,7,0)</f>
        <v>0</v>
      </c>
      <c r="G104" s="84"/>
      <c r="H104" s="81">
        <f>VLOOKUP(A104,'Status Report'!B:AC,28,0)</f>
        <v>77</v>
      </c>
      <c r="I104" s="81">
        <f>VLOOKUP(A104,'Status Report'!B:AD,29,0)</f>
        <v>77</v>
      </c>
      <c r="J104" s="30">
        <f>VLOOKUP(K104,[1]Diversen!$A:$B,2,0)</f>
        <v>100051</v>
      </c>
      <c r="K104" s="30" t="str">
        <f>VLOOKUP(A104,'Status Report'!B:T,19,0)</f>
        <v>Promocean The Netherlands BV</v>
      </c>
      <c r="L104" s="82">
        <f>VLOOKUP(A104,'Status Report'!B:AG,32,0)</f>
        <v>25.56</v>
      </c>
      <c r="M104" s="82">
        <f>VLOOKUP(A104,'Status Report'!B:AI,34,0)</f>
        <v>27.093599999999999</v>
      </c>
      <c r="N104" s="39">
        <f>VLOOKUP(A104,'Status Report'!B:AP,41,0)</f>
        <v>1</v>
      </c>
      <c r="O104" s="33" t="str">
        <f>VLOOKUP(A104,'Status Report'!B:AQ,42,0)</f>
        <v>FOB Chittagong</v>
      </c>
      <c r="P104" s="33"/>
      <c r="Q104" s="38">
        <f t="shared" ca="1" si="3"/>
        <v>45848</v>
      </c>
      <c r="R104" s="38">
        <f t="shared" ca="1" si="4"/>
        <v>45925</v>
      </c>
      <c r="S104" s="38"/>
      <c r="T104" s="69"/>
    </row>
    <row r="105" spans="1:20" x14ac:dyDescent="0.25">
      <c r="A105" s="30">
        <v>88025933</v>
      </c>
      <c r="B105" s="30" t="s">
        <v>203</v>
      </c>
      <c r="C105" s="80">
        <f>VLOOKUP(A105,'Status Report'!B:G,6,0)</f>
        <v>35</v>
      </c>
      <c r="D105" s="118">
        <f>VLOOKUP(A105,'Supply Chain'!A:E,5,0)</f>
        <v>35</v>
      </c>
      <c r="E105" s="30">
        <f>VLOOKUP(A105,'Supply Chain'!A:F,6,0)</f>
        <v>0</v>
      </c>
      <c r="F105" s="30">
        <f>VLOOKUP(A105,'Supply Chain'!A:G,7,0)</f>
        <v>0</v>
      </c>
      <c r="G105" s="84"/>
      <c r="H105" s="81">
        <f>VLOOKUP(A105,'Status Report'!B:AC,28,0)</f>
        <v>77</v>
      </c>
      <c r="I105" s="81">
        <f>VLOOKUP(A105,'Status Report'!B:AD,29,0)</f>
        <v>77</v>
      </c>
      <c r="J105" s="30">
        <f>VLOOKUP(K105,[1]Diversen!$A:$B,2,0)</f>
        <v>100051</v>
      </c>
      <c r="K105" s="30" t="str">
        <f>VLOOKUP(A105,'Status Report'!B:T,19,0)</f>
        <v>Promocean The Netherlands BV</v>
      </c>
      <c r="L105" s="82">
        <f>VLOOKUP(A105,'Status Report'!B:AG,32,0)</f>
        <v>25.56</v>
      </c>
      <c r="M105" s="82">
        <f>VLOOKUP(A105,'Status Report'!B:AI,34,0)</f>
        <v>27.093599999999999</v>
      </c>
      <c r="N105" s="39">
        <f>VLOOKUP(A105,'Status Report'!B:AP,41,0)</f>
        <v>1</v>
      </c>
      <c r="O105" s="33" t="str">
        <f>VLOOKUP(A105,'Status Report'!B:AQ,42,0)</f>
        <v>FOB Chittagong</v>
      </c>
      <c r="P105" s="33"/>
      <c r="Q105" s="38">
        <f t="shared" ca="1" si="3"/>
        <v>45848</v>
      </c>
      <c r="R105" s="38">
        <f t="shared" ca="1" si="4"/>
        <v>45925</v>
      </c>
      <c r="S105" s="38"/>
      <c r="T105" s="69"/>
    </row>
    <row r="106" spans="1:20" x14ac:dyDescent="0.25">
      <c r="A106" s="30">
        <v>88025934</v>
      </c>
      <c r="B106" s="30" t="s">
        <v>204</v>
      </c>
      <c r="C106" s="80">
        <f>VLOOKUP(A106,'Status Report'!B:G,6,0)</f>
        <v>36</v>
      </c>
      <c r="D106" s="118">
        <f>VLOOKUP(A106,'Supply Chain'!A:E,5,0)</f>
        <v>36</v>
      </c>
      <c r="E106" s="30">
        <f>VLOOKUP(A106,'Supply Chain'!A:F,6,0)</f>
        <v>0</v>
      </c>
      <c r="F106" s="30">
        <f>VLOOKUP(A106,'Supply Chain'!A:G,7,0)</f>
        <v>0</v>
      </c>
      <c r="G106" s="84"/>
      <c r="H106" s="81">
        <f>VLOOKUP(A106,'Status Report'!B:AC,28,0)</f>
        <v>77</v>
      </c>
      <c r="I106" s="81">
        <f>VLOOKUP(A106,'Status Report'!B:AD,29,0)</f>
        <v>77</v>
      </c>
      <c r="J106" s="30">
        <f>VLOOKUP(K106,[1]Diversen!$A:$B,2,0)</f>
        <v>100051</v>
      </c>
      <c r="K106" s="30" t="str">
        <f>VLOOKUP(A106,'Status Report'!B:T,19,0)</f>
        <v>Promocean The Netherlands BV</v>
      </c>
      <c r="L106" s="82">
        <f>VLOOKUP(A106,'Status Report'!B:AG,32,0)</f>
        <v>25.56</v>
      </c>
      <c r="M106" s="82">
        <f>VLOOKUP(A106,'Status Report'!B:AI,34,0)</f>
        <v>27.093599999999999</v>
      </c>
      <c r="N106" s="39">
        <f>VLOOKUP(A106,'Status Report'!B:AP,41,0)</f>
        <v>1</v>
      </c>
      <c r="O106" s="33" t="str">
        <f>VLOOKUP(A106,'Status Report'!B:AQ,42,0)</f>
        <v>FOB Chittagong</v>
      </c>
      <c r="P106" s="33"/>
      <c r="Q106" s="38">
        <f t="shared" ca="1" si="3"/>
        <v>45848</v>
      </c>
      <c r="R106" s="38">
        <f t="shared" ca="1" si="4"/>
        <v>45925</v>
      </c>
      <c r="S106" s="38"/>
      <c r="T106" s="69"/>
    </row>
    <row r="107" spans="1:20" x14ac:dyDescent="0.25">
      <c r="A107" s="30">
        <v>88025936</v>
      </c>
      <c r="B107" s="30" t="s">
        <v>205</v>
      </c>
      <c r="C107" s="80">
        <f>VLOOKUP(A107,'Status Report'!B:G,6,0)</f>
        <v>10</v>
      </c>
      <c r="D107" s="118">
        <f>VLOOKUP(A107,'Supply Chain'!A:E,5,0)</f>
        <v>10</v>
      </c>
      <c r="E107" s="30">
        <f>VLOOKUP(A107,'Supply Chain'!A:F,6,0)</f>
        <v>0</v>
      </c>
      <c r="F107" s="30">
        <f>VLOOKUP(A107,'Supply Chain'!A:G,7,0)</f>
        <v>0</v>
      </c>
      <c r="G107" s="84"/>
      <c r="H107" s="81">
        <f>VLOOKUP(A107,'Status Report'!B:AC,28,0)</f>
        <v>77</v>
      </c>
      <c r="I107" s="81">
        <f>VLOOKUP(A107,'Status Report'!B:AD,29,0)</f>
        <v>77</v>
      </c>
      <c r="J107" s="30">
        <f>VLOOKUP(K107,[1]Diversen!$A:$B,2,0)</f>
        <v>100051</v>
      </c>
      <c r="K107" s="30" t="str">
        <f>VLOOKUP(A107,'Status Report'!B:T,19,0)</f>
        <v>Promocean The Netherlands BV</v>
      </c>
      <c r="L107" s="82">
        <f>VLOOKUP(A107,'Status Report'!B:AG,32,0)</f>
        <v>26.058571428571426</v>
      </c>
      <c r="M107" s="82">
        <f>VLOOKUP(A107,'Status Report'!B:AI,34,0)</f>
        <v>27.622085714285713</v>
      </c>
      <c r="N107" s="39">
        <f>VLOOKUP(A107,'Status Report'!B:AP,41,0)</f>
        <v>1</v>
      </c>
      <c r="O107" s="33" t="str">
        <f>VLOOKUP(A107,'Status Report'!B:AQ,42,0)</f>
        <v>FOB Chittagong</v>
      </c>
      <c r="P107" s="33"/>
      <c r="Q107" s="38">
        <f t="shared" ca="1" si="3"/>
        <v>45848</v>
      </c>
      <c r="R107" s="38">
        <f t="shared" ca="1" si="4"/>
        <v>45925</v>
      </c>
      <c r="S107" s="38"/>
      <c r="T107" s="69"/>
    </row>
    <row r="108" spans="1:20" x14ac:dyDescent="0.25">
      <c r="A108" s="30">
        <v>88025937</v>
      </c>
      <c r="B108" s="30" t="s">
        <v>206</v>
      </c>
      <c r="C108" s="80">
        <f>VLOOKUP(A108,'Status Report'!B:G,6,0)</f>
        <v>20</v>
      </c>
      <c r="D108" s="118">
        <f>VLOOKUP(A108,'Supply Chain'!A:E,5,0)</f>
        <v>20</v>
      </c>
      <c r="E108" s="30">
        <f>VLOOKUP(A108,'Supply Chain'!A:F,6,0)</f>
        <v>0</v>
      </c>
      <c r="F108" s="30">
        <f>VLOOKUP(A108,'Supply Chain'!A:G,7,0)</f>
        <v>0</v>
      </c>
      <c r="G108" s="84"/>
      <c r="H108" s="81">
        <f>VLOOKUP(A108,'Status Report'!B:AC,28,0)</f>
        <v>77</v>
      </c>
      <c r="I108" s="81">
        <f>VLOOKUP(A108,'Status Report'!B:AD,29,0)</f>
        <v>77</v>
      </c>
      <c r="J108" s="30">
        <f>VLOOKUP(K108,[1]Diversen!$A:$B,2,0)</f>
        <v>100051</v>
      </c>
      <c r="K108" s="30" t="str">
        <f>VLOOKUP(A108,'Status Report'!B:T,19,0)</f>
        <v>Promocean The Netherlands BV</v>
      </c>
      <c r="L108" s="82">
        <f>VLOOKUP(A108,'Status Report'!B:AG,32,0)</f>
        <v>26.058571428571426</v>
      </c>
      <c r="M108" s="82">
        <f>VLOOKUP(A108,'Status Report'!B:AI,34,0)</f>
        <v>27.622085714285713</v>
      </c>
      <c r="N108" s="39">
        <f>VLOOKUP(A108,'Status Report'!B:AP,41,0)</f>
        <v>1</v>
      </c>
      <c r="O108" s="33" t="str">
        <f>VLOOKUP(A108,'Status Report'!B:AQ,42,0)</f>
        <v>FOB Chittagong</v>
      </c>
      <c r="P108" s="33"/>
      <c r="Q108" s="38">
        <f t="shared" ca="1" si="3"/>
        <v>45848</v>
      </c>
      <c r="R108" s="38">
        <f t="shared" ca="1" si="4"/>
        <v>45925</v>
      </c>
      <c r="S108" s="38"/>
      <c r="T108" s="69"/>
    </row>
    <row r="109" spans="1:20" x14ac:dyDescent="0.25">
      <c r="A109" s="30">
        <v>88025938</v>
      </c>
      <c r="B109" s="30" t="s">
        <v>207</v>
      </c>
      <c r="C109" s="80">
        <f>VLOOKUP(A109,'Status Report'!B:G,6,0)</f>
        <v>60</v>
      </c>
      <c r="D109" s="118">
        <f>VLOOKUP(A109,'Supply Chain'!A:E,5,0)</f>
        <v>60</v>
      </c>
      <c r="E109" s="30">
        <f>VLOOKUP(A109,'Supply Chain'!A:F,6,0)</f>
        <v>0</v>
      </c>
      <c r="F109" s="30">
        <f>VLOOKUP(A109,'Supply Chain'!A:G,7,0)</f>
        <v>0</v>
      </c>
      <c r="G109" s="84"/>
      <c r="H109" s="81">
        <f>VLOOKUP(A109,'Status Report'!B:AC,28,0)</f>
        <v>77</v>
      </c>
      <c r="I109" s="81">
        <f>VLOOKUP(A109,'Status Report'!B:AD,29,0)</f>
        <v>77</v>
      </c>
      <c r="J109" s="30">
        <f>VLOOKUP(K109,[1]Diversen!$A:$B,2,0)</f>
        <v>100051</v>
      </c>
      <c r="K109" s="30" t="str">
        <f>VLOOKUP(A109,'Status Report'!B:T,19,0)</f>
        <v>Promocean The Netherlands BV</v>
      </c>
      <c r="L109" s="82">
        <f>VLOOKUP(A109,'Status Report'!B:AG,32,0)</f>
        <v>26.058571428571426</v>
      </c>
      <c r="M109" s="82">
        <f>VLOOKUP(A109,'Status Report'!B:AI,34,0)</f>
        <v>27.622085714285713</v>
      </c>
      <c r="N109" s="39">
        <f>VLOOKUP(A109,'Status Report'!B:AP,41,0)</f>
        <v>1</v>
      </c>
      <c r="O109" s="33" t="str">
        <f>VLOOKUP(A109,'Status Report'!B:AQ,42,0)</f>
        <v>FOB Chittagong</v>
      </c>
      <c r="P109" s="33"/>
      <c r="Q109" s="38">
        <f t="shared" ca="1" si="3"/>
        <v>45848</v>
      </c>
      <c r="R109" s="38">
        <f t="shared" ca="1" si="4"/>
        <v>45925</v>
      </c>
      <c r="S109" s="38"/>
      <c r="T109" s="69"/>
    </row>
    <row r="110" spans="1:20" x14ac:dyDescent="0.25">
      <c r="A110" s="30">
        <v>88025939</v>
      </c>
      <c r="B110" s="30" t="s">
        <v>208</v>
      </c>
      <c r="C110" s="80">
        <f>VLOOKUP(A110,'Status Report'!B:G,6,0)</f>
        <v>60</v>
      </c>
      <c r="D110" s="118">
        <f>VLOOKUP(A110,'Supply Chain'!A:E,5,0)</f>
        <v>60</v>
      </c>
      <c r="E110" s="30">
        <f>VLOOKUP(A110,'Supply Chain'!A:F,6,0)</f>
        <v>0</v>
      </c>
      <c r="F110" s="30">
        <f>VLOOKUP(A110,'Supply Chain'!A:G,7,0)</f>
        <v>0</v>
      </c>
      <c r="G110" s="84"/>
      <c r="H110" s="81">
        <f>VLOOKUP(A110,'Status Report'!B:AC,28,0)</f>
        <v>77</v>
      </c>
      <c r="I110" s="81">
        <f>VLOOKUP(A110,'Status Report'!B:AD,29,0)</f>
        <v>77</v>
      </c>
      <c r="J110" s="30">
        <f>VLOOKUP(K110,[1]Diversen!$A:$B,2,0)</f>
        <v>100051</v>
      </c>
      <c r="K110" s="30" t="str">
        <f>VLOOKUP(A110,'Status Report'!B:T,19,0)</f>
        <v>Promocean The Netherlands BV</v>
      </c>
      <c r="L110" s="82">
        <f>VLOOKUP(A110,'Status Report'!B:AG,32,0)</f>
        <v>26.058571428571426</v>
      </c>
      <c r="M110" s="82">
        <f>VLOOKUP(A110,'Status Report'!B:AI,34,0)</f>
        <v>27.622085714285713</v>
      </c>
      <c r="N110" s="39">
        <f>VLOOKUP(A110,'Status Report'!B:AP,41,0)</f>
        <v>1</v>
      </c>
      <c r="O110" s="33" t="str">
        <f>VLOOKUP(A110,'Status Report'!B:AQ,42,0)</f>
        <v>FOB Chittagong</v>
      </c>
      <c r="P110" s="33"/>
      <c r="Q110" s="38">
        <f t="shared" ca="1" si="3"/>
        <v>45848</v>
      </c>
      <c r="R110" s="38">
        <f t="shared" ca="1" si="4"/>
        <v>45925</v>
      </c>
      <c r="S110" s="38"/>
      <c r="T110" s="69"/>
    </row>
    <row r="111" spans="1:20" x14ac:dyDescent="0.25">
      <c r="A111" s="30">
        <v>88025940</v>
      </c>
      <c r="B111" s="30" t="s">
        <v>209</v>
      </c>
      <c r="C111" s="80">
        <f>VLOOKUP(A111,'Status Report'!B:G,6,0)</f>
        <v>11</v>
      </c>
      <c r="D111" s="118">
        <f>VLOOKUP(A111,'Supply Chain'!A:E,5,0)</f>
        <v>11</v>
      </c>
      <c r="E111" s="30">
        <f>VLOOKUP(A111,'Supply Chain'!A:F,6,0)</f>
        <v>0</v>
      </c>
      <c r="F111" s="30">
        <f>VLOOKUP(A111,'Supply Chain'!A:G,7,0)</f>
        <v>0</v>
      </c>
      <c r="G111" s="84"/>
      <c r="H111" s="81">
        <f>VLOOKUP(A111,'Status Report'!B:AC,28,0)</f>
        <v>77</v>
      </c>
      <c r="I111" s="81">
        <f>VLOOKUP(A111,'Status Report'!B:AD,29,0)</f>
        <v>77</v>
      </c>
      <c r="J111" s="30">
        <f>VLOOKUP(K111,[1]Diversen!$A:$B,2,0)</f>
        <v>100051</v>
      </c>
      <c r="K111" s="30" t="str">
        <f>VLOOKUP(A111,'Status Report'!B:T,19,0)</f>
        <v>Promocean The Netherlands BV</v>
      </c>
      <c r="L111" s="82">
        <f>VLOOKUP(A111,'Status Report'!B:AG,32,0)</f>
        <v>26.058571428571426</v>
      </c>
      <c r="M111" s="82">
        <f>VLOOKUP(A111,'Status Report'!B:AI,34,0)</f>
        <v>27.622085714285713</v>
      </c>
      <c r="N111" s="39">
        <f>VLOOKUP(A111,'Status Report'!B:AP,41,0)</f>
        <v>1</v>
      </c>
      <c r="O111" s="33" t="str">
        <f>VLOOKUP(A111,'Status Report'!B:AQ,42,0)</f>
        <v>FOB Chittagong</v>
      </c>
      <c r="P111" s="33"/>
      <c r="Q111" s="38">
        <f t="shared" ref="Q111:Q174" ca="1" si="8">TODAY()</f>
        <v>45848</v>
      </c>
      <c r="R111" s="38">
        <f t="shared" ref="R111:R174" ca="1" si="9">Q111+H111</f>
        <v>45925</v>
      </c>
      <c r="S111" s="38"/>
      <c r="T111" s="69"/>
    </row>
    <row r="112" spans="1:20" x14ac:dyDescent="0.25">
      <c r="A112" s="30">
        <v>88025970</v>
      </c>
      <c r="B112" s="30" t="s">
        <v>213</v>
      </c>
      <c r="C112" s="80">
        <f>VLOOKUP(A112,'Status Report'!B:G,6,0)</f>
        <v>8</v>
      </c>
      <c r="D112" s="118">
        <f>VLOOKUP(A112,'Supply Chain'!A:E,5,0)</f>
        <v>8</v>
      </c>
      <c r="E112" s="30">
        <f>VLOOKUP(A112,'Supply Chain'!A:F,6,0)</f>
        <v>0</v>
      </c>
      <c r="F112" s="30">
        <f>VLOOKUP(A112,'Supply Chain'!A:G,7,0)</f>
        <v>0</v>
      </c>
      <c r="G112" s="84"/>
      <c r="H112" s="81">
        <f>VLOOKUP(A112,'Status Report'!B:AC,28,0)</f>
        <v>77</v>
      </c>
      <c r="I112" s="81">
        <f>VLOOKUP(A112,'Status Report'!B:AD,29,0)</f>
        <v>77</v>
      </c>
      <c r="J112" s="30">
        <f>VLOOKUP(K112,[1]Diversen!$A:$B,2,0)</f>
        <v>100051</v>
      </c>
      <c r="K112" s="30" t="str">
        <f>VLOOKUP(A112,'Status Report'!B:T,19,0)</f>
        <v>Promocean The Netherlands BV</v>
      </c>
      <c r="L112" s="82">
        <f>VLOOKUP(A112,'Status Report'!B:AG,32,0)</f>
        <v>33.722857142857137</v>
      </c>
      <c r="M112" s="82">
        <f>VLOOKUP(A112,'Status Report'!B:AI,34,0)</f>
        <v>35.746228571428567</v>
      </c>
      <c r="N112" s="39">
        <f>VLOOKUP(A112,'Status Report'!B:AP,41,0)</f>
        <v>1</v>
      </c>
      <c r="O112" s="33" t="str">
        <f>VLOOKUP(A112,'Status Report'!B:AQ,42,0)</f>
        <v>FOB Chittagong</v>
      </c>
      <c r="P112" s="33"/>
      <c r="Q112" s="38">
        <f t="shared" ca="1" si="8"/>
        <v>45848</v>
      </c>
      <c r="R112" s="38">
        <f t="shared" ca="1" si="9"/>
        <v>45925</v>
      </c>
      <c r="S112" s="38"/>
      <c r="T112" s="69"/>
    </row>
    <row r="113" spans="1:20" x14ac:dyDescent="0.25">
      <c r="A113" s="30">
        <v>88025971</v>
      </c>
      <c r="B113" s="30" t="s">
        <v>214</v>
      </c>
      <c r="C113" s="80">
        <f>VLOOKUP(A113,'Status Report'!B:G,6,0)</f>
        <v>10</v>
      </c>
      <c r="D113" s="118">
        <f>VLOOKUP(A113,'Supply Chain'!A:E,5,0)</f>
        <v>10</v>
      </c>
      <c r="E113" s="30">
        <f>VLOOKUP(A113,'Supply Chain'!A:F,6,0)</f>
        <v>0</v>
      </c>
      <c r="F113" s="30">
        <f>VLOOKUP(A113,'Supply Chain'!A:G,7,0)</f>
        <v>0</v>
      </c>
      <c r="G113" s="84"/>
      <c r="H113" s="81">
        <f>VLOOKUP(A113,'Status Report'!B:AC,28,0)</f>
        <v>77</v>
      </c>
      <c r="I113" s="81">
        <f>VLOOKUP(A113,'Status Report'!B:AD,29,0)</f>
        <v>77</v>
      </c>
      <c r="J113" s="30">
        <f>VLOOKUP(K113,[1]Diversen!$A:$B,2,0)</f>
        <v>100051</v>
      </c>
      <c r="K113" s="30" t="str">
        <f>VLOOKUP(A113,'Status Report'!B:T,19,0)</f>
        <v>Promocean The Netherlands BV</v>
      </c>
      <c r="L113" s="82">
        <f>VLOOKUP(A113,'Status Report'!B:AG,32,0)</f>
        <v>33.722857142857137</v>
      </c>
      <c r="M113" s="82">
        <f>VLOOKUP(A113,'Status Report'!B:AI,34,0)</f>
        <v>35.746228571428567</v>
      </c>
      <c r="N113" s="39">
        <f>VLOOKUP(A113,'Status Report'!B:AP,41,0)</f>
        <v>1</v>
      </c>
      <c r="O113" s="33" t="str">
        <f>VLOOKUP(A113,'Status Report'!B:AQ,42,0)</f>
        <v>FOB Chittagong</v>
      </c>
      <c r="P113" s="33"/>
      <c r="Q113" s="38">
        <f t="shared" ca="1" si="8"/>
        <v>45848</v>
      </c>
      <c r="R113" s="38">
        <f t="shared" ca="1" si="9"/>
        <v>45925</v>
      </c>
      <c r="S113" s="38"/>
      <c r="T113" s="69"/>
    </row>
    <row r="114" spans="1:20" x14ac:dyDescent="0.25">
      <c r="A114" s="30">
        <v>88025972</v>
      </c>
      <c r="B114" s="30" t="s">
        <v>215</v>
      </c>
      <c r="C114" s="80">
        <f>VLOOKUP(A114,'Status Report'!B:G,6,0)</f>
        <v>10</v>
      </c>
      <c r="D114" s="118">
        <f>VLOOKUP(A114,'Supply Chain'!A:E,5,0)</f>
        <v>10</v>
      </c>
      <c r="E114" s="30">
        <f>VLOOKUP(A114,'Supply Chain'!A:F,6,0)</f>
        <v>0</v>
      </c>
      <c r="F114" s="30">
        <f>VLOOKUP(A114,'Supply Chain'!A:G,7,0)</f>
        <v>0</v>
      </c>
      <c r="G114" s="84"/>
      <c r="H114" s="81">
        <f>VLOOKUP(A114,'Status Report'!B:AC,28,0)</f>
        <v>77</v>
      </c>
      <c r="I114" s="81">
        <f>VLOOKUP(A114,'Status Report'!B:AD,29,0)</f>
        <v>77</v>
      </c>
      <c r="J114" s="30">
        <f>VLOOKUP(K114,[1]Diversen!$A:$B,2,0)</f>
        <v>100051</v>
      </c>
      <c r="K114" s="30" t="str">
        <f>VLOOKUP(A114,'Status Report'!B:T,19,0)</f>
        <v>Promocean The Netherlands BV</v>
      </c>
      <c r="L114" s="82">
        <f>VLOOKUP(A114,'Status Report'!B:AG,32,0)</f>
        <v>33.722857142857137</v>
      </c>
      <c r="M114" s="82">
        <f>VLOOKUP(A114,'Status Report'!B:AI,34,0)</f>
        <v>35.746228571428567</v>
      </c>
      <c r="N114" s="39">
        <f>VLOOKUP(A114,'Status Report'!B:AP,41,0)</f>
        <v>1</v>
      </c>
      <c r="O114" s="33" t="str">
        <f>VLOOKUP(A114,'Status Report'!B:AQ,42,0)</f>
        <v>FOB Chittagong</v>
      </c>
      <c r="P114" s="33"/>
      <c r="Q114" s="38">
        <f t="shared" ca="1" si="8"/>
        <v>45848</v>
      </c>
      <c r="R114" s="38">
        <f t="shared" ca="1" si="9"/>
        <v>45925</v>
      </c>
      <c r="S114" s="38"/>
      <c r="T114" s="69"/>
    </row>
    <row r="115" spans="1:20" x14ac:dyDescent="0.25">
      <c r="A115" s="30">
        <v>88025973</v>
      </c>
      <c r="B115" s="30" t="s">
        <v>216</v>
      </c>
      <c r="C115" s="80">
        <f>VLOOKUP(A115,'Status Report'!B:G,6,0)</f>
        <v>11</v>
      </c>
      <c r="D115" s="118">
        <f>VLOOKUP(A115,'Supply Chain'!A:E,5,0)</f>
        <v>11</v>
      </c>
      <c r="E115" s="30">
        <f>VLOOKUP(A115,'Supply Chain'!A:F,6,0)</f>
        <v>0</v>
      </c>
      <c r="F115" s="30">
        <f>VLOOKUP(A115,'Supply Chain'!A:G,7,0)</f>
        <v>0</v>
      </c>
      <c r="G115" s="84"/>
      <c r="H115" s="81">
        <f>VLOOKUP(A115,'Status Report'!B:AC,28,0)</f>
        <v>77</v>
      </c>
      <c r="I115" s="81">
        <f>VLOOKUP(A115,'Status Report'!B:AD,29,0)</f>
        <v>77</v>
      </c>
      <c r="J115" s="30">
        <f>VLOOKUP(K115,[1]Diversen!$A:$B,2,0)</f>
        <v>100051</v>
      </c>
      <c r="K115" s="30" t="str">
        <f>VLOOKUP(A115,'Status Report'!B:T,19,0)</f>
        <v>Promocean The Netherlands BV</v>
      </c>
      <c r="L115" s="82">
        <f>VLOOKUP(A115,'Status Report'!B:AG,32,0)</f>
        <v>33.722857142857137</v>
      </c>
      <c r="M115" s="82">
        <f>VLOOKUP(A115,'Status Report'!B:AI,34,0)</f>
        <v>35.746228571428567</v>
      </c>
      <c r="N115" s="39">
        <f>VLOOKUP(A115,'Status Report'!B:AP,41,0)</f>
        <v>1</v>
      </c>
      <c r="O115" s="33" t="str">
        <f>VLOOKUP(A115,'Status Report'!B:AQ,42,0)</f>
        <v>FOB Chittagong</v>
      </c>
      <c r="P115" s="33"/>
      <c r="Q115" s="38">
        <f t="shared" ca="1" si="8"/>
        <v>45848</v>
      </c>
      <c r="R115" s="38">
        <f t="shared" ca="1" si="9"/>
        <v>45925</v>
      </c>
      <c r="S115" s="38"/>
      <c r="T115" s="69"/>
    </row>
    <row r="116" spans="1:20" x14ac:dyDescent="0.25">
      <c r="A116" s="30">
        <v>88025975</v>
      </c>
      <c r="B116" s="30" t="s">
        <v>217</v>
      </c>
      <c r="C116" s="80">
        <f>VLOOKUP(A116,'Status Report'!B:G,6,0)</f>
        <v>38</v>
      </c>
      <c r="D116" s="118">
        <f>VLOOKUP(A116,'Supply Chain'!A:E,5,0)</f>
        <v>38</v>
      </c>
      <c r="E116" s="30">
        <f>VLOOKUP(A116,'Supply Chain'!A:F,6,0)</f>
        <v>0</v>
      </c>
      <c r="F116" s="30">
        <f>VLOOKUP(A116,'Supply Chain'!A:G,7,0)</f>
        <v>0</v>
      </c>
      <c r="G116" s="84"/>
      <c r="H116" s="81">
        <f>VLOOKUP(A116,'Status Report'!B:AC,28,0)</f>
        <v>77</v>
      </c>
      <c r="I116" s="81">
        <f>VLOOKUP(A116,'Status Report'!B:AD,29,0)</f>
        <v>77</v>
      </c>
      <c r="J116" s="30">
        <f>VLOOKUP(K116,[1]Diversen!$A:$B,2,0)</f>
        <v>100051</v>
      </c>
      <c r="K116" s="30" t="str">
        <f>VLOOKUP(A116,'Status Report'!B:T,19,0)</f>
        <v>Promocean The Netherlands BV</v>
      </c>
      <c r="L116" s="82">
        <f>VLOOKUP(A116,'Status Report'!B:AG,32,0)</f>
        <v>33.109714285714283</v>
      </c>
      <c r="M116" s="82">
        <f>VLOOKUP(A116,'Status Report'!B:AI,34,0)</f>
        <v>35.096297142857139</v>
      </c>
      <c r="N116" s="39">
        <f>VLOOKUP(A116,'Status Report'!B:AP,41,0)</f>
        <v>3</v>
      </c>
      <c r="O116" s="33" t="str">
        <f>VLOOKUP(A116,'Status Report'!B:AQ,42,0)</f>
        <v>FOB Chittagong</v>
      </c>
      <c r="P116" s="33"/>
      <c r="Q116" s="38">
        <f t="shared" ca="1" si="8"/>
        <v>45848</v>
      </c>
      <c r="R116" s="38">
        <f t="shared" ca="1" si="9"/>
        <v>45925</v>
      </c>
      <c r="S116" s="38"/>
      <c r="T116" s="69"/>
    </row>
    <row r="117" spans="1:20" x14ac:dyDescent="0.25">
      <c r="A117" s="30">
        <v>88025976</v>
      </c>
      <c r="B117" s="30" t="s">
        <v>218</v>
      </c>
      <c r="C117" s="80">
        <f>VLOOKUP(A117,'Status Report'!B:G,6,0)</f>
        <v>72</v>
      </c>
      <c r="D117" s="118">
        <f>VLOOKUP(A117,'Supply Chain'!A:E,5,0)</f>
        <v>72</v>
      </c>
      <c r="E117" s="30">
        <f>VLOOKUP(A117,'Supply Chain'!A:F,6,0)</f>
        <v>0</v>
      </c>
      <c r="F117" s="30">
        <f>VLOOKUP(A117,'Supply Chain'!A:G,7,0)</f>
        <v>0</v>
      </c>
      <c r="G117" s="84"/>
      <c r="H117" s="81">
        <f>VLOOKUP(A117,'Status Report'!B:AC,28,0)</f>
        <v>77</v>
      </c>
      <c r="I117" s="81">
        <f>VLOOKUP(A117,'Status Report'!B:AD,29,0)</f>
        <v>77</v>
      </c>
      <c r="J117" s="30">
        <f>VLOOKUP(K117,[1]Diversen!$A:$B,2,0)</f>
        <v>100051</v>
      </c>
      <c r="K117" s="30" t="str">
        <f>VLOOKUP(A117,'Status Report'!B:T,19,0)</f>
        <v>Promocean The Netherlands BV</v>
      </c>
      <c r="L117" s="82">
        <f>VLOOKUP(A117,'Status Report'!B:AG,32,0)</f>
        <v>33.109714285714283</v>
      </c>
      <c r="M117" s="82">
        <f>VLOOKUP(A117,'Status Report'!B:AI,34,0)</f>
        <v>35.096297142857139</v>
      </c>
      <c r="N117" s="39">
        <f>VLOOKUP(A117,'Status Report'!B:AP,41,0)</f>
        <v>3</v>
      </c>
      <c r="O117" s="33" t="str">
        <f>VLOOKUP(A117,'Status Report'!B:AQ,42,0)</f>
        <v>FOB Chittagong</v>
      </c>
      <c r="P117" s="33"/>
      <c r="Q117" s="38">
        <f t="shared" ca="1" si="8"/>
        <v>45848</v>
      </c>
      <c r="R117" s="38">
        <f t="shared" ca="1" si="9"/>
        <v>45925</v>
      </c>
      <c r="S117" s="38"/>
      <c r="T117" s="69"/>
    </row>
    <row r="118" spans="1:20" x14ac:dyDescent="0.25">
      <c r="A118" s="30">
        <v>88025977</v>
      </c>
      <c r="B118" s="30" t="s">
        <v>219</v>
      </c>
      <c r="C118" s="80">
        <f>VLOOKUP(A118,'Status Report'!B:G,6,0)</f>
        <v>97</v>
      </c>
      <c r="D118" s="118">
        <f>VLOOKUP(A118,'Supply Chain'!A:E,5,0)</f>
        <v>97</v>
      </c>
      <c r="E118" s="30">
        <f>VLOOKUP(A118,'Supply Chain'!A:F,6,0)</f>
        <v>0</v>
      </c>
      <c r="F118" s="30">
        <f>VLOOKUP(A118,'Supply Chain'!A:G,7,0)</f>
        <v>0</v>
      </c>
      <c r="G118" s="84"/>
      <c r="H118" s="81">
        <f>VLOOKUP(A118,'Status Report'!B:AC,28,0)</f>
        <v>77</v>
      </c>
      <c r="I118" s="81">
        <f>VLOOKUP(A118,'Status Report'!B:AD,29,0)</f>
        <v>77</v>
      </c>
      <c r="J118" s="30">
        <f>VLOOKUP(K118,[1]Diversen!$A:$B,2,0)</f>
        <v>100051</v>
      </c>
      <c r="K118" s="30" t="str">
        <f>VLOOKUP(A118,'Status Report'!B:T,19,0)</f>
        <v>Promocean The Netherlands BV</v>
      </c>
      <c r="L118" s="82">
        <f>VLOOKUP(A118,'Status Report'!B:AG,32,0)</f>
        <v>33.109714285714283</v>
      </c>
      <c r="M118" s="82">
        <f>VLOOKUP(A118,'Status Report'!B:AI,34,0)</f>
        <v>35.096297142857139</v>
      </c>
      <c r="N118" s="39">
        <f>VLOOKUP(A118,'Status Report'!B:AP,41,0)</f>
        <v>3</v>
      </c>
      <c r="O118" s="33" t="str">
        <f>VLOOKUP(A118,'Status Report'!B:AQ,42,0)</f>
        <v>FOB Chittagong</v>
      </c>
      <c r="P118" s="33"/>
      <c r="Q118" s="38">
        <f t="shared" ca="1" si="8"/>
        <v>45848</v>
      </c>
      <c r="R118" s="38">
        <f t="shared" ca="1" si="9"/>
        <v>45925</v>
      </c>
      <c r="S118" s="38"/>
      <c r="T118" s="69"/>
    </row>
    <row r="119" spans="1:20" x14ac:dyDescent="0.25">
      <c r="A119" s="30">
        <v>88025979</v>
      </c>
      <c r="B119" s="30" t="s">
        <v>220</v>
      </c>
      <c r="C119" s="80">
        <f>VLOOKUP(A119,'Status Report'!B:G,6,0)</f>
        <v>103</v>
      </c>
      <c r="D119" s="118">
        <f>VLOOKUP(A119,'Supply Chain'!A:E,5,0)</f>
        <v>103</v>
      </c>
      <c r="E119" s="30">
        <f>VLOOKUP(A119,'Supply Chain'!A:F,6,0)</f>
        <v>0</v>
      </c>
      <c r="F119" s="30">
        <f>VLOOKUP(A119,'Supply Chain'!A:G,7,0)</f>
        <v>0</v>
      </c>
      <c r="G119" s="84"/>
      <c r="H119" s="81">
        <f>VLOOKUP(A119,'Status Report'!B:AC,28,0)</f>
        <v>77</v>
      </c>
      <c r="I119" s="81">
        <f>VLOOKUP(A119,'Status Report'!B:AD,29,0)</f>
        <v>77</v>
      </c>
      <c r="J119" s="30">
        <f>VLOOKUP(K119,[1]Diversen!$A:$B,2,0)</f>
        <v>100051</v>
      </c>
      <c r="K119" s="30" t="str">
        <f>VLOOKUP(A119,'Status Report'!B:T,19,0)</f>
        <v>Promocean The Netherlands BV</v>
      </c>
      <c r="L119" s="82">
        <f>VLOOKUP(A119,'Status Report'!B:AG,32,0)</f>
        <v>34.642571428571436</v>
      </c>
      <c r="M119" s="82">
        <f>VLOOKUP(A119,'Status Report'!B:AI,34,0)</f>
        <v>36.721125714285726</v>
      </c>
      <c r="N119" s="39">
        <f>VLOOKUP(A119,'Status Report'!B:AP,41,0)</f>
        <v>3</v>
      </c>
      <c r="O119" s="33" t="str">
        <f>VLOOKUP(A119,'Status Report'!B:AQ,42,0)</f>
        <v>FOB Chittagong</v>
      </c>
      <c r="P119" s="33"/>
      <c r="Q119" s="38">
        <f t="shared" ca="1" si="8"/>
        <v>45848</v>
      </c>
      <c r="R119" s="38">
        <f t="shared" ca="1" si="9"/>
        <v>45925</v>
      </c>
      <c r="S119" s="38"/>
      <c r="T119" s="69"/>
    </row>
    <row r="120" spans="1:20" x14ac:dyDescent="0.25">
      <c r="A120" s="30">
        <v>88025980</v>
      </c>
      <c r="B120" s="30" t="s">
        <v>221</v>
      </c>
      <c r="C120" s="80">
        <f>VLOOKUP(A120,'Status Report'!B:G,6,0)</f>
        <v>165</v>
      </c>
      <c r="D120" s="118">
        <f>VLOOKUP(A120,'Supply Chain'!A:E,5,0)</f>
        <v>165</v>
      </c>
      <c r="E120" s="30">
        <f>VLOOKUP(A120,'Supply Chain'!A:F,6,0)</f>
        <v>0</v>
      </c>
      <c r="F120" s="30">
        <f>VLOOKUP(A120,'Supply Chain'!A:G,7,0)</f>
        <v>0</v>
      </c>
      <c r="G120" s="84"/>
      <c r="H120" s="81">
        <f>VLOOKUP(A120,'Status Report'!B:AC,28,0)</f>
        <v>77</v>
      </c>
      <c r="I120" s="81">
        <f>VLOOKUP(A120,'Status Report'!B:AD,29,0)</f>
        <v>77</v>
      </c>
      <c r="J120" s="30">
        <f>VLOOKUP(K120,[1]Diversen!$A:$B,2,0)</f>
        <v>100051</v>
      </c>
      <c r="K120" s="30" t="str">
        <f>VLOOKUP(A120,'Status Report'!B:T,19,0)</f>
        <v>Promocean The Netherlands BV</v>
      </c>
      <c r="L120" s="82">
        <f>VLOOKUP(A120,'Status Report'!B:AG,32,0)</f>
        <v>34.642571428571429</v>
      </c>
      <c r="M120" s="82">
        <f>VLOOKUP(A120,'Status Report'!B:AI,34,0)</f>
        <v>36.721125714285719</v>
      </c>
      <c r="N120" s="39">
        <f>VLOOKUP(A120,'Status Report'!B:AP,41,0)</f>
        <v>3</v>
      </c>
      <c r="O120" s="33" t="str">
        <f>VLOOKUP(A120,'Status Report'!B:AQ,42,0)</f>
        <v>FOB Chittagong</v>
      </c>
      <c r="P120" s="33"/>
      <c r="Q120" s="38">
        <f t="shared" ca="1" si="8"/>
        <v>45848</v>
      </c>
      <c r="R120" s="38">
        <f t="shared" ca="1" si="9"/>
        <v>45925</v>
      </c>
      <c r="S120" s="38"/>
      <c r="T120" s="69"/>
    </row>
    <row r="121" spans="1:20" x14ac:dyDescent="0.25">
      <c r="A121" s="30">
        <v>88025981</v>
      </c>
      <c r="B121" s="30" t="s">
        <v>222</v>
      </c>
      <c r="C121" s="80">
        <f>VLOOKUP(A121,'Status Report'!B:G,6,0)</f>
        <v>328</v>
      </c>
      <c r="D121" s="118">
        <f>VLOOKUP(A121,'Supply Chain'!A:E,5,0)</f>
        <v>328</v>
      </c>
      <c r="E121" s="30">
        <f>VLOOKUP(A121,'Supply Chain'!A:F,6,0)</f>
        <v>0</v>
      </c>
      <c r="F121" s="30">
        <f>VLOOKUP(A121,'Supply Chain'!A:G,7,0)</f>
        <v>0</v>
      </c>
      <c r="G121" s="84"/>
      <c r="H121" s="81">
        <f>VLOOKUP(A121,'Status Report'!B:AC,28,0)</f>
        <v>77</v>
      </c>
      <c r="I121" s="81">
        <f>VLOOKUP(A121,'Status Report'!B:AD,29,0)</f>
        <v>77</v>
      </c>
      <c r="J121" s="30">
        <f>VLOOKUP(K121,[1]Diversen!$A:$B,2,0)</f>
        <v>100051</v>
      </c>
      <c r="K121" s="30" t="str">
        <f>VLOOKUP(A121,'Status Report'!B:T,19,0)</f>
        <v>Promocean The Netherlands BV</v>
      </c>
      <c r="L121" s="82">
        <f>VLOOKUP(A121,'Status Report'!B:AG,32,0)</f>
        <v>34.642571428571429</v>
      </c>
      <c r="M121" s="82">
        <f>VLOOKUP(A121,'Status Report'!B:AI,34,0)</f>
        <v>36.721125714285719</v>
      </c>
      <c r="N121" s="39">
        <f>VLOOKUP(A121,'Status Report'!B:AP,41,0)</f>
        <v>3</v>
      </c>
      <c r="O121" s="33" t="str">
        <f>VLOOKUP(A121,'Status Report'!B:AQ,42,0)</f>
        <v>FOB Chittagong</v>
      </c>
      <c r="P121" s="33"/>
      <c r="Q121" s="38">
        <f t="shared" ca="1" si="8"/>
        <v>45848</v>
      </c>
      <c r="R121" s="38">
        <f t="shared" ca="1" si="9"/>
        <v>45925</v>
      </c>
      <c r="S121" s="38"/>
      <c r="T121" s="69"/>
    </row>
    <row r="122" spans="1:20" x14ac:dyDescent="0.25">
      <c r="A122" s="30">
        <v>88025982</v>
      </c>
      <c r="B122" s="30" t="s">
        <v>223</v>
      </c>
      <c r="C122" s="80">
        <f>VLOOKUP(A122,'Status Report'!B:G,6,0)</f>
        <v>100</v>
      </c>
      <c r="D122" s="118">
        <v>100</v>
      </c>
      <c r="E122" s="30">
        <f>VLOOKUP(A122,'Supply Chain'!A:F,6,0)</f>
        <v>0</v>
      </c>
      <c r="F122" s="30">
        <f>VLOOKUP(A122,'Supply Chain'!A:G,7,0)</f>
        <v>0</v>
      </c>
      <c r="G122" s="84"/>
      <c r="H122" s="81">
        <f>VLOOKUP(A122,'Status Report'!B:AC,28,0)</f>
        <v>77</v>
      </c>
      <c r="I122" s="81">
        <f>VLOOKUP(A122,'Status Report'!B:AD,29,0)</f>
        <v>77</v>
      </c>
      <c r="J122" s="30">
        <f>VLOOKUP(K122,[1]Diversen!$A:$B,2,0)</f>
        <v>100051</v>
      </c>
      <c r="K122" s="30" t="str">
        <f>VLOOKUP(A122,'Status Report'!B:T,19,0)</f>
        <v>Promocean The Netherlands BV</v>
      </c>
      <c r="L122" s="82">
        <f>VLOOKUP(A122,'Status Report'!B:AG,32,0)</f>
        <v>34.642571428571429</v>
      </c>
      <c r="M122" s="82">
        <f>VLOOKUP(A122,'Status Report'!B:AI,34,0)</f>
        <v>36.721125714285719</v>
      </c>
      <c r="N122" s="39">
        <f>VLOOKUP(A122,'Status Report'!B:AP,41,0)</f>
        <v>3</v>
      </c>
      <c r="O122" s="33" t="str">
        <f>VLOOKUP(A122,'Status Report'!B:AQ,42,0)</f>
        <v>FOB Chittagong</v>
      </c>
      <c r="P122" s="33"/>
      <c r="Q122" s="38">
        <f t="shared" ca="1" si="8"/>
        <v>45848</v>
      </c>
      <c r="R122" s="38">
        <f t="shared" ca="1" si="9"/>
        <v>45925</v>
      </c>
      <c r="S122" s="38"/>
      <c r="T122" s="69"/>
    </row>
    <row r="123" spans="1:20" x14ac:dyDescent="0.25">
      <c r="A123" s="30">
        <v>88025984</v>
      </c>
      <c r="B123" s="30" t="s">
        <v>224</v>
      </c>
      <c r="C123" s="80">
        <f>VLOOKUP(A123,'Status Report'!B:G,6,0)</f>
        <v>31</v>
      </c>
      <c r="D123" s="118">
        <f>VLOOKUP(A123,'Supply Chain'!A:E,5,0)</f>
        <v>31</v>
      </c>
      <c r="E123" s="30">
        <f>VLOOKUP(A123,'Supply Chain'!A:F,6,0)</f>
        <v>0</v>
      </c>
      <c r="F123" s="30">
        <f>VLOOKUP(A123,'Supply Chain'!A:G,7,0)</f>
        <v>0</v>
      </c>
      <c r="G123" s="84"/>
      <c r="H123" s="81">
        <f>VLOOKUP(A123,'Status Report'!B:AC,28,0)</f>
        <v>77</v>
      </c>
      <c r="I123" s="81">
        <f>VLOOKUP(A123,'Status Report'!B:AD,29,0)</f>
        <v>77</v>
      </c>
      <c r="J123" s="30">
        <f>VLOOKUP(K123,[1]Diversen!$A:$B,2,0)</f>
        <v>100051</v>
      </c>
      <c r="K123" s="30" t="str">
        <f>VLOOKUP(A123,'Status Report'!B:T,19,0)</f>
        <v>Promocean The Netherlands BV</v>
      </c>
      <c r="L123" s="82">
        <f>VLOOKUP(A123,'Status Report'!B:AG,32,0)</f>
        <v>35.255714285714284</v>
      </c>
      <c r="M123" s="82">
        <f>VLOOKUP(A123,'Status Report'!B:AI,34,0)</f>
        <v>37.37105714285714</v>
      </c>
      <c r="N123" s="39">
        <f>VLOOKUP(A123,'Status Report'!B:AP,41,0)</f>
        <v>1</v>
      </c>
      <c r="O123" s="33" t="str">
        <f>VLOOKUP(A123,'Status Report'!B:AQ,42,0)</f>
        <v>FOB Chittagong</v>
      </c>
      <c r="P123" s="33"/>
      <c r="Q123" s="38">
        <f t="shared" ca="1" si="8"/>
        <v>45848</v>
      </c>
      <c r="R123" s="38">
        <f t="shared" ca="1" si="9"/>
        <v>45925</v>
      </c>
      <c r="S123" s="38"/>
      <c r="T123" s="69"/>
    </row>
    <row r="124" spans="1:20" x14ac:dyDescent="0.25">
      <c r="A124" s="30">
        <v>88025985</v>
      </c>
      <c r="B124" s="30" t="s">
        <v>225</v>
      </c>
      <c r="C124" s="80">
        <f>VLOOKUP(A124,'Status Report'!B:G,6,0)</f>
        <v>34</v>
      </c>
      <c r="D124" s="118">
        <f>VLOOKUP(A124,'Supply Chain'!A:E,5,0)</f>
        <v>34</v>
      </c>
      <c r="E124" s="30">
        <f>VLOOKUP(A124,'Supply Chain'!A:F,6,0)</f>
        <v>0</v>
      </c>
      <c r="F124" s="30">
        <f>VLOOKUP(A124,'Supply Chain'!A:G,7,0)</f>
        <v>0</v>
      </c>
      <c r="G124" s="84"/>
      <c r="H124" s="81">
        <f>VLOOKUP(A124,'Status Report'!B:AC,28,0)</f>
        <v>77</v>
      </c>
      <c r="I124" s="81">
        <f>VLOOKUP(A124,'Status Report'!B:AD,29,0)</f>
        <v>77</v>
      </c>
      <c r="J124" s="30">
        <f>VLOOKUP(K124,[1]Diversen!$A:$B,2,0)</f>
        <v>100051</v>
      </c>
      <c r="K124" s="30" t="str">
        <f>VLOOKUP(A124,'Status Report'!B:T,19,0)</f>
        <v>Promocean The Netherlands BV</v>
      </c>
      <c r="L124" s="82">
        <f>VLOOKUP(A124,'Status Report'!B:AG,32,0)</f>
        <v>35.255714285714284</v>
      </c>
      <c r="M124" s="82">
        <f>VLOOKUP(A124,'Status Report'!B:AI,34,0)</f>
        <v>37.37105714285714</v>
      </c>
      <c r="N124" s="39">
        <f>VLOOKUP(A124,'Status Report'!B:AP,41,0)</f>
        <v>1</v>
      </c>
      <c r="O124" s="33" t="str">
        <f>VLOOKUP(A124,'Status Report'!B:AQ,42,0)</f>
        <v>FOB Chittagong</v>
      </c>
      <c r="P124" s="33"/>
      <c r="Q124" s="38">
        <f t="shared" ca="1" si="8"/>
        <v>45848</v>
      </c>
      <c r="R124" s="38">
        <f t="shared" ca="1" si="9"/>
        <v>45925</v>
      </c>
      <c r="S124" s="38"/>
      <c r="T124" s="69"/>
    </row>
    <row r="125" spans="1:20" x14ac:dyDescent="0.25">
      <c r="A125" s="30">
        <v>88025986</v>
      </c>
      <c r="B125" s="30" t="s">
        <v>226</v>
      </c>
      <c r="C125" s="80">
        <f>VLOOKUP(A125,'Status Report'!B:G,6,0)</f>
        <v>33</v>
      </c>
      <c r="D125" s="118">
        <f>VLOOKUP(A125,'Supply Chain'!A:E,5,0)</f>
        <v>33</v>
      </c>
      <c r="E125" s="30">
        <f>VLOOKUP(A125,'Supply Chain'!A:F,6,0)</f>
        <v>0</v>
      </c>
      <c r="F125" s="30">
        <f>VLOOKUP(A125,'Supply Chain'!A:G,7,0)</f>
        <v>0</v>
      </c>
      <c r="G125" s="84"/>
      <c r="H125" s="81">
        <f>VLOOKUP(A125,'Status Report'!B:AC,28,0)</f>
        <v>77</v>
      </c>
      <c r="I125" s="81">
        <f>VLOOKUP(A125,'Status Report'!B:AD,29,0)</f>
        <v>77</v>
      </c>
      <c r="J125" s="30">
        <f>VLOOKUP(K125,[1]Diversen!$A:$B,2,0)</f>
        <v>100051</v>
      </c>
      <c r="K125" s="30" t="str">
        <f>VLOOKUP(A125,'Status Report'!B:T,19,0)</f>
        <v>Promocean The Netherlands BV</v>
      </c>
      <c r="L125" s="82">
        <f>VLOOKUP(A125,'Status Report'!B:AG,32,0)</f>
        <v>35.255714285714284</v>
      </c>
      <c r="M125" s="82">
        <f>VLOOKUP(A125,'Status Report'!B:AI,34,0)</f>
        <v>37.37105714285714</v>
      </c>
      <c r="N125" s="39">
        <f>VLOOKUP(A125,'Status Report'!B:AP,41,0)</f>
        <v>1</v>
      </c>
      <c r="O125" s="33" t="str">
        <f>VLOOKUP(A125,'Status Report'!B:AQ,42,0)</f>
        <v>FOB Chittagong</v>
      </c>
      <c r="P125" s="33"/>
      <c r="Q125" s="38">
        <f t="shared" ca="1" si="8"/>
        <v>45848</v>
      </c>
      <c r="R125" s="38">
        <f t="shared" ca="1" si="9"/>
        <v>45925</v>
      </c>
      <c r="S125" s="38"/>
      <c r="T125" s="69"/>
    </row>
    <row r="126" spans="1:20" x14ac:dyDescent="0.25">
      <c r="A126" s="30">
        <v>88025987</v>
      </c>
      <c r="B126" s="30" t="s">
        <v>227</v>
      </c>
      <c r="C126" s="80">
        <f>VLOOKUP(A126,'Status Report'!B:G,6,0)</f>
        <v>22</v>
      </c>
      <c r="D126" s="118">
        <f>VLOOKUP(A126,'Supply Chain'!A:E,5,0)</f>
        <v>22</v>
      </c>
      <c r="E126" s="30">
        <f>VLOOKUP(A126,'Supply Chain'!A:F,6,0)</f>
        <v>0</v>
      </c>
      <c r="F126" s="30">
        <f>VLOOKUP(A126,'Supply Chain'!A:G,7,0)</f>
        <v>0</v>
      </c>
      <c r="G126" s="84"/>
      <c r="H126" s="81">
        <f>VLOOKUP(A126,'Status Report'!B:AC,28,0)</f>
        <v>77</v>
      </c>
      <c r="I126" s="81">
        <f>VLOOKUP(A126,'Status Report'!B:AD,29,0)</f>
        <v>77</v>
      </c>
      <c r="J126" s="30">
        <f>VLOOKUP(K126,[1]Diversen!$A:$B,2,0)</f>
        <v>100051</v>
      </c>
      <c r="K126" s="30" t="str">
        <f>VLOOKUP(A126,'Status Report'!B:T,19,0)</f>
        <v>Promocean The Netherlands BV</v>
      </c>
      <c r="L126" s="82">
        <f>VLOOKUP(A126,'Status Report'!B:AG,32,0)</f>
        <v>35.255714285714284</v>
      </c>
      <c r="M126" s="82">
        <f>VLOOKUP(A126,'Status Report'!B:AI,34,0)</f>
        <v>37.37105714285714</v>
      </c>
      <c r="N126" s="39">
        <f>VLOOKUP(A126,'Status Report'!B:AP,41,0)</f>
        <v>1</v>
      </c>
      <c r="O126" s="33" t="str">
        <f>VLOOKUP(A126,'Status Report'!B:AQ,42,0)</f>
        <v>FOB Chittagong</v>
      </c>
      <c r="P126" s="33"/>
      <c r="Q126" s="38">
        <f t="shared" ca="1" si="8"/>
        <v>45848</v>
      </c>
      <c r="R126" s="38">
        <f t="shared" ca="1" si="9"/>
        <v>45925</v>
      </c>
      <c r="S126" s="38"/>
      <c r="T126" s="69"/>
    </row>
    <row r="127" spans="1:20" x14ac:dyDescent="0.25">
      <c r="A127" s="30">
        <v>88026057</v>
      </c>
      <c r="B127" s="30" t="s">
        <v>241</v>
      </c>
      <c r="C127" s="80">
        <f>VLOOKUP(A127,'Status Report'!B:G,6,0)</f>
        <v>47</v>
      </c>
      <c r="D127" s="118">
        <f>VLOOKUP(A127,'Supply Chain'!A:E,5,0)</f>
        <v>47</v>
      </c>
      <c r="E127" s="30">
        <f>VLOOKUP(A127,'Supply Chain'!A:F,6,0)</f>
        <v>0</v>
      </c>
      <c r="F127" s="30">
        <f>VLOOKUP(A127,'Supply Chain'!A:G,7,0)</f>
        <v>0</v>
      </c>
      <c r="G127" s="84"/>
      <c r="H127" s="81">
        <f>VLOOKUP(A127,'Status Report'!B:AC,28,0)</f>
        <v>45</v>
      </c>
      <c r="I127" s="81">
        <f>VLOOKUP(A127,'Status Report'!B:AD,29,0)</f>
        <v>52</v>
      </c>
      <c r="J127" s="30">
        <f>VLOOKUP(K127,[1]Diversen!$A:$B,2,0)</f>
        <v>100051</v>
      </c>
      <c r="K127" s="30" t="str">
        <f>VLOOKUP(A127,'Status Report'!B:T,19,0)</f>
        <v>Promocean The Netherlands BV</v>
      </c>
      <c r="L127" s="82">
        <f>VLOOKUP(A127,'Status Report'!B:AG,32,0)</f>
        <v>36.277619047619048</v>
      </c>
      <c r="M127" s="82">
        <f>VLOOKUP(A127,'Status Report'!B:AI,34,0)</f>
        <v>37.044047619047618</v>
      </c>
      <c r="N127" s="39">
        <f>VLOOKUP(A127,'Status Report'!B:AP,41,0)</f>
        <v>1</v>
      </c>
      <c r="O127" s="33" t="str">
        <f>VLOOKUP(A127,'Status Report'!B:AQ,42,0)</f>
        <v>FOB Shenzhen</v>
      </c>
      <c r="P127" s="33" t="str">
        <f>VLOOKUP(A127,'Status Report'!B:AR,43,0)</f>
        <v>DAP Yantian</v>
      </c>
      <c r="Q127" s="38">
        <f t="shared" ca="1" si="8"/>
        <v>45848</v>
      </c>
      <c r="R127" s="38">
        <f t="shared" ca="1" si="9"/>
        <v>45893</v>
      </c>
      <c r="S127" s="38">
        <f ca="1">Q127+I127</f>
        <v>45900</v>
      </c>
      <c r="T127" s="69"/>
    </row>
    <row r="128" spans="1:20" x14ac:dyDescent="0.25">
      <c r="A128" s="30">
        <v>88026249</v>
      </c>
      <c r="B128" s="30" t="s">
        <v>253</v>
      </c>
      <c r="C128" s="80">
        <f>VLOOKUP(A128,'Status Report'!B:G,6,0)</f>
        <v>12</v>
      </c>
      <c r="D128" s="118">
        <f>VLOOKUP(A128,'Supply Chain'!A:E,5,0)</f>
        <v>12</v>
      </c>
      <c r="E128" s="30">
        <f>VLOOKUP(A128,'Supply Chain'!A:F,6,0)</f>
        <v>0</v>
      </c>
      <c r="F128" s="30">
        <f>VLOOKUP(A128,'Supply Chain'!A:G,7,0)</f>
        <v>0</v>
      </c>
      <c r="G128" s="84"/>
      <c r="H128" s="81">
        <f>VLOOKUP(A128,'Status Report'!B:AC,28,0)</f>
        <v>70</v>
      </c>
      <c r="I128" s="81">
        <f>VLOOKUP(A128,'Status Report'!B:AD,29,0)</f>
        <v>70</v>
      </c>
      <c r="J128" s="30">
        <f>VLOOKUP(K128,[1]Diversen!$A:$B,2,0)</f>
        <v>100051</v>
      </c>
      <c r="K128" s="30" t="str">
        <f>VLOOKUP(A128,'Status Report'!B:T,19,0)</f>
        <v>Promocean The Netherlands BV</v>
      </c>
      <c r="L128" s="82">
        <f>VLOOKUP(A128,'Status Report'!B:AG,32,0)</f>
        <v>27.78</v>
      </c>
      <c r="M128" s="82">
        <f>VLOOKUP(A128,'Status Report'!B:AI,34,0)</f>
        <v>29.446800000000003</v>
      </c>
      <c r="N128" s="39">
        <f>VLOOKUP(A128,'Status Report'!B:AP,41,0)</f>
        <v>1</v>
      </c>
      <c r="O128" s="33" t="str">
        <f>VLOOKUP(A128,'Status Report'!B:AQ,42,0)</f>
        <v>FOB Chittagong</v>
      </c>
      <c r="P128" s="33"/>
      <c r="Q128" s="38">
        <f t="shared" ca="1" si="8"/>
        <v>45848</v>
      </c>
      <c r="R128" s="38">
        <f t="shared" ca="1" si="9"/>
        <v>45918</v>
      </c>
      <c r="S128" s="38"/>
      <c r="T128" s="69"/>
    </row>
    <row r="129" spans="1:20" x14ac:dyDescent="0.25">
      <c r="A129" s="30">
        <v>88026250</v>
      </c>
      <c r="B129" s="30" t="s">
        <v>254</v>
      </c>
      <c r="C129" s="80">
        <f>VLOOKUP(A129,'Status Report'!B:G,6,0)</f>
        <v>26</v>
      </c>
      <c r="D129" s="118">
        <f>VLOOKUP(A129,'Supply Chain'!A:E,5,0)</f>
        <v>26</v>
      </c>
      <c r="E129" s="30">
        <f>VLOOKUP(A129,'Supply Chain'!A:F,6,0)</f>
        <v>0</v>
      </c>
      <c r="F129" s="30">
        <f>VLOOKUP(A129,'Supply Chain'!A:G,7,0)</f>
        <v>0</v>
      </c>
      <c r="G129" s="84"/>
      <c r="H129" s="81">
        <f>VLOOKUP(A129,'Status Report'!B:AC,28,0)</f>
        <v>70</v>
      </c>
      <c r="I129" s="81">
        <f>VLOOKUP(A129,'Status Report'!B:AD,29,0)</f>
        <v>70</v>
      </c>
      <c r="J129" s="30">
        <f>VLOOKUP(K129,[1]Diversen!$A:$B,2,0)</f>
        <v>100051</v>
      </c>
      <c r="K129" s="30" t="str">
        <f>VLOOKUP(A129,'Status Report'!B:T,19,0)</f>
        <v>Promocean The Netherlands BV</v>
      </c>
      <c r="L129" s="82">
        <f>VLOOKUP(A129,'Status Report'!B:AG,32,0)</f>
        <v>27.78</v>
      </c>
      <c r="M129" s="82">
        <f>VLOOKUP(A129,'Status Report'!B:AI,34,0)</f>
        <v>29.446800000000003</v>
      </c>
      <c r="N129" s="39">
        <f>VLOOKUP(A129,'Status Report'!B:AP,41,0)</f>
        <v>1</v>
      </c>
      <c r="O129" s="33" t="str">
        <f>VLOOKUP(A129,'Status Report'!B:AQ,42,0)</f>
        <v>FOB Chittagong</v>
      </c>
      <c r="P129" s="33"/>
      <c r="Q129" s="38">
        <f t="shared" ca="1" si="8"/>
        <v>45848</v>
      </c>
      <c r="R129" s="38">
        <f t="shared" ca="1" si="9"/>
        <v>45918</v>
      </c>
      <c r="S129" s="38"/>
      <c r="T129" s="69"/>
    </row>
    <row r="130" spans="1:20" x14ac:dyDescent="0.25">
      <c r="A130" s="30">
        <v>88026251</v>
      </c>
      <c r="B130" s="30" t="s">
        <v>255</v>
      </c>
      <c r="C130" s="80">
        <f>VLOOKUP(A130,'Status Report'!B:G,6,0)</f>
        <v>56</v>
      </c>
      <c r="D130" s="118">
        <f>VLOOKUP(A130,'Supply Chain'!A:E,5,0)</f>
        <v>56</v>
      </c>
      <c r="E130" s="30">
        <f>VLOOKUP(A130,'Supply Chain'!A:F,6,0)</f>
        <v>0</v>
      </c>
      <c r="F130" s="30">
        <f>VLOOKUP(A130,'Supply Chain'!A:G,7,0)</f>
        <v>0</v>
      </c>
      <c r="G130" s="84"/>
      <c r="H130" s="81">
        <f>VLOOKUP(A130,'Status Report'!B:AC,28,0)</f>
        <v>70</v>
      </c>
      <c r="I130" s="81">
        <f>VLOOKUP(A130,'Status Report'!B:AD,29,0)</f>
        <v>70</v>
      </c>
      <c r="J130" s="30">
        <f>VLOOKUP(K130,[1]Diversen!$A:$B,2,0)</f>
        <v>100051</v>
      </c>
      <c r="K130" s="30" t="str">
        <f>VLOOKUP(A130,'Status Report'!B:T,19,0)</f>
        <v>Promocean The Netherlands BV</v>
      </c>
      <c r="L130" s="82">
        <f>VLOOKUP(A130,'Status Report'!B:AG,32,0)</f>
        <v>27.78</v>
      </c>
      <c r="M130" s="82">
        <f>VLOOKUP(A130,'Status Report'!B:AI,34,0)</f>
        <v>29.446800000000003</v>
      </c>
      <c r="N130" s="39">
        <f>VLOOKUP(A130,'Status Report'!B:AP,41,0)</f>
        <v>1</v>
      </c>
      <c r="O130" s="33" t="str">
        <f>VLOOKUP(A130,'Status Report'!B:AQ,42,0)</f>
        <v>FOB Chittagong</v>
      </c>
      <c r="P130" s="33"/>
      <c r="Q130" s="38">
        <f t="shared" ca="1" si="8"/>
        <v>45848</v>
      </c>
      <c r="R130" s="38">
        <f t="shared" ca="1" si="9"/>
        <v>45918</v>
      </c>
      <c r="S130" s="38"/>
      <c r="T130" s="69"/>
    </row>
    <row r="131" spans="1:20" x14ac:dyDescent="0.25">
      <c r="A131" s="30">
        <v>88026252</v>
      </c>
      <c r="B131" s="30" t="s">
        <v>256</v>
      </c>
      <c r="C131" s="80">
        <f>VLOOKUP(A131,'Status Report'!B:G,6,0)</f>
        <v>62</v>
      </c>
      <c r="D131" s="118">
        <f>VLOOKUP(A131,'Supply Chain'!A:E,5,0)</f>
        <v>62</v>
      </c>
      <c r="E131" s="30">
        <f>VLOOKUP(A131,'Supply Chain'!A:F,6,0)</f>
        <v>0</v>
      </c>
      <c r="F131" s="30">
        <f>VLOOKUP(A131,'Supply Chain'!A:G,7,0)</f>
        <v>0</v>
      </c>
      <c r="G131" s="84"/>
      <c r="H131" s="81">
        <f>VLOOKUP(A131,'Status Report'!B:AC,28,0)</f>
        <v>70</v>
      </c>
      <c r="I131" s="81">
        <f>VLOOKUP(A131,'Status Report'!B:AD,29,0)</f>
        <v>70</v>
      </c>
      <c r="J131" s="30">
        <f>VLOOKUP(K131,[1]Diversen!$A:$B,2,0)</f>
        <v>100051</v>
      </c>
      <c r="K131" s="30" t="str">
        <f>VLOOKUP(A131,'Status Report'!B:T,19,0)</f>
        <v>Promocean The Netherlands BV</v>
      </c>
      <c r="L131" s="82">
        <f>VLOOKUP(A131,'Status Report'!B:AG,32,0)</f>
        <v>27.78</v>
      </c>
      <c r="M131" s="82">
        <f>VLOOKUP(A131,'Status Report'!B:AI,34,0)</f>
        <v>29.446800000000003</v>
      </c>
      <c r="N131" s="39">
        <f>VLOOKUP(A131,'Status Report'!B:AP,41,0)</f>
        <v>1</v>
      </c>
      <c r="O131" s="33" t="str">
        <f>VLOOKUP(A131,'Status Report'!B:AQ,42,0)</f>
        <v>FOB Chittagong</v>
      </c>
      <c r="P131" s="33"/>
      <c r="Q131" s="38">
        <f t="shared" ca="1" si="8"/>
        <v>45848</v>
      </c>
      <c r="R131" s="38">
        <f t="shared" ca="1" si="9"/>
        <v>45918</v>
      </c>
      <c r="S131" s="38"/>
      <c r="T131" s="69"/>
    </row>
    <row r="132" spans="1:20" x14ac:dyDescent="0.25">
      <c r="A132" s="30">
        <v>88026255</v>
      </c>
      <c r="B132" s="30" t="s">
        <v>257</v>
      </c>
      <c r="C132" s="80">
        <f>VLOOKUP(A132,'Status Report'!B:G,6,0)</f>
        <v>2</v>
      </c>
      <c r="D132" s="118">
        <f>VLOOKUP(A132,'Supply Chain'!A:E,5,0)</f>
        <v>2</v>
      </c>
      <c r="E132" s="30">
        <f>VLOOKUP(A132,'Supply Chain'!A:F,6,0)</f>
        <v>0</v>
      </c>
      <c r="F132" s="30">
        <f>VLOOKUP(A132,'Supply Chain'!A:G,7,0)</f>
        <v>0</v>
      </c>
      <c r="G132" s="84"/>
      <c r="H132" s="81">
        <f>VLOOKUP(A132,'Status Report'!B:AC,28,0)</f>
        <v>77</v>
      </c>
      <c r="I132" s="81">
        <f>VLOOKUP(A132,'Status Report'!B:AD,29,0)</f>
        <v>84</v>
      </c>
      <c r="J132" s="30">
        <f>VLOOKUP(K132,[1]Diversen!$A:$B,2,0)</f>
        <v>100051</v>
      </c>
      <c r="K132" s="30" t="str">
        <f>VLOOKUP(A132,'Status Report'!B:T,19,0)</f>
        <v>Promocean The Netherlands BV</v>
      </c>
      <c r="L132" s="82">
        <f>VLOOKUP(A132,'Status Report'!B:AG,32,0)</f>
        <v>67.384399999999999</v>
      </c>
      <c r="M132" s="82">
        <f>VLOOKUP(A132,'Status Report'!B:AI,34,0)</f>
        <v>70.450114285714278</v>
      </c>
      <c r="N132" s="39">
        <f>VLOOKUP(A132,'Status Report'!B:AP,41,0)</f>
        <v>1</v>
      </c>
      <c r="O132" s="33" t="str">
        <f>VLOOKUP(A132,'Status Report'!B:AQ,42,0)</f>
        <v>FOB Shanghai</v>
      </c>
      <c r="P132" s="33" t="str">
        <f>VLOOKUP(A132,'Status Report'!B:AR,43,0)</f>
        <v>DAP Yantian</v>
      </c>
      <c r="Q132" s="38">
        <f t="shared" ca="1" si="8"/>
        <v>45848</v>
      </c>
      <c r="R132" s="38">
        <f t="shared" ca="1" si="9"/>
        <v>45925</v>
      </c>
      <c r="S132" s="38">
        <f t="shared" ref="S132:S140" ca="1" si="10">Q132+I132</f>
        <v>45932</v>
      </c>
      <c r="T132" s="69"/>
    </row>
    <row r="133" spans="1:20" x14ac:dyDescent="0.25">
      <c r="A133" s="30">
        <v>88026256</v>
      </c>
      <c r="B133" s="30" t="s">
        <v>258</v>
      </c>
      <c r="C133" s="80">
        <f>VLOOKUP(A133,'Status Report'!B:G,6,0)</f>
        <v>25</v>
      </c>
      <c r="D133" s="118">
        <f>VLOOKUP(A133,'Supply Chain'!A:E,5,0)</f>
        <v>25</v>
      </c>
      <c r="E133" s="30">
        <f>VLOOKUP(A133,'Supply Chain'!A:F,6,0)</f>
        <v>0</v>
      </c>
      <c r="F133" s="30">
        <f>VLOOKUP(A133,'Supply Chain'!A:G,7,0)</f>
        <v>0</v>
      </c>
      <c r="G133" s="84"/>
      <c r="H133" s="81">
        <f>VLOOKUP(A133,'Status Report'!B:AC,28,0)</f>
        <v>77</v>
      </c>
      <c r="I133" s="81">
        <f>VLOOKUP(A133,'Status Report'!B:AD,29,0)</f>
        <v>84</v>
      </c>
      <c r="J133" s="30">
        <f>VLOOKUP(K133,[1]Diversen!$A:$B,2,0)</f>
        <v>100051</v>
      </c>
      <c r="K133" s="30" t="str">
        <f>VLOOKUP(A133,'Status Report'!B:T,19,0)</f>
        <v>Promocean The Netherlands BV</v>
      </c>
      <c r="L133" s="82">
        <f>VLOOKUP(A133,'Status Report'!B:AG,32,0)</f>
        <v>67.384399999999999</v>
      </c>
      <c r="M133" s="82">
        <f>VLOOKUP(A133,'Status Report'!B:AI,34,0)</f>
        <v>70.450114285714278</v>
      </c>
      <c r="N133" s="39">
        <f>VLOOKUP(A133,'Status Report'!B:AP,41,0)</f>
        <v>1</v>
      </c>
      <c r="O133" s="33" t="str">
        <f>VLOOKUP(A133,'Status Report'!B:AQ,42,0)</f>
        <v>FOB Shanghai</v>
      </c>
      <c r="P133" s="33" t="str">
        <f>VLOOKUP(A133,'Status Report'!B:AR,43,0)</f>
        <v>DAP Yantian</v>
      </c>
      <c r="Q133" s="38">
        <f t="shared" ca="1" si="8"/>
        <v>45848</v>
      </c>
      <c r="R133" s="38">
        <f t="shared" ca="1" si="9"/>
        <v>45925</v>
      </c>
      <c r="S133" s="38">
        <f t="shared" ca="1" si="10"/>
        <v>45932</v>
      </c>
      <c r="T133" s="69"/>
    </row>
    <row r="134" spans="1:20" x14ac:dyDescent="0.25">
      <c r="A134" s="30">
        <v>88026257</v>
      </c>
      <c r="B134" s="30" t="s">
        <v>259</v>
      </c>
      <c r="C134" s="80">
        <f>VLOOKUP(A134,'Status Report'!B:G,6,0)</f>
        <v>25</v>
      </c>
      <c r="D134" s="118">
        <f>VLOOKUP(A134,'Supply Chain'!A:E,5,0)</f>
        <v>25</v>
      </c>
      <c r="E134" s="30">
        <f>VLOOKUP(A134,'Supply Chain'!A:F,6,0)</f>
        <v>0</v>
      </c>
      <c r="F134" s="30">
        <f>VLOOKUP(A134,'Supply Chain'!A:G,7,0)</f>
        <v>0</v>
      </c>
      <c r="G134" s="84"/>
      <c r="H134" s="81">
        <f>VLOOKUP(A134,'Status Report'!B:AC,28,0)</f>
        <v>77</v>
      </c>
      <c r="I134" s="81">
        <f>VLOOKUP(A134,'Status Report'!B:AD,29,0)</f>
        <v>84</v>
      </c>
      <c r="J134" s="30">
        <f>VLOOKUP(K134,[1]Diversen!$A:$B,2,0)</f>
        <v>100051</v>
      </c>
      <c r="K134" s="30" t="str">
        <f>VLOOKUP(A134,'Status Report'!B:T,19,0)</f>
        <v>Promocean The Netherlands BV</v>
      </c>
      <c r="L134" s="82">
        <f>VLOOKUP(A134,'Status Report'!B:AG,32,0)</f>
        <v>67.384399999999999</v>
      </c>
      <c r="M134" s="82">
        <f>VLOOKUP(A134,'Status Report'!B:AI,34,0)</f>
        <v>70.450114285714278</v>
      </c>
      <c r="N134" s="39">
        <f>VLOOKUP(A134,'Status Report'!B:AP,41,0)</f>
        <v>1</v>
      </c>
      <c r="O134" s="33" t="str">
        <f>VLOOKUP(A134,'Status Report'!B:AQ,42,0)</f>
        <v>FOB Shanghai</v>
      </c>
      <c r="P134" s="33" t="str">
        <f>VLOOKUP(A134,'Status Report'!B:AR,43,0)</f>
        <v>DAP Yantian</v>
      </c>
      <c r="Q134" s="38">
        <f t="shared" ca="1" si="8"/>
        <v>45848</v>
      </c>
      <c r="R134" s="38">
        <f t="shared" ca="1" si="9"/>
        <v>45925</v>
      </c>
      <c r="S134" s="38">
        <f t="shared" ca="1" si="10"/>
        <v>45932</v>
      </c>
      <c r="T134" s="69"/>
    </row>
    <row r="135" spans="1:20" x14ac:dyDescent="0.25">
      <c r="A135" s="30">
        <v>88026258</v>
      </c>
      <c r="B135" s="30" t="s">
        <v>260</v>
      </c>
      <c r="C135" s="80">
        <f>VLOOKUP(A135,'Status Report'!B:G,6,0)</f>
        <v>21</v>
      </c>
      <c r="D135" s="118">
        <f>VLOOKUP(A135,'Supply Chain'!A:E,5,0)</f>
        <v>21</v>
      </c>
      <c r="E135" s="30">
        <f>VLOOKUP(A135,'Supply Chain'!A:F,6,0)</f>
        <v>0</v>
      </c>
      <c r="F135" s="30">
        <f>VLOOKUP(A135,'Supply Chain'!A:G,7,0)</f>
        <v>0</v>
      </c>
      <c r="G135" s="84"/>
      <c r="H135" s="81">
        <f>VLOOKUP(A135,'Status Report'!B:AC,28,0)</f>
        <v>77</v>
      </c>
      <c r="I135" s="81">
        <f>VLOOKUP(A135,'Status Report'!B:AD,29,0)</f>
        <v>84</v>
      </c>
      <c r="J135" s="30">
        <f>VLOOKUP(K135,[1]Diversen!$A:$B,2,0)</f>
        <v>100051</v>
      </c>
      <c r="K135" s="30" t="str">
        <f>VLOOKUP(A135,'Status Report'!B:T,19,0)</f>
        <v>Promocean The Netherlands BV</v>
      </c>
      <c r="L135" s="82">
        <f>VLOOKUP(A135,'Status Report'!B:AG,32,0)</f>
        <v>67.384399999999999</v>
      </c>
      <c r="M135" s="82">
        <f>VLOOKUP(A135,'Status Report'!B:AI,34,0)</f>
        <v>70.450114285714278</v>
      </c>
      <c r="N135" s="39">
        <f>VLOOKUP(A135,'Status Report'!B:AP,41,0)</f>
        <v>1</v>
      </c>
      <c r="O135" s="33" t="str">
        <f>VLOOKUP(A135,'Status Report'!B:AQ,42,0)</f>
        <v>FOB Shanghai</v>
      </c>
      <c r="P135" s="33" t="str">
        <f>VLOOKUP(A135,'Status Report'!B:AR,43,0)</f>
        <v>DAP Yantian</v>
      </c>
      <c r="Q135" s="38">
        <f t="shared" ca="1" si="8"/>
        <v>45848</v>
      </c>
      <c r="R135" s="38">
        <f t="shared" ca="1" si="9"/>
        <v>45925</v>
      </c>
      <c r="S135" s="38">
        <f t="shared" ca="1" si="10"/>
        <v>45932</v>
      </c>
      <c r="T135" s="69"/>
    </row>
    <row r="136" spans="1:20" x14ac:dyDescent="0.25">
      <c r="A136" s="30">
        <v>88026260</v>
      </c>
      <c r="B136" s="30" t="s">
        <v>261</v>
      </c>
      <c r="C136" s="80">
        <f>VLOOKUP(A136,'Status Report'!B:G,6,0)</f>
        <v>7</v>
      </c>
      <c r="D136" s="118">
        <f>VLOOKUP(A136,'Supply Chain'!A:E,5,0)</f>
        <v>7</v>
      </c>
      <c r="E136" s="30">
        <f>VLOOKUP(A136,'Supply Chain'!A:F,6,0)</f>
        <v>0</v>
      </c>
      <c r="F136" s="30">
        <f>VLOOKUP(A136,'Supply Chain'!A:G,7,0)</f>
        <v>0</v>
      </c>
      <c r="G136" s="84"/>
      <c r="H136" s="81">
        <f>VLOOKUP(A136,'Status Report'!B:AC,28,0)</f>
        <v>77</v>
      </c>
      <c r="I136" s="81">
        <f>VLOOKUP(A136,'Status Report'!B:AD,29,0)</f>
        <v>84</v>
      </c>
      <c r="J136" s="30">
        <f>VLOOKUP(K136,[1]Diversen!$A:$B,2,0)</f>
        <v>100051</v>
      </c>
      <c r="K136" s="30" t="str">
        <f>VLOOKUP(A136,'Status Report'!B:T,19,0)</f>
        <v>Promocean The Netherlands BV</v>
      </c>
      <c r="L136" s="82">
        <f>VLOOKUP(A136,'Status Report'!B:AG,32,0)</f>
        <v>68.304114285714277</v>
      </c>
      <c r="M136" s="82">
        <f>VLOOKUP(A136,'Status Report'!B:AI,34,0)</f>
        <v>71.36982857142857</v>
      </c>
      <c r="N136" s="39">
        <f>VLOOKUP(A136,'Status Report'!B:AP,41,0)</f>
        <v>1</v>
      </c>
      <c r="O136" s="33" t="str">
        <f>VLOOKUP(A136,'Status Report'!B:AQ,42,0)</f>
        <v>FOB Shanghai</v>
      </c>
      <c r="P136" s="33" t="str">
        <f>VLOOKUP(A136,'Status Report'!B:AR,43,0)</f>
        <v>DAP Yantian</v>
      </c>
      <c r="Q136" s="38">
        <f t="shared" ca="1" si="8"/>
        <v>45848</v>
      </c>
      <c r="R136" s="38">
        <f t="shared" ca="1" si="9"/>
        <v>45925</v>
      </c>
      <c r="S136" s="38">
        <f t="shared" ca="1" si="10"/>
        <v>45932</v>
      </c>
      <c r="T136" s="69"/>
    </row>
    <row r="137" spans="1:20" x14ac:dyDescent="0.25">
      <c r="A137" s="30">
        <v>88026261</v>
      </c>
      <c r="B137" s="30" t="s">
        <v>262</v>
      </c>
      <c r="C137" s="80">
        <f>VLOOKUP(A137,'Status Report'!B:G,6,0)</f>
        <v>14</v>
      </c>
      <c r="D137" s="118">
        <f>VLOOKUP(A137,'Supply Chain'!A:E,5,0)</f>
        <v>14</v>
      </c>
      <c r="E137" s="30">
        <f>VLOOKUP(A137,'Supply Chain'!A:F,6,0)</f>
        <v>0</v>
      </c>
      <c r="F137" s="30">
        <f>VLOOKUP(A137,'Supply Chain'!A:G,7,0)</f>
        <v>0</v>
      </c>
      <c r="G137" s="84"/>
      <c r="H137" s="81">
        <f>VLOOKUP(A137,'Status Report'!B:AC,28,0)</f>
        <v>77</v>
      </c>
      <c r="I137" s="81">
        <f>VLOOKUP(A137,'Status Report'!B:AD,29,0)</f>
        <v>84</v>
      </c>
      <c r="J137" s="30">
        <f>VLOOKUP(K137,[1]Diversen!$A:$B,2,0)</f>
        <v>100051</v>
      </c>
      <c r="K137" s="30" t="str">
        <f>VLOOKUP(A137,'Status Report'!B:T,19,0)</f>
        <v>Promocean The Netherlands BV</v>
      </c>
      <c r="L137" s="82">
        <f>VLOOKUP(A137,'Status Report'!B:AG,32,0)</f>
        <v>68.304114285714277</v>
      </c>
      <c r="M137" s="82">
        <f>VLOOKUP(A137,'Status Report'!B:AI,34,0)</f>
        <v>71.36982857142857</v>
      </c>
      <c r="N137" s="39">
        <f>VLOOKUP(A137,'Status Report'!B:AP,41,0)</f>
        <v>1</v>
      </c>
      <c r="O137" s="33" t="str">
        <f>VLOOKUP(A137,'Status Report'!B:AQ,42,0)</f>
        <v>FOB Shanghai</v>
      </c>
      <c r="P137" s="33" t="str">
        <f>VLOOKUP(A137,'Status Report'!B:AR,43,0)</f>
        <v>DAP Yantian</v>
      </c>
      <c r="Q137" s="38">
        <f t="shared" ca="1" si="8"/>
        <v>45848</v>
      </c>
      <c r="R137" s="38">
        <f t="shared" ca="1" si="9"/>
        <v>45925</v>
      </c>
      <c r="S137" s="38">
        <f t="shared" ca="1" si="10"/>
        <v>45932</v>
      </c>
      <c r="T137" s="69"/>
    </row>
    <row r="138" spans="1:20" x14ac:dyDescent="0.25">
      <c r="A138" s="30">
        <v>88026262</v>
      </c>
      <c r="B138" s="30" t="s">
        <v>263</v>
      </c>
      <c r="C138" s="80">
        <f>VLOOKUP(A138,'Status Report'!B:G,6,0)</f>
        <v>16</v>
      </c>
      <c r="D138" s="118">
        <f>VLOOKUP(A138,'Supply Chain'!A:E,5,0)</f>
        <v>16</v>
      </c>
      <c r="E138" s="30">
        <f>VLOOKUP(A138,'Supply Chain'!A:F,6,0)</f>
        <v>0</v>
      </c>
      <c r="F138" s="30">
        <f>VLOOKUP(A138,'Supply Chain'!A:G,7,0)</f>
        <v>0</v>
      </c>
      <c r="G138" s="84"/>
      <c r="H138" s="81">
        <f>VLOOKUP(A138,'Status Report'!B:AC,28,0)</f>
        <v>77</v>
      </c>
      <c r="I138" s="81">
        <f>VLOOKUP(A138,'Status Report'!B:AD,29,0)</f>
        <v>84</v>
      </c>
      <c r="J138" s="30">
        <f>VLOOKUP(K138,[1]Diversen!$A:$B,2,0)</f>
        <v>100051</v>
      </c>
      <c r="K138" s="30" t="str">
        <f>VLOOKUP(A138,'Status Report'!B:T,19,0)</f>
        <v>Promocean The Netherlands BV</v>
      </c>
      <c r="L138" s="82">
        <f>VLOOKUP(A138,'Status Report'!B:AG,32,0)</f>
        <v>68.304114285714277</v>
      </c>
      <c r="M138" s="82">
        <f>VLOOKUP(A138,'Status Report'!B:AI,34,0)</f>
        <v>71.36982857142857</v>
      </c>
      <c r="N138" s="39">
        <f>VLOOKUP(A138,'Status Report'!B:AP,41,0)</f>
        <v>1</v>
      </c>
      <c r="O138" s="33" t="str">
        <f>VLOOKUP(A138,'Status Report'!B:AQ,42,0)</f>
        <v>FOB Shanghai</v>
      </c>
      <c r="P138" s="33" t="str">
        <f>VLOOKUP(A138,'Status Report'!B:AR,43,0)</f>
        <v>DAP Yantian</v>
      </c>
      <c r="Q138" s="38">
        <f t="shared" ca="1" si="8"/>
        <v>45848</v>
      </c>
      <c r="R138" s="38">
        <f t="shared" ca="1" si="9"/>
        <v>45925</v>
      </c>
      <c r="S138" s="38">
        <f t="shared" ca="1" si="10"/>
        <v>45932</v>
      </c>
      <c r="T138" s="69"/>
    </row>
    <row r="139" spans="1:20" x14ac:dyDescent="0.25">
      <c r="A139" s="30">
        <v>88026263</v>
      </c>
      <c r="B139" s="30" t="s">
        <v>264</v>
      </c>
      <c r="C139" s="80">
        <f>VLOOKUP(A139,'Status Report'!B:G,6,0)</f>
        <v>11</v>
      </c>
      <c r="D139" s="118">
        <f>VLOOKUP(A139,'Supply Chain'!A:E,5,0)</f>
        <v>11</v>
      </c>
      <c r="E139" s="30">
        <f>VLOOKUP(A139,'Supply Chain'!A:F,6,0)</f>
        <v>0</v>
      </c>
      <c r="F139" s="30">
        <f>VLOOKUP(A139,'Supply Chain'!A:G,7,0)</f>
        <v>0</v>
      </c>
      <c r="G139" s="84"/>
      <c r="H139" s="81">
        <f>VLOOKUP(A139,'Status Report'!B:AC,28,0)</f>
        <v>77</v>
      </c>
      <c r="I139" s="81">
        <f>VLOOKUP(A139,'Status Report'!B:AD,29,0)</f>
        <v>84</v>
      </c>
      <c r="J139" s="30">
        <f>VLOOKUP(K139,[1]Diversen!$A:$B,2,0)</f>
        <v>100051</v>
      </c>
      <c r="K139" s="30" t="str">
        <f>VLOOKUP(A139,'Status Report'!B:T,19,0)</f>
        <v>Promocean The Netherlands BV</v>
      </c>
      <c r="L139" s="82">
        <f>VLOOKUP(A139,'Status Report'!B:AG,32,0)</f>
        <v>68.304114285714277</v>
      </c>
      <c r="M139" s="82">
        <f>VLOOKUP(A139,'Status Report'!B:AI,34,0)</f>
        <v>71.36982857142857</v>
      </c>
      <c r="N139" s="39">
        <f>VLOOKUP(A139,'Status Report'!B:AP,41,0)</f>
        <v>1</v>
      </c>
      <c r="O139" s="33" t="str">
        <f>VLOOKUP(A139,'Status Report'!B:AQ,42,0)</f>
        <v>FOB Shanghai</v>
      </c>
      <c r="P139" s="33" t="str">
        <f>VLOOKUP(A139,'Status Report'!B:AR,43,0)</f>
        <v>DAP Yantian</v>
      </c>
      <c r="Q139" s="38">
        <f t="shared" ca="1" si="8"/>
        <v>45848</v>
      </c>
      <c r="R139" s="38">
        <f t="shared" ca="1" si="9"/>
        <v>45925</v>
      </c>
      <c r="S139" s="38">
        <f t="shared" ca="1" si="10"/>
        <v>45932</v>
      </c>
      <c r="T139" s="69"/>
    </row>
    <row r="140" spans="1:20" x14ac:dyDescent="0.25">
      <c r="A140" s="30">
        <v>88026264</v>
      </c>
      <c r="B140" s="30" t="s">
        <v>265</v>
      </c>
      <c r="C140" s="80">
        <f>VLOOKUP(A140,'Status Report'!B:G,6,0)</f>
        <v>10</v>
      </c>
      <c r="D140" s="118">
        <f>VLOOKUP(A140,'Supply Chain'!A:E,5,0)</f>
        <v>10</v>
      </c>
      <c r="E140" s="30">
        <f>VLOOKUP(A140,'Supply Chain'!A:F,6,0)</f>
        <v>0</v>
      </c>
      <c r="F140" s="30">
        <f>VLOOKUP(A140,'Supply Chain'!A:G,7,0)</f>
        <v>0</v>
      </c>
      <c r="G140" s="84"/>
      <c r="H140" s="81">
        <f>VLOOKUP(A140,'Status Report'!B:AC,28,0)</f>
        <v>77</v>
      </c>
      <c r="I140" s="81">
        <f>VLOOKUP(A140,'Status Report'!B:AD,29,0)</f>
        <v>84</v>
      </c>
      <c r="J140" s="30">
        <f>VLOOKUP(K140,[1]Diversen!$A:$B,2,0)</f>
        <v>100051</v>
      </c>
      <c r="K140" s="30" t="str">
        <f>VLOOKUP(A140,'Status Report'!B:T,19,0)</f>
        <v>Promocean The Netherlands BV</v>
      </c>
      <c r="L140" s="82">
        <f>VLOOKUP(A140,'Status Report'!B:AG,32,0)</f>
        <v>68.304114285714277</v>
      </c>
      <c r="M140" s="82">
        <f>VLOOKUP(A140,'Status Report'!B:AI,34,0)</f>
        <v>71.36982857142857</v>
      </c>
      <c r="N140" s="39">
        <f>VLOOKUP(A140,'Status Report'!B:AP,41,0)</f>
        <v>1</v>
      </c>
      <c r="O140" s="33" t="str">
        <f>VLOOKUP(A140,'Status Report'!B:AQ,42,0)</f>
        <v>FOB Shanghai</v>
      </c>
      <c r="P140" s="33" t="str">
        <f>VLOOKUP(A140,'Status Report'!B:AR,43,0)</f>
        <v>DAP Yantian</v>
      </c>
      <c r="Q140" s="38">
        <f t="shared" ca="1" si="8"/>
        <v>45848</v>
      </c>
      <c r="R140" s="38">
        <f t="shared" ca="1" si="9"/>
        <v>45925</v>
      </c>
      <c r="S140" s="38">
        <f t="shared" ca="1" si="10"/>
        <v>45932</v>
      </c>
      <c r="T140" s="69"/>
    </row>
    <row r="141" spans="1:20" x14ac:dyDescent="0.25">
      <c r="A141" s="30">
        <v>88026266</v>
      </c>
      <c r="B141" s="30" t="s">
        <v>266</v>
      </c>
      <c r="C141" s="80">
        <f>VLOOKUP(A141,'Status Report'!B:G,6,0)</f>
        <v>23</v>
      </c>
      <c r="D141" s="118">
        <f>VLOOKUP(A141,'Supply Chain'!A:E,5,0)</f>
        <v>23</v>
      </c>
      <c r="E141" s="30">
        <f>VLOOKUP(A141,'Supply Chain'!A:F,6,0)</f>
        <v>0</v>
      </c>
      <c r="F141" s="30">
        <f>VLOOKUP(A141,'Supply Chain'!A:G,7,0)</f>
        <v>0</v>
      </c>
      <c r="G141" s="84"/>
      <c r="H141" s="81">
        <f>VLOOKUP(A141,'Status Report'!B:AC,28,0)</f>
        <v>70</v>
      </c>
      <c r="I141" s="81">
        <f>VLOOKUP(A141,'Status Report'!B:AD,29,0)</f>
        <v>70</v>
      </c>
      <c r="J141" s="30">
        <f>VLOOKUP(K141,[1]Diversen!$A:$B,2,0)</f>
        <v>100051</v>
      </c>
      <c r="K141" s="30" t="str">
        <f>VLOOKUP(A141,'Status Report'!B:T,19,0)</f>
        <v>Promocean The Netherlands BV</v>
      </c>
      <c r="L141" s="82">
        <f>VLOOKUP(A141,'Status Report'!B:AG,32,0)</f>
        <v>29.26</v>
      </c>
      <c r="M141" s="82">
        <f>VLOOKUP(A141,'Status Report'!B:AI,34,0)</f>
        <v>31.015600000000003</v>
      </c>
      <c r="N141" s="39">
        <f>VLOOKUP(A141,'Status Report'!B:AP,41,0)</f>
        <v>1</v>
      </c>
      <c r="O141" s="33" t="str">
        <f>VLOOKUP(A141,'Status Report'!B:AQ,42,0)</f>
        <v>FOB Chittagong</v>
      </c>
      <c r="P141" s="33"/>
      <c r="Q141" s="38">
        <f t="shared" ca="1" si="8"/>
        <v>45848</v>
      </c>
      <c r="R141" s="38">
        <f t="shared" ca="1" si="9"/>
        <v>45918</v>
      </c>
      <c r="S141" s="38"/>
      <c r="T141" s="69"/>
    </row>
    <row r="142" spans="1:20" x14ac:dyDescent="0.25">
      <c r="A142" s="30">
        <v>88026267</v>
      </c>
      <c r="B142" s="30" t="s">
        <v>267</v>
      </c>
      <c r="C142" s="80">
        <f>VLOOKUP(A142,'Status Report'!B:G,6,0)</f>
        <v>62</v>
      </c>
      <c r="D142" s="118">
        <f>VLOOKUP(A142,'Supply Chain'!A:E,5,0)</f>
        <v>62</v>
      </c>
      <c r="E142" s="30">
        <f>VLOOKUP(A142,'Supply Chain'!A:F,6,0)</f>
        <v>0</v>
      </c>
      <c r="F142" s="30">
        <f>VLOOKUP(A142,'Supply Chain'!A:G,7,0)</f>
        <v>0</v>
      </c>
      <c r="G142" s="84"/>
      <c r="H142" s="81">
        <f>VLOOKUP(A142,'Status Report'!B:AC,28,0)</f>
        <v>70</v>
      </c>
      <c r="I142" s="81">
        <f>VLOOKUP(A142,'Status Report'!B:AD,29,0)</f>
        <v>70</v>
      </c>
      <c r="J142" s="30">
        <f>VLOOKUP(K142,[1]Diversen!$A:$B,2,0)</f>
        <v>100051</v>
      </c>
      <c r="K142" s="30" t="str">
        <f>VLOOKUP(A142,'Status Report'!B:T,19,0)</f>
        <v>Promocean The Netherlands BV</v>
      </c>
      <c r="L142" s="82">
        <f>VLOOKUP(A142,'Status Report'!B:AG,32,0)</f>
        <v>29.26</v>
      </c>
      <c r="M142" s="82">
        <f>VLOOKUP(A142,'Status Report'!B:AI,34,0)</f>
        <v>31.015600000000003</v>
      </c>
      <c r="N142" s="39">
        <f>VLOOKUP(A142,'Status Report'!B:AP,41,0)</f>
        <v>1</v>
      </c>
      <c r="O142" s="33" t="str">
        <f>VLOOKUP(A142,'Status Report'!B:AQ,42,0)</f>
        <v>FOB Chittagong</v>
      </c>
      <c r="P142" s="33"/>
      <c r="Q142" s="38">
        <f t="shared" ca="1" si="8"/>
        <v>45848</v>
      </c>
      <c r="R142" s="38">
        <f t="shared" ca="1" si="9"/>
        <v>45918</v>
      </c>
      <c r="S142" s="38"/>
      <c r="T142" s="69"/>
    </row>
    <row r="143" spans="1:20" x14ac:dyDescent="0.25">
      <c r="A143" s="30">
        <v>88026268</v>
      </c>
      <c r="B143" s="30" t="s">
        <v>268</v>
      </c>
      <c r="C143" s="80">
        <f>VLOOKUP(A143,'Status Report'!B:G,6,0)</f>
        <v>216</v>
      </c>
      <c r="D143" s="118">
        <v>216</v>
      </c>
      <c r="E143" s="30">
        <f>VLOOKUP(A143,'Supply Chain'!A:F,6,0)</f>
        <v>0</v>
      </c>
      <c r="F143" s="30">
        <f>VLOOKUP(A143,'Supply Chain'!A:G,7,0)</f>
        <v>0</v>
      </c>
      <c r="G143" s="84"/>
      <c r="H143" s="81">
        <f>VLOOKUP(A143,'Status Report'!B:AC,28,0)</f>
        <v>70</v>
      </c>
      <c r="I143" s="81">
        <f>VLOOKUP(A143,'Status Report'!B:AD,29,0)</f>
        <v>70</v>
      </c>
      <c r="J143" s="30">
        <f>VLOOKUP(K143,[1]Diversen!$A:$B,2,0)</f>
        <v>100051</v>
      </c>
      <c r="K143" s="30" t="str">
        <f>VLOOKUP(A143,'Status Report'!B:T,19,0)</f>
        <v>Promocean The Netherlands BV</v>
      </c>
      <c r="L143" s="82">
        <f>VLOOKUP(A143,'Status Report'!B:AG,32,0)</f>
        <v>29.26</v>
      </c>
      <c r="M143" s="82">
        <f>VLOOKUP(A143,'Status Report'!B:AI,34,0)</f>
        <v>31.015600000000003</v>
      </c>
      <c r="N143" s="39">
        <f>VLOOKUP(A143,'Status Report'!B:AP,41,0)</f>
        <v>1</v>
      </c>
      <c r="O143" s="33" t="str">
        <f>VLOOKUP(A143,'Status Report'!B:AQ,42,0)</f>
        <v>FOB Chittagong</v>
      </c>
      <c r="P143" s="33"/>
      <c r="Q143" s="38">
        <f t="shared" ca="1" si="8"/>
        <v>45848</v>
      </c>
      <c r="R143" s="38">
        <f t="shared" ca="1" si="9"/>
        <v>45918</v>
      </c>
      <c r="S143" s="38"/>
      <c r="T143" s="69"/>
    </row>
    <row r="144" spans="1:20" x14ac:dyDescent="0.25">
      <c r="A144" s="30">
        <v>88026269</v>
      </c>
      <c r="B144" s="30" t="s">
        <v>269</v>
      </c>
      <c r="C144" s="80">
        <f>VLOOKUP(A144,'Status Report'!B:G,6,0)</f>
        <v>103</v>
      </c>
      <c r="D144" s="118">
        <f>VLOOKUP(A144,'Supply Chain'!A:E,5,0)</f>
        <v>103</v>
      </c>
      <c r="E144" s="30">
        <f>VLOOKUP(A144,'Supply Chain'!A:F,6,0)</f>
        <v>0</v>
      </c>
      <c r="F144" s="30">
        <f>VLOOKUP(A144,'Supply Chain'!A:G,7,0)</f>
        <v>0</v>
      </c>
      <c r="G144" s="84"/>
      <c r="H144" s="81">
        <f>VLOOKUP(A144,'Status Report'!B:AC,28,0)</f>
        <v>70</v>
      </c>
      <c r="I144" s="81">
        <f>VLOOKUP(A144,'Status Report'!B:AD,29,0)</f>
        <v>70</v>
      </c>
      <c r="J144" s="30">
        <f>VLOOKUP(K144,[1]Diversen!$A:$B,2,0)</f>
        <v>100051</v>
      </c>
      <c r="K144" s="30" t="str">
        <f>VLOOKUP(A144,'Status Report'!B:T,19,0)</f>
        <v>Promocean The Netherlands BV</v>
      </c>
      <c r="L144" s="82">
        <f>VLOOKUP(A144,'Status Report'!B:AG,32,0)</f>
        <v>29.26</v>
      </c>
      <c r="M144" s="82">
        <f>VLOOKUP(A144,'Status Report'!B:AI,34,0)</f>
        <v>31.015600000000003</v>
      </c>
      <c r="N144" s="39">
        <f>VLOOKUP(A144,'Status Report'!B:AP,41,0)</f>
        <v>1</v>
      </c>
      <c r="O144" s="33" t="str">
        <f>VLOOKUP(A144,'Status Report'!B:AQ,42,0)</f>
        <v>FOB Chittagong</v>
      </c>
      <c r="P144" s="33"/>
      <c r="Q144" s="38">
        <f t="shared" ca="1" si="8"/>
        <v>45848</v>
      </c>
      <c r="R144" s="38">
        <f t="shared" ca="1" si="9"/>
        <v>45918</v>
      </c>
      <c r="S144" s="38"/>
      <c r="T144" s="69"/>
    </row>
    <row r="145" spans="1:20" x14ac:dyDescent="0.25">
      <c r="A145" s="30">
        <v>88026270</v>
      </c>
      <c r="B145" s="30" t="s">
        <v>270</v>
      </c>
      <c r="C145" s="80">
        <f>VLOOKUP(A145,'Status Report'!B:G,6,0)</f>
        <v>61</v>
      </c>
      <c r="D145" s="118">
        <f>VLOOKUP(A145,'Supply Chain'!A:E,5,0)</f>
        <v>61</v>
      </c>
      <c r="E145" s="30">
        <f>VLOOKUP(A145,'Supply Chain'!A:F,6,0)</f>
        <v>0</v>
      </c>
      <c r="F145" s="30">
        <f>VLOOKUP(A145,'Supply Chain'!A:G,7,0)</f>
        <v>0</v>
      </c>
      <c r="G145" s="84"/>
      <c r="H145" s="81">
        <f>VLOOKUP(A145,'Status Report'!B:AC,28,0)</f>
        <v>70</v>
      </c>
      <c r="I145" s="81">
        <f>VLOOKUP(A145,'Status Report'!B:AD,29,0)</f>
        <v>70</v>
      </c>
      <c r="J145" s="30">
        <f>VLOOKUP(K145,[1]Diversen!$A:$B,2,0)</f>
        <v>100051</v>
      </c>
      <c r="K145" s="30" t="str">
        <f>VLOOKUP(A145,'Status Report'!B:T,19,0)</f>
        <v>Promocean The Netherlands BV</v>
      </c>
      <c r="L145" s="82">
        <f>VLOOKUP(A145,'Status Report'!B:AG,32,0)</f>
        <v>29.26</v>
      </c>
      <c r="M145" s="82">
        <f>VLOOKUP(A145,'Status Report'!B:AI,34,0)</f>
        <v>31.015600000000003</v>
      </c>
      <c r="N145" s="39">
        <f>VLOOKUP(A145,'Status Report'!B:AP,41,0)</f>
        <v>1</v>
      </c>
      <c r="O145" s="33" t="str">
        <f>VLOOKUP(A145,'Status Report'!B:AQ,42,0)</f>
        <v>FOB Chittagong</v>
      </c>
      <c r="P145" s="33"/>
      <c r="Q145" s="38">
        <f t="shared" ca="1" si="8"/>
        <v>45848</v>
      </c>
      <c r="R145" s="38">
        <f t="shared" ca="1" si="9"/>
        <v>45918</v>
      </c>
      <c r="S145" s="38"/>
      <c r="T145" s="69"/>
    </row>
    <row r="146" spans="1:20" x14ac:dyDescent="0.25">
      <c r="A146" s="30">
        <v>88026470</v>
      </c>
      <c r="B146" s="30" t="s">
        <v>299</v>
      </c>
      <c r="C146" s="80">
        <f>VLOOKUP(A146,'Status Report'!B:G,6,0)</f>
        <v>123</v>
      </c>
      <c r="D146" s="118">
        <f>VLOOKUP(A146,'Supply Chain'!A:E,5,0)</f>
        <v>123</v>
      </c>
      <c r="E146" s="30">
        <f>VLOOKUP(A146,'Supply Chain'!A:F,6,0)</f>
        <v>0</v>
      </c>
      <c r="F146" s="30">
        <f>VLOOKUP(A146,'Supply Chain'!A:G,7,0)</f>
        <v>0</v>
      </c>
      <c r="G146" s="84"/>
      <c r="H146" s="81">
        <f>VLOOKUP(A146,'Status Report'!B:AC,28,0)</f>
        <v>77</v>
      </c>
      <c r="I146" s="81">
        <f>VLOOKUP(A146,'Status Report'!B:AD,29,0)</f>
        <v>84</v>
      </c>
      <c r="J146" s="30">
        <f>VLOOKUP(K146,[1]Diversen!$A:$B,2,0)</f>
        <v>100051</v>
      </c>
      <c r="K146" s="30" t="str">
        <f>VLOOKUP(A146,'Status Report'!B:T,19,0)</f>
        <v>Promocean The Netherlands BV</v>
      </c>
      <c r="L146" s="82">
        <f>VLOOKUP(A146,'Status Report'!B:AG,32,0)</f>
        <v>28.22</v>
      </c>
      <c r="M146" s="82">
        <f>VLOOKUP(A146,'Status Report'!B:AI,34,0)</f>
        <v>29.48</v>
      </c>
      <c r="N146" s="39">
        <f>VLOOKUP(A146,'Status Report'!B:AP,41,0)</f>
        <v>1</v>
      </c>
      <c r="O146" s="33" t="str">
        <f>VLOOKUP(A146,'Status Report'!B:AQ,42,0)</f>
        <v>FOB Shanghai</v>
      </c>
      <c r="P146" s="33" t="str">
        <f>VLOOKUP(A146,'Status Report'!B:AR,43,0)</f>
        <v>DAP Yantian</v>
      </c>
      <c r="Q146" s="38">
        <f t="shared" ca="1" si="8"/>
        <v>45848</v>
      </c>
      <c r="R146" s="38">
        <f t="shared" ca="1" si="9"/>
        <v>45925</v>
      </c>
      <c r="S146" s="38">
        <f ca="1">Q146+I146</f>
        <v>45932</v>
      </c>
      <c r="T146" s="69"/>
    </row>
    <row r="147" spans="1:20" x14ac:dyDescent="0.25">
      <c r="A147" s="30">
        <v>88026471</v>
      </c>
      <c r="B147" s="30" t="s">
        <v>300</v>
      </c>
      <c r="C147" s="80">
        <f>VLOOKUP(A147,'Status Report'!B:G,6,0)</f>
        <v>354</v>
      </c>
      <c r="D147" s="118">
        <f>VLOOKUP(A147,'Supply Chain'!A:E,5,0)</f>
        <v>354</v>
      </c>
      <c r="E147" s="30">
        <f>VLOOKUP(A147,'Supply Chain'!A:F,6,0)</f>
        <v>0</v>
      </c>
      <c r="F147" s="30">
        <f>VLOOKUP(A147,'Supply Chain'!A:G,7,0)</f>
        <v>0</v>
      </c>
      <c r="G147" s="84"/>
      <c r="H147" s="81">
        <f>VLOOKUP(A147,'Status Report'!B:AC,28,0)</f>
        <v>77</v>
      </c>
      <c r="I147" s="81">
        <f>VLOOKUP(A147,'Status Report'!B:AD,29,0)</f>
        <v>84</v>
      </c>
      <c r="J147" s="30">
        <f>VLOOKUP(K147,[1]Diversen!$A:$B,2,0)</f>
        <v>100051</v>
      </c>
      <c r="K147" s="30" t="str">
        <f>VLOOKUP(A147,'Status Report'!B:T,19,0)</f>
        <v>Promocean The Netherlands BV</v>
      </c>
      <c r="L147" s="82">
        <f>VLOOKUP(A147,'Status Report'!B:AG,32,0)</f>
        <v>28.22</v>
      </c>
      <c r="M147" s="82">
        <f>VLOOKUP(A147,'Status Report'!B:AI,34,0)</f>
        <v>29.48</v>
      </c>
      <c r="N147" s="39">
        <f>VLOOKUP(A147,'Status Report'!B:AP,41,0)</f>
        <v>1</v>
      </c>
      <c r="O147" s="33" t="str">
        <f>VLOOKUP(A147,'Status Report'!B:AQ,42,0)</f>
        <v>FOB Shanghai</v>
      </c>
      <c r="P147" s="33" t="str">
        <f>VLOOKUP(A147,'Status Report'!B:AR,43,0)</f>
        <v>DAP Yantian</v>
      </c>
      <c r="Q147" s="38">
        <f t="shared" ca="1" si="8"/>
        <v>45848</v>
      </c>
      <c r="R147" s="38">
        <f t="shared" ca="1" si="9"/>
        <v>45925</v>
      </c>
      <c r="S147" s="38">
        <f ca="1">Q147+I147</f>
        <v>45932</v>
      </c>
      <c r="T147" s="69"/>
    </row>
    <row r="148" spans="1:20" x14ac:dyDescent="0.25">
      <c r="A148" s="30">
        <v>88026472</v>
      </c>
      <c r="B148" s="30" t="s">
        <v>301</v>
      </c>
      <c r="C148" s="80">
        <f>VLOOKUP(A148,'Status Report'!B:G,6,0)</f>
        <v>129</v>
      </c>
      <c r="D148" s="118">
        <f>VLOOKUP(A148,'Supply Chain'!A:E,5,0)</f>
        <v>129</v>
      </c>
      <c r="E148" s="30">
        <f>VLOOKUP(A148,'Supply Chain'!A:F,6,0)</f>
        <v>0</v>
      </c>
      <c r="F148" s="30">
        <f>VLOOKUP(A148,'Supply Chain'!A:G,7,0)</f>
        <v>0</v>
      </c>
      <c r="G148" s="84"/>
      <c r="H148" s="81">
        <f>VLOOKUP(A148,'Status Report'!B:AC,28,0)</f>
        <v>77</v>
      </c>
      <c r="I148" s="81">
        <f>VLOOKUP(A148,'Status Report'!B:AD,29,0)</f>
        <v>84</v>
      </c>
      <c r="J148" s="30">
        <f>VLOOKUP(K148,[1]Diversen!$A:$B,2,0)</f>
        <v>100051</v>
      </c>
      <c r="K148" s="30" t="str">
        <f>VLOOKUP(A148,'Status Report'!B:T,19,0)</f>
        <v>Promocean The Netherlands BV</v>
      </c>
      <c r="L148" s="82">
        <f>VLOOKUP(A148,'Status Report'!B:AG,32,0)</f>
        <v>28.22</v>
      </c>
      <c r="M148" s="82">
        <f>VLOOKUP(A148,'Status Report'!B:AI,34,0)</f>
        <v>29.48</v>
      </c>
      <c r="N148" s="39">
        <f>VLOOKUP(A148,'Status Report'!B:AP,41,0)</f>
        <v>1</v>
      </c>
      <c r="O148" s="33" t="str">
        <f>VLOOKUP(A148,'Status Report'!B:AQ,42,0)</f>
        <v>FOB Shanghai</v>
      </c>
      <c r="P148" s="33" t="str">
        <f>VLOOKUP(A148,'Status Report'!B:AR,43,0)</f>
        <v>DAP Yantian</v>
      </c>
      <c r="Q148" s="38">
        <f t="shared" ca="1" si="8"/>
        <v>45848</v>
      </c>
      <c r="R148" s="38">
        <f t="shared" ca="1" si="9"/>
        <v>45925</v>
      </c>
      <c r="S148" s="38">
        <f ca="1">Q148+I148</f>
        <v>45932</v>
      </c>
      <c r="T148" s="69"/>
    </row>
    <row r="149" spans="1:20" x14ac:dyDescent="0.25">
      <c r="A149" s="30">
        <v>88026473</v>
      </c>
      <c r="B149" s="30" t="s">
        <v>302</v>
      </c>
      <c r="C149" s="80">
        <f>VLOOKUP(A149,'Status Report'!B:G,6,0)</f>
        <v>6</v>
      </c>
      <c r="D149" s="118">
        <f>VLOOKUP(A149,'Supply Chain'!A:E,5,0)</f>
        <v>6</v>
      </c>
      <c r="E149" s="30">
        <f>VLOOKUP(A149,'Supply Chain'!A:F,6,0)</f>
        <v>0</v>
      </c>
      <c r="F149" s="30">
        <f>VLOOKUP(A149,'Supply Chain'!A:G,7,0)</f>
        <v>0</v>
      </c>
      <c r="G149" s="84"/>
      <c r="H149" s="81">
        <f>VLOOKUP(A149,'Status Report'!B:AC,28,0)</f>
        <v>77</v>
      </c>
      <c r="I149" s="81">
        <f>VLOOKUP(A149,'Status Report'!B:AD,29,0)</f>
        <v>84</v>
      </c>
      <c r="J149" s="30">
        <f>VLOOKUP(K149,[1]Diversen!$A:$B,2,0)</f>
        <v>100051</v>
      </c>
      <c r="K149" s="30" t="str">
        <f>VLOOKUP(A149,'Status Report'!B:T,19,0)</f>
        <v>Promocean The Netherlands BV</v>
      </c>
      <c r="L149" s="82">
        <f>VLOOKUP(A149,'Status Report'!B:AG,32,0)</f>
        <v>28.22</v>
      </c>
      <c r="M149" s="82">
        <f>VLOOKUP(A149,'Status Report'!B:AI,34,0)</f>
        <v>29.48</v>
      </c>
      <c r="N149" s="39">
        <f>VLOOKUP(A149,'Status Report'!B:AP,41,0)</f>
        <v>1</v>
      </c>
      <c r="O149" s="33" t="str">
        <f>VLOOKUP(A149,'Status Report'!B:AQ,42,0)</f>
        <v>FOB Shanghai</v>
      </c>
      <c r="P149" s="33" t="str">
        <f>VLOOKUP(A149,'Status Report'!B:AR,43,0)</f>
        <v>DAP Yantian</v>
      </c>
      <c r="Q149" s="38">
        <f t="shared" ca="1" si="8"/>
        <v>45848</v>
      </c>
      <c r="R149" s="38">
        <f t="shared" ca="1" si="9"/>
        <v>45925</v>
      </c>
      <c r="S149" s="38">
        <f ca="1">Q149+I149</f>
        <v>45932</v>
      </c>
      <c r="T149" s="69"/>
    </row>
    <row r="150" spans="1:20" x14ac:dyDescent="0.25">
      <c r="A150" s="30">
        <v>88026475</v>
      </c>
      <c r="B150" s="30" t="s">
        <v>303</v>
      </c>
      <c r="C150" s="80">
        <f>VLOOKUP(A150,'Status Report'!B:G,6,0)</f>
        <v>4</v>
      </c>
      <c r="D150" s="118">
        <f>VLOOKUP(A150,'Supply Chain'!A:E,5,0)</f>
        <v>4</v>
      </c>
      <c r="E150" s="30">
        <f>VLOOKUP(A150,'Supply Chain'!A:F,6,0)</f>
        <v>0</v>
      </c>
      <c r="F150" s="30">
        <f>VLOOKUP(A150,'Supply Chain'!A:G,7,0)</f>
        <v>0</v>
      </c>
      <c r="G150" s="84"/>
      <c r="H150" s="81">
        <f>VLOOKUP(A150,'Status Report'!B:AC,28,0)</f>
        <v>70</v>
      </c>
      <c r="I150" s="81">
        <f>VLOOKUP(A150,'Status Report'!B:AD,29,0)</f>
        <v>70</v>
      </c>
      <c r="J150" s="30">
        <f>VLOOKUP(K150,[1]Diversen!$A:$B,2,0)</f>
        <v>100051</v>
      </c>
      <c r="K150" s="30" t="str">
        <f>VLOOKUP(A150,'Status Report'!B:T,19,0)</f>
        <v>Promocean The Netherlands BV</v>
      </c>
      <c r="L150" s="82">
        <f>VLOOKUP(A150,'Status Report'!B:AG,32,0)</f>
        <v>23.04</v>
      </c>
      <c r="M150" s="82">
        <f>VLOOKUP(A150,'Status Report'!B:AI,34,0)</f>
        <v>24.4224</v>
      </c>
      <c r="N150" s="39">
        <f>VLOOKUP(A150,'Status Report'!B:AP,41,0)</f>
        <v>2</v>
      </c>
      <c r="O150" s="33" t="str">
        <f>VLOOKUP(A150,'Status Report'!B:AQ,42,0)</f>
        <v>FOB Chittagong</v>
      </c>
      <c r="P150" s="33"/>
      <c r="Q150" s="38">
        <f t="shared" ca="1" si="8"/>
        <v>45848</v>
      </c>
      <c r="R150" s="38">
        <f t="shared" ca="1" si="9"/>
        <v>45918</v>
      </c>
      <c r="S150" s="38"/>
      <c r="T150" s="69"/>
    </row>
    <row r="151" spans="1:20" x14ac:dyDescent="0.25">
      <c r="A151" s="30">
        <v>88026476</v>
      </c>
      <c r="B151" s="30" t="s">
        <v>304</v>
      </c>
      <c r="C151" s="80">
        <f>VLOOKUP(A151,'Status Report'!B:G,6,0)</f>
        <v>86</v>
      </c>
      <c r="D151" s="118">
        <v>86</v>
      </c>
      <c r="E151" s="30">
        <f>VLOOKUP(A151,'Supply Chain'!A:F,6,0)</f>
        <v>0</v>
      </c>
      <c r="F151" s="30">
        <f>VLOOKUP(A151,'Supply Chain'!A:G,7,0)</f>
        <v>0</v>
      </c>
      <c r="G151" s="84"/>
      <c r="H151" s="81">
        <f>VLOOKUP(A151,'Status Report'!B:AC,28,0)</f>
        <v>70</v>
      </c>
      <c r="I151" s="81">
        <f>VLOOKUP(A151,'Status Report'!B:AD,29,0)</f>
        <v>70</v>
      </c>
      <c r="J151" s="30">
        <f>VLOOKUP(K151,[1]Diversen!$A:$B,2,0)</f>
        <v>100051</v>
      </c>
      <c r="K151" s="30" t="str">
        <f>VLOOKUP(A151,'Status Report'!B:T,19,0)</f>
        <v>Promocean The Netherlands BV</v>
      </c>
      <c r="L151" s="82">
        <f>VLOOKUP(A151,'Status Report'!B:AG,32,0)</f>
        <v>23.04</v>
      </c>
      <c r="M151" s="82">
        <f>VLOOKUP(A151,'Status Report'!B:AI,34,0)</f>
        <v>24.4224</v>
      </c>
      <c r="N151" s="39">
        <f>VLOOKUP(A151,'Status Report'!B:AP,41,0)</f>
        <v>2</v>
      </c>
      <c r="O151" s="33" t="str">
        <f>VLOOKUP(A151,'Status Report'!B:AQ,42,0)</f>
        <v>FOB Chittagong</v>
      </c>
      <c r="P151" s="33"/>
      <c r="Q151" s="38">
        <f t="shared" ca="1" si="8"/>
        <v>45848</v>
      </c>
      <c r="R151" s="38">
        <f t="shared" ca="1" si="9"/>
        <v>45918</v>
      </c>
      <c r="S151" s="38"/>
      <c r="T151" s="69"/>
    </row>
    <row r="152" spans="1:20" x14ac:dyDescent="0.25">
      <c r="A152" s="30">
        <v>88026477</v>
      </c>
      <c r="B152" s="30" t="s">
        <v>305</v>
      </c>
      <c r="C152" s="80">
        <f>VLOOKUP(A152,'Status Report'!B:G,6,0)</f>
        <v>58</v>
      </c>
      <c r="D152" s="118">
        <f>VLOOKUP(A152,'Supply Chain'!A:E,5,0)</f>
        <v>58</v>
      </c>
      <c r="E152" s="30">
        <f>VLOOKUP(A152,'Supply Chain'!A:F,6,0)</f>
        <v>0</v>
      </c>
      <c r="F152" s="30">
        <f>VLOOKUP(A152,'Supply Chain'!A:G,7,0)</f>
        <v>0</v>
      </c>
      <c r="G152" s="84"/>
      <c r="H152" s="81">
        <f>VLOOKUP(A152,'Status Report'!B:AC,28,0)</f>
        <v>70</v>
      </c>
      <c r="I152" s="81">
        <f>VLOOKUP(A152,'Status Report'!B:AD,29,0)</f>
        <v>70</v>
      </c>
      <c r="J152" s="30">
        <f>VLOOKUP(K152,[1]Diversen!$A:$B,2,0)</f>
        <v>100051</v>
      </c>
      <c r="K152" s="30" t="str">
        <f>VLOOKUP(A152,'Status Report'!B:T,19,0)</f>
        <v>Promocean The Netherlands BV</v>
      </c>
      <c r="L152" s="82">
        <f>VLOOKUP(A152,'Status Report'!B:AG,32,0)</f>
        <v>23.04</v>
      </c>
      <c r="M152" s="82">
        <f>VLOOKUP(A152,'Status Report'!B:AI,34,0)</f>
        <v>24.4224</v>
      </c>
      <c r="N152" s="39">
        <f>VLOOKUP(A152,'Status Report'!B:AP,41,0)</f>
        <v>2</v>
      </c>
      <c r="O152" s="33" t="str">
        <f>VLOOKUP(A152,'Status Report'!B:AQ,42,0)</f>
        <v>FOB Chittagong</v>
      </c>
      <c r="P152" s="33"/>
      <c r="Q152" s="38">
        <f t="shared" ca="1" si="8"/>
        <v>45848</v>
      </c>
      <c r="R152" s="38">
        <f t="shared" ca="1" si="9"/>
        <v>45918</v>
      </c>
      <c r="S152" s="38"/>
      <c r="T152" s="69"/>
    </row>
    <row r="153" spans="1:20" x14ac:dyDescent="0.25">
      <c r="A153" s="30">
        <v>88026478</v>
      </c>
      <c r="B153" s="30" t="s">
        <v>306</v>
      </c>
      <c r="C153" s="80">
        <f>VLOOKUP(A153,'Status Report'!B:G,6,0)</f>
        <v>27</v>
      </c>
      <c r="D153" s="118">
        <f>VLOOKUP(A153,'Supply Chain'!A:E,5,0)</f>
        <v>27</v>
      </c>
      <c r="E153" s="30">
        <f>VLOOKUP(A153,'Supply Chain'!A:F,6,0)</f>
        <v>0</v>
      </c>
      <c r="F153" s="30">
        <f>VLOOKUP(A153,'Supply Chain'!A:G,7,0)</f>
        <v>0</v>
      </c>
      <c r="G153" s="84"/>
      <c r="H153" s="81">
        <f>VLOOKUP(A153,'Status Report'!B:AC,28,0)</f>
        <v>70</v>
      </c>
      <c r="I153" s="81">
        <f>VLOOKUP(A153,'Status Report'!B:AD,29,0)</f>
        <v>70</v>
      </c>
      <c r="J153" s="30">
        <f>VLOOKUP(K153,[1]Diversen!$A:$B,2,0)</f>
        <v>100051</v>
      </c>
      <c r="K153" s="30" t="str">
        <f>VLOOKUP(A153,'Status Report'!B:T,19,0)</f>
        <v>Promocean The Netherlands BV</v>
      </c>
      <c r="L153" s="82">
        <f>VLOOKUP(A153,'Status Report'!B:AG,32,0)</f>
        <v>23.04</v>
      </c>
      <c r="M153" s="82">
        <f>VLOOKUP(A153,'Status Report'!B:AI,34,0)</f>
        <v>24.4224</v>
      </c>
      <c r="N153" s="39">
        <f>VLOOKUP(A153,'Status Report'!B:AP,41,0)</f>
        <v>2</v>
      </c>
      <c r="O153" s="33" t="str">
        <f>VLOOKUP(A153,'Status Report'!B:AQ,42,0)</f>
        <v>FOB Chittagong</v>
      </c>
      <c r="P153" s="33"/>
      <c r="Q153" s="38">
        <f t="shared" ca="1" si="8"/>
        <v>45848</v>
      </c>
      <c r="R153" s="38">
        <f t="shared" ca="1" si="9"/>
        <v>45918</v>
      </c>
      <c r="S153" s="38"/>
      <c r="T153" s="69"/>
    </row>
    <row r="154" spans="1:20" x14ac:dyDescent="0.25">
      <c r="A154" s="30">
        <v>88026480</v>
      </c>
      <c r="B154" s="30" t="s">
        <v>307</v>
      </c>
      <c r="C154" s="80">
        <f>VLOOKUP(A154,'Status Report'!B:G,6,0)</f>
        <v>239</v>
      </c>
      <c r="D154" s="118">
        <f>VLOOKUP(A154,'Supply Chain'!A:E,5,0)</f>
        <v>239</v>
      </c>
      <c r="E154" s="30">
        <f>VLOOKUP(A154,'Supply Chain'!A:F,6,0)</f>
        <v>0</v>
      </c>
      <c r="F154" s="30">
        <f>VLOOKUP(A154,'Supply Chain'!A:G,7,0)</f>
        <v>0</v>
      </c>
      <c r="G154" s="84"/>
      <c r="H154" s="81">
        <f>VLOOKUP(A154,'Status Report'!B:AC,28,0)</f>
        <v>70</v>
      </c>
      <c r="I154" s="81">
        <f>VLOOKUP(A154,'Status Report'!B:AD,29,0)</f>
        <v>70</v>
      </c>
      <c r="J154" s="30">
        <f>VLOOKUP(K154,[1]Diversen!$A:$B,2,0)</f>
        <v>100051</v>
      </c>
      <c r="K154" s="30" t="str">
        <f>VLOOKUP(A154,'Status Report'!B:T,19,0)</f>
        <v>Promocean The Netherlands BV</v>
      </c>
      <c r="L154" s="82">
        <f>VLOOKUP(A154,'Status Report'!B:AG,32,0)</f>
        <v>23.93</v>
      </c>
      <c r="M154" s="82">
        <f>VLOOKUP(A154,'Status Report'!B:AI,34,0)</f>
        <v>25.3658</v>
      </c>
      <c r="N154" s="39">
        <f>VLOOKUP(A154,'Status Report'!B:AP,41,0)</f>
        <v>2</v>
      </c>
      <c r="O154" s="33" t="str">
        <f>VLOOKUP(A154,'Status Report'!B:AQ,42,0)</f>
        <v>FOB Chittagong</v>
      </c>
      <c r="P154" s="33"/>
      <c r="Q154" s="38">
        <f t="shared" ca="1" si="8"/>
        <v>45848</v>
      </c>
      <c r="R154" s="38">
        <f t="shared" ca="1" si="9"/>
        <v>45918</v>
      </c>
      <c r="S154" s="38"/>
      <c r="T154" s="69"/>
    </row>
    <row r="155" spans="1:20" x14ac:dyDescent="0.25">
      <c r="A155" s="30">
        <v>88026481</v>
      </c>
      <c r="B155" s="30" t="s">
        <v>308</v>
      </c>
      <c r="C155" s="80">
        <f>VLOOKUP(A155,'Status Report'!B:G,6,0)</f>
        <v>118</v>
      </c>
      <c r="D155" s="118">
        <f>VLOOKUP(A155,'Supply Chain'!A:E,5,0)</f>
        <v>118</v>
      </c>
      <c r="E155" s="30">
        <f>VLOOKUP(A155,'Supply Chain'!A:F,6,0)</f>
        <v>0</v>
      </c>
      <c r="F155" s="30">
        <f>VLOOKUP(A155,'Supply Chain'!A:G,7,0)</f>
        <v>0</v>
      </c>
      <c r="G155" s="84"/>
      <c r="H155" s="81">
        <f>VLOOKUP(A155,'Status Report'!B:AC,28,0)</f>
        <v>70</v>
      </c>
      <c r="I155" s="81">
        <f>VLOOKUP(A155,'Status Report'!B:AD,29,0)</f>
        <v>70</v>
      </c>
      <c r="J155" s="30">
        <f>VLOOKUP(K155,[1]Diversen!$A:$B,2,0)</f>
        <v>100051</v>
      </c>
      <c r="K155" s="30" t="str">
        <f>VLOOKUP(A155,'Status Report'!B:T,19,0)</f>
        <v>Promocean The Netherlands BV</v>
      </c>
      <c r="L155" s="82">
        <f>VLOOKUP(A155,'Status Report'!B:AG,32,0)</f>
        <v>23.93</v>
      </c>
      <c r="M155" s="82">
        <f>VLOOKUP(A155,'Status Report'!B:AI,34,0)</f>
        <v>25.3658</v>
      </c>
      <c r="N155" s="39">
        <f>VLOOKUP(A155,'Status Report'!B:AP,41,0)</f>
        <v>2</v>
      </c>
      <c r="O155" s="33" t="str">
        <f>VLOOKUP(A155,'Status Report'!B:AQ,42,0)</f>
        <v>FOB Chittagong</v>
      </c>
      <c r="P155" s="33"/>
      <c r="Q155" s="38">
        <f t="shared" ca="1" si="8"/>
        <v>45848</v>
      </c>
      <c r="R155" s="38">
        <f t="shared" ca="1" si="9"/>
        <v>45918</v>
      </c>
      <c r="S155" s="38"/>
      <c r="T155" s="69"/>
    </row>
    <row r="156" spans="1:20" x14ac:dyDescent="0.25">
      <c r="A156" s="30">
        <v>88026482</v>
      </c>
      <c r="B156" s="30" t="s">
        <v>309</v>
      </c>
      <c r="C156" s="80">
        <f>VLOOKUP(A156,'Status Report'!B:G,6,0)</f>
        <v>52</v>
      </c>
      <c r="D156" s="118">
        <f>VLOOKUP(A156,'Supply Chain'!A:E,5,0)</f>
        <v>52</v>
      </c>
      <c r="E156" s="30">
        <f>VLOOKUP(A156,'Supply Chain'!A:F,6,0)</f>
        <v>0</v>
      </c>
      <c r="F156" s="30">
        <f>VLOOKUP(A156,'Supply Chain'!A:G,7,0)</f>
        <v>0</v>
      </c>
      <c r="G156" s="84"/>
      <c r="H156" s="81">
        <f>VLOOKUP(A156,'Status Report'!B:AC,28,0)</f>
        <v>70</v>
      </c>
      <c r="I156" s="81">
        <f>VLOOKUP(A156,'Status Report'!B:AD,29,0)</f>
        <v>70</v>
      </c>
      <c r="J156" s="30">
        <f>VLOOKUP(K156,[1]Diversen!$A:$B,2,0)</f>
        <v>100051</v>
      </c>
      <c r="K156" s="30" t="str">
        <f>VLOOKUP(A156,'Status Report'!B:T,19,0)</f>
        <v>Promocean The Netherlands BV</v>
      </c>
      <c r="L156" s="82">
        <f>VLOOKUP(A156,'Status Report'!B:AG,32,0)</f>
        <v>23.93</v>
      </c>
      <c r="M156" s="82">
        <f>VLOOKUP(A156,'Status Report'!B:AI,34,0)</f>
        <v>25.3658</v>
      </c>
      <c r="N156" s="39">
        <f>VLOOKUP(A156,'Status Report'!B:AP,41,0)</f>
        <v>2</v>
      </c>
      <c r="O156" s="33" t="str">
        <f>VLOOKUP(A156,'Status Report'!B:AQ,42,0)</f>
        <v>FOB Chittagong</v>
      </c>
      <c r="P156" s="33"/>
      <c r="Q156" s="38">
        <f t="shared" ca="1" si="8"/>
        <v>45848</v>
      </c>
      <c r="R156" s="38">
        <f t="shared" ca="1" si="9"/>
        <v>45918</v>
      </c>
      <c r="S156" s="38"/>
      <c r="T156" s="69"/>
    </row>
    <row r="157" spans="1:20" x14ac:dyDescent="0.25">
      <c r="A157" s="30">
        <v>88026483</v>
      </c>
      <c r="B157" s="30" t="s">
        <v>310</v>
      </c>
      <c r="C157" s="80">
        <f>VLOOKUP(A157,'Status Report'!B:G,6,0)</f>
        <v>24</v>
      </c>
      <c r="D157" s="118">
        <v>24</v>
      </c>
      <c r="E157" s="30">
        <f>VLOOKUP(A157,'Supply Chain'!A:F,6,0)</f>
        <v>0</v>
      </c>
      <c r="F157" s="30">
        <f>VLOOKUP(A157,'Supply Chain'!A:G,7,0)</f>
        <v>0</v>
      </c>
      <c r="G157" s="84"/>
      <c r="H157" s="81">
        <f>VLOOKUP(A157,'Status Report'!B:AC,28,0)</f>
        <v>70</v>
      </c>
      <c r="I157" s="81">
        <f>VLOOKUP(A157,'Status Report'!B:AD,29,0)</f>
        <v>70</v>
      </c>
      <c r="J157" s="30">
        <f>VLOOKUP(K157,[1]Diversen!$A:$B,2,0)</f>
        <v>100051</v>
      </c>
      <c r="K157" s="30" t="str">
        <f>VLOOKUP(A157,'Status Report'!B:T,19,0)</f>
        <v>Promocean The Netherlands BV</v>
      </c>
      <c r="L157" s="82">
        <f>VLOOKUP(A157,'Status Report'!B:AG,32,0)</f>
        <v>23.93</v>
      </c>
      <c r="M157" s="82">
        <f>VLOOKUP(A157,'Status Report'!B:AI,34,0)</f>
        <v>25.3658</v>
      </c>
      <c r="N157" s="39">
        <f>VLOOKUP(A157,'Status Report'!B:AP,41,0)</f>
        <v>2</v>
      </c>
      <c r="O157" s="33" t="str">
        <f>VLOOKUP(A157,'Status Report'!B:AQ,42,0)</f>
        <v>FOB Chittagong</v>
      </c>
      <c r="P157" s="33"/>
      <c r="Q157" s="38">
        <f t="shared" ca="1" si="8"/>
        <v>45848</v>
      </c>
      <c r="R157" s="38">
        <f t="shared" ca="1" si="9"/>
        <v>45918</v>
      </c>
      <c r="S157" s="38"/>
      <c r="T157" s="69"/>
    </row>
    <row r="158" spans="1:20" x14ac:dyDescent="0.25">
      <c r="A158" s="30">
        <v>88026484</v>
      </c>
      <c r="B158" s="30" t="s">
        <v>311</v>
      </c>
      <c r="C158" s="80">
        <f>VLOOKUP(A158,'Status Report'!B:G,6,0)</f>
        <v>942</v>
      </c>
      <c r="D158" s="118">
        <v>942</v>
      </c>
      <c r="E158" s="30">
        <f>VLOOKUP(A158,'Supply Chain'!A:F,6,0)</f>
        <v>0</v>
      </c>
      <c r="F158" s="30">
        <f>VLOOKUP(A158,'Supply Chain'!A:G,7,0)</f>
        <v>0</v>
      </c>
      <c r="G158" s="84"/>
      <c r="H158" s="81">
        <f>VLOOKUP(A158,'Status Report'!B:AC,28,0)</f>
        <v>77</v>
      </c>
      <c r="I158" s="81">
        <f>VLOOKUP(A158,'Status Report'!B:AD,29,0)</f>
        <v>84</v>
      </c>
      <c r="J158" s="30">
        <f>VLOOKUP(K158,[1]Diversen!$A:$B,2,0)</f>
        <v>100051</v>
      </c>
      <c r="K158" s="30" t="str">
        <f>VLOOKUP(A158,'Status Report'!B:T,19,0)</f>
        <v>Promocean The Netherlands BV</v>
      </c>
      <c r="L158" s="82">
        <f>VLOOKUP(A158,'Status Report'!B:AG,32,0)</f>
        <v>51.71</v>
      </c>
      <c r="M158" s="82">
        <f>VLOOKUP(A158,'Status Report'!B:AI,34,0)</f>
        <v>55.39</v>
      </c>
      <c r="N158" s="39">
        <f>VLOOKUP(A158,'Status Report'!B:AP,41,0)</f>
        <v>2</v>
      </c>
      <c r="O158" s="33" t="str">
        <f>VLOOKUP(A158,'Status Report'!B:AQ,42,0)</f>
        <v>FOB Xiamen</v>
      </c>
      <c r="P158" s="33" t="str">
        <f>VLOOKUP(A158,'Status Report'!B:AR,43,0)</f>
        <v>DAP Yantian</v>
      </c>
      <c r="Q158" s="38">
        <f t="shared" ca="1" si="8"/>
        <v>45848</v>
      </c>
      <c r="R158" s="38">
        <f t="shared" ca="1" si="9"/>
        <v>45925</v>
      </c>
      <c r="S158" s="38">
        <f t="shared" ref="S158:S167" ca="1" si="11">Q158+I158</f>
        <v>45932</v>
      </c>
      <c r="T158" s="69"/>
    </row>
    <row r="159" spans="1:20" x14ac:dyDescent="0.25">
      <c r="A159" s="30">
        <v>88026485</v>
      </c>
      <c r="B159" s="30" t="s">
        <v>312</v>
      </c>
      <c r="C159" s="80">
        <f>VLOOKUP(A159,'Status Report'!B:G,6,0)</f>
        <v>2875</v>
      </c>
      <c r="D159" s="118">
        <f>VLOOKUP(A159,'Supply Chain'!A:E,5,0)</f>
        <v>2635</v>
      </c>
      <c r="E159" s="30">
        <f>VLOOKUP(A159,'Supply Chain'!A:F,6,0)</f>
        <v>240</v>
      </c>
      <c r="F159" s="30">
        <f>VLOOKUP(A159,'Supply Chain'!A:G,7,0)</f>
        <v>0</v>
      </c>
      <c r="G159" s="84"/>
      <c r="H159" s="81">
        <f>VLOOKUP(A159,'Status Report'!B:AC,28,0)</f>
        <v>70</v>
      </c>
      <c r="I159" s="81">
        <f>VLOOKUP(A159,'Status Report'!B:AD,29,0)</f>
        <v>77</v>
      </c>
      <c r="J159" s="30">
        <f>VLOOKUP(K159,[1]Diversen!$A:$B,2,0)</f>
        <v>100051</v>
      </c>
      <c r="K159" s="30" t="str">
        <f>VLOOKUP(A159,'Status Report'!B:T,19,0)</f>
        <v>Promocean The Netherlands BV</v>
      </c>
      <c r="L159" s="82">
        <f>VLOOKUP(A159,'Status Report'!B:AG,32,0)</f>
        <v>21.46</v>
      </c>
      <c r="M159" s="82">
        <f>VLOOKUP(A159,'Status Report'!B:AI,34,0)</f>
        <v>21.66</v>
      </c>
      <c r="N159" s="39">
        <f>VLOOKUP(A159,'Status Report'!B:AP,41,0)</f>
        <v>5</v>
      </c>
      <c r="O159" s="33" t="str">
        <f>VLOOKUP(A159,'Status Report'!B:AQ,42,0)</f>
        <v>FOB Shenzhen</v>
      </c>
      <c r="P159" s="33" t="str">
        <f>VLOOKUP(A159,'Status Report'!B:AR,43,0)</f>
        <v>DAP Yantian</v>
      </c>
      <c r="Q159" s="38">
        <f t="shared" ca="1" si="8"/>
        <v>45848</v>
      </c>
      <c r="R159" s="38">
        <f t="shared" ca="1" si="9"/>
        <v>45918</v>
      </c>
      <c r="S159" s="38">
        <f t="shared" ca="1" si="11"/>
        <v>45925</v>
      </c>
      <c r="T159" s="69"/>
    </row>
    <row r="160" spans="1:20" x14ac:dyDescent="0.25">
      <c r="A160" s="30">
        <v>88026486</v>
      </c>
      <c r="B160" s="30" t="s">
        <v>313</v>
      </c>
      <c r="C160" s="80">
        <f>VLOOKUP(A160,'Status Report'!B:G,6,0)</f>
        <v>816</v>
      </c>
      <c r="D160" s="118">
        <f>VLOOKUP(A160,'Supply Chain'!A:E,5,0)</f>
        <v>816</v>
      </c>
      <c r="E160" s="30">
        <f>VLOOKUP(A160,'Supply Chain'!A:F,6,0)</f>
        <v>0</v>
      </c>
      <c r="F160" s="30">
        <f>VLOOKUP(A160,'Supply Chain'!A:G,7,0)</f>
        <v>0</v>
      </c>
      <c r="G160" s="84"/>
      <c r="H160" s="81">
        <f>VLOOKUP(A160,'Status Report'!B:AC,28,0)</f>
        <v>70</v>
      </c>
      <c r="I160" s="81">
        <f>VLOOKUP(A160,'Status Report'!B:AD,29,0)</f>
        <v>77</v>
      </c>
      <c r="J160" s="30">
        <f>VLOOKUP(K160,[1]Diversen!$A:$B,2,0)</f>
        <v>100051</v>
      </c>
      <c r="K160" s="30" t="str">
        <f>VLOOKUP(A160,'Status Report'!B:T,19,0)</f>
        <v>Promocean The Netherlands BV</v>
      </c>
      <c r="L160" s="82">
        <f>VLOOKUP(A160,'Status Report'!B:AG,32,0)</f>
        <v>53.22</v>
      </c>
      <c r="M160" s="82">
        <f>VLOOKUP(A160,'Status Report'!B:AI,34,0)</f>
        <v>54.2</v>
      </c>
      <c r="N160" s="39">
        <f>VLOOKUP(A160,'Status Report'!B:AP,41,0)</f>
        <v>4</v>
      </c>
      <c r="O160" s="33" t="str">
        <f>VLOOKUP(A160,'Status Report'!B:AQ,42,0)</f>
        <v>FOB Shenzhen</v>
      </c>
      <c r="P160" s="33" t="str">
        <f>VLOOKUP(A160,'Status Report'!B:AR,43,0)</f>
        <v>DAP Yantian</v>
      </c>
      <c r="Q160" s="38">
        <f t="shared" ca="1" si="8"/>
        <v>45848</v>
      </c>
      <c r="R160" s="38">
        <f t="shared" ca="1" si="9"/>
        <v>45918</v>
      </c>
      <c r="S160" s="38">
        <f t="shared" ca="1" si="11"/>
        <v>45925</v>
      </c>
      <c r="T160" s="69"/>
    </row>
    <row r="161" spans="1:20" x14ac:dyDescent="0.25">
      <c r="A161" s="30">
        <v>88026487</v>
      </c>
      <c r="B161" s="30" t="s">
        <v>314</v>
      </c>
      <c r="C161" s="80">
        <f>VLOOKUP(A161,'Status Report'!B:G,6,0)</f>
        <v>1295</v>
      </c>
      <c r="D161" s="118">
        <f>VLOOKUP(A161,'Supply Chain'!A:E,5,0)</f>
        <v>1295</v>
      </c>
      <c r="E161" s="30">
        <f>VLOOKUP(A161,'Supply Chain'!A:F,6,0)</f>
        <v>0</v>
      </c>
      <c r="F161" s="30">
        <f>VLOOKUP(A161,'Supply Chain'!A:G,7,0)</f>
        <v>0</v>
      </c>
      <c r="G161" s="84"/>
      <c r="H161" s="81">
        <f>VLOOKUP(A161,'Status Report'!B:AC,28,0)</f>
        <v>77</v>
      </c>
      <c r="I161" s="81">
        <f>VLOOKUP(A161,'Status Report'!B:AD,29,0)</f>
        <v>84</v>
      </c>
      <c r="J161" s="30">
        <f>VLOOKUP(K161,[1]Diversen!$A:$B,2,0)</f>
        <v>100051</v>
      </c>
      <c r="K161" s="30" t="str">
        <f>VLOOKUP(A161,'Status Report'!B:T,19,0)</f>
        <v>Promocean The Netherlands BV</v>
      </c>
      <c r="L161" s="82">
        <f>VLOOKUP(A161,'Status Report'!B:AG,32,0)</f>
        <v>21.46</v>
      </c>
      <c r="M161" s="82">
        <f>VLOOKUP(A161,'Status Report'!B:AI,34,0)</f>
        <v>21.97</v>
      </c>
      <c r="N161" s="39">
        <f>VLOOKUP(A161,'Status Report'!B:AP,41,0)</f>
        <v>4</v>
      </c>
      <c r="O161" s="33" t="str">
        <f>VLOOKUP(A161,'Status Report'!B:AQ,42,0)</f>
        <v>FOB Xiamen</v>
      </c>
      <c r="P161" s="33" t="str">
        <f>VLOOKUP(A161,'Status Report'!B:AR,43,0)</f>
        <v>DAP Yantian</v>
      </c>
      <c r="Q161" s="38">
        <f t="shared" ca="1" si="8"/>
        <v>45848</v>
      </c>
      <c r="R161" s="38">
        <f t="shared" ca="1" si="9"/>
        <v>45925</v>
      </c>
      <c r="S161" s="38">
        <f t="shared" ca="1" si="11"/>
        <v>45932</v>
      </c>
      <c r="T161" s="69"/>
    </row>
    <row r="162" spans="1:20" x14ac:dyDescent="0.25">
      <c r="A162" s="30">
        <v>88026488</v>
      </c>
      <c r="B162" s="30" t="s">
        <v>315</v>
      </c>
      <c r="C162" s="80">
        <f>VLOOKUP(A162,'Status Report'!B:G,6,0)</f>
        <v>588</v>
      </c>
      <c r="D162" s="118">
        <f>VLOOKUP(A162,'Supply Chain'!A:E,5,0)</f>
        <v>588</v>
      </c>
      <c r="E162" s="30">
        <f>VLOOKUP(A162,'Supply Chain'!A:F,6,0)</f>
        <v>0</v>
      </c>
      <c r="F162" s="30">
        <f>VLOOKUP(A162,'Supply Chain'!A:G,7,0)</f>
        <v>0</v>
      </c>
      <c r="G162" s="84"/>
      <c r="H162" s="81">
        <f>VLOOKUP(A162,'Status Report'!B:AC,28,0)</f>
        <v>77</v>
      </c>
      <c r="I162" s="81">
        <f>VLOOKUP(A162,'Status Report'!B:AD,29,0)</f>
        <v>84</v>
      </c>
      <c r="J162" s="30">
        <f>VLOOKUP(K162,[1]Diversen!$A:$B,2,0)</f>
        <v>100051</v>
      </c>
      <c r="K162" s="30" t="str">
        <f>VLOOKUP(A162,'Status Report'!B:T,19,0)</f>
        <v>Promocean The Netherlands BV</v>
      </c>
      <c r="L162" s="82">
        <f>VLOOKUP(A162,'Status Report'!B:AG,32,0)</f>
        <v>31.07</v>
      </c>
      <c r="M162" s="82">
        <f>VLOOKUP(A162,'Status Report'!B:AI,34,0)</f>
        <v>32.19</v>
      </c>
      <c r="N162" s="39">
        <f>VLOOKUP(A162,'Status Report'!B:AP,41,0)</f>
        <v>3</v>
      </c>
      <c r="O162" s="33" t="str">
        <f>VLOOKUP(A162,'Status Report'!B:AQ,42,0)</f>
        <v>FOB Xiamen</v>
      </c>
      <c r="P162" s="33" t="str">
        <f>VLOOKUP(A162,'Status Report'!B:AR,43,0)</f>
        <v>DAP Yantian</v>
      </c>
      <c r="Q162" s="38">
        <f t="shared" ca="1" si="8"/>
        <v>45848</v>
      </c>
      <c r="R162" s="38">
        <f t="shared" ca="1" si="9"/>
        <v>45925</v>
      </c>
      <c r="S162" s="38">
        <f t="shared" ca="1" si="11"/>
        <v>45932</v>
      </c>
      <c r="T162" s="69"/>
    </row>
    <row r="163" spans="1:20" x14ac:dyDescent="0.25">
      <c r="A163" s="30">
        <v>88026490</v>
      </c>
      <c r="B163" s="30" t="s">
        <v>316</v>
      </c>
      <c r="C163" s="80">
        <f>VLOOKUP(A163,'Status Report'!B:G,6,0)</f>
        <v>22</v>
      </c>
      <c r="D163" s="118">
        <f>VLOOKUP(A163,'Supply Chain'!A:E,5,0)</f>
        <v>22</v>
      </c>
      <c r="E163" s="30">
        <f>VLOOKUP(A163,'Supply Chain'!A:F,6,0)</f>
        <v>0</v>
      </c>
      <c r="F163" s="30">
        <f>VLOOKUP(A163,'Supply Chain'!A:G,7,0)</f>
        <v>0</v>
      </c>
      <c r="G163" s="84"/>
      <c r="H163" s="81">
        <f>VLOOKUP(A163,'Status Report'!B:AC,28,0)</f>
        <v>77</v>
      </c>
      <c r="I163" s="81">
        <f>VLOOKUP(A163,'Status Report'!B:AD,29,0)</f>
        <v>84</v>
      </c>
      <c r="J163" s="30">
        <f>VLOOKUP(K163,[1]Diversen!$A:$B,2,0)</f>
        <v>100051</v>
      </c>
      <c r="K163" s="30" t="str">
        <f>VLOOKUP(A163,'Status Report'!B:T,19,0)</f>
        <v>Promocean The Netherlands BV</v>
      </c>
      <c r="L163" s="82">
        <f>VLOOKUP(A163,'Status Report'!B:AG,32,0)</f>
        <v>27.84</v>
      </c>
      <c r="M163" s="82">
        <f>VLOOKUP(A163,'Status Report'!B:AI,34,0)</f>
        <v>29.1</v>
      </c>
      <c r="N163" s="39">
        <f>VLOOKUP(A163,'Status Report'!B:AP,41,0)</f>
        <v>1</v>
      </c>
      <c r="O163" s="33" t="str">
        <f>VLOOKUP(A163,'Status Report'!B:AQ,42,0)</f>
        <v>FOB Shanghai</v>
      </c>
      <c r="P163" s="33" t="str">
        <f>VLOOKUP(A163,'Status Report'!B:AR,43,0)</f>
        <v>DAP Yantian</v>
      </c>
      <c r="Q163" s="38">
        <f t="shared" ca="1" si="8"/>
        <v>45848</v>
      </c>
      <c r="R163" s="38">
        <f t="shared" ca="1" si="9"/>
        <v>45925</v>
      </c>
      <c r="S163" s="38">
        <f t="shared" ca="1" si="11"/>
        <v>45932</v>
      </c>
      <c r="T163" s="69"/>
    </row>
    <row r="164" spans="1:20" x14ac:dyDescent="0.25">
      <c r="A164" s="30">
        <v>88026491</v>
      </c>
      <c r="B164" s="30" t="s">
        <v>317</v>
      </c>
      <c r="C164" s="80">
        <f>VLOOKUP(A164,'Status Report'!B:G,6,0)</f>
        <v>167</v>
      </c>
      <c r="D164" s="118">
        <f>VLOOKUP(A164,'Supply Chain'!A:E,5,0)</f>
        <v>167</v>
      </c>
      <c r="E164" s="30">
        <f>VLOOKUP(A164,'Supply Chain'!A:F,6,0)</f>
        <v>0</v>
      </c>
      <c r="F164" s="30">
        <f>VLOOKUP(A164,'Supply Chain'!A:G,7,0)</f>
        <v>0</v>
      </c>
      <c r="G164" s="84"/>
      <c r="H164" s="81">
        <f>VLOOKUP(A164,'Status Report'!B:AC,28,0)</f>
        <v>77</v>
      </c>
      <c r="I164" s="81">
        <f>VLOOKUP(A164,'Status Report'!B:AD,29,0)</f>
        <v>84</v>
      </c>
      <c r="J164" s="30">
        <f>VLOOKUP(K164,[1]Diversen!$A:$B,2,0)</f>
        <v>100051</v>
      </c>
      <c r="K164" s="30" t="str">
        <f>VLOOKUP(A164,'Status Report'!B:T,19,0)</f>
        <v>Promocean The Netherlands BV</v>
      </c>
      <c r="L164" s="82">
        <f>VLOOKUP(A164,'Status Report'!B:AG,32,0)</f>
        <v>27.84</v>
      </c>
      <c r="M164" s="82">
        <f>VLOOKUP(A164,'Status Report'!B:AI,34,0)</f>
        <v>29.1</v>
      </c>
      <c r="N164" s="39">
        <f>VLOOKUP(A164,'Status Report'!B:AP,41,0)</f>
        <v>1</v>
      </c>
      <c r="O164" s="33" t="str">
        <f>VLOOKUP(A164,'Status Report'!B:AQ,42,0)</f>
        <v>FOB Shanghai</v>
      </c>
      <c r="P164" s="33" t="str">
        <f>VLOOKUP(A164,'Status Report'!B:AR,43,0)</f>
        <v>DAP Yantian</v>
      </c>
      <c r="Q164" s="38">
        <f t="shared" ca="1" si="8"/>
        <v>45848</v>
      </c>
      <c r="R164" s="38">
        <f t="shared" ca="1" si="9"/>
        <v>45925</v>
      </c>
      <c r="S164" s="38">
        <f t="shared" ca="1" si="11"/>
        <v>45932</v>
      </c>
      <c r="T164" s="69"/>
    </row>
    <row r="165" spans="1:20" x14ac:dyDescent="0.25">
      <c r="A165" s="30">
        <v>88026492</v>
      </c>
      <c r="B165" s="30" t="s">
        <v>318</v>
      </c>
      <c r="C165" s="80">
        <f>VLOOKUP(A165,'Status Report'!B:G,6,0)</f>
        <v>176</v>
      </c>
      <c r="D165" s="118">
        <f>VLOOKUP(A165,'Supply Chain'!A:E,5,0)</f>
        <v>176</v>
      </c>
      <c r="E165" s="30">
        <f>VLOOKUP(A165,'Supply Chain'!A:F,6,0)</f>
        <v>0</v>
      </c>
      <c r="F165" s="30">
        <f>VLOOKUP(A165,'Supply Chain'!A:G,7,0)</f>
        <v>0</v>
      </c>
      <c r="G165" s="84"/>
      <c r="H165" s="81">
        <f>VLOOKUP(A165,'Status Report'!B:AC,28,0)</f>
        <v>77</v>
      </c>
      <c r="I165" s="81">
        <f>VLOOKUP(A165,'Status Report'!B:AD,29,0)</f>
        <v>84</v>
      </c>
      <c r="J165" s="30">
        <f>VLOOKUP(K165,[1]Diversen!$A:$B,2,0)</f>
        <v>100051</v>
      </c>
      <c r="K165" s="30" t="str">
        <f>VLOOKUP(A165,'Status Report'!B:T,19,0)</f>
        <v>Promocean The Netherlands BV</v>
      </c>
      <c r="L165" s="82">
        <f>VLOOKUP(A165,'Status Report'!B:AG,32,0)</f>
        <v>27.84</v>
      </c>
      <c r="M165" s="82">
        <f>VLOOKUP(A165,'Status Report'!B:AI,34,0)</f>
        <v>29.1</v>
      </c>
      <c r="N165" s="39">
        <f>VLOOKUP(A165,'Status Report'!B:AP,41,0)</f>
        <v>1</v>
      </c>
      <c r="O165" s="33" t="str">
        <f>VLOOKUP(A165,'Status Report'!B:AQ,42,0)</f>
        <v>FOB Shanghai</v>
      </c>
      <c r="P165" s="33" t="str">
        <f>VLOOKUP(A165,'Status Report'!B:AR,43,0)</f>
        <v>DAP Yantian</v>
      </c>
      <c r="Q165" s="38">
        <f t="shared" ca="1" si="8"/>
        <v>45848</v>
      </c>
      <c r="R165" s="38">
        <f t="shared" ca="1" si="9"/>
        <v>45925</v>
      </c>
      <c r="S165" s="38">
        <f t="shared" ca="1" si="11"/>
        <v>45932</v>
      </c>
      <c r="T165" s="69"/>
    </row>
    <row r="166" spans="1:20" x14ac:dyDescent="0.25">
      <c r="A166" s="30">
        <v>88026493</v>
      </c>
      <c r="B166" s="30" t="s">
        <v>319</v>
      </c>
      <c r="C166" s="80">
        <f>VLOOKUP(A166,'Status Report'!B:G,6,0)</f>
        <v>356</v>
      </c>
      <c r="D166" s="118">
        <f>VLOOKUP(A166,'Supply Chain'!A:E,5,0)</f>
        <v>356</v>
      </c>
      <c r="E166" s="30">
        <f>VLOOKUP(A166,'Supply Chain'!A:F,6,0)</f>
        <v>0</v>
      </c>
      <c r="F166" s="30">
        <f>VLOOKUP(A166,'Supply Chain'!A:G,7,0)</f>
        <v>0</v>
      </c>
      <c r="G166" s="84"/>
      <c r="H166" s="81">
        <f>VLOOKUP(A166,'Status Report'!B:AC,28,0)</f>
        <v>70</v>
      </c>
      <c r="I166" s="81">
        <f>VLOOKUP(A166,'Status Report'!B:AD,29,0)</f>
        <v>77</v>
      </c>
      <c r="J166" s="30">
        <f>VLOOKUP(K166,[1]Diversen!$A:$B,2,0)</f>
        <v>100051</v>
      </c>
      <c r="K166" s="30" t="str">
        <f>VLOOKUP(A166,'Status Report'!B:T,19,0)</f>
        <v>Promocean The Netherlands BV</v>
      </c>
      <c r="L166" s="82">
        <f>VLOOKUP(A166,'Status Report'!B:AG,32,0)</f>
        <v>55.55</v>
      </c>
      <c r="M166" s="82">
        <f>VLOOKUP(A166,'Status Report'!B:AI,34,0)</f>
        <v>55.55</v>
      </c>
      <c r="N166" s="39">
        <f>VLOOKUP(A166,'Status Report'!B:AP,41,0)</f>
        <v>1</v>
      </c>
      <c r="O166" s="33" t="str">
        <f>VLOOKUP(A166,'Status Report'!B:AQ,42,0)</f>
        <v>FOB Shenzhen</v>
      </c>
      <c r="P166" s="33" t="str">
        <f>VLOOKUP(A166,'Status Report'!B:AR,43,0)</f>
        <v>DAP Yantian</v>
      </c>
      <c r="Q166" s="38">
        <f t="shared" ca="1" si="8"/>
        <v>45848</v>
      </c>
      <c r="R166" s="38">
        <f t="shared" ca="1" si="9"/>
        <v>45918</v>
      </c>
      <c r="S166" s="38">
        <f t="shared" ca="1" si="11"/>
        <v>45925</v>
      </c>
      <c r="T166" s="69"/>
    </row>
    <row r="167" spans="1:20" x14ac:dyDescent="0.25">
      <c r="A167" s="30">
        <v>88026494</v>
      </c>
      <c r="B167" s="30" t="s">
        <v>320</v>
      </c>
      <c r="C167" s="80">
        <f>VLOOKUP(A167,'Status Report'!B:G,6,0)</f>
        <v>1305</v>
      </c>
      <c r="D167" s="118">
        <f>VLOOKUP(A167,'Supply Chain'!A:E,5,0)</f>
        <v>1003</v>
      </c>
      <c r="E167" s="30">
        <f>VLOOKUP(A167,'Supply Chain'!A:F,6,0)</f>
        <v>302</v>
      </c>
      <c r="F167" s="30">
        <f>VLOOKUP(A167,'Supply Chain'!A:G,7,0)</f>
        <v>0</v>
      </c>
      <c r="G167" s="84"/>
      <c r="H167" s="81">
        <f>VLOOKUP(A167,'Status Report'!B:AC,28,0)</f>
        <v>70</v>
      </c>
      <c r="I167" s="81">
        <f>VLOOKUP(A167,'Status Report'!B:AD,29,0)</f>
        <v>77</v>
      </c>
      <c r="J167" s="30">
        <f>VLOOKUP(K167,[1]Diversen!$A:$B,2,0)</f>
        <v>100051</v>
      </c>
      <c r="K167" s="30" t="str">
        <f>VLOOKUP(A167,'Status Report'!B:T,19,0)</f>
        <v>Promocean The Netherlands BV</v>
      </c>
      <c r="L167" s="82">
        <f>VLOOKUP(A167,'Status Report'!B:AG,32,0)</f>
        <v>34.49</v>
      </c>
      <c r="M167" s="82">
        <f>VLOOKUP(A167,'Status Report'!B:AI,34,0)</f>
        <v>35</v>
      </c>
      <c r="N167" s="39">
        <f>VLOOKUP(A167,'Status Report'!B:AP,41,0)</f>
        <v>4</v>
      </c>
      <c r="O167" s="33" t="str">
        <f>VLOOKUP(A167,'Status Report'!B:AQ,42,0)</f>
        <v>FOB Ningbo</v>
      </c>
      <c r="P167" s="33" t="str">
        <f>VLOOKUP(A167,'Status Report'!B:AR,43,0)</f>
        <v>DAP Yantian</v>
      </c>
      <c r="Q167" s="38">
        <f t="shared" ca="1" si="8"/>
        <v>45848</v>
      </c>
      <c r="R167" s="38">
        <f t="shared" ca="1" si="9"/>
        <v>45918</v>
      </c>
      <c r="S167" s="38">
        <f t="shared" ca="1" si="11"/>
        <v>45925</v>
      </c>
      <c r="T167" s="69"/>
    </row>
    <row r="168" spans="1:20" x14ac:dyDescent="0.25">
      <c r="A168" s="30">
        <v>88026496</v>
      </c>
      <c r="B168" s="30" t="s">
        <v>321</v>
      </c>
      <c r="C168" s="80">
        <f>VLOOKUP(A168,'Status Report'!B:G,6,0)</f>
        <v>3</v>
      </c>
      <c r="D168" s="118">
        <f>VLOOKUP(A168,'Supply Chain'!A:E,5,0)</f>
        <v>3</v>
      </c>
      <c r="E168" s="30">
        <f>VLOOKUP(A168,'Supply Chain'!A:F,6,0)</f>
        <v>0</v>
      </c>
      <c r="F168" s="30">
        <f>VLOOKUP(A168,'Supply Chain'!A:G,7,0)</f>
        <v>0</v>
      </c>
      <c r="G168" s="84"/>
      <c r="H168" s="81">
        <f>VLOOKUP(A168,'Status Report'!B:AC,28,0)</f>
        <v>70</v>
      </c>
      <c r="I168" s="81">
        <f>VLOOKUP(A168,'Status Report'!B:AD,29,0)</f>
        <v>70</v>
      </c>
      <c r="J168" s="30">
        <f>VLOOKUP(K168,[1]Diversen!$A:$B,2,0)</f>
        <v>100051</v>
      </c>
      <c r="K168" s="30" t="str">
        <f>VLOOKUP(A168,'Status Report'!B:T,19,0)</f>
        <v>Promocean The Netherlands BV</v>
      </c>
      <c r="L168" s="82">
        <f>VLOOKUP(A168,'Status Report'!B:AG,32,0)</f>
        <v>31.19</v>
      </c>
      <c r="M168" s="82">
        <f>VLOOKUP(A168,'Status Report'!B:AI,34,0)</f>
        <v>33.061400000000006</v>
      </c>
      <c r="N168" s="39">
        <f>VLOOKUP(A168,'Status Report'!B:AP,41,0)</f>
        <v>1</v>
      </c>
      <c r="O168" s="33" t="str">
        <f>VLOOKUP(A168,'Status Report'!B:AQ,42,0)</f>
        <v>FOB Chittagong</v>
      </c>
      <c r="P168" s="33"/>
      <c r="Q168" s="38">
        <f t="shared" ca="1" si="8"/>
        <v>45848</v>
      </c>
      <c r="R168" s="38">
        <f t="shared" ca="1" si="9"/>
        <v>45918</v>
      </c>
      <c r="S168" s="38"/>
      <c r="T168" s="69"/>
    </row>
    <row r="169" spans="1:20" x14ac:dyDescent="0.25">
      <c r="A169" s="30">
        <v>88026497</v>
      </c>
      <c r="B169" s="30" t="s">
        <v>322</v>
      </c>
      <c r="C169" s="80">
        <f>VLOOKUP(A169,'Status Report'!B:G,6,0)</f>
        <v>4</v>
      </c>
      <c r="D169" s="118">
        <f>VLOOKUP(A169,'Supply Chain'!A:E,5,0)</f>
        <v>4</v>
      </c>
      <c r="E169" s="30">
        <f>VLOOKUP(A169,'Supply Chain'!A:F,6,0)</f>
        <v>0</v>
      </c>
      <c r="F169" s="30">
        <f>VLOOKUP(A169,'Supply Chain'!A:G,7,0)</f>
        <v>0</v>
      </c>
      <c r="G169" s="84"/>
      <c r="H169" s="81">
        <f>VLOOKUP(A169,'Status Report'!B:AC,28,0)</f>
        <v>70</v>
      </c>
      <c r="I169" s="81">
        <f>VLOOKUP(A169,'Status Report'!B:AD,29,0)</f>
        <v>70</v>
      </c>
      <c r="J169" s="30">
        <f>VLOOKUP(K169,[1]Diversen!$A:$B,2,0)</f>
        <v>100051</v>
      </c>
      <c r="K169" s="30" t="str">
        <f>VLOOKUP(A169,'Status Report'!B:T,19,0)</f>
        <v>Promocean The Netherlands BV</v>
      </c>
      <c r="L169" s="82">
        <f>VLOOKUP(A169,'Status Report'!B:AG,32,0)</f>
        <v>31.19</v>
      </c>
      <c r="M169" s="82">
        <f>VLOOKUP(A169,'Status Report'!B:AI,34,0)</f>
        <v>33.061400000000006</v>
      </c>
      <c r="N169" s="39">
        <f>VLOOKUP(A169,'Status Report'!B:AP,41,0)</f>
        <v>1</v>
      </c>
      <c r="O169" s="33" t="str">
        <f>VLOOKUP(A169,'Status Report'!B:AQ,42,0)</f>
        <v>FOB Chittagong</v>
      </c>
      <c r="P169" s="33"/>
      <c r="Q169" s="38">
        <f t="shared" ca="1" si="8"/>
        <v>45848</v>
      </c>
      <c r="R169" s="38">
        <f t="shared" ca="1" si="9"/>
        <v>45918</v>
      </c>
      <c r="S169" s="38"/>
      <c r="T169" s="69"/>
    </row>
    <row r="170" spans="1:20" x14ac:dyDescent="0.25">
      <c r="A170" s="30">
        <v>88026498</v>
      </c>
      <c r="B170" s="30" t="s">
        <v>323</v>
      </c>
      <c r="C170" s="80">
        <f>VLOOKUP(A170,'Status Report'!B:G,6,0)</f>
        <v>12</v>
      </c>
      <c r="D170" s="118">
        <f>VLOOKUP(A170,'Supply Chain'!A:E,5,0)</f>
        <v>12</v>
      </c>
      <c r="E170" s="30">
        <f>VLOOKUP(A170,'Supply Chain'!A:F,6,0)</f>
        <v>0</v>
      </c>
      <c r="F170" s="30">
        <f>VLOOKUP(A170,'Supply Chain'!A:G,7,0)</f>
        <v>0</v>
      </c>
      <c r="G170" s="84"/>
      <c r="H170" s="81">
        <f>VLOOKUP(A170,'Status Report'!B:AC,28,0)</f>
        <v>70</v>
      </c>
      <c r="I170" s="81">
        <f>VLOOKUP(A170,'Status Report'!B:AD,29,0)</f>
        <v>70</v>
      </c>
      <c r="J170" s="30">
        <f>VLOOKUP(K170,[1]Diversen!$A:$B,2,0)</f>
        <v>100051</v>
      </c>
      <c r="K170" s="30" t="str">
        <f>VLOOKUP(A170,'Status Report'!B:T,19,0)</f>
        <v>Promocean The Netherlands BV</v>
      </c>
      <c r="L170" s="82">
        <f>VLOOKUP(A170,'Status Report'!B:AG,32,0)</f>
        <v>31.19</v>
      </c>
      <c r="M170" s="82">
        <f>VLOOKUP(A170,'Status Report'!B:AI,34,0)</f>
        <v>33.061400000000006</v>
      </c>
      <c r="N170" s="39">
        <f>VLOOKUP(A170,'Status Report'!B:AP,41,0)</f>
        <v>1</v>
      </c>
      <c r="O170" s="33" t="str">
        <f>VLOOKUP(A170,'Status Report'!B:AQ,42,0)</f>
        <v>FOB Chittagong</v>
      </c>
      <c r="P170" s="33"/>
      <c r="Q170" s="38">
        <f t="shared" ca="1" si="8"/>
        <v>45848</v>
      </c>
      <c r="R170" s="38">
        <f t="shared" ca="1" si="9"/>
        <v>45918</v>
      </c>
      <c r="S170" s="38"/>
      <c r="T170" s="69"/>
    </row>
    <row r="171" spans="1:20" x14ac:dyDescent="0.25">
      <c r="A171" s="30">
        <v>88026499</v>
      </c>
      <c r="B171" s="30" t="s">
        <v>324</v>
      </c>
      <c r="C171" s="80">
        <f>VLOOKUP(A171,'Status Report'!B:G,6,0)</f>
        <v>16</v>
      </c>
      <c r="D171" s="118">
        <f>VLOOKUP(A171,'Supply Chain'!A:E,5,0)</f>
        <v>16</v>
      </c>
      <c r="E171" s="30">
        <f>VLOOKUP(A171,'Supply Chain'!A:F,6,0)</f>
        <v>0</v>
      </c>
      <c r="F171" s="30">
        <f>VLOOKUP(A171,'Supply Chain'!A:G,7,0)</f>
        <v>0</v>
      </c>
      <c r="G171" s="84"/>
      <c r="H171" s="81">
        <f>VLOOKUP(A171,'Status Report'!B:AC,28,0)</f>
        <v>70</v>
      </c>
      <c r="I171" s="81">
        <f>VLOOKUP(A171,'Status Report'!B:AD,29,0)</f>
        <v>70</v>
      </c>
      <c r="J171" s="30">
        <f>VLOOKUP(K171,[1]Diversen!$A:$B,2,0)</f>
        <v>100051</v>
      </c>
      <c r="K171" s="30" t="str">
        <f>VLOOKUP(A171,'Status Report'!B:T,19,0)</f>
        <v>Promocean The Netherlands BV</v>
      </c>
      <c r="L171" s="82">
        <f>VLOOKUP(A171,'Status Report'!B:AG,32,0)</f>
        <v>31.19</v>
      </c>
      <c r="M171" s="82">
        <f>VLOOKUP(A171,'Status Report'!B:AI,34,0)</f>
        <v>33.061400000000006</v>
      </c>
      <c r="N171" s="39">
        <f>VLOOKUP(A171,'Status Report'!B:AP,41,0)</f>
        <v>1</v>
      </c>
      <c r="O171" s="33" t="str">
        <f>VLOOKUP(A171,'Status Report'!B:AQ,42,0)</f>
        <v>FOB Chittagong</v>
      </c>
      <c r="P171" s="33"/>
      <c r="Q171" s="38">
        <f t="shared" ca="1" si="8"/>
        <v>45848</v>
      </c>
      <c r="R171" s="38">
        <f t="shared" ca="1" si="9"/>
        <v>45918</v>
      </c>
      <c r="S171" s="38"/>
      <c r="T171" s="69"/>
    </row>
    <row r="172" spans="1:20" x14ac:dyDescent="0.25">
      <c r="A172" s="30">
        <v>88026501</v>
      </c>
      <c r="B172" s="30" t="s">
        <v>325</v>
      </c>
      <c r="C172" s="80">
        <f>VLOOKUP(A172,'Status Report'!B:G,6,0)</f>
        <v>14</v>
      </c>
      <c r="D172" s="118">
        <f>VLOOKUP(A172,'Supply Chain'!A:E,5,0)</f>
        <v>14</v>
      </c>
      <c r="E172" s="30">
        <f>VLOOKUP(A172,'Supply Chain'!A:F,6,0)</f>
        <v>0</v>
      </c>
      <c r="F172" s="30">
        <f>VLOOKUP(A172,'Supply Chain'!A:G,7,0)</f>
        <v>0</v>
      </c>
      <c r="G172" s="84"/>
      <c r="H172" s="81">
        <f>VLOOKUP(A172,'Status Report'!B:AC,28,0)</f>
        <v>70</v>
      </c>
      <c r="I172" s="81">
        <f>VLOOKUP(A172,'Status Report'!B:AD,29,0)</f>
        <v>70</v>
      </c>
      <c r="J172" s="30">
        <f>VLOOKUP(K172,[1]Diversen!$A:$B,2,0)</f>
        <v>100051</v>
      </c>
      <c r="K172" s="30" t="str">
        <f>VLOOKUP(A172,'Status Report'!B:T,19,0)</f>
        <v>Promocean The Netherlands BV</v>
      </c>
      <c r="L172" s="82">
        <f>VLOOKUP(A172,'Status Report'!B:AG,32,0)</f>
        <v>32.409999999999997</v>
      </c>
      <c r="M172" s="82">
        <f>VLOOKUP(A172,'Status Report'!B:AI,34,0)</f>
        <v>34.354599999999998</v>
      </c>
      <c r="N172" s="39">
        <f>VLOOKUP(A172,'Status Report'!B:AP,41,0)</f>
        <v>1</v>
      </c>
      <c r="O172" s="33" t="str">
        <f>VLOOKUP(A172,'Status Report'!B:AQ,42,0)</f>
        <v>FOB Chittagong</v>
      </c>
      <c r="P172" s="33"/>
      <c r="Q172" s="38">
        <f t="shared" ca="1" si="8"/>
        <v>45848</v>
      </c>
      <c r="R172" s="38">
        <f t="shared" ca="1" si="9"/>
        <v>45918</v>
      </c>
      <c r="S172" s="38"/>
      <c r="T172" s="69"/>
    </row>
    <row r="173" spans="1:20" x14ac:dyDescent="0.25">
      <c r="A173" s="30">
        <v>88026502</v>
      </c>
      <c r="B173" s="30" t="s">
        <v>326</v>
      </c>
      <c r="C173" s="80">
        <f>VLOOKUP(A173,'Status Report'!B:G,6,0)</f>
        <v>17</v>
      </c>
      <c r="D173" s="118">
        <f>VLOOKUP(A173,'Supply Chain'!A:E,5,0)</f>
        <v>17</v>
      </c>
      <c r="E173" s="30">
        <f>VLOOKUP(A173,'Supply Chain'!A:F,6,0)</f>
        <v>0</v>
      </c>
      <c r="F173" s="30">
        <f>VLOOKUP(A173,'Supply Chain'!A:G,7,0)</f>
        <v>0</v>
      </c>
      <c r="G173" s="84"/>
      <c r="H173" s="81">
        <f>VLOOKUP(A173,'Status Report'!B:AC,28,0)</f>
        <v>70</v>
      </c>
      <c r="I173" s="81">
        <f>VLOOKUP(A173,'Status Report'!B:AD,29,0)</f>
        <v>70</v>
      </c>
      <c r="J173" s="30">
        <f>VLOOKUP(K173,[1]Diversen!$A:$B,2,0)</f>
        <v>100051</v>
      </c>
      <c r="K173" s="30" t="str">
        <f>VLOOKUP(A173,'Status Report'!B:T,19,0)</f>
        <v>Promocean The Netherlands BV</v>
      </c>
      <c r="L173" s="82">
        <f>VLOOKUP(A173,'Status Report'!B:AG,32,0)</f>
        <v>32.409999999999997</v>
      </c>
      <c r="M173" s="82">
        <f>VLOOKUP(A173,'Status Report'!B:AI,34,0)</f>
        <v>34.354599999999998</v>
      </c>
      <c r="N173" s="39">
        <f>VLOOKUP(A173,'Status Report'!B:AP,41,0)</f>
        <v>1</v>
      </c>
      <c r="O173" s="33" t="str">
        <f>VLOOKUP(A173,'Status Report'!B:AQ,42,0)</f>
        <v>FOB Chittagong</v>
      </c>
      <c r="P173" s="33"/>
      <c r="Q173" s="38">
        <f t="shared" ca="1" si="8"/>
        <v>45848</v>
      </c>
      <c r="R173" s="38">
        <f t="shared" ca="1" si="9"/>
        <v>45918</v>
      </c>
      <c r="S173" s="38"/>
      <c r="T173" s="69"/>
    </row>
    <row r="174" spans="1:20" x14ac:dyDescent="0.25">
      <c r="A174" s="30">
        <v>88026503</v>
      </c>
      <c r="B174" s="30" t="s">
        <v>327</v>
      </c>
      <c r="C174" s="80">
        <f>VLOOKUP(A174,'Status Report'!B:G,6,0)</f>
        <v>23</v>
      </c>
      <c r="D174" s="118">
        <f>VLOOKUP(A174,'Supply Chain'!A:E,5,0)</f>
        <v>23</v>
      </c>
      <c r="E174" s="30">
        <f>VLOOKUP(A174,'Supply Chain'!A:F,6,0)</f>
        <v>0</v>
      </c>
      <c r="F174" s="30">
        <f>VLOOKUP(A174,'Supply Chain'!A:G,7,0)</f>
        <v>0</v>
      </c>
      <c r="G174" s="84"/>
      <c r="H174" s="81">
        <f>VLOOKUP(A174,'Status Report'!B:AC,28,0)</f>
        <v>70</v>
      </c>
      <c r="I174" s="81">
        <f>VLOOKUP(A174,'Status Report'!B:AD,29,0)</f>
        <v>70</v>
      </c>
      <c r="J174" s="30">
        <f>VLOOKUP(K174,[1]Diversen!$A:$B,2,0)</f>
        <v>100051</v>
      </c>
      <c r="K174" s="30" t="str">
        <f>VLOOKUP(A174,'Status Report'!B:T,19,0)</f>
        <v>Promocean The Netherlands BV</v>
      </c>
      <c r="L174" s="82">
        <f>VLOOKUP(A174,'Status Report'!B:AG,32,0)</f>
        <v>32.409999999999997</v>
      </c>
      <c r="M174" s="82">
        <f>VLOOKUP(A174,'Status Report'!B:AI,34,0)</f>
        <v>34.354599999999998</v>
      </c>
      <c r="N174" s="39">
        <f>VLOOKUP(A174,'Status Report'!B:AP,41,0)</f>
        <v>1</v>
      </c>
      <c r="O174" s="33" t="str">
        <f>VLOOKUP(A174,'Status Report'!B:AQ,42,0)</f>
        <v>FOB Chittagong</v>
      </c>
      <c r="P174" s="33"/>
      <c r="Q174" s="38">
        <f t="shared" ca="1" si="8"/>
        <v>45848</v>
      </c>
      <c r="R174" s="38">
        <f t="shared" ca="1" si="9"/>
        <v>45918</v>
      </c>
      <c r="S174" s="38"/>
      <c r="T174" s="69"/>
    </row>
    <row r="175" spans="1:20" x14ac:dyDescent="0.25">
      <c r="A175" s="30">
        <v>88026504</v>
      </c>
      <c r="B175" s="30" t="s">
        <v>328</v>
      </c>
      <c r="C175" s="80">
        <f>VLOOKUP(A175,'Status Report'!B:G,6,0)</f>
        <v>15</v>
      </c>
      <c r="D175" s="118">
        <f>VLOOKUP(A175,'Supply Chain'!A:E,5,0)</f>
        <v>15</v>
      </c>
      <c r="E175" s="30">
        <f>VLOOKUP(A175,'Supply Chain'!A:F,6,0)</f>
        <v>0</v>
      </c>
      <c r="F175" s="30">
        <f>VLOOKUP(A175,'Supply Chain'!A:G,7,0)</f>
        <v>0</v>
      </c>
      <c r="G175" s="84"/>
      <c r="H175" s="81">
        <f>VLOOKUP(A175,'Status Report'!B:AC,28,0)</f>
        <v>70</v>
      </c>
      <c r="I175" s="81">
        <f>VLOOKUP(A175,'Status Report'!B:AD,29,0)</f>
        <v>70</v>
      </c>
      <c r="J175" s="30">
        <f>VLOOKUP(K175,[1]Diversen!$A:$B,2,0)</f>
        <v>100051</v>
      </c>
      <c r="K175" s="30" t="str">
        <f>VLOOKUP(A175,'Status Report'!B:T,19,0)</f>
        <v>Promocean The Netherlands BV</v>
      </c>
      <c r="L175" s="82">
        <f>VLOOKUP(A175,'Status Report'!B:AG,32,0)</f>
        <v>32.409999999999997</v>
      </c>
      <c r="M175" s="82">
        <f>VLOOKUP(A175,'Status Report'!B:AI,34,0)</f>
        <v>34.354599999999998</v>
      </c>
      <c r="N175" s="39">
        <f>VLOOKUP(A175,'Status Report'!B:AP,41,0)</f>
        <v>1</v>
      </c>
      <c r="O175" s="33" t="str">
        <f>VLOOKUP(A175,'Status Report'!B:AQ,42,0)</f>
        <v>FOB Chittagong</v>
      </c>
      <c r="P175" s="33"/>
      <c r="Q175" s="38">
        <f t="shared" ref="Q175:Q238" ca="1" si="12">TODAY()</f>
        <v>45848</v>
      </c>
      <c r="R175" s="38">
        <f t="shared" ref="R175:R238" ca="1" si="13">Q175+H175</f>
        <v>45918</v>
      </c>
      <c r="S175" s="38"/>
      <c r="T175" s="69"/>
    </row>
    <row r="176" spans="1:20" x14ac:dyDescent="0.25">
      <c r="A176" s="30">
        <v>88026505</v>
      </c>
      <c r="B176" s="30" t="s">
        <v>329</v>
      </c>
      <c r="C176" s="80">
        <f>VLOOKUP(A176,'Status Report'!B:G,6,0)</f>
        <v>4834</v>
      </c>
      <c r="D176" s="118">
        <f>VLOOKUP(A176,'Supply Chain'!A:E,5,0)</f>
        <v>4834</v>
      </c>
      <c r="E176" s="30">
        <f>VLOOKUP(A176,'Supply Chain'!A:F,6,0)</f>
        <v>0</v>
      </c>
      <c r="F176" s="30">
        <f>VLOOKUP(A176,'Supply Chain'!A:G,7,0)</f>
        <v>0</v>
      </c>
      <c r="G176" s="84"/>
      <c r="H176" s="81">
        <f>VLOOKUP(A176,'Status Report'!B:AC,28,0)</f>
        <v>70</v>
      </c>
      <c r="I176" s="81">
        <f>VLOOKUP(A176,'Status Report'!B:AD,29,0)</f>
        <v>77</v>
      </c>
      <c r="J176" s="30">
        <f>VLOOKUP(K176,[1]Diversen!$A:$B,2,0)</f>
        <v>100051</v>
      </c>
      <c r="K176" s="30" t="str">
        <f>VLOOKUP(A176,'Status Report'!B:T,19,0)</f>
        <v>Promocean The Netherlands BV</v>
      </c>
      <c r="L176" s="82">
        <f>VLOOKUP(A176,'Status Report'!B:AG,32,0)</f>
        <v>45.78</v>
      </c>
      <c r="M176" s="82">
        <f>VLOOKUP(A176,'Status Report'!B:AI,34,0)</f>
        <v>46.91</v>
      </c>
      <c r="N176" s="39">
        <f>VLOOKUP(A176,'Status Report'!B:AP,41,0)</f>
        <v>3</v>
      </c>
      <c r="O176" s="33" t="str">
        <f>VLOOKUP(A176,'Status Report'!B:AQ,42,0)</f>
        <v>FOB Shenzhen</v>
      </c>
      <c r="P176" s="33" t="str">
        <f>VLOOKUP(A176,'Status Report'!B:AR,43,0)</f>
        <v>DAP Yantian</v>
      </c>
      <c r="Q176" s="38">
        <f t="shared" ca="1" si="12"/>
        <v>45848</v>
      </c>
      <c r="R176" s="38">
        <f t="shared" ca="1" si="13"/>
        <v>45918</v>
      </c>
      <c r="S176" s="38">
        <f ca="1">Q176+I176</f>
        <v>45925</v>
      </c>
      <c r="T176" s="69"/>
    </row>
    <row r="177" spans="1:20" x14ac:dyDescent="0.25">
      <c r="A177" s="30">
        <v>88026506</v>
      </c>
      <c r="B177" s="30" t="s">
        <v>330</v>
      </c>
      <c r="C177" s="80">
        <f>VLOOKUP(A177,'Status Report'!B:G,6,0)</f>
        <v>936</v>
      </c>
      <c r="D177" s="118">
        <v>832</v>
      </c>
      <c r="E177" s="30">
        <f>VLOOKUP(A177,'Supply Chain'!A:F,6,0)</f>
        <v>104</v>
      </c>
      <c r="F177" s="30">
        <f>VLOOKUP(A177,'Supply Chain'!A:G,7,0)</f>
        <v>0</v>
      </c>
      <c r="G177" s="84"/>
      <c r="H177" s="81">
        <f>VLOOKUP(A177,'Status Report'!B:AC,28,0)</f>
        <v>77</v>
      </c>
      <c r="I177" s="81">
        <f>VLOOKUP(A177,'Status Report'!B:AD,29,0)</f>
        <v>84</v>
      </c>
      <c r="J177" s="30">
        <f>VLOOKUP(K177,[1]Diversen!$A:$B,2,0)</f>
        <v>100051</v>
      </c>
      <c r="K177" s="30" t="str">
        <f>VLOOKUP(A177,'Status Report'!B:T,19,0)</f>
        <v>Promocean The Netherlands BV</v>
      </c>
      <c r="L177" s="82">
        <f>VLOOKUP(A177,'Status Report'!B:AG,32,0)</f>
        <v>55.74</v>
      </c>
      <c r="M177" s="82">
        <f>VLOOKUP(A177,'Status Report'!B:AI,34,0)</f>
        <v>57.64</v>
      </c>
      <c r="N177" s="39">
        <f>VLOOKUP(A177,'Status Report'!B:AP,41,0)</f>
        <v>2</v>
      </c>
      <c r="O177" s="33" t="str">
        <f>VLOOKUP(A177,'Status Report'!B:AQ,42,0)</f>
        <v>FOB Xiamen</v>
      </c>
      <c r="P177" s="33" t="str">
        <f>VLOOKUP(A177,'Status Report'!B:AR,43,0)</f>
        <v>DAP Yantian</v>
      </c>
      <c r="Q177" s="38">
        <f t="shared" ca="1" si="12"/>
        <v>45848</v>
      </c>
      <c r="R177" s="38">
        <f t="shared" ca="1" si="13"/>
        <v>45925</v>
      </c>
      <c r="S177" s="38">
        <f ca="1">Q177+I177</f>
        <v>45932</v>
      </c>
      <c r="T177" s="69"/>
    </row>
    <row r="178" spans="1:20" x14ac:dyDescent="0.25">
      <c r="A178" s="30">
        <v>88026507</v>
      </c>
      <c r="B178" s="30" t="s">
        <v>331</v>
      </c>
      <c r="C178" s="80">
        <f>VLOOKUP(A178,'Status Report'!B:G,6,0)</f>
        <v>628</v>
      </c>
      <c r="D178" s="118">
        <f>VLOOKUP(A178,'Supply Chain'!A:E,5,0)</f>
        <v>418</v>
      </c>
      <c r="E178" s="30">
        <f>VLOOKUP(A178,'Supply Chain'!A:F,6,0)</f>
        <v>210</v>
      </c>
      <c r="F178" s="30">
        <f>VLOOKUP(A178,'Supply Chain'!A:G,7,0)</f>
        <v>0</v>
      </c>
      <c r="G178" s="84"/>
      <c r="H178" s="81">
        <f>VLOOKUP(A178,'Status Report'!B:AC,28,0)</f>
        <v>70</v>
      </c>
      <c r="I178" s="81">
        <f>VLOOKUP(A178,'Status Report'!B:AD,29,0)</f>
        <v>77</v>
      </c>
      <c r="J178" s="30">
        <f>VLOOKUP(K178,[1]Diversen!$A:$B,2,0)</f>
        <v>100051</v>
      </c>
      <c r="K178" s="30" t="str">
        <f>VLOOKUP(A178,'Status Report'!B:T,19,0)</f>
        <v>Promocean The Netherlands BV</v>
      </c>
      <c r="L178" s="82">
        <f>VLOOKUP(A178,'Status Report'!B:AG,32,0)</f>
        <v>36.42</v>
      </c>
      <c r="M178" s="82">
        <f>VLOOKUP(A178,'Status Report'!B:AI,34,0)</f>
        <v>37.24</v>
      </c>
      <c r="N178" s="39">
        <f>VLOOKUP(A178,'Status Report'!B:AP,41,0)</f>
        <v>2</v>
      </c>
      <c r="O178" s="33" t="str">
        <f>VLOOKUP(A178,'Status Report'!B:AQ,42,0)</f>
        <v>FOB Xiamen</v>
      </c>
      <c r="P178" s="33" t="str">
        <f>VLOOKUP(A178,'Status Report'!B:AR,43,0)</f>
        <v>DAP Yantian</v>
      </c>
      <c r="Q178" s="38">
        <f t="shared" ca="1" si="12"/>
        <v>45848</v>
      </c>
      <c r="R178" s="38">
        <f t="shared" ca="1" si="13"/>
        <v>45918</v>
      </c>
      <c r="S178" s="38">
        <f ca="1">Q178+I178</f>
        <v>45925</v>
      </c>
      <c r="T178" s="69"/>
    </row>
    <row r="179" spans="1:20" x14ac:dyDescent="0.25">
      <c r="A179" s="30">
        <v>88026511</v>
      </c>
      <c r="B179" s="30" t="s">
        <v>332</v>
      </c>
      <c r="C179" s="80">
        <f>VLOOKUP(A179,'Status Report'!B:G,6,0)</f>
        <v>17</v>
      </c>
      <c r="D179" s="118">
        <f>VLOOKUP(A179,'Supply Chain'!A:E,5,0)</f>
        <v>17</v>
      </c>
      <c r="E179" s="30">
        <f>VLOOKUP(A179,'Supply Chain'!A:F,6,0)</f>
        <v>0</v>
      </c>
      <c r="F179" s="30">
        <f>VLOOKUP(A179,'Supply Chain'!A:G,7,0)</f>
        <v>0</v>
      </c>
      <c r="G179" s="84"/>
      <c r="H179" s="81">
        <f>VLOOKUP(A179,'Status Report'!B:AC,28,0)</f>
        <v>70</v>
      </c>
      <c r="I179" s="81">
        <f>VLOOKUP(A179,'Status Report'!B:AD,29,0)</f>
        <v>0</v>
      </c>
      <c r="J179" s="30">
        <f>VLOOKUP(K179,[1]Diversen!$A:$B,2,0)</f>
        <v>100051</v>
      </c>
      <c r="K179" s="30" t="str">
        <f>VLOOKUP(A179,'Status Report'!B:T,19,0)</f>
        <v>Promocean The Netherlands BV</v>
      </c>
      <c r="L179" s="82">
        <f>VLOOKUP(A179,'Status Report'!B:AG,32,0)</f>
        <v>1638.89</v>
      </c>
      <c r="M179" s="82">
        <f>VLOOKUP(A179,'Status Report'!B:AI,34,0)</f>
        <v>0</v>
      </c>
      <c r="N179" s="39">
        <f>VLOOKUP(A179,'Status Report'!B:AP,41,0)</f>
        <v>1</v>
      </c>
      <c r="O179" s="33" t="str">
        <f>VLOOKUP(A179,'Status Report'!B:AQ,42,0)</f>
        <v>DDP Den Bosch</v>
      </c>
      <c r="P179" s="33"/>
      <c r="Q179" s="38">
        <f t="shared" ca="1" si="12"/>
        <v>45848</v>
      </c>
      <c r="R179" s="38">
        <f t="shared" ca="1" si="13"/>
        <v>45918</v>
      </c>
      <c r="S179" s="38"/>
      <c r="T179" s="69"/>
    </row>
    <row r="180" spans="1:20" x14ac:dyDescent="0.25">
      <c r="A180" s="30">
        <v>88026515</v>
      </c>
      <c r="B180" s="30" t="s">
        <v>333</v>
      </c>
      <c r="C180" s="80">
        <f>VLOOKUP(A180,'Status Report'!B:G,6,0)</f>
        <v>7</v>
      </c>
      <c r="D180" s="118">
        <f>VLOOKUP(A180,'Supply Chain'!A:E,5,0)</f>
        <v>7</v>
      </c>
      <c r="E180" s="30">
        <f>VLOOKUP(A180,'Supply Chain'!A:F,6,0)</f>
        <v>0</v>
      </c>
      <c r="F180" s="30">
        <f>VLOOKUP(A180,'Supply Chain'!A:G,7,0)</f>
        <v>0</v>
      </c>
      <c r="G180" s="84"/>
      <c r="H180" s="81">
        <f>VLOOKUP(A180,'Status Report'!B:AC,28,0)</f>
        <v>70</v>
      </c>
      <c r="I180" s="81">
        <f>VLOOKUP(A180,'Status Report'!B:AD,29,0)</f>
        <v>70</v>
      </c>
      <c r="J180" s="30">
        <f>VLOOKUP(K180,[1]Diversen!$A:$B,2,0)</f>
        <v>100051</v>
      </c>
      <c r="K180" s="30" t="str">
        <f>VLOOKUP(A180,'Status Report'!B:T,19,0)</f>
        <v>Promocean The Netherlands BV</v>
      </c>
      <c r="L180" s="82">
        <f>VLOOKUP(A180,'Status Report'!B:AG,32,0)</f>
        <v>32.99</v>
      </c>
      <c r="M180" s="82">
        <f>VLOOKUP(A180,'Status Report'!B:AI,34,0)</f>
        <v>34.969400000000007</v>
      </c>
      <c r="N180" s="39">
        <f>VLOOKUP(A180,'Status Report'!B:AP,41,0)</f>
        <v>1</v>
      </c>
      <c r="O180" s="33" t="str">
        <f>VLOOKUP(A180,'Status Report'!B:AQ,42,0)</f>
        <v>FOB Chittagong</v>
      </c>
      <c r="P180" s="33"/>
      <c r="Q180" s="38">
        <f t="shared" ca="1" si="12"/>
        <v>45848</v>
      </c>
      <c r="R180" s="38">
        <f t="shared" ca="1" si="13"/>
        <v>45918</v>
      </c>
      <c r="S180" s="38"/>
      <c r="T180" s="69"/>
    </row>
    <row r="181" spans="1:20" x14ac:dyDescent="0.25">
      <c r="A181" s="30">
        <v>88026516</v>
      </c>
      <c r="B181" s="30" t="s">
        <v>334</v>
      </c>
      <c r="C181" s="80">
        <f>VLOOKUP(A181,'Status Report'!B:G,6,0)</f>
        <v>15</v>
      </c>
      <c r="D181" s="118">
        <f>VLOOKUP(A181,'Supply Chain'!A:E,5,0)</f>
        <v>15</v>
      </c>
      <c r="E181" s="30">
        <f>VLOOKUP(A181,'Supply Chain'!A:F,6,0)</f>
        <v>0</v>
      </c>
      <c r="F181" s="30">
        <f>VLOOKUP(A181,'Supply Chain'!A:G,7,0)</f>
        <v>0</v>
      </c>
      <c r="G181" s="84"/>
      <c r="H181" s="81">
        <f>VLOOKUP(A181,'Status Report'!B:AC,28,0)</f>
        <v>70</v>
      </c>
      <c r="I181" s="81">
        <f>VLOOKUP(A181,'Status Report'!B:AD,29,0)</f>
        <v>70</v>
      </c>
      <c r="J181" s="30">
        <f>VLOOKUP(K181,[1]Diversen!$A:$B,2,0)</f>
        <v>100051</v>
      </c>
      <c r="K181" s="30" t="str">
        <f>VLOOKUP(A181,'Status Report'!B:T,19,0)</f>
        <v>Promocean The Netherlands BV</v>
      </c>
      <c r="L181" s="82">
        <f>VLOOKUP(A181,'Status Report'!B:AG,32,0)</f>
        <v>32.99</v>
      </c>
      <c r="M181" s="82">
        <f>VLOOKUP(A181,'Status Report'!B:AI,34,0)</f>
        <v>34.969400000000007</v>
      </c>
      <c r="N181" s="39">
        <f>VLOOKUP(A181,'Status Report'!B:AP,41,0)</f>
        <v>1</v>
      </c>
      <c r="O181" s="33" t="str">
        <f>VLOOKUP(A181,'Status Report'!B:AQ,42,0)</f>
        <v>FOB Chittagong</v>
      </c>
      <c r="P181" s="33"/>
      <c r="Q181" s="38">
        <f t="shared" ca="1" si="12"/>
        <v>45848</v>
      </c>
      <c r="R181" s="38">
        <f t="shared" ca="1" si="13"/>
        <v>45918</v>
      </c>
      <c r="S181" s="38"/>
      <c r="T181" s="69"/>
    </row>
    <row r="182" spans="1:20" x14ac:dyDescent="0.25">
      <c r="A182" s="30">
        <v>88026517</v>
      </c>
      <c r="B182" s="30" t="s">
        <v>335</v>
      </c>
      <c r="C182" s="80">
        <f>VLOOKUP(A182,'Status Report'!B:G,6,0)</f>
        <v>13</v>
      </c>
      <c r="D182" s="118">
        <f>VLOOKUP(A182,'Supply Chain'!A:E,5,0)</f>
        <v>13</v>
      </c>
      <c r="E182" s="30">
        <f>VLOOKUP(A182,'Supply Chain'!A:F,6,0)</f>
        <v>0</v>
      </c>
      <c r="F182" s="30">
        <f>VLOOKUP(A182,'Supply Chain'!A:G,7,0)</f>
        <v>0</v>
      </c>
      <c r="G182" s="84"/>
      <c r="H182" s="81">
        <f>VLOOKUP(A182,'Status Report'!B:AC,28,0)</f>
        <v>70</v>
      </c>
      <c r="I182" s="81">
        <f>VLOOKUP(A182,'Status Report'!B:AD,29,0)</f>
        <v>70</v>
      </c>
      <c r="J182" s="30">
        <f>VLOOKUP(K182,[1]Diversen!$A:$B,2,0)</f>
        <v>100051</v>
      </c>
      <c r="K182" s="30" t="str">
        <f>VLOOKUP(A182,'Status Report'!B:T,19,0)</f>
        <v>Promocean The Netherlands BV</v>
      </c>
      <c r="L182" s="82">
        <f>VLOOKUP(A182,'Status Report'!B:AG,32,0)</f>
        <v>32.99</v>
      </c>
      <c r="M182" s="82">
        <f>VLOOKUP(A182,'Status Report'!B:AI,34,0)</f>
        <v>34.969400000000007</v>
      </c>
      <c r="N182" s="39">
        <f>VLOOKUP(A182,'Status Report'!B:AP,41,0)</f>
        <v>1</v>
      </c>
      <c r="O182" s="33" t="str">
        <f>VLOOKUP(A182,'Status Report'!B:AQ,42,0)</f>
        <v>FOB Chittagong</v>
      </c>
      <c r="P182" s="33"/>
      <c r="Q182" s="38">
        <f t="shared" ca="1" si="12"/>
        <v>45848</v>
      </c>
      <c r="R182" s="38">
        <f t="shared" ca="1" si="13"/>
        <v>45918</v>
      </c>
      <c r="S182" s="38"/>
      <c r="T182" s="69"/>
    </row>
    <row r="183" spans="1:20" x14ac:dyDescent="0.25">
      <c r="A183" s="30">
        <v>88026518</v>
      </c>
      <c r="B183" s="30" t="s">
        <v>336</v>
      </c>
      <c r="C183" s="80">
        <f>VLOOKUP(A183,'Status Report'!B:G,6,0)</f>
        <v>13</v>
      </c>
      <c r="D183" s="118">
        <f>VLOOKUP(A183,'Supply Chain'!A:E,5,0)</f>
        <v>13</v>
      </c>
      <c r="E183" s="30">
        <f>VLOOKUP(A183,'Supply Chain'!A:F,6,0)</f>
        <v>0</v>
      </c>
      <c r="F183" s="30">
        <f>VLOOKUP(A183,'Supply Chain'!A:G,7,0)</f>
        <v>0</v>
      </c>
      <c r="G183" s="84"/>
      <c r="H183" s="81">
        <f>VLOOKUP(A183,'Status Report'!B:AC,28,0)</f>
        <v>70</v>
      </c>
      <c r="I183" s="81">
        <f>VLOOKUP(A183,'Status Report'!B:AD,29,0)</f>
        <v>70</v>
      </c>
      <c r="J183" s="30">
        <f>VLOOKUP(K183,[1]Diversen!$A:$B,2,0)</f>
        <v>100051</v>
      </c>
      <c r="K183" s="30" t="str">
        <f>VLOOKUP(A183,'Status Report'!B:T,19,0)</f>
        <v>Promocean The Netherlands BV</v>
      </c>
      <c r="L183" s="82">
        <f>VLOOKUP(A183,'Status Report'!B:AG,32,0)</f>
        <v>32.99</v>
      </c>
      <c r="M183" s="82">
        <f>VLOOKUP(A183,'Status Report'!B:AI,34,0)</f>
        <v>34.969400000000007</v>
      </c>
      <c r="N183" s="39">
        <f>VLOOKUP(A183,'Status Report'!B:AP,41,0)</f>
        <v>1</v>
      </c>
      <c r="O183" s="33" t="str">
        <f>VLOOKUP(A183,'Status Report'!B:AQ,42,0)</f>
        <v>FOB Chittagong</v>
      </c>
      <c r="P183" s="33"/>
      <c r="Q183" s="38">
        <f t="shared" ca="1" si="12"/>
        <v>45848</v>
      </c>
      <c r="R183" s="38">
        <f t="shared" ca="1" si="13"/>
        <v>45918</v>
      </c>
      <c r="S183" s="38"/>
      <c r="T183" s="69"/>
    </row>
    <row r="184" spans="1:20" x14ac:dyDescent="0.25">
      <c r="A184" s="30">
        <v>88026519</v>
      </c>
      <c r="B184" s="30" t="s">
        <v>337</v>
      </c>
      <c r="C184" s="80">
        <f>VLOOKUP(A184,'Status Report'!B:G,6,0)</f>
        <v>819</v>
      </c>
      <c r="D184" s="118">
        <f>VLOOKUP(A184,'Supply Chain'!A:E,5,0)</f>
        <v>714</v>
      </c>
      <c r="E184" s="30">
        <f>VLOOKUP(A184,'Supply Chain'!A:F,6,0)</f>
        <v>105</v>
      </c>
      <c r="F184" s="30">
        <f>VLOOKUP(A184,'Supply Chain'!A:G,7,0)</f>
        <v>0</v>
      </c>
      <c r="G184" s="84"/>
      <c r="H184" s="81">
        <f>VLOOKUP(A184,'Status Report'!B:AC,28,0)</f>
        <v>70</v>
      </c>
      <c r="I184" s="81">
        <f>VLOOKUP(A184,'Status Report'!B:AD,29,0)</f>
        <v>77</v>
      </c>
      <c r="J184" s="30">
        <f>VLOOKUP(K184,[1]Diversen!$A:$B,2,0)</f>
        <v>100051</v>
      </c>
      <c r="K184" s="30" t="str">
        <f>VLOOKUP(A184,'Status Report'!B:T,19,0)</f>
        <v>Promocean The Netherlands BV</v>
      </c>
      <c r="L184" s="82">
        <f>VLOOKUP(A184,'Status Report'!B:AG,32,0)</f>
        <v>55.17</v>
      </c>
      <c r="M184" s="82">
        <f>VLOOKUP(A184,'Status Report'!B:AI,34,0)</f>
        <v>56.18</v>
      </c>
      <c r="N184" s="39">
        <f>VLOOKUP(A184,'Status Report'!B:AP,41,0)</f>
        <v>2</v>
      </c>
      <c r="O184" s="33" t="str">
        <f>VLOOKUP(A184,'Status Report'!B:AQ,42,0)</f>
        <v>FOB Ningbo</v>
      </c>
      <c r="P184" s="33" t="str">
        <f>VLOOKUP(A184,'Status Report'!B:AR,43,0)</f>
        <v>DAP Yantian</v>
      </c>
      <c r="Q184" s="38">
        <f t="shared" ca="1" si="12"/>
        <v>45848</v>
      </c>
      <c r="R184" s="38">
        <f t="shared" ca="1" si="13"/>
        <v>45918</v>
      </c>
      <c r="S184" s="38">
        <f ca="1">Q184+I184</f>
        <v>45925</v>
      </c>
      <c r="T184" s="69"/>
    </row>
    <row r="185" spans="1:20" x14ac:dyDescent="0.25">
      <c r="A185" s="30">
        <v>88026522</v>
      </c>
      <c r="B185" s="30" t="s">
        <v>339</v>
      </c>
      <c r="C185" s="80">
        <f>VLOOKUP(A185,'Status Report'!B:G,6,0)</f>
        <v>45</v>
      </c>
      <c r="D185" s="118">
        <f>VLOOKUP(A185,'Supply Chain'!A:E,5,0)</f>
        <v>45</v>
      </c>
      <c r="E185" s="30">
        <f>VLOOKUP(A185,'Supply Chain'!A:F,6,0)</f>
        <v>0</v>
      </c>
      <c r="F185" s="30">
        <f>VLOOKUP(A185,'Supply Chain'!A:G,7,0)</f>
        <v>0</v>
      </c>
      <c r="G185" s="84"/>
      <c r="H185" s="81">
        <f>VLOOKUP(A185,'Status Report'!B:AC,28,0)</f>
        <v>70</v>
      </c>
      <c r="I185" s="81">
        <f>VLOOKUP(A185,'Status Report'!B:AD,29,0)</f>
        <v>70</v>
      </c>
      <c r="J185" s="30">
        <f>VLOOKUP(K185,[1]Diversen!$A:$B,2,0)</f>
        <v>100051</v>
      </c>
      <c r="K185" s="30" t="str">
        <f>VLOOKUP(A185,'Status Report'!B:T,19,0)</f>
        <v>Promocean The Netherlands BV</v>
      </c>
      <c r="L185" s="82">
        <f>VLOOKUP(A185,'Status Report'!B:AG,32,0)</f>
        <v>24.3</v>
      </c>
      <c r="M185" s="82">
        <f>VLOOKUP(A185,'Status Report'!B:AI,34,0)</f>
        <v>25.758000000000003</v>
      </c>
      <c r="N185" s="39">
        <f>VLOOKUP(A185,'Status Report'!B:AP,41,0)</f>
        <v>1</v>
      </c>
      <c r="O185" s="33" t="str">
        <f>VLOOKUP(A185,'Status Report'!B:AQ,42,0)</f>
        <v>FOB Chittagong</v>
      </c>
      <c r="P185" s="33"/>
      <c r="Q185" s="38">
        <f t="shared" ca="1" si="12"/>
        <v>45848</v>
      </c>
      <c r="R185" s="38">
        <f t="shared" ca="1" si="13"/>
        <v>45918</v>
      </c>
      <c r="S185" s="38"/>
      <c r="T185" s="69"/>
    </row>
    <row r="186" spans="1:20" x14ac:dyDescent="0.25">
      <c r="A186" s="30">
        <v>88026523</v>
      </c>
      <c r="B186" s="30" t="s">
        <v>340</v>
      </c>
      <c r="C186" s="80">
        <f>VLOOKUP(A186,'Status Report'!B:G,6,0)</f>
        <v>130</v>
      </c>
      <c r="D186" s="118">
        <f>VLOOKUP(A186,'Supply Chain'!A:E,5,0)</f>
        <v>130</v>
      </c>
      <c r="E186" s="30">
        <f>VLOOKUP(A186,'Supply Chain'!A:F,6,0)</f>
        <v>0</v>
      </c>
      <c r="F186" s="30">
        <f>VLOOKUP(A186,'Supply Chain'!A:G,7,0)</f>
        <v>0</v>
      </c>
      <c r="G186" s="84"/>
      <c r="H186" s="81">
        <f>VLOOKUP(A186,'Status Report'!B:AC,28,0)</f>
        <v>70</v>
      </c>
      <c r="I186" s="81">
        <f>VLOOKUP(A186,'Status Report'!B:AD,29,0)</f>
        <v>70</v>
      </c>
      <c r="J186" s="30">
        <f>VLOOKUP(K186,[1]Diversen!$A:$B,2,0)</f>
        <v>100051</v>
      </c>
      <c r="K186" s="30" t="str">
        <f>VLOOKUP(A186,'Status Report'!B:T,19,0)</f>
        <v>Promocean The Netherlands BV</v>
      </c>
      <c r="L186" s="82">
        <f>VLOOKUP(A186,'Status Report'!B:AG,32,0)</f>
        <v>24.3</v>
      </c>
      <c r="M186" s="82">
        <f>VLOOKUP(A186,'Status Report'!B:AI,34,0)</f>
        <v>25.758000000000003</v>
      </c>
      <c r="N186" s="39">
        <f>VLOOKUP(A186,'Status Report'!B:AP,41,0)</f>
        <v>1</v>
      </c>
      <c r="O186" s="33" t="str">
        <f>VLOOKUP(A186,'Status Report'!B:AQ,42,0)</f>
        <v>FOB Chittagong</v>
      </c>
      <c r="P186" s="33"/>
      <c r="Q186" s="38">
        <f t="shared" ca="1" si="12"/>
        <v>45848</v>
      </c>
      <c r="R186" s="38">
        <f t="shared" ca="1" si="13"/>
        <v>45918</v>
      </c>
      <c r="S186" s="38"/>
      <c r="T186" s="69"/>
    </row>
    <row r="187" spans="1:20" x14ac:dyDescent="0.25">
      <c r="A187" s="30">
        <v>88026524</v>
      </c>
      <c r="B187" s="30" t="s">
        <v>341</v>
      </c>
      <c r="C187" s="80">
        <f>VLOOKUP(A187,'Status Report'!B:G,6,0)</f>
        <v>133</v>
      </c>
      <c r="D187" s="118">
        <f>VLOOKUP(A187,'Supply Chain'!A:E,5,0)</f>
        <v>133</v>
      </c>
      <c r="E187" s="30">
        <f>VLOOKUP(A187,'Supply Chain'!A:F,6,0)</f>
        <v>0</v>
      </c>
      <c r="F187" s="30">
        <f>VLOOKUP(A187,'Supply Chain'!A:G,7,0)</f>
        <v>0</v>
      </c>
      <c r="G187" s="84"/>
      <c r="H187" s="81">
        <f>VLOOKUP(A187,'Status Report'!B:AC,28,0)</f>
        <v>70</v>
      </c>
      <c r="I187" s="81">
        <f>VLOOKUP(A187,'Status Report'!B:AD,29,0)</f>
        <v>70</v>
      </c>
      <c r="J187" s="30">
        <f>VLOOKUP(K187,[1]Diversen!$A:$B,2,0)</f>
        <v>100051</v>
      </c>
      <c r="K187" s="30" t="str">
        <f>VLOOKUP(A187,'Status Report'!B:T,19,0)</f>
        <v>Promocean The Netherlands BV</v>
      </c>
      <c r="L187" s="82">
        <f>VLOOKUP(A187,'Status Report'!B:AG,32,0)</f>
        <v>24.3</v>
      </c>
      <c r="M187" s="82">
        <f>VLOOKUP(A187,'Status Report'!B:AI,34,0)</f>
        <v>25.758000000000003</v>
      </c>
      <c r="N187" s="39">
        <f>VLOOKUP(A187,'Status Report'!B:AP,41,0)</f>
        <v>1</v>
      </c>
      <c r="O187" s="33" t="str">
        <f>VLOOKUP(A187,'Status Report'!B:AQ,42,0)</f>
        <v>FOB Chittagong</v>
      </c>
      <c r="P187" s="33"/>
      <c r="Q187" s="38">
        <f t="shared" ca="1" si="12"/>
        <v>45848</v>
      </c>
      <c r="R187" s="38">
        <f t="shared" ca="1" si="13"/>
        <v>45918</v>
      </c>
      <c r="S187" s="38"/>
      <c r="T187" s="69"/>
    </row>
    <row r="188" spans="1:20" x14ac:dyDescent="0.25">
      <c r="A188" s="30">
        <v>88026525</v>
      </c>
      <c r="B188" s="30" t="s">
        <v>342</v>
      </c>
      <c r="C188" s="80">
        <f>VLOOKUP(A188,'Status Report'!B:G,6,0)</f>
        <v>57</v>
      </c>
      <c r="D188" s="118">
        <f>VLOOKUP(A188,'Supply Chain'!A:E,5,0)</f>
        <v>57</v>
      </c>
      <c r="E188" s="30">
        <f>VLOOKUP(A188,'Supply Chain'!A:F,6,0)</f>
        <v>0</v>
      </c>
      <c r="F188" s="30">
        <f>VLOOKUP(A188,'Supply Chain'!A:G,7,0)</f>
        <v>0</v>
      </c>
      <c r="G188" s="84"/>
      <c r="H188" s="81">
        <f>VLOOKUP(A188,'Status Report'!B:AC,28,0)</f>
        <v>70</v>
      </c>
      <c r="I188" s="81">
        <f>VLOOKUP(A188,'Status Report'!B:AD,29,0)</f>
        <v>70</v>
      </c>
      <c r="J188" s="30">
        <f>VLOOKUP(K188,[1]Diversen!$A:$B,2,0)</f>
        <v>100051</v>
      </c>
      <c r="K188" s="30" t="str">
        <f>VLOOKUP(A188,'Status Report'!B:T,19,0)</f>
        <v>Promocean The Netherlands BV</v>
      </c>
      <c r="L188" s="82">
        <f>VLOOKUP(A188,'Status Report'!B:AG,32,0)</f>
        <v>24.3</v>
      </c>
      <c r="M188" s="82">
        <f>VLOOKUP(A188,'Status Report'!B:AI,34,0)</f>
        <v>25.758000000000003</v>
      </c>
      <c r="N188" s="39">
        <f>VLOOKUP(A188,'Status Report'!B:AP,41,0)</f>
        <v>1</v>
      </c>
      <c r="O188" s="33" t="str">
        <f>VLOOKUP(A188,'Status Report'!B:AQ,42,0)</f>
        <v>FOB Chittagong</v>
      </c>
      <c r="P188" s="33"/>
      <c r="Q188" s="38">
        <f t="shared" ca="1" si="12"/>
        <v>45848</v>
      </c>
      <c r="R188" s="38">
        <f t="shared" ca="1" si="13"/>
        <v>45918</v>
      </c>
      <c r="S188" s="38"/>
      <c r="T188" s="69"/>
    </row>
    <row r="189" spans="1:20" x14ac:dyDescent="0.25">
      <c r="A189" s="30">
        <v>88026527</v>
      </c>
      <c r="B189" s="30" t="s">
        <v>344</v>
      </c>
      <c r="C189" s="80">
        <f>VLOOKUP(A189,'Status Report'!B:G,6,0)</f>
        <v>53</v>
      </c>
      <c r="D189" s="118">
        <f>VLOOKUP(A189,'Supply Chain'!A:E,5,0)</f>
        <v>53</v>
      </c>
      <c r="E189" s="30">
        <f>VLOOKUP(A189,'Supply Chain'!A:F,6,0)</f>
        <v>0</v>
      </c>
      <c r="F189" s="30">
        <f>VLOOKUP(A189,'Supply Chain'!A:G,7,0)</f>
        <v>0</v>
      </c>
      <c r="G189" s="84"/>
      <c r="H189" s="81">
        <f>VLOOKUP(A189,'Status Report'!B:AC,28,0)</f>
        <v>70</v>
      </c>
      <c r="I189" s="81">
        <f>VLOOKUP(A189,'Status Report'!B:AD,29,0)</f>
        <v>77</v>
      </c>
      <c r="J189" s="30">
        <f>VLOOKUP(K189,[1]Diversen!$A:$B,2,0)</f>
        <v>100051</v>
      </c>
      <c r="K189" s="30" t="str">
        <f>VLOOKUP(A189,'Status Report'!B:T,19,0)</f>
        <v>Promocean The Netherlands BV</v>
      </c>
      <c r="L189" s="82">
        <f>VLOOKUP(A189,'Status Report'!B:AG,32,0)</f>
        <v>39.43</v>
      </c>
      <c r="M189" s="82">
        <f>VLOOKUP(A189,'Status Report'!B:AI,34,0)</f>
        <v>40.47</v>
      </c>
      <c r="N189" s="39">
        <f>VLOOKUP(A189,'Status Report'!B:AP,41,0)</f>
        <v>1</v>
      </c>
      <c r="O189" s="33" t="str">
        <f>VLOOKUP(A189,'Status Report'!B:AQ,42,0)</f>
        <v>FOB Shenzhen</v>
      </c>
      <c r="P189" s="33" t="str">
        <f>VLOOKUP(A189,'Status Report'!B:AR,43,0)</f>
        <v>DAP Yantian</v>
      </c>
      <c r="Q189" s="38">
        <f t="shared" ca="1" si="12"/>
        <v>45848</v>
      </c>
      <c r="R189" s="38">
        <f t="shared" ca="1" si="13"/>
        <v>45918</v>
      </c>
      <c r="S189" s="38">
        <f ca="1">Q189+I189</f>
        <v>45925</v>
      </c>
      <c r="T189" s="69"/>
    </row>
    <row r="190" spans="1:20" x14ac:dyDescent="0.25">
      <c r="A190" s="30">
        <v>88026528</v>
      </c>
      <c r="B190" s="30" t="s">
        <v>345</v>
      </c>
      <c r="C190" s="80">
        <f>VLOOKUP(A190,'Status Report'!B:G,6,0)</f>
        <v>101</v>
      </c>
      <c r="D190" s="118">
        <f>VLOOKUP(A190,'Supply Chain'!A:E,5,0)</f>
        <v>101</v>
      </c>
      <c r="E190" s="30">
        <f>VLOOKUP(A190,'Supply Chain'!A:F,6,0)</f>
        <v>0</v>
      </c>
      <c r="F190" s="30">
        <f>VLOOKUP(A190,'Supply Chain'!A:G,7,0)</f>
        <v>0</v>
      </c>
      <c r="G190" s="84"/>
      <c r="H190" s="81">
        <f>VLOOKUP(A190,'Status Report'!B:AC,28,0)</f>
        <v>70</v>
      </c>
      <c r="I190" s="81">
        <f>VLOOKUP(A190,'Status Report'!B:AD,29,0)</f>
        <v>77</v>
      </c>
      <c r="J190" s="30">
        <f>VLOOKUP(K190,[1]Diversen!$A:$B,2,0)</f>
        <v>100051</v>
      </c>
      <c r="K190" s="30" t="str">
        <f>VLOOKUP(A190,'Status Report'!B:T,19,0)</f>
        <v>Promocean The Netherlands BV</v>
      </c>
      <c r="L190" s="82">
        <f>VLOOKUP(A190,'Status Report'!B:AG,32,0)</f>
        <v>24.53</v>
      </c>
      <c r="M190" s="82">
        <f>VLOOKUP(A190,'Status Report'!B:AI,34,0)</f>
        <v>28.61</v>
      </c>
      <c r="N190" s="39">
        <f>VLOOKUP(A190,'Status Report'!B:AP,41,0)</f>
        <v>1</v>
      </c>
      <c r="O190" s="33" t="str">
        <f>VLOOKUP(A190,'Status Report'!B:AQ,42,0)</f>
        <v>FOB Shenzhen</v>
      </c>
      <c r="P190" s="33" t="str">
        <f>VLOOKUP(A190,'Status Report'!B:AR,43,0)</f>
        <v>DAP Yantian</v>
      </c>
      <c r="Q190" s="38">
        <f t="shared" ca="1" si="12"/>
        <v>45848</v>
      </c>
      <c r="R190" s="38">
        <f t="shared" ca="1" si="13"/>
        <v>45918</v>
      </c>
      <c r="S190" s="38">
        <f ca="1">Q190+I190</f>
        <v>45925</v>
      </c>
      <c r="T190" s="69"/>
    </row>
    <row r="191" spans="1:20" x14ac:dyDescent="0.25">
      <c r="A191" s="30">
        <v>88026529</v>
      </c>
      <c r="B191" s="30" t="s">
        <v>346</v>
      </c>
      <c r="C191" s="80">
        <f>VLOOKUP(A191,'Status Report'!B:G,6,0)</f>
        <v>112</v>
      </c>
      <c r="D191" s="118">
        <f>VLOOKUP(A191,'Supply Chain'!A:E,5,0)</f>
        <v>112</v>
      </c>
      <c r="E191" s="30">
        <f>VLOOKUP(A191,'Supply Chain'!A:F,6,0)</f>
        <v>0</v>
      </c>
      <c r="F191" s="30">
        <f>VLOOKUP(A191,'Supply Chain'!A:G,7,0)</f>
        <v>0</v>
      </c>
      <c r="G191" s="84"/>
      <c r="H191" s="81">
        <f>VLOOKUP(A191,'Status Report'!B:AC,28,0)</f>
        <v>77</v>
      </c>
      <c r="I191" s="81">
        <f>VLOOKUP(A191,'Status Report'!B:AD,29,0)</f>
        <v>84</v>
      </c>
      <c r="J191" s="30">
        <f>VLOOKUP(K191,[1]Diversen!$A:$B,2,0)</f>
        <v>100051</v>
      </c>
      <c r="K191" s="30" t="str">
        <f>VLOOKUP(A191,'Status Report'!B:T,19,0)</f>
        <v>Promocean The Netherlands BV</v>
      </c>
      <c r="L191" s="82">
        <f>VLOOKUP(A191,'Status Report'!B:AG,32,0)</f>
        <v>22.79</v>
      </c>
      <c r="M191" s="82">
        <f>VLOOKUP(A191,'Status Report'!B:AI,34,0)</f>
        <v>23.3</v>
      </c>
      <c r="N191" s="39">
        <f>VLOOKUP(A191,'Status Report'!B:AP,41,0)</f>
        <v>1</v>
      </c>
      <c r="O191" s="33" t="str">
        <f>VLOOKUP(A191,'Status Report'!B:AQ,42,0)</f>
        <v>FOB Xiamen</v>
      </c>
      <c r="P191" s="33" t="str">
        <f>VLOOKUP(A191,'Status Report'!B:AR,43,0)</f>
        <v>DAP Yantian</v>
      </c>
      <c r="Q191" s="38">
        <f t="shared" ca="1" si="12"/>
        <v>45848</v>
      </c>
      <c r="R191" s="38">
        <f t="shared" ca="1" si="13"/>
        <v>45925</v>
      </c>
      <c r="S191" s="38">
        <f ca="1">Q191+I191</f>
        <v>45932</v>
      </c>
      <c r="T191" s="69"/>
    </row>
    <row r="192" spans="1:20" x14ac:dyDescent="0.25">
      <c r="A192" s="30">
        <v>88026530</v>
      </c>
      <c r="B192" s="30" t="s">
        <v>347</v>
      </c>
      <c r="C192" s="80">
        <f>VLOOKUP(A192,'Status Report'!B:G,6,0)</f>
        <v>57</v>
      </c>
      <c r="D192" s="118">
        <f>VLOOKUP(A192,'Supply Chain'!A:E,5,0)</f>
        <v>57</v>
      </c>
      <c r="E192" s="30">
        <f>VLOOKUP(A192,'Supply Chain'!A:F,6,0)</f>
        <v>0</v>
      </c>
      <c r="F192" s="30">
        <f>VLOOKUP(A192,'Supply Chain'!A:G,7,0)</f>
        <v>0</v>
      </c>
      <c r="G192" s="84"/>
      <c r="H192" s="81">
        <f>VLOOKUP(A192,'Status Report'!B:AC,28,0)</f>
        <v>70</v>
      </c>
      <c r="I192" s="81">
        <f>VLOOKUP(A192,'Status Report'!B:AD,29,0)</f>
        <v>77</v>
      </c>
      <c r="J192" s="30">
        <f>VLOOKUP(K192,[1]Diversen!$A:$B,2,0)</f>
        <v>100051</v>
      </c>
      <c r="K192" s="30" t="str">
        <f>VLOOKUP(A192,'Status Report'!B:T,19,0)</f>
        <v>Promocean The Netherlands BV</v>
      </c>
      <c r="L192" s="82">
        <f>VLOOKUP(A192,'Status Report'!B:AG,32,0)</f>
        <v>86.33</v>
      </c>
      <c r="M192" s="82">
        <f>VLOOKUP(A192,'Status Report'!B:AI,34,0)</f>
        <v>88.29</v>
      </c>
      <c r="N192" s="39">
        <f>VLOOKUP(A192,'Status Report'!B:AP,41,0)</f>
        <v>1</v>
      </c>
      <c r="O192" s="33" t="str">
        <f>VLOOKUP(A192,'Status Report'!B:AQ,42,0)</f>
        <v>FOB Shenzhen</v>
      </c>
      <c r="P192" s="33" t="str">
        <f>VLOOKUP(A192,'Status Report'!B:AR,43,0)</f>
        <v>DAP Yantian</v>
      </c>
      <c r="Q192" s="38">
        <f t="shared" ca="1" si="12"/>
        <v>45848</v>
      </c>
      <c r="R192" s="38">
        <f t="shared" ca="1" si="13"/>
        <v>45918</v>
      </c>
      <c r="S192" s="38">
        <f ca="1">Q192+I192</f>
        <v>45925</v>
      </c>
      <c r="T192" s="69"/>
    </row>
    <row r="193" spans="1:20" x14ac:dyDescent="0.25">
      <c r="A193" s="30">
        <v>88026531</v>
      </c>
      <c r="B193" s="30" t="s">
        <v>348</v>
      </c>
      <c r="C193" s="80">
        <f>VLOOKUP(A193,'Status Report'!B:G,6,0)</f>
        <v>747</v>
      </c>
      <c r="D193" s="118">
        <f>VLOOKUP(A193,'Supply Chain'!A:E,5,0)</f>
        <v>514</v>
      </c>
      <c r="E193" s="30">
        <f>VLOOKUP(A193,'Supply Chain'!A:F,6,0)</f>
        <v>233</v>
      </c>
      <c r="F193" s="30">
        <f>VLOOKUP(A193,'Supply Chain'!A:G,7,0)</f>
        <v>0</v>
      </c>
      <c r="G193" s="84"/>
      <c r="H193" s="81">
        <f>VLOOKUP(A193,'Status Report'!B:AC,28,0)</f>
        <v>77</v>
      </c>
      <c r="I193" s="81">
        <f>VLOOKUP(A193,'Status Report'!B:AD,29,0)</f>
        <v>84</v>
      </c>
      <c r="J193" s="30">
        <f>VLOOKUP(K193,[1]Diversen!$A:$B,2,0)</f>
        <v>100051</v>
      </c>
      <c r="K193" s="30" t="str">
        <f>VLOOKUP(A193,'Status Report'!B:T,19,0)</f>
        <v>Promocean The Netherlands BV</v>
      </c>
      <c r="L193" s="82">
        <f>VLOOKUP(A193,'Status Report'!B:AG,32,0)</f>
        <v>13.18</v>
      </c>
      <c r="M193" s="82">
        <f>VLOOKUP(A193,'Status Report'!B:AI,34,0)</f>
        <v>14.15</v>
      </c>
      <c r="N193" s="39">
        <f>VLOOKUP(A193,'Status Report'!B:AP,41,0)</f>
        <v>2</v>
      </c>
      <c r="O193" s="33" t="str">
        <f>VLOOKUP(A193,'Status Report'!B:AQ,42,0)</f>
        <v>FOB Xiamen</v>
      </c>
      <c r="P193" s="33" t="str">
        <f>VLOOKUP(A193,'Status Report'!B:AR,43,0)</f>
        <v>DAP Yantian</v>
      </c>
      <c r="Q193" s="38">
        <f t="shared" ca="1" si="12"/>
        <v>45848</v>
      </c>
      <c r="R193" s="38">
        <f t="shared" ca="1" si="13"/>
        <v>45925</v>
      </c>
      <c r="S193" s="38">
        <f ca="1">Q193+I193</f>
        <v>45932</v>
      </c>
      <c r="T193" s="69"/>
    </row>
    <row r="194" spans="1:20" x14ac:dyDescent="0.25">
      <c r="A194" s="30">
        <v>88026533</v>
      </c>
      <c r="B194" s="30" t="s">
        <v>349</v>
      </c>
      <c r="C194" s="80">
        <f>VLOOKUP(A194,'Status Report'!B:G,6,0)</f>
        <v>2</v>
      </c>
      <c r="D194" s="118">
        <f>VLOOKUP(A194,'Supply Chain'!A:E,5,0)</f>
        <v>2</v>
      </c>
      <c r="E194" s="30">
        <f>VLOOKUP(A194,'Supply Chain'!A:F,6,0)</f>
        <v>0</v>
      </c>
      <c r="F194" s="30">
        <f>VLOOKUP(A194,'Supply Chain'!A:G,7,0)</f>
        <v>0</v>
      </c>
      <c r="G194" s="84"/>
      <c r="H194" s="81">
        <f>VLOOKUP(A194,'Status Report'!B:AC,28,0)</f>
        <v>70</v>
      </c>
      <c r="I194" s="81">
        <f>VLOOKUP(A194,'Status Report'!B:AD,29,0)</f>
        <v>70</v>
      </c>
      <c r="J194" s="30">
        <f>VLOOKUP(K194,[1]Diversen!$A:$B,2,0)</f>
        <v>100051</v>
      </c>
      <c r="K194" s="30" t="str">
        <f>VLOOKUP(A194,'Status Report'!B:T,19,0)</f>
        <v>Promocean The Netherlands BV</v>
      </c>
      <c r="L194" s="82">
        <f>VLOOKUP(A194,'Status Report'!B:AG,32,0)</f>
        <v>31.76</v>
      </c>
      <c r="M194" s="82">
        <f>VLOOKUP(A194,'Status Report'!B:AI,34,0)</f>
        <v>33.665600000000005</v>
      </c>
      <c r="N194" s="39">
        <f>VLOOKUP(A194,'Status Report'!B:AP,41,0)</f>
        <v>1</v>
      </c>
      <c r="O194" s="33" t="str">
        <f>VLOOKUP(A194,'Status Report'!B:AQ,42,0)</f>
        <v>FOB Chittagong</v>
      </c>
      <c r="P194" s="33"/>
      <c r="Q194" s="38">
        <f t="shared" ca="1" si="12"/>
        <v>45848</v>
      </c>
      <c r="R194" s="38">
        <f t="shared" ca="1" si="13"/>
        <v>45918</v>
      </c>
      <c r="S194" s="38"/>
      <c r="T194" s="69"/>
    </row>
    <row r="195" spans="1:20" x14ac:dyDescent="0.25">
      <c r="A195" s="30">
        <v>88026534</v>
      </c>
      <c r="B195" s="30" t="s">
        <v>350</v>
      </c>
      <c r="C195" s="80">
        <f>VLOOKUP(A195,'Status Report'!B:G,6,0)</f>
        <v>13</v>
      </c>
      <c r="D195" s="118">
        <f>VLOOKUP(A195,'Supply Chain'!A:E,5,0)</f>
        <v>13</v>
      </c>
      <c r="E195" s="30">
        <f>VLOOKUP(A195,'Supply Chain'!A:F,6,0)</f>
        <v>0</v>
      </c>
      <c r="F195" s="30">
        <f>VLOOKUP(A195,'Supply Chain'!A:G,7,0)</f>
        <v>0</v>
      </c>
      <c r="G195" s="84"/>
      <c r="H195" s="81">
        <f>VLOOKUP(A195,'Status Report'!B:AC,28,0)</f>
        <v>70</v>
      </c>
      <c r="I195" s="81">
        <f>VLOOKUP(A195,'Status Report'!B:AD,29,0)</f>
        <v>70</v>
      </c>
      <c r="J195" s="30">
        <f>VLOOKUP(K195,[1]Diversen!$A:$B,2,0)</f>
        <v>100051</v>
      </c>
      <c r="K195" s="30" t="str">
        <f>VLOOKUP(A195,'Status Report'!B:T,19,0)</f>
        <v>Promocean The Netherlands BV</v>
      </c>
      <c r="L195" s="82">
        <f>VLOOKUP(A195,'Status Report'!B:AG,32,0)</f>
        <v>31.76</v>
      </c>
      <c r="M195" s="82">
        <f>VLOOKUP(A195,'Status Report'!B:AI,34,0)</f>
        <v>33.665600000000005</v>
      </c>
      <c r="N195" s="39">
        <f>VLOOKUP(A195,'Status Report'!B:AP,41,0)</f>
        <v>1</v>
      </c>
      <c r="O195" s="33" t="str">
        <f>VLOOKUP(A195,'Status Report'!B:AQ,42,0)</f>
        <v>FOB Chittagong</v>
      </c>
      <c r="P195" s="33"/>
      <c r="Q195" s="38">
        <f t="shared" ca="1" si="12"/>
        <v>45848</v>
      </c>
      <c r="R195" s="38">
        <f t="shared" ca="1" si="13"/>
        <v>45918</v>
      </c>
      <c r="S195" s="38"/>
      <c r="T195" s="69"/>
    </row>
    <row r="196" spans="1:20" x14ac:dyDescent="0.25">
      <c r="A196" s="30">
        <v>88026535</v>
      </c>
      <c r="B196" s="30" t="s">
        <v>351</v>
      </c>
      <c r="C196" s="80">
        <f>VLOOKUP(A196,'Status Report'!B:G,6,0)</f>
        <v>15</v>
      </c>
      <c r="D196" s="118">
        <f>VLOOKUP(A196,'Supply Chain'!A:E,5,0)</f>
        <v>15</v>
      </c>
      <c r="E196" s="30">
        <f>VLOOKUP(A196,'Supply Chain'!A:F,6,0)</f>
        <v>0</v>
      </c>
      <c r="F196" s="30">
        <f>VLOOKUP(A196,'Supply Chain'!A:G,7,0)</f>
        <v>0</v>
      </c>
      <c r="G196" s="84"/>
      <c r="H196" s="81">
        <f>VLOOKUP(A196,'Status Report'!B:AC,28,0)</f>
        <v>70</v>
      </c>
      <c r="I196" s="81">
        <f>VLOOKUP(A196,'Status Report'!B:AD,29,0)</f>
        <v>70</v>
      </c>
      <c r="J196" s="30">
        <f>VLOOKUP(K196,[1]Diversen!$A:$B,2,0)</f>
        <v>100051</v>
      </c>
      <c r="K196" s="30" t="str">
        <f>VLOOKUP(A196,'Status Report'!B:T,19,0)</f>
        <v>Promocean The Netherlands BV</v>
      </c>
      <c r="L196" s="82">
        <f>VLOOKUP(A196,'Status Report'!B:AG,32,0)</f>
        <v>31.76</v>
      </c>
      <c r="M196" s="82">
        <f>VLOOKUP(A196,'Status Report'!B:AI,34,0)</f>
        <v>33.665600000000005</v>
      </c>
      <c r="N196" s="39">
        <f>VLOOKUP(A196,'Status Report'!B:AP,41,0)</f>
        <v>1</v>
      </c>
      <c r="O196" s="33" t="str">
        <f>VLOOKUP(A196,'Status Report'!B:AQ,42,0)</f>
        <v>FOB Chittagong</v>
      </c>
      <c r="P196" s="33"/>
      <c r="Q196" s="38">
        <f t="shared" ca="1" si="12"/>
        <v>45848</v>
      </c>
      <c r="R196" s="38">
        <f t="shared" ca="1" si="13"/>
        <v>45918</v>
      </c>
      <c r="S196" s="38"/>
      <c r="T196" s="69"/>
    </row>
    <row r="197" spans="1:20" x14ac:dyDescent="0.25">
      <c r="A197" s="30">
        <v>88026536</v>
      </c>
      <c r="B197" s="30" t="s">
        <v>352</v>
      </c>
      <c r="C197" s="80">
        <f>VLOOKUP(A197,'Status Report'!B:G,6,0)</f>
        <v>16</v>
      </c>
      <c r="D197" s="118">
        <f>VLOOKUP(A197,'Supply Chain'!A:E,5,0)</f>
        <v>16</v>
      </c>
      <c r="E197" s="30">
        <f>VLOOKUP(A197,'Supply Chain'!A:F,6,0)</f>
        <v>0</v>
      </c>
      <c r="F197" s="30">
        <f>VLOOKUP(A197,'Supply Chain'!A:G,7,0)</f>
        <v>0</v>
      </c>
      <c r="G197" s="84"/>
      <c r="H197" s="81">
        <f>VLOOKUP(A197,'Status Report'!B:AC,28,0)</f>
        <v>70</v>
      </c>
      <c r="I197" s="81">
        <f>VLOOKUP(A197,'Status Report'!B:AD,29,0)</f>
        <v>70</v>
      </c>
      <c r="J197" s="30">
        <f>VLOOKUP(K197,[1]Diversen!$A:$B,2,0)</f>
        <v>100051</v>
      </c>
      <c r="K197" s="30" t="str">
        <f>VLOOKUP(A197,'Status Report'!B:T,19,0)</f>
        <v>Promocean The Netherlands BV</v>
      </c>
      <c r="L197" s="82">
        <f>VLOOKUP(A197,'Status Report'!B:AG,32,0)</f>
        <v>31.76</v>
      </c>
      <c r="M197" s="82">
        <f>VLOOKUP(A197,'Status Report'!B:AI,34,0)</f>
        <v>33.665600000000005</v>
      </c>
      <c r="N197" s="39">
        <f>VLOOKUP(A197,'Status Report'!B:AP,41,0)</f>
        <v>1</v>
      </c>
      <c r="O197" s="33" t="str">
        <f>VLOOKUP(A197,'Status Report'!B:AQ,42,0)</f>
        <v>FOB Chittagong</v>
      </c>
      <c r="P197" s="33"/>
      <c r="Q197" s="38">
        <f t="shared" ca="1" si="12"/>
        <v>45848</v>
      </c>
      <c r="R197" s="38">
        <f t="shared" ca="1" si="13"/>
        <v>45918</v>
      </c>
      <c r="S197" s="38"/>
      <c r="T197" s="69"/>
    </row>
    <row r="198" spans="1:20" x14ac:dyDescent="0.25">
      <c r="A198" s="30">
        <v>88026538</v>
      </c>
      <c r="B198" s="30" t="s">
        <v>353</v>
      </c>
      <c r="C198" s="80">
        <f>VLOOKUP(A198,'Status Report'!B:G,6,0)</f>
        <v>10</v>
      </c>
      <c r="D198" s="118">
        <f>VLOOKUP(A198,'Supply Chain'!A:E,5,0)</f>
        <v>10</v>
      </c>
      <c r="E198" s="30">
        <f>VLOOKUP(A198,'Supply Chain'!A:F,6,0)</f>
        <v>0</v>
      </c>
      <c r="F198" s="30">
        <f>VLOOKUP(A198,'Supply Chain'!A:G,7,0)</f>
        <v>0</v>
      </c>
      <c r="G198" s="84"/>
      <c r="H198" s="81">
        <f>VLOOKUP(A198,'Status Report'!B:AC,28,0)</f>
        <v>70</v>
      </c>
      <c r="I198" s="81">
        <f>VLOOKUP(A198,'Status Report'!B:AD,29,0)</f>
        <v>70</v>
      </c>
      <c r="J198" s="30">
        <f>VLOOKUP(K198,[1]Diversen!$A:$B,2,0)</f>
        <v>100051</v>
      </c>
      <c r="K198" s="30" t="str">
        <f>VLOOKUP(A198,'Status Report'!B:T,19,0)</f>
        <v>Promocean The Netherlands BV</v>
      </c>
      <c r="L198" s="82">
        <f>VLOOKUP(A198,'Status Report'!B:AG,32,0)</f>
        <v>32.409999999999997</v>
      </c>
      <c r="M198" s="82">
        <f>VLOOKUP(A198,'Status Report'!B:AI,34,0)</f>
        <v>34.354599999999998</v>
      </c>
      <c r="N198" s="39">
        <f>VLOOKUP(A198,'Status Report'!B:AP,41,0)</f>
        <v>1</v>
      </c>
      <c r="O198" s="33" t="str">
        <f>VLOOKUP(A198,'Status Report'!B:AQ,42,0)</f>
        <v>FOB Chittagong</v>
      </c>
      <c r="P198" s="33"/>
      <c r="Q198" s="38">
        <f t="shared" ca="1" si="12"/>
        <v>45848</v>
      </c>
      <c r="R198" s="38">
        <f t="shared" ca="1" si="13"/>
        <v>45918</v>
      </c>
      <c r="S198" s="38"/>
      <c r="T198" s="69"/>
    </row>
    <row r="199" spans="1:20" x14ac:dyDescent="0.25">
      <c r="A199" s="30">
        <v>88026539</v>
      </c>
      <c r="B199" s="30" t="s">
        <v>354</v>
      </c>
      <c r="C199" s="80">
        <f>VLOOKUP(A199,'Status Report'!B:G,6,0)</f>
        <v>12</v>
      </c>
      <c r="D199" s="118">
        <f>VLOOKUP(A199,'Supply Chain'!A:E,5,0)</f>
        <v>12</v>
      </c>
      <c r="E199" s="30">
        <f>VLOOKUP(A199,'Supply Chain'!A:F,6,0)</f>
        <v>0</v>
      </c>
      <c r="F199" s="30">
        <f>VLOOKUP(A199,'Supply Chain'!A:G,7,0)</f>
        <v>0</v>
      </c>
      <c r="G199" s="84"/>
      <c r="H199" s="81">
        <f>VLOOKUP(A199,'Status Report'!B:AC,28,0)</f>
        <v>70</v>
      </c>
      <c r="I199" s="81">
        <f>VLOOKUP(A199,'Status Report'!B:AD,29,0)</f>
        <v>70</v>
      </c>
      <c r="J199" s="30">
        <f>VLOOKUP(K199,[1]Diversen!$A:$B,2,0)</f>
        <v>100051</v>
      </c>
      <c r="K199" s="30" t="str">
        <f>VLOOKUP(A199,'Status Report'!B:T,19,0)</f>
        <v>Promocean The Netherlands BV</v>
      </c>
      <c r="L199" s="82">
        <f>VLOOKUP(A199,'Status Report'!B:AG,32,0)</f>
        <v>32.409999999999997</v>
      </c>
      <c r="M199" s="82">
        <f>VLOOKUP(A199,'Status Report'!B:AI,34,0)</f>
        <v>34.354599999999998</v>
      </c>
      <c r="N199" s="39">
        <f>VLOOKUP(A199,'Status Report'!B:AP,41,0)</f>
        <v>1</v>
      </c>
      <c r="O199" s="33" t="str">
        <f>VLOOKUP(A199,'Status Report'!B:AQ,42,0)</f>
        <v>FOB Chittagong</v>
      </c>
      <c r="P199" s="33"/>
      <c r="Q199" s="38">
        <f t="shared" ca="1" si="12"/>
        <v>45848</v>
      </c>
      <c r="R199" s="38">
        <f t="shared" ca="1" si="13"/>
        <v>45918</v>
      </c>
      <c r="S199" s="38"/>
      <c r="T199" s="69"/>
    </row>
    <row r="200" spans="1:20" x14ac:dyDescent="0.25">
      <c r="A200" s="30">
        <v>88026540</v>
      </c>
      <c r="B200" s="30" t="s">
        <v>355</v>
      </c>
      <c r="C200" s="80">
        <f>VLOOKUP(A200,'Status Report'!B:G,6,0)</f>
        <v>13</v>
      </c>
      <c r="D200" s="118">
        <f>VLOOKUP(A200,'Supply Chain'!A:E,5,0)</f>
        <v>13</v>
      </c>
      <c r="E200" s="30">
        <f>VLOOKUP(A200,'Supply Chain'!A:F,6,0)</f>
        <v>0</v>
      </c>
      <c r="F200" s="30">
        <f>VLOOKUP(A200,'Supply Chain'!A:G,7,0)</f>
        <v>0</v>
      </c>
      <c r="G200" s="84"/>
      <c r="H200" s="81">
        <f>VLOOKUP(A200,'Status Report'!B:AC,28,0)</f>
        <v>70</v>
      </c>
      <c r="I200" s="81">
        <f>VLOOKUP(A200,'Status Report'!B:AD,29,0)</f>
        <v>70</v>
      </c>
      <c r="J200" s="30">
        <f>VLOOKUP(K200,[1]Diversen!$A:$B,2,0)</f>
        <v>100051</v>
      </c>
      <c r="K200" s="30" t="str">
        <f>VLOOKUP(A200,'Status Report'!B:T,19,0)</f>
        <v>Promocean The Netherlands BV</v>
      </c>
      <c r="L200" s="82">
        <f>VLOOKUP(A200,'Status Report'!B:AG,32,0)</f>
        <v>32.409999999999997</v>
      </c>
      <c r="M200" s="82">
        <f>VLOOKUP(A200,'Status Report'!B:AI,34,0)</f>
        <v>34.354599999999998</v>
      </c>
      <c r="N200" s="39">
        <f>VLOOKUP(A200,'Status Report'!B:AP,41,0)</f>
        <v>1</v>
      </c>
      <c r="O200" s="33" t="str">
        <f>VLOOKUP(A200,'Status Report'!B:AQ,42,0)</f>
        <v>FOB Chittagong</v>
      </c>
      <c r="P200" s="33"/>
      <c r="Q200" s="38">
        <f t="shared" ca="1" si="12"/>
        <v>45848</v>
      </c>
      <c r="R200" s="38">
        <f t="shared" ca="1" si="13"/>
        <v>45918</v>
      </c>
      <c r="S200" s="38"/>
      <c r="T200" s="69"/>
    </row>
    <row r="201" spans="1:20" x14ac:dyDescent="0.25">
      <c r="A201" s="30">
        <v>88026541</v>
      </c>
      <c r="B201" s="30" t="s">
        <v>356</v>
      </c>
      <c r="C201" s="80">
        <f>VLOOKUP(A201,'Status Report'!B:G,6,0)</f>
        <v>29</v>
      </c>
      <c r="D201" s="118">
        <f>VLOOKUP(A201,'Supply Chain'!A:E,5,0)</f>
        <v>29</v>
      </c>
      <c r="E201" s="30">
        <f>VLOOKUP(A201,'Supply Chain'!A:F,6,0)</f>
        <v>0</v>
      </c>
      <c r="F201" s="30">
        <f>VLOOKUP(A201,'Supply Chain'!A:G,7,0)</f>
        <v>0</v>
      </c>
      <c r="G201" s="84"/>
      <c r="H201" s="81">
        <f>VLOOKUP(A201,'Status Report'!B:AC,28,0)</f>
        <v>70</v>
      </c>
      <c r="I201" s="81">
        <f>VLOOKUP(A201,'Status Report'!B:AD,29,0)</f>
        <v>70</v>
      </c>
      <c r="J201" s="30">
        <f>VLOOKUP(K201,[1]Diversen!$A:$B,2,0)</f>
        <v>100051</v>
      </c>
      <c r="K201" s="30" t="str">
        <f>VLOOKUP(A201,'Status Report'!B:T,19,0)</f>
        <v>Promocean The Netherlands BV</v>
      </c>
      <c r="L201" s="82">
        <f>VLOOKUP(A201,'Status Report'!B:AG,32,0)</f>
        <v>32.409999999999997</v>
      </c>
      <c r="M201" s="82">
        <f>VLOOKUP(A201,'Status Report'!B:AI,34,0)</f>
        <v>34.354599999999998</v>
      </c>
      <c r="N201" s="39">
        <f>VLOOKUP(A201,'Status Report'!B:AP,41,0)</f>
        <v>1</v>
      </c>
      <c r="O201" s="33" t="str">
        <f>VLOOKUP(A201,'Status Report'!B:AQ,42,0)</f>
        <v>FOB Chittagong</v>
      </c>
      <c r="P201" s="33"/>
      <c r="Q201" s="38">
        <f t="shared" ca="1" si="12"/>
        <v>45848</v>
      </c>
      <c r="R201" s="38">
        <f t="shared" ca="1" si="13"/>
        <v>45918</v>
      </c>
      <c r="S201" s="38"/>
      <c r="T201" s="69"/>
    </row>
    <row r="202" spans="1:20" x14ac:dyDescent="0.25">
      <c r="A202" s="30">
        <v>88026542</v>
      </c>
      <c r="B202" s="30" t="s">
        <v>357</v>
      </c>
      <c r="C202" s="80">
        <f>VLOOKUP(A202,'Status Report'!B:G,6,0)</f>
        <v>421</v>
      </c>
      <c r="D202" s="118">
        <f>VLOOKUP(A202,'Supply Chain'!A:E,5,0)</f>
        <v>421</v>
      </c>
      <c r="E202" s="30">
        <f>VLOOKUP(A202,'Supply Chain'!A:F,6,0)</f>
        <v>0</v>
      </c>
      <c r="F202" s="30">
        <f>VLOOKUP(A202,'Supply Chain'!A:G,7,0)</f>
        <v>0</v>
      </c>
      <c r="G202" s="84"/>
      <c r="H202" s="81">
        <f>VLOOKUP(A202,'Status Report'!B:AC,28,0)</f>
        <v>70</v>
      </c>
      <c r="I202" s="81">
        <f>VLOOKUP(A202,'Status Report'!B:AD,29,0)</f>
        <v>77</v>
      </c>
      <c r="J202" s="30">
        <f>VLOOKUP(K202,[1]Diversen!$A:$B,2,0)</f>
        <v>100051</v>
      </c>
      <c r="K202" s="30" t="str">
        <f>VLOOKUP(A202,'Status Report'!B:T,19,0)</f>
        <v>Promocean The Netherlands BV</v>
      </c>
      <c r="L202" s="82">
        <f>VLOOKUP(A202,'Status Report'!B:AG,32,0)</f>
        <v>56.69</v>
      </c>
      <c r="M202" s="82">
        <f>VLOOKUP(A202,'Status Report'!B:AI,34,0)</f>
        <v>58.71</v>
      </c>
      <c r="N202" s="39">
        <f>VLOOKUP(A202,'Status Report'!B:AP,41,0)</f>
        <v>1</v>
      </c>
      <c r="O202" s="33" t="str">
        <f>VLOOKUP(A202,'Status Report'!B:AQ,42,0)</f>
        <v>FOB Ningbo</v>
      </c>
      <c r="P202" s="33" t="str">
        <f>VLOOKUP(A202,'Status Report'!B:AR,43,0)</f>
        <v>DAP Yantian</v>
      </c>
      <c r="Q202" s="38">
        <f t="shared" ca="1" si="12"/>
        <v>45848</v>
      </c>
      <c r="R202" s="38">
        <f t="shared" ca="1" si="13"/>
        <v>45918</v>
      </c>
      <c r="S202" s="38">
        <f ca="1">Q202+I202</f>
        <v>45925</v>
      </c>
      <c r="T202" s="69"/>
    </row>
    <row r="203" spans="1:20" x14ac:dyDescent="0.25">
      <c r="A203" s="30">
        <v>88026543</v>
      </c>
      <c r="B203" s="30" t="s">
        <v>358</v>
      </c>
      <c r="C203" s="80">
        <f>VLOOKUP(A203,'Status Report'!B:G,6,0)</f>
        <v>612</v>
      </c>
      <c r="D203" s="118">
        <f>VLOOKUP(A203,'Supply Chain'!A:E,5,0)</f>
        <v>612</v>
      </c>
      <c r="E203" s="30">
        <f>VLOOKUP(A203,'Supply Chain'!A:F,6,0)</f>
        <v>0</v>
      </c>
      <c r="F203" s="30">
        <f>VLOOKUP(A203,'Supply Chain'!A:G,7,0)</f>
        <v>0</v>
      </c>
      <c r="G203" s="84"/>
      <c r="H203" s="81">
        <f>VLOOKUP(A203,'Status Report'!B:AC,28,0)</f>
        <v>70</v>
      </c>
      <c r="I203" s="81">
        <f>VLOOKUP(A203,'Status Report'!B:AD,29,0)</f>
        <v>77</v>
      </c>
      <c r="J203" s="30">
        <f>VLOOKUP(K203,[1]Diversen!$A:$B,2,0)</f>
        <v>100051</v>
      </c>
      <c r="K203" s="30" t="str">
        <f>VLOOKUP(A203,'Status Report'!B:T,19,0)</f>
        <v>Promocean The Netherlands BV</v>
      </c>
      <c r="L203" s="82">
        <f>VLOOKUP(A203,'Status Report'!B:AG,32,0)</f>
        <v>37.81</v>
      </c>
      <c r="M203" s="82">
        <f>VLOOKUP(A203,'Status Report'!B:AI,34,0)</f>
        <v>38.07</v>
      </c>
      <c r="N203" s="39">
        <f>VLOOKUP(A203,'Status Report'!B:AP,41,0)</f>
        <v>3</v>
      </c>
      <c r="O203" s="33" t="str">
        <f>VLOOKUP(A203,'Status Report'!B:AQ,42,0)</f>
        <v>FOB Shenzhen</v>
      </c>
      <c r="P203" s="33" t="str">
        <f>VLOOKUP(A203,'Status Report'!B:AR,43,0)</f>
        <v>DAP Yantian</v>
      </c>
      <c r="Q203" s="38">
        <f t="shared" ca="1" si="12"/>
        <v>45848</v>
      </c>
      <c r="R203" s="38">
        <f t="shared" ca="1" si="13"/>
        <v>45918</v>
      </c>
      <c r="S203" s="38">
        <f ca="1">Q203+I203</f>
        <v>45925</v>
      </c>
      <c r="T203" s="69"/>
    </row>
    <row r="204" spans="1:20" x14ac:dyDescent="0.25">
      <c r="A204" s="30">
        <v>88026544</v>
      </c>
      <c r="B204" s="30" t="s">
        <v>359</v>
      </c>
      <c r="C204" s="80">
        <f>VLOOKUP(A204,'Status Report'!B:G,6,0)</f>
        <v>140</v>
      </c>
      <c r="D204" s="118">
        <f>VLOOKUP(A204,'Supply Chain'!A:E,5,0)</f>
        <v>120</v>
      </c>
      <c r="E204" s="30">
        <f>VLOOKUP(A204,'Supply Chain'!A:F,6,0)</f>
        <v>20</v>
      </c>
      <c r="F204" s="30">
        <f>VLOOKUP(A204,'Supply Chain'!A:G,7,0)</f>
        <v>0</v>
      </c>
      <c r="G204" s="84"/>
      <c r="H204" s="81">
        <f>VLOOKUP(A204,'Status Report'!B:AC,28,0)</f>
        <v>77</v>
      </c>
      <c r="I204" s="81">
        <f>VLOOKUP(A204,'Status Report'!B:AD,29,0)</f>
        <v>84</v>
      </c>
      <c r="J204" s="30">
        <f>VLOOKUP(K204,[1]Diversen!$A:$B,2,0)</f>
        <v>100051</v>
      </c>
      <c r="K204" s="30" t="str">
        <f>VLOOKUP(A204,'Status Report'!B:T,19,0)</f>
        <v>Promocean The Netherlands BV</v>
      </c>
      <c r="L204" s="82">
        <f>VLOOKUP(A204,'Status Report'!B:AG,32,0)</f>
        <v>56.36</v>
      </c>
      <c r="M204" s="82">
        <f>VLOOKUP(A204,'Status Report'!B:AI,34,0)</f>
        <v>59.83</v>
      </c>
      <c r="N204" s="39">
        <f>VLOOKUP(A204,'Status Report'!B:AP,41,0)</f>
        <v>1</v>
      </c>
      <c r="O204" s="33" t="str">
        <f>VLOOKUP(A204,'Status Report'!B:AQ,42,0)</f>
        <v>FOB Xiamen</v>
      </c>
      <c r="P204" s="33" t="str">
        <f>VLOOKUP(A204,'Status Report'!B:AR,43,0)</f>
        <v>DAP Yantian</v>
      </c>
      <c r="Q204" s="38">
        <f t="shared" ca="1" si="12"/>
        <v>45848</v>
      </c>
      <c r="R204" s="38">
        <f t="shared" ca="1" si="13"/>
        <v>45925</v>
      </c>
      <c r="S204" s="38">
        <f ca="1">Q204+I204</f>
        <v>45932</v>
      </c>
      <c r="T204" s="69"/>
    </row>
    <row r="205" spans="1:20" x14ac:dyDescent="0.25">
      <c r="A205" s="30">
        <v>88026546</v>
      </c>
      <c r="B205" s="30" t="s">
        <v>360</v>
      </c>
      <c r="C205" s="80">
        <f>VLOOKUP(A205,'Status Report'!B:G,6,0)</f>
        <v>2</v>
      </c>
      <c r="D205" s="118">
        <f>VLOOKUP(A205,'Supply Chain'!A:E,5,0)</f>
        <v>2</v>
      </c>
      <c r="E205" s="30">
        <f>VLOOKUP(A205,'Supply Chain'!A:F,6,0)</f>
        <v>0</v>
      </c>
      <c r="F205" s="30">
        <f>VLOOKUP(A205,'Supply Chain'!A:G,7,0)</f>
        <v>0</v>
      </c>
      <c r="G205" s="84"/>
      <c r="H205" s="81">
        <f>VLOOKUP(A205,'Status Report'!B:AC,28,0)</f>
        <v>70</v>
      </c>
      <c r="I205" s="81">
        <f>VLOOKUP(A205,'Status Report'!B:AD,29,0)</f>
        <v>70</v>
      </c>
      <c r="J205" s="30">
        <f>VLOOKUP(K205,[1]Diversen!$A:$B,2,0)</f>
        <v>100051</v>
      </c>
      <c r="K205" s="30" t="str">
        <f>VLOOKUP(A205,'Status Report'!B:T,19,0)</f>
        <v>Promocean The Netherlands BV</v>
      </c>
      <c r="L205" s="82">
        <f>VLOOKUP(A205,'Status Report'!B:AG,32,0)</f>
        <v>31.19</v>
      </c>
      <c r="M205" s="82">
        <f>VLOOKUP(A205,'Status Report'!B:AI,34,0)</f>
        <v>33.061400000000006</v>
      </c>
      <c r="N205" s="39">
        <f>VLOOKUP(A205,'Status Report'!B:AP,41,0)</f>
        <v>1</v>
      </c>
      <c r="O205" s="33" t="str">
        <f>VLOOKUP(A205,'Status Report'!B:AQ,42,0)</f>
        <v>FOB Chittagong</v>
      </c>
      <c r="P205" s="33"/>
      <c r="Q205" s="38">
        <f t="shared" ca="1" si="12"/>
        <v>45848</v>
      </c>
      <c r="R205" s="38">
        <f t="shared" ca="1" si="13"/>
        <v>45918</v>
      </c>
      <c r="S205" s="38"/>
      <c r="T205" s="69"/>
    </row>
    <row r="206" spans="1:20" x14ac:dyDescent="0.25">
      <c r="A206" s="30">
        <v>88026547</v>
      </c>
      <c r="B206" s="30" t="s">
        <v>361</v>
      </c>
      <c r="C206" s="80">
        <f>VLOOKUP(A206,'Status Report'!B:G,6,0)</f>
        <v>10</v>
      </c>
      <c r="D206" s="118">
        <f>VLOOKUP(A206,'Supply Chain'!A:E,5,0)</f>
        <v>10</v>
      </c>
      <c r="E206" s="30">
        <f>VLOOKUP(A206,'Supply Chain'!A:F,6,0)</f>
        <v>0</v>
      </c>
      <c r="F206" s="30">
        <f>VLOOKUP(A206,'Supply Chain'!A:G,7,0)</f>
        <v>0</v>
      </c>
      <c r="G206" s="84"/>
      <c r="H206" s="81">
        <f>VLOOKUP(A206,'Status Report'!B:AC,28,0)</f>
        <v>70</v>
      </c>
      <c r="I206" s="81">
        <f>VLOOKUP(A206,'Status Report'!B:AD,29,0)</f>
        <v>70</v>
      </c>
      <c r="J206" s="30">
        <f>VLOOKUP(K206,[1]Diversen!$A:$B,2,0)</f>
        <v>100051</v>
      </c>
      <c r="K206" s="30" t="str">
        <f>VLOOKUP(A206,'Status Report'!B:T,19,0)</f>
        <v>Promocean The Netherlands BV</v>
      </c>
      <c r="L206" s="82">
        <f>VLOOKUP(A206,'Status Report'!B:AG,32,0)</f>
        <v>31.19</v>
      </c>
      <c r="M206" s="82">
        <f>VLOOKUP(A206,'Status Report'!B:AI,34,0)</f>
        <v>33.061400000000006</v>
      </c>
      <c r="N206" s="39">
        <f>VLOOKUP(A206,'Status Report'!B:AP,41,0)</f>
        <v>1</v>
      </c>
      <c r="O206" s="33" t="str">
        <f>VLOOKUP(A206,'Status Report'!B:AQ,42,0)</f>
        <v>FOB Chittagong</v>
      </c>
      <c r="P206" s="33"/>
      <c r="Q206" s="38">
        <f t="shared" ca="1" si="12"/>
        <v>45848</v>
      </c>
      <c r="R206" s="38">
        <f t="shared" ca="1" si="13"/>
        <v>45918</v>
      </c>
      <c r="S206" s="38"/>
      <c r="T206" s="69"/>
    </row>
    <row r="207" spans="1:20" x14ac:dyDescent="0.25">
      <c r="A207" s="30">
        <v>88026548</v>
      </c>
      <c r="B207" s="30" t="s">
        <v>362</v>
      </c>
      <c r="C207" s="80">
        <f>VLOOKUP(A207,'Status Report'!B:G,6,0)</f>
        <v>12</v>
      </c>
      <c r="D207" s="118">
        <f>VLOOKUP(A207,'Supply Chain'!A:E,5,0)</f>
        <v>12</v>
      </c>
      <c r="E207" s="30">
        <f>VLOOKUP(A207,'Supply Chain'!A:F,6,0)</f>
        <v>0</v>
      </c>
      <c r="F207" s="30">
        <f>VLOOKUP(A207,'Supply Chain'!A:G,7,0)</f>
        <v>0</v>
      </c>
      <c r="G207" s="84"/>
      <c r="H207" s="81">
        <f>VLOOKUP(A207,'Status Report'!B:AC,28,0)</f>
        <v>70</v>
      </c>
      <c r="I207" s="81">
        <f>VLOOKUP(A207,'Status Report'!B:AD,29,0)</f>
        <v>70</v>
      </c>
      <c r="J207" s="30">
        <f>VLOOKUP(K207,[1]Diversen!$A:$B,2,0)</f>
        <v>100051</v>
      </c>
      <c r="K207" s="30" t="str">
        <f>VLOOKUP(A207,'Status Report'!B:T,19,0)</f>
        <v>Promocean The Netherlands BV</v>
      </c>
      <c r="L207" s="82">
        <f>VLOOKUP(A207,'Status Report'!B:AG,32,0)</f>
        <v>31.19</v>
      </c>
      <c r="M207" s="82">
        <f>VLOOKUP(A207,'Status Report'!B:AI,34,0)</f>
        <v>33.061400000000006</v>
      </c>
      <c r="N207" s="39">
        <f>VLOOKUP(A207,'Status Report'!B:AP,41,0)</f>
        <v>1</v>
      </c>
      <c r="O207" s="33" t="str">
        <f>VLOOKUP(A207,'Status Report'!B:AQ,42,0)</f>
        <v>FOB Chittagong</v>
      </c>
      <c r="P207" s="33"/>
      <c r="Q207" s="38">
        <f t="shared" ca="1" si="12"/>
        <v>45848</v>
      </c>
      <c r="R207" s="38">
        <f t="shared" ca="1" si="13"/>
        <v>45918</v>
      </c>
      <c r="S207" s="38"/>
    </row>
    <row r="208" spans="1:20" x14ac:dyDescent="0.25">
      <c r="A208" s="30">
        <v>88026549</v>
      </c>
      <c r="B208" s="30" t="s">
        <v>363</v>
      </c>
      <c r="C208" s="80">
        <f>VLOOKUP(A208,'Status Report'!B:G,6,0)</f>
        <v>13</v>
      </c>
      <c r="D208" s="118">
        <f>VLOOKUP(A208,'Supply Chain'!A:E,5,0)</f>
        <v>13</v>
      </c>
      <c r="E208" s="30">
        <f>VLOOKUP(A208,'Supply Chain'!A:F,6,0)</f>
        <v>0</v>
      </c>
      <c r="F208" s="30">
        <f>VLOOKUP(A208,'Supply Chain'!A:G,7,0)</f>
        <v>0</v>
      </c>
      <c r="G208" s="84"/>
      <c r="H208" s="81">
        <f>VLOOKUP(A208,'Status Report'!B:AC,28,0)</f>
        <v>70</v>
      </c>
      <c r="I208" s="81">
        <f>VLOOKUP(A208,'Status Report'!B:AD,29,0)</f>
        <v>70</v>
      </c>
      <c r="J208" s="30">
        <f>VLOOKUP(K208,[1]Diversen!$A:$B,2,0)</f>
        <v>100051</v>
      </c>
      <c r="K208" s="30" t="str">
        <f>VLOOKUP(A208,'Status Report'!B:T,19,0)</f>
        <v>Promocean The Netherlands BV</v>
      </c>
      <c r="L208" s="82">
        <f>VLOOKUP(A208,'Status Report'!B:AG,32,0)</f>
        <v>31.19</v>
      </c>
      <c r="M208" s="82">
        <f>VLOOKUP(A208,'Status Report'!B:AI,34,0)</f>
        <v>33.061400000000006</v>
      </c>
      <c r="N208" s="39">
        <f>VLOOKUP(A208,'Status Report'!B:AP,41,0)</f>
        <v>1</v>
      </c>
      <c r="O208" s="33" t="str">
        <f>VLOOKUP(A208,'Status Report'!B:AQ,42,0)</f>
        <v>FOB Chittagong</v>
      </c>
      <c r="P208" s="33"/>
      <c r="Q208" s="38">
        <f t="shared" ca="1" si="12"/>
        <v>45848</v>
      </c>
      <c r="R208" s="38">
        <f t="shared" ca="1" si="13"/>
        <v>45918</v>
      </c>
      <c r="S208" s="38"/>
    </row>
    <row r="209" spans="1:19" x14ac:dyDescent="0.25">
      <c r="A209" s="30">
        <v>88026550</v>
      </c>
      <c r="B209" s="30" t="s">
        <v>364</v>
      </c>
      <c r="C209" s="80">
        <f>VLOOKUP(A209,'Status Report'!B:G,6,0)</f>
        <v>98</v>
      </c>
      <c r="D209" s="118">
        <f>VLOOKUP(A209,'Supply Chain'!A:E,5,0)</f>
        <v>83</v>
      </c>
      <c r="E209" s="30">
        <f>VLOOKUP(A209,'Supply Chain'!A:F,6,0)</f>
        <v>15</v>
      </c>
      <c r="F209" s="30">
        <f>VLOOKUP(A209,'Supply Chain'!A:G,7,0)</f>
        <v>0</v>
      </c>
      <c r="G209" s="84"/>
      <c r="H209" s="81">
        <f>VLOOKUP(A209,'Status Report'!B:AC,28,0)</f>
        <v>70</v>
      </c>
      <c r="I209" s="81">
        <f>VLOOKUP(A209,'Status Report'!B:AD,29,0)</f>
        <v>77</v>
      </c>
      <c r="J209" s="30">
        <f>VLOOKUP(K209,[1]Diversen!$A:$B,2,0)</f>
        <v>100051</v>
      </c>
      <c r="K209" s="30" t="str">
        <f>VLOOKUP(A209,'Status Report'!B:T,19,0)</f>
        <v>Promocean The Netherlands BV</v>
      </c>
      <c r="L209" s="82">
        <f>VLOOKUP(A209,'Status Report'!B:AG,32,0)</f>
        <v>49.26</v>
      </c>
      <c r="M209" s="82">
        <f>VLOOKUP(A209,'Status Report'!B:AI,34,0)</f>
        <v>50.99</v>
      </c>
      <c r="N209" s="39">
        <f>VLOOKUP(A209,'Status Report'!B:AP,41,0)</f>
        <v>1</v>
      </c>
      <c r="O209" s="33" t="str">
        <f>VLOOKUP(A209,'Status Report'!B:AQ,42,0)</f>
        <v>FOB Shenzhen</v>
      </c>
      <c r="P209" s="33" t="str">
        <f>VLOOKUP(A209,'Status Report'!B:AR,43,0)</f>
        <v>DAP Yantian</v>
      </c>
      <c r="Q209" s="38">
        <f t="shared" ca="1" si="12"/>
        <v>45848</v>
      </c>
      <c r="R209" s="38">
        <f t="shared" ca="1" si="13"/>
        <v>45918</v>
      </c>
      <c r="S209" s="38">
        <f ca="1">Q209+I209</f>
        <v>45925</v>
      </c>
    </row>
    <row r="210" spans="1:19" x14ac:dyDescent="0.25">
      <c r="A210" s="30">
        <v>88026552</v>
      </c>
      <c r="B210" s="30" t="s">
        <v>365</v>
      </c>
      <c r="C210" s="80">
        <f>VLOOKUP(A210,'Status Report'!B:G,6,0)</f>
        <v>1</v>
      </c>
      <c r="D210" s="118">
        <v>1</v>
      </c>
      <c r="E210" s="30">
        <f>VLOOKUP(A210,'Supply Chain'!A:F,6,0)</f>
        <v>0</v>
      </c>
      <c r="F210" s="30">
        <f>VLOOKUP(A210,'Supply Chain'!A:G,7,0)</f>
        <v>0</v>
      </c>
      <c r="G210" s="84"/>
      <c r="H210" s="81">
        <f>VLOOKUP(A210,'Status Report'!B:AC,28,0)</f>
        <v>70</v>
      </c>
      <c r="I210" s="81">
        <f>VLOOKUP(A210,'Status Report'!B:AD,29,0)</f>
        <v>70</v>
      </c>
      <c r="J210" s="30">
        <f>VLOOKUP(K210,[1]Diversen!$A:$B,2,0)</f>
        <v>100051</v>
      </c>
      <c r="K210" s="30" t="str">
        <f>VLOOKUP(A210,'Status Report'!B:T,19,0)</f>
        <v>Promocean The Netherlands BV</v>
      </c>
      <c r="L210" s="82">
        <f>VLOOKUP(A210,'Status Report'!B:AG,32,0)</f>
        <v>23.41</v>
      </c>
      <c r="M210" s="82">
        <f>VLOOKUP(A210,'Status Report'!B:AI,34,0)</f>
        <v>24.814600000000002</v>
      </c>
      <c r="N210" s="39">
        <f>VLOOKUP(A210,'Status Report'!B:AP,41,0)</f>
        <v>1</v>
      </c>
      <c r="O210" s="33" t="str">
        <f>VLOOKUP(A210,'Status Report'!B:AQ,42,0)</f>
        <v>FOB Chittagong</v>
      </c>
      <c r="P210" s="33"/>
      <c r="Q210" s="38">
        <f t="shared" ca="1" si="12"/>
        <v>45848</v>
      </c>
      <c r="R210" s="38">
        <f t="shared" ca="1" si="13"/>
        <v>45918</v>
      </c>
      <c r="S210" s="38"/>
    </row>
    <row r="211" spans="1:19" x14ac:dyDescent="0.25">
      <c r="A211" s="30">
        <v>88026553</v>
      </c>
      <c r="B211" s="30" t="s">
        <v>366</v>
      </c>
      <c r="C211" s="80">
        <f>VLOOKUP(A211,'Status Report'!B:G,6,0)</f>
        <v>10</v>
      </c>
      <c r="D211" s="118">
        <f>VLOOKUP(A211,'Supply Chain'!A:E,5,0)</f>
        <v>10</v>
      </c>
      <c r="E211" s="30">
        <f>VLOOKUP(A211,'Supply Chain'!A:F,6,0)</f>
        <v>0</v>
      </c>
      <c r="F211" s="30">
        <f>VLOOKUP(A211,'Supply Chain'!A:G,7,0)</f>
        <v>0</v>
      </c>
      <c r="G211" s="84"/>
      <c r="H211" s="81">
        <f>VLOOKUP(A211,'Status Report'!B:AC,28,0)</f>
        <v>70</v>
      </c>
      <c r="I211" s="81">
        <f>VLOOKUP(A211,'Status Report'!B:AD,29,0)</f>
        <v>70</v>
      </c>
      <c r="J211" s="30">
        <f>VLOOKUP(K211,[1]Diversen!$A:$B,2,0)</f>
        <v>100051</v>
      </c>
      <c r="K211" s="30" t="str">
        <f>VLOOKUP(A211,'Status Report'!B:T,19,0)</f>
        <v>Promocean The Netherlands BV</v>
      </c>
      <c r="L211" s="82">
        <f>VLOOKUP(A211,'Status Report'!B:AG,32,0)</f>
        <v>23.41</v>
      </c>
      <c r="M211" s="82">
        <f>VLOOKUP(A211,'Status Report'!B:AI,34,0)</f>
        <v>24.814600000000002</v>
      </c>
      <c r="N211" s="39">
        <f>VLOOKUP(A211,'Status Report'!B:AP,41,0)</f>
        <v>1</v>
      </c>
      <c r="O211" s="33" t="str">
        <f>VLOOKUP(A211,'Status Report'!B:AQ,42,0)</f>
        <v>FOB Chittagong</v>
      </c>
      <c r="P211" s="33"/>
      <c r="Q211" s="38">
        <f t="shared" ca="1" si="12"/>
        <v>45848</v>
      </c>
      <c r="R211" s="38">
        <f t="shared" ca="1" si="13"/>
        <v>45918</v>
      </c>
      <c r="S211" s="38"/>
    </row>
    <row r="212" spans="1:19" x14ac:dyDescent="0.25">
      <c r="A212" s="30">
        <v>88026554</v>
      </c>
      <c r="B212" s="30" t="s">
        <v>367</v>
      </c>
      <c r="C212" s="80">
        <f>VLOOKUP(A212,'Status Report'!B:G,6,0)</f>
        <v>10</v>
      </c>
      <c r="D212" s="118">
        <f>VLOOKUP(A212,'Supply Chain'!A:E,5,0)</f>
        <v>10</v>
      </c>
      <c r="E212" s="30">
        <f>VLOOKUP(A212,'Supply Chain'!A:F,6,0)</f>
        <v>0</v>
      </c>
      <c r="F212" s="30">
        <f>VLOOKUP(A212,'Supply Chain'!A:G,7,0)</f>
        <v>0</v>
      </c>
      <c r="G212" s="84"/>
      <c r="H212" s="81">
        <f>VLOOKUP(A212,'Status Report'!B:AC,28,0)</f>
        <v>70</v>
      </c>
      <c r="I212" s="81">
        <f>VLOOKUP(A212,'Status Report'!B:AD,29,0)</f>
        <v>70</v>
      </c>
      <c r="J212" s="30">
        <f>VLOOKUP(K212,[1]Diversen!$A:$B,2,0)</f>
        <v>100051</v>
      </c>
      <c r="K212" s="30" t="str">
        <f>VLOOKUP(A212,'Status Report'!B:T,19,0)</f>
        <v>Promocean The Netherlands BV</v>
      </c>
      <c r="L212" s="82">
        <f>VLOOKUP(A212,'Status Report'!B:AG,32,0)</f>
        <v>23.41</v>
      </c>
      <c r="M212" s="82">
        <f>VLOOKUP(A212,'Status Report'!B:AI,34,0)</f>
        <v>24.814600000000002</v>
      </c>
      <c r="N212" s="39">
        <f>VLOOKUP(A212,'Status Report'!B:AP,41,0)</f>
        <v>1</v>
      </c>
      <c r="O212" s="33" t="str">
        <f>VLOOKUP(A212,'Status Report'!B:AQ,42,0)</f>
        <v>FOB Chittagong</v>
      </c>
      <c r="P212" s="33"/>
      <c r="Q212" s="38">
        <f t="shared" ca="1" si="12"/>
        <v>45848</v>
      </c>
      <c r="R212" s="38">
        <f t="shared" ca="1" si="13"/>
        <v>45918</v>
      </c>
      <c r="S212" s="38"/>
    </row>
    <row r="213" spans="1:19" x14ac:dyDescent="0.25">
      <c r="A213" s="30">
        <v>88026555</v>
      </c>
      <c r="B213" s="30" t="s">
        <v>368</v>
      </c>
      <c r="C213" s="80">
        <f>VLOOKUP(A213,'Status Report'!B:G,6,0)</f>
        <v>11</v>
      </c>
      <c r="D213" s="118">
        <f>VLOOKUP(A213,'Supply Chain'!A:E,5,0)</f>
        <v>11</v>
      </c>
      <c r="E213" s="30">
        <f>VLOOKUP(A213,'Supply Chain'!A:F,6,0)</f>
        <v>0</v>
      </c>
      <c r="F213" s="30">
        <f>VLOOKUP(A213,'Supply Chain'!A:G,7,0)</f>
        <v>0</v>
      </c>
      <c r="G213" s="84"/>
      <c r="H213" s="81">
        <f>VLOOKUP(A213,'Status Report'!B:AC,28,0)</f>
        <v>70</v>
      </c>
      <c r="I213" s="81">
        <f>VLOOKUP(A213,'Status Report'!B:AD,29,0)</f>
        <v>70</v>
      </c>
      <c r="J213" s="30">
        <f>VLOOKUP(K213,[1]Diversen!$A:$B,2,0)</f>
        <v>100051</v>
      </c>
      <c r="K213" s="30" t="str">
        <f>VLOOKUP(A213,'Status Report'!B:T,19,0)</f>
        <v>Promocean The Netherlands BV</v>
      </c>
      <c r="L213" s="82">
        <f>VLOOKUP(A213,'Status Report'!B:AG,32,0)</f>
        <v>23.41</v>
      </c>
      <c r="M213" s="82">
        <f>VLOOKUP(A213,'Status Report'!B:AI,34,0)</f>
        <v>24.814600000000002</v>
      </c>
      <c r="N213" s="39">
        <f>VLOOKUP(A213,'Status Report'!B:AP,41,0)</f>
        <v>1</v>
      </c>
      <c r="O213" s="33" t="str">
        <f>VLOOKUP(A213,'Status Report'!B:AQ,42,0)</f>
        <v>FOB Chittagong</v>
      </c>
      <c r="P213" s="33"/>
      <c r="Q213" s="38">
        <f t="shared" ca="1" si="12"/>
        <v>45848</v>
      </c>
      <c r="R213" s="38">
        <f t="shared" ca="1" si="13"/>
        <v>45918</v>
      </c>
      <c r="S213" s="38"/>
    </row>
    <row r="214" spans="1:19" x14ac:dyDescent="0.25">
      <c r="A214" s="30">
        <v>88026575</v>
      </c>
      <c r="B214" s="30" t="s">
        <v>383</v>
      </c>
      <c r="C214" s="80">
        <f>VLOOKUP(A214,'Status Report'!B:G,6,0)</f>
        <v>169</v>
      </c>
      <c r="D214" s="118">
        <f>VLOOKUP(A214,'Supply Chain'!A:E,5,0)</f>
        <v>139</v>
      </c>
      <c r="E214" s="30">
        <f>VLOOKUP(A214,'Supply Chain'!A:F,6,0)</f>
        <v>30</v>
      </c>
      <c r="F214" s="30">
        <f>VLOOKUP(A214,'Supply Chain'!A:G,7,0)</f>
        <v>0</v>
      </c>
      <c r="G214" s="84"/>
      <c r="H214" s="81">
        <f>VLOOKUP(A214,'Status Report'!B:AC,28,0)</f>
        <v>77</v>
      </c>
      <c r="I214" s="81">
        <f>VLOOKUP(A214,'Status Report'!B:AD,29,0)</f>
        <v>84</v>
      </c>
      <c r="J214" s="30">
        <f>VLOOKUP(K214,[1]Diversen!$A:$B,2,0)</f>
        <v>100051</v>
      </c>
      <c r="K214" s="30" t="str">
        <f>VLOOKUP(A214,'Status Report'!B:T,19,0)</f>
        <v>Promocean The Netherlands BV</v>
      </c>
      <c r="L214" s="82">
        <f>VLOOKUP(A214,'Status Report'!B:AG,32,0)</f>
        <v>28.63</v>
      </c>
      <c r="M214" s="82">
        <f>VLOOKUP(A214,'Status Report'!B:AI,34,0)</f>
        <v>31.7</v>
      </c>
      <c r="N214" s="39">
        <f>VLOOKUP(A214,'Status Report'!B:AP,41,0)</f>
        <v>1</v>
      </c>
      <c r="O214" s="33" t="str">
        <f>VLOOKUP(A214,'Status Report'!B:AQ,42,0)</f>
        <v>FOB Shanghai</v>
      </c>
      <c r="P214" s="33" t="str">
        <f>VLOOKUP(A214,'Status Report'!B:AR,43,0)</f>
        <v>DAP Yantian</v>
      </c>
      <c r="Q214" s="38">
        <f t="shared" ca="1" si="12"/>
        <v>45848</v>
      </c>
      <c r="R214" s="38">
        <f t="shared" ca="1" si="13"/>
        <v>45925</v>
      </c>
      <c r="S214" s="38">
        <f t="shared" ref="S214:S219" ca="1" si="14">Q214+I214</f>
        <v>45932</v>
      </c>
    </row>
    <row r="215" spans="1:19" x14ac:dyDescent="0.25">
      <c r="A215" s="30">
        <v>88026576</v>
      </c>
      <c r="B215" s="30" t="s">
        <v>384</v>
      </c>
      <c r="C215" s="80">
        <f>VLOOKUP(A215,'Status Report'!B:G,6,0)</f>
        <v>714</v>
      </c>
      <c r="D215" s="118">
        <f>VLOOKUP(A215,'Supply Chain'!A:E,5,0)</f>
        <v>400</v>
      </c>
      <c r="E215" s="30">
        <f>VLOOKUP(A215,'Supply Chain'!A:F,6,0)</f>
        <v>314</v>
      </c>
      <c r="F215" s="30">
        <f>VLOOKUP(A215,'Supply Chain'!A:G,7,0)</f>
        <v>0</v>
      </c>
      <c r="G215" s="84"/>
      <c r="H215" s="81">
        <f>VLOOKUP(A215,'Status Report'!B:AC,28,0)</f>
        <v>77</v>
      </c>
      <c r="I215" s="81">
        <f>VLOOKUP(A215,'Status Report'!B:AD,29,0)</f>
        <v>84</v>
      </c>
      <c r="J215" s="30">
        <f>VLOOKUP(K215,[1]Diversen!$A:$B,2,0)</f>
        <v>100051</v>
      </c>
      <c r="K215" s="30" t="str">
        <f>VLOOKUP(A215,'Status Report'!B:T,19,0)</f>
        <v>Promocean The Netherlands BV</v>
      </c>
      <c r="L215" s="82">
        <f>VLOOKUP(A215,'Status Report'!B:AG,32,0)</f>
        <v>22.75</v>
      </c>
      <c r="M215" s="82">
        <f>VLOOKUP(A215,'Status Report'!B:AI,34,0)</f>
        <v>23.85</v>
      </c>
      <c r="N215" s="39">
        <f>VLOOKUP(A215,'Status Report'!B:AP,41,0)</f>
        <v>3</v>
      </c>
      <c r="O215" s="33" t="str">
        <f>VLOOKUP(A215,'Status Report'!B:AQ,42,0)</f>
        <v>FOB Shanghai</v>
      </c>
      <c r="P215" s="33" t="str">
        <f>VLOOKUP(A215,'Status Report'!B:AR,43,0)</f>
        <v>DAP Yantian</v>
      </c>
      <c r="Q215" s="38">
        <f t="shared" ca="1" si="12"/>
        <v>45848</v>
      </c>
      <c r="R215" s="38">
        <f t="shared" ca="1" si="13"/>
        <v>45925</v>
      </c>
      <c r="S215" s="38">
        <f t="shared" ca="1" si="14"/>
        <v>45932</v>
      </c>
    </row>
    <row r="216" spans="1:19" x14ac:dyDescent="0.25">
      <c r="A216" s="30">
        <v>88026625</v>
      </c>
      <c r="B216" s="30" t="s">
        <v>411</v>
      </c>
      <c r="C216" s="80">
        <f>VLOOKUP(A216,'Status Report'!B:G,6,0)</f>
        <v>144</v>
      </c>
      <c r="D216" s="118">
        <f>VLOOKUP(A216,'Supply Chain'!A:E,5,0)</f>
        <v>144</v>
      </c>
      <c r="E216" s="30">
        <f>VLOOKUP(A216,'Supply Chain'!A:F,6,0)</f>
        <v>0</v>
      </c>
      <c r="F216" s="30">
        <f>VLOOKUP(A216,'Supply Chain'!A:G,7,0)</f>
        <v>0</v>
      </c>
      <c r="G216" s="84"/>
      <c r="H216" s="81">
        <f>VLOOKUP(A216,'Status Report'!B:AC,28,0)</f>
        <v>70</v>
      </c>
      <c r="I216" s="81">
        <f>VLOOKUP(A216,'Status Report'!B:AD,29,0)</f>
        <v>77</v>
      </c>
      <c r="J216" s="30">
        <f>VLOOKUP(K216,[1]Diversen!$A:$B,2,0)</f>
        <v>100051</v>
      </c>
      <c r="K216" s="30" t="str">
        <f>VLOOKUP(A216,'Status Report'!B:T,19,0)</f>
        <v>Promocean The Netherlands BV</v>
      </c>
      <c r="L216" s="82">
        <f>VLOOKUP(A216,'Status Report'!B:AG,32,0)</f>
        <v>54.98</v>
      </c>
      <c r="M216" s="82">
        <f>VLOOKUP(A216,'Status Report'!B:AI,34,0)</f>
        <v>56</v>
      </c>
      <c r="N216" s="39">
        <f>VLOOKUP(A216,'Status Report'!B:AP,41,0)</f>
        <v>1</v>
      </c>
      <c r="O216" s="33" t="str">
        <f>VLOOKUP(A216,'Status Report'!B:AQ,42,0)</f>
        <v>FOB Shenzhen</v>
      </c>
      <c r="P216" s="33" t="str">
        <f>VLOOKUP(A216,'Status Report'!B:AR,43,0)</f>
        <v>DAP Yantian</v>
      </c>
      <c r="Q216" s="38">
        <f t="shared" ca="1" si="12"/>
        <v>45848</v>
      </c>
      <c r="R216" s="38">
        <f t="shared" ca="1" si="13"/>
        <v>45918</v>
      </c>
      <c r="S216" s="38">
        <f t="shared" ca="1" si="14"/>
        <v>45925</v>
      </c>
    </row>
    <row r="217" spans="1:19" x14ac:dyDescent="0.25">
      <c r="A217" s="115">
        <v>88026851</v>
      </c>
      <c r="B217" s="115" t="s">
        <v>463</v>
      </c>
      <c r="C217" s="80">
        <f>VLOOKUP(A217,'Status Report'!B:G,6,0)</f>
        <v>573</v>
      </c>
      <c r="D217" s="118">
        <f>VLOOKUP(A217,'Supply Chain'!A:E,5,0)+300</f>
        <v>573</v>
      </c>
      <c r="E217" s="30">
        <f>VLOOKUP(A217,'Supply Chain'!A:F,6,0)</f>
        <v>0</v>
      </c>
      <c r="F217" s="30">
        <f>VLOOKUP(A217,'Supply Chain'!A:G,7,0)</f>
        <v>0</v>
      </c>
      <c r="G217" s="84"/>
      <c r="H217" s="81">
        <f>VLOOKUP(A217,'Status Report'!B:AC,28,0)</f>
        <v>70</v>
      </c>
      <c r="I217" s="81">
        <f>VLOOKUP(A217,'Status Report'!B:AD,29,0)</f>
        <v>77</v>
      </c>
      <c r="J217" s="30">
        <f>VLOOKUP(K217,[1]Diversen!$A:$B,2,0)</f>
        <v>100051</v>
      </c>
      <c r="K217" s="30" t="str">
        <f>VLOOKUP(A217,'Status Report'!B:T,19,0)</f>
        <v>Promocean The Netherlands BV</v>
      </c>
      <c r="L217" s="82">
        <f>VLOOKUP(A217,'Status Report'!B:AG,32,0)</f>
        <v>57.48</v>
      </c>
      <c r="M217" s="82">
        <f>VLOOKUP(A217,'Status Report'!B:AI,34,0)</f>
        <v>57.48</v>
      </c>
      <c r="N217" s="39">
        <f>VLOOKUP(A217,'Status Report'!B:AP,41,0)</f>
        <v>2</v>
      </c>
      <c r="O217" s="33" t="str">
        <f>VLOOKUP(A217,'Status Report'!B:AQ,42,0)</f>
        <v>FOB Shenzhen</v>
      </c>
      <c r="P217" s="33" t="str">
        <f>VLOOKUP(A217,'Status Report'!B:AR,43,0)</f>
        <v>DAP Yantian</v>
      </c>
      <c r="Q217" s="38">
        <f t="shared" ca="1" si="12"/>
        <v>45848</v>
      </c>
      <c r="R217" s="38">
        <f t="shared" ca="1" si="13"/>
        <v>45918</v>
      </c>
      <c r="S217" s="38">
        <f t="shared" ca="1" si="14"/>
        <v>45925</v>
      </c>
    </row>
    <row r="218" spans="1:19" x14ac:dyDescent="0.25">
      <c r="A218" s="115">
        <v>88026853</v>
      </c>
      <c r="B218" s="115" t="s">
        <v>465</v>
      </c>
      <c r="C218" s="80">
        <f>VLOOKUP(A218,'Status Report'!B:G,6,0)</f>
        <v>229</v>
      </c>
      <c r="D218" s="118">
        <v>229</v>
      </c>
      <c r="E218" s="30">
        <f>VLOOKUP(A218,'Supply Chain'!A:F,6,0)</f>
        <v>0</v>
      </c>
      <c r="F218" s="30">
        <f>VLOOKUP(A218,'Supply Chain'!A:G,7,0)</f>
        <v>0</v>
      </c>
      <c r="G218" s="84"/>
      <c r="H218" s="81">
        <f>VLOOKUP(A218,'Status Report'!B:AC,28,0)</f>
        <v>70</v>
      </c>
      <c r="I218" s="81">
        <f>VLOOKUP(A218,'Status Report'!B:AD,29,0)</f>
        <v>77</v>
      </c>
      <c r="J218" s="30">
        <f>VLOOKUP(K218,[1]Diversen!$A:$B,2,0)</f>
        <v>100051</v>
      </c>
      <c r="K218" s="30" t="str">
        <f>VLOOKUP(A218,'Status Report'!B:T,19,0)</f>
        <v>Promocean The Netherlands BV</v>
      </c>
      <c r="L218" s="82">
        <f>VLOOKUP(A218,'Status Report'!B:AG,32,0)</f>
        <v>20.88</v>
      </c>
      <c r="M218" s="82">
        <f>VLOOKUP(A218,'Status Report'!B:AI,34,0)</f>
        <v>20.88</v>
      </c>
      <c r="N218" s="39">
        <f>VLOOKUP(A218,'Status Report'!B:AP,41,0)</f>
        <v>1</v>
      </c>
      <c r="O218" s="33" t="str">
        <f>VLOOKUP(A218,'Status Report'!B:AQ,42,0)</f>
        <v>FOB Shenzhen</v>
      </c>
      <c r="P218" s="33" t="str">
        <f>VLOOKUP(A218,'Status Report'!B:AR,43,0)</f>
        <v>DAP Yantian</v>
      </c>
      <c r="Q218" s="38">
        <f t="shared" ca="1" si="12"/>
        <v>45848</v>
      </c>
      <c r="R218" s="38">
        <f t="shared" ca="1" si="13"/>
        <v>45918</v>
      </c>
      <c r="S218" s="38">
        <f t="shared" ca="1" si="14"/>
        <v>45925</v>
      </c>
    </row>
    <row r="219" spans="1:19" x14ac:dyDescent="0.25">
      <c r="A219" s="115">
        <v>88026859</v>
      </c>
      <c r="B219" s="115" t="s">
        <v>470</v>
      </c>
      <c r="C219" s="80">
        <f>VLOOKUP(A219,'Status Report'!B:G,6,0)</f>
        <v>19</v>
      </c>
      <c r="D219" s="118">
        <v>19</v>
      </c>
      <c r="E219" s="30">
        <f>VLOOKUP(A219,'Supply Chain'!A:F,6,0)</f>
        <v>0</v>
      </c>
      <c r="F219" s="30">
        <f>VLOOKUP(A219,'Supply Chain'!A:G,7,0)</f>
        <v>0</v>
      </c>
      <c r="G219" s="84"/>
      <c r="H219" s="81">
        <f>VLOOKUP(A219,'Status Report'!B:AC,28,0)</f>
        <v>70</v>
      </c>
      <c r="I219" s="81">
        <f>VLOOKUP(A219,'Status Report'!B:AD,29,0)</f>
        <v>77</v>
      </c>
      <c r="J219" s="30">
        <f>VLOOKUP(K219,[1]Diversen!$A:$B,2,0)</f>
        <v>100051</v>
      </c>
      <c r="K219" s="30" t="str">
        <f>VLOOKUP(A219,'Status Report'!B:T,19,0)</f>
        <v>Promocean The Netherlands BV</v>
      </c>
      <c r="L219" s="82">
        <f>VLOOKUP(A219,'Status Report'!B:AG,32,0)</f>
        <v>35.619999999999997</v>
      </c>
      <c r="M219" s="82">
        <f>VLOOKUP(A219,'Status Report'!B:AI,34,0)</f>
        <v>40</v>
      </c>
      <c r="N219" s="39">
        <f>VLOOKUP(A219,'Status Report'!B:AP,41,0)</f>
        <v>1</v>
      </c>
      <c r="O219" s="33" t="str">
        <f>VLOOKUP(A219,'Status Report'!B:AQ,42,0)</f>
        <v>FOB Ningbo</v>
      </c>
      <c r="P219" s="33" t="str">
        <f>VLOOKUP(A219,'Status Report'!B:AR,43,0)</f>
        <v>DAP Yantian</v>
      </c>
      <c r="Q219" s="38">
        <f t="shared" ca="1" si="12"/>
        <v>45848</v>
      </c>
      <c r="R219" s="38">
        <f t="shared" ca="1" si="13"/>
        <v>45918</v>
      </c>
      <c r="S219" s="38">
        <f t="shared" ca="1" si="14"/>
        <v>45925</v>
      </c>
    </row>
    <row r="220" spans="1:19" x14ac:dyDescent="0.25">
      <c r="A220" s="115">
        <v>88026888</v>
      </c>
      <c r="B220" s="115" t="s">
        <v>480</v>
      </c>
      <c r="C220" s="80">
        <f>VLOOKUP(A220,'Status Report'!B:G,6,0)</f>
        <v>1019</v>
      </c>
      <c r="D220" s="118">
        <v>1019</v>
      </c>
      <c r="E220" s="30">
        <f>VLOOKUP(A220,'Supply Chain'!A:F,6,0)</f>
        <v>0</v>
      </c>
      <c r="F220" s="30">
        <f>VLOOKUP(A220,'Supply Chain'!A:G,7,0)</f>
        <v>0</v>
      </c>
      <c r="G220" s="84"/>
      <c r="H220" s="81">
        <f>VLOOKUP(A220,'Status Report'!B:AC,28,0)</f>
        <v>70</v>
      </c>
      <c r="I220" s="81">
        <f>VLOOKUP(A220,'Status Report'!B:AD,29,0)</f>
        <v>0</v>
      </c>
      <c r="J220" s="30">
        <f>VLOOKUP(K220,[1]Diversen!$A:$B,2,0)</f>
        <v>100051</v>
      </c>
      <c r="K220" s="30" t="str">
        <f>VLOOKUP(A220,'Status Report'!B:T,19,0)</f>
        <v>Promocean The Netherlands BV</v>
      </c>
      <c r="L220" s="82">
        <f>VLOOKUP(A220,'Status Report'!B:AG,32,0)</f>
        <v>46.86</v>
      </c>
      <c r="M220" s="82">
        <f>VLOOKUP(A220,'Status Report'!B:AI,34,0)</f>
        <v>0</v>
      </c>
      <c r="N220" s="39">
        <f>VLOOKUP(A220,'Status Report'!B:AP,41,0)</f>
        <v>3</v>
      </c>
      <c r="O220" s="33" t="str">
        <f>VLOOKUP(A220,'Status Report'!B:AQ,42,0)</f>
        <v>FOB Shenzhen</v>
      </c>
      <c r="P220" s="33"/>
      <c r="Q220" s="38">
        <f t="shared" ca="1" si="12"/>
        <v>45848</v>
      </c>
      <c r="R220" s="38">
        <f t="shared" ca="1" si="13"/>
        <v>45918</v>
      </c>
      <c r="S220" s="38"/>
    </row>
    <row r="221" spans="1:19" x14ac:dyDescent="0.25">
      <c r="A221" s="30">
        <v>88027050</v>
      </c>
      <c r="B221" s="30" t="s">
        <v>495</v>
      </c>
      <c r="C221" s="80">
        <f>VLOOKUP(A221,'Status Report'!B:G,6,0)</f>
        <v>11</v>
      </c>
      <c r="D221" s="118">
        <f>VLOOKUP(A221,'Supply Chain'!A:E,5,0)</f>
        <v>11</v>
      </c>
      <c r="E221" s="30">
        <f>VLOOKUP(A221,'Supply Chain'!A:F,6,0)</f>
        <v>0</v>
      </c>
      <c r="F221" s="30">
        <f>VLOOKUP(A221,'Supply Chain'!A:G,7,0)</f>
        <v>0</v>
      </c>
      <c r="G221" s="84"/>
      <c r="H221" s="81">
        <f>VLOOKUP(A221,'Status Report'!B:AC,28,0)</f>
        <v>77</v>
      </c>
      <c r="I221" s="81">
        <f>VLOOKUP(A221,'Status Report'!B:AD,29,0)</f>
        <v>84</v>
      </c>
      <c r="J221" s="30">
        <f>VLOOKUP(K221,[1]Diversen!$A:$B,2,0)</f>
        <v>100051</v>
      </c>
      <c r="K221" s="30" t="str">
        <f>VLOOKUP(A221,'Status Report'!B:T,19,0)</f>
        <v>Promocean The Netherlands BV</v>
      </c>
      <c r="L221" s="82">
        <f>VLOOKUP(A221,'Status Report'!B:AG,32,0)</f>
        <v>35.590000000000003</v>
      </c>
      <c r="M221" s="82">
        <f>VLOOKUP(A221,'Status Report'!B:AI,34,0)</f>
        <v>40</v>
      </c>
      <c r="N221" s="39">
        <f>VLOOKUP(A221,'Status Report'!B:AP,41,0)</f>
        <v>1</v>
      </c>
      <c r="O221" s="33" t="str">
        <f>VLOOKUP(A221,'Status Report'!B:AQ,42,0)</f>
        <v>FOB Ningbo</v>
      </c>
      <c r="P221" s="33" t="str">
        <f>VLOOKUP(A221,'Status Report'!B:AR,43,0)</f>
        <v>DAP Yantian</v>
      </c>
      <c r="Q221" s="38">
        <f t="shared" ca="1" si="12"/>
        <v>45848</v>
      </c>
      <c r="R221" s="38">
        <f t="shared" ca="1" si="13"/>
        <v>45925</v>
      </c>
      <c r="S221" s="38">
        <f ca="1">Q221+I221</f>
        <v>45932</v>
      </c>
    </row>
    <row r="222" spans="1:19" x14ac:dyDescent="0.25">
      <c r="A222" s="30">
        <v>88027055</v>
      </c>
      <c r="B222" s="30" t="s">
        <v>497</v>
      </c>
      <c r="C222" s="80">
        <f>VLOOKUP(A222,'Status Report'!B:G,6,0)</f>
        <v>2000</v>
      </c>
      <c r="D222" s="118">
        <v>2000</v>
      </c>
      <c r="E222" s="30">
        <f>VLOOKUP(A222,'Supply Chain'!A:F,6,0)</f>
        <v>0</v>
      </c>
      <c r="F222" s="30">
        <f>VLOOKUP(A222,'Supply Chain'!A:G,7,0)</f>
        <v>0</v>
      </c>
      <c r="G222" s="84"/>
      <c r="H222" s="81">
        <f>VLOOKUP(A222,'Status Report'!B:AC,28,0)</f>
        <v>77</v>
      </c>
      <c r="I222" s="81">
        <f>VLOOKUP(A222,'Status Report'!B:AD,29,0)</f>
        <v>84</v>
      </c>
      <c r="J222" s="30">
        <f>VLOOKUP(K222,[1]Diversen!$A:$B,2,0)</f>
        <v>100051</v>
      </c>
      <c r="K222" s="30" t="str">
        <f>VLOOKUP(A222,'Status Report'!B:T,19,0)</f>
        <v>Promocean The Netherlands BV</v>
      </c>
      <c r="L222" s="82">
        <f>VLOOKUP(A222,'Status Report'!B:AG,32,0)</f>
        <v>32.729999999999997</v>
      </c>
      <c r="M222" s="82">
        <f>VLOOKUP(A222,'Status Report'!B:AI,34,0)</f>
        <v>34.83</v>
      </c>
      <c r="N222" s="39">
        <f>VLOOKUP(A222,'Status Report'!B:AP,41,0)</f>
        <v>4</v>
      </c>
      <c r="O222" s="33" t="str">
        <f>VLOOKUP(A222,'Status Report'!B:AQ,42,0)</f>
        <v>FOB Xiamen</v>
      </c>
      <c r="P222" s="33" t="str">
        <f>VLOOKUP(A222,'Status Report'!B:AR,43,0)</f>
        <v>DAP Yantian</v>
      </c>
      <c r="Q222" s="38">
        <f t="shared" ca="1" si="12"/>
        <v>45848</v>
      </c>
      <c r="R222" s="38">
        <f t="shared" ca="1" si="13"/>
        <v>45925</v>
      </c>
      <c r="S222" s="38">
        <f ca="1">Q222+I222</f>
        <v>45932</v>
      </c>
    </row>
    <row r="223" spans="1:19" x14ac:dyDescent="0.25">
      <c r="A223" s="30">
        <v>88027056</v>
      </c>
      <c r="B223" s="30" t="s">
        <v>498</v>
      </c>
      <c r="C223" s="80">
        <f>VLOOKUP(A223,'Status Report'!B:G,6,0)</f>
        <v>516</v>
      </c>
      <c r="D223" s="118">
        <v>516</v>
      </c>
      <c r="E223" s="30">
        <f>VLOOKUP(A223,'Supply Chain'!A:F,6,0)</f>
        <v>0</v>
      </c>
      <c r="F223" s="30">
        <f>VLOOKUP(A223,'Supply Chain'!A:G,7,0)</f>
        <v>0</v>
      </c>
      <c r="G223" s="84"/>
      <c r="H223" s="81">
        <f>VLOOKUP(A223,'Status Report'!B:AC,28,0)</f>
        <v>70</v>
      </c>
      <c r="I223" s="81">
        <f>VLOOKUP(A223,'Status Report'!B:AD,29,0)</f>
        <v>112</v>
      </c>
      <c r="J223" s="30">
        <f>VLOOKUP(K223,[1]Diversen!$A:$B,2,0)</f>
        <v>100051</v>
      </c>
      <c r="K223" s="30" t="str">
        <f>VLOOKUP(A223,'Status Report'!B:T,19,0)</f>
        <v>Promocean The Netherlands BV</v>
      </c>
      <c r="L223" s="82">
        <f>VLOOKUP(A223,'Status Report'!B:AG,32,0)</f>
        <v>17.11</v>
      </c>
      <c r="M223" s="82">
        <f>VLOOKUP(A223,'Status Report'!B:AI,34,0)</f>
        <v>18.136600000000001</v>
      </c>
      <c r="N223" s="39">
        <f>VLOOKUP(A223,'Status Report'!B:AP,41,0)</f>
        <v>3</v>
      </c>
      <c r="O223" s="33" t="str">
        <f>VLOOKUP(A223,'Status Report'!B:AQ,42,0)</f>
        <v>DDP Den Bosch</v>
      </c>
      <c r="P223" s="33"/>
      <c r="Q223" s="38">
        <f t="shared" ca="1" si="12"/>
        <v>45848</v>
      </c>
      <c r="R223" s="38">
        <f t="shared" ca="1" si="13"/>
        <v>45918</v>
      </c>
      <c r="S223" s="38"/>
    </row>
    <row r="224" spans="1:19" x14ac:dyDescent="0.25">
      <c r="A224" s="30">
        <v>88027062</v>
      </c>
      <c r="B224" s="30" t="s">
        <v>500</v>
      </c>
      <c r="C224" s="80">
        <f>VLOOKUP(A224,'Status Report'!B:G,6,0)</f>
        <v>82</v>
      </c>
      <c r="D224" s="118">
        <v>82</v>
      </c>
      <c r="E224" s="30">
        <f>VLOOKUP(A224,'Supply Chain'!A:F,6,0)</f>
        <v>0</v>
      </c>
      <c r="F224" s="30">
        <f>VLOOKUP(A224,'Supply Chain'!A:G,7,0)</f>
        <v>0</v>
      </c>
      <c r="G224" s="84"/>
      <c r="H224" s="81">
        <f>VLOOKUP(A224,'Status Report'!B:AC,28,0)</f>
        <v>77</v>
      </c>
      <c r="I224" s="81">
        <f>VLOOKUP(A224,'Status Report'!B:AD,29,0)</f>
        <v>84</v>
      </c>
      <c r="J224" s="30">
        <f>VLOOKUP(K224,[1]Diversen!$A:$B,2,0)</f>
        <v>100051</v>
      </c>
      <c r="K224" s="30" t="str">
        <f>VLOOKUP(A224,'Status Report'!B:T,19,0)</f>
        <v>Promocean The Netherlands BV</v>
      </c>
      <c r="L224" s="82">
        <f>VLOOKUP(A224,'Status Report'!B:AG,32,0)</f>
        <v>33.72</v>
      </c>
      <c r="M224" s="82">
        <f>VLOOKUP(A224,'Status Report'!B:AI,34,0)</f>
        <v>36.200000000000003</v>
      </c>
      <c r="N224" s="39">
        <f>VLOOKUP(A224,'Status Report'!B:AP,41,0)</f>
        <v>1</v>
      </c>
      <c r="O224" s="33" t="str">
        <f>VLOOKUP(A224,'Status Report'!B:AQ,42,0)</f>
        <v>FOB Xiamen</v>
      </c>
      <c r="P224" s="33" t="str">
        <f>VLOOKUP(A224,'Status Report'!B:AR,43,0)</f>
        <v>DAP Yantian</v>
      </c>
      <c r="Q224" s="38">
        <f t="shared" ca="1" si="12"/>
        <v>45848</v>
      </c>
      <c r="R224" s="38">
        <f t="shared" ca="1" si="13"/>
        <v>45925</v>
      </c>
      <c r="S224" s="38">
        <f t="shared" ref="S224:S229" ca="1" si="15">Q224+I224</f>
        <v>45932</v>
      </c>
    </row>
    <row r="225" spans="1:19" x14ac:dyDescent="0.25">
      <c r="A225" s="30">
        <v>88027063</v>
      </c>
      <c r="B225" s="30" t="s">
        <v>501</v>
      </c>
      <c r="C225" s="80">
        <f>VLOOKUP(A225,'Status Report'!B:G,6,0)</f>
        <v>15</v>
      </c>
      <c r="D225" s="118">
        <f>VLOOKUP(A225,'Supply Chain'!A:E,5,0)</f>
        <v>15</v>
      </c>
      <c r="E225" s="30">
        <f>VLOOKUP(A225,'Supply Chain'!A:F,6,0)</f>
        <v>0</v>
      </c>
      <c r="F225" s="30">
        <f>VLOOKUP(A225,'Supply Chain'!A:G,7,0)</f>
        <v>0</v>
      </c>
      <c r="G225" s="84"/>
      <c r="H225" s="81">
        <f>VLOOKUP(A225,'Status Report'!B:AC,28,0)</f>
        <v>77</v>
      </c>
      <c r="I225" s="81">
        <f>VLOOKUP(A225,'Status Report'!B:AD,29,0)</f>
        <v>84</v>
      </c>
      <c r="J225" s="30">
        <f>VLOOKUP(K225,[1]Diversen!$A:$B,2,0)</f>
        <v>100051</v>
      </c>
      <c r="K225" s="30" t="str">
        <f>VLOOKUP(A225,'Status Report'!B:T,19,0)</f>
        <v>Promocean The Netherlands BV</v>
      </c>
      <c r="L225" s="82">
        <f>VLOOKUP(A225,'Status Report'!B:AG,32,0)</f>
        <v>33.96</v>
      </c>
      <c r="M225" s="82">
        <f>VLOOKUP(A225,'Status Report'!B:AI,34,0)</f>
        <v>37.92</v>
      </c>
      <c r="N225" s="39">
        <f>VLOOKUP(A225,'Status Report'!B:AP,41,0)</f>
        <v>1</v>
      </c>
      <c r="O225" s="33" t="str">
        <f>VLOOKUP(A225,'Status Report'!B:AQ,42,0)</f>
        <v>FOB Xiamen</v>
      </c>
      <c r="P225" s="33" t="str">
        <f>VLOOKUP(A225,'Status Report'!B:AR,43,0)</f>
        <v>DAP Yantian</v>
      </c>
      <c r="Q225" s="38">
        <f t="shared" ca="1" si="12"/>
        <v>45848</v>
      </c>
      <c r="R225" s="38">
        <f t="shared" ca="1" si="13"/>
        <v>45925</v>
      </c>
      <c r="S225" s="38">
        <f t="shared" ca="1" si="15"/>
        <v>45932</v>
      </c>
    </row>
    <row r="226" spans="1:19" x14ac:dyDescent="0.25">
      <c r="A226" s="30">
        <v>88027216</v>
      </c>
      <c r="B226" s="30" t="s">
        <v>516</v>
      </c>
      <c r="C226" s="80">
        <f>VLOOKUP(A226,'Status Report'!B:G,6,0)</f>
        <v>153</v>
      </c>
      <c r="D226" s="118">
        <f>VLOOKUP(A226,'Supply Chain'!A:E,5,0)</f>
        <v>153</v>
      </c>
      <c r="E226" s="30">
        <f>VLOOKUP(A226,'Supply Chain'!A:F,6,0)</f>
        <v>0</v>
      </c>
      <c r="F226" s="30">
        <f>VLOOKUP(A226,'Supply Chain'!A:G,7,0)</f>
        <v>0</v>
      </c>
      <c r="G226" s="84"/>
      <c r="H226" s="81">
        <f>VLOOKUP(A226,'Status Report'!B:AC,28,0)</f>
        <v>70</v>
      </c>
      <c r="I226" s="81">
        <f>VLOOKUP(A226,'Status Report'!B:AD,29,0)</f>
        <v>70</v>
      </c>
      <c r="J226" s="30">
        <f>VLOOKUP(K226,[1]Diversen!$A:$B,2,0)</f>
        <v>100051</v>
      </c>
      <c r="K226" s="30" t="str">
        <f>VLOOKUP(A226,'Status Report'!B:T,19,0)</f>
        <v>Promocean The Netherlands BV</v>
      </c>
      <c r="L226" s="82">
        <f>VLOOKUP(A226,'Status Report'!B:AG,32,0)</f>
        <v>140.28</v>
      </c>
      <c r="M226" s="82">
        <f>VLOOKUP(A226,'Status Report'!B:AI,34,0)</f>
        <v>145.83000000000001</v>
      </c>
      <c r="N226" s="39">
        <f>VLOOKUP(A226,'Status Report'!B:AP,41,0)</f>
        <v>1</v>
      </c>
      <c r="O226" s="33" t="str">
        <f>VLOOKUP(A226,'Status Report'!B:AQ,42,0)</f>
        <v>FOB Shanghai</v>
      </c>
      <c r="P226" s="33" t="str">
        <f>VLOOKUP(A226,'Status Report'!B:AR,43,0)</f>
        <v>DAP Yantian</v>
      </c>
      <c r="Q226" s="38">
        <f t="shared" ca="1" si="12"/>
        <v>45848</v>
      </c>
      <c r="R226" s="38">
        <f t="shared" ca="1" si="13"/>
        <v>45918</v>
      </c>
      <c r="S226" s="38">
        <f t="shared" ca="1" si="15"/>
        <v>45918</v>
      </c>
    </row>
    <row r="227" spans="1:19" x14ac:dyDescent="0.25">
      <c r="A227" s="30">
        <v>88027217</v>
      </c>
      <c r="B227" s="30" t="s">
        <v>517</v>
      </c>
      <c r="C227" s="80">
        <f>VLOOKUP(A227,'Status Report'!B:G,6,0)</f>
        <v>446</v>
      </c>
      <c r="D227" s="118">
        <f>VLOOKUP(A227,'Supply Chain'!A:E,5,0)</f>
        <v>446</v>
      </c>
      <c r="E227" s="30">
        <f>VLOOKUP(A227,'Supply Chain'!A:F,6,0)</f>
        <v>0</v>
      </c>
      <c r="F227" s="30">
        <f>VLOOKUP(A227,'Supply Chain'!A:G,7,0)</f>
        <v>0</v>
      </c>
      <c r="G227" s="84"/>
      <c r="H227" s="81">
        <f>VLOOKUP(A227,'Status Report'!B:AC,28,0)</f>
        <v>70</v>
      </c>
      <c r="I227" s="81">
        <f>VLOOKUP(A227,'Status Report'!B:AD,29,0)</f>
        <v>77</v>
      </c>
      <c r="J227" s="30">
        <f>VLOOKUP(K227,[1]Diversen!$A:$B,2,0)</f>
        <v>100051</v>
      </c>
      <c r="K227" s="30" t="str">
        <f>VLOOKUP(A227,'Status Report'!B:T,19,0)</f>
        <v>Promocean The Netherlands BV</v>
      </c>
      <c r="L227" s="82">
        <f>VLOOKUP(A227,'Status Report'!B:AG,32,0)</f>
        <v>34.47</v>
      </c>
      <c r="M227" s="82">
        <f>VLOOKUP(A227,'Status Report'!B:AI,34,0)</f>
        <v>35.979999999999997</v>
      </c>
      <c r="N227" s="39">
        <f>VLOOKUP(A227,'Status Report'!B:AP,41,0)</f>
        <v>2</v>
      </c>
      <c r="O227" s="33" t="str">
        <f>VLOOKUP(A227,'Status Report'!B:AQ,42,0)</f>
        <v>FOB Shenzhen</v>
      </c>
      <c r="P227" s="33" t="str">
        <f>VLOOKUP(A227,'Status Report'!B:AR,43,0)</f>
        <v>DAP Yantian</v>
      </c>
      <c r="Q227" s="38">
        <f t="shared" ca="1" si="12"/>
        <v>45848</v>
      </c>
      <c r="R227" s="38">
        <f t="shared" ca="1" si="13"/>
        <v>45918</v>
      </c>
      <c r="S227" s="38">
        <f t="shared" ca="1" si="15"/>
        <v>45925</v>
      </c>
    </row>
    <row r="228" spans="1:19" x14ac:dyDescent="0.25">
      <c r="A228" s="30">
        <v>88027218</v>
      </c>
      <c r="B228" s="30" t="s">
        <v>518</v>
      </c>
      <c r="C228" s="80">
        <f>VLOOKUP(A228,'Status Report'!B:G,6,0)</f>
        <v>562</v>
      </c>
      <c r="D228" s="118">
        <f>VLOOKUP(A228,'Supply Chain'!A:E,5,0)</f>
        <v>562</v>
      </c>
      <c r="E228" s="30">
        <f>VLOOKUP(A228,'Supply Chain'!A:F,6,0)</f>
        <v>0</v>
      </c>
      <c r="F228" s="30">
        <f>VLOOKUP(A228,'Supply Chain'!A:G,7,0)</f>
        <v>0</v>
      </c>
      <c r="G228" s="84"/>
      <c r="H228" s="81">
        <f>VLOOKUP(A228,'Status Report'!B:AC,28,0)</f>
        <v>70</v>
      </c>
      <c r="I228" s="81">
        <f>VLOOKUP(A228,'Status Report'!B:AD,29,0)</f>
        <v>77</v>
      </c>
      <c r="J228" s="30">
        <f>VLOOKUP(K228,[1]Diversen!$A:$B,2,0)</f>
        <v>100051</v>
      </c>
      <c r="K228" s="30" t="str">
        <f>VLOOKUP(A228,'Status Report'!B:T,19,0)</f>
        <v>Promocean The Netherlands BV</v>
      </c>
      <c r="L228" s="82">
        <f>VLOOKUP(A228,'Status Report'!B:AG,32,0)</f>
        <v>26.17</v>
      </c>
      <c r="M228" s="82">
        <f>VLOOKUP(A228,'Status Report'!B:AI,34,0)</f>
        <v>26.97</v>
      </c>
      <c r="N228" s="39">
        <f>VLOOKUP(A228,'Status Report'!B:AP,41,0)</f>
        <v>3</v>
      </c>
      <c r="O228" s="33" t="str">
        <f>VLOOKUP(A228,'Status Report'!B:AQ,42,0)</f>
        <v>FOB Shanghai</v>
      </c>
      <c r="P228" s="33" t="str">
        <f>VLOOKUP(A228,'Status Report'!B:AR,43,0)</f>
        <v>DAP Yantian</v>
      </c>
      <c r="Q228" s="38">
        <f t="shared" ca="1" si="12"/>
        <v>45848</v>
      </c>
      <c r="R228" s="38">
        <f t="shared" ca="1" si="13"/>
        <v>45918</v>
      </c>
      <c r="S228" s="38">
        <f t="shared" ca="1" si="15"/>
        <v>45925</v>
      </c>
    </row>
    <row r="229" spans="1:19" x14ac:dyDescent="0.25">
      <c r="A229" s="30">
        <v>88027219</v>
      </c>
      <c r="B229" s="30" t="s">
        <v>519</v>
      </c>
      <c r="C229" s="80">
        <f>VLOOKUP(A229,'Status Report'!B:G,6,0)</f>
        <v>707</v>
      </c>
      <c r="D229" s="118">
        <f>VLOOKUP(A229,'Supply Chain'!A:E,5,0)</f>
        <v>707</v>
      </c>
      <c r="E229" s="30">
        <f>VLOOKUP(A229,'Supply Chain'!A:F,6,0)</f>
        <v>0</v>
      </c>
      <c r="F229" s="30">
        <f>VLOOKUP(A229,'Supply Chain'!A:G,7,0)</f>
        <v>0</v>
      </c>
      <c r="G229" s="84"/>
      <c r="H229" s="81">
        <f>VLOOKUP(A229,'Status Report'!B:AC,28,0)</f>
        <v>77</v>
      </c>
      <c r="I229" s="81">
        <f>VLOOKUP(A229,'Status Report'!B:AD,29,0)</f>
        <v>84</v>
      </c>
      <c r="J229" s="30">
        <f>VLOOKUP(K229,[1]Diversen!$A:$B,2,0)</f>
        <v>100051</v>
      </c>
      <c r="K229" s="30" t="str">
        <f>VLOOKUP(A229,'Status Report'!B:T,19,0)</f>
        <v>Promocean The Netherlands BV</v>
      </c>
      <c r="L229" s="82">
        <f>VLOOKUP(A229,'Status Report'!B:AG,32,0)</f>
        <v>15.07</v>
      </c>
      <c r="M229" s="82">
        <f>VLOOKUP(A229,'Status Report'!B:AI,34,0)</f>
        <v>16.179311230665107</v>
      </c>
      <c r="N229" s="39">
        <f>VLOOKUP(A229,'Status Report'!B:AP,41,0)</f>
        <v>3</v>
      </c>
      <c r="O229" s="33" t="str">
        <f>VLOOKUP(A229,'Status Report'!B:AQ,42,0)</f>
        <v>FOB Xiamen</v>
      </c>
      <c r="P229" s="33" t="str">
        <f>VLOOKUP(A229,'Status Report'!B:AR,43,0)</f>
        <v>DAP Yantian</v>
      </c>
      <c r="Q229" s="38">
        <f t="shared" ca="1" si="12"/>
        <v>45848</v>
      </c>
      <c r="R229" s="38">
        <f t="shared" ca="1" si="13"/>
        <v>45925</v>
      </c>
      <c r="S229" s="38">
        <f t="shared" ca="1" si="15"/>
        <v>45932</v>
      </c>
    </row>
    <row r="230" spans="1:19" x14ac:dyDescent="0.25">
      <c r="A230" s="30">
        <v>88027220</v>
      </c>
      <c r="B230" s="30" t="s">
        <v>520</v>
      </c>
      <c r="C230" s="80">
        <f>VLOOKUP(A230,'Status Report'!B:G,6,0)</f>
        <v>1053</v>
      </c>
      <c r="D230" s="118">
        <v>1053</v>
      </c>
      <c r="E230" s="30">
        <f>VLOOKUP(A230,'Supply Chain'!A:F,6,0)</f>
        <v>0</v>
      </c>
      <c r="F230" s="30">
        <f>VLOOKUP(A230,'Supply Chain'!A:G,7,0)</f>
        <v>0</v>
      </c>
      <c r="G230" s="84"/>
      <c r="H230" s="81">
        <f>VLOOKUP(A230,'Status Report'!B:AC,28,0)</f>
        <v>70</v>
      </c>
      <c r="I230" s="81">
        <f>VLOOKUP(A230,'Status Report'!B:AD,29,0)</f>
        <v>0</v>
      </c>
      <c r="J230" s="30">
        <f>VLOOKUP(K230,[1]Diversen!$A:$B,2,0)</f>
        <v>100051</v>
      </c>
      <c r="K230" s="30" t="str">
        <f>VLOOKUP(A230,'Status Report'!B:T,19,0)</f>
        <v>Promocean The Netherlands BV</v>
      </c>
      <c r="L230" s="82">
        <f>VLOOKUP(A230,'Status Report'!B:AG,32,0)</f>
        <v>25.7</v>
      </c>
      <c r="M230" s="82">
        <f>VLOOKUP(A230,'Status Report'!B:AI,34,0)</f>
        <v>0</v>
      </c>
      <c r="N230" s="39">
        <f>VLOOKUP(A230,'Status Report'!B:AP,41,0)</f>
        <v>3</v>
      </c>
      <c r="O230" s="33" t="str">
        <f>VLOOKUP(A230,'Status Report'!B:AQ,42,0)</f>
        <v>FOB Shenzhen</v>
      </c>
      <c r="P230" s="33"/>
      <c r="Q230" s="38">
        <f t="shared" ca="1" si="12"/>
        <v>45848</v>
      </c>
      <c r="R230" s="38">
        <f t="shared" ca="1" si="13"/>
        <v>45918</v>
      </c>
      <c r="S230" s="38"/>
    </row>
    <row r="231" spans="1:19" x14ac:dyDescent="0.25">
      <c r="A231" s="30">
        <v>88027222</v>
      </c>
      <c r="B231" s="30" t="s">
        <v>522</v>
      </c>
      <c r="C231" s="80">
        <f>VLOOKUP(A231,'Status Report'!B:G,6,0)</f>
        <v>508</v>
      </c>
      <c r="D231" s="118">
        <f>VLOOKUP(A231,'Supply Chain'!A:E,5,0)</f>
        <v>508</v>
      </c>
      <c r="E231" s="30">
        <f>VLOOKUP(A231,'Supply Chain'!A:F,6,0)</f>
        <v>0</v>
      </c>
      <c r="F231" s="30">
        <f>VLOOKUP(A231,'Supply Chain'!A:G,7,0)</f>
        <v>0</v>
      </c>
      <c r="G231" s="84"/>
      <c r="H231" s="81">
        <f>VLOOKUP(A231,'Status Report'!B:AC,28,0)</f>
        <v>70</v>
      </c>
      <c r="I231" s="81">
        <f>VLOOKUP(A231,'Status Report'!B:AD,29,0)</f>
        <v>77</v>
      </c>
      <c r="J231" s="30">
        <f>VLOOKUP(K231,[1]Diversen!$A:$B,2,0)</f>
        <v>100051</v>
      </c>
      <c r="K231" s="30" t="str">
        <f>VLOOKUP(A231,'Status Report'!B:T,19,0)</f>
        <v>Promocean The Netherlands BV</v>
      </c>
      <c r="L231" s="82">
        <f>VLOOKUP(A231,'Status Report'!B:AG,32,0)</f>
        <v>48.83</v>
      </c>
      <c r="M231" s="82">
        <f>VLOOKUP(A231,'Status Report'!B:AI,34,0)</f>
        <v>49.26</v>
      </c>
      <c r="N231" s="39">
        <f>VLOOKUP(A231,'Status Report'!B:AP,41,0)</f>
        <v>4</v>
      </c>
      <c r="O231" s="33" t="str">
        <f>VLOOKUP(A231,'Status Report'!B:AQ,42,0)</f>
        <v>FOB Shanghai</v>
      </c>
      <c r="P231" s="33" t="str">
        <f>VLOOKUP(A231,'Status Report'!B:AR,43,0)</f>
        <v>DAP Yantian</v>
      </c>
      <c r="Q231" s="38">
        <f t="shared" ca="1" si="12"/>
        <v>45848</v>
      </c>
      <c r="R231" s="38">
        <f t="shared" ca="1" si="13"/>
        <v>45918</v>
      </c>
      <c r="S231" s="38">
        <f ca="1">Q231+I231</f>
        <v>45925</v>
      </c>
    </row>
    <row r="232" spans="1:19" x14ac:dyDescent="0.25">
      <c r="A232" s="30">
        <v>88027225</v>
      </c>
      <c r="B232" s="30" t="s">
        <v>524</v>
      </c>
      <c r="C232" s="80">
        <f>VLOOKUP(A232,'Status Report'!B:G,6,0)</f>
        <v>76</v>
      </c>
      <c r="D232" s="118">
        <v>76</v>
      </c>
      <c r="E232" s="30">
        <f>VLOOKUP(A232,'Supply Chain'!A:F,6,0)</f>
        <v>0</v>
      </c>
      <c r="F232" s="30">
        <f>VLOOKUP(A232,'Supply Chain'!A:G,7,0)</f>
        <v>0</v>
      </c>
      <c r="G232" s="84"/>
      <c r="H232" s="81">
        <f>VLOOKUP(A232,'Status Report'!B:AC,28,0)</f>
        <v>70</v>
      </c>
      <c r="I232" s="81">
        <f>VLOOKUP(A232,'Status Report'!B:AD,29,0)</f>
        <v>77</v>
      </c>
      <c r="J232" s="30">
        <f>VLOOKUP(K232,[1]Diversen!$A:$B,2,0)</f>
        <v>100051</v>
      </c>
      <c r="K232" s="30" t="str">
        <f>VLOOKUP(A232,'Status Report'!B:T,19,0)</f>
        <v>Promocean The Netherlands BV</v>
      </c>
      <c r="L232" s="82">
        <f>VLOOKUP(A232,'Status Report'!B:AG,32,0)</f>
        <v>64.75</v>
      </c>
      <c r="M232" s="82">
        <f>VLOOKUP(A232,'Status Report'!B:AI,34,0)</f>
        <v>66.89</v>
      </c>
      <c r="N232" s="39">
        <f>VLOOKUP(A232,'Status Report'!B:AP,41,0)</f>
        <v>1</v>
      </c>
      <c r="O232" s="33" t="str">
        <f>VLOOKUP(A232,'Status Report'!B:AQ,42,0)</f>
        <v>FOB Ningbo</v>
      </c>
      <c r="P232" s="33" t="str">
        <f>VLOOKUP(A232,'Status Report'!B:AR,43,0)</f>
        <v>DAP Yantian</v>
      </c>
      <c r="Q232" s="38">
        <f t="shared" ca="1" si="12"/>
        <v>45848</v>
      </c>
      <c r="R232" s="38">
        <f t="shared" ca="1" si="13"/>
        <v>45918</v>
      </c>
      <c r="S232" s="38">
        <f ca="1">Q232+I232</f>
        <v>45925</v>
      </c>
    </row>
    <row r="233" spans="1:19" x14ac:dyDescent="0.25">
      <c r="A233" s="30">
        <v>88027233</v>
      </c>
      <c r="B233" s="30" t="s">
        <v>528</v>
      </c>
      <c r="C233" s="80">
        <f>VLOOKUP(A233,'Status Report'!B:G,6,0)</f>
        <v>25</v>
      </c>
      <c r="D233" s="118">
        <v>25</v>
      </c>
      <c r="E233" s="30">
        <f>VLOOKUP(A233,'Supply Chain'!A:F,6,0)</f>
        <v>0</v>
      </c>
      <c r="F233" s="30">
        <f>VLOOKUP(A233,'Supply Chain'!A:G,7,0)</f>
        <v>0</v>
      </c>
      <c r="G233" s="84"/>
      <c r="H233" s="81">
        <f>VLOOKUP(A233,'Status Report'!B:AC,28,0)</f>
        <v>77</v>
      </c>
      <c r="I233" s="81">
        <f>VLOOKUP(A233,'Status Report'!B:AD,29,0)</f>
        <v>0</v>
      </c>
      <c r="J233" s="30">
        <f>VLOOKUP(K233,[1]Diversen!$A:$B,2,0)</f>
        <v>100051</v>
      </c>
      <c r="K233" s="30" t="str">
        <f>VLOOKUP(A233,'Status Report'!B:T,19,0)</f>
        <v>Promocean The Netherlands BV</v>
      </c>
      <c r="L233" s="82">
        <f>VLOOKUP(A233,'Status Report'!B:AG,32,0)</f>
        <v>31.75</v>
      </c>
      <c r="M233" s="82">
        <f>VLOOKUP(A233,'Status Report'!B:AI,34,0)</f>
        <v>0</v>
      </c>
      <c r="N233" s="39">
        <f>VLOOKUP(A233,'Status Report'!B:AP,41,0)</f>
        <v>1</v>
      </c>
      <c r="O233" s="33" t="str">
        <f>VLOOKUP(A233,'Status Report'!B:AQ,42,0)</f>
        <v>FOB Chittagong</v>
      </c>
      <c r="P233" s="33"/>
      <c r="Q233" s="38">
        <f t="shared" ca="1" si="12"/>
        <v>45848</v>
      </c>
      <c r="R233" s="38">
        <f t="shared" ca="1" si="13"/>
        <v>45925</v>
      </c>
      <c r="S233" s="38"/>
    </row>
    <row r="234" spans="1:19" x14ac:dyDescent="0.25">
      <c r="A234" s="30">
        <v>88027234</v>
      </c>
      <c r="B234" s="30" t="s">
        <v>529</v>
      </c>
      <c r="C234" s="80">
        <f>VLOOKUP(A234,'Status Report'!B:G,6,0)</f>
        <v>230</v>
      </c>
      <c r="D234" s="118">
        <v>230</v>
      </c>
      <c r="E234" s="30">
        <f>VLOOKUP(A234,'Supply Chain'!A:F,6,0)</f>
        <v>0</v>
      </c>
      <c r="F234" s="30">
        <f>VLOOKUP(A234,'Supply Chain'!A:G,7,0)</f>
        <v>0</v>
      </c>
      <c r="G234" s="84"/>
      <c r="H234" s="81">
        <f>VLOOKUP(A234,'Status Report'!B:AC,28,0)</f>
        <v>77</v>
      </c>
      <c r="I234" s="81">
        <f>VLOOKUP(A234,'Status Report'!B:AD,29,0)</f>
        <v>0</v>
      </c>
      <c r="J234" s="30">
        <f>VLOOKUP(K234,[1]Diversen!$A:$B,2,0)</f>
        <v>100051</v>
      </c>
      <c r="K234" s="30" t="str">
        <f>VLOOKUP(A234,'Status Report'!B:T,19,0)</f>
        <v>Promocean The Netherlands BV</v>
      </c>
      <c r="L234" s="82">
        <f>VLOOKUP(A234,'Status Report'!B:AG,32,0)</f>
        <v>31.75</v>
      </c>
      <c r="M234" s="82">
        <f>VLOOKUP(A234,'Status Report'!B:AI,34,0)</f>
        <v>0</v>
      </c>
      <c r="N234" s="39">
        <f>VLOOKUP(A234,'Status Report'!B:AP,41,0)</f>
        <v>1</v>
      </c>
      <c r="O234" s="33" t="str">
        <f>VLOOKUP(A234,'Status Report'!B:AQ,42,0)</f>
        <v>FOB Chittagong</v>
      </c>
      <c r="P234" s="33"/>
      <c r="Q234" s="38">
        <f t="shared" ca="1" si="12"/>
        <v>45848</v>
      </c>
      <c r="R234" s="38">
        <f t="shared" ca="1" si="13"/>
        <v>45925</v>
      </c>
      <c r="S234" s="38"/>
    </row>
    <row r="235" spans="1:19" x14ac:dyDescent="0.25">
      <c r="A235" s="30">
        <v>88027235</v>
      </c>
      <c r="B235" s="30" t="s">
        <v>530</v>
      </c>
      <c r="C235" s="80">
        <f>VLOOKUP(A235,'Status Report'!B:G,6,0)</f>
        <v>31</v>
      </c>
      <c r="D235" s="118">
        <v>31</v>
      </c>
      <c r="E235" s="30">
        <f>VLOOKUP(A235,'Supply Chain'!A:F,6,0)</f>
        <v>0</v>
      </c>
      <c r="F235" s="30">
        <f>VLOOKUP(A235,'Supply Chain'!A:G,7,0)</f>
        <v>0</v>
      </c>
      <c r="G235" s="84"/>
      <c r="H235" s="81">
        <f>VLOOKUP(A235,'Status Report'!B:AC,28,0)</f>
        <v>77</v>
      </c>
      <c r="I235" s="81">
        <f>VLOOKUP(A235,'Status Report'!B:AD,29,0)</f>
        <v>0</v>
      </c>
      <c r="J235" s="30">
        <f>VLOOKUP(K235,[1]Diversen!$A:$B,2,0)</f>
        <v>100051</v>
      </c>
      <c r="K235" s="30" t="str">
        <f>VLOOKUP(A235,'Status Report'!B:T,19,0)</f>
        <v>Promocean The Netherlands BV</v>
      </c>
      <c r="L235" s="82">
        <f>VLOOKUP(A235,'Status Report'!B:AG,32,0)</f>
        <v>31.75</v>
      </c>
      <c r="M235" s="82">
        <f>VLOOKUP(A235,'Status Report'!B:AI,34,0)</f>
        <v>0</v>
      </c>
      <c r="N235" s="39">
        <f>VLOOKUP(A235,'Status Report'!B:AP,41,0)</f>
        <v>1</v>
      </c>
      <c r="O235" s="33" t="str">
        <f>VLOOKUP(A235,'Status Report'!B:AQ,42,0)</f>
        <v>FOB Chittagong</v>
      </c>
      <c r="P235" s="33"/>
      <c r="Q235" s="38">
        <f t="shared" ca="1" si="12"/>
        <v>45848</v>
      </c>
      <c r="R235" s="38">
        <f t="shared" ca="1" si="13"/>
        <v>45925</v>
      </c>
      <c r="S235" s="38"/>
    </row>
    <row r="236" spans="1:19" x14ac:dyDescent="0.25">
      <c r="A236" s="30">
        <v>88027236</v>
      </c>
      <c r="B236" s="30" t="s">
        <v>531</v>
      </c>
      <c r="C236" s="80">
        <f>VLOOKUP(A236,'Status Report'!B:G,6,0)</f>
        <v>1</v>
      </c>
      <c r="D236" s="118">
        <v>1</v>
      </c>
      <c r="E236" s="30">
        <f>VLOOKUP(A236,'Supply Chain'!A:F,6,0)</f>
        <v>0</v>
      </c>
      <c r="F236" s="30">
        <f>VLOOKUP(A236,'Supply Chain'!A:G,7,0)</f>
        <v>0</v>
      </c>
      <c r="G236" s="84"/>
      <c r="H236" s="81">
        <f>VLOOKUP(A236,'Status Report'!B:AC,28,0)</f>
        <v>77</v>
      </c>
      <c r="I236" s="81">
        <f>VLOOKUP(A236,'Status Report'!B:AD,29,0)</f>
        <v>0</v>
      </c>
      <c r="J236" s="30">
        <f>VLOOKUP(K236,[1]Diversen!$A:$B,2,0)</f>
        <v>100051</v>
      </c>
      <c r="K236" s="30" t="str">
        <f>VLOOKUP(A236,'Status Report'!B:T,19,0)</f>
        <v>Promocean The Netherlands BV</v>
      </c>
      <c r="L236" s="82">
        <f>VLOOKUP(A236,'Status Report'!B:AG,32,0)</f>
        <v>31.75</v>
      </c>
      <c r="M236" s="82">
        <f>VLOOKUP(A236,'Status Report'!B:AI,34,0)</f>
        <v>0</v>
      </c>
      <c r="N236" s="39">
        <f>VLOOKUP(A236,'Status Report'!B:AP,41,0)</f>
        <v>1</v>
      </c>
      <c r="O236" s="33" t="str">
        <f>VLOOKUP(A236,'Status Report'!B:AQ,42,0)</f>
        <v>FOB Chittagong</v>
      </c>
      <c r="P236" s="33"/>
      <c r="Q236" s="38">
        <f t="shared" ca="1" si="12"/>
        <v>45848</v>
      </c>
      <c r="R236" s="38">
        <f t="shared" ca="1" si="13"/>
        <v>45925</v>
      </c>
      <c r="S236" s="38"/>
    </row>
    <row r="237" spans="1:19" x14ac:dyDescent="0.25">
      <c r="A237" s="30">
        <v>88027267</v>
      </c>
      <c r="B237" s="30" t="s">
        <v>540</v>
      </c>
      <c r="C237" s="80">
        <f>VLOOKUP(A237,'Status Report'!B:G,6,0)</f>
        <v>25</v>
      </c>
      <c r="D237" s="118">
        <f>VLOOKUP(A237,'Supply Chain'!A:E,5,0)</f>
        <v>25</v>
      </c>
      <c r="E237" s="30">
        <f>VLOOKUP(A237,'Supply Chain'!A:F,6,0)</f>
        <v>0</v>
      </c>
      <c r="F237" s="30">
        <f>VLOOKUP(A237,'Supply Chain'!A:G,7,0)</f>
        <v>0</v>
      </c>
      <c r="G237" s="84"/>
      <c r="H237" s="81">
        <f>VLOOKUP(A237,'Status Report'!B:AC,28,0)</f>
        <v>77</v>
      </c>
      <c r="I237" s="81">
        <f>VLOOKUP(A237,'Status Report'!B:AD,29,0)</f>
        <v>0</v>
      </c>
      <c r="J237" s="30">
        <f>VLOOKUP(K237,[1]Diversen!$A:$B,2,0)</f>
        <v>100051</v>
      </c>
      <c r="K237" s="30" t="str">
        <f>VLOOKUP(A237,'Status Report'!B:T,19,0)</f>
        <v>Promocean The Netherlands BV</v>
      </c>
      <c r="L237" s="82">
        <f>VLOOKUP(A237,'Status Report'!B:AG,32,0)</f>
        <v>25.69</v>
      </c>
      <c r="M237" s="82">
        <f>VLOOKUP(A237,'Status Report'!B:AI,34,0)</f>
        <v>29.276895943562607</v>
      </c>
      <c r="N237" s="39">
        <f>VLOOKUP(A237,'Status Report'!B:AP,41,0)</f>
        <v>1</v>
      </c>
      <c r="O237" s="33" t="str">
        <f>VLOOKUP(A237,'Status Report'!B:AQ,42,0)</f>
        <v>FOB Xiamen</v>
      </c>
      <c r="P237" s="33" t="str">
        <f>VLOOKUP(A237,'Status Report'!B:AR,43,0)</f>
        <v>DAP Yantian</v>
      </c>
      <c r="Q237" s="38">
        <f t="shared" ca="1" si="12"/>
        <v>45848</v>
      </c>
      <c r="R237" s="38">
        <f t="shared" ca="1" si="13"/>
        <v>45925</v>
      </c>
      <c r="S237" s="38">
        <f t="shared" ref="S237:S280" ca="1" si="16">Q237+I237</f>
        <v>45848</v>
      </c>
    </row>
    <row r="238" spans="1:19" x14ac:dyDescent="0.25">
      <c r="A238" s="30">
        <v>88027349</v>
      </c>
      <c r="B238" s="30" t="s">
        <v>550</v>
      </c>
      <c r="C238" s="80">
        <f>VLOOKUP(A238,'Status Report'!B:G,6,0)</f>
        <v>223</v>
      </c>
      <c r="D238" s="118">
        <f>VLOOKUP(A238,'Supply Chain'!A:E,5,0)</f>
        <v>206</v>
      </c>
      <c r="E238" s="30">
        <f>VLOOKUP(A238,'Supply Chain'!A:F,6,0)</f>
        <v>17</v>
      </c>
      <c r="F238" s="30">
        <f>VLOOKUP(A238,'Supply Chain'!A:G,7,0)</f>
        <v>0</v>
      </c>
      <c r="G238" s="84"/>
      <c r="H238" s="81">
        <f>VLOOKUP(A238,'Status Report'!B:AC,28,0)</f>
        <v>77</v>
      </c>
      <c r="I238" s="81">
        <f>VLOOKUP(A238,'Status Report'!B:AD,29,0)</f>
        <v>84</v>
      </c>
      <c r="J238" s="30">
        <f>VLOOKUP(K238,[1]Diversen!$A:$B,2,0)</f>
        <v>100051</v>
      </c>
      <c r="K238" s="30" t="str">
        <f>VLOOKUP(A238,'Status Report'!B:T,19,0)</f>
        <v>Promocean The Netherlands BV</v>
      </c>
      <c r="L238" s="82">
        <f>VLOOKUP(A238,'Status Report'!B:AG,32,0)</f>
        <v>63.09</v>
      </c>
      <c r="M238" s="82">
        <f>VLOOKUP(A238,'Status Report'!B:AI,34,0)</f>
        <v>67.03</v>
      </c>
      <c r="N238" s="39">
        <f>VLOOKUP(A238,'Status Report'!B:AP,41,0)</f>
        <v>1</v>
      </c>
      <c r="O238" s="33" t="str">
        <f>VLOOKUP(A238,'Status Report'!B:AQ,42,0)</f>
        <v>FOB Xiamen</v>
      </c>
      <c r="P238" s="33" t="str">
        <f>VLOOKUP(A238,'Status Report'!B:AR,43,0)</f>
        <v>DAP Yantian</v>
      </c>
      <c r="Q238" s="38">
        <f t="shared" ca="1" si="12"/>
        <v>45848</v>
      </c>
      <c r="R238" s="38">
        <f t="shared" ca="1" si="13"/>
        <v>45925</v>
      </c>
      <c r="S238" s="38">
        <f t="shared" ca="1" si="16"/>
        <v>45932</v>
      </c>
    </row>
    <row r="239" spans="1:19" x14ac:dyDescent="0.25">
      <c r="A239" s="30">
        <v>88027350</v>
      </c>
      <c r="B239" s="30" t="s">
        <v>551</v>
      </c>
      <c r="C239" s="80">
        <f>VLOOKUP(A239,'Status Report'!B:G,6,0)</f>
        <v>1322</v>
      </c>
      <c r="D239" s="118">
        <f>VLOOKUP(A239,'Supply Chain'!A:E,5,0)</f>
        <v>1322</v>
      </c>
      <c r="E239" s="30">
        <f>VLOOKUP(A239,'Supply Chain'!A:F,6,0)</f>
        <v>0</v>
      </c>
      <c r="F239" s="30">
        <f>VLOOKUP(A239,'Supply Chain'!A:G,7,0)</f>
        <v>0</v>
      </c>
      <c r="G239" s="84"/>
      <c r="H239" s="81">
        <f>VLOOKUP(A239,'Status Report'!B:AC,28,0)</f>
        <v>70</v>
      </c>
      <c r="I239" s="81">
        <f>VLOOKUP(A239,'Status Report'!B:AD,29,0)</f>
        <v>77</v>
      </c>
      <c r="J239" s="30">
        <f>VLOOKUP(K239,[1]Diversen!$A:$B,2,0)</f>
        <v>100051</v>
      </c>
      <c r="K239" s="30" t="str">
        <f>VLOOKUP(A239,'Status Report'!B:T,19,0)</f>
        <v>Promocean The Netherlands BV</v>
      </c>
      <c r="L239" s="82">
        <f>VLOOKUP(A239,'Status Report'!B:AG,32,0)</f>
        <v>21.21</v>
      </c>
      <c r="M239" s="82">
        <f>VLOOKUP(A239,'Status Report'!B:AI,34,0)</f>
        <v>22.05</v>
      </c>
      <c r="N239" s="39">
        <f>VLOOKUP(A239,'Status Report'!B:AP,41,0)</f>
        <v>4</v>
      </c>
      <c r="O239" s="33" t="str">
        <f>VLOOKUP(A239,'Status Report'!B:AQ,42,0)</f>
        <v>FOB Shenzhen</v>
      </c>
      <c r="P239" s="33" t="str">
        <f>VLOOKUP(A239,'Status Report'!B:AR,43,0)</f>
        <v>DAP Yantian</v>
      </c>
      <c r="Q239" s="38">
        <f t="shared" ref="Q239:Q289" ca="1" si="17">TODAY()</f>
        <v>45848</v>
      </c>
      <c r="R239" s="38">
        <f t="shared" ref="R239:R289" ca="1" si="18">Q239+H239</f>
        <v>45918</v>
      </c>
      <c r="S239" s="38">
        <f t="shared" ca="1" si="16"/>
        <v>45925</v>
      </c>
    </row>
    <row r="240" spans="1:19" x14ac:dyDescent="0.25">
      <c r="A240" s="30">
        <v>88027351</v>
      </c>
      <c r="B240" s="30" t="s">
        <v>552</v>
      </c>
      <c r="C240" s="80">
        <f>VLOOKUP(A240,'Status Report'!B:G,6,0)</f>
        <v>263</v>
      </c>
      <c r="D240" s="118">
        <f>VLOOKUP(A240,'Supply Chain'!A:E,5,0)</f>
        <v>263</v>
      </c>
      <c r="E240" s="30">
        <f>VLOOKUP(A240,'Supply Chain'!A:F,6,0)</f>
        <v>0</v>
      </c>
      <c r="F240" s="30">
        <f>VLOOKUP(A240,'Supply Chain'!A:G,7,0)</f>
        <v>0</v>
      </c>
      <c r="G240" s="84"/>
      <c r="H240" s="81">
        <f>VLOOKUP(A240,'Status Report'!B:AC,28,0)</f>
        <v>70</v>
      </c>
      <c r="I240" s="81">
        <f>VLOOKUP(A240,'Status Report'!B:AD,29,0)</f>
        <v>77</v>
      </c>
      <c r="J240" s="30">
        <f>VLOOKUP(K240,[1]Diversen!$A:$B,2,0)</f>
        <v>100051</v>
      </c>
      <c r="K240" s="30" t="str">
        <f>VLOOKUP(A240,'Status Report'!B:T,19,0)</f>
        <v>Promocean The Netherlands BV</v>
      </c>
      <c r="L240" s="82">
        <f>VLOOKUP(A240,'Status Report'!B:AG,32,0)</f>
        <v>22.24</v>
      </c>
      <c r="M240" s="82">
        <f>VLOOKUP(A240,'Status Report'!B:AI,34,0)</f>
        <v>24.27</v>
      </c>
      <c r="N240" s="39">
        <f>VLOOKUP(A240,'Status Report'!B:AP,41,0)</f>
        <v>2</v>
      </c>
      <c r="O240" s="33" t="str">
        <f>VLOOKUP(A240,'Status Report'!B:AQ,42,0)</f>
        <v>FOB Shenzhen</v>
      </c>
      <c r="P240" s="33" t="str">
        <f>VLOOKUP(A240,'Status Report'!B:AR,43,0)</f>
        <v>DAP Yantian</v>
      </c>
      <c r="Q240" s="38">
        <f t="shared" ca="1" si="17"/>
        <v>45848</v>
      </c>
      <c r="R240" s="38">
        <f t="shared" ca="1" si="18"/>
        <v>45918</v>
      </c>
      <c r="S240" s="38">
        <f t="shared" ca="1" si="16"/>
        <v>45925</v>
      </c>
    </row>
    <row r="241" spans="1:19" x14ac:dyDescent="0.25">
      <c r="A241" s="30">
        <v>88027353</v>
      </c>
      <c r="B241" s="30" t="s">
        <v>554</v>
      </c>
      <c r="C241" s="80">
        <f>VLOOKUP(A241,'Status Report'!B:G,6,0)</f>
        <v>178</v>
      </c>
      <c r="D241" s="118">
        <f>VLOOKUP(A241,'Supply Chain'!A:E,5,0)</f>
        <v>178</v>
      </c>
      <c r="E241" s="30">
        <f>VLOOKUP(A241,'Supply Chain'!A:F,6,0)</f>
        <v>0</v>
      </c>
      <c r="F241" s="30">
        <f>VLOOKUP(A241,'Supply Chain'!A:G,7,0)</f>
        <v>0</v>
      </c>
      <c r="G241" s="84"/>
      <c r="H241" s="81">
        <f>VLOOKUP(A241,'Status Report'!B:AC,28,0)</f>
        <v>77</v>
      </c>
      <c r="I241" s="81">
        <f>VLOOKUP(A241,'Status Report'!B:AD,29,0)</f>
        <v>84</v>
      </c>
      <c r="J241" s="30">
        <f>VLOOKUP(K241,[1]Diversen!$A:$B,2,0)</f>
        <v>100051</v>
      </c>
      <c r="K241" s="30" t="str">
        <f>VLOOKUP(A241,'Status Report'!B:T,19,0)</f>
        <v>Promocean The Netherlands BV</v>
      </c>
      <c r="L241" s="82">
        <f>VLOOKUP(A241,'Status Report'!B:AG,32,0)</f>
        <v>78.319999999999993</v>
      </c>
      <c r="M241" s="82">
        <f>VLOOKUP(A241,'Status Report'!B:AI,34,0)</f>
        <v>79.16</v>
      </c>
      <c r="N241" s="39">
        <f>VLOOKUP(A241,'Status Report'!B:AP,41,0)</f>
        <v>2</v>
      </c>
      <c r="O241" s="33" t="str">
        <f>VLOOKUP(A241,'Status Report'!B:AQ,42,0)</f>
        <v>FOB Shenzhen</v>
      </c>
      <c r="P241" s="33" t="str">
        <f>VLOOKUP(A241,'Status Report'!B:AR,43,0)</f>
        <v>DAP Yantian</v>
      </c>
      <c r="Q241" s="38">
        <f t="shared" ca="1" si="17"/>
        <v>45848</v>
      </c>
      <c r="R241" s="38">
        <f t="shared" ca="1" si="18"/>
        <v>45925</v>
      </c>
      <c r="S241" s="38">
        <f t="shared" ca="1" si="16"/>
        <v>45932</v>
      </c>
    </row>
    <row r="242" spans="1:19" x14ac:dyDescent="0.25">
      <c r="A242" s="30">
        <v>88027354</v>
      </c>
      <c r="B242" s="30" t="s">
        <v>555</v>
      </c>
      <c r="C242" s="80">
        <f>VLOOKUP(A242,'Status Report'!B:G,6,0)</f>
        <v>442</v>
      </c>
      <c r="D242" s="118">
        <f>VLOOKUP(A242,'Supply Chain'!A:E,5,0)</f>
        <v>372</v>
      </c>
      <c r="E242" s="30">
        <f>VLOOKUP(A242,'Supply Chain'!A:F,6,0)</f>
        <v>70</v>
      </c>
      <c r="F242" s="30">
        <f>VLOOKUP(A242,'Supply Chain'!A:G,7,0)</f>
        <v>0</v>
      </c>
      <c r="G242" s="84"/>
      <c r="H242" s="81">
        <f>VLOOKUP(A242,'Status Report'!B:AC,28,0)</f>
        <v>77</v>
      </c>
      <c r="I242" s="81">
        <f>VLOOKUP(A242,'Status Report'!B:AD,29,0)</f>
        <v>84</v>
      </c>
      <c r="J242" s="30">
        <f>VLOOKUP(K242,[1]Diversen!$A:$B,2,0)</f>
        <v>100051</v>
      </c>
      <c r="K242" s="30" t="str">
        <f>VLOOKUP(A242,'Status Report'!B:T,19,0)</f>
        <v>Promocean The Netherlands BV</v>
      </c>
      <c r="L242" s="82">
        <f>VLOOKUP(A242,'Status Report'!B:AG,32,0)</f>
        <v>62.94</v>
      </c>
      <c r="M242" s="82">
        <f>VLOOKUP(A242,'Status Report'!B:AI,34,0)</f>
        <v>63.5</v>
      </c>
      <c r="N242" s="39">
        <f>VLOOKUP(A242,'Status Report'!B:AP,41,0)</f>
        <v>4</v>
      </c>
      <c r="O242" s="33" t="str">
        <f>VLOOKUP(A242,'Status Report'!B:AQ,42,0)</f>
        <v>FOB Shenzhen</v>
      </c>
      <c r="P242" s="33" t="str">
        <f>VLOOKUP(A242,'Status Report'!B:AR,43,0)</f>
        <v>DAP Yantian</v>
      </c>
      <c r="Q242" s="38">
        <f t="shared" ca="1" si="17"/>
        <v>45848</v>
      </c>
      <c r="R242" s="38">
        <f t="shared" ca="1" si="18"/>
        <v>45925</v>
      </c>
      <c r="S242" s="38">
        <f t="shared" ca="1" si="16"/>
        <v>45932</v>
      </c>
    </row>
    <row r="243" spans="1:19" x14ac:dyDescent="0.25">
      <c r="A243" s="30">
        <v>88027355</v>
      </c>
      <c r="B243" s="30" t="s">
        <v>556</v>
      </c>
      <c r="C243" s="80">
        <f>VLOOKUP(A243,'Status Report'!B:G,6,0)</f>
        <v>80</v>
      </c>
      <c r="D243" s="118">
        <f>VLOOKUP(A243,'Supply Chain'!A:E,5,0)</f>
        <v>80</v>
      </c>
      <c r="E243" s="30">
        <f>VLOOKUP(A243,'Supply Chain'!A:F,6,0)</f>
        <v>0</v>
      </c>
      <c r="F243" s="30">
        <f>VLOOKUP(A243,'Supply Chain'!A:G,7,0)</f>
        <v>0</v>
      </c>
      <c r="G243" s="84"/>
      <c r="H243" s="81">
        <f>VLOOKUP(A243,'Status Report'!B:AC,28,0)</f>
        <v>70</v>
      </c>
      <c r="I243" s="81">
        <f>VLOOKUP(A243,'Status Report'!B:AD,29,0)</f>
        <v>77</v>
      </c>
      <c r="J243" s="30">
        <f>VLOOKUP(K243,[1]Diversen!$A:$B,2,0)</f>
        <v>100051</v>
      </c>
      <c r="K243" s="30" t="str">
        <f>VLOOKUP(A243,'Status Report'!B:T,19,0)</f>
        <v>Promocean The Netherlands BV</v>
      </c>
      <c r="L243" s="82">
        <f>VLOOKUP(A243,'Status Report'!B:AG,32,0)</f>
        <v>43.71</v>
      </c>
      <c r="M243" s="82">
        <f>VLOOKUP(A243,'Status Report'!B:AI,34,0)</f>
        <v>44.87</v>
      </c>
      <c r="N243" s="39">
        <f>VLOOKUP(A243,'Status Report'!B:AP,41,0)</f>
        <v>1</v>
      </c>
      <c r="O243" s="33" t="str">
        <f>VLOOKUP(A243,'Status Report'!B:AQ,42,0)</f>
        <v>FOB Shenzhen</v>
      </c>
      <c r="P243" s="33" t="str">
        <f>VLOOKUP(A243,'Status Report'!B:AR,43,0)</f>
        <v>DAP Yantian</v>
      </c>
      <c r="Q243" s="38">
        <f t="shared" ca="1" si="17"/>
        <v>45848</v>
      </c>
      <c r="R243" s="38">
        <f t="shared" ca="1" si="18"/>
        <v>45918</v>
      </c>
      <c r="S243" s="38">
        <f t="shared" ca="1" si="16"/>
        <v>45925</v>
      </c>
    </row>
    <row r="244" spans="1:19" x14ac:dyDescent="0.25">
      <c r="A244" s="30">
        <v>88027356</v>
      </c>
      <c r="B244" s="30" t="s">
        <v>557</v>
      </c>
      <c r="C244" s="80">
        <f>VLOOKUP(A244,'Status Report'!B:G,6,0)</f>
        <v>188</v>
      </c>
      <c r="D244" s="118">
        <f>VLOOKUP(A244,'Supply Chain'!A:E,5,0)</f>
        <v>188</v>
      </c>
      <c r="E244" s="30">
        <f>VLOOKUP(A244,'Supply Chain'!A:F,6,0)</f>
        <v>0</v>
      </c>
      <c r="F244" s="30">
        <f>VLOOKUP(A244,'Supply Chain'!A:G,7,0)</f>
        <v>0</v>
      </c>
      <c r="G244" s="84"/>
      <c r="H244" s="81">
        <f>VLOOKUP(A244,'Status Report'!B:AC,28,0)</f>
        <v>70</v>
      </c>
      <c r="I244" s="81">
        <f>VLOOKUP(A244,'Status Report'!B:AD,29,0)</f>
        <v>77</v>
      </c>
      <c r="J244" s="30">
        <f>VLOOKUP(K244,[1]Diversen!$A:$B,2,0)</f>
        <v>100051</v>
      </c>
      <c r="K244" s="30" t="str">
        <f>VLOOKUP(A244,'Status Report'!B:T,19,0)</f>
        <v>Promocean The Netherlands BV</v>
      </c>
      <c r="L244" s="82">
        <f>VLOOKUP(A244,'Status Report'!B:AG,32,0)</f>
        <v>36.49</v>
      </c>
      <c r="M244" s="82">
        <f>VLOOKUP(A244,'Status Report'!B:AI,34,0)</f>
        <v>39.340000000000003</v>
      </c>
      <c r="N244" s="39">
        <f>VLOOKUP(A244,'Status Report'!B:AP,41,0)</f>
        <v>1</v>
      </c>
      <c r="O244" s="33" t="str">
        <f>VLOOKUP(A244,'Status Report'!B:AQ,42,0)</f>
        <v>FOB Ningbo</v>
      </c>
      <c r="P244" s="33" t="str">
        <f>VLOOKUP(A244,'Status Report'!B:AR,43,0)</f>
        <v>DAP Yantian</v>
      </c>
      <c r="Q244" s="38">
        <f t="shared" ca="1" si="17"/>
        <v>45848</v>
      </c>
      <c r="R244" s="38">
        <f t="shared" ca="1" si="18"/>
        <v>45918</v>
      </c>
      <c r="S244" s="38">
        <f t="shared" ca="1" si="16"/>
        <v>45925</v>
      </c>
    </row>
    <row r="245" spans="1:19" x14ac:dyDescent="0.25">
      <c r="A245" s="30">
        <v>88027357</v>
      </c>
      <c r="B245" s="30" t="s">
        <v>558</v>
      </c>
      <c r="C245" s="80">
        <f>VLOOKUP(A245,'Status Report'!B:G,6,0)</f>
        <v>1075</v>
      </c>
      <c r="D245" s="118">
        <f>VLOOKUP(A245,'Supply Chain'!A:E,5,0)</f>
        <v>1075</v>
      </c>
      <c r="E245" s="30">
        <f>VLOOKUP(A245,'Supply Chain'!A:F,6,0)</f>
        <v>0</v>
      </c>
      <c r="F245" s="30">
        <f>VLOOKUP(A245,'Supply Chain'!A:G,7,0)</f>
        <v>0</v>
      </c>
      <c r="G245" s="84"/>
      <c r="H245" s="81">
        <f>VLOOKUP(A245,'Status Report'!B:AC,28,0)</f>
        <v>70</v>
      </c>
      <c r="I245" s="81">
        <f>VLOOKUP(A245,'Status Report'!B:AD,29,0)</f>
        <v>77</v>
      </c>
      <c r="J245" s="30">
        <f>VLOOKUP(K245,[1]Diversen!$A:$B,2,0)</f>
        <v>100051</v>
      </c>
      <c r="K245" s="30" t="str">
        <f>VLOOKUP(A245,'Status Report'!B:T,19,0)</f>
        <v>Promocean The Netherlands BV</v>
      </c>
      <c r="L245" s="82">
        <f>VLOOKUP(A245,'Status Report'!B:AG,32,0)</f>
        <v>53</v>
      </c>
      <c r="M245" s="82">
        <f>VLOOKUP(A245,'Status Report'!B:AI,34,0)</f>
        <v>53.5</v>
      </c>
      <c r="N245" s="39">
        <f>VLOOKUP(A245,'Status Report'!B:AP,41,0)</f>
        <v>3</v>
      </c>
      <c r="O245" s="33" t="str">
        <f>VLOOKUP(A245,'Status Report'!B:AQ,42,0)</f>
        <v>FOB Ningbo</v>
      </c>
      <c r="P245" s="33" t="str">
        <f>VLOOKUP(A245,'Status Report'!B:AR,43,0)</f>
        <v>DAP Yantian</v>
      </c>
      <c r="Q245" s="38">
        <f t="shared" ca="1" si="17"/>
        <v>45848</v>
      </c>
      <c r="R245" s="38">
        <f t="shared" ca="1" si="18"/>
        <v>45918</v>
      </c>
      <c r="S245" s="38">
        <f t="shared" ca="1" si="16"/>
        <v>45925</v>
      </c>
    </row>
    <row r="246" spans="1:19" x14ac:dyDescent="0.25">
      <c r="A246" s="30">
        <v>88027358</v>
      </c>
      <c r="B246" s="30" t="s">
        <v>559</v>
      </c>
      <c r="C246" s="80">
        <f>VLOOKUP(A246,'Status Report'!B:G,6,0)</f>
        <v>679</v>
      </c>
      <c r="D246" s="118">
        <f>VLOOKUP(A246,'Supply Chain'!A:E,5,0)</f>
        <v>430</v>
      </c>
      <c r="E246" s="30">
        <f>VLOOKUP(A246,'Supply Chain'!A:F,6,0)</f>
        <v>249</v>
      </c>
      <c r="F246" s="30">
        <f>VLOOKUP(A246,'Supply Chain'!A:G,7,0)</f>
        <v>0</v>
      </c>
      <c r="G246" s="84"/>
      <c r="H246" s="81">
        <f>VLOOKUP(A246,'Status Report'!B:AC,28,0)</f>
        <v>70</v>
      </c>
      <c r="I246" s="81">
        <f>VLOOKUP(A246,'Status Report'!B:AD,29,0)</f>
        <v>77</v>
      </c>
      <c r="J246" s="30">
        <f>VLOOKUP(K246,[1]Diversen!$A:$B,2,0)</f>
        <v>100051</v>
      </c>
      <c r="K246" s="30" t="str">
        <f>VLOOKUP(A246,'Status Report'!B:T,19,0)</f>
        <v>Promocean The Netherlands BV</v>
      </c>
      <c r="L246" s="82">
        <f>VLOOKUP(A246,'Status Report'!B:AG,32,0)</f>
        <v>53.99</v>
      </c>
      <c r="M246" s="82">
        <f>VLOOKUP(A246,'Status Report'!B:AI,34,0)</f>
        <v>54.98</v>
      </c>
      <c r="N246" s="39">
        <f>VLOOKUP(A246,'Status Report'!B:AP,41,0)</f>
        <v>2</v>
      </c>
      <c r="O246" s="33" t="str">
        <f>VLOOKUP(A246,'Status Report'!B:AQ,42,0)</f>
        <v>FOB Ningbo</v>
      </c>
      <c r="P246" s="33" t="str">
        <f>VLOOKUP(A246,'Status Report'!B:AR,43,0)</f>
        <v>DAP Yantian</v>
      </c>
      <c r="Q246" s="38">
        <f t="shared" ca="1" si="17"/>
        <v>45848</v>
      </c>
      <c r="R246" s="38">
        <f t="shared" ca="1" si="18"/>
        <v>45918</v>
      </c>
      <c r="S246" s="38">
        <f t="shared" ca="1" si="16"/>
        <v>45925</v>
      </c>
    </row>
    <row r="247" spans="1:19" x14ac:dyDescent="0.25">
      <c r="A247" s="30">
        <v>88027364</v>
      </c>
      <c r="B247" s="30" t="s">
        <v>563</v>
      </c>
      <c r="C247" s="80">
        <f>VLOOKUP(A247,'Status Report'!B:G,6,0)</f>
        <v>6</v>
      </c>
      <c r="D247" s="118">
        <f>VLOOKUP(A247,'Supply Chain'!A:E,5,0)</f>
        <v>6</v>
      </c>
      <c r="E247" s="30">
        <f>VLOOKUP(A247,'Supply Chain'!A:F,6,0)</f>
        <v>0</v>
      </c>
      <c r="F247" s="30">
        <f>VLOOKUP(A247,'Supply Chain'!A:G,7,0)</f>
        <v>0</v>
      </c>
      <c r="G247" s="84"/>
      <c r="H247" s="81">
        <f>VLOOKUP(A247,'Status Report'!B:AC,28,0)</f>
        <v>77</v>
      </c>
      <c r="I247" s="81">
        <f>VLOOKUP(A247,'Status Report'!B:AD,29,0)</f>
        <v>84</v>
      </c>
      <c r="J247" s="30">
        <f>VLOOKUP(K247,[1]Diversen!$A:$B,2,0)</f>
        <v>100051</v>
      </c>
      <c r="K247" s="30" t="str">
        <f>VLOOKUP(A247,'Status Report'!B:T,19,0)</f>
        <v>Promocean The Netherlands BV</v>
      </c>
      <c r="L247" s="82">
        <f>VLOOKUP(A247,'Status Report'!B:AG,32,0)</f>
        <v>33.82</v>
      </c>
      <c r="M247" s="82">
        <f>VLOOKUP(A247,'Status Report'!B:AI,34,0)</f>
        <v>37.450000000000003</v>
      </c>
      <c r="N247" s="39">
        <f>VLOOKUP(A247,'Status Report'!B:AP,41,0)</f>
        <v>2</v>
      </c>
      <c r="O247" s="33" t="str">
        <f>VLOOKUP(A247,'Status Report'!B:AQ,42,0)</f>
        <v>FOB Shanghai</v>
      </c>
      <c r="P247" s="33" t="str">
        <f>VLOOKUP(A247,'Status Report'!B:AR,43,0)</f>
        <v>DAP Yantian</v>
      </c>
      <c r="Q247" s="38">
        <f t="shared" ca="1" si="17"/>
        <v>45848</v>
      </c>
      <c r="R247" s="38">
        <f t="shared" ca="1" si="18"/>
        <v>45925</v>
      </c>
      <c r="S247" s="38">
        <f t="shared" ca="1" si="16"/>
        <v>45932</v>
      </c>
    </row>
    <row r="248" spans="1:19" x14ac:dyDescent="0.25">
      <c r="A248" s="30">
        <v>88027365</v>
      </c>
      <c r="B248" s="30" t="s">
        <v>564</v>
      </c>
      <c r="C248" s="80">
        <f>VLOOKUP(A248,'Status Report'!B:G,6,0)</f>
        <v>19</v>
      </c>
      <c r="D248" s="118">
        <f>VLOOKUP(A248,'Supply Chain'!A:E,5,0)</f>
        <v>19</v>
      </c>
      <c r="E248" s="30">
        <f>VLOOKUP(A248,'Supply Chain'!A:F,6,0)</f>
        <v>0</v>
      </c>
      <c r="F248" s="30">
        <f>VLOOKUP(A248,'Supply Chain'!A:G,7,0)</f>
        <v>0</v>
      </c>
      <c r="G248" s="84"/>
      <c r="H248" s="81">
        <f>VLOOKUP(A248,'Status Report'!B:AC,28,0)</f>
        <v>77</v>
      </c>
      <c r="I248" s="81">
        <f>VLOOKUP(A248,'Status Report'!B:AD,29,0)</f>
        <v>84</v>
      </c>
      <c r="J248" s="30">
        <f>VLOOKUP(K248,[1]Diversen!$A:$B,2,0)</f>
        <v>100051</v>
      </c>
      <c r="K248" s="30" t="str">
        <f>VLOOKUP(A248,'Status Report'!B:T,19,0)</f>
        <v>Promocean The Netherlands BV</v>
      </c>
      <c r="L248" s="82">
        <f>VLOOKUP(A248,'Status Report'!B:AG,32,0)</f>
        <v>33.82</v>
      </c>
      <c r="M248" s="82">
        <f>VLOOKUP(A248,'Status Report'!B:AI,34,0)</f>
        <v>37.450000000000003</v>
      </c>
      <c r="N248" s="39">
        <f>VLOOKUP(A248,'Status Report'!B:AP,41,0)</f>
        <v>2</v>
      </c>
      <c r="O248" s="33" t="str">
        <f>VLOOKUP(A248,'Status Report'!B:AQ,42,0)</f>
        <v>FOB Shanghai</v>
      </c>
      <c r="P248" s="33" t="str">
        <f>VLOOKUP(A248,'Status Report'!B:AR,43,0)</f>
        <v>DAP Yantian</v>
      </c>
      <c r="Q248" s="38">
        <f t="shared" ca="1" si="17"/>
        <v>45848</v>
      </c>
      <c r="R248" s="38">
        <f t="shared" ca="1" si="18"/>
        <v>45925</v>
      </c>
      <c r="S248" s="38">
        <f t="shared" ca="1" si="16"/>
        <v>45932</v>
      </c>
    </row>
    <row r="249" spans="1:19" x14ac:dyDescent="0.25">
      <c r="A249" s="30">
        <v>88027366</v>
      </c>
      <c r="B249" s="30" t="s">
        <v>565</v>
      </c>
      <c r="C249" s="80">
        <f>VLOOKUP(A249,'Status Report'!B:G,6,0)</f>
        <v>27</v>
      </c>
      <c r="D249" s="118">
        <f>VLOOKUP(A249,'Supply Chain'!A:E,5,0)</f>
        <v>27</v>
      </c>
      <c r="E249" s="30">
        <f>VLOOKUP(A249,'Supply Chain'!A:F,6,0)</f>
        <v>0</v>
      </c>
      <c r="F249" s="30">
        <f>VLOOKUP(A249,'Supply Chain'!A:G,7,0)</f>
        <v>0</v>
      </c>
      <c r="G249" s="84"/>
      <c r="H249" s="81">
        <f>VLOOKUP(A249,'Status Report'!B:AC,28,0)</f>
        <v>77</v>
      </c>
      <c r="I249" s="81">
        <f>VLOOKUP(A249,'Status Report'!B:AD,29,0)</f>
        <v>84</v>
      </c>
      <c r="J249" s="30">
        <f>VLOOKUP(K249,[1]Diversen!$A:$B,2,0)</f>
        <v>100051</v>
      </c>
      <c r="K249" s="30" t="str">
        <f>VLOOKUP(A249,'Status Report'!B:T,19,0)</f>
        <v>Promocean The Netherlands BV</v>
      </c>
      <c r="L249" s="82">
        <f>VLOOKUP(A249,'Status Report'!B:AG,32,0)</f>
        <v>33.82</v>
      </c>
      <c r="M249" s="82">
        <f>VLOOKUP(A249,'Status Report'!B:AI,34,0)</f>
        <v>37.450000000000003</v>
      </c>
      <c r="N249" s="39">
        <f>VLOOKUP(A249,'Status Report'!B:AP,41,0)</f>
        <v>2</v>
      </c>
      <c r="O249" s="33" t="str">
        <f>VLOOKUP(A249,'Status Report'!B:AQ,42,0)</f>
        <v>FOB Shanghai</v>
      </c>
      <c r="P249" s="33" t="str">
        <f>VLOOKUP(A249,'Status Report'!B:AR,43,0)</f>
        <v>DAP Yantian</v>
      </c>
      <c r="Q249" s="38">
        <f t="shared" ca="1" si="17"/>
        <v>45848</v>
      </c>
      <c r="R249" s="38">
        <f t="shared" ca="1" si="18"/>
        <v>45925</v>
      </c>
      <c r="S249" s="38">
        <f t="shared" ca="1" si="16"/>
        <v>45932</v>
      </c>
    </row>
    <row r="250" spans="1:19" x14ac:dyDescent="0.25">
      <c r="A250" s="30">
        <v>88027367</v>
      </c>
      <c r="B250" s="30" t="s">
        <v>566</v>
      </c>
      <c r="C250" s="80">
        <f>VLOOKUP(A250,'Status Report'!B:G,6,0)</f>
        <v>20</v>
      </c>
      <c r="D250" s="118">
        <f>VLOOKUP(A250,'Supply Chain'!A:E,5,0)</f>
        <v>20</v>
      </c>
      <c r="E250" s="30">
        <f>VLOOKUP(A250,'Supply Chain'!A:F,6,0)</f>
        <v>0</v>
      </c>
      <c r="F250" s="30">
        <f>VLOOKUP(A250,'Supply Chain'!A:G,7,0)</f>
        <v>0</v>
      </c>
      <c r="G250" s="84"/>
      <c r="H250" s="81">
        <f>VLOOKUP(A250,'Status Report'!B:AC,28,0)</f>
        <v>77</v>
      </c>
      <c r="I250" s="81">
        <f>VLOOKUP(A250,'Status Report'!B:AD,29,0)</f>
        <v>84</v>
      </c>
      <c r="J250" s="30">
        <f>VLOOKUP(K250,[1]Diversen!$A:$B,2,0)</f>
        <v>100051</v>
      </c>
      <c r="K250" s="30" t="str">
        <f>VLOOKUP(A250,'Status Report'!B:T,19,0)</f>
        <v>Promocean The Netherlands BV</v>
      </c>
      <c r="L250" s="82">
        <f>VLOOKUP(A250,'Status Report'!B:AG,32,0)</f>
        <v>33.82</v>
      </c>
      <c r="M250" s="82">
        <f>VLOOKUP(A250,'Status Report'!B:AI,34,0)</f>
        <v>37.450000000000003</v>
      </c>
      <c r="N250" s="39">
        <f>VLOOKUP(A250,'Status Report'!B:AP,41,0)</f>
        <v>2</v>
      </c>
      <c r="O250" s="33" t="str">
        <f>VLOOKUP(A250,'Status Report'!B:AQ,42,0)</f>
        <v>FOB Shanghai</v>
      </c>
      <c r="P250" s="33" t="str">
        <f>VLOOKUP(A250,'Status Report'!B:AR,43,0)</f>
        <v>DAP Yantian</v>
      </c>
      <c r="Q250" s="38">
        <f t="shared" ca="1" si="17"/>
        <v>45848</v>
      </c>
      <c r="R250" s="38">
        <f t="shared" ca="1" si="18"/>
        <v>45925</v>
      </c>
      <c r="S250" s="38">
        <f t="shared" ca="1" si="16"/>
        <v>45932</v>
      </c>
    </row>
    <row r="251" spans="1:19" x14ac:dyDescent="0.25">
      <c r="A251" s="30">
        <v>88027369</v>
      </c>
      <c r="B251" s="30" t="s">
        <v>567</v>
      </c>
      <c r="C251" s="80">
        <f>VLOOKUP(A251,'Status Report'!B:G,6,0)</f>
        <v>12</v>
      </c>
      <c r="D251" s="118">
        <f>VLOOKUP(A251,'Supply Chain'!A:E,5,0)</f>
        <v>12</v>
      </c>
      <c r="E251" s="30">
        <f>VLOOKUP(A251,'Supply Chain'!A:F,6,0)</f>
        <v>0</v>
      </c>
      <c r="F251" s="30">
        <f>VLOOKUP(A251,'Supply Chain'!A:G,7,0)</f>
        <v>0</v>
      </c>
      <c r="G251" s="84"/>
      <c r="H251" s="81">
        <f>VLOOKUP(A251,'Status Report'!B:AC,28,0)</f>
        <v>77</v>
      </c>
      <c r="I251" s="81">
        <f>VLOOKUP(A251,'Status Report'!B:AD,29,0)</f>
        <v>84</v>
      </c>
      <c r="J251" s="30">
        <f>VLOOKUP(K251,[1]Diversen!$A:$B,2,0)</f>
        <v>100051</v>
      </c>
      <c r="K251" s="30" t="str">
        <f>VLOOKUP(A251,'Status Report'!B:T,19,0)</f>
        <v>Promocean The Netherlands BV</v>
      </c>
      <c r="L251" s="82">
        <f>VLOOKUP(A251,'Status Report'!B:AG,32,0)</f>
        <v>34.909999999999997</v>
      </c>
      <c r="M251" s="82">
        <f>VLOOKUP(A251,'Status Report'!B:AI,34,0)</f>
        <v>38.549999999999997</v>
      </c>
      <c r="N251" s="39">
        <f>VLOOKUP(A251,'Status Report'!B:AP,41,0)</f>
        <v>2</v>
      </c>
      <c r="O251" s="33" t="str">
        <f>VLOOKUP(A251,'Status Report'!B:AQ,42,0)</f>
        <v>FOB Shanghai</v>
      </c>
      <c r="P251" s="33" t="str">
        <f>VLOOKUP(A251,'Status Report'!B:AR,43,0)</f>
        <v>DAP Yantian</v>
      </c>
      <c r="Q251" s="38">
        <f t="shared" ca="1" si="17"/>
        <v>45848</v>
      </c>
      <c r="R251" s="38">
        <f t="shared" ca="1" si="18"/>
        <v>45925</v>
      </c>
      <c r="S251" s="38">
        <f t="shared" ca="1" si="16"/>
        <v>45932</v>
      </c>
    </row>
    <row r="252" spans="1:19" x14ac:dyDescent="0.25">
      <c r="A252" s="30">
        <v>88027370</v>
      </c>
      <c r="B252" s="30" t="s">
        <v>568</v>
      </c>
      <c r="C252" s="80">
        <f>VLOOKUP(A252,'Status Report'!B:G,6,0)</f>
        <v>20</v>
      </c>
      <c r="D252" s="118">
        <f>VLOOKUP(A252,'Supply Chain'!A:E,5,0)</f>
        <v>20</v>
      </c>
      <c r="E252" s="30">
        <f>VLOOKUP(A252,'Supply Chain'!A:F,6,0)</f>
        <v>0</v>
      </c>
      <c r="F252" s="30">
        <f>VLOOKUP(A252,'Supply Chain'!A:G,7,0)</f>
        <v>0</v>
      </c>
      <c r="G252" s="84"/>
      <c r="H252" s="81">
        <f>VLOOKUP(A252,'Status Report'!B:AC,28,0)</f>
        <v>77</v>
      </c>
      <c r="I252" s="81">
        <f>VLOOKUP(A252,'Status Report'!B:AD,29,0)</f>
        <v>84</v>
      </c>
      <c r="J252" s="30">
        <f>VLOOKUP(K252,[1]Diversen!$A:$B,2,0)</f>
        <v>100051</v>
      </c>
      <c r="K252" s="30" t="str">
        <f>VLOOKUP(A252,'Status Report'!B:T,19,0)</f>
        <v>Promocean The Netherlands BV</v>
      </c>
      <c r="L252" s="82">
        <f>VLOOKUP(A252,'Status Report'!B:AG,32,0)</f>
        <v>34.909999999999997</v>
      </c>
      <c r="M252" s="82">
        <f>VLOOKUP(A252,'Status Report'!B:AI,34,0)</f>
        <v>38.549999999999997</v>
      </c>
      <c r="N252" s="39">
        <f>VLOOKUP(A252,'Status Report'!B:AP,41,0)</f>
        <v>2</v>
      </c>
      <c r="O252" s="33" t="str">
        <f>VLOOKUP(A252,'Status Report'!B:AQ,42,0)</f>
        <v>FOB Shanghai</v>
      </c>
      <c r="P252" s="33" t="str">
        <f>VLOOKUP(A252,'Status Report'!B:AR,43,0)</f>
        <v>DAP Yantian</v>
      </c>
      <c r="Q252" s="38">
        <f t="shared" ca="1" si="17"/>
        <v>45848</v>
      </c>
      <c r="R252" s="38">
        <f t="shared" ca="1" si="18"/>
        <v>45925</v>
      </c>
      <c r="S252" s="38">
        <f t="shared" ca="1" si="16"/>
        <v>45932</v>
      </c>
    </row>
    <row r="253" spans="1:19" x14ac:dyDescent="0.25">
      <c r="A253" s="30">
        <v>88027371</v>
      </c>
      <c r="B253" s="30" t="s">
        <v>569</v>
      </c>
      <c r="C253" s="80">
        <f>VLOOKUP(A253,'Status Report'!B:G,6,0)</f>
        <v>36</v>
      </c>
      <c r="D253" s="118">
        <f>VLOOKUP(A253,'Supply Chain'!A:E,5,0)</f>
        <v>36</v>
      </c>
      <c r="E253" s="30">
        <f>VLOOKUP(A253,'Supply Chain'!A:F,6,0)</f>
        <v>0</v>
      </c>
      <c r="F253" s="30">
        <f>VLOOKUP(A253,'Supply Chain'!A:G,7,0)</f>
        <v>0</v>
      </c>
      <c r="G253" s="84"/>
      <c r="H253" s="81">
        <f>VLOOKUP(A253,'Status Report'!B:AC,28,0)</f>
        <v>77</v>
      </c>
      <c r="I253" s="81">
        <f>VLOOKUP(A253,'Status Report'!B:AD,29,0)</f>
        <v>84</v>
      </c>
      <c r="J253" s="30">
        <f>VLOOKUP(K253,[1]Diversen!$A:$B,2,0)</f>
        <v>100051</v>
      </c>
      <c r="K253" s="30" t="str">
        <f>VLOOKUP(A253,'Status Report'!B:T,19,0)</f>
        <v>Promocean The Netherlands BV</v>
      </c>
      <c r="L253" s="82">
        <f>VLOOKUP(A253,'Status Report'!B:AG,32,0)</f>
        <v>34.909999999999997</v>
      </c>
      <c r="M253" s="82">
        <f>VLOOKUP(A253,'Status Report'!B:AI,34,0)</f>
        <v>38.549999999999997</v>
      </c>
      <c r="N253" s="39">
        <f>VLOOKUP(A253,'Status Report'!B:AP,41,0)</f>
        <v>2</v>
      </c>
      <c r="O253" s="33" t="str">
        <f>VLOOKUP(A253,'Status Report'!B:AQ,42,0)</f>
        <v>FOB Shanghai</v>
      </c>
      <c r="P253" s="33" t="str">
        <f>VLOOKUP(A253,'Status Report'!B:AR,43,0)</f>
        <v>DAP Yantian</v>
      </c>
      <c r="Q253" s="38">
        <f t="shared" ca="1" si="17"/>
        <v>45848</v>
      </c>
      <c r="R253" s="38">
        <f t="shared" ca="1" si="18"/>
        <v>45925</v>
      </c>
      <c r="S253" s="38">
        <f t="shared" ca="1" si="16"/>
        <v>45932</v>
      </c>
    </row>
    <row r="254" spans="1:19" x14ac:dyDescent="0.25">
      <c r="A254" s="30">
        <v>88027372</v>
      </c>
      <c r="B254" s="30" t="s">
        <v>570</v>
      </c>
      <c r="C254" s="80">
        <f>VLOOKUP(A254,'Status Report'!B:G,6,0)</f>
        <v>22</v>
      </c>
      <c r="D254" s="118">
        <f>VLOOKUP(A254,'Supply Chain'!A:E,5,0)</f>
        <v>22</v>
      </c>
      <c r="E254" s="30">
        <f>VLOOKUP(A254,'Supply Chain'!A:F,6,0)</f>
        <v>0</v>
      </c>
      <c r="F254" s="30">
        <f>VLOOKUP(A254,'Supply Chain'!A:G,7,0)</f>
        <v>0</v>
      </c>
      <c r="G254" s="84"/>
      <c r="H254" s="81">
        <f>VLOOKUP(A254,'Status Report'!B:AC,28,0)</f>
        <v>77</v>
      </c>
      <c r="I254" s="81">
        <f>VLOOKUP(A254,'Status Report'!B:AD,29,0)</f>
        <v>84</v>
      </c>
      <c r="J254" s="30">
        <f>VLOOKUP(K254,[1]Diversen!$A:$B,2,0)</f>
        <v>100051</v>
      </c>
      <c r="K254" s="30" t="str">
        <f>VLOOKUP(A254,'Status Report'!B:T,19,0)</f>
        <v>Promocean The Netherlands BV</v>
      </c>
      <c r="L254" s="82">
        <f>VLOOKUP(A254,'Status Report'!B:AG,32,0)</f>
        <v>34.909999999999997</v>
      </c>
      <c r="M254" s="82">
        <f>VLOOKUP(A254,'Status Report'!B:AI,34,0)</f>
        <v>38.549999999999997</v>
      </c>
      <c r="N254" s="39">
        <f>VLOOKUP(A254,'Status Report'!B:AP,41,0)</f>
        <v>2</v>
      </c>
      <c r="O254" s="33" t="str">
        <f>VLOOKUP(A254,'Status Report'!B:AQ,42,0)</f>
        <v>FOB Shanghai</v>
      </c>
      <c r="P254" s="33" t="str">
        <f>VLOOKUP(A254,'Status Report'!B:AR,43,0)</f>
        <v>DAP Yantian</v>
      </c>
      <c r="Q254" s="38">
        <f t="shared" ca="1" si="17"/>
        <v>45848</v>
      </c>
      <c r="R254" s="38">
        <f t="shared" ca="1" si="18"/>
        <v>45925</v>
      </c>
      <c r="S254" s="38">
        <f t="shared" ca="1" si="16"/>
        <v>45932</v>
      </c>
    </row>
    <row r="255" spans="1:19" x14ac:dyDescent="0.25">
      <c r="A255" s="30">
        <v>88027373</v>
      </c>
      <c r="B255" s="30" t="s">
        <v>571</v>
      </c>
      <c r="C255" s="80">
        <f>VLOOKUP(A255,'Status Report'!B:G,6,0)</f>
        <v>10</v>
      </c>
      <c r="D255" s="118">
        <f>VLOOKUP(A255,'Supply Chain'!A:E,5,0)</f>
        <v>10</v>
      </c>
      <c r="E255" s="30">
        <f>VLOOKUP(A255,'Supply Chain'!A:F,6,0)</f>
        <v>0</v>
      </c>
      <c r="F255" s="30">
        <f>VLOOKUP(A255,'Supply Chain'!A:G,7,0)</f>
        <v>0</v>
      </c>
      <c r="G255" s="84"/>
      <c r="H255" s="81">
        <f>VLOOKUP(A255,'Status Report'!B:AC,28,0)</f>
        <v>77</v>
      </c>
      <c r="I255" s="81">
        <f>VLOOKUP(A255,'Status Report'!B:AD,29,0)</f>
        <v>84</v>
      </c>
      <c r="J255" s="30">
        <f>VLOOKUP(K255,[1]Diversen!$A:$B,2,0)</f>
        <v>100051</v>
      </c>
      <c r="K255" s="30" t="str">
        <f>VLOOKUP(A255,'Status Report'!B:T,19,0)</f>
        <v>Promocean The Netherlands BV</v>
      </c>
      <c r="L255" s="82">
        <f>VLOOKUP(A255,'Status Report'!B:AG,32,0)</f>
        <v>34.909999999999997</v>
      </c>
      <c r="M255" s="82">
        <f>VLOOKUP(A255,'Status Report'!B:AI,34,0)</f>
        <v>38.549999999999997</v>
      </c>
      <c r="N255" s="39">
        <f>VLOOKUP(A255,'Status Report'!B:AP,41,0)</f>
        <v>2</v>
      </c>
      <c r="O255" s="33" t="str">
        <f>VLOOKUP(A255,'Status Report'!B:AQ,42,0)</f>
        <v>FOB Shanghai</v>
      </c>
      <c r="P255" s="33" t="str">
        <f>VLOOKUP(A255,'Status Report'!B:AR,43,0)</f>
        <v>DAP Yantian</v>
      </c>
      <c r="Q255" s="38">
        <f t="shared" ca="1" si="17"/>
        <v>45848</v>
      </c>
      <c r="R255" s="38">
        <f t="shared" ca="1" si="18"/>
        <v>45925</v>
      </c>
      <c r="S255" s="38">
        <f t="shared" ca="1" si="16"/>
        <v>45932</v>
      </c>
    </row>
    <row r="256" spans="1:19" x14ac:dyDescent="0.25">
      <c r="A256" s="30">
        <v>88027375</v>
      </c>
      <c r="B256" s="30" t="s">
        <v>572</v>
      </c>
      <c r="C256" s="80">
        <f>VLOOKUP(A256,'Status Report'!B:G,6,0)</f>
        <v>7</v>
      </c>
      <c r="D256" s="118">
        <f>VLOOKUP(A256,'Supply Chain'!A:E,5,0)</f>
        <v>5</v>
      </c>
      <c r="E256" s="30">
        <f>VLOOKUP(A256,'Supply Chain'!A:F,6,0)</f>
        <v>2</v>
      </c>
      <c r="F256" s="30">
        <f>VLOOKUP(A256,'Supply Chain'!A:G,7,0)</f>
        <v>0</v>
      </c>
      <c r="G256" s="84"/>
      <c r="H256" s="81">
        <f>VLOOKUP(A256,'Status Report'!B:AC,28,0)</f>
        <v>77</v>
      </c>
      <c r="I256" s="81">
        <f>VLOOKUP(A256,'Status Report'!B:AD,29,0)</f>
        <v>84</v>
      </c>
      <c r="J256" s="30">
        <f>VLOOKUP(K256,[1]Diversen!$A:$B,2,0)</f>
        <v>100051</v>
      </c>
      <c r="K256" s="30" t="str">
        <f>VLOOKUP(A256,'Status Report'!B:T,19,0)</f>
        <v>Promocean The Netherlands BV</v>
      </c>
      <c r="L256" s="82">
        <f>VLOOKUP(A256,'Status Report'!B:AG,32,0)</f>
        <v>33.82</v>
      </c>
      <c r="M256" s="82">
        <f>VLOOKUP(A256,'Status Report'!B:AI,34,0)</f>
        <v>37.450000000000003</v>
      </c>
      <c r="N256" s="39">
        <f>VLOOKUP(A256,'Status Report'!B:AP,41,0)</f>
        <v>2</v>
      </c>
      <c r="O256" s="33" t="str">
        <f>VLOOKUP(A256,'Status Report'!B:AQ,42,0)</f>
        <v>FOB Shanghai</v>
      </c>
      <c r="P256" s="33" t="str">
        <f>VLOOKUP(A256,'Status Report'!B:AR,43,0)</f>
        <v>DAP Yantian</v>
      </c>
      <c r="Q256" s="38">
        <f t="shared" ca="1" si="17"/>
        <v>45848</v>
      </c>
      <c r="R256" s="38">
        <f t="shared" ca="1" si="18"/>
        <v>45925</v>
      </c>
      <c r="S256" s="38">
        <f t="shared" ca="1" si="16"/>
        <v>45932</v>
      </c>
    </row>
    <row r="257" spans="1:19" x14ac:dyDescent="0.25">
      <c r="A257" s="30">
        <v>88027376</v>
      </c>
      <c r="B257" s="30" t="s">
        <v>573</v>
      </c>
      <c r="C257" s="80">
        <f>VLOOKUP(A257,'Status Report'!B:G,6,0)</f>
        <v>17</v>
      </c>
      <c r="D257" s="118">
        <f>VLOOKUP(A257,'Supply Chain'!A:E,5,0)</f>
        <v>13</v>
      </c>
      <c r="E257" s="30">
        <f>VLOOKUP(A257,'Supply Chain'!A:F,6,0)</f>
        <v>4</v>
      </c>
      <c r="F257" s="30">
        <f>VLOOKUP(A257,'Supply Chain'!A:G,7,0)</f>
        <v>0</v>
      </c>
      <c r="G257" s="84"/>
      <c r="H257" s="81">
        <f>VLOOKUP(A257,'Status Report'!B:AC,28,0)</f>
        <v>77</v>
      </c>
      <c r="I257" s="81">
        <f>VLOOKUP(A257,'Status Report'!B:AD,29,0)</f>
        <v>84</v>
      </c>
      <c r="J257" s="30">
        <f>VLOOKUP(K257,[1]Diversen!$A:$B,2,0)</f>
        <v>100051</v>
      </c>
      <c r="K257" s="30" t="str">
        <f>VLOOKUP(A257,'Status Report'!B:T,19,0)</f>
        <v>Promocean The Netherlands BV</v>
      </c>
      <c r="L257" s="82">
        <f>VLOOKUP(A257,'Status Report'!B:AG,32,0)</f>
        <v>33.82</v>
      </c>
      <c r="M257" s="82">
        <f>VLOOKUP(A257,'Status Report'!B:AI,34,0)</f>
        <v>37.450000000000003</v>
      </c>
      <c r="N257" s="39">
        <f>VLOOKUP(A257,'Status Report'!B:AP,41,0)</f>
        <v>2</v>
      </c>
      <c r="O257" s="33" t="str">
        <f>VLOOKUP(A257,'Status Report'!B:AQ,42,0)</f>
        <v>FOB Shanghai</v>
      </c>
      <c r="P257" s="33" t="str">
        <f>VLOOKUP(A257,'Status Report'!B:AR,43,0)</f>
        <v>DAP Yantian</v>
      </c>
      <c r="Q257" s="38">
        <f t="shared" ca="1" si="17"/>
        <v>45848</v>
      </c>
      <c r="R257" s="38">
        <f t="shared" ca="1" si="18"/>
        <v>45925</v>
      </c>
      <c r="S257" s="38">
        <f t="shared" ca="1" si="16"/>
        <v>45932</v>
      </c>
    </row>
    <row r="258" spans="1:19" x14ac:dyDescent="0.25">
      <c r="A258" s="30">
        <v>88027377</v>
      </c>
      <c r="B258" s="30" t="s">
        <v>574</v>
      </c>
      <c r="C258" s="80">
        <f>VLOOKUP(A258,'Status Report'!B:G,6,0)</f>
        <v>23</v>
      </c>
      <c r="D258" s="118">
        <f>VLOOKUP(A258,'Supply Chain'!A:E,5,0)</f>
        <v>18</v>
      </c>
      <c r="E258" s="30">
        <f>VLOOKUP(A258,'Supply Chain'!A:F,6,0)</f>
        <v>5</v>
      </c>
      <c r="F258" s="30">
        <f>VLOOKUP(A258,'Supply Chain'!A:G,7,0)</f>
        <v>0</v>
      </c>
      <c r="G258" s="84"/>
      <c r="H258" s="81">
        <f>VLOOKUP(A258,'Status Report'!B:AC,28,0)</f>
        <v>77</v>
      </c>
      <c r="I258" s="81">
        <f>VLOOKUP(A258,'Status Report'!B:AD,29,0)</f>
        <v>84</v>
      </c>
      <c r="J258" s="30">
        <f>VLOOKUP(K258,[1]Diversen!$A:$B,2,0)</f>
        <v>100051</v>
      </c>
      <c r="K258" s="30" t="str">
        <f>VLOOKUP(A258,'Status Report'!B:T,19,0)</f>
        <v>Promocean The Netherlands BV</v>
      </c>
      <c r="L258" s="82">
        <f>VLOOKUP(A258,'Status Report'!B:AG,32,0)</f>
        <v>33.82</v>
      </c>
      <c r="M258" s="82">
        <f>VLOOKUP(A258,'Status Report'!B:AI,34,0)</f>
        <v>37.450000000000003</v>
      </c>
      <c r="N258" s="39">
        <f>VLOOKUP(A258,'Status Report'!B:AP,41,0)</f>
        <v>2</v>
      </c>
      <c r="O258" s="33" t="str">
        <f>VLOOKUP(A258,'Status Report'!B:AQ,42,0)</f>
        <v>FOB Shanghai</v>
      </c>
      <c r="P258" s="33" t="str">
        <f>VLOOKUP(A258,'Status Report'!B:AR,43,0)</f>
        <v>DAP Yantian</v>
      </c>
      <c r="Q258" s="38">
        <f t="shared" ca="1" si="17"/>
        <v>45848</v>
      </c>
      <c r="R258" s="38">
        <f t="shared" ca="1" si="18"/>
        <v>45925</v>
      </c>
      <c r="S258" s="38">
        <f t="shared" ca="1" si="16"/>
        <v>45932</v>
      </c>
    </row>
    <row r="259" spans="1:19" x14ac:dyDescent="0.25">
      <c r="A259" s="30">
        <v>88027378</v>
      </c>
      <c r="B259" s="30" t="s">
        <v>575</v>
      </c>
      <c r="C259" s="80">
        <f>VLOOKUP(A259,'Status Report'!B:G,6,0)</f>
        <v>19</v>
      </c>
      <c r="D259" s="118">
        <f>VLOOKUP(A259,'Supply Chain'!A:E,5,0)</f>
        <v>15</v>
      </c>
      <c r="E259" s="30">
        <f>VLOOKUP(A259,'Supply Chain'!A:F,6,0)</f>
        <v>4</v>
      </c>
      <c r="F259" s="30">
        <f>VLOOKUP(A259,'Supply Chain'!A:G,7,0)</f>
        <v>0</v>
      </c>
      <c r="G259" s="84"/>
      <c r="H259" s="81">
        <f>VLOOKUP(A259,'Status Report'!B:AC,28,0)</f>
        <v>77</v>
      </c>
      <c r="I259" s="81">
        <f>VLOOKUP(A259,'Status Report'!B:AD,29,0)</f>
        <v>84</v>
      </c>
      <c r="J259" s="30">
        <f>VLOOKUP(K259,[1]Diversen!$A:$B,2,0)</f>
        <v>100051</v>
      </c>
      <c r="K259" s="30" t="str">
        <f>VLOOKUP(A259,'Status Report'!B:T,19,0)</f>
        <v>Promocean The Netherlands BV</v>
      </c>
      <c r="L259" s="82">
        <f>VLOOKUP(A259,'Status Report'!B:AG,32,0)</f>
        <v>33.82</v>
      </c>
      <c r="M259" s="82">
        <f>VLOOKUP(A259,'Status Report'!B:AI,34,0)</f>
        <v>37.450000000000003</v>
      </c>
      <c r="N259" s="39">
        <f>VLOOKUP(A259,'Status Report'!B:AP,41,0)</f>
        <v>2</v>
      </c>
      <c r="O259" s="33" t="str">
        <f>VLOOKUP(A259,'Status Report'!B:AQ,42,0)</f>
        <v>FOB Shanghai</v>
      </c>
      <c r="P259" s="33" t="str">
        <f>VLOOKUP(A259,'Status Report'!B:AR,43,0)</f>
        <v>DAP Yantian</v>
      </c>
      <c r="Q259" s="38">
        <f t="shared" ca="1" si="17"/>
        <v>45848</v>
      </c>
      <c r="R259" s="38">
        <f t="shared" ca="1" si="18"/>
        <v>45925</v>
      </c>
      <c r="S259" s="38">
        <f t="shared" ca="1" si="16"/>
        <v>45932</v>
      </c>
    </row>
    <row r="260" spans="1:19" x14ac:dyDescent="0.25">
      <c r="A260" s="30">
        <v>88027380</v>
      </c>
      <c r="B260" s="30" t="s">
        <v>576</v>
      </c>
      <c r="C260" s="80">
        <f>VLOOKUP(A260,'Status Report'!B:G,6,0)</f>
        <v>7</v>
      </c>
      <c r="D260" s="118">
        <f>VLOOKUP(A260,'Supply Chain'!A:E,5,0)</f>
        <v>2</v>
      </c>
      <c r="E260" s="30">
        <f>VLOOKUP(A260,'Supply Chain'!A:F,6,0)</f>
        <v>5</v>
      </c>
      <c r="F260" s="30">
        <f>VLOOKUP(A260,'Supply Chain'!A:G,7,0)</f>
        <v>0</v>
      </c>
      <c r="G260" s="84"/>
      <c r="H260" s="81">
        <f>VLOOKUP(A260,'Status Report'!B:AC,28,0)</f>
        <v>77</v>
      </c>
      <c r="I260" s="81">
        <f>VLOOKUP(A260,'Status Report'!B:AD,29,0)</f>
        <v>84</v>
      </c>
      <c r="J260" s="30">
        <f>VLOOKUP(K260,[1]Diversen!$A:$B,2,0)</f>
        <v>100051</v>
      </c>
      <c r="K260" s="30" t="str">
        <f>VLOOKUP(A260,'Status Report'!B:T,19,0)</f>
        <v>Promocean The Netherlands BV</v>
      </c>
      <c r="L260" s="82">
        <f>VLOOKUP(A260,'Status Report'!B:AG,32,0)</f>
        <v>34.909999999999997</v>
      </c>
      <c r="M260" s="82">
        <f>VLOOKUP(A260,'Status Report'!B:AI,34,0)</f>
        <v>38.549999999999997</v>
      </c>
      <c r="N260" s="39">
        <f>VLOOKUP(A260,'Status Report'!B:AP,41,0)</f>
        <v>2</v>
      </c>
      <c r="O260" s="33" t="str">
        <f>VLOOKUP(A260,'Status Report'!B:AQ,42,0)</f>
        <v>FOB Shanghai</v>
      </c>
      <c r="P260" s="33" t="str">
        <f>VLOOKUP(A260,'Status Report'!B:AR,43,0)</f>
        <v>DAP Yantian</v>
      </c>
      <c r="Q260" s="38">
        <f t="shared" ca="1" si="17"/>
        <v>45848</v>
      </c>
      <c r="R260" s="38">
        <f t="shared" ca="1" si="18"/>
        <v>45925</v>
      </c>
      <c r="S260" s="38">
        <f t="shared" ca="1" si="16"/>
        <v>45932</v>
      </c>
    </row>
    <row r="261" spans="1:19" x14ac:dyDescent="0.25">
      <c r="A261" s="30">
        <v>88027381</v>
      </c>
      <c r="B261" s="30" t="s">
        <v>577</v>
      </c>
      <c r="C261" s="80">
        <f>VLOOKUP(A261,'Status Report'!B:G,6,0)</f>
        <v>15</v>
      </c>
      <c r="D261" s="118">
        <f>VLOOKUP(A261,'Supply Chain'!A:E,5,0)</f>
        <v>8</v>
      </c>
      <c r="E261" s="30">
        <f>VLOOKUP(A261,'Supply Chain'!A:F,6,0)</f>
        <v>7</v>
      </c>
      <c r="F261" s="30">
        <f>VLOOKUP(A261,'Supply Chain'!A:G,7,0)</f>
        <v>0</v>
      </c>
      <c r="G261" s="84"/>
      <c r="H261" s="81">
        <f>VLOOKUP(A261,'Status Report'!B:AC,28,0)</f>
        <v>77</v>
      </c>
      <c r="I261" s="81">
        <f>VLOOKUP(A261,'Status Report'!B:AD,29,0)</f>
        <v>84</v>
      </c>
      <c r="J261" s="30">
        <f>VLOOKUP(K261,[1]Diversen!$A:$B,2,0)</f>
        <v>100051</v>
      </c>
      <c r="K261" s="30" t="str">
        <f>VLOOKUP(A261,'Status Report'!B:T,19,0)</f>
        <v>Promocean The Netherlands BV</v>
      </c>
      <c r="L261" s="82">
        <f>VLOOKUP(A261,'Status Report'!B:AG,32,0)</f>
        <v>34.909999999999997</v>
      </c>
      <c r="M261" s="82">
        <f>VLOOKUP(A261,'Status Report'!B:AI,34,0)</f>
        <v>38.549999999999997</v>
      </c>
      <c r="N261" s="39">
        <f>VLOOKUP(A261,'Status Report'!B:AP,41,0)</f>
        <v>2</v>
      </c>
      <c r="O261" s="33" t="str">
        <f>VLOOKUP(A261,'Status Report'!B:AQ,42,0)</f>
        <v>FOB Shanghai</v>
      </c>
      <c r="P261" s="33" t="str">
        <f>VLOOKUP(A261,'Status Report'!B:AR,43,0)</f>
        <v>DAP Yantian</v>
      </c>
      <c r="Q261" s="38">
        <f t="shared" ca="1" si="17"/>
        <v>45848</v>
      </c>
      <c r="R261" s="38">
        <f t="shared" ca="1" si="18"/>
        <v>45925</v>
      </c>
      <c r="S261" s="38">
        <f t="shared" ca="1" si="16"/>
        <v>45932</v>
      </c>
    </row>
    <row r="262" spans="1:19" x14ac:dyDescent="0.25">
      <c r="A262" s="30">
        <v>88027382</v>
      </c>
      <c r="B262" s="30" t="s">
        <v>578</v>
      </c>
      <c r="C262" s="80">
        <f>VLOOKUP(A262,'Status Report'!B:G,6,0)</f>
        <v>32</v>
      </c>
      <c r="D262" s="118">
        <f>VLOOKUP(A262,'Supply Chain'!A:E,5,0)</f>
        <v>25</v>
      </c>
      <c r="E262" s="30">
        <f>VLOOKUP(A262,'Supply Chain'!A:F,6,0)</f>
        <v>7</v>
      </c>
      <c r="F262" s="30">
        <f>VLOOKUP(A262,'Supply Chain'!A:G,7,0)</f>
        <v>0</v>
      </c>
      <c r="G262" s="84"/>
      <c r="H262" s="81">
        <f>VLOOKUP(A262,'Status Report'!B:AC,28,0)</f>
        <v>77</v>
      </c>
      <c r="I262" s="81">
        <f>VLOOKUP(A262,'Status Report'!B:AD,29,0)</f>
        <v>84</v>
      </c>
      <c r="J262" s="30">
        <f>VLOOKUP(K262,[1]Diversen!$A:$B,2,0)</f>
        <v>100051</v>
      </c>
      <c r="K262" s="30" t="str">
        <f>VLOOKUP(A262,'Status Report'!B:T,19,0)</f>
        <v>Promocean The Netherlands BV</v>
      </c>
      <c r="L262" s="82">
        <f>VLOOKUP(A262,'Status Report'!B:AG,32,0)</f>
        <v>34.909999999999997</v>
      </c>
      <c r="M262" s="82">
        <f>VLOOKUP(A262,'Status Report'!B:AI,34,0)</f>
        <v>38.549999999999997</v>
      </c>
      <c r="N262" s="39">
        <f>VLOOKUP(A262,'Status Report'!B:AP,41,0)</f>
        <v>2</v>
      </c>
      <c r="O262" s="33" t="str">
        <f>VLOOKUP(A262,'Status Report'!B:AQ,42,0)</f>
        <v>FOB Shanghai</v>
      </c>
      <c r="P262" s="33" t="str">
        <f>VLOOKUP(A262,'Status Report'!B:AR,43,0)</f>
        <v>DAP Yantian</v>
      </c>
      <c r="Q262" s="38">
        <f t="shared" ca="1" si="17"/>
        <v>45848</v>
      </c>
      <c r="R262" s="38">
        <f t="shared" ca="1" si="18"/>
        <v>45925</v>
      </c>
      <c r="S262" s="38">
        <f t="shared" ca="1" si="16"/>
        <v>45932</v>
      </c>
    </row>
    <row r="263" spans="1:19" x14ac:dyDescent="0.25">
      <c r="A263" s="30">
        <v>88027383</v>
      </c>
      <c r="B263" s="30" t="s">
        <v>579</v>
      </c>
      <c r="C263" s="80">
        <f>VLOOKUP(A263,'Status Report'!B:G,6,0)</f>
        <v>30</v>
      </c>
      <c r="D263" s="118">
        <f>VLOOKUP(A263,'Supply Chain'!A:E,5,0)</f>
        <v>26</v>
      </c>
      <c r="E263" s="30">
        <f>VLOOKUP(A263,'Supply Chain'!A:F,6,0)</f>
        <v>4</v>
      </c>
      <c r="F263" s="30">
        <f>VLOOKUP(A263,'Supply Chain'!A:G,7,0)</f>
        <v>0</v>
      </c>
      <c r="G263" s="84"/>
      <c r="H263" s="81">
        <f>VLOOKUP(A263,'Status Report'!B:AC,28,0)</f>
        <v>77</v>
      </c>
      <c r="I263" s="81">
        <f>VLOOKUP(A263,'Status Report'!B:AD,29,0)</f>
        <v>84</v>
      </c>
      <c r="J263" s="30">
        <f>VLOOKUP(K263,[1]Diversen!$A:$B,2,0)</f>
        <v>100051</v>
      </c>
      <c r="K263" s="30" t="str">
        <f>VLOOKUP(A263,'Status Report'!B:T,19,0)</f>
        <v>Promocean The Netherlands BV</v>
      </c>
      <c r="L263" s="82">
        <f>VLOOKUP(A263,'Status Report'!B:AG,32,0)</f>
        <v>34.909999999999997</v>
      </c>
      <c r="M263" s="82">
        <f>VLOOKUP(A263,'Status Report'!B:AI,34,0)</f>
        <v>38.549999999999997</v>
      </c>
      <c r="N263" s="39">
        <f>VLOOKUP(A263,'Status Report'!B:AP,41,0)</f>
        <v>2</v>
      </c>
      <c r="O263" s="33" t="str">
        <f>VLOOKUP(A263,'Status Report'!B:AQ,42,0)</f>
        <v>FOB Shanghai</v>
      </c>
      <c r="P263" s="33" t="str">
        <f>VLOOKUP(A263,'Status Report'!B:AR,43,0)</f>
        <v>DAP Yantian</v>
      </c>
      <c r="Q263" s="38">
        <f t="shared" ca="1" si="17"/>
        <v>45848</v>
      </c>
      <c r="R263" s="38">
        <f t="shared" ca="1" si="18"/>
        <v>45925</v>
      </c>
      <c r="S263" s="38">
        <f t="shared" ca="1" si="16"/>
        <v>45932</v>
      </c>
    </row>
    <row r="264" spans="1:19" x14ac:dyDescent="0.25">
      <c r="A264" s="30">
        <v>88027384</v>
      </c>
      <c r="B264" s="30" t="s">
        <v>580</v>
      </c>
      <c r="C264" s="80">
        <f>VLOOKUP(A264,'Status Report'!B:G,6,0)</f>
        <v>20</v>
      </c>
      <c r="D264" s="118">
        <f>VLOOKUP(A264,'Supply Chain'!A:E,5,0)</f>
        <v>17</v>
      </c>
      <c r="E264" s="30">
        <f>VLOOKUP(A264,'Supply Chain'!A:F,6,0)</f>
        <v>3</v>
      </c>
      <c r="F264" s="30">
        <f>VLOOKUP(A264,'Supply Chain'!A:G,7,0)</f>
        <v>0</v>
      </c>
      <c r="G264" s="84"/>
      <c r="H264" s="81">
        <f>VLOOKUP(A264,'Status Report'!B:AC,28,0)</f>
        <v>77</v>
      </c>
      <c r="I264" s="81">
        <f>VLOOKUP(A264,'Status Report'!B:AD,29,0)</f>
        <v>84</v>
      </c>
      <c r="J264" s="30">
        <f>VLOOKUP(K264,[1]Diversen!$A:$B,2,0)</f>
        <v>100051</v>
      </c>
      <c r="K264" s="30" t="str">
        <f>VLOOKUP(A264,'Status Report'!B:T,19,0)</f>
        <v>Promocean The Netherlands BV</v>
      </c>
      <c r="L264" s="82">
        <f>VLOOKUP(A264,'Status Report'!B:AG,32,0)</f>
        <v>34.909999999999997</v>
      </c>
      <c r="M264" s="82">
        <f>VLOOKUP(A264,'Status Report'!B:AI,34,0)</f>
        <v>38.549999999999997</v>
      </c>
      <c r="N264" s="39">
        <f>VLOOKUP(A264,'Status Report'!B:AP,41,0)</f>
        <v>2</v>
      </c>
      <c r="O264" s="33" t="str">
        <f>VLOOKUP(A264,'Status Report'!B:AQ,42,0)</f>
        <v>FOB Shanghai</v>
      </c>
      <c r="P264" s="33" t="str">
        <f>VLOOKUP(A264,'Status Report'!B:AR,43,0)</f>
        <v>DAP Yantian</v>
      </c>
      <c r="Q264" s="38">
        <f t="shared" ca="1" si="17"/>
        <v>45848</v>
      </c>
      <c r="R264" s="38">
        <f t="shared" ca="1" si="18"/>
        <v>45925</v>
      </c>
      <c r="S264" s="38">
        <f t="shared" ca="1" si="16"/>
        <v>45932</v>
      </c>
    </row>
    <row r="265" spans="1:19" x14ac:dyDescent="0.25">
      <c r="A265" s="30">
        <v>88027386</v>
      </c>
      <c r="B265" s="30" t="s">
        <v>581</v>
      </c>
      <c r="C265" s="80">
        <f>VLOOKUP(A265,'Status Report'!B:G,6,0)</f>
        <v>46</v>
      </c>
      <c r="D265" s="118">
        <f>VLOOKUP(A265,'Supply Chain'!A:E,5,0)</f>
        <v>32</v>
      </c>
      <c r="E265" s="30">
        <f>VLOOKUP(A265,'Supply Chain'!A:F,6,0)</f>
        <v>14</v>
      </c>
      <c r="F265" s="30">
        <f>VLOOKUP(A265,'Supply Chain'!A:G,7,0)</f>
        <v>0</v>
      </c>
      <c r="G265" s="84"/>
      <c r="H265" s="81">
        <f>VLOOKUP(A265,'Status Report'!B:AC,28,0)</f>
        <v>77</v>
      </c>
      <c r="I265" s="81">
        <f>VLOOKUP(A265,'Status Report'!B:AD,29,0)</f>
        <v>84</v>
      </c>
      <c r="J265" s="30">
        <f>VLOOKUP(K265,[1]Diversen!$A:$B,2,0)</f>
        <v>100051</v>
      </c>
      <c r="K265" s="30" t="str">
        <f>VLOOKUP(A265,'Status Report'!B:T,19,0)</f>
        <v>Promocean The Netherlands BV</v>
      </c>
      <c r="L265" s="82">
        <f>VLOOKUP(A265,'Status Report'!B:AG,32,0)</f>
        <v>38.01</v>
      </c>
      <c r="M265" s="82">
        <f>VLOOKUP(A265,'Status Report'!B:AI,34,0)</f>
        <v>40.44</v>
      </c>
      <c r="N265" s="39">
        <f>VLOOKUP(A265,'Status Report'!B:AP,41,0)</f>
        <v>1</v>
      </c>
      <c r="O265" s="33" t="str">
        <f>VLOOKUP(A265,'Status Report'!B:AQ,42,0)</f>
        <v>FOB Shanghai</v>
      </c>
      <c r="P265" s="33" t="str">
        <f>VLOOKUP(A265,'Status Report'!B:AR,43,0)</f>
        <v>DAP Yantian</v>
      </c>
      <c r="Q265" s="38">
        <f t="shared" ca="1" si="17"/>
        <v>45848</v>
      </c>
      <c r="R265" s="38">
        <f t="shared" ca="1" si="18"/>
        <v>45925</v>
      </c>
      <c r="S265" s="38">
        <f t="shared" ca="1" si="16"/>
        <v>45932</v>
      </c>
    </row>
    <row r="266" spans="1:19" x14ac:dyDescent="0.25">
      <c r="A266" s="30">
        <v>88027387</v>
      </c>
      <c r="B266" s="30" t="s">
        <v>582</v>
      </c>
      <c r="C266" s="80">
        <f>VLOOKUP(A266,'Status Report'!B:G,6,0)</f>
        <v>25</v>
      </c>
      <c r="D266" s="118">
        <f>VLOOKUP(A266,'Supply Chain'!A:E,5,0)</f>
        <v>24</v>
      </c>
      <c r="E266" s="30">
        <f>VLOOKUP(A266,'Supply Chain'!A:F,6,0)</f>
        <v>1</v>
      </c>
      <c r="F266" s="30">
        <f>VLOOKUP(A266,'Supply Chain'!A:G,7,0)</f>
        <v>0</v>
      </c>
      <c r="G266" s="84"/>
      <c r="H266" s="81">
        <f>VLOOKUP(A266,'Status Report'!B:AC,28,0)</f>
        <v>77</v>
      </c>
      <c r="I266" s="81">
        <f>VLOOKUP(A266,'Status Report'!B:AD,29,0)</f>
        <v>84</v>
      </c>
      <c r="J266" s="30">
        <f>VLOOKUP(K266,[1]Diversen!$A:$B,2,0)</f>
        <v>100051</v>
      </c>
      <c r="K266" s="30" t="str">
        <f>VLOOKUP(A266,'Status Report'!B:T,19,0)</f>
        <v>Promocean The Netherlands BV</v>
      </c>
      <c r="L266" s="82">
        <f>VLOOKUP(A266,'Status Report'!B:AG,32,0)</f>
        <v>38.01</v>
      </c>
      <c r="M266" s="82">
        <f>VLOOKUP(A266,'Status Report'!B:AI,34,0)</f>
        <v>40.44</v>
      </c>
      <c r="N266" s="39">
        <f>VLOOKUP(A266,'Status Report'!B:AP,41,0)</f>
        <v>1</v>
      </c>
      <c r="O266" s="33" t="str">
        <f>VLOOKUP(A266,'Status Report'!B:AQ,42,0)</f>
        <v>FOB Shanghai</v>
      </c>
      <c r="P266" s="33" t="str">
        <f>VLOOKUP(A266,'Status Report'!B:AR,43,0)</f>
        <v>DAP Yantian</v>
      </c>
      <c r="Q266" s="38">
        <f t="shared" ca="1" si="17"/>
        <v>45848</v>
      </c>
      <c r="R266" s="38">
        <f t="shared" ca="1" si="18"/>
        <v>45925</v>
      </c>
      <c r="S266" s="38">
        <f t="shared" ca="1" si="16"/>
        <v>45932</v>
      </c>
    </row>
    <row r="267" spans="1:19" x14ac:dyDescent="0.25">
      <c r="A267" s="30">
        <v>88027388</v>
      </c>
      <c r="B267" s="30" t="s">
        <v>583</v>
      </c>
      <c r="C267" s="80">
        <f>VLOOKUP(A267,'Status Report'!B:G,6,0)</f>
        <v>19</v>
      </c>
      <c r="D267" s="118">
        <f>VLOOKUP(A267,'Supply Chain'!A:E,5,0)</f>
        <v>18</v>
      </c>
      <c r="E267" s="30">
        <f>VLOOKUP(A267,'Supply Chain'!A:F,6,0)</f>
        <v>1</v>
      </c>
      <c r="F267" s="30">
        <f>VLOOKUP(A267,'Supply Chain'!A:G,7,0)</f>
        <v>0</v>
      </c>
      <c r="G267" s="84"/>
      <c r="H267" s="81">
        <f>VLOOKUP(A267,'Status Report'!B:AC,28,0)</f>
        <v>77</v>
      </c>
      <c r="I267" s="81">
        <f>VLOOKUP(A267,'Status Report'!B:AD,29,0)</f>
        <v>84</v>
      </c>
      <c r="J267" s="30">
        <f>VLOOKUP(K267,[1]Diversen!$A:$B,2,0)</f>
        <v>100051</v>
      </c>
      <c r="K267" s="30" t="str">
        <f>VLOOKUP(A267,'Status Report'!B:T,19,0)</f>
        <v>Promocean The Netherlands BV</v>
      </c>
      <c r="L267" s="82">
        <f>VLOOKUP(A267,'Status Report'!B:AG,32,0)</f>
        <v>38.01</v>
      </c>
      <c r="M267" s="82">
        <f>VLOOKUP(A267,'Status Report'!B:AI,34,0)</f>
        <v>40.44</v>
      </c>
      <c r="N267" s="39">
        <f>VLOOKUP(A267,'Status Report'!B:AP,41,0)</f>
        <v>1</v>
      </c>
      <c r="O267" s="33" t="str">
        <f>VLOOKUP(A267,'Status Report'!B:AQ,42,0)</f>
        <v>FOB Shanghai</v>
      </c>
      <c r="P267" s="33" t="str">
        <f>VLOOKUP(A267,'Status Report'!B:AR,43,0)</f>
        <v>DAP Yantian</v>
      </c>
      <c r="Q267" s="38">
        <f t="shared" ca="1" si="17"/>
        <v>45848</v>
      </c>
      <c r="R267" s="38">
        <f t="shared" ca="1" si="18"/>
        <v>45925</v>
      </c>
      <c r="S267" s="38">
        <f t="shared" ca="1" si="16"/>
        <v>45932</v>
      </c>
    </row>
    <row r="268" spans="1:19" x14ac:dyDescent="0.25">
      <c r="A268" s="30">
        <v>88027390</v>
      </c>
      <c r="B268" s="30" t="s">
        <v>584</v>
      </c>
      <c r="C268" s="80">
        <f>VLOOKUP(A268,'Status Report'!B:G,6,0)</f>
        <v>102</v>
      </c>
      <c r="D268" s="118">
        <f>VLOOKUP(A268,'Supply Chain'!A:E,5,0)</f>
        <v>85</v>
      </c>
      <c r="E268" s="30">
        <f>VLOOKUP(A268,'Supply Chain'!A:F,6,0)</f>
        <v>17</v>
      </c>
      <c r="F268" s="30">
        <f>VLOOKUP(A268,'Supply Chain'!A:G,7,0)</f>
        <v>0</v>
      </c>
      <c r="G268" s="84"/>
      <c r="H268" s="81">
        <f>VLOOKUP(A268,'Status Report'!B:AC,28,0)</f>
        <v>77</v>
      </c>
      <c r="I268" s="81">
        <f>VLOOKUP(A268,'Status Report'!B:AD,29,0)</f>
        <v>84</v>
      </c>
      <c r="J268" s="30">
        <f>VLOOKUP(K268,[1]Diversen!$A:$B,2,0)</f>
        <v>100051</v>
      </c>
      <c r="K268" s="30" t="str">
        <f>VLOOKUP(A268,'Status Report'!B:T,19,0)</f>
        <v>Promocean The Netherlands BV</v>
      </c>
      <c r="L268" s="82">
        <f>VLOOKUP(A268,'Status Report'!B:AG,32,0)</f>
        <v>38.5</v>
      </c>
      <c r="M268" s="82">
        <f>VLOOKUP(A268,'Status Report'!B:AI,34,0)</f>
        <v>40.92</v>
      </c>
      <c r="N268" s="39">
        <f>VLOOKUP(A268,'Status Report'!B:AP,41,0)</f>
        <v>1</v>
      </c>
      <c r="O268" s="33" t="str">
        <f>VLOOKUP(A268,'Status Report'!B:AQ,42,0)</f>
        <v>FOB Shanghai</v>
      </c>
      <c r="P268" s="33" t="str">
        <f>VLOOKUP(A268,'Status Report'!B:AR,43,0)</f>
        <v>DAP Yantian</v>
      </c>
      <c r="Q268" s="38">
        <f t="shared" ca="1" si="17"/>
        <v>45848</v>
      </c>
      <c r="R268" s="38">
        <f t="shared" ca="1" si="18"/>
        <v>45925</v>
      </c>
      <c r="S268" s="38">
        <f t="shared" ca="1" si="16"/>
        <v>45932</v>
      </c>
    </row>
    <row r="269" spans="1:19" x14ac:dyDescent="0.25">
      <c r="A269" s="30">
        <v>88027391</v>
      </c>
      <c r="B269" s="30" t="s">
        <v>585</v>
      </c>
      <c r="C269" s="80">
        <f>VLOOKUP(A269,'Status Report'!B:G,6,0)</f>
        <v>132</v>
      </c>
      <c r="D269" s="118">
        <f>VLOOKUP(A269,'Supply Chain'!A:E,5,0)</f>
        <v>115</v>
      </c>
      <c r="E269" s="30">
        <f>VLOOKUP(A269,'Supply Chain'!A:F,6,0)</f>
        <v>17</v>
      </c>
      <c r="F269" s="30">
        <f>VLOOKUP(A269,'Supply Chain'!A:G,7,0)</f>
        <v>0</v>
      </c>
      <c r="G269" s="84"/>
      <c r="H269" s="81">
        <f>VLOOKUP(A269,'Status Report'!B:AC,28,0)</f>
        <v>77</v>
      </c>
      <c r="I269" s="81">
        <f>VLOOKUP(A269,'Status Report'!B:AD,29,0)</f>
        <v>84</v>
      </c>
      <c r="J269" s="30">
        <f>VLOOKUP(K269,[1]Diversen!$A:$B,2,0)</f>
        <v>100051</v>
      </c>
      <c r="K269" s="30" t="str">
        <f>VLOOKUP(A269,'Status Report'!B:T,19,0)</f>
        <v>Promocean The Netherlands BV</v>
      </c>
      <c r="L269" s="82">
        <f>VLOOKUP(A269,'Status Report'!B:AG,32,0)</f>
        <v>38.5</v>
      </c>
      <c r="M269" s="82">
        <f>VLOOKUP(A269,'Status Report'!B:AI,34,0)</f>
        <v>40.92</v>
      </c>
      <c r="N269" s="39">
        <f>VLOOKUP(A269,'Status Report'!B:AP,41,0)</f>
        <v>1</v>
      </c>
      <c r="O269" s="33" t="str">
        <f>VLOOKUP(A269,'Status Report'!B:AQ,42,0)</f>
        <v>FOB Shanghai</v>
      </c>
      <c r="P269" s="33" t="str">
        <f>VLOOKUP(A269,'Status Report'!B:AR,43,0)</f>
        <v>DAP Yantian</v>
      </c>
      <c r="Q269" s="38">
        <f t="shared" ca="1" si="17"/>
        <v>45848</v>
      </c>
      <c r="R269" s="38">
        <f t="shared" ca="1" si="18"/>
        <v>45925</v>
      </c>
      <c r="S269" s="38">
        <f t="shared" ca="1" si="16"/>
        <v>45932</v>
      </c>
    </row>
    <row r="270" spans="1:19" x14ac:dyDescent="0.25">
      <c r="A270" s="30">
        <v>88027392</v>
      </c>
      <c r="B270" s="30" t="s">
        <v>586</v>
      </c>
      <c r="C270" s="80">
        <f>VLOOKUP(A270,'Status Report'!B:G,6,0)</f>
        <v>112</v>
      </c>
      <c r="D270" s="118">
        <f>VLOOKUP(A270,'Supply Chain'!A:E,5,0)</f>
        <v>99</v>
      </c>
      <c r="E270" s="30">
        <f>VLOOKUP(A270,'Supply Chain'!A:F,6,0)</f>
        <v>13</v>
      </c>
      <c r="F270" s="30">
        <f>VLOOKUP(A270,'Supply Chain'!A:G,7,0)</f>
        <v>0</v>
      </c>
      <c r="G270" s="84"/>
      <c r="H270" s="81">
        <f>VLOOKUP(A270,'Status Report'!B:AC,28,0)</f>
        <v>77</v>
      </c>
      <c r="I270" s="81">
        <f>VLOOKUP(A270,'Status Report'!B:AD,29,0)</f>
        <v>84</v>
      </c>
      <c r="J270" s="30">
        <f>VLOOKUP(K270,[1]Diversen!$A:$B,2,0)</f>
        <v>100051</v>
      </c>
      <c r="K270" s="30" t="str">
        <f>VLOOKUP(A270,'Status Report'!B:T,19,0)</f>
        <v>Promocean The Netherlands BV</v>
      </c>
      <c r="L270" s="82">
        <f>VLOOKUP(A270,'Status Report'!B:AG,32,0)</f>
        <v>38.5</v>
      </c>
      <c r="M270" s="82">
        <f>VLOOKUP(A270,'Status Report'!B:AI,34,0)</f>
        <v>40.92</v>
      </c>
      <c r="N270" s="39">
        <f>VLOOKUP(A270,'Status Report'!B:AP,41,0)</f>
        <v>1</v>
      </c>
      <c r="O270" s="33" t="str">
        <f>VLOOKUP(A270,'Status Report'!B:AQ,42,0)</f>
        <v>FOB Shanghai</v>
      </c>
      <c r="P270" s="33" t="str">
        <f>VLOOKUP(A270,'Status Report'!B:AR,43,0)</f>
        <v>DAP Yantian</v>
      </c>
      <c r="Q270" s="38">
        <f t="shared" ca="1" si="17"/>
        <v>45848</v>
      </c>
      <c r="R270" s="38">
        <f t="shared" ca="1" si="18"/>
        <v>45925</v>
      </c>
      <c r="S270" s="38">
        <f t="shared" ca="1" si="16"/>
        <v>45932</v>
      </c>
    </row>
    <row r="271" spans="1:19" x14ac:dyDescent="0.25">
      <c r="A271" s="30">
        <v>88027393</v>
      </c>
      <c r="B271" s="30" t="s">
        <v>587</v>
      </c>
      <c r="C271" s="80">
        <f>VLOOKUP(A271,'Status Report'!B:G,6,0)</f>
        <v>35</v>
      </c>
      <c r="D271" s="118">
        <f>VLOOKUP(A271,'Supply Chain'!A:E,5,0)</f>
        <v>29</v>
      </c>
      <c r="E271" s="30">
        <f>VLOOKUP(A271,'Supply Chain'!A:F,6,0)</f>
        <v>6</v>
      </c>
      <c r="F271" s="30">
        <f>VLOOKUP(A271,'Supply Chain'!A:G,7,0)</f>
        <v>0</v>
      </c>
      <c r="G271" s="84"/>
      <c r="H271" s="81">
        <f>VLOOKUP(A271,'Status Report'!B:AC,28,0)</f>
        <v>77</v>
      </c>
      <c r="I271" s="81">
        <f>VLOOKUP(A271,'Status Report'!B:AD,29,0)</f>
        <v>84</v>
      </c>
      <c r="J271" s="30">
        <f>VLOOKUP(K271,[1]Diversen!$A:$B,2,0)</f>
        <v>100051</v>
      </c>
      <c r="K271" s="30" t="str">
        <f>VLOOKUP(A271,'Status Report'!B:T,19,0)</f>
        <v>Promocean The Netherlands BV</v>
      </c>
      <c r="L271" s="82">
        <f>VLOOKUP(A271,'Status Report'!B:AG,32,0)</f>
        <v>38.5</v>
      </c>
      <c r="M271" s="82">
        <f>VLOOKUP(A271,'Status Report'!B:AI,34,0)</f>
        <v>40.92</v>
      </c>
      <c r="N271" s="39">
        <f>VLOOKUP(A271,'Status Report'!B:AP,41,0)</f>
        <v>1</v>
      </c>
      <c r="O271" s="33" t="str">
        <f>VLOOKUP(A271,'Status Report'!B:AQ,42,0)</f>
        <v>FOB Shanghai</v>
      </c>
      <c r="P271" s="33" t="str">
        <f>VLOOKUP(A271,'Status Report'!B:AR,43,0)</f>
        <v>DAP Yantian</v>
      </c>
      <c r="Q271" s="38">
        <f t="shared" ca="1" si="17"/>
        <v>45848</v>
      </c>
      <c r="R271" s="38">
        <f t="shared" ca="1" si="18"/>
        <v>45925</v>
      </c>
      <c r="S271" s="38">
        <f t="shared" ca="1" si="16"/>
        <v>45932</v>
      </c>
    </row>
    <row r="272" spans="1:19" x14ac:dyDescent="0.25">
      <c r="A272" s="30">
        <v>88027400</v>
      </c>
      <c r="B272" s="30" t="s">
        <v>592</v>
      </c>
      <c r="C272" s="80">
        <f>VLOOKUP(A272,'Status Report'!B:G,6,0)</f>
        <v>1</v>
      </c>
      <c r="D272" s="118">
        <f>VLOOKUP(A272,'Supply Chain'!A:E,5,0)</f>
        <v>1</v>
      </c>
      <c r="E272" s="30">
        <f>VLOOKUP(A272,'Supply Chain'!A:F,6,0)</f>
        <v>0</v>
      </c>
      <c r="F272" s="30">
        <f>VLOOKUP(A272,'Supply Chain'!A:G,7,0)</f>
        <v>0</v>
      </c>
      <c r="G272" s="84"/>
      <c r="H272" s="81">
        <f>VLOOKUP(A272,'Status Report'!B:AC,28,0)</f>
        <v>77</v>
      </c>
      <c r="I272" s="81">
        <f>VLOOKUP(A272,'Status Report'!B:AD,29,0)</f>
        <v>84</v>
      </c>
      <c r="J272" s="30">
        <f>VLOOKUP(K272,[1]Diversen!$A:$B,2,0)</f>
        <v>100051</v>
      </c>
      <c r="K272" s="30" t="str">
        <f>VLOOKUP(A272,'Status Report'!B:T,19,0)</f>
        <v>Promocean The Netherlands BV</v>
      </c>
      <c r="L272" s="82">
        <f>VLOOKUP(A272,'Status Report'!B:AG,32,0)</f>
        <v>21.67</v>
      </c>
      <c r="M272" s="82">
        <f>VLOOKUP(A272,'Status Report'!B:AI,34,0)</f>
        <v>22.11</v>
      </c>
      <c r="N272" s="39">
        <f>VLOOKUP(A272,'Status Report'!B:AP,41,0)</f>
        <v>5</v>
      </c>
      <c r="O272" s="33" t="str">
        <f>VLOOKUP(A272,'Status Report'!B:AQ,42,0)</f>
        <v>FOB Shanghai</v>
      </c>
      <c r="P272" s="33" t="str">
        <f>VLOOKUP(A272,'Status Report'!B:AR,43,0)</f>
        <v>DAP Yantian</v>
      </c>
      <c r="Q272" s="38">
        <f t="shared" ca="1" si="17"/>
        <v>45848</v>
      </c>
      <c r="R272" s="38">
        <f t="shared" ca="1" si="18"/>
        <v>45925</v>
      </c>
      <c r="S272" s="38">
        <f t="shared" ca="1" si="16"/>
        <v>45932</v>
      </c>
    </row>
    <row r="273" spans="1:20" x14ac:dyDescent="0.25">
      <c r="A273" s="30">
        <v>88027401</v>
      </c>
      <c r="B273" s="30" t="s">
        <v>593</v>
      </c>
      <c r="C273" s="80">
        <f>VLOOKUP(A273,'Status Report'!B:G,6,0)</f>
        <v>10</v>
      </c>
      <c r="D273" s="118">
        <f>VLOOKUP(A273,'Supply Chain'!A:E,5,0)</f>
        <v>10</v>
      </c>
      <c r="E273" s="30">
        <f>VLOOKUP(A273,'Supply Chain'!A:F,6,0)</f>
        <v>0</v>
      </c>
      <c r="F273" s="30">
        <f>VLOOKUP(A273,'Supply Chain'!A:G,7,0)</f>
        <v>0</v>
      </c>
      <c r="G273" s="84"/>
      <c r="H273" s="81">
        <f>VLOOKUP(A273,'Status Report'!B:AC,28,0)</f>
        <v>77</v>
      </c>
      <c r="I273" s="81">
        <f>VLOOKUP(A273,'Status Report'!B:AD,29,0)</f>
        <v>84</v>
      </c>
      <c r="J273" s="30">
        <f>VLOOKUP(K273,[1]Diversen!$A:$B,2,0)</f>
        <v>100051</v>
      </c>
      <c r="K273" s="30" t="str">
        <f>VLOOKUP(A273,'Status Report'!B:T,19,0)</f>
        <v>Promocean The Netherlands BV</v>
      </c>
      <c r="L273" s="82">
        <f>VLOOKUP(A273,'Status Report'!B:AG,32,0)</f>
        <v>21.67</v>
      </c>
      <c r="M273" s="82">
        <f>VLOOKUP(A273,'Status Report'!B:AI,34,0)</f>
        <v>22.11</v>
      </c>
      <c r="N273" s="39">
        <f>VLOOKUP(A273,'Status Report'!B:AP,41,0)</f>
        <v>5</v>
      </c>
      <c r="O273" s="33" t="str">
        <f>VLOOKUP(A273,'Status Report'!B:AQ,42,0)</f>
        <v>FOB Shanghai</v>
      </c>
      <c r="P273" s="33" t="str">
        <f>VLOOKUP(A273,'Status Report'!B:AR,43,0)</f>
        <v>DAP Yantian</v>
      </c>
      <c r="Q273" s="38">
        <f t="shared" ca="1" si="17"/>
        <v>45848</v>
      </c>
      <c r="R273" s="38">
        <f t="shared" ca="1" si="18"/>
        <v>45925</v>
      </c>
      <c r="S273" s="38">
        <f t="shared" ca="1" si="16"/>
        <v>45932</v>
      </c>
    </row>
    <row r="274" spans="1:20" x14ac:dyDescent="0.25">
      <c r="A274" s="30">
        <v>88027402</v>
      </c>
      <c r="B274" s="30" t="s">
        <v>594</v>
      </c>
      <c r="C274" s="80">
        <f>VLOOKUP(A274,'Status Report'!B:G,6,0)</f>
        <v>10</v>
      </c>
      <c r="D274" s="118">
        <f>VLOOKUP(A274,'Supply Chain'!A:E,5,0)</f>
        <v>10</v>
      </c>
      <c r="E274" s="30">
        <f>VLOOKUP(A274,'Supply Chain'!A:F,6,0)</f>
        <v>0</v>
      </c>
      <c r="F274" s="30">
        <f>VLOOKUP(A274,'Supply Chain'!A:G,7,0)</f>
        <v>0</v>
      </c>
      <c r="G274" s="84"/>
      <c r="H274" s="81">
        <f>VLOOKUP(A274,'Status Report'!B:AC,28,0)</f>
        <v>77</v>
      </c>
      <c r="I274" s="81">
        <f>VLOOKUP(A274,'Status Report'!B:AD,29,0)</f>
        <v>84</v>
      </c>
      <c r="J274" s="30">
        <f>VLOOKUP(K274,[1]Diversen!$A:$B,2,0)</f>
        <v>100051</v>
      </c>
      <c r="K274" s="30" t="str">
        <f>VLOOKUP(A274,'Status Report'!B:T,19,0)</f>
        <v>Promocean The Netherlands BV</v>
      </c>
      <c r="L274" s="82">
        <f>VLOOKUP(A274,'Status Report'!B:AG,32,0)</f>
        <v>21.67</v>
      </c>
      <c r="M274" s="82">
        <f>VLOOKUP(A274,'Status Report'!B:AI,34,0)</f>
        <v>22.11</v>
      </c>
      <c r="N274" s="39">
        <f>VLOOKUP(A274,'Status Report'!B:AP,41,0)</f>
        <v>5</v>
      </c>
      <c r="O274" s="33" t="str">
        <f>VLOOKUP(A274,'Status Report'!B:AQ,42,0)</f>
        <v>FOB Shanghai</v>
      </c>
      <c r="P274" s="33" t="str">
        <f>VLOOKUP(A274,'Status Report'!B:AR,43,0)</f>
        <v>DAP Yantian</v>
      </c>
      <c r="Q274" s="38">
        <f t="shared" ca="1" si="17"/>
        <v>45848</v>
      </c>
      <c r="R274" s="38">
        <f t="shared" ca="1" si="18"/>
        <v>45925</v>
      </c>
      <c r="S274" s="38">
        <f t="shared" ca="1" si="16"/>
        <v>45932</v>
      </c>
    </row>
    <row r="275" spans="1:20" x14ac:dyDescent="0.25">
      <c r="A275" s="30">
        <v>88027403</v>
      </c>
      <c r="B275" s="30" t="s">
        <v>595</v>
      </c>
      <c r="C275" s="80">
        <f>VLOOKUP(A275,'Status Report'!B:G,6,0)</f>
        <v>10</v>
      </c>
      <c r="D275" s="118">
        <f>VLOOKUP(A275,'Supply Chain'!A:E,5,0)</f>
        <v>10</v>
      </c>
      <c r="E275" s="30">
        <f>VLOOKUP(A275,'Supply Chain'!A:F,6,0)</f>
        <v>0</v>
      </c>
      <c r="F275" s="30">
        <f>VLOOKUP(A275,'Supply Chain'!A:G,7,0)</f>
        <v>0</v>
      </c>
      <c r="G275" s="84"/>
      <c r="H275" s="81">
        <f>VLOOKUP(A275,'Status Report'!B:AC,28,0)</f>
        <v>77</v>
      </c>
      <c r="I275" s="81">
        <f>VLOOKUP(A275,'Status Report'!B:AD,29,0)</f>
        <v>84</v>
      </c>
      <c r="J275" s="30">
        <f>VLOOKUP(K275,[1]Diversen!$A:$B,2,0)</f>
        <v>100051</v>
      </c>
      <c r="K275" s="30" t="str">
        <f>VLOOKUP(A275,'Status Report'!B:T,19,0)</f>
        <v>Promocean The Netherlands BV</v>
      </c>
      <c r="L275" s="82">
        <f>VLOOKUP(A275,'Status Report'!B:AG,32,0)</f>
        <v>21.67</v>
      </c>
      <c r="M275" s="82">
        <f>VLOOKUP(A275,'Status Report'!B:AI,34,0)</f>
        <v>22.11</v>
      </c>
      <c r="N275" s="39">
        <f>VLOOKUP(A275,'Status Report'!B:AP,41,0)</f>
        <v>5</v>
      </c>
      <c r="O275" s="33" t="str">
        <f>VLOOKUP(A275,'Status Report'!B:AQ,42,0)</f>
        <v>FOB Shanghai</v>
      </c>
      <c r="P275" s="33" t="str">
        <f>VLOOKUP(A275,'Status Report'!B:AR,43,0)</f>
        <v>DAP Yantian</v>
      </c>
      <c r="Q275" s="38">
        <f t="shared" ca="1" si="17"/>
        <v>45848</v>
      </c>
      <c r="R275" s="38">
        <f t="shared" ca="1" si="18"/>
        <v>45925</v>
      </c>
      <c r="S275" s="38">
        <f t="shared" ca="1" si="16"/>
        <v>45932</v>
      </c>
    </row>
    <row r="276" spans="1:20" x14ac:dyDescent="0.25">
      <c r="A276" s="30">
        <v>88027411</v>
      </c>
      <c r="B276" s="30" t="s">
        <v>601</v>
      </c>
      <c r="C276" s="80">
        <f>VLOOKUP(A276,'Status Report'!B:G,6,0)</f>
        <v>169</v>
      </c>
      <c r="D276" s="118">
        <f>VLOOKUP(A276,'Supply Chain'!A:E,5,0)</f>
        <v>169</v>
      </c>
      <c r="E276" s="30">
        <f>VLOOKUP(A276,'Supply Chain'!A:F,6,0)</f>
        <v>0</v>
      </c>
      <c r="F276" s="30">
        <f>VLOOKUP(A276,'Supply Chain'!A:G,7,0)</f>
        <v>0</v>
      </c>
      <c r="G276" s="84"/>
      <c r="H276" s="81">
        <f>VLOOKUP(A276,'Status Report'!B:AC,28,0)</f>
        <v>77</v>
      </c>
      <c r="I276" s="81">
        <f>VLOOKUP(A276,'Status Report'!B:AD,29,0)</f>
        <v>84</v>
      </c>
      <c r="J276" s="30">
        <f>VLOOKUP(K276,[1]Diversen!$A:$B,2,0)</f>
        <v>100051</v>
      </c>
      <c r="K276" s="30" t="str">
        <f>VLOOKUP(A276,'Status Report'!B:T,19,0)</f>
        <v>Promocean The Netherlands BV</v>
      </c>
      <c r="L276" s="82">
        <f>VLOOKUP(A276,'Status Report'!B:AG,32,0)</f>
        <v>22.76</v>
      </c>
      <c r="M276" s="82">
        <f>VLOOKUP(A276,'Status Report'!B:AI,34,0)</f>
        <v>23.2</v>
      </c>
      <c r="N276" s="39">
        <f>VLOOKUP(A276,'Status Report'!B:AP,41,0)</f>
        <v>5</v>
      </c>
      <c r="O276" s="33" t="str">
        <f>VLOOKUP(A276,'Status Report'!B:AQ,42,0)</f>
        <v>FOB Shanghai</v>
      </c>
      <c r="P276" s="33" t="str">
        <f>VLOOKUP(A276,'Status Report'!B:AR,43,0)</f>
        <v>DAP Yantian</v>
      </c>
      <c r="Q276" s="38">
        <f t="shared" ca="1" si="17"/>
        <v>45848</v>
      </c>
      <c r="R276" s="38">
        <f t="shared" ca="1" si="18"/>
        <v>45925</v>
      </c>
      <c r="S276" s="38">
        <f t="shared" ca="1" si="16"/>
        <v>45932</v>
      </c>
    </row>
    <row r="277" spans="1:20" x14ac:dyDescent="0.25">
      <c r="A277" s="30">
        <v>88027412</v>
      </c>
      <c r="B277" s="30" t="s">
        <v>602</v>
      </c>
      <c r="C277" s="80">
        <f>VLOOKUP(A277,'Status Report'!B:G,6,0)</f>
        <v>841</v>
      </c>
      <c r="D277" s="118">
        <f>VLOOKUP(A277,'Supply Chain'!A:E,5,0)</f>
        <v>841</v>
      </c>
      <c r="E277" s="30">
        <f>VLOOKUP(A277,'Supply Chain'!A:F,6,0)</f>
        <v>0</v>
      </c>
      <c r="F277" s="30">
        <f>VLOOKUP(A277,'Supply Chain'!A:G,7,0)</f>
        <v>0</v>
      </c>
      <c r="G277" s="84"/>
      <c r="H277" s="81">
        <f>VLOOKUP(A277,'Status Report'!B:AC,28,0)</f>
        <v>77</v>
      </c>
      <c r="I277" s="81">
        <f>VLOOKUP(A277,'Status Report'!B:AD,29,0)</f>
        <v>84</v>
      </c>
      <c r="J277" s="30">
        <f>VLOOKUP(K277,[1]Diversen!$A:$B,2,0)</f>
        <v>100051</v>
      </c>
      <c r="K277" s="30" t="str">
        <f>VLOOKUP(A277,'Status Report'!B:T,19,0)</f>
        <v>Promocean The Netherlands BV</v>
      </c>
      <c r="L277" s="82">
        <f>VLOOKUP(A277,'Status Report'!B:AG,32,0)</f>
        <v>22.76</v>
      </c>
      <c r="M277" s="82">
        <f>VLOOKUP(A277,'Status Report'!B:AI,34,0)</f>
        <v>23.2</v>
      </c>
      <c r="N277" s="39">
        <f>VLOOKUP(A277,'Status Report'!B:AP,41,0)</f>
        <v>5</v>
      </c>
      <c r="O277" s="33" t="str">
        <f>VLOOKUP(A277,'Status Report'!B:AQ,42,0)</f>
        <v>FOB Shanghai</v>
      </c>
      <c r="P277" s="33" t="str">
        <f>VLOOKUP(A277,'Status Report'!B:AR,43,0)</f>
        <v>DAP Yantian</v>
      </c>
      <c r="Q277" s="38">
        <f t="shared" ca="1" si="17"/>
        <v>45848</v>
      </c>
      <c r="R277" s="38">
        <f t="shared" ca="1" si="18"/>
        <v>45925</v>
      </c>
      <c r="S277" s="38">
        <f t="shared" ca="1" si="16"/>
        <v>45932</v>
      </c>
    </row>
    <row r="278" spans="1:20" x14ac:dyDescent="0.25">
      <c r="A278" s="30">
        <v>88027413</v>
      </c>
      <c r="B278" s="30" t="s">
        <v>603</v>
      </c>
      <c r="C278" s="80">
        <f>VLOOKUP(A278,'Status Report'!B:G,6,0)</f>
        <v>861</v>
      </c>
      <c r="D278" s="118">
        <f>VLOOKUP(A278,'Supply Chain'!A:E,5,0)</f>
        <v>861</v>
      </c>
      <c r="E278" s="30">
        <f>VLOOKUP(A278,'Supply Chain'!A:F,6,0)</f>
        <v>0</v>
      </c>
      <c r="F278" s="30">
        <f>VLOOKUP(A278,'Supply Chain'!A:G,7,0)</f>
        <v>0</v>
      </c>
      <c r="G278" s="84"/>
      <c r="H278" s="81">
        <f>VLOOKUP(A278,'Status Report'!B:AC,28,0)</f>
        <v>77</v>
      </c>
      <c r="I278" s="81">
        <f>VLOOKUP(A278,'Status Report'!B:AD,29,0)</f>
        <v>84</v>
      </c>
      <c r="J278" s="30">
        <f>VLOOKUP(K278,[1]Diversen!$A:$B,2,0)</f>
        <v>100051</v>
      </c>
      <c r="K278" s="30" t="str">
        <f>VLOOKUP(A278,'Status Report'!B:T,19,0)</f>
        <v>Promocean The Netherlands BV</v>
      </c>
      <c r="L278" s="82">
        <f>VLOOKUP(A278,'Status Report'!B:AG,32,0)</f>
        <v>22.76</v>
      </c>
      <c r="M278" s="82">
        <f>VLOOKUP(A278,'Status Report'!B:AI,34,0)</f>
        <v>23.2</v>
      </c>
      <c r="N278" s="39">
        <f>VLOOKUP(A278,'Status Report'!B:AP,41,0)</f>
        <v>5</v>
      </c>
      <c r="O278" s="33" t="str">
        <f>VLOOKUP(A278,'Status Report'!B:AQ,42,0)</f>
        <v>FOB Shanghai</v>
      </c>
      <c r="P278" s="33" t="str">
        <f>VLOOKUP(A278,'Status Report'!B:AR,43,0)</f>
        <v>DAP Yantian</v>
      </c>
      <c r="Q278" s="38">
        <f t="shared" ca="1" si="17"/>
        <v>45848</v>
      </c>
      <c r="R278" s="38">
        <f t="shared" ca="1" si="18"/>
        <v>45925</v>
      </c>
      <c r="S278" s="38">
        <f t="shared" ca="1" si="16"/>
        <v>45932</v>
      </c>
    </row>
    <row r="279" spans="1:20" x14ac:dyDescent="0.25">
      <c r="A279" s="30">
        <v>88027414</v>
      </c>
      <c r="B279" s="30" t="s">
        <v>604</v>
      </c>
      <c r="C279" s="80">
        <f>VLOOKUP(A279,'Status Report'!B:G,6,0)</f>
        <v>720</v>
      </c>
      <c r="D279" s="118">
        <f>VLOOKUP(A279,'Supply Chain'!A:E,5,0)</f>
        <v>720</v>
      </c>
      <c r="E279" s="30">
        <f>VLOOKUP(A279,'Supply Chain'!A:F,6,0)</f>
        <v>0</v>
      </c>
      <c r="F279" s="30">
        <f>VLOOKUP(A279,'Supply Chain'!A:G,7,0)</f>
        <v>0</v>
      </c>
      <c r="G279" s="84"/>
      <c r="H279" s="81">
        <f>VLOOKUP(A279,'Status Report'!B:AC,28,0)</f>
        <v>77</v>
      </c>
      <c r="I279" s="81">
        <f>VLOOKUP(A279,'Status Report'!B:AD,29,0)</f>
        <v>84</v>
      </c>
      <c r="J279" s="30">
        <f>VLOOKUP(K279,[1]Diversen!$A:$B,2,0)</f>
        <v>100051</v>
      </c>
      <c r="K279" s="30" t="str">
        <f>VLOOKUP(A279,'Status Report'!B:T,19,0)</f>
        <v>Promocean The Netherlands BV</v>
      </c>
      <c r="L279" s="82">
        <f>VLOOKUP(A279,'Status Report'!B:AG,32,0)</f>
        <v>22.76</v>
      </c>
      <c r="M279" s="82">
        <f>VLOOKUP(A279,'Status Report'!B:AI,34,0)</f>
        <v>23.2</v>
      </c>
      <c r="N279" s="39">
        <f>VLOOKUP(A279,'Status Report'!B:AP,41,0)</f>
        <v>5</v>
      </c>
      <c r="O279" s="33" t="str">
        <f>VLOOKUP(A279,'Status Report'!B:AQ,42,0)</f>
        <v>FOB Shanghai</v>
      </c>
      <c r="P279" s="33" t="str">
        <f>VLOOKUP(A279,'Status Report'!B:AR,43,0)</f>
        <v>DAP Yantian</v>
      </c>
      <c r="Q279" s="38">
        <f t="shared" ca="1" si="17"/>
        <v>45848</v>
      </c>
      <c r="R279" s="38">
        <f t="shared" ca="1" si="18"/>
        <v>45925</v>
      </c>
      <c r="S279" s="38">
        <f t="shared" ca="1" si="16"/>
        <v>45932</v>
      </c>
    </row>
    <row r="280" spans="1:20" x14ac:dyDescent="0.25">
      <c r="A280" s="30">
        <v>88027415</v>
      </c>
      <c r="B280" s="30" t="s">
        <v>605</v>
      </c>
      <c r="C280" s="80">
        <f>VLOOKUP(A280,'Status Report'!B:G,6,0)</f>
        <v>22</v>
      </c>
      <c r="D280" s="118">
        <f>VLOOKUP(A280,'Supply Chain'!A:E,5,0)</f>
        <v>22</v>
      </c>
      <c r="E280" s="30">
        <f>VLOOKUP(A280,'Supply Chain'!A:F,6,0)</f>
        <v>0</v>
      </c>
      <c r="F280" s="30">
        <f>VLOOKUP(A280,'Supply Chain'!A:G,7,0)</f>
        <v>0</v>
      </c>
      <c r="G280" s="84"/>
      <c r="H280" s="81">
        <f>VLOOKUP(A280,'Status Report'!B:AC,28,0)</f>
        <v>77</v>
      </c>
      <c r="I280" s="81">
        <f>VLOOKUP(A280,'Status Report'!B:AD,29,0)</f>
        <v>84</v>
      </c>
      <c r="J280" s="30">
        <f>VLOOKUP(K280,[1]Diversen!$A:$B,2,0)</f>
        <v>100051</v>
      </c>
      <c r="K280" s="30" t="str">
        <f>VLOOKUP(A280,'Status Report'!B:T,19,0)</f>
        <v>Promocean The Netherlands BV</v>
      </c>
      <c r="L280" s="82">
        <f>VLOOKUP(A280,'Status Report'!B:AG,32,0)</f>
        <v>22.76</v>
      </c>
      <c r="M280" s="82">
        <f>VLOOKUP(A280,'Status Report'!B:AI,34,0)</f>
        <v>23.2</v>
      </c>
      <c r="N280" s="39">
        <f>VLOOKUP(A280,'Status Report'!B:AP,41,0)</f>
        <v>5</v>
      </c>
      <c r="O280" s="33" t="str">
        <f>VLOOKUP(A280,'Status Report'!B:AQ,42,0)</f>
        <v>FOB Shanghai</v>
      </c>
      <c r="P280" s="33" t="str">
        <f>VLOOKUP(A280,'Status Report'!B:AR,43,0)</f>
        <v>DAP Yantian</v>
      </c>
      <c r="Q280" s="38">
        <f t="shared" ca="1" si="17"/>
        <v>45848</v>
      </c>
      <c r="R280" s="38">
        <f t="shared" ca="1" si="18"/>
        <v>45925</v>
      </c>
      <c r="S280" s="38">
        <f t="shared" ca="1" si="16"/>
        <v>45932</v>
      </c>
    </row>
    <row r="281" spans="1:20" x14ac:dyDescent="0.25">
      <c r="A281" s="30">
        <v>88024664</v>
      </c>
      <c r="B281" s="30" t="s">
        <v>172</v>
      </c>
      <c r="C281" s="80">
        <f>VLOOKUP(A281,'Status Report'!B:G,6,0)</f>
        <v>2</v>
      </c>
      <c r="D281" s="118">
        <f>VLOOKUP(A281,'Supply Chain'!A:E,5,0)</f>
        <v>2</v>
      </c>
      <c r="E281" s="30">
        <f>VLOOKUP(A281,'Supply Chain'!A:F,6,0)</f>
        <v>0</v>
      </c>
      <c r="F281" s="30">
        <f>VLOOKUP(A281,'Supply Chain'!A:G,7,0)</f>
        <v>0</v>
      </c>
      <c r="G281" s="84"/>
      <c r="H281" s="81">
        <f>VLOOKUP(A281,'Status Report'!B:AC,28,0)</f>
        <v>35</v>
      </c>
      <c r="I281" s="81">
        <f>VLOOKUP(A281,'Status Report'!B:AD,29,0)</f>
        <v>0</v>
      </c>
      <c r="J281" s="30">
        <f>VLOOKUP(K281,[1]Diversen!$A:$B,2,0)</f>
        <v>103060</v>
      </c>
      <c r="K281" s="30" t="str">
        <f>VLOOKUP(A281,'Status Report'!B:T,19,0)</f>
        <v>Re-uz France</v>
      </c>
      <c r="L281" s="82">
        <f>VLOOKUP(A281,'Status Report'!B:AG,32,0)</f>
        <v>266.42</v>
      </c>
      <c r="M281" s="82">
        <f>VLOOKUP(A281,'Status Report'!B:AI,34,0)</f>
        <v>282.40520000000004</v>
      </c>
      <c r="N281" s="39">
        <f>VLOOKUP(A281,'Status Report'!B:AP,41,0)</f>
        <v>1</v>
      </c>
      <c r="O281" s="33" t="str">
        <f>VLOOKUP(A281,'Status Report'!B:AQ,42,0)</f>
        <v>DDP Den Bosch</v>
      </c>
      <c r="P281" s="33"/>
      <c r="Q281" s="38">
        <f t="shared" ca="1" si="17"/>
        <v>45848</v>
      </c>
      <c r="R281" s="38">
        <f t="shared" ca="1" si="18"/>
        <v>45883</v>
      </c>
      <c r="S281" s="38"/>
      <c r="T281" s="69"/>
    </row>
    <row r="282" spans="1:20" x14ac:dyDescent="0.25">
      <c r="A282" s="30">
        <v>88027180</v>
      </c>
      <c r="B282" s="30" t="s">
        <v>508</v>
      </c>
      <c r="C282" s="80">
        <f>VLOOKUP(A282,'Status Report'!B:G,6,0)</f>
        <v>4</v>
      </c>
      <c r="D282" s="118">
        <f>VLOOKUP(A282,'Supply Chain'!A:E,5,0)</f>
        <v>4</v>
      </c>
      <c r="E282" s="30">
        <f>VLOOKUP(A282,'Supply Chain'!A:F,6,0)</f>
        <v>0</v>
      </c>
      <c r="F282" s="30">
        <f>VLOOKUP(A282,'Supply Chain'!A:G,7,0)</f>
        <v>0</v>
      </c>
      <c r="G282" s="84"/>
      <c r="H282" s="81">
        <f>VLOOKUP(A282,'Status Report'!B:AC,28,0)</f>
        <v>30</v>
      </c>
      <c r="I282" s="81">
        <f>VLOOKUP(A282,'Status Report'!B:AD,29,0)</f>
        <v>0</v>
      </c>
      <c r="J282" s="30">
        <f>VLOOKUP(K282,[1]Diversen!$A:$B,2,0)</f>
        <v>103060</v>
      </c>
      <c r="K282" s="30" t="str">
        <f>VLOOKUP(A282,'Status Report'!B:T,19,0)</f>
        <v>Re-uz France</v>
      </c>
      <c r="L282" s="82">
        <f>VLOOKUP(A282,'Status Report'!B:AG,32,0)</f>
        <v>266.42</v>
      </c>
      <c r="M282" s="82">
        <f>VLOOKUP(A282,'Status Report'!B:AI,34,0)</f>
        <v>0</v>
      </c>
      <c r="N282" s="39">
        <f>VLOOKUP(A282,'Status Report'!B:AP,41,0)</f>
        <v>1</v>
      </c>
      <c r="O282" s="33" t="str">
        <f>VLOOKUP(A282,'Status Report'!B:AQ,42,0)</f>
        <v>DDP Den Bosch</v>
      </c>
      <c r="P282" s="33"/>
      <c r="Q282" s="38">
        <f t="shared" ca="1" si="17"/>
        <v>45848</v>
      </c>
      <c r="R282" s="38">
        <f t="shared" ca="1" si="18"/>
        <v>45878</v>
      </c>
      <c r="S282" s="38"/>
    </row>
    <row r="283" spans="1:20" x14ac:dyDescent="0.25">
      <c r="A283" s="30">
        <v>88027181</v>
      </c>
      <c r="B283" s="30" t="s">
        <v>509</v>
      </c>
      <c r="C283" s="80">
        <f>VLOOKUP(A283,'Status Report'!B:G,6,0)</f>
        <v>109</v>
      </c>
      <c r="D283" s="118">
        <f>VLOOKUP(A283,'Supply Chain'!A:E,5,0)</f>
        <v>109</v>
      </c>
      <c r="E283" s="30">
        <f>VLOOKUP(A283,'Supply Chain'!A:F,6,0)</f>
        <v>0</v>
      </c>
      <c r="F283" s="30">
        <f>VLOOKUP(A283,'Supply Chain'!A:G,7,0)</f>
        <v>0</v>
      </c>
      <c r="G283" s="84"/>
      <c r="H283" s="81">
        <f>VLOOKUP(A283,'Status Report'!B:AC,28,0)</f>
        <v>30</v>
      </c>
      <c r="I283" s="81">
        <f>VLOOKUP(A283,'Status Report'!B:AD,29,0)</f>
        <v>0</v>
      </c>
      <c r="J283" s="30">
        <f>VLOOKUP(K283,[1]Diversen!$A:$B,2,0)</f>
        <v>103060</v>
      </c>
      <c r="K283" s="30" t="str">
        <f>VLOOKUP(A283,'Status Report'!B:T,19,0)</f>
        <v>Re-uz France</v>
      </c>
      <c r="L283" s="82">
        <f>VLOOKUP(A283,'Status Report'!B:AG,32,0)</f>
        <v>97.6</v>
      </c>
      <c r="M283" s="82">
        <f>VLOOKUP(A283,'Status Report'!B:AI,34,0)</f>
        <v>0</v>
      </c>
      <c r="N283" s="39">
        <f>VLOOKUP(A283,'Status Report'!B:AP,41,0)</f>
        <v>4</v>
      </c>
      <c r="O283" s="33" t="str">
        <f>VLOOKUP(A283,'Status Report'!B:AQ,42,0)</f>
        <v>DDP Den Bosch</v>
      </c>
      <c r="P283" s="33"/>
      <c r="Q283" s="38">
        <f t="shared" ca="1" si="17"/>
        <v>45848</v>
      </c>
      <c r="R283" s="38">
        <f t="shared" ca="1" si="18"/>
        <v>45878</v>
      </c>
      <c r="S283" s="38"/>
    </row>
    <row r="284" spans="1:20" x14ac:dyDescent="0.25">
      <c r="A284" s="30">
        <v>88027443</v>
      </c>
      <c r="B284" s="30" t="s">
        <v>628</v>
      </c>
      <c r="C284" s="80">
        <f>VLOOKUP(A284,'Status Report'!B:G,6,0)</f>
        <v>21</v>
      </c>
      <c r="D284" s="118">
        <f>VLOOKUP(A284,'Supply Chain'!A:E,5,0)</f>
        <v>21</v>
      </c>
      <c r="E284" s="30">
        <f>VLOOKUP(A284,'Supply Chain'!A:F,6,0)</f>
        <v>0</v>
      </c>
      <c r="F284" s="30">
        <f>VLOOKUP(A284,'Supply Chain'!A:G,7,0)</f>
        <v>0</v>
      </c>
      <c r="G284" s="84"/>
      <c r="H284" s="81">
        <f>VLOOKUP(A284,'Status Report'!B:AC,28,0)</f>
        <v>30</v>
      </c>
      <c r="I284" s="81">
        <f>VLOOKUP(A284,'Status Report'!B:AD,29,0)</f>
        <v>0</v>
      </c>
      <c r="J284" s="30">
        <f>VLOOKUP(K284,[1]Diversen!$A:$B,2,0)</f>
        <v>103060</v>
      </c>
      <c r="K284" s="30" t="str">
        <f>VLOOKUP(A284,'Status Report'!B:T,19,0)</f>
        <v>Re-uz France</v>
      </c>
      <c r="L284" s="82">
        <f>VLOOKUP(A284,'Status Report'!B:AG,32,0)</f>
        <v>147.91999999999999</v>
      </c>
      <c r="M284" s="82">
        <f>VLOOKUP(A284,'Status Report'!B:AI,34,0)</f>
        <v>156.79519999999999</v>
      </c>
      <c r="N284" s="39">
        <f>VLOOKUP(A284,'Status Report'!B:AP,41,0)</f>
        <v>2</v>
      </c>
      <c r="O284" s="33" t="str">
        <f>VLOOKUP(A284,'Status Report'!B:AQ,42,0)</f>
        <v>DDP Den Bosch</v>
      </c>
      <c r="P284" s="33"/>
      <c r="Q284" s="38">
        <f t="shared" ca="1" si="17"/>
        <v>45848</v>
      </c>
      <c r="R284" s="38">
        <f t="shared" ca="1" si="18"/>
        <v>45878</v>
      </c>
      <c r="S284" s="38"/>
    </row>
    <row r="285" spans="1:20" x14ac:dyDescent="0.25">
      <c r="A285" s="30">
        <v>88026612</v>
      </c>
      <c r="B285" s="30" t="s">
        <v>185</v>
      </c>
      <c r="C285" s="80">
        <f>VLOOKUP(A285,'Status Report'!B:G,6,0)</f>
        <v>4496</v>
      </c>
      <c r="D285" s="118">
        <f>VLOOKUP(A285,'Supply Chain'!A:E,5,0)</f>
        <v>4496</v>
      </c>
      <c r="E285" s="30">
        <f>VLOOKUP(A285,'Supply Chain'!A:F,6,0)</f>
        <v>0</v>
      </c>
      <c r="F285" s="30">
        <f>VLOOKUP(A285,'Supply Chain'!A:G,7,0)</f>
        <v>0</v>
      </c>
      <c r="G285" s="84"/>
      <c r="H285" s="81">
        <f>VLOOKUP(A285,'Status Report'!B:AC,28,0)</f>
        <v>70</v>
      </c>
      <c r="I285" s="81">
        <f>VLOOKUP(A285,'Status Report'!B:AD,29,0)</f>
        <v>0</v>
      </c>
      <c r="J285" s="30">
        <f>VLOOKUP(K285,[1]Diversen!$A:$B,2,0)</f>
        <v>100743</v>
      </c>
      <c r="K285" s="30" t="str">
        <f>VLOOKUP(A285,'Status Report'!B:T,19,0)</f>
        <v>Sisecam (Pasabahçe)</v>
      </c>
      <c r="L285" s="82">
        <f>VLOOKUP(A285,'Status Report'!B:AG,32,0)</f>
        <v>3.84</v>
      </c>
      <c r="M285" s="82">
        <f>VLOOKUP(A285,'Status Report'!B:AI,34,0)</f>
        <v>4.0704000000000002</v>
      </c>
      <c r="N285" s="39">
        <f>VLOOKUP(A285,'Status Report'!B:AP,41,0)</f>
        <v>1</v>
      </c>
      <c r="O285" s="33" t="str">
        <f>VLOOKUP(A285,'Status Report'!B:AQ,42,0)</f>
        <v>DAP Den Bosch</v>
      </c>
      <c r="P285" s="33"/>
      <c r="Q285" s="38">
        <f t="shared" ca="1" si="17"/>
        <v>45848</v>
      </c>
      <c r="R285" s="38">
        <f t="shared" ca="1" si="18"/>
        <v>45918</v>
      </c>
      <c r="S285" s="38"/>
      <c r="T285" s="69"/>
    </row>
    <row r="286" spans="1:20" x14ac:dyDescent="0.25">
      <c r="A286" s="30">
        <v>88026615</v>
      </c>
      <c r="B286" s="30" t="s">
        <v>291</v>
      </c>
      <c r="C286" s="80">
        <f>VLOOKUP(A286,'Status Report'!B:G,6,0)</f>
        <v>909</v>
      </c>
      <c r="D286" s="118">
        <f>VLOOKUP(A286,'Supply Chain'!A:E,5,0)</f>
        <v>909</v>
      </c>
      <c r="E286" s="30">
        <f>VLOOKUP(A286,'Supply Chain'!A:F,6,0)</f>
        <v>0</v>
      </c>
      <c r="F286" s="30">
        <f>VLOOKUP(A286,'Supply Chain'!A:G,7,0)</f>
        <v>0</v>
      </c>
      <c r="G286" s="84"/>
      <c r="H286" s="81">
        <f>VLOOKUP(A286,'Status Report'!B:AC,28,0)</f>
        <v>70</v>
      </c>
      <c r="I286" s="81">
        <f>VLOOKUP(A286,'Status Report'!B:AD,29,0)</f>
        <v>0</v>
      </c>
      <c r="J286" s="30">
        <f>VLOOKUP(K286,[1]Diversen!$A:$B,2,0)</f>
        <v>100743</v>
      </c>
      <c r="K286" s="30" t="str">
        <f>VLOOKUP(A286,'Status Report'!B:T,19,0)</f>
        <v>Sisecam (Pasabahçe)</v>
      </c>
      <c r="L286" s="82">
        <f>VLOOKUP(A286,'Status Report'!B:AG,32,0)</f>
        <v>20.16</v>
      </c>
      <c r="M286" s="82">
        <f>VLOOKUP(A286,'Status Report'!B:AI,34,0)</f>
        <v>21.369600000000002</v>
      </c>
      <c r="N286" s="39">
        <f>VLOOKUP(A286,'Status Report'!B:AP,41,0)</f>
        <v>1</v>
      </c>
      <c r="O286" s="33" t="str">
        <f>VLOOKUP(A286,'Status Report'!B:AQ,42,0)</f>
        <v>DAP Den Bosch</v>
      </c>
      <c r="P286" s="33"/>
      <c r="Q286" s="38">
        <f t="shared" ca="1" si="17"/>
        <v>45848</v>
      </c>
      <c r="R286" s="38">
        <f t="shared" ca="1" si="18"/>
        <v>45918</v>
      </c>
      <c r="S286" s="38"/>
      <c r="T286" s="69"/>
    </row>
    <row r="287" spans="1:20" x14ac:dyDescent="0.25">
      <c r="A287" s="30">
        <v>88026949</v>
      </c>
      <c r="B287" s="30" t="s">
        <v>148</v>
      </c>
      <c r="C287" s="80">
        <f>VLOOKUP(A287,'Status Report'!B:G,6,0)</f>
        <v>3007</v>
      </c>
      <c r="D287" s="118">
        <f>VLOOKUP(A287,'Supply Chain'!A:E,5,0)</f>
        <v>3007</v>
      </c>
      <c r="E287" s="30">
        <f>VLOOKUP(A287,'Supply Chain'!A:F,6,0)</f>
        <v>0</v>
      </c>
      <c r="F287" s="30">
        <f>VLOOKUP(A287,'Supply Chain'!A:G,7,0)</f>
        <v>0</v>
      </c>
      <c r="G287" s="84"/>
      <c r="H287" s="81">
        <f>VLOOKUP(A287,'Status Report'!B:AC,28,0)</f>
        <v>90</v>
      </c>
      <c r="I287" s="81">
        <f>VLOOKUP(A287,'Status Report'!B:AD,29,0)</f>
        <v>0</v>
      </c>
      <c r="J287" s="30">
        <f>VLOOKUP(K287,[1]Diversen!$A:$B,2,0)</f>
        <v>100743</v>
      </c>
      <c r="K287" s="30" t="str">
        <f>VLOOKUP(A287,'Status Report'!B:T,19,0)</f>
        <v>Sisecam (Pasabahçe)</v>
      </c>
      <c r="L287" s="82">
        <f>VLOOKUP(A287,'Status Report'!B:AG,32,0)</f>
        <v>20.16</v>
      </c>
      <c r="M287" s="82">
        <f>VLOOKUP(A287,'Status Report'!B:AI,34,0)</f>
        <v>21.369600000000002</v>
      </c>
      <c r="N287" s="39">
        <f>VLOOKUP(A287,'Status Report'!B:AP,41,0)</f>
        <v>1</v>
      </c>
      <c r="O287" s="33" t="str">
        <f>VLOOKUP(A287,'Status Report'!B:AQ,42,0)</f>
        <v>DAP Den Bosch</v>
      </c>
      <c r="P287" s="33"/>
      <c r="Q287" s="38">
        <f t="shared" ca="1" si="17"/>
        <v>45848</v>
      </c>
      <c r="R287" s="38">
        <f t="shared" ca="1" si="18"/>
        <v>45938</v>
      </c>
      <c r="S287" s="38"/>
      <c r="T287" s="69"/>
    </row>
    <row r="288" spans="1:20" x14ac:dyDescent="0.25">
      <c r="A288" s="30">
        <v>88027544</v>
      </c>
      <c r="B288" s="30" t="s">
        <v>1002</v>
      </c>
      <c r="C288" s="80">
        <f>VLOOKUP(A288,'Status Report'!B:G,6,0)</f>
        <v>1852</v>
      </c>
      <c r="D288" s="118">
        <v>1852</v>
      </c>
      <c r="E288" s="30">
        <f>VLOOKUP(A288,'Supply Chain'!A:F,6,0)</f>
        <v>0</v>
      </c>
      <c r="F288" s="30">
        <f>VLOOKUP(A288,'Supply Chain'!A:G,7,0)</f>
        <v>0</v>
      </c>
      <c r="G288" s="84"/>
      <c r="H288" s="81">
        <f>VLOOKUP(A288,'Status Report'!B:AC,28,0)</f>
        <v>70</v>
      </c>
      <c r="I288" s="81">
        <f>VLOOKUP(A288,'Status Report'!B:AD,29,0)</f>
        <v>0</v>
      </c>
      <c r="J288" s="30">
        <f>VLOOKUP(K288,[1]Diversen!$A:$B,2,0)</f>
        <v>100743</v>
      </c>
      <c r="K288" s="30" t="str">
        <f>VLOOKUP(A288,'Status Report'!B:T,19,0)</f>
        <v>Sisecam (Pasabahçe)</v>
      </c>
      <c r="L288" s="82">
        <f>VLOOKUP(A288,'Status Report'!B:AG,32,0)</f>
        <v>26.160000000000004</v>
      </c>
      <c r="M288" s="82">
        <f>VLOOKUP(A288,'Status Report'!B:AI,34,0)</f>
        <v>27.729600000000005</v>
      </c>
      <c r="N288" s="39">
        <f>VLOOKUP(A288,'Status Report'!B:AP,41,0)</f>
        <v>1</v>
      </c>
      <c r="O288" s="33" t="str">
        <f>VLOOKUP(A288,'Status Report'!B:AQ,42,0)</f>
        <v>DAP Den Bosch</v>
      </c>
      <c r="P288" s="33"/>
      <c r="Q288" s="38">
        <f t="shared" ca="1" si="17"/>
        <v>45848</v>
      </c>
      <c r="R288" s="38">
        <f t="shared" ca="1" si="18"/>
        <v>45918</v>
      </c>
      <c r="S288" s="38"/>
      <c r="T288" s="69"/>
    </row>
    <row r="289" spans="1:20" x14ac:dyDescent="0.25">
      <c r="A289" s="30">
        <v>88021618</v>
      </c>
      <c r="B289" s="30" t="s">
        <v>101</v>
      </c>
      <c r="C289" s="80">
        <f>VLOOKUP(A289,'Status Report'!B:G,6,0)</f>
        <v>575</v>
      </c>
      <c r="D289" s="118">
        <f>VLOOKUP(A289,'Supply Chain'!A:E,5,0)</f>
        <v>575</v>
      </c>
      <c r="E289" s="30">
        <f>VLOOKUP(A289,'Supply Chain'!A:F,6,0)</f>
        <v>0</v>
      </c>
      <c r="F289" s="30">
        <f>VLOOKUP(A289,'Supply Chain'!A:G,7,0)</f>
        <v>0</v>
      </c>
      <c r="G289" s="84"/>
      <c r="H289" s="81">
        <f>VLOOKUP(A289,'Status Report'!B:AC,28,0)</f>
        <v>70</v>
      </c>
      <c r="I289" s="81">
        <f>VLOOKUP(A289,'Status Report'!B:AD,29,0)</f>
        <v>77</v>
      </c>
      <c r="J289" s="30">
        <f>VLOOKUP(K289,[1]Diversen!$A:$B,2,0)</f>
        <v>101143</v>
      </c>
      <c r="K289" s="30" t="str">
        <f>VLOOKUP(A289,'Status Report'!B:T,19,0)</f>
        <v>Van Beem &amp; Van Haagen bv</v>
      </c>
      <c r="L289" s="82">
        <f>VLOOKUP(A289,'Status Report'!B:AG,32,0)</f>
        <v>155</v>
      </c>
      <c r="M289" s="82">
        <f>VLOOKUP(A289,'Status Report'!B:AI,34,0)</f>
        <v>157</v>
      </c>
      <c r="N289" s="39">
        <f>VLOOKUP(A289,'Status Report'!B:AP,41,0)</f>
        <v>3</v>
      </c>
      <c r="O289" s="33" t="str">
        <f>VLOOKUP(A289,'Status Report'!B:AQ,42,0)</f>
        <v>FOB Yantian</v>
      </c>
      <c r="P289" s="33" t="str">
        <f>VLOOKUP(A289,'Status Report'!B:AR,43,0)</f>
        <v>DAP Yantian</v>
      </c>
      <c r="Q289" s="38">
        <f t="shared" ca="1" si="17"/>
        <v>45848</v>
      </c>
      <c r="R289" s="38">
        <f t="shared" ca="1" si="18"/>
        <v>45918</v>
      </c>
      <c r="S289" s="38">
        <f ca="1">Q289+I289</f>
        <v>45925</v>
      </c>
      <c r="T289" s="119">
        <f ca="1">R289</f>
        <v>45918</v>
      </c>
    </row>
  </sheetData>
  <autoFilter ref="A1:T289" xr:uid="{A05C663A-55DC-4803-BFC4-7FD77A2F9293}"/>
  <conditionalFormatting sqref="A2:A53 A56:A146">
    <cfRule type="cellIs" dxfId="3" priority="2" operator="equal">
      <formula>"tba"</formula>
    </cfRule>
  </conditionalFormatting>
  <conditionalFormatting sqref="A2:B289">
    <cfRule type="duplicateValues" dxfId="2" priority="736"/>
  </conditionalFormatting>
  <pageMargins left="0.7" right="0.7" top="0.75" bottom="0.75" header="0.3" footer="0.3"/>
  <pageSetup paperSize="9" scale="3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2"/>
  <sheetViews>
    <sheetView topLeftCell="A25" zoomScale="70" zoomScaleNormal="70" workbookViewId="0">
      <selection activeCell="F73" sqref="F73"/>
    </sheetView>
  </sheetViews>
  <sheetFormatPr defaultColWidth="9.140625" defaultRowHeight="12" x14ac:dyDescent="0.2"/>
  <cols>
    <col min="1" max="1" width="30.7109375" style="3" bestFit="1" customWidth="1"/>
    <col min="2" max="2" width="21" style="3" bestFit="1" customWidth="1"/>
    <col min="3" max="3" width="32.5703125" style="3" bestFit="1" customWidth="1"/>
    <col min="4" max="4" width="27" style="3" bestFit="1" customWidth="1"/>
    <col min="5" max="5" width="24.85546875" style="3" bestFit="1" customWidth="1"/>
    <col min="6" max="6" width="19.42578125" style="3" bestFit="1" customWidth="1"/>
    <col min="7" max="7" width="19.85546875" style="3" bestFit="1" customWidth="1"/>
    <col min="8" max="8" width="36.42578125" style="3" customWidth="1"/>
    <col min="9" max="9" width="11.28515625" style="3" bestFit="1" customWidth="1"/>
    <col min="10" max="16384" width="9.140625" style="3"/>
  </cols>
  <sheetData>
    <row r="1" spans="1:8" ht="15" x14ac:dyDescent="0.25">
      <c r="A1"/>
      <c r="B1"/>
      <c r="D1" s="24"/>
    </row>
    <row r="2" spans="1:8" ht="15" x14ac:dyDescent="0.25">
      <c r="A2"/>
      <c r="B2"/>
    </row>
    <row r="3" spans="1:8" ht="15" x14ac:dyDescent="0.25">
      <c r="A3" s="4" t="s">
        <v>3</v>
      </c>
      <c r="B3" t="s">
        <v>1019</v>
      </c>
      <c r="C3"/>
      <c r="D3"/>
      <c r="E3"/>
    </row>
    <row r="4" spans="1:8" ht="15" x14ac:dyDescent="0.25">
      <c r="A4"/>
      <c r="B4"/>
      <c r="C4"/>
      <c r="D4"/>
      <c r="E4"/>
      <c r="F4"/>
      <c r="G4"/>
      <c r="H4"/>
    </row>
    <row r="5" spans="1:8" ht="15" x14ac:dyDescent="0.25">
      <c r="A5"/>
      <c r="B5"/>
      <c r="C5"/>
      <c r="D5" s="4" t="s">
        <v>939</v>
      </c>
      <c r="E5"/>
      <c r="F5"/>
      <c r="G5"/>
    </row>
    <row r="6" spans="1:8" ht="15" x14ac:dyDescent="0.25">
      <c r="A6" s="4" t="s">
        <v>740</v>
      </c>
      <c r="B6" s="4" t="s">
        <v>739</v>
      </c>
      <c r="C6" s="4" t="s">
        <v>737</v>
      </c>
      <c r="D6" t="s">
        <v>940</v>
      </c>
      <c r="E6" t="s">
        <v>941</v>
      </c>
      <c r="F6" t="s">
        <v>942</v>
      </c>
      <c r="G6"/>
    </row>
    <row r="7" spans="1:8" ht="15" x14ac:dyDescent="0.25">
      <c r="A7" t="s">
        <v>943</v>
      </c>
      <c r="B7" t="s">
        <v>944</v>
      </c>
      <c r="C7" t="s">
        <v>879</v>
      </c>
      <c r="D7" s="5">
        <v>7114.1</v>
      </c>
      <c r="E7" s="5">
        <v>633.80000000000018</v>
      </c>
      <c r="F7" s="5">
        <v>6480.3</v>
      </c>
      <c r="G7"/>
    </row>
    <row r="8" spans="1:8" ht="15" x14ac:dyDescent="0.25">
      <c r="A8"/>
      <c r="B8" t="s">
        <v>945</v>
      </c>
      <c r="C8" t="s">
        <v>807</v>
      </c>
      <c r="D8" s="5">
        <v>99308.577272727285</v>
      </c>
      <c r="E8" s="5">
        <v>14805.153636363635</v>
      </c>
      <c r="F8" s="5">
        <v>84503.42363636363</v>
      </c>
      <c r="G8"/>
    </row>
    <row r="9" spans="1:8" ht="15" x14ac:dyDescent="0.25">
      <c r="A9"/>
      <c r="B9" t="s">
        <v>1037</v>
      </c>
      <c r="C9" t="s">
        <v>1028</v>
      </c>
      <c r="D9" s="5">
        <v>48537</v>
      </c>
      <c r="E9" s="5">
        <v>3059.9999999999982</v>
      </c>
      <c r="F9" s="5">
        <v>45477</v>
      </c>
      <c r="G9"/>
    </row>
    <row r="10" spans="1:8" ht="15" x14ac:dyDescent="0.25">
      <c r="A10"/>
      <c r="B10" t="s">
        <v>946</v>
      </c>
      <c r="C10" t="s">
        <v>916</v>
      </c>
      <c r="D10" s="5">
        <v>417399.1836363636</v>
      </c>
      <c r="E10" s="5">
        <v>74640.14</v>
      </c>
      <c r="F10" s="5">
        <v>342759.04363636358</v>
      </c>
      <c r="G10"/>
    </row>
    <row r="11" spans="1:8" ht="15" x14ac:dyDescent="0.25">
      <c r="A11"/>
      <c r="B11" t="s">
        <v>947</v>
      </c>
      <c r="C11" t="s">
        <v>881</v>
      </c>
      <c r="D11" s="5">
        <v>1578.31</v>
      </c>
      <c r="E11" s="5">
        <v>140.60000000000002</v>
      </c>
      <c r="F11" s="5">
        <v>1437.71</v>
      </c>
      <c r="G11"/>
    </row>
    <row r="12" spans="1:8" ht="15" x14ac:dyDescent="0.25">
      <c r="A12"/>
      <c r="B12" t="s">
        <v>175</v>
      </c>
      <c r="C12" t="s">
        <v>803</v>
      </c>
      <c r="D12" s="5">
        <v>178897.56590909083</v>
      </c>
      <c r="E12" s="5">
        <v>24387.102727272719</v>
      </c>
      <c r="F12" s="5">
        <v>154510.46318181811</v>
      </c>
      <c r="G12"/>
    </row>
    <row r="13" spans="1:8" ht="15" x14ac:dyDescent="0.25">
      <c r="A13"/>
      <c r="B13" t="s">
        <v>1038</v>
      </c>
      <c r="C13" t="s">
        <v>1030</v>
      </c>
      <c r="D13" s="5">
        <v>69816</v>
      </c>
      <c r="E13" s="5">
        <v>2487.5000000000018</v>
      </c>
      <c r="F13" s="5">
        <v>67328.5</v>
      </c>
      <c r="G13"/>
    </row>
    <row r="14" spans="1:8" ht="15" x14ac:dyDescent="0.25">
      <c r="A14"/>
      <c r="B14" t="s">
        <v>948</v>
      </c>
      <c r="C14" t="s">
        <v>937</v>
      </c>
      <c r="D14" s="5">
        <v>83995.955000000002</v>
      </c>
      <c r="E14" s="5">
        <v>3840.1800000000012</v>
      </c>
      <c r="F14" s="5">
        <v>80155.774999999994</v>
      </c>
      <c r="G14"/>
    </row>
    <row r="15" spans="1:8" ht="15" x14ac:dyDescent="0.25">
      <c r="A15"/>
      <c r="B15"/>
      <c r="C15" t="s">
        <v>928</v>
      </c>
      <c r="D15" s="5">
        <v>83851.220454545473</v>
      </c>
      <c r="E15" s="5">
        <v>3865.6568181818184</v>
      </c>
      <c r="F15" s="5">
        <v>79985.563636363688</v>
      </c>
      <c r="G15"/>
    </row>
    <row r="16" spans="1:8" ht="15" x14ac:dyDescent="0.25">
      <c r="A16" t="s">
        <v>949</v>
      </c>
      <c r="B16" t="s">
        <v>1039</v>
      </c>
      <c r="C16" t="s">
        <v>1024</v>
      </c>
      <c r="D16" s="5">
        <v>4408.2099999999982</v>
      </c>
      <c r="E16" s="5">
        <v>279.6400000000001</v>
      </c>
      <c r="F16" s="5">
        <v>4128.5700000000015</v>
      </c>
      <c r="G16"/>
    </row>
    <row r="17" spans="1:7" ht="15" x14ac:dyDescent="0.25">
      <c r="A17"/>
      <c r="B17" t="s">
        <v>950</v>
      </c>
      <c r="C17" t="s">
        <v>855</v>
      </c>
      <c r="D17" s="5">
        <v>4230.2</v>
      </c>
      <c r="E17" s="5">
        <v>544.20000000000027</v>
      </c>
      <c r="F17" s="5">
        <v>3686</v>
      </c>
      <c r="G17"/>
    </row>
    <row r="18" spans="1:7" ht="15" x14ac:dyDescent="0.25">
      <c r="A18"/>
      <c r="B18" t="s">
        <v>951</v>
      </c>
      <c r="C18" t="s">
        <v>884</v>
      </c>
      <c r="D18" s="5">
        <v>39063.919999999984</v>
      </c>
      <c r="E18" s="5">
        <v>3874.34</v>
      </c>
      <c r="F18" s="5">
        <v>35189.579999999994</v>
      </c>
      <c r="G18"/>
    </row>
    <row r="19" spans="1:7" ht="15" x14ac:dyDescent="0.25">
      <c r="A19"/>
      <c r="B19" t="s">
        <v>952</v>
      </c>
      <c r="C19" t="s">
        <v>919</v>
      </c>
      <c r="D19" s="5">
        <v>353126.95181818167</v>
      </c>
      <c r="E19" s="5">
        <v>39687.379090909082</v>
      </c>
      <c r="F19" s="5">
        <v>313439.57272727269</v>
      </c>
      <c r="G19"/>
    </row>
    <row r="20" spans="1:7" ht="15" x14ac:dyDescent="0.25">
      <c r="A20"/>
      <c r="B20" t="s">
        <v>1052</v>
      </c>
      <c r="C20" t="s">
        <v>1046</v>
      </c>
      <c r="D20" s="5">
        <v>1929.4</v>
      </c>
      <c r="E20" s="5">
        <v>181.43999999999997</v>
      </c>
      <c r="F20" s="5">
        <v>1747.96</v>
      </c>
      <c r="G20"/>
    </row>
    <row r="21" spans="1:7" ht="15" x14ac:dyDescent="0.25">
      <c r="A21"/>
      <c r="B21" t="s">
        <v>953</v>
      </c>
      <c r="C21" t="s">
        <v>810</v>
      </c>
      <c r="D21" s="5">
        <v>51001.600000000006</v>
      </c>
      <c r="E21" s="5">
        <v>6201.0300000000025</v>
      </c>
      <c r="F21" s="5">
        <v>44800.57</v>
      </c>
      <c r="G21"/>
    </row>
    <row r="22" spans="1:7" ht="15" x14ac:dyDescent="0.25">
      <c r="A22"/>
      <c r="B22" t="s">
        <v>954</v>
      </c>
      <c r="C22" t="s">
        <v>889</v>
      </c>
      <c r="D22" s="5">
        <v>7012.2409090909077</v>
      </c>
      <c r="E22" s="5">
        <v>546.02545454545486</v>
      </c>
      <c r="F22" s="5">
        <v>6466.2154545454541</v>
      </c>
      <c r="G22"/>
    </row>
    <row r="23" spans="1:7" ht="15" x14ac:dyDescent="0.25">
      <c r="A23"/>
      <c r="B23" t="s">
        <v>955</v>
      </c>
      <c r="C23" t="s">
        <v>893</v>
      </c>
      <c r="D23" s="5">
        <v>4889.16</v>
      </c>
      <c r="E23" s="5">
        <v>562.1500000000002</v>
      </c>
      <c r="F23" s="5">
        <v>4327.01</v>
      </c>
      <c r="G23"/>
    </row>
    <row r="24" spans="1:7" ht="15" x14ac:dyDescent="0.25">
      <c r="A24"/>
      <c r="B24" t="s">
        <v>1040</v>
      </c>
      <c r="C24" t="s">
        <v>1026</v>
      </c>
      <c r="D24" s="5">
        <v>34300.680909090923</v>
      </c>
      <c r="E24" s="5">
        <v>3419.863636363636</v>
      </c>
      <c r="F24" s="5">
        <v>30880.817272727276</v>
      </c>
      <c r="G24"/>
    </row>
    <row r="25" spans="1:7" ht="15" x14ac:dyDescent="0.25">
      <c r="A25"/>
      <c r="B25" t="s">
        <v>956</v>
      </c>
      <c r="C25" t="s">
        <v>817</v>
      </c>
      <c r="D25" s="5">
        <v>7733.04</v>
      </c>
      <c r="E25" s="5">
        <v>648.65000000000009</v>
      </c>
      <c r="F25" s="5">
        <v>7084.39</v>
      </c>
      <c r="G25"/>
    </row>
    <row r="26" spans="1:7" ht="15" x14ac:dyDescent="0.25">
      <c r="A26"/>
      <c r="B26" t="s">
        <v>957</v>
      </c>
      <c r="C26" t="s">
        <v>924</v>
      </c>
      <c r="D26" s="5">
        <v>55511.700000000012</v>
      </c>
      <c r="E26" s="5">
        <v>3807.8000000000011</v>
      </c>
      <c r="F26" s="5">
        <v>51703.900000000009</v>
      </c>
      <c r="G26"/>
    </row>
    <row r="27" spans="1:7" ht="15" x14ac:dyDescent="0.25">
      <c r="A27"/>
      <c r="B27" t="s">
        <v>958</v>
      </c>
      <c r="C27" t="s">
        <v>826</v>
      </c>
      <c r="D27" s="5">
        <v>54705</v>
      </c>
      <c r="E27" s="5">
        <v>1647.5</v>
      </c>
      <c r="F27" s="5">
        <v>53057.5</v>
      </c>
      <c r="G27"/>
    </row>
    <row r="28" spans="1:7" ht="15" x14ac:dyDescent="0.25">
      <c r="A28"/>
      <c r="B28" t="s">
        <v>959</v>
      </c>
      <c r="C28" t="s">
        <v>904</v>
      </c>
      <c r="D28" s="5">
        <v>15253.7</v>
      </c>
      <c r="E28" s="5">
        <v>1622.7100000000005</v>
      </c>
      <c r="F28" s="5">
        <v>13630.99</v>
      </c>
      <c r="G28"/>
    </row>
    <row r="29" spans="1:7" ht="15" x14ac:dyDescent="0.25">
      <c r="A29"/>
      <c r="B29" t="s">
        <v>1010</v>
      </c>
      <c r="C29" t="s">
        <v>1004</v>
      </c>
      <c r="D29" s="5">
        <v>3823.9700000000003</v>
      </c>
      <c r="E29" s="5">
        <v>266.52000000000004</v>
      </c>
      <c r="F29" s="5">
        <v>3557.45</v>
      </c>
      <c r="G29"/>
    </row>
    <row r="30" spans="1:7" ht="15" x14ac:dyDescent="0.25">
      <c r="A30"/>
      <c r="B30"/>
      <c r="C30" t="s">
        <v>1029</v>
      </c>
      <c r="D30" s="5">
        <v>3823.9700000000003</v>
      </c>
      <c r="E30" s="5">
        <v>266.52000000000004</v>
      </c>
      <c r="F30" s="5">
        <v>3557.45</v>
      </c>
      <c r="G30"/>
    </row>
    <row r="31" spans="1:7" ht="15" x14ac:dyDescent="0.25">
      <c r="A31"/>
      <c r="B31" t="s">
        <v>1001</v>
      </c>
      <c r="C31" t="s">
        <v>999</v>
      </c>
      <c r="D31" s="5">
        <v>25491.681818181816</v>
      </c>
      <c r="E31" s="5">
        <v>1160.9627272727278</v>
      </c>
      <c r="F31" s="5">
        <v>24330.71909090909</v>
      </c>
      <c r="G31"/>
    </row>
    <row r="32" spans="1:7" ht="15" x14ac:dyDescent="0.25">
      <c r="A32"/>
      <c r="B32" t="s">
        <v>960</v>
      </c>
      <c r="C32" t="s">
        <v>839</v>
      </c>
      <c r="D32" s="5">
        <v>56047.119999999995</v>
      </c>
      <c r="E32" s="5">
        <v>2094.8000000000006</v>
      </c>
      <c r="F32" s="5">
        <v>53952.32</v>
      </c>
      <c r="G32"/>
    </row>
    <row r="33" spans="1:7" ht="15" x14ac:dyDescent="0.25">
      <c r="A33"/>
      <c r="B33" t="s">
        <v>1041</v>
      </c>
      <c r="C33" t="s">
        <v>1022</v>
      </c>
      <c r="D33" s="5">
        <v>34175.869999999995</v>
      </c>
      <c r="E33" s="5">
        <v>2786.4000000000005</v>
      </c>
      <c r="F33" s="5">
        <v>31389.469999999998</v>
      </c>
      <c r="G33"/>
    </row>
    <row r="34" spans="1:7" ht="15" x14ac:dyDescent="0.25">
      <c r="A34" t="s">
        <v>961</v>
      </c>
      <c r="B34" t="s">
        <v>962</v>
      </c>
      <c r="C34" t="s">
        <v>875</v>
      </c>
      <c r="D34" s="5">
        <v>25573.059999999998</v>
      </c>
      <c r="E34" s="5">
        <v>2003.9000000000003</v>
      </c>
      <c r="F34" s="5">
        <v>23569.16</v>
      </c>
      <c r="G34"/>
    </row>
    <row r="35" spans="1:7" ht="15" x14ac:dyDescent="0.25">
      <c r="A35"/>
      <c r="B35" t="s">
        <v>963</v>
      </c>
      <c r="C35" t="s">
        <v>812</v>
      </c>
      <c r="D35" s="5">
        <v>1312.92</v>
      </c>
      <c r="E35" s="5">
        <v>39.540000000000191</v>
      </c>
      <c r="F35" s="5">
        <v>1273.3799999999999</v>
      </c>
      <c r="G35"/>
    </row>
    <row r="36" spans="1:7" ht="15" x14ac:dyDescent="0.25">
      <c r="A36"/>
      <c r="B36" t="s">
        <v>964</v>
      </c>
      <c r="C36" t="s">
        <v>865</v>
      </c>
      <c r="D36" s="5">
        <v>6898.9</v>
      </c>
      <c r="E36" s="5">
        <v>453.99999999999977</v>
      </c>
      <c r="F36" s="5">
        <v>6444.9000000000005</v>
      </c>
      <c r="G36"/>
    </row>
    <row r="37" spans="1:7" ht="15" x14ac:dyDescent="0.25">
      <c r="A37"/>
      <c r="B37" t="s">
        <v>993</v>
      </c>
      <c r="C37" t="s">
        <v>1012</v>
      </c>
      <c r="D37" s="5">
        <v>46003.68</v>
      </c>
      <c r="E37" s="5">
        <v>0</v>
      </c>
      <c r="F37" s="5">
        <v>46003.68</v>
      </c>
      <c r="G37"/>
    </row>
    <row r="38" spans="1:7" ht="15" x14ac:dyDescent="0.25">
      <c r="A38"/>
      <c r="B38" t="s">
        <v>966</v>
      </c>
      <c r="C38" t="s">
        <v>833</v>
      </c>
      <c r="D38" s="5">
        <v>7858.9590909090912</v>
      </c>
      <c r="E38" s="5">
        <v>961.03090909090895</v>
      </c>
      <c r="F38" s="5">
        <v>6897.9281818181817</v>
      </c>
      <c r="G38"/>
    </row>
    <row r="39" spans="1:7" ht="15" x14ac:dyDescent="0.25">
      <c r="A39"/>
      <c r="B39" t="s">
        <v>967</v>
      </c>
      <c r="C39" t="s">
        <v>873</v>
      </c>
      <c r="D39" s="5">
        <v>51201.42</v>
      </c>
      <c r="E39" s="5">
        <v>9265.4599999999991</v>
      </c>
      <c r="F39" s="5">
        <v>41935.960000000006</v>
      </c>
      <c r="G39"/>
    </row>
    <row r="40" spans="1:7" ht="15" x14ac:dyDescent="0.25">
      <c r="A40"/>
      <c r="B40" t="s">
        <v>968</v>
      </c>
      <c r="C40" t="s">
        <v>792</v>
      </c>
      <c r="D40" s="5">
        <v>9698.3900000000012</v>
      </c>
      <c r="E40" s="5">
        <v>75.800000000000011</v>
      </c>
      <c r="F40" s="5">
        <v>9622.59</v>
      </c>
      <c r="G40"/>
    </row>
    <row r="41" spans="1:7" ht="15" x14ac:dyDescent="0.25">
      <c r="A41"/>
      <c r="B41"/>
      <c r="C41" t="s">
        <v>828</v>
      </c>
      <c r="D41" s="5">
        <v>7569</v>
      </c>
      <c r="E41" s="5">
        <v>305.75999999999931</v>
      </c>
      <c r="F41" s="5">
        <v>7263.2400000000007</v>
      </c>
      <c r="G41"/>
    </row>
    <row r="42" spans="1:7" ht="15" x14ac:dyDescent="0.25">
      <c r="A42"/>
      <c r="B42" t="s">
        <v>969</v>
      </c>
      <c r="C42" t="s">
        <v>852</v>
      </c>
      <c r="D42" s="5">
        <v>90649.590909090912</v>
      </c>
      <c r="E42" s="5">
        <v>8373.0654545454545</v>
      </c>
      <c r="F42" s="5">
        <v>82276.525454545452</v>
      </c>
      <c r="G42"/>
    </row>
    <row r="43" spans="1:7" ht="15" x14ac:dyDescent="0.25">
      <c r="A43"/>
      <c r="B43" t="s">
        <v>996</v>
      </c>
      <c r="C43" t="s">
        <v>1043</v>
      </c>
      <c r="D43" s="5">
        <v>3308.5</v>
      </c>
      <c r="E43" s="5">
        <v>0</v>
      </c>
      <c r="F43" s="5">
        <v>3308.5</v>
      </c>
      <c r="G43"/>
    </row>
    <row r="44" spans="1:7" ht="15" x14ac:dyDescent="0.25">
      <c r="A44" t="s">
        <v>970</v>
      </c>
      <c r="B44" t="s">
        <v>971</v>
      </c>
      <c r="C44" t="s">
        <v>902</v>
      </c>
      <c r="D44" s="5">
        <v>9908.0090909090904</v>
      </c>
      <c r="E44" s="5">
        <v>828.61999999999989</v>
      </c>
      <c r="F44" s="5">
        <v>9079.3890909090915</v>
      </c>
      <c r="G44"/>
    </row>
    <row r="45" spans="1:7" ht="15" x14ac:dyDescent="0.25">
      <c r="A45"/>
      <c r="B45" t="s">
        <v>195</v>
      </c>
      <c r="C45" t="s">
        <v>848</v>
      </c>
      <c r="D45" s="5">
        <v>41379.360000000001</v>
      </c>
      <c r="E45" s="5">
        <v>3414.7199999999993</v>
      </c>
      <c r="F45" s="5">
        <v>37964.639999999999</v>
      </c>
      <c r="G45"/>
    </row>
    <row r="46" spans="1:7" ht="15" x14ac:dyDescent="0.25">
      <c r="A46"/>
      <c r="B46" t="s">
        <v>972</v>
      </c>
      <c r="C46" t="s">
        <v>877</v>
      </c>
      <c r="D46" s="5">
        <v>9101.66</v>
      </c>
      <c r="E46" s="5">
        <v>666.34000000000015</v>
      </c>
      <c r="F46" s="5">
        <v>8435.32</v>
      </c>
      <c r="G46"/>
    </row>
    <row r="47" spans="1:7" ht="15" x14ac:dyDescent="0.25">
      <c r="A47"/>
      <c r="B47" t="s">
        <v>419</v>
      </c>
      <c r="C47" t="s">
        <v>898</v>
      </c>
      <c r="D47" s="5">
        <v>1065.2</v>
      </c>
      <c r="E47" s="5">
        <v>41.28000000000003</v>
      </c>
      <c r="F47" s="5">
        <v>1023.9200000000001</v>
      </c>
      <c r="G47"/>
    </row>
    <row r="48" spans="1:7" ht="15" x14ac:dyDescent="0.25">
      <c r="A48"/>
      <c r="B48" t="s">
        <v>973</v>
      </c>
      <c r="C48" t="s">
        <v>868</v>
      </c>
      <c r="D48" s="5">
        <v>45849.19999999999</v>
      </c>
      <c r="E48" s="5">
        <v>3274.5600000000049</v>
      </c>
      <c r="F48" s="5">
        <v>42574.639999999992</v>
      </c>
      <c r="G48"/>
    </row>
    <row r="49" spans="1:8" ht="15" x14ac:dyDescent="0.25">
      <c r="A49"/>
      <c r="B49" t="s">
        <v>974</v>
      </c>
      <c r="C49" t="s">
        <v>830</v>
      </c>
      <c r="D49" s="5">
        <v>32649.119999999995</v>
      </c>
      <c r="E49" s="5">
        <v>1628.1999999999998</v>
      </c>
      <c r="F49" s="5">
        <v>31020.92</v>
      </c>
      <c r="G49"/>
    </row>
    <row r="50" spans="1:8" ht="15" x14ac:dyDescent="0.25">
      <c r="A50"/>
      <c r="B50" t="s">
        <v>975</v>
      </c>
      <c r="C50" t="s">
        <v>869</v>
      </c>
      <c r="D50" s="5">
        <v>15806.700000000003</v>
      </c>
      <c r="E50" s="5">
        <v>1053.6199999999994</v>
      </c>
      <c r="F50" s="5">
        <v>14753.079999999998</v>
      </c>
      <c r="G50"/>
    </row>
    <row r="51" spans="1:8" ht="15" x14ac:dyDescent="0.25">
      <c r="A51"/>
      <c r="B51" t="s">
        <v>96</v>
      </c>
      <c r="C51" t="s">
        <v>817</v>
      </c>
      <c r="D51" s="5">
        <v>1926</v>
      </c>
      <c r="E51" s="5">
        <v>0</v>
      </c>
      <c r="F51" s="5">
        <v>1926</v>
      </c>
      <c r="G51"/>
    </row>
    <row r="52" spans="1:8" ht="15" x14ac:dyDescent="0.25">
      <c r="A52"/>
      <c r="B52"/>
      <c r="C52" t="s">
        <v>863</v>
      </c>
      <c r="D52" s="5">
        <v>32451.16</v>
      </c>
      <c r="E52" s="5">
        <v>1199.3800000000006</v>
      </c>
      <c r="F52" s="5">
        <v>31251.78</v>
      </c>
      <c r="G52"/>
    </row>
    <row r="53" spans="1:8" ht="15" x14ac:dyDescent="0.25">
      <c r="A53"/>
      <c r="B53"/>
      <c r="C53" t="s">
        <v>1020</v>
      </c>
      <c r="D53" s="5">
        <v>4870</v>
      </c>
      <c r="E53" s="5">
        <v>2930</v>
      </c>
      <c r="F53" s="5">
        <v>1939.9999999999998</v>
      </c>
      <c r="G53"/>
    </row>
    <row r="54" spans="1:8" ht="15" x14ac:dyDescent="0.25">
      <c r="A54"/>
      <c r="B54" t="s">
        <v>135</v>
      </c>
      <c r="C54" t="s">
        <v>906</v>
      </c>
      <c r="D54" s="5">
        <v>111313.84</v>
      </c>
      <c r="E54" s="5">
        <v>7305.3018181818197</v>
      </c>
      <c r="F54" s="5">
        <v>104008.53818181819</v>
      </c>
      <c r="G54"/>
    </row>
    <row r="55" spans="1:8" ht="15" x14ac:dyDescent="0.25">
      <c r="A55"/>
      <c r="B55" t="s">
        <v>976</v>
      </c>
      <c r="C55" t="s">
        <v>837</v>
      </c>
      <c r="D55" s="5">
        <v>78801</v>
      </c>
      <c r="E55" s="5">
        <v>329.5</v>
      </c>
      <c r="F55" s="5">
        <v>78471.5</v>
      </c>
      <c r="G55"/>
    </row>
    <row r="56" spans="1:8" ht="15" x14ac:dyDescent="0.25">
      <c r="A56"/>
      <c r="B56" t="s">
        <v>977</v>
      </c>
      <c r="C56" t="s">
        <v>835</v>
      </c>
      <c r="D56" s="5">
        <v>180735.66</v>
      </c>
      <c r="E56" s="5">
        <v>14894.660000000009</v>
      </c>
      <c r="F56" s="5">
        <v>165841.00000000003</v>
      </c>
      <c r="G56"/>
    </row>
    <row r="57" spans="1:8" ht="15" x14ac:dyDescent="0.25">
      <c r="A57"/>
      <c r="B57" t="s">
        <v>978</v>
      </c>
      <c r="C57" t="s">
        <v>895</v>
      </c>
      <c r="D57" s="5">
        <v>11732.651818181816</v>
      </c>
      <c r="E57" s="5">
        <v>1430.2227272727275</v>
      </c>
      <c r="F57" s="5">
        <v>10302.429090909089</v>
      </c>
      <c r="G57"/>
    </row>
    <row r="58" spans="1:8" ht="15" x14ac:dyDescent="0.25">
      <c r="A58"/>
      <c r="B58" t="s">
        <v>979</v>
      </c>
      <c r="C58" t="s">
        <v>910</v>
      </c>
      <c r="D58" s="5">
        <v>86227.86</v>
      </c>
      <c r="E58" s="5">
        <v>6474.9000000000015</v>
      </c>
      <c r="F58" s="5">
        <v>79752.960000000006</v>
      </c>
      <c r="G58"/>
    </row>
    <row r="59" spans="1:8" ht="15" x14ac:dyDescent="0.25">
      <c r="A59"/>
      <c r="B59" t="s">
        <v>175</v>
      </c>
      <c r="C59" t="s">
        <v>821</v>
      </c>
      <c r="D59" s="5">
        <v>54180.237272727274</v>
      </c>
      <c r="E59" s="5">
        <v>11415.76</v>
      </c>
      <c r="F59" s="5">
        <v>42764.477272727272</v>
      </c>
      <c r="G59"/>
      <c r="H59"/>
    </row>
    <row r="60" spans="1:8" ht="15" x14ac:dyDescent="0.25">
      <c r="A60"/>
      <c r="B60"/>
      <c r="C60" t="s">
        <v>801</v>
      </c>
      <c r="D60" s="5">
        <v>100064.54999999999</v>
      </c>
      <c r="E60" s="5">
        <v>69652.45</v>
      </c>
      <c r="F60" s="5">
        <v>30412.100000000002</v>
      </c>
      <c r="G60"/>
      <c r="H60"/>
    </row>
    <row r="61" spans="1:8" ht="15" x14ac:dyDescent="0.25">
      <c r="A61"/>
      <c r="B61"/>
      <c r="C61" t="s">
        <v>844</v>
      </c>
      <c r="D61" s="5">
        <v>3964.95</v>
      </c>
      <c r="E61" s="5">
        <v>211.74000000000004</v>
      </c>
      <c r="F61" s="5">
        <v>3753.21</v>
      </c>
      <c r="G61"/>
      <c r="H61"/>
    </row>
    <row r="62" spans="1:8" ht="15" x14ac:dyDescent="0.25">
      <c r="A62"/>
      <c r="B62"/>
      <c r="C62" t="s">
        <v>862</v>
      </c>
      <c r="D62" s="5">
        <v>35167.675454545453</v>
      </c>
      <c r="E62" s="5">
        <v>3098.2927272727279</v>
      </c>
      <c r="F62" s="5">
        <v>32069.38272727271</v>
      </c>
      <c r="G62"/>
      <c r="H62"/>
    </row>
    <row r="63" spans="1:8" ht="15" x14ac:dyDescent="0.25">
      <c r="A63"/>
      <c r="B63"/>
      <c r="C63" t="s">
        <v>883</v>
      </c>
      <c r="D63" s="5">
        <v>509.84000000000003</v>
      </c>
      <c r="E63" s="5">
        <v>81.25</v>
      </c>
      <c r="F63" s="5">
        <v>428.59000000000003</v>
      </c>
      <c r="G63"/>
      <c r="H63"/>
    </row>
    <row r="64" spans="1:8" ht="15" x14ac:dyDescent="0.25">
      <c r="A64"/>
      <c r="B64"/>
      <c r="C64" t="s">
        <v>1011</v>
      </c>
      <c r="D64" s="5">
        <v>202</v>
      </c>
      <c r="E64" s="5">
        <v>16.250000000000004</v>
      </c>
      <c r="F64" s="5">
        <v>185.75</v>
      </c>
      <c r="G64"/>
      <c r="H64"/>
    </row>
    <row r="65" spans="1:8" ht="15" x14ac:dyDescent="0.25">
      <c r="A65"/>
      <c r="B65"/>
      <c r="C65" t="s">
        <v>1014</v>
      </c>
      <c r="D65" s="5">
        <v>7625.0672727272695</v>
      </c>
      <c r="E65" s="5">
        <v>613.95636363636368</v>
      </c>
      <c r="F65" s="5">
        <v>7011.1109090909049</v>
      </c>
      <c r="G65"/>
      <c r="H65"/>
    </row>
    <row r="66" spans="1:8" ht="15" x14ac:dyDescent="0.25">
      <c r="A66"/>
      <c r="B66"/>
      <c r="C66" t="s">
        <v>1021</v>
      </c>
      <c r="D66" s="5">
        <v>42698.559999999998</v>
      </c>
      <c r="E66" s="5">
        <v>5822.5599999999995</v>
      </c>
      <c r="F66" s="5">
        <v>36876</v>
      </c>
      <c r="G66"/>
      <c r="H66"/>
    </row>
    <row r="67" spans="1:8" ht="15" x14ac:dyDescent="0.25">
      <c r="A67"/>
      <c r="B67" t="s">
        <v>283</v>
      </c>
      <c r="C67" t="s">
        <v>908</v>
      </c>
      <c r="D67" s="5">
        <v>16006.609999999993</v>
      </c>
      <c r="E67" s="5">
        <v>217.04000000000013</v>
      </c>
      <c r="F67" s="5">
        <v>15789.569999999992</v>
      </c>
      <c r="G67"/>
      <c r="H67"/>
    </row>
    <row r="68" spans="1:8" ht="15" x14ac:dyDescent="0.25">
      <c r="A68"/>
      <c r="B68" t="s">
        <v>980</v>
      </c>
      <c r="C68" t="s">
        <v>913</v>
      </c>
      <c r="D68" s="5">
        <v>14840.769999999997</v>
      </c>
      <c r="E68" s="5">
        <v>786.19999999999982</v>
      </c>
      <c r="F68" s="5">
        <v>14054.570000000002</v>
      </c>
      <c r="G68"/>
      <c r="H68"/>
    </row>
    <row r="69" spans="1:8" ht="15" x14ac:dyDescent="0.25">
      <c r="A69"/>
      <c r="B69" t="s">
        <v>981</v>
      </c>
      <c r="C69" t="s">
        <v>859</v>
      </c>
      <c r="D69" s="5">
        <v>16232.6</v>
      </c>
      <c r="E69" s="5">
        <v>348.00000000000068</v>
      </c>
      <c r="F69" s="5">
        <v>15884.6</v>
      </c>
      <c r="G69"/>
      <c r="H69"/>
    </row>
    <row r="70" spans="1:8" ht="15" x14ac:dyDescent="0.25">
      <c r="A70"/>
      <c r="B70" t="s">
        <v>982</v>
      </c>
      <c r="C70" t="s">
        <v>823</v>
      </c>
      <c r="D70" s="5">
        <v>412214.01545454527</v>
      </c>
      <c r="E70" s="5">
        <v>35998.959999999999</v>
      </c>
      <c r="F70" s="5">
        <v>376215.05545454565</v>
      </c>
      <c r="G70"/>
      <c r="H70"/>
    </row>
    <row r="71" spans="1:8" ht="15" x14ac:dyDescent="0.25">
      <c r="A71"/>
      <c r="B71" t="s">
        <v>983</v>
      </c>
      <c r="C71" t="s">
        <v>857</v>
      </c>
      <c r="D71" s="5">
        <v>574.98</v>
      </c>
      <c r="E71" s="5">
        <v>99.960000000000008</v>
      </c>
      <c r="F71" s="5">
        <v>475.02</v>
      </c>
      <c r="G71"/>
      <c r="H71"/>
    </row>
    <row r="72" spans="1:8" ht="15" x14ac:dyDescent="0.25">
      <c r="A72"/>
      <c r="B72" t="s">
        <v>984</v>
      </c>
      <c r="C72" t="s">
        <v>842</v>
      </c>
      <c r="D72" s="5">
        <v>9220</v>
      </c>
      <c r="E72" s="5">
        <v>2440</v>
      </c>
      <c r="F72" s="5">
        <v>6780</v>
      </c>
      <c r="G72"/>
      <c r="H72"/>
    </row>
    <row r="73" spans="1:8" ht="15" x14ac:dyDescent="0.25">
      <c r="A73" t="s">
        <v>985</v>
      </c>
      <c r="B73"/>
      <c r="C73"/>
      <c r="D73" s="5">
        <v>3374420.024090908</v>
      </c>
      <c r="E73" s="5">
        <v>395210.34409090906</v>
      </c>
      <c r="F73" s="5">
        <v>2979209.6799999988</v>
      </c>
      <c r="G73"/>
      <c r="H73"/>
    </row>
    <row r="74" spans="1:8" ht="15" x14ac:dyDescent="0.25">
      <c r="A74"/>
      <c r="B74"/>
      <c r="C74"/>
      <c r="D74"/>
      <c r="E74"/>
      <c r="F74"/>
      <c r="G74"/>
      <c r="H74"/>
    </row>
    <row r="75" spans="1:8" ht="15" x14ac:dyDescent="0.25">
      <c r="A75"/>
      <c r="B75"/>
      <c r="C75"/>
      <c r="D75"/>
      <c r="E75"/>
      <c r="F75"/>
      <c r="G75"/>
      <c r="H75"/>
    </row>
    <row r="76" spans="1:8" ht="15" x14ac:dyDescent="0.25">
      <c r="A76"/>
      <c r="B76"/>
      <c r="C76"/>
      <c r="D76"/>
      <c r="E76"/>
      <c r="F76"/>
      <c r="G76"/>
      <c r="H76"/>
    </row>
    <row r="77" spans="1:8" ht="15" x14ac:dyDescent="0.25">
      <c r="A77"/>
      <c r="B77"/>
      <c r="C77"/>
      <c r="D77"/>
      <c r="E77"/>
      <c r="F77"/>
      <c r="G77"/>
      <c r="H77"/>
    </row>
    <row r="78" spans="1:8" ht="15" x14ac:dyDescent="0.25">
      <c r="A78"/>
      <c r="B78"/>
      <c r="C78"/>
      <c r="D78"/>
      <c r="E78"/>
      <c r="F78"/>
      <c r="G78"/>
    </row>
    <row r="79" spans="1:8" ht="15" x14ac:dyDescent="0.25">
      <c r="A79"/>
      <c r="B79"/>
      <c r="C79"/>
      <c r="D79"/>
      <c r="E79"/>
      <c r="F79"/>
      <c r="G79"/>
    </row>
    <row r="80" spans="1:8" ht="15" x14ac:dyDescent="0.25">
      <c r="A80"/>
      <c r="B80"/>
      <c r="C80"/>
      <c r="D80"/>
      <c r="E80"/>
      <c r="F80"/>
      <c r="G80"/>
    </row>
    <row r="81" spans="1:7" ht="15" x14ac:dyDescent="0.25">
      <c r="A81"/>
      <c r="B81"/>
      <c r="C81"/>
      <c r="D81"/>
      <c r="E81"/>
      <c r="F81"/>
      <c r="G81"/>
    </row>
    <row r="82" spans="1:7" ht="15" x14ac:dyDescent="0.25">
      <c r="A82"/>
      <c r="B82"/>
      <c r="C82"/>
      <c r="D82"/>
      <c r="E82"/>
      <c r="F82"/>
      <c r="G82"/>
    </row>
    <row r="83" spans="1:7" ht="15" x14ac:dyDescent="0.25">
      <c r="A83"/>
      <c r="B83"/>
      <c r="C83"/>
      <c r="D83"/>
      <c r="E83"/>
      <c r="F83"/>
      <c r="G83"/>
    </row>
    <row r="84" spans="1:7" ht="15" x14ac:dyDescent="0.25">
      <c r="A84"/>
      <c r="B84"/>
      <c r="C84"/>
      <c r="D84"/>
      <c r="E84"/>
      <c r="F84"/>
      <c r="G84"/>
    </row>
    <row r="85" spans="1:7" ht="15" x14ac:dyDescent="0.25">
      <c r="A85"/>
      <c r="B85"/>
      <c r="C85"/>
      <c r="D85"/>
      <c r="E85"/>
      <c r="F85"/>
      <c r="G85"/>
    </row>
    <row r="86" spans="1:7" ht="15" x14ac:dyDescent="0.25">
      <c r="A86"/>
      <c r="B86"/>
      <c r="C86"/>
      <c r="D86"/>
      <c r="E86"/>
      <c r="F86"/>
      <c r="G86"/>
    </row>
    <row r="87" spans="1:7" ht="15" x14ac:dyDescent="0.25">
      <c r="A87"/>
      <c r="B87"/>
      <c r="C87"/>
      <c r="D87"/>
      <c r="E87"/>
      <c r="F87"/>
      <c r="G87"/>
    </row>
    <row r="88" spans="1:7" ht="15" x14ac:dyDescent="0.25">
      <c r="A88"/>
      <c r="B88"/>
      <c r="C88"/>
      <c r="D88"/>
      <c r="E88"/>
      <c r="F88"/>
      <c r="G88"/>
    </row>
    <row r="89" spans="1:7" ht="15" x14ac:dyDescent="0.25">
      <c r="A89"/>
      <c r="B89"/>
      <c r="C89"/>
      <c r="D89"/>
      <c r="E89"/>
      <c r="F89"/>
      <c r="G89"/>
    </row>
    <row r="90" spans="1:7" ht="15" x14ac:dyDescent="0.25">
      <c r="A90"/>
      <c r="B90"/>
      <c r="C90"/>
      <c r="D90"/>
      <c r="E90"/>
      <c r="F90"/>
      <c r="G90"/>
    </row>
    <row r="91" spans="1:7" ht="15" x14ac:dyDescent="0.25">
      <c r="A91"/>
      <c r="B91"/>
      <c r="C91"/>
      <c r="D91"/>
      <c r="E91"/>
      <c r="F91"/>
      <c r="G91"/>
    </row>
    <row r="92" spans="1:7" ht="15" x14ac:dyDescent="0.25">
      <c r="A92"/>
      <c r="B92"/>
      <c r="C92"/>
      <c r="D92"/>
      <c r="E92"/>
      <c r="F92"/>
      <c r="G92"/>
    </row>
    <row r="93" spans="1:7" ht="15" x14ac:dyDescent="0.25">
      <c r="A93"/>
      <c r="B93"/>
      <c r="C93"/>
      <c r="D93"/>
      <c r="E93"/>
      <c r="F93"/>
      <c r="G93"/>
    </row>
    <row r="94" spans="1:7" ht="15" x14ac:dyDescent="0.25">
      <c r="A94"/>
      <c r="B94"/>
      <c r="C94"/>
      <c r="D94"/>
      <c r="E94"/>
      <c r="F94"/>
      <c r="G94"/>
    </row>
    <row r="95" spans="1:7" ht="15" x14ac:dyDescent="0.25">
      <c r="A95"/>
      <c r="B95"/>
      <c r="C95"/>
      <c r="D95"/>
      <c r="E95"/>
      <c r="F95"/>
      <c r="G95"/>
    </row>
    <row r="96" spans="1:7" ht="15" x14ac:dyDescent="0.25">
      <c r="A96"/>
      <c r="B96"/>
      <c r="C96"/>
      <c r="D96"/>
      <c r="E96"/>
      <c r="F96"/>
      <c r="G96"/>
    </row>
    <row r="97" spans="1:7" ht="15" x14ac:dyDescent="0.25">
      <c r="A97"/>
      <c r="B97"/>
      <c r="C97"/>
      <c r="D97"/>
      <c r="E97"/>
      <c r="F97"/>
      <c r="G97"/>
    </row>
    <row r="98" spans="1:7" ht="15" x14ac:dyDescent="0.25">
      <c r="A98"/>
      <c r="B98"/>
      <c r="C98"/>
      <c r="D98"/>
      <c r="E98"/>
      <c r="F98"/>
      <c r="G98"/>
    </row>
    <row r="99" spans="1:7" ht="15" x14ac:dyDescent="0.25">
      <c r="A99"/>
      <c r="B99"/>
      <c r="C99"/>
      <c r="D99"/>
      <c r="E99"/>
      <c r="F99"/>
      <c r="G99"/>
    </row>
    <row r="100" spans="1:7" ht="15" x14ac:dyDescent="0.25">
      <c r="A100"/>
      <c r="B100"/>
      <c r="C100"/>
      <c r="D100"/>
      <c r="E100"/>
      <c r="F100"/>
      <c r="G100"/>
    </row>
    <row r="101" spans="1:7" ht="15" x14ac:dyDescent="0.25">
      <c r="A101"/>
      <c r="B101"/>
      <c r="C101"/>
      <c r="D101"/>
      <c r="E101"/>
      <c r="F101"/>
      <c r="G101"/>
    </row>
    <row r="102" spans="1:7" ht="15" x14ac:dyDescent="0.25">
      <c r="A102"/>
      <c r="B102"/>
      <c r="C102"/>
      <c r="D102"/>
      <c r="E102"/>
      <c r="F102"/>
      <c r="G102"/>
    </row>
    <row r="103" spans="1:7" ht="15" x14ac:dyDescent="0.25">
      <c r="A103"/>
      <c r="B103"/>
      <c r="C103"/>
      <c r="D103"/>
      <c r="E103"/>
      <c r="F103"/>
      <c r="G103"/>
    </row>
    <row r="104" spans="1:7" ht="15" x14ac:dyDescent="0.25">
      <c r="A104"/>
      <c r="B104"/>
      <c r="C104"/>
      <c r="D104"/>
      <c r="E104"/>
      <c r="F104"/>
      <c r="G104"/>
    </row>
    <row r="105" spans="1:7" ht="15" x14ac:dyDescent="0.25">
      <c r="A105"/>
      <c r="B105"/>
      <c r="C105"/>
      <c r="D105"/>
      <c r="E105"/>
      <c r="F105"/>
      <c r="G105"/>
    </row>
    <row r="106" spans="1:7" ht="15" x14ac:dyDescent="0.25">
      <c r="A106"/>
      <c r="B106"/>
      <c r="C106"/>
      <c r="D106"/>
      <c r="E106"/>
      <c r="F106"/>
      <c r="G106"/>
    </row>
    <row r="107" spans="1:7" ht="15" x14ac:dyDescent="0.25">
      <c r="A107"/>
      <c r="B107"/>
      <c r="C107"/>
      <c r="D107"/>
      <c r="E107"/>
      <c r="F107"/>
      <c r="G107"/>
    </row>
    <row r="108" spans="1:7" ht="15" x14ac:dyDescent="0.25">
      <c r="A108"/>
      <c r="B108"/>
      <c r="C108"/>
      <c r="D108"/>
      <c r="E108"/>
      <c r="F108"/>
      <c r="G108"/>
    </row>
    <row r="109" spans="1:7" ht="15" x14ac:dyDescent="0.25">
      <c r="A109"/>
      <c r="B109"/>
      <c r="C109"/>
      <c r="D109"/>
      <c r="E109"/>
      <c r="F109"/>
      <c r="G109"/>
    </row>
    <row r="110" spans="1:7" ht="15" x14ac:dyDescent="0.25">
      <c r="A110"/>
      <c r="B110"/>
      <c r="C110"/>
      <c r="D110"/>
      <c r="E110"/>
      <c r="F110"/>
      <c r="G110"/>
    </row>
    <row r="111" spans="1:7" ht="15" x14ac:dyDescent="0.25">
      <c r="A111"/>
      <c r="B111"/>
      <c r="C111"/>
      <c r="D111"/>
      <c r="E111"/>
      <c r="F111"/>
      <c r="G111"/>
    </row>
    <row r="112" spans="1:7" ht="15" x14ac:dyDescent="0.25">
      <c r="A112"/>
      <c r="B112"/>
      <c r="C112"/>
      <c r="D112"/>
      <c r="E112"/>
      <c r="F112"/>
      <c r="G112"/>
    </row>
    <row r="113" spans="1:7" ht="15" x14ac:dyDescent="0.25">
      <c r="A113"/>
      <c r="B113"/>
      <c r="C113"/>
      <c r="D113"/>
      <c r="E113"/>
      <c r="F113"/>
      <c r="G113"/>
    </row>
    <row r="114" spans="1:7" ht="15" x14ac:dyDescent="0.25">
      <c r="A114"/>
      <c r="B114"/>
      <c r="C114"/>
      <c r="D114"/>
      <c r="E114"/>
      <c r="F114"/>
      <c r="G114"/>
    </row>
    <row r="115" spans="1:7" ht="15" x14ac:dyDescent="0.25">
      <c r="A115"/>
      <c r="B115"/>
      <c r="C115"/>
      <c r="D115"/>
      <c r="E115"/>
      <c r="F115"/>
      <c r="G115"/>
    </row>
    <row r="116" spans="1:7" ht="15" x14ac:dyDescent="0.25">
      <c r="A116"/>
      <c r="B116"/>
      <c r="C116"/>
      <c r="D116"/>
      <c r="E116"/>
      <c r="F116"/>
      <c r="G116"/>
    </row>
    <row r="117" spans="1:7" ht="15" x14ac:dyDescent="0.25">
      <c r="A117"/>
      <c r="B117"/>
      <c r="C117"/>
      <c r="D117"/>
      <c r="E117"/>
      <c r="F117"/>
      <c r="G117"/>
    </row>
    <row r="118" spans="1:7" ht="15" x14ac:dyDescent="0.25">
      <c r="A118"/>
      <c r="B118"/>
      <c r="C118"/>
      <c r="D118"/>
      <c r="E118"/>
      <c r="F118"/>
      <c r="G118"/>
    </row>
    <row r="119" spans="1:7" ht="15" x14ac:dyDescent="0.25">
      <c r="A119"/>
      <c r="B119"/>
      <c r="C119"/>
      <c r="D119"/>
      <c r="E119"/>
      <c r="F119"/>
      <c r="G119"/>
    </row>
    <row r="120" spans="1:7" ht="15" x14ac:dyDescent="0.25">
      <c r="A120"/>
      <c r="B120"/>
      <c r="C120"/>
      <c r="D120"/>
      <c r="E120"/>
      <c r="F120"/>
      <c r="G120"/>
    </row>
    <row r="121" spans="1:7" ht="15" x14ac:dyDescent="0.25">
      <c r="A121"/>
      <c r="B121"/>
      <c r="C121"/>
      <c r="D121"/>
      <c r="E121"/>
      <c r="F121"/>
      <c r="G121"/>
    </row>
    <row r="122" spans="1:7" ht="15" x14ac:dyDescent="0.25">
      <c r="A122"/>
      <c r="B122"/>
      <c r="C122"/>
      <c r="D122"/>
      <c r="E122"/>
      <c r="F122"/>
      <c r="G122"/>
    </row>
    <row r="123" spans="1:7" ht="15" x14ac:dyDescent="0.25">
      <c r="A123"/>
      <c r="B123"/>
      <c r="C123"/>
      <c r="D123"/>
      <c r="E123"/>
      <c r="F123"/>
      <c r="G123"/>
    </row>
    <row r="124" spans="1:7" ht="15" x14ac:dyDescent="0.25">
      <c r="A124"/>
      <c r="B124"/>
      <c r="C124"/>
      <c r="D124"/>
      <c r="E124"/>
      <c r="F124"/>
      <c r="G124"/>
    </row>
    <row r="125" spans="1:7" ht="15" x14ac:dyDescent="0.25">
      <c r="A125"/>
      <c r="B125"/>
      <c r="C125"/>
      <c r="D125"/>
      <c r="E125"/>
      <c r="F125"/>
      <c r="G125"/>
    </row>
    <row r="126" spans="1:7" ht="15" x14ac:dyDescent="0.25">
      <c r="A126"/>
      <c r="B126"/>
      <c r="C126"/>
      <c r="D126"/>
      <c r="E126"/>
      <c r="F126"/>
      <c r="G126"/>
    </row>
    <row r="127" spans="1:7" ht="15" x14ac:dyDescent="0.25">
      <c r="A127"/>
      <c r="B127"/>
      <c r="C127"/>
      <c r="D127"/>
      <c r="E127"/>
      <c r="F127"/>
      <c r="G127"/>
    </row>
    <row r="128" spans="1:7" ht="15" x14ac:dyDescent="0.25">
      <c r="A128"/>
      <c r="B128"/>
      <c r="C128"/>
      <c r="D128"/>
      <c r="E128"/>
      <c r="F128"/>
      <c r="G128"/>
    </row>
    <row r="129" spans="1:7" ht="15" x14ac:dyDescent="0.25">
      <c r="A129"/>
      <c r="B129"/>
      <c r="C129"/>
      <c r="D129"/>
      <c r="E129"/>
      <c r="F129"/>
      <c r="G129"/>
    </row>
    <row r="130" spans="1:7" ht="15" x14ac:dyDescent="0.25">
      <c r="A130"/>
      <c r="B130"/>
      <c r="C130"/>
      <c r="D130"/>
      <c r="E130"/>
      <c r="F130"/>
      <c r="G130"/>
    </row>
    <row r="131" spans="1:7" ht="15" x14ac:dyDescent="0.25">
      <c r="A131"/>
      <c r="B131"/>
      <c r="C131"/>
      <c r="D131"/>
      <c r="E131"/>
      <c r="F131"/>
      <c r="G131"/>
    </row>
    <row r="132" spans="1:7" ht="15" x14ac:dyDescent="0.25">
      <c r="A132"/>
      <c r="B132"/>
      <c r="C132"/>
      <c r="D132"/>
      <c r="E132"/>
      <c r="F132"/>
      <c r="G132"/>
    </row>
    <row r="133" spans="1:7" ht="15" x14ac:dyDescent="0.25">
      <c r="A133"/>
      <c r="B133"/>
      <c r="C133"/>
      <c r="D133"/>
      <c r="E133"/>
      <c r="F133"/>
      <c r="G133"/>
    </row>
    <row r="134" spans="1:7" ht="15" x14ac:dyDescent="0.25">
      <c r="A134"/>
      <c r="B134"/>
      <c r="C134"/>
      <c r="D134"/>
      <c r="E134"/>
      <c r="F134"/>
      <c r="G134"/>
    </row>
    <row r="135" spans="1:7" ht="15" x14ac:dyDescent="0.25">
      <c r="A135"/>
      <c r="B135"/>
      <c r="C135"/>
      <c r="D135"/>
      <c r="E135"/>
      <c r="F135"/>
      <c r="G135"/>
    </row>
    <row r="136" spans="1:7" ht="15" x14ac:dyDescent="0.25">
      <c r="A136"/>
      <c r="B136"/>
      <c r="C136"/>
      <c r="D136"/>
      <c r="E136"/>
      <c r="F136"/>
      <c r="G136"/>
    </row>
    <row r="137" spans="1:7" ht="15" x14ac:dyDescent="0.25">
      <c r="A137"/>
      <c r="B137"/>
      <c r="C137"/>
      <c r="D137"/>
      <c r="E137"/>
      <c r="F137"/>
      <c r="G137"/>
    </row>
    <row r="138" spans="1:7" ht="15" x14ac:dyDescent="0.25">
      <c r="A138"/>
      <c r="B138"/>
      <c r="C138"/>
      <c r="D138"/>
      <c r="E138"/>
      <c r="F138"/>
      <c r="G138"/>
    </row>
    <row r="139" spans="1:7" ht="15" x14ac:dyDescent="0.25">
      <c r="A139"/>
      <c r="B139"/>
      <c r="C139"/>
      <c r="D139"/>
      <c r="E139"/>
      <c r="F139"/>
      <c r="G139"/>
    </row>
    <row r="140" spans="1:7" ht="15" x14ac:dyDescent="0.25">
      <c r="A140"/>
      <c r="B140"/>
      <c r="C140"/>
      <c r="D140"/>
      <c r="E140"/>
      <c r="F140"/>
      <c r="G140"/>
    </row>
    <row r="141" spans="1:7" ht="15" x14ac:dyDescent="0.25">
      <c r="A141"/>
      <c r="B141"/>
      <c r="C141"/>
      <c r="D141"/>
      <c r="E141"/>
      <c r="F141"/>
      <c r="G141"/>
    </row>
    <row r="142" spans="1:7" ht="15" x14ac:dyDescent="0.25">
      <c r="A142"/>
      <c r="B142"/>
      <c r="C142"/>
      <c r="D142"/>
      <c r="E142"/>
      <c r="F142"/>
      <c r="G142"/>
    </row>
    <row r="143" spans="1:7" ht="15" x14ac:dyDescent="0.25">
      <c r="A143"/>
      <c r="B143"/>
      <c r="C143"/>
      <c r="D143"/>
      <c r="E143"/>
      <c r="F143"/>
      <c r="G143"/>
    </row>
    <row r="144" spans="1:7" ht="15" x14ac:dyDescent="0.25">
      <c r="A144"/>
      <c r="B144"/>
      <c r="C144"/>
      <c r="D144"/>
      <c r="E144"/>
      <c r="F144"/>
      <c r="G144"/>
    </row>
    <row r="145" spans="1:7" ht="15" x14ac:dyDescent="0.25">
      <c r="A145"/>
      <c r="B145"/>
      <c r="C145"/>
      <c r="D145"/>
      <c r="E145"/>
      <c r="F145"/>
      <c r="G145"/>
    </row>
    <row r="146" spans="1:7" ht="15" x14ac:dyDescent="0.25">
      <c r="A146"/>
      <c r="B146"/>
      <c r="C146"/>
      <c r="D146"/>
      <c r="E146"/>
      <c r="F146"/>
      <c r="G146"/>
    </row>
    <row r="147" spans="1:7" ht="15" x14ac:dyDescent="0.25">
      <c r="A147"/>
      <c r="B147"/>
      <c r="C147"/>
      <c r="D147"/>
      <c r="E147"/>
      <c r="F147"/>
      <c r="G147"/>
    </row>
    <row r="148" spans="1:7" ht="15" x14ac:dyDescent="0.25">
      <c r="A148"/>
      <c r="B148"/>
      <c r="C148"/>
      <c r="D148"/>
      <c r="E148"/>
      <c r="F148"/>
      <c r="G148"/>
    </row>
    <row r="149" spans="1:7" ht="15" x14ac:dyDescent="0.25">
      <c r="A149"/>
      <c r="B149"/>
      <c r="C149"/>
      <c r="D149"/>
      <c r="E149"/>
      <c r="F149"/>
      <c r="G149"/>
    </row>
    <row r="150" spans="1:7" ht="15" x14ac:dyDescent="0.25">
      <c r="A150"/>
      <c r="B150"/>
      <c r="C150"/>
      <c r="D150"/>
      <c r="E150"/>
      <c r="F150"/>
      <c r="G150"/>
    </row>
    <row r="151" spans="1:7" ht="15" x14ac:dyDescent="0.25">
      <c r="A151"/>
      <c r="B151"/>
      <c r="C151"/>
      <c r="D151"/>
      <c r="E151"/>
      <c r="F151"/>
      <c r="G151"/>
    </row>
    <row r="152" spans="1:7" ht="15" x14ac:dyDescent="0.25">
      <c r="A152"/>
      <c r="B152"/>
      <c r="C152"/>
      <c r="D152"/>
      <c r="E152"/>
      <c r="F152"/>
      <c r="G152"/>
    </row>
    <row r="153" spans="1:7" ht="15" x14ac:dyDescent="0.25">
      <c r="A153"/>
      <c r="B153"/>
      <c r="C153"/>
      <c r="D153"/>
      <c r="E153"/>
      <c r="F153"/>
      <c r="G153"/>
    </row>
    <row r="154" spans="1:7" ht="15" x14ac:dyDescent="0.25">
      <c r="A154"/>
      <c r="B154"/>
      <c r="C154"/>
      <c r="D154"/>
      <c r="E154"/>
      <c r="F154"/>
      <c r="G154"/>
    </row>
    <row r="155" spans="1:7" ht="15" x14ac:dyDescent="0.25">
      <c r="A155"/>
      <c r="B155"/>
      <c r="C155"/>
      <c r="D155"/>
      <c r="E155"/>
      <c r="F155"/>
      <c r="G155"/>
    </row>
    <row r="156" spans="1:7" ht="15" x14ac:dyDescent="0.25">
      <c r="A156"/>
      <c r="B156"/>
      <c r="C156"/>
      <c r="D156"/>
      <c r="E156"/>
      <c r="F156"/>
      <c r="G156"/>
    </row>
    <row r="157" spans="1:7" ht="15" x14ac:dyDescent="0.25">
      <c r="A157"/>
      <c r="B157"/>
      <c r="C157"/>
      <c r="D157"/>
      <c r="E157"/>
      <c r="F157"/>
      <c r="G157"/>
    </row>
    <row r="158" spans="1:7" ht="15" x14ac:dyDescent="0.25">
      <c r="A158"/>
      <c r="B158"/>
      <c r="C158"/>
      <c r="D158"/>
      <c r="E158"/>
      <c r="F158"/>
      <c r="G158"/>
    </row>
    <row r="159" spans="1:7" ht="15" x14ac:dyDescent="0.25">
      <c r="A159"/>
      <c r="B159"/>
      <c r="C159"/>
      <c r="D159"/>
      <c r="E159"/>
      <c r="F159"/>
      <c r="G159"/>
    </row>
    <row r="160" spans="1:7" ht="15" x14ac:dyDescent="0.25">
      <c r="A160"/>
      <c r="B160"/>
      <c r="C160"/>
      <c r="D160"/>
      <c r="E160"/>
      <c r="F160"/>
      <c r="G160"/>
    </row>
    <row r="161" spans="1:7" ht="15" x14ac:dyDescent="0.25">
      <c r="A161"/>
      <c r="B161"/>
      <c r="C161"/>
      <c r="D161"/>
      <c r="E161"/>
      <c r="F161"/>
      <c r="G161"/>
    </row>
    <row r="162" spans="1:7" ht="15" x14ac:dyDescent="0.25">
      <c r="A162"/>
      <c r="B162"/>
      <c r="C162"/>
      <c r="D162"/>
      <c r="E162"/>
      <c r="F162"/>
      <c r="G162"/>
    </row>
    <row r="163" spans="1:7" ht="15" x14ac:dyDescent="0.25">
      <c r="A163"/>
      <c r="B163"/>
      <c r="C163"/>
      <c r="D163"/>
      <c r="E163"/>
      <c r="F163"/>
      <c r="G163"/>
    </row>
    <row r="164" spans="1:7" ht="15" x14ac:dyDescent="0.25">
      <c r="A164"/>
      <c r="B164"/>
      <c r="C164"/>
      <c r="D164"/>
      <c r="E164"/>
      <c r="F164"/>
      <c r="G164"/>
    </row>
    <row r="165" spans="1:7" ht="15" x14ac:dyDescent="0.25">
      <c r="A165"/>
      <c r="B165"/>
      <c r="C165"/>
      <c r="D165"/>
      <c r="E165"/>
      <c r="F165"/>
      <c r="G165"/>
    </row>
    <row r="166" spans="1:7" ht="15" x14ac:dyDescent="0.25">
      <c r="A166"/>
      <c r="B166"/>
      <c r="C166"/>
      <c r="D166"/>
      <c r="E166"/>
      <c r="F166"/>
      <c r="G166"/>
    </row>
    <row r="167" spans="1:7" ht="15" x14ac:dyDescent="0.25">
      <c r="A167"/>
      <c r="B167"/>
      <c r="C167"/>
      <c r="D167"/>
      <c r="E167"/>
      <c r="F167"/>
      <c r="G167"/>
    </row>
    <row r="168" spans="1:7" ht="15" x14ac:dyDescent="0.25">
      <c r="A168"/>
      <c r="B168"/>
      <c r="C168"/>
      <c r="D168"/>
      <c r="E168"/>
      <c r="F168"/>
      <c r="G168"/>
    </row>
    <row r="169" spans="1:7" ht="15" x14ac:dyDescent="0.25">
      <c r="A169"/>
      <c r="B169"/>
      <c r="C169"/>
      <c r="D169"/>
      <c r="E169"/>
      <c r="F169"/>
      <c r="G169"/>
    </row>
    <row r="170" spans="1:7" ht="15" x14ac:dyDescent="0.25">
      <c r="A170"/>
      <c r="B170"/>
      <c r="C170"/>
      <c r="D170"/>
      <c r="E170"/>
      <c r="F170"/>
      <c r="G170"/>
    </row>
    <row r="171" spans="1:7" ht="15" x14ac:dyDescent="0.25">
      <c r="A171"/>
      <c r="B171"/>
      <c r="C171"/>
      <c r="D171"/>
      <c r="E171"/>
      <c r="F171"/>
      <c r="G171"/>
    </row>
    <row r="172" spans="1:7" ht="15" x14ac:dyDescent="0.25">
      <c r="A172"/>
      <c r="B172"/>
      <c r="C172"/>
      <c r="D172"/>
      <c r="E172"/>
      <c r="F172"/>
      <c r="G172"/>
    </row>
    <row r="173" spans="1:7" ht="15" x14ac:dyDescent="0.25">
      <c r="A173"/>
      <c r="B173"/>
      <c r="C173"/>
      <c r="D173"/>
      <c r="E173"/>
      <c r="F173"/>
      <c r="G173"/>
    </row>
    <row r="174" spans="1:7" ht="15" x14ac:dyDescent="0.25">
      <c r="A174"/>
      <c r="B174"/>
      <c r="C174"/>
      <c r="D174"/>
      <c r="E174"/>
      <c r="F174"/>
      <c r="G174"/>
    </row>
    <row r="175" spans="1:7" ht="15" x14ac:dyDescent="0.25">
      <c r="A175"/>
      <c r="B175"/>
      <c r="C175"/>
      <c r="D175"/>
      <c r="E175"/>
      <c r="F175"/>
      <c r="G175"/>
    </row>
    <row r="176" spans="1:7" ht="15" x14ac:dyDescent="0.25">
      <c r="A176"/>
      <c r="B176"/>
      <c r="C176"/>
      <c r="D176"/>
      <c r="E176"/>
      <c r="F176"/>
      <c r="G176"/>
    </row>
    <row r="177" spans="1:7" ht="15" x14ac:dyDescent="0.25">
      <c r="A177"/>
      <c r="B177"/>
      <c r="C177"/>
      <c r="D177"/>
      <c r="E177"/>
      <c r="F177"/>
      <c r="G177"/>
    </row>
    <row r="178" spans="1:7" ht="15" x14ac:dyDescent="0.25">
      <c r="A178"/>
      <c r="B178"/>
      <c r="C178"/>
      <c r="D178"/>
      <c r="E178"/>
      <c r="F178"/>
      <c r="G178"/>
    </row>
    <row r="179" spans="1:7" ht="15" x14ac:dyDescent="0.25">
      <c r="A179"/>
      <c r="B179"/>
      <c r="C179"/>
      <c r="D179"/>
      <c r="E179"/>
      <c r="F179"/>
      <c r="G179"/>
    </row>
    <row r="180" spans="1:7" ht="15" x14ac:dyDescent="0.25">
      <c r="A180"/>
      <c r="B180"/>
      <c r="C180"/>
      <c r="D180"/>
      <c r="E180"/>
      <c r="F180"/>
      <c r="G180"/>
    </row>
    <row r="181" spans="1:7" ht="15" x14ac:dyDescent="0.25">
      <c r="A181"/>
      <c r="B181"/>
      <c r="C181"/>
      <c r="D181"/>
      <c r="E181"/>
      <c r="F181"/>
      <c r="G181"/>
    </row>
    <row r="182" spans="1:7" ht="15" x14ac:dyDescent="0.25">
      <c r="A182"/>
      <c r="B182"/>
      <c r="C182"/>
      <c r="D182"/>
      <c r="E182"/>
      <c r="F182"/>
      <c r="G182"/>
    </row>
    <row r="183" spans="1:7" ht="15" x14ac:dyDescent="0.25">
      <c r="A183"/>
      <c r="B183"/>
      <c r="C183"/>
      <c r="D183"/>
      <c r="E183"/>
      <c r="F183"/>
      <c r="G183"/>
    </row>
    <row r="184" spans="1:7" ht="15" x14ac:dyDescent="0.25">
      <c r="A184"/>
      <c r="B184"/>
      <c r="C184"/>
      <c r="D184"/>
      <c r="E184"/>
      <c r="F184"/>
      <c r="G184"/>
    </row>
    <row r="185" spans="1:7" ht="15" x14ac:dyDescent="0.25">
      <c r="A185"/>
      <c r="B185"/>
      <c r="C185"/>
      <c r="D185"/>
      <c r="E185"/>
      <c r="F185"/>
      <c r="G185"/>
    </row>
    <row r="186" spans="1:7" ht="15" x14ac:dyDescent="0.25">
      <c r="A186"/>
      <c r="B186"/>
      <c r="C186"/>
      <c r="D186"/>
      <c r="E186"/>
      <c r="F186"/>
      <c r="G186"/>
    </row>
    <row r="187" spans="1:7" ht="15" x14ac:dyDescent="0.25">
      <c r="A187"/>
      <c r="B187"/>
      <c r="C187"/>
      <c r="D187"/>
      <c r="E187"/>
      <c r="F187"/>
      <c r="G187"/>
    </row>
    <row r="188" spans="1:7" ht="15" x14ac:dyDescent="0.25">
      <c r="A188"/>
      <c r="B188"/>
      <c r="C188"/>
      <c r="D188"/>
      <c r="E188"/>
      <c r="F188"/>
      <c r="G188"/>
    </row>
    <row r="189" spans="1:7" ht="15" x14ac:dyDescent="0.25">
      <c r="A189"/>
      <c r="B189"/>
      <c r="C189"/>
      <c r="D189"/>
      <c r="E189"/>
      <c r="F189"/>
      <c r="G189"/>
    </row>
    <row r="190" spans="1:7" ht="15" x14ac:dyDescent="0.25">
      <c r="A190"/>
      <c r="B190"/>
      <c r="C190"/>
      <c r="D190"/>
      <c r="E190"/>
      <c r="F190"/>
      <c r="G190"/>
    </row>
    <row r="191" spans="1:7" ht="15" x14ac:dyDescent="0.25">
      <c r="A191"/>
      <c r="B191"/>
      <c r="C191"/>
      <c r="D191"/>
      <c r="E191"/>
      <c r="F191"/>
      <c r="G191"/>
    </row>
    <row r="192" spans="1:7" ht="15" x14ac:dyDescent="0.25">
      <c r="A192"/>
      <c r="B192"/>
      <c r="C192"/>
      <c r="D192"/>
      <c r="E192"/>
      <c r="F192"/>
      <c r="G192"/>
    </row>
    <row r="193" spans="1:7" ht="15" x14ac:dyDescent="0.25">
      <c r="A193"/>
      <c r="B193"/>
      <c r="C193"/>
      <c r="D193"/>
      <c r="E193"/>
      <c r="F193"/>
      <c r="G193"/>
    </row>
    <row r="194" spans="1:7" ht="15" x14ac:dyDescent="0.25">
      <c r="A194"/>
      <c r="B194"/>
      <c r="C194"/>
      <c r="D194"/>
      <c r="E194"/>
      <c r="F194"/>
      <c r="G194"/>
    </row>
    <row r="195" spans="1:7" ht="15" x14ac:dyDescent="0.25">
      <c r="A195"/>
      <c r="B195"/>
      <c r="C195"/>
      <c r="D195"/>
      <c r="E195"/>
      <c r="F195"/>
      <c r="G195"/>
    </row>
    <row r="196" spans="1:7" ht="15" x14ac:dyDescent="0.25">
      <c r="A196"/>
      <c r="B196"/>
      <c r="C196"/>
      <c r="D196"/>
      <c r="E196"/>
      <c r="F196"/>
      <c r="G196"/>
    </row>
    <row r="197" spans="1:7" ht="15" x14ac:dyDescent="0.25">
      <c r="A197"/>
      <c r="B197"/>
      <c r="C197"/>
      <c r="D197"/>
      <c r="E197"/>
      <c r="F197"/>
      <c r="G197"/>
    </row>
    <row r="198" spans="1:7" ht="15" x14ac:dyDescent="0.25">
      <c r="A198"/>
      <c r="B198"/>
      <c r="C198"/>
      <c r="D198"/>
      <c r="E198"/>
      <c r="F198"/>
      <c r="G198"/>
    </row>
    <row r="199" spans="1:7" ht="15" x14ac:dyDescent="0.25">
      <c r="A199"/>
      <c r="B199"/>
      <c r="C199"/>
      <c r="D199"/>
      <c r="E199"/>
      <c r="F199"/>
      <c r="G199"/>
    </row>
    <row r="200" spans="1:7" ht="15" x14ac:dyDescent="0.25">
      <c r="A200"/>
      <c r="B200"/>
      <c r="C200"/>
      <c r="D200"/>
      <c r="E200"/>
      <c r="F200"/>
      <c r="G200"/>
    </row>
    <row r="201" spans="1:7" ht="15" x14ac:dyDescent="0.25">
      <c r="A201"/>
      <c r="B201"/>
      <c r="C201"/>
      <c r="D201"/>
      <c r="E201"/>
      <c r="F201"/>
      <c r="G201"/>
    </row>
    <row r="202" spans="1:7" ht="15" x14ac:dyDescent="0.25">
      <c r="A202"/>
      <c r="B202"/>
      <c r="C202"/>
      <c r="D202"/>
      <c r="E202"/>
      <c r="F202"/>
      <c r="G202"/>
    </row>
    <row r="203" spans="1:7" ht="15" x14ac:dyDescent="0.25">
      <c r="A203"/>
      <c r="B203"/>
      <c r="C203"/>
      <c r="D203"/>
      <c r="E203"/>
      <c r="F203"/>
      <c r="G203"/>
    </row>
    <row r="204" spans="1:7" ht="15" x14ac:dyDescent="0.25">
      <c r="A204"/>
      <c r="B204"/>
      <c r="C204"/>
      <c r="D204"/>
      <c r="E204"/>
      <c r="F204"/>
      <c r="G204"/>
    </row>
    <row r="205" spans="1:7" ht="15" x14ac:dyDescent="0.25">
      <c r="A205"/>
      <c r="B205"/>
      <c r="C205"/>
      <c r="D205"/>
      <c r="E205"/>
      <c r="F205"/>
      <c r="G205"/>
    </row>
    <row r="206" spans="1:7" ht="15" x14ac:dyDescent="0.25">
      <c r="A206"/>
      <c r="B206"/>
      <c r="C206"/>
      <c r="D206"/>
      <c r="E206"/>
      <c r="F206"/>
      <c r="G206"/>
    </row>
    <row r="207" spans="1:7" ht="15" x14ac:dyDescent="0.25">
      <c r="A207"/>
      <c r="B207"/>
      <c r="C207"/>
      <c r="D207"/>
      <c r="E207"/>
      <c r="F207"/>
      <c r="G207"/>
    </row>
    <row r="208" spans="1:7" ht="15" x14ac:dyDescent="0.25">
      <c r="A208"/>
      <c r="B208"/>
      <c r="C208"/>
      <c r="D208"/>
      <c r="E208"/>
      <c r="F208"/>
      <c r="G208"/>
    </row>
    <row r="209" spans="1:7" ht="15" x14ac:dyDescent="0.25">
      <c r="A209"/>
      <c r="B209"/>
      <c r="C209"/>
      <c r="D209"/>
      <c r="E209"/>
      <c r="F209"/>
      <c r="G209"/>
    </row>
    <row r="210" spans="1:7" ht="15" x14ac:dyDescent="0.25">
      <c r="A210"/>
      <c r="B210"/>
      <c r="C210"/>
      <c r="D210"/>
      <c r="E210"/>
      <c r="F210"/>
      <c r="G210"/>
    </row>
    <row r="211" spans="1:7" ht="15" x14ac:dyDescent="0.25">
      <c r="A211"/>
      <c r="B211"/>
      <c r="C211"/>
      <c r="D211"/>
      <c r="E211"/>
      <c r="F211"/>
      <c r="G211"/>
    </row>
    <row r="212" spans="1:7" ht="15" x14ac:dyDescent="0.25">
      <c r="A212"/>
      <c r="B212"/>
      <c r="C212"/>
      <c r="D212"/>
      <c r="E212"/>
      <c r="F212"/>
      <c r="G212"/>
    </row>
    <row r="213" spans="1:7" ht="15" x14ac:dyDescent="0.25">
      <c r="A213"/>
      <c r="B213"/>
      <c r="C213"/>
      <c r="D213"/>
      <c r="E213"/>
      <c r="F213"/>
      <c r="G213"/>
    </row>
    <row r="214" spans="1:7" ht="15" x14ac:dyDescent="0.25">
      <c r="A214"/>
      <c r="B214"/>
      <c r="C214"/>
      <c r="D214"/>
      <c r="E214"/>
      <c r="F214"/>
      <c r="G214"/>
    </row>
    <row r="215" spans="1:7" ht="15" x14ac:dyDescent="0.25">
      <c r="A215"/>
      <c r="B215"/>
      <c r="C215"/>
      <c r="D215"/>
      <c r="E215"/>
      <c r="F215"/>
      <c r="G215"/>
    </row>
    <row r="216" spans="1:7" ht="15" x14ac:dyDescent="0.25">
      <c r="A216"/>
      <c r="B216"/>
      <c r="C216"/>
      <c r="D216"/>
      <c r="E216"/>
      <c r="F216"/>
      <c r="G216"/>
    </row>
    <row r="217" spans="1:7" ht="15" x14ac:dyDescent="0.25">
      <c r="A217"/>
      <c r="B217"/>
      <c r="C217"/>
      <c r="D217"/>
      <c r="E217"/>
      <c r="F217"/>
      <c r="G217"/>
    </row>
    <row r="218" spans="1:7" ht="15" x14ac:dyDescent="0.25">
      <c r="A218"/>
      <c r="B218"/>
      <c r="C218"/>
      <c r="D218"/>
      <c r="E218"/>
      <c r="F218"/>
      <c r="G218"/>
    </row>
    <row r="219" spans="1:7" ht="15" x14ac:dyDescent="0.25">
      <c r="A219"/>
      <c r="B219"/>
      <c r="C219"/>
      <c r="D219"/>
      <c r="E219"/>
      <c r="F219"/>
      <c r="G219"/>
    </row>
    <row r="220" spans="1:7" ht="15" x14ac:dyDescent="0.25">
      <c r="A220"/>
      <c r="B220"/>
      <c r="C220"/>
      <c r="D220"/>
      <c r="E220"/>
      <c r="F220"/>
      <c r="G220"/>
    </row>
    <row r="221" spans="1:7" ht="15" x14ac:dyDescent="0.25">
      <c r="A221"/>
      <c r="B221"/>
      <c r="C221"/>
      <c r="D221"/>
      <c r="E221"/>
      <c r="F221"/>
      <c r="G221"/>
    </row>
    <row r="222" spans="1:7" ht="15" x14ac:dyDescent="0.25">
      <c r="A222"/>
      <c r="B222"/>
      <c r="C222"/>
      <c r="D222"/>
      <c r="E222"/>
      <c r="F222"/>
      <c r="G222"/>
    </row>
    <row r="223" spans="1:7" ht="15" x14ac:dyDescent="0.25">
      <c r="A223"/>
      <c r="B223"/>
      <c r="C223"/>
      <c r="D223"/>
      <c r="E223"/>
      <c r="F223"/>
      <c r="G223"/>
    </row>
    <row r="224" spans="1:7" ht="15" x14ac:dyDescent="0.25">
      <c r="A224"/>
      <c r="B224"/>
      <c r="C224"/>
      <c r="D224"/>
      <c r="E224"/>
      <c r="F224"/>
      <c r="G224"/>
    </row>
    <row r="225" spans="1:7" ht="15" x14ac:dyDescent="0.25">
      <c r="A225"/>
      <c r="B225"/>
      <c r="C225"/>
      <c r="D225"/>
      <c r="E225"/>
      <c r="F225"/>
      <c r="G225"/>
    </row>
    <row r="226" spans="1:7" ht="15" x14ac:dyDescent="0.25">
      <c r="A226"/>
      <c r="B226"/>
      <c r="C226"/>
      <c r="D226"/>
      <c r="E226"/>
      <c r="F226"/>
      <c r="G226"/>
    </row>
    <row r="227" spans="1:7" ht="15" x14ac:dyDescent="0.25">
      <c r="A227"/>
      <c r="B227"/>
      <c r="C227"/>
      <c r="D227"/>
      <c r="E227"/>
      <c r="F227"/>
      <c r="G227"/>
    </row>
    <row r="228" spans="1:7" ht="15" x14ac:dyDescent="0.25">
      <c r="A228"/>
      <c r="B228"/>
      <c r="C228"/>
      <c r="D228"/>
      <c r="E228"/>
      <c r="F228"/>
      <c r="G228"/>
    </row>
    <row r="229" spans="1:7" ht="15" x14ac:dyDescent="0.25">
      <c r="A229"/>
      <c r="B229"/>
      <c r="C229"/>
      <c r="D229"/>
      <c r="E229"/>
      <c r="F229"/>
      <c r="G229"/>
    </row>
    <row r="230" spans="1:7" ht="15" x14ac:dyDescent="0.25">
      <c r="A230"/>
      <c r="B230"/>
      <c r="C230"/>
      <c r="D230"/>
      <c r="E230"/>
      <c r="F230"/>
      <c r="G230"/>
    </row>
    <row r="231" spans="1:7" ht="15" x14ac:dyDescent="0.25">
      <c r="A231"/>
      <c r="B231"/>
      <c r="C231"/>
      <c r="D231"/>
      <c r="E231"/>
      <c r="F231"/>
      <c r="G231"/>
    </row>
    <row r="232" spans="1:7" ht="15" x14ac:dyDescent="0.25">
      <c r="A232"/>
      <c r="B232"/>
      <c r="C232"/>
      <c r="D232"/>
      <c r="E232"/>
      <c r="F232"/>
      <c r="G232"/>
    </row>
    <row r="233" spans="1:7" ht="15" x14ac:dyDescent="0.25">
      <c r="A233"/>
      <c r="B233"/>
      <c r="C233"/>
      <c r="D233"/>
      <c r="E233"/>
      <c r="F233"/>
      <c r="G233"/>
    </row>
    <row r="234" spans="1:7" ht="15" x14ac:dyDescent="0.25">
      <c r="A234"/>
      <c r="B234"/>
      <c r="C234"/>
      <c r="D234"/>
      <c r="E234"/>
      <c r="F234"/>
      <c r="G234"/>
    </row>
    <row r="235" spans="1:7" ht="15" x14ac:dyDescent="0.25">
      <c r="A235"/>
      <c r="B235"/>
      <c r="C235"/>
      <c r="D235"/>
      <c r="E235"/>
      <c r="F235"/>
      <c r="G235"/>
    </row>
    <row r="236" spans="1:7" ht="15" x14ac:dyDescent="0.25">
      <c r="A236"/>
      <c r="B236"/>
      <c r="C236"/>
      <c r="D236"/>
      <c r="E236"/>
      <c r="F236"/>
      <c r="G236"/>
    </row>
    <row r="237" spans="1:7" ht="15" x14ac:dyDescent="0.25">
      <c r="A237"/>
      <c r="B237"/>
      <c r="C237"/>
      <c r="D237"/>
      <c r="E237"/>
      <c r="F237"/>
      <c r="G237"/>
    </row>
    <row r="238" spans="1:7" ht="15" x14ac:dyDescent="0.25">
      <c r="A238"/>
      <c r="B238"/>
      <c r="C238"/>
      <c r="D238"/>
      <c r="E238"/>
      <c r="F238"/>
      <c r="G238"/>
    </row>
    <row r="239" spans="1:7" ht="15" x14ac:dyDescent="0.25">
      <c r="A239"/>
      <c r="B239"/>
      <c r="C239"/>
      <c r="D239"/>
      <c r="E239"/>
      <c r="F239"/>
      <c r="G239"/>
    </row>
    <row r="240" spans="1:7" ht="15" x14ac:dyDescent="0.25">
      <c r="A240"/>
      <c r="B240"/>
      <c r="C240"/>
      <c r="D240"/>
      <c r="E240"/>
      <c r="F240"/>
      <c r="G240"/>
    </row>
    <row r="241" spans="1:7" ht="15" x14ac:dyDescent="0.25">
      <c r="A241"/>
      <c r="B241"/>
      <c r="C241"/>
      <c r="D241"/>
      <c r="E241"/>
      <c r="F241"/>
      <c r="G241"/>
    </row>
    <row r="242" spans="1:7" ht="15" x14ac:dyDescent="0.25">
      <c r="A242"/>
      <c r="B242"/>
      <c r="C242"/>
      <c r="D242"/>
      <c r="E242"/>
      <c r="F242"/>
      <c r="G242"/>
    </row>
    <row r="243" spans="1:7" ht="15" x14ac:dyDescent="0.25">
      <c r="A243"/>
      <c r="B243"/>
      <c r="C243"/>
      <c r="D243"/>
      <c r="E243"/>
      <c r="F243"/>
      <c r="G243"/>
    </row>
    <row r="244" spans="1:7" ht="15" x14ac:dyDescent="0.25">
      <c r="A244"/>
      <c r="B244"/>
      <c r="C244"/>
      <c r="D244"/>
      <c r="E244"/>
      <c r="F244"/>
      <c r="G244"/>
    </row>
    <row r="245" spans="1:7" ht="15" x14ac:dyDescent="0.25">
      <c r="A245"/>
      <c r="B245"/>
      <c r="C245"/>
      <c r="D245"/>
      <c r="E245"/>
      <c r="F245"/>
      <c r="G245"/>
    </row>
    <row r="246" spans="1:7" ht="15" x14ac:dyDescent="0.25">
      <c r="A246"/>
      <c r="B246"/>
      <c r="C246"/>
      <c r="D246"/>
      <c r="E246"/>
      <c r="F246"/>
      <c r="G246"/>
    </row>
    <row r="247" spans="1:7" ht="15" x14ac:dyDescent="0.25">
      <c r="A247"/>
      <c r="B247"/>
      <c r="C247"/>
      <c r="D247"/>
      <c r="E247"/>
      <c r="F247"/>
      <c r="G247"/>
    </row>
    <row r="248" spans="1:7" ht="15" x14ac:dyDescent="0.25">
      <c r="A248"/>
      <c r="B248"/>
      <c r="C248"/>
      <c r="D248"/>
      <c r="E248"/>
      <c r="F248"/>
      <c r="G248"/>
    </row>
    <row r="249" spans="1:7" ht="15" x14ac:dyDescent="0.25">
      <c r="A249"/>
      <c r="B249"/>
      <c r="C249"/>
      <c r="D249"/>
      <c r="E249"/>
      <c r="F249"/>
      <c r="G249"/>
    </row>
    <row r="250" spans="1:7" ht="15" x14ac:dyDescent="0.25">
      <c r="A250"/>
      <c r="B250"/>
      <c r="C250"/>
      <c r="D250"/>
      <c r="E250"/>
      <c r="F250"/>
      <c r="G250"/>
    </row>
    <row r="251" spans="1:7" ht="15" x14ac:dyDescent="0.25">
      <c r="A251"/>
      <c r="B251"/>
      <c r="C251"/>
      <c r="D251"/>
      <c r="E251"/>
      <c r="F251"/>
      <c r="G251"/>
    </row>
    <row r="252" spans="1:7" ht="15" x14ac:dyDescent="0.25">
      <c r="A252"/>
      <c r="B252"/>
      <c r="C252"/>
      <c r="D252"/>
      <c r="E252"/>
      <c r="F252"/>
      <c r="G252"/>
    </row>
    <row r="253" spans="1:7" ht="15" x14ac:dyDescent="0.25">
      <c r="A253"/>
      <c r="B253"/>
      <c r="C253"/>
      <c r="D253"/>
      <c r="E253"/>
      <c r="F253"/>
      <c r="G253"/>
    </row>
    <row r="254" spans="1:7" ht="15" x14ac:dyDescent="0.25">
      <c r="A254"/>
      <c r="B254"/>
      <c r="C254"/>
      <c r="D254"/>
      <c r="E254"/>
      <c r="F254"/>
      <c r="G254"/>
    </row>
    <row r="255" spans="1:7" ht="15" x14ac:dyDescent="0.25">
      <c r="A255"/>
      <c r="B255"/>
      <c r="C255"/>
      <c r="D255"/>
      <c r="E255"/>
      <c r="F255"/>
      <c r="G255"/>
    </row>
    <row r="256" spans="1:7" ht="15" x14ac:dyDescent="0.25">
      <c r="A256"/>
      <c r="B256"/>
      <c r="C256"/>
      <c r="D256"/>
      <c r="E256"/>
      <c r="F256"/>
      <c r="G256"/>
    </row>
    <row r="257" spans="1:7" ht="15" x14ac:dyDescent="0.25">
      <c r="A257"/>
      <c r="B257"/>
      <c r="C257"/>
      <c r="D257"/>
      <c r="E257"/>
      <c r="F257"/>
      <c r="G257"/>
    </row>
    <row r="258" spans="1:7" ht="15" x14ac:dyDescent="0.25">
      <c r="A258"/>
      <c r="B258"/>
      <c r="C258"/>
      <c r="D258"/>
      <c r="E258"/>
      <c r="F258"/>
      <c r="G258"/>
    </row>
    <row r="259" spans="1:7" ht="15" x14ac:dyDescent="0.25">
      <c r="A259"/>
      <c r="B259"/>
      <c r="C259"/>
      <c r="D259"/>
      <c r="E259"/>
      <c r="F259"/>
      <c r="G259"/>
    </row>
    <row r="260" spans="1:7" ht="15" x14ac:dyDescent="0.25">
      <c r="A260"/>
      <c r="B260"/>
      <c r="C260"/>
      <c r="D260"/>
      <c r="E260"/>
      <c r="F260"/>
      <c r="G260"/>
    </row>
    <row r="261" spans="1:7" ht="15" x14ac:dyDescent="0.25">
      <c r="A261"/>
      <c r="B261"/>
      <c r="C261"/>
      <c r="D261"/>
      <c r="E261"/>
      <c r="F261"/>
      <c r="G261"/>
    </row>
    <row r="262" spans="1:7" ht="15" x14ac:dyDescent="0.25">
      <c r="A262"/>
      <c r="B262"/>
      <c r="C262"/>
      <c r="D262"/>
      <c r="E262"/>
      <c r="F262"/>
      <c r="G262"/>
    </row>
    <row r="263" spans="1:7" ht="15" x14ac:dyDescent="0.25">
      <c r="A263"/>
      <c r="B263"/>
      <c r="C263"/>
      <c r="D263"/>
      <c r="E263"/>
      <c r="F263"/>
      <c r="G263"/>
    </row>
    <row r="264" spans="1:7" ht="15" x14ac:dyDescent="0.25">
      <c r="A264"/>
      <c r="B264"/>
      <c r="C264"/>
      <c r="D264"/>
      <c r="E264"/>
      <c r="F264"/>
      <c r="G264"/>
    </row>
    <row r="265" spans="1:7" ht="15" x14ac:dyDescent="0.25">
      <c r="A265"/>
      <c r="B265"/>
      <c r="C265"/>
      <c r="D265"/>
      <c r="E265"/>
      <c r="F265"/>
      <c r="G265"/>
    </row>
    <row r="266" spans="1:7" ht="15" x14ac:dyDescent="0.25">
      <c r="A266"/>
      <c r="B266"/>
      <c r="C266"/>
      <c r="D266"/>
      <c r="E266"/>
      <c r="F266"/>
      <c r="G266"/>
    </row>
    <row r="267" spans="1:7" ht="15" x14ac:dyDescent="0.25">
      <c r="A267"/>
      <c r="B267"/>
      <c r="C267"/>
      <c r="D267"/>
      <c r="E267"/>
      <c r="F267"/>
      <c r="G267"/>
    </row>
    <row r="268" spans="1:7" ht="15" x14ac:dyDescent="0.25">
      <c r="A268"/>
      <c r="B268"/>
      <c r="C268"/>
      <c r="D268"/>
      <c r="E268"/>
      <c r="F268"/>
      <c r="G268"/>
    </row>
    <row r="269" spans="1:7" ht="15" x14ac:dyDescent="0.25">
      <c r="A269"/>
      <c r="B269"/>
      <c r="C269"/>
      <c r="D269"/>
      <c r="E269"/>
      <c r="F269"/>
      <c r="G269"/>
    </row>
    <row r="270" spans="1:7" ht="15" x14ac:dyDescent="0.25">
      <c r="A270"/>
      <c r="B270"/>
      <c r="C270"/>
      <c r="D270"/>
      <c r="E270"/>
      <c r="F270"/>
      <c r="G270"/>
    </row>
    <row r="271" spans="1:7" ht="15" x14ac:dyDescent="0.25">
      <c r="A271"/>
      <c r="B271"/>
      <c r="C271"/>
      <c r="D271"/>
      <c r="E271"/>
      <c r="F271"/>
      <c r="G271"/>
    </row>
    <row r="272" spans="1:7" ht="15" x14ac:dyDescent="0.25">
      <c r="A272"/>
      <c r="B272"/>
      <c r="C272"/>
      <c r="D272"/>
      <c r="E272"/>
      <c r="F272"/>
      <c r="G272"/>
    </row>
    <row r="273" spans="1:7" ht="15" x14ac:dyDescent="0.25">
      <c r="A273"/>
      <c r="B273"/>
      <c r="C273"/>
      <c r="D273"/>
      <c r="E273"/>
      <c r="F273"/>
      <c r="G273"/>
    </row>
    <row r="274" spans="1:7" ht="15" x14ac:dyDescent="0.25">
      <c r="A274"/>
      <c r="B274"/>
      <c r="C274"/>
      <c r="D274"/>
      <c r="E274"/>
      <c r="F274"/>
      <c r="G274"/>
    </row>
    <row r="275" spans="1:7" ht="15" x14ac:dyDescent="0.25">
      <c r="A275"/>
      <c r="B275"/>
      <c r="C275"/>
      <c r="D275"/>
      <c r="E275"/>
      <c r="F275"/>
      <c r="G275"/>
    </row>
    <row r="276" spans="1:7" ht="15" x14ac:dyDescent="0.25">
      <c r="A276"/>
      <c r="B276"/>
      <c r="C276"/>
      <c r="D276"/>
      <c r="E276"/>
      <c r="F276"/>
      <c r="G276"/>
    </row>
    <row r="277" spans="1:7" ht="15" x14ac:dyDescent="0.25">
      <c r="A277"/>
      <c r="B277"/>
      <c r="C277"/>
      <c r="D277"/>
      <c r="E277"/>
      <c r="F277"/>
      <c r="G277"/>
    </row>
    <row r="278" spans="1:7" ht="15" x14ac:dyDescent="0.25">
      <c r="A278"/>
      <c r="B278"/>
      <c r="C278"/>
      <c r="D278"/>
      <c r="E278"/>
      <c r="F278"/>
      <c r="G278"/>
    </row>
    <row r="279" spans="1:7" ht="15" x14ac:dyDescent="0.25">
      <c r="A279"/>
      <c r="B279"/>
      <c r="C279"/>
      <c r="D279"/>
      <c r="E279"/>
      <c r="F279"/>
      <c r="G279"/>
    </row>
    <row r="280" spans="1:7" ht="15" x14ac:dyDescent="0.25">
      <c r="A280"/>
      <c r="B280"/>
      <c r="C280"/>
      <c r="D280"/>
      <c r="E280"/>
      <c r="F280"/>
      <c r="G280"/>
    </row>
    <row r="281" spans="1:7" ht="15" x14ac:dyDescent="0.25">
      <c r="A281"/>
      <c r="B281"/>
      <c r="C281"/>
      <c r="D281"/>
      <c r="E281"/>
      <c r="F281"/>
      <c r="G281"/>
    </row>
    <row r="282" spans="1:7" ht="15" x14ac:dyDescent="0.25">
      <c r="A282"/>
      <c r="B282"/>
      <c r="C282"/>
      <c r="D282"/>
      <c r="E282"/>
      <c r="F282"/>
      <c r="G282"/>
    </row>
    <row r="283" spans="1:7" ht="15" x14ac:dyDescent="0.25">
      <c r="A283"/>
      <c r="B283"/>
      <c r="C283"/>
      <c r="D283"/>
      <c r="E283"/>
      <c r="F283"/>
      <c r="G283"/>
    </row>
    <row r="284" spans="1:7" ht="15" x14ac:dyDescent="0.25">
      <c r="A284"/>
      <c r="B284"/>
      <c r="C284"/>
      <c r="D284"/>
      <c r="E284"/>
      <c r="F284"/>
      <c r="G284"/>
    </row>
    <row r="285" spans="1:7" ht="15" x14ac:dyDescent="0.25">
      <c r="A285"/>
      <c r="B285"/>
      <c r="C285"/>
      <c r="D285"/>
      <c r="E285"/>
      <c r="F285"/>
      <c r="G285"/>
    </row>
    <row r="286" spans="1:7" ht="15" x14ac:dyDescent="0.25">
      <c r="A286"/>
      <c r="B286"/>
      <c r="C286"/>
      <c r="D286"/>
      <c r="E286"/>
      <c r="F286"/>
      <c r="G286"/>
    </row>
    <row r="287" spans="1:7" ht="15" x14ac:dyDescent="0.25">
      <c r="A287"/>
      <c r="B287"/>
      <c r="C287"/>
      <c r="D287"/>
      <c r="E287"/>
      <c r="F287"/>
      <c r="G287"/>
    </row>
    <row r="288" spans="1:7" ht="15" x14ac:dyDescent="0.25">
      <c r="A288"/>
      <c r="B288"/>
      <c r="C288"/>
      <c r="D288"/>
      <c r="E288"/>
      <c r="F288"/>
      <c r="G288"/>
    </row>
    <row r="289" spans="1:7" ht="15" x14ac:dyDescent="0.25">
      <c r="A289"/>
      <c r="B289"/>
      <c r="C289"/>
      <c r="D289"/>
      <c r="E289"/>
      <c r="F289"/>
      <c r="G289"/>
    </row>
    <row r="290" spans="1:7" ht="15" x14ac:dyDescent="0.25">
      <c r="A290"/>
      <c r="B290"/>
      <c r="C290"/>
      <c r="D290"/>
      <c r="E290"/>
      <c r="F290"/>
      <c r="G290"/>
    </row>
    <row r="291" spans="1:7" ht="15" x14ac:dyDescent="0.25">
      <c r="A291"/>
      <c r="B291"/>
      <c r="C291"/>
      <c r="D291"/>
      <c r="E291"/>
      <c r="F291"/>
      <c r="G291"/>
    </row>
    <row r="292" spans="1:7" ht="15" x14ac:dyDescent="0.25">
      <c r="A292"/>
      <c r="B292"/>
      <c r="C292"/>
      <c r="D292"/>
      <c r="E292"/>
      <c r="F292"/>
      <c r="G292"/>
    </row>
    <row r="293" spans="1:7" ht="15" x14ac:dyDescent="0.25">
      <c r="A293"/>
      <c r="B293"/>
      <c r="C293"/>
      <c r="D293"/>
      <c r="E293"/>
      <c r="F293"/>
      <c r="G293"/>
    </row>
    <row r="294" spans="1:7" ht="15" x14ac:dyDescent="0.25">
      <c r="A294"/>
      <c r="B294"/>
      <c r="C294"/>
      <c r="D294"/>
      <c r="E294"/>
      <c r="F294"/>
      <c r="G294"/>
    </row>
    <row r="295" spans="1:7" ht="15" x14ac:dyDescent="0.25">
      <c r="A295"/>
      <c r="B295"/>
      <c r="C295"/>
      <c r="D295"/>
      <c r="E295"/>
      <c r="F295"/>
      <c r="G295"/>
    </row>
    <row r="296" spans="1:7" ht="15" x14ac:dyDescent="0.25">
      <c r="A296"/>
      <c r="B296"/>
      <c r="C296"/>
      <c r="D296"/>
      <c r="E296"/>
      <c r="F296"/>
      <c r="G296"/>
    </row>
    <row r="297" spans="1:7" ht="15" x14ac:dyDescent="0.25">
      <c r="A297"/>
      <c r="B297"/>
      <c r="C297"/>
      <c r="D297"/>
      <c r="E297"/>
      <c r="F297"/>
      <c r="G297"/>
    </row>
    <row r="298" spans="1:7" ht="15" x14ac:dyDescent="0.25">
      <c r="A298"/>
      <c r="B298"/>
      <c r="C298"/>
      <c r="D298"/>
      <c r="E298"/>
      <c r="F298"/>
      <c r="G298"/>
    </row>
    <row r="299" spans="1:7" ht="15" x14ac:dyDescent="0.25">
      <c r="A299"/>
      <c r="B299"/>
      <c r="C299"/>
      <c r="D299"/>
      <c r="E299"/>
      <c r="F299"/>
      <c r="G299"/>
    </row>
    <row r="300" spans="1:7" ht="15" x14ac:dyDescent="0.25">
      <c r="A300"/>
      <c r="B300"/>
      <c r="C300"/>
      <c r="D300"/>
      <c r="E300"/>
      <c r="F300"/>
      <c r="G300"/>
    </row>
    <row r="301" spans="1:7" ht="15" x14ac:dyDescent="0.25">
      <c r="A301"/>
      <c r="B301"/>
      <c r="C301"/>
      <c r="D301"/>
      <c r="E301"/>
      <c r="F301"/>
      <c r="G301"/>
    </row>
    <row r="302" spans="1:7" ht="15" x14ac:dyDescent="0.25">
      <c r="A302"/>
      <c r="B302"/>
      <c r="C302"/>
      <c r="D302"/>
      <c r="E302"/>
      <c r="F302"/>
      <c r="G302"/>
    </row>
    <row r="303" spans="1:7" ht="15" x14ac:dyDescent="0.25">
      <c r="A303"/>
      <c r="B303"/>
      <c r="C303"/>
      <c r="D303"/>
      <c r="E303"/>
      <c r="F303"/>
      <c r="G303"/>
    </row>
    <row r="304" spans="1:7" ht="15" x14ac:dyDescent="0.25">
      <c r="A304"/>
      <c r="B304"/>
      <c r="C304"/>
      <c r="D304"/>
      <c r="E304"/>
      <c r="F304"/>
      <c r="G304"/>
    </row>
    <row r="305" spans="1:7" ht="15" x14ac:dyDescent="0.25">
      <c r="A305"/>
      <c r="B305"/>
      <c r="C305"/>
      <c r="D305"/>
      <c r="E305"/>
      <c r="F305"/>
      <c r="G305"/>
    </row>
    <row r="306" spans="1:7" ht="15" x14ac:dyDescent="0.25">
      <c r="A306"/>
      <c r="B306"/>
      <c r="C306"/>
      <c r="D306"/>
      <c r="E306"/>
      <c r="F306"/>
      <c r="G306"/>
    </row>
    <row r="307" spans="1:7" ht="15" x14ac:dyDescent="0.25">
      <c r="A307"/>
      <c r="B307"/>
      <c r="C307"/>
      <c r="D307"/>
      <c r="E307"/>
      <c r="F307"/>
      <c r="G307"/>
    </row>
    <row r="308" spans="1:7" ht="15" x14ac:dyDescent="0.25">
      <c r="A308"/>
      <c r="B308"/>
      <c r="C308"/>
      <c r="D308"/>
      <c r="E308"/>
      <c r="F308"/>
      <c r="G308"/>
    </row>
    <row r="309" spans="1:7" ht="15" x14ac:dyDescent="0.25">
      <c r="A309"/>
      <c r="B309"/>
      <c r="C309"/>
      <c r="D309"/>
      <c r="E309"/>
      <c r="F309"/>
      <c r="G309"/>
    </row>
    <row r="310" spans="1:7" ht="15" x14ac:dyDescent="0.25">
      <c r="A310"/>
      <c r="B310"/>
      <c r="C310"/>
      <c r="D310"/>
      <c r="E310"/>
      <c r="F310"/>
      <c r="G310"/>
    </row>
    <row r="311" spans="1:7" ht="15" x14ac:dyDescent="0.25">
      <c r="A311"/>
      <c r="B311"/>
      <c r="C311"/>
      <c r="D311"/>
      <c r="E311"/>
      <c r="F311"/>
      <c r="G311"/>
    </row>
    <row r="312" spans="1:7" ht="15" x14ac:dyDescent="0.25">
      <c r="A312"/>
      <c r="B312"/>
      <c r="C312"/>
      <c r="D312"/>
      <c r="E312"/>
      <c r="F312"/>
      <c r="G312"/>
    </row>
    <row r="313" spans="1:7" ht="15" x14ac:dyDescent="0.25">
      <c r="A313"/>
      <c r="B313"/>
      <c r="C313"/>
      <c r="D313"/>
      <c r="E313"/>
      <c r="F313"/>
      <c r="G313"/>
    </row>
    <row r="314" spans="1:7" ht="15" x14ac:dyDescent="0.25">
      <c r="A314"/>
      <c r="B314"/>
      <c r="C314"/>
      <c r="D314"/>
      <c r="E314"/>
      <c r="F314"/>
      <c r="G314"/>
    </row>
    <row r="315" spans="1:7" ht="15" x14ac:dyDescent="0.25">
      <c r="A315"/>
      <c r="B315"/>
      <c r="C315"/>
      <c r="D315"/>
      <c r="E315"/>
      <c r="F315"/>
      <c r="G315"/>
    </row>
    <row r="316" spans="1:7" ht="15" x14ac:dyDescent="0.25">
      <c r="A316"/>
      <c r="B316"/>
      <c r="C316"/>
      <c r="D316"/>
      <c r="E316"/>
      <c r="F316"/>
      <c r="G316"/>
    </row>
    <row r="317" spans="1:7" ht="15" x14ac:dyDescent="0.25">
      <c r="A317"/>
      <c r="B317"/>
      <c r="C317"/>
      <c r="D317"/>
      <c r="E317"/>
      <c r="F317"/>
      <c r="G317"/>
    </row>
    <row r="318" spans="1:7" ht="15" x14ac:dyDescent="0.25">
      <c r="A318"/>
      <c r="B318"/>
      <c r="C318"/>
      <c r="D318"/>
      <c r="E318"/>
      <c r="F318"/>
      <c r="G318"/>
    </row>
    <row r="319" spans="1:7" ht="15" x14ac:dyDescent="0.25">
      <c r="A319"/>
      <c r="B319"/>
      <c r="C319"/>
      <c r="D319"/>
      <c r="E319"/>
      <c r="F319"/>
      <c r="G319"/>
    </row>
    <row r="320" spans="1:7" ht="15" x14ac:dyDescent="0.25">
      <c r="A320"/>
      <c r="B320"/>
      <c r="C320"/>
      <c r="D320"/>
      <c r="E320"/>
      <c r="F320"/>
      <c r="G320"/>
    </row>
    <row r="321" spans="1:7" ht="15" x14ac:dyDescent="0.25">
      <c r="A321"/>
      <c r="B321"/>
      <c r="C321"/>
      <c r="D321"/>
      <c r="E321"/>
      <c r="F321"/>
      <c r="G321"/>
    </row>
    <row r="322" spans="1:7" ht="15" x14ac:dyDescent="0.25">
      <c r="A322"/>
      <c r="B322"/>
      <c r="C322"/>
      <c r="D322"/>
      <c r="E322"/>
      <c r="F322"/>
      <c r="G322"/>
    </row>
    <row r="323" spans="1:7" ht="15" x14ac:dyDescent="0.25">
      <c r="A323"/>
      <c r="B323"/>
      <c r="C323"/>
      <c r="D323"/>
      <c r="E323"/>
      <c r="F323"/>
      <c r="G323"/>
    </row>
    <row r="324" spans="1:7" ht="15" x14ac:dyDescent="0.25">
      <c r="A324"/>
      <c r="B324"/>
      <c r="C324"/>
      <c r="D324"/>
      <c r="E324"/>
      <c r="F324"/>
      <c r="G324"/>
    </row>
    <row r="325" spans="1:7" ht="15" x14ac:dyDescent="0.25">
      <c r="A325"/>
      <c r="B325"/>
      <c r="C325"/>
      <c r="D325"/>
      <c r="E325"/>
      <c r="F325"/>
      <c r="G325"/>
    </row>
    <row r="326" spans="1:7" ht="15" x14ac:dyDescent="0.25">
      <c r="A326"/>
      <c r="B326"/>
      <c r="C326"/>
      <c r="D326"/>
      <c r="E326"/>
      <c r="F326"/>
      <c r="G326"/>
    </row>
    <row r="327" spans="1:7" ht="15" x14ac:dyDescent="0.25">
      <c r="A327"/>
      <c r="B327"/>
      <c r="C327"/>
      <c r="D327"/>
      <c r="E327"/>
      <c r="F327"/>
      <c r="G327"/>
    </row>
    <row r="328" spans="1:7" ht="15" x14ac:dyDescent="0.25">
      <c r="A328"/>
      <c r="B328"/>
      <c r="C328"/>
      <c r="D328"/>
      <c r="E328"/>
      <c r="F328"/>
      <c r="G328"/>
    </row>
    <row r="329" spans="1:7" ht="15" x14ac:dyDescent="0.25">
      <c r="A329"/>
      <c r="B329"/>
      <c r="C329"/>
      <c r="D329"/>
      <c r="E329"/>
      <c r="F329"/>
      <c r="G329"/>
    </row>
    <row r="330" spans="1:7" ht="15" x14ac:dyDescent="0.25">
      <c r="A330"/>
      <c r="B330"/>
      <c r="C330"/>
      <c r="D330"/>
      <c r="E330"/>
      <c r="F330"/>
      <c r="G330"/>
    </row>
    <row r="331" spans="1:7" ht="15" x14ac:dyDescent="0.25">
      <c r="A331"/>
      <c r="B331"/>
      <c r="C331"/>
      <c r="D331"/>
      <c r="E331"/>
      <c r="F331"/>
      <c r="G331"/>
    </row>
    <row r="332" spans="1:7" ht="15" x14ac:dyDescent="0.25">
      <c r="A332"/>
      <c r="B332"/>
      <c r="C332"/>
      <c r="D332"/>
      <c r="E332"/>
      <c r="F332"/>
      <c r="G332"/>
    </row>
    <row r="333" spans="1:7" ht="15" x14ac:dyDescent="0.25">
      <c r="A333"/>
      <c r="B333"/>
      <c r="C333"/>
      <c r="D333"/>
      <c r="E333"/>
      <c r="F333"/>
      <c r="G333"/>
    </row>
    <row r="334" spans="1:7" ht="15" x14ac:dyDescent="0.25">
      <c r="A334"/>
      <c r="B334"/>
      <c r="C334"/>
      <c r="D334"/>
      <c r="E334"/>
      <c r="F334"/>
      <c r="G334"/>
    </row>
    <row r="335" spans="1:7" ht="15" x14ac:dyDescent="0.25">
      <c r="A335"/>
      <c r="B335"/>
      <c r="C335"/>
      <c r="D335"/>
      <c r="E335"/>
      <c r="F335"/>
      <c r="G335"/>
    </row>
    <row r="336" spans="1:7" ht="15" x14ac:dyDescent="0.25">
      <c r="A336"/>
      <c r="B336"/>
      <c r="C336"/>
      <c r="D336"/>
      <c r="E336"/>
      <c r="F336"/>
      <c r="G336"/>
    </row>
    <row r="337" spans="1:7" ht="15" x14ac:dyDescent="0.25">
      <c r="A337"/>
      <c r="B337"/>
      <c r="C337"/>
      <c r="D337"/>
      <c r="E337"/>
      <c r="F337"/>
      <c r="G337"/>
    </row>
    <row r="338" spans="1:7" ht="15" x14ac:dyDescent="0.25">
      <c r="A338"/>
      <c r="B338"/>
      <c r="C338"/>
      <c r="D338"/>
      <c r="E338"/>
      <c r="F338"/>
      <c r="G338"/>
    </row>
    <row r="339" spans="1:7" ht="15" x14ac:dyDescent="0.25">
      <c r="A339"/>
      <c r="B339"/>
      <c r="C339"/>
      <c r="D339"/>
      <c r="E339"/>
      <c r="F339"/>
      <c r="G339"/>
    </row>
    <row r="340" spans="1:7" ht="15" x14ac:dyDescent="0.25">
      <c r="A340"/>
      <c r="B340"/>
      <c r="C340"/>
      <c r="D340"/>
      <c r="E340"/>
      <c r="F340"/>
      <c r="G340"/>
    </row>
    <row r="341" spans="1:7" ht="15" x14ac:dyDescent="0.25">
      <c r="A341"/>
      <c r="B341"/>
      <c r="C341"/>
      <c r="D341"/>
      <c r="E341"/>
      <c r="F341"/>
      <c r="G341"/>
    </row>
    <row r="342" spans="1:7" ht="15" x14ac:dyDescent="0.25">
      <c r="A342"/>
      <c r="B342"/>
      <c r="C342"/>
      <c r="D342"/>
      <c r="E342"/>
      <c r="F342"/>
      <c r="G342"/>
    </row>
    <row r="343" spans="1:7" ht="15" x14ac:dyDescent="0.25">
      <c r="A343"/>
      <c r="B343"/>
      <c r="C343"/>
      <c r="D343"/>
      <c r="E343"/>
      <c r="F343"/>
      <c r="G343"/>
    </row>
    <row r="344" spans="1:7" ht="15" x14ac:dyDescent="0.25">
      <c r="A344"/>
      <c r="B344"/>
      <c r="C344"/>
      <c r="D344"/>
      <c r="E344"/>
      <c r="F344"/>
      <c r="G344"/>
    </row>
    <row r="345" spans="1:7" ht="15" x14ac:dyDescent="0.25">
      <c r="A345"/>
      <c r="B345"/>
      <c r="C345"/>
      <c r="D345"/>
      <c r="E345"/>
      <c r="F345"/>
      <c r="G345"/>
    </row>
    <row r="346" spans="1:7" ht="15" x14ac:dyDescent="0.25">
      <c r="A346"/>
      <c r="B346"/>
      <c r="C346"/>
      <c r="D346"/>
      <c r="E346"/>
      <c r="F346"/>
      <c r="G346"/>
    </row>
    <row r="347" spans="1:7" ht="15" x14ac:dyDescent="0.25">
      <c r="A347"/>
      <c r="B347"/>
      <c r="C347"/>
      <c r="D347"/>
      <c r="E347"/>
      <c r="F347"/>
      <c r="G347"/>
    </row>
    <row r="348" spans="1:7" ht="15" x14ac:dyDescent="0.25">
      <c r="A348"/>
      <c r="B348"/>
      <c r="C348"/>
      <c r="D348"/>
      <c r="E348"/>
      <c r="F348"/>
      <c r="G348"/>
    </row>
    <row r="349" spans="1:7" ht="15" x14ac:dyDescent="0.25">
      <c r="A349"/>
      <c r="B349"/>
      <c r="C349"/>
      <c r="D349"/>
      <c r="E349"/>
      <c r="F349"/>
      <c r="G349"/>
    </row>
    <row r="350" spans="1:7" ht="15" x14ac:dyDescent="0.25">
      <c r="A350"/>
      <c r="B350"/>
      <c r="C350"/>
      <c r="D350"/>
      <c r="E350"/>
      <c r="F350"/>
      <c r="G350"/>
    </row>
    <row r="351" spans="1:7" ht="15" x14ac:dyDescent="0.25">
      <c r="A351"/>
      <c r="B351"/>
      <c r="C351"/>
      <c r="D351"/>
      <c r="E351"/>
      <c r="F351"/>
      <c r="G351"/>
    </row>
    <row r="352" spans="1:7" ht="15" x14ac:dyDescent="0.25">
      <c r="A352"/>
      <c r="B352"/>
      <c r="C352"/>
      <c r="D352"/>
      <c r="E352"/>
      <c r="F352"/>
      <c r="G352"/>
    </row>
    <row r="353" spans="1:7" ht="15" x14ac:dyDescent="0.25">
      <c r="A353"/>
      <c r="B353"/>
      <c r="C353"/>
      <c r="D353"/>
      <c r="E353"/>
      <c r="F353"/>
      <c r="G353"/>
    </row>
    <row r="354" spans="1:7" ht="15" x14ac:dyDescent="0.25">
      <c r="A354"/>
      <c r="B354"/>
      <c r="C354"/>
      <c r="D354"/>
      <c r="E354"/>
      <c r="F354"/>
      <c r="G354"/>
    </row>
    <row r="355" spans="1:7" ht="15" x14ac:dyDescent="0.25">
      <c r="A355"/>
      <c r="B355"/>
      <c r="C355"/>
      <c r="D355"/>
      <c r="E355"/>
      <c r="F355"/>
      <c r="G355"/>
    </row>
    <row r="356" spans="1:7" ht="15" x14ac:dyDescent="0.25">
      <c r="A356"/>
      <c r="B356"/>
      <c r="C356"/>
      <c r="D356"/>
      <c r="E356"/>
      <c r="F356"/>
      <c r="G356"/>
    </row>
    <row r="357" spans="1:7" ht="15" x14ac:dyDescent="0.25">
      <c r="A357"/>
      <c r="B357"/>
      <c r="C357"/>
      <c r="D357"/>
      <c r="E357"/>
      <c r="F357"/>
      <c r="G357"/>
    </row>
    <row r="358" spans="1:7" ht="15" x14ac:dyDescent="0.25">
      <c r="A358"/>
      <c r="B358"/>
      <c r="C358"/>
      <c r="D358"/>
      <c r="E358"/>
      <c r="F358"/>
      <c r="G358"/>
    </row>
    <row r="359" spans="1:7" ht="15" x14ac:dyDescent="0.25">
      <c r="A359"/>
      <c r="B359"/>
      <c r="C359"/>
      <c r="D359"/>
      <c r="E359"/>
      <c r="F359"/>
      <c r="G359"/>
    </row>
    <row r="360" spans="1:7" ht="15" x14ac:dyDescent="0.25">
      <c r="A360"/>
      <c r="B360"/>
      <c r="C360"/>
      <c r="D360"/>
      <c r="E360"/>
      <c r="F360"/>
      <c r="G360"/>
    </row>
    <row r="361" spans="1:7" ht="15" x14ac:dyDescent="0.25">
      <c r="A361"/>
      <c r="B361"/>
      <c r="C361"/>
      <c r="D361"/>
      <c r="E361"/>
      <c r="F361"/>
      <c r="G361"/>
    </row>
    <row r="362" spans="1:7" ht="15" x14ac:dyDescent="0.25">
      <c r="A362"/>
      <c r="B362"/>
      <c r="C362"/>
      <c r="D362"/>
      <c r="E362"/>
      <c r="F362"/>
      <c r="G362"/>
    </row>
    <row r="363" spans="1:7" ht="15" x14ac:dyDescent="0.25">
      <c r="A363"/>
      <c r="B363"/>
      <c r="C363"/>
      <c r="D363"/>
      <c r="E363"/>
      <c r="F363"/>
      <c r="G363"/>
    </row>
    <row r="364" spans="1:7" ht="15" x14ac:dyDescent="0.25">
      <c r="A364"/>
      <c r="B364"/>
      <c r="C364"/>
      <c r="D364"/>
      <c r="E364"/>
      <c r="F364"/>
      <c r="G364"/>
    </row>
    <row r="365" spans="1:7" ht="15" x14ac:dyDescent="0.25">
      <c r="A365"/>
      <c r="B365"/>
      <c r="C365"/>
      <c r="D365"/>
      <c r="E365"/>
      <c r="F365"/>
      <c r="G365"/>
    </row>
    <row r="366" spans="1:7" ht="15" x14ac:dyDescent="0.25">
      <c r="A366"/>
      <c r="B366"/>
      <c r="C366"/>
      <c r="D366"/>
      <c r="E366"/>
      <c r="F366"/>
      <c r="G366"/>
    </row>
    <row r="367" spans="1:7" ht="15" x14ac:dyDescent="0.25">
      <c r="A367"/>
      <c r="B367"/>
      <c r="C367"/>
      <c r="D367"/>
      <c r="E367"/>
      <c r="F367"/>
      <c r="G367"/>
    </row>
    <row r="368" spans="1:7" ht="15" x14ac:dyDescent="0.25">
      <c r="A368"/>
      <c r="B368"/>
      <c r="C368"/>
      <c r="D368"/>
      <c r="E368"/>
      <c r="F368"/>
      <c r="G368"/>
    </row>
    <row r="369" spans="1:7" ht="15" x14ac:dyDescent="0.25">
      <c r="A369"/>
      <c r="B369"/>
      <c r="C369"/>
      <c r="D369"/>
      <c r="E369"/>
      <c r="F369"/>
      <c r="G369"/>
    </row>
    <row r="370" spans="1:7" ht="15" x14ac:dyDescent="0.25">
      <c r="A370"/>
      <c r="B370"/>
      <c r="C370"/>
      <c r="D370"/>
      <c r="E370"/>
      <c r="F370"/>
      <c r="G370"/>
    </row>
    <row r="371" spans="1:7" ht="15" x14ac:dyDescent="0.25">
      <c r="A371"/>
      <c r="B371"/>
      <c r="C371"/>
      <c r="D371"/>
      <c r="E371"/>
      <c r="F371"/>
      <c r="G371"/>
    </row>
    <row r="372" spans="1:7" ht="15" x14ac:dyDescent="0.25">
      <c r="A372"/>
      <c r="B372"/>
      <c r="C372"/>
      <c r="D372"/>
      <c r="E372"/>
      <c r="F372"/>
      <c r="G372"/>
    </row>
    <row r="373" spans="1:7" ht="15" x14ac:dyDescent="0.25">
      <c r="A373"/>
      <c r="B373"/>
      <c r="C373"/>
      <c r="D373"/>
      <c r="E373"/>
      <c r="F373"/>
      <c r="G373"/>
    </row>
    <row r="374" spans="1:7" ht="15" x14ac:dyDescent="0.25">
      <c r="A374"/>
      <c r="B374"/>
      <c r="C374"/>
      <c r="D374"/>
      <c r="E374"/>
      <c r="F374"/>
      <c r="G374"/>
    </row>
    <row r="375" spans="1:7" ht="15" x14ac:dyDescent="0.25">
      <c r="A375"/>
      <c r="B375"/>
      <c r="C375"/>
      <c r="D375"/>
      <c r="E375"/>
      <c r="F375"/>
      <c r="G375"/>
    </row>
    <row r="376" spans="1:7" ht="15" x14ac:dyDescent="0.25">
      <c r="A376"/>
      <c r="B376"/>
      <c r="C376"/>
      <c r="D376"/>
      <c r="E376"/>
      <c r="F376"/>
      <c r="G376"/>
    </row>
    <row r="377" spans="1:7" ht="15" x14ac:dyDescent="0.25">
      <c r="A377"/>
      <c r="B377"/>
      <c r="C377"/>
      <c r="D377"/>
      <c r="E377"/>
      <c r="F377"/>
      <c r="G377"/>
    </row>
    <row r="378" spans="1:7" ht="15" x14ac:dyDescent="0.25">
      <c r="A378"/>
      <c r="B378"/>
      <c r="C378"/>
      <c r="D378"/>
      <c r="E378"/>
      <c r="F378"/>
      <c r="G378"/>
    </row>
    <row r="379" spans="1:7" ht="15" x14ac:dyDescent="0.25">
      <c r="A379"/>
      <c r="B379"/>
      <c r="C379"/>
      <c r="D379"/>
      <c r="E379"/>
      <c r="F379"/>
      <c r="G379"/>
    </row>
    <row r="380" spans="1:7" ht="15" x14ac:dyDescent="0.25">
      <c r="A380"/>
      <c r="B380"/>
      <c r="C380"/>
      <c r="D380"/>
      <c r="E380"/>
      <c r="F380"/>
      <c r="G380"/>
    </row>
    <row r="381" spans="1:7" ht="15" x14ac:dyDescent="0.25">
      <c r="A381"/>
      <c r="B381"/>
      <c r="C381"/>
      <c r="D381"/>
      <c r="E381"/>
      <c r="F381"/>
      <c r="G381"/>
    </row>
    <row r="382" spans="1:7" ht="15" x14ac:dyDescent="0.25">
      <c r="A382"/>
      <c r="B382"/>
      <c r="C382"/>
      <c r="D382"/>
      <c r="E382"/>
      <c r="F382"/>
      <c r="G382"/>
    </row>
  </sheetData>
  <conditionalFormatting sqref="D2:D5 D78:D100">
    <cfRule type="top10" dxfId="1" priority="2" rank="4"/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1993"/>
  <sheetViews>
    <sheetView zoomScale="70" zoomScaleNormal="70" workbookViewId="0">
      <selection activeCell="Q1193" sqref="Q1193"/>
    </sheetView>
  </sheetViews>
  <sheetFormatPr defaultRowHeight="15" x14ac:dyDescent="0.25"/>
  <cols>
    <col min="1" max="1" width="13.85546875" style="68" bestFit="1" customWidth="1"/>
    <col min="2" max="2" width="23.7109375" customWidth="1"/>
    <col min="3" max="3" width="13" bestFit="1" customWidth="1"/>
    <col min="4" max="4" width="11.85546875" customWidth="1"/>
    <col min="5" max="5" width="33.42578125" bestFit="1" customWidth="1"/>
    <col min="6" max="6" width="11.140625" customWidth="1"/>
    <col min="7" max="7" width="19.7109375" bestFit="1" customWidth="1"/>
    <col min="8" max="8" width="24.28515625" bestFit="1" customWidth="1"/>
    <col min="9" max="9" width="25" hidden="1" customWidth="1"/>
    <col min="10" max="10" width="7.140625" bestFit="1" customWidth="1"/>
    <col min="11" max="11" width="8.7109375" customWidth="1"/>
    <col min="12" max="12" width="11.42578125" customWidth="1"/>
    <col min="13" max="13" width="43.140625" bestFit="1" customWidth="1"/>
    <col min="14" max="14" width="9.140625" customWidth="1"/>
    <col min="15" max="15" width="12.140625" customWidth="1"/>
    <col min="16" max="16" width="13.5703125" customWidth="1"/>
    <col min="17" max="17" width="17.42578125" customWidth="1"/>
    <col min="18" max="18" width="10.5703125" customWidth="1"/>
    <col min="19" max="19" width="35" customWidth="1"/>
    <col min="20" max="20" width="11.140625" customWidth="1"/>
    <col min="21" max="21" width="10" customWidth="1"/>
    <col min="22" max="23" width="16.7109375" customWidth="1"/>
    <col min="24" max="27" width="14.42578125" customWidth="1"/>
    <col min="28" max="30" width="11.7109375" customWidth="1"/>
    <col min="31" max="31" width="10.85546875" customWidth="1"/>
    <col min="32" max="32" width="12" customWidth="1"/>
    <col min="33" max="33" width="10.140625" customWidth="1"/>
    <col min="34" max="34" width="10.85546875" customWidth="1"/>
    <col min="35" max="35" width="18.28515625" customWidth="1"/>
    <col min="36" max="36" width="54.85546875" customWidth="1"/>
    <col min="37" max="37" width="13" customWidth="1"/>
    <col min="38" max="38" width="44" customWidth="1"/>
    <col min="39" max="40" width="14" customWidth="1"/>
    <col min="41" max="41" width="10.42578125" customWidth="1"/>
    <col min="42" max="42" width="12.85546875" customWidth="1"/>
    <col min="43" max="43" width="10.5703125" customWidth="1"/>
    <col min="44" max="44" width="14.85546875" customWidth="1"/>
    <col min="45" max="45" width="9.140625" customWidth="1"/>
    <col min="46" max="46" width="14.42578125" customWidth="1"/>
    <col min="47" max="48" width="14.42578125" style="15" customWidth="1"/>
    <col min="49" max="49" width="14.28515625" customWidth="1"/>
    <col min="50" max="50" width="10.28515625" customWidth="1"/>
    <col min="51" max="51" width="39.7109375" customWidth="1"/>
    <col min="52" max="52" width="24.28515625" customWidth="1"/>
    <col min="53" max="53" width="10.5703125" customWidth="1"/>
    <col min="54" max="55" width="9.140625" customWidth="1"/>
    <col min="56" max="56" width="12.42578125" customWidth="1"/>
    <col min="57" max="57" width="9.140625" customWidth="1"/>
    <col min="58" max="58" width="13.5703125" customWidth="1"/>
    <col min="59" max="59" width="12.7109375" customWidth="1"/>
    <col min="60" max="60" width="47.7109375" bestFit="1" customWidth="1"/>
    <col min="61" max="61" width="14" bestFit="1" customWidth="1"/>
    <col min="62" max="62" width="22.140625" bestFit="1" customWidth="1"/>
    <col min="63" max="63" width="11.85546875" bestFit="1" customWidth="1"/>
    <col min="64" max="64" width="18.42578125" bestFit="1" customWidth="1"/>
    <col min="65" max="65" width="21.140625" style="67" bestFit="1" customWidth="1"/>
  </cols>
  <sheetData>
    <row r="1" spans="1:65" s="14" customFormat="1" ht="74.25" customHeight="1" x14ac:dyDescent="0.25">
      <c r="A1" s="111" t="s">
        <v>0</v>
      </c>
      <c r="B1" s="7" t="s">
        <v>734</v>
      </c>
      <c r="C1" s="28" t="s">
        <v>735</v>
      </c>
      <c r="D1" s="28" t="s">
        <v>736</v>
      </c>
      <c r="E1" s="28" t="s">
        <v>737</v>
      </c>
      <c r="F1" s="28" t="s">
        <v>738</v>
      </c>
      <c r="G1" s="7" t="s">
        <v>739</v>
      </c>
      <c r="H1" s="7" t="s">
        <v>740</v>
      </c>
      <c r="I1" s="7" t="s">
        <v>741</v>
      </c>
      <c r="J1" s="7" t="s">
        <v>742</v>
      </c>
      <c r="K1" s="28" t="s">
        <v>743</v>
      </c>
      <c r="L1" s="28" t="s">
        <v>744</v>
      </c>
      <c r="M1" s="28" t="s">
        <v>745</v>
      </c>
      <c r="N1" s="28" t="s">
        <v>746</v>
      </c>
      <c r="O1" s="7" t="s">
        <v>747</v>
      </c>
      <c r="P1" s="7" t="s">
        <v>748</v>
      </c>
      <c r="Q1" s="7" t="s">
        <v>27</v>
      </c>
      <c r="R1" s="7" t="s">
        <v>749</v>
      </c>
      <c r="S1" s="7" t="s">
        <v>19</v>
      </c>
      <c r="T1" s="7" t="s">
        <v>3</v>
      </c>
      <c r="U1" s="7" t="s">
        <v>750</v>
      </c>
      <c r="V1" s="8" t="s">
        <v>751</v>
      </c>
      <c r="W1" s="8" t="s">
        <v>752</v>
      </c>
      <c r="X1" s="8" t="s">
        <v>753</v>
      </c>
      <c r="Y1" s="9" t="s">
        <v>754</v>
      </c>
      <c r="Z1" s="9" t="s">
        <v>755</v>
      </c>
      <c r="AA1" s="9" t="s">
        <v>756</v>
      </c>
      <c r="AB1" s="10" t="s">
        <v>757</v>
      </c>
      <c r="AC1" s="10" t="s">
        <v>758</v>
      </c>
      <c r="AD1" s="10" t="s">
        <v>759</v>
      </c>
      <c r="AE1" s="11" t="s">
        <v>760</v>
      </c>
      <c r="AF1" s="11" t="s">
        <v>761</v>
      </c>
      <c r="AG1" s="11" t="s">
        <v>762</v>
      </c>
      <c r="AH1" s="12" t="s">
        <v>763</v>
      </c>
      <c r="AI1" s="7" t="s">
        <v>764</v>
      </c>
      <c r="AJ1" s="7" t="s">
        <v>7</v>
      </c>
      <c r="AK1" s="7" t="s">
        <v>765</v>
      </c>
      <c r="AL1" s="7" t="s">
        <v>766</v>
      </c>
      <c r="AM1" s="7" t="s">
        <v>767</v>
      </c>
      <c r="AN1" s="13" t="s">
        <v>768</v>
      </c>
      <c r="AO1" s="7" t="s">
        <v>41</v>
      </c>
      <c r="AP1" s="7" t="s">
        <v>769</v>
      </c>
      <c r="AQ1" s="7" t="s">
        <v>770</v>
      </c>
      <c r="AR1" s="7" t="s">
        <v>771</v>
      </c>
      <c r="AS1" s="16" t="s">
        <v>772</v>
      </c>
      <c r="AT1" s="16" t="s">
        <v>773</v>
      </c>
      <c r="AU1" s="17" t="s">
        <v>774</v>
      </c>
      <c r="AV1" s="17" t="s">
        <v>775</v>
      </c>
      <c r="AW1" s="16" t="s">
        <v>776</v>
      </c>
      <c r="AX1" s="7" t="s">
        <v>777</v>
      </c>
      <c r="AY1" s="7" t="s">
        <v>778</v>
      </c>
      <c r="AZ1" s="7" t="s">
        <v>779</v>
      </c>
      <c r="BA1" s="2" t="s">
        <v>780</v>
      </c>
      <c r="BB1" s="18" t="s">
        <v>781</v>
      </c>
      <c r="BC1" s="18" t="s">
        <v>782</v>
      </c>
      <c r="BD1" s="18" t="s">
        <v>783</v>
      </c>
      <c r="BE1" s="18" t="s">
        <v>784</v>
      </c>
      <c r="BF1" s="18" t="s">
        <v>785</v>
      </c>
      <c r="BG1" s="18" t="s">
        <v>67</v>
      </c>
      <c r="BH1" s="14" t="s">
        <v>786</v>
      </c>
      <c r="BI1" s="29" t="s">
        <v>787</v>
      </c>
      <c r="BJ1" s="29" t="s">
        <v>788</v>
      </c>
      <c r="BK1" s="29" t="s">
        <v>789</v>
      </c>
      <c r="BL1" s="29" t="s">
        <v>790</v>
      </c>
      <c r="BM1" s="77" t="s">
        <v>791</v>
      </c>
    </row>
    <row r="2" spans="1:65" x14ac:dyDescent="0.25">
      <c r="A2" s="68" t="str">
        <f>VLOOKUP(L2,'Status Report'!B:CB,79,0)</f>
        <v>Heineken</v>
      </c>
      <c r="C2">
        <v>26020989</v>
      </c>
      <c r="D2">
        <v>3091074</v>
      </c>
      <c r="E2" t="s">
        <v>792</v>
      </c>
      <c r="F2" t="s">
        <v>793</v>
      </c>
      <c r="G2" t="str">
        <f>VLOOKUP(D2,'[2]sold to'!$A:$H,8,0)</f>
        <v>Singapore</v>
      </c>
      <c r="H2" t="str">
        <f>VLOOKUP(D2,'[2]sold to'!$A:$I,9,0)</f>
        <v>ASIA Pacific</v>
      </c>
      <c r="K2">
        <v>10</v>
      </c>
      <c r="L2">
        <v>88027032</v>
      </c>
      <c r="M2" t="s">
        <v>490</v>
      </c>
      <c r="N2">
        <v>5</v>
      </c>
      <c r="P2" t="str">
        <f>VLOOKUP(L2,'Status Report'!B:AA,26,0)</f>
        <v>China</v>
      </c>
      <c r="Q2" t="str">
        <f>VLOOKUP(L2,'Status Report'!B:AB,27,0)</f>
        <v>Textiles-Clothing</v>
      </c>
      <c r="R2">
        <f>VLOOKUP(L2,'Status Report'!B:X,23,0)</f>
        <v>100</v>
      </c>
      <c r="S2" t="str">
        <f>VLOOKUP(L2,'Status Report'!B:T,19,0)</f>
        <v>Asian Sourcing Link</v>
      </c>
      <c r="T2" s="62">
        <f>VLOOKUP(L2,'Status Report'!B:E,4,0)</f>
        <v>3</v>
      </c>
      <c r="U2" s="19">
        <f>_xlfn.IFS(AI2="Den Bosch",VLOOKUP(L2,'Status Report'!B:AM,35,0),AI2="Yantian",VLOOKUP(L2,'Status Report'!B:AM,36,0),AI2="",IF(H2="Asia Pacific",VLOOKUP(L2,'Status Report'!B:AM,36,0),VLOOKUP(L2,'Status Report'!B:AM,35,0)),AI2="Direct shipment",IF(H2="Asia Pacific",VLOOKUP(L2,'Status Report'!B:AM,36,0),VLOOKUP(L2,'Status Report'!B:AM,35,0)))</f>
        <v>52.300000000000004</v>
      </c>
      <c r="V2" s="20">
        <f t="shared" ref="V2:V65" si="0">U2*N2</f>
        <v>261.5</v>
      </c>
      <c r="W2" s="19">
        <f>_xlfn.IFS(AI2="Den Bosch",VLOOKUP(L2,'Status Report'!B:AM,37,0),AI2="Yantian",VLOOKUP(L2,'Status Report'!B:AM,38,0),AI2="",IF(H2="Asia Pacific",VLOOKUP(L2,'Status Report'!B:AM,38,0),VLOOKUP(L2,'Status Report'!B:AM,37,0)),AI2="Direct shipment",IF(H2="Asia Pacific",VLOOKUP(L2,'Status Report'!B:AM,38,0),VLOOKUP(L2,'Status Report'!B:AM,37,0)))</f>
        <v>52.300000000000004</v>
      </c>
      <c r="X2" s="20">
        <f t="shared" ref="X2:X65" si="1">N2*W2</f>
        <v>261.5</v>
      </c>
      <c r="Y2" s="20">
        <f>_xlfn.IFS(AI2="Den Bosch",VLOOKUP(L2,'Status Report'!B:AO,39,0),AI2="Yantian",VLOOKUP(L2,'Status Report'!B:AO,40,0),AI2="",IF(H2="Asia Pacific",VLOOKUP(L2,'Status Report'!B:AO,40,0),VLOOKUP(L2,'Status Report'!B:AO,39,0)),AI2="Direct shipment",IF(H2="Asia Pacific",VLOOKUP(L2,'Status Report'!B:AO,40,0),VLOOKUP(L2,'Status Report'!B:AO,39,0)))</f>
        <v>0</v>
      </c>
      <c r="Z2" s="20">
        <f t="shared" ref="Z2:Z65" si="2">Y2*N2</f>
        <v>0</v>
      </c>
      <c r="AA2" s="20">
        <f t="shared" ref="AA2:AA65" si="3">IF(Z2=0,X2,Z2)</f>
        <v>261.5</v>
      </c>
      <c r="AB2" s="21">
        <f>_xlfn.IFS(AI2="Den Bosch",VLOOKUP(L2,'Status Report'!B:AM,33,0),AI2="Yantian",VLOOKUP(L2,'Status Report'!B:AM,34,0),AI2="",IF(H2="Asia Pacific",VLOOKUP(L2,'Status Report'!B:AM,34,0),VLOOKUP(L2,'Status Report'!B:AM,33,0)),AI2="Direct shipment",IF(H2="Asia Pacific",VLOOKUP(L2,'Status Report'!B:AM,34,0),VLOOKUP(L2,'Status Report'!B:AM,33,0)))</f>
        <v>38.024999999999999</v>
      </c>
      <c r="AC2" s="21">
        <f>VLOOKUP(L2,'Status Report'!B:CE,82,0)</f>
        <v>0</v>
      </c>
      <c r="AD2" s="21">
        <f t="shared" ref="AD2:AD65" si="4">IF(AC2=0,AB2,AC2)</f>
        <v>38.024999999999999</v>
      </c>
      <c r="AE2" s="63">
        <f>VLOOKUP(L2,'Status Report'!B:W,20,0)</f>
        <v>23</v>
      </c>
      <c r="AF2" s="63">
        <f>VLOOKUP(L2,'Status Report'!B:W,21,0)</f>
        <v>17</v>
      </c>
      <c r="AG2" s="63">
        <f>VLOOKUP(L2,'Status Report'!B:W,22,0)</f>
        <v>28.8</v>
      </c>
      <c r="AH2" s="22">
        <f t="shared" ref="AH2:AH65" si="5">((AE2*AF2*AG2)*N2)/1000000</f>
        <v>5.6304000000000007E-2</v>
      </c>
      <c r="AI2" t="s">
        <v>990</v>
      </c>
      <c r="AK2" s="63" t="str">
        <f>IFERROR(VLOOKUP(G2,ASEAN!A:A,1,0),0)</f>
        <v>Singapore</v>
      </c>
      <c r="AL2" s="63">
        <f>IFERROR(VLOOKUP(D2,'[3]customer specs'!$B$1:$D$65536,3,0),0)</f>
        <v>0</v>
      </c>
      <c r="AM2" s="64">
        <f t="shared" ref="AM2:AM65" si="6">V2-X2</f>
        <v>0</v>
      </c>
      <c r="AN2" s="64">
        <f t="shared" ref="AN2:AN65" si="7">IF(Z2=0,,X2-Z2)</f>
        <v>0</v>
      </c>
      <c r="AO2" s="63"/>
      <c r="AP2" s="63"/>
      <c r="AQ2" s="63" t="str">
        <f t="shared" ref="AQ2:AQ65" si="8">IF(N2&gt;=R2,"yes","no")</f>
        <v>no</v>
      </c>
      <c r="AR2" s="20">
        <f t="shared" ref="AR2:AR65" si="9">AD2*N2</f>
        <v>190.125</v>
      </c>
      <c r="AS2" s="63"/>
      <c r="AT2" s="23">
        <f t="shared" ref="AT2:AT33" si="10">IF(AS2=0.045,0.045,IF(AS2=0.035,0.035,0.12))</f>
        <v>0.12</v>
      </c>
      <c r="AU2" s="65">
        <f t="shared" ref="AU2:AU65" si="11">AD2/(1-AT2)</f>
        <v>43.210227272727273</v>
      </c>
      <c r="AV2" s="65"/>
      <c r="AW2" s="65">
        <f t="shared" ref="AW2:AW65" si="12">(AU2*N2)+(AV2*N2)</f>
        <v>216.05113636363637</v>
      </c>
      <c r="AX2" s="65"/>
      <c r="AY2" s="63">
        <f>VLOOKUP(L2,'Status Report'!B:CF,81,0)</f>
        <v>0</v>
      </c>
      <c r="AZ2" s="63" t="str">
        <f>VLOOKUP(L2,'Status Report'!B:S,18,0)</f>
        <v>Ellina Smirnova</v>
      </c>
      <c r="BB2" s="63">
        <f>VLOOKUP(L2,'Status Report'!B:Z,25,0)</f>
        <v>10</v>
      </c>
      <c r="BC2" s="63">
        <f t="shared" ref="BC2:BC65" si="13">N2*BB2</f>
        <v>50</v>
      </c>
      <c r="BF2">
        <f>VLOOKUP(L2,'Status Report'!B:CE,82,0)</f>
        <v>0</v>
      </c>
      <c r="BG2">
        <f>VLOOKUP(L2,'Status Report'!B:CF,83,0)</f>
        <v>0</v>
      </c>
      <c r="BH2">
        <f>VLOOKUP(L2,'Status Report'!B:CG,84,0)</f>
        <v>0</v>
      </c>
      <c r="BI2" t="s">
        <v>794</v>
      </c>
      <c r="BJ2" t="s">
        <v>795</v>
      </c>
      <c r="BM2" s="67">
        <f t="shared" ref="BM2:BM65" si="14">SUMIF($L:$L,$L2,N:N)</f>
        <v>216</v>
      </c>
    </row>
    <row r="3" spans="1:65" x14ac:dyDescent="0.25">
      <c r="A3" s="68" t="str">
        <f>VLOOKUP(L3,'Status Report'!B:CB,79,0)</f>
        <v>Heineken</v>
      </c>
      <c r="C3">
        <v>26020989</v>
      </c>
      <c r="D3">
        <v>3091074</v>
      </c>
      <c r="E3" t="s">
        <v>792</v>
      </c>
      <c r="F3" t="s">
        <v>793</v>
      </c>
      <c r="G3" t="str">
        <f>VLOOKUP(D3,'[2]sold to'!$A:$H,8,0)</f>
        <v>Singapore</v>
      </c>
      <c r="H3" t="str">
        <f>VLOOKUP(D3,'[2]sold to'!$A:$I,9,0)</f>
        <v>ASIA Pacific</v>
      </c>
      <c r="K3">
        <v>20</v>
      </c>
      <c r="L3">
        <v>88026829</v>
      </c>
      <c r="M3" t="s">
        <v>156</v>
      </c>
      <c r="N3">
        <v>6</v>
      </c>
      <c r="P3" t="str">
        <f>VLOOKUP(L3,'Status Report'!B:AA,26,0)</f>
        <v>China</v>
      </c>
      <c r="Q3" t="str">
        <f>VLOOKUP(L3,'Status Report'!B:AB,27,0)</f>
        <v>Indoor signs</v>
      </c>
      <c r="R3">
        <f>VLOOKUP(L3,'Status Report'!B:X,23,0)</f>
        <v>500</v>
      </c>
      <c r="S3" t="str">
        <f>VLOOKUP(L3,'Status Report'!B:T,19,0)</f>
        <v>Brands On</v>
      </c>
      <c r="T3" s="62">
        <f>VLOOKUP(L3,'Status Report'!B:E,4,0)</f>
        <v>3</v>
      </c>
      <c r="U3" s="19">
        <f>_xlfn.IFS(AI3="Den Bosch",VLOOKUP(L3,'Status Report'!B:AM,35,0),AI3="Yantian",VLOOKUP(L3,'Status Report'!B:AM,36,0),AI3="",IF(H3="Asia Pacific",VLOOKUP(L3,'Status Report'!B:AM,36,0),VLOOKUP(L3,'Status Report'!B:AM,35,0)),AI3="Direct shipment",IF(H3="Asia Pacific",VLOOKUP(L3,'Status Report'!B:AM,36,0),VLOOKUP(L3,'Status Report'!B:AM,35,0)))</f>
        <v>43.64</v>
      </c>
      <c r="V3" s="20">
        <f t="shared" si="0"/>
        <v>261.84000000000003</v>
      </c>
      <c r="W3" s="19">
        <f>_xlfn.IFS(AI3="Den Bosch",VLOOKUP(L3,'Status Report'!B:AM,37,0),AI3="Yantian",VLOOKUP(L3,'Status Report'!B:AM,38,0),AI3="",IF(H3="Asia Pacific",VLOOKUP(L3,'Status Report'!B:AM,38,0),VLOOKUP(L3,'Status Report'!B:AM,37,0)),AI3="Direct shipment",IF(H3="Asia Pacific",VLOOKUP(L3,'Status Report'!B:AM,38,0),VLOOKUP(L3,'Status Report'!B:AM,37,0)))</f>
        <v>43.64</v>
      </c>
      <c r="X3" s="20">
        <f t="shared" si="1"/>
        <v>261.84000000000003</v>
      </c>
      <c r="Y3" s="20">
        <f>_xlfn.IFS(AI3="Den Bosch",VLOOKUP(L3,'Status Report'!B:AO,39,0),AI3="Yantian",VLOOKUP(L3,'Status Report'!B:AO,40,0),AI3="",IF(H3="Asia Pacific",VLOOKUP(L3,'Status Report'!B:AO,40,0),VLOOKUP(L3,'Status Report'!B:AO,39,0)),AI3="Direct shipment",IF(H3="Asia Pacific",VLOOKUP(L3,'Status Report'!B:AO,40,0),VLOOKUP(L3,'Status Report'!B:AO,39,0)))</f>
        <v>0</v>
      </c>
      <c r="Z3" s="20">
        <f t="shared" si="2"/>
        <v>0</v>
      </c>
      <c r="AA3" s="20">
        <f t="shared" si="3"/>
        <v>261.84000000000003</v>
      </c>
      <c r="AB3" s="21">
        <f>_xlfn.IFS(AI3="Den Bosch",VLOOKUP(L3,'Status Report'!B:AM,33,0),AI3="Yantian",VLOOKUP(L3,'Status Report'!B:AM,34,0),AI3="",IF(H3="Asia Pacific",VLOOKUP(L3,'Status Report'!B:AM,34,0),VLOOKUP(L3,'Status Report'!B:AM,33,0)),AI3="Direct shipment",IF(H3="Asia Pacific",VLOOKUP(L3,'Status Report'!B:AM,34,0),VLOOKUP(L3,'Status Report'!B:AM,33,0)))</f>
        <v>38.4</v>
      </c>
      <c r="AC3" s="21">
        <f>VLOOKUP(L3,'Status Report'!B:CE,82,0)</f>
        <v>0</v>
      </c>
      <c r="AD3" s="21">
        <f t="shared" si="4"/>
        <v>38.4</v>
      </c>
      <c r="AE3" s="63">
        <f>VLOOKUP(L3,'Status Report'!B:W,20,0)</f>
        <v>46</v>
      </c>
      <c r="AF3" s="63">
        <f>VLOOKUP(L3,'Status Report'!B:W,21,0)</f>
        <v>26</v>
      </c>
      <c r="AG3" s="63">
        <f>VLOOKUP(L3,'Status Report'!B:W,22,0)</f>
        <v>12</v>
      </c>
      <c r="AH3" s="22">
        <f t="shared" si="5"/>
        <v>8.6111999999999994E-2</v>
      </c>
      <c r="AI3" t="s">
        <v>990</v>
      </c>
      <c r="AK3" s="63" t="str">
        <f>IFERROR(VLOOKUP(G3,ASEAN!A:A,1,0),0)</f>
        <v>Singapore</v>
      </c>
      <c r="AL3" s="63">
        <f>IFERROR(VLOOKUP(D3,'[3]customer specs'!$B$1:$D$65536,3,0),0)</f>
        <v>0</v>
      </c>
      <c r="AM3" s="64">
        <f t="shared" si="6"/>
        <v>0</v>
      </c>
      <c r="AN3" s="64">
        <f t="shared" si="7"/>
        <v>0</v>
      </c>
      <c r="AO3" s="63"/>
      <c r="AP3" s="63"/>
      <c r="AQ3" s="63" t="str">
        <f t="shared" si="8"/>
        <v>no</v>
      </c>
      <c r="AR3" s="20">
        <f t="shared" si="9"/>
        <v>230.39999999999998</v>
      </c>
      <c r="AS3" s="63"/>
      <c r="AT3" s="23">
        <f t="shared" si="10"/>
        <v>0.12</v>
      </c>
      <c r="AU3" s="65">
        <f t="shared" si="11"/>
        <v>43.636363636363633</v>
      </c>
      <c r="AV3" s="65"/>
      <c r="AW3" s="65">
        <f t="shared" si="12"/>
        <v>261.81818181818181</v>
      </c>
      <c r="AX3" s="65"/>
      <c r="AY3" s="63">
        <f>VLOOKUP(L3,'Status Report'!B:CF,81,0)</f>
        <v>0</v>
      </c>
      <c r="AZ3" s="63" t="str">
        <f>VLOOKUP(L3,'Status Report'!B:S,18,0)</f>
        <v>Ludmilla Zarybnicka</v>
      </c>
      <c r="BB3" s="63">
        <f>VLOOKUP(L3,'Status Report'!B:Z,25,0)</f>
        <v>1</v>
      </c>
      <c r="BC3" s="63">
        <f t="shared" si="13"/>
        <v>6</v>
      </c>
      <c r="BF3">
        <f>VLOOKUP(L3,'Status Report'!B:CE,82,0)</f>
        <v>0</v>
      </c>
      <c r="BG3">
        <f>VLOOKUP(L3,'Status Report'!B:CF,83,0)</f>
        <v>0</v>
      </c>
      <c r="BH3">
        <f>VLOOKUP(L3,'Status Report'!B:CG,84,0)</f>
        <v>0</v>
      </c>
      <c r="BI3" t="s">
        <v>794</v>
      </c>
      <c r="BJ3" t="s">
        <v>795</v>
      </c>
      <c r="BM3" s="67">
        <f t="shared" si="14"/>
        <v>242</v>
      </c>
    </row>
    <row r="4" spans="1:65" x14ac:dyDescent="0.25">
      <c r="A4" s="68" t="str">
        <f>VLOOKUP(L4,'Status Report'!B:CB,79,0)</f>
        <v>Heineken</v>
      </c>
      <c r="C4">
        <v>26020989</v>
      </c>
      <c r="D4">
        <v>3091074</v>
      </c>
      <c r="E4" t="s">
        <v>792</v>
      </c>
      <c r="F4" t="s">
        <v>793</v>
      </c>
      <c r="G4" t="str">
        <f>VLOOKUP(D4,'[2]sold to'!$A:$H,8,0)</f>
        <v>Singapore</v>
      </c>
      <c r="H4" t="str">
        <f>VLOOKUP(D4,'[2]sold to'!$A:$I,9,0)</f>
        <v>ASIA Pacific</v>
      </c>
      <c r="K4">
        <v>30</v>
      </c>
      <c r="L4">
        <v>88027217</v>
      </c>
      <c r="M4" t="s">
        <v>517</v>
      </c>
      <c r="N4">
        <v>10</v>
      </c>
      <c r="P4" t="str">
        <f>VLOOKUP(L4,'Status Report'!B:AA,26,0)</f>
        <v>China</v>
      </c>
      <c r="Q4" t="str">
        <f>VLOOKUP(L4,'Status Report'!B:AB,27,0)</f>
        <v>Premiums</v>
      </c>
      <c r="R4">
        <f>VLOOKUP(L4,'Status Report'!B:X,23,0)</f>
        <v>208</v>
      </c>
      <c r="S4" t="str">
        <f>VLOOKUP(L4,'Status Report'!B:T,19,0)</f>
        <v>Promocean The Netherlands BV</v>
      </c>
      <c r="T4" s="62">
        <f>VLOOKUP(L4,'Status Report'!B:E,4,0)</f>
        <v>3</v>
      </c>
      <c r="U4" s="19">
        <f>_xlfn.IFS(AI4="Den Bosch",VLOOKUP(L4,'Status Report'!B:AM,35,0),AI4="Yantian",VLOOKUP(L4,'Status Report'!B:AM,36,0),AI4="",IF(H4="Asia Pacific",VLOOKUP(L4,'Status Report'!B:AM,36,0),VLOOKUP(L4,'Status Report'!B:AM,35,0)),AI4="Direct shipment",IF(H4="Asia Pacific",VLOOKUP(L4,'Status Report'!B:AM,36,0),VLOOKUP(L4,'Status Report'!B:AM,35,0)))</f>
        <v>53.400000000000006</v>
      </c>
      <c r="V4" s="20">
        <f t="shared" si="0"/>
        <v>534</v>
      </c>
      <c r="W4" s="19">
        <f>_xlfn.IFS(AI4="Den Bosch",VLOOKUP(L4,'Status Report'!B:AM,37,0),AI4="Yantian",VLOOKUP(L4,'Status Report'!B:AM,38,0),AI4="",IF(H4="Asia Pacific",VLOOKUP(L4,'Status Report'!B:AM,38,0),VLOOKUP(L4,'Status Report'!B:AM,37,0)),AI4="Direct shipment",IF(H4="Asia Pacific",VLOOKUP(L4,'Status Report'!B:AM,38,0),VLOOKUP(L4,'Status Report'!B:AM,37,0)))</f>
        <v>51.72</v>
      </c>
      <c r="X4" s="20">
        <f t="shared" si="1"/>
        <v>517.20000000000005</v>
      </c>
      <c r="Y4" s="20">
        <f>_xlfn.IFS(AI4="Den Bosch",VLOOKUP(L4,'Status Report'!B:AO,39,0),AI4="Yantian",VLOOKUP(L4,'Status Report'!B:AO,40,0),AI4="",IF(H4="Asia Pacific",VLOOKUP(L4,'Status Report'!B:AO,40,0),VLOOKUP(L4,'Status Report'!B:AO,39,0)),AI4="Direct shipment",IF(H4="Asia Pacific",VLOOKUP(L4,'Status Report'!B:AO,40,0),VLOOKUP(L4,'Status Report'!B:AO,39,0)))</f>
        <v>0</v>
      </c>
      <c r="Z4" s="20">
        <f t="shared" si="2"/>
        <v>0</v>
      </c>
      <c r="AA4" s="20">
        <f t="shared" si="3"/>
        <v>517.20000000000005</v>
      </c>
      <c r="AB4" s="21">
        <f>_xlfn.IFS(AI4="Den Bosch",VLOOKUP(L4,'Status Report'!B:AM,33,0),AI4="Yantian",VLOOKUP(L4,'Status Report'!B:AM,34,0),AI4="",IF(H4="Asia Pacific",VLOOKUP(L4,'Status Report'!B:AM,34,0),VLOOKUP(L4,'Status Report'!B:AM,33,0)),AI4="Direct shipment",IF(H4="Asia Pacific",VLOOKUP(L4,'Status Report'!B:AM,34,0),VLOOKUP(L4,'Status Report'!B:AM,33,0)))</f>
        <v>39.2958</v>
      </c>
      <c r="AC4" s="21">
        <f>VLOOKUP(L4,'Status Report'!B:CE,82,0)</f>
        <v>0</v>
      </c>
      <c r="AD4" s="21">
        <f t="shared" si="4"/>
        <v>39.2958</v>
      </c>
      <c r="AE4" s="63">
        <f>VLOOKUP(L4,'Status Report'!B:W,20,0)</f>
        <v>32</v>
      </c>
      <c r="AF4" s="63">
        <f>VLOOKUP(L4,'Status Report'!B:W,21,0)</f>
        <v>24</v>
      </c>
      <c r="AG4" s="63">
        <f>VLOOKUP(L4,'Status Report'!B:W,22,0)</f>
        <v>13.5</v>
      </c>
      <c r="AH4" s="22">
        <f t="shared" si="5"/>
        <v>0.10367999999999999</v>
      </c>
      <c r="AI4" t="s">
        <v>990</v>
      </c>
      <c r="AK4" s="63" t="str">
        <f>IFERROR(VLOOKUP(G4,ASEAN!A:A,1,0),0)</f>
        <v>Singapore</v>
      </c>
      <c r="AL4" s="63">
        <f>IFERROR(VLOOKUP(D4,'[3]customer specs'!$B$1:$D$65536,3,0),0)</f>
        <v>0</v>
      </c>
      <c r="AM4" s="64">
        <f t="shared" si="6"/>
        <v>16.799999999999955</v>
      </c>
      <c r="AN4" s="64">
        <f t="shared" si="7"/>
        <v>0</v>
      </c>
      <c r="AO4" s="63"/>
      <c r="AP4" s="63"/>
      <c r="AQ4" s="63" t="str">
        <f t="shared" si="8"/>
        <v>no</v>
      </c>
      <c r="AR4" s="20">
        <f t="shared" si="9"/>
        <v>392.95799999999997</v>
      </c>
      <c r="AS4" s="63"/>
      <c r="AT4" s="23">
        <f t="shared" si="10"/>
        <v>0.12</v>
      </c>
      <c r="AU4" s="65">
        <f t="shared" si="11"/>
        <v>44.654318181818184</v>
      </c>
      <c r="AV4" s="65"/>
      <c r="AW4" s="65">
        <f t="shared" si="12"/>
        <v>446.54318181818184</v>
      </c>
      <c r="AX4" s="65"/>
      <c r="AY4" s="63">
        <f>VLOOKUP(L4,'Status Report'!B:CF,81,0)</f>
        <v>0</v>
      </c>
      <c r="AZ4" s="63" t="str">
        <f>VLOOKUP(L4,'Status Report'!B:S,18,0)</f>
        <v>Ellina Smirnova</v>
      </c>
      <c r="BB4" s="63">
        <f>VLOOKUP(L4,'Status Report'!B:Z,25,0)</f>
        <v>12</v>
      </c>
      <c r="BC4" s="63">
        <f t="shared" si="13"/>
        <v>120</v>
      </c>
      <c r="BF4">
        <f>VLOOKUP(L4,'Status Report'!B:CE,82,0)</f>
        <v>0</v>
      </c>
      <c r="BG4">
        <f>VLOOKUP(L4,'Status Report'!B:CF,83,0)</f>
        <v>0</v>
      </c>
      <c r="BH4">
        <f>VLOOKUP(L4,'Status Report'!B:CG,84,0)</f>
        <v>0</v>
      </c>
      <c r="BI4" t="s">
        <v>794</v>
      </c>
      <c r="BJ4" t="s">
        <v>795</v>
      </c>
      <c r="BM4" s="67">
        <f t="shared" si="14"/>
        <v>446</v>
      </c>
    </row>
    <row r="5" spans="1:65" x14ac:dyDescent="0.25">
      <c r="A5" s="68" t="str">
        <f>VLOOKUP(L5,'Status Report'!B:CB,79,0)</f>
        <v>Heineken</v>
      </c>
      <c r="C5">
        <v>26020989</v>
      </c>
      <c r="D5">
        <v>3091074</v>
      </c>
      <c r="E5" t="s">
        <v>792</v>
      </c>
      <c r="F5" t="s">
        <v>793</v>
      </c>
      <c r="G5" t="str">
        <f>VLOOKUP(D5,'[2]sold to'!$A:$H,8,0)</f>
        <v>Singapore</v>
      </c>
      <c r="H5" t="str">
        <f>VLOOKUP(D5,'[2]sold to'!$A:$I,9,0)</f>
        <v>ASIA Pacific</v>
      </c>
      <c r="K5">
        <v>40</v>
      </c>
      <c r="L5">
        <v>88027223</v>
      </c>
      <c r="M5" t="s">
        <v>182</v>
      </c>
      <c r="N5">
        <v>4</v>
      </c>
      <c r="P5" t="str">
        <f>VLOOKUP(L5,'Status Report'!B:AA,26,0)</f>
        <v>China</v>
      </c>
      <c r="Q5" t="str">
        <f>VLOOKUP(L5,'Status Report'!B:AB,27,0)</f>
        <v>Premiums</v>
      </c>
      <c r="R5">
        <f>VLOOKUP(L5,'Status Report'!B:X,23,0)</f>
        <v>625</v>
      </c>
      <c r="S5" t="str">
        <f>VLOOKUP(L5,'Status Report'!B:T,19,0)</f>
        <v>Promocean The Netherlands BV</v>
      </c>
      <c r="T5" s="62">
        <f>VLOOKUP(L5,'Status Report'!B:E,4,0)</f>
        <v>1</v>
      </c>
      <c r="U5" s="19">
        <f>_xlfn.IFS(AI5="Den Bosch",VLOOKUP(L5,'Status Report'!B:AM,35,0),AI5="Yantian",VLOOKUP(L5,'Status Report'!B:AM,36,0),AI5="",IF(H5="Asia Pacific",VLOOKUP(L5,'Status Report'!B:AM,36,0),VLOOKUP(L5,'Status Report'!B:AM,35,0)),AI5="Direct shipment",IF(H5="Asia Pacific",VLOOKUP(L5,'Status Report'!B:AM,36,0),VLOOKUP(L5,'Status Report'!B:AM,35,0)))</f>
        <v>39.76</v>
      </c>
      <c r="V5" s="20">
        <f t="shared" si="0"/>
        <v>159.04</v>
      </c>
      <c r="W5" s="19">
        <f>_xlfn.IFS(AI5="Den Bosch",VLOOKUP(L5,'Status Report'!B:AM,37,0),AI5="Yantian",VLOOKUP(L5,'Status Report'!B:AM,38,0),AI5="",IF(H5="Asia Pacific",VLOOKUP(L5,'Status Report'!B:AM,38,0),VLOOKUP(L5,'Status Report'!B:AM,37,0)),AI5="Direct shipment",IF(H5="Asia Pacific",VLOOKUP(L5,'Status Report'!B:AM,38,0),VLOOKUP(L5,'Status Report'!B:AM,37,0)))</f>
        <v>39.76</v>
      </c>
      <c r="X5" s="20">
        <f t="shared" si="1"/>
        <v>159.04</v>
      </c>
      <c r="Y5" s="20">
        <f>_xlfn.IFS(AI5="Den Bosch",VLOOKUP(L5,'Status Report'!B:AO,39,0),AI5="Yantian",VLOOKUP(L5,'Status Report'!B:AO,40,0),AI5="",IF(H5="Asia Pacific",VLOOKUP(L5,'Status Report'!B:AO,40,0),VLOOKUP(L5,'Status Report'!B:AO,39,0)),AI5="Direct shipment",IF(H5="Asia Pacific",VLOOKUP(L5,'Status Report'!B:AO,40,0),VLOOKUP(L5,'Status Report'!B:AO,39,0)))</f>
        <v>0</v>
      </c>
      <c r="Z5" s="20">
        <f t="shared" si="2"/>
        <v>0</v>
      </c>
      <c r="AA5" s="20">
        <f t="shared" si="3"/>
        <v>159.04</v>
      </c>
      <c r="AB5" s="21">
        <f>_xlfn.IFS(AI5="Den Bosch",VLOOKUP(L5,'Status Report'!B:AM,33,0),AI5="Yantian",VLOOKUP(L5,'Status Report'!B:AM,34,0),AI5="",IF(H5="Asia Pacific",VLOOKUP(L5,'Status Report'!B:AM,34,0),VLOOKUP(L5,'Status Report'!B:AM,33,0)),AI5="Direct shipment",IF(H5="Asia Pacific",VLOOKUP(L5,'Status Report'!B:AM,34,0),VLOOKUP(L5,'Status Report'!B:AM,33,0)))</f>
        <v>33.26</v>
      </c>
      <c r="AC5" s="21">
        <f>VLOOKUP(L5,'Status Report'!B:CE,82,0)</f>
        <v>0</v>
      </c>
      <c r="AD5" s="21">
        <f t="shared" si="4"/>
        <v>33.26</v>
      </c>
      <c r="AE5" s="63">
        <f>VLOOKUP(L5,'Status Report'!B:W,20,0)</f>
        <v>22</v>
      </c>
      <c r="AF5" s="63">
        <f>VLOOKUP(L5,'Status Report'!B:W,21,0)</f>
        <v>23</v>
      </c>
      <c r="AG5" s="63">
        <f>VLOOKUP(L5,'Status Report'!B:W,22,0)</f>
        <v>14.5</v>
      </c>
      <c r="AH5" s="22">
        <f t="shared" si="5"/>
        <v>2.9347999999999999E-2</v>
      </c>
      <c r="AK5" s="63" t="str">
        <f>IFERROR(VLOOKUP(G5,ASEAN!A:A,1,0),0)</f>
        <v>Singapore</v>
      </c>
      <c r="AL5" s="63">
        <f>IFERROR(VLOOKUP(D5,'[3]customer specs'!$B$1:$D$65536,3,0),0)</f>
        <v>0</v>
      </c>
      <c r="AM5" s="64">
        <f t="shared" si="6"/>
        <v>0</v>
      </c>
      <c r="AN5" s="64">
        <f t="shared" si="7"/>
        <v>0</v>
      </c>
      <c r="AO5" s="63"/>
      <c r="AP5" s="63"/>
      <c r="AQ5" s="63" t="str">
        <f t="shared" si="8"/>
        <v>no</v>
      </c>
      <c r="AR5" s="20">
        <f t="shared" si="9"/>
        <v>133.04</v>
      </c>
      <c r="AS5" s="63"/>
      <c r="AT5" s="23">
        <f t="shared" si="10"/>
        <v>0.12</v>
      </c>
      <c r="AU5" s="65">
        <f t="shared" si="11"/>
        <v>37.79545454545454</v>
      </c>
      <c r="AV5" s="65"/>
      <c r="AW5" s="65">
        <f t="shared" si="12"/>
        <v>151.18181818181816</v>
      </c>
      <c r="AX5" s="65"/>
      <c r="AY5" s="63">
        <f>VLOOKUP(L5,'Status Report'!B:CF,81,0)</f>
        <v>0</v>
      </c>
      <c r="AZ5" s="63" t="str">
        <f>VLOOKUP(L5,'Status Report'!B:S,18,0)</f>
        <v>Ellina Smirnova</v>
      </c>
      <c r="BB5" s="63">
        <f>VLOOKUP(L5,'Status Report'!B:Z,25,0)</f>
        <v>4</v>
      </c>
      <c r="BC5" s="63">
        <f t="shared" si="13"/>
        <v>16</v>
      </c>
      <c r="BF5">
        <f>VLOOKUP(L5,'Status Report'!B:CE,82,0)</f>
        <v>0</v>
      </c>
      <c r="BG5">
        <f>VLOOKUP(L5,'Status Report'!B:CF,83,0)</f>
        <v>0</v>
      </c>
      <c r="BH5">
        <f>VLOOKUP(L5,'Status Report'!B:CG,84,0)</f>
        <v>0</v>
      </c>
      <c r="BI5" t="s">
        <v>794</v>
      </c>
      <c r="BJ5" t="s">
        <v>795</v>
      </c>
      <c r="BM5" s="67">
        <f t="shared" si="14"/>
        <v>88</v>
      </c>
    </row>
    <row r="6" spans="1:65" x14ac:dyDescent="0.25">
      <c r="A6" s="68" t="str">
        <f>VLOOKUP(L6,'Status Report'!B:CB,79,0)</f>
        <v>Heineken</v>
      </c>
      <c r="C6">
        <v>26020989</v>
      </c>
      <c r="D6">
        <v>3091074</v>
      </c>
      <c r="E6" t="s">
        <v>792</v>
      </c>
      <c r="F6" t="s">
        <v>793</v>
      </c>
      <c r="G6" t="str">
        <f>VLOOKUP(D6,'[2]sold to'!$A:$H,8,0)</f>
        <v>Singapore</v>
      </c>
      <c r="H6" t="str">
        <f>VLOOKUP(D6,'[2]sold to'!$A:$I,9,0)</f>
        <v>ASIA Pacific</v>
      </c>
      <c r="K6">
        <v>50</v>
      </c>
      <c r="L6">
        <v>88027066</v>
      </c>
      <c r="M6" t="s">
        <v>503</v>
      </c>
      <c r="N6">
        <v>12</v>
      </c>
      <c r="P6" t="str">
        <f>VLOOKUP(L6,'Status Report'!B:AA,26,0)</f>
        <v>China</v>
      </c>
      <c r="Q6" t="str">
        <f>VLOOKUP(L6,'Status Report'!B:AB,27,0)</f>
        <v>Premiums</v>
      </c>
      <c r="R6">
        <f>VLOOKUP(L6,'Status Report'!B:X,23,0)</f>
        <v>250</v>
      </c>
      <c r="S6" t="str">
        <f>VLOOKUP(L6,'Status Report'!B:T,19,0)</f>
        <v>Asian Sourcing Link</v>
      </c>
      <c r="T6" s="62">
        <f>VLOOKUP(L6,'Status Report'!B:E,4,0)</f>
        <v>3</v>
      </c>
      <c r="U6" s="19">
        <f>_xlfn.IFS(AI6="Den Bosch",VLOOKUP(L6,'Status Report'!B:AM,35,0),AI6="Yantian",VLOOKUP(L6,'Status Report'!B:AM,36,0),AI6="",IF(H6="Asia Pacific",VLOOKUP(L6,'Status Report'!B:AM,36,0),VLOOKUP(L6,'Status Report'!B:AM,35,0)),AI6="Direct shipment",IF(H6="Asia Pacific",VLOOKUP(L6,'Status Report'!B:AM,36,0),VLOOKUP(L6,'Status Report'!B:AM,35,0)))</f>
        <v>170.05</v>
      </c>
      <c r="V6" s="20">
        <f t="shared" si="0"/>
        <v>2040.6000000000001</v>
      </c>
      <c r="W6" s="19">
        <f>_xlfn.IFS(AI6="Den Bosch",VLOOKUP(L6,'Status Report'!B:AM,37,0),AI6="Yantian",VLOOKUP(L6,'Status Report'!B:AM,38,0),AI6="",IF(H6="Asia Pacific",VLOOKUP(L6,'Status Report'!B:AM,38,0),VLOOKUP(L6,'Status Report'!B:AM,37,0)),AI6="Direct shipment",IF(H6="Asia Pacific",VLOOKUP(L6,'Status Report'!B:AM,38,0),VLOOKUP(L6,'Status Report'!B:AM,37,0)))</f>
        <v>170.05</v>
      </c>
      <c r="X6" s="20">
        <f t="shared" si="1"/>
        <v>2040.6000000000001</v>
      </c>
      <c r="Y6" s="20">
        <f>_xlfn.IFS(AI6="Den Bosch",VLOOKUP(L6,'Status Report'!B:AO,39,0),AI6="Yantian",VLOOKUP(L6,'Status Report'!B:AO,40,0),AI6="",IF(H6="Asia Pacific",VLOOKUP(L6,'Status Report'!B:AO,40,0),VLOOKUP(L6,'Status Report'!B:AO,39,0)),AI6="Direct shipment",IF(H6="Asia Pacific",VLOOKUP(L6,'Status Report'!B:AO,40,0),VLOOKUP(L6,'Status Report'!B:AO,39,0)))</f>
        <v>0</v>
      </c>
      <c r="Z6" s="20">
        <f t="shared" si="2"/>
        <v>0</v>
      </c>
      <c r="AA6" s="20">
        <f t="shared" si="3"/>
        <v>2040.6000000000001</v>
      </c>
      <c r="AB6" s="21">
        <f>_xlfn.IFS(AI6="Den Bosch",VLOOKUP(L6,'Status Report'!B:AM,33,0),AI6="Yantian",VLOOKUP(L6,'Status Report'!B:AM,34,0),AI6="",IF(H6="Asia Pacific",VLOOKUP(L6,'Status Report'!B:AM,34,0),VLOOKUP(L6,'Status Report'!B:AM,33,0)),AI6="Direct shipment",IF(H6="Asia Pacific",VLOOKUP(L6,'Status Report'!B:AM,34,0),VLOOKUP(L6,'Status Report'!B:AM,33,0)))</f>
        <v>147.06</v>
      </c>
      <c r="AC6" s="21">
        <f>VLOOKUP(L6,'Status Report'!B:CE,82,0)</f>
        <v>0</v>
      </c>
      <c r="AD6" s="21">
        <f t="shared" si="4"/>
        <v>147.06</v>
      </c>
      <c r="AE6" s="63">
        <f>VLOOKUP(L6,'Status Report'!B:W,20,0)</f>
        <v>57</v>
      </c>
      <c r="AF6" s="63">
        <f>VLOOKUP(L6,'Status Report'!B:W,21,0)</f>
        <v>37</v>
      </c>
      <c r="AG6" s="63">
        <f>VLOOKUP(L6,'Status Report'!B:W,22,0)</f>
        <v>46</v>
      </c>
      <c r="AH6" s="22">
        <f t="shared" si="5"/>
        <v>1.1641680000000001</v>
      </c>
      <c r="AI6" t="s">
        <v>990</v>
      </c>
      <c r="AK6" s="63" t="str">
        <f>IFERROR(VLOOKUP(G6,ASEAN!A:A,1,0),0)</f>
        <v>Singapore</v>
      </c>
      <c r="AL6" s="63">
        <f>IFERROR(VLOOKUP(D6,'[3]customer specs'!$B$1:$D$65536,3,0),0)</f>
        <v>0</v>
      </c>
      <c r="AM6" s="64">
        <f t="shared" si="6"/>
        <v>0</v>
      </c>
      <c r="AN6" s="64">
        <f t="shared" si="7"/>
        <v>0</v>
      </c>
      <c r="AO6" s="63"/>
      <c r="AP6" s="63"/>
      <c r="AQ6" s="63" t="str">
        <f t="shared" si="8"/>
        <v>no</v>
      </c>
      <c r="AR6" s="20">
        <f t="shared" si="9"/>
        <v>1764.72</v>
      </c>
      <c r="AS6" s="63"/>
      <c r="AT6" s="23">
        <f t="shared" si="10"/>
        <v>0.12</v>
      </c>
      <c r="AU6" s="65">
        <f t="shared" si="11"/>
        <v>167.11363636363637</v>
      </c>
      <c r="AV6" s="65"/>
      <c r="AW6" s="65">
        <f t="shared" si="12"/>
        <v>2005.3636363636365</v>
      </c>
      <c r="AX6" s="65"/>
      <c r="AY6" s="63">
        <f>VLOOKUP(L6,'Status Report'!B:CF,81,0)</f>
        <v>0</v>
      </c>
      <c r="AZ6" s="63" t="str">
        <f>VLOOKUP(L6,'Status Report'!B:S,18,0)</f>
        <v>Ellina Smirnova</v>
      </c>
      <c r="BB6" s="63">
        <f>VLOOKUP(L6,'Status Report'!B:Z,25,0)</f>
        <v>1</v>
      </c>
      <c r="BC6" s="63">
        <f t="shared" si="13"/>
        <v>12</v>
      </c>
      <c r="BF6">
        <f>VLOOKUP(L6,'Status Report'!B:CE,82,0)</f>
        <v>0</v>
      </c>
      <c r="BG6">
        <f>VLOOKUP(L6,'Status Report'!B:CF,83,0)</f>
        <v>0</v>
      </c>
      <c r="BH6">
        <f>VLOOKUP(L6,'Status Report'!B:CG,84,0)</f>
        <v>0</v>
      </c>
      <c r="BI6" t="s">
        <v>794</v>
      </c>
      <c r="BJ6" t="s">
        <v>795</v>
      </c>
      <c r="BM6" s="67">
        <f t="shared" si="14"/>
        <v>119</v>
      </c>
    </row>
    <row r="7" spans="1:65" x14ac:dyDescent="0.25">
      <c r="A7" s="68" t="str">
        <f>VLOOKUP(L7,'Status Report'!B:CB,79,0)</f>
        <v>Heineken</v>
      </c>
      <c r="C7">
        <v>26020989</v>
      </c>
      <c r="D7">
        <v>3091074</v>
      </c>
      <c r="E7" t="s">
        <v>792</v>
      </c>
      <c r="F7" t="s">
        <v>793</v>
      </c>
      <c r="G7" t="str">
        <f>VLOOKUP(D7,'[2]sold to'!$A:$H,8,0)</f>
        <v>Singapore</v>
      </c>
      <c r="H7" t="str">
        <f>VLOOKUP(D7,'[2]sold to'!$A:$I,9,0)</f>
        <v>ASIA Pacific</v>
      </c>
      <c r="K7">
        <v>60</v>
      </c>
      <c r="L7">
        <v>88027055</v>
      </c>
      <c r="M7" t="s">
        <v>733</v>
      </c>
      <c r="N7">
        <v>10</v>
      </c>
      <c r="P7" t="str">
        <f>VLOOKUP(L7,'Status Report'!B:AA,26,0)</f>
        <v>China</v>
      </c>
      <c r="Q7" t="str">
        <f>VLOOKUP(L7,'Status Report'!B:AB,27,0)</f>
        <v>Premiums</v>
      </c>
      <c r="R7">
        <f>VLOOKUP(L7,'Status Report'!B:X,23,0)</f>
        <v>200</v>
      </c>
      <c r="S7" t="str">
        <f>VLOOKUP(L7,'Status Report'!B:T,19,0)</f>
        <v>Promocean The Netherlands BV</v>
      </c>
      <c r="T7" s="62">
        <f>VLOOKUP(L7,'Status Report'!B:E,4,0)</f>
        <v>3</v>
      </c>
      <c r="U7" s="19">
        <f>_xlfn.IFS(AI7="Den Bosch",VLOOKUP(L7,'Status Report'!B:AM,35,0),AI7="Yantian",VLOOKUP(L7,'Status Report'!B:AM,36,0),AI7="",IF(H7="Asia Pacific",VLOOKUP(L7,'Status Report'!B:AM,36,0),VLOOKUP(L7,'Status Report'!B:AM,35,0)),AI7="Direct shipment",IF(H7="Asia Pacific",VLOOKUP(L7,'Status Report'!B:AM,36,0),VLOOKUP(L7,'Status Report'!B:AM,35,0)))</f>
        <v>50.300000000000004</v>
      </c>
      <c r="V7" s="20">
        <f t="shared" si="0"/>
        <v>503.00000000000006</v>
      </c>
      <c r="W7" s="19">
        <f>_xlfn.IFS(AI7="Den Bosch",VLOOKUP(L7,'Status Report'!B:AM,37,0),AI7="Yantian",VLOOKUP(L7,'Status Report'!B:AM,38,0),AI7="",IF(H7="Asia Pacific",VLOOKUP(L7,'Status Report'!B:AM,38,0),VLOOKUP(L7,'Status Report'!B:AM,37,0)),AI7="Direct shipment",IF(H7="Asia Pacific",VLOOKUP(L7,'Status Report'!B:AM,38,0),VLOOKUP(L7,'Status Report'!B:AM,37,0)))</f>
        <v>46.3</v>
      </c>
      <c r="X7" s="20">
        <f t="shared" si="1"/>
        <v>463</v>
      </c>
      <c r="Y7" s="20">
        <f>_xlfn.IFS(AI7="Den Bosch",VLOOKUP(L7,'Status Report'!B:AO,39,0),AI7="Yantian",VLOOKUP(L7,'Status Report'!B:AO,40,0),AI7="",IF(H7="Asia Pacific",VLOOKUP(L7,'Status Report'!B:AO,40,0),VLOOKUP(L7,'Status Report'!B:AO,39,0)),AI7="Direct shipment",IF(H7="Asia Pacific",VLOOKUP(L7,'Status Report'!B:AO,40,0),VLOOKUP(L7,'Status Report'!B:AO,39,0)))</f>
        <v>0</v>
      </c>
      <c r="Z7" s="20">
        <f t="shared" si="2"/>
        <v>0</v>
      </c>
      <c r="AA7" s="20">
        <f t="shared" si="3"/>
        <v>463</v>
      </c>
      <c r="AB7" s="21">
        <f>_xlfn.IFS(AI7="Den Bosch",VLOOKUP(L7,'Status Report'!B:AM,33,0),AI7="Yantian",VLOOKUP(L7,'Status Report'!B:AM,34,0),AI7="",IF(H7="Asia Pacific",VLOOKUP(L7,'Status Report'!B:AM,34,0),VLOOKUP(L7,'Status Report'!B:AM,33,0)),AI7="Direct shipment",IF(H7="Asia Pacific",VLOOKUP(L7,'Status Report'!B:AM,34,0),VLOOKUP(L7,'Status Report'!B:AM,33,0)))</f>
        <v>37.312199999999997</v>
      </c>
      <c r="AC7" s="21">
        <f>VLOOKUP(L7,'Status Report'!B:CE,82,0)</f>
        <v>0</v>
      </c>
      <c r="AD7" s="21">
        <f t="shared" si="4"/>
        <v>37.312199999999997</v>
      </c>
      <c r="AE7" s="63">
        <f>VLOOKUP(L7,'Status Report'!B:W,20,0)</f>
        <v>35</v>
      </c>
      <c r="AF7" s="63">
        <f>VLOOKUP(L7,'Status Report'!B:W,21,0)</f>
        <v>34</v>
      </c>
      <c r="AG7" s="63">
        <f>VLOOKUP(L7,'Status Report'!B:W,22,0)</f>
        <v>30</v>
      </c>
      <c r="AH7" s="22">
        <f t="shared" si="5"/>
        <v>0.35699999999999998</v>
      </c>
      <c r="AI7" t="s">
        <v>990</v>
      </c>
      <c r="AK7" s="63" t="str">
        <f>IFERROR(VLOOKUP(G7,ASEAN!A:A,1,0),0)</f>
        <v>Singapore</v>
      </c>
      <c r="AL7" s="63">
        <f>IFERROR(VLOOKUP(D7,'[3]customer specs'!$B$1:$D$65536,3,0),0)</f>
        <v>0</v>
      </c>
      <c r="AM7" s="64">
        <f t="shared" si="6"/>
        <v>40.000000000000057</v>
      </c>
      <c r="AN7" s="64">
        <f t="shared" si="7"/>
        <v>0</v>
      </c>
      <c r="AO7" s="63"/>
      <c r="AP7" s="63"/>
      <c r="AQ7" s="63" t="str">
        <f t="shared" si="8"/>
        <v>no</v>
      </c>
      <c r="AR7" s="20">
        <f t="shared" si="9"/>
        <v>373.12199999999996</v>
      </c>
      <c r="AS7" s="63"/>
      <c r="AT7" s="23">
        <f t="shared" si="10"/>
        <v>0.12</v>
      </c>
      <c r="AU7" s="65">
        <f t="shared" si="11"/>
        <v>42.400227272727271</v>
      </c>
      <c r="AV7" s="65"/>
      <c r="AW7" s="65">
        <f t="shared" si="12"/>
        <v>424.00227272727273</v>
      </c>
      <c r="AX7" s="65"/>
      <c r="AY7" s="63">
        <f>VLOOKUP(L7,'Status Report'!B:CF,81,0)</f>
        <v>0</v>
      </c>
      <c r="AZ7" s="63" t="str">
        <f>VLOOKUP(L7,'Status Report'!B:S,18,0)</f>
        <v>Ellina Smirnova</v>
      </c>
      <c r="BB7" s="63">
        <f>VLOOKUP(L7,'Status Report'!B:Z,25,0)</f>
        <v>5</v>
      </c>
      <c r="BC7" s="63">
        <f t="shared" si="13"/>
        <v>50</v>
      </c>
      <c r="BF7">
        <f>VLOOKUP(L7,'Status Report'!B:CE,82,0)</f>
        <v>0</v>
      </c>
      <c r="BG7">
        <f>VLOOKUP(L7,'Status Report'!B:CF,83,0)</f>
        <v>0</v>
      </c>
      <c r="BH7">
        <f>VLOOKUP(L7,'Status Report'!B:CG,84,0)</f>
        <v>0</v>
      </c>
      <c r="BI7" t="s">
        <v>794</v>
      </c>
      <c r="BJ7" t="s">
        <v>795</v>
      </c>
      <c r="BM7" s="67">
        <f t="shared" si="14"/>
        <v>1428</v>
      </c>
    </row>
    <row r="8" spans="1:65" x14ac:dyDescent="0.25">
      <c r="A8" s="68" t="str">
        <f>VLOOKUP(L8,'Status Report'!B:CB,79,0)</f>
        <v>Heineken</v>
      </c>
      <c r="C8">
        <v>26020989</v>
      </c>
      <c r="D8">
        <v>3091074</v>
      </c>
      <c r="E8" t="s">
        <v>792</v>
      </c>
      <c r="F8" t="s">
        <v>793</v>
      </c>
      <c r="G8" t="str">
        <f>VLOOKUP(D8,'[2]sold to'!$A:$H,8,0)</f>
        <v>Singapore</v>
      </c>
      <c r="H8" t="str">
        <f>VLOOKUP(D8,'[2]sold to'!$A:$I,9,0)</f>
        <v>ASIA Pacific</v>
      </c>
      <c r="K8">
        <v>70</v>
      </c>
      <c r="L8">
        <v>88027045</v>
      </c>
      <c r="M8" t="s">
        <v>176</v>
      </c>
      <c r="N8">
        <v>3</v>
      </c>
      <c r="P8" t="str">
        <f>VLOOKUP(L8,'Status Report'!B:AA,26,0)</f>
        <v>China</v>
      </c>
      <c r="Q8" t="str">
        <f>VLOOKUP(L8,'Status Report'!B:AB,27,0)</f>
        <v>Indoor signs</v>
      </c>
      <c r="R8">
        <f>VLOOKUP(L8,'Status Report'!B:X,23,0)</f>
        <v>500</v>
      </c>
      <c r="S8" t="str">
        <f>VLOOKUP(L8,'Status Report'!B:T,19,0)</f>
        <v>Brands On</v>
      </c>
      <c r="T8" s="62">
        <f>VLOOKUP(L8,'Status Report'!B:E,4,0)</f>
        <v>1</v>
      </c>
      <c r="U8" s="19">
        <f>_xlfn.IFS(AI8="Den Bosch",VLOOKUP(L8,'Status Report'!B:AM,35,0),AI8="Yantian",VLOOKUP(L8,'Status Report'!B:AM,36,0),AI8="",IF(H8="Asia Pacific",VLOOKUP(L8,'Status Report'!B:AM,36,0),VLOOKUP(L8,'Status Report'!B:AM,35,0)),AI8="Direct shipment",IF(H8="Asia Pacific",VLOOKUP(L8,'Status Report'!B:AM,36,0),VLOOKUP(L8,'Status Report'!B:AM,35,0)))</f>
        <v>27.22</v>
      </c>
      <c r="V8" s="20">
        <f t="shared" si="0"/>
        <v>81.66</v>
      </c>
      <c r="W8" s="19">
        <f>_xlfn.IFS(AI8="Den Bosch",VLOOKUP(L8,'Status Report'!B:AM,37,0),AI8="Yantian",VLOOKUP(L8,'Status Report'!B:AM,38,0),AI8="",IF(H8="Asia Pacific",VLOOKUP(L8,'Status Report'!B:AM,38,0),VLOOKUP(L8,'Status Report'!B:AM,37,0)),AI8="Direct shipment",IF(H8="Asia Pacific",VLOOKUP(L8,'Status Report'!B:AM,38,0),VLOOKUP(L8,'Status Report'!B:AM,37,0)))</f>
        <v>27.22</v>
      </c>
      <c r="X8" s="20">
        <f t="shared" si="1"/>
        <v>81.66</v>
      </c>
      <c r="Y8" s="20">
        <f>_xlfn.IFS(AI8="Den Bosch",VLOOKUP(L8,'Status Report'!B:AO,39,0),AI8="Yantian",VLOOKUP(L8,'Status Report'!B:AO,40,0),AI8="",IF(H8="Asia Pacific",VLOOKUP(L8,'Status Report'!B:AO,40,0),VLOOKUP(L8,'Status Report'!B:AO,39,0)),AI8="Direct shipment",IF(H8="Asia Pacific",VLOOKUP(L8,'Status Report'!B:AO,40,0),VLOOKUP(L8,'Status Report'!B:AO,39,0)))</f>
        <v>0</v>
      </c>
      <c r="Z8" s="20">
        <f t="shared" si="2"/>
        <v>0</v>
      </c>
      <c r="AA8" s="20">
        <f t="shared" si="3"/>
        <v>81.66</v>
      </c>
      <c r="AB8" s="21">
        <f>_xlfn.IFS(AI8="Den Bosch",VLOOKUP(L8,'Status Report'!B:AM,33,0),AI8="Yantian",VLOOKUP(L8,'Status Report'!B:AM,34,0),AI8="",IF(H8="Asia Pacific",VLOOKUP(L8,'Status Report'!B:AM,34,0),VLOOKUP(L8,'Status Report'!B:AM,33,0)),AI8="Direct shipment",IF(H8="Asia Pacific",VLOOKUP(L8,'Status Report'!B:AM,34,0),VLOOKUP(L8,'Status Report'!B:AM,33,0)))</f>
        <v>27.454000000000001</v>
      </c>
      <c r="AC8" s="21">
        <f>VLOOKUP(L8,'Status Report'!B:CE,82,0)</f>
        <v>0</v>
      </c>
      <c r="AD8" s="21">
        <f t="shared" si="4"/>
        <v>27.454000000000001</v>
      </c>
      <c r="AE8" s="63">
        <f>VLOOKUP(L8,'Status Report'!B:W,20,0)</f>
        <v>10.5</v>
      </c>
      <c r="AF8" s="63">
        <f>VLOOKUP(L8,'Status Report'!B:W,21,0)</f>
        <v>10.5</v>
      </c>
      <c r="AG8" s="63">
        <f>VLOOKUP(L8,'Status Report'!B:W,22,0)</f>
        <v>11.5</v>
      </c>
      <c r="AH8" s="22">
        <f t="shared" si="5"/>
        <v>3.8036250000000001E-3</v>
      </c>
      <c r="AK8" s="63" t="str">
        <f>IFERROR(VLOOKUP(G8,ASEAN!A:A,1,0),0)</f>
        <v>Singapore</v>
      </c>
      <c r="AL8" s="63">
        <f>IFERROR(VLOOKUP(D8,'[3]customer specs'!$B$1:$D$65536,3,0),0)</f>
        <v>0</v>
      </c>
      <c r="AM8" s="64">
        <f t="shared" si="6"/>
        <v>0</v>
      </c>
      <c r="AN8" s="64">
        <f t="shared" si="7"/>
        <v>0</v>
      </c>
      <c r="AO8" s="63"/>
      <c r="AP8" s="63"/>
      <c r="AQ8" s="63" t="str">
        <f t="shared" si="8"/>
        <v>no</v>
      </c>
      <c r="AR8" s="20">
        <f t="shared" si="9"/>
        <v>82.361999999999995</v>
      </c>
      <c r="AS8" s="63"/>
      <c r="AT8" s="23">
        <f t="shared" si="10"/>
        <v>0.12</v>
      </c>
      <c r="AU8" s="65">
        <f t="shared" si="11"/>
        <v>31.197727272727274</v>
      </c>
      <c r="AV8" s="65"/>
      <c r="AW8" s="65">
        <f t="shared" si="12"/>
        <v>93.593181818181819</v>
      </c>
      <c r="AX8" s="65"/>
      <c r="AY8" s="63">
        <f>VLOOKUP(L8,'Status Report'!B:CF,81,0)</f>
        <v>0</v>
      </c>
      <c r="AZ8" s="63" t="str">
        <f>VLOOKUP(L8,'Status Report'!B:S,18,0)</f>
        <v>Ludmilla Zarybnicka</v>
      </c>
      <c r="BB8" s="63">
        <f>VLOOKUP(L8,'Status Report'!B:Z,25,0)</f>
        <v>1</v>
      </c>
      <c r="BC8" s="63">
        <f t="shared" si="13"/>
        <v>3</v>
      </c>
      <c r="BF8">
        <f>VLOOKUP(L8,'Status Report'!B:CE,82,0)</f>
        <v>0</v>
      </c>
      <c r="BG8">
        <f>VLOOKUP(L8,'Status Report'!B:CF,83,0)</f>
        <v>0</v>
      </c>
      <c r="BH8">
        <f>VLOOKUP(L8,'Status Report'!B:CG,84,0)</f>
        <v>0</v>
      </c>
      <c r="BI8" t="s">
        <v>794</v>
      </c>
      <c r="BJ8" t="s">
        <v>795</v>
      </c>
      <c r="BM8" s="67">
        <f t="shared" si="14"/>
        <v>88</v>
      </c>
    </row>
    <row r="9" spans="1:65" x14ac:dyDescent="0.25">
      <c r="A9" s="68" t="str">
        <f>VLOOKUP(L9,'Status Report'!B:CB,79,0)</f>
        <v>Heineken</v>
      </c>
      <c r="C9">
        <v>26020989</v>
      </c>
      <c r="D9">
        <v>3091074</v>
      </c>
      <c r="E9" t="s">
        <v>792</v>
      </c>
      <c r="F9" t="s">
        <v>793</v>
      </c>
      <c r="G9" t="str">
        <f>VLOOKUP(D9,'[2]sold to'!$A:$H,8,0)</f>
        <v>Singapore</v>
      </c>
      <c r="H9" t="str">
        <f>VLOOKUP(D9,'[2]sold to'!$A:$I,9,0)</f>
        <v>ASIA Pacific</v>
      </c>
      <c r="K9">
        <v>80</v>
      </c>
      <c r="L9">
        <v>88027212</v>
      </c>
      <c r="M9" t="s">
        <v>231</v>
      </c>
      <c r="N9">
        <v>8</v>
      </c>
      <c r="P9" t="str">
        <f>VLOOKUP(L9,'Status Report'!B:AA,26,0)</f>
        <v>China</v>
      </c>
      <c r="Q9" t="str">
        <f>VLOOKUP(L9,'Status Report'!B:AB,27,0)</f>
        <v>Indoor signs</v>
      </c>
      <c r="R9">
        <f>VLOOKUP(L9,'Status Report'!B:X,23,0)</f>
        <v>100</v>
      </c>
      <c r="S9" t="str">
        <f>VLOOKUP(L9,'Status Report'!B:T,19,0)</f>
        <v>Dekkers Visual Communication B.v.</v>
      </c>
      <c r="T9" s="62">
        <f>VLOOKUP(L9,'Status Report'!B:E,4,0)</f>
        <v>1</v>
      </c>
      <c r="U9" s="19">
        <f>_xlfn.IFS(AI9="Den Bosch",VLOOKUP(L9,'Status Report'!B:AM,35,0),AI9="Yantian",VLOOKUP(L9,'Status Report'!B:AM,36,0),AI9="",IF(H9="Asia Pacific",VLOOKUP(L9,'Status Report'!B:AM,36,0),VLOOKUP(L9,'Status Report'!B:AM,35,0)),AI9="Direct shipment",IF(H9="Asia Pacific",VLOOKUP(L9,'Status Report'!B:AM,36,0),VLOOKUP(L9,'Status Report'!B:AM,35,0)))</f>
        <v>27.27</v>
      </c>
      <c r="V9" s="20">
        <f t="shared" si="0"/>
        <v>218.16</v>
      </c>
      <c r="W9" s="19">
        <f>_xlfn.IFS(AI9="Den Bosch",VLOOKUP(L9,'Status Report'!B:AM,37,0),AI9="Yantian",VLOOKUP(L9,'Status Report'!B:AM,38,0),AI9="",IF(H9="Asia Pacific",VLOOKUP(L9,'Status Report'!B:AM,38,0),VLOOKUP(L9,'Status Report'!B:AM,37,0)),AI9="Direct shipment",IF(H9="Asia Pacific",VLOOKUP(L9,'Status Report'!B:AM,38,0),VLOOKUP(L9,'Status Report'!B:AM,37,0)))</f>
        <v>27.27</v>
      </c>
      <c r="X9" s="20">
        <f t="shared" si="1"/>
        <v>218.16</v>
      </c>
      <c r="Y9" s="20">
        <f>_xlfn.IFS(AI9="Den Bosch",VLOOKUP(L9,'Status Report'!B:AO,39,0),AI9="Yantian",VLOOKUP(L9,'Status Report'!B:AO,40,0),AI9="",IF(H9="Asia Pacific",VLOOKUP(L9,'Status Report'!B:AO,40,0),VLOOKUP(L9,'Status Report'!B:AO,39,0)),AI9="Direct shipment",IF(H9="Asia Pacific",VLOOKUP(L9,'Status Report'!B:AO,40,0),VLOOKUP(L9,'Status Report'!B:AO,39,0)))</f>
        <v>0</v>
      </c>
      <c r="Z9" s="20">
        <f t="shared" si="2"/>
        <v>0</v>
      </c>
      <c r="AA9" s="20">
        <f t="shared" si="3"/>
        <v>218.16</v>
      </c>
      <c r="AB9" s="21">
        <f>_xlfn.IFS(AI9="Den Bosch",VLOOKUP(L9,'Status Report'!B:AM,33,0),AI9="Yantian",VLOOKUP(L9,'Status Report'!B:AM,34,0),AI9="",IF(H9="Asia Pacific",VLOOKUP(L9,'Status Report'!B:AM,34,0),VLOOKUP(L9,'Status Report'!B:AM,33,0)),AI9="Direct shipment",IF(H9="Asia Pacific",VLOOKUP(L9,'Status Report'!B:AM,34,0),VLOOKUP(L9,'Status Report'!B:AM,33,0)))</f>
        <v>24</v>
      </c>
      <c r="AC9" s="21">
        <f>VLOOKUP(L9,'Status Report'!B:CE,82,0)</f>
        <v>0</v>
      </c>
      <c r="AD9" s="21">
        <f t="shared" si="4"/>
        <v>24</v>
      </c>
      <c r="AE9" s="63">
        <f>VLOOKUP(L9,'Status Report'!B:W,20,0)</f>
        <v>7</v>
      </c>
      <c r="AF9" s="63">
        <f>VLOOKUP(L9,'Status Report'!B:W,21,0)</f>
        <v>7</v>
      </c>
      <c r="AG9" s="63">
        <f>VLOOKUP(L9,'Status Report'!B:W,22,0)</f>
        <v>25</v>
      </c>
      <c r="AH9" s="22">
        <f t="shared" si="5"/>
        <v>9.7999999999999997E-3</v>
      </c>
      <c r="AK9" s="63" t="str">
        <f>IFERROR(VLOOKUP(G9,ASEAN!A:A,1,0),0)</f>
        <v>Singapore</v>
      </c>
      <c r="AL9" s="63">
        <f>IFERROR(VLOOKUP(D9,'[3]customer specs'!$B$1:$D$65536,3,0),0)</f>
        <v>0</v>
      </c>
      <c r="AM9" s="64">
        <f t="shared" si="6"/>
        <v>0</v>
      </c>
      <c r="AN9" s="64">
        <f t="shared" si="7"/>
        <v>0</v>
      </c>
      <c r="AO9" s="63"/>
      <c r="AP9" s="63"/>
      <c r="AQ9" s="63" t="str">
        <f t="shared" si="8"/>
        <v>no</v>
      </c>
      <c r="AR9" s="20">
        <f t="shared" si="9"/>
        <v>192</v>
      </c>
      <c r="AS9" s="63"/>
      <c r="AT9" s="23">
        <f t="shared" si="10"/>
        <v>0.12</v>
      </c>
      <c r="AU9" s="65">
        <f t="shared" si="11"/>
        <v>27.272727272727273</v>
      </c>
      <c r="AV9" s="65"/>
      <c r="AW9" s="65">
        <f t="shared" si="12"/>
        <v>218.18181818181819</v>
      </c>
      <c r="AX9" s="65"/>
      <c r="AY9" s="63">
        <f>VLOOKUP(L9,'Status Report'!B:CF,81,0)</f>
        <v>0</v>
      </c>
      <c r="AZ9" s="63" t="str">
        <f>VLOOKUP(L9,'Status Report'!B:S,18,0)</f>
        <v>Ludmilla Zarybnicka</v>
      </c>
      <c r="BB9" s="63">
        <f>VLOOKUP(L9,'Status Report'!B:Z,25,0)</f>
        <v>1</v>
      </c>
      <c r="BC9" s="63">
        <f t="shared" si="13"/>
        <v>8</v>
      </c>
      <c r="BF9">
        <f>VLOOKUP(L9,'Status Report'!B:CE,82,0)</f>
        <v>0</v>
      </c>
      <c r="BG9">
        <f>VLOOKUP(L9,'Status Report'!B:CF,83,0)</f>
        <v>0</v>
      </c>
      <c r="BH9">
        <f>VLOOKUP(L9,'Status Report'!B:CG,84,0)</f>
        <v>0</v>
      </c>
      <c r="BI9" t="s">
        <v>794</v>
      </c>
      <c r="BJ9" t="s">
        <v>795</v>
      </c>
      <c r="BM9" s="67">
        <f t="shared" si="14"/>
        <v>8</v>
      </c>
    </row>
    <row r="10" spans="1:65" x14ac:dyDescent="0.25">
      <c r="A10" s="68" t="str">
        <f>VLOOKUP(L10,'Status Report'!B:CB,79,0)</f>
        <v>Heineken</v>
      </c>
      <c r="C10">
        <v>26020989</v>
      </c>
      <c r="D10">
        <v>3091074</v>
      </c>
      <c r="E10" t="s">
        <v>792</v>
      </c>
      <c r="F10" t="s">
        <v>793</v>
      </c>
      <c r="G10" t="str">
        <f>VLOOKUP(D10,'[2]sold to'!$A:$H,8,0)</f>
        <v>Singapore</v>
      </c>
      <c r="H10" t="str">
        <f>VLOOKUP(D10,'[2]sold to'!$A:$I,9,0)</f>
        <v>ASIA Pacific</v>
      </c>
      <c r="K10">
        <v>90</v>
      </c>
      <c r="L10">
        <v>88025881</v>
      </c>
      <c r="M10" t="s">
        <v>230</v>
      </c>
      <c r="N10">
        <v>3</v>
      </c>
      <c r="P10" t="str">
        <f>VLOOKUP(L10,'Status Report'!B:AA,26,0)</f>
        <v>China</v>
      </c>
      <c r="Q10" t="str">
        <f>VLOOKUP(L10,'Status Report'!B:AB,27,0)</f>
        <v>Indoor signs</v>
      </c>
      <c r="R10">
        <f>VLOOKUP(L10,'Status Report'!B:X,23,0)</f>
        <v>100</v>
      </c>
      <c r="S10" t="str">
        <f>VLOOKUP(L10,'Status Report'!B:T,19,0)</f>
        <v>Dekkers Visual Communication B.v.</v>
      </c>
      <c r="T10" s="62">
        <f>VLOOKUP(L10,'Status Report'!B:E,4,0)</f>
        <v>1</v>
      </c>
      <c r="U10" s="19">
        <f>_xlfn.IFS(AI10="Den Bosch",VLOOKUP(L10,'Status Report'!B:AM,35,0),AI10="Yantian",VLOOKUP(L10,'Status Report'!B:AM,36,0),AI10="",IF(H10="Asia Pacific",VLOOKUP(L10,'Status Report'!B:AM,36,0),VLOOKUP(L10,'Status Report'!B:AM,35,0)),AI10="Direct shipment",IF(H10="Asia Pacific",VLOOKUP(L10,'Status Report'!B:AM,36,0),VLOOKUP(L10,'Status Report'!B:AM,35,0)))</f>
        <v>186.94</v>
      </c>
      <c r="V10" s="20">
        <f t="shared" si="0"/>
        <v>560.81999999999994</v>
      </c>
      <c r="W10" s="19">
        <f>_xlfn.IFS(AI10="Den Bosch",VLOOKUP(L10,'Status Report'!B:AM,37,0),AI10="Yantian",VLOOKUP(L10,'Status Report'!B:AM,38,0),AI10="",IF(H10="Asia Pacific",VLOOKUP(L10,'Status Report'!B:AM,38,0),VLOOKUP(L10,'Status Report'!B:AM,37,0)),AI10="Direct shipment",IF(H10="Asia Pacific",VLOOKUP(L10,'Status Report'!B:AM,38,0),VLOOKUP(L10,'Status Report'!B:AM,37,0)))</f>
        <v>186.94</v>
      </c>
      <c r="X10" s="20">
        <f t="shared" si="1"/>
        <v>560.81999999999994</v>
      </c>
      <c r="Y10" s="20">
        <f>_xlfn.IFS(AI10="Den Bosch",VLOOKUP(L10,'Status Report'!B:AO,39,0),AI10="Yantian",VLOOKUP(L10,'Status Report'!B:AO,40,0),AI10="",IF(H10="Asia Pacific",VLOOKUP(L10,'Status Report'!B:AO,40,0),VLOOKUP(L10,'Status Report'!B:AO,39,0)),AI10="Direct shipment",IF(H10="Asia Pacific",VLOOKUP(L10,'Status Report'!B:AO,40,0),VLOOKUP(L10,'Status Report'!B:AO,39,0)))</f>
        <v>0</v>
      </c>
      <c r="Z10" s="20">
        <f t="shared" si="2"/>
        <v>0</v>
      </c>
      <c r="AA10" s="20">
        <f t="shared" si="3"/>
        <v>560.81999999999994</v>
      </c>
      <c r="AB10" s="21">
        <f>_xlfn.IFS(AI10="Den Bosch",VLOOKUP(L10,'Status Report'!B:AM,33,0),AI10="Yantian",VLOOKUP(L10,'Status Report'!B:AM,34,0),AI10="",IF(H10="Asia Pacific",VLOOKUP(L10,'Status Report'!B:AM,34,0),VLOOKUP(L10,'Status Report'!B:AM,33,0)),AI10="Direct shipment",IF(H10="Asia Pacific",VLOOKUP(L10,'Status Report'!B:AM,34,0),VLOOKUP(L10,'Status Report'!B:AM,33,0)))</f>
        <v>164.51</v>
      </c>
      <c r="AC10" s="21">
        <f>VLOOKUP(L10,'Status Report'!B:CE,82,0)</f>
        <v>0</v>
      </c>
      <c r="AD10" s="21">
        <f t="shared" si="4"/>
        <v>164.51</v>
      </c>
      <c r="AE10" s="63">
        <f>VLOOKUP(L10,'Status Report'!B:W,20,0)</f>
        <v>60</v>
      </c>
      <c r="AF10" s="63">
        <f>VLOOKUP(L10,'Status Report'!B:W,21,0)</f>
        <v>63</v>
      </c>
      <c r="AG10" s="63">
        <f>VLOOKUP(L10,'Status Report'!B:W,22,0)</f>
        <v>33.5</v>
      </c>
      <c r="AH10" s="22">
        <f t="shared" si="5"/>
        <v>0.37989000000000001</v>
      </c>
      <c r="AK10" s="63" t="str">
        <f>IFERROR(VLOOKUP(G10,ASEAN!A:A,1,0),0)</f>
        <v>Singapore</v>
      </c>
      <c r="AL10" s="63">
        <f>IFERROR(VLOOKUP(D10,'[3]customer specs'!$B$1:$D$65536,3,0),0)</f>
        <v>0</v>
      </c>
      <c r="AM10" s="64">
        <f t="shared" si="6"/>
        <v>0</v>
      </c>
      <c r="AN10" s="64">
        <f t="shared" si="7"/>
        <v>0</v>
      </c>
      <c r="AO10" s="63"/>
      <c r="AP10" s="63"/>
      <c r="AQ10" s="63" t="str">
        <f t="shared" si="8"/>
        <v>no</v>
      </c>
      <c r="AR10" s="20">
        <f t="shared" si="9"/>
        <v>493.53</v>
      </c>
      <c r="AS10" s="63"/>
      <c r="AT10" s="23">
        <f t="shared" si="10"/>
        <v>0.12</v>
      </c>
      <c r="AU10" s="65">
        <f t="shared" si="11"/>
        <v>186.94318181818181</v>
      </c>
      <c r="AV10" s="65"/>
      <c r="AW10" s="65">
        <f t="shared" si="12"/>
        <v>560.8295454545455</v>
      </c>
      <c r="AX10" s="65"/>
      <c r="AY10" s="63">
        <f>VLOOKUP(L10,'Status Report'!B:CF,81,0)</f>
        <v>0</v>
      </c>
      <c r="AZ10" s="63" t="str">
        <f>VLOOKUP(L10,'Status Report'!B:S,18,0)</f>
        <v>Ludmilla Zarybnicka</v>
      </c>
      <c r="BB10" s="63">
        <f>VLOOKUP(L10,'Status Report'!B:Z,25,0)</f>
        <v>1</v>
      </c>
      <c r="BC10" s="63">
        <f t="shared" si="13"/>
        <v>3</v>
      </c>
      <c r="BF10">
        <f>VLOOKUP(L10,'Status Report'!B:CE,82,0)</f>
        <v>0</v>
      </c>
      <c r="BG10">
        <f>VLOOKUP(L10,'Status Report'!B:CF,83,0)</f>
        <v>0</v>
      </c>
      <c r="BH10">
        <f>VLOOKUP(L10,'Status Report'!B:CG,84,0)</f>
        <v>0</v>
      </c>
      <c r="BI10" t="s">
        <v>794</v>
      </c>
      <c r="BJ10" t="s">
        <v>795</v>
      </c>
      <c r="BM10" s="67">
        <f t="shared" si="14"/>
        <v>8</v>
      </c>
    </row>
    <row r="11" spans="1:65" x14ac:dyDescent="0.25">
      <c r="A11" s="68" t="str">
        <f>VLOOKUP(L11,'Status Report'!B:CB,79,0)</f>
        <v>Heineken</v>
      </c>
      <c r="C11">
        <v>26020989</v>
      </c>
      <c r="D11">
        <v>3091074</v>
      </c>
      <c r="E11" t="s">
        <v>792</v>
      </c>
      <c r="F11" t="s">
        <v>793</v>
      </c>
      <c r="G11" t="str">
        <f>VLOOKUP(D11,'[2]sold to'!$A:$H,8,0)</f>
        <v>Singapore</v>
      </c>
      <c r="H11" t="str">
        <f>VLOOKUP(D11,'[2]sold to'!$A:$I,9,0)</f>
        <v>ASIA Pacific</v>
      </c>
      <c r="K11">
        <v>100</v>
      </c>
      <c r="L11">
        <v>88024131</v>
      </c>
      <c r="M11" t="s">
        <v>796</v>
      </c>
      <c r="N11">
        <v>3</v>
      </c>
      <c r="P11" t="str">
        <f>VLOOKUP(L11,'Status Report'!B:AA,26,0)</f>
        <v>China</v>
      </c>
      <c r="Q11" t="str">
        <f>VLOOKUP(L11,'Status Report'!B:AB,27,0)</f>
        <v>Indoor signs</v>
      </c>
      <c r="R11">
        <f>VLOOKUP(L11,'Status Report'!B:X,23,0)</f>
        <v>250</v>
      </c>
      <c r="S11" t="str">
        <f>VLOOKUP(L11,'Status Report'!B:T,19,0)</f>
        <v>Dekkers Visual Communication B.v.</v>
      </c>
      <c r="T11" s="62" t="str">
        <f>VLOOKUP(L11,'Status Report'!B:E,4,0)</f>
        <v>From stock</v>
      </c>
      <c r="U11" s="19">
        <f>_xlfn.IFS(AI11="Den Bosch",VLOOKUP(L11,'Status Report'!B:AM,35,0),AI11="Yantian",VLOOKUP(L11,'Status Report'!B:AM,36,0),AI11="",IF(H11="Asia Pacific",VLOOKUP(L11,'Status Report'!B:AM,36,0),VLOOKUP(L11,'Status Report'!B:AM,35,0)),AI11="Direct shipment",IF(H11="Asia Pacific",VLOOKUP(L11,'Status Report'!B:AM,36,0),VLOOKUP(L11,'Status Report'!B:AM,35,0)))</f>
        <v>84.85</v>
      </c>
      <c r="V11" s="20">
        <f t="shared" si="0"/>
        <v>254.54999999999998</v>
      </c>
      <c r="W11" s="19">
        <f>_xlfn.IFS(AI11="Den Bosch",VLOOKUP(L11,'Status Report'!B:AM,37,0),AI11="Yantian",VLOOKUP(L11,'Status Report'!B:AM,38,0),AI11="",IF(H11="Asia Pacific",VLOOKUP(L11,'Status Report'!B:AM,38,0),VLOOKUP(L11,'Status Report'!B:AM,37,0)),AI11="Direct shipment",IF(H11="Asia Pacific",VLOOKUP(L11,'Status Report'!B:AM,38,0),VLOOKUP(L11,'Status Report'!B:AM,37,0)))</f>
        <v>84.85</v>
      </c>
      <c r="X11" s="20">
        <f t="shared" si="1"/>
        <v>254.54999999999998</v>
      </c>
      <c r="Y11" s="20">
        <f>_xlfn.IFS(AI11="Den Bosch",VLOOKUP(L11,'Status Report'!B:AO,39,0),AI11="Yantian",VLOOKUP(L11,'Status Report'!B:AO,40,0),AI11="",IF(H11="Asia Pacific",VLOOKUP(L11,'Status Report'!B:AO,40,0),VLOOKUP(L11,'Status Report'!B:AO,39,0)),AI11="Direct shipment",IF(H11="Asia Pacific",VLOOKUP(L11,'Status Report'!B:AO,40,0),VLOOKUP(L11,'Status Report'!B:AO,39,0)))</f>
        <v>0</v>
      </c>
      <c r="Z11" s="20">
        <f t="shared" si="2"/>
        <v>0</v>
      </c>
      <c r="AA11" s="20">
        <f t="shared" si="3"/>
        <v>254.54999999999998</v>
      </c>
      <c r="AB11" s="21">
        <f>_xlfn.IFS(AI11="Den Bosch",VLOOKUP(L11,'Status Report'!B:AM,33,0),AI11="Yantian",VLOOKUP(L11,'Status Report'!B:AM,34,0),AI11="",IF(H11="Asia Pacific",VLOOKUP(L11,'Status Report'!B:AM,34,0),VLOOKUP(L11,'Status Report'!B:AM,33,0)),AI11="Direct shipment",IF(H11="Asia Pacific",VLOOKUP(L11,'Status Report'!B:AM,34,0),VLOOKUP(L11,'Status Report'!B:AM,33,0)))</f>
        <v>73.381800000000013</v>
      </c>
      <c r="AC11" s="21">
        <f>VLOOKUP(L11,'Status Report'!B:CE,82,0)</f>
        <v>0</v>
      </c>
      <c r="AD11" s="21">
        <f t="shared" si="4"/>
        <v>73.381800000000013</v>
      </c>
      <c r="AE11" s="63">
        <f>VLOOKUP(L11,'Status Report'!B:W,20,0)</f>
        <v>68.5</v>
      </c>
      <c r="AF11" s="63">
        <f>VLOOKUP(L11,'Status Report'!B:W,21,0)</f>
        <v>23.5</v>
      </c>
      <c r="AG11" s="63">
        <f>VLOOKUP(L11,'Status Report'!B:W,22,0)</f>
        <v>10</v>
      </c>
      <c r="AH11" s="22">
        <f t="shared" si="5"/>
        <v>4.8292500000000002E-2</v>
      </c>
      <c r="AI11" t="s">
        <v>990</v>
      </c>
      <c r="AK11" s="63" t="str">
        <f>IFERROR(VLOOKUP(G11,ASEAN!A:A,1,0),0)</f>
        <v>Singapore</v>
      </c>
      <c r="AL11" s="63">
        <f>IFERROR(VLOOKUP(D11,'[3]customer specs'!$B$1:$D$65536,3,0),0)</f>
        <v>0</v>
      </c>
      <c r="AM11" s="64">
        <f t="shared" si="6"/>
        <v>0</v>
      </c>
      <c r="AN11" s="64">
        <f t="shared" si="7"/>
        <v>0</v>
      </c>
      <c r="AO11" s="63"/>
      <c r="AP11" s="63"/>
      <c r="AQ11" s="63" t="str">
        <f t="shared" si="8"/>
        <v>no</v>
      </c>
      <c r="AR11" s="20">
        <f t="shared" si="9"/>
        <v>220.14540000000005</v>
      </c>
      <c r="AS11" s="63"/>
      <c r="AT11" s="23">
        <f t="shared" si="10"/>
        <v>0.12</v>
      </c>
      <c r="AU11" s="65">
        <f t="shared" si="11"/>
        <v>83.388409090909107</v>
      </c>
      <c r="AV11" s="65"/>
      <c r="AW11" s="65">
        <f t="shared" si="12"/>
        <v>250.16522727272732</v>
      </c>
      <c r="AX11" s="65"/>
      <c r="AY11" s="63">
        <f>VLOOKUP(L11,'Status Report'!B:CF,81,0)</f>
        <v>0</v>
      </c>
      <c r="AZ11" s="63" t="str">
        <f>VLOOKUP(L11,'Status Report'!B:S,18,0)</f>
        <v>Ludmilla Zarybnicka</v>
      </c>
      <c r="BB11" s="63">
        <f>VLOOKUP(L11,'Status Report'!B:Z,25,0)</f>
        <v>1</v>
      </c>
      <c r="BC11" s="63">
        <f t="shared" si="13"/>
        <v>3</v>
      </c>
      <c r="BF11">
        <f>VLOOKUP(L11,'Status Report'!B:CE,82,0)</f>
        <v>0</v>
      </c>
      <c r="BG11">
        <f>VLOOKUP(L11,'Status Report'!B:CF,83,0)</f>
        <v>0</v>
      </c>
      <c r="BH11">
        <f>VLOOKUP(L11,'Status Report'!B:CG,84,0)</f>
        <v>0</v>
      </c>
      <c r="BI11" t="s">
        <v>794</v>
      </c>
      <c r="BJ11" t="s">
        <v>795</v>
      </c>
      <c r="BM11" s="67">
        <f t="shared" si="14"/>
        <v>57</v>
      </c>
    </row>
    <row r="12" spans="1:65" x14ac:dyDescent="0.25">
      <c r="A12" s="68" t="str">
        <f>VLOOKUP(L12,'Status Report'!B:CB,79,0)</f>
        <v>Heineken</v>
      </c>
      <c r="C12">
        <v>26020989</v>
      </c>
      <c r="D12">
        <v>3091074</v>
      </c>
      <c r="E12" t="s">
        <v>792</v>
      </c>
      <c r="F12" t="s">
        <v>793</v>
      </c>
      <c r="G12" t="str">
        <f>VLOOKUP(D12,'[2]sold to'!$A:$H,8,0)</f>
        <v>Singapore</v>
      </c>
      <c r="H12" t="str">
        <f>VLOOKUP(D12,'[2]sold to'!$A:$I,9,0)</f>
        <v>ASIA Pacific</v>
      </c>
      <c r="K12">
        <v>110</v>
      </c>
      <c r="L12">
        <v>88026403</v>
      </c>
      <c r="M12" t="s">
        <v>797</v>
      </c>
      <c r="N12">
        <v>2</v>
      </c>
      <c r="P12" t="str">
        <f>VLOOKUP(L12,'Status Report'!B:AA,26,0)</f>
        <v>China</v>
      </c>
      <c r="Q12" t="str">
        <f>VLOOKUP(L12,'Status Report'!B:AB,27,0)</f>
        <v>Textiles-Clothing</v>
      </c>
      <c r="R12">
        <f>VLOOKUP(L12,'Status Report'!B:X,23,0)</f>
        <v>200</v>
      </c>
      <c r="S12" t="str">
        <f>VLOOKUP(L12,'Status Report'!B:T,19,0)</f>
        <v>Promocean The Netherlands BV</v>
      </c>
      <c r="T12" s="62">
        <f>VLOOKUP(L12,'Status Report'!B:E,4,0)</f>
        <v>1</v>
      </c>
      <c r="U12" s="19">
        <f>_xlfn.IFS(AI12="Den Bosch",VLOOKUP(L12,'Status Report'!B:AM,35,0),AI12="Yantian",VLOOKUP(L12,'Status Report'!B:AM,36,0),AI12="",IF(H12="Asia Pacific",VLOOKUP(L12,'Status Report'!B:AM,36,0),VLOOKUP(L12,'Status Report'!B:AM,35,0)),AI12="Direct shipment",IF(H12="Asia Pacific",VLOOKUP(L12,'Status Report'!B:AM,36,0),VLOOKUP(L12,'Status Report'!B:AM,35,0)))</f>
        <v>54.75</v>
      </c>
      <c r="V12" s="20">
        <f t="shared" si="0"/>
        <v>109.5</v>
      </c>
      <c r="W12" s="19">
        <f>_xlfn.IFS(AI12="Den Bosch",VLOOKUP(L12,'Status Report'!B:AM,37,0),AI12="Yantian",VLOOKUP(L12,'Status Report'!B:AM,38,0),AI12="",IF(H12="Asia Pacific",VLOOKUP(L12,'Status Report'!B:AM,38,0),VLOOKUP(L12,'Status Report'!B:AM,37,0)),AI12="Direct shipment",IF(H12="Asia Pacific",VLOOKUP(L12,'Status Report'!B:AM,38,0),VLOOKUP(L12,'Status Report'!B:AM,37,0)))</f>
        <v>54.75</v>
      </c>
      <c r="X12" s="20">
        <f t="shared" si="1"/>
        <v>109.5</v>
      </c>
      <c r="Y12" s="20">
        <f>_xlfn.IFS(AI12="Den Bosch",VLOOKUP(L12,'Status Report'!B:AO,39,0),AI12="Yantian",VLOOKUP(L12,'Status Report'!B:AO,40,0),AI12="",IF(H12="Asia Pacific",VLOOKUP(L12,'Status Report'!B:AO,40,0),VLOOKUP(L12,'Status Report'!B:AO,39,0)),AI12="Direct shipment",IF(H12="Asia Pacific",VLOOKUP(L12,'Status Report'!B:AO,40,0),VLOOKUP(L12,'Status Report'!B:AO,39,0)))</f>
        <v>0</v>
      </c>
      <c r="Z12" s="20">
        <f t="shared" si="2"/>
        <v>0</v>
      </c>
      <c r="AA12" s="20">
        <f t="shared" si="3"/>
        <v>109.5</v>
      </c>
      <c r="AB12" s="21">
        <f>_xlfn.IFS(AI12="Den Bosch",VLOOKUP(L12,'Status Report'!B:AM,33,0),AI12="Yantian",VLOOKUP(L12,'Status Report'!B:AM,34,0),AI12="",IF(H12="Asia Pacific",VLOOKUP(L12,'Status Report'!B:AM,34,0),VLOOKUP(L12,'Status Report'!B:AM,33,0)),AI12="Direct shipment",IF(H12="Asia Pacific",VLOOKUP(L12,'Status Report'!B:AM,34,0),VLOOKUP(L12,'Status Report'!B:AM,33,0)))</f>
        <v>48.182809523809517</v>
      </c>
      <c r="AC12" s="21">
        <f>VLOOKUP(L12,'Status Report'!B:CE,82,0)</f>
        <v>0</v>
      </c>
      <c r="AD12" s="21">
        <f t="shared" si="4"/>
        <v>48.182809523809517</v>
      </c>
      <c r="AE12" s="63">
        <f>VLOOKUP(L12,'Status Report'!B:W,20,0)</f>
        <v>33</v>
      </c>
      <c r="AF12" s="63">
        <f>VLOOKUP(L12,'Status Report'!B:W,21,0)</f>
        <v>39</v>
      </c>
      <c r="AG12" s="63">
        <f>VLOOKUP(L12,'Status Report'!B:W,22,0)</f>
        <v>24</v>
      </c>
      <c r="AH12" s="22">
        <f t="shared" si="5"/>
        <v>6.1775999999999998E-2</v>
      </c>
      <c r="AK12" s="63" t="str">
        <f>IFERROR(VLOOKUP(G12,ASEAN!A:A,1,0),0)</f>
        <v>Singapore</v>
      </c>
      <c r="AL12" s="63">
        <f>IFERROR(VLOOKUP(D12,'[3]customer specs'!$B$1:$D$65536,3,0),0)</f>
        <v>0</v>
      </c>
      <c r="AM12" s="64">
        <f t="shared" si="6"/>
        <v>0</v>
      </c>
      <c r="AN12" s="64">
        <f t="shared" si="7"/>
        <v>0</v>
      </c>
      <c r="AO12" s="63"/>
      <c r="AP12" s="63"/>
      <c r="AQ12" s="63" t="str">
        <f t="shared" si="8"/>
        <v>no</v>
      </c>
      <c r="AR12" s="20">
        <f t="shared" si="9"/>
        <v>96.365619047619035</v>
      </c>
      <c r="AS12" s="63"/>
      <c r="AT12" s="23">
        <f t="shared" si="10"/>
        <v>0.12</v>
      </c>
      <c r="AU12" s="65">
        <f t="shared" si="11"/>
        <v>54.753192640692632</v>
      </c>
      <c r="AV12" s="65"/>
      <c r="AW12" s="65">
        <f t="shared" si="12"/>
        <v>109.50638528138526</v>
      </c>
      <c r="AX12" s="65"/>
      <c r="AY12" s="63">
        <f>VLOOKUP(L12,'Status Report'!B:CF,81,0)</f>
        <v>0</v>
      </c>
      <c r="AZ12" s="63" t="str">
        <f>VLOOKUP(L12,'Status Report'!B:S,18,0)</f>
        <v>Ellina Smirnova</v>
      </c>
      <c r="BB12" s="63">
        <f>VLOOKUP(L12,'Status Report'!B:Z,25,0)</f>
        <v>5</v>
      </c>
      <c r="BC12" s="63">
        <f t="shared" si="13"/>
        <v>10</v>
      </c>
      <c r="BF12">
        <f>VLOOKUP(L12,'Status Report'!B:CE,82,0)</f>
        <v>0</v>
      </c>
      <c r="BG12">
        <f>VLOOKUP(L12,'Status Report'!B:CF,83,0)</f>
        <v>0</v>
      </c>
      <c r="BH12">
        <f>VLOOKUP(L12,'Status Report'!B:CG,84,0)</f>
        <v>0</v>
      </c>
      <c r="BI12" t="s">
        <v>794</v>
      </c>
      <c r="BJ12" t="s">
        <v>795</v>
      </c>
      <c r="BM12" s="67">
        <f t="shared" si="14"/>
        <v>5</v>
      </c>
    </row>
    <row r="13" spans="1:65" x14ac:dyDescent="0.25">
      <c r="A13" s="68" t="str">
        <f>VLOOKUP(L13,'Status Report'!B:CB,79,0)</f>
        <v>Heineken</v>
      </c>
      <c r="C13">
        <v>26020989</v>
      </c>
      <c r="D13">
        <v>3091074</v>
      </c>
      <c r="E13" t="s">
        <v>792</v>
      </c>
      <c r="F13" t="s">
        <v>793</v>
      </c>
      <c r="G13" t="str">
        <f>VLOOKUP(D13,'[2]sold to'!$A:$H,8,0)</f>
        <v>Singapore</v>
      </c>
      <c r="H13" t="str">
        <f>VLOOKUP(D13,'[2]sold to'!$A:$I,9,0)</f>
        <v>ASIA Pacific</v>
      </c>
      <c r="K13">
        <v>120</v>
      </c>
      <c r="L13">
        <v>88016807</v>
      </c>
      <c r="M13" t="s">
        <v>80</v>
      </c>
      <c r="N13">
        <v>2</v>
      </c>
      <c r="P13" t="str">
        <f>VLOOKUP(L13,'Status Report'!B:AA,26,0)</f>
        <v>China</v>
      </c>
      <c r="Q13" t="str">
        <f>VLOOKUP(L13,'Status Report'!B:AB,27,0)</f>
        <v>Indoor signs</v>
      </c>
      <c r="R13">
        <f>VLOOKUP(L13,'Status Report'!B:X,23,0)</f>
        <v>100</v>
      </c>
      <c r="S13" t="str">
        <f>VLOOKUP(L13,'Status Report'!B:T,19,0)</f>
        <v>Dekkers Visual Communication B.v.</v>
      </c>
      <c r="T13" s="62">
        <f>VLOOKUP(L13,'Status Report'!B:E,4,0)</f>
        <v>3</v>
      </c>
      <c r="U13" s="19">
        <f>_xlfn.IFS(AI13="Den Bosch",VLOOKUP(L13,'Status Report'!B:AM,35,0),AI13="Yantian",VLOOKUP(L13,'Status Report'!B:AM,36,0),AI13="",IF(H13="Asia Pacific",VLOOKUP(L13,'Status Report'!B:AM,36,0),VLOOKUP(L13,'Status Report'!B:AM,35,0)),AI13="Direct shipment",IF(H13="Asia Pacific",VLOOKUP(L13,'Status Report'!B:AM,36,0),VLOOKUP(L13,'Status Report'!B:AM,35,0)))</f>
        <v>264.18</v>
      </c>
      <c r="V13" s="20">
        <f t="shared" si="0"/>
        <v>528.36</v>
      </c>
      <c r="W13" s="19">
        <f>_xlfn.IFS(AI13="Den Bosch",VLOOKUP(L13,'Status Report'!B:AM,37,0),AI13="Yantian",VLOOKUP(L13,'Status Report'!B:AM,38,0),AI13="",IF(H13="Asia Pacific",VLOOKUP(L13,'Status Report'!B:AM,38,0),VLOOKUP(L13,'Status Report'!B:AM,37,0)),AI13="Direct shipment",IF(H13="Asia Pacific",VLOOKUP(L13,'Status Report'!B:AM,38,0),VLOOKUP(L13,'Status Report'!B:AM,37,0)))</f>
        <v>264.18</v>
      </c>
      <c r="X13" s="20">
        <f t="shared" si="1"/>
        <v>528.36</v>
      </c>
      <c r="Y13" s="20">
        <f>_xlfn.IFS(AI13="Den Bosch",VLOOKUP(L13,'Status Report'!B:AO,39,0),AI13="Yantian",VLOOKUP(L13,'Status Report'!B:AO,40,0),AI13="",IF(H13="Asia Pacific",VLOOKUP(L13,'Status Report'!B:AO,40,0),VLOOKUP(L13,'Status Report'!B:AO,39,0)),AI13="Direct shipment",IF(H13="Asia Pacific",VLOOKUP(L13,'Status Report'!B:AO,40,0),VLOOKUP(L13,'Status Report'!B:AO,39,0)))</f>
        <v>0</v>
      </c>
      <c r="Z13" s="20">
        <f t="shared" si="2"/>
        <v>0</v>
      </c>
      <c r="AA13" s="20">
        <f t="shared" si="3"/>
        <v>528.36</v>
      </c>
      <c r="AB13" s="21">
        <f>_xlfn.IFS(AI13="Den Bosch",VLOOKUP(L13,'Status Report'!B:AM,33,0),AI13="Yantian",VLOOKUP(L13,'Status Report'!B:AM,34,0),AI13="",IF(H13="Asia Pacific",VLOOKUP(L13,'Status Report'!B:AM,34,0),VLOOKUP(L13,'Status Report'!B:AM,33,0)),AI13="Direct shipment",IF(H13="Asia Pacific",VLOOKUP(L13,'Status Report'!B:AM,34,0),VLOOKUP(L13,'Status Report'!B:AM,33,0)))</f>
        <v>228.46740000000003</v>
      </c>
      <c r="AC13" s="21">
        <f>VLOOKUP(L13,'Status Report'!B:CE,82,0)</f>
        <v>0</v>
      </c>
      <c r="AD13" s="21">
        <f t="shared" si="4"/>
        <v>228.46740000000003</v>
      </c>
      <c r="AE13" s="63">
        <f>VLOOKUP(L13,'Status Report'!B:W,20,0)</f>
        <v>141</v>
      </c>
      <c r="AF13" s="63">
        <f>VLOOKUP(L13,'Status Report'!B:W,21,0)</f>
        <v>58</v>
      </c>
      <c r="AG13" s="63">
        <f>VLOOKUP(L13,'Status Report'!B:W,22,0)</f>
        <v>12</v>
      </c>
      <c r="AH13" s="22">
        <f t="shared" si="5"/>
        <v>0.196272</v>
      </c>
      <c r="AI13" t="s">
        <v>990</v>
      </c>
      <c r="AK13" s="63" t="str">
        <f>IFERROR(VLOOKUP(G13,ASEAN!A:A,1,0),0)</f>
        <v>Singapore</v>
      </c>
      <c r="AL13" s="63">
        <f>IFERROR(VLOOKUP(D13,'[3]customer specs'!$B$1:$D$65536,3,0),0)</f>
        <v>0</v>
      </c>
      <c r="AM13" s="64">
        <f t="shared" si="6"/>
        <v>0</v>
      </c>
      <c r="AN13" s="64">
        <f t="shared" si="7"/>
        <v>0</v>
      </c>
      <c r="AO13" s="63"/>
      <c r="AP13" s="63"/>
      <c r="AQ13" s="63" t="str">
        <f t="shared" si="8"/>
        <v>no</v>
      </c>
      <c r="AR13" s="20">
        <f t="shared" si="9"/>
        <v>456.93480000000005</v>
      </c>
      <c r="AS13" s="63"/>
      <c r="AT13" s="23">
        <f t="shared" si="10"/>
        <v>0.12</v>
      </c>
      <c r="AU13" s="65">
        <f t="shared" si="11"/>
        <v>259.62204545454546</v>
      </c>
      <c r="AV13" s="65"/>
      <c r="AW13" s="65">
        <f t="shared" si="12"/>
        <v>519.24409090909091</v>
      </c>
      <c r="AX13" s="65"/>
      <c r="AY13" s="63">
        <f>VLOOKUP(L13,'Status Report'!B:CF,81,0)</f>
        <v>0</v>
      </c>
      <c r="AZ13" s="63" t="str">
        <f>VLOOKUP(L13,'Status Report'!B:S,18,0)</f>
        <v>Ludmilla Zarybnicka</v>
      </c>
      <c r="BB13" s="63">
        <f>VLOOKUP(L13,'Status Report'!B:Z,25,0)</f>
        <v>1</v>
      </c>
      <c r="BC13" s="63">
        <f t="shared" si="13"/>
        <v>2</v>
      </c>
      <c r="BF13">
        <f>VLOOKUP(L13,'Status Report'!B:CE,82,0)</f>
        <v>0</v>
      </c>
      <c r="BG13">
        <f>VLOOKUP(L13,'Status Report'!B:CF,83,0)</f>
        <v>0</v>
      </c>
      <c r="BH13">
        <f>VLOOKUP(L13,'Status Report'!B:CG,84,0)</f>
        <v>0</v>
      </c>
      <c r="BI13" t="s">
        <v>794</v>
      </c>
      <c r="BJ13" t="s">
        <v>795</v>
      </c>
      <c r="BM13" s="67">
        <f t="shared" si="14"/>
        <v>158</v>
      </c>
    </row>
    <row r="14" spans="1:65" x14ac:dyDescent="0.25">
      <c r="A14" s="68" t="str">
        <f>VLOOKUP(L14,'Status Report'!B:CB,79,0)</f>
        <v>Heineken</v>
      </c>
      <c r="C14">
        <v>26020989</v>
      </c>
      <c r="D14">
        <v>3091074</v>
      </c>
      <c r="E14" t="s">
        <v>792</v>
      </c>
      <c r="F14" t="s">
        <v>793</v>
      </c>
      <c r="G14" t="str">
        <f>VLOOKUP(D14,'[2]sold to'!$A:$H,8,0)</f>
        <v>Singapore</v>
      </c>
      <c r="H14" t="str">
        <f>VLOOKUP(D14,'[2]sold to'!$A:$I,9,0)</f>
        <v>ASIA Pacific</v>
      </c>
      <c r="K14">
        <v>130</v>
      </c>
      <c r="L14">
        <v>88023113</v>
      </c>
      <c r="M14" t="s">
        <v>798</v>
      </c>
      <c r="N14">
        <v>3</v>
      </c>
      <c r="P14" t="str">
        <f>VLOOKUP(L14,'Status Report'!B:AA,26,0)</f>
        <v>China</v>
      </c>
      <c r="Q14" t="str">
        <f>VLOOKUP(L14,'Status Report'!B:AB,27,0)</f>
        <v>Textiles-Clothing</v>
      </c>
      <c r="R14">
        <f>VLOOKUP(L14,'Status Report'!B:X,23,0)</f>
        <v>250</v>
      </c>
      <c r="S14" t="str">
        <f>VLOOKUP(L14,'Status Report'!B:T,19,0)</f>
        <v>Asian Sourcing Link</v>
      </c>
      <c r="T14" s="62">
        <f>VLOOKUP(L14,'Status Report'!B:E,4,0)</f>
        <v>3</v>
      </c>
      <c r="U14" s="19">
        <f>_xlfn.IFS(AI14="Den Bosch",VLOOKUP(L14,'Status Report'!B:AM,35,0),AI14="Yantian",VLOOKUP(L14,'Status Report'!B:AM,36,0),AI14="",IF(H14="Asia Pacific",VLOOKUP(L14,'Status Report'!B:AM,36,0),VLOOKUP(L14,'Status Report'!B:AM,35,0)),AI14="Direct shipment",IF(H14="Asia Pacific",VLOOKUP(L14,'Status Report'!B:AM,36,0),VLOOKUP(L14,'Status Report'!B:AM,35,0)))</f>
        <v>28.599999999999998</v>
      </c>
      <c r="V14" s="20">
        <f t="shared" si="0"/>
        <v>85.8</v>
      </c>
      <c r="W14" s="19">
        <f>_xlfn.IFS(AI14="Den Bosch",VLOOKUP(L14,'Status Report'!B:AM,37,0),AI14="Yantian",VLOOKUP(L14,'Status Report'!B:AM,38,0),AI14="",IF(H14="Asia Pacific",VLOOKUP(L14,'Status Report'!B:AM,38,0),VLOOKUP(L14,'Status Report'!B:AM,37,0)),AI14="Direct shipment",IF(H14="Asia Pacific",VLOOKUP(L14,'Status Report'!B:AM,38,0),VLOOKUP(L14,'Status Report'!B:AM,37,0)))</f>
        <v>28.599999999999998</v>
      </c>
      <c r="X14" s="20">
        <f t="shared" si="1"/>
        <v>85.8</v>
      </c>
      <c r="Y14" s="20">
        <f>_xlfn.IFS(AI14="Den Bosch",VLOOKUP(L14,'Status Report'!B:AO,39,0),AI14="Yantian",VLOOKUP(L14,'Status Report'!B:AO,40,0),AI14="",IF(H14="Asia Pacific",VLOOKUP(L14,'Status Report'!B:AO,40,0),VLOOKUP(L14,'Status Report'!B:AO,39,0)),AI14="Direct shipment",IF(H14="Asia Pacific",VLOOKUP(L14,'Status Report'!B:AO,40,0),VLOOKUP(L14,'Status Report'!B:AO,39,0)))</f>
        <v>0</v>
      </c>
      <c r="Z14" s="20">
        <f t="shared" si="2"/>
        <v>0</v>
      </c>
      <c r="AA14" s="20">
        <f t="shared" si="3"/>
        <v>85.8</v>
      </c>
      <c r="AB14" s="21">
        <f>_xlfn.IFS(AI14="Den Bosch",VLOOKUP(L14,'Status Report'!B:AM,33,0),AI14="Yantian",VLOOKUP(L14,'Status Report'!B:AM,34,0),AI14="",IF(H14="Asia Pacific",VLOOKUP(L14,'Status Report'!B:AM,34,0),VLOOKUP(L14,'Status Report'!B:AM,33,0)),AI14="Direct shipment",IF(H14="Asia Pacific",VLOOKUP(L14,'Status Report'!B:AM,34,0),VLOOKUP(L14,'Status Report'!B:AM,33,0)))</f>
        <v>24.920999999999999</v>
      </c>
      <c r="AC14" s="21">
        <f>VLOOKUP(L14,'Status Report'!B:CE,82,0)</f>
        <v>0</v>
      </c>
      <c r="AD14" s="21">
        <f t="shared" si="4"/>
        <v>24.920999999999999</v>
      </c>
      <c r="AE14" s="63">
        <f>VLOOKUP(L14,'Status Report'!B:W,20,0)</f>
        <v>22</v>
      </c>
      <c r="AF14" s="63">
        <f>VLOOKUP(L14,'Status Report'!B:W,21,0)</f>
        <v>21</v>
      </c>
      <c r="AG14" s="63">
        <f>VLOOKUP(L14,'Status Report'!B:W,22,0)</f>
        <v>30</v>
      </c>
      <c r="AH14" s="22">
        <f t="shared" si="5"/>
        <v>4.1579999999999999E-2</v>
      </c>
      <c r="AI14" t="s">
        <v>990</v>
      </c>
      <c r="AK14" s="63" t="str">
        <f>IFERROR(VLOOKUP(G14,ASEAN!A:A,1,0),0)</f>
        <v>Singapore</v>
      </c>
      <c r="AL14" s="63">
        <f>IFERROR(VLOOKUP(D14,'[3]customer specs'!$B$1:$D$65536,3,0),0)</f>
        <v>0</v>
      </c>
      <c r="AM14" s="64">
        <f t="shared" si="6"/>
        <v>0</v>
      </c>
      <c r="AN14" s="64">
        <f t="shared" si="7"/>
        <v>0</v>
      </c>
      <c r="AO14" s="63"/>
      <c r="AP14" s="63"/>
      <c r="AQ14" s="63" t="str">
        <f t="shared" si="8"/>
        <v>no</v>
      </c>
      <c r="AR14" s="20">
        <f t="shared" si="9"/>
        <v>74.763000000000005</v>
      </c>
      <c r="AS14" s="63"/>
      <c r="AT14" s="23">
        <f t="shared" si="10"/>
        <v>0.12</v>
      </c>
      <c r="AU14" s="65">
        <f t="shared" si="11"/>
        <v>28.319318181818183</v>
      </c>
      <c r="AV14" s="65"/>
      <c r="AW14" s="65">
        <f t="shared" si="12"/>
        <v>84.957954545454555</v>
      </c>
      <c r="AX14" s="65"/>
      <c r="AY14" s="63">
        <f>VLOOKUP(L14,'Status Report'!B:CF,81,0)</f>
        <v>0</v>
      </c>
      <c r="AZ14" s="63" t="str">
        <f>VLOOKUP(L14,'Status Report'!B:S,18,0)</f>
        <v>Ellina Smirnova</v>
      </c>
      <c r="BB14" s="63">
        <f>VLOOKUP(L14,'Status Report'!B:Z,25,0)</f>
        <v>10</v>
      </c>
      <c r="BC14" s="63">
        <f t="shared" si="13"/>
        <v>30</v>
      </c>
      <c r="BF14">
        <f>VLOOKUP(L14,'Status Report'!B:CE,82,0)</f>
        <v>0</v>
      </c>
      <c r="BG14">
        <f>VLOOKUP(L14,'Status Report'!B:CF,83,0)</f>
        <v>0</v>
      </c>
      <c r="BH14">
        <f>VLOOKUP(L14,'Status Report'!B:CG,84,0)</f>
        <v>0</v>
      </c>
      <c r="BI14" t="s">
        <v>794</v>
      </c>
      <c r="BJ14" t="s">
        <v>795</v>
      </c>
      <c r="BM14" s="67">
        <f t="shared" si="14"/>
        <v>264</v>
      </c>
    </row>
    <row r="15" spans="1:65" x14ac:dyDescent="0.25">
      <c r="A15" s="68" t="str">
        <f>VLOOKUP(L15,'Status Report'!B:CB,79,0)</f>
        <v>Heineken</v>
      </c>
      <c r="C15">
        <v>26020989</v>
      </c>
      <c r="D15">
        <v>3091074</v>
      </c>
      <c r="E15" t="s">
        <v>792</v>
      </c>
      <c r="F15" t="s">
        <v>793</v>
      </c>
      <c r="G15" t="str">
        <f>VLOOKUP(D15,'[2]sold to'!$A:$H,8,0)</f>
        <v>Singapore</v>
      </c>
      <c r="H15" t="str">
        <f>VLOOKUP(D15,'[2]sold to'!$A:$I,9,0)</f>
        <v>ASIA Pacific</v>
      </c>
      <c r="K15">
        <v>140</v>
      </c>
      <c r="L15">
        <v>88023298</v>
      </c>
      <c r="M15" t="s">
        <v>799</v>
      </c>
      <c r="N15">
        <v>1</v>
      </c>
      <c r="P15" t="str">
        <f>VLOOKUP(L15,'Status Report'!B:AA,26,0)</f>
        <v>China</v>
      </c>
      <c r="Q15" t="str">
        <f>VLOOKUP(L15,'Status Report'!B:AB,27,0)</f>
        <v>Premiums</v>
      </c>
      <c r="R15">
        <f>VLOOKUP(L15,'Status Report'!B:X,23,0)</f>
        <v>200</v>
      </c>
      <c r="S15" t="str">
        <f>VLOOKUP(L15,'Status Report'!B:T,19,0)</f>
        <v>Asian Sourcing Link</v>
      </c>
      <c r="T15" s="62">
        <f>VLOOKUP(L15,'Status Report'!B:E,4,0)</f>
        <v>3</v>
      </c>
      <c r="U15" s="19">
        <f>_xlfn.IFS(AI15="Den Bosch",VLOOKUP(L15,'Status Report'!B:AM,35,0),AI15="Yantian",VLOOKUP(L15,'Status Report'!B:AM,36,0),AI15="",IF(H15="Asia Pacific",VLOOKUP(L15,'Status Report'!B:AM,36,0),VLOOKUP(L15,'Status Report'!B:AM,35,0)),AI15="Direct shipment",IF(H15="Asia Pacific",VLOOKUP(L15,'Status Report'!B:AM,36,0),VLOOKUP(L15,'Status Report'!B:AM,35,0)))</f>
        <v>59.3</v>
      </c>
      <c r="V15" s="20">
        <f t="shared" si="0"/>
        <v>59.3</v>
      </c>
      <c r="W15" s="19">
        <f>_xlfn.IFS(AI15="Den Bosch",VLOOKUP(L15,'Status Report'!B:AM,37,0),AI15="Yantian",VLOOKUP(L15,'Status Report'!B:AM,38,0),AI15="",IF(H15="Asia Pacific",VLOOKUP(L15,'Status Report'!B:AM,38,0),VLOOKUP(L15,'Status Report'!B:AM,37,0)),AI15="Direct shipment",IF(H15="Asia Pacific",VLOOKUP(L15,'Status Report'!B:AM,38,0),VLOOKUP(L15,'Status Report'!B:AM,37,0)))</f>
        <v>59.3</v>
      </c>
      <c r="X15" s="20">
        <f t="shared" si="1"/>
        <v>59.3</v>
      </c>
      <c r="Y15" s="20">
        <f>_xlfn.IFS(AI15="Den Bosch",VLOOKUP(L15,'Status Report'!B:AO,39,0),AI15="Yantian",VLOOKUP(L15,'Status Report'!B:AO,40,0),AI15="",IF(H15="Asia Pacific",VLOOKUP(L15,'Status Report'!B:AO,40,0),VLOOKUP(L15,'Status Report'!B:AO,39,0)),AI15="Direct shipment",IF(H15="Asia Pacific",VLOOKUP(L15,'Status Report'!B:AO,40,0),VLOOKUP(L15,'Status Report'!B:AO,39,0)))</f>
        <v>0</v>
      </c>
      <c r="Z15" s="20">
        <f t="shared" si="2"/>
        <v>0</v>
      </c>
      <c r="AA15" s="20">
        <f t="shared" si="3"/>
        <v>59.3</v>
      </c>
      <c r="AB15" s="21">
        <f>_xlfn.IFS(AI15="Den Bosch",VLOOKUP(L15,'Status Report'!B:AM,33,0),AI15="Yantian",VLOOKUP(L15,'Status Report'!B:AM,34,0),AI15="",IF(H15="Asia Pacific",VLOOKUP(L15,'Status Report'!B:AM,34,0),VLOOKUP(L15,'Status Report'!B:AM,33,0)),AI15="Direct shipment",IF(H15="Asia Pacific",VLOOKUP(L15,'Status Report'!B:AM,34,0),VLOOKUP(L15,'Status Report'!B:AM,33,0)))</f>
        <v>57.000000000000007</v>
      </c>
      <c r="AC15" s="21">
        <f>VLOOKUP(L15,'Status Report'!B:CE,82,0)</f>
        <v>0</v>
      </c>
      <c r="AD15" s="21">
        <f t="shared" si="4"/>
        <v>57.000000000000007</v>
      </c>
      <c r="AE15" s="63">
        <f>VLOOKUP(L15,'Status Report'!B:W,20,0)</f>
        <v>27.5</v>
      </c>
      <c r="AF15" s="63">
        <f>VLOOKUP(L15,'Status Report'!B:W,21,0)</f>
        <v>26</v>
      </c>
      <c r="AG15" s="63">
        <f>VLOOKUP(L15,'Status Report'!B:W,22,0)</f>
        <v>30</v>
      </c>
      <c r="AH15" s="22">
        <f t="shared" si="5"/>
        <v>2.145E-2</v>
      </c>
      <c r="AI15" t="s">
        <v>990</v>
      </c>
      <c r="AK15" s="63" t="str">
        <f>IFERROR(VLOOKUP(G15,ASEAN!A:A,1,0),0)</f>
        <v>Singapore</v>
      </c>
      <c r="AL15" s="63">
        <f>IFERROR(VLOOKUP(D15,'[3]customer specs'!$B$1:$D$65536,3,0),0)</f>
        <v>0</v>
      </c>
      <c r="AM15" s="64">
        <f t="shared" si="6"/>
        <v>0</v>
      </c>
      <c r="AN15" s="64">
        <f t="shared" si="7"/>
        <v>0</v>
      </c>
      <c r="AO15" s="63"/>
      <c r="AP15" s="63"/>
      <c r="AQ15" s="63" t="str">
        <f t="shared" si="8"/>
        <v>no</v>
      </c>
      <c r="AR15" s="20">
        <f t="shared" si="9"/>
        <v>57.000000000000007</v>
      </c>
      <c r="AS15" s="63"/>
      <c r="AT15" s="23">
        <f t="shared" si="10"/>
        <v>0.12</v>
      </c>
      <c r="AU15" s="65">
        <f t="shared" si="11"/>
        <v>64.77272727272728</v>
      </c>
      <c r="AV15" s="65"/>
      <c r="AW15" s="65">
        <f t="shared" si="12"/>
        <v>64.77272727272728</v>
      </c>
      <c r="AX15" s="65"/>
      <c r="AY15" s="63">
        <f>VLOOKUP(L15,'Status Report'!B:CF,81,0)</f>
        <v>0</v>
      </c>
      <c r="AZ15" s="63" t="str">
        <f>VLOOKUP(L15,'Status Report'!B:S,18,0)</f>
        <v>Ellina Smirnova</v>
      </c>
      <c r="BB15" s="63">
        <f>VLOOKUP(L15,'Status Report'!B:Z,25,0)</f>
        <v>5</v>
      </c>
      <c r="BC15" s="63">
        <f t="shared" si="13"/>
        <v>5</v>
      </c>
      <c r="BF15">
        <f>VLOOKUP(L15,'Status Report'!B:CE,82,0)</f>
        <v>0</v>
      </c>
      <c r="BG15">
        <f>VLOOKUP(L15,'Status Report'!B:CF,83,0)</f>
        <v>0</v>
      </c>
      <c r="BH15">
        <f>VLOOKUP(L15,'Status Report'!B:CG,84,0)</f>
        <v>0</v>
      </c>
      <c r="BI15" t="s">
        <v>794</v>
      </c>
      <c r="BJ15" t="s">
        <v>795</v>
      </c>
      <c r="BM15" s="67">
        <f t="shared" si="14"/>
        <v>117</v>
      </c>
    </row>
    <row r="16" spans="1:65" x14ac:dyDescent="0.25">
      <c r="A16" s="68" t="str">
        <f>VLOOKUP(L16,'Status Report'!B:CB,79,0)</f>
        <v>Heineken</v>
      </c>
      <c r="C16">
        <v>26020989</v>
      </c>
      <c r="D16">
        <v>3091074</v>
      </c>
      <c r="E16" t="s">
        <v>792</v>
      </c>
      <c r="F16" t="s">
        <v>793</v>
      </c>
      <c r="G16" t="str">
        <f>VLOOKUP(D16,'[2]sold to'!$A:$H,8,0)</f>
        <v>Singapore</v>
      </c>
      <c r="H16" t="str">
        <f>VLOOKUP(D16,'[2]sold to'!$A:$I,9,0)</f>
        <v>ASIA Pacific</v>
      </c>
      <c r="K16">
        <v>150</v>
      </c>
      <c r="L16">
        <v>88023584</v>
      </c>
      <c r="M16" t="s">
        <v>137</v>
      </c>
      <c r="N16">
        <v>2</v>
      </c>
      <c r="P16" t="str">
        <f>VLOOKUP(L16,'Status Report'!B:AA,26,0)</f>
        <v>China</v>
      </c>
      <c r="Q16" t="str">
        <f>VLOOKUP(L16,'Status Report'!B:AB,27,0)</f>
        <v>Premiums</v>
      </c>
      <c r="R16">
        <f>VLOOKUP(L16,'Status Report'!B:X,23,0)</f>
        <v>100</v>
      </c>
      <c r="S16" t="str">
        <f>VLOOKUP(L16,'Status Report'!B:T,19,0)</f>
        <v>Asian Sourcing Link</v>
      </c>
      <c r="T16" s="62">
        <f>VLOOKUP(L16,'Status Report'!B:E,4,0)</f>
        <v>3</v>
      </c>
      <c r="U16" s="19">
        <f>_xlfn.IFS(AI16="Den Bosch",VLOOKUP(L16,'Status Report'!B:AM,35,0),AI16="Yantian",VLOOKUP(L16,'Status Report'!B:AM,36,0),AI16="",IF(H16="Asia Pacific",VLOOKUP(L16,'Status Report'!B:AM,36,0),VLOOKUP(L16,'Status Report'!B:AM,35,0)),AI16="Direct shipment",IF(H16="Asia Pacific",VLOOKUP(L16,'Status Report'!B:AM,36,0),VLOOKUP(L16,'Status Report'!B:AM,35,0)))</f>
        <v>18.5</v>
      </c>
      <c r="V16" s="20">
        <f t="shared" si="0"/>
        <v>37</v>
      </c>
      <c r="W16" s="19">
        <f>_xlfn.IFS(AI16="Den Bosch",VLOOKUP(L16,'Status Report'!B:AM,37,0),AI16="Yantian",VLOOKUP(L16,'Status Report'!B:AM,38,0),AI16="",IF(H16="Asia Pacific",VLOOKUP(L16,'Status Report'!B:AM,38,0),VLOOKUP(L16,'Status Report'!B:AM,37,0)),AI16="Direct shipment",IF(H16="Asia Pacific",VLOOKUP(L16,'Status Report'!B:AM,38,0),VLOOKUP(L16,'Status Report'!B:AM,37,0)))</f>
        <v>9</v>
      </c>
      <c r="X16" s="20">
        <f t="shared" si="1"/>
        <v>18</v>
      </c>
      <c r="Y16" s="20">
        <f>_xlfn.IFS(AI16="Den Bosch",VLOOKUP(L16,'Status Report'!B:AO,39,0),AI16="Yantian",VLOOKUP(L16,'Status Report'!B:AO,40,0),AI16="",IF(H16="Asia Pacific",VLOOKUP(L16,'Status Report'!B:AO,40,0),VLOOKUP(L16,'Status Report'!B:AO,39,0)),AI16="Direct shipment",IF(H16="Asia Pacific",VLOOKUP(L16,'Status Report'!B:AO,40,0),VLOOKUP(L16,'Status Report'!B:AO,39,0)))</f>
        <v>0</v>
      </c>
      <c r="Z16" s="20">
        <f t="shared" si="2"/>
        <v>0</v>
      </c>
      <c r="AA16" s="20">
        <f t="shared" si="3"/>
        <v>18</v>
      </c>
      <c r="AB16" s="21">
        <f>_xlfn.IFS(AI16="Den Bosch",VLOOKUP(L16,'Status Report'!B:AM,33,0),AI16="Yantian",VLOOKUP(L16,'Status Report'!B:AM,34,0),AI16="",IF(H16="Asia Pacific",VLOOKUP(L16,'Status Report'!B:AM,34,0),VLOOKUP(L16,'Status Report'!B:AM,33,0)),AI16="Direct shipment",IF(H16="Asia Pacific",VLOOKUP(L16,'Status Report'!B:AM,34,0),VLOOKUP(L16,'Status Report'!B:AM,33,0)))</f>
        <v>7.7520000000000007</v>
      </c>
      <c r="AC16" s="21">
        <f>VLOOKUP(L16,'Status Report'!B:CE,82,0)</f>
        <v>0</v>
      </c>
      <c r="AD16" s="21">
        <f t="shared" si="4"/>
        <v>7.7520000000000007</v>
      </c>
      <c r="AE16" s="63">
        <f>VLOOKUP(L16,'Status Report'!B:W,20,0)</f>
        <v>10</v>
      </c>
      <c r="AF16" s="63">
        <f>VLOOKUP(L16,'Status Report'!B:W,21,0)</f>
        <v>10</v>
      </c>
      <c r="AG16" s="63">
        <f>VLOOKUP(L16,'Status Report'!B:W,22,0)</f>
        <v>5</v>
      </c>
      <c r="AH16" s="22">
        <f t="shared" si="5"/>
        <v>1E-3</v>
      </c>
      <c r="AI16" t="s">
        <v>990</v>
      </c>
      <c r="AK16" s="63" t="str">
        <f>IFERROR(VLOOKUP(G16,ASEAN!A:A,1,0),0)</f>
        <v>Singapore</v>
      </c>
      <c r="AL16" s="63">
        <f>IFERROR(VLOOKUP(D16,'[3]customer specs'!$B$1:$D$65536,3,0),0)</f>
        <v>0</v>
      </c>
      <c r="AM16" s="64">
        <f t="shared" si="6"/>
        <v>19</v>
      </c>
      <c r="AN16" s="64">
        <f t="shared" si="7"/>
        <v>0</v>
      </c>
      <c r="AO16" s="63"/>
      <c r="AP16" s="63"/>
      <c r="AQ16" s="63" t="str">
        <f t="shared" si="8"/>
        <v>no</v>
      </c>
      <c r="AR16" s="20">
        <f t="shared" si="9"/>
        <v>15.504000000000001</v>
      </c>
      <c r="AS16" s="63"/>
      <c r="AT16" s="23">
        <f t="shared" si="10"/>
        <v>0.12</v>
      </c>
      <c r="AU16" s="65">
        <f t="shared" si="11"/>
        <v>8.8090909090909104</v>
      </c>
      <c r="AV16" s="65"/>
      <c r="AW16" s="65">
        <f t="shared" si="12"/>
        <v>17.618181818181821</v>
      </c>
      <c r="AX16" s="65"/>
      <c r="AY16" s="63">
        <f>VLOOKUP(L16,'Status Report'!B:CF,81,0)</f>
        <v>0</v>
      </c>
      <c r="AZ16" s="63" t="str">
        <f>VLOOKUP(L16,'Status Report'!B:S,18,0)</f>
        <v>Ellina Smirnova</v>
      </c>
      <c r="BB16" s="63">
        <f>VLOOKUP(L16,'Status Report'!B:Z,25,0)</f>
        <v>10</v>
      </c>
      <c r="BC16" s="63">
        <f t="shared" si="13"/>
        <v>20</v>
      </c>
      <c r="BF16">
        <f>VLOOKUP(L16,'Status Report'!B:CE,82,0)</f>
        <v>0</v>
      </c>
      <c r="BG16">
        <f>VLOOKUP(L16,'Status Report'!B:CF,83,0)</f>
        <v>0</v>
      </c>
      <c r="BH16">
        <f>VLOOKUP(L16,'Status Report'!B:CG,84,0)</f>
        <v>0</v>
      </c>
      <c r="BI16" t="s">
        <v>794</v>
      </c>
      <c r="BJ16" t="s">
        <v>795</v>
      </c>
      <c r="BM16" s="67">
        <f t="shared" si="14"/>
        <v>410</v>
      </c>
    </row>
    <row r="17" spans="1:65" x14ac:dyDescent="0.25">
      <c r="A17" s="68" t="str">
        <f>VLOOKUP(L17,'Status Report'!B:CB,79,0)</f>
        <v>Heineken</v>
      </c>
      <c r="C17">
        <v>26020989</v>
      </c>
      <c r="D17">
        <v>3091074</v>
      </c>
      <c r="E17" t="s">
        <v>792</v>
      </c>
      <c r="F17" t="s">
        <v>793</v>
      </c>
      <c r="G17" t="str">
        <f>VLOOKUP(D17,'[2]sold to'!$A:$H,8,0)</f>
        <v>Singapore</v>
      </c>
      <c r="H17" t="str">
        <f>VLOOKUP(D17,'[2]sold to'!$A:$I,9,0)</f>
        <v>ASIA Pacific</v>
      </c>
      <c r="K17">
        <v>160</v>
      </c>
      <c r="L17">
        <v>88023610</v>
      </c>
      <c r="M17" t="s">
        <v>298</v>
      </c>
      <c r="N17">
        <v>1</v>
      </c>
      <c r="P17" t="str">
        <f>VLOOKUP(L17,'Status Report'!B:AA,26,0)</f>
        <v>China</v>
      </c>
      <c r="Q17" t="str">
        <f>VLOOKUP(L17,'Status Report'!B:AB,27,0)</f>
        <v>Indoor signs</v>
      </c>
      <c r="R17">
        <f>VLOOKUP(L17,'Status Report'!B:X,23,0)</f>
        <v>250</v>
      </c>
      <c r="S17" t="str">
        <f>VLOOKUP(L17,'Status Report'!B:T,19,0)</f>
        <v>Dekkers Visual Communication B.v.</v>
      </c>
      <c r="T17" s="62">
        <f>VLOOKUP(L17,'Status Report'!B:E,4,0)</f>
        <v>1</v>
      </c>
      <c r="U17" s="19">
        <f>_xlfn.IFS(AI17="Den Bosch",VLOOKUP(L17,'Status Report'!B:AM,35,0),AI17="Yantian",VLOOKUP(L17,'Status Report'!B:AM,36,0),AI17="",IF(H17="Asia Pacific",VLOOKUP(L17,'Status Report'!B:AM,36,0),VLOOKUP(L17,'Status Report'!B:AM,35,0)),AI17="Direct shipment",IF(H17="Asia Pacific",VLOOKUP(L17,'Status Report'!B:AM,36,0),VLOOKUP(L17,'Status Report'!B:AM,35,0)))</f>
        <v>142.19999999999999</v>
      </c>
      <c r="V17" s="20">
        <f t="shared" si="0"/>
        <v>142.19999999999999</v>
      </c>
      <c r="W17" s="19">
        <f>_xlfn.IFS(AI17="Den Bosch",VLOOKUP(L17,'Status Report'!B:AM,37,0),AI17="Yantian",VLOOKUP(L17,'Status Report'!B:AM,38,0),AI17="",IF(H17="Asia Pacific",VLOOKUP(L17,'Status Report'!B:AM,38,0),VLOOKUP(L17,'Status Report'!B:AM,37,0)),AI17="Direct shipment",IF(H17="Asia Pacific",VLOOKUP(L17,'Status Report'!B:AM,38,0),VLOOKUP(L17,'Status Report'!B:AM,37,0)))</f>
        <v>142.19999999999999</v>
      </c>
      <c r="X17" s="20">
        <f t="shared" si="1"/>
        <v>142.19999999999999</v>
      </c>
      <c r="Y17" s="20">
        <f>_xlfn.IFS(AI17="Den Bosch",VLOOKUP(L17,'Status Report'!B:AO,39,0),AI17="Yantian",VLOOKUP(L17,'Status Report'!B:AO,40,0),AI17="",IF(H17="Asia Pacific",VLOOKUP(L17,'Status Report'!B:AO,40,0),VLOOKUP(L17,'Status Report'!B:AO,39,0)),AI17="Direct shipment",IF(H17="Asia Pacific",VLOOKUP(L17,'Status Report'!B:AO,40,0),VLOOKUP(L17,'Status Report'!B:AO,39,0)))</f>
        <v>0</v>
      </c>
      <c r="Z17" s="20">
        <f t="shared" si="2"/>
        <v>0</v>
      </c>
      <c r="AA17" s="20">
        <f t="shared" si="3"/>
        <v>142.19999999999999</v>
      </c>
      <c r="AB17" s="21">
        <f>_xlfn.IFS(AI17="Den Bosch",VLOOKUP(L17,'Status Report'!B:AM,33,0),AI17="Yantian",VLOOKUP(L17,'Status Report'!B:AM,34,0),AI17="",IF(H17="Asia Pacific",VLOOKUP(L17,'Status Report'!B:AM,34,0),VLOOKUP(L17,'Status Report'!B:AM,33,0)),AI17="Direct shipment",IF(H17="Asia Pacific",VLOOKUP(L17,'Status Report'!B:AM,34,0),VLOOKUP(L17,'Status Report'!B:AM,33,0)))</f>
        <v>125.14</v>
      </c>
      <c r="AC17" s="21">
        <f>VLOOKUP(L17,'Status Report'!B:CE,82,0)</f>
        <v>0</v>
      </c>
      <c r="AD17" s="21">
        <f t="shared" si="4"/>
        <v>125.14</v>
      </c>
      <c r="AE17" s="63">
        <f>VLOOKUP(L17,'Status Report'!B:W,20,0)</f>
        <v>63</v>
      </c>
      <c r="AF17" s="63">
        <f>VLOOKUP(L17,'Status Report'!B:W,21,0)</f>
        <v>63</v>
      </c>
      <c r="AG17" s="63">
        <f>VLOOKUP(L17,'Status Report'!B:W,22,0)</f>
        <v>12.5</v>
      </c>
      <c r="AH17" s="22">
        <f t="shared" si="5"/>
        <v>4.9612499999999997E-2</v>
      </c>
      <c r="AK17" s="63" t="str">
        <f>IFERROR(VLOOKUP(G17,ASEAN!A:A,1,0),0)</f>
        <v>Singapore</v>
      </c>
      <c r="AL17" s="63">
        <f>IFERROR(VLOOKUP(D17,'[3]customer specs'!$B$1:$D$65536,3,0),0)</f>
        <v>0</v>
      </c>
      <c r="AM17" s="64">
        <f t="shared" si="6"/>
        <v>0</v>
      </c>
      <c r="AN17" s="64">
        <f t="shared" si="7"/>
        <v>0</v>
      </c>
      <c r="AO17" s="63"/>
      <c r="AP17" s="63"/>
      <c r="AQ17" s="63" t="str">
        <f t="shared" si="8"/>
        <v>no</v>
      </c>
      <c r="AR17" s="20">
        <f t="shared" si="9"/>
        <v>125.14</v>
      </c>
      <c r="AS17" s="63"/>
      <c r="AT17" s="23">
        <f t="shared" si="10"/>
        <v>0.12</v>
      </c>
      <c r="AU17" s="65">
        <f t="shared" si="11"/>
        <v>142.20454545454547</v>
      </c>
      <c r="AV17" s="65"/>
      <c r="AW17" s="65">
        <f t="shared" si="12"/>
        <v>142.20454545454547</v>
      </c>
      <c r="AX17" s="65"/>
      <c r="AY17" s="63">
        <f>VLOOKUP(L17,'Status Report'!B:CF,81,0)</f>
        <v>0</v>
      </c>
      <c r="AZ17" s="63" t="str">
        <f>VLOOKUP(L17,'Status Report'!B:S,18,0)</f>
        <v>Ludmilla Zarybnicka</v>
      </c>
      <c r="BB17" s="63">
        <f>VLOOKUP(L17,'Status Report'!B:Z,25,0)</f>
        <v>1</v>
      </c>
      <c r="BC17" s="63">
        <f t="shared" si="13"/>
        <v>1</v>
      </c>
      <c r="BF17">
        <f>VLOOKUP(L17,'Status Report'!B:CE,82,0)</f>
        <v>0</v>
      </c>
      <c r="BG17">
        <f>VLOOKUP(L17,'Status Report'!B:CF,83,0)</f>
        <v>0</v>
      </c>
      <c r="BH17">
        <f>VLOOKUP(L17,'Status Report'!B:CG,84,0)</f>
        <v>0</v>
      </c>
      <c r="BI17" t="s">
        <v>794</v>
      </c>
      <c r="BJ17" t="s">
        <v>795</v>
      </c>
      <c r="BM17" s="67">
        <f t="shared" si="14"/>
        <v>7</v>
      </c>
    </row>
    <row r="18" spans="1:65" x14ac:dyDescent="0.25">
      <c r="A18" s="68" t="str">
        <f>VLOOKUP(L18,'Status Report'!B:CB,79,0)</f>
        <v>Heineken</v>
      </c>
      <c r="C18">
        <v>26020989</v>
      </c>
      <c r="D18">
        <v>3091074</v>
      </c>
      <c r="E18" t="s">
        <v>792</v>
      </c>
      <c r="F18" t="s">
        <v>793</v>
      </c>
      <c r="G18" t="str">
        <f>VLOOKUP(D18,'[2]sold to'!$A:$H,8,0)</f>
        <v>Singapore</v>
      </c>
      <c r="H18" t="str">
        <f>VLOOKUP(D18,'[2]sold to'!$A:$I,9,0)</f>
        <v>ASIA Pacific</v>
      </c>
      <c r="K18">
        <v>170</v>
      </c>
      <c r="L18">
        <v>88024596</v>
      </c>
      <c r="M18" t="s">
        <v>114</v>
      </c>
      <c r="N18">
        <v>2</v>
      </c>
      <c r="P18" t="str">
        <f>VLOOKUP(L18,'Status Report'!B:AA,26,0)</f>
        <v>China</v>
      </c>
      <c r="Q18" t="str">
        <f>VLOOKUP(L18,'Status Report'!B:AB,27,0)</f>
        <v>Openers / Sunglasses / Keyrings / Waiter knife</v>
      </c>
      <c r="R18">
        <f>VLOOKUP(L18,'Status Report'!B:X,23,0)</f>
        <v>40</v>
      </c>
      <c r="S18" t="str">
        <f>VLOOKUP(L18,'Status Report'!B:T,19,0)</f>
        <v>Asian Sourcing Link</v>
      </c>
      <c r="T18" s="62">
        <f>VLOOKUP(L18,'Status Report'!B:E,4,0)</f>
        <v>1</v>
      </c>
      <c r="U18" s="19">
        <f>_xlfn.IFS(AI18="Den Bosch",VLOOKUP(L18,'Status Report'!B:AM,35,0),AI18="Yantian",VLOOKUP(L18,'Status Report'!B:AM,36,0),AI18="",IF(H18="Asia Pacific",VLOOKUP(L18,'Status Report'!B:AM,36,0),VLOOKUP(L18,'Status Report'!B:AM,35,0)),AI18="Direct shipment",IF(H18="Asia Pacific",VLOOKUP(L18,'Status Report'!B:AM,36,0),VLOOKUP(L18,'Status Report'!B:AM,35,0)))</f>
        <v>103.4</v>
      </c>
      <c r="V18" s="20">
        <f t="shared" si="0"/>
        <v>206.8</v>
      </c>
      <c r="W18" s="19">
        <f>_xlfn.IFS(AI18="Den Bosch",VLOOKUP(L18,'Status Report'!B:AM,37,0),AI18="Yantian",VLOOKUP(L18,'Status Report'!B:AM,38,0),AI18="",IF(H18="Asia Pacific",VLOOKUP(L18,'Status Report'!B:AM,38,0),VLOOKUP(L18,'Status Report'!B:AM,37,0)),AI18="Direct shipment",IF(H18="Asia Pacific",VLOOKUP(L18,'Status Report'!B:AM,38,0),VLOOKUP(L18,'Status Report'!B:AM,37,0)))</f>
        <v>103.4</v>
      </c>
      <c r="X18" s="20">
        <f t="shared" si="1"/>
        <v>206.8</v>
      </c>
      <c r="Y18" s="20">
        <f>_xlfn.IFS(AI18="Den Bosch",VLOOKUP(L18,'Status Report'!B:AO,39,0),AI18="Yantian",VLOOKUP(L18,'Status Report'!B:AO,40,0),AI18="",IF(H18="Asia Pacific",VLOOKUP(L18,'Status Report'!B:AO,40,0),VLOOKUP(L18,'Status Report'!B:AO,39,0)),AI18="Direct shipment",IF(H18="Asia Pacific",VLOOKUP(L18,'Status Report'!B:AO,40,0),VLOOKUP(L18,'Status Report'!B:AO,39,0)))</f>
        <v>0</v>
      </c>
      <c r="Z18" s="20">
        <f t="shared" si="2"/>
        <v>0</v>
      </c>
      <c r="AA18" s="20">
        <f t="shared" si="3"/>
        <v>206.8</v>
      </c>
      <c r="AB18" s="21">
        <f>_xlfn.IFS(AI18="Den Bosch",VLOOKUP(L18,'Status Report'!B:AM,33,0),AI18="Yantian",VLOOKUP(L18,'Status Report'!B:AM,34,0),AI18="",IF(H18="Asia Pacific",VLOOKUP(L18,'Status Report'!B:AM,34,0),VLOOKUP(L18,'Status Report'!B:AM,33,0)),AI18="Direct shipment",IF(H18="Asia Pacific",VLOOKUP(L18,'Status Report'!B:AM,34,0),VLOOKUP(L18,'Status Report'!B:AM,33,0)))</f>
        <v>91</v>
      </c>
      <c r="AC18" s="21">
        <f>VLOOKUP(L18,'Status Report'!B:CE,82,0)</f>
        <v>0</v>
      </c>
      <c r="AD18" s="21">
        <f t="shared" si="4"/>
        <v>91</v>
      </c>
      <c r="AE18" s="63">
        <f>VLOOKUP(L18,'Status Report'!B:W,20,0)</f>
        <v>6</v>
      </c>
      <c r="AF18" s="63">
        <f>VLOOKUP(L18,'Status Report'!B:W,21,0)</f>
        <v>12</v>
      </c>
      <c r="AG18" s="63">
        <f>VLOOKUP(L18,'Status Report'!B:W,22,0)</f>
        <v>18</v>
      </c>
      <c r="AH18" s="22">
        <f t="shared" si="5"/>
        <v>2.5920000000000001E-3</v>
      </c>
      <c r="AK18" s="63" t="str">
        <f>IFERROR(VLOOKUP(G18,ASEAN!A:A,1,0),0)</f>
        <v>Singapore</v>
      </c>
      <c r="AL18" s="63">
        <f>IFERROR(VLOOKUP(D18,'[3]customer specs'!$B$1:$D$65536,3,0),0)</f>
        <v>0</v>
      </c>
      <c r="AM18" s="64">
        <f t="shared" si="6"/>
        <v>0</v>
      </c>
      <c r="AN18" s="64">
        <f t="shared" si="7"/>
        <v>0</v>
      </c>
      <c r="AO18" s="63"/>
      <c r="AP18" s="63"/>
      <c r="AQ18" s="63" t="str">
        <f t="shared" si="8"/>
        <v>no</v>
      </c>
      <c r="AR18" s="20">
        <f t="shared" si="9"/>
        <v>182</v>
      </c>
      <c r="AS18" s="63"/>
      <c r="AT18" s="23">
        <f t="shared" si="10"/>
        <v>0.12</v>
      </c>
      <c r="AU18" s="65">
        <f t="shared" si="11"/>
        <v>103.40909090909091</v>
      </c>
      <c r="AV18" s="65"/>
      <c r="AW18" s="65">
        <f t="shared" si="12"/>
        <v>206.81818181818181</v>
      </c>
      <c r="AX18" s="65"/>
      <c r="AY18" s="63">
        <f>VLOOKUP(L18,'Status Report'!B:CF,81,0)</f>
        <v>0</v>
      </c>
      <c r="AZ18" s="63" t="str">
        <f>VLOOKUP(L18,'Status Report'!B:S,18,0)</f>
        <v>Ellina Smirnova</v>
      </c>
      <c r="BB18" s="63">
        <f>VLOOKUP(L18,'Status Report'!B:Z,25,0)</f>
        <v>10</v>
      </c>
      <c r="BC18" s="63">
        <f t="shared" si="13"/>
        <v>20</v>
      </c>
      <c r="BF18">
        <f>VLOOKUP(L18,'Status Report'!B:CE,82,0)</f>
        <v>0</v>
      </c>
      <c r="BG18">
        <f>VLOOKUP(L18,'Status Report'!B:CF,83,0)</f>
        <v>0</v>
      </c>
      <c r="BH18">
        <f>VLOOKUP(L18,'Status Report'!B:CG,84,0)</f>
        <v>0</v>
      </c>
      <c r="BI18" t="s">
        <v>794</v>
      </c>
      <c r="BJ18" t="s">
        <v>795</v>
      </c>
      <c r="BM18" s="67">
        <f t="shared" si="14"/>
        <v>17</v>
      </c>
    </row>
    <row r="19" spans="1:65" x14ac:dyDescent="0.25">
      <c r="A19" s="68" t="str">
        <f>VLOOKUP(L19,'Status Report'!B:CB,79,0)</f>
        <v>Heineken</v>
      </c>
      <c r="C19">
        <v>26020989</v>
      </c>
      <c r="D19">
        <v>3091074</v>
      </c>
      <c r="E19" t="s">
        <v>792</v>
      </c>
      <c r="F19" t="s">
        <v>793</v>
      </c>
      <c r="G19" t="str">
        <f>VLOOKUP(D19,'[2]sold to'!$A:$H,8,0)</f>
        <v>Singapore</v>
      </c>
      <c r="H19" t="str">
        <f>VLOOKUP(D19,'[2]sold to'!$A:$I,9,0)</f>
        <v>ASIA Pacific</v>
      </c>
      <c r="K19">
        <v>180</v>
      </c>
      <c r="L19">
        <v>88024214</v>
      </c>
      <c r="M19" t="s">
        <v>144</v>
      </c>
      <c r="N19">
        <v>1</v>
      </c>
      <c r="P19" t="str">
        <f>VLOOKUP(L19,'Status Report'!B:AA,26,0)</f>
        <v>China</v>
      </c>
      <c r="Q19" t="str">
        <f>VLOOKUP(L19,'Status Report'!B:AB,27,0)</f>
        <v>Bar support</v>
      </c>
      <c r="R19">
        <f>VLOOKUP(L19,'Status Report'!B:X,23,0)</f>
        <v>42</v>
      </c>
      <c r="S19" t="str">
        <f>VLOOKUP(L19,'Status Report'!B:T,19,0)</f>
        <v>Asian Sourcing Link</v>
      </c>
      <c r="T19" s="62">
        <f>VLOOKUP(L19,'Status Report'!B:E,4,0)</f>
        <v>1</v>
      </c>
      <c r="U19" s="19">
        <f>_xlfn.IFS(AI19="Den Bosch",VLOOKUP(L19,'Status Report'!B:AM,35,0),AI19="Yantian",VLOOKUP(L19,'Status Report'!B:AM,36,0),AI19="",IF(H19="Asia Pacific",VLOOKUP(L19,'Status Report'!B:AM,36,0),VLOOKUP(L19,'Status Report'!B:AM,35,0)),AI19="Direct shipment",IF(H19="Asia Pacific",VLOOKUP(L19,'Status Report'!B:AM,36,0),VLOOKUP(L19,'Status Report'!B:AM,35,0)))</f>
        <v>340.92</v>
      </c>
      <c r="V19" s="20">
        <f t="shared" si="0"/>
        <v>340.92</v>
      </c>
      <c r="W19" s="19">
        <f>_xlfn.IFS(AI19="Den Bosch",VLOOKUP(L19,'Status Report'!B:AM,37,0),AI19="Yantian",VLOOKUP(L19,'Status Report'!B:AM,38,0),AI19="",IF(H19="Asia Pacific",VLOOKUP(L19,'Status Report'!B:AM,38,0),VLOOKUP(L19,'Status Report'!B:AM,37,0)),AI19="Direct shipment",IF(H19="Asia Pacific",VLOOKUP(L19,'Status Report'!B:AM,38,0),VLOOKUP(L19,'Status Report'!B:AM,37,0)))</f>
        <v>340.92</v>
      </c>
      <c r="X19" s="20">
        <f t="shared" si="1"/>
        <v>340.92</v>
      </c>
      <c r="Y19" s="20">
        <f>_xlfn.IFS(AI19="Den Bosch",VLOOKUP(L19,'Status Report'!B:AO,39,0),AI19="Yantian",VLOOKUP(L19,'Status Report'!B:AO,40,0),AI19="",IF(H19="Asia Pacific",VLOOKUP(L19,'Status Report'!B:AO,40,0),VLOOKUP(L19,'Status Report'!B:AO,39,0)),AI19="Direct shipment",IF(H19="Asia Pacific",VLOOKUP(L19,'Status Report'!B:AO,40,0),VLOOKUP(L19,'Status Report'!B:AO,39,0)))</f>
        <v>0</v>
      </c>
      <c r="Z19" s="20">
        <f t="shared" si="2"/>
        <v>0</v>
      </c>
      <c r="AA19" s="20">
        <f t="shared" si="3"/>
        <v>340.92</v>
      </c>
      <c r="AB19" s="21">
        <f>_xlfn.IFS(AI19="Den Bosch",VLOOKUP(L19,'Status Report'!B:AM,33,0),AI19="Yantian",VLOOKUP(L19,'Status Report'!B:AM,34,0),AI19="",IF(H19="Asia Pacific",VLOOKUP(L19,'Status Report'!B:AM,34,0),VLOOKUP(L19,'Status Report'!B:AM,33,0)),AI19="Direct shipment",IF(H19="Asia Pacific",VLOOKUP(L19,'Status Report'!B:AM,34,0),VLOOKUP(L19,'Status Report'!B:AM,33,0)))</f>
        <v>300</v>
      </c>
      <c r="AC19" s="21">
        <f>VLOOKUP(L19,'Status Report'!B:CE,82,0)</f>
        <v>0</v>
      </c>
      <c r="AD19" s="21">
        <f t="shared" si="4"/>
        <v>300</v>
      </c>
      <c r="AE19" s="63">
        <f>VLOOKUP(L19,'Status Report'!B:W,20,0)</f>
        <v>42</v>
      </c>
      <c r="AF19" s="63">
        <f>VLOOKUP(L19,'Status Report'!B:W,21,0)</f>
        <v>35</v>
      </c>
      <c r="AG19" s="63">
        <f>VLOOKUP(L19,'Status Report'!B:W,22,0)</f>
        <v>35</v>
      </c>
      <c r="AH19" s="22">
        <f t="shared" si="5"/>
        <v>5.1450000000000003E-2</v>
      </c>
      <c r="AK19" s="63" t="str">
        <f>IFERROR(VLOOKUP(G19,ASEAN!A:A,1,0),0)</f>
        <v>Singapore</v>
      </c>
      <c r="AL19" s="63">
        <f>IFERROR(VLOOKUP(D19,'[3]customer specs'!$B$1:$D$65536,3,0),0)</f>
        <v>0</v>
      </c>
      <c r="AM19" s="64">
        <f t="shared" si="6"/>
        <v>0</v>
      </c>
      <c r="AN19" s="64">
        <f t="shared" si="7"/>
        <v>0</v>
      </c>
      <c r="AO19" s="63"/>
      <c r="AP19" s="63"/>
      <c r="AQ19" s="63" t="str">
        <f t="shared" si="8"/>
        <v>no</v>
      </c>
      <c r="AR19" s="20">
        <f t="shared" si="9"/>
        <v>300</v>
      </c>
      <c r="AS19" s="63"/>
      <c r="AT19" s="23">
        <f t="shared" si="10"/>
        <v>0.12</v>
      </c>
      <c r="AU19" s="65">
        <f t="shared" si="11"/>
        <v>340.90909090909093</v>
      </c>
      <c r="AV19" s="65"/>
      <c r="AW19" s="65">
        <f t="shared" si="12"/>
        <v>340.90909090909093</v>
      </c>
      <c r="AX19" s="65"/>
      <c r="AY19" s="63">
        <f>VLOOKUP(L19,'Status Report'!B:CF,81,0)</f>
        <v>0</v>
      </c>
      <c r="AZ19" s="63" t="str">
        <f>VLOOKUP(L19,'Status Report'!B:S,18,0)</f>
        <v>Ellina Smirnova</v>
      </c>
      <c r="BB19" s="63">
        <f>VLOOKUP(L19,'Status Report'!B:Z,25,0)</f>
        <v>6</v>
      </c>
      <c r="BC19" s="63">
        <f t="shared" si="13"/>
        <v>6</v>
      </c>
      <c r="BF19">
        <f>VLOOKUP(L19,'Status Report'!B:CE,82,0)</f>
        <v>0</v>
      </c>
      <c r="BG19">
        <f>VLOOKUP(L19,'Status Report'!B:CF,83,0)</f>
        <v>0</v>
      </c>
      <c r="BH19">
        <f>VLOOKUP(L19,'Status Report'!B:CG,84,0)</f>
        <v>0</v>
      </c>
      <c r="BI19" t="s">
        <v>794</v>
      </c>
      <c r="BJ19" t="s">
        <v>795</v>
      </c>
      <c r="BM19" s="67">
        <f t="shared" si="14"/>
        <v>13</v>
      </c>
    </row>
    <row r="20" spans="1:65" x14ac:dyDescent="0.25">
      <c r="A20" s="68" t="str">
        <f>VLOOKUP(L20,'Status Report'!B:CB,79,0)</f>
        <v>Heineken</v>
      </c>
      <c r="C20">
        <v>26020989</v>
      </c>
      <c r="D20">
        <v>3091074</v>
      </c>
      <c r="E20" t="s">
        <v>792</v>
      </c>
      <c r="F20" t="s">
        <v>793</v>
      </c>
      <c r="G20" t="str">
        <f>VLOOKUP(D20,'[2]sold to'!$A:$H,8,0)</f>
        <v>Singapore</v>
      </c>
      <c r="H20" t="str">
        <f>VLOOKUP(D20,'[2]sold to'!$A:$I,9,0)</f>
        <v>ASIA Pacific</v>
      </c>
      <c r="K20">
        <v>190</v>
      </c>
      <c r="L20">
        <v>88024215</v>
      </c>
      <c r="M20" t="s">
        <v>146</v>
      </c>
      <c r="N20">
        <v>1</v>
      </c>
      <c r="P20" t="str">
        <f>VLOOKUP(L20,'Status Report'!B:AA,26,0)</f>
        <v>China</v>
      </c>
      <c r="Q20" t="str">
        <f>VLOOKUP(L20,'Status Report'!B:AB,27,0)</f>
        <v>Bar support</v>
      </c>
      <c r="R20">
        <f>VLOOKUP(L20,'Status Report'!B:X,23,0)</f>
        <v>63</v>
      </c>
      <c r="S20" t="str">
        <f>VLOOKUP(L20,'Status Report'!B:T,19,0)</f>
        <v>Asian Sourcing Link</v>
      </c>
      <c r="T20" s="62">
        <f>VLOOKUP(L20,'Status Report'!B:E,4,0)</f>
        <v>1</v>
      </c>
      <c r="U20" s="19">
        <f>_xlfn.IFS(AI20="Den Bosch",VLOOKUP(L20,'Status Report'!B:AM,35,0),AI20="Yantian",VLOOKUP(L20,'Status Report'!B:AM,36,0),AI20="",IF(H20="Asia Pacific",VLOOKUP(L20,'Status Report'!B:AM,36,0),VLOOKUP(L20,'Status Report'!B:AM,35,0)),AI20="Direct shipment",IF(H20="Asia Pacific",VLOOKUP(L20,'Status Report'!B:AM,36,0),VLOOKUP(L20,'Status Report'!B:AM,35,0)))</f>
        <v>286.36</v>
      </c>
      <c r="V20" s="20">
        <f t="shared" si="0"/>
        <v>286.36</v>
      </c>
      <c r="W20" s="19">
        <f>_xlfn.IFS(AI20="Den Bosch",VLOOKUP(L20,'Status Report'!B:AM,37,0),AI20="Yantian",VLOOKUP(L20,'Status Report'!B:AM,38,0),AI20="",IF(H20="Asia Pacific",VLOOKUP(L20,'Status Report'!B:AM,38,0),VLOOKUP(L20,'Status Report'!B:AM,37,0)),AI20="Direct shipment",IF(H20="Asia Pacific",VLOOKUP(L20,'Status Report'!B:AM,38,0),VLOOKUP(L20,'Status Report'!B:AM,37,0)))</f>
        <v>286.36</v>
      </c>
      <c r="X20" s="20">
        <f t="shared" si="1"/>
        <v>286.36</v>
      </c>
      <c r="Y20" s="20">
        <f>_xlfn.IFS(AI20="Den Bosch",VLOOKUP(L20,'Status Report'!B:AO,39,0),AI20="Yantian",VLOOKUP(L20,'Status Report'!B:AO,40,0),AI20="",IF(H20="Asia Pacific",VLOOKUP(L20,'Status Report'!B:AO,40,0),VLOOKUP(L20,'Status Report'!B:AO,39,0)),AI20="Direct shipment",IF(H20="Asia Pacific",VLOOKUP(L20,'Status Report'!B:AO,40,0),VLOOKUP(L20,'Status Report'!B:AO,39,0)))</f>
        <v>0</v>
      </c>
      <c r="Z20" s="20">
        <f t="shared" si="2"/>
        <v>0</v>
      </c>
      <c r="AA20" s="20">
        <f t="shared" si="3"/>
        <v>286.36</v>
      </c>
      <c r="AB20" s="21">
        <f>_xlfn.IFS(AI20="Den Bosch",VLOOKUP(L20,'Status Report'!B:AM,33,0),AI20="Yantian",VLOOKUP(L20,'Status Report'!B:AM,34,0),AI20="",IF(H20="Asia Pacific",VLOOKUP(L20,'Status Report'!B:AM,34,0),VLOOKUP(L20,'Status Report'!B:AM,33,0)),AI20="Direct shipment",IF(H20="Asia Pacific",VLOOKUP(L20,'Status Report'!B:AM,34,0),VLOOKUP(L20,'Status Report'!B:AM,33,0)))</f>
        <v>252</v>
      </c>
      <c r="AC20" s="21">
        <f>VLOOKUP(L20,'Status Report'!B:CE,82,0)</f>
        <v>0</v>
      </c>
      <c r="AD20" s="21">
        <f t="shared" si="4"/>
        <v>252</v>
      </c>
      <c r="AE20" s="63">
        <f>VLOOKUP(L20,'Status Report'!B:W,20,0)</f>
        <v>65</v>
      </c>
      <c r="AF20" s="63">
        <f>VLOOKUP(L20,'Status Report'!B:W,21,0)</f>
        <v>37</v>
      </c>
      <c r="AG20" s="63">
        <f>VLOOKUP(L20,'Status Report'!B:W,22,0)</f>
        <v>32</v>
      </c>
      <c r="AH20" s="22">
        <f t="shared" si="5"/>
        <v>7.6960000000000001E-2</v>
      </c>
      <c r="AK20" s="63" t="str">
        <f>IFERROR(VLOOKUP(G20,ASEAN!A:A,1,0),0)</f>
        <v>Singapore</v>
      </c>
      <c r="AL20" s="63">
        <f>IFERROR(VLOOKUP(D20,'[3]customer specs'!$B$1:$D$65536,3,0),0)</f>
        <v>0</v>
      </c>
      <c r="AM20" s="64">
        <f t="shared" si="6"/>
        <v>0</v>
      </c>
      <c r="AN20" s="64">
        <f t="shared" si="7"/>
        <v>0</v>
      </c>
      <c r="AO20" s="63"/>
      <c r="AP20" s="63"/>
      <c r="AQ20" s="63" t="str">
        <f t="shared" si="8"/>
        <v>no</v>
      </c>
      <c r="AR20" s="20">
        <f t="shared" si="9"/>
        <v>252</v>
      </c>
      <c r="AS20" s="63"/>
      <c r="AT20" s="23">
        <f t="shared" si="10"/>
        <v>0.12</v>
      </c>
      <c r="AU20" s="65">
        <f t="shared" si="11"/>
        <v>286.36363636363637</v>
      </c>
      <c r="AV20" s="65"/>
      <c r="AW20" s="65">
        <f t="shared" si="12"/>
        <v>286.36363636363637</v>
      </c>
      <c r="AX20" s="65"/>
      <c r="AY20" s="63">
        <f>VLOOKUP(L20,'Status Report'!B:CF,81,0)</f>
        <v>0</v>
      </c>
      <c r="AZ20" s="63" t="str">
        <f>VLOOKUP(L20,'Status Report'!B:S,18,0)</f>
        <v>Ellina Smirnova</v>
      </c>
      <c r="BB20" s="63">
        <f>VLOOKUP(L20,'Status Report'!B:Z,25,0)</f>
        <v>4</v>
      </c>
      <c r="BC20" s="63">
        <f t="shared" si="13"/>
        <v>4</v>
      </c>
      <c r="BF20">
        <f>VLOOKUP(L20,'Status Report'!B:CE,82,0)</f>
        <v>0</v>
      </c>
      <c r="BG20">
        <f>VLOOKUP(L20,'Status Report'!B:CF,83,0)</f>
        <v>0</v>
      </c>
      <c r="BH20">
        <f>VLOOKUP(L20,'Status Report'!B:CG,84,0)</f>
        <v>0</v>
      </c>
      <c r="BI20" t="s">
        <v>794</v>
      </c>
      <c r="BJ20" t="s">
        <v>795</v>
      </c>
      <c r="BM20" s="67">
        <f t="shared" si="14"/>
        <v>17</v>
      </c>
    </row>
    <row r="21" spans="1:65" x14ac:dyDescent="0.25">
      <c r="A21" s="68" t="str">
        <f>VLOOKUP(L21,'Status Report'!B:CB,79,0)</f>
        <v>Heineken</v>
      </c>
      <c r="C21">
        <v>26020989</v>
      </c>
      <c r="D21">
        <v>3091074</v>
      </c>
      <c r="E21" t="s">
        <v>792</v>
      </c>
      <c r="F21" t="s">
        <v>793</v>
      </c>
      <c r="G21" t="str">
        <f>VLOOKUP(D21,'[2]sold to'!$A:$H,8,0)</f>
        <v>Singapore</v>
      </c>
      <c r="H21" t="str">
        <f>VLOOKUP(D21,'[2]sold to'!$A:$I,9,0)</f>
        <v>ASIA Pacific</v>
      </c>
      <c r="K21">
        <v>200</v>
      </c>
      <c r="L21">
        <v>88024433</v>
      </c>
      <c r="M21" t="s">
        <v>210</v>
      </c>
      <c r="N21">
        <v>4</v>
      </c>
      <c r="P21" t="str">
        <f>VLOOKUP(L21,'Status Report'!B:AA,26,0)</f>
        <v>China</v>
      </c>
      <c r="Q21" t="str">
        <f>VLOOKUP(L21,'Status Report'!B:AB,27,0)</f>
        <v>Bar support</v>
      </c>
      <c r="R21">
        <f>VLOOKUP(L21,'Status Report'!B:X,23,0)</f>
        <v>500</v>
      </c>
      <c r="S21" t="str">
        <f>VLOOKUP(L21,'Status Report'!B:T,19,0)</f>
        <v>Asian Sourcing Link</v>
      </c>
      <c r="T21" s="62">
        <f>VLOOKUP(L21,'Status Report'!B:E,4,0)</f>
        <v>1</v>
      </c>
      <c r="U21" s="19">
        <f>_xlfn.IFS(AI21="Den Bosch",VLOOKUP(L21,'Status Report'!B:AM,35,0),AI21="Yantian",VLOOKUP(L21,'Status Report'!B:AM,36,0),AI21="",IF(H21="Asia Pacific",VLOOKUP(L21,'Status Report'!B:AM,36,0),VLOOKUP(L21,'Status Report'!B:AM,35,0)),AI21="Direct shipment",IF(H21="Asia Pacific",VLOOKUP(L21,'Status Report'!B:AM,36,0),VLOOKUP(L21,'Status Report'!B:AM,35,0)))</f>
        <v>20.82</v>
      </c>
      <c r="V21" s="20">
        <f t="shared" si="0"/>
        <v>83.28</v>
      </c>
      <c r="W21" s="19">
        <f>_xlfn.IFS(AI21="Den Bosch",VLOOKUP(L21,'Status Report'!B:AM,37,0),AI21="Yantian",VLOOKUP(L21,'Status Report'!B:AM,38,0),AI21="",IF(H21="Asia Pacific",VLOOKUP(L21,'Status Report'!B:AM,38,0),VLOOKUP(L21,'Status Report'!B:AM,37,0)),AI21="Direct shipment",IF(H21="Asia Pacific",VLOOKUP(L21,'Status Report'!B:AM,38,0),VLOOKUP(L21,'Status Report'!B:AM,37,0)))</f>
        <v>20.82</v>
      </c>
      <c r="X21" s="20">
        <f t="shared" si="1"/>
        <v>83.28</v>
      </c>
      <c r="Y21" s="20">
        <f>_xlfn.IFS(AI21="Den Bosch",VLOOKUP(L21,'Status Report'!B:AO,39,0),AI21="Yantian",VLOOKUP(L21,'Status Report'!B:AO,40,0),AI21="",IF(H21="Asia Pacific",VLOOKUP(L21,'Status Report'!B:AO,40,0),VLOOKUP(L21,'Status Report'!B:AO,39,0)),AI21="Direct shipment",IF(H21="Asia Pacific",VLOOKUP(L21,'Status Report'!B:AO,40,0),VLOOKUP(L21,'Status Report'!B:AO,39,0)))</f>
        <v>0</v>
      </c>
      <c r="Z21" s="20">
        <f t="shared" si="2"/>
        <v>0</v>
      </c>
      <c r="AA21" s="20">
        <f t="shared" si="3"/>
        <v>83.28</v>
      </c>
      <c r="AB21" s="21">
        <f>_xlfn.IFS(AI21="Den Bosch",VLOOKUP(L21,'Status Report'!B:AM,33,0),AI21="Yantian",VLOOKUP(L21,'Status Report'!B:AM,34,0),AI21="",IF(H21="Asia Pacific",VLOOKUP(L21,'Status Report'!B:AM,34,0),VLOOKUP(L21,'Status Report'!B:AM,33,0)),AI21="Direct shipment",IF(H21="Asia Pacific",VLOOKUP(L21,'Status Report'!B:AM,34,0),VLOOKUP(L21,'Status Report'!B:AM,33,0)))</f>
        <v>18.3</v>
      </c>
      <c r="AC21" s="21">
        <f>VLOOKUP(L21,'Status Report'!B:CE,82,0)</f>
        <v>0</v>
      </c>
      <c r="AD21" s="21">
        <f t="shared" si="4"/>
        <v>18.3</v>
      </c>
      <c r="AE21" s="63">
        <f>VLOOKUP(L21,'Status Report'!B:W,20,0)</f>
        <v>11</v>
      </c>
      <c r="AF21" s="63">
        <f>VLOOKUP(L21,'Status Report'!B:W,21,0)</f>
        <v>11</v>
      </c>
      <c r="AG21" s="63">
        <f>VLOOKUP(L21,'Status Report'!B:W,22,0)</f>
        <v>6</v>
      </c>
      <c r="AH21" s="22">
        <f t="shared" si="5"/>
        <v>2.9039999999999999E-3</v>
      </c>
      <c r="AK21" s="63" t="str">
        <f>IFERROR(VLOOKUP(G21,ASEAN!A:A,1,0),0)</f>
        <v>Singapore</v>
      </c>
      <c r="AL21" s="63">
        <f>IFERROR(VLOOKUP(D21,'[3]customer specs'!$B$1:$D$65536,3,0),0)</f>
        <v>0</v>
      </c>
      <c r="AM21" s="64">
        <f t="shared" si="6"/>
        <v>0</v>
      </c>
      <c r="AN21" s="64">
        <f t="shared" si="7"/>
        <v>0</v>
      </c>
      <c r="AO21" s="63"/>
      <c r="AP21" s="63"/>
      <c r="AQ21" s="63" t="str">
        <f t="shared" si="8"/>
        <v>no</v>
      </c>
      <c r="AR21" s="20">
        <f t="shared" si="9"/>
        <v>73.2</v>
      </c>
      <c r="AS21" s="63"/>
      <c r="AT21" s="23">
        <f t="shared" si="10"/>
        <v>0.12</v>
      </c>
      <c r="AU21" s="65">
        <f t="shared" si="11"/>
        <v>20.795454545454547</v>
      </c>
      <c r="AV21" s="65"/>
      <c r="AW21" s="65">
        <f t="shared" si="12"/>
        <v>83.181818181818187</v>
      </c>
      <c r="AX21" s="65"/>
      <c r="AY21" s="63">
        <f>VLOOKUP(L21,'Status Report'!B:CF,81,0)</f>
        <v>0</v>
      </c>
      <c r="AZ21" s="63" t="str">
        <f>VLOOKUP(L21,'Status Report'!B:S,18,0)</f>
        <v>Ellina Smirnova</v>
      </c>
      <c r="BB21" s="63">
        <f>VLOOKUP(L21,'Status Report'!B:Z,25,0)</f>
        <v>6</v>
      </c>
      <c r="BC21" s="63">
        <f t="shared" si="13"/>
        <v>24</v>
      </c>
      <c r="BF21">
        <f>VLOOKUP(L21,'Status Report'!B:CE,82,0)</f>
        <v>0</v>
      </c>
      <c r="BG21">
        <f>VLOOKUP(L21,'Status Report'!B:CF,83,0)</f>
        <v>0</v>
      </c>
      <c r="BH21">
        <f>VLOOKUP(L21,'Status Report'!B:CG,84,0)</f>
        <v>0</v>
      </c>
      <c r="BI21" t="s">
        <v>794</v>
      </c>
      <c r="BJ21" t="s">
        <v>795</v>
      </c>
      <c r="BM21" s="67">
        <f t="shared" si="14"/>
        <v>54</v>
      </c>
    </row>
    <row r="22" spans="1:65" x14ac:dyDescent="0.25">
      <c r="A22" s="68" t="str">
        <f>VLOOKUP(L22,'Status Report'!B:CB,79,0)</f>
        <v>Heineken</v>
      </c>
      <c r="C22">
        <v>26020989</v>
      </c>
      <c r="D22">
        <v>3091074</v>
      </c>
      <c r="E22" t="s">
        <v>792</v>
      </c>
      <c r="F22" t="s">
        <v>793</v>
      </c>
      <c r="G22" t="str">
        <f>VLOOKUP(D22,'[2]sold to'!$A:$H,8,0)</f>
        <v>Singapore</v>
      </c>
      <c r="H22" t="str">
        <f>VLOOKUP(D22,'[2]sold to'!$A:$I,9,0)</f>
        <v>ASIA Pacific</v>
      </c>
      <c r="K22">
        <v>210</v>
      </c>
      <c r="L22">
        <v>88027326</v>
      </c>
      <c r="M22" t="s">
        <v>800</v>
      </c>
      <c r="N22">
        <v>6</v>
      </c>
      <c r="P22" t="str">
        <f>VLOOKUP(L22,'Status Report'!B:AA,26,0)</f>
        <v>China</v>
      </c>
      <c r="Q22" t="str">
        <f>VLOOKUP(L22,'Status Report'!B:AB,27,0)</f>
        <v>Premiums</v>
      </c>
      <c r="R22">
        <f>VLOOKUP(L22,'Status Report'!B:X,23,0)</f>
        <v>200</v>
      </c>
      <c r="S22" t="str">
        <f>VLOOKUP(L22,'Status Report'!B:T,19,0)</f>
        <v>Miles Promocean</v>
      </c>
      <c r="T22" s="62">
        <f>VLOOKUP(L22,'Status Report'!B:E,4,0)</f>
        <v>1</v>
      </c>
      <c r="U22" s="19">
        <f>_xlfn.IFS(AI22="Den Bosch",VLOOKUP(L22,'Status Report'!B:AM,35,0),AI22="Yantian",VLOOKUP(L22,'Status Report'!B:AM,36,0),AI22="",IF(H22="Asia Pacific",VLOOKUP(L22,'Status Report'!B:AM,36,0),VLOOKUP(L22,'Status Report'!B:AM,35,0)),AI22="Direct shipment",IF(H22="Asia Pacific",VLOOKUP(L22,'Status Report'!B:AM,36,0),VLOOKUP(L22,'Status Report'!B:AM,35,0)))</f>
        <v>50.5</v>
      </c>
      <c r="V22" s="20">
        <f t="shared" si="0"/>
        <v>303</v>
      </c>
      <c r="W22" s="19">
        <f>_xlfn.IFS(AI22="Den Bosch",VLOOKUP(L22,'Status Report'!B:AM,37,0),AI22="Yantian",VLOOKUP(L22,'Status Report'!B:AM,38,0),AI22="",IF(H22="Asia Pacific",VLOOKUP(L22,'Status Report'!B:AM,38,0),VLOOKUP(L22,'Status Report'!B:AM,37,0)),AI22="Direct shipment",IF(H22="Asia Pacific",VLOOKUP(L22,'Status Report'!B:AM,38,0),VLOOKUP(L22,'Status Report'!B:AM,37,0)))</f>
        <v>50.5</v>
      </c>
      <c r="X22" s="20">
        <f t="shared" si="1"/>
        <v>303</v>
      </c>
      <c r="Y22" s="20">
        <f>_xlfn.IFS(AI22="Den Bosch",VLOOKUP(L22,'Status Report'!B:AO,39,0),AI22="Yantian",VLOOKUP(L22,'Status Report'!B:AO,40,0),AI22="",IF(H22="Asia Pacific",VLOOKUP(L22,'Status Report'!B:AO,40,0),VLOOKUP(L22,'Status Report'!B:AO,39,0)),AI22="Direct shipment",IF(H22="Asia Pacific",VLOOKUP(L22,'Status Report'!B:AO,40,0),VLOOKUP(L22,'Status Report'!B:AO,39,0)))</f>
        <v>0</v>
      </c>
      <c r="Z22" s="20">
        <f t="shared" si="2"/>
        <v>0</v>
      </c>
      <c r="AA22" s="20">
        <f t="shared" si="3"/>
        <v>303</v>
      </c>
      <c r="AB22" s="21">
        <f>_xlfn.IFS(AI22="Den Bosch",VLOOKUP(L22,'Status Report'!B:AM,33,0),AI22="Yantian",VLOOKUP(L22,'Status Report'!B:AM,34,0),AI22="",IF(H22="Asia Pacific",VLOOKUP(L22,'Status Report'!B:AM,34,0),VLOOKUP(L22,'Status Report'!B:AM,33,0)),AI22="Direct shipment",IF(H22="Asia Pacific",VLOOKUP(L22,'Status Report'!B:AM,34,0),VLOOKUP(L22,'Status Report'!B:AM,33,0)))</f>
        <v>44.44</v>
      </c>
      <c r="AC22" s="21">
        <f>VLOOKUP(L22,'Status Report'!B:CE,82,0)</f>
        <v>0</v>
      </c>
      <c r="AD22" s="21">
        <f t="shared" si="4"/>
        <v>44.44</v>
      </c>
      <c r="AE22" s="63">
        <f>VLOOKUP(L22,'Status Report'!B:W,20,0)</f>
        <v>19</v>
      </c>
      <c r="AF22" s="63">
        <f>VLOOKUP(L22,'Status Report'!B:W,21,0)</f>
        <v>15</v>
      </c>
      <c r="AG22" s="63">
        <f>VLOOKUP(L22,'Status Report'!B:W,22,0)</f>
        <v>28</v>
      </c>
      <c r="AH22" s="22">
        <f t="shared" si="5"/>
        <v>4.7879999999999999E-2</v>
      </c>
      <c r="AK22" s="63" t="str">
        <f>IFERROR(VLOOKUP(G22,ASEAN!A:A,1,0),0)</f>
        <v>Singapore</v>
      </c>
      <c r="AL22" s="63">
        <f>IFERROR(VLOOKUP(D22,'[3]customer specs'!$B$1:$D$65536,3,0),0)</f>
        <v>0</v>
      </c>
      <c r="AM22" s="64">
        <f t="shared" si="6"/>
        <v>0</v>
      </c>
      <c r="AN22" s="64">
        <f t="shared" si="7"/>
        <v>0</v>
      </c>
      <c r="AO22" s="63"/>
      <c r="AP22" s="63"/>
      <c r="AQ22" s="63" t="str">
        <f t="shared" si="8"/>
        <v>no</v>
      </c>
      <c r="AR22" s="20">
        <f t="shared" si="9"/>
        <v>266.64</v>
      </c>
      <c r="AS22" s="63"/>
      <c r="AT22" s="23">
        <f t="shared" si="10"/>
        <v>0.12</v>
      </c>
      <c r="AU22" s="65">
        <f t="shared" si="11"/>
        <v>50.5</v>
      </c>
      <c r="AV22" s="65"/>
      <c r="AW22" s="65">
        <f t="shared" si="12"/>
        <v>303</v>
      </c>
      <c r="AX22" s="65"/>
      <c r="AY22" s="63">
        <f>VLOOKUP(L22,'Status Report'!B:CF,81,0)</f>
        <v>0</v>
      </c>
      <c r="AZ22" s="63" t="str">
        <f>VLOOKUP(L22,'Status Report'!B:S,18,0)</f>
        <v xml:space="preserve">Konstantinos Zoupanos </v>
      </c>
      <c r="BB22" s="63">
        <f>VLOOKUP(L22,'Status Report'!B:Z,25,0)</f>
        <v>5</v>
      </c>
      <c r="BC22" s="63">
        <f t="shared" si="13"/>
        <v>30</v>
      </c>
      <c r="BF22">
        <f>VLOOKUP(L22,'Status Report'!B:CE,82,0)</f>
        <v>0</v>
      </c>
      <c r="BG22">
        <f>VLOOKUP(L22,'Status Report'!B:CF,83,0)</f>
        <v>0</v>
      </c>
      <c r="BH22">
        <f>VLOOKUP(L22,'Status Report'!B:CG,84,0)</f>
        <v>0</v>
      </c>
      <c r="BI22" t="s">
        <v>794</v>
      </c>
      <c r="BJ22" t="s">
        <v>795</v>
      </c>
      <c r="BM22" s="67">
        <f t="shared" si="14"/>
        <v>44</v>
      </c>
    </row>
    <row r="23" spans="1:65" x14ac:dyDescent="0.25">
      <c r="A23" s="68" t="str">
        <f>VLOOKUP(L23,'Status Report'!B:CB,79,0)</f>
        <v>Heineken - Brand Fashion</v>
      </c>
      <c r="C23">
        <v>26020990</v>
      </c>
      <c r="D23">
        <v>3090891</v>
      </c>
      <c r="E23" t="s">
        <v>801</v>
      </c>
      <c r="F23" t="s">
        <v>802</v>
      </c>
      <c r="G23" t="str">
        <f>VLOOKUP(D23,'[2]sold to'!$A:$H,8,0)</f>
        <v>Netherlands</v>
      </c>
      <c r="H23" t="str">
        <f>VLOOKUP(D23,'[2]sold to'!$A:$I,9,0)</f>
        <v>Europe</v>
      </c>
      <c r="K23">
        <v>10</v>
      </c>
      <c r="L23">
        <v>88027553</v>
      </c>
      <c r="M23" t="s">
        <v>709</v>
      </c>
      <c r="N23">
        <v>65</v>
      </c>
      <c r="P23" t="str">
        <f>VLOOKUP(L23,'Status Report'!B:AA,26,0)</f>
        <v>Tunisia</v>
      </c>
      <c r="Q23" t="str">
        <f>VLOOKUP(L23,'Status Report'!B:AB,27,0)</f>
        <v>Textiles-Clothing</v>
      </c>
      <c r="R23">
        <f>VLOOKUP(L23,'Status Report'!B:X,23,0)</f>
        <v>5</v>
      </c>
      <c r="S23" t="str">
        <f>VLOOKUP(L23,'Status Report'!B:T,19,0)</f>
        <v>ALBA specials</v>
      </c>
      <c r="T23" s="62">
        <f>VLOOKUP(L23,'Status Report'!B:E,4,0)</f>
        <v>3</v>
      </c>
      <c r="U23" s="19">
        <f>_xlfn.IFS(AI23="Den Bosch",VLOOKUP(L23,'Status Report'!B:AM,35,0),AI23="Yantian",VLOOKUP(L23,'Status Report'!B:AM,36,0),AI23="",IF(H23="Asia Pacific",VLOOKUP(L23,'Status Report'!B:AM,36,0),VLOOKUP(L23,'Status Report'!B:AM,35,0)),AI23="Direct shipment",IF(H23="Asia Pacific",VLOOKUP(L23,'Status Report'!B:AM,36,0),VLOOKUP(L23,'Status Report'!B:AM,35,0)))</f>
        <v>94.49</v>
      </c>
      <c r="V23" s="20">
        <f t="shared" si="0"/>
        <v>6141.8499999999995</v>
      </c>
      <c r="W23" s="19">
        <f>_xlfn.IFS(AI23="Den Bosch",VLOOKUP(L23,'Status Report'!B:AM,37,0),AI23="Yantian",VLOOKUP(L23,'Status Report'!B:AM,38,0),AI23="",IF(H23="Asia Pacific",VLOOKUP(L23,'Status Report'!B:AM,38,0),VLOOKUP(L23,'Status Report'!B:AM,37,0)),AI23="Direct shipment",IF(H23="Asia Pacific",VLOOKUP(L23,'Status Report'!B:AM,38,0),VLOOKUP(L23,'Status Report'!B:AM,37,0)))</f>
        <v>27.84</v>
      </c>
      <c r="X23" s="20">
        <f t="shared" si="1"/>
        <v>1809.6</v>
      </c>
      <c r="Y23" s="20">
        <f>_xlfn.IFS(AI23="Den Bosch",VLOOKUP(L23,'Status Report'!B:AO,39,0),AI23="Yantian",VLOOKUP(L23,'Status Report'!B:AO,40,0),AI23="",IF(H23="Asia Pacific",VLOOKUP(L23,'Status Report'!B:AO,40,0),VLOOKUP(L23,'Status Report'!B:AO,39,0)),AI23="Direct shipment",IF(H23="Asia Pacific",VLOOKUP(L23,'Status Report'!B:AO,40,0),VLOOKUP(L23,'Status Report'!B:AO,39,0)))</f>
        <v>0</v>
      </c>
      <c r="Z23" s="20">
        <f t="shared" si="2"/>
        <v>0</v>
      </c>
      <c r="AA23" s="20">
        <f t="shared" si="3"/>
        <v>1809.6</v>
      </c>
      <c r="AB23" s="21">
        <f>_xlfn.IFS(AI23="Den Bosch",VLOOKUP(L23,'Status Report'!B:AM,33,0),AI23="Yantian",VLOOKUP(L23,'Status Report'!B:AM,34,0),AI23="",IF(H23="Asia Pacific",VLOOKUP(L23,'Status Report'!B:AM,34,0),VLOOKUP(L23,'Status Report'!B:AM,33,0)),AI23="Direct shipment",IF(H23="Asia Pacific",VLOOKUP(L23,'Status Report'!B:AM,34,0),VLOOKUP(L23,'Status Report'!B:AM,33,0)))</f>
        <v>24.5</v>
      </c>
      <c r="AC23" s="21">
        <f>VLOOKUP(L23,'Status Report'!B:CE,82,0)</f>
        <v>0</v>
      </c>
      <c r="AD23" s="21">
        <f t="shared" si="4"/>
        <v>24.5</v>
      </c>
      <c r="AE23" s="63">
        <f>VLOOKUP(L23,'Status Report'!B:W,20,0)</f>
        <v>29</v>
      </c>
      <c r="AF23" s="63">
        <f>VLOOKUP(L23,'Status Report'!B:W,21,0)</f>
        <v>39</v>
      </c>
      <c r="AG23" s="63">
        <f>VLOOKUP(L23,'Status Report'!B:W,22,0)</f>
        <v>1.5</v>
      </c>
      <c r="AH23" s="22">
        <f t="shared" si="5"/>
        <v>0.1102725</v>
      </c>
      <c r="AI23" t="s">
        <v>990</v>
      </c>
      <c r="AK23" s="63">
        <f>IFERROR(VLOOKUP(G23,ASEAN!A:A,1,0),0)</f>
        <v>0</v>
      </c>
      <c r="AL23" s="63">
        <f>IFERROR(VLOOKUP(D23,'[3]customer specs'!$B$1:$D$65536,3,0),0)</f>
        <v>0</v>
      </c>
      <c r="AM23" s="64">
        <f t="shared" si="6"/>
        <v>4332.25</v>
      </c>
      <c r="AN23" s="64">
        <f t="shared" si="7"/>
        <v>0</v>
      </c>
      <c r="AO23" s="63"/>
      <c r="AP23" s="63"/>
      <c r="AQ23" s="63" t="str">
        <f t="shared" si="8"/>
        <v>yes</v>
      </c>
      <c r="AR23" s="20">
        <f t="shared" si="9"/>
        <v>1592.5</v>
      </c>
      <c r="AS23" s="63"/>
      <c r="AT23" s="23">
        <f t="shared" si="10"/>
        <v>0.12</v>
      </c>
      <c r="AU23" s="65">
        <f t="shared" si="11"/>
        <v>27.84090909090909</v>
      </c>
      <c r="AV23" s="65"/>
      <c r="AW23" s="65">
        <f t="shared" si="12"/>
        <v>1809.6590909090908</v>
      </c>
      <c r="AX23" s="65"/>
      <c r="AY23" s="63">
        <f>VLOOKUP(L23,'Status Report'!B:CF,81,0)</f>
        <v>0</v>
      </c>
      <c r="AZ23" s="63" t="str">
        <f>VLOOKUP(L23,'Status Report'!B:S,18,0)</f>
        <v>Mariana</v>
      </c>
      <c r="BB23" s="63">
        <f>VLOOKUP(L23,'Status Report'!B:Z,25,0)</f>
        <v>1</v>
      </c>
      <c r="BC23" s="63">
        <f t="shared" si="13"/>
        <v>65</v>
      </c>
      <c r="BF23">
        <f>VLOOKUP(L23,'Status Report'!B:CE,82,0)</f>
        <v>0</v>
      </c>
      <c r="BG23">
        <f>VLOOKUP(L23,'Status Report'!B:CF,83,0)</f>
        <v>0</v>
      </c>
      <c r="BH23">
        <f>VLOOKUP(L23,'Status Report'!B:CG,84,0)</f>
        <v>0</v>
      </c>
      <c r="BI23" t="s">
        <v>794</v>
      </c>
      <c r="BJ23" t="s">
        <v>795</v>
      </c>
      <c r="BM23" s="67">
        <f t="shared" si="14"/>
        <v>65</v>
      </c>
    </row>
    <row r="24" spans="1:65" x14ac:dyDescent="0.25">
      <c r="A24" s="68" t="str">
        <f>VLOOKUP(L24,'Status Report'!B:CB,79,0)</f>
        <v>Heineken - Brand Fashion</v>
      </c>
      <c r="C24">
        <v>26020990</v>
      </c>
      <c r="D24">
        <v>3090891</v>
      </c>
      <c r="E24" t="s">
        <v>801</v>
      </c>
      <c r="F24" t="s">
        <v>802</v>
      </c>
      <c r="G24" t="str">
        <f>VLOOKUP(D24,'[2]sold to'!$A:$H,8,0)</f>
        <v>Netherlands</v>
      </c>
      <c r="H24" t="str">
        <f>VLOOKUP(D24,'[2]sold to'!$A:$I,9,0)</f>
        <v>Europe</v>
      </c>
      <c r="K24">
        <v>20</v>
      </c>
      <c r="L24">
        <v>88027554</v>
      </c>
      <c r="M24" t="s">
        <v>710</v>
      </c>
      <c r="N24">
        <v>150</v>
      </c>
      <c r="P24" t="str">
        <f>VLOOKUP(L24,'Status Report'!B:AA,26,0)</f>
        <v>Tunisia</v>
      </c>
      <c r="Q24" t="str">
        <f>VLOOKUP(L24,'Status Report'!B:AB,27,0)</f>
        <v>Textiles-Clothing</v>
      </c>
      <c r="R24">
        <f>VLOOKUP(L24,'Status Report'!B:X,23,0)</f>
        <v>5</v>
      </c>
      <c r="S24" t="str">
        <f>VLOOKUP(L24,'Status Report'!B:T,19,0)</f>
        <v>ALBA specials</v>
      </c>
      <c r="T24" s="62">
        <f>VLOOKUP(L24,'Status Report'!B:E,4,0)</f>
        <v>3</v>
      </c>
      <c r="U24" s="19">
        <f>_xlfn.IFS(AI24="Den Bosch",VLOOKUP(L24,'Status Report'!B:AM,35,0),AI24="Yantian",VLOOKUP(L24,'Status Report'!B:AM,36,0),AI24="",IF(H24="Asia Pacific",VLOOKUP(L24,'Status Report'!B:AM,36,0),VLOOKUP(L24,'Status Report'!B:AM,35,0)),AI24="Direct shipment",IF(H24="Asia Pacific",VLOOKUP(L24,'Status Report'!B:AM,36,0),VLOOKUP(L24,'Status Report'!B:AM,35,0)))</f>
        <v>94.49</v>
      </c>
      <c r="V24" s="20">
        <f t="shared" si="0"/>
        <v>14173.5</v>
      </c>
      <c r="W24" s="19">
        <f>_xlfn.IFS(AI24="Den Bosch",VLOOKUP(L24,'Status Report'!B:AM,37,0),AI24="Yantian",VLOOKUP(L24,'Status Report'!B:AM,38,0),AI24="",IF(H24="Asia Pacific",VLOOKUP(L24,'Status Report'!B:AM,38,0),VLOOKUP(L24,'Status Report'!B:AM,37,0)),AI24="Direct shipment",IF(H24="Asia Pacific",VLOOKUP(L24,'Status Report'!B:AM,38,0),VLOOKUP(L24,'Status Report'!B:AM,37,0)))</f>
        <v>27.84</v>
      </c>
      <c r="X24" s="20">
        <f t="shared" si="1"/>
        <v>4176</v>
      </c>
      <c r="Y24" s="20">
        <f>_xlfn.IFS(AI24="Den Bosch",VLOOKUP(L24,'Status Report'!B:AO,39,0),AI24="Yantian",VLOOKUP(L24,'Status Report'!B:AO,40,0),AI24="",IF(H24="Asia Pacific",VLOOKUP(L24,'Status Report'!B:AO,40,0),VLOOKUP(L24,'Status Report'!B:AO,39,0)),AI24="Direct shipment",IF(H24="Asia Pacific",VLOOKUP(L24,'Status Report'!B:AO,40,0),VLOOKUP(L24,'Status Report'!B:AO,39,0)))</f>
        <v>0</v>
      </c>
      <c r="Z24" s="20">
        <f t="shared" si="2"/>
        <v>0</v>
      </c>
      <c r="AA24" s="20">
        <f t="shared" si="3"/>
        <v>4176</v>
      </c>
      <c r="AB24" s="21">
        <f>_xlfn.IFS(AI24="Den Bosch",VLOOKUP(L24,'Status Report'!B:AM,33,0),AI24="Yantian",VLOOKUP(L24,'Status Report'!B:AM,34,0),AI24="",IF(H24="Asia Pacific",VLOOKUP(L24,'Status Report'!B:AM,34,0),VLOOKUP(L24,'Status Report'!B:AM,33,0)),AI24="Direct shipment",IF(H24="Asia Pacific",VLOOKUP(L24,'Status Report'!B:AM,34,0),VLOOKUP(L24,'Status Report'!B:AM,33,0)))</f>
        <v>24.5</v>
      </c>
      <c r="AC24" s="21">
        <f>VLOOKUP(L24,'Status Report'!B:CE,82,0)</f>
        <v>0</v>
      </c>
      <c r="AD24" s="21">
        <f t="shared" si="4"/>
        <v>24.5</v>
      </c>
      <c r="AE24" s="63">
        <f>VLOOKUP(L24,'Status Report'!B:W,20,0)</f>
        <v>29</v>
      </c>
      <c r="AF24" s="63">
        <f>VLOOKUP(L24,'Status Report'!B:W,21,0)</f>
        <v>39</v>
      </c>
      <c r="AG24" s="63">
        <f>VLOOKUP(L24,'Status Report'!B:W,22,0)</f>
        <v>1.5</v>
      </c>
      <c r="AH24" s="22">
        <f t="shared" si="5"/>
        <v>0.25447500000000001</v>
      </c>
      <c r="AI24" t="s">
        <v>990</v>
      </c>
      <c r="AK24" s="63">
        <f>IFERROR(VLOOKUP(G24,ASEAN!A:A,1,0),0)</f>
        <v>0</v>
      </c>
      <c r="AL24" s="63">
        <f>IFERROR(VLOOKUP(D24,'[3]customer specs'!$B$1:$D$65536,3,0),0)</f>
        <v>0</v>
      </c>
      <c r="AM24" s="64">
        <f t="shared" si="6"/>
        <v>9997.5</v>
      </c>
      <c r="AN24" s="64">
        <f t="shared" si="7"/>
        <v>0</v>
      </c>
      <c r="AO24" s="63"/>
      <c r="AP24" s="63"/>
      <c r="AQ24" s="63" t="str">
        <f t="shared" si="8"/>
        <v>yes</v>
      </c>
      <c r="AR24" s="20">
        <f t="shared" si="9"/>
        <v>3675</v>
      </c>
      <c r="AS24" s="63"/>
      <c r="AT24" s="23">
        <f t="shared" si="10"/>
        <v>0.12</v>
      </c>
      <c r="AU24" s="65">
        <f t="shared" si="11"/>
        <v>27.84090909090909</v>
      </c>
      <c r="AV24" s="65"/>
      <c r="AW24" s="65">
        <f t="shared" si="12"/>
        <v>4176.1363636363631</v>
      </c>
      <c r="AX24" s="65"/>
      <c r="AY24" s="63">
        <f>VLOOKUP(L24,'Status Report'!B:CF,81,0)</f>
        <v>0</v>
      </c>
      <c r="AZ24" s="63" t="str">
        <f>VLOOKUP(L24,'Status Report'!B:S,18,0)</f>
        <v>Mariana</v>
      </c>
      <c r="BB24" s="63">
        <f>VLOOKUP(L24,'Status Report'!B:Z,25,0)</f>
        <v>1</v>
      </c>
      <c r="BC24" s="63">
        <f t="shared" si="13"/>
        <v>150</v>
      </c>
      <c r="BF24">
        <f>VLOOKUP(L24,'Status Report'!B:CE,82,0)</f>
        <v>0</v>
      </c>
      <c r="BG24">
        <f>VLOOKUP(L24,'Status Report'!B:CF,83,0)</f>
        <v>0</v>
      </c>
      <c r="BH24">
        <f>VLOOKUP(L24,'Status Report'!B:CG,84,0)</f>
        <v>0</v>
      </c>
      <c r="BI24" t="s">
        <v>794</v>
      </c>
      <c r="BJ24" t="s">
        <v>795</v>
      </c>
      <c r="BM24" s="67">
        <f t="shared" si="14"/>
        <v>150</v>
      </c>
    </row>
    <row r="25" spans="1:65" x14ac:dyDescent="0.25">
      <c r="A25" s="68" t="str">
        <f>VLOOKUP(L25,'Status Report'!B:CB,79,0)</f>
        <v>Heineken - Brand Fashion</v>
      </c>
      <c r="C25">
        <v>26020990</v>
      </c>
      <c r="D25">
        <v>3090891</v>
      </c>
      <c r="E25" t="s">
        <v>801</v>
      </c>
      <c r="F25" t="s">
        <v>802</v>
      </c>
      <c r="G25" t="str">
        <f>VLOOKUP(D25,'[2]sold to'!$A:$H,8,0)</f>
        <v>Netherlands</v>
      </c>
      <c r="H25" t="str">
        <f>VLOOKUP(D25,'[2]sold to'!$A:$I,9,0)</f>
        <v>Europe</v>
      </c>
      <c r="K25">
        <v>30</v>
      </c>
      <c r="L25">
        <v>88027555</v>
      </c>
      <c r="M25" t="s">
        <v>711</v>
      </c>
      <c r="N25">
        <v>150</v>
      </c>
      <c r="P25" t="str">
        <f>VLOOKUP(L25,'Status Report'!B:AA,26,0)</f>
        <v>Tunisia</v>
      </c>
      <c r="Q25" t="str">
        <f>VLOOKUP(L25,'Status Report'!B:AB,27,0)</f>
        <v>Textiles-Clothing</v>
      </c>
      <c r="R25">
        <f>VLOOKUP(L25,'Status Report'!B:X,23,0)</f>
        <v>5</v>
      </c>
      <c r="S25" t="str">
        <f>VLOOKUP(L25,'Status Report'!B:T,19,0)</f>
        <v>ALBA specials</v>
      </c>
      <c r="T25" s="62">
        <f>VLOOKUP(L25,'Status Report'!B:E,4,0)</f>
        <v>3</v>
      </c>
      <c r="U25" s="19">
        <f>_xlfn.IFS(AI25="Den Bosch",VLOOKUP(L25,'Status Report'!B:AM,35,0),AI25="Yantian",VLOOKUP(L25,'Status Report'!B:AM,36,0),AI25="",IF(H25="Asia Pacific",VLOOKUP(L25,'Status Report'!B:AM,36,0),VLOOKUP(L25,'Status Report'!B:AM,35,0)),AI25="Direct shipment",IF(H25="Asia Pacific",VLOOKUP(L25,'Status Report'!B:AM,36,0),VLOOKUP(L25,'Status Report'!B:AM,35,0)))</f>
        <v>94.49</v>
      </c>
      <c r="V25" s="20">
        <f t="shared" si="0"/>
        <v>14173.5</v>
      </c>
      <c r="W25" s="19">
        <f>_xlfn.IFS(AI25="Den Bosch",VLOOKUP(L25,'Status Report'!B:AM,37,0),AI25="Yantian",VLOOKUP(L25,'Status Report'!B:AM,38,0),AI25="",IF(H25="Asia Pacific",VLOOKUP(L25,'Status Report'!B:AM,38,0),VLOOKUP(L25,'Status Report'!B:AM,37,0)),AI25="Direct shipment",IF(H25="Asia Pacific",VLOOKUP(L25,'Status Report'!B:AM,38,0),VLOOKUP(L25,'Status Report'!B:AM,37,0)))</f>
        <v>27.84</v>
      </c>
      <c r="X25" s="20">
        <f t="shared" si="1"/>
        <v>4176</v>
      </c>
      <c r="Y25" s="20">
        <f>_xlfn.IFS(AI25="Den Bosch",VLOOKUP(L25,'Status Report'!B:AO,39,0),AI25="Yantian",VLOOKUP(L25,'Status Report'!B:AO,40,0),AI25="",IF(H25="Asia Pacific",VLOOKUP(L25,'Status Report'!B:AO,40,0),VLOOKUP(L25,'Status Report'!B:AO,39,0)),AI25="Direct shipment",IF(H25="Asia Pacific",VLOOKUP(L25,'Status Report'!B:AO,40,0),VLOOKUP(L25,'Status Report'!B:AO,39,0)))</f>
        <v>0</v>
      </c>
      <c r="Z25" s="20">
        <f t="shared" si="2"/>
        <v>0</v>
      </c>
      <c r="AA25" s="20">
        <f t="shared" si="3"/>
        <v>4176</v>
      </c>
      <c r="AB25" s="21">
        <f>_xlfn.IFS(AI25="Den Bosch",VLOOKUP(L25,'Status Report'!B:AM,33,0),AI25="Yantian",VLOOKUP(L25,'Status Report'!B:AM,34,0),AI25="",IF(H25="Asia Pacific",VLOOKUP(L25,'Status Report'!B:AM,34,0),VLOOKUP(L25,'Status Report'!B:AM,33,0)),AI25="Direct shipment",IF(H25="Asia Pacific",VLOOKUP(L25,'Status Report'!B:AM,34,0),VLOOKUP(L25,'Status Report'!B:AM,33,0)))</f>
        <v>24.5</v>
      </c>
      <c r="AC25" s="21">
        <f>VLOOKUP(L25,'Status Report'!B:CE,82,0)</f>
        <v>0</v>
      </c>
      <c r="AD25" s="21">
        <f t="shared" si="4"/>
        <v>24.5</v>
      </c>
      <c r="AE25" s="63">
        <f>VLOOKUP(L25,'Status Report'!B:W,20,0)</f>
        <v>29</v>
      </c>
      <c r="AF25" s="63">
        <f>VLOOKUP(L25,'Status Report'!B:W,21,0)</f>
        <v>39</v>
      </c>
      <c r="AG25" s="63">
        <f>VLOOKUP(L25,'Status Report'!B:W,22,0)</f>
        <v>1.5</v>
      </c>
      <c r="AH25" s="22">
        <f t="shared" si="5"/>
        <v>0.25447500000000001</v>
      </c>
      <c r="AI25" t="s">
        <v>990</v>
      </c>
      <c r="AK25" s="63">
        <f>IFERROR(VLOOKUP(G25,ASEAN!A:A,1,0),0)</f>
        <v>0</v>
      </c>
      <c r="AL25" s="63">
        <f>IFERROR(VLOOKUP(D25,'[3]customer specs'!$B$1:$D$65536,3,0),0)</f>
        <v>0</v>
      </c>
      <c r="AM25" s="64">
        <f t="shared" si="6"/>
        <v>9997.5</v>
      </c>
      <c r="AN25" s="64">
        <f t="shared" si="7"/>
        <v>0</v>
      </c>
      <c r="AO25" s="63"/>
      <c r="AP25" s="63"/>
      <c r="AQ25" s="63" t="str">
        <f t="shared" si="8"/>
        <v>yes</v>
      </c>
      <c r="AR25" s="20">
        <f t="shared" si="9"/>
        <v>3675</v>
      </c>
      <c r="AS25" s="63"/>
      <c r="AT25" s="23">
        <f t="shared" si="10"/>
        <v>0.12</v>
      </c>
      <c r="AU25" s="65">
        <f t="shared" si="11"/>
        <v>27.84090909090909</v>
      </c>
      <c r="AV25" s="65"/>
      <c r="AW25" s="65">
        <f t="shared" si="12"/>
        <v>4176.1363636363631</v>
      </c>
      <c r="AX25" s="65"/>
      <c r="AY25" s="63">
        <f>VLOOKUP(L25,'Status Report'!B:CF,81,0)</f>
        <v>0</v>
      </c>
      <c r="AZ25" s="63" t="str">
        <f>VLOOKUP(L25,'Status Report'!B:S,18,0)</f>
        <v>Mariana</v>
      </c>
      <c r="BB25" s="63">
        <f>VLOOKUP(L25,'Status Report'!B:Z,25,0)</f>
        <v>1</v>
      </c>
      <c r="BC25" s="63">
        <f t="shared" si="13"/>
        <v>150</v>
      </c>
      <c r="BF25">
        <f>VLOOKUP(L25,'Status Report'!B:CE,82,0)</f>
        <v>0</v>
      </c>
      <c r="BG25">
        <f>VLOOKUP(L25,'Status Report'!B:CF,83,0)</f>
        <v>0</v>
      </c>
      <c r="BH25">
        <f>VLOOKUP(L25,'Status Report'!B:CG,84,0)</f>
        <v>0</v>
      </c>
      <c r="BI25" t="s">
        <v>794</v>
      </c>
      <c r="BJ25" t="s">
        <v>795</v>
      </c>
      <c r="BM25" s="67">
        <f t="shared" si="14"/>
        <v>151</v>
      </c>
    </row>
    <row r="26" spans="1:65" x14ac:dyDescent="0.25">
      <c r="A26" s="68" t="str">
        <f>VLOOKUP(L26,'Status Report'!B:CB,79,0)</f>
        <v>Heineken - Brand Fashion</v>
      </c>
      <c r="C26">
        <v>26020990</v>
      </c>
      <c r="D26">
        <v>3090891</v>
      </c>
      <c r="E26" t="s">
        <v>801</v>
      </c>
      <c r="F26" t="s">
        <v>802</v>
      </c>
      <c r="G26" t="str">
        <f>VLOOKUP(D26,'[2]sold to'!$A:$H,8,0)</f>
        <v>Netherlands</v>
      </c>
      <c r="H26" t="str">
        <f>VLOOKUP(D26,'[2]sold to'!$A:$I,9,0)</f>
        <v>Europe</v>
      </c>
      <c r="K26">
        <v>40</v>
      </c>
      <c r="L26">
        <v>88027556</v>
      </c>
      <c r="M26" t="s">
        <v>712</v>
      </c>
      <c r="N26">
        <v>105</v>
      </c>
      <c r="P26" t="str">
        <f>VLOOKUP(L26,'Status Report'!B:AA,26,0)</f>
        <v>Tunisia</v>
      </c>
      <c r="Q26" t="str">
        <f>VLOOKUP(L26,'Status Report'!B:AB,27,0)</f>
        <v>Textiles-Clothing</v>
      </c>
      <c r="R26">
        <f>VLOOKUP(L26,'Status Report'!B:X,23,0)</f>
        <v>5</v>
      </c>
      <c r="S26" t="str">
        <f>VLOOKUP(L26,'Status Report'!B:T,19,0)</f>
        <v>ALBA specials</v>
      </c>
      <c r="T26" s="62">
        <f>VLOOKUP(L26,'Status Report'!B:E,4,0)</f>
        <v>3</v>
      </c>
      <c r="U26" s="19">
        <f>_xlfn.IFS(AI26="Den Bosch",VLOOKUP(L26,'Status Report'!B:AM,35,0),AI26="Yantian",VLOOKUP(L26,'Status Report'!B:AM,36,0),AI26="",IF(H26="Asia Pacific",VLOOKUP(L26,'Status Report'!B:AM,36,0),VLOOKUP(L26,'Status Report'!B:AM,35,0)),AI26="Direct shipment",IF(H26="Asia Pacific",VLOOKUP(L26,'Status Report'!B:AM,36,0),VLOOKUP(L26,'Status Report'!B:AM,35,0)))</f>
        <v>94.49</v>
      </c>
      <c r="V26" s="20">
        <f t="shared" si="0"/>
        <v>9921.4499999999989</v>
      </c>
      <c r="W26" s="19">
        <f>_xlfn.IFS(AI26="Den Bosch",VLOOKUP(L26,'Status Report'!B:AM,37,0),AI26="Yantian",VLOOKUP(L26,'Status Report'!B:AM,38,0),AI26="",IF(H26="Asia Pacific",VLOOKUP(L26,'Status Report'!B:AM,38,0),VLOOKUP(L26,'Status Report'!B:AM,37,0)),AI26="Direct shipment",IF(H26="Asia Pacific",VLOOKUP(L26,'Status Report'!B:AM,38,0),VLOOKUP(L26,'Status Report'!B:AM,37,0)))</f>
        <v>27.84</v>
      </c>
      <c r="X26" s="20">
        <f t="shared" si="1"/>
        <v>2923.2</v>
      </c>
      <c r="Y26" s="20">
        <f>_xlfn.IFS(AI26="Den Bosch",VLOOKUP(L26,'Status Report'!B:AO,39,0),AI26="Yantian",VLOOKUP(L26,'Status Report'!B:AO,40,0),AI26="",IF(H26="Asia Pacific",VLOOKUP(L26,'Status Report'!B:AO,40,0),VLOOKUP(L26,'Status Report'!B:AO,39,0)),AI26="Direct shipment",IF(H26="Asia Pacific",VLOOKUP(L26,'Status Report'!B:AO,40,0),VLOOKUP(L26,'Status Report'!B:AO,39,0)))</f>
        <v>0</v>
      </c>
      <c r="Z26" s="20">
        <f t="shared" si="2"/>
        <v>0</v>
      </c>
      <c r="AA26" s="20">
        <f t="shared" si="3"/>
        <v>2923.2</v>
      </c>
      <c r="AB26" s="21">
        <f>_xlfn.IFS(AI26="Den Bosch",VLOOKUP(L26,'Status Report'!B:AM,33,0),AI26="Yantian",VLOOKUP(L26,'Status Report'!B:AM,34,0),AI26="",IF(H26="Asia Pacific",VLOOKUP(L26,'Status Report'!B:AM,34,0),VLOOKUP(L26,'Status Report'!B:AM,33,0)),AI26="Direct shipment",IF(H26="Asia Pacific",VLOOKUP(L26,'Status Report'!B:AM,34,0),VLOOKUP(L26,'Status Report'!B:AM,33,0)))</f>
        <v>24.5</v>
      </c>
      <c r="AC26" s="21">
        <f>VLOOKUP(L26,'Status Report'!B:CE,82,0)</f>
        <v>0</v>
      </c>
      <c r="AD26" s="21">
        <f t="shared" si="4"/>
        <v>24.5</v>
      </c>
      <c r="AE26" s="63">
        <f>VLOOKUP(L26,'Status Report'!B:W,20,0)</f>
        <v>29</v>
      </c>
      <c r="AF26" s="63">
        <f>VLOOKUP(L26,'Status Report'!B:W,21,0)</f>
        <v>39</v>
      </c>
      <c r="AG26" s="63">
        <f>VLOOKUP(L26,'Status Report'!B:W,22,0)</f>
        <v>1.5</v>
      </c>
      <c r="AH26" s="22">
        <f t="shared" si="5"/>
        <v>0.1781325</v>
      </c>
      <c r="AI26" t="s">
        <v>990</v>
      </c>
      <c r="AK26" s="63">
        <f>IFERROR(VLOOKUP(G26,ASEAN!A:A,1,0),0)</f>
        <v>0</v>
      </c>
      <c r="AL26" s="63">
        <f>IFERROR(VLOOKUP(D26,'[3]customer specs'!$B$1:$D$65536,3,0),0)</f>
        <v>0</v>
      </c>
      <c r="AM26" s="64">
        <f t="shared" si="6"/>
        <v>6998.2499999999991</v>
      </c>
      <c r="AN26" s="64">
        <f t="shared" si="7"/>
        <v>0</v>
      </c>
      <c r="AO26" s="63"/>
      <c r="AP26" s="63"/>
      <c r="AQ26" s="63" t="str">
        <f t="shared" si="8"/>
        <v>yes</v>
      </c>
      <c r="AR26" s="20">
        <f t="shared" si="9"/>
        <v>2572.5</v>
      </c>
      <c r="AS26" s="63"/>
      <c r="AT26" s="23">
        <f t="shared" si="10"/>
        <v>0.12</v>
      </c>
      <c r="AU26" s="65">
        <f t="shared" si="11"/>
        <v>27.84090909090909</v>
      </c>
      <c r="AV26" s="65"/>
      <c r="AW26" s="65">
        <f t="shared" si="12"/>
        <v>2923.2954545454545</v>
      </c>
      <c r="AX26" s="65"/>
      <c r="AY26" s="63">
        <f>VLOOKUP(L26,'Status Report'!B:CF,81,0)</f>
        <v>0</v>
      </c>
      <c r="AZ26" s="63" t="str">
        <f>VLOOKUP(L26,'Status Report'!B:S,18,0)</f>
        <v>Mariana</v>
      </c>
      <c r="BB26" s="63">
        <f>VLOOKUP(L26,'Status Report'!B:Z,25,0)</f>
        <v>1</v>
      </c>
      <c r="BC26" s="63">
        <f t="shared" si="13"/>
        <v>105</v>
      </c>
      <c r="BF26">
        <f>VLOOKUP(L26,'Status Report'!B:CE,82,0)</f>
        <v>0</v>
      </c>
      <c r="BG26">
        <f>VLOOKUP(L26,'Status Report'!B:CF,83,0)</f>
        <v>0</v>
      </c>
      <c r="BH26">
        <f>VLOOKUP(L26,'Status Report'!B:CG,84,0)</f>
        <v>0</v>
      </c>
      <c r="BI26" t="s">
        <v>794</v>
      </c>
      <c r="BJ26" t="s">
        <v>795</v>
      </c>
      <c r="BM26" s="67">
        <f t="shared" si="14"/>
        <v>105</v>
      </c>
    </row>
    <row r="27" spans="1:65" x14ac:dyDescent="0.25">
      <c r="A27" s="68" t="str">
        <f>VLOOKUP(L27,'Status Report'!B:CB,79,0)</f>
        <v>Heineken - Brand Fashion</v>
      </c>
      <c r="C27">
        <v>26020990</v>
      </c>
      <c r="D27">
        <v>3090891</v>
      </c>
      <c r="E27" t="s">
        <v>801</v>
      </c>
      <c r="F27" t="s">
        <v>802</v>
      </c>
      <c r="G27" t="str">
        <f>VLOOKUP(D27,'[2]sold to'!$A:$H,8,0)</f>
        <v>Netherlands</v>
      </c>
      <c r="H27" t="str">
        <f>VLOOKUP(D27,'[2]sold to'!$A:$I,9,0)</f>
        <v>Europe</v>
      </c>
      <c r="I27" t="str">
        <f>VLOOKUP(D27,'[2]sold to'!$A:$M,13,0)</f>
        <v>Heineken the Netherlands</v>
      </c>
      <c r="K27">
        <v>50</v>
      </c>
      <c r="L27">
        <v>88027557</v>
      </c>
      <c r="M27" t="s">
        <v>713</v>
      </c>
      <c r="N27">
        <v>30</v>
      </c>
      <c r="P27" t="str">
        <f>VLOOKUP(L27,'Status Report'!B:AA,26,0)</f>
        <v>Tunisia</v>
      </c>
      <c r="Q27" t="str">
        <f>VLOOKUP(L27,'Status Report'!B:AB,27,0)</f>
        <v>Textiles-Clothing</v>
      </c>
      <c r="R27">
        <f>VLOOKUP(L27,'Status Report'!B:X,23,0)</f>
        <v>5</v>
      </c>
      <c r="S27" t="str">
        <f>VLOOKUP(L27,'Status Report'!B:T,19,0)</f>
        <v>ALBA specials</v>
      </c>
      <c r="T27" s="62">
        <f>VLOOKUP(L27,'Status Report'!B:E,4,0)</f>
        <v>3</v>
      </c>
      <c r="U27" s="19">
        <f>_xlfn.IFS(AI27="Den Bosch",VLOOKUP(L27,'Status Report'!B:AM,35,0),AI27="Yantian",VLOOKUP(L27,'Status Report'!B:AM,36,0),AI27="",IF(H27="Asia Pacific",VLOOKUP(L27,'Status Report'!B:AM,36,0),VLOOKUP(L27,'Status Report'!B:AM,35,0)),AI27="Direct shipment",IF(H27="Asia Pacific",VLOOKUP(L27,'Status Report'!B:AM,36,0),VLOOKUP(L27,'Status Report'!B:AM,35,0)))</f>
        <v>94.49</v>
      </c>
      <c r="V27" s="20">
        <f t="shared" si="0"/>
        <v>2834.7</v>
      </c>
      <c r="W27" s="19">
        <f>_xlfn.IFS(AI27="Den Bosch",VLOOKUP(L27,'Status Report'!B:AM,37,0),AI27="Yantian",VLOOKUP(L27,'Status Report'!B:AM,38,0),AI27="",IF(H27="Asia Pacific",VLOOKUP(L27,'Status Report'!B:AM,38,0),VLOOKUP(L27,'Status Report'!B:AM,37,0)),AI27="Direct shipment",IF(H27="Asia Pacific",VLOOKUP(L27,'Status Report'!B:AM,38,0),VLOOKUP(L27,'Status Report'!B:AM,37,0)))</f>
        <v>27.84</v>
      </c>
      <c r="X27" s="20">
        <f t="shared" si="1"/>
        <v>835.2</v>
      </c>
      <c r="Y27" s="20">
        <f>_xlfn.IFS(AI27="Den Bosch",VLOOKUP(L27,'Status Report'!B:AO,39,0),AI27="Yantian",VLOOKUP(L27,'Status Report'!B:AO,40,0),AI27="",IF(H27="Asia Pacific",VLOOKUP(L27,'Status Report'!B:AO,40,0),VLOOKUP(L27,'Status Report'!B:AO,39,0)),AI27="Direct shipment",IF(H27="Asia Pacific",VLOOKUP(L27,'Status Report'!B:AO,40,0),VLOOKUP(L27,'Status Report'!B:AO,39,0)))</f>
        <v>0</v>
      </c>
      <c r="Z27" s="20">
        <f t="shared" si="2"/>
        <v>0</v>
      </c>
      <c r="AA27" s="20">
        <f t="shared" si="3"/>
        <v>835.2</v>
      </c>
      <c r="AB27" s="21">
        <f>_xlfn.IFS(AI27="Den Bosch",VLOOKUP(L27,'Status Report'!B:AM,33,0),AI27="Yantian",VLOOKUP(L27,'Status Report'!B:AM,34,0),AI27="",IF(H27="Asia Pacific",VLOOKUP(L27,'Status Report'!B:AM,34,0),VLOOKUP(L27,'Status Report'!B:AM,33,0)),AI27="Direct shipment",IF(H27="Asia Pacific",VLOOKUP(L27,'Status Report'!B:AM,34,0),VLOOKUP(L27,'Status Report'!B:AM,33,0)))</f>
        <v>24.5</v>
      </c>
      <c r="AC27" s="21">
        <f>VLOOKUP(L27,'Status Report'!B:CE,82,0)</f>
        <v>0</v>
      </c>
      <c r="AD27" s="21">
        <f t="shared" si="4"/>
        <v>24.5</v>
      </c>
      <c r="AE27" s="63">
        <f>VLOOKUP(L27,'Status Report'!B:W,20,0)</f>
        <v>29</v>
      </c>
      <c r="AF27" s="63">
        <f>VLOOKUP(L27,'Status Report'!B:W,21,0)</f>
        <v>39</v>
      </c>
      <c r="AG27" s="63">
        <f>VLOOKUP(L27,'Status Report'!B:W,22,0)</f>
        <v>1.5</v>
      </c>
      <c r="AH27" s="22">
        <f t="shared" si="5"/>
        <v>5.0895000000000003E-2</v>
      </c>
      <c r="AI27" t="s">
        <v>990</v>
      </c>
      <c r="AK27" s="63">
        <f>IFERROR(VLOOKUP(G27,ASEAN!A:A,1,0),0)</f>
        <v>0</v>
      </c>
      <c r="AL27" s="63">
        <f>IFERROR(VLOOKUP(D27,'[3]customer specs'!$B$1:$D$65536,3,0),0)</f>
        <v>0</v>
      </c>
      <c r="AM27" s="64">
        <f t="shared" si="6"/>
        <v>1999.4999999999998</v>
      </c>
      <c r="AN27" s="64">
        <f t="shared" si="7"/>
        <v>0</v>
      </c>
      <c r="AO27" s="63"/>
      <c r="AP27" s="63"/>
      <c r="AQ27" s="63" t="str">
        <f t="shared" si="8"/>
        <v>yes</v>
      </c>
      <c r="AR27" s="20">
        <f t="shared" si="9"/>
        <v>735</v>
      </c>
      <c r="AS27" s="63"/>
      <c r="AT27" s="23">
        <f t="shared" si="10"/>
        <v>0.12</v>
      </c>
      <c r="AU27" s="65">
        <f t="shared" si="11"/>
        <v>27.84090909090909</v>
      </c>
      <c r="AV27" s="65"/>
      <c r="AW27" s="65">
        <f t="shared" si="12"/>
        <v>835.22727272727275</v>
      </c>
      <c r="AX27" s="65"/>
      <c r="AY27" s="63">
        <f>VLOOKUP(L27,'Status Report'!B:CF,81,0)</f>
        <v>0</v>
      </c>
      <c r="AZ27" s="63" t="str">
        <f>VLOOKUP(L27,'Status Report'!B:S,18,0)</f>
        <v>Mariana</v>
      </c>
      <c r="BB27" s="63">
        <f>VLOOKUP(L27,'Status Report'!B:Z,25,0)</f>
        <v>1</v>
      </c>
      <c r="BC27" s="63">
        <f t="shared" si="13"/>
        <v>30</v>
      </c>
      <c r="BF27">
        <f>VLOOKUP(L27,'Status Report'!B:CE,82,0)</f>
        <v>0</v>
      </c>
      <c r="BG27">
        <f>VLOOKUP(L27,'Status Report'!B:CF,83,0)</f>
        <v>0</v>
      </c>
      <c r="BH27">
        <f>VLOOKUP(L27,'Status Report'!B:CG,84,0)</f>
        <v>0</v>
      </c>
      <c r="BI27" t="s">
        <v>794</v>
      </c>
      <c r="BJ27" t="s">
        <v>795</v>
      </c>
      <c r="BM27" s="67">
        <f t="shared" si="14"/>
        <v>30</v>
      </c>
    </row>
    <row r="28" spans="1:65" x14ac:dyDescent="0.25">
      <c r="A28" s="68" t="str">
        <f>VLOOKUP(L28,'Status Report'!B:CB,79,0)</f>
        <v>Heineken - Brand Fashion</v>
      </c>
      <c r="C28">
        <v>26020990</v>
      </c>
      <c r="D28">
        <v>3090891</v>
      </c>
      <c r="E28" t="s">
        <v>801</v>
      </c>
      <c r="F28" t="s">
        <v>802</v>
      </c>
      <c r="G28" t="str">
        <f>VLOOKUP(D28,'[2]sold to'!$A:$H,8,0)</f>
        <v>Netherlands</v>
      </c>
      <c r="H28" t="str">
        <f>VLOOKUP(D28,'[2]sold to'!$A:$I,9,0)</f>
        <v>Europe</v>
      </c>
      <c r="K28">
        <v>60</v>
      </c>
      <c r="L28">
        <v>88027558</v>
      </c>
      <c r="M28" t="s">
        <v>714</v>
      </c>
      <c r="N28">
        <v>30</v>
      </c>
      <c r="P28" t="str">
        <f>VLOOKUP(L28,'Status Report'!B:AA,26,0)</f>
        <v>Tunisia</v>
      </c>
      <c r="Q28" t="str">
        <f>VLOOKUP(L28,'Status Report'!B:AB,27,0)</f>
        <v>Textiles-Clothing</v>
      </c>
      <c r="R28">
        <f>VLOOKUP(L28,'Status Report'!B:X,23,0)</f>
        <v>5</v>
      </c>
      <c r="S28" t="str">
        <f>VLOOKUP(L28,'Status Report'!B:T,19,0)</f>
        <v>ALBA specials</v>
      </c>
      <c r="T28" s="62">
        <f>VLOOKUP(L28,'Status Report'!B:E,4,0)</f>
        <v>3</v>
      </c>
      <c r="U28" s="19">
        <f>_xlfn.IFS(AI28="Den Bosch",VLOOKUP(L28,'Status Report'!B:AM,35,0),AI28="Yantian",VLOOKUP(L28,'Status Report'!B:AM,36,0),AI28="",IF(H28="Asia Pacific",VLOOKUP(L28,'Status Report'!B:AM,36,0),VLOOKUP(L28,'Status Report'!B:AM,35,0)),AI28="Direct shipment",IF(H28="Asia Pacific",VLOOKUP(L28,'Status Report'!B:AM,36,0),VLOOKUP(L28,'Status Report'!B:AM,35,0)))</f>
        <v>94.49</v>
      </c>
      <c r="V28" s="20">
        <f t="shared" si="0"/>
        <v>2834.7</v>
      </c>
      <c r="W28" s="19">
        <f>_xlfn.IFS(AI28="Den Bosch",VLOOKUP(L28,'Status Report'!B:AM,37,0),AI28="Yantian",VLOOKUP(L28,'Status Report'!B:AM,38,0),AI28="",IF(H28="Asia Pacific",VLOOKUP(L28,'Status Report'!B:AM,38,0),VLOOKUP(L28,'Status Report'!B:AM,37,0)),AI28="Direct shipment",IF(H28="Asia Pacific",VLOOKUP(L28,'Status Report'!B:AM,38,0),VLOOKUP(L28,'Status Report'!B:AM,37,0)))</f>
        <v>27.84</v>
      </c>
      <c r="X28" s="20">
        <f t="shared" si="1"/>
        <v>835.2</v>
      </c>
      <c r="Y28" s="20">
        <f>_xlfn.IFS(AI28="Den Bosch",VLOOKUP(L28,'Status Report'!B:AO,39,0),AI28="Yantian",VLOOKUP(L28,'Status Report'!B:AO,40,0),AI28="",IF(H28="Asia Pacific",VLOOKUP(L28,'Status Report'!B:AO,40,0),VLOOKUP(L28,'Status Report'!B:AO,39,0)),AI28="Direct shipment",IF(H28="Asia Pacific",VLOOKUP(L28,'Status Report'!B:AO,40,0),VLOOKUP(L28,'Status Report'!B:AO,39,0)))</f>
        <v>0</v>
      </c>
      <c r="Z28" s="20">
        <f t="shared" si="2"/>
        <v>0</v>
      </c>
      <c r="AA28" s="20">
        <f t="shared" si="3"/>
        <v>835.2</v>
      </c>
      <c r="AB28" s="21">
        <f>_xlfn.IFS(AI28="Den Bosch",VLOOKUP(L28,'Status Report'!B:AM,33,0),AI28="Yantian",VLOOKUP(L28,'Status Report'!B:AM,34,0),AI28="",IF(H28="Asia Pacific",VLOOKUP(L28,'Status Report'!B:AM,34,0),VLOOKUP(L28,'Status Report'!B:AM,33,0)),AI28="Direct shipment",IF(H28="Asia Pacific",VLOOKUP(L28,'Status Report'!B:AM,34,0),VLOOKUP(L28,'Status Report'!B:AM,33,0)))</f>
        <v>24.5</v>
      </c>
      <c r="AC28" s="21">
        <f>VLOOKUP(L28,'Status Report'!B:CE,82,0)</f>
        <v>0</v>
      </c>
      <c r="AD28" s="21">
        <f t="shared" si="4"/>
        <v>24.5</v>
      </c>
      <c r="AE28" s="63">
        <f>VLOOKUP(L28,'Status Report'!B:W,20,0)</f>
        <v>29</v>
      </c>
      <c r="AF28" s="63">
        <f>VLOOKUP(L28,'Status Report'!B:W,21,0)</f>
        <v>39</v>
      </c>
      <c r="AG28" s="63">
        <f>VLOOKUP(L28,'Status Report'!B:W,22,0)</f>
        <v>1.5</v>
      </c>
      <c r="AH28" s="22">
        <f t="shared" si="5"/>
        <v>5.0895000000000003E-2</v>
      </c>
      <c r="AI28" t="s">
        <v>990</v>
      </c>
      <c r="AK28" s="63">
        <f>IFERROR(VLOOKUP(G28,ASEAN!A:A,1,0),0)</f>
        <v>0</v>
      </c>
      <c r="AL28" s="63">
        <f>IFERROR(VLOOKUP(D28,'[3]customer specs'!$B$1:$D$65536,3,0),0)</f>
        <v>0</v>
      </c>
      <c r="AM28" s="64">
        <f t="shared" si="6"/>
        <v>1999.4999999999998</v>
      </c>
      <c r="AN28" s="64">
        <f t="shared" si="7"/>
        <v>0</v>
      </c>
      <c r="AO28" s="63"/>
      <c r="AP28" s="63"/>
      <c r="AQ28" s="63" t="str">
        <f t="shared" si="8"/>
        <v>yes</v>
      </c>
      <c r="AR28" s="20">
        <f t="shared" si="9"/>
        <v>735</v>
      </c>
      <c r="AS28" s="63"/>
      <c r="AT28" s="23">
        <f t="shared" si="10"/>
        <v>0.12</v>
      </c>
      <c r="AU28" s="65">
        <f t="shared" si="11"/>
        <v>27.84090909090909</v>
      </c>
      <c r="AV28" s="65"/>
      <c r="AW28" s="65">
        <f t="shared" si="12"/>
        <v>835.22727272727275</v>
      </c>
      <c r="AX28" s="65"/>
      <c r="AY28" s="63">
        <f>VLOOKUP(L28,'Status Report'!B:CF,81,0)</f>
        <v>0</v>
      </c>
      <c r="AZ28" s="63" t="str">
        <f>VLOOKUP(L28,'Status Report'!B:S,18,0)</f>
        <v>Mariana</v>
      </c>
      <c r="BB28" s="63">
        <f>VLOOKUP(L28,'Status Report'!B:Z,25,0)</f>
        <v>1</v>
      </c>
      <c r="BC28" s="63">
        <f t="shared" si="13"/>
        <v>30</v>
      </c>
      <c r="BF28">
        <f>VLOOKUP(L28,'Status Report'!B:CE,82,0)</f>
        <v>0</v>
      </c>
      <c r="BG28">
        <f>VLOOKUP(L28,'Status Report'!B:CF,83,0)</f>
        <v>0</v>
      </c>
      <c r="BH28">
        <f>VLOOKUP(L28,'Status Report'!B:CG,84,0)</f>
        <v>0</v>
      </c>
      <c r="BI28" t="s">
        <v>794</v>
      </c>
      <c r="BJ28" t="s">
        <v>795</v>
      </c>
      <c r="BM28" s="67">
        <f t="shared" si="14"/>
        <v>31</v>
      </c>
    </row>
    <row r="29" spans="1:65" x14ac:dyDescent="0.25">
      <c r="A29" s="68" t="str">
        <f>VLOOKUP(L29,'Status Report'!B:CB,79,0)</f>
        <v>Heineken - Brand Fashion</v>
      </c>
      <c r="C29">
        <v>26020990</v>
      </c>
      <c r="D29">
        <v>3090891</v>
      </c>
      <c r="E29" t="s">
        <v>801</v>
      </c>
      <c r="F29" t="s">
        <v>802</v>
      </c>
      <c r="G29" t="str">
        <f>VLOOKUP(D29,'[2]sold to'!$A:$H,8,0)</f>
        <v>Netherlands</v>
      </c>
      <c r="H29" t="str">
        <f>VLOOKUP(D29,'[2]sold to'!$A:$I,9,0)</f>
        <v>Europe</v>
      </c>
      <c r="K29">
        <v>70</v>
      </c>
      <c r="L29">
        <v>88027546</v>
      </c>
      <c r="M29" t="s">
        <v>703</v>
      </c>
      <c r="N29">
        <v>30</v>
      </c>
      <c r="P29" t="str">
        <f>VLOOKUP(L29,'Status Report'!B:AA,26,0)</f>
        <v>Tunisia</v>
      </c>
      <c r="Q29" t="str">
        <f>VLOOKUP(L29,'Status Report'!B:AB,27,0)</f>
        <v>Textiles-Clothing</v>
      </c>
      <c r="R29">
        <f>VLOOKUP(L29,'Status Report'!B:X,23,0)</f>
        <v>5</v>
      </c>
      <c r="S29" t="str">
        <f>VLOOKUP(L29,'Status Report'!B:T,19,0)</f>
        <v>ALBA specials</v>
      </c>
      <c r="T29" s="62">
        <f>VLOOKUP(L29,'Status Report'!B:E,4,0)</f>
        <v>3</v>
      </c>
      <c r="U29" s="19">
        <f>_xlfn.IFS(AI29="Den Bosch",VLOOKUP(L29,'Status Report'!B:AM,35,0),AI29="Yantian",VLOOKUP(L29,'Status Report'!B:AM,36,0),AI29="",IF(H29="Asia Pacific",VLOOKUP(L29,'Status Report'!B:AM,36,0),VLOOKUP(L29,'Status Report'!B:AM,35,0)),AI29="Direct shipment",IF(H29="Asia Pacific",VLOOKUP(L29,'Status Report'!B:AM,36,0),VLOOKUP(L29,'Status Report'!B:AM,35,0)))</f>
        <v>94.49</v>
      </c>
      <c r="V29" s="20">
        <f t="shared" si="0"/>
        <v>2834.7</v>
      </c>
      <c r="W29" s="19">
        <f>_xlfn.IFS(AI29="Den Bosch",VLOOKUP(L29,'Status Report'!B:AM,37,0),AI29="Yantian",VLOOKUP(L29,'Status Report'!B:AM,38,0),AI29="",IF(H29="Asia Pacific",VLOOKUP(L29,'Status Report'!B:AM,38,0),VLOOKUP(L29,'Status Report'!B:AM,37,0)),AI29="Direct shipment",IF(H29="Asia Pacific",VLOOKUP(L29,'Status Report'!B:AM,38,0),VLOOKUP(L29,'Status Report'!B:AM,37,0)))</f>
        <v>27.84</v>
      </c>
      <c r="X29" s="20">
        <f t="shared" si="1"/>
        <v>835.2</v>
      </c>
      <c r="Y29" s="20">
        <f>_xlfn.IFS(AI29="Den Bosch",VLOOKUP(L29,'Status Report'!B:AO,39,0),AI29="Yantian",VLOOKUP(L29,'Status Report'!B:AO,40,0),AI29="",IF(H29="Asia Pacific",VLOOKUP(L29,'Status Report'!B:AO,40,0),VLOOKUP(L29,'Status Report'!B:AO,39,0)),AI29="Direct shipment",IF(H29="Asia Pacific",VLOOKUP(L29,'Status Report'!B:AO,40,0),VLOOKUP(L29,'Status Report'!B:AO,39,0)))</f>
        <v>0</v>
      </c>
      <c r="Z29" s="20">
        <f t="shared" si="2"/>
        <v>0</v>
      </c>
      <c r="AA29" s="20">
        <f t="shared" si="3"/>
        <v>835.2</v>
      </c>
      <c r="AB29" s="21">
        <f>_xlfn.IFS(AI29="Den Bosch",VLOOKUP(L29,'Status Report'!B:AM,33,0),AI29="Yantian",VLOOKUP(L29,'Status Report'!B:AM,34,0),AI29="",IF(H29="Asia Pacific",VLOOKUP(L29,'Status Report'!B:AM,34,0),VLOOKUP(L29,'Status Report'!B:AM,33,0)),AI29="Direct shipment",IF(H29="Asia Pacific",VLOOKUP(L29,'Status Report'!B:AM,34,0),VLOOKUP(L29,'Status Report'!B:AM,33,0)))</f>
        <v>24.5</v>
      </c>
      <c r="AC29" s="21">
        <f>VLOOKUP(L29,'Status Report'!B:CE,82,0)</f>
        <v>0</v>
      </c>
      <c r="AD29" s="21">
        <f t="shared" si="4"/>
        <v>24.5</v>
      </c>
      <c r="AE29" s="63">
        <f>VLOOKUP(L29,'Status Report'!B:W,20,0)</f>
        <v>29</v>
      </c>
      <c r="AF29" s="63">
        <f>VLOOKUP(L29,'Status Report'!B:W,21,0)</f>
        <v>39</v>
      </c>
      <c r="AG29" s="63">
        <f>VLOOKUP(L29,'Status Report'!B:W,22,0)</f>
        <v>1.5</v>
      </c>
      <c r="AH29" s="22">
        <f t="shared" si="5"/>
        <v>5.0895000000000003E-2</v>
      </c>
      <c r="AI29" t="s">
        <v>990</v>
      </c>
      <c r="AK29" s="63">
        <f>IFERROR(VLOOKUP(G29,ASEAN!A:A,1,0),0)</f>
        <v>0</v>
      </c>
      <c r="AL29" s="63">
        <f>IFERROR(VLOOKUP(D29,'[3]customer specs'!$B$1:$D$65536,3,0),0)</f>
        <v>0</v>
      </c>
      <c r="AM29" s="64">
        <f t="shared" si="6"/>
        <v>1999.4999999999998</v>
      </c>
      <c r="AN29" s="64">
        <f t="shared" si="7"/>
        <v>0</v>
      </c>
      <c r="AO29" s="63"/>
      <c r="AP29" s="63"/>
      <c r="AQ29" s="63" t="str">
        <f t="shared" si="8"/>
        <v>yes</v>
      </c>
      <c r="AR29" s="20">
        <f t="shared" si="9"/>
        <v>735</v>
      </c>
      <c r="AS29" s="63"/>
      <c r="AT29" s="23">
        <f t="shared" si="10"/>
        <v>0.12</v>
      </c>
      <c r="AU29" s="65">
        <f t="shared" si="11"/>
        <v>27.84090909090909</v>
      </c>
      <c r="AV29" s="65"/>
      <c r="AW29" s="65">
        <f t="shared" si="12"/>
        <v>835.22727272727275</v>
      </c>
      <c r="AX29" s="65"/>
      <c r="AY29" s="63">
        <f>VLOOKUP(L29,'Status Report'!B:CF,81,0)</f>
        <v>0</v>
      </c>
      <c r="AZ29" s="63" t="str">
        <f>VLOOKUP(L29,'Status Report'!B:S,18,0)</f>
        <v>Mariana</v>
      </c>
      <c r="BB29" s="63">
        <f>VLOOKUP(L29,'Status Report'!B:Z,25,0)</f>
        <v>1</v>
      </c>
      <c r="BC29" s="63">
        <f t="shared" si="13"/>
        <v>30</v>
      </c>
      <c r="BF29">
        <f>VLOOKUP(L29,'Status Report'!B:CE,82,0)</f>
        <v>0</v>
      </c>
      <c r="BG29">
        <f>VLOOKUP(L29,'Status Report'!B:CF,83,0)</f>
        <v>0</v>
      </c>
      <c r="BH29">
        <f>VLOOKUP(L29,'Status Report'!B:CG,84,0)</f>
        <v>0</v>
      </c>
      <c r="BI29" t="s">
        <v>794</v>
      </c>
      <c r="BJ29" t="s">
        <v>795</v>
      </c>
      <c r="BM29" s="67">
        <f t="shared" si="14"/>
        <v>30</v>
      </c>
    </row>
    <row r="30" spans="1:65" x14ac:dyDescent="0.25">
      <c r="A30" s="68" t="str">
        <f>VLOOKUP(L30,'Status Report'!B:CB,79,0)</f>
        <v>Heineken - Brand Fashion</v>
      </c>
      <c r="C30">
        <v>26020990</v>
      </c>
      <c r="D30">
        <v>3090891</v>
      </c>
      <c r="E30" t="s">
        <v>801</v>
      </c>
      <c r="F30" t="s">
        <v>802</v>
      </c>
      <c r="G30" t="str">
        <f>VLOOKUP(D30,'[2]sold to'!$A:$H,8,0)</f>
        <v>Netherlands</v>
      </c>
      <c r="H30" t="str">
        <f>VLOOKUP(D30,'[2]sold to'!$A:$I,9,0)</f>
        <v>Europe</v>
      </c>
      <c r="K30">
        <v>80</v>
      </c>
      <c r="L30">
        <v>88027547</v>
      </c>
      <c r="M30" t="s">
        <v>704</v>
      </c>
      <c r="N30">
        <v>110</v>
      </c>
      <c r="P30" t="str">
        <f>VLOOKUP(L30,'Status Report'!B:AA,26,0)</f>
        <v>Tunisia</v>
      </c>
      <c r="Q30" t="str">
        <f>VLOOKUP(L30,'Status Report'!B:AB,27,0)</f>
        <v>Textiles-Clothing</v>
      </c>
      <c r="R30">
        <f>VLOOKUP(L30,'Status Report'!B:X,23,0)</f>
        <v>5</v>
      </c>
      <c r="S30" t="str">
        <f>VLOOKUP(L30,'Status Report'!B:T,19,0)</f>
        <v>ALBA specials</v>
      </c>
      <c r="T30" s="62">
        <f>VLOOKUP(L30,'Status Report'!B:E,4,0)</f>
        <v>3</v>
      </c>
      <c r="U30" s="19">
        <f>_xlfn.IFS(AI30="Den Bosch",VLOOKUP(L30,'Status Report'!B:AM,35,0),AI30="Yantian",VLOOKUP(L30,'Status Report'!B:AM,36,0),AI30="",IF(H30="Asia Pacific",VLOOKUP(L30,'Status Report'!B:AM,36,0),VLOOKUP(L30,'Status Report'!B:AM,35,0)),AI30="Direct shipment",IF(H30="Asia Pacific",VLOOKUP(L30,'Status Report'!B:AM,36,0),VLOOKUP(L30,'Status Report'!B:AM,35,0)))</f>
        <v>94.49</v>
      </c>
      <c r="V30" s="20">
        <f t="shared" si="0"/>
        <v>10393.9</v>
      </c>
      <c r="W30" s="19">
        <f>_xlfn.IFS(AI30="Den Bosch",VLOOKUP(L30,'Status Report'!B:AM,37,0),AI30="Yantian",VLOOKUP(L30,'Status Report'!B:AM,38,0),AI30="",IF(H30="Asia Pacific",VLOOKUP(L30,'Status Report'!B:AM,38,0),VLOOKUP(L30,'Status Report'!B:AM,37,0)),AI30="Direct shipment",IF(H30="Asia Pacific",VLOOKUP(L30,'Status Report'!B:AM,38,0),VLOOKUP(L30,'Status Report'!B:AM,37,0)))</f>
        <v>27.84</v>
      </c>
      <c r="X30" s="20">
        <f t="shared" si="1"/>
        <v>3062.4</v>
      </c>
      <c r="Y30" s="20">
        <f>_xlfn.IFS(AI30="Den Bosch",VLOOKUP(L30,'Status Report'!B:AO,39,0),AI30="Yantian",VLOOKUP(L30,'Status Report'!B:AO,40,0),AI30="",IF(H30="Asia Pacific",VLOOKUP(L30,'Status Report'!B:AO,40,0),VLOOKUP(L30,'Status Report'!B:AO,39,0)),AI30="Direct shipment",IF(H30="Asia Pacific",VLOOKUP(L30,'Status Report'!B:AO,40,0),VLOOKUP(L30,'Status Report'!B:AO,39,0)))</f>
        <v>0</v>
      </c>
      <c r="Z30" s="20">
        <f t="shared" si="2"/>
        <v>0</v>
      </c>
      <c r="AA30" s="20">
        <f t="shared" si="3"/>
        <v>3062.4</v>
      </c>
      <c r="AB30" s="21">
        <f>_xlfn.IFS(AI30="Den Bosch",VLOOKUP(L30,'Status Report'!B:AM,33,0),AI30="Yantian",VLOOKUP(L30,'Status Report'!B:AM,34,0),AI30="",IF(H30="Asia Pacific",VLOOKUP(L30,'Status Report'!B:AM,34,0),VLOOKUP(L30,'Status Report'!B:AM,33,0)),AI30="Direct shipment",IF(H30="Asia Pacific",VLOOKUP(L30,'Status Report'!B:AM,34,0),VLOOKUP(L30,'Status Report'!B:AM,33,0)))</f>
        <v>24.5</v>
      </c>
      <c r="AC30" s="21">
        <f>VLOOKUP(L30,'Status Report'!B:CE,82,0)</f>
        <v>0</v>
      </c>
      <c r="AD30" s="21">
        <f t="shared" si="4"/>
        <v>24.5</v>
      </c>
      <c r="AE30" s="63">
        <f>VLOOKUP(L30,'Status Report'!B:W,20,0)</f>
        <v>29</v>
      </c>
      <c r="AF30" s="63">
        <f>VLOOKUP(L30,'Status Report'!B:W,21,0)</f>
        <v>39</v>
      </c>
      <c r="AG30" s="63">
        <f>VLOOKUP(L30,'Status Report'!B:W,22,0)</f>
        <v>1.5</v>
      </c>
      <c r="AH30" s="22">
        <f t="shared" si="5"/>
        <v>0.186615</v>
      </c>
      <c r="AI30" t="s">
        <v>990</v>
      </c>
      <c r="AK30" s="63">
        <f>IFERROR(VLOOKUP(G30,ASEAN!A:A,1,0),0)</f>
        <v>0</v>
      </c>
      <c r="AL30" s="63">
        <f>IFERROR(VLOOKUP(D30,'[3]customer specs'!$B$1:$D$65536,3,0),0)</f>
        <v>0</v>
      </c>
      <c r="AM30" s="64">
        <f t="shared" si="6"/>
        <v>7331.5</v>
      </c>
      <c r="AN30" s="64">
        <f t="shared" si="7"/>
        <v>0</v>
      </c>
      <c r="AO30" s="63"/>
      <c r="AP30" s="63"/>
      <c r="AQ30" s="63" t="str">
        <f t="shared" si="8"/>
        <v>yes</v>
      </c>
      <c r="AR30" s="20">
        <f t="shared" si="9"/>
        <v>2695</v>
      </c>
      <c r="AS30" s="63"/>
      <c r="AT30" s="23">
        <f t="shared" si="10"/>
        <v>0.12</v>
      </c>
      <c r="AU30" s="65">
        <f t="shared" si="11"/>
        <v>27.84090909090909</v>
      </c>
      <c r="AV30" s="65"/>
      <c r="AW30" s="65">
        <f t="shared" si="12"/>
        <v>3062.5</v>
      </c>
      <c r="AX30" s="65"/>
      <c r="AY30" s="63">
        <f>VLOOKUP(L30,'Status Report'!B:CF,81,0)</f>
        <v>0</v>
      </c>
      <c r="AZ30" s="63" t="str">
        <f>VLOOKUP(L30,'Status Report'!B:S,18,0)</f>
        <v>Mariana</v>
      </c>
      <c r="BB30" s="63">
        <f>VLOOKUP(L30,'Status Report'!B:Z,25,0)</f>
        <v>1</v>
      </c>
      <c r="BC30" s="63">
        <f t="shared" si="13"/>
        <v>110</v>
      </c>
      <c r="BF30">
        <f>VLOOKUP(L30,'Status Report'!B:CE,82,0)</f>
        <v>0</v>
      </c>
      <c r="BG30">
        <f>VLOOKUP(L30,'Status Report'!B:CF,83,0)</f>
        <v>0</v>
      </c>
      <c r="BH30">
        <f>VLOOKUP(L30,'Status Report'!B:CG,84,0)</f>
        <v>0</v>
      </c>
      <c r="BI30" t="s">
        <v>794</v>
      </c>
      <c r="BJ30" t="s">
        <v>795</v>
      </c>
      <c r="BM30" s="67">
        <f t="shared" si="14"/>
        <v>110</v>
      </c>
    </row>
    <row r="31" spans="1:65" x14ac:dyDescent="0.25">
      <c r="A31" s="68" t="str">
        <f>VLOOKUP(L31,'Status Report'!B:CB,79,0)</f>
        <v>Heineken - Brand Fashion</v>
      </c>
      <c r="C31">
        <v>26020990</v>
      </c>
      <c r="D31">
        <v>3090891</v>
      </c>
      <c r="E31" t="s">
        <v>801</v>
      </c>
      <c r="F31" t="s">
        <v>802</v>
      </c>
      <c r="G31" t="str">
        <f>VLOOKUP(D31,'[2]sold to'!$A:$H,8,0)</f>
        <v>Netherlands</v>
      </c>
      <c r="H31" t="str">
        <f>VLOOKUP(D31,'[2]sold to'!$A:$I,9,0)</f>
        <v>Europe</v>
      </c>
      <c r="K31">
        <v>90</v>
      </c>
      <c r="L31">
        <v>88027548</v>
      </c>
      <c r="M31" t="s">
        <v>705</v>
      </c>
      <c r="N31">
        <v>150</v>
      </c>
      <c r="P31" t="str">
        <f>VLOOKUP(L31,'Status Report'!B:AA,26,0)</f>
        <v>Tunisia</v>
      </c>
      <c r="Q31" t="str">
        <f>VLOOKUP(L31,'Status Report'!B:AB,27,0)</f>
        <v>Textiles-Clothing</v>
      </c>
      <c r="R31">
        <f>VLOOKUP(L31,'Status Report'!B:X,23,0)</f>
        <v>5</v>
      </c>
      <c r="S31" t="str">
        <f>VLOOKUP(L31,'Status Report'!B:T,19,0)</f>
        <v>ALBA specials</v>
      </c>
      <c r="T31" s="62">
        <f>VLOOKUP(L31,'Status Report'!B:E,4,0)</f>
        <v>3</v>
      </c>
      <c r="U31" s="19">
        <f>_xlfn.IFS(AI31="Den Bosch",VLOOKUP(L31,'Status Report'!B:AM,35,0),AI31="Yantian",VLOOKUP(L31,'Status Report'!B:AM,36,0),AI31="",IF(H31="Asia Pacific",VLOOKUP(L31,'Status Report'!B:AM,36,0),VLOOKUP(L31,'Status Report'!B:AM,35,0)),AI31="Direct shipment",IF(H31="Asia Pacific",VLOOKUP(L31,'Status Report'!B:AM,36,0),VLOOKUP(L31,'Status Report'!B:AM,35,0)))</f>
        <v>94.49</v>
      </c>
      <c r="V31" s="20">
        <f t="shared" si="0"/>
        <v>14173.5</v>
      </c>
      <c r="W31" s="19">
        <f>_xlfn.IFS(AI31="Den Bosch",VLOOKUP(L31,'Status Report'!B:AM,37,0),AI31="Yantian",VLOOKUP(L31,'Status Report'!B:AM,38,0),AI31="",IF(H31="Asia Pacific",VLOOKUP(L31,'Status Report'!B:AM,38,0),VLOOKUP(L31,'Status Report'!B:AM,37,0)),AI31="Direct shipment",IF(H31="Asia Pacific",VLOOKUP(L31,'Status Report'!B:AM,38,0),VLOOKUP(L31,'Status Report'!B:AM,37,0)))</f>
        <v>27.84</v>
      </c>
      <c r="X31" s="20">
        <f t="shared" si="1"/>
        <v>4176</v>
      </c>
      <c r="Y31" s="20">
        <f>_xlfn.IFS(AI31="Den Bosch",VLOOKUP(L31,'Status Report'!B:AO,39,0),AI31="Yantian",VLOOKUP(L31,'Status Report'!B:AO,40,0),AI31="",IF(H31="Asia Pacific",VLOOKUP(L31,'Status Report'!B:AO,40,0),VLOOKUP(L31,'Status Report'!B:AO,39,0)),AI31="Direct shipment",IF(H31="Asia Pacific",VLOOKUP(L31,'Status Report'!B:AO,40,0),VLOOKUP(L31,'Status Report'!B:AO,39,0)))</f>
        <v>0</v>
      </c>
      <c r="Z31" s="20">
        <f t="shared" si="2"/>
        <v>0</v>
      </c>
      <c r="AA31" s="20">
        <f t="shared" si="3"/>
        <v>4176</v>
      </c>
      <c r="AB31" s="21">
        <f>_xlfn.IFS(AI31="Den Bosch",VLOOKUP(L31,'Status Report'!B:AM,33,0),AI31="Yantian",VLOOKUP(L31,'Status Report'!B:AM,34,0),AI31="",IF(H31="Asia Pacific",VLOOKUP(L31,'Status Report'!B:AM,34,0),VLOOKUP(L31,'Status Report'!B:AM,33,0)),AI31="Direct shipment",IF(H31="Asia Pacific",VLOOKUP(L31,'Status Report'!B:AM,34,0),VLOOKUP(L31,'Status Report'!B:AM,33,0)))</f>
        <v>24.5</v>
      </c>
      <c r="AC31" s="21">
        <f>VLOOKUP(L31,'Status Report'!B:CE,82,0)</f>
        <v>0</v>
      </c>
      <c r="AD31" s="21">
        <f t="shared" si="4"/>
        <v>24.5</v>
      </c>
      <c r="AE31" s="63">
        <f>VLOOKUP(L31,'Status Report'!B:W,20,0)</f>
        <v>29</v>
      </c>
      <c r="AF31" s="63">
        <f>VLOOKUP(L31,'Status Report'!B:W,21,0)</f>
        <v>39</v>
      </c>
      <c r="AG31" s="63">
        <f>VLOOKUP(L31,'Status Report'!B:W,22,0)</f>
        <v>1.5</v>
      </c>
      <c r="AH31" s="22">
        <f t="shared" si="5"/>
        <v>0.25447500000000001</v>
      </c>
      <c r="AI31" t="s">
        <v>990</v>
      </c>
      <c r="AK31" s="63">
        <f>IFERROR(VLOOKUP(G31,ASEAN!A:A,1,0),0)</f>
        <v>0</v>
      </c>
      <c r="AL31" s="63">
        <f>IFERROR(VLOOKUP(D31,'[3]customer specs'!$B$1:$D$65536,3,0),0)</f>
        <v>0</v>
      </c>
      <c r="AM31" s="64">
        <f t="shared" si="6"/>
        <v>9997.5</v>
      </c>
      <c r="AN31" s="64">
        <f t="shared" si="7"/>
        <v>0</v>
      </c>
      <c r="AO31" s="63"/>
      <c r="AP31" s="63"/>
      <c r="AQ31" s="63" t="str">
        <f t="shared" si="8"/>
        <v>yes</v>
      </c>
      <c r="AR31" s="20">
        <f t="shared" si="9"/>
        <v>3675</v>
      </c>
      <c r="AS31" s="63"/>
      <c r="AT31" s="23">
        <f t="shared" si="10"/>
        <v>0.12</v>
      </c>
      <c r="AU31" s="65">
        <f t="shared" si="11"/>
        <v>27.84090909090909</v>
      </c>
      <c r="AV31" s="65"/>
      <c r="AW31" s="65">
        <f t="shared" si="12"/>
        <v>4176.1363636363631</v>
      </c>
      <c r="AX31" s="65"/>
      <c r="AY31" s="63">
        <f>VLOOKUP(L31,'Status Report'!B:CF,81,0)</f>
        <v>0</v>
      </c>
      <c r="AZ31" s="63" t="str">
        <f>VLOOKUP(L31,'Status Report'!B:S,18,0)</f>
        <v>Mariana</v>
      </c>
      <c r="BB31" s="63">
        <f>VLOOKUP(L31,'Status Report'!B:Z,25,0)</f>
        <v>1</v>
      </c>
      <c r="BC31" s="63">
        <f t="shared" si="13"/>
        <v>150</v>
      </c>
      <c r="BF31">
        <f>VLOOKUP(L31,'Status Report'!B:CE,82,0)</f>
        <v>0</v>
      </c>
      <c r="BG31">
        <f>VLOOKUP(L31,'Status Report'!B:CF,83,0)</f>
        <v>0</v>
      </c>
      <c r="BH31">
        <f>VLOOKUP(L31,'Status Report'!B:CG,84,0)</f>
        <v>0</v>
      </c>
      <c r="BI31" t="s">
        <v>794</v>
      </c>
      <c r="BJ31" t="s">
        <v>795</v>
      </c>
      <c r="BM31" s="67">
        <f t="shared" si="14"/>
        <v>152</v>
      </c>
    </row>
    <row r="32" spans="1:65" x14ac:dyDescent="0.25">
      <c r="A32" s="68" t="str">
        <f>VLOOKUP(L32,'Status Report'!B:CB,79,0)</f>
        <v>Heineken - Brand Fashion</v>
      </c>
      <c r="C32">
        <v>26020990</v>
      </c>
      <c r="D32">
        <v>3090891</v>
      </c>
      <c r="E32" t="s">
        <v>801</v>
      </c>
      <c r="F32" t="s">
        <v>802</v>
      </c>
      <c r="G32" t="str">
        <f>VLOOKUP(D32,'[2]sold to'!$A:$H,8,0)</f>
        <v>Netherlands</v>
      </c>
      <c r="H32" t="str">
        <f>VLOOKUP(D32,'[2]sold to'!$A:$I,9,0)</f>
        <v>Europe</v>
      </c>
      <c r="K32">
        <v>100</v>
      </c>
      <c r="L32">
        <v>88027549</v>
      </c>
      <c r="M32" t="s">
        <v>706</v>
      </c>
      <c r="N32">
        <v>140</v>
      </c>
      <c r="P32" t="str">
        <f>VLOOKUP(L32,'Status Report'!B:AA,26,0)</f>
        <v>Tunisia</v>
      </c>
      <c r="Q32" t="str">
        <f>VLOOKUP(L32,'Status Report'!B:AB,27,0)</f>
        <v>Textiles-Clothing</v>
      </c>
      <c r="R32">
        <f>VLOOKUP(L32,'Status Report'!B:X,23,0)</f>
        <v>5</v>
      </c>
      <c r="S32" t="str">
        <f>VLOOKUP(L32,'Status Report'!B:T,19,0)</f>
        <v>ALBA specials</v>
      </c>
      <c r="T32" s="62">
        <f>VLOOKUP(L32,'Status Report'!B:E,4,0)</f>
        <v>3</v>
      </c>
      <c r="U32" s="19">
        <f>_xlfn.IFS(AI32="Den Bosch",VLOOKUP(L32,'Status Report'!B:AM,35,0),AI32="Yantian",VLOOKUP(L32,'Status Report'!B:AM,36,0),AI32="",IF(H32="Asia Pacific",VLOOKUP(L32,'Status Report'!B:AM,36,0),VLOOKUP(L32,'Status Report'!B:AM,35,0)),AI32="Direct shipment",IF(H32="Asia Pacific",VLOOKUP(L32,'Status Report'!B:AM,36,0),VLOOKUP(L32,'Status Report'!B:AM,35,0)))</f>
        <v>94.49</v>
      </c>
      <c r="V32" s="20">
        <f t="shared" si="0"/>
        <v>13228.599999999999</v>
      </c>
      <c r="W32" s="19">
        <f>_xlfn.IFS(AI32="Den Bosch",VLOOKUP(L32,'Status Report'!B:AM,37,0),AI32="Yantian",VLOOKUP(L32,'Status Report'!B:AM,38,0),AI32="",IF(H32="Asia Pacific",VLOOKUP(L32,'Status Report'!B:AM,38,0),VLOOKUP(L32,'Status Report'!B:AM,37,0)),AI32="Direct shipment",IF(H32="Asia Pacific",VLOOKUP(L32,'Status Report'!B:AM,38,0),VLOOKUP(L32,'Status Report'!B:AM,37,0)))</f>
        <v>27.84</v>
      </c>
      <c r="X32" s="20">
        <f t="shared" si="1"/>
        <v>3897.6</v>
      </c>
      <c r="Y32" s="20">
        <f>_xlfn.IFS(AI32="Den Bosch",VLOOKUP(L32,'Status Report'!B:AO,39,0),AI32="Yantian",VLOOKUP(L32,'Status Report'!B:AO,40,0),AI32="",IF(H32="Asia Pacific",VLOOKUP(L32,'Status Report'!B:AO,40,0),VLOOKUP(L32,'Status Report'!B:AO,39,0)),AI32="Direct shipment",IF(H32="Asia Pacific",VLOOKUP(L32,'Status Report'!B:AO,40,0),VLOOKUP(L32,'Status Report'!B:AO,39,0)))</f>
        <v>0</v>
      </c>
      <c r="Z32" s="20">
        <f t="shared" si="2"/>
        <v>0</v>
      </c>
      <c r="AA32" s="20">
        <f t="shared" si="3"/>
        <v>3897.6</v>
      </c>
      <c r="AB32" s="21">
        <f>_xlfn.IFS(AI32="Den Bosch",VLOOKUP(L32,'Status Report'!B:AM,33,0),AI32="Yantian",VLOOKUP(L32,'Status Report'!B:AM,34,0),AI32="",IF(H32="Asia Pacific",VLOOKUP(L32,'Status Report'!B:AM,34,0),VLOOKUP(L32,'Status Report'!B:AM,33,0)),AI32="Direct shipment",IF(H32="Asia Pacific",VLOOKUP(L32,'Status Report'!B:AM,34,0),VLOOKUP(L32,'Status Report'!B:AM,33,0)))</f>
        <v>24.5</v>
      </c>
      <c r="AC32" s="21">
        <f>VLOOKUP(L32,'Status Report'!B:CE,82,0)</f>
        <v>0</v>
      </c>
      <c r="AD32" s="21">
        <f t="shared" si="4"/>
        <v>24.5</v>
      </c>
      <c r="AE32" s="63">
        <f>VLOOKUP(L32,'Status Report'!B:W,20,0)</f>
        <v>29</v>
      </c>
      <c r="AF32" s="63">
        <f>VLOOKUP(L32,'Status Report'!B:W,21,0)</f>
        <v>39</v>
      </c>
      <c r="AG32" s="63">
        <f>VLOOKUP(L32,'Status Report'!B:W,22,0)</f>
        <v>1.5</v>
      </c>
      <c r="AH32" s="22">
        <f t="shared" si="5"/>
        <v>0.23751</v>
      </c>
      <c r="AI32" t="s">
        <v>990</v>
      </c>
      <c r="AK32" s="63">
        <f>IFERROR(VLOOKUP(G32,ASEAN!A:A,1,0),0)</f>
        <v>0</v>
      </c>
      <c r="AL32" s="63">
        <f>IFERROR(VLOOKUP(D32,'[3]customer specs'!$B$1:$D$65536,3,0),0)</f>
        <v>0</v>
      </c>
      <c r="AM32" s="64">
        <f t="shared" si="6"/>
        <v>9330.9999999999982</v>
      </c>
      <c r="AN32" s="64">
        <f t="shared" si="7"/>
        <v>0</v>
      </c>
      <c r="AO32" s="63"/>
      <c r="AP32" s="63"/>
      <c r="AQ32" s="63" t="str">
        <f t="shared" si="8"/>
        <v>yes</v>
      </c>
      <c r="AR32" s="20">
        <f t="shared" si="9"/>
        <v>3430</v>
      </c>
      <c r="AS32" s="63"/>
      <c r="AT32" s="23">
        <f t="shared" si="10"/>
        <v>0.12</v>
      </c>
      <c r="AU32" s="65">
        <f t="shared" si="11"/>
        <v>27.84090909090909</v>
      </c>
      <c r="AV32" s="65"/>
      <c r="AW32" s="65">
        <f t="shared" si="12"/>
        <v>3897.7272727272725</v>
      </c>
      <c r="AX32" s="65"/>
      <c r="AY32" s="63">
        <f>VLOOKUP(L32,'Status Report'!B:CF,81,0)</f>
        <v>0</v>
      </c>
      <c r="AZ32" s="63" t="str">
        <f>VLOOKUP(L32,'Status Report'!B:S,18,0)</f>
        <v>Mariana</v>
      </c>
      <c r="BB32" s="63">
        <f>VLOOKUP(L32,'Status Report'!B:Z,25,0)</f>
        <v>1</v>
      </c>
      <c r="BC32" s="63">
        <f t="shared" si="13"/>
        <v>140</v>
      </c>
      <c r="BF32">
        <f>VLOOKUP(L32,'Status Report'!B:CE,82,0)</f>
        <v>0</v>
      </c>
      <c r="BG32">
        <f>VLOOKUP(L32,'Status Report'!B:CF,83,0)</f>
        <v>0</v>
      </c>
      <c r="BH32">
        <f>VLOOKUP(L32,'Status Report'!B:CG,84,0)</f>
        <v>0</v>
      </c>
      <c r="BI32" t="s">
        <v>794</v>
      </c>
      <c r="BJ32" t="s">
        <v>795</v>
      </c>
      <c r="BM32" s="67">
        <f t="shared" si="14"/>
        <v>146</v>
      </c>
    </row>
    <row r="33" spans="1:65" x14ac:dyDescent="0.25">
      <c r="A33" s="68" t="str">
        <f>VLOOKUP(L33,'Status Report'!B:CB,79,0)</f>
        <v>Heineken - Brand Fashion</v>
      </c>
      <c r="C33">
        <v>26020990</v>
      </c>
      <c r="D33">
        <v>3090891</v>
      </c>
      <c r="E33" t="s">
        <v>801</v>
      </c>
      <c r="F33" t="s">
        <v>802</v>
      </c>
      <c r="G33" t="str">
        <f>VLOOKUP(D33,'[2]sold to'!$A:$H,8,0)</f>
        <v>Netherlands</v>
      </c>
      <c r="H33" t="str">
        <f>VLOOKUP(D33,'[2]sold to'!$A:$I,9,0)</f>
        <v>Europe</v>
      </c>
      <c r="K33">
        <v>110</v>
      </c>
      <c r="L33">
        <v>88027550</v>
      </c>
      <c r="M33" t="s">
        <v>707</v>
      </c>
      <c r="N33">
        <v>55</v>
      </c>
      <c r="P33" t="str">
        <f>VLOOKUP(L33,'Status Report'!B:AA,26,0)</f>
        <v>Tunisia</v>
      </c>
      <c r="Q33" t="str">
        <f>VLOOKUP(L33,'Status Report'!B:AB,27,0)</f>
        <v>Textiles-Clothing</v>
      </c>
      <c r="R33">
        <f>VLOOKUP(L33,'Status Report'!B:X,23,0)</f>
        <v>5</v>
      </c>
      <c r="S33" t="str">
        <f>VLOOKUP(L33,'Status Report'!B:T,19,0)</f>
        <v>ALBA specials</v>
      </c>
      <c r="T33" s="62">
        <f>VLOOKUP(L33,'Status Report'!B:E,4,0)</f>
        <v>3</v>
      </c>
      <c r="U33" s="19">
        <f>_xlfn.IFS(AI33="Den Bosch",VLOOKUP(L33,'Status Report'!B:AM,35,0),AI33="Yantian",VLOOKUP(L33,'Status Report'!B:AM,36,0),AI33="",IF(H33="Asia Pacific",VLOOKUP(L33,'Status Report'!B:AM,36,0),VLOOKUP(L33,'Status Report'!B:AM,35,0)),AI33="Direct shipment",IF(H33="Asia Pacific",VLOOKUP(L33,'Status Report'!B:AM,36,0),VLOOKUP(L33,'Status Report'!B:AM,35,0)))</f>
        <v>94.49</v>
      </c>
      <c r="V33" s="20">
        <f t="shared" si="0"/>
        <v>5196.95</v>
      </c>
      <c r="W33" s="19">
        <f>_xlfn.IFS(AI33="Den Bosch",VLOOKUP(L33,'Status Report'!B:AM,37,0),AI33="Yantian",VLOOKUP(L33,'Status Report'!B:AM,38,0),AI33="",IF(H33="Asia Pacific",VLOOKUP(L33,'Status Report'!B:AM,38,0),VLOOKUP(L33,'Status Report'!B:AM,37,0)),AI33="Direct shipment",IF(H33="Asia Pacific",VLOOKUP(L33,'Status Report'!B:AM,38,0),VLOOKUP(L33,'Status Report'!B:AM,37,0)))</f>
        <v>27.84</v>
      </c>
      <c r="X33" s="20">
        <f t="shared" si="1"/>
        <v>1531.2</v>
      </c>
      <c r="Y33" s="20">
        <f>_xlfn.IFS(AI33="Den Bosch",VLOOKUP(L33,'Status Report'!B:AO,39,0),AI33="Yantian",VLOOKUP(L33,'Status Report'!B:AO,40,0),AI33="",IF(H33="Asia Pacific",VLOOKUP(L33,'Status Report'!B:AO,40,0),VLOOKUP(L33,'Status Report'!B:AO,39,0)),AI33="Direct shipment",IF(H33="Asia Pacific",VLOOKUP(L33,'Status Report'!B:AO,40,0),VLOOKUP(L33,'Status Report'!B:AO,39,0)))</f>
        <v>0</v>
      </c>
      <c r="Z33" s="20">
        <f t="shared" si="2"/>
        <v>0</v>
      </c>
      <c r="AA33" s="20">
        <f t="shared" si="3"/>
        <v>1531.2</v>
      </c>
      <c r="AB33" s="21">
        <f>_xlfn.IFS(AI33="Den Bosch",VLOOKUP(L33,'Status Report'!B:AM,33,0),AI33="Yantian",VLOOKUP(L33,'Status Report'!B:AM,34,0),AI33="",IF(H33="Asia Pacific",VLOOKUP(L33,'Status Report'!B:AM,34,0),VLOOKUP(L33,'Status Report'!B:AM,33,0)),AI33="Direct shipment",IF(H33="Asia Pacific",VLOOKUP(L33,'Status Report'!B:AM,34,0),VLOOKUP(L33,'Status Report'!B:AM,33,0)))</f>
        <v>24.5</v>
      </c>
      <c r="AC33" s="21">
        <f>VLOOKUP(L33,'Status Report'!B:CE,82,0)</f>
        <v>0</v>
      </c>
      <c r="AD33" s="21">
        <f t="shared" si="4"/>
        <v>24.5</v>
      </c>
      <c r="AE33" s="63">
        <f>VLOOKUP(L33,'Status Report'!B:W,20,0)</f>
        <v>29</v>
      </c>
      <c r="AF33" s="63">
        <f>VLOOKUP(L33,'Status Report'!B:W,21,0)</f>
        <v>39</v>
      </c>
      <c r="AG33" s="63">
        <f>VLOOKUP(L33,'Status Report'!B:W,22,0)</f>
        <v>1.5</v>
      </c>
      <c r="AH33" s="22">
        <f t="shared" si="5"/>
        <v>9.3307500000000002E-2</v>
      </c>
      <c r="AI33" t="s">
        <v>990</v>
      </c>
      <c r="AK33" s="63">
        <f>IFERROR(VLOOKUP(G33,ASEAN!A:A,1,0),0)</f>
        <v>0</v>
      </c>
      <c r="AL33" s="63">
        <f>IFERROR(VLOOKUP(D33,'[3]customer specs'!$B$1:$D$65536,3,0),0)</f>
        <v>0</v>
      </c>
      <c r="AM33" s="64">
        <f t="shared" si="6"/>
        <v>3665.75</v>
      </c>
      <c r="AN33" s="64">
        <f t="shared" si="7"/>
        <v>0</v>
      </c>
      <c r="AO33" s="63"/>
      <c r="AP33" s="63"/>
      <c r="AQ33" s="63" t="str">
        <f t="shared" si="8"/>
        <v>yes</v>
      </c>
      <c r="AR33" s="20">
        <f t="shared" si="9"/>
        <v>1347.5</v>
      </c>
      <c r="AS33" s="63"/>
      <c r="AT33" s="23">
        <f t="shared" si="10"/>
        <v>0.12</v>
      </c>
      <c r="AU33" s="65">
        <f t="shared" si="11"/>
        <v>27.84090909090909</v>
      </c>
      <c r="AV33" s="65"/>
      <c r="AW33" s="65">
        <f t="shared" si="12"/>
        <v>1531.25</v>
      </c>
      <c r="AX33" s="65"/>
      <c r="AY33" s="63">
        <f>VLOOKUP(L33,'Status Report'!B:CF,81,0)</f>
        <v>0</v>
      </c>
      <c r="AZ33" s="63" t="str">
        <f>VLOOKUP(L33,'Status Report'!B:S,18,0)</f>
        <v>Mariana</v>
      </c>
      <c r="BB33" s="63">
        <f>VLOOKUP(L33,'Status Report'!B:Z,25,0)</f>
        <v>1</v>
      </c>
      <c r="BC33" s="63">
        <f t="shared" si="13"/>
        <v>55</v>
      </c>
      <c r="BF33">
        <f>VLOOKUP(L33,'Status Report'!B:CE,82,0)</f>
        <v>0</v>
      </c>
      <c r="BG33">
        <f>VLOOKUP(L33,'Status Report'!B:CF,83,0)</f>
        <v>0</v>
      </c>
      <c r="BH33">
        <f>VLOOKUP(L33,'Status Report'!B:CG,84,0)</f>
        <v>0</v>
      </c>
      <c r="BI33" t="s">
        <v>794</v>
      </c>
      <c r="BJ33" t="s">
        <v>795</v>
      </c>
      <c r="BM33" s="67">
        <f t="shared" si="14"/>
        <v>57</v>
      </c>
    </row>
    <row r="34" spans="1:65" x14ac:dyDescent="0.25">
      <c r="A34" s="68" t="str">
        <f>VLOOKUP(L34,'Status Report'!B:CB,79,0)</f>
        <v>Heineken - Brand Fashion</v>
      </c>
      <c r="C34">
        <v>26020990</v>
      </c>
      <c r="D34">
        <v>3090891</v>
      </c>
      <c r="E34" t="s">
        <v>801</v>
      </c>
      <c r="F34" t="s">
        <v>802</v>
      </c>
      <c r="G34" t="str">
        <f>VLOOKUP(D34,'[2]sold to'!$A:$H,8,0)</f>
        <v>Netherlands</v>
      </c>
      <c r="H34" t="str">
        <f>VLOOKUP(D34,'[2]sold to'!$A:$I,9,0)</f>
        <v>Europe</v>
      </c>
      <c r="K34">
        <v>120</v>
      </c>
      <c r="L34">
        <v>88027551</v>
      </c>
      <c r="M34" t="s">
        <v>708</v>
      </c>
      <c r="N34">
        <v>30</v>
      </c>
      <c r="P34" t="str">
        <f>VLOOKUP(L34,'Status Report'!B:AA,26,0)</f>
        <v>Tunisia</v>
      </c>
      <c r="Q34" t="str">
        <f>VLOOKUP(L34,'Status Report'!B:AB,27,0)</f>
        <v>Textiles-Clothing</v>
      </c>
      <c r="R34">
        <f>VLOOKUP(L34,'Status Report'!B:X,23,0)</f>
        <v>5</v>
      </c>
      <c r="S34" t="str">
        <f>VLOOKUP(L34,'Status Report'!B:T,19,0)</f>
        <v>ALBA specials</v>
      </c>
      <c r="T34" s="62">
        <f>VLOOKUP(L34,'Status Report'!B:E,4,0)</f>
        <v>3</v>
      </c>
      <c r="U34" s="19">
        <f>_xlfn.IFS(AI34="Den Bosch",VLOOKUP(L34,'Status Report'!B:AM,35,0),AI34="Yantian",VLOOKUP(L34,'Status Report'!B:AM,36,0),AI34="",IF(H34="Asia Pacific",VLOOKUP(L34,'Status Report'!B:AM,36,0),VLOOKUP(L34,'Status Report'!B:AM,35,0)),AI34="Direct shipment",IF(H34="Asia Pacific",VLOOKUP(L34,'Status Report'!B:AM,36,0),VLOOKUP(L34,'Status Report'!B:AM,35,0)))</f>
        <v>94.49</v>
      </c>
      <c r="V34" s="20">
        <f t="shared" si="0"/>
        <v>2834.7</v>
      </c>
      <c r="W34" s="19">
        <f>_xlfn.IFS(AI34="Den Bosch",VLOOKUP(L34,'Status Report'!B:AM,37,0),AI34="Yantian",VLOOKUP(L34,'Status Report'!B:AM,38,0),AI34="",IF(H34="Asia Pacific",VLOOKUP(L34,'Status Report'!B:AM,38,0),VLOOKUP(L34,'Status Report'!B:AM,37,0)),AI34="Direct shipment",IF(H34="Asia Pacific",VLOOKUP(L34,'Status Report'!B:AM,38,0),VLOOKUP(L34,'Status Report'!B:AM,37,0)))</f>
        <v>27.84</v>
      </c>
      <c r="X34" s="20">
        <f t="shared" si="1"/>
        <v>835.2</v>
      </c>
      <c r="Y34" s="20">
        <f>_xlfn.IFS(AI34="Den Bosch",VLOOKUP(L34,'Status Report'!B:AO,39,0),AI34="Yantian",VLOOKUP(L34,'Status Report'!B:AO,40,0),AI34="",IF(H34="Asia Pacific",VLOOKUP(L34,'Status Report'!B:AO,40,0),VLOOKUP(L34,'Status Report'!B:AO,39,0)),AI34="Direct shipment",IF(H34="Asia Pacific",VLOOKUP(L34,'Status Report'!B:AO,40,0),VLOOKUP(L34,'Status Report'!B:AO,39,0)))</f>
        <v>0</v>
      </c>
      <c r="Z34" s="20">
        <f t="shared" si="2"/>
        <v>0</v>
      </c>
      <c r="AA34" s="20">
        <f t="shared" si="3"/>
        <v>835.2</v>
      </c>
      <c r="AB34" s="21">
        <f>_xlfn.IFS(AI34="Den Bosch",VLOOKUP(L34,'Status Report'!B:AM,33,0),AI34="Yantian",VLOOKUP(L34,'Status Report'!B:AM,34,0),AI34="",IF(H34="Asia Pacific",VLOOKUP(L34,'Status Report'!B:AM,34,0),VLOOKUP(L34,'Status Report'!B:AM,33,0)),AI34="Direct shipment",IF(H34="Asia Pacific",VLOOKUP(L34,'Status Report'!B:AM,34,0),VLOOKUP(L34,'Status Report'!B:AM,33,0)))</f>
        <v>24.5</v>
      </c>
      <c r="AC34" s="21">
        <f>VLOOKUP(L34,'Status Report'!B:CE,82,0)</f>
        <v>0</v>
      </c>
      <c r="AD34" s="21">
        <f t="shared" si="4"/>
        <v>24.5</v>
      </c>
      <c r="AE34" s="63">
        <f>VLOOKUP(L34,'Status Report'!B:W,20,0)</f>
        <v>29</v>
      </c>
      <c r="AF34" s="63">
        <f>VLOOKUP(L34,'Status Report'!B:W,21,0)</f>
        <v>39</v>
      </c>
      <c r="AG34" s="63">
        <f>VLOOKUP(L34,'Status Report'!B:W,22,0)</f>
        <v>1.5</v>
      </c>
      <c r="AH34" s="22">
        <f t="shared" si="5"/>
        <v>5.0895000000000003E-2</v>
      </c>
      <c r="AI34" t="s">
        <v>990</v>
      </c>
      <c r="AK34" s="63">
        <f>IFERROR(VLOOKUP(G34,ASEAN!A:A,1,0),0)</f>
        <v>0</v>
      </c>
      <c r="AL34" s="63">
        <f>IFERROR(VLOOKUP(D34,'[3]customer specs'!$B$1:$D$65536,3,0),0)</f>
        <v>0</v>
      </c>
      <c r="AM34" s="64">
        <f t="shared" si="6"/>
        <v>1999.4999999999998</v>
      </c>
      <c r="AN34" s="64">
        <f t="shared" si="7"/>
        <v>0</v>
      </c>
      <c r="AO34" s="63"/>
      <c r="AP34" s="63"/>
      <c r="AQ34" s="63" t="str">
        <f t="shared" si="8"/>
        <v>yes</v>
      </c>
      <c r="AR34" s="20">
        <f t="shared" si="9"/>
        <v>735</v>
      </c>
      <c r="AS34" s="63"/>
      <c r="AT34" s="23">
        <f t="shared" ref="AT34:AT65" si="15">IF(AS34=0.045,0.045,IF(AS34=0.035,0.035,0.12))</f>
        <v>0.12</v>
      </c>
      <c r="AU34" s="65">
        <f t="shared" si="11"/>
        <v>27.84090909090909</v>
      </c>
      <c r="AV34" s="65"/>
      <c r="AW34" s="65">
        <f t="shared" si="12"/>
        <v>835.22727272727275</v>
      </c>
      <c r="AX34" s="65"/>
      <c r="AY34" s="63">
        <f>VLOOKUP(L34,'Status Report'!B:CF,81,0)</f>
        <v>0</v>
      </c>
      <c r="AZ34" s="63" t="str">
        <f>VLOOKUP(L34,'Status Report'!B:S,18,0)</f>
        <v>Mariana</v>
      </c>
      <c r="BB34" s="63">
        <f>VLOOKUP(L34,'Status Report'!B:Z,25,0)</f>
        <v>1</v>
      </c>
      <c r="BC34" s="63">
        <f t="shared" si="13"/>
        <v>30</v>
      </c>
      <c r="BF34">
        <f>VLOOKUP(L34,'Status Report'!B:CE,82,0)</f>
        <v>0</v>
      </c>
      <c r="BG34">
        <f>VLOOKUP(L34,'Status Report'!B:CF,83,0)</f>
        <v>0</v>
      </c>
      <c r="BH34">
        <f>VLOOKUP(L34,'Status Report'!B:CG,84,0)</f>
        <v>0</v>
      </c>
      <c r="BI34" t="s">
        <v>794</v>
      </c>
      <c r="BJ34" t="s">
        <v>795</v>
      </c>
      <c r="BM34" s="67">
        <f t="shared" si="14"/>
        <v>31</v>
      </c>
    </row>
    <row r="35" spans="1:65" x14ac:dyDescent="0.25">
      <c r="A35" s="68" t="str">
        <f>VLOOKUP(L35,'Status Report'!B:CB,79,0)</f>
        <v>Heineken UCL</v>
      </c>
      <c r="C35">
        <v>26020991</v>
      </c>
      <c r="D35">
        <v>3097160</v>
      </c>
      <c r="E35" t="s">
        <v>803</v>
      </c>
      <c r="F35" t="s">
        <v>802</v>
      </c>
      <c r="G35" t="str">
        <f>VLOOKUP(D35,'[2]sold to'!$A:$H,8,0)</f>
        <v>Netherlands</v>
      </c>
      <c r="H35" t="str">
        <f>VLOOKUP(D35,'[2]sold to'!$A:$I,9,0)</f>
        <v>AMEE</v>
      </c>
      <c r="K35">
        <v>10</v>
      </c>
      <c r="L35">
        <v>88026493</v>
      </c>
      <c r="M35" t="s">
        <v>804</v>
      </c>
      <c r="N35">
        <v>4</v>
      </c>
      <c r="P35" t="str">
        <f>VLOOKUP(L35,'Status Report'!B:AA,26,0)</f>
        <v>China</v>
      </c>
      <c r="Q35" t="str">
        <f>VLOOKUP(L35,'Status Report'!B:AB,27,0)</f>
        <v>Bar support</v>
      </c>
      <c r="R35">
        <f>VLOOKUP(L35,'Status Report'!B:X,23,0)</f>
        <v>167</v>
      </c>
      <c r="S35" t="str">
        <f>VLOOKUP(L35,'Status Report'!B:T,19,0)</f>
        <v>Promocean The Netherlands BV</v>
      </c>
      <c r="T35" s="62">
        <f>VLOOKUP(L35,'Status Report'!B:E,4,0)</f>
        <v>3</v>
      </c>
      <c r="U35" s="19">
        <f>_xlfn.IFS(AI35="Den Bosch",VLOOKUP(L35,'Status Report'!B:AM,35,0),AI35="Yantian",VLOOKUP(L35,'Status Report'!B:AM,36,0),AI35="",IF(H35="Asia Pacific",VLOOKUP(L35,'Status Report'!B:AM,36,0),VLOOKUP(L35,'Status Report'!B:AM,35,0)),AI35="Direct shipment",IF(H35="Asia Pacific",VLOOKUP(L35,'Status Report'!B:AM,36,0),VLOOKUP(L35,'Status Report'!B:AM,35,0)))</f>
        <v>73.199999999999989</v>
      </c>
      <c r="V35" s="20">
        <f t="shared" si="0"/>
        <v>292.79999999999995</v>
      </c>
      <c r="W35" s="19">
        <f>_xlfn.IFS(AI35="Den Bosch",VLOOKUP(L35,'Status Report'!B:AM,37,0),AI35="Yantian",VLOOKUP(L35,'Status Report'!B:AM,38,0),AI35="",IF(H35="Asia Pacific",VLOOKUP(L35,'Status Report'!B:AM,38,0),VLOOKUP(L35,'Status Report'!B:AM,37,0)),AI35="Direct shipment",IF(H35="Asia Pacific",VLOOKUP(L35,'Status Report'!B:AM,38,0),VLOOKUP(L35,'Status Report'!B:AM,37,0)))</f>
        <v>73.199999999999989</v>
      </c>
      <c r="X35" s="20">
        <f t="shared" si="1"/>
        <v>292.79999999999995</v>
      </c>
      <c r="Y35" s="20">
        <f>_xlfn.IFS(AI35="Den Bosch",VLOOKUP(L35,'Status Report'!B:AO,39,0),AI35="Yantian",VLOOKUP(L35,'Status Report'!B:AO,40,0),AI35="",IF(H35="Asia Pacific",VLOOKUP(L35,'Status Report'!B:AO,40,0),VLOOKUP(L35,'Status Report'!B:AO,39,0)),AI35="Direct shipment",IF(H35="Asia Pacific",VLOOKUP(L35,'Status Report'!B:AO,40,0),VLOOKUP(L35,'Status Report'!B:AO,39,0)))</f>
        <v>0</v>
      </c>
      <c r="Z35" s="20">
        <f t="shared" si="2"/>
        <v>0</v>
      </c>
      <c r="AA35" s="20">
        <f t="shared" si="3"/>
        <v>292.79999999999995</v>
      </c>
      <c r="AB35" s="21">
        <f>_xlfn.IFS(AI35="Den Bosch",VLOOKUP(L35,'Status Report'!B:AM,33,0),AI35="Yantian",VLOOKUP(L35,'Status Report'!B:AM,34,0),AI35="",IF(H35="Asia Pacific",VLOOKUP(L35,'Status Report'!B:AM,34,0),VLOOKUP(L35,'Status Report'!B:AM,33,0)),AI35="Direct shipment",IF(H35="Asia Pacific",VLOOKUP(L35,'Status Report'!B:AM,34,0),VLOOKUP(L35,'Status Report'!B:AM,33,0)))</f>
        <v>63.327000000000005</v>
      </c>
      <c r="AC35" s="21">
        <f>VLOOKUP(L35,'Status Report'!B:CE,82,0)</f>
        <v>0</v>
      </c>
      <c r="AD35" s="21">
        <f t="shared" si="4"/>
        <v>63.327000000000005</v>
      </c>
      <c r="AE35" s="63">
        <f>VLOOKUP(L35,'Status Report'!B:W,20,0)</f>
        <v>49</v>
      </c>
      <c r="AF35" s="63">
        <f>VLOOKUP(L35,'Status Report'!B:W,21,0)</f>
        <v>26</v>
      </c>
      <c r="AG35" s="63">
        <f>VLOOKUP(L35,'Status Report'!B:W,22,0)</f>
        <v>50</v>
      </c>
      <c r="AH35" s="22">
        <f t="shared" si="5"/>
        <v>0.25480000000000003</v>
      </c>
      <c r="AI35" t="s">
        <v>990</v>
      </c>
      <c r="AK35" s="63">
        <f>IFERROR(VLOOKUP(G35,ASEAN!A:A,1,0),0)</f>
        <v>0</v>
      </c>
      <c r="AL35" s="63">
        <f>IFERROR(VLOOKUP(D35,'[3]customer specs'!$B$1:$D$65536,3,0),0)</f>
        <v>0</v>
      </c>
      <c r="AM35" s="64">
        <f t="shared" si="6"/>
        <v>0</v>
      </c>
      <c r="AN35" s="64">
        <f t="shared" si="7"/>
        <v>0</v>
      </c>
      <c r="AO35" s="63"/>
      <c r="AP35" s="63"/>
      <c r="AQ35" s="63" t="str">
        <f t="shared" si="8"/>
        <v>no</v>
      </c>
      <c r="AR35" s="20">
        <f t="shared" si="9"/>
        <v>253.30800000000002</v>
      </c>
      <c r="AS35" s="63"/>
      <c r="AT35" s="23">
        <f t="shared" si="15"/>
        <v>0.12</v>
      </c>
      <c r="AU35" s="65">
        <f t="shared" si="11"/>
        <v>71.962500000000006</v>
      </c>
      <c r="AV35" s="65"/>
      <c r="AW35" s="65">
        <f t="shared" si="12"/>
        <v>287.85000000000002</v>
      </c>
      <c r="AX35" s="65"/>
      <c r="AY35" s="63">
        <f>VLOOKUP(L35,'Status Report'!B:CF,81,0)</f>
        <v>0</v>
      </c>
      <c r="AZ35" s="63" t="str">
        <f>VLOOKUP(L35,'Status Report'!B:S,18,0)</f>
        <v>Ellina Smirnova</v>
      </c>
      <c r="BB35" s="63">
        <f>VLOOKUP(L35,'Status Report'!B:Z,25,0)</f>
        <v>12</v>
      </c>
      <c r="BC35" s="63">
        <f t="shared" si="13"/>
        <v>48</v>
      </c>
      <c r="BF35">
        <f>VLOOKUP(L35,'Status Report'!B:CE,82,0)</f>
        <v>0</v>
      </c>
      <c r="BG35">
        <f>VLOOKUP(L35,'Status Report'!B:CF,83,0)</f>
        <v>0</v>
      </c>
      <c r="BH35">
        <f>VLOOKUP(L35,'Status Report'!B:CG,84,0)</f>
        <v>0</v>
      </c>
      <c r="BI35" t="s">
        <v>805</v>
      </c>
      <c r="BJ35" t="s">
        <v>795</v>
      </c>
      <c r="BM35" s="67">
        <f t="shared" si="14"/>
        <v>356</v>
      </c>
    </row>
    <row r="36" spans="1:65" x14ac:dyDescent="0.25">
      <c r="A36" s="68" t="str">
        <f>VLOOKUP(L36,'Status Report'!B:CB,79,0)</f>
        <v>Heineken UCL</v>
      </c>
      <c r="C36">
        <v>26020991</v>
      </c>
      <c r="D36">
        <v>3097160</v>
      </c>
      <c r="E36" t="s">
        <v>803</v>
      </c>
      <c r="F36" t="s">
        <v>802</v>
      </c>
      <c r="G36" t="str">
        <f>VLOOKUP(D36,'[2]sold to'!$A:$H,8,0)</f>
        <v>Netherlands</v>
      </c>
      <c r="H36" t="str">
        <f>VLOOKUP(D36,'[2]sold to'!$A:$I,9,0)</f>
        <v>AMEE</v>
      </c>
      <c r="K36">
        <v>20</v>
      </c>
      <c r="L36">
        <v>88026520</v>
      </c>
      <c r="M36" t="s">
        <v>806</v>
      </c>
      <c r="N36">
        <v>5</v>
      </c>
      <c r="P36" t="str">
        <f>VLOOKUP(L36,'Status Report'!B:AA,26,0)</f>
        <v>China</v>
      </c>
      <c r="Q36" t="str">
        <f>VLOOKUP(L36,'Status Report'!B:AB,27,0)</f>
        <v>Outdoor signs</v>
      </c>
      <c r="R36">
        <f>VLOOKUP(L36,'Status Report'!B:X,23,0)</f>
        <v>250</v>
      </c>
      <c r="S36" t="str">
        <f>VLOOKUP(L36,'Status Report'!B:T,19,0)</f>
        <v>Promocean The Netherlands BV</v>
      </c>
      <c r="T36" s="62">
        <f>VLOOKUP(L36,'Status Report'!B:E,4,0)</f>
        <v>1</v>
      </c>
      <c r="U36" s="19">
        <f>_xlfn.IFS(AI36="Den Bosch",VLOOKUP(L36,'Status Report'!B:AM,35,0),AI36="Yantian",VLOOKUP(L36,'Status Report'!B:AM,36,0),AI36="",IF(H36="Asia Pacific",VLOOKUP(L36,'Status Report'!B:AM,36,0),VLOOKUP(L36,'Status Report'!B:AM,35,0)),AI36="Direct shipment",IF(H36="Asia Pacific",VLOOKUP(L36,'Status Report'!B:AM,36,0),VLOOKUP(L36,'Status Report'!B:AM,35,0)))</f>
        <v>43.06</v>
      </c>
      <c r="V36" s="20">
        <f t="shared" si="0"/>
        <v>215.3</v>
      </c>
      <c r="W36" s="19">
        <f>_xlfn.IFS(AI36="Den Bosch",VLOOKUP(L36,'Status Report'!B:AM,37,0),AI36="Yantian",VLOOKUP(L36,'Status Report'!B:AM,38,0),AI36="",IF(H36="Asia Pacific",VLOOKUP(L36,'Status Report'!B:AM,38,0),VLOOKUP(L36,'Status Report'!B:AM,37,0)),AI36="Direct shipment",IF(H36="Asia Pacific",VLOOKUP(L36,'Status Report'!B:AM,38,0),VLOOKUP(L36,'Status Report'!B:AM,37,0)))</f>
        <v>43.06</v>
      </c>
      <c r="X36" s="20">
        <f t="shared" si="1"/>
        <v>215.3</v>
      </c>
      <c r="Y36" s="20">
        <f>_xlfn.IFS(AI36="Den Bosch",VLOOKUP(L36,'Status Report'!B:AO,39,0),AI36="Yantian",VLOOKUP(L36,'Status Report'!B:AO,40,0),AI36="",IF(H36="Asia Pacific",VLOOKUP(L36,'Status Report'!B:AO,40,0),VLOOKUP(L36,'Status Report'!B:AO,39,0)),AI36="Direct shipment",IF(H36="Asia Pacific",VLOOKUP(L36,'Status Report'!B:AO,40,0),VLOOKUP(L36,'Status Report'!B:AO,39,0)))</f>
        <v>0</v>
      </c>
      <c r="Z36" s="20">
        <f t="shared" si="2"/>
        <v>0</v>
      </c>
      <c r="AA36" s="20">
        <f t="shared" si="3"/>
        <v>215.3</v>
      </c>
      <c r="AB36" s="21">
        <f>_xlfn.IFS(AI36="Den Bosch",VLOOKUP(L36,'Status Report'!B:AM,33,0),AI36="Yantian",VLOOKUP(L36,'Status Report'!B:AM,34,0),AI36="",IF(H36="Asia Pacific",VLOOKUP(L36,'Status Report'!B:AM,34,0),VLOOKUP(L36,'Status Report'!B:AM,33,0)),AI36="Direct shipment",IF(H36="Asia Pacific",VLOOKUP(L36,'Status Report'!B:AM,34,0),VLOOKUP(L36,'Status Report'!B:AM,33,0)))</f>
        <v>37.8887</v>
      </c>
      <c r="AC36" s="21">
        <f>VLOOKUP(L36,'Status Report'!B:CE,82,0)</f>
        <v>0</v>
      </c>
      <c r="AD36" s="21">
        <f t="shared" si="4"/>
        <v>37.8887</v>
      </c>
      <c r="AE36" s="63">
        <f>VLOOKUP(L36,'Status Report'!B:W,20,0)</f>
        <v>40</v>
      </c>
      <c r="AF36" s="63">
        <f>VLOOKUP(L36,'Status Report'!B:W,21,0)</f>
        <v>20.5</v>
      </c>
      <c r="AG36" s="63">
        <f>VLOOKUP(L36,'Status Report'!B:W,22,0)</f>
        <v>10</v>
      </c>
      <c r="AH36" s="22">
        <f t="shared" si="5"/>
        <v>4.1000000000000002E-2</v>
      </c>
      <c r="AK36" s="63">
        <f>IFERROR(VLOOKUP(G36,ASEAN!A:A,1,0),0)</f>
        <v>0</v>
      </c>
      <c r="AL36" s="63">
        <f>IFERROR(VLOOKUP(D36,'[3]customer specs'!$B$1:$D$65536,3,0),0)</f>
        <v>0</v>
      </c>
      <c r="AM36" s="64">
        <f t="shared" si="6"/>
        <v>0</v>
      </c>
      <c r="AN36" s="64">
        <f t="shared" si="7"/>
        <v>0</v>
      </c>
      <c r="AO36" s="63"/>
      <c r="AP36" s="63"/>
      <c r="AQ36" s="63" t="str">
        <f t="shared" si="8"/>
        <v>no</v>
      </c>
      <c r="AR36" s="20">
        <f t="shared" si="9"/>
        <v>189.4435</v>
      </c>
      <c r="AS36" s="63"/>
      <c r="AT36" s="23">
        <f t="shared" si="15"/>
        <v>0.12</v>
      </c>
      <c r="AU36" s="65">
        <f t="shared" si="11"/>
        <v>43.055340909090908</v>
      </c>
      <c r="AV36" s="65"/>
      <c r="AW36" s="65">
        <f t="shared" si="12"/>
        <v>215.27670454545455</v>
      </c>
      <c r="AX36" s="65"/>
      <c r="AY36" s="63">
        <f>VLOOKUP(L36,'Status Report'!B:CF,81,0)</f>
        <v>0</v>
      </c>
      <c r="AZ36" s="63" t="str">
        <f>VLOOKUP(L36,'Status Report'!B:S,18,0)</f>
        <v>Ludmilla Zarybnicka</v>
      </c>
      <c r="BB36" s="63">
        <f>VLOOKUP(L36,'Status Report'!B:Z,25,0)</f>
        <v>1</v>
      </c>
      <c r="BC36" s="63">
        <f t="shared" si="13"/>
        <v>5</v>
      </c>
      <c r="BF36">
        <f>VLOOKUP(L36,'Status Report'!B:CE,82,0)</f>
        <v>0</v>
      </c>
      <c r="BG36">
        <f>VLOOKUP(L36,'Status Report'!B:CF,83,0)</f>
        <v>0</v>
      </c>
      <c r="BH36">
        <f>VLOOKUP(L36,'Status Report'!B:CG,84,0)</f>
        <v>0</v>
      </c>
      <c r="BI36" t="s">
        <v>805</v>
      </c>
      <c r="BJ36" t="s">
        <v>795</v>
      </c>
      <c r="BM36" s="67">
        <f t="shared" si="14"/>
        <v>37</v>
      </c>
    </row>
    <row r="37" spans="1:65" x14ac:dyDescent="0.25">
      <c r="A37" s="68" t="str">
        <f>VLOOKUP(L37,'Status Report'!B:CB,79,0)</f>
        <v>Heineken UCL</v>
      </c>
      <c r="C37">
        <v>26020991</v>
      </c>
      <c r="D37">
        <v>3097160</v>
      </c>
      <c r="E37" t="s">
        <v>803</v>
      </c>
      <c r="F37" t="s">
        <v>802</v>
      </c>
      <c r="G37" t="str">
        <f>VLOOKUP(D37,'[2]sold to'!$A:$H,8,0)</f>
        <v>Netherlands</v>
      </c>
      <c r="H37" t="str">
        <f>VLOOKUP(D37,'[2]sold to'!$A:$I,9,0)</f>
        <v>AMEE</v>
      </c>
      <c r="K37">
        <v>30</v>
      </c>
      <c r="L37">
        <v>88026949</v>
      </c>
      <c r="M37" t="s">
        <v>148</v>
      </c>
      <c r="N37">
        <v>6</v>
      </c>
      <c r="P37" t="str">
        <f>VLOOKUP(L37,'Status Report'!B:AA,26,0)</f>
        <v>Turkey</v>
      </c>
      <c r="Q37" t="str">
        <f>VLOOKUP(L37,'Status Report'!B:AB,27,0)</f>
        <v>Glassware</v>
      </c>
      <c r="R37">
        <f>VLOOKUP(L37,'Status Report'!B:X,23,0)</f>
        <v>6700</v>
      </c>
      <c r="S37" t="str">
        <f>VLOOKUP(L37,'Status Report'!B:T,19,0)</f>
        <v>Sisecam (Pasabahçe)</v>
      </c>
      <c r="T37" s="62">
        <f>VLOOKUP(L37,'Status Report'!B:E,4,0)</f>
        <v>3</v>
      </c>
      <c r="U37" s="19">
        <f>_xlfn.IFS(AI37="Den Bosch",VLOOKUP(L37,'Status Report'!B:AM,35,0),AI37="Yantian",VLOOKUP(L37,'Status Report'!B:AM,36,0),AI37="",IF(H37="Asia Pacific",VLOOKUP(L37,'Status Report'!B:AM,36,0),VLOOKUP(L37,'Status Report'!B:AM,35,0)),AI37="Direct shipment",IF(H37="Asia Pacific",VLOOKUP(L37,'Status Report'!B:AM,36,0),VLOOKUP(L37,'Status Report'!B:AM,35,0)))</f>
        <v>22.799999999999997</v>
      </c>
      <c r="V37" s="20">
        <f t="shared" si="0"/>
        <v>136.79999999999998</v>
      </c>
      <c r="W37" s="19">
        <f>_xlfn.IFS(AI37="Den Bosch",VLOOKUP(L37,'Status Report'!B:AM,37,0),AI37="Yantian",VLOOKUP(L37,'Status Report'!B:AM,38,0),AI37="",IF(H37="Asia Pacific",VLOOKUP(L37,'Status Report'!B:AM,38,0),VLOOKUP(L37,'Status Report'!B:AM,37,0)),AI37="Direct shipment",IF(H37="Asia Pacific",VLOOKUP(L37,'Status Report'!B:AM,38,0),VLOOKUP(L37,'Status Report'!B:AM,37,0)))</f>
        <v>22.799999999999997</v>
      </c>
      <c r="X37" s="20">
        <f t="shared" si="1"/>
        <v>136.79999999999998</v>
      </c>
      <c r="Y37" s="20">
        <f>_xlfn.IFS(AI37="Den Bosch",VLOOKUP(L37,'Status Report'!B:AO,39,0),AI37="Yantian",VLOOKUP(L37,'Status Report'!B:AO,40,0),AI37="",IF(H37="Asia Pacific",VLOOKUP(L37,'Status Report'!B:AO,40,0),VLOOKUP(L37,'Status Report'!B:AO,39,0)),AI37="Direct shipment",IF(H37="Asia Pacific",VLOOKUP(L37,'Status Report'!B:AO,40,0),VLOOKUP(L37,'Status Report'!B:AO,39,0)))</f>
        <v>0</v>
      </c>
      <c r="Z37" s="20">
        <f t="shared" si="2"/>
        <v>0</v>
      </c>
      <c r="AA37" s="20">
        <f t="shared" si="3"/>
        <v>136.79999999999998</v>
      </c>
      <c r="AB37" s="21">
        <f>_xlfn.IFS(AI37="Den Bosch",VLOOKUP(L37,'Status Report'!B:AM,33,0),AI37="Yantian",VLOOKUP(L37,'Status Report'!B:AM,34,0),AI37="",IF(H37="Asia Pacific",VLOOKUP(L37,'Status Report'!B:AM,34,0),VLOOKUP(L37,'Status Report'!B:AM,33,0)),AI37="Direct shipment",IF(H37="Asia Pacific",VLOOKUP(L37,'Status Report'!B:AM,34,0),VLOOKUP(L37,'Status Report'!B:AM,33,0)))</f>
        <v>20.16</v>
      </c>
      <c r="AC37" s="21">
        <f>VLOOKUP(L37,'Status Report'!B:CE,82,0)</f>
        <v>0</v>
      </c>
      <c r="AD37" s="21">
        <f t="shared" si="4"/>
        <v>20.16</v>
      </c>
      <c r="AE37" s="63">
        <f>VLOOKUP(L37,'Status Report'!B:W,20,0)</f>
        <v>55.9</v>
      </c>
      <c r="AF37" s="63">
        <f>VLOOKUP(L37,'Status Report'!B:W,21,0)</f>
        <v>21.9</v>
      </c>
      <c r="AG37" s="63">
        <f>VLOOKUP(L37,'Status Report'!B:W,22,0)</f>
        <v>21.2</v>
      </c>
      <c r="AH37" s="22">
        <f t="shared" si="5"/>
        <v>0.15571951199999998</v>
      </c>
      <c r="AI37" t="s">
        <v>990</v>
      </c>
      <c r="AK37" s="63">
        <f>IFERROR(VLOOKUP(G37,ASEAN!A:A,1,0),0)</f>
        <v>0</v>
      </c>
      <c r="AL37" s="63">
        <f>IFERROR(VLOOKUP(D37,'[3]customer specs'!$B$1:$D$65536,3,0),0)</f>
        <v>0</v>
      </c>
      <c r="AM37" s="64">
        <f t="shared" si="6"/>
        <v>0</v>
      </c>
      <c r="AN37" s="64">
        <f t="shared" si="7"/>
        <v>0</v>
      </c>
      <c r="AO37" s="63"/>
      <c r="AP37" s="63"/>
      <c r="AQ37" s="63" t="str">
        <f t="shared" si="8"/>
        <v>no</v>
      </c>
      <c r="AR37" s="20">
        <f t="shared" si="9"/>
        <v>120.96000000000001</v>
      </c>
      <c r="AS37" s="63"/>
      <c r="AT37" s="23">
        <f t="shared" si="15"/>
        <v>0.12</v>
      </c>
      <c r="AU37" s="65">
        <f t="shared" si="11"/>
        <v>22.90909090909091</v>
      </c>
      <c r="AV37" s="65"/>
      <c r="AW37" s="65">
        <f t="shared" si="12"/>
        <v>137.45454545454547</v>
      </c>
      <c r="AX37" s="65"/>
      <c r="AY37" s="63">
        <f>VLOOKUP(L37,'Status Report'!B:CF,81,0)</f>
        <v>0</v>
      </c>
      <c r="AZ37" s="63" t="str">
        <f>VLOOKUP(L37,'Status Report'!B:S,18,0)</f>
        <v>Ludmilla Zarybnicka</v>
      </c>
      <c r="BB37" s="63">
        <f>VLOOKUP(L37,'Status Report'!B:Z,25,0)</f>
        <v>24</v>
      </c>
      <c r="BC37" s="63">
        <f t="shared" si="13"/>
        <v>144</v>
      </c>
      <c r="BF37">
        <f>VLOOKUP(L37,'Status Report'!B:CE,82,0)</f>
        <v>0</v>
      </c>
      <c r="BG37">
        <f>VLOOKUP(L37,'Status Report'!B:CF,83,0)</f>
        <v>0</v>
      </c>
      <c r="BH37">
        <f>VLOOKUP(L37,'Status Report'!B:CG,84,0)</f>
        <v>0</v>
      </c>
      <c r="BI37" t="s">
        <v>805</v>
      </c>
      <c r="BJ37" t="s">
        <v>795</v>
      </c>
      <c r="BM37" s="67">
        <f t="shared" si="14"/>
        <v>3007</v>
      </c>
    </row>
    <row r="38" spans="1:65" x14ac:dyDescent="0.25">
      <c r="A38" s="68" t="str">
        <f>VLOOKUP(L38,'Status Report'!B:CB,79,0)</f>
        <v>Heineken UCL</v>
      </c>
      <c r="C38">
        <v>26020991</v>
      </c>
      <c r="D38">
        <v>3097160</v>
      </c>
      <c r="E38" t="s">
        <v>803</v>
      </c>
      <c r="F38" t="s">
        <v>802</v>
      </c>
      <c r="G38" t="str">
        <f>VLOOKUP(D38,'[2]sold to'!$A:$H,8,0)</f>
        <v>Netherlands</v>
      </c>
      <c r="H38" t="str">
        <f>VLOOKUP(D38,'[2]sold to'!$A:$I,9,0)</f>
        <v>AMEE</v>
      </c>
      <c r="K38">
        <v>40</v>
      </c>
      <c r="L38">
        <v>88026494</v>
      </c>
      <c r="M38" t="s">
        <v>320</v>
      </c>
      <c r="N38">
        <v>8</v>
      </c>
      <c r="P38" t="str">
        <f>VLOOKUP(L38,'Status Report'!B:AA,26,0)</f>
        <v>China</v>
      </c>
      <c r="Q38" t="str">
        <f>VLOOKUP(L38,'Status Report'!B:AB,27,0)</f>
        <v>Premiums</v>
      </c>
      <c r="R38">
        <f>VLOOKUP(L38,'Status Report'!B:X,23,0)</f>
        <v>100</v>
      </c>
      <c r="S38" t="str">
        <f>VLOOKUP(L38,'Status Report'!B:T,19,0)</f>
        <v>Promocean The Netherlands BV</v>
      </c>
      <c r="T38" s="62">
        <f>VLOOKUP(L38,'Status Report'!B:E,4,0)</f>
        <v>3</v>
      </c>
      <c r="U38" s="19">
        <f>_xlfn.IFS(AI38="Den Bosch",VLOOKUP(L38,'Status Report'!B:AM,35,0),AI38="Yantian",VLOOKUP(L38,'Status Report'!B:AM,36,0),AI38="",IF(H38="Asia Pacific",VLOOKUP(L38,'Status Report'!B:AM,36,0),VLOOKUP(L38,'Status Report'!B:AM,35,0)),AI38="Direct shipment",IF(H38="Asia Pacific",VLOOKUP(L38,'Status Report'!B:AM,36,0),VLOOKUP(L38,'Status Report'!B:AM,35,0)))</f>
        <v>47</v>
      </c>
      <c r="V38" s="20">
        <f t="shared" si="0"/>
        <v>376</v>
      </c>
      <c r="W38" s="19">
        <f>_xlfn.IFS(AI38="Den Bosch",VLOOKUP(L38,'Status Report'!B:AM,37,0),AI38="Yantian",VLOOKUP(L38,'Status Report'!B:AM,38,0),AI38="",IF(H38="Asia Pacific",VLOOKUP(L38,'Status Report'!B:AM,38,0),VLOOKUP(L38,'Status Report'!B:AM,37,0)),AI38="Direct shipment",IF(H38="Asia Pacific",VLOOKUP(L38,'Status Report'!B:AM,38,0),VLOOKUP(L38,'Status Report'!B:AM,37,0)))</f>
        <v>42.25</v>
      </c>
      <c r="X38" s="20">
        <f t="shared" si="1"/>
        <v>338</v>
      </c>
      <c r="Y38" s="20">
        <f>_xlfn.IFS(AI38="Den Bosch",VLOOKUP(L38,'Status Report'!B:AO,39,0),AI38="Yantian",VLOOKUP(L38,'Status Report'!B:AO,40,0),AI38="",IF(H38="Asia Pacific",VLOOKUP(L38,'Status Report'!B:AO,40,0),VLOOKUP(L38,'Status Report'!B:AO,39,0)),AI38="Direct shipment",IF(H38="Asia Pacific",VLOOKUP(L38,'Status Report'!B:AO,40,0),VLOOKUP(L38,'Status Report'!B:AO,39,0)))</f>
        <v>0</v>
      </c>
      <c r="Z38" s="20">
        <f t="shared" si="2"/>
        <v>0</v>
      </c>
      <c r="AA38" s="20">
        <f t="shared" si="3"/>
        <v>338</v>
      </c>
      <c r="AB38" s="21">
        <f>_xlfn.IFS(AI38="Den Bosch",VLOOKUP(L38,'Status Report'!B:AM,33,0),AI38="Yantian",VLOOKUP(L38,'Status Report'!B:AM,34,0),AI38="",IF(H38="Asia Pacific",VLOOKUP(L38,'Status Report'!B:AM,34,0),VLOOKUP(L38,'Status Report'!B:AM,33,0)),AI38="Direct shipment",IF(H38="Asia Pacific",VLOOKUP(L38,'Status Report'!B:AM,34,0),VLOOKUP(L38,'Status Report'!B:AM,33,0)))</f>
        <v>37.249200000000002</v>
      </c>
      <c r="AC38" s="21">
        <f>VLOOKUP(L38,'Status Report'!B:CE,82,0)</f>
        <v>0</v>
      </c>
      <c r="AD38" s="21">
        <f t="shared" si="4"/>
        <v>37.249200000000002</v>
      </c>
      <c r="AE38" s="63">
        <f>VLOOKUP(L38,'Status Report'!B:W,20,0)</f>
        <v>11</v>
      </c>
      <c r="AF38" s="63">
        <f>VLOOKUP(L38,'Status Report'!B:W,21,0)</f>
        <v>9</v>
      </c>
      <c r="AG38" s="63">
        <f>VLOOKUP(L38,'Status Report'!B:W,22,0)</f>
        <v>6</v>
      </c>
      <c r="AH38" s="22">
        <f t="shared" si="5"/>
        <v>4.7520000000000001E-3</v>
      </c>
      <c r="AI38" t="s">
        <v>990</v>
      </c>
      <c r="AK38" s="63">
        <f>IFERROR(VLOOKUP(G38,ASEAN!A:A,1,0),0)</f>
        <v>0</v>
      </c>
      <c r="AL38" s="63">
        <f>IFERROR(VLOOKUP(D38,'[3]customer specs'!$B$1:$D$65536,3,0),0)</f>
        <v>0</v>
      </c>
      <c r="AM38" s="64">
        <f t="shared" si="6"/>
        <v>38</v>
      </c>
      <c r="AN38" s="64">
        <f t="shared" si="7"/>
        <v>0</v>
      </c>
      <c r="AO38" s="63"/>
      <c r="AP38" s="63"/>
      <c r="AQ38" s="63" t="str">
        <f t="shared" si="8"/>
        <v>no</v>
      </c>
      <c r="AR38" s="20">
        <f t="shared" si="9"/>
        <v>297.99360000000001</v>
      </c>
      <c r="AS38" s="63"/>
      <c r="AT38" s="23">
        <f t="shared" si="15"/>
        <v>0.12</v>
      </c>
      <c r="AU38" s="65">
        <f t="shared" si="11"/>
        <v>42.328636363636363</v>
      </c>
      <c r="AV38" s="65"/>
      <c r="AW38" s="65">
        <f t="shared" si="12"/>
        <v>338.62909090909091</v>
      </c>
      <c r="AX38" s="65"/>
      <c r="AY38" s="63">
        <f>VLOOKUP(L38,'Status Report'!B:CF,81,0)</f>
        <v>0</v>
      </c>
      <c r="AZ38" s="63" t="str">
        <f>VLOOKUP(L38,'Status Report'!B:S,18,0)</f>
        <v>Ellina Smirnova</v>
      </c>
      <c r="BB38" s="63">
        <f>VLOOKUP(L38,'Status Report'!B:Z,25,0)</f>
        <v>25</v>
      </c>
      <c r="BC38" s="63">
        <f t="shared" si="13"/>
        <v>200</v>
      </c>
      <c r="BF38">
        <f>VLOOKUP(L38,'Status Report'!B:CE,82,0)</f>
        <v>0</v>
      </c>
      <c r="BG38">
        <f>VLOOKUP(L38,'Status Report'!B:CF,83,0)</f>
        <v>0</v>
      </c>
      <c r="BH38">
        <f>VLOOKUP(L38,'Status Report'!B:CG,84,0)</f>
        <v>0</v>
      </c>
      <c r="BI38" t="s">
        <v>805</v>
      </c>
      <c r="BJ38" t="s">
        <v>795</v>
      </c>
      <c r="BM38" s="67">
        <f t="shared" si="14"/>
        <v>1305</v>
      </c>
    </row>
    <row r="39" spans="1:65" x14ac:dyDescent="0.25">
      <c r="A39" s="68" t="str">
        <f>VLOOKUP(L39,'Status Report'!B:CB,79,0)</f>
        <v>Heineken UCL</v>
      </c>
      <c r="C39">
        <v>26020991</v>
      </c>
      <c r="D39">
        <v>3097160</v>
      </c>
      <c r="E39" t="s">
        <v>803</v>
      </c>
      <c r="F39" t="s">
        <v>802</v>
      </c>
      <c r="G39" t="str">
        <f>VLOOKUP(D39,'[2]sold to'!$A:$H,8,0)</f>
        <v>Netherlands</v>
      </c>
      <c r="H39" t="str">
        <f>VLOOKUP(D39,'[2]sold to'!$A:$I,9,0)</f>
        <v>AMEE</v>
      </c>
      <c r="K39">
        <v>50</v>
      </c>
      <c r="L39">
        <v>88026531</v>
      </c>
      <c r="M39" t="s">
        <v>348</v>
      </c>
      <c r="N39">
        <v>30</v>
      </c>
      <c r="P39" t="str">
        <f>VLOOKUP(L39,'Status Report'!B:AA,26,0)</f>
        <v>China</v>
      </c>
      <c r="Q39" t="str">
        <f>VLOOKUP(L39,'Status Report'!B:AB,27,0)</f>
        <v>Premiums</v>
      </c>
      <c r="R39">
        <f>VLOOKUP(L39,'Status Report'!B:X,23,0)</f>
        <v>200</v>
      </c>
      <c r="S39" t="str">
        <f>VLOOKUP(L39,'Status Report'!B:T,19,0)</f>
        <v>Promocean The Netherlands BV</v>
      </c>
      <c r="T39" s="62">
        <f>VLOOKUP(L39,'Status Report'!B:E,4,0)</f>
        <v>3</v>
      </c>
      <c r="U39" s="19">
        <f>_xlfn.IFS(AI39="Den Bosch",VLOOKUP(L39,'Status Report'!B:AM,35,0),AI39="Yantian",VLOOKUP(L39,'Status Report'!B:AM,36,0),AI39="",IF(H39="Asia Pacific",VLOOKUP(L39,'Status Report'!B:AM,36,0),VLOOKUP(L39,'Status Report'!B:AM,35,0)),AI39="Direct shipment",IF(H39="Asia Pacific",VLOOKUP(L39,'Status Report'!B:AM,36,0),VLOOKUP(L39,'Status Report'!B:AM,35,0)))</f>
        <v>18.2</v>
      </c>
      <c r="V39" s="20">
        <f t="shared" si="0"/>
        <v>546</v>
      </c>
      <c r="W39" s="19">
        <f>_xlfn.IFS(AI39="Den Bosch",VLOOKUP(L39,'Status Report'!B:AM,37,0),AI39="Yantian",VLOOKUP(L39,'Status Report'!B:AM,38,0),AI39="",IF(H39="Asia Pacific",VLOOKUP(L39,'Status Report'!B:AM,38,0),VLOOKUP(L39,'Status Report'!B:AM,37,0)),AI39="Direct shipment",IF(H39="Asia Pacific",VLOOKUP(L39,'Status Report'!B:AM,38,0),VLOOKUP(L39,'Status Report'!B:AM,37,0)))</f>
        <v>17.649999999999999</v>
      </c>
      <c r="X39" s="20">
        <f t="shared" si="1"/>
        <v>529.5</v>
      </c>
      <c r="Y39" s="20">
        <f>_xlfn.IFS(AI39="Den Bosch",VLOOKUP(L39,'Status Report'!B:AO,39,0),AI39="Yantian",VLOOKUP(L39,'Status Report'!B:AO,40,0),AI39="",IF(H39="Asia Pacific",VLOOKUP(L39,'Status Report'!B:AO,40,0),VLOOKUP(L39,'Status Report'!B:AO,39,0)),AI39="Direct shipment",IF(H39="Asia Pacific",VLOOKUP(L39,'Status Report'!B:AO,40,0),VLOOKUP(L39,'Status Report'!B:AO,39,0)))</f>
        <v>0</v>
      </c>
      <c r="Z39" s="20">
        <f t="shared" si="2"/>
        <v>0</v>
      </c>
      <c r="AA39" s="20">
        <f t="shared" si="3"/>
        <v>529.5</v>
      </c>
      <c r="AB39" s="21">
        <f>_xlfn.IFS(AI39="Den Bosch",VLOOKUP(L39,'Status Report'!B:AM,33,0),AI39="Yantian",VLOOKUP(L39,'Status Report'!B:AM,34,0),AI39="",IF(H39="Asia Pacific",VLOOKUP(L39,'Status Report'!B:AM,34,0),VLOOKUP(L39,'Status Report'!B:AM,33,0)),AI39="Direct shipment",IF(H39="Asia Pacific",VLOOKUP(L39,'Status Report'!B:AM,34,0),VLOOKUP(L39,'Status Report'!B:AM,33,0)))</f>
        <v>15.420599999999999</v>
      </c>
      <c r="AC39" s="21">
        <f>VLOOKUP(L39,'Status Report'!B:CE,82,0)</f>
        <v>0</v>
      </c>
      <c r="AD39" s="21">
        <f t="shared" si="4"/>
        <v>15.420599999999999</v>
      </c>
      <c r="AE39" s="63">
        <f>VLOOKUP(L39,'Status Report'!B:W,20,0)</f>
        <v>35</v>
      </c>
      <c r="AF39" s="63">
        <f>VLOOKUP(L39,'Status Report'!B:W,21,0)</f>
        <v>22</v>
      </c>
      <c r="AG39" s="63">
        <f>VLOOKUP(L39,'Status Report'!B:W,22,0)</f>
        <v>6</v>
      </c>
      <c r="AH39" s="22">
        <f t="shared" si="5"/>
        <v>0.1386</v>
      </c>
      <c r="AI39" t="s">
        <v>990</v>
      </c>
      <c r="AK39" s="63">
        <f>IFERROR(VLOOKUP(G39,ASEAN!A:A,1,0),0)</f>
        <v>0</v>
      </c>
      <c r="AL39" s="63">
        <f>IFERROR(VLOOKUP(D39,'[3]customer specs'!$B$1:$D$65536,3,0),0)</f>
        <v>0</v>
      </c>
      <c r="AM39" s="64">
        <f t="shared" si="6"/>
        <v>16.5</v>
      </c>
      <c r="AN39" s="64">
        <f t="shared" si="7"/>
        <v>0</v>
      </c>
      <c r="AO39" s="63"/>
      <c r="AP39" s="63"/>
      <c r="AQ39" s="63" t="str">
        <f t="shared" si="8"/>
        <v>no</v>
      </c>
      <c r="AR39" s="20">
        <f t="shared" si="9"/>
        <v>462.61799999999994</v>
      </c>
      <c r="AS39" s="63"/>
      <c r="AT39" s="23">
        <f t="shared" si="15"/>
        <v>0.12</v>
      </c>
      <c r="AU39" s="65">
        <f t="shared" si="11"/>
        <v>17.523409090909087</v>
      </c>
      <c r="AV39" s="65"/>
      <c r="AW39" s="65">
        <f t="shared" si="12"/>
        <v>525.70227272727266</v>
      </c>
      <c r="AX39" s="65"/>
      <c r="AY39" s="63">
        <f>VLOOKUP(L39,'Status Report'!B:CF,81,0)</f>
        <v>0</v>
      </c>
      <c r="AZ39" s="63" t="str">
        <f>VLOOKUP(L39,'Status Report'!B:S,18,0)</f>
        <v>Ellina Smirnova</v>
      </c>
      <c r="BB39" s="63">
        <f>VLOOKUP(L39,'Status Report'!B:Z,25,0)</f>
        <v>5</v>
      </c>
      <c r="BC39" s="63">
        <f t="shared" si="13"/>
        <v>150</v>
      </c>
      <c r="BF39">
        <f>VLOOKUP(L39,'Status Report'!B:CE,82,0)</f>
        <v>0</v>
      </c>
      <c r="BG39">
        <f>VLOOKUP(L39,'Status Report'!B:CF,83,0)</f>
        <v>0</v>
      </c>
      <c r="BH39">
        <f>VLOOKUP(L39,'Status Report'!B:CG,84,0)</f>
        <v>0</v>
      </c>
      <c r="BI39" t="s">
        <v>805</v>
      </c>
      <c r="BJ39" t="s">
        <v>795</v>
      </c>
      <c r="BM39" s="67">
        <f t="shared" si="14"/>
        <v>747</v>
      </c>
    </row>
    <row r="40" spans="1:65" x14ac:dyDescent="0.25">
      <c r="A40" s="68" t="str">
        <f>VLOOKUP(L40,'Status Report'!B:CB,79,0)</f>
        <v>Heineken UCL</v>
      </c>
      <c r="C40">
        <v>26020991</v>
      </c>
      <c r="D40">
        <v>3097160</v>
      </c>
      <c r="E40" t="s">
        <v>803</v>
      </c>
      <c r="F40" t="s">
        <v>802</v>
      </c>
      <c r="G40" t="str">
        <f>VLOOKUP(D40,'[2]sold to'!$A:$H,8,0)</f>
        <v>Netherlands</v>
      </c>
      <c r="H40" t="str">
        <f>VLOOKUP(D40,'[2]sold to'!$A:$I,9,0)</f>
        <v>AMEE</v>
      </c>
      <c r="K40">
        <v>60</v>
      </c>
      <c r="L40">
        <v>88026505</v>
      </c>
      <c r="M40" t="s">
        <v>329</v>
      </c>
      <c r="N40">
        <v>40</v>
      </c>
      <c r="P40" t="str">
        <f>VLOOKUP(L40,'Status Report'!B:AA,26,0)</f>
        <v>China</v>
      </c>
      <c r="Q40" t="str">
        <f>VLOOKUP(L40,'Status Report'!B:AB,27,0)</f>
        <v>Premiums</v>
      </c>
      <c r="R40">
        <f>VLOOKUP(L40,'Status Report'!B:X,23,0)</f>
        <v>500</v>
      </c>
      <c r="S40" t="str">
        <f>VLOOKUP(L40,'Status Report'!B:T,19,0)</f>
        <v>Promocean The Netherlands BV</v>
      </c>
      <c r="T40" s="62">
        <f>VLOOKUP(L40,'Status Report'!B:E,4,0)</f>
        <v>3</v>
      </c>
      <c r="U40" s="19">
        <f>_xlfn.IFS(AI40="Den Bosch",VLOOKUP(L40,'Status Report'!B:AM,35,0),AI40="Yantian",VLOOKUP(L40,'Status Report'!B:AM,36,0),AI40="",IF(H40="Asia Pacific",VLOOKUP(L40,'Status Report'!B:AM,36,0),VLOOKUP(L40,'Status Report'!B:AM,35,0)),AI40="Direct shipment",IF(H40="Asia Pacific",VLOOKUP(L40,'Status Report'!B:AM,36,0),VLOOKUP(L40,'Status Report'!B:AM,35,0)))</f>
        <v>64.900000000000006</v>
      </c>
      <c r="V40" s="20">
        <f t="shared" si="0"/>
        <v>2596</v>
      </c>
      <c r="W40" s="19">
        <f>_xlfn.IFS(AI40="Den Bosch",VLOOKUP(L40,'Status Report'!B:AM,37,0),AI40="Yantian",VLOOKUP(L40,'Status Report'!B:AM,38,0),AI40="",IF(H40="Asia Pacific",VLOOKUP(L40,'Status Report'!B:AM,38,0),VLOOKUP(L40,'Status Report'!B:AM,37,0)),AI40="Direct shipment",IF(H40="Asia Pacific",VLOOKUP(L40,'Status Report'!B:AM,38,0),VLOOKUP(L40,'Status Report'!B:AM,37,0)))</f>
        <v>60.300000000000004</v>
      </c>
      <c r="X40" s="20">
        <f t="shared" si="1"/>
        <v>2412</v>
      </c>
      <c r="Y40" s="20">
        <f>_xlfn.IFS(AI40="Den Bosch",VLOOKUP(L40,'Status Report'!B:AO,39,0),AI40="Yantian",VLOOKUP(L40,'Status Report'!B:AO,40,0),AI40="",IF(H40="Asia Pacific",VLOOKUP(L40,'Status Report'!B:AO,40,0),VLOOKUP(L40,'Status Report'!B:AO,39,0)),AI40="Direct shipment",IF(H40="Asia Pacific",VLOOKUP(L40,'Status Report'!B:AO,40,0),VLOOKUP(L40,'Status Report'!B:AO,39,0)))</f>
        <v>0</v>
      </c>
      <c r="Z40" s="20">
        <f t="shared" si="2"/>
        <v>0</v>
      </c>
      <c r="AA40" s="20">
        <f t="shared" si="3"/>
        <v>2412</v>
      </c>
      <c r="AB40" s="21">
        <f>_xlfn.IFS(AI40="Den Bosch",VLOOKUP(L40,'Status Report'!B:AM,33,0),AI40="Yantian",VLOOKUP(L40,'Status Report'!B:AM,34,0),AI40="",IF(H40="Asia Pacific",VLOOKUP(L40,'Status Report'!B:AM,34,0),VLOOKUP(L40,'Status Report'!B:AM,33,0)),AI40="Direct shipment",IF(H40="Asia Pacific",VLOOKUP(L40,'Status Report'!B:AM,34,0),VLOOKUP(L40,'Status Report'!B:AM,33,0)))</f>
        <v>52.189200000000007</v>
      </c>
      <c r="AC40" s="21">
        <f>VLOOKUP(L40,'Status Report'!B:CE,82,0)</f>
        <v>0</v>
      </c>
      <c r="AD40" s="21">
        <f t="shared" si="4"/>
        <v>52.189200000000007</v>
      </c>
      <c r="AE40" s="63">
        <f>VLOOKUP(L40,'Status Report'!B:W,20,0)</f>
        <v>68</v>
      </c>
      <c r="AF40" s="63">
        <f>VLOOKUP(L40,'Status Report'!B:W,21,0)</f>
        <v>19</v>
      </c>
      <c r="AG40" s="63">
        <f>VLOOKUP(L40,'Status Report'!B:W,22,0)</f>
        <v>19</v>
      </c>
      <c r="AH40" s="22">
        <f t="shared" si="5"/>
        <v>0.98192000000000002</v>
      </c>
      <c r="AI40" t="s">
        <v>990</v>
      </c>
      <c r="AK40" s="63">
        <f>IFERROR(VLOOKUP(G40,ASEAN!A:A,1,0),0)</f>
        <v>0</v>
      </c>
      <c r="AL40" s="63">
        <f>IFERROR(VLOOKUP(D40,'[3]customer specs'!$B$1:$D$65536,3,0),0)</f>
        <v>0</v>
      </c>
      <c r="AM40" s="64">
        <f t="shared" si="6"/>
        <v>184</v>
      </c>
      <c r="AN40" s="64">
        <f t="shared" si="7"/>
        <v>0</v>
      </c>
      <c r="AO40" s="63"/>
      <c r="AP40" s="63"/>
      <c r="AQ40" s="63" t="str">
        <f t="shared" si="8"/>
        <v>no</v>
      </c>
      <c r="AR40" s="20">
        <f t="shared" si="9"/>
        <v>2087.5680000000002</v>
      </c>
      <c r="AS40" s="63"/>
      <c r="AT40" s="23">
        <f t="shared" si="15"/>
        <v>0.12</v>
      </c>
      <c r="AU40" s="65">
        <f t="shared" si="11"/>
        <v>59.305909090909097</v>
      </c>
      <c r="AV40" s="65"/>
      <c r="AW40" s="65">
        <f t="shared" si="12"/>
        <v>2372.2363636363639</v>
      </c>
      <c r="AX40" s="65"/>
      <c r="AY40" s="63">
        <f>VLOOKUP(L40,'Status Report'!B:CF,81,0)</f>
        <v>0</v>
      </c>
      <c r="AZ40" s="63" t="str">
        <f>VLOOKUP(L40,'Status Report'!B:S,18,0)</f>
        <v>Ellina Smirnova</v>
      </c>
      <c r="BB40" s="63">
        <f>VLOOKUP(L40,'Status Report'!B:Z,25,0)</f>
        <v>10</v>
      </c>
      <c r="BC40" s="63">
        <f t="shared" si="13"/>
        <v>400</v>
      </c>
      <c r="BF40">
        <f>VLOOKUP(L40,'Status Report'!B:CE,82,0)</f>
        <v>0</v>
      </c>
      <c r="BG40">
        <f>VLOOKUP(L40,'Status Report'!B:CF,83,0)</f>
        <v>0</v>
      </c>
      <c r="BH40">
        <f>VLOOKUP(L40,'Status Report'!B:CG,84,0)</f>
        <v>0</v>
      </c>
      <c r="BI40" t="s">
        <v>805</v>
      </c>
      <c r="BJ40" t="s">
        <v>795</v>
      </c>
      <c r="BM40" s="67">
        <f t="shared" si="14"/>
        <v>4834</v>
      </c>
    </row>
    <row r="41" spans="1:65" x14ac:dyDescent="0.25">
      <c r="A41" s="68" t="str">
        <f>VLOOKUP(L41,'Status Report'!B:CB,79,0)</f>
        <v>Heineken UCL</v>
      </c>
      <c r="C41">
        <v>26020991</v>
      </c>
      <c r="D41">
        <v>3097160</v>
      </c>
      <c r="E41" t="s">
        <v>803</v>
      </c>
      <c r="F41" t="s">
        <v>802</v>
      </c>
      <c r="G41" t="str">
        <f>VLOOKUP(D41,'[2]sold to'!$A:$H,8,0)</f>
        <v>Netherlands</v>
      </c>
      <c r="H41" t="str">
        <f>VLOOKUP(D41,'[2]sold to'!$A:$I,9,0)</f>
        <v>AMEE</v>
      </c>
      <c r="K41">
        <v>70</v>
      </c>
      <c r="L41">
        <v>88026480</v>
      </c>
      <c r="M41" t="s">
        <v>307</v>
      </c>
      <c r="N41">
        <v>20</v>
      </c>
      <c r="P41" t="str">
        <f>VLOOKUP(L41,'Status Report'!B:AA,26,0)</f>
        <v>Bangladesh</v>
      </c>
      <c r="Q41" t="str">
        <f>VLOOKUP(L41,'Status Report'!B:AB,27,0)</f>
        <v>Textiles-Clothing</v>
      </c>
      <c r="R41">
        <f>VLOOKUP(L41,'Status Report'!B:X,23,0)</f>
        <v>167</v>
      </c>
      <c r="S41" t="str">
        <f>VLOOKUP(L41,'Status Report'!B:T,19,0)</f>
        <v>Promocean The Netherlands BV</v>
      </c>
      <c r="T41" s="62">
        <f>VLOOKUP(L41,'Status Report'!B:E,4,0)</f>
        <v>3</v>
      </c>
      <c r="U41" s="19">
        <f>_xlfn.IFS(AI41="Den Bosch",VLOOKUP(L41,'Status Report'!B:AM,35,0),AI41="Yantian",VLOOKUP(L41,'Status Report'!B:AM,36,0),AI41="",IF(H41="Asia Pacific",VLOOKUP(L41,'Status Report'!B:AM,36,0),VLOOKUP(L41,'Status Report'!B:AM,35,0)),AI41="Direct shipment",IF(H41="Asia Pacific",VLOOKUP(L41,'Status Report'!B:AM,36,0),VLOOKUP(L41,'Status Report'!B:AM,35,0)))</f>
        <v>29.700000000000003</v>
      </c>
      <c r="V41" s="20">
        <f t="shared" si="0"/>
        <v>594</v>
      </c>
      <c r="W41" s="19">
        <f>_xlfn.IFS(AI41="Den Bosch",VLOOKUP(L41,'Status Report'!B:AM,37,0),AI41="Yantian",VLOOKUP(L41,'Status Report'!B:AM,38,0),AI41="",IF(H41="Asia Pacific",VLOOKUP(L41,'Status Report'!B:AM,38,0),VLOOKUP(L41,'Status Report'!B:AM,37,0)),AI41="Direct shipment",IF(H41="Asia Pacific",VLOOKUP(L41,'Status Report'!B:AM,38,0),VLOOKUP(L41,'Status Report'!B:AM,37,0)))</f>
        <v>29.339999999999996</v>
      </c>
      <c r="X41" s="20">
        <f t="shared" si="1"/>
        <v>586.79999999999995</v>
      </c>
      <c r="Y41" s="20">
        <f>_xlfn.IFS(AI41="Den Bosch",VLOOKUP(L41,'Status Report'!B:AO,39,0),AI41="Yantian",VLOOKUP(L41,'Status Report'!B:AO,40,0),AI41="",IF(H41="Asia Pacific",VLOOKUP(L41,'Status Report'!B:AO,40,0),VLOOKUP(L41,'Status Report'!B:AO,39,0)),AI41="Direct shipment",IF(H41="Asia Pacific",VLOOKUP(L41,'Status Report'!B:AO,40,0),VLOOKUP(L41,'Status Report'!B:AO,39,0)))</f>
        <v>0</v>
      </c>
      <c r="Z41" s="20">
        <f t="shared" si="2"/>
        <v>0</v>
      </c>
      <c r="AA41" s="20">
        <f t="shared" si="3"/>
        <v>586.79999999999995</v>
      </c>
      <c r="AB41" s="21">
        <f>_xlfn.IFS(AI41="Den Bosch",VLOOKUP(L41,'Status Report'!B:AM,33,0),AI41="Yantian",VLOOKUP(L41,'Status Report'!B:AM,34,0),AI41="",IF(H41="Asia Pacific",VLOOKUP(L41,'Status Report'!B:AM,34,0),VLOOKUP(L41,'Status Report'!B:AM,33,0)),AI41="Direct shipment",IF(H41="Asia Pacific",VLOOKUP(L41,'Status Report'!B:AM,34,0),VLOOKUP(L41,'Status Report'!B:AM,33,0)))</f>
        <v>25.1265</v>
      </c>
      <c r="AC41" s="21">
        <f>VLOOKUP(L41,'Status Report'!B:CE,82,0)</f>
        <v>0</v>
      </c>
      <c r="AD41" s="21">
        <f t="shared" si="4"/>
        <v>25.1265</v>
      </c>
      <c r="AE41" s="63">
        <f>VLOOKUP(L41,'Status Report'!B:W,20,0)</f>
        <v>28</v>
      </c>
      <c r="AF41" s="63">
        <f>VLOOKUP(L41,'Status Report'!B:W,21,0)</f>
        <v>15</v>
      </c>
      <c r="AG41" s="63">
        <f>VLOOKUP(L41,'Status Report'!B:W,22,0)</f>
        <v>12</v>
      </c>
      <c r="AH41" s="22">
        <f t="shared" si="5"/>
        <v>0.1008</v>
      </c>
      <c r="AI41" t="s">
        <v>990</v>
      </c>
      <c r="AK41" s="63">
        <f>IFERROR(VLOOKUP(G41,ASEAN!A:A,1,0),0)</f>
        <v>0</v>
      </c>
      <c r="AL41" s="63">
        <f>IFERROR(VLOOKUP(D41,'[3]customer specs'!$B$1:$D$65536,3,0),0)</f>
        <v>0</v>
      </c>
      <c r="AM41" s="64">
        <f t="shared" si="6"/>
        <v>7.2000000000000455</v>
      </c>
      <c r="AN41" s="64">
        <f t="shared" si="7"/>
        <v>0</v>
      </c>
      <c r="AO41" s="63"/>
      <c r="AP41" s="63"/>
      <c r="AQ41" s="63" t="str">
        <f t="shared" si="8"/>
        <v>no</v>
      </c>
      <c r="AR41" s="20">
        <f t="shared" si="9"/>
        <v>502.53</v>
      </c>
      <c r="AS41" s="63"/>
      <c r="AT41" s="23">
        <f t="shared" si="15"/>
        <v>0.12</v>
      </c>
      <c r="AU41" s="65">
        <f t="shared" si="11"/>
        <v>28.552840909090911</v>
      </c>
      <c r="AV41" s="65"/>
      <c r="AW41" s="65">
        <f t="shared" si="12"/>
        <v>571.05681818181824</v>
      </c>
      <c r="AX41" s="65"/>
      <c r="AY41" s="63">
        <f>VLOOKUP(L41,'Status Report'!B:CF,81,0)</f>
        <v>0</v>
      </c>
      <c r="AZ41" s="63" t="str">
        <f>VLOOKUP(L41,'Status Report'!B:S,18,0)</f>
        <v>Ellina Smirnova</v>
      </c>
      <c r="BB41" s="63">
        <f>VLOOKUP(L41,'Status Report'!B:Z,25,0)</f>
        <v>6</v>
      </c>
      <c r="BC41" s="63">
        <f t="shared" si="13"/>
        <v>120</v>
      </c>
      <c r="BF41">
        <f>VLOOKUP(L41,'Status Report'!B:CE,82,0)</f>
        <v>0</v>
      </c>
      <c r="BG41">
        <f>VLOOKUP(L41,'Status Report'!B:CF,83,0)</f>
        <v>0</v>
      </c>
      <c r="BH41">
        <f>VLOOKUP(L41,'Status Report'!B:CG,84,0)</f>
        <v>0</v>
      </c>
      <c r="BI41" t="s">
        <v>805</v>
      </c>
      <c r="BJ41" t="s">
        <v>795</v>
      </c>
      <c r="BM41" s="67">
        <f t="shared" si="14"/>
        <v>239</v>
      </c>
    </row>
    <row r="42" spans="1:65" x14ac:dyDescent="0.25">
      <c r="A42" s="68" t="str">
        <f>VLOOKUP(L42,'Status Report'!B:CB,79,0)</f>
        <v>Heineken UCL</v>
      </c>
      <c r="C42">
        <v>26020991</v>
      </c>
      <c r="D42">
        <v>3097160</v>
      </c>
      <c r="E42" t="s">
        <v>803</v>
      </c>
      <c r="F42" t="s">
        <v>802</v>
      </c>
      <c r="G42" t="str">
        <f>VLOOKUP(D42,'[2]sold to'!$A:$H,8,0)</f>
        <v>Netherlands</v>
      </c>
      <c r="H42" t="str">
        <f>VLOOKUP(D42,'[2]sold to'!$A:$I,9,0)</f>
        <v>AMEE</v>
      </c>
      <c r="K42">
        <v>80</v>
      </c>
      <c r="L42">
        <v>88026481</v>
      </c>
      <c r="M42" t="s">
        <v>308</v>
      </c>
      <c r="N42">
        <v>30</v>
      </c>
      <c r="P42" t="str">
        <f>VLOOKUP(L42,'Status Report'!B:AA,26,0)</f>
        <v>Bangladesh</v>
      </c>
      <c r="Q42" t="str">
        <f>VLOOKUP(L42,'Status Report'!B:AB,27,0)</f>
        <v>Textiles-Clothing</v>
      </c>
      <c r="R42">
        <f>VLOOKUP(L42,'Status Report'!B:X,23,0)</f>
        <v>167</v>
      </c>
      <c r="S42" t="str">
        <f>VLOOKUP(L42,'Status Report'!B:T,19,0)</f>
        <v>Promocean The Netherlands BV</v>
      </c>
      <c r="T42" s="62">
        <f>VLOOKUP(L42,'Status Report'!B:E,4,0)</f>
        <v>3</v>
      </c>
      <c r="U42" s="19">
        <f>_xlfn.IFS(AI42="Den Bosch",VLOOKUP(L42,'Status Report'!B:AM,35,0),AI42="Yantian",VLOOKUP(L42,'Status Report'!B:AM,36,0),AI42="",IF(H42="Asia Pacific",VLOOKUP(L42,'Status Report'!B:AM,36,0),VLOOKUP(L42,'Status Report'!B:AM,35,0)),AI42="Direct shipment",IF(H42="Asia Pacific",VLOOKUP(L42,'Status Report'!B:AM,36,0),VLOOKUP(L42,'Status Report'!B:AM,35,0)))</f>
        <v>29.700000000000003</v>
      </c>
      <c r="V42" s="20">
        <f t="shared" si="0"/>
        <v>891.00000000000011</v>
      </c>
      <c r="W42" s="19">
        <f>_xlfn.IFS(AI42="Den Bosch",VLOOKUP(L42,'Status Report'!B:AM,37,0),AI42="Yantian",VLOOKUP(L42,'Status Report'!B:AM,38,0),AI42="",IF(H42="Asia Pacific",VLOOKUP(L42,'Status Report'!B:AM,38,0),VLOOKUP(L42,'Status Report'!B:AM,37,0)),AI42="Direct shipment",IF(H42="Asia Pacific",VLOOKUP(L42,'Status Report'!B:AM,38,0),VLOOKUP(L42,'Status Report'!B:AM,37,0)))</f>
        <v>29.339999999999996</v>
      </c>
      <c r="X42" s="20">
        <f t="shared" si="1"/>
        <v>880.19999999999993</v>
      </c>
      <c r="Y42" s="20">
        <f>_xlfn.IFS(AI42="Den Bosch",VLOOKUP(L42,'Status Report'!B:AO,39,0),AI42="Yantian",VLOOKUP(L42,'Status Report'!B:AO,40,0),AI42="",IF(H42="Asia Pacific",VLOOKUP(L42,'Status Report'!B:AO,40,0),VLOOKUP(L42,'Status Report'!B:AO,39,0)),AI42="Direct shipment",IF(H42="Asia Pacific",VLOOKUP(L42,'Status Report'!B:AO,40,0),VLOOKUP(L42,'Status Report'!B:AO,39,0)))</f>
        <v>0</v>
      </c>
      <c r="Z42" s="20">
        <f t="shared" si="2"/>
        <v>0</v>
      </c>
      <c r="AA42" s="20">
        <f t="shared" si="3"/>
        <v>880.19999999999993</v>
      </c>
      <c r="AB42" s="21">
        <f>_xlfn.IFS(AI42="Den Bosch",VLOOKUP(L42,'Status Report'!B:AM,33,0),AI42="Yantian",VLOOKUP(L42,'Status Report'!B:AM,34,0),AI42="",IF(H42="Asia Pacific",VLOOKUP(L42,'Status Report'!B:AM,34,0),VLOOKUP(L42,'Status Report'!B:AM,33,0)),AI42="Direct shipment",IF(H42="Asia Pacific",VLOOKUP(L42,'Status Report'!B:AM,34,0),VLOOKUP(L42,'Status Report'!B:AM,33,0)))</f>
        <v>25.1265</v>
      </c>
      <c r="AC42" s="21">
        <f>VLOOKUP(L42,'Status Report'!B:CE,82,0)</f>
        <v>0</v>
      </c>
      <c r="AD42" s="21">
        <f t="shared" si="4"/>
        <v>25.1265</v>
      </c>
      <c r="AE42" s="63">
        <f>VLOOKUP(L42,'Status Report'!B:W,20,0)</f>
        <v>28</v>
      </c>
      <c r="AF42" s="63">
        <f>VLOOKUP(L42,'Status Report'!B:W,21,0)</f>
        <v>15</v>
      </c>
      <c r="AG42" s="63">
        <f>VLOOKUP(L42,'Status Report'!B:W,22,0)</f>
        <v>12</v>
      </c>
      <c r="AH42" s="22">
        <f t="shared" si="5"/>
        <v>0.1512</v>
      </c>
      <c r="AI42" t="s">
        <v>990</v>
      </c>
      <c r="AK42" s="63">
        <f>IFERROR(VLOOKUP(G42,ASEAN!A:A,1,0),0)</f>
        <v>0</v>
      </c>
      <c r="AL42" s="63">
        <f>IFERROR(VLOOKUP(D42,'[3]customer specs'!$B$1:$D$65536,3,0),0)</f>
        <v>0</v>
      </c>
      <c r="AM42" s="64">
        <f t="shared" si="6"/>
        <v>10.800000000000182</v>
      </c>
      <c r="AN42" s="64">
        <f t="shared" si="7"/>
        <v>0</v>
      </c>
      <c r="AO42" s="63"/>
      <c r="AP42" s="63"/>
      <c r="AQ42" s="63" t="str">
        <f t="shared" si="8"/>
        <v>no</v>
      </c>
      <c r="AR42" s="20">
        <f t="shared" si="9"/>
        <v>753.79499999999996</v>
      </c>
      <c r="AS42" s="63"/>
      <c r="AT42" s="23">
        <f t="shared" si="15"/>
        <v>0.12</v>
      </c>
      <c r="AU42" s="65">
        <f t="shared" si="11"/>
        <v>28.552840909090911</v>
      </c>
      <c r="AV42" s="65"/>
      <c r="AW42" s="65">
        <f t="shared" si="12"/>
        <v>856.58522727272737</v>
      </c>
      <c r="AX42" s="65"/>
      <c r="AY42" s="63">
        <f>VLOOKUP(L42,'Status Report'!B:CF,81,0)</f>
        <v>0</v>
      </c>
      <c r="AZ42" s="63" t="str">
        <f>VLOOKUP(L42,'Status Report'!B:S,18,0)</f>
        <v>Ellina Smirnova</v>
      </c>
      <c r="BB42" s="63">
        <f>VLOOKUP(L42,'Status Report'!B:Z,25,0)</f>
        <v>6</v>
      </c>
      <c r="BC42" s="63">
        <f t="shared" si="13"/>
        <v>180</v>
      </c>
      <c r="BF42">
        <f>VLOOKUP(L42,'Status Report'!B:CE,82,0)</f>
        <v>0</v>
      </c>
      <c r="BG42">
        <f>VLOOKUP(L42,'Status Report'!B:CF,83,0)</f>
        <v>0</v>
      </c>
      <c r="BH42">
        <f>VLOOKUP(L42,'Status Report'!B:CG,84,0)</f>
        <v>0</v>
      </c>
      <c r="BI42" t="s">
        <v>805</v>
      </c>
      <c r="BJ42" t="s">
        <v>795</v>
      </c>
      <c r="BM42" s="67">
        <f t="shared" si="14"/>
        <v>118</v>
      </c>
    </row>
    <row r="43" spans="1:65" x14ac:dyDescent="0.25">
      <c r="A43" s="68" t="str">
        <f>VLOOKUP(L43,'Status Report'!B:CB,79,0)</f>
        <v>Heineken UCL</v>
      </c>
      <c r="C43">
        <v>26020991</v>
      </c>
      <c r="D43">
        <v>3097160</v>
      </c>
      <c r="E43" t="s">
        <v>803</v>
      </c>
      <c r="F43" t="s">
        <v>802</v>
      </c>
      <c r="G43" t="str">
        <f>VLOOKUP(D43,'[2]sold to'!$A:$H,8,0)</f>
        <v>Netherlands</v>
      </c>
      <c r="H43" t="str">
        <f>VLOOKUP(D43,'[2]sold to'!$A:$I,9,0)</f>
        <v>AMEE</v>
      </c>
      <c r="K43">
        <v>90</v>
      </c>
      <c r="L43">
        <v>88026543</v>
      </c>
      <c r="M43" t="s">
        <v>358</v>
      </c>
      <c r="N43">
        <v>8</v>
      </c>
      <c r="P43" t="str">
        <f>VLOOKUP(L43,'Status Report'!B:AA,26,0)</f>
        <v>China</v>
      </c>
      <c r="Q43" t="str">
        <f>VLOOKUP(L43,'Status Report'!B:AB,27,0)</f>
        <v>Premiums</v>
      </c>
      <c r="R43">
        <f>VLOOKUP(L43,'Status Report'!B:X,23,0)</f>
        <v>100</v>
      </c>
      <c r="S43" t="str">
        <f>VLOOKUP(L43,'Status Report'!B:T,19,0)</f>
        <v>Promocean The Netherlands BV</v>
      </c>
      <c r="T43" s="62">
        <f>VLOOKUP(L43,'Status Report'!B:E,4,0)</f>
        <v>3</v>
      </c>
      <c r="U43" s="19">
        <f>_xlfn.IFS(AI43="Den Bosch",VLOOKUP(L43,'Status Report'!B:AM,35,0),AI43="Yantian",VLOOKUP(L43,'Status Report'!B:AM,36,0),AI43="",IF(H43="Asia Pacific",VLOOKUP(L43,'Status Report'!B:AM,36,0),VLOOKUP(L43,'Status Report'!B:AM,35,0)),AI43="Direct shipment",IF(H43="Asia Pacific",VLOOKUP(L43,'Status Report'!B:AM,36,0),VLOOKUP(L43,'Status Report'!B:AM,35,0)))</f>
        <v>53.5</v>
      </c>
      <c r="V43" s="20">
        <f t="shared" si="0"/>
        <v>428</v>
      </c>
      <c r="W43" s="19">
        <f>_xlfn.IFS(AI43="Den Bosch",VLOOKUP(L43,'Status Report'!B:AM,37,0),AI43="Yantian",VLOOKUP(L43,'Status Report'!B:AM,38,0),AI43="",IF(H43="Asia Pacific",VLOOKUP(L43,'Status Report'!B:AM,38,0),VLOOKUP(L43,'Status Report'!B:AM,37,0)),AI43="Direct shipment",IF(H43="Asia Pacific",VLOOKUP(L43,'Status Report'!B:AM,38,0),VLOOKUP(L43,'Status Report'!B:AM,37,0)))</f>
        <v>49.75</v>
      </c>
      <c r="X43" s="20">
        <f t="shared" si="1"/>
        <v>398</v>
      </c>
      <c r="Y43" s="20">
        <f>_xlfn.IFS(AI43="Den Bosch",VLOOKUP(L43,'Status Report'!B:AO,39,0),AI43="Yantian",VLOOKUP(L43,'Status Report'!B:AO,40,0),AI43="",IF(H43="Asia Pacific",VLOOKUP(L43,'Status Report'!B:AO,40,0),VLOOKUP(L43,'Status Report'!B:AO,39,0)),AI43="Direct shipment",IF(H43="Asia Pacific",VLOOKUP(L43,'Status Report'!B:AO,40,0),VLOOKUP(L43,'Status Report'!B:AO,39,0)))</f>
        <v>0</v>
      </c>
      <c r="Z43" s="20">
        <f t="shared" si="2"/>
        <v>0</v>
      </c>
      <c r="AA43" s="20">
        <f t="shared" si="3"/>
        <v>398</v>
      </c>
      <c r="AB43" s="21">
        <f>_xlfn.IFS(AI43="Den Bosch",VLOOKUP(L43,'Status Report'!B:AM,33,0),AI43="Yantian",VLOOKUP(L43,'Status Report'!B:AM,34,0),AI43="",IF(H43="Asia Pacific",VLOOKUP(L43,'Status Report'!B:AM,34,0),VLOOKUP(L43,'Status Report'!B:AM,33,0)),AI43="Direct shipment",IF(H43="Asia Pacific",VLOOKUP(L43,'Status Report'!B:AM,34,0),VLOOKUP(L43,'Status Report'!B:AM,33,0)))</f>
        <v>43.103400000000008</v>
      </c>
      <c r="AC43" s="21">
        <f>VLOOKUP(L43,'Status Report'!B:CE,82,0)</f>
        <v>0</v>
      </c>
      <c r="AD43" s="21">
        <f t="shared" si="4"/>
        <v>43.103400000000008</v>
      </c>
      <c r="AE43" s="63">
        <f>VLOOKUP(L43,'Status Report'!B:W,20,0)</f>
        <v>24</v>
      </c>
      <c r="AF43" s="63">
        <f>VLOOKUP(L43,'Status Report'!B:W,21,0)</f>
        <v>15</v>
      </c>
      <c r="AG43" s="63">
        <f>VLOOKUP(L43,'Status Report'!B:W,22,0)</f>
        <v>5</v>
      </c>
      <c r="AH43" s="22">
        <f t="shared" si="5"/>
        <v>1.44E-2</v>
      </c>
      <c r="AI43" t="s">
        <v>990</v>
      </c>
      <c r="AK43" s="63">
        <f>IFERROR(VLOOKUP(G43,ASEAN!A:A,1,0),0)</f>
        <v>0</v>
      </c>
      <c r="AL43" s="63">
        <f>IFERROR(VLOOKUP(D43,'[3]customer specs'!$B$1:$D$65536,3,0),0)</f>
        <v>0</v>
      </c>
      <c r="AM43" s="64">
        <f t="shared" si="6"/>
        <v>30</v>
      </c>
      <c r="AN43" s="64">
        <f t="shared" si="7"/>
        <v>0</v>
      </c>
      <c r="AO43" s="63"/>
      <c r="AP43" s="63"/>
      <c r="AQ43" s="63" t="str">
        <f t="shared" si="8"/>
        <v>no</v>
      </c>
      <c r="AR43" s="20">
        <f t="shared" si="9"/>
        <v>344.82720000000006</v>
      </c>
      <c r="AS43" s="63"/>
      <c r="AT43" s="23">
        <f t="shared" si="15"/>
        <v>0.12</v>
      </c>
      <c r="AU43" s="65">
        <f t="shared" si="11"/>
        <v>48.981136363636374</v>
      </c>
      <c r="AV43" s="65"/>
      <c r="AW43" s="65">
        <f t="shared" si="12"/>
        <v>391.84909090909099</v>
      </c>
      <c r="AX43" s="65"/>
      <c r="AY43" s="63">
        <f>VLOOKUP(L43,'Status Report'!B:CF,81,0)</f>
        <v>0</v>
      </c>
      <c r="AZ43" s="63" t="str">
        <f>VLOOKUP(L43,'Status Report'!B:S,18,0)</f>
        <v>Ellina Smirnova</v>
      </c>
      <c r="BB43" s="63">
        <f>VLOOKUP(L43,'Status Report'!B:Z,25,0)</f>
        <v>25</v>
      </c>
      <c r="BC43" s="63">
        <f t="shared" si="13"/>
        <v>200</v>
      </c>
      <c r="BF43">
        <f>VLOOKUP(L43,'Status Report'!B:CE,82,0)</f>
        <v>0</v>
      </c>
      <c r="BG43">
        <f>VLOOKUP(L43,'Status Report'!B:CF,83,0)</f>
        <v>0</v>
      </c>
      <c r="BH43">
        <f>VLOOKUP(L43,'Status Report'!B:CG,84,0)</f>
        <v>0</v>
      </c>
      <c r="BI43" t="s">
        <v>805</v>
      </c>
      <c r="BJ43" t="s">
        <v>795</v>
      </c>
      <c r="BM43" s="67">
        <f t="shared" si="14"/>
        <v>612</v>
      </c>
    </row>
    <row r="44" spans="1:65" x14ac:dyDescent="0.25">
      <c r="A44" s="68" t="str">
        <f>VLOOKUP(L44,'Status Report'!B:CB,79,0)</f>
        <v>Heineken UCL</v>
      </c>
      <c r="C44">
        <v>26020991</v>
      </c>
      <c r="D44">
        <v>3097160</v>
      </c>
      <c r="E44" t="s">
        <v>803</v>
      </c>
      <c r="F44" t="s">
        <v>802</v>
      </c>
      <c r="G44" t="str">
        <f>VLOOKUP(D44,'[2]sold to'!$A:$H,8,0)</f>
        <v>Netherlands</v>
      </c>
      <c r="H44" t="str">
        <f>VLOOKUP(D44,'[2]sold to'!$A:$I,9,0)</f>
        <v>AMEE</v>
      </c>
      <c r="K44">
        <v>100</v>
      </c>
      <c r="L44">
        <v>88026487</v>
      </c>
      <c r="M44" t="s">
        <v>314</v>
      </c>
      <c r="N44">
        <v>20</v>
      </c>
      <c r="P44" t="str">
        <f>VLOOKUP(L44,'Status Report'!B:AA,26,0)</f>
        <v>China</v>
      </c>
      <c r="Q44" t="str">
        <f>VLOOKUP(L44,'Status Report'!B:AB,27,0)</f>
        <v>Premiums</v>
      </c>
      <c r="R44">
        <f>VLOOKUP(L44,'Status Report'!B:X,23,0)</f>
        <v>100</v>
      </c>
      <c r="S44" t="str">
        <f>VLOOKUP(L44,'Status Report'!B:T,19,0)</f>
        <v>Promocean The Netherlands BV</v>
      </c>
      <c r="T44" s="62">
        <f>VLOOKUP(L44,'Status Report'!B:E,4,0)</f>
        <v>3</v>
      </c>
      <c r="U44" s="19">
        <f>_xlfn.IFS(AI44="Den Bosch",VLOOKUP(L44,'Status Report'!B:AM,35,0),AI44="Yantian",VLOOKUP(L44,'Status Report'!B:AM,36,0),AI44="",IF(H44="Asia Pacific",VLOOKUP(L44,'Status Report'!B:AM,36,0),VLOOKUP(L44,'Status Report'!B:AM,35,0)),AI44="Direct shipment",IF(H44="Asia Pacific",VLOOKUP(L44,'Status Report'!B:AM,36,0),VLOOKUP(L44,'Status Report'!B:AM,35,0)))</f>
        <v>30.6</v>
      </c>
      <c r="V44" s="20">
        <f t="shared" si="0"/>
        <v>612</v>
      </c>
      <c r="W44" s="19">
        <f>_xlfn.IFS(AI44="Den Bosch",VLOOKUP(L44,'Status Report'!B:AM,37,0),AI44="Yantian",VLOOKUP(L44,'Status Report'!B:AM,38,0),AI44="",IF(H44="Asia Pacific",VLOOKUP(L44,'Status Report'!B:AM,38,0),VLOOKUP(L44,'Status Report'!B:AM,37,0)),AI44="Direct shipment",IF(H44="Asia Pacific",VLOOKUP(L44,'Status Report'!B:AM,38,0),VLOOKUP(L44,'Status Report'!B:AM,37,0)))</f>
        <v>28.799999999999997</v>
      </c>
      <c r="X44" s="20">
        <f t="shared" si="1"/>
        <v>576</v>
      </c>
      <c r="Y44" s="20">
        <f>_xlfn.IFS(AI44="Den Bosch",VLOOKUP(L44,'Status Report'!B:AO,39,0),AI44="Yantian",VLOOKUP(L44,'Status Report'!B:AO,40,0),AI44="",IF(H44="Asia Pacific",VLOOKUP(L44,'Status Report'!B:AO,40,0),VLOOKUP(L44,'Status Report'!B:AO,39,0)),AI44="Direct shipment",IF(H44="Asia Pacific",VLOOKUP(L44,'Status Report'!B:AO,40,0),VLOOKUP(L44,'Status Report'!B:AO,39,0)))</f>
        <v>0</v>
      </c>
      <c r="Z44" s="20">
        <f t="shared" si="2"/>
        <v>0</v>
      </c>
      <c r="AA44" s="20">
        <f t="shared" si="3"/>
        <v>576</v>
      </c>
      <c r="AB44" s="21">
        <f>_xlfn.IFS(AI44="Den Bosch",VLOOKUP(L44,'Status Report'!B:AM,33,0),AI44="Yantian",VLOOKUP(L44,'Status Report'!B:AM,34,0),AI44="",IF(H44="Asia Pacific",VLOOKUP(L44,'Status Report'!B:AM,34,0),VLOOKUP(L44,'Status Report'!B:AM,33,0)),AI44="Direct shipment",IF(H44="Asia Pacific",VLOOKUP(L44,'Status Report'!B:AM,34,0),VLOOKUP(L44,'Status Report'!B:AM,33,0)))</f>
        <v>25.1082</v>
      </c>
      <c r="AC44" s="21">
        <f>VLOOKUP(L44,'Status Report'!B:CE,82,0)</f>
        <v>0</v>
      </c>
      <c r="AD44" s="21">
        <f t="shared" si="4"/>
        <v>25.1082</v>
      </c>
      <c r="AE44" s="63">
        <f>VLOOKUP(L44,'Status Report'!B:W,20,0)</f>
        <v>47</v>
      </c>
      <c r="AF44" s="63">
        <f>VLOOKUP(L44,'Status Report'!B:W,21,0)</f>
        <v>46</v>
      </c>
      <c r="AG44" s="63">
        <f>VLOOKUP(L44,'Status Report'!B:W,22,0)</f>
        <v>2</v>
      </c>
      <c r="AH44" s="22">
        <f t="shared" si="5"/>
        <v>8.6480000000000001E-2</v>
      </c>
      <c r="AI44" t="s">
        <v>990</v>
      </c>
      <c r="AK44" s="63">
        <f>IFERROR(VLOOKUP(G44,ASEAN!A:A,1,0),0)</f>
        <v>0</v>
      </c>
      <c r="AL44" s="63">
        <f>IFERROR(VLOOKUP(D44,'[3]customer specs'!$B$1:$D$65536,3,0),0)</f>
        <v>0</v>
      </c>
      <c r="AM44" s="64">
        <f t="shared" si="6"/>
        <v>36</v>
      </c>
      <c r="AN44" s="64">
        <f t="shared" si="7"/>
        <v>0</v>
      </c>
      <c r="AO44" s="63"/>
      <c r="AP44" s="63"/>
      <c r="AQ44" s="63" t="str">
        <f t="shared" si="8"/>
        <v>no</v>
      </c>
      <c r="AR44" s="20">
        <f t="shared" si="9"/>
        <v>502.16399999999999</v>
      </c>
      <c r="AS44" s="63"/>
      <c r="AT44" s="23">
        <f t="shared" si="15"/>
        <v>0.12</v>
      </c>
      <c r="AU44" s="65">
        <f t="shared" si="11"/>
        <v>28.532045454545454</v>
      </c>
      <c r="AV44" s="65"/>
      <c r="AW44" s="65">
        <f t="shared" si="12"/>
        <v>570.64090909090908</v>
      </c>
      <c r="AX44" s="65"/>
      <c r="AY44" s="63">
        <f>VLOOKUP(L44,'Status Report'!B:CF,81,0)</f>
        <v>0</v>
      </c>
      <c r="AZ44" s="63" t="str">
        <f>VLOOKUP(L44,'Status Report'!B:S,18,0)</f>
        <v>Ellina Smirnova</v>
      </c>
      <c r="BB44" s="63">
        <f>VLOOKUP(L44,'Status Report'!B:Z,25,0)</f>
        <v>10</v>
      </c>
      <c r="BC44" s="63">
        <f t="shared" si="13"/>
        <v>200</v>
      </c>
      <c r="BF44">
        <f>VLOOKUP(L44,'Status Report'!B:CE,82,0)</f>
        <v>0</v>
      </c>
      <c r="BG44">
        <f>VLOOKUP(L44,'Status Report'!B:CF,83,0)</f>
        <v>0</v>
      </c>
      <c r="BH44">
        <f>VLOOKUP(L44,'Status Report'!B:CG,84,0)</f>
        <v>0</v>
      </c>
      <c r="BI44" t="s">
        <v>805</v>
      </c>
      <c r="BJ44" t="s">
        <v>795</v>
      </c>
      <c r="BM44" s="67">
        <f t="shared" si="14"/>
        <v>1295</v>
      </c>
    </row>
    <row r="45" spans="1:65" x14ac:dyDescent="0.25">
      <c r="A45" s="68" t="str">
        <f>VLOOKUP(L45,'Status Report'!B:CB,79,0)</f>
        <v>Heineken UCL</v>
      </c>
      <c r="C45">
        <v>26020991</v>
      </c>
      <c r="D45">
        <v>3097160</v>
      </c>
      <c r="E45" t="s">
        <v>803</v>
      </c>
      <c r="F45" t="s">
        <v>802</v>
      </c>
      <c r="G45" t="str">
        <f>VLOOKUP(D45,'[2]sold to'!$A:$H,8,0)</f>
        <v>Netherlands</v>
      </c>
      <c r="H45" t="str">
        <f>VLOOKUP(D45,'[2]sold to'!$A:$I,9,0)</f>
        <v>AMEE</v>
      </c>
      <c r="K45">
        <v>110</v>
      </c>
      <c r="L45">
        <v>88026486</v>
      </c>
      <c r="M45" t="s">
        <v>313</v>
      </c>
      <c r="N45">
        <v>25</v>
      </c>
      <c r="P45" t="str">
        <f>VLOOKUP(L45,'Status Report'!B:AA,26,0)</f>
        <v>China</v>
      </c>
      <c r="Q45" t="str">
        <f>VLOOKUP(L45,'Status Report'!B:AB,27,0)</f>
        <v>Textiles-Clothing</v>
      </c>
      <c r="R45">
        <f>VLOOKUP(L45,'Status Report'!B:X,23,0)</f>
        <v>42</v>
      </c>
      <c r="S45" t="str">
        <f>VLOOKUP(L45,'Status Report'!B:T,19,0)</f>
        <v>Promocean The Netherlands BV</v>
      </c>
      <c r="T45" s="62">
        <f>VLOOKUP(L45,'Status Report'!B:E,4,0)</f>
        <v>3</v>
      </c>
      <c r="U45" s="19">
        <f>_xlfn.IFS(AI45="Den Bosch",VLOOKUP(L45,'Status Report'!B:AM,35,0),AI45="Yantian",VLOOKUP(L45,'Status Report'!B:AM,36,0),AI45="",IF(H45="Asia Pacific",VLOOKUP(L45,'Status Report'!B:AM,36,0),VLOOKUP(L45,'Status Report'!B:AM,35,0)),AI45="Direct shipment",IF(H45="Asia Pacific",VLOOKUP(L45,'Status Report'!B:AM,36,0),VLOOKUP(L45,'Status Report'!B:AM,35,0)))</f>
        <v>115.68</v>
      </c>
      <c r="V45" s="20">
        <f t="shared" si="0"/>
        <v>2892</v>
      </c>
      <c r="W45" s="19">
        <f>_xlfn.IFS(AI45="Den Bosch",VLOOKUP(L45,'Status Report'!B:AM,37,0),AI45="Yantian",VLOOKUP(L45,'Status Report'!B:AM,38,0),AI45="",IF(H45="Asia Pacific",VLOOKUP(L45,'Status Report'!B:AM,38,0),VLOOKUP(L45,'Status Report'!B:AM,37,0)),AI45="Direct shipment",IF(H45="Asia Pacific",VLOOKUP(L45,'Status Report'!B:AM,38,0),VLOOKUP(L45,'Status Report'!B:AM,37,0)))</f>
        <v>71.28</v>
      </c>
      <c r="X45" s="20">
        <f t="shared" si="1"/>
        <v>1782</v>
      </c>
      <c r="Y45" s="20">
        <f>_xlfn.IFS(AI45="Den Bosch",VLOOKUP(L45,'Status Report'!B:AO,39,0),AI45="Yantian",VLOOKUP(L45,'Status Report'!B:AO,40,0),AI45="",IF(H45="Asia Pacific",VLOOKUP(L45,'Status Report'!B:AO,40,0),VLOOKUP(L45,'Status Report'!B:AO,39,0)),AI45="Direct shipment",IF(H45="Asia Pacific",VLOOKUP(L45,'Status Report'!B:AO,40,0),VLOOKUP(L45,'Status Report'!B:AO,39,0)))</f>
        <v>0</v>
      </c>
      <c r="Z45" s="20">
        <f t="shared" si="2"/>
        <v>0</v>
      </c>
      <c r="AA45" s="20">
        <f t="shared" si="3"/>
        <v>1782</v>
      </c>
      <c r="AB45" s="21">
        <f>_xlfn.IFS(AI45="Den Bosch",VLOOKUP(L45,'Status Report'!B:AM,33,0),AI45="Yantian",VLOOKUP(L45,'Status Report'!B:AM,34,0),AI45="",IF(H45="Asia Pacific",VLOOKUP(L45,'Status Report'!B:AM,34,0),VLOOKUP(L45,'Status Report'!B:AM,33,0)),AI45="Direct shipment",IF(H45="Asia Pacific",VLOOKUP(L45,'Status Report'!B:AM,34,0),VLOOKUP(L45,'Status Report'!B:AM,33,0)))</f>
        <v>62.267399999999995</v>
      </c>
      <c r="AC45" s="21">
        <f>VLOOKUP(L45,'Status Report'!B:CE,82,0)</f>
        <v>0</v>
      </c>
      <c r="AD45" s="21">
        <f t="shared" si="4"/>
        <v>62.267399999999995</v>
      </c>
      <c r="AE45" s="63">
        <f>VLOOKUP(L45,'Status Report'!B:W,20,0)</f>
        <v>45</v>
      </c>
      <c r="AF45" s="63">
        <f>VLOOKUP(L45,'Status Report'!B:W,21,0)</f>
        <v>23</v>
      </c>
      <c r="AG45" s="63">
        <f>VLOOKUP(L45,'Status Report'!B:W,22,0)</f>
        <v>23</v>
      </c>
      <c r="AH45" s="22">
        <f t="shared" si="5"/>
        <v>0.59512500000000002</v>
      </c>
      <c r="AI45" t="s">
        <v>990</v>
      </c>
      <c r="AK45" s="63">
        <f>IFERROR(VLOOKUP(G45,ASEAN!A:A,1,0),0)</f>
        <v>0</v>
      </c>
      <c r="AL45" s="63">
        <f>IFERROR(VLOOKUP(D45,'[3]customer specs'!$B$1:$D$65536,3,0),0)</f>
        <v>0</v>
      </c>
      <c r="AM45" s="64">
        <f t="shared" si="6"/>
        <v>1110</v>
      </c>
      <c r="AN45" s="64">
        <f t="shared" si="7"/>
        <v>0</v>
      </c>
      <c r="AO45" s="63"/>
      <c r="AP45" s="63"/>
      <c r="AQ45" s="63" t="str">
        <f t="shared" si="8"/>
        <v>no</v>
      </c>
      <c r="AR45" s="20">
        <f t="shared" si="9"/>
        <v>1556.6849999999999</v>
      </c>
      <c r="AS45" s="63"/>
      <c r="AT45" s="23">
        <f t="shared" si="15"/>
        <v>0.12</v>
      </c>
      <c r="AU45" s="65">
        <f t="shared" si="11"/>
        <v>70.758409090909083</v>
      </c>
      <c r="AV45" s="65"/>
      <c r="AW45" s="65">
        <f t="shared" si="12"/>
        <v>1768.960227272727</v>
      </c>
      <c r="AX45" s="65"/>
      <c r="AY45" s="63">
        <f>VLOOKUP(L45,'Status Report'!B:CF,81,0)</f>
        <v>0</v>
      </c>
      <c r="AZ45" s="63" t="str">
        <f>VLOOKUP(L45,'Status Report'!B:S,18,0)</f>
        <v>Ellina Smirnova</v>
      </c>
      <c r="BB45" s="63">
        <f>VLOOKUP(L45,'Status Report'!B:Z,25,0)</f>
        <v>24</v>
      </c>
      <c r="BC45" s="63">
        <f t="shared" si="13"/>
        <v>600</v>
      </c>
      <c r="BF45">
        <f>VLOOKUP(L45,'Status Report'!B:CE,82,0)</f>
        <v>0</v>
      </c>
      <c r="BG45">
        <f>VLOOKUP(L45,'Status Report'!B:CF,83,0)</f>
        <v>0</v>
      </c>
      <c r="BH45">
        <f>VLOOKUP(L45,'Status Report'!B:CG,84,0)</f>
        <v>0</v>
      </c>
      <c r="BI45" t="s">
        <v>805</v>
      </c>
      <c r="BJ45" t="s">
        <v>795</v>
      </c>
      <c r="BM45" s="67">
        <f t="shared" si="14"/>
        <v>816</v>
      </c>
    </row>
    <row r="46" spans="1:65" x14ac:dyDescent="0.25">
      <c r="A46" s="68" t="str">
        <f>VLOOKUP(L46,'Status Report'!B:CB,79,0)</f>
        <v>Heineken UCL</v>
      </c>
      <c r="C46">
        <v>26020993</v>
      </c>
      <c r="D46">
        <v>3097160</v>
      </c>
      <c r="E46" t="s">
        <v>803</v>
      </c>
      <c r="F46" t="s">
        <v>802</v>
      </c>
      <c r="G46" t="str">
        <f>VLOOKUP(D46,'[2]sold to'!$A:$H,8,0)</f>
        <v>Netherlands</v>
      </c>
      <c r="H46" t="str">
        <f>VLOOKUP(D46,'[2]sold to'!$A:$I,9,0)</f>
        <v>AMEE</v>
      </c>
      <c r="K46">
        <v>30</v>
      </c>
      <c r="L46">
        <v>88026494</v>
      </c>
      <c r="M46" t="s">
        <v>320</v>
      </c>
      <c r="N46">
        <v>8</v>
      </c>
      <c r="P46" t="str">
        <f>VLOOKUP(L46,'Status Report'!B:AA,26,0)</f>
        <v>China</v>
      </c>
      <c r="Q46" t="str">
        <f>VLOOKUP(L46,'Status Report'!B:AB,27,0)</f>
        <v>Premiums</v>
      </c>
      <c r="R46">
        <f>VLOOKUP(L46,'Status Report'!B:X,23,0)</f>
        <v>100</v>
      </c>
      <c r="S46" t="str">
        <f>VLOOKUP(L46,'Status Report'!B:T,19,0)</f>
        <v>Promocean The Netherlands BV</v>
      </c>
      <c r="T46" s="62">
        <f>VLOOKUP(L46,'Status Report'!B:E,4,0)</f>
        <v>3</v>
      </c>
      <c r="U46" s="19">
        <f>_xlfn.IFS(AI46="Den Bosch",VLOOKUP(L46,'Status Report'!B:AM,35,0),AI46="Yantian",VLOOKUP(L46,'Status Report'!B:AM,36,0),AI46="",IF(H46="Asia Pacific",VLOOKUP(L46,'Status Report'!B:AM,36,0),VLOOKUP(L46,'Status Report'!B:AM,35,0)),AI46="Direct shipment",IF(H46="Asia Pacific",VLOOKUP(L46,'Status Report'!B:AM,36,0),VLOOKUP(L46,'Status Report'!B:AM,35,0)))</f>
        <v>47</v>
      </c>
      <c r="V46" s="20">
        <f t="shared" si="0"/>
        <v>376</v>
      </c>
      <c r="W46" s="19">
        <f>_xlfn.IFS(AI46="Den Bosch",VLOOKUP(L46,'Status Report'!B:AM,37,0),AI46="Yantian",VLOOKUP(L46,'Status Report'!B:AM,38,0),AI46="",IF(H46="Asia Pacific",VLOOKUP(L46,'Status Report'!B:AM,38,0),VLOOKUP(L46,'Status Report'!B:AM,37,0)),AI46="Direct shipment",IF(H46="Asia Pacific",VLOOKUP(L46,'Status Report'!B:AM,38,0),VLOOKUP(L46,'Status Report'!B:AM,37,0)))</f>
        <v>42.25</v>
      </c>
      <c r="X46" s="20">
        <f t="shared" si="1"/>
        <v>338</v>
      </c>
      <c r="Y46" s="20">
        <f>_xlfn.IFS(AI46="Den Bosch",VLOOKUP(L46,'Status Report'!B:AO,39,0),AI46="Yantian",VLOOKUP(L46,'Status Report'!B:AO,40,0),AI46="",IF(H46="Asia Pacific",VLOOKUP(L46,'Status Report'!B:AO,40,0),VLOOKUP(L46,'Status Report'!B:AO,39,0)),AI46="Direct shipment",IF(H46="Asia Pacific",VLOOKUP(L46,'Status Report'!B:AO,40,0),VLOOKUP(L46,'Status Report'!B:AO,39,0)))</f>
        <v>0</v>
      </c>
      <c r="Z46" s="20">
        <f t="shared" si="2"/>
        <v>0</v>
      </c>
      <c r="AA46" s="20">
        <f t="shared" si="3"/>
        <v>338</v>
      </c>
      <c r="AB46" s="21">
        <f>_xlfn.IFS(AI46="Den Bosch",VLOOKUP(L46,'Status Report'!B:AM,33,0),AI46="Yantian",VLOOKUP(L46,'Status Report'!B:AM,34,0),AI46="",IF(H46="Asia Pacific",VLOOKUP(L46,'Status Report'!B:AM,34,0),VLOOKUP(L46,'Status Report'!B:AM,33,0)),AI46="Direct shipment",IF(H46="Asia Pacific",VLOOKUP(L46,'Status Report'!B:AM,34,0),VLOOKUP(L46,'Status Report'!B:AM,33,0)))</f>
        <v>37.249200000000002</v>
      </c>
      <c r="AC46" s="21">
        <f>VLOOKUP(L46,'Status Report'!B:CE,82,0)</f>
        <v>0</v>
      </c>
      <c r="AD46" s="21">
        <f t="shared" si="4"/>
        <v>37.249200000000002</v>
      </c>
      <c r="AE46" s="63">
        <f>VLOOKUP(L46,'Status Report'!B:W,20,0)</f>
        <v>11</v>
      </c>
      <c r="AF46" s="63">
        <f>VLOOKUP(L46,'Status Report'!B:W,21,0)</f>
        <v>9</v>
      </c>
      <c r="AG46" s="63">
        <f>VLOOKUP(L46,'Status Report'!B:W,22,0)</f>
        <v>6</v>
      </c>
      <c r="AH46" s="22">
        <f t="shared" si="5"/>
        <v>4.7520000000000001E-3</v>
      </c>
      <c r="AI46" t="s">
        <v>990</v>
      </c>
      <c r="AK46" s="63">
        <f>IFERROR(VLOOKUP(G46,ASEAN!A:A,1,0),0)</f>
        <v>0</v>
      </c>
      <c r="AL46" s="63">
        <f>IFERROR(VLOOKUP(D46,'[3]customer specs'!$B$1:$D$65536,3,0),0)</f>
        <v>0</v>
      </c>
      <c r="AM46" s="64">
        <f t="shared" si="6"/>
        <v>38</v>
      </c>
      <c r="AN46" s="64">
        <f t="shared" si="7"/>
        <v>0</v>
      </c>
      <c r="AO46" s="63"/>
      <c r="AP46" s="63"/>
      <c r="AQ46" s="63" t="str">
        <f t="shared" si="8"/>
        <v>no</v>
      </c>
      <c r="AR46" s="20">
        <f t="shared" si="9"/>
        <v>297.99360000000001</v>
      </c>
      <c r="AS46" s="63"/>
      <c r="AT46" s="23">
        <f t="shared" si="15"/>
        <v>0.12</v>
      </c>
      <c r="AU46" s="65">
        <f t="shared" si="11"/>
        <v>42.328636363636363</v>
      </c>
      <c r="AV46" s="65"/>
      <c r="AW46" s="65">
        <f t="shared" si="12"/>
        <v>338.62909090909091</v>
      </c>
      <c r="AX46" s="65"/>
      <c r="AY46" s="63">
        <f>VLOOKUP(L46,'Status Report'!B:CF,81,0)</f>
        <v>0</v>
      </c>
      <c r="AZ46" s="63" t="str">
        <f>VLOOKUP(L46,'Status Report'!B:S,18,0)</f>
        <v>Ellina Smirnova</v>
      </c>
      <c r="BB46" s="63">
        <f>VLOOKUP(L46,'Status Report'!B:Z,25,0)</f>
        <v>25</v>
      </c>
      <c r="BC46" s="63">
        <f t="shared" si="13"/>
        <v>200</v>
      </c>
      <c r="BF46">
        <f>VLOOKUP(L46,'Status Report'!B:CE,82,0)</f>
        <v>0</v>
      </c>
      <c r="BG46">
        <f>VLOOKUP(L46,'Status Report'!B:CF,83,0)</f>
        <v>0</v>
      </c>
      <c r="BH46">
        <f>VLOOKUP(L46,'Status Report'!B:CG,84,0)</f>
        <v>0</v>
      </c>
      <c r="BI46" t="s">
        <v>805</v>
      </c>
      <c r="BJ46" t="s">
        <v>795</v>
      </c>
      <c r="BM46" s="67">
        <f t="shared" si="14"/>
        <v>1305</v>
      </c>
    </row>
    <row r="47" spans="1:65" x14ac:dyDescent="0.25">
      <c r="A47" s="68" t="str">
        <f>VLOOKUP(L47,'Status Report'!B:CB,79,0)</f>
        <v>Heineken UCL</v>
      </c>
      <c r="C47">
        <v>26020993</v>
      </c>
      <c r="D47">
        <v>3097160</v>
      </c>
      <c r="E47" t="s">
        <v>803</v>
      </c>
      <c r="F47" t="s">
        <v>802</v>
      </c>
      <c r="G47" t="str">
        <f>VLOOKUP(D47,'[2]sold to'!$A:$H,8,0)</f>
        <v>Netherlands</v>
      </c>
      <c r="H47" t="str">
        <f>VLOOKUP(D47,'[2]sold to'!$A:$I,9,0)</f>
        <v>AMEE</v>
      </c>
      <c r="K47">
        <v>40</v>
      </c>
      <c r="L47">
        <v>88026505</v>
      </c>
      <c r="M47" t="s">
        <v>329</v>
      </c>
      <c r="N47">
        <v>3</v>
      </c>
      <c r="P47" t="str">
        <f>VLOOKUP(L47,'Status Report'!B:AA,26,0)</f>
        <v>China</v>
      </c>
      <c r="Q47" t="str">
        <f>VLOOKUP(L47,'Status Report'!B:AB,27,0)</f>
        <v>Premiums</v>
      </c>
      <c r="R47">
        <f>VLOOKUP(L47,'Status Report'!B:X,23,0)</f>
        <v>500</v>
      </c>
      <c r="S47" t="str">
        <f>VLOOKUP(L47,'Status Report'!B:T,19,0)</f>
        <v>Promocean The Netherlands BV</v>
      </c>
      <c r="T47" s="62">
        <f>VLOOKUP(L47,'Status Report'!B:E,4,0)</f>
        <v>3</v>
      </c>
      <c r="U47" s="19">
        <f>_xlfn.IFS(AI47="Den Bosch",VLOOKUP(L47,'Status Report'!B:AM,35,0),AI47="Yantian",VLOOKUP(L47,'Status Report'!B:AM,36,0),AI47="",IF(H47="Asia Pacific",VLOOKUP(L47,'Status Report'!B:AM,36,0),VLOOKUP(L47,'Status Report'!B:AM,35,0)),AI47="Direct shipment",IF(H47="Asia Pacific",VLOOKUP(L47,'Status Report'!B:AM,36,0),VLOOKUP(L47,'Status Report'!B:AM,35,0)))</f>
        <v>64.900000000000006</v>
      </c>
      <c r="V47" s="20">
        <f t="shared" si="0"/>
        <v>194.70000000000002</v>
      </c>
      <c r="W47" s="19">
        <f>_xlfn.IFS(AI47="Den Bosch",VLOOKUP(L47,'Status Report'!B:AM,37,0),AI47="Yantian",VLOOKUP(L47,'Status Report'!B:AM,38,0),AI47="",IF(H47="Asia Pacific",VLOOKUP(L47,'Status Report'!B:AM,38,0),VLOOKUP(L47,'Status Report'!B:AM,37,0)),AI47="Direct shipment",IF(H47="Asia Pacific",VLOOKUP(L47,'Status Report'!B:AM,38,0),VLOOKUP(L47,'Status Report'!B:AM,37,0)))</f>
        <v>60.300000000000004</v>
      </c>
      <c r="X47" s="20">
        <f t="shared" si="1"/>
        <v>180.9</v>
      </c>
      <c r="Y47" s="20">
        <f>_xlfn.IFS(AI47="Den Bosch",VLOOKUP(L47,'Status Report'!B:AO,39,0),AI47="Yantian",VLOOKUP(L47,'Status Report'!B:AO,40,0),AI47="",IF(H47="Asia Pacific",VLOOKUP(L47,'Status Report'!B:AO,40,0),VLOOKUP(L47,'Status Report'!B:AO,39,0)),AI47="Direct shipment",IF(H47="Asia Pacific",VLOOKUP(L47,'Status Report'!B:AO,40,0),VLOOKUP(L47,'Status Report'!B:AO,39,0)))</f>
        <v>0</v>
      </c>
      <c r="Z47" s="20">
        <f t="shared" si="2"/>
        <v>0</v>
      </c>
      <c r="AA47" s="20">
        <f t="shared" si="3"/>
        <v>180.9</v>
      </c>
      <c r="AB47" s="21">
        <f>_xlfn.IFS(AI47="Den Bosch",VLOOKUP(L47,'Status Report'!B:AM,33,0),AI47="Yantian",VLOOKUP(L47,'Status Report'!B:AM,34,0),AI47="",IF(H47="Asia Pacific",VLOOKUP(L47,'Status Report'!B:AM,34,0),VLOOKUP(L47,'Status Report'!B:AM,33,0)),AI47="Direct shipment",IF(H47="Asia Pacific",VLOOKUP(L47,'Status Report'!B:AM,34,0),VLOOKUP(L47,'Status Report'!B:AM,33,0)))</f>
        <v>52.189200000000007</v>
      </c>
      <c r="AC47" s="21">
        <f>VLOOKUP(L47,'Status Report'!B:CE,82,0)</f>
        <v>0</v>
      </c>
      <c r="AD47" s="21">
        <f t="shared" si="4"/>
        <v>52.189200000000007</v>
      </c>
      <c r="AE47" s="63">
        <f>VLOOKUP(L47,'Status Report'!B:W,20,0)</f>
        <v>68</v>
      </c>
      <c r="AF47" s="63">
        <f>VLOOKUP(L47,'Status Report'!B:W,21,0)</f>
        <v>19</v>
      </c>
      <c r="AG47" s="63">
        <f>VLOOKUP(L47,'Status Report'!B:W,22,0)</f>
        <v>19</v>
      </c>
      <c r="AH47" s="22">
        <f t="shared" si="5"/>
        <v>7.3644000000000001E-2</v>
      </c>
      <c r="AI47" t="s">
        <v>990</v>
      </c>
      <c r="AK47" s="63">
        <f>IFERROR(VLOOKUP(G47,ASEAN!A:A,1,0),0)</f>
        <v>0</v>
      </c>
      <c r="AL47" s="63">
        <f>IFERROR(VLOOKUP(D47,'[3]customer specs'!$B$1:$D$65536,3,0),0)</f>
        <v>0</v>
      </c>
      <c r="AM47" s="64">
        <f t="shared" si="6"/>
        <v>13.800000000000011</v>
      </c>
      <c r="AN47" s="64">
        <f t="shared" si="7"/>
        <v>0</v>
      </c>
      <c r="AO47" s="63"/>
      <c r="AP47" s="63"/>
      <c r="AQ47" s="63" t="str">
        <f t="shared" si="8"/>
        <v>no</v>
      </c>
      <c r="AR47" s="20">
        <f t="shared" si="9"/>
        <v>156.56760000000003</v>
      </c>
      <c r="AS47" s="63"/>
      <c r="AT47" s="23">
        <f t="shared" si="15"/>
        <v>0.12</v>
      </c>
      <c r="AU47" s="65">
        <f t="shared" si="11"/>
        <v>59.305909090909097</v>
      </c>
      <c r="AV47" s="65"/>
      <c r="AW47" s="65">
        <f t="shared" si="12"/>
        <v>177.91772727272729</v>
      </c>
      <c r="AX47" s="65"/>
      <c r="AY47" s="63">
        <f>VLOOKUP(L47,'Status Report'!B:CF,81,0)</f>
        <v>0</v>
      </c>
      <c r="AZ47" s="63" t="str">
        <f>VLOOKUP(L47,'Status Report'!B:S,18,0)</f>
        <v>Ellina Smirnova</v>
      </c>
      <c r="BB47" s="63">
        <f>VLOOKUP(L47,'Status Report'!B:Z,25,0)</f>
        <v>10</v>
      </c>
      <c r="BC47" s="63">
        <f t="shared" si="13"/>
        <v>30</v>
      </c>
      <c r="BF47">
        <f>VLOOKUP(L47,'Status Report'!B:CE,82,0)</f>
        <v>0</v>
      </c>
      <c r="BG47">
        <f>VLOOKUP(L47,'Status Report'!B:CF,83,0)</f>
        <v>0</v>
      </c>
      <c r="BH47">
        <f>VLOOKUP(L47,'Status Report'!B:CG,84,0)</f>
        <v>0</v>
      </c>
      <c r="BI47" t="s">
        <v>805</v>
      </c>
      <c r="BJ47" t="s">
        <v>795</v>
      </c>
      <c r="BM47" s="67">
        <f t="shared" si="14"/>
        <v>4834</v>
      </c>
    </row>
    <row r="48" spans="1:65" x14ac:dyDescent="0.25">
      <c r="A48" s="68" t="str">
        <f>VLOOKUP(L48,'Status Report'!B:CB,79,0)</f>
        <v>Heineken UCL</v>
      </c>
      <c r="C48">
        <v>26020993</v>
      </c>
      <c r="D48">
        <v>3097160</v>
      </c>
      <c r="E48" t="s">
        <v>803</v>
      </c>
      <c r="F48" t="s">
        <v>802</v>
      </c>
      <c r="G48" t="str">
        <f>VLOOKUP(D48,'[2]sold to'!$A:$H,8,0)</f>
        <v>Netherlands</v>
      </c>
      <c r="H48" t="str">
        <f>VLOOKUP(D48,'[2]sold to'!$A:$I,9,0)</f>
        <v>AMEE</v>
      </c>
      <c r="K48">
        <v>50</v>
      </c>
      <c r="L48">
        <v>88026487</v>
      </c>
      <c r="M48" t="s">
        <v>314</v>
      </c>
      <c r="N48">
        <v>20</v>
      </c>
      <c r="P48" t="str">
        <f>VLOOKUP(L48,'Status Report'!B:AA,26,0)</f>
        <v>China</v>
      </c>
      <c r="Q48" t="str">
        <f>VLOOKUP(L48,'Status Report'!B:AB,27,0)</f>
        <v>Premiums</v>
      </c>
      <c r="R48">
        <f>VLOOKUP(L48,'Status Report'!B:X,23,0)</f>
        <v>100</v>
      </c>
      <c r="S48" t="str">
        <f>VLOOKUP(L48,'Status Report'!B:T,19,0)</f>
        <v>Promocean The Netherlands BV</v>
      </c>
      <c r="T48" s="62">
        <f>VLOOKUP(L48,'Status Report'!B:E,4,0)</f>
        <v>3</v>
      </c>
      <c r="U48" s="19">
        <f>_xlfn.IFS(AI48="Den Bosch",VLOOKUP(L48,'Status Report'!B:AM,35,0),AI48="Yantian",VLOOKUP(L48,'Status Report'!B:AM,36,0),AI48="",IF(H48="Asia Pacific",VLOOKUP(L48,'Status Report'!B:AM,36,0),VLOOKUP(L48,'Status Report'!B:AM,35,0)),AI48="Direct shipment",IF(H48="Asia Pacific",VLOOKUP(L48,'Status Report'!B:AM,36,0),VLOOKUP(L48,'Status Report'!B:AM,35,0)))</f>
        <v>30.6</v>
      </c>
      <c r="V48" s="20">
        <f t="shared" si="0"/>
        <v>612</v>
      </c>
      <c r="W48" s="19">
        <f>_xlfn.IFS(AI48="Den Bosch",VLOOKUP(L48,'Status Report'!B:AM,37,0),AI48="Yantian",VLOOKUP(L48,'Status Report'!B:AM,38,0),AI48="",IF(H48="Asia Pacific",VLOOKUP(L48,'Status Report'!B:AM,38,0),VLOOKUP(L48,'Status Report'!B:AM,37,0)),AI48="Direct shipment",IF(H48="Asia Pacific",VLOOKUP(L48,'Status Report'!B:AM,38,0),VLOOKUP(L48,'Status Report'!B:AM,37,0)))</f>
        <v>28.799999999999997</v>
      </c>
      <c r="X48" s="20">
        <f t="shared" si="1"/>
        <v>576</v>
      </c>
      <c r="Y48" s="20">
        <f>_xlfn.IFS(AI48="Den Bosch",VLOOKUP(L48,'Status Report'!B:AO,39,0),AI48="Yantian",VLOOKUP(L48,'Status Report'!B:AO,40,0),AI48="",IF(H48="Asia Pacific",VLOOKUP(L48,'Status Report'!B:AO,40,0),VLOOKUP(L48,'Status Report'!B:AO,39,0)),AI48="Direct shipment",IF(H48="Asia Pacific",VLOOKUP(L48,'Status Report'!B:AO,40,0),VLOOKUP(L48,'Status Report'!B:AO,39,0)))</f>
        <v>0</v>
      </c>
      <c r="Z48" s="20">
        <f t="shared" si="2"/>
        <v>0</v>
      </c>
      <c r="AA48" s="20">
        <f t="shared" si="3"/>
        <v>576</v>
      </c>
      <c r="AB48" s="21">
        <f>_xlfn.IFS(AI48="Den Bosch",VLOOKUP(L48,'Status Report'!B:AM,33,0),AI48="Yantian",VLOOKUP(L48,'Status Report'!B:AM,34,0),AI48="",IF(H48="Asia Pacific",VLOOKUP(L48,'Status Report'!B:AM,34,0),VLOOKUP(L48,'Status Report'!B:AM,33,0)),AI48="Direct shipment",IF(H48="Asia Pacific",VLOOKUP(L48,'Status Report'!B:AM,34,0),VLOOKUP(L48,'Status Report'!B:AM,33,0)))</f>
        <v>25.1082</v>
      </c>
      <c r="AC48" s="21">
        <f>VLOOKUP(L48,'Status Report'!B:CE,82,0)</f>
        <v>0</v>
      </c>
      <c r="AD48" s="21">
        <f t="shared" si="4"/>
        <v>25.1082</v>
      </c>
      <c r="AE48" s="63">
        <f>VLOOKUP(L48,'Status Report'!B:W,20,0)</f>
        <v>47</v>
      </c>
      <c r="AF48" s="63">
        <f>VLOOKUP(L48,'Status Report'!B:W,21,0)</f>
        <v>46</v>
      </c>
      <c r="AG48" s="63">
        <f>VLOOKUP(L48,'Status Report'!B:W,22,0)</f>
        <v>2</v>
      </c>
      <c r="AH48" s="22">
        <f t="shared" si="5"/>
        <v>8.6480000000000001E-2</v>
      </c>
      <c r="AI48" t="s">
        <v>990</v>
      </c>
      <c r="AK48" s="63">
        <f>IFERROR(VLOOKUP(G48,ASEAN!A:A,1,0),0)</f>
        <v>0</v>
      </c>
      <c r="AL48" s="63">
        <f>IFERROR(VLOOKUP(D48,'[3]customer specs'!$B$1:$D$65536,3,0),0)</f>
        <v>0</v>
      </c>
      <c r="AM48" s="64">
        <f t="shared" si="6"/>
        <v>36</v>
      </c>
      <c r="AN48" s="64">
        <f t="shared" si="7"/>
        <v>0</v>
      </c>
      <c r="AO48" s="63"/>
      <c r="AP48" s="63"/>
      <c r="AQ48" s="63" t="str">
        <f t="shared" si="8"/>
        <v>no</v>
      </c>
      <c r="AR48" s="20">
        <f t="shared" si="9"/>
        <v>502.16399999999999</v>
      </c>
      <c r="AS48" s="63"/>
      <c r="AT48" s="23">
        <f t="shared" si="15"/>
        <v>0.12</v>
      </c>
      <c r="AU48" s="65">
        <f t="shared" si="11"/>
        <v>28.532045454545454</v>
      </c>
      <c r="AV48" s="65"/>
      <c r="AW48" s="65">
        <f t="shared" si="12"/>
        <v>570.64090909090908</v>
      </c>
      <c r="AX48" s="65"/>
      <c r="AY48" s="63">
        <f>VLOOKUP(L48,'Status Report'!B:CF,81,0)</f>
        <v>0</v>
      </c>
      <c r="AZ48" s="63" t="str">
        <f>VLOOKUP(L48,'Status Report'!B:S,18,0)</f>
        <v>Ellina Smirnova</v>
      </c>
      <c r="BB48" s="63">
        <f>VLOOKUP(L48,'Status Report'!B:Z,25,0)</f>
        <v>10</v>
      </c>
      <c r="BC48" s="63">
        <f t="shared" si="13"/>
        <v>200</v>
      </c>
      <c r="BF48">
        <f>VLOOKUP(L48,'Status Report'!B:CE,82,0)</f>
        <v>0</v>
      </c>
      <c r="BG48">
        <f>VLOOKUP(L48,'Status Report'!B:CF,83,0)</f>
        <v>0</v>
      </c>
      <c r="BH48">
        <f>VLOOKUP(L48,'Status Report'!B:CG,84,0)</f>
        <v>0</v>
      </c>
      <c r="BI48" t="s">
        <v>805</v>
      </c>
      <c r="BJ48" t="s">
        <v>795</v>
      </c>
      <c r="BM48" s="67">
        <f t="shared" si="14"/>
        <v>1295</v>
      </c>
    </row>
    <row r="49" spans="1:65" x14ac:dyDescent="0.25">
      <c r="A49" s="68" t="str">
        <f>VLOOKUP(L49,'Status Report'!B:CB,79,0)</f>
        <v>Heineken UCL</v>
      </c>
      <c r="C49">
        <v>26020993</v>
      </c>
      <c r="D49">
        <v>3097160</v>
      </c>
      <c r="E49" t="s">
        <v>803</v>
      </c>
      <c r="F49" t="s">
        <v>802</v>
      </c>
      <c r="G49" t="str">
        <f>VLOOKUP(D49,'[2]sold to'!$A:$H,8,0)</f>
        <v>Netherlands</v>
      </c>
      <c r="H49" t="str">
        <f>VLOOKUP(D49,'[2]sold to'!$A:$I,9,0)</f>
        <v>AMEE</v>
      </c>
      <c r="K49">
        <v>60</v>
      </c>
      <c r="L49">
        <v>88026543</v>
      </c>
      <c r="M49" t="s">
        <v>358</v>
      </c>
      <c r="N49">
        <v>6</v>
      </c>
      <c r="P49" t="str">
        <f>VLOOKUP(L49,'Status Report'!B:AA,26,0)</f>
        <v>China</v>
      </c>
      <c r="Q49" t="str">
        <f>VLOOKUP(L49,'Status Report'!B:AB,27,0)</f>
        <v>Premiums</v>
      </c>
      <c r="R49">
        <f>VLOOKUP(L49,'Status Report'!B:X,23,0)</f>
        <v>100</v>
      </c>
      <c r="S49" t="str">
        <f>VLOOKUP(L49,'Status Report'!B:T,19,0)</f>
        <v>Promocean The Netherlands BV</v>
      </c>
      <c r="T49" s="62">
        <f>VLOOKUP(L49,'Status Report'!B:E,4,0)</f>
        <v>3</v>
      </c>
      <c r="U49" s="19">
        <f>_xlfn.IFS(AI49="Den Bosch",VLOOKUP(L49,'Status Report'!B:AM,35,0),AI49="Yantian",VLOOKUP(L49,'Status Report'!B:AM,36,0),AI49="",IF(H49="Asia Pacific",VLOOKUP(L49,'Status Report'!B:AM,36,0),VLOOKUP(L49,'Status Report'!B:AM,35,0)),AI49="Direct shipment",IF(H49="Asia Pacific",VLOOKUP(L49,'Status Report'!B:AM,36,0),VLOOKUP(L49,'Status Report'!B:AM,35,0)))</f>
        <v>53.5</v>
      </c>
      <c r="V49" s="20">
        <f t="shared" si="0"/>
        <v>321</v>
      </c>
      <c r="W49" s="19">
        <f>_xlfn.IFS(AI49="Den Bosch",VLOOKUP(L49,'Status Report'!B:AM,37,0),AI49="Yantian",VLOOKUP(L49,'Status Report'!B:AM,38,0),AI49="",IF(H49="Asia Pacific",VLOOKUP(L49,'Status Report'!B:AM,38,0),VLOOKUP(L49,'Status Report'!B:AM,37,0)),AI49="Direct shipment",IF(H49="Asia Pacific",VLOOKUP(L49,'Status Report'!B:AM,38,0),VLOOKUP(L49,'Status Report'!B:AM,37,0)))</f>
        <v>49.75</v>
      </c>
      <c r="X49" s="20">
        <f t="shared" si="1"/>
        <v>298.5</v>
      </c>
      <c r="Y49" s="20">
        <f>_xlfn.IFS(AI49="Den Bosch",VLOOKUP(L49,'Status Report'!B:AO,39,0),AI49="Yantian",VLOOKUP(L49,'Status Report'!B:AO,40,0),AI49="",IF(H49="Asia Pacific",VLOOKUP(L49,'Status Report'!B:AO,40,0),VLOOKUP(L49,'Status Report'!B:AO,39,0)),AI49="Direct shipment",IF(H49="Asia Pacific",VLOOKUP(L49,'Status Report'!B:AO,40,0),VLOOKUP(L49,'Status Report'!B:AO,39,0)))</f>
        <v>0</v>
      </c>
      <c r="Z49" s="20">
        <f t="shared" si="2"/>
        <v>0</v>
      </c>
      <c r="AA49" s="20">
        <f t="shared" si="3"/>
        <v>298.5</v>
      </c>
      <c r="AB49" s="21">
        <f>_xlfn.IFS(AI49="Den Bosch",VLOOKUP(L49,'Status Report'!B:AM,33,0),AI49="Yantian",VLOOKUP(L49,'Status Report'!B:AM,34,0),AI49="",IF(H49="Asia Pacific",VLOOKUP(L49,'Status Report'!B:AM,34,0),VLOOKUP(L49,'Status Report'!B:AM,33,0)),AI49="Direct shipment",IF(H49="Asia Pacific",VLOOKUP(L49,'Status Report'!B:AM,34,0),VLOOKUP(L49,'Status Report'!B:AM,33,0)))</f>
        <v>43.103400000000008</v>
      </c>
      <c r="AC49" s="21">
        <f>VLOOKUP(L49,'Status Report'!B:CE,82,0)</f>
        <v>0</v>
      </c>
      <c r="AD49" s="21">
        <f t="shared" si="4"/>
        <v>43.103400000000008</v>
      </c>
      <c r="AE49" s="63">
        <f>VLOOKUP(L49,'Status Report'!B:W,20,0)</f>
        <v>24</v>
      </c>
      <c r="AF49" s="63">
        <f>VLOOKUP(L49,'Status Report'!B:W,21,0)</f>
        <v>15</v>
      </c>
      <c r="AG49" s="63">
        <f>VLOOKUP(L49,'Status Report'!B:W,22,0)</f>
        <v>5</v>
      </c>
      <c r="AH49" s="22">
        <f t="shared" si="5"/>
        <v>1.0800000000000001E-2</v>
      </c>
      <c r="AI49" t="s">
        <v>990</v>
      </c>
      <c r="AK49" s="63">
        <f>IFERROR(VLOOKUP(G49,ASEAN!A:A,1,0),0)</f>
        <v>0</v>
      </c>
      <c r="AL49" s="63">
        <f>IFERROR(VLOOKUP(D49,'[3]customer specs'!$B$1:$D$65536,3,0),0)</f>
        <v>0</v>
      </c>
      <c r="AM49" s="64">
        <f t="shared" si="6"/>
        <v>22.5</v>
      </c>
      <c r="AN49" s="64">
        <f t="shared" si="7"/>
        <v>0</v>
      </c>
      <c r="AO49" s="63"/>
      <c r="AP49" s="63"/>
      <c r="AQ49" s="63" t="str">
        <f t="shared" si="8"/>
        <v>no</v>
      </c>
      <c r="AR49" s="20">
        <f t="shared" si="9"/>
        <v>258.62040000000002</v>
      </c>
      <c r="AS49" s="63"/>
      <c r="AT49" s="23">
        <f t="shared" si="15"/>
        <v>0.12</v>
      </c>
      <c r="AU49" s="65">
        <f t="shared" si="11"/>
        <v>48.981136363636374</v>
      </c>
      <c r="AV49" s="65"/>
      <c r="AW49" s="65">
        <f t="shared" si="12"/>
        <v>293.88681818181823</v>
      </c>
      <c r="AX49" s="65"/>
      <c r="AY49" s="63">
        <f>VLOOKUP(L49,'Status Report'!B:CF,81,0)</f>
        <v>0</v>
      </c>
      <c r="AZ49" s="63" t="str">
        <f>VLOOKUP(L49,'Status Report'!B:S,18,0)</f>
        <v>Ellina Smirnova</v>
      </c>
      <c r="BB49" s="63">
        <f>VLOOKUP(L49,'Status Report'!B:Z,25,0)</f>
        <v>25</v>
      </c>
      <c r="BC49" s="63">
        <f t="shared" si="13"/>
        <v>150</v>
      </c>
      <c r="BF49">
        <f>VLOOKUP(L49,'Status Report'!B:CE,82,0)</f>
        <v>0</v>
      </c>
      <c r="BG49">
        <f>VLOOKUP(L49,'Status Report'!B:CF,83,0)</f>
        <v>0</v>
      </c>
      <c r="BH49">
        <f>VLOOKUP(L49,'Status Report'!B:CG,84,0)</f>
        <v>0</v>
      </c>
      <c r="BI49" t="s">
        <v>805</v>
      </c>
      <c r="BJ49" t="s">
        <v>795</v>
      </c>
      <c r="BM49" s="67">
        <f t="shared" si="14"/>
        <v>612</v>
      </c>
    </row>
    <row r="50" spans="1:65" x14ac:dyDescent="0.25">
      <c r="A50" s="68" t="str">
        <f>VLOOKUP(L50,'Status Report'!B:CB,79,0)</f>
        <v>Heineken UCL</v>
      </c>
      <c r="C50">
        <v>26020992</v>
      </c>
      <c r="D50">
        <v>3097160</v>
      </c>
      <c r="E50" t="s">
        <v>803</v>
      </c>
      <c r="F50" t="s">
        <v>802</v>
      </c>
      <c r="G50" t="str">
        <f>VLOOKUP(D50,'[2]sold to'!$A:$H,8,0)</f>
        <v>Netherlands</v>
      </c>
      <c r="H50" t="str">
        <f>VLOOKUP(D50,'[2]sold to'!$A:$I,9,0)</f>
        <v>AMEE</v>
      </c>
      <c r="K50">
        <v>10</v>
      </c>
      <c r="L50">
        <v>88026949</v>
      </c>
      <c r="M50" t="s">
        <v>148</v>
      </c>
      <c r="N50">
        <v>5</v>
      </c>
      <c r="P50" t="str">
        <f>VLOOKUP(L50,'Status Report'!B:AA,26,0)</f>
        <v>Turkey</v>
      </c>
      <c r="Q50" t="str">
        <f>VLOOKUP(L50,'Status Report'!B:AB,27,0)</f>
        <v>Glassware</v>
      </c>
      <c r="R50">
        <f>VLOOKUP(L50,'Status Report'!B:X,23,0)</f>
        <v>6700</v>
      </c>
      <c r="S50" t="str">
        <f>VLOOKUP(L50,'Status Report'!B:T,19,0)</f>
        <v>Sisecam (Pasabahçe)</v>
      </c>
      <c r="T50" s="62">
        <f>VLOOKUP(L50,'Status Report'!B:E,4,0)</f>
        <v>3</v>
      </c>
      <c r="U50" s="19">
        <f>_xlfn.IFS(AI50="Den Bosch",VLOOKUP(L50,'Status Report'!B:AM,35,0),AI50="Yantian",VLOOKUP(L50,'Status Report'!B:AM,36,0),AI50="",IF(H50="Asia Pacific",VLOOKUP(L50,'Status Report'!B:AM,36,0),VLOOKUP(L50,'Status Report'!B:AM,35,0)),AI50="Direct shipment",IF(H50="Asia Pacific",VLOOKUP(L50,'Status Report'!B:AM,36,0),VLOOKUP(L50,'Status Report'!B:AM,35,0)))</f>
        <v>22.799999999999997</v>
      </c>
      <c r="V50" s="20">
        <f t="shared" si="0"/>
        <v>113.99999999999999</v>
      </c>
      <c r="W50" s="19">
        <f>_xlfn.IFS(AI50="Den Bosch",VLOOKUP(L50,'Status Report'!B:AM,37,0),AI50="Yantian",VLOOKUP(L50,'Status Report'!B:AM,38,0),AI50="",IF(H50="Asia Pacific",VLOOKUP(L50,'Status Report'!B:AM,38,0),VLOOKUP(L50,'Status Report'!B:AM,37,0)),AI50="Direct shipment",IF(H50="Asia Pacific",VLOOKUP(L50,'Status Report'!B:AM,38,0),VLOOKUP(L50,'Status Report'!B:AM,37,0)))</f>
        <v>22.799999999999997</v>
      </c>
      <c r="X50" s="20">
        <f t="shared" si="1"/>
        <v>113.99999999999999</v>
      </c>
      <c r="Y50" s="20">
        <f>_xlfn.IFS(AI50="Den Bosch",VLOOKUP(L50,'Status Report'!B:AO,39,0),AI50="Yantian",VLOOKUP(L50,'Status Report'!B:AO,40,0),AI50="",IF(H50="Asia Pacific",VLOOKUP(L50,'Status Report'!B:AO,40,0),VLOOKUP(L50,'Status Report'!B:AO,39,0)),AI50="Direct shipment",IF(H50="Asia Pacific",VLOOKUP(L50,'Status Report'!B:AO,40,0),VLOOKUP(L50,'Status Report'!B:AO,39,0)))</f>
        <v>0</v>
      </c>
      <c r="Z50" s="20">
        <f t="shared" si="2"/>
        <v>0</v>
      </c>
      <c r="AA50" s="20">
        <f t="shared" si="3"/>
        <v>113.99999999999999</v>
      </c>
      <c r="AB50" s="21">
        <f>_xlfn.IFS(AI50="Den Bosch",VLOOKUP(L50,'Status Report'!B:AM,33,0),AI50="Yantian",VLOOKUP(L50,'Status Report'!B:AM,34,0),AI50="",IF(H50="Asia Pacific",VLOOKUP(L50,'Status Report'!B:AM,34,0),VLOOKUP(L50,'Status Report'!B:AM,33,0)),AI50="Direct shipment",IF(H50="Asia Pacific",VLOOKUP(L50,'Status Report'!B:AM,34,0),VLOOKUP(L50,'Status Report'!B:AM,33,0)))</f>
        <v>20.16</v>
      </c>
      <c r="AC50" s="21">
        <f>VLOOKUP(L50,'Status Report'!B:CE,82,0)</f>
        <v>0</v>
      </c>
      <c r="AD50" s="21">
        <f t="shared" si="4"/>
        <v>20.16</v>
      </c>
      <c r="AE50" s="63">
        <f>VLOOKUP(L50,'Status Report'!B:W,20,0)</f>
        <v>55.9</v>
      </c>
      <c r="AF50" s="63">
        <f>VLOOKUP(L50,'Status Report'!B:W,21,0)</f>
        <v>21.9</v>
      </c>
      <c r="AG50" s="63">
        <f>VLOOKUP(L50,'Status Report'!B:W,22,0)</f>
        <v>21.2</v>
      </c>
      <c r="AH50" s="22">
        <f t="shared" si="5"/>
        <v>0.12976625999999997</v>
      </c>
      <c r="AI50" t="s">
        <v>990</v>
      </c>
      <c r="AK50" s="63">
        <f>IFERROR(VLOOKUP(G50,ASEAN!A:A,1,0),0)</f>
        <v>0</v>
      </c>
      <c r="AL50" s="63">
        <f>IFERROR(VLOOKUP(D50,'[3]customer specs'!$B$1:$D$65536,3,0),0)</f>
        <v>0</v>
      </c>
      <c r="AM50" s="64">
        <f t="shared" si="6"/>
        <v>0</v>
      </c>
      <c r="AN50" s="64">
        <f t="shared" si="7"/>
        <v>0</v>
      </c>
      <c r="AO50" s="63"/>
      <c r="AP50" s="63"/>
      <c r="AQ50" s="63" t="str">
        <f t="shared" si="8"/>
        <v>no</v>
      </c>
      <c r="AR50" s="20">
        <f t="shared" si="9"/>
        <v>100.8</v>
      </c>
      <c r="AS50" s="63"/>
      <c r="AT50" s="23">
        <f t="shared" si="15"/>
        <v>0.12</v>
      </c>
      <c r="AU50" s="65">
        <f t="shared" si="11"/>
        <v>22.90909090909091</v>
      </c>
      <c r="AV50" s="65"/>
      <c r="AW50" s="65">
        <f t="shared" si="12"/>
        <v>114.54545454545455</v>
      </c>
      <c r="AX50" s="65"/>
      <c r="AY50" s="63">
        <f>VLOOKUP(L50,'Status Report'!B:CF,81,0)</f>
        <v>0</v>
      </c>
      <c r="AZ50" s="63" t="str">
        <f>VLOOKUP(L50,'Status Report'!B:S,18,0)</f>
        <v>Ludmilla Zarybnicka</v>
      </c>
      <c r="BB50" s="63">
        <f>VLOOKUP(L50,'Status Report'!B:Z,25,0)</f>
        <v>24</v>
      </c>
      <c r="BC50" s="63">
        <f t="shared" si="13"/>
        <v>120</v>
      </c>
      <c r="BF50">
        <f>VLOOKUP(L50,'Status Report'!B:CE,82,0)</f>
        <v>0</v>
      </c>
      <c r="BG50">
        <f>VLOOKUP(L50,'Status Report'!B:CF,83,0)</f>
        <v>0</v>
      </c>
      <c r="BH50">
        <f>VLOOKUP(L50,'Status Report'!B:CG,84,0)</f>
        <v>0</v>
      </c>
      <c r="BI50" t="s">
        <v>805</v>
      </c>
      <c r="BJ50" t="s">
        <v>795</v>
      </c>
      <c r="BM50" s="67">
        <f t="shared" si="14"/>
        <v>3007</v>
      </c>
    </row>
    <row r="51" spans="1:65" x14ac:dyDescent="0.25">
      <c r="A51" s="68" t="str">
        <f>VLOOKUP(L51,'Status Report'!B:CB,79,0)</f>
        <v>Heineken UCL</v>
      </c>
      <c r="C51">
        <v>26020992</v>
      </c>
      <c r="D51">
        <v>3097160</v>
      </c>
      <c r="E51" t="s">
        <v>803</v>
      </c>
      <c r="F51" t="s">
        <v>802</v>
      </c>
      <c r="G51" t="str">
        <f>VLOOKUP(D51,'[2]sold to'!$A:$H,8,0)</f>
        <v>Netherlands</v>
      </c>
      <c r="H51" t="str">
        <f>VLOOKUP(D51,'[2]sold to'!$A:$I,9,0)</f>
        <v>AMEE</v>
      </c>
      <c r="K51">
        <v>20</v>
      </c>
      <c r="L51">
        <v>88026494</v>
      </c>
      <c r="M51" t="s">
        <v>320</v>
      </c>
      <c r="N51">
        <v>8</v>
      </c>
      <c r="P51" t="str">
        <f>VLOOKUP(L51,'Status Report'!B:AA,26,0)</f>
        <v>China</v>
      </c>
      <c r="Q51" t="str">
        <f>VLOOKUP(L51,'Status Report'!B:AB,27,0)</f>
        <v>Premiums</v>
      </c>
      <c r="R51">
        <f>VLOOKUP(L51,'Status Report'!B:X,23,0)</f>
        <v>100</v>
      </c>
      <c r="S51" t="str">
        <f>VLOOKUP(L51,'Status Report'!B:T,19,0)</f>
        <v>Promocean The Netherlands BV</v>
      </c>
      <c r="T51" s="62">
        <f>VLOOKUP(L51,'Status Report'!B:E,4,0)</f>
        <v>3</v>
      </c>
      <c r="U51" s="19">
        <f>_xlfn.IFS(AI51="Den Bosch",VLOOKUP(L51,'Status Report'!B:AM,35,0),AI51="Yantian",VLOOKUP(L51,'Status Report'!B:AM,36,0),AI51="",IF(H51="Asia Pacific",VLOOKUP(L51,'Status Report'!B:AM,36,0),VLOOKUP(L51,'Status Report'!B:AM,35,0)),AI51="Direct shipment",IF(H51="Asia Pacific",VLOOKUP(L51,'Status Report'!B:AM,36,0),VLOOKUP(L51,'Status Report'!B:AM,35,0)))</f>
        <v>47</v>
      </c>
      <c r="V51" s="20">
        <f t="shared" si="0"/>
        <v>376</v>
      </c>
      <c r="W51" s="19">
        <f>_xlfn.IFS(AI51="Den Bosch",VLOOKUP(L51,'Status Report'!B:AM,37,0),AI51="Yantian",VLOOKUP(L51,'Status Report'!B:AM,38,0),AI51="",IF(H51="Asia Pacific",VLOOKUP(L51,'Status Report'!B:AM,38,0),VLOOKUP(L51,'Status Report'!B:AM,37,0)),AI51="Direct shipment",IF(H51="Asia Pacific",VLOOKUP(L51,'Status Report'!B:AM,38,0),VLOOKUP(L51,'Status Report'!B:AM,37,0)))</f>
        <v>42.25</v>
      </c>
      <c r="X51" s="20">
        <f t="shared" si="1"/>
        <v>338</v>
      </c>
      <c r="Y51" s="20">
        <f>_xlfn.IFS(AI51="Den Bosch",VLOOKUP(L51,'Status Report'!B:AO,39,0),AI51="Yantian",VLOOKUP(L51,'Status Report'!B:AO,40,0),AI51="",IF(H51="Asia Pacific",VLOOKUP(L51,'Status Report'!B:AO,40,0),VLOOKUP(L51,'Status Report'!B:AO,39,0)),AI51="Direct shipment",IF(H51="Asia Pacific",VLOOKUP(L51,'Status Report'!B:AO,40,0),VLOOKUP(L51,'Status Report'!B:AO,39,0)))</f>
        <v>0</v>
      </c>
      <c r="Z51" s="20">
        <f t="shared" si="2"/>
        <v>0</v>
      </c>
      <c r="AA51" s="20">
        <f t="shared" si="3"/>
        <v>338</v>
      </c>
      <c r="AB51" s="21">
        <f>_xlfn.IFS(AI51="Den Bosch",VLOOKUP(L51,'Status Report'!B:AM,33,0),AI51="Yantian",VLOOKUP(L51,'Status Report'!B:AM,34,0),AI51="",IF(H51="Asia Pacific",VLOOKUP(L51,'Status Report'!B:AM,34,0),VLOOKUP(L51,'Status Report'!B:AM,33,0)),AI51="Direct shipment",IF(H51="Asia Pacific",VLOOKUP(L51,'Status Report'!B:AM,34,0),VLOOKUP(L51,'Status Report'!B:AM,33,0)))</f>
        <v>37.249200000000002</v>
      </c>
      <c r="AC51" s="21">
        <f>VLOOKUP(L51,'Status Report'!B:CE,82,0)</f>
        <v>0</v>
      </c>
      <c r="AD51" s="21">
        <f t="shared" si="4"/>
        <v>37.249200000000002</v>
      </c>
      <c r="AE51" s="63">
        <f>VLOOKUP(L51,'Status Report'!B:W,20,0)</f>
        <v>11</v>
      </c>
      <c r="AF51" s="63">
        <f>VLOOKUP(L51,'Status Report'!B:W,21,0)</f>
        <v>9</v>
      </c>
      <c r="AG51" s="63">
        <f>VLOOKUP(L51,'Status Report'!B:W,22,0)</f>
        <v>6</v>
      </c>
      <c r="AH51" s="22">
        <f t="shared" si="5"/>
        <v>4.7520000000000001E-3</v>
      </c>
      <c r="AI51" t="s">
        <v>990</v>
      </c>
      <c r="AK51" s="63">
        <f>IFERROR(VLOOKUP(G51,ASEAN!A:A,1,0),0)</f>
        <v>0</v>
      </c>
      <c r="AL51" s="63">
        <f>IFERROR(VLOOKUP(D51,'[3]customer specs'!$B$1:$D$65536,3,0),0)</f>
        <v>0</v>
      </c>
      <c r="AM51" s="64">
        <f t="shared" si="6"/>
        <v>38</v>
      </c>
      <c r="AN51" s="64">
        <f t="shared" si="7"/>
        <v>0</v>
      </c>
      <c r="AO51" s="63"/>
      <c r="AP51" s="63"/>
      <c r="AQ51" s="63" t="str">
        <f t="shared" si="8"/>
        <v>no</v>
      </c>
      <c r="AR51" s="20">
        <f t="shared" si="9"/>
        <v>297.99360000000001</v>
      </c>
      <c r="AS51" s="63"/>
      <c r="AT51" s="23">
        <f t="shared" si="15"/>
        <v>0.12</v>
      </c>
      <c r="AU51" s="65">
        <f t="shared" si="11"/>
        <v>42.328636363636363</v>
      </c>
      <c r="AV51" s="65"/>
      <c r="AW51" s="65">
        <f t="shared" si="12"/>
        <v>338.62909090909091</v>
      </c>
      <c r="AX51" s="65"/>
      <c r="AY51" s="63">
        <f>VLOOKUP(L51,'Status Report'!B:CF,81,0)</f>
        <v>0</v>
      </c>
      <c r="AZ51" s="63" t="str">
        <f>VLOOKUP(L51,'Status Report'!B:S,18,0)</f>
        <v>Ellina Smirnova</v>
      </c>
      <c r="BB51" s="63">
        <f>VLOOKUP(L51,'Status Report'!B:Z,25,0)</f>
        <v>25</v>
      </c>
      <c r="BC51" s="63">
        <f t="shared" si="13"/>
        <v>200</v>
      </c>
      <c r="BF51">
        <f>VLOOKUP(L51,'Status Report'!B:CE,82,0)</f>
        <v>0</v>
      </c>
      <c r="BG51">
        <f>VLOOKUP(L51,'Status Report'!B:CF,83,0)</f>
        <v>0</v>
      </c>
      <c r="BH51">
        <f>VLOOKUP(L51,'Status Report'!B:CG,84,0)</f>
        <v>0</v>
      </c>
      <c r="BI51" t="s">
        <v>805</v>
      </c>
      <c r="BJ51" t="s">
        <v>795</v>
      </c>
      <c r="BM51" s="67">
        <f t="shared" si="14"/>
        <v>1305</v>
      </c>
    </row>
    <row r="52" spans="1:65" x14ac:dyDescent="0.25">
      <c r="A52" s="68" t="str">
        <f>VLOOKUP(L52,'Status Report'!B:CB,79,0)</f>
        <v>Heineken UCL</v>
      </c>
      <c r="C52">
        <v>26020992</v>
      </c>
      <c r="D52">
        <v>3097160</v>
      </c>
      <c r="E52" t="s">
        <v>803</v>
      </c>
      <c r="F52" t="s">
        <v>802</v>
      </c>
      <c r="G52" t="str">
        <f>VLOOKUP(D52,'[2]sold to'!$A:$H,8,0)</f>
        <v>Netherlands</v>
      </c>
      <c r="H52" t="str">
        <f>VLOOKUP(D52,'[2]sold to'!$A:$I,9,0)</f>
        <v>AMEE</v>
      </c>
      <c r="K52">
        <v>30</v>
      </c>
      <c r="L52">
        <v>88026486</v>
      </c>
      <c r="M52" t="s">
        <v>313</v>
      </c>
      <c r="N52">
        <v>8</v>
      </c>
      <c r="P52" t="str">
        <f>VLOOKUP(L52,'Status Report'!B:AA,26,0)</f>
        <v>China</v>
      </c>
      <c r="Q52" t="str">
        <f>VLOOKUP(L52,'Status Report'!B:AB,27,0)</f>
        <v>Textiles-Clothing</v>
      </c>
      <c r="R52">
        <f>VLOOKUP(L52,'Status Report'!B:X,23,0)</f>
        <v>42</v>
      </c>
      <c r="S52" t="str">
        <f>VLOOKUP(L52,'Status Report'!B:T,19,0)</f>
        <v>Promocean The Netherlands BV</v>
      </c>
      <c r="T52" s="62">
        <f>VLOOKUP(L52,'Status Report'!B:E,4,0)</f>
        <v>3</v>
      </c>
      <c r="U52" s="19">
        <f>_xlfn.IFS(AI52="Den Bosch",VLOOKUP(L52,'Status Report'!B:AM,35,0),AI52="Yantian",VLOOKUP(L52,'Status Report'!B:AM,36,0),AI52="",IF(H52="Asia Pacific",VLOOKUP(L52,'Status Report'!B:AM,36,0),VLOOKUP(L52,'Status Report'!B:AM,35,0)),AI52="Direct shipment",IF(H52="Asia Pacific",VLOOKUP(L52,'Status Report'!B:AM,36,0),VLOOKUP(L52,'Status Report'!B:AM,35,0)))</f>
        <v>115.68</v>
      </c>
      <c r="V52" s="20">
        <f t="shared" si="0"/>
        <v>925.44</v>
      </c>
      <c r="W52" s="19">
        <f>_xlfn.IFS(AI52="Den Bosch",VLOOKUP(L52,'Status Report'!B:AM,37,0),AI52="Yantian",VLOOKUP(L52,'Status Report'!B:AM,38,0),AI52="",IF(H52="Asia Pacific",VLOOKUP(L52,'Status Report'!B:AM,38,0),VLOOKUP(L52,'Status Report'!B:AM,37,0)),AI52="Direct shipment",IF(H52="Asia Pacific",VLOOKUP(L52,'Status Report'!B:AM,38,0),VLOOKUP(L52,'Status Report'!B:AM,37,0)))</f>
        <v>71.28</v>
      </c>
      <c r="X52" s="20">
        <f t="shared" si="1"/>
        <v>570.24</v>
      </c>
      <c r="Y52" s="20">
        <f>_xlfn.IFS(AI52="Den Bosch",VLOOKUP(L52,'Status Report'!B:AO,39,0),AI52="Yantian",VLOOKUP(L52,'Status Report'!B:AO,40,0),AI52="",IF(H52="Asia Pacific",VLOOKUP(L52,'Status Report'!B:AO,40,0),VLOOKUP(L52,'Status Report'!B:AO,39,0)),AI52="Direct shipment",IF(H52="Asia Pacific",VLOOKUP(L52,'Status Report'!B:AO,40,0),VLOOKUP(L52,'Status Report'!B:AO,39,0)))</f>
        <v>0</v>
      </c>
      <c r="Z52" s="20">
        <f t="shared" si="2"/>
        <v>0</v>
      </c>
      <c r="AA52" s="20">
        <f t="shared" si="3"/>
        <v>570.24</v>
      </c>
      <c r="AB52" s="21">
        <f>_xlfn.IFS(AI52="Den Bosch",VLOOKUP(L52,'Status Report'!B:AM,33,0),AI52="Yantian",VLOOKUP(L52,'Status Report'!B:AM,34,0),AI52="",IF(H52="Asia Pacific",VLOOKUP(L52,'Status Report'!B:AM,34,0),VLOOKUP(L52,'Status Report'!B:AM,33,0)),AI52="Direct shipment",IF(H52="Asia Pacific",VLOOKUP(L52,'Status Report'!B:AM,34,0),VLOOKUP(L52,'Status Report'!B:AM,33,0)))</f>
        <v>62.267399999999995</v>
      </c>
      <c r="AC52" s="21">
        <f>VLOOKUP(L52,'Status Report'!B:CE,82,0)</f>
        <v>0</v>
      </c>
      <c r="AD52" s="21">
        <f t="shared" si="4"/>
        <v>62.267399999999995</v>
      </c>
      <c r="AE52" s="63">
        <f>VLOOKUP(L52,'Status Report'!B:W,20,0)</f>
        <v>45</v>
      </c>
      <c r="AF52" s="63">
        <f>VLOOKUP(L52,'Status Report'!B:W,21,0)</f>
        <v>23</v>
      </c>
      <c r="AG52" s="63">
        <f>VLOOKUP(L52,'Status Report'!B:W,22,0)</f>
        <v>23</v>
      </c>
      <c r="AH52" s="22">
        <f t="shared" si="5"/>
        <v>0.19044</v>
      </c>
      <c r="AI52" t="s">
        <v>990</v>
      </c>
      <c r="AK52" s="63">
        <f>IFERROR(VLOOKUP(G52,ASEAN!A:A,1,0),0)</f>
        <v>0</v>
      </c>
      <c r="AL52" s="63">
        <f>IFERROR(VLOOKUP(D52,'[3]customer specs'!$B$1:$D$65536,3,0),0)</f>
        <v>0</v>
      </c>
      <c r="AM52" s="64">
        <f t="shared" si="6"/>
        <v>355.20000000000005</v>
      </c>
      <c r="AN52" s="64">
        <f t="shared" si="7"/>
        <v>0</v>
      </c>
      <c r="AO52" s="63"/>
      <c r="AP52" s="63"/>
      <c r="AQ52" s="63" t="str">
        <f t="shared" si="8"/>
        <v>no</v>
      </c>
      <c r="AR52" s="20">
        <f t="shared" si="9"/>
        <v>498.13919999999996</v>
      </c>
      <c r="AS52" s="63"/>
      <c r="AT52" s="23">
        <f t="shared" si="15"/>
        <v>0.12</v>
      </c>
      <c r="AU52" s="65">
        <f t="shared" si="11"/>
        <v>70.758409090909083</v>
      </c>
      <c r="AV52" s="65"/>
      <c r="AW52" s="65">
        <f t="shared" si="12"/>
        <v>566.06727272727267</v>
      </c>
      <c r="AX52" s="65"/>
      <c r="AY52" s="63">
        <f>VLOOKUP(L52,'Status Report'!B:CF,81,0)</f>
        <v>0</v>
      </c>
      <c r="AZ52" s="63" t="str">
        <f>VLOOKUP(L52,'Status Report'!B:S,18,0)</f>
        <v>Ellina Smirnova</v>
      </c>
      <c r="BB52" s="63">
        <f>VLOOKUP(L52,'Status Report'!B:Z,25,0)</f>
        <v>24</v>
      </c>
      <c r="BC52" s="63">
        <f t="shared" si="13"/>
        <v>192</v>
      </c>
      <c r="BF52">
        <f>VLOOKUP(L52,'Status Report'!B:CE,82,0)</f>
        <v>0</v>
      </c>
      <c r="BG52">
        <f>VLOOKUP(L52,'Status Report'!B:CF,83,0)</f>
        <v>0</v>
      </c>
      <c r="BH52">
        <f>VLOOKUP(L52,'Status Report'!B:CG,84,0)</f>
        <v>0</v>
      </c>
      <c r="BI52" t="s">
        <v>805</v>
      </c>
      <c r="BJ52" t="s">
        <v>795</v>
      </c>
      <c r="BM52" s="67">
        <f t="shared" si="14"/>
        <v>816</v>
      </c>
    </row>
    <row r="53" spans="1:65" x14ac:dyDescent="0.25">
      <c r="A53" s="68" t="str">
        <f>VLOOKUP(L53,'Status Report'!B:CB,79,0)</f>
        <v>Heineken UCL</v>
      </c>
      <c r="C53">
        <v>26020992</v>
      </c>
      <c r="D53">
        <v>3097160</v>
      </c>
      <c r="E53" t="s">
        <v>803</v>
      </c>
      <c r="F53" t="s">
        <v>802</v>
      </c>
      <c r="G53" t="str">
        <f>VLOOKUP(D53,'[2]sold to'!$A:$H,8,0)</f>
        <v>Netherlands</v>
      </c>
      <c r="H53" t="str">
        <f>VLOOKUP(D53,'[2]sold to'!$A:$I,9,0)</f>
        <v>AMEE</v>
      </c>
      <c r="K53">
        <v>40</v>
      </c>
      <c r="L53">
        <v>88026531</v>
      </c>
      <c r="M53" t="s">
        <v>348</v>
      </c>
      <c r="N53">
        <v>30</v>
      </c>
      <c r="P53" t="str">
        <f>VLOOKUP(L53,'Status Report'!B:AA,26,0)</f>
        <v>China</v>
      </c>
      <c r="Q53" t="str">
        <f>VLOOKUP(L53,'Status Report'!B:AB,27,0)</f>
        <v>Premiums</v>
      </c>
      <c r="R53">
        <f>VLOOKUP(L53,'Status Report'!B:X,23,0)</f>
        <v>200</v>
      </c>
      <c r="S53" t="str">
        <f>VLOOKUP(L53,'Status Report'!B:T,19,0)</f>
        <v>Promocean The Netherlands BV</v>
      </c>
      <c r="T53" s="62">
        <f>VLOOKUP(L53,'Status Report'!B:E,4,0)</f>
        <v>3</v>
      </c>
      <c r="U53" s="19">
        <f>_xlfn.IFS(AI53="Den Bosch",VLOOKUP(L53,'Status Report'!B:AM,35,0),AI53="Yantian",VLOOKUP(L53,'Status Report'!B:AM,36,0),AI53="",IF(H53="Asia Pacific",VLOOKUP(L53,'Status Report'!B:AM,36,0),VLOOKUP(L53,'Status Report'!B:AM,35,0)),AI53="Direct shipment",IF(H53="Asia Pacific",VLOOKUP(L53,'Status Report'!B:AM,36,0),VLOOKUP(L53,'Status Report'!B:AM,35,0)))</f>
        <v>18.2</v>
      </c>
      <c r="V53" s="20">
        <f t="shared" si="0"/>
        <v>546</v>
      </c>
      <c r="W53" s="19">
        <f>_xlfn.IFS(AI53="Den Bosch",VLOOKUP(L53,'Status Report'!B:AM,37,0),AI53="Yantian",VLOOKUP(L53,'Status Report'!B:AM,38,0),AI53="",IF(H53="Asia Pacific",VLOOKUP(L53,'Status Report'!B:AM,38,0),VLOOKUP(L53,'Status Report'!B:AM,37,0)),AI53="Direct shipment",IF(H53="Asia Pacific",VLOOKUP(L53,'Status Report'!B:AM,38,0),VLOOKUP(L53,'Status Report'!B:AM,37,0)))</f>
        <v>17.649999999999999</v>
      </c>
      <c r="X53" s="20">
        <f t="shared" si="1"/>
        <v>529.5</v>
      </c>
      <c r="Y53" s="20">
        <f>_xlfn.IFS(AI53="Den Bosch",VLOOKUP(L53,'Status Report'!B:AO,39,0),AI53="Yantian",VLOOKUP(L53,'Status Report'!B:AO,40,0),AI53="",IF(H53="Asia Pacific",VLOOKUP(L53,'Status Report'!B:AO,40,0),VLOOKUP(L53,'Status Report'!B:AO,39,0)),AI53="Direct shipment",IF(H53="Asia Pacific",VLOOKUP(L53,'Status Report'!B:AO,40,0),VLOOKUP(L53,'Status Report'!B:AO,39,0)))</f>
        <v>0</v>
      </c>
      <c r="Z53" s="20">
        <f t="shared" si="2"/>
        <v>0</v>
      </c>
      <c r="AA53" s="20">
        <f t="shared" si="3"/>
        <v>529.5</v>
      </c>
      <c r="AB53" s="21">
        <f>_xlfn.IFS(AI53="Den Bosch",VLOOKUP(L53,'Status Report'!B:AM,33,0),AI53="Yantian",VLOOKUP(L53,'Status Report'!B:AM,34,0),AI53="",IF(H53="Asia Pacific",VLOOKUP(L53,'Status Report'!B:AM,34,0),VLOOKUP(L53,'Status Report'!B:AM,33,0)),AI53="Direct shipment",IF(H53="Asia Pacific",VLOOKUP(L53,'Status Report'!B:AM,34,0),VLOOKUP(L53,'Status Report'!B:AM,33,0)))</f>
        <v>15.420599999999999</v>
      </c>
      <c r="AC53" s="21">
        <f>VLOOKUP(L53,'Status Report'!B:CE,82,0)</f>
        <v>0</v>
      </c>
      <c r="AD53" s="21">
        <f t="shared" si="4"/>
        <v>15.420599999999999</v>
      </c>
      <c r="AE53" s="63">
        <f>VLOOKUP(L53,'Status Report'!B:W,20,0)</f>
        <v>35</v>
      </c>
      <c r="AF53" s="63">
        <f>VLOOKUP(L53,'Status Report'!B:W,21,0)</f>
        <v>22</v>
      </c>
      <c r="AG53" s="63">
        <f>VLOOKUP(L53,'Status Report'!B:W,22,0)</f>
        <v>6</v>
      </c>
      <c r="AH53" s="22">
        <f t="shared" si="5"/>
        <v>0.1386</v>
      </c>
      <c r="AI53" t="s">
        <v>990</v>
      </c>
      <c r="AK53" s="63">
        <f>IFERROR(VLOOKUP(G53,ASEAN!A:A,1,0),0)</f>
        <v>0</v>
      </c>
      <c r="AL53" s="63">
        <f>IFERROR(VLOOKUP(D53,'[3]customer specs'!$B$1:$D$65536,3,0),0)</f>
        <v>0</v>
      </c>
      <c r="AM53" s="64">
        <f t="shared" si="6"/>
        <v>16.5</v>
      </c>
      <c r="AN53" s="64">
        <f t="shared" si="7"/>
        <v>0</v>
      </c>
      <c r="AO53" s="63"/>
      <c r="AP53" s="63"/>
      <c r="AQ53" s="63" t="str">
        <f t="shared" si="8"/>
        <v>no</v>
      </c>
      <c r="AR53" s="20">
        <f t="shared" si="9"/>
        <v>462.61799999999994</v>
      </c>
      <c r="AS53" s="63"/>
      <c r="AT53" s="23">
        <f t="shared" si="15"/>
        <v>0.12</v>
      </c>
      <c r="AU53" s="65">
        <f t="shared" si="11"/>
        <v>17.523409090909087</v>
      </c>
      <c r="AV53" s="65"/>
      <c r="AW53" s="65">
        <f t="shared" si="12"/>
        <v>525.70227272727266</v>
      </c>
      <c r="AX53" s="65"/>
      <c r="AY53" s="63">
        <f>VLOOKUP(L53,'Status Report'!B:CF,81,0)</f>
        <v>0</v>
      </c>
      <c r="AZ53" s="63" t="str">
        <f>VLOOKUP(L53,'Status Report'!B:S,18,0)</f>
        <v>Ellina Smirnova</v>
      </c>
      <c r="BB53" s="63">
        <f>VLOOKUP(L53,'Status Report'!B:Z,25,0)</f>
        <v>5</v>
      </c>
      <c r="BC53" s="63">
        <f t="shared" si="13"/>
        <v>150</v>
      </c>
      <c r="BF53">
        <f>VLOOKUP(L53,'Status Report'!B:CE,82,0)</f>
        <v>0</v>
      </c>
      <c r="BG53">
        <f>VLOOKUP(L53,'Status Report'!B:CF,83,0)</f>
        <v>0</v>
      </c>
      <c r="BH53">
        <f>VLOOKUP(L53,'Status Report'!B:CG,84,0)</f>
        <v>0</v>
      </c>
      <c r="BI53" t="s">
        <v>805</v>
      </c>
      <c r="BJ53" t="s">
        <v>795</v>
      </c>
      <c r="BM53" s="67">
        <f t="shared" si="14"/>
        <v>747</v>
      </c>
    </row>
    <row r="54" spans="1:65" x14ac:dyDescent="0.25">
      <c r="A54" s="68" t="str">
        <f>VLOOKUP(L54,'Status Report'!B:CB,79,0)</f>
        <v>Heineken UCL</v>
      </c>
      <c r="C54">
        <v>26020992</v>
      </c>
      <c r="D54">
        <v>3097160</v>
      </c>
      <c r="E54" t="s">
        <v>803</v>
      </c>
      <c r="F54" t="s">
        <v>802</v>
      </c>
      <c r="G54" t="str">
        <f>VLOOKUP(D54,'[2]sold to'!$A:$H,8,0)</f>
        <v>Netherlands</v>
      </c>
      <c r="H54" t="str">
        <f>VLOOKUP(D54,'[2]sold to'!$A:$I,9,0)</f>
        <v>AMEE</v>
      </c>
      <c r="K54">
        <v>50</v>
      </c>
      <c r="L54">
        <v>88026505</v>
      </c>
      <c r="M54" t="s">
        <v>329</v>
      </c>
      <c r="N54">
        <v>10</v>
      </c>
      <c r="P54" t="str">
        <f>VLOOKUP(L54,'Status Report'!B:AA,26,0)</f>
        <v>China</v>
      </c>
      <c r="Q54" t="str">
        <f>VLOOKUP(L54,'Status Report'!B:AB,27,0)</f>
        <v>Premiums</v>
      </c>
      <c r="R54">
        <f>VLOOKUP(L54,'Status Report'!B:X,23,0)</f>
        <v>500</v>
      </c>
      <c r="S54" t="str">
        <f>VLOOKUP(L54,'Status Report'!B:T,19,0)</f>
        <v>Promocean The Netherlands BV</v>
      </c>
      <c r="T54" s="62">
        <f>VLOOKUP(L54,'Status Report'!B:E,4,0)</f>
        <v>3</v>
      </c>
      <c r="U54" s="19">
        <f>_xlfn.IFS(AI54="Den Bosch",VLOOKUP(L54,'Status Report'!B:AM,35,0),AI54="Yantian",VLOOKUP(L54,'Status Report'!B:AM,36,0),AI54="",IF(H54="Asia Pacific",VLOOKUP(L54,'Status Report'!B:AM,36,0),VLOOKUP(L54,'Status Report'!B:AM,35,0)),AI54="Direct shipment",IF(H54="Asia Pacific",VLOOKUP(L54,'Status Report'!B:AM,36,0),VLOOKUP(L54,'Status Report'!B:AM,35,0)))</f>
        <v>64.900000000000006</v>
      </c>
      <c r="V54" s="20">
        <f t="shared" si="0"/>
        <v>649</v>
      </c>
      <c r="W54" s="19">
        <f>_xlfn.IFS(AI54="Den Bosch",VLOOKUP(L54,'Status Report'!B:AM,37,0),AI54="Yantian",VLOOKUP(L54,'Status Report'!B:AM,38,0),AI54="",IF(H54="Asia Pacific",VLOOKUP(L54,'Status Report'!B:AM,38,0),VLOOKUP(L54,'Status Report'!B:AM,37,0)),AI54="Direct shipment",IF(H54="Asia Pacific",VLOOKUP(L54,'Status Report'!B:AM,38,0),VLOOKUP(L54,'Status Report'!B:AM,37,0)))</f>
        <v>60.300000000000004</v>
      </c>
      <c r="X54" s="20">
        <f t="shared" si="1"/>
        <v>603</v>
      </c>
      <c r="Y54" s="20">
        <f>_xlfn.IFS(AI54="Den Bosch",VLOOKUP(L54,'Status Report'!B:AO,39,0),AI54="Yantian",VLOOKUP(L54,'Status Report'!B:AO,40,0),AI54="",IF(H54="Asia Pacific",VLOOKUP(L54,'Status Report'!B:AO,40,0),VLOOKUP(L54,'Status Report'!B:AO,39,0)),AI54="Direct shipment",IF(H54="Asia Pacific",VLOOKUP(L54,'Status Report'!B:AO,40,0),VLOOKUP(L54,'Status Report'!B:AO,39,0)))</f>
        <v>0</v>
      </c>
      <c r="Z54" s="20">
        <f t="shared" si="2"/>
        <v>0</v>
      </c>
      <c r="AA54" s="20">
        <f t="shared" si="3"/>
        <v>603</v>
      </c>
      <c r="AB54" s="21">
        <f>_xlfn.IFS(AI54="Den Bosch",VLOOKUP(L54,'Status Report'!B:AM,33,0),AI54="Yantian",VLOOKUP(L54,'Status Report'!B:AM,34,0),AI54="",IF(H54="Asia Pacific",VLOOKUP(L54,'Status Report'!B:AM,34,0),VLOOKUP(L54,'Status Report'!B:AM,33,0)),AI54="Direct shipment",IF(H54="Asia Pacific",VLOOKUP(L54,'Status Report'!B:AM,34,0),VLOOKUP(L54,'Status Report'!B:AM,33,0)))</f>
        <v>52.189200000000007</v>
      </c>
      <c r="AC54" s="21">
        <f>VLOOKUP(L54,'Status Report'!B:CE,82,0)</f>
        <v>0</v>
      </c>
      <c r="AD54" s="21">
        <f t="shared" si="4"/>
        <v>52.189200000000007</v>
      </c>
      <c r="AE54" s="63">
        <f>VLOOKUP(L54,'Status Report'!B:W,20,0)</f>
        <v>68</v>
      </c>
      <c r="AF54" s="63">
        <f>VLOOKUP(L54,'Status Report'!B:W,21,0)</f>
        <v>19</v>
      </c>
      <c r="AG54" s="63">
        <f>VLOOKUP(L54,'Status Report'!B:W,22,0)</f>
        <v>19</v>
      </c>
      <c r="AH54" s="22">
        <f t="shared" si="5"/>
        <v>0.24548</v>
      </c>
      <c r="AI54" t="s">
        <v>990</v>
      </c>
      <c r="AK54" s="63">
        <f>IFERROR(VLOOKUP(G54,ASEAN!A:A,1,0),0)</f>
        <v>0</v>
      </c>
      <c r="AL54" s="63">
        <f>IFERROR(VLOOKUP(D54,'[3]customer specs'!$B$1:$D$65536,3,0),0)</f>
        <v>0</v>
      </c>
      <c r="AM54" s="64">
        <f t="shared" si="6"/>
        <v>46</v>
      </c>
      <c r="AN54" s="64">
        <f t="shared" si="7"/>
        <v>0</v>
      </c>
      <c r="AO54" s="63"/>
      <c r="AP54" s="63"/>
      <c r="AQ54" s="63" t="str">
        <f t="shared" si="8"/>
        <v>no</v>
      </c>
      <c r="AR54" s="20">
        <f t="shared" si="9"/>
        <v>521.89200000000005</v>
      </c>
      <c r="AS54" s="63"/>
      <c r="AT54" s="23">
        <f t="shared" si="15"/>
        <v>0.12</v>
      </c>
      <c r="AU54" s="65">
        <f t="shared" si="11"/>
        <v>59.305909090909097</v>
      </c>
      <c r="AV54" s="65"/>
      <c r="AW54" s="65">
        <f t="shared" si="12"/>
        <v>593.05909090909097</v>
      </c>
      <c r="AX54" s="65"/>
      <c r="AY54" s="63">
        <f>VLOOKUP(L54,'Status Report'!B:CF,81,0)</f>
        <v>0</v>
      </c>
      <c r="AZ54" s="63" t="str">
        <f>VLOOKUP(L54,'Status Report'!B:S,18,0)</f>
        <v>Ellina Smirnova</v>
      </c>
      <c r="BB54" s="63">
        <f>VLOOKUP(L54,'Status Report'!B:Z,25,0)</f>
        <v>10</v>
      </c>
      <c r="BC54" s="63">
        <f t="shared" si="13"/>
        <v>100</v>
      </c>
      <c r="BF54">
        <f>VLOOKUP(L54,'Status Report'!B:CE,82,0)</f>
        <v>0</v>
      </c>
      <c r="BG54">
        <f>VLOOKUP(L54,'Status Report'!B:CF,83,0)</f>
        <v>0</v>
      </c>
      <c r="BH54">
        <f>VLOOKUP(L54,'Status Report'!B:CG,84,0)</f>
        <v>0</v>
      </c>
      <c r="BI54" t="s">
        <v>805</v>
      </c>
      <c r="BJ54" t="s">
        <v>795</v>
      </c>
      <c r="BM54" s="67">
        <f t="shared" si="14"/>
        <v>4834</v>
      </c>
    </row>
    <row r="55" spans="1:65" x14ac:dyDescent="0.25">
      <c r="A55" s="68" t="str">
        <f>VLOOKUP(L55,'Status Report'!B:CB,79,0)</f>
        <v>Heineken UCL</v>
      </c>
      <c r="C55">
        <v>26020992</v>
      </c>
      <c r="D55">
        <v>3097160</v>
      </c>
      <c r="E55" t="s">
        <v>803</v>
      </c>
      <c r="F55" t="s">
        <v>802</v>
      </c>
      <c r="G55" t="str">
        <f>VLOOKUP(D55,'[2]sold to'!$A:$H,8,0)</f>
        <v>Netherlands</v>
      </c>
      <c r="H55" t="str">
        <f>VLOOKUP(D55,'[2]sold to'!$A:$I,9,0)</f>
        <v>AMEE</v>
      </c>
      <c r="K55">
        <v>60</v>
      </c>
      <c r="L55">
        <v>88026480</v>
      </c>
      <c r="M55" t="s">
        <v>307</v>
      </c>
      <c r="N55">
        <v>7</v>
      </c>
      <c r="P55" t="str">
        <f>VLOOKUP(L55,'Status Report'!B:AA,26,0)</f>
        <v>Bangladesh</v>
      </c>
      <c r="Q55" t="str">
        <f>VLOOKUP(L55,'Status Report'!B:AB,27,0)</f>
        <v>Textiles-Clothing</v>
      </c>
      <c r="R55">
        <f>VLOOKUP(L55,'Status Report'!B:X,23,0)</f>
        <v>167</v>
      </c>
      <c r="S55" t="str">
        <f>VLOOKUP(L55,'Status Report'!B:T,19,0)</f>
        <v>Promocean The Netherlands BV</v>
      </c>
      <c r="T55" s="62">
        <f>VLOOKUP(L55,'Status Report'!B:E,4,0)</f>
        <v>3</v>
      </c>
      <c r="U55" s="19">
        <f>_xlfn.IFS(AI55="Den Bosch",VLOOKUP(L55,'Status Report'!B:AM,35,0),AI55="Yantian",VLOOKUP(L55,'Status Report'!B:AM,36,0),AI55="",IF(H55="Asia Pacific",VLOOKUP(L55,'Status Report'!B:AM,36,0),VLOOKUP(L55,'Status Report'!B:AM,35,0)),AI55="Direct shipment",IF(H55="Asia Pacific",VLOOKUP(L55,'Status Report'!B:AM,36,0),VLOOKUP(L55,'Status Report'!B:AM,35,0)))</f>
        <v>29.700000000000003</v>
      </c>
      <c r="V55" s="20">
        <f t="shared" si="0"/>
        <v>207.90000000000003</v>
      </c>
      <c r="W55" s="19">
        <f>_xlfn.IFS(AI55="Den Bosch",VLOOKUP(L55,'Status Report'!B:AM,37,0),AI55="Yantian",VLOOKUP(L55,'Status Report'!B:AM,38,0),AI55="",IF(H55="Asia Pacific",VLOOKUP(L55,'Status Report'!B:AM,38,0),VLOOKUP(L55,'Status Report'!B:AM,37,0)),AI55="Direct shipment",IF(H55="Asia Pacific",VLOOKUP(L55,'Status Report'!B:AM,38,0),VLOOKUP(L55,'Status Report'!B:AM,37,0)))</f>
        <v>29.339999999999996</v>
      </c>
      <c r="X55" s="20">
        <f t="shared" si="1"/>
        <v>205.37999999999997</v>
      </c>
      <c r="Y55" s="20">
        <f>_xlfn.IFS(AI55="Den Bosch",VLOOKUP(L55,'Status Report'!B:AO,39,0),AI55="Yantian",VLOOKUP(L55,'Status Report'!B:AO,40,0),AI55="",IF(H55="Asia Pacific",VLOOKUP(L55,'Status Report'!B:AO,40,0),VLOOKUP(L55,'Status Report'!B:AO,39,0)),AI55="Direct shipment",IF(H55="Asia Pacific",VLOOKUP(L55,'Status Report'!B:AO,40,0),VLOOKUP(L55,'Status Report'!B:AO,39,0)))</f>
        <v>0</v>
      </c>
      <c r="Z55" s="20">
        <f t="shared" si="2"/>
        <v>0</v>
      </c>
      <c r="AA55" s="20">
        <f t="shared" si="3"/>
        <v>205.37999999999997</v>
      </c>
      <c r="AB55" s="21">
        <f>_xlfn.IFS(AI55="Den Bosch",VLOOKUP(L55,'Status Report'!B:AM,33,0),AI55="Yantian",VLOOKUP(L55,'Status Report'!B:AM,34,0),AI55="",IF(H55="Asia Pacific",VLOOKUP(L55,'Status Report'!B:AM,34,0),VLOOKUP(L55,'Status Report'!B:AM,33,0)),AI55="Direct shipment",IF(H55="Asia Pacific",VLOOKUP(L55,'Status Report'!B:AM,34,0),VLOOKUP(L55,'Status Report'!B:AM,33,0)))</f>
        <v>25.1265</v>
      </c>
      <c r="AC55" s="21">
        <f>VLOOKUP(L55,'Status Report'!B:CE,82,0)</f>
        <v>0</v>
      </c>
      <c r="AD55" s="21">
        <f t="shared" si="4"/>
        <v>25.1265</v>
      </c>
      <c r="AE55" s="63">
        <f>VLOOKUP(L55,'Status Report'!B:W,20,0)</f>
        <v>28</v>
      </c>
      <c r="AF55" s="63">
        <f>VLOOKUP(L55,'Status Report'!B:W,21,0)</f>
        <v>15</v>
      </c>
      <c r="AG55" s="63">
        <f>VLOOKUP(L55,'Status Report'!B:W,22,0)</f>
        <v>12</v>
      </c>
      <c r="AH55" s="22">
        <f t="shared" si="5"/>
        <v>3.5279999999999999E-2</v>
      </c>
      <c r="AI55" t="s">
        <v>990</v>
      </c>
      <c r="AK55" s="63">
        <f>IFERROR(VLOOKUP(G55,ASEAN!A:A,1,0),0)</f>
        <v>0</v>
      </c>
      <c r="AL55" s="63">
        <f>IFERROR(VLOOKUP(D55,'[3]customer specs'!$B$1:$D$65536,3,0),0)</f>
        <v>0</v>
      </c>
      <c r="AM55" s="64">
        <f t="shared" si="6"/>
        <v>2.5200000000000671</v>
      </c>
      <c r="AN55" s="64">
        <f t="shared" si="7"/>
        <v>0</v>
      </c>
      <c r="AO55" s="63"/>
      <c r="AP55" s="63"/>
      <c r="AQ55" s="63" t="str">
        <f t="shared" si="8"/>
        <v>no</v>
      </c>
      <c r="AR55" s="20">
        <f t="shared" si="9"/>
        <v>175.88550000000001</v>
      </c>
      <c r="AS55" s="63"/>
      <c r="AT55" s="23">
        <f t="shared" si="15"/>
        <v>0.12</v>
      </c>
      <c r="AU55" s="65">
        <f t="shared" si="11"/>
        <v>28.552840909090911</v>
      </c>
      <c r="AV55" s="65"/>
      <c r="AW55" s="65">
        <f t="shared" si="12"/>
        <v>199.86988636363637</v>
      </c>
      <c r="AX55" s="65"/>
      <c r="AY55" s="63">
        <f>VLOOKUP(L55,'Status Report'!B:CF,81,0)</f>
        <v>0</v>
      </c>
      <c r="AZ55" s="63" t="str">
        <f>VLOOKUP(L55,'Status Report'!B:S,18,0)</f>
        <v>Ellina Smirnova</v>
      </c>
      <c r="BB55" s="63">
        <f>VLOOKUP(L55,'Status Report'!B:Z,25,0)</f>
        <v>6</v>
      </c>
      <c r="BC55" s="63">
        <f t="shared" si="13"/>
        <v>42</v>
      </c>
      <c r="BF55">
        <f>VLOOKUP(L55,'Status Report'!B:CE,82,0)</f>
        <v>0</v>
      </c>
      <c r="BG55">
        <f>VLOOKUP(L55,'Status Report'!B:CF,83,0)</f>
        <v>0</v>
      </c>
      <c r="BH55">
        <f>VLOOKUP(L55,'Status Report'!B:CG,84,0)</f>
        <v>0</v>
      </c>
      <c r="BI55" t="s">
        <v>805</v>
      </c>
      <c r="BJ55" t="s">
        <v>795</v>
      </c>
      <c r="BM55" s="67">
        <f t="shared" si="14"/>
        <v>239</v>
      </c>
    </row>
    <row r="56" spans="1:65" x14ac:dyDescent="0.25">
      <c r="A56" s="68" t="str">
        <f>VLOOKUP(L56,'Status Report'!B:CB,79,0)</f>
        <v>Heineken UCL</v>
      </c>
      <c r="C56">
        <v>26020992</v>
      </c>
      <c r="D56">
        <v>3097160</v>
      </c>
      <c r="E56" t="s">
        <v>803</v>
      </c>
      <c r="F56" t="s">
        <v>802</v>
      </c>
      <c r="G56" t="str">
        <f>VLOOKUP(D56,'[2]sold to'!$A:$H,8,0)</f>
        <v>Netherlands</v>
      </c>
      <c r="H56" t="str">
        <f>VLOOKUP(D56,'[2]sold to'!$A:$I,9,0)</f>
        <v>AMEE</v>
      </c>
      <c r="K56">
        <v>70</v>
      </c>
      <c r="L56">
        <v>88026481</v>
      </c>
      <c r="M56" t="s">
        <v>308</v>
      </c>
      <c r="N56">
        <v>10</v>
      </c>
      <c r="P56" t="str">
        <f>VLOOKUP(L56,'Status Report'!B:AA,26,0)</f>
        <v>Bangladesh</v>
      </c>
      <c r="Q56" t="str">
        <f>VLOOKUP(L56,'Status Report'!B:AB,27,0)</f>
        <v>Textiles-Clothing</v>
      </c>
      <c r="R56">
        <f>VLOOKUP(L56,'Status Report'!B:X,23,0)</f>
        <v>167</v>
      </c>
      <c r="S56" t="str">
        <f>VLOOKUP(L56,'Status Report'!B:T,19,0)</f>
        <v>Promocean The Netherlands BV</v>
      </c>
      <c r="T56" s="62">
        <f>VLOOKUP(L56,'Status Report'!B:E,4,0)</f>
        <v>3</v>
      </c>
      <c r="U56" s="19">
        <f>_xlfn.IFS(AI56="Den Bosch",VLOOKUP(L56,'Status Report'!B:AM,35,0),AI56="Yantian",VLOOKUP(L56,'Status Report'!B:AM,36,0),AI56="",IF(H56="Asia Pacific",VLOOKUP(L56,'Status Report'!B:AM,36,0),VLOOKUP(L56,'Status Report'!B:AM,35,0)),AI56="Direct shipment",IF(H56="Asia Pacific",VLOOKUP(L56,'Status Report'!B:AM,36,0),VLOOKUP(L56,'Status Report'!B:AM,35,0)))</f>
        <v>29.700000000000003</v>
      </c>
      <c r="V56" s="20">
        <f t="shared" si="0"/>
        <v>297</v>
      </c>
      <c r="W56" s="19">
        <f>_xlfn.IFS(AI56="Den Bosch",VLOOKUP(L56,'Status Report'!B:AM,37,0),AI56="Yantian",VLOOKUP(L56,'Status Report'!B:AM,38,0),AI56="",IF(H56="Asia Pacific",VLOOKUP(L56,'Status Report'!B:AM,38,0),VLOOKUP(L56,'Status Report'!B:AM,37,0)),AI56="Direct shipment",IF(H56="Asia Pacific",VLOOKUP(L56,'Status Report'!B:AM,38,0),VLOOKUP(L56,'Status Report'!B:AM,37,0)))</f>
        <v>29.339999999999996</v>
      </c>
      <c r="X56" s="20">
        <f t="shared" si="1"/>
        <v>293.39999999999998</v>
      </c>
      <c r="Y56" s="20">
        <f>_xlfn.IFS(AI56="Den Bosch",VLOOKUP(L56,'Status Report'!B:AO,39,0),AI56="Yantian",VLOOKUP(L56,'Status Report'!B:AO,40,0),AI56="",IF(H56="Asia Pacific",VLOOKUP(L56,'Status Report'!B:AO,40,0),VLOOKUP(L56,'Status Report'!B:AO,39,0)),AI56="Direct shipment",IF(H56="Asia Pacific",VLOOKUP(L56,'Status Report'!B:AO,40,0),VLOOKUP(L56,'Status Report'!B:AO,39,0)))</f>
        <v>0</v>
      </c>
      <c r="Z56" s="20">
        <f t="shared" si="2"/>
        <v>0</v>
      </c>
      <c r="AA56" s="20">
        <f t="shared" si="3"/>
        <v>293.39999999999998</v>
      </c>
      <c r="AB56" s="21">
        <f>_xlfn.IFS(AI56="Den Bosch",VLOOKUP(L56,'Status Report'!B:AM,33,0),AI56="Yantian",VLOOKUP(L56,'Status Report'!B:AM,34,0),AI56="",IF(H56="Asia Pacific",VLOOKUP(L56,'Status Report'!B:AM,34,0),VLOOKUP(L56,'Status Report'!B:AM,33,0)),AI56="Direct shipment",IF(H56="Asia Pacific",VLOOKUP(L56,'Status Report'!B:AM,34,0),VLOOKUP(L56,'Status Report'!B:AM,33,0)))</f>
        <v>25.1265</v>
      </c>
      <c r="AC56" s="21">
        <f>VLOOKUP(L56,'Status Report'!B:CE,82,0)</f>
        <v>0</v>
      </c>
      <c r="AD56" s="21">
        <f t="shared" si="4"/>
        <v>25.1265</v>
      </c>
      <c r="AE56" s="63">
        <f>VLOOKUP(L56,'Status Report'!B:W,20,0)</f>
        <v>28</v>
      </c>
      <c r="AF56" s="63">
        <f>VLOOKUP(L56,'Status Report'!B:W,21,0)</f>
        <v>15</v>
      </c>
      <c r="AG56" s="63">
        <f>VLOOKUP(L56,'Status Report'!B:W,22,0)</f>
        <v>12</v>
      </c>
      <c r="AH56" s="22">
        <f t="shared" si="5"/>
        <v>5.04E-2</v>
      </c>
      <c r="AI56" t="s">
        <v>990</v>
      </c>
      <c r="AK56" s="63">
        <f>IFERROR(VLOOKUP(G56,ASEAN!A:A,1,0),0)</f>
        <v>0</v>
      </c>
      <c r="AL56" s="63">
        <f>IFERROR(VLOOKUP(D56,'[3]customer specs'!$B$1:$D$65536,3,0),0)</f>
        <v>0</v>
      </c>
      <c r="AM56" s="64">
        <f t="shared" si="6"/>
        <v>3.6000000000000227</v>
      </c>
      <c r="AN56" s="64">
        <f t="shared" si="7"/>
        <v>0</v>
      </c>
      <c r="AO56" s="63"/>
      <c r="AP56" s="63"/>
      <c r="AQ56" s="63" t="str">
        <f t="shared" si="8"/>
        <v>no</v>
      </c>
      <c r="AR56" s="20">
        <f t="shared" si="9"/>
        <v>251.26499999999999</v>
      </c>
      <c r="AS56" s="63"/>
      <c r="AT56" s="23">
        <f t="shared" si="15"/>
        <v>0.12</v>
      </c>
      <c r="AU56" s="65">
        <f t="shared" si="11"/>
        <v>28.552840909090911</v>
      </c>
      <c r="AV56" s="65"/>
      <c r="AW56" s="65">
        <f t="shared" si="12"/>
        <v>285.52840909090912</v>
      </c>
      <c r="AX56" s="65"/>
      <c r="AY56" s="63">
        <f>VLOOKUP(L56,'Status Report'!B:CF,81,0)</f>
        <v>0</v>
      </c>
      <c r="AZ56" s="63" t="str">
        <f>VLOOKUP(L56,'Status Report'!B:S,18,0)</f>
        <v>Ellina Smirnova</v>
      </c>
      <c r="BB56" s="63">
        <f>VLOOKUP(L56,'Status Report'!B:Z,25,0)</f>
        <v>6</v>
      </c>
      <c r="BC56" s="63">
        <f t="shared" si="13"/>
        <v>60</v>
      </c>
      <c r="BF56">
        <f>VLOOKUP(L56,'Status Report'!B:CE,82,0)</f>
        <v>0</v>
      </c>
      <c r="BG56">
        <f>VLOOKUP(L56,'Status Report'!B:CF,83,0)</f>
        <v>0</v>
      </c>
      <c r="BH56">
        <f>VLOOKUP(L56,'Status Report'!B:CG,84,0)</f>
        <v>0</v>
      </c>
      <c r="BI56" t="s">
        <v>805</v>
      </c>
      <c r="BJ56" t="s">
        <v>795</v>
      </c>
      <c r="BM56" s="67">
        <f t="shared" si="14"/>
        <v>118</v>
      </c>
    </row>
    <row r="57" spans="1:65" x14ac:dyDescent="0.25">
      <c r="A57" s="68" t="str">
        <f>VLOOKUP(L57,'Status Report'!B:CB,79,0)</f>
        <v>Heineken UCL</v>
      </c>
      <c r="C57">
        <v>26020992</v>
      </c>
      <c r="D57">
        <v>3097160</v>
      </c>
      <c r="E57" t="s">
        <v>803</v>
      </c>
      <c r="F57" t="s">
        <v>802</v>
      </c>
      <c r="G57" t="str">
        <f>VLOOKUP(D57,'[2]sold to'!$A:$H,8,0)</f>
        <v>Netherlands</v>
      </c>
      <c r="H57" t="str">
        <f>VLOOKUP(D57,'[2]sold to'!$A:$I,9,0)</f>
        <v>AMEE</v>
      </c>
      <c r="K57">
        <v>80</v>
      </c>
      <c r="L57">
        <v>88026487</v>
      </c>
      <c r="M57" t="s">
        <v>314</v>
      </c>
      <c r="N57">
        <v>20</v>
      </c>
      <c r="P57" t="str">
        <f>VLOOKUP(L57,'Status Report'!B:AA,26,0)</f>
        <v>China</v>
      </c>
      <c r="Q57" t="str">
        <f>VLOOKUP(L57,'Status Report'!B:AB,27,0)</f>
        <v>Premiums</v>
      </c>
      <c r="R57">
        <f>VLOOKUP(L57,'Status Report'!B:X,23,0)</f>
        <v>100</v>
      </c>
      <c r="S57" t="str">
        <f>VLOOKUP(L57,'Status Report'!B:T,19,0)</f>
        <v>Promocean The Netherlands BV</v>
      </c>
      <c r="T57" s="62">
        <f>VLOOKUP(L57,'Status Report'!B:E,4,0)</f>
        <v>3</v>
      </c>
      <c r="U57" s="19">
        <f>_xlfn.IFS(AI57="Den Bosch",VLOOKUP(L57,'Status Report'!B:AM,35,0),AI57="Yantian",VLOOKUP(L57,'Status Report'!B:AM,36,0),AI57="",IF(H57="Asia Pacific",VLOOKUP(L57,'Status Report'!B:AM,36,0),VLOOKUP(L57,'Status Report'!B:AM,35,0)),AI57="Direct shipment",IF(H57="Asia Pacific",VLOOKUP(L57,'Status Report'!B:AM,36,0),VLOOKUP(L57,'Status Report'!B:AM,35,0)))</f>
        <v>30.6</v>
      </c>
      <c r="V57" s="20">
        <f t="shared" si="0"/>
        <v>612</v>
      </c>
      <c r="W57" s="19">
        <f>_xlfn.IFS(AI57="Den Bosch",VLOOKUP(L57,'Status Report'!B:AM,37,0),AI57="Yantian",VLOOKUP(L57,'Status Report'!B:AM,38,0),AI57="",IF(H57="Asia Pacific",VLOOKUP(L57,'Status Report'!B:AM,38,0),VLOOKUP(L57,'Status Report'!B:AM,37,0)),AI57="Direct shipment",IF(H57="Asia Pacific",VLOOKUP(L57,'Status Report'!B:AM,38,0),VLOOKUP(L57,'Status Report'!B:AM,37,0)))</f>
        <v>28.799999999999997</v>
      </c>
      <c r="X57" s="20">
        <f t="shared" si="1"/>
        <v>576</v>
      </c>
      <c r="Y57" s="20">
        <f>_xlfn.IFS(AI57="Den Bosch",VLOOKUP(L57,'Status Report'!B:AO,39,0),AI57="Yantian",VLOOKUP(L57,'Status Report'!B:AO,40,0),AI57="",IF(H57="Asia Pacific",VLOOKUP(L57,'Status Report'!B:AO,40,0),VLOOKUP(L57,'Status Report'!B:AO,39,0)),AI57="Direct shipment",IF(H57="Asia Pacific",VLOOKUP(L57,'Status Report'!B:AO,40,0),VLOOKUP(L57,'Status Report'!B:AO,39,0)))</f>
        <v>0</v>
      </c>
      <c r="Z57" s="20">
        <f t="shared" si="2"/>
        <v>0</v>
      </c>
      <c r="AA57" s="20">
        <f t="shared" si="3"/>
        <v>576</v>
      </c>
      <c r="AB57" s="21">
        <f>_xlfn.IFS(AI57="Den Bosch",VLOOKUP(L57,'Status Report'!B:AM,33,0),AI57="Yantian",VLOOKUP(L57,'Status Report'!B:AM,34,0),AI57="",IF(H57="Asia Pacific",VLOOKUP(L57,'Status Report'!B:AM,34,0),VLOOKUP(L57,'Status Report'!B:AM,33,0)),AI57="Direct shipment",IF(H57="Asia Pacific",VLOOKUP(L57,'Status Report'!B:AM,34,0),VLOOKUP(L57,'Status Report'!B:AM,33,0)))</f>
        <v>25.1082</v>
      </c>
      <c r="AC57" s="21">
        <f>VLOOKUP(L57,'Status Report'!B:CE,82,0)</f>
        <v>0</v>
      </c>
      <c r="AD57" s="21">
        <f t="shared" si="4"/>
        <v>25.1082</v>
      </c>
      <c r="AE57" s="63">
        <f>VLOOKUP(L57,'Status Report'!B:W,20,0)</f>
        <v>47</v>
      </c>
      <c r="AF57" s="63">
        <f>VLOOKUP(L57,'Status Report'!B:W,21,0)</f>
        <v>46</v>
      </c>
      <c r="AG57" s="63">
        <f>VLOOKUP(L57,'Status Report'!B:W,22,0)</f>
        <v>2</v>
      </c>
      <c r="AH57" s="22">
        <f t="shared" si="5"/>
        <v>8.6480000000000001E-2</v>
      </c>
      <c r="AI57" t="s">
        <v>990</v>
      </c>
      <c r="AK57" s="63">
        <f>IFERROR(VLOOKUP(G57,ASEAN!A:A,1,0),0)</f>
        <v>0</v>
      </c>
      <c r="AL57" s="63">
        <f>IFERROR(VLOOKUP(D57,'[3]customer specs'!$B$1:$D$65536,3,0),0)</f>
        <v>0</v>
      </c>
      <c r="AM57" s="64">
        <f t="shared" si="6"/>
        <v>36</v>
      </c>
      <c r="AN57" s="64">
        <f t="shared" si="7"/>
        <v>0</v>
      </c>
      <c r="AO57" s="63"/>
      <c r="AP57" s="63"/>
      <c r="AQ57" s="63" t="str">
        <f t="shared" si="8"/>
        <v>no</v>
      </c>
      <c r="AR57" s="20">
        <f t="shared" si="9"/>
        <v>502.16399999999999</v>
      </c>
      <c r="AS57" s="63"/>
      <c r="AT57" s="23">
        <f t="shared" si="15"/>
        <v>0.12</v>
      </c>
      <c r="AU57" s="65">
        <f t="shared" si="11"/>
        <v>28.532045454545454</v>
      </c>
      <c r="AV57" s="65"/>
      <c r="AW57" s="65">
        <f t="shared" si="12"/>
        <v>570.64090909090908</v>
      </c>
      <c r="AX57" s="65"/>
      <c r="AY57" s="63">
        <f>VLOOKUP(L57,'Status Report'!B:CF,81,0)</f>
        <v>0</v>
      </c>
      <c r="AZ57" s="63" t="str">
        <f>VLOOKUP(L57,'Status Report'!B:S,18,0)</f>
        <v>Ellina Smirnova</v>
      </c>
      <c r="BB57" s="63">
        <f>VLOOKUP(L57,'Status Report'!B:Z,25,0)</f>
        <v>10</v>
      </c>
      <c r="BC57" s="63">
        <f t="shared" si="13"/>
        <v>200</v>
      </c>
      <c r="BF57">
        <f>VLOOKUP(L57,'Status Report'!B:CE,82,0)</f>
        <v>0</v>
      </c>
      <c r="BG57">
        <f>VLOOKUP(L57,'Status Report'!B:CF,83,0)</f>
        <v>0</v>
      </c>
      <c r="BH57">
        <f>VLOOKUP(L57,'Status Report'!B:CG,84,0)</f>
        <v>0</v>
      </c>
      <c r="BI57" t="s">
        <v>805</v>
      </c>
      <c r="BJ57" t="s">
        <v>795</v>
      </c>
      <c r="BM57" s="67">
        <f t="shared" si="14"/>
        <v>1295</v>
      </c>
    </row>
    <row r="58" spans="1:65" x14ac:dyDescent="0.25">
      <c r="A58" s="68" t="str">
        <f>VLOOKUP(L58,'Status Report'!B:CB,79,0)</f>
        <v>Heineken UCL</v>
      </c>
      <c r="C58">
        <v>26020992</v>
      </c>
      <c r="D58">
        <v>3097160</v>
      </c>
      <c r="E58" t="s">
        <v>803</v>
      </c>
      <c r="F58" t="s">
        <v>802</v>
      </c>
      <c r="G58" t="str">
        <f>VLOOKUP(D58,'[2]sold to'!$A:$H,8,0)</f>
        <v>Netherlands</v>
      </c>
      <c r="H58" t="str">
        <f>VLOOKUP(D58,'[2]sold to'!$A:$I,9,0)</f>
        <v>AMEE</v>
      </c>
      <c r="K58">
        <v>90</v>
      </c>
      <c r="L58">
        <v>88026493</v>
      </c>
      <c r="M58" t="s">
        <v>804</v>
      </c>
      <c r="N58">
        <v>4</v>
      </c>
      <c r="P58" t="str">
        <f>VLOOKUP(L58,'Status Report'!B:AA,26,0)</f>
        <v>China</v>
      </c>
      <c r="Q58" t="str">
        <f>VLOOKUP(L58,'Status Report'!B:AB,27,0)</f>
        <v>Bar support</v>
      </c>
      <c r="R58">
        <f>VLOOKUP(L58,'Status Report'!B:X,23,0)</f>
        <v>167</v>
      </c>
      <c r="S58" t="str">
        <f>VLOOKUP(L58,'Status Report'!B:T,19,0)</f>
        <v>Promocean The Netherlands BV</v>
      </c>
      <c r="T58" s="62">
        <f>VLOOKUP(L58,'Status Report'!B:E,4,0)</f>
        <v>3</v>
      </c>
      <c r="U58" s="19">
        <f>_xlfn.IFS(AI58="Den Bosch",VLOOKUP(L58,'Status Report'!B:AM,35,0),AI58="Yantian",VLOOKUP(L58,'Status Report'!B:AM,36,0),AI58="",IF(H58="Asia Pacific",VLOOKUP(L58,'Status Report'!B:AM,36,0),VLOOKUP(L58,'Status Report'!B:AM,35,0)),AI58="Direct shipment",IF(H58="Asia Pacific",VLOOKUP(L58,'Status Report'!B:AM,36,0),VLOOKUP(L58,'Status Report'!B:AM,35,0)))</f>
        <v>73.199999999999989</v>
      </c>
      <c r="V58" s="20">
        <f t="shared" si="0"/>
        <v>292.79999999999995</v>
      </c>
      <c r="W58" s="19">
        <f>_xlfn.IFS(AI58="Den Bosch",VLOOKUP(L58,'Status Report'!B:AM,37,0),AI58="Yantian",VLOOKUP(L58,'Status Report'!B:AM,38,0),AI58="",IF(H58="Asia Pacific",VLOOKUP(L58,'Status Report'!B:AM,38,0),VLOOKUP(L58,'Status Report'!B:AM,37,0)),AI58="Direct shipment",IF(H58="Asia Pacific",VLOOKUP(L58,'Status Report'!B:AM,38,0),VLOOKUP(L58,'Status Report'!B:AM,37,0)))</f>
        <v>73.199999999999989</v>
      </c>
      <c r="X58" s="20">
        <f t="shared" si="1"/>
        <v>292.79999999999995</v>
      </c>
      <c r="Y58" s="20">
        <f>_xlfn.IFS(AI58="Den Bosch",VLOOKUP(L58,'Status Report'!B:AO,39,0),AI58="Yantian",VLOOKUP(L58,'Status Report'!B:AO,40,0),AI58="",IF(H58="Asia Pacific",VLOOKUP(L58,'Status Report'!B:AO,40,0),VLOOKUP(L58,'Status Report'!B:AO,39,0)),AI58="Direct shipment",IF(H58="Asia Pacific",VLOOKUP(L58,'Status Report'!B:AO,40,0),VLOOKUP(L58,'Status Report'!B:AO,39,0)))</f>
        <v>0</v>
      </c>
      <c r="Z58" s="20">
        <f t="shared" si="2"/>
        <v>0</v>
      </c>
      <c r="AA58" s="20">
        <f t="shared" si="3"/>
        <v>292.79999999999995</v>
      </c>
      <c r="AB58" s="21">
        <f>_xlfn.IFS(AI58="Den Bosch",VLOOKUP(L58,'Status Report'!B:AM,33,0),AI58="Yantian",VLOOKUP(L58,'Status Report'!B:AM,34,0),AI58="",IF(H58="Asia Pacific",VLOOKUP(L58,'Status Report'!B:AM,34,0),VLOOKUP(L58,'Status Report'!B:AM,33,0)),AI58="Direct shipment",IF(H58="Asia Pacific",VLOOKUP(L58,'Status Report'!B:AM,34,0),VLOOKUP(L58,'Status Report'!B:AM,33,0)))</f>
        <v>63.327000000000005</v>
      </c>
      <c r="AC58" s="21">
        <f>VLOOKUP(L58,'Status Report'!B:CE,82,0)</f>
        <v>0</v>
      </c>
      <c r="AD58" s="21">
        <f t="shared" si="4"/>
        <v>63.327000000000005</v>
      </c>
      <c r="AE58" s="63">
        <f>VLOOKUP(L58,'Status Report'!B:W,20,0)</f>
        <v>49</v>
      </c>
      <c r="AF58" s="63">
        <f>VLOOKUP(L58,'Status Report'!B:W,21,0)</f>
        <v>26</v>
      </c>
      <c r="AG58" s="63">
        <f>VLOOKUP(L58,'Status Report'!B:W,22,0)</f>
        <v>50</v>
      </c>
      <c r="AH58" s="22">
        <f t="shared" si="5"/>
        <v>0.25480000000000003</v>
      </c>
      <c r="AI58" t="s">
        <v>990</v>
      </c>
      <c r="AK58" s="63">
        <f>IFERROR(VLOOKUP(G58,ASEAN!A:A,1,0),0)</f>
        <v>0</v>
      </c>
      <c r="AL58" s="63">
        <f>IFERROR(VLOOKUP(D58,'[3]customer specs'!$B$1:$D$65536,3,0),0)</f>
        <v>0</v>
      </c>
      <c r="AM58" s="64">
        <f t="shared" si="6"/>
        <v>0</v>
      </c>
      <c r="AN58" s="64">
        <f t="shared" si="7"/>
        <v>0</v>
      </c>
      <c r="AO58" s="63"/>
      <c r="AP58" s="63"/>
      <c r="AQ58" s="63" t="str">
        <f t="shared" si="8"/>
        <v>no</v>
      </c>
      <c r="AR58" s="20">
        <f t="shared" si="9"/>
        <v>253.30800000000002</v>
      </c>
      <c r="AS58" s="63"/>
      <c r="AT58" s="23">
        <f t="shared" si="15"/>
        <v>0.12</v>
      </c>
      <c r="AU58" s="65">
        <f t="shared" si="11"/>
        <v>71.962500000000006</v>
      </c>
      <c r="AV58" s="65"/>
      <c r="AW58" s="65">
        <f t="shared" si="12"/>
        <v>287.85000000000002</v>
      </c>
      <c r="AX58" s="65"/>
      <c r="AY58" s="63">
        <f>VLOOKUP(L58,'Status Report'!B:CF,81,0)</f>
        <v>0</v>
      </c>
      <c r="AZ58" s="63" t="str">
        <f>VLOOKUP(L58,'Status Report'!B:S,18,0)</f>
        <v>Ellina Smirnova</v>
      </c>
      <c r="BB58" s="63">
        <f>VLOOKUP(L58,'Status Report'!B:Z,25,0)</f>
        <v>12</v>
      </c>
      <c r="BC58" s="63">
        <f t="shared" si="13"/>
        <v>48</v>
      </c>
      <c r="BF58">
        <f>VLOOKUP(L58,'Status Report'!B:CE,82,0)</f>
        <v>0</v>
      </c>
      <c r="BG58">
        <f>VLOOKUP(L58,'Status Report'!B:CF,83,0)</f>
        <v>0</v>
      </c>
      <c r="BH58">
        <f>VLOOKUP(L58,'Status Report'!B:CG,84,0)</f>
        <v>0</v>
      </c>
      <c r="BI58" t="s">
        <v>805</v>
      </c>
      <c r="BJ58" t="s">
        <v>795</v>
      </c>
      <c r="BM58" s="67">
        <f t="shared" si="14"/>
        <v>356</v>
      </c>
    </row>
    <row r="59" spans="1:65" x14ac:dyDescent="0.25">
      <c r="A59" s="68" t="str">
        <f>VLOOKUP(L59,'Status Report'!B:CB,79,0)</f>
        <v>Heineken UCL</v>
      </c>
      <c r="C59">
        <v>26020992</v>
      </c>
      <c r="D59">
        <v>3097160</v>
      </c>
      <c r="E59" t="s">
        <v>803</v>
      </c>
      <c r="F59" t="s">
        <v>802</v>
      </c>
      <c r="G59" t="str">
        <f>VLOOKUP(D59,'[2]sold to'!$A:$H,8,0)</f>
        <v>Netherlands</v>
      </c>
      <c r="H59" t="str">
        <f>VLOOKUP(D59,'[2]sold to'!$A:$I,9,0)</f>
        <v>AMEE</v>
      </c>
      <c r="K59">
        <v>100</v>
      </c>
      <c r="L59">
        <v>88026543</v>
      </c>
      <c r="M59" t="s">
        <v>358</v>
      </c>
      <c r="N59">
        <v>6</v>
      </c>
      <c r="P59" t="str">
        <f>VLOOKUP(L59,'Status Report'!B:AA,26,0)</f>
        <v>China</v>
      </c>
      <c r="Q59" t="str">
        <f>VLOOKUP(L59,'Status Report'!B:AB,27,0)</f>
        <v>Premiums</v>
      </c>
      <c r="R59">
        <f>VLOOKUP(L59,'Status Report'!B:X,23,0)</f>
        <v>100</v>
      </c>
      <c r="S59" t="str">
        <f>VLOOKUP(L59,'Status Report'!B:T,19,0)</f>
        <v>Promocean The Netherlands BV</v>
      </c>
      <c r="T59" s="62">
        <f>VLOOKUP(L59,'Status Report'!B:E,4,0)</f>
        <v>3</v>
      </c>
      <c r="U59" s="19">
        <f>_xlfn.IFS(AI59="Den Bosch",VLOOKUP(L59,'Status Report'!B:AM,35,0),AI59="Yantian",VLOOKUP(L59,'Status Report'!B:AM,36,0),AI59="",IF(H59="Asia Pacific",VLOOKUP(L59,'Status Report'!B:AM,36,0),VLOOKUP(L59,'Status Report'!B:AM,35,0)),AI59="Direct shipment",IF(H59="Asia Pacific",VLOOKUP(L59,'Status Report'!B:AM,36,0),VLOOKUP(L59,'Status Report'!B:AM,35,0)))</f>
        <v>53.5</v>
      </c>
      <c r="V59" s="20">
        <f t="shared" si="0"/>
        <v>321</v>
      </c>
      <c r="W59" s="19">
        <f>_xlfn.IFS(AI59="Den Bosch",VLOOKUP(L59,'Status Report'!B:AM,37,0),AI59="Yantian",VLOOKUP(L59,'Status Report'!B:AM,38,0),AI59="",IF(H59="Asia Pacific",VLOOKUP(L59,'Status Report'!B:AM,38,0),VLOOKUP(L59,'Status Report'!B:AM,37,0)),AI59="Direct shipment",IF(H59="Asia Pacific",VLOOKUP(L59,'Status Report'!B:AM,38,0),VLOOKUP(L59,'Status Report'!B:AM,37,0)))</f>
        <v>49.75</v>
      </c>
      <c r="X59" s="20">
        <f t="shared" si="1"/>
        <v>298.5</v>
      </c>
      <c r="Y59" s="20">
        <f>_xlfn.IFS(AI59="Den Bosch",VLOOKUP(L59,'Status Report'!B:AO,39,0),AI59="Yantian",VLOOKUP(L59,'Status Report'!B:AO,40,0),AI59="",IF(H59="Asia Pacific",VLOOKUP(L59,'Status Report'!B:AO,40,0),VLOOKUP(L59,'Status Report'!B:AO,39,0)),AI59="Direct shipment",IF(H59="Asia Pacific",VLOOKUP(L59,'Status Report'!B:AO,40,0),VLOOKUP(L59,'Status Report'!B:AO,39,0)))</f>
        <v>0</v>
      </c>
      <c r="Z59" s="20">
        <f t="shared" si="2"/>
        <v>0</v>
      </c>
      <c r="AA59" s="20">
        <f t="shared" si="3"/>
        <v>298.5</v>
      </c>
      <c r="AB59" s="21">
        <f>_xlfn.IFS(AI59="Den Bosch",VLOOKUP(L59,'Status Report'!B:AM,33,0),AI59="Yantian",VLOOKUP(L59,'Status Report'!B:AM,34,0),AI59="",IF(H59="Asia Pacific",VLOOKUP(L59,'Status Report'!B:AM,34,0),VLOOKUP(L59,'Status Report'!B:AM,33,0)),AI59="Direct shipment",IF(H59="Asia Pacific",VLOOKUP(L59,'Status Report'!B:AM,34,0),VLOOKUP(L59,'Status Report'!B:AM,33,0)))</f>
        <v>43.103400000000008</v>
      </c>
      <c r="AC59" s="21">
        <f>VLOOKUP(L59,'Status Report'!B:CE,82,0)</f>
        <v>0</v>
      </c>
      <c r="AD59" s="21">
        <f t="shared" si="4"/>
        <v>43.103400000000008</v>
      </c>
      <c r="AE59" s="63">
        <f>VLOOKUP(L59,'Status Report'!B:W,20,0)</f>
        <v>24</v>
      </c>
      <c r="AF59" s="63">
        <f>VLOOKUP(L59,'Status Report'!B:W,21,0)</f>
        <v>15</v>
      </c>
      <c r="AG59" s="63">
        <f>VLOOKUP(L59,'Status Report'!B:W,22,0)</f>
        <v>5</v>
      </c>
      <c r="AH59" s="22">
        <f t="shared" si="5"/>
        <v>1.0800000000000001E-2</v>
      </c>
      <c r="AI59" t="s">
        <v>990</v>
      </c>
      <c r="AK59" s="63">
        <f>IFERROR(VLOOKUP(G59,ASEAN!A:A,1,0),0)</f>
        <v>0</v>
      </c>
      <c r="AL59" s="63">
        <f>IFERROR(VLOOKUP(D59,'[3]customer specs'!$B$1:$D$65536,3,0),0)</f>
        <v>0</v>
      </c>
      <c r="AM59" s="64">
        <f t="shared" si="6"/>
        <v>22.5</v>
      </c>
      <c r="AN59" s="64">
        <f t="shared" si="7"/>
        <v>0</v>
      </c>
      <c r="AO59" s="63"/>
      <c r="AP59" s="63"/>
      <c r="AQ59" s="63" t="str">
        <f t="shared" si="8"/>
        <v>no</v>
      </c>
      <c r="AR59" s="20">
        <f t="shared" si="9"/>
        <v>258.62040000000002</v>
      </c>
      <c r="AS59" s="63"/>
      <c r="AT59" s="23">
        <f t="shared" si="15"/>
        <v>0.12</v>
      </c>
      <c r="AU59" s="65">
        <f t="shared" si="11"/>
        <v>48.981136363636374</v>
      </c>
      <c r="AV59" s="65"/>
      <c r="AW59" s="65">
        <f t="shared" si="12"/>
        <v>293.88681818181823</v>
      </c>
      <c r="AX59" s="65"/>
      <c r="AY59" s="63">
        <f>VLOOKUP(L59,'Status Report'!B:CF,81,0)</f>
        <v>0</v>
      </c>
      <c r="AZ59" s="63" t="str">
        <f>VLOOKUP(L59,'Status Report'!B:S,18,0)</f>
        <v>Ellina Smirnova</v>
      </c>
      <c r="BB59" s="63">
        <f>VLOOKUP(L59,'Status Report'!B:Z,25,0)</f>
        <v>25</v>
      </c>
      <c r="BC59" s="63">
        <f t="shared" si="13"/>
        <v>150</v>
      </c>
      <c r="BF59">
        <f>VLOOKUP(L59,'Status Report'!B:CE,82,0)</f>
        <v>0</v>
      </c>
      <c r="BG59">
        <f>VLOOKUP(L59,'Status Report'!B:CF,83,0)</f>
        <v>0</v>
      </c>
      <c r="BH59">
        <f>VLOOKUP(L59,'Status Report'!B:CG,84,0)</f>
        <v>0</v>
      </c>
      <c r="BI59" t="s">
        <v>805</v>
      </c>
      <c r="BJ59" t="s">
        <v>795</v>
      </c>
      <c r="BM59" s="67">
        <f t="shared" si="14"/>
        <v>612</v>
      </c>
    </row>
    <row r="60" spans="1:65" x14ac:dyDescent="0.25">
      <c r="A60" s="68" t="str">
        <f>VLOOKUP(L60,'Status Report'!B:CB,79,0)</f>
        <v>Heineken UCL</v>
      </c>
      <c r="C60">
        <v>26020993</v>
      </c>
      <c r="D60">
        <v>3097160</v>
      </c>
      <c r="E60" t="s">
        <v>803</v>
      </c>
      <c r="F60" t="s">
        <v>802</v>
      </c>
      <c r="G60" t="str">
        <f>VLOOKUP(D60,'[2]sold to'!$A:$H,8,0)</f>
        <v>Netherlands</v>
      </c>
      <c r="H60" t="str">
        <f>VLOOKUP(D60,'[2]sold to'!$A:$I,9,0)</f>
        <v>AMEE</v>
      </c>
      <c r="K60">
        <v>10</v>
      </c>
      <c r="L60">
        <v>88026493</v>
      </c>
      <c r="M60" t="s">
        <v>804</v>
      </c>
      <c r="N60">
        <v>4</v>
      </c>
      <c r="P60" t="str">
        <f>VLOOKUP(L60,'Status Report'!B:AA,26,0)</f>
        <v>China</v>
      </c>
      <c r="Q60" t="str">
        <f>VLOOKUP(L60,'Status Report'!B:AB,27,0)</f>
        <v>Bar support</v>
      </c>
      <c r="R60">
        <f>VLOOKUP(L60,'Status Report'!B:X,23,0)</f>
        <v>167</v>
      </c>
      <c r="S60" t="str">
        <f>VLOOKUP(L60,'Status Report'!B:T,19,0)</f>
        <v>Promocean The Netherlands BV</v>
      </c>
      <c r="T60" s="62">
        <f>VLOOKUP(L60,'Status Report'!B:E,4,0)</f>
        <v>3</v>
      </c>
      <c r="U60" s="19">
        <f>_xlfn.IFS(AI60="Den Bosch",VLOOKUP(L60,'Status Report'!B:AM,35,0),AI60="Yantian",VLOOKUP(L60,'Status Report'!B:AM,36,0),AI60="",IF(H60="Asia Pacific",VLOOKUP(L60,'Status Report'!B:AM,36,0),VLOOKUP(L60,'Status Report'!B:AM,35,0)),AI60="Direct shipment",IF(H60="Asia Pacific",VLOOKUP(L60,'Status Report'!B:AM,36,0),VLOOKUP(L60,'Status Report'!B:AM,35,0)))</f>
        <v>73.199999999999989</v>
      </c>
      <c r="V60" s="20">
        <f t="shared" si="0"/>
        <v>292.79999999999995</v>
      </c>
      <c r="W60" s="19">
        <f>_xlfn.IFS(AI60="Den Bosch",VLOOKUP(L60,'Status Report'!B:AM,37,0),AI60="Yantian",VLOOKUP(L60,'Status Report'!B:AM,38,0),AI60="",IF(H60="Asia Pacific",VLOOKUP(L60,'Status Report'!B:AM,38,0),VLOOKUP(L60,'Status Report'!B:AM,37,0)),AI60="Direct shipment",IF(H60="Asia Pacific",VLOOKUP(L60,'Status Report'!B:AM,38,0),VLOOKUP(L60,'Status Report'!B:AM,37,0)))</f>
        <v>73.199999999999989</v>
      </c>
      <c r="X60" s="20">
        <f t="shared" si="1"/>
        <v>292.79999999999995</v>
      </c>
      <c r="Y60" s="20">
        <f>_xlfn.IFS(AI60="Den Bosch",VLOOKUP(L60,'Status Report'!B:AO,39,0),AI60="Yantian",VLOOKUP(L60,'Status Report'!B:AO,40,0),AI60="",IF(H60="Asia Pacific",VLOOKUP(L60,'Status Report'!B:AO,40,0),VLOOKUP(L60,'Status Report'!B:AO,39,0)),AI60="Direct shipment",IF(H60="Asia Pacific",VLOOKUP(L60,'Status Report'!B:AO,40,0),VLOOKUP(L60,'Status Report'!B:AO,39,0)))</f>
        <v>0</v>
      </c>
      <c r="Z60" s="20">
        <f t="shared" si="2"/>
        <v>0</v>
      </c>
      <c r="AA60" s="20">
        <f t="shared" si="3"/>
        <v>292.79999999999995</v>
      </c>
      <c r="AB60" s="21">
        <f>_xlfn.IFS(AI60="Den Bosch",VLOOKUP(L60,'Status Report'!B:AM,33,0),AI60="Yantian",VLOOKUP(L60,'Status Report'!B:AM,34,0),AI60="",IF(H60="Asia Pacific",VLOOKUP(L60,'Status Report'!B:AM,34,0),VLOOKUP(L60,'Status Report'!B:AM,33,0)),AI60="Direct shipment",IF(H60="Asia Pacific",VLOOKUP(L60,'Status Report'!B:AM,34,0),VLOOKUP(L60,'Status Report'!B:AM,33,0)))</f>
        <v>63.327000000000005</v>
      </c>
      <c r="AC60" s="21">
        <f>VLOOKUP(L60,'Status Report'!B:CE,82,0)</f>
        <v>0</v>
      </c>
      <c r="AD60" s="21">
        <f t="shared" si="4"/>
        <v>63.327000000000005</v>
      </c>
      <c r="AE60" s="63">
        <f>VLOOKUP(L60,'Status Report'!B:W,20,0)</f>
        <v>49</v>
      </c>
      <c r="AF60" s="63">
        <f>VLOOKUP(L60,'Status Report'!B:W,21,0)</f>
        <v>26</v>
      </c>
      <c r="AG60" s="63">
        <f>VLOOKUP(L60,'Status Report'!B:W,22,0)</f>
        <v>50</v>
      </c>
      <c r="AH60" s="22">
        <f t="shared" si="5"/>
        <v>0.25480000000000003</v>
      </c>
      <c r="AI60" t="s">
        <v>990</v>
      </c>
      <c r="AK60" s="63">
        <f>IFERROR(VLOOKUP(G60,ASEAN!A:A,1,0),0)</f>
        <v>0</v>
      </c>
      <c r="AL60" s="63">
        <f>IFERROR(VLOOKUP(D60,'[3]customer specs'!$B$1:$D$65536,3,0),0)</f>
        <v>0</v>
      </c>
      <c r="AM60" s="64">
        <f t="shared" si="6"/>
        <v>0</v>
      </c>
      <c r="AN60" s="64">
        <f t="shared" si="7"/>
        <v>0</v>
      </c>
      <c r="AO60" s="63"/>
      <c r="AP60" s="63"/>
      <c r="AQ60" s="63" t="str">
        <f t="shared" si="8"/>
        <v>no</v>
      </c>
      <c r="AR60" s="20">
        <f t="shared" si="9"/>
        <v>253.30800000000002</v>
      </c>
      <c r="AS60" s="63"/>
      <c r="AT60" s="23">
        <f t="shared" si="15"/>
        <v>0.12</v>
      </c>
      <c r="AU60" s="65">
        <f t="shared" si="11"/>
        <v>71.962500000000006</v>
      </c>
      <c r="AV60" s="65"/>
      <c r="AW60" s="65">
        <f t="shared" si="12"/>
        <v>287.85000000000002</v>
      </c>
      <c r="AX60" s="65"/>
      <c r="AY60" s="63">
        <f>VLOOKUP(L60,'Status Report'!B:CF,81,0)</f>
        <v>0</v>
      </c>
      <c r="AZ60" s="63" t="str">
        <f>VLOOKUP(L60,'Status Report'!B:S,18,0)</f>
        <v>Ellina Smirnova</v>
      </c>
      <c r="BB60" s="63">
        <f>VLOOKUP(L60,'Status Report'!B:Z,25,0)</f>
        <v>12</v>
      </c>
      <c r="BC60" s="63">
        <f t="shared" si="13"/>
        <v>48</v>
      </c>
      <c r="BF60">
        <f>VLOOKUP(L60,'Status Report'!B:CE,82,0)</f>
        <v>0</v>
      </c>
      <c r="BG60">
        <f>VLOOKUP(L60,'Status Report'!B:CF,83,0)</f>
        <v>0</v>
      </c>
      <c r="BH60">
        <f>VLOOKUP(L60,'Status Report'!B:CG,84,0)</f>
        <v>0</v>
      </c>
      <c r="BI60" t="s">
        <v>805</v>
      </c>
      <c r="BJ60" t="s">
        <v>795</v>
      </c>
      <c r="BM60" s="67">
        <f t="shared" si="14"/>
        <v>356</v>
      </c>
    </row>
    <row r="61" spans="1:65" x14ac:dyDescent="0.25">
      <c r="A61" s="68" t="str">
        <f>VLOOKUP(L61,'Status Report'!B:CB,79,0)</f>
        <v>Heineken UCL</v>
      </c>
      <c r="C61">
        <v>26020993</v>
      </c>
      <c r="D61">
        <v>3097160</v>
      </c>
      <c r="E61" t="s">
        <v>803</v>
      </c>
      <c r="F61" t="s">
        <v>802</v>
      </c>
      <c r="G61" t="str">
        <f>VLOOKUP(D61,'[2]sold to'!$A:$H,8,0)</f>
        <v>Netherlands</v>
      </c>
      <c r="H61" t="str">
        <f>VLOOKUP(D61,'[2]sold to'!$A:$I,9,0)</f>
        <v>AMEE</v>
      </c>
      <c r="K61">
        <v>20</v>
      </c>
      <c r="L61">
        <v>88026949</v>
      </c>
      <c r="M61" t="s">
        <v>148</v>
      </c>
      <c r="N61">
        <v>5</v>
      </c>
      <c r="P61" t="str">
        <f>VLOOKUP(L61,'Status Report'!B:AA,26,0)</f>
        <v>Turkey</v>
      </c>
      <c r="Q61" t="str">
        <f>VLOOKUP(L61,'Status Report'!B:AB,27,0)</f>
        <v>Glassware</v>
      </c>
      <c r="R61">
        <f>VLOOKUP(L61,'Status Report'!B:X,23,0)</f>
        <v>6700</v>
      </c>
      <c r="S61" t="str">
        <f>VLOOKUP(L61,'Status Report'!B:T,19,0)</f>
        <v>Sisecam (Pasabahçe)</v>
      </c>
      <c r="T61" s="62">
        <f>VLOOKUP(L61,'Status Report'!B:E,4,0)</f>
        <v>3</v>
      </c>
      <c r="U61" s="19">
        <f>_xlfn.IFS(AI61="Den Bosch",VLOOKUP(L61,'Status Report'!B:AM,35,0),AI61="Yantian",VLOOKUP(L61,'Status Report'!B:AM,36,0),AI61="",IF(H61="Asia Pacific",VLOOKUP(L61,'Status Report'!B:AM,36,0),VLOOKUP(L61,'Status Report'!B:AM,35,0)),AI61="Direct shipment",IF(H61="Asia Pacific",VLOOKUP(L61,'Status Report'!B:AM,36,0),VLOOKUP(L61,'Status Report'!B:AM,35,0)))</f>
        <v>22.799999999999997</v>
      </c>
      <c r="V61" s="20">
        <f t="shared" si="0"/>
        <v>113.99999999999999</v>
      </c>
      <c r="W61" s="19">
        <f>_xlfn.IFS(AI61="Den Bosch",VLOOKUP(L61,'Status Report'!B:AM,37,0),AI61="Yantian",VLOOKUP(L61,'Status Report'!B:AM,38,0),AI61="",IF(H61="Asia Pacific",VLOOKUP(L61,'Status Report'!B:AM,38,0),VLOOKUP(L61,'Status Report'!B:AM,37,0)),AI61="Direct shipment",IF(H61="Asia Pacific",VLOOKUP(L61,'Status Report'!B:AM,38,0),VLOOKUP(L61,'Status Report'!B:AM,37,0)))</f>
        <v>22.799999999999997</v>
      </c>
      <c r="X61" s="20">
        <f t="shared" si="1"/>
        <v>113.99999999999999</v>
      </c>
      <c r="Y61" s="20">
        <f>_xlfn.IFS(AI61="Den Bosch",VLOOKUP(L61,'Status Report'!B:AO,39,0),AI61="Yantian",VLOOKUP(L61,'Status Report'!B:AO,40,0),AI61="",IF(H61="Asia Pacific",VLOOKUP(L61,'Status Report'!B:AO,40,0),VLOOKUP(L61,'Status Report'!B:AO,39,0)),AI61="Direct shipment",IF(H61="Asia Pacific",VLOOKUP(L61,'Status Report'!B:AO,40,0),VLOOKUP(L61,'Status Report'!B:AO,39,0)))</f>
        <v>0</v>
      </c>
      <c r="Z61" s="20">
        <f t="shared" si="2"/>
        <v>0</v>
      </c>
      <c r="AA61" s="20">
        <f t="shared" si="3"/>
        <v>113.99999999999999</v>
      </c>
      <c r="AB61" s="21">
        <f>_xlfn.IFS(AI61="Den Bosch",VLOOKUP(L61,'Status Report'!B:AM,33,0),AI61="Yantian",VLOOKUP(L61,'Status Report'!B:AM,34,0),AI61="",IF(H61="Asia Pacific",VLOOKUP(L61,'Status Report'!B:AM,34,0),VLOOKUP(L61,'Status Report'!B:AM,33,0)),AI61="Direct shipment",IF(H61="Asia Pacific",VLOOKUP(L61,'Status Report'!B:AM,34,0),VLOOKUP(L61,'Status Report'!B:AM,33,0)))</f>
        <v>20.16</v>
      </c>
      <c r="AC61" s="21">
        <f>VLOOKUP(L61,'Status Report'!B:CE,82,0)</f>
        <v>0</v>
      </c>
      <c r="AD61" s="21">
        <f t="shared" si="4"/>
        <v>20.16</v>
      </c>
      <c r="AE61" s="63">
        <f>VLOOKUP(L61,'Status Report'!B:W,20,0)</f>
        <v>55.9</v>
      </c>
      <c r="AF61" s="63">
        <f>VLOOKUP(L61,'Status Report'!B:W,21,0)</f>
        <v>21.9</v>
      </c>
      <c r="AG61" s="63">
        <f>VLOOKUP(L61,'Status Report'!B:W,22,0)</f>
        <v>21.2</v>
      </c>
      <c r="AH61" s="22">
        <f t="shared" si="5"/>
        <v>0.12976625999999997</v>
      </c>
      <c r="AI61" t="s">
        <v>990</v>
      </c>
      <c r="AK61" s="63">
        <f>IFERROR(VLOOKUP(G61,ASEAN!A:A,1,0),0)</f>
        <v>0</v>
      </c>
      <c r="AL61" s="63">
        <f>IFERROR(VLOOKUP(D61,'[3]customer specs'!$B$1:$D$65536,3,0),0)</f>
        <v>0</v>
      </c>
      <c r="AM61" s="64">
        <f t="shared" si="6"/>
        <v>0</v>
      </c>
      <c r="AN61" s="64">
        <f t="shared" si="7"/>
        <v>0</v>
      </c>
      <c r="AO61" s="63"/>
      <c r="AP61" s="63"/>
      <c r="AQ61" s="63" t="str">
        <f t="shared" si="8"/>
        <v>no</v>
      </c>
      <c r="AR61" s="20">
        <f t="shared" si="9"/>
        <v>100.8</v>
      </c>
      <c r="AS61" s="63"/>
      <c r="AT61" s="23">
        <f t="shared" si="15"/>
        <v>0.12</v>
      </c>
      <c r="AU61" s="65">
        <f t="shared" si="11"/>
        <v>22.90909090909091</v>
      </c>
      <c r="AV61" s="65"/>
      <c r="AW61" s="65">
        <f t="shared" si="12"/>
        <v>114.54545454545455</v>
      </c>
      <c r="AX61" s="65"/>
      <c r="AY61" s="63">
        <f>VLOOKUP(L61,'Status Report'!B:CF,81,0)</f>
        <v>0</v>
      </c>
      <c r="AZ61" s="63" t="str">
        <f>VLOOKUP(L61,'Status Report'!B:S,18,0)</f>
        <v>Ludmilla Zarybnicka</v>
      </c>
      <c r="BB61" s="63">
        <f>VLOOKUP(L61,'Status Report'!B:Z,25,0)</f>
        <v>24</v>
      </c>
      <c r="BC61" s="63">
        <f t="shared" si="13"/>
        <v>120</v>
      </c>
      <c r="BF61">
        <f>VLOOKUP(L61,'Status Report'!B:CE,82,0)</f>
        <v>0</v>
      </c>
      <c r="BG61">
        <f>VLOOKUP(L61,'Status Report'!B:CF,83,0)</f>
        <v>0</v>
      </c>
      <c r="BH61">
        <f>VLOOKUP(L61,'Status Report'!B:CG,84,0)</f>
        <v>0</v>
      </c>
      <c r="BI61" t="s">
        <v>805</v>
      </c>
      <c r="BJ61" t="s">
        <v>795</v>
      </c>
      <c r="BM61" s="67">
        <f t="shared" si="14"/>
        <v>3007</v>
      </c>
    </row>
    <row r="62" spans="1:65" x14ac:dyDescent="0.25">
      <c r="A62" s="68" t="str">
        <f>VLOOKUP(L62,'Status Report'!B:CB,79,0)</f>
        <v>Heineken UCL</v>
      </c>
      <c r="C62">
        <v>26020994</v>
      </c>
      <c r="D62">
        <v>3097160</v>
      </c>
      <c r="E62" t="s">
        <v>803</v>
      </c>
      <c r="F62" t="s">
        <v>802</v>
      </c>
      <c r="G62" t="str">
        <f>VLOOKUP(D62,'[2]sold to'!$A:$H,8,0)</f>
        <v>Netherlands</v>
      </c>
      <c r="H62" t="str">
        <f>VLOOKUP(D62,'[2]sold to'!$A:$I,9,0)</f>
        <v>AMEE</v>
      </c>
      <c r="K62">
        <v>10</v>
      </c>
      <c r="L62">
        <v>88026493</v>
      </c>
      <c r="M62" t="s">
        <v>804</v>
      </c>
      <c r="N62">
        <v>4</v>
      </c>
      <c r="P62" t="str">
        <f>VLOOKUP(L62,'Status Report'!B:AA,26,0)</f>
        <v>China</v>
      </c>
      <c r="Q62" t="str">
        <f>VLOOKUP(L62,'Status Report'!B:AB,27,0)</f>
        <v>Bar support</v>
      </c>
      <c r="R62">
        <f>VLOOKUP(L62,'Status Report'!B:X,23,0)</f>
        <v>167</v>
      </c>
      <c r="S62" t="str">
        <f>VLOOKUP(L62,'Status Report'!B:T,19,0)</f>
        <v>Promocean The Netherlands BV</v>
      </c>
      <c r="T62" s="62">
        <f>VLOOKUP(L62,'Status Report'!B:E,4,0)</f>
        <v>3</v>
      </c>
      <c r="U62" s="19">
        <f>_xlfn.IFS(AI62="Den Bosch",VLOOKUP(L62,'Status Report'!B:AM,35,0),AI62="Yantian",VLOOKUP(L62,'Status Report'!B:AM,36,0),AI62="",IF(H62="Asia Pacific",VLOOKUP(L62,'Status Report'!B:AM,36,0),VLOOKUP(L62,'Status Report'!B:AM,35,0)),AI62="Direct shipment",IF(H62="Asia Pacific",VLOOKUP(L62,'Status Report'!B:AM,36,0),VLOOKUP(L62,'Status Report'!B:AM,35,0)))</f>
        <v>73.199999999999989</v>
      </c>
      <c r="V62" s="20">
        <f t="shared" si="0"/>
        <v>292.79999999999995</v>
      </c>
      <c r="W62" s="19">
        <f>_xlfn.IFS(AI62="Den Bosch",VLOOKUP(L62,'Status Report'!B:AM,37,0),AI62="Yantian",VLOOKUP(L62,'Status Report'!B:AM,38,0),AI62="",IF(H62="Asia Pacific",VLOOKUP(L62,'Status Report'!B:AM,38,0),VLOOKUP(L62,'Status Report'!B:AM,37,0)),AI62="Direct shipment",IF(H62="Asia Pacific",VLOOKUP(L62,'Status Report'!B:AM,38,0),VLOOKUP(L62,'Status Report'!B:AM,37,0)))</f>
        <v>73.199999999999989</v>
      </c>
      <c r="X62" s="20">
        <f t="shared" si="1"/>
        <v>292.79999999999995</v>
      </c>
      <c r="Y62" s="20">
        <f>_xlfn.IFS(AI62="Den Bosch",VLOOKUP(L62,'Status Report'!B:AO,39,0),AI62="Yantian",VLOOKUP(L62,'Status Report'!B:AO,40,0),AI62="",IF(H62="Asia Pacific",VLOOKUP(L62,'Status Report'!B:AO,40,0),VLOOKUP(L62,'Status Report'!B:AO,39,0)),AI62="Direct shipment",IF(H62="Asia Pacific",VLOOKUP(L62,'Status Report'!B:AO,40,0),VLOOKUP(L62,'Status Report'!B:AO,39,0)))</f>
        <v>0</v>
      </c>
      <c r="Z62" s="20">
        <f t="shared" si="2"/>
        <v>0</v>
      </c>
      <c r="AA62" s="20">
        <f t="shared" si="3"/>
        <v>292.79999999999995</v>
      </c>
      <c r="AB62" s="21">
        <f>_xlfn.IFS(AI62="Den Bosch",VLOOKUP(L62,'Status Report'!B:AM,33,0),AI62="Yantian",VLOOKUP(L62,'Status Report'!B:AM,34,0),AI62="",IF(H62="Asia Pacific",VLOOKUP(L62,'Status Report'!B:AM,34,0),VLOOKUP(L62,'Status Report'!B:AM,33,0)),AI62="Direct shipment",IF(H62="Asia Pacific",VLOOKUP(L62,'Status Report'!B:AM,34,0),VLOOKUP(L62,'Status Report'!B:AM,33,0)))</f>
        <v>63.327000000000005</v>
      </c>
      <c r="AC62" s="21">
        <f>VLOOKUP(L62,'Status Report'!B:CE,82,0)</f>
        <v>0</v>
      </c>
      <c r="AD62" s="21">
        <f t="shared" si="4"/>
        <v>63.327000000000005</v>
      </c>
      <c r="AE62" s="63">
        <f>VLOOKUP(L62,'Status Report'!B:W,20,0)</f>
        <v>49</v>
      </c>
      <c r="AF62" s="63">
        <f>VLOOKUP(L62,'Status Report'!B:W,21,0)</f>
        <v>26</v>
      </c>
      <c r="AG62" s="63">
        <f>VLOOKUP(L62,'Status Report'!B:W,22,0)</f>
        <v>50</v>
      </c>
      <c r="AH62" s="22">
        <f t="shared" si="5"/>
        <v>0.25480000000000003</v>
      </c>
      <c r="AI62" t="s">
        <v>990</v>
      </c>
      <c r="AK62" s="63">
        <f>IFERROR(VLOOKUP(G62,ASEAN!A:A,1,0),0)</f>
        <v>0</v>
      </c>
      <c r="AL62" s="63">
        <f>IFERROR(VLOOKUP(D62,'[3]customer specs'!$B$1:$D$65536,3,0),0)</f>
        <v>0</v>
      </c>
      <c r="AM62" s="64">
        <f t="shared" si="6"/>
        <v>0</v>
      </c>
      <c r="AN62" s="64">
        <f t="shared" si="7"/>
        <v>0</v>
      </c>
      <c r="AO62" s="63"/>
      <c r="AP62" s="63"/>
      <c r="AQ62" s="63" t="str">
        <f t="shared" si="8"/>
        <v>no</v>
      </c>
      <c r="AR62" s="20">
        <f t="shared" si="9"/>
        <v>253.30800000000002</v>
      </c>
      <c r="AS62" s="63"/>
      <c r="AT62" s="23">
        <f t="shared" si="15"/>
        <v>0.12</v>
      </c>
      <c r="AU62" s="65">
        <f t="shared" si="11"/>
        <v>71.962500000000006</v>
      </c>
      <c r="AV62" s="65"/>
      <c r="AW62" s="65">
        <f t="shared" si="12"/>
        <v>287.85000000000002</v>
      </c>
      <c r="AX62" s="65"/>
      <c r="AY62" s="63">
        <f>VLOOKUP(L62,'Status Report'!B:CF,81,0)</f>
        <v>0</v>
      </c>
      <c r="AZ62" s="63" t="str">
        <f>VLOOKUP(L62,'Status Report'!B:S,18,0)</f>
        <v>Ellina Smirnova</v>
      </c>
      <c r="BB62" s="63">
        <f>VLOOKUP(L62,'Status Report'!B:Z,25,0)</f>
        <v>12</v>
      </c>
      <c r="BC62" s="63">
        <f t="shared" si="13"/>
        <v>48</v>
      </c>
      <c r="BF62">
        <f>VLOOKUP(L62,'Status Report'!B:CE,82,0)</f>
        <v>0</v>
      </c>
      <c r="BG62">
        <f>VLOOKUP(L62,'Status Report'!B:CF,83,0)</f>
        <v>0</v>
      </c>
      <c r="BH62">
        <f>VLOOKUP(L62,'Status Report'!B:CG,84,0)</f>
        <v>0</v>
      </c>
      <c r="BI62" t="s">
        <v>805</v>
      </c>
      <c r="BJ62" t="s">
        <v>795</v>
      </c>
      <c r="BM62" s="67">
        <f t="shared" si="14"/>
        <v>356</v>
      </c>
    </row>
    <row r="63" spans="1:65" x14ac:dyDescent="0.25">
      <c r="A63" s="68" t="str">
        <f>VLOOKUP(L63,'Status Report'!B:CB,79,0)</f>
        <v>Heineken UCL</v>
      </c>
      <c r="C63">
        <v>26020994</v>
      </c>
      <c r="D63">
        <v>3097160</v>
      </c>
      <c r="E63" t="s">
        <v>803</v>
      </c>
      <c r="F63" t="s">
        <v>802</v>
      </c>
      <c r="G63" t="str">
        <f>VLOOKUP(D63,'[2]sold to'!$A:$H,8,0)</f>
        <v>Netherlands</v>
      </c>
      <c r="H63" t="str">
        <f>VLOOKUP(D63,'[2]sold to'!$A:$I,9,0)</f>
        <v>AMEE</v>
      </c>
      <c r="K63">
        <v>20</v>
      </c>
      <c r="L63">
        <v>88026520</v>
      </c>
      <c r="M63" t="s">
        <v>806</v>
      </c>
      <c r="N63">
        <v>5</v>
      </c>
      <c r="P63" t="str">
        <f>VLOOKUP(L63,'Status Report'!B:AA,26,0)</f>
        <v>China</v>
      </c>
      <c r="Q63" t="str">
        <f>VLOOKUP(L63,'Status Report'!B:AB,27,0)</f>
        <v>Outdoor signs</v>
      </c>
      <c r="R63">
        <f>VLOOKUP(L63,'Status Report'!B:X,23,0)</f>
        <v>250</v>
      </c>
      <c r="S63" t="str">
        <f>VLOOKUP(L63,'Status Report'!B:T,19,0)</f>
        <v>Promocean The Netherlands BV</v>
      </c>
      <c r="T63" s="62">
        <f>VLOOKUP(L63,'Status Report'!B:E,4,0)</f>
        <v>1</v>
      </c>
      <c r="U63" s="19">
        <f>_xlfn.IFS(AI63="Den Bosch",VLOOKUP(L63,'Status Report'!B:AM,35,0),AI63="Yantian",VLOOKUP(L63,'Status Report'!B:AM,36,0),AI63="",IF(H63="Asia Pacific",VLOOKUP(L63,'Status Report'!B:AM,36,0),VLOOKUP(L63,'Status Report'!B:AM,35,0)),AI63="Direct shipment",IF(H63="Asia Pacific",VLOOKUP(L63,'Status Report'!B:AM,36,0),VLOOKUP(L63,'Status Report'!B:AM,35,0)))</f>
        <v>43.06</v>
      </c>
      <c r="V63" s="20">
        <f t="shared" si="0"/>
        <v>215.3</v>
      </c>
      <c r="W63" s="19">
        <f>_xlfn.IFS(AI63="Den Bosch",VLOOKUP(L63,'Status Report'!B:AM,37,0),AI63="Yantian",VLOOKUP(L63,'Status Report'!B:AM,38,0),AI63="",IF(H63="Asia Pacific",VLOOKUP(L63,'Status Report'!B:AM,38,0),VLOOKUP(L63,'Status Report'!B:AM,37,0)),AI63="Direct shipment",IF(H63="Asia Pacific",VLOOKUP(L63,'Status Report'!B:AM,38,0),VLOOKUP(L63,'Status Report'!B:AM,37,0)))</f>
        <v>43.06</v>
      </c>
      <c r="X63" s="20">
        <f t="shared" si="1"/>
        <v>215.3</v>
      </c>
      <c r="Y63" s="20">
        <f>_xlfn.IFS(AI63="Den Bosch",VLOOKUP(L63,'Status Report'!B:AO,39,0),AI63="Yantian",VLOOKUP(L63,'Status Report'!B:AO,40,0),AI63="",IF(H63="Asia Pacific",VLOOKUP(L63,'Status Report'!B:AO,40,0),VLOOKUP(L63,'Status Report'!B:AO,39,0)),AI63="Direct shipment",IF(H63="Asia Pacific",VLOOKUP(L63,'Status Report'!B:AO,40,0),VLOOKUP(L63,'Status Report'!B:AO,39,0)))</f>
        <v>0</v>
      </c>
      <c r="Z63" s="20">
        <f t="shared" si="2"/>
        <v>0</v>
      </c>
      <c r="AA63" s="20">
        <f t="shared" si="3"/>
        <v>215.3</v>
      </c>
      <c r="AB63" s="21">
        <f>_xlfn.IFS(AI63="Den Bosch",VLOOKUP(L63,'Status Report'!B:AM,33,0),AI63="Yantian",VLOOKUP(L63,'Status Report'!B:AM,34,0),AI63="",IF(H63="Asia Pacific",VLOOKUP(L63,'Status Report'!B:AM,34,0),VLOOKUP(L63,'Status Report'!B:AM,33,0)),AI63="Direct shipment",IF(H63="Asia Pacific",VLOOKUP(L63,'Status Report'!B:AM,34,0),VLOOKUP(L63,'Status Report'!B:AM,33,0)))</f>
        <v>37.8887</v>
      </c>
      <c r="AC63" s="21">
        <f>VLOOKUP(L63,'Status Report'!B:CE,82,0)</f>
        <v>0</v>
      </c>
      <c r="AD63" s="21">
        <f t="shared" si="4"/>
        <v>37.8887</v>
      </c>
      <c r="AE63" s="63">
        <f>VLOOKUP(L63,'Status Report'!B:W,20,0)</f>
        <v>40</v>
      </c>
      <c r="AF63" s="63">
        <f>VLOOKUP(L63,'Status Report'!B:W,21,0)</f>
        <v>20.5</v>
      </c>
      <c r="AG63" s="63">
        <f>VLOOKUP(L63,'Status Report'!B:W,22,0)</f>
        <v>10</v>
      </c>
      <c r="AH63" s="22">
        <f t="shared" si="5"/>
        <v>4.1000000000000002E-2</v>
      </c>
      <c r="AK63" s="63">
        <f>IFERROR(VLOOKUP(G63,ASEAN!A:A,1,0),0)</f>
        <v>0</v>
      </c>
      <c r="AL63" s="63">
        <f>IFERROR(VLOOKUP(D63,'[3]customer specs'!$B$1:$D$65536,3,0),0)</f>
        <v>0</v>
      </c>
      <c r="AM63" s="64">
        <f t="shared" si="6"/>
        <v>0</v>
      </c>
      <c r="AN63" s="64">
        <f t="shared" si="7"/>
        <v>0</v>
      </c>
      <c r="AO63" s="63"/>
      <c r="AP63" s="63"/>
      <c r="AQ63" s="63" t="str">
        <f t="shared" si="8"/>
        <v>no</v>
      </c>
      <c r="AR63" s="20">
        <f t="shared" si="9"/>
        <v>189.4435</v>
      </c>
      <c r="AS63" s="63"/>
      <c r="AT63" s="23">
        <f t="shared" si="15"/>
        <v>0.12</v>
      </c>
      <c r="AU63" s="65">
        <f t="shared" si="11"/>
        <v>43.055340909090908</v>
      </c>
      <c r="AV63" s="65"/>
      <c r="AW63" s="65">
        <f t="shared" si="12"/>
        <v>215.27670454545455</v>
      </c>
      <c r="AX63" s="65"/>
      <c r="AY63" s="63">
        <f>VLOOKUP(L63,'Status Report'!B:CF,81,0)</f>
        <v>0</v>
      </c>
      <c r="AZ63" s="63" t="str">
        <f>VLOOKUP(L63,'Status Report'!B:S,18,0)</f>
        <v>Ludmilla Zarybnicka</v>
      </c>
      <c r="BB63" s="63">
        <f>VLOOKUP(L63,'Status Report'!B:Z,25,0)</f>
        <v>1</v>
      </c>
      <c r="BC63" s="63">
        <f t="shared" si="13"/>
        <v>5</v>
      </c>
      <c r="BF63">
        <f>VLOOKUP(L63,'Status Report'!B:CE,82,0)</f>
        <v>0</v>
      </c>
      <c r="BG63">
        <f>VLOOKUP(L63,'Status Report'!B:CF,83,0)</f>
        <v>0</v>
      </c>
      <c r="BH63">
        <f>VLOOKUP(L63,'Status Report'!B:CG,84,0)</f>
        <v>0</v>
      </c>
      <c r="BI63" t="s">
        <v>805</v>
      </c>
      <c r="BJ63" t="s">
        <v>795</v>
      </c>
      <c r="BM63" s="67">
        <f t="shared" si="14"/>
        <v>37</v>
      </c>
    </row>
    <row r="64" spans="1:65" x14ac:dyDescent="0.25">
      <c r="A64" s="68" t="str">
        <f>VLOOKUP(L64,'Status Report'!B:CB,79,0)</f>
        <v>Heineken UCL</v>
      </c>
      <c r="C64">
        <v>26020994</v>
      </c>
      <c r="D64">
        <v>3097160</v>
      </c>
      <c r="E64" t="s">
        <v>803</v>
      </c>
      <c r="F64" t="s">
        <v>802</v>
      </c>
      <c r="G64" t="str">
        <f>VLOOKUP(D64,'[2]sold to'!$A:$H,8,0)</f>
        <v>Netherlands</v>
      </c>
      <c r="H64" t="str">
        <f>VLOOKUP(D64,'[2]sold to'!$A:$I,9,0)</f>
        <v>AMEE</v>
      </c>
      <c r="K64">
        <v>30</v>
      </c>
      <c r="L64">
        <v>88026949</v>
      </c>
      <c r="M64" t="s">
        <v>148</v>
      </c>
      <c r="N64">
        <v>5</v>
      </c>
      <c r="P64" t="str">
        <f>VLOOKUP(L64,'Status Report'!B:AA,26,0)</f>
        <v>Turkey</v>
      </c>
      <c r="Q64" t="str">
        <f>VLOOKUP(L64,'Status Report'!B:AB,27,0)</f>
        <v>Glassware</v>
      </c>
      <c r="R64">
        <f>VLOOKUP(L64,'Status Report'!B:X,23,0)</f>
        <v>6700</v>
      </c>
      <c r="S64" t="str">
        <f>VLOOKUP(L64,'Status Report'!B:T,19,0)</f>
        <v>Sisecam (Pasabahçe)</v>
      </c>
      <c r="T64" s="62">
        <f>VLOOKUP(L64,'Status Report'!B:E,4,0)</f>
        <v>3</v>
      </c>
      <c r="U64" s="19">
        <f>_xlfn.IFS(AI64="Den Bosch",VLOOKUP(L64,'Status Report'!B:AM,35,0),AI64="Yantian",VLOOKUP(L64,'Status Report'!B:AM,36,0),AI64="",IF(H64="Asia Pacific",VLOOKUP(L64,'Status Report'!B:AM,36,0),VLOOKUP(L64,'Status Report'!B:AM,35,0)),AI64="Direct shipment",IF(H64="Asia Pacific",VLOOKUP(L64,'Status Report'!B:AM,36,0),VLOOKUP(L64,'Status Report'!B:AM,35,0)))</f>
        <v>22.799999999999997</v>
      </c>
      <c r="V64" s="20">
        <f t="shared" si="0"/>
        <v>113.99999999999999</v>
      </c>
      <c r="W64" s="19">
        <f>_xlfn.IFS(AI64="Den Bosch",VLOOKUP(L64,'Status Report'!B:AM,37,0),AI64="Yantian",VLOOKUP(L64,'Status Report'!B:AM,38,0),AI64="",IF(H64="Asia Pacific",VLOOKUP(L64,'Status Report'!B:AM,38,0),VLOOKUP(L64,'Status Report'!B:AM,37,0)),AI64="Direct shipment",IF(H64="Asia Pacific",VLOOKUP(L64,'Status Report'!B:AM,38,0),VLOOKUP(L64,'Status Report'!B:AM,37,0)))</f>
        <v>22.799999999999997</v>
      </c>
      <c r="X64" s="20">
        <f t="shared" si="1"/>
        <v>113.99999999999999</v>
      </c>
      <c r="Y64" s="20">
        <f>_xlfn.IFS(AI64="Den Bosch",VLOOKUP(L64,'Status Report'!B:AO,39,0),AI64="Yantian",VLOOKUP(L64,'Status Report'!B:AO,40,0),AI64="",IF(H64="Asia Pacific",VLOOKUP(L64,'Status Report'!B:AO,40,0),VLOOKUP(L64,'Status Report'!B:AO,39,0)),AI64="Direct shipment",IF(H64="Asia Pacific",VLOOKUP(L64,'Status Report'!B:AO,40,0),VLOOKUP(L64,'Status Report'!B:AO,39,0)))</f>
        <v>0</v>
      </c>
      <c r="Z64" s="20">
        <f t="shared" si="2"/>
        <v>0</v>
      </c>
      <c r="AA64" s="20">
        <f t="shared" si="3"/>
        <v>113.99999999999999</v>
      </c>
      <c r="AB64" s="21">
        <f>_xlfn.IFS(AI64="Den Bosch",VLOOKUP(L64,'Status Report'!B:AM,33,0),AI64="Yantian",VLOOKUP(L64,'Status Report'!B:AM,34,0),AI64="",IF(H64="Asia Pacific",VLOOKUP(L64,'Status Report'!B:AM,34,0),VLOOKUP(L64,'Status Report'!B:AM,33,0)),AI64="Direct shipment",IF(H64="Asia Pacific",VLOOKUP(L64,'Status Report'!B:AM,34,0),VLOOKUP(L64,'Status Report'!B:AM,33,0)))</f>
        <v>20.16</v>
      </c>
      <c r="AC64" s="21">
        <f>VLOOKUP(L64,'Status Report'!B:CE,82,0)</f>
        <v>0</v>
      </c>
      <c r="AD64" s="21">
        <f t="shared" si="4"/>
        <v>20.16</v>
      </c>
      <c r="AE64" s="63">
        <f>VLOOKUP(L64,'Status Report'!B:W,20,0)</f>
        <v>55.9</v>
      </c>
      <c r="AF64" s="63">
        <f>VLOOKUP(L64,'Status Report'!B:W,21,0)</f>
        <v>21.9</v>
      </c>
      <c r="AG64" s="63">
        <f>VLOOKUP(L64,'Status Report'!B:W,22,0)</f>
        <v>21.2</v>
      </c>
      <c r="AH64" s="22">
        <f t="shared" si="5"/>
        <v>0.12976625999999997</v>
      </c>
      <c r="AI64" t="s">
        <v>990</v>
      </c>
      <c r="AK64" s="63">
        <f>IFERROR(VLOOKUP(G64,ASEAN!A:A,1,0),0)</f>
        <v>0</v>
      </c>
      <c r="AL64" s="63">
        <f>IFERROR(VLOOKUP(D64,'[3]customer specs'!$B$1:$D$65536,3,0),0)</f>
        <v>0</v>
      </c>
      <c r="AM64" s="64">
        <f t="shared" si="6"/>
        <v>0</v>
      </c>
      <c r="AN64" s="64">
        <f t="shared" si="7"/>
        <v>0</v>
      </c>
      <c r="AO64" s="63"/>
      <c r="AP64" s="63"/>
      <c r="AQ64" s="63" t="str">
        <f t="shared" si="8"/>
        <v>no</v>
      </c>
      <c r="AR64" s="20">
        <f t="shared" si="9"/>
        <v>100.8</v>
      </c>
      <c r="AS64" s="63"/>
      <c r="AT64" s="23">
        <f t="shared" si="15"/>
        <v>0.12</v>
      </c>
      <c r="AU64" s="65">
        <f t="shared" si="11"/>
        <v>22.90909090909091</v>
      </c>
      <c r="AV64" s="65"/>
      <c r="AW64" s="65">
        <f t="shared" si="12"/>
        <v>114.54545454545455</v>
      </c>
      <c r="AX64" s="65"/>
      <c r="AY64" s="63">
        <f>VLOOKUP(L64,'Status Report'!B:CF,81,0)</f>
        <v>0</v>
      </c>
      <c r="AZ64" s="63" t="str">
        <f>VLOOKUP(L64,'Status Report'!B:S,18,0)</f>
        <v>Ludmilla Zarybnicka</v>
      </c>
      <c r="BB64" s="63">
        <f>VLOOKUP(L64,'Status Report'!B:Z,25,0)</f>
        <v>24</v>
      </c>
      <c r="BC64" s="63">
        <f t="shared" si="13"/>
        <v>120</v>
      </c>
      <c r="BF64">
        <f>VLOOKUP(L64,'Status Report'!B:CE,82,0)</f>
        <v>0</v>
      </c>
      <c r="BG64">
        <f>VLOOKUP(L64,'Status Report'!B:CF,83,0)</f>
        <v>0</v>
      </c>
      <c r="BH64">
        <f>VLOOKUP(L64,'Status Report'!B:CG,84,0)</f>
        <v>0</v>
      </c>
      <c r="BI64" t="s">
        <v>805</v>
      </c>
      <c r="BJ64" t="s">
        <v>795</v>
      </c>
      <c r="BM64" s="67">
        <f t="shared" si="14"/>
        <v>3007</v>
      </c>
    </row>
    <row r="65" spans="1:65" x14ac:dyDescent="0.25">
      <c r="A65" s="68" t="str">
        <f>VLOOKUP(L65,'Status Report'!B:CB,79,0)</f>
        <v>Heineken UCL</v>
      </c>
      <c r="C65">
        <v>26020994</v>
      </c>
      <c r="D65">
        <v>3097160</v>
      </c>
      <c r="E65" t="s">
        <v>803</v>
      </c>
      <c r="F65" t="s">
        <v>802</v>
      </c>
      <c r="G65" t="str">
        <f>VLOOKUP(D65,'[2]sold to'!$A:$H,8,0)</f>
        <v>Netherlands</v>
      </c>
      <c r="H65" t="str">
        <f>VLOOKUP(D65,'[2]sold to'!$A:$I,9,0)</f>
        <v>AMEE</v>
      </c>
      <c r="K65">
        <v>40</v>
      </c>
      <c r="L65">
        <v>88026494</v>
      </c>
      <c r="M65" t="s">
        <v>320</v>
      </c>
      <c r="N65">
        <v>6</v>
      </c>
      <c r="P65" t="str">
        <f>VLOOKUP(L65,'Status Report'!B:AA,26,0)</f>
        <v>China</v>
      </c>
      <c r="Q65" t="str">
        <f>VLOOKUP(L65,'Status Report'!B:AB,27,0)</f>
        <v>Premiums</v>
      </c>
      <c r="R65">
        <f>VLOOKUP(L65,'Status Report'!B:X,23,0)</f>
        <v>100</v>
      </c>
      <c r="S65" t="str">
        <f>VLOOKUP(L65,'Status Report'!B:T,19,0)</f>
        <v>Promocean The Netherlands BV</v>
      </c>
      <c r="T65" s="62">
        <f>VLOOKUP(L65,'Status Report'!B:E,4,0)</f>
        <v>3</v>
      </c>
      <c r="U65" s="19">
        <f>_xlfn.IFS(AI65="Den Bosch",VLOOKUP(L65,'Status Report'!B:AM,35,0),AI65="Yantian",VLOOKUP(L65,'Status Report'!B:AM,36,0),AI65="",IF(H65="Asia Pacific",VLOOKUP(L65,'Status Report'!B:AM,36,0),VLOOKUP(L65,'Status Report'!B:AM,35,0)),AI65="Direct shipment",IF(H65="Asia Pacific",VLOOKUP(L65,'Status Report'!B:AM,36,0),VLOOKUP(L65,'Status Report'!B:AM,35,0)))</f>
        <v>47</v>
      </c>
      <c r="V65" s="20">
        <f t="shared" si="0"/>
        <v>282</v>
      </c>
      <c r="W65" s="19">
        <f>_xlfn.IFS(AI65="Den Bosch",VLOOKUP(L65,'Status Report'!B:AM,37,0),AI65="Yantian",VLOOKUP(L65,'Status Report'!B:AM,38,0),AI65="",IF(H65="Asia Pacific",VLOOKUP(L65,'Status Report'!B:AM,38,0),VLOOKUP(L65,'Status Report'!B:AM,37,0)),AI65="Direct shipment",IF(H65="Asia Pacific",VLOOKUP(L65,'Status Report'!B:AM,38,0),VLOOKUP(L65,'Status Report'!B:AM,37,0)))</f>
        <v>42.25</v>
      </c>
      <c r="X65" s="20">
        <f t="shared" si="1"/>
        <v>253.5</v>
      </c>
      <c r="Y65" s="20">
        <f>_xlfn.IFS(AI65="Den Bosch",VLOOKUP(L65,'Status Report'!B:AO,39,0),AI65="Yantian",VLOOKUP(L65,'Status Report'!B:AO,40,0),AI65="",IF(H65="Asia Pacific",VLOOKUP(L65,'Status Report'!B:AO,40,0),VLOOKUP(L65,'Status Report'!B:AO,39,0)),AI65="Direct shipment",IF(H65="Asia Pacific",VLOOKUP(L65,'Status Report'!B:AO,40,0),VLOOKUP(L65,'Status Report'!B:AO,39,0)))</f>
        <v>0</v>
      </c>
      <c r="Z65" s="20">
        <f t="shared" si="2"/>
        <v>0</v>
      </c>
      <c r="AA65" s="20">
        <f t="shared" si="3"/>
        <v>253.5</v>
      </c>
      <c r="AB65" s="21">
        <f>_xlfn.IFS(AI65="Den Bosch",VLOOKUP(L65,'Status Report'!B:AM,33,0),AI65="Yantian",VLOOKUP(L65,'Status Report'!B:AM,34,0),AI65="",IF(H65="Asia Pacific",VLOOKUP(L65,'Status Report'!B:AM,34,0),VLOOKUP(L65,'Status Report'!B:AM,33,0)),AI65="Direct shipment",IF(H65="Asia Pacific",VLOOKUP(L65,'Status Report'!B:AM,34,0),VLOOKUP(L65,'Status Report'!B:AM,33,0)))</f>
        <v>37.249200000000002</v>
      </c>
      <c r="AC65" s="21">
        <f>VLOOKUP(L65,'Status Report'!B:CE,82,0)</f>
        <v>0</v>
      </c>
      <c r="AD65" s="21">
        <f t="shared" si="4"/>
        <v>37.249200000000002</v>
      </c>
      <c r="AE65" s="63">
        <f>VLOOKUP(L65,'Status Report'!B:W,20,0)</f>
        <v>11</v>
      </c>
      <c r="AF65" s="63">
        <f>VLOOKUP(L65,'Status Report'!B:W,21,0)</f>
        <v>9</v>
      </c>
      <c r="AG65" s="63">
        <f>VLOOKUP(L65,'Status Report'!B:W,22,0)</f>
        <v>6</v>
      </c>
      <c r="AH65" s="22">
        <f t="shared" si="5"/>
        <v>3.5639999999999999E-3</v>
      </c>
      <c r="AI65" t="s">
        <v>990</v>
      </c>
      <c r="AK65" s="63">
        <f>IFERROR(VLOOKUP(G65,ASEAN!A:A,1,0),0)</f>
        <v>0</v>
      </c>
      <c r="AL65" s="63">
        <f>IFERROR(VLOOKUP(D65,'[3]customer specs'!$B$1:$D$65536,3,0),0)</f>
        <v>0</v>
      </c>
      <c r="AM65" s="64">
        <f t="shared" si="6"/>
        <v>28.5</v>
      </c>
      <c r="AN65" s="64">
        <f t="shared" si="7"/>
        <v>0</v>
      </c>
      <c r="AO65" s="63"/>
      <c r="AP65" s="63"/>
      <c r="AQ65" s="63" t="str">
        <f t="shared" si="8"/>
        <v>no</v>
      </c>
      <c r="AR65" s="20">
        <f t="shared" si="9"/>
        <v>223.49520000000001</v>
      </c>
      <c r="AS65" s="63"/>
      <c r="AT65" s="23">
        <f t="shared" si="15"/>
        <v>0.12</v>
      </c>
      <c r="AU65" s="65">
        <f t="shared" si="11"/>
        <v>42.328636363636363</v>
      </c>
      <c r="AV65" s="65"/>
      <c r="AW65" s="65">
        <f t="shared" si="12"/>
        <v>253.97181818181818</v>
      </c>
      <c r="AX65" s="65"/>
      <c r="AY65" s="63">
        <f>VLOOKUP(L65,'Status Report'!B:CF,81,0)</f>
        <v>0</v>
      </c>
      <c r="AZ65" s="63" t="str">
        <f>VLOOKUP(L65,'Status Report'!B:S,18,0)</f>
        <v>Ellina Smirnova</v>
      </c>
      <c r="BB65" s="63">
        <f>VLOOKUP(L65,'Status Report'!B:Z,25,0)</f>
        <v>25</v>
      </c>
      <c r="BC65" s="63">
        <f t="shared" si="13"/>
        <v>150</v>
      </c>
      <c r="BF65">
        <f>VLOOKUP(L65,'Status Report'!B:CE,82,0)</f>
        <v>0</v>
      </c>
      <c r="BG65">
        <f>VLOOKUP(L65,'Status Report'!B:CF,83,0)</f>
        <v>0</v>
      </c>
      <c r="BH65">
        <f>VLOOKUP(L65,'Status Report'!B:CG,84,0)</f>
        <v>0</v>
      </c>
      <c r="BI65" t="s">
        <v>805</v>
      </c>
      <c r="BJ65" t="s">
        <v>795</v>
      </c>
      <c r="BM65" s="67">
        <f t="shared" si="14"/>
        <v>1305</v>
      </c>
    </row>
    <row r="66" spans="1:65" x14ac:dyDescent="0.25">
      <c r="A66" s="68" t="str">
        <f>VLOOKUP(L66,'Status Report'!B:CB,79,0)</f>
        <v>Heineken UCL</v>
      </c>
      <c r="C66">
        <v>26020994</v>
      </c>
      <c r="D66">
        <v>3097160</v>
      </c>
      <c r="E66" t="s">
        <v>803</v>
      </c>
      <c r="F66" t="s">
        <v>802</v>
      </c>
      <c r="G66" t="str">
        <f>VLOOKUP(D66,'[2]sold to'!$A:$H,8,0)</f>
        <v>Netherlands</v>
      </c>
      <c r="H66" t="str">
        <f>VLOOKUP(D66,'[2]sold to'!$A:$I,9,0)</f>
        <v>AMEE</v>
      </c>
      <c r="K66">
        <v>50</v>
      </c>
      <c r="L66">
        <v>88026543</v>
      </c>
      <c r="M66" t="s">
        <v>358</v>
      </c>
      <c r="N66">
        <v>6</v>
      </c>
      <c r="P66" t="str">
        <f>VLOOKUP(L66,'Status Report'!B:AA,26,0)</f>
        <v>China</v>
      </c>
      <c r="Q66" t="str">
        <f>VLOOKUP(L66,'Status Report'!B:AB,27,0)</f>
        <v>Premiums</v>
      </c>
      <c r="R66">
        <f>VLOOKUP(L66,'Status Report'!B:X,23,0)</f>
        <v>100</v>
      </c>
      <c r="S66" t="str">
        <f>VLOOKUP(L66,'Status Report'!B:T,19,0)</f>
        <v>Promocean The Netherlands BV</v>
      </c>
      <c r="T66" s="62">
        <f>VLOOKUP(L66,'Status Report'!B:E,4,0)</f>
        <v>3</v>
      </c>
      <c r="U66" s="19">
        <f>_xlfn.IFS(AI66="Den Bosch",VLOOKUP(L66,'Status Report'!B:AM,35,0),AI66="Yantian",VLOOKUP(L66,'Status Report'!B:AM,36,0),AI66="",IF(H66="Asia Pacific",VLOOKUP(L66,'Status Report'!B:AM,36,0),VLOOKUP(L66,'Status Report'!B:AM,35,0)),AI66="Direct shipment",IF(H66="Asia Pacific",VLOOKUP(L66,'Status Report'!B:AM,36,0),VLOOKUP(L66,'Status Report'!B:AM,35,0)))</f>
        <v>53.5</v>
      </c>
      <c r="V66" s="20">
        <f t="shared" ref="V66:V129" si="16">U66*N66</f>
        <v>321</v>
      </c>
      <c r="W66" s="19">
        <f>_xlfn.IFS(AI66="Den Bosch",VLOOKUP(L66,'Status Report'!B:AM,37,0),AI66="Yantian",VLOOKUP(L66,'Status Report'!B:AM,38,0),AI66="",IF(H66="Asia Pacific",VLOOKUP(L66,'Status Report'!B:AM,38,0),VLOOKUP(L66,'Status Report'!B:AM,37,0)),AI66="Direct shipment",IF(H66="Asia Pacific",VLOOKUP(L66,'Status Report'!B:AM,38,0),VLOOKUP(L66,'Status Report'!B:AM,37,0)))</f>
        <v>49.75</v>
      </c>
      <c r="X66" s="20">
        <f t="shared" ref="X66:X129" si="17">N66*W66</f>
        <v>298.5</v>
      </c>
      <c r="Y66" s="20">
        <f>_xlfn.IFS(AI66="Den Bosch",VLOOKUP(L66,'Status Report'!B:AO,39,0),AI66="Yantian",VLOOKUP(L66,'Status Report'!B:AO,40,0),AI66="",IF(H66="Asia Pacific",VLOOKUP(L66,'Status Report'!B:AO,40,0),VLOOKUP(L66,'Status Report'!B:AO,39,0)),AI66="Direct shipment",IF(H66="Asia Pacific",VLOOKUP(L66,'Status Report'!B:AO,40,0),VLOOKUP(L66,'Status Report'!B:AO,39,0)))</f>
        <v>0</v>
      </c>
      <c r="Z66" s="20">
        <f t="shared" ref="Z66:Z129" si="18">Y66*N66</f>
        <v>0</v>
      </c>
      <c r="AA66" s="20">
        <f t="shared" ref="AA66:AA129" si="19">IF(Z66=0,X66,Z66)</f>
        <v>298.5</v>
      </c>
      <c r="AB66" s="21">
        <f>_xlfn.IFS(AI66="Den Bosch",VLOOKUP(L66,'Status Report'!B:AM,33,0),AI66="Yantian",VLOOKUP(L66,'Status Report'!B:AM,34,0),AI66="",IF(H66="Asia Pacific",VLOOKUP(L66,'Status Report'!B:AM,34,0),VLOOKUP(L66,'Status Report'!B:AM,33,0)),AI66="Direct shipment",IF(H66="Asia Pacific",VLOOKUP(L66,'Status Report'!B:AM,34,0),VLOOKUP(L66,'Status Report'!B:AM,33,0)))</f>
        <v>43.103400000000008</v>
      </c>
      <c r="AC66" s="21">
        <f>VLOOKUP(L66,'Status Report'!B:CE,82,0)</f>
        <v>0</v>
      </c>
      <c r="AD66" s="21">
        <f t="shared" ref="AD66:AD129" si="20">IF(AC66=0,AB66,AC66)</f>
        <v>43.103400000000008</v>
      </c>
      <c r="AE66" s="63">
        <f>VLOOKUP(L66,'Status Report'!B:W,20,0)</f>
        <v>24</v>
      </c>
      <c r="AF66" s="63">
        <f>VLOOKUP(L66,'Status Report'!B:W,21,0)</f>
        <v>15</v>
      </c>
      <c r="AG66" s="63">
        <f>VLOOKUP(L66,'Status Report'!B:W,22,0)</f>
        <v>5</v>
      </c>
      <c r="AH66" s="22">
        <f t="shared" ref="AH66:AH129" si="21">((AE66*AF66*AG66)*N66)/1000000</f>
        <v>1.0800000000000001E-2</v>
      </c>
      <c r="AI66" t="s">
        <v>990</v>
      </c>
      <c r="AK66" s="63">
        <f>IFERROR(VLOOKUP(G66,ASEAN!A:A,1,0),0)</f>
        <v>0</v>
      </c>
      <c r="AL66" s="63">
        <f>IFERROR(VLOOKUP(D66,'[3]customer specs'!$B$1:$D$65536,3,0),0)</f>
        <v>0</v>
      </c>
      <c r="AM66" s="64">
        <f t="shared" ref="AM66:AM129" si="22">V66-X66</f>
        <v>22.5</v>
      </c>
      <c r="AN66" s="64">
        <f t="shared" ref="AN66:AN129" si="23">IF(Z66=0,,X66-Z66)</f>
        <v>0</v>
      </c>
      <c r="AO66" s="63"/>
      <c r="AP66" s="63"/>
      <c r="AQ66" s="63" t="str">
        <f t="shared" ref="AQ66:AQ129" si="24">IF(N66&gt;=R66,"yes","no")</f>
        <v>no</v>
      </c>
      <c r="AR66" s="20">
        <f t="shared" ref="AR66:AR129" si="25">AD66*N66</f>
        <v>258.62040000000002</v>
      </c>
      <c r="AS66" s="63"/>
      <c r="AT66" s="23">
        <f t="shared" ref="AT66:AT97" si="26">IF(AS66=0.045,0.045,IF(AS66=0.035,0.035,0.12))</f>
        <v>0.12</v>
      </c>
      <c r="AU66" s="65">
        <f t="shared" ref="AU66:AU129" si="27">AD66/(1-AT66)</f>
        <v>48.981136363636374</v>
      </c>
      <c r="AV66" s="65"/>
      <c r="AW66" s="65">
        <f t="shared" ref="AW66:AW129" si="28">(AU66*N66)+(AV66*N66)</f>
        <v>293.88681818181823</v>
      </c>
      <c r="AX66" s="65"/>
      <c r="AY66" s="63">
        <f>VLOOKUP(L66,'Status Report'!B:CF,81,0)</f>
        <v>0</v>
      </c>
      <c r="AZ66" s="63" t="str">
        <f>VLOOKUP(L66,'Status Report'!B:S,18,0)</f>
        <v>Ellina Smirnova</v>
      </c>
      <c r="BB66" s="63">
        <f>VLOOKUP(L66,'Status Report'!B:Z,25,0)</f>
        <v>25</v>
      </c>
      <c r="BC66" s="63">
        <f t="shared" ref="BC66:BC129" si="29">N66*BB66</f>
        <v>150</v>
      </c>
      <c r="BF66">
        <f>VLOOKUP(L66,'Status Report'!B:CE,82,0)</f>
        <v>0</v>
      </c>
      <c r="BG66">
        <f>VLOOKUP(L66,'Status Report'!B:CF,83,0)</f>
        <v>0</v>
      </c>
      <c r="BH66">
        <f>VLOOKUP(L66,'Status Report'!B:CG,84,0)</f>
        <v>0</v>
      </c>
      <c r="BI66" t="s">
        <v>805</v>
      </c>
      <c r="BJ66" t="s">
        <v>795</v>
      </c>
      <c r="BM66" s="67">
        <f t="shared" ref="BM66:BM129" si="30">SUMIF($L:$L,$L66,N:N)</f>
        <v>612</v>
      </c>
    </row>
    <row r="67" spans="1:65" x14ac:dyDescent="0.25">
      <c r="A67" s="68" t="str">
        <f>VLOOKUP(L67,'Status Report'!B:CB,79,0)</f>
        <v>Heineken UCL</v>
      </c>
      <c r="C67">
        <v>26020994</v>
      </c>
      <c r="D67">
        <v>3097160</v>
      </c>
      <c r="E67" t="s">
        <v>803</v>
      </c>
      <c r="F67" t="s">
        <v>802</v>
      </c>
      <c r="G67" t="str">
        <f>VLOOKUP(D67,'[2]sold to'!$A:$H,8,0)</f>
        <v>Netherlands</v>
      </c>
      <c r="H67" t="str">
        <f>VLOOKUP(D67,'[2]sold to'!$A:$I,9,0)</f>
        <v>AMEE</v>
      </c>
      <c r="K67">
        <v>60</v>
      </c>
      <c r="L67">
        <v>88026486</v>
      </c>
      <c r="M67" t="s">
        <v>313</v>
      </c>
      <c r="N67">
        <v>5</v>
      </c>
      <c r="P67" t="str">
        <f>VLOOKUP(L67,'Status Report'!B:AA,26,0)</f>
        <v>China</v>
      </c>
      <c r="Q67" t="str">
        <f>VLOOKUP(L67,'Status Report'!B:AB,27,0)</f>
        <v>Textiles-Clothing</v>
      </c>
      <c r="R67">
        <f>VLOOKUP(L67,'Status Report'!B:X,23,0)</f>
        <v>42</v>
      </c>
      <c r="S67" t="str">
        <f>VLOOKUP(L67,'Status Report'!B:T,19,0)</f>
        <v>Promocean The Netherlands BV</v>
      </c>
      <c r="T67" s="62">
        <f>VLOOKUP(L67,'Status Report'!B:E,4,0)</f>
        <v>3</v>
      </c>
      <c r="U67" s="19">
        <f>_xlfn.IFS(AI67="Den Bosch",VLOOKUP(L67,'Status Report'!B:AM,35,0),AI67="Yantian",VLOOKUP(L67,'Status Report'!B:AM,36,0),AI67="",IF(H67="Asia Pacific",VLOOKUP(L67,'Status Report'!B:AM,36,0),VLOOKUP(L67,'Status Report'!B:AM,35,0)),AI67="Direct shipment",IF(H67="Asia Pacific",VLOOKUP(L67,'Status Report'!B:AM,36,0),VLOOKUP(L67,'Status Report'!B:AM,35,0)))</f>
        <v>115.68</v>
      </c>
      <c r="V67" s="20">
        <f t="shared" si="16"/>
        <v>578.40000000000009</v>
      </c>
      <c r="W67" s="19">
        <f>_xlfn.IFS(AI67="Den Bosch",VLOOKUP(L67,'Status Report'!B:AM,37,0),AI67="Yantian",VLOOKUP(L67,'Status Report'!B:AM,38,0),AI67="",IF(H67="Asia Pacific",VLOOKUP(L67,'Status Report'!B:AM,38,0),VLOOKUP(L67,'Status Report'!B:AM,37,0)),AI67="Direct shipment",IF(H67="Asia Pacific",VLOOKUP(L67,'Status Report'!B:AM,38,0),VLOOKUP(L67,'Status Report'!B:AM,37,0)))</f>
        <v>71.28</v>
      </c>
      <c r="X67" s="20">
        <f t="shared" si="17"/>
        <v>356.4</v>
      </c>
      <c r="Y67" s="20">
        <f>_xlfn.IFS(AI67="Den Bosch",VLOOKUP(L67,'Status Report'!B:AO,39,0),AI67="Yantian",VLOOKUP(L67,'Status Report'!B:AO,40,0),AI67="",IF(H67="Asia Pacific",VLOOKUP(L67,'Status Report'!B:AO,40,0),VLOOKUP(L67,'Status Report'!B:AO,39,0)),AI67="Direct shipment",IF(H67="Asia Pacific",VLOOKUP(L67,'Status Report'!B:AO,40,0),VLOOKUP(L67,'Status Report'!B:AO,39,0)))</f>
        <v>0</v>
      </c>
      <c r="Z67" s="20">
        <f t="shared" si="18"/>
        <v>0</v>
      </c>
      <c r="AA67" s="20">
        <f t="shared" si="19"/>
        <v>356.4</v>
      </c>
      <c r="AB67" s="21">
        <f>_xlfn.IFS(AI67="Den Bosch",VLOOKUP(L67,'Status Report'!B:AM,33,0),AI67="Yantian",VLOOKUP(L67,'Status Report'!B:AM,34,0),AI67="",IF(H67="Asia Pacific",VLOOKUP(L67,'Status Report'!B:AM,34,0),VLOOKUP(L67,'Status Report'!B:AM,33,0)),AI67="Direct shipment",IF(H67="Asia Pacific",VLOOKUP(L67,'Status Report'!B:AM,34,0),VLOOKUP(L67,'Status Report'!B:AM,33,0)))</f>
        <v>62.267399999999995</v>
      </c>
      <c r="AC67" s="21">
        <f>VLOOKUP(L67,'Status Report'!B:CE,82,0)</f>
        <v>0</v>
      </c>
      <c r="AD67" s="21">
        <f t="shared" si="20"/>
        <v>62.267399999999995</v>
      </c>
      <c r="AE67" s="63">
        <f>VLOOKUP(L67,'Status Report'!B:W,20,0)</f>
        <v>45</v>
      </c>
      <c r="AF67" s="63">
        <f>VLOOKUP(L67,'Status Report'!B:W,21,0)</f>
        <v>23</v>
      </c>
      <c r="AG67" s="63">
        <f>VLOOKUP(L67,'Status Report'!B:W,22,0)</f>
        <v>23</v>
      </c>
      <c r="AH67" s="22">
        <f t="shared" si="21"/>
        <v>0.11902500000000001</v>
      </c>
      <c r="AI67" t="s">
        <v>990</v>
      </c>
      <c r="AK67" s="63">
        <f>IFERROR(VLOOKUP(G67,ASEAN!A:A,1,0),0)</f>
        <v>0</v>
      </c>
      <c r="AL67" s="63">
        <f>IFERROR(VLOOKUP(D67,'[3]customer specs'!$B$1:$D$65536,3,0),0)</f>
        <v>0</v>
      </c>
      <c r="AM67" s="64">
        <f t="shared" si="22"/>
        <v>222.00000000000011</v>
      </c>
      <c r="AN67" s="64">
        <f t="shared" si="23"/>
        <v>0</v>
      </c>
      <c r="AO67" s="63"/>
      <c r="AP67" s="63"/>
      <c r="AQ67" s="63" t="str">
        <f t="shared" si="24"/>
        <v>no</v>
      </c>
      <c r="AR67" s="20">
        <f t="shared" si="25"/>
        <v>311.33699999999999</v>
      </c>
      <c r="AS67" s="63"/>
      <c r="AT67" s="23">
        <f t="shared" si="26"/>
        <v>0.12</v>
      </c>
      <c r="AU67" s="65">
        <f t="shared" si="27"/>
        <v>70.758409090909083</v>
      </c>
      <c r="AV67" s="65"/>
      <c r="AW67" s="65">
        <f t="shared" si="28"/>
        <v>353.79204545454542</v>
      </c>
      <c r="AX67" s="65"/>
      <c r="AY67" s="63">
        <f>VLOOKUP(L67,'Status Report'!B:CF,81,0)</f>
        <v>0</v>
      </c>
      <c r="AZ67" s="63" t="str">
        <f>VLOOKUP(L67,'Status Report'!B:S,18,0)</f>
        <v>Ellina Smirnova</v>
      </c>
      <c r="BB67" s="63">
        <f>VLOOKUP(L67,'Status Report'!B:Z,25,0)</f>
        <v>24</v>
      </c>
      <c r="BC67" s="63">
        <f t="shared" si="29"/>
        <v>120</v>
      </c>
      <c r="BF67">
        <f>VLOOKUP(L67,'Status Report'!B:CE,82,0)</f>
        <v>0</v>
      </c>
      <c r="BG67">
        <f>VLOOKUP(L67,'Status Report'!B:CF,83,0)</f>
        <v>0</v>
      </c>
      <c r="BH67">
        <f>VLOOKUP(L67,'Status Report'!B:CG,84,0)</f>
        <v>0</v>
      </c>
      <c r="BI67" t="s">
        <v>805</v>
      </c>
      <c r="BJ67" t="s">
        <v>795</v>
      </c>
      <c r="BM67" s="67">
        <f t="shared" si="30"/>
        <v>816</v>
      </c>
    </row>
    <row r="68" spans="1:65" x14ac:dyDescent="0.25">
      <c r="A68" s="68" t="str">
        <f>VLOOKUP(L68,'Status Report'!B:CB,79,0)</f>
        <v>Heineken UCL</v>
      </c>
      <c r="C68">
        <v>26020994</v>
      </c>
      <c r="D68">
        <v>3097160</v>
      </c>
      <c r="E68" t="s">
        <v>803</v>
      </c>
      <c r="F68" t="s">
        <v>802</v>
      </c>
      <c r="G68" t="str">
        <f>VLOOKUP(D68,'[2]sold to'!$A:$H,8,0)</f>
        <v>Netherlands</v>
      </c>
      <c r="H68" t="str">
        <f>VLOOKUP(D68,'[2]sold to'!$A:$I,9,0)</f>
        <v>AMEE</v>
      </c>
      <c r="K68">
        <v>70</v>
      </c>
      <c r="L68">
        <v>88026531</v>
      </c>
      <c r="M68" t="s">
        <v>348</v>
      </c>
      <c r="N68">
        <v>30</v>
      </c>
      <c r="P68" t="str">
        <f>VLOOKUP(L68,'Status Report'!B:AA,26,0)</f>
        <v>China</v>
      </c>
      <c r="Q68" t="str">
        <f>VLOOKUP(L68,'Status Report'!B:AB,27,0)</f>
        <v>Premiums</v>
      </c>
      <c r="R68">
        <f>VLOOKUP(L68,'Status Report'!B:X,23,0)</f>
        <v>200</v>
      </c>
      <c r="S68" t="str">
        <f>VLOOKUP(L68,'Status Report'!B:T,19,0)</f>
        <v>Promocean The Netherlands BV</v>
      </c>
      <c r="T68" s="62">
        <f>VLOOKUP(L68,'Status Report'!B:E,4,0)</f>
        <v>3</v>
      </c>
      <c r="U68" s="19">
        <f>_xlfn.IFS(AI68="Den Bosch",VLOOKUP(L68,'Status Report'!B:AM,35,0),AI68="Yantian",VLOOKUP(L68,'Status Report'!B:AM,36,0),AI68="",IF(H68="Asia Pacific",VLOOKUP(L68,'Status Report'!B:AM,36,0),VLOOKUP(L68,'Status Report'!B:AM,35,0)),AI68="Direct shipment",IF(H68="Asia Pacific",VLOOKUP(L68,'Status Report'!B:AM,36,0),VLOOKUP(L68,'Status Report'!B:AM,35,0)))</f>
        <v>18.2</v>
      </c>
      <c r="V68" s="20">
        <f t="shared" si="16"/>
        <v>546</v>
      </c>
      <c r="W68" s="19">
        <f>_xlfn.IFS(AI68="Den Bosch",VLOOKUP(L68,'Status Report'!B:AM,37,0),AI68="Yantian",VLOOKUP(L68,'Status Report'!B:AM,38,0),AI68="",IF(H68="Asia Pacific",VLOOKUP(L68,'Status Report'!B:AM,38,0),VLOOKUP(L68,'Status Report'!B:AM,37,0)),AI68="Direct shipment",IF(H68="Asia Pacific",VLOOKUP(L68,'Status Report'!B:AM,38,0),VLOOKUP(L68,'Status Report'!B:AM,37,0)))</f>
        <v>17.649999999999999</v>
      </c>
      <c r="X68" s="20">
        <f t="shared" si="17"/>
        <v>529.5</v>
      </c>
      <c r="Y68" s="20">
        <f>_xlfn.IFS(AI68="Den Bosch",VLOOKUP(L68,'Status Report'!B:AO,39,0),AI68="Yantian",VLOOKUP(L68,'Status Report'!B:AO,40,0),AI68="",IF(H68="Asia Pacific",VLOOKUP(L68,'Status Report'!B:AO,40,0),VLOOKUP(L68,'Status Report'!B:AO,39,0)),AI68="Direct shipment",IF(H68="Asia Pacific",VLOOKUP(L68,'Status Report'!B:AO,40,0),VLOOKUP(L68,'Status Report'!B:AO,39,0)))</f>
        <v>0</v>
      </c>
      <c r="Z68" s="20">
        <f t="shared" si="18"/>
        <v>0</v>
      </c>
      <c r="AA68" s="20">
        <f t="shared" si="19"/>
        <v>529.5</v>
      </c>
      <c r="AB68" s="21">
        <f>_xlfn.IFS(AI68="Den Bosch",VLOOKUP(L68,'Status Report'!B:AM,33,0),AI68="Yantian",VLOOKUP(L68,'Status Report'!B:AM,34,0),AI68="",IF(H68="Asia Pacific",VLOOKUP(L68,'Status Report'!B:AM,34,0),VLOOKUP(L68,'Status Report'!B:AM,33,0)),AI68="Direct shipment",IF(H68="Asia Pacific",VLOOKUP(L68,'Status Report'!B:AM,34,0),VLOOKUP(L68,'Status Report'!B:AM,33,0)))</f>
        <v>15.420599999999999</v>
      </c>
      <c r="AC68" s="21">
        <f>VLOOKUP(L68,'Status Report'!B:CE,82,0)</f>
        <v>0</v>
      </c>
      <c r="AD68" s="21">
        <f t="shared" si="20"/>
        <v>15.420599999999999</v>
      </c>
      <c r="AE68" s="63">
        <f>VLOOKUP(L68,'Status Report'!B:W,20,0)</f>
        <v>35</v>
      </c>
      <c r="AF68" s="63">
        <f>VLOOKUP(L68,'Status Report'!B:W,21,0)</f>
        <v>22</v>
      </c>
      <c r="AG68" s="63">
        <f>VLOOKUP(L68,'Status Report'!B:W,22,0)</f>
        <v>6</v>
      </c>
      <c r="AH68" s="22">
        <f t="shared" si="21"/>
        <v>0.1386</v>
      </c>
      <c r="AI68" t="s">
        <v>990</v>
      </c>
      <c r="AK68" s="63">
        <f>IFERROR(VLOOKUP(G68,ASEAN!A:A,1,0),0)</f>
        <v>0</v>
      </c>
      <c r="AL68" s="63">
        <f>IFERROR(VLOOKUP(D68,'[3]customer specs'!$B$1:$D$65536,3,0),0)</f>
        <v>0</v>
      </c>
      <c r="AM68" s="64">
        <f t="shared" si="22"/>
        <v>16.5</v>
      </c>
      <c r="AN68" s="64">
        <f t="shared" si="23"/>
        <v>0</v>
      </c>
      <c r="AO68" s="63"/>
      <c r="AP68" s="63"/>
      <c r="AQ68" s="63" t="str">
        <f t="shared" si="24"/>
        <v>no</v>
      </c>
      <c r="AR68" s="20">
        <f t="shared" si="25"/>
        <v>462.61799999999994</v>
      </c>
      <c r="AS68" s="63"/>
      <c r="AT68" s="23">
        <f t="shared" si="26"/>
        <v>0.12</v>
      </c>
      <c r="AU68" s="65">
        <f t="shared" si="27"/>
        <v>17.523409090909087</v>
      </c>
      <c r="AV68" s="65"/>
      <c r="AW68" s="65">
        <f t="shared" si="28"/>
        <v>525.70227272727266</v>
      </c>
      <c r="AX68" s="65"/>
      <c r="AY68" s="63">
        <f>VLOOKUP(L68,'Status Report'!B:CF,81,0)</f>
        <v>0</v>
      </c>
      <c r="AZ68" s="63" t="str">
        <f>VLOOKUP(L68,'Status Report'!B:S,18,0)</f>
        <v>Ellina Smirnova</v>
      </c>
      <c r="BB68" s="63">
        <f>VLOOKUP(L68,'Status Report'!B:Z,25,0)</f>
        <v>5</v>
      </c>
      <c r="BC68" s="63">
        <f t="shared" si="29"/>
        <v>150</v>
      </c>
      <c r="BF68">
        <f>VLOOKUP(L68,'Status Report'!B:CE,82,0)</f>
        <v>0</v>
      </c>
      <c r="BG68">
        <f>VLOOKUP(L68,'Status Report'!B:CF,83,0)</f>
        <v>0</v>
      </c>
      <c r="BH68">
        <f>VLOOKUP(L68,'Status Report'!B:CG,84,0)</f>
        <v>0</v>
      </c>
      <c r="BI68" t="s">
        <v>805</v>
      </c>
      <c r="BJ68" t="s">
        <v>795</v>
      </c>
      <c r="BM68" s="67">
        <f t="shared" si="30"/>
        <v>747</v>
      </c>
    </row>
    <row r="69" spans="1:65" x14ac:dyDescent="0.25">
      <c r="A69" s="68" t="str">
        <f>VLOOKUP(L69,'Status Report'!B:CB,79,0)</f>
        <v>Heineken UCL</v>
      </c>
      <c r="C69">
        <v>26020994</v>
      </c>
      <c r="D69">
        <v>3097160</v>
      </c>
      <c r="E69" t="s">
        <v>803</v>
      </c>
      <c r="F69" t="s">
        <v>802</v>
      </c>
      <c r="G69" t="str">
        <f>VLOOKUP(D69,'[2]sold to'!$A:$H,8,0)</f>
        <v>Netherlands</v>
      </c>
      <c r="H69" t="str">
        <f>VLOOKUP(D69,'[2]sold to'!$A:$I,9,0)</f>
        <v>AMEE</v>
      </c>
      <c r="K69">
        <v>80</v>
      </c>
      <c r="L69">
        <v>88026487</v>
      </c>
      <c r="M69" t="s">
        <v>314</v>
      </c>
      <c r="N69">
        <v>20</v>
      </c>
      <c r="P69" t="str">
        <f>VLOOKUP(L69,'Status Report'!B:AA,26,0)</f>
        <v>China</v>
      </c>
      <c r="Q69" t="str">
        <f>VLOOKUP(L69,'Status Report'!B:AB,27,0)</f>
        <v>Premiums</v>
      </c>
      <c r="R69">
        <f>VLOOKUP(L69,'Status Report'!B:X,23,0)</f>
        <v>100</v>
      </c>
      <c r="S69" t="str">
        <f>VLOOKUP(L69,'Status Report'!B:T,19,0)</f>
        <v>Promocean The Netherlands BV</v>
      </c>
      <c r="T69" s="62">
        <f>VLOOKUP(L69,'Status Report'!B:E,4,0)</f>
        <v>3</v>
      </c>
      <c r="U69" s="19">
        <f>_xlfn.IFS(AI69="Den Bosch",VLOOKUP(L69,'Status Report'!B:AM,35,0),AI69="Yantian",VLOOKUP(L69,'Status Report'!B:AM,36,0),AI69="",IF(H69="Asia Pacific",VLOOKUP(L69,'Status Report'!B:AM,36,0),VLOOKUP(L69,'Status Report'!B:AM,35,0)),AI69="Direct shipment",IF(H69="Asia Pacific",VLOOKUP(L69,'Status Report'!B:AM,36,0),VLOOKUP(L69,'Status Report'!B:AM,35,0)))</f>
        <v>30.6</v>
      </c>
      <c r="V69" s="20">
        <f t="shared" si="16"/>
        <v>612</v>
      </c>
      <c r="W69" s="19">
        <f>_xlfn.IFS(AI69="Den Bosch",VLOOKUP(L69,'Status Report'!B:AM,37,0),AI69="Yantian",VLOOKUP(L69,'Status Report'!B:AM,38,0),AI69="",IF(H69="Asia Pacific",VLOOKUP(L69,'Status Report'!B:AM,38,0),VLOOKUP(L69,'Status Report'!B:AM,37,0)),AI69="Direct shipment",IF(H69="Asia Pacific",VLOOKUP(L69,'Status Report'!B:AM,38,0),VLOOKUP(L69,'Status Report'!B:AM,37,0)))</f>
        <v>28.799999999999997</v>
      </c>
      <c r="X69" s="20">
        <f t="shared" si="17"/>
        <v>576</v>
      </c>
      <c r="Y69" s="20">
        <f>_xlfn.IFS(AI69="Den Bosch",VLOOKUP(L69,'Status Report'!B:AO,39,0),AI69="Yantian",VLOOKUP(L69,'Status Report'!B:AO,40,0),AI69="",IF(H69="Asia Pacific",VLOOKUP(L69,'Status Report'!B:AO,40,0),VLOOKUP(L69,'Status Report'!B:AO,39,0)),AI69="Direct shipment",IF(H69="Asia Pacific",VLOOKUP(L69,'Status Report'!B:AO,40,0),VLOOKUP(L69,'Status Report'!B:AO,39,0)))</f>
        <v>0</v>
      </c>
      <c r="Z69" s="20">
        <f t="shared" si="18"/>
        <v>0</v>
      </c>
      <c r="AA69" s="20">
        <f t="shared" si="19"/>
        <v>576</v>
      </c>
      <c r="AB69" s="21">
        <f>_xlfn.IFS(AI69="Den Bosch",VLOOKUP(L69,'Status Report'!B:AM,33,0),AI69="Yantian",VLOOKUP(L69,'Status Report'!B:AM,34,0),AI69="",IF(H69="Asia Pacific",VLOOKUP(L69,'Status Report'!B:AM,34,0),VLOOKUP(L69,'Status Report'!B:AM,33,0)),AI69="Direct shipment",IF(H69="Asia Pacific",VLOOKUP(L69,'Status Report'!B:AM,34,0),VLOOKUP(L69,'Status Report'!B:AM,33,0)))</f>
        <v>25.1082</v>
      </c>
      <c r="AC69" s="21">
        <f>VLOOKUP(L69,'Status Report'!B:CE,82,0)</f>
        <v>0</v>
      </c>
      <c r="AD69" s="21">
        <f t="shared" si="20"/>
        <v>25.1082</v>
      </c>
      <c r="AE69" s="63">
        <f>VLOOKUP(L69,'Status Report'!B:W,20,0)</f>
        <v>47</v>
      </c>
      <c r="AF69" s="63">
        <f>VLOOKUP(L69,'Status Report'!B:W,21,0)</f>
        <v>46</v>
      </c>
      <c r="AG69" s="63">
        <f>VLOOKUP(L69,'Status Report'!B:W,22,0)</f>
        <v>2</v>
      </c>
      <c r="AH69" s="22">
        <f t="shared" si="21"/>
        <v>8.6480000000000001E-2</v>
      </c>
      <c r="AI69" t="s">
        <v>990</v>
      </c>
      <c r="AK69" s="63">
        <f>IFERROR(VLOOKUP(G69,ASEAN!A:A,1,0),0)</f>
        <v>0</v>
      </c>
      <c r="AL69" s="63">
        <f>IFERROR(VLOOKUP(D69,'[3]customer specs'!$B$1:$D$65536,3,0),0)</f>
        <v>0</v>
      </c>
      <c r="AM69" s="64">
        <f t="shared" si="22"/>
        <v>36</v>
      </c>
      <c r="AN69" s="64">
        <f t="shared" si="23"/>
        <v>0</v>
      </c>
      <c r="AO69" s="63"/>
      <c r="AP69" s="63"/>
      <c r="AQ69" s="63" t="str">
        <f t="shared" si="24"/>
        <v>no</v>
      </c>
      <c r="AR69" s="20">
        <f t="shared" si="25"/>
        <v>502.16399999999999</v>
      </c>
      <c r="AS69" s="63"/>
      <c r="AT69" s="23">
        <f t="shared" si="26"/>
        <v>0.12</v>
      </c>
      <c r="AU69" s="65">
        <f t="shared" si="27"/>
        <v>28.532045454545454</v>
      </c>
      <c r="AV69" s="65"/>
      <c r="AW69" s="65">
        <f t="shared" si="28"/>
        <v>570.64090909090908</v>
      </c>
      <c r="AX69" s="65"/>
      <c r="AY69" s="63">
        <f>VLOOKUP(L69,'Status Report'!B:CF,81,0)</f>
        <v>0</v>
      </c>
      <c r="AZ69" s="63" t="str">
        <f>VLOOKUP(L69,'Status Report'!B:S,18,0)</f>
        <v>Ellina Smirnova</v>
      </c>
      <c r="BB69" s="63">
        <f>VLOOKUP(L69,'Status Report'!B:Z,25,0)</f>
        <v>10</v>
      </c>
      <c r="BC69" s="63">
        <f t="shared" si="29"/>
        <v>200</v>
      </c>
      <c r="BF69">
        <f>VLOOKUP(L69,'Status Report'!B:CE,82,0)</f>
        <v>0</v>
      </c>
      <c r="BG69">
        <f>VLOOKUP(L69,'Status Report'!B:CF,83,0)</f>
        <v>0</v>
      </c>
      <c r="BH69">
        <f>VLOOKUP(L69,'Status Report'!B:CG,84,0)</f>
        <v>0</v>
      </c>
      <c r="BI69" t="s">
        <v>805</v>
      </c>
      <c r="BJ69" t="s">
        <v>795</v>
      </c>
      <c r="BM69" s="67">
        <f t="shared" si="30"/>
        <v>1295</v>
      </c>
    </row>
    <row r="70" spans="1:65" x14ac:dyDescent="0.25">
      <c r="A70" s="68" t="str">
        <f>VLOOKUP(L70,'Status Report'!B:CB,79,0)</f>
        <v>Heineken UCL</v>
      </c>
      <c r="C70">
        <v>26020994</v>
      </c>
      <c r="D70">
        <v>3097160</v>
      </c>
      <c r="E70" t="s">
        <v>803</v>
      </c>
      <c r="F70" t="s">
        <v>802</v>
      </c>
      <c r="G70" t="str">
        <f>VLOOKUP(D70,'[2]sold to'!$A:$H,8,0)</f>
        <v>Netherlands</v>
      </c>
      <c r="H70" t="str">
        <f>VLOOKUP(D70,'[2]sold to'!$A:$I,9,0)</f>
        <v>AMEE</v>
      </c>
      <c r="K70">
        <v>90</v>
      </c>
      <c r="L70">
        <v>88026505</v>
      </c>
      <c r="M70" t="s">
        <v>329</v>
      </c>
      <c r="N70">
        <v>20</v>
      </c>
      <c r="P70" t="str">
        <f>VLOOKUP(L70,'Status Report'!B:AA,26,0)</f>
        <v>China</v>
      </c>
      <c r="Q70" t="str">
        <f>VLOOKUP(L70,'Status Report'!B:AB,27,0)</f>
        <v>Premiums</v>
      </c>
      <c r="R70">
        <f>VLOOKUP(L70,'Status Report'!B:X,23,0)</f>
        <v>500</v>
      </c>
      <c r="S70" t="str">
        <f>VLOOKUP(L70,'Status Report'!B:T,19,0)</f>
        <v>Promocean The Netherlands BV</v>
      </c>
      <c r="T70" s="62">
        <f>VLOOKUP(L70,'Status Report'!B:E,4,0)</f>
        <v>3</v>
      </c>
      <c r="U70" s="19">
        <f>_xlfn.IFS(AI70="Den Bosch",VLOOKUP(L70,'Status Report'!B:AM,35,0),AI70="Yantian",VLOOKUP(L70,'Status Report'!B:AM,36,0),AI70="",IF(H70="Asia Pacific",VLOOKUP(L70,'Status Report'!B:AM,36,0),VLOOKUP(L70,'Status Report'!B:AM,35,0)),AI70="Direct shipment",IF(H70="Asia Pacific",VLOOKUP(L70,'Status Report'!B:AM,36,0),VLOOKUP(L70,'Status Report'!B:AM,35,0)))</f>
        <v>64.900000000000006</v>
      </c>
      <c r="V70" s="20">
        <f t="shared" si="16"/>
        <v>1298</v>
      </c>
      <c r="W70" s="19">
        <f>_xlfn.IFS(AI70="Den Bosch",VLOOKUP(L70,'Status Report'!B:AM,37,0),AI70="Yantian",VLOOKUP(L70,'Status Report'!B:AM,38,0),AI70="",IF(H70="Asia Pacific",VLOOKUP(L70,'Status Report'!B:AM,38,0),VLOOKUP(L70,'Status Report'!B:AM,37,0)),AI70="Direct shipment",IF(H70="Asia Pacific",VLOOKUP(L70,'Status Report'!B:AM,38,0),VLOOKUP(L70,'Status Report'!B:AM,37,0)))</f>
        <v>60.300000000000004</v>
      </c>
      <c r="X70" s="20">
        <f t="shared" si="17"/>
        <v>1206</v>
      </c>
      <c r="Y70" s="20">
        <f>_xlfn.IFS(AI70="Den Bosch",VLOOKUP(L70,'Status Report'!B:AO,39,0),AI70="Yantian",VLOOKUP(L70,'Status Report'!B:AO,40,0),AI70="",IF(H70="Asia Pacific",VLOOKUP(L70,'Status Report'!B:AO,40,0),VLOOKUP(L70,'Status Report'!B:AO,39,0)),AI70="Direct shipment",IF(H70="Asia Pacific",VLOOKUP(L70,'Status Report'!B:AO,40,0),VLOOKUP(L70,'Status Report'!B:AO,39,0)))</f>
        <v>0</v>
      </c>
      <c r="Z70" s="20">
        <f t="shared" si="18"/>
        <v>0</v>
      </c>
      <c r="AA70" s="20">
        <f t="shared" si="19"/>
        <v>1206</v>
      </c>
      <c r="AB70" s="21">
        <f>_xlfn.IFS(AI70="Den Bosch",VLOOKUP(L70,'Status Report'!B:AM,33,0),AI70="Yantian",VLOOKUP(L70,'Status Report'!B:AM,34,0),AI70="",IF(H70="Asia Pacific",VLOOKUP(L70,'Status Report'!B:AM,34,0),VLOOKUP(L70,'Status Report'!B:AM,33,0)),AI70="Direct shipment",IF(H70="Asia Pacific",VLOOKUP(L70,'Status Report'!B:AM,34,0),VLOOKUP(L70,'Status Report'!B:AM,33,0)))</f>
        <v>52.189200000000007</v>
      </c>
      <c r="AC70" s="21">
        <f>VLOOKUP(L70,'Status Report'!B:CE,82,0)</f>
        <v>0</v>
      </c>
      <c r="AD70" s="21">
        <f t="shared" si="20"/>
        <v>52.189200000000007</v>
      </c>
      <c r="AE70" s="63">
        <f>VLOOKUP(L70,'Status Report'!B:W,20,0)</f>
        <v>68</v>
      </c>
      <c r="AF70" s="63">
        <f>VLOOKUP(L70,'Status Report'!B:W,21,0)</f>
        <v>19</v>
      </c>
      <c r="AG70" s="63">
        <f>VLOOKUP(L70,'Status Report'!B:W,22,0)</f>
        <v>19</v>
      </c>
      <c r="AH70" s="22">
        <f t="shared" si="21"/>
        <v>0.49096000000000001</v>
      </c>
      <c r="AI70" t="s">
        <v>990</v>
      </c>
      <c r="AK70" s="63">
        <f>IFERROR(VLOOKUP(G70,ASEAN!A:A,1,0),0)</f>
        <v>0</v>
      </c>
      <c r="AL70" s="63">
        <f>IFERROR(VLOOKUP(D70,'[3]customer specs'!$B$1:$D$65536,3,0),0)</f>
        <v>0</v>
      </c>
      <c r="AM70" s="64">
        <f t="shared" si="22"/>
        <v>92</v>
      </c>
      <c r="AN70" s="64">
        <f t="shared" si="23"/>
        <v>0</v>
      </c>
      <c r="AO70" s="63"/>
      <c r="AP70" s="63"/>
      <c r="AQ70" s="63" t="str">
        <f t="shared" si="24"/>
        <v>no</v>
      </c>
      <c r="AR70" s="20">
        <f t="shared" si="25"/>
        <v>1043.7840000000001</v>
      </c>
      <c r="AS70" s="63"/>
      <c r="AT70" s="23">
        <f t="shared" si="26"/>
        <v>0.12</v>
      </c>
      <c r="AU70" s="65">
        <f t="shared" si="27"/>
        <v>59.305909090909097</v>
      </c>
      <c r="AV70" s="65"/>
      <c r="AW70" s="65">
        <f t="shared" si="28"/>
        <v>1186.1181818181819</v>
      </c>
      <c r="AX70" s="65"/>
      <c r="AY70" s="63">
        <f>VLOOKUP(L70,'Status Report'!B:CF,81,0)</f>
        <v>0</v>
      </c>
      <c r="AZ70" s="63" t="str">
        <f>VLOOKUP(L70,'Status Report'!B:S,18,0)</f>
        <v>Ellina Smirnova</v>
      </c>
      <c r="BB70" s="63">
        <f>VLOOKUP(L70,'Status Report'!B:Z,25,0)</f>
        <v>10</v>
      </c>
      <c r="BC70" s="63">
        <f t="shared" si="29"/>
        <v>200</v>
      </c>
      <c r="BF70">
        <f>VLOOKUP(L70,'Status Report'!B:CE,82,0)</f>
        <v>0</v>
      </c>
      <c r="BG70">
        <f>VLOOKUP(L70,'Status Report'!B:CF,83,0)</f>
        <v>0</v>
      </c>
      <c r="BH70">
        <f>VLOOKUP(L70,'Status Report'!B:CG,84,0)</f>
        <v>0</v>
      </c>
      <c r="BI70" t="s">
        <v>805</v>
      </c>
      <c r="BJ70" t="s">
        <v>795</v>
      </c>
      <c r="BM70" s="67">
        <f t="shared" si="30"/>
        <v>4834</v>
      </c>
    </row>
    <row r="71" spans="1:65" x14ac:dyDescent="0.25">
      <c r="A71" s="68" t="str">
        <f>VLOOKUP(L71,'Status Report'!B:CB,79,0)</f>
        <v>Heineken UCL</v>
      </c>
      <c r="C71">
        <v>26020994</v>
      </c>
      <c r="D71">
        <v>3097160</v>
      </c>
      <c r="E71" t="s">
        <v>803</v>
      </c>
      <c r="F71" t="s">
        <v>802</v>
      </c>
      <c r="G71" t="str">
        <f>VLOOKUP(D71,'[2]sold to'!$A:$H,8,0)</f>
        <v>Netherlands</v>
      </c>
      <c r="H71" t="str">
        <f>VLOOKUP(D71,'[2]sold to'!$A:$I,9,0)</f>
        <v>AMEE</v>
      </c>
      <c r="K71">
        <v>100</v>
      </c>
      <c r="L71">
        <v>88026480</v>
      </c>
      <c r="M71" t="s">
        <v>307</v>
      </c>
      <c r="N71">
        <v>5</v>
      </c>
      <c r="P71" t="str">
        <f>VLOOKUP(L71,'Status Report'!B:AA,26,0)</f>
        <v>Bangladesh</v>
      </c>
      <c r="Q71" t="str">
        <f>VLOOKUP(L71,'Status Report'!B:AB,27,0)</f>
        <v>Textiles-Clothing</v>
      </c>
      <c r="R71">
        <f>VLOOKUP(L71,'Status Report'!B:X,23,0)</f>
        <v>167</v>
      </c>
      <c r="S71" t="str">
        <f>VLOOKUP(L71,'Status Report'!B:T,19,0)</f>
        <v>Promocean The Netherlands BV</v>
      </c>
      <c r="T71" s="62">
        <f>VLOOKUP(L71,'Status Report'!B:E,4,0)</f>
        <v>3</v>
      </c>
      <c r="U71" s="19">
        <f>_xlfn.IFS(AI71="Den Bosch",VLOOKUP(L71,'Status Report'!B:AM,35,0),AI71="Yantian",VLOOKUP(L71,'Status Report'!B:AM,36,0),AI71="",IF(H71="Asia Pacific",VLOOKUP(L71,'Status Report'!B:AM,36,0),VLOOKUP(L71,'Status Report'!B:AM,35,0)),AI71="Direct shipment",IF(H71="Asia Pacific",VLOOKUP(L71,'Status Report'!B:AM,36,0),VLOOKUP(L71,'Status Report'!B:AM,35,0)))</f>
        <v>29.700000000000003</v>
      </c>
      <c r="V71" s="20">
        <f t="shared" si="16"/>
        <v>148.5</v>
      </c>
      <c r="W71" s="19">
        <f>_xlfn.IFS(AI71="Den Bosch",VLOOKUP(L71,'Status Report'!B:AM,37,0),AI71="Yantian",VLOOKUP(L71,'Status Report'!B:AM,38,0),AI71="",IF(H71="Asia Pacific",VLOOKUP(L71,'Status Report'!B:AM,38,0),VLOOKUP(L71,'Status Report'!B:AM,37,0)),AI71="Direct shipment",IF(H71="Asia Pacific",VLOOKUP(L71,'Status Report'!B:AM,38,0),VLOOKUP(L71,'Status Report'!B:AM,37,0)))</f>
        <v>29.339999999999996</v>
      </c>
      <c r="X71" s="20">
        <f t="shared" si="17"/>
        <v>146.69999999999999</v>
      </c>
      <c r="Y71" s="20">
        <f>_xlfn.IFS(AI71="Den Bosch",VLOOKUP(L71,'Status Report'!B:AO,39,0),AI71="Yantian",VLOOKUP(L71,'Status Report'!B:AO,40,0),AI71="",IF(H71="Asia Pacific",VLOOKUP(L71,'Status Report'!B:AO,40,0),VLOOKUP(L71,'Status Report'!B:AO,39,0)),AI71="Direct shipment",IF(H71="Asia Pacific",VLOOKUP(L71,'Status Report'!B:AO,40,0),VLOOKUP(L71,'Status Report'!B:AO,39,0)))</f>
        <v>0</v>
      </c>
      <c r="Z71" s="20">
        <f t="shared" si="18"/>
        <v>0</v>
      </c>
      <c r="AA71" s="20">
        <f t="shared" si="19"/>
        <v>146.69999999999999</v>
      </c>
      <c r="AB71" s="21">
        <f>_xlfn.IFS(AI71="Den Bosch",VLOOKUP(L71,'Status Report'!B:AM,33,0),AI71="Yantian",VLOOKUP(L71,'Status Report'!B:AM,34,0),AI71="",IF(H71="Asia Pacific",VLOOKUP(L71,'Status Report'!B:AM,34,0),VLOOKUP(L71,'Status Report'!B:AM,33,0)),AI71="Direct shipment",IF(H71="Asia Pacific",VLOOKUP(L71,'Status Report'!B:AM,34,0),VLOOKUP(L71,'Status Report'!B:AM,33,0)))</f>
        <v>25.1265</v>
      </c>
      <c r="AC71" s="21">
        <f>VLOOKUP(L71,'Status Report'!B:CE,82,0)</f>
        <v>0</v>
      </c>
      <c r="AD71" s="21">
        <f t="shared" si="20"/>
        <v>25.1265</v>
      </c>
      <c r="AE71" s="63">
        <f>VLOOKUP(L71,'Status Report'!B:W,20,0)</f>
        <v>28</v>
      </c>
      <c r="AF71" s="63">
        <f>VLOOKUP(L71,'Status Report'!B:W,21,0)</f>
        <v>15</v>
      </c>
      <c r="AG71" s="63">
        <f>VLOOKUP(L71,'Status Report'!B:W,22,0)</f>
        <v>12</v>
      </c>
      <c r="AH71" s="22">
        <f t="shared" si="21"/>
        <v>2.52E-2</v>
      </c>
      <c r="AI71" t="s">
        <v>990</v>
      </c>
      <c r="AK71" s="63">
        <f>IFERROR(VLOOKUP(G71,ASEAN!A:A,1,0),0)</f>
        <v>0</v>
      </c>
      <c r="AL71" s="63">
        <f>IFERROR(VLOOKUP(D71,'[3]customer specs'!$B$1:$D$65536,3,0),0)</f>
        <v>0</v>
      </c>
      <c r="AM71" s="64">
        <f t="shared" si="22"/>
        <v>1.8000000000000114</v>
      </c>
      <c r="AN71" s="64">
        <f t="shared" si="23"/>
        <v>0</v>
      </c>
      <c r="AO71" s="63"/>
      <c r="AP71" s="63"/>
      <c r="AQ71" s="63" t="str">
        <f t="shared" si="24"/>
        <v>no</v>
      </c>
      <c r="AR71" s="20">
        <f t="shared" si="25"/>
        <v>125.63249999999999</v>
      </c>
      <c r="AS71" s="63"/>
      <c r="AT71" s="23">
        <f t="shared" si="26"/>
        <v>0.12</v>
      </c>
      <c r="AU71" s="65">
        <f t="shared" si="27"/>
        <v>28.552840909090911</v>
      </c>
      <c r="AV71" s="65"/>
      <c r="AW71" s="65">
        <f t="shared" si="28"/>
        <v>142.76420454545456</v>
      </c>
      <c r="AX71" s="65"/>
      <c r="AY71" s="63">
        <f>VLOOKUP(L71,'Status Report'!B:CF,81,0)</f>
        <v>0</v>
      </c>
      <c r="AZ71" s="63" t="str">
        <f>VLOOKUP(L71,'Status Report'!B:S,18,0)</f>
        <v>Ellina Smirnova</v>
      </c>
      <c r="BB71" s="63">
        <f>VLOOKUP(L71,'Status Report'!B:Z,25,0)</f>
        <v>6</v>
      </c>
      <c r="BC71" s="63">
        <f t="shared" si="29"/>
        <v>30</v>
      </c>
      <c r="BF71">
        <f>VLOOKUP(L71,'Status Report'!B:CE,82,0)</f>
        <v>0</v>
      </c>
      <c r="BG71">
        <f>VLOOKUP(L71,'Status Report'!B:CF,83,0)</f>
        <v>0</v>
      </c>
      <c r="BH71">
        <f>VLOOKUP(L71,'Status Report'!B:CG,84,0)</f>
        <v>0</v>
      </c>
      <c r="BI71" t="s">
        <v>805</v>
      </c>
      <c r="BJ71" t="s">
        <v>795</v>
      </c>
      <c r="BM71" s="67">
        <f t="shared" si="30"/>
        <v>239</v>
      </c>
    </row>
    <row r="72" spans="1:65" x14ac:dyDescent="0.25">
      <c r="A72" s="68" t="str">
        <f>VLOOKUP(L72,'Status Report'!B:CB,79,0)</f>
        <v>Heineken UCL</v>
      </c>
      <c r="C72">
        <v>26020994</v>
      </c>
      <c r="D72">
        <v>3097160</v>
      </c>
      <c r="E72" t="s">
        <v>803</v>
      </c>
      <c r="F72" t="s">
        <v>802</v>
      </c>
      <c r="G72" t="str">
        <f>VLOOKUP(D72,'[2]sold to'!$A:$H,8,0)</f>
        <v>Netherlands</v>
      </c>
      <c r="H72" t="str">
        <f>VLOOKUP(D72,'[2]sold to'!$A:$I,9,0)</f>
        <v>AMEE</v>
      </c>
      <c r="K72">
        <v>110</v>
      </c>
      <c r="L72">
        <v>88026481</v>
      </c>
      <c r="M72" t="s">
        <v>308</v>
      </c>
      <c r="N72">
        <v>5</v>
      </c>
      <c r="P72" t="str">
        <f>VLOOKUP(L72,'Status Report'!B:AA,26,0)</f>
        <v>Bangladesh</v>
      </c>
      <c r="Q72" t="str">
        <f>VLOOKUP(L72,'Status Report'!B:AB,27,0)</f>
        <v>Textiles-Clothing</v>
      </c>
      <c r="R72">
        <f>VLOOKUP(L72,'Status Report'!B:X,23,0)</f>
        <v>167</v>
      </c>
      <c r="S72" t="str">
        <f>VLOOKUP(L72,'Status Report'!B:T,19,0)</f>
        <v>Promocean The Netherlands BV</v>
      </c>
      <c r="T72" s="62">
        <f>VLOOKUP(L72,'Status Report'!B:E,4,0)</f>
        <v>3</v>
      </c>
      <c r="U72" s="19">
        <f>_xlfn.IFS(AI72="Den Bosch",VLOOKUP(L72,'Status Report'!B:AM,35,0),AI72="Yantian",VLOOKUP(L72,'Status Report'!B:AM,36,0),AI72="",IF(H72="Asia Pacific",VLOOKUP(L72,'Status Report'!B:AM,36,0),VLOOKUP(L72,'Status Report'!B:AM,35,0)),AI72="Direct shipment",IF(H72="Asia Pacific",VLOOKUP(L72,'Status Report'!B:AM,36,0),VLOOKUP(L72,'Status Report'!B:AM,35,0)))</f>
        <v>29.700000000000003</v>
      </c>
      <c r="V72" s="20">
        <f t="shared" si="16"/>
        <v>148.5</v>
      </c>
      <c r="W72" s="19">
        <f>_xlfn.IFS(AI72="Den Bosch",VLOOKUP(L72,'Status Report'!B:AM,37,0),AI72="Yantian",VLOOKUP(L72,'Status Report'!B:AM,38,0),AI72="",IF(H72="Asia Pacific",VLOOKUP(L72,'Status Report'!B:AM,38,0),VLOOKUP(L72,'Status Report'!B:AM,37,0)),AI72="Direct shipment",IF(H72="Asia Pacific",VLOOKUP(L72,'Status Report'!B:AM,38,0),VLOOKUP(L72,'Status Report'!B:AM,37,0)))</f>
        <v>29.339999999999996</v>
      </c>
      <c r="X72" s="20">
        <f t="shared" si="17"/>
        <v>146.69999999999999</v>
      </c>
      <c r="Y72" s="20">
        <f>_xlfn.IFS(AI72="Den Bosch",VLOOKUP(L72,'Status Report'!B:AO,39,0),AI72="Yantian",VLOOKUP(L72,'Status Report'!B:AO,40,0),AI72="",IF(H72="Asia Pacific",VLOOKUP(L72,'Status Report'!B:AO,40,0),VLOOKUP(L72,'Status Report'!B:AO,39,0)),AI72="Direct shipment",IF(H72="Asia Pacific",VLOOKUP(L72,'Status Report'!B:AO,40,0),VLOOKUP(L72,'Status Report'!B:AO,39,0)))</f>
        <v>0</v>
      </c>
      <c r="Z72" s="20">
        <f t="shared" si="18"/>
        <v>0</v>
      </c>
      <c r="AA72" s="20">
        <f t="shared" si="19"/>
        <v>146.69999999999999</v>
      </c>
      <c r="AB72" s="21">
        <f>_xlfn.IFS(AI72="Den Bosch",VLOOKUP(L72,'Status Report'!B:AM,33,0),AI72="Yantian",VLOOKUP(L72,'Status Report'!B:AM,34,0),AI72="",IF(H72="Asia Pacific",VLOOKUP(L72,'Status Report'!B:AM,34,0),VLOOKUP(L72,'Status Report'!B:AM,33,0)),AI72="Direct shipment",IF(H72="Asia Pacific",VLOOKUP(L72,'Status Report'!B:AM,34,0),VLOOKUP(L72,'Status Report'!B:AM,33,0)))</f>
        <v>25.1265</v>
      </c>
      <c r="AC72" s="21">
        <f>VLOOKUP(L72,'Status Report'!B:CE,82,0)</f>
        <v>0</v>
      </c>
      <c r="AD72" s="21">
        <f t="shared" si="20"/>
        <v>25.1265</v>
      </c>
      <c r="AE72" s="63">
        <f>VLOOKUP(L72,'Status Report'!B:W,20,0)</f>
        <v>28</v>
      </c>
      <c r="AF72" s="63">
        <f>VLOOKUP(L72,'Status Report'!B:W,21,0)</f>
        <v>15</v>
      </c>
      <c r="AG72" s="63">
        <f>VLOOKUP(L72,'Status Report'!B:W,22,0)</f>
        <v>12</v>
      </c>
      <c r="AH72" s="22">
        <f t="shared" si="21"/>
        <v>2.52E-2</v>
      </c>
      <c r="AI72" t="s">
        <v>990</v>
      </c>
      <c r="AK72" s="63">
        <f>IFERROR(VLOOKUP(G72,ASEAN!A:A,1,0),0)</f>
        <v>0</v>
      </c>
      <c r="AL72" s="63">
        <f>IFERROR(VLOOKUP(D72,'[3]customer specs'!$B$1:$D$65536,3,0),0)</f>
        <v>0</v>
      </c>
      <c r="AM72" s="64">
        <f t="shared" si="22"/>
        <v>1.8000000000000114</v>
      </c>
      <c r="AN72" s="64">
        <f t="shared" si="23"/>
        <v>0</v>
      </c>
      <c r="AO72" s="63"/>
      <c r="AP72" s="63"/>
      <c r="AQ72" s="63" t="str">
        <f t="shared" si="24"/>
        <v>no</v>
      </c>
      <c r="AR72" s="20">
        <f t="shared" si="25"/>
        <v>125.63249999999999</v>
      </c>
      <c r="AS72" s="63"/>
      <c r="AT72" s="23">
        <f t="shared" si="26"/>
        <v>0.12</v>
      </c>
      <c r="AU72" s="65">
        <f t="shared" si="27"/>
        <v>28.552840909090911</v>
      </c>
      <c r="AV72" s="65"/>
      <c r="AW72" s="65">
        <f t="shared" si="28"/>
        <v>142.76420454545456</v>
      </c>
      <c r="AX72" s="65"/>
      <c r="AY72" s="63">
        <f>VLOOKUP(L72,'Status Report'!B:CF,81,0)</f>
        <v>0</v>
      </c>
      <c r="AZ72" s="63" t="str">
        <f>VLOOKUP(L72,'Status Report'!B:S,18,0)</f>
        <v>Ellina Smirnova</v>
      </c>
      <c r="BB72" s="63">
        <f>VLOOKUP(L72,'Status Report'!B:Z,25,0)</f>
        <v>6</v>
      </c>
      <c r="BC72" s="63">
        <f t="shared" si="29"/>
        <v>30</v>
      </c>
      <c r="BF72">
        <f>VLOOKUP(L72,'Status Report'!B:CE,82,0)</f>
        <v>0</v>
      </c>
      <c r="BG72">
        <f>VLOOKUP(L72,'Status Report'!B:CF,83,0)</f>
        <v>0</v>
      </c>
      <c r="BH72">
        <f>VLOOKUP(L72,'Status Report'!B:CG,84,0)</f>
        <v>0</v>
      </c>
      <c r="BI72" t="s">
        <v>805</v>
      </c>
      <c r="BJ72" t="s">
        <v>795</v>
      </c>
      <c r="BM72" s="67">
        <f t="shared" si="30"/>
        <v>118</v>
      </c>
    </row>
    <row r="73" spans="1:65" x14ac:dyDescent="0.25">
      <c r="A73" s="68" t="str">
        <f>VLOOKUP(L73,'Status Report'!B:CB,79,0)</f>
        <v>Heineken UCL</v>
      </c>
      <c r="C73">
        <v>26020994</v>
      </c>
      <c r="D73">
        <v>3097160</v>
      </c>
      <c r="E73" t="s">
        <v>803</v>
      </c>
      <c r="F73" t="s">
        <v>802</v>
      </c>
      <c r="G73" t="str">
        <f>VLOOKUP(D73,'[2]sold to'!$A:$H,8,0)</f>
        <v>Netherlands</v>
      </c>
      <c r="H73" t="str">
        <f>VLOOKUP(D73,'[2]sold to'!$A:$I,9,0)</f>
        <v>AMEE</v>
      </c>
      <c r="K73">
        <v>120</v>
      </c>
      <c r="L73">
        <v>88026476</v>
      </c>
      <c r="M73" t="s">
        <v>304</v>
      </c>
      <c r="N73">
        <v>5</v>
      </c>
      <c r="P73" t="str">
        <f>VLOOKUP(L73,'Status Report'!B:AA,26,0)</f>
        <v>Bangladesh</v>
      </c>
      <c r="Q73" t="str">
        <f>VLOOKUP(L73,'Status Report'!B:AB,27,0)</f>
        <v>Textiles-Clothing</v>
      </c>
      <c r="R73">
        <f>VLOOKUP(L73,'Status Report'!B:X,23,0)</f>
        <v>167</v>
      </c>
      <c r="S73" t="str">
        <f>VLOOKUP(L73,'Status Report'!B:T,19,0)</f>
        <v>Promocean The Netherlands BV</v>
      </c>
      <c r="T73" s="62">
        <f>VLOOKUP(L73,'Status Report'!B:E,4,0)</f>
        <v>3</v>
      </c>
      <c r="U73" s="19">
        <f>_xlfn.IFS(AI73="Den Bosch",VLOOKUP(L73,'Status Report'!B:AM,35,0),AI73="Yantian",VLOOKUP(L73,'Status Report'!B:AM,36,0),AI73="",IF(H73="Asia Pacific",VLOOKUP(L73,'Status Report'!B:AM,36,0),VLOOKUP(L73,'Status Report'!B:AM,35,0)),AI73="Direct shipment",IF(H73="Asia Pacific",VLOOKUP(L73,'Status Report'!B:AM,36,0),VLOOKUP(L73,'Status Report'!B:AM,35,0)))</f>
        <v>28.619999999999997</v>
      </c>
      <c r="V73" s="20">
        <f t="shared" si="16"/>
        <v>143.1</v>
      </c>
      <c r="W73" s="19">
        <f>_xlfn.IFS(AI73="Den Bosch",VLOOKUP(L73,'Status Report'!B:AM,37,0),AI73="Yantian",VLOOKUP(L73,'Status Report'!B:AM,38,0),AI73="",IF(H73="Asia Pacific",VLOOKUP(L73,'Status Report'!B:AM,38,0),VLOOKUP(L73,'Status Report'!B:AM,37,0)),AI73="Direct shipment",IF(H73="Asia Pacific",VLOOKUP(L73,'Status Report'!B:AM,38,0),VLOOKUP(L73,'Status Report'!B:AM,37,0)))</f>
        <v>28.259999999999998</v>
      </c>
      <c r="X73" s="20">
        <f t="shared" si="17"/>
        <v>141.29999999999998</v>
      </c>
      <c r="Y73" s="20">
        <f>_xlfn.IFS(AI73="Den Bosch",VLOOKUP(L73,'Status Report'!B:AO,39,0),AI73="Yantian",VLOOKUP(L73,'Status Report'!B:AO,40,0),AI73="",IF(H73="Asia Pacific",VLOOKUP(L73,'Status Report'!B:AO,40,0),VLOOKUP(L73,'Status Report'!B:AO,39,0)),AI73="Direct shipment",IF(H73="Asia Pacific",VLOOKUP(L73,'Status Report'!B:AO,40,0),VLOOKUP(L73,'Status Report'!B:AO,39,0)))</f>
        <v>0</v>
      </c>
      <c r="Z73" s="20">
        <f t="shared" si="18"/>
        <v>0</v>
      </c>
      <c r="AA73" s="20">
        <f t="shared" si="19"/>
        <v>141.29999999999998</v>
      </c>
      <c r="AB73" s="21">
        <f>_xlfn.IFS(AI73="Den Bosch",VLOOKUP(L73,'Status Report'!B:AM,33,0),AI73="Yantian",VLOOKUP(L73,'Status Report'!B:AM,34,0),AI73="",IF(H73="Asia Pacific",VLOOKUP(L73,'Status Report'!B:AM,34,0),VLOOKUP(L73,'Status Report'!B:AM,33,0)),AI73="Direct shipment",IF(H73="Asia Pacific",VLOOKUP(L73,'Status Report'!B:AM,34,0),VLOOKUP(L73,'Status Report'!B:AM,33,0)))</f>
        <v>24.192</v>
      </c>
      <c r="AC73" s="21">
        <f>VLOOKUP(L73,'Status Report'!B:CE,82,0)</f>
        <v>0</v>
      </c>
      <c r="AD73" s="21">
        <f t="shared" si="20"/>
        <v>24.192</v>
      </c>
      <c r="AE73" s="63">
        <f>VLOOKUP(L73,'Status Report'!B:W,20,0)</f>
        <v>28</v>
      </c>
      <c r="AF73" s="63">
        <f>VLOOKUP(L73,'Status Report'!B:W,21,0)</f>
        <v>15</v>
      </c>
      <c r="AG73" s="63">
        <f>VLOOKUP(L73,'Status Report'!B:W,22,0)</f>
        <v>12</v>
      </c>
      <c r="AH73" s="22">
        <f t="shared" si="21"/>
        <v>2.52E-2</v>
      </c>
      <c r="AI73" t="s">
        <v>990</v>
      </c>
      <c r="AK73" s="63">
        <f>IFERROR(VLOOKUP(G73,ASEAN!A:A,1,0),0)</f>
        <v>0</v>
      </c>
      <c r="AL73" s="63">
        <f>IFERROR(VLOOKUP(D73,'[3]customer specs'!$B$1:$D$65536,3,0),0)</f>
        <v>0</v>
      </c>
      <c r="AM73" s="64">
        <f t="shared" si="22"/>
        <v>1.8000000000000114</v>
      </c>
      <c r="AN73" s="64">
        <f t="shared" si="23"/>
        <v>0</v>
      </c>
      <c r="AO73" s="63"/>
      <c r="AP73" s="63"/>
      <c r="AQ73" s="63" t="str">
        <f t="shared" si="24"/>
        <v>no</v>
      </c>
      <c r="AR73" s="20">
        <f t="shared" si="25"/>
        <v>120.96000000000001</v>
      </c>
      <c r="AS73" s="63"/>
      <c r="AT73" s="23">
        <f t="shared" si="26"/>
        <v>0.12</v>
      </c>
      <c r="AU73" s="65">
        <f t="shared" si="27"/>
        <v>27.490909090909092</v>
      </c>
      <c r="AV73" s="65"/>
      <c r="AW73" s="65">
        <f t="shared" si="28"/>
        <v>137.45454545454547</v>
      </c>
      <c r="AX73" s="65"/>
      <c r="AY73" s="63">
        <f>VLOOKUP(L73,'Status Report'!B:CF,81,0)</f>
        <v>0</v>
      </c>
      <c r="AZ73" s="63" t="str">
        <f>VLOOKUP(L73,'Status Report'!B:S,18,0)</f>
        <v>Ellina Smirnova</v>
      </c>
      <c r="BB73" s="63">
        <f>VLOOKUP(L73,'Status Report'!B:Z,25,0)</f>
        <v>6</v>
      </c>
      <c r="BC73" s="63">
        <f t="shared" si="29"/>
        <v>30</v>
      </c>
      <c r="BF73">
        <f>VLOOKUP(L73,'Status Report'!B:CE,82,0)</f>
        <v>0</v>
      </c>
      <c r="BG73">
        <f>VLOOKUP(L73,'Status Report'!B:CF,83,0)</f>
        <v>0</v>
      </c>
      <c r="BH73">
        <f>VLOOKUP(L73,'Status Report'!B:CG,84,0)</f>
        <v>0</v>
      </c>
      <c r="BI73" t="s">
        <v>805</v>
      </c>
      <c r="BJ73" t="s">
        <v>795</v>
      </c>
      <c r="BM73" s="67">
        <f t="shared" si="30"/>
        <v>87</v>
      </c>
    </row>
    <row r="74" spans="1:65" x14ac:dyDescent="0.25">
      <c r="A74" s="68" t="str">
        <f>VLOOKUP(L74,'Status Report'!B:CB,79,0)</f>
        <v>Heineken UCL</v>
      </c>
      <c r="C74">
        <v>26020995</v>
      </c>
      <c r="D74">
        <v>3011374</v>
      </c>
      <c r="E74" t="s">
        <v>807</v>
      </c>
      <c r="F74" t="s">
        <v>808</v>
      </c>
      <c r="G74" t="str">
        <f>VLOOKUP(D74,'[2]sold to'!$A:$H,8,0)</f>
        <v>Dubai</v>
      </c>
      <c r="H74" t="str">
        <f>VLOOKUP(D74,'[2]sold to'!$A:$I,9,0)</f>
        <v>AMEE</v>
      </c>
      <c r="K74">
        <v>80</v>
      </c>
      <c r="L74">
        <v>88026494</v>
      </c>
      <c r="M74" t="s">
        <v>320</v>
      </c>
      <c r="N74">
        <v>250</v>
      </c>
      <c r="P74" t="str">
        <f>VLOOKUP(L74,'Status Report'!B:AA,26,0)</f>
        <v>China</v>
      </c>
      <c r="Q74" t="str">
        <f>VLOOKUP(L74,'Status Report'!B:AB,27,0)</f>
        <v>Premiums</v>
      </c>
      <c r="R74">
        <f>VLOOKUP(L74,'Status Report'!B:X,23,0)</f>
        <v>100</v>
      </c>
      <c r="S74" t="str">
        <f>VLOOKUP(L74,'Status Report'!B:T,19,0)</f>
        <v>Promocean The Netherlands BV</v>
      </c>
      <c r="T74" s="62">
        <f>VLOOKUP(L74,'Status Report'!B:E,4,0)</f>
        <v>3</v>
      </c>
      <c r="U74" s="19">
        <f>_xlfn.IFS(AI74="Den Bosch",VLOOKUP(L74,'Status Report'!B:AM,35,0),AI74="Yantian",VLOOKUP(L74,'Status Report'!B:AM,36,0),AI74="",IF(H74="Asia Pacific",VLOOKUP(L74,'Status Report'!B:AM,36,0),VLOOKUP(L74,'Status Report'!B:AM,35,0)),AI74="Direct shipment",IF(H74="Asia Pacific",VLOOKUP(L74,'Status Report'!B:AM,36,0),VLOOKUP(L74,'Status Report'!B:AM,35,0)))</f>
        <v>47</v>
      </c>
      <c r="V74" s="20">
        <f t="shared" si="16"/>
        <v>11750</v>
      </c>
      <c r="W74" s="19">
        <f>_xlfn.IFS(AI74="Den Bosch",VLOOKUP(L74,'Status Report'!B:AM,37,0),AI74="Yantian",VLOOKUP(L74,'Status Report'!B:AM,38,0),AI74="",IF(H74="Asia Pacific",VLOOKUP(L74,'Status Report'!B:AM,38,0),VLOOKUP(L74,'Status Report'!B:AM,37,0)),AI74="Direct shipment",IF(H74="Asia Pacific",VLOOKUP(L74,'Status Report'!B:AM,38,0),VLOOKUP(L74,'Status Report'!B:AM,37,0)))</f>
        <v>42.25</v>
      </c>
      <c r="X74" s="20">
        <f t="shared" si="17"/>
        <v>10562.5</v>
      </c>
      <c r="Y74" s="20">
        <f>_xlfn.IFS(AI74="Den Bosch",VLOOKUP(L74,'Status Report'!B:AO,39,0),AI74="Yantian",VLOOKUP(L74,'Status Report'!B:AO,40,0),AI74="",IF(H74="Asia Pacific",VLOOKUP(L74,'Status Report'!B:AO,40,0),VLOOKUP(L74,'Status Report'!B:AO,39,0)),AI74="Direct shipment",IF(H74="Asia Pacific",VLOOKUP(L74,'Status Report'!B:AO,40,0),VLOOKUP(L74,'Status Report'!B:AO,39,0)))</f>
        <v>0</v>
      </c>
      <c r="Z74" s="20">
        <f t="shared" si="18"/>
        <v>0</v>
      </c>
      <c r="AA74" s="20">
        <f t="shared" si="19"/>
        <v>10562.5</v>
      </c>
      <c r="AB74" s="21">
        <f>_xlfn.IFS(AI74="Den Bosch",VLOOKUP(L74,'Status Report'!B:AM,33,0),AI74="Yantian",VLOOKUP(L74,'Status Report'!B:AM,34,0),AI74="",IF(H74="Asia Pacific",VLOOKUP(L74,'Status Report'!B:AM,34,0),VLOOKUP(L74,'Status Report'!B:AM,33,0)),AI74="Direct shipment",IF(H74="Asia Pacific",VLOOKUP(L74,'Status Report'!B:AM,34,0),VLOOKUP(L74,'Status Report'!B:AM,33,0)))</f>
        <v>37.249200000000002</v>
      </c>
      <c r="AC74" s="21">
        <f>VLOOKUP(L74,'Status Report'!B:CE,82,0)</f>
        <v>0</v>
      </c>
      <c r="AD74" s="21">
        <f t="shared" si="20"/>
        <v>37.249200000000002</v>
      </c>
      <c r="AE74" s="63">
        <f>VLOOKUP(L74,'Status Report'!B:W,20,0)</f>
        <v>11</v>
      </c>
      <c r="AF74" s="63">
        <f>VLOOKUP(L74,'Status Report'!B:W,21,0)</f>
        <v>9</v>
      </c>
      <c r="AG74" s="63">
        <f>VLOOKUP(L74,'Status Report'!B:W,22,0)</f>
        <v>6</v>
      </c>
      <c r="AH74" s="22">
        <f t="shared" si="21"/>
        <v>0.14849999999999999</v>
      </c>
      <c r="AI74" t="s">
        <v>990</v>
      </c>
      <c r="AK74" s="63">
        <f>IFERROR(VLOOKUP(G74,ASEAN!A:A,1,0),0)</f>
        <v>0</v>
      </c>
      <c r="AL74" s="63">
        <f>IFERROR(VLOOKUP(D74,'[3]customer specs'!$B$1:$D$65536,3,0),0)</f>
        <v>0</v>
      </c>
      <c r="AM74" s="64">
        <f t="shared" si="22"/>
        <v>1187.5</v>
      </c>
      <c r="AN74" s="64">
        <f t="shared" si="23"/>
        <v>0</v>
      </c>
      <c r="AO74" s="63"/>
      <c r="AP74" s="63"/>
      <c r="AQ74" s="63" t="str">
        <f t="shared" si="24"/>
        <v>yes</v>
      </c>
      <c r="AR74" s="20">
        <f t="shared" si="25"/>
        <v>9312.3000000000011</v>
      </c>
      <c r="AS74" s="63"/>
      <c r="AT74" s="23">
        <f t="shared" si="26"/>
        <v>0.12</v>
      </c>
      <c r="AU74" s="65">
        <f t="shared" si="27"/>
        <v>42.328636363636363</v>
      </c>
      <c r="AV74" s="65"/>
      <c r="AW74" s="65">
        <f t="shared" si="28"/>
        <v>10582.15909090909</v>
      </c>
      <c r="AX74" s="65"/>
      <c r="AY74" s="63">
        <f>VLOOKUP(L74,'Status Report'!B:CF,81,0)</f>
        <v>0</v>
      </c>
      <c r="AZ74" s="63" t="str">
        <f>VLOOKUP(L74,'Status Report'!B:S,18,0)</f>
        <v>Ellina Smirnova</v>
      </c>
      <c r="BB74" s="63">
        <f>VLOOKUP(L74,'Status Report'!B:Z,25,0)</f>
        <v>25</v>
      </c>
      <c r="BC74" s="63">
        <f t="shared" si="29"/>
        <v>6250</v>
      </c>
      <c r="BF74">
        <f>VLOOKUP(L74,'Status Report'!B:CE,82,0)</f>
        <v>0</v>
      </c>
      <c r="BG74">
        <f>VLOOKUP(L74,'Status Report'!B:CF,83,0)</f>
        <v>0</v>
      </c>
      <c r="BH74">
        <f>VLOOKUP(L74,'Status Report'!B:CG,84,0)</f>
        <v>0</v>
      </c>
      <c r="BI74" t="s">
        <v>805</v>
      </c>
      <c r="BJ74" t="s">
        <v>795</v>
      </c>
      <c r="BM74" s="67">
        <f t="shared" si="30"/>
        <v>1305</v>
      </c>
    </row>
    <row r="75" spans="1:65" x14ac:dyDescent="0.25">
      <c r="A75" s="68" t="str">
        <f>VLOOKUP(L75,'Status Report'!B:CB,79,0)</f>
        <v>Heineken UCL</v>
      </c>
      <c r="C75">
        <v>26020995</v>
      </c>
      <c r="D75">
        <v>3011374</v>
      </c>
      <c r="E75" t="s">
        <v>807</v>
      </c>
      <c r="F75" t="s">
        <v>808</v>
      </c>
      <c r="G75" t="str">
        <f>VLOOKUP(D75,'[2]sold to'!$A:$H,8,0)</f>
        <v>Dubai</v>
      </c>
      <c r="H75" t="str">
        <f>VLOOKUP(D75,'[2]sold to'!$A:$I,9,0)</f>
        <v>AMEE</v>
      </c>
      <c r="K75">
        <v>90</v>
      </c>
      <c r="L75">
        <v>88026486</v>
      </c>
      <c r="M75" t="s">
        <v>313</v>
      </c>
      <c r="N75">
        <v>110</v>
      </c>
      <c r="P75" t="str">
        <f>VLOOKUP(L75,'Status Report'!B:AA,26,0)</f>
        <v>China</v>
      </c>
      <c r="Q75" t="str">
        <f>VLOOKUP(L75,'Status Report'!B:AB,27,0)</f>
        <v>Textiles-Clothing</v>
      </c>
      <c r="R75">
        <f>VLOOKUP(L75,'Status Report'!B:X,23,0)</f>
        <v>42</v>
      </c>
      <c r="S75" t="str">
        <f>VLOOKUP(L75,'Status Report'!B:T,19,0)</f>
        <v>Promocean The Netherlands BV</v>
      </c>
      <c r="T75" s="62">
        <f>VLOOKUP(L75,'Status Report'!B:E,4,0)</f>
        <v>3</v>
      </c>
      <c r="U75" s="19">
        <f>_xlfn.IFS(AI75="Den Bosch",VLOOKUP(L75,'Status Report'!B:AM,35,0),AI75="Yantian",VLOOKUP(L75,'Status Report'!B:AM,36,0),AI75="",IF(H75="Asia Pacific",VLOOKUP(L75,'Status Report'!B:AM,36,0),VLOOKUP(L75,'Status Report'!B:AM,35,0)),AI75="Direct shipment",IF(H75="Asia Pacific",VLOOKUP(L75,'Status Report'!B:AM,36,0),VLOOKUP(L75,'Status Report'!B:AM,35,0)))</f>
        <v>115.68</v>
      </c>
      <c r="V75" s="20">
        <f t="shared" si="16"/>
        <v>12724.800000000001</v>
      </c>
      <c r="W75" s="19">
        <f>_xlfn.IFS(AI75="Den Bosch",VLOOKUP(L75,'Status Report'!B:AM,37,0),AI75="Yantian",VLOOKUP(L75,'Status Report'!B:AM,38,0),AI75="",IF(H75="Asia Pacific",VLOOKUP(L75,'Status Report'!B:AM,38,0),VLOOKUP(L75,'Status Report'!B:AM,37,0)),AI75="Direct shipment",IF(H75="Asia Pacific",VLOOKUP(L75,'Status Report'!B:AM,38,0),VLOOKUP(L75,'Status Report'!B:AM,37,0)))</f>
        <v>71.28</v>
      </c>
      <c r="X75" s="20">
        <f t="shared" si="17"/>
        <v>7840.8</v>
      </c>
      <c r="Y75" s="20">
        <f>_xlfn.IFS(AI75="Den Bosch",VLOOKUP(L75,'Status Report'!B:AO,39,0),AI75="Yantian",VLOOKUP(L75,'Status Report'!B:AO,40,0),AI75="",IF(H75="Asia Pacific",VLOOKUP(L75,'Status Report'!B:AO,40,0),VLOOKUP(L75,'Status Report'!B:AO,39,0)),AI75="Direct shipment",IF(H75="Asia Pacific",VLOOKUP(L75,'Status Report'!B:AO,40,0),VLOOKUP(L75,'Status Report'!B:AO,39,0)))</f>
        <v>0</v>
      </c>
      <c r="Z75" s="20">
        <f t="shared" si="18"/>
        <v>0</v>
      </c>
      <c r="AA75" s="20">
        <f t="shared" si="19"/>
        <v>7840.8</v>
      </c>
      <c r="AB75" s="21">
        <f>_xlfn.IFS(AI75="Den Bosch",VLOOKUP(L75,'Status Report'!B:AM,33,0),AI75="Yantian",VLOOKUP(L75,'Status Report'!B:AM,34,0),AI75="",IF(H75="Asia Pacific",VLOOKUP(L75,'Status Report'!B:AM,34,0),VLOOKUP(L75,'Status Report'!B:AM,33,0)),AI75="Direct shipment",IF(H75="Asia Pacific",VLOOKUP(L75,'Status Report'!B:AM,34,0),VLOOKUP(L75,'Status Report'!B:AM,33,0)))</f>
        <v>62.267399999999995</v>
      </c>
      <c r="AC75" s="21">
        <f>VLOOKUP(L75,'Status Report'!B:CE,82,0)</f>
        <v>0</v>
      </c>
      <c r="AD75" s="21">
        <f t="shared" si="20"/>
        <v>62.267399999999995</v>
      </c>
      <c r="AE75" s="63">
        <f>VLOOKUP(L75,'Status Report'!B:W,20,0)</f>
        <v>45</v>
      </c>
      <c r="AF75" s="63">
        <f>VLOOKUP(L75,'Status Report'!B:W,21,0)</f>
        <v>23</v>
      </c>
      <c r="AG75" s="63">
        <f>VLOOKUP(L75,'Status Report'!B:W,22,0)</f>
        <v>23</v>
      </c>
      <c r="AH75" s="22">
        <f t="shared" si="21"/>
        <v>2.6185499999999999</v>
      </c>
      <c r="AI75" t="s">
        <v>990</v>
      </c>
      <c r="AK75" s="63">
        <f>IFERROR(VLOOKUP(G75,ASEAN!A:A,1,0),0)</f>
        <v>0</v>
      </c>
      <c r="AL75" s="63">
        <f>IFERROR(VLOOKUP(D75,'[3]customer specs'!$B$1:$D$65536,3,0),0)</f>
        <v>0</v>
      </c>
      <c r="AM75" s="64">
        <f t="shared" si="22"/>
        <v>4884.0000000000009</v>
      </c>
      <c r="AN75" s="64">
        <f t="shared" si="23"/>
        <v>0</v>
      </c>
      <c r="AO75" s="63"/>
      <c r="AP75" s="63"/>
      <c r="AQ75" s="63" t="str">
        <f t="shared" si="24"/>
        <v>yes</v>
      </c>
      <c r="AR75" s="20">
        <f t="shared" si="25"/>
        <v>6849.4139999999998</v>
      </c>
      <c r="AS75" s="63"/>
      <c r="AT75" s="23">
        <f t="shared" si="26"/>
        <v>0.12</v>
      </c>
      <c r="AU75" s="65">
        <f t="shared" si="27"/>
        <v>70.758409090909083</v>
      </c>
      <c r="AV75" s="65"/>
      <c r="AW75" s="65">
        <f t="shared" si="28"/>
        <v>7783.4249999999993</v>
      </c>
      <c r="AX75" s="65"/>
      <c r="AY75" s="63">
        <f>VLOOKUP(L75,'Status Report'!B:CF,81,0)</f>
        <v>0</v>
      </c>
      <c r="AZ75" s="63" t="str">
        <f>VLOOKUP(L75,'Status Report'!B:S,18,0)</f>
        <v>Ellina Smirnova</v>
      </c>
      <c r="BB75" s="63">
        <f>VLOOKUP(L75,'Status Report'!B:Z,25,0)</f>
        <v>24</v>
      </c>
      <c r="BC75" s="63">
        <f t="shared" si="29"/>
        <v>2640</v>
      </c>
      <c r="BF75">
        <f>VLOOKUP(L75,'Status Report'!B:CE,82,0)</f>
        <v>0</v>
      </c>
      <c r="BG75">
        <f>VLOOKUP(L75,'Status Report'!B:CF,83,0)</f>
        <v>0</v>
      </c>
      <c r="BH75">
        <f>VLOOKUP(L75,'Status Report'!B:CG,84,0)</f>
        <v>0</v>
      </c>
      <c r="BI75" t="s">
        <v>805</v>
      </c>
      <c r="BJ75" t="s">
        <v>795</v>
      </c>
      <c r="BM75" s="67">
        <f t="shared" si="30"/>
        <v>816</v>
      </c>
    </row>
    <row r="76" spans="1:65" x14ac:dyDescent="0.25">
      <c r="A76" s="68" t="str">
        <f>VLOOKUP(L76,'Status Report'!B:CB,79,0)</f>
        <v>Heineken UCL</v>
      </c>
      <c r="C76">
        <v>26020995</v>
      </c>
      <c r="D76">
        <v>3011374</v>
      </c>
      <c r="E76" t="s">
        <v>807</v>
      </c>
      <c r="F76" t="s">
        <v>808</v>
      </c>
      <c r="G76" t="str">
        <f>VLOOKUP(D76,'[2]sold to'!$A:$H,8,0)</f>
        <v>Dubai</v>
      </c>
      <c r="H76" t="str">
        <f>VLOOKUP(D76,'[2]sold to'!$A:$I,9,0)</f>
        <v>AMEE</v>
      </c>
      <c r="K76">
        <v>10</v>
      </c>
      <c r="L76">
        <v>88026505</v>
      </c>
      <c r="M76" t="s">
        <v>329</v>
      </c>
      <c r="N76">
        <v>300</v>
      </c>
      <c r="P76" t="str">
        <f>VLOOKUP(L76,'Status Report'!B:AA,26,0)</f>
        <v>China</v>
      </c>
      <c r="Q76" t="str">
        <f>VLOOKUP(L76,'Status Report'!B:AB,27,0)</f>
        <v>Premiums</v>
      </c>
      <c r="R76">
        <f>VLOOKUP(L76,'Status Report'!B:X,23,0)</f>
        <v>500</v>
      </c>
      <c r="S76" t="str">
        <f>VLOOKUP(L76,'Status Report'!B:T,19,0)</f>
        <v>Promocean The Netherlands BV</v>
      </c>
      <c r="T76" s="62">
        <f>VLOOKUP(L76,'Status Report'!B:E,4,0)</f>
        <v>3</v>
      </c>
      <c r="U76" s="19">
        <f>_xlfn.IFS(AI76="Den Bosch",VLOOKUP(L76,'Status Report'!B:AM,35,0),AI76="Yantian",VLOOKUP(L76,'Status Report'!B:AM,36,0),AI76="",IF(H76="Asia Pacific",VLOOKUP(L76,'Status Report'!B:AM,36,0),VLOOKUP(L76,'Status Report'!B:AM,35,0)),AI76="Direct shipment",IF(H76="Asia Pacific",VLOOKUP(L76,'Status Report'!B:AM,36,0),VLOOKUP(L76,'Status Report'!B:AM,35,0)))</f>
        <v>64.900000000000006</v>
      </c>
      <c r="V76" s="20">
        <f t="shared" si="16"/>
        <v>19470</v>
      </c>
      <c r="W76" s="19">
        <f>_xlfn.IFS(AI76="Den Bosch",VLOOKUP(L76,'Status Report'!B:AM,37,0),AI76="Yantian",VLOOKUP(L76,'Status Report'!B:AM,38,0),AI76="",IF(H76="Asia Pacific",VLOOKUP(L76,'Status Report'!B:AM,38,0),VLOOKUP(L76,'Status Report'!B:AM,37,0)),AI76="Direct shipment",IF(H76="Asia Pacific",VLOOKUP(L76,'Status Report'!B:AM,38,0),VLOOKUP(L76,'Status Report'!B:AM,37,0)))</f>
        <v>60.300000000000004</v>
      </c>
      <c r="X76" s="20">
        <f t="shared" si="17"/>
        <v>18090</v>
      </c>
      <c r="Y76" s="20">
        <f>_xlfn.IFS(AI76="Den Bosch",VLOOKUP(L76,'Status Report'!B:AO,39,0),AI76="Yantian",VLOOKUP(L76,'Status Report'!B:AO,40,0),AI76="",IF(H76="Asia Pacific",VLOOKUP(L76,'Status Report'!B:AO,40,0),VLOOKUP(L76,'Status Report'!B:AO,39,0)),AI76="Direct shipment",IF(H76="Asia Pacific",VLOOKUP(L76,'Status Report'!B:AO,40,0),VLOOKUP(L76,'Status Report'!B:AO,39,0)))</f>
        <v>0</v>
      </c>
      <c r="Z76" s="20">
        <f t="shared" si="18"/>
        <v>0</v>
      </c>
      <c r="AA76" s="20">
        <f t="shared" si="19"/>
        <v>18090</v>
      </c>
      <c r="AB76" s="21">
        <f>_xlfn.IFS(AI76="Den Bosch",VLOOKUP(L76,'Status Report'!B:AM,33,0),AI76="Yantian",VLOOKUP(L76,'Status Report'!B:AM,34,0),AI76="",IF(H76="Asia Pacific",VLOOKUP(L76,'Status Report'!B:AM,34,0),VLOOKUP(L76,'Status Report'!B:AM,33,0)),AI76="Direct shipment",IF(H76="Asia Pacific",VLOOKUP(L76,'Status Report'!B:AM,34,0),VLOOKUP(L76,'Status Report'!B:AM,33,0)))</f>
        <v>52.189200000000007</v>
      </c>
      <c r="AC76" s="21">
        <f>VLOOKUP(L76,'Status Report'!B:CE,82,0)</f>
        <v>0</v>
      </c>
      <c r="AD76" s="21">
        <f t="shared" si="20"/>
        <v>52.189200000000007</v>
      </c>
      <c r="AE76" s="63">
        <f>VLOOKUP(L76,'Status Report'!B:W,20,0)</f>
        <v>68</v>
      </c>
      <c r="AF76" s="63">
        <f>VLOOKUP(L76,'Status Report'!B:W,21,0)</f>
        <v>19</v>
      </c>
      <c r="AG76" s="63">
        <f>VLOOKUP(L76,'Status Report'!B:W,22,0)</f>
        <v>19</v>
      </c>
      <c r="AH76" s="22">
        <f t="shared" si="21"/>
        <v>7.3643999999999998</v>
      </c>
      <c r="AI76" t="s">
        <v>990</v>
      </c>
      <c r="AK76" s="63">
        <f>IFERROR(VLOOKUP(G76,ASEAN!A:A,1,0),0)</f>
        <v>0</v>
      </c>
      <c r="AL76" s="63">
        <f>IFERROR(VLOOKUP(D76,'[3]customer specs'!$B$1:$D$65536,3,0),0)</f>
        <v>0</v>
      </c>
      <c r="AM76" s="64">
        <f t="shared" si="22"/>
        <v>1380</v>
      </c>
      <c r="AN76" s="64">
        <f t="shared" si="23"/>
        <v>0</v>
      </c>
      <c r="AO76" s="63"/>
      <c r="AP76" s="63"/>
      <c r="AQ76" s="63" t="str">
        <f t="shared" si="24"/>
        <v>no</v>
      </c>
      <c r="AR76" s="20">
        <f t="shared" si="25"/>
        <v>15656.760000000002</v>
      </c>
      <c r="AS76" s="63"/>
      <c r="AT76" s="23">
        <f t="shared" si="26"/>
        <v>0.12</v>
      </c>
      <c r="AU76" s="65">
        <f t="shared" si="27"/>
        <v>59.305909090909097</v>
      </c>
      <c r="AV76" s="65"/>
      <c r="AW76" s="65">
        <f t="shared" si="28"/>
        <v>17791.772727272728</v>
      </c>
      <c r="AX76" s="65"/>
      <c r="AY76" s="63">
        <f>VLOOKUP(L76,'Status Report'!B:CF,81,0)</f>
        <v>0</v>
      </c>
      <c r="AZ76" s="63" t="str">
        <f>VLOOKUP(L76,'Status Report'!B:S,18,0)</f>
        <v>Ellina Smirnova</v>
      </c>
      <c r="BB76" s="63">
        <f>VLOOKUP(L76,'Status Report'!B:Z,25,0)</f>
        <v>10</v>
      </c>
      <c r="BC76" s="63">
        <f t="shared" si="29"/>
        <v>3000</v>
      </c>
      <c r="BF76">
        <f>VLOOKUP(L76,'Status Report'!B:CE,82,0)</f>
        <v>0</v>
      </c>
      <c r="BG76">
        <f>VLOOKUP(L76,'Status Report'!B:CF,83,0)</f>
        <v>0</v>
      </c>
      <c r="BH76">
        <f>VLOOKUP(L76,'Status Report'!B:CG,84,0)</f>
        <v>0</v>
      </c>
      <c r="BI76" t="s">
        <v>805</v>
      </c>
      <c r="BJ76" t="s">
        <v>795</v>
      </c>
      <c r="BM76" s="67">
        <f t="shared" si="30"/>
        <v>4834</v>
      </c>
    </row>
    <row r="77" spans="1:65" x14ac:dyDescent="0.25">
      <c r="A77" s="68" t="str">
        <f>VLOOKUP(L77,'Status Report'!B:CB,79,0)</f>
        <v>Heineken UCL</v>
      </c>
      <c r="C77">
        <v>26020995</v>
      </c>
      <c r="D77">
        <v>3011374</v>
      </c>
      <c r="E77" t="s">
        <v>807</v>
      </c>
      <c r="F77" t="s">
        <v>808</v>
      </c>
      <c r="G77" t="str">
        <f>VLOOKUP(D77,'[2]sold to'!$A:$H,8,0)</f>
        <v>Dubai</v>
      </c>
      <c r="H77" t="str">
        <f>VLOOKUP(D77,'[2]sold to'!$A:$I,9,0)</f>
        <v>AMEE</v>
      </c>
      <c r="K77">
        <v>20</v>
      </c>
      <c r="L77">
        <v>88026949</v>
      </c>
      <c r="M77" t="s">
        <v>148</v>
      </c>
      <c r="N77" s="86">
        <v>1000</v>
      </c>
      <c r="P77" t="str">
        <f>VLOOKUP(L77,'Status Report'!B:AA,26,0)</f>
        <v>Turkey</v>
      </c>
      <c r="Q77" t="str">
        <f>VLOOKUP(L77,'Status Report'!B:AB,27,0)</f>
        <v>Glassware</v>
      </c>
      <c r="R77">
        <f>VLOOKUP(L77,'Status Report'!B:X,23,0)</f>
        <v>6700</v>
      </c>
      <c r="S77" t="str">
        <f>VLOOKUP(L77,'Status Report'!B:T,19,0)</f>
        <v>Sisecam (Pasabahçe)</v>
      </c>
      <c r="T77" s="62">
        <f>VLOOKUP(L77,'Status Report'!B:E,4,0)</f>
        <v>3</v>
      </c>
      <c r="U77" s="19">
        <f>_xlfn.IFS(AI77="Den Bosch",VLOOKUP(L77,'Status Report'!B:AM,35,0),AI77="Yantian",VLOOKUP(L77,'Status Report'!B:AM,36,0),AI77="",IF(H77="Asia Pacific",VLOOKUP(L77,'Status Report'!B:AM,36,0),VLOOKUP(L77,'Status Report'!B:AM,35,0)),AI77="Direct shipment",IF(H77="Asia Pacific",VLOOKUP(L77,'Status Report'!B:AM,36,0),VLOOKUP(L77,'Status Report'!B:AM,35,0)))</f>
        <v>22.799999999999997</v>
      </c>
      <c r="V77" s="20">
        <f t="shared" si="16"/>
        <v>22799.999999999996</v>
      </c>
      <c r="W77" s="19">
        <f>_xlfn.IFS(AI77="Den Bosch",VLOOKUP(L77,'Status Report'!B:AM,37,0),AI77="Yantian",VLOOKUP(L77,'Status Report'!B:AM,38,0),AI77="",IF(H77="Asia Pacific",VLOOKUP(L77,'Status Report'!B:AM,38,0),VLOOKUP(L77,'Status Report'!B:AM,37,0)),AI77="Direct shipment",IF(H77="Asia Pacific",VLOOKUP(L77,'Status Report'!B:AM,38,0),VLOOKUP(L77,'Status Report'!B:AM,37,0)))</f>
        <v>22.799999999999997</v>
      </c>
      <c r="X77" s="20">
        <f t="shared" si="17"/>
        <v>22799.999999999996</v>
      </c>
      <c r="Y77" s="20">
        <f>_xlfn.IFS(AI77="Den Bosch",VLOOKUP(L77,'Status Report'!B:AO,39,0),AI77="Yantian",VLOOKUP(L77,'Status Report'!B:AO,40,0),AI77="",IF(H77="Asia Pacific",VLOOKUP(L77,'Status Report'!B:AO,40,0),VLOOKUP(L77,'Status Report'!B:AO,39,0)),AI77="Direct shipment",IF(H77="Asia Pacific",VLOOKUP(L77,'Status Report'!B:AO,40,0),VLOOKUP(L77,'Status Report'!B:AO,39,0)))</f>
        <v>0</v>
      </c>
      <c r="Z77" s="20">
        <f t="shared" si="18"/>
        <v>0</v>
      </c>
      <c r="AA77" s="20">
        <f t="shared" si="19"/>
        <v>22799.999999999996</v>
      </c>
      <c r="AB77" s="21">
        <f>_xlfn.IFS(AI77="Den Bosch",VLOOKUP(L77,'Status Report'!B:AM,33,0),AI77="Yantian",VLOOKUP(L77,'Status Report'!B:AM,34,0),AI77="",IF(H77="Asia Pacific",VLOOKUP(L77,'Status Report'!B:AM,34,0),VLOOKUP(L77,'Status Report'!B:AM,33,0)),AI77="Direct shipment",IF(H77="Asia Pacific",VLOOKUP(L77,'Status Report'!B:AM,34,0),VLOOKUP(L77,'Status Report'!B:AM,33,0)))</f>
        <v>20.16</v>
      </c>
      <c r="AC77" s="21">
        <f>VLOOKUP(L77,'Status Report'!B:CE,82,0)</f>
        <v>0</v>
      </c>
      <c r="AD77" s="21">
        <f t="shared" si="20"/>
        <v>20.16</v>
      </c>
      <c r="AE77" s="63">
        <f>VLOOKUP(L77,'Status Report'!B:W,20,0)</f>
        <v>55.9</v>
      </c>
      <c r="AF77" s="63">
        <f>VLOOKUP(L77,'Status Report'!B:W,21,0)</f>
        <v>21.9</v>
      </c>
      <c r="AG77" s="63">
        <f>VLOOKUP(L77,'Status Report'!B:W,22,0)</f>
        <v>21.2</v>
      </c>
      <c r="AH77" s="22">
        <f t="shared" si="21"/>
        <v>25.953251999999996</v>
      </c>
      <c r="AI77" t="s">
        <v>990</v>
      </c>
      <c r="AK77" s="63">
        <f>IFERROR(VLOOKUP(G77,ASEAN!A:A,1,0),0)</f>
        <v>0</v>
      </c>
      <c r="AL77" s="63">
        <f>IFERROR(VLOOKUP(D77,'[3]customer specs'!$B$1:$D$65536,3,0),0)</f>
        <v>0</v>
      </c>
      <c r="AM77" s="64">
        <f t="shared" si="22"/>
        <v>0</v>
      </c>
      <c r="AN77" s="64">
        <f t="shared" si="23"/>
        <v>0</v>
      </c>
      <c r="AO77" s="63"/>
      <c r="AP77" s="63"/>
      <c r="AQ77" s="63" t="str">
        <f t="shared" si="24"/>
        <v>no</v>
      </c>
      <c r="AR77" s="20">
        <f t="shared" si="25"/>
        <v>20160</v>
      </c>
      <c r="AS77" s="63"/>
      <c r="AT77" s="23">
        <f t="shared" si="26"/>
        <v>0.12</v>
      </c>
      <c r="AU77" s="65">
        <f t="shared" si="27"/>
        <v>22.90909090909091</v>
      </c>
      <c r="AV77" s="65"/>
      <c r="AW77" s="65">
        <f t="shared" si="28"/>
        <v>22909.090909090912</v>
      </c>
      <c r="AX77" s="65"/>
      <c r="AY77" s="63">
        <f>VLOOKUP(L77,'Status Report'!B:CF,81,0)</f>
        <v>0</v>
      </c>
      <c r="AZ77" s="63" t="str">
        <f>VLOOKUP(L77,'Status Report'!B:S,18,0)</f>
        <v>Ludmilla Zarybnicka</v>
      </c>
      <c r="BB77" s="63">
        <f>VLOOKUP(L77,'Status Report'!B:Z,25,0)</f>
        <v>24</v>
      </c>
      <c r="BC77" s="63">
        <f t="shared" si="29"/>
        <v>24000</v>
      </c>
      <c r="BF77">
        <f>VLOOKUP(L77,'Status Report'!B:CE,82,0)</f>
        <v>0</v>
      </c>
      <c r="BG77">
        <f>VLOOKUP(L77,'Status Report'!B:CF,83,0)</f>
        <v>0</v>
      </c>
      <c r="BH77">
        <f>VLOOKUP(L77,'Status Report'!B:CG,84,0)</f>
        <v>0</v>
      </c>
      <c r="BI77" t="s">
        <v>805</v>
      </c>
      <c r="BJ77" t="s">
        <v>795</v>
      </c>
      <c r="BM77" s="67">
        <f t="shared" si="30"/>
        <v>3007</v>
      </c>
    </row>
    <row r="78" spans="1:65" x14ac:dyDescent="0.25">
      <c r="A78" s="68" t="str">
        <f>VLOOKUP(L78,'Status Report'!B:CB,79,0)</f>
        <v>Heineken UCL</v>
      </c>
      <c r="C78">
        <v>26020995</v>
      </c>
      <c r="D78">
        <v>3011374</v>
      </c>
      <c r="E78" t="s">
        <v>807</v>
      </c>
      <c r="F78" t="s">
        <v>808</v>
      </c>
      <c r="G78" t="str">
        <f>VLOOKUP(D78,'[2]sold to'!$A:$H,8,0)</f>
        <v>Dubai</v>
      </c>
      <c r="H78" t="str">
        <f>VLOOKUP(D78,'[2]sold to'!$A:$I,9,0)</f>
        <v>AMEE</v>
      </c>
      <c r="K78">
        <v>30</v>
      </c>
      <c r="L78">
        <v>88026543</v>
      </c>
      <c r="M78" t="s">
        <v>358</v>
      </c>
      <c r="N78">
        <v>200</v>
      </c>
      <c r="P78" t="str">
        <f>VLOOKUP(L78,'Status Report'!B:AA,26,0)</f>
        <v>China</v>
      </c>
      <c r="Q78" t="str">
        <f>VLOOKUP(L78,'Status Report'!B:AB,27,0)</f>
        <v>Premiums</v>
      </c>
      <c r="R78">
        <f>VLOOKUP(L78,'Status Report'!B:X,23,0)</f>
        <v>100</v>
      </c>
      <c r="S78" t="str">
        <f>VLOOKUP(L78,'Status Report'!B:T,19,0)</f>
        <v>Promocean The Netherlands BV</v>
      </c>
      <c r="T78" s="62">
        <f>VLOOKUP(L78,'Status Report'!B:E,4,0)</f>
        <v>3</v>
      </c>
      <c r="U78" s="19">
        <f>_xlfn.IFS(AI78="Den Bosch",VLOOKUP(L78,'Status Report'!B:AM,35,0),AI78="Yantian",VLOOKUP(L78,'Status Report'!B:AM,36,0),AI78="",IF(H78="Asia Pacific",VLOOKUP(L78,'Status Report'!B:AM,36,0),VLOOKUP(L78,'Status Report'!B:AM,35,0)),AI78="Direct shipment",IF(H78="Asia Pacific",VLOOKUP(L78,'Status Report'!B:AM,36,0),VLOOKUP(L78,'Status Report'!B:AM,35,0)))</f>
        <v>53.5</v>
      </c>
      <c r="V78" s="20">
        <f t="shared" si="16"/>
        <v>10700</v>
      </c>
      <c r="W78" s="19">
        <f>_xlfn.IFS(AI78="Den Bosch",VLOOKUP(L78,'Status Report'!B:AM,37,0),AI78="Yantian",VLOOKUP(L78,'Status Report'!B:AM,38,0),AI78="",IF(H78="Asia Pacific",VLOOKUP(L78,'Status Report'!B:AM,38,0),VLOOKUP(L78,'Status Report'!B:AM,37,0)),AI78="Direct shipment",IF(H78="Asia Pacific",VLOOKUP(L78,'Status Report'!B:AM,38,0),VLOOKUP(L78,'Status Report'!B:AM,37,0)))</f>
        <v>49.75</v>
      </c>
      <c r="X78" s="20">
        <f t="shared" si="17"/>
        <v>9950</v>
      </c>
      <c r="Y78" s="20">
        <f>_xlfn.IFS(AI78="Den Bosch",VLOOKUP(L78,'Status Report'!B:AO,39,0),AI78="Yantian",VLOOKUP(L78,'Status Report'!B:AO,40,0),AI78="",IF(H78="Asia Pacific",VLOOKUP(L78,'Status Report'!B:AO,40,0),VLOOKUP(L78,'Status Report'!B:AO,39,0)),AI78="Direct shipment",IF(H78="Asia Pacific",VLOOKUP(L78,'Status Report'!B:AO,40,0),VLOOKUP(L78,'Status Report'!B:AO,39,0)))</f>
        <v>0</v>
      </c>
      <c r="Z78" s="20">
        <f t="shared" si="18"/>
        <v>0</v>
      </c>
      <c r="AA78" s="20">
        <f t="shared" si="19"/>
        <v>9950</v>
      </c>
      <c r="AB78" s="21">
        <f>_xlfn.IFS(AI78="Den Bosch",VLOOKUP(L78,'Status Report'!B:AM,33,0),AI78="Yantian",VLOOKUP(L78,'Status Report'!B:AM,34,0),AI78="",IF(H78="Asia Pacific",VLOOKUP(L78,'Status Report'!B:AM,34,0),VLOOKUP(L78,'Status Report'!B:AM,33,0)),AI78="Direct shipment",IF(H78="Asia Pacific",VLOOKUP(L78,'Status Report'!B:AM,34,0),VLOOKUP(L78,'Status Report'!B:AM,33,0)))</f>
        <v>43.103400000000008</v>
      </c>
      <c r="AC78" s="21">
        <f>VLOOKUP(L78,'Status Report'!B:CE,82,0)</f>
        <v>0</v>
      </c>
      <c r="AD78" s="21">
        <f t="shared" si="20"/>
        <v>43.103400000000008</v>
      </c>
      <c r="AE78" s="63">
        <f>VLOOKUP(L78,'Status Report'!B:W,20,0)</f>
        <v>24</v>
      </c>
      <c r="AF78" s="63">
        <f>VLOOKUP(L78,'Status Report'!B:W,21,0)</f>
        <v>15</v>
      </c>
      <c r="AG78" s="63">
        <f>VLOOKUP(L78,'Status Report'!B:W,22,0)</f>
        <v>5</v>
      </c>
      <c r="AH78" s="22">
        <f t="shared" si="21"/>
        <v>0.36</v>
      </c>
      <c r="AI78" t="s">
        <v>990</v>
      </c>
      <c r="AK78" s="63">
        <f>IFERROR(VLOOKUP(G78,ASEAN!A:A,1,0),0)</f>
        <v>0</v>
      </c>
      <c r="AL78" s="63">
        <f>IFERROR(VLOOKUP(D78,'[3]customer specs'!$B$1:$D$65536,3,0),0)</f>
        <v>0</v>
      </c>
      <c r="AM78" s="64">
        <f t="shared" si="22"/>
        <v>750</v>
      </c>
      <c r="AN78" s="64">
        <f t="shared" si="23"/>
        <v>0</v>
      </c>
      <c r="AO78" s="63"/>
      <c r="AP78" s="63"/>
      <c r="AQ78" s="63" t="str">
        <f t="shared" si="24"/>
        <v>yes</v>
      </c>
      <c r="AR78" s="20">
        <f t="shared" si="25"/>
        <v>8620.6800000000021</v>
      </c>
      <c r="AS78" s="63"/>
      <c r="AT78" s="23">
        <f t="shared" si="26"/>
        <v>0.12</v>
      </c>
      <c r="AU78" s="65">
        <f t="shared" si="27"/>
        <v>48.981136363636374</v>
      </c>
      <c r="AV78" s="65"/>
      <c r="AW78" s="65">
        <f t="shared" si="28"/>
        <v>9796.2272727272739</v>
      </c>
      <c r="AX78" s="65"/>
      <c r="AY78" s="63">
        <f>VLOOKUP(L78,'Status Report'!B:CF,81,0)</f>
        <v>0</v>
      </c>
      <c r="AZ78" s="63" t="str">
        <f>VLOOKUP(L78,'Status Report'!B:S,18,0)</f>
        <v>Ellina Smirnova</v>
      </c>
      <c r="BB78" s="63">
        <f>VLOOKUP(L78,'Status Report'!B:Z,25,0)</f>
        <v>25</v>
      </c>
      <c r="BC78" s="63">
        <f t="shared" si="29"/>
        <v>5000</v>
      </c>
      <c r="BF78">
        <f>VLOOKUP(L78,'Status Report'!B:CE,82,0)</f>
        <v>0</v>
      </c>
      <c r="BG78">
        <f>VLOOKUP(L78,'Status Report'!B:CF,83,0)</f>
        <v>0</v>
      </c>
      <c r="BH78">
        <f>VLOOKUP(L78,'Status Report'!B:CG,84,0)</f>
        <v>0</v>
      </c>
      <c r="BI78" t="s">
        <v>805</v>
      </c>
      <c r="BJ78" t="s">
        <v>795</v>
      </c>
      <c r="BM78" s="67">
        <f t="shared" si="30"/>
        <v>612</v>
      </c>
    </row>
    <row r="79" spans="1:65" x14ac:dyDescent="0.25">
      <c r="A79" s="68" t="str">
        <f>VLOOKUP(L79,'Status Report'!B:CB,79,0)</f>
        <v>Heineken UCL</v>
      </c>
      <c r="C79">
        <v>26020995</v>
      </c>
      <c r="D79">
        <v>3011374</v>
      </c>
      <c r="E79" t="s">
        <v>807</v>
      </c>
      <c r="F79" t="s">
        <v>808</v>
      </c>
      <c r="G79" t="str">
        <f>VLOOKUP(D79,'[2]sold to'!$A:$H,8,0)</f>
        <v>Dubai</v>
      </c>
      <c r="H79" t="str">
        <f>VLOOKUP(D79,'[2]sold to'!$A:$I,9,0)</f>
        <v>AMEE</v>
      </c>
      <c r="K79">
        <v>40</v>
      </c>
      <c r="L79">
        <v>88026487</v>
      </c>
      <c r="M79" t="s">
        <v>314</v>
      </c>
      <c r="N79">
        <v>150</v>
      </c>
      <c r="P79" t="str">
        <f>VLOOKUP(L79,'Status Report'!B:AA,26,0)</f>
        <v>China</v>
      </c>
      <c r="Q79" t="str">
        <f>VLOOKUP(L79,'Status Report'!B:AB,27,0)</f>
        <v>Premiums</v>
      </c>
      <c r="R79">
        <f>VLOOKUP(L79,'Status Report'!B:X,23,0)</f>
        <v>100</v>
      </c>
      <c r="S79" t="str">
        <f>VLOOKUP(L79,'Status Report'!B:T,19,0)</f>
        <v>Promocean The Netherlands BV</v>
      </c>
      <c r="T79" s="62">
        <f>VLOOKUP(L79,'Status Report'!B:E,4,0)</f>
        <v>3</v>
      </c>
      <c r="U79" s="19">
        <f>_xlfn.IFS(AI79="Den Bosch",VLOOKUP(L79,'Status Report'!B:AM,35,0),AI79="Yantian",VLOOKUP(L79,'Status Report'!B:AM,36,0),AI79="",IF(H79="Asia Pacific",VLOOKUP(L79,'Status Report'!B:AM,36,0),VLOOKUP(L79,'Status Report'!B:AM,35,0)),AI79="Direct shipment",IF(H79="Asia Pacific",VLOOKUP(L79,'Status Report'!B:AM,36,0),VLOOKUP(L79,'Status Report'!B:AM,35,0)))</f>
        <v>30.6</v>
      </c>
      <c r="V79" s="20">
        <f t="shared" si="16"/>
        <v>4590</v>
      </c>
      <c r="W79" s="19">
        <f>_xlfn.IFS(AI79="Den Bosch",VLOOKUP(L79,'Status Report'!B:AM,37,0),AI79="Yantian",VLOOKUP(L79,'Status Report'!B:AM,38,0),AI79="",IF(H79="Asia Pacific",VLOOKUP(L79,'Status Report'!B:AM,38,0),VLOOKUP(L79,'Status Report'!B:AM,37,0)),AI79="Direct shipment",IF(H79="Asia Pacific",VLOOKUP(L79,'Status Report'!B:AM,38,0),VLOOKUP(L79,'Status Report'!B:AM,37,0)))</f>
        <v>28.799999999999997</v>
      </c>
      <c r="X79" s="20">
        <f t="shared" si="17"/>
        <v>4320</v>
      </c>
      <c r="Y79" s="20">
        <f>_xlfn.IFS(AI79="Den Bosch",VLOOKUP(L79,'Status Report'!B:AO,39,0),AI79="Yantian",VLOOKUP(L79,'Status Report'!B:AO,40,0),AI79="",IF(H79="Asia Pacific",VLOOKUP(L79,'Status Report'!B:AO,40,0),VLOOKUP(L79,'Status Report'!B:AO,39,0)),AI79="Direct shipment",IF(H79="Asia Pacific",VLOOKUP(L79,'Status Report'!B:AO,40,0),VLOOKUP(L79,'Status Report'!B:AO,39,0)))</f>
        <v>0</v>
      </c>
      <c r="Z79" s="20">
        <f t="shared" si="18"/>
        <v>0</v>
      </c>
      <c r="AA79" s="20">
        <f t="shared" si="19"/>
        <v>4320</v>
      </c>
      <c r="AB79" s="21">
        <f>_xlfn.IFS(AI79="Den Bosch",VLOOKUP(L79,'Status Report'!B:AM,33,0),AI79="Yantian",VLOOKUP(L79,'Status Report'!B:AM,34,0),AI79="",IF(H79="Asia Pacific",VLOOKUP(L79,'Status Report'!B:AM,34,0),VLOOKUP(L79,'Status Report'!B:AM,33,0)),AI79="Direct shipment",IF(H79="Asia Pacific",VLOOKUP(L79,'Status Report'!B:AM,34,0),VLOOKUP(L79,'Status Report'!B:AM,33,0)))</f>
        <v>25.1082</v>
      </c>
      <c r="AC79" s="21">
        <f>VLOOKUP(L79,'Status Report'!B:CE,82,0)</f>
        <v>0</v>
      </c>
      <c r="AD79" s="21">
        <f t="shared" si="20"/>
        <v>25.1082</v>
      </c>
      <c r="AE79" s="63">
        <f>VLOOKUP(L79,'Status Report'!B:W,20,0)</f>
        <v>47</v>
      </c>
      <c r="AF79" s="63">
        <f>VLOOKUP(L79,'Status Report'!B:W,21,0)</f>
        <v>46</v>
      </c>
      <c r="AG79" s="63">
        <f>VLOOKUP(L79,'Status Report'!B:W,22,0)</f>
        <v>2</v>
      </c>
      <c r="AH79" s="22">
        <f t="shared" si="21"/>
        <v>0.64859999999999995</v>
      </c>
      <c r="AI79" t="s">
        <v>990</v>
      </c>
      <c r="AK79" s="63">
        <f>IFERROR(VLOOKUP(G79,ASEAN!A:A,1,0),0)</f>
        <v>0</v>
      </c>
      <c r="AL79" s="63">
        <f>IFERROR(VLOOKUP(D79,'[3]customer specs'!$B$1:$D$65536,3,0),0)</f>
        <v>0</v>
      </c>
      <c r="AM79" s="64">
        <f t="shared" si="22"/>
        <v>270</v>
      </c>
      <c r="AN79" s="64">
        <f t="shared" si="23"/>
        <v>0</v>
      </c>
      <c r="AO79" s="63"/>
      <c r="AP79" s="63"/>
      <c r="AQ79" s="63" t="str">
        <f t="shared" si="24"/>
        <v>yes</v>
      </c>
      <c r="AR79" s="20">
        <f t="shared" si="25"/>
        <v>3766.23</v>
      </c>
      <c r="AS79" s="63"/>
      <c r="AT79" s="23">
        <f t="shared" si="26"/>
        <v>0.12</v>
      </c>
      <c r="AU79" s="65">
        <f t="shared" si="27"/>
        <v>28.532045454545454</v>
      </c>
      <c r="AV79" s="65"/>
      <c r="AW79" s="65">
        <f t="shared" si="28"/>
        <v>4279.806818181818</v>
      </c>
      <c r="AX79" s="65"/>
      <c r="AY79" s="63">
        <f>VLOOKUP(L79,'Status Report'!B:CF,81,0)</f>
        <v>0</v>
      </c>
      <c r="AZ79" s="63" t="str">
        <f>VLOOKUP(L79,'Status Report'!B:S,18,0)</f>
        <v>Ellina Smirnova</v>
      </c>
      <c r="BB79" s="63">
        <f>VLOOKUP(L79,'Status Report'!B:Z,25,0)</f>
        <v>10</v>
      </c>
      <c r="BC79" s="63">
        <f t="shared" si="29"/>
        <v>1500</v>
      </c>
      <c r="BF79">
        <f>VLOOKUP(L79,'Status Report'!B:CE,82,0)</f>
        <v>0</v>
      </c>
      <c r="BG79">
        <f>VLOOKUP(L79,'Status Report'!B:CF,83,0)</f>
        <v>0</v>
      </c>
      <c r="BH79">
        <f>VLOOKUP(L79,'Status Report'!B:CG,84,0)</f>
        <v>0</v>
      </c>
      <c r="BI79" t="s">
        <v>805</v>
      </c>
      <c r="BJ79" t="s">
        <v>795</v>
      </c>
      <c r="BM79" s="67">
        <f t="shared" si="30"/>
        <v>1295</v>
      </c>
    </row>
    <row r="80" spans="1:65" x14ac:dyDescent="0.25">
      <c r="A80" s="68" t="str">
        <f>VLOOKUP(L80,'Status Report'!B:CB,79,0)</f>
        <v>Heineken UCL</v>
      </c>
      <c r="C80">
        <v>26020995</v>
      </c>
      <c r="D80">
        <v>3011374</v>
      </c>
      <c r="E80" t="s">
        <v>807</v>
      </c>
      <c r="F80" t="s">
        <v>808</v>
      </c>
      <c r="G80" t="str">
        <f>VLOOKUP(D80,'[2]sold to'!$A:$H,8,0)</f>
        <v>Dubai</v>
      </c>
      <c r="H80" t="str">
        <f>VLOOKUP(D80,'[2]sold to'!$A:$I,9,0)</f>
        <v>AMEE</v>
      </c>
      <c r="K80">
        <v>50</v>
      </c>
      <c r="L80">
        <v>88026564</v>
      </c>
      <c r="M80" t="s">
        <v>377</v>
      </c>
      <c r="N80">
        <v>300</v>
      </c>
      <c r="P80" t="str">
        <f>VLOOKUP(L80,'Status Report'!B:AA,26,0)</f>
        <v>Germany</v>
      </c>
      <c r="Q80" t="str">
        <f>VLOOKUP(L80,'Status Report'!B:AB,27,0)</f>
        <v>Coasters (&amp; dripmat)</v>
      </c>
      <c r="R80">
        <f>VLOOKUP(L80,'Status Report'!B:X,23,0)</f>
        <v>50</v>
      </c>
      <c r="S80" t="str">
        <f>VLOOKUP(L80,'Status Report'!B:T,19,0)</f>
        <v>CC Coaster GmbH &amp; Co. KG</v>
      </c>
      <c r="T80" s="62">
        <f>VLOOKUP(L80,'Status Report'!B:E,4,0)</f>
        <v>3</v>
      </c>
      <c r="U80" s="19">
        <f>_xlfn.IFS(AI80="Den Bosch",VLOOKUP(L80,'Status Report'!B:AM,35,0),AI80="Yantian",VLOOKUP(L80,'Status Report'!B:AM,36,0),AI80="",IF(H80="Asia Pacific",VLOOKUP(L80,'Status Report'!B:AM,36,0),VLOOKUP(L80,'Status Report'!B:AM,35,0)),AI80="Direct shipment",IF(H80="Asia Pacific",VLOOKUP(L80,'Status Report'!B:AM,36,0),VLOOKUP(L80,'Status Report'!B:AM,35,0)))</f>
        <v>39.159090909090907</v>
      </c>
      <c r="V80" s="20">
        <f t="shared" si="16"/>
        <v>11747.727272727272</v>
      </c>
      <c r="W80" s="19">
        <f>_xlfn.IFS(AI80="Den Bosch",VLOOKUP(L80,'Status Report'!B:AM,37,0),AI80="Yantian",VLOOKUP(L80,'Status Report'!B:AM,38,0),AI80="",IF(H80="Asia Pacific",VLOOKUP(L80,'Status Report'!B:AM,38,0),VLOOKUP(L80,'Status Report'!B:AM,37,0)),AI80="Direct shipment",IF(H80="Asia Pacific",VLOOKUP(L80,'Status Report'!B:AM,38,0),VLOOKUP(L80,'Status Report'!B:AM,37,0)))</f>
        <v>18.704545454545457</v>
      </c>
      <c r="X80" s="20">
        <f t="shared" si="17"/>
        <v>5611.3636363636369</v>
      </c>
      <c r="Y80" s="20">
        <f>_xlfn.IFS(AI80="Den Bosch",VLOOKUP(L80,'Status Report'!B:AO,39,0),AI80="Yantian",VLOOKUP(L80,'Status Report'!B:AO,40,0),AI80="",IF(H80="Asia Pacific",VLOOKUP(L80,'Status Report'!B:AO,40,0),VLOOKUP(L80,'Status Report'!B:AO,39,0)),AI80="Direct shipment",IF(H80="Asia Pacific",VLOOKUP(L80,'Status Report'!B:AO,40,0),VLOOKUP(L80,'Status Report'!B:AO,39,0)))</f>
        <v>0</v>
      </c>
      <c r="Z80" s="20">
        <f t="shared" si="18"/>
        <v>0</v>
      </c>
      <c r="AA80" s="20">
        <f t="shared" si="19"/>
        <v>5611.3636363636369</v>
      </c>
      <c r="AB80" s="21">
        <f>_xlfn.IFS(AI80="Den Bosch",VLOOKUP(L80,'Status Report'!B:AM,33,0),AI80="Yantian",VLOOKUP(L80,'Status Report'!B:AM,34,0),AI80="",IF(H80="Asia Pacific",VLOOKUP(L80,'Status Report'!B:AM,34,0),VLOOKUP(L80,'Status Report'!B:AM,33,0)),AI80="Direct shipment",IF(H80="Asia Pacific",VLOOKUP(L80,'Status Report'!B:AM,34,0),VLOOKUP(L80,'Status Report'!B:AM,33,0)))</f>
        <v>16.46</v>
      </c>
      <c r="AC80" s="21">
        <f>VLOOKUP(L80,'Status Report'!B:CE,82,0)</f>
        <v>0</v>
      </c>
      <c r="AD80" s="21">
        <f t="shared" si="20"/>
        <v>16.46</v>
      </c>
      <c r="AE80" s="63">
        <f>VLOOKUP(L80,'Status Report'!B:W,20,0)</f>
        <v>21.4</v>
      </c>
      <c r="AF80" s="63">
        <f>VLOOKUP(L80,'Status Report'!B:W,21,0)</f>
        <v>43</v>
      </c>
      <c r="AG80" s="63">
        <f>VLOOKUP(L80,'Status Report'!B:W,22,0)</f>
        <v>14</v>
      </c>
      <c r="AH80" s="22">
        <f t="shared" si="21"/>
        <v>3.8648400000000001</v>
      </c>
      <c r="AI80" t="s">
        <v>990</v>
      </c>
      <c r="AK80" s="63">
        <f>IFERROR(VLOOKUP(G80,ASEAN!A:A,1,0),0)</f>
        <v>0</v>
      </c>
      <c r="AL80" s="63">
        <f>IFERROR(VLOOKUP(D80,'[3]customer specs'!$B$1:$D$65536,3,0),0)</f>
        <v>0</v>
      </c>
      <c r="AM80" s="64">
        <f t="shared" si="22"/>
        <v>6136.3636363636351</v>
      </c>
      <c r="AN80" s="64">
        <f t="shared" si="23"/>
        <v>0</v>
      </c>
      <c r="AO80" s="63"/>
      <c r="AP80" s="63"/>
      <c r="AQ80" s="63" t="str">
        <f t="shared" si="24"/>
        <v>yes</v>
      </c>
      <c r="AR80" s="20">
        <f t="shared" si="25"/>
        <v>4938</v>
      </c>
      <c r="AS80" s="63"/>
      <c r="AT80" s="23">
        <f t="shared" si="26"/>
        <v>0.12</v>
      </c>
      <c r="AU80" s="65">
        <f t="shared" si="27"/>
        <v>18.704545454545457</v>
      </c>
      <c r="AV80" s="65"/>
      <c r="AW80" s="65">
        <f t="shared" si="28"/>
        <v>5611.3636363636369</v>
      </c>
      <c r="AX80" s="65"/>
      <c r="AY80" s="63">
        <f>VLOOKUP(L80,'Status Report'!B:CF,81,0)</f>
        <v>0</v>
      </c>
      <c r="AZ80" s="63" t="str">
        <f>VLOOKUP(L80,'Status Report'!B:S,18,0)</f>
        <v>Ellina Smirnova</v>
      </c>
      <c r="BB80" s="63">
        <f>VLOOKUP(L80,'Status Report'!B:Z,25,0)</f>
        <v>1000</v>
      </c>
      <c r="BC80" s="63">
        <f t="shared" si="29"/>
        <v>300000</v>
      </c>
      <c r="BF80">
        <f>VLOOKUP(L80,'Status Report'!B:CE,82,0)</f>
        <v>0</v>
      </c>
      <c r="BG80">
        <f>VLOOKUP(L80,'Status Report'!B:CF,83,0)</f>
        <v>0</v>
      </c>
      <c r="BH80">
        <f>VLOOKUP(L80,'Status Report'!B:CG,84,0)</f>
        <v>0</v>
      </c>
      <c r="BI80" t="s">
        <v>805</v>
      </c>
      <c r="BJ80" t="s">
        <v>795</v>
      </c>
      <c r="BM80" s="67">
        <f t="shared" si="30"/>
        <v>414</v>
      </c>
    </row>
    <row r="81" spans="1:65" x14ac:dyDescent="0.25">
      <c r="A81" s="68" t="str">
        <f>VLOOKUP(L81,'Status Report'!B:CB,79,0)</f>
        <v>Heineken UCL</v>
      </c>
      <c r="C81">
        <v>26020995</v>
      </c>
      <c r="D81">
        <v>3011374</v>
      </c>
      <c r="E81" t="s">
        <v>807</v>
      </c>
      <c r="F81" t="s">
        <v>808</v>
      </c>
      <c r="G81" t="str">
        <f>VLOOKUP(D81,'[2]sold to'!$A:$H,8,0)</f>
        <v>Dubai</v>
      </c>
      <c r="H81" t="str">
        <f>VLOOKUP(D81,'[2]sold to'!$A:$I,9,0)</f>
        <v>AMEE</v>
      </c>
      <c r="K81">
        <v>60</v>
      </c>
      <c r="L81">
        <v>88026531</v>
      </c>
      <c r="M81" t="s">
        <v>348</v>
      </c>
      <c r="N81">
        <v>200</v>
      </c>
      <c r="P81" t="str">
        <f>VLOOKUP(L81,'Status Report'!B:AA,26,0)</f>
        <v>China</v>
      </c>
      <c r="Q81" t="str">
        <f>VLOOKUP(L81,'Status Report'!B:AB,27,0)</f>
        <v>Premiums</v>
      </c>
      <c r="R81">
        <f>VLOOKUP(L81,'Status Report'!B:X,23,0)</f>
        <v>200</v>
      </c>
      <c r="S81" t="str">
        <f>VLOOKUP(L81,'Status Report'!B:T,19,0)</f>
        <v>Promocean The Netherlands BV</v>
      </c>
      <c r="T81" s="62">
        <f>VLOOKUP(L81,'Status Report'!B:E,4,0)</f>
        <v>3</v>
      </c>
      <c r="U81" s="19">
        <f>_xlfn.IFS(AI81="Den Bosch",VLOOKUP(L81,'Status Report'!B:AM,35,0),AI81="Yantian",VLOOKUP(L81,'Status Report'!B:AM,36,0),AI81="",IF(H81="Asia Pacific",VLOOKUP(L81,'Status Report'!B:AM,36,0),VLOOKUP(L81,'Status Report'!B:AM,35,0)),AI81="Direct shipment",IF(H81="Asia Pacific",VLOOKUP(L81,'Status Report'!B:AM,36,0),VLOOKUP(L81,'Status Report'!B:AM,35,0)))</f>
        <v>18.2</v>
      </c>
      <c r="V81" s="20">
        <f t="shared" si="16"/>
        <v>3640</v>
      </c>
      <c r="W81" s="19">
        <f>_xlfn.IFS(AI81="Den Bosch",VLOOKUP(L81,'Status Report'!B:AM,37,0),AI81="Yantian",VLOOKUP(L81,'Status Report'!B:AM,38,0),AI81="",IF(H81="Asia Pacific",VLOOKUP(L81,'Status Report'!B:AM,38,0),VLOOKUP(L81,'Status Report'!B:AM,37,0)),AI81="Direct shipment",IF(H81="Asia Pacific",VLOOKUP(L81,'Status Report'!B:AM,38,0),VLOOKUP(L81,'Status Report'!B:AM,37,0)))</f>
        <v>17.649999999999999</v>
      </c>
      <c r="X81" s="20">
        <f t="shared" si="17"/>
        <v>3529.9999999999995</v>
      </c>
      <c r="Y81" s="20">
        <f>_xlfn.IFS(AI81="Den Bosch",VLOOKUP(L81,'Status Report'!B:AO,39,0),AI81="Yantian",VLOOKUP(L81,'Status Report'!B:AO,40,0),AI81="",IF(H81="Asia Pacific",VLOOKUP(L81,'Status Report'!B:AO,40,0),VLOOKUP(L81,'Status Report'!B:AO,39,0)),AI81="Direct shipment",IF(H81="Asia Pacific",VLOOKUP(L81,'Status Report'!B:AO,40,0),VLOOKUP(L81,'Status Report'!B:AO,39,0)))</f>
        <v>0</v>
      </c>
      <c r="Z81" s="20">
        <f t="shared" si="18"/>
        <v>0</v>
      </c>
      <c r="AA81" s="20">
        <f t="shared" si="19"/>
        <v>3529.9999999999995</v>
      </c>
      <c r="AB81" s="21">
        <f>_xlfn.IFS(AI81="Den Bosch",VLOOKUP(L81,'Status Report'!B:AM,33,0),AI81="Yantian",VLOOKUP(L81,'Status Report'!B:AM,34,0),AI81="",IF(H81="Asia Pacific",VLOOKUP(L81,'Status Report'!B:AM,34,0),VLOOKUP(L81,'Status Report'!B:AM,33,0)),AI81="Direct shipment",IF(H81="Asia Pacific",VLOOKUP(L81,'Status Report'!B:AM,34,0),VLOOKUP(L81,'Status Report'!B:AM,33,0)))</f>
        <v>15.420599999999999</v>
      </c>
      <c r="AC81" s="21">
        <f>VLOOKUP(L81,'Status Report'!B:CE,82,0)</f>
        <v>0</v>
      </c>
      <c r="AD81" s="21">
        <f t="shared" si="20"/>
        <v>15.420599999999999</v>
      </c>
      <c r="AE81" s="63">
        <f>VLOOKUP(L81,'Status Report'!B:W,20,0)</f>
        <v>35</v>
      </c>
      <c r="AF81" s="63">
        <f>VLOOKUP(L81,'Status Report'!B:W,21,0)</f>
        <v>22</v>
      </c>
      <c r="AG81" s="63">
        <f>VLOOKUP(L81,'Status Report'!B:W,22,0)</f>
        <v>6</v>
      </c>
      <c r="AH81" s="22">
        <f t="shared" si="21"/>
        <v>0.92400000000000004</v>
      </c>
      <c r="AI81" t="s">
        <v>990</v>
      </c>
      <c r="AK81" s="63">
        <f>IFERROR(VLOOKUP(G81,ASEAN!A:A,1,0),0)</f>
        <v>0</v>
      </c>
      <c r="AL81" s="63">
        <f>IFERROR(VLOOKUP(D81,'[3]customer specs'!$B$1:$D$65536,3,0),0)</f>
        <v>0</v>
      </c>
      <c r="AM81" s="64">
        <f t="shared" si="22"/>
        <v>110.00000000000045</v>
      </c>
      <c r="AN81" s="64">
        <f t="shared" si="23"/>
        <v>0</v>
      </c>
      <c r="AO81" s="63"/>
      <c r="AP81" s="63"/>
      <c r="AQ81" s="63" t="str">
        <f t="shared" si="24"/>
        <v>yes</v>
      </c>
      <c r="AR81" s="20">
        <f t="shared" si="25"/>
        <v>3084.12</v>
      </c>
      <c r="AS81" s="63"/>
      <c r="AT81" s="23">
        <f t="shared" si="26"/>
        <v>0.12</v>
      </c>
      <c r="AU81" s="65">
        <f t="shared" si="27"/>
        <v>17.523409090909087</v>
      </c>
      <c r="AV81" s="65"/>
      <c r="AW81" s="65">
        <f t="shared" si="28"/>
        <v>3504.6818181818176</v>
      </c>
      <c r="AX81" s="65"/>
      <c r="AY81" s="63">
        <f>VLOOKUP(L81,'Status Report'!B:CF,81,0)</f>
        <v>0</v>
      </c>
      <c r="AZ81" s="63" t="str">
        <f>VLOOKUP(L81,'Status Report'!B:S,18,0)</f>
        <v>Ellina Smirnova</v>
      </c>
      <c r="BB81" s="63">
        <f>VLOOKUP(L81,'Status Report'!B:Z,25,0)</f>
        <v>5</v>
      </c>
      <c r="BC81" s="63">
        <f t="shared" si="29"/>
        <v>1000</v>
      </c>
      <c r="BF81">
        <f>VLOOKUP(L81,'Status Report'!B:CE,82,0)</f>
        <v>0</v>
      </c>
      <c r="BG81">
        <f>VLOOKUP(L81,'Status Report'!B:CF,83,0)</f>
        <v>0</v>
      </c>
      <c r="BH81">
        <f>VLOOKUP(L81,'Status Report'!B:CG,84,0)</f>
        <v>0</v>
      </c>
      <c r="BI81" t="s">
        <v>805</v>
      </c>
      <c r="BJ81" t="s">
        <v>795</v>
      </c>
      <c r="BM81" s="67">
        <f t="shared" si="30"/>
        <v>747</v>
      </c>
    </row>
    <row r="82" spans="1:65" x14ac:dyDescent="0.25">
      <c r="A82" s="68" t="str">
        <f>VLOOKUP(L82,'Status Report'!B:CB,79,0)</f>
        <v>Heineken UCL</v>
      </c>
      <c r="C82">
        <v>26020995</v>
      </c>
      <c r="D82">
        <v>3011374</v>
      </c>
      <c r="E82" t="s">
        <v>807</v>
      </c>
      <c r="F82" t="s">
        <v>808</v>
      </c>
      <c r="G82" t="str">
        <f>VLOOKUP(D82,'[2]sold to'!$A:$H,8,0)</f>
        <v>Dubai</v>
      </c>
      <c r="H82" t="str">
        <f>VLOOKUP(D82,'[2]sold to'!$A:$I,9,0)</f>
        <v>AMEE</v>
      </c>
      <c r="K82">
        <v>70</v>
      </c>
      <c r="L82">
        <v>88026526</v>
      </c>
      <c r="M82" t="s">
        <v>809</v>
      </c>
      <c r="N82">
        <v>25</v>
      </c>
      <c r="P82" t="str">
        <f>VLOOKUP(L82,'Status Report'!B:AA,26,0)</f>
        <v>China</v>
      </c>
      <c r="Q82" t="str">
        <f>VLOOKUP(L82,'Status Report'!B:AB,27,0)</f>
        <v>Outdoor signs</v>
      </c>
      <c r="R82">
        <f>VLOOKUP(L82,'Status Report'!B:X,23,0)</f>
        <v>250</v>
      </c>
      <c r="S82" t="str">
        <f>VLOOKUP(L82,'Status Report'!B:T,19,0)</f>
        <v>Promocean The Netherlands BV</v>
      </c>
      <c r="T82" s="62">
        <f>VLOOKUP(L82,'Status Report'!B:E,4,0)</f>
        <v>1</v>
      </c>
      <c r="U82" s="19">
        <f>_xlfn.IFS(AI82="Den Bosch",VLOOKUP(L82,'Status Report'!B:AM,35,0),AI82="Yantian",VLOOKUP(L82,'Status Report'!B:AM,36,0),AI82="",IF(H82="Asia Pacific",VLOOKUP(L82,'Status Report'!B:AM,36,0),VLOOKUP(L82,'Status Report'!B:AM,35,0)),AI82="Direct shipment",IF(H82="Asia Pacific",VLOOKUP(L82,'Status Report'!B:AM,36,0),VLOOKUP(L82,'Status Report'!B:AM,35,0)))</f>
        <v>43.06</v>
      </c>
      <c r="V82" s="20">
        <f t="shared" si="16"/>
        <v>1076.5</v>
      </c>
      <c r="W82" s="19">
        <f>_xlfn.IFS(AI82="Den Bosch",VLOOKUP(L82,'Status Report'!B:AM,37,0),AI82="Yantian",VLOOKUP(L82,'Status Report'!B:AM,38,0),AI82="",IF(H82="Asia Pacific",VLOOKUP(L82,'Status Report'!B:AM,38,0),VLOOKUP(L82,'Status Report'!B:AM,37,0)),AI82="Direct shipment",IF(H82="Asia Pacific",VLOOKUP(L82,'Status Report'!B:AM,38,0),VLOOKUP(L82,'Status Report'!B:AM,37,0)))</f>
        <v>43.06</v>
      </c>
      <c r="X82" s="20">
        <f t="shared" si="17"/>
        <v>1076.5</v>
      </c>
      <c r="Y82" s="20">
        <f>_xlfn.IFS(AI82="Den Bosch",VLOOKUP(L82,'Status Report'!B:AO,39,0),AI82="Yantian",VLOOKUP(L82,'Status Report'!B:AO,40,0),AI82="",IF(H82="Asia Pacific",VLOOKUP(L82,'Status Report'!B:AO,40,0),VLOOKUP(L82,'Status Report'!B:AO,39,0)),AI82="Direct shipment",IF(H82="Asia Pacific",VLOOKUP(L82,'Status Report'!B:AO,40,0),VLOOKUP(L82,'Status Report'!B:AO,39,0)))</f>
        <v>0</v>
      </c>
      <c r="Z82" s="20">
        <f t="shared" si="18"/>
        <v>0</v>
      </c>
      <c r="AA82" s="20">
        <f t="shared" si="19"/>
        <v>1076.5</v>
      </c>
      <c r="AB82" s="21">
        <f>_xlfn.IFS(AI82="Den Bosch",VLOOKUP(L82,'Status Report'!B:AM,33,0),AI82="Yantian",VLOOKUP(L82,'Status Report'!B:AM,34,0),AI82="",IF(H82="Asia Pacific",VLOOKUP(L82,'Status Report'!B:AM,34,0),VLOOKUP(L82,'Status Report'!B:AM,33,0)),AI82="Direct shipment",IF(H82="Asia Pacific",VLOOKUP(L82,'Status Report'!B:AM,34,0),VLOOKUP(L82,'Status Report'!B:AM,33,0)))</f>
        <v>37.8887</v>
      </c>
      <c r="AC82" s="21">
        <f>VLOOKUP(L82,'Status Report'!B:CE,82,0)</f>
        <v>0</v>
      </c>
      <c r="AD82" s="21">
        <f t="shared" si="20"/>
        <v>37.8887</v>
      </c>
      <c r="AE82" s="63">
        <f>VLOOKUP(L82,'Status Report'!B:W,20,0)</f>
        <v>40</v>
      </c>
      <c r="AF82" s="63">
        <f>VLOOKUP(L82,'Status Report'!B:W,21,0)</f>
        <v>20.5</v>
      </c>
      <c r="AG82" s="63">
        <f>VLOOKUP(L82,'Status Report'!B:W,22,0)</f>
        <v>10</v>
      </c>
      <c r="AH82" s="22">
        <f t="shared" si="21"/>
        <v>0.20499999999999999</v>
      </c>
      <c r="AK82" s="63">
        <f>IFERROR(VLOOKUP(G82,ASEAN!A:A,1,0),0)</f>
        <v>0</v>
      </c>
      <c r="AL82" s="63">
        <f>IFERROR(VLOOKUP(D82,'[3]customer specs'!$B$1:$D$65536,3,0),0)</f>
        <v>0</v>
      </c>
      <c r="AM82" s="64">
        <f t="shared" si="22"/>
        <v>0</v>
      </c>
      <c r="AN82" s="64">
        <f t="shared" si="23"/>
        <v>0</v>
      </c>
      <c r="AO82" s="63"/>
      <c r="AP82" s="63"/>
      <c r="AQ82" s="63" t="str">
        <f t="shared" si="24"/>
        <v>no</v>
      </c>
      <c r="AR82" s="20">
        <f t="shared" si="25"/>
        <v>947.21749999999997</v>
      </c>
      <c r="AS82" s="63"/>
      <c r="AT82" s="23">
        <f t="shared" si="26"/>
        <v>0.12</v>
      </c>
      <c r="AU82" s="65">
        <f t="shared" si="27"/>
        <v>43.055340909090908</v>
      </c>
      <c r="AV82" s="65"/>
      <c r="AW82" s="65">
        <f t="shared" si="28"/>
        <v>1076.3835227272727</v>
      </c>
      <c r="AX82" s="65"/>
      <c r="AY82" s="63">
        <f>VLOOKUP(L82,'Status Report'!B:CF,81,0)</f>
        <v>0</v>
      </c>
      <c r="AZ82" s="63" t="str">
        <f>VLOOKUP(L82,'Status Report'!B:S,18,0)</f>
        <v>Ludmilla Zarybnicka</v>
      </c>
      <c r="BB82" s="63">
        <f>VLOOKUP(L82,'Status Report'!B:Z,25,0)</f>
        <v>1</v>
      </c>
      <c r="BC82" s="63">
        <f t="shared" si="29"/>
        <v>25</v>
      </c>
      <c r="BF82">
        <f>VLOOKUP(L82,'Status Report'!B:CE,82,0)</f>
        <v>0</v>
      </c>
      <c r="BG82">
        <f>VLOOKUP(L82,'Status Report'!B:CF,83,0)</f>
        <v>0</v>
      </c>
      <c r="BH82">
        <f>VLOOKUP(L82,'Status Report'!B:CG,84,0)</f>
        <v>0</v>
      </c>
      <c r="BI82" t="s">
        <v>805</v>
      </c>
      <c r="BJ82" t="s">
        <v>795</v>
      </c>
      <c r="BM82" s="67">
        <f t="shared" si="30"/>
        <v>104</v>
      </c>
    </row>
    <row r="83" spans="1:65" x14ac:dyDescent="0.25">
      <c r="A83" s="68" t="str">
        <f>VLOOKUP(L83,'Status Report'!B:CB,79,0)</f>
        <v>Heineken UCL</v>
      </c>
      <c r="C83">
        <v>26020996</v>
      </c>
      <c r="D83">
        <v>3097160</v>
      </c>
      <c r="E83" t="s">
        <v>803</v>
      </c>
      <c r="F83" t="s">
        <v>802</v>
      </c>
      <c r="G83" t="str">
        <f>VLOOKUP(D83,'[2]sold to'!$A:$H,8,0)</f>
        <v>Netherlands</v>
      </c>
      <c r="H83" t="str">
        <f>VLOOKUP(D83,'[2]sold to'!$A:$I,9,0)</f>
        <v>AMEE</v>
      </c>
      <c r="K83">
        <v>10</v>
      </c>
      <c r="L83">
        <v>88026493</v>
      </c>
      <c r="M83" t="s">
        <v>804</v>
      </c>
      <c r="N83">
        <v>6</v>
      </c>
      <c r="P83" t="str">
        <f>VLOOKUP(L83,'Status Report'!B:AA,26,0)</f>
        <v>China</v>
      </c>
      <c r="Q83" t="str">
        <f>VLOOKUP(L83,'Status Report'!B:AB,27,0)</f>
        <v>Bar support</v>
      </c>
      <c r="R83">
        <f>VLOOKUP(L83,'Status Report'!B:X,23,0)</f>
        <v>167</v>
      </c>
      <c r="S83" t="str">
        <f>VLOOKUP(L83,'Status Report'!B:T,19,0)</f>
        <v>Promocean The Netherlands BV</v>
      </c>
      <c r="T83" s="62">
        <f>VLOOKUP(L83,'Status Report'!B:E,4,0)</f>
        <v>3</v>
      </c>
      <c r="U83" s="19">
        <f>_xlfn.IFS(AI83="Den Bosch",VLOOKUP(L83,'Status Report'!B:AM,35,0),AI83="Yantian",VLOOKUP(L83,'Status Report'!B:AM,36,0),AI83="",IF(H83="Asia Pacific",VLOOKUP(L83,'Status Report'!B:AM,36,0),VLOOKUP(L83,'Status Report'!B:AM,35,0)),AI83="Direct shipment",IF(H83="Asia Pacific",VLOOKUP(L83,'Status Report'!B:AM,36,0),VLOOKUP(L83,'Status Report'!B:AM,35,0)))</f>
        <v>73.199999999999989</v>
      </c>
      <c r="V83" s="20">
        <f t="shared" si="16"/>
        <v>439.19999999999993</v>
      </c>
      <c r="W83" s="19">
        <f>_xlfn.IFS(AI83="Den Bosch",VLOOKUP(L83,'Status Report'!B:AM,37,0),AI83="Yantian",VLOOKUP(L83,'Status Report'!B:AM,38,0),AI83="",IF(H83="Asia Pacific",VLOOKUP(L83,'Status Report'!B:AM,38,0),VLOOKUP(L83,'Status Report'!B:AM,37,0)),AI83="Direct shipment",IF(H83="Asia Pacific",VLOOKUP(L83,'Status Report'!B:AM,38,0),VLOOKUP(L83,'Status Report'!B:AM,37,0)))</f>
        <v>73.199999999999989</v>
      </c>
      <c r="X83" s="20">
        <f t="shared" si="17"/>
        <v>439.19999999999993</v>
      </c>
      <c r="Y83" s="20">
        <f>_xlfn.IFS(AI83="Den Bosch",VLOOKUP(L83,'Status Report'!B:AO,39,0),AI83="Yantian",VLOOKUP(L83,'Status Report'!B:AO,40,0),AI83="",IF(H83="Asia Pacific",VLOOKUP(L83,'Status Report'!B:AO,40,0),VLOOKUP(L83,'Status Report'!B:AO,39,0)),AI83="Direct shipment",IF(H83="Asia Pacific",VLOOKUP(L83,'Status Report'!B:AO,40,0),VLOOKUP(L83,'Status Report'!B:AO,39,0)))</f>
        <v>0</v>
      </c>
      <c r="Z83" s="20">
        <f t="shared" si="18"/>
        <v>0</v>
      </c>
      <c r="AA83" s="20">
        <f t="shared" si="19"/>
        <v>439.19999999999993</v>
      </c>
      <c r="AB83" s="21">
        <f>_xlfn.IFS(AI83="Den Bosch",VLOOKUP(L83,'Status Report'!B:AM,33,0),AI83="Yantian",VLOOKUP(L83,'Status Report'!B:AM,34,0),AI83="",IF(H83="Asia Pacific",VLOOKUP(L83,'Status Report'!B:AM,34,0),VLOOKUP(L83,'Status Report'!B:AM,33,0)),AI83="Direct shipment",IF(H83="Asia Pacific",VLOOKUP(L83,'Status Report'!B:AM,34,0),VLOOKUP(L83,'Status Report'!B:AM,33,0)))</f>
        <v>63.327000000000005</v>
      </c>
      <c r="AC83" s="21">
        <f>VLOOKUP(L83,'Status Report'!B:CE,82,0)</f>
        <v>0</v>
      </c>
      <c r="AD83" s="21">
        <f t="shared" si="20"/>
        <v>63.327000000000005</v>
      </c>
      <c r="AE83" s="63">
        <f>VLOOKUP(L83,'Status Report'!B:W,20,0)</f>
        <v>49</v>
      </c>
      <c r="AF83" s="63">
        <f>VLOOKUP(L83,'Status Report'!B:W,21,0)</f>
        <v>26</v>
      </c>
      <c r="AG83" s="63">
        <f>VLOOKUP(L83,'Status Report'!B:W,22,0)</f>
        <v>50</v>
      </c>
      <c r="AH83" s="22">
        <f t="shared" si="21"/>
        <v>0.38219999999999998</v>
      </c>
      <c r="AI83" t="s">
        <v>990</v>
      </c>
      <c r="AK83" s="63">
        <f>IFERROR(VLOOKUP(G83,ASEAN!A:A,1,0),0)</f>
        <v>0</v>
      </c>
      <c r="AL83" s="63">
        <f>IFERROR(VLOOKUP(D83,'[3]customer specs'!$B$1:$D$65536,3,0),0)</f>
        <v>0</v>
      </c>
      <c r="AM83" s="64">
        <f t="shared" si="22"/>
        <v>0</v>
      </c>
      <c r="AN83" s="64">
        <f t="shared" si="23"/>
        <v>0</v>
      </c>
      <c r="AO83" s="63"/>
      <c r="AP83" s="63"/>
      <c r="AQ83" s="63" t="str">
        <f t="shared" si="24"/>
        <v>no</v>
      </c>
      <c r="AR83" s="20">
        <f t="shared" si="25"/>
        <v>379.96200000000005</v>
      </c>
      <c r="AS83" s="63"/>
      <c r="AT83" s="23">
        <f t="shared" si="26"/>
        <v>0.12</v>
      </c>
      <c r="AU83" s="65">
        <f t="shared" si="27"/>
        <v>71.962500000000006</v>
      </c>
      <c r="AV83" s="65"/>
      <c r="AW83" s="65">
        <f t="shared" si="28"/>
        <v>431.77500000000003</v>
      </c>
      <c r="AX83" s="65"/>
      <c r="AY83" s="63">
        <f>VLOOKUP(L83,'Status Report'!B:CF,81,0)</f>
        <v>0</v>
      </c>
      <c r="AZ83" s="63" t="str">
        <f>VLOOKUP(L83,'Status Report'!B:S,18,0)</f>
        <v>Ellina Smirnova</v>
      </c>
      <c r="BB83" s="63">
        <f>VLOOKUP(L83,'Status Report'!B:Z,25,0)</f>
        <v>12</v>
      </c>
      <c r="BC83" s="63">
        <f t="shared" si="29"/>
        <v>72</v>
      </c>
      <c r="BF83">
        <f>VLOOKUP(L83,'Status Report'!B:CE,82,0)</f>
        <v>0</v>
      </c>
      <c r="BG83">
        <f>VLOOKUP(L83,'Status Report'!B:CF,83,0)</f>
        <v>0</v>
      </c>
      <c r="BH83">
        <f>VLOOKUP(L83,'Status Report'!B:CG,84,0)</f>
        <v>0</v>
      </c>
      <c r="BI83" t="s">
        <v>805</v>
      </c>
      <c r="BJ83" t="s">
        <v>795</v>
      </c>
      <c r="BM83" s="67">
        <f t="shared" si="30"/>
        <v>356</v>
      </c>
    </row>
    <row r="84" spans="1:65" x14ac:dyDescent="0.25">
      <c r="A84" s="68" t="str">
        <f>VLOOKUP(L84,'Status Report'!B:CB,79,0)</f>
        <v>Heineken UCL</v>
      </c>
      <c r="C84">
        <v>26020996</v>
      </c>
      <c r="D84">
        <v>3097160</v>
      </c>
      <c r="E84" t="s">
        <v>803</v>
      </c>
      <c r="F84" t="s">
        <v>802</v>
      </c>
      <c r="G84" t="str">
        <f>VLOOKUP(D84,'[2]sold to'!$A:$H,8,0)</f>
        <v>Netherlands</v>
      </c>
      <c r="H84" t="str">
        <f>VLOOKUP(D84,'[2]sold to'!$A:$I,9,0)</f>
        <v>AMEE</v>
      </c>
      <c r="K84">
        <v>20</v>
      </c>
      <c r="L84">
        <v>88026494</v>
      </c>
      <c r="M84" t="s">
        <v>320</v>
      </c>
      <c r="N84">
        <v>8</v>
      </c>
      <c r="P84" t="str">
        <f>VLOOKUP(L84,'Status Report'!B:AA,26,0)</f>
        <v>China</v>
      </c>
      <c r="Q84" t="str">
        <f>VLOOKUP(L84,'Status Report'!B:AB,27,0)</f>
        <v>Premiums</v>
      </c>
      <c r="R84">
        <f>VLOOKUP(L84,'Status Report'!B:X,23,0)</f>
        <v>100</v>
      </c>
      <c r="S84" t="str">
        <f>VLOOKUP(L84,'Status Report'!B:T,19,0)</f>
        <v>Promocean The Netherlands BV</v>
      </c>
      <c r="T84" s="62">
        <f>VLOOKUP(L84,'Status Report'!B:E,4,0)</f>
        <v>3</v>
      </c>
      <c r="U84" s="19">
        <f>_xlfn.IFS(AI84="Den Bosch",VLOOKUP(L84,'Status Report'!B:AM,35,0),AI84="Yantian",VLOOKUP(L84,'Status Report'!B:AM,36,0),AI84="",IF(H84="Asia Pacific",VLOOKUP(L84,'Status Report'!B:AM,36,0),VLOOKUP(L84,'Status Report'!B:AM,35,0)),AI84="Direct shipment",IF(H84="Asia Pacific",VLOOKUP(L84,'Status Report'!B:AM,36,0),VLOOKUP(L84,'Status Report'!B:AM,35,0)))</f>
        <v>47</v>
      </c>
      <c r="V84" s="20">
        <f t="shared" si="16"/>
        <v>376</v>
      </c>
      <c r="W84" s="19">
        <f>_xlfn.IFS(AI84="Den Bosch",VLOOKUP(L84,'Status Report'!B:AM,37,0),AI84="Yantian",VLOOKUP(L84,'Status Report'!B:AM,38,0),AI84="",IF(H84="Asia Pacific",VLOOKUP(L84,'Status Report'!B:AM,38,0),VLOOKUP(L84,'Status Report'!B:AM,37,0)),AI84="Direct shipment",IF(H84="Asia Pacific",VLOOKUP(L84,'Status Report'!B:AM,38,0),VLOOKUP(L84,'Status Report'!B:AM,37,0)))</f>
        <v>42.25</v>
      </c>
      <c r="X84" s="20">
        <f t="shared" si="17"/>
        <v>338</v>
      </c>
      <c r="Y84" s="20">
        <f>_xlfn.IFS(AI84="Den Bosch",VLOOKUP(L84,'Status Report'!B:AO,39,0),AI84="Yantian",VLOOKUP(L84,'Status Report'!B:AO,40,0),AI84="",IF(H84="Asia Pacific",VLOOKUP(L84,'Status Report'!B:AO,40,0),VLOOKUP(L84,'Status Report'!B:AO,39,0)),AI84="Direct shipment",IF(H84="Asia Pacific",VLOOKUP(L84,'Status Report'!B:AO,40,0),VLOOKUP(L84,'Status Report'!B:AO,39,0)))</f>
        <v>0</v>
      </c>
      <c r="Z84" s="20">
        <f t="shared" si="18"/>
        <v>0</v>
      </c>
      <c r="AA84" s="20">
        <f t="shared" si="19"/>
        <v>338</v>
      </c>
      <c r="AB84" s="21">
        <f>_xlfn.IFS(AI84="Den Bosch",VLOOKUP(L84,'Status Report'!B:AM,33,0),AI84="Yantian",VLOOKUP(L84,'Status Report'!B:AM,34,0),AI84="",IF(H84="Asia Pacific",VLOOKUP(L84,'Status Report'!B:AM,34,0),VLOOKUP(L84,'Status Report'!B:AM,33,0)),AI84="Direct shipment",IF(H84="Asia Pacific",VLOOKUP(L84,'Status Report'!B:AM,34,0),VLOOKUP(L84,'Status Report'!B:AM,33,0)))</f>
        <v>37.249200000000002</v>
      </c>
      <c r="AC84" s="21">
        <f>VLOOKUP(L84,'Status Report'!B:CE,82,0)</f>
        <v>0</v>
      </c>
      <c r="AD84" s="21">
        <f t="shared" si="20"/>
        <v>37.249200000000002</v>
      </c>
      <c r="AE84" s="63">
        <f>VLOOKUP(L84,'Status Report'!B:W,20,0)</f>
        <v>11</v>
      </c>
      <c r="AF84" s="63">
        <f>VLOOKUP(L84,'Status Report'!B:W,21,0)</f>
        <v>9</v>
      </c>
      <c r="AG84" s="63">
        <f>VLOOKUP(L84,'Status Report'!B:W,22,0)</f>
        <v>6</v>
      </c>
      <c r="AH84" s="22">
        <f t="shared" si="21"/>
        <v>4.7520000000000001E-3</v>
      </c>
      <c r="AI84" t="s">
        <v>990</v>
      </c>
      <c r="AK84" s="63">
        <f>IFERROR(VLOOKUP(G84,ASEAN!A:A,1,0),0)</f>
        <v>0</v>
      </c>
      <c r="AL84" s="63">
        <f>IFERROR(VLOOKUP(D84,'[3]customer specs'!$B$1:$D$65536,3,0),0)</f>
        <v>0</v>
      </c>
      <c r="AM84" s="64">
        <f t="shared" si="22"/>
        <v>38</v>
      </c>
      <c r="AN84" s="64">
        <f t="shared" si="23"/>
        <v>0</v>
      </c>
      <c r="AO84" s="63"/>
      <c r="AP84" s="63"/>
      <c r="AQ84" s="63" t="str">
        <f t="shared" si="24"/>
        <v>no</v>
      </c>
      <c r="AR84" s="20">
        <f t="shared" si="25"/>
        <v>297.99360000000001</v>
      </c>
      <c r="AS84" s="63"/>
      <c r="AT84" s="23">
        <f t="shared" si="26"/>
        <v>0.12</v>
      </c>
      <c r="AU84" s="65">
        <f t="shared" si="27"/>
        <v>42.328636363636363</v>
      </c>
      <c r="AV84" s="65"/>
      <c r="AW84" s="65">
        <f t="shared" si="28"/>
        <v>338.62909090909091</v>
      </c>
      <c r="AX84" s="65"/>
      <c r="AY84" s="63">
        <f>VLOOKUP(L84,'Status Report'!B:CF,81,0)</f>
        <v>0</v>
      </c>
      <c r="AZ84" s="63" t="str">
        <f>VLOOKUP(L84,'Status Report'!B:S,18,0)</f>
        <v>Ellina Smirnova</v>
      </c>
      <c r="BB84" s="63">
        <f>VLOOKUP(L84,'Status Report'!B:Z,25,0)</f>
        <v>25</v>
      </c>
      <c r="BC84" s="63">
        <f t="shared" si="29"/>
        <v>200</v>
      </c>
      <c r="BF84">
        <f>VLOOKUP(L84,'Status Report'!B:CE,82,0)</f>
        <v>0</v>
      </c>
      <c r="BG84">
        <f>VLOOKUP(L84,'Status Report'!B:CF,83,0)</f>
        <v>0</v>
      </c>
      <c r="BH84">
        <f>VLOOKUP(L84,'Status Report'!B:CG,84,0)</f>
        <v>0</v>
      </c>
      <c r="BI84" t="s">
        <v>805</v>
      </c>
      <c r="BJ84" t="s">
        <v>795</v>
      </c>
      <c r="BM84" s="67">
        <f t="shared" si="30"/>
        <v>1305</v>
      </c>
    </row>
    <row r="85" spans="1:65" x14ac:dyDescent="0.25">
      <c r="A85" s="68" t="str">
        <f>VLOOKUP(L85,'Status Report'!B:CB,79,0)</f>
        <v>Heineken UCL</v>
      </c>
      <c r="C85">
        <v>26020996</v>
      </c>
      <c r="D85">
        <v>3097160</v>
      </c>
      <c r="E85" t="s">
        <v>803</v>
      </c>
      <c r="F85" t="s">
        <v>802</v>
      </c>
      <c r="G85" t="str">
        <f>VLOOKUP(D85,'[2]sold to'!$A:$H,8,0)</f>
        <v>Netherlands</v>
      </c>
      <c r="H85" t="str">
        <f>VLOOKUP(D85,'[2]sold to'!$A:$I,9,0)</f>
        <v>AMEE</v>
      </c>
      <c r="K85">
        <v>30</v>
      </c>
      <c r="L85">
        <v>88026543</v>
      </c>
      <c r="M85" t="s">
        <v>358</v>
      </c>
      <c r="N85">
        <v>6</v>
      </c>
      <c r="P85" t="str">
        <f>VLOOKUP(L85,'Status Report'!B:AA,26,0)</f>
        <v>China</v>
      </c>
      <c r="Q85" t="str">
        <f>VLOOKUP(L85,'Status Report'!B:AB,27,0)</f>
        <v>Premiums</v>
      </c>
      <c r="R85">
        <f>VLOOKUP(L85,'Status Report'!B:X,23,0)</f>
        <v>100</v>
      </c>
      <c r="S85" t="str">
        <f>VLOOKUP(L85,'Status Report'!B:T,19,0)</f>
        <v>Promocean The Netherlands BV</v>
      </c>
      <c r="T85" s="62">
        <f>VLOOKUP(L85,'Status Report'!B:E,4,0)</f>
        <v>3</v>
      </c>
      <c r="U85" s="19">
        <f>_xlfn.IFS(AI85="Den Bosch",VLOOKUP(L85,'Status Report'!B:AM,35,0),AI85="Yantian",VLOOKUP(L85,'Status Report'!B:AM,36,0),AI85="",IF(H85="Asia Pacific",VLOOKUP(L85,'Status Report'!B:AM,36,0),VLOOKUP(L85,'Status Report'!B:AM,35,0)),AI85="Direct shipment",IF(H85="Asia Pacific",VLOOKUP(L85,'Status Report'!B:AM,36,0),VLOOKUP(L85,'Status Report'!B:AM,35,0)))</f>
        <v>53.5</v>
      </c>
      <c r="V85" s="20">
        <f t="shared" si="16"/>
        <v>321</v>
      </c>
      <c r="W85" s="19">
        <f>_xlfn.IFS(AI85="Den Bosch",VLOOKUP(L85,'Status Report'!B:AM,37,0),AI85="Yantian",VLOOKUP(L85,'Status Report'!B:AM,38,0),AI85="",IF(H85="Asia Pacific",VLOOKUP(L85,'Status Report'!B:AM,38,0),VLOOKUP(L85,'Status Report'!B:AM,37,0)),AI85="Direct shipment",IF(H85="Asia Pacific",VLOOKUP(L85,'Status Report'!B:AM,38,0),VLOOKUP(L85,'Status Report'!B:AM,37,0)))</f>
        <v>49.75</v>
      </c>
      <c r="X85" s="20">
        <f t="shared" si="17"/>
        <v>298.5</v>
      </c>
      <c r="Y85" s="20">
        <f>_xlfn.IFS(AI85="Den Bosch",VLOOKUP(L85,'Status Report'!B:AO,39,0),AI85="Yantian",VLOOKUP(L85,'Status Report'!B:AO,40,0),AI85="",IF(H85="Asia Pacific",VLOOKUP(L85,'Status Report'!B:AO,40,0),VLOOKUP(L85,'Status Report'!B:AO,39,0)),AI85="Direct shipment",IF(H85="Asia Pacific",VLOOKUP(L85,'Status Report'!B:AO,40,0),VLOOKUP(L85,'Status Report'!B:AO,39,0)))</f>
        <v>0</v>
      </c>
      <c r="Z85" s="20">
        <f t="shared" si="18"/>
        <v>0</v>
      </c>
      <c r="AA85" s="20">
        <f t="shared" si="19"/>
        <v>298.5</v>
      </c>
      <c r="AB85" s="21">
        <f>_xlfn.IFS(AI85="Den Bosch",VLOOKUP(L85,'Status Report'!B:AM,33,0),AI85="Yantian",VLOOKUP(L85,'Status Report'!B:AM,34,0),AI85="",IF(H85="Asia Pacific",VLOOKUP(L85,'Status Report'!B:AM,34,0),VLOOKUP(L85,'Status Report'!B:AM,33,0)),AI85="Direct shipment",IF(H85="Asia Pacific",VLOOKUP(L85,'Status Report'!B:AM,34,0),VLOOKUP(L85,'Status Report'!B:AM,33,0)))</f>
        <v>43.103400000000008</v>
      </c>
      <c r="AC85" s="21">
        <f>VLOOKUP(L85,'Status Report'!B:CE,82,0)</f>
        <v>0</v>
      </c>
      <c r="AD85" s="21">
        <f t="shared" si="20"/>
        <v>43.103400000000008</v>
      </c>
      <c r="AE85" s="63">
        <f>VLOOKUP(L85,'Status Report'!B:W,20,0)</f>
        <v>24</v>
      </c>
      <c r="AF85" s="63">
        <f>VLOOKUP(L85,'Status Report'!B:W,21,0)</f>
        <v>15</v>
      </c>
      <c r="AG85" s="63">
        <f>VLOOKUP(L85,'Status Report'!B:W,22,0)</f>
        <v>5</v>
      </c>
      <c r="AH85" s="22">
        <f t="shared" si="21"/>
        <v>1.0800000000000001E-2</v>
      </c>
      <c r="AI85" t="s">
        <v>990</v>
      </c>
      <c r="AK85" s="63">
        <f>IFERROR(VLOOKUP(G85,ASEAN!A:A,1,0),0)</f>
        <v>0</v>
      </c>
      <c r="AL85" s="63">
        <f>IFERROR(VLOOKUP(D85,'[3]customer specs'!$B$1:$D$65536,3,0),0)</f>
        <v>0</v>
      </c>
      <c r="AM85" s="64">
        <f t="shared" si="22"/>
        <v>22.5</v>
      </c>
      <c r="AN85" s="64">
        <f t="shared" si="23"/>
        <v>0</v>
      </c>
      <c r="AO85" s="63"/>
      <c r="AP85" s="63"/>
      <c r="AQ85" s="63" t="str">
        <f t="shared" si="24"/>
        <v>no</v>
      </c>
      <c r="AR85" s="20">
        <f t="shared" si="25"/>
        <v>258.62040000000002</v>
      </c>
      <c r="AS85" s="63"/>
      <c r="AT85" s="23">
        <f t="shared" si="26"/>
        <v>0.12</v>
      </c>
      <c r="AU85" s="65">
        <f t="shared" si="27"/>
        <v>48.981136363636374</v>
      </c>
      <c r="AV85" s="65"/>
      <c r="AW85" s="65">
        <f t="shared" si="28"/>
        <v>293.88681818181823</v>
      </c>
      <c r="AX85" s="65"/>
      <c r="AY85" s="63">
        <f>VLOOKUP(L85,'Status Report'!B:CF,81,0)</f>
        <v>0</v>
      </c>
      <c r="AZ85" s="63" t="str">
        <f>VLOOKUP(L85,'Status Report'!B:S,18,0)</f>
        <v>Ellina Smirnova</v>
      </c>
      <c r="BB85" s="63">
        <f>VLOOKUP(L85,'Status Report'!B:Z,25,0)</f>
        <v>25</v>
      </c>
      <c r="BC85" s="63">
        <f t="shared" si="29"/>
        <v>150</v>
      </c>
      <c r="BF85">
        <f>VLOOKUP(L85,'Status Report'!B:CE,82,0)</f>
        <v>0</v>
      </c>
      <c r="BG85">
        <f>VLOOKUP(L85,'Status Report'!B:CF,83,0)</f>
        <v>0</v>
      </c>
      <c r="BH85">
        <f>VLOOKUP(L85,'Status Report'!B:CG,84,0)</f>
        <v>0</v>
      </c>
      <c r="BI85" t="s">
        <v>805</v>
      </c>
      <c r="BJ85" t="s">
        <v>795</v>
      </c>
      <c r="BM85" s="67">
        <f t="shared" si="30"/>
        <v>612</v>
      </c>
    </row>
    <row r="86" spans="1:65" x14ac:dyDescent="0.25">
      <c r="A86" s="68" t="str">
        <f>VLOOKUP(L86,'Status Report'!B:CB,79,0)</f>
        <v>Heineken UCL</v>
      </c>
      <c r="C86">
        <v>26020996</v>
      </c>
      <c r="D86">
        <v>3097160</v>
      </c>
      <c r="E86" t="s">
        <v>803</v>
      </c>
      <c r="F86" t="s">
        <v>802</v>
      </c>
      <c r="G86" t="str">
        <f>VLOOKUP(D86,'[2]sold to'!$A:$H,8,0)</f>
        <v>Netherlands</v>
      </c>
      <c r="H86" t="str">
        <f>VLOOKUP(D86,'[2]sold to'!$A:$I,9,0)</f>
        <v>AMEE</v>
      </c>
      <c r="K86">
        <v>40</v>
      </c>
      <c r="L86">
        <v>88026486</v>
      </c>
      <c r="M86" t="s">
        <v>313</v>
      </c>
      <c r="N86">
        <v>17</v>
      </c>
      <c r="P86" t="str">
        <f>VLOOKUP(L86,'Status Report'!B:AA,26,0)</f>
        <v>China</v>
      </c>
      <c r="Q86" t="str">
        <f>VLOOKUP(L86,'Status Report'!B:AB,27,0)</f>
        <v>Textiles-Clothing</v>
      </c>
      <c r="R86">
        <f>VLOOKUP(L86,'Status Report'!B:X,23,0)</f>
        <v>42</v>
      </c>
      <c r="S86" t="str">
        <f>VLOOKUP(L86,'Status Report'!B:T,19,0)</f>
        <v>Promocean The Netherlands BV</v>
      </c>
      <c r="T86" s="62">
        <f>VLOOKUP(L86,'Status Report'!B:E,4,0)</f>
        <v>3</v>
      </c>
      <c r="U86" s="19">
        <f>_xlfn.IFS(AI86="Den Bosch",VLOOKUP(L86,'Status Report'!B:AM,35,0),AI86="Yantian",VLOOKUP(L86,'Status Report'!B:AM,36,0),AI86="",IF(H86="Asia Pacific",VLOOKUP(L86,'Status Report'!B:AM,36,0),VLOOKUP(L86,'Status Report'!B:AM,35,0)),AI86="Direct shipment",IF(H86="Asia Pacific",VLOOKUP(L86,'Status Report'!B:AM,36,0),VLOOKUP(L86,'Status Report'!B:AM,35,0)))</f>
        <v>115.68</v>
      </c>
      <c r="V86" s="20">
        <f t="shared" si="16"/>
        <v>1966.5600000000002</v>
      </c>
      <c r="W86" s="19">
        <f>_xlfn.IFS(AI86="Den Bosch",VLOOKUP(L86,'Status Report'!B:AM,37,0),AI86="Yantian",VLOOKUP(L86,'Status Report'!B:AM,38,0),AI86="",IF(H86="Asia Pacific",VLOOKUP(L86,'Status Report'!B:AM,38,0),VLOOKUP(L86,'Status Report'!B:AM,37,0)),AI86="Direct shipment",IF(H86="Asia Pacific",VLOOKUP(L86,'Status Report'!B:AM,38,0),VLOOKUP(L86,'Status Report'!B:AM,37,0)))</f>
        <v>71.28</v>
      </c>
      <c r="X86" s="20">
        <f t="shared" si="17"/>
        <v>1211.76</v>
      </c>
      <c r="Y86" s="20">
        <f>_xlfn.IFS(AI86="Den Bosch",VLOOKUP(L86,'Status Report'!B:AO,39,0),AI86="Yantian",VLOOKUP(L86,'Status Report'!B:AO,40,0),AI86="",IF(H86="Asia Pacific",VLOOKUP(L86,'Status Report'!B:AO,40,0),VLOOKUP(L86,'Status Report'!B:AO,39,0)),AI86="Direct shipment",IF(H86="Asia Pacific",VLOOKUP(L86,'Status Report'!B:AO,40,0),VLOOKUP(L86,'Status Report'!B:AO,39,0)))</f>
        <v>0</v>
      </c>
      <c r="Z86" s="20">
        <f t="shared" si="18"/>
        <v>0</v>
      </c>
      <c r="AA86" s="20">
        <f t="shared" si="19"/>
        <v>1211.76</v>
      </c>
      <c r="AB86" s="21">
        <f>_xlfn.IFS(AI86="Den Bosch",VLOOKUP(L86,'Status Report'!B:AM,33,0),AI86="Yantian",VLOOKUP(L86,'Status Report'!B:AM,34,0),AI86="",IF(H86="Asia Pacific",VLOOKUP(L86,'Status Report'!B:AM,34,0),VLOOKUP(L86,'Status Report'!B:AM,33,0)),AI86="Direct shipment",IF(H86="Asia Pacific",VLOOKUP(L86,'Status Report'!B:AM,34,0),VLOOKUP(L86,'Status Report'!B:AM,33,0)))</f>
        <v>62.267399999999995</v>
      </c>
      <c r="AC86" s="21">
        <f>VLOOKUP(L86,'Status Report'!B:CE,82,0)</f>
        <v>0</v>
      </c>
      <c r="AD86" s="21">
        <f t="shared" si="20"/>
        <v>62.267399999999995</v>
      </c>
      <c r="AE86" s="63">
        <f>VLOOKUP(L86,'Status Report'!B:W,20,0)</f>
        <v>45</v>
      </c>
      <c r="AF86" s="63">
        <f>VLOOKUP(L86,'Status Report'!B:W,21,0)</f>
        <v>23</v>
      </c>
      <c r="AG86" s="63">
        <f>VLOOKUP(L86,'Status Report'!B:W,22,0)</f>
        <v>23</v>
      </c>
      <c r="AH86" s="22">
        <f t="shared" si="21"/>
        <v>0.40468500000000002</v>
      </c>
      <c r="AI86" t="s">
        <v>990</v>
      </c>
      <c r="AK86" s="63">
        <f>IFERROR(VLOOKUP(G86,ASEAN!A:A,1,0),0)</f>
        <v>0</v>
      </c>
      <c r="AL86" s="63">
        <f>IFERROR(VLOOKUP(D86,'[3]customer specs'!$B$1:$D$65536,3,0),0)</f>
        <v>0</v>
      </c>
      <c r="AM86" s="64">
        <f t="shared" si="22"/>
        <v>754.80000000000018</v>
      </c>
      <c r="AN86" s="64">
        <f t="shared" si="23"/>
        <v>0</v>
      </c>
      <c r="AO86" s="63"/>
      <c r="AP86" s="63"/>
      <c r="AQ86" s="63" t="str">
        <f t="shared" si="24"/>
        <v>no</v>
      </c>
      <c r="AR86" s="20">
        <f t="shared" si="25"/>
        <v>1058.5457999999999</v>
      </c>
      <c r="AS86" s="63"/>
      <c r="AT86" s="23">
        <f t="shared" si="26"/>
        <v>0.12</v>
      </c>
      <c r="AU86" s="65">
        <f t="shared" si="27"/>
        <v>70.758409090909083</v>
      </c>
      <c r="AV86" s="65"/>
      <c r="AW86" s="65">
        <f t="shared" si="28"/>
        <v>1202.8929545454544</v>
      </c>
      <c r="AX86" s="65"/>
      <c r="AY86" s="63">
        <f>VLOOKUP(L86,'Status Report'!B:CF,81,0)</f>
        <v>0</v>
      </c>
      <c r="AZ86" s="63" t="str">
        <f>VLOOKUP(L86,'Status Report'!B:S,18,0)</f>
        <v>Ellina Smirnova</v>
      </c>
      <c r="BB86" s="63">
        <f>VLOOKUP(L86,'Status Report'!B:Z,25,0)</f>
        <v>24</v>
      </c>
      <c r="BC86" s="63">
        <f t="shared" si="29"/>
        <v>408</v>
      </c>
      <c r="BF86">
        <f>VLOOKUP(L86,'Status Report'!B:CE,82,0)</f>
        <v>0</v>
      </c>
      <c r="BG86">
        <f>VLOOKUP(L86,'Status Report'!B:CF,83,0)</f>
        <v>0</v>
      </c>
      <c r="BH86">
        <f>VLOOKUP(L86,'Status Report'!B:CG,84,0)</f>
        <v>0</v>
      </c>
      <c r="BI86" t="s">
        <v>805</v>
      </c>
      <c r="BJ86" t="s">
        <v>795</v>
      </c>
      <c r="BM86" s="67">
        <f t="shared" si="30"/>
        <v>816</v>
      </c>
    </row>
    <row r="87" spans="1:65" x14ac:dyDescent="0.25">
      <c r="A87" s="68" t="str">
        <f>VLOOKUP(L87,'Status Report'!B:CB,79,0)</f>
        <v>Heineken UCL</v>
      </c>
      <c r="C87">
        <v>26020996</v>
      </c>
      <c r="D87">
        <v>3097160</v>
      </c>
      <c r="E87" t="s">
        <v>803</v>
      </c>
      <c r="F87" t="s">
        <v>802</v>
      </c>
      <c r="G87" t="str">
        <f>VLOOKUP(D87,'[2]sold to'!$A:$H,8,0)</f>
        <v>Netherlands</v>
      </c>
      <c r="H87" t="str">
        <f>VLOOKUP(D87,'[2]sold to'!$A:$I,9,0)</f>
        <v>AMEE</v>
      </c>
      <c r="K87">
        <v>50</v>
      </c>
      <c r="L87">
        <v>88026564</v>
      </c>
      <c r="M87" t="s">
        <v>377</v>
      </c>
      <c r="N87">
        <v>2</v>
      </c>
      <c r="P87" t="str">
        <f>VLOOKUP(L87,'Status Report'!B:AA,26,0)</f>
        <v>Germany</v>
      </c>
      <c r="Q87" t="str">
        <f>VLOOKUP(L87,'Status Report'!B:AB,27,0)</f>
        <v>Coasters (&amp; dripmat)</v>
      </c>
      <c r="R87">
        <f>VLOOKUP(L87,'Status Report'!B:X,23,0)</f>
        <v>50</v>
      </c>
      <c r="S87" t="str">
        <f>VLOOKUP(L87,'Status Report'!B:T,19,0)</f>
        <v>CC Coaster GmbH &amp; Co. KG</v>
      </c>
      <c r="T87" s="62">
        <f>VLOOKUP(L87,'Status Report'!B:E,4,0)</f>
        <v>3</v>
      </c>
      <c r="U87" s="19">
        <f>_xlfn.IFS(AI87="Den Bosch",VLOOKUP(L87,'Status Report'!B:AM,35,0),AI87="Yantian",VLOOKUP(L87,'Status Report'!B:AM,36,0),AI87="",IF(H87="Asia Pacific",VLOOKUP(L87,'Status Report'!B:AM,36,0),VLOOKUP(L87,'Status Report'!B:AM,35,0)),AI87="Direct shipment",IF(H87="Asia Pacific",VLOOKUP(L87,'Status Report'!B:AM,36,0),VLOOKUP(L87,'Status Report'!B:AM,35,0)))</f>
        <v>39.159090909090907</v>
      </c>
      <c r="V87" s="20">
        <f t="shared" si="16"/>
        <v>78.318181818181813</v>
      </c>
      <c r="W87" s="19">
        <f>_xlfn.IFS(AI87="Den Bosch",VLOOKUP(L87,'Status Report'!B:AM,37,0),AI87="Yantian",VLOOKUP(L87,'Status Report'!B:AM,38,0),AI87="",IF(H87="Asia Pacific",VLOOKUP(L87,'Status Report'!B:AM,38,0),VLOOKUP(L87,'Status Report'!B:AM,37,0)),AI87="Direct shipment",IF(H87="Asia Pacific",VLOOKUP(L87,'Status Report'!B:AM,38,0),VLOOKUP(L87,'Status Report'!B:AM,37,0)))</f>
        <v>18.704545454545457</v>
      </c>
      <c r="X87" s="20">
        <f t="shared" si="17"/>
        <v>37.409090909090914</v>
      </c>
      <c r="Y87" s="20">
        <f>_xlfn.IFS(AI87="Den Bosch",VLOOKUP(L87,'Status Report'!B:AO,39,0),AI87="Yantian",VLOOKUP(L87,'Status Report'!B:AO,40,0),AI87="",IF(H87="Asia Pacific",VLOOKUP(L87,'Status Report'!B:AO,40,0),VLOOKUP(L87,'Status Report'!B:AO,39,0)),AI87="Direct shipment",IF(H87="Asia Pacific",VLOOKUP(L87,'Status Report'!B:AO,40,0),VLOOKUP(L87,'Status Report'!B:AO,39,0)))</f>
        <v>0</v>
      </c>
      <c r="Z87" s="20">
        <f t="shared" si="18"/>
        <v>0</v>
      </c>
      <c r="AA87" s="20">
        <f t="shared" si="19"/>
        <v>37.409090909090914</v>
      </c>
      <c r="AB87" s="21">
        <f>_xlfn.IFS(AI87="Den Bosch",VLOOKUP(L87,'Status Report'!B:AM,33,0),AI87="Yantian",VLOOKUP(L87,'Status Report'!B:AM,34,0),AI87="",IF(H87="Asia Pacific",VLOOKUP(L87,'Status Report'!B:AM,34,0),VLOOKUP(L87,'Status Report'!B:AM,33,0)),AI87="Direct shipment",IF(H87="Asia Pacific",VLOOKUP(L87,'Status Report'!B:AM,34,0),VLOOKUP(L87,'Status Report'!B:AM,33,0)))</f>
        <v>16.46</v>
      </c>
      <c r="AC87" s="21">
        <f>VLOOKUP(L87,'Status Report'!B:CE,82,0)</f>
        <v>0</v>
      </c>
      <c r="AD87" s="21">
        <f t="shared" si="20"/>
        <v>16.46</v>
      </c>
      <c r="AE87" s="63">
        <f>VLOOKUP(L87,'Status Report'!B:W,20,0)</f>
        <v>21.4</v>
      </c>
      <c r="AF87" s="63">
        <f>VLOOKUP(L87,'Status Report'!B:W,21,0)</f>
        <v>43</v>
      </c>
      <c r="AG87" s="63">
        <f>VLOOKUP(L87,'Status Report'!B:W,22,0)</f>
        <v>14</v>
      </c>
      <c r="AH87" s="22">
        <f t="shared" si="21"/>
        <v>2.57656E-2</v>
      </c>
      <c r="AI87" t="s">
        <v>990</v>
      </c>
      <c r="AK87" s="63">
        <f>IFERROR(VLOOKUP(G87,ASEAN!A:A,1,0),0)</f>
        <v>0</v>
      </c>
      <c r="AL87" s="63">
        <f>IFERROR(VLOOKUP(D87,'[3]customer specs'!$B$1:$D$65536,3,0),0)</f>
        <v>0</v>
      </c>
      <c r="AM87" s="64">
        <f t="shared" si="22"/>
        <v>40.909090909090899</v>
      </c>
      <c r="AN87" s="64">
        <f t="shared" si="23"/>
        <v>0</v>
      </c>
      <c r="AO87" s="63"/>
      <c r="AP87" s="63"/>
      <c r="AQ87" s="63" t="str">
        <f t="shared" si="24"/>
        <v>no</v>
      </c>
      <c r="AR87" s="20">
        <f t="shared" si="25"/>
        <v>32.92</v>
      </c>
      <c r="AS87" s="63"/>
      <c r="AT87" s="23">
        <f t="shared" si="26"/>
        <v>0.12</v>
      </c>
      <c r="AU87" s="65">
        <f t="shared" si="27"/>
        <v>18.704545454545457</v>
      </c>
      <c r="AV87" s="65"/>
      <c r="AW87" s="65">
        <f t="shared" si="28"/>
        <v>37.409090909090914</v>
      </c>
      <c r="AX87" s="65"/>
      <c r="AY87" s="63">
        <f>VLOOKUP(L87,'Status Report'!B:CF,81,0)</f>
        <v>0</v>
      </c>
      <c r="AZ87" s="63" t="str">
        <f>VLOOKUP(L87,'Status Report'!B:S,18,0)</f>
        <v>Ellina Smirnova</v>
      </c>
      <c r="BB87" s="63">
        <f>VLOOKUP(L87,'Status Report'!B:Z,25,0)</f>
        <v>1000</v>
      </c>
      <c r="BC87" s="63">
        <f t="shared" si="29"/>
        <v>2000</v>
      </c>
      <c r="BF87">
        <f>VLOOKUP(L87,'Status Report'!B:CE,82,0)</f>
        <v>0</v>
      </c>
      <c r="BG87">
        <f>VLOOKUP(L87,'Status Report'!B:CF,83,0)</f>
        <v>0</v>
      </c>
      <c r="BH87">
        <f>VLOOKUP(L87,'Status Report'!B:CG,84,0)</f>
        <v>0</v>
      </c>
      <c r="BI87" t="s">
        <v>805</v>
      </c>
      <c r="BJ87" t="s">
        <v>795</v>
      </c>
      <c r="BM87" s="67">
        <f t="shared" si="30"/>
        <v>414</v>
      </c>
    </row>
    <row r="88" spans="1:65" x14ac:dyDescent="0.25">
      <c r="A88" s="68" t="str">
        <f>VLOOKUP(L88,'Status Report'!B:CB,79,0)</f>
        <v>Heineken UCL</v>
      </c>
      <c r="C88">
        <v>26020996</v>
      </c>
      <c r="D88">
        <v>3097160</v>
      </c>
      <c r="E88" t="s">
        <v>803</v>
      </c>
      <c r="F88" t="s">
        <v>802</v>
      </c>
      <c r="G88" t="str">
        <f>VLOOKUP(D88,'[2]sold to'!$A:$H,8,0)</f>
        <v>Netherlands</v>
      </c>
      <c r="H88" t="str">
        <f>VLOOKUP(D88,'[2]sold to'!$A:$I,9,0)</f>
        <v>AMEE</v>
      </c>
      <c r="K88">
        <v>60</v>
      </c>
      <c r="L88">
        <v>88026612</v>
      </c>
      <c r="M88" t="s">
        <v>185</v>
      </c>
      <c r="N88">
        <v>35</v>
      </c>
      <c r="P88" t="str">
        <f>VLOOKUP(L88,'Status Report'!B:AA,26,0)</f>
        <v>Turkey</v>
      </c>
      <c r="Q88" t="str">
        <f>VLOOKUP(L88,'Status Report'!B:AB,27,0)</f>
        <v>Glassware</v>
      </c>
      <c r="R88">
        <f>VLOOKUP(L88,'Status Report'!B:X,23,0)</f>
        <v>26800</v>
      </c>
      <c r="S88" t="str">
        <f>VLOOKUP(L88,'Status Report'!B:T,19,0)</f>
        <v>Sisecam (Pasabahçe)</v>
      </c>
      <c r="T88" s="62">
        <f>VLOOKUP(L88,'Status Report'!B:E,4,0)</f>
        <v>3</v>
      </c>
      <c r="U88" s="19">
        <f>_xlfn.IFS(AI88="Den Bosch",VLOOKUP(L88,'Status Report'!B:AM,35,0),AI88="Yantian",VLOOKUP(L88,'Status Report'!B:AM,36,0),AI88="",IF(H88="Asia Pacific",VLOOKUP(L88,'Status Report'!B:AM,36,0),VLOOKUP(L88,'Status Report'!B:AM,35,0)),AI88="Direct shipment",IF(H88="Asia Pacific",VLOOKUP(L88,'Status Report'!B:AM,36,0),VLOOKUP(L88,'Status Report'!B:AM,35,0)))</f>
        <v>4.38</v>
      </c>
      <c r="V88" s="20">
        <f t="shared" si="16"/>
        <v>153.29999999999998</v>
      </c>
      <c r="W88" s="19">
        <f>_xlfn.IFS(AI88="Den Bosch",VLOOKUP(L88,'Status Report'!B:AM,37,0),AI88="Yantian",VLOOKUP(L88,'Status Report'!B:AM,38,0),AI88="",IF(H88="Asia Pacific",VLOOKUP(L88,'Status Report'!B:AM,38,0),VLOOKUP(L88,'Status Report'!B:AM,37,0)),AI88="Direct shipment",IF(H88="Asia Pacific",VLOOKUP(L88,'Status Report'!B:AM,38,0),VLOOKUP(L88,'Status Report'!B:AM,37,0)))</f>
        <v>4.38</v>
      </c>
      <c r="X88" s="20">
        <f t="shared" si="17"/>
        <v>153.29999999999998</v>
      </c>
      <c r="Y88" s="20">
        <f>_xlfn.IFS(AI88="Den Bosch",VLOOKUP(L88,'Status Report'!B:AO,39,0),AI88="Yantian",VLOOKUP(L88,'Status Report'!B:AO,40,0),AI88="",IF(H88="Asia Pacific",VLOOKUP(L88,'Status Report'!B:AO,40,0),VLOOKUP(L88,'Status Report'!B:AO,39,0)),AI88="Direct shipment",IF(H88="Asia Pacific",VLOOKUP(L88,'Status Report'!B:AO,40,0),VLOOKUP(L88,'Status Report'!B:AO,39,0)))</f>
        <v>0</v>
      </c>
      <c r="Z88" s="20">
        <f t="shared" si="18"/>
        <v>0</v>
      </c>
      <c r="AA88" s="20">
        <f t="shared" si="19"/>
        <v>153.29999999999998</v>
      </c>
      <c r="AB88" s="21">
        <f>_xlfn.IFS(AI88="Den Bosch",VLOOKUP(L88,'Status Report'!B:AM,33,0),AI88="Yantian",VLOOKUP(L88,'Status Report'!B:AM,34,0),AI88="",IF(H88="Asia Pacific",VLOOKUP(L88,'Status Report'!B:AM,34,0),VLOOKUP(L88,'Status Report'!B:AM,33,0)),AI88="Direct shipment",IF(H88="Asia Pacific",VLOOKUP(L88,'Status Report'!B:AM,34,0),VLOOKUP(L88,'Status Report'!B:AM,33,0)))</f>
        <v>3.84</v>
      </c>
      <c r="AC88" s="21">
        <f>VLOOKUP(L88,'Status Report'!B:CE,82,0)</f>
        <v>0</v>
      </c>
      <c r="AD88" s="21">
        <f t="shared" si="20"/>
        <v>3.84</v>
      </c>
      <c r="AE88" s="63">
        <f>VLOOKUP(L88,'Status Report'!B:W,20,0)</f>
        <v>20</v>
      </c>
      <c r="AF88" s="63">
        <f>VLOOKUP(L88,'Status Report'!B:W,21,0)</f>
        <v>14.3</v>
      </c>
      <c r="AG88" s="63">
        <f>VLOOKUP(L88,'Status Report'!B:W,22,0)</f>
        <v>19</v>
      </c>
      <c r="AH88" s="22">
        <f t="shared" si="21"/>
        <v>0.19019</v>
      </c>
      <c r="AI88" t="s">
        <v>990</v>
      </c>
      <c r="AK88" s="63">
        <f>IFERROR(VLOOKUP(G88,ASEAN!A:A,1,0),0)</f>
        <v>0</v>
      </c>
      <c r="AL88" s="63">
        <f>IFERROR(VLOOKUP(D88,'[3]customer specs'!$B$1:$D$65536,3,0),0)</f>
        <v>0</v>
      </c>
      <c r="AM88" s="64">
        <f t="shared" si="22"/>
        <v>0</v>
      </c>
      <c r="AN88" s="64">
        <f t="shared" si="23"/>
        <v>0</v>
      </c>
      <c r="AO88" s="63"/>
      <c r="AP88" s="63"/>
      <c r="AQ88" s="63" t="str">
        <f t="shared" si="24"/>
        <v>no</v>
      </c>
      <c r="AR88" s="20">
        <f t="shared" si="25"/>
        <v>134.4</v>
      </c>
      <c r="AS88" s="63"/>
      <c r="AT88" s="23">
        <f t="shared" si="26"/>
        <v>0.12</v>
      </c>
      <c r="AU88" s="65">
        <f t="shared" si="27"/>
        <v>4.3636363636363633</v>
      </c>
      <c r="AV88" s="65"/>
      <c r="AW88" s="65">
        <f t="shared" si="28"/>
        <v>152.72727272727272</v>
      </c>
      <c r="AX88" s="65"/>
      <c r="AY88" s="63">
        <f>VLOOKUP(L88,'Status Report'!B:CF,81,0)</f>
        <v>0</v>
      </c>
      <c r="AZ88" s="63" t="str">
        <f>VLOOKUP(L88,'Status Report'!B:S,18,0)</f>
        <v>Ludmilla Zarybnicka</v>
      </c>
      <c r="BB88" s="63">
        <f>VLOOKUP(L88,'Status Report'!B:Z,25,0)</f>
        <v>6</v>
      </c>
      <c r="BC88" s="63">
        <f t="shared" si="29"/>
        <v>210</v>
      </c>
      <c r="BF88">
        <f>VLOOKUP(L88,'Status Report'!B:CE,82,0)</f>
        <v>0</v>
      </c>
      <c r="BG88">
        <f>VLOOKUP(L88,'Status Report'!B:CF,83,0)</f>
        <v>0</v>
      </c>
      <c r="BH88">
        <f>VLOOKUP(L88,'Status Report'!B:CG,84,0)</f>
        <v>0</v>
      </c>
      <c r="BI88" t="s">
        <v>805</v>
      </c>
      <c r="BJ88" t="s">
        <v>795</v>
      </c>
      <c r="BM88" s="67">
        <f t="shared" si="30"/>
        <v>4496</v>
      </c>
    </row>
    <row r="89" spans="1:65" x14ac:dyDescent="0.25">
      <c r="A89" s="68" t="str">
        <f>VLOOKUP(L89,'Status Report'!B:CB,79,0)</f>
        <v>Heineken UCL</v>
      </c>
      <c r="C89">
        <v>26020996</v>
      </c>
      <c r="D89">
        <v>3097160</v>
      </c>
      <c r="E89" t="s">
        <v>803</v>
      </c>
      <c r="F89" t="s">
        <v>802</v>
      </c>
      <c r="G89" t="str">
        <f>VLOOKUP(D89,'[2]sold to'!$A:$H,8,0)</f>
        <v>Netherlands</v>
      </c>
      <c r="H89" t="str">
        <f>VLOOKUP(D89,'[2]sold to'!$A:$I,9,0)</f>
        <v>AMEE</v>
      </c>
      <c r="K89">
        <v>70</v>
      </c>
      <c r="L89">
        <v>88026476</v>
      </c>
      <c r="M89" t="s">
        <v>304</v>
      </c>
      <c r="N89">
        <v>1</v>
      </c>
      <c r="P89" t="str">
        <f>VLOOKUP(L89,'Status Report'!B:AA,26,0)</f>
        <v>Bangladesh</v>
      </c>
      <c r="Q89" t="str">
        <f>VLOOKUP(L89,'Status Report'!B:AB,27,0)</f>
        <v>Textiles-Clothing</v>
      </c>
      <c r="R89">
        <f>VLOOKUP(L89,'Status Report'!B:X,23,0)</f>
        <v>167</v>
      </c>
      <c r="S89" t="str">
        <f>VLOOKUP(L89,'Status Report'!B:T,19,0)</f>
        <v>Promocean The Netherlands BV</v>
      </c>
      <c r="T89" s="62">
        <f>VLOOKUP(L89,'Status Report'!B:E,4,0)</f>
        <v>3</v>
      </c>
      <c r="U89" s="19">
        <f>_xlfn.IFS(AI89="Den Bosch",VLOOKUP(L89,'Status Report'!B:AM,35,0),AI89="Yantian",VLOOKUP(L89,'Status Report'!B:AM,36,0),AI89="",IF(H89="Asia Pacific",VLOOKUP(L89,'Status Report'!B:AM,36,0),VLOOKUP(L89,'Status Report'!B:AM,35,0)),AI89="Direct shipment",IF(H89="Asia Pacific",VLOOKUP(L89,'Status Report'!B:AM,36,0),VLOOKUP(L89,'Status Report'!B:AM,35,0)))</f>
        <v>28.619999999999997</v>
      </c>
      <c r="V89" s="20">
        <f t="shared" si="16"/>
        <v>28.619999999999997</v>
      </c>
      <c r="W89" s="19">
        <f>_xlfn.IFS(AI89="Den Bosch",VLOOKUP(L89,'Status Report'!B:AM,37,0),AI89="Yantian",VLOOKUP(L89,'Status Report'!B:AM,38,0),AI89="",IF(H89="Asia Pacific",VLOOKUP(L89,'Status Report'!B:AM,38,0),VLOOKUP(L89,'Status Report'!B:AM,37,0)),AI89="Direct shipment",IF(H89="Asia Pacific",VLOOKUP(L89,'Status Report'!B:AM,38,0),VLOOKUP(L89,'Status Report'!B:AM,37,0)))</f>
        <v>28.259999999999998</v>
      </c>
      <c r="X89" s="20">
        <f t="shared" si="17"/>
        <v>28.259999999999998</v>
      </c>
      <c r="Y89" s="20">
        <f>_xlfn.IFS(AI89="Den Bosch",VLOOKUP(L89,'Status Report'!B:AO,39,0),AI89="Yantian",VLOOKUP(L89,'Status Report'!B:AO,40,0),AI89="",IF(H89="Asia Pacific",VLOOKUP(L89,'Status Report'!B:AO,40,0),VLOOKUP(L89,'Status Report'!B:AO,39,0)),AI89="Direct shipment",IF(H89="Asia Pacific",VLOOKUP(L89,'Status Report'!B:AO,40,0),VLOOKUP(L89,'Status Report'!B:AO,39,0)))</f>
        <v>0</v>
      </c>
      <c r="Z89" s="20">
        <f t="shared" si="18"/>
        <v>0</v>
      </c>
      <c r="AA89" s="20">
        <f t="shared" si="19"/>
        <v>28.259999999999998</v>
      </c>
      <c r="AB89" s="21">
        <f>_xlfn.IFS(AI89="Den Bosch",VLOOKUP(L89,'Status Report'!B:AM,33,0),AI89="Yantian",VLOOKUP(L89,'Status Report'!B:AM,34,0),AI89="",IF(H89="Asia Pacific",VLOOKUP(L89,'Status Report'!B:AM,34,0),VLOOKUP(L89,'Status Report'!B:AM,33,0)),AI89="Direct shipment",IF(H89="Asia Pacific",VLOOKUP(L89,'Status Report'!B:AM,34,0),VLOOKUP(L89,'Status Report'!B:AM,33,0)))</f>
        <v>24.192</v>
      </c>
      <c r="AC89" s="21">
        <f>VLOOKUP(L89,'Status Report'!B:CE,82,0)</f>
        <v>0</v>
      </c>
      <c r="AD89" s="21">
        <f t="shared" si="20"/>
        <v>24.192</v>
      </c>
      <c r="AE89" s="63">
        <f>VLOOKUP(L89,'Status Report'!B:W,20,0)</f>
        <v>28</v>
      </c>
      <c r="AF89" s="63">
        <f>VLOOKUP(L89,'Status Report'!B:W,21,0)</f>
        <v>15</v>
      </c>
      <c r="AG89" s="63">
        <f>VLOOKUP(L89,'Status Report'!B:W,22,0)</f>
        <v>12</v>
      </c>
      <c r="AH89" s="22">
        <f t="shared" si="21"/>
        <v>5.0400000000000002E-3</v>
      </c>
      <c r="AI89" t="s">
        <v>990</v>
      </c>
      <c r="AK89" s="63">
        <f>IFERROR(VLOOKUP(G89,ASEAN!A:A,1,0),0)</f>
        <v>0</v>
      </c>
      <c r="AL89" s="63">
        <f>IFERROR(VLOOKUP(D89,'[3]customer specs'!$B$1:$D$65536,3,0),0)</f>
        <v>0</v>
      </c>
      <c r="AM89" s="64">
        <f t="shared" si="22"/>
        <v>0.35999999999999943</v>
      </c>
      <c r="AN89" s="64">
        <f t="shared" si="23"/>
        <v>0</v>
      </c>
      <c r="AO89" s="63"/>
      <c r="AP89" s="63"/>
      <c r="AQ89" s="63" t="str">
        <f t="shared" si="24"/>
        <v>no</v>
      </c>
      <c r="AR89" s="20">
        <f t="shared" si="25"/>
        <v>24.192</v>
      </c>
      <c r="AS89" s="63"/>
      <c r="AT89" s="23">
        <f t="shared" si="26"/>
        <v>0.12</v>
      </c>
      <c r="AU89" s="65">
        <f t="shared" si="27"/>
        <v>27.490909090909092</v>
      </c>
      <c r="AV89" s="65"/>
      <c r="AW89" s="65">
        <f t="shared" si="28"/>
        <v>27.490909090909092</v>
      </c>
      <c r="AX89" s="65"/>
      <c r="AY89" s="63">
        <f>VLOOKUP(L89,'Status Report'!B:CF,81,0)</f>
        <v>0</v>
      </c>
      <c r="AZ89" s="63" t="str">
        <f>VLOOKUP(L89,'Status Report'!B:S,18,0)</f>
        <v>Ellina Smirnova</v>
      </c>
      <c r="BB89" s="63">
        <f>VLOOKUP(L89,'Status Report'!B:Z,25,0)</f>
        <v>6</v>
      </c>
      <c r="BC89" s="63">
        <f t="shared" si="29"/>
        <v>6</v>
      </c>
      <c r="BF89">
        <f>VLOOKUP(L89,'Status Report'!B:CE,82,0)</f>
        <v>0</v>
      </c>
      <c r="BG89">
        <f>VLOOKUP(L89,'Status Report'!B:CF,83,0)</f>
        <v>0</v>
      </c>
      <c r="BH89">
        <f>VLOOKUP(L89,'Status Report'!B:CG,84,0)</f>
        <v>0</v>
      </c>
      <c r="BI89" t="s">
        <v>805</v>
      </c>
      <c r="BJ89" t="s">
        <v>795</v>
      </c>
      <c r="BM89" s="67">
        <f t="shared" si="30"/>
        <v>87</v>
      </c>
    </row>
    <row r="90" spans="1:65" x14ac:dyDescent="0.25">
      <c r="A90" s="68" t="str">
        <f>VLOOKUP(L90,'Status Report'!B:CB,79,0)</f>
        <v>Heineken UCL</v>
      </c>
      <c r="C90">
        <v>26020996</v>
      </c>
      <c r="D90">
        <v>3097160</v>
      </c>
      <c r="E90" t="s">
        <v>803</v>
      </c>
      <c r="F90" t="s">
        <v>802</v>
      </c>
      <c r="G90" t="str">
        <f>VLOOKUP(D90,'[2]sold to'!$A:$H,8,0)</f>
        <v>Netherlands</v>
      </c>
      <c r="H90" t="str">
        <f>VLOOKUP(D90,'[2]sold to'!$A:$I,9,0)</f>
        <v>AMEE</v>
      </c>
      <c r="K90">
        <v>80</v>
      </c>
      <c r="L90">
        <v>88026477</v>
      </c>
      <c r="M90" t="s">
        <v>305</v>
      </c>
      <c r="N90">
        <v>3</v>
      </c>
      <c r="P90" t="str">
        <f>VLOOKUP(L90,'Status Report'!B:AA,26,0)</f>
        <v>Bangladesh</v>
      </c>
      <c r="Q90" t="str">
        <f>VLOOKUP(L90,'Status Report'!B:AB,27,0)</f>
        <v>Textiles-Clothing</v>
      </c>
      <c r="R90">
        <f>VLOOKUP(L90,'Status Report'!B:X,23,0)</f>
        <v>167</v>
      </c>
      <c r="S90" t="str">
        <f>VLOOKUP(L90,'Status Report'!B:T,19,0)</f>
        <v>Promocean The Netherlands BV</v>
      </c>
      <c r="T90" s="62">
        <f>VLOOKUP(L90,'Status Report'!B:E,4,0)</f>
        <v>3</v>
      </c>
      <c r="U90" s="19">
        <f>_xlfn.IFS(AI90="Den Bosch",VLOOKUP(L90,'Status Report'!B:AM,35,0),AI90="Yantian",VLOOKUP(L90,'Status Report'!B:AM,36,0),AI90="",IF(H90="Asia Pacific",VLOOKUP(L90,'Status Report'!B:AM,36,0),VLOOKUP(L90,'Status Report'!B:AM,35,0)),AI90="Direct shipment",IF(H90="Asia Pacific",VLOOKUP(L90,'Status Report'!B:AM,36,0),VLOOKUP(L90,'Status Report'!B:AM,35,0)))</f>
        <v>28.619999999999997</v>
      </c>
      <c r="V90" s="20">
        <f t="shared" si="16"/>
        <v>85.859999999999985</v>
      </c>
      <c r="W90" s="19">
        <f>_xlfn.IFS(AI90="Den Bosch",VLOOKUP(L90,'Status Report'!B:AM,37,0),AI90="Yantian",VLOOKUP(L90,'Status Report'!B:AM,38,0),AI90="",IF(H90="Asia Pacific",VLOOKUP(L90,'Status Report'!B:AM,38,0),VLOOKUP(L90,'Status Report'!B:AM,37,0)),AI90="Direct shipment",IF(H90="Asia Pacific",VLOOKUP(L90,'Status Report'!B:AM,38,0),VLOOKUP(L90,'Status Report'!B:AM,37,0)))</f>
        <v>28.259999999999998</v>
      </c>
      <c r="X90" s="20">
        <f t="shared" si="17"/>
        <v>84.78</v>
      </c>
      <c r="Y90" s="20">
        <f>_xlfn.IFS(AI90="Den Bosch",VLOOKUP(L90,'Status Report'!B:AO,39,0),AI90="Yantian",VLOOKUP(L90,'Status Report'!B:AO,40,0),AI90="",IF(H90="Asia Pacific",VLOOKUP(L90,'Status Report'!B:AO,40,0),VLOOKUP(L90,'Status Report'!B:AO,39,0)),AI90="Direct shipment",IF(H90="Asia Pacific",VLOOKUP(L90,'Status Report'!B:AO,40,0),VLOOKUP(L90,'Status Report'!B:AO,39,0)))</f>
        <v>0</v>
      </c>
      <c r="Z90" s="20">
        <f t="shared" si="18"/>
        <v>0</v>
      </c>
      <c r="AA90" s="20">
        <f t="shared" si="19"/>
        <v>84.78</v>
      </c>
      <c r="AB90" s="21">
        <f>_xlfn.IFS(AI90="Den Bosch",VLOOKUP(L90,'Status Report'!B:AM,33,0),AI90="Yantian",VLOOKUP(L90,'Status Report'!B:AM,34,0),AI90="",IF(H90="Asia Pacific",VLOOKUP(L90,'Status Report'!B:AM,34,0),VLOOKUP(L90,'Status Report'!B:AM,33,0)),AI90="Direct shipment",IF(H90="Asia Pacific",VLOOKUP(L90,'Status Report'!B:AM,34,0),VLOOKUP(L90,'Status Report'!B:AM,33,0)))</f>
        <v>24.192</v>
      </c>
      <c r="AC90" s="21">
        <f>VLOOKUP(L90,'Status Report'!B:CE,82,0)</f>
        <v>0</v>
      </c>
      <c r="AD90" s="21">
        <f t="shared" si="20"/>
        <v>24.192</v>
      </c>
      <c r="AE90" s="63">
        <f>VLOOKUP(L90,'Status Report'!B:W,20,0)</f>
        <v>28</v>
      </c>
      <c r="AF90" s="63">
        <f>VLOOKUP(L90,'Status Report'!B:W,21,0)</f>
        <v>15</v>
      </c>
      <c r="AG90" s="63">
        <f>VLOOKUP(L90,'Status Report'!B:W,22,0)</f>
        <v>12</v>
      </c>
      <c r="AH90" s="22">
        <f t="shared" si="21"/>
        <v>1.512E-2</v>
      </c>
      <c r="AI90" t="s">
        <v>990</v>
      </c>
      <c r="AK90" s="63">
        <f>IFERROR(VLOOKUP(G90,ASEAN!A:A,1,0),0)</f>
        <v>0</v>
      </c>
      <c r="AL90" s="63">
        <f>IFERROR(VLOOKUP(D90,'[3]customer specs'!$B$1:$D$65536,3,0),0)</f>
        <v>0</v>
      </c>
      <c r="AM90" s="64">
        <f t="shared" si="22"/>
        <v>1.0799999999999841</v>
      </c>
      <c r="AN90" s="64">
        <f t="shared" si="23"/>
        <v>0</v>
      </c>
      <c r="AO90" s="63"/>
      <c r="AP90" s="63"/>
      <c r="AQ90" s="63" t="str">
        <f t="shared" si="24"/>
        <v>no</v>
      </c>
      <c r="AR90" s="20">
        <f t="shared" si="25"/>
        <v>72.575999999999993</v>
      </c>
      <c r="AS90" s="63"/>
      <c r="AT90" s="23">
        <f t="shared" si="26"/>
        <v>0.12</v>
      </c>
      <c r="AU90" s="65">
        <f t="shared" si="27"/>
        <v>27.490909090909092</v>
      </c>
      <c r="AV90" s="65"/>
      <c r="AW90" s="65">
        <f t="shared" si="28"/>
        <v>82.472727272727269</v>
      </c>
      <c r="AX90" s="65"/>
      <c r="AY90" s="63">
        <f>VLOOKUP(L90,'Status Report'!B:CF,81,0)</f>
        <v>0</v>
      </c>
      <c r="AZ90" s="63" t="str">
        <f>VLOOKUP(L90,'Status Report'!B:S,18,0)</f>
        <v>Ellina Smirnova</v>
      </c>
      <c r="BB90" s="63">
        <f>VLOOKUP(L90,'Status Report'!B:Z,25,0)</f>
        <v>6</v>
      </c>
      <c r="BC90" s="63">
        <f t="shared" si="29"/>
        <v>18</v>
      </c>
      <c r="BF90">
        <f>VLOOKUP(L90,'Status Report'!B:CE,82,0)</f>
        <v>0</v>
      </c>
      <c r="BG90">
        <f>VLOOKUP(L90,'Status Report'!B:CF,83,0)</f>
        <v>0</v>
      </c>
      <c r="BH90">
        <f>VLOOKUP(L90,'Status Report'!B:CG,84,0)</f>
        <v>0</v>
      </c>
      <c r="BI90" t="s">
        <v>805</v>
      </c>
      <c r="BJ90" t="s">
        <v>795</v>
      </c>
      <c r="BM90" s="67">
        <f t="shared" si="30"/>
        <v>58</v>
      </c>
    </row>
    <row r="91" spans="1:65" x14ac:dyDescent="0.25">
      <c r="A91" s="68" t="str">
        <f>VLOOKUP(L91,'Status Report'!B:CB,79,0)</f>
        <v>Heineken UCL</v>
      </c>
      <c r="C91">
        <v>26020996</v>
      </c>
      <c r="D91">
        <v>3097160</v>
      </c>
      <c r="E91" t="s">
        <v>803</v>
      </c>
      <c r="F91" t="s">
        <v>802</v>
      </c>
      <c r="G91" t="str">
        <f>VLOOKUP(D91,'[2]sold to'!$A:$H,8,0)</f>
        <v>Netherlands</v>
      </c>
      <c r="H91" t="str">
        <f>VLOOKUP(D91,'[2]sold to'!$A:$I,9,0)</f>
        <v>AMEE</v>
      </c>
      <c r="K91">
        <v>90</v>
      </c>
      <c r="L91">
        <v>88026480</v>
      </c>
      <c r="M91" t="s">
        <v>307</v>
      </c>
      <c r="N91">
        <v>1</v>
      </c>
      <c r="P91" t="str">
        <f>VLOOKUP(L91,'Status Report'!B:AA,26,0)</f>
        <v>Bangladesh</v>
      </c>
      <c r="Q91" t="str">
        <f>VLOOKUP(L91,'Status Report'!B:AB,27,0)</f>
        <v>Textiles-Clothing</v>
      </c>
      <c r="R91">
        <f>VLOOKUP(L91,'Status Report'!B:X,23,0)</f>
        <v>167</v>
      </c>
      <c r="S91" t="str">
        <f>VLOOKUP(L91,'Status Report'!B:T,19,0)</f>
        <v>Promocean The Netherlands BV</v>
      </c>
      <c r="T91" s="62">
        <f>VLOOKUP(L91,'Status Report'!B:E,4,0)</f>
        <v>3</v>
      </c>
      <c r="U91" s="19">
        <f>_xlfn.IFS(AI91="Den Bosch",VLOOKUP(L91,'Status Report'!B:AM,35,0),AI91="Yantian",VLOOKUP(L91,'Status Report'!B:AM,36,0),AI91="",IF(H91="Asia Pacific",VLOOKUP(L91,'Status Report'!B:AM,36,0),VLOOKUP(L91,'Status Report'!B:AM,35,0)),AI91="Direct shipment",IF(H91="Asia Pacific",VLOOKUP(L91,'Status Report'!B:AM,36,0),VLOOKUP(L91,'Status Report'!B:AM,35,0)))</f>
        <v>29.700000000000003</v>
      </c>
      <c r="V91" s="20">
        <f t="shared" si="16"/>
        <v>29.700000000000003</v>
      </c>
      <c r="W91" s="19">
        <f>_xlfn.IFS(AI91="Den Bosch",VLOOKUP(L91,'Status Report'!B:AM,37,0),AI91="Yantian",VLOOKUP(L91,'Status Report'!B:AM,38,0),AI91="",IF(H91="Asia Pacific",VLOOKUP(L91,'Status Report'!B:AM,38,0),VLOOKUP(L91,'Status Report'!B:AM,37,0)),AI91="Direct shipment",IF(H91="Asia Pacific",VLOOKUP(L91,'Status Report'!B:AM,38,0),VLOOKUP(L91,'Status Report'!B:AM,37,0)))</f>
        <v>29.339999999999996</v>
      </c>
      <c r="X91" s="20">
        <f t="shared" si="17"/>
        <v>29.339999999999996</v>
      </c>
      <c r="Y91" s="20">
        <f>_xlfn.IFS(AI91="Den Bosch",VLOOKUP(L91,'Status Report'!B:AO,39,0),AI91="Yantian",VLOOKUP(L91,'Status Report'!B:AO,40,0),AI91="",IF(H91="Asia Pacific",VLOOKUP(L91,'Status Report'!B:AO,40,0),VLOOKUP(L91,'Status Report'!B:AO,39,0)),AI91="Direct shipment",IF(H91="Asia Pacific",VLOOKUP(L91,'Status Report'!B:AO,40,0),VLOOKUP(L91,'Status Report'!B:AO,39,0)))</f>
        <v>0</v>
      </c>
      <c r="Z91" s="20">
        <f t="shared" si="18"/>
        <v>0</v>
      </c>
      <c r="AA91" s="20">
        <f t="shared" si="19"/>
        <v>29.339999999999996</v>
      </c>
      <c r="AB91" s="21">
        <f>_xlfn.IFS(AI91="Den Bosch",VLOOKUP(L91,'Status Report'!B:AM,33,0),AI91="Yantian",VLOOKUP(L91,'Status Report'!B:AM,34,0),AI91="",IF(H91="Asia Pacific",VLOOKUP(L91,'Status Report'!B:AM,34,0),VLOOKUP(L91,'Status Report'!B:AM,33,0)),AI91="Direct shipment",IF(H91="Asia Pacific",VLOOKUP(L91,'Status Report'!B:AM,34,0),VLOOKUP(L91,'Status Report'!B:AM,33,0)))</f>
        <v>25.1265</v>
      </c>
      <c r="AC91" s="21">
        <f>VLOOKUP(L91,'Status Report'!B:CE,82,0)</f>
        <v>0</v>
      </c>
      <c r="AD91" s="21">
        <f t="shared" si="20"/>
        <v>25.1265</v>
      </c>
      <c r="AE91" s="63">
        <f>VLOOKUP(L91,'Status Report'!B:W,20,0)</f>
        <v>28</v>
      </c>
      <c r="AF91" s="63">
        <f>VLOOKUP(L91,'Status Report'!B:W,21,0)</f>
        <v>15</v>
      </c>
      <c r="AG91" s="63">
        <f>VLOOKUP(L91,'Status Report'!B:W,22,0)</f>
        <v>12</v>
      </c>
      <c r="AH91" s="22">
        <f t="shared" si="21"/>
        <v>5.0400000000000002E-3</v>
      </c>
      <c r="AI91" t="s">
        <v>990</v>
      </c>
      <c r="AK91" s="63">
        <f>IFERROR(VLOOKUP(G91,ASEAN!A:A,1,0),0)</f>
        <v>0</v>
      </c>
      <c r="AL91" s="63">
        <f>IFERROR(VLOOKUP(D91,'[3]customer specs'!$B$1:$D$65536,3,0),0)</f>
        <v>0</v>
      </c>
      <c r="AM91" s="64">
        <f t="shared" si="22"/>
        <v>0.36000000000000654</v>
      </c>
      <c r="AN91" s="64">
        <f t="shared" si="23"/>
        <v>0</v>
      </c>
      <c r="AO91" s="63"/>
      <c r="AP91" s="63"/>
      <c r="AQ91" s="63" t="str">
        <f t="shared" si="24"/>
        <v>no</v>
      </c>
      <c r="AR91" s="20">
        <f t="shared" si="25"/>
        <v>25.1265</v>
      </c>
      <c r="AS91" s="63"/>
      <c r="AT91" s="23">
        <f t="shared" si="26"/>
        <v>0.12</v>
      </c>
      <c r="AU91" s="65">
        <f t="shared" si="27"/>
        <v>28.552840909090911</v>
      </c>
      <c r="AV91" s="65"/>
      <c r="AW91" s="65">
        <f t="shared" si="28"/>
        <v>28.552840909090911</v>
      </c>
      <c r="AX91" s="65"/>
      <c r="AY91" s="63">
        <f>VLOOKUP(L91,'Status Report'!B:CF,81,0)</f>
        <v>0</v>
      </c>
      <c r="AZ91" s="63" t="str">
        <f>VLOOKUP(L91,'Status Report'!B:S,18,0)</f>
        <v>Ellina Smirnova</v>
      </c>
      <c r="BB91" s="63">
        <f>VLOOKUP(L91,'Status Report'!B:Z,25,0)</f>
        <v>6</v>
      </c>
      <c r="BC91" s="63">
        <f t="shared" si="29"/>
        <v>6</v>
      </c>
      <c r="BF91">
        <f>VLOOKUP(L91,'Status Report'!B:CE,82,0)</f>
        <v>0</v>
      </c>
      <c r="BG91">
        <f>VLOOKUP(L91,'Status Report'!B:CF,83,0)</f>
        <v>0</v>
      </c>
      <c r="BH91">
        <f>VLOOKUP(L91,'Status Report'!B:CG,84,0)</f>
        <v>0</v>
      </c>
      <c r="BI91" t="s">
        <v>805</v>
      </c>
      <c r="BJ91" t="s">
        <v>795</v>
      </c>
      <c r="BM91" s="67">
        <f t="shared" si="30"/>
        <v>239</v>
      </c>
    </row>
    <row r="92" spans="1:65" x14ac:dyDescent="0.25">
      <c r="A92" s="68" t="str">
        <f>VLOOKUP(L92,'Status Report'!B:CB,79,0)</f>
        <v>Heineken UCL</v>
      </c>
      <c r="C92">
        <v>26020996</v>
      </c>
      <c r="D92">
        <v>3097160</v>
      </c>
      <c r="E92" t="s">
        <v>803</v>
      </c>
      <c r="F92" t="s">
        <v>802</v>
      </c>
      <c r="G92" t="str">
        <f>VLOOKUP(D92,'[2]sold to'!$A:$H,8,0)</f>
        <v>Netherlands</v>
      </c>
      <c r="H92" t="str">
        <f>VLOOKUP(D92,'[2]sold to'!$A:$I,9,0)</f>
        <v>AMEE</v>
      </c>
      <c r="K92">
        <v>100</v>
      </c>
      <c r="L92">
        <v>88026481</v>
      </c>
      <c r="M92" t="s">
        <v>308</v>
      </c>
      <c r="N92">
        <v>2</v>
      </c>
      <c r="P92" t="str">
        <f>VLOOKUP(L92,'Status Report'!B:AA,26,0)</f>
        <v>Bangladesh</v>
      </c>
      <c r="Q92" t="str">
        <f>VLOOKUP(L92,'Status Report'!B:AB,27,0)</f>
        <v>Textiles-Clothing</v>
      </c>
      <c r="R92">
        <f>VLOOKUP(L92,'Status Report'!B:X,23,0)</f>
        <v>167</v>
      </c>
      <c r="S92" t="str">
        <f>VLOOKUP(L92,'Status Report'!B:T,19,0)</f>
        <v>Promocean The Netherlands BV</v>
      </c>
      <c r="T92" s="62">
        <f>VLOOKUP(L92,'Status Report'!B:E,4,0)</f>
        <v>3</v>
      </c>
      <c r="U92" s="19">
        <f>_xlfn.IFS(AI92="Den Bosch",VLOOKUP(L92,'Status Report'!B:AM,35,0),AI92="Yantian",VLOOKUP(L92,'Status Report'!B:AM,36,0),AI92="",IF(H92="Asia Pacific",VLOOKUP(L92,'Status Report'!B:AM,36,0),VLOOKUP(L92,'Status Report'!B:AM,35,0)),AI92="Direct shipment",IF(H92="Asia Pacific",VLOOKUP(L92,'Status Report'!B:AM,36,0),VLOOKUP(L92,'Status Report'!B:AM,35,0)))</f>
        <v>29.700000000000003</v>
      </c>
      <c r="V92" s="20">
        <f t="shared" si="16"/>
        <v>59.400000000000006</v>
      </c>
      <c r="W92" s="19">
        <f>_xlfn.IFS(AI92="Den Bosch",VLOOKUP(L92,'Status Report'!B:AM,37,0),AI92="Yantian",VLOOKUP(L92,'Status Report'!B:AM,38,0),AI92="",IF(H92="Asia Pacific",VLOOKUP(L92,'Status Report'!B:AM,38,0),VLOOKUP(L92,'Status Report'!B:AM,37,0)),AI92="Direct shipment",IF(H92="Asia Pacific",VLOOKUP(L92,'Status Report'!B:AM,38,0),VLOOKUP(L92,'Status Report'!B:AM,37,0)))</f>
        <v>29.339999999999996</v>
      </c>
      <c r="X92" s="20">
        <f t="shared" si="17"/>
        <v>58.679999999999993</v>
      </c>
      <c r="Y92" s="20">
        <f>_xlfn.IFS(AI92="Den Bosch",VLOOKUP(L92,'Status Report'!B:AO,39,0),AI92="Yantian",VLOOKUP(L92,'Status Report'!B:AO,40,0),AI92="",IF(H92="Asia Pacific",VLOOKUP(L92,'Status Report'!B:AO,40,0),VLOOKUP(L92,'Status Report'!B:AO,39,0)),AI92="Direct shipment",IF(H92="Asia Pacific",VLOOKUP(L92,'Status Report'!B:AO,40,0),VLOOKUP(L92,'Status Report'!B:AO,39,0)))</f>
        <v>0</v>
      </c>
      <c r="Z92" s="20">
        <f t="shared" si="18"/>
        <v>0</v>
      </c>
      <c r="AA92" s="20">
        <f t="shared" si="19"/>
        <v>58.679999999999993</v>
      </c>
      <c r="AB92" s="21">
        <f>_xlfn.IFS(AI92="Den Bosch",VLOOKUP(L92,'Status Report'!B:AM,33,0),AI92="Yantian",VLOOKUP(L92,'Status Report'!B:AM,34,0),AI92="",IF(H92="Asia Pacific",VLOOKUP(L92,'Status Report'!B:AM,34,0),VLOOKUP(L92,'Status Report'!B:AM,33,0)),AI92="Direct shipment",IF(H92="Asia Pacific",VLOOKUP(L92,'Status Report'!B:AM,34,0),VLOOKUP(L92,'Status Report'!B:AM,33,0)))</f>
        <v>25.1265</v>
      </c>
      <c r="AC92" s="21">
        <f>VLOOKUP(L92,'Status Report'!B:CE,82,0)</f>
        <v>0</v>
      </c>
      <c r="AD92" s="21">
        <f t="shared" si="20"/>
        <v>25.1265</v>
      </c>
      <c r="AE92" s="63">
        <f>VLOOKUP(L92,'Status Report'!B:W,20,0)</f>
        <v>28</v>
      </c>
      <c r="AF92" s="63">
        <f>VLOOKUP(L92,'Status Report'!B:W,21,0)</f>
        <v>15</v>
      </c>
      <c r="AG92" s="63">
        <f>VLOOKUP(L92,'Status Report'!B:W,22,0)</f>
        <v>12</v>
      </c>
      <c r="AH92" s="22">
        <f t="shared" si="21"/>
        <v>1.008E-2</v>
      </c>
      <c r="AI92" t="s">
        <v>990</v>
      </c>
      <c r="AK92" s="63">
        <f>IFERROR(VLOOKUP(G92,ASEAN!A:A,1,0),0)</f>
        <v>0</v>
      </c>
      <c r="AL92" s="63">
        <f>IFERROR(VLOOKUP(D92,'[3]customer specs'!$B$1:$D$65536,3,0),0)</f>
        <v>0</v>
      </c>
      <c r="AM92" s="64">
        <f t="shared" si="22"/>
        <v>0.72000000000001307</v>
      </c>
      <c r="AN92" s="64">
        <f t="shared" si="23"/>
        <v>0</v>
      </c>
      <c r="AO92" s="63"/>
      <c r="AP92" s="63"/>
      <c r="AQ92" s="63" t="str">
        <f t="shared" si="24"/>
        <v>no</v>
      </c>
      <c r="AR92" s="20">
        <f t="shared" si="25"/>
        <v>50.253</v>
      </c>
      <c r="AS92" s="63"/>
      <c r="AT92" s="23">
        <f t="shared" si="26"/>
        <v>0.12</v>
      </c>
      <c r="AU92" s="65">
        <f t="shared" si="27"/>
        <v>28.552840909090911</v>
      </c>
      <c r="AV92" s="65"/>
      <c r="AW92" s="65">
        <f t="shared" si="28"/>
        <v>57.105681818181822</v>
      </c>
      <c r="AX92" s="65"/>
      <c r="AY92" s="63">
        <f>VLOOKUP(L92,'Status Report'!B:CF,81,0)</f>
        <v>0</v>
      </c>
      <c r="AZ92" s="63" t="str">
        <f>VLOOKUP(L92,'Status Report'!B:S,18,0)</f>
        <v>Ellina Smirnova</v>
      </c>
      <c r="BB92" s="63">
        <f>VLOOKUP(L92,'Status Report'!B:Z,25,0)</f>
        <v>6</v>
      </c>
      <c r="BC92" s="63">
        <f t="shared" si="29"/>
        <v>12</v>
      </c>
      <c r="BF92">
        <f>VLOOKUP(L92,'Status Report'!B:CE,82,0)</f>
        <v>0</v>
      </c>
      <c r="BG92">
        <f>VLOOKUP(L92,'Status Report'!B:CF,83,0)</f>
        <v>0</v>
      </c>
      <c r="BH92">
        <f>VLOOKUP(L92,'Status Report'!B:CG,84,0)</f>
        <v>0</v>
      </c>
      <c r="BI92" t="s">
        <v>805</v>
      </c>
      <c r="BJ92" t="s">
        <v>795</v>
      </c>
      <c r="BM92" s="67">
        <f t="shared" si="30"/>
        <v>118</v>
      </c>
    </row>
    <row r="93" spans="1:65" x14ac:dyDescent="0.25">
      <c r="A93" s="68" t="str">
        <f>VLOOKUP(L93,'Status Report'!B:CB,79,0)</f>
        <v>Heineken UCL</v>
      </c>
      <c r="C93">
        <v>26020996</v>
      </c>
      <c r="D93">
        <v>3097160</v>
      </c>
      <c r="E93" t="s">
        <v>803</v>
      </c>
      <c r="F93" t="s">
        <v>802</v>
      </c>
      <c r="G93" t="str">
        <f>VLOOKUP(D93,'[2]sold to'!$A:$H,8,0)</f>
        <v>Netherlands</v>
      </c>
      <c r="H93" t="str">
        <f>VLOOKUP(D93,'[2]sold to'!$A:$I,9,0)</f>
        <v>AMEE</v>
      </c>
      <c r="K93">
        <v>110</v>
      </c>
      <c r="L93">
        <v>88026505</v>
      </c>
      <c r="M93" t="s">
        <v>329</v>
      </c>
      <c r="N93">
        <v>4</v>
      </c>
      <c r="P93" t="str">
        <f>VLOOKUP(L93,'Status Report'!B:AA,26,0)</f>
        <v>China</v>
      </c>
      <c r="Q93" t="str">
        <f>VLOOKUP(L93,'Status Report'!B:AB,27,0)</f>
        <v>Premiums</v>
      </c>
      <c r="R93">
        <f>VLOOKUP(L93,'Status Report'!B:X,23,0)</f>
        <v>500</v>
      </c>
      <c r="S93" t="str">
        <f>VLOOKUP(L93,'Status Report'!B:T,19,0)</f>
        <v>Promocean The Netherlands BV</v>
      </c>
      <c r="T93" s="62">
        <f>VLOOKUP(L93,'Status Report'!B:E,4,0)</f>
        <v>3</v>
      </c>
      <c r="U93" s="19">
        <f>_xlfn.IFS(AI93="Den Bosch",VLOOKUP(L93,'Status Report'!B:AM,35,0),AI93="Yantian",VLOOKUP(L93,'Status Report'!B:AM,36,0),AI93="",IF(H93="Asia Pacific",VLOOKUP(L93,'Status Report'!B:AM,36,0),VLOOKUP(L93,'Status Report'!B:AM,35,0)),AI93="Direct shipment",IF(H93="Asia Pacific",VLOOKUP(L93,'Status Report'!B:AM,36,0),VLOOKUP(L93,'Status Report'!B:AM,35,0)))</f>
        <v>64.900000000000006</v>
      </c>
      <c r="V93" s="20">
        <f t="shared" si="16"/>
        <v>259.60000000000002</v>
      </c>
      <c r="W93" s="19">
        <f>_xlfn.IFS(AI93="Den Bosch",VLOOKUP(L93,'Status Report'!B:AM,37,0),AI93="Yantian",VLOOKUP(L93,'Status Report'!B:AM,38,0),AI93="",IF(H93="Asia Pacific",VLOOKUP(L93,'Status Report'!B:AM,38,0),VLOOKUP(L93,'Status Report'!B:AM,37,0)),AI93="Direct shipment",IF(H93="Asia Pacific",VLOOKUP(L93,'Status Report'!B:AM,38,0),VLOOKUP(L93,'Status Report'!B:AM,37,0)))</f>
        <v>60.300000000000004</v>
      </c>
      <c r="X93" s="20">
        <f t="shared" si="17"/>
        <v>241.20000000000002</v>
      </c>
      <c r="Y93" s="20">
        <f>_xlfn.IFS(AI93="Den Bosch",VLOOKUP(L93,'Status Report'!B:AO,39,0),AI93="Yantian",VLOOKUP(L93,'Status Report'!B:AO,40,0),AI93="",IF(H93="Asia Pacific",VLOOKUP(L93,'Status Report'!B:AO,40,0),VLOOKUP(L93,'Status Report'!B:AO,39,0)),AI93="Direct shipment",IF(H93="Asia Pacific",VLOOKUP(L93,'Status Report'!B:AO,40,0),VLOOKUP(L93,'Status Report'!B:AO,39,0)))</f>
        <v>0</v>
      </c>
      <c r="Z93" s="20">
        <f t="shared" si="18"/>
        <v>0</v>
      </c>
      <c r="AA93" s="20">
        <f t="shared" si="19"/>
        <v>241.20000000000002</v>
      </c>
      <c r="AB93" s="21">
        <f>_xlfn.IFS(AI93="Den Bosch",VLOOKUP(L93,'Status Report'!B:AM,33,0),AI93="Yantian",VLOOKUP(L93,'Status Report'!B:AM,34,0),AI93="",IF(H93="Asia Pacific",VLOOKUP(L93,'Status Report'!B:AM,34,0),VLOOKUP(L93,'Status Report'!B:AM,33,0)),AI93="Direct shipment",IF(H93="Asia Pacific",VLOOKUP(L93,'Status Report'!B:AM,34,0),VLOOKUP(L93,'Status Report'!B:AM,33,0)))</f>
        <v>52.189200000000007</v>
      </c>
      <c r="AC93" s="21">
        <f>VLOOKUP(L93,'Status Report'!B:CE,82,0)</f>
        <v>0</v>
      </c>
      <c r="AD93" s="21">
        <f t="shared" si="20"/>
        <v>52.189200000000007</v>
      </c>
      <c r="AE93" s="63">
        <f>VLOOKUP(L93,'Status Report'!B:W,20,0)</f>
        <v>68</v>
      </c>
      <c r="AF93" s="63">
        <f>VLOOKUP(L93,'Status Report'!B:W,21,0)</f>
        <v>19</v>
      </c>
      <c r="AG93" s="63">
        <f>VLOOKUP(L93,'Status Report'!B:W,22,0)</f>
        <v>19</v>
      </c>
      <c r="AH93" s="22">
        <f t="shared" si="21"/>
        <v>9.8192000000000002E-2</v>
      </c>
      <c r="AI93" t="s">
        <v>990</v>
      </c>
      <c r="AK93" s="63">
        <f>IFERROR(VLOOKUP(G93,ASEAN!A:A,1,0),0)</f>
        <v>0</v>
      </c>
      <c r="AL93" s="63">
        <f>IFERROR(VLOOKUP(D93,'[3]customer specs'!$B$1:$D$65536,3,0),0)</f>
        <v>0</v>
      </c>
      <c r="AM93" s="64">
        <f t="shared" si="22"/>
        <v>18.400000000000006</v>
      </c>
      <c r="AN93" s="64">
        <f t="shared" si="23"/>
        <v>0</v>
      </c>
      <c r="AO93" s="63"/>
      <c r="AP93" s="63"/>
      <c r="AQ93" s="63" t="str">
        <f t="shared" si="24"/>
        <v>no</v>
      </c>
      <c r="AR93" s="20">
        <f t="shared" si="25"/>
        <v>208.75680000000003</v>
      </c>
      <c r="AS93" s="63"/>
      <c r="AT93" s="23">
        <f t="shared" si="26"/>
        <v>0.12</v>
      </c>
      <c r="AU93" s="65">
        <f t="shared" si="27"/>
        <v>59.305909090909097</v>
      </c>
      <c r="AV93" s="65"/>
      <c r="AW93" s="65">
        <f t="shared" si="28"/>
        <v>237.22363636363639</v>
      </c>
      <c r="AX93" s="65"/>
      <c r="AY93" s="63">
        <f>VLOOKUP(L93,'Status Report'!B:CF,81,0)</f>
        <v>0</v>
      </c>
      <c r="AZ93" s="63" t="str">
        <f>VLOOKUP(L93,'Status Report'!B:S,18,0)</f>
        <v>Ellina Smirnova</v>
      </c>
      <c r="BB93" s="63">
        <f>VLOOKUP(L93,'Status Report'!B:Z,25,0)</f>
        <v>10</v>
      </c>
      <c r="BC93" s="63">
        <f t="shared" si="29"/>
        <v>40</v>
      </c>
      <c r="BF93">
        <f>VLOOKUP(L93,'Status Report'!B:CE,82,0)</f>
        <v>0</v>
      </c>
      <c r="BG93">
        <f>VLOOKUP(L93,'Status Report'!B:CF,83,0)</f>
        <v>0</v>
      </c>
      <c r="BH93">
        <f>VLOOKUP(L93,'Status Report'!B:CG,84,0)</f>
        <v>0</v>
      </c>
      <c r="BI93" t="s">
        <v>805</v>
      </c>
      <c r="BJ93" t="s">
        <v>795</v>
      </c>
      <c r="BM93" s="67">
        <f t="shared" si="30"/>
        <v>4834</v>
      </c>
    </row>
    <row r="94" spans="1:65" x14ac:dyDescent="0.25">
      <c r="A94" s="68" t="str">
        <f>VLOOKUP(L94,'Status Report'!B:CB,79,0)</f>
        <v>Heineken UCL</v>
      </c>
      <c r="C94">
        <v>26020996</v>
      </c>
      <c r="D94">
        <v>3097160</v>
      </c>
      <c r="E94" t="s">
        <v>803</v>
      </c>
      <c r="F94" t="s">
        <v>802</v>
      </c>
      <c r="G94" t="str">
        <f>VLOOKUP(D94,'[2]sold to'!$A:$H,8,0)</f>
        <v>Netherlands</v>
      </c>
      <c r="H94" t="str">
        <f>VLOOKUP(D94,'[2]sold to'!$A:$I,9,0)</f>
        <v>AMEE</v>
      </c>
      <c r="K94">
        <v>120</v>
      </c>
      <c r="L94">
        <v>88026520</v>
      </c>
      <c r="M94" t="s">
        <v>806</v>
      </c>
      <c r="N94">
        <v>5</v>
      </c>
      <c r="P94" t="str">
        <f>VLOOKUP(L94,'Status Report'!B:AA,26,0)</f>
        <v>China</v>
      </c>
      <c r="Q94" t="str">
        <f>VLOOKUP(L94,'Status Report'!B:AB,27,0)</f>
        <v>Outdoor signs</v>
      </c>
      <c r="R94">
        <f>VLOOKUP(L94,'Status Report'!B:X,23,0)</f>
        <v>250</v>
      </c>
      <c r="S94" t="str">
        <f>VLOOKUP(L94,'Status Report'!B:T,19,0)</f>
        <v>Promocean The Netherlands BV</v>
      </c>
      <c r="T94" s="62">
        <f>VLOOKUP(L94,'Status Report'!B:E,4,0)</f>
        <v>1</v>
      </c>
      <c r="U94" s="19">
        <f>_xlfn.IFS(AI94="Den Bosch",VLOOKUP(L94,'Status Report'!B:AM,35,0),AI94="Yantian",VLOOKUP(L94,'Status Report'!B:AM,36,0),AI94="",IF(H94="Asia Pacific",VLOOKUP(L94,'Status Report'!B:AM,36,0),VLOOKUP(L94,'Status Report'!B:AM,35,0)),AI94="Direct shipment",IF(H94="Asia Pacific",VLOOKUP(L94,'Status Report'!B:AM,36,0),VLOOKUP(L94,'Status Report'!B:AM,35,0)))</f>
        <v>43.06</v>
      </c>
      <c r="V94" s="20">
        <f t="shared" si="16"/>
        <v>215.3</v>
      </c>
      <c r="W94" s="19">
        <f>_xlfn.IFS(AI94="Den Bosch",VLOOKUP(L94,'Status Report'!B:AM,37,0),AI94="Yantian",VLOOKUP(L94,'Status Report'!B:AM,38,0),AI94="",IF(H94="Asia Pacific",VLOOKUP(L94,'Status Report'!B:AM,38,0),VLOOKUP(L94,'Status Report'!B:AM,37,0)),AI94="Direct shipment",IF(H94="Asia Pacific",VLOOKUP(L94,'Status Report'!B:AM,38,0),VLOOKUP(L94,'Status Report'!B:AM,37,0)))</f>
        <v>43.06</v>
      </c>
      <c r="X94" s="20">
        <f t="shared" si="17"/>
        <v>215.3</v>
      </c>
      <c r="Y94" s="20">
        <f>_xlfn.IFS(AI94="Den Bosch",VLOOKUP(L94,'Status Report'!B:AO,39,0),AI94="Yantian",VLOOKUP(L94,'Status Report'!B:AO,40,0),AI94="",IF(H94="Asia Pacific",VLOOKUP(L94,'Status Report'!B:AO,40,0),VLOOKUP(L94,'Status Report'!B:AO,39,0)),AI94="Direct shipment",IF(H94="Asia Pacific",VLOOKUP(L94,'Status Report'!B:AO,40,0),VLOOKUP(L94,'Status Report'!B:AO,39,0)))</f>
        <v>0</v>
      </c>
      <c r="Z94" s="20">
        <f t="shared" si="18"/>
        <v>0</v>
      </c>
      <c r="AA94" s="20">
        <f t="shared" si="19"/>
        <v>215.3</v>
      </c>
      <c r="AB94" s="21">
        <f>_xlfn.IFS(AI94="Den Bosch",VLOOKUP(L94,'Status Report'!B:AM,33,0),AI94="Yantian",VLOOKUP(L94,'Status Report'!B:AM,34,0),AI94="",IF(H94="Asia Pacific",VLOOKUP(L94,'Status Report'!B:AM,34,0),VLOOKUP(L94,'Status Report'!B:AM,33,0)),AI94="Direct shipment",IF(H94="Asia Pacific",VLOOKUP(L94,'Status Report'!B:AM,34,0),VLOOKUP(L94,'Status Report'!B:AM,33,0)))</f>
        <v>37.8887</v>
      </c>
      <c r="AC94" s="21">
        <f>VLOOKUP(L94,'Status Report'!B:CE,82,0)</f>
        <v>0</v>
      </c>
      <c r="AD94" s="21">
        <f t="shared" si="20"/>
        <v>37.8887</v>
      </c>
      <c r="AE94" s="63">
        <f>VLOOKUP(L94,'Status Report'!B:W,20,0)</f>
        <v>40</v>
      </c>
      <c r="AF94" s="63">
        <f>VLOOKUP(L94,'Status Report'!B:W,21,0)</f>
        <v>20.5</v>
      </c>
      <c r="AG94" s="63">
        <f>VLOOKUP(L94,'Status Report'!B:W,22,0)</f>
        <v>10</v>
      </c>
      <c r="AH94" s="22">
        <f t="shared" si="21"/>
        <v>4.1000000000000002E-2</v>
      </c>
      <c r="AK94" s="63">
        <f>IFERROR(VLOOKUP(G94,ASEAN!A:A,1,0),0)</f>
        <v>0</v>
      </c>
      <c r="AL94" s="63">
        <f>IFERROR(VLOOKUP(D94,'[3]customer specs'!$B$1:$D$65536,3,0),0)</f>
        <v>0</v>
      </c>
      <c r="AM94" s="64">
        <f t="shared" si="22"/>
        <v>0</v>
      </c>
      <c r="AN94" s="64">
        <f t="shared" si="23"/>
        <v>0</v>
      </c>
      <c r="AO94" s="63"/>
      <c r="AP94" s="63"/>
      <c r="AQ94" s="63" t="str">
        <f t="shared" si="24"/>
        <v>no</v>
      </c>
      <c r="AR94" s="20">
        <f t="shared" si="25"/>
        <v>189.4435</v>
      </c>
      <c r="AS94" s="63"/>
      <c r="AT94" s="23">
        <f t="shared" si="26"/>
        <v>0.12</v>
      </c>
      <c r="AU94" s="65">
        <f t="shared" si="27"/>
        <v>43.055340909090908</v>
      </c>
      <c r="AV94" s="65"/>
      <c r="AW94" s="65">
        <f t="shared" si="28"/>
        <v>215.27670454545455</v>
      </c>
      <c r="AX94" s="65"/>
      <c r="AY94" s="63">
        <f>VLOOKUP(L94,'Status Report'!B:CF,81,0)</f>
        <v>0</v>
      </c>
      <c r="AZ94" s="63" t="str">
        <f>VLOOKUP(L94,'Status Report'!B:S,18,0)</f>
        <v>Ludmilla Zarybnicka</v>
      </c>
      <c r="BB94" s="63">
        <f>VLOOKUP(L94,'Status Report'!B:Z,25,0)</f>
        <v>1</v>
      </c>
      <c r="BC94" s="63">
        <f t="shared" si="29"/>
        <v>5</v>
      </c>
      <c r="BF94">
        <f>VLOOKUP(L94,'Status Report'!B:CE,82,0)</f>
        <v>0</v>
      </c>
      <c r="BG94">
        <f>VLOOKUP(L94,'Status Report'!B:CF,83,0)</f>
        <v>0</v>
      </c>
      <c r="BH94">
        <f>VLOOKUP(L94,'Status Report'!B:CG,84,0)</f>
        <v>0</v>
      </c>
      <c r="BI94" t="s">
        <v>805</v>
      </c>
      <c r="BJ94" t="s">
        <v>795</v>
      </c>
      <c r="BM94" s="67">
        <f t="shared" si="30"/>
        <v>37</v>
      </c>
    </row>
    <row r="95" spans="1:65" x14ac:dyDescent="0.25">
      <c r="A95" s="68" t="str">
        <f>VLOOKUP(L95,'Status Report'!B:CB,79,0)</f>
        <v>Heineken UCL</v>
      </c>
      <c r="C95">
        <v>26020996</v>
      </c>
      <c r="D95">
        <v>3097160</v>
      </c>
      <c r="E95" t="s">
        <v>803</v>
      </c>
      <c r="F95" t="s">
        <v>802</v>
      </c>
      <c r="G95" t="str">
        <f>VLOOKUP(D95,'[2]sold to'!$A:$H,8,0)</f>
        <v>Netherlands</v>
      </c>
      <c r="H95" t="str">
        <f>VLOOKUP(D95,'[2]sold to'!$A:$I,9,0)</f>
        <v>AMEE</v>
      </c>
      <c r="K95">
        <v>130</v>
      </c>
      <c r="L95">
        <v>88026949</v>
      </c>
      <c r="M95" t="s">
        <v>148</v>
      </c>
      <c r="N95">
        <v>4</v>
      </c>
      <c r="P95" t="str">
        <f>VLOOKUP(L95,'Status Report'!B:AA,26,0)</f>
        <v>Turkey</v>
      </c>
      <c r="Q95" t="str">
        <f>VLOOKUP(L95,'Status Report'!B:AB,27,0)</f>
        <v>Glassware</v>
      </c>
      <c r="R95">
        <f>VLOOKUP(L95,'Status Report'!B:X,23,0)</f>
        <v>6700</v>
      </c>
      <c r="S95" t="str">
        <f>VLOOKUP(L95,'Status Report'!B:T,19,0)</f>
        <v>Sisecam (Pasabahçe)</v>
      </c>
      <c r="T95" s="62">
        <f>VLOOKUP(L95,'Status Report'!B:E,4,0)</f>
        <v>3</v>
      </c>
      <c r="U95" s="19">
        <f>_xlfn.IFS(AI95="Den Bosch",VLOOKUP(L95,'Status Report'!B:AM,35,0),AI95="Yantian",VLOOKUP(L95,'Status Report'!B:AM,36,0),AI95="",IF(H95="Asia Pacific",VLOOKUP(L95,'Status Report'!B:AM,36,0),VLOOKUP(L95,'Status Report'!B:AM,35,0)),AI95="Direct shipment",IF(H95="Asia Pacific",VLOOKUP(L95,'Status Report'!B:AM,36,0),VLOOKUP(L95,'Status Report'!B:AM,35,0)))</f>
        <v>22.799999999999997</v>
      </c>
      <c r="V95" s="20">
        <f t="shared" si="16"/>
        <v>91.199999999999989</v>
      </c>
      <c r="W95" s="19">
        <f>_xlfn.IFS(AI95="Den Bosch",VLOOKUP(L95,'Status Report'!B:AM,37,0),AI95="Yantian",VLOOKUP(L95,'Status Report'!B:AM,38,0),AI95="",IF(H95="Asia Pacific",VLOOKUP(L95,'Status Report'!B:AM,38,0),VLOOKUP(L95,'Status Report'!B:AM,37,0)),AI95="Direct shipment",IF(H95="Asia Pacific",VLOOKUP(L95,'Status Report'!B:AM,38,0),VLOOKUP(L95,'Status Report'!B:AM,37,0)))</f>
        <v>22.799999999999997</v>
      </c>
      <c r="X95" s="20">
        <f t="shared" si="17"/>
        <v>91.199999999999989</v>
      </c>
      <c r="Y95" s="20">
        <f>_xlfn.IFS(AI95="Den Bosch",VLOOKUP(L95,'Status Report'!B:AO,39,0),AI95="Yantian",VLOOKUP(L95,'Status Report'!B:AO,40,0),AI95="",IF(H95="Asia Pacific",VLOOKUP(L95,'Status Report'!B:AO,40,0),VLOOKUP(L95,'Status Report'!B:AO,39,0)),AI95="Direct shipment",IF(H95="Asia Pacific",VLOOKUP(L95,'Status Report'!B:AO,40,0),VLOOKUP(L95,'Status Report'!B:AO,39,0)))</f>
        <v>0</v>
      </c>
      <c r="Z95" s="20">
        <f t="shared" si="18"/>
        <v>0</v>
      </c>
      <c r="AA95" s="20">
        <f t="shared" si="19"/>
        <v>91.199999999999989</v>
      </c>
      <c r="AB95" s="21">
        <f>_xlfn.IFS(AI95="Den Bosch",VLOOKUP(L95,'Status Report'!B:AM,33,0),AI95="Yantian",VLOOKUP(L95,'Status Report'!B:AM,34,0),AI95="",IF(H95="Asia Pacific",VLOOKUP(L95,'Status Report'!B:AM,34,0),VLOOKUP(L95,'Status Report'!B:AM,33,0)),AI95="Direct shipment",IF(H95="Asia Pacific",VLOOKUP(L95,'Status Report'!B:AM,34,0),VLOOKUP(L95,'Status Report'!B:AM,33,0)))</f>
        <v>20.16</v>
      </c>
      <c r="AC95" s="21">
        <f>VLOOKUP(L95,'Status Report'!B:CE,82,0)</f>
        <v>0</v>
      </c>
      <c r="AD95" s="21">
        <f t="shared" si="20"/>
        <v>20.16</v>
      </c>
      <c r="AE95" s="63">
        <f>VLOOKUP(L95,'Status Report'!B:W,20,0)</f>
        <v>55.9</v>
      </c>
      <c r="AF95" s="63">
        <f>VLOOKUP(L95,'Status Report'!B:W,21,0)</f>
        <v>21.9</v>
      </c>
      <c r="AG95" s="63">
        <f>VLOOKUP(L95,'Status Report'!B:W,22,0)</f>
        <v>21.2</v>
      </c>
      <c r="AH95" s="22">
        <f t="shared" si="21"/>
        <v>0.10381300799999998</v>
      </c>
      <c r="AI95" t="s">
        <v>990</v>
      </c>
      <c r="AK95" s="63">
        <f>IFERROR(VLOOKUP(G95,ASEAN!A:A,1,0),0)</f>
        <v>0</v>
      </c>
      <c r="AL95" s="63">
        <f>IFERROR(VLOOKUP(D95,'[3]customer specs'!$B$1:$D$65536,3,0),0)</f>
        <v>0</v>
      </c>
      <c r="AM95" s="64">
        <f t="shared" si="22"/>
        <v>0</v>
      </c>
      <c r="AN95" s="64">
        <f t="shared" si="23"/>
        <v>0</v>
      </c>
      <c r="AO95" s="63"/>
      <c r="AP95" s="63"/>
      <c r="AQ95" s="63" t="str">
        <f t="shared" si="24"/>
        <v>no</v>
      </c>
      <c r="AR95" s="20">
        <f t="shared" si="25"/>
        <v>80.64</v>
      </c>
      <c r="AS95" s="63"/>
      <c r="AT95" s="23">
        <f t="shared" si="26"/>
        <v>0.12</v>
      </c>
      <c r="AU95" s="65">
        <f t="shared" si="27"/>
        <v>22.90909090909091</v>
      </c>
      <c r="AV95" s="65"/>
      <c r="AW95" s="65">
        <f t="shared" si="28"/>
        <v>91.63636363636364</v>
      </c>
      <c r="AX95" s="65"/>
      <c r="AY95" s="63">
        <f>VLOOKUP(L95,'Status Report'!B:CF,81,0)</f>
        <v>0</v>
      </c>
      <c r="AZ95" s="63" t="str">
        <f>VLOOKUP(L95,'Status Report'!B:S,18,0)</f>
        <v>Ludmilla Zarybnicka</v>
      </c>
      <c r="BB95" s="63">
        <f>VLOOKUP(L95,'Status Report'!B:Z,25,0)</f>
        <v>24</v>
      </c>
      <c r="BC95" s="63">
        <f t="shared" si="29"/>
        <v>96</v>
      </c>
      <c r="BF95">
        <f>VLOOKUP(L95,'Status Report'!B:CE,82,0)</f>
        <v>0</v>
      </c>
      <c r="BG95">
        <f>VLOOKUP(L95,'Status Report'!B:CF,83,0)</f>
        <v>0</v>
      </c>
      <c r="BH95">
        <f>VLOOKUP(L95,'Status Report'!B:CG,84,0)</f>
        <v>0</v>
      </c>
      <c r="BI95" t="s">
        <v>805</v>
      </c>
      <c r="BJ95" t="s">
        <v>795</v>
      </c>
      <c r="BM95" s="67">
        <f t="shared" si="30"/>
        <v>3007</v>
      </c>
    </row>
    <row r="96" spans="1:65" x14ac:dyDescent="0.25">
      <c r="A96" s="68" t="str">
        <f>VLOOKUP(L96,'Status Report'!B:CB,79,0)</f>
        <v>Heineken UCL</v>
      </c>
      <c r="C96">
        <v>26020996</v>
      </c>
      <c r="D96">
        <v>3097160</v>
      </c>
      <c r="E96" t="s">
        <v>803</v>
      </c>
      <c r="F96" t="s">
        <v>802</v>
      </c>
      <c r="G96" t="str">
        <f>VLOOKUP(D96,'[2]sold to'!$A:$H,8,0)</f>
        <v>Netherlands</v>
      </c>
      <c r="H96" t="str">
        <f>VLOOKUP(D96,'[2]sold to'!$A:$I,9,0)</f>
        <v>AMEE</v>
      </c>
      <c r="K96">
        <v>140</v>
      </c>
      <c r="L96">
        <v>88026487</v>
      </c>
      <c r="M96" t="s">
        <v>314</v>
      </c>
      <c r="N96">
        <v>30</v>
      </c>
      <c r="P96" t="str">
        <f>VLOOKUP(L96,'Status Report'!B:AA,26,0)</f>
        <v>China</v>
      </c>
      <c r="Q96" t="str">
        <f>VLOOKUP(L96,'Status Report'!B:AB,27,0)</f>
        <v>Premiums</v>
      </c>
      <c r="R96">
        <f>VLOOKUP(L96,'Status Report'!B:X,23,0)</f>
        <v>100</v>
      </c>
      <c r="S96" t="str">
        <f>VLOOKUP(L96,'Status Report'!B:T,19,0)</f>
        <v>Promocean The Netherlands BV</v>
      </c>
      <c r="T96" s="62">
        <f>VLOOKUP(L96,'Status Report'!B:E,4,0)</f>
        <v>3</v>
      </c>
      <c r="U96" s="19">
        <f>_xlfn.IFS(AI96="Den Bosch",VLOOKUP(L96,'Status Report'!B:AM,35,0),AI96="Yantian",VLOOKUP(L96,'Status Report'!B:AM,36,0),AI96="",IF(H96="Asia Pacific",VLOOKUP(L96,'Status Report'!B:AM,36,0),VLOOKUP(L96,'Status Report'!B:AM,35,0)),AI96="Direct shipment",IF(H96="Asia Pacific",VLOOKUP(L96,'Status Report'!B:AM,36,0),VLOOKUP(L96,'Status Report'!B:AM,35,0)))</f>
        <v>30.6</v>
      </c>
      <c r="V96" s="20">
        <f t="shared" si="16"/>
        <v>918</v>
      </c>
      <c r="W96" s="19">
        <f>_xlfn.IFS(AI96="Den Bosch",VLOOKUP(L96,'Status Report'!B:AM,37,0),AI96="Yantian",VLOOKUP(L96,'Status Report'!B:AM,38,0),AI96="",IF(H96="Asia Pacific",VLOOKUP(L96,'Status Report'!B:AM,38,0),VLOOKUP(L96,'Status Report'!B:AM,37,0)),AI96="Direct shipment",IF(H96="Asia Pacific",VLOOKUP(L96,'Status Report'!B:AM,38,0),VLOOKUP(L96,'Status Report'!B:AM,37,0)))</f>
        <v>28.799999999999997</v>
      </c>
      <c r="X96" s="20">
        <f t="shared" si="17"/>
        <v>863.99999999999989</v>
      </c>
      <c r="Y96" s="20">
        <f>_xlfn.IFS(AI96="Den Bosch",VLOOKUP(L96,'Status Report'!B:AO,39,0),AI96="Yantian",VLOOKUP(L96,'Status Report'!B:AO,40,0),AI96="",IF(H96="Asia Pacific",VLOOKUP(L96,'Status Report'!B:AO,40,0),VLOOKUP(L96,'Status Report'!B:AO,39,0)),AI96="Direct shipment",IF(H96="Asia Pacific",VLOOKUP(L96,'Status Report'!B:AO,40,0),VLOOKUP(L96,'Status Report'!B:AO,39,0)))</f>
        <v>0</v>
      </c>
      <c r="Z96" s="20">
        <f t="shared" si="18"/>
        <v>0</v>
      </c>
      <c r="AA96" s="20">
        <f t="shared" si="19"/>
        <v>863.99999999999989</v>
      </c>
      <c r="AB96" s="21">
        <f>_xlfn.IFS(AI96="Den Bosch",VLOOKUP(L96,'Status Report'!B:AM,33,0),AI96="Yantian",VLOOKUP(L96,'Status Report'!B:AM,34,0),AI96="",IF(H96="Asia Pacific",VLOOKUP(L96,'Status Report'!B:AM,34,0),VLOOKUP(L96,'Status Report'!B:AM,33,0)),AI96="Direct shipment",IF(H96="Asia Pacific",VLOOKUP(L96,'Status Report'!B:AM,34,0),VLOOKUP(L96,'Status Report'!B:AM,33,0)))</f>
        <v>25.1082</v>
      </c>
      <c r="AC96" s="21">
        <f>VLOOKUP(L96,'Status Report'!B:CE,82,0)</f>
        <v>0</v>
      </c>
      <c r="AD96" s="21">
        <f t="shared" si="20"/>
        <v>25.1082</v>
      </c>
      <c r="AE96" s="63">
        <f>VLOOKUP(L96,'Status Report'!B:W,20,0)</f>
        <v>47</v>
      </c>
      <c r="AF96" s="63">
        <f>VLOOKUP(L96,'Status Report'!B:W,21,0)</f>
        <v>46</v>
      </c>
      <c r="AG96" s="63">
        <f>VLOOKUP(L96,'Status Report'!B:W,22,0)</f>
        <v>2</v>
      </c>
      <c r="AH96" s="22">
        <f t="shared" si="21"/>
        <v>0.12972</v>
      </c>
      <c r="AI96" t="s">
        <v>990</v>
      </c>
      <c r="AK96" s="63">
        <f>IFERROR(VLOOKUP(G96,ASEAN!A:A,1,0),0)</f>
        <v>0</v>
      </c>
      <c r="AL96" s="63">
        <f>IFERROR(VLOOKUP(D96,'[3]customer specs'!$B$1:$D$65536,3,0),0)</f>
        <v>0</v>
      </c>
      <c r="AM96" s="64">
        <f t="shared" si="22"/>
        <v>54.000000000000114</v>
      </c>
      <c r="AN96" s="64">
        <f t="shared" si="23"/>
        <v>0</v>
      </c>
      <c r="AO96" s="63"/>
      <c r="AP96" s="63"/>
      <c r="AQ96" s="63" t="str">
        <f t="shared" si="24"/>
        <v>no</v>
      </c>
      <c r="AR96" s="20">
        <f t="shared" si="25"/>
        <v>753.24599999999998</v>
      </c>
      <c r="AS96" s="63"/>
      <c r="AT96" s="23">
        <f t="shared" si="26"/>
        <v>0.12</v>
      </c>
      <c r="AU96" s="65">
        <f t="shared" si="27"/>
        <v>28.532045454545454</v>
      </c>
      <c r="AV96" s="65"/>
      <c r="AW96" s="65">
        <f t="shared" si="28"/>
        <v>855.96136363636356</v>
      </c>
      <c r="AX96" s="65"/>
      <c r="AY96" s="63">
        <f>VLOOKUP(L96,'Status Report'!B:CF,81,0)</f>
        <v>0</v>
      </c>
      <c r="AZ96" s="63" t="str">
        <f>VLOOKUP(L96,'Status Report'!B:S,18,0)</f>
        <v>Ellina Smirnova</v>
      </c>
      <c r="BB96" s="63">
        <f>VLOOKUP(L96,'Status Report'!B:Z,25,0)</f>
        <v>10</v>
      </c>
      <c r="BC96" s="63">
        <f t="shared" si="29"/>
        <v>300</v>
      </c>
      <c r="BF96">
        <f>VLOOKUP(L96,'Status Report'!B:CE,82,0)</f>
        <v>0</v>
      </c>
      <c r="BG96">
        <f>VLOOKUP(L96,'Status Report'!B:CF,83,0)</f>
        <v>0</v>
      </c>
      <c r="BH96">
        <f>VLOOKUP(L96,'Status Report'!B:CG,84,0)</f>
        <v>0</v>
      </c>
      <c r="BI96" t="s">
        <v>805</v>
      </c>
      <c r="BJ96" t="s">
        <v>795</v>
      </c>
      <c r="BM96" s="67">
        <f t="shared" si="30"/>
        <v>1295</v>
      </c>
    </row>
    <row r="97" spans="1:65" x14ac:dyDescent="0.25">
      <c r="A97" s="68" t="str">
        <f>VLOOKUP(L97,'Status Report'!B:CB,79,0)</f>
        <v>Heineken UCL</v>
      </c>
      <c r="C97">
        <v>26020997</v>
      </c>
      <c r="D97">
        <v>3014950</v>
      </c>
      <c r="E97" t="s">
        <v>810</v>
      </c>
      <c r="F97" t="s">
        <v>811</v>
      </c>
      <c r="G97" t="str">
        <f>VLOOKUP(D97,'[2]sold to'!$A:$H,8,0)</f>
        <v>Costa Rica</v>
      </c>
      <c r="H97" t="str">
        <f>VLOOKUP(D97,'[2]sold to'!$A:$I,9,0)</f>
        <v>AMERICAS</v>
      </c>
      <c r="K97">
        <v>10</v>
      </c>
      <c r="L97">
        <v>88026485</v>
      </c>
      <c r="M97" t="s">
        <v>312</v>
      </c>
      <c r="N97">
        <v>7</v>
      </c>
      <c r="P97" t="str">
        <f>VLOOKUP(L97,'Status Report'!B:AA,26,0)</f>
        <v>China</v>
      </c>
      <c r="Q97" t="str">
        <f>VLOOKUP(L97,'Status Report'!B:AB,27,0)</f>
        <v>Bar support</v>
      </c>
      <c r="R97">
        <f>VLOOKUP(L97,'Status Report'!B:X,23,0)</f>
        <v>125</v>
      </c>
      <c r="S97" t="str">
        <f>VLOOKUP(L97,'Status Report'!B:T,19,0)</f>
        <v>Promocean The Netherlands BV</v>
      </c>
      <c r="T97" s="62">
        <f>VLOOKUP(L97,'Status Report'!B:E,4,0)</f>
        <v>3</v>
      </c>
      <c r="U97" s="19">
        <f>_xlfn.IFS(AI97="Den Bosch",VLOOKUP(L97,'Status Report'!B:AM,35,0),AI97="Yantian",VLOOKUP(L97,'Status Report'!B:AM,36,0),AI97="",IF(H97="Asia Pacific",VLOOKUP(L97,'Status Report'!B:AM,36,0),VLOOKUP(L97,'Status Report'!B:AM,35,0)),AI97="Direct shipment",IF(H97="Asia Pacific",VLOOKUP(L97,'Status Report'!B:AM,36,0),VLOOKUP(L97,'Status Report'!B:AM,35,0)))</f>
        <v>30.2</v>
      </c>
      <c r="V97" s="20">
        <f t="shared" si="16"/>
        <v>211.4</v>
      </c>
      <c r="W97" s="19">
        <f>_xlfn.IFS(AI97="Den Bosch",VLOOKUP(L97,'Status Report'!B:AM,37,0),AI97="Yantian",VLOOKUP(L97,'Status Report'!B:AM,38,0),AI97="",IF(H97="Asia Pacific",VLOOKUP(L97,'Status Report'!B:AM,38,0),VLOOKUP(L97,'Status Report'!B:AM,37,0)),AI97="Direct shipment",IF(H97="Asia Pacific",VLOOKUP(L97,'Status Report'!B:AM,38,0),VLOOKUP(L97,'Status Report'!B:AM,37,0)))</f>
        <v>26.400000000000002</v>
      </c>
      <c r="X97" s="20">
        <f t="shared" si="17"/>
        <v>184.8</v>
      </c>
      <c r="Y97" s="20">
        <f>_xlfn.IFS(AI97="Den Bosch",VLOOKUP(L97,'Status Report'!B:AO,39,0),AI97="Yantian",VLOOKUP(L97,'Status Report'!B:AO,40,0),AI97="",IF(H97="Asia Pacific",VLOOKUP(L97,'Status Report'!B:AO,40,0),VLOOKUP(L97,'Status Report'!B:AO,39,0)),AI97="Direct shipment",IF(H97="Asia Pacific",VLOOKUP(L97,'Status Report'!B:AO,40,0),VLOOKUP(L97,'Status Report'!B:AO,39,0)))</f>
        <v>0</v>
      </c>
      <c r="Z97" s="20">
        <f t="shared" si="18"/>
        <v>0</v>
      </c>
      <c r="AA97" s="20">
        <f t="shared" si="19"/>
        <v>184.8</v>
      </c>
      <c r="AB97" s="21">
        <f>_xlfn.IFS(AI97="Den Bosch",VLOOKUP(L97,'Status Report'!B:AM,33,0),AI97="Yantian",VLOOKUP(L97,'Status Report'!B:AM,34,0),AI97="",IF(H97="Asia Pacific",VLOOKUP(L97,'Status Report'!B:AM,34,0),VLOOKUP(L97,'Status Report'!B:AM,33,0)),AI97="Direct shipment",IF(H97="Asia Pacific",VLOOKUP(L97,'Status Report'!B:AM,34,0),VLOOKUP(L97,'Status Report'!B:AM,33,0)))</f>
        <v>23.176800000000004</v>
      </c>
      <c r="AC97" s="21">
        <f>VLOOKUP(L97,'Status Report'!B:CE,82,0)</f>
        <v>0</v>
      </c>
      <c r="AD97" s="21">
        <f t="shared" si="20"/>
        <v>23.176800000000004</v>
      </c>
      <c r="AE97" s="63">
        <f>VLOOKUP(L97,'Status Report'!B:W,20,0)</f>
        <v>14</v>
      </c>
      <c r="AF97" s="63">
        <f>VLOOKUP(L97,'Status Report'!B:W,21,0)</f>
        <v>5</v>
      </c>
      <c r="AG97" s="63">
        <f>VLOOKUP(L97,'Status Report'!B:W,22,0)</f>
        <v>5</v>
      </c>
      <c r="AH97" s="22">
        <f t="shared" si="21"/>
        <v>2.4499999999999999E-3</v>
      </c>
      <c r="AI97" t="s">
        <v>990</v>
      </c>
      <c r="AK97" s="63">
        <f>IFERROR(VLOOKUP(G97,ASEAN!A:A,1,0),0)</f>
        <v>0</v>
      </c>
      <c r="AL97" s="63">
        <f>IFERROR(VLOOKUP(D97,'[3]customer specs'!$B$1:$D$65536,3,0),0)</f>
        <v>0</v>
      </c>
      <c r="AM97" s="64">
        <f t="shared" si="22"/>
        <v>26.599999999999994</v>
      </c>
      <c r="AN97" s="64">
        <f t="shared" si="23"/>
        <v>0</v>
      </c>
      <c r="AO97" s="63"/>
      <c r="AP97" s="63"/>
      <c r="AQ97" s="63" t="str">
        <f t="shared" si="24"/>
        <v>no</v>
      </c>
      <c r="AR97" s="20">
        <f t="shared" si="25"/>
        <v>162.23760000000001</v>
      </c>
      <c r="AS97" s="63"/>
      <c r="AT97" s="23">
        <f t="shared" si="26"/>
        <v>0.12</v>
      </c>
      <c r="AU97" s="65">
        <f t="shared" si="27"/>
        <v>26.33727272727273</v>
      </c>
      <c r="AV97" s="65"/>
      <c r="AW97" s="65">
        <f t="shared" si="28"/>
        <v>184.3609090909091</v>
      </c>
      <c r="AX97" s="65"/>
      <c r="AY97" s="63">
        <f>VLOOKUP(L97,'Status Report'!B:CF,81,0)</f>
        <v>0</v>
      </c>
      <c r="AZ97" s="63" t="str">
        <f>VLOOKUP(L97,'Status Report'!B:S,18,0)</f>
        <v>Ellina Smirnova</v>
      </c>
      <c r="BB97" s="63">
        <f>VLOOKUP(L97,'Status Report'!B:Z,25,0)</f>
        <v>20</v>
      </c>
      <c r="BC97" s="63">
        <f t="shared" si="29"/>
        <v>140</v>
      </c>
      <c r="BF97">
        <f>VLOOKUP(L97,'Status Report'!B:CE,82,0)</f>
        <v>0</v>
      </c>
      <c r="BG97">
        <f>VLOOKUP(L97,'Status Report'!B:CF,83,0)</f>
        <v>0</v>
      </c>
      <c r="BH97">
        <f>VLOOKUP(L97,'Status Report'!B:CG,84,0)</f>
        <v>0</v>
      </c>
      <c r="BI97" t="s">
        <v>805</v>
      </c>
      <c r="BJ97" t="s">
        <v>795</v>
      </c>
      <c r="BM97" s="67">
        <f t="shared" si="30"/>
        <v>2875</v>
      </c>
    </row>
    <row r="98" spans="1:65" x14ac:dyDescent="0.25">
      <c r="A98" s="68" t="str">
        <f>VLOOKUP(L98,'Status Report'!B:CB,79,0)</f>
        <v>Heineken UCL</v>
      </c>
      <c r="C98">
        <v>26020997</v>
      </c>
      <c r="D98">
        <v>3014950</v>
      </c>
      <c r="E98" t="s">
        <v>810</v>
      </c>
      <c r="F98" t="s">
        <v>811</v>
      </c>
      <c r="G98" t="str">
        <f>VLOOKUP(D98,'[2]sold to'!$A:$H,8,0)</f>
        <v>Costa Rica</v>
      </c>
      <c r="H98" t="str">
        <f>VLOOKUP(D98,'[2]sold to'!$A:$I,9,0)</f>
        <v>AMERICAS</v>
      </c>
      <c r="K98">
        <v>20</v>
      </c>
      <c r="L98">
        <v>88026484</v>
      </c>
      <c r="M98" t="s">
        <v>311</v>
      </c>
      <c r="N98">
        <v>4</v>
      </c>
      <c r="P98" t="str">
        <f>VLOOKUP(L98,'Status Report'!B:AA,26,0)</f>
        <v>China</v>
      </c>
      <c r="Q98" t="str">
        <f>VLOOKUP(L98,'Status Report'!B:AB,27,0)</f>
        <v>Premiums</v>
      </c>
      <c r="R98">
        <f>VLOOKUP(L98,'Status Report'!B:X,23,0)</f>
        <v>200</v>
      </c>
      <c r="S98" t="str">
        <f>VLOOKUP(L98,'Status Report'!B:T,19,0)</f>
        <v>Promocean The Netherlands BV</v>
      </c>
      <c r="T98" s="62">
        <f>VLOOKUP(L98,'Status Report'!B:E,4,0)</f>
        <v>3</v>
      </c>
      <c r="U98" s="19">
        <f>_xlfn.IFS(AI98="Den Bosch",VLOOKUP(L98,'Status Report'!B:AM,35,0),AI98="Yantian",VLOOKUP(L98,'Status Report'!B:AM,36,0),AI98="",IF(H98="Asia Pacific",VLOOKUP(L98,'Status Report'!B:AM,36,0),VLOOKUP(L98,'Status Report'!B:AM,35,0)),AI98="Direct shipment",IF(H98="Asia Pacific",VLOOKUP(L98,'Status Report'!B:AM,36,0),VLOOKUP(L98,'Status Report'!B:AM,35,0)))</f>
        <v>70.149999999999991</v>
      </c>
      <c r="V98" s="20">
        <f t="shared" si="16"/>
        <v>280.59999999999997</v>
      </c>
      <c r="W98" s="19">
        <f>_xlfn.IFS(AI98="Den Bosch",VLOOKUP(L98,'Status Report'!B:AM,37,0),AI98="Yantian",VLOOKUP(L98,'Status Report'!B:AM,38,0),AI98="",IF(H98="Asia Pacific",VLOOKUP(L98,'Status Report'!B:AM,38,0),VLOOKUP(L98,'Status Report'!B:AM,37,0)),AI98="Direct shipment",IF(H98="Asia Pacific",VLOOKUP(L98,'Status Report'!B:AM,38,0),VLOOKUP(L98,'Status Report'!B:AM,37,0)))</f>
        <v>69.349999999999994</v>
      </c>
      <c r="X98" s="20">
        <f t="shared" si="17"/>
        <v>277.39999999999998</v>
      </c>
      <c r="Y98" s="20">
        <f>_xlfn.IFS(AI98="Den Bosch",VLOOKUP(L98,'Status Report'!B:AO,39,0),AI98="Yantian",VLOOKUP(L98,'Status Report'!B:AO,40,0),AI98="",IF(H98="Asia Pacific",VLOOKUP(L98,'Status Report'!B:AO,40,0),VLOOKUP(L98,'Status Report'!B:AO,39,0)),AI98="Direct shipment",IF(H98="Asia Pacific",VLOOKUP(L98,'Status Report'!B:AO,40,0),VLOOKUP(L98,'Status Report'!B:AO,39,0)))</f>
        <v>0</v>
      </c>
      <c r="Z98" s="20">
        <f t="shared" si="18"/>
        <v>0</v>
      </c>
      <c r="AA98" s="20">
        <f t="shared" si="19"/>
        <v>277.39999999999998</v>
      </c>
      <c r="AB98" s="21">
        <f>_xlfn.IFS(AI98="Den Bosch",VLOOKUP(L98,'Status Report'!B:AM,33,0),AI98="Yantian",VLOOKUP(L98,'Status Report'!B:AM,34,0),AI98="",IF(H98="Asia Pacific",VLOOKUP(L98,'Status Report'!B:AM,34,0),VLOOKUP(L98,'Status Report'!B:AM,33,0)),AI98="Direct shipment",IF(H98="Asia Pacific",VLOOKUP(L98,'Status Report'!B:AM,34,0),VLOOKUP(L98,'Status Report'!B:AM,33,0)))</f>
        <v>60.500699999999995</v>
      </c>
      <c r="AC98" s="21">
        <f>VLOOKUP(L98,'Status Report'!B:CE,82,0)</f>
        <v>0</v>
      </c>
      <c r="AD98" s="21">
        <f t="shared" si="20"/>
        <v>60.500699999999995</v>
      </c>
      <c r="AE98" s="63">
        <f>VLOOKUP(L98,'Status Report'!B:W,20,0)</f>
        <v>55</v>
      </c>
      <c r="AF98" s="63">
        <f>VLOOKUP(L98,'Status Report'!B:W,21,0)</f>
        <v>36</v>
      </c>
      <c r="AG98" s="63">
        <f>VLOOKUP(L98,'Status Report'!B:W,22,0)</f>
        <v>20</v>
      </c>
      <c r="AH98" s="22">
        <f t="shared" si="21"/>
        <v>0.15840000000000001</v>
      </c>
      <c r="AI98" t="s">
        <v>990</v>
      </c>
      <c r="AK98" s="63">
        <f>IFERROR(VLOOKUP(G98,ASEAN!A:A,1,0),0)</f>
        <v>0</v>
      </c>
      <c r="AL98" s="63">
        <f>IFERROR(VLOOKUP(D98,'[3]customer specs'!$B$1:$D$65536,3,0),0)</f>
        <v>0</v>
      </c>
      <c r="AM98" s="64">
        <f t="shared" si="22"/>
        <v>3.1999999999999886</v>
      </c>
      <c r="AN98" s="64">
        <f t="shared" si="23"/>
        <v>0</v>
      </c>
      <c r="AO98" s="63"/>
      <c r="AP98" s="63"/>
      <c r="AQ98" s="63" t="str">
        <f t="shared" si="24"/>
        <v>no</v>
      </c>
      <c r="AR98" s="20">
        <f t="shared" si="25"/>
        <v>242.00279999999998</v>
      </c>
      <c r="AS98" s="63"/>
      <c r="AT98" s="23">
        <f t="shared" ref="AT98:AT129" si="31">IF(AS98=0.045,0.045,IF(AS98=0.035,0.035,0.12))</f>
        <v>0.12</v>
      </c>
      <c r="AU98" s="65">
        <f t="shared" si="27"/>
        <v>68.750795454545454</v>
      </c>
      <c r="AV98" s="65"/>
      <c r="AW98" s="65">
        <f t="shared" si="28"/>
        <v>275.00318181818182</v>
      </c>
      <c r="AX98" s="65"/>
      <c r="AY98" s="63">
        <f>VLOOKUP(L98,'Status Report'!B:CF,81,0)</f>
        <v>0</v>
      </c>
      <c r="AZ98" s="63" t="str">
        <f>VLOOKUP(L98,'Status Report'!B:S,18,0)</f>
        <v>Ellina Smirnova</v>
      </c>
      <c r="BB98" s="63">
        <f>VLOOKUP(L98,'Status Report'!B:Z,25,0)</f>
        <v>5</v>
      </c>
      <c r="BC98" s="63">
        <f t="shared" si="29"/>
        <v>20</v>
      </c>
      <c r="BF98">
        <f>VLOOKUP(L98,'Status Report'!B:CE,82,0)</f>
        <v>0</v>
      </c>
      <c r="BG98">
        <f>VLOOKUP(L98,'Status Report'!B:CF,83,0)</f>
        <v>0</v>
      </c>
      <c r="BH98">
        <f>VLOOKUP(L98,'Status Report'!B:CG,84,0)</f>
        <v>0</v>
      </c>
      <c r="BI98" t="s">
        <v>805</v>
      </c>
      <c r="BJ98" t="s">
        <v>795</v>
      </c>
      <c r="BM98" s="67">
        <f t="shared" si="30"/>
        <v>642</v>
      </c>
    </row>
    <row r="99" spans="1:65" x14ac:dyDescent="0.25">
      <c r="A99" s="68" t="str">
        <f>VLOOKUP(L99,'Status Report'!B:CB,79,0)</f>
        <v>Heineken UCL</v>
      </c>
      <c r="C99">
        <v>26020997</v>
      </c>
      <c r="D99">
        <v>3014950</v>
      </c>
      <c r="E99" t="s">
        <v>810</v>
      </c>
      <c r="F99" t="s">
        <v>811</v>
      </c>
      <c r="G99" t="str">
        <f>VLOOKUP(D99,'[2]sold to'!$A:$H,8,0)</f>
        <v>Costa Rica</v>
      </c>
      <c r="H99" t="str">
        <f>VLOOKUP(D99,'[2]sold to'!$A:$I,9,0)</f>
        <v>AMERICAS</v>
      </c>
      <c r="K99">
        <v>30</v>
      </c>
      <c r="L99">
        <v>88026506</v>
      </c>
      <c r="M99" t="s">
        <v>330</v>
      </c>
      <c r="N99">
        <v>3</v>
      </c>
      <c r="P99" t="str">
        <f>VLOOKUP(L99,'Status Report'!B:AA,26,0)</f>
        <v>China</v>
      </c>
      <c r="Q99" t="str">
        <f>VLOOKUP(L99,'Status Report'!B:AB,27,0)</f>
        <v>Premiums</v>
      </c>
      <c r="R99">
        <f>VLOOKUP(L99,'Status Report'!B:X,23,0)</f>
        <v>200</v>
      </c>
      <c r="S99" t="str">
        <f>VLOOKUP(L99,'Status Report'!B:T,19,0)</f>
        <v>Promocean The Netherlands BV</v>
      </c>
      <c r="T99" s="62">
        <f>VLOOKUP(L99,'Status Report'!B:E,4,0)</f>
        <v>3</v>
      </c>
      <c r="U99" s="19">
        <f>_xlfn.IFS(AI99="Den Bosch",VLOOKUP(L99,'Status Report'!B:AM,35,0),AI99="Yantian",VLOOKUP(L99,'Status Report'!B:AM,36,0),AI99="",IF(H99="Asia Pacific",VLOOKUP(L99,'Status Report'!B:AM,36,0),VLOOKUP(L99,'Status Report'!B:AM,35,0)),AI99="Direct shipment",IF(H99="Asia Pacific",VLOOKUP(L99,'Status Report'!B:AM,36,0),VLOOKUP(L99,'Status Report'!B:AM,35,0)))</f>
        <v>75.55</v>
      </c>
      <c r="V99" s="20">
        <f t="shared" si="16"/>
        <v>226.64999999999998</v>
      </c>
      <c r="W99" s="19">
        <f>_xlfn.IFS(AI99="Den Bosch",VLOOKUP(L99,'Status Report'!B:AM,37,0),AI99="Yantian",VLOOKUP(L99,'Status Report'!B:AM,38,0),AI99="",IF(H99="Asia Pacific",VLOOKUP(L99,'Status Report'!B:AM,38,0),VLOOKUP(L99,'Status Report'!B:AM,37,0)),AI99="Direct shipment",IF(H99="Asia Pacific",VLOOKUP(L99,'Status Report'!B:AM,38,0),VLOOKUP(L99,'Status Report'!B:AM,37,0)))</f>
        <v>74.75</v>
      </c>
      <c r="X99" s="20">
        <f t="shared" si="17"/>
        <v>224.25</v>
      </c>
      <c r="Y99" s="20">
        <f>_xlfn.IFS(AI99="Den Bosch",VLOOKUP(L99,'Status Report'!B:AO,39,0),AI99="Yantian",VLOOKUP(L99,'Status Report'!B:AO,40,0),AI99="",IF(H99="Asia Pacific",VLOOKUP(L99,'Status Report'!B:AO,40,0),VLOOKUP(L99,'Status Report'!B:AO,39,0)),AI99="Direct shipment",IF(H99="Asia Pacific",VLOOKUP(L99,'Status Report'!B:AO,40,0),VLOOKUP(L99,'Status Report'!B:AO,39,0)))</f>
        <v>0</v>
      </c>
      <c r="Z99" s="20">
        <f t="shared" si="18"/>
        <v>0</v>
      </c>
      <c r="AA99" s="20">
        <f t="shared" si="19"/>
        <v>224.25</v>
      </c>
      <c r="AB99" s="21">
        <f>_xlfn.IFS(AI99="Den Bosch",VLOOKUP(L99,'Status Report'!B:AM,33,0),AI99="Yantian",VLOOKUP(L99,'Status Report'!B:AM,34,0),AI99="",IF(H99="Asia Pacific",VLOOKUP(L99,'Status Report'!B:AM,34,0),VLOOKUP(L99,'Status Report'!B:AM,33,0)),AI99="Direct shipment",IF(H99="Asia Pacific",VLOOKUP(L99,'Status Report'!B:AM,34,0),VLOOKUP(L99,'Status Report'!B:AM,33,0)))</f>
        <v>65.215800000000002</v>
      </c>
      <c r="AC99" s="21">
        <f>VLOOKUP(L99,'Status Report'!B:CE,82,0)</f>
        <v>0</v>
      </c>
      <c r="AD99" s="21">
        <f t="shared" si="20"/>
        <v>65.215800000000002</v>
      </c>
      <c r="AE99" s="63">
        <f>VLOOKUP(L99,'Status Report'!B:W,20,0)</f>
        <v>52</v>
      </c>
      <c r="AF99" s="63">
        <f>VLOOKUP(L99,'Status Report'!B:W,21,0)</f>
        <v>33</v>
      </c>
      <c r="AG99" s="63">
        <f>VLOOKUP(L99,'Status Report'!B:W,22,0)</f>
        <v>12</v>
      </c>
      <c r="AH99" s="22">
        <f t="shared" si="21"/>
        <v>6.1775999999999998E-2</v>
      </c>
      <c r="AI99" t="s">
        <v>990</v>
      </c>
      <c r="AK99" s="63">
        <f>IFERROR(VLOOKUP(G99,ASEAN!A:A,1,0),0)</f>
        <v>0</v>
      </c>
      <c r="AL99" s="63">
        <f>IFERROR(VLOOKUP(D99,'[3]customer specs'!$B$1:$D$65536,3,0),0)</f>
        <v>0</v>
      </c>
      <c r="AM99" s="64">
        <f t="shared" si="22"/>
        <v>2.3999999999999773</v>
      </c>
      <c r="AN99" s="64">
        <f t="shared" si="23"/>
        <v>0</v>
      </c>
      <c r="AO99" s="63"/>
      <c r="AP99" s="63"/>
      <c r="AQ99" s="63" t="str">
        <f t="shared" si="24"/>
        <v>no</v>
      </c>
      <c r="AR99" s="20">
        <f t="shared" si="25"/>
        <v>195.6474</v>
      </c>
      <c r="AS99" s="63"/>
      <c r="AT99" s="23">
        <f t="shared" si="31"/>
        <v>0.12</v>
      </c>
      <c r="AU99" s="65">
        <f t="shared" si="27"/>
        <v>74.108863636363637</v>
      </c>
      <c r="AV99" s="65"/>
      <c r="AW99" s="65">
        <f t="shared" si="28"/>
        <v>222.3265909090909</v>
      </c>
      <c r="AX99" s="65"/>
      <c r="AY99" s="63">
        <f>VLOOKUP(L99,'Status Report'!B:CF,81,0)</f>
        <v>0</v>
      </c>
      <c r="AZ99" s="63" t="str">
        <f>VLOOKUP(L99,'Status Report'!B:S,18,0)</f>
        <v>Ellina Smirnova</v>
      </c>
      <c r="BB99" s="63">
        <f>VLOOKUP(L99,'Status Report'!B:Z,25,0)</f>
        <v>5</v>
      </c>
      <c r="BC99" s="63">
        <f t="shared" si="29"/>
        <v>15</v>
      </c>
      <c r="BF99">
        <f>VLOOKUP(L99,'Status Report'!B:CE,82,0)</f>
        <v>0</v>
      </c>
      <c r="BG99">
        <f>VLOOKUP(L99,'Status Report'!B:CF,83,0)</f>
        <v>0</v>
      </c>
      <c r="BH99">
        <f>VLOOKUP(L99,'Status Report'!B:CG,84,0)</f>
        <v>0</v>
      </c>
      <c r="BI99" t="s">
        <v>805</v>
      </c>
      <c r="BJ99" t="s">
        <v>795</v>
      </c>
      <c r="BM99" s="67">
        <f t="shared" si="30"/>
        <v>636</v>
      </c>
    </row>
    <row r="100" spans="1:65" x14ac:dyDescent="0.25">
      <c r="A100" s="68" t="str">
        <f>VLOOKUP(L100,'Status Report'!B:CB,79,0)</f>
        <v>Heineken UCL</v>
      </c>
      <c r="C100">
        <v>26020997</v>
      </c>
      <c r="D100">
        <v>3014950</v>
      </c>
      <c r="E100" t="s">
        <v>810</v>
      </c>
      <c r="F100" t="s">
        <v>811</v>
      </c>
      <c r="G100" t="str">
        <f>VLOOKUP(D100,'[2]sold to'!$A:$H,8,0)</f>
        <v>Costa Rica</v>
      </c>
      <c r="H100" t="str">
        <f>VLOOKUP(D100,'[2]sold to'!$A:$I,9,0)</f>
        <v>AMERICAS</v>
      </c>
      <c r="K100">
        <v>40</v>
      </c>
      <c r="L100">
        <v>88026487</v>
      </c>
      <c r="M100" t="s">
        <v>314</v>
      </c>
      <c r="N100">
        <v>9</v>
      </c>
      <c r="P100" t="str">
        <f>VLOOKUP(L100,'Status Report'!B:AA,26,0)</f>
        <v>China</v>
      </c>
      <c r="Q100" t="str">
        <f>VLOOKUP(L100,'Status Report'!B:AB,27,0)</f>
        <v>Premiums</v>
      </c>
      <c r="R100">
        <f>VLOOKUP(L100,'Status Report'!B:X,23,0)</f>
        <v>100</v>
      </c>
      <c r="S100" t="str">
        <f>VLOOKUP(L100,'Status Report'!B:T,19,0)</f>
        <v>Promocean The Netherlands BV</v>
      </c>
      <c r="T100" s="62">
        <f>VLOOKUP(L100,'Status Report'!B:E,4,0)</f>
        <v>3</v>
      </c>
      <c r="U100" s="19">
        <f>_xlfn.IFS(AI100="Den Bosch",VLOOKUP(L100,'Status Report'!B:AM,35,0),AI100="Yantian",VLOOKUP(L100,'Status Report'!B:AM,36,0),AI100="",IF(H100="Asia Pacific",VLOOKUP(L100,'Status Report'!B:AM,36,0),VLOOKUP(L100,'Status Report'!B:AM,35,0)),AI100="Direct shipment",IF(H100="Asia Pacific",VLOOKUP(L100,'Status Report'!B:AM,36,0),VLOOKUP(L100,'Status Report'!B:AM,35,0)))</f>
        <v>30.6</v>
      </c>
      <c r="V100" s="20">
        <f t="shared" si="16"/>
        <v>275.40000000000003</v>
      </c>
      <c r="W100" s="19">
        <f>_xlfn.IFS(AI100="Den Bosch",VLOOKUP(L100,'Status Report'!B:AM,37,0),AI100="Yantian",VLOOKUP(L100,'Status Report'!B:AM,38,0),AI100="",IF(H100="Asia Pacific",VLOOKUP(L100,'Status Report'!B:AM,38,0),VLOOKUP(L100,'Status Report'!B:AM,37,0)),AI100="Direct shipment",IF(H100="Asia Pacific",VLOOKUP(L100,'Status Report'!B:AM,38,0),VLOOKUP(L100,'Status Report'!B:AM,37,0)))</f>
        <v>28.799999999999997</v>
      </c>
      <c r="X100" s="20">
        <f t="shared" si="17"/>
        <v>259.2</v>
      </c>
      <c r="Y100" s="20">
        <f>_xlfn.IFS(AI100="Den Bosch",VLOOKUP(L100,'Status Report'!B:AO,39,0),AI100="Yantian",VLOOKUP(L100,'Status Report'!B:AO,40,0),AI100="",IF(H100="Asia Pacific",VLOOKUP(L100,'Status Report'!B:AO,40,0),VLOOKUP(L100,'Status Report'!B:AO,39,0)),AI100="Direct shipment",IF(H100="Asia Pacific",VLOOKUP(L100,'Status Report'!B:AO,40,0),VLOOKUP(L100,'Status Report'!B:AO,39,0)))</f>
        <v>0</v>
      </c>
      <c r="Z100" s="20">
        <f t="shared" si="18"/>
        <v>0</v>
      </c>
      <c r="AA100" s="20">
        <f t="shared" si="19"/>
        <v>259.2</v>
      </c>
      <c r="AB100" s="21">
        <f>_xlfn.IFS(AI100="Den Bosch",VLOOKUP(L100,'Status Report'!B:AM,33,0),AI100="Yantian",VLOOKUP(L100,'Status Report'!B:AM,34,0),AI100="",IF(H100="Asia Pacific",VLOOKUP(L100,'Status Report'!B:AM,34,0),VLOOKUP(L100,'Status Report'!B:AM,33,0)),AI100="Direct shipment",IF(H100="Asia Pacific",VLOOKUP(L100,'Status Report'!B:AM,34,0),VLOOKUP(L100,'Status Report'!B:AM,33,0)))</f>
        <v>25.1082</v>
      </c>
      <c r="AC100" s="21">
        <f>VLOOKUP(L100,'Status Report'!B:CE,82,0)</f>
        <v>0</v>
      </c>
      <c r="AD100" s="21">
        <f t="shared" si="20"/>
        <v>25.1082</v>
      </c>
      <c r="AE100" s="63">
        <f>VLOOKUP(L100,'Status Report'!B:W,20,0)</f>
        <v>47</v>
      </c>
      <c r="AF100" s="63">
        <f>VLOOKUP(L100,'Status Report'!B:W,21,0)</f>
        <v>46</v>
      </c>
      <c r="AG100" s="63">
        <f>VLOOKUP(L100,'Status Report'!B:W,22,0)</f>
        <v>2</v>
      </c>
      <c r="AH100" s="22">
        <f t="shared" si="21"/>
        <v>3.8915999999999999E-2</v>
      </c>
      <c r="AI100" t="s">
        <v>990</v>
      </c>
      <c r="AK100" s="63">
        <f>IFERROR(VLOOKUP(G100,ASEAN!A:A,1,0),0)</f>
        <v>0</v>
      </c>
      <c r="AL100" s="63">
        <f>IFERROR(VLOOKUP(D100,'[3]customer specs'!$B$1:$D$65536,3,0),0)</f>
        <v>0</v>
      </c>
      <c r="AM100" s="64">
        <f t="shared" si="22"/>
        <v>16.200000000000045</v>
      </c>
      <c r="AN100" s="64">
        <f t="shared" si="23"/>
        <v>0</v>
      </c>
      <c r="AO100" s="63"/>
      <c r="AP100" s="63"/>
      <c r="AQ100" s="63" t="str">
        <f t="shared" si="24"/>
        <v>no</v>
      </c>
      <c r="AR100" s="20">
        <f t="shared" si="25"/>
        <v>225.97380000000001</v>
      </c>
      <c r="AS100" s="63"/>
      <c r="AT100" s="23">
        <f t="shared" si="31"/>
        <v>0.12</v>
      </c>
      <c r="AU100" s="65">
        <f t="shared" si="27"/>
        <v>28.532045454545454</v>
      </c>
      <c r="AV100" s="65"/>
      <c r="AW100" s="65">
        <f t="shared" si="28"/>
        <v>256.78840909090911</v>
      </c>
      <c r="AX100" s="65"/>
      <c r="AY100" s="63">
        <f>VLOOKUP(L100,'Status Report'!B:CF,81,0)</f>
        <v>0</v>
      </c>
      <c r="AZ100" s="63" t="str">
        <f>VLOOKUP(L100,'Status Report'!B:S,18,0)</f>
        <v>Ellina Smirnova</v>
      </c>
      <c r="BB100" s="63">
        <f>VLOOKUP(L100,'Status Report'!B:Z,25,0)</f>
        <v>10</v>
      </c>
      <c r="BC100" s="63">
        <f t="shared" si="29"/>
        <v>90</v>
      </c>
      <c r="BF100">
        <f>VLOOKUP(L100,'Status Report'!B:CE,82,0)</f>
        <v>0</v>
      </c>
      <c r="BG100">
        <f>VLOOKUP(L100,'Status Report'!B:CF,83,0)</f>
        <v>0</v>
      </c>
      <c r="BH100">
        <f>VLOOKUP(L100,'Status Report'!B:CG,84,0)</f>
        <v>0</v>
      </c>
      <c r="BI100" t="s">
        <v>805</v>
      </c>
      <c r="BJ100" t="s">
        <v>795</v>
      </c>
      <c r="BM100" s="67">
        <f t="shared" si="30"/>
        <v>1295</v>
      </c>
    </row>
    <row r="101" spans="1:65" x14ac:dyDescent="0.25">
      <c r="A101" s="68" t="str">
        <f>VLOOKUP(L101,'Status Report'!B:CB,79,0)</f>
        <v>Heineken UCL</v>
      </c>
      <c r="C101">
        <v>26020997</v>
      </c>
      <c r="D101">
        <v>3014950</v>
      </c>
      <c r="E101" t="s">
        <v>810</v>
      </c>
      <c r="F101" t="s">
        <v>811</v>
      </c>
      <c r="G101" t="str">
        <f>VLOOKUP(D101,'[2]sold to'!$A:$H,8,0)</f>
        <v>Costa Rica</v>
      </c>
      <c r="H101" t="str">
        <f>VLOOKUP(D101,'[2]sold to'!$A:$I,9,0)</f>
        <v>AMERICAS</v>
      </c>
      <c r="K101">
        <v>50</v>
      </c>
      <c r="L101">
        <v>88026488</v>
      </c>
      <c r="M101" t="s">
        <v>315</v>
      </c>
      <c r="N101">
        <v>1</v>
      </c>
      <c r="P101" t="str">
        <f>VLOOKUP(L101,'Status Report'!B:AA,26,0)</f>
        <v>China</v>
      </c>
      <c r="Q101" t="str">
        <f>VLOOKUP(L101,'Status Report'!B:AB,27,0)</f>
        <v>Premiums</v>
      </c>
      <c r="R101">
        <f>VLOOKUP(L101,'Status Report'!B:X,23,0)</f>
        <v>100</v>
      </c>
      <c r="S101" t="str">
        <f>VLOOKUP(L101,'Status Report'!B:T,19,0)</f>
        <v>Promocean The Netherlands BV</v>
      </c>
      <c r="T101" s="62">
        <f>VLOOKUP(L101,'Status Report'!B:E,4,0)</f>
        <v>3</v>
      </c>
      <c r="U101" s="19">
        <f>_xlfn.IFS(AI101="Den Bosch",VLOOKUP(L101,'Status Report'!B:AM,35,0),AI101="Yantian",VLOOKUP(L101,'Status Report'!B:AM,36,0),AI101="",IF(H101="Asia Pacific",VLOOKUP(L101,'Status Report'!B:AM,36,0),VLOOKUP(L101,'Status Report'!B:AM,35,0)),AI101="Direct shipment",IF(H101="Asia Pacific",VLOOKUP(L101,'Status Report'!B:AM,36,0),VLOOKUP(L101,'Status Report'!B:AM,35,0)))</f>
        <v>46.2</v>
      </c>
      <c r="V101" s="20">
        <f t="shared" si="16"/>
        <v>46.2</v>
      </c>
      <c r="W101" s="19">
        <f>_xlfn.IFS(AI101="Den Bosch",VLOOKUP(L101,'Status Report'!B:AM,37,0),AI101="Yantian",VLOOKUP(L101,'Status Report'!B:AM,38,0),AI101="",IF(H101="Asia Pacific",VLOOKUP(L101,'Status Report'!B:AM,38,0),VLOOKUP(L101,'Status Report'!B:AM,37,0)),AI101="Direct shipment",IF(H101="Asia Pacific",VLOOKUP(L101,'Status Report'!B:AM,38,0),VLOOKUP(L101,'Status Report'!B:AM,37,0)))</f>
        <v>41</v>
      </c>
      <c r="X101" s="20">
        <f t="shared" si="17"/>
        <v>41</v>
      </c>
      <c r="Y101" s="20">
        <f>_xlfn.IFS(AI101="Den Bosch",VLOOKUP(L101,'Status Report'!B:AO,39,0),AI101="Yantian",VLOOKUP(L101,'Status Report'!B:AO,40,0),AI101="",IF(H101="Asia Pacific",VLOOKUP(L101,'Status Report'!B:AO,40,0),VLOOKUP(L101,'Status Report'!B:AO,39,0)),AI101="Direct shipment",IF(H101="Asia Pacific",VLOOKUP(L101,'Status Report'!B:AO,40,0),VLOOKUP(L101,'Status Report'!B:AO,39,0)))</f>
        <v>0</v>
      </c>
      <c r="Z101" s="20">
        <f t="shared" si="18"/>
        <v>0</v>
      </c>
      <c r="AA101" s="20">
        <f t="shared" si="19"/>
        <v>41</v>
      </c>
      <c r="AB101" s="21">
        <f>_xlfn.IFS(AI101="Den Bosch",VLOOKUP(L101,'Status Report'!B:AM,33,0),AI101="Yantian",VLOOKUP(L101,'Status Report'!B:AM,34,0),AI101="",IF(H101="Asia Pacific",VLOOKUP(L101,'Status Report'!B:AM,34,0),VLOOKUP(L101,'Status Report'!B:AM,33,0)),AI101="Direct shipment",IF(H101="Asia Pacific",VLOOKUP(L101,'Status Report'!B:AM,34,0),VLOOKUP(L101,'Status Report'!B:AM,33,0)))</f>
        <v>35.419800000000002</v>
      </c>
      <c r="AC101" s="21">
        <f>VLOOKUP(L101,'Status Report'!B:CE,82,0)</f>
        <v>0</v>
      </c>
      <c r="AD101" s="21">
        <f t="shared" si="20"/>
        <v>35.419800000000002</v>
      </c>
      <c r="AE101" s="63">
        <f>VLOOKUP(L101,'Status Report'!B:W,20,0)</f>
        <v>28</v>
      </c>
      <c r="AF101" s="63">
        <f>VLOOKUP(L101,'Status Report'!B:W,21,0)</f>
        <v>17</v>
      </c>
      <c r="AG101" s="63">
        <f>VLOOKUP(L101,'Status Report'!B:W,22,0)</f>
        <v>13</v>
      </c>
      <c r="AH101" s="22">
        <f t="shared" si="21"/>
        <v>6.1879999999999999E-3</v>
      </c>
      <c r="AI101" t="s">
        <v>990</v>
      </c>
      <c r="AK101" s="63">
        <f>IFERROR(VLOOKUP(G101,ASEAN!A:A,1,0),0)</f>
        <v>0</v>
      </c>
      <c r="AL101" s="63">
        <f>IFERROR(VLOOKUP(D101,'[3]customer specs'!$B$1:$D$65536,3,0),0)</f>
        <v>0</v>
      </c>
      <c r="AM101" s="64">
        <f t="shared" si="22"/>
        <v>5.2000000000000028</v>
      </c>
      <c r="AN101" s="64">
        <f t="shared" si="23"/>
        <v>0</v>
      </c>
      <c r="AO101" s="63"/>
      <c r="AP101" s="63"/>
      <c r="AQ101" s="63" t="str">
        <f t="shared" si="24"/>
        <v>no</v>
      </c>
      <c r="AR101" s="20">
        <f t="shared" si="25"/>
        <v>35.419800000000002</v>
      </c>
      <c r="AS101" s="63"/>
      <c r="AT101" s="23">
        <f t="shared" si="31"/>
        <v>0.12</v>
      </c>
      <c r="AU101" s="65">
        <f t="shared" si="27"/>
        <v>40.249772727272727</v>
      </c>
      <c r="AV101" s="65"/>
      <c r="AW101" s="65">
        <f t="shared" si="28"/>
        <v>40.249772727272727</v>
      </c>
      <c r="AX101" s="65"/>
      <c r="AY101" s="63">
        <f>VLOOKUP(L101,'Status Report'!B:CF,81,0)</f>
        <v>0</v>
      </c>
      <c r="AZ101" s="63" t="str">
        <f>VLOOKUP(L101,'Status Report'!B:S,18,0)</f>
        <v>Ellina Smirnova</v>
      </c>
      <c r="BB101" s="63">
        <f>VLOOKUP(L101,'Status Report'!B:Z,25,0)</f>
        <v>10</v>
      </c>
      <c r="BC101" s="63">
        <f t="shared" si="29"/>
        <v>10</v>
      </c>
      <c r="BF101">
        <f>VLOOKUP(L101,'Status Report'!B:CE,82,0)</f>
        <v>0</v>
      </c>
      <c r="BG101">
        <f>VLOOKUP(L101,'Status Report'!B:CF,83,0)</f>
        <v>0</v>
      </c>
      <c r="BH101">
        <f>VLOOKUP(L101,'Status Report'!B:CG,84,0)</f>
        <v>0</v>
      </c>
      <c r="BI101" t="s">
        <v>805</v>
      </c>
      <c r="BJ101" t="s">
        <v>795</v>
      </c>
      <c r="BM101" s="67">
        <f t="shared" si="30"/>
        <v>588</v>
      </c>
    </row>
    <row r="102" spans="1:65" x14ac:dyDescent="0.25">
      <c r="A102" s="68" t="str">
        <f>VLOOKUP(L102,'Status Report'!B:CB,79,0)</f>
        <v>Heineken UCL</v>
      </c>
      <c r="C102">
        <v>26020997</v>
      </c>
      <c r="D102">
        <v>3014950</v>
      </c>
      <c r="E102" t="s">
        <v>810</v>
      </c>
      <c r="F102" t="s">
        <v>811</v>
      </c>
      <c r="G102" t="str">
        <f>VLOOKUP(D102,'[2]sold to'!$A:$H,8,0)</f>
        <v>Costa Rica</v>
      </c>
      <c r="H102" t="str">
        <f>VLOOKUP(D102,'[2]sold to'!$A:$I,9,0)</f>
        <v>AMERICAS</v>
      </c>
      <c r="K102">
        <v>60</v>
      </c>
      <c r="L102">
        <v>88026590</v>
      </c>
      <c r="M102" t="s">
        <v>394</v>
      </c>
      <c r="N102">
        <v>6</v>
      </c>
      <c r="P102" t="str">
        <f>VLOOKUP(L102,'Status Report'!B:AA,26,0)</f>
        <v>China</v>
      </c>
      <c r="Q102" t="str">
        <f>VLOOKUP(L102,'Status Report'!B:AB,27,0)</f>
        <v>Textiles-Clothing</v>
      </c>
      <c r="R102">
        <f>VLOOKUP(L102,'Status Report'!B:X,23,0)</f>
        <v>1000</v>
      </c>
      <c r="S102" t="str">
        <f>VLOOKUP(L102,'Status Report'!B:T,19,0)</f>
        <v>Asian Sourcing Link</v>
      </c>
      <c r="T102" s="62">
        <f>VLOOKUP(L102,'Status Report'!B:E,4,0)</f>
        <v>3</v>
      </c>
      <c r="U102" s="19">
        <f>_xlfn.IFS(AI102="Den Bosch",VLOOKUP(L102,'Status Report'!B:AM,35,0),AI102="Yantian",VLOOKUP(L102,'Status Report'!B:AM,36,0),AI102="",IF(H102="Asia Pacific",VLOOKUP(L102,'Status Report'!B:AM,36,0),VLOOKUP(L102,'Status Report'!B:AM,35,0)),AI102="Direct shipment",IF(H102="Asia Pacific",VLOOKUP(L102,'Status Report'!B:AM,36,0),VLOOKUP(L102,'Status Report'!B:AM,35,0)))</f>
        <v>30.41</v>
      </c>
      <c r="V102" s="20">
        <f t="shared" si="16"/>
        <v>182.46</v>
      </c>
      <c r="W102" s="19">
        <f>_xlfn.IFS(AI102="Den Bosch",VLOOKUP(L102,'Status Report'!B:AM,37,0),AI102="Yantian",VLOOKUP(L102,'Status Report'!B:AM,38,0),AI102="",IF(H102="Asia Pacific",VLOOKUP(L102,'Status Report'!B:AM,38,0),VLOOKUP(L102,'Status Report'!B:AM,37,0)),AI102="Direct shipment",IF(H102="Asia Pacific",VLOOKUP(L102,'Status Report'!B:AM,38,0),VLOOKUP(L102,'Status Report'!B:AM,37,0)))</f>
        <v>26.82</v>
      </c>
      <c r="X102" s="20">
        <f t="shared" si="17"/>
        <v>160.92000000000002</v>
      </c>
      <c r="Y102" s="20">
        <f>_xlfn.IFS(AI102="Den Bosch",VLOOKUP(L102,'Status Report'!B:AO,39,0),AI102="Yantian",VLOOKUP(L102,'Status Report'!B:AO,40,0),AI102="",IF(H102="Asia Pacific",VLOOKUP(L102,'Status Report'!B:AO,40,0),VLOOKUP(L102,'Status Report'!B:AO,39,0)),AI102="Direct shipment",IF(H102="Asia Pacific",VLOOKUP(L102,'Status Report'!B:AO,40,0),VLOOKUP(L102,'Status Report'!B:AO,39,0)))</f>
        <v>0</v>
      </c>
      <c r="Z102" s="20">
        <f t="shared" si="18"/>
        <v>0</v>
      </c>
      <c r="AA102" s="20">
        <f t="shared" si="19"/>
        <v>160.92000000000002</v>
      </c>
      <c r="AB102" s="21">
        <f>_xlfn.IFS(AI102="Den Bosch",VLOOKUP(L102,'Status Report'!B:AM,33,0),AI102="Yantian",VLOOKUP(L102,'Status Report'!B:AM,34,0),AI102="",IF(H102="Asia Pacific",VLOOKUP(L102,'Status Report'!B:AM,34,0),VLOOKUP(L102,'Status Report'!B:AM,33,0)),AI102="Direct shipment",IF(H102="Asia Pacific",VLOOKUP(L102,'Status Report'!B:AM,34,0),VLOOKUP(L102,'Status Report'!B:AM,33,0)))</f>
        <v>23.4</v>
      </c>
      <c r="AC102" s="21">
        <f>VLOOKUP(L102,'Status Report'!B:CE,82,0)</f>
        <v>0</v>
      </c>
      <c r="AD102" s="21">
        <f t="shared" si="20"/>
        <v>23.4</v>
      </c>
      <c r="AE102" s="63">
        <f>VLOOKUP(L102,'Status Report'!B:W,20,0)</f>
        <v>47</v>
      </c>
      <c r="AF102" s="63">
        <f>VLOOKUP(L102,'Status Report'!B:W,21,0)</f>
        <v>38</v>
      </c>
      <c r="AG102" s="63">
        <f>VLOOKUP(L102,'Status Report'!B:W,22,0)</f>
        <v>2</v>
      </c>
      <c r="AH102" s="22">
        <f t="shared" si="21"/>
        <v>2.1432E-2</v>
      </c>
      <c r="AI102" t="s">
        <v>990</v>
      </c>
      <c r="AK102" s="63">
        <f>IFERROR(VLOOKUP(G102,ASEAN!A:A,1,0),0)</f>
        <v>0</v>
      </c>
      <c r="AL102" s="63">
        <f>IFERROR(VLOOKUP(D102,'[3]customer specs'!$B$1:$D$65536,3,0),0)</f>
        <v>0</v>
      </c>
      <c r="AM102" s="64">
        <f t="shared" si="22"/>
        <v>21.539999999999992</v>
      </c>
      <c r="AN102" s="64">
        <f t="shared" si="23"/>
        <v>0</v>
      </c>
      <c r="AO102" s="63"/>
      <c r="AP102" s="63"/>
      <c r="AQ102" s="63" t="str">
        <f t="shared" si="24"/>
        <v>no</v>
      </c>
      <c r="AR102" s="20">
        <f t="shared" si="25"/>
        <v>140.39999999999998</v>
      </c>
      <c r="AS102" s="63"/>
      <c r="AT102" s="23">
        <f t="shared" si="31"/>
        <v>0.12</v>
      </c>
      <c r="AU102" s="65">
        <f t="shared" si="27"/>
        <v>26.59090909090909</v>
      </c>
      <c r="AV102" s="65"/>
      <c r="AW102" s="65">
        <f t="shared" si="28"/>
        <v>159.54545454545453</v>
      </c>
      <c r="AX102" s="65"/>
      <c r="AY102" s="63">
        <f>VLOOKUP(L102,'Status Report'!B:CF,81,0)</f>
        <v>0</v>
      </c>
      <c r="AZ102" s="63" t="str">
        <f>VLOOKUP(L102,'Status Report'!B:S,18,0)</f>
        <v>Ellina Smirnova</v>
      </c>
      <c r="BB102" s="63">
        <f>VLOOKUP(L102,'Status Report'!B:Z,25,0)</f>
        <v>1</v>
      </c>
      <c r="BC102" s="63">
        <f t="shared" si="29"/>
        <v>6</v>
      </c>
      <c r="BF102">
        <f>VLOOKUP(L102,'Status Report'!B:CE,82,0)</f>
        <v>0</v>
      </c>
      <c r="BG102">
        <f>VLOOKUP(L102,'Status Report'!B:CF,83,0)</f>
        <v>0</v>
      </c>
      <c r="BH102">
        <f>VLOOKUP(L102,'Status Report'!B:CG,84,0)</f>
        <v>0</v>
      </c>
      <c r="BI102" t="s">
        <v>805</v>
      </c>
      <c r="BJ102" t="s">
        <v>795</v>
      </c>
      <c r="BM102" s="67">
        <f t="shared" si="30"/>
        <v>100</v>
      </c>
    </row>
    <row r="103" spans="1:65" x14ac:dyDescent="0.25">
      <c r="A103" s="68" t="str">
        <f>VLOOKUP(L103,'Status Report'!B:CB,79,0)</f>
        <v>Heineken UCL</v>
      </c>
      <c r="C103">
        <v>26020997</v>
      </c>
      <c r="D103">
        <v>3014950</v>
      </c>
      <c r="E103" t="s">
        <v>810</v>
      </c>
      <c r="F103" t="s">
        <v>811</v>
      </c>
      <c r="G103" t="str">
        <f>VLOOKUP(D103,'[2]sold to'!$A:$H,8,0)</f>
        <v>Costa Rica</v>
      </c>
      <c r="H103" t="str">
        <f>VLOOKUP(D103,'[2]sold to'!$A:$I,9,0)</f>
        <v>AMERICAS</v>
      </c>
      <c r="K103">
        <v>70</v>
      </c>
      <c r="L103">
        <v>88026591</v>
      </c>
      <c r="M103" t="s">
        <v>395</v>
      </c>
      <c r="N103">
        <v>14</v>
      </c>
      <c r="P103" t="str">
        <f>VLOOKUP(L103,'Status Report'!B:AA,26,0)</f>
        <v>China</v>
      </c>
      <c r="Q103" t="str">
        <f>VLOOKUP(L103,'Status Report'!B:AB,27,0)</f>
        <v>Textiles-Clothing</v>
      </c>
      <c r="R103">
        <f>VLOOKUP(L103,'Status Report'!B:X,23,0)</f>
        <v>1000</v>
      </c>
      <c r="S103" t="str">
        <f>VLOOKUP(L103,'Status Report'!B:T,19,0)</f>
        <v>Asian Sourcing Link</v>
      </c>
      <c r="T103" s="62">
        <f>VLOOKUP(L103,'Status Report'!B:E,4,0)</f>
        <v>3</v>
      </c>
      <c r="U103" s="19">
        <f>_xlfn.IFS(AI103="Den Bosch",VLOOKUP(L103,'Status Report'!B:AM,35,0),AI103="Yantian",VLOOKUP(L103,'Status Report'!B:AM,36,0),AI103="",IF(H103="Asia Pacific",VLOOKUP(L103,'Status Report'!B:AM,36,0),VLOOKUP(L103,'Status Report'!B:AM,35,0)),AI103="Direct shipment",IF(H103="Asia Pacific",VLOOKUP(L103,'Status Report'!B:AM,36,0),VLOOKUP(L103,'Status Report'!B:AM,35,0)))</f>
        <v>30.41</v>
      </c>
      <c r="V103" s="20">
        <f t="shared" si="16"/>
        <v>425.74</v>
      </c>
      <c r="W103" s="19">
        <f>_xlfn.IFS(AI103="Den Bosch",VLOOKUP(L103,'Status Report'!B:AM,37,0),AI103="Yantian",VLOOKUP(L103,'Status Report'!B:AM,38,0),AI103="",IF(H103="Asia Pacific",VLOOKUP(L103,'Status Report'!B:AM,38,0),VLOOKUP(L103,'Status Report'!B:AM,37,0)),AI103="Direct shipment",IF(H103="Asia Pacific",VLOOKUP(L103,'Status Report'!B:AM,38,0),VLOOKUP(L103,'Status Report'!B:AM,37,0)))</f>
        <v>26.82</v>
      </c>
      <c r="X103" s="20">
        <f t="shared" si="17"/>
        <v>375.48</v>
      </c>
      <c r="Y103" s="20">
        <f>_xlfn.IFS(AI103="Den Bosch",VLOOKUP(L103,'Status Report'!B:AO,39,0),AI103="Yantian",VLOOKUP(L103,'Status Report'!B:AO,40,0),AI103="",IF(H103="Asia Pacific",VLOOKUP(L103,'Status Report'!B:AO,40,0),VLOOKUP(L103,'Status Report'!B:AO,39,0)),AI103="Direct shipment",IF(H103="Asia Pacific",VLOOKUP(L103,'Status Report'!B:AO,40,0),VLOOKUP(L103,'Status Report'!B:AO,39,0)))</f>
        <v>0</v>
      </c>
      <c r="Z103" s="20">
        <f t="shared" si="18"/>
        <v>0</v>
      </c>
      <c r="AA103" s="20">
        <f t="shared" si="19"/>
        <v>375.48</v>
      </c>
      <c r="AB103" s="21">
        <f>_xlfn.IFS(AI103="Den Bosch",VLOOKUP(L103,'Status Report'!B:AM,33,0),AI103="Yantian",VLOOKUP(L103,'Status Report'!B:AM,34,0),AI103="",IF(H103="Asia Pacific",VLOOKUP(L103,'Status Report'!B:AM,34,0),VLOOKUP(L103,'Status Report'!B:AM,33,0)),AI103="Direct shipment",IF(H103="Asia Pacific",VLOOKUP(L103,'Status Report'!B:AM,34,0),VLOOKUP(L103,'Status Report'!B:AM,33,0)))</f>
        <v>23.4</v>
      </c>
      <c r="AC103" s="21">
        <f>VLOOKUP(L103,'Status Report'!B:CE,82,0)</f>
        <v>0</v>
      </c>
      <c r="AD103" s="21">
        <f t="shared" si="20"/>
        <v>23.4</v>
      </c>
      <c r="AE103" s="63">
        <f>VLOOKUP(L103,'Status Report'!B:W,20,0)</f>
        <v>47</v>
      </c>
      <c r="AF103" s="63">
        <f>VLOOKUP(L103,'Status Report'!B:W,21,0)</f>
        <v>38</v>
      </c>
      <c r="AG103" s="63">
        <f>VLOOKUP(L103,'Status Report'!B:W,22,0)</f>
        <v>2</v>
      </c>
      <c r="AH103" s="22">
        <f t="shared" si="21"/>
        <v>5.0007999999999997E-2</v>
      </c>
      <c r="AI103" t="s">
        <v>990</v>
      </c>
      <c r="AK103" s="63">
        <f>IFERROR(VLOOKUP(G103,ASEAN!A:A,1,0),0)</f>
        <v>0</v>
      </c>
      <c r="AL103" s="63">
        <f>IFERROR(VLOOKUP(D103,'[3]customer specs'!$B$1:$D$65536,3,0),0)</f>
        <v>0</v>
      </c>
      <c r="AM103" s="64">
        <f t="shared" si="22"/>
        <v>50.259999999999991</v>
      </c>
      <c r="AN103" s="64">
        <f t="shared" si="23"/>
        <v>0</v>
      </c>
      <c r="AO103" s="63"/>
      <c r="AP103" s="63"/>
      <c r="AQ103" s="63" t="str">
        <f t="shared" si="24"/>
        <v>no</v>
      </c>
      <c r="AR103" s="20">
        <f t="shared" si="25"/>
        <v>327.59999999999997</v>
      </c>
      <c r="AS103" s="63"/>
      <c r="AT103" s="23">
        <f t="shared" si="31"/>
        <v>0.12</v>
      </c>
      <c r="AU103" s="65">
        <f t="shared" si="27"/>
        <v>26.59090909090909</v>
      </c>
      <c r="AV103" s="65"/>
      <c r="AW103" s="65">
        <f t="shared" si="28"/>
        <v>372.27272727272725</v>
      </c>
      <c r="AX103" s="65"/>
      <c r="AY103" s="63">
        <f>VLOOKUP(L103,'Status Report'!B:CF,81,0)</f>
        <v>0</v>
      </c>
      <c r="AZ103" s="63" t="str">
        <f>VLOOKUP(L103,'Status Report'!B:S,18,0)</f>
        <v>Ellina Smirnova</v>
      </c>
      <c r="BB103" s="63">
        <f>VLOOKUP(L103,'Status Report'!B:Z,25,0)</f>
        <v>1</v>
      </c>
      <c r="BC103" s="63">
        <f t="shared" si="29"/>
        <v>14</v>
      </c>
      <c r="BF103">
        <f>VLOOKUP(L103,'Status Report'!B:CE,82,0)</f>
        <v>0</v>
      </c>
      <c r="BG103">
        <f>VLOOKUP(L103,'Status Report'!B:CF,83,0)</f>
        <v>0</v>
      </c>
      <c r="BH103">
        <f>VLOOKUP(L103,'Status Report'!B:CG,84,0)</f>
        <v>0</v>
      </c>
      <c r="BI103" t="s">
        <v>805</v>
      </c>
      <c r="BJ103" t="s">
        <v>795</v>
      </c>
      <c r="BM103" s="67">
        <f t="shared" si="30"/>
        <v>303</v>
      </c>
    </row>
    <row r="104" spans="1:65" x14ac:dyDescent="0.25">
      <c r="A104" s="68" t="str">
        <f>VLOOKUP(L104,'Status Report'!B:CB,79,0)</f>
        <v>Heineken</v>
      </c>
      <c r="C104">
        <v>26020998</v>
      </c>
      <c r="D104">
        <v>3011414</v>
      </c>
      <c r="E104" t="s">
        <v>812</v>
      </c>
      <c r="F104" t="s">
        <v>813</v>
      </c>
      <c r="G104" t="str">
        <f>VLOOKUP(D104,'[2]sold to'!$A:$H,8,0)</f>
        <v>French Polynes.</v>
      </c>
      <c r="H104" t="str">
        <f>VLOOKUP(D104,'[2]sold to'!$A:$I,9,0)</f>
        <v>ASIA Pacific</v>
      </c>
      <c r="K104">
        <v>10</v>
      </c>
      <c r="L104">
        <v>88021618</v>
      </c>
      <c r="M104" t="s">
        <v>101</v>
      </c>
      <c r="N104">
        <v>6</v>
      </c>
      <c r="P104" t="str">
        <f>VLOOKUP(L104,'Status Report'!B:AA,26,0)</f>
        <v>China</v>
      </c>
      <c r="Q104" t="str">
        <f>VLOOKUP(L104,'Status Report'!B:AB,27,0)</f>
        <v>Outdoor signs</v>
      </c>
      <c r="R104">
        <f>VLOOKUP(L104,'Status Report'!B:X,23,0)</f>
        <v>100</v>
      </c>
      <c r="S104" t="str">
        <f>VLOOKUP(L104,'Status Report'!B:T,19,0)</f>
        <v>Van Beem &amp; Van Haagen bv</v>
      </c>
      <c r="T104" s="62">
        <f>VLOOKUP(L104,'Status Report'!B:E,4,0)</f>
        <v>3</v>
      </c>
      <c r="U104" s="19">
        <f>_xlfn.IFS(AI104="Den Bosch",VLOOKUP(L104,'Status Report'!B:AM,35,0),AI104="Yantian",VLOOKUP(L104,'Status Report'!B:AM,36,0),AI104="",IF(H104="Asia Pacific",VLOOKUP(L104,'Status Report'!B:AM,36,0),VLOOKUP(L104,'Status Report'!B:AM,35,0)),AI104="Direct shipment",IF(H104="Asia Pacific",VLOOKUP(L104,'Status Report'!B:AM,36,0),VLOOKUP(L104,'Status Report'!B:AM,35,0)))</f>
        <v>218.82</v>
      </c>
      <c r="V104" s="20">
        <f t="shared" si="16"/>
        <v>1312.92</v>
      </c>
      <c r="W104" s="19">
        <f>_xlfn.IFS(AI104="Den Bosch",VLOOKUP(L104,'Status Report'!B:AM,37,0),AI104="Yantian",VLOOKUP(L104,'Status Report'!B:AM,38,0),AI104="",IF(H104="Asia Pacific",VLOOKUP(L104,'Status Report'!B:AM,38,0),VLOOKUP(L104,'Status Report'!B:AM,37,0)),AI104="Direct shipment",IF(H104="Asia Pacific",VLOOKUP(L104,'Status Report'!B:AM,38,0),VLOOKUP(L104,'Status Report'!B:AM,37,0)))</f>
        <v>212.23</v>
      </c>
      <c r="X104" s="20">
        <f t="shared" si="17"/>
        <v>1273.3799999999999</v>
      </c>
      <c r="Y104" s="20">
        <f>_xlfn.IFS(AI104="Den Bosch",VLOOKUP(L104,'Status Report'!B:AO,39,0),AI104="Yantian",VLOOKUP(L104,'Status Report'!B:AO,40,0),AI104="",IF(H104="Asia Pacific",VLOOKUP(L104,'Status Report'!B:AO,40,0),VLOOKUP(L104,'Status Report'!B:AO,39,0)),AI104="Direct shipment",IF(H104="Asia Pacific",VLOOKUP(L104,'Status Report'!B:AO,40,0),VLOOKUP(L104,'Status Report'!B:AO,39,0)))</f>
        <v>0</v>
      </c>
      <c r="Z104" s="20">
        <f t="shared" si="18"/>
        <v>0</v>
      </c>
      <c r="AA104" s="20">
        <f t="shared" si="19"/>
        <v>1273.3799999999999</v>
      </c>
      <c r="AB104" s="21">
        <f>_xlfn.IFS(AI104="Den Bosch",VLOOKUP(L104,'Status Report'!B:AM,33,0),AI104="Yantian",VLOOKUP(L104,'Status Report'!B:AM,34,0),AI104="",IF(H104="Asia Pacific",VLOOKUP(L104,'Status Report'!B:AM,34,0),VLOOKUP(L104,'Status Report'!B:AM,33,0)),AI104="Direct shipment",IF(H104="Asia Pacific",VLOOKUP(L104,'Status Report'!B:AM,34,0),VLOOKUP(L104,'Status Report'!B:AM,33,0)))</f>
        <v>176.70000000000002</v>
      </c>
      <c r="AC104" s="21">
        <f>VLOOKUP(L104,'Status Report'!B:CE,82,0)</f>
        <v>0</v>
      </c>
      <c r="AD104" s="21">
        <f t="shared" si="20"/>
        <v>176.70000000000002</v>
      </c>
      <c r="AE104" s="63">
        <f>VLOOKUP(L104,'Status Report'!B:W,20,0)</f>
        <v>57</v>
      </c>
      <c r="AF104" s="63">
        <f>VLOOKUP(L104,'Status Report'!B:W,21,0)</f>
        <v>57</v>
      </c>
      <c r="AG104" s="63">
        <f>VLOOKUP(L104,'Status Report'!B:W,22,0)</f>
        <v>23</v>
      </c>
      <c r="AH104" s="22">
        <f t="shared" si="21"/>
        <v>0.44836199999999998</v>
      </c>
      <c r="AI104" t="s">
        <v>990</v>
      </c>
      <c r="AK104" s="63">
        <f>IFERROR(VLOOKUP(G104,ASEAN!A:A,1,0),0)</f>
        <v>0</v>
      </c>
      <c r="AL104" s="63">
        <f>IFERROR(VLOOKUP(D104,'[3]customer specs'!$B$1:$D$65536,3,0),0)</f>
        <v>0</v>
      </c>
      <c r="AM104" s="64">
        <f t="shared" si="22"/>
        <v>39.540000000000191</v>
      </c>
      <c r="AN104" s="64">
        <f t="shared" si="23"/>
        <v>0</v>
      </c>
      <c r="AO104" s="63"/>
      <c r="AP104" s="63"/>
      <c r="AQ104" s="63" t="str">
        <f t="shared" si="24"/>
        <v>no</v>
      </c>
      <c r="AR104" s="20">
        <f t="shared" si="25"/>
        <v>1060.2</v>
      </c>
      <c r="AS104" s="63"/>
      <c r="AT104" s="23">
        <f t="shared" si="31"/>
        <v>0.12</v>
      </c>
      <c r="AU104" s="65">
        <f t="shared" si="27"/>
        <v>200.79545454545456</v>
      </c>
      <c r="AV104" s="65"/>
      <c r="AW104" s="65">
        <f t="shared" si="28"/>
        <v>1204.7727272727275</v>
      </c>
      <c r="AX104" s="65"/>
      <c r="AY104" s="63">
        <f>VLOOKUP(L104,'Status Report'!B:CF,81,0)</f>
        <v>0</v>
      </c>
      <c r="AZ104" s="63" t="str">
        <f>VLOOKUP(L104,'Status Report'!B:S,18,0)</f>
        <v>Ludmilla Zarybnicka</v>
      </c>
      <c r="BB104" s="63">
        <f>VLOOKUP(L104,'Status Report'!B:Z,25,0)</f>
        <v>1</v>
      </c>
      <c r="BC104" s="63">
        <f t="shared" si="29"/>
        <v>6</v>
      </c>
      <c r="BF104">
        <f>VLOOKUP(L104,'Status Report'!B:CE,82,0)</f>
        <v>0</v>
      </c>
      <c r="BG104">
        <f>VLOOKUP(L104,'Status Report'!B:CF,83,0)</f>
        <v>0</v>
      </c>
      <c r="BH104">
        <f>VLOOKUP(L104,'Status Report'!B:CG,84,0)</f>
        <v>0</v>
      </c>
      <c r="BI104" t="s">
        <v>814</v>
      </c>
      <c r="BJ104" t="s">
        <v>795</v>
      </c>
      <c r="BM104" s="67">
        <f t="shared" si="30"/>
        <v>575</v>
      </c>
    </row>
    <row r="105" spans="1:65" x14ac:dyDescent="0.25">
      <c r="A105" s="68" t="str">
        <f>VLOOKUP(L105,'Status Report'!B:CB,79,0)</f>
        <v>Heineken</v>
      </c>
      <c r="C105">
        <v>26020998</v>
      </c>
      <c r="D105">
        <v>3011414</v>
      </c>
      <c r="E105" t="s">
        <v>812</v>
      </c>
      <c r="F105" t="s">
        <v>813</v>
      </c>
      <c r="G105" t="str">
        <f>VLOOKUP(D105,'[2]sold to'!$A:$H,8,0)</f>
        <v>French Polynes.</v>
      </c>
      <c r="H105" t="str">
        <f>VLOOKUP(D105,'[2]sold to'!$A:$I,9,0)</f>
        <v>ASIA Pacific</v>
      </c>
      <c r="K105">
        <v>20</v>
      </c>
      <c r="L105">
        <v>88025907</v>
      </c>
      <c r="M105" t="s">
        <v>244</v>
      </c>
      <c r="N105">
        <v>10</v>
      </c>
      <c r="P105" t="str">
        <f>VLOOKUP(L105,'Status Report'!B:AA,26,0)</f>
        <v>China</v>
      </c>
      <c r="Q105" t="str">
        <f>VLOOKUP(L105,'Status Report'!B:AB,27,0)</f>
        <v>Bar support</v>
      </c>
      <c r="R105">
        <f>VLOOKUP(L105,'Status Report'!B:X,23,0)</f>
        <v>167</v>
      </c>
      <c r="S105" t="str">
        <f>VLOOKUP(L105,'Status Report'!B:T,19,0)</f>
        <v>Promocean The Netherlands BV</v>
      </c>
      <c r="T105" s="62">
        <f>VLOOKUP(L105,'Status Report'!B:E,4,0)</f>
        <v>1</v>
      </c>
      <c r="U105" s="19">
        <f>_xlfn.IFS(AI105="Den Bosch",VLOOKUP(L105,'Status Report'!B:AM,35,0),AI105="Yantian",VLOOKUP(L105,'Status Report'!B:AM,36,0),AI105="",IF(H105="Asia Pacific",VLOOKUP(L105,'Status Report'!B:AM,36,0),VLOOKUP(L105,'Status Report'!B:AM,35,0)),AI105="Direct shipment",IF(H105="Asia Pacific",VLOOKUP(L105,'Status Report'!B:AM,36,0),VLOOKUP(L105,'Status Report'!B:AM,35,0)))</f>
        <v>57.72</v>
      </c>
      <c r="V105" s="20">
        <f t="shared" si="16"/>
        <v>577.20000000000005</v>
      </c>
      <c r="W105" s="19">
        <f>_xlfn.IFS(AI105="Den Bosch",VLOOKUP(L105,'Status Report'!B:AM,37,0),AI105="Yantian",VLOOKUP(L105,'Status Report'!B:AM,38,0),AI105="",IF(H105="Asia Pacific",VLOOKUP(L105,'Status Report'!B:AM,38,0),VLOOKUP(L105,'Status Report'!B:AM,37,0)),AI105="Direct shipment",IF(H105="Asia Pacific",VLOOKUP(L105,'Status Report'!B:AM,38,0),VLOOKUP(L105,'Status Report'!B:AM,37,0)))</f>
        <v>57.72</v>
      </c>
      <c r="X105" s="20">
        <f t="shared" si="17"/>
        <v>577.20000000000005</v>
      </c>
      <c r="Y105" s="20">
        <f>_xlfn.IFS(AI105="Den Bosch",VLOOKUP(L105,'Status Report'!B:AO,39,0),AI105="Yantian",VLOOKUP(L105,'Status Report'!B:AO,40,0),AI105="",IF(H105="Asia Pacific",VLOOKUP(L105,'Status Report'!B:AO,40,0),VLOOKUP(L105,'Status Report'!B:AO,39,0)),AI105="Direct shipment",IF(H105="Asia Pacific",VLOOKUP(L105,'Status Report'!B:AO,40,0),VLOOKUP(L105,'Status Report'!B:AO,39,0)))</f>
        <v>0</v>
      </c>
      <c r="Z105" s="20">
        <f t="shared" si="18"/>
        <v>0</v>
      </c>
      <c r="AA105" s="20">
        <f t="shared" si="19"/>
        <v>577.20000000000005</v>
      </c>
      <c r="AB105" s="21">
        <f>_xlfn.IFS(AI105="Den Bosch",VLOOKUP(L105,'Status Report'!B:AM,33,0),AI105="Yantian",VLOOKUP(L105,'Status Report'!B:AM,34,0),AI105="",IF(H105="Asia Pacific",VLOOKUP(L105,'Status Report'!B:AM,34,0),VLOOKUP(L105,'Status Report'!B:AM,33,0)),AI105="Direct shipment",IF(H105="Asia Pacific",VLOOKUP(L105,'Status Report'!B:AM,34,0),VLOOKUP(L105,'Status Report'!B:AM,33,0)))</f>
        <v>50.64</v>
      </c>
      <c r="AC105" s="21">
        <f>VLOOKUP(L105,'Status Report'!B:CE,82,0)</f>
        <v>0</v>
      </c>
      <c r="AD105" s="21">
        <f t="shared" si="20"/>
        <v>50.64</v>
      </c>
      <c r="AE105" s="63">
        <f>VLOOKUP(L105,'Status Report'!B:W,20,0)</f>
        <v>37.5</v>
      </c>
      <c r="AF105" s="63">
        <f>VLOOKUP(L105,'Status Report'!B:W,21,0)</f>
        <v>25.5</v>
      </c>
      <c r="AG105" s="63">
        <f>VLOOKUP(L105,'Status Report'!B:W,22,0)</f>
        <v>37</v>
      </c>
      <c r="AH105" s="22">
        <f t="shared" si="21"/>
        <v>0.35381249999999997</v>
      </c>
      <c r="AK105" s="63">
        <f>IFERROR(VLOOKUP(G105,ASEAN!A:A,1,0),0)</f>
        <v>0</v>
      </c>
      <c r="AL105" s="63">
        <f>IFERROR(VLOOKUP(D105,'[3]customer specs'!$B$1:$D$65536,3,0),0)</f>
        <v>0</v>
      </c>
      <c r="AM105" s="64">
        <f t="shared" si="22"/>
        <v>0</v>
      </c>
      <c r="AN105" s="64">
        <f t="shared" si="23"/>
        <v>0</v>
      </c>
      <c r="AO105" s="63"/>
      <c r="AP105" s="63"/>
      <c r="AQ105" s="63" t="str">
        <f t="shared" si="24"/>
        <v>no</v>
      </c>
      <c r="AR105" s="20">
        <f t="shared" si="25"/>
        <v>506.4</v>
      </c>
      <c r="AS105" s="63"/>
      <c r="AT105" s="23">
        <f t="shared" si="31"/>
        <v>0.12</v>
      </c>
      <c r="AU105" s="65">
        <f t="shared" si="27"/>
        <v>57.545454545454547</v>
      </c>
      <c r="AV105" s="65"/>
      <c r="AW105" s="65">
        <f t="shared" si="28"/>
        <v>575.4545454545455</v>
      </c>
      <c r="AX105" s="65"/>
      <c r="AY105" s="63">
        <f>VLOOKUP(L105,'Status Report'!B:CF,81,0)</f>
        <v>0</v>
      </c>
      <c r="AZ105" s="63" t="str">
        <f>VLOOKUP(L105,'Status Report'!B:S,18,0)</f>
        <v>Ellina Smirnova</v>
      </c>
      <c r="BB105" s="63">
        <f>VLOOKUP(L105,'Status Report'!B:Z,25,0)</f>
        <v>12</v>
      </c>
      <c r="BC105" s="63">
        <f t="shared" si="29"/>
        <v>120</v>
      </c>
      <c r="BF105">
        <f>VLOOKUP(L105,'Status Report'!B:CE,82,0)</f>
        <v>0</v>
      </c>
      <c r="BG105">
        <f>VLOOKUP(L105,'Status Report'!B:CF,83,0)</f>
        <v>0</v>
      </c>
      <c r="BH105">
        <f>VLOOKUP(L105,'Status Report'!B:CG,84,0)</f>
        <v>0</v>
      </c>
      <c r="BI105" t="s">
        <v>814</v>
      </c>
      <c r="BJ105" t="s">
        <v>795</v>
      </c>
      <c r="BM105" s="67">
        <f t="shared" si="30"/>
        <v>10</v>
      </c>
    </row>
    <row r="106" spans="1:65" x14ac:dyDescent="0.25">
      <c r="A106" s="68" t="str">
        <f>VLOOKUP(L106,'Status Report'!B:CB,79,0)</f>
        <v>Heineken UCL</v>
      </c>
      <c r="C106">
        <v>26020997</v>
      </c>
      <c r="D106">
        <v>3014950</v>
      </c>
      <c r="E106" t="s">
        <v>810</v>
      </c>
      <c r="F106" t="s">
        <v>811</v>
      </c>
      <c r="G106" t="str">
        <f>VLOOKUP(D106,'[2]sold to'!$A:$H,8,0)</f>
        <v>Costa Rica</v>
      </c>
      <c r="H106" t="str">
        <f>VLOOKUP(D106,'[2]sold to'!$A:$I,9,0)</f>
        <v>AMERICAS</v>
      </c>
      <c r="K106">
        <v>80</v>
      </c>
      <c r="L106">
        <v>88026592</v>
      </c>
      <c r="M106" t="s">
        <v>396</v>
      </c>
      <c r="N106">
        <v>8</v>
      </c>
      <c r="P106" t="str">
        <f>VLOOKUP(L106,'Status Report'!B:AA,26,0)</f>
        <v>China</v>
      </c>
      <c r="Q106" t="str">
        <f>VLOOKUP(L106,'Status Report'!B:AB,27,0)</f>
        <v>Textiles-Clothing</v>
      </c>
      <c r="R106">
        <f>VLOOKUP(L106,'Status Report'!B:X,23,0)</f>
        <v>1000</v>
      </c>
      <c r="S106" t="str">
        <f>VLOOKUP(L106,'Status Report'!B:T,19,0)</f>
        <v>Asian Sourcing Link</v>
      </c>
      <c r="T106" s="62">
        <f>VLOOKUP(L106,'Status Report'!B:E,4,0)</f>
        <v>3</v>
      </c>
      <c r="U106" s="19">
        <f>_xlfn.IFS(AI106="Den Bosch",VLOOKUP(L106,'Status Report'!B:AM,35,0),AI106="Yantian",VLOOKUP(L106,'Status Report'!B:AM,36,0),AI106="",IF(H106="Asia Pacific",VLOOKUP(L106,'Status Report'!B:AM,36,0),VLOOKUP(L106,'Status Report'!B:AM,35,0)),AI106="Direct shipment",IF(H106="Asia Pacific",VLOOKUP(L106,'Status Report'!B:AM,36,0),VLOOKUP(L106,'Status Report'!B:AM,35,0)))</f>
        <v>30.41</v>
      </c>
      <c r="V106" s="20">
        <f t="shared" si="16"/>
        <v>243.28</v>
      </c>
      <c r="W106" s="19">
        <f>_xlfn.IFS(AI106="Den Bosch",VLOOKUP(L106,'Status Report'!B:AM,37,0),AI106="Yantian",VLOOKUP(L106,'Status Report'!B:AM,38,0),AI106="",IF(H106="Asia Pacific",VLOOKUP(L106,'Status Report'!B:AM,38,0),VLOOKUP(L106,'Status Report'!B:AM,37,0)),AI106="Direct shipment",IF(H106="Asia Pacific",VLOOKUP(L106,'Status Report'!B:AM,38,0),VLOOKUP(L106,'Status Report'!B:AM,37,0)))</f>
        <v>26.82</v>
      </c>
      <c r="X106" s="20">
        <f t="shared" si="17"/>
        <v>214.56</v>
      </c>
      <c r="Y106" s="20">
        <f>_xlfn.IFS(AI106="Den Bosch",VLOOKUP(L106,'Status Report'!B:AO,39,0),AI106="Yantian",VLOOKUP(L106,'Status Report'!B:AO,40,0),AI106="",IF(H106="Asia Pacific",VLOOKUP(L106,'Status Report'!B:AO,40,0),VLOOKUP(L106,'Status Report'!B:AO,39,0)),AI106="Direct shipment",IF(H106="Asia Pacific",VLOOKUP(L106,'Status Report'!B:AO,40,0),VLOOKUP(L106,'Status Report'!B:AO,39,0)))</f>
        <v>0</v>
      </c>
      <c r="Z106" s="20">
        <f t="shared" si="18"/>
        <v>0</v>
      </c>
      <c r="AA106" s="20">
        <f t="shared" si="19"/>
        <v>214.56</v>
      </c>
      <c r="AB106" s="21">
        <f>_xlfn.IFS(AI106="Den Bosch",VLOOKUP(L106,'Status Report'!B:AM,33,0),AI106="Yantian",VLOOKUP(L106,'Status Report'!B:AM,34,0),AI106="",IF(H106="Asia Pacific",VLOOKUP(L106,'Status Report'!B:AM,34,0),VLOOKUP(L106,'Status Report'!B:AM,33,0)),AI106="Direct shipment",IF(H106="Asia Pacific",VLOOKUP(L106,'Status Report'!B:AM,34,0),VLOOKUP(L106,'Status Report'!B:AM,33,0)))</f>
        <v>23.4</v>
      </c>
      <c r="AC106" s="21">
        <f>VLOOKUP(L106,'Status Report'!B:CE,82,0)</f>
        <v>0</v>
      </c>
      <c r="AD106" s="21">
        <f t="shared" si="20"/>
        <v>23.4</v>
      </c>
      <c r="AE106" s="63">
        <f>VLOOKUP(L106,'Status Report'!B:W,20,0)</f>
        <v>47</v>
      </c>
      <c r="AF106" s="63">
        <f>VLOOKUP(L106,'Status Report'!B:W,21,0)</f>
        <v>38</v>
      </c>
      <c r="AG106" s="63">
        <f>VLOOKUP(L106,'Status Report'!B:W,22,0)</f>
        <v>2</v>
      </c>
      <c r="AH106" s="22">
        <f t="shared" si="21"/>
        <v>2.8576000000000001E-2</v>
      </c>
      <c r="AI106" t="s">
        <v>990</v>
      </c>
      <c r="AK106" s="63">
        <f>IFERROR(VLOOKUP(G106,ASEAN!A:A,1,0),0)</f>
        <v>0</v>
      </c>
      <c r="AL106" s="63">
        <f>IFERROR(VLOOKUP(D106,'[3]customer specs'!$B$1:$D$65536,3,0),0)</f>
        <v>0</v>
      </c>
      <c r="AM106" s="64">
        <f t="shared" si="22"/>
        <v>28.72</v>
      </c>
      <c r="AN106" s="64">
        <f t="shared" si="23"/>
        <v>0</v>
      </c>
      <c r="AO106" s="63"/>
      <c r="AP106" s="63"/>
      <c r="AQ106" s="63" t="str">
        <f t="shared" si="24"/>
        <v>no</v>
      </c>
      <c r="AR106" s="20">
        <f t="shared" si="25"/>
        <v>187.2</v>
      </c>
      <c r="AS106" s="63"/>
      <c r="AT106" s="23">
        <f t="shared" si="31"/>
        <v>0.12</v>
      </c>
      <c r="AU106" s="65">
        <f t="shared" si="27"/>
        <v>26.59090909090909</v>
      </c>
      <c r="AV106" s="65"/>
      <c r="AW106" s="65">
        <f t="shared" si="28"/>
        <v>212.72727272727272</v>
      </c>
      <c r="AX106" s="65"/>
      <c r="AY106" s="63">
        <f>VLOOKUP(L106,'Status Report'!B:CF,81,0)</f>
        <v>0</v>
      </c>
      <c r="AZ106" s="63" t="str">
        <f>VLOOKUP(L106,'Status Report'!B:S,18,0)</f>
        <v>Ellina Smirnova</v>
      </c>
      <c r="BB106" s="63">
        <f>VLOOKUP(L106,'Status Report'!B:Z,25,0)</f>
        <v>1</v>
      </c>
      <c r="BC106" s="63">
        <f t="shared" si="29"/>
        <v>8</v>
      </c>
      <c r="BF106">
        <f>VLOOKUP(L106,'Status Report'!B:CE,82,0)</f>
        <v>0</v>
      </c>
      <c r="BG106">
        <f>VLOOKUP(L106,'Status Report'!B:CF,83,0)</f>
        <v>0</v>
      </c>
      <c r="BH106">
        <f>VLOOKUP(L106,'Status Report'!B:CG,84,0)</f>
        <v>0</v>
      </c>
      <c r="BI106" t="s">
        <v>805</v>
      </c>
      <c r="BJ106" t="s">
        <v>795</v>
      </c>
      <c r="BM106" s="67">
        <f t="shared" si="30"/>
        <v>378</v>
      </c>
    </row>
    <row r="107" spans="1:65" x14ac:dyDescent="0.25">
      <c r="A107" s="68" t="str">
        <f>VLOOKUP(L107,'Status Report'!B:CB,79,0)</f>
        <v>Heineken UCL</v>
      </c>
      <c r="C107">
        <v>26020997</v>
      </c>
      <c r="D107">
        <v>3014950</v>
      </c>
      <c r="E107" t="s">
        <v>810</v>
      </c>
      <c r="F107" t="s">
        <v>811</v>
      </c>
      <c r="G107" t="str">
        <f>VLOOKUP(D107,'[2]sold to'!$A:$H,8,0)</f>
        <v>Costa Rica</v>
      </c>
      <c r="H107" t="str">
        <f>VLOOKUP(D107,'[2]sold to'!$A:$I,9,0)</f>
        <v>AMERICAS</v>
      </c>
      <c r="K107">
        <v>90</v>
      </c>
      <c r="L107">
        <v>88026505</v>
      </c>
      <c r="M107" t="s">
        <v>329</v>
      </c>
      <c r="N107">
        <v>2</v>
      </c>
      <c r="P107" t="str">
        <f>VLOOKUP(L107,'Status Report'!B:AA,26,0)</f>
        <v>China</v>
      </c>
      <c r="Q107" t="str">
        <f>VLOOKUP(L107,'Status Report'!B:AB,27,0)</f>
        <v>Premiums</v>
      </c>
      <c r="R107">
        <f>VLOOKUP(L107,'Status Report'!B:X,23,0)</f>
        <v>500</v>
      </c>
      <c r="S107" t="str">
        <f>VLOOKUP(L107,'Status Report'!B:T,19,0)</f>
        <v>Promocean The Netherlands BV</v>
      </c>
      <c r="T107" s="62">
        <f>VLOOKUP(L107,'Status Report'!B:E,4,0)</f>
        <v>3</v>
      </c>
      <c r="U107" s="19">
        <f>_xlfn.IFS(AI107="Den Bosch",VLOOKUP(L107,'Status Report'!B:AM,35,0),AI107="Yantian",VLOOKUP(L107,'Status Report'!B:AM,36,0),AI107="",IF(H107="Asia Pacific",VLOOKUP(L107,'Status Report'!B:AM,36,0),VLOOKUP(L107,'Status Report'!B:AM,35,0)),AI107="Direct shipment",IF(H107="Asia Pacific",VLOOKUP(L107,'Status Report'!B:AM,36,0),VLOOKUP(L107,'Status Report'!B:AM,35,0)))</f>
        <v>64.900000000000006</v>
      </c>
      <c r="V107" s="20">
        <f t="shared" si="16"/>
        <v>129.80000000000001</v>
      </c>
      <c r="W107" s="19">
        <f>_xlfn.IFS(AI107="Den Bosch",VLOOKUP(L107,'Status Report'!B:AM,37,0),AI107="Yantian",VLOOKUP(L107,'Status Report'!B:AM,38,0),AI107="",IF(H107="Asia Pacific",VLOOKUP(L107,'Status Report'!B:AM,38,0),VLOOKUP(L107,'Status Report'!B:AM,37,0)),AI107="Direct shipment",IF(H107="Asia Pacific",VLOOKUP(L107,'Status Report'!B:AM,38,0),VLOOKUP(L107,'Status Report'!B:AM,37,0)))</f>
        <v>60.300000000000004</v>
      </c>
      <c r="X107" s="20">
        <f t="shared" si="17"/>
        <v>120.60000000000001</v>
      </c>
      <c r="Y107" s="20">
        <f>_xlfn.IFS(AI107="Den Bosch",VLOOKUP(L107,'Status Report'!B:AO,39,0),AI107="Yantian",VLOOKUP(L107,'Status Report'!B:AO,40,0),AI107="",IF(H107="Asia Pacific",VLOOKUP(L107,'Status Report'!B:AO,40,0),VLOOKUP(L107,'Status Report'!B:AO,39,0)),AI107="Direct shipment",IF(H107="Asia Pacific",VLOOKUP(L107,'Status Report'!B:AO,40,0),VLOOKUP(L107,'Status Report'!B:AO,39,0)))</f>
        <v>0</v>
      </c>
      <c r="Z107" s="20">
        <f t="shared" si="18"/>
        <v>0</v>
      </c>
      <c r="AA107" s="20">
        <f t="shared" si="19"/>
        <v>120.60000000000001</v>
      </c>
      <c r="AB107" s="21">
        <f>_xlfn.IFS(AI107="Den Bosch",VLOOKUP(L107,'Status Report'!B:AM,33,0),AI107="Yantian",VLOOKUP(L107,'Status Report'!B:AM,34,0),AI107="",IF(H107="Asia Pacific",VLOOKUP(L107,'Status Report'!B:AM,34,0),VLOOKUP(L107,'Status Report'!B:AM,33,0)),AI107="Direct shipment",IF(H107="Asia Pacific",VLOOKUP(L107,'Status Report'!B:AM,34,0),VLOOKUP(L107,'Status Report'!B:AM,33,0)))</f>
        <v>52.189200000000007</v>
      </c>
      <c r="AC107" s="21">
        <f>VLOOKUP(L107,'Status Report'!B:CE,82,0)</f>
        <v>0</v>
      </c>
      <c r="AD107" s="21">
        <f t="shared" si="20"/>
        <v>52.189200000000007</v>
      </c>
      <c r="AE107" s="63">
        <f>VLOOKUP(L107,'Status Report'!B:W,20,0)</f>
        <v>68</v>
      </c>
      <c r="AF107" s="63">
        <f>VLOOKUP(L107,'Status Report'!B:W,21,0)</f>
        <v>19</v>
      </c>
      <c r="AG107" s="63">
        <f>VLOOKUP(L107,'Status Report'!B:W,22,0)</f>
        <v>19</v>
      </c>
      <c r="AH107" s="22">
        <f t="shared" si="21"/>
        <v>4.9096000000000001E-2</v>
      </c>
      <c r="AI107" t="s">
        <v>990</v>
      </c>
      <c r="AK107" s="63">
        <f>IFERROR(VLOOKUP(G107,ASEAN!A:A,1,0),0)</f>
        <v>0</v>
      </c>
      <c r="AL107" s="63">
        <f>IFERROR(VLOOKUP(D107,'[3]customer specs'!$B$1:$D$65536,3,0),0)</f>
        <v>0</v>
      </c>
      <c r="AM107" s="64">
        <f t="shared" si="22"/>
        <v>9.2000000000000028</v>
      </c>
      <c r="AN107" s="64">
        <f t="shared" si="23"/>
        <v>0</v>
      </c>
      <c r="AO107" s="63"/>
      <c r="AP107" s="63"/>
      <c r="AQ107" s="63" t="str">
        <f t="shared" si="24"/>
        <v>no</v>
      </c>
      <c r="AR107" s="20">
        <f t="shared" si="25"/>
        <v>104.37840000000001</v>
      </c>
      <c r="AS107" s="63"/>
      <c r="AT107" s="23">
        <f t="shared" si="31"/>
        <v>0.12</v>
      </c>
      <c r="AU107" s="65">
        <f t="shared" si="27"/>
        <v>59.305909090909097</v>
      </c>
      <c r="AV107" s="65"/>
      <c r="AW107" s="65">
        <f t="shared" si="28"/>
        <v>118.61181818181819</v>
      </c>
      <c r="AX107" s="65"/>
      <c r="AY107" s="63">
        <f>VLOOKUP(L107,'Status Report'!B:CF,81,0)</f>
        <v>0</v>
      </c>
      <c r="AZ107" s="63" t="str">
        <f>VLOOKUP(L107,'Status Report'!B:S,18,0)</f>
        <v>Ellina Smirnova</v>
      </c>
      <c r="BB107" s="63">
        <f>VLOOKUP(L107,'Status Report'!B:Z,25,0)</f>
        <v>10</v>
      </c>
      <c r="BC107" s="63">
        <f t="shared" si="29"/>
        <v>20</v>
      </c>
      <c r="BF107">
        <f>VLOOKUP(L107,'Status Report'!B:CE,82,0)</f>
        <v>0</v>
      </c>
      <c r="BG107">
        <f>VLOOKUP(L107,'Status Report'!B:CF,83,0)</f>
        <v>0</v>
      </c>
      <c r="BH107">
        <f>VLOOKUP(L107,'Status Report'!B:CG,84,0)</f>
        <v>0</v>
      </c>
      <c r="BI107" t="s">
        <v>805</v>
      </c>
      <c r="BJ107" t="s">
        <v>795</v>
      </c>
      <c r="BM107" s="67">
        <f t="shared" si="30"/>
        <v>4834</v>
      </c>
    </row>
    <row r="108" spans="1:65" x14ac:dyDescent="0.25">
      <c r="A108" s="68" t="str">
        <f>VLOOKUP(L108,'Status Report'!B:CB,79,0)</f>
        <v>Heineken UCL</v>
      </c>
      <c r="C108">
        <v>26020997</v>
      </c>
      <c r="D108">
        <v>3014950</v>
      </c>
      <c r="E108" t="s">
        <v>810</v>
      </c>
      <c r="F108" t="s">
        <v>811</v>
      </c>
      <c r="G108" t="str">
        <f>VLOOKUP(D108,'[2]sold to'!$A:$H,8,0)</f>
        <v>Costa Rica</v>
      </c>
      <c r="H108" t="str">
        <f>VLOOKUP(D108,'[2]sold to'!$A:$I,9,0)</f>
        <v>AMERICAS</v>
      </c>
      <c r="K108">
        <v>100</v>
      </c>
      <c r="L108">
        <v>88026531</v>
      </c>
      <c r="M108" t="s">
        <v>348</v>
      </c>
      <c r="N108">
        <v>10</v>
      </c>
      <c r="P108" t="str">
        <f>VLOOKUP(L108,'Status Report'!B:AA,26,0)</f>
        <v>China</v>
      </c>
      <c r="Q108" t="str">
        <f>VLOOKUP(L108,'Status Report'!B:AB,27,0)</f>
        <v>Premiums</v>
      </c>
      <c r="R108">
        <f>VLOOKUP(L108,'Status Report'!B:X,23,0)</f>
        <v>200</v>
      </c>
      <c r="S108" t="str">
        <f>VLOOKUP(L108,'Status Report'!B:T,19,0)</f>
        <v>Promocean The Netherlands BV</v>
      </c>
      <c r="T108" s="62">
        <f>VLOOKUP(L108,'Status Report'!B:E,4,0)</f>
        <v>3</v>
      </c>
      <c r="U108" s="19">
        <f>_xlfn.IFS(AI108="Den Bosch",VLOOKUP(L108,'Status Report'!B:AM,35,0),AI108="Yantian",VLOOKUP(L108,'Status Report'!B:AM,36,0),AI108="",IF(H108="Asia Pacific",VLOOKUP(L108,'Status Report'!B:AM,36,0),VLOOKUP(L108,'Status Report'!B:AM,35,0)),AI108="Direct shipment",IF(H108="Asia Pacific",VLOOKUP(L108,'Status Report'!B:AM,36,0),VLOOKUP(L108,'Status Report'!B:AM,35,0)))</f>
        <v>18.2</v>
      </c>
      <c r="V108" s="20">
        <f t="shared" si="16"/>
        <v>182</v>
      </c>
      <c r="W108" s="19">
        <f>_xlfn.IFS(AI108="Den Bosch",VLOOKUP(L108,'Status Report'!B:AM,37,0),AI108="Yantian",VLOOKUP(L108,'Status Report'!B:AM,38,0),AI108="",IF(H108="Asia Pacific",VLOOKUP(L108,'Status Report'!B:AM,38,0),VLOOKUP(L108,'Status Report'!B:AM,37,0)),AI108="Direct shipment",IF(H108="Asia Pacific",VLOOKUP(L108,'Status Report'!B:AM,38,0),VLOOKUP(L108,'Status Report'!B:AM,37,0)))</f>
        <v>17.649999999999999</v>
      </c>
      <c r="X108" s="20">
        <f t="shared" si="17"/>
        <v>176.5</v>
      </c>
      <c r="Y108" s="20">
        <f>_xlfn.IFS(AI108="Den Bosch",VLOOKUP(L108,'Status Report'!B:AO,39,0),AI108="Yantian",VLOOKUP(L108,'Status Report'!B:AO,40,0),AI108="",IF(H108="Asia Pacific",VLOOKUP(L108,'Status Report'!B:AO,40,0),VLOOKUP(L108,'Status Report'!B:AO,39,0)),AI108="Direct shipment",IF(H108="Asia Pacific",VLOOKUP(L108,'Status Report'!B:AO,40,0),VLOOKUP(L108,'Status Report'!B:AO,39,0)))</f>
        <v>0</v>
      </c>
      <c r="Z108" s="20">
        <f t="shared" si="18"/>
        <v>0</v>
      </c>
      <c r="AA108" s="20">
        <f t="shared" si="19"/>
        <v>176.5</v>
      </c>
      <c r="AB108" s="21">
        <f>_xlfn.IFS(AI108="Den Bosch",VLOOKUP(L108,'Status Report'!B:AM,33,0),AI108="Yantian",VLOOKUP(L108,'Status Report'!B:AM,34,0),AI108="",IF(H108="Asia Pacific",VLOOKUP(L108,'Status Report'!B:AM,34,0),VLOOKUP(L108,'Status Report'!B:AM,33,0)),AI108="Direct shipment",IF(H108="Asia Pacific",VLOOKUP(L108,'Status Report'!B:AM,34,0),VLOOKUP(L108,'Status Report'!B:AM,33,0)))</f>
        <v>15.420599999999999</v>
      </c>
      <c r="AC108" s="21">
        <f>VLOOKUP(L108,'Status Report'!B:CE,82,0)</f>
        <v>0</v>
      </c>
      <c r="AD108" s="21">
        <f t="shared" si="20"/>
        <v>15.420599999999999</v>
      </c>
      <c r="AE108" s="63">
        <f>VLOOKUP(L108,'Status Report'!B:W,20,0)</f>
        <v>35</v>
      </c>
      <c r="AF108" s="63">
        <f>VLOOKUP(L108,'Status Report'!B:W,21,0)</f>
        <v>22</v>
      </c>
      <c r="AG108" s="63">
        <f>VLOOKUP(L108,'Status Report'!B:W,22,0)</f>
        <v>6</v>
      </c>
      <c r="AH108" s="22">
        <f t="shared" si="21"/>
        <v>4.6199999999999998E-2</v>
      </c>
      <c r="AI108" t="s">
        <v>990</v>
      </c>
      <c r="AK108" s="63">
        <f>IFERROR(VLOOKUP(G108,ASEAN!A:A,1,0),0)</f>
        <v>0</v>
      </c>
      <c r="AL108" s="63">
        <f>IFERROR(VLOOKUP(D108,'[3]customer specs'!$B$1:$D$65536,3,0),0)</f>
        <v>0</v>
      </c>
      <c r="AM108" s="64">
        <f t="shared" si="22"/>
        <v>5.5</v>
      </c>
      <c r="AN108" s="64">
        <f t="shared" si="23"/>
        <v>0</v>
      </c>
      <c r="AO108" s="63"/>
      <c r="AP108" s="63"/>
      <c r="AQ108" s="63" t="str">
        <f t="shared" si="24"/>
        <v>no</v>
      </c>
      <c r="AR108" s="20">
        <f t="shared" si="25"/>
        <v>154.20599999999999</v>
      </c>
      <c r="AS108" s="63"/>
      <c r="AT108" s="23">
        <f t="shared" si="31"/>
        <v>0.12</v>
      </c>
      <c r="AU108" s="65">
        <f t="shared" si="27"/>
        <v>17.523409090909087</v>
      </c>
      <c r="AV108" s="65"/>
      <c r="AW108" s="65">
        <f t="shared" si="28"/>
        <v>175.23409090909087</v>
      </c>
      <c r="AX108" s="65"/>
      <c r="AY108" s="63">
        <f>VLOOKUP(L108,'Status Report'!B:CF,81,0)</f>
        <v>0</v>
      </c>
      <c r="AZ108" s="63" t="str">
        <f>VLOOKUP(L108,'Status Report'!B:S,18,0)</f>
        <v>Ellina Smirnova</v>
      </c>
      <c r="BB108" s="63">
        <f>VLOOKUP(L108,'Status Report'!B:Z,25,0)</f>
        <v>5</v>
      </c>
      <c r="BC108" s="63">
        <f t="shared" si="29"/>
        <v>50</v>
      </c>
      <c r="BF108">
        <f>VLOOKUP(L108,'Status Report'!B:CE,82,0)</f>
        <v>0</v>
      </c>
      <c r="BG108">
        <f>VLOOKUP(L108,'Status Report'!B:CF,83,0)</f>
        <v>0</v>
      </c>
      <c r="BH108">
        <f>VLOOKUP(L108,'Status Report'!B:CG,84,0)</f>
        <v>0</v>
      </c>
      <c r="BI108" t="s">
        <v>805</v>
      </c>
      <c r="BJ108" t="s">
        <v>795</v>
      </c>
      <c r="BM108" s="67">
        <f t="shared" si="30"/>
        <v>747</v>
      </c>
    </row>
    <row r="109" spans="1:65" x14ac:dyDescent="0.25">
      <c r="A109" s="68" t="str">
        <f>VLOOKUP(L109,'Status Report'!B:CB,79,0)</f>
        <v>Heineken UCL</v>
      </c>
      <c r="C109">
        <v>26020997</v>
      </c>
      <c r="D109">
        <v>3014950</v>
      </c>
      <c r="E109" t="s">
        <v>810</v>
      </c>
      <c r="F109" t="s">
        <v>811</v>
      </c>
      <c r="G109" t="str">
        <f>VLOOKUP(D109,'[2]sold to'!$A:$H,8,0)</f>
        <v>Costa Rica</v>
      </c>
      <c r="H109" t="str">
        <f>VLOOKUP(D109,'[2]sold to'!$A:$I,9,0)</f>
        <v>AMERICAS</v>
      </c>
      <c r="K109">
        <v>110</v>
      </c>
      <c r="L109">
        <v>88026499</v>
      </c>
      <c r="M109" t="s">
        <v>324</v>
      </c>
      <c r="N109">
        <v>1</v>
      </c>
      <c r="P109" t="str">
        <f>VLOOKUP(L109,'Status Report'!B:AA,26,0)</f>
        <v>Bangladesh</v>
      </c>
      <c r="Q109" t="str">
        <f>VLOOKUP(L109,'Status Report'!B:AB,27,0)</f>
        <v>Textiles-Clothing</v>
      </c>
      <c r="R109">
        <f>VLOOKUP(L109,'Status Report'!B:X,23,0)</f>
        <v>167</v>
      </c>
      <c r="S109" t="str">
        <f>VLOOKUP(L109,'Status Report'!B:T,19,0)</f>
        <v>Promocean The Netherlands BV</v>
      </c>
      <c r="T109" s="62">
        <f>VLOOKUP(L109,'Status Report'!B:E,4,0)</f>
        <v>3</v>
      </c>
      <c r="U109" s="19">
        <f>_xlfn.IFS(AI109="Den Bosch",VLOOKUP(L109,'Status Report'!B:AM,35,0),AI109="Yantian",VLOOKUP(L109,'Status Report'!B:AM,36,0),AI109="",IF(H109="Asia Pacific",VLOOKUP(L109,'Status Report'!B:AM,36,0),VLOOKUP(L109,'Status Report'!B:AM,35,0)),AI109="Direct shipment",IF(H109="Asia Pacific",VLOOKUP(L109,'Status Report'!B:AM,36,0),VLOOKUP(L109,'Status Report'!B:AM,35,0)))</f>
        <v>37.56</v>
      </c>
      <c r="V109" s="20">
        <f t="shared" si="16"/>
        <v>37.56</v>
      </c>
      <c r="W109" s="19">
        <f>_xlfn.IFS(AI109="Den Bosch",VLOOKUP(L109,'Status Report'!B:AM,37,0),AI109="Yantian",VLOOKUP(L109,'Status Report'!B:AM,38,0),AI109="",IF(H109="Asia Pacific",VLOOKUP(L109,'Status Report'!B:AM,38,0),VLOOKUP(L109,'Status Report'!B:AM,37,0)),AI109="Direct shipment",IF(H109="Asia Pacific",VLOOKUP(L109,'Status Report'!B:AM,38,0),VLOOKUP(L109,'Status Report'!B:AM,37,0)))</f>
        <v>37.56</v>
      </c>
      <c r="X109" s="20">
        <f t="shared" si="17"/>
        <v>37.56</v>
      </c>
      <c r="Y109" s="20">
        <f>_xlfn.IFS(AI109="Den Bosch",VLOOKUP(L109,'Status Report'!B:AO,39,0),AI109="Yantian",VLOOKUP(L109,'Status Report'!B:AO,40,0),AI109="",IF(H109="Asia Pacific",VLOOKUP(L109,'Status Report'!B:AO,40,0),VLOOKUP(L109,'Status Report'!B:AO,39,0)),AI109="Direct shipment",IF(H109="Asia Pacific",VLOOKUP(L109,'Status Report'!B:AO,40,0),VLOOKUP(L109,'Status Report'!B:AO,39,0)))</f>
        <v>0</v>
      </c>
      <c r="Z109" s="20">
        <f t="shared" si="18"/>
        <v>0</v>
      </c>
      <c r="AA109" s="20">
        <f t="shared" si="19"/>
        <v>37.56</v>
      </c>
      <c r="AB109" s="21">
        <f>_xlfn.IFS(AI109="Den Bosch",VLOOKUP(L109,'Status Report'!B:AM,33,0),AI109="Yantian",VLOOKUP(L109,'Status Report'!B:AM,34,0),AI109="",IF(H109="Asia Pacific",VLOOKUP(L109,'Status Report'!B:AM,34,0),VLOOKUP(L109,'Status Report'!B:AM,33,0)),AI109="Direct shipment",IF(H109="Asia Pacific",VLOOKUP(L109,'Status Report'!B:AM,34,0),VLOOKUP(L109,'Status Report'!B:AM,33,0)))</f>
        <v>32.749500000000005</v>
      </c>
      <c r="AC109" s="21">
        <f>VLOOKUP(L109,'Status Report'!B:CE,82,0)</f>
        <v>0</v>
      </c>
      <c r="AD109" s="21">
        <f t="shared" si="20"/>
        <v>32.749500000000005</v>
      </c>
      <c r="AE109" s="63">
        <f>VLOOKUP(L109,'Status Report'!B:W,20,0)</f>
        <v>36</v>
      </c>
      <c r="AF109" s="63">
        <f>VLOOKUP(L109,'Status Report'!B:W,21,0)</f>
        <v>33</v>
      </c>
      <c r="AG109" s="63">
        <f>VLOOKUP(L109,'Status Report'!B:W,22,0)</f>
        <v>7</v>
      </c>
      <c r="AH109" s="22">
        <f t="shared" si="21"/>
        <v>8.3160000000000005E-3</v>
      </c>
      <c r="AI109" t="s">
        <v>990</v>
      </c>
      <c r="AK109" s="63">
        <f>IFERROR(VLOOKUP(G109,ASEAN!A:A,1,0),0)</f>
        <v>0</v>
      </c>
      <c r="AL109" s="63">
        <f>IFERROR(VLOOKUP(D109,'[3]customer specs'!$B$1:$D$65536,3,0),0)</f>
        <v>0</v>
      </c>
      <c r="AM109" s="64">
        <f t="shared" si="22"/>
        <v>0</v>
      </c>
      <c r="AN109" s="64">
        <f t="shared" si="23"/>
        <v>0</v>
      </c>
      <c r="AO109" s="63"/>
      <c r="AP109" s="63"/>
      <c r="AQ109" s="63" t="str">
        <f t="shared" si="24"/>
        <v>no</v>
      </c>
      <c r="AR109" s="20">
        <f t="shared" si="25"/>
        <v>32.749500000000005</v>
      </c>
      <c r="AS109" s="63"/>
      <c r="AT109" s="23">
        <f t="shared" si="31"/>
        <v>0.12</v>
      </c>
      <c r="AU109" s="65">
        <f t="shared" si="27"/>
        <v>37.215340909090912</v>
      </c>
      <c r="AV109" s="65"/>
      <c r="AW109" s="65">
        <f t="shared" si="28"/>
        <v>37.215340909090912</v>
      </c>
      <c r="AX109" s="65"/>
      <c r="AY109" s="63">
        <f>VLOOKUP(L109,'Status Report'!B:CF,81,0)</f>
        <v>0</v>
      </c>
      <c r="AZ109" s="63" t="str">
        <f>VLOOKUP(L109,'Status Report'!B:S,18,0)</f>
        <v>Ellina Smirnova</v>
      </c>
      <c r="BB109" s="63">
        <f>VLOOKUP(L109,'Status Report'!B:Z,25,0)</f>
        <v>6</v>
      </c>
      <c r="BC109" s="63">
        <f t="shared" si="29"/>
        <v>6</v>
      </c>
      <c r="BF109">
        <f>VLOOKUP(L109,'Status Report'!B:CE,82,0)</f>
        <v>0</v>
      </c>
      <c r="BG109">
        <f>VLOOKUP(L109,'Status Report'!B:CF,83,0)</f>
        <v>0</v>
      </c>
      <c r="BH109">
        <f>VLOOKUP(L109,'Status Report'!B:CG,84,0)</f>
        <v>0</v>
      </c>
      <c r="BI109" t="s">
        <v>805</v>
      </c>
      <c r="BJ109" t="s">
        <v>795</v>
      </c>
      <c r="BM109" s="67">
        <f t="shared" si="30"/>
        <v>16</v>
      </c>
    </row>
    <row r="110" spans="1:65" x14ac:dyDescent="0.25">
      <c r="A110" s="68" t="str">
        <f>VLOOKUP(L110,'Status Report'!B:CB,79,0)</f>
        <v>Heineken UCL</v>
      </c>
      <c r="C110">
        <v>26020997</v>
      </c>
      <c r="D110">
        <v>3014950</v>
      </c>
      <c r="E110" t="s">
        <v>810</v>
      </c>
      <c r="F110" t="s">
        <v>811</v>
      </c>
      <c r="G110" t="str">
        <f>VLOOKUP(D110,'[2]sold to'!$A:$H,8,0)</f>
        <v>Costa Rica</v>
      </c>
      <c r="H110" t="str">
        <f>VLOOKUP(D110,'[2]sold to'!$A:$I,9,0)</f>
        <v>AMERICAS</v>
      </c>
      <c r="K110">
        <v>120</v>
      </c>
      <c r="L110">
        <v>88026498</v>
      </c>
      <c r="M110" t="s">
        <v>323</v>
      </c>
      <c r="N110">
        <v>2</v>
      </c>
      <c r="P110" t="str">
        <f>VLOOKUP(L110,'Status Report'!B:AA,26,0)</f>
        <v>Bangladesh</v>
      </c>
      <c r="Q110" t="str">
        <f>VLOOKUP(L110,'Status Report'!B:AB,27,0)</f>
        <v>Textiles-Clothing</v>
      </c>
      <c r="R110">
        <f>VLOOKUP(L110,'Status Report'!B:X,23,0)</f>
        <v>167</v>
      </c>
      <c r="S110" t="str">
        <f>VLOOKUP(L110,'Status Report'!B:T,19,0)</f>
        <v>Promocean The Netherlands BV</v>
      </c>
      <c r="T110" s="62">
        <f>VLOOKUP(L110,'Status Report'!B:E,4,0)</f>
        <v>3</v>
      </c>
      <c r="U110" s="19">
        <f>_xlfn.IFS(AI110="Den Bosch",VLOOKUP(L110,'Status Report'!B:AM,35,0),AI110="Yantian",VLOOKUP(L110,'Status Report'!B:AM,36,0),AI110="",IF(H110="Asia Pacific",VLOOKUP(L110,'Status Report'!B:AM,36,0),VLOOKUP(L110,'Status Report'!B:AM,35,0)),AI110="Direct shipment",IF(H110="Asia Pacific",VLOOKUP(L110,'Status Report'!B:AM,36,0),VLOOKUP(L110,'Status Report'!B:AM,35,0)))</f>
        <v>37.56</v>
      </c>
      <c r="V110" s="20">
        <f t="shared" si="16"/>
        <v>75.12</v>
      </c>
      <c r="W110" s="19">
        <f>_xlfn.IFS(AI110="Den Bosch",VLOOKUP(L110,'Status Report'!B:AM,37,0),AI110="Yantian",VLOOKUP(L110,'Status Report'!B:AM,38,0),AI110="",IF(H110="Asia Pacific",VLOOKUP(L110,'Status Report'!B:AM,38,0),VLOOKUP(L110,'Status Report'!B:AM,37,0)),AI110="Direct shipment",IF(H110="Asia Pacific",VLOOKUP(L110,'Status Report'!B:AM,38,0),VLOOKUP(L110,'Status Report'!B:AM,37,0)))</f>
        <v>37.56</v>
      </c>
      <c r="X110" s="20">
        <f t="shared" si="17"/>
        <v>75.12</v>
      </c>
      <c r="Y110" s="20">
        <f>_xlfn.IFS(AI110="Den Bosch",VLOOKUP(L110,'Status Report'!B:AO,39,0),AI110="Yantian",VLOOKUP(L110,'Status Report'!B:AO,40,0),AI110="",IF(H110="Asia Pacific",VLOOKUP(L110,'Status Report'!B:AO,40,0),VLOOKUP(L110,'Status Report'!B:AO,39,0)),AI110="Direct shipment",IF(H110="Asia Pacific",VLOOKUP(L110,'Status Report'!B:AO,40,0),VLOOKUP(L110,'Status Report'!B:AO,39,0)))</f>
        <v>0</v>
      </c>
      <c r="Z110" s="20">
        <f t="shared" si="18"/>
        <v>0</v>
      </c>
      <c r="AA110" s="20">
        <f t="shared" si="19"/>
        <v>75.12</v>
      </c>
      <c r="AB110" s="21">
        <f>_xlfn.IFS(AI110="Den Bosch",VLOOKUP(L110,'Status Report'!B:AM,33,0),AI110="Yantian",VLOOKUP(L110,'Status Report'!B:AM,34,0),AI110="",IF(H110="Asia Pacific",VLOOKUP(L110,'Status Report'!B:AM,34,0),VLOOKUP(L110,'Status Report'!B:AM,33,0)),AI110="Direct shipment",IF(H110="Asia Pacific",VLOOKUP(L110,'Status Report'!B:AM,34,0),VLOOKUP(L110,'Status Report'!B:AM,33,0)))</f>
        <v>32.749500000000005</v>
      </c>
      <c r="AC110" s="21">
        <f>VLOOKUP(L110,'Status Report'!B:CE,82,0)</f>
        <v>0</v>
      </c>
      <c r="AD110" s="21">
        <f t="shared" si="20"/>
        <v>32.749500000000005</v>
      </c>
      <c r="AE110" s="63">
        <f>VLOOKUP(L110,'Status Report'!B:W,20,0)</f>
        <v>36</v>
      </c>
      <c r="AF110" s="63">
        <f>VLOOKUP(L110,'Status Report'!B:W,21,0)</f>
        <v>33</v>
      </c>
      <c r="AG110" s="63">
        <f>VLOOKUP(L110,'Status Report'!B:W,22,0)</f>
        <v>7</v>
      </c>
      <c r="AH110" s="22">
        <f t="shared" si="21"/>
        <v>1.6632000000000001E-2</v>
      </c>
      <c r="AI110" t="s">
        <v>990</v>
      </c>
      <c r="AK110" s="63">
        <f>IFERROR(VLOOKUP(G110,ASEAN!A:A,1,0),0)</f>
        <v>0</v>
      </c>
      <c r="AL110" s="63">
        <f>IFERROR(VLOOKUP(D110,'[3]customer specs'!$B$1:$D$65536,3,0),0)</f>
        <v>0</v>
      </c>
      <c r="AM110" s="64">
        <f t="shared" si="22"/>
        <v>0</v>
      </c>
      <c r="AN110" s="64">
        <f t="shared" si="23"/>
        <v>0</v>
      </c>
      <c r="AO110" s="63"/>
      <c r="AP110" s="63"/>
      <c r="AQ110" s="63" t="str">
        <f t="shared" si="24"/>
        <v>no</v>
      </c>
      <c r="AR110" s="20">
        <f t="shared" si="25"/>
        <v>65.499000000000009</v>
      </c>
      <c r="AS110" s="63"/>
      <c r="AT110" s="23">
        <f t="shared" si="31"/>
        <v>0.12</v>
      </c>
      <c r="AU110" s="65">
        <f t="shared" si="27"/>
        <v>37.215340909090912</v>
      </c>
      <c r="AV110" s="65"/>
      <c r="AW110" s="65">
        <f t="shared" si="28"/>
        <v>74.430681818181824</v>
      </c>
      <c r="AX110" s="65"/>
      <c r="AY110" s="63">
        <f>VLOOKUP(L110,'Status Report'!B:CF,81,0)</f>
        <v>0</v>
      </c>
      <c r="AZ110" s="63" t="str">
        <f>VLOOKUP(L110,'Status Report'!B:S,18,0)</f>
        <v>Ellina Smirnova</v>
      </c>
      <c r="BB110" s="63">
        <f>VLOOKUP(L110,'Status Report'!B:Z,25,0)</f>
        <v>6</v>
      </c>
      <c r="BC110" s="63">
        <f t="shared" si="29"/>
        <v>12</v>
      </c>
      <c r="BF110">
        <f>VLOOKUP(L110,'Status Report'!B:CE,82,0)</f>
        <v>0</v>
      </c>
      <c r="BG110">
        <f>VLOOKUP(L110,'Status Report'!B:CF,83,0)</f>
        <v>0</v>
      </c>
      <c r="BH110">
        <f>VLOOKUP(L110,'Status Report'!B:CG,84,0)</f>
        <v>0</v>
      </c>
      <c r="BI110" t="s">
        <v>805</v>
      </c>
      <c r="BJ110" t="s">
        <v>795</v>
      </c>
      <c r="BM110" s="67">
        <f t="shared" si="30"/>
        <v>12</v>
      </c>
    </row>
    <row r="111" spans="1:65" x14ac:dyDescent="0.25">
      <c r="A111" s="68" t="str">
        <f>VLOOKUP(L111,'Status Report'!B:CB,79,0)</f>
        <v>Heineken UCL</v>
      </c>
      <c r="C111">
        <v>26020997</v>
      </c>
      <c r="D111">
        <v>3014950</v>
      </c>
      <c r="E111" t="s">
        <v>810</v>
      </c>
      <c r="F111" t="s">
        <v>811</v>
      </c>
      <c r="G111" t="str">
        <f>VLOOKUP(D111,'[2]sold to'!$A:$H,8,0)</f>
        <v>Costa Rica</v>
      </c>
      <c r="H111" t="str">
        <f>VLOOKUP(D111,'[2]sold to'!$A:$I,9,0)</f>
        <v>AMERICAS</v>
      </c>
      <c r="K111">
        <v>130</v>
      </c>
      <c r="L111">
        <v>88026501</v>
      </c>
      <c r="M111" t="s">
        <v>325</v>
      </c>
      <c r="N111">
        <v>1</v>
      </c>
      <c r="P111" t="str">
        <f>VLOOKUP(L111,'Status Report'!B:AA,26,0)</f>
        <v>Bangladesh</v>
      </c>
      <c r="Q111" t="str">
        <f>VLOOKUP(L111,'Status Report'!B:AB,27,0)</f>
        <v>Textiles-Clothing</v>
      </c>
      <c r="R111">
        <f>VLOOKUP(L111,'Status Report'!B:X,23,0)</f>
        <v>167</v>
      </c>
      <c r="S111" t="str">
        <f>VLOOKUP(L111,'Status Report'!B:T,19,0)</f>
        <v>Promocean The Netherlands BV</v>
      </c>
      <c r="T111" s="62">
        <f>VLOOKUP(L111,'Status Report'!B:E,4,0)</f>
        <v>3</v>
      </c>
      <c r="U111" s="19">
        <f>_xlfn.IFS(AI111="Den Bosch",VLOOKUP(L111,'Status Report'!B:AM,35,0),AI111="Yantian",VLOOKUP(L111,'Status Report'!B:AM,36,0),AI111="",IF(H111="Asia Pacific",VLOOKUP(L111,'Status Report'!B:AM,36,0),VLOOKUP(L111,'Status Report'!B:AM,35,0)),AI111="Direct shipment",IF(H111="Asia Pacific",VLOOKUP(L111,'Status Report'!B:AM,36,0),VLOOKUP(L111,'Status Report'!B:AM,35,0)))</f>
        <v>39.06</v>
      </c>
      <c r="V111" s="20">
        <f t="shared" si="16"/>
        <v>39.06</v>
      </c>
      <c r="W111" s="19">
        <f>_xlfn.IFS(AI111="Den Bosch",VLOOKUP(L111,'Status Report'!B:AM,37,0),AI111="Yantian",VLOOKUP(L111,'Status Report'!B:AM,38,0),AI111="",IF(H111="Asia Pacific",VLOOKUP(L111,'Status Report'!B:AM,38,0),VLOOKUP(L111,'Status Report'!B:AM,37,0)),AI111="Direct shipment",IF(H111="Asia Pacific",VLOOKUP(L111,'Status Report'!B:AM,38,0),VLOOKUP(L111,'Status Report'!B:AM,37,0)))</f>
        <v>39.06</v>
      </c>
      <c r="X111" s="20">
        <f t="shared" si="17"/>
        <v>39.06</v>
      </c>
      <c r="Y111" s="20">
        <f>_xlfn.IFS(AI111="Den Bosch",VLOOKUP(L111,'Status Report'!B:AO,39,0),AI111="Yantian",VLOOKUP(L111,'Status Report'!B:AO,40,0),AI111="",IF(H111="Asia Pacific",VLOOKUP(L111,'Status Report'!B:AO,40,0),VLOOKUP(L111,'Status Report'!B:AO,39,0)),AI111="Direct shipment",IF(H111="Asia Pacific",VLOOKUP(L111,'Status Report'!B:AO,40,0),VLOOKUP(L111,'Status Report'!B:AO,39,0)))</f>
        <v>0</v>
      </c>
      <c r="Z111" s="20">
        <f t="shared" si="18"/>
        <v>0</v>
      </c>
      <c r="AA111" s="20">
        <f t="shared" si="19"/>
        <v>39.06</v>
      </c>
      <c r="AB111" s="21">
        <f>_xlfn.IFS(AI111="Den Bosch",VLOOKUP(L111,'Status Report'!B:AM,33,0),AI111="Yantian",VLOOKUP(L111,'Status Report'!B:AM,34,0),AI111="",IF(H111="Asia Pacific",VLOOKUP(L111,'Status Report'!B:AM,34,0),VLOOKUP(L111,'Status Report'!B:AM,33,0)),AI111="Direct shipment",IF(H111="Asia Pacific",VLOOKUP(L111,'Status Report'!B:AM,34,0),VLOOKUP(L111,'Status Report'!B:AM,33,0)))</f>
        <v>34.030499999999996</v>
      </c>
      <c r="AC111" s="21">
        <f>VLOOKUP(L111,'Status Report'!B:CE,82,0)</f>
        <v>0</v>
      </c>
      <c r="AD111" s="21">
        <f t="shared" si="20"/>
        <v>34.030499999999996</v>
      </c>
      <c r="AE111" s="63">
        <f>VLOOKUP(L111,'Status Report'!B:W,20,0)</f>
        <v>36</v>
      </c>
      <c r="AF111" s="63">
        <f>VLOOKUP(L111,'Status Report'!B:W,21,0)</f>
        <v>33</v>
      </c>
      <c r="AG111" s="63">
        <f>VLOOKUP(L111,'Status Report'!B:W,22,0)</f>
        <v>7</v>
      </c>
      <c r="AH111" s="22">
        <f t="shared" si="21"/>
        <v>8.3160000000000005E-3</v>
      </c>
      <c r="AI111" t="s">
        <v>990</v>
      </c>
      <c r="AK111" s="63">
        <f>IFERROR(VLOOKUP(G111,ASEAN!A:A,1,0),0)</f>
        <v>0</v>
      </c>
      <c r="AL111" s="63">
        <f>IFERROR(VLOOKUP(D111,'[3]customer specs'!$B$1:$D$65536,3,0),0)</f>
        <v>0</v>
      </c>
      <c r="AM111" s="64">
        <f t="shared" si="22"/>
        <v>0</v>
      </c>
      <c r="AN111" s="64">
        <f t="shared" si="23"/>
        <v>0</v>
      </c>
      <c r="AO111" s="63"/>
      <c r="AP111" s="63"/>
      <c r="AQ111" s="63" t="str">
        <f t="shared" si="24"/>
        <v>no</v>
      </c>
      <c r="AR111" s="20">
        <f t="shared" si="25"/>
        <v>34.030499999999996</v>
      </c>
      <c r="AS111" s="63"/>
      <c r="AT111" s="23">
        <f t="shared" si="31"/>
        <v>0.12</v>
      </c>
      <c r="AU111" s="65">
        <f t="shared" si="27"/>
        <v>38.671022727272721</v>
      </c>
      <c r="AV111" s="65"/>
      <c r="AW111" s="65">
        <f t="shared" si="28"/>
        <v>38.671022727272721</v>
      </c>
      <c r="AX111" s="65"/>
      <c r="AY111" s="63">
        <f>VLOOKUP(L111,'Status Report'!B:CF,81,0)</f>
        <v>0</v>
      </c>
      <c r="AZ111" s="63" t="str">
        <f>VLOOKUP(L111,'Status Report'!B:S,18,0)</f>
        <v>Ellina Smirnova</v>
      </c>
      <c r="BB111" s="63">
        <f>VLOOKUP(L111,'Status Report'!B:Z,25,0)</f>
        <v>6</v>
      </c>
      <c r="BC111" s="63">
        <f t="shared" si="29"/>
        <v>6</v>
      </c>
      <c r="BF111">
        <f>VLOOKUP(L111,'Status Report'!B:CE,82,0)</f>
        <v>0</v>
      </c>
      <c r="BG111">
        <f>VLOOKUP(L111,'Status Report'!B:CF,83,0)</f>
        <v>0</v>
      </c>
      <c r="BH111">
        <f>VLOOKUP(L111,'Status Report'!B:CG,84,0)</f>
        <v>0</v>
      </c>
      <c r="BI111" t="s">
        <v>805</v>
      </c>
      <c r="BJ111" t="s">
        <v>795</v>
      </c>
      <c r="BM111" s="67">
        <f t="shared" si="30"/>
        <v>14</v>
      </c>
    </row>
    <row r="112" spans="1:65" x14ac:dyDescent="0.25">
      <c r="A112" s="68" t="str">
        <f>VLOOKUP(L112,'Status Report'!B:CB,79,0)</f>
        <v>Heineken UCL</v>
      </c>
      <c r="C112">
        <v>26020997</v>
      </c>
      <c r="D112">
        <v>3014950</v>
      </c>
      <c r="E112" t="s">
        <v>810</v>
      </c>
      <c r="F112" t="s">
        <v>811</v>
      </c>
      <c r="G112" t="str">
        <f>VLOOKUP(D112,'[2]sold to'!$A:$H,8,0)</f>
        <v>Costa Rica</v>
      </c>
      <c r="H112" t="str">
        <f>VLOOKUP(D112,'[2]sold to'!$A:$I,9,0)</f>
        <v>AMERICAS</v>
      </c>
      <c r="K112">
        <v>140</v>
      </c>
      <c r="L112">
        <v>88026502</v>
      </c>
      <c r="M112" t="s">
        <v>326</v>
      </c>
      <c r="N112">
        <v>1</v>
      </c>
      <c r="P112" t="str">
        <f>VLOOKUP(L112,'Status Report'!B:AA,26,0)</f>
        <v>Bangladesh</v>
      </c>
      <c r="Q112" t="str">
        <f>VLOOKUP(L112,'Status Report'!B:AB,27,0)</f>
        <v>Textiles-Clothing</v>
      </c>
      <c r="R112">
        <f>VLOOKUP(L112,'Status Report'!B:X,23,0)</f>
        <v>167</v>
      </c>
      <c r="S112" t="str">
        <f>VLOOKUP(L112,'Status Report'!B:T,19,0)</f>
        <v>Promocean The Netherlands BV</v>
      </c>
      <c r="T112" s="62">
        <f>VLOOKUP(L112,'Status Report'!B:E,4,0)</f>
        <v>3</v>
      </c>
      <c r="U112" s="19">
        <f>_xlfn.IFS(AI112="Den Bosch",VLOOKUP(L112,'Status Report'!B:AM,35,0),AI112="Yantian",VLOOKUP(L112,'Status Report'!B:AM,36,0),AI112="",IF(H112="Asia Pacific",VLOOKUP(L112,'Status Report'!B:AM,36,0),VLOOKUP(L112,'Status Report'!B:AM,35,0)),AI112="Direct shipment",IF(H112="Asia Pacific",VLOOKUP(L112,'Status Report'!B:AM,36,0),VLOOKUP(L112,'Status Report'!B:AM,35,0)))</f>
        <v>39.06</v>
      </c>
      <c r="V112" s="20">
        <f t="shared" si="16"/>
        <v>39.06</v>
      </c>
      <c r="W112" s="19">
        <f>_xlfn.IFS(AI112="Den Bosch",VLOOKUP(L112,'Status Report'!B:AM,37,0),AI112="Yantian",VLOOKUP(L112,'Status Report'!B:AM,38,0),AI112="",IF(H112="Asia Pacific",VLOOKUP(L112,'Status Report'!B:AM,38,0),VLOOKUP(L112,'Status Report'!B:AM,37,0)),AI112="Direct shipment",IF(H112="Asia Pacific",VLOOKUP(L112,'Status Report'!B:AM,38,0),VLOOKUP(L112,'Status Report'!B:AM,37,0)))</f>
        <v>39.06</v>
      </c>
      <c r="X112" s="20">
        <f t="shared" si="17"/>
        <v>39.06</v>
      </c>
      <c r="Y112" s="20">
        <f>_xlfn.IFS(AI112="Den Bosch",VLOOKUP(L112,'Status Report'!B:AO,39,0),AI112="Yantian",VLOOKUP(L112,'Status Report'!B:AO,40,0),AI112="",IF(H112="Asia Pacific",VLOOKUP(L112,'Status Report'!B:AO,40,0),VLOOKUP(L112,'Status Report'!B:AO,39,0)),AI112="Direct shipment",IF(H112="Asia Pacific",VLOOKUP(L112,'Status Report'!B:AO,40,0),VLOOKUP(L112,'Status Report'!B:AO,39,0)))</f>
        <v>0</v>
      </c>
      <c r="Z112" s="20">
        <f t="shared" si="18"/>
        <v>0</v>
      </c>
      <c r="AA112" s="20">
        <f t="shared" si="19"/>
        <v>39.06</v>
      </c>
      <c r="AB112" s="21">
        <f>_xlfn.IFS(AI112="Den Bosch",VLOOKUP(L112,'Status Report'!B:AM,33,0),AI112="Yantian",VLOOKUP(L112,'Status Report'!B:AM,34,0),AI112="",IF(H112="Asia Pacific",VLOOKUP(L112,'Status Report'!B:AM,34,0),VLOOKUP(L112,'Status Report'!B:AM,33,0)),AI112="Direct shipment",IF(H112="Asia Pacific",VLOOKUP(L112,'Status Report'!B:AM,34,0),VLOOKUP(L112,'Status Report'!B:AM,33,0)))</f>
        <v>34.030499999999996</v>
      </c>
      <c r="AC112" s="21">
        <f>VLOOKUP(L112,'Status Report'!B:CE,82,0)</f>
        <v>0</v>
      </c>
      <c r="AD112" s="21">
        <f t="shared" si="20"/>
        <v>34.030499999999996</v>
      </c>
      <c r="AE112" s="63">
        <f>VLOOKUP(L112,'Status Report'!B:W,20,0)</f>
        <v>36</v>
      </c>
      <c r="AF112" s="63">
        <f>VLOOKUP(L112,'Status Report'!B:W,21,0)</f>
        <v>33</v>
      </c>
      <c r="AG112" s="63">
        <f>VLOOKUP(L112,'Status Report'!B:W,22,0)</f>
        <v>7</v>
      </c>
      <c r="AH112" s="22">
        <f t="shared" si="21"/>
        <v>8.3160000000000005E-3</v>
      </c>
      <c r="AI112" t="s">
        <v>990</v>
      </c>
      <c r="AK112" s="63">
        <f>IFERROR(VLOOKUP(G112,ASEAN!A:A,1,0),0)</f>
        <v>0</v>
      </c>
      <c r="AL112" s="63">
        <f>IFERROR(VLOOKUP(D112,'[3]customer specs'!$B$1:$D$65536,3,0),0)</f>
        <v>0</v>
      </c>
      <c r="AM112" s="64">
        <f t="shared" si="22"/>
        <v>0</v>
      </c>
      <c r="AN112" s="64">
        <f t="shared" si="23"/>
        <v>0</v>
      </c>
      <c r="AO112" s="63"/>
      <c r="AP112" s="63"/>
      <c r="AQ112" s="63" t="str">
        <f t="shared" si="24"/>
        <v>no</v>
      </c>
      <c r="AR112" s="20">
        <f t="shared" si="25"/>
        <v>34.030499999999996</v>
      </c>
      <c r="AS112" s="63"/>
      <c r="AT112" s="23">
        <f t="shared" si="31"/>
        <v>0.12</v>
      </c>
      <c r="AU112" s="65">
        <f t="shared" si="27"/>
        <v>38.671022727272721</v>
      </c>
      <c r="AV112" s="65"/>
      <c r="AW112" s="65">
        <f t="shared" si="28"/>
        <v>38.671022727272721</v>
      </c>
      <c r="AX112" s="65"/>
      <c r="AY112" s="63">
        <f>VLOOKUP(L112,'Status Report'!B:CF,81,0)</f>
        <v>0</v>
      </c>
      <c r="AZ112" s="63" t="str">
        <f>VLOOKUP(L112,'Status Report'!B:S,18,0)</f>
        <v>Ellina Smirnova</v>
      </c>
      <c r="BB112" s="63">
        <f>VLOOKUP(L112,'Status Report'!B:Z,25,0)</f>
        <v>6</v>
      </c>
      <c r="BC112" s="63">
        <f t="shared" si="29"/>
        <v>6</v>
      </c>
      <c r="BF112">
        <f>VLOOKUP(L112,'Status Report'!B:CE,82,0)</f>
        <v>0</v>
      </c>
      <c r="BG112">
        <f>VLOOKUP(L112,'Status Report'!B:CF,83,0)</f>
        <v>0</v>
      </c>
      <c r="BH112">
        <f>VLOOKUP(L112,'Status Report'!B:CG,84,0)</f>
        <v>0</v>
      </c>
      <c r="BI112" t="s">
        <v>805</v>
      </c>
      <c r="BJ112" t="s">
        <v>795</v>
      </c>
      <c r="BM112" s="67">
        <f t="shared" si="30"/>
        <v>17</v>
      </c>
    </row>
    <row r="113" spans="1:65" x14ac:dyDescent="0.25">
      <c r="A113" s="68" t="str">
        <f>VLOOKUP(L113,'Status Report'!B:CB,79,0)</f>
        <v>Heineken UCL</v>
      </c>
      <c r="C113">
        <v>26020997</v>
      </c>
      <c r="D113">
        <v>3014950</v>
      </c>
      <c r="E113" t="s">
        <v>810</v>
      </c>
      <c r="F113" t="s">
        <v>811</v>
      </c>
      <c r="G113" t="str">
        <f>VLOOKUP(D113,'[2]sold to'!$A:$H,8,0)</f>
        <v>Costa Rica</v>
      </c>
      <c r="H113" t="str">
        <f>VLOOKUP(D113,'[2]sold to'!$A:$I,9,0)</f>
        <v>AMERICAS</v>
      </c>
      <c r="K113">
        <v>150</v>
      </c>
      <c r="L113">
        <v>88026503</v>
      </c>
      <c r="M113" t="s">
        <v>327</v>
      </c>
      <c r="N113">
        <v>1</v>
      </c>
      <c r="P113" t="str">
        <f>VLOOKUP(L113,'Status Report'!B:AA,26,0)</f>
        <v>Bangladesh</v>
      </c>
      <c r="Q113" t="str">
        <f>VLOOKUP(L113,'Status Report'!B:AB,27,0)</f>
        <v>Textiles-Clothing</v>
      </c>
      <c r="R113">
        <f>VLOOKUP(L113,'Status Report'!B:X,23,0)</f>
        <v>167</v>
      </c>
      <c r="S113" t="str">
        <f>VLOOKUP(L113,'Status Report'!B:T,19,0)</f>
        <v>Promocean The Netherlands BV</v>
      </c>
      <c r="T113" s="62">
        <f>VLOOKUP(L113,'Status Report'!B:E,4,0)</f>
        <v>3</v>
      </c>
      <c r="U113" s="19">
        <f>_xlfn.IFS(AI113="Den Bosch",VLOOKUP(L113,'Status Report'!B:AM,35,0),AI113="Yantian",VLOOKUP(L113,'Status Report'!B:AM,36,0),AI113="",IF(H113="Asia Pacific",VLOOKUP(L113,'Status Report'!B:AM,36,0),VLOOKUP(L113,'Status Report'!B:AM,35,0)),AI113="Direct shipment",IF(H113="Asia Pacific",VLOOKUP(L113,'Status Report'!B:AM,36,0),VLOOKUP(L113,'Status Report'!B:AM,35,0)))</f>
        <v>39.06</v>
      </c>
      <c r="V113" s="20">
        <f t="shared" si="16"/>
        <v>39.06</v>
      </c>
      <c r="W113" s="19">
        <f>_xlfn.IFS(AI113="Den Bosch",VLOOKUP(L113,'Status Report'!B:AM,37,0),AI113="Yantian",VLOOKUP(L113,'Status Report'!B:AM,38,0),AI113="",IF(H113="Asia Pacific",VLOOKUP(L113,'Status Report'!B:AM,38,0),VLOOKUP(L113,'Status Report'!B:AM,37,0)),AI113="Direct shipment",IF(H113="Asia Pacific",VLOOKUP(L113,'Status Report'!B:AM,38,0),VLOOKUP(L113,'Status Report'!B:AM,37,0)))</f>
        <v>39.06</v>
      </c>
      <c r="X113" s="20">
        <f t="shared" si="17"/>
        <v>39.06</v>
      </c>
      <c r="Y113" s="20">
        <f>_xlfn.IFS(AI113="Den Bosch",VLOOKUP(L113,'Status Report'!B:AO,39,0),AI113="Yantian",VLOOKUP(L113,'Status Report'!B:AO,40,0),AI113="",IF(H113="Asia Pacific",VLOOKUP(L113,'Status Report'!B:AO,40,0),VLOOKUP(L113,'Status Report'!B:AO,39,0)),AI113="Direct shipment",IF(H113="Asia Pacific",VLOOKUP(L113,'Status Report'!B:AO,40,0),VLOOKUP(L113,'Status Report'!B:AO,39,0)))</f>
        <v>0</v>
      </c>
      <c r="Z113" s="20">
        <f t="shared" si="18"/>
        <v>0</v>
      </c>
      <c r="AA113" s="20">
        <f t="shared" si="19"/>
        <v>39.06</v>
      </c>
      <c r="AB113" s="21">
        <f>_xlfn.IFS(AI113="Den Bosch",VLOOKUP(L113,'Status Report'!B:AM,33,0),AI113="Yantian",VLOOKUP(L113,'Status Report'!B:AM,34,0),AI113="",IF(H113="Asia Pacific",VLOOKUP(L113,'Status Report'!B:AM,34,0),VLOOKUP(L113,'Status Report'!B:AM,33,0)),AI113="Direct shipment",IF(H113="Asia Pacific",VLOOKUP(L113,'Status Report'!B:AM,34,0),VLOOKUP(L113,'Status Report'!B:AM,33,0)))</f>
        <v>34.030499999999996</v>
      </c>
      <c r="AC113" s="21">
        <f>VLOOKUP(L113,'Status Report'!B:CE,82,0)</f>
        <v>0</v>
      </c>
      <c r="AD113" s="21">
        <f t="shared" si="20"/>
        <v>34.030499999999996</v>
      </c>
      <c r="AE113" s="63">
        <f>VLOOKUP(L113,'Status Report'!B:W,20,0)</f>
        <v>36</v>
      </c>
      <c r="AF113" s="63">
        <f>VLOOKUP(L113,'Status Report'!B:W,21,0)</f>
        <v>33</v>
      </c>
      <c r="AG113" s="63">
        <f>VLOOKUP(L113,'Status Report'!B:W,22,0)</f>
        <v>7</v>
      </c>
      <c r="AH113" s="22">
        <f t="shared" si="21"/>
        <v>8.3160000000000005E-3</v>
      </c>
      <c r="AI113" t="s">
        <v>990</v>
      </c>
      <c r="AK113" s="63">
        <f>IFERROR(VLOOKUP(G113,ASEAN!A:A,1,0),0)</f>
        <v>0</v>
      </c>
      <c r="AL113" s="63">
        <f>IFERROR(VLOOKUP(D113,'[3]customer specs'!$B$1:$D$65536,3,0),0)</f>
        <v>0</v>
      </c>
      <c r="AM113" s="64">
        <f t="shared" si="22"/>
        <v>0</v>
      </c>
      <c r="AN113" s="64">
        <f t="shared" si="23"/>
        <v>0</v>
      </c>
      <c r="AO113" s="63"/>
      <c r="AP113" s="63"/>
      <c r="AQ113" s="63" t="str">
        <f t="shared" si="24"/>
        <v>no</v>
      </c>
      <c r="AR113" s="20">
        <f t="shared" si="25"/>
        <v>34.030499999999996</v>
      </c>
      <c r="AS113" s="63"/>
      <c r="AT113" s="23">
        <f t="shared" si="31"/>
        <v>0.12</v>
      </c>
      <c r="AU113" s="65">
        <f t="shared" si="27"/>
        <v>38.671022727272721</v>
      </c>
      <c r="AV113" s="65"/>
      <c r="AW113" s="65">
        <f t="shared" si="28"/>
        <v>38.671022727272721</v>
      </c>
      <c r="AX113" s="65"/>
      <c r="AY113" s="63">
        <f>VLOOKUP(L113,'Status Report'!B:CF,81,0)</f>
        <v>0</v>
      </c>
      <c r="AZ113" s="63" t="str">
        <f>VLOOKUP(L113,'Status Report'!B:S,18,0)</f>
        <v>Ellina Smirnova</v>
      </c>
      <c r="BB113" s="63">
        <f>VLOOKUP(L113,'Status Report'!B:Z,25,0)</f>
        <v>6</v>
      </c>
      <c r="BC113" s="63">
        <f t="shared" si="29"/>
        <v>6</v>
      </c>
      <c r="BF113">
        <f>VLOOKUP(L113,'Status Report'!B:CE,82,0)</f>
        <v>0</v>
      </c>
      <c r="BG113">
        <f>VLOOKUP(L113,'Status Report'!B:CF,83,0)</f>
        <v>0</v>
      </c>
      <c r="BH113">
        <f>VLOOKUP(L113,'Status Report'!B:CG,84,0)</f>
        <v>0</v>
      </c>
      <c r="BI113" t="s">
        <v>805</v>
      </c>
      <c r="BJ113" t="s">
        <v>795</v>
      </c>
      <c r="BM113" s="67">
        <f t="shared" si="30"/>
        <v>23</v>
      </c>
    </row>
    <row r="114" spans="1:65" x14ac:dyDescent="0.25">
      <c r="A114" s="68" t="str">
        <f>VLOOKUP(L114,'Status Report'!B:CB,79,0)</f>
        <v>Heineken UCL</v>
      </c>
      <c r="C114">
        <v>26020997</v>
      </c>
      <c r="D114">
        <v>3014950</v>
      </c>
      <c r="E114" t="s">
        <v>810</v>
      </c>
      <c r="F114" t="s">
        <v>811</v>
      </c>
      <c r="G114" t="str">
        <f>VLOOKUP(D114,'[2]sold to'!$A:$H,8,0)</f>
        <v>Costa Rica</v>
      </c>
      <c r="H114" t="str">
        <f>VLOOKUP(D114,'[2]sold to'!$A:$I,9,0)</f>
        <v>AMERICAS</v>
      </c>
      <c r="K114">
        <v>160</v>
      </c>
      <c r="L114">
        <v>88026504</v>
      </c>
      <c r="M114" t="s">
        <v>328</v>
      </c>
      <c r="N114">
        <v>1</v>
      </c>
      <c r="P114" t="str">
        <f>VLOOKUP(L114,'Status Report'!B:AA,26,0)</f>
        <v>Bangladesh</v>
      </c>
      <c r="Q114" t="str">
        <f>VLOOKUP(L114,'Status Report'!B:AB,27,0)</f>
        <v>Textiles-Clothing</v>
      </c>
      <c r="R114">
        <f>VLOOKUP(L114,'Status Report'!B:X,23,0)</f>
        <v>167</v>
      </c>
      <c r="S114" t="str">
        <f>VLOOKUP(L114,'Status Report'!B:T,19,0)</f>
        <v>Promocean The Netherlands BV</v>
      </c>
      <c r="T114" s="62">
        <f>VLOOKUP(L114,'Status Report'!B:E,4,0)</f>
        <v>3</v>
      </c>
      <c r="U114" s="19">
        <f>_xlfn.IFS(AI114="Den Bosch",VLOOKUP(L114,'Status Report'!B:AM,35,0),AI114="Yantian",VLOOKUP(L114,'Status Report'!B:AM,36,0),AI114="",IF(H114="Asia Pacific",VLOOKUP(L114,'Status Report'!B:AM,36,0),VLOOKUP(L114,'Status Report'!B:AM,35,0)),AI114="Direct shipment",IF(H114="Asia Pacific",VLOOKUP(L114,'Status Report'!B:AM,36,0),VLOOKUP(L114,'Status Report'!B:AM,35,0)))</f>
        <v>39.06</v>
      </c>
      <c r="V114" s="20">
        <f t="shared" si="16"/>
        <v>39.06</v>
      </c>
      <c r="W114" s="19">
        <f>_xlfn.IFS(AI114="Den Bosch",VLOOKUP(L114,'Status Report'!B:AM,37,0),AI114="Yantian",VLOOKUP(L114,'Status Report'!B:AM,38,0),AI114="",IF(H114="Asia Pacific",VLOOKUP(L114,'Status Report'!B:AM,38,0),VLOOKUP(L114,'Status Report'!B:AM,37,0)),AI114="Direct shipment",IF(H114="Asia Pacific",VLOOKUP(L114,'Status Report'!B:AM,38,0),VLOOKUP(L114,'Status Report'!B:AM,37,0)))</f>
        <v>39.06</v>
      </c>
      <c r="X114" s="20">
        <f t="shared" si="17"/>
        <v>39.06</v>
      </c>
      <c r="Y114" s="20">
        <f>_xlfn.IFS(AI114="Den Bosch",VLOOKUP(L114,'Status Report'!B:AO,39,0),AI114="Yantian",VLOOKUP(L114,'Status Report'!B:AO,40,0),AI114="",IF(H114="Asia Pacific",VLOOKUP(L114,'Status Report'!B:AO,40,0),VLOOKUP(L114,'Status Report'!B:AO,39,0)),AI114="Direct shipment",IF(H114="Asia Pacific",VLOOKUP(L114,'Status Report'!B:AO,40,0),VLOOKUP(L114,'Status Report'!B:AO,39,0)))</f>
        <v>0</v>
      </c>
      <c r="Z114" s="20">
        <f t="shared" si="18"/>
        <v>0</v>
      </c>
      <c r="AA114" s="20">
        <f t="shared" si="19"/>
        <v>39.06</v>
      </c>
      <c r="AB114" s="21">
        <f>_xlfn.IFS(AI114="Den Bosch",VLOOKUP(L114,'Status Report'!B:AM,33,0),AI114="Yantian",VLOOKUP(L114,'Status Report'!B:AM,34,0),AI114="",IF(H114="Asia Pacific",VLOOKUP(L114,'Status Report'!B:AM,34,0),VLOOKUP(L114,'Status Report'!B:AM,33,0)),AI114="Direct shipment",IF(H114="Asia Pacific",VLOOKUP(L114,'Status Report'!B:AM,34,0),VLOOKUP(L114,'Status Report'!B:AM,33,0)))</f>
        <v>34.030499999999996</v>
      </c>
      <c r="AC114" s="21">
        <f>VLOOKUP(L114,'Status Report'!B:CE,82,0)</f>
        <v>0</v>
      </c>
      <c r="AD114" s="21">
        <f t="shared" si="20"/>
        <v>34.030499999999996</v>
      </c>
      <c r="AE114" s="63">
        <f>VLOOKUP(L114,'Status Report'!B:W,20,0)</f>
        <v>36</v>
      </c>
      <c r="AF114" s="63">
        <f>VLOOKUP(L114,'Status Report'!B:W,21,0)</f>
        <v>33</v>
      </c>
      <c r="AG114" s="63">
        <f>VLOOKUP(L114,'Status Report'!B:W,22,0)</f>
        <v>7</v>
      </c>
      <c r="AH114" s="22">
        <f t="shared" si="21"/>
        <v>8.3160000000000005E-3</v>
      </c>
      <c r="AI114" t="s">
        <v>990</v>
      </c>
      <c r="AK114" s="63">
        <f>IFERROR(VLOOKUP(G114,ASEAN!A:A,1,0),0)</f>
        <v>0</v>
      </c>
      <c r="AL114" s="63">
        <f>IFERROR(VLOOKUP(D114,'[3]customer specs'!$B$1:$D$65536,3,0),0)</f>
        <v>0</v>
      </c>
      <c r="AM114" s="64">
        <f t="shared" si="22"/>
        <v>0</v>
      </c>
      <c r="AN114" s="64">
        <f t="shared" si="23"/>
        <v>0</v>
      </c>
      <c r="AO114" s="63"/>
      <c r="AP114" s="63"/>
      <c r="AQ114" s="63" t="str">
        <f t="shared" si="24"/>
        <v>no</v>
      </c>
      <c r="AR114" s="20">
        <f t="shared" si="25"/>
        <v>34.030499999999996</v>
      </c>
      <c r="AS114" s="63"/>
      <c r="AT114" s="23">
        <f t="shared" si="31"/>
        <v>0.12</v>
      </c>
      <c r="AU114" s="65">
        <f t="shared" si="27"/>
        <v>38.671022727272721</v>
      </c>
      <c r="AV114" s="65"/>
      <c r="AW114" s="65">
        <f t="shared" si="28"/>
        <v>38.671022727272721</v>
      </c>
      <c r="AX114" s="65"/>
      <c r="AY114" s="63">
        <f>VLOOKUP(L114,'Status Report'!B:CF,81,0)</f>
        <v>0</v>
      </c>
      <c r="AZ114" s="63" t="str">
        <f>VLOOKUP(L114,'Status Report'!B:S,18,0)</f>
        <v>Ellina Smirnova</v>
      </c>
      <c r="BB114" s="63">
        <f>VLOOKUP(L114,'Status Report'!B:Z,25,0)</f>
        <v>6</v>
      </c>
      <c r="BC114" s="63">
        <f t="shared" si="29"/>
        <v>6</v>
      </c>
      <c r="BF114">
        <f>VLOOKUP(L114,'Status Report'!B:CE,82,0)</f>
        <v>0</v>
      </c>
      <c r="BG114">
        <f>VLOOKUP(L114,'Status Report'!B:CF,83,0)</f>
        <v>0</v>
      </c>
      <c r="BH114">
        <f>VLOOKUP(L114,'Status Report'!B:CG,84,0)</f>
        <v>0</v>
      </c>
      <c r="BI114" t="s">
        <v>805</v>
      </c>
      <c r="BJ114" t="s">
        <v>795</v>
      </c>
      <c r="BM114" s="67">
        <f t="shared" si="30"/>
        <v>15</v>
      </c>
    </row>
    <row r="115" spans="1:65" x14ac:dyDescent="0.25">
      <c r="A115" s="68" t="str">
        <f>VLOOKUP(L115,'Status Report'!B:CB,79,0)</f>
        <v>Heineken UCL</v>
      </c>
      <c r="C115">
        <v>26020997</v>
      </c>
      <c r="D115">
        <v>3014950</v>
      </c>
      <c r="E115" t="s">
        <v>810</v>
      </c>
      <c r="F115" t="s">
        <v>811</v>
      </c>
      <c r="G115" t="str">
        <f>VLOOKUP(D115,'[2]sold to'!$A:$H,8,0)</f>
        <v>Costa Rica</v>
      </c>
      <c r="H115" t="str">
        <f>VLOOKUP(D115,'[2]sold to'!$A:$I,9,0)</f>
        <v>AMERICAS</v>
      </c>
      <c r="K115">
        <v>170</v>
      </c>
      <c r="L115">
        <v>88026576</v>
      </c>
      <c r="M115" t="s">
        <v>815</v>
      </c>
      <c r="N115">
        <v>7</v>
      </c>
      <c r="P115" t="str">
        <f>VLOOKUP(L115,'Status Report'!B:AA,26,0)</f>
        <v>China</v>
      </c>
      <c r="Q115" t="str">
        <f>VLOOKUP(L115,'Status Report'!B:AB,27,0)</f>
        <v>Textiles-Clothing</v>
      </c>
      <c r="R115">
        <f>VLOOKUP(L115,'Status Report'!B:X,23,0)</f>
        <v>167</v>
      </c>
      <c r="S115" t="str">
        <f>VLOOKUP(L115,'Status Report'!B:T,19,0)</f>
        <v>Promocean The Netherlands BV</v>
      </c>
      <c r="T115" s="62">
        <f>VLOOKUP(L115,'Status Report'!B:E,4,0)</f>
        <v>3</v>
      </c>
      <c r="U115" s="19">
        <f>_xlfn.IFS(AI115="Den Bosch",VLOOKUP(L115,'Status Report'!B:AM,35,0),AI115="Yantian",VLOOKUP(L115,'Status Report'!B:AM,36,0),AI115="",IF(H115="Asia Pacific",VLOOKUP(L115,'Status Report'!B:AM,36,0),VLOOKUP(L115,'Status Report'!B:AM,35,0)),AI115="Direct shipment",IF(H115="Asia Pacific",VLOOKUP(L115,'Status Report'!B:AM,36,0),VLOOKUP(L115,'Status Report'!B:AM,35,0)))</f>
        <v>36.24</v>
      </c>
      <c r="V115" s="20">
        <f t="shared" si="16"/>
        <v>253.68</v>
      </c>
      <c r="W115" s="19">
        <f>_xlfn.IFS(AI115="Den Bosch",VLOOKUP(L115,'Status Report'!B:AM,37,0),AI115="Yantian",VLOOKUP(L115,'Status Report'!B:AM,38,0),AI115="",IF(H115="Asia Pacific",VLOOKUP(L115,'Status Report'!B:AM,38,0),VLOOKUP(L115,'Status Report'!B:AM,37,0)),AI115="Direct shipment",IF(H115="Asia Pacific",VLOOKUP(L115,'Status Report'!B:AM,38,0),VLOOKUP(L115,'Status Report'!B:AM,37,0)))</f>
        <v>30.48</v>
      </c>
      <c r="X115" s="20">
        <f t="shared" si="17"/>
        <v>213.36</v>
      </c>
      <c r="Y115" s="20">
        <f>_xlfn.IFS(AI115="Den Bosch",VLOOKUP(L115,'Status Report'!B:AO,39,0),AI115="Yantian",VLOOKUP(L115,'Status Report'!B:AO,40,0),AI115="",IF(H115="Asia Pacific",VLOOKUP(L115,'Status Report'!B:AO,40,0),VLOOKUP(L115,'Status Report'!B:AO,39,0)),AI115="Direct shipment",IF(H115="Asia Pacific",VLOOKUP(L115,'Status Report'!B:AO,40,0),VLOOKUP(L115,'Status Report'!B:AO,39,0)))</f>
        <v>0</v>
      </c>
      <c r="Z115" s="20">
        <f t="shared" si="18"/>
        <v>0</v>
      </c>
      <c r="AA115" s="20">
        <f t="shared" si="19"/>
        <v>213.36</v>
      </c>
      <c r="AB115" s="21">
        <f>_xlfn.IFS(AI115="Den Bosch",VLOOKUP(L115,'Status Report'!B:AM,33,0),AI115="Yantian",VLOOKUP(L115,'Status Report'!B:AM,34,0),AI115="",IF(H115="Asia Pacific",VLOOKUP(L115,'Status Report'!B:AM,34,0),VLOOKUP(L115,'Status Report'!B:AM,33,0)),AI115="Direct shipment",IF(H115="Asia Pacific",VLOOKUP(L115,'Status Report'!B:AM,34,0),VLOOKUP(L115,'Status Report'!B:AM,33,0)))</f>
        <v>26.6175</v>
      </c>
      <c r="AC115" s="21">
        <f>VLOOKUP(L115,'Status Report'!B:CE,82,0)</f>
        <v>0</v>
      </c>
      <c r="AD115" s="21">
        <f t="shared" si="20"/>
        <v>26.6175</v>
      </c>
      <c r="AE115" s="63">
        <f>VLOOKUP(L115,'Status Report'!B:W,20,0)</f>
        <v>25.5</v>
      </c>
      <c r="AF115" s="63">
        <f>VLOOKUP(L115,'Status Report'!B:W,21,0)</f>
        <v>25</v>
      </c>
      <c r="AG115" s="63">
        <f>VLOOKUP(L115,'Status Report'!B:W,22,0)</f>
        <v>18.5</v>
      </c>
      <c r="AH115" s="22">
        <f t="shared" si="21"/>
        <v>8.2556249999999998E-2</v>
      </c>
      <c r="AI115" t="s">
        <v>990</v>
      </c>
      <c r="AK115" s="63">
        <f>IFERROR(VLOOKUP(G115,ASEAN!A:A,1,0),0)</f>
        <v>0</v>
      </c>
      <c r="AL115" s="63">
        <f>IFERROR(VLOOKUP(D115,'[3]customer specs'!$B$1:$D$65536,3,0),0)</f>
        <v>0</v>
      </c>
      <c r="AM115" s="64">
        <f t="shared" si="22"/>
        <v>40.319999999999993</v>
      </c>
      <c r="AN115" s="64">
        <f t="shared" si="23"/>
        <v>0</v>
      </c>
      <c r="AO115" s="63"/>
      <c r="AP115" s="63"/>
      <c r="AQ115" s="63" t="str">
        <f t="shared" si="24"/>
        <v>no</v>
      </c>
      <c r="AR115" s="20">
        <f t="shared" si="25"/>
        <v>186.32249999999999</v>
      </c>
      <c r="AS115" s="63"/>
      <c r="AT115" s="23">
        <f t="shared" si="31"/>
        <v>0.12</v>
      </c>
      <c r="AU115" s="65">
        <f t="shared" si="27"/>
        <v>30.24715909090909</v>
      </c>
      <c r="AV115" s="65"/>
      <c r="AW115" s="65">
        <f t="shared" si="28"/>
        <v>211.73011363636363</v>
      </c>
      <c r="AX115" s="65"/>
      <c r="AY115" s="63">
        <f>VLOOKUP(L115,'Status Report'!B:CF,81,0)</f>
        <v>0</v>
      </c>
      <c r="AZ115" s="63" t="str">
        <f>VLOOKUP(L115,'Status Report'!B:S,18,0)</f>
        <v>Ellina Smirnova</v>
      </c>
      <c r="BB115" s="63">
        <f>VLOOKUP(L115,'Status Report'!B:Z,25,0)</f>
        <v>6</v>
      </c>
      <c r="BC115" s="63">
        <f t="shared" si="29"/>
        <v>42</v>
      </c>
      <c r="BF115">
        <f>VLOOKUP(L115,'Status Report'!B:CE,82,0)</f>
        <v>0</v>
      </c>
      <c r="BG115">
        <f>VLOOKUP(L115,'Status Report'!B:CF,83,0)</f>
        <v>0</v>
      </c>
      <c r="BH115">
        <f>VLOOKUP(L115,'Status Report'!B:CG,84,0)</f>
        <v>0</v>
      </c>
      <c r="BI115" t="s">
        <v>805</v>
      </c>
      <c r="BJ115" t="s">
        <v>795</v>
      </c>
      <c r="BM115" s="67">
        <f t="shared" si="30"/>
        <v>714</v>
      </c>
    </row>
    <row r="116" spans="1:65" x14ac:dyDescent="0.25">
      <c r="A116" s="68" t="str">
        <f>VLOOKUP(L116,'Status Report'!B:CB,79,0)</f>
        <v>Heineken UCL</v>
      </c>
      <c r="C116">
        <v>26020997</v>
      </c>
      <c r="D116">
        <v>3014950</v>
      </c>
      <c r="E116" t="s">
        <v>810</v>
      </c>
      <c r="F116" t="s">
        <v>811</v>
      </c>
      <c r="G116" t="str">
        <f>VLOOKUP(D116,'[2]sold to'!$A:$H,8,0)</f>
        <v>Costa Rica</v>
      </c>
      <c r="H116" t="str">
        <f>VLOOKUP(D116,'[2]sold to'!$A:$I,9,0)</f>
        <v>AMERICAS</v>
      </c>
      <c r="K116">
        <v>180</v>
      </c>
      <c r="L116">
        <v>88026519</v>
      </c>
      <c r="M116" t="s">
        <v>816</v>
      </c>
      <c r="N116">
        <v>12</v>
      </c>
      <c r="P116" t="str">
        <f>VLOOKUP(L116,'Status Report'!B:AA,26,0)</f>
        <v>China</v>
      </c>
      <c r="Q116" t="str">
        <f>VLOOKUP(L116,'Status Report'!B:AB,27,0)</f>
        <v>Premiums</v>
      </c>
      <c r="R116">
        <f>VLOOKUP(L116,'Status Report'!B:X,23,0)</f>
        <v>250</v>
      </c>
      <c r="S116" t="str">
        <f>VLOOKUP(L116,'Status Report'!B:T,19,0)</f>
        <v>Promocean The Netherlands BV</v>
      </c>
      <c r="T116" s="62">
        <f>VLOOKUP(L116,'Status Report'!B:E,4,0)</f>
        <v>3</v>
      </c>
      <c r="U116" s="19">
        <f>_xlfn.IFS(AI116="Den Bosch",VLOOKUP(L116,'Status Report'!B:AM,35,0),AI116="Yantian",VLOOKUP(L116,'Status Report'!B:AM,36,0),AI116="",IF(H116="Asia Pacific",VLOOKUP(L116,'Status Report'!B:AM,36,0),VLOOKUP(L116,'Status Report'!B:AM,35,0)),AI116="Direct shipment",IF(H116="Asia Pacific",VLOOKUP(L116,'Status Report'!B:AM,36,0),VLOOKUP(L116,'Status Report'!B:AM,35,0)))</f>
        <v>74.7</v>
      </c>
      <c r="V116" s="20">
        <f t="shared" si="16"/>
        <v>896.40000000000009</v>
      </c>
      <c r="W116" s="19">
        <f>_xlfn.IFS(AI116="Den Bosch",VLOOKUP(L116,'Status Report'!B:AM,37,0),AI116="Yantian",VLOOKUP(L116,'Status Report'!B:AM,38,0),AI116="",IF(H116="Asia Pacific",VLOOKUP(L116,'Status Report'!B:AM,38,0),VLOOKUP(L116,'Status Report'!B:AM,37,0)),AI116="Direct shipment",IF(H116="Asia Pacific",VLOOKUP(L116,'Status Report'!B:AM,38,0),VLOOKUP(L116,'Status Report'!B:AM,37,0)))</f>
        <v>72.699999999999989</v>
      </c>
      <c r="X116" s="20">
        <f t="shared" si="17"/>
        <v>872.39999999999986</v>
      </c>
      <c r="Y116" s="20">
        <f>_xlfn.IFS(AI116="Den Bosch",VLOOKUP(L116,'Status Report'!B:AO,39,0),AI116="Yantian",VLOOKUP(L116,'Status Report'!B:AO,40,0),AI116="",IF(H116="Asia Pacific",VLOOKUP(L116,'Status Report'!B:AO,40,0),VLOOKUP(L116,'Status Report'!B:AO,39,0)),AI116="Direct shipment",IF(H116="Asia Pacific",VLOOKUP(L116,'Status Report'!B:AO,40,0),VLOOKUP(L116,'Status Report'!B:AO,39,0)))</f>
        <v>0</v>
      </c>
      <c r="Z116" s="20">
        <f t="shared" si="18"/>
        <v>0</v>
      </c>
      <c r="AA116" s="20">
        <f t="shared" si="19"/>
        <v>872.39999999999986</v>
      </c>
      <c r="AB116" s="21">
        <f>_xlfn.IFS(AI116="Den Bosch",VLOOKUP(L116,'Status Report'!B:AM,33,0),AI116="Yantian",VLOOKUP(L116,'Status Report'!B:AM,34,0),AI116="",IF(H116="Asia Pacific",VLOOKUP(L116,'Status Report'!B:AM,34,0),VLOOKUP(L116,'Status Report'!B:AM,33,0)),AI116="Direct shipment",IF(H116="Asia Pacific",VLOOKUP(L116,'Status Report'!B:AM,34,0),VLOOKUP(L116,'Status Report'!B:AM,33,0)))</f>
        <v>62.893800000000006</v>
      </c>
      <c r="AC116" s="21">
        <f>VLOOKUP(L116,'Status Report'!B:CE,82,0)</f>
        <v>0</v>
      </c>
      <c r="AD116" s="21">
        <f t="shared" si="20"/>
        <v>62.893800000000006</v>
      </c>
      <c r="AE116" s="63">
        <f>VLOOKUP(L116,'Status Report'!B:W,20,0)</f>
        <v>37</v>
      </c>
      <c r="AF116" s="63">
        <f>VLOOKUP(L116,'Status Report'!B:W,21,0)</f>
        <v>16</v>
      </c>
      <c r="AG116" s="63">
        <f>VLOOKUP(L116,'Status Report'!B:W,22,0)</f>
        <v>17</v>
      </c>
      <c r="AH116" s="22">
        <f t="shared" si="21"/>
        <v>0.120768</v>
      </c>
      <c r="AI116" t="s">
        <v>990</v>
      </c>
      <c r="AK116" s="63">
        <f>IFERROR(VLOOKUP(G116,ASEAN!A:A,1,0),0)</f>
        <v>0</v>
      </c>
      <c r="AL116" s="63">
        <f>IFERROR(VLOOKUP(D116,'[3]customer specs'!$B$1:$D$65536,3,0),0)</f>
        <v>0</v>
      </c>
      <c r="AM116" s="64">
        <f t="shared" si="22"/>
        <v>24.000000000000227</v>
      </c>
      <c r="AN116" s="64">
        <f t="shared" si="23"/>
        <v>0</v>
      </c>
      <c r="AO116" s="63"/>
      <c r="AP116" s="63"/>
      <c r="AQ116" s="63" t="str">
        <f t="shared" si="24"/>
        <v>no</v>
      </c>
      <c r="AR116" s="20">
        <f t="shared" si="25"/>
        <v>754.7256000000001</v>
      </c>
      <c r="AS116" s="63"/>
      <c r="AT116" s="23">
        <f t="shared" si="31"/>
        <v>0.12</v>
      </c>
      <c r="AU116" s="65">
        <f t="shared" si="27"/>
        <v>71.470227272727286</v>
      </c>
      <c r="AV116" s="65"/>
      <c r="AW116" s="65">
        <f t="shared" si="28"/>
        <v>857.64272727272737</v>
      </c>
      <c r="AX116" s="65"/>
      <c r="AY116" s="63">
        <f>VLOOKUP(L116,'Status Report'!B:CF,81,0)</f>
        <v>0</v>
      </c>
      <c r="AZ116" s="63" t="str">
        <f>VLOOKUP(L116,'Status Report'!B:S,18,0)</f>
        <v>Ellina Smirnova</v>
      </c>
      <c r="BB116" s="63">
        <f>VLOOKUP(L116,'Status Report'!B:Z,25,0)</f>
        <v>10</v>
      </c>
      <c r="BC116" s="63">
        <f t="shared" si="29"/>
        <v>120</v>
      </c>
      <c r="BF116">
        <f>VLOOKUP(L116,'Status Report'!B:CE,82,0)</f>
        <v>0</v>
      </c>
      <c r="BG116">
        <f>VLOOKUP(L116,'Status Report'!B:CF,83,0)</f>
        <v>0</v>
      </c>
      <c r="BH116">
        <f>VLOOKUP(L116,'Status Report'!B:CG,84,0)</f>
        <v>0</v>
      </c>
      <c r="BI116" t="s">
        <v>805</v>
      </c>
      <c r="BJ116" t="s">
        <v>795</v>
      </c>
      <c r="BM116" s="67">
        <f t="shared" si="30"/>
        <v>819</v>
      </c>
    </row>
    <row r="117" spans="1:65" x14ac:dyDescent="0.25">
      <c r="A117" s="68" t="str">
        <f>VLOOKUP(L117,'Status Report'!B:CB,79,0)</f>
        <v>Heineken UCL</v>
      </c>
      <c r="C117">
        <v>26020997</v>
      </c>
      <c r="D117">
        <v>3014950</v>
      </c>
      <c r="E117" t="s">
        <v>810</v>
      </c>
      <c r="F117" t="s">
        <v>811</v>
      </c>
      <c r="G117" t="str">
        <f>VLOOKUP(D117,'[2]sold to'!$A:$H,8,0)</f>
        <v>Costa Rica</v>
      </c>
      <c r="H117" t="str">
        <f>VLOOKUP(D117,'[2]sold to'!$A:$I,9,0)</f>
        <v>AMERICAS</v>
      </c>
      <c r="K117">
        <v>190</v>
      </c>
      <c r="L117">
        <v>88026486</v>
      </c>
      <c r="M117" t="s">
        <v>313</v>
      </c>
      <c r="N117">
        <v>6</v>
      </c>
      <c r="P117" t="str">
        <f>VLOOKUP(L117,'Status Report'!B:AA,26,0)</f>
        <v>China</v>
      </c>
      <c r="Q117" t="str">
        <f>VLOOKUP(L117,'Status Report'!B:AB,27,0)</f>
        <v>Textiles-Clothing</v>
      </c>
      <c r="R117">
        <f>VLOOKUP(L117,'Status Report'!B:X,23,0)</f>
        <v>42</v>
      </c>
      <c r="S117" t="str">
        <f>VLOOKUP(L117,'Status Report'!B:T,19,0)</f>
        <v>Promocean The Netherlands BV</v>
      </c>
      <c r="T117" s="62">
        <f>VLOOKUP(L117,'Status Report'!B:E,4,0)</f>
        <v>3</v>
      </c>
      <c r="U117" s="19">
        <f>_xlfn.IFS(AI117="Den Bosch",VLOOKUP(L117,'Status Report'!B:AM,35,0),AI117="Yantian",VLOOKUP(L117,'Status Report'!B:AM,36,0),AI117="",IF(H117="Asia Pacific",VLOOKUP(L117,'Status Report'!B:AM,36,0),VLOOKUP(L117,'Status Report'!B:AM,35,0)),AI117="Direct shipment",IF(H117="Asia Pacific",VLOOKUP(L117,'Status Report'!B:AM,36,0),VLOOKUP(L117,'Status Report'!B:AM,35,0)))</f>
        <v>115.68</v>
      </c>
      <c r="V117" s="20">
        <f t="shared" si="16"/>
        <v>694.08</v>
      </c>
      <c r="W117" s="19">
        <f>_xlfn.IFS(AI117="Den Bosch",VLOOKUP(L117,'Status Report'!B:AM,37,0),AI117="Yantian",VLOOKUP(L117,'Status Report'!B:AM,38,0),AI117="",IF(H117="Asia Pacific",VLOOKUP(L117,'Status Report'!B:AM,38,0),VLOOKUP(L117,'Status Report'!B:AM,37,0)),AI117="Direct shipment",IF(H117="Asia Pacific",VLOOKUP(L117,'Status Report'!B:AM,38,0),VLOOKUP(L117,'Status Report'!B:AM,37,0)))</f>
        <v>71.28</v>
      </c>
      <c r="X117" s="20">
        <f t="shared" si="17"/>
        <v>427.68</v>
      </c>
      <c r="Y117" s="20">
        <f>_xlfn.IFS(AI117="Den Bosch",VLOOKUP(L117,'Status Report'!B:AO,39,0),AI117="Yantian",VLOOKUP(L117,'Status Report'!B:AO,40,0),AI117="",IF(H117="Asia Pacific",VLOOKUP(L117,'Status Report'!B:AO,40,0),VLOOKUP(L117,'Status Report'!B:AO,39,0)),AI117="Direct shipment",IF(H117="Asia Pacific",VLOOKUP(L117,'Status Report'!B:AO,40,0),VLOOKUP(L117,'Status Report'!B:AO,39,0)))</f>
        <v>0</v>
      </c>
      <c r="Z117" s="20">
        <f t="shared" si="18"/>
        <v>0</v>
      </c>
      <c r="AA117" s="20">
        <f t="shared" si="19"/>
        <v>427.68</v>
      </c>
      <c r="AB117" s="21">
        <f>_xlfn.IFS(AI117="Den Bosch",VLOOKUP(L117,'Status Report'!B:AM,33,0),AI117="Yantian",VLOOKUP(L117,'Status Report'!B:AM,34,0),AI117="",IF(H117="Asia Pacific",VLOOKUP(L117,'Status Report'!B:AM,34,0),VLOOKUP(L117,'Status Report'!B:AM,33,0)),AI117="Direct shipment",IF(H117="Asia Pacific",VLOOKUP(L117,'Status Report'!B:AM,34,0),VLOOKUP(L117,'Status Report'!B:AM,33,0)))</f>
        <v>62.267399999999995</v>
      </c>
      <c r="AC117" s="21">
        <f>VLOOKUP(L117,'Status Report'!B:CE,82,0)</f>
        <v>0</v>
      </c>
      <c r="AD117" s="21">
        <f t="shared" si="20"/>
        <v>62.267399999999995</v>
      </c>
      <c r="AE117" s="63">
        <f>VLOOKUP(L117,'Status Report'!B:W,20,0)</f>
        <v>45</v>
      </c>
      <c r="AF117" s="63">
        <f>VLOOKUP(L117,'Status Report'!B:W,21,0)</f>
        <v>23</v>
      </c>
      <c r="AG117" s="63">
        <f>VLOOKUP(L117,'Status Report'!B:W,22,0)</f>
        <v>23</v>
      </c>
      <c r="AH117" s="22">
        <f t="shared" si="21"/>
        <v>0.14283000000000001</v>
      </c>
      <c r="AI117" t="s">
        <v>990</v>
      </c>
      <c r="AK117" s="63">
        <f>IFERROR(VLOOKUP(G117,ASEAN!A:A,1,0),0)</f>
        <v>0</v>
      </c>
      <c r="AL117" s="63">
        <f>IFERROR(VLOOKUP(D117,'[3]customer specs'!$B$1:$D$65536,3,0),0)</f>
        <v>0</v>
      </c>
      <c r="AM117" s="64">
        <f t="shared" si="22"/>
        <v>266.40000000000003</v>
      </c>
      <c r="AN117" s="64">
        <f t="shared" si="23"/>
        <v>0</v>
      </c>
      <c r="AO117" s="63"/>
      <c r="AP117" s="63"/>
      <c r="AQ117" s="63" t="str">
        <f t="shared" si="24"/>
        <v>no</v>
      </c>
      <c r="AR117" s="20">
        <f t="shared" si="25"/>
        <v>373.60439999999994</v>
      </c>
      <c r="AS117" s="63"/>
      <c r="AT117" s="23">
        <f t="shared" si="31"/>
        <v>0.12</v>
      </c>
      <c r="AU117" s="65">
        <f t="shared" si="27"/>
        <v>70.758409090909083</v>
      </c>
      <c r="AV117" s="65"/>
      <c r="AW117" s="65">
        <f t="shared" si="28"/>
        <v>424.5504545454545</v>
      </c>
      <c r="AX117" s="65"/>
      <c r="AY117" s="63">
        <f>VLOOKUP(L117,'Status Report'!B:CF,81,0)</f>
        <v>0</v>
      </c>
      <c r="AZ117" s="63" t="str">
        <f>VLOOKUP(L117,'Status Report'!B:S,18,0)</f>
        <v>Ellina Smirnova</v>
      </c>
      <c r="BB117" s="63">
        <f>VLOOKUP(L117,'Status Report'!B:Z,25,0)</f>
        <v>24</v>
      </c>
      <c r="BC117" s="63">
        <f t="shared" si="29"/>
        <v>144</v>
      </c>
      <c r="BF117">
        <f>VLOOKUP(L117,'Status Report'!B:CE,82,0)</f>
        <v>0</v>
      </c>
      <c r="BG117">
        <f>VLOOKUP(L117,'Status Report'!B:CF,83,0)</f>
        <v>0</v>
      </c>
      <c r="BH117">
        <f>VLOOKUP(L117,'Status Report'!B:CG,84,0)</f>
        <v>0</v>
      </c>
      <c r="BI117" t="s">
        <v>805</v>
      </c>
      <c r="BJ117" t="s">
        <v>795</v>
      </c>
      <c r="BM117" s="67">
        <f t="shared" si="30"/>
        <v>816</v>
      </c>
    </row>
    <row r="118" spans="1:65" x14ac:dyDescent="0.25">
      <c r="A118" s="68" t="str">
        <f>VLOOKUP(L118,'Status Report'!B:CB,79,0)</f>
        <v>Heineken UCL</v>
      </c>
      <c r="C118">
        <v>26020997</v>
      </c>
      <c r="D118">
        <v>3014950</v>
      </c>
      <c r="E118" t="s">
        <v>810</v>
      </c>
      <c r="F118" t="s">
        <v>811</v>
      </c>
      <c r="G118" t="str">
        <f>VLOOKUP(D118,'[2]sold to'!$A:$H,8,0)</f>
        <v>Costa Rica</v>
      </c>
      <c r="H118" t="str">
        <f>VLOOKUP(D118,'[2]sold to'!$A:$I,9,0)</f>
        <v>AMERICAS</v>
      </c>
      <c r="K118">
        <v>200</v>
      </c>
      <c r="L118">
        <v>88026494</v>
      </c>
      <c r="M118" t="s">
        <v>320</v>
      </c>
      <c r="N118">
        <v>5</v>
      </c>
      <c r="P118" t="str">
        <f>VLOOKUP(L118,'Status Report'!B:AA,26,0)</f>
        <v>China</v>
      </c>
      <c r="Q118" t="str">
        <f>VLOOKUP(L118,'Status Report'!B:AB,27,0)</f>
        <v>Premiums</v>
      </c>
      <c r="R118">
        <f>VLOOKUP(L118,'Status Report'!B:X,23,0)</f>
        <v>100</v>
      </c>
      <c r="S118" t="str">
        <f>VLOOKUP(L118,'Status Report'!B:T,19,0)</f>
        <v>Promocean The Netherlands BV</v>
      </c>
      <c r="T118" s="62">
        <f>VLOOKUP(L118,'Status Report'!B:E,4,0)</f>
        <v>3</v>
      </c>
      <c r="U118" s="19">
        <f>_xlfn.IFS(AI118="Den Bosch",VLOOKUP(L118,'Status Report'!B:AM,35,0),AI118="Yantian",VLOOKUP(L118,'Status Report'!B:AM,36,0),AI118="",IF(H118="Asia Pacific",VLOOKUP(L118,'Status Report'!B:AM,36,0),VLOOKUP(L118,'Status Report'!B:AM,35,0)),AI118="Direct shipment",IF(H118="Asia Pacific",VLOOKUP(L118,'Status Report'!B:AM,36,0),VLOOKUP(L118,'Status Report'!B:AM,35,0)))</f>
        <v>47</v>
      </c>
      <c r="V118" s="20">
        <f t="shared" si="16"/>
        <v>235</v>
      </c>
      <c r="W118" s="19">
        <f>_xlfn.IFS(AI118="Den Bosch",VLOOKUP(L118,'Status Report'!B:AM,37,0),AI118="Yantian",VLOOKUP(L118,'Status Report'!B:AM,38,0),AI118="",IF(H118="Asia Pacific",VLOOKUP(L118,'Status Report'!B:AM,38,0),VLOOKUP(L118,'Status Report'!B:AM,37,0)),AI118="Direct shipment",IF(H118="Asia Pacific",VLOOKUP(L118,'Status Report'!B:AM,38,0),VLOOKUP(L118,'Status Report'!B:AM,37,0)))</f>
        <v>42.25</v>
      </c>
      <c r="X118" s="20">
        <f t="shared" si="17"/>
        <v>211.25</v>
      </c>
      <c r="Y118" s="20">
        <f>_xlfn.IFS(AI118="Den Bosch",VLOOKUP(L118,'Status Report'!B:AO,39,0),AI118="Yantian",VLOOKUP(L118,'Status Report'!B:AO,40,0),AI118="",IF(H118="Asia Pacific",VLOOKUP(L118,'Status Report'!B:AO,40,0),VLOOKUP(L118,'Status Report'!B:AO,39,0)),AI118="Direct shipment",IF(H118="Asia Pacific",VLOOKUP(L118,'Status Report'!B:AO,40,0),VLOOKUP(L118,'Status Report'!B:AO,39,0)))</f>
        <v>0</v>
      </c>
      <c r="Z118" s="20">
        <f t="shared" si="18"/>
        <v>0</v>
      </c>
      <c r="AA118" s="20">
        <f t="shared" si="19"/>
        <v>211.25</v>
      </c>
      <c r="AB118" s="21">
        <f>_xlfn.IFS(AI118="Den Bosch",VLOOKUP(L118,'Status Report'!B:AM,33,0),AI118="Yantian",VLOOKUP(L118,'Status Report'!B:AM,34,0),AI118="",IF(H118="Asia Pacific",VLOOKUP(L118,'Status Report'!B:AM,34,0),VLOOKUP(L118,'Status Report'!B:AM,33,0)),AI118="Direct shipment",IF(H118="Asia Pacific",VLOOKUP(L118,'Status Report'!B:AM,34,0),VLOOKUP(L118,'Status Report'!B:AM,33,0)))</f>
        <v>37.249200000000002</v>
      </c>
      <c r="AC118" s="21">
        <f>VLOOKUP(L118,'Status Report'!B:CE,82,0)</f>
        <v>0</v>
      </c>
      <c r="AD118" s="21">
        <f t="shared" si="20"/>
        <v>37.249200000000002</v>
      </c>
      <c r="AE118" s="63">
        <f>VLOOKUP(L118,'Status Report'!B:W,20,0)</f>
        <v>11</v>
      </c>
      <c r="AF118" s="63">
        <f>VLOOKUP(L118,'Status Report'!B:W,21,0)</f>
        <v>9</v>
      </c>
      <c r="AG118" s="63">
        <f>VLOOKUP(L118,'Status Report'!B:W,22,0)</f>
        <v>6</v>
      </c>
      <c r="AH118" s="22">
        <f t="shared" si="21"/>
        <v>2.97E-3</v>
      </c>
      <c r="AI118" t="s">
        <v>990</v>
      </c>
      <c r="AK118" s="63">
        <f>IFERROR(VLOOKUP(G118,ASEAN!A:A,1,0),0)</f>
        <v>0</v>
      </c>
      <c r="AL118" s="63">
        <f>IFERROR(VLOOKUP(D118,'[3]customer specs'!$B$1:$D$65536,3,0),0)</f>
        <v>0</v>
      </c>
      <c r="AM118" s="64">
        <f t="shared" si="22"/>
        <v>23.75</v>
      </c>
      <c r="AN118" s="64">
        <f t="shared" si="23"/>
        <v>0</v>
      </c>
      <c r="AO118" s="63"/>
      <c r="AP118" s="63"/>
      <c r="AQ118" s="63" t="str">
        <f t="shared" si="24"/>
        <v>no</v>
      </c>
      <c r="AR118" s="20">
        <f t="shared" si="25"/>
        <v>186.24600000000001</v>
      </c>
      <c r="AS118" s="63"/>
      <c r="AT118" s="23">
        <f t="shared" si="31"/>
        <v>0.12</v>
      </c>
      <c r="AU118" s="65">
        <f t="shared" si="27"/>
        <v>42.328636363636363</v>
      </c>
      <c r="AV118" s="65"/>
      <c r="AW118" s="65">
        <f t="shared" si="28"/>
        <v>211.6431818181818</v>
      </c>
      <c r="AX118" s="65"/>
      <c r="AY118" s="63">
        <f>VLOOKUP(L118,'Status Report'!B:CF,81,0)</f>
        <v>0</v>
      </c>
      <c r="AZ118" s="63" t="str">
        <f>VLOOKUP(L118,'Status Report'!B:S,18,0)</f>
        <v>Ellina Smirnova</v>
      </c>
      <c r="BB118" s="63">
        <f>VLOOKUP(L118,'Status Report'!B:Z,25,0)</f>
        <v>25</v>
      </c>
      <c r="BC118" s="63">
        <f t="shared" si="29"/>
        <v>125</v>
      </c>
      <c r="BF118">
        <f>VLOOKUP(L118,'Status Report'!B:CE,82,0)</f>
        <v>0</v>
      </c>
      <c r="BG118">
        <f>VLOOKUP(L118,'Status Report'!B:CF,83,0)</f>
        <v>0</v>
      </c>
      <c r="BH118">
        <f>VLOOKUP(L118,'Status Report'!B:CG,84,0)</f>
        <v>0</v>
      </c>
      <c r="BI118" t="s">
        <v>805</v>
      </c>
      <c r="BJ118" t="s">
        <v>795</v>
      </c>
      <c r="BM118" s="67">
        <f t="shared" si="30"/>
        <v>1305</v>
      </c>
    </row>
    <row r="119" spans="1:65" x14ac:dyDescent="0.25">
      <c r="A119" s="68" t="str">
        <f>VLOOKUP(L119,'Status Report'!B:CB,79,0)</f>
        <v>Heineken UCL</v>
      </c>
      <c r="C119">
        <v>26020997</v>
      </c>
      <c r="D119">
        <v>3014950</v>
      </c>
      <c r="E119" t="s">
        <v>810</v>
      </c>
      <c r="F119" t="s">
        <v>811</v>
      </c>
      <c r="G119" t="str">
        <f>VLOOKUP(D119,'[2]sold to'!$A:$H,8,0)</f>
        <v>Costa Rica</v>
      </c>
      <c r="H119" t="str">
        <f>VLOOKUP(D119,'[2]sold to'!$A:$I,9,0)</f>
        <v>AMERICAS</v>
      </c>
      <c r="K119">
        <v>210</v>
      </c>
      <c r="L119">
        <v>88026543</v>
      </c>
      <c r="M119" t="s">
        <v>358</v>
      </c>
      <c r="N119">
        <v>7</v>
      </c>
      <c r="P119" t="str">
        <f>VLOOKUP(L119,'Status Report'!B:AA,26,0)</f>
        <v>China</v>
      </c>
      <c r="Q119" t="str">
        <f>VLOOKUP(L119,'Status Report'!B:AB,27,0)</f>
        <v>Premiums</v>
      </c>
      <c r="R119">
        <f>VLOOKUP(L119,'Status Report'!B:X,23,0)</f>
        <v>100</v>
      </c>
      <c r="S119" t="str">
        <f>VLOOKUP(L119,'Status Report'!B:T,19,0)</f>
        <v>Promocean The Netherlands BV</v>
      </c>
      <c r="T119" s="62">
        <f>VLOOKUP(L119,'Status Report'!B:E,4,0)</f>
        <v>3</v>
      </c>
      <c r="U119" s="19">
        <f>_xlfn.IFS(AI119="Den Bosch",VLOOKUP(L119,'Status Report'!B:AM,35,0),AI119="Yantian",VLOOKUP(L119,'Status Report'!B:AM,36,0),AI119="",IF(H119="Asia Pacific",VLOOKUP(L119,'Status Report'!B:AM,36,0),VLOOKUP(L119,'Status Report'!B:AM,35,0)),AI119="Direct shipment",IF(H119="Asia Pacific",VLOOKUP(L119,'Status Report'!B:AM,36,0),VLOOKUP(L119,'Status Report'!B:AM,35,0)))</f>
        <v>53.5</v>
      </c>
      <c r="V119" s="20">
        <f t="shared" si="16"/>
        <v>374.5</v>
      </c>
      <c r="W119" s="19">
        <f>_xlfn.IFS(AI119="Den Bosch",VLOOKUP(L119,'Status Report'!B:AM,37,0),AI119="Yantian",VLOOKUP(L119,'Status Report'!B:AM,38,0),AI119="",IF(H119="Asia Pacific",VLOOKUP(L119,'Status Report'!B:AM,38,0),VLOOKUP(L119,'Status Report'!B:AM,37,0)),AI119="Direct shipment",IF(H119="Asia Pacific",VLOOKUP(L119,'Status Report'!B:AM,38,0),VLOOKUP(L119,'Status Report'!B:AM,37,0)))</f>
        <v>49.75</v>
      </c>
      <c r="X119" s="20">
        <f t="shared" si="17"/>
        <v>348.25</v>
      </c>
      <c r="Y119" s="20">
        <f>_xlfn.IFS(AI119="Den Bosch",VLOOKUP(L119,'Status Report'!B:AO,39,0),AI119="Yantian",VLOOKUP(L119,'Status Report'!B:AO,40,0),AI119="",IF(H119="Asia Pacific",VLOOKUP(L119,'Status Report'!B:AO,40,0),VLOOKUP(L119,'Status Report'!B:AO,39,0)),AI119="Direct shipment",IF(H119="Asia Pacific",VLOOKUP(L119,'Status Report'!B:AO,40,0),VLOOKUP(L119,'Status Report'!B:AO,39,0)))</f>
        <v>0</v>
      </c>
      <c r="Z119" s="20">
        <f t="shared" si="18"/>
        <v>0</v>
      </c>
      <c r="AA119" s="20">
        <f t="shared" si="19"/>
        <v>348.25</v>
      </c>
      <c r="AB119" s="21">
        <f>_xlfn.IFS(AI119="Den Bosch",VLOOKUP(L119,'Status Report'!B:AM,33,0),AI119="Yantian",VLOOKUP(L119,'Status Report'!B:AM,34,0),AI119="",IF(H119="Asia Pacific",VLOOKUP(L119,'Status Report'!B:AM,34,0),VLOOKUP(L119,'Status Report'!B:AM,33,0)),AI119="Direct shipment",IF(H119="Asia Pacific",VLOOKUP(L119,'Status Report'!B:AM,34,0),VLOOKUP(L119,'Status Report'!B:AM,33,0)))</f>
        <v>43.103400000000008</v>
      </c>
      <c r="AC119" s="21">
        <f>VLOOKUP(L119,'Status Report'!B:CE,82,0)</f>
        <v>0</v>
      </c>
      <c r="AD119" s="21">
        <f t="shared" si="20"/>
        <v>43.103400000000008</v>
      </c>
      <c r="AE119" s="63">
        <f>VLOOKUP(L119,'Status Report'!B:W,20,0)</f>
        <v>24</v>
      </c>
      <c r="AF119" s="63">
        <f>VLOOKUP(L119,'Status Report'!B:W,21,0)</f>
        <v>15</v>
      </c>
      <c r="AG119" s="63">
        <f>VLOOKUP(L119,'Status Report'!B:W,22,0)</f>
        <v>5</v>
      </c>
      <c r="AH119" s="22">
        <f t="shared" si="21"/>
        <v>1.26E-2</v>
      </c>
      <c r="AI119" t="s">
        <v>990</v>
      </c>
      <c r="AK119" s="63">
        <f>IFERROR(VLOOKUP(G119,ASEAN!A:A,1,0),0)</f>
        <v>0</v>
      </c>
      <c r="AL119" s="63">
        <f>IFERROR(VLOOKUP(D119,'[3]customer specs'!$B$1:$D$65536,3,0),0)</f>
        <v>0</v>
      </c>
      <c r="AM119" s="64">
        <f t="shared" si="22"/>
        <v>26.25</v>
      </c>
      <c r="AN119" s="64">
        <f t="shared" si="23"/>
        <v>0</v>
      </c>
      <c r="AO119" s="63"/>
      <c r="AP119" s="63"/>
      <c r="AQ119" s="63" t="str">
        <f t="shared" si="24"/>
        <v>no</v>
      </c>
      <c r="AR119" s="20">
        <f t="shared" si="25"/>
        <v>301.72380000000004</v>
      </c>
      <c r="AS119" s="63"/>
      <c r="AT119" s="23">
        <f t="shared" si="31"/>
        <v>0.12</v>
      </c>
      <c r="AU119" s="65">
        <f t="shared" si="27"/>
        <v>48.981136363636374</v>
      </c>
      <c r="AV119" s="65"/>
      <c r="AW119" s="65">
        <f t="shared" si="28"/>
        <v>342.86795454545461</v>
      </c>
      <c r="AX119" s="65"/>
      <c r="AY119" s="63">
        <f>VLOOKUP(L119,'Status Report'!B:CF,81,0)</f>
        <v>0</v>
      </c>
      <c r="AZ119" s="63" t="str">
        <f>VLOOKUP(L119,'Status Report'!B:S,18,0)</f>
        <v>Ellina Smirnova</v>
      </c>
      <c r="BB119" s="63">
        <f>VLOOKUP(L119,'Status Report'!B:Z,25,0)</f>
        <v>25</v>
      </c>
      <c r="BC119" s="63">
        <f t="shared" si="29"/>
        <v>175</v>
      </c>
      <c r="BF119">
        <f>VLOOKUP(L119,'Status Report'!B:CE,82,0)</f>
        <v>0</v>
      </c>
      <c r="BG119">
        <f>VLOOKUP(L119,'Status Report'!B:CF,83,0)</f>
        <v>0</v>
      </c>
      <c r="BH119">
        <f>VLOOKUP(L119,'Status Report'!B:CG,84,0)</f>
        <v>0</v>
      </c>
      <c r="BI119" t="s">
        <v>805</v>
      </c>
      <c r="BJ119" t="s">
        <v>795</v>
      </c>
      <c r="BM119" s="67">
        <f t="shared" si="30"/>
        <v>612</v>
      </c>
    </row>
    <row r="120" spans="1:65" x14ac:dyDescent="0.25">
      <c r="A120" s="68" t="str">
        <f>VLOOKUP(L120,'Status Report'!B:CB,79,0)</f>
        <v>Heineken - F1</v>
      </c>
      <c r="C120">
        <v>26020986</v>
      </c>
      <c r="D120">
        <v>3015975</v>
      </c>
      <c r="E120" t="s">
        <v>817</v>
      </c>
      <c r="F120" t="s">
        <v>818</v>
      </c>
      <c r="G120" t="str">
        <f>VLOOKUP(D120,'[2]sold to'!$A:$H,8,0)</f>
        <v>Guatemala</v>
      </c>
      <c r="H120" t="str">
        <f>VLOOKUP(D120,'[2]sold to'!$A:$I,9,0)</f>
        <v>AMERICAS</v>
      </c>
      <c r="K120">
        <v>10</v>
      </c>
      <c r="L120">
        <v>88027386</v>
      </c>
      <c r="M120" t="s">
        <v>581</v>
      </c>
      <c r="N120">
        <v>2</v>
      </c>
      <c r="P120" t="str">
        <f>VLOOKUP(L120,'Status Report'!B:AA,26,0)</f>
        <v>China</v>
      </c>
      <c r="Q120" t="str">
        <f>VLOOKUP(L120,'Status Report'!B:AB,27,0)</f>
        <v>Textiles-Clothing</v>
      </c>
      <c r="R120">
        <f>VLOOKUP(L120,'Status Report'!B:X,23,0)</f>
        <v>250</v>
      </c>
      <c r="S120" t="str">
        <f>VLOOKUP(L120,'Status Report'!B:T,19,0)</f>
        <v>Promocean The Netherlands BV</v>
      </c>
      <c r="T120" s="62">
        <f>VLOOKUP(L120,'Status Report'!B:E,4,0)</f>
        <v>3</v>
      </c>
      <c r="U120" s="19">
        <f>_xlfn.IFS(AI120="Den Bosch",VLOOKUP(L120,'Status Report'!B:AM,35,0),AI120="Yantian",VLOOKUP(L120,'Status Report'!B:AM,36,0),AI120="",IF(H120="Asia Pacific",VLOOKUP(L120,'Status Report'!B:AM,36,0),VLOOKUP(L120,'Status Report'!B:AM,35,0)),AI120="Direct shipment",IF(H120="Asia Pacific",VLOOKUP(L120,'Status Report'!B:AM,36,0),VLOOKUP(L120,'Status Report'!B:AM,35,0)))</f>
        <v>50.96</v>
      </c>
      <c r="V120" s="20">
        <f t="shared" si="16"/>
        <v>101.92</v>
      </c>
      <c r="W120" s="19">
        <f>_xlfn.IFS(AI120="Den Bosch",VLOOKUP(L120,'Status Report'!B:AM,37,0),AI120="Yantian",VLOOKUP(L120,'Status Report'!B:AM,38,0),AI120="",IF(H120="Asia Pacific",VLOOKUP(L120,'Status Report'!B:AM,38,0),VLOOKUP(L120,'Status Report'!B:AM,37,0)),AI120="Direct shipment",IF(H120="Asia Pacific",VLOOKUP(L120,'Status Report'!B:AM,38,0),VLOOKUP(L120,'Status Report'!B:AM,37,0)))</f>
        <v>50.96</v>
      </c>
      <c r="X120" s="20">
        <f t="shared" si="17"/>
        <v>101.92</v>
      </c>
      <c r="Y120" s="20">
        <f>_xlfn.IFS(AI120="Den Bosch",VLOOKUP(L120,'Status Report'!B:AO,39,0),AI120="Yantian",VLOOKUP(L120,'Status Report'!B:AO,40,0),AI120="",IF(H120="Asia Pacific",VLOOKUP(L120,'Status Report'!B:AO,40,0),VLOOKUP(L120,'Status Report'!B:AO,39,0)),AI120="Direct shipment",IF(H120="Asia Pacific",VLOOKUP(L120,'Status Report'!B:AO,40,0),VLOOKUP(L120,'Status Report'!B:AO,39,0)))</f>
        <v>0</v>
      </c>
      <c r="Z120" s="20">
        <f t="shared" si="18"/>
        <v>0</v>
      </c>
      <c r="AA120" s="20">
        <f t="shared" si="19"/>
        <v>101.92</v>
      </c>
      <c r="AB120" s="21">
        <f>_xlfn.IFS(AI120="Den Bosch",VLOOKUP(L120,'Status Report'!B:AM,33,0),AI120="Yantian",VLOOKUP(L120,'Status Report'!B:AM,34,0),AI120="",IF(H120="Asia Pacific",VLOOKUP(L120,'Status Report'!B:AM,34,0),VLOOKUP(L120,'Status Report'!B:AM,33,0)),AI120="Direct shipment",IF(H120="Asia Pacific",VLOOKUP(L120,'Status Report'!B:AM,34,0),VLOOKUP(L120,'Status Report'!B:AM,33,0)))</f>
        <v>44.471699999999998</v>
      </c>
      <c r="AC120" s="21">
        <f>VLOOKUP(L120,'Status Report'!B:CE,82,0)</f>
        <v>0</v>
      </c>
      <c r="AD120" s="21">
        <f t="shared" si="20"/>
        <v>44.471699999999998</v>
      </c>
      <c r="AE120" s="63">
        <f>VLOOKUP(L120,'Status Report'!B:W,20,0)</f>
        <v>57</v>
      </c>
      <c r="AF120" s="63">
        <f>VLOOKUP(L120,'Status Report'!B:W,21,0)</f>
        <v>45</v>
      </c>
      <c r="AG120" s="63">
        <f>VLOOKUP(L120,'Status Report'!B:W,22,0)</f>
        <v>5</v>
      </c>
      <c r="AH120" s="22">
        <f t="shared" si="21"/>
        <v>2.5649999999999999E-2</v>
      </c>
      <c r="AI120" t="s">
        <v>990</v>
      </c>
      <c r="AK120" s="63">
        <f>IFERROR(VLOOKUP(G120,ASEAN!A:A,1,0),0)</f>
        <v>0</v>
      </c>
      <c r="AL120" s="63">
        <f>IFERROR(VLOOKUP(D120,'[3]customer specs'!$B$1:$D$65536,3,0),0)</f>
        <v>0</v>
      </c>
      <c r="AM120" s="64">
        <f t="shared" si="22"/>
        <v>0</v>
      </c>
      <c r="AN120" s="64">
        <f t="shared" si="23"/>
        <v>0</v>
      </c>
      <c r="AO120" s="63"/>
      <c r="AP120" s="63"/>
      <c r="AQ120" s="63" t="str">
        <f t="shared" si="24"/>
        <v>no</v>
      </c>
      <c r="AR120" s="20">
        <f t="shared" si="25"/>
        <v>88.943399999999997</v>
      </c>
      <c r="AS120" s="63"/>
      <c r="AT120" s="23">
        <f t="shared" si="31"/>
        <v>0.12</v>
      </c>
      <c r="AU120" s="65">
        <f t="shared" si="27"/>
        <v>50.536022727272723</v>
      </c>
      <c r="AV120" s="65"/>
      <c r="AW120" s="65">
        <f t="shared" si="28"/>
        <v>101.07204545454545</v>
      </c>
      <c r="AX120" s="65"/>
      <c r="AY120" s="63">
        <f>VLOOKUP(L120,'Status Report'!B:CF,81,0)</f>
        <v>0</v>
      </c>
      <c r="AZ120" s="63" t="str">
        <f>VLOOKUP(L120,'Status Report'!B:S,18,0)</f>
        <v xml:space="preserve">Konstantinos Zoupanos </v>
      </c>
      <c r="BB120" s="63">
        <f>VLOOKUP(L120,'Status Report'!B:Z,25,0)</f>
        <v>2</v>
      </c>
      <c r="BC120" s="63">
        <f t="shared" si="29"/>
        <v>4</v>
      </c>
      <c r="BF120">
        <f>VLOOKUP(L120,'Status Report'!B:CE,82,0)</f>
        <v>0</v>
      </c>
      <c r="BG120">
        <f>VLOOKUP(L120,'Status Report'!B:CF,83,0)</f>
        <v>0</v>
      </c>
      <c r="BH120">
        <f>VLOOKUP(L120,'Status Report'!B:CG,84,0)</f>
        <v>0</v>
      </c>
      <c r="BI120" t="s">
        <v>819</v>
      </c>
      <c r="BJ120" t="s">
        <v>795</v>
      </c>
      <c r="BM120" s="67">
        <f t="shared" si="30"/>
        <v>46</v>
      </c>
    </row>
    <row r="121" spans="1:65" x14ac:dyDescent="0.25">
      <c r="A121" s="68" t="str">
        <f>VLOOKUP(L121,'Status Report'!B:CB,79,0)</f>
        <v>Heineken - F1</v>
      </c>
      <c r="C121">
        <v>26020986</v>
      </c>
      <c r="D121">
        <v>3015975</v>
      </c>
      <c r="E121" t="s">
        <v>817</v>
      </c>
      <c r="F121" t="s">
        <v>818</v>
      </c>
      <c r="G121" t="str">
        <f>VLOOKUP(D121,'[2]sold to'!$A:$H,8,0)</f>
        <v>Guatemala</v>
      </c>
      <c r="H121" t="str">
        <f>VLOOKUP(D121,'[2]sold to'!$A:$I,9,0)</f>
        <v>AMERICAS</v>
      </c>
      <c r="K121">
        <v>20</v>
      </c>
      <c r="L121">
        <v>88027387</v>
      </c>
      <c r="M121" t="s">
        <v>582</v>
      </c>
      <c r="N121">
        <v>2</v>
      </c>
      <c r="P121" t="str">
        <f>VLOOKUP(L121,'Status Report'!B:AA,26,0)</f>
        <v>China</v>
      </c>
      <c r="Q121" t="str">
        <f>VLOOKUP(L121,'Status Report'!B:AB,27,0)</f>
        <v>Textiles-Clothing</v>
      </c>
      <c r="R121">
        <f>VLOOKUP(L121,'Status Report'!B:X,23,0)</f>
        <v>250</v>
      </c>
      <c r="S121" t="str">
        <f>VLOOKUP(L121,'Status Report'!B:T,19,0)</f>
        <v>Promocean The Netherlands BV</v>
      </c>
      <c r="T121" s="62">
        <f>VLOOKUP(L121,'Status Report'!B:E,4,0)</f>
        <v>3</v>
      </c>
      <c r="U121" s="19">
        <f>_xlfn.IFS(AI121="Den Bosch",VLOOKUP(L121,'Status Report'!B:AM,35,0),AI121="Yantian",VLOOKUP(L121,'Status Report'!B:AM,36,0),AI121="",IF(H121="Asia Pacific",VLOOKUP(L121,'Status Report'!B:AM,36,0),VLOOKUP(L121,'Status Report'!B:AM,35,0)),AI121="Direct shipment",IF(H121="Asia Pacific",VLOOKUP(L121,'Status Report'!B:AM,36,0),VLOOKUP(L121,'Status Report'!B:AM,35,0)))</f>
        <v>50.96</v>
      </c>
      <c r="V121" s="20">
        <f t="shared" si="16"/>
        <v>101.92</v>
      </c>
      <c r="W121" s="19">
        <f>_xlfn.IFS(AI121="Den Bosch",VLOOKUP(L121,'Status Report'!B:AM,37,0),AI121="Yantian",VLOOKUP(L121,'Status Report'!B:AM,38,0),AI121="",IF(H121="Asia Pacific",VLOOKUP(L121,'Status Report'!B:AM,38,0),VLOOKUP(L121,'Status Report'!B:AM,37,0)),AI121="Direct shipment",IF(H121="Asia Pacific",VLOOKUP(L121,'Status Report'!B:AM,38,0),VLOOKUP(L121,'Status Report'!B:AM,37,0)))</f>
        <v>50.96</v>
      </c>
      <c r="X121" s="20">
        <f t="shared" si="17"/>
        <v>101.92</v>
      </c>
      <c r="Y121" s="20">
        <f>_xlfn.IFS(AI121="Den Bosch",VLOOKUP(L121,'Status Report'!B:AO,39,0),AI121="Yantian",VLOOKUP(L121,'Status Report'!B:AO,40,0),AI121="",IF(H121="Asia Pacific",VLOOKUP(L121,'Status Report'!B:AO,40,0),VLOOKUP(L121,'Status Report'!B:AO,39,0)),AI121="Direct shipment",IF(H121="Asia Pacific",VLOOKUP(L121,'Status Report'!B:AO,40,0),VLOOKUP(L121,'Status Report'!B:AO,39,0)))</f>
        <v>0</v>
      </c>
      <c r="Z121" s="20">
        <f t="shared" si="18"/>
        <v>0</v>
      </c>
      <c r="AA121" s="20">
        <f t="shared" si="19"/>
        <v>101.92</v>
      </c>
      <c r="AB121" s="21">
        <f>_xlfn.IFS(AI121="Den Bosch",VLOOKUP(L121,'Status Report'!B:AM,33,0),AI121="Yantian",VLOOKUP(L121,'Status Report'!B:AM,34,0),AI121="",IF(H121="Asia Pacific",VLOOKUP(L121,'Status Report'!B:AM,34,0),VLOOKUP(L121,'Status Report'!B:AM,33,0)),AI121="Direct shipment",IF(H121="Asia Pacific",VLOOKUP(L121,'Status Report'!B:AM,34,0),VLOOKUP(L121,'Status Report'!B:AM,33,0)))</f>
        <v>44.471699999999998</v>
      </c>
      <c r="AC121" s="21">
        <f>VLOOKUP(L121,'Status Report'!B:CE,82,0)</f>
        <v>0</v>
      </c>
      <c r="AD121" s="21">
        <f t="shared" si="20"/>
        <v>44.471699999999998</v>
      </c>
      <c r="AE121" s="63">
        <f>VLOOKUP(L121,'Status Report'!B:W,20,0)</f>
        <v>57</v>
      </c>
      <c r="AF121" s="63">
        <f>VLOOKUP(L121,'Status Report'!B:W,21,0)</f>
        <v>45</v>
      </c>
      <c r="AG121" s="63">
        <f>VLOOKUP(L121,'Status Report'!B:W,22,0)</f>
        <v>5</v>
      </c>
      <c r="AH121" s="22">
        <f t="shared" si="21"/>
        <v>2.5649999999999999E-2</v>
      </c>
      <c r="AI121" t="s">
        <v>990</v>
      </c>
      <c r="AK121" s="63">
        <f>IFERROR(VLOOKUP(G121,ASEAN!A:A,1,0),0)</f>
        <v>0</v>
      </c>
      <c r="AL121" s="63">
        <f>IFERROR(VLOOKUP(D121,'[3]customer specs'!$B$1:$D$65536,3,0),0)</f>
        <v>0</v>
      </c>
      <c r="AM121" s="64">
        <f t="shared" si="22"/>
        <v>0</v>
      </c>
      <c r="AN121" s="64">
        <f t="shared" si="23"/>
        <v>0</v>
      </c>
      <c r="AO121" s="63"/>
      <c r="AP121" s="63"/>
      <c r="AQ121" s="63" t="str">
        <f t="shared" si="24"/>
        <v>no</v>
      </c>
      <c r="AR121" s="20">
        <f t="shared" si="25"/>
        <v>88.943399999999997</v>
      </c>
      <c r="AS121" s="63"/>
      <c r="AT121" s="23">
        <f t="shared" si="31"/>
        <v>0.12</v>
      </c>
      <c r="AU121" s="65">
        <f t="shared" si="27"/>
        <v>50.536022727272723</v>
      </c>
      <c r="AV121" s="65"/>
      <c r="AW121" s="65">
        <f t="shared" si="28"/>
        <v>101.07204545454545</v>
      </c>
      <c r="AX121" s="65"/>
      <c r="AY121" s="63">
        <f>VLOOKUP(L121,'Status Report'!B:CF,81,0)</f>
        <v>0</v>
      </c>
      <c r="AZ121" s="63" t="str">
        <f>VLOOKUP(L121,'Status Report'!B:S,18,0)</f>
        <v xml:space="preserve">Konstantinos Zoupanos </v>
      </c>
      <c r="BB121" s="63">
        <f>VLOOKUP(L121,'Status Report'!B:Z,25,0)</f>
        <v>2</v>
      </c>
      <c r="BC121" s="63">
        <f t="shared" si="29"/>
        <v>4</v>
      </c>
      <c r="BF121">
        <f>VLOOKUP(L121,'Status Report'!B:CE,82,0)</f>
        <v>0</v>
      </c>
      <c r="BG121">
        <f>VLOOKUP(L121,'Status Report'!B:CF,83,0)</f>
        <v>0</v>
      </c>
      <c r="BH121">
        <f>VLOOKUP(L121,'Status Report'!B:CG,84,0)</f>
        <v>0</v>
      </c>
      <c r="BI121" t="s">
        <v>819</v>
      </c>
      <c r="BJ121" t="s">
        <v>795</v>
      </c>
      <c r="BM121" s="67">
        <f t="shared" si="30"/>
        <v>25</v>
      </c>
    </row>
    <row r="122" spans="1:65" x14ac:dyDescent="0.25">
      <c r="A122" s="68" t="str">
        <f>VLOOKUP(L122,'Status Report'!B:CB,79,0)</f>
        <v>Heineken - F1</v>
      </c>
      <c r="C122">
        <v>26020986</v>
      </c>
      <c r="D122">
        <v>3015975</v>
      </c>
      <c r="E122" t="s">
        <v>817</v>
      </c>
      <c r="F122" t="s">
        <v>818</v>
      </c>
      <c r="G122" t="str">
        <f>VLOOKUP(D122,'[2]sold to'!$A:$H,8,0)</f>
        <v>Guatemala</v>
      </c>
      <c r="H122" t="str">
        <f>VLOOKUP(D122,'[2]sold to'!$A:$I,9,0)</f>
        <v>AMERICAS</v>
      </c>
      <c r="K122">
        <v>30</v>
      </c>
      <c r="L122">
        <v>88027349</v>
      </c>
      <c r="M122" t="s">
        <v>550</v>
      </c>
      <c r="N122">
        <v>10</v>
      </c>
      <c r="P122" t="str">
        <f>VLOOKUP(L122,'Status Report'!B:AA,26,0)</f>
        <v>China</v>
      </c>
      <c r="Q122" t="str">
        <f>VLOOKUP(L122,'Status Report'!B:AB,27,0)</f>
        <v>Premiums</v>
      </c>
      <c r="R122">
        <f>VLOOKUP(L122,'Status Report'!B:X,23,0)</f>
        <v>200</v>
      </c>
      <c r="S122" t="str">
        <f>VLOOKUP(L122,'Status Report'!B:T,19,0)</f>
        <v>Promocean The Netherlands BV</v>
      </c>
      <c r="T122" s="62">
        <f>VLOOKUP(L122,'Status Report'!B:E,4,0)</f>
        <v>3</v>
      </c>
      <c r="U122" s="19">
        <f>_xlfn.IFS(AI122="Den Bosch",VLOOKUP(L122,'Status Report'!B:AM,35,0),AI122="Yantian",VLOOKUP(L122,'Status Report'!B:AM,36,0),AI122="",IF(H122="Asia Pacific",VLOOKUP(L122,'Status Report'!B:AM,36,0),VLOOKUP(L122,'Status Report'!B:AM,35,0)),AI122="Direct shipment",IF(H122="Asia Pacific",VLOOKUP(L122,'Status Report'!B:AM,36,0),VLOOKUP(L122,'Status Report'!B:AM,35,0)))</f>
        <v>83.149999999999991</v>
      </c>
      <c r="V122" s="20">
        <f t="shared" si="16"/>
        <v>831.49999999999989</v>
      </c>
      <c r="W122" s="19">
        <f>_xlfn.IFS(AI122="Den Bosch",VLOOKUP(L122,'Status Report'!B:AM,37,0),AI122="Yantian",VLOOKUP(L122,'Status Report'!B:AM,38,0),AI122="",IF(H122="Asia Pacific",VLOOKUP(L122,'Status Report'!B:AM,38,0),VLOOKUP(L122,'Status Report'!B:AM,37,0)),AI122="Direct shipment",IF(H122="Asia Pacific",VLOOKUP(L122,'Status Report'!B:AM,38,0),VLOOKUP(L122,'Status Report'!B:AM,37,0)))</f>
        <v>83.149999999999991</v>
      </c>
      <c r="X122" s="20">
        <f t="shared" si="17"/>
        <v>831.49999999999989</v>
      </c>
      <c r="Y122" s="20">
        <f>_xlfn.IFS(AI122="Den Bosch",VLOOKUP(L122,'Status Report'!B:AO,39,0),AI122="Yantian",VLOOKUP(L122,'Status Report'!B:AO,40,0),AI122="",IF(H122="Asia Pacific",VLOOKUP(L122,'Status Report'!B:AO,40,0),VLOOKUP(L122,'Status Report'!B:AO,39,0)),AI122="Direct shipment",IF(H122="Asia Pacific",VLOOKUP(L122,'Status Report'!B:AO,40,0),VLOOKUP(L122,'Status Report'!B:AO,39,0)))</f>
        <v>0</v>
      </c>
      <c r="Z122" s="20">
        <f t="shared" si="18"/>
        <v>0</v>
      </c>
      <c r="AA122" s="20">
        <f t="shared" si="19"/>
        <v>831.49999999999989</v>
      </c>
      <c r="AB122" s="21">
        <f>_xlfn.IFS(AI122="Den Bosch",VLOOKUP(L122,'Status Report'!B:AM,33,0),AI122="Yantian",VLOOKUP(L122,'Status Report'!B:AM,34,0),AI122="",IF(H122="Asia Pacific",VLOOKUP(L122,'Status Report'!B:AM,34,0),VLOOKUP(L122,'Status Report'!B:AM,33,0)),AI122="Direct shipment",IF(H122="Asia Pacific",VLOOKUP(L122,'Status Report'!B:AM,34,0),VLOOKUP(L122,'Status Report'!B:AM,33,0)))</f>
        <v>71.922600000000017</v>
      </c>
      <c r="AC122" s="21">
        <f>VLOOKUP(L122,'Status Report'!B:CE,82,0)</f>
        <v>0</v>
      </c>
      <c r="AD122" s="21">
        <f t="shared" si="20"/>
        <v>71.922600000000017</v>
      </c>
      <c r="AE122" s="63">
        <f>VLOOKUP(L122,'Status Report'!B:W,20,0)</f>
        <v>44</v>
      </c>
      <c r="AF122" s="63">
        <f>VLOOKUP(L122,'Status Report'!B:W,21,0)</f>
        <v>43</v>
      </c>
      <c r="AG122" s="63">
        <f>VLOOKUP(L122,'Status Report'!B:W,22,0)</f>
        <v>45</v>
      </c>
      <c r="AH122" s="22">
        <f t="shared" si="21"/>
        <v>0.85140000000000005</v>
      </c>
      <c r="AI122" t="s">
        <v>990</v>
      </c>
      <c r="AK122" s="63">
        <f>IFERROR(VLOOKUP(G122,ASEAN!A:A,1,0),0)</f>
        <v>0</v>
      </c>
      <c r="AL122" s="63">
        <f>IFERROR(VLOOKUP(D122,'[3]customer specs'!$B$1:$D$65536,3,0),0)</f>
        <v>0</v>
      </c>
      <c r="AM122" s="64">
        <f t="shared" si="22"/>
        <v>0</v>
      </c>
      <c r="AN122" s="64">
        <f t="shared" si="23"/>
        <v>0</v>
      </c>
      <c r="AO122" s="63"/>
      <c r="AP122" s="63"/>
      <c r="AQ122" s="63" t="str">
        <f t="shared" si="24"/>
        <v>no</v>
      </c>
      <c r="AR122" s="20">
        <f t="shared" si="25"/>
        <v>719.22600000000011</v>
      </c>
      <c r="AS122" s="63"/>
      <c r="AT122" s="23">
        <f t="shared" si="31"/>
        <v>0.12</v>
      </c>
      <c r="AU122" s="65">
        <f t="shared" si="27"/>
        <v>81.730227272727291</v>
      </c>
      <c r="AV122" s="65"/>
      <c r="AW122" s="65">
        <f t="shared" si="28"/>
        <v>817.30227272727291</v>
      </c>
      <c r="AX122" s="65"/>
      <c r="AY122" s="63">
        <f>VLOOKUP(L122,'Status Report'!B:CF,81,0)</f>
        <v>0</v>
      </c>
      <c r="AZ122" s="63" t="str">
        <f>VLOOKUP(L122,'Status Report'!B:S,18,0)</f>
        <v xml:space="preserve">Konstantinos Zoupanos </v>
      </c>
      <c r="BB122" s="63">
        <f>VLOOKUP(L122,'Status Report'!B:Z,25,0)</f>
        <v>5</v>
      </c>
      <c r="BC122" s="63">
        <f t="shared" si="29"/>
        <v>50</v>
      </c>
      <c r="BF122">
        <f>VLOOKUP(L122,'Status Report'!B:CE,82,0)</f>
        <v>0</v>
      </c>
      <c r="BG122">
        <f>VLOOKUP(L122,'Status Report'!B:CF,83,0)</f>
        <v>0</v>
      </c>
      <c r="BH122">
        <f>VLOOKUP(L122,'Status Report'!B:CG,84,0)</f>
        <v>0</v>
      </c>
      <c r="BI122" t="s">
        <v>819</v>
      </c>
      <c r="BJ122" t="s">
        <v>795</v>
      </c>
      <c r="BM122" s="67">
        <f t="shared" si="30"/>
        <v>223</v>
      </c>
    </row>
    <row r="123" spans="1:65" x14ac:dyDescent="0.25">
      <c r="A123" s="68" t="str">
        <f>VLOOKUP(L123,'Status Report'!B:CB,79,0)</f>
        <v>Heineken - F1</v>
      </c>
      <c r="C123">
        <v>26020986</v>
      </c>
      <c r="D123">
        <v>3015975</v>
      </c>
      <c r="E123" t="s">
        <v>817</v>
      </c>
      <c r="F123" t="s">
        <v>818</v>
      </c>
      <c r="G123" t="str">
        <f>VLOOKUP(D123,'[2]sold to'!$A:$H,8,0)</f>
        <v>Guatemala</v>
      </c>
      <c r="H123" t="str">
        <f>VLOOKUP(D123,'[2]sold to'!$A:$I,9,0)</f>
        <v>AMERICAS</v>
      </c>
      <c r="K123">
        <v>40</v>
      </c>
      <c r="L123">
        <v>88027353</v>
      </c>
      <c r="M123" t="s">
        <v>554</v>
      </c>
      <c r="N123">
        <v>10</v>
      </c>
      <c r="P123" t="str">
        <f>VLOOKUP(L123,'Status Report'!B:AA,26,0)</f>
        <v>China</v>
      </c>
      <c r="Q123" t="str">
        <f>VLOOKUP(L123,'Status Report'!B:AB,27,0)</f>
        <v>Textiles-Clothing</v>
      </c>
      <c r="R123">
        <f>VLOOKUP(L123,'Status Report'!B:X,23,0)</f>
        <v>42</v>
      </c>
      <c r="S123" t="str">
        <f>VLOOKUP(L123,'Status Report'!B:T,19,0)</f>
        <v>Promocean The Netherlands BV</v>
      </c>
      <c r="T123" s="62">
        <f>VLOOKUP(L123,'Status Report'!B:E,4,0)</f>
        <v>3</v>
      </c>
      <c r="U123" s="19">
        <f>_xlfn.IFS(AI123="Den Bosch",VLOOKUP(L123,'Status Report'!B:AM,35,0),AI123="Yantian",VLOOKUP(L123,'Status Report'!B:AM,36,0),AI123="",IF(H123="Asia Pacific",VLOOKUP(L123,'Status Report'!B:AM,36,0),VLOOKUP(L123,'Status Report'!B:AM,35,0)),AI123="Direct shipment",IF(H123="Asia Pacific",VLOOKUP(L123,'Status Report'!B:AM,36,0),VLOOKUP(L123,'Status Report'!B:AM,35,0)))</f>
        <v>120</v>
      </c>
      <c r="V123" s="20">
        <f t="shared" si="16"/>
        <v>1200</v>
      </c>
      <c r="W123" s="19">
        <f>_xlfn.IFS(AI123="Den Bosch",VLOOKUP(L123,'Status Report'!B:AM,37,0),AI123="Yantian",VLOOKUP(L123,'Status Report'!B:AM,38,0),AI123="",IF(H123="Asia Pacific",VLOOKUP(L123,'Status Report'!B:AM,38,0),VLOOKUP(L123,'Status Report'!B:AM,37,0)),AI123="Direct shipment",IF(H123="Asia Pacific",VLOOKUP(L123,'Status Report'!B:AM,38,0),VLOOKUP(L123,'Status Report'!B:AM,37,0)))</f>
        <v>105.12</v>
      </c>
      <c r="X123" s="20">
        <f t="shared" si="17"/>
        <v>1051.2</v>
      </c>
      <c r="Y123" s="20">
        <f>_xlfn.IFS(AI123="Den Bosch",VLOOKUP(L123,'Status Report'!B:AO,39,0),AI123="Yantian",VLOOKUP(L123,'Status Report'!B:AO,40,0),AI123="",IF(H123="Asia Pacific",VLOOKUP(L123,'Status Report'!B:AO,40,0),VLOOKUP(L123,'Status Report'!B:AO,39,0)),AI123="Direct shipment",IF(H123="Asia Pacific",VLOOKUP(L123,'Status Report'!B:AO,40,0),VLOOKUP(L123,'Status Report'!B:AO,39,0)))</f>
        <v>0</v>
      </c>
      <c r="Z123" s="20">
        <f t="shared" si="18"/>
        <v>0</v>
      </c>
      <c r="AA123" s="20">
        <f t="shared" si="19"/>
        <v>1051.2</v>
      </c>
      <c r="AB123" s="21">
        <f>_xlfn.IFS(AI123="Den Bosch",VLOOKUP(L123,'Status Report'!B:AM,33,0),AI123="Yantian",VLOOKUP(L123,'Status Report'!B:AM,34,0),AI123="",IF(H123="Asia Pacific",VLOOKUP(L123,'Status Report'!B:AM,34,0),VLOOKUP(L123,'Status Report'!B:AM,33,0)),AI123="Direct shipment",IF(H123="Asia Pacific",VLOOKUP(L123,'Status Report'!B:AM,34,0),VLOOKUP(L123,'Status Report'!B:AM,33,0)))</f>
        <v>91.634399999999985</v>
      </c>
      <c r="AC123" s="21">
        <f>VLOOKUP(L123,'Status Report'!B:CE,82,0)</f>
        <v>0</v>
      </c>
      <c r="AD123" s="21">
        <f t="shared" si="20"/>
        <v>91.634399999999985</v>
      </c>
      <c r="AE123" s="63">
        <f>VLOOKUP(L123,'Status Report'!B:W,20,0)</f>
        <v>44</v>
      </c>
      <c r="AF123" s="63">
        <f>VLOOKUP(L123,'Status Report'!B:W,21,0)</f>
        <v>23</v>
      </c>
      <c r="AG123" s="63">
        <f>VLOOKUP(L123,'Status Report'!B:W,22,0)</f>
        <v>18</v>
      </c>
      <c r="AH123" s="22">
        <f t="shared" si="21"/>
        <v>0.18215999999999999</v>
      </c>
      <c r="AI123" t="s">
        <v>990</v>
      </c>
      <c r="AK123" s="63">
        <f>IFERROR(VLOOKUP(G123,ASEAN!A:A,1,0),0)</f>
        <v>0</v>
      </c>
      <c r="AL123" s="63">
        <f>IFERROR(VLOOKUP(D123,'[3]customer specs'!$B$1:$D$65536,3,0),0)</f>
        <v>0</v>
      </c>
      <c r="AM123" s="64">
        <f t="shared" si="22"/>
        <v>148.79999999999995</v>
      </c>
      <c r="AN123" s="64">
        <f t="shared" si="23"/>
        <v>0</v>
      </c>
      <c r="AO123" s="63"/>
      <c r="AP123" s="63"/>
      <c r="AQ123" s="63" t="str">
        <f t="shared" si="24"/>
        <v>no</v>
      </c>
      <c r="AR123" s="20">
        <f t="shared" si="25"/>
        <v>916.34399999999982</v>
      </c>
      <c r="AS123" s="63"/>
      <c r="AT123" s="23">
        <f t="shared" si="31"/>
        <v>0.12</v>
      </c>
      <c r="AU123" s="65">
        <f t="shared" si="27"/>
        <v>104.12999999999998</v>
      </c>
      <c r="AV123" s="65"/>
      <c r="AW123" s="65">
        <f t="shared" si="28"/>
        <v>1041.2999999999997</v>
      </c>
      <c r="AX123" s="65"/>
      <c r="AY123" s="63">
        <f>VLOOKUP(L123,'Status Report'!B:CF,81,0)</f>
        <v>0</v>
      </c>
      <c r="AZ123" s="63" t="str">
        <f>VLOOKUP(L123,'Status Report'!B:S,18,0)</f>
        <v xml:space="preserve">Konstantinos Zoupanos </v>
      </c>
      <c r="BB123" s="63">
        <f>VLOOKUP(L123,'Status Report'!B:Z,25,0)</f>
        <v>24</v>
      </c>
      <c r="BC123" s="63">
        <f t="shared" si="29"/>
        <v>240</v>
      </c>
      <c r="BF123">
        <f>VLOOKUP(L123,'Status Report'!B:CE,82,0)</f>
        <v>0</v>
      </c>
      <c r="BG123">
        <f>VLOOKUP(L123,'Status Report'!B:CF,83,0)</f>
        <v>0</v>
      </c>
      <c r="BH123">
        <f>VLOOKUP(L123,'Status Report'!B:CG,84,0)</f>
        <v>0</v>
      </c>
      <c r="BI123" t="s">
        <v>819</v>
      </c>
      <c r="BJ123" t="s">
        <v>795</v>
      </c>
      <c r="BM123" s="67">
        <f t="shared" si="30"/>
        <v>178</v>
      </c>
    </row>
    <row r="124" spans="1:65" x14ac:dyDescent="0.25">
      <c r="A124" s="68" t="str">
        <f>VLOOKUP(L124,'Status Report'!B:CB,79,0)</f>
        <v>Heineken - F1</v>
      </c>
      <c r="C124">
        <v>26020986</v>
      </c>
      <c r="D124">
        <v>3015975</v>
      </c>
      <c r="E124" t="s">
        <v>817</v>
      </c>
      <c r="F124" t="s">
        <v>818</v>
      </c>
      <c r="G124" t="str">
        <f>VLOOKUP(D124,'[2]sold to'!$A:$H,8,0)</f>
        <v>Guatemala</v>
      </c>
      <c r="H124" t="str">
        <f>VLOOKUP(D124,'[2]sold to'!$A:$I,9,0)</f>
        <v>AMERICAS</v>
      </c>
      <c r="K124">
        <v>50</v>
      </c>
      <c r="L124">
        <v>88027438</v>
      </c>
      <c r="M124" t="s">
        <v>820</v>
      </c>
      <c r="N124">
        <v>5</v>
      </c>
      <c r="P124" t="str">
        <f>VLOOKUP(L124,'Status Report'!B:AA,26,0)</f>
        <v>China</v>
      </c>
      <c r="Q124" t="str">
        <f>VLOOKUP(L124,'Status Report'!B:AB,27,0)</f>
        <v>Premiums</v>
      </c>
      <c r="R124">
        <f>VLOOKUP(L124,'Status Report'!B:X,23,0)</f>
        <v>100</v>
      </c>
      <c r="S124" t="str">
        <f>VLOOKUP(L124,'Status Report'!B:T,19,0)</f>
        <v>Asian Sourcing Link</v>
      </c>
      <c r="T124" s="62">
        <f>VLOOKUP(L124,'Status Report'!B:E,4,0)</f>
        <v>3</v>
      </c>
      <c r="U124" s="19">
        <f>_xlfn.IFS(AI124="Den Bosch",VLOOKUP(L124,'Status Report'!B:AM,35,0),AI124="Yantian",VLOOKUP(L124,'Status Report'!B:AM,36,0),AI124="",IF(H124="Asia Pacific",VLOOKUP(L124,'Status Report'!B:AM,36,0),VLOOKUP(L124,'Status Report'!B:AM,35,0)),AI124="Direct shipment",IF(H124="Asia Pacific",VLOOKUP(L124,'Status Report'!B:AM,36,0),VLOOKUP(L124,'Status Report'!B:AM,35,0)))</f>
        <v>142.4</v>
      </c>
      <c r="V124" s="20">
        <f t="shared" si="16"/>
        <v>712</v>
      </c>
      <c r="W124" s="19">
        <f>_xlfn.IFS(AI124="Den Bosch",VLOOKUP(L124,'Status Report'!B:AM,37,0),AI124="Yantian",VLOOKUP(L124,'Status Report'!B:AM,38,0),AI124="",IF(H124="Asia Pacific",VLOOKUP(L124,'Status Report'!B:AM,38,0),VLOOKUP(L124,'Status Report'!B:AM,37,0)),AI124="Direct shipment",IF(H124="Asia Pacific",VLOOKUP(L124,'Status Report'!B:AM,38,0),VLOOKUP(L124,'Status Report'!B:AM,37,0)))</f>
        <v>142.4</v>
      </c>
      <c r="X124" s="20">
        <f t="shared" si="17"/>
        <v>712</v>
      </c>
      <c r="Y124" s="20">
        <f>_xlfn.IFS(AI124="Den Bosch",VLOOKUP(L124,'Status Report'!B:AO,39,0),AI124="Yantian",VLOOKUP(L124,'Status Report'!B:AO,40,0),AI124="",IF(H124="Asia Pacific",VLOOKUP(L124,'Status Report'!B:AO,40,0),VLOOKUP(L124,'Status Report'!B:AO,39,0)),AI124="Direct shipment",IF(H124="Asia Pacific",VLOOKUP(L124,'Status Report'!B:AO,40,0),VLOOKUP(L124,'Status Report'!B:AO,39,0)))</f>
        <v>0</v>
      </c>
      <c r="Z124" s="20">
        <f t="shared" si="18"/>
        <v>0</v>
      </c>
      <c r="AA124" s="20">
        <f t="shared" si="19"/>
        <v>712</v>
      </c>
      <c r="AB124" s="21">
        <f>_xlfn.IFS(AI124="Den Bosch",VLOOKUP(L124,'Status Report'!B:AM,33,0),AI124="Yantian",VLOOKUP(L124,'Status Report'!B:AM,34,0),AI124="",IF(H124="Asia Pacific",VLOOKUP(L124,'Status Report'!B:AM,34,0),VLOOKUP(L124,'Status Report'!B:AM,33,0)),AI124="Direct shipment",IF(H124="Asia Pacific",VLOOKUP(L124,'Status Report'!B:AM,34,0),VLOOKUP(L124,'Status Report'!B:AM,33,0)))</f>
        <v>122.09400000000001</v>
      </c>
      <c r="AC124" s="21">
        <f>VLOOKUP(L124,'Status Report'!B:CE,82,0)</f>
        <v>0</v>
      </c>
      <c r="AD124" s="21">
        <f t="shared" si="20"/>
        <v>122.09400000000001</v>
      </c>
      <c r="AE124" s="63">
        <f>VLOOKUP(L124,'Status Report'!B:W,20,0)</f>
        <v>103</v>
      </c>
      <c r="AF124" s="63">
        <f>VLOOKUP(L124,'Status Report'!B:W,21,0)</f>
        <v>17.5</v>
      </c>
      <c r="AG124" s="63">
        <f>VLOOKUP(L124,'Status Report'!B:W,22,0)</f>
        <v>20</v>
      </c>
      <c r="AH124" s="22">
        <f t="shared" si="21"/>
        <v>0.18024999999999999</v>
      </c>
      <c r="AI124" t="s">
        <v>990</v>
      </c>
      <c r="AK124" s="63">
        <f>IFERROR(VLOOKUP(G124,ASEAN!A:A,1,0),0)</f>
        <v>0</v>
      </c>
      <c r="AL124" s="63">
        <f>IFERROR(VLOOKUP(D124,'[3]customer specs'!$B$1:$D$65536,3,0),0)</f>
        <v>0</v>
      </c>
      <c r="AM124" s="64">
        <f t="shared" si="22"/>
        <v>0</v>
      </c>
      <c r="AN124" s="64">
        <f t="shared" si="23"/>
        <v>0</v>
      </c>
      <c r="AO124" s="63"/>
      <c r="AP124" s="63"/>
      <c r="AQ124" s="63" t="str">
        <f t="shared" si="24"/>
        <v>no</v>
      </c>
      <c r="AR124" s="20">
        <f t="shared" si="25"/>
        <v>610.47</v>
      </c>
      <c r="AS124" s="63"/>
      <c r="AT124" s="23">
        <f t="shared" si="31"/>
        <v>0.12</v>
      </c>
      <c r="AU124" s="65">
        <f t="shared" si="27"/>
        <v>138.74318181818182</v>
      </c>
      <c r="AV124" s="65"/>
      <c r="AW124" s="65">
        <f t="shared" si="28"/>
        <v>693.71590909090912</v>
      </c>
      <c r="AX124" s="65"/>
      <c r="AY124" s="63">
        <f>VLOOKUP(L124,'Status Report'!B:CF,81,0)</f>
        <v>0</v>
      </c>
      <c r="AZ124" s="63" t="str">
        <f>VLOOKUP(L124,'Status Report'!B:S,18,0)</f>
        <v xml:space="preserve">Ellina Smirnova </v>
      </c>
      <c r="BB124" s="63">
        <f>VLOOKUP(L124,'Status Report'!B:Z,25,0)</f>
        <v>10</v>
      </c>
      <c r="BC124" s="63">
        <f t="shared" si="29"/>
        <v>50</v>
      </c>
      <c r="BF124">
        <f>VLOOKUP(L124,'Status Report'!B:CE,82,0)</f>
        <v>0</v>
      </c>
      <c r="BG124">
        <f>VLOOKUP(L124,'Status Report'!B:CF,83,0)</f>
        <v>0</v>
      </c>
      <c r="BH124">
        <f>VLOOKUP(L124,'Status Report'!B:CG,84,0)</f>
        <v>0</v>
      </c>
      <c r="BI124" t="s">
        <v>819</v>
      </c>
      <c r="BJ124" t="s">
        <v>795</v>
      </c>
      <c r="BM124" s="67">
        <f t="shared" si="30"/>
        <v>74</v>
      </c>
    </row>
    <row r="125" spans="1:65" x14ac:dyDescent="0.25">
      <c r="A125" s="68" t="str">
        <f>VLOOKUP(L125,'Status Report'!B:CB,79,0)</f>
        <v>Heineken - F1</v>
      </c>
      <c r="C125">
        <v>26020986</v>
      </c>
      <c r="D125">
        <v>3015975</v>
      </c>
      <c r="E125" t="s">
        <v>817</v>
      </c>
      <c r="F125" t="s">
        <v>818</v>
      </c>
      <c r="G125" t="str">
        <f>VLOOKUP(D125,'[2]sold to'!$A:$H,8,0)</f>
        <v>Guatemala</v>
      </c>
      <c r="H125" t="str">
        <f>VLOOKUP(D125,'[2]sold to'!$A:$I,9,0)</f>
        <v>AMERICAS</v>
      </c>
      <c r="K125">
        <v>60</v>
      </c>
      <c r="L125">
        <v>88027445</v>
      </c>
      <c r="M125" t="s">
        <v>288</v>
      </c>
      <c r="N125">
        <v>4</v>
      </c>
      <c r="P125" t="str">
        <f>VLOOKUP(L125,'Status Report'!B:AA,26,0)</f>
        <v>China</v>
      </c>
      <c r="Q125" t="str">
        <f>VLOOKUP(L125,'Status Report'!B:AB,27,0)</f>
        <v>Textiles-Clothing</v>
      </c>
      <c r="R125">
        <f>VLOOKUP(L125,'Status Report'!B:X,23,0)</f>
        <v>1000</v>
      </c>
      <c r="S125" t="str">
        <f>VLOOKUP(L125,'Status Report'!B:T,19,0)</f>
        <v>Asian Sourcing Link</v>
      </c>
      <c r="T125" s="62">
        <f>VLOOKUP(L125,'Status Report'!B:E,4,0)</f>
        <v>1</v>
      </c>
      <c r="U125" s="19">
        <f>_xlfn.IFS(AI125="Den Bosch",VLOOKUP(L125,'Status Report'!B:AM,35,0),AI125="Yantian",VLOOKUP(L125,'Status Report'!B:AM,36,0),AI125="",IF(H125="Asia Pacific",VLOOKUP(L125,'Status Report'!B:AM,36,0),VLOOKUP(L125,'Status Report'!B:AM,35,0)),AI125="Direct shipment",IF(H125="Asia Pacific",VLOOKUP(L125,'Status Report'!B:AM,36,0),VLOOKUP(L125,'Status Report'!B:AM,35,0)))</f>
        <v>12.98</v>
      </c>
      <c r="V125" s="20">
        <f t="shared" si="16"/>
        <v>51.92</v>
      </c>
      <c r="W125" s="19">
        <f>_xlfn.IFS(AI125="Den Bosch",VLOOKUP(L125,'Status Report'!B:AM,37,0),AI125="Yantian",VLOOKUP(L125,'Status Report'!B:AM,38,0),AI125="",IF(H125="Asia Pacific",VLOOKUP(L125,'Status Report'!B:AM,38,0),VLOOKUP(L125,'Status Report'!B:AM,37,0)),AI125="Direct shipment",IF(H125="Asia Pacific",VLOOKUP(L125,'Status Report'!B:AM,38,0),VLOOKUP(L125,'Status Report'!B:AM,37,0)))</f>
        <v>12.98</v>
      </c>
      <c r="X125" s="20">
        <f t="shared" si="17"/>
        <v>51.92</v>
      </c>
      <c r="Y125" s="20">
        <f>_xlfn.IFS(AI125="Den Bosch",VLOOKUP(L125,'Status Report'!B:AO,39,0),AI125="Yantian",VLOOKUP(L125,'Status Report'!B:AO,40,0),AI125="",IF(H125="Asia Pacific",VLOOKUP(L125,'Status Report'!B:AO,40,0),VLOOKUP(L125,'Status Report'!B:AO,39,0)),AI125="Direct shipment",IF(H125="Asia Pacific",VLOOKUP(L125,'Status Report'!B:AO,40,0),VLOOKUP(L125,'Status Report'!B:AO,39,0)))</f>
        <v>0</v>
      </c>
      <c r="Z125" s="20">
        <f t="shared" si="18"/>
        <v>0</v>
      </c>
      <c r="AA125" s="20">
        <f t="shared" si="19"/>
        <v>51.92</v>
      </c>
      <c r="AB125" s="21">
        <f>_xlfn.IFS(AI125="Den Bosch",VLOOKUP(L125,'Status Report'!B:AM,33,0),AI125="Yantian",VLOOKUP(L125,'Status Report'!B:AM,34,0),AI125="",IF(H125="Asia Pacific",VLOOKUP(L125,'Status Report'!B:AM,34,0),VLOOKUP(L125,'Status Report'!B:AM,33,0)),AI125="Direct shipment",IF(H125="Asia Pacific",VLOOKUP(L125,'Status Report'!B:AM,34,0),VLOOKUP(L125,'Status Report'!B:AM,33,0)))</f>
        <v>11.3256</v>
      </c>
      <c r="AC125" s="21">
        <f>VLOOKUP(L125,'Status Report'!B:CE,82,0)</f>
        <v>0</v>
      </c>
      <c r="AD125" s="21">
        <f t="shared" si="20"/>
        <v>11.3256</v>
      </c>
      <c r="AE125" s="63">
        <f>VLOOKUP(L125,'Status Report'!B:W,20,0)</f>
        <v>60</v>
      </c>
      <c r="AF125" s="63">
        <f>VLOOKUP(L125,'Status Report'!B:W,21,0)</f>
        <v>40</v>
      </c>
      <c r="AG125" s="63">
        <f>VLOOKUP(L125,'Status Report'!B:W,22,0)</f>
        <v>40</v>
      </c>
      <c r="AH125" s="22">
        <f t="shared" si="21"/>
        <v>0.38400000000000001</v>
      </c>
      <c r="AK125" s="63">
        <f>IFERROR(VLOOKUP(G125,ASEAN!A:A,1,0),0)</f>
        <v>0</v>
      </c>
      <c r="AL125" s="63">
        <f>IFERROR(VLOOKUP(D125,'[3]customer specs'!$B$1:$D$65536,3,0),0)</f>
        <v>0</v>
      </c>
      <c r="AM125" s="64">
        <f t="shared" si="22"/>
        <v>0</v>
      </c>
      <c r="AN125" s="64">
        <f t="shared" si="23"/>
        <v>0</v>
      </c>
      <c r="AO125" s="63"/>
      <c r="AP125" s="63"/>
      <c r="AQ125" s="63" t="str">
        <f t="shared" si="24"/>
        <v>no</v>
      </c>
      <c r="AR125" s="20">
        <f t="shared" si="25"/>
        <v>45.302399999999999</v>
      </c>
      <c r="AS125" s="63"/>
      <c r="AT125" s="23">
        <f t="shared" si="31"/>
        <v>0.12</v>
      </c>
      <c r="AU125" s="65">
        <f t="shared" si="27"/>
        <v>12.87</v>
      </c>
      <c r="AV125" s="65"/>
      <c r="AW125" s="65">
        <f t="shared" si="28"/>
        <v>51.48</v>
      </c>
      <c r="AX125" s="65"/>
      <c r="AY125" s="63">
        <f>VLOOKUP(L125,'Status Report'!B:CF,81,0)</f>
        <v>0</v>
      </c>
      <c r="AZ125" s="63" t="str">
        <f>VLOOKUP(L125,'Status Report'!B:S,18,0)</f>
        <v xml:space="preserve">Ellina Smirnova </v>
      </c>
      <c r="BB125" s="63">
        <f>VLOOKUP(L125,'Status Report'!B:Z,25,0)</f>
        <v>1</v>
      </c>
      <c r="BC125" s="63">
        <f t="shared" si="29"/>
        <v>4</v>
      </c>
      <c r="BF125">
        <f>VLOOKUP(L125,'Status Report'!B:CE,82,0)</f>
        <v>0</v>
      </c>
      <c r="BG125">
        <f>VLOOKUP(L125,'Status Report'!B:CF,83,0)</f>
        <v>0</v>
      </c>
      <c r="BH125">
        <f>VLOOKUP(L125,'Status Report'!B:CG,84,0)</f>
        <v>0</v>
      </c>
      <c r="BI125" t="s">
        <v>819</v>
      </c>
      <c r="BJ125" t="s">
        <v>795</v>
      </c>
      <c r="BM125" s="67">
        <f t="shared" si="30"/>
        <v>32</v>
      </c>
    </row>
    <row r="126" spans="1:65" x14ac:dyDescent="0.25">
      <c r="A126" s="68" t="str">
        <f>VLOOKUP(L126,'Status Report'!B:CB,79,0)</f>
        <v>Heineken - F1</v>
      </c>
      <c r="C126">
        <v>26020986</v>
      </c>
      <c r="D126">
        <v>3015975</v>
      </c>
      <c r="E126" t="s">
        <v>817</v>
      </c>
      <c r="F126" t="s">
        <v>818</v>
      </c>
      <c r="G126" t="str">
        <f>VLOOKUP(D126,'[2]sold to'!$A:$H,8,0)</f>
        <v>Guatemala</v>
      </c>
      <c r="H126" t="str">
        <f>VLOOKUP(D126,'[2]sold to'!$A:$I,9,0)</f>
        <v>AMERICAS</v>
      </c>
      <c r="K126">
        <v>70</v>
      </c>
      <c r="L126">
        <v>88027446</v>
      </c>
      <c r="M126" t="s">
        <v>239</v>
      </c>
      <c r="N126">
        <v>10</v>
      </c>
      <c r="P126" t="str">
        <f>VLOOKUP(L126,'Status Report'!B:AA,26,0)</f>
        <v>China</v>
      </c>
      <c r="Q126" t="str">
        <f>VLOOKUP(L126,'Status Report'!B:AB,27,0)</f>
        <v>Textiles-Clothing</v>
      </c>
      <c r="R126">
        <f>VLOOKUP(L126,'Status Report'!B:X,23,0)</f>
        <v>1000</v>
      </c>
      <c r="S126" t="str">
        <f>VLOOKUP(L126,'Status Report'!B:T,19,0)</f>
        <v>Asian Sourcing Link</v>
      </c>
      <c r="T126" s="62">
        <f>VLOOKUP(L126,'Status Report'!B:E,4,0)</f>
        <v>1</v>
      </c>
      <c r="U126" s="19">
        <f>_xlfn.IFS(AI126="Den Bosch",VLOOKUP(L126,'Status Report'!B:AM,35,0),AI126="Yantian",VLOOKUP(L126,'Status Report'!B:AM,36,0),AI126="",IF(H126="Asia Pacific",VLOOKUP(L126,'Status Report'!B:AM,36,0),VLOOKUP(L126,'Status Report'!B:AM,35,0)),AI126="Direct shipment",IF(H126="Asia Pacific",VLOOKUP(L126,'Status Report'!B:AM,36,0),VLOOKUP(L126,'Status Report'!B:AM,35,0)))</f>
        <v>12.98</v>
      </c>
      <c r="V126" s="20">
        <f t="shared" si="16"/>
        <v>129.80000000000001</v>
      </c>
      <c r="W126" s="19">
        <f>_xlfn.IFS(AI126="Den Bosch",VLOOKUP(L126,'Status Report'!B:AM,37,0),AI126="Yantian",VLOOKUP(L126,'Status Report'!B:AM,38,0),AI126="",IF(H126="Asia Pacific",VLOOKUP(L126,'Status Report'!B:AM,38,0),VLOOKUP(L126,'Status Report'!B:AM,37,0)),AI126="Direct shipment",IF(H126="Asia Pacific",VLOOKUP(L126,'Status Report'!B:AM,38,0),VLOOKUP(L126,'Status Report'!B:AM,37,0)))</f>
        <v>12.98</v>
      </c>
      <c r="X126" s="20">
        <f t="shared" si="17"/>
        <v>129.80000000000001</v>
      </c>
      <c r="Y126" s="20">
        <f>_xlfn.IFS(AI126="Den Bosch",VLOOKUP(L126,'Status Report'!B:AO,39,0),AI126="Yantian",VLOOKUP(L126,'Status Report'!B:AO,40,0),AI126="",IF(H126="Asia Pacific",VLOOKUP(L126,'Status Report'!B:AO,40,0),VLOOKUP(L126,'Status Report'!B:AO,39,0)),AI126="Direct shipment",IF(H126="Asia Pacific",VLOOKUP(L126,'Status Report'!B:AO,40,0),VLOOKUP(L126,'Status Report'!B:AO,39,0)))</f>
        <v>0</v>
      </c>
      <c r="Z126" s="20">
        <f t="shared" si="18"/>
        <v>0</v>
      </c>
      <c r="AA126" s="20">
        <f t="shared" si="19"/>
        <v>129.80000000000001</v>
      </c>
      <c r="AB126" s="21">
        <f>_xlfn.IFS(AI126="Den Bosch",VLOOKUP(L126,'Status Report'!B:AM,33,0),AI126="Yantian",VLOOKUP(L126,'Status Report'!B:AM,34,0),AI126="",IF(H126="Asia Pacific",VLOOKUP(L126,'Status Report'!B:AM,34,0),VLOOKUP(L126,'Status Report'!B:AM,33,0)),AI126="Direct shipment",IF(H126="Asia Pacific",VLOOKUP(L126,'Status Report'!B:AM,34,0),VLOOKUP(L126,'Status Report'!B:AM,33,0)))</f>
        <v>11.3256</v>
      </c>
      <c r="AC126" s="21">
        <f>VLOOKUP(L126,'Status Report'!B:CE,82,0)</f>
        <v>0</v>
      </c>
      <c r="AD126" s="21">
        <f t="shared" si="20"/>
        <v>11.3256</v>
      </c>
      <c r="AE126" s="63">
        <f>VLOOKUP(L126,'Status Report'!B:W,20,0)</f>
        <v>60</v>
      </c>
      <c r="AF126" s="63">
        <f>VLOOKUP(L126,'Status Report'!B:W,21,0)</f>
        <v>40</v>
      </c>
      <c r="AG126" s="63">
        <f>VLOOKUP(L126,'Status Report'!B:W,22,0)</f>
        <v>40</v>
      </c>
      <c r="AH126" s="22">
        <f t="shared" si="21"/>
        <v>0.96</v>
      </c>
      <c r="AK126" s="63">
        <f>IFERROR(VLOOKUP(G126,ASEAN!A:A,1,0),0)</f>
        <v>0</v>
      </c>
      <c r="AL126" s="63">
        <f>IFERROR(VLOOKUP(D126,'[3]customer specs'!$B$1:$D$65536,3,0),0)</f>
        <v>0</v>
      </c>
      <c r="AM126" s="64">
        <f t="shared" si="22"/>
        <v>0</v>
      </c>
      <c r="AN126" s="64">
        <f t="shared" si="23"/>
        <v>0</v>
      </c>
      <c r="AO126" s="63"/>
      <c r="AP126" s="63"/>
      <c r="AQ126" s="63" t="str">
        <f t="shared" si="24"/>
        <v>no</v>
      </c>
      <c r="AR126" s="20">
        <f t="shared" si="25"/>
        <v>113.256</v>
      </c>
      <c r="AS126" s="63"/>
      <c r="AT126" s="23">
        <f t="shared" si="31"/>
        <v>0.12</v>
      </c>
      <c r="AU126" s="65">
        <f t="shared" si="27"/>
        <v>12.87</v>
      </c>
      <c r="AV126" s="65"/>
      <c r="AW126" s="65">
        <f t="shared" si="28"/>
        <v>128.69999999999999</v>
      </c>
      <c r="AX126" s="65"/>
      <c r="AY126" s="63">
        <f>VLOOKUP(L126,'Status Report'!B:CF,81,0)</f>
        <v>0</v>
      </c>
      <c r="AZ126" s="63" t="str">
        <f>VLOOKUP(L126,'Status Report'!B:S,18,0)</f>
        <v xml:space="preserve">Ellina Smirnova </v>
      </c>
      <c r="BB126" s="63">
        <f>VLOOKUP(L126,'Status Report'!B:Z,25,0)</f>
        <v>1</v>
      </c>
      <c r="BC126" s="63">
        <f t="shared" si="29"/>
        <v>10</v>
      </c>
      <c r="BF126">
        <f>VLOOKUP(L126,'Status Report'!B:CE,82,0)</f>
        <v>0</v>
      </c>
      <c r="BG126">
        <f>VLOOKUP(L126,'Status Report'!B:CF,83,0)</f>
        <v>0</v>
      </c>
      <c r="BH126">
        <f>VLOOKUP(L126,'Status Report'!B:CG,84,0)</f>
        <v>0</v>
      </c>
      <c r="BI126" t="s">
        <v>819</v>
      </c>
      <c r="BJ126" t="s">
        <v>795</v>
      </c>
      <c r="BM126" s="67">
        <f t="shared" si="30"/>
        <v>61</v>
      </c>
    </row>
    <row r="127" spans="1:65" x14ac:dyDescent="0.25">
      <c r="A127" s="68" t="str">
        <f>VLOOKUP(L127,'Status Report'!B:CB,79,0)</f>
        <v>Heineken - F1</v>
      </c>
      <c r="C127">
        <v>26020986</v>
      </c>
      <c r="D127">
        <v>3015975</v>
      </c>
      <c r="E127" t="s">
        <v>817</v>
      </c>
      <c r="F127" t="s">
        <v>818</v>
      </c>
      <c r="G127" t="str">
        <f>VLOOKUP(D127,'[2]sold to'!$A:$H,8,0)</f>
        <v>Guatemala</v>
      </c>
      <c r="H127" t="str">
        <f>VLOOKUP(D127,'[2]sold to'!$A:$I,9,0)</f>
        <v>AMERICAS</v>
      </c>
      <c r="K127">
        <v>80</v>
      </c>
      <c r="L127">
        <v>88027447</v>
      </c>
      <c r="M127" t="s">
        <v>228</v>
      </c>
      <c r="N127">
        <v>10</v>
      </c>
      <c r="P127" t="str">
        <f>VLOOKUP(L127,'Status Report'!B:AA,26,0)</f>
        <v>China</v>
      </c>
      <c r="Q127" t="str">
        <f>VLOOKUP(L127,'Status Report'!B:AB,27,0)</f>
        <v>Textiles-Clothing</v>
      </c>
      <c r="R127">
        <f>VLOOKUP(L127,'Status Report'!B:X,23,0)</f>
        <v>1000</v>
      </c>
      <c r="S127" t="str">
        <f>VLOOKUP(L127,'Status Report'!B:T,19,0)</f>
        <v>Asian Sourcing Link</v>
      </c>
      <c r="T127" s="62">
        <f>VLOOKUP(L127,'Status Report'!B:E,4,0)</f>
        <v>1</v>
      </c>
      <c r="U127" s="19">
        <f>_xlfn.IFS(AI127="Den Bosch",VLOOKUP(L127,'Status Report'!B:AM,35,0),AI127="Yantian",VLOOKUP(L127,'Status Report'!B:AM,36,0),AI127="",IF(H127="Asia Pacific",VLOOKUP(L127,'Status Report'!B:AM,36,0),VLOOKUP(L127,'Status Report'!B:AM,35,0)),AI127="Direct shipment",IF(H127="Asia Pacific",VLOOKUP(L127,'Status Report'!B:AM,36,0),VLOOKUP(L127,'Status Report'!B:AM,35,0)))</f>
        <v>12.98</v>
      </c>
      <c r="V127" s="20">
        <f t="shared" si="16"/>
        <v>129.80000000000001</v>
      </c>
      <c r="W127" s="19">
        <f>_xlfn.IFS(AI127="Den Bosch",VLOOKUP(L127,'Status Report'!B:AM,37,0),AI127="Yantian",VLOOKUP(L127,'Status Report'!B:AM,38,0),AI127="",IF(H127="Asia Pacific",VLOOKUP(L127,'Status Report'!B:AM,38,0),VLOOKUP(L127,'Status Report'!B:AM,37,0)),AI127="Direct shipment",IF(H127="Asia Pacific",VLOOKUP(L127,'Status Report'!B:AM,38,0),VLOOKUP(L127,'Status Report'!B:AM,37,0)))</f>
        <v>12.98</v>
      </c>
      <c r="X127" s="20">
        <f t="shared" si="17"/>
        <v>129.80000000000001</v>
      </c>
      <c r="Y127" s="20">
        <f>_xlfn.IFS(AI127="Den Bosch",VLOOKUP(L127,'Status Report'!B:AO,39,0),AI127="Yantian",VLOOKUP(L127,'Status Report'!B:AO,40,0),AI127="",IF(H127="Asia Pacific",VLOOKUP(L127,'Status Report'!B:AO,40,0),VLOOKUP(L127,'Status Report'!B:AO,39,0)),AI127="Direct shipment",IF(H127="Asia Pacific",VLOOKUP(L127,'Status Report'!B:AO,40,0),VLOOKUP(L127,'Status Report'!B:AO,39,0)))</f>
        <v>0</v>
      </c>
      <c r="Z127" s="20">
        <f t="shared" si="18"/>
        <v>0</v>
      </c>
      <c r="AA127" s="20">
        <f t="shared" si="19"/>
        <v>129.80000000000001</v>
      </c>
      <c r="AB127" s="21">
        <f>_xlfn.IFS(AI127="Den Bosch",VLOOKUP(L127,'Status Report'!B:AM,33,0),AI127="Yantian",VLOOKUP(L127,'Status Report'!B:AM,34,0),AI127="",IF(H127="Asia Pacific",VLOOKUP(L127,'Status Report'!B:AM,34,0),VLOOKUP(L127,'Status Report'!B:AM,33,0)),AI127="Direct shipment",IF(H127="Asia Pacific",VLOOKUP(L127,'Status Report'!B:AM,34,0),VLOOKUP(L127,'Status Report'!B:AM,33,0)))</f>
        <v>11.3256</v>
      </c>
      <c r="AC127" s="21">
        <f>VLOOKUP(L127,'Status Report'!B:CE,82,0)</f>
        <v>0</v>
      </c>
      <c r="AD127" s="21">
        <f t="shared" si="20"/>
        <v>11.3256</v>
      </c>
      <c r="AE127" s="63">
        <f>VLOOKUP(L127,'Status Report'!B:W,20,0)</f>
        <v>60</v>
      </c>
      <c r="AF127" s="63">
        <f>VLOOKUP(L127,'Status Report'!B:W,21,0)</f>
        <v>40</v>
      </c>
      <c r="AG127" s="63">
        <f>VLOOKUP(L127,'Status Report'!B:W,22,0)</f>
        <v>40</v>
      </c>
      <c r="AH127" s="22">
        <f t="shared" si="21"/>
        <v>0.96</v>
      </c>
      <c r="AK127" s="63">
        <f>IFERROR(VLOOKUP(G127,ASEAN!A:A,1,0),0)</f>
        <v>0</v>
      </c>
      <c r="AL127" s="63">
        <f>IFERROR(VLOOKUP(D127,'[3]customer specs'!$B$1:$D$65536,3,0),0)</f>
        <v>0</v>
      </c>
      <c r="AM127" s="64">
        <f t="shared" si="22"/>
        <v>0</v>
      </c>
      <c r="AN127" s="64">
        <f t="shared" si="23"/>
        <v>0</v>
      </c>
      <c r="AO127" s="63"/>
      <c r="AP127" s="63"/>
      <c r="AQ127" s="63" t="str">
        <f t="shared" si="24"/>
        <v>no</v>
      </c>
      <c r="AR127" s="20">
        <f t="shared" si="25"/>
        <v>113.256</v>
      </c>
      <c r="AS127" s="63"/>
      <c r="AT127" s="23">
        <f t="shared" si="31"/>
        <v>0.12</v>
      </c>
      <c r="AU127" s="65">
        <f t="shared" si="27"/>
        <v>12.87</v>
      </c>
      <c r="AV127" s="65"/>
      <c r="AW127" s="65">
        <f t="shared" si="28"/>
        <v>128.69999999999999</v>
      </c>
      <c r="AX127" s="65"/>
      <c r="AY127" s="63">
        <f>VLOOKUP(L127,'Status Report'!B:CF,81,0)</f>
        <v>0</v>
      </c>
      <c r="AZ127" s="63" t="str">
        <f>VLOOKUP(L127,'Status Report'!B:S,18,0)</f>
        <v xml:space="preserve">Ellina Smirnova </v>
      </c>
      <c r="BB127" s="63">
        <f>VLOOKUP(L127,'Status Report'!B:Z,25,0)</f>
        <v>1</v>
      </c>
      <c r="BC127" s="63">
        <f t="shared" si="29"/>
        <v>10</v>
      </c>
      <c r="BF127">
        <f>VLOOKUP(L127,'Status Report'!B:CE,82,0)</f>
        <v>0</v>
      </c>
      <c r="BG127">
        <f>VLOOKUP(L127,'Status Report'!B:CF,83,0)</f>
        <v>0</v>
      </c>
      <c r="BH127">
        <f>VLOOKUP(L127,'Status Report'!B:CG,84,0)</f>
        <v>0</v>
      </c>
      <c r="BI127" t="s">
        <v>819</v>
      </c>
      <c r="BJ127" t="s">
        <v>795</v>
      </c>
      <c r="BM127" s="67">
        <f t="shared" si="30"/>
        <v>87</v>
      </c>
    </row>
    <row r="128" spans="1:65" x14ac:dyDescent="0.25">
      <c r="A128" s="68" t="str">
        <f>VLOOKUP(L128,'Status Report'!B:CB,79,0)</f>
        <v>Heineken - F1</v>
      </c>
      <c r="C128">
        <v>26020986</v>
      </c>
      <c r="D128">
        <v>3015975</v>
      </c>
      <c r="E128" t="s">
        <v>817</v>
      </c>
      <c r="F128" t="s">
        <v>818</v>
      </c>
      <c r="G128" t="str">
        <f>VLOOKUP(D128,'[2]sold to'!$A:$H,8,0)</f>
        <v>Guatemala</v>
      </c>
      <c r="H128" t="str">
        <f>VLOOKUP(D128,'[2]sold to'!$A:$I,9,0)</f>
        <v>AMERICAS</v>
      </c>
      <c r="K128">
        <v>90</v>
      </c>
      <c r="L128">
        <v>88027448</v>
      </c>
      <c r="M128" t="s">
        <v>240</v>
      </c>
      <c r="N128">
        <v>10</v>
      </c>
      <c r="P128" t="str">
        <f>VLOOKUP(L128,'Status Report'!B:AA,26,0)</f>
        <v>China</v>
      </c>
      <c r="Q128" t="str">
        <f>VLOOKUP(L128,'Status Report'!B:AB,27,0)</f>
        <v>Textiles-Clothing</v>
      </c>
      <c r="R128">
        <f>VLOOKUP(L128,'Status Report'!B:X,23,0)</f>
        <v>1000</v>
      </c>
      <c r="S128" t="str">
        <f>VLOOKUP(L128,'Status Report'!B:T,19,0)</f>
        <v>Asian Sourcing Link</v>
      </c>
      <c r="T128" s="62">
        <f>VLOOKUP(L128,'Status Report'!B:E,4,0)</f>
        <v>1</v>
      </c>
      <c r="U128" s="19">
        <f>_xlfn.IFS(AI128="Den Bosch",VLOOKUP(L128,'Status Report'!B:AM,35,0),AI128="Yantian",VLOOKUP(L128,'Status Report'!B:AM,36,0),AI128="",IF(H128="Asia Pacific",VLOOKUP(L128,'Status Report'!B:AM,36,0),VLOOKUP(L128,'Status Report'!B:AM,35,0)),AI128="Direct shipment",IF(H128="Asia Pacific",VLOOKUP(L128,'Status Report'!B:AM,36,0),VLOOKUP(L128,'Status Report'!B:AM,35,0)))</f>
        <v>12.98</v>
      </c>
      <c r="V128" s="20">
        <f t="shared" si="16"/>
        <v>129.80000000000001</v>
      </c>
      <c r="W128" s="19">
        <f>_xlfn.IFS(AI128="Den Bosch",VLOOKUP(L128,'Status Report'!B:AM,37,0),AI128="Yantian",VLOOKUP(L128,'Status Report'!B:AM,38,0),AI128="",IF(H128="Asia Pacific",VLOOKUP(L128,'Status Report'!B:AM,38,0),VLOOKUP(L128,'Status Report'!B:AM,37,0)),AI128="Direct shipment",IF(H128="Asia Pacific",VLOOKUP(L128,'Status Report'!B:AM,38,0),VLOOKUP(L128,'Status Report'!B:AM,37,0)))</f>
        <v>12.98</v>
      </c>
      <c r="X128" s="20">
        <f t="shared" si="17"/>
        <v>129.80000000000001</v>
      </c>
      <c r="Y128" s="20">
        <f>_xlfn.IFS(AI128="Den Bosch",VLOOKUP(L128,'Status Report'!B:AO,39,0),AI128="Yantian",VLOOKUP(L128,'Status Report'!B:AO,40,0),AI128="",IF(H128="Asia Pacific",VLOOKUP(L128,'Status Report'!B:AO,40,0),VLOOKUP(L128,'Status Report'!B:AO,39,0)),AI128="Direct shipment",IF(H128="Asia Pacific",VLOOKUP(L128,'Status Report'!B:AO,40,0),VLOOKUP(L128,'Status Report'!B:AO,39,0)))</f>
        <v>0</v>
      </c>
      <c r="Z128" s="20">
        <f t="shared" si="18"/>
        <v>0</v>
      </c>
      <c r="AA128" s="20">
        <f t="shared" si="19"/>
        <v>129.80000000000001</v>
      </c>
      <c r="AB128" s="21">
        <f>_xlfn.IFS(AI128="Den Bosch",VLOOKUP(L128,'Status Report'!B:AM,33,0),AI128="Yantian",VLOOKUP(L128,'Status Report'!B:AM,34,0),AI128="",IF(H128="Asia Pacific",VLOOKUP(L128,'Status Report'!B:AM,34,0),VLOOKUP(L128,'Status Report'!B:AM,33,0)),AI128="Direct shipment",IF(H128="Asia Pacific",VLOOKUP(L128,'Status Report'!B:AM,34,0),VLOOKUP(L128,'Status Report'!B:AM,33,0)))</f>
        <v>11.3256</v>
      </c>
      <c r="AC128" s="21">
        <f>VLOOKUP(L128,'Status Report'!B:CE,82,0)</f>
        <v>0</v>
      </c>
      <c r="AD128" s="21">
        <f t="shared" si="20"/>
        <v>11.3256</v>
      </c>
      <c r="AE128" s="63">
        <f>VLOOKUP(L128,'Status Report'!B:W,20,0)</f>
        <v>60</v>
      </c>
      <c r="AF128" s="63">
        <f>VLOOKUP(L128,'Status Report'!B:W,21,0)</f>
        <v>40</v>
      </c>
      <c r="AG128" s="63">
        <f>VLOOKUP(L128,'Status Report'!B:W,22,0)</f>
        <v>40</v>
      </c>
      <c r="AH128" s="22">
        <f t="shared" si="21"/>
        <v>0.96</v>
      </c>
      <c r="AK128" s="63">
        <f>IFERROR(VLOOKUP(G128,ASEAN!A:A,1,0),0)</f>
        <v>0</v>
      </c>
      <c r="AL128" s="63">
        <f>IFERROR(VLOOKUP(D128,'[3]customer specs'!$B$1:$D$65536,3,0),0)</f>
        <v>0</v>
      </c>
      <c r="AM128" s="64">
        <f t="shared" si="22"/>
        <v>0</v>
      </c>
      <c r="AN128" s="64">
        <f t="shared" si="23"/>
        <v>0</v>
      </c>
      <c r="AO128" s="63"/>
      <c r="AP128" s="63"/>
      <c r="AQ128" s="63" t="str">
        <f t="shared" si="24"/>
        <v>no</v>
      </c>
      <c r="AR128" s="20">
        <f t="shared" si="25"/>
        <v>113.256</v>
      </c>
      <c r="AS128" s="63"/>
      <c r="AT128" s="23">
        <f t="shared" si="31"/>
        <v>0.12</v>
      </c>
      <c r="AU128" s="65">
        <f t="shared" si="27"/>
        <v>12.87</v>
      </c>
      <c r="AV128" s="65"/>
      <c r="AW128" s="65">
        <f t="shared" si="28"/>
        <v>128.69999999999999</v>
      </c>
      <c r="AX128" s="65"/>
      <c r="AY128" s="63">
        <f>VLOOKUP(L128,'Status Report'!B:CF,81,0)</f>
        <v>0</v>
      </c>
      <c r="AZ128" s="63" t="str">
        <f>VLOOKUP(L128,'Status Report'!B:S,18,0)</f>
        <v xml:space="preserve">Ellina Smirnova </v>
      </c>
      <c r="BB128" s="63">
        <f>VLOOKUP(L128,'Status Report'!B:Z,25,0)</f>
        <v>1</v>
      </c>
      <c r="BC128" s="63">
        <f t="shared" si="29"/>
        <v>10</v>
      </c>
      <c r="BF128">
        <f>VLOOKUP(L128,'Status Report'!B:CE,82,0)</f>
        <v>0</v>
      </c>
      <c r="BG128">
        <f>VLOOKUP(L128,'Status Report'!B:CF,83,0)</f>
        <v>0</v>
      </c>
      <c r="BH128">
        <f>VLOOKUP(L128,'Status Report'!B:CG,84,0)</f>
        <v>0</v>
      </c>
      <c r="BI128" t="s">
        <v>819</v>
      </c>
      <c r="BJ128" t="s">
        <v>795</v>
      </c>
      <c r="BM128" s="67">
        <f t="shared" si="30"/>
        <v>61</v>
      </c>
    </row>
    <row r="129" spans="1:65" x14ac:dyDescent="0.25">
      <c r="A129" s="68" t="str">
        <f>VLOOKUP(L129,'Status Report'!B:CB,79,0)</f>
        <v>Heineken - F1</v>
      </c>
      <c r="C129">
        <v>26020986</v>
      </c>
      <c r="D129">
        <v>3015975</v>
      </c>
      <c r="E129" t="s">
        <v>817</v>
      </c>
      <c r="F129" t="s">
        <v>818</v>
      </c>
      <c r="G129" t="str">
        <f>VLOOKUP(D129,'[2]sold to'!$A:$H,8,0)</f>
        <v>Guatemala</v>
      </c>
      <c r="H129" t="str">
        <f>VLOOKUP(D129,'[2]sold to'!$A:$I,9,0)</f>
        <v>AMERICAS</v>
      </c>
      <c r="K129">
        <v>100</v>
      </c>
      <c r="L129">
        <v>88027431</v>
      </c>
      <c r="M129" t="s">
        <v>618</v>
      </c>
      <c r="N129">
        <v>5</v>
      </c>
      <c r="P129" t="str">
        <f>VLOOKUP(L129,'Status Report'!B:AA,26,0)</f>
        <v>China</v>
      </c>
      <c r="Q129" t="str">
        <f>VLOOKUP(L129,'Status Report'!B:AB,27,0)</f>
        <v>Textiles-Clothing</v>
      </c>
      <c r="R129">
        <f>VLOOKUP(L129,'Status Report'!B:X,23,0)</f>
        <v>1000</v>
      </c>
      <c r="S129" t="str">
        <f>VLOOKUP(L129,'Status Report'!B:T,19,0)</f>
        <v>Asian Sourcing Link</v>
      </c>
      <c r="T129" s="62">
        <f>VLOOKUP(L129,'Status Report'!B:E,4,0)</f>
        <v>3</v>
      </c>
      <c r="U129" s="19">
        <f>_xlfn.IFS(AI129="Den Bosch",VLOOKUP(L129,'Status Report'!B:AM,35,0),AI129="Yantian",VLOOKUP(L129,'Status Report'!B:AM,36,0),AI129="",IF(H129="Asia Pacific",VLOOKUP(L129,'Status Report'!B:AM,36,0),VLOOKUP(L129,'Status Report'!B:AM,35,0)),AI129="Direct shipment",IF(H129="Asia Pacific",VLOOKUP(L129,'Status Report'!B:AM,36,0),VLOOKUP(L129,'Status Report'!B:AM,35,0)))</f>
        <v>32.06</v>
      </c>
      <c r="V129" s="20">
        <f t="shared" si="16"/>
        <v>160.30000000000001</v>
      </c>
      <c r="W129" s="19">
        <f>_xlfn.IFS(AI129="Den Bosch",VLOOKUP(L129,'Status Report'!B:AM,37,0),AI129="Yantian",VLOOKUP(L129,'Status Report'!B:AM,38,0),AI129="",IF(H129="Asia Pacific",VLOOKUP(L129,'Status Report'!B:AM,38,0),VLOOKUP(L129,'Status Report'!B:AM,37,0)),AI129="Direct shipment",IF(H129="Asia Pacific",VLOOKUP(L129,'Status Report'!B:AM,38,0),VLOOKUP(L129,'Status Report'!B:AM,37,0)))</f>
        <v>32.06</v>
      </c>
      <c r="X129" s="20">
        <f t="shared" si="17"/>
        <v>160.30000000000001</v>
      </c>
      <c r="Y129" s="20">
        <f>_xlfn.IFS(AI129="Den Bosch",VLOOKUP(L129,'Status Report'!B:AO,39,0),AI129="Yantian",VLOOKUP(L129,'Status Report'!B:AO,40,0),AI129="",IF(H129="Asia Pacific",VLOOKUP(L129,'Status Report'!B:AO,40,0),VLOOKUP(L129,'Status Report'!B:AO,39,0)),AI129="Direct shipment",IF(H129="Asia Pacific",VLOOKUP(L129,'Status Report'!B:AO,40,0),VLOOKUP(L129,'Status Report'!B:AO,39,0)))</f>
        <v>0</v>
      </c>
      <c r="Z129" s="20">
        <f t="shared" si="18"/>
        <v>0</v>
      </c>
      <c r="AA129" s="20">
        <f t="shared" si="19"/>
        <v>160.30000000000001</v>
      </c>
      <c r="AB129" s="21">
        <f>_xlfn.IFS(AI129="Den Bosch",VLOOKUP(L129,'Status Report'!B:AM,33,0),AI129="Yantian",VLOOKUP(L129,'Status Report'!B:AM,34,0),AI129="",IF(H129="Asia Pacific",VLOOKUP(L129,'Status Report'!B:AM,34,0),VLOOKUP(L129,'Status Report'!B:AM,33,0)),AI129="Direct shipment",IF(H129="Asia Pacific",VLOOKUP(L129,'Status Report'!B:AM,34,0),VLOOKUP(L129,'Status Report'!B:AM,33,0)))</f>
        <v>27.974699999999999</v>
      </c>
      <c r="AC129" s="21">
        <f>VLOOKUP(L129,'Status Report'!B:CE,82,0)</f>
        <v>0</v>
      </c>
      <c r="AD129" s="21">
        <f t="shared" si="20"/>
        <v>27.974699999999999</v>
      </c>
      <c r="AE129" s="63">
        <f>VLOOKUP(L129,'Status Report'!B:W,20,0)</f>
        <v>47</v>
      </c>
      <c r="AF129" s="63">
        <f>VLOOKUP(L129,'Status Report'!B:W,21,0)</f>
        <v>38</v>
      </c>
      <c r="AG129" s="63">
        <f>VLOOKUP(L129,'Status Report'!B:W,22,0)</f>
        <v>2</v>
      </c>
      <c r="AH129" s="22">
        <f t="shared" si="21"/>
        <v>1.7860000000000001E-2</v>
      </c>
      <c r="AI129" t="s">
        <v>990</v>
      </c>
      <c r="AK129" s="63">
        <f>IFERROR(VLOOKUP(G129,ASEAN!A:A,1,0),0)</f>
        <v>0</v>
      </c>
      <c r="AL129" s="63">
        <f>IFERROR(VLOOKUP(D129,'[3]customer specs'!$B$1:$D$65536,3,0),0)</f>
        <v>0</v>
      </c>
      <c r="AM129" s="64">
        <f t="shared" si="22"/>
        <v>0</v>
      </c>
      <c r="AN129" s="64">
        <f t="shared" si="23"/>
        <v>0</v>
      </c>
      <c r="AO129" s="63"/>
      <c r="AP129" s="63"/>
      <c r="AQ129" s="63" t="str">
        <f t="shared" si="24"/>
        <v>no</v>
      </c>
      <c r="AR129" s="20">
        <f t="shared" si="25"/>
        <v>139.87349999999998</v>
      </c>
      <c r="AS129" s="63"/>
      <c r="AT129" s="23">
        <f t="shared" si="31"/>
        <v>0.12</v>
      </c>
      <c r="AU129" s="65">
        <f t="shared" si="27"/>
        <v>31.789431818181818</v>
      </c>
      <c r="AV129" s="65"/>
      <c r="AW129" s="65">
        <f t="shared" si="28"/>
        <v>158.94715909090908</v>
      </c>
      <c r="AX129" s="65"/>
      <c r="AY129" s="63">
        <f>VLOOKUP(L129,'Status Report'!B:CF,81,0)</f>
        <v>0</v>
      </c>
      <c r="AZ129" s="63" t="str">
        <f>VLOOKUP(L129,'Status Report'!B:S,18,0)</f>
        <v xml:space="preserve">Ellina Smirnova </v>
      </c>
      <c r="BB129" s="63">
        <f>VLOOKUP(L129,'Status Report'!B:Z,25,0)</f>
        <v>1</v>
      </c>
      <c r="BC129" s="63">
        <f t="shared" si="29"/>
        <v>5</v>
      </c>
      <c r="BF129">
        <f>VLOOKUP(L129,'Status Report'!B:CE,82,0)</f>
        <v>0</v>
      </c>
      <c r="BG129">
        <f>VLOOKUP(L129,'Status Report'!B:CF,83,0)</f>
        <v>0</v>
      </c>
      <c r="BH129">
        <f>VLOOKUP(L129,'Status Report'!B:CG,84,0)</f>
        <v>0</v>
      </c>
      <c r="BI129" t="s">
        <v>819</v>
      </c>
      <c r="BJ129" t="s">
        <v>795</v>
      </c>
      <c r="BM129" s="67">
        <f t="shared" si="30"/>
        <v>121</v>
      </c>
    </row>
    <row r="130" spans="1:65" x14ac:dyDescent="0.25">
      <c r="A130" s="68" t="str">
        <f>VLOOKUP(L130,'Status Report'!B:CB,79,0)</f>
        <v>Heineken - F1</v>
      </c>
      <c r="C130">
        <v>26020986</v>
      </c>
      <c r="D130">
        <v>3015975</v>
      </c>
      <c r="E130" t="s">
        <v>817</v>
      </c>
      <c r="F130" t="s">
        <v>818</v>
      </c>
      <c r="G130" t="str">
        <f>VLOOKUP(D130,'[2]sold to'!$A:$H,8,0)</f>
        <v>Guatemala</v>
      </c>
      <c r="H130" t="str">
        <f>VLOOKUP(D130,'[2]sold to'!$A:$I,9,0)</f>
        <v>AMERICAS</v>
      </c>
      <c r="K130">
        <v>110</v>
      </c>
      <c r="L130">
        <v>88027432</v>
      </c>
      <c r="M130" t="s">
        <v>619</v>
      </c>
      <c r="N130">
        <v>10</v>
      </c>
      <c r="P130" t="str">
        <f>VLOOKUP(L130,'Status Report'!B:AA,26,0)</f>
        <v>China</v>
      </c>
      <c r="Q130" t="str">
        <f>VLOOKUP(L130,'Status Report'!B:AB,27,0)</f>
        <v>Textiles-Clothing</v>
      </c>
      <c r="R130">
        <f>VLOOKUP(L130,'Status Report'!B:X,23,0)</f>
        <v>1000</v>
      </c>
      <c r="S130" t="str">
        <f>VLOOKUP(L130,'Status Report'!B:T,19,0)</f>
        <v>Asian Sourcing Link</v>
      </c>
      <c r="T130" s="62">
        <f>VLOOKUP(L130,'Status Report'!B:E,4,0)</f>
        <v>3</v>
      </c>
      <c r="U130" s="19">
        <f>_xlfn.IFS(AI130="Den Bosch",VLOOKUP(L130,'Status Report'!B:AM,35,0),AI130="Yantian",VLOOKUP(L130,'Status Report'!B:AM,36,0),AI130="",IF(H130="Asia Pacific",VLOOKUP(L130,'Status Report'!B:AM,36,0),VLOOKUP(L130,'Status Report'!B:AM,35,0)),AI130="Direct shipment",IF(H130="Asia Pacific",VLOOKUP(L130,'Status Report'!B:AM,36,0),VLOOKUP(L130,'Status Report'!B:AM,35,0)))</f>
        <v>32.06</v>
      </c>
      <c r="V130" s="20">
        <f t="shared" ref="V130:V193" si="32">U130*N130</f>
        <v>320.60000000000002</v>
      </c>
      <c r="W130" s="19">
        <f>_xlfn.IFS(AI130="Den Bosch",VLOOKUP(L130,'Status Report'!B:AM,37,0),AI130="Yantian",VLOOKUP(L130,'Status Report'!B:AM,38,0),AI130="",IF(H130="Asia Pacific",VLOOKUP(L130,'Status Report'!B:AM,38,0),VLOOKUP(L130,'Status Report'!B:AM,37,0)),AI130="Direct shipment",IF(H130="Asia Pacific",VLOOKUP(L130,'Status Report'!B:AM,38,0),VLOOKUP(L130,'Status Report'!B:AM,37,0)))</f>
        <v>32.06</v>
      </c>
      <c r="X130" s="20">
        <f t="shared" ref="X130:X193" si="33">N130*W130</f>
        <v>320.60000000000002</v>
      </c>
      <c r="Y130" s="20">
        <f>_xlfn.IFS(AI130="Den Bosch",VLOOKUP(L130,'Status Report'!B:AO,39,0),AI130="Yantian",VLOOKUP(L130,'Status Report'!B:AO,40,0),AI130="",IF(H130="Asia Pacific",VLOOKUP(L130,'Status Report'!B:AO,40,0),VLOOKUP(L130,'Status Report'!B:AO,39,0)),AI130="Direct shipment",IF(H130="Asia Pacific",VLOOKUP(L130,'Status Report'!B:AO,40,0),VLOOKUP(L130,'Status Report'!B:AO,39,0)))</f>
        <v>0</v>
      </c>
      <c r="Z130" s="20">
        <f t="shared" ref="Z130:Z193" si="34">Y130*N130</f>
        <v>0</v>
      </c>
      <c r="AA130" s="20">
        <f t="shared" ref="AA130:AA193" si="35">IF(Z130=0,X130,Z130)</f>
        <v>320.60000000000002</v>
      </c>
      <c r="AB130" s="21">
        <f>_xlfn.IFS(AI130="Den Bosch",VLOOKUP(L130,'Status Report'!B:AM,33,0),AI130="Yantian",VLOOKUP(L130,'Status Report'!B:AM,34,0),AI130="",IF(H130="Asia Pacific",VLOOKUP(L130,'Status Report'!B:AM,34,0),VLOOKUP(L130,'Status Report'!B:AM,33,0)),AI130="Direct shipment",IF(H130="Asia Pacific",VLOOKUP(L130,'Status Report'!B:AM,34,0),VLOOKUP(L130,'Status Report'!B:AM,33,0)))</f>
        <v>27.974699999999999</v>
      </c>
      <c r="AC130" s="21">
        <f>VLOOKUP(L130,'Status Report'!B:CE,82,0)</f>
        <v>0</v>
      </c>
      <c r="AD130" s="21">
        <f t="shared" ref="AD130:AD193" si="36">IF(AC130=0,AB130,AC130)</f>
        <v>27.974699999999999</v>
      </c>
      <c r="AE130" s="63">
        <f>VLOOKUP(L130,'Status Report'!B:W,20,0)</f>
        <v>47</v>
      </c>
      <c r="AF130" s="63">
        <f>VLOOKUP(L130,'Status Report'!B:W,21,0)</f>
        <v>38</v>
      </c>
      <c r="AG130" s="63">
        <f>VLOOKUP(L130,'Status Report'!B:W,22,0)</f>
        <v>2</v>
      </c>
      <c r="AH130" s="22">
        <f t="shared" ref="AH130:AH193" si="37">((AE130*AF130*AG130)*N130)/1000000</f>
        <v>3.5720000000000002E-2</v>
      </c>
      <c r="AI130" t="s">
        <v>990</v>
      </c>
      <c r="AK130" s="63">
        <f>IFERROR(VLOOKUP(G130,ASEAN!A:A,1,0),0)</f>
        <v>0</v>
      </c>
      <c r="AL130" s="63">
        <f>IFERROR(VLOOKUP(D130,'[3]customer specs'!$B$1:$D$65536,3,0),0)</f>
        <v>0</v>
      </c>
      <c r="AM130" s="64">
        <f t="shared" ref="AM130:AM193" si="38">V130-X130</f>
        <v>0</v>
      </c>
      <c r="AN130" s="64">
        <f t="shared" ref="AN130:AN193" si="39">IF(Z130=0,,X130-Z130)</f>
        <v>0</v>
      </c>
      <c r="AO130" s="63"/>
      <c r="AP130" s="63"/>
      <c r="AQ130" s="63" t="str">
        <f t="shared" ref="AQ130:AQ193" si="40">IF(N130&gt;=R130,"yes","no")</f>
        <v>no</v>
      </c>
      <c r="AR130" s="20">
        <f t="shared" ref="AR130:AR193" si="41">AD130*N130</f>
        <v>279.74699999999996</v>
      </c>
      <c r="AS130" s="63"/>
      <c r="AT130" s="23">
        <f t="shared" ref="AT130:AT137" si="42">IF(AS130=0.045,0.045,IF(AS130=0.035,0.035,0.12))</f>
        <v>0.12</v>
      </c>
      <c r="AU130" s="65">
        <f t="shared" ref="AU130:AU193" si="43">AD130/(1-AT130)</f>
        <v>31.789431818181818</v>
      </c>
      <c r="AV130" s="65"/>
      <c r="AW130" s="65">
        <f t="shared" ref="AW130:AW193" si="44">(AU130*N130)+(AV130*N130)</f>
        <v>317.89431818181816</v>
      </c>
      <c r="AX130" s="65"/>
      <c r="AY130" s="63">
        <f>VLOOKUP(L130,'Status Report'!B:CF,81,0)</f>
        <v>0</v>
      </c>
      <c r="AZ130" s="63" t="str">
        <f>VLOOKUP(L130,'Status Report'!B:S,18,0)</f>
        <v xml:space="preserve">Ellina Smirnova </v>
      </c>
      <c r="BB130" s="63">
        <f>VLOOKUP(L130,'Status Report'!B:Z,25,0)</f>
        <v>1</v>
      </c>
      <c r="BC130" s="63">
        <f t="shared" ref="BC130:BC193" si="45">N130*BB130</f>
        <v>10</v>
      </c>
      <c r="BF130">
        <f>VLOOKUP(L130,'Status Report'!B:CE,82,0)</f>
        <v>0</v>
      </c>
      <c r="BG130">
        <f>VLOOKUP(L130,'Status Report'!B:CF,83,0)</f>
        <v>0</v>
      </c>
      <c r="BH130">
        <f>VLOOKUP(L130,'Status Report'!B:CG,84,0)</f>
        <v>0</v>
      </c>
      <c r="BI130" t="s">
        <v>819</v>
      </c>
      <c r="BJ130" t="s">
        <v>795</v>
      </c>
      <c r="BM130" s="67">
        <f t="shared" ref="BM130:BM193" si="46">SUMIF($L:$L,$L130,N:N)</f>
        <v>278</v>
      </c>
    </row>
    <row r="131" spans="1:65" x14ac:dyDescent="0.25">
      <c r="A131" s="68" t="str">
        <f>VLOOKUP(L131,'Status Report'!B:CB,79,0)</f>
        <v>Heineken - F1</v>
      </c>
      <c r="C131">
        <v>26020986</v>
      </c>
      <c r="D131">
        <v>3015975</v>
      </c>
      <c r="E131" t="s">
        <v>817</v>
      </c>
      <c r="F131" t="s">
        <v>818</v>
      </c>
      <c r="G131" t="str">
        <f>VLOOKUP(D131,'[2]sold to'!$A:$H,8,0)</f>
        <v>Guatemala</v>
      </c>
      <c r="H131" t="str">
        <f>VLOOKUP(D131,'[2]sold to'!$A:$I,9,0)</f>
        <v>AMERICAS</v>
      </c>
      <c r="K131">
        <v>120</v>
      </c>
      <c r="L131">
        <v>88027433</v>
      </c>
      <c r="M131" t="s">
        <v>620</v>
      </c>
      <c r="N131">
        <v>10</v>
      </c>
      <c r="P131" t="str">
        <f>VLOOKUP(L131,'Status Report'!B:AA,26,0)</f>
        <v>China</v>
      </c>
      <c r="Q131" t="str">
        <f>VLOOKUP(L131,'Status Report'!B:AB,27,0)</f>
        <v>Textiles-Clothing</v>
      </c>
      <c r="R131">
        <f>VLOOKUP(L131,'Status Report'!B:X,23,0)</f>
        <v>1000</v>
      </c>
      <c r="S131" t="str">
        <f>VLOOKUP(L131,'Status Report'!B:T,19,0)</f>
        <v>Asian Sourcing Link</v>
      </c>
      <c r="T131" s="62">
        <f>VLOOKUP(L131,'Status Report'!B:E,4,0)</f>
        <v>3</v>
      </c>
      <c r="U131" s="19">
        <f>_xlfn.IFS(AI131="Den Bosch",VLOOKUP(L131,'Status Report'!B:AM,35,0),AI131="Yantian",VLOOKUP(L131,'Status Report'!B:AM,36,0),AI131="",IF(H131="Asia Pacific",VLOOKUP(L131,'Status Report'!B:AM,36,0),VLOOKUP(L131,'Status Report'!B:AM,35,0)),AI131="Direct shipment",IF(H131="Asia Pacific",VLOOKUP(L131,'Status Report'!B:AM,36,0),VLOOKUP(L131,'Status Report'!B:AM,35,0)))</f>
        <v>32.06</v>
      </c>
      <c r="V131" s="20">
        <f t="shared" si="32"/>
        <v>320.60000000000002</v>
      </c>
      <c r="W131" s="19">
        <f>_xlfn.IFS(AI131="Den Bosch",VLOOKUP(L131,'Status Report'!B:AM,37,0),AI131="Yantian",VLOOKUP(L131,'Status Report'!B:AM,38,0),AI131="",IF(H131="Asia Pacific",VLOOKUP(L131,'Status Report'!B:AM,38,0),VLOOKUP(L131,'Status Report'!B:AM,37,0)),AI131="Direct shipment",IF(H131="Asia Pacific",VLOOKUP(L131,'Status Report'!B:AM,38,0),VLOOKUP(L131,'Status Report'!B:AM,37,0)))</f>
        <v>32.06</v>
      </c>
      <c r="X131" s="20">
        <f t="shared" si="33"/>
        <v>320.60000000000002</v>
      </c>
      <c r="Y131" s="20">
        <f>_xlfn.IFS(AI131="Den Bosch",VLOOKUP(L131,'Status Report'!B:AO,39,0),AI131="Yantian",VLOOKUP(L131,'Status Report'!B:AO,40,0),AI131="",IF(H131="Asia Pacific",VLOOKUP(L131,'Status Report'!B:AO,40,0),VLOOKUP(L131,'Status Report'!B:AO,39,0)),AI131="Direct shipment",IF(H131="Asia Pacific",VLOOKUP(L131,'Status Report'!B:AO,40,0),VLOOKUP(L131,'Status Report'!B:AO,39,0)))</f>
        <v>0</v>
      </c>
      <c r="Z131" s="20">
        <f t="shared" si="34"/>
        <v>0</v>
      </c>
      <c r="AA131" s="20">
        <f t="shared" si="35"/>
        <v>320.60000000000002</v>
      </c>
      <c r="AB131" s="21">
        <f>_xlfn.IFS(AI131="Den Bosch",VLOOKUP(L131,'Status Report'!B:AM,33,0),AI131="Yantian",VLOOKUP(L131,'Status Report'!B:AM,34,0),AI131="",IF(H131="Asia Pacific",VLOOKUP(L131,'Status Report'!B:AM,34,0),VLOOKUP(L131,'Status Report'!B:AM,33,0)),AI131="Direct shipment",IF(H131="Asia Pacific",VLOOKUP(L131,'Status Report'!B:AM,34,0),VLOOKUP(L131,'Status Report'!B:AM,33,0)))</f>
        <v>27.974699999999999</v>
      </c>
      <c r="AC131" s="21">
        <f>VLOOKUP(L131,'Status Report'!B:CE,82,0)</f>
        <v>0</v>
      </c>
      <c r="AD131" s="21">
        <f t="shared" si="36"/>
        <v>27.974699999999999</v>
      </c>
      <c r="AE131" s="63">
        <f>VLOOKUP(L131,'Status Report'!B:W,20,0)</f>
        <v>47</v>
      </c>
      <c r="AF131" s="63">
        <f>VLOOKUP(L131,'Status Report'!B:W,21,0)</f>
        <v>38</v>
      </c>
      <c r="AG131" s="63">
        <f>VLOOKUP(L131,'Status Report'!B:W,22,0)</f>
        <v>2</v>
      </c>
      <c r="AH131" s="22">
        <f t="shared" si="37"/>
        <v>3.5720000000000002E-2</v>
      </c>
      <c r="AI131" t="s">
        <v>990</v>
      </c>
      <c r="AK131" s="63">
        <f>IFERROR(VLOOKUP(G131,ASEAN!A:A,1,0),0)</f>
        <v>0</v>
      </c>
      <c r="AL131" s="63">
        <f>IFERROR(VLOOKUP(D131,'[3]customer specs'!$B$1:$D$65536,3,0),0)</f>
        <v>0</v>
      </c>
      <c r="AM131" s="64">
        <f t="shared" si="38"/>
        <v>0</v>
      </c>
      <c r="AN131" s="64">
        <f t="shared" si="39"/>
        <v>0</v>
      </c>
      <c r="AO131" s="63"/>
      <c r="AP131" s="63"/>
      <c r="AQ131" s="63" t="str">
        <f t="shared" si="40"/>
        <v>no</v>
      </c>
      <c r="AR131" s="20">
        <f t="shared" si="41"/>
        <v>279.74699999999996</v>
      </c>
      <c r="AS131" s="63"/>
      <c r="AT131" s="23">
        <f t="shared" si="42"/>
        <v>0.12</v>
      </c>
      <c r="AU131" s="65">
        <f t="shared" si="43"/>
        <v>31.789431818181818</v>
      </c>
      <c r="AV131" s="65"/>
      <c r="AW131" s="65">
        <f t="shared" si="44"/>
        <v>317.89431818181816</v>
      </c>
      <c r="AX131" s="65"/>
      <c r="AY131" s="63">
        <f>VLOOKUP(L131,'Status Report'!B:CF,81,0)</f>
        <v>0</v>
      </c>
      <c r="AZ131" s="63" t="str">
        <f>VLOOKUP(L131,'Status Report'!B:S,18,0)</f>
        <v xml:space="preserve">Ellina Smirnova </v>
      </c>
      <c r="BB131" s="63">
        <f>VLOOKUP(L131,'Status Report'!B:Z,25,0)</f>
        <v>1</v>
      </c>
      <c r="BC131" s="63">
        <f t="shared" si="45"/>
        <v>10</v>
      </c>
      <c r="BF131">
        <f>VLOOKUP(L131,'Status Report'!B:CE,82,0)</f>
        <v>0</v>
      </c>
      <c r="BG131">
        <f>VLOOKUP(L131,'Status Report'!B:CF,83,0)</f>
        <v>0</v>
      </c>
      <c r="BH131">
        <f>VLOOKUP(L131,'Status Report'!B:CG,84,0)</f>
        <v>0</v>
      </c>
      <c r="BI131" t="s">
        <v>819</v>
      </c>
      <c r="BJ131" t="s">
        <v>795</v>
      </c>
      <c r="BM131" s="67">
        <f t="shared" si="46"/>
        <v>437</v>
      </c>
    </row>
    <row r="132" spans="1:65" x14ac:dyDescent="0.25">
      <c r="A132" s="68" t="str">
        <f>VLOOKUP(L132,'Status Report'!B:CB,79,0)</f>
        <v>Heineken - F1</v>
      </c>
      <c r="C132">
        <v>26020986</v>
      </c>
      <c r="D132">
        <v>3015975</v>
      </c>
      <c r="E132" t="s">
        <v>817</v>
      </c>
      <c r="F132" t="s">
        <v>818</v>
      </c>
      <c r="G132" t="str">
        <f>VLOOKUP(D132,'[2]sold to'!$A:$H,8,0)</f>
        <v>Guatemala</v>
      </c>
      <c r="H132" t="str">
        <f>VLOOKUP(D132,'[2]sold to'!$A:$I,9,0)</f>
        <v>AMERICAS</v>
      </c>
      <c r="K132">
        <v>130</v>
      </c>
      <c r="L132">
        <v>88027434</v>
      </c>
      <c r="M132" t="s">
        <v>621</v>
      </c>
      <c r="N132">
        <v>10</v>
      </c>
      <c r="P132" t="str">
        <f>VLOOKUP(L132,'Status Report'!B:AA,26,0)</f>
        <v>China</v>
      </c>
      <c r="Q132" t="str">
        <f>VLOOKUP(L132,'Status Report'!B:AB,27,0)</f>
        <v>Textiles-Clothing</v>
      </c>
      <c r="R132">
        <f>VLOOKUP(L132,'Status Report'!B:X,23,0)</f>
        <v>1000</v>
      </c>
      <c r="S132" t="str">
        <f>VLOOKUP(L132,'Status Report'!B:T,19,0)</f>
        <v>Asian Sourcing Link</v>
      </c>
      <c r="T132" s="62">
        <f>VLOOKUP(L132,'Status Report'!B:E,4,0)</f>
        <v>3</v>
      </c>
      <c r="U132" s="19">
        <f>_xlfn.IFS(AI132="Den Bosch",VLOOKUP(L132,'Status Report'!B:AM,35,0),AI132="Yantian",VLOOKUP(L132,'Status Report'!B:AM,36,0),AI132="",IF(H132="Asia Pacific",VLOOKUP(L132,'Status Report'!B:AM,36,0),VLOOKUP(L132,'Status Report'!B:AM,35,0)),AI132="Direct shipment",IF(H132="Asia Pacific",VLOOKUP(L132,'Status Report'!B:AM,36,0),VLOOKUP(L132,'Status Report'!B:AM,35,0)))</f>
        <v>32.06</v>
      </c>
      <c r="V132" s="20">
        <f t="shared" si="32"/>
        <v>320.60000000000002</v>
      </c>
      <c r="W132" s="19">
        <f>_xlfn.IFS(AI132="Den Bosch",VLOOKUP(L132,'Status Report'!B:AM,37,0),AI132="Yantian",VLOOKUP(L132,'Status Report'!B:AM,38,0),AI132="",IF(H132="Asia Pacific",VLOOKUP(L132,'Status Report'!B:AM,38,0),VLOOKUP(L132,'Status Report'!B:AM,37,0)),AI132="Direct shipment",IF(H132="Asia Pacific",VLOOKUP(L132,'Status Report'!B:AM,38,0),VLOOKUP(L132,'Status Report'!B:AM,37,0)))</f>
        <v>32.06</v>
      </c>
      <c r="X132" s="20">
        <f t="shared" si="33"/>
        <v>320.60000000000002</v>
      </c>
      <c r="Y132" s="20">
        <f>_xlfn.IFS(AI132="Den Bosch",VLOOKUP(L132,'Status Report'!B:AO,39,0),AI132="Yantian",VLOOKUP(L132,'Status Report'!B:AO,40,0),AI132="",IF(H132="Asia Pacific",VLOOKUP(L132,'Status Report'!B:AO,40,0),VLOOKUP(L132,'Status Report'!B:AO,39,0)),AI132="Direct shipment",IF(H132="Asia Pacific",VLOOKUP(L132,'Status Report'!B:AO,40,0),VLOOKUP(L132,'Status Report'!B:AO,39,0)))</f>
        <v>0</v>
      </c>
      <c r="Z132" s="20">
        <f t="shared" si="34"/>
        <v>0</v>
      </c>
      <c r="AA132" s="20">
        <f t="shared" si="35"/>
        <v>320.60000000000002</v>
      </c>
      <c r="AB132" s="21">
        <f>_xlfn.IFS(AI132="Den Bosch",VLOOKUP(L132,'Status Report'!B:AM,33,0),AI132="Yantian",VLOOKUP(L132,'Status Report'!B:AM,34,0),AI132="",IF(H132="Asia Pacific",VLOOKUP(L132,'Status Report'!B:AM,34,0),VLOOKUP(L132,'Status Report'!B:AM,33,0)),AI132="Direct shipment",IF(H132="Asia Pacific",VLOOKUP(L132,'Status Report'!B:AM,34,0),VLOOKUP(L132,'Status Report'!B:AM,33,0)))</f>
        <v>27.974699999999999</v>
      </c>
      <c r="AC132" s="21">
        <f>VLOOKUP(L132,'Status Report'!B:CE,82,0)</f>
        <v>0</v>
      </c>
      <c r="AD132" s="21">
        <f t="shared" si="36"/>
        <v>27.974699999999999</v>
      </c>
      <c r="AE132" s="63">
        <f>VLOOKUP(L132,'Status Report'!B:W,20,0)</f>
        <v>47</v>
      </c>
      <c r="AF132" s="63">
        <f>VLOOKUP(L132,'Status Report'!B:W,21,0)</f>
        <v>38</v>
      </c>
      <c r="AG132" s="63">
        <f>VLOOKUP(L132,'Status Report'!B:W,22,0)</f>
        <v>2</v>
      </c>
      <c r="AH132" s="22">
        <f t="shared" si="37"/>
        <v>3.5720000000000002E-2</v>
      </c>
      <c r="AI132" t="s">
        <v>990</v>
      </c>
      <c r="AK132" s="63">
        <f>IFERROR(VLOOKUP(G132,ASEAN!A:A,1,0),0)</f>
        <v>0</v>
      </c>
      <c r="AL132" s="63">
        <f>IFERROR(VLOOKUP(D132,'[3]customer specs'!$B$1:$D$65536,3,0),0)</f>
        <v>0</v>
      </c>
      <c r="AM132" s="64">
        <f t="shared" si="38"/>
        <v>0</v>
      </c>
      <c r="AN132" s="64">
        <f t="shared" si="39"/>
        <v>0</v>
      </c>
      <c r="AO132" s="63"/>
      <c r="AP132" s="63"/>
      <c r="AQ132" s="63" t="str">
        <f t="shared" si="40"/>
        <v>no</v>
      </c>
      <c r="AR132" s="20">
        <f t="shared" si="41"/>
        <v>279.74699999999996</v>
      </c>
      <c r="AS132" s="63"/>
      <c r="AT132" s="23">
        <f t="shared" si="42"/>
        <v>0.12</v>
      </c>
      <c r="AU132" s="65">
        <f t="shared" si="43"/>
        <v>31.789431818181818</v>
      </c>
      <c r="AV132" s="65"/>
      <c r="AW132" s="65">
        <f t="shared" si="44"/>
        <v>317.89431818181816</v>
      </c>
      <c r="AX132" s="65"/>
      <c r="AY132" s="63">
        <f>VLOOKUP(L132,'Status Report'!B:CF,81,0)</f>
        <v>0</v>
      </c>
      <c r="AZ132" s="63" t="str">
        <f>VLOOKUP(L132,'Status Report'!B:S,18,0)</f>
        <v xml:space="preserve">Ellina Smirnova </v>
      </c>
      <c r="BB132" s="63">
        <f>VLOOKUP(L132,'Status Report'!B:Z,25,0)</f>
        <v>1</v>
      </c>
      <c r="BC132" s="63">
        <f t="shared" si="45"/>
        <v>10</v>
      </c>
      <c r="BF132">
        <f>VLOOKUP(L132,'Status Report'!B:CE,82,0)</f>
        <v>0</v>
      </c>
      <c r="BG132">
        <f>VLOOKUP(L132,'Status Report'!B:CF,83,0)</f>
        <v>0</v>
      </c>
      <c r="BH132">
        <f>VLOOKUP(L132,'Status Report'!B:CG,84,0)</f>
        <v>0</v>
      </c>
      <c r="BI132" t="s">
        <v>819</v>
      </c>
      <c r="BJ132" t="s">
        <v>795</v>
      </c>
      <c r="BM132" s="67">
        <f t="shared" si="46"/>
        <v>280</v>
      </c>
    </row>
    <row r="133" spans="1:65" x14ac:dyDescent="0.25">
      <c r="A133" s="68" t="str">
        <f>VLOOKUP(L133,'Status Report'!B:CB,79,0)</f>
        <v>Heineken - F1</v>
      </c>
      <c r="C133">
        <v>26020987</v>
      </c>
      <c r="D133">
        <v>3016096</v>
      </c>
      <c r="E133" t="s">
        <v>821</v>
      </c>
      <c r="F133" t="s">
        <v>802</v>
      </c>
      <c r="G133" t="str">
        <f>VLOOKUP(D133,'[2]sold to'!$A:$H,8,0)</f>
        <v>Netherlands</v>
      </c>
      <c r="H133" t="str">
        <f>VLOOKUP(D133,'[2]sold to'!$A:$I,9,0)</f>
        <v>Europe</v>
      </c>
      <c r="K133">
        <v>10</v>
      </c>
      <c r="L133">
        <v>88027355</v>
      </c>
      <c r="M133" t="s">
        <v>556</v>
      </c>
      <c r="N133">
        <v>10</v>
      </c>
      <c r="P133" t="str">
        <f>VLOOKUP(L133,'Status Report'!B:AA,26,0)</f>
        <v>China</v>
      </c>
      <c r="Q133" t="str">
        <f>VLOOKUP(L133,'Status Report'!B:AB,27,0)</f>
        <v>Premiums</v>
      </c>
      <c r="R133">
        <f>VLOOKUP(L133,'Status Report'!B:X,23,0)</f>
        <v>40</v>
      </c>
      <c r="S133" t="str">
        <f>VLOOKUP(L133,'Status Report'!B:T,19,0)</f>
        <v>Promocean The Netherlands BV</v>
      </c>
      <c r="T133" s="62">
        <f>VLOOKUP(L133,'Status Report'!B:E,4,0)</f>
        <v>3</v>
      </c>
      <c r="U133" s="19">
        <f>_xlfn.IFS(AI133="Den Bosch",VLOOKUP(L133,'Status Report'!B:AM,35,0),AI133="Yantian",VLOOKUP(L133,'Status Report'!B:AM,36,0),AI133="",IF(H133="Asia Pacific",VLOOKUP(L133,'Status Report'!B:AM,36,0),VLOOKUP(L133,'Status Report'!B:AM,35,0)),AI133="Direct shipment",IF(H133="Asia Pacific",VLOOKUP(L133,'Status Report'!B:AM,36,0),VLOOKUP(L133,'Status Report'!B:AM,35,0)))</f>
        <v>57.499999999999993</v>
      </c>
      <c r="V133" s="20">
        <f t="shared" si="32"/>
        <v>574.99999999999989</v>
      </c>
      <c r="W133" s="19">
        <f>_xlfn.IFS(AI133="Den Bosch",VLOOKUP(L133,'Status Report'!B:AM,37,0),AI133="Yantian",VLOOKUP(L133,'Status Report'!B:AM,38,0),AI133="",IF(H133="Asia Pacific",VLOOKUP(L133,'Status Report'!B:AM,38,0),VLOOKUP(L133,'Status Report'!B:AM,37,0)),AI133="Direct shipment",IF(H133="Asia Pacific",VLOOKUP(L133,'Status Report'!B:AM,38,0),VLOOKUP(L133,'Status Report'!B:AM,37,0)))</f>
        <v>57.499999999999993</v>
      </c>
      <c r="X133" s="20">
        <f t="shared" si="33"/>
        <v>574.99999999999989</v>
      </c>
      <c r="Y133" s="20">
        <f>_xlfn.IFS(AI133="Den Bosch",VLOOKUP(L133,'Status Report'!B:AO,39,0),AI133="Yantian",VLOOKUP(L133,'Status Report'!B:AO,40,0),AI133="",IF(H133="Asia Pacific",VLOOKUP(L133,'Status Report'!B:AO,40,0),VLOOKUP(L133,'Status Report'!B:AO,39,0)),AI133="Direct shipment",IF(H133="Asia Pacific",VLOOKUP(L133,'Status Report'!B:AO,40,0),VLOOKUP(L133,'Status Report'!B:AO,39,0)))</f>
        <v>0</v>
      </c>
      <c r="Z133" s="20">
        <f t="shared" si="34"/>
        <v>0</v>
      </c>
      <c r="AA133" s="20">
        <f t="shared" si="35"/>
        <v>574.99999999999989</v>
      </c>
      <c r="AB133" s="21">
        <f>_xlfn.IFS(AI133="Den Bosch",VLOOKUP(L133,'Status Report'!B:AM,33,0),AI133="Yantian",VLOOKUP(L133,'Status Report'!B:AM,34,0),AI133="",IF(H133="Asia Pacific",VLOOKUP(L133,'Status Report'!B:AM,34,0),VLOOKUP(L133,'Status Report'!B:AM,33,0)),AI133="Direct shipment",IF(H133="Asia Pacific",VLOOKUP(L133,'Status Report'!B:AM,34,0),VLOOKUP(L133,'Status Report'!B:AM,33,0)))</f>
        <v>49.829400000000007</v>
      </c>
      <c r="AC133" s="21">
        <f>VLOOKUP(L133,'Status Report'!B:CE,82,0)</f>
        <v>0</v>
      </c>
      <c r="AD133" s="21">
        <f t="shared" si="36"/>
        <v>49.829400000000007</v>
      </c>
      <c r="AE133" s="63">
        <f>VLOOKUP(L133,'Status Report'!B:W,20,0)</f>
        <v>24</v>
      </c>
      <c r="AF133" s="63">
        <f>VLOOKUP(L133,'Status Report'!B:W,21,0)</f>
        <v>15</v>
      </c>
      <c r="AG133" s="63">
        <f>VLOOKUP(L133,'Status Report'!B:W,22,0)</f>
        <v>5</v>
      </c>
      <c r="AH133" s="22">
        <f t="shared" si="37"/>
        <v>1.7999999999999999E-2</v>
      </c>
      <c r="AI133" t="s">
        <v>990</v>
      </c>
      <c r="AK133" s="63">
        <f>IFERROR(VLOOKUP(G133,ASEAN!A:A,1,0),0)</f>
        <v>0</v>
      </c>
      <c r="AL133" s="63">
        <f>IFERROR(VLOOKUP(D133,'[3]customer specs'!$B$1:$D$65536,3,0),0)</f>
        <v>0</v>
      </c>
      <c r="AM133" s="64">
        <f t="shared" si="38"/>
        <v>0</v>
      </c>
      <c r="AN133" s="64">
        <f t="shared" si="39"/>
        <v>0</v>
      </c>
      <c r="AO133" s="63"/>
      <c r="AP133" s="63"/>
      <c r="AQ133" s="63" t="str">
        <f t="shared" si="40"/>
        <v>no</v>
      </c>
      <c r="AR133" s="20">
        <f t="shared" si="41"/>
        <v>498.2940000000001</v>
      </c>
      <c r="AS133" s="63"/>
      <c r="AT133" s="23">
        <f t="shared" si="42"/>
        <v>0.12</v>
      </c>
      <c r="AU133" s="65">
        <f t="shared" si="43"/>
        <v>56.62431818181819</v>
      </c>
      <c r="AV133" s="65"/>
      <c r="AW133" s="65">
        <f t="shared" si="44"/>
        <v>566.24318181818194</v>
      </c>
      <c r="AX133" s="65"/>
      <c r="AY133" s="63">
        <f>VLOOKUP(L133,'Status Report'!B:CF,81,0)</f>
        <v>0</v>
      </c>
      <c r="AZ133" s="63" t="str">
        <f>VLOOKUP(L133,'Status Report'!B:S,18,0)</f>
        <v xml:space="preserve">Konstantinos Zoupanos </v>
      </c>
      <c r="BB133" s="63">
        <f>VLOOKUP(L133,'Status Report'!B:Z,25,0)</f>
        <v>25</v>
      </c>
      <c r="BC133" s="63">
        <f t="shared" si="45"/>
        <v>250</v>
      </c>
      <c r="BF133">
        <f>VLOOKUP(L133,'Status Report'!B:CE,82,0)</f>
        <v>0</v>
      </c>
      <c r="BG133">
        <f>VLOOKUP(L133,'Status Report'!B:CF,83,0)</f>
        <v>0</v>
      </c>
      <c r="BH133">
        <f>VLOOKUP(L133,'Status Report'!B:CG,84,0)</f>
        <v>0</v>
      </c>
      <c r="BI133" t="s">
        <v>822</v>
      </c>
      <c r="BJ133" t="s">
        <v>795</v>
      </c>
      <c r="BM133" s="67">
        <f t="shared" si="46"/>
        <v>80</v>
      </c>
    </row>
    <row r="134" spans="1:65" x14ac:dyDescent="0.25">
      <c r="A134" s="68" t="str">
        <f>VLOOKUP(L134,'Status Report'!B:CB,79,0)</f>
        <v>Heineken</v>
      </c>
      <c r="C134">
        <v>26020987</v>
      </c>
      <c r="D134">
        <v>3016096</v>
      </c>
      <c r="E134" t="s">
        <v>821</v>
      </c>
      <c r="F134" t="s">
        <v>802</v>
      </c>
      <c r="G134" t="str">
        <f>VLOOKUP(D134,'[2]sold to'!$A:$H,8,0)</f>
        <v>Netherlands</v>
      </c>
      <c r="H134" t="str">
        <f>VLOOKUP(D134,'[2]sold to'!$A:$I,9,0)</f>
        <v>Europe</v>
      </c>
      <c r="K134">
        <v>20</v>
      </c>
      <c r="L134">
        <v>88026009</v>
      </c>
      <c r="M134" t="s">
        <v>413</v>
      </c>
      <c r="N134">
        <v>138</v>
      </c>
      <c r="P134" t="str">
        <f>VLOOKUP(L134,'Status Report'!B:AA,26,0)</f>
        <v>France</v>
      </c>
      <c r="Q134" t="str">
        <f>VLOOKUP(L134,'Status Report'!B:AB,27,0)</f>
        <v>Glassware</v>
      </c>
      <c r="R134">
        <f>VLOOKUP(L134,'Status Report'!B:X,23,0)</f>
        <v>50000</v>
      </c>
      <c r="S134" t="str">
        <f>VLOOKUP(L134,'Status Report'!B:T,19,0)</f>
        <v>Arc International France SAS</v>
      </c>
      <c r="T134" s="62">
        <f>VLOOKUP(L134,'Status Report'!B:E,4,0)</f>
        <v>1</v>
      </c>
      <c r="U134" s="19">
        <f>_xlfn.IFS(AI134="Den Bosch",VLOOKUP(L134,'Status Report'!B:AM,35,0),AI134="Yantian",VLOOKUP(L134,'Status Report'!B:AM,36,0),AI134="",IF(H134="Asia Pacific",VLOOKUP(L134,'Status Report'!B:AM,36,0),VLOOKUP(L134,'Status Report'!B:AM,35,0)),AI134="Direct shipment",IF(H134="Asia Pacific",VLOOKUP(L134,'Status Report'!B:AM,36,0),VLOOKUP(L134,'Status Report'!B:AM,35,0)))</f>
        <v>23.28</v>
      </c>
      <c r="V134" s="20">
        <f t="shared" si="32"/>
        <v>3212.6400000000003</v>
      </c>
      <c r="W134" s="19">
        <f>_xlfn.IFS(AI134="Den Bosch",VLOOKUP(L134,'Status Report'!B:AM,37,0),AI134="Yantian",VLOOKUP(L134,'Status Report'!B:AM,38,0),AI134="",IF(H134="Asia Pacific",VLOOKUP(L134,'Status Report'!B:AM,38,0),VLOOKUP(L134,'Status Report'!B:AM,37,0)),AI134="Direct shipment",IF(H134="Asia Pacific",VLOOKUP(L134,'Status Report'!B:AM,38,0),VLOOKUP(L134,'Status Report'!B:AM,37,0)))</f>
        <v>23.28</v>
      </c>
      <c r="X134" s="20">
        <f t="shared" si="33"/>
        <v>3212.6400000000003</v>
      </c>
      <c r="Y134" s="20">
        <f>_xlfn.IFS(AI134="Den Bosch",VLOOKUP(L134,'Status Report'!B:AO,39,0),AI134="Yantian",VLOOKUP(L134,'Status Report'!B:AO,40,0),AI134="",IF(H134="Asia Pacific",VLOOKUP(L134,'Status Report'!B:AO,40,0),VLOOKUP(L134,'Status Report'!B:AO,39,0)),AI134="Direct shipment",IF(H134="Asia Pacific",VLOOKUP(L134,'Status Report'!B:AO,40,0),VLOOKUP(L134,'Status Report'!B:AO,39,0)))</f>
        <v>0</v>
      </c>
      <c r="Z134" s="20">
        <f t="shared" si="34"/>
        <v>0</v>
      </c>
      <c r="AA134" s="20">
        <f t="shared" si="35"/>
        <v>3212.6400000000003</v>
      </c>
      <c r="AB134" s="21">
        <f>_xlfn.IFS(AI134="Den Bosch",VLOOKUP(L134,'Status Report'!B:AM,33,0),AI134="Yantian",VLOOKUP(L134,'Status Report'!B:AM,34,0),AI134="",IF(H134="Asia Pacific",VLOOKUP(L134,'Status Report'!B:AM,34,0),VLOOKUP(L134,'Status Report'!B:AM,33,0)),AI134="Direct shipment",IF(H134="Asia Pacific",VLOOKUP(L134,'Status Report'!B:AM,34,0),VLOOKUP(L134,'Status Report'!B:AM,33,0)))</f>
        <v>20.399999999999999</v>
      </c>
      <c r="AC134" s="21">
        <f>VLOOKUP(L134,'Status Report'!B:CE,82,0)</f>
        <v>0</v>
      </c>
      <c r="AD134" s="21">
        <f t="shared" si="36"/>
        <v>20.399999999999999</v>
      </c>
      <c r="AE134" s="63">
        <f>VLOOKUP(L134,'Status Report'!B:W,20,0)</f>
        <v>40.799999999999997</v>
      </c>
      <c r="AF134" s="63">
        <f>VLOOKUP(L134,'Status Report'!B:W,21,0)</f>
        <v>27.6</v>
      </c>
      <c r="AG134" s="63">
        <f>VLOOKUP(L134,'Status Report'!B:W,22,0)</f>
        <v>20</v>
      </c>
      <c r="AH134" s="22">
        <f t="shared" si="37"/>
        <v>3.1079808</v>
      </c>
      <c r="AK134" s="63">
        <f>IFERROR(VLOOKUP(G134,ASEAN!A:A,1,0),0)</f>
        <v>0</v>
      </c>
      <c r="AL134" s="63">
        <f>IFERROR(VLOOKUP(D134,'[3]customer specs'!$B$1:$D$65536,3,0),0)</f>
        <v>0</v>
      </c>
      <c r="AM134" s="64">
        <f t="shared" si="38"/>
        <v>0</v>
      </c>
      <c r="AN134" s="64">
        <f t="shared" si="39"/>
        <v>0</v>
      </c>
      <c r="AO134" s="63"/>
      <c r="AP134" s="63"/>
      <c r="AQ134" s="63" t="str">
        <f t="shared" si="40"/>
        <v>no</v>
      </c>
      <c r="AR134" s="20">
        <f t="shared" si="41"/>
        <v>2815.2</v>
      </c>
      <c r="AS134" s="63"/>
      <c r="AT134" s="23">
        <f t="shared" si="42"/>
        <v>0.12</v>
      </c>
      <c r="AU134" s="65">
        <f t="shared" si="43"/>
        <v>23.18181818181818</v>
      </c>
      <c r="AV134" s="65"/>
      <c r="AW134" s="65">
        <f t="shared" si="44"/>
        <v>3199.090909090909</v>
      </c>
      <c r="AX134" s="65"/>
      <c r="AY134" s="63">
        <f>VLOOKUP(L134,'Status Report'!B:CF,81,0)</f>
        <v>0</v>
      </c>
      <c r="AZ134" s="63" t="str">
        <f>VLOOKUP(L134,'Status Report'!B:S,18,0)</f>
        <v>Ludmilla Zarybnicka</v>
      </c>
      <c r="BB134" s="63">
        <f>VLOOKUP(L134,'Status Report'!B:Z,25,0)</f>
        <v>24</v>
      </c>
      <c r="BC134" s="63">
        <f t="shared" si="45"/>
        <v>3312</v>
      </c>
      <c r="BF134">
        <f>VLOOKUP(L134,'Status Report'!B:CE,82,0)</f>
        <v>0</v>
      </c>
      <c r="BG134">
        <f>VLOOKUP(L134,'Status Report'!B:CF,83,0)</f>
        <v>0</v>
      </c>
      <c r="BH134">
        <f>VLOOKUP(L134,'Status Report'!B:CG,84,0)</f>
        <v>0</v>
      </c>
      <c r="BI134" t="s">
        <v>822</v>
      </c>
      <c r="BJ134" t="s">
        <v>795</v>
      </c>
      <c r="BM134" s="67">
        <f t="shared" si="46"/>
        <v>547</v>
      </c>
    </row>
    <row r="135" spans="1:65" x14ac:dyDescent="0.25">
      <c r="A135" s="68" t="str">
        <f>VLOOKUP(L135,'Status Report'!B:CB,79,0)</f>
        <v>Heineken - F1</v>
      </c>
      <c r="C135">
        <v>26020987</v>
      </c>
      <c r="D135">
        <v>3016096</v>
      </c>
      <c r="E135" t="s">
        <v>821</v>
      </c>
      <c r="F135" t="s">
        <v>802</v>
      </c>
      <c r="G135" t="str">
        <f>VLOOKUP(D135,'[2]sold to'!$A:$H,8,0)</f>
        <v>Netherlands</v>
      </c>
      <c r="H135" t="str">
        <f>VLOOKUP(D135,'[2]sold to'!$A:$I,9,0)</f>
        <v>Europe</v>
      </c>
      <c r="K135">
        <v>30</v>
      </c>
      <c r="L135">
        <v>88027354</v>
      </c>
      <c r="M135" t="s">
        <v>555</v>
      </c>
      <c r="N135">
        <v>25</v>
      </c>
      <c r="P135" t="str">
        <f>VLOOKUP(L135,'Status Report'!B:AA,26,0)</f>
        <v>China</v>
      </c>
      <c r="Q135" t="str">
        <f>VLOOKUP(L135,'Status Report'!B:AB,27,0)</f>
        <v>Textiles-Clothing</v>
      </c>
      <c r="R135">
        <f>VLOOKUP(L135,'Status Report'!B:X,23,0)</f>
        <v>42</v>
      </c>
      <c r="S135" t="str">
        <f>VLOOKUP(L135,'Status Report'!B:T,19,0)</f>
        <v>Promocean The Netherlands BV</v>
      </c>
      <c r="T135" s="62">
        <f>VLOOKUP(L135,'Status Report'!B:E,4,0)</f>
        <v>3</v>
      </c>
      <c r="U135" s="19">
        <f>_xlfn.IFS(AI135="Den Bosch",VLOOKUP(L135,'Status Report'!B:AM,35,0),AI135="Yantian",VLOOKUP(L135,'Status Report'!B:AM,36,0),AI135="",IF(H135="Asia Pacific",VLOOKUP(L135,'Status Report'!B:AM,36,0),VLOOKUP(L135,'Status Report'!B:AM,35,0)),AI135="Direct shipment",IF(H135="Asia Pacific",VLOOKUP(L135,'Status Report'!B:AM,36,0),VLOOKUP(L135,'Status Report'!B:AM,35,0)))</f>
        <v>120</v>
      </c>
      <c r="V135" s="20">
        <f t="shared" si="32"/>
        <v>3000</v>
      </c>
      <c r="W135" s="19">
        <f>_xlfn.IFS(AI135="Den Bosch",VLOOKUP(L135,'Status Report'!B:AM,37,0),AI135="Yantian",VLOOKUP(L135,'Status Report'!B:AM,38,0),AI135="",IF(H135="Asia Pacific",VLOOKUP(L135,'Status Report'!B:AM,38,0),VLOOKUP(L135,'Status Report'!B:AM,37,0)),AI135="Direct shipment",IF(H135="Asia Pacific",VLOOKUP(L135,'Status Report'!B:AM,38,0),VLOOKUP(L135,'Status Report'!B:AM,37,0)))</f>
        <v>84.48</v>
      </c>
      <c r="X135" s="20">
        <f t="shared" si="33"/>
        <v>2112</v>
      </c>
      <c r="Y135" s="20">
        <f>_xlfn.IFS(AI135="Den Bosch",VLOOKUP(L135,'Status Report'!B:AO,39,0),AI135="Yantian",VLOOKUP(L135,'Status Report'!B:AO,40,0),AI135="",IF(H135="Asia Pacific",VLOOKUP(L135,'Status Report'!B:AO,40,0),VLOOKUP(L135,'Status Report'!B:AO,39,0)),AI135="Direct shipment",IF(H135="Asia Pacific",VLOOKUP(L135,'Status Report'!B:AO,40,0),VLOOKUP(L135,'Status Report'!B:AO,39,0)))</f>
        <v>0</v>
      </c>
      <c r="Z135" s="20">
        <f t="shared" si="34"/>
        <v>0</v>
      </c>
      <c r="AA135" s="20">
        <f t="shared" si="35"/>
        <v>2112</v>
      </c>
      <c r="AB135" s="21">
        <f>_xlfn.IFS(AI135="Den Bosch",VLOOKUP(L135,'Status Report'!B:AM,33,0),AI135="Yantian",VLOOKUP(L135,'Status Report'!B:AM,34,0),AI135="",IF(H135="Asia Pacific",VLOOKUP(L135,'Status Report'!B:AM,34,0),VLOOKUP(L135,'Status Report'!B:AM,33,0)),AI135="Direct shipment",IF(H135="Asia Pacific",VLOOKUP(L135,'Status Report'!B:AM,34,0),VLOOKUP(L135,'Status Report'!B:AM,33,0)))</f>
        <v>73.639799999999994</v>
      </c>
      <c r="AC135" s="21">
        <f>VLOOKUP(L135,'Status Report'!B:CE,82,0)</f>
        <v>0</v>
      </c>
      <c r="AD135" s="21">
        <f t="shared" si="36"/>
        <v>73.639799999999994</v>
      </c>
      <c r="AE135" s="63">
        <f>VLOOKUP(L135,'Status Report'!B:W,20,0)</f>
        <v>44</v>
      </c>
      <c r="AF135" s="63">
        <f>VLOOKUP(L135,'Status Report'!B:W,21,0)</f>
        <v>23</v>
      </c>
      <c r="AG135" s="63">
        <f>VLOOKUP(L135,'Status Report'!B:W,22,0)</f>
        <v>18</v>
      </c>
      <c r="AH135" s="22">
        <f t="shared" si="37"/>
        <v>0.45540000000000003</v>
      </c>
      <c r="AI135" t="s">
        <v>990</v>
      </c>
      <c r="AK135" s="63">
        <f>IFERROR(VLOOKUP(G135,ASEAN!A:A,1,0),0)</f>
        <v>0</v>
      </c>
      <c r="AL135" s="63">
        <f>IFERROR(VLOOKUP(D135,'[3]customer specs'!$B$1:$D$65536,3,0),0)</f>
        <v>0</v>
      </c>
      <c r="AM135" s="64">
        <f t="shared" si="38"/>
        <v>888</v>
      </c>
      <c r="AN135" s="64">
        <f t="shared" si="39"/>
        <v>0</v>
      </c>
      <c r="AO135" s="63"/>
      <c r="AP135" s="63"/>
      <c r="AQ135" s="63" t="str">
        <f t="shared" si="40"/>
        <v>no</v>
      </c>
      <c r="AR135" s="20">
        <f t="shared" si="41"/>
        <v>1840.9949999999999</v>
      </c>
      <c r="AS135" s="63"/>
      <c r="AT135" s="23">
        <f t="shared" si="42"/>
        <v>0.12</v>
      </c>
      <c r="AU135" s="65">
        <f t="shared" si="43"/>
        <v>83.6815909090909</v>
      </c>
      <c r="AV135" s="65"/>
      <c r="AW135" s="65">
        <f t="shared" si="44"/>
        <v>2092.0397727272725</v>
      </c>
      <c r="AX135" s="65"/>
      <c r="AY135" s="63">
        <f>VLOOKUP(L135,'Status Report'!B:CF,81,0)</f>
        <v>0</v>
      </c>
      <c r="AZ135" s="63" t="str">
        <f>VLOOKUP(L135,'Status Report'!B:S,18,0)</f>
        <v xml:space="preserve">Konstantinos Zoupanos </v>
      </c>
      <c r="BB135" s="63">
        <f>VLOOKUP(L135,'Status Report'!B:Z,25,0)</f>
        <v>24</v>
      </c>
      <c r="BC135" s="63">
        <f t="shared" si="45"/>
        <v>600</v>
      </c>
      <c r="BF135">
        <f>VLOOKUP(L135,'Status Report'!B:CE,82,0)</f>
        <v>0</v>
      </c>
      <c r="BG135">
        <f>VLOOKUP(L135,'Status Report'!B:CF,83,0)</f>
        <v>0</v>
      </c>
      <c r="BH135">
        <f>VLOOKUP(L135,'Status Report'!B:CG,84,0)</f>
        <v>0</v>
      </c>
      <c r="BI135" t="s">
        <v>822</v>
      </c>
      <c r="BJ135" t="s">
        <v>795</v>
      </c>
      <c r="BM135" s="67">
        <f t="shared" si="46"/>
        <v>442</v>
      </c>
    </row>
    <row r="136" spans="1:65" x14ac:dyDescent="0.25">
      <c r="A136" s="68" t="str">
        <f>VLOOKUP(L136,'Status Report'!B:CB,79,0)</f>
        <v>Heineken UCL</v>
      </c>
      <c r="C136">
        <v>26020988</v>
      </c>
      <c r="D136">
        <v>3016096</v>
      </c>
      <c r="E136" t="s">
        <v>821</v>
      </c>
      <c r="F136" t="s">
        <v>802</v>
      </c>
      <c r="G136" t="str">
        <f>VLOOKUP(D136,'[2]sold to'!$A:$H,8,0)</f>
        <v>Netherlands</v>
      </c>
      <c r="H136" t="str">
        <f>VLOOKUP(D136,'[2]sold to'!$A:$I,9,0)</f>
        <v>Europe</v>
      </c>
      <c r="K136">
        <v>10</v>
      </c>
      <c r="L136">
        <v>88026488</v>
      </c>
      <c r="M136" t="s">
        <v>315</v>
      </c>
      <c r="N136">
        <v>200</v>
      </c>
      <c r="P136" t="str">
        <f>VLOOKUP(L136,'Status Report'!B:AA,26,0)</f>
        <v>China</v>
      </c>
      <c r="Q136" t="str">
        <f>VLOOKUP(L136,'Status Report'!B:AB,27,0)</f>
        <v>Premiums</v>
      </c>
      <c r="R136">
        <f>VLOOKUP(L136,'Status Report'!B:X,23,0)</f>
        <v>100</v>
      </c>
      <c r="S136" t="str">
        <f>VLOOKUP(L136,'Status Report'!B:T,19,0)</f>
        <v>Promocean The Netherlands BV</v>
      </c>
      <c r="T136" s="62">
        <f>VLOOKUP(L136,'Status Report'!B:E,4,0)</f>
        <v>3</v>
      </c>
      <c r="U136" s="19">
        <f>_xlfn.IFS(AI136="Den Bosch",VLOOKUP(L136,'Status Report'!B:AM,35,0),AI136="Yantian",VLOOKUP(L136,'Status Report'!B:AM,36,0),AI136="",IF(H136="Asia Pacific",VLOOKUP(L136,'Status Report'!B:AM,36,0),VLOOKUP(L136,'Status Report'!B:AM,35,0)),AI136="Direct shipment",IF(H136="Asia Pacific",VLOOKUP(L136,'Status Report'!B:AM,36,0),VLOOKUP(L136,'Status Report'!B:AM,35,0)))</f>
        <v>46.2</v>
      </c>
      <c r="V136" s="20">
        <f t="shared" si="32"/>
        <v>9240</v>
      </c>
      <c r="W136" s="19">
        <f>_xlfn.IFS(AI136="Den Bosch",VLOOKUP(L136,'Status Report'!B:AM,37,0),AI136="Yantian",VLOOKUP(L136,'Status Report'!B:AM,38,0),AI136="",IF(H136="Asia Pacific",VLOOKUP(L136,'Status Report'!B:AM,38,0),VLOOKUP(L136,'Status Report'!B:AM,37,0)),AI136="Direct shipment",IF(H136="Asia Pacific",VLOOKUP(L136,'Status Report'!B:AM,38,0),VLOOKUP(L136,'Status Report'!B:AM,37,0)))</f>
        <v>41</v>
      </c>
      <c r="X136" s="20">
        <f t="shared" si="33"/>
        <v>8200</v>
      </c>
      <c r="Y136" s="20">
        <f>_xlfn.IFS(AI136="Den Bosch",VLOOKUP(L136,'Status Report'!B:AO,39,0),AI136="Yantian",VLOOKUP(L136,'Status Report'!B:AO,40,0),AI136="",IF(H136="Asia Pacific",VLOOKUP(L136,'Status Report'!B:AO,40,0),VLOOKUP(L136,'Status Report'!B:AO,39,0)),AI136="Direct shipment",IF(H136="Asia Pacific",VLOOKUP(L136,'Status Report'!B:AO,40,0),VLOOKUP(L136,'Status Report'!B:AO,39,0)))</f>
        <v>0</v>
      </c>
      <c r="Z136" s="20">
        <f t="shared" si="34"/>
        <v>0</v>
      </c>
      <c r="AA136" s="20">
        <f t="shared" si="35"/>
        <v>8200</v>
      </c>
      <c r="AB136" s="21">
        <f>_xlfn.IFS(AI136="Den Bosch",VLOOKUP(L136,'Status Report'!B:AM,33,0),AI136="Yantian",VLOOKUP(L136,'Status Report'!B:AM,34,0),AI136="",IF(H136="Asia Pacific",VLOOKUP(L136,'Status Report'!B:AM,34,0),VLOOKUP(L136,'Status Report'!B:AM,33,0)),AI136="Direct shipment",IF(H136="Asia Pacific",VLOOKUP(L136,'Status Report'!B:AM,34,0),VLOOKUP(L136,'Status Report'!B:AM,33,0)))</f>
        <v>35.419800000000002</v>
      </c>
      <c r="AC136" s="21">
        <f>VLOOKUP(L136,'Status Report'!B:CE,82,0)</f>
        <v>0</v>
      </c>
      <c r="AD136" s="21">
        <f t="shared" si="36"/>
        <v>35.419800000000002</v>
      </c>
      <c r="AE136" s="63">
        <f>VLOOKUP(L136,'Status Report'!B:W,20,0)</f>
        <v>28</v>
      </c>
      <c r="AF136" s="63">
        <f>VLOOKUP(L136,'Status Report'!B:W,21,0)</f>
        <v>17</v>
      </c>
      <c r="AG136" s="63">
        <f>VLOOKUP(L136,'Status Report'!B:W,22,0)</f>
        <v>13</v>
      </c>
      <c r="AH136" s="22">
        <f t="shared" si="37"/>
        <v>1.2376</v>
      </c>
      <c r="AI136" t="s">
        <v>990</v>
      </c>
      <c r="AK136" s="63">
        <f>IFERROR(VLOOKUP(G136,ASEAN!A:A,1,0),0)</f>
        <v>0</v>
      </c>
      <c r="AL136" s="63">
        <f>IFERROR(VLOOKUP(D136,'[3]customer specs'!$B$1:$D$65536,3,0),0)</f>
        <v>0</v>
      </c>
      <c r="AM136" s="64">
        <f t="shared" si="38"/>
        <v>1040</v>
      </c>
      <c r="AN136" s="64">
        <f t="shared" si="39"/>
        <v>0</v>
      </c>
      <c r="AO136" s="63"/>
      <c r="AP136" s="63"/>
      <c r="AQ136" s="63" t="str">
        <f t="shared" si="40"/>
        <v>yes</v>
      </c>
      <c r="AR136" s="20">
        <f t="shared" si="41"/>
        <v>7083.96</v>
      </c>
      <c r="AS136" s="63"/>
      <c r="AT136" s="23">
        <f t="shared" si="42"/>
        <v>0.12</v>
      </c>
      <c r="AU136" s="65">
        <f t="shared" si="43"/>
        <v>40.249772727272727</v>
      </c>
      <c r="AV136" s="65"/>
      <c r="AW136" s="65">
        <f t="shared" si="44"/>
        <v>8049.954545454546</v>
      </c>
      <c r="AX136" s="65"/>
      <c r="AY136" s="63">
        <f>VLOOKUP(L136,'Status Report'!B:CF,81,0)</f>
        <v>0</v>
      </c>
      <c r="AZ136" s="63" t="str">
        <f>VLOOKUP(L136,'Status Report'!B:S,18,0)</f>
        <v>Ellina Smirnova</v>
      </c>
      <c r="BB136" s="63">
        <f>VLOOKUP(L136,'Status Report'!B:Z,25,0)</f>
        <v>10</v>
      </c>
      <c r="BC136" s="63">
        <f t="shared" si="45"/>
        <v>2000</v>
      </c>
      <c r="BF136">
        <f>VLOOKUP(L136,'Status Report'!B:CE,82,0)</f>
        <v>0</v>
      </c>
      <c r="BG136">
        <f>VLOOKUP(L136,'Status Report'!B:CF,83,0)</f>
        <v>0</v>
      </c>
      <c r="BH136">
        <f>VLOOKUP(L136,'Status Report'!B:CG,84,0)</f>
        <v>0</v>
      </c>
      <c r="BI136" t="s">
        <v>822</v>
      </c>
      <c r="BJ136" t="s">
        <v>795</v>
      </c>
      <c r="BM136" s="67">
        <f t="shared" si="46"/>
        <v>588</v>
      </c>
    </row>
    <row r="137" spans="1:65" x14ac:dyDescent="0.25">
      <c r="A137" s="68" t="str">
        <f>VLOOKUP(L137,'Status Report'!B:CB,79,0)</f>
        <v>Heineken - F1</v>
      </c>
      <c r="C137">
        <v>26020988</v>
      </c>
      <c r="D137">
        <v>3016096</v>
      </c>
      <c r="E137" t="s">
        <v>821</v>
      </c>
      <c r="F137" t="s">
        <v>802</v>
      </c>
      <c r="G137" t="str">
        <f>VLOOKUP(D137,'[2]sold to'!$A:$H,8,0)</f>
        <v>Netherlands</v>
      </c>
      <c r="H137" t="str">
        <f>VLOOKUP(D137,'[2]sold to'!$A:$I,9,0)</f>
        <v>Europe</v>
      </c>
      <c r="K137">
        <v>20</v>
      </c>
      <c r="L137">
        <v>88027354</v>
      </c>
      <c r="M137" t="s">
        <v>555</v>
      </c>
      <c r="N137">
        <v>200</v>
      </c>
      <c r="P137" t="str">
        <f>VLOOKUP(L137,'Status Report'!B:AA,26,0)</f>
        <v>China</v>
      </c>
      <c r="Q137" t="str">
        <f>VLOOKUP(L137,'Status Report'!B:AB,27,0)</f>
        <v>Textiles-Clothing</v>
      </c>
      <c r="R137">
        <f>VLOOKUP(L137,'Status Report'!B:X,23,0)</f>
        <v>42</v>
      </c>
      <c r="S137" t="str">
        <f>VLOOKUP(L137,'Status Report'!B:T,19,0)</f>
        <v>Promocean The Netherlands BV</v>
      </c>
      <c r="T137" s="62">
        <f>VLOOKUP(L137,'Status Report'!B:E,4,0)</f>
        <v>3</v>
      </c>
      <c r="U137" s="19">
        <f>_xlfn.IFS(AI137="Den Bosch",VLOOKUP(L137,'Status Report'!B:AM,35,0),AI137="Yantian",VLOOKUP(L137,'Status Report'!B:AM,36,0),AI137="",IF(H137="Asia Pacific",VLOOKUP(L137,'Status Report'!B:AM,36,0),VLOOKUP(L137,'Status Report'!B:AM,35,0)),AI137="Direct shipment",IF(H137="Asia Pacific",VLOOKUP(L137,'Status Report'!B:AM,36,0),VLOOKUP(L137,'Status Report'!B:AM,35,0)))</f>
        <v>120</v>
      </c>
      <c r="V137" s="20">
        <f t="shared" si="32"/>
        <v>24000</v>
      </c>
      <c r="W137" s="19">
        <f>_xlfn.IFS(AI137="Den Bosch",VLOOKUP(L137,'Status Report'!B:AM,37,0),AI137="Yantian",VLOOKUP(L137,'Status Report'!B:AM,38,0),AI137="",IF(H137="Asia Pacific",VLOOKUP(L137,'Status Report'!B:AM,38,0),VLOOKUP(L137,'Status Report'!B:AM,37,0)),AI137="Direct shipment",IF(H137="Asia Pacific",VLOOKUP(L137,'Status Report'!B:AM,38,0),VLOOKUP(L137,'Status Report'!B:AM,37,0)))</f>
        <v>84.48</v>
      </c>
      <c r="X137" s="20">
        <f t="shared" si="33"/>
        <v>16896</v>
      </c>
      <c r="Y137" s="20">
        <f>_xlfn.IFS(AI137="Den Bosch",VLOOKUP(L137,'Status Report'!B:AO,39,0),AI137="Yantian",VLOOKUP(L137,'Status Report'!B:AO,40,0),AI137="",IF(H137="Asia Pacific",VLOOKUP(L137,'Status Report'!B:AO,40,0),VLOOKUP(L137,'Status Report'!B:AO,39,0)),AI137="Direct shipment",IF(H137="Asia Pacific",VLOOKUP(L137,'Status Report'!B:AO,40,0),VLOOKUP(L137,'Status Report'!B:AO,39,0)))</f>
        <v>0</v>
      </c>
      <c r="Z137" s="20">
        <f t="shared" si="34"/>
        <v>0</v>
      </c>
      <c r="AA137" s="20">
        <f t="shared" si="35"/>
        <v>16896</v>
      </c>
      <c r="AB137" s="21">
        <f>_xlfn.IFS(AI137="Den Bosch",VLOOKUP(L137,'Status Report'!B:AM,33,0),AI137="Yantian",VLOOKUP(L137,'Status Report'!B:AM,34,0),AI137="",IF(H137="Asia Pacific",VLOOKUP(L137,'Status Report'!B:AM,34,0),VLOOKUP(L137,'Status Report'!B:AM,33,0)),AI137="Direct shipment",IF(H137="Asia Pacific",VLOOKUP(L137,'Status Report'!B:AM,34,0),VLOOKUP(L137,'Status Report'!B:AM,33,0)))</f>
        <v>73.639799999999994</v>
      </c>
      <c r="AC137" s="21">
        <f>VLOOKUP(L137,'Status Report'!B:CE,82,0)</f>
        <v>0</v>
      </c>
      <c r="AD137" s="21">
        <f t="shared" si="36"/>
        <v>73.639799999999994</v>
      </c>
      <c r="AE137" s="63">
        <f>VLOOKUP(L137,'Status Report'!B:W,20,0)</f>
        <v>44</v>
      </c>
      <c r="AF137" s="63">
        <f>VLOOKUP(L137,'Status Report'!B:W,21,0)</f>
        <v>23</v>
      </c>
      <c r="AG137" s="63">
        <f>VLOOKUP(L137,'Status Report'!B:W,22,0)</f>
        <v>18</v>
      </c>
      <c r="AH137" s="22">
        <f t="shared" si="37"/>
        <v>3.6432000000000002</v>
      </c>
      <c r="AI137" t="s">
        <v>990</v>
      </c>
      <c r="AK137" s="63">
        <f>IFERROR(VLOOKUP(G137,ASEAN!A:A,1,0),0)</f>
        <v>0</v>
      </c>
      <c r="AL137" s="63">
        <f>IFERROR(VLOOKUP(D137,'[3]customer specs'!$B$1:$D$65536,3,0),0)</f>
        <v>0</v>
      </c>
      <c r="AM137" s="64">
        <f t="shared" si="38"/>
        <v>7104</v>
      </c>
      <c r="AN137" s="64">
        <f t="shared" si="39"/>
        <v>0</v>
      </c>
      <c r="AO137" s="63"/>
      <c r="AP137" s="63"/>
      <c r="AQ137" s="63" t="str">
        <f t="shared" si="40"/>
        <v>yes</v>
      </c>
      <c r="AR137" s="20">
        <f t="shared" si="41"/>
        <v>14727.96</v>
      </c>
      <c r="AS137" s="63"/>
      <c r="AT137" s="23">
        <f t="shared" si="42"/>
        <v>0.12</v>
      </c>
      <c r="AU137" s="65">
        <f t="shared" si="43"/>
        <v>83.6815909090909</v>
      </c>
      <c r="AV137" s="65"/>
      <c r="AW137" s="65">
        <f t="shared" si="44"/>
        <v>16736.31818181818</v>
      </c>
      <c r="AX137" s="65"/>
      <c r="AY137" s="63">
        <f>VLOOKUP(L137,'Status Report'!B:CF,81,0)</f>
        <v>0</v>
      </c>
      <c r="AZ137" s="63" t="str">
        <f>VLOOKUP(L137,'Status Report'!B:S,18,0)</f>
        <v xml:space="preserve">Konstantinos Zoupanos </v>
      </c>
      <c r="BB137" s="63">
        <f>VLOOKUP(L137,'Status Report'!B:Z,25,0)</f>
        <v>24</v>
      </c>
      <c r="BC137" s="63">
        <f t="shared" si="45"/>
        <v>4800</v>
      </c>
      <c r="BF137">
        <f>VLOOKUP(L137,'Status Report'!B:CE,82,0)</f>
        <v>0</v>
      </c>
      <c r="BG137">
        <f>VLOOKUP(L137,'Status Report'!B:CF,83,0)</f>
        <v>0</v>
      </c>
      <c r="BH137">
        <f>VLOOKUP(L137,'Status Report'!B:CG,84,0)</f>
        <v>0</v>
      </c>
      <c r="BI137" t="s">
        <v>822</v>
      </c>
      <c r="BJ137" t="s">
        <v>795</v>
      </c>
      <c r="BM137" s="67">
        <f t="shared" si="46"/>
        <v>442</v>
      </c>
    </row>
    <row r="138" spans="1:65" x14ac:dyDescent="0.25">
      <c r="A138" s="68" t="str">
        <f>VLOOKUP(L138,'Status Report'!B:CB,79,0)</f>
        <v>Heineken UCL</v>
      </c>
      <c r="C138">
        <v>20006077</v>
      </c>
      <c r="D138">
        <v>3090139</v>
      </c>
      <c r="E138" t="s">
        <v>823</v>
      </c>
      <c r="F138" t="s">
        <v>824</v>
      </c>
      <c r="G138" t="str">
        <f>VLOOKUP(D138,'[2]sold to'!$A:$H,8,0)</f>
        <v>Spain</v>
      </c>
      <c r="H138" t="str">
        <f>VLOOKUP(D138,'[2]sold to'!$A:$I,9,0)</f>
        <v>Europe</v>
      </c>
      <c r="K138">
        <v>10</v>
      </c>
      <c r="L138">
        <v>88026505</v>
      </c>
      <c r="M138" t="s">
        <v>329</v>
      </c>
      <c r="N138" s="86">
        <v>3000</v>
      </c>
      <c r="P138" t="str">
        <f>VLOOKUP(L138,'Status Report'!B:AA,26,0)</f>
        <v>China</v>
      </c>
      <c r="Q138" t="str">
        <f>VLOOKUP(L138,'Status Report'!B:AB,27,0)</f>
        <v>Premiums</v>
      </c>
      <c r="R138">
        <f>VLOOKUP(L138,'Status Report'!B:X,23,0)</f>
        <v>500</v>
      </c>
      <c r="S138" t="str">
        <f>VLOOKUP(L138,'Status Report'!B:T,19,0)</f>
        <v>Promocean The Netherlands BV</v>
      </c>
      <c r="T138" s="62">
        <f>VLOOKUP(L138,'Status Report'!B:E,4,0)</f>
        <v>3</v>
      </c>
      <c r="U138" s="19">
        <f>_xlfn.IFS(AI138="Den Bosch",VLOOKUP(L138,'Status Report'!B:AM,35,0),AI138="Yantian",VLOOKUP(L138,'Status Report'!B:AM,36,0),AI138="",IF(H138="Asia Pacific",VLOOKUP(L138,'Status Report'!B:AM,36,0),VLOOKUP(L138,'Status Report'!B:AM,35,0)),AI138="Direct shipment",IF(H138="Asia Pacific",VLOOKUP(L138,'Status Report'!B:AM,36,0),VLOOKUP(L138,'Status Report'!B:AM,35,0)))</f>
        <v>64.900000000000006</v>
      </c>
      <c r="V138" s="20">
        <f t="shared" si="32"/>
        <v>194700.00000000003</v>
      </c>
      <c r="W138" s="19">
        <f>_xlfn.IFS(AI138="Den Bosch",VLOOKUP(L138,'Status Report'!B:AM,37,0),AI138="Yantian",VLOOKUP(L138,'Status Report'!B:AM,38,0),AI138="",IF(H138="Asia Pacific",VLOOKUP(L138,'Status Report'!B:AM,38,0),VLOOKUP(L138,'Status Report'!B:AM,37,0)),AI138="Direct shipment",IF(H138="Asia Pacific",VLOOKUP(L138,'Status Report'!B:AM,38,0),VLOOKUP(L138,'Status Report'!B:AM,37,0)))</f>
        <v>60.300000000000004</v>
      </c>
      <c r="X138" s="20">
        <f t="shared" si="33"/>
        <v>180900</v>
      </c>
      <c r="Y138" s="20">
        <f>_xlfn.IFS(AI138="Den Bosch",VLOOKUP(L138,'Status Report'!B:AO,39,0),AI138="Yantian",VLOOKUP(L138,'Status Report'!B:AO,40,0),AI138="",IF(H138="Asia Pacific",VLOOKUP(L138,'Status Report'!B:AO,40,0),VLOOKUP(L138,'Status Report'!B:AO,39,0)),AI138="Direct shipment",IF(H138="Asia Pacific",VLOOKUP(L138,'Status Report'!B:AO,40,0),VLOOKUP(L138,'Status Report'!B:AO,39,0)))</f>
        <v>0</v>
      </c>
      <c r="Z138" s="20">
        <f t="shared" si="34"/>
        <v>0</v>
      </c>
      <c r="AA138" s="20">
        <f t="shared" si="35"/>
        <v>180900</v>
      </c>
      <c r="AB138" s="21">
        <f>_xlfn.IFS(AI138="Den Bosch",VLOOKUP(L138,'Status Report'!B:AM,33,0),AI138="Yantian",VLOOKUP(L138,'Status Report'!B:AM,34,0),AI138="",IF(H138="Asia Pacific",VLOOKUP(L138,'Status Report'!B:AM,34,0),VLOOKUP(L138,'Status Report'!B:AM,33,0)),AI138="Direct shipment",IF(H138="Asia Pacific",VLOOKUP(L138,'Status Report'!B:AM,34,0),VLOOKUP(L138,'Status Report'!B:AM,33,0)))</f>
        <v>52.189200000000007</v>
      </c>
      <c r="AC138" s="21">
        <f>VLOOKUP(L138,'Status Report'!B:CE,82,0)</f>
        <v>0</v>
      </c>
      <c r="AD138" s="21">
        <f t="shared" si="36"/>
        <v>52.189200000000007</v>
      </c>
      <c r="AE138" s="63">
        <f>VLOOKUP(L138,'Status Report'!B:W,20,0)</f>
        <v>68</v>
      </c>
      <c r="AF138" s="63">
        <f>VLOOKUP(L138,'Status Report'!B:W,21,0)</f>
        <v>19</v>
      </c>
      <c r="AG138" s="63">
        <f>VLOOKUP(L138,'Status Report'!B:W,22,0)</f>
        <v>19</v>
      </c>
      <c r="AH138" s="22">
        <f t="shared" si="37"/>
        <v>73.644000000000005</v>
      </c>
      <c r="AI138" t="s">
        <v>990</v>
      </c>
      <c r="AK138" s="63">
        <f>IFERROR(VLOOKUP(G138,ASEAN!A:A,1,0),0)</f>
        <v>0</v>
      </c>
      <c r="AL138" s="63" t="str">
        <f>IFERROR(VLOOKUP(D138,'[3]customer specs'!$B$1:$D$65536,3,0),0)</f>
        <v>no TAS possible 
from outside EU+pallet+label</v>
      </c>
      <c r="AM138" s="64">
        <f t="shared" si="38"/>
        <v>13800.000000000029</v>
      </c>
      <c r="AN138" s="64">
        <f t="shared" si="39"/>
        <v>0</v>
      </c>
      <c r="AO138" s="63"/>
      <c r="AP138" s="63"/>
      <c r="AQ138" s="63" t="str">
        <f t="shared" si="40"/>
        <v>yes</v>
      </c>
      <c r="AR138" s="20">
        <f t="shared" si="41"/>
        <v>156567.6</v>
      </c>
      <c r="AS138" s="63" t="s">
        <v>1050</v>
      </c>
      <c r="AT138" s="23">
        <v>0.05</v>
      </c>
      <c r="AU138" s="65">
        <f t="shared" si="43"/>
        <v>54.936000000000007</v>
      </c>
      <c r="AV138" s="65"/>
      <c r="AW138" s="65">
        <f t="shared" si="44"/>
        <v>164808.00000000003</v>
      </c>
      <c r="AX138" s="65"/>
      <c r="AY138" s="63">
        <f>VLOOKUP(L138,'Status Report'!B:CF,81,0)</f>
        <v>0</v>
      </c>
      <c r="AZ138" s="63" t="str">
        <f>VLOOKUP(L138,'Status Report'!B:S,18,0)</f>
        <v>Ellina Smirnova</v>
      </c>
      <c r="BB138" s="63">
        <f>VLOOKUP(L138,'Status Report'!B:Z,25,0)</f>
        <v>10</v>
      </c>
      <c r="BC138" s="63">
        <f t="shared" si="45"/>
        <v>30000</v>
      </c>
      <c r="BF138">
        <f>VLOOKUP(L138,'Status Report'!B:CE,82,0)</f>
        <v>0</v>
      </c>
      <c r="BG138">
        <f>VLOOKUP(L138,'Status Report'!B:CF,83,0)</f>
        <v>0</v>
      </c>
      <c r="BH138">
        <f>VLOOKUP(L138,'Status Report'!B:CG,84,0)</f>
        <v>0</v>
      </c>
      <c r="BI138" t="s">
        <v>825</v>
      </c>
      <c r="BJ138" t="s">
        <v>795</v>
      </c>
      <c r="BM138" s="67">
        <f t="shared" si="46"/>
        <v>4834</v>
      </c>
    </row>
    <row r="139" spans="1:65" x14ac:dyDescent="0.25">
      <c r="A139" s="68" t="str">
        <f>VLOOKUP(L139,'Status Report'!B:CB,79,0)</f>
        <v>Heineken UCL</v>
      </c>
      <c r="C139">
        <v>20006077</v>
      </c>
      <c r="D139">
        <v>3090139</v>
      </c>
      <c r="E139" t="s">
        <v>823</v>
      </c>
      <c r="F139" t="s">
        <v>824</v>
      </c>
      <c r="G139" t="str">
        <f>VLOOKUP(D139,'[2]sold to'!$A:$H,8,0)</f>
        <v>Spain</v>
      </c>
      <c r="H139" t="str">
        <f>VLOOKUP(D139,'[2]sold to'!$A:$I,9,0)</f>
        <v>Europe</v>
      </c>
      <c r="K139">
        <v>20</v>
      </c>
      <c r="L139">
        <v>88026485</v>
      </c>
      <c r="M139" t="s">
        <v>312</v>
      </c>
      <c r="N139" s="86">
        <v>2000</v>
      </c>
      <c r="P139" t="str">
        <f>VLOOKUP(L139,'Status Report'!B:AA,26,0)</f>
        <v>China</v>
      </c>
      <c r="Q139" t="str">
        <f>VLOOKUP(L139,'Status Report'!B:AB,27,0)</f>
        <v>Bar support</v>
      </c>
      <c r="R139">
        <f>VLOOKUP(L139,'Status Report'!B:X,23,0)</f>
        <v>125</v>
      </c>
      <c r="S139" t="str">
        <f>VLOOKUP(L139,'Status Report'!B:T,19,0)</f>
        <v>Promocean The Netherlands BV</v>
      </c>
      <c r="T139" s="62">
        <f>VLOOKUP(L139,'Status Report'!B:E,4,0)</f>
        <v>3</v>
      </c>
      <c r="U139" s="19">
        <f>_xlfn.IFS(AI139="Den Bosch",VLOOKUP(L139,'Status Report'!B:AM,35,0),AI139="Yantian",VLOOKUP(L139,'Status Report'!B:AM,36,0),AI139="",IF(H139="Asia Pacific",VLOOKUP(L139,'Status Report'!B:AM,36,0),VLOOKUP(L139,'Status Report'!B:AM,35,0)),AI139="Direct shipment",IF(H139="Asia Pacific",VLOOKUP(L139,'Status Report'!B:AM,36,0),VLOOKUP(L139,'Status Report'!B:AM,35,0)))</f>
        <v>30.2</v>
      </c>
      <c r="V139" s="20">
        <f t="shared" si="32"/>
        <v>60400</v>
      </c>
      <c r="W139" s="19">
        <f>_xlfn.IFS(AI139="Den Bosch",VLOOKUP(L139,'Status Report'!B:AM,37,0),AI139="Yantian",VLOOKUP(L139,'Status Report'!B:AM,38,0),AI139="",IF(H139="Asia Pacific",VLOOKUP(L139,'Status Report'!B:AM,38,0),VLOOKUP(L139,'Status Report'!B:AM,37,0)),AI139="Direct shipment",IF(H139="Asia Pacific",VLOOKUP(L139,'Status Report'!B:AM,38,0),VLOOKUP(L139,'Status Report'!B:AM,37,0)))</f>
        <v>26.400000000000002</v>
      </c>
      <c r="X139" s="20">
        <f t="shared" si="33"/>
        <v>52800.000000000007</v>
      </c>
      <c r="Y139" s="20">
        <f>_xlfn.IFS(AI139="Den Bosch",VLOOKUP(L139,'Status Report'!B:AO,39,0),AI139="Yantian",VLOOKUP(L139,'Status Report'!B:AO,40,0),AI139="",IF(H139="Asia Pacific",VLOOKUP(L139,'Status Report'!B:AO,40,0),VLOOKUP(L139,'Status Report'!B:AO,39,0)),AI139="Direct shipment",IF(H139="Asia Pacific",VLOOKUP(L139,'Status Report'!B:AO,40,0),VLOOKUP(L139,'Status Report'!B:AO,39,0)))</f>
        <v>0</v>
      </c>
      <c r="Z139" s="20">
        <f t="shared" si="34"/>
        <v>0</v>
      </c>
      <c r="AA139" s="20">
        <f t="shared" si="35"/>
        <v>52800.000000000007</v>
      </c>
      <c r="AB139" s="21">
        <f>_xlfn.IFS(AI139="Den Bosch",VLOOKUP(L139,'Status Report'!B:AM,33,0),AI139="Yantian",VLOOKUP(L139,'Status Report'!B:AM,34,0),AI139="",IF(H139="Asia Pacific",VLOOKUP(L139,'Status Report'!B:AM,34,0),VLOOKUP(L139,'Status Report'!B:AM,33,0)),AI139="Direct shipment",IF(H139="Asia Pacific",VLOOKUP(L139,'Status Report'!B:AM,34,0),VLOOKUP(L139,'Status Report'!B:AM,33,0)))</f>
        <v>23.176800000000004</v>
      </c>
      <c r="AC139" s="21">
        <f>VLOOKUP(L139,'Status Report'!B:CE,82,0)</f>
        <v>0</v>
      </c>
      <c r="AD139" s="21">
        <f t="shared" si="36"/>
        <v>23.176800000000004</v>
      </c>
      <c r="AE139" s="63">
        <f>VLOOKUP(L139,'Status Report'!B:W,20,0)</f>
        <v>14</v>
      </c>
      <c r="AF139" s="63">
        <f>VLOOKUP(L139,'Status Report'!B:W,21,0)</f>
        <v>5</v>
      </c>
      <c r="AG139" s="63">
        <f>VLOOKUP(L139,'Status Report'!B:W,22,0)</f>
        <v>5</v>
      </c>
      <c r="AH139" s="22">
        <f t="shared" si="37"/>
        <v>0.7</v>
      </c>
      <c r="AI139" t="s">
        <v>990</v>
      </c>
      <c r="AK139" s="63">
        <f>IFERROR(VLOOKUP(G139,ASEAN!A:A,1,0),0)</f>
        <v>0</v>
      </c>
      <c r="AL139" s="63" t="str">
        <f>IFERROR(VLOOKUP(D139,'[3]customer specs'!$B$1:$D$65536,3,0),0)</f>
        <v>no TAS possible 
from outside EU+pallet+label</v>
      </c>
      <c r="AM139" s="64">
        <f t="shared" si="38"/>
        <v>7599.9999999999927</v>
      </c>
      <c r="AN139" s="64">
        <f t="shared" si="39"/>
        <v>0</v>
      </c>
      <c r="AO139" s="63"/>
      <c r="AP139" s="63"/>
      <c r="AQ139" s="63" t="str">
        <f t="shared" si="40"/>
        <v>yes</v>
      </c>
      <c r="AR139" s="20">
        <f t="shared" si="41"/>
        <v>46353.600000000006</v>
      </c>
      <c r="AS139" s="63" t="s">
        <v>1050</v>
      </c>
      <c r="AT139" s="23">
        <v>0.05</v>
      </c>
      <c r="AU139" s="65">
        <f t="shared" si="43"/>
        <v>24.396631578947375</v>
      </c>
      <c r="AV139" s="65"/>
      <c r="AW139" s="65">
        <f t="shared" si="44"/>
        <v>48793.263157894748</v>
      </c>
      <c r="AX139" s="65"/>
      <c r="AY139" s="63">
        <f>VLOOKUP(L139,'Status Report'!B:CF,81,0)</f>
        <v>0</v>
      </c>
      <c r="AZ139" s="63" t="str">
        <f>VLOOKUP(L139,'Status Report'!B:S,18,0)</f>
        <v>Ellina Smirnova</v>
      </c>
      <c r="BB139" s="63">
        <f>VLOOKUP(L139,'Status Report'!B:Z,25,0)</f>
        <v>20</v>
      </c>
      <c r="BC139" s="63">
        <f t="shared" si="45"/>
        <v>40000</v>
      </c>
      <c r="BF139">
        <f>VLOOKUP(L139,'Status Report'!B:CE,82,0)</f>
        <v>0</v>
      </c>
      <c r="BG139">
        <f>VLOOKUP(L139,'Status Report'!B:CF,83,0)</f>
        <v>0</v>
      </c>
      <c r="BH139">
        <f>VLOOKUP(L139,'Status Report'!B:CG,84,0)</f>
        <v>0</v>
      </c>
      <c r="BI139" t="s">
        <v>825</v>
      </c>
      <c r="BJ139" t="s">
        <v>795</v>
      </c>
      <c r="BM139" s="67">
        <f t="shared" si="46"/>
        <v>2875</v>
      </c>
    </row>
    <row r="140" spans="1:65" x14ac:dyDescent="0.25">
      <c r="A140" s="68" t="str">
        <f>VLOOKUP(L140,'Status Report'!B:CB,79,0)</f>
        <v>Heineken - F1</v>
      </c>
      <c r="C140">
        <v>20006077</v>
      </c>
      <c r="D140">
        <v>3090139</v>
      </c>
      <c r="E140" t="s">
        <v>823</v>
      </c>
      <c r="F140" t="s">
        <v>824</v>
      </c>
      <c r="G140" t="str">
        <f>VLOOKUP(D140,'[2]sold to'!$A:$H,8,0)</f>
        <v>Spain</v>
      </c>
      <c r="H140" t="str">
        <f>VLOOKUP(D140,'[2]sold to'!$A:$I,9,0)</f>
        <v>Europe</v>
      </c>
      <c r="K140">
        <v>30</v>
      </c>
      <c r="L140">
        <v>88027350</v>
      </c>
      <c r="M140" t="s">
        <v>551</v>
      </c>
      <c r="N140" s="86">
        <v>1250</v>
      </c>
      <c r="P140" t="str">
        <f>VLOOKUP(L140,'Status Report'!B:AA,26,0)</f>
        <v>China</v>
      </c>
      <c r="Q140" t="str">
        <f>VLOOKUP(L140,'Status Report'!B:AB,27,0)</f>
        <v>Bar support</v>
      </c>
      <c r="R140">
        <f>VLOOKUP(L140,'Status Report'!B:X,23,0)</f>
        <v>125</v>
      </c>
      <c r="S140" t="str">
        <f>VLOOKUP(L140,'Status Report'!B:T,19,0)</f>
        <v>Promocean The Netherlands BV</v>
      </c>
      <c r="T140" s="62">
        <f>VLOOKUP(L140,'Status Report'!B:E,4,0)</f>
        <v>3</v>
      </c>
      <c r="U140" s="19">
        <f>_xlfn.IFS(AI140="Den Bosch",VLOOKUP(L140,'Status Report'!B:AM,35,0),AI140="Yantian",VLOOKUP(L140,'Status Report'!B:AM,36,0),AI140="",IF(H140="Asia Pacific",VLOOKUP(L140,'Status Report'!B:AM,36,0),VLOOKUP(L140,'Status Report'!B:AM,35,0)),AI140="Direct shipment",IF(H140="Asia Pacific",VLOOKUP(L140,'Status Report'!B:AM,36,0),VLOOKUP(L140,'Status Report'!B:AM,35,0)))</f>
        <v>29.8</v>
      </c>
      <c r="V140" s="20">
        <f t="shared" si="32"/>
        <v>37250</v>
      </c>
      <c r="W140" s="19">
        <f>_xlfn.IFS(AI140="Den Bosch",VLOOKUP(L140,'Status Report'!B:AM,37,0),AI140="Yantian",VLOOKUP(L140,'Status Report'!B:AM,38,0),AI140="",IF(H140="Asia Pacific",VLOOKUP(L140,'Status Report'!B:AM,38,0),VLOOKUP(L140,'Status Report'!B:AM,37,0)),AI140="Direct shipment",IF(H140="Asia Pacific",VLOOKUP(L140,'Status Report'!B:AM,38,0),VLOOKUP(L140,'Status Report'!B:AM,37,0)))</f>
        <v>26</v>
      </c>
      <c r="X140" s="20">
        <f t="shared" si="33"/>
        <v>32500</v>
      </c>
      <c r="Y140" s="20">
        <f>_xlfn.IFS(AI140="Den Bosch",VLOOKUP(L140,'Status Report'!B:AO,39,0),AI140="Yantian",VLOOKUP(L140,'Status Report'!B:AO,40,0),AI140="",IF(H140="Asia Pacific",VLOOKUP(L140,'Status Report'!B:AO,40,0),VLOOKUP(L140,'Status Report'!B:AO,39,0)),AI140="Direct shipment",IF(H140="Asia Pacific",VLOOKUP(L140,'Status Report'!B:AO,40,0),VLOOKUP(L140,'Status Report'!B:AO,39,0)))</f>
        <v>0</v>
      </c>
      <c r="Z140" s="20">
        <f t="shared" si="34"/>
        <v>0</v>
      </c>
      <c r="AA140" s="20">
        <f t="shared" si="35"/>
        <v>32500</v>
      </c>
      <c r="AB140" s="21">
        <f>_xlfn.IFS(AI140="Den Bosch",VLOOKUP(L140,'Status Report'!B:AM,33,0),AI140="Yantian",VLOOKUP(L140,'Status Report'!B:AM,34,0),AI140="",IF(H140="Asia Pacific",VLOOKUP(L140,'Status Report'!B:AM,34,0),VLOOKUP(L140,'Status Report'!B:AM,33,0)),AI140="Direct shipment",IF(H140="Asia Pacific",VLOOKUP(L140,'Status Report'!B:AM,34,0),VLOOKUP(L140,'Status Report'!B:AM,33,0)))</f>
        <v>22.906800000000004</v>
      </c>
      <c r="AC140" s="21">
        <f>VLOOKUP(L140,'Status Report'!B:CE,82,0)</f>
        <v>0</v>
      </c>
      <c r="AD140" s="21">
        <f t="shared" si="36"/>
        <v>22.906800000000004</v>
      </c>
      <c r="AE140" s="63">
        <f>VLOOKUP(L140,'Status Report'!B:W,20,0)</f>
        <v>14</v>
      </c>
      <c r="AF140" s="63">
        <f>VLOOKUP(L140,'Status Report'!B:W,21,0)</f>
        <v>5</v>
      </c>
      <c r="AG140" s="63">
        <f>VLOOKUP(L140,'Status Report'!B:W,22,0)</f>
        <v>5</v>
      </c>
      <c r="AH140" s="22">
        <f t="shared" si="37"/>
        <v>0.4375</v>
      </c>
      <c r="AI140" t="s">
        <v>990</v>
      </c>
      <c r="AK140" s="63">
        <f>IFERROR(VLOOKUP(G140,ASEAN!A:A,1,0),0)</f>
        <v>0</v>
      </c>
      <c r="AL140" s="63" t="str">
        <f>IFERROR(VLOOKUP(D140,'[3]customer specs'!$B$1:$D$65536,3,0),0)</f>
        <v>no TAS possible 
from outside EU+pallet+label</v>
      </c>
      <c r="AM140" s="64">
        <f t="shared" si="38"/>
        <v>4750</v>
      </c>
      <c r="AN140" s="64">
        <f t="shared" si="39"/>
        <v>0</v>
      </c>
      <c r="AO140" s="63"/>
      <c r="AP140" s="63"/>
      <c r="AQ140" s="63" t="str">
        <f t="shared" si="40"/>
        <v>yes</v>
      </c>
      <c r="AR140" s="20">
        <f t="shared" si="41"/>
        <v>28633.500000000004</v>
      </c>
      <c r="AS140" s="63" t="s">
        <v>1050</v>
      </c>
      <c r="AT140" s="23">
        <v>0.05</v>
      </c>
      <c r="AU140" s="65">
        <f t="shared" si="43"/>
        <v>24.112421052631586</v>
      </c>
      <c r="AV140" s="65"/>
      <c r="AW140" s="65">
        <f t="shared" si="44"/>
        <v>30140.526315789481</v>
      </c>
      <c r="AX140" s="65"/>
      <c r="AY140" s="63">
        <f>VLOOKUP(L140,'Status Report'!B:CF,81,0)</f>
        <v>0</v>
      </c>
      <c r="AZ140" s="63" t="str">
        <f>VLOOKUP(L140,'Status Report'!B:S,18,0)</f>
        <v xml:space="preserve">Konstantinos Zoupanos </v>
      </c>
      <c r="BB140" s="63">
        <f>VLOOKUP(L140,'Status Report'!B:Z,25,0)</f>
        <v>20</v>
      </c>
      <c r="BC140" s="63">
        <f t="shared" si="45"/>
        <v>25000</v>
      </c>
      <c r="BF140">
        <f>VLOOKUP(L140,'Status Report'!B:CE,82,0)</f>
        <v>0</v>
      </c>
      <c r="BG140">
        <f>VLOOKUP(L140,'Status Report'!B:CF,83,0)</f>
        <v>0</v>
      </c>
      <c r="BH140">
        <f>VLOOKUP(L140,'Status Report'!B:CG,84,0)</f>
        <v>0</v>
      </c>
      <c r="BI140" t="s">
        <v>825</v>
      </c>
      <c r="BJ140" t="s">
        <v>795</v>
      </c>
      <c r="BM140" s="67">
        <f t="shared" si="46"/>
        <v>1322</v>
      </c>
    </row>
    <row r="141" spans="1:65" x14ac:dyDescent="0.25">
      <c r="A141" s="68" t="str">
        <f>VLOOKUP(L141,'Status Report'!B:CB,79,0)</f>
        <v>Heineken - F1</v>
      </c>
      <c r="C141">
        <v>20006077</v>
      </c>
      <c r="D141">
        <v>3090139</v>
      </c>
      <c r="E141" t="s">
        <v>823</v>
      </c>
      <c r="F141" t="s">
        <v>824</v>
      </c>
      <c r="G141" t="str">
        <f>VLOOKUP(D141,'[2]sold to'!$A:$H,8,0)</f>
        <v>Spain</v>
      </c>
      <c r="H141" t="str">
        <f>VLOOKUP(D141,'[2]sold to'!$A:$I,9,0)</f>
        <v>Europe</v>
      </c>
      <c r="K141">
        <v>40</v>
      </c>
      <c r="L141">
        <v>88027357</v>
      </c>
      <c r="M141" t="s">
        <v>558</v>
      </c>
      <c r="N141" s="86">
        <v>1000</v>
      </c>
      <c r="P141" t="str">
        <f>VLOOKUP(L141,'Status Report'!B:AA,26,0)</f>
        <v>China</v>
      </c>
      <c r="Q141" t="str">
        <f>VLOOKUP(L141,'Status Report'!B:AB,27,0)</f>
        <v>Premiums</v>
      </c>
      <c r="R141">
        <f>VLOOKUP(L141,'Status Report'!B:X,23,0)</f>
        <v>250</v>
      </c>
      <c r="S141" t="str">
        <f>VLOOKUP(L141,'Status Report'!B:T,19,0)</f>
        <v>Promocean The Netherlands BV</v>
      </c>
      <c r="T141" s="62">
        <f>VLOOKUP(L141,'Status Report'!B:E,4,0)</f>
        <v>3</v>
      </c>
      <c r="U141" s="19">
        <f>_xlfn.IFS(AI141="Den Bosch",VLOOKUP(L141,'Status Report'!B:AM,35,0),AI141="Yantian",VLOOKUP(L141,'Status Report'!B:AM,36,0),AI141="",IF(H141="Asia Pacific",VLOOKUP(L141,'Status Report'!B:AM,36,0),VLOOKUP(L141,'Status Report'!B:AM,35,0)),AI141="Direct shipment",IF(H141="Asia Pacific",VLOOKUP(L141,'Status Report'!B:AM,36,0),VLOOKUP(L141,'Status Report'!B:AM,35,0)))</f>
        <v>73.099999999999994</v>
      </c>
      <c r="V141" s="20">
        <f t="shared" si="32"/>
        <v>73100</v>
      </c>
      <c r="W141" s="19">
        <f>_xlfn.IFS(AI141="Den Bosch",VLOOKUP(L141,'Status Report'!B:AM,37,0),AI141="Yantian",VLOOKUP(L141,'Status Report'!B:AM,38,0),AI141="",IF(H141="Asia Pacific",VLOOKUP(L141,'Status Report'!B:AM,38,0),VLOOKUP(L141,'Status Report'!B:AM,37,0)),AI141="Direct shipment",IF(H141="Asia Pacific",VLOOKUP(L141,'Status Report'!B:AM,38,0),VLOOKUP(L141,'Status Report'!B:AM,37,0)))</f>
        <v>69.900000000000006</v>
      </c>
      <c r="X141" s="20">
        <f t="shared" si="33"/>
        <v>69900</v>
      </c>
      <c r="Y141" s="20">
        <f>_xlfn.IFS(AI141="Den Bosch",VLOOKUP(L141,'Status Report'!B:AO,39,0),AI141="Yantian",VLOOKUP(L141,'Status Report'!B:AO,40,0),AI141="",IF(H141="Asia Pacific",VLOOKUP(L141,'Status Report'!B:AO,40,0),VLOOKUP(L141,'Status Report'!B:AO,39,0)),AI141="Direct shipment",IF(H141="Asia Pacific",VLOOKUP(L141,'Status Report'!B:AO,40,0),VLOOKUP(L141,'Status Report'!B:AO,39,0)))</f>
        <v>0</v>
      </c>
      <c r="Z141" s="20">
        <f t="shared" si="34"/>
        <v>0</v>
      </c>
      <c r="AA141" s="20">
        <f t="shared" si="35"/>
        <v>69900</v>
      </c>
      <c r="AB141" s="21">
        <f>_xlfn.IFS(AI141="Den Bosch",VLOOKUP(L141,'Status Report'!B:AM,33,0),AI141="Yantian",VLOOKUP(L141,'Status Report'!B:AM,34,0),AI141="",IF(H141="Asia Pacific",VLOOKUP(L141,'Status Report'!B:AM,34,0),VLOOKUP(L141,'Status Report'!B:AM,33,0)),AI141="Direct shipment",IF(H141="Asia Pacific",VLOOKUP(L141,'Status Report'!B:AM,34,0),VLOOKUP(L141,'Status Report'!B:AM,33,0)))</f>
        <v>60.420000000000009</v>
      </c>
      <c r="AC141" s="21">
        <f>VLOOKUP(L141,'Status Report'!B:CE,82,0)</f>
        <v>0</v>
      </c>
      <c r="AD141" s="21">
        <f t="shared" si="36"/>
        <v>60.420000000000009</v>
      </c>
      <c r="AE141" s="63">
        <f>VLOOKUP(L141,'Status Report'!B:W,20,0)</f>
        <v>43.5</v>
      </c>
      <c r="AF141" s="63">
        <f>VLOOKUP(L141,'Status Report'!B:W,21,0)</f>
        <v>18</v>
      </c>
      <c r="AG141" s="63">
        <f>VLOOKUP(L141,'Status Report'!B:W,22,0)</f>
        <v>22.5</v>
      </c>
      <c r="AH141" s="22">
        <f t="shared" si="37"/>
        <v>17.6175</v>
      </c>
      <c r="AI141" t="s">
        <v>990</v>
      </c>
      <c r="AK141" s="63">
        <f>IFERROR(VLOOKUP(G141,ASEAN!A:A,1,0),0)</f>
        <v>0</v>
      </c>
      <c r="AL141" s="63" t="str">
        <f>IFERROR(VLOOKUP(D141,'[3]customer specs'!$B$1:$D$65536,3,0),0)</f>
        <v>no TAS possible 
from outside EU+pallet+label</v>
      </c>
      <c r="AM141" s="64">
        <f t="shared" si="38"/>
        <v>3200</v>
      </c>
      <c r="AN141" s="64">
        <f t="shared" si="39"/>
        <v>0</v>
      </c>
      <c r="AO141" s="63"/>
      <c r="AP141" s="63"/>
      <c r="AQ141" s="63" t="str">
        <f t="shared" si="40"/>
        <v>yes</v>
      </c>
      <c r="AR141" s="20">
        <f t="shared" si="41"/>
        <v>60420.000000000007</v>
      </c>
      <c r="AS141" s="63" t="s">
        <v>1050</v>
      </c>
      <c r="AT141" s="23">
        <v>0.05</v>
      </c>
      <c r="AU141" s="65">
        <f t="shared" si="43"/>
        <v>63.600000000000016</v>
      </c>
      <c r="AV141" s="65"/>
      <c r="AW141" s="65">
        <f t="shared" si="44"/>
        <v>63600.000000000015</v>
      </c>
      <c r="AX141" s="65"/>
      <c r="AY141" s="63">
        <f>VLOOKUP(L141,'Status Report'!B:CF,81,0)</f>
        <v>0</v>
      </c>
      <c r="AZ141" s="63" t="str">
        <f>VLOOKUP(L141,'Status Report'!B:S,18,0)</f>
        <v xml:space="preserve">Konstantinos Zoupanos </v>
      </c>
      <c r="BB141" s="63">
        <f>VLOOKUP(L141,'Status Report'!B:Z,25,0)</f>
        <v>10</v>
      </c>
      <c r="BC141" s="63">
        <f t="shared" si="45"/>
        <v>10000</v>
      </c>
      <c r="BF141">
        <f>VLOOKUP(L141,'Status Report'!B:CE,82,0)</f>
        <v>0</v>
      </c>
      <c r="BG141">
        <f>VLOOKUP(L141,'Status Report'!B:CF,83,0)</f>
        <v>0</v>
      </c>
      <c r="BH141">
        <f>VLOOKUP(L141,'Status Report'!B:CG,84,0)</f>
        <v>0</v>
      </c>
      <c r="BI141" t="s">
        <v>825</v>
      </c>
      <c r="BJ141" t="s">
        <v>795</v>
      </c>
      <c r="BM141" s="67">
        <f t="shared" si="46"/>
        <v>1075</v>
      </c>
    </row>
    <row r="142" spans="1:65" x14ac:dyDescent="0.25">
      <c r="A142" s="68" t="str">
        <f>VLOOKUP(L142,'Status Report'!B:CB,79,0)</f>
        <v>Heineken</v>
      </c>
      <c r="C142">
        <v>20006078</v>
      </c>
      <c r="D142">
        <v>3090587</v>
      </c>
      <c r="E142" t="s">
        <v>826</v>
      </c>
      <c r="F142" t="s">
        <v>827</v>
      </c>
      <c r="G142" t="str">
        <f>VLOOKUP(D142,'[2]sold to'!$A:$H,8,0)</f>
        <v>Haiti</v>
      </c>
      <c r="H142" t="str">
        <f>VLOOKUP(D142,'[2]sold to'!$A:$I,9,0)</f>
        <v>AMERICAS</v>
      </c>
      <c r="K142">
        <v>10</v>
      </c>
      <c r="L142">
        <v>88021618</v>
      </c>
      <c r="M142" t="s">
        <v>101</v>
      </c>
      <c r="N142">
        <v>250</v>
      </c>
      <c r="P142" t="str">
        <f>VLOOKUP(L142,'Status Report'!B:AA,26,0)</f>
        <v>China</v>
      </c>
      <c r="Q142" t="str">
        <f>VLOOKUP(L142,'Status Report'!B:AB,27,0)</f>
        <v>Outdoor signs</v>
      </c>
      <c r="R142">
        <f>VLOOKUP(L142,'Status Report'!B:X,23,0)</f>
        <v>100</v>
      </c>
      <c r="S142" t="str">
        <f>VLOOKUP(L142,'Status Report'!B:T,19,0)</f>
        <v>Van Beem &amp; Van Haagen bv</v>
      </c>
      <c r="T142" s="62">
        <f>VLOOKUP(L142,'Status Report'!B:E,4,0)</f>
        <v>3</v>
      </c>
      <c r="U142" s="19">
        <f>_xlfn.IFS(AI142="Den Bosch",VLOOKUP(L142,'Status Report'!B:AM,35,0),AI142="Yantian",VLOOKUP(L142,'Status Report'!B:AM,36,0),AI142="",IF(H142="Asia Pacific",VLOOKUP(L142,'Status Report'!B:AM,36,0),VLOOKUP(L142,'Status Report'!B:AM,35,0)),AI142="Direct shipment",IF(H142="Asia Pacific",VLOOKUP(L142,'Status Report'!B:AM,36,0),VLOOKUP(L142,'Status Report'!B:AM,35,0)))</f>
        <v>218.82</v>
      </c>
      <c r="V142" s="20">
        <f t="shared" si="32"/>
        <v>54705</v>
      </c>
      <c r="W142" s="19">
        <f>_xlfn.IFS(AI142="Den Bosch",VLOOKUP(L142,'Status Report'!B:AM,37,0),AI142="Yantian",VLOOKUP(L142,'Status Report'!B:AM,38,0),AI142="",IF(H142="Asia Pacific",VLOOKUP(L142,'Status Report'!B:AM,38,0),VLOOKUP(L142,'Status Report'!B:AM,37,0)),AI142="Direct shipment",IF(H142="Asia Pacific",VLOOKUP(L142,'Status Report'!B:AM,38,0),VLOOKUP(L142,'Status Report'!B:AM,37,0)))</f>
        <v>212.23</v>
      </c>
      <c r="X142" s="20">
        <f t="shared" si="33"/>
        <v>53057.5</v>
      </c>
      <c r="Y142" s="20">
        <f>_xlfn.IFS(AI142="Den Bosch",VLOOKUP(L142,'Status Report'!B:AO,39,0),AI142="Yantian",VLOOKUP(L142,'Status Report'!B:AO,40,0),AI142="",IF(H142="Asia Pacific",VLOOKUP(L142,'Status Report'!B:AO,40,0),VLOOKUP(L142,'Status Report'!B:AO,39,0)),AI142="Direct shipment",IF(H142="Asia Pacific",VLOOKUP(L142,'Status Report'!B:AO,40,0),VLOOKUP(L142,'Status Report'!B:AO,39,0)))</f>
        <v>0</v>
      </c>
      <c r="Z142" s="20">
        <f t="shared" si="34"/>
        <v>0</v>
      </c>
      <c r="AA142" s="20">
        <f t="shared" si="35"/>
        <v>53057.5</v>
      </c>
      <c r="AB142" s="21">
        <f>_xlfn.IFS(AI142="Den Bosch",VLOOKUP(L142,'Status Report'!B:AM,33,0),AI142="Yantian",VLOOKUP(L142,'Status Report'!B:AM,34,0),AI142="",IF(H142="Asia Pacific",VLOOKUP(L142,'Status Report'!B:AM,34,0),VLOOKUP(L142,'Status Report'!B:AM,33,0)),AI142="Direct shipment",IF(H142="Asia Pacific",VLOOKUP(L142,'Status Report'!B:AM,34,0),VLOOKUP(L142,'Status Report'!B:AM,33,0)))</f>
        <v>176.70000000000002</v>
      </c>
      <c r="AC142" s="21">
        <f>VLOOKUP(L142,'Status Report'!B:CE,82,0)</f>
        <v>0</v>
      </c>
      <c r="AD142" s="21">
        <f t="shared" si="36"/>
        <v>176.70000000000002</v>
      </c>
      <c r="AE142" s="63">
        <f>VLOOKUP(L142,'Status Report'!B:W,20,0)</f>
        <v>57</v>
      </c>
      <c r="AF142" s="63">
        <f>VLOOKUP(L142,'Status Report'!B:W,21,0)</f>
        <v>57</v>
      </c>
      <c r="AG142" s="63">
        <f>VLOOKUP(L142,'Status Report'!B:W,22,0)</f>
        <v>23</v>
      </c>
      <c r="AH142" s="22">
        <f t="shared" si="37"/>
        <v>18.681750000000001</v>
      </c>
      <c r="AI142" t="s">
        <v>990</v>
      </c>
      <c r="AK142" s="63">
        <f>IFERROR(VLOOKUP(G142,ASEAN!A:A,1,0),0)</f>
        <v>0</v>
      </c>
      <c r="AL142" s="63">
        <f>IFERROR(VLOOKUP(D142,'[3]customer specs'!$B$1:$D$65536,3,0),0)</f>
        <v>0</v>
      </c>
      <c r="AM142" s="64">
        <f t="shared" si="38"/>
        <v>1647.5</v>
      </c>
      <c r="AN142" s="64">
        <f t="shared" si="39"/>
        <v>0</v>
      </c>
      <c r="AO142" s="63"/>
      <c r="AP142" s="63"/>
      <c r="AQ142" s="63" t="str">
        <f t="shared" si="40"/>
        <v>yes</v>
      </c>
      <c r="AR142" s="20">
        <f t="shared" si="41"/>
        <v>44175.000000000007</v>
      </c>
      <c r="AS142" s="63" t="s">
        <v>1050</v>
      </c>
      <c r="AT142" s="23">
        <v>0.05</v>
      </c>
      <c r="AU142" s="65">
        <f t="shared" si="43"/>
        <v>186.00000000000003</v>
      </c>
      <c r="AV142" s="65"/>
      <c r="AW142" s="65">
        <f t="shared" si="44"/>
        <v>46500.000000000007</v>
      </c>
      <c r="AX142" s="65"/>
      <c r="AY142" s="63">
        <f>VLOOKUP(L142,'Status Report'!B:CF,81,0)</f>
        <v>0</v>
      </c>
      <c r="AZ142" s="63" t="str">
        <f>VLOOKUP(L142,'Status Report'!B:S,18,0)</f>
        <v>Ludmilla Zarybnicka</v>
      </c>
      <c r="BB142" s="63">
        <f>VLOOKUP(L142,'Status Report'!B:Z,25,0)</f>
        <v>1</v>
      </c>
      <c r="BC142" s="63">
        <f t="shared" si="45"/>
        <v>250</v>
      </c>
      <c r="BF142">
        <f>VLOOKUP(L142,'Status Report'!B:CE,82,0)</f>
        <v>0</v>
      </c>
      <c r="BG142">
        <f>VLOOKUP(L142,'Status Report'!B:CF,83,0)</f>
        <v>0</v>
      </c>
      <c r="BH142">
        <f>VLOOKUP(L142,'Status Report'!B:CG,84,0)</f>
        <v>0</v>
      </c>
      <c r="BI142" t="s">
        <v>825</v>
      </c>
      <c r="BJ142" t="s">
        <v>795</v>
      </c>
      <c r="BM142" s="67">
        <f t="shared" si="46"/>
        <v>575</v>
      </c>
    </row>
    <row r="143" spans="1:65" x14ac:dyDescent="0.25">
      <c r="A143" s="68" t="str">
        <f>VLOOKUP(L143,'Status Report'!B:CB,79,0)</f>
        <v>Heineken</v>
      </c>
      <c r="C143">
        <v>20006079</v>
      </c>
      <c r="D143">
        <v>3090161</v>
      </c>
      <c r="E143" t="s">
        <v>828</v>
      </c>
      <c r="F143" t="s">
        <v>793</v>
      </c>
      <c r="G143" t="str">
        <f>VLOOKUP(D143,'[2]sold to'!$A:$H,8,0)</f>
        <v>Singapore</v>
      </c>
      <c r="H143" t="str">
        <f>VLOOKUP(D143,'[2]sold to'!$A:$I,9,0)</f>
        <v>ASIA Pacific</v>
      </c>
      <c r="K143">
        <v>10</v>
      </c>
      <c r="L143">
        <v>88026702</v>
      </c>
      <c r="M143" t="s">
        <v>829</v>
      </c>
      <c r="N143">
        <v>24</v>
      </c>
      <c r="P143" t="str">
        <f>VLOOKUP(L143,'Status Report'!B:AA,26,0)</f>
        <v>China</v>
      </c>
      <c r="Q143" t="str">
        <f>VLOOKUP(L143,'Status Report'!B:AB,27,0)</f>
        <v>Indoor signs</v>
      </c>
      <c r="R143">
        <f>VLOOKUP(L143,'Status Report'!B:X,23,0)</f>
        <v>100</v>
      </c>
      <c r="S143" t="str">
        <f>VLOOKUP(L143,'Status Report'!B:T,19,0)</f>
        <v>Dekkers Visual Communication B.v.</v>
      </c>
      <c r="T143" s="62">
        <f>VLOOKUP(L143,'Status Report'!B:E,4,0)</f>
        <v>3</v>
      </c>
      <c r="U143" s="19">
        <f>_xlfn.IFS(AI143="Den Bosch",VLOOKUP(L143,'Status Report'!B:AM,35,0),AI143="Yantian",VLOOKUP(L143,'Status Report'!B:AM,36,0),AI143="",IF(H143="Asia Pacific",VLOOKUP(L143,'Status Report'!B:AM,36,0),VLOOKUP(L143,'Status Report'!B:AM,35,0)),AI143="Direct shipment",IF(H143="Asia Pacific",VLOOKUP(L143,'Status Report'!B:AM,36,0),VLOOKUP(L143,'Status Report'!B:AM,35,0)))</f>
        <v>223.1</v>
      </c>
      <c r="V143" s="20">
        <f t="shared" si="32"/>
        <v>5354.4</v>
      </c>
      <c r="W143" s="19">
        <f>_xlfn.IFS(AI143="Den Bosch",VLOOKUP(L143,'Status Report'!B:AM,37,0),AI143="Yantian",VLOOKUP(L143,'Status Report'!B:AM,38,0),AI143="",IF(H143="Asia Pacific",VLOOKUP(L143,'Status Report'!B:AM,38,0),VLOOKUP(L143,'Status Report'!B:AM,37,0)),AI143="Direct shipment",IF(H143="Asia Pacific",VLOOKUP(L143,'Status Report'!B:AM,38,0),VLOOKUP(L143,'Status Report'!B:AM,37,0)))</f>
        <v>210.36</v>
      </c>
      <c r="X143" s="20">
        <f t="shared" si="33"/>
        <v>5048.6400000000003</v>
      </c>
      <c r="Y143" s="20">
        <f>_xlfn.IFS(AI143="Den Bosch",VLOOKUP(L143,'Status Report'!B:AO,39,0),AI143="Yantian",VLOOKUP(L143,'Status Report'!B:AO,40,0),AI143="",IF(H143="Asia Pacific",VLOOKUP(L143,'Status Report'!B:AO,40,0),VLOOKUP(L143,'Status Report'!B:AO,39,0)),AI143="Direct shipment",IF(H143="Asia Pacific",VLOOKUP(L143,'Status Report'!B:AO,40,0),VLOOKUP(L143,'Status Report'!B:AO,39,0)))</f>
        <v>0</v>
      </c>
      <c r="Z143" s="20">
        <f t="shared" si="34"/>
        <v>0</v>
      </c>
      <c r="AA143" s="20">
        <f t="shared" si="35"/>
        <v>5048.6400000000003</v>
      </c>
      <c r="AB143" s="21">
        <f>_xlfn.IFS(AI143="Den Bosch",VLOOKUP(L143,'Status Report'!B:AM,33,0),AI143="Yantian",VLOOKUP(L143,'Status Report'!B:AM,34,0),AI143="",IF(H143="Asia Pacific",VLOOKUP(L143,'Status Report'!B:AM,34,0),VLOOKUP(L143,'Status Report'!B:AM,33,0)),AI143="Direct shipment",IF(H143="Asia Pacific",VLOOKUP(L143,'Status Report'!B:AM,34,0),VLOOKUP(L143,'Status Report'!B:AM,33,0)))</f>
        <v>181.92120000000003</v>
      </c>
      <c r="AC143" s="21">
        <f>VLOOKUP(L143,'Status Report'!B:CE,82,0)</f>
        <v>0</v>
      </c>
      <c r="AD143" s="21">
        <f t="shared" si="36"/>
        <v>181.92120000000003</v>
      </c>
      <c r="AE143" s="63">
        <f>VLOOKUP(L143,'Status Report'!B:W,20,0)</f>
        <v>79</v>
      </c>
      <c r="AF143" s="63">
        <f>VLOOKUP(L143,'Status Report'!B:W,21,0)</f>
        <v>10</v>
      </c>
      <c r="AG143" s="63">
        <f>VLOOKUP(L143,'Status Report'!B:W,22,0)</f>
        <v>51</v>
      </c>
      <c r="AH143" s="22">
        <f t="shared" si="37"/>
        <v>0.96696000000000004</v>
      </c>
      <c r="AI143" t="s">
        <v>990</v>
      </c>
      <c r="AK143" s="63" t="str">
        <f>IFERROR(VLOOKUP(G143,ASEAN!A:A,1,0),0)</f>
        <v>Singapore</v>
      </c>
      <c r="AL143" s="63" t="str">
        <f>IFERROR(VLOOKUP(D143,'[3]customer specs'!$B$1:$D$65536,3,0),0)</f>
        <v>pallet</v>
      </c>
      <c r="AM143" s="64">
        <f t="shared" si="38"/>
        <v>305.75999999999931</v>
      </c>
      <c r="AN143" s="64">
        <f t="shared" si="39"/>
        <v>0</v>
      </c>
      <c r="AO143" s="63"/>
      <c r="AP143" s="63"/>
      <c r="AQ143" s="63" t="str">
        <f t="shared" si="40"/>
        <v>no</v>
      </c>
      <c r="AR143" s="20">
        <f t="shared" si="41"/>
        <v>4366.1088000000009</v>
      </c>
      <c r="AS143" s="63"/>
      <c r="AT143" s="23">
        <f t="shared" ref="AT143:AT180" si="47">IF(AS143=0.045,0.045,IF(AS143=0.035,0.035,0.12))</f>
        <v>0.12</v>
      </c>
      <c r="AU143" s="65">
        <f t="shared" si="43"/>
        <v>206.72863636363638</v>
      </c>
      <c r="AV143" s="65"/>
      <c r="AW143" s="65">
        <f t="shared" si="44"/>
        <v>4961.4872727272732</v>
      </c>
      <c r="AX143" s="65"/>
      <c r="AY143" s="63">
        <f>VLOOKUP(L143,'Status Report'!B:CF,81,0)</f>
        <v>0</v>
      </c>
      <c r="AZ143" s="63" t="str">
        <f>VLOOKUP(L143,'Status Report'!B:S,18,0)</f>
        <v>Ludmilla Zarybnicka</v>
      </c>
      <c r="BB143" s="63">
        <f>VLOOKUP(L143,'Status Report'!B:Z,25,0)</f>
        <v>1</v>
      </c>
      <c r="BC143" s="63">
        <f t="shared" si="45"/>
        <v>24</v>
      </c>
      <c r="BF143">
        <f>VLOOKUP(L143,'Status Report'!B:CE,82,0)</f>
        <v>0</v>
      </c>
      <c r="BG143">
        <f>VLOOKUP(L143,'Status Report'!B:CF,83,0)</f>
        <v>0</v>
      </c>
      <c r="BH143">
        <f>VLOOKUP(L143,'Status Report'!B:CG,84,0)</f>
        <v>0</v>
      </c>
      <c r="BI143" t="s">
        <v>825</v>
      </c>
      <c r="BJ143" t="s">
        <v>795</v>
      </c>
      <c r="BM143" s="67">
        <f t="shared" si="46"/>
        <v>271</v>
      </c>
    </row>
    <row r="144" spans="1:65" x14ac:dyDescent="0.25">
      <c r="A144" s="68" t="str">
        <f>VLOOKUP(L144,'Status Report'!B:CB,79,0)</f>
        <v>Heineken - F1</v>
      </c>
      <c r="C144">
        <v>20006079</v>
      </c>
      <c r="D144">
        <v>3090161</v>
      </c>
      <c r="E144" t="s">
        <v>828</v>
      </c>
      <c r="F144" t="s">
        <v>793</v>
      </c>
      <c r="G144" t="str">
        <f>VLOOKUP(D144,'[2]sold to'!$A:$H,8,0)</f>
        <v>Singapore</v>
      </c>
      <c r="H144" t="str">
        <f>VLOOKUP(D144,'[2]sold to'!$A:$I,9,0)</f>
        <v>ASIA Pacific</v>
      </c>
      <c r="K144">
        <v>20</v>
      </c>
      <c r="L144">
        <v>88026780</v>
      </c>
      <c r="M144" t="s">
        <v>459</v>
      </c>
      <c r="N144">
        <v>12</v>
      </c>
      <c r="P144" t="str">
        <f>VLOOKUP(L144,'Status Report'!B:AA,26,0)</f>
        <v>China</v>
      </c>
      <c r="Q144" t="str">
        <f>VLOOKUP(L144,'Status Report'!B:AB,27,0)</f>
        <v>Indoor signs</v>
      </c>
      <c r="R144">
        <f>VLOOKUP(L144,'Status Report'!B:X,23,0)</f>
        <v>100</v>
      </c>
      <c r="S144" t="str">
        <f>VLOOKUP(L144,'Status Report'!B:T,19,0)</f>
        <v>Dekkers Visual Communication B.v.</v>
      </c>
      <c r="T144" s="62">
        <f>VLOOKUP(L144,'Status Report'!B:E,4,0)</f>
        <v>3</v>
      </c>
      <c r="U144" s="19">
        <f>_xlfn.IFS(AI144="Den Bosch",VLOOKUP(L144,'Status Report'!B:AM,35,0),AI144="Yantian",VLOOKUP(L144,'Status Report'!B:AM,36,0),AI144="",IF(H144="Asia Pacific",VLOOKUP(L144,'Status Report'!B:AM,36,0),VLOOKUP(L144,'Status Report'!B:AM,35,0)),AI144="Direct shipment",IF(H144="Asia Pacific",VLOOKUP(L144,'Status Report'!B:AM,36,0),VLOOKUP(L144,'Status Report'!B:AM,35,0)))</f>
        <v>184.55</v>
      </c>
      <c r="V144" s="20">
        <f t="shared" si="32"/>
        <v>2214.6000000000004</v>
      </c>
      <c r="W144" s="19">
        <f>_xlfn.IFS(AI144="Den Bosch",VLOOKUP(L144,'Status Report'!B:AM,37,0),AI144="Yantian",VLOOKUP(L144,'Status Report'!B:AM,38,0),AI144="",IF(H144="Asia Pacific",VLOOKUP(L144,'Status Report'!B:AM,38,0),VLOOKUP(L144,'Status Report'!B:AM,37,0)),AI144="Direct shipment",IF(H144="Asia Pacific",VLOOKUP(L144,'Status Report'!B:AM,38,0),VLOOKUP(L144,'Status Report'!B:AM,37,0)))</f>
        <v>184.55</v>
      </c>
      <c r="X144" s="20">
        <f t="shared" si="33"/>
        <v>2214.6000000000004</v>
      </c>
      <c r="Y144" s="20">
        <f>_xlfn.IFS(AI144="Den Bosch",VLOOKUP(L144,'Status Report'!B:AO,39,0),AI144="Yantian",VLOOKUP(L144,'Status Report'!B:AO,40,0),AI144="",IF(H144="Asia Pacific",VLOOKUP(L144,'Status Report'!B:AO,40,0),VLOOKUP(L144,'Status Report'!B:AO,39,0)),AI144="Direct shipment",IF(H144="Asia Pacific",VLOOKUP(L144,'Status Report'!B:AO,40,0),VLOOKUP(L144,'Status Report'!B:AO,39,0)))</f>
        <v>0</v>
      </c>
      <c r="Z144" s="20">
        <f t="shared" si="34"/>
        <v>0</v>
      </c>
      <c r="AA144" s="20">
        <f t="shared" si="35"/>
        <v>2214.6000000000004</v>
      </c>
      <c r="AB144" s="21">
        <f>_xlfn.IFS(AI144="Den Bosch",VLOOKUP(L144,'Status Report'!B:AM,33,0),AI144="Yantian",VLOOKUP(L144,'Status Report'!B:AM,34,0),AI144="",IF(H144="Asia Pacific",VLOOKUP(L144,'Status Report'!B:AM,34,0),VLOOKUP(L144,'Status Report'!B:AM,33,0)),AI144="Direct shipment",IF(H144="Asia Pacific",VLOOKUP(L144,'Status Report'!B:AM,34,0),VLOOKUP(L144,'Status Report'!B:AM,33,0)))</f>
        <v>159.60000000000002</v>
      </c>
      <c r="AC144" s="21">
        <f>VLOOKUP(L144,'Status Report'!B:CE,82,0)</f>
        <v>0</v>
      </c>
      <c r="AD144" s="21">
        <f t="shared" si="36"/>
        <v>159.60000000000002</v>
      </c>
      <c r="AE144" s="63">
        <f>VLOOKUP(L144,'Status Report'!B:W,20,0)</f>
        <v>60</v>
      </c>
      <c r="AF144" s="63">
        <f>VLOOKUP(L144,'Status Report'!B:W,21,0)</f>
        <v>73</v>
      </c>
      <c r="AG144" s="63">
        <f>VLOOKUP(L144,'Status Report'!B:W,22,0)</f>
        <v>10</v>
      </c>
      <c r="AH144" s="22">
        <f t="shared" si="37"/>
        <v>0.52559999999999996</v>
      </c>
      <c r="AI144" t="s">
        <v>990</v>
      </c>
      <c r="AK144" s="63" t="str">
        <f>IFERROR(VLOOKUP(G144,ASEAN!A:A,1,0),0)</f>
        <v>Singapore</v>
      </c>
      <c r="AL144" s="63" t="str">
        <f>IFERROR(VLOOKUP(D144,'[3]customer specs'!$B$1:$D$65536,3,0),0)</f>
        <v>pallet</v>
      </c>
      <c r="AM144" s="64">
        <f t="shared" si="38"/>
        <v>0</v>
      </c>
      <c r="AN144" s="64">
        <f t="shared" si="39"/>
        <v>0</v>
      </c>
      <c r="AO144" s="63"/>
      <c r="AP144" s="63"/>
      <c r="AQ144" s="63" t="str">
        <f t="shared" si="40"/>
        <v>no</v>
      </c>
      <c r="AR144" s="20">
        <f t="shared" si="41"/>
        <v>1915.2000000000003</v>
      </c>
      <c r="AS144" s="63"/>
      <c r="AT144" s="23">
        <f t="shared" si="47"/>
        <v>0.12</v>
      </c>
      <c r="AU144" s="65">
        <f t="shared" si="43"/>
        <v>181.3636363636364</v>
      </c>
      <c r="AV144" s="65"/>
      <c r="AW144" s="65">
        <f t="shared" si="44"/>
        <v>2176.3636363636369</v>
      </c>
      <c r="AX144" s="65"/>
      <c r="AY144" s="63">
        <f>VLOOKUP(L144,'Status Report'!B:CF,81,0)</f>
        <v>0</v>
      </c>
      <c r="AZ144" s="63" t="str">
        <f>VLOOKUP(L144,'Status Report'!B:S,18,0)</f>
        <v>Ludmilla Zarybnicka</v>
      </c>
      <c r="BB144" s="63">
        <f>VLOOKUP(L144,'Status Report'!B:Z,25,0)</f>
        <v>1</v>
      </c>
      <c r="BC144" s="63">
        <f t="shared" si="45"/>
        <v>12</v>
      </c>
      <c r="BF144">
        <f>VLOOKUP(L144,'Status Report'!B:CE,82,0)</f>
        <v>0</v>
      </c>
      <c r="BG144">
        <f>VLOOKUP(L144,'Status Report'!B:CF,83,0)</f>
        <v>0</v>
      </c>
      <c r="BH144">
        <f>VLOOKUP(L144,'Status Report'!B:CG,84,0)</f>
        <v>0</v>
      </c>
      <c r="BI144" t="s">
        <v>825</v>
      </c>
      <c r="BJ144" t="s">
        <v>795</v>
      </c>
      <c r="BM144" s="67">
        <f t="shared" si="46"/>
        <v>65</v>
      </c>
    </row>
    <row r="145" spans="1:65" x14ac:dyDescent="0.25">
      <c r="A145" s="68" t="str">
        <f>VLOOKUP(L145,'Status Report'!B:CB,79,0)</f>
        <v>Heineken</v>
      </c>
      <c r="C145">
        <v>26020999</v>
      </c>
      <c r="D145">
        <v>3091320</v>
      </c>
      <c r="E145" t="s">
        <v>830</v>
      </c>
      <c r="F145" t="s">
        <v>831</v>
      </c>
      <c r="G145" t="str">
        <f>VLOOKUP(D145,'[2]sold to'!$A:$H,8,0)</f>
        <v>Denmark</v>
      </c>
      <c r="H145" t="str">
        <f>VLOOKUP(D145,'[2]sold to'!$A:$I,9,0)</f>
        <v>Europe</v>
      </c>
      <c r="K145">
        <v>10</v>
      </c>
      <c r="L145">
        <v>88027032</v>
      </c>
      <c r="M145" t="s">
        <v>490</v>
      </c>
      <c r="N145">
        <v>10</v>
      </c>
      <c r="P145" t="str">
        <f>VLOOKUP(L145,'Status Report'!B:AA,26,0)</f>
        <v>China</v>
      </c>
      <c r="Q145" t="str">
        <f>VLOOKUP(L145,'Status Report'!B:AB,27,0)</f>
        <v>Textiles-Clothing</v>
      </c>
      <c r="R145">
        <f>VLOOKUP(L145,'Status Report'!B:X,23,0)</f>
        <v>100</v>
      </c>
      <c r="S145" t="str">
        <f>VLOOKUP(L145,'Status Report'!B:T,19,0)</f>
        <v>Asian Sourcing Link</v>
      </c>
      <c r="T145" s="62">
        <f>VLOOKUP(L145,'Status Report'!B:E,4,0)</f>
        <v>3</v>
      </c>
      <c r="U145" s="19">
        <f>_xlfn.IFS(AI145="Den Bosch",VLOOKUP(L145,'Status Report'!B:AM,35,0),AI145="Yantian",VLOOKUP(L145,'Status Report'!B:AM,36,0),AI145="",IF(H145="Asia Pacific",VLOOKUP(L145,'Status Report'!B:AM,36,0),VLOOKUP(L145,'Status Report'!B:AM,35,0)),AI145="Direct shipment",IF(H145="Asia Pacific",VLOOKUP(L145,'Status Report'!B:AM,36,0),VLOOKUP(L145,'Status Report'!B:AM,35,0)))</f>
        <v>52.300000000000004</v>
      </c>
      <c r="V145" s="20">
        <f t="shared" si="32"/>
        <v>523</v>
      </c>
      <c r="W145" s="19">
        <f>_xlfn.IFS(AI145="Den Bosch",VLOOKUP(L145,'Status Report'!B:AM,37,0),AI145="Yantian",VLOOKUP(L145,'Status Report'!B:AM,38,0),AI145="",IF(H145="Asia Pacific",VLOOKUP(L145,'Status Report'!B:AM,38,0),VLOOKUP(L145,'Status Report'!B:AM,37,0)),AI145="Direct shipment",IF(H145="Asia Pacific",VLOOKUP(L145,'Status Report'!B:AM,38,0),VLOOKUP(L145,'Status Report'!B:AM,37,0)))</f>
        <v>52.300000000000004</v>
      </c>
      <c r="X145" s="20">
        <f t="shared" si="33"/>
        <v>523</v>
      </c>
      <c r="Y145" s="20">
        <f>_xlfn.IFS(AI145="Den Bosch",VLOOKUP(L145,'Status Report'!B:AO,39,0),AI145="Yantian",VLOOKUP(L145,'Status Report'!B:AO,40,0),AI145="",IF(H145="Asia Pacific",VLOOKUP(L145,'Status Report'!B:AO,40,0),VLOOKUP(L145,'Status Report'!B:AO,39,0)),AI145="Direct shipment",IF(H145="Asia Pacific",VLOOKUP(L145,'Status Report'!B:AO,40,0),VLOOKUP(L145,'Status Report'!B:AO,39,0)))</f>
        <v>0</v>
      </c>
      <c r="Z145" s="20">
        <f t="shared" si="34"/>
        <v>0</v>
      </c>
      <c r="AA145" s="20">
        <f t="shared" si="35"/>
        <v>523</v>
      </c>
      <c r="AB145" s="21">
        <f>_xlfn.IFS(AI145="Den Bosch",VLOOKUP(L145,'Status Report'!B:AM,33,0),AI145="Yantian",VLOOKUP(L145,'Status Report'!B:AM,34,0),AI145="",IF(H145="Asia Pacific",VLOOKUP(L145,'Status Report'!B:AM,34,0),VLOOKUP(L145,'Status Report'!B:AM,33,0)),AI145="Direct shipment",IF(H145="Asia Pacific",VLOOKUP(L145,'Status Report'!B:AM,34,0),VLOOKUP(L145,'Status Report'!B:AM,33,0)))</f>
        <v>38.024999999999999</v>
      </c>
      <c r="AC145" s="21">
        <f>VLOOKUP(L145,'Status Report'!B:CE,82,0)</f>
        <v>0</v>
      </c>
      <c r="AD145" s="21">
        <f t="shared" si="36"/>
        <v>38.024999999999999</v>
      </c>
      <c r="AE145" s="63">
        <f>VLOOKUP(L145,'Status Report'!B:W,20,0)</f>
        <v>23</v>
      </c>
      <c r="AF145" s="63">
        <f>VLOOKUP(L145,'Status Report'!B:W,21,0)</f>
        <v>17</v>
      </c>
      <c r="AG145" s="63">
        <f>VLOOKUP(L145,'Status Report'!B:W,22,0)</f>
        <v>28.8</v>
      </c>
      <c r="AH145" s="22">
        <f t="shared" si="37"/>
        <v>0.11260800000000001</v>
      </c>
      <c r="AI145" t="s">
        <v>990</v>
      </c>
      <c r="AK145" s="63">
        <f>IFERROR(VLOOKUP(G145,ASEAN!A:A,1,0),0)</f>
        <v>0</v>
      </c>
      <c r="AL145" s="63">
        <f>IFERROR(VLOOKUP(D145,'[3]customer specs'!$B$1:$D$65536,3,0),0)</f>
        <v>0</v>
      </c>
      <c r="AM145" s="64">
        <f t="shared" si="38"/>
        <v>0</v>
      </c>
      <c r="AN145" s="64">
        <f t="shared" si="39"/>
        <v>0</v>
      </c>
      <c r="AO145" s="63"/>
      <c r="AP145" s="63"/>
      <c r="AQ145" s="63" t="str">
        <f t="shared" si="40"/>
        <v>no</v>
      </c>
      <c r="AR145" s="20">
        <f t="shared" si="41"/>
        <v>380.25</v>
      </c>
      <c r="AS145" s="63"/>
      <c r="AT145" s="23">
        <f t="shared" si="47"/>
        <v>0.12</v>
      </c>
      <c r="AU145" s="65">
        <f t="shared" si="43"/>
        <v>43.210227272727273</v>
      </c>
      <c r="AV145" s="65"/>
      <c r="AW145" s="65">
        <f t="shared" si="44"/>
        <v>432.10227272727275</v>
      </c>
      <c r="AX145" s="65"/>
      <c r="AY145" s="63">
        <f>VLOOKUP(L145,'Status Report'!B:CF,81,0)</f>
        <v>0</v>
      </c>
      <c r="AZ145" s="63" t="str">
        <f>VLOOKUP(L145,'Status Report'!B:S,18,0)</f>
        <v>Ellina Smirnova</v>
      </c>
      <c r="BB145" s="63">
        <f>VLOOKUP(L145,'Status Report'!B:Z,25,0)</f>
        <v>10</v>
      </c>
      <c r="BC145" s="63">
        <f t="shared" si="45"/>
        <v>100</v>
      </c>
      <c r="BF145">
        <f>VLOOKUP(L145,'Status Report'!B:CE,82,0)</f>
        <v>0</v>
      </c>
      <c r="BG145">
        <f>VLOOKUP(L145,'Status Report'!B:CF,83,0)</f>
        <v>0</v>
      </c>
      <c r="BH145">
        <f>VLOOKUP(L145,'Status Report'!B:CG,84,0)</f>
        <v>0</v>
      </c>
      <c r="BI145" t="s">
        <v>814</v>
      </c>
      <c r="BJ145" t="s">
        <v>795</v>
      </c>
      <c r="BM145" s="67">
        <f t="shared" si="46"/>
        <v>216</v>
      </c>
    </row>
    <row r="146" spans="1:65" x14ac:dyDescent="0.25">
      <c r="A146" s="68" t="str">
        <f>VLOOKUP(L146,'Status Report'!B:CB,79,0)</f>
        <v>Heineken UCL</v>
      </c>
      <c r="C146">
        <v>26020999</v>
      </c>
      <c r="D146">
        <v>3091320</v>
      </c>
      <c r="E146" t="s">
        <v>830</v>
      </c>
      <c r="F146" t="s">
        <v>831</v>
      </c>
      <c r="G146" t="str">
        <f>VLOOKUP(D146,'[2]sold to'!$A:$H,8,0)</f>
        <v>Denmark</v>
      </c>
      <c r="H146" t="str">
        <f>VLOOKUP(D146,'[2]sold to'!$A:$I,9,0)</f>
        <v>Europe</v>
      </c>
      <c r="K146">
        <v>20</v>
      </c>
      <c r="L146">
        <v>88026505</v>
      </c>
      <c r="M146" t="s">
        <v>329</v>
      </c>
      <c r="N146">
        <v>40</v>
      </c>
      <c r="P146" t="str">
        <f>VLOOKUP(L146,'Status Report'!B:AA,26,0)</f>
        <v>China</v>
      </c>
      <c r="Q146" t="str">
        <f>VLOOKUP(L146,'Status Report'!B:AB,27,0)</f>
        <v>Premiums</v>
      </c>
      <c r="R146">
        <f>VLOOKUP(L146,'Status Report'!B:X,23,0)</f>
        <v>500</v>
      </c>
      <c r="S146" t="str">
        <f>VLOOKUP(L146,'Status Report'!B:T,19,0)</f>
        <v>Promocean The Netherlands BV</v>
      </c>
      <c r="T146" s="62">
        <f>VLOOKUP(L146,'Status Report'!B:E,4,0)</f>
        <v>3</v>
      </c>
      <c r="U146" s="19">
        <f>_xlfn.IFS(AI146="Den Bosch",VLOOKUP(L146,'Status Report'!B:AM,35,0),AI146="Yantian",VLOOKUP(L146,'Status Report'!B:AM,36,0),AI146="",IF(H146="Asia Pacific",VLOOKUP(L146,'Status Report'!B:AM,36,0),VLOOKUP(L146,'Status Report'!B:AM,35,0)),AI146="Direct shipment",IF(H146="Asia Pacific",VLOOKUP(L146,'Status Report'!B:AM,36,0),VLOOKUP(L146,'Status Report'!B:AM,35,0)))</f>
        <v>64.900000000000006</v>
      </c>
      <c r="V146" s="20">
        <f t="shared" si="32"/>
        <v>2596</v>
      </c>
      <c r="W146" s="19">
        <f>_xlfn.IFS(AI146="Den Bosch",VLOOKUP(L146,'Status Report'!B:AM,37,0),AI146="Yantian",VLOOKUP(L146,'Status Report'!B:AM,38,0),AI146="",IF(H146="Asia Pacific",VLOOKUP(L146,'Status Report'!B:AM,38,0),VLOOKUP(L146,'Status Report'!B:AM,37,0)),AI146="Direct shipment",IF(H146="Asia Pacific",VLOOKUP(L146,'Status Report'!B:AM,38,0),VLOOKUP(L146,'Status Report'!B:AM,37,0)))</f>
        <v>60.300000000000004</v>
      </c>
      <c r="X146" s="20">
        <f t="shared" si="33"/>
        <v>2412</v>
      </c>
      <c r="Y146" s="20">
        <f>_xlfn.IFS(AI146="Den Bosch",VLOOKUP(L146,'Status Report'!B:AO,39,0),AI146="Yantian",VLOOKUP(L146,'Status Report'!B:AO,40,0),AI146="",IF(H146="Asia Pacific",VLOOKUP(L146,'Status Report'!B:AO,40,0),VLOOKUP(L146,'Status Report'!B:AO,39,0)),AI146="Direct shipment",IF(H146="Asia Pacific",VLOOKUP(L146,'Status Report'!B:AO,40,0),VLOOKUP(L146,'Status Report'!B:AO,39,0)))</f>
        <v>0</v>
      </c>
      <c r="Z146" s="20">
        <f t="shared" si="34"/>
        <v>0</v>
      </c>
      <c r="AA146" s="20">
        <f t="shared" si="35"/>
        <v>2412</v>
      </c>
      <c r="AB146" s="21">
        <f>_xlfn.IFS(AI146="Den Bosch",VLOOKUP(L146,'Status Report'!B:AM,33,0),AI146="Yantian",VLOOKUP(L146,'Status Report'!B:AM,34,0),AI146="",IF(H146="Asia Pacific",VLOOKUP(L146,'Status Report'!B:AM,34,0),VLOOKUP(L146,'Status Report'!B:AM,33,0)),AI146="Direct shipment",IF(H146="Asia Pacific",VLOOKUP(L146,'Status Report'!B:AM,34,0),VLOOKUP(L146,'Status Report'!B:AM,33,0)))</f>
        <v>52.189200000000007</v>
      </c>
      <c r="AC146" s="21">
        <f>VLOOKUP(L146,'Status Report'!B:CE,82,0)</f>
        <v>0</v>
      </c>
      <c r="AD146" s="21">
        <f t="shared" si="36"/>
        <v>52.189200000000007</v>
      </c>
      <c r="AE146" s="63">
        <f>VLOOKUP(L146,'Status Report'!B:W,20,0)</f>
        <v>68</v>
      </c>
      <c r="AF146" s="63">
        <f>VLOOKUP(L146,'Status Report'!B:W,21,0)</f>
        <v>19</v>
      </c>
      <c r="AG146" s="63">
        <f>VLOOKUP(L146,'Status Report'!B:W,22,0)</f>
        <v>19</v>
      </c>
      <c r="AH146" s="22">
        <f t="shared" si="37"/>
        <v>0.98192000000000002</v>
      </c>
      <c r="AI146" t="s">
        <v>990</v>
      </c>
      <c r="AK146" s="63">
        <f>IFERROR(VLOOKUP(G146,ASEAN!A:A,1,0),0)</f>
        <v>0</v>
      </c>
      <c r="AL146" s="63">
        <f>IFERROR(VLOOKUP(D146,'[3]customer specs'!$B$1:$D$65536,3,0),0)</f>
        <v>0</v>
      </c>
      <c r="AM146" s="64">
        <f t="shared" si="38"/>
        <v>184</v>
      </c>
      <c r="AN146" s="64">
        <f t="shared" si="39"/>
        <v>0</v>
      </c>
      <c r="AO146" s="63"/>
      <c r="AP146" s="63"/>
      <c r="AQ146" s="63" t="str">
        <f t="shared" si="40"/>
        <v>no</v>
      </c>
      <c r="AR146" s="20">
        <f t="shared" si="41"/>
        <v>2087.5680000000002</v>
      </c>
      <c r="AS146" s="63"/>
      <c r="AT146" s="23">
        <f t="shared" si="47"/>
        <v>0.12</v>
      </c>
      <c r="AU146" s="65">
        <f t="shared" si="43"/>
        <v>59.305909090909097</v>
      </c>
      <c r="AV146" s="65"/>
      <c r="AW146" s="65">
        <f t="shared" si="44"/>
        <v>2372.2363636363639</v>
      </c>
      <c r="AX146" s="65"/>
      <c r="AY146" s="63">
        <f>VLOOKUP(L146,'Status Report'!B:CF,81,0)</f>
        <v>0</v>
      </c>
      <c r="AZ146" s="63" t="str">
        <f>VLOOKUP(L146,'Status Report'!B:S,18,0)</f>
        <v>Ellina Smirnova</v>
      </c>
      <c r="BB146" s="63">
        <f>VLOOKUP(L146,'Status Report'!B:Z,25,0)</f>
        <v>10</v>
      </c>
      <c r="BC146" s="63">
        <f t="shared" si="45"/>
        <v>400</v>
      </c>
      <c r="BF146">
        <f>VLOOKUP(L146,'Status Report'!B:CE,82,0)</f>
        <v>0</v>
      </c>
      <c r="BG146">
        <f>VLOOKUP(L146,'Status Report'!B:CF,83,0)</f>
        <v>0</v>
      </c>
      <c r="BH146">
        <f>VLOOKUP(L146,'Status Report'!B:CG,84,0)</f>
        <v>0</v>
      </c>
      <c r="BI146" t="s">
        <v>814</v>
      </c>
      <c r="BJ146" t="s">
        <v>795</v>
      </c>
      <c r="BM146" s="67">
        <f t="shared" si="46"/>
        <v>4834</v>
      </c>
    </row>
    <row r="147" spans="1:65" x14ac:dyDescent="0.25">
      <c r="A147" s="68" t="str">
        <f>VLOOKUP(L147,'Status Report'!B:CB,79,0)</f>
        <v>Heineken UCL</v>
      </c>
      <c r="C147">
        <v>26020999</v>
      </c>
      <c r="D147">
        <v>3091320</v>
      </c>
      <c r="E147" t="s">
        <v>830</v>
      </c>
      <c r="F147" t="s">
        <v>831</v>
      </c>
      <c r="G147" t="str">
        <f>VLOOKUP(D147,'[2]sold to'!$A:$H,8,0)</f>
        <v>Denmark</v>
      </c>
      <c r="H147" t="str">
        <f>VLOOKUP(D147,'[2]sold to'!$A:$I,9,0)</f>
        <v>Europe</v>
      </c>
      <c r="K147">
        <v>30</v>
      </c>
      <c r="L147">
        <v>88026486</v>
      </c>
      <c r="M147" t="s">
        <v>313</v>
      </c>
      <c r="N147">
        <v>17</v>
      </c>
      <c r="P147" t="str">
        <f>VLOOKUP(L147,'Status Report'!B:AA,26,0)</f>
        <v>China</v>
      </c>
      <c r="Q147" t="str">
        <f>VLOOKUP(L147,'Status Report'!B:AB,27,0)</f>
        <v>Textiles-Clothing</v>
      </c>
      <c r="R147">
        <f>VLOOKUP(L147,'Status Report'!B:X,23,0)</f>
        <v>42</v>
      </c>
      <c r="S147" t="str">
        <f>VLOOKUP(L147,'Status Report'!B:T,19,0)</f>
        <v>Promocean The Netherlands BV</v>
      </c>
      <c r="T147" s="62">
        <f>VLOOKUP(L147,'Status Report'!B:E,4,0)</f>
        <v>3</v>
      </c>
      <c r="U147" s="19">
        <f>_xlfn.IFS(AI147="Den Bosch",VLOOKUP(L147,'Status Report'!B:AM,35,0),AI147="Yantian",VLOOKUP(L147,'Status Report'!B:AM,36,0),AI147="",IF(H147="Asia Pacific",VLOOKUP(L147,'Status Report'!B:AM,36,0),VLOOKUP(L147,'Status Report'!B:AM,35,0)),AI147="Direct shipment",IF(H147="Asia Pacific",VLOOKUP(L147,'Status Report'!B:AM,36,0),VLOOKUP(L147,'Status Report'!B:AM,35,0)))</f>
        <v>115.68</v>
      </c>
      <c r="V147" s="20">
        <f t="shared" si="32"/>
        <v>1966.5600000000002</v>
      </c>
      <c r="W147" s="19">
        <f>_xlfn.IFS(AI147="Den Bosch",VLOOKUP(L147,'Status Report'!B:AM,37,0),AI147="Yantian",VLOOKUP(L147,'Status Report'!B:AM,38,0),AI147="",IF(H147="Asia Pacific",VLOOKUP(L147,'Status Report'!B:AM,38,0),VLOOKUP(L147,'Status Report'!B:AM,37,0)),AI147="Direct shipment",IF(H147="Asia Pacific",VLOOKUP(L147,'Status Report'!B:AM,38,0),VLOOKUP(L147,'Status Report'!B:AM,37,0)))</f>
        <v>71.28</v>
      </c>
      <c r="X147" s="20">
        <f t="shared" si="33"/>
        <v>1211.76</v>
      </c>
      <c r="Y147" s="20">
        <f>_xlfn.IFS(AI147="Den Bosch",VLOOKUP(L147,'Status Report'!B:AO,39,0),AI147="Yantian",VLOOKUP(L147,'Status Report'!B:AO,40,0),AI147="",IF(H147="Asia Pacific",VLOOKUP(L147,'Status Report'!B:AO,40,0),VLOOKUP(L147,'Status Report'!B:AO,39,0)),AI147="Direct shipment",IF(H147="Asia Pacific",VLOOKUP(L147,'Status Report'!B:AO,40,0),VLOOKUP(L147,'Status Report'!B:AO,39,0)))</f>
        <v>0</v>
      </c>
      <c r="Z147" s="20">
        <f t="shared" si="34"/>
        <v>0</v>
      </c>
      <c r="AA147" s="20">
        <f t="shared" si="35"/>
        <v>1211.76</v>
      </c>
      <c r="AB147" s="21">
        <f>_xlfn.IFS(AI147="Den Bosch",VLOOKUP(L147,'Status Report'!B:AM,33,0),AI147="Yantian",VLOOKUP(L147,'Status Report'!B:AM,34,0),AI147="",IF(H147="Asia Pacific",VLOOKUP(L147,'Status Report'!B:AM,34,0),VLOOKUP(L147,'Status Report'!B:AM,33,0)),AI147="Direct shipment",IF(H147="Asia Pacific",VLOOKUP(L147,'Status Report'!B:AM,34,0),VLOOKUP(L147,'Status Report'!B:AM,33,0)))</f>
        <v>62.267399999999995</v>
      </c>
      <c r="AC147" s="21">
        <f>VLOOKUP(L147,'Status Report'!B:CE,82,0)</f>
        <v>0</v>
      </c>
      <c r="AD147" s="21">
        <f t="shared" si="36"/>
        <v>62.267399999999995</v>
      </c>
      <c r="AE147" s="63">
        <f>VLOOKUP(L147,'Status Report'!B:W,20,0)</f>
        <v>45</v>
      </c>
      <c r="AF147" s="63">
        <f>VLOOKUP(L147,'Status Report'!B:W,21,0)</f>
        <v>23</v>
      </c>
      <c r="AG147" s="63">
        <f>VLOOKUP(L147,'Status Report'!B:W,22,0)</f>
        <v>23</v>
      </c>
      <c r="AH147" s="22">
        <f t="shared" si="37"/>
        <v>0.40468500000000002</v>
      </c>
      <c r="AI147" t="s">
        <v>990</v>
      </c>
      <c r="AK147" s="63">
        <f>IFERROR(VLOOKUP(G147,ASEAN!A:A,1,0),0)</f>
        <v>0</v>
      </c>
      <c r="AL147" s="63">
        <f>IFERROR(VLOOKUP(D147,'[3]customer specs'!$B$1:$D$65536,3,0),0)</f>
        <v>0</v>
      </c>
      <c r="AM147" s="64">
        <f t="shared" si="38"/>
        <v>754.80000000000018</v>
      </c>
      <c r="AN147" s="64">
        <f t="shared" si="39"/>
        <v>0</v>
      </c>
      <c r="AO147" s="63"/>
      <c r="AP147" s="63"/>
      <c r="AQ147" s="63" t="str">
        <f t="shared" si="40"/>
        <v>no</v>
      </c>
      <c r="AR147" s="20">
        <f t="shared" si="41"/>
        <v>1058.5457999999999</v>
      </c>
      <c r="AS147" s="63"/>
      <c r="AT147" s="23">
        <f t="shared" si="47"/>
        <v>0.12</v>
      </c>
      <c r="AU147" s="65">
        <f t="shared" si="43"/>
        <v>70.758409090909083</v>
      </c>
      <c r="AV147" s="65"/>
      <c r="AW147" s="65">
        <f t="shared" si="44"/>
        <v>1202.8929545454544</v>
      </c>
      <c r="AX147" s="65"/>
      <c r="AY147" s="63">
        <f>VLOOKUP(L147,'Status Report'!B:CF,81,0)</f>
        <v>0</v>
      </c>
      <c r="AZ147" s="63" t="str">
        <f>VLOOKUP(L147,'Status Report'!B:S,18,0)</f>
        <v>Ellina Smirnova</v>
      </c>
      <c r="BB147" s="63">
        <f>VLOOKUP(L147,'Status Report'!B:Z,25,0)</f>
        <v>24</v>
      </c>
      <c r="BC147" s="63">
        <f t="shared" si="45"/>
        <v>408</v>
      </c>
      <c r="BF147">
        <f>VLOOKUP(L147,'Status Report'!B:CE,82,0)</f>
        <v>0</v>
      </c>
      <c r="BG147">
        <f>VLOOKUP(L147,'Status Report'!B:CF,83,0)</f>
        <v>0</v>
      </c>
      <c r="BH147">
        <f>VLOOKUP(L147,'Status Report'!B:CG,84,0)</f>
        <v>0</v>
      </c>
      <c r="BI147" t="s">
        <v>814</v>
      </c>
      <c r="BJ147" t="s">
        <v>795</v>
      </c>
      <c r="BM147" s="67">
        <f t="shared" si="46"/>
        <v>816</v>
      </c>
    </row>
    <row r="148" spans="1:65" x14ac:dyDescent="0.25">
      <c r="A148" s="68" t="str">
        <f>VLOOKUP(L148,'Status Report'!B:CB,79,0)</f>
        <v>Heineken UCL</v>
      </c>
      <c r="C148">
        <v>26020999</v>
      </c>
      <c r="D148">
        <v>3091320</v>
      </c>
      <c r="E148" t="s">
        <v>830</v>
      </c>
      <c r="F148" t="s">
        <v>831</v>
      </c>
      <c r="G148" t="str">
        <f>VLOOKUP(D148,'[2]sold to'!$A:$H,8,0)</f>
        <v>Denmark</v>
      </c>
      <c r="H148" t="str">
        <f>VLOOKUP(D148,'[2]sold to'!$A:$I,9,0)</f>
        <v>Europe</v>
      </c>
      <c r="K148">
        <v>40</v>
      </c>
      <c r="L148">
        <v>88026567</v>
      </c>
      <c r="M148" t="s">
        <v>379</v>
      </c>
      <c r="N148">
        <v>35</v>
      </c>
      <c r="P148" t="str">
        <f>VLOOKUP(L148,'Status Report'!B:AA,26,0)</f>
        <v>China</v>
      </c>
      <c r="Q148" t="str">
        <f>VLOOKUP(L148,'Status Report'!B:AB,27,0)</f>
        <v>Textiles-Clothing</v>
      </c>
      <c r="R148">
        <f>VLOOKUP(L148,'Status Report'!B:X,23,0)</f>
        <v>200</v>
      </c>
      <c r="S148" t="str">
        <f>VLOOKUP(L148,'Status Report'!B:T,19,0)</f>
        <v>Asian Sourcing Link</v>
      </c>
      <c r="T148" s="62">
        <f>VLOOKUP(L148,'Status Report'!B:E,4,0)</f>
        <v>3</v>
      </c>
      <c r="U148" s="19">
        <f>_xlfn.IFS(AI148="Den Bosch",VLOOKUP(L148,'Status Report'!B:AM,35,0),AI148="Yantian",VLOOKUP(L148,'Status Report'!B:AM,36,0),AI148="",IF(H148="Asia Pacific",VLOOKUP(L148,'Status Report'!B:AM,36,0),VLOOKUP(L148,'Status Report'!B:AM,35,0)),AI148="Direct shipment",IF(H148="Asia Pacific",VLOOKUP(L148,'Status Report'!B:AM,36,0),VLOOKUP(L148,'Status Report'!B:AM,35,0)))</f>
        <v>34.549999999999997</v>
      </c>
      <c r="V148" s="20">
        <f t="shared" si="32"/>
        <v>1209.25</v>
      </c>
      <c r="W148" s="19">
        <f>_xlfn.IFS(AI148="Den Bosch",VLOOKUP(L148,'Status Report'!B:AM,37,0),AI148="Yantian",VLOOKUP(L148,'Status Report'!B:AM,38,0),AI148="",IF(H148="Asia Pacific",VLOOKUP(L148,'Status Report'!B:AM,38,0),VLOOKUP(L148,'Status Report'!B:AM,37,0)),AI148="Direct shipment",IF(H148="Asia Pacific",VLOOKUP(L148,'Status Report'!B:AM,38,0),VLOOKUP(L148,'Status Report'!B:AM,37,0)))</f>
        <v>29.5</v>
      </c>
      <c r="X148" s="20">
        <f t="shared" si="33"/>
        <v>1032.5</v>
      </c>
      <c r="Y148" s="20">
        <f>_xlfn.IFS(AI148="Den Bosch",VLOOKUP(L148,'Status Report'!B:AO,39,0),AI148="Yantian",VLOOKUP(L148,'Status Report'!B:AO,40,0),AI148="",IF(H148="Asia Pacific",VLOOKUP(L148,'Status Report'!B:AO,40,0),VLOOKUP(L148,'Status Report'!B:AO,39,0)),AI148="Direct shipment",IF(H148="Asia Pacific",VLOOKUP(L148,'Status Report'!B:AO,40,0),VLOOKUP(L148,'Status Report'!B:AO,39,0)))</f>
        <v>0</v>
      </c>
      <c r="Z148" s="20">
        <f t="shared" si="34"/>
        <v>0</v>
      </c>
      <c r="AA148" s="20">
        <f t="shared" si="35"/>
        <v>1032.5</v>
      </c>
      <c r="AB148" s="21">
        <f>_xlfn.IFS(AI148="Den Bosch",VLOOKUP(L148,'Status Report'!B:AM,33,0),AI148="Yantian",VLOOKUP(L148,'Status Report'!B:AM,34,0),AI148="",IF(H148="Asia Pacific",VLOOKUP(L148,'Status Report'!B:AM,34,0),VLOOKUP(L148,'Status Report'!B:AM,33,0)),AI148="Direct shipment",IF(H148="Asia Pacific",VLOOKUP(L148,'Status Report'!B:AM,34,0),VLOOKUP(L148,'Status Report'!B:AM,33,0)))</f>
        <v>25.154999999999998</v>
      </c>
      <c r="AC148" s="21">
        <f>VLOOKUP(L148,'Status Report'!B:CE,82,0)</f>
        <v>0</v>
      </c>
      <c r="AD148" s="21">
        <f t="shared" si="36"/>
        <v>25.154999999999998</v>
      </c>
      <c r="AE148" s="63">
        <f>VLOOKUP(L148,'Status Report'!B:W,20,0)</f>
        <v>39</v>
      </c>
      <c r="AF148" s="63">
        <f>VLOOKUP(L148,'Status Report'!B:W,21,0)</f>
        <v>33</v>
      </c>
      <c r="AG148" s="63">
        <f>VLOOKUP(L148,'Status Report'!B:W,22,0)</f>
        <v>4.5</v>
      </c>
      <c r="AH148" s="22">
        <f t="shared" si="37"/>
        <v>0.20270250000000001</v>
      </c>
      <c r="AI148" t="s">
        <v>990</v>
      </c>
      <c r="AK148" s="63">
        <f>IFERROR(VLOOKUP(G148,ASEAN!A:A,1,0),0)</f>
        <v>0</v>
      </c>
      <c r="AL148" s="63">
        <f>IFERROR(VLOOKUP(D148,'[3]customer specs'!$B$1:$D$65536,3,0),0)</f>
        <v>0</v>
      </c>
      <c r="AM148" s="64">
        <f t="shared" si="38"/>
        <v>176.75</v>
      </c>
      <c r="AN148" s="64">
        <f t="shared" si="39"/>
        <v>0</v>
      </c>
      <c r="AO148" s="63"/>
      <c r="AP148" s="63"/>
      <c r="AQ148" s="63" t="str">
        <f t="shared" si="40"/>
        <v>no</v>
      </c>
      <c r="AR148" s="20">
        <f t="shared" si="41"/>
        <v>880.42499999999995</v>
      </c>
      <c r="AS148" s="63"/>
      <c r="AT148" s="23">
        <f t="shared" si="47"/>
        <v>0.12</v>
      </c>
      <c r="AU148" s="65">
        <f t="shared" si="43"/>
        <v>28.58522727272727</v>
      </c>
      <c r="AV148" s="65"/>
      <c r="AW148" s="65">
        <f t="shared" si="44"/>
        <v>1000.4829545454544</v>
      </c>
      <c r="AX148" s="65"/>
      <c r="AY148" s="63">
        <f>VLOOKUP(L148,'Status Report'!B:CF,81,0)</f>
        <v>0</v>
      </c>
      <c r="AZ148" s="63" t="str">
        <f>VLOOKUP(L148,'Status Report'!B:S,18,0)</f>
        <v>Ellina Smirnova</v>
      </c>
      <c r="BB148" s="63">
        <f>VLOOKUP(L148,'Status Report'!B:Z,25,0)</f>
        <v>5</v>
      </c>
      <c r="BC148" s="63">
        <f t="shared" si="45"/>
        <v>175</v>
      </c>
      <c r="BF148">
        <f>VLOOKUP(L148,'Status Report'!B:CE,82,0)</f>
        <v>0</v>
      </c>
      <c r="BG148">
        <f>VLOOKUP(L148,'Status Report'!B:CF,83,0)</f>
        <v>0</v>
      </c>
      <c r="BH148">
        <f>VLOOKUP(L148,'Status Report'!B:CG,84,0)</f>
        <v>0</v>
      </c>
      <c r="BI148" t="s">
        <v>814</v>
      </c>
      <c r="BJ148" t="s">
        <v>795</v>
      </c>
      <c r="BM148" s="67">
        <f t="shared" si="46"/>
        <v>336</v>
      </c>
    </row>
    <row r="149" spans="1:65" x14ac:dyDescent="0.25">
      <c r="A149" s="68" t="str">
        <f>VLOOKUP(L149,'Status Report'!B:CB,79,0)</f>
        <v>Heineken UCL</v>
      </c>
      <c r="C149">
        <v>26020999</v>
      </c>
      <c r="D149">
        <v>3091320</v>
      </c>
      <c r="E149" t="s">
        <v>830</v>
      </c>
      <c r="F149" t="s">
        <v>831</v>
      </c>
      <c r="G149" t="str">
        <f>VLOOKUP(D149,'[2]sold to'!$A:$H,8,0)</f>
        <v>Denmark</v>
      </c>
      <c r="H149" t="str">
        <f>VLOOKUP(D149,'[2]sold to'!$A:$I,9,0)</f>
        <v>Europe</v>
      </c>
      <c r="K149">
        <v>50</v>
      </c>
      <c r="L149">
        <v>88026568</v>
      </c>
      <c r="M149" t="s">
        <v>380</v>
      </c>
      <c r="N149">
        <v>40</v>
      </c>
      <c r="P149" t="str">
        <f>VLOOKUP(L149,'Status Report'!B:AA,26,0)</f>
        <v>China</v>
      </c>
      <c r="Q149" t="str">
        <f>VLOOKUP(L149,'Status Report'!B:AB,27,0)</f>
        <v>Textiles-Clothing</v>
      </c>
      <c r="R149">
        <f>VLOOKUP(L149,'Status Report'!B:X,23,0)</f>
        <v>200</v>
      </c>
      <c r="S149" t="str">
        <f>VLOOKUP(L149,'Status Report'!B:T,19,0)</f>
        <v>Asian Sourcing Link</v>
      </c>
      <c r="T149" s="62">
        <f>VLOOKUP(L149,'Status Report'!B:E,4,0)</f>
        <v>3</v>
      </c>
      <c r="U149" s="19">
        <f>_xlfn.IFS(AI149="Den Bosch",VLOOKUP(L149,'Status Report'!B:AM,35,0),AI149="Yantian",VLOOKUP(L149,'Status Report'!B:AM,36,0),AI149="",IF(H149="Asia Pacific",VLOOKUP(L149,'Status Report'!B:AM,36,0),VLOOKUP(L149,'Status Report'!B:AM,35,0)),AI149="Direct shipment",IF(H149="Asia Pacific",VLOOKUP(L149,'Status Report'!B:AM,36,0),VLOOKUP(L149,'Status Report'!B:AM,35,0)))</f>
        <v>34.549999999999997</v>
      </c>
      <c r="V149" s="20">
        <f t="shared" si="32"/>
        <v>1382</v>
      </c>
      <c r="W149" s="19">
        <f>_xlfn.IFS(AI149="Den Bosch",VLOOKUP(L149,'Status Report'!B:AM,37,0),AI149="Yantian",VLOOKUP(L149,'Status Report'!B:AM,38,0),AI149="",IF(H149="Asia Pacific",VLOOKUP(L149,'Status Report'!B:AM,38,0),VLOOKUP(L149,'Status Report'!B:AM,37,0)),AI149="Direct shipment",IF(H149="Asia Pacific",VLOOKUP(L149,'Status Report'!B:AM,38,0),VLOOKUP(L149,'Status Report'!B:AM,37,0)))</f>
        <v>29.5</v>
      </c>
      <c r="X149" s="20">
        <f t="shared" si="33"/>
        <v>1180</v>
      </c>
      <c r="Y149" s="20">
        <f>_xlfn.IFS(AI149="Den Bosch",VLOOKUP(L149,'Status Report'!B:AO,39,0),AI149="Yantian",VLOOKUP(L149,'Status Report'!B:AO,40,0),AI149="",IF(H149="Asia Pacific",VLOOKUP(L149,'Status Report'!B:AO,40,0),VLOOKUP(L149,'Status Report'!B:AO,39,0)),AI149="Direct shipment",IF(H149="Asia Pacific",VLOOKUP(L149,'Status Report'!B:AO,40,0),VLOOKUP(L149,'Status Report'!B:AO,39,0)))</f>
        <v>0</v>
      </c>
      <c r="Z149" s="20">
        <f t="shared" si="34"/>
        <v>0</v>
      </c>
      <c r="AA149" s="20">
        <f t="shared" si="35"/>
        <v>1180</v>
      </c>
      <c r="AB149" s="21">
        <f>_xlfn.IFS(AI149="Den Bosch",VLOOKUP(L149,'Status Report'!B:AM,33,0),AI149="Yantian",VLOOKUP(L149,'Status Report'!B:AM,34,0),AI149="",IF(H149="Asia Pacific",VLOOKUP(L149,'Status Report'!B:AM,34,0),VLOOKUP(L149,'Status Report'!B:AM,33,0)),AI149="Direct shipment",IF(H149="Asia Pacific",VLOOKUP(L149,'Status Report'!B:AM,34,0),VLOOKUP(L149,'Status Report'!B:AM,33,0)))</f>
        <v>25.154999999999998</v>
      </c>
      <c r="AC149" s="21">
        <f>VLOOKUP(L149,'Status Report'!B:CE,82,0)</f>
        <v>0</v>
      </c>
      <c r="AD149" s="21">
        <f t="shared" si="36"/>
        <v>25.154999999999998</v>
      </c>
      <c r="AE149" s="63">
        <f>VLOOKUP(L149,'Status Report'!B:W,20,0)</f>
        <v>39</v>
      </c>
      <c r="AF149" s="63">
        <f>VLOOKUP(L149,'Status Report'!B:W,21,0)</f>
        <v>33</v>
      </c>
      <c r="AG149" s="63">
        <f>VLOOKUP(L149,'Status Report'!B:W,22,0)</f>
        <v>4.5</v>
      </c>
      <c r="AH149" s="22">
        <f t="shared" si="37"/>
        <v>0.23166</v>
      </c>
      <c r="AI149" t="s">
        <v>990</v>
      </c>
      <c r="AK149" s="63">
        <f>IFERROR(VLOOKUP(G149,ASEAN!A:A,1,0),0)</f>
        <v>0</v>
      </c>
      <c r="AL149" s="63">
        <f>IFERROR(VLOOKUP(D149,'[3]customer specs'!$B$1:$D$65536,3,0),0)</f>
        <v>0</v>
      </c>
      <c r="AM149" s="64">
        <f t="shared" si="38"/>
        <v>202</v>
      </c>
      <c r="AN149" s="64">
        <f t="shared" si="39"/>
        <v>0</v>
      </c>
      <c r="AO149" s="63"/>
      <c r="AP149" s="63"/>
      <c r="AQ149" s="63" t="str">
        <f t="shared" si="40"/>
        <v>no</v>
      </c>
      <c r="AR149" s="20">
        <f t="shared" si="41"/>
        <v>1006.1999999999999</v>
      </c>
      <c r="AS149" s="63"/>
      <c r="AT149" s="23">
        <f t="shared" si="47"/>
        <v>0.12</v>
      </c>
      <c r="AU149" s="65">
        <f t="shared" si="43"/>
        <v>28.58522727272727</v>
      </c>
      <c r="AV149" s="65"/>
      <c r="AW149" s="65">
        <f t="shared" si="44"/>
        <v>1143.4090909090908</v>
      </c>
      <c r="AX149" s="65"/>
      <c r="AY149" s="63">
        <f>VLOOKUP(L149,'Status Report'!B:CF,81,0)</f>
        <v>0</v>
      </c>
      <c r="AZ149" s="63" t="str">
        <f>VLOOKUP(L149,'Status Report'!B:S,18,0)</f>
        <v>Ellina Smirnova</v>
      </c>
      <c r="BB149" s="63">
        <f>VLOOKUP(L149,'Status Report'!B:Z,25,0)</f>
        <v>5</v>
      </c>
      <c r="BC149" s="63">
        <f t="shared" si="45"/>
        <v>200</v>
      </c>
      <c r="BF149">
        <f>VLOOKUP(L149,'Status Report'!B:CE,82,0)</f>
        <v>0</v>
      </c>
      <c r="BG149">
        <f>VLOOKUP(L149,'Status Report'!B:CF,83,0)</f>
        <v>0</v>
      </c>
      <c r="BH149">
        <f>VLOOKUP(L149,'Status Report'!B:CG,84,0)</f>
        <v>0</v>
      </c>
      <c r="BI149" t="s">
        <v>814</v>
      </c>
      <c r="BJ149" t="s">
        <v>795</v>
      </c>
      <c r="BM149" s="67">
        <f t="shared" si="46"/>
        <v>483</v>
      </c>
    </row>
    <row r="150" spans="1:65" x14ac:dyDescent="0.25">
      <c r="A150" s="68" t="str">
        <f>VLOOKUP(L150,'Status Report'!B:CB,79,0)</f>
        <v>Heineken UCL</v>
      </c>
      <c r="C150">
        <v>26020999</v>
      </c>
      <c r="D150">
        <v>3091320</v>
      </c>
      <c r="E150" t="s">
        <v>830</v>
      </c>
      <c r="F150" t="s">
        <v>831</v>
      </c>
      <c r="G150" t="str">
        <f>VLOOKUP(D150,'[2]sold to'!$A:$H,8,0)</f>
        <v>Denmark</v>
      </c>
      <c r="H150" t="str">
        <f>VLOOKUP(D150,'[2]sold to'!$A:$I,9,0)</f>
        <v>Europe</v>
      </c>
      <c r="K150">
        <v>60</v>
      </c>
      <c r="L150">
        <v>88026569</v>
      </c>
      <c r="M150" t="s">
        <v>381</v>
      </c>
      <c r="N150">
        <v>25</v>
      </c>
      <c r="P150" t="str">
        <f>VLOOKUP(L150,'Status Report'!B:AA,26,0)</f>
        <v>China</v>
      </c>
      <c r="Q150" t="str">
        <f>VLOOKUP(L150,'Status Report'!B:AB,27,0)</f>
        <v>Textiles-Clothing</v>
      </c>
      <c r="R150">
        <f>VLOOKUP(L150,'Status Report'!B:X,23,0)</f>
        <v>200</v>
      </c>
      <c r="S150" t="str">
        <f>VLOOKUP(L150,'Status Report'!B:T,19,0)</f>
        <v>Asian Sourcing Link</v>
      </c>
      <c r="T150" s="62">
        <f>VLOOKUP(L150,'Status Report'!B:E,4,0)</f>
        <v>3</v>
      </c>
      <c r="U150" s="19">
        <f>_xlfn.IFS(AI150="Den Bosch",VLOOKUP(L150,'Status Report'!B:AM,35,0),AI150="Yantian",VLOOKUP(L150,'Status Report'!B:AM,36,0),AI150="",IF(H150="Asia Pacific",VLOOKUP(L150,'Status Report'!B:AM,36,0),VLOOKUP(L150,'Status Report'!B:AM,35,0)),AI150="Direct shipment",IF(H150="Asia Pacific",VLOOKUP(L150,'Status Report'!B:AM,36,0),VLOOKUP(L150,'Status Report'!B:AM,35,0)))</f>
        <v>34.549999999999997</v>
      </c>
      <c r="V150" s="20">
        <f t="shared" si="32"/>
        <v>863.74999999999989</v>
      </c>
      <c r="W150" s="19">
        <f>_xlfn.IFS(AI150="Den Bosch",VLOOKUP(L150,'Status Report'!B:AM,37,0),AI150="Yantian",VLOOKUP(L150,'Status Report'!B:AM,38,0),AI150="",IF(H150="Asia Pacific",VLOOKUP(L150,'Status Report'!B:AM,38,0),VLOOKUP(L150,'Status Report'!B:AM,37,0)),AI150="Direct shipment",IF(H150="Asia Pacific",VLOOKUP(L150,'Status Report'!B:AM,38,0),VLOOKUP(L150,'Status Report'!B:AM,37,0)))</f>
        <v>29.5</v>
      </c>
      <c r="X150" s="20">
        <f t="shared" si="33"/>
        <v>737.5</v>
      </c>
      <c r="Y150" s="20">
        <f>_xlfn.IFS(AI150="Den Bosch",VLOOKUP(L150,'Status Report'!B:AO,39,0),AI150="Yantian",VLOOKUP(L150,'Status Report'!B:AO,40,0),AI150="",IF(H150="Asia Pacific",VLOOKUP(L150,'Status Report'!B:AO,40,0),VLOOKUP(L150,'Status Report'!B:AO,39,0)),AI150="Direct shipment",IF(H150="Asia Pacific",VLOOKUP(L150,'Status Report'!B:AO,40,0),VLOOKUP(L150,'Status Report'!B:AO,39,0)))</f>
        <v>0</v>
      </c>
      <c r="Z150" s="20">
        <f t="shared" si="34"/>
        <v>0</v>
      </c>
      <c r="AA150" s="20">
        <f t="shared" si="35"/>
        <v>737.5</v>
      </c>
      <c r="AB150" s="21">
        <f>_xlfn.IFS(AI150="Den Bosch",VLOOKUP(L150,'Status Report'!B:AM,33,0),AI150="Yantian",VLOOKUP(L150,'Status Report'!B:AM,34,0),AI150="",IF(H150="Asia Pacific",VLOOKUP(L150,'Status Report'!B:AM,34,0),VLOOKUP(L150,'Status Report'!B:AM,33,0)),AI150="Direct shipment",IF(H150="Asia Pacific",VLOOKUP(L150,'Status Report'!B:AM,34,0),VLOOKUP(L150,'Status Report'!B:AM,33,0)))</f>
        <v>25.154999999999998</v>
      </c>
      <c r="AC150" s="21">
        <f>VLOOKUP(L150,'Status Report'!B:CE,82,0)</f>
        <v>0</v>
      </c>
      <c r="AD150" s="21">
        <f t="shared" si="36"/>
        <v>25.154999999999998</v>
      </c>
      <c r="AE150" s="63">
        <f>VLOOKUP(L150,'Status Report'!B:W,20,0)</f>
        <v>39</v>
      </c>
      <c r="AF150" s="63">
        <f>VLOOKUP(L150,'Status Report'!B:W,21,0)</f>
        <v>33</v>
      </c>
      <c r="AG150" s="63">
        <f>VLOOKUP(L150,'Status Report'!B:W,22,0)</f>
        <v>4.5</v>
      </c>
      <c r="AH150" s="22">
        <f t="shared" si="37"/>
        <v>0.14478750000000001</v>
      </c>
      <c r="AI150" t="s">
        <v>990</v>
      </c>
      <c r="AK150" s="63">
        <f>IFERROR(VLOOKUP(G150,ASEAN!A:A,1,0),0)</f>
        <v>0</v>
      </c>
      <c r="AL150" s="63">
        <f>IFERROR(VLOOKUP(D150,'[3]customer specs'!$B$1:$D$65536,3,0),0)</f>
        <v>0</v>
      </c>
      <c r="AM150" s="64">
        <f t="shared" si="38"/>
        <v>126.24999999999989</v>
      </c>
      <c r="AN150" s="64">
        <f t="shared" si="39"/>
        <v>0</v>
      </c>
      <c r="AO150" s="63"/>
      <c r="AP150" s="63"/>
      <c r="AQ150" s="63" t="str">
        <f t="shared" si="40"/>
        <v>no</v>
      </c>
      <c r="AR150" s="20">
        <f t="shared" si="41"/>
        <v>628.87499999999989</v>
      </c>
      <c r="AS150" s="63"/>
      <c r="AT150" s="23">
        <f t="shared" si="47"/>
        <v>0.12</v>
      </c>
      <c r="AU150" s="65">
        <f t="shared" si="43"/>
        <v>28.58522727272727</v>
      </c>
      <c r="AV150" s="65"/>
      <c r="AW150" s="65">
        <f t="shared" si="44"/>
        <v>714.63068181818176</v>
      </c>
      <c r="AX150" s="65"/>
      <c r="AY150" s="63">
        <f>VLOOKUP(L150,'Status Report'!B:CF,81,0)</f>
        <v>0</v>
      </c>
      <c r="AZ150" s="63" t="str">
        <f>VLOOKUP(L150,'Status Report'!B:S,18,0)</f>
        <v>Ellina Smirnova</v>
      </c>
      <c r="BB150" s="63">
        <f>VLOOKUP(L150,'Status Report'!B:Z,25,0)</f>
        <v>5</v>
      </c>
      <c r="BC150" s="63">
        <f t="shared" si="45"/>
        <v>125</v>
      </c>
      <c r="BF150">
        <f>VLOOKUP(L150,'Status Report'!B:CE,82,0)</f>
        <v>0</v>
      </c>
      <c r="BG150">
        <f>VLOOKUP(L150,'Status Report'!B:CF,83,0)</f>
        <v>0</v>
      </c>
      <c r="BH150">
        <f>VLOOKUP(L150,'Status Report'!B:CG,84,0)</f>
        <v>0</v>
      </c>
      <c r="BI150" t="s">
        <v>814</v>
      </c>
      <c r="BJ150" t="s">
        <v>795</v>
      </c>
      <c r="BM150" s="67">
        <f t="shared" si="46"/>
        <v>263</v>
      </c>
    </row>
    <row r="151" spans="1:65" x14ac:dyDescent="0.25">
      <c r="A151" s="68" t="str">
        <f>VLOOKUP(L151,'Status Report'!B:CB,79,0)</f>
        <v>Heineken</v>
      </c>
      <c r="C151">
        <v>26020999</v>
      </c>
      <c r="D151">
        <v>3091320</v>
      </c>
      <c r="E151" t="s">
        <v>830</v>
      </c>
      <c r="F151" t="s">
        <v>831</v>
      </c>
      <c r="G151" t="str">
        <f>VLOOKUP(D151,'[2]sold to'!$A:$H,8,0)</f>
        <v>Denmark</v>
      </c>
      <c r="H151" t="str">
        <f>VLOOKUP(D151,'[2]sold to'!$A:$I,9,0)</f>
        <v>Europe</v>
      </c>
      <c r="K151">
        <v>70</v>
      </c>
      <c r="L151">
        <v>88026702</v>
      </c>
      <c r="M151" t="s">
        <v>829</v>
      </c>
      <c r="N151">
        <v>10</v>
      </c>
      <c r="P151" t="str">
        <f>VLOOKUP(L151,'Status Report'!B:AA,26,0)</f>
        <v>China</v>
      </c>
      <c r="Q151" t="str">
        <f>VLOOKUP(L151,'Status Report'!B:AB,27,0)</f>
        <v>Indoor signs</v>
      </c>
      <c r="R151">
        <f>VLOOKUP(L151,'Status Report'!B:X,23,0)</f>
        <v>100</v>
      </c>
      <c r="S151" t="str">
        <f>VLOOKUP(L151,'Status Report'!B:T,19,0)</f>
        <v>Dekkers Visual Communication B.v.</v>
      </c>
      <c r="T151" s="62">
        <f>VLOOKUP(L151,'Status Report'!B:E,4,0)</f>
        <v>3</v>
      </c>
      <c r="U151" s="19">
        <f>_xlfn.IFS(AI151="Den Bosch",VLOOKUP(L151,'Status Report'!B:AM,35,0),AI151="Yantian",VLOOKUP(L151,'Status Report'!B:AM,36,0),AI151="",IF(H151="Asia Pacific",VLOOKUP(L151,'Status Report'!B:AM,36,0),VLOOKUP(L151,'Status Report'!B:AM,35,0)),AI151="Direct shipment",IF(H151="Asia Pacific",VLOOKUP(L151,'Status Report'!B:AM,36,0),VLOOKUP(L151,'Status Report'!B:AM,35,0)))</f>
        <v>223.1</v>
      </c>
      <c r="V151" s="20">
        <f t="shared" si="32"/>
        <v>2231</v>
      </c>
      <c r="W151" s="19">
        <f>_xlfn.IFS(AI151="Den Bosch",VLOOKUP(L151,'Status Report'!B:AM,37,0),AI151="Yantian",VLOOKUP(L151,'Status Report'!B:AM,38,0),AI151="",IF(H151="Asia Pacific",VLOOKUP(L151,'Status Report'!B:AM,38,0),VLOOKUP(L151,'Status Report'!B:AM,37,0)),AI151="Direct shipment",IF(H151="Asia Pacific",VLOOKUP(L151,'Status Report'!B:AM,38,0),VLOOKUP(L151,'Status Report'!B:AM,37,0)))</f>
        <v>210.36</v>
      </c>
      <c r="X151" s="20">
        <f t="shared" si="33"/>
        <v>2103.6000000000004</v>
      </c>
      <c r="Y151" s="20">
        <f>_xlfn.IFS(AI151="Den Bosch",VLOOKUP(L151,'Status Report'!B:AO,39,0),AI151="Yantian",VLOOKUP(L151,'Status Report'!B:AO,40,0),AI151="",IF(H151="Asia Pacific",VLOOKUP(L151,'Status Report'!B:AO,40,0),VLOOKUP(L151,'Status Report'!B:AO,39,0)),AI151="Direct shipment",IF(H151="Asia Pacific",VLOOKUP(L151,'Status Report'!B:AO,40,0),VLOOKUP(L151,'Status Report'!B:AO,39,0)))</f>
        <v>0</v>
      </c>
      <c r="Z151" s="20">
        <f t="shared" si="34"/>
        <v>0</v>
      </c>
      <c r="AA151" s="20">
        <f t="shared" si="35"/>
        <v>2103.6000000000004</v>
      </c>
      <c r="AB151" s="21">
        <f>_xlfn.IFS(AI151="Den Bosch",VLOOKUP(L151,'Status Report'!B:AM,33,0),AI151="Yantian",VLOOKUP(L151,'Status Report'!B:AM,34,0),AI151="",IF(H151="Asia Pacific",VLOOKUP(L151,'Status Report'!B:AM,34,0),VLOOKUP(L151,'Status Report'!B:AM,33,0)),AI151="Direct shipment",IF(H151="Asia Pacific",VLOOKUP(L151,'Status Report'!B:AM,34,0),VLOOKUP(L151,'Status Report'!B:AM,33,0)))</f>
        <v>181.92120000000003</v>
      </c>
      <c r="AC151" s="21">
        <f>VLOOKUP(L151,'Status Report'!B:CE,82,0)</f>
        <v>0</v>
      </c>
      <c r="AD151" s="21">
        <f t="shared" si="36"/>
        <v>181.92120000000003</v>
      </c>
      <c r="AE151" s="63">
        <f>VLOOKUP(L151,'Status Report'!B:W,20,0)</f>
        <v>79</v>
      </c>
      <c r="AF151" s="63">
        <f>VLOOKUP(L151,'Status Report'!B:W,21,0)</f>
        <v>10</v>
      </c>
      <c r="AG151" s="63">
        <f>VLOOKUP(L151,'Status Report'!B:W,22,0)</f>
        <v>51</v>
      </c>
      <c r="AH151" s="22">
        <f t="shared" si="37"/>
        <v>0.40289999999999998</v>
      </c>
      <c r="AI151" t="s">
        <v>990</v>
      </c>
      <c r="AK151" s="63">
        <f>IFERROR(VLOOKUP(G151,ASEAN!A:A,1,0),0)</f>
        <v>0</v>
      </c>
      <c r="AL151" s="63">
        <f>IFERROR(VLOOKUP(D151,'[3]customer specs'!$B$1:$D$65536,3,0),0)</f>
        <v>0</v>
      </c>
      <c r="AM151" s="64">
        <f t="shared" si="38"/>
        <v>127.39999999999964</v>
      </c>
      <c r="AN151" s="64">
        <f t="shared" si="39"/>
        <v>0</v>
      </c>
      <c r="AO151" s="63"/>
      <c r="AP151" s="63"/>
      <c r="AQ151" s="63" t="str">
        <f t="shared" si="40"/>
        <v>no</v>
      </c>
      <c r="AR151" s="20">
        <f t="shared" si="41"/>
        <v>1819.2120000000002</v>
      </c>
      <c r="AS151" s="63"/>
      <c r="AT151" s="23">
        <f t="shared" si="47"/>
        <v>0.12</v>
      </c>
      <c r="AU151" s="65">
        <f t="shared" si="43"/>
        <v>206.72863636363638</v>
      </c>
      <c r="AV151" s="65"/>
      <c r="AW151" s="65">
        <f t="shared" si="44"/>
        <v>2067.2863636363636</v>
      </c>
      <c r="AX151" s="65"/>
      <c r="AY151" s="63">
        <f>VLOOKUP(L151,'Status Report'!B:CF,81,0)</f>
        <v>0</v>
      </c>
      <c r="AZ151" s="63" t="str">
        <f>VLOOKUP(L151,'Status Report'!B:S,18,0)</f>
        <v>Ludmilla Zarybnicka</v>
      </c>
      <c r="BB151" s="63">
        <f>VLOOKUP(L151,'Status Report'!B:Z,25,0)</f>
        <v>1</v>
      </c>
      <c r="BC151" s="63">
        <f t="shared" si="45"/>
        <v>10</v>
      </c>
      <c r="BF151">
        <f>VLOOKUP(L151,'Status Report'!B:CE,82,0)</f>
        <v>0</v>
      </c>
      <c r="BG151">
        <f>VLOOKUP(L151,'Status Report'!B:CF,83,0)</f>
        <v>0</v>
      </c>
      <c r="BH151">
        <f>VLOOKUP(L151,'Status Report'!B:CG,84,0)</f>
        <v>0</v>
      </c>
      <c r="BI151" t="s">
        <v>814</v>
      </c>
      <c r="BJ151" t="s">
        <v>795</v>
      </c>
      <c r="BM151" s="67">
        <f t="shared" si="46"/>
        <v>271</v>
      </c>
    </row>
    <row r="152" spans="1:65" x14ac:dyDescent="0.25">
      <c r="A152" s="68" t="str">
        <f>VLOOKUP(L152,'Status Report'!B:CB,79,0)</f>
        <v>Heineken</v>
      </c>
      <c r="C152">
        <v>26020999</v>
      </c>
      <c r="D152">
        <v>3091320</v>
      </c>
      <c r="E152" t="s">
        <v>830</v>
      </c>
      <c r="F152" t="s">
        <v>831</v>
      </c>
      <c r="G152" t="str">
        <f>VLOOKUP(D152,'[2]sold to'!$A:$H,8,0)</f>
        <v>Denmark</v>
      </c>
      <c r="H152" t="str">
        <f>VLOOKUP(D152,'[2]sold to'!$A:$I,9,0)</f>
        <v>Europe</v>
      </c>
      <c r="K152">
        <v>80</v>
      </c>
      <c r="L152">
        <v>88023546</v>
      </c>
      <c r="M152" t="s">
        <v>132</v>
      </c>
      <c r="N152">
        <v>200</v>
      </c>
      <c r="P152" t="str">
        <f>VLOOKUP(L152,'Status Report'!B:AA,26,0)</f>
        <v>China</v>
      </c>
      <c r="Q152" t="str">
        <f>VLOOKUP(L152,'Status Report'!B:AB,27,0)</f>
        <v>Textiles-Clothing</v>
      </c>
      <c r="R152">
        <f>VLOOKUP(L152,'Status Report'!B:X,23,0)</f>
        <v>250</v>
      </c>
      <c r="S152" t="str">
        <f>VLOOKUP(L152,'Status Report'!B:T,19,0)</f>
        <v>Promocean The Netherlands BV</v>
      </c>
      <c r="T152" s="62">
        <f>VLOOKUP(L152,'Status Report'!B:E,4,0)</f>
        <v>3</v>
      </c>
      <c r="U152" s="19">
        <f>_xlfn.IFS(AI152="Den Bosch",VLOOKUP(L152,'Status Report'!B:AM,35,0),AI152="Yantian",VLOOKUP(L152,'Status Report'!B:AM,36,0),AI152="",IF(H152="Asia Pacific",VLOOKUP(L152,'Status Report'!B:AM,36,0),VLOOKUP(L152,'Status Report'!B:AM,35,0)),AI152="Direct shipment",IF(H152="Asia Pacific",VLOOKUP(L152,'Status Report'!B:AM,36,0),VLOOKUP(L152,'Status Report'!B:AM,35,0)))</f>
        <v>45.199999999999996</v>
      </c>
      <c r="V152" s="20">
        <f t="shared" si="32"/>
        <v>9040</v>
      </c>
      <c r="W152" s="19">
        <f>_xlfn.IFS(AI152="Den Bosch",VLOOKUP(L152,'Status Report'!B:AM,37,0),AI152="Yantian",VLOOKUP(L152,'Status Report'!B:AM,38,0),AI152="",IF(H152="Asia Pacific",VLOOKUP(L152,'Status Report'!B:AM,38,0),VLOOKUP(L152,'Status Report'!B:AM,37,0)),AI152="Direct shipment",IF(H152="Asia Pacific",VLOOKUP(L152,'Status Report'!B:AM,38,0),VLOOKUP(L152,'Status Report'!B:AM,37,0)))</f>
        <v>45.199999999999996</v>
      </c>
      <c r="X152" s="20">
        <f t="shared" si="33"/>
        <v>9040</v>
      </c>
      <c r="Y152" s="20">
        <f>_xlfn.IFS(AI152="Den Bosch",VLOOKUP(L152,'Status Report'!B:AO,39,0),AI152="Yantian",VLOOKUP(L152,'Status Report'!B:AO,40,0),AI152="",IF(H152="Asia Pacific",VLOOKUP(L152,'Status Report'!B:AO,40,0),VLOOKUP(L152,'Status Report'!B:AO,39,0)),AI152="Direct shipment",IF(H152="Asia Pacific",VLOOKUP(L152,'Status Report'!B:AO,40,0),VLOOKUP(L152,'Status Report'!B:AO,39,0)))</f>
        <v>0</v>
      </c>
      <c r="Z152" s="20">
        <f t="shared" si="34"/>
        <v>0</v>
      </c>
      <c r="AA152" s="20">
        <f t="shared" si="35"/>
        <v>9040</v>
      </c>
      <c r="AB152" s="21">
        <f>_xlfn.IFS(AI152="Den Bosch",VLOOKUP(L152,'Status Report'!B:AM,33,0),AI152="Yantian",VLOOKUP(L152,'Status Report'!B:AM,34,0),AI152="",IF(H152="Asia Pacific",VLOOKUP(L152,'Status Report'!B:AM,34,0),VLOOKUP(L152,'Status Report'!B:AM,33,0)),AI152="Direct shipment",IF(H152="Asia Pacific",VLOOKUP(L152,'Status Report'!B:AM,34,0),VLOOKUP(L152,'Status Report'!B:AM,33,0)))</f>
        <v>39.054600000000001</v>
      </c>
      <c r="AC152" s="21">
        <f>VLOOKUP(L152,'Status Report'!B:CE,82,0)</f>
        <v>0</v>
      </c>
      <c r="AD152" s="21">
        <f t="shared" si="36"/>
        <v>39.054600000000001</v>
      </c>
      <c r="AE152" s="63">
        <f>VLOOKUP(L152,'Status Report'!B:W,20,0)</f>
        <v>27</v>
      </c>
      <c r="AF152" s="63">
        <f>VLOOKUP(L152,'Status Report'!B:W,21,0)</f>
        <v>18</v>
      </c>
      <c r="AG152" s="63">
        <f>VLOOKUP(L152,'Status Report'!B:W,22,0)</f>
        <v>15</v>
      </c>
      <c r="AH152" s="22">
        <f t="shared" si="37"/>
        <v>1.458</v>
      </c>
      <c r="AI152" t="s">
        <v>990</v>
      </c>
      <c r="AK152" s="63">
        <f>IFERROR(VLOOKUP(G152,ASEAN!A:A,1,0),0)</f>
        <v>0</v>
      </c>
      <c r="AL152" s="63">
        <f>IFERROR(VLOOKUP(D152,'[3]customer specs'!$B$1:$D$65536,3,0),0)</f>
        <v>0</v>
      </c>
      <c r="AM152" s="64">
        <f t="shared" si="38"/>
        <v>0</v>
      </c>
      <c r="AN152" s="64">
        <f t="shared" si="39"/>
        <v>0</v>
      </c>
      <c r="AO152" s="63"/>
      <c r="AP152" s="63"/>
      <c r="AQ152" s="63" t="str">
        <f t="shared" si="40"/>
        <v>no</v>
      </c>
      <c r="AR152" s="20">
        <f t="shared" si="41"/>
        <v>7810.92</v>
      </c>
      <c r="AS152" s="63"/>
      <c r="AT152" s="23">
        <f t="shared" si="47"/>
        <v>0.12</v>
      </c>
      <c r="AU152" s="65">
        <f t="shared" si="43"/>
        <v>44.380227272727275</v>
      </c>
      <c r="AV152" s="65"/>
      <c r="AW152" s="65">
        <f t="shared" si="44"/>
        <v>8876.0454545454559</v>
      </c>
      <c r="AX152" s="65"/>
      <c r="AY152" s="63">
        <f>VLOOKUP(L152,'Status Report'!B:CF,81,0)</f>
        <v>0</v>
      </c>
      <c r="AZ152" s="63" t="str">
        <f>VLOOKUP(L152,'Status Report'!B:S,18,0)</f>
        <v>Ellina Smirnova</v>
      </c>
      <c r="BB152" s="63">
        <f>VLOOKUP(L152,'Status Report'!B:Z,25,0)</f>
        <v>10</v>
      </c>
      <c r="BC152" s="63">
        <f t="shared" si="45"/>
        <v>2000</v>
      </c>
      <c r="BF152">
        <f>VLOOKUP(L152,'Status Report'!B:CE,82,0)</f>
        <v>0</v>
      </c>
      <c r="BG152">
        <f>VLOOKUP(L152,'Status Report'!B:CF,83,0)</f>
        <v>0</v>
      </c>
      <c r="BH152">
        <f>VLOOKUP(L152,'Status Report'!B:CG,84,0)</f>
        <v>0</v>
      </c>
      <c r="BI152" t="s">
        <v>814</v>
      </c>
      <c r="BJ152" t="s">
        <v>795</v>
      </c>
      <c r="BM152" s="67">
        <f t="shared" si="46"/>
        <v>250</v>
      </c>
    </row>
    <row r="153" spans="1:65" x14ac:dyDescent="0.25">
      <c r="A153" s="68" t="str">
        <f>VLOOKUP(L153,'Status Report'!B:CB,79,0)</f>
        <v>Heineken UCL</v>
      </c>
      <c r="C153">
        <v>26020999</v>
      </c>
      <c r="D153">
        <v>3091320</v>
      </c>
      <c r="E153" t="s">
        <v>830</v>
      </c>
      <c r="F153" t="s">
        <v>831</v>
      </c>
      <c r="G153" t="str">
        <f>VLOOKUP(D153,'[2]sold to'!$A:$H,8,0)</f>
        <v>Denmark</v>
      </c>
      <c r="H153" t="str">
        <f>VLOOKUP(D153,'[2]sold to'!$A:$I,9,0)</f>
        <v>Europe</v>
      </c>
      <c r="K153">
        <v>90</v>
      </c>
      <c r="L153">
        <v>88026949</v>
      </c>
      <c r="M153" t="s">
        <v>148</v>
      </c>
      <c r="N153">
        <v>21</v>
      </c>
      <c r="P153" t="str">
        <f>VLOOKUP(L153,'Status Report'!B:AA,26,0)</f>
        <v>Turkey</v>
      </c>
      <c r="Q153" t="str">
        <f>VLOOKUP(L153,'Status Report'!B:AB,27,0)</f>
        <v>Glassware</v>
      </c>
      <c r="R153">
        <f>VLOOKUP(L153,'Status Report'!B:X,23,0)</f>
        <v>6700</v>
      </c>
      <c r="S153" t="str">
        <f>VLOOKUP(L153,'Status Report'!B:T,19,0)</f>
        <v>Sisecam (Pasabahçe)</v>
      </c>
      <c r="T153" s="62">
        <f>VLOOKUP(L153,'Status Report'!B:E,4,0)</f>
        <v>3</v>
      </c>
      <c r="U153" s="19">
        <f>_xlfn.IFS(AI153="Den Bosch",VLOOKUP(L153,'Status Report'!B:AM,35,0),AI153="Yantian",VLOOKUP(L153,'Status Report'!B:AM,36,0),AI153="",IF(H153="Asia Pacific",VLOOKUP(L153,'Status Report'!B:AM,36,0),VLOOKUP(L153,'Status Report'!B:AM,35,0)),AI153="Direct shipment",IF(H153="Asia Pacific",VLOOKUP(L153,'Status Report'!B:AM,36,0),VLOOKUP(L153,'Status Report'!B:AM,35,0)))</f>
        <v>22.799999999999997</v>
      </c>
      <c r="V153" s="20">
        <f t="shared" si="32"/>
        <v>478.79999999999995</v>
      </c>
      <c r="W153" s="19">
        <f>_xlfn.IFS(AI153="Den Bosch",VLOOKUP(L153,'Status Report'!B:AM,37,0),AI153="Yantian",VLOOKUP(L153,'Status Report'!B:AM,38,0),AI153="",IF(H153="Asia Pacific",VLOOKUP(L153,'Status Report'!B:AM,38,0),VLOOKUP(L153,'Status Report'!B:AM,37,0)),AI153="Direct shipment",IF(H153="Asia Pacific",VLOOKUP(L153,'Status Report'!B:AM,38,0),VLOOKUP(L153,'Status Report'!B:AM,37,0)))</f>
        <v>22.799999999999997</v>
      </c>
      <c r="X153" s="20">
        <f t="shared" si="33"/>
        <v>478.79999999999995</v>
      </c>
      <c r="Y153" s="20">
        <f>_xlfn.IFS(AI153="Den Bosch",VLOOKUP(L153,'Status Report'!B:AO,39,0),AI153="Yantian",VLOOKUP(L153,'Status Report'!B:AO,40,0),AI153="",IF(H153="Asia Pacific",VLOOKUP(L153,'Status Report'!B:AO,40,0),VLOOKUP(L153,'Status Report'!B:AO,39,0)),AI153="Direct shipment",IF(H153="Asia Pacific",VLOOKUP(L153,'Status Report'!B:AO,40,0),VLOOKUP(L153,'Status Report'!B:AO,39,0)))</f>
        <v>0</v>
      </c>
      <c r="Z153" s="20">
        <f t="shared" si="34"/>
        <v>0</v>
      </c>
      <c r="AA153" s="20">
        <f t="shared" si="35"/>
        <v>478.79999999999995</v>
      </c>
      <c r="AB153" s="21">
        <f>_xlfn.IFS(AI153="Den Bosch",VLOOKUP(L153,'Status Report'!B:AM,33,0),AI153="Yantian",VLOOKUP(L153,'Status Report'!B:AM,34,0),AI153="",IF(H153="Asia Pacific",VLOOKUP(L153,'Status Report'!B:AM,34,0),VLOOKUP(L153,'Status Report'!B:AM,33,0)),AI153="Direct shipment",IF(H153="Asia Pacific",VLOOKUP(L153,'Status Report'!B:AM,34,0),VLOOKUP(L153,'Status Report'!B:AM,33,0)))</f>
        <v>20.16</v>
      </c>
      <c r="AC153" s="21">
        <f>VLOOKUP(L153,'Status Report'!B:CE,82,0)</f>
        <v>0</v>
      </c>
      <c r="AD153" s="21">
        <f t="shared" si="36"/>
        <v>20.16</v>
      </c>
      <c r="AE153" s="63">
        <f>VLOOKUP(L153,'Status Report'!B:W,20,0)</f>
        <v>55.9</v>
      </c>
      <c r="AF153" s="63">
        <f>VLOOKUP(L153,'Status Report'!B:W,21,0)</f>
        <v>21.9</v>
      </c>
      <c r="AG153" s="63">
        <f>VLOOKUP(L153,'Status Report'!B:W,22,0)</f>
        <v>21.2</v>
      </c>
      <c r="AH153" s="22">
        <f t="shared" si="37"/>
        <v>0.54501829199999985</v>
      </c>
      <c r="AI153" t="s">
        <v>990</v>
      </c>
      <c r="AK153" s="63">
        <f>IFERROR(VLOOKUP(G153,ASEAN!A:A,1,0),0)</f>
        <v>0</v>
      </c>
      <c r="AL153" s="63">
        <f>IFERROR(VLOOKUP(D153,'[3]customer specs'!$B$1:$D$65536,3,0),0)</f>
        <v>0</v>
      </c>
      <c r="AM153" s="64">
        <f t="shared" si="38"/>
        <v>0</v>
      </c>
      <c r="AN153" s="64">
        <f t="shared" si="39"/>
        <v>0</v>
      </c>
      <c r="AO153" s="63"/>
      <c r="AP153" s="63"/>
      <c r="AQ153" s="63" t="str">
        <f t="shared" si="40"/>
        <v>no</v>
      </c>
      <c r="AR153" s="20">
        <f t="shared" si="41"/>
        <v>423.36</v>
      </c>
      <c r="AS153" s="63"/>
      <c r="AT153" s="23">
        <f t="shared" si="47"/>
        <v>0.12</v>
      </c>
      <c r="AU153" s="65">
        <f t="shared" si="43"/>
        <v>22.90909090909091</v>
      </c>
      <c r="AV153" s="65"/>
      <c r="AW153" s="65">
        <f t="shared" si="44"/>
        <v>481.09090909090912</v>
      </c>
      <c r="AX153" s="65"/>
      <c r="AY153" s="63">
        <f>VLOOKUP(L153,'Status Report'!B:CF,81,0)</f>
        <v>0</v>
      </c>
      <c r="AZ153" s="63" t="str">
        <f>VLOOKUP(L153,'Status Report'!B:S,18,0)</f>
        <v>Ludmilla Zarybnicka</v>
      </c>
      <c r="BB153" s="63">
        <f>VLOOKUP(L153,'Status Report'!B:Z,25,0)</f>
        <v>24</v>
      </c>
      <c r="BC153" s="63">
        <f t="shared" si="45"/>
        <v>504</v>
      </c>
      <c r="BF153">
        <f>VLOOKUP(L153,'Status Report'!B:CE,82,0)</f>
        <v>0</v>
      </c>
      <c r="BG153">
        <f>VLOOKUP(L153,'Status Report'!B:CF,83,0)</f>
        <v>0</v>
      </c>
      <c r="BH153">
        <f>VLOOKUP(L153,'Status Report'!B:CG,84,0)</f>
        <v>0</v>
      </c>
      <c r="BI153" t="s">
        <v>814</v>
      </c>
      <c r="BJ153" t="s">
        <v>795</v>
      </c>
      <c r="BM153" s="67">
        <f t="shared" si="46"/>
        <v>3007</v>
      </c>
    </row>
    <row r="154" spans="1:65" x14ac:dyDescent="0.25">
      <c r="A154" s="68" t="str">
        <f>VLOOKUP(L154,'Status Report'!B:CB,79,0)</f>
        <v>Heineken</v>
      </c>
      <c r="C154">
        <v>26020999</v>
      </c>
      <c r="D154">
        <v>3091320</v>
      </c>
      <c r="E154" t="s">
        <v>830</v>
      </c>
      <c r="F154" t="s">
        <v>831</v>
      </c>
      <c r="G154" t="str">
        <f>VLOOKUP(D154,'[2]sold to'!$A:$H,8,0)</f>
        <v>Denmark</v>
      </c>
      <c r="H154" t="str">
        <f>VLOOKUP(D154,'[2]sold to'!$A:$I,9,0)</f>
        <v>Europe</v>
      </c>
      <c r="K154">
        <v>100</v>
      </c>
      <c r="L154">
        <v>88026366</v>
      </c>
      <c r="M154" t="s">
        <v>388</v>
      </c>
      <c r="N154">
        <v>10</v>
      </c>
      <c r="P154" t="str">
        <f>VLOOKUP(L154,'Status Report'!B:AA,26,0)</f>
        <v>Vietnam</v>
      </c>
      <c r="Q154" t="str">
        <f>VLOOKUP(L154,'Status Report'!B:AB,27,0)</f>
        <v>Textiles-Clothing</v>
      </c>
      <c r="R154">
        <f>VLOOKUP(L154,'Status Report'!B:X,23,0)</f>
        <v>1000</v>
      </c>
      <c r="S154" t="str">
        <f>VLOOKUP(L154,'Status Report'!B:T,19,0)</f>
        <v>Asian Sourcing Link</v>
      </c>
      <c r="T154" s="62">
        <f>VLOOKUP(L154,'Status Report'!B:E,4,0)</f>
        <v>1</v>
      </c>
      <c r="U154" s="19">
        <f>_xlfn.IFS(AI154="Den Bosch",VLOOKUP(L154,'Status Report'!B:AM,35,0),AI154="Yantian",VLOOKUP(L154,'Status Report'!B:AM,36,0),AI154="",IF(H154="Asia Pacific",VLOOKUP(L154,'Status Report'!B:AM,36,0),VLOOKUP(L154,'Status Report'!B:AM,35,0)),AI154="Direct shipment",IF(H154="Asia Pacific",VLOOKUP(L154,'Status Report'!B:AM,36,0),VLOOKUP(L154,'Status Report'!B:AM,35,0)))</f>
        <v>56.08</v>
      </c>
      <c r="V154" s="20">
        <f t="shared" si="32"/>
        <v>560.79999999999995</v>
      </c>
      <c r="W154" s="19">
        <f>_xlfn.IFS(AI154="Den Bosch",VLOOKUP(L154,'Status Report'!B:AM,37,0),AI154="Yantian",VLOOKUP(L154,'Status Report'!B:AM,38,0),AI154="",IF(H154="Asia Pacific",VLOOKUP(L154,'Status Report'!B:AM,38,0),VLOOKUP(L154,'Status Report'!B:AM,37,0)),AI154="Direct shipment",IF(H154="Asia Pacific",VLOOKUP(L154,'Status Report'!B:AM,38,0),VLOOKUP(L154,'Status Report'!B:AM,37,0)))</f>
        <v>56.08</v>
      </c>
      <c r="X154" s="20">
        <f t="shared" si="33"/>
        <v>560.79999999999995</v>
      </c>
      <c r="Y154" s="20">
        <f>_xlfn.IFS(AI154="Den Bosch",VLOOKUP(L154,'Status Report'!B:AO,39,0),AI154="Yantian",VLOOKUP(L154,'Status Report'!B:AO,40,0),AI154="",IF(H154="Asia Pacific",VLOOKUP(L154,'Status Report'!B:AO,40,0),VLOOKUP(L154,'Status Report'!B:AO,39,0)),AI154="Direct shipment",IF(H154="Asia Pacific",VLOOKUP(L154,'Status Report'!B:AO,40,0),VLOOKUP(L154,'Status Report'!B:AO,39,0)))</f>
        <v>0</v>
      </c>
      <c r="Z154" s="20">
        <f t="shared" si="34"/>
        <v>0</v>
      </c>
      <c r="AA154" s="20">
        <f t="shared" si="35"/>
        <v>560.79999999999995</v>
      </c>
      <c r="AB154" s="21">
        <f>_xlfn.IFS(AI154="Den Bosch",VLOOKUP(L154,'Status Report'!B:AM,33,0),AI154="Yantian",VLOOKUP(L154,'Status Report'!B:AM,34,0),AI154="",IF(H154="Asia Pacific",VLOOKUP(L154,'Status Report'!B:AM,34,0),VLOOKUP(L154,'Status Report'!B:AM,33,0)),AI154="Direct shipment",IF(H154="Asia Pacific",VLOOKUP(L154,'Status Report'!B:AM,34,0),VLOOKUP(L154,'Status Report'!B:AM,33,0)))</f>
        <v>49.347200000000008</v>
      </c>
      <c r="AC154" s="21">
        <f>VLOOKUP(L154,'Status Report'!B:CE,82,0)</f>
        <v>0</v>
      </c>
      <c r="AD154" s="21">
        <f t="shared" si="36"/>
        <v>49.347200000000008</v>
      </c>
      <c r="AE154" s="63">
        <f>VLOOKUP(L154,'Status Report'!B:W,20,0)</f>
        <v>49</v>
      </c>
      <c r="AF154" s="63">
        <f>VLOOKUP(L154,'Status Report'!B:W,21,0)</f>
        <v>37</v>
      </c>
      <c r="AG154" s="63">
        <f>VLOOKUP(L154,'Status Report'!B:W,22,0)</f>
        <v>12</v>
      </c>
      <c r="AH154" s="22">
        <f t="shared" si="37"/>
        <v>0.21756</v>
      </c>
      <c r="AK154" s="63">
        <f>IFERROR(VLOOKUP(G154,ASEAN!A:A,1,0),0)</f>
        <v>0</v>
      </c>
      <c r="AL154" s="63">
        <f>IFERROR(VLOOKUP(D154,'[3]customer specs'!$B$1:$D$65536,3,0),0)</f>
        <v>0</v>
      </c>
      <c r="AM154" s="64">
        <f t="shared" si="38"/>
        <v>0</v>
      </c>
      <c r="AN154" s="64">
        <f t="shared" si="39"/>
        <v>0</v>
      </c>
      <c r="AO154" s="63"/>
      <c r="AP154" s="63"/>
      <c r="AQ154" s="63" t="str">
        <f t="shared" si="40"/>
        <v>no</v>
      </c>
      <c r="AR154" s="20">
        <f t="shared" si="41"/>
        <v>493.47200000000009</v>
      </c>
      <c r="AS154" s="63"/>
      <c r="AT154" s="23">
        <f t="shared" si="47"/>
        <v>0.12</v>
      </c>
      <c r="AU154" s="65">
        <f t="shared" si="43"/>
        <v>56.076363636363645</v>
      </c>
      <c r="AV154" s="65"/>
      <c r="AW154" s="65">
        <f t="shared" si="44"/>
        <v>560.76363636363646</v>
      </c>
      <c r="AX154" s="65"/>
      <c r="AY154" s="63">
        <f>VLOOKUP(L154,'Status Report'!B:CF,81,0)</f>
        <v>0</v>
      </c>
      <c r="AZ154" s="63" t="str">
        <f>VLOOKUP(L154,'Status Report'!B:S,18,0)</f>
        <v>Ellina Smirnova</v>
      </c>
      <c r="BB154" s="63">
        <f>VLOOKUP(L154,'Status Report'!B:Z,25,0)</f>
        <v>1</v>
      </c>
      <c r="BC154" s="63">
        <f t="shared" si="45"/>
        <v>10</v>
      </c>
      <c r="BF154">
        <f>VLOOKUP(L154,'Status Report'!B:CE,82,0)</f>
        <v>0</v>
      </c>
      <c r="BG154">
        <f>VLOOKUP(L154,'Status Report'!B:CF,83,0)</f>
        <v>0</v>
      </c>
      <c r="BH154">
        <f>VLOOKUP(L154,'Status Report'!B:CG,84,0)</f>
        <v>0</v>
      </c>
      <c r="BI154" t="s">
        <v>814</v>
      </c>
      <c r="BJ154" t="s">
        <v>795</v>
      </c>
      <c r="BM154" s="67">
        <f t="shared" si="46"/>
        <v>22</v>
      </c>
    </row>
    <row r="155" spans="1:65" x14ac:dyDescent="0.25">
      <c r="A155" s="68" t="str">
        <f>VLOOKUP(L155,'Status Report'!B:CB,79,0)</f>
        <v>Heineken - F1</v>
      </c>
      <c r="C155">
        <v>26020999</v>
      </c>
      <c r="D155">
        <v>3091320</v>
      </c>
      <c r="E155" t="s">
        <v>830</v>
      </c>
      <c r="F155" t="s">
        <v>831</v>
      </c>
      <c r="G155" t="str">
        <f>VLOOKUP(D155,'[2]sold to'!$A:$H,8,0)</f>
        <v>Denmark</v>
      </c>
      <c r="H155" t="str">
        <f>VLOOKUP(D155,'[2]sold to'!$A:$I,9,0)</f>
        <v>Europe</v>
      </c>
      <c r="K155">
        <v>110</v>
      </c>
      <c r="L155">
        <v>88027352</v>
      </c>
      <c r="M155" t="s">
        <v>129</v>
      </c>
      <c r="N155">
        <v>10</v>
      </c>
      <c r="P155" t="str">
        <f>VLOOKUP(L155,'Status Report'!B:AA,26,0)</f>
        <v>China</v>
      </c>
      <c r="Q155" t="str">
        <f>VLOOKUP(L155,'Status Report'!B:AB,27,0)</f>
        <v>Premiums</v>
      </c>
      <c r="R155">
        <f>VLOOKUP(L155,'Status Report'!B:X,23,0)</f>
        <v>500</v>
      </c>
      <c r="S155" t="str">
        <f>VLOOKUP(L155,'Status Report'!B:T,19,0)</f>
        <v>Miles Promocean</v>
      </c>
      <c r="T155" s="62">
        <f>VLOOKUP(L155,'Status Report'!B:E,4,0)</f>
        <v>1</v>
      </c>
      <c r="U155" s="19">
        <f>_xlfn.IFS(AI155="Den Bosch",VLOOKUP(L155,'Status Report'!B:AM,35,0),AI155="Yantian",VLOOKUP(L155,'Status Report'!B:AM,36,0),AI155="",IF(H155="Asia Pacific",VLOOKUP(L155,'Status Report'!B:AM,36,0),VLOOKUP(L155,'Status Report'!B:AM,35,0)),AI155="Direct shipment",IF(H155="Asia Pacific",VLOOKUP(L155,'Status Report'!B:AM,36,0),VLOOKUP(L155,'Status Report'!B:AM,35,0)))</f>
        <v>44.13</v>
      </c>
      <c r="V155" s="20">
        <f t="shared" si="32"/>
        <v>441.3</v>
      </c>
      <c r="W155" s="19">
        <f>_xlfn.IFS(AI155="Den Bosch",VLOOKUP(L155,'Status Report'!B:AM,37,0),AI155="Yantian",VLOOKUP(L155,'Status Report'!B:AM,38,0),AI155="",IF(H155="Asia Pacific",VLOOKUP(L155,'Status Report'!B:AM,38,0),VLOOKUP(L155,'Status Report'!B:AM,37,0)),AI155="Direct shipment",IF(H155="Asia Pacific",VLOOKUP(L155,'Status Report'!B:AM,38,0),VLOOKUP(L155,'Status Report'!B:AM,37,0)))</f>
        <v>44.13</v>
      </c>
      <c r="X155" s="20">
        <f t="shared" si="33"/>
        <v>441.3</v>
      </c>
      <c r="Y155" s="20">
        <f>_xlfn.IFS(AI155="Den Bosch",VLOOKUP(L155,'Status Report'!B:AO,39,0),AI155="Yantian",VLOOKUP(L155,'Status Report'!B:AO,40,0),AI155="",IF(H155="Asia Pacific",VLOOKUP(L155,'Status Report'!B:AO,40,0),VLOOKUP(L155,'Status Report'!B:AO,39,0)),AI155="Direct shipment",IF(H155="Asia Pacific",VLOOKUP(L155,'Status Report'!B:AO,40,0),VLOOKUP(L155,'Status Report'!B:AO,39,0)))</f>
        <v>0</v>
      </c>
      <c r="Z155" s="20">
        <f t="shared" si="34"/>
        <v>0</v>
      </c>
      <c r="AA155" s="20">
        <f t="shared" si="35"/>
        <v>441.3</v>
      </c>
      <c r="AB155" s="21">
        <f>_xlfn.IFS(AI155="Den Bosch",VLOOKUP(L155,'Status Report'!B:AM,33,0),AI155="Yantian",VLOOKUP(L155,'Status Report'!B:AM,34,0),AI155="",IF(H155="Asia Pacific",VLOOKUP(L155,'Status Report'!B:AM,34,0),VLOOKUP(L155,'Status Report'!B:AM,33,0)),AI155="Direct shipment",IF(H155="Asia Pacific",VLOOKUP(L155,'Status Report'!B:AM,34,0),VLOOKUP(L155,'Status Report'!B:AM,33,0)))</f>
        <v>38.167200000000001</v>
      </c>
      <c r="AC155" s="21">
        <f>VLOOKUP(L155,'Status Report'!B:CE,82,0)</f>
        <v>0</v>
      </c>
      <c r="AD155" s="21">
        <f t="shared" si="36"/>
        <v>38.167200000000001</v>
      </c>
      <c r="AE155" s="63">
        <f>VLOOKUP(L155,'Status Report'!B:W,20,0)</f>
        <v>57</v>
      </c>
      <c r="AF155" s="63">
        <f>VLOOKUP(L155,'Status Report'!B:W,21,0)</f>
        <v>25</v>
      </c>
      <c r="AG155" s="63">
        <f>VLOOKUP(L155,'Status Report'!B:W,22,0)</f>
        <v>37.5</v>
      </c>
      <c r="AH155" s="22">
        <f t="shared" si="37"/>
        <v>0.53437500000000004</v>
      </c>
      <c r="AK155" s="63">
        <f>IFERROR(VLOOKUP(G155,ASEAN!A:A,1,0),0)</f>
        <v>0</v>
      </c>
      <c r="AL155" s="63">
        <f>IFERROR(VLOOKUP(D155,'[3]customer specs'!$B$1:$D$65536,3,0),0)</f>
        <v>0</v>
      </c>
      <c r="AM155" s="64">
        <f t="shared" si="38"/>
        <v>0</v>
      </c>
      <c r="AN155" s="64">
        <f t="shared" si="39"/>
        <v>0</v>
      </c>
      <c r="AO155" s="63"/>
      <c r="AP155" s="63"/>
      <c r="AQ155" s="63" t="str">
        <f t="shared" si="40"/>
        <v>no</v>
      </c>
      <c r="AR155" s="20">
        <f t="shared" si="41"/>
        <v>381.67200000000003</v>
      </c>
      <c r="AS155" s="63"/>
      <c r="AT155" s="23">
        <f t="shared" si="47"/>
        <v>0.12</v>
      </c>
      <c r="AU155" s="65">
        <f t="shared" si="43"/>
        <v>43.371818181818185</v>
      </c>
      <c r="AV155" s="65"/>
      <c r="AW155" s="65">
        <f t="shared" si="44"/>
        <v>433.71818181818185</v>
      </c>
      <c r="AX155" s="65"/>
      <c r="AY155" s="63">
        <f>VLOOKUP(L155,'Status Report'!B:CF,81,0)</f>
        <v>0</v>
      </c>
      <c r="AZ155" s="63" t="str">
        <f>VLOOKUP(L155,'Status Report'!B:S,18,0)</f>
        <v xml:space="preserve">Konstantinos Zoupanos </v>
      </c>
      <c r="BB155" s="63">
        <f>VLOOKUP(L155,'Status Report'!B:Z,25,0)</f>
        <v>1</v>
      </c>
      <c r="BC155" s="63">
        <f t="shared" si="45"/>
        <v>10</v>
      </c>
      <c r="BF155">
        <f>VLOOKUP(L155,'Status Report'!B:CE,82,0)</f>
        <v>0</v>
      </c>
      <c r="BG155">
        <f>VLOOKUP(L155,'Status Report'!B:CF,83,0)</f>
        <v>0</v>
      </c>
      <c r="BH155">
        <f>VLOOKUP(L155,'Status Report'!B:CG,84,0)</f>
        <v>0</v>
      </c>
      <c r="BI155" t="s">
        <v>814</v>
      </c>
      <c r="BJ155" t="s">
        <v>795</v>
      </c>
      <c r="BM155" s="67">
        <f t="shared" si="46"/>
        <v>180</v>
      </c>
    </row>
    <row r="156" spans="1:65" x14ac:dyDescent="0.25">
      <c r="A156" s="68" t="str">
        <f>VLOOKUP(L156,'Status Report'!B:CB,79,0)</f>
        <v>Heineken - F1</v>
      </c>
      <c r="C156">
        <v>26020999</v>
      </c>
      <c r="D156">
        <v>3091320</v>
      </c>
      <c r="E156" t="s">
        <v>830</v>
      </c>
      <c r="F156" t="s">
        <v>831</v>
      </c>
      <c r="G156" t="str">
        <f>VLOOKUP(D156,'[2]sold to'!$A:$H,8,0)</f>
        <v>Denmark</v>
      </c>
      <c r="H156" t="str">
        <f>VLOOKUP(D156,'[2]sold to'!$A:$I,9,0)</f>
        <v>Europe</v>
      </c>
      <c r="K156">
        <v>120</v>
      </c>
      <c r="L156">
        <v>88027358</v>
      </c>
      <c r="M156" t="s">
        <v>832</v>
      </c>
      <c r="N156">
        <v>30</v>
      </c>
      <c r="P156" t="str">
        <f>VLOOKUP(L156,'Status Report'!B:AA,26,0)</f>
        <v>China</v>
      </c>
      <c r="Q156" t="str">
        <f>VLOOKUP(L156,'Status Report'!B:AB,27,0)</f>
        <v>Premiums</v>
      </c>
      <c r="R156">
        <f>VLOOKUP(L156,'Status Report'!B:X,23,0)</f>
        <v>250</v>
      </c>
      <c r="S156" t="str">
        <f>VLOOKUP(L156,'Status Report'!B:T,19,0)</f>
        <v>Promocean The Netherlands BV</v>
      </c>
      <c r="T156" s="62">
        <f>VLOOKUP(L156,'Status Report'!B:E,4,0)</f>
        <v>3</v>
      </c>
      <c r="U156" s="19">
        <f>_xlfn.IFS(AI156="Den Bosch",VLOOKUP(L156,'Status Report'!B:AM,35,0),AI156="Yantian",VLOOKUP(L156,'Status Report'!B:AM,36,0),AI156="",IF(H156="Asia Pacific",VLOOKUP(L156,'Status Report'!B:AM,36,0),VLOOKUP(L156,'Status Report'!B:AM,35,0)),AI156="Direct shipment",IF(H156="Asia Pacific",VLOOKUP(L156,'Status Report'!B:AM,36,0),VLOOKUP(L156,'Status Report'!B:AM,35,0)))</f>
        <v>73.099999999999994</v>
      </c>
      <c r="V156" s="20">
        <f t="shared" si="32"/>
        <v>2193</v>
      </c>
      <c r="W156" s="19">
        <f>_xlfn.IFS(AI156="Den Bosch",VLOOKUP(L156,'Status Report'!B:AM,37,0),AI156="Yantian",VLOOKUP(L156,'Status Report'!B:AM,38,0),AI156="",IF(H156="Asia Pacific",VLOOKUP(L156,'Status Report'!B:AM,38,0),VLOOKUP(L156,'Status Report'!B:AM,37,0)),AI156="Direct shipment",IF(H156="Asia Pacific",VLOOKUP(L156,'Status Report'!B:AM,38,0),VLOOKUP(L156,'Status Report'!B:AM,37,0)))</f>
        <v>71.2</v>
      </c>
      <c r="X156" s="20">
        <f t="shared" si="33"/>
        <v>2136</v>
      </c>
      <c r="Y156" s="20">
        <f>_xlfn.IFS(AI156="Den Bosch",VLOOKUP(L156,'Status Report'!B:AO,39,0),AI156="Yantian",VLOOKUP(L156,'Status Report'!B:AO,40,0),AI156="",IF(H156="Asia Pacific",VLOOKUP(L156,'Status Report'!B:AO,40,0),VLOOKUP(L156,'Status Report'!B:AO,39,0)),AI156="Direct shipment",IF(H156="Asia Pacific",VLOOKUP(L156,'Status Report'!B:AO,40,0),VLOOKUP(L156,'Status Report'!B:AO,39,0)))</f>
        <v>0</v>
      </c>
      <c r="Z156" s="20">
        <f t="shared" si="34"/>
        <v>0</v>
      </c>
      <c r="AA156" s="20">
        <f t="shared" si="35"/>
        <v>2136</v>
      </c>
      <c r="AB156" s="21">
        <f>_xlfn.IFS(AI156="Den Bosch",VLOOKUP(L156,'Status Report'!B:AM,33,0),AI156="Yantian",VLOOKUP(L156,'Status Report'!B:AM,34,0),AI156="",IF(H156="Asia Pacific",VLOOKUP(L156,'Status Report'!B:AM,34,0),VLOOKUP(L156,'Status Report'!B:AM,33,0)),AI156="Direct shipment",IF(H156="Asia Pacific",VLOOKUP(L156,'Status Report'!B:AM,34,0),VLOOKUP(L156,'Status Report'!B:AM,33,0)))</f>
        <v>61.548600000000008</v>
      </c>
      <c r="AC156" s="21">
        <f>VLOOKUP(L156,'Status Report'!B:CE,82,0)</f>
        <v>0</v>
      </c>
      <c r="AD156" s="21">
        <f t="shared" si="36"/>
        <v>61.548600000000008</v>
      </c>
      <c r="AE156" s="63">
        <f>VLOOKUP(L156,'Status Report'!B:W,20,0)</f>
        <v>43.5</v>
      </c>
      <c r="AF156" s="63">
        <f>VLOOKUP(L156,'Status Report'!B:W,21,0)</f>
        <v>18</v>
      </c>
      <c r="AG156" s="63">
        <f>VLOOKUP(L156,'Status Report'!B:W,22,0)</f>
        <v>22.5</v>
      </c>
      <c r="AH156" s="22">
        <f t="shared" si="37"/>
        <v>0.52852500000000002</v>
      </c>
      <c r="AI156" t="s">
        <v>990</v>
      </c>
      <c r="AK156" s="63">
        <f>IFERROR(VLOOKUP(G156,ASEAN!A:A,1,0),0)</f>
        <v>0</v>
      </c>
      <c r="AL156" s="63">
        <f>IFERROR(VLOOKUP(D156,'[3]customer specs'!$B$1:$D$65536,3,0),0)</f>
        <v>0</v>
      </c>
      <c r="AM156" s="64">
        <f t="shared" si="38"/>
        <v>57</v>
      </c>
      <c r="AN156" s="64">
        <f t="shared" si="39"/>
        <v>0</v>
      </c>
      <c r="AO156" s="63"/>
      <c r="AP156" s="63"/>
      <c r="AQ156" s="63" t="str">
        <f t="shared" si="40"/>
        <v>no</v>
      </c>
      <c r="AR156" s="20">
        <f t="shared" si="41"/>
        <v>1846.4580000000003</v>
      </c>
      <c r="AS156" s="63"/>
      <c r="AT156" s="23">
        <f t="shared" si="47"/>
        <v>0.12</v>
      </c>
      <c r="AU156" s="65">
        <f t="shared" si="43"/>
        <v>69.94159090909092</v>
      </c>
      <c r="AV156" s="65"/>
      <c r="AW156" s="65">
        <f t="shared" si="44"/>
        <v>2098.2477272727274</v>
      </c>
      <c r="AX156" s="65"/>
      <c r="AY156" s="63">
        <f>VLOOKUP(L156,'Status Report'!B:CF,81,0)</f>
        <v>0</v>
      </c>
      <c r="AZ156" s="63" t="str">
        <f>VLOOKUP(L156,'Status Report'!B:S,18,0)</f>
        <v xml:space="preserve">Konstantinos Zoupanos </v>
      </c>
      <c r="BB156" s="63">
        <f>VLOOKUP(L156,'Status Report'!B:Z,25,0)</f>
        <v>10</v>
      </c>
      <c r="BC156" s="63">
        <f t="shared" si="45"/>
        <v>300</v>
      </c>
      <c r="BF156">
        <f>VLOOKUP(L156,'Status Report'!B:CE,82,0)</f>
        <v>0</v>
      </c>
      <c r="BG156">
        <f>VLOOKUP(L156,'Status Report'!B:CF,83,0)</f>
        <v>0</v>
      </c>
      <c r="BH156">
        <f>VLOOKUP(L156,'Status Report'!B:CG,84,0)</f>
        <v>0</v>
      </c>
      <c r="BI156" t="s">
        <v>814</v>
      </c>
      <c r="BJ156" t="s">
        <v>795</v>
      </c>
      <c r="BM156" s="67">
        <f t="shared" si="46"/>
        <v>679</v>
      </c>
    </row>
    <row r="157" spans="1:65" x14ac:dyDescent="0.25">
      <c r="A157" s="68" t="str">
        <f>VLOOKUP(L157,'Status Report'!B:CB,79,0)</f>
        <v>Heineken - F1</v>
      </c>
      <c r="C157">
        <v>26020999</v>
      </c>
      <c r="D157">
        <v>3091320</v>
      </c>
      <c r="E157" t="s">
        <v>830</v>
      </c>
      <c r="F157" t="s">
        <v>831</v>
      </c>
      <c r="G157" t="str">
        <f>VLOOKUP(D157,'[2]sold to'!$A:$H,8,0)</f>
        <v>Denmark</v>
      </c>
      <c r="H157" t="str">
        <f>VLOOKUP(D157,'[2]sold to'!$A:$I,9,0)</f>
        <v>Europe</v>
      </c>
      <c r="K157">
        <v>130</v>
      </c>
      <c r="L157">
        <v>88027433</v>
      </c>
      <c r="M157" t="s">
        <v>620</v>
      </c>
      <c r="N157">
        <v>70</v>
      </c>
      <c r="P157" t="str">
        <f>VLOOKUP(L157,'Status Report'!B:AA,26,0)</f>
        <v>China</v>
      </c>
      <c r="Q157" t="str">
        <f>VLOOKUP(L157,'Status Report'!B:AB,27,0)</f>
        <v>Textiles-Clothing</v>
      </c>
      <c r="R157">
        <f>VLOOKUP(L157,'Status Report'!B:X,23,0)</f>
        <v>1000</v>
      </c>
      <c r="S157" t="str">
        <f>VLOOKUP(L157,'Status Report'!B:T,19,0)</f>
        <v>Asian Sourcing Link</v>
      </c>
      <c r="T157" s="62">
        <f>VLOOKUP(L157,'Status Report'!B:E,4,0)</f>
        <v>3</v>
      </c>
      <c r="U157" s="19">
        <f>_xlfn.IFS(AI157="Den Bosch",VLOOKUP(L157,'Status Report'!B:AM,35,0),AI157="Yantian",VLOOKUP(L157,'Status Report'!B:AM,36,0),AI157="",IF(H157="Asia Pacific",VLOOKUP(L157,'Status Report'!B:AM,36,0),VLOOKUP(L157,'Status Report'!B:AM,35,0)),AI157="Direct shipment",IF(H157="Asia Pacific",VLOOKUP(L157,'Status Report'!B:AM,36,0),VLOOKUP(L157,'Status Report'!B:AM,35,0)))</f>
        <v>32.06</v>
      </c>
      <c r="V157" s="20">
        <f t="shared" si="32"/>
        <v>2244.2000000000003</v>
      </c>
      <c r="W157" s="19">
        <f>_xlfn.IFS(AI157="Den Bosch",VLOOKUP(L157,'Status Report'!B:AM,37,0),AI157="Yantian",VLOOKUP(L157,'Status Report'!B:AM,38,0),AI157="",IF(H157="Asia Pacific",VLOOKUP(L157,'Status Report'!B:AM,38,0),VLOOKUP(L157,'Status Report'!B:AM,37,0)),AI157="Direct shipment",IF(H157="Asia Pacific",VLOOKUP(L157,'Status Report'!B:AM,38,0),VLOOKUP(L157,'Status Report'!B:AM,37,0)))</f>
        <v>32.06</v>
      </c>
      <c r="X157" s="20">
        <f t="shared" si="33"/>
        <v>2244.2000000000003</v>
      </c>
      <c r="Y157" s="20">
        <f>_xlfn.IFS(AI157="Den Bosch",VLOOKUP(L157,'Status Report'!B:AO,39,0),AI157="Yantian",VLOOKUP(L157,'Status Report'!B:AO,40,0),AI157="",IF(H157="Asia Pacific",VLOOKUP(L157,'Status Report'!B:AO,40,0),VLOOKUP(L157,'Status Report'!B:AO,39,0)),AI157="Direct shipment",IF(H157="Asia Pacific",VLOOKUP(L157,'Status Report'!B:AO,40,0),VLOOKUP(L157,'Status Report'!B:AO,39,0)))</f>
        <v>0</v>
      </c>
      <c r="Z157" s="20">
        <f t="shared" si="34"/>
        <v>0</v>
      </c>
      <c r="AA157" s="20">
        <f t="shared" si="35"/>
        <v>2244.2000000000003</v>
      </c>
      <c r="AB157" s="21">
        <f>_xlfn.IFS(AI157="Den Bosch",VLOOKUP(L157,'Status Report'!B:AM,33,0),AI157="Yantian",VLOOKUP(L157,'Status Report'!B:AM,34,0),AI157="",IF(H157="Asia Pacific",VLOOKUP(L157,'Status Report'!B:AM,34,0),VLOOKUP(L157,'Status Report'!B:AM,33,0)),AI157="Direct shipment",IF(H157="Asia Pacific",VLOOKUP(L157,'Status Report'!B:AM,34,0),VLOOKUP(L157,'Status Report'!B:AM,33,0)))</f>
        <v>27.974699999999999</v>
      </c>
      <c r="AC157" s="21">
        <f>VLOOKUP(L157,'Status Report'!B:CE,82,0)</f>
        <v>0</v>
      </c>
      <c r="AD157" s="21">
        <f t="shared" si="36"/>
        <v>27.974699999999999</v>
      </c>
      <c r="AE157" s="63">
        <f>VLOOKUP(L157,'Status Report'!B:W,20,0)</f>
        <v>47</v>
      </c>
      <c r="AF157" s="63">
        <f>VLOOKUP(L157,'Status Report'!B:W,21,0)</f>
        <v>38</v>
      </c>
      <c r="AG157" s="63">
        <f>VLOOKUP(L157,'Status Report'!B:W,22,0)</f>
        <v>2</v>
      </c>
      <c r="AH157" s="22">
        <f t="shared" si="37"/>
        <v>0.25003999999999998</v>
      </c>
      <c r="AI157" t="s">
        <v>990</v>
      </c>
      <c r="AK157" s="63">
        <f>IFERROR(VLOOKUP(G157,ASEAN!A:A,1,0),0)</f>
        <v>0</v>
      </c>
      <c r="AL157" s="63">
        <f>IFERROR(VLOOKUP(D157,'[3]customer specs'!$B$1:$D$65536,3,0),0)</f>
        <v>0</v>
      </c>
      <c r="AM157" s="64">
        <f t="shared" si="38"/>
        <v>0</v>
      </c>
      <c r="AN157" s="64">
        <f t="shared" si="39"/>
        <v>0</v>
      </c>
      <c r="AO157" s="63"/>
      <c r="AP157" s="63"/>
      <c r="AQ157" s="63" t="str">
        <f t="shared" si="40"/>
        <v>no</v>
      </c>
      <c r="AR157" s="20">
        <f t="shared" si="41"/>
        <v>1958.2289999999998</v>
      </c>
      <c r="AS157" s="63"/>
      <c r="AT157" s="23">
        <f t="shared" si="47"/>
        <v>0.12</v>
      </c>
      <c r="AU157" s="65">
        <f t="shared" si="43"/>
        <v>31.789431818181818</v>
      </c>
      <c r="AV157" s="65"/>
      <c r="AW157" s="65">
        <f t="shared" si="44"/>
        <v>2225.2602272727272</v>
      </c>
      <c r="AX157" s="65"/>
      <c r="AY157" s="63">
        <f>VLOOKUP(L157,'Status Report'!B:CF,81,0)</f>
        <v>0</v>
      </c>
      <c r="AZ157" s="63" t="str">
        <f>VLOOKUP(L157,'Status Report'!B:S,18,0)</f>
        <v xml:space="preserve">Ellina Smirnova </v>
      </c>
      <c r="BB157" s="63">
        <f>VLOOKUP(L157,'Status Report'!B:Z,25,0)</f>
        <v>1</v>
      </c>
      <c r="BC157" s="63">
        <f t="shared" si="45"/>
        <v>70</v>
      </c>
      <c r="BF157">
        <f>VLOOKUP(L157,'Status Report'!B:CE,82,0)</f>
        <v>0</v>
      </c>
      <c r="BG157">
        <f>VLOOKUP(L157,'Status Report'!B:CF,83,0)</f>
        <v>0</v>
      </c>
      <c r="BH157">
        <f>VLOOKUP(L157,'Status Report'!B:CG,84,0)</f>
        <v>0</v>
      </c>
      <c r="BI157" t="s">
        <v>814</v>
      </c>
      <c r="BJ157" t="s">
        <v>795</v>
      </c>
      <c r="BM157" s="67">
        <f t="shared" si="46"/>
        <v>437</v>
      </c>
    </row>
    <row r="158" spans="1:65" x14ac:dyDescent="0.25">
      <c r="A158" s="68" t="str">
        <f>VLOOKUP(L158,'Status Report'!B:CB,79,0)</f>
        <v>Heineken - F1</v>
      </c>
      <c r="C158">
        <v>26020999</v>
      </c>
      <c r="D158">
        <v>3091320</v>
      </c>
      <c r="E158" t="s">
        <v>830</v>
      </c>
      <c r="F158" t="s">
        <v>831</v>
      </c>
      <c r="G158" t="str">
        <f>VLOOKUP(D158,'[2]sold to'!$A:$H,8,0)</f>
        <v>Denmark</v>
      </c>
      <c r="H158" t="str">
        <f>VLOOKUP(D158,'[2]sold to'!$A:$I,9,0)</f>
        <v>Europe</v>
      </c>
      <c r="K158">
        <v>140</v>
      </c>
      <c r="L158">
        <v>88027434</v>
      </c>
      <c r="M158" t="s">
        <v>621</v>
      </c>
      <c r="N158">
        <v>60</v>
      </c>
      <c r="P158" t="str">
        <f>VLOOKUP(L158,'Status Report'!B:AA,26,0)</f>
        <v>China</v>
      </c>
      <c r="Q158" t="str">
        <f>VLOOKUP(L158,'Status Report'!B:AB,27,0)</f>
        <v>Textiles-Clothing</v>
      </c>
      <c r="R158">
        <f>VLOOKUP(L158,'Status Report'!B:X,23,0)</f>
        <v>1000</v>
      </c>
      <c r="S158" t="str">
        <f>VLOOKUP(L158,'Status Report'!B:T,19,0)</f>
        <v>Asian Sourcing Link</v>
      </c>
      <c r="T158" s="62">
        <f>VLOOKUP(L158,'Status Report'!B:E,4,0)</f>
        <v>3</v>
      </c>
      <c r="U158" s="19">
        <f>_xlfn.IFS(AI158="Den Bosch",VLOOKUP(L158,'Status Report'!B:AM,35,0),AI158="Yantian",VLOOKUP(L158,'Status Report'!B:AM,36,0),AI158="",IF(H158="Asia Pacific",VLOOKUP(L158,'Status Report'!B:AM,36,0),VLOOKUP(L158,'Status Report'!B:AM,35,0)),AI158="Direct shipment",IF(H158="Asia Pacific",VLOOKUP(L158,'Status Report'!B:AM,36,0),VLOOKUP(L158,'Status Report'!B:AM,35,0)))</f>
        <v>32.06</v>
      </c>
      <c r="V158" s="20">
        <f t="shared" si="32"/>
        <v>1923.6000000000001</v>
      </c>
      <c r="W158" s="19">
        <f>_xlfn.IFS(AI158="Den Bosch",VLOOKUP(L158,'Status Report'!B:AM,37,0),AI158="Yantian",VLOOKUP(L158,'Status Report'!B:AM,38,0),AI158="",IF(H158="Asia Pacific",VLOOKUP(L158,'Status Report'!B:AM,38,0),VLOOKUP(L158,'Status Report'!B:AM,37,0)),AI158="Direct shipment",IF(H158="Asia Pacific",VLOOKUP(L158,'Status Report'!B:AM,38,0),VLOOKUP(L158,'Status Report'!B:AM,37,0)))</f>
        <v>32.06</v>
      </c>
      <c r="X158" s="20">
        <f t="shared" si="33"/>
        <v>1923.6000000000001</v>
      </c>
      <c r="Y158" s="20">
        <f>_xlfn.IFS(AI158="Den Bosch",VLOOKUP(L158,'Status Report'!B:AO,39,0),AI158="Yantian",VLOOKUP(L158,'Status Report'!B:AO,40,0),AI158="",IF(H158="Asia Pacific",VLOOKUP(L158,'Status Report'!B:AO,40,0),VLOOKUP(L158,'Status Report'!B:AO,39,0)),AI158="Direct shipment",IF(H158="Asia Pacific",VLOOKUP(L158,'Status Report'!B:AO,40,0),VLOOKUP(L158,'Status Report'!B:AO,39,0)))</f>
        <v>0</v>
      </c>
      <c r="Z158" s="20">
        <f t="shared" si="34"/>
        <v>0</v>
      </c>
      <c r="AA158" s="20">
        <f t="shared" si="35"/>
        <v>1923.6000000000001</v>
      </c>
      <c r="AB158" s="21">
        <f>_xlfn.IFS(AI158="Den Bosch",VLOOKUP(L158,'Status Report'!B:AM,33,0),AI158="Yantian",VLOOKUP(L158,'Status Report'!B:AM,34,0),AI158="",IF(H158="Asia Pacific",VLOOKUP(L158,'Status Report'!B:AM,34,0),VLOOKUP(L158,'Status Report'!B:AM,33,0)),AI158="Direct shipment",IF(H158="Asia Pacific",VLOOKUP(L158,'Status Report'!B:AM,34,0),VLOOKUP(L158,'Status Report'!B:AM,33,0)))</f>
        <v>27.974699999999999</v>
      </c>
      <c r="AC158" s="21">
        <f>VLOOKUP(L158,'Status Report'!B:CE,82,0)</f>
        <v>0</v>
      </c>
      <c r="AD158" s="21">
        <f t="shared" si="36"/>
        <v>27.974699999999999</v>
      </c>
      <c r="AE158" s="63">
        <f>VLOOKUP(L158,'Status Report'!B:W,20,0)</f>
        <v>47</v>
      </c>
      <c r="AF158" s="63">
        <f>VLOOKUP(L158,'Status Report'!B:W,21,0)</f>
        <v>38</v>
      </c>
      <c r="AG158" s="63">
        <f>VLOOKUP(L158,'Status Report'!B:W,22,0)</f>
        <v>2</v>
      </c>
      <c r="AH158" s="22">
        <f t="shared" si="37"/>
        <v>0.21432000000000001</v>
      </c>
      <c r="AI158" t="s">
        <v>990</v>
      </c>
      <c r="AK158" s="63">
        <f>IFERROR(VLOOKUP(G158,ASEAN!A:A,1,0),0)</f>
        <v>0</v>
      </c>
      <c r="AL158" s="63">
        <f>IFERROR(VLOOKUP(D158,'[3]customer specs'!$B$1:$D$65536,3,0),0)</f>
        <v>0</v>
      </c>
      <c r="AM158" s="64">
        <f t="shared" si="38"/>
        <v>0</v>
      </c>
      <c r="AN158" s="64">
        <f t="shared" si="39"/>
        <v>0</v>
      </c>
      <c r="AO158" s="63"/>
      <c r="AP158" s="63"/>
      <c r="AQ158" s="63" t="str">
        <f t="shared" si="40"/>
        <v>no</v>
      </c>
      <c r="AR158" s="20">
        <f t="shared" si="41"/>
        <v>1678.482</v>
      </c>
      <c r="AS158" s="63"/>
      <c r="AT158" s="23">
        <f t="shared" si="47"/>
        <v>0.12</v>
      </c>
      <c r="AU158" s="65">
        <f t="shared" si="43"/>
        <v>31.789431818181818</v>
      </c>
      <c r="AV158" s="65"/>
      <c r="AW158" s="65">
        <f t="shared" si="44"/>
        <v>1907.3659090909091</v>
      </c>
      <c r="AX158" s="65"/>
      <c r="AY158" s="63">
        <f>VLOOKUP(L158,'Status Report'!B:CF,81,0)</f>
        <v>0</v>
      </c>
      <c r="AZ158" s="63" t="str">
        <f>VLOOKUP(L158,'Status Report'!B:S,18,0)</f>
        <v xml:space="preserve">Ellina Smirnova </v>
      </c>
      <c r="BB158" s="63">
        <f>VLOOKUP(L158,'Status Report'!B:Z,25,0)</f>
        <v>1</v>
      </c>
      <c r="BC158" s="63">
        <f t="shared" si="45"/>
        <v>60</v>
      </c>
      <c r="BF158">
        <f>VLOOKUP(L158,'Status Report'!B:CE,82,0)</f>
        <v>0</v>
      </c>
      <c r="BG158">
        <f>VLOOKUP(L158,'Status Report'!B:CF,83,0)</f>
        <v>0</v>
      </c>
      <c r="BH158">
        <f>VLOOKUP(L158,'Status Report'!B:CG,84,0)</f>
        <v>0</v>
      </c>
      <c r="BI158" t="s">
        <v>814</v>
      </c>
      <c r="BJ158" t="s">
        <v>795</v>
      </c>
      <c r="BM158" s="67">
        <f t="shared" si="46"/>
        <v>280</v>
      </c>
    </row>
    <row r="159" spans="1:65" x14ac:dyDescent="0.25">
      <c r="A159" s="68" t="str">
        <f>VLOOKUP(L159,'Status Report'!B:CB,79,0)</f>
        <v>Heineken</v>
      </c>
      <c r="C159">
        <v>26020999</v>
      </c>
      <c r="D159">
        <v>3091320</v>
      </c>
      <c r="E159" t="s">
        <v>830</v>
      </c>
      <c r="F159" t="s">
        <v>831</v>
      </c>
      <c r="G159" t="str">
        <f>VLOOKUP(D159,'[2]sold to'!$A:$H,8,0)</f>
        <v>Denmark</v>
      </c>
      <c r="H159" t="str">
        <f>VLOOKUP(D159,'[2]sold to'!$A:$I,9,0)</f>
        <v>Europe</v>
      </c>
      <c r="K159">
        <v>150</v>
      </c>
      <c r="L159">
        <v>88027215</v>
      </c>
      <c r="M159" t="s">
        <v>515</v>
      </c>
      <c r="N159">
        <v>20</v>
      </c>
      <c r="P159" t="str">
        <f>VLOOKUP(L159,'Status Report'!B:AA,26,0)</f>
        <v>China</v>
      </c>
      <c r="Q159" t="str">
        <f>VLOOKUP(L159,'Status Report'!B:AB,27,0)</f>
        <v>Indoor signs</v>
      </c>
      <c r="R159">
        <f>VLOOKUP(L159,'Status Report'!B:X,23,0)</f>
        <v>100</v>
      </c>
      <c r="S159" t="str">
        <f>VLOOKUP(L159,'Status Report'!B:T,19,0)</f>
        <v>Dekkers Visual Communication B.v.</v>
      </c>
      <c r="T159" s="62">
        <f>VLOOKUP(L159,'Status Report'!B:E,4,0)</f>
        <v>3</v>
      </c>
      <c r="U159" s="19">
        <f>_xlfn.IFS(AI159="Den Bosch",VLOOKUP(L159,'Status Report'!B:AM,35,0),AI159="Yantian",VLOOKUP(L159,'Status Report'!B:AM,36,0),AI159="",IF(H159="Asia Pacific",VLOOKUP(L159,'Status Report'!B:AM,36,0),VLOOKUP(L159,'Status Report'!B:AM,35,0)),AI159="Direct shipment",IF(H159="Asia Pacific",VLOOKUP(L159,'Status Report'!B:AM,36,0),VLOOKUP(L159,'Status Report'!B:AM,35,0)))</f>
        <v>286.05</v>
      </c>
      <c r="V159" s="20">
        <f t="shared" si="32"/>
        <v>5721</v>
      </c>
      <c r="W159" s="19">
        <f>_xlfn.IFS(AI159="Den Bosch",VLOOKUP(L159,'Status Report'!B:AM,37,0),AI159="Yantian",VLOOKUP(L159,'Status Report'!B:AM,38,0),AI159="",IF(H159="Asia Pacific",VLOOKUP(L159,'Status Report'!B:AM,38,0),VLOOKUP(L159,'Status Report'!B:AM,37,0)),AI159="Direct shipment",IF(H159="Asia Pacific",VLOOKUP(L159,'Status Report'!B:AM,38,0),VLOOKUP(L159,'Status Report'!B:AM,37,0)))</f>
        <v>286.05</v>
      </c>
      <c r="X159" s="20">
        <f t="shared" si="33"/>
        <v>5721</v>
      </c>
      <c r="Y159" s="20">
        <f>_xlfn.IFS(AI159="Den Bosch",VLOOKUP(L159,'Status Report'!B:AO,39,0),AI159="Yantian",VLOOKUP(L159,'Status Report'!B:AO,40,0),AI159="",IF(H159="Asia Pacific",VLOOKUP(L159,'Status Report'!B:AO,40,0),VLOOKUP(L159,'Status Report'!B:AO,39,0)),AI159="Direct shipment",IF(H159="Asia Pacific",VLOOKUP(L159,'Status Report'!B:AO,40,0),VLOOKUP(L159,'Status Report'!B:AO,39,0)))</f>
        <v>0</v>
      </c>
      <c r="Z159" s="20">
        <f t="shared" si="34"/>
        <v>0</v>
      </c>
      <c r="AA159" s="20">
        <f t="shared" si="35"/>
        <v>5721</v>
      </c>
      <c r="AB159" s="21">
        <f>_xlfn.IFS(AI159="Den Bosch",VLOOKUP(L159,'Status Report'!B:AM,33,0),AI159="Yantian",VLOOKUP(L159,'Status Report'!B:AM,34,0),AI159="",IF(H159="Asia Pacific",VLOOKUP(L159,'Status Report'!B:AM,34,0),VLOOKUP(L159,'Status Report'!B:AM,33,0)),AI159="Direct shipment",IF(H159="Asia Pacific",VLOOKUP(L159,'Status Report'!B:AM,34,0),VLOOKUP(L159,'Status Report'!B:AM,33,0)))</f>
        <v>247.38000000000002</v>
      </c>
      <c r="AC159" s="21">
        <f>VLOOKUP(L159,'Status Report'!B:CE,82,0)</f>
        <v>0</v>
      </c>
      <c r="AD159" s="21">
        <f t="shared" si="36"/>
        <v>247.38000000000002</v>
      </c>
      <c r="AE159" s="63">
        <f>VLOOKUP(L159,'Status Report'!B:W,20,0)</f>
        <v>39</v>
      </c>
      <c r="AF159" s="63">
        <f>VLOOKUP(L159,'Status Report'!B:W,21,0)</f>
        <v>24</v>
      </c>
      <c r="AG159" s="63">
        <f>VLOOKUP(L159,'Status Report'!B:W,22,0)</f>
        <v>26</v>
      </c>
      <c r="AH159" s="22">
        <f t="shared" si="37"/>
        <v>0.48671999999999999</v>
      </c>
      <c r="AI159" t="s">
        <v>990</v>
      </c>
      <c r="AK159" s="63">
        <f>IFERROR(VLOOKUP(G159,ASEAN!A:A,1,0),0)</f>
        <v>0</v>
      </c>
      <c r="AL159" s="63">
        <f>IFERROR(VLOOKUP(D159,'[3]customer specs'!$B$1:$D$65536,3,0),0)</f>
        <v>0</v>
      </c>
      <c r="AM159" s="64">
        <f t="shared" si="38"/>
        <v>0</v>
      </c>
      <c r="AN159" s="64">
        <f t="shared" si="39"/>
        <v>0</v>
      </c>
      <c r="AO159" s="63"/>
      <c r="AP159" s="63"/>
      <c r="AQ159" s="63" t="str">
        <f t="shared" si="40"/>
        <v>no</v>
      </c>
      <c r="AR159" s="20">
        <f t="shared" si="41"/>
        <v>4947.6000000000004</v>
      </c>
      <c r="AS159" s="63"/>
      <c r="AT159" s="23">
        <f t="shared" si="47"/>
        <v>0.12</v>
      </c>
      <c r="AU159" s="65">
        <f t="shared" si="43"/>
        <v>281.11363636363637</v>
      </c>
      <c r="AV159" s="65"/>
      <c r="AW159" s="65">
        <f t="shared" si="44"/>
        <v>5622.2727272727279</v>
      </c>
      <c r="AX159" s="65"/>
      <c r="AY159" s="63">
        <f>VLOOKUP(L159,'Status Report'!B:CF,81,0)</f>
        <v>0</v>
      </c>
      <c r="AZ159" s="63" t="str">
        <f>VLOOKUP(L159,'Status Report'!B:S,18,0)</f>
        <v>Ludmilla Zarybnicka</v>
      </c>
      <c r="BB159" s="63">
        <f>VLOOKUP(L159,'Status Report'!B:Z,25,0)</f>
        <v>1</v>
      </c>
      <c r="BC159" s="63">
        <f t="shared" si="45"/>
        <v>20</v>
      </c>
      <c r="BF159">
        <f>VLOOKUP(L159,'Status Report'!B:CE,82,0)</f>
        <v>0</v>
      </c>
      <c r="BG159">
        <f>VLOOKUP(L159,'Status Report'!B:CF,83,0)</f>
        <v>0</v>
      </c>
      <c r="BH159">
        <f>VLOOKUP(L159,'Status Report'!B:CG,84,0)</f>
        <v>0</v>
      </c>
      <c r="BI159" t="s">
        <v>814</v>
      </c>
      <c r="BJ159" t="s">
        <v>795</v>
      </c>
      <c r="BM159" s="67">
        <f t="shared" si="46"/>
        <v>83</v>
      </c>
    </row>
    <row r="160" spans="1:65" x14ac:dyDescent="0.25">
      <c r="A160" s="68" t="str">
        <f>VLOOKUP(L160,'Status Report'!B:CB,79,0)</f>
        <v>Heineken - 0.0</v>
      </c>
      <c r="C160">
        <v>26020999</v>
      </c>
      <c r="D160">
        <v>3091320</v>
      </c>
      <c r="E160" t="s">
        <v>830</v>
      </c>
      <c r="F160" t="s">
        <v>831</v>
      </c>
      <c r="G160" t="str">
        <f>VLOOKUP(D160,'[2]sold to'!$A:$H,8,0)</f>
        <v>Denmark</v>
      </c>
      <c r="H160" t="str">
        <f>VLOOKUP(D160,'[2]sold to'!$A:$I,9,0)</f>
        <v>Europe</v>
      </c>
      <c r="K160">
        <v>160</v>
      </c>
      <c r="L160">
        <v>88025910</v>
      </c>
      <c r="M160" t="s">
        <v>189</v>
      </c>
      <c r="N160">
        <v>4</v>
      </c>
      <c r="P160" t="str">
        <f>VLOOKUP(L160,'Status Report'!B:AA,26,0)</f>
        <v>China</v>
      </c>
      <c r="Q160" t="str">
        <f>VLOOKUP(L160,'Status Report'!B:AB,27,0)</f>
        <v>Bar support</v>
      </c>
      <c r="R160">
        <f>VLOOKUP(L160,'Status Report'!B:X,23,0)</f>
        <v>167</v>
      </c>
      <c r="S160" t="str">
        <f>VLOOKUP(L160,'Status Report'!B:T,19,0)</f>
        <v>Promocean The Netherlands BV</v>
      </c>
      <c r="T160" s="62" t="str">
        <f>VLOOKUP(L160,'Status Report'!B:E,4,0)</f>
        <v>From stock</v>
      </c>
      <c r="U160" s="19">
        <f>_xlfn.IFS(AI160="Den Bosch",VLOOKUP(L160,'Status Report'!B:AM,35,0),AI160="Yantian",VLOOKUP(L160,'Status Report'!B:AM,36,0),AI160="",IF(H160="Asia Pacific",VLOOKUP(L160,'Status Report'!B:AM,36,0),VLOOKUP(L160,'Status Report'!B:AM,35,0)),AI160="Direct shipment",IF(H160="Asia Pacific",VLOOKUP(L160,'Status Report'!B:AM,36,0),VLOOKUP(L160,'Status Report'!B:AM,35,0)))</f>
        <v>69.239999999999995</v>
      </c>
      <c r="V160" s="20">
        <f t="shared" si="32"/>
        <v>276.95999999999998</v>
      </c>
      <c r="W160" s="19">
        <f>_xlfn.IFS(AI160="Den Bosch",VLOOKUP(L160,'Status Report'!B:AM,37,0),AI160="Yantian",VLOOKUP(L160,'Status Report'!B:AM,38,0),AI160="",IF(H160="Asia Pacific",VLOOKUP(L160,'Status Report'!B:AM,38,0),VLOOKUP(L160,'Status Report'!B:AM,37,0)),AI160="Direct shipment",IF(H160="Asia Pacific",VLOOKUP(L160,'Status Report'!B:AM,38,0),VLOOKUP(L160,'Status Report'!B:AM,37,0)))</f>
        <v>69.239999999999995</v>
      </c>
      <c r="X160" s="20">
        <f t="shared" si="33"/>
        <v>276.95999999999998</v>
      </c>
      <c r="Y160" s="20">
        <f>_xlfn.IFS(AI160="Den Bosch",VLOOKUP(L160,'Status Report'!B:AO,39,0),AI160="Yantian",VLOOKUP(L160,'Status Report'!B:AO,40,0),AI160="",IF(H160="Asia Pacific",VLOOKUP(L160,'Status Report'!B:AO,40,0),VLOOKUP(L160,'Status Report'!B:AO,39,0)),AI160="Direct shipment",IF(H160="Asia Pacific",VLOOKUP(L160,'Status Report'!B:AO,40,0),VLOOKUP(L160,'Status Report'!B:AO,39,0)))</f>
        <v>0</v>
      </c>
      <c r="Z160" s="20">
        <f t="shared" si="34"/>
        <v>0</v>
      </c>
      <c r="AA160" s="20">
        <f t="shared" si="35"/>
        <v>276.95999999999998</v>
      </c>
      <c r="AB160" s="21">
        <f>_xlfn.IFS(AI160="Den Bosch",VLOOKUP(L160,'Status Report'!B:AM,33,0),AI160="Yantian",VLOOKUP(L160,'Status Report'!B:AM,34,0),AI160="",IF(H160="Asia Pacific",VLOOKUP(L160,'Status Report'!B:AM,34,0),VLOOKUP(L160,'Status Report'!B:AM,33,0)),AI160="Direct shipment",IF(H160="Asia Pacific",VLOOKUP(L160,'Status Report'!B:AM,34,0),VLOOKUP(L160,'Status Report'!B:AM,33,0)))</f>
        <v>53.944800000000008</v>
      </c>
      <c r="AC160" s="21">
        <f>VLOOKUP(L160,'Status Report'!B:CE,82,0)</f>
        <v>0</v>
      </c>
      <c r="AD160" s="21">
        <f t="shared" si="36"/>
        <v>53.944800000000008</v>
      </c>
      <c r="AE160" s="63">
        <f>VLOOKUP(L160,'Status Report'!B:W,20,0)</f>
        <v>37.5</v>
      </c>
      <c r="AF160" s="63">
        <f>VLOOKUP(L160,'Status Report'!B:W,21,0)</f>
        <v>25.5</v>
      </c>
      <c r="AG160" s="63">
        <f>VLOOKUP(L160,'Status Report'!B:W,22,0)</f>
        <v>37</v>
      </c>
      <c r="AH160" s="22">
        <f t="shared" si="37"/>
        <v>0.14152500000000001</v>
      </c>
      <c r="AI160" t="s">
        <v>990</v>
      </c>
      <c r="AK160" s="63">
        <f>IFERROR(VLOOKUP(G160,ASEAN!A:A,1,0),0)</f>
        <v>0</v>
      </c>
      <c r="AL160" s="63">
        <f>IFERROR(VLOOKUP(D160,'[3]customer specs'!$B$1:$D$65536,3,0),0)</f>
        <v>0</v>
      </c>
      <c r="AM160" s="64">
        <f t="shared" si="38"/>
        <v>0</v>
      </c>
      <c r="AN160" s="64">
        <f t="shared" si="39"/>
        <v>0</v>
      </c>
      <c r="AO160" s="63"/>
      <c r="AP160" s="63"/>
      <c r="AQ160" s="63" t="str">
        <f t="shared" si="40"/>
        <v>no</v>
      </c>
      <c r="AR160" s="20">
        <f t="shared" si="41"/>
        <v>215.77920000000003</v>
      </c>
      <c r="AS160" s="63"/>
      <c r="AT160" s="23">
        <f t="shared" si="47"/>
        <v>0.12</v>
      </c>
      <c r="AU160" s="65">
        <f t="shared" si="43"/>
        <v>61.300909090909101</v>
      </c>
      <c r="AV160" s="65"/>
      <c r="AW160" s="65">
        <f t="shared" si="44"/>
        <v>245.20363636363641</v>
      </c>
      <c r="AX160" s="65"/>
      <c r="AY160" s="63">
        <f>VLOOKUP(L160,'Status Report'!B:CF,81,0)</f>
        <v>0</v>
      </c>
      <c r="AZ160" s="63" t="str">
        <f>VLOOKUP(L160,'Status Report'!B:S,18,0)</f>
        <v>Ellina Smirnova</v>
      </c>
      <c r="BB160" s="63">
        <f>VLOOKUP(L160,'Status Report'!B:Z,25,0)</f>
        <v>12</v>
      </c>
      <c r="BC160" s="63">
        <f t="shared" si="45"/>
        <v>48</v>
      </c>
      <c r="BF160">
        <f>VLOOKUP(L160,'Status Report'!B:CE,82,0)</f>
        <v>0</v>
      </c>
      <c r="BG160">
        <f>VLOOKUP(L160,'Status Report'!B:CF,83,0)</f>
        <v>0</v>
      </c>
      <c r="BH160">
        <f>VLOOKUP(L160,'Status Report'!B:CG,84,0)</f>
        <v>0</v>
      </c>
      <c r="BI160" t="s">
        <v>814</v>
      </c>
      <c r="BJ160" t="s">
        <v>795</v>
      </c>
      <c r="BM160" s="67">
        <f t="shared" si="46"/>
        <v>21</v>
      </c>
    </row>
    <row r="161" spans="1:65" x14ac:dyDescent="0.25">
      <c r="A161" s="68" t="str">
        <f>VLOOKUP(L161,'Status Report'!B:CB,79,0)</f>
        <v>Heineken - 0.0</v>
      </c>
      <c r="C161">
        <v>26020999</v>
      </c>
      <c r="D161">
        <v>3091320</v>
      </c>
      <c r="E161" t="s">
        <v>830</v>
      </c>
      <c r="F161" t="s">
        <v>831</v>
      </c>
      <c r="G161" t="str">
        <f>VLOOKUP(D161,'[2]sold to'!$A:$H,8,0)</f>
        <v>Denmark</v>
      </c>
      <c r="H161" t="str">
        <f>VLOOKUP(D161,'[2]sold to'!$A:$I,9,0)</f>
        <v>Europe</v>
      </c>
      <c r="K161">
        <v>170</v>
      </c>
      <c r="L161">
        <v>88025909</v>
      </c>
      <c r="M161" t="s">
        <v>249</v>
      </c>
      <c r="N161">
        <v>5</v>
      </c>
      <c r="P161" t="str">
        <f>VLOOKUP(L161,'Status Report'!B:AA,26,0)</f>
        <v>China</v>
      </c>
      <c r="Q161" t="str">
        <f>VLOOKUP(L161,'Status Report'!B:AB,27,0)</f>
        <v>Bar support</v>
      </c>
      <c r="R161">
        <f>VLOOKUP(L161,'Status Report'!B:X,23,0)</f>
        <v>100</v>
      </c>
      <c r="S161" t="str">
        <f>VLOOKUP(L161,'Status Report'!B:T,19,0)</f>
        <v>Promocean The Netherlands BV</v>
      </c>
      <c r="T161" s="62">
        <f>VLOOKUP(L161,'Status Report'!B:E,4,0)</f>
        <v>1</v>
      </c>
      <c r="U161" s="19">
        <f>_xlfn.IFS(AI161="Den Bosch",VLOOKUP(L161,'Status Report'!B:AM,35,0),AI161="Yantian",VLOOKUP(L161,'Status Report'!B:AM,36,0),AI161="",IF(H161="Asia Pacific",VLOOKUP(L161,'Status Report'!B:AM,36,0),VLOOKUP(L161,'Status Report'!B:AM,35,0)),AI161="Direct shipment",IF(H161="Asia Pacific",VLOOKUP(L161,'Status Report'!B:AM,36,0),VLOOKUP(L161,'Status Report'!B:AM,35,0)))</f>
        <v>19.099999999999998</v>
      </c>
      <c r="V161" s="20">
        <f t="shared" si="32"/>
        <v>95.499999999999986</v>
      </c>
      <c r="W161" s="19">
        <f>_xlfn.IFS(AI161="Den Bosch",VLOOKUP(L161,'Status Report'!B:AM,37,0),AI161="Yantian",VLOOKUP(L161,'Status Report'!B:AM,38,0),AI161="",IF(H161="Asia Pacific",VLOOKUP(L161,'Status Report'!B:AM,38,0),VLOOKUP(L161,'Status Report'!B:AM,37,0)),AI161="Direct shipment",IF(H161="Asia Pacific",VLOOKUP(L161,'Status Report'!B:AM,38,0),VLOOKUP(L161,'Status Report'!B:AM,37,0)))</f>
        <v>19.099999999999998</v>
      </c>
      <c r="X161" s="20">
        <f t="shared" si="33"/>
        <v>95.499999999999986</v>
      </c>
      <c r="Y161" s="20">
        <f>_xlfn.IFS(AI161="Den Bosch",VLOOKUP(L161,'Status Report'!B:AO,39,0),AI161="Yantian",VLOOKUP(L161,'Status Report'!B:AO,40,0),AI161="",IF(H161="Asia Pacific",VLOOKUP(L161,'Status Report'!B:AO,40,0),VLOOKUP(L161,'Status Report'!B:AO,39,0)),AI161="Direct shipment",IF(H161="Asia Pacific",VLOOKUP(L161,'Status Report'!B:AO,40,0),VLOOKUP(L161,'Status Report'!B:AO,39,0)))</f>
        <v>0</v>
      </c>
      <c r="Z161" s="20">
        <f t="shared" si="34"/>
        <v>0</v>
      </c>
      <c r="AA161" s="20">
        <f t="shared" si="35"/>
        <v>95.499999999999986</v>
      </c>
      <c r="AB161" s="21">
        <f>_xlfn.IFS(AI161="Den Bosch",VLOOKUP(L161,'Status Report'!B:AM,33,0),AI161="Yantian",VLOOKUP(L161,'Status Report'!B:AM,34,0),AI161="",IF(H161="Asia Pacific",VLOOKUP(L161,'Status Report'!B:AM,34,0),VLOOKUP(L161,'Status Report'!B:AM,33,0)),AI161="Direct shipment",IF(H161="Asia Pacific",VLOOKUP(L161,'Status Report'!B:AM,34,0),VLOOKUP(L161,'Status Report'!B:AM,33,0)))</f>
        <v>16.542594285714284</v>
      </c>
      <c r="AC161" s="21">
        <f>VLOOKUP(L161,'Status Report'!B:CE,82,0)</f>
        <v>0</v>
      </c>
      <c r="AD161" s="21">
        <f t="shared" si="36"/>
        <v>16.542594285714284</v>
      </c>
      <c r="AE161" s="63">
        <f>VLOOKUP(L161,'Status Report'!B:W,20,0)</f>
        <v>22.5</v>
      </c>
      <c r="AF161" s="63">
        <f>VLOOKUP(L161,'Status Report'!B:W,21,0)</f>
        <v>15</v>
      </c>
      <c r="AG161" s="63">
        <f>VLOOKUP(L161,'Status Report'!B:W,22,0)</f>
        <v>2</v>
      </c>
      <c r="AH161" s="22">
        <f t="shared" si="37"/>
        <v>3.375E-3</v>
      </c>
      <c r="AI161" t="s">
        <v>990</v>
      </c>
      <c r="AJ161" s="122" t="s">
        <v>1066</v>
      </c>
      <c r="AK161" s="63">
        <f>IFERROR(VLOOKUP(G161,ASEAN!A:A,1,0),0)</f>
        <v>0</v>
      </c>
      <c r="AL161" s="63">
        <f>IFERROR(VLOOKUP(D161,'[3]customer specs'!$B$1:$D$65536,3,0),0)</f>
        <v>0</v>
      </c>
      <c r="AM161" s="64">
        <f t="shared" si="38"/>
        <v>0</v>
      </c>
      <c r="AN161" s="64">
        <f t="shared" si="39"/>
        <v>0</v>
      </c>
      <c r="AO161" s="63"/>
      <c r="AP161" s="63"/>
      <c r="AQ161" s="63" t="str">
        <f t="shared" si="40"/>
        <v>no</v>
      </c>
      <c r="AR161" s="20">
        <f t="shared" si="41"/>
        <v>82.712971428571421</v>
      </c>
      <c r="AS161" s="63"/>
      <c r="AT161" s="23">
        <f t="shared" si="47"/>
        <v>0.12</v>
      </c>
      <c r="AU161" s="65">
        <f t="shared" si="43"/>
        <v>18.798402597402596</v>
      </c>
      <c r="AV161" s="65"/>
      <c r="AW161" s="65">
        <f t="shared" si="44"/>
        <v>93.992012987012984</v>
      </c>
      <c r="AX161" s="65"/>
      <c r="AY161" s="63">
        <f>VLOOKUP(L161,'Status Report'!B:CF,81,0)</f>
        <v>0</v>
      </c>
      <c r="AZ161" s="63" t="str">
        <f>VLOOKUP(L161,'Status Report'!B:S,18,0)</f>
        <v>Ellina Smirnova</v>
      </c>
      <c r="BB161" s="63">
        <f>VLOOKUP(L161,'Status Report'!B:Z,25,0)</f>
        <v>10</v>
      </c>
      <c r="BC161" s="63">
        <f t="shared" si="45"/>
        <v>50</v>
      </c>
      <c r="BF161">
        <f>VLOOKUP(L161,'Status Report'!B:CE,82,0)</f>
        <v>0</v>
      </c>
      <c r="BG161">
        <f>VLOOKUP(L161,'Status Report'!B:CF,83,0)</f>
        <v>0</v>
      </c>
      <c r="BH161">
        <f>VLOOKUP(L161,'Status Report'!B:CG,84,0)</f>
        <v>0</v>
      </c>
      <c r="BI161" t="s">
        <v>814</v>
      </c>
      <c r="BJ161" t="s">
        <v>795</v>
      </c>
      <c r="BM161" s="67">
        <f t="shared" si="46"/>
        <v>5</v>
      </c>
    </row>
    <row r="162" spans="1:65" x14ac:dyDescent="0.25">
      <c r="A162" s="68" t="str">
        <f>VLOOKUP(L162,'Status Report'!B:CB,79,0)</f>
        <v>Heineken UCL</v>
      </c>
      <c r="C162">
        <v>26021000</v>
      </c>
      <c r="D162">
        <v>3097160</v>
      </c>
      <c r="E162" t="s">
        <v>803</v>
      </c>
      <c r="F162" t="s">
        <v>802</v>
      </c>
      <c r="G162" t="str">
        <f>VLOOKUP(D162,'[2]sold to'!$A:$H,8,0)</f>
        <v>Netherlands</v>
      </c>
      <c r="H162" t="str">
        <f>VLOOKUP(D162,'[2]sold to'!$A:$I,9,0)</f>
        <v>AMEE</v>
      </c>
      <c r="K162">
        <v>10</v>
      </c>
      <c r="L162">
        <v>88026493</v>
      </c>
      <c r="M162" t="s">
        <v>804</v>
      </c>
      <c r="N162">
        <v>4</v>
      </c>
      <c r="P162" t="str">
        <f>VLOOKUP(L162,'Status Report'!B:AA,26,0)</f>
        <v>China</v>
      </c>
      <c r="Q162" t="str">
        <f>VLOOKUP(L162,'Status Report'!B:AB,27,0)</f>
        <v>Bar support</v>
      </c>
      <c r="R162">
        <f>VLOOKUP(L162,'Status Report'!B:X,23,0)</f>
        <v>167</v>
      </c>
      <c r="S162" t="str">
        <f>VLOOKUP(L162,'Status Report'!B:T,19,0)</f>
        <v>Promocean The Netherlands BV</v>
      </c>
      <c r="T162" s="62">
        <f>VLOOKUP(L162,'Status Report'!B:E,4,0)</f>
        <v>3</v>
      </c>
      <c r="U162" s="19">
        <f>_xlfn.IFS(AI162="Den Bosch",VLOOKUP(L162,'Status Report'!B:AM,35,0),AI162="Yantian",VLOOKUP(L162,'Status Report'!B:AM,36,0),AI162="",IF(H162="Asia Pacific",VLOOKUP(L162,'Status Report'!B:AM,36,0),VLOOKUP(L162,'Status Report'!B:AM,35,0)),AI162="Direct shipment",IF(H162="Asia Pacific",VLOOKUP(L162,'Status Report'!B:AM,36,0),VLOOKUP(L162,'Status Report'!B:AM,35,0)))</f>
        <v>73.199999999999989</v>
      </c>
      <c r="V162" s="20">
        <f t="shared" si="32"/>
        <v>292.79999999999995</v>
      </c>
      <c r="W162" s="19">
        <f>_xlfn.IFS(AI162="Den Bosch",VLOOKUP(L162,'Status Report'!B:AM,37,0),AI162="Yantian",VLOOKUP(L162,'Status Report'!B:AM,38,0),AI162="",IF(H162="Asia Pacific",VLOOKUP(L162,'Status Report'!B:AM,38,0),VLOOKUP(L162,'Status Report'!B:AM,37,0)),AI162="Direct shipment",IF(H162="Asia Pacific",VLOOKUP(L162,'Status Report'!B:AM,38,0),VLOOKUP(L162,'Status Report'!B:AM,37,0)))</f>
        <v>73.199999999999989</v>
      </c>
      <c r="X162" s="20">
        <f t="shared" si="33"/>
        <v>292.79999999999995</v>
      </c>
      <c r="Y162" s="20">
        <f>_xlfn.IFS(AI162="Den Bosch",VLOOKUP(L162,'Status Report'!B:AO,39,0),AI162="Yantian",VLOOKUP(L162,'Status Report'!B:AO,40,0),AI162="",IF(H162="Asia Pacific",VLOOKUP(L162,'Status Report'!B:AO,40,0),VLOOKUP(L162,'Status Report'!B:AO,39,0)),AI162="Direct shipment",IF(H162="Asia Pacific",VLOOKUP(L162,'Status Report'!B:AO,40,0),VLOOKUP(L162,'Status Report'!B:AO,39,0)))</f>
        <v>0</v>
      </c>
      <c r="Z162" s="20">
        <f t="shared" si="34"/>
        <v>0</v>
      </c>
      <c r="AA162" s="20">
        <f t="shared" si="35"/>
        <v>292.79999999999995</v>
      </c>
      <c r="AB162" s="21">
        <f>_xlfn.IFS(AI162="Den Bosch",VLOOKUP(L162,'Status Report'!B:AM,33,0),AI162="Yantian",VLOOKUP(L162,'Status Report'!B:AM,34,0),AI162="",IF(H162="Asia Pacific",VLOOKUP(L162,'Status Report'!B:AM,34,0),VLOOKUP(L162,'Status Report'!B:AM,33,0)),AI162="Direct shipment",IF(H162="Asia Pacific",VLOOKUP(L162,'Status Report'!B:AM,34,0),VLOOKUP(L162,'Status Report'!B:AM,33,0)))</f>
        <v>63.327000000000005</v>
      </c>
      <c r="AC162" s="21">
        <f>VLOOKUP(L162,'Status Report'!B:CE,82,0)</f>
        <v>0</v>
      </c>
      <c r="AD162" s="21">
        <f t="shared" si="36"/>
        <v>63.327000000000005</v>
      </c>
      <c r="AE162" s="63">
        <f>VLOOKUP(L162,'Status Report'!B:W,20,0)</f>
        <v>49</v>
      </c>
      <c r="AF162" s="63">
        <f>VLOOKUP(L162,'Status Report'!B:W,21,0)</f>
        <v>26</v>
      </c>
      <c r="AG162" s="63">
        <f>VLOOKUP(L162,'Status Report'!B:W,22,0)</f>
        <v>50</v>
      </c>
      <c r="AH162" s="22">
        <f t="shared" si="37"/>
        <v>0.25480000000000003</v>
      </c>
      <c r="AI162" t="s">
        <v>990</v>
      </c>
      <c r="AK162" s="63">
        <f>IFERROR(VLOOKUP(G162,ASEAN!A:A,1,0),0)</f>
        <v>0</v>
      </c>
      <c r="AL162" s="63">
        <f>IFERROR(VLOOKUP(D162,'[3]customer specs'!$B$1:$D$65536,3,0),0)</f>
        <v>0</v>
      </c>
      <c r="AM162" s="64">
        <f t="shared" si="38"/>
        <v>0</v>
      </c>
      <c r="AN162" s="64">
        <f t="shared" si="39"/>
        <v>0</v>
      </c>
      <c r="AO162" s="63"/>
      <c r="AP162" s="63"/>
      <c r="AQ162" s="63" t="str">
        <f t="shared" si="40"/>
        <v>no</v>
      </c>
      <c r="AR162" s="20">
        <f t="shared" si="41"/>
        <v>253.30800000000002</v>
      </c>
      <c r="AS162" s="63"/>
      <c r="AT162" s="23">
        <f t="shared" si="47"/>
        <v>0.12</v>
      </c>
      <c r="AU162" s="65">
        <f t="shared" si="43"/>
        <v>71.962500000000006</v>
      </c>
      <c r="AV162" s="65"/>
      <c r="AW162" s="65">
        <f t="shared" si="44"/>
        <v>287.85000000000002</v>
      </c>
      <c r="AX162" s="65"/>
      <c r="AY162" s="63">
        <f>VLOOKUP(L162,'Status Report'!B:CF,81,0)</f>
        <v>0</v>
      </c>
      <c r="AZ162" s="63" t="str">
        <f>VLOOKUP(L162,'Status Report'!B:S,18,0)</f>
        <v>Ellina Smirnova</v>
      </c>
      <c r="BB162" s="63">
        <f>VLOOKUP(L162,'Status Report'!B:Z,25,0)</f>
        <v>12</v>
      </c>
      <c r="BC162" s="63">
        <f t="shared" si="45"/>
        <v>48</v>
      </c>
      <c r="BF162">
        <f>VLOOKUP(L162,'Status Report'!B:CE,82,0)</f>
        <v>0</v>
      </c>
      <c r="BG162">
        <f>VLOOKUP(L162,'Status Report'!B:CF,83,0)</f>
        <v>0</v>
      </c>
      <c r="BH162">
        <f>VLOOKUP(L162,'Status Report'!B:CG,84,0)</f>
        <v>0</v>
      </c>
      <c r="BI162" t="s">
        <v>814</v>
      </c>
      <c r="BJ162" t="s">
        <v>795</v>
      </c>
      <c r="BM162" s="67">
        <f t="shared" si="46"/>
        <v>356</v>
      </c>
    </row>
    <row r="163" spans="1:65" x14ac:dyDescent="0.25">
      <c r="A163" s="68" t="str">
        <f>VLOOKUP(L163,'Status Report'!B:CB,79,0)</f>
        <v>Heineken UCL</v>
      </c>
      <c r="C163">
        <v>26021000</v>
      </c>
      <c r="D163">
        <v>3097160</v>
      </c>
      <c r="E163" t="s">
        <v>803</v>
      </c>
      <c r="F163" t="s">
        <v>802</v>
      </c>
      <c r="G163" t="str">
        <f>VLOOKUP(D163,'[2]sold to'!$A:$H,8,0)</f>
        <v>Netherlands</v>
      </c>
      <c r="H163" t="str">
        <f>VLOOKUP(D163,'[2]sold to'!$A:$I,9,0)</f>
        <v>AMEE</v>
      </c>
      <c r="K163">
        <v>20</v>
      </c>
      <c r="L163">
        <v>88026520</v>
      </c>
      <c r="M163" t="s">
        <v>806</v>
      </c>
      <c r="N163">
        <v>5</v>
      </c>
      <c r="P163" t="str">
        <f>VLOOKUP(L163,'Status Report'!B:AA,26,0)</f>
        <v>China</v>
      </c>
      <c r="Q163" t="str">
        <f>VLOOKUP(L163,'Status Report'!B:AB,27,0)</f>
        <v>Outdoor signs</v>
      </c>
      <c r="R163">
        <f>VLOOKUP(L163,'Status Report'!B:X,23,0)</f>
        <v>250</v>
      </c>
      <c r="S163" t="str">
        <f>VLOOKUP(L163,'Status Report'!B:T,19,0)</f>
        <v>Promocean The Netherlands BV</v>
      </c>
      <c r="T163" s="62">
        <f>VLOOKUP(L163,'Status Report'!B:E,4,0)</f>
        <v>1</v>
      </c>
      <c r="U163" s="19">
        <f>_xlfn.IFS(AI163="Den Bosch",VLOOKUP(L163,'Status Report'!B:AM,35,0),AI163="Yantian",VLOOKUP(L163,'Status Report'!B:AM,36,0),AI163="",IF(H163="Asia Pacific",VLOOKUP(L163,'Status Report'!B:AM,36,0),VLOOKUP(L163,'Status Report'!B:AM,35,0)),AI163="Direct shipment",IF(H163="Asia Pacific",VLOOKUP(L163,'Status Report'!B:AM,36,0),VLOOKUP(L163,'Status Report'!B:AM,35,0)))</f>
        <v>43.06</v>
      </c>
      <c r="V163" s="20">
        <f t="shared" si="32"/>
        <v>215.3</v>
      </c>
      <c r="W163" s="19">
        <f>_xlfn.IFS(AI163="Den Bosch",VLOOKUP(L163,'Status Report'!B:AM,37,0),AI163="Yantian",VLOOKUP(L163,'Status Report'!B:AM,38,0),AI163="",IF(H163="Asia Pacific",VLOOKUP(L163,'Status Report'!B:AM,38,0),VLOOKUP(L163,'Status Report'!B:AM,37,0)),AI163="Direct shipment",IF(H163="Asia Pacific",VLOOKUP(L163,'Status Report'!B:AM,38,0),VLOOKUP(L163,'Status Report'!B:AM,37,0)))</f>
        <v>43.06</v>
      </c>
      <c r="X163" s="20">
        <f t="shared" si="33"/>
        <v>215.3</v>
      </c>
      <c r="Y163" s="20">
        <f>_xlfn.IFS(AI163="Den Bosch",VLOOKUP(L163,'Status Report'!B:AO,39,0),AI163="Yantian",VLOOKUP(L163,'Status Report'!B:AO,40,0),AI163="",IF(H163="Asia Pacific",VLOOKUP(L163,'Status Report'!B:AO,40,0),VLOOKUP(L163,'Status Report'!B:AO,39,0)),AI163="Direct shipment",IF(H163="Asia Pacific",VLOOKUP(L163,'Status Report'!B:AO,40,0),VLOOKUP(L163,'Status Report'!B:AO,39,0)))</f>
        <v>0</v>
      </c>
      <c r="Z163" s="20">
        <f t="shared" si="34"/>
        <v>0</v>
      </c>
      <c r="AA163" s="20">
        <f t="shared" si="35"/>
        <v>215.3</v>
      </c>
      <c r="AB163" s="21">
        <f>_xlfn.IFS(AI163="Den Bosch",VLOOKUP(L163,'Status Report'!B:AM,33,0),AI163="Yantian",VLOOKUP(L163,'Status Report'!B:AM,34,0),AI163="",IF(H163="Asia Pacific",VLOOKUP(L163,'Status Report'!B:AM,34,0),VLOOKUP(L163,'Status Report'!B:AM,33,0)),AI163="Direct shipment",IF(H163="Asia Pacific",VLOOKUP(L163,'Status Report'!B:AM,34,0),VLOOKUP(L163,'Status Report'!B:AM,33,0)))</f>
        <v>37.8887</v>
      </c>
      <c r="AC163" s="21">
        <f>VLOOKUP(L163,'Status Report'!B:CE,82,0)</f>
        <v>0</v>
      </c>
      <c r="AD163" s="21">
        <f t="shared" si="36"/>
        <v>37.8887</v>
      </c>
      <c r="AE163" s="63">
        <f>VLOOKUP(L163,'Status Report'!B:W,20,0)</f>
        <v>40</v>
      </c>
      <c r="AF163" s="63">
        <f>VLOOKUP(L163,'Status Report'!B:W,21,0)</f>
        <v>20.5</v>
      </c>
      <c r="AG163" s="63">
        <f>VLOOKUP(L163,'Status Report'!B:W,22,0)</f>
        <v>10</v>
      </c>
      <c r="AH163" s="22">
        <f t="shared" si="37"/>
        <v>4.1000000000000002E-2</v>
      </c>
      <c r="AK163" s="63">
        <f>IFERROR(VLOOKUP(G163,ASEAN!A:A,1,0),0)</f>
        <v>0</v>
      </c>
      <c r="AL163" s="63">
        <f>IFERROR(VLOOKUP(D163,'[3]customer specs'!$B$1:$D$65536,3,0),0)</f>
        <v>0</v>
      </c>
      <c r="AM163" s="64">
        <f t="shared" si="38"/>
        <v>0</v>
      </c>
      <c r="AN163" s="64">
        <f t="shared" si="39"/>
        <v>0</v>
      </c>
      <c r="AO163" s="63"/>
      <c r="AP163" s="63"/>
      <c r="AQ163" s="63" t="str">
        <f t="shared" si="40"/>
        <v>no</v>
      </c>
      <c r="AR163" s="20">
        <f t="shared" si="41"/>
        <v>189.4435</v>
      </c>
      <c r="AS163" s="63"/>
      <c r="AT163" s="23">
        <f t="shared" si="47"/>
        <v>0.12</v>
      </c>
      <c r="AU163" s="65">
        <f t="shared" si="43"/>
        <v>43.055340909090908</v>
      </c>
      <c r="AV163" s="65"/>
      <c r="AW163" s="65">
        <f t="shared" si="44"/>
        <v>215.27670454545455</v>
      </c>
      <c r="AX163" s="65"/>
      <c r="AY163" s="63">
        <f>VLOOKUP(L163,'Status Report'!B:CF,81,0)</f>
        <v>0</v>
      </c>
      <c r="AZ163" s="63" t="str">
        <f>VLOOKUP(L163,'Status Report'!B:S,18,0)</f>
        <v>Ludmilla Zarybnicka</v>
      </c>
      <c r="BB163" s="63">
        <f>VLOOKUP(L163,'Status Report'!B:Z,25,0)</f>
        <v>1</v>
      </c>
      <c r="BC163" s="63">
        <f t="shared" si="45"/>
        <v>5</v>
      </c>
      <c r="BF163">
        <f>VLOOKUP(L163,'Status Report'!B:CE,82,0)</f>
        <v>0</v>
      </c>
      <c r="BG163">
        <f>VLOOKUP(L163,'Status Report'!B:CF,83,0)</f>
        <v>0</v>
      </c>
      <c r="BH163">
        <f>VLOOKUP(L163,'Status Report'!B:CG,84,0)</f>
        <v>0</v>
      </c>
      <c r="BI163" t="s">
        <v>814</v>
      </c>
      <c r="BJ163" t="s">
        <v>795</v>
      </c>
      <c r="BM163" s="67">
        <f t="shared" si="46"/>
        <v>37</v>
      </c>
    </row>
    <row r="164" spans="1:65" x14ac:dyDescent="0.25">
      <c r="A164" s="68" t="str">
        <f>VLOOKUP(L164,'Status Report'!B:CB,79,0)</f>
        <v>Heineken UCL</v>
      </c>
      <c r="C164">
        <v>26021000</v>
      </c>
      <c r="D164">
        <v>3097160</v>
      </c>
      <c r="E164" t="s">
        <v>803</v>
      </c>
      <c r="F164" t="s">
        <v>802</v>
      </c>
      <c r="G164" t="str">
        <f>VLOOKUP(D164,'[2]sold to'!$A:$H,8,0)</f>
        <v>Netherlands</v>
      </c>
      <c r="H164" t="str">
        <f>VLOOKUP(D164,'[2]sold to'!$A:$I,9,0)</f>
        <v>AMEE</v>
      </c>
      <c r="K164">
        <v>30</v>
      </c>
      <c r="L164">
        <v>88026949</v>
      </c>
      <c r="M164" t="s">
        <v>148</v>
      </c>
      <c r="N164">
        <v>6</v>
      </c>
      <c r="P164" t="str">
        <f>VLOOKUP(L164,'Status Report'!B:AA,26,0)</f>
        <v>Turkey</v>
      </c>
      <c r="Q164" t="str">
        <f>VLOOKUP(L164,'Status Report'!B:AB,27,0)</f>
        <v>Glassware</v>
      </c>
      <c r="R164">
        <f>VLOOKUP(L164,'Status Report'!B:X,23,0)</f>
        <v>6700</v>
      </c>
      <c r="S164" t="str">
        <f>VLOOKUP(L164,'Status Report'!B:T,19,0)</f>
        <v>Sisecam (Pasabahçe)</v>
      </c>
      <c r="T164" s="62">
        <f>VLOOKUP(L164,'Status Report'!B:E,4,0)</f>
        <v>3</v>
      </c>
      <c r="U164" s="19">
        <f>_xlfn.IFS(AI164="Den Bosch",VLOOKUP(L164,'Status Report'!B:AM,35,0),AI164="Yantian",VLOOKUP(L164,'Status Report'!B:AM,36,0),AI164="",IF(H164="Asia Pacific",VLOOKUP(L164,'Status Report'!B:AM,36,0),VLOOKUP(L164,'Status Report'!B:AM,35,0)),AI164="Direct shipment",IF(H164="Asia Pacific",VLOOKUP(L164,'Status Report'!B:AM,36,0),VLOOKUP(L164,'Status Report'!B:AM,35,0)))</f>
        <v>22.799999999999997</v>
      </c>
      <c r="V164" s="20">
        <f t="shared" si="32"/>
        <v>136.79999999999998</v>
      </c>
      <c r="W164" s="19">
        <f>_xlfn.IFS(AI164="Den Bosch",VLOOKUP(L164,'Status Report'!B:AM,37,0),AI164="Yantian",VLOOKUP(L164,'Status Report'!B:AM,38,0),AI164="",IF(H164="Asia Pacific",VLOOKUP(L164,'Status Report'!B:AM,38,0),VLOOKUP(L164,'Status Report'!B:AM,37,0)),AI164="Direct shipment",IF(H164="Asia Pacific",VLOOKUP(L164,'Status Report'!B:AM,38,0),VLOOKUP(L164,'Status Report'!B:AM,37,0)))</f>
        <v>22.799999999999997</v>
      </c>
      <c r="X164" s="20">
        <f t="shared" si="33"/>
        <v>136.79999999999998</v>
      </c>
      <c r="Y164" s="20">
        <f>_xlfn.IFS(AI164="Den Bosch",VLOOKUP(L164,'Status Report'!B:AO,39,0),AI164="Yantian",VLOOKUP(L164,'Status Report'!B:AO,40,0),AI164="",IF(H164="Asia Pacific",VLOOKUP(L164,'Status Report'!B:AO,40,0),VLOOKUP(L164,'Status Report'!B:AO,39,0)),AI164="Direct shipment",IF(H164="Asia Pacific",VLOOKUP(L164,'Status Report'!B:AO,40,0),VLOOKUP(L164,'Status Report'!B:AO,39,0)))</f>
        <v>0</v>
      </c>
      <c r="Z164" s="20">
        <f t="shared" si="34"/>
        <v>0</v>
      </c>
      <c r="AA164" s="20">
        <f t="shared" si="35"/>
        <v>136.79999999999998</v>
      </c>
      <c r="AB164" s="21">
        <f>_xlfn.IFS(AI164="Den Bosch",VLOOKUP(L164,'Status Report'!B:AM,33,0),AI164="Yantian",VLOOKUP(L164,'Status Report'!B:AM,34,0),AI164="",IF(H164="Asia Pacific",VLOOKUP(L164,'Status Report'!B:AM,34,0),VLOOKUP(L164,'Status Report'!B:AM,33,0)),AI164="Direct shipment",IF(H164="Asia Pacific",VLOOKUP(L164,'Status Report'!B:AM,34,0),VLOOKUP(L164,'Status Report'!B:AM,33,0)))</f>
        <v>20.16</v>
      </c>
      <c r="AC164" s="21">
        <f>VLOOKUP(L164,'Status Report'!B:CE,82,0)</f>
        <v>0</v>
      </c>
      <c r="AD164" s="21">
        <f t="shared" si="36"/>
        <v>20.16</v>
      </c>
      <c r="AE164" s="63">
        <f>VLOOKUP(L164,'Status Report'!B:W,20,0)</f>
        <v>55.9</v>
      </c>
      <c r="AF164" s="63">
        <f>VLOOKUP(L164,'Status Report'!B:W,21,0)</f>
        <v>21.9</v>
      </c>
      <c r="AG164" s="63">
        <f>VLOOKUP(L164,'Status Report'!B:W,22,0)</f>
        <v>21.2</v>
      </c>
      <c r="AH164" s="22">
        <f t="shared" si="37"/>
        <v>0.15571951199999998</v>
      </c>
      <c r="AI164" t="s">
        <v>990</v>
      </c>
      <c r="AK164" s="63">
        <f>IFERROR(VLOOKUP(G164,ASEAN!A:A,1,0),0)</f>
        <v>0</v>
      </c>
      <c r="AL164" s="63">
        <f>IFERROR(VLOOKUP(D164,'[3]customer specs'!$B$1:$D$65536,3,0),0)</f>
        <v>0</v>
      </c>
      <c r="AM164" s="64">
        <f t="shared" si="38"/>
        <v>0</v>
      </c>
      <c r="AN164" s="64">
        <f t="shared" si="39"/>
        <v>0</v>
      </c>
      <c r="AO164" s="63"/>
      <c r="AP164" s="63"/>
      <c r="AQ164" s="63" t="str">
        <f t="shared" si="40"/>
        <v>no</v>
      </c>
      <c r="AR164" s="20">
        <f t="shared" si="41"/>
        <v>120.96000000000001</v>
      </c>
      <c r="AS164" s="63"/>
      <c r="AT164" s="23">
        <f t="shared" si="47"/>
        <v>0.12</v>
      </c>
      <c r="AU164" s="65">
        <f t="shared" si="43"/>
        <v>22.90909090909091</v>
      </c>
      <c r="AV164" s="65"/>
      <c r="AW164" s="65">
        <f t="shared" si="44"/>
        <v>137.45454545454547</v>
      </c>
      <c r="AX164" s="65"/>
      <c r="AY164" s="63">
        <f>VLOOKUP(L164,'Status Report'!B:CF,81,0)</f>
        <v>0</v>
      </c>
      <c r="AZ164" s="63" t="str">
        <f>VLOOKUP(L164,'Status Report'!B:S,18,0)</f>
        <v>Ludmilla Zarybnicka</v>
      </c>
      <c r="BB164" s="63">
        <f>VLOOKUP(L164,'Status Report'!B:Z,25,0)</f>
        <v>24</v>
      </c>
      <c r="BC164" s="63">
        <f t="shared" si="45"/>
        <v>144</v>
      </c>
      <c r="BF164">
        <f>VLOOKUP(L164,'Status Report'!B:CE,82,0)</f>
        <v>0</v>
      </c>
      <c r="BG164">
        <f>VLOOKUP(L164,'Status Report'!B:CF,83,0)</f>
        <v>0</v>
      </c>
      <c r="BH164">
        <f>VLOOKUP(L164,'Status Report'!B:CG,84,0)</f>
        <v>0</v>
      </c>
      <c r="BI164" t="s">
        <v>814</v>
      </c>
      <c r="BJ164" t="s">
        <v>795</v>
      </c>
      <c r="BM164" s="67">
        <f t="shared" si="46"/>
        <v>3007</v>
      </c>
    </row>
    <row r="165" spans="1:65" x14ac:dyDescent="0.25">
      <c r="A165" s="68" t="str">
        <f>VLOOKUP(L165,'Status Report'!B:CB,79,0)</f>
        <v>Heineken UCL</v>
      </c>
      <c r="C165">
        <v>26021000</v>
      </c>
      <c r="D165">
        <v>3097160</v>
      </c>
      <c r="E165" t="s">
        <v>803</v>
      </c>
      <c r="F165" t="s">
        <v>802</v>
      </c>
      <c r="G165" t="str">
        <f>VLOOKUP(D165,'[2]sold to'!$A:$H,8,0)</f>
        <v>Netherlands</v>
      </c>
      <c r="H165" t="str">
        <f>VLOOKUP(D165,'[2]sold to'!$A:$I,9,0)</f>
        <v>AMEE</v>
      </c>
      <c r="K165">
        <v>40</v>
      </c>
      <c r="L165">
        <v>88026494</v>
      </c>
      <c r="M165" t="s">
        <v>320</v>
      </c>
      <c r="N165">
        <v>8</v>
      </c>
      <c r="P165" t="str">
        <f>VLOOKUP(L165,'Status Report'!B:AA,26,0)</f>
        <v>China</v>
      </c>
      <c r="Q165" t="str">
        <f>VLOOKUP(L165,'Status Report'!B:AB,27,0)</f>
        <v>Premiums</v>
      </c>
      <c r="R165">
        <f>VLOOKUP(L165,'Status Report'!B:X,23,0)</f>
        <v>100</v>
      </c>
      <c r="S165" t="str">
        <f>VLOOKUP(L165,'Status Report'!B:T,19,0)</f>
        <v>Promocean The Netherlands BV</v>
      </c>
      <c r="T165" s="62">
        <f>VLOOKUP(L165,'Status Report'!B:E,4,0)</f>
        <v>3</v>
      </c>
      <c r="U165" s="19">
        <f>_xlfn.IFS(AI165="Den Bosch",VLOOKUP(L165,'Status Report'!B:AM,35,0),AI165="Yantian",VLOOKUP(L165,'Status Report'!B:AM,36,0),AI165="",IF(H165="Asia Pacific",VLOOKUP(L165,'Status Report'!B:AM,36,0),VLOOKUP(L165,'Status Report'!B:AM,35,0)),AI165="Direct shipment",IF(H165="Asia Pacific",VLOOKUP(L165,'Status Report'!B:AM,36,0),VLOOKUP(L165,'Status Report'!B:AM,35,0)))</f>
        <v>47</v>
      </c>
      <c r="V165" s="20">
        <f t="shared" si="32"/>
        <v>376</v>
      </c>
      <c r="W165" s="19">
        <f>_xlfn.IFS(AI165="Den Bosch",VLOOKUP(L165,'Status Report'!B:AM,37,0),AI165="Yantian",VLOOKUP(L165,'Status Report'!B:AM,38,0),AI165="",IF(H165="Asia Pacific",VLOOKUP(L165,'Status Report'!B:AM,38,0),VLOOKUP(L165,'Status Report'!B:AM,37,0)),AI165="Direct shipment",IF(H165="Asia Pacific",VLOOKUP(L165,'Status Report'!B:AM,38,0),VLOOKUP(L165,'Status Report'!B:AM,37,0)))</f>
        <v>42.25</v>
      </c>
      <c r="X165" s="20">
        <f t="shared" si="33"/>
        <v>338</v>
      </c>
      <c r="Y165" s="20">
        <f>_xlfn.IFS(AI165="Den Bosch",VLOOKUP(L165,'Status Report'!B:AO,39,0),AI165="Yantian",VLOOKUP(L165,'Status Report'!B:AO,40,0),AI165="",IF(H165="Asia Pacific",VLOOKUP(L165,'Status Report'!B:AO,40,0),VLOOKUP(L165,'Status Report'!B:AO,39,0)),AI165="Direct shipment",IF(H165="Asia Pacific",VLOOKUP(L165,'Status Report'!B:AO,40,0),VLOOKUP(L165,'Status Report'!B:AO,39,0)))</f>
        <v>0</v>
      </c>
      <c r="Z165" s="20">
        <f t="shared" si="34"/>
        <v>0</v>
      </c>
      <c r="AA165" s="20">
        <f t="shared" si="35"/>
        <v>338</v>
      </c>
      <c r="AB165" s="21">
        <f>_xlfn.IFS(AI165="Den Bosch",VLOOKUP(L165,'Status Report'!B:AM,33,0),AI165="Yantian",VLOOKUP(L165,'Status Report'!B:AM,34,0),AI165="",IF(H165="Asia Pacific",VLOOKUP(L165,'Status Report'!B:AM,34,0),VLOOKUP(L165,'Status Report'!B:AM,33,0)),AI165="Direct shipment",IF(H165="Asia Pacific",VLOOKUP(L165,'Status Report'!B:AM,34,0),VLOOKUP(L165,'Status Report'!B:AM,33,0)))</f>
        <v>37.249200000000002</v>
      </c>
      <c r="AC165" s="21">
        <f>VLOOKUP(L165,'Status Report'!B:CE,82,0)</f>
        <v>0</v>
      </c>
      <c r="AD165" s="21">
        <f t="shared" si="36"/>
        <v>37.249200000000002</v>
      </c>
      <c r="AE165" s="63">
        <f>VLOOKUP(L165,'Status Report'!B:W,20,0)</f>
        <v>11</v>
      </c>
      <c r="AF165" s="63">
        <f>VLOOKUP(L165,'Status Report'!B:W,21,0)</f>
        <v>9</v>
      </c>
      <c r="AG165" s="63">
        <f>VLOOKUP(L165,'Status Report'!B:W,22,0)</f>
        <v>6</v>
      </c>
      <c r="AH165" s="22">
        <f t="shared" si="37"/>
        <v>4.7520000000000001E-3</v>
      </c>
      <c r="AI165" t="s">
        <v>990</v>
      </c>
      <c r="AK165" s="63">
        <f>IFERROR(VLOOKUP(G165,ASEAN!A:A,1,0),0)</f>
        <v>0</v>
      </c>
      <c r="AL165" s="63">
        <f>IFERROR(VLOOKUP(D165,'[3]customer specs'!$B$1:$D$65536,3,0),0)</f>
        <v>0</v>
      </c>
      <c r="AM165" s="64">
        <f t="shared" si="38"/>
        <v>38</v>
      </c>
      <c r="AN165" s="64">
        <f t="shared" si="39"/>
        <v>0</v>
      </c>
      <c r="AO165" s="63"/>
      <c r="AP165" s="63"/>
      <c r="AQ165" s="63" t="str">
        <f t="shared" si="40"/>
        <v>no</v>
      </c>
      <c r="AR165" s="20">
        <f t="shared" si="41"/>
        <v>297.99360000000001</v>
      </c>
      <c r="AS165" s="63"/>
      <c r="AT165" s="23">
        <f t="shared" si="47"/>
        <v>0.12</v>
      </c>
      <c r="AU165" s="65">
        <f t="shared" si="43"/>
        <v>42.328636363636363</v>
      </c>
      <c r="AV165" s="65"/>
      <c r="AW165" s="65">
        <f t="shared" si="44"/>
        <v>338.62909090909091</v>
      </c>
      <c r="AX165" s="65"/>
      <c r="AY165" s="63">
        <f>VLOOKUP(L165,'Status Report'!B:CF,81,0)</f>
        <v>0</v>
      </c>
      <c r="AZ165" s="63" t="str">
        <f>VLOOKUP(L165,'Status Report'!B:S,18,0)</f>
        <v>Ellina Smirnova</v>
      </c>
      <c r="BB165" s="63">
        <f>VLOOKUP(L165,'Status Report'!B:Z,25,0)</f>
        <v>25</v>
      </c>
      <c r="BC165" s="63">
        <f t="shared" si="45"/>
        <v>200</v>
      </c>
      <c r="BF165">
        <f>VLOOKUP(L165,'Status Report'!B:CE,82,0)</f>
        <v>0</v>
      </c>
      <c r="BG165">
        <f>VLOOKUP(L165,'Status Report'!B:CF,83,0)</f>
        <v>0</v>
      </c>
      <c r="BH165">
        <f>VLOOKUP(L165,'Status Report'!B:CG,84,0)</f>
        <v>0</v>
      </c>
      <c r="BI165" t="s">
        <v>814</v>
      </c>
      <c r="BJ165" t="s">
        <v>795</v>
      </c>
      <c r="BM165" s="67">
        <f t="shared" si="46"/>
        <v>1305</v>
      </c>
    </row>
    <row r="166" spans="1:65" x14ac:dyDescent="0.25">
      <c r="A166" s="68" t="str">
        <f>VLOOKUP(L166,'Status Report'!B:CB,79,0)</f>
        <v>Heineken UCL</v>
      </c>
      <c r="C166">
        <v>26021000</v>
      </c>
      <c r="D166">
        <v>3097160</v>
      </c>
      <c r="E166" t="s">
        <v>803</v>
      </c>
      <c r="F166" t="s">
        <v>802</v>
      </c>
      <c r="G166" t="str">
        <f>VLOOKUP(D166,'[2]sold to'!$A:$H,8,0)</f>
        <v>Netherlands</v>
      </c>
      <c r="H166" t="str">
        <f>VLOOKUP(D166,'[2]sold to'!$A:$I,9,0)</f>
        <v>AMEE</v>
      </c>
      <c r="K166">
        <v>50</v>
      </c>
      <c r="L166">
        <v>88026486</v>
      </c>
      <c r="M166" t="s">
        <v>313</v>
      </c>
      <c r="N166">
        <v>8</v>
      </c>
      <c r="P166" t="str">
        <f>VLOOKUP(L166,'Status Report'!B:AA,26,0)</f>
        <v>China</v>
      </c>
      <c r="Q166" t="str">
        <f>VLOOKUP(L166,'Status Report'!B:AB,27,0)</f>
        <v>Textiles-Clothing</v>
      </c>
      <c r="R166">
        <f>VLOOKUP(L166,'Status Report'!B:X,23,0)</f>
        <v>42</v>
      </c>
      <c r="S166" t="str">
        <f>VLOOKUP(L166,'Status Report'!B:T,19,0)</f>
        <v>Promocean The Netherlands BV</v>
      </c>
      <c r="T166" s="62">
        <f>VLOOKUP(L166,'Status Report'!B:E,4,0)</f>
        <v>3</v>
      </c>
      <c r="U166" s="19">
        <f>_xlfn.IFS(AI166="Den Bosch",VLOOKUP(L166,'Status Report'!B:AM,35,0),AI166="Yantian",VLOOKUP(L166,'Status Report'!B:AM,36,0),AI166="",IF(H166="Asia Pacific",VLOOKUP(L166,'Status Report'!B:AM,36,0),VLOOKUP(L166,'Status Report'!B:AM,35,0)),AI166="Direct shipment",IF(H166="Asia Pacific",VLOOKUP(L166,'Status Report'!B:AM,36,0),VLOOKUP(L166,'Status Report'!B:AM,35,0)))</f>
        <v>115.68</v>
      </c>
      <c r="V166" s="20">
        <f t="shared" si="32"/>
        <v>925.44</v>
      </c>
      <c r="W166" s="19">
        <f>_xlfn.IFS(AI166="Den Bosch",VLOOKUP(L166,'Status Report'!B:AM,37,0),AI166="Yantian",VLOOKUP(L166,'Status Report'!B:AM,38,0),AI166="",IF(H166="Asia Pacific",VLOOKUP(L166,'Status Report'!B:AM,38,0),VLOOKUP(L166,'Status Report'!B:AM,37,0)),AI166="Direct shipment",IF(H166="Asia Pacific",VLOOKUP(L166,'Status Report'!B:AM,38,0),VLOOKUP(L166,'Status Report'!B:AM,37,0)))</f>
        <v>71.28</v>
      </c>
      <c r="X166" s="20">
        <f t="shared" si="33"/>
        <v>570.24</v>
      </c>
      <c r="Y166" s="20">
        <f>_xlfn.IFS(AI166="Den Bosch",VLOOKUP(L166,'Status Report'!B:AO,39,0),AI166="Yantian",VLOOKUP(L166,'Status Report'!B:AO,40,0),AI166="",IF(H166="Asia Pacific",VLOOKUP(L166,'Status Report'!B:AO,40,0),VLOOKUP(L166,'Status Report'!B:AO,39,0)),AI166="Direct shipment",IF(H166="Asia Pacific",VLOOKUP(L166,'Status Report'!B:AO,40,0),VLOOKUP(L166,'Status Report'!B:AO,39,0)))</f>
        <v>0</v>
      </c>
      <c r="Z166" s="20">
        <f t="shared" si="34"/>
        <v>0</v>
      </c>
      <c r="AA166" s="20">
        <f t="shared" si="35"/>
        <v>570.24</v>
      </c>
      <c r="AB166" s="21">
        <f>_xlfn.IFS(AI166="Den Bosch",VLOOKUP(L166,'Status Report'!B:AM,33,0),AI166="Yantian",VLOOKUP(L166,'Status Report'!B:AM,34,0),AI166="",IF(H166="Asia Pacific",VLOOKUP(L166,'Status Report'!B:AM,34,0),VLOOKUP(L166,'Status Report'!B:AM,33,0)),AI166="Direct shipment",IF(H166="Asia Pacific",VLOOKUP(L166,'Status Report'!B:AM,34,0),VLOOKUP(L166,'Status Report'!B:AM,33,0)))</f>
        <v>62.267399999999995</v>
      </c>
      <c r="AC166" s="21">
        <f>VLOOKUP(L166,'Status Report'!B:CE,82,0)</f>
        <v>0</v>
      </c>
      <c r="AD166" s="21">
        <f t="shared" si="36"/>
        <v>62.267399999999995</v>
      </c>
      <c r="AE166" s="63">
        <f>VLOOKUP(L166,'Status Report'!B:W,20,0)</f>
        <v>45</v>
      </c>
      <c r="AF166" s="63">
        <f>VLOOKUP(L166,'Status Report'!B:W,21,0)</f>
        <v>23</v>
      </c>
      <c r="AG166" s="63">
        <f>VLOOKUP(L166,'Status Report'!B:W,22,0)</f>
        <v>23</v>
      </c>
      <c r="AH166" s="22">
        <f t="shared" si="37"/>
        <v>0.19044</v>
      </c>
      <c r="AI166" t="s">
        <v>990</v>
      </c>
      <c r="AK166" s="63">
        <f>IFERROR(VLOOKUP(G166,ASEAN!A:A,1,0),0)</f>
        <v>0</v>
      </c>
      <c r="AL166" s="63">
        <f>IFERROR(VLOOKUP(D166,'[3]customer specs'!$B$1:$D$65536,3,0),0)</f>
        <v>0</v>
      </c>
      <c r="AM166" s="64">
        <f t="shared" si="38"/>
        <v>355.20000000000005</v>
      </c>
      <c r="AN166" s="64">
        <f t="shared" si="39"/>
        <v>0</v>
      </c>
      <c r="AO166" s="63"/>
      <c r="AP166" s="63"/>
      <c r="AQ166" s="63" t="str">
        <f t="shared" si="40"/>
        <v>no</v>
      </c>
      <c r="AR166" s="20">
        <f t="shared" si="41"/>
        <v>498.13919999999996</v>
      </c>
      <c r="AS166" s="63"/>
      <c r="AT166" s="23">
        <f t="shared" si="47"/>
        <v>0.12</v>
      </c>
      <c r="AU166" s="65">
        <f t="shared" si="43"/>
        <v>70.758409090909083</v>
      </c>
      <c r="AV166" s="65"/>
      <c r="AW166" s="65">
        <f t="shared" si="44"/>
        <v>566.06727272727267</v>
      </c>
      <c r="AX166" s="65"/>
      <c r="AY166" s="63">
        <f>VLOOKUP(L166,'Status Report'!B:CF,81,0)</f>
        <v>0</v>
      </c>
      <c r="AZ166" s="63" t="str">
        <f>VLOOKUP(L166,'Status Report'!B:S,18,0)</f>
        <v>Ellina Smirnova</v>
      </c>
      <c r="BB166" s="63">
        <f>VLOOKUP(L166,'Status Report'!B:Z,25,0)</f>
        <v>24</v>
      </c>
      <c r="BC166" s="63">
        <f t="shared" si="45"/>
        <v>192</v>
      </c>
      <c r="BF166">
        <f>VLOOKUP(L166,'Status Report'!B:CE,82,0)</f>
        <v>0</v>
      </c>
      <c r="BG166">
        <f>VLOOKUP(L166,'Status Report'!B:CF,83,0)</f>
        <v>0</v>
      </c>
      <c r="BH166">
        <f>VLOOKUP(L166,'Status Report'!B:CG,84,0)</f>
        <v>0</v>
      </c>
      <c r="BI166" t="s">
        <v>814</v>
      </c>
      <c r="BJ166" t="s">
        <v>795</v>
      </c>
      <c r="BM166" s="67">
        <f t="shared" si="46"/>
        <v>816</v>
      </c>
    </row>
    <row r="167" spans="1:65" x14ac:dyDescent="0.25">
      <c r="A167" s="68" t="str">
        <f>VLOOKUP(L167,'Status Report'!B:CB,79,0)</f>
        <v>Heineken UCL</v>
      </c>
      <c r="C167">
        <v>26021000</v>
      </c>
      <c r="D167">
        <v>3097160</v>
      </c>
      <c r="E167" t="s">
        <v>803</v>
      </c>
      <c r="F167" t="s">
        <v>802</v>
      </c>
      <c r="G167" t="str">
        <f>VLOOKUP(D167,'[2]sold to'!$A:$H,8,0)</f>
        <v>Netherlands</v>
      </c>
      <c r="H167" t="str">
        <f>VLOOKUP(D167,'[2]sold to'!$A:$I,9,0)</f>
        <v>AMEE</v>
      </c>
      <c r="K167">
        <v>60</v>
      </c>
      <c r="L167">
        <v>88026531</v>
      </c>
      <c r="M167" t="s">
        <v>348</v>
      </c>
      <c r="N167">
        <v>30</v>
      </c>
      <c r="P167" t="str">
        <f>VLOOKUP(L167,'Status Report'!B:AA,26,0)</f>
        <v>China</v>
      </c>
      <c r="Q167" t="str">
        <f>VLOOKUP(L167,'Status Report'!B:AB,27,0)</f>
        <v>Premiums</v>
      </c>
      <c r="R167">
        <f>VLOOKUP(L167,'Status Report'!B:X,23,0)</f>
        <v>200</v>
      </c>
      <c r="S167" t="str">
        <f>VLOOKUP(L167,'Status Report'!B:T,19,0)</f>
        <v>Promocean The Netherlands BV</v>
      </c>
      <c r="T167" s="62">
        <f>VLOOKUP(L167,'Status Report'!B:E,4,0)</f>
        <v>3</v>
      </c>
      <c r="U167" s="19">
        <f>_xlfn.IFS(AI167="Den Bosch",VLOOKUP(L167,'Status Report'!B:AM,35,0),AI167="Yantian",VLOOKUP(L167,'Status Report'!B:AM,36,0),AI167="",IF(H167="Asia Pacific",VLOOKUP(L167,'Status Report'!B:AM,36,0),VLOOKUP(L167,'Status Report'!B:AM,35,0)),AI167="Direct shipment",IF(H167="Asia Pacific",VLOOKUP(L167,'Status Report'!B:AM,36,0),VLOOKUP(L167,'Status Report'!B:AM,35,0)))</f>
        <v>18.2</v>
      </c>
      <c r="V167" s="20">
        <f t="shared" si="32"/>
        <v>546</v>
      </c>
      <c r="W167" s="19">
        <f>_xlfn.IFS(AI167="Den Bosch",VLOOKUP(L167,'Status Report'!B:AM,37,0),AI167="Yantian",VLOOKUP(L167,'Status Report'!B:AM,38,0),AI167="",IF(H167="Asia Pacific",VLOOKUP(L167,'Status Report'!B:AM,38,0),VLOOKUP(L167,'Status Report'!B:AM,37,0)),AI167="Direct shipment",IF(H167="Asia Pacific",VLOOKUP(L167,'Status Report'!B:AM,38,0),VLOOKUP(L167,'Status Report'!B:AM,37,0)))</f>
        <v>17.649999999999999</v>
      </c>
      <c r="X167" s="20">
        <f t="shared" si="33"/>
        <v>529.5</v>
      </c>
      <c r="Y167" s="20">
        <f>_xlfn.IFS(AI167="Den Bosch",VLOOKUP(L167,'Status Report'!B:AO,39,0),AI167="Yantian",VLOOKUP(L167,'Status Report'!B:AO,40,0),AI167="",IF(H167="Asia Pacific",VLOOKUP(L167,'Status Report'!B:AO,40,0),VLOOKUP(L167,'Status Report'!B:AO,39,0)),AI167="Direct shipment",IF(H167="Asia Pacific",VLOOKUP(L167,'Status Report'!B:AO,40,0),VLOOKUP(L167,'Status Report'!B:AO,39,0)))</f>
        <v>0</v>
      </c>
      <c r="Z167" s="20">
        <f t="shared" si="34"/>
        <v>0</v>
      </c>
      <c r="AA167" s="20">
        <f t="shared" si="35"/>
        <v>529.5</v>
      </c>
      <c r="AB167" s="21">
        <f>_xlfn.IFS(AI167="Den Bosch",VLOOKUP(L167,'Status Report'!B:AM,33,0),AI167="Yantian",VLOOKUP(L167,'Status Report'!B:AM,34,0),AI167="",IF(H167="Asia Pacific",VLOOKUP(L167,'Status Report'!B:AM,34,0),VLOOKUP(L167,'Status Report'!B:AM,33,0)),AI167="Direct shipment",IF(H167="Asia Pacific",VLOOKUP(L167,'Status Report'!B:AM,34,0),VLOOKUP(L167,'Status Report'!B:AM,33,0)))</f>
        <v>15.420599999999999</v>
      </c>
      <c r="AC167" s="21">
        <f>VLOOKUP(L167,'Status Report'!B:CE,82,0)</f>
        <v>0</v>
      </c>
      <c r="AD167" s="21">
        <f t="shared" si="36"/>
        <v>15.420599999999999</v>
      </c>
      <c r="AE167" s="63">
        <f>VLOOKUP(L167,'Status Report'!B:W,20,0)</f>
        <v>35</v>
      </c>
      <c r="AF167" s="63">
        <f>VLOOKUP(L167,'Status Report'!B:W,21,0)</f>
        <v>22</v>
      </c>
      <c r="AG167" s="63">
        <f>VLOOKUP(L167,'Status Report'!B:W,22,0)</f>
        <v>6</v>
      </c>
      <c r="AH167" s="22">
        <f t="shared" si="37"/>
        <v>0.1386</v>
      </c>
      <c r="AI167" t="s">
        <v>990</v>
      </c>
      <c r="AK167" s="63">
        <f>IFERROR(VLOOKUP(G167,ASEAN!A:A,1,0),0)</f>
        <v>0</v>
      </c>
      <c r="AL167" s="63">
        <f>IFERROR(VLOOKUP(D167,'[3]customer specs'!$B$1:$D$65536,3,0),0)</f>
        <v>0</v>
      </c>
      <c r="AM167" s="64">
        <f t="shared" si="38"/>
        <v>16.5</v>
      </c>
      <c r="AN167" s="64">
        <f t="shared" si="39"/>
        <v>0</v>
      </c>
      <c r="AO167" s="63"/>
      <c r="AP167" s="63"/>
      <c r="AQ167" s="63" t="str">
        <f t="shared" si="40"/>
        <v>no</v>
      </c>
      <c r="AR167" s="20">
        <f t="shared" si="41"/>
        <v>462.61799999999994</v>
      </c>
      <c r="AS167" s="63"/>
      <c r="AT167" s="23">
        <f t="shared" si="47"/>
        <v>0.12</v>
      </c>
      <c r="AU167" s="65">
        <f t="shared" si="43"/>
        <v>17.523409090909087</v>
      </c>
      <c r="AV167" s="65"/>
      <c r="AW167" s="65">
        <f t="shared" si="44"/>
        <v>525.70227272727266</v>
      </c>
      <c r="AX167" s="65"/>
      <c r="AY167" s="63">
        <f>VLOOKUP(L167,'Status Report'!B:CF,81,0)</f>
        <v>0</v>
      </c>
      <c r="AZ167" s="63" t="str">
        <f>VLOOKUP(L167,'Status Report'!B:S,18,0)</f>
        <v>Ellina Smirnova</v>
      </c>
      <c r="BB167" s="63">
        <f>VLOOKUP(L167,'Status Report'!B:Z,25,0)</f>
        <v>5</v>
      </c>
      <c r="BC167" s="63">
        <f t="shared" si="45"/>
        <v>150</v>
      </c>
      <c r="BF167">
        <f>VLOOKUP(L167,'Status Report'!B:CE,82,0)</f>
        <v>0</v>
      </c>
      <c r="BG167">
        <f>VLOOKUP(L167,'Status Report'!B:CF,83,0)</f>
        <v>0</v>
      </c>
      <c r="BH167">
        <f>VLOOKUP(L167,'Status Report'!B:CG,84,0)</f>
        <v>0</v>
      </c>
      <c r="BI167" t="s">
        <v>814</v>
      </c>
      <c r="BJ167" t="s">
        <v>795</v>
      </c>
      <c r="BM167" s="67">
        <f t="shared" si="46"/>
        <v>747</v>
      </c>
    </row>
    <row r="168" spans="1:65" x14ac:dyDescent="0.25">
      <c r="A168" s="68" t="str">
        <f>VLOOKUP(L168,'Status Report'!B:CB,79,0)</f>
        <v>Heineken UCL</v>
      </c>
      <c r="C168">
        <v>26021000</v>
      </c>
      <c r="D168">
        <v>3097160</v>
      </c>
      <c r="E168" t="s">
        <v>803</v>
      </c>
      <c r="F168" t="s">
        <v>802</v>
      </c>
      <c r="G168" t="str">
        <f>VLOOKUP(D168,'[2]sold to'!$A:$H,8,0)</f>
        <v>Netherlands</v>
      </c>
      <c r="H168" t="str">
        <f>VLOOKUP(D168,'[2]sold to'!$A:$I,9,0)</f>
        <v>AMEE</v>
      </c>
      <c r="K168">
        <v>70</v>
      </c>
      <c r="L168">
        <v>88026505</v>
      </c>
      <c r="M168" t="s">
        <v>329</v>
      </c>
      <c r="N168">
        <v>30</v>
      </c>
      <c r="P168" t="str">
        <f>VLOOKUP(L168,'Status Report'!B:AA,26,0)</f>
        <v>China</v>
      </c>
      <c r="Q168" t="str">
        <f>VLOOKUP(L168,'Status Report'!B:AB,27,0)</f>
        <v>Premiums</v>
      </c>
      <c r="R168">
        <f>VLOOKUP(L168,'Status Report'!B:X,23,0)</f>
        <v>500</v>
      </c>
      <c r="S168" t="str">
        <f>VLOOKUP(L168,'Status Report'!B:T,19,0)</f>
        <v>Promocean The Netherlands BV</v>
      </c>
      <c r="T168" s="62">
        <f>VLOOKUP(L168,'Status Report'!B:E,4,0)</f>
        <v>3</v>
      </c>
      <c r="U168" s="19">
        <f>_xlfn.IFS(AI168="Den Bosch",VLOOKUP(L168,'Status Report'!B:AM,35,0),AI168="Yantian",VLOOKUP(L168,'Status Report'!B:AM,36,0),AI168="",IF(H168="Asia Pacific",VLOOKUP(L168,'Status Report'!B:AM,36,0),VLOOKUP(L168,'Status Report'!B:AM,35,0)),AI168="Direct shipment",IF(H168="Asia Pacific",VLOOKUP(L168,'Status Report'!B:AM,36,0),VLOOKUP(L168,'Status Report'!B:AM,35,0)))</f>
        <v>64.900000000000006</v>
      </c>
      <c r="V168" s="20">
        <f t="shared" si="32"/>
        <v>1947.0000000000002</v>
      </c>
      <c r="W168" s="19">
        <f>_xlfn.IFS(AI168="Den Bosch",VLOOKUP(L168,'Status Report'!B:AM,37,0),AI168="Yantian",VLOOKUP(L168,'Status Report'!B:AM,38,0),AI168="",IF(H168="Asia Pacific",VLOOKUP(L168,'Status Report'!B:AM,38,0),VLOOKUP(L168,'Status Report'!B:AM,37,0)),AI168="Direct shipment",IF(H168="Asia Pacific",VLOOKUP(L168,'Status Report'!B:AM,38,0),VLOOKUP(L168,'Status Report'!B:AM,37,0)))</f>
        <v>60.300000000000004</v>
      </c>
      <c r="X168" s="20">
        <f t="shared" si="33"/>
        <v>1809.0000000000002</v>
      </c>
      <c r="Y168" s="20">
        <f>_xlfn.IFS(AI168="Den Bosch",VLOOKUP(L168,'Status Report'!B:AO,39,0),AI168="Yantian",VLOOKUP(L168,'Status Report'!B:AO,40,0),AI168="",IF(H168="Asia Pacific",VLOOKUP(L168,'Status Report'!B:AO,40,0),VLOOKUP(L168,'Status Report'!B:AO,39,0)),AI168="Direct shipment",IF(H168="Asia Pacific",VLOOKUP(L168,'Status Report'!B:AO,40,0),VLOOKUP(L168,'Status Report'!B:AO,39,0)))</f>
        <v>0</v>
      </c>
      <c r="Z168" s="20">
        <f t="shared" si="34"/>
        <v>0</v>
      </c>
      <c r="AA168" s="20">
        <f t="shared" si="35"/>
        <v>1809.0000000000002</v>
      </c>
      <c r="AB168" s="21">
        <f>_xlfn.IFS(AI168="Den Bosch",VLOOKUP(L168,'Status Report'!B:AM,33,0),AI168="Yantian",VLOOKUP(L168,'Status Report'!B:AM,34,0),AI168="",IF(H168="Asia Pacific",VLOOKUP(L168,'Status Report'!B:AM,34,0),VLOOKUP(L168,'Status Report'!B:AM,33,0)),AI168="Direct shipment",IF(H168="Asia Pacific",VLOOKUP(L168,'Status Report'!B:AM,34,0),VLOOKUP(L168,'Status Report'!B:AM,33,0)))</f>
        <v>52.189200000000007</v>
      </c>
      <c r="AC168" s="21">
        <f>VLOOKUP(L168,'Status Report'!B:CE,82,0)</f>
        <v>0</v>
      </c>
      <c r="AD168" s="21">
        <f t="shared" si="36"/>
        <v>52.189200000000007</v>
      </c>
      <c r="AE168" s="63">
        <f>VLOOKUP(L168,'Status Report'!B:W,20,0)</f>
        <v>68</v>
      </c>
      <c r="AF168" s="63">
        <f>VLOOKUP(L168,'Status Report'!B:W,21,0)</f>
        <v>19</v>
      </c>
      <c r="AG168" s="63">
        <f>VLOOKUP(L168,'Status Report'!B:W,22,0)</f>
        <v>19</v>
      </c>
      <c r="AH168" s="22">
        <f t="shared" si="37"/>
        <v>0.73643999999999998</v>
      </c>
      <c r="AI168" t="s">
        <v>990</v>
      </c>
      <c r="AK168" s="63">
        <f>IFERROR(VLOOKUP(G168,ASEAN!A:A,1,0),0)</f>
        <v>0</v>
      </c>
      <c r="AL168" s="63">
        <f>IFERROR(VLOOKUP(D168,'[3]customer specs'!$B$1:$D$65536,3,0),0)</f>
        <v>0</v>
      </c>
      <c r="AM168" s="64">
        <f t="shared" si="38"/>
        <v>138</v>
      </c>
      <c r="AN168" s="64">
        <f t="shared" si="39"/>
        <v>0</v>
      </c>
      <c r="AO168" s="63"/>
      <c r="AP168" s="63"/>
      <c r="AQ168" s="63" t="str">
        <f t="shared" si="40"/>
        <v>no</v>
      </c>
      <c r="AR168" s="20">
        <f t="shared" si="41"/>
        <v>1565.6760000000002</v>
      </c>
      <c r="AS168" s="63"/>
      <c r="AT168" s="23">
        <f t="shared" si="47"/>
        <v>0.12</v>
      </c>
      <c r="AU168" s="65">
        <f t="shared" si="43"/>
        <v>59.305909090909097</v>
      </c>
      <c r="AV168" s="65"/>
      <c r="AW168" s="65">
        <f t="shared" si="44"/>
        <v>1779.1772727272728</v>
      </c>
      <c r="AX168" s="65"/>
      <c r="AY168" s="63">
        <f>VLOOKUP(L168,'Status Report'!B:CF,81,0)</f>
        <v>0</v>
      </c>
      <c r="AZ168" s="63" t="str">
        <f>VLOOKUP(L168,'Status Report'!B:S,18,0)</f>
        <v>Ellina Smirnova</v>
      </c>
      <c r="BB168" s="63">
        <f>VLOOKUP(L168,'Status Report'!B:Z,25,0)</f>
        <v>10</v>
      </c>
      <c r="BC168" s="63">
        <f t="shared" si="45"/>
        <v>300</v>
      </c>
      <c r="BF168">
        <f>VLOOKUP(L168,'Status Report'!B:CE,82,0)</f>
        <v>0</v>
      </c>
      <c r="BG168">
        <f>VLOOKUP(L168,'Status Report'!B:CF,83,0)</f>
        <v>0</v>
      </c>
      <c r="BH168">
        <f>VLOOKUP(L168,'Status Report'!B:CG,84,0)</f>
        <v>0</v>
      </c>
      <c r="BI168" t="s">
        <v>814</v>
      </c>
      <c r="BJ168" t="s">
        <v>795</v>
      </c>
      <c r="BM168" s="67">
        <f t="shared" si="46"/>
        <v>4834</v>
      </c>
    </row>
    <row r="169" spans="1:65" x14ac:dyDescent="0.25">
      <c r="A169" s="68" t="str">
        <f>VLOOKUP(L169,'Status Report'!B:CB,79,0)</f>
        <v>Heineken UCL</v>
      </c>
      <c r="C169">
        <v>26021000</v>
      </c>
      <c r="D169">
        <v>3097160</v>
      </c>
      <c r="E169" t="s">
        <v>803</v>
      </c>
      <c r="F169" t="s">
        <v>802</v>
      </c>
      <c r="G169" t="str">
        <f>VLOOKUP(D169,'[2]sold to'!$A:$H,8,0)</f>
        <v>Netherlands</v>
      </c>
      <c r="H169" t="str">
        <f>VLOOKUP(D169,'[2]sold to'!$A:$I,9,0)</f>
        <v>AMEE</v>
      </c>
      <c r="K169">
        <v>80</v>
      </c>
      <c r="L169">
        <v>88026480</v>
      </c>
      <c r="M169" t="s">
        <v>307</v>
      </c>
      <c r="N169">
        <v>20</v>
      </c>
      <c r="P169" t="str">
        <f>VLOOKUP(L169,'Status Report'!B:AA,26,0)</f>
        <v>Bangladesh</v>
      </c>
      <c r="Q169" t="str">
        <f>VLOOKUP(L169,'Status Report'!B:AB,27,0)</f>
        <v>Textiles-Clothing</v>
      </c>
      <c r="R169">
        <f>VLOOKUP(L169,'Status Report'!B:X,23,0)</f>
        <v>167</v>
      </c>
      <c r="S169" t="str">
        <f>VLOOKUP(L169,'Status Report'!B:T,19,0)</f>
        <v>Promocean The Netherlands BV</v>
      </c>
      <c r="T169" s="62">
        <f>VLOOKUP(L169,'Status Report'!B:E,4,0)</f>
        <v>3</v>
      </c>
      <c r="U169" s="19">
        <f>_xlfn.IFS(AI169="Den Bosch",VLOOKUP(L169,'Status Report'!B:AM,35,0),AI169="Yantian",VLOOKUP(L169,'Status Report'!B:AM,36,0),AI169="",IF(H169="Asia Pacific",VLOOKUP(L169,'Status Report'!B:AM,36,0),VLOOKUP(L169,'Status Report'!B:AM,35,0)),AI169="Direct shipment",IF(H169="Asia Pacific",VLOOKUP(L169,'Status Report'!B:AM,36,0),VLOOKUP(L169,'Status Report'!B:AM,35,0)))</f>
        <v>29.700000000000003</v>
      </c>
      <c r="V169" s="20">
        <f t="shared" si="32"/>
        <v>594</v>
      </c>
      <c r="W169" s="19">
        <f>_xlfn.IFS(AI169="Den Bosch",VLOOKUP(L169,'Status Report'!B:AM,37,0),AI169="Yantian",VLOOKUP(L169,'Status Report'!B:AM,38,0),AI169="",IF(H169="Asia Pacific",VLOOKUP(L169,'Status Report'!B:AM,38,0),VLOOKUP(L169,'Status Report'!B:AM,37,0)),AI169="Direct shipment",IF(H169="Asia Pacific",VLOOKUP(L169,'Status Report'!B:AM,38,0),VLOOKUP(L169,'Status Report'!B:AM,37,0)))</f>
        <v>29.339999999999996</v>
      </c>
      <c r="X169" s="20">
        <f t="shared" si="33"/>
        <v>586.79999999999995</v>
      </c>
      <c r="Y169" s="20">
        <f>_xlfn.IFS(AI169="Den Bosch",VLOOKUP(L169,'Status Report'!B:AO,39,0),AI169="Yantian",VLOOKUP(L169,'Status Report'!B:AO,40,0),AI169="",IF(H169="Asia Pacific",VLOOKUP(L169,'Status Report'!B:AO,40,0),VLOOKUP(L169,'Status Report'!B:AO,39,0)),AI169="Direct shipment",IF(H169="Asia Pacific",VLOOKUP(L169,'Status Report'!B:AO,40,0),VLOOKUP(L169,'Status Report'!B:AO,39,0)))</f>
        <v>0</v>
      </c>
      <c r="Z169" s="20">
        <f t="shared" si="34"/>
        <v>0</v>
      </c>
      <c r="AA169" s="20">
        <f t="shared" si="35"/>
        <v>586.79999999999995</v>
      </c>
      <c r="AB169" s="21">
        <f>_xlfn.IFS(AI169="Den Bosch",VLOOKUP(L169,'Status Report'!B:AM,33,0),AI169="Yantian",VLOOKUP(L169,'Status Report'!B:AM,34,0),AI169="",IF(H169="Asia Pacific",VLOOKUP(L169,'Status Report'!B:AM,34,0),VLOOKUP(L169,'Status Report'!B:AM,33,0)),AI169="Direct shipment",IF(H169="Asia Pacific",VLOOKUP(L169,'Status Report'!B:AM,34,0),VLOOKUP(L169,'Status Report'!B:AM,33,0)))</f>
        <v>25.1265</v>
      </c>
      <c r="AC169" s="21">
        <f>VLOOKUP(L169,'Status Report'!B:CE,82,0)</f>
        <v>0</v>
      </c>
      <c r="AD169" s="21">
        <f t="shared" si="36"/>
        <v>25.1265</v>
      </c>
      <c r="AE169" s="63">
        <f>VLOOKUP(L169,'Status Report'!B:W,20,0)</f>
        <v>28</v>
      </c>
      <c r="AF169" s="63">
        <f>VLOOKUP(L169,'Status Report'!B:W,21,0)</f>
        <v>15</v>
      </c>
      <c r="AG169" s="63">
        <f>VLOOKUP(L169,'Status Report'!B:W,22,0)</f>
        <v>12</v>
      </c>
      <c r="AH169" s="22">
        <f t="shared" si="37"/>
        <v>0.1008</v>
      </c>
      <c r="AI169" t="s">
        <v>990</v>
      </c>
      <c r="AK169" s="63">
        <f>IFERROR(VLOOKUP(G169,ASEAN!A:A,1,0),0)</f>
        <v>0</v>
      </c>
      <c r="AL169" s="63">
        <f>IFERROR(VLOOKUP(D169,'[3]customer specs'!$B$1:$D$65536,3,0),0)</f>
        <v>0</v>
      </c>
      <c r="AM169" s="64">
        <f t="shared" si="38"/>
        <v>7.2000000000000455</v>
      </c>
      <c r="AN169" s="64">
        <f t="shared" si="39"/>
        <v>0</v>
      </c>
      <c r="AO169" s="63"/>
      <c r="AP169" s="63"/>
      <c r="AQ169" s="63" t="str">
        <f t="shared" si="40"/>
        <v>no</v>
      </c>
      <c r="AR169" s="20">
        <f t="shared" si="41"/>
        <v>502.53</v>
      </c>
      <c r="AS169" s="63"/>
      <c r="AT169" s="23">
        <f t="shared" si="47"/>
        <v>0.12</v>
      </c>
      <c r="AU169" s="65">
        <f t="shared" si="43"/>
        <v>28.552840909090911</v>
      </c>
      <c r="AV169" s="65"/>
      <c r="AW169" s="65">
        <f t="shared" si="44"/>
        <v>571.05681818181824</v>
      </c>
      <c r="AX169" s="65"/>
      <c r="AY169" s="63">
        <f>VLOOKUP(L169,'Status Report'!B:CF,81,0)</f>
        <v>0</v>
      </c>
      <c r="AZ169" s="63" t="str">
        <f>VLOOKUP(L169,'Status Report'!B:S,18,0)</f>
        <v>Ellina Smirnova</v>
      </c>
      <c r="BB169" s="63">
        <f>VLOOKUP(L169,'Status Report'!B:Z,25,0)</f>
        <v>6</v>
      </c>
      <c r="BC169" s="63">
        <f t="shared" si="45"/>
        <v>120</v>
      </c>
      <c r="BF169">
        <f>VLOOKUP(L169,'Status Report'!B:CE,82,0)</f>
        <v>0</v>
      </c>
      <c r="BG169">
        <f>VLOOKUP(L169,'Status Report'!B:CF,83,0)</f>
        <v>0</v>
      </c>
      <c r="BH169">
        <f>VLOOKUP(L169,'Status Report'!B:CG,84,0)</f>
        <v>0</v>
      </c>
      <c r="BI169" t="s">
        <v>814</v>
      </c>
      <c r="BJ169" t="s">
        <v>795</v>
      </c>
      <c r="BM169" s="67">
        <f t="shared" si="46"/>
        <v>239</v>
      </c>
    </row>
    <row r="170" spans="1:65" x14ac:dyDescent="0.25">
      <c r="A170" s="68" t="str">
        <f>VLOOKUP(L170,'Status Report'!B:CB,79,0)</f>
        <v>Heineken UCL</v>
      </c>
      <c r="C170">
        <v>26021000</v>
      </c>
      <c r="D170">
        <v>3097160</v>
      </c>
      <c r="E170" t="s">
        <v>803</v>
      </c>
      <c r="F170" t="s">
        <v>802</v>
      </c>
      <c r="G170" t="str">
        <f>VLOOKUP(D170,'[2]sold to'!$A:$H,8,0)</f>
        <v>Netherlands</v>
      </c>
      <c r="H170" t="str">
        <f>VLOOKUP(D170,'[2]sold to'!$A:$I,9,0)</f>
        <v>AMEE</v>
      </c>
      <c r="K170">
        <v>90</v>
      </c>
      <c r="L170">
        <v>88026481</v>
      </c>
      <c r="M170" t="s">
        <v>308</v>
      </c>
      <c r="N170">
        <v>20</v>
      </c>
      <c r="P170" t="str">
        <f>VLOOKUP(L170,'Status Report'!B:AA,26,0)</f>
        <v>Bangladesh</v>
      </c>
      <c r="Q170" t="str">
        <f>VLOOKUP(L170,'Status Report'!B:AB,27,0)</f>
        <v>Textiles-Clothing</v>
      </c>
      <c r="R170">
        <f>VLOOKUP(L170,'Status Report'!B:X,23,0)</f>
        <v>167</v>
      </c>
      <c r="S170" t="str">
        <f>VLOOKUP(L170,'Status Report'!B:T,19,0)</f>
        <v>Promocean The Netherlands BV</v>
      </c>
      <c r="T170" s="62">
        <f>VLOOKUP(L170,'Status Report'!B:E,4,0)</f>
        <v>3</v>
      </c>
      <c r="U170" s="19">
        <f>_xlfn.IFS(AI170="Den Bosch",VLOOKUP(L170,'Status Report'!B:AM,35,0),AI170="Yantian",VLOOKUP(L170,'Status Report'!B:AM,36,0),AI170="",IF(H170="Asia Pacific",VLOOKUP(L170,'Status Report'!B:AM,36,0),VLOOKUP(L170,'Status Report'!B:AM,35,0)),AI170="Direct shipment",IF(H170="Asia Pacific",VLOOKUP(L170,'Status Report'!B:AM,36,0),VLOOKUP(L170,'Status Report'!B:AM,35,0)))</f>
        <v>29.700000000000003</v>
      </c>
      <c r="V170" s="20">
        <f t="shared" si="32"/>
        <v>594</v>
      </c>
      <c r="W170" s="19">
        <f>_xlfn.IFS(AI170="Den Bosch",VLOOKUP(L170,'Status Report'!B:AM,37,0),AI170="Yantian",VLOOKUP(L170,'Status Report'!B:AM,38,0),AI170="",IF(H170="Asia Pacific",VLOOKUP(L170,'Status Report'!B:AM,38,0),VLOOKUP(L170,'Status Report'!B:AM,37,0)),AI170="Direct shipment",IF(H170="Asia Pacific",VLOOKUP(L170,'Status Report'!B:AM,38,0),VLOOKUP(L170,'Status Report'!B:AM,37,0)))</f>
        <v>29.339999999999996</v>
      </c>
      <c r="X170" s="20">
        <f t="shared" si="33"/>
        <v>586.79999999999995</v>
      </c>
      <c r="Y170" s="20">
        <f>_xlfn.IFS(AI170="Den Bosch",VLOOKUP(L170,'Status Report'!B:AO,39,0),AI170="Yantian",VLOOKUP(L170,'Status Report'!B:AO,40,0),AI170="",IF(H170="Asia Pacific",VLOOKUP(L170,'Status Report'!B:AO,40,0),VLOOKUP(L170,'Status Report'!B:AO,39,0)),AI170="Direct shipment",IF(H170="Asia Pacific",VLOOKUP(L170,'Status Report'!B:AO,40,0),VLOOKUP(L170,'Status Report'!B:AO,39,0)))</f>
        <v>0</v>
      </c>
      <c r="Z170" s="20">
        <f t="shared" si="34"/>
        <v>0</v>
      </c>
      <c r="AA170" s="20">
        <f t="shared" si="35"/>
        <v>586.79999999999995</v>
      </c>
      <c r="AB170" s="21">
        <f>_xlfn.IFS(AI170="Den Bosch",VLOOKUP(L170,'Status Report'!B:AM,33,0),AI170="Yantian",VLOOKUP(L170,'Status Report'!B:AM,34,0),AI170="",IF(H170="Asia Pacific",VLOOKUP(L170,'Status Report'!B:AM,34,0),VLOOKUP(L170,'Status Report'!B:AM,33,0)),AI170="Direct shipment",IF(H170="Asia Pacific",VLOOKUP(L170,'Status Report'!B:AM,34,0),VLOOKUP(L170,'Status Report'!B:AM,33,0)))</f>
        <v>25.1265</v>
      </c>
      <c r="AC170" s="21">
        <f>VLOOKUP(L170,'Status Report'!B:CE,82,0)</f>
        <v>0</v>
      </c>
      <c r="AD170" s="21">
        <f t="shared" si="36"/>
        <v>25.1265</v>
      </c>
      <c r="AE170" s="63">
        <f>VLOOKUP(L170,'Status Report'!B:W,20,0)</f>
        <v>28</v>
      </c>
      <c r="AF170" s="63">
        <f>VLOOKUP(L170,'Status Report'!B:W,21,0)</f>
        <v>15</v>
      </c>
      <c r="AG170" s="63">
        <f>VLOOKUP(L170,'Status Report'!B:W,22,0)</f>
        <v>12</v>
      </c>
      <c r="AH170" s="22">
        <f t="shared" si="37"/>
        <v>0.1008</v>
      </c>
      <c r="AI170" t="s">
        <v>990</v>
      </c>
      <c r="AK170" s="63">
        <f>IFERROR(VLOOKUP(G170,ASEAN!A:A,1,0),0)</f>
        <v>0</v>
      </c>
      <c r="AL170" s="63">
        <f>IFERROR(VLOOKUP(D170,'[3]customer specs'!$B$1:$D$65536,3,0),0)</f>
        <v>0</v>
      </c>
      <c r="AM170" s="64">
        <f t="shared" si="38"/>
        <v>7.2000000000000455</v>
      </c>
      <c r="AN170" s="64">
        <f t="shared" si="39"/>
        <v>0</v>
      </c>
      <c r="AO170" s="63"/>
      <c r="AP170" s="63"/>
      <c r="AQ170" s="63" t="str">
        <f t="shared" si="40"/>
        <v>no</v>
      </c>
      <c r="AR170" s="20">
        <f t="shared" si="41"/>
        <v>502.53</v>
      </c>
      <c r="AS170" s="63"/>
      <c r="AT170" s="23">
        <f t="shared" si="47"/>
        <v>0.12</v>
      </c>
      <c r="AU170" s="65">
        <f t="shared" si="43"/>
        <v>28.552840909090911</v>
      </c>
      <c r="AV170" s="65"/>
      <c r="AW170" s="65">
        <f t="shared" si="44"/>
        <v>571.05681818181824</v>
      </c>
      <c r="AX170" s="65"/>
      <c r="AY170" s="63">
        <f>VLOOKUP(L170,'Status Report'!B:CF,81,0)</f>
        <v>0</v>
      </c>
      <c r="AZ170" s="63" t="str">
        <f>VLOOKUP(L170,'Status Report'!B:S,18,0)</f>
        <v>Ellina Smirnova</v>
      </c>
      <c r="BB170" s="63">
        <f>VLOOKUP(L170,'Status Report'!B:Z,25,0)</f>
        <v>6</v>
      </c>
      <c r="BC170" s="63">
        <f t="shared" si="45"/>
        <v>120</v>
      </c>
      <c r="BF170">
        <f>VLOOKUP(L170,'Status Report'!B:CE,82,0)</f>
        <v>0</v>
      </c>
      <c r="BG170">
        <f>VLOOKUP(L170,'Status Report'!B:CF,83,0)</f>
        <v>0</v>
      </c>
      <c r="BH170">
        <f>VLOOKUP(L170,'Status Report'!B:CG,84,0)</f>
        <v>0</v>
      </c>
      <c r="BI170" t="s">
        <v>814</v>
      </c>
      <c r="BJ170" t="s">
        <v>795</v>
      </c>
      <c r="BM170" s="67">
        <f t="shared" si="46"/>
        <v>118</v>
      </c>
    </row>
    <row r="171" spans="1:65" x14ac:dyDescent="0.25">
      <c r="A171" s="68" t="str">
        <f>VLOOKUP(L171,'Status Report'!B:CB,79,0)</f>
        <v>Heineken UCL</v>
      </c>
      <c r="C171">
        <v>26021000</v>
      </c>
      <c r="D171">
        <v>3097160</v>
      </c>
      <c r="E171" t="s">
        <v>803</v>
      </c>
      <c r="F171" t="s">
        <v>802</v>
      </c>
      <c r="G171" t="str">
        <f>VLOOKUP(D171,'[2]sold to'!$A:$H,8,0)</f>
        <v>Netherlands</v>
      </c>
      <c r="H171" t="str">
        <f>VLOOKUP(D171,'[2]sold to'!$A:$I,9,0)</f>
        <v>AMEE</v>
      </c>
      <c r="K171">
        <v>100</v>
      </c>
      <c r="L171">
        <v>88026476</v>
      </c>
      <c r="M171" t="s">
        <v>304</v>
      </c>
      <c r="N171">
        <v>10</v>
      </c>
      <c r="P171" t="str">
        <f>VLOOKUP(L171,'Status Report'!B:AA,26,0)</f>
        <v>Bangladesh</v>
      </c>
      <c r="Q171" t="str">
        <f>VLOOKUP(L171,'Status Report'!B:AB,27,0)</f>
        <v>Textiles-Clothing</v>
      </c>
      <c r="R171">
        <f>VLOOKUP(L171,'Status Report'!B:X,23,0)</f>
        <v>167</v>
      </c>
      <c r="S171" t="str">
        <f>VLOOKUP(L171,'Status Report'!B:T,19,0)</f>
        <v>Promocean The Netherlands BV</v>
      </c>
      <c r="T171" s="62">
        <f>VLOOKUP(L171,'Status Report'!B:E,4,0)</f>
        <v>3</v>
      </c>
      <c r="U171" s="19">
        <f>_xlfn.IFS(AI171="Den Bosch",VLOOKUP(L171,'Status Report'!B:AM,35,0),AI171="Yantian",VLOOKUP(L171,'Status Report'!B:AM,36,0),AI171="",IF(H171="Asia Pacific",VLOOKUP(L171,'Status Report'!B:AM,36,0),VLOOKUP(L171,'Status Report'!B:AM,35,0)),AI171="Direct shipment",IF(H171="Asia Pacific",VLOOKUP(L171,'Status Report'!B:AM,36,0),VLOOKUP(L171,'Status Report'!B:AM,35,0)))</f>
        <v>28.619999999999997</v>
      </c>
      <c r="V171" s="20">
        <f t="shared" si="32"/>
        <v>286.2</v>
      </c>
      <c r="W171" s="19">
        <f>_xlfn.IFS(AI171="Den Bosch",VLOOKUP(L171,'Status Report'!B:AM,37,0),AI171="Yantian",VLOOKUP(L171,'Status Report'!B:AM,38,0),AI171="",IF(H171="Asia Pacific",VLOOKUP(L171,'Status Report'!B:AM,38,0),VLOOKUP(L171,'Status Report'!B:AM,37,0)),AI171="Direct shipment",IF(H171="Asia Pacific",VLOOKUP(L171,'Status Report'!B:AM,38,0),VLOOKUP(L171,'Status Report'!B:AM,37,0)))</f>
        <v>28.259999999999998</v>
      </c>
      <c r="X171" s="20">
        <f t="shared" si="33"/>
        <v>282.59999999999997</v>
      </c>
      <c r="Y171" s="20">
        <f>_xlfn.IFS(AI171="Den Bosch",VLOOKUP(L171,'Status Report'!B:AO,39,0),AI171="Yantian",VLOOKUP(L171,'Status Report'!B:AO,40,0),AI171="",IF(H171="Asia Pacific",VLOOKUP(L171,'Status Report'!B:AO,40,0),VLOOKUP(L171,'Status Report'!B:AO,39,0)),AI171="Direct shipment",IF(H171="Asia Pacific",VLOOKUP(L171,'Status Report'!B:AO,40,0),VLOOKUP(L171,'Status Report'!B:AO,39,0)))</f>
        <v>0</v>
      </c>
      <c r="Z171" s="20">
        <f t="shared" si="34"/>
        <v>0</v>
      </c>
      <c r="AA171" s="20">
        <f t="shared" si="35"/>
        <v>282.59999999999997</v>
      </c>
      <c r="AB171" s="21">
        <f>_xlfn.IFS(AI171="Den Bosch",VLOOKUP(L171,'Status Report'!B:AM,33,0),AI171="Yantian",VLOOKUP(L171,'Status Report'!B:AM,34,0),AI171="",IF(H171="Asia Pacific",VLOOKUP(L171,'Status Report'!B:AM,34,0),VLOOKUP(L171,'Status Report'!B:AM,33,0)),AI171="Direct shipment",IF(H171="Asia Pacific",VLOOKUP(L171,'Status Report'!B:AM,34,0),VLOOKUP(L171,'Status Report'!B:AM,33,0)))</f>
        <v>24.192</v>
      </c>
      <c r="AC171" s="21">
        <f>VLOOKUP(L171,'Status Report'!B:CE,82,0)</f>
        <v>0</v>
      </c>
      <c r="AD171" s="21">
        <f t="shared" si="36"/>
        <v>24.192</v>
      </c>
      <c r="AE171" s="63">
        <f>VLOOKUP(L171,'Status Report'!B:W,20,0)</f>
        <v>28</v>
      </c>
      <c r="AF171" s="63">
        <f>VLOOKUP(L171,'Status Report'!B:W,21,0)</f>
        <v>15</v>
      </c>
      <c r="AG171" s="63">
        <f>VLOOKUP(L171,'Status Report'!B:W,22,0)</f>
        <v>12</v>
      </c>
      <c r="AH171" s="22">
        <f t="shared" si="37"/>
        <v>5.04E-2</v>
      </c>
      <c r="AI171" t="s">
        <v>990</v>
      </c>
      <c r="AK171" s="63">
        <f>IFERROR(VLOOKUP(G171,ASEAN!A:A,1,0),0)</f>
        <v>0</v>
      </c>
      <c r="AL171" s="63">
        <f>IFERROR(VLOOKUP(D171,'[3]customer specs'!$B$1:$D$65536,3,0),0)</f>
        <v>0</v>
      </c>
      <c r="AM171" s="64">
        <f t="shared" si="38"/>
        <v>3.6000000000000227</v>
      </c>
      <c r="AN171" s="64">
        <f t="shared" si="39"/>
        <v>0</v>
      </c>
      <c r="AO171" s="63"/>
      <c r="AP171" s="63"/>
      <c r="AQ171" s="63" t="str">
        <f t="shared" si="40"/>
        <v>no</v>
      </c>
      <c r="AR171" s="20">
        <f t="shared" si="41"/>
        <v>241.92000000000002</v>
      </c>
      <c r="AS171" s="63"/>
      <c r="AT171" s="23">
        <f t="shared" si="47"/>
        <v>0.12</v>
      </c>
      <c r="AU171" s="65">
        <f t="shared" si="43"/>
        <v>27.490909090909092</v>
      </c>
      <c r="AV171" s="65"/>
      <c r="AW171" s="65">
        <f t="shared" si="44"/>
        <v>274.90909090909093</v>
      </c>
      <c r="AX171" s="65"/>
      <c r="AY171" s="63">
        <f>VLOOKUP(L171,'Status Report'!B:CF,81,0)</f>
        <v>0</v>
      </c>
      <c r="AZ171" s="63" t="str">
        <f>VLOOKUP(L171,'Status Report'!B:S,18,0)</f>
        <v>Ellina Smirnova</v>
      </c>
      <c r="BB171" s="63">
        <f>VLOOKUP(L171,'Status Report'!B:Z,25,0)</f>
        <v>6</v>
      </c>
      <c r="BC171" s="63">
        <f t="shared" si="45"/>
        <v>60</v>
      </c>
      <c r="BF171">
        <f>VLOOKUP(L171,'Status Report'!B:CE,82,0)</f>
        <v>0</v>
      </c>
      <c r="BG171">
        <f>VLOOKUP(L171,'Status Report'!B:CF,83,0)</f>
        <v>0</v>
      </c>
      <c r="BH171">
        <f>VLOOKUP(L171,'Status Report'!B:CG,84,0)</f>
        <v>0</v>
      </c>
      <c r="BI171" t="s">
        <v>814</v>
      </c>
      <c r="BJ171" t="s">
        <v>795</v>
      </c>
      <c r="BM171" s="67">
        <f t="shared" si="46"/>
        <v>87</v>
      </c>
    </row>
    <row r="172" spans="1:65" x14ac:dyDescent="0.25">
      <c r="A172" s="68" t="str">
        <f>VLOOKUP(L172,'Status Report'!B:CB,79,0)</f>
        <v>Heineken UCL</v>
      </c>
      <c r="C172">
        <v>26021000</v>
      </c>
      <c r="D172">
        <v>3097160</v>
      </c>
      <c r="E172" t="s">
        <v>803</v>
      </c>
      <c r="F172" t="s">
        <v>802</v>
      </c>
      <c r="G172" t="str">
        <f>VLOOKUP(D172,'[2]sold to'!$A:$H,8,0)</f>
        <v>Netherlands</v>
      </c>
      <c r="H172" t="str">
        <f>VLOOKUP(D172,'[2]sold to'!$A:$I,9,0)</f>
        <v>AMEE</v>
      </c>
      <c r="K172">
        <v>110</v>
      </c>
      <c r="L172">
        <v>88026543</v>
      </c>
      <c r="M172" t="s">
        <v>358</v>
      </c>
      <c r="N172">
        <v>6</v>
      </c>
      <c r="P172" t="str">
        <f>VLOOKUP(L172,'Status Report'!B:AA,26,0)</f>
        <v>China</v>
      </c>
      <c r="Q172" t="str">
        <f>VLOOKUP(L172,'Status Report'!B:AB,27,0)</f>
        <v>Premiums</v>
      </c>
      <c r="R172">
        <f>VLOOKUP(L172,'Status Report'!B:X,23,0)</f>
        <v>100</v>
      </c>
      <c r="S172" t="str">
        <f>VLOOKUP(L172,'Status Report'!B:T,19,0)</f>
        <v>Promocean The Netherlands BV</v>
      </c>
      <c r="T172" s="62">
        <f>VLOOKUP(L172,'Status Report'!B:E,4,0)</f>
        <v>3</v>
      </c>
      <c r="U172" s="19">
        <f>_xlfn.IFS(AI172="Den Bosch",VLOOKUP(L172,'Status Report'!B:AM,35,0),AI172="Yantian",VLOOKUP(L172,'Status Report'!B:AM,36,0),AI172="",IF(H172="Asia Pacific",VLOOKUP(L172,'Status Report'!B:AM,36,0),VLOOKUP(L172,'Status Report'!B:AM,35,0)),AI172="Direct shipment",IF(H172="Asia Pacific",VLOOKUP(L172,'Status Report'!B:AM,36,0),VLOOKUP(L172,'Status Report'!B:AM,35,0)))</f>
        <v>53.5</v>
      </c>
      <c r="V172" s="20">
        <f t="shared" si="32"/>
        <v>321</v>
      </c>
      <c r="W172" s="19">
        <f>_xlfn.IFS(AI172="Den Bosch",VLOOKUP(L172,'Status Report'!B:AM,37,0),AI172="Yantian",VLOOKUP(L172,'Status Report'!B:AM,38,0),AI172="",IF(H172="Asia Pacific",VLOOKUP(L172,'Status Report'!B:AM,38,0),VLOOKUP(L172,'Status Report'!B:AM,37,0)),AI172="Direct shipment",IF(H172="Asia Pacific",VLOOKUP(L172,'Status Report'!B:AM,38,0),VLOOKUP(L172,'Status Report'!B:AM,37,0)))</f>
        <v>49.75</v>
      </c>
      <c r="X172" s="20">
        <f t="shared" si="33"/>
        <v>298.5</v>
      </c>
      <c r="Y172" s="20">
        <f>_xlfn.IFS(AI172="Den Bosch",VLOOKUP(L172,'Status Report'!B:AO,39,0),AI172="Yantian",VLOOKUP(L172,'Status Report'!B:AO,40,0),AI172="",IF(H172="Asia Pacific",VLOOKUP(L172,'Status Report'!B:AO,40,0),VLOOKUP(L172,'Status Report'!B:AO,39,0)),AI172="Direct shipment",IF(H172="Asia Pacific",VLOOKUP(L172,'Status Report'!B:AO,40,0),VLOOKUP(L172,'Status Report'!B:AO,39,0)))</f>
        <v>0</v>
      </c>
      <c r="Z172" s="20">
        <f t="shared" si="34"/>
        <v>0</v>
      </c>
      <c r="AA172" s="20">
        <f t="shared" si="35"/>
        <v>298.5</v>
      </c>
      <c r="AB172" s="21">
        <f>_xlfn.IFS(AI172="Den Bosch",VLOOKUP(L172,'Status Report'!B:AM,33,0),AI172="Yantian",VLOOKUP(L172,'Status Report'!B:AM,34,0),AI172="",IF(H172="Asia Pacific",VLOOKUP(L172,'Status Report'!B:AM,34,0),VLOOKUP(L172,'Status Report'!B:AM,33,0)),AI172="Direct shipment",IF(H172="Asia Pacific",VLOOKUP(L172,'Status Report'!B:AM,34,0),VLOOKUP(L172,'Status Report'!B:AM,33,0)))</f>
        <v>43.103400000000008</v>
      </c>
      <c r="AC172" s="21">
        <f>VLOOKUP(L172,'Status Report'!B:CE,82,0)</f>
        <v>0</v>
      </c>
      <c r="AD172" s="21">
        <f t="shared" si="36"/>
        <v>43.103400000000008</v>
      </c>
      <c r="AE172" s="63">
        <f>VLOOKUP(L172,'Status Report'!B:W,20,0)</f>
        <v>24</v>
      </c>
      <c r="AF172" s="63">
        <f>VLOOKUP(L172,'Status Report'!B:W,21,0)</f>
        <v>15</v>
      </c>
      <c r="AG172" s="63">
        <f>VLOOKUP(L172,'Status Report'!B:W,22,0)</f>
        <v>5</v>
      </c>
      <c r="AH172" s="22">
        <f t="shared" si="37"/>
        <v>1.0800000000000001E-2</v>
      </c>
      <c r="AI172" t="s">
        <v>990</v>
      </c>
      <c r="AK172" s="63">
        <f>IFERROR(VLOOKUP(G172,ASEAN!A:A,1,0),0)</f>
        <v>0</v>
      </c>
      <c r="AL172" s="63">
        <f>IFERROR(VLOOKUP(D172,'[3]customer specs'!$B$1:$D$65536,3,0),0)</f>
        <v>0</v>
      </c>
      <c r="AM172" s="64">
        <f t="shared" si="38"/>
        <v>22.5</v>
      </c>
      <c r="AN172" s="64">
        <f t="shared" si="39"/>
        <v>0</v>
      </c>
      <c r="AO172" s="63"/>
      <c r="AP172" s="63"/>
      <c r="AQ172" s="63" t="str">
        <f t="shared" si="40"/>
        <v>no</v>
      </c>
      <c r="AR172" s="20">
        <f t="shared" si="41"/>
        <v>258.62040000000002</v>
      </c>
      <c r="AS172" s="63"/>
      <c r="AT172" s="23">
        <f t="shared" si="47"/>
        <v>0.12</v>
      </c>
      <c r="AU172" s="65">
        <f t="shared" si="43"/>
        <v>48.981136363636374</v>
      </c>
      <c r="AV172" s="65"/>
      <c r="AW172" s="65">
        <f t="shared" si="44"/>
        <v>293.88681818181823</v>
      </c>
      <c r="AX172" s="65"/>
      <c r="AY172" s="63">
        <f>VLOOKUP(L172,'Status Report'!B:CF,81,0)</f>
        <v>0</v>
      </c>
      <c r="AZ172" s="63" t="str">
        <f>VLOOKUP(L172,'Status Report'!B:S,18,0)</f>
        <v>Ellina Smirnova</v>
      </c>
      <c r="BB172" s="63">
        <f>VLOOKUP(L172,'Status Report'!B:Z,25,0)</f>
        <v>25</v>
      </c>
      <c r="BC172" s="63">
        <f t="shared" si="45"/>
        <v>150</v>
      </c>
      <c r="BF172">
        <f>VLOOKUP(L172,'Status Report'!B:CE,82,0)</f>
        <v>0</v>
      </c>
      <c r="BG172">
        <f>VLOOKUP(L172,'Status Report'!B:CF,83,0)</f>
        <v>0</v>
      </c>
      <c r="BH172">
        <f>VLOOKUP(L172,'Status Report'!B:CG,84,0)</f>
        <v>0</v>
      </c>
      <c r="BI172" t="s">
        <v>814</v>
      </c>
      <c r="BJ172" t="s">
        <v>795</v>
      </c>
      <c r="BM172" s="67">
        <f t="shared" si="46"/>
        <v>612</v>
      </c>
    </row>
    <row r="173" spans="1:65" x14ac:dyDescent="0.25">
      <c r="A173" s="68" t="str">
        <f>VLOOKUP(L173,'Status Report'!B:CB,79,0)</f>
        <v>Heineken UCL</v>
      </c>
      <c r="C173">
        <v>26021000</v>
      </c>
      <c r="D173">
        <v>3097160</v>
      </c>
      <c r="E173" t="s">
        <v>803</v>
      </c>
      <c r="F173" t="s">
        <v>802</v>
      </c>
      <c r="G173" t="str">
        <f>VLOOKUP(D173,'[2]sold to'!$A:$H,8,0)</f>
        <v>Netherlands</v>
      </c>
      <c r="H173" t="str">
        <f>VLOOKUP(D173,'[2]sold to'!$A:$I,9,0)</f>
        <v>AMEE</v>
      </c>
      <c r="K173">
        <v>120</v>
      </c>
      <c r="L173">
        <v>88026487</v>
      </c>
      <c r="M173" t="s">
        <v>314</v>
      </c>
      <c r="N173">
        <v>20</v>
      </c>
      <c r="P173" t="str">
        <f>VLOOKUP(L173,'Status Report'!B:AA,26,0)</f>
        <v>China</v>
      </c>
      <c r="Q173" t="str">
        <f>VLOOKUP(L173,'Status Report'!B:AB,27,0)</f>
        <v>Premiums</v>
      </c>
      <c r="R173">
        <f>VLOOKUP(L173,'Status Report'!B:X,23,0)</f>
        <v>100</v>
      </c>
      <c r="S173" t="str">
        <f>VLOOKUP(L173,'Status Report'!B:T,19,0)</f>
        <v>Promocean The Netherlands BV</v>
      </c>
      <c r="T173" s="62">
        <f>VLOOKUP(L173,'Status Report'!B:E,4,0)</f>
        <v>3</v>
      </c>
      <c r="U173" s="19">
        <f>_xlfn.IFS(AI173="Den Bosch",VLOOKUP(L173,'Status Report'!B:AM,35,0),AI173="Yantian",VLOOKUP(L173,'Status Report'!B:AM,36,0),AI173="",IF(H173="Asia Pacific",VLOOKUP(L173,'Status Report'!B:AM,36,0),VLOOKUP(L173,'Status Report'!B:AM,35,0)),AI173="Direct shipment",IF(H173="Asia Pacific",VLOOKUP(L173,'Status Report'!B:AM,36,0),VLOOKUP(L173,'Status Report'!B:AM,35,0)))</f>
        <v>30.6</v>
      </c>
      <c r="V173" s="20">
        <f t="shared" si="32"/>
        <v>612</v>
      </c>
      <c r="W173" s="19">
        <f>_xlfn.IFS(AI173="Den Bosch",VLOOKUP(L173,'Status Report'!B:AM,37,0),AI173="Yantian",VLOOKUP(L173,'Status Report'!B:AM,38,0),AI173="",IF(H173="Asia Pacific",VLOOKUP(L173,'Status Report'!B:AM,38,0),VLOOKUP(L173,'Status Report'!B:AM,37,0)),AI173="Direct shipment",IF(H173="Asia Pacific",VLOOKUP(L173,'Status Report'!B:AM,38,0),VLOOKUP(L173,'Status Report'!B:AM,37,0)))</f>
        <v>28.799999999999997</v>
      </c>
      <c r="X173" s="20">
        <f t="shared" si="33"/>
        <v>576</v>
      </c>
      <c r="Y173" s="20">
        <f>_xlfn.IFS(AI173="Den Bosch",VLOOKUP(L173,'Status Report'!B:AO,39,0),AI173="Yantian",VLOOKUP(L173,'Status Report'!B:AO,40,0),AI173="",IF(H173="Asia Pacific",VLOOKUP(L173,'Status Report'!B:AO,40,0),VLOOKUP(L173,'Status Report'!B:AO,39,0)),AI173="Direct shipment",IF(H173="Asia Pacific",VLOOKUP(L173,'Status Report'!B:AO,40,0),VLOOKUP(L173,'Status Report'!B:AO,39,0)))</f>
        <v>0</v>
      </c>
      <c r="Z173" s="20">
        <f t="shared" si="34"/>
        <v>0</v>
      </c>
      <c r="AA173" s="20">
        <f t="shared" si="35"/>
        <v>576</v>
      </c>
      <c r="AB173" s="21">
        <f>_xlfn.IFS(AI173="Den Bosch",VLOOKUP(L173,'Status Report'!B:AM,33,0),AI173="Yantian",VLOOKUP(L173,'Status Report'!B:AM,34,0),AI173="",IF(H173="Asia Pacific",VLOOKUP(L173,'Status Report'!B:AM,34,0),VLOOKUP(L173,'Status Report'!B:AM,33,0)),AI173="Direct shipment",IF(H173="Asia Pacific",VLOOKUP(L173,'Status Report'!B:AM,34,0),VLOOKUP(L173,'Status Report'!B:AM,33,0)))</f>
        <v>25.1082</v>
      </c>
      <c r="AC173" s="21">
        <f>VLOOKUP(L173,'Status Report'!B:CE,82,0)</f>
        <v>0</v>
      </c>
      <c r="AD173" s="21">
        <f t="shared" si="36"/>
        <v>25.1082</v>
      </c>
      <c r="AE173" s="63">
        <f>VLOOKUP(L173,'Status Report'!B:W,20,0)</f>
        <v>47</v>
      </c>
      <c r="AF173" s="63">
        <f>VLOOKUP(L173,'Status Report'!B:W,21,0)</f>
        <v>46</v>
      </c>
      <c r="AG173" s="63">
        <f>VLOOKUP(L173,'Status Report'!B:W,22,0)</f>
        <v>2</v>
      </c>
      <c r="AH173" s="22">
        <f t="shared" si="37"/>
        <v>8.6480000000000001E-2</v>
      </c>
      <c r="AI173" t="s">
        <v>990</v>
      </c>
      <c r="AK173" s="63">
        <f>IFERROR(VLOOKUP(G173,ASEAN!A:A,1,0),0)</f>
        <v>0</v>
      </c>
      <c r="AL173" s="63">
        <f>IFERROR(VLOOKUP(D173,'[3]customer specs'!$B$1:$D$65536,3,0),0)</f>
        <v>0</v>
      </c>
      <c r="AM173" s="64">
        <f t="shared" si="38"/>
        <v>36</v>
      </c>
      <c r="AN173" s="64">
        <f t="shared" si="39"/>
        <v>0</v>
      </c>
      <c r="AO173" s="63"/>
      <c r="AP173" s="63"/>
      <c r="AQ173" s="63" t="str">
        <f t="shared" si="40"/>
        <v>no</v>
      </c>
      <c r="AR173" s="20">
        <f t="shared" si="41"/>
        <v>502.16399999999999</v>
      </c>
      <c r="AS173" s="63"/>
      <c r="AT173" s="23">
        <f t="shared" si="47"/>
        <v>0.12</v>
      </c>
      <c r="AU173" s="65">
        <f t="shared" si="43"/>
        <v>28.532045454545454</v>
      </c>
      <c r="AV173" s="65"/>
      <c r="AW173" s="65">
        <f t="shared" si="44"/>
        <v>570.64090909090908</v>
      </c>
      <c r="AX173" s="65"/>
      <c r="AY173" s="63">
        <f>VLOOKUP(L173,'Status Report'!B:CF,81,0)</f>
        <v>0</v>
      </c>
      <c r="AZ173" s="63" t="str">
        <f>VLOOKUP(L173,'Status Report'!B:S,18,0)</f>
        <v>Ellina Smirnova</v>
      </c>
      <c r="BB173" s="63">
        <f>VLOOKUP(L173,'Status Report'!B:Z,25,0)</f>
        <v>10</v>
      </c>
      <c r="BC173" s="63">
        <f t="shared" si="45"/>
        <v>200</v>
      </c>
      <c r="BF173">
        <f>VLOOKUP(L173,'Status Report'!B:CE,82,0)</f>
        <v>0</v>
      </c>
      <c r="BG173">
        <f>VLOOKUP(L173,'Status Report'!B:CF,83,0)</f>
        <v>0</v>
      </c>
      <c r="BH173">
        <f>VLOOKUP(L173,'Status Report'!B:CG,84,0)</f>
        <v>0</v>
      </c>
      <c r="BI173" t="s">
        <v>814</v>
      </c>
      <c r="BJ173" t="s">
        <v>795</v>
      </c>
      <c r="BM173" s="67">
        <f t="shared" si="46"/>
        <v>1295</v>
      </c>
    </row>
    <row r="174" spans="1:65" x14ac:dyDescent="0.25">
      <c r="A174" s="68" t="str">
        <f>VLOOKUP(L174,'Status Report'!B:CB,79,0)</f>
        <v>Heineken UCL</v>
      </c>
      <c r="C174">
        <v>26021001</v>
      </c>
      <c r="D174">
        <v>3097160</v>
      </c>
      <c r="E174" t="s">
        <v>803</v>
      </c>
      <c r="F174" t="s">
        <v>802</v>
      </c>
      <c r="G174" t="str">
        <f>VLOOKUP(D174,'[2]sold to'!$A:$H,8,0)</f>
        <v>Netherlands</v>
      </c>
      <c r="H174" t="str">
        <f>VLOOKUP(D174,'[2]sold to'!$A:$I,9,0)</f>
        <v>AMEE</v>
      </c>
      <c r="K174">
        <v>10</v>
      </c>
      <c r="L174">
        <v>88026493</v>
      </c>
      <c r="M174" t="s">
        <v>804</v>
      </c>
      <c r="N174">
        <v>4</v>
      </c>
      <c r="P174" t="str">
        <f>VLOOKUP(L174,'Status Report'!B:AA,26,0)</f>
        <v>China</v>
      </c>
      <c r="Q174" t="str">
        <f>VLOOKUP(L174,'Status Report'!B:AB,27,0)</f>
        <v>Bar support</v>
      </c>
      <c r="R174">
        <f>VLOOKUP(L174,'Status Report'!B:X,23,0)</f>
        <v>167</v>
      </c>
      <c r="S174" t="str">
        <f>VLOOKUP(L174,'Status Report'!B:T,19,0)</f>
        <v>Promocean The Netherlands BV</v>
      </c>
      <c r="T174" s="62">
        <f>VLOOKUP(L174,'Status Report'!B:E,4,0)</f>
        <v>3</v>
      </c>
      <c r="U174" s="19">
        <f>_xlfn.IFS(AI174="Den Bosch",VLOOKUP(L174,'Status Report'!B:AM,35,0),AI174="Yantian",VLOOKUP(L174,'Status Report'!B:AM,36,0),AI174="",IF(H174="Asia Pacific",VLOOKUP(L174,'Status Report'!B:AM,36,0),VLOOKUP(L174,'Status Report'!B:AM,35,0)),AI174="Direct shipment",IF(H174="Asia Pacific",VLOOKUP(L174,'Status Report'!B:AM,36,0),VLOOKUP(L174,'Status Report'!B:AM,35,0)))</f>
        <v>73.199999999999989</v>
      </c>
      <c r="V174" s="20">
        <f t="shared" si="32"/>
        <v>292.79999999999995</v>
      </c>
      <c r="W174" s="19">
        <f>_xlfn.IFS(AI174="Den Bosch",VLOOKUP(L174,'Status Report'!B:AM,37,0),AI174="Yantian",VLOOKUP(L174,'Status Report'!B:AM,38,0),AI174="",IF(H174="Asia Pacific",VLOOKUP(L174,'Status Report'!B:AM,38,0),VLOOKUP(L174,'Status Report'!B:AM,37,0)),AI174="Direct shipment",IF(H174="Asia Pacific",VLOOKUP(L174,'Status Report'!B:AM,38,0),VLOOKUP(L174,'Status Report'!B:AM,37,0)))</f>
        <v>73.199999999999989</v>
      </c>
      <c r="X174" s="20">
        <f t="shared" si="33"/>
        <v>292.79999999999995</v>
      </c>
      <c r="Y174" s="20">
        <f>_xlfn.IFS(AI174="Den Bosch",VLOOKUP(L174,'Status Report'!B:AO,39,0),AI174="Yantian",VLOOKUP(L174,'Status Report'!B:AO,40,0),AI174="",IF(H174="Asia Pacific",VLOOKUP(L174,'Status Report'!B:AO,40,0),VLOOKUP(L174,'Status Report'!B:AO,39,0)),AI174="Direct shipment",IF(H174="Asia Pacific",VLOOKUP(L174,'Status Report'!B:AO,40,0),VLOOKUP(L174,'Status Report'!B:AO,39,0)))</f>
        <v>0</v>
      </c>
      <c r="Z174" s="20">
        <f t="shared" si="34"/>
        <v>0</v>
      </c>
      <c r="AA174" s="20">
        <f t="shared" si="35"/>
        <v>292.79999999999995</v>
      </c>
      <c r="AB174" s="21">
        <f>_xlfn.IFS(AI174="Den Bosch",VLOOKUP(L174,'Status Report'!B:AM,33,0),AI174="Yantian",VLOOKUP(L174,'Status Report'!B:AM,34,0),AI174="",IF(H174="Asia Pacific",VLOOKUP(L174,'Status Report'!B:AM,34,0),VLOOKUP(L174,'Status Report'!B:AM,33,0)),AI174="Direct shipment",IF(H174="Asia Pacific",VLOOKUP(L174,'Status Report'!B:AM,34,0),VLOOKUP(L174,'Status Report'!B:AM,33,0)))</f>
        <v>63.327000000000005</v>
      </c>
      <c r="AC174" s="21">
        <f>VLOOKUP(L174,'Status Report'!B:CE,82,0)</f>
        <v>0</v>
      </c>
      <c r="AD174" s="21">
        <f t="shared" si="36"/>
        <v>63.327000000000005</v>
      </c>
      <c r="AE174" s="63">
        <f>VLOOKUP(L174,'Status Report'!B:W,20,0)</f>
        <v>49</v>
      </c>
      <c r="AF174" s="63">
        <f>VLOOKUP(L174,'Status Report'!B:W,21,0)</f>
        <v>26</v>
      </c>
      <c r="AG174" s="63">
        <f>VLOOKUP(L174,'Status Report'!B:W,22,0)</f>
        <v>50</v>
      </c>
      <c r="AH174" s="22">
        <f t="shared" si="37"/>
        <v>0.25480000000000003</v>
      </c>
      <c r="AI174" t="s">
        <v>990</v>
      </c>
      <c r="AK174" s="63">
        <f>IFERROR(VLOOKUP(G174,ASEAN!A:A,1,0),0)</f>
        <v>0</v>
      </c>
      <c r="AL174" s="63">
        <f>IFERROR(VLOOKUP(D174,'[3]customer specs'!$B$1:$D$65536,3,0),0)</f>
        <v>0</v>
      </c>
      <c r="AM174" s="64">
        <f t="shared" si="38"/>
        <v>0</v>
      </c>
      <c r="AN174" s="64">
        <f t="shared" si="39"/>
        <v>0</v>
      </c>
      <c r="AO174" s="63"/>
      <c r="AP174" s="63"/>
      <c r="AQ174" s="63" t="str">
        <f t="shared" si="40"/>
        <v>no</v>
      </c>
      <c r="AR174" s="20">
        <f t="shared" si="41"/>
        <v>253.30800000000002</v>
      </c>
      <c r="AS174" s="63"/>
      <c r="AT174" s="23">
        <f t="shared" si="47"/>
        <v>0.12</v>
      </c>
      <c r="AU174" s="65">
        <f t="shared" si="43"/>
        <v>71.962500000000006</v>
      </c>
      <c r="AV174" s="65"/>
      <c r="AW174" s="65">
        <f t="shared" si="44"/>
        <v>287.85000000000002</v>
      </c>
      <c r="AX174" s="65"/>
      <c r="AY174" s="63">
        <f>VLOOKUP(L174,'Status Report'!B:CF,81,0)</f>
        <v>0</v>
      </c>
      <c r="AZ174" s="63" t="str">
        <f>VLOOKUP(L174,'Status Report'!B:S,18,0)</f>
        <v>Ellina Smirnova</v>
      </c>
      <c r="BB174" s="63">
        <f>VLOOKUP(L174,'Status Report'!B:Z,25,0)</f>
        <v>12</v>
      </c>
      <c r="BC174" s="63">
        <f t="shared" si="45"/>
        <v>48</v>
      </c>
      <c r="BF174">
        <f>VLOOKUP(L174,'Status Report'!B:CE,82,0)</f>
        <v>0</v>
      </c>
      <c r="BG174">
        <f>VLOOKUP(L174,'Status Report'!B:CF,83,0)</f>
        <v>0</v>
      </c>
      <c r="BH174">
        <f>VLOOKUP(L174,'Status Report'!B:CG,84,0)</f>
        <v>0</v>
      </c>
      <c r="BI174" t="s">
        <v>814</v>
      </c>
      <c r="BJ174" t="s">
        <v>795</v>
      </c>
      <c r="BM174" s="67">
        <f t="shared" si="46"/>
        <v>356</v>
      </c>
    </row>
    <row r="175" spans="1:65" x14ac:dyDescent="0.25">
      <c r="A175" s="68" t="str">
        <f>VLOOKUP(L175,'Status Report'!B:CB,79,0)</f>
        <v>Heineken UCL</v>
      </c>
      <c r="C175">
        <v>26021001</v>
      </c>
      <c r="D175">
        <v>3097160</v>
      </c>
      <c r="E175" t="s">
        <v>803</v>
      </c>
      <c r="F175" t="s">
        <v>802</v>
      </c>
      <c r="G175" t="str">
        <f>VLOOKUP(D175,'[2]sold to'!$A:$H,8,0)</f>
        <v>Netherlands</v>
      </c>
      <c r="H175" t="str">
        <f>VLOOKUP(D175,'[2]sold to'!$A:$I,9,0)</f>
        <v>AMEE</v>
      </c>
      <c r="K175">
        <v>20</v>
      </c>
      <c r="L175">
        <v>88026494</v>
      </c>
      <c r="M175" t="s">
        <v>320</v>
      </c>
      <c r="N175">
        <v>8</v>
      </c>
      <c r="P175" t="str">
        <f>VLOOKUP(L175,'Status Report'!B:AA,26,0)</f>
        <v>China</v>
      </c>
      <c r="Q175" t="str">
        <f>VLOOKUP(L175,'Status Report'!B:AB,27,0)</f>
        <v>Premiums</v>
      </c>
      <c r="R175">
        <f>VLOOKUP(L175,'Status Report'!B:X,23,0)</f>
        <v>100</v>
      </c>
      <c r="S175" t="str">
        <f>VLOOKUP(L175,'Status Report'!B:T,19,0)</f>
        <v>Promocean The Netherlands BV</v>
      </c>
      <c r="T175" s="62">
        <f>VLOOKUP(L175,'Status Report'!B:E,4,0)</f>
        <v>3</v>
      </c>
      <c r="U175" s="19">
        <f>_xlfn.IFS(AI175="Den Bosch",VLOOKUP(L175,'Status Report'!B:AM,35,0),AI175="Yantian",VLOOKUP(L175,'Status Report'!B:AM,36,0),AI175="",IF(H175="Asia Pacific",VLOOKUP(L175,'Status Report'!B:AM,36,0),VLOOKUP(L175,'Status Report'!B:AM,35,0)),AI175="Direct shipment",IF(H175="Asia Pacific",VLOOKUP(L175,'Status Report'!B:AM,36,0),VLOOKUP(L175,'Status Report'!B:AM,35,0)))</f>
        <v>47</v>
      </c>
      <c r="V175" s="20">
        <f t="shared" si="32"/>
        <v>376</v>
      </c>
      <c r="W175" s="19">
        <f>_xlfn.IFS(AI175="Den Bosch",VLOOKUP(L175,'Status Report'!B:AM,37,0),AI175="Yantian",VLOOKUP(L175,'Status Report'!B:AM,38,0),AI175="",IF(H175="Asia Pacific",VLOOKUP(L175,'Status Report'!B:AM,38,0),VLOOKUP(L175,'Status Report'!B:AM,37,0)),AI175="Direct shipment",IF(H175="Asia Pacific",VLOOKUP(L175,'Status Report'!B:AM,38,0),VLOOKUP(L175,'Status Report'!B:AM,37,0)))</f>
        <v>42.25</v>
      </c>
      <c r="X175" s="20">
        <f t="shared" si="33"/>
        <v>338</v>
      </c>
      <c r="Y175" s="20">
        <f>_xlfn.IFS(AI175="Den Bosch",VLOOKUP(L175,'Status Report'!B:AO,39,0),AI175="Yantian",VLOOKUP(L175,'Status Report'!B:AO,40,0),AI175="",IF(H175="Asia Pacific",VLOOKUP(L175,'Status Report'!B:AO,40,0),VLOOKUP(L175,'Status Report'!B:AO,39,0)),AI175="Direct shipment",IF(H175="Asia Pacific",VLOOKUP(L175,'Status Report'!B:AO,40,0),VLOOKUP(L175,'Status Report'!B:AO,39,0)))</f>
        <v>0</v>
      </c>
      <c r="Z175" s="20">
        <f t="shared" si="34"/>
        <v>0</v>
      </c>
      <c r="AA175" s="20">
        <f t="shared" si="35"/>
        <v>338</v>
      </c>
      <c r="AB175" s="21">
        <f>_xlfn.IFS(AI175="Den Bosch",VLOOKUP(L175,'Status Report'!B:AM,33,0),AI175="Yantian",VLOOKUP(L175,'Status Report'!B:AM,34,0),AI175="",IF(H175="Asia Pacific",VLOOKUP(L175,'Status Report'!B:AM,34,0),VLOOKUP(L175,'Status Report'!B:AM,33,0)),AI175="Direct shipment",IF(H175="Asia Pacific",VLOOKUP(L175,'Status Report'!B:AM,34,0),VLOOKUP(L175,'Status Report'!B:AM,33,0)))</f>
        <v>37.249200000000002</v>
      </c>
      <c r="AC175" s="21">
        <f>VLOOKUP(L175,'Status Report'!B:CE,82,0)</f>
        <v>0</v>
      </c>
      <c r="AD175" s="21">
        <f t="shared" si="36"/>
        <v>37.249200000000002</v>
      </c>
      <c r="AE175" s="63">
        <f>VLOOKUP(L175,'Status Report'!B:W,20,0)</f>
        <v>11</v>
      </c>
      <c r="AF175" s="63">
        <f>VLOOKUP(L175,'Status Report'!B:W,21,0)</f>
        <v>9</v>
      </c>
      <c r="AG175" s="63">
        <f>VLOOKUP(L175,'Status Report'!B:W,22,0)</f>
        <v>6</v>
      </c>
      <c r="AH175" s="22">
        <f t="shared" si="37"/>
        <v>4.7520000000000001E-3</v>
      </c>
      <c r="AI175" t="s">
        <v>990</v>
      </c>
      <c r="AK175" s="63">
        <f>IFERROR(VLOOKUP(G175,ASEAN!A:A,1,0),0)</f>
        <v>0</v>
      </c>
      <c r="AL175" s="63">
        <f>IFERROR(VLOOKUP(D175,'[3]customer specs'!$B$1:$D$65536,3,0),0)</f>
        <v>0</v>
      </c>
      <c r="AM175" s="64">
        <f t="shared" si="38"/>
        <v>38</v>
      </c>
      <c r="AN175" s="64">
        <f t="shared" si="39"/>
        <v>0</v>
      </c>
      <c r="AO175" s="63"/>
      <c r="AP175" s="63"/>
      <c r="AQ175" s="63" t="str">
        <f t="shared" si="40"/>
        <v>no</v>
      </c>
      <c r="AR175" s="20">
        <f t="shared" si="41"/>
        <v>297.99360000000001</v>
      </c>
      <c r="AS175" s="63"/>
      <c r="AT175" s="23">
        <f t="shared" si="47"/>
        <v>0.12</v>
      </c>
      <c r="AU175" s="65">
        <f t="shared" si="43"/>
        <v>42.328636363636363</v>
      </c>
      <c r="AV175" s="65"/>
      <c r="AW175" s="65">
        <f t="shared" si="44"/>
        <v>338.62909090909091</v>
      </c>
      <c r="AX175" s="65"/>
      <c r="AY175" s="63">
        <f>VLOOKUP(L175,'Status Report'!B:CF,81,0)</f>
        <v>0</v>
      </c>
      <c r="AZ175" s="63" t="str">
        <f>VLOOKUP(L175,'Status Report'!B:S,18,0)</f>
        <v>Ellina Smirnova</v>
      </c>
      <c r="BB175" s="63">
        <f>VLOOKUP(L175,'Status Report'!B:Z,25,0)</f>
        <v>25</v>
      </c>
      <c r="BC175" s="63">
        <f t="shared" si="45"/>
        <v>200</v>
      </c>
      <c r="BF175">
        <f>VLOOKUP(L175,'Status Report'!B:CE,82,0)</f>
        <v>0</v>
      </c>
      <c r="BG175">
        <f>VLOOKUP(L175,'Status Report'!B:CF,83,0)</f>
        <v>0</v>
      </c>
      <c r="BH175">
        <f>VLOOKUP(L175,'Status Report'!B:CG,84,0)</f>
        <v>0</v>
      </c>
      <c r="BI175" t="s">
        <v>814</v>
      </c>
      <c r="BJ175" t="s">
        <v>795</v>
      </c>
      <c r="BM175" s="67">
        <f t="shared" si="46"/>
        <v>1305</v>
      </c>
    </row>
    <row r="176" spans="1:65" x14ac:dyDescent="0.25">
      <c r="A176" s="68" t="str">
        <f>VLOOKUP(L176,'Status Report'!B:CB,79,0)</f>
        <v>Heineken UCL</v>
      </c>
      <c r="C176">
        <v>26021001</v>
      </c>
      <c r="D176">
        <v>3097160</v>
      </c>
      <c r="E176" t="s">
        <v>803</v>
      </c>
      <c r="F176" t="s">
        <v>802</v>
      </c>
      <c r="G176" t="str">
        <f>VLOOKUP(D176,'[2]sold to'!$A:$H,8,0)</f>
        <v>Netherlands</v>
      </c>
      <c r="H176" t="str">
        <f>VLOOKUP(D176,'[2]sold to'!$A:$I,9,0)</f>
        <v>AMEE</v>
      </c>
      <c r="K176">
        <v>30</v>
      </c>
      <c r="L176">
        <v>88026543</v>
      </c>
      <c r="M176" t="s">
        <v>358</v>
      </c>
      <c r="N176">
        <v>8</v>
      </c>
      <c r="P176" t="str">
        <f>VLOOKUP(L176,'Status Report'!B:AA,26,0)</f>
        <v>China</v>
      </c>
      <c r="Q176" t="str">
        <f>VLOOKUP(L176,'Status Report'!B:AB,27,0)</f>
        <v>Premiums</v>
      </c>
      <c r="R176">
        <f>VLOOKUP(L176,'Status Report'!B:X,23,0)</f>
        <v>100</v>
      </c>
      <c r="S176" t="str">
        <f>VLOOKUP(L176,'Status Report'!B:T,19,0)</f>
        <v>Promocean The Netherlands BV</v>
      </c>
      <c r="T176" s="62">
        <f>VLOOKUP(L176,'Status Report'!B:E,4,0)</f>
        <v>3</v>
      </c>
      <c r="U176" s="19">
        <f>_xlfn.IFS(AI176="Den Bosch",VLOOKUP(L176,'Status Report'!B:AM,35,0),AI176="Yantian",VLOOKUP(L176,'Status Report'!B:AM,36,0),AI176="",IF(H176="Asia Pacific",VLOOKUP(L176,'Status Report'!B:AM,36,0),VLOOKUP(L176,'Status Report'!B:AM,35,0)),AI176="Direct shipment",IF(H176="Asia Pacific",VLOOKUP(L176,'Status Report'!B:AM,36,0),VLOOKUP(L176,'Status Report'!B:AM,35,0)))</f>
        <v>53.5</v>
      </c>
      <c r="V176" s="20">
        <f t="shared" si="32"/>
        <v>428</v>
      </c>
      <c r="W176" s="19">
        <f>_xlfn.IFS(AI176="Den Bosch",VLOOKUP(L176,'Status Report'!B:AM,37,0),AI176="Yantian",VLOOKUP(L176,'Status Report'!B:AM,38,0),AI176="",IF(H176="Asia Pacific",VLOOKUP(L176,'Status Report'!B:AM,38,0),VLOOKUP(L176,'Status Report'!B:AM,37,0)),AI176="Direct shipment",IF(H176="Asia Pacific",VLOOKUP(L176,'Status Report'!B:AM,38,0),VLOOKUP(L176,'Status Report'!B:AM,37,0)))</f>
        <v>49.75</v>
      </c>
      <c r="X176" s="20">
        <f t="shared" si="33"/>
        <v>398</v>
      </c>
      <c r="Y176" s="20">
        <f>_xlfn.IFS(AI176="Den Bosch",VLOOKUP(L176,'Status Report'!B:AO,39,0),AI176="Yantian",VLOOKUP(L176,'Status Report'!B:AO,40,0),AI176="",IF(H176="Asia Pacific",VLOOKUP(L176,'Status Report'!B:AO,40,0),VLOOKUP(L176,'Status Report'!B:AO,39,0)),AI176="Direct shipment",IF(H176="Asia Pacific",VLOOKUP(L176,'Status Report'!B:AO,40,0),VLOOKUP(L176,'Status Report'!B:AO,39,0)))</f>
        <v>0</v>
      </c>
      <c r="Z176" s="20">
        <f t="shared" si="34"/>
        <v>0</v>
      </c>
      <c r="AA176" s="20">
        <f t="shared" si="35"/>
        <v>398</v>
      </c>
      <c r="AB176" s="21">
        <f>_xlfn.IFS(AI176="Den Bosch",VLOOKUP(L176,'Status Report'!B:AM,33,0),AI176="Yantian",VLOOKUP(L176,'Status Report'!B:AM,34,0),AI176="",IF(H176="Asia Pacific",VLOOKUP(L176,'Status Report'!B:AM,34,0),VLOOKUP(L176,'Status Report'!B:AM,33,0)),AI176="Direct shipment",IF(H176="Asia Pacific",VLOOKUP(L176,'Status Report'!B:AM,34,0),VLOOKUP(L176,'Status Report'!B:AM,33,0)))</f>
        <v>43.103400000000008</v>
      </c>
      <c r="AC176" s="21">
        <f>VLOOKUP(L176,'Status Report'!B:CE,82,0)</f>
        <v>0</v>
      </c>
      <c r="AD176" s="21">
        <f t="shared" si="36"/>
        <v>43.103400000000008</v>
      </c>
      <c r="AE176" s="63">
        <f>VLOOKUP(L176,'Status Report'!B:W,20,0)</f>
        <v>24</v>
      </c>
      <c r="AF176" s="63">
        <f>VLOOKUP(L176,'Status Report'!B:W,21,0)</f>
        <v>15</v>
      </c>
      <c r="AG176" s="63">
        <f>VLOOKUP(L176,'Status Report'!B:W,22,0)</f>
        <v>5</v>
      </c>
      <c r="AH176" s="22">
        <f t="shared" si="37"/>
        <v>1.44E-2</v>
      </c>
      <c r="AI176" t="s">
        <v>990</v>
      </c>
      <c r="AK176" s="63">
        <f>IFERROR(VLOOKUP(G176,ASEAN!A:A,1,0),0)</f>
        <v>0</v>
      </c>
      <c r="AL176" s="63">
        <f>IFERROR(VLOOKUP(D176,'[3]customer specs'!$B$1:$D$65536,3,0),0)</f>
        <v>0</v>
      </c>
      <c r="AM176" s="64">
        <f t="shared" si="38"/>
        <v>30</v>
      </c>
      <c r="AN176" s="64">
        <f t="shared" si="39"/>
        <v>0</v>
      </c>
      <c r="AO176" s="63"/>
      <c r="AP176" s="63"/>
      <c r="AQ176" s="63" t="str">
        <f t="shared" si="40"/>
        <v>no</v>
      </c>
      <c r="AR176" s="20">
        <f t="shared" si="41"/>
        <v>344.82720000000006</v>
      </c>
      <c r="AS176" s="63"/>
      <c r="AT176" s="23">
        <f t="shared" si="47"/>
        <v>0.12</v>
      </c>
      <c r="AU176" s="65">
        <f t="shared" si="43"/>
        <v>48.981136363636374</v>
      </c>
      <c r="AV176" s="65"/>
      <c r="AW176" s="65">
        <f t="shared" si="44"/>
        <v>391.84909090909099</v>
      </c>
      <c r="AX176" s="65"/>
      <c r="AY176" s="63">
        <f>VLOOKUP(L176,'Status Report'!B:CF,81,0)</f>
        <v>0</v>
      </c>
      <c r="AZ176" s="63" t="str">
        <f>VLOOKUP(L176,'Status Report'!B:S,18,0)</f>
        <v>Ellina Smirnova</v>
      </c>
      <c r="BB176" s="63">
        <f>VLOOKUP(L176,'Status Report'!B:Z,25,0)</f>
        <v>25</v>
      </c>
      <c r="BC176" s="63">
        <f t="shared" si="45"/>
        <v>200</v>
      </c>
      <c r="BF176">
        <f>VLOOKUP(L176,'Status Report'!B:CE,82,0)</f>
        <v>0</v>
      </c>
      <c r="BG176">
        <f>VLOOKUP(L176,'Status Report'!B:CF,83,0)</f>
        <v>0</v>
      </c>
      <c r="BH176">
        <f>VLOOKUP(L176,'Status Report'!B:CG,84,0)</f>
        <v>0</v>
      </c>
      <c r="BI176" t="s">
        <v>814</v>
      </c>
      <c r="BJ176" t="s">
        <v>795</v>
      </c>
      <c r="BM176" s="67">
        <f t="shared" si="46"/>
        <v>612</v>
      </c>
    </row>
    <row r="177" spans="1:65" x14ac:dyDescent="0.25">
      <c r="A177" s="68" t="str">
        <f>VLOOKUP(L177,'Status Report'!B:CB,79,0)</f>
        <v>Heineken UCL</v>
      </c>
      <c r="C177">
        <v>26021001</v>
      </c>
      <c r="D177">
        <v>3097160</v>
      </c>
      <c r="E177" t="s">
        <v>803</v>
      </c>
      <c r="F177" t="s">
        <v>802</v>
      </c>
      <c r="G177" t="str">
        <f>VLOOKUP(D177,'[2]sold to'!$A:$H,8,0)</f>
        <v>Netherlands</v>
      </c>
      <c r="H177" t="str">
        <f>VLOOKUP(D177,'[2]sold to'!$A:$I,9,0)</f>
        <v>AMEE</v>
      </c>
      <c r="K177">
        <v>40</v>
      </c>
      <c r="L177">
        <v>88026487</v>
      </c>
      <c r="M177" t="s">
        <v>314</v>
      </c>
      <c r="N177">
        <v>20</v>
      </c>
      <c r="P177" t="str">
        <f>VLOOKUP(L177,'Status Report'!B:AA,26,0)</f>
        <v>China</v>
      </c>
      <c r="Q177" t="str">
        <f>VLOOKUP(L177,'Status Report'!B:AB,27,0)</f>
        <v>Premiums</v>
      </c>
      <c r="R177">
        <f>VLOOKUP(L177,'Status Report'!B:X,23,0)</f>
        <v>100</v>
      </c>
      <c r="S177" t="str">
        <f>VLOOKUP(L177,'Status Report'!B:T,19,0)</f>
        <v>Promocean The Netherlands BV</v>
      </c>
      <c r="T177" s="62">
        <f>VLOOKUP(L177,'Status Report'!B:E,4,0)</f>
        <v>3</v>
      </c>
      <c r="U177" s="19">
        <f>_xlfn.IFS(AI177="Den Bosch",VLOOKUP(L177,'Status Report'!B:AM,35,0),AI177="Yantian",VLOOKUP(L177,'Status Report'!B:AM,36,0),AI177="",IF(H177="Asia Pacific",VLOOKUP(L177,'Status Report'!B:AM,36,0),VLOOKUP(L177,'Status Report'!B:AM,35,0)),AI177="Direct shipment",IF(H177="Asia Pacific",VLOOKUP(L177,'Status Report'!B:AM,36,0),VLOOKUP(L177,'Status Report'!B:AM,35,0)))</f>
        <v>30.6</v>
      </c>
      <c r="V177" s="20">
        <f t="shared" si="32"/>
        <v>612</v>
      </c>
      <c r="W177" s="19">
        <f>_xlfn.IFS(AI177="Den Bosch",VLOOKUP(L177,'Status Report'!B:AM,37,0),AI177="Yantian",VLOOKUP(L177,'Status Report'!B:AM,38,0),AI177="",IF(H177="Asia Pacific",VLOOKUP(L177,'Status Report'!B:AM,38,0),VLOOKUP(L177,'Status Report'!B:AM,37,0)),AI177="Direct shipment",IF(H177="Asia Pacific",VLOOKUP(L177,'Status Report'!B:AM,38,0),VLOOKUP(L177,'Status Report'!B:AM,37,0)))</f>
        <v>28.799999999999997</v>
      </c>
      <c r="X177" s="20">
        <f t="shared" si="33"/>
        <v>576</v>
      </c>
      <c r="Y177" s="20">
        <f>_xlfn.IFS(AI177="Den Bosch",VLOOKUP(L177,'Status Report'!B:AO,39,0),AI177="Yantian",VLOOKUP(L177,'Status Report'!B:AO,40,0),AI177="",IF(H177="Asia Pacific",VLOOKUP(L177,'Status Report'!B:AO,40,0),VLOOKUP(L177,'Status Report'!B:AO,39,0)),AI177="Direct shipment",IF(H177="Asia Pacific",VLOOKUP(L177,'Status Report'!B:AO,40,0),VLOOKUP(L177,'Status Report'!B:AO,39,0)))</f>
        <v>0</v>
      </c>
      <c r="Z177" s="20">
        <f t="shared" si="34"/>
        <v>0</v>
      </c>
      <c r="AA177" s="20">
        <f t="shared" si="35"/>
        <v>576</v>
      </c>
      <c r="AB177" s="21">
        <f>_xlfn.IFS(AI177="Den Bosch",VLOOKUP(L177,'Status Report'!B:AM,33,0),AI177="Yantian",VLOOKUP(L177,'Status Report'!B:AM,34,0),AI177="",IF(H177="Asia Pacific",VLOOKUP(L177,'Status Report'!B:AM,34,0),VLOOKUP(L177,'Status Report'!B:AM,33,0)),AI177="Direct shipment",IF(H177="Asia Pacific",VLOOKUP(L177,'Status Report'!B:AM,34,0),VLOOKUP(L177,'Status Report'!B:AM,33,0)))</f>
        <v>25.1082</v>
      </c>
      <c r="AC177" s="21">
        <f>VLOOKUP(L177,'Status Report'!B:CE,82,0)</f>
        <v>0</v>
      </c>
      <c r="AD177" s="21">
        <f t="shared" si="36"/>
        <v>25.1082</v>
      </c>
      <c r="AE177" s="63">
        <f>VLOOKUP(L177,'Status Report'!B:W,20,0)</f>
        <v>47</v>
      </c>
      <c r="AF177" s="63">
        <f>VLOOKUP(L177,'Status Report'!B:W,21,0)</f>
        <v>46</v>
      </c>
      <c r="AG177" s="63">
        <f>VLOOKUP(L177,'Status Report'!B:W,22,0)</f>
        <v>2</v>
      </c>
      <c r="AH177" s="22">
        <f t="shared" si="37"/>
        <v>8.6480000000000001E-2</v>
      </c>
      <c r="AI177" t="s">
        <v>990</v>
      </c>
      <c r="AK177" s="63">
        <f>IFERROR(VLOOKUP(G177,ASEAN!A:A,1,0),0)</f>
        <v>0</v>
      </c>
      <c r="AL177" s="63">
        <f>IFERROR(VLOOKUP(D177,'[3]customer specs'!$B$1:$D$65536,3,0),0)</f>
        <v>0</v>
      </c>
      <c r="AM177" s="64">
        <f t="shared" si="38"/>
        <v>36</v>
      </c>
      <c r="AN177" s="64">
        <f t="shared" si="39"/>
        <v>0</v>
      </c>
      <c r="AO177" s="63"/>
      <c r="AP177" s="63"/>
      <c r="AQ177" s="63" t="str">
        <f t="shared" si="40"/>
        <v>no</v>
      </c>
      <c r="AR177" s="20">
        <f t="shared" si="41"/>
        <v>502.16399999999999</v>
      </c>
      <c r="AS177" s="63"/>
      <c r="AT177" s="23">
        <f t="shared" si="47"/>
        <v>0.12</v>
      </c>
      <c r="AU177" s="65">
        <f t="shared" si="43"/>
        <v>28.532045454545454</v>
      </c>
      <c r="AV177" s="65"/>
      <c r="AW177" s="65">
        <f t="shared" si="44"/>
        <v>570.64090909090908</v>
      </c>
      <c r="AX177" s="65"/>
      <c r="AY177" s="63">
        <f>VLOOKUP(L177,'Status Report'!B:CF,81,0)</f>
        <v>0</v>
      </c>
      <c r="AZ177" s="63" t="str">
        <f>VLOOKUP(L177,'Status Report'!B:S,18,0)</f>
        <v>Ellina Smirnova</v>
      </c>
      <c r="BB177" s="63">
        <f>VLOOKUP(L177,'Status Report'!B:Z,25,0)</f>
        <v>10</v>
      </c>
      <c r="BC177" s="63">
        <f t="shared" si="45"/>
        <v>200</v>
      </c>
      <c r="BF177">
        <f>VLOOKUP(L177,'Status Report'!B:CE,82,0)</f>
        <v>0</v>
      </c>
      <c r="BG177">
        <f>VLOOKUP(L177,'Status Report'!B:CF,83,0)</f>
        <v>0</v>
      </c>
      <c r="BH177">
        <f>VLOOKUP(L177,'Status Report'!B:CG,84,0)</f>
        <v>0</v>
      </c>
      <c r="BI177" t="s">
        <v>814</v>
      </c>
      <c r="BJ177" t="s">
        <v>795</v>
      </c>
      <c r="BM177" s="67">
        <f t="shared" si="46"/>
        <v>1295</v>
      </c>
    </row>
    <row r="178" spans="1:65" x14ac:dyDescent="0.25">
      <c r="A178" s="68" t="str">
        <f>VLOOKUP(L178,'Status Report'!B:CB,79,0)</f>
        <v>Heineken UCL</v>
      </c>
      <c r="C178">
        <v>26021001</v>
      </c>
      <c r="D178">
        <v>3097160</v>
      </c>
      <c r="E178" t="s">
        <v>803</v>
      </c>
      <c r="F178" t="s">
        <v>802</v>
      </c>
      <c r="G178" t="str">
        <f>VLOOKUP(D178,'[2]sold to'!$A:$H,8,0)</f>
        <v>Netherlands</v>
      </c>
      <c r="H178" t="str">
        <f>VLOOKUP(D178,'[2]sold to'!$A:$I,9,0)</f>
        <v>AMEE</v>
      </c>
      <c r="K178">
        <v>50</v>
      </c>
      <c r="L178">
        <v>88026949</v>
      </c>
      <c r="M178" t="s">
        <v>148</v>
      </c>
      <c r="N178">
        <v>6</v>
      </c>
      <c r="P178" t="str">
        <f>VLOOKUP(L178,'Status Report'!B:AA,26,0)</f>
        <v>Turkey</v>
      </c>
      <c r="Q178" t="str">
        <f>VLOOKUP(L178,'Status Report'!B:AB,27,0)</f>
        <v>Glassware</v>
      </c>
      <c r="R178">
        <f>VLOOKUP(L178,'Status Report'!B:X,23,0)</f>
        <v>6700</v>
      </c>
      <c r="S178" t="str">
        <f>VLOOKUP(L178,'Status Report'!B:T,19,0)</f>
        <v>Sisecam (Pasabahçe)</v>
      </c>
      <c r="T178" s="62">
        <f>VLOOKUP(L178,'Status Report'!B:E,4,0)</f>
        <v>3</v>
      </c>
      <c r="U178" s="19">
        <f>_xlfn.IFS(AI178="Den Bosch",VLOOKUP(L178,'Status Report'!B:AM,35,0),AI178="Yantian",VLOOKUP(L178,'Status Report'!B:AM,36,0),AI178="",IF(H178="Asia Pacific",VLOOKUP(L178,'Status Report'!B:AM,36,0),VLOOKUP(L178,'Status Report'!B:AM,35,0)),AI178="Direct shipment",IF(H178="Asia Pacific",VLOOKUP(L178,'Status Report'!B:AM,36,0),VLOOKUP(L178,'Status Report'!B:AM,35,0)))</f>
        <v>22.799999999999997</v>
      </c>
      <c r="V178" s="20">
        <f t="shared" si="32"/>
        <v>136.79999999999998</v>
      </c>
      <c r="W178" s="19">
        <f>_xlfn.IFS(AI178="Den Bosch",VLOOKUP(L178,'Status Report'!B:AM,37,0),AI178="Yantian",VLOOKUP(L178,'Status Report'!B:AM,38,0),AI178="",IF(H178="Asia Pacific",VLOOKUP(L178,'Status Report'!B:AM,38,0),VLOOKUP(L178,'Status Report'!B:AM,37,0)),AI178="Direct shipment",IF(H178="Asia Pacific",VLOOKUP(L178,'Status Report'!B:AM,38,0),VLOOKUP(L178,'Status Report'!B:AM,37,0)))</f>
        <v>22.799999999999997</v>
      </c>
      <c r="X178" s="20">
        <f t="shared" si="33"/>
        <v>136.79999999999998</v>
      </c>
      <c r="Y178" s="20">
        <f>_xlfn.IFS(AI178="Den Bosch",VLOOKUP(L178,'Status Report'!B:AO,39,0),AI178="Yantian",VLOOKUP(L178,'Status Report'!B:AO,40,0),AI178="",IF(H178="Asia Pacific",VLOOKUP(L178,'Status Report'!B:AO,40,0),VLOOKUP(L178,'Status Report'!B:AO,39,0)),AI178="Direct shipment",IF(H178="Asia Pacific",VLOOKUP(L178,'Status Report'!B:AO,40,0),VLOOKUP(L178,'Status Report'!B:AO,39,0)))</f>
        <v>0</v>
      </c>
      <c r="Z178" s="20">
        <f t="shared" si="34"/>
        <v>0</v>
      </c>
      <c r="AA178" s="20">
        <f t="shared" si="35"/>
        <v>136.79999999999998</v>
      </c>
      <c r="AB178" s="21">
        <f>_xlfn.IFS(AI178="Den Bosch",VLOOKUP(L178,'Status Report'!B:AM,33,0),AI178="Yantian",VLOOKUP(L178,'Status Report'!B:AM,34,0),AI178="",IF(H178="Asia Pacific",VLOOKUP(L178,'Status Report'!B:AM,34,0),VLOOKUP(L178,'Status Report'!B:AM,33,0)),AI178="Direct shipment",IF(H178="Asia Pacific",VLOOKUP(L178,'Status Report'!B:AM,34,0),VLOOKUP(L178,'Status Report'!B:AM,33,0)))</f>
        <v>20.16</v>
      </c>
      <c r="AC178" s="21">
        <f>VLOOKUP(L178,'Status Report'!B:CE,82,0)</f>
        <v>0</v>
      </c>
      <c r="AD178" s="21">
        <f t="shared" si="36"/>
        <v>20.16</v>
      </c>
      <c r="AE178" s="63">
        <f>VLOOKUP(L178,'Status Report'!B:W,20,0)</f>
        <v>55.9</v>
      </c>
      <c r="AF178" s="63">
        <f>VLOOKUP(L178,'Status Report'!B:W,21,0)</f>
        <v>21.9</v>
      </c>
      <c r="AG178" s="63">
        <f>VLOOKUP(L178,'Status Report'!B:W,22,0)</f>
        <v>21.2</v>
      </c>
      <c r="AH178" s="22">
        <f t="shared" si="37"/>
        <v>0.15571951199999998</v>
      </c>
      <c r="AI178" t="s">
        <v>990</v>
      </c>
      <c r="AK178" s="63">
        <f>IFERROR(VLOOKUP(G178,ASEAN!A:A,1,0),0)</f>
        <v>0</v>
      </c>
      <c r="AL178" s="63">
        <f>IFERROR(VLOOKUP(D178,'[3]customer specs'!$B$1:$D$65536,3,0),0)</f>
        <v>0</v>
      </c>
      <c r="AM178" s="64">
        <f t="shared" si="38"/>
        <v>0</v>
      </c>
      <c r="AN178" s="64">
        <f t="shared" si="39"/>
        <v>0</v>
      </c>
      <c r="AO178" s="63"/>
      <c r="AP178" s="63"/>
      <c r="AQ178" s="63" t="str">
        <f t="shared" si="40"/>
        <v>no</v>
      </c>
      <c r="AR178" s="20">
        <f t="shared" si="41"/>
        <v>120.96000000000001</v>
      </c>
      <c r="AS178" s="63"/>
      <c r="AT178" s="23">
        <f t="shared" si="47"/>
        <v>0.12</v>
      </c>
      <c r="AU178" s="65">
        <f t="shared" si="43"/>
        <v>22.90909090909091</v>
      </c>
      <c r="AV178" s="65"/>
      <c r="AW178" s="65">
        <f t="shared" si="44"/>
        <v>137.45454545454547</v>
      </c>
      <c r="AX178" s="65"/>
      <c r="AY178" s="63">
        <f>VLOOKUP(L178,'Status Report'!B:CF,81,0)</f>
        <v>0</v>
      </c>
      <c r="AZ178" s="63" t="str">
        <f>VLOOKUP(L178,'Status Report'!B:S,18,0)</f>
        <v>Ludmilla Zarybnicka</v>
      </c>
      <c r="BB178" s="63">
        <f>VLOOKUP(L178,'Status Report'!B:Z,25,0)</f>
        <v>24</v>
      </c>
      <c r="BC178" s="63">
        <f t="shared" si="45"/>
        <v>144</v>
      </c>
      <c r="BF178">
        <f>VLOOKUP(L178,'Status Report'!B:CE,82,0)</f>
        <v>0</v>
      </c>
      <c r="BG178">
        <f>VLOOKUP(L178,'Status Report'!B:CF,83,0)</f>
        <v>0</v>
      </c>
      <c r="BH178">
        <f>VLOOKUP(L178,'Status Report'!B:CG,84,0)</f>
        <v>0</v>
      </c>
      <c r="BI178" t="s">
        <v>814</v>
      </c>
      <c r="BJ178" t="s">
        <v>795</v>
      </c>
      <c r="BM178" s="67">
        <f t="shared" si="46"/>
        <v>3007</v>
      </c>
    </row>
    <row r="179" spans="1:65" x14ac:dyDescent="0.25">
      <c r="A179" s="68" t="str">
        <f>VLOOKUP(L179,'Status Report'!B:CB,79,0)</f>
        <v>Heineken</v>
      </c>
      <c r="C179">
        <v>20006080</v>
      </c>
      <c r="D179">
        <v>3090157</v>
      </c>
      <c r="E179" t="s">
        <v>833</v>
      </c>
      <c r="F179" t="s">
        <v>834</v>
      </c>
      <c r="G179" t="str">
        <f>VLOOKUP(D179,'[2]sold to'!$A:$H,8,0)</f>
        <v>New Caledonia</v>
      </c>
      <c r="H179" t="str">
        <f>VLOOKUP(D179,'[2]sold to'!$A:$I,9,0)</f>
        <v>ASIA Pacific</v>
      </c>
      <c r="K179">
        <v>10</v>
      </c>
      <c r="L179">
        <v>88026851</v>
      </c>
      <c r="M179" t="s">
        <v>463</v>
      </c>
      <c r="N179">
        <v>4</v>
      </c>
      <c r="P179" t="str">
        <f>VLOOKUP(L179,'Status Report'!B:AA,26,0)</f>
        <v>China</v>
      </c>
      <c r="Q179" t="str">
        <f>VLOOKUP(L179,'Status Report'!B:AB,27,0)</f>
        <v>Bar support</v>
      </c>
      <c r="R179">
        <f>VLOOKUP(L179,'Status Report'!B:X,23,0)</f>
        <v>167</v>
      </c>
      <c r="S179" t="str">
        <f>VLOOKUP(L179,'Status Report'!B:T,19,0)</f>
        <v>Promocean The Netherlands BV</v>
      </c>
      <c r="T179" s="62">
        <f>VLOOKUP(L179,'Status Report'!B:E,4,0)</f>
        <v>3</v>
      </c>
      <c r="U179" s="19">
        <f>_xlfn.IFS(AI179="Den Bosch",VLOOKUP(L179,'Status Report'!B:AM,35,0),AI179="Yantian",VLOOKUP(L179,'Status Report'!B:AM,36,0),AI179="",IF(H179="Asia Pacific",VLOOKUP(L179,'Status Report'!B:AM,36,0),VLOOKUP(L179,'Status Report'!B:AM,35,0)),AI179="Direct shipment",IF(H179="Asia Pacific",VLOOKUP(L179,'Status Report'!B:AM,36,0),VLOOKUP(L179,'Status Report'!B:AM,35,0)))</f>
        <v>87</v>
      </c>
      <c r="V179" s="20">
        <f t="shared" si="32"/>
        <v>348</v>
      </c>
      <c r="W179" s="19">
        <f>_xlfn.IFS(AI179="Den Bosch",VLOOKUP(L179,'Status Report'!B:AM,37,0),AI179="Yantian",VLOOKUP(L179,'Status Report'!B:AM,38,0),AI179="",IF(H179="Asia Pacific",VLOOKUP(L179,'Status Report'!B:AM,38,0),VLOOKUP(L179,'Status Report'!B:AM,37,0)),AI179="Direct shipment",IF(H179="Asia Pacific",VLOOKUP(L179,'Status Report'!B:AM,38,0),VLOOKUP(L179,'Status Report'!B:AM,37,0)))</f>
        <v>76.679999999999993</v>
      </c>
      <c r="X179" s="20">
        <f t="shared" si="33"/>
        <v>306.71999999999997</v>
      </c>
      <c r="Y179" s="20">
        <f>_xlfn.IFS(AI179="Den Bosch",VLOOKUP(L179,'Status Report'!B:AO,39,0),AI179="Yantian",VLOOKUP(L179,'Status Report'!B:AO,40,0),AI179="",IF(H179="Asia Pacific",VLOOKUP(L179,'Status Report'!B:AO,40,0),VLOOKUP(L179,'Status Report'!B:AO,39,0)),AI179="Direct shipment",IF(H179="Asia Pacific",VLOOKUP(L179,'Status Report'!B:AO,40,0),VLOOKUP(L179,'Status Report'!B:AO,39,0)))</f>
        <v>0</v>
      </c>
      <c r="Z179" s="20">
        <f t="shared" si="34"/>
        <v>0</v>
      </c>
      <c r="AA179" s="20">
        <f t="shared" si="35"/>
        <v>306.71999999999997</v>
      </c>
      <c r="AB179" s="21">
        <f>_xlfn.IFS(AI179="Den Bosch",VLOOKUP(L179,'Status Report'!B:AM,33,0),AI179="Yantian",VLOOKUP(L179,'Status Report'!B:AM,34,0),AI179="",IF(H179="Asia Pacific",VLOOKUP(L179,'Status Report'!B:AM,34,0),VLOOKUP(L179,'Status Report'!B:AM,33,0)),AI179="Direct shipment",IF(H179="Asia Pacific",VLOOKUP(L179,'Status Report'!B:AM,34,0),VLOOKUP(L179,'Status Report'!B:AM,33,0)))</f>
        <v>65.527200000000008</v>
      </c>
      <c r="AC179" s="21">
        <f>VLOOKUP(L179,'Status Report'!B:CE,82,0)</f>
        <v>0</v>
      </c>
      <c r="AD179" s="21">
        <f t="shared" si="36"/>
        <v>65.527200000000008</v>
      </c>
      <c r="AE179" s="63">
        <f>VLOOKUP(L179,'Status Report'!B:W,20,0)</f>
        <v>49</v>
      </c>
      <c r="AF179" s="63">
        <f>VLOOKUP(L179,'Status Report'!B:W,21,0)</f>
        <v>26</v>
      </c>
      <c r="AG179" s="63">
        <f>VLOOKUP(L179,'Status Report'!B:W,22,0)</f>
        <v>50</v>
      </c>
      <c r="AH179" s="22">
        <f t="shared" si="37"/>
        <v>0.25480000000000003</v>
      </c>
      <c r="AI179" t="s">
        <v>990</v>
      </c>
      <c r="AK179" s="63">
        <f>IFERROR(VLOOKUP(G179,ASEAN!A:A,1,0),0)</f>
        <v>0</v>
      </c>
      <c r="AL179" s="63" t="str">
        <f>IFERROR(VLOOKUP(D179,'[3]customer specs'!$B$1:$D$65536,3,0),0)</f>
        <v>pallet</v>
      </c>
      <c r="AM179" s="64">
        <f t="shared" si="38"/>
        <v>41.28000000000003</v>
      </c>
      <c r="AN179" s="64">
        <f t="shared" si="39"/>
        <v>0</v>
      </c>
      <c r="AO179" s="63"/>
      <c r="AP179" s="63"/>
      <c r="AQ179" s="63" t="str">
        <f t="shared" si="40"/>
        <v>no</v>
      </c>
      <c r="AR179" s="20">
        <f t="shared" si="41"/>
        <v>262.10880000000003</v>
      </c>
      <c r="AS179" s="63"/>
      <c r="AT179" s="23">
        <f t="shared" si="47"/>
        <v>0.12</v>
      </c>
      <c r="AU179" s="65">
        <f t="shared" si="43"/>
        <v>74.462727272727278</v>
      </c>
      <c r="AV179" s="65"/>
      <c r="AW179" s="65">
        <f t="shared" si="44"/>
        <v>297.85090909090911</v>
      </c>
      <c r="AX179" s="65"/>
      <c r="AY179" s="63">
        <f>VLOOKUP(L179,'Status Report'!B:CF,81,0)</f>
        <v>0</v>
      </c>
      <c r="AZ179" s="63" t="str">
        <f>VLOOKUP(L179,'Status Report'!B:S,18,0)</f>
        <v>Ellina Smirnova</v>
      </c>
      <c r="BB179" s="63">
        <f>VLOOKUP(L179,'Status Report'!B:Z,25,0)</f>
        <v>12</v>
      </c>
      <c r="BC179" s="63">
        <f t="shared" si="45"/>
        <v>48</v>
      </c>
      <c r="BF179">
        <f>VLOOKUP(L179,'Status Report'!B:CE,82,0)</f>
        <v>0</v>
      </c>
      <c r="BG179">
        <f>VLOOKUP(L179,'Status Report'!B:CF,83,0)</f>
        <v>0</v>
      </c>
      <c r="BH179">
        <f>VLOOKUP(L179,'Status Report'!B:CG,84,0)</f>
        <v>0</v>
      </c>
      <c r="BI179" t="s">
        <v>814</v>
      </c>
      <c r="BJ179" t="s">
        <v>795</v>
      </c>
      <c r="BM179" s="67">
        <f t="shared" si="46"/>
        <v>273</v>
      </c>
    </row>
    <row r="180" spans="1:65" x14ac:dyDescent="0.25">
      <c r="A180" s="68" t="str">
        <f>VLOOKUP(L180,'Status Report'!B:CB,79,0)</f>
        <v>Heineken</v>
      </c>
      <c r="C180">
        <v>20006081</v>
      </c>
      <c r="D180">
        <v>3090233</v>
      </c>
      <c r="E180" t="s">
        <v>835</v>
      </c>
      <c r="F180" t="s">
        <v>836</v>
      </c>
      <c r="G180" t="str">
        <f>VLOOKUP(D180,'[2]sold to'!$A:$H,8,0)</f>
        <v>Hungary</v>
      </c>
      <c r="H180" t="str">
        <f>VLOOKUP(D180,'[2]sold to'!$A:$I,9,0)</f>
        <v>Europe</v>
      </c>
      <c r="K180">
        <v>10</v>
      </c>
      <c r="L180">
        <v>88027067</v>
      </c>
      <c r="M180" t="s">
        <v>504</v>
      </c>
      <c r="N180">
        <v>50</v>
      </c>
      <c r="P180" t="str">
        <f>VLOOKUP(L180,'Status Report'!B:AA,26,0)</f>
        <v>China</v>
      </c>
      <c r="Q180" t="str">
        <f>VLOOKUP(L180,'Status Report'!B:AB,27,0)</f>
        <v>Bar support</v>
      </c>
      <c r="R180">
        <f>VLOOKUP(L180,'Status Report'!B:X,23,0)</f>
        <v>50</v>
      </c>
      <c r="S180" t="str">
        <f>VLOOKUP(L180,'Status Report'!B:T,19,0)</f>
        <v>Asian Sourcing Link</v>
      </c>
      <c r="T180" s="62">
        <f>VLOOKUP(L180,'Status Report'!B:E,4,0)</f>
        <v>3</v>
      </c>
      <c r="U180" s="19">
        <f>_xlfn.IFS(AI180="Den Bosch",VLOOKUP(L180,'Status Report'!B:AM,35,0),AI180="Yantian",VLOOKUP(L180,'Status Report'!B:AM,36,0),AI180="",IF(H180="Asia Pacific",VLOOKUP(L180,'Status Report'!B:AM,36,0),VLOOKUP(L180,'Status Report'!B:AM,35,0)),AI180="Direct shipment",IF(H180="Asia Pacific",VLOOKUP(L180,'Status Report'!B:AM,36,0),VLOOKUP(L180,'Status Report'!B:AM,35,0)))</f>
        <v>54.699999999999996</v>
      </c>
      <c r="V180" s="20">
        <f t="shared" si="32"/>
        <v>2735</v>
      </c>
      <c r="W180" s="19">
        <f>_xlfn.IFS(AI180="Den Bosch",VLOOKUP(L180,'Status Report'!B:AM,37,0),AI180="Yantian",VLOOKUP(L180,'Status Report'!B:AM,38,0),AI180="",IF(H180="Asia Pacific",VLOOKUP(L180,'Status Report'!B:AM,38,0),VLOOKUP(L180,'Status Report'!B:AM,37,0)),AI180="Direct shipment",IF(H180="Asia Pacific",VLOOKUP(L180,'Status Report'!B:AM,38,0),VLOOKUP(L180,'Status Report'!B:AM,37,0)))</f>
        <v>54.699999999999996</v>
      </c>
      <c r="X180" s="20">
        <f t="shared" si="33"/>
        <v>2735</v>
      </c>
      <c r="Y180" s="20">
        <f>_xlfn.IFS(AI180="Den Bosch",VLOOKUP(L180,'Status Report'!B:AO,39,0),AI180="Yantian",VLOOKUP(L180,'Status Report'!B:AO,40,0),AI180="",IF(H180="Asia Pacific",VLOOKUP(L180,'Status Report'!B:AO,40,0),VLOOKUP(L180,'Status Report'!B:AO,39,0)),AI180="Direct shipment",IF(H180="Asia Pacific",VLOOKUP(L180,'Status Report'!B:AO,40,0),VLOOKUP(L180,'Status Report'!B:AO,39,0)))</f>
        <v>0</v>
      </c>
      <c r="Z180" s="20">
        <f t="shared" si="34"/>
        <v>0</v>
      </c>
      <c r="AA180" s="20">
        <f t="shared" si="35"/>
        <v>2735</v>
      </c>
      <c r="AB180" s="21">
        <f>_xlfn.IFS(AI180="Den Bosch",VLOOKUP(L180,'Status Report'!B:AM,33,0),AI180="Yantian",VLOOKUP(L180,'Status Report'!B:AM,34,0),AI180="",IF(H180="Asia Pacific",VLOOKUP(L180,'Status Report'!B:AM,34,0),VLOOKUP(L180,'Status Report'!B:AM,33,0)),AI180="Direct shipment",IF(H180="Asia Pacific",VLOOKUP(L180,'Status Report'!B:AM,34,0),VLOOKUP(L180,'Status Report'!B:AM,33,0)))</f>
        <v>54.150000000000006</v>
      </c>
      <c r="AC180" s="21">
        <f>VLOOKUP(L180,'Status Report'!B:CE,82,0)</f>
        <v>0</v>
      </c>
      <c r="AD180" s="21">
        <f t="shared" si="36"/>
        <v>54.150000000000006</v>
      </c>
      <c r="AE180" s="63">
        <f>VLOOKUP(L180,'Status Report'!B:W,20,0)</f>
        <v>60</v>
      </c>
      <c r="AF180" s="63">
        <f>VLOOKUP(L180,'Status Report'!B:W,21,0)</f>
        <v>8.5</v>
      </c>
      <c r="AG180" s="63">
        <f>VLOOKUP(L180,'Status Report'!B:W,22,0)</f>
        <v>10</v>
      </c>
      <c r="AH180" s="22">
        <f t="shared" si="37"/>
        <v>0.255</v>
      </c>
      <c r="AI180" t="s">
        <v>990</v>
      </c>
      <c r="AK180" s="63">
        <f>IFERROR(VLOOKUP(G180,ASEAN!A:A,1,0),0)</f>
        <v>0</v>
      </c>
      <c r="AL180" s="63">
        <f>IFERROR(VLOOKUP(D180,'[3]customer specs'!$B$1:$D$65536,3,0),0)</f>
        <v>0</v>
      </c>
      <c r="AM180" s="64">
        <f t="shared" si="38"/>
        <v>0</v>
      </c>
      <c r="AN180" s="64">
        <f t="shared" si="39"/>
        <v>0</v>
      </c>
      <c r="AO180" s="63"/>
      <c r="AP180" s="63"/>
      <c r="AQ180" s="63" t="str">
        <f t="shared" si="40"/>
        <v>yes</v>
      </c>
      <c r="AR180" s="20">
        <f t="shared" si="41"/>
        <v>2707.5000000000005</v>
      </c>
      <c r="AS180" s="63"/>
      <c r="AT180" s="23">
        <f t="shared" si="47"/>
        <v>0.12</v>
      </c>
      <c r="AU180" s="65">
        <f t="shared" si="43"/>
        <v>61.534090909090914</v>
      </c>
      <c r="AV180" s="65"/>
      <c r="AW180" s="65">
        <f t="shared" si="44"/>
        <v>3076.7045454545455</v>
      </c>
      <c r="AX180" s="65"/>
      <c r="AY180" s="63">
        <f>VLOOKUP(L180,'Status Report'!B:CF,81,0)</f>
        <v>0</v>
      </c>
      <c r="AZ180" s="63" t="str">
        <f>VLOOKUP(L180,'Status Report'!B:S,18,0)</f>
        <v>Ellina Smirnova</v>
      </c>
      <c r="BB180" s="63">
        <f>VLOOKUP(L180,'Status Report'!B:Z,25,0)</f>
        <v>10</v>
      </c>
      <c r="BC180" s="63">
        <f t="shared" si="45"/>
        <v>500</v>
      </c>
      <c r="BF180">
        <f>VLOOKUP(L180,'Status Report'!B:CE,82,0)</f>
        <v>0</v>
      </c>
      <c r="BG180">
        <f>VLOOKUP(L180,'Status Report'!B:CF,83,0)</f>
        <v>0</v>
      </c>
      <c r="BH180">
        <f>VLOOKUP(L180,'Status Report'!B:CG,84,0)</f>
        <v>0</v>
      </c>
      <c r="BI180" t="s">
        <v>814</v>
      </c>
      <c r="BJ180" t="s">
        <v>795</v>
      </c>
      <c r="BM180" s="67">
        <f t="shared" si="46"/>
        <v>66</v>
      </c>
    </row>
    <row r="181" spans="1:65" x14ac:dyDescent="0.25">
      <c r="A181" s="68" t="str">
        <f>VLOOKUP(L181,'Status Report'!B:CB,79,0)</f>
        <v>Heineken</v>
      </c>
      <c r="C181">
        <v>20006082</v>
      </c>
      <c r="D181">
        <v>3090123</v>
      </c>
      <c r="E181" t="s">
        <v>837</v>
      </c>
      <c r="F181" t="s">
        <v>838</v>
      </c>
      <c r="G181" t="str">
        <f>VLOOKUP(D181,'[2]sold to'!$A:$H,8,0)</f>
        <v>Greece</v>
      </c>
      <c r="H181" t="str">
        <f>VLOOKUP(D181,'[2]sold to'!$A:$I,9,0)</f>
        <v>Europe</v>
      </c>
      <c r="K181">
        <v>10</v>
      </c>
      <c r="L181">
        <v>88026690</v>
      </c>
      <c r="M181" t="s">
        <v>111</v>
      </c>
      <c r="N181" s="86">
        <v>13000</v>
      </c>
      <c r="P181" t="str">
        <f>VLOOKUP(L181,'Status Report'!B:AA,26,0)</f>
        <v>France</v>
      </c>
      <c r="Q181" t="str">
        <f>VLOOKUP(L181,'Status Report'!B:AB,27,0)</f>
        <v>Glassware</v>
      </c>
      <c r="R181">
        <f>VLOOKUP(L181,'Status Report'!B:X,23,0)</f>
        <v>3334</v>
      </c>
      <c r="S181" t="str">
        <f>VLOOKUP(L181,'Status Report'!B:T,19,0)</f>
        <v>Arc International France SAS</v>
      </c>
      <c r="T181" s="62">
        <f>VLOOKUP(L181,'Status Report'!B:E,4,0)</f>
        <v>3</v>
      </c>
      <c r="U181" s="19">
        <f>_xlfn.IFS(AI181="Den Bosch",VLOOKUP(L181,'Status Report'!B:AM,35,0),AI181="Yantian",VLOOKUP(L181,'Status Report'!B:AM,36,0),AI181="",IF(H181="Asia Pacific",VLOOKUP(L181,'Status Report'!B:AM,36,0),VLOOKUP(L181,'Status Report'!B:AM,35,0)),AI181="Direct shipment",IF(H181="Asia Pacific",VLOOKUP(L181,'Status Report'!B:AM,36,0),VLOOKUP(L181,'Status Report'!B:AM,35,0)))</f>
        <v>5.22</v>
      </c>
      <c r="V181" s="20">
        <f t="shared" si="32"/>
        <v>67860</v>
      </c>
      <c r="W181" s="19">
        <f>_xlfn.IFS(AI181="Den Bosch",VLOOKUP(L181,'Status Report'!B:AM,37,0),AI181="Yantian",VLOOKUP(L181,'Status Report'!B:AM,38,0),AI181="",IF(H181="Asia Pacific",VLOOKUP(L181,'Status Report'!B:AM,38,0),VLOOKUP(L181,'Status Report'!B:AM,37,0)),AI181="Direct shipment",IF(H181="Asia Pacific",VLOOKUP(L181,'Status Report'!B:AM,38,0),VLOOKUP(L181,'Status Report'!B:AM,37,0)))</f>
        <v>5.22</v>
      </c>
      <c r="X181" s="20">
        <f t="shared" si="33"/>
        <v>67860</v>
      </c>
      <c r="Y181" s="20">
        <f>_xlfn.IFS(AI181="Den Bosch",VLOOKUP(L181,'Status Report'!B:AO,39,0),AI181="Yantian",VLOOKUP(L181,'Status Report'!B:AO,40,0),AI181="",IF(H181="Asia Pacific",VLOOKUP(L181,'Status Report'!B:AO,40,0),VLOOKUP(L181,'Status Report'!B:AO,39,0)),AI181="Direct shipment",IF(H181="Asia Pacific",VLOOKUP(L181,'Status Report'!B:AO,40,0),VLOOKUP(L181,'Status Report'!B:AO,39,0)))</f>
        <v>0</v>
      </c>
      <c r="Z181" s="20">
        <f t="shared" si="34"/>
        <v>0</v>
      </c>
      <c r="AA181" s="20">
        <f t="shared" si="35"/>
        <v>67860</v>
      </c>
      <c r="AB181" s="21">
        <f>_xlfn.IFS(AI181="Den Bosch",VLOOKUP(L181,'Status Report'!B:AM,33,0),AI181="Yantian",VLOOKUP(L181,'Status Report'!B:AM,34,0),AI181="",IF(H181="Asia Pacific",VLOOKUP(L181,'Status Report'!B:AM,34,0),VLOOKUP(L181,'Status Report'!B:AM,33,0)),AI181="Direct shipment",IF(H181="Asia Pacific",VLOOKUP(L181,'Status Report'!B:AM,34,0),VLOOKUP(L181,'Status Report'!B:AM,33,0)))</f>
        <v>4.58</v>
      </c>
      <c r="AC181" s="21">
        <f>VLOOKUP(L181,'Status Report'!B:CE,82,0)</f>
        <v>0</v>
      </c>
      <c r="AD181" s="21">
        <f t="shared" si="36"/>
        <v>4.58</v>
      </c>
      <c r="AE181" s="63">
        <f>VLOOKUP(L181,'Status Report'!B:W,20,0)</f>
        <v>22.3</v>
      </c>
      <c r="AF181" s="63">
        <f>VLOOKUP(L181,'Status Report'!B:W,21,0)</f>
        <v>15.1</v>
      </c>
      <c r="AG181" s="63">
        <f>VLOOKUP(L181,'Status Report'!B:W,22,0)</f>
        <v>22.4</v>
      </c>
      <c r="AH181" s="22">
        <f t="shared" si="37"/>
        <v>98.055775999999994</v>
      </c>
      <c r="AI181" t="s">
        <v>1049</v>
      </c>
      <c r="AJ181" s="122" t="s">
        <v>1068</v>
      </c>
      <c r="AK181" s="63">
        <f>IFERROR(VLOOKUP(G181,ASEAN!A:A,1,0),0)</f>
        <v>0</v>
      </c>
      <c r="AL181" s="63" t="str">
        <f>IFERROR(VLOOKUP(D181,'[3]customer specs'!$B$1:$D$65536,3,0),0)</f>
        <v>label</v>
      </c>
      <c r="AM181" s="64">
        <f t="shared" si="38"/>
        <v>0</v>
      </c>
      <c r="AN181" s="64">
        <f t="shared" si="39"/>
        <v>0</v>
      </c>
      <c r="AO181" s="63"/>
      <c r="AP181" s="63"/>
      <c r="AQ181" s="63" t="str">
        <f t="shared" si="40"/>
        <v>yes</v>
      </c>
      <c r="AR181" s="20">
        <f t="shared" si="41"/>
        <v>59540</v>
      </c>
      <c r="AS181" s="63" t="s">
        <v>1050</v>
      </c>
      <c r="AT181" s="23">
        <v>0.05</v>
      </c>
      <c r="AU181" s="65">
        <f t="shared" si="43"/>
        <v>4.8210526315789473</v>
      </c>
      <c r="AV181" s="65"/>
      <c r="AW181" s="65">
        <f t="shared" si="44"/>
        <v>62673.684210526313</v>
      </c>
      <c r="AX181" s="65"/>
      <c r="AY181" s="63">
        <f>VLOOKUP(L181,'Status Report'!B:CF,81,0)</f>
        <v>0</v>
      </c>
      <c r="AZ181" s="63" t="str">
        <f>VLOOKUP(L181,'Status Report'!B:S,18,0)</f>
        <v>Ludmilla Zarybnicka</v>
      </c>
      <c r="BB181" s="63">
        <f>VLOOKUP(L181,'Status Report'!B:Z,25,0)</f>
        <v>6</v>
      </c>
      <c r="BC181" s="63">
        <f t="shared" si="45"/>
        <v>78000</v>
      </c>
      <c r="BF181">
        <f>VLOOKUP(L181,'Status Report'!B:CE,82,0)</f>
        <v>0</v>
      </c>
      <c r="BG181">
        <f>VLOOKUP(L181,'Status Report'!B:CF,83,0)</f>
        <v>0</v>
      </c>
      <c r="BH181">
        <f>VLOOKUP(L181,'Status Report'!B:CG,84,0)</f>
        <v>0</v>
      </c>
      <c r="BI181" t="s">
        <v>814</v>
      </c>
      <c r="BJ181" t="s">
        <v>795</v>
      </c>
      <c r="BM181" s="67">
        <f t="shared" si="46"/>
        <v>18162</v>
      </c>
    </row>
    <row r="182" spans="1:65" x14ac:dyDescent="0.25">
      <c r="A182" s="68" t="str">
        <f>VLOOKUP(L182,'Status Report'!B:CB,79,0)</f>
        <v>Heineken</v>
      </c>
      <c r="C182">
        <v>20006082</v>
      </c>
      <c r="D182">
        <v>3090123</v>
      </c>
      <c r="E182" t="s">
        <v>837</v>
      </c>
      <c r="F182" t="s">
        <v>838</v>
      </c>
      <c r="G182" t="str">
        <f>VLOOKUP(D182,'[2]sold to'!$A:$H,8,0)</f>
        <v>Greece</v>
      </c>
      <c r="H182" t="str">
        <f>VLOOKUP(D182,'[2]sold to'!$A:$I,9,0)</f>
        <v>Europe</v>
      </c>
      <c r="K182">
        <v>20</v>
      </c>
      <c r="L182">
        <v>88021618</v>
      </c>
      <c r="M182" t="s">
        <v>101</v>
      </c>
      <c r="N182">
        <v>50</v>
      </c>
      <c r="P182" t="str">
        <f>VLOOKUP(L182,'Status Report'!B:AA,26,0)</f>
        <v>China</v>
      </c>
      <c r="Q182" t="str">
        <f>VLOOKUP(L182,'Status Report'!B:AB,27,0)</f>
        <v>Outdoor signs</v>
      </c>
      <c r="R182">
        <f>VLOOKUP(L182,'Status Report'!B:X,23,0)</f>
        <v>100</v>
      </c>
      <c r="S182" t="str">
        <f>VLOOKUP(L182,'Status Report'!B:T,19,0)</f>
        <v>Van Beem &amp; Van Haagen bv</v>
      </c>
      <c r="T182" s="62">
        <f>VLOOKUP(L182,'Status Report'!B:E,4,0)</f>
        <v>3</v>
      </c>
      <c r="U182" s="19">
        <f>_xlfn.IFS(AI182="Den Bosch",VLOOKUP(L182,'Status Report'!B:AM,35,0),AI182="Yantian",VLOOKUP(L182,'Status Report'!B:AM,36,0),AI182="",IF(H182="Asia Pacific",VLOOKUP(L182,'Status Report'!B:AM,36,0),VLOOKUP(L182,'Status Report'!B:AM,35,0)),AI182="Direct shipment",IF(H182="Asia Pacific",VLOOKUP(L182,'Status Report'!B:AM,36,0),VLOOKUP(L182,'Status Report'!B:AM,35,0)))</f>
        <v>218.82</v>
      </c>
      <c r="V182" s="20">
        <f t="shared" si="32"/>
        <v>10941</v>
      </c>
      <c r="W182" s="19">
        <f>_xlfn.IFS(AI182="Den Bosch",VLOOKUP(L182,'Status Report'!B:AM,37,0),AI182="Yantian",VLOOKUP(L182,'Status Report'!B:AM,38,0),AI182="",IF(H182="Asia Pacific",VLOOKUP(L182,'Status Report'!B:AM,38,0),VLOOKUP(L182,'Status Report'!B:AM,37,0)),AI182="Direct shipment",IF(H182="Asia Pacific",VLOOKUP(L182,'Status Report'!B:AM,38,0),VLOOKUP(L182,'Status Report'!B:AM,37,0)))</f>
        <v>212.23</v>
      </c>
      <c r="X182" s="20">
        <f t="shared" si="33"/>
        <v>10611.5</v>
      </c>
      <c r="Y182" s="20">
        <f>_xlfn.IFS(AI182="Den Bosch",VLOOKUP(L182,'Status Report'!B:AO,39,0),AI182="Yantian",VLOOKUP(L182,'Status Report'!B:AO,40,0),AI182="",IF(H182="Asia Pacific",VLOOKUP(L182,'Status Report'!B:AO,40,0),VLOOKUP(L182,'Status Report'!B:AO,39,0)),AI182="Direct shipment",IF(H182="Asia Pacific",VLOOKUP(L182,'Status Report'!B:AO,40,0),VLOOKUP(L182,'Status Report'!B:AO,39,0)))</f>
        <v>0</v>
      </c>
      <c r="Z182" s="20">
        <f t="shared" si="34"/>
        <v>0</v>
      </c>
      <c r="AA182" s="20">
        <f t="shared" si="35"/>
        <v>10611.5</v>
      </c>
      <c r="AB182" s="21">
        <f>_xlfn.IFS(AI182="Den Bosch",VLOOKUP(L182,'Status Report'!B:AM,33,0),AI182="Yantian",VLOOKUP(L182,'Status Report'!B:AM,34,0),AI182="",IF(H182="Asia Pacific",VLOOKUP(L182,'Status Report'!B:AM,34,0),VLOOKUP(L182,'Status Report'!B:AM,33,0)),AI182="Direct shipment",IF(H182="Asia Pacific",VLOOKUP(L182,'Status Report'!B:AM,34,0),VLOOKUP(L182,'Status Report'!B:AM,33,0)))</f>
        <v>176.70000000000002</v>
      </c>
      <c r="AC182" s="21">
        <f>VLOOKUP(L182,'Status Report'!B:CE,82,0)</f>
        <v>0</v>
      </c>
      <c r="AD182" s="21">
        <f t="shared" si="36"/>
        <v>176.70000000000002</v>
      </c>
      <c r="AE182" s="63">
        <f>VLOOKUP(L182,'Status Report'!B:W,20,0)</f>
        <v>57</v>
      </c>
      <c r="AF182" s="63">
        <f>VLOOKUP(L182,'Status Report'!B:W,21,0)</f>
        <v>57</v>
      </c>
      <c r="AG182" s="63">
        <f>VLOOKUP(L182,'Status Report'!B:W,22,0)</f>
        <v>23</v>
      </c>
      <c r="AH182" s="22">
        <f t="shared" si="37"/>
        <v>3.7363499999999998</v>
      </c>
      <c r="AI182" t="s">
        <v>990</v>
      </c>
      <c r="AK182" s="63">
        <f>IFERROR(VLOOKUP(G182,ASEAN!A:A,1,0),0)</f>
        <v>0</v>
      </c>
      <c r="AL182" s="63" t="str">
        <f>IFERROR(VLOOKUP(D182,'[3]customer specs'!$B$1:$D$65536,3,0),0)</f>
        <v>label</v>
      </c>
      <c r="AM182" s="64">
        <f t="shared" si="38"/>
        <v>329.5</v>
      </c>
      <c r="AN182" s="64">
        <f t="shared" si="39"/>
        <v>0</v>
      </c>
      <c r="AO182" s="63"/>
      <c r="AP182" s="63"/>
      <c r="AQ182" s="63" t="str">
        <f t="shared" si="40"/>
        <v>no</v>
      </c>
      <c r="AR182" s="20">
        <f t="shared" si="41"/>
        <v>8835</v>
      </c>
      <c r="AS182" s="63"/>
      <c r="AT182" s="23">
        <f t="shared" ref="AT182:AT245" si="48">IF(AS182=0.045,0.045,IF(AS182=0.035,0.035,0.12))</f>
        <v>0.12</v>
      </c>
      <c r="AU182" s="65">
        <f t="shared" si="43"/>
        <v>200.79545454545456</v>
      </c>
      <c r="AV182" s="65"/>
      <c r="AW182" s="65">
        <f t="shared" si="44"/>
        <v>10039.772727272728</v>
      </c>
      <c r="AX182" s="65"/>
      <c r="AY182" s="63">
        <f>VLOOKUP(L182,'Status Report'!B:CF,81,0)</f>
        <v>0</v>
      </c>
      <c r="AZ182" s="63" t="str">
        <f>VLOOKUP(L182,'Status Report'!B:S,18,0)</f>
        <v>Ludmilla Zarybnicka</v>
      </c>
      <c r="BB182" s="63">
        <f>VLOOKUP(L182,'Status Report'!B:Z,25,0)</f>
        <v>1</v>
      </c>
      <c r="BC182" s="63">
        <f t="shared" si="45"/>
        <v>50</v>
      </c>
      <c r="BF182">
        <f>VLOOKUP(L182,'Status Report'!B:CE,82,0)</f>
        <v>0</v>
      </c>
      <c r="BG182">
        <f>VLOOKUP(L182,'Status Report'!B:CF,83,0)</f>
        <v>0</v>
      </c>
      <c r="BH182">
        <f>VLOOKUP(L182,'Status Report'!B:CG,84,0)</f>
        <v>0</v>
      </c>
      <c r="BI182" t="s">
        <v>814</v>
      </c>
      <c r="BJ182" t="s">
        <v>795</v>
      </c>
      <c r="BM182" s="67">
        <f t="shared" si="46"/>
        <v>575</v>
      </c>
    </row>
    <row r="183" spans="1:65" x14ac:dyDescent="0.25">
      <c r="A183" s="68" t="str">
        <f>VLOOKUP(L183,'Status Report'!B:CB,79,0)</f>
        <v>Heineken UCL</v>
      </c>
      <c r="C183">
        <v>20006084</v>
      </c>
      <c r="D183">
        <v>3014781</v>
      </c>
      <c r="E183" t="s">
        <v>839</v>
      </c>
      <c r="F183" t="s">
        <v>840</v>
      </c>
      <c r="G183" t="str">
        <f>VLOOKUP(D183,'[2]sold to'!$A:$H,8,0)</f>
        <v>St. Lucia</v>
      </c>
      <c r="H183" t="str">
        <f>VLOOKUP(D183,'[2]sold to'!$A:$I,9,0)</f>
        <v>AMERICAS</v>
      </c>
      <c r="K183">
        <v>10</v>
      </c>
      <c r="L183">
        <v>88026530</v>
      </c>
      <c r="M183" t="s">
        <v>347</v>
      </c>
      <c r="N183">
        <v>42</v>
      </c>
      <c r="P183" t="str">
        <f>VLOOKUP(L183,'Status Report'!B:AA,26,0)</f>
        <v>China</v>
      </c>
      <c r="Q183" t="str">
        <f>VLOOKUP(L183,'Status Report'!B:AB,27,0)</f>
        <v>Textiles-Clothing</v>
      </c>
      <c r="R183">
        <f>VLOOKUP(L183,'Status Report'!B:X,23,0)</f>
        <v>42</v>
      </c>
      <c r="S183" t="str">
        <f>VLOOKUP(L183,'Status Report'!B:T,19,0)</f>
        <v>Promocean The Netherlands BV</v>
      </c>
      <c r="T183" s="62">
        <f>VLOOKUP(L183,'Status Report'!B:E,4,0)</f>
        <v>3</v>
      </c>
      <c r="U183" s="19">
        <f>_xlfn.IFS(AI183="Den Bosch",VLOOKUP(L183,'Status Report'!B:AM,35,0),AI183="Yantian",VLOOKUP(L183,'Status Report'!B:AM,36,0),AI183="",IF(H183="Asia Pacific",VLOOKUP(L183,'Status Report'!B:AM,36,0),VLOOKUP(L183,'Status Report'!B:AM,35,0)),AI183="Direct shipment",IF(H183="Asia Pacific",VLOOKUP(L183,'Status Report'!B:AM,36,0),VLOOKUP(L183,'Status Report'!B:AM,35,0)))</f>
        <v>115.68</v>
      </c>
      <c r="V183" s="20">
        <f t="shared" si="32"/>
        <v>4858.5600000000004</v>
      </c>
      <c r="W183" s="19">
        <f>_xlfn.IFS(AI183="Den Bosch",VLOOKUP(L183,'Status Report'!B:AM,37,0),AI183="Yantian",VLOOKUP(L183,'Status Report'!B:AM,38,0),AI183="",IF(H183="Asia Pacific",VLOOKUP(L183,'Status Report'!B:AM,38,0),VLOOKUP(L183,'Status Report'!B:AM,37,0)),AI183="Direct shipment",IF(H183="Asia Pacific",VLOOKUP(L183,'Status Report'!B:AM,38,0),VLOOKUP(L183,'Status Report'!B:AM,37,0)))</f>
        <v>115.68</v>
      </c>
      <c r="X183" s="20">
        <f t="shared" si="33"/>
        <v>4858.5600000000004</v>
      </c>
      <c r="Y183" s="20">
        <f>_xlfn.IFS(AI183="Den Bosch",VLOOKUP(L183,'Status Report'!B:AO,39,0),AI183="Yantian",VLOOKUP(L183,'Status Report'!B:AO,40,0),AI183="",IF(H183="Asia Pacific",VLOOKUP(L183,'Status Report'!B:AO,40,0),VLOOKUP(L183,'Status Report'!B:AO,39,0)),AI183="Direct shipment",IF(H183="Asia Pacific",VLOOKUP(L183,'Status Report'!B:AO,40,0),VLOOKUP(L183,'Status Report'!B:AO,39,0)))</f>
        <v>0</v>
      </c>
      <c r="Z183" s="20">
        <f t="shared" si="34"/>
        <v>0</v>
      </c>
      <c r="AA183" s="20">
        <f t="shared" si="35"/>
        <v>4858.5600000000004</v>
      </c>
      <c r="AB183" s="21">
        <f>_xlfn.IFS(AI183="Den Bosch",VLOOKUP(L183,'Status Report'!B:AM,33,0),AI183="Yantian",VLOOKUP(L183,'Status Report'!B:AM,34,0),AI183="",IF(H183="Asia Pacific",VLOOKUP(L183,'Status Report'!B:AM,34,0),VLOOKUP(L183,'Status Report'!B:AM,33,0)),AI183="Direct shipment",IF(H183="Asia Pacific",VLOOKUP(L183,'Status Report'!B:AM,34,0),VLOOKUP(L183,'Status Report'!B:AM,33,0)))</f>
        <v>101.00609999999999</v>
      </c>
      <c r="AC183" s="21">
        <f>VLOOKUP(L183,'Status Report'!B:CE,82,0)</f>
        <v>0</v>
      </c>
      <c r="AD183" s="21">
        <f t="shared" si="36"/>
        <v>101.00609999999999</v>
      </c>
      <c r="AE183" s="63">
        <f>VLOOKUP(L183,'Status Report'!B:W,20,0)</f>
        <v>45</v>
      </c>
      <c r="AF183" s="63">
        <f>VLOOKUP(L183,'Status Report'!B:W,21,0)</f>
        <v>23</v>
      </c>
      <c r="AG183" s="63">
        <f>VLOOKUP(L183,'Status Report'!B:W,22,0)</f>
        <v>23</v>
      </c>
      <c r="AH183" s="22">
        <f t="shared" si="37"/>
        <v>0.99980999999999998</v>
      </c>
      <c r="AI183" t="s">
        <v>990</v>
      </c>
      <c r="AK183" s="63">
        <f>IFERROR(VLOOKUP(G183,ASEAN!A:A,1,0),0)</f>
        <v>0</v>
      </c>
      <c r="AL183" s="63">
        <f>IFERROR(VLOOKUP(D183,'[3]customer specs'!$B$1:$D$65536,3,0),0)</f>
        <v>0</v>
      </c>
      <c r="AM183" s="64">
        <f t="shared" si="38"/>
        <v>0</v>
      </c>
      <c r="AN183" s="64">
        <f t="shared" si="39"/>
        <v>0</v>
      </c>
      <c r="AO183" s="63"/>
      <c r="AP183" s="63"/>
      <c r="AQ183" s="63" t="str">
        <f t="shared" si="40"/>
        <v>yes</v>
      </c>
      <c r="AR183" s="20">
        <f t="shared" si="41"/>
        <v>4242.2561999999998</v>
      </c>
      <c r="AS183" s="63"/>
      <c r="AT183" s="23">
        <f t="shared" si="48"/>
        <v>0.12</v>
      </c>
      <c r="AU183" s="65">
        <f t="shared" si="43"/>
        <v>114.77965909090908</v>
      </c>
      <c r="AV183" s="65"/>
      <c r="AW183" s="65">
        <f t="shared" si="44"/>
        <v>4820.7456818181809</v>
      </c>
      <c r="AX183" s="65"/>
      <c r="AY183" s="63">
        <f>VLOOKUP(L183,'Status Report'!B:CF,81,0)</f>
        <v>0</v>
      </c>
      <c r="AZ183" s="63" t="str">
        <f>VLOOKUP(L183,'Status Report'!B:S,18,0)</f>
        <v>Ellina Smirnova</v>
      </c>
      <c r="BB183" s="63">
        <f>VLOOKUP(L183,'Status Report'!B:Z,25,0)</f>
        <v>24</v>
      </c>
      <c r="BC183" s="63">
        <f t="shared" si="45"/>
        <v>1008</v>
      </c>
      <c r="BF183">
        <f>VLOOKUP(L183,'Status Report'!B:CE,82,0)</f>
        <v>0</v>
      </c>
      <c r="BG183">
        <f>VLOOKUP(L183,'Status Report'!B:CF,83,0)</f>
        <v>0</v>
      </c>
      <c r="BH183">
        <f>VLOOKUP(L183,'Status Report'!B:CG,84,0)</f>
        <v>0</v>
      </c>
      <c r="BI183" t="s">
        <v>814</v>
      </c>
      <c r="BJ183" t="s">
        <v>795</v>
      </c>
      <c r="BM183" s="67">
        <f t="shared" si="46"/>
        <v>57</v>
      </c>
    </row>
    <row r="184" spans="1:65" x14ac:dyDescent="0.25">
      <c r="A184" s="68" t="str">
        <f>VLOOKUP(L184,'Status Report'!B:CB,79,0)</f>
        <v>Heineken UCL</v>
      </c>
      <c r="C184">
        <v>20006084</v>
      </c>
      <c r="D184">
        <v>3014781</v>
      </c>
      <c r="E184" t="s">
        <v>839</v>
      </c>
      <c r="F184" t="s">
        <v>840</v>
      </c>
      <c r="G184" t="str">
        <f>VLOOKUP(D184,'[2]sold to'!$A:$H,8,0)</f>
        <v>St. Lucia</v>
      </c>
      <c r="H184" t="str">
        <f>VLOOKUP(D184,'[2]sold to'!$A:$I,9,0)</f>
        <v>AMERICAS</v>
      </c>
      <c r="K184">
        <v>20</v>
      </c>
      <c r="L184">
        <v>88026529</v>
      </c>
      <c r="M184" t="s">
        <v>346</v>
      </c>
      <c r="N184">
        <v>100</v>
      </c>
      <c r="P184" t="str">
        <f>VLOOKUP(L184,'Status Report'!B:AA,26,0)</f>
        <v>China</v>
      </c>
      <c r="Q184" t="str">
        <f>VLOOKUP(L184,'Status Report'!B:AB,27,0)</f>
        <v>Premiums</v>
      </c>
      <c r="R184">
        <f>VLOOKUP(L184,'Status Report'!B:X,23,0)</f>
        <v>100</v>
      </c>
      <c r="S184" t="str">
        <f>VLOOKUP(L184,'Status Report'!B:T,19,0)</f>
        <v>Promocean The Netherlands BV</v>
      </c>
      <c r="T184" s="62">
        <f>VLOOKUP(L184,'Status Report'!B:E,4,0)</f>
        <v>3</v>
      </c>
      <c r="U184" s="19">
        <f>_xlfn.IFS(AI184="Den Bosch",VLOOKUP(L184,'Status Report'!B:AM,35,0),AI184="Yantian",VLOOKUP(L184,'Status Report'!B:AM,36,0),AI184="",IF(H184="Asia Pacific",VLOOKUP(L184,'Status Report'!B:AM,36,0),VLOOKUP(L184,'Status Report'!B:AM,35,0)),AI184="Direct shipment",IF(H184="Asia Pacific",VLOOKUP(L184,'Status Report'!B:AM,36,0),VLOOKUP(L184,'Status Report'!B:AM,35,0)))</f>
        <v>30.6</v>
      </c>
      <c r="V184" s="20">
        <f t="shared" si="32"/>
        <v>3060</v>
      </c>
      <c r="W184" s="19">
        <f>_xlfn.IFS(AI184="Den Bosch",VLOOKUP(L184,'Status Report'!B:AM,37,0),AI184="Yantian",VLOOKUP(L184,'Status Report'!B:AM,38,0),AI184="",IF(H184="Asia Pacific",VLOOKUP(L184,'Status Report'!B:AM,38,0),VLOOKUP(L184,'Status Report'!B:AM,37,0)),AI184="Direct shipment",IF(H184="Asia Pacific",VLOOKUP(L184,'Status Report'!B:AM,38,0),VLOOKUP(L184,'Status Report'!B:AM,37,0)))</f>
        <v>30.6</v>
      </c>
      <c r="X184" s="20">
        <f t="shared" si="33"/>
        <v>3060</v>
      </c>
      <c r="Y184" s="20">
        <f>_xlfn.IFS(AI184="Den Bosch",VLOOKUP(L184,'Status Report'!B:AO,39,0),AI184="Yantian",VLOOKUP(L184,'Status Report'!B:AO,40,0),AI184="",IF(H184="Asia Pacific",VLOOKUP(L184,'Status Report'!B:AO,40,0),VLOOKUP(L184,'Status Report'!B:AO,39,0)),AI184="Direct shipment",IF(H184="Asia Pacific",VLOOKUP(L184,'Status Report'!B:AO,40,0),VLOOKUP(L184,'Status Report'!B:AO,39,0)))</f>
        <v>0</v>
      </c>
      <c r="Z184" s="20">
        <f t="shared" si="34"/>
        <v>0</v>
      </c>
      <c r="AA184" s="20">
        <f t="shared" si="35"/>
        <v>3060</v>
      </c>
      <c r="AB184" s="21">
        <f>_xlfn.IFS(AI184="Den Bosch",VLOOKUP(L184,'Status Report'!B:AM,33,0),AI184="Yantian",VLOOKUP(L184,'Status Report'!B:AM,34,0),AI184="",IF(H184="Asia Pacific",VLOOKUP(L184,'Status Report'!B:AM,34,0),VLOOKUP(L184,'Status Report'!B:AM,33,0)),AI184="Direct shipment",IF(H184="Asia Pacific",VLOOKUP(L184,'Status Report'!B:AM,34,0),VLOOKUP(L184,'Status Report'!B:AM,33,0)))</f>
        <v>26.664299999999997</v>
      </c>
      <c r="AC184" s="21">
        <f>VLOOKUP(L184,'Status Report'!B:CE,82,0)</f>
        <v>0</v>
      </c>
      <c r="AD184" s="21">
        <f t="shared" si="36"/>
        <v>26.664299999999997</v>
      </c>
      <c r="AE184" s="63">
        <f>VLOOKUP(L184,'Status Report'!B:W,20,0)</f>
        <v>47</v>
      </c>
      <c r="AF184" s="63">
        <f>VLOOKUP(L184,'Status Report'!B:W,21,0)</f>
        <v>46</v>
      </c>
      <c r="AG184" s="63">
        <f>VLOOKUP(L184,'Status Report'!B:W,22,0)</f>
        <v>2</v>
      </c>
      <c r="AH184" s="22">
        <f t="shared" si="37"/>
        <v>0.43240000000000001</v>
      </c>
      <c r="AI184" t="s">
        <v>990</v>
      </c>
      <c r="AK184" s="63">
        <f>IFERROR(VLOOKUP(G184,ASEAN!A:A,1,0),0)</f>
        <v>0</v>
      </c>
      <c r="AL184" s="63">
        <f>IFERROR(VLOOKUP(D184,'[3]customer specs'!$B$1:$D$65536,3,0),0)</f>
        <v>0</v>
      </c>
      <c r="AM184" s="64">
        <f t="shared" si="38"/>
        <v>0</v>
      </c>
      <c r="AN184" s="64">
        <f t="shared" si="39"/>
        <v>0</v>
      </c>
      <c r="AO184" s="63"/>
      <c r="AP184" s="63"/>
      <c r="AQ184" s="63" t="str">
        <f t="shared" si="40"/>
        <v>yes</v>
      </c>
      <c r="AR184" s="20">
        <f t="shared" si="41"/>
        <v>2666.43</v>
      </c>
      <c r="AS184" s="63"/>
      <c r="AT184" s="23">
        <f t="shared" si="48"/>
        <v>0.12</v>
      </c>
      <c r="AU184" s="65">
        <f t="shared" si="43"/>
        <v>30.300340909090906</v>
      </c>
      <c r="AV184" s="65"/>
      <c r="AW184" s="65">
        <f t="shared" si="44"/>
        <v>3030.0340909090905</v>
      </c>
      <c r="AX184" s="65"/>
      <c r="AY184" s="63">
        <f>VLOOKUP(L184,'Status Report'!B:CF,81,0)</f>
        <v>0</v>
      </c>
      <c r="AZ184" s="63" t="str">
        <f>VLOOKUP(L184,'Status Report'!B:S,18,0)</f>
        <v>Ellina Smirnova</v>
      </c>
      <c r="BB184" s="63">
        <f>VLOOKUP(L184,'Status Report'!B:Z,25,0)</f>
        <v>10</v>
      </c>
      <c r="BC184" s="63">
        <f t="shared" si="45"/>
        <v>1000</v>
      </c>
      <c r="BF184">
        <f>VLOOKUP(L184,'Status Report'!B:CE,82,0)</f>
        <v>0</v>
      </c>
      <c r="BG184">
        <f>VLOOKUP(L184,'Status Report'!B:CF,83,0)</f>
        <v>0</v>
      </c>
      <c r="BH184">
        <f>VLOOKUP(L184,'Status Report'!B:CG,84,0)</f>
        <v>0</v>
      </c>
      <c r="BI184" t="s">
        <v>814</v>
      </c>
      <c r="BJ184" t="s">
        <v>795</v>
      </c>
      <c r="BM184" s="67">
        <f t="shared" si="46"/>
        <v>112</v>
      </c>
    </row>
    <row r="185" spans="1:65" x14ac:dyDescent="0.25">
      <c r="A185" s="68" t="str">
        <f>VLOOKUP(L185,'Status Report'!B:CB,79,0)</f>
        <v>Heineken UCL</v>
      </c>
      <c r="C185">
        <v>20006084</v>
      </c>
      <c r="D185">
        <v>3014781</v>
      </c>
      <c r="E185" t="s">
        <v>839</v>
      </c>
      <c r="F185" t="s">
        <v>840</v>
      </c>
      <c r="G185" t="str">
        <f>VLOOKUP(D185,'[2]sold to'!$A:$H,8,0)</f>
        <v>St. Lucia</v>
      </c>
      <c r="H185" t="str">
        <f>VLOOKUP(D185,'[2]sold to'!$A:$I,9,0)</f>
        <v>AMERICAS</v>
      </c>
      <c r="K185">
        <v>30</v>
      </c>
      <c r="L185">
        <v>88026542</v>
      </c>
      <c r="M185" t="s">
        <v>841</v>
      </c>
      <c r="N185">
        <v>250</v>
      </c>
      <c r="P185" t="str">
        <f>VLOOKUP(L185,'Status Report'!B:AA,26,0)</f>
        <v>China</v>
      </c>
      <c r="Q185" t="str">
        <f>VLOOKUP(L185,'Status Report'!B:AB,27,0)</f>
        <v>Premiums</v>
      </c>
      <c r="R185">
        <f>VLOOKUP(L185,'Status Report'!B:X,23,0)</f>
        <v>250</v>
      </c>
      <c r="S185" t="str">
        <f>VLOOKUP(L185,'Status Report'!B:T,19,0)</f>
        <v>Promocean The Netherlands BV</v>
      </c>
      <c r="T185" s="62">
        <f>VLOOKUP(L185,'Status Report'!B:E,4,0)</f>
        <v>3</v>
      </c>
      <c r="U185" s="19">
        <f>_xlfn.IFS(AI185="Den Bosch",VLOOKUP(L185,'Status Report'!B:AM,35,0),AI185="Yantian",VLOOKUP(L185,'Status Report'!B:AM,36,0),AI185="",IF(H185="Asia Pacific",VLOOKUP(L185,'Status Report'!B:AM,36,0),VLOOKUP(L185,'Status Report'!B:AM,35,0)),AI185="Direct shipment",IF(H185="Asia Pacific",VLOOKUP(L185,'Status Report'!B:AM,36,0),VLOOKUP(L185,'Status Report'!B:AM,35,0)))</f>
        <v>74.7</v>
      </c>
      <c r="V185" s="20">
        <f t="shared" si="32"/>
        <v>18675</v>
      </c>
      <c r="W185" s="19">
        <f>_xlfn.IFS(AI185="Den Bosch",VLOOKUP(L185,'Status Report'!B:AM,37,0),AI185="Yantian",VLOOKUP(L185,'Status Report'!B:AM,38,0),AI185="",IF(H185="Asia Pacific",VLOOKUP(L185,'Status Report'!B:AM,38,0),VLOOKUP(L185,'Status Report'!B:AM,37,0)),AI185="Direct shipment",IF(H185="Asia Pacific",VLOOKUP(L185,'Status Report'!B:AM,38,0),VLOOKUP(L185,'Status Report'!B:AM,37,0)))</f>
        <v>74.7</v>
      </c>
      <c r="X185" s="20">
        <f t="shared" si="33"/>
        <v>18675</v>
      </c>
      <c r="Y185" s="20">
        <f>_xlfn.IFS(AI185="Den Bosch",VLOOKUP(L185,'Status Report'!B:AO,39,0),AI185="Yantian",VLOOKUP(L185,'Status Report'!B:AO,40,0),AI185="",IF(H185="Asia Pacific",VLOOKUP(L185,'Status Report'!B:AO,40,0),VLOOKUP(L185,'Status Report'!B:AO,39,0)),AI185="Direct shipment",IF(H185="Asia Pacific",VLOOKUP(L185,'Status Report'!B:AO,40,0),VLOOKUP(L185,'Status Report'!B:AO,39,0)))</f>
        <v>0</v>
      </c>
      <c r="Z185" s="20">
        <f t="shared" si="34"/>
        <v>0</v>
      </c>
      <c r="AA185" s="20">
        <f t="shared" si="35"/>
        <v>18675</v>
      </c>
      <c r="AB185" s="21">
        <f>_xlfn.IFS(AI185="Den Bosch",VLOOKUP(L185,'Status Report'!B:AM,33,0),AI185="Yantian",VLOOKUP(L185,'Status Report'!B:AM,34,0),AI185="",IF(H185="Asia Pacific",VLOOKUP(L185,'Status Report'!B:AM,34,0),VLOOKUP(L185,'Status Report'!B:AM,33,0)),AI185="Direct shipment",IF(H185="Asia Pacific",VLOOKUP(L185,'Status Report'!B:AM,34,0),VLOOKUP(L185,'Status Report'!B:AM,33,0)))</f>
        <v>64.62660000000001</v>
      </c>
      <c r="AC185" s="21">
        <f>VLOOKUP(L185,'Status Report'!B:CE,82,0)</f>
        <v>0</v>
      </c>
      <c r="AD185" s="21">
        <f t="shared" si="36"/>
        <v>64.62660000000001</v>
      </c>
      <c r="AE185" s="63">
        <f>VLOOKUP(L185,'Status Report'!B:W,20,0)</f>
        <v>37</v>
      </c>
      <c r="AF185" s="63">
        <f>VLOOKUP(L185,'Status Report'!B:W,21,0)</f>
        <v>16</v>
      </c>
      <c r="AG185" s="63">
        <f>VLOOKUP(L185,'Status Report'!B:W,22,0)</f>
        <v>17</v>
      </c>
      <c r="AH185" s="22">
        <f t="shared" si="37"/>
        <v>2.516</v>
      </c>
      <c r="AI185" t="s">
        <v>990</v>
      </c>
      <c r="AK185" s="63">
        <f>IFERROR(VLOOKUP(G185,ASEAN!A:A,1,0),0)</f>
        <v>0</v>
      </c>
      <c r="AL185" s="63">
        <f>IFERROR(VLOOKUP(D185,'[3]customer specs'!$B$1:$D$65536,3,0),0)</f>
        <v>0</v>
      </c>
      <c r="AM185" s="64">
        <f t="shared" si="38"/>
        <v>0</v>
      </c>
      <c r="AN185" s="64">
        <f t="shared" si="39"/>
        <v>0</v>
      </c>
      <c r="AO185" s="63"/>
      <c r="AP185" s="63"/>
      <c r="AQ185" s="63" t="str">
        <f t="shared" si="40"/>
        <v>yes</v>
      </c>
      <c r="AR185" s="20">
        <f t="shared" si="41"/>
        <v>16156.650000000003</v>
      </c>
      <c r="AS185" s="63"/>
      <c r="AT185" s="23">
        <f t="shared" si="48"/>
        <v>0.12</v>
      </c>
      <c r="AU185" s="65">
        <f t="shared" si="43"/>
        <v>73.439318181818194</v>
      </c>
      <c r="AV185" s="65"/>
      <c r="AW185" s="65">
        <f t="shared" si="44"/>
        <v>18359.829545454548</v>
      </c>
      <c r="AX185" s="65"/>
      <c r="AY185" s="63">
        <f>VLOOKUP(L185,'Status Report'!B:CF,81,0)</f>
        <v>0</v>
      </c>
      <c r="AZ185" s="63" t="str">
        <f>VLOOKUP(L185,'Status Report'!B:S,18,0)</f>
        <v>Ellina Smirnova</v>
      </c>
      <c r="BB185" s="63">
        <f>VLOOKUP(L185,'Status Report'!B:Z,25,0)</f>
        <v>10</v>
      </c>
      <c r="BC185" s="63">
        <f t="shared" si="45"/>
        <v>2500</v>
      </c>
      <c r="BF185">
        <f>VLOOKUP(L185,'Status Report'!B:CE,82,0)</f>
        <v>0</v>
      </c>
      <c r="BG185">
        <f>VLOOKUP(L185,'Status Report'!B:CF,83,0)</f>
        <v>0</v>
      </c>
      <c r="BH185">
        <f>VLOOKUP(L185,'Status Report'!B:CG,84,0)</f>
        <v>0</v>
      </c>
      <c r="BI185" t="s">
        <v>814</v>
      </c>
      <c r="BJ185" t="s">
        <v>795</v>
      </c>
      <c r="BM185" s="67">
        <f t="shared" si="46"/>
        <v>421</v>
      </c>
    </row>
    <row r="186" spans="1:65" x14ac:dyDescent="0.25">
      <c r="A186" s="68" t="str">
        <f>VLOOKUP(L186,'Status Report'!B:CB,79,0)</f>
        <v>Heineken - 0.0</v>
      </c>
      <c r="C186">
        <v>20006083</v>
      </c>
      <c r="D186">
        <v>3090473</v>
      </c>
      <c r="E186" t="s">
        <v>842</v>
      </c>
      <c r="F186" t="s">
        <v>843</v>
      </c>
      <c r="G186" t="str">
        <f>VLOOKUP(D186,'[2]sold to'!$A:$H,8,0)</f>
        <v>United Kingdom</v>
      </c>
      <c r="H186" t="str">
        <f>VLOOKUP(D186,'[2]sold to'!$A:$I,9,0)</f>
        <v>Europe</v>
      </c>
      <c r="K186">
        <v>10</v>
      </c>
      <c r="L186">
        <v>88026294</v>
      </c>
      <c r="M186" t="s">
        <v>732</v>
      </c>
      <c r="N186">
        <v>200</v>
      </c>
      <c r="P186" t="str">
        <f>VLOOKUP(L186,'Status Report'!B:AA,26,0)</f>
        <v>China</v>
      </c>
      <c r="Q186" t="str">
        <f>VLOOKUP(L186,'Status Report'!B:AB,27,0)</f>
        <v>Bar support</v>
      </c>
      <c r="R186">
        <f>VLOOKUP(L186,'Status Report'!B:X,23,0)</f>
        <v>50</v>
      </c>
      <c r="S186" t="str">
        <f>VLOOKUP(L186,'Status Report'!B:T,19,0)</f>
        <v>Asian Sourcing Link</v>
      </c>
      <c r="T186" s="62">
        <f>VLOOKUP(L186,'Status Report'!B:E,4,0)</f>
        <v>3</v>
      </c>
      <c r="U186" s="19">
        <f>_xlfn.IFS(AI186="Den Bosch",VLOOKUP(L186,'Status Report'!B:AM,35,0),AI186="Yantian",VLOOKUP(L186,'Status Report'!B:AM,36,0),AI186="",IF(H186="Asia Pacific",VLOOKUP(L186,'Status Report'!B:AM,36,0),VLOOKUP(L186,'Status Report'!B:AM,35,0)),AI186="Direct shipment",IF(H186="Asia Pacific",VLOOKUP(L186,'Status Report'!B:AM,36,0),VLOOKUP(L186,'Status Report'!B:AM,35,0)))</f>
        <v>46.1</v>
      </c>
      <c r="V186" s="20">
        <f t="shared" si="32"/>
        <v>9220</v>
      </c>
      <c r="W186" s="19">
        <f>_xlfn.IFS(AI186="Den Bosch",VLOOKUP(L186,'Status Report'!B:AM,37,0),AI186="Yantian",VLOOKUP(L186,'Status Report'!B:AM,38,0),AI186="",IF(H186="Asia Pacific",VLOOKUP(L186,'Status Report'!B:AM,38,0),VLOOKUP(L186,'Status Report'!B:AM,37,0)),AI186="Direct shipment",IF(H186="Asia Pacific",VLOOKUP(L186,'Status Report'!B:AM,38,0),VLOOKUP(L186,'Status Report'!B:AM,37,0)))</f>
        <v>34.700000000000003</v>
      </c>
      <c r="X186" s="20">
        <f t="shared" si="33"/>
        <v>6940.0000000000009</v>
      </c>
      <c r="Y186" s="20">
        <f>_xlfn.IFS(AI186="Den Bosch",VLOOKUP(L186,'Status Report'!B:AO,39,0),AI186="Yantian",VLOOKUP(L186,'Status Report'!B:AO,40,0),AI186="",IF(H186="Asia Pacific",VLOOKUP(L186,'Status Report'!B:AO,40,0),VLOOKUP(L186,'Status Report'!B:AO,39,0)),AI186="Direct shipment",IF(H186="Asia Pacific",VLOOKUP(L186,'Status Report'!B:AO,40,0),VLOOKUP(L186,'Status Report'!B:AO,39,0)))</f>
        <v>0</v>
      </c>
      <c r="Z186" s="20">
        <f t="shared" si="34"/>
        <v>0</v>
      </c>
      <c r="AA186" s="20">
        <f t="shared" si="35"/>
        <v>6940.0000000000009</v>
      </c>
      <c r="AB186" s="21">
        <f>_xlfn.IFS(AI186="Den Bosch",VLOOKUP(L186,'Status Report'!B:AM,33,0),AI186="Yantian",VLOOKUP(L186,'Status Report'!B:AM,34,0),AI186="",IF(H186="Asia Pacific",VLOOKUP(L186,'Status Report'!B:AM,34,0),VLOOKUP(L186,'Status Report'!B:AM,33,0)),AI186="Direct shipment",IF(H186="Asia Pacific",VLOOKUP(L186,'Status Report'!B:AM,34,0),VLOOKUP(L186,'Status Report'!B:AM,33,0)))</f>
        <v>32.262000000000008</v>
      </c>
      <c r="AC186" s="21">
        <f>VLOOKUP(L186,'Status Report'!B:CE,82,0)</f>
        <v>0</v>
      </c>
      <c r="AD186" s="21">
        <f t="shared" si="36"/>
        <v>32.262000000000008</v>
      </c>
      <c r="AE186" s="63">
        <f>VLOOKUP(L186,'Status Report'!B:W,20,0)</f>
        <v>62</v>
      </c>
      <c r="AF186" s="63">
        <f>VLOOKUP(L186,'Status Report'!B:W,21,0)</f>
        <v>20</v>
      </c>
      <c r="AG186" s="63">
        <f>VLOOKUP(L186,'Status Report'!B:W,22,0)</f>
        <v>9.5</v>
      </c>
      <c r="AH186" s="22">
        <f t="shared" si="37"/>
        <v>2.3559999999999999</v>
      </c>
      <c r="AI186" t="s">
        <v>990</v>
      </c>
      <c r="AK186" s="63">
        <f>IFERROR(VLOOKUP(G186,ASEAN!A:A,1,0),0)</f>
        <v>0</v>
      </c>
      <c r="AL186" s="63" t="str">
        <f>IFERROR(VLOOKUP(D186,'[3]customer specs'!$B$1:$D$65536,3,0),0)</f>
        <v>pallet</v>
      </c>
      <c r="AM186" s="64">
        <f t="shared" si="38"/>
        <v>2279.9999999999991</v>
      </c>
      <c r="AN186" s="64">
        <f t="shared" si="39"/>
        <v>0</v>
      </c>
      <c r="AO186" s="63"/>
      <c r="AP186" s="63"/>
      <c r="AQ186" s="63" t="str">
        <f t="shared" si="40"/>
        <v>yes</v>
      </c>
      <c r="AR186" s="20">
        <f t="shared" si="41"/>
        <v>6452.4000000000015</v>
      </c>
      <c r="AS186" s="63"/>
      <c r="AT186" s="23">
        <f t="shared" si="48"/>
        <v>0.12</v>
      </c>
      <c r="AU186" s="65">
        <f t="shared" si="43"/>
        <v>36.661363636363646</v>
      </c>
      <c r="AV186" s="65"/>
      <c r="AW186" s="65">
        <f t="shared" si="44"/>
        <v>7332.2727272727288</v>
      </c>
      <c r="AX186" s="65"/>
      <c r="AY186" s="63">
        <f>VLOOKUP(L186,'Status Report'!B:CF,81,0)</f>
        <v>0</v>
      </c>
      <c r="AZ186" s="63" t="str">
        <f>VLOOKUP(L186,'Status Report'!B:S,18,0)</f>
        <v>Ellina Smirnova</v>
      </c>
      <c r="BB186" s="63">
        <f>VLOOKUP(L186,'Status Report'!B:Z,25,0)</f>
        <v>10</v>
      </c>
      <c r="BC186" s="63">
        <f t="shared" si="45"/>
        <v>2000</v>
      </c>
      <c r="BF186">
        <f>VLOOKUP(L186,'Status Report'!B:CE,82,0)</f>
        <v>0</v>
      </c>
      <c r="BG186">
        <f>VLOOKUP(L186,'Status Report'!B:CF,83,0)</f>
        <v>0</v>
      </c>
      <c r="BH186">
        <f>VLOOKUP(L186,'Status Report'!B:CG,84,0)</f>
        <v>0</v>
      </c>
      <c r="BI186" t="s">
        <v>814</v>
      </c>
      <c r="BJ186" t="s">
        <v>795</v>
      </c>
      <c r="BM186" s="67">
        <f t="shared" si="46"/>
        <v>228</v>
      </c>
    </row>
    <row r="187" spans="1:65" x14ac:dyDescent="0.25">
      <c r="A187" s="68" t="str">
        <f>VLOOKUP(L187,'Status Report'!B:CB,79,0)</f>
        <v>Heineken</v>
      </c>
      <c r="C187">
        <v>26021002</v>
      </c>
      <c r="D187">
        <v>3011374</v>
      </c>
      <c r="E187" t="s">
        <v>807</v>
      </c>
      <c r="F187" t="s">
        <v>808</v>
      </c>
      <c r="G187" t="str">
        <f>VLOOKUP(D187,'[2]sold to'!$A:$H,8,0)</f>
        <v>Dubai</v>
      </c>
      <c r="H187" t="str">
        <f>VLOOKUP(D187,'[2]sold to'!$A:$I,9,0)</f>
        <v>AMEE</v>
      </c>
      <c r="K187">
        <v>10</v>
      </c>
      <c r="L187">
        <v>88025961</v>
      </c>
      <c r="M187" t="s">
        <v>285</v>
      </c>
      <c r="N187">
        <v>1</v>
      </c>
      <c r="P187" t="str">
        <f>VLOOKUP(L187,'Status Report'!B:AA,26,0)</f>
        <v>China</v>
      </c>
      <c r="Q187" t="str">
        <f>VLOOKUP(L187,'Status Report'!B:AB,27,0)</f>
        <v>Bar support</v>
      </c>
      <c r="R187">
        <f>VLOOKUP(L187,'Status Report'!B:X,23,0)</f>
        <v>300</v>
      </c>
      <c r="S187" t="str">
        <f>VLOOKUP(L187,'Status Report'!B:T,19,0)</f>
        <v>Promocean The Netherlands BV</v>
      </c>
      <c r="T187" s="62" t="str">
        <f>VLOOKUP(L187,'Status Report'!B:E,4,0)</f>
        <v>From stock</v>
      </c>
      <c r="U187" s="19">
        <f>_xlfn.IFS(AI187="Den Bosch",VLOOKUP(L187,'Status Report'!B:AM,35,0),AI187="Yantian",VLOOKUP(L187,'Status Report'!B:AM,36,0),AI187="",IF(H187="Asia Pacific",VLOOKUP(L187,'Status Report'!B:AM,36,0),VLOOKUP(L187,'Status Report'!B:AM,35,0)),AI187="Direct shipment",IF(H187="Asia Pacific",VLOOKUP(L187,'Status Report'!B:AM,36,0),VLOOKUP(L187,'Status Report'!B:AM,35,0)))</f>
        <v>90.399999999999991</v>
      </c>
      <c r="V187" s="20">
        <f t="shared" si="32"/>
        <v>90.399999999999991</v>
      </c>
      <c r="W187" s="19">
        <f>_xlfn.IFS(AI187="Den Bosch",VLOOKUP(L187,'Status Report'!B:AM,37,0),AI187="Yantian",VLOOKUP(L187,'Status Report'!B:AM,38,0),AI187="",IF(H187="Asia Pacific",VLOOKUP(L187,'Status Report'!B:AM,38,0),VLOOKUP(L187,'Status Report'!B:AM,37,0)),AI187="Direct shipment",IF(H187="Asia Pacific",VLOOKUP(L187,'Status Report'!B:AM,38,0),VLOOKUP(L187,'Status Report'!B:AM,37,0)))</f>
        <v>90.399999999999991</v>
      </c>
      <c r="X187" s="20">
        <f t="shared" si="33"/>
        <v>90.399999999999991</v>
      </c>
      <c r="Y187" s="20">
        <f>_xlfn.IFS(AI187="Den Bosch",VLOOKUP(L187,'Status Report'!B:AO,39,0),AI187="Yantian",VLOOKUP(L187,'Status Report'!B:AO,40,0),AI187="",IF(H187="Asia Pacific",VLOOKUP(L187,'Status Report'!B:AO,40,0),VLOOKUP(L187,'Status Report'!B:AO,39,0)),AI187="Direct shipment",IF(H187="Asia Pacific",VLOOKUP(L187,'Status Report'!B:AO,40,0),VLOOKUP(L187,'Status Report'!B:AO,39,0)))</f>
        <v>0</v>
      </c>
      <c r="Z187" s="20">
        <f t="shared" si="34"/>
        <v>0</v>
      </c>
      <c r="AA187" s="20">
        <f t="shared" si="35"/>
        <v>90.399999999999991</v>
      </c>
      <c r="AB187" s="21">
        <f>_xlfn.IFS(AI187="Den Bosch",VLOOKUP(L187,'Status Report'!B:AM,33,0),AI187="Yantian",VLOOKUP(L187,'Status Report'!B:AM,34,0),AI187="",IF(H187="Asia Pacific",VLOOKUP(L187,'Status Report'!B:AM,34,0),VLOOKUP(L187,'Status Report'!B:AM,33,0)),AI187="Direct shipment",IF(H187="Asia Pacific",VLOOKUP(L187,'Status Report'!B:AM,34,0),VLOOKUP(L187,'Status Report'!B:AM,33,0)))</f>
        <v>79.573679999999982</v>
      </c>
      <c r="AC187" s="21">
        <f>VLOOKUP(L187,'Status Report'!B:CE,82,0)</f>
        <v>0</v>
      </c>
      <c r="AD187" s="21">
        <f t="shared" si="36"/>
        <v>79.573679999999982</v>
      </c>
      <c r="AE187" s="63">
        <f>VLOOKUP(L187,'Status Report'!B:W,20,0)</f>
        <v>27</v>
      </c>
      <c r="AF187" s="63">
        <f>VLOOKUP(L187,'Status Report'!B:W,21,0)</f>
        <v>17</v>
      </c>
      <c r="AG187" s="63">
        <f>VLOOKUP(L187,'Status Report'!B:W,22,0)</f>
        <v>6</v>
      </c>
      <c r="AH187" s="22">
        <f t="shared" si="37"/>
        <v>2.7539999999999999E-3</v>
      </c>
      <c r="AI187" t="s">
        <v>990</v>
      </c>
      <c r="AK187" s="63">
        <f>IFERROR(VLOOKUP(G187,ASEAN!A:A,1,0),0)</f>
        <v>0</v>
      </c>
      <c r="AL187" s="63">
        <f>IFERROR(VLOOKUP(D187,'[3]customer specs'!$B$1:$D$65536,3,0),0)</f>
        <v>0</v>
      </c>
      <c r="AM187" s="64">
        <f t="shared" si="38"/>
        <v>0</v>
      </c>
      <c r="AN187" s="64">
        <f t="shared" si="39"/>
        <v>0</v>
      </c>
      <c r="AO187" s="63"/>
      <c r="AP187" s="63"/>
      <c r="AQ187" s="63" t="str">
        <f t="shared" si="40"/>
        <v>no</v>
      </c>
      <c r="AR187" s="20">
        <f t="shared" si="41"/>
        <v>79.573679999999982</v>
      </c>
      <c r="AS187" s="63"/>
      <c r="AT187" s="23">
        <f t="shared" si="48"/>
        <v>0.12</v>
      </c>
      <c r="AU187" s="65">
        <f t="shared" si="43"/>
        <v>90.424636363636338</v>
      </c>
      <c r="AV187" s="65"/>
      <c r="AW187" s="65">
        <f t="shared" si="44"/>
        <v>90.424636363636338</v>
      </c>
      <c r="AX187" s="65"/>
      <c r="AY187" s="63">
        <f>VLOOKUP(L187,'Status Report'!B:CF,81,0)</f>
        <v>0</v>
      </c>
      <c r="AZ187" s="63" t="str">
        <f>VLOOKUP(L187,'Status Report'!B:S,18,0)</f>
        <v>Ellina Smirnova</v>
      </c>
      <c r="BB187" s="63">
        <f>VLOOKUP(L187,'Status Report'!B:Z,25,0)</f>
        <v>10</v>
      </c>
      <c r="BC187" s="63">
        <f t="shared" si="45"/>
        <v>10</v>
      </c>
      <c r="BF187">
        <f>VLOOKUP(L187,'Status Report'!B:CE,82,0)</f>
        <v>0</v>
      </c>
      <c r="BG187">
        <f>VLOOKUP(L187,'Status Report'!B:CF,83,0)</f>
        <v>0</v>
      </c>
      <c r="BH187">
        <f>VLOOKUP(L187,'Status Report'!B:CG,84,0)</f>
        <v>0</v>
      </c>
      <c r="BI187" t="s">
        <v>814</v>
      </c>
      <c r="BJ187" t="s">
        <v>795</v>
      </c>
      <c r="BM187" s="67">
        <f t="shared" si="46"/>
        <v>11</v>
      </c>
    </row>
    <row r="188" spans="1:65" x14ac:dyDescent="0.25">
      <c r="A188" s="68" t="str">
        <f>VLOOKUP(L188,'Status Report'!B:CB,79,0)</f>
        <v>Heineken - F1</v>
      </c>
      <c r="C188">
        <v>20006085</v>
      </c>
      <c r="D188">
        <v>3090079</v>
      </c>
      <c r="E188" t="s">
        <v>844</v>
      </c>
      <c r="F188" t="s">
        <v>802</v>
      </c>
      <c r="G188" t="str">
        <f>VLOOKUP(D188,'[2]sold to'!$A:$H,8,0)</f>
        <v>Netherlands</v>
      </c>
      <c r="H188" t="str">
        <f>VLOOKUP(D188,'[2]sold to'!$A:$I,9,0)</f>
        <v>Europe</v>
      </c>
      <c r="K188">
        <v>170</v>
      </c>
      <c r="L188">
        <v>88027358</v>
      </c>
      <c r="M188" t="s">
        <v>832</v>
      </c>
      <c r="N188">
        <v>3</v>
      </c>
      <c r="P188" t="str">
        <f>VLOOKUP(L188,'Status Report'!B:AA,26,0)</f>
        <v>China</v>
      </c>
      <c r="Q188" t="str">
        <f>VLOOKUP(L188,'Status Report'!B:AB,27,0)</f>
        <v>Premiums</v>
      </c>
      <c r="R188">
        <f>VLOOKUP(L188,'Status Report'!B:X,23,0)</f>
        <v>250</v>
      </c>
      <c r="S188" t="str">
        <f>VLOOKUP(L188,'Status Report'!B:T,19,0)</f>
        <v>Promocean The Netherlands BV</v>
      </c>
      <c r="T188" s="62">
        <f>VLOOKUP(L188,'Status Report'!B:E,4,0)</f>
        <v>3</v>
      </c>
      <c r="U188" s="19">
        <f>_xlfn.IFS(AI188="Den Bosch",VLOOKUP(L188,'Status Report'!B:AM,35,0),AI188="Yantian",VLOOKUP(L188,'Status Report'!B:AM,36,0),AI188="",IF(H188="Asia Pacific",VLOOKUP(L188,'Status Report'!B:AM,36,0),VLOOKUP(L188,'Status Report'!B:AM,35,0)),AI188="Direct shipment",IF(H188="Asia Pacific",VLOOKUP(L188,'Status Report'!B:AM,36,0),VLOOKUP(L188,'Status Report'!B:AM,35,0)))</f>
        <v>73.099999999999994</v>
      </c>
      <c r="V188" s="20">
        <f t="shared" si="32"/>
        <v>219.29999999999998</v>
      </c>
      <c r="W188" s="19">
        <f>_xlfn.IFS(AI188="Den Bosch",VLOOKUP(L188,'Status Report'!B:AM,37,0),AI188="Yantian",VLOOKUP(L188,'Status Report'!B:AM,38,0),AI188="",IF(H188="Asia Pacific",VLOOKUP(L188,'Status Report'!B:AM,38,0),VLOOKUP(L188,'Status Report'!B:AM,37,0)),AI188="Direct shipment",IF(H188="Asia Pacific",VLOOKUP(L188,'Status Report'!B:AM,38,0),VLOOKUP(L188,'Status Report'!B:AM,37,0)))</f>
        <v>71.2</v>
      </c>
      <c r="X188" s="20">
        <f t="shared" si="33"/>
        <v>213.60000000000002</v>
      </c>
      <c r="Y188" s="20">
        <f>_xlfn.IFS(AI188="Den Bosch",VLOOKUP(L188,'Status Report'!B:AO,39,0),AI188="Yantian",VLOOKUP(L188,'Status Report'!B:AO,40,0),AI188="",IF(H188="Asia Pacific",VLOOKUP(L188,'Status Report'!B:AO,40,0),VLOOKUP(L188,'Status Report'!B:AO,39,0)),AI188="Direct shipment",IF(H188="Asia Pacific",VLOOKUP(L188,'Status Report'!B:AO,40,0),VLOOKUP(L188,'Status Report'!B:AO,39,0)))</f>
        <v>0</v>
      </c>
      <c r="Z188" s="20">
        <f t="shared" si="34"/>
        <v>0</v>
      </c>
      <c r="AA188" s="20">
        <f t="shared" si="35"/>
        <v>213.60000000000002</v>
      </c>
      <c r="AB188" s="21">
        <f>_xlfn.IFS(AI188="Den Bosch",VLOOKUP(L188,'Status Report'!B:AM,33,0),AI188="Yantian",VLOOKUP(L188,'Status Report'!B:AM,34,0),AI188="",IF(H188="Asia Pacific",VLOOKUP(L188,'Status Report'!B:AM,34,0),VLOOKUP(L188,'Status Report'!B:AM,33,0)),AI188="Direct shipment",IF(H188="Asia Pacific",VLOOKUP(L188,'Status Report'!B:AM,34,0),VLOOKUP(L188,'Status Report'!B:AM,33,0)))</f>
        <v>61.548600000000008</v>
      </c>
      <c r="AC188" s="21">
        <f>VLOOKUP(L188,'Status Report'!B:CE,82,0)</f>
        <v>0</v>
      </c>
      <c r="AD188" s="21">
        <f t="shared" si="36"/>
        <v>61.548600000000008</v>
      </c>
      <c r="AE188" s="63">
        <f>VLOOKUP(L188,'Status Report'!B:W,20,0)</f>
        <v>43.5</v>
      </c>
      <c r="AF188" s="63">
        <f>VLOOKUP(L188,'Status Report'!B:W,21,0)</f>
        <v>18</v>
      </c>
      <c r="AG188" s="63">
        <f>VLOOKUP(L188,'Status Report'!B:W,22,0)</f>
        <v>22.5</v>
      </c>
      <c r="AH188" s="22">
        <f t="shared" si="37"/>
        <v>5.2852499999999997E-2</v>
      </c>
      <c r="AI188" t="s">
        <v>990</v>
      </c>
      <c r="AK188" s="63">
        <f>IFERROR(VLOOKUP(G188,ASEAN!A:A,1,0),0)</f>
        <v>0</v>
      </c>
      <c r="AL188" s="63">
        <f>IFERROR(VLOOKUP(D188,'[3]customer specs'!$B$1:$D$65536,3,0),0)</f>
        <v>0</v>
      </c>
      <c r="AM188" s="64">
        <f t="shared" si="38"/>
        <v>5.6999999999999602</v>
      </c>
      <c r="AN188" s="64">
        <f t="shared" si="39"/>
        <v>0</v>
      </c>
      <c r="AO188" s="63"/>
      <c r="AP188" s="63"/>
      <c r="AQ188" s="63" t="str">
        <f t="shared" si="40"/>
        <v>no</v>
      </c>
      <c r="AR188" s="20">
        <f t="shared" si="41"/>
        <v>184.64580000000001</v>
      </c>
      <c r="AS188" s="63"/>
      <c r="AT188" s="23">
        <f t="shared" si="48"/>
        <v>0.12</v>
      </c>
      <c r="AU188" s="65">
        <f t="shared" si="43"/>
        <v>69.94159090909092</v>
      </c>
      <c r="AV188" s="65"/>
      <c r="AW188" s="65">
        <f t="shared" si="44"/>
        <v>209.82477272727277</v>
      </c>
      <c r="AX188" s="65"/>
      <c r="AY188" s="63">
        <f>VLOOKUP(L188,'Status Report'!B:CF,81,0)</f>
        <v>0</v>
      </c>
      <c r="AZ188" s="63" t="str">
        <f>VLOOKUP(L188,'Status Report'!B:S,18,0)</f>
        <v xml:space="preserve">Konstantinos Zoupanos </v>
      </c>
      <c r="BB188" s="63">
        <f>VLOOKUP(L188,'Status Report'!B:Z,25,0)</f>
        <v>10</v>
      </c>
      <c r="BC188" s="63">
        <f t="shared" si="45"/>
        <v>30</v>
      </c>
      <c r="BF188">
        <f>VLOOKUP(L188,'Status Report'!B:CE,82,0)</f>
        <v>0</v>
      </c>
      <c r="BG188">
        <f>VLOOKUP(L188,'Status Report'!B:CF,83,0)</f>
        <v>0</v>
      </c>
      <c r="BH188">
        <f>VLOOKUP(L188,'Status Report'!B:CG,84,0)</f>
        <v>0</v>
      </c>
      <c r="BI188" t="s">
        <v>814</v>
      </c>
      <c r="BJ188" t="s">
        <v>795</v>
      </c>
      <c r="BM188" s="67">
        <f t="shared" si="46"/>
        <v>679</v>
      </c>
    </row>
    <row r="189" spans="1:65" x14ac:dyDescent="0.25">
      <c r="A189" s="68" t="str">
        <f>VLOOKUP(L189,'Status Report'!B:CB,79,0)</f>
        <v>Heineken UCL</v>
      </c>
      <c r="C189">
        <v>26021004</v>
      </c>
      <c r="D189">
        <v>3097160</v>
      </c>
      <c r="E189" t="s">
        <v>803</v>
      </c>
      <c r="F189" t="s">
        <v>802</v>
      </c>
      <c r="G189" t="str">
        <f>VLOOKUP(D189,'[2]sold to'!$A:$H,8,0)</f>
        <v>Netherlands</v>
      </c>
      <c r="H189" t="str">
        <f>VLOOKUP(D189,'[2]sold to'!$A:$I,9,0)</f>
        <v>AMEE</v>
      </c>
      <c r="K189">
        <v>90</v>
      </c>
      <c r="L189">
        <v>88026476</v>
      </c>
      <c r="M189" t="s">
        <v>304</v>
      </c>
      <c r="N189">
        <v>3</v>
      </c>
      <c r="P189" t="str">
        <f>VLOOKUP(L189,'Status Report'!B:AA,26,0)</f>
        <v>Bangladesh</v>
      </c>
      <c r="Q189" t="str">
        <f>VLOOKUP(L189,'Status Report'!B:AB,27,0)</f>
        <v>Textiles-Clothing</v>
      </c>
      <c r="R189">
        <f>VLOOKUP(L189,'Status Report'!B:X,23,0)</f>
        <v>167</v>
      </c>
      <c r="S189" t="str">
        <f>VLOOKUP(L189,'Status Report'!B:T,19,0)</f>
        <v>Promocean The Netherlands BV</v>
      </c>
      <c r="T189" s="62">
        <f>VLOOKUP(L189,'Status Report'!B:E,4,0)</f>
        <v>3</v>
      </c>
      <c r="U189" s="19">
        <f>_xlfn.IFS(AI189="Den Bosch",VLOOKUP(L189,'Status Report'!B:AM,35,0),AI189="Yantian",VLOOKUP(L189,'Status Report'!B:AM,36,0),AI189="",IF(H189="Asia Pacific",VLOOKUP(L189,'Status Report'!B:AM,36,0),VLOOKUP(L189,'Status Report'!B:AM,35,0)),AI189="Direct shipment",IF(H189="Asia Pacific",VLOOKUP(L189,'Status Report'!B:AM,36,0),VLOOKUP(L189,'Status Report'!B:AM,35,0)))</f>
        <v>28.619999999999997</v>
      </c>
      <c r="V189" s="20">
        <f t="shared" si="32"/>
        <v>85.859999999999985</v>
      </c>
      <c r="W189" s="19">
        <f>_xlfn.IFS(AI189="Den Bosch",VLOOKUP(L189,'Status Report'!B:AM,37,0),AI189="Yantian",VLOOKUP(L189,'Status Report'!B:AM,38,0),AI189="",IF(H189="Asia Pacific",VLOOKUP(L189,'Status Report'!B:AM,38,0),VLOOKUP(L189,'Status Report'!B:AM,37,0)),AI189="Direct shipment",IF(H189="Asia Pacific",VLOOKUP(L189,'Status Report'!B:AM,38,0),VLOOKUP(L189,'Status Report'!B:AM,37,0)))</f>
        <v>28.259999999999998</v>
      </c>
      <c r="X189" s="20">
        <f t="shared" si="33"/>
        <v>84.78</v>
      </c>
      <c r="Y189" s="20">
        <f>_xlfn.IFS(AI189="Den Bosch",VLOOKUP(L189,'Status Report'!B:AO,39,0),AI189="Yantian",VLOOKUP(L189,'Status Report'!B:AO,40,0),AI189="",IF(H189="Asia Pacific",VLOOKUP(L189,'Status Report'!B:AO,40,0),VLOOKUP(L189,'Status Report'!B:AO,39,0)),AI189="Direct shipment",IF(H189="Asia Pacific",VLOOKUP(L189,'Status Report'!B:AO,40,0),VLOOKUP(L189,'Status Report'!B:AO,39,0)))</f>
        <v>0</v>
      </c>
      <c r="Z189" s="20">
        <f t="shared" si="34"/>
        <v>0</v>
      </c>
      <c r="AA189" s="20">
        <f t="shared" si="35"/>
        <v>84.78</v>
      </c>
      <c r="AB189" s="21">
        <f>_xlfn.IFS(AI189="Den Bosch",VLOOKUP(L189,'Status Report'!B:AM,33,0),AI189="Yantian",VLOOKUP(L189,'Status Report'!B:AM,34,0),AI189="",IF(H189="Asia Pacific",VLOOKUP(L189,'Status Report'!B:AM,34,0),VLOOKUP(L189,'Status Report'!B:AM,33,0)),AI189="Direct shipment",IF(H189="Asia Pacific",VLOOKUP(L189,'Status Report'!B:AM,34,0),VLOOKUP(L189,'Status Report'!B:AM,33,0)))</f>
        <v>24.192</v>
      </c>
      <c r="AC189" s="21">
        <f>VLOOKUP(L189,'Status Report'!B:CE,82,0)</f>
        <v>0</v>
      </c>
      <c r="AD189" s="21">
        <f t="shared" si="36"/>
        <v>24.192</v>
      </c>
      <c r="AE189" s="63">
        <f>VLOOKUP(L189,'Status Report'!B:W,20,0)</f>
        <v>28</v>
      </c>
      <c r="AF189" s="63">
        <f>VLOOKUP(L189,'Status Report'!B:W,21,0)</f>
        <v>15</v>
      </c>
      <c r="AG189" s="63">
        <f>VLOOKUP(L189,'Status Report'!B:W,22,0)</f>
        <v>12</v>
      </c>
      <c r="AH189" s="22">
        <f t="shared" si="37"/>
        <v>1.512E-2</v>
      </c>
      <c r="AI189" t="s">
        <v>990</v>
      </c>
      <c r="AK189" s="63">
        <f>IFERROR(VLOOKUP(G189,ASEAN!A:A,1,0),0)</f>
        <v>0</v>
      </c>
      <c r="AL189" s="63">
        <f>IFERROR(VLOOKUP(D189,'[3]customer specs'!$B$1:$D$65536,3,0),0)</f>
        <v>0</v>
      </c>
      <c r="AM189" s="64">
        <f t="shared" si="38"/>
        <v>1.0799999999999841</v>
      </c>
      <c r="AN189" s="64">
        <f t="shared" si="39"/>
        <v>0</v>
      </c>
      <c r="AO189" s="63"/>
      <c r="AP189" s="63"/>
      <c r="AQ189" s="63" t="str">
        <f t="shared" si="40"/>
        <v>no</v>
      </c>
      <c r="AR189" s="20">
        <f t="shared" si="41"/>
        <v>72.575999999999993</v>
      </c>
      <c r="AS189" s="63"/>
      <c r="AT189" s="23">
        <f t="shared" si="48"/>
        <v>0.12</v>
      </c>
      <c r="AU189" s="65">
        <f t="shared" si="43"/>
        <v>27.490909090909092</v>
      </c>
      <c r="AV189" s="65"/>
      <c r="AW189" s="65">
        <f t="shared" si="44"/>
        <v>82.472727272727269</v>
      </c>
      <c r="AX189" s="65"/>
      <c r="AY189" s="63">
        <f>VLOOKUP(L189,'Status Report'!B:CF,81,0)</f>
        <v>0</v>
      </c>
      <c r="AZ189" s="63" t="str">
        <f>VLOOKUP(L189,'Status Report'!B:S,18,0)</f>
        <v>Ellina Smirnova</v>
      </c>
      <c r="BB189" s="63">
        <f>VLOOKUP(L189,'Status Report'!B:Z,25,0)</f>
        <v>6</v>
      </c>
      <c r="BC189" s="63">
        <f t="shared" si="45"/>
        <v>18</v>
      </c>
      <c r="BF189">
        <f>VLOOKUP(L189,'Status Report'!B:CE,82,0)</f>
        <v>0</v>
      </c>
      <c r="BG189">
        <f>VLOOKUP(L189,'Status Report'!B:CF,83,0)</f>
        <v>0</v>
      </c>
      <c r="BH189">
        <f>VLOOKUP(L189,'Status Report'!B:CG,84,0)</f>
        <v>0</v>
      </c>
      <c r="BI189" t="s">
        <v>814</v>
      </c>
      <c r="BJ189" t="s">
        <v>795</v>
      </c>
      <c r="BM189" s="67">
        <f t="shared" si="46"/>
        <v>87</v>
      </c>
    </row>
    <row r="190" spans="1:65" x14ac:dyDescent="0.25">
      <c r="A190" s="68" t="str">
        <f>VLOOKUP(L190,'Status Report'!B:CB,79,0)</f>
        <v>Heineken</v>
      </c>
      <c r="C190">
        <v>26021002</v>
      </c>
      <c r="D190">
        <v>3011374</v>
      </c>
      <c r="E190" t="s">
        <v>807</v>
      </c>
      <c r="F190" t="s">
        <v>808</v>
      </c>
      <c r="G190" t="str">
        <f>VLOOKUP(D190,'[2]sold to'!$A:$H,8,0)</f>
        <v>Dubai</v>
      </c>
      <c r="H190" t="str">
        <f>VLOOKUP(D190,'[2]sold to'!$A:$I,9,0)</f>
        <v>AMEE</v>
      </c>
      <c r="K190">
        <v>20</v>
      </c>
      <c r="L190">
        <v>88026851</v>
      </c>
      <c r="M190" t="s">
        <v>463</v>
      </c>
      <c r="N190">
        <v>2</v>
      </c>
      <c r="P190" t="str">
        <f>VLOOKUP(L190,'Status Report'!B:AA,26,0)</f>
        <v>China</v>
      </c>
      <c r="Q190" t="str">
        <f>VLOOKUP(L190,'Status Report'!B:AB,27,0)</f>
        <v>Bar support</v>
      </c>
      <c r="R190">
        <f>VLOOKUP(L190,'Status Report'!B:X,23,0)</f>
        <v>167</v>
      </c>
      <c r="S190" t="str">
        <f>VLOOKUP(L190,'Status Report'!B:T,19,0)</f>
        <v>Promocean The Netherlands BV</v>
      </c>
      <c r="T190" s="62">
        <f>VLOOKUP(L190,'Status Report'!B:E,4,0)</f>
        <v>3</v>
      </c>
      <c r="U190" s="19">
        <f>_xlfn.IFS(AI190="Den Bosch",VLOOKUP(L190,'Status Report'!B:AM,35,0),AI190="Yantian",VLOOKUP(L190,'Status Report'!B:AM,36,0),AI190="",IF(H190="Asia Pacific",VLOOKUP(L190,'Status Report'!B:AM,36,0),VLOOKUP(L190,'Status Report'!B:AM,35,0)),AI190="Direct shipment",IF(H190="Asia Pacific",VLOOKUP(L190,'Status Report'!B:AM,36,0),VLOOKUP(L190,'Status Report'!B:AM,35,0)))</f>
        <v>87</v>
      </c>
      <c r="V190" s="20">
        <f t="shared" si="32"/>
        <v>174</v>
      </c>
      <c r="W190" s="19">
        <f>_xlfn.IFS(AI190="Den Bosch",VLOOKUP(L190,'Status Report'!B:AM,37,0),AI190="Yantian",VLOOKUP(L190,'Status Report'!B:AM,38,0),AI190="",IF(H190="Asia Pacific",VLOOKUP(L190,'Status Report'!B:AM,38,0),VLOOKUP(L190,'Status Report'!B:AM,37,0)),AI190="Direct shipment",IF(H190="Asia Pacific",VLOOKUP(L190,'Status Report'!B:AM,38,0),VLOOKUP(L190,'Status Report'!B:AM,37,0)))</f>
        <v>76.679999999999993</v>
      </c>
      <c r="X190" s="20">
        <f t="shared" si="33"/>
        <v>153.35999999999999</v>
      </c>
      <c r="Y190" s="20">
        <f>_xlfn.IFS(AI190="Den Bosch",VLOOKUP(L190,'Status Report'!B:AO,39,0),AI190="Yantian",VLOOKUP(L190,'Status Report'!B:AO,40,0),AI190="",IF(H190="Asia Pacific",VLOOKUP(L190,'Status Report'!B:AO,40,0),VLOOKUP(L190,'Status Report'!B:AO,39,0)),AI190="Direct shipment",IF(H190="Asia Pacific",VLOOKUP(L190,'Status Report'!B:AO,40,0),VLOOKUP(L190,'Status Report'!B:AO,39,0)))</f>
        <v>0</v>
      </c>
      <c r="Z190" s="20">
        <f t="shared" si="34"/>
        <v>0</v>
      </c>
      <c r="AA190" s="20">
        <f t="shared" si="35"/>
        <v>153.35999999999999</v>
      </c>
      <c r="AB190" s="21">
        <f>_xlfn.IFS(AI190="Den Bosch",VLOOKUP(L190,'Status Report'!B:AM,33,0),AI190="Yantian",VLOOKUP(L190,'Status Report'!B:AM,34,0),AI190="",IF(H190="Asia Pacific",VLOOKUP(L190,'Status Report'!B:AM,34,0),VLOOKUP(L190,'Status Report'!B:AM,33,0)),AI190="Direct shipment",IF(H190="Asia Pacific",VLOOKUP(L190,'Status Report'!B:AM,34,0),VLOOKUP(L190,'Status Report'!B:AM,33,0)))</f>
        <v>65.527200000000008</v>
      </c>
      <c r="AC190" s="21">
        <f>VLOOKUP(L190,'Status Report'!B:CE,82,0)</f>
        <v>0</v>
      </c>
      <c r="AD190" s="21">
        <f t="shared" si="36"/>
        <v>65.527200000000008</v>
      </c>
      <c r="AE190" s="63">
        <f>VLOOKUP(L190,'Status Report'!B:W,20,0)</f>
        <v>49</v>
      </c>
      <c r="AF190" s="63">
        <f>VLOOKUP(L190,'Status Report'!B:W,21,0)</f>
        <v>26</v>
      </c>
      <c r="AG190" s="63">
        <f>VLOOKUP(L190,'Status Report'!B:W,22,0)</f>
        <v>50</v>
      </c>
      <c r="AH190" s="22">
        <f t="shared" si="37"/>
        <v>0.12740000000000001</v>
      </c>
      <c r="AI190" t="s">
        <v>990</v>
      </c>
      <c r="AK190" s="63">
        <f>IFERROR(VLOOKUP(G190,ASEAN!A:A,1,0),0)</f>
        <v>0</v>
      </c>
      <c r="AL190" s="63">
        <f>IFERROR(VLOOKUP(D190,'[3]customer specs'!$B$1:$D$65536,3,0),0)</f>
        <v>0</v>
      </c>
      <c r="AM190" s="64">
        <f t="shared" si="38"/>
        <v>20.640000000000015</v>
      </c>
      <c r="AN190" s="64">
        <f t="shared" si="39"/>
        <v>0</v>
      </c>
      <c r="AO190" s="63"/>
      <c r="AP190" s="63"/>
      <c r="AQ190" s="63" t="str">
        <f t="shared" si="40"/>
        <v>no</v>
      </c>
      <c r="AR190" s="20">
        <f t="shared" si="41"/>
        <v>131.05440000000002</v>
      </c>
      <c r="AS190" s="63"/>
      <c r="AT190" s="23">
        <f t="shared" si="48"/>
        <v>0.12</v>
      </c>
      <c r="AU190" s="65">
        <f t="shared" si="43"/>
        <v>74.462727272727278</v>
      </c>
      <c r="AV190" s="65"/>
      <c r="AW190" s="65">
        <f t="shared" si="44"/>
        <v>148.92545454545456</v>
      </c>
      <c r="AX190" s="65"/>
      <c r="AY190" s="63">
        <f>VLOOKUP(L190,'Status Report'!B:CF,81,0)</f>
        <v>0</v>
      </c>
      <c r="AZ190" s="63" t="str">
        <f>VLOOKUP(L190,'Status Report'!B:S,18,0)</f>
        <v>Ellina Smirnova</v>
      </c>
      <c r="BB190" s="63">
        <f>VLOOKUP(L190,'Status Report'!B:Z,25,0)</f>
        <v>12</v>
      </c>
      <c r="BC190" s="63">
        <f t="shared" si="45"/>
        <v>24</v>
      </c>
      <c r="BF190">
        <f>VLOOKUP(L190,'Status Report'!B:CE,82,0)</f>
        <v>0</v>
      </c>
      <c r="BG190">
        <f>VLOOKUP(L190,'Status Report'!B:CF,83,0)</f>
        <v>0</v>
      </c>
      <c r="BH190">
        <f>VLOOKUP(L190,'Status Report'!B:CG,84,0)</f>
        <v>0</v>
      </c>
      <c r="BI190" t="s">
        <v>814</v>
      </c>
      <c r="BJ190" t="s">
        <v>795</v>
      </c>
      <c r="BM190" s="67">
        <f t="shared" si="46"/>
        <v>273</v>
      </c>
    </row>
    <row r="191" spans="1:65" x14ac:dyDescent="0.25">
      <c r="A191" s="68" t="str">
        <f>VLOOKUP(L191,'Status Report'!B:CB,79,0)</f>
        <v>Heineken</v>
      </c>
      <c r="C191">
        <v>26021002</v>
      </c>
      <c r="D191">
        <v>3011374</v>
      </c>
      <c r="E191" t="s">
        <v>807</v>
      </c>
      <c r="F191" t="s">
        <v>808</v>
      </c>
      <c r="G191" t="str">
        <f>VLOOKUP(D191,'[2]sold to'!$A:$H,8,0)</f>
        <v>Dubai</v>
      </c>
      <c r="H191" t="str">
        <f>VLOOKUP(D191,'[2]sold to'!$A:$I,9,0)</f>
        <v>AMEE</v>
      </c>
      <c r="K191">
        <v>30</v>
      </c>
      <c r="L191">
        <v>88026855</v>
      </c>
      <c r="M191" t="s">
        <v>845</v>
      </c>
      <c r="N191">
        <v>1</v>
      </c>
      <c r="P191" t="str">
        <f>VLOOKUP(L191,'Status Report'!B:AA,26,0)</f>
        <v>China</v>
      </c>
      <c r="Q191" t="str">
        <f>VLOOKUP(L191,'Status Report'!B:AB,27,0)</f>
        <v>Bar support</v>
      </c>
      <c r="R191">
        <f>VLOOKUP(L191,'Status Report'!B:X,23,0)</f>
        <v>167</v>
      </c>
      <c r="S191" t="str">
        <f>VLOOKUP(L191,'Status Report'!B:T,19,0)</f>
        <v>Promocean The Netherlands BV</v>
      </c>
      <c r="T191" s="62">
        <f>VLOOKUP(L191,'Status Report'!B:E,4,0)</f>
        <v>1</v>
      </c>
      <c r="U191" s="19">
        <f>_xlfn.IFS(AI191="Den Bosch",VLOOKUP(L191,'Status Report'!B:AM,35,0),AI191="Yantian",VLOOKUP(L191,'Status Report'!B:AM,36,0),AI191="",IF(H191="Asia Pacific",VLOOKUP(L191,'Status Report'!B:AM,36,0),VLOOKUP(L191,'Status Report'!B:AM,35,0)),AI191="Direct shipment",IF(H191="Asia Pacific",VLOOKUP(L191,'Status Report'!B:AM,36,0),VLOOKUP(L191,'Status Report'!B:AM,35,0)))</f>
        <v>145.19999999999999</v>
      </c>
      <c r="V191" s="20">
        <f t="shared" si="32"/>
        <v>145.19999999999999</v>
      </c>
      <c r="W191" s="19">
        <f>_xlfn.IFS(AI191="Den Bosch",VLOOKUP(L191,'Status Report'!B:AM,37,0),AI191="Yantian",VLOOKUP(L191,'Status Report'!B:AM,38,0),AI191="",IF(H191="Asia Pacific",VLOOKUP(L191,'Status Report'!B:AM,38,0),VLOOKUP(L191,'Status Report'!B:AM,37,0)),AI191="Direct shipment",IF(H191="Asia Pacific",VLOOKUP(L191,'Status Report'!B:AM,38,0),VLOOKUP(L191,'Status Report'!B:AM,37,0)))</f>
        <v>145.19999999999999</v>
      </c>
      <c r="X191" s="20">
        <f t="shared" si="33"/>
        <v>145.19999999999999</v>
      </c>
      <c r="Y191" s="20">
        <f>_xlfn.IFS(AI191="Den Bosch",VLOOKUP(L191,'Status Report'!B:AO,39,0),AI191="Yantian",VLOOKUP(L191,'Status Report'!B:AO,40,0),AI191="",IF(H191="Asia Pacific",VLOOKUP(L191,'Status Report'!B:AO,40,0),VLOOKUP(L191,'Status Report'!B:AO,39,0)),AI191="Direct shipment",IF(H191="Asia Pacific",VLOOKUP(L191,'Status Report'!B:AO,40,0),VLOOKUP(L191,'Status Report'!B:AO,39,0)))</f>
        <v>0</v>
      </c>
      <c r="Z191" s="20">
        <f t="shared" si="34"/>
        <v>0</v>
      </c>
      <c r="AA191" s="20">
        <f t="shared" si="35"/>
        <v>145.19999999999999</v>
      </c>
      <c r="AB191" s="21">
        <f>_xlfn.IFS(AI191="Den Bosch",VLOOKUP(L191,'Status Report'!B:AM,33,0),AI191="Yantian",VLOOKUP(L191,'Status Report'!B:AM,34,0),AI191="",IF(H191="Asia Pacific",VLOOKUP(L191,'Status Report'!B:AM,34,0),VLOOKUP(L191,'Status Report'!B:AM,33,0)),AI191="Direct shipment",IF(H191="Asia Pacific",VLOOKUP(L191,'Status Report'!B:AM,34,0),VLOOKUP(L191,'Status Report'!B:AM,33,0)))</f>
        <v>124.03200000000001</v>
      </c>
      <c r="AC191" s="21">
        <f>VLOOKUP(L191,'Status Report'!B:CE,82,0)</f>
        <v>0</v>
      </c>
      <c r="AD191" s="21">
        <f t="shared" si="36"/>
        <v>124.03200000000001</v>
      </c>
      <c r="AE191" s="63">
        <f>VLOOKUP(L191,'Status Report'!B:W,20,0)</f>
        <v>43</v>
      </c>
      <c r="AF191" s="63">
        <f>VLOOKUP(L191,'Status Report'!B:W,21,0)</f>
        <v>33</v>
      </c>
      <c r="AG191" s="63">
        <f>VLOOKUP(L191,'Status Report'!B:W,22,0)</f>
        <v>16</v>
      </c>
      <c r="AH191" s="22">
        <f t="shared" si="37"/>
        <v>2.2703999999999998E-2</v>
      </c>
      <c r="AK191" s="63">
        <f>IFERROR(VLOOKUP(G191,ASEAN!A:A,1,0),0)</f>
        <v>0</v>
      </c>
      <c r="AL191" s="63">
        <f>IFERROR(VLOOKUP(D191,'[3]customer specs'!$B$1:$D$65536,3,0),0)</f>
        <v>0</v>
      </c>
      <c r="AM191" s="64">
        <f t="shared" si="38"/>
        <v>0</v>
      </c>
      <c r="AN191" s="64">
        <f t="shared" si="39"/>
        <v>0</v>
      </c>
      <c r="AO191" s="63"/>
      <c r="AP191" s="63"/>
      <c r="AQ191" s="63" t="str">
        <f t="shared" si="40"/>
        <v>no</v>
      </c>
      <c r="AR191" s="20">
        <f t="shared" si="41"/>
        <v>124.03200000000001</v>
      </c>
      <c r="AS191" s="63"/>
      <c r="AT191" s="23">
        <f t="shared" si="48"/>
        <v>0.12</v>
      </c>
      <c r="AU191" s="65">
        <f t="shared" si="43"/>
        <v>140.94545454545457</v>
      </c>
      <c r="AV191" s="65"/>
      <c r="AW191" s="65">
        <f t="shared" si="44"/>
        <v>140.94545454545457</v>
      </c>
      <c r="AX191" s="65"/>
      <c r="AY191" s="63">
        <f>VLOOKUP(L191,'Status Report'!B:CF,81,0)</f>
        <v>0</v>
      </c>
      <c r="AZ191" s="63" t="str">
        <f>VLOOKUP(L191,'Status Report'!B:S,18,0)</f>
        <v>Ellina Smirnova</v>
      </c>
      <c r="BB191" s="63">
        <f>VLOOKUP(L191,'Status Report'!B:Z,25,0)</f>
        <v>12</v>
      </c>
      <c r="BC191" s="63">
        <f t="shared" si="45"/>
        <v>12</v>
      </c>
      <c r="BF191">
        <f>VLOOKUP(L191,'Status Report'!B:CE,82,0)</f>
        <v>0</v>
      </c>
      <c r="BG191">
        <f>VLOOKUP(L191,'Status Report'!B:CF,83,0)</f>
        <v>0</v>
      </c>
      <c r="BH191">
        <f>VLOOKUP(L191,'Status Report'!B:CG,84,0)</f>
        <v>0</v>
      </c>
      <c r="BI191" t="s">
        <v>814</v>
      </c>
      <c r="BJ191" t="s">
        <v>795</v>
      </c>
      <c r="BM191" s="67">
        <f t="shared" si="46"/>
        <v>2</v>
      </c>
    </row>
    <row r="192" spans="1:65" x14ac:dyDescent="0.25">
      <c r="A192" s="68" t="str">
        <f>VLOOKUP(L192,'Status Report'!B:CB,79,0)</f>
        <v>Heineken</v>
      </c>
      <c r="C192">
        <v>26021002</v>
      </c>
      <c r="D192">
        <v>3011374</v>
      </c>
      <c r="E192" t="s">
        <v>807</v>
      </c>
      <c r="F192" t="s">
        <v>808</v>
      </c>
      <c r="G192" t="str">
        <f>VLOOKUP(D192,'[2]sold to'!$A:$H,8,0)</f>
        <v>Dubai</v>
      </c>
      <c r="H192" t="str">
        <f>VLOOKUP(D192,'[2]sold to'!$A:$I,9,0)</f>
        <v>AMEE</v>
      </c>
      <c r="K192">
        <v>40</v>
      </c>
      <c r="L192">
        <v>88026853</v>
      </c>
      <c r="M192" t="s">
        <v>465</v>
      </c>
      <c r="N192">
        <v>1</v>
      </c>
      <c r="P192" t="str">
        <f>VLOOKUP(L192,'Status Report'!B:AA,26,0)</f>
        <v>China</v>
      </c>
      <c r="Q192" t="str">
        <f>VLOOKUP(L192,'Status Report'!B:AB,27,0)</f>
        <v>Bar support</v>
      </c>
      <c r="R192">
        <f>VLOOKUP(L192,'Status Report'!B:X,23,0)</f>
        <v>333</v>
      </c>
      <c r="S192" t="str">
        <f>VLOOKUP(L192,'Status Report'!B:T,19,0)</f>
        <v>Promocean The Netherlands BV</v>
      </c>
      <c r="T192" s="62">
        <f>VLOOKUP(L192,'Status Report'!B:E,4,0)</f>
        <v>3</v>
      </c>
      <c r="U192" s="19">
        <f>_xlfn.IFS(AI192="Den Bosch",VLOOKUP(L192,'Status Report'!B:AM,35,0),AI192="Yantian",VLOOKUP(L192,'Status Report'!B:AM,36,0),AI192="",IF(H192="Asia Pacific",VLOOKUP(L192,'Status Report'!B:AM,36,0),VLOOKUP(L192,'Status Report'!B:AM,35,0)),AI192="Direct shipment",IF(H192="Asia Pacific",VLOOKUP(L192,'Status Report'!B:AM,36,0),VLOOKUP(L192,'Status Report'!B:AM,35,0)))</f>
        <v>27.839999999999996</v>
      </c>
      <c r="V192" s="20">
        <f t="shared" si="32"/>
        <v>27.839999999999996</v>
      </c>
      <c r="W192" s="19">
        <f>_xlfn.IFS(AI192="Den Bosch",VLOOKUP(L192,'Status Report'!B:AM,37,0),AI192="Yantian",VLOOKUP(L192,'Status Report'!B:AM,38,0),AI192="",IF(H192="Asia Pacific",VLOOKUP(L192,'Status Report'!B:AM,38,0),VLOOKUP(L192,'Status Report'!B:AM,37,0)),AI192="Direct shipment",IF(H192="Asia Pacific",VLOOKUP(L192,'Status Report'!B:AM,38,0),VLOOKUP(L192,'Status Report'!B:AM,37,0)))</f>
        <v>27.839999999999996</v>
      </c>
      <c r="X192" s="20">
        <f t="shared" si="33"/>
        <v>27.839999999999996</v>
      </c>
      <c r="Y192" s="20">
        <f>_xlfn.IFS(AI192="Den Bosch",VLOOKUP(L192,'Status Report'!B:AO,39,0),AI192="Yantian",VLOOKUP(L192,'Status Report'!B:AO,40,0),AI192="",IF(H192="Asia Pacific",VLOOKUP(L192,'Status Report'!B:AO,40,0),VLOOKUP(L192,'Status Report'!B:AO,39,0)),AI192="Direct shipment",IF(H192="Asia Pacific",VLOOKUP(L192,'Status Report'!B:AO,40,0),VLOOKUP(L192,'Status Report'!B:AO,39,0)))</f>
        <v>0</v>
      </c>
      <c r="Z192" s="20">
        <f t="shared" si="34"/>
        <v>0</v>
      </c>
      <c r="AA192" s="20">
        <f t="shared" si="35"/>
        <v>27.839999999999996</v>
      </c>
      <c r="AB192" s="21">
        <f>_xlfn.IFS(AI192="Den Bosch",VLOOKUP(L192,'Status Report'!B:AM,33,0),AI192="Yantian",VLOOKUP(L192,'Status Report'!B:AM,34,0),AI192="",IF(H192="Asia Pacific",VLOOKUP(L192,'Status Report'!B:AM,34,0),VLOOKUP(L192,'Status Report'!B:AM,33,0)),AI192="Direct shipment",IF(H192="Asia Pacific",VLOOKUP(L192,'Status Report'!B:AM,34,0),VLOOKUP(L192,'Status Report'!B:AM,33,0)))</f>
        <v>23.8032</v>
      </c>
      <c r="AC192" s="21">
        <f>VLOOKUP(L192,'Status Report'!B:CE,82,0)</f>
        <v>0</v>
      </c>
      <c r="AD192" s="21">
        <f t="shared" si="36"/>
        <v>23.8032</v>
      </c>
      <c r="AE192" s="63">
        <f>VLOOKUP(L192,'Status Report'!B:W,20,0)</f>
        <v>26</v>
      </c>
      <c r="AF192" s="63">
        <f>VLOOKUP(L192,'Status Report'!B:W,21,0)</f>
        <v>14</v>
      </c>
      <c r="AG192" s="63">
        <f>VLOOKUP(L192,'Status Report'!B:W,22,0)</f>
        <v>8</v>
      </c>
      <c r="AH192" s="22">
        <f t="shared" si="37"/>
        <v>2.9120000000000001E-3</v>
      </c>
      <c r="AI192" t="s">
        <v>990</v>
      </c>
      <c r="AK192" s="63">
        <f>IFERROR(VLOOKUP(G192,ASEAN!A:A,1,0),0)</f>
        <v>0</v>
      </c>
      <c r="AL192" s="63">
        <f>IFERROR(VLOOKUP(D192,'[3]customer specs'!$B$1:$D$65536,3,0),0)</f>
        <v>0</v>
      </c>
      <c r="AM192" s="64">
        <f t="shared" si="38"/>
        <v>0</v>
      </c>
      <c r="AN192" s="64">
        <f t="shared" si="39"/>
        <v>0</v>
      </c>
      <c r="AO192" s="63"/>
      <c r="AP192" s="63"/>
      <c r="AQ192" s="63" t="str">
        <f t="shared" si="40"/>
        <v>no</v>
      </c>
      <c r="AR192" s="20">
        <f t="shared" si="41"/>
        <v>23.8032</v>
      </c>
      <c r="AS192" s="63"/>
      <c r="AT192" s="23">
        <f t="shared" si="48"/>
        <v>0.12</v>
      </c>
      <c r="AU192" s="65">
        <f t="shared" si="43"/>
        <v>27.049090909090911</v>
      </c>
      <c r="AV192" s="65"/>
      <c r="AW192" s="65">
        <f t="shared" si="44"/>
        <v>27.049090909090911</v>
      </c>
      <c r="AX192" s="65"/>
      <c r="AY192" s="63">
        <f>VLOOKUP(L192,'Status Report'!B:CF,81,0)</f>
        <v>0</v>
      </c>
      <c r="AZ192" s="63" t="str">
        <f>VLOOKUP(L192,'Status Report'!B:S,18,0)</f>
        <v>Ellina Smirnova</v>
      </c>
      <c r="BB192" s="63">
        <f>VLOOKUP(L192,'Status Report'!B:Z,25,0)</f>
        <v>6</v>
      </c>
      <c r="BC192" s="63">
        <f t="shared" si="45"/>
        <v>6</v>
      </c>
      <c r="BF192">
        <f>VLOOKUP(L192,'Status Report'!B:CE,82,0)</f>
        <v>0</v>
      </c>
      <c r="BG192">
        <f>VLOOKUP(L192,'Status Report'!B:CF,83,0)</f>
        <v>0</v>
      </c>
      <c r="BH192">
        <f>VLOOKUP(L192,'Status Report'!B:CG,84,0)</f>
        <v>0</v>
      </c>
      <c r="BI192" t="s">
        <v>814</v>
      </c>
      <c r="BJ192" t="s">
        <v>795</v>
      </c>
      <c r="BM192" s="67">
        <f t="shared" si="46"/>
        <v>252</v>
      </c>
    </row>
    <row r="193" spans="1:65" x14ac:dyDescent="0.25">
      <c r="A193" s="68" t="str">
        <f>VLOOKUP(L193,'Status Report'!B:CB,79,0)</f>
        <v>Heineken</v>
      </c>
      <c r="C193">
        <v>26021002</v>
      </c>
      <c r="D193">
        <v>3011374</v>
      </c>
      <c r="E193" t="s">
        <v>807</v>
      </c>
      <c r="F193" t="s">
        <v>808</v>
      </c>
      <c r="G193" t="str">
        <f>VLOOKUP(D193,'[2]sold to'!$A:$H,8,0)</f>
        <v>Dubai</v>
      </c>
      <c r="H193" t="str">
        <f>VLOOKUP(D193,'[2]sold to'!$A:$I,9,0)</f>
        <v>AMEE</v>
      </c>
      <c r="K193">
        <v>50</v>
      </c>
      <c r="L193">
        <v>88027045</v>
      </c>
      <c r="M193" t="s">
        <v>176</v>
      </c>
      <c r="N193">
        <v>1</v>
      </c>
      <c r="P193" t="str">
        <f>VLOOKUP(L193,'Status Report'!B:AA,26,0)</f>
        <v>China</v>
      </c>
      <c r="Q193" t="str">
        <f>VLOOKUP(L193,'Status Report'!B:AB,27,0)</f>
        <v>Indoor signs</v>
      </c>
      <c r="R193">
        <f>VLOOKUP(L193,'Status Report'!B:X,23,0)</f>
        <v>500</v>
      </c>
      <c r="S193" t="str">
        <f>VLOOKUP(L193,'Status Report'!B:T,19,0)</f>
        <v>Brands On</v>
      </c>
      <c r="T193" s="62">
        <f>VLOOKUP(L193,'Status Report'!B:E,4,0)</f>
        <v>1</v>
      </c>
      <c r="U193" s="19">
        <f>_xlfn.IFS(AI193="Den Bosch",VLOOKUP(L193,'Status Report'!B:AM,35,0),AI193="Yantian",VLOOKUP(L193,'Status Report'!B:AM,36,0),AI193="",IF(H193="Asia Pacific",VLOOKUP(L193,'Status Report'!B:AM,36,0),VLOOKUP(L193,'Status Report'!B:AM,35,0)),AI193="Direct shipment",IF(H193="Asia Pacific",VLOOKUP(L193,'Status Report'!B:AM,36,0),VLOOKUP(L193,'Status Report'!B:AM,35,0)))</f>
        <v>29.43</v>
      </c>
      <c r="V193" s="20">
        <f t="shared" si="32"/>
        <v>29.43</v>
      </c>
      <c r="W193" s="19">
        <f>_xlfn.IFS(AI193="Den Bosch",VLOOKUP(L193,'Status Report'!B:AM,37,0),AI193="Yantian",VLOOKUP(L193,'Status Report'!B:AM,38,0),AI193="",IF(H193="Asia Pacific",VLOOKUP(L193,'Status Report'!B:AM,38,0),VLOOKUP(L193,'Status Report'!B:AM,37,0)),AI193="Direct shipment",IF(H193="Asia Pacific",VLOOKUP(L193,'Status Report'!B:AM,38,0),VLOOKUP(L193,'Status Report'!B:AM,37,0)))</f>
        <v>29.43</v>
      </c>
      <c r="X193" s="20">
        <f t="shared" si="33"/>
        <v>29.43</v>
      </c>
      <c r="Y193" s="20">
        <f>_xlfn.IFS(AI193="Den Bosch",VLOOKUP(L193,'Status Report'!B:AO,39,0),AI193="Yantian",VLOOKUP(L193,'Status Report'!B:AO,40,0),AI193="",IF(H193="Asia Pacific",VLOOKUP(L193,'Status Report'!B:AO,40,0),VLOOKUP(L193,'Status Report'!B:AO,39,0)),AI193="Direct shipment",IF(H193="Asia Pacific",VLOOKUP(L193,'Status Report'!B:AO,40,0),VLOOKUP(L193,'Status Report'!B:AO,39,0)))</f>
        <v>0</v>
      </c>
      <c r="Z193" s="20">
        <f t="shared" si="34"/>
        <v>0</v>
      </c>
      <c r="AA193" s="20">
        <f t="shared" si="35"/>
        <v>29.43</v>
      </c>
      <c r="AB193" s="21">
        <f>_xlfn.IFS(AI193="Den Bosch",VLOOKUP(L193,'Status Report'!B:AM,33,0),AI193="Yantian",VLOOKUP(L193,'Status Report'!B:AM,34,0),AI193="",IF(H193="Asia Pacific",VLOOKUP(L193,'Status Report'!B:AM,34,0),VLOOKUP(L193,'Status Report'!B:AM,33,0)),AI193="Direct shipment",IF(H193="Asia Pacific",VLOOKUP(L193,'Status Report'!B:AM,34,0),VLOOKUP(L193,'Status Report'!B:AM,33,0)))</f>
        <v>25.9</v>
      </c>
      <c r="AC193" s="21">
        <f>VLOOKUP(L193,'Status Report'!B:CE,82,0)</f>
        <v>0</v>
      </c>
      <c r="AD193" s="21">
        <f t="shared" si="36"/>
        <v>25.9</v>
      </c>
      <c r="AE193" s="63">
        <f>VLOOKUP(L193,'Status Report'!B:W,20,0)</f>
        <v>10.5</v>
      </c>
      <c r="AF193" s="63">
        <f>VLOOKUP(L193,'Status Report'!B:W,21,0)</f>
        <v>10.5</v>
      </c>
      <c r="AG193" s="63">
        <f>VLOOKUP(L193,'Status Report'!B:W,22,0)</f>
        <v>11.5</v>
      </c>
      <c r="AH193" s="22">
        <f t="shared" si="37"/>
        <v>1.2678749999999999E-3</v>
      </c>
      <c r="AK193" s="63">
        <f>IFERROR(VLOOKUP(G193,ASEAN!A:A,1,0),0)</f>
        <v>0</v>
      </c>
      <c r="AL193" s="63">
        <f>IFERROR(VLOOKUP(D193,'[3]customer specs'!$B$1:$D$65536,3,0),0)</f>
        <v>0</v>
      </c>
      <c r="AM193" s="64">
        <f t="shared" si="38"/>
        <v>0</v>
      </c>
      <c r="AN193" s="64">
        <f t="shared" si="39"/>
        <v>0</v>
      </c>
      <c r="AO193" s="63"/>
      <c r="AP193" s="63"/>
      <c r="AQ193" s="63" t="str">
        <f t="shared" si="40"/>
        <v>no</v>
      </c>
      <c r="AR193" s="20">
        <f t="shared" si="41"/>
        <v>25.9</v>
      </c>
      <c r="AS193" s="63"/>
      <c r="AT193" s="23">
        <f t="shared" si="48"/>
        <v>0.12</v>
      </c>
      <c r="AU193" s="65">
        <f t="shared" si="43"/>
        <v>29.43181818181818</v>
      </c>
      <c r="AV193" s="65"/>
      <c r="AW193" s="65">
        <f t="shared" si="44"/>
        <v>29.43181818181818</v>
      </c>
      <c r="AX193" s="65"/>
      <c r="AY193" s="63">
        <f>VLOOKUP(L193,'Status Report'!B:CF,81,0)</f>
        <v>0</v>
      </c>
      <c r="AZ193" s="63" t="str">
        <f>VLOOKUP(L193,'Status Report'!B:S,18,0)</f>
        <v>Ludmilla Zarybnicka</v>
      </c>
      <c r="BB193" s="63">
        <f>VLOOKUP(L193,'Status Report'!B:Z,25,0)</f>
        <v>1</v>
      </c>
      <c r="BC193" s="63">
        <f t="shared" si="45"/>
        <v>1</v>
      </c>
      <c r="BF193">
        <f>VLOOKUP(L193,'Status Report'!B:CE,82,0)</f>
        <v>0</v>
      </c>
      <c r="BG193">
        <f>VLOOKUP(L193,'Status Report'!B:CF,83,0)</f>
        <v>0</v>
      </c>
      <c r="BH193">
        <f>VLOOKUP(L193,'Status Report'!B:CG,84,0)</f>
        <v>0</v>
      </c>
      <c r="BI193" t="s">
        <v>814</v>
      </c>
      <c r="BJ193" t="s">
        <v>795</v>
      </c>
      <c r="BM193" s="67">
        <f t="shared" si="46"/>
        <v>88</v>
      </c>
    </row>
    <row r="194" spans="1:65" x14ac:dyDescent="0.25">
      <c r="A194" s="68" t="str">
        <f>VLOOKUP(L194,'Status Report'!B:CB,79,0)</f>
        <v>Heineken - Brand Fashion</v>
      </c>
      <c r="C194">
        <v>26021002</v>
      </c>
      <c r="D194">
        <v>3011374</v>
      </c>
      <c r="E194" t="s">
        <v>807</v>
      </c>
      <c r="F194" t="s">
        <v>808</v>
      </c>
      <c r="G194" t="str">
        <f>VLOOKUP(D194,'[2]sold to'!$A:$H,8,0)</f>
        <v>Dubai</v>
      </c>
      <c r="H194" t="str">
        <f>VLOOKUP(D194,'[2]sold to'!$A:$I,9,0)</f>
        <v>AMEE</v>
      </c>
      <c r="K194">
        <v>60</v>
      </c>
      <c r="L194">
        <v>88027555</v>
      </c>
      <c r="M194" t="s">
        <v>711</v>
      </c>
      <c r="N194">
        <v>1</v>
      </c>
      <c r="P194" t="str">
        <f>VLOOKUP(L194,'Status Report'!B:AA,26,0)</f>
        <v>Tunisia</v>
      </c>
      <c r="Q194" t="str">
        <f>VLOOKUP(L194,'Status Report'!B:AB,27,0)</f>
        <v>Textiles-Clothing</v>
      </c>
      <c r="R194">
        <f>VLOOKUP(L194,'Status Report'!B:X,23,0)</f>
        <v>5</v>
      </c>
      <c r="S194" t="str">
        <f>VLOOKUP(L194,'Status Report'!B:T,19,0)</f>
        <v>ALBA specials</v>
      </c>
      <c r="T194" s="62">
        <f>VLOOKUP(L194,'Status Report'!B:E,4,0)</f>
        <v>3</v>
      </c>
      <c r="U194" s="19">
        <f>_xlfn.IFS(AI194="Den Bosch",VLOOKUP(L194,'Status Report'!B:AM,35,0),AI194="Yantian",VLOOKUP(L194,'Status Report'!B:AM,36,0),AI194="",IF(H194="Asia Pacific",VLOOKUP(L194,'Status Report'!B:AM,36,0),VLOOKUP(L194,'Status Report'!B:AM,35,0)),AI194="Direct shipment",IF(H194="Asia Pacific",VLOOKUP(L194,'Status Report'!B:AM,36,0),VLOOKUP(L194,'Status Report'!B:AM,35,0)))</f>
        <v>94.49</v>
      </c>
      <c r="V194" s="20">
        <f t="shared" ref="V194:V257" si="49">U194*N194</f>
        <v>94.49</v>
      </c>
      <c r="W194" s="19">
        <f>_xlfn.IFS(AI194="Den Bosch",VLOOKUP(L194,'Status Report'!B:AM,37,0),AI194="Yantian",VLOOKUP(L194,'Status Report'!B:AM,38,0),AI194="",IF(H194="Asia Pacific",VLOOKUP(L194,'Status Report'!B:AM,38,0),VLOOKUP(L194,'Status Report'!B:AM,37,0)),AI194="Direct shipment",IF(H194="Asia Pacific",VLOOKUP(L194,'Status Report'!B:AM,38,0),VLOOKUP(L194,'Status Report'!B:AM,37,0)))</f>
        <v>27.84</v>
      </c>
      <c r="X194" s="20">
        <f t="shared" ref="X194:X257" si="50">N194*W194</f>
        <v>27.84</v>
      </c>
      <c r="Y194" s="20">
        <f>_xlfn.IFS(AI194="Den Bosch",VLOOKUP(L194,'Status Report'!B:AO,39,0),AI194="Yantian",VLOOKUP(L194,'Status Report'!B:AO,40,0),AI194="",IF(H194="Asia Pacific",VLOOKUP(L194,'Status Report'!B:AO,40,0),VLOOKUP(L194,'Status Report'!B:AO,39,0)),AI194="Direct shipment",IF(H194="Asia Pacific",VLOOKUP(L194,'Status Report'!B:AO,40,0),VLOOKUP(L194,'Status Report'!B:AO,39,0)))</f>
        <v>0</v>
      </c>
      <c r="Z194" s="20">
        <f t="shared" ref="Z194:Z257" si="51">Y194*N194</f>
        <v>0</v>
      </c>
      <c r="AA194" s="20">
        <f t="shared" ref="AA194:AA257" si="52">IF(Z194=0,X194,Z194)</f>
        <v>27.84</v>
      </c>
      <c r="AB194" s="21">
        <f>_xlfn.IFS(AI194="Den Bosch",VLOOKUP(L194,'Status Report'!B:AM,33,0),AI194="Yantian",VLOOKUP(L194,'Status Report'!B:AM,34,0),AI194="",IF(H194="Asia Pacific",VLOOKUP(L194,'Status Report'!B:AM,34,0),VLOOKUP(L194,'Status Report'!B:AM,33,0)),AI194="Direct shipment",IF(H194="Asia Pacific",VLOOKUP(L194,'Status Report'!B:AM,34,0),VLOOKUP(L194,'Status Report'!B:AM,33,0)))</f>
        <v>24.5</v>
      </c>
      <c r="AC194" s="21">
        <f>VLOOKUP(L194,'Status Report'!B:CE,82,0)</f>
        <v>0</v>
      </c>
      <c r="AD194" s="21">
        <f t="shared" ref="AD194:AD257" si="53">IF(AC194=0,AB194,AC194)</f>
        <v>24.5</v>
      </c>
      <c r="AE194" s="63">
        <f>VLOOKUP(L194,'Status Report'!B:W,20,0)</f>
        <v>29</v>
      </c>
      <c r="AF194" s="63">
        <f>VLOOKUP(L194,'Status Report'!B:W,21,0)</f>
        <v>39</v>
      </c>
      <c r="AG194" s="63">
        <f>VLOOKUP(L194,'Status Report'!B:W,22,0)</f>
        <v>1.5</v>
      </c>
      <c r="AH194" s="22">
        <f t="shared" ref="AH194:AH257" si="54">((AE194*AF194*AG194)*N194)/1000000</f>
        <v>1.6965000000000001E-3</v>
      </c>
      <c r="AI194" t="s">
        <v>990</v>
      </c>
      <c r="AK194" s="63">
        <f>IFERROR(VLOOKUP(G194,ASEAN!A:A,1,0),0)</f>
        <v>0</v>
      </c>
      <c r="AL194" s="63">
        <f>IFERROR(VLOOKUP(D194,'[3]customer specs'!$B$1:$D$65536,3,0),0)</f>
        <v>0</v>
      </c>
      <c r="AM194" s="64">
        <f t="shared" ref="AM194:AM257" si="55">V194-X194</f>
        <v>66.649999999999991</v>
      </c>
      <c r="AN194" s="64">
        <f t="shared" ref="AN194:AN257" si="56">IF(Z194=0,,X194-Z194)</f>
        <v>0</v>
      </c>
      <c r="AO194" s="63"/>
      <c r="AP194" s="63"/>
      <c r="AQ194" s="63" t="str">
        <f t="shared" ref="AQ194:AQ257" si="57">IF(N194&gt;=R194,"yes","no")</f>
        <v>no</v>
      </c>
      <c r="AR194" s="20">
        <f t="shared" ref="AR194:AR257" si="58">AD194*N194</f>
        <v>24.5</v>
      </c>
      <c r="AS194" s="63"/>
      <c r="AT194" s="23">
        <f t="shared" si="48"/>
        <v>0.12</v>
      </c>
      <c r="AU194" s="65">
        <f t="shared" ref="AU194:AU257" si="59">AD194/(1-AT194)</f>
        <v>27.84090909090909</v>
      </c>
      <c r="AV194" s="65"/>
      <c r="AW194" s="65">
        <f t="shared" ref="AW194:AW257" si="60">(AU194*N194)+(AV194*N194)</f>
        <v>27.84090909090909</v>
      </c>
      <c r="AX194" s="65"/>
      <c r="AY194" s="63">
        <f>VLOOKUP(L194,'Status Report'!B:CF,81,0)</f>
        <v>0</v>
      </c>
      <c r="AZ194" s="63" t="str">
        <f>VLOOKUP(L194,'Status Report'!B:S,18,0)</f>
        <v>Mariana</v>
      </c>
      <c r="BB194" s="63">
        <f>VLOOKUP(L194,'Status Report'!B:Z,25,0)</f>
        <v>1</v>
      </c>
      <c r="BC194" s="63">
        <f t="shared" ref="BC194:BC257" si="61">N194*BB194</f>
        <v>1</v>
      </c>
      <c r="BF194">
        <f>VLOOKUP(L194,'Status Report'!B:CE,82,0)</f>
        <v>0</v>
      </c>
      <c r="BG194">
        <f>VLOOKUP(L194,'Status Report'!B:CF,83,0)</f>
        <v>0</v>
      </c>
      <c r="BH194">
        <f>VLOOKUP(L194,'Status Report'!B:CG,84,0)</f>
        <v>0</v>
      </c>
      <c r="BI194" t="s">
        <v>814</v>
      </c>
      <c r="BJ194" t="s">
        <v>795</v>
      </c>
      <c r="BM194" s="67">
        <f t="shared" ref="BM194:BM257" si="62">SUMIF($L:$L,$L194,N:N)</f>
        <v>151</v>
      </c>
    </row>
    <row r="195" spans="1:65" x14ac:dyDescent="0.25">
      <c r="A195" s="68" t="str">
        <f>VLOOKUP(L195,'Status Report'!B:CB,79,0)</f>
        <v>Heineken - Brand Fashion</v>
      </c>
      <c r="C195">
        <v>26021002</v>
      </c>
      <c r="D195">
        <v>3011374</v>
      </c>
      <c r="E195" t="s">
        <v>807</v>
      </c>
      <c r="F195" t="s">
        <v>808</v>
      </c>
      <c r="G195" t="str">
        <f>VLOOKUP(D195,'[2]sold to'!$A:$H,8,0)</f>
        <v>Dubai</v>
      </c>
      <c r="H195" t="str">
        <f>VLOOKUP(D195,'[2]sold to'!$A:$I,9,0)</f>
        <v>AMEE</v>
      </c>
      <c r="K195">
        <v>70</v>
      </c>
      <c r="L195">
        <v>88027455</v>
      </c>
      <c r="M195" t="s">
        <v>638</v>
      </c>
      <c r="N195">
        <v>1</v>
      </c>
      <c r="P195" t="str">
        <f>VLOOKUP(L195,'Status Report'!B:AA,26,0)</f>
        <v>Tunisia</v>
      </c>
      <c r="Q195" t="str">
        <f>VLOOKUP(L195,'Status Report'!B:AB,27,0)</f>
        <v>Textiles-Clothing</v>
      </c>
      <c r="R195">
        <f>VLOOKUP(L195,'Status Report'!B:X,23,0)</f>
        <v>5</v>
      </c>
      <c r="S195" t="str">
        <f>VLOOKUP(L195,'Status Report'!B:T,19,0)</f>
        <v>ALBA specials</v>
      </c>
      <c r="T195" s="62">
        <f>VLOOKUP(L195,'Status Report'!B:E,4,0)</f>
        <v>3</v>
      </c>
      <c r="U195" s="19">
        <f>_xlfn.IFS(AI195="Den Bosch",VLOOKUP(L195,'Status Report'!B:AM,35,0),AI195="Yantian",VLOOKUP(L195,'Status Report'!B:AM,36,0),AI195="",IF(H195="Asia Pacific",VLOOKUP(L195,'Status Report'!B:AM,36,0),VLOOKUP(L195,'Status Report'!B:AM,35,0)),AI195="Direct shipment",IF(H195="Asia Pacific",VLOOKUP(L195,'Status Report'!B:AM,36,0),VLOOKUP(L195,'Status Report'!B:AM,35,0)))</f>
        <v>69.319999999999993</v>
      </c>
      <c r="V195" s="20">
        <f t="shared" si="49"/>
        <v>69.319999999999993</v>
      </c>
      <c r="W195" s="19">
        <f>_xlfn.IFS(AI195="Den Bosch",VLOOKUP(L195,'Status Report'!B:AM,37,0),AI195="Yantian",VLOOKUP(L195,'Status Report'!B:AM,38,0),AI195="",IF(H195="Asia Pacific",VLOOKUP(L195,'Status Report'!B:AM,38,0),VLOOKUP(L195,'Status Report'!B:AM,37,0)),AI195="Direct shipment",IF(H195="Asia Pacific",VLOOKUP(L195,'Status Report'!B:AM,38,0),VLOOKUP(L195,'Status Report'!B:AM,37,0)))</f>
        <v>69.319999999999993</v>
      </c>
      <c r="X195" s="20">
        <f t="shared" si="50"/>
        <v>69.319999999999993</v>
      </c>
      <c r="Y195" s="20">
        <f>_xlfn.IFS(AI195="Den Bosch",VLOOKUP(L195,'Status Report'!B:AO,39,0),AI195="Yantian",VLOOKUP(L195,'Status Report'!B:AO,40,0),AI195="",IF(H195="Asia Pacific",VLOOKUP(L195,'Status Report'!B:AO,40,0),VLOOKUP(L195,'Status Report'!B:AO,39,0)),AI195="Direct shipment",IF(H195="Asia Pacific",VLOOKUP(L195,'Status Report'!B:AO,40,0),VLOOKUP(L195,'Status Report'!B:AO,39,0)))</f>
        <v>0</v>
      </c>
      <c r="Z195" s="20">
        <f t="shared" si="51"/>
        <v>0</v>
      </c>
      <c r="AA195" s="20">
        <f t="shared" si="52"/>
        <v>69.319999999999993</v>
      </c>
      <c r="AB195" s="21">
        <f>_xlfn.IFS(AI195="Den Bosch",VLOOKUP(L195,'Status Report'!B:AM,33,0),AI195="Yantian",VLOOKUP(L195,'Status Report'!B:AM,34,0),AI195="",IF(H195="Asia Pacific",VLOOKUP(L195,'Status Report'!B:AM,34,0),VLOOKUP(L195,'Status Report'!B:AM,33,0)),AI195="Direct shipment",IF(H195="Asia Pacific",VLOOKUP(L195,'Status Report'!B:AM,34,0),VLOOKUP(L195,'Status Report'!B:AM,33,0)))</f>
        <v>61</v>
      </c>
      <c r="AC195" s="21">
        <f>VLOOKUP(L195,'Status Report'!B:CE,82,0)</f>
        <v>0</v>
      </c>
      <c r="AD195" s="21">
        <f t="shared" si="53"/>
        <v>61</v>
      </c>
      <c r="AE195" s="63">
        <f>VLOOKUP(L195,'Status Report'!B:W,20,0)</f>
        <v>39</v>
      </c>
      <c r="AF195" s="63">
        <f>VLOOKUP(L195,'Status Report'!B:W,21,0)</f>
        <v>29</v>
      </c>
      <c r="AG195" s="63">
        <f>VLOOKUP(L195,'Status Report'!B:W,22,0)</f>
        <v>2.5</v>
      </c>
      <c r="AH195" s="22">
        <f t="shared" si="54"/>
        <v>2.8275000000000002E-3</v>
      </c>
      <c r="AI195" t="s">
        <v>990</v>
      </c>
      <c r="AK195" s="63">
        <f>IFERROR(VLOOKUP(G195,ASEAN!A:A,1,0),0)</f>
        <v>0</v>
      </c>
      <c r="AL195" s="63">
        <f>IFERROR(VLOOKUP(D195,'[3]customer specs'!$B$1:$D$65536,3,0),0)</f>
        <v>0</v>
      </c>
      <c r="AM195" s="64">
        <f t="shared" si="55"/>
        <v>0</v>
      </c>
      <c r="AN195" s="64">
        <f t="shared" si="56"/>
        <v>0</v>
      </c>
      <c r="AO195" s="63"/>
      <c r="AP195" s="63"/>
      <c r="AQ195" s="63" t="str">
        <f t="shared" si="57"/>
        <v>no</v>
      </c>
      <c r="AR195" s="20">
        <f t="shared" si="58"/>
        <v>61</v>
      </c>
      <c r="AS195" s="63"/>
      <c r="AT195" s="23">
        <f t="shared" si="48"/>
        <v>0.12</v>
      </c>
      <c r="AU195" s="65">
        <f t="shared" si="59"/>
        <v>69.318181818181813</v>
      </c>
      <c r="AV195" s="65"/>
      <c r="AW195" s="65">
        <f t="shared" si="60"/>
        <v>69.318181818181813</v>
      </c>
      <c r="AX195" s="65"/>
      <c r="AY195" s="63">
        <f>VLOOKUP(L195,'Status Report'!B:CF,81,0)</f>
        <v>0</v>
      </c>
      <c r="AZ195" s="63" t="str">
        <f>VLOOKUP(L195,'Status Report'!B:S,18,0)</f>
        <v>Mariana</v>
      </c>
      <c r="BB195" s="63">
        <f>VLOOKUP(L195,'Status Report'!B:Z,25,0)</f>
        <v>1</v>
      </c>
      <c r="BC195" s="63">
        <f t="shared" si="61"/>
        <v>1</v>
      </c>
      <c r="BF195">
        <f>VLOOKUP(L195,'Status Report'!B:CE,82,0)</f>
        <v>0</v>
      </c>
      <c r="BG195">
        <f>VLOOKUP(L195,'Status Report'!B:CF,83,0)</f>
        <v>0</v>
      </c>
      <c r="BH195">
        <f>VLOOKUP(L195,'Status Report'!B:CG,84,0)</f>
        <v>0</v>
      </c>
      <c r="BI195" t="s">
        <v>814</v>
      </c>
      <c r="BJ195" t="s">
        <v>795</v>
      </c>
      <c r="BM195" s="67">
        <f t="shared" si="62"/>
        <v>11</v>
      </c>
    </row>
    <row r="196" spans="1:65" x14ac:dyDescent="0.25">
      <c r="A196" s="68" t="str">
        <f>VLOOKUP(L196,'Status Report'!B:CB,79,0)</f>
        <v>Heineken - F1</v>
      </c>
      <c r="C196">
        <v>20006085</v>
      </c>
      <c r="D196">
        <v>3090079</v>
      </c>
      <c r="E196" t="s">
        <v>844</v>
      </c>
      <c r="F196" t="s">
        <v>802</v>
      </c>
      <c r="G196" t="str">
        <f>VLOOKUP(D196,'[2]sold to'!$A:$H,8,0)</f>
        <v>Netherlands</v>
      </c>
      <c r="H196" t="str">
        <f>VLOOKUP(D196,'[2]sold to'!$A:$I,9,0)</f>
        <v>Europe</v>
      </c>
      <c r="K196">
        <v>10</v>
      </c>
      <c r="L196">
        <v>88027349</v>
      </c>
      <c r="M196" t="s">
        <v>550</v>
      </c>
      <c r="N196">
        <v>4</v>
      </c>
      <c r="P196" t="str">
        <f>VLOOKUP(L196,'Status Report'!B:AA,26,0)</f>
        <v>China</v>
      </c>
      <c r="Q196" t="str">
        <f>VLOOKUP(L196,'Status Report'!B:AB,27,0)</f>
        <v>Premiums</v>
      </c>
      <c r="R196">
        <f>VLOOKUP(L196,'Status Report'!B:X,23,0)</f>
        <v>200</v>
      </c>
      <c r="S196" t="str">
        <f>VLOOKUP(L196,'Status Report'!B:T,19,0)</f>
        <v>Promocean The Netherlands BV</v>
      </c>
      <c r="T196" s="62">
        <f>VLOOKUP(L196,'Status Report'!B:E,4,0)</f>
        <v>3</v>
      </c>
      <c r="U196" s="19">
        <f>_xlfn.IFS(AI196="Den Bosch",VLOOKUP(L196,'Status Report'!B:AM,35,0),AI196="Yantian",VLOOKUP(L196,'Status Report'!B:AM,36,0),AI196="",IF(H196="Asia Pacific",VLOOKUP(L196,'Status Report'!B:AM,36,0),VLOOKUP(L196,'Status Report'!B:AM,35,0)),AI196="Direct shipment",IF(H196="Asia Pacific",VLOOKUP(L196,'Status Report'!B:AM,36,0),VLOOKUP(L196,'Status Report'!B:AM,35,0)))</f>
        <v>83.149999999999991</v>
      </c>
      <c r="V196" s="20">
        <f t="shared" si="49"/>
        <v>332.59999999999997</v>
      </c>
      <c r="W196" s="19">
        <f>_xlfn.IFS(AI196="Den Bosch",VLOOKUP(L196,'Status Report'!B:AM,37,0),AI196="Yantian",VLOOKUP(L196,'Status Report'!B:AM,38,0),AI196="",IF(H196="Asia Pacific",VLOOKUP(L196,'Status Report'!B:AM,38,0),VLOOKUP(L196,'Status Report'!B:AM,37,0)),AI196="Direct shipment",IF(H196="Asia Pacific",VLOOKUP(L196,'Status Report'!B:AM,38,0),VLOOKUP(L196,'Status Report'!B:AM,37,0)))</f>
        <v>83.149999999999991</v>
      </c>
      <c r="X196" s="20">
        <f t="shared" si="50"/>
        <v>332.59999999999997</v>
      </c>
      <c r="Y196" s="20">
        <f>_xlfn.IFS(AI196="Den Bosch",VLOOKUP(L196,'Status Report'!B:AO,39,0),AI196="Yantian",VLOOKUP(L196,'Status Report'!B:AO,40,0),AI196="",IF(H196="Asia Pacific",VLOOKUP(L196,'Status Report'!B:AO,40,0),VLOOKUP(L196,'Status Report'!B:AO,39,0)),AI196="Direct shipment",IF(H196="Asia Pacific",VLOOKUP(L196,'Status Report'!B:AO,40,0),VLOOKUP(L196,'Status Report'!B:AO,39,0)))</f>
        <v>0</v>
      </c>
      <c r="Z196" s="20">
        <f t="shared" si="51"/>
        <v>0</v>
      </c>
      <c r="AA196" s="20">
        <f t="shared" si="52"/>
        <v>332.59999999999997</v>
      </c>
      <c r="AB196" s="21">
        <f>_xlfn.IFS(AI196="Den Bosch",VLOOKUP(L196,'Status Report'!B:AM,33,0),AI196="Yantian",VLOOKUP(L196,'Status Report'!B:AM,34,0),AI196="",IF(H196="Asia Pacific",VLOOKUP(L196,'Status Report'!B:AM,34,0),VLOOKUP(L196,'Status Report'!B:AM,33,0)),AI196="Direct shipment",IF(H196="Asia Pacific",VLOOKUP(L196,'Status Report'!B:AM,34,0),VLOOKUP(L196,'Status Report'!B:AM,33,0)))</f>
        <v>71.922600000000017</v>
      </c>
      <c r="AC196" s="21">
        <f>VLOOKUP(L196,'Status Report'!B:CE,82,0)</f>
        <v>0</v>
      </c>
      <c r="AD196" s="21">
        <f t="shared" si="53"/>
        <v>71.922600000000017</v>
      </c>
      <c r="AE196" s="63">
        <f>VLOOKUP(L196,'Status Report'!B:W,20,0)</f>
        <v>44</v>
      </c>
      <c r="AF196" s="63">
        <f>VLOOKUP(L196,'Status Report'!B:W,21,0)</f>
        <v>43</v>
      </c>
      <c r="AG196" s="63">
        <f>VLOOKUP(L196,'Status Report'!B:W,22,0)</f>
        <v>45</v>
      </c>
      <c r="AH196" s="22">
        <f t="shared" si="54"/>
        <v>0.34055999999999997</v>
      </c>
      <c r="AI196" t="s">
        <v>990</v>
      </c>
      <c r="AK196" s="63">
        <f>IFERROR(VLOOKUP(G196,ASEAN!A:A,1,0),0)</f>
        <v>0</v>
      </c>
      <c r="AL196" s="63">
        <f>IFERROR(VLOOKUP(D196,'[3]customer specs'!$B$1:$D$65536,3,0),0)</f>
        <v>0</v>
      </c>
      <c r="AM196" s="64">
        <f t="shared" si="55"/>
        <v>0</v>
      </c>
      <c r="AN196" s="64">
        <f t="shared" si="56"/>
        <v>0</v>
      </c>
      <c r="AO196" s="63"/>
      <c r="AP196" s="63"/>
      <c r="AQ196" s="63" t="str">
        <f t="shared" si="57"/>
        <v>no</v>
      </c>
      <c r="AR196" s="20">
        <f t="shared" si="58"/>
        <v>287.69040000000007</v>
      </c>
      <c r="AS196" s="63"/>
      <c r="AT196" s="23">
        <f t="shared" si="48"/>
        <v>0.12</v>
      </c>
      <c r="AU196" s="65">
        <f t="shared" si="59"/>
        <v>81.730227272727291</v>
      </c>
      <c r="AV196" s="65"/>
      <c r="AW196" s="65">
        <f t="shared" si="60"/>
        <v>326.92090909090916</v>
      </c>
      <c r="AX196" s="65"/>
      <c r="AY196" s="63">
        <f>VLOOKUP(L196,'Status Report'!B:CF,81,0)</f>
        <v>0</v>
      </c>
      <c r="AZ196" s="63" t="str">
        <f>VLOOKUP(L196,'Status Report'!B:S,18,0)</f>
        <v xml:space="preserve">Konstantinos Zoupanos </v>
      </c>
      <c r="BB196" s="63">
        <f>VLOOKUP(L196,'Status Report'!B:Z,25,0)</f>
        <v>5</v>
      </c>
      <c r="BC196" s="63">
        <f t="shared" si="61"/>
        <v>20</v>
      </c>
      <c r="BF196">
        <f>VLOOKUP(L196,'Status Report'!B:CE,82,0)</f>
        <v>0</v>
      </c>
      <c r="BG196">
        <f>VLOOKUP(L196,'Status Report'!B:CF,83,0)</f>
        <v>0</v>
      </c>
      <c r="BH196">
        <f>VLOOKUP(L196,'Status Report'!B:CG,84,0)</f>
        <v>0</v>
      </c>
      <c r="BI196" t="s">
        <v>814</v>
      </c>
      <c r="BJ196" t="s">
        <v>795</v>
      </c>
      <c r="BM196" s="67">
        <f t="shared" si="62"/>
        <v>223</v>
      </c>
    </row>
    <row r="197" spans="1:65" x14ac:dyDescent="0.25">
      <c r="A197" s="68" t="str">
        <f>VLOOKUP(L197,'Status Report'!B:CB,79,0)</f>
        <v>Heineken - F1</v>
      </c>
      <c r="C197">
        <v>20006085</v>
      </c>
      <c r="D197">
        <v>3090079</v>
      </c>
      <c r="E197" t="s">
        <v>844</v>
      </c>
      <c r="F197" t="s">
        <v>802</v>
      </c>
      <c r="G197" t="str">
        <f>VLOOKUP(D197,'[2]sold to'!$A:$H,8,0)</f>
        <v>Netherlands</v>
      </c>
      <c r="H197" t="str">
        <f>VLOOKUP(D197,'[2]sold to'!$A:$I,9,0)</f>
        <v>Europe</v>
      </c>
      <c r="K197">
        <v>20</v>
      </c>
      <c r="L197">
        <v>88027351</v>
      </c>
      <c r="M197" t="s">
        <v>846</v>
      </c>
      <c r="N197">
        <v>2</v>
      </c>
      <c r="P197" t="str">
        <f>VLOOKUP(L197,'Status Report'!B:AA,26,0)</f>
        <v>China</v>
      </c>
      <c r="Q197" t="str">
        <f>VLOOKUP(L197,'Status Report'!B:AB,27,0)</f>
        <v>Bar support</v>
      </c>
      <c r="R197">
        <f>VLOOKUP(L197,'Status Report'!B:X,23,0)</f>
        <v>125</v>
      </c>
      <c r="S197" t="str">
        <f>VLOOKUP(L197,'Status Report'!B:T,19,0)</f>
        <v>Promocean The Netherlands BV</v>
      </c>
      <c r="T197" s="62">
        <f>VLOOKUP(L197,'Status Report'!B:E,4,0)</f>
        <v>3</v>
      </c>
      <c r="U197" s="19">
        <f>_xlfn.IFS(AI197="Den Bosch",VLOOKUP(L197,'Status Report'!B:AM,35,0),AI197="Yantian",VLOOKUP(L197,'Status Report'!B:AM,36,0),AI197="",IF(H197="Asia Pacific",VLOOKUP(L197,'Status Report'!B:AM,36,0),VLOOKUP(L197,'Status Report'!B:AM,35,0)),AI197="Direct shipment",IF(H197="Asia Pacific",VLOOKUP(L197,'Status Report'!B:AM,36,0),VLOOKUP(L197,'Status Report'!B:AM,35,0)))</f>
        <v>29.8</v>
      </c>
      <c r="V197" s="20">
        <f t="shared" si="49"/>
        <v>59.6</v>
      </c>
      <c r="W197" s="19">
        <f>_xlfn.IFS(AI197="Den Bosch",VLOOKUP(L197,'Status Report'!B:AM,37,0),AI197="Yantian",VLOOKUP(L197,'Status Report'!B:AM,38,0),AI197="",IF(H197="Asia Pacific",VLOOKUP(L197,'Status Report'!B:AM,38,0),VLOOKUP(L197,'Status Report'!B:AM,37,0)),AI197="Direct shipment",IF(H197="Asia Pacific",VLOOKUP(L197,'Status Report'!B:AM,38,0),VLOOKUP(L197,'Status Report'!B:AM,37,0)))</f>
        <v>27.200000000000003</v>
      </c>
      <c r="X197" s="20">
        <f t="shared" si="50"/>
        <v>54.400000000000006</v>
      </c>
      <c r="Y197" s="20">
        <f>_xlfn.IFS(AI197="Den Bosch",VLOOKUP(L197,'Status Report'!B:AO,39,0),AI197="Yantian",VLOOKUP(L197,'Status Report'!B:AO,40,0),AI197="",IF(H197="Asia Pacific",VLOOKUP(L197,'Status Report'!B:AO,40,0),VLOOKUP(L197,'Status Report'!B:AO,39,0)),AI197="Direct shipment",IF(H197="Asia Pacific",VLOOKUP(L197,'Status Report'!B:AO,40,0),VLOOKUP(L197,'Status Report'!B:AO,39,0)))</f>
        <v>0</v>
      </c>
      <c r="Z197" s="20">
        <f t="shared" si="51"/>
        <v>0</v>
      </c>
      <c r="AA197" s="20">
        <f t="shared" si="52"/>
        <v>54.400000000000006</v>
      </c>
      <c r="AB197" s="21">
        <f>_xlfn.IFS(AI197="Den Bosch",VLOOKUP(L197,'Status Report'!B:AM,33,0),AI197="Yantian",VLOOKUP(L197,'Status Report'!B:AM,34,0),AI197="",IF(H197="Asia Pacific",VLOOKUP(L197,'Status Report'!B:AM,34,0),VLOOKUP(L197,'Status Report'!B:AM,33,0)),AI197="Direct shipment",IF(H197="Asia Pacific",VLOOKUP(L197,'Status Report'!B:AM,34,0),VLOOKUP(L197,'Status Report'!B:AM,33,0)))</f>
        <v>24.019200000000001</v>
      </c>
      <c r="AC197" s="21">
        <f>VLOOKUP(L197,'Status Report'!B:CE,82,0)</f>
        <v>0</v>
      </c>
      <c r="AD197" s="21">
        <f t="shared" si="53"/>
        <v>24.019200000000001</v>
      </c>
      <c r="AE197" s="63">
        <f>VLOOKUP(L197,'Status Report'!B:W,20,0)</f>
        <v>14</v>
      </c>
      <c r="AF197" s="63">
        <f>VLOOKUP(L197,'Status Report'!B:W,21,0)</f>
        <v>5</v>
      </c>
      <c r="AG197" s="63">
        <f>VLOOKUP(L197,'Status Report'!B:W,22,0)</f>
        <v>5</v>
      </c>
      <c r="AH197" s="22">
        <f t="shared" si="54"/>
        <v>6.9999999999999999E-4</v>
      </c>
      <c r="AI197" t="s">
        <v>990</v>
      </c>
      <c r="AK197" s="63">
        <f>IFERROR(VLOOKUP(G197,ASEAN!A:A,1,0),0)</f>
        <v>0</v>
      </c>
      <c r="AL197" s="63">
        <f>IFERROR(VLOOKUP(D197,'[3]customer specs'!$B$1:$D$65536,3,0),0)</f>
        <v>0</v>
      </c>
      <c r="AM197" s="64">
        <f t="shared" si="55"/>
        <v>5.1999999999999957</v>
      </c>
      <c r="AN197" s="64">
        <f t="shared" si="56"/>
        <v>0</v>
      </c>
      <c r="AO197" s="63"/>
      <c r="AP197" s="63"/>
      <c r="AQ197" s="63" t="str">
        <f t="shared" si="57"/>
        <v>no</v>
      </c>
      <c r="AR197" s="20">
        <f t="shared" si="58"/>
        <v>48.038400000000003</v>
      </c>
      <c r="AS197" s="63"/>
      <c r="AT197" s="23">
        <f t="shared" si="48"/>
        <v>0.12</v>
      </c>
      <c r="AU197" s="65">
        <f t="shared" si="59"/>
        <v>27.294545454545457</v>
      </c>
      <c r="AV197" s="65"/>
      <c r="AW197" s="65">
        <f t="shared" si="60"/>
        <v>54.589090909090913</v>
      </c>
      <c r="AX197" s="65"/>
      <c r="AY197" s="63">
        <f>VLOOKUP(L197,'Status Report'!B:CF,81,0)</f>
        <v>0</v>
      </c>
      <c r="AZ197" s="63" t="str">
        <f>VLOOKUP(L197,'Status Report'!B:S,18,0)</f>
        <v xml:space="preserve">Konstantinos Zoupanos </v>
      </c>
      <c r="BB197" s="63">
        <f>VLOOKUP(L197,'Status Report'!B:Z,25,0)</f>
        <v>20</v>
      </c>
      <c r="BC197" s="63">
        <f t="shared" si="61"/>
        <v>40</v>
      </c>
      <c r="BF197">
        <f>VLOOKUP(L197,'Status Report'!B:CE,82,0)</f>
        <v>0</v>
      </c>
      <c r="BG197">
        <f>VLOOKUP(L197,'Status Report'!B:CF,83,0)</f>
        <v>0</v>
      </c>
      <c r="BH197">
        <f>VLOOKUP(L197,'Status Report'!B:CG,84,0)</f>
        <v>0</v>
      </c>
      <c r="BI197" t="s">
        <v>814</v>
      </c>
      <c r="BJ197" t="s">
        <v>795</v>
      </c>
      <c r="BM197" s="67">
        <f t="shared" si="62"/>
        <v>263</v>
      </c>
    </row>
    <row r="198" spans="1:65" x14ac:dyDescent="0.25">
      <c r="A198" s="68" t="str">
        <f>VLOOKUP(L198,'Status Report'!B:CB,79,0)</f>
        <v>Heineken - F1</v>
      </c>
      <c r="C198">
        <v>20006085</v>
      </c>
      <c r="D198">
        <v>3090079</v>
      </c>
      <c r="E198" t="s">
        <v>844</v>
      </c>
      <c r="F198" t="s">
        <v>802</v>
      </c>
      <c r="G198" t="str">
        <f>VLOOKUP(D198,'[2]sold to'!$A:$H,8,0)</f>
        <v>Netherlands</v>
      </c>
      <c r="H198" t="str">
        <f>VLOOKUP(D198,'[2]sold to'!$A:$I,9,0)</f>
        <v>Europe</v>
      </c>
      <c r="K198">
        <v>30</v>
      </c>
      <c r="L198">
        <v>88027352</v>
      </c>
      <c r="M198" t="s">
        <v>129</v>
      </c>
      <c r="N198">
        <v>15</v>
      </c>
      <c r="P198" t="str">
        <f>VLOOKUP(L198,'Status Report'!B:AA,26,0)</f>
        <v>China</v>
      </c>
      <c r="Q198" t="str">
        <f>VLOOKUP(L198,'Status Report'!B:AB,27,0)</f>
        <v>Premiums</v>
      </c>
      <c r="R198">
        <f>VLOOKUP(L198,'Status Report'!B:X,23,0)</f>
        <v>500</v>
      </c>
      <c r="S198" t="str">
        <f>VLOOKUP(L198,'Status Report'!B:T,19,0)</f>
        <v>Miles Promocean</v>
      </c>
      <c r="T198" s="62">
        <f>VLOOKUP(L198,'Status Report'!B:E,4,0)</f>
        <v>1</v>
      </c>
      <c r="U198" s="19">
        <f>_xlfn.IFS(AI198="Den Bosch",VLOOKUP(L198,'Status Report'!B:AM,35,0),AI198="Yantian",VLOOKUP(L198,'Status Report'!B:AM,36,0),AI198="",IF(H198="Asia Pacific",VLOOKUP(L198,'Status Report'!B:AM,36,0),VLOOKUP(L198,'Status Report'!B:AM,35,0)),AI198="Direct shipment",IF(H198="Asia Pacific",VLOOKUP(L198,'Status Report'!B:AM,36,0),VLOOKUP(L198,'Status Report'!B:AM,35,0)))</f>
        <v>44.13</v>
      </c>
      <c r="V198" s="20">
        <f t="shared" si="49"/>
        <v>661.95</v>
      </c>
      <c r="W198" s="19">
        <f>_xlfn.IFS(AI198="Den Bosch",VLOOKUP(L198,'Status Report'!B:AM,37,0),AI198="Yantian",VLOOKUP(L198,'Status Report'!B:AM,38,0),AI198="",IF(H198="Asia Pacific",VLOOKUP(L198,'Status Report'!B:AM,38,0),VLOOKUP(L198,'Status Report'!B:AM,37,0)),AI198="Direct shipment",IF(H198="Asia Pacific",VLOOKUP(L198,'Status Report'!B:AM,38,0),VLOOKUP(L198,'Status Report'!B:AM,37,0)))</f>
        <v>44.13</v>
      </c>
      <c r="X198" s="20">
        <f t="shared" si="50"/>
        <v>661.95</v>
      </c>
      <c r="Y198" s="20">
        <f>_xlfn.IFS(AI198="Den Bosch",VLOOKUP(L198,'Status Report'!B:AO,39,0),AI198="Yantian",VLOOKUP(L198,'Status Report'!B:AO,40,0),AI198="",IF(H198="Asia Pacific",VLOOKUP(L198,'Status Report'!B:AO,40,0),VLOOKUP(L198,'Status Report'!B:AO,39,0)),AI198="Direct shipment",IF(H198="Asia Pacific",VLOOKUP(L198,'Status Report'!B:AO,40,0),VLOOKUP(L198,'Status Report'!B:AO,39,0)))</f>
        <v>0</v>
      </c>
      <c r="Z198" s="20">
        <f t="shared" si="51"/>
        <v>0</v>
      </c>
      <c r="AA198" s="20">
        <f t="shared" si="52"/>
        <v>661.95</v>
      </c>
      <c r="AB198" s="21">
        <f>_xlfn.IFS(AI198="Den Bosch",VLOOKUP(L198,'Status Report'!B:AM,33,0),AI198="Yantian",VLOOKUP(L198,'Status Report'!B:AM,34,0),AI198="",IF(H198="Asia Pacific",VLOOKUP(L198,'Status Report'!B:AM,34,0),VLOOKUP(L198,'Status Report'!B:AM,33,0)),AI198="Direct shipment",IF(H198="Asia Pacific",VLOOKUP(L198,'Status Report'!B:AM,34,0),VLOOKUP(L198,'Status Report'!B:AM,33,0)))</f>
        <v>38.167200000000001</v>
      </c>
      <c r="AC198" s="21">
        <f>VLOOKUP(L198,'Status Report'!B:CE,82,0)</f>
        <v>0</v>
      </c>
      <c r="AD198" s="21">
        <f t="shared" si="53"/>
        <v>38.167200000000001</v>
      </c>
      <c r="AE198" s="63">
        <f>VLOOKUP(L198,'Status Report'!B:W,20,0)</f>
        <v>57</v>
      </c>
      <c r="AF198" s="63">
        <f>VLOOKUP(L198,'Status Report'!B:W,21,0)</f>
        <v>25</v>
      </c>
      <c r="AG198" s="63">
        <f>VLOOKUP(L198,'Status Report'!B:W,22,0)</f>
        <v>37.5</v>
      </c>
      <c r="AH198" s="22">
        <f t="shared" si="54"/>
        <v>0.80156249999999996</v>
      </c>
      <c r="AK198" s="63">
        <f>IFERROR(VLOOKUP(G198,ASEAN!A:A,1,0),0)</f>
        <v>0</v>
      </c>
      <c r="AL198" s="63">
        <f>IFERROR(VLOOKUP(D198,'[3]customer specs'!$B$1:$D$65536,3,0),0)</f>
        <v>0</v>
      </c>
      <c r="AM198" s="64">
        <f t="shared" si="55"/>
        <v>0</v>
      </c>
      <c r="AN198" s="64">
        <f t="shared" si="56"/>
        <v>0</v>
      </c>
      <c r="AO198" s="63"/>
      <c r="AP198" s="63"/>
      <c r="AQ198" s="63" t="str">
        <f t="shared" si="57"/>
        <v>no</v>
      </c>
      <c r="AR198" s="20">
        <f t="shared" si="58"/>
        <v>572.50800000000004</v>
      </c>
      <c r="AS198" s="63"/>
      <c r="AT198" s="23">
        <f t="shared" si="48"/>
        <v>0.12</v>
      </c>
      <c r="AU198" s="65">
        <f t="shared" si="59"/>
        <v>43.371818181818185</v>
      </c>
      <c r="AV198" s="65"/>
      <c r="AW198" s="65">
        <f t="shared" si="60"/>
        <v>650.57727272727277</v>
      </c>
      <c r="AX198" s="65"/>
      <c r="AY198" s="63">
        <f>VLOOKUP(L198,'Status Report'!B:CF,81,0)</f>
        <v>0</v>
      </c>
      <c r="AZ198" s="63" t="str">
        <f>VLOOKUP(L198,'Status Report'!B:S,18,0)</f>
        <v xml:space="preserve">Konstantinos Zoupanos </v>
      </c>
      <c r="BB198" s="63">
        <f>VLOOKUP(L198,'Status Report'!B:Z,25,0)</f>
        <v>1</v>
      </c>
      <c r="BC198" s="63">
        <f t="shared" si="61"/>
        <v>15</v>
      </c>
      <c r="BF198">
        <f>VLOOKUP(L198,'Status Report'!B:CE,82,0)</f>
        <v>0</v>
      </c>
      <c r="BG198">
        <f>VLOOKUP(L198,'Status Report'!B:CF,83,0)</f>
        <v>0</v>
      </c>
      <c r="BH198">
        <f>VLOOKUP(L198,'Status Report'!B:CG,84,0)</f>
        <v>0</v>
      </c>
      <c r="BI198" t="s">
        <v>814</v>
      </c>
      <c r="BJ198" t="s">
        <v>795</v>
      </c>
      <c r="BM198" s="67">
        <f t="shared" si="62"/>
        <v>180</v>
      </c>
    </row>
    <row r="199" spans="1:65" x14ac:dyDescent="0.25">
      <c r="A199" s="68" t="str">
        <f>VLOOKUP(L199,'Status Report'!B:CB,79,0)</f>
        <v>Heineken - F1</v>
      </c>
      <c r="C199">
        <v>20006085</v>
      </c>
      <c r="D199">
        <v>3090079</v>
      </c>
      <c r="E199" t="s">
        <v>844</v>
      </c>
      <c r="F199" t="s">
        <v>802</v>
      </c>
      <c r="G199" t="str">
        <f>VLOOKUP(D199,'[2]sold to'!$A:$H,8,0)</f>
        <v>Netherlands</v>
      </c>
      <c r="H199" t="str">
        <f>VLOOKUP(D199,'[2]sold to'!$A:$I,9,0)</f>
        <v>Europe</v>
      </c>
      <c r="K199">
        <v>40</v>
      </c>
      <c r="L199">
        <v>88027354</v>
      </c>
      <c r="M199" t="s">
        <v>555</v>
      </c>
      <c r="N199">
        <v>2</v>
      </c>
      <c r="P199" t="str">
        <f>VLOOKUP(L199,'Status Report'!B:AA,26,0)</f>
        <v>China</v>
      </c>
      <c r="Q199" t="str">
        <f>VLOOKUP(L199,'Status Report'!B:AB,27,0)</f>
        <v>Textiles-Clothing</v>
      </c>
      <c r="R199">
        <f>VLOOKUP(L199,'Status Report'!B:X,23,0)</f>
        <v>42</v>
      </c>
      <c r="S199" t="str">
        <f>VLOOKUP(L199,'Status Report'!B:T,19,0)</f>
        <v>Promocean The Netherlands BV</v>
      </c>
      <c r="T199" s="62">
        <f>VLOOKUP(L199,'Status Report'!B:E,4,0)</f>
        <v>3</v>
      </c>
      <c r="U199" s="19">
        <f>_xlfn.IFS(AI199="Den Bosch",VLOOKUP(L199,'Status Report'!B:AM,35,0),AI199="Yantian",VLOOKUP(L199,'Status Report'!B:AM,36,0),AI199="",IF(H199="Asia Pacific",VLOOKUP(L199,'Status Report'!B:AM,36,0),VLOOKUP(L199,'Status Report'!B:AM,35,0)),AI199="Direct shipment",IF(H199="Asia Pacific",VLOOKUP(L199,'Status Report'!B:AM,36,0),VLOOKUP(L199,'Status Report'!B:AM,35,0)))</f>
        <v>120</v>
      </c>
      <c r="V199" s="20">
        <f t="shared" si="49"/>
        <v>240</v>
      </c>
      <c r="W199" s="19">
        <f>_xlfn.IFS(AI199="Den Bosch",VLOOKUP(L199,'Status Report'!B:AM,37,0),AI199="Yantian",VLOOKUP(L199,'Status Report'!B:AM,38,0),AI199="",IF(H199="Asia Pacific",VLOOKUP(L199,'Status Report'!B:AM,38,0),VLOOKUP(L199,'Status Report'!B:AM,37,0)),AI199="Direct shipment",IF(H199="Asia Pacific",VLOOKUP(L199,'Status Report'!B:AM,38,0),VLOOKUP(L199,'Status Report'!B:AM,37,0)))</f>
        <v>84.48</v>
      </c>
      <c r="X199" s="20">
        <f t="shared" si="50"/>
        <v>168.96</v>
      </c>
      <c r="Y199" s="20">
        <f>_xlfn.IFS(AI199="Den Bosch",VLOOKUP(L199,'Status Report'!B:AO,39,0),AI199="Yantian",VLOOKUP(L199,'Status Report'!B:AO,40,0),AI199="",IF(H199="Asia Pacific",VLOOKUP(L199,'Status Report'!B:AO,40,0),VLOOKUP(L199,'Status Report'!B:AO,39,0)),AI199="Direct shipment",IF(H199="Asia Pacific",VLOOKUP(L199,'Status Report'!B:AO,40,0),VLOOKUP(L199,'Status Report'!B:AO,39,0)))</f>
        <v>0</v>
      </c>
      <c r="Z199" s="20">
        <f t="shared" si="51"/>
        <v>0</v>
      </c>
      <c r="AA199" s="20">
        <f t="shared" si="52"/>
        <v>168.96</v>
      </c>
      <c r="AB199" s="21">
        <f>_xlfn.IFS(AI199="Den Bosch",VLOOKUP(L199,'Status Report'!B:AM,33,0),AI199="Yantian",VLOOKUP(L199,'Status Report'!B:AM,34,0),AI199="",IF(H199="Asia Pacific",VLOOKUP(L199,'Status Report'!B:AM,34,0),VLOOKUP(L199,'Status Report'!B:AM,33,0)),AI199="Direct shipment",IF(H199="Asia Pacific",VLOOKUP(L199,'Status Report'!B:AM,34,0),VLOOKUP(L199,'Status Report'!B:AM,33,0)))</f>
        <v>73.639799999999994</v>
      </c>
      <c r="AC199" s="21">
        <f>VLOOKUP(L199,'Status Report'!B:CE,82,0)</f>
        <v>0</v>
      </c>
      <c r="AD199" s="21">
        <f t="shared" si="53"/>
        <v>73.639799999999994</v>
      </c>
      <c r="AE199" s="63">
        <f>VLOOKUP(L199,'Status Report'!B:W,20,0)</f>
        <v>44</v>
      </c>
      <c r="AF199" s="63">
        <f>VLOOKUP(L199,'Status Report'!B:W,21,0)</f>
        <v>23</v>
      </c>
      <c r="AG199" s="63">
        <f>VLOOKUP(L199,'Status Report'!B:W,22,0)</f>
        <v>18</v>
      </c>
      <c r="AH199" s="22">
        <f t="shared" si="54"/>
        <v>3.6431999999999999E-2</v>
      </c>
      <c r="AI199" t="s">
        <v>990</v>
      </c>
      <c r="AK199" s="63">
        <f>IFERROR(VLOOKUP(G199,ASEAN!A:A,1,0),0)</f>
        <v>0</v>
      </c>
      <c r="AL199" s="63">
        <f>IFERROR(VLOOKUP(D199,'[3]customer specs'!$B$1:$D$65536,3,0),0)</f>
        <v>0</v>
      </c>
      <c r="AM199" s="64">
        <f t="shared" si="55"/>
        <v>71.039999999999992</v>
      </c>
      <c r="AN199" s="64">
        <f t="shared" si="56"/>
        <v>0</v>
      </c>
      <c r="AO199" s="63"/>
      <c r="AP199" s="63"/>
      <c r="AQ199" s="63" t="str">
        <f t="shared" si="57"/>
        <v>no</v>
      </c>
      <c r="AR199" s="20">
        <f t="shared" si="58"/>
        <v>147.27959999999999</v>
      </c>
      <c r="AS199" s="63"/>
      <c r="AT199" s="23">
        <f t="shared" si="48"/>
        <v>0.12</v>
      </c>
      <c r="AU199" s="65">
        <f t="shared" si="59"/>
        <v>83.6815909090909</v>
      </c>
      <c r="AV199" s="65"/>
      <c r="AW199" s="65">
        <f t="shared" si="60"/>
        <v>167.3631818181818</v>
      </c>
      <c r="AX199" s="65"/>
      <c r="AY199" s="63">
        <f>VLOOKUP(L199,'Status Report'!B:CF,81,0)</f>
        <v>0</v>
      </c>
      <c r="AZ199" s="63" t="str">
        <f>VLOOKUP(L199,'Status Report'!B:S,18,0)</f>
        <v xml:space="preserve">Konstantinos Zoupanos </v>
      </c>
      <c r="BB199" s="63">
        <f>VLOOKUP(L199,'Status Report'!B:Z,25,0)</f>
        <v>24</v>
      </c>
      <c r="BC199" s="63">
        <f t="shared" si="61"/>
        <v>48</v>
      </c>
      <c r="BF199">
        <f>VLOOKUP(L199,'Status Report'!B:CE,82,0)</f>
        <v>0</v>
      </c>
      <c r="BG199">
        <f>VLOOKUP(L199,'Status Report'!B:CF,83,0)</f>
        <v>0</v>
      </c>
      <c r="BH199">
        <f>VLOOKUP(L199,'Status Report'!B:CG,84,0)</f>
        <v>0</v>
      </c>
      <c r="BI199" t="s">
        <v>814</v>
      </c>
      <c r="BJ199" t="s">
        <v>795</v>
      </c>
      <c r="BM199" s="67">
        <f t="shared" si="62"/>
        <v>442</v>
      </c>
    </row>
    <row r="200" spans="1:65" x14ac:dyDescent="0.25">
      <c r="A200" s="68" t="str">
        <f>VLOOKUP(L200,'Status Report'!B:CB,79,0)</f>
        <v>Heineken - F1</v>
      </c>
      <c r="C200">
        <v>20006085</v>
      </c>
      <c r="D200">
        <v>3090079</v>
      </c>
      <c r="E200" t="s">
        <v>844</v>
      </c>
      <c r="F200" t="s">
        <v>802</v>
      </c>
      <c r="G200" t="str">
        <f>VLOOKUP(D200,'[2]sold to'!$A:$H,8,0)</f>
        <v>Netherlands</v>
      </c>
      <c r="H200" t="str">
        <f>VLOOKUP(D200,'[2]sold to'!$A:$I,9,0)</f>
        <v>Europe</v>
      </c>
      <c r="K200">
        <v>50</v>
      </c>
      <c r="L200">
        <v>88027360</v>
      </c>
      <c r="M200" t="s">
        <v>847</v>
      </c>
      <c r="N200">
        <v>4</v>
      </c>
      <c r="P200" t="str">
        <f>VLOOKUP(L200,'Status Report'!B:AA,26,0)</f>
        <v>China</v>
      </c>
      <c r="Q200" t="str">
        <f>VLOOKUP(L200,'Status Report'!B:AB,27,0)</f>
        <v>Premiums</v>
      </c>
      <c r="R200">
        <f>VLOOKUP(L200,'Status Report'!B:X,23,0)</f>
        <v>100</v>
      </c>
      <c r="S200" t="str">
        <f>VLOOKUP(L200,'Status Report'!B:T,19,0)</f>
        <v>Asian Sourcing Link</v>
      </c>
      <c r="T200" s="62">
        <f>VLOOKUP(L200,'Status Report'!B:E,4,0)</f>
        <v>3</v>
      </c>
      <c r="U200" s="19">
        <f>_xlfn.IFS(AI200="Den Bosch",VLOOKUP(L200,'Status Report'!B:AM,35,0),AI200="Yantian",VLOOKUP(L200,'Status Report'!B:AM,36,0),AI200="",IF(H200="Asia Pacific",VLOOKUP(L200,'Status Report'!B:AM,36,0),VLOOKUP(L200,'Status Report'!B:AM,35,0)),AI200="Direct shipment",IF(H200="Asia Pacific",VLOOKUP(L200,'Status Report'!B:AM,36,0),VLOOKUP(L200,'Status Report'!B:AM,35,0)))</f>
        <v>41.7</v>
      </c>
      <c r="V200" s="20">
        <f t="shared" si="49"/>
        <v>166.8</v>
      </c>
      <c r="W200" s="19">
        <f>_xlfn.IFS(AI200="Den Bosch",VLOOKUP(L200,'Status Report'!B:AM,37,0),AI200="Yantian",VLOOKUP(L200,'Status Report'!B:AM,38,0),AI200="",IF(H200="Asia Pacific",VLOOKUP(L200,'Status Report'!B:AM,38,0),VLOOKUP(L200,'Status Report'!B:AM,37,0)),AI200="Direct shipment",IF(H200="Asia Pacific",VLOOKUP(L200,'Status Report'!B:AM,38,0),VLOOKUP(L200,'Status Report'!B:AM,37,0)))</f>
        <v>25.45</v>
      </c>
      <c r="X200" s="20">
        <f t="shared" si="50"/>
        <v>101.8</v>
      </c>
      <c r="Y200" s="20">
        <f>_xlfn.IFS(AI200="Den Bosch",VLOOKUP(L200,'Status Report'!B:AO,39,0),AI200="Yantian",VLOOKUP(L200,'Status Report'!B:AO,40,0),AI200="",IF(H200="Asia Pacific",VLOOKUP(L200,'Status Report'!B:AO,40,0),VLOOKUP(L200,'Status Report'!B:AO,39,0)),AI200="Direct shipment",IF(H200="Asia Pacific",VLOOKUP(L200,'Status Report'!B:AO,40,0),VLOOKUP(L200,'Status Report'!B:AO,39,0)))</f>
        <v>0</v>
      </c>
      <c r="Z200" s="20">
        <f t="shared" si="51"/>
        <v>0</v>
      </c>
      <c r="AA200" s="20">
        <f t="shared" si="52"/>
        <v>101.8</v>
      </c>
      <c r="AB200" s="21">
        <f>_xlfn.IFS(AI200="Den Bosch",VLOOKUP(L200,'Status Report'!B:AM,33,0),AI200="Yantian",VLOOKUP(L200,'Status Report'!B:AM,34,0),AI200="",IF(H200="Asia Pacific",VLOOKUP(L200,'Status Report'!B:AM,34,0),VLOOKUP(L200,'Status Report'!B:AM,33,0)),AI200="Direct shipment",IF(H200="Asia Pacific",VLOOKUP(L200,'Status Report'!B:AM,34,0),VLOOKUP(L200,'Status Report'!B:AM,33,0)))</f>
        <v>21.831</v>
      </c>
      <c r="AC200" s="21">
        <f>VLOOKUP(L200,'Status Report'!B:CE,82,0)</f>
        <v>0</v>
      </c>
      <c r="AD200" s="21">
        <f t="shared" si="53"/>
        <v>21.831</v>
      </c>
      <c r="AE200" s="63">
        <f>VLOOKUP(L200,'Status Report'!B:W,20,0)</f>
        <v>48</v>
      </c>
      <c r="AF200" s="63">
        <f>VLOOKUP(L200,'Status Report'!B:W,21,0)</f>
        <v>38</v>
      </c>
      <c r="AG200" s="63">
        <f>VLOOKUP(L200,'Status Report'!B:W,22,0)</f>
        <v>2.5</v>
      </c>
      <c r="AH200" s="22">
        <f t="shared" si="54"/>
        <v>1.8239999999999999E-2</v>
      </c>
      <c r="AI200" t="s">
        <v>990</v>
      </c>
      <c r="AK200" s="63">
        <f>IFERROR(VLOOKUP(G200,ASEAN!A:A,1,0),0)</f>
        <v>0</v>
      </c>
      <c r="AL200" s="63">
        <f>IFERROR(VLOOKUP(D200,'[3]customer specs'!$B$1:$D$65536,3,0),0)</f>
        <v>0</v>
      </c>
      <c r="AM200" s="64">
        <f t="shared" si="55"/>
        <v>65.000000000000014</v>
      </c>
      <c r="AN200" s="64">
        <f t="shared" si="56"/>
        <v>0</v>
      </c>
      <c r="AO200" s="63"/>
      <c r="AP200" s="63"/>
      <c r="AQ200" s="63" t="str">
        <f t="shared" si="57"/>
        <v>no</v>
      </c>
      <c r="AR200" s="20">
        <f t="shared" si="58"/>
        <v>87.323999999999998</v>
      </c>
      <c r="AS200" s="63"/>
      <c r="AT200" s="23">
        <f t="shared" si="48"/>
        <v>0.12</v>
      </c>
      <c r="AU200" s="65">
        <f t="shared" si="59"/>
        <v>24.807954545454546</v>
      </c>
      <c r="AV200" s="65"/>
      <c r="AW200" s="65">
        <f t="shared" si="60"/>
        <v>99.231818181818184</v>
      </c>
      <c r="AX200" s="65"/>
      <c r="AY200" s="63">
        <f>VLOOKUP(L200,'Status Report'!B:CF,81,0)</f>
        <v>0</v>
      </c>
      <c r="AZ200" s="63" t="str">
        <f>VLOOKUP(L200,'Status Report'!B:S,18,0)</f>
        <v xml:space="preserve">Ellina Smirnova </v>
      </c>
      <c r="BB200" s="63">
        <f>VLOOKUP(L200,'Status Report'!B:Z,25,0)</f>
        <v>5</v>
      </c>
      <c r="BC200" s="63">
        <f t="shared" si="61"/>
        <v>20</v>
      </c>
      <c r="BF200">
        <f>VLOOKUP(L200,'Status Report'!B:CE,82,0)</f>
        <v>0</v>
      </c>
      <c r="BG200">
        <f>VLOOKUP(L200,'Status Report'!B:CF,83,0)</f>
        <v>0</v>
      </c>
      <c r="BH200">
        <f>VLOOKUP(L200,'Status Report'!B:CG,84,0)</f>
        <v>0</v>
      </c>
      <c r="BI200" t="s">
        <v>814</v>
      </c>
      <c r="BJ200" t="s">
        <v>795</v>
      </c>
      <c r="BM200" s="67">
        <f t="shared" si="62"/>
        <v>628</v>
      </c>
    </row>
    <row r="201" spans="1:65" x14ac:dyDescent="0.25">
      <c r="A201" s="68" t="str">
        <f>VLOOKUP(L201,'Status Report'!B:CB,79,0)</f>
        <v>Heineken - F1</v>
      </c>
      <c r="C201">
        <v>20006085</v>
      </c>
      <c r="D201">
        <v>3090079</v>
      </c>
      <c r="E201" t="s">
        <v>844</v>
      </c>
      <c r="F201" t="s">
        <v>802</v>
      </c>
      <c r="G201" t="str">
        <f>VLOOKUP(D201,'[2]sold to'!$A:$H,8,0)</f>
        <v>Netherlands</v>
      </c>
      <c r="H201" t="str">
        <f>VLOOKUP(D201,'[2]sold to'!$A:$I,9,0)</f>
        <v>Europe</v>
      </c>
      <c r="K201">
        <v>70</v>
      </c>
      <c r="L201">
        <v>88027362</v>
      </c>
      <c r="M201" t="s">
        <v>126</v>
      </c>
      <c r="N201">
        <v>2</v>
      </c>
      <c r="P201" t="str">
        <f>VLOOKUP(L201,'Status Report'!B:AA,26,0)</f>
        <v>China</v>
      </c>
      <c r="Q201" t="str">
        <f>VLOOKUP(L201,'Status Report'!B:AB,27,0)</f>
        <v>Bar support</v>
      </c>
      <c r="R201">
        <f>VLOOKUP(L201,'Status Report'!B:X,23,0)</f>
        <v>84</v>
      </c>
      <c r="S201" t="str">
        <f>VLOOKUP(L201,'Status Report'!B:T,19,0)</f>
        <v>Asian Sourcing Link</v>
      </c>
      <c r="T201" s="62">
        <f>VLOOKUP(L201,'Status Report'!B:E,4,0)</f>
        <v>1</v>
      </c>
      <c r="U201" s="19">
        <f>_xlfn.IFS(AI201="Den Bosch",VLOOKUP(L201,'Status Report'!B:AM,35,0),AI201="Yantian",VLOOKUP(L201,'Status Report'!B:AM,36,0),AI201="",IF(H201="Asia Pacific",VLOOKUP(L201,'Status Report'!B:AM,36,0),VLOOKUP(L201,'Status Report'!B:AM,35,0)),AI201="Direct shipment",IF(H201="Asia Pacific",VLOOKUP(L201,'Status Report'!B:AM,36,0),VLOOKUP(L201,'Status Report'!B:AM,35,0)))</f>
        <v>63.179999999999993</v>
      </c>
      <c r="V201" s="20">
        <f t="shared" si="49"/>
        <v>126.35999999999999</v>
      </c>
      <c r="W201" s="19">
        <f>_xlfn.IFS(AI201="Den Bosch",VLOOKUP(L201,'Status Report'!B:AM,37,0),AI201="Yantian",VLOOKUP(L201,'Status Report'!B:AM,38,0),AI201="",IF(H201="Asia Pacific",VLOOKUP(L201,'Status Report'!B:AM,38,0),VLOOKUP(L201,'Status Report'!B:AM,37,0)),AI201="Direct shipment",IF(H201="Asia Pacific",VLOOKUP(L201,'Status Report'!B:AM,38,0),VLOOKUP(L201,'Status Report'!B:AM,37,0)))</f>
        <v>63.179999999999993</v>
      </c>
      <c r="X201" s="20">
        <f t="shared" si="50"/>
        <v>126.35999999999999</v>
      </c>
      <c r="Y201" s="20">
        <f>_xlfn.IFS(AI201="Den Bosch",VLOOKUP(L201,'Status Report'!B:AO,39,0),AI201="Yantian",VLOOKUP(L201,'Status Report'!B:AO,40,0),AI201="",IF(H201="Asia Pacific",VLOOKUP(L201,'Status Report'!B:AO,40,0),VLOOKUP(L201,'Status Report'!B:AO,39,0)),AI201="Direct shipment",IF(H201="Asia Pacific",VLOOKUP(L201,'Status Report'!B:AO,40,0),VLOOKUP(L201,'Status Report'!B:AO,39,0)))</f>
        <v>0</v>
      </c>
      <c r="Z201" s="20">
        <f t="shared" si="51"/>
        <v>0</v>
      </c>
      <c r="AA201" s="20">
        <f t="shared" si="52"/>
        <v>126.35999999999999</v>
      </c>
      <c r="AB201" s="21">
        <f>_xlfn.IFS(AI201="Den Bosch",VLOOKUP(L201,'Status Report'!B:AM,33,0),AI201="Yantian",VLOOKUP(L201,'Status Report'!B:AM,34,0),AI201="",IF(H201="Asia Pacific",VLOOKUP(L201,'Status Report'!B:AM,34,0),VLOOKUP(L201,'Status Report'!B:AM,33,0)),AI201="Direct shipment",IF(H201="Asia Pacific",VLOOKUP(L201,'Status Report'!B:AM,34,0),VLOOKUP(L201,'Status Report'!B:AM,33,0)))</f>
        <v>54.651600000000002</v>
      </c>
      <c r="AC201" s="21">
        <f>VLOOKUP(L201,'Status Report'!B:CE,82,0)</f>
        <v>0</v>
      </c>
      <c r="AD201" s="21">
        <f t="shared" si="53"/>
        <v>54.651600000000002</v>
      </c>
      <c r="AE201" s="63">
        <f>VLOOKUP(L201,'Status Report'!B:W,20,0)</f>
        <v>35</v>
      </c>
      <c r="AF201" s="63">
        <f>VLOOKUP(L201,'Status Report'!B:W,21,0)</f>
        <v>21</v>
      </c>
      <c r="AG201" s="63">
        <f>VLOOKUP(L201,'Status Report'!B:W,22,0)</f>
        <v>53</v>
      </c>
      <c r="AH201" s="22">
        <f t="shared" si="54"/>
        <v>7.7909999999999993E-2</v>
      </c>
      <c r="AK201" s="63">
        <f>IFERROR(VLOOKUP(G201,ASEAN!A:A,1,0),0)</f>
        <v>0</v>
      </c>
      <c r="AL201" s="63">
        <f>IFERROR(VLOOKUP(D201,'[3]customer specs'!$B$1:$D$65536,3,0),0)</f>
        <v>0</v>
      </c>
      <c r="AM201" s="64">
        <f t="shared" si="55"/>
        <v>0</v>
      </c>
      <c r="AN201" s="64">
        <f t="shared" si="56"/>
        <v>0</v>
      </c>
      <c r="AO201" s="63"/>
      <c r="AP201" s="63"/>
      <c r="AQ201" s="63" t="str">
        <f t="shared" si="57"/>
        <v>no</v>
      </c>
      <c r="AR201" s="20">
        <f t="shared" si="58"/>
        <v>109.3032</v>
      </c>
      <c r="AS201" s="63"/>
      <c r="AT201" s="23">
        <f t="shared" si="48"/>
        <v>0.12</v>
      </c>
      <c r="AU201" s="65">
        <f t="shared" si="59"/>
        <v>62.104090909090914</v>
      </c>
      <c r="AV201" s="65"/>
      <c r="AW201" s="65">
        <f t="shared" si="60"/>
        <v>124.20818181818183</v>
      </c>
      <c r="AX201" s="65"/>
      <c r="AY201" s="63">
        <f>VLOOKUP(L201,'Status Report'!B:CF,81,0)</f>
        <v>0</v>
      </c>
      <c r="AZ201" s="63" t="str">
        <f>VLOOKUP(L201,'Status Report'!B:S,18,0)</f>
        <v xml:space="preserve">Ellina Smirnova </v>
      </c>
      <c r="BB201" s="63">
        <f>VLOOKUP(L201,'Status Report'!B:Z,25,0)</f>
        <v>6</v>
      </c>
      <c r="BC201" s="63">
        <f t="shared" si="61"/>
        <v>12</v>
      </c>
      <c r="BF201">
        <f>VLOOKUP(L201,'Status Report'!B:CE,82,0)</f>
        <v>0</v>
      </c>
      <c r="BG201">
        <f>VLOOKUP(L201,'Status Report'!B:CF,83,0)</f>
        <v>0</v>
      </c>
      <c r="BH201">
        <f>VLOOKUP(L201,'Status Report'!B:CG,84,0)</f>
        <v>0</v>
      </c>
      <c r="BI201" t="s">
        <v>814</v>
      </c>
      <c r="BJ201" t="s">
        <v>795</v>
      </c>
      <c r="BM201" s="67">
        <f t="shared" si="62"/>
        <v>31</v>
      </c>
    </row>
    <row r="202" spans="1:65" x14ac:dyDescent="0.25">
      <c r="A202" s="68" t="str">
        <f>VLOOKUP(L202,'Status Report'!B:CB,79,0)</f>
        <v>Heineken - F1</v>
      </c>
      <c r="C202">
        <v>20006085</v>
      </c>
      <c r="D202">
        <v>3090079</v>
      </c>
      <c r="E202" t="s">
        <v>844</v>
      </c>
      <c r="F202" t="s">
        <v>802</v>
      </c>
      <c r="G202" t="str">
        <f>VLOOKUP(D202,'[2]sold to'!$A:$H,8,0)</f>
        <v>Netherlands</v>
      </c>
      <c r="H202" t="str">
        <f>VLOOKUP(D202,'[2]sold to'!$A:$I,9,0)</f>
        <v>Europe</v>
      </c>
      <c r="K202">
        <v>80</v>
      </c>
      <c r="L202">
        <v>88027355</v>
      </c>
      <c r="M202" t="s">
        <v>556</v>
      </c>
      <c r="N202">
        <v>3</v>
      </c>
      <c r="P202" t="str">
        <f>VLOOKUP(L202,'Status Report'!B:AA,26,0)</f>
        <v>China</v>
      </c>
      <c r="Q202" t="str">
        <f>VLOOKUP(L202,'Status Report'!B:AB,27,0)</f>
        <v>Premiums</v>
      </c>
      <c r="R202">
        <f>VLOOKUP(L202,'Status Report'!B:X,23,0)</f>
        <v>40</v>
      </c>
      <c r="S202" t="str">
        <f>VLOOKUP(L202,'Status Report'!B:T,19,0)</f>
        <v>Promocean The Netherlands BV</v>
      </c>
      <c r="T202" s="62">
        <f>VLOOKUP(L202,'Status Report'!B:E,4,0)</f>
        <v>3</v>
      </c>
      <c r="U202" s="19">
        <f>_xlfn.IFS(AI202="Den Bosch",VLOOKUP(L202,'Status Report'!B:AM,35,0),AI202="Yantian",VLOOKUP(L202,'Status Report'!B:AM,36,0),AI202="",IF(H202="Asia Pacific",VLOOKUP(L202,'Status Report'!B:AM,36,0),VLOOKUP(L202,'Status Report'!B:AM,35,0)),AI202="Direct shipment",IF(H202="Asia Pacific",VLOOKUP(L202,'Status Report'!B:AM,36,0),VLOOKUP(L202,'Status Report'!B:AM,35,0)))</f>
        <v>57.499999999999993</v>
      </c>
      <c r="V202" s="20">
        <f t="shared" si="49"/>
        <v>172.49999999999997</v>
      </c>
      <c r="W202" s="19">
        <f>_xlfn.IFS(AI202="Den Bosch",VLOOKUP(L202,'Status Report'!B:AM,37,0),AI202="Yantian",VLOOKUP(L202,'Status Report'!B:AM,38,0),AI202="",IF(H202="Asia Pacific",VLOOKUP(L202,'Status Report'!B:AM,38,0),VLOOKUP(L202,'Status Report'!B:AM,37,0)),AI202="Direct shipment",IF(H202="Asia Pacific",VLOOKUP(L202,'Status Report'!B:AM,38,0),VLOOKUP(L202,'Status Report'!B:AM,37,0)))</f>
        <v>57.499999999999993</v>
      </c>
      <c r="X202" s="20">
        <f t="shared" si="50"/>
        <v>172.49999999999997</v>
      </c>
      <c r="Y202" s="20">
        <f>_xlfn.IFS(AI202="Den Bosch",VLOOKUP(L202,'Status Report'!B:AO,39,0),AI202="Yantian",VLOOKUP(L202,'Status Report'!B:AO,40,0),AI202="",IF(H202="Asia Pacific",VLOOKUP(L202,'Status Report'!B:AO,40,0),VLOOKUP(L202,'Status Report'!B:AO,39,0)),AI202="Direct shipment",IF(H202="Asia Pacific",VLOOKUP(L202,'Status Report'!B:AO,40,0),VLOOKUP(L202,'Status Report'!B:AO,39,0)))</f>
        <v>0</v>
      </c>
      <c r="Z202" s="20">
        <f t="shared" si="51"/>
        <v>0</v>
      </c>
      <c r="AA202" s="20">
        <f t="shared" si="52"/>
        <v>172.49999999999997</v>
      </c>
      <c r="AB202" s="21">
        <f>_xlfn.IFS(AI202="Den Bosch",VLOOKUP(L202,'Status Report'!B:AM,33,0),AI202="Yantian",VLOOKUP(L202,'Status Report'!B:AM,34,0),AI202="",IF(H202="Asia Pacific",VLOOKUP(L202,'Status Report'!B:AM,34,0),VLOOKUP(L202,'Status Report'!B:AM,33,0)),AI202="Direct shipment",IF(H202="Asia Pacific",VLOOKUP(L202,'Status Report'!B:AM,34,0),VLOOKUP(L202,'Status Report'!B:AM,33,0)))</f>
        <v>49.829400000000007</v>
      </c>
      <c r="AC202" s="21">
        <f>VLOOKUP(L202,'Status Report'!B:CE,82,0)</f>
        <v>0</v>
      </c>
      <c r="AD202" s="21">
        <f t="shared" si="53"/>
        <v>49.829400000000007</v>
      </c>
      <c r="AE202" s="63">
        <f>VLOOKUP(L202,'Status Report'!B:W,20,0)</f>
        <v>24</v>
      </c>
      <c r="AF202" s="63">
        <f>VLOOKUP(L202,'Status Report'!B:W,21,0)</f>
        <v>15</v>
      </c>
      <c r="AG202" s="63">
        <f>VLOOKUP(L202,'Status Report'!B:W,22,0)</f>
        <v>5</v>
      </c>
      <c r="AH202" s="22">
        <f t="shared" si="54"/>
        <v>5.4000000000000003E-3</v>
      </c>
      <c r="AI202" t="s">
        <v>990</v>
      </c>
      <c r="AK202" s="63">
        <f>IFERROR(VLOOKUP(G202,ASEAN!A:A,1,0),0)</f>
        <v>0</v>
      </c>
      <c r="AL202" s="63">
        <f>IFERROR(VLOOKUP(D202,'[3]customer specs'!$B$1:$D$65536,3,0),0)</f>
        <v>0</v>
      </c>
      <c r="AM202" s="64">
        <f t="shared" si="55"/>
        <v>0</v>
      </c>
      <c r="AN202" s="64">
        <f t="shared" si="56"/>
        <v>0</v>
      </c>
      <c r="AO202" s="63"/>
      <c r="AP202" s="63"/>
      <c r="AQ202" s="63" t="str">
        <f t="shared" si="57"/>
        <v>no</v>
      </c>
      <c r="AR202" s="20">
        <f t="shared" si="58"/>
        <v>149.48820000000001</v>
      </c>
      <c r="AS202" s="63"/>
      <c r="AT202" s="23">
        <f t="shared" si="48"/>
        <v>0.12</v>
      </c>
      <c r="AU202" s="65">
        <f t="shared" si="59"/>
        <v>56.62431818181819</v>
      </c>
      <c r="AV202" s="65"/>
      <c r="AW202" s="65">
        <f t="shared" si="60"/>
        <v>169.87295454545458</v>
      </c>
      <c r="AX202" s="65"/>
      <c r="AY202" s="63">
        <f>VLOOKUP(L202,'Status Report'!B:CF,81,0)</f>
        <v>0</v>
      </c>
      <c r="AZ202" s="63" t="str">
        <f>VLOOKUP(L202,'Status Report'!B:S,18,0)</f>
        <v xml:space="preserve">Konstantinos Zoupanos </v>
      </c>
      <c r="BB202" s="63">
        <f>VLOOKUP(L202,'Status Report'!B:Z,25,0)</f>
        <v>25</v>
      </c>
      <c r="BC202" s="63">
        <f t="shared" si="61"/>
        <v>75</v>
      </c>
      <c r="BF202">
        <f>VLOOKUP(L202,'Status Report'!B:CE,82,0)</f>
        <v>0</v>
      </c>
      <c r="BG202">
        <f>VLOOKUP(L202,'Status Report'!B:CF,83,0)</f>
        <v>0</v>
      </c>
      <c r="BH202">
        <f>VLOOKUP(L202,'Status Report'!B:CG,84,0)</f>
        <v>0</v>
      </c>
      <c r="BI202" t="s">
        <v>814</v>
      </c>
      <c r="BJ202" t="s">
        <v>795</v>
      </c>
      <c r="BM202" s="67">
        <f t="shared" si="62"/>
        <v>80</v>
      </c>
    </row>
    <row r="203" spans="1:65" x14ac:dyDescent="0.25">
      <c r="A203" s="68" t="str">
        <f>VLOOKUP(L203,'Status Report'!B:CB,79,0)</f>
        <v>Heineken - F1</v>
      </c>
      <c r="C203">
        <v>20006085</v>
      </c>
      <c r="D203">
        <v>3090079</v>
      </c>
      <c r="E203" t="s">
        <v>844</v>
      </c>
      <c r="F203" t="s">
        <v>802</v>
      </c>
      <c r="G203" t="str">
        <f>VLOOKUP(D203,'[2]sold to'!$A:$H,8,0)</f>
        <v>Netherlands</v>
      </c>
      <c r="H203" t="str">
        <f>VLOOKUP(D203,'[2]sold to'!$A:$I,9,0)</f>
        <v>Europe</v>
      </c>
      <c r="K203">
        <v>90</v>
      </c>
      <c r="L203">
        <v>88026780</v>
      </c>
      <c r="M203" t="s">
        <v>459</v>
      </c>
      <c r="N203">
        <v>1</v>
      </c>
      <c r="P203" t="str">
        <f>VLOOKUP(L203,'Status Report'!B:AA,26,0)</f>
        <v>China</v>
      </c>
      <c r="Q203" t="str">
        <f>VLOOKUP(L203,'Status Report'!B:AB,27,0)</f>
        <v>Indoor signs</v>
      </c>
      <c r="R203">
        <f>VLOOKUP(L203,'Status Report'!B:X,23,0)</f>
        <v>100</v>
      </c>
      <c r="S203" t="str">
        <f>VLOOKUP(L203,'Status Report'!B:T,19,0)</f>
        <v>Dekkers Visual Communication B.v.</v>
      </c>
      <c r="T203" s="62">
        <f>VLOOKUP(L203,'Status Report'!B:E,4,0)</f>
        <v>3</v>
      </c>
      <c r="U203" s="19">
        <f>_xlfn.IFS(AI203="Den Bosch",VLOOKUP(L203,'Status Report'!B:AM,35,0),AI203="Yantian",VLOOKUP(L203,'Status Report'!B:AM,36,0),AI203="",IF(H203="Asia Pacific",VLOOKUP(L203,'Status Report'!B:AM,36,0),VLOOKUP(L203,'Status Report'!B:AM,35,0)),AI203="Direct shipment",IF(H203="Asia Pacific",VLOOKUP(L203,'Status Report'!B:AM,36,0),VLOOKUP(L203,'Status Report'!B:AM,35,0)))</f>
        <v>184.55</v>
      </c>
      <c r="V203" s="20">
        <f t="shared" si="49"/>
        <v>184.55</v>
      </c>
      <c r="W203" s="19">
        <f>_xlfn.IFS(AI203="Den Bosch",VLOOKUP(L203,'Status Report'!B:AM,37,0),AI203="Yantian",VLOOKUP(L203,'Status Report'!B:AM,38,0),AI203="",IF(H203="Asia Pacific",VLOOKUP(L203,'Status Report'!B:AM,38,0),VLOOKUP(L203,'Status Report'!B:AM,37,0)),AI203="Direct shipment",IF(H203="Asia Pacific",VLOOKUP(L203,'Status Report'!B:AM,38,0),VLOOKUP(L203,'Status Report'!B:AM,37,0)))</f>
        <v>184.55</v>
      </c>
      <c r="X203" s="20">
        <f t="shared" si="50"/>
        <v>184.55</v>
      </c>
      <c r="Y203" s="20">
        <f>_xlfn.IFS(AI203="Den Bosch",VLOOKUP(L203,'Status Report'!B:AO,39,0),AI203="Yantian",VLOOKUP(L203,'Status Report'!B:AO,40,0),AI203="",IF(H203="Asia Pacific",VLOOKUP(L203,'Status Report'!B:AO,40,0),VLOOKUP(L203,'Status Report'!B:AO,39,0)),AI203="Direct shipment",IF(H203="Asia Pacific",VLOOKUP(L203,'Status Report'!B:AO,40,0),VLOOKUP(L203,'Status Report'!B:AO,39,0)))</f>
        <v>0</v>
      </c>
      <c r="Z203" s="20">
        <f t="shared" si="51"/>
        <v>0</v>
      </c>
      <c r="AA203" s="20">
        <f t="shared" si="52"/>
        <v>184.55</v>
      </c>
      <c r="AB203" s="21">
        <f>_xlfn.IFS(AI203="Den Bosch",VLOOKUP(L203,'Status Report'!B:AM,33,0),AI203="Yantian",VLOOKUP(L203,'Status Report'!B:AM,34,0),AI203="",IF(H203="Asia Pacific",VLOOKUP(L203,'Status Report'!B:AM,34,0),VLOOKUP(L203,'Status Report'!B:AM,33,0)),AI203="Direct shipment",IF(H203="Asia Pacific",VLOOKUP(L203,'Status Report'!B:AM,34,0),VLOOKUP(L203,'Status Report'!B:AM,33,0)))</f>
        <v>159.60000000000002</v>
      </c>
      <c r="AC203" s="21">
        <f>VLOOKUP(L203,'Status Report'!B:CE,82,0)</f>
        <v>0</v>
      </c>
      <c r="AD203" s="21">
        <f t="shared" si="53"/>
        <v>159.60000000000002</v>
      </c>
      <c r="AE203" s="63">
        <f>VLOOKUP(L203,'Status Report'!B:W,20,0)</f>
        <v>60</v>
      </c>
      <c r="AF203" s="63">
        <f>VLOOKUP(L203,'Status Report'!B:W,21,0)</f>
        <v>73</v>
      </c>
      <c r="AG203" s="63">
        <f>VLOOKUP(L203,'Status Report'!B:W,22,0)</f>
        <v>10</v>
      </c>
      <c r="AH203" s="22">
        <f t="shared" si="54"/>
        <v>4.3799999999999999E-2</v>
      </c>
      <c r="AI203" t="s">
        <v>990</v>
      </c>
      <c r="AK203" s="63">
        <f>IFERROR(VLOOKUP(G203,ASEAN!A:A,1,0),0)</f>
        <v>0</v>
      </c>
      <c r="AL203" s="63">
        <f>IFERROR(VLOOKUP(D203,'[3]customer specs'!$B$1:$D$65536,3,0),0)</f>
        <v>0</v>
      </c>
      <c r="AM203" s="64">
        <f t="shared" si="55"/>
        <v>0</v>
      </c>
      <c r="AN203" s="64">
        <f t="shared" si="56"/>
        <v>0</v>
      </c>
      <c r="AO203" s="63"/>
      <c r="AP203" s="63"/>
      <c r="AQ203" s="63" t="str">
        <f t="shared" si="57"/>
        <v>no</v>
      </c>
      <c r="AR203" s="20">
        <f t="shared" si="58"/>
        <v>159.60000000000002</v>
      </c>
      <c r="AS203" s="63"/>
      <c r="AT203" s="23">
        <f t="shared" si="48"/>
        <v>0.12</v>
      </c>
      <c r="AU203" s="65">
        <f t="shared" si="59"/>
        <v>181.3636363636364</v>
      </c>
      <c r="AV203" s="65"/>
      <c r="AW203" s="65">
        <f t="shared" si="60"/>
        <v>181.3636363636364</v>
      </c>
      <c r="AX203" s="65"/>
      <c r="AY203" s="63">
        <f>VLOOKUP(L203,'Status Report'!B:CF,81,0)</f>
        <v>0</v>
      </c>
      <c r="AZ203" s="63" t="str">
        <f>VLOOKUP(L203,'Status Report'!B:S,18,0)</f>
        <v>Ludmilla Zarybnicka</v>
      </c>
      <c r="BB203" s="63">
        <f>VLOOKUP(L203,'Status Report'!B:Z,25,0)</f>
        <v>1</v>
      </c>
      <c r="BC203" s="63">
        <f t="shared" si="61"/>
        <v>1</v>
      </c>
      <c r="BF203">
        <f>VLOOKUP(L203,'Status Report'!B:CE,82,0)</f>
        <v>0</v>
      </c>
      <c r="BG203">
        <f>VLOOKUP(L203,'Status Report'!B:CF,83,0)</f>
        <v>0</v>
      </c>
      <c r="BH203">
        <f>VLOOKUP(L203,'Status Report'!B:CG,84,0)</f>
        <v>0</v>
      </c>
      <c r="BI203" t="s">
        <v>814</v>
      </c>
      <c r="BJ203" t="s">
        <v>795</v>
      </c>
      <c r="BM203" s="67">
        <f t="shared" si="62"/>
        <v>65</v>
      </c>
    </row>
    <row r="204" spans="1:65" x14ac:dyDescent="0.25">
      <c r="A204" s="68" t="str">
        <f>VLOOKUP(L204,'Status Report'!B:CB,79,0)</f>
        <v>Heineken - F1</v>
      </c>
      <c r="C204">
        <v>20006085</v>
      </c>
      <c r="D204">
        <v>3090079</v>
      </c>
      <c r="E204" t="s">
        <v>844</v>
      </c>
      <c r="F204" t="s">
        <v>802</v>
      </c>
      <c r="G204" t="str">
        <f>VLOOKUP(D204,'[2]sold to'!$A:$H,8,0)</f>
        <v>Netherlands</v>
      </c>
      <c r="H204" t="str">
        <f>VLOOKUP(D204,'[2]sold to'!$A:$I,9,0)</f>
        <v>Europe</v>
      </c>
      <c r="K204">
        <v>100</v>
      </c>
      <c r="L204">
        <v>88027356</v>
      </c>
      <c r="M204" t="s">
        <v>557</v>
      </c>
      <c r="N204">
        <v>3</v>
      </c>
      <c r="P204" t="str">
        <f>VLOOKUP(L204,'Status Report'!B:AA,26,0)</f>
        <v>China</v>
      </c>
      <c r="Q204" t="str">
        <f>VLOOKUP(L204,'Status Report'!B:AB,27,0)</f>
        <v>Premiums</v>
      </c>
      <c r="R204">
        <f>VLOOKUP(L204,'Status Report'!B:X,23,0)</f>
        <v>209</v>
      </c>
      <c r="S204" t="str">
        <f>VLOOKUP(L204,'Status Report'!B:T,19,0)</f>
        <v>Promocean The Netherlands BV</v>
      </c>
      <c r="T204" s="62">
        <f>VLOOKUP(L204,'Status Report'!B:E,4,0)</f>
        <v>3</v>
      </c>
      <c r="U204" s="19">
        <f>_xlfn.IFS(AI204="Den Bosch",VLOOKUP(L204,'Status Report'!B:AM,35,0),AI204="Yantian",VLOOKUP(L204,'Status Report'!B:AM,36,0),AI204="",IF(H204="Asia Pacific",VLOOKUP(L204,'Status Report'!B:AM,36,0),VLOOKUP(L204,'Status Report'!B:AM,35,0)),AI204="Direct shipment",IF(H204="Asia Pacific",VLOOKUP(L204,'Status Report'!B:AM,36,0),VLOOKUP(L204,'Status Report'!B:AM,35,0)))</f>
        <v>48.12</v>
      </c>
      <c r="V204" s="20">
        <f t="shared" si="49"/>
        <v>144.35999999999999</v>
      </c>
      <c r="W204" s="19">
        <f>_xlfn.IFS(AI204="Den Bosch",VLOOKUP(L204,'Status Report'!B:AM,37,0),AI204="Yantian",VLOOKUP(L204,'Status Report'!B:AM,38,0),AI204="",IF(H204="Asia Pacific",VLOOKUP(L204,'Status Report'!B:AM,38,0),VLOOKUP(L204,'Status Report'!B:AM,37,0)),AI204="Direct shipment",IF(H204="Asia Pacific",VLOOKUP(L204,'Status Report'!B:AM,38,0),VLOOKUP(L204,'Status Report'!B:AM,37,0)))</f>
        <v>48.12</v>
      </c>
      <c r="X204" s="20">
        <f t="shared" si="50"/>
        <v>144.35999999999999</v>
      </c>
      <c r="Y204" s="20">
        <f>_xlfn.IFS(AI204="Den Bosch",VLOOKUP(L204,'Status Report'!B:AO,39,0),AI204="Yantian",VLOOKUP(L204,'Status Report'!B:AO,40,0),AI204="",IF(H204="Asia Pacific",VLOOKUP(L204,'Status Report'!B:AO,40,0),VLOOKUP(L204,'Status Report'!B:AO,39,0)),AI204="Direct shipment",IF(H204="Asia Pacific",VLOOKUP(L204,'Status Report'!B:AO,40,0),VLOOKUP(L204,'Status Report'!B:AO,39,0)))</f>
        <v>0</v>
      </c>
      <c r="Z204" s="20">
        <f t="shared" si="51"/>
        <v>0</v>
      </c>
      <c r="AA204" s="20">
        <f t="shared" si="52"/>
        <v>144.35999999999999</v>
      </c>
      <c r="AB204" s="21">
        <f>_xlfn.IFS(AI204="Den Bosch",VLOOKUP(L204,'Status Report'!B:AM,33,0),AI204="Yantian",VLOOKUP(L204,'Status Report'!B:AM,34,0),AI204="",IF(H204="Asia Pacific",VLOOKUP(L204,'Status Report'!B:AM,34,0),VLOOKUP(L204,'Status Report'!B:AM,33,0)),AI204="Direct shipment",IF(H204="Asia Pacific",VLOOKUP(L204,'Status Report'!B:AM,34,0),VLOOKUP(L204,'Status Report'!B:AM,33,0)))</f>
        <v>41.598600000000005</v>
      </c>
      <c r="AC204" s="21">
        <f>VLOOKUP(L204,'Status Report'!B:CE,82,0)</f>
        <v>0</v>
      </c>
      <c r="AD204" s="21">
        <f t="shared" si="53"/>
        <v>41.598600000000005</v>
      </c>
      <c r="AE204" s="63">
        <f>VLOOKUP(L204,'Status Report'!B:W,20,0)</f>
        <v>37.799999999999997</v>
      </c>
      <c r="AF204" s="63">
        <f>VLOOKUP(L204,'Status Report'!B:W,21,0)</f>
        <v>28.5</v>
      </c>
      <c r="AG204" s="63">
        <f>VLOOKUP(L204,'Status Report'!B:W,22,0)</f>
        <v>14.3</v>
      </c>
      <c r="AH204" s="22">
        <f t="shared" si="54"/>
        <v>4.6216170000000001E-2</v>
      </c>
      <c r="AI204" t="s">
        <v>990</v>
      </c>
      <c r="AK204" s="63">
        <f>IFERROR(VLOOKUP(G204,ASEAN!A:A,1,0),0)</f>
        <v>0</v>
      </c>
      <c r="AL204" s="63">
        <f>IFERROR(VLOOKUP(D204,'[3]customer specs'!$B$1:$D$65536,3,0),0)</f>
        <v>0</v>
      </c>
      <c r="AM204" s="64">
        <f t="shared" si="55"/>
        <v>0</v>
      </c>
      <c r="AN204" s="64">
        <f t="shared" si="56"/>
        <v>0</v>
      </c>
      <c r="AO204" s="63"/>
      <c r="AP204" s="63"/>
      <c r="AQ204" s="63" t="str">
        <f t="shared" si="57"/>
        <v>no</v>
      </c>
      <c r="AR204" s="20">
        <f t="shared" si="58"/>
        <v>124.79580000000001</v>
      </c>
      <c r="AS204" s="63"/>
      <c r="AT204" s="23">
        <f t="shared" si="48"/>
        <v>0.12</v>
      </c>
      <c r="AU204" s="65">
        <f t="shared" si="59"/>
        <v>47.271136363636366</v>
      </c>
      <c r="AV204" s="65"/>
      <c r="AW204" s="65">
        <f t="shared" si="60"/>
        <v>141.81340909090909</v>
      </c>
      <c r="AX204" s="65"/>
      <c r="AY204" s="63">
        <f>VLOOKUP(L204,'Status Report'!B:CF,81,0)</f>
        <v>0</v>
      </c>
      <c r="AZ204" s="63" t="str">
        <f>VLOOKUP(L204,'Status Report'!B:S,18,0)</f>
        <v xml:space="preserve">Konstantinos Zoupanos </v>
      </c>
      <c r="BB204" s="63">
        <f>VLOOKUP(L204,'Status Report'!B:Z,25,0)</f>
        <v>12</v>
      </c>
      <c r="BC204" s="63">
        <f t="shared" si="61"/>
        <v>36</v>
      </c>
      <c r="BF204">
        <f>VLOOKUP(L204,'Status Report'!B:CE,82,0)</f>
        <v>0</v>
      </c>
      <c r="BG204">
        <f>VLOOKUP(L204,'Status Report'!B:CF,83,0)</f>
        <v>0</v>
      </c>
      <c r="BH204">
        <f>VLOOKUP(L204,'Status Report'!B:CG,84,0)</f>
        <v>0</v>
      </c>
      <c r="BI204" t="s">
        <v>814</v>
      </c>
      <c r="BJ204" t="s">
        <v>795</v>
      </c>
      <c r="BM204" s="67">
        <f t="shared" si="62"/>
        <v>188</v>
      </c>
    </row>
    <row r="205" spans="1:65" x14ac:dyDescent="0.25">
      <c r="A205" s="68" t="str">
        <f>VLOOKUP(L205,'Status Report'!B:CB,79,0)</f>
        <v>Heineken - F1</v>
      </c>
      <c r="C205">
        <v>20006085</v>
      </c>
      <c r="D205">
        <v>3090079</v>
      </c>
      <c r="E205" t="s">
        <v>844</v>
      </c>
      <c r="F205" t="s">
        <v>802</v>
      </c>
      <c r="G205" t="str">
        <f>VLOOKUP(D205,'[2]sold to'!$A:$H,8,0)</f>
        <v>Netherlands</v>
      </c>
      <c r="H205" t="str">
        <f>VLOOKUP(D205,'[2]sold to'!$A:$I,9,0)</f>
        <v>Europe</v>
      </c>
      <c r="K205">
        <v>160</v>
      </c>
      <c r="L205">
        <v>88027438</v>
      </c>
      <c r="M205" t="s">
        <v>820</v>
      </c>
      <c r="N205">
        <v>2</v>
      </c>
      <c r="P205" t="str">
        <f>VLOOKUP(L205,'Status Report'!B:AA,26,0)</f>
        <v>China</v>
      </c>
      <c r="Q205" t="str">
        <f>VLOOKUP(L205,'Status Report'!B:AB,27,0)</f>
        <v>Premiums</v>
      </c>
      <c r="R205">
        <f>VLOOKUP(L205,'Status Report'!B:X,23,0)</f>
        <v>100</v>
      </c>
      <c r="S205" t="str">
        <f>VLOOKUP(L205,'Status Report'!B:T,19,0)</f>
        <v>Asian Sourcing Link</v>
      </c>
      <c r="T205" s="62">
        <f>VLOOKUP(L205,'Status Report'!B:E,4,0)</f>
        <v>3</v>
      </c>
      <c r="U205" s="19">
        <f>_xlfn.IFS(AI205="Den Bosch",VLOOKUP(L205,'Status Report'!B:AM,35,0),AI205="Yantian",VLOOKUP(L205,'Status Report'!B:AM,36,0),AI205="",IF(H205="Asia Pacific",VLOOKUP(L205,'Status Report'!B:AM,36,0),VLOOKUP(L205,'Status Report'!B:AM,35,0)),AI205="Direct shipment",IF(H205="Asia Pacific",VLOOKUP(L205,'Status Report'!B:AM,36,0),VLOOKUP(L205,'Status Report'!B:AM,35,0)))</f>
        <v>142.4</v>
      </c>
      <c r="V205" s="20">
        <f t="shared" si="49"/>
        <v>284.8</v>
      </c>
      <c r="W205" s="19">
        <f>_xlfn.IFS(AI205="Den Bosch",VLOOKUP(L205,'Status Report'!B:AM,37,0),AI205="Yantian",VLOOKUP(L205,'Status Report'!B:AM,38,0),AI205="",IF(H205="Asia Pacific",VLOOKUP(L205,'Status Report'!B:AM,38,0),VLOOKUP(L205,'Status Report'!B:AM,37,0)),AI205="Direct shipment",IF(H205="Asia Pacific",VLOOKUP(L205,'Status Report'!B:AM,38,0),VLOOKUP(L205,'Status Report'!B:AM,37,0)))</f>
        <v>142.4</v>
      </c>
      <c r="X205" s="20">
        <f t="shared" si="50"/>
        <v>284.8</v>
      </c>
      <c r="Y205" s="20">
        <f>_xlfn.IFS(AI205="Den Bosch",VLOOKUP(L205,'Status Report'!B:AO,39,0),AI205="Yantian",VLOOKUP(L205,'Status Report'!B:AO,40,0),AI205="",IF(H205="Asia Pacific",VLOOKUP(L205,'Status Report'!B:AO,40,0),VLOOKUP(L205,'Status Report'!B:AO,39,0)),AI205="Direct shipment",IF(H205="Asia Pacific",VLOOKUP(L205,'Status Report'!B:AO,40,0),VLOOKUP(L205,'Status Report'!B:AO,39,0)))</f>
        <v>0</v>
      </c>
      <c r="Z205" s="20">
        <f t="shared" si="51"/>
        <v>0</v>
      </c>
      <c r="AA205" s="20">
        <f t="shared" si="52"/>
        <v>284.8</v>
      </c>
      <c r="AB205" s="21">
        <f>_xlfn.IFS(AI205="Den Bosch",VLOOKUP(L205,'Status Report'!B:AM,33,0),AI205="Yantian",VLOOKUP(L205,'Status Report'!B:AM,34,0),AI205="",IF(H205="Asia Pacific",VLOOKUP(L205,'Status Report'!B:AM,34,0),VLOOKUP(L205,'Status Report'!B:AM,33,0)),AI205="Direct shipment",IF(H205="Asia Pacific",VLOOKUP(L205,'Status Report'!B:AM,34,0),VLOOKUP(L205,'Status Report'!B:AM,33,0)))</f>
        <v>122.09400000000001</v>
      </c>
      <c r="AC205" s="21">
        <f>VLOOKUP(L205,'Status Report'!B:CE,82,0)</f>
        <v>0</v>
      </c>
      <c r="AD205" s="21">
        <f t="shared" si="53"/>
        <v>122.09400000000001</v>
      </c>
      <c r="AE205" s="63">
        <f>VLOOKUP(L205,'Status Report'!B:W,20,0)</f>
        <v>103</v>
      </c>
      <c r="AF205" s="63">
        <f>VLOOKUP(L205,'Status Report'!B:W,21,0)</f>
        <v>17.5</v>
      </c>
      <c r="AG205" s="63">
        <f>VLOOKUP(L205,'Status Report'!B:W,22,0)</f>
        <v>20</v>
      </c>
      <c r="AH205" s="22">
        <f t="shared" si="54"/>
        <v>7.2099999999999997E-2</v>
      </c>
      <c r="AI205" t="s">
        <v>990</v>
      </c>
      <c r="AK205" s="63">
        <f>IFERROR(VLOOKUP(G205,ASEAN!A:A,1,0),0)</f>
        <v>0</v>
      </c>
      <c r="AL205" s="63">
        <f>IFERROR(VLOOKUP(D205,'[3]customer specs'!$B$1:$D$65536,3,0),0)</f>
        <v>0</v>
      </c>
      <c r="AM205" s="64">
        <f t="shared" si="55"/>
        <v>0</v>
      </c>
      <c r="AN205" s="64">
        <f t="shared" si="56"/>
        <v>0</v>
      </c>
      <c r="AO205" s="63"/>
      <c r="AP205" s="63"/>
      <c r="AQ205" s="63" t="str">
        <f t="shared" si="57"/>
        <v>no</v>
      </c>
      <c r="AR205" s="20">
        <f t="shared" si="58"/>
        <v>244.18800000000002</v>
      </c>
      <c r="AS205" s="63"/>
      <c r="AT205" s="23">
        <f t="shared" si="48"/>
        <v>0.12</v>
      </c>
      <c r="AU205" s="65">
        <f t="shared" si="59"/>
        <v>138.74318181818182</v>
      </c>
      <c r="AV205" s="65"/>
      <c r="AW205" s="65">
        <f t="shared" si="60"/>
        <v>277.48636363636365</v>
      </c>
      <c r="AX205" s="65"/>
      <c r="AY205" s="63">
        <f>VLOOKUP(L205,'Status Report'!B:CF,81,0)</f>
        <v>0</v>
      </c>
      <c r="AZ205" s="63" t="str">
        <f>VLOOKUP(L205,'Status Report'!B:S,18,0)</f>
        <v xml:space="preserve">Ellina Smirnova </v>
      </c>
      <c r="BB205" s="63">
        <f>VLOOKUP(L205,'Status Report'!B:Z,25,0)</f>
        <v>10</v>
      </c>
      <c r="BC205" s="63">
        <f t="shared" si="61"/>
        <v>20</v>
      </c>
      <c r="BF205">
        <f>VLOOKUP(L205,'Status Report'!B:CE,82,0)</f>
        <v>0</v>
      </c>
      <c r="BG205">
        <f>VLOOKUP(L205,'Status Report'!B:CF,83,0)</f>
        <v>0</v>
      </c>
      <c r="BH205">
        <f>VLOOKUP(L205,'Status Report'!B:CG,84,0)</f>
        <v>0</v>
      </c>
      <c r="BI205" t="s">
        <v>814</v>
      </c>
      <c r="BJ205" t="s">
        <v>795</v>
      </c>
      <c r="BM205" s="67">
        <f t="shared" si="62"/>
        <v>74</v>
      </c>
    </row>
    <row r="206" spans="1:65" x14ac:dyDescent="0.25">
      <c r="A206" s="68" t="str">
        <f>VLOOKUP(L206,'Status Report'!B:CB,79,0)</f>
        <v>Heineken</v>
      </c>
      <c r="C206">
        <v>20006085</v>
      </c>
      <c r="D206">
        <v>3090079</v>
      </c>
      <c r="E206" t="s">
        <v>844</v>
      </c>
      <c r="F206" t="s">
        <v>802</v>
      </c>
      <c r="G206" t="str">
        <f>VLOOKUP(D206,'[2]sold to'!$A:$H,8,0)</f>
        <v>Netherlands</v>
      </c>
      <c r="H206" t="str">
        <f>VLOOKUP(D206,'[2]sold to'!$A:$I,9,0)</f>
        <v>Europe</v>
      </c>
      <c r="K206">
        <v>180</v>
      </c>
      <c r="L206">
        <v>88023319</v>
      </c>
      <c r="M206" t="s">
        <v>72</v>
      </c>
      <c r="N206">
        <v>3</v>
      </c>
      <c r="P206" t="str">
        <f>VLOOKUP(L206,'Status Report'!B:AA,26,0)</f>
        <v>China</v>
      </c>
      <c r="Q206" t="str">
        <f>VLOOKUP(L206,'Status Report'!B:AB,27,0)</f>
        <v>Premiums</v>
      </c>
      <c r="R206">
        <f>VLOOKUP(L206,'Status Report'!B:X,23,0)</f>
        <v>84</v>
      </c>
      <c r="S206" t="str">
        <f>VLOOKUP(L206,'Status Report'!B:T,19,0)</f>
        <v>Promocean The Netherlands BV</v>
      </c>
      <c r="T206" s="62">
        <f>VLOOKUP(L206,'Status Report'!B:E,4,0)</f>
        <v>1</v>
      </c>
      <c r="U206" s="19">
        <f>_xlfn.IFS(AI206="Den Bosch",VLOOKUP(L206,'Status Report'!B:AM,35,0),AI206="Yantian",VLOOKUP(L206,'Status Report'!B:AM,36,0),AI206="",IF(H206="Asia Pacific",VLOOKUP(L206,'Status Report'!B:AM,36,0),VLOOKUP(L206,'Status Report'!B:AM,35,0)),AI206="Direct shipment",IF(H206="Asia Pacific",VLOOKUP(L206,'Status Report'!B:AM,36,0),VLOOKUP(L206,'Status Report'!B:AM,35,0)))</f>
        <v>45.78</v>
      </c>
      <c r="V206" s="20">
        <f t="shared" si="49"/>
        <v>137.34</v>
      </c>
      <c r="W206" s="19">
        <f>_xlfn.IFS(AI206="Den Bosch",VLOOKUP(L206,'Status Report'!B:AM,37,0),AI206="Yantian",VLOOKUP(L206,'Status Report'!B:AM,38,0),AI206="",IF(H206="Asia Pacific",VLOOKUP(L206,'Status Report'!B:AM,38,0),VLOOKUP(L206,'Status Report'!B:AM,37,0)),AI206="Direct shipment",IF(H206="Asia Pacific",VLOOKUP(L206,'Status Report'!B:AM,38,0),VLOOKUP(L206,'Status Report'!B:AM,37,0)))</f>
        <v>45.78</v>
      </c>
      <c r="X206" s="20">
        <f t="shared" si="50"/>
        <v>137.34</v>
      </c>
      <c r="Y206" s="20">
        <f>_xlfn.IFS(AI206="Den Bosch",VLOOKUP(L206,'Status Report'!B:AO,39,0),AI206="Yantian",VLOOKUP(L206,'Status Report'!B:AO,40,0),AI206="",IF(H206="Asia Pacific",VLOOKUP(L206,'Status Report'!B:AO,40,0),VLOOKUP(L206,'Status Report'!B:AO,39,0)),AI206="Direct shipment",IF(H206="Asia Pacific",VLOOKUP(L206,'Status Report'!B:AO,40,0),VLOOKUP(L206,'Status Report'!B:AO,39,0)))</f>
        <v>0</v>
      </c>
      <c r="Z206" s="20">
        <f t="shared" si="51"/>
        <v>0</v>
      </c>
      <c r="AA206" s="20">
        <f t="shared" si="52"/>
        <v>137.34</v>
      </c>
      <c r="AB206" s="21">
        <f>_xlfn.IFS(AI206="Den Bosch",VLOOKUP(L206,'Status Report'!B:AM,33,0),AI206="Yantian",VLOOKUP(L206,'Status Report'!B:AM,34,0),AI206="",IF(H206="Asia Pacific",VLOOKUP(L206,'Status Report'!B:AM,34,0),VLOOKUP(L206,'Status Report'!B:AM,33,0)),AI206="Direct shipment",IF(H206="Asia Pacific",VLOOKUP(L206,'Status Report'!B:AM,34,0),VLOOKUP(L206,'Status Report'!B:AM,33,0)))</f>
        <v>38.563200000000002</v>
      </c>
      <c r="AC206" s="21">
        <f>VLOOKUP(L206,'Status Report'!B:CE,82,0)</f>
        <v>0</v>
      </c>
      <c r="AD206" s="21">
        <f t="shared" si="53"/>
        <v>38.563200000000002</v>
      </c>
      <c r="AE206" s="63">
        <f>VLOOKUP(L206,'Status Report'!B:W,20,0)</f>
        <v>41</v>
      </c>
      <c r="AF206" s="63">
        <f>VLOOKUP(L206,'Status Report'!B:W,21,0)</f>
        <v>31</v>
      </c>
      <c r="AG206" s="63">
        <f>VLOOKUP(L206,'Status Report'!B:W,22,0)</f>
        <v>25</v>
      </c>
      <c r="AH206" s="22">
        <f t="shared" si="54"/>
        <v>9.5324999999999993E-2</v>
      </c>
      <c r="AK206" s="63">
        <f>IFERROR(VLOOKUP(G206,ASEAN!A:A,1,0),0)</f>
        <v>0</v>
      </c>
      <c r="AL206" s="63">
        <f>IFERROR(VLOOKUP(D206,'[3]customer specs'!$B$1:$D$65536,3,0),0)</f>
        <v>0</v>
      </c>
      <c r="AM206" s="64">
        <f t="shared" si="55"/>
        <v>0</v>
      </c>
      <c r="AN206" s="64">
        <f t="shared" si="56"/>
        <v>0</v>
      </c>
      <c r="AO206" s="63"/>
      <c r="AP206" s="63"/>
      <c r="AQ206" s="63" t="str">
        <f t="shared" si="57"/>
        <v>no</v>
      </c>
      <c r="AR206" s="20">
        <f t="shared" si="58"/>
        <v>115.68960000000001</v>
      </c>
      <c r="AS206" s="63"/>
      <c r="AT206" s="23">
        <f t="shared" si="48"/>
        <v>0.12</v>
      </c>
      <c r="AU206" s="65">
        <f t="shared" si="59"/>
        <v>43.82181818181818</v>
      </c>
      <c r="AV206" s="65"/>
      <c r="AW206" s="65">
        <f t="shared" si="60"/>
        <v>131.46545454545455</v>
      </c>
      <c r="AX206" s="65"/>
      <c r="AY206" s="63">
        <f>VLOOKUP(L206,'Status Report'!B:CF,81,0)</f>
        <v>0</v>
      </c>
      <c r="AZ206" s="63" t="str">
        <f>VLOOKUP(L206,'Status Report'!B:S,18,0)</f>
        <v>Ellina Smirnova</v>
      </c>
      <c r="BB206" s="63">
        <f>VLOOKUP(L206,'Status Report'!B:Z,25,0)</f>
        <v>6</v>
      </c>
      <c r="BC206" s="63">
        <f t="shared" si="61"/>
        <v>18</v>
      </c>
      <c r="BF206">
        <f>VLOOKUP(L206,'Status Report'!B:CE,82,0)</f>
        <v>0</v>
      </c>
      <c r="BG206">
        <f>VLOOKUP(L206,'Status Report'!B:CF,83,0)</f>
        <v>0</v>
      </c>
      <c r="BH206">
        <f>VLOOKUP(L206,'Status Report'!B:CG,84,0)</f>
        <v>0</v>
      </c>
      <c r="BI206" t="s">
        <v>814</v>
      </c>
      <c r="BJ206" t="s">
        <v>795</v>
      </c>
      <c r="BM206" s="67">
        <f t="shared" si="62"/>
        <v>46</v>
      </c>
    </row>
    <row r="207" spans="1:65" x14ac:dyDescent="0.25">
      <c r="A207" s="68" t="str">
        <f>VLOOKUP(L207,'Status Report'!B:CB,79,0)</f>
        <v>Heineken</v>
      </c>
      <c r="C207">
        <v>20006085</v>
      </c>
      <c r="D207">
        <v>3090079</v>
      </c>
      <c r="E207" t="s">
        <v>844</v>
      </c>
      <c r="F207" t="s">
        <v>802</v>
      </c>
      <c r="G207" t="str">
        <f>VLOOKUP(D207,'[2]sold to'!$A:$H,8,0)</f>
        <v>Netherlands</v>
      </c>
      <c r="H207" t="str">
        <f>VLOOKUP(D207,'[2]sold to'!$A:$I,9,0)</f>
        <v>Europe</v>
      </c>
      <c r="K207">
        <v>190</v>
      </c>
      <c r="L207">
        <v>88023546</v>
      </c>
      <c r="M207" t="s">
        <v>132</v>
      </c>
      <c r="N207">
        <v>3</v>
      </c>
      <c r="P207" t="str">
        <f>VLOOKUP(L207,'Status Report'!B:AA,26,0)</f>
        <v>China</v>
      </c>
      <c r="Q207" t="str">
        <f>VLOOKUP(L207,'Status Report'!B:AB,27,0)</f>
        <v>Textiles-Clothing</v>
      </c>
      <c r="R207">
        <f>VLOOKUP(L207,'Status Report'!B:X,23,0)</f>
        <v>250</v>
      </c>
      <c r="S207" t="str">
        <f>VLOOKUP(L207,'Status Report'!B:T,19,0)</f>
        <v>Promocean The Netherlands BV</v>
      </c>
      <c r="T207" s="62">
        <f>VLOOKUP(L207,'Status Report'!B:E,4,0)</f>
        <v>3</v>
      </c>
      <c r="U207" s="19">
        <f>_xlfn.IFS(AI207="Den Bosch",VLOOKUP(L207,'Status Report'!B:AM,35,0),AI207="Yantian",VLOOKUP(L207,'Status Report'!B:AM,36,0),AI207="",IF(H207="Asia Pacific",VLOOKUP(L207,'Status Report'!B:AM,36,0),VLOOKUP(L207,'Status Report'!B:AM,35,0)),AI207="Direct shipment",IF(H207="Asia Pacific",VLOOKUP(L207,'Status Report'!B:AM,36,0),VLOOKUP(L207,'Status Report'!B:AM,35,0)))</f>
        <v>45.199999999999996</v>
      </c>
      <c r="V207" s="20">
        <f t="shared" si="49"/>
        <v>135.6</v>
      </c>
      <c r="W207" s="19">
        <f>_xlfn.IFS(AI207="Den Bosch",VLOOKUP(L207,'Status Report'!B:AM,37,0),AI207="Yantian",VLOOKUP(L207,'Status Report'!B:AM,38,0),AI207="",IF(H207="Asia Pacific",VLOOKUP(L207,'Status Report'!B:AM,38,0),VLOOKUP(L207,'Status Report'!B:AM,37,0)),AI207="Direct shipment",IF(H207="Asia Pacific",VLOOKUP(L207,'Status Report'!B:AM,38,0),VLOOKUP(L207,'Status Report'!B:AM,37,0)))</f>
        <v>45.199999999999996</v>
      </c>
      <c r="X207" s="20">
        <f t="shared" si="50"/>
        <v>135.6</v>
      </c>
      <c r="Y207" s="20">
        <f>_xlfn.IFS(AI207="Den Bosch",VLOOKUP(L207,'Status Report'!B:AO,39,0),AI207="Yantian",VLOOKUP(L207,'Status Report'!B:AO,40,0),AI207="",IF(H207="Asia Pacific",VLOOKUP(L207,'Status Report'!B:AO,40,0),VLOOKUP(L207,'Status Report'!B:AO,39,0)),AI207="Direct shipment",IF(H207="Asia Pacific",VLOOKUP(L207,'Status Report'!B:AO,40,0),VLOOKUP(L207,'Status Report'!B:AO,39,0)))</f>
        <v>0</v>
      </c>
      <c r="Z207" s="20">
        <f t="shared" si="51"/>
        <v>0</v>
      </c>
      <c r="AA207" s="20">
        <f t="shared" si="52"/>
        <v>135.6</v>
      </c>
      <c r="AB207" s="21">
        <f>_xlfn.IFS(AI207="Den Bosch",VLOOKUP(L207,'Status Report'!B:AM,33,0),AI207="Yantian",VLOOKUP(L207,'Status Report'!B:AM,34,0),AI207="",IF(H207="Asia Pacific",VLOOKUP(L207,'Status Report'!B:AM,34,0),VLOOKUP(L207,'Status Report'!B:AM,33,0)),AI207="Direct shipment",IF(H207="Asia Pacific",VLOOKUP(L207,'Status Report'!B:AM,34,0),VLOOKUP(L207,'Status Report'!B:AM,33,0)))</f>
        <v>39.054600000000001</v>
      </c>
      <c r="AC207" s="21">
        <f>VLOOKUP(L207,'Status Report'!B:CE,82,0)</f>
        <v>0</v>
      </c>
      <c r="AD207" s="21">
        <f t="shared" si="53"/>
        <v>39.054600000000001</v>
      </c>
      <c r="AE207" s="63">
        <f>VLOOKUP(L207,'Status Report'!B:W,20,0)</f>
        <v>27</v>
      </c>
      <c r="AF207" s="63">
        <f>VLOOKUP(L207,'Status Report'!B:W,21,0)</f>
        <v>18</v>
      </c>
      <c r="AG207" s="63">
        <f>VLOOKUP(L207,'Status Report'!B:W,22,0)</f>
        <v>15</v>
      </c>
      <c r="AH207" s="22">
        <f t="shared" si="54"/>
        <v>2.1870000000000001E-2</v>
      </c>
      <c r="AI207" t="s">
        <v>990</v>
      </c>
      <c r="AK207" s="63">
        <f>IFERROR(VLOOKUP(G207,ASEAN!A:A,1,0),0)</f>
        <v>0</v>
      </c>
      <c r="AL207" s="63">
        <f>IFERROR(VLOOKUP(D207,'[3]customer specs'!$B$1:$D$65536,3,0),0)</f>
        <v>0</v>
      </c>
      <c r="AM207" s="64">
        <f t="shared" si="55"/>
        <v>0</v>
      </c>
      <c r="AN207" s="64">
        <f t="shared" si="56"/>
        <v>0</v>
      </c>
      <c r="AO207" s="63"/>
      <c r="AP207" s="63"/>
      <c r="AQ207" s="63" t="str">
        <f t="shared" si="57"/>
        <v>no</v>
      </c>
      <c r="AR207" s="20">
        <f t="shared" si="58"/>
        <v>117.16380000000001</v>
      </c>
      <c r="AS207" s="63"/>
      <c r="AT207" s="23">
        <f t="shared" si="48"/>
        <v>0.12</v>
      </c>
      <c r="AU207" s="65">
        <f t="shared" si="59"/>
        <v>44.380227272727275</v>
      </c>
      <c r="AV207" s="65"/>
      <c r="AW207" s="65">
        <f t="shared" si="60"/>
        <v>133.14068181818183</v>
      </c>
      <c r="AX207" s="65"/>
      <c r="AY207" s="63">
        <f>VLOOKUP(L207,'Status Report'!B:CF,81,0)</f>
        <v>0</v>
      </c>
      <c r="AZ207" s="63" t="str">
        <f>VLOOKUP(L207,'Status Report'!B:S,18,0)</f>
        <v>Ellina Smirnova</v>
      </c>
      <c r="BB207" s="63">
        <f>VLOOKUP(L207,'Status Report'!B:Z,25,0)</f>
        <v>10</v>
      </c>
      <c r="BC207" s="63">
        <f t="shared" si="61"/>
        <v>30</v>
      </c>
      <c r="BF207">
        <f>VLOOKUP(L207,'Status Report'!B:CE,82,0)</f>
        <v>0</v>
      </c>
      <c r="BG207">
        <f>VLOOKUP(L207,'Status Report'!B:CF,83,0)</f>
        <v>0</v>
      </c>
      <c r="BH207">
        <f>VLOOKUP(L207,'Status Report'!B:CG,84,0)</f>
        <v>0</v>
      </c>
      <c r="BI207" t="s">
        <v>814</v>
      </c>
      <c r="BJ207" t="s">
        <v>795</v>
      </c>
      <c r="BM207" s="67">
        <f t="shared" si="62"/>
        <v>250</v>
      </c>
    </row>
    <row r="208" spans="1:65" x14ac:dyDescent="0.25">
      <c r="A208" s="68" t="str">
        <f>VLOOKUP(L208,'Status Report'!B:CB,79,0)</f>
        <v>Heineken</v>
      </c>
      <c r="C208">
        <v>20006085</v>
      </c>
      <c r="D208">
        <v>3090079</v>
      </c>
      <c r="E208" t="s">
        <v>844</v>
      </c>
      <c r="F208" t="s">
        <v>802</v>
      </c>
      <c r="G208" t="str">
        <f>VLOOKUP(D208,'[2]sold to'!$A:$H,8,0)</f>
        <v>Netherlands</v>
      </c>
      <c r="H208" t="str">
        <f>VLOOKUP(D208,'[2]sold to'!$A:$I,9,0)</f>
        <v>Europe</v>
      </c>
      <c r="K208">
        <v>200</v>
      </c>
      <c r="L208">
        <v>88026403</v>
      </c>
      <c r="M208" t="s">
        <v>797</v>
      </c>
      <c r="N208">
        <v>3</v>
      </c>
      <c r="P208" t="str">
        <f>VLOOKUP(L208,'Status Report'!B:AA,26,0)</f>
        <v>China</v>
      </c>
      <c r="Q208" t="str">
        <f>VLOOKUP(L208,'Status Report'!B:AB,27,0)</f>
        <v>Textiles-Clothing</v>
      </c>
      <c r="R208">
        <f>VLOOKUP(L208,'Status Report'!B:X,23,0)</f>
        <v>200</v>
      </c>
      <c r="S208" t="str">
        <f>VLOOKUP(L208,'Status Report'!B:T,19,0)</f>
        <v>Promocean The Netherlands BV</v>
      </c>
      <c r="T208" s="62">
        <f>VLOOKUP(L208,'Status Report'!B:E,4,0)</f>
        <v>1</v>
      </c>
      <c r="U208" s="19">
        <f>_xlfn.IFS(AI208="Den Bosch",VLOOKUP(L208,'Status Report'!B:AM,35,0),AI208="Yantian",VLOOKUP(L208,'Status Report'!B:AM,36,0),AI208="",IF(H208="Asia Pacific",VLOOKUP(L208,'Status Report'!B:AM,36,0),VLOOKUP(L208,'Status Report'!B:AM,35,0)),AI208="Direct shipment",IF(H208="Asia Pacific",VLOOKUP(L208,'Status Report'!B:AM,36,0),VLOOKUP(L208,'Status Report'!B:AM,35,0)))</f>
        <v>60.5</v>
      </c>
      <c r="V208" s="20">
        <f t="shared" si="49"/>
        <v>181.5</v>
      </c>
      <c r="W208" s="19">
        <f>_xlfn.IFS(AI208="Den Bosch",VLOOKUP(L208,'Status Report'!B:AM,37,0),AI208="Yantian",VLOOKUP(L208,'Status Report'!B:AM,38,0),AI208="",IF(H208="Asia Pacific",VLOOKUP(L208,'Status Report'!B:AM,38,0),VLOOKUP(L208,'Status Report'!B:AM,37,0)),AI208="Direct shipment",IF(H208="Asia Pacific",VLOOKUP(L208,'Status Report'!B:AM,38,0),VLOOKUP(L208,'Status Report'!B:AM,37,0)))</f>
        <v>60.5</v>
      </c>
      <c r="X208" s="20">
        <f t="shared" si="50"/>
        <v>181.5</v>
      </c>
      <c r="Y208" s="20">
        <f>_xlfn.IFS(AI208="Den Bosch",VLOOKUP(L208,'Status Report'!B:AO,39,0),AI208="Yantian",VLOOKUP(L208,'Status Report'!B:AO,40,0),AI208="",IF(H208="Asia Pacific",VLOOKUP(L208,'Status Report'!B:AO,40,0),VLOOKUP(L208,'Status Report'!B:AO,39,0)),AI208="Direct shipment",IF(H208="Asia Pacific",VLOOKUP(L208,'Status Report'!B:AO,40,0),VLOOKUP(L208,'Status Report'!B:AO,39,0)))</f>
        <v>0</v>
      </c>
      <c r="Z208" s="20">
        <f t="shared" si="51"/>
        <v>0</v>
      </c>
      <c r="AA208" s="20">
        <f t="shared" si="52"/>
        <v>181.5</v>
      </c>
      <c r="AB208" s="21">
        <f>_xlfn.IFS(AI208="Den Bosch",VLOOKUP(L208,'Status Report'!B:AM,33,0),AI208="Yantian",VLOOKUP(L208,'Status Report'!B:AM,34,0),AI208="",IF(H208="Asia Pacific",VLOOKUP(L208,'Status Report'!B:AM,34,0),VLOOKUP(L208,'Status Report'!B:AM,33,0)),AI208="Direct shipment",IF(H208="Asia Pacific",VLOOKUP(L208,'Status Report'!B:AM,34,0),VLOOKUP(L208,'Status Report'!B:AM,33,0)))</f>
        <v>52.787001428571415</v>
      </c>
      <c r="AC208" s="21">
        <f>VLOOKUP(L208,'Status Report'!B:CE,82,0)</f>
        <v>0</v>
      </c>
      <c r="AD208" s="21">
        <f t="shared" si="53"/>
        <v>52.787001428571415</v>
      </c>
      <c r="AE208" s="63">
        <f>VLOOKUP(L208,'Status Report'!B:W,20,0)</f>
        <v>33</v>
      </c>
      <c r="AF208" s="63">
        <f>VLOOKUP(L208,'Status Report'!B:W,21,0)</f>
        <v>39</v>
      </c>
      <c r="AG208" s="63">
        <f>VLOOKUP(L208,'Status Report'!B:W,22,0)</f>
        <v>24</v>
      </c>
      <c r="AH208" s="22">
        <f t="shared" si="54"/>
        <v>9.2663999999999996E-2</v>
      </c>
      <c r="AK208" s="63">
        <f>IFERROR(VLOOKUP(G208,ASEAN!A:A,1,0),0)</f>
        <v>0</v>
      </c>
      <c r="AL208" s="63">
        <f>IFERROR(VLOOKUP(D208,'[3]customer specs'!$B$1:$D$65536,3,0),0)</f>
        <v>0</v>
      </c>
      <c r="AM208" s="64">
        <f t="shared" si="55"/>
        <v>0</v>
      </c>
      <c r="AN208" s="64">
        <f t="shared" si="56"/>
        <v>0</v>
      </c>
      <c r="AO208" s="63"/>
      <c r="AP208" s="63"/>
      <c r="AQ208" s="63" t="str">
        <f t="shared" si="57"/>
        <v>no</v>
      </c>
      <c r="AR208" s="20">
        <f t="shared" si="58"/>
        <v>158.36100428571424</v>
      </c>
      <c r="AS208" s="63"/>
      <c r="AT208" s="23">
        <f t="shared" si="48"/>
        <v>0.12</v>
      </c>
      <c r="AU208" s="65">
        <f t="shared" si="59"/>
        <v>59.985228896103884</v>
      </c>
      <c r="AV208" s="65"/>
      <c r="AW208" s="65">
        <f t="shared" si="60"/>
        <v>179.95568668831166</v>
      </c>
      <c r="AX208" s="65"/>
      <c r="AY208" s="63">
        <f>VLOOKUP(L208,'Status Report'!B:CF,81,0)</f>
        <v>0</v>
      </c>
      <c r="AZ208" s="63" t="str">
        <f>VLOOKUP(L208,'Status Report'!B:S,18,0)</f>
        <v>Ellina Smirnova</v>
      </c>
      <c r="BB208" s="63">
        <f>VLOOKUP(L208,'Status Report'!B:Z,25,0)</f>
        <v>5</v>
      </c>
      <c r="BC208" s="63">
        <f t="shared" si="61"/>
        <v>15</v>
      </c>
      <c r="BF208">
        <f>VLOOKUP(L208,'Status Report'!B:CE,82,0)</f>
        <v>0</v>
      </c>
      <c r="BG208">
        <f>VLOOKUP(L208,'Status Report'!B:CF,83,0)</f>
        <v>0</v>
      </c>
      <c r="BH208">
        <f>VLOOKUP(L208,'Status Report'!B:CG,84,0)</f>
        <v>0</v>
      </c>
      <c r="BI208" t="s">
        <v>814</v>
      </c>
      <c r="BJ208" t="s">
        <v>795</v>
      </c>
      <c r="BM208" s="67">
        <f t="shared" si="62"/>
        <v>5</v>
      </c>
    </row>
    <row r="209" spans="1:65" x14ac:dyDescent="0.25">
      <c r="A209" s="68" t="str">
        <f>VLOOKUP(L209,'Status Report'!B:CB,79,0)</f>
        <v>Heineken UCL</v>
      </c>
      <c r="C209">
        <v>20006085</v>
      </c>
      <c r="D209">
        <v>3090079</v>
      </c>
      <c r="E209" t="s">
        <v>844</v>
      </c>
      <c r="F209" t="s">
        <v>802</v>
      </c>
      <c r="G209" t="str">
        <f>VLOOKUP(D209,'[2]sold to'!$A:$H,8,0)</f>
        <v>Netherlands</v>
      </c>
      <c r="H209" t="str">
        <f>VLOOKUP(D209,'[2]sold to'!$A:$I,9,0)</f>
        <v>Europe</v>
      </c>
      <c r="K209">
        <v>210</v>
      </c>
      <c r="L209">
        <v>88026493</v>
      </c>
      <c r="M209" t="s">
        <v>804</v>
      </c>
      <c r="N209">
        <v>1</v>
      </c>
      <c r="P209" t="str">
        <f>VLOOKUP(L209,'Status Report'!B:AA,26,0)</f>
        <v>China</v>
      </c>
      <c r="Q209" t="str">
        <f>VLOOKUP(L209,'Status Report'!B:AB,27,0)</f>
        <v>Bar support</v>
      </c>
      <c r="R209">
        <f>VLOOKUP(L209,'Status Report'!B:X,23,0)</f>
        <v>167</v>
      </c>
      <c r="S209" t="str">
        <f>VLOOKUP(L209,'Status Report'!B:T,19,0)</f>
        <v>Promocean The Netherlands BV</v>
      </c>
      <c r="T209" s="62">
        <f>VLOOKUP(L209,'Status Report'!B:E,4,0)</f>
        <v>3</v>
      </c>
      <c r="U209" s="19">
        <f>_xlfn.IFS(AI209="Den Bosch",VLOOKUP(L209,'Status Report'!B:AM,35,0),AI209="Yantian",VLOOKUP(L209,'Status Report'!B:AM,36,0),AI209="",IF(H209="Asia Pacific",VLOOKUP(L209,'Status Report'!B:AM,36,0),VLOOKUP(L209,'Status Report'!B:AM,35,0)),AI209="Direct shipment",IF(H209="Asia Pacific",VLOOKUP(L209,'Status Report'!B:AM,36,0),VLOOKUP(L209,'Status Report'!B:AM,35,0)))</f>
        <v>73.199999999999989</v>
      </c>
      <c r="V209" s="20">
        <f t="shared" si="49"/>
        <v>73.199999999999989</v>
      </c>
      <c r="W209" s="19">
        <f>_xlfn.IFS(AI209="Den Bosch",VLOOKUP(L209,'Status Report'!B:AM,37,0),AI209="Yantian",VLOOKUP(L209,'Status Report'!B:AM,38,0),AI209="",IF(H209="Asia Pacific",VLOOKUP(L209,'Status Report'!B:AM,38,0),VLOOKUP(L209,'Status Report'!B:AM,37,0)),AI209="Direct shipment",IF(H209="Asia Pacific",VLOOKUP(L209,'Status Report'!B:AM,38,0),VLOOKUP(L209,'Status Report'!B:AM,37,0)))</f>
        <v>73.199999999999989</v>
      </c>
      <c r="X209" s="20">
        <f t="shared" si="50"/>
        <v>73.199999999999989</v>
      </c>
      <c r="Y209" s="20">
        <f>_xlfn.IFS(AI209="Den Bosch",VLOOKUP(L209,'Status Report'!B:AO,39,0),AI209="Yantian",VLOOKUP(L209,'Status Report'!B:AO,40,0),AI209="",IF(H209="Asia Pacific",VLOOKUP(L209,'Status Report'!B:AO,40,0),VLOOKUP(L209,'Status Report'!B:AO,39,0)),AI209="Direct shipment",IF(H209="Asia Pacific",VLOOKUP(L209,'Status Report'!B:AO,40,0),VLOOKUP(L209,'Status Report'!B:AO,39,0)))</f>
        <v>0</v>
      </c>
      <c r="Z209" s="20">
        <f t="shared" si="51"/>
        <v>0</v>
      </c>
      <c r="AA209" s="20">
        <f t="shared" si="52"/>
        <v>73.199999999999989</v>
      </c>
      <c r="AB209" s="21">
        <f>_xlfn.IFS(AI209="Den Bosch",VLOOKUP(L209,'Status Report'!B:AM,33,0),AI209="Yantian",VLOOKUP(L209,'Status Report'!B:AM,34,0),AI209="",IF(H209="Asia Pacific",VLOOKUP(L209,'Status Report'!B:AM,34,0),VLOOKUP(L209,'Status Report'!B:AM,33,0)),AI209="Direct shipment",IF(H209="Asia Pacific",VLOOKUP(L209,'Status Report'!B:AM,34,0),VLOOKUP(L209,'Status Report'!B:AM,33,0)))</f>
        <v>63.327000000000005</v>
      </c>
      <c r="AC209" s="21">
        <f>VLOOKUP(L209,'Status Report'!B:CE,82,0)</f>
        <v>0</v>
      </c>
      <c r="AD209" s="21">
        <f t="shared" si="53"/>
        <v>63.327000000000005</v>
      </c>
      <c r="AE209" s="63">
        <f>VLOOKUP(L209,'Status Report'!B:W,20,0)</f>
        <v>49</v>
      </c>
      <c r="AF209" s="63">
        <f>VLOOKUP(L209,'Status Report'!B:W,21,0)</f>
        <v>26</v>
      </c>
      <c r="AG209" s="63">
        <f>VLOOKUP(L209,'Status Report'!B:W,22,0)</f>
        <v>50</v>
      </c>
      <c r="AH209" s="22">
        <f t="shared" si="54"/>
        <v>6.3700000000000007E-2</v>
      </c>
      <c r="AI209" t="s">
        <v>990</v>
      </c>
      <c r="AK209" s="63">
        <f>IFERROR(VLOOKUP(G209,ASEAN!A:A,1,0),0)</f>
        <v>0</v>
      </c>
      <c r="AL209" s="63">
        <f>IFERROR(VLOOKUP(D209,'[3]customer specs'!$B$1:$D$65536,3,0),0)</f>
        <v>0</v>
      </c>
      <c r="AM209" s="64">
        <f t="shared" si="55"/>
        <v>0</v>
      </c>
      <c r="AN209" s="64">
        <f t="shared" si="56"/>
        <v>0</v>
      </c>
      <c r="AO209" s="63"/>
      <c r="AP209" s="63"/>
      <c r="AQ209" s="63" t="str">
        <f t="shared" si="57"/>
        <v>no</v>
      </c>
      <c r="AR209" s="20">
        <f t="shared" si="58"/>
        <v>63.327000000000005</v>
      </c>
      <c r="AS209" s="63"/>
      <c r="AT209" s="23">
        <f t="shared" si="48"/>
        <v>0.12</v>
      </c>
      <c r="AU209" s="65">
        <f t="shared" si="59"/>
        <v>71.962500000000006</v>
      </c>
      <c r="AV209" s="65"/>
      <c r="AW209" s="65">
        <f t="shared" si="60"/>
        <v>71.962500000000006</v>
      </c>
      <c r="AX209" s="65"/>
      <c r="AY209" s="63">
        <f>VLOOKUP(L209,'Status Report'!B:CF,81,0)</f>
        <v>0</v>
      </c>
      <c r="AZ209" s="63" t="str">
        <f>VLOOKUP(L209,'Status Report'!B:S,18,0)</f>
        <v>Ellina Smirnova</v>
      </c>
      <c r="BB209" s="63">
        <f>VLOOKUP(L209,'Status Report'!B:Z,25,0)</f>
        <v>12</v>
      </c>
      <c r="BC209" s="63">
        <f t="shared" si="61"/>
        <v>12</v>
      </c>
      <c r="BF209">
        <f>VLOOKUP(L209,'Status Report'!B:CE,82,0)</f>
        <v>0</v>
      </c>
      <c r="BG209">
        <f>VLOOKUP(L209,'Status Report'!B:CF,83,0)</f>
        <v>0</v>
      </c>
      <c r="BH209">
        <f>VLOOKUP(L209,'Status Report'!B:CG,84,0)</f>
        <v>0</v>
      </c>
      <c r="BI209" t="s">
        <v>814</v>
      </c>
      <c r="BJ209" t="s">
        <v>795</v>
      </c>
      <c r="BM209" s="67">
        <f t="shared" si="62"/>
        <v>356</v>
      </c>
    </row>
    <row r="210" spans="1:65" x14ac:dyDescent="0.25">
      <c r="A210" s="68" t="str">
        <f>VLOOKUP(L210,'Status Report'!B:CB,79,0)</f>
        <v>Heineken - F1</v>
      </c>
      <c r="C210">
        <v>20006085</v>
      </c>
      <c r="D210">
        <v>3090079</v>
      </c>
      <c r="E210" t="s">
        <v>844</v>
      </c>
      <c r="F210" t="s">
        <v>802</v>
      </c>
      <c r="G210" t="str">
        <f>VLOOKUP(D210,'[2]sold to'!$A:$H,8,0)</f>
        <v>Netherlands</v>
      </c>
      <c r="H210" t="str">
        <f>VLOOKUP(D210,'[2]sold to'!$A:$I,9,0)</f>
        <v>Europe</v>
      </c>
      <c r="K210">
        <v>220</v>
      </c>
      <c r="L210">
        <v>88027447</v>
      </c>
      <c r="M210" t="s">
        <v>228</v>
      </c>
      <c r="N210">
        <v>15</v>
      </c>
      <c r="P210" t="str">
        <f>VLOOKUP(L210,'Status Report'!B:AA,26,0)</f>
        <v>China</v>
      </c>
      <c r="Q210" t="str">
        <f>VLOOKUP(L210,'Status Report'!B:AB,27,0)</f>
        <v>Textiles-Clothing</v>
      </c>
      <c r="R210">
        <f>VLOOKUP(L210,'Status Report'!B:X,23,0)</f>
        <v>1000</v>
      </c>
      <c r="S210" t="str">
        <f>VLOOKUP(L210,'Status Report'!B:T,19,0)</f>
        <v>Asian Sourcing Link</v>
      </c>
      <c r="T210" s="62">
        <f>VLOOKUP(L210,'Status Report'!B:E,4,0)</f>
        <v>1</v>
      </c>
      <c r="U210" s="19">
        <f>_xlfn.IFS(AI210="Den Bosch",VLOOKUP(L210,'Status Report'!B:AM,35,0),AI210="Yantian",VLOOKUP(L210,'Status Report'!B:AM,36,0),AI210="",IF(H210="Asia Pacific",VLOOKUP(L210,'Status Report'!B:AM,36,0),VLOOKUP(L210,'Status Report'!B:AM,35,0)),AI210="Direct shipment",IF(H210="Asia Pacific",VLOOKUP(L210,'Status Report'!B:AM,36,0),VLOOKUP(L210,'Status Report'!B:AM,35,0)))</f>
        <v>12.98</v>
      </c>
      <c r="V210" s="20">
        <f t="shared" si="49"/>
        <v>194.70000000000002</v>
      </c>
      <c r="W210" s="19">
        <f>_xlfn.IFS(AI210="Den Bosch",VLOOKUP(L210,'Status Report'!B:AM,37,0),AI210="Yantian",VLOOKUP(L210,'Status Report'!B:AM,38,0),AI210="",IF(H210="Asia Pacific",VLOOKUP(L210,'Status Report'!B:AM,38,0),VLOOKUP(L210,'Status Report'!B:AM,37,0)),AI210="Direct shipment",IF(H210="Asia Pacific",VLOOKUP(L210,'Status Report'!B:AM,38,0),VLOOKUP(L210,'Status Report'!B:AM,37,0)))</f>
        <v>12.98</v>
      </c>
      <c r="X210" s="20">
        <f t="shared" si="50"/>
        <v>194.70000000000002</v>
      </c>
      <c r="Y210" s="20">
        <f>_xlfn.IFS(AI210="Den Bosch",VLOOKUP(L210,'Status Report'!B:AO,39,0),AI210="Yantian",VLOOKUP(L210,'Status Report'!B:AO,40,0),AI210="",IF(H210="Asia Pacific",VLOOKUP(L210,'Status Report'!B:AO,40,0),VLOOKUP(L210,'Status Report'!B:AO,39,0)),AI210="Direct shipment",IF(H210="Asia Pacific",VLOOKUP(L210,'Status Report'!B:AO,40,0),VLOOKUP(L210,'Status Report'!B:AO,39,0)))</f>
        <v>0</v>
      </c>
      <c r="Z210" s="20">
        <f t="shared" si="51"/>
        <v>0</v>
      </c>
      <c r="AA210" s="20">
        <f t="shared" si="52"/>
        <v>194.70000000000002</v>
      </c>
      <c r="AB210" s="21">
        <f>_xlfn.IFS(AI210="Den Bosch",VLOOKUP(L210,'Status Report'!B:AM,33,0),AI210="Yantian",VLOOKUP(L210,'Status Report'!B:AM,34,0),AI210="",IF(H210="Asia Pacific",VLOOKUP(L210,'Status Report'!B:AM,34,0),VLOOKUP(L210,'Status Report'!B:AM,33,0)),AI210="Direct shipment",IF(H210="Asia Pacific",VLOOKUP(L210,'Status Report'!B:AM,34,0),VLOOKUP(L210,'Status Report'!B:AM,33,0)))</f>
        <v>11.3256</v>
      </c>
      <c r="AC210" s="21">
        <f>VLOOKUP(L210,'Status Report'!B:CE,82,0)</f>
        <v>0</v>
      </c>
      <c r="AD210" s="21">
        <f t="shared" si="53"/>
        <v>11.3256</v>
      </c>
      <c r="AE210" s="63">
        <f>VLOOKUP(L210,'Status Report'!B:W,20,0)</f>
        <v>60</v>
      </c>
      <c r="AF210" s="63">
        <f>VLOOKUP(L210,'Status Report'!B:W,21,0)</f>
        <v>40</v>
      </c>
      <c r="AG210" s="63">
        <f>VLOOKUP(L210,'Status Report'!B:W,22,0)</f>
        <v>40</v>
      </c>
      <c r="AH210" s="22">
        <f t="shared" si="54"/>
        <v>1.44</v>
      </c>
      <c r="AK210" s="63">
        <f>IFERROR(VLOOKUP(G210,ASEAN!A:A,1,0),0)</f>
        <v>0</v>
      </c>
      <c r="AL210" s="63">
        <f>IFERROR(VLOOKUP(D210,'[3]customer specs'!$B$1:$D$65536,3,0),0)</f>
        <v>0</v>
      </c>
      <c r="AM210" s="64">
        <f t="shared" si="55"/>
        <v>0</v>
      </c>
      <c r="AN210" s="64">
        <f t="shared" si="56"/>
        <v>0</v>
      </c>
      <c r="AO210" s="63"/>
      <c r="AP210" s="63"/>
      <c r="AQ210" s="63" t="str">
        <f t="shared" si="57"/>
        <v>no</v>
      </c>
      <c r="AR210" s="20">
        <f t="shared" si="58"/>
        <v>169.88399999999999</v>
      </c>
      <c r="AS210" s="63"/>
      <c r="AT210" s="23">
        <f t="shared" si="48"/>
        <v>0.12</v>
      </c>
      <c r="AU210" s="65">
        <f t="shared" si="59"/>
        <v>12.87</v>
      </c>
      <c r="AV210" s="65"/>
      <c r="AW210" s="65">
        <f t="shared" si="60"/>
        <v>193.04999999999998</v>
      </c>
      <c r="AX210" s="65"/>
      <c r="AY210" s="63">
        <f>VLOOKUP(L210,'Status Report'!B:CF,81,0)</f>
        <v>0</v>
      </c>
      <c r="AZ210" s="63" t="str">
        <f>VLOOKUP(L210,'Status Report'!B:S,18,0)</f>
        <v xml:space="preserve">Ellina Smirnova </v>
      </c>
      <c r="BB210" s="63">
        <f>VLOOKUP(L210,'Status Report'!B:Z,25,0)</f>
        <v>1</v>
      </c>
      <c r="BC210" s="63">
        <f t="shared" si="61"/>
        <v>15</v>
      </c>
      <c r="BF210">
        <f>VLOOKUP(L210,'Status Report'!B:CE,82,0)</f>
        <v>0</v>
      </c>
      <c r="BG210">
        <f>VLOOKUP(L210,'Status Report'!B:CF,83,0)</f>
        <v>0</v>
      </c>
      <c r="BH210">
        <f>VLOOKUP(L210,'Status Report'!B:CG,84,0)</f>
        <v>0</v>
      </c>
      <c r="BI210" t="s">
        <v>814</v>
      </c>
      <c r="BJ210" t="s">
        <v>795</v>
      </c>
      <c r="BM210" s="67">
        <f t="shared" si="62"/>
        <v>87</v>
      </c>
    </row>
    <row r="211" spans="1:65" x14ac:dyDescent="0.25">
      <c r="A211" s="68" t="str">
        <f>VLOOKUP(L211,'Status Report'!B:CB,79,0)</f>
        <v>Heineken - F1</v>
      </c>
      <c r="C211">
        <v>20006085</v>
      </c>
      <c r="D211">
        <v>3090079</v>
      </c>
      <c r="E211" t="s">
        <v>844</v>
      </c>
      <c r="F211" t="s">
        <v>802</v>
      </c>
      <c r="G211" t="str">
        <f>VLOOKUP(D211,'[2]sold to'!$A:$H,8,0)</f>
        <v>Netherlands</v>
      </c>
      <c r="H211" t="str">
        <f>VLOOKUP(D211,'[2]sold to'!$A:$I,9,0)</f>
        <v>Europe</v>
      </c>
      <c r="K211">
        <v>230</v>
      </c>
      <c r="L211">
        <v>88027446</v>
      </c>
      <c r="M211" t="s">
        <v>239</v>
      </c>
      <c r="N211">
        <v>5</v>
      </c>
      <c r="P211" t="str">
        <f>VLOOKUP(L211,'Status Report'!B:AA,26,0)</f>
        <v>China</v>
      </c>
      <c r="Q211" t="str">
        <f>VLOOKUP(L211,'Status Report'!B:AB,27,0)</f>
        <v>Textiles-Clothing</v>
      </c>
      <c r="R211">
        <f>VLOOKUP(L211,'Status Report'!B:X,23,0)</f>
        <v>1000</v>
      </c>
      <c r="S211" t="str">
        <f>VLOOKUP(L211,'Status Report'!B:T,19,0)</f>
        <v>Asian Sourcing Link</v>
      </c>
      <c r="T211" s="62">
        <f>VLOOKUP(L211,'Status Report'!B:E,4,0)</f>
        <v>1</v>
      </c>
      <c r="U211" s="19">
        <f>_xlfn.IFS(AI211="Den Bosch",VLOOKUP(L211,'Status Report'!B:AM,35,0),AI211="Yantian",VLOOKUP(L211,'Status Report'!B:AM,36,0),AI211="",IF(H211="Asia Pacific",VLOOKUP(L211,'Status Report'!B:AM,36,0),VLOOKUP(L211,'Status Report'!B:AM,35,0)),AI211="Direct shipment",IF(H211="Asia Pacific",VLOOKUP(L211,'Status Report'!B:AM,36,0),VLOOKUP(L211,'Status Report'!B:AM,35,0)))</f>
        <v>12.98</v>
      </c>
      <c r="V211" s="20">
        <f t="shared" si="49"/>
        <v>64.900000000000006</v>
      </c>
      <c r="W211" s="19">
        <f>_xlfn.IFS(AI211="Den Bosch",VLOOKUP(L211,'Status Report'!B:AM,37,0),AI211="Yantian",VLOOKUP(L211,'Status Report'!B:AM,38,0),AI211="",IF(H211="Asia Pacific",VLOOKUP(L211,'Status Report'!B:AM,38,0),VLOOKUP(L211,'Status Report'!B:AM,37,0)),AI211="Direct shipment",IF(H211="Asia Pacific",VLOOKUP(L211,'Status Report'!B:AM,38,0),VLOOKUP(L211,'Status Report'!B:AM,37,0)))</f>
        <v>12.98</v>
      </c>
      <c r="X211" s="20">
        <f t="shared" si="50"/>
        <v>64.900000000000006</v>
      </c>
      <c r="Y211" s="20">
        <f>_xlfn.IFS(AI211="Den Bosch",VLOOKUP(L211,'Status Report'!B:AO,39,0),AI211="Yantian",VLOOKUP(L211,'Status Report'!B:AO,40,0),AI211="",IF(H211="Asia Pacific",VLOOKUP(L211,'Status Report'!B:AO,40,0),VLOOKUP(L211,'Status Report'!B:AO,39,0)),AI211="Direct shipment",IF(H211="Asia Pacific",VLOOKUP(L211,'Status Report'!B:AO,40,0),VLOOKUP(L211,'Status Report'!B:AO,39,0)))</f>
        <v>0</v>
      </c>
      <c r="Z211" s="20">
        <f t="shared" si="51"/>
        <v>0</v>
      </c>
      <c r="AA211" s="20">
        <f t="shared" si="52"/>
        <v>64.900000000000006</v>
      </c>
      <c r="AB211" s="21">
        <f>_xlfn.IFS(AI211="Den Bosch",VLOOKUP(L211,'Status Report'!B:AM,33,0),AI211="Yantian",VLOOKUP(L211,'Status Report'!B:AM,34,0),AI211="",IF(H211="Asia Pacific",VLOOKUP(L211,'Status Report'!B:AM,34,0),VLOOKUP(L211,'Status Report'!B:AM,33,0)),AI211="Direct shipment",IF(H211="Asia Pacific",VLOOKUP(L211,'Status Report'!B:AM,34,0),VLOOKUP(L211,'Status Report'!B:AM,33,0)))</f>
        <v>11.3256</v>
      </c>
      <c r="AC211" s="21">
        <f>VLOOKUP(L211,'Status Report'!B:CE,82,0)</f>
        <v>0</v>
      </c>
      <c r="AD211" s="21">
        <f t="shared" si="53"/>
        <v>11.3256</v>
      </c>
      <c r="AE211" s="63">
        <f>VLOOKUP(L211,'Status Report'!B:W,20,0)</f>
        <v>60</v>
      </c>
      <c r="AF211" s="63">
        <f>VLOOKUP(L211,'Status Report'!B:W,21,0)</f>
        <v>40</v>
      </c>
      <c r="AG211" s="63">
        <f>VLOOKUP(L211,'Status Report'!B:W,22,0)</f>
        <v>40</v>
      </c>
      <c r="AH211" s="22">
        <f t="shared" si="54"/>
        <v>0.48</v>
      </c>
      <c r="AK211" s="63">
        <f>IFERROR(VLOOKUP(G211,ASEAN!A:A,1,0),0)</f>
        <v>0</v>
      </c>
      <c r="AL211" s="63">
        <f>IFERROR(VLOOKUP(D211,'[3]customer specs'!$B$1:$D$65536,3,0),0)</f>
        <v>0</v>
      </c>
      <c r="AM211" s="64">
        <f t="shared" si="55"/>
        <v>0</v>
      </c>
      <c r="AN211" s="64">
        <f t="shared" si="56"/>
        <v>0</v>
      </c>
      <c r="AO211" s="63"/>
      <c r="AP211" s="63"/>
      <c r="AQ211" s="63" t="str">
        <f t="shared" si="57"/>
        <v>no</v>
      </c>
      <c r="AR211" s="20">
        <f t="shared" si="58"/>
        <v>56.628</v>
      </c>
      <c r="AS211" s="63"/>
      <c r="AT211" s="23">
        <f t="shared" si="48"/>
        <v>0.12</v>
      </c>
      <c r="AU211" s="65">
        <f t="shared" si="59"/>
        <v>12.87</v>
      </c>
      <c r="AV211" s="65"/>
      <c r="AW211" s="65">
        <f t="shared" si="60"/>
        <v>64.349999999999994</v>
      </c>
      <c r="AX211" s="65"/>
      <c r="AY211" s="63">
        <f>VLOOKUP(L211,'Status Report'!B:CF,81,0)</f>
        <v>0</v>
      </c>
      <c r="AZ211" s="63" t="str">
        <f>VLOOKUP(L211,'Status Report'!B:S,18,0)</f>
        <v xml:space="preserve">Ellina Smirnova </v>
      </c>
      <c r="BB211" s="63">
        <f>VLOOKUP(L211,'Status Report'!B:Z,25,0)</f>
        <v>1</v>
      </c>
      <c r="BC211" s="63">
        <f t="shared" si="61"/>
        <v>5</v>
      </c>
      <c r="BF211">
        <f>VLOOKUP(L211,'Status Report'!B:CE,82,0)</f>
        <v>0</v>
      </c>
      <c r="BG211">
        <f>VLOOKUP(L211,'Status Report'!B:CF,83,0)</f>
        <v>0</v>
      </c>
      <c r="BH211">
        <f>VLOOKUP(L211,'Status Report'!B:CG,84,0)</f>
        <v>0</v>
      </c>
      <c r="BI211" t="s">
        <v>814</v>
      </c>
      <c r="BJ211" t="s">
        <v>795</v>
      </c>
      <c r="BM211" s="67">
        <f t="shared" si="62"/>
        <v>61</v>
      </c>
    </row>
    <row r="212" spans="1:65" x14ac:dyDescent="0.25">
      <c r="A212" s="68" t="str">
        <f>VLOOKUP(L212,'Status Report'!B:CB,79,0)</f>
        <v>Heineken - F1</v>
      </c>
      <c r="C212">
        <v>20006085</v>
      </c>
      <c r="D212">
        <v>3090079</v>
      </c>
      <c r="E212" t="s">
        <v>844</v>
      </c>
      <c r="F212" t="s">
        <v>802</v>
      </c>
      <c r="G212" t="str">
        <f>VLOOKUP(D212,'[2]sold to'!$A:$H,8,0)</f>
        <v>Netherlands</v>
      </c>
      <c r="H212" t="str">
        <f>VLOOKUP(D212,'[2]sold to'!$A:$I,9,0)</f>
        <v>Europe</v>
      </c>
      <c r="K212">
        <v>240</v>
      </c>
      <c r="L212">
        <v>88027382</v>
      </c>
      <c r="M212" t="s">
        <v>578</v>
      </c>
      <c r="N212">
        <v>4</v>
      </c>
      <c r="P212" t="str">
        <f>VLOOKUP(L212,'Status Report'!B:AA,26,0)</f>
        <v>China</v>
      </c>
      <c r="Q212" t="str">
        <f>VLOOKUP(L212,'Status Report'!B:AB,27,0)</f>
        <v>Textiles-Clothing</v>
      </c>
      <c r="R212">
        <f>VLOOKUP(L212,'Status Report'!B:X,23,0)</f>
        <v>84</v>
      </c>
      <c r="S212" t="str">
        <f>VLOOKUP(L212,'Status Report'!B:T,19,0)</f>
        <v>Promocean The Netherlands BV</v>
      </c>
      <c r="T212" s="62">
        <f>VLOOKUP(L212,'Status Report'!B:E,4,0)</f>
        <v>3</v>
      </c>
      <c r="U212" s="19">
        <f>_xlfn.IFS(AI212="Den Bosch",VLOOKUP(L212,'Status Report'!B:AM,35,0),AI212="Yantian",VLOOKUP(L212,'Status Report'!B:AM,36,0),AI212="",IF(H212="Asia Pacific",VLOOKUP(L212,'Status Report'!B:AM,36,0),VLOOKUP(L212,'Status Report'!B:AM,35,0)),AI212="Direct shipment",IF(H212="Asia Pacific",VLOOKUP(L212,'Status Report'!B:AM,36,0),VLOOKUP(L212,'Status Report'!B:AM,35,0)))</f>
        <v>47.7</v>
      </c>
      <c r="V212" s="20">
        <f t="shared" si="49"/>
        <v>190.8</v>
      </c>
      <c r="W212" s="19">
        <f>_xlfn.IFS(AI212="Den Bosch",VLOOKUP(L212,'Status Report'!B:AM,37,0),AI212="Yantian",VLOOKUP(L212,'Status Report'!B:AM,38,0),AI212="",IF(H212="Asia Pacific",VLOOKUP(L212,'Status Report'!B:AM,38,0),VLOOKUP(L212,'Status Report'!B:AM,37,0)),AI212="Direct shipment",IF(H212="Asia Pacific",VLOOKUP(L212,'Status Report'!B:AM,38,0),VLOOKUP(L212,'Status Report'!B:AM,37,0)))</f>
        <v>46.8</v>
      </c>
      <c r="X212" s="20">
        <f t="shared" si="50"/>
        <v>187.2</v>
      </c>
      <c r="Y212" s="20">
        <f>_xlfn.IFS(AI212="Den Bosch",VLOOKUP(L212,'Status Report'!B:AO,39,0),AI212="Yantian",VLOOKUP(L212,'Status Report'!B:AO,40,0),AI212="",IF(H212="Asia Pacific",VLOOKUP(L212,'Status Report'!B:AO,40,0),VLOOKUP(L212,'Status Report'!B:AO,39,0)),AI212="Direct shipment",IF(H212="Asia Pacific",VLOOKUP(L212,'Status Report'!B:AO,40,0),VLOOKUP(L212,'Status Report'!B:AO,39,0)))</f>
        <v>0</v>
      </c>
      <c r="Z212" s="20">
        <f t="shared" si="51"/>
        <v>0</v>
      </c>
      <c r="AA212" s="20">
        <f t="shared" si="52"/>
        <v>187.2</v>
      </c>
      <c r="AB212" s="21">
        <f>_xlfn.IFS(AI212="Den Bosch",VLOOKUP(L212,'Status Report'!B:AM,33,0),AI212="Yantian",VLOOKUP(L212,'Status Report'!B:AM,34,0),AI212="",IF(H212="Asia Pacific",VLOOKUP(L212,'Status Report'!B:AM,34,0),VLOOKUP(L212,'Status Report'!B:AM,33,0)),AI212="Direct shipment",IF(H212="Asia Pacific",VLOOKUP(L212,'Status Report'!B:AM,34,0),VLOOKUP(L212,'Status Report'!B:AM,33,0)))</f>
        <v>40.844699999999996</v>
      </c>
      <c r="AC212" s="21">
        <f>VLOOKUP(L212,'Status Report'!B:CE,82,0)</f>
        <v>0</v>
      </c>
      <c r="AD212" s="21">
        <f t="shared" si="53"/>
        <v>40.844699999999996</v>
      </c>
      <c r="AE212" s="63">
        <f>VLOOKUP(L212,'Status Report'!B:W,20,0)</f>
        <v>35</v>
      </c>
      <c r="AF212" s="63">
        <f>VLOOKUP(L212,'Status Report'!B:W,21,0)</f>
        <v>28</v>
      </c>
      <c r="AG212" s="63">
        <f>VLOOKUP(L212,'Status Report'!B:W,22,0)</f>
        <v>6</v>
      </c>
      <c r="AH212" s="22">
        <f t="shared" si="54"/>
        <v>2.3519999999999999E-2</v>
      </c>
      <c r="AI212" t="s">
        <v>990</v>
      </c>
      <c r="AK212" s="63">
        <f>IFERROR(VLOOKUP(G212,ASEAN!A:A,1,0),0)</f>
        <v>0</v>
      </c>
      <c r="AL212" s="63">
        <f>IFERROR(VLOOKUP(D212,'[3]customer specs'!$B$1:$D$65536,3,0),0)</f>
        <v>0</v>
      </c>
      <c r="AM212" s="64">
        <f t="shared" si="55"/>
        <v>3.6000000000000227</v>
      </c>
      <c r="AN212" s="64">
        <f t="shared" si="56"/>
        <v>0</v>
      </c>
      <c r="AO212" s="63"/>
      <c r="AP212" s="63"/>
      <c r="AQ212" s="63" t="str">
        <f t="shared" si="57"/>
        <v>no</v>
      </c>
      <c r="AR212" s="20">
        <f t="shared" si="58"/>
        <v>163.37879999999998</v>
      </c>
      <c r="AS212" s="63"/>
      <c r="AT212" s="23">
        <f t="shared" si="48"/>
        <v>0.12</v>
      </c>
      <c r="AU212" s="65">
        <f t="shared" si="59"/>
        <v>46.414431818181811</v>
      </c>
      <c r="AV212" s="65"/>
      <c r="AW212" s="65">
        <f t="shared" si="60"/>
        <v>185.65772727272724</v>
      </c>
      <c r="AX212" s="65"/>
      <c r="AY212" s="63">
        <f>VLOOKUP(L212,'Status Report'!B:CF,81,0)</f>
        <v>0</v>
      </c>
      <c r="AZ212" s="63" t="str">
        <f>VLOOKUP(L212,'Status Report'!B:S,18,0)</f>
        <v xml:space="preserve">Konstantinos Zoupanos </v>
      </c>
      <c r="BB212" s="63">
        <f>VLOOKUP(L212,'Status Report'!B:Z,25,0)</f>
        <v>6</v>
      </c>
      <c r="BC212" s="63">
        <f t="shared" si="61"/>
        <v>24</v>
      </c>
      <c r="BF212">
        <f>VLOOKUP(L212,'Status Report'!B:CE,82,0)</f>
        <v>0</v>
      </c>
      <c r="BG212">
        <f>VLOOKUP(L212,'Status Report'!B:CF,83,0)</f>
        <v>0</v>
      </c>
      <c r="BH212">
        <f>VLOOKUP(L212,'Status Report'!B:CG,84,0)</f>
        <v>0</v>
      </c>
      <c r="BI212" t="s">
        <v>814</v>
      </c>
      <c r="BJ212" t="s">
        <v>795</v>
      </c>
      <c r="BM212" s="67">
        <f t="shared" si="62"/>
        <v>32</v>
      </c>
    </row>
    <row r="213" spans="1:65" x14ac:dyDescent="0.25">
      <c r="A213" s="68" t="str">
        <f>VLOOKUP(L213,'Status Report'!B:CB,79,0)</f>
        <v>Heineken - F1</v>
      </c>
      <c r="C213">
        <v>20006085</v>
      </c>
      <c r="D213">
        <v>3090079</v>
      </c>
      <c r="E213" t="s">
        <v>844</v>
      </c>
      <c r="F213" t="s">
        <v>802</v>
      </c>
      <c r="G213" t="str">
        <f>VLOOKUP(D213,'[2]sold to'!$A:$H,8,0)</f>
        <v>Netherlands</v>
      </c>
      <c r="H213" t="str">
        <f>VLOOKUP(D213,'[2]sold to'!$A:$I,9,0)</f>
        <v>Europe</v>
      </c>
      <c r="K213">
        <v>250</v>
      </c>
      <c r="L213">
        <v>88027381</v>
      </c>
      <c r="M213" t="s">
        <v>577</v>
      </c>
      <c r="N213">
        <v>1</v>
      </c>
      <c r="P213" t="str">
        <f>VLOOKUP(L213,'Status Report'!B:AA,26,0)</f>
        <v>China</v>
      </c>
      <c r="Q213" t="str">
        <f>VLOOKUP(L213,'Status Report'!B:AB,27,0)</f>
        <v>Textiles-Clothing</v>
      </c>
      <c r="R213">
        <f>VLOOKUP(L213,'Status Report'!B:X,23,0)</f>
        <v>84</v>
      </c>
      <c r="S213" t="str">
        <f>VLOOKUP(L213,'Status Report'!B:T,19,0)</f>
        <v>Promocean The Netherlands BV</v>
      </c>
      <c r="T213" s="62">
        <f>VLOOKUP(L213,'Status Report'!B:E,4,0)</f>
        <v>3</v>
      </c>
      <c r="U213" s="19">
        <f>_xlfn.IFS(AI213="Den Bosch",VLOOKUP(L213,'Status Report'!B:AM,35,0),AI213="Yantian",VLOOKUP(L213,'Status Report'!B:AM,36,0),AI213="",IF(H213="Asia Pacific",VLOOKUP(L213,'Status Report'!B:AM,36,0),VLOOKUP(L213,'Status Report'!B:AM,35,0)),AI213="Direct shipment",IF(H213="Asia Pacific",VLOOKUP(L213,'Status Report'!B:AM,36,0),VLOOKUP(L213,'Status Report'!B:AM,35,0)))</f>
        <v>47.7</v>
      </c>
      <c r="V213" s="20">
        <f t="shared" si="49"/>
        <v>47.7</v>
      </c>
      <c r="W213" s="19">
        <f>_xlfn.IFS(AI213="Den Bosch",VLOOKUP(L213,'Status Report'!B:AM,37,0),AI213="Yantian",VLOOKUP(L213,'Status Report'!B:AM,38,0),AI213="",IF(H213="Asia Pacific",VLOOKUP(L213,'Status Report'!B:AM,38,0),VLOOKUP(L213,'Status Report'!B:AM,37,0)),AI213="Direct shipment",IF(H213="Asia Pacific",VLOOKUP(L213,'Status Report'!B:AM,38,0),VLOOKUP(L213,'Status Report'!B:AM,37,0)))</f>
        <v>46.8</v>
      </c>
      <c r="X213" s="20">
        <f t="shared" si="50"/>
        <v>46.8</v>
      </c>
      <c r="Y213" s="20">
        <f>_xlfn.IFS(AI213="Den Bosch",VLOOKUP(L213,'Status Report'!B:AO,39,0),AI213="Yantian",VLOOKUP(L213,'Status Report'!B:AO,40,0),AI213="",IF(H213="Asia Pacific",VLOOKUP(L213,'Status Report'!B:AO,40,0),VLOOKUP(L213,'Status Report'!B:AO,39,0)),AI213="Direct shipment",IF(H213="Asia Pacific",VLOOKUP(L213,'Status Report'!B:AO,40,0),VLOOKUP(L213,'Status Report'!B:AO,39,0)))</f>
        <v>0</v>
      </c>
      <c r="Z213" s="20">
        <f t="shared" si="51"/>
        <v>0</v>
      </c>
      <c r="AA213" s="20">
        <f t="shared" si="52"/>
        <v>46.8</v>
      </c>
      <c r="AB213" s="21">
        <f>_xlfn.IFS(AI213="Den Bosch",VLOOKUP(L213,'Status Report'!B:AM,33,0),AI213="Yantian",VLOOKUP(L213,'Status Report'!B:AM,34,0),AI213="",IF(H213="Asia Pacific",VLOOKUP(L213,'Status Report'!B:AM,34,0),VLOOKUP(L213,'Status Report'!B:AM,33,0)),AI213="Direct shipment",IF(H213="Asia Pacific",VLOOKUP(L213,'Status Report'!B:AM,34,0),VLOOKUP(L213,'Status Report'!B:AM,33,0)))</f>
        <v>40.844699999999996</v>
      </c>
      <c r="AC213" s="21">
        <f>VLOOKUP(L213,'Status Report'!B:CE,82,0)</f>
        <v>0</v>
      </c>
      <c r="AD213" s="21">
        <f t="shared" si="53"/>
        <v>40.844699999999996</v>
      </c>
      <c r="AE213" s="63">
        <f>VLOOKUP(L213,'Status Report'!B:W,20,0)</f>
        <v>35</v>
      </c>
      <c r="AF213" s="63">
        <f>VLOOKUP(L213,'Status Report'!B:W,21,0)</f>
        <v>28</v>
      </c>
      <c r="AG213" s="63">
        <f>VLOOKUP(L213,'Status Report'!B:W,22,0)</f>
        <v>6</v>
      </c>
      <c r="AH213" s="22">
        <f t="shared" si="54"/>
        <v>5.8799999999999998E-3</v>
      </c>
      <c r="AI213" t="s">
        <v>990</v>
      </c>
      <c r="AK213" s="63">
        <f>IFERROR(VLOOKUP(G213,ASEAN!A:A,1,0),0)</f>
        <v>0</v>
      </c>
      <c r="AL213" s="63">
        <f>IFERROR(VLOOKUP(D213,'[3]customer specs'!$B$1:$D$65536,3,0),0)</f>
        <v>0</v>
      </c>
      <c r="AM213" s="64">
        <f t="shared" si="55"/>
        <v>0.90000000000000568</v>
      </c>
      <c r="AN213" s="64">
        <f t="shared" si="56"/>
        <v>0</v>
      </c>
      <c r="AO213" s="63"/>
      <c r="AP213" s="63"/>
      <c r="AQ213" s="63" t="str">
        <f t="shared" si="57"/>
        <v>no</v>
      </c>
      <c r="AR213" s="20">
        <f t="shared" si="58"/>
        <v>40.844699999999996</v>
      </c>
      <c r="AS213" s="63"/>
      <c r="AT213" s="23">
        <f t="shared" si="48"/>
        <v>0.12</v>
      </c>
      <c r="AU213" s="65">
        <f t="shared" si="59"/>
        <v>46.414431818181811</v>
      </c>
      <c r="AV213" s="65"/>
      <c r="AW213" s="65">
        <f t="shared" si="60"/>
        <v>46.414431818181811</v>
      </c>
      <c r="AX213" s="65"/>
      <c r="AY213" s="63">
        <f>VLOOKUP(L213,'Status Report'!B:CF,81,0)</f>
        <v>0</v>
      </c>
      <c r="AZ213" s="63" t="str">
        <f>VLOOKUP(L213,'Status Report'!B:S,18,0)</f>
        <v xml:space="preserve">Konstantinos Zoupanos </v>
      </c>
      <c r="BB213" s="63">
        <f>VLOOKUP(L213,'Status Report'!B:Z,25,0)</f>
        <v>6</v>
      </c>
      <c r="BC213" s="63">
        <f t="shared" si="61"/>
        <v>6</v>
      </c>
      <c r="BF213">
        <f>VLOOKUP(L213,'Status Report'!B:CE,82,0)</f>
        <v>0</v>
      </c>
      <c r="BG213">
        <f>VLOOKUP(L213,'Status Report'!B:CF,83,0)</f>
        <v>0</v>
      </c>
      <c r="BH213">
        <f>VLOOKUP(L213,'Status Report'!B:CG,84,0)</f>
        <v>0</v>
      </c>
      <c r="BI213" t="s">
        <v>814</v>
      </c>
      <c r="BJ213" t="s">
        <v>795</v>
      </c>
      <c r="BM213" s="67">
        <f t="shared" si="62"/>
        <v>15</v>
      </c>
    </row>
    <row r="214" spans="1:65" x14ac:dyDescent="0.25">
      <c r="A214" s="68" t="str">
        <f>VLOOKUP(L214,'Status Report'!B:CB,79,0)</f>
        <v>Heineken - F1</v>
      </c>
      <c r="C214">
        <v>20006085</v>
      </c>
      <c r="D214">
        <v>3090079</v>
      </c>
      <c r="E214" t="s">
        <v>844</v>
      </c>
      <c r="F214" t="s">
        <v>802</v>
      </c>
      <c r="G214" t="str">
        <f>VLOOKUP(D214,'[2]sold to'!$A:$H,8,0)</f>
        <v>Netherlands</v>
      </c>
      <c r="H214" t="str">
        <f>VLOOKUP(D214,'[2]sold to'!$A:$I,9,0)</f>
        <v>Europe</v>
      </c>
      <c r="K214">
        <v>260</v>
      </c>
      <c r="L214">
        <v>88027383</v>
      </c>
      <c r="M214" t="s">
        <v>579</v>
      </c>
      <c r="N214">
        <v>3</v>
      </c>
      <c r="P214" t="str">
        <f>VLOOKUP(L214,'Status Report'!B:AA,26,0)</f>
        <v>China</v>
      </c>
      <c r="Q214" t="str">
        <f>VLOOKUP(L214,'Status Report'!B:AB,27,0)</f>
        <v>Textiles-Clothing</v>
      </c>
      <c r="R214">
        <f>VLOOKUP(L214,'Status Report'!B:X,23,0)</f>
        <v>84</v>
      </c>
      <c r="S214" t="str">
        <f>VLOOKUP(L214,'Status Report'!B:T,19,0)</f>
        <v>Promocean The Netherlands BV</v>
      </c>
      <c r="T214" s="62">
        <f>VLOOKUP(L214,'Status Report'!B:E,4,0)</f>
        <v>3</v>
      </c>
      <c r="U214" s="19">
        <f>_xlfn.IFS(AI214="Den Bosch",VLOOKUP(L214,'Status Report'!B:AM,35,0),AI214="Yantian",VLOOKUP(L214,'Status Report'!B:AM,36,0),AI214="",IF(H214="Asia Pacific",VLOOKUP(L214,'Status Report'!B:AM,36,0),VLOOKUP(L214,'Status Report'!B:AM,35,0)),AI214="Direct shipment",IF(H214="Asia Pacific",VLOOKUP(L214,'Status Report'!B:AM,36,0),VLOOKUP(L214,'Status Report'!B:AM,35,0)))</f>
        <v>47.7</v>
      </c>
      <c r="V214" s="20">
        <f t="shared" si="49"/>
        <v>143.10000000000002</v>
      </c>
      <c r="W214" s="19">
        <f>_xlfn.IFS(AI214="Den Bosch",VLOOKUP(L214,'Status Report'!B:AM,37,0),AI214="Yantian",VLOOKUP(L214,'Status Report'!B:AM,38,0),AI214="",IF(H214="Asia Pacific",VLOOKUP(L214,'Status Report'!B:AM,38,0),VLOOKUP(L214,'Status Report'!B:AM,37,0)),AI214="Direct shipment",IF(H214="Asia Pacific",VLOOKUP(L214,'Status Report'!B:AM,38,0),VLOOKUP(L214,'Status Report'!B:AM,37,0)))</f>
        <v>46.8</v>
      </c>
      <c r="X214" s="20">
        <f t="shared" si="50"/>
        <v>140.39999999999998</v>
      </c>
      <c r="Y214" s="20">
        <f>_xlfn.IFS(AI214="Den Bosch",VLOOKUP(L214,'Status Report'!B:AO,39,0),AI214="Yantian",VLOOKUP(L214,'Status Report'!B:AO,40,0),AI214="",IF(H214="Asia Pacific",VLOOKUP(L214,'Status Report'!B:AO,40,0),VLOOKUP(L214,'Status Report'!B:AO,39,0)),AI214="Direct shipment",IF(H214="Asia Pacific",VLOOKUP(L214,'Status Report'!B:AO,40,0),VLOOKUP(L214,'Status Report'!B:AO,39,0)))</f>
        <v>0</v>
      </c>
      <c r="Z214" s="20">
        <f t="shared" si="51"/>
        <v>0</v>
      </c>
      <c r="AA214" s="20">
        <f t="shared" si="52"/>
        <v>140.39999999999998</v>
      </c>
      <c r="AB214" s="21">
        <f>_xlfn.IFS(AI214="Den Bosch",VLOOKUP(L214,'Status Report'!B:AM,33,0),AI214="Yantian",VLOOKUP(L214,'Status Report'!B:AM,34,0),AI214="",IF(H214="Asia Pacific",VLOOKUP(L214,'Status Report'!B:AM,34,0),VLOOKUP(L214,'Status Report'!B:AM,33,0)),AI214="Direct shipment",IF(H214="Asia Pacific",VLOOKUP(L214,'Status Report'!B:AM,34,0),VLOOKUP(L214,'Status Report'!B:AM,33,0)))</f>
        <v>40.844699999999996</v>
      </c>
      <c r="AC214" s="21">
        <f>VLOOKUP(L214,'Status Report'!B:CE,82,0)</f>
        <v>0</v>
      </c>
      <c r="AD214" s="21">
        <f t="shared" si="53"/>
        <v>40.844699999999996</v>
      </c>
      <c r="AE214" s="63">
        <f>VLOOKUP(L214,'Status Report'!B:W,20,0)</f>
        <v>35</v>
      </c>
      <c r="AF214" s="63">
        <f>VLOOKUP(L214,'Status Report'!B:W,21,0)</f>
        <v>28</v>
      </c>
      <c r="AG214" s="63">
        <f>VLOOKUP(L214,'Status Report'!B:W,22,0)</f>
        <v>6</v>
      </c>
      <c r="AH214" s="22">
        <f t="shared" si="54"/>
        <v>1.7639999999999999E-2</v>
      </c>
      <c r="AI214" t="s">
        <v>990</v>
      </c>
      <c r="AK214" s="63">
        <f>IFERROR(VLOOKUP(G214,ASEAN!A:A,1,0),0)</f>
        <v>0</v>
      </c>
      <c r="AL214" s="63">
        <f>IFERROR(VLOOKUP(D214,'[3]customer specs'!$B$1:$D$65536,3,0),0)</f>
        <v>0</v>
      </c>
      <c r="AM214" s="64">
        <f t="shared" si="55"/>
        <v>2.7000000000000455</v>
      </c>
      <c r="AN214" s="64">
        <f t="shared" si="56"/>
        <v>0</v>
      </c>
      <c r="AO214" s="63"/>
      <c r="AP214" s="63"/>
      <c r="AQ214" s="63" t="str">
        <f t="shared" si="57"/>
        <v>no</v>
      </c>
      <c r="AR214" s="20">
        <f t="shared" si="58"/>
        <v>122.5341</v>
      </c>
      <c r="AS214" s="63"/>
      <c r="AT214" s="23">
        <f t="shared" si="48"/>
        <v>0.12</v>
      </c>
      <c r="AU214" s="65">
        <f t="shared" si="59"/>
        <v>46.414431818181811</v>
      </c>
      <c r="AV214" s="65"/>
      <c r="AW214" s="65">
        <f t="shared" si="60"/>
        <v>139.24329545454543</v>
      </c>
      <c r="AX214" s="65"/>
      <c r="AY214" s="63">
        <f>VLOOKUP(L214,'Status Report'!B:CF,81,0)</f>
        <v>0</v>
      </c>
      <c r="AZ214" s="63" t="str">
        <f>VLOOKUP(L214,'Status Report'!B:S,18,0)</f>
        <v xml:space="preserve">Konstantinos Zoupanos </v>
      </c>
      <c r="BB214" s="63">
        <f>VLOOKUP(L214,'Status Report'!B:Z,25,0)</f>
        <v>6</v>
      </c>
      <c r="BC214" s="63">
        <f t="shared" si="61"/>
        <v>18</v>
      </c>
      <c r="BF214">
        <f>VLOOKUP(L214,'Status Report'!B:CE,82,0)</f>
        <v>0</v>
      </c>
      <c r="BG214">
        <f>VLOOKUP(L214,'Status Report'!B:CF,83,0)</f>
        <v>0</v>
      </c>
      <c r="BH214">
        <f>VLOOKUP(L214,'Status Report'!B:CG,84,0)</f>
        <v>0</v>
      </c>
      <c r="BI214" t="s">
        <v>814</v>
      </c>
      <c r="BJ214" t="s">
        <v>795</v>
      </c>
      <c r="BM214" s="67">
        <f t="shared" si="62"/>
        <v>30</v>
      </c>
    </row>
    <row r="215" spans="1:65" x14ac:dyDescent="0.25">
      <c r="A215" s="68" t="str">
        <f>VLOOKUP(L215,'Status Report'!B:CB,79,0)</f>
        <v>Heineken - F1</v>
      </c>
      <c r="C215">
        <v>20006085</v>
      </c>
      <c r="D215">
        <v>3090079</v>
      </c>
      <c r="E215" t="s">
        <v>844</v>
      </c>
      <c r="F215" t="s">
        <v>802</v>
      </c>
      <c r="G215" t="str">
        <f>VLOOKUP(D215,'[2]sold to'!$A:$H,8,0)</f>
        <v>Netherlands</v>
      </c>
      <c r="H215" t="str">
        <f>VLOOKUP(D215,'[2]sold to'!$A:$I,9,0)</f>
        <v>Europe</v>
      </c>
      <c r="K215">
        <v>270</v>
      </c>
      <c r="L215">
        <v>88027391</v>
      </c>
      <c r="M215" t="s">
        <v>585</v>
      </c>
      <c r="N215">
        <v>5</v>
      </c>
      <c r="P215" t="str">
        <f>VLOOKUP(L215,'Status Report'!B:AA,26,0)</f>
        <v>China</v>
      </c>
      <c r="Q215" t="str">
        <f>VLOOKUP(L215,'Status Report'!B:AB,27,0)</f>
        <v>Textiles-Clothing</v>
      </c>
      <c r="R215">
        <f>VLOOKUP(L215,'Status Report'!B:X,23,0)</f>
        <v>250</v>
      </c>
      <c r="S215" t="str">
        <f>VLOOKUP(L215,'Status Report'!B:T,19,0)</f>
        <v>Promocean The Netherlands BV</v>
      </c>
      <c r="T215" s="62">
        <f>VLOOKUP(L215,'Status Report'!B:E,4,0)</f>
        <v>3</v>
      </c>
      <c r="U215" s="19">
        <f>_xlfn.IFS(AI215="Den Bosch",VLOOKUP(L215,'Status Report'!B:AM,35,0),AI215="Yantian",VLOOKUP(L215,'Status Report'!B:AM,36,0),AI215="",IF(H215="Asia Pacific",VLOOKUP(L215,'Status Report'!B:AM,36,0),VLOOKUP(L215,'Status Report'!B:AM,35,0)),AI215="Direct shipment",IF(H215="Asia Pacific",VLOOKUP(L215,'Status Report'!B:AM,36,0),VLOOKUP(L215,'Status Report'!B:AM,35,0)))</f>
        <v>51.62</v>
      </c>
      <c r="V215" s="20">
        <f t="shared" si="49"/>
        <v>258.09999999999997</v>
      </c>
      <c r="W215" s="19">
        <f>_xlfn.IFS(AI215="Den Bosch",VLOOKUP(L215,'Status Report'!B:AM,37,0),AI215="Yantian",VLOOKUP(L215,'Status Report'!B:AM,38,0),AI215="",IF(H215="Asia Pacific",VLOOKUP(L215,'Status Report'!B:AM,38,0),VLOOKUP(L215,'Status Report'!B:AM,37,0)),AI215="Direct shipment",IF(H215="Asia Pacific",VLOOKUP(L215,'Status Report'!B:AM,38,0),VLOOKUP(L215,'Status Report'!B:AM,37,0)))</f>
        <v>51.62</v>
      </c>
      <c r="X215" s="20">
        <f t="shared" si="50"/>
        <v>258.09999999999997</v>
      </c>
      <c r="Y215" s="20">
        <f>_xlfn.IFS(AI215="Den Bosch",VLOOKUP(L215,'Status Report'!B:AO,39,0),AI215="Yantian",VLOOKUP(L215,'Status Report'!B:AO,40,0),AI215="",IF(H215="Asia Pacific",VLOOKUP(L215,'Status Report'!B:AO,40,0),VLOOKUP(L215,'Status Report'!B:AO,39,0)),AI215="Direct shipment",IF(H215="Asia Pacific",VLOOKUP(L215,'Status Report'!B:AO,40,0),VLOOKUP(L215,'Status Report'!B:AO,39,0)))</f>
        <v>0</v>
      </c>
      <c r="Z215" s="20">
        <f t="shared" si="51"/>
        <v>0</v>
      </c>
      <c r="AA215" s="20">
        <f t="shared" si="52"/>
        <v>258.09999999999997</v>
      </c>
      <c r="AB215" s="21">
        <f>_xlfn.IFS(AI215="Den Bosch",VLOOKUP(L215,'Status Report'!B:AM,33,0),AI215="Yantian",VLOOKUP(L215,'Status Report'!B:AM,34,0),AI215="",IF(H215="Asia Pacific",VLOOKUP(L215,'Status Report'!B:AM,34,0),VLOOKUP(L215,'Status Report'!B:AM,33,0)),AI215="Direct shipment",IF(H215="Asia Pacific",VLOOKUP(L215,'Status Report'!B:AM,34,0),VLOOKUP(L215,'Status Report'!B:AM,33,0)))</f>
        <v>45.044999999999995</v>
      </c>
      <c r="AC215" s="21">
        <f>VLOOKUP(L215,'Status Report'!B:CE,82,0)</f>
        <v>0</v>
      </c>
      <c r="AD215" s="21">
        <f t="shared" si="53"/>
        <v>45.044999999999995</v>
      </c>
      <c r="AE215" s="63">
        <f>VLOOKUP(L215,'Status Report'!B:W,20,0)</f>
        <v>57</v>
      </c>
      <c r="AF215" s="63">
        <f>VLOOKUP(L215,'Status Report'!B:W,21,0)</f>
        <v>45</v>
      </c>
      <c r="AG215" s="63">
        <f>VLOOKUP(L215,'Status Report'!B:W,22,0)</f>
        <v>5</v>
      </c>
      <c r="AH215" s="22">
        <f t="shared" si="54"/>
        <v>6.4125000000000001E-2</v>
      </c>
      <c r="AI215" t="s">
        <v>990</v>
      </c>
      <c r="AK215" s="63">
        <f>IFERROR(VLOOKUP(G215,ASEAN!A:A,1,0),0)</f>
        <v>0</v>
      </c>
      <c r="AL215" s="63">
        <f>IFERROR(VLOOKUP(D215,'[3]customer specs'!$B$1:$D$65536,3,0),0)</f>
        <v>0</v>
      </c>
      <c r="AM215" s="64">
        <f t="shared" si="55"/>
        <v>0</v>
      </c>
      <c r="AN215" s="64">
        <f t="shared" si="56"/>
        <v>0</v>
      </c>
      <c r="AO215" s="63"/>
      <c r="AP215" s="63"/>
      <c r="AQ215" s="63" t="str">
        <f t="shared" si="57"/>
        <v>no</v>
      </c>
      <c r="AR215" s="20">
        <f t="shared" si="58"/>
        <v>225.22499999999997</v>
      </c>
      <c r="AS215" s="63"/>
      <c r="AT215" s="23">
        <f t="shared" si="48"/>
        <v>0.12</v>
      </c>
      <c r="AU215" s="65">
        <f t="shared" si="59"/>
        <v>51.187499999999993</v>
      </c>
      <c r="AV215" s="65"/>
      <c r="AW215" s="65">
        <f t="shared" si="60"/>
        <v>255.93749999999997</v>
      </c>
      <c r="AX215" s="65"/>
      <c r="AY215" s="63">
        <f>VLOOKUP(L215,'Status Report'!B:CF,81,0)</f>
        <v>0</v>
      </c>
      <c r="AZ215" s="63" t="str">
        <f>VLOOKUP(L215,'Status Report'!B:S,18,0)</f>
        <v xml:space="preserve">Konstantinos Zoupanos </v>
      </c>
      <c r="BB215" s="63">
        <f>VLOOKUP(L215,'Status Report'!B:Z,25,0)</f>
        <v>2</v>
      </c>
      <c r="BC215" s="63">
        <f t="shared" si="61"/>
        <v>10</v>
      </c>
      <c r="BF215">
        <f>VLOOKUP(L215,'Status Report'!B:CE,82,0)</f>
        <v>0</v>
      </c>
      <c r="BG215">
        <f>VLOOKUP(L215,'Status Report'!B:CF,83,0)</f>
        <v>0</v>
      </c>
      <c r="BH215">
        <f>VLOOKUP(L215,'Status Report'!B:CG,84,0)</f>
        <v>0</v>
      </c>
      <c r="BI215" t="s">
        <v>814</v>
      </c>
      <c r="BJ215" t="s">
        <v>795</v>
      </c>
      <c r="BM215" s="67">
        <f t="shared" si="62"/>
        <v>132</v>
      </c>
    </row>
    <row r="216" spans="1:65" x14ac:dyDescent="0.25">
      <c r="A216" s="68" t="str">
        <f>VLOOKUP(L216,'Status Report'!B:CB,79,0)</f>
        <v>Heineken - F1</v>
      </c>
      <c r="C216">
        <v>20006085</v>
      </c>
      <c r="D216">
        <v>3090079</v>
      </c>
      <c r="E216" t="s">
        <v>844</v>
      </c>
      <c r="F216" t="s">
        <v>802</v>
      </c>
      <c r="G216" t="str">
        <f>VLOOKUP(D216,'[2]sold to'!$A:$H,8,0)</f>
        <v>Netherlands</v>
      </c>
      <c r="H216" t="str">
        <f>VLOOKUP(D216,'[2]sold to'!$A:$I,9,0)</f>
        <v>Europe</v>
      </c>
      <c r="K216">
        <v>280</v>
      </c>
      <c r="L216">
        <v>88027392</v>
      </c>
      <c r="M216" t="s">
        <v>586</v>
      </c>
      <c r="N216">
        <v>3</v>
      </c>
      <c r="P216" t="str">
        <f>VLOOKUP(L216,'Status Report'!B:AA,26,0)</f>
        <v>China</v>
      </c>
      <c r="Q216" t="str">
        <f>VLOOKUP(L216,'Status Report'!B:AB,27,0)</f>
        <v>Textiles-Clothing</v>
      </c>
      <c r="R216">
        <f>VLOOKUP(L216,'Status Report'!B:X,23,0)</f>
        <v>250</v>
      </c>
      <c r="S216" t="str">
        <f>VLOOKUP(L216,'Status Report'!B:T,19,0)</f>
        <v>Promocean The Netherlands BV</v>
      </c>
      <c r="T216" s="62">
        <f>VLOOKUP(L216,'Status Report'!B:E,4,0)</f>
        <v>3</v>
      </c>
      <c r="U216" s="19">
        <f>_xlfn.IFS(AI216="Den Bosch",VLOOKUP(L216,'Status Report'!B:AM,35,0),AI216="Yantian",VLOOKUP(L216,'Status Report'!B:AM,36,0),AI216="",IF(H216="Asia Pacific",VLOOKUP(L216,'Status Report'!B:AM,36,0),VLOOKUP(L216,'Status Report'!B:AM,35,0)),AI216="Direct shipment",IF(H216="Asia Pacific",VLOOKUP(L216,'Status Report'!B:AM,36,0),VLOOKUP(L216,'Status Report'!B:AM,35,0)))</f>
        <v>51.62</v>
      </c>
      <c r="V216" s="20">
        <f t="shared" si="49"/>
        <v>154.85999999999999</v>
      </c>
      <c r="W216" s="19">
        <f>_xlfn.IFS(AI216="Den Bosch",VLOOKUP(L216,'Status Report'!B:AM,37,0),AI216="Yantian",VLOOKUP(L216,'Status Report'!B:AM,38,0),AI216="",IF(H216="Asia Pacific",VLOOKUP(L216,'Status Report'!B:AM,38,0),VLOOKUP(L216,'Status Report'!B:AM,37,0)),AI216="Direct shipment",IF(H216="Asia Pacific",VLOOKUP(L216,'Status Report'!B:AM,38,0),VLOOKUP(L216,'Status Report'!B:AM,37,0)))</f>
        <v>51.62</v>
      </c>
      <c r="X216" s="20">
        <f t="shared" si="50"/>
        <v>154.85999999999999</v>
      </c>
      <c r="Y216" s="20">
        <f>_xlfn.IFS(AI216="Den Bosch",VLOOKUP(L216,'Status Report'!B:AO,39,0),AI216="Yantian",VLOOKUP(L216,'Status Report'!B:AO,40,0),AI216="",IF(H216="Asia Pacific",VLOOKUP(L216,'Status Report'!B:AO,40,0),VLOOKUP(L216,'Status Report'!B:AO,39,0)),AI216="Direct shipment",IF(H216="Asia Pacific",VLOOKUP(L216,'Status Report'!B:AO,40,0),VLOOKUP(L216,'Status Report'!B:AO,39,0)))</f>
        <v>0</v>
      </c>
      <c r="Z216" s="20">
        <f t="shared" si="51"/>
        <v>0</v>
      </c>
      <c r="AA216" s="20">
        <f t="shared" si="52"/>
        <v>154.85999999999999</v>
      </c>
      <c r="AB216" s="21">
        <f>_xlfn.IFS(AI216="Den Bosch",VLOOKUP(L216,'Status Report'!B:AM,33,0),AI216="Yantian",VLOOKUP(L216,'Status Report'!B:AM,34,0),AI216="",IF(H216="Asia Pacific",VLOOKUP(L216,'Status Report'!B:AM,34,0),VLOOKUP(L216,'Status Report'!B:AM,33,0)),AI216="Direct shipment",IF(H216="Asia Pacific",VLOOKUP(L216,'Status Report'!B:AM,34,0),VLOOKUP(L216,'Status Report'!B:AM,33,0)))</f>
        <v>45.044999999999995</v>
      </c>
      <c r="AC216" s="21">
        <f>VLOOKUP(L216,'Status Report'!B:CE,82,0)</f>
        <v>0</v>
      </c>
      <c r="AD216" s="21">
        <f t="shared" si="53"/>
        <v>45.044999999999995</v>
      </c>
      <c r="AE216" s="63">
        <f>VLOOKUP(L216,'Status Report'!B:W,20,0)</f>
        <v>57</v>
      </c>
      <c r="AF216" s="63">
        <f>VLOOKUP(L216,'Status Report'!B:W,21,0)</f>
        <v>45</v>
      </c>
      <c r="AG216" s="63">
        <f>VLOOKUP(L216,'Status Report'!B:W,22,0)</f>
        <v>5</v>
      </c>
      <c r="AH216" s="22">
        <f t="shared" si="54"/>
        <v>3.8475000000000002E-2</v>
      </c>
      <c r="AI216" t="s">
        <v>990</v>
      </c>
      <c r="AK216" s="63">
        <f>IFERROR(VLOOKUP(G216,ASEAN!A:A,1,0),0)</f>
        <v>0</v>
      </c>
      <c r="AL216" s="63">
        <f>IFERROR(VLOOKUP(D216,'[3]customer specs'!$B$1:$D$65536,3,0),0)</f>
        <v>0</v>
      </c>
      <c r="AM216" s="64">
        <f t="shared" si="55"/>
        <v>0</v>
      </c>
      <c r="AN216" s="64">
        <f t="shared" si="56"/>
        <v>0</v>
      </c>
      <c r="AO216" s="63"/>
      <c r="AP216" s="63"/>
      <c r="AQ216" s="63" t="str">
        <f t="shared" si="57"/>
        <v>no</v>
      </c>
      <c r="AR216" s="20">
        <f t="shared" si="58"/>
        <v>135.13499999999999</v>
      </c>
      <c r="AS216" s="63"/>
      <c r="AT216" s="23">
        <f t="shared" si="48"/>
        <v>0.12</v>
      </c>
      <c r="AU216" s="65">
        <f t="shared" si="59"/>
        <v>51.187499999999993</v>
      </c>
      <c r="AV216" s="65"/>
      <c r="AW216" s="65">
        <f t="shared" si="60"/>
        <v>153.56249999999997</v>
      </c>
      <c r="AX216" s="65"/>
      <c r="AY216" s="63">
        <f>VLOOKUP(L216,'Status Report'!B:CF,81,0)</f>
        <v>0</v>
      </c>
      <c r="AZ216" s="63" t="str">
        <f>VLOOKUP(L216,'Status Report'!B:S,18,0)</f>
        <v xml:space="preserve">Konstantinos Zoupanos </v>
      </c>
      <c r="BB216" s="63">
        <f>VLOOKUP(L216,'Status Report'!B:Z,25,0)</f>
        <v>2</v>
      </c>
      <c r="BC216" s="63">
        <f t="shared" si="61"/>
        <v>6</v>
      </c>
      <c r="BF216">
        <f>VLOOKUP(L216,'Status Report'!B:CE,82,0)</f>
        <v>0</v>
      </c>
      <c r="BG216">
        <f>VLOOKUP(L216,'Status Report'!B:CF,83,0)</f>
        <v>0</v>
      </c>
      <c r="BH216">
        <f>VLOOKUP(L216,'Status Report'!B:CG,84,0)</f>
        <v>0</v>
      </c>
      <c r="BI216" t="s">
        <v>814</v>
      </c>
      <c r="BJ216" t="s">
        <v>795</v>
      </c>
      <c r="BM216" s="67">
        <f t="shared" si="62"/>
        <v>112</v>
      </c>
    </row>
    <row r="217" spans="1:65" x14ac:dyDescent="0.25">
      <c r="A217" s="68" t="str">
        <f>VLOOKUP(L217,'Status Report'!B:CB,79,0)</f>
        <v>Heineken - F1</v>
      </c>
      <c r="C217">
        <v>20006085</v>
      </c>
      <c r="D217">
        <v>3090079</v>
      </c>
      <c r="E217" t="s">
        <v>844</v>
      </c>
      <c r="F217" t="s">
        <v>802</v>
      </c>
      <c r="G217" t="str">
        <f>VLOOKUP(D217,'[2]sold to'!$A:$H,8,0)</f>
        <v>Netherlands</v>
      </c>
      <c r="H217" t="str">
        <f>VLOOKUP(D217,'[2]sold to'!$A:$I,9,0)</f>
        <v>Europe</v>
      </c>
      <c r="K217">
        <v>290</v>
      </c>
      <c r="L217">
        <v>88027413</v>
      </c>
      <c r="M217" t="s">
        <v>603</v>
      </c>
      <c r="N217">
        <v>5</v>
      </c>
      <c r="P217" t="str">
        <f>VLOOKUP(L217,'Status Report'!B:AA,26,0)</f>
        <v>China</v>
      </c>
      <c r="Q217" t="str">
        <f>VLOOKUP(L217,'Status Report'!B:AB,27,0)</f>
        <v>Textiles-Clothing</v>
      </c>
      <c r="R217">
        <f>VLOOKUP(L217,'Status Report'!B:X,23,0)</f>
        <v>84</v>
      </c>
      <c r="S217" t="str">
        <f>VLOOKUP(L217,'Status Report'!B:T,19,0)</f>
        <v>Promocean The Netherlands BV</v>
      </c>
      <c r="T217" s="62">
        <f>VLOOKUP(L217,'Status Report'!B:E,4,0)</f>
        <v>3</v>
      </c>
      <c r="U217" s="19">
        <f>_xlfn.IFS(AI217="Den Bosch",VLOOKUP(L217,'Status Report'!B:AM,35,0),AI217="Yantian",VLOOKUP(L217,'Status Report'!B:AM,36,0),AI217="",IF(H217="Asia Pacific",VLOOKUP(L217,'Status Report'!B:AM,36,0),VLOOKUP(L217,'Status Report'!B:AM,35,0)),AI217="Direct shipment",IF(H217="Asia Pacific",VLOOKUP(L217,'Status Report'!B:AM,36,0),VLOOKUP(L217,'Status Report'!B:AM,35,0)))</f>
        <v>36.299999999999997</v>
      </c>
      <c r="V217" s="20">
        <f t="shared" si="49"/>
        <v>181.5</v>
      </c>
      <c r="W217" s="19">
        <f>_xlfn.IFS(AI217="Den Bosch",VLOOKUP(L217,'Status Report'!B:AM,37,0),AI217="Yantian",VLOOKUP(L217,'Status Report'!B:AM,38,0),AI217="",IF(H217="Asia Pacific",VLOOKUP(L217,'Status Report'!B:AM,38,0),VLOOKUP(L217,'Status Report'!B:AM,37,0)),AI217="Direct shipment",IF(H217="Asia Pacific",VLOOKUP(L217,'Status Report'!B:AM,38,0),VLOOKUP(L217,'Status Report'!B:AM,37,0)))</f>
        <v>30.54</v>
      </c>
      <c r="X217" s="20">
        <f t="shared" si="50"/>
        <v>152.69999999999999</v>
      </c>
      <c r="Y217" s="20">
        <f>_xlfn.IFS(AI217="Den Bosch",VLOOKUP(L217,'Status Report'!B:AO,39,0),AI217="Yantian",VLOOKUP(L217,'Status Report'!B:AO,40,0),AI217="",IF(H217="Asia Pacific",VLOOKUP(L217,'Status Report'!B:AO,40,0),VLOOKUP(L217,'Status Report'!B:AO,39,0)),AI217="Direct shipment",IF(H217="Asia Pacific",VLOOKUP(L217,'Status Report'!B:AO,40,0),VLOOKUP(L217,'Status Report'!B:AO,39,0)))</f>
        <v>0</v>
      </c>
      <c r="Z217" s="20">
        <f t="shared" si="51"/>
        <v>0</v>
      </c>
      <c r="AA217" s="20">
        <f t="shared" si="52"/>
        <v>152.69999999999999</v>
      </c>
      <c r="AB217" s="21">
        <f>_xlfn.IFS(AI217="Den Bosch",VLOOKUP(L217,'Status Report'!B:AM,33,0),AI217="Yantian",VLOOKUP(L217,'Status Report'!B:AM,34,0),AI217="",IF(H217="Asia Pacific",VLOOKUP(L217,'Status Report'!B:AM,34,0),VLOOKUP(L217,'Status Report'!B:AM,33,0)),AI217="Direct shipment",IF(H217="Asia Pacific",VLOOKUP(L217,'Status Report'!B:AM,34,0),VLOOKUP(L217,'Status Report'!B:AM,33,0)))</f>
        <v>26.629200000000001</v>
      </c>
      <c r="AC217" s="21">
        <f>VLOOKUP(L217,'Status Report'!B:CE,82,0)</f>
        <v>0</v>
      </c>
      <c r="AD217" s="21">
        <f t="shared" si="53"/>
        <v>26.629200000000001</v>
      </c>
      <c r="AE217" s="63">
        <f>VLOOKUP(L217,'Status Report'!B:W,20,0)</f>
        <v>35</v>
      </c>
      <c r="AF217" s="63">
        <f>VLOOKUP(L217,'Status Report'!B:W,21,0)</f>
        <v>28</v>
      </c>
      <c r="AG217" s="63">
        <f>VLOOKUP(L217,'Status Report'!B:W,22,0)</f>
        <v>5</v>
      </c>
      <c r="AH217" s="22">
        <f t="shared" si="54"/>
        <v>2.4500000000000001E-2</v>
      </c>
      <c r="AI217" t="s">
        <v>990</v>
      </c>
      <c r="AK217" s="63">
        <f>IFERROR(VLOOKUP(G217,ASEAN!A:A,1,0),0)</f>
        <v>0</v>
      </c>
      <c r="AL217" s="63">
        <f>IFERROR(VLOOKUP(D217,'[3]customer specs'!$B$1:$D$65536,3,0),0)</f>
        <v>0</v>
      </c>
      <c r="AM217" s="64">
        <f t="shared" si="55"/>
        <v>28.800000000000011</v>
      </c>
      <c r="AN217" s="64">
        <f t="shared" si="56"/>
        <v>0</v>
      </c>
      <c r="AO217" s="63"/>
      <c r="AP217" s="63"/>
      <c r="AQ217" s="63" t="str">
        <f t="shared" si="57"/>
        <v>no</v>
      </c>
      <c r="AR217" s="20">
        <f t="shared" si="58"/>
        <v>133.14600000000002</v>
      </c>
      <c r="AS217" s="63"/>
      <c r="AT217" s="23">
        <f t="shared" si="48"/>
        <v>0.12</v>
      </c>
      <c r="AU217" s="65">
        <f t="shared" si="59"/>
        <v>30.260454545454547</v>
      </c>
      <c r="AV217" s="65"/>
      <c r="AW217" s="65">
        <f t="shared" si="60"/>
        <v>151.30227272727274</v>
      </c>
      <c r="AX217" s="65"/>
      <c r="AY217" s="63">
        <f>VLOOKUP(L217,'Status Report'!B:CF,81,0)</f>
        <v>0</v>
      </c>
      <c r="AZ217" s="63" t="str">
        <f>VLOOKUP(L217,'Status Report'!B:S,18,0)</f>
        <v xml:space="preserve">Konstantinos Zoupanos </v>
      </c>
      <c r="BB217" s="63">
        <f>VLOOKUP(L217,'Status Report'!B:Z,25,0)</f>
        <v>6</v>
      </c>
      <c r="BC217" s="63">
        <f t="shared" si="61"/>
        <v>30</v>
      </c>
      <c r="BF217">
        <f>VLOOKUP(L217,'Status Report'!B:CE,82,0)</f>
        <v>0</v>
      </c>
      <c r="BG217">
        <f>VLOOKUP(L217,'Status Report'!B:CF,83,0)</f>
        <v>0</v>
      </c>
      <c r="BH217">
        <f>VLOOKUP(L217,'Status Report'!B:CG,84,0)</f>
        <v>0</v>
      </c>
      <c r="BI217" t="s">
        <v>814</v>
      </c>
      <c r="BJ217" t="s">
        <v>795</v>
      </c>
      <c r="BM217" s="67">
        <f t="shared" si="62"/>
        <v>861</v>
      </c>
    </row>
    <row r="218" spans="1:65" x14ac:dyDescent="0.25">
      <c r="A218" s="68" t="str">
        <f>VLOOKUP(L218,'Status Report'!B:CB,79,0)</f>
        <v>Heineken - F1</v>
      </c>
      <c r="C218">
        <v>20006085</v>
      </c>
      <c r="D218">
        <v>3090079</v>
      </c>
      <c r="E218" t="s">
        <v>844</v>
      </c>
      <c r="F218" t="s">
        <v>802</v>
      </c>
      <c r="G218" t="str">
        <f>VLOOKUP(D218,'[2]sold to'!$A:$H,8,0)</f>
        <v>Netherlands</v>
      </c>
      <c r="H218" t="str">
        <f>VLOOKUP(D218,'[2]sold to'!$A:$I,9,0)</f>
        <v>Europe</v>
      </c>
      <c r="K218">
        <v>300</v>
      </c>
      <c r="L218">
        <v>88027414</v>
      </c>
      <c r="M218" t="s">
        <v>604</v>
      </c>
      <c r="N218">
        <v>5</v>
      </c>
      <c r="P218" t="str">
        <f>VLOOKUP(L218,'Status Report'!B:AA,26,0)</f>
        <v>China</v>
      </c>
      <c r="Q218" t="str">
        <f>VLOOKUP(L218,'Status Report'!B:AB,27,0)</f>
        <v>Textiles-Clothing</v>
      </c>
      <c r="R218">
        <f>VLOOKUP(L218,'Status Report'!B:X,23,0)</f>
        <v>84</v>
      </c>
      <c r="S218" t="str">
        <f>VLOOKUP(L218,'Status Report'!B:T,19,0)</f>
        <v>Promocean The Netherlands BV</v>
      </c>
      <c r="T218" s="62">
        <f>VLOOKUP(L218,'Status Report'!B:E,4,0)</f>
        <v>3</v>
      </c>
      <c r="U218" s="19">
        <f>_xlfn.IFS(AI218="Den Bosch",VLOOKUP(L218,'Status Report'!B:AM,35,0),AI218="Yantian",VLOOKUP(L218,'Status Report'!B:AM,36,0),AI218="",IF(H218="Asia Pacific",VLOOKUP(L218,'Status Report'!B:AM,36,0),VLOOKUP(L218,'Status Report'!B:AM,35,0)),AI218="Direct shipment",IF(H218="Asia Pacific",VLOOKUP(L218,'Status Report'!B:AM,36,0),VLOOKUP(L218,'Status Report'!B:AM,35,0)))</f>
        <v>36.299999999999997</v>
      </c>
      <c r="V218" s="20">
        <f t="shared" si="49"/>
        <v>181.5</v>
      </c>
      <c r="W218" s="19">
        <f>_xlfn.IFS(AI218="Den Bosch",VLOOKUP(L218,'Status Report'!B:AM,37,0),AI218="Yantian",VLOOKUP(L218,'Status Report'!B:AM,38,0),AI218="",IF(H218="Asia Pacific",VLOOKUP(L218,'Status Report'!B:AM,38,0),VLOOKUP(L218,'Status Report'!B:AM,37,0)),AI218="Direct shipment",IF(H218="Asia Pacific",VLOOKUP(L218,'Status Report'!B:AM,38,0),VLOOKUP(L218,'Status Report'!B:AM,37,0)))</f>
        <v>30.54</v>
      </c>
      <c r="X218" s="20">
        <f t="shared" si="50"/>
        <v>152.69999999999999</v>
      </c>
      <c r="Y218" s="20">
        <f>_xlfn.IFS(AI218="Den Bosch",VLOOKUP(L218,'Status Report'!B:AO,39,0),AI218="Yantian",VLOOKUP(L218,'Status Report'!B:AO,40,0),AI218="",IF(H218="Asia Pacific",VLOOKUP(L218,'Status Report'!B:AO,40,0),VLOOKUP(L218,'Status Report'!B:AO,39,0)),AI218="Direct shipment",IF(H218="Asia Pacific",VLOOKUP(L218,'Status Report'!B:AO,40,0),VLOOKUP(L218,'Status Report'!B:AO,39,0)))</f>
        <v>0</v>
      </c>
      <c r="Z218" s="20">
        <f t="shared" si="51"/>
        <v>0</v>
      </c>
      <c r="AA218" s="20">
        <f t="shared" si="52"/>
        <v>152.69999999999999</v>
      </c>
      <c r="AB218" s="21">
        <f>_xlfn.IFS(AI218="Den Bosch",VLOOKUP(L218,'Status Report'!B:AM,33,0),AI218="Yantian",VLOOKUP(L218,'Status Report'!B:AM,34,0),AI218="",IF(H218="Asia Pacific",VLOOKUP(L218,'Status Report'!B:AM,34,0),VLOOKUP(L218,'Status Report'!B:AM,33,0)),AI218="Direct shipment",IF(H218="Asia Pacific",VLOOKUP(L218,'Status Report'!B:AM,34,0),VLOOKUP(L218,'Status Report'!B:AM,33,0)))</f>
        <v>26.629200000000001</v>
      </c>
      <c r="AC218" s="21">
        <f>VLOOKUP(L218,'Status Report'!B:CE,82,0)</f>
        <v>0</v>
      </c>
      <c r="AD218" s="21">
        <f t="shared" si="53"/>
        <v>26.629200000000001</v>
      </c>
      <c r="AE218" s="63">
        <f>VLOOKUP(L218,'Status Report'!B:W,20,0)</f>
        <v>35</v>
      </c>
      <c r="AF218" s="63">
        <f>VLOOKUP(L218,'Status Report'!B:W,21,0)</f>
        <v>28</v>
      </c>
      <c r="AG218" s="63">
        <f>VLOOKUP(L218,'Status Report'!B:W,22,0)</f>
        <v>5</v>
      </c>
      <c r="AH218" s="22">
        <f t="shared" si="54"/>
        <v>2.4500000000000001E-2</v>
      </c>
      <c r="AI218" t="s">
        <v>990</v>
      </c>
      <c r="AK218" s="63">
        <f>IFERROR(VLOOKUP(G218,ASEAN!A:A,1,0),0)</f>
        <v>0</v>
      </c>
      <c r="AL218" s="63">
        <f>IFERROR(VLOOKUP(D218,'[3]customer specs'!$B$1:$D$65536,3,0),0)</f>
        <v>0</v>
      </c>
      <c r="AM218" s="64">
        <f t="shared" si="55"/>
        <v>28.800000000000011</v>
      </c>
      <c r="AN218" s="64">
        <f t="shared" si="56"/>
        <v>0</v>
      </c>
      <c r="AO218" s="63"/>
      <c r="AP218" s="63"/>
      <c r="AQ218" s="63" t="str">
        <f t="shared" si="57"/>
        <v>no</v>
      </c>
      <c r="AR218" s="20">
        <f t="shared" si="58"/>
        <v>133.14600000000002</v>
      </c>
      <c r="AS218" s="63"/>
      <c r="AT218" s="23">
        <f t="shared" si="48"/>
        <v>0.12</v>
      </c>
      <c r="AU218" s="65">
        <f t="shared" si="59"/>
        <v>30.260454545454547</v>
      </c>
      <c r="AV218" s="65"/>
      <c r="AW218" s="65">
        <f t="shared" si="60"/>
        <v>151.30227272727274</v>
      </c>
      <c r="AX218" s="65"/>
      <c r="AY218" s="63">
        <f>VLOOKUP(L218,'Status Report'!B:CF,81,0)</f>
        <v>0</v>
      </c>
      <c r="AZ218" s="63" t="str">
        <f>VLOOKUP(L218,'Status Report'!B:S,18,0)</f>
        <v xml:space="preserve">Konstantinos Zoupanos </v>
      </c>
      <c r="BB218" s="63">
        <f>VLOOKUP(L218,'Status Report'!B:Z,25,0)</f>
        <v>6</v>
      </c>
      <c r="BC218" s="63">
        <f t="shared" si="61"/>
        <v>30</v>
      </c>
      <c r="BF218">
        <f>VLOOKUP(L218,'Status Report'!B:CE,82,0)</f>
        <v>0</v>
      </c>
      <c r="BG218">
        <f>VLOOKUP(L218,'Status Report'!B:CF,83,0)</f>
        <v>0</v>
      </c>
      <c r="BH218">
        <f>VLOOKUP(L218,'Status Report'!B:CG,84,0)</f>
        <v>0</v>
      </c>
      <c r="BI218" t="s">
        <v>814</v>
      </c>
      <c r="BJ218" t="s">
        <v>795</v>
      </c>
      <c r="BM218" s="67">
        <f t="shared" si="62"/>
        <v>720</v>
      </c>
    </row>
    <row r="219" spans="1:65" x14ac:dyDescent="0.25">
      <c r="A219" s="68" t="str">
        <f>VLOOKUP(L219,'Status Report'!B:CB,79,0)</f>
        <v>Heineken - F1</v>
      </c>
      <c r="C219">
        <v>20006085</v>
      </c>
      <c r="D219">
        <v>3090079</v>
      </c>
      <c r="E219" t="s">
        <v>844</v>
      </c>
      <c r="F219" t="s">
        <v>802</v>
      </c>
      <c r="G219" t="str">
        <f>VLOOKUP(D219,'[2]sold to'!$A:$H,8,0)</f>
        <v>Netherlands</v>
      </c>
      <c r="H219" t="str">
        <f>VLOOKUP(D219,'[2]sold to'!$A:$I,9,0)</f>
        <v>Europe</v>
      </c>
      <c r="K219">
        <v>310</v>
      </c>
      <c r="L219">
        <v>88027387</v>
      </c>
      <c r="M219" t="s">
        <v>582</v>
      </c>
      <c r="N219">
        <v>3</v>
      </c>
      <c r="P219" t="str">
        <f>VLOOKUP(L219,'Status Report'!B:AA,26,0)</f>
        <v>China</v>
      </c>
      <c r="Q219" t="str">
        <f>VLOOKUP(L219,'Status Report'!B:AB,27,0)</f>
        <v>Textiles-Clothing</v>
      </c>
      <c r="R219">
        <f>VLOOKUP(L219,'Status Report'!B:X,23,0)</f>
        <v>250</v>
      </c>
      <c r="S219" t="str">
        <f>VLOOKUP(L219,'Status Report'!B:T,19,0)</f>
        <v>Promocean The Netherlands BV</v>
      </c>
      <c r="T219" s="62">
        <f>VLOOKUP(L219,'Status Report'!B:E,4,0)</f>
        <v>3</v>
      </c>
      <c r="U219" s="19">
        <f>_xlfn.IFS(AI219="Den Bosch",VLOOKUP(L219,'Status Report'!B:AM,35,0),AI219="Yantian",VLOOKUP(L219,'Status Report'!B:AM,36,0),AI219="",IF(H219="Asia Pacific",VLOOKUP(L219,'Status Report'!B:AM,36,0),VLOOKUP(L219,'Status Report'!B:AM,35,0)),AI219="Direct shipment",IF(H219="Asia Pacific",VLOOKUP(L219,'Status Report'!B:AM,36,0),VLOOKUP(L219,'Status Report'!B:AM,35,0)))</f>
        <v>50.96</v>
      </c>
      <c r="V219" s="20">
        <f t="shared" si="49"/>
        <v>152.88</v>
      </c>
      <c r="W219" s="19">
        <f>_xlfn.IFS(AI219="Den Bosch",VLOOKUP(L219,'Status Report'!B:AM,37,0),AI219="Yantian",VLOOKUP(L219,'Status Report'!B:AM,38,0),AI219="",IF(H219="Asia Pacific",VLOOKUP(L219,'Status Report'!B:AM,38,0),VLOOKUP(L219,'Status Report'!B:AM,37,0)),AI219="Direct shipment",IF(H219="Asia Pacific",VLOOKUP(L219,'Status Report'!B:AM,38,0),VLOOKUP(L219,'Status Report'!B:AM,37,0)))</f>
        <v>50.96</v>
      </c>
      <c r="X219" s="20">
        <f t="shared" si="50"/>
        <v>152.88</v>
      </c>
      <c r="Y219" s="20">
        <f>_xlfn.IFS(AI219="Den Bosch",VLOOKUP(L219,'Status Report'!B:AO,39,0),AI219="Yantian",VLOOKUP(L219,'Status Report'!B:AO,40,0),AI219="",IF(H219="Asia Pacific",VLOOKUP(L219,'Status Report'!B:AO,40,0),VLOOKUP(L219,'Status Report'!B:AO,39,0)),AI219="Direct shipment",IF(H219="Asia Pacific",VLOOKUP(L219,'Status Report'!B:AO,40,0),VLOOKUP(L219,'Status Report'!B:AO,39,0)))</f>
        <v>0</v>
      </c>
      <c r="Z219" s="20">
        <f t="shared" si="51"/>
        <v>0</v>
      </c>
      <c r="AA219" s="20">
        <f t="shared" si="52"/>
        <v>152.88</v>
      </c>
      <c r="AB219" s="21">
        <f>_xlfn.IFS(AI219="Den Bosch",VLOOKUP(L219,'Status Report'!B:AM,33,0),AI219="Yantian",VLOOKUP(L219,'Status Report'!B:AM,34,0),AI219="",IF(H219="Asia Pacific",VLOOKUP(L219,'Status Report'!B:AM,34,0),VLOOKUP(L219,'Status Report'!B:AM,33,0)),AI219="Direct shipment",IF(H219="Asia Pacific",VLOOKUP(L219,'Status Report'!B:AM,34,0),VLOOKUP(L219,'Status Report'!B:AM,33,0)))</f>
        <v>44.471699999999998</v>
      </c>
      <c r="AC219" s="21">
        <f>VLOOKUP(L219,'Status Report'!B:CE,82,0)</f>
        <v>0</v>
      </c>
      <c r="AD219" s="21">
        <f t="shared" si="53"/>
        <v>44.471699999999998</v>
      </c>
      <c r="AE219" s="63">
        <f>VLOOKUP(L219,'Status Report'!B:W,20,0)</f>
        <v>57</v>
      </c>
      <c r="AF219" s="63">
        <f>VLOOKUP(L219,'Status Report'!B:W,21,0)</f>
        <v>45</v>
      </c>
      <c r="AG219" s="63">
        <f>VLOOKUP(L219,'Status Report'!B:W,22,0)</f>
        <v>5</v>
      </c>
      <c r="AH219" s="22">
        <f t="shared" si="54"/>
        <v>3.8475000000000002E-2</v>
      </c>
      <c r="AI219" t="s">
        <v>990</v>
      </c>
      <c r="AK219" s="63">
        <f>IFERROR(VLOOKUP(G219,ASEAN!A:A,1,0),0)</f>
        <v>0</v>
      </c>
      <c r="AL219" s="63">
        <f>IFERROR(VLOOKUP(D219,'[3]customer specs'!$B$1:$D$65536,3,0),0)</f>
        <v>0</v>
      </c>
      <c r="AM219" s="64">
        <f t="shared" si="55"/>
        <v>0</v>
      </c>
      <c r="AN219" s="64">
        <f t="shared" si="56"/>
        <v>0</v>
      </c>
      <c r="AO219" s="63"/>
      <c r="AP219" s="63"/>
      <c r="AQ219" s="63" t="str">
        <f t="shared" si="57"/>
        <v>no</v>
      </c>
      <c r="AR219" s="20">
        <f t="shared" si="58"/>
        <v>133.4151</v>
      </c>
      <c r="AS219" s="63"/>
      <c r="AT219" s="23">
        <f t="shared" si="48"/>
        <v>0.12</v>
      </c>
      <c r="AU219" s="65">
        <f t="shared" si="59"/>
        <v>50.536022727272723</v>
      </c>
      <c r="AV219" s="65"/>
      <c r="AW219" s="65">
        <f t="shared" si="60"/>
        <v>151.60806818181817</v>
      </c>
      <c r="AX219" s="65"/>
      <c r="AY219" s="63">
        <f>VLOOKUP(L219,'Status Report'!B:CF,81,0)</f>
        <v>0</v>
      </c>
      <c r="AZ219" s="63" t="str">
        <f>VLOOKUP(L219,'Status Report'!B:S,18,0)</f>
        <v xml:space="preserve">Konstantinos Zoupanos </v>
      </c>
      <c r="BB219" s="63">
        <f>VLOOKUP(L219,'Status Report'!B:Z,25,0)</f>
        <v>2</v>
      </c>
      <c r="BC219" s="63">
        <f t="shared" si="61"/>
        <v>6</v>
      </c>
      <c r="BF219">
        <f>VLOOKUP(L219,'Status Report'!B:CE,82,0)</f>
        <v>0</v>
      </c>
      <c r="BG219">
        <f>VLOOKUP(L219,'Status Report'!B:CF,83,0)</f>
        <v>0</v>
      </c>
      <c r="BH219">
        <f>VLOOKUP(L219,'Status Report'!B:CG,84,0)</f>
        <v>0</v>
      </c>
      <c r="BI219" t="s">
        <v>814</v>
      </c>
      <c r="BJ219" t="s">
        <v>795</v>
      </c>
      <c r="BM219" s="67">
        <f t="shared" si="62"/>
        <v>25</v>
      </c>
    </row>
    <row r="220" spans="1:65" x14ac:dyDescent="0.25">
      <c r="A220" s="68" t="str">
        <f>VLOOKUP(L220,'Status Report'!B:CB,79,0)</f>
        <v>Heineken - F1</v>
      </c>
      <c r="C220">
        <v>20006085</v>
      </c>
      <c r="D220">
        <v>3090079</v>
      </c>
      <c r="E220" t="s">
        <v>844</v>
      </c>
      <c r="F220" t="s">
        <v>802</v>
      </c>
      <c r="G220" t="str">
        <f>VLOOKUP(D220,'[2]sold to'!$A:$H,8,0)</f>
        <v>Netherlands</v>
      </c>
      <c r="H220" t="str">
        <f>VLOOKUP(D220,'[2]sold to'!$A:$I,9,0)</f>
        <v>Europe</v>
      </c>
      <c r="K220">
        <v>320</v>
      </c>
      <c r="L220">
        <v>88027433</v>
      </c>
      <c r="M220" t="s">
        <v>620</v>
      </c>
      <c r="N220">
        <v>15</v>
      </c>
      <c r="P220" t="str">
        <f>VLOOKUP(L220,'Status Report'!B:AA,26,0)</f>
        <v>China</v>
      </c>
      <c r="Q220" t="str">
        <f>VLOOKUP(L220,'Status Report'!B:AB,27,0)</f>
        <v>Textiles-Clothing</v>
      </c>
      <c r="R220">
        <f>VLOOKUP(L220,'Status Report'!B:X,23,0)</f>
        <v>1000</v>
      </c>
      <c r="S220" t="str">
        <f>VLOOKUP(L220,'Status Report'!B:T,19,0)</f>
        <v>Asian Sourcing Link</v>
      </c>
      <c r="T220" s="62">
        <f>VLOOKUP(L220,'Status Report'!B:E,4,0)</f>
        <v>3</v>
      </c>
      <c r="U220" s="19">
        <f>_xlfn.IFS(AI220="Den Bosch",VLOOKUP(L220,'Status Report'!B:AM,35,0),AI220="Yantian",VLOOKUP(L220,'Status Report'!B:AM,36,0),AI220="",IF(H220="Asia Pacific",VLOOKUP(L220,'Status Report'!B:AM,36,0),VLOOKUP(L220,'Status Report'!B:AM,35,0)),AI220="Direct shipment",IF(H220="Asia Pacific",VLOOKUP(L220,'Status Report'!B:AM,36,0),VLOOKUP(L220,'Status Report'!B:AM,35,0)))</f>
        <v>32.06</v>
      </c>
      <c r="V220" s="20">
        <f t="shared" si="49"/>
        <v>480.90000000000003</v>
      </c>
      <c r="W220" s="19">
        <f>_xlfn.IFS(AI220="Den Bosch",VLOOKUP(L220,'Status Report'!B:AM,37,0),AI220="Yantian",VLOOKUP(L220,'Status Report'!B:AM,38,0),AI220="",IF(H220="Asia Pacific",VLOOKUP(L220,'Status Report'!B:AM,38,0),VLOOKUP(L220,'Status Report'!B:AM,37,0)),AI220="Direct shipment",IF(H220="Asia Pacific",VLOOKUP(L220,'Status Report'!B:AM,38,0),VLOOKUP(L220,'Status Report'!B:AM,37,0)))</f>
        <v>32.06</v>
      </c>
      <c r="X220" s="20">
        <f t="shared" si="50"/>
        <v>480.90000000000003</v>
      </c>
      <c r="Y220" s="20">
        <f>_xlfn.IFS(AI220="Den Bosch",VLOOKUP(L220,'Status Report'!B:AO,39,0),AI220="Yantian",VLOOKUP(L220,'Status Report'!B:AO,40,0),AI220="",IF(H220="Asia Pacific",VLOOKUP(L220,'Status Report'!B:AO,40,0),VLOOKUP(L220,'Status Report'!B:AO,39,0)),AI220="Direct shipment",IF(H220="Asia Pacific",VLOOKUP(L220,'Status Report'!B:AO,40,0),VLOOKUP(L220,'Status Report'!B:AO,39,0)))</f>
        <v>0</v>
      </c>
      <c r="Z220" s="20">
        <f t="shared" si="51"/>
        <v>0</v>
      </c>
      <c r="AA220" s="20">
        <f t="shared" si="52"/>
        <v>480.90000000000003</v>
      </c>
      <c r="AB220" s="21">
        <f>_xlfn.IFS(AI220="Den Bosch",VLOOKUP(L220,'Status Report'!B:AM,33,0),AI220="Yantian",VLOOKUP(L220,'Status Report'!B:AM,34,0),AI220="",IF(H220="Asia Pacific",VLOOKUP(L220,'Status Report'!B:AM,34,0),VLOOKUP(L220,'Status Report'!B:AM,33,0)),AI220="Direct shipment",IF(H220="Asia Pacific",VLOOKUP(L220,'Status Report'!B:AM,34,0),VLOOKUP(L220,'Status Report'!B:AM,33,0)))</f>
        <v>27.974699999999999</v>
      </c>
      <c r="AC220" s="21">
        <f>VLOOKUP(L220,'Status Report'!B:CE,82,0)</f>
        <v>0</v>
      </c>
      <c r="AD220" s="21">
        <f t="shared" si="53"/>
        <v>27.974699999999999</v>
      </c>
      <c r="AE220" s="63">
        <f>VLOOKUP(L220,'Status Report'!B:W,20,0)</f>
        <v>47</v>
      </c>
      <c r="AF220" s="63">
        <f>VLOOKUP(L220,'Status Report'!B:W,21,0)</f>
        <v>38</v>
      </c>
      <c r="AG220" s="63">
        <f>VLOOKUP(L220,'Status Report'!B:W,22,0)</f>
        <v>2</v>
      </c>
      <c r="AH220" s="22">
        <f t="shared" si="54"/>
        <v>5.3580000000000003E-2</v>
      </c>
      <c r="AI220" t="s">
        <v>990</v>
      </c>
      <c r="AK220" s="63">
        <f>IFERROR(VLOOKUP(G220,ASEAN!A:A,1,0),0)</f>
        <v>0</v>
      </c>
      <c r="AL220" s="63">
        <f>IFERROR(VLOOKUP(D220,'[3]customer specs'!$B$1:$D$65536,3,0),0)</f>
        <v>0</v>
      </c>
      <c r="AM220" s="64">
        <f t="shared" si="55"/>
        <v>0</v>
      </c>
      <c r="AN220" s="64">
        <f t="shared" si="56"/>
        <v>0</v>
      </c>
      <c r="AO220" s="63"/>
      <c r="AP220" s="63"/>
      <c r="AQ220" s="63" t="str">
        <f t="shared" si="57"/>
        <v>no</v>
      </c>
      <c r="AR220" s="20">
        <f t="shared" si="58"/>
        <v>419.62049999999999</v>
      </c>
      <c r="AS220" s="63"/>
      <c r="AT220" s="23">
        <f t="shared" si="48"/>
        <v>0.12</v>
      </c>
      <c r="AU220" s="65">
        <f t="shared" si="59"/>
        <v>31.789431818181818</v>
      </c>
      <c r="AV220" s="65"/>
      <c r="AW220" s="65">
        <f t="shared" si="60"/>
        <v>476.84147727272727</v>
      </c>
      <c r="AX220" s="65"/>
      <c r="AY220" s="63">
        <f>VLOOKUP(L220,'Status Report'!B:CF,81,0)</f>
        <v>0</v>
      </c>
      <c r="AZ220" s="63" t="str">
        <f>VLOOKUP(L220,'Status Report'!B:S,18,0)</f>
        <v xml:space="preserve">Ellina Smirnova </v>
      </c>
      <c r="BB220" s="63">
        <f>VLOOKUP(L220,'Status Report'!B:Z,25,0)</f>
        <v>1</v>
      </c>
      <c r="BC220" s="63">
        <f t="shared" si="61"/>
        <v>15</v>
      </c>
      <c r="BF220">
        <f>VLOOKUP(L220,'Status Report'!B:CE,82,0)</f>
        <v>0</v>
      </c>
      <c r="BG220">
        <f>VLOOKUP(L220,'Status Report'!B:CF,83,0)</f>
        <v>0</v>
      </c>
      <c r="BH220">
        <f>VLOOKUP(L220,'Status Report'!B:CG,84,0)</f>
        <v>0</v>
      </c>
      <c r="BI220" t="s">
        <v>814</v>
      </c>
      <c r="BJ220" t="s">
        <v>795</v>
      </c>
      <c r="BM220" s="67">
        <f t="shared" si="62"/>
        <v>437</v>
      </c>
    </row>
    <row r="221" spans="1:65" x14ac:dyDescent="0.25">
      <c r="A221" s="68" t="str">
        <f>VLOOKUP(L221,'Status Report'!B:CB,79,0)</f>
        <v>Heineken - F1</v>
      </c>
      <c r="C221">
        <v>20006085</v>
      </c>
      <c r="D221">
        <v>3090079</v>
      </c>
      <c r="E221" t="s">
        <v>844</v>
      </c>
      <c r="F221" t="s">
        <v>802</v>
      </c>
      <c r="G221" t="str">
        <f>VLOOKUP(D221,'[2]sold to'!$A:$H,8,0)</f>
        <v>Netherlands</v>
      </c>
      <c r="H221" t="str">
        <f>VLOOKUP(D221,'[2]sold to'!$A:$I,9,0)</f>
        <v>Europe</v>
      </c>
      <c r="K221">
        <v>330</v>
      </c>
      <c r="L221">
        <v>88027432</v>
      </c>
      <c r="M221" t="s">
        <v>619</v>
      </c>
      <c r="N221">
        <v>5</v>
      </c>
      <c r="P221" t="str">
        <f>VLOOKUP(L221,'Status Report'!B:AA,26,0)</f>
        <v>China</v>
      </c>
      <c r="Q221" t="str">
        <f>VLOOKUP(L221,'Status Report'!B:AB,27,0)</f>
        <v>Textiles-Clothing</v>
      </c>
      <c r="R221">
        <f>VLOOKUP(L221,'Status Report'!B:X,23,0)</f>
        <v>1000</v>
      </c>
      <c r="S221" t="str">
        <f>VLOOKUP(L221,'Status Report'!B:T,19,0)</f>
        <v>Asian Sourcing Link</v>
      </c>
      <c r="T221" s="62">
        <f>VLOOKUP(L221,'Status Report'!B:E,4,0)</f>
        <v>3</v>
      </c>
      <c r="U221" s="19">
        <f>_xlfn.IFS(AI221="Den Bosch",VLOOKUP(L221,'Status Report'!B:AM,35,0),AI221="Yantian",VLOOKUP(L221,'Status Report'!B:AM,36,0),AI221="",IF(H221="Asia Pacific",VLOOKUP(L221,'Status Report'!B:AM,36,0),VLOOKUP(L221,'Status Report'!B:AM,35,0)),AI221="Direct shipment",IF(H221="Asia Pacific",VLOOKUP(L221,'Status Report'!B:AM,36,0),VLOOKUP(L221,'Status Report'!B:AM,35,0)))</f>
        <v>32.06</v>
      </c>
      <c r="V221" s="20">
        <f t="shared" si="49"/>
        <v>160.30000000000001</v>
      </c>
      <c r="W221" s="19">
        <f>_xlfn.IFS(AI221="Den Bosch",VLOOKUP(L221,'Status Report'!B:AM,37,0),AI221="Yantian",VLOOKUP(L221,'Status Report'!B:AM,38,0),AI221="",IF(H221="Asia Pacific",VLOOKUP(L221,'Status Report'!B:AM,38,0),VLOOKUP(L221,'Status Report'!B:AM,37,0)),AI221="Direct shipment",IF(H221="Asia Pacific",VLOOKUP(L221,'Status Report'!B:AM,38,0),VLOOKUP(L221,'Status Report'!B:AM,37,0)))</f>
        <v>32.06</v>
      </c>
      <c r="X221" s="20">
        <f t="shared" si="50"/>
        <v>160.30000000000001</v>
      </c>
      <c r="Y221" s="20">
        <f>_xlfn.IFS(AI221="Den Bosch",VLOOKUP(L221,'Status Report'!B:AO,39,0),AI221="Yantian",VLOOKUP(L221,'Status Report'!B:AO,40,0),AI221="",IF(H221="Asia Pacific",VLOOKUP(L221,'Status Report'!B:AO,40,0),VLOOKUP(L221,'Status Report'!B:AO,39,0)),AI221="Direct shipment",IF(H221="Asia Pacific",VLOOKUP(L221,'Status Report'!B:AO,40,0),VLOOKUP(L221,'Status Report'!B:AO,39,0)))</f>
        <v>0</v>
      </c>
      <c r="Z221" s="20">
        <f t="shared" si="51"/>
        <v>0</v>
      </c>
      <c r="AA221" s="20">
        <f t="shared" si="52"/>
        <v>160.30000000000001</v>
      </c>
      <c r="AB221" s="21">
        <f>_xlfn.IFS(AI221="Den Bosch",VLOOKUP(L221,'Status Report'!B:AM,33,0),AI221="Yantian",VLOOKUP(L221,'Status Report'!B:AM,34,0),AI221="",IF(H221="Asia Pacific",VLOOKUP(L221,'Status Report'!B:AM,34,0),VLOOKUP(L221,'Status Report'!B:AM,33,0)),AI221="Direct shipment",IF(H221="Asia Pacific",VLOOKUP(L221,'Status Report'!B:AM,34,0),VLOOKUP(L221,'Status Report'!B:AM,33,0)))</f>
        <v>27.974699999999999</v>
      </c>
      <c r="AC221" s="21">
        <f>VLOOKUP(L221,'Status Report'!B:CE,82,0)</f>
        <v>0</v>
      </c>
      <c r="AD221" s="21">
        <f t="shared" si="53"/>
        <v>27.974699999999999</v>
      </c>
      <c r="AE221" s="63">
        <f>VLOOKUP(L221,'Status Report'!B:W,20,0)</f>
        <v>47</v>
      </c>
      <c r="AF221" s="63">
        <f>VLOOKUP(L221,'Status Report'!B:W,21,0)</f>
        <v>38</v>
      </c>
      <c r="AG221" s="63">
        <f>VLOOKUP(L221,'Status Report'!B:W,22,0)</f>
        <v>2</v>
      </c>
      <c r="AH221" s="22">
        <f t="shared" si="54"/>
        <v>1.7860000000000001E-2</v>
      </c>
      <c r="AI221" t="s">
        <v>990</v>
      </c>
      <c r="AK221" s="63">
        <f>IFERROR(VLOOKUP(G221,ASEAN!A:A,1,0),0)</f>
        <v>0</v>
      </c>
      <c r="AL221" s="63">
        <f>IFERROR(VLOOKUP(D221,'[3]customer specs'!$B$1:$D$65536,3,0),0)</f>
        <v>0</v>
      </c>
      <c r="AM221" s="64">
        <f t="shared" si="55"/>
        <v>0</v>
      </c>
      <c r="AN221" s="64">
        <f t="shared" si="56"/>
        <v>0</v>
      </c>
      <c r="AO221" s="63"/>
      <c r="AP221" s="63"/>
      <c r="AQ221" s="63" t="str">
        <f t="shared" si="57"/>
        <v>no</v>
      </c>
      <c r="AR221" s="20">
        <f t="shared" si="58"/>
        <v>139.87349999999998</v>
      </c>
      <c r="AS221" s="63"/>
      <c r="AT221" s="23">
        <f t="shared" si="48"/>
        <v>0.12</v>
      </c>
      <c r="AU221" s="65">
        <f t="shared" si="59"/>
        <v>31.789431818181818</v>
      </c>
      <c r="AV221" s="65"/>
      <c r="AW221" s="65">
        <f t="shared" si="60"/>
        <v>158.94715909090908</v>
      </c>
      <c r="AX221" s="65"/>
      <c r="AY221" s="63">
        <f>VLOOKUP(L221,'Status Report'!B:CF,81,0)</f>
        <v>0</v>
      </c>
      <c r="AZ221" s="63" t="str">
        <f>VLOOKUP(L221,'Status Report'!B:S,18,0)</f>
        <v xml:space="preserve">Ellina Smirnova </v>
      </c>
      <c r="BB221" s="63">
        <f>VLOOKUP(L221,'Status Report'!B:Z,25,0)</f>
        <v>1</v>
      </c>
      <c r="BC221" s="63">
        <f t="shared" si="61"/>
        <v>5</v>
      </c>
      <c r="BF221">
        <f>VLOOKUP(L221,'Status Report'!B:CE,82,0)</f>
        <v>0</v>
      </c>
      <c r="BG221">
        <f>VLOOKUP(L221,'Status Report'!B:CF,83,0)</f>
        <v>0</v>
      </c>
      <c r="BH221">
        <f>VLOOKUP(L221,'Status Report'!B:CG,84,0)</f>
        <v>0</v>
      </c>
      <c r="BI221" t="s">
        <v>814</v>
      </c>
      <c r="BJ221" t="s">
        <v>795</v>
      </c>
      <c r="BM221" s="67">
        <f t="shared" si="62"/>
        <v>278</v>
      </c>
    </row>
    <row r="222" spans="1:65" x14ac:dyDescent="0.25">
      <c r="A222" s="68" t="str">
        <f>VLOOKUP(L222,'Status Report'!B:CB,79,0)</f>
        <v>Desperados</v>
      </c>
      <c r="C222">
        <v>20006086</v>
      </c>
      <c r="D222">
        <v>3090469</v>
      </c>
      <c r="E222" t="s">
        <v>848</v>
      </c>
      <c r="F222" t="s">
        <v>849</v>
      </c>
      <c r="G222" t="str">
        <f>VLOOKUP(D222,'[2]sold to'!$A:$H,8,0)</f>
        <v>Belgium</v>
      </c>
      <c r="H222" t="str">
        <f>VLOOKUP(D222,'[2]sold to'!$A:$I,9,0)</f>
        <v>Europe</v>
      </c>
      <c r="K222">
        <v>10</v>
      </c>
      <c r="L222">
        <v>88026888</v>
      </c>
      <c r="M222" t="s">
        <v>480</v>
      </c>
      <c r="N222">
        <v>167</v>
      </c>
      <c r="P222" t="str">
        <f>VLOOKUP(L222,'Status Report'!B:AA,26,0)</f>
        <v>China</v>
      </c>
      <c r="Q222" t="str">
        <f>VLOOKUP(L222,'Status Report'!B:AB,27,0)</f>
        <v>Bar support</v>
      </c>
      <c r="R222">
        <f>VLOOKUP(L222,'Status Report'!B:X,23,0)</f>
        <v>167</v>
      </c>
      <c r="S222" t="str">
        <f>VLOOKUP(L222,'Status Report'!B:T,19,0)</f>
        <v>Promocean The Netherlands BV</v>
      </c>
      <c r="T222" s="62">
        <f>VLOOKUP(L222,'Status Report'!B:E,4,0)</f>
        <v>3</v>
      </c>
      <c r="U222" s="19">
        <f>_xlfn.IFS(AI222="Den Bosch",VLOOKUP(L222,'Status Report'!B:AM,35,0),AI222="Yantian",VLOOKUP(L222,'Status Report'!B:AM,36,0),AI222="",IF(H222="Asia Pacific",VLOOKUP(L222,'Status Report'!B:AM,36,0),VLOOKUP(L222,'Status Report'!B:AM,35,0)),AI222="Direct shipment",IF(H222="Asia Pacific",VLOOKUP(L222,'Status Report'!B:AM,36,0),VLOOKUP(L222,'Status Report'!B:AM,35,0)))</f>
        <v>76.679999999999993</v>
      </c>
      <c r="V222" s="20">
        <f t="shared" si="49"/>
        <v>12805.56</v>
      </c>
      <c r="W222" s="19">
        <f>_xlfn.IFS(AI222="Den Bosch",VLOOKUP(L222,'Status Report'!B:AM,37,0),AI222="Yantian",VLOOKUP(L222,'Status Report'!B:AM,38,0),AI222="",IF(H222="Asia Pacific",VLOOKUP(L222,'Status Report'!B:AM,38,0),VLOOKUP(L222,'Status Report'!B:AM,37,0)),AI222="Direct shipment",IF(H222="Asia Pacific",VLOOKUP(L222,'Status Report'!B:AM,38,0),VLOOKUP(L222,'Status Report'!B:AM,37,0)))</f>
        <v>62.519999999999996</v>
      </c>
      <c r="X222" s="20">
        <f t="shared" si="50"/>
        <v>10440.84</v>
      </c>
      <c r="Y222" s="20">
        <f>_xlfn.IFS(AI222="Den Bosch",VLOOKUP(L222,'Status Report'!B:AO,39,0),AI222="Yantian",VLOOKUP(L222,'Status Report'!B:AO,40,0),AI222="",IF(H222="Asia Pacific",VLOOKUP(L222,'Status Report'!B:AO,40,0),VLOOKUP(L222,'Status Report'!B:AO,39,0)),AI222="Direct shipment",IF(H222="Asia Pacific",VLOOKUP(L222,'Status Report'!B:AO,40,0),VLOOKUP(L222,'Status Report'!B:AO,39,0)))</f>
        <v>0</v>
      </c>
      <c r="Z222" s="20">
        <f t="shared" si="51"/>
        <v>0</v>
      </c>
      <c r="AA222" s="20">
        <f t="shared" si="52"/>
        <v>10440.84</v>
      </c>
      <c r="AB222" s="21">
        <f>_xlfn.IFS(AI222="Den Bosch",VLOOKUP(L222,'Status Report'!B:AM,33,0),AI222="Yantian",VLOOKUP(L222,'Status Report'!B:AM,34,0),AI222="",IF(H222="Asia Pacific",VLOOKUP(L222,'Status Report'!B:AM,34,0),VLOOKUP(L222,'Status Report'!B:AM,33,0)),AI222="Direct shipment",IF(H222="Asia Pacific",VLOOKUP(L222,'Status Report'!B:AM,34,0),VLOOKUP(L222,'Status Report'!B:AM,33,0)))</f>
        <v>53.420400000000008</v>
      </c>
      <c r="AC222" s="21">
        <f>VLOOKUP(L222,'Status Report'!B:CE,82,0)</f>
        <v>0</v>
      </c>
      <c r="AD222" s="21">
        <f t="shared" si="53"/>
        <v>53.420400000000008</v>
      </c>
      <c r="AE222" s="63">
        <f>VLOOKUP(L222,'Status Report'!B:W,20,0)</f>
        <v>49</v>
      </c>
      <c r="AF222" s="63">
        <f>VLOOKUP(L222,'Status Report'!B:W,21,0)</f>
        <v>26</v>
      </c>
      <c r="AG222" s="63">
        <f>VLOOKUP(L222,'Status Report'!B:W,22,0)</f>
        <v>50</v>
      </c>
      <c r="AH222" s="22">
        <f t="shared" si="54"/>
        <v>10.6379</v>
      </c>
      <c r="AI222" t="s">
        <v>990</v>
      </c>
      <c r="AK222" s="63">
        <f>IFERROR(VLOOKUP(G222,ASEAN!A:A,1,0),0)</f>
        <v>0</v>
      </c>
      <c r="AL222" s="63">
        <f>IFERROR(VLOOKUP(D222,'[3]customer specs'!$B$1:$D$65536,3,0),0)</f>
        <v>0</v>
      </c>
      <c r="AM222" s="64">
        <f t="shared" si="55"/>
        <v>2364.7199999999993</v>
      </c>
      <c r="AN222" s="64">
        <f t="shared" si="56"/>
        <v>0</v>
      </c>
      <c r="AO222" s="63"/>
      <c r="AP222" s="63"/>
      <c r="AQ222" s="63" t="str">
        <f t="shared" si="57"/>
        <v>yes</v>
      </c>
      <c r="AR222" s="20">
        <f t="shared" si="58"/>
        <v>8921.2068000000017</v>
      </c>
      <c r="AS222" s="63"/>
      <c r="AT222" s="23">
        <f t="shared" si="48"/>
        <v>0.12</v>
      </c>
      <c r="AU222" s="65">
        <f t="shared" si="59"/>
        <v>60.705000000000005</v>
      </c>
      <c r="AV222" s="65"/>
      <c r="AW222" s="65">
        <f t="shared" si="60"/>
        <v>10137.735000000001</v>
      </c>
      <c r="AX222" s="65"/>
      <c r="AY222" s="63">
        <f>VLOOKUP(L222,'Status Report'!B:CF,81,0)</f>
        <v>0</v>
      </c>
      <c r="AZ222" s="63" t="str">
        <f>VLOOKUP(L222,'Status Report'!B:S,18,0)</f>
        <v>Ellina Smirnova</v>
      </c>
      <c r="BB222" s="63">
        <f>VLOOKUP(L222,'Status Report'!B:Z,25,0)</f>
        <v>12</v>
      </c>
      <c r="BC222" s="63">
        <f t="shared" si="61"/>
        <v>2004</v>
      </c>
      <c r="BF222">
        <f>VLOOKUP(L222,'Status Report'!B:CE,82,0)</f>
        <v>0</v>
      </c>
      <c r="BG222">
        <f>VLOOKUP(L222,'Status Report'!B:CF,83,0)</f>
        <v>0</v>
      </c>
      <c r="BH222">
        <f>VLOOKUP(L222,'Status Report'!B:CG,84,0)</f>
        <v>0</v>
      </c>
      <c r="BI222" t="s">
        <v>814</v>
      </c>
      <c r="BJ222" t="s">
        <v>795</v>
      </c>
      <c r="BM222" s="67">
        <f t="shared" si="62"/>
        <v>730</v>
      </c>
    </row>
    <row r="223" spans="1:65" x14ac:dyDescent="0.25">
      <c r="A223" s="68" t="str">
        <f>VLOOKUP(L223,'Status Report'!B:CB,79,0)</f>
        <v>Desperados</v>
      </c>
      <c r="C223">
        <v>20006086</v>
      </c>
      <c r="D223">
        <v>3090469</v>
      </c>
      <c r="E223" t="s">
        <v>848</v>
      </c>
      <c r="F223" t="s">
        <v>849</v>
      </c>
      <c r="G223" t="str">
        <f>VLOOKUP(D223,'[2]sold to'!$A:$H,8,0)</f>
        <v>Belgium</v>
      </c>
      <c r="H223" t="str">
        <f>VLOOKUP(D223,'[2]sold to'!$A:$I,9,0)</f>
        <v>Europe</v>
      </c>
      <c r="K223">
        <v>20</v>
      </c>
      <c r="L223">
        <v>88026511</v>
      </c>
      <c r="M223" t="s">
        <v>332</v>
      </c>
      <c r="N223">
        <v>10</v>
      </c>
      <c r="P223" t="str">
        <f>VLOOKUP(L223,'Status Report'!B:AA,26,0)</f>
        <v>Poland</v>
      </c>
      <c r="Q223" t="str">
        <f>VLOOKUP(L223,'Status Report'!B:AB,27,0)</f>
        <v>Premiums</v>
      </c>
      <c r="R223">
        <f>VLOOKUP(L223,'Status Report'!B:X,23,0)</f>
        <v>10</v>
      </c>
      <c r="S223" t="str">
        <f>VLOOKUP(L223,'Status Report'!B:T,19,0)</f>
        <v>Promocean The Netherlands BV</v>
      </c>
      <c r="T223" s="62">
        <f>VLOOKUP(L223,'Status Report'!B:E,4,0)</f>
        <v>3</v>
      </c>
      <c r="U223" s="19">
        <f>_xlfn.IFS(AI223="Den Bosch",VLOOKUP(L223,'Status Report'!B:AM,35,0),AI223="Yantian",VLOOKUP(L223,'Status Report'!B:AM,36,0),AI223="",IF(H223="Asia Pacific",VLOOKUP(L223,'Status Report'!B:AM,36,0),VLOOKUP(L223,'Status Report'!B:AM,35,0)),AI223="Direct shipment",IF(H223="Asia Pacific",VLOOKUP(L223,'Status Report'!B:AM,36,0),VLOOKUP(L223,'Status Report'!B:AM,35,0)))</f>
        <v>1862.38</v>
      </c>
      <c r="V223" s="20">
        <f t="shared" si="49"/>
        <v>18623.800000000003</v>
      </c>
      <c r="W223" s="19">
        <f>_xlfn.IFS(AI223="Den Bosch",VLOOKUP(L223,'Status Report'!B:AM,37,0),AI223="Yantian",VLOOKUP(L223,'Status Report'!B:AM,38,0),AI223="",IF(H223="Asia Pacific",VLOOKUP(L223,'Status Report'!B:AM,38,0),VLOOKUP(L223,'Status Report'!B:AM,37,0)),AI223="Direct shipment",IF(H223="Asia Pacific",VLOOKUP(L223,'Status Report'!B:AM,38,0),VLOOKUP(L223,'Status Report'!B:AM,37,0)))</f>
        <v>1862.38</v>
      </c>
      <c r="X223" s="20">
        <f t="shared" si="50"/>
        <v>18623.800000000003</v>
      </c>
      <c r="Y223" s="20">
        <f>_xlfn.IFS(AI223="Den Bosch",VLOOKUP(L223,'Status Report'!B:AO,39,0),AI223="Yantian",VLOOKUP(L223,'Status Report'!B:AO,40,0),AI223="",IF(H223="Asia Pacific",VLOOKUP(L223,'Status Report'!B:AO,40,0),VLOOKUP(L223,'Status Report'!B:AO,39,0)),AI223="Direct shipment",IF(H223="Asia Pacific",VLOOKUP(L223,'Status Report'!B:AO,40,0),VLOOKUP(L223,'Status Report'!B:AO,39,0)))</f>
        <v>0</v>
      </c>
      <c r="Z223" s="20">
        <f t="shared" si="51"/>
        <v>0</v>
      </c>
      <c r="AA223" s="20">
        <f t="shared" si="52"/>
        <v>18623.800000000003</v>
      </c>
      <c r="AB223" s="21">
        <f>_xlfn.IFS(AI223="Den Bosch",VLOOKUP(L223,'Status Report'!B:AM,33,0),AI223="Yantian",VLOOKUP(L223,'Status Report'!B:AM,34,0),AI223="",IF(H223="Asia Pacific",VLOOKUP(L223,'Status Report'!B:AM,34,0),VLOOKUP(L223,'Status Report'!B:AM,33,0)),AI223="Direct shipment",IF(H223="Asia Pacific",VLOOKUP(L223,'Status Report'!B:AM,34,0),VLOOKUP(L223,'Status Report'!B:AM,33,0)))</f>
        <v>1638.89</v>
      </c>
      <c r="AC223" s="21">
        <f>VLOOKUP(L223,'Status Report'!B:CE,82,0)</f>
        <v>0</v>
      </c>
      <c r="AD223" s="21">
        <f t="shared" si="53"/>
        <v>1638.89</v>
      </c>
      <c r="AE223" s="63">
        <f>VLOOKUP(L223,'Status Report'!B:W,20,0)</f>
        <v>60</v>
      </c>
      <c r="AF223" s="63">
        <f>VLOOKUP(L223,'Status Report'!B:W,21,0)</f>
        <v>40</v>
      </c>
      <c r="AG223" s="63">
        <f>VLOOKUP(L223,'Status Report'!B:W,22,0)</f>
        <v>50</v>
      </c>
      <c r="AH223" s="22">
        <f t="shared" si="54"/>
        <v>1.2</v>
      </c>
      <c r="AI223" t="s">
        <v>990</v>
      </c>
      <c r="AK223" s="63">
        <f>IFERROR(VLOOKUP(G223,ASEAN!A:A,1,0),0)</f>
        <v>0</v>
      </c>
      <c r="AL223" s="63">
        <f>IFERROR(VLOOKUP(D223,'[3]customer specs'!$B$1:$D$65536,3,0),0)</f>
        <v>0</v>
      </c>
      <c r="AM223" s="64">
        <f t="shared" si="55"/>
        <v>0</v>
      </c>
      <c r="AN223" s="64">
        <f t="shared" si="56"/>
        <v>0</v>
      </c>
      <c r="AO223" s="63"/>
      <c r="AP223" s="63"/>
      <c r="AQ223" s="63" t="str">
        <f t="shared" si="57"/>
        <v>yes</v>
      </c>
      <c r="AR223" s="20">
        <f t="shared" si="58"/>
        <v>16388.900000000001</v>
      </c>
      <c r="AS223" s="63"/>
      <c r="AT223" s="23">
        <f t="shared" si="48"/>
        <v>0.12</v>
      </c>
      <c r="AU223" s="65">
        <f t="shared" si="59"/>
        <v>1862.375</v>
      </c>
      <c r="AV223" s="65"/>
      <c r="AW223" s="65">
        <f t="shared" si="60"/>
        <v>18623.75</v>
      </c>
      <c r="AX223" s="65"/>
      <c r="AY223" s="63">
        <f>VLOOKUP(L223,'Status Report'!B:CF,81,0)</f>
        <v>0</v>
      </c>
      <c r="AZ223" s="63" t="str">
        <f>VLOOKUP(L223,'Status Report'!B:S,18,0)</f>
        <v>Ellina Smirnova</v>
      </c>
      <c r="BB223" s="63">
        <f>VLOOKUP(L223,'Status Report'!B:Z,25,0)</f>
        <v>1</v>
      </c>
      <c r="BC223" s="63">
        <f t="shared" si="61"/>
        <v>10</v>
      </c>
      <c r="BF223">
        <f>VLOOKUP(L223,'Status Report'!B:CE,82,0)</f>
        <v>0</v>
      </c>
      <c r="BG223">
        <f>VLOOKUP(L223,'Status Report'!B:CF,83,0)</f>
        <v>0</v>
      </c>
      <c r="BH223">
        <f>VLOOKUP(L223,'Status Report'!B:CG,84,0)</f>
        <v>0</v>
      </c>
      <c r="BI223" t="s">
        <v>814</v>
      </c>
      <c r="BJ223" t="s">
        <v>795</v>
      </c>
      <c r="BM223" s="67">
        <f t="shared" si="62"/>
        <v>17</v>
      </c>
    </row>
    <row r="224" spans="1:65" x14ac:dyDescent="0.25">
      <c r="A224" s="68" t="str">
        <f>VLOOKUP(L224,'Status Report'!B:CB,79,0)</f>
        <v>Desperados</v>
      </c>
      <c r="C224">
        <v>20006086</v>
      </c>
      <c r="D224">
        <v>3090469</v>
      </c>
      <c r="E224" t="s">
        <v>848</v>
      </c>
      <c r="F224" t="s">
        <v>849</v>
      </c>
      <c r="G224" t="str">
        <f>VLOOKUP(D224,'[2]sold to'!$A:$H,8,0)</f>
        <v>Belgium</v>
      </c>
      <c r="H224" t="str">
        <f>VLOOKUP(D224,'[2]sold to'!$A:$I,9,0)</f>
        <v>Europe</v>
      </c>
      <c r="K224">
        <v>30</v>
      </c>
      <c r="L224">
        <v>88027220</v>
      </c>
      <c r="M224" t="s">
        <v>520</v>
      </c>
      <c r="N224">
        <v>250</v>
      </c>
      <c r="P224" t="str">
        <f>VLOOKUP(L224,'Status Report'!B:AA,26,0)</f>
        <v>China</v>
      </c>
      <c r="Q224" t="str">
        <f>VLOOKUP(L224,'Status Report'!B:AB,27,0)</f>
        <v>Bar support</v>
      </c>
      <c r="R224">
        <f>VLOOKUP(L224,'Status Report'!B:X,23,0)</f>
        <v>125</v>
      </c>
      <c r="S224" t="str">
        <f>VLOOKUP(L224,'Status Report'!B:T,19,0)</f>
        <v>Promocean The Netherlands BV</v>
      </c>
      <c r="T224" s="62">
        <f>VLOOKUP(L224,'Status Report'!B:E,4,0)</f>
        <v>3</v>
      </c>
      <c r="U224" s="19">
        <f>_xlfn.IFS(AI224="Den Bosch",VLOOKUP(L224,'Status Report'!B:AM,35,0),AI224="Yantian",VLOOKUP(L224,'Status Report'!B:AM,36,0),AI224="",IF(H224="Asia Pacific",VLOOKUP(L224,'Status Report'!B:AM,36,0),VLOOKUP(L224,'Status Report'!B:AM,35,0)),AI224="Direct shipment",IF(H224="Asia Pacific",VLOOKUP(L224,'Status Report'!B:AM,36,0),VLOOKUP(L224,'Status Report'!B:AM,35,0)))</f>
        <v>39.799999999999997</v>
      </c>
      <c r="V224" s="20">
        <f t="shared" si="49"/>
        <v>9950</v>
      </c>
      <c r="W224" s="19">
        <f>_xlfn.IFS(AI224="Den Bosch",VLOOKUP(L224,'Status Report'!B:AM,37,0),AI224="Yantian",VLOOKUP(L224,'Status Report'!B:AM,38,0),AI224="",IF(H224="Asia Pacific",VLOOKUP(L224,'Status Report'!B:AM,38,0),VLOOKUP(L224,'Status Report'!B:AM,37,0)),AI224="Direct shipment",IF(H224="Asia Pacific",VLOOKUP(L224,'Status Report'!B:AM,38,0),VLOOKUP(L224,'Status Report'!B:AM,37,0)))</f>
        <v>35.6</v>
      </c>
      <c r="X224" s="20">
        <f t="shared" si="50"/>
        <v>8900</v>
      </c>
      <c r="Y224" s="20">
        <f>_xlfn.IFS(AI224="Den Bosch",VLOOKUP(L224,'Status Report'!B:AO,39,0),AI224="Yantian",VLOOKUP(L224,'Status Report'!B:AO,40,0),AI224="",IF(H224="Asia Pacific",VLOOKUP(L224,'Status Report'!B:AO,40,0),VLOOKUP(L224,'Status Report'!B:AO,39,0)),AI224="Direct shipment",IF(H224="Asia Pacific",VLOOKUP(L224,'Status Report'!B:AO,40,0),VLOOKUP(L224,'Status Report'!B:AO,39,0)))</f>
        <v>0</v>
      </c>
      <c r="Z224" s="20">
        <f t="shared" si="51"/>
        <v>0</v>
      </c>
      <c r="AA224" s="20">
        <f t="shared" si="52"/>
        <v>8900</v>
      </c>
      <c r="AB224" s="21">
        <f>_xlfn.IFS(AI224="Den Bosch",VLOOKUP(L224,'Status Report'!B:AM,33,0),AI224="Yantian",VLOOKUP(L224,'Status Report'!B:AM,34,0),AI224="",IF(H224="Asia Pacific",VLOOKUP(L224,'Status Report'!B:AM,34,0),VLOOKUP(L224,'Status Report'!B:AM,33,0)),AI224="Direct shipment",IF(H224="Asia Pacific",VLOOKUP(L224,'Status Report'!B:AM,34,0),VLOOKUP(L224,'Status Report'!B:AM,33,0)))</f>
        <v>29.298000000000002</v>
      </c>
      <c r="AC224" s="21">
        <f>VLOOKUP(L224,'Status Report'!B:CE,82,0)</f>
        <v>0</v>
      </c>
      <c r="AD224" s="21">
        <f t="shared" si="53"/>
        <v>29.298000000000002</v>
      </c>
      <c r="AE224" s="63">
        <f>VLOOKUP(L224,'Status Report'!B:W,20,0)</f>
        <v>14.5</v>
      </c>
      <c r="AF224" s="63">
        <f>VLOOKUP(L224,'Status Report'!B:W,21,0)</f>
        <v>4.8</v>
      </c>
      <c r="AG224" s="63">
        <f>VLOOKUP(L224,'Status Report'!B:W,22,0)</f>
        <v>4.8</v>
      </c>
      <c r="AH224" s="22">
        <f t="shared" si="54"/>
        <v>8.3519999999999997E-2</v>
      </c>
      <c r="AI224" t="s">
        <v>990</v>
      </c>
      <c r="AK224" s="63">
        <f>IFERROR(VLOOKUP(G224,ASEAN!A:A,1,0),0)</f>
        <v>0</v>
      </c>
      <c r="AL224" s="63">
        <f>IFERROR(VLOOKUP(D224,'[3]customer specs'!$B$1:$D$65536,3,0),0)</f>
        <v>0</v>
      </c>
      <c r="AM224" s="64">
        <f t="shared" si="55"/>
        <v>1050</v>
      </c>
      <c r="AN224" s="64">
        <f t="shared" si="56"/>
        <v>0</v>
      </c>
      <c r="AO224" s="63"/>
      <c r="AP224" s="63"/>
      <c r="AQ224" s="63" t="str">
        <f t="shared" si="57"/>
        <v>yes</v>
      </c>
      <c r="AR224" s="20">
        <f t="shared" si="58"/>
        <v>7324.5</v>
      </c>
      <c r="AS224" s="63"/>
      <c r="AT224" s="23">
        <f t="shared" si="48"/>
        <v>0.12</v>
      </c>
      <c r="AU224" s="65">
        <f t="shared" si="59"/>
        <v>33.293181818181822</v>
      </c>
      <c r="AV224" s="65"/>
      <c r="AW224" s="65">
        <f t="shared" si="60"/>
        <v>8323.2954545454559</v>
      </c>
      <c r="AX224" s="65"/>
      <c r="AY224" s="63">
        <f>VLOOKUP(L224,'Status Report'!B:CF,81,0)</f>
        <v>0</v>
      </c>
      <c r="AZ224" s="63" t="str">
        <f>VLOOKUP(L224,'Status Report'!B:S,18,0)</f>
        <v>Ellina Smirnova</v>
      </c>
      <c r="BB224" s="63">
        <f>VLOOKUP(L224,'Status Report'!B:Z,25,0)</f>
        <v>20</v>
      </c>
      <c r="BC224" s="63">
        <f t="shared" si="61"/>
        <v>5000</v>
      </c>
      <c r="BF224">
        <f>VLOOKUP(L224,'Status Report'!B:CE,82,0)</f>
        <v>0</v>
      </c>
      <c r="BG224">
        <f>VLOOKUP(L224,'Status Report'!B:CF,83,0)</f>
        <v>0</v>
      </c>
      <c r="BH224">
        <f>VLOOKUP(L224,'Status Report'!B:CG,84,0)</f>
        <v>0</v>
      </c>
      <c r="BI224" t="s">
        <v>814</v>
      </c>
      <c r="BJ224" t="s">
        <v>795</v>
      </c>
      <c r="BM224" s="67">
        <f t="shared" si="62"/>
        <v>1081</v>
      </c>
    </row>
    <row r="225" spans="1:65" x14ac:dyDescent="0.25">
      <c r="A225" s="68" t="str">
        <f>VLOOKUP(L225,'Status Report'!B:CB,79,0)</f>
        <v>Heineken UCL</v>
      </c>
      <c r="C225">
        <v>26021003</v>
      </c>
      <c r="D225">
        <v>3016096</v>
      </c>
      <c r="E225" t="s">
        <v>821</v>
      </c>
      <c r="F225" t="s">
        <v>802</v>
      </c>
      <c r="G225" t="str">
        <f>VLOOKUP(D225,'[2]sold to'!$A:$H,8,0)</f>
        <v>Netherlands</v>
      </c>
      <c r="H225" t="str">
        <f>VLOOKUP(D225,'[2]sold to'!$A:$I,9,0)</f>
        <v>Europe</v>
      </c>
      <c r="K225">
        <v>10</v>
      </c>
      <c r="L225">
        <v>88026505</v>
      </c>
      <c r="M225" t="s">
        <v>329</v>
      </c>
      <c r="N225">
        <v>10</v>
      </c>
      <c r="P225" t="str">
        <f>VLOOKUP(L225,'Status Report'!B:AA,26,0)</f>
        <v>China</v>
      </c>
      <c r="Q225" t="str">
        <f>VLOOKUP(L225,'Status Report'!B:AB,27,0)</f>
        <v>Premiums</v>
      </c>
      <c r="R225">
        <f>VLOOKUP(L225,'Status Report'!B:X,23,0)</f>
        <v>500</v>
      </c>
      <c r="S225" t="str">
        <f>VLOOKUP(L225,'Status Report'!B:T,19,0)</f>
        <v>Promocean The Netherlands BV</v>
      </c>
      <c r="T225" s="62">
        <f>VLOOKUP(L225,'Status Report'!B:E,4,0)</f>
        <v>3</v>
      </c>
      <c r="U225" s="19">
        <f>_xlfn.IFS(AI225="Den Bosch",VLOOKUP(L225,'Status Report'!B:AM,35,0),AI225="Yantian",VLOOKUP(L225,'Status Report'!B:AM,36,0),AI225="",IF(H225="Asia Pacific",VLOOKUP(L225,'Status Report'!B:AM,36,0),VLOOKUP(L225,'Status Report'!B:AM,35,0)),AI225="Direct shipment",IF(H225="Asia Pacific",VLOOKUP(L225,'Status Report'!B:AM,36,0),VLOOKUP(L225,'Status Report'!B:AM,35,0)))</f>
        <v>64.900000000000006</v>
      </c>
      <c r="V225" s="20">
        <f t="shared" si="49"/>
        <v>649</v>
      </c>
      <c r="W225" s="19">
        <f>_xlfn.IFS(AI225="Den Bosch",VLOOKUP(L225,'Status Report'!B:AM,37,0),AI225="Yantian",VLOOKUP(L225,'Status Report'!B:AM,38,0),AI225="",IF(H225="Asia Pacific",VLOOKUP(L225,'Status Report'!B:AM,38,0),VLOOKUP(L225,'Status Report'!B:AM,37,0)),AI225="Direct shipment",IF(H225="Asia Pacific",VLOOKUP(L225,'Status Report'!B:AM,38,0),VLOOKUP(L225,'Status Report'!B:AM,37,0)))</f>
        <v>60.300000000000004</v>
      </c>
      <c r="X225" s="20">
        <f t="shared" si="50"/>
        <v>603</v>
      </c>
      <c r="Y225" s="20">
        <f>_xlfn.IFS(AI225="Den Bosch",VLOOKUP(L225,'Status Report'!B:AO,39,0),AI225="Yantian",VLOOKUP(L225,'Status Report'!B:AO,40,0),AI225="",IF(H225="Asia Pacific",VLOOKUP(L225,'Status Report'!B:AO,40,0),VLOOKUP(L225,'Status Report'!B:AO,39,0)),AI225="Direct shipment",IF(H225="Asia Pacific",VLOOKUP(L225,'Status Report'!B:AO,40,0),VLOOKUP(L225,'Status Report'!B:AO,39,0)))</f>
        <v>0</v>
      </c>
      <c r="Z225" s="20">
        <f t="shared" si="51"/>
        <v>0</v>
      </c>
      <c r="AA225" s="20">
        <f t="shared" si="52"/>
        <v>603</v>
      </c>
      <c r="AB225" s="21">
        <f>_xlfn.IFS(AI225="Den Bosch",VLOOKUP(L225,'Status Report'!B:AM,33,0),AI225="Yantian",VLOOKUP(L225,'Status Report'!B:AM,34,0),AI225="",IF(H225="Asia Pacific",VLOOKUP(L225,'Status Report'!B:AM,34,0),VLOOKUP(L225,'Status Report'!B:AM,33,0)),AI225="Direct shipment",IF(H225="Asia Pacific",VLOOKUP(L225,'Status Report'!B:AM,34,0),VLOOKUP(L225,'Status Report'!B:AM,33,0)))</f>
        <v>52.189200000000007</v>
      </c>
      <c r="AC225" s="21">
        <f>VLOOKUP(L225,'Status Report'!B:CE,82,0)</f>
        <v>0</v>
      </c>
      <c r="AD225" s="21">
        <f t="shared" si="53"/>
        <v>52.189200000000007</v>
      </c>
      <c r="AE225" s="63">
        <f>VLOOKUP(L225,'Status Report'!B:W,20,0)</f>
        <v>68</v>
      </c>
      <c r="AF225" s="63">
        <f>VLOOKUP(L225,'Status Report'!B:W,21,0)</f>
        <v>19</v>
      </c>
      <c r="AG225" s="63">
        <f>VLOOKUP(L225,'Status Report'!B:W,22,0)</f>
        <v>19</v>
      </c>
      <c r="AH225" s="22">
        <f t="shared" si="54"/>
        <v>0.24548</v>
      </c>
      <c r="AI225" t="s">
        <v>990</v>
      </c>
      <c r="AK225" s="63">
        <f>IFERROR(VLOOKUP(G225,ASEAN!A:A,1,0),0)</f>
        <v>0</v>
      </c>
      <c r="AL225" s="63">
        <f>IFERROR(VLOOKUP(D225,'[3]customer specs'!$B$1:$D$65536,3,0),0)</f>
        <v>0</v>
      </c>
      <c r="AM225" s="64">
        <f t="shared" si="55"/>
        <v>46</v>
      </c>
      <c r="AN225" s="64">
        <f t="shared" si="56"/>
        <v>0</v>
      </c>
      <c r="AO225" s="63"/>
      <c r="AP225" s="63"/>
      <c r="AQ225" s="63" t="str">
        <f t="shared" si="57"/>
        <v>no</v>
      </c>
      <c r="AR225" s="20">
        <f t="shared" si="58"/>
        <v>521.89200000000005</v>
      </c>
      <c r="AS225" s="63"/>
      <c r="AT225" s="23">
        <f t="shared" si="48"/>
        <v>0.12</v>
      </c>
      <c r="AU225" s="65">
        <f t="shared" si="59"/>
        <v>59.305909090909097</v>
      </c>
      <c r="AV225" s="65"/>
      <c r="AW225" s="65">
        <f t="shared" si="60"/>
        <v>593.05909090909097</v>
      </c>
      <c r="AX225" s="65"/>
      <c r="AY225" s="63">
        <f>VLOOKUP(L225,'Status Report'!B:CF,81,0)</f>
        <v>0</v>
      </c>
      <c r="AZ225" s="63" t="str">
        <f>VLOOKUP(L225,'Status Report'!B:S,18,0)</f>
        <v>Ellina Smirnova</v>
      </c>
      <c r="BB225" s="63">
        <f>VLOOKUP(L225,'Status Report'!B:Z,25,0)</f>
        <v>10</v>
      </c>
      <c r="BC225" s="63">
        <f t="shared" si="61"/>
        <v>100</v>
      </c>
      <c r="BF225">
        <f>VLOOKUP(L225,'Status Report'!B:CE,82,0)</f>
        <v>0</v>
      </c>
      <c r="BG225">
        <f>VLOOKUP(L225,'Status Report'!B:CF,83,0)</f>
        <v>0</v>
      </c>
      <c r="BH225">
        <f>VLOOKUP(L225,'Status Report'!B:CG,84,0)</f>
        <v>0</v>
      </c>
      <c r="BI225" t="s">
        <v>814</v>
      </c>
      <c r="BJ225" t="s">
        <v>795</v>
      </c>
      <c r="BM225" s="67">
        <f t="shared" si="62"/>
        <v>4834</v>
      </c>
    </row>
    <row r="226" spans="1:65" x14ac:dyDescent="0.25">
      <c r="A226" s="68" t="str">
        <f>VLOOKUP(L226,'Status Report'!B:CB,79,0)</f>
        <v>Heineken</v>
      </c>
      <c r="C226">
        <v>26021003</v>
      </c>
      <c r="D226">
        <v>3016096</v>
      </c>
      <c r="E226" t="s">
        <v>821</v>
      </c>
      <c r="F226" t="s">
        <v>802</v>
      </c>
      <c r="G226" t="str">
        <f>VLOOKUP(D226,'[2]sold to'!$A:$H,8,0)</f>
        <v>Netherlands</v>
      </c>
      <c r="H226" t="str">
        <f>VLOOKUP(D226,'[2]sold to'!$A:$I,9,0)</f>
        <v>Europe</v>
      </c>
      <c r="K226">
        <v>20</v>
      </c>
      <c r="L226">
        <v>88025961</v>
      </c>
      <c r="M226" t="s">
        <v>285</v>
      </c>
      <c r="N226">
        <v>5</v>
      </c>
      <c r="P226" t="str">
        <f>VLOOKUP(L226,'Status Report'!B:AA,26,0)</f>
        <v>China</v>
      </c>
      <c r="Q226" t="str">
        <f>VLOOKUP(L226,'Status Report'!B:AB,27,0)</f>
        <v>Bar support</v>
      </c>
      <c r="R226">
        <f>VLOOKUP(L226,'Status Report'!B:X,23,0)</f>
        <v>300</v>
      </c>
      <c r="S226" t="str">
        <f>VLOOKUP(L226,'Status Report'!B:T,19,0)</f>
        <v>Promocean The Netherlands BV</v>
      </c>
      <c r="T226" s="62" t="str">
        <f>VLOOKUP(L226,'Status Report'!B:E,4,0)</f>
        <v>From stock</v>
      </c>
      <c r="U226" s="19">
        <f>_xlfn.IFS(AI226="Den Bosch",VLOOKUP(L226,'Status Report'!B:AM,35,0),AI226="Yantian",VLOOKUP(L226,'Status Report'!B:AM,36,0),AI226="",IF(H226="Asia Pacific",VLOOKUP(L226,'Status Report'!B:AM,36,0),VLOOKUP(L226,'Status Report'!B:AM,35,0)),AI226="Direct shipment",IF(H226="Asia Pacific",VLOOKUP(L226,'Status Report'!B:AM,36,0),VLOOKUP(L226,'Status Report'!B:AM,35,0)))</f>
        <v>90.399999999999991</v>
      </c>
      <c r="V226" s="20">
        <f t="shared" si="49"/>
        <v>451.99999999999994</v>
      </c>
      <c r="W226" s="19">
        <f>_xlfn.IFS(AI226="Den Bosch",VLOOKUP(L226,'Status Report'!B:AM,37,0),AI226="Yantian",VLOOKUP(L226,'Status Report'!B:AM,38,0),AI226="",IF(H226="Asia Pacific",VLOOKUP(L226,'Status Report'!B:AM,38,0),VLOOKUP(L226,'Status Report'!B:AM,37,0)),AI226="Direct shipment",IF(H226="Asia Pacific",VLOOKUP(L226,'Status Report'!B:AM,38,0),VLOOKUP(L226,'Status Report'!B:AM,37,0)))</f>
        <v>90.399999999999991</v>
      </c>
      <c r="X226" s="20">
        <f t="shared" si="50"/>
        <v>451.99999999999994</v>
      </c>
      <c r="Y226" s="20">
        <f>_xlfn.IFS(AI226="Den Bosch",VLOOKUP(L226,'Status Report'!B:AO,39,0),AI226="Yantian",VLOOKUP(L226,'Status Report'!B:AO,40,0),AI226="",IF(H226="Asia Pacific",VLOOKUP(L226,'Status Report'!B:AO,40,0),VLOOKUP(L226,'Status Report'!B:AO,39,0)),AI226="Direct shipment",IF(H226="Asia Pacific",VLOOKUP(L226,'Status Report'!B:AO,40,0),VLOOKUP(L226,'Status Report'!B:AO,39,0)))</f>
        <v>0</v>
      </c>
      <c r="Z226" s="20">
        <f t="shared" si="51"/>
        <v>0</v>
      </c>
      <c r="AA226" s="20">
        <f t="shared" si="52"/>
        <v>451.99999999999994</v>
      </c>
      <c r="AB226" s="21">
        <f>_xlfn.IFS(AI226="Den Bosch",VLOOKUP(L226,'Status Report'!B:AM,33,0),AI226="Yantian",VLOOKUP(L226,'Status Report'!B:AM,34,0),AI226="",IF(H226="Asia Pacific",VLOOKUP(L226,'Status Report'!B:AM,34,0),VLOOKUP(L226,'Status Report'!B:AM,33,0)),AI226="Direct shipment",IF(H226="Asia Pacific",VLOOKUP(L226,'Status Report'!B:AM,34,0),VLOOKUP(L226,'Status Report'!B:AM,33,0)))</f>
        <v>79.573679999999982</v>
      </c>
      <c r="AC226" s="21">
        <f>VLOOKUP(L226,'Status Report'!B:CE,82,0)</f>
        <v>0</v>
      </c>
      <c r="AD226" s="21">
        <f t="shared" si="53"/>
        <v>79.573679999999982</v>
      </c>
      <c r="AE226" s="63">
        <f>VLOOKUP(L226,'Status Report'!B:W,20,0)</f>
        <v>27</v>
      </c>
      <c r="AF226" s="63">
        <f>VLOOKUP(L226,'Status Report'!B:W,21,0)</f>
        <v>17</v>
      </c>
      <c r="AG226" s="63">
        <f>VLOOKUP(L226,'Status Report'!B:W,22,0)</f>
        <v>6</v>
      </c>
      <c r="AH226" s="22">
        <f t="shared" si="54"/>
        <v>1.3769999999999999E-2</v>
      </c>
      <c r="AI226" t="s">
        <v>990</v>
      </c>
      <c r="AK226" s="63">
        <f>IFERROR(VLOOKUP(G226,ASEAN!A:A,1,0),0)</f>
        <v>0</v>
      </c>
      <c r="AL226" s="63">
        <f>IFERROR(VLOOKUP(D226,'[3]customer specs'!$B$1:$D$65536,3,0),0)</f>
        <v>0</v>
      </c>
      <c r="AM226" s="64">
        <f t="shared" si="55"/>
        <v>0</v>
      </c>
      <c r="AN226" s="64">
        <f t="shared" si="56"/>
        <v>0</v>
      </c>
      <c r="AO226" s="63"/>
      <c r="AP226" s="63"/>
      <c r="AQ226" s="63" t="str">
        <f t="shared" si="57"/>
        <v>no</v>
      </c>
      <c r="AR226" s="20">
        <f t="shared" si="58"/>
        <v>397.86839999999989</v>
      </c>
      <c r="AS226" s="63"/>
      <c r="AT226" s="23">
        <f t="shared" si="48"/>
        <v>0.12</v>
      </c>
      <c r="AU226" s="65">
        <f t="shared" si="59"/>
        <v>90.424636363636338</v>
      </c>
      <c r="AV226" s="65"/>
      <c r="AW226" s="65">
        <f t="shared" si="60"/>
        <v>452.12318181818171</v>
      </c>
      <c r="AX226" s="65"/>
      <c r="AY226" s="63">
        <f>VLOOKUP(L226,'Status Report'!B:CF,81,0)</f>
        <v>0</v>
      </c>
      <c r="AZ226" s="63" t="str">
        <f>VLOOKUP(L226,'Status Report'!B:S,18,0)</f>
        <v>Ellina Smirnova</v>
      </c>
      <c r="BB226" s="63">
        <f>VLOOKUP(L226,'Status Report'!B:Z,25,0)</f>
        <v>10</v>
      </c>
      <c r="BC226" s="63">
        <f t="shared" si="61"/>
        <v>50</v>
      </c>
      <c r="BF226">
        <f>VLOOKUP(L226,'Status Report'!B:CE,82,0)</f>
        <v>0</v>
      </c>
      <c r="BG226">
        <f>VLOOKUP(L226,'Status Report'!B:CF,83,0)</f>
        <v>0</v>
      </c>
      <c r="BH226">
        <f>VLOOKUP(L226,'Status Report'!B:CG,84,0)</f>
        <v>0</v>
      </c>
      <c r="BI226" t="s">
        <v>814</v>
      </c>
      <c r="BJ226" t="s">
        <v>795</v>
      </c>
      <c r="BM226" s="67">
        <f t="shared" si="62"/>
        <v>11</v>
      </c>
    </row>
    <row r="227" spans="1:65" x14ac:dyDescent="0.25">
      <c r="A227" s="68" t="str">
        <f>VLOOKUP(L227,'Status Report'!B:CB,79,0)</f>
        <v>Heineken</v>
      </c>
      <c r="C227">
        <v>26021003</v>
      </c>
      <c r="D227">
        <v>3016096</v>
      </c>
      <c r="E227" t="s">
        <v>821</v>
      </c>
      <c r="F227" t="s">
        <v>802</v>
      </c>
      <c r="G227" t="str">
        <f>VLOOKUP(D227,'[2]sold to'!$A:$H,8,0)</f>
        <v>Netherlands</v>
      </c>
      <c r="H227" t="str">
        <f>VLOOKUP(D227,'[2]sold to'!$A:$I,9,0)</f>
        <v>Europe</v>
      </c>
      <c r="K227">
        <v>30</v>
      </c>
      <c r="L227">
        <v>88026852</v>
      </c>
      <c r="M227" t="s">
        <v>297</v>
      </c>
      <c r="N227">
        <v>5</v>
      </c>
      <c r="P227" t="str">
        <f>VLOOKUP(L227,'Status Report'!B:AA,26,0)</f>
        <v>China</v>
      </c>
      <c r="Q227" t="str">
        <f>VLOOKUP(L227,'Status Report'!B:AB,27,0)</f>
        <v>Bar support</v>
      </c>
      <c r="R227">
        <f>VLOOKUP(L227,'Status Report'!B:X,23,0)</f>
        <v>167</v>
      </c>
      <c r="S227" t="str">
        <f>VLOOKUP(L227,'Status Report'!B:T,19,0)</f>
        <v>Promocean The Netherlands BV</v>
      </c>
      <c r="T227" s="62">
        <f>VLOOKUP(L227,'Status Report'!B:E,4,0)</f>
        <v>1</v>
      </c>
      <c r="U227" s="19">
        <f>_xlfn.IFS(AI227="Den Bosch",VLOOKUP(L227,'Status Report'!B:AM,35,0),AI227="Yantian",VLOOKUP(L227,'Status Report'!B:AM,36,0),AI227="",IF(H227="Asia Pacific",VLOOKUP(L227,'Status Report'!B:AM,36,0),VLOOKUP(L227,'Status Report'!B:AM,35,0)),AI227="Direct shipment",IF(H227="Asia Pacific",VLOOKUP(L227,'Status Report'!B:AM,36,0),VLOOKUP(L227,'Status Report'!B:AM,35,0)))</f>
        <v>68.760000000000005</v>
      </c>
      <c r="V227" s="20">
        <f t="shared" si="49"/>
        <v>343.8</v>
      </c>
      <c r="W227" s="19">
        <f>_xlfn.IFS(AI227="Den Bosch",VLOOKUP(L227,'Status Report'!B:AM,37,0),AI227="Yantian",VLOOKUP(L227,'Status Report'!B:AM,38,0),AI227="",IF(H227="Asia Pacific",VLOOKUP(L227,'Status Report'!B:AM,38,0),VLOOKUP(L227,'Status Report'!B:AM,37,0)),AI227="Direct shipment",IF(H227="Asia Pacific",VLOOKUP(L227,'Status Report'!B:AM,38,0),VLOOKUP(L227,'Status Report'!B:AM,37,0)))</f>
        <v>68.760000000000005</v>
      </c>
      <c r="X227" s="20">
        <f t="shared" si="50"/>
        <v>343.8</v>
      </c>
      <c r="Y227" s="20">
        <f>_xlfn.IFS(AI227="Den Bosch",VLOOKUP(L227,'Status Report'!B:AO,39,0),AI227="Yantian",VLOOKUP(L227,'Status Report'!B:AO,40,0),AI227="",IF(H227="Asia Pacific",VLOOKUP(L227,'Status Report'!B:AO,40,0),VLOOKUP(L227,'Status Report'!B:AO,39,0)),AI227="Direct shipment",IF(H227="Asia Pacific",VLOOKUP(L227,'Status Report'!B:AO,40,0),VLOOKUP(L227,'Status Report'!B:AO,39,0)))</f>
        <v>0</v>
      </c>
      <c r="Z227" s="20">
        <f t="shared" si="51"/>
        <v>0</v>
      </c>
      <c r="AA227" s="20">
        <f t="shared" si="52"/>
        <v>343.8</v>
      </c>
      <c r="AB227" s="21">
        <f>_xlfn.IFS(AI227="Den Bosch",VLOOKUP(L227,'Status Report'!B:AM,33,0),AI227="Yantian",VLOOKUP(L227,'Status Report'!B:AM,34,0),AI227="",IF(H227="Asia Pacific",VLOOKUP(L227,'Status Report'!B:AM,34,0),VLOOKUP(L227,'Status Report'!B:AM,33,0)),AI227="Direct shipment",IF(H227="Asia Pacific",VLOOKUP(L227,'Status Report'!B:AM,34,0),VLOOKUP(L227,'Status Report'!B:AM,33,0)))</f>
        <v>58.778400000000012</v>
      </c>
      <c r="AC227" s="21">
        <f>VLOOKUP(L227,'Status Report'!B:CE,82,0)</f>
        <v>0</v>
      </c>
      <c r="AD227" s="21">
        <f t="shared" si="53"/>
        <v>58.778400000000012</v>
      </c>
      <c r="AE227" s="63">
        <f>VLOOKUP(L227,'Status Report'!B:W,20,0)</f>
        <v>37</v>
      </c>
      <c r="AF227" s="63">
        <f>VLOOKUP(L227,'Status Report'!B:W,21,0)</f>
        <v>20</v>
      </c>
      <c r="AG227" s="63">
        <f>VLOOKUP(L227,'Status Report'!B:W,22,0)</f>
        <v>34</v>
      </c>
      <c r="AH227" s="22">
        <f t="shared" si="54"/>
        <v>0.1258</v>
      </c>
      <c r="AK227" s="63">
        <f>IFERROR(VLOOKUP(G227,ASEAN!A:A,1,0),0)</f>
        <v>0</v>
      </c>
      <c r="AL227" s="63">
        <f>IFERROR(VLOOKUP(D227,'[3]customer specs'!$B$1:$D$65536,3,0),0)</f>
        <v>0</v>
      </c>
      <c r="AM227" s="64">
        <f t="shared" si="55"/>
        <v>0</v>
      </c>
      <c r="AN227" s="64">
        <f t="shared" si="56"/>
        <v>0</v>
      </c>
      <c r="AO227" s="63"/>
      <c r="AP227" s="63"/>
      <c r="AQ227" s="63" t="str">
        <f t="shared" si="57"/>
        <v>no</v>
      </c>
      <c r="AR227" s="20">
        <f t="shared" si="58"/>
        <v>293.89200000000005</v>
      </c>
      <c r="AS227" s="63"/>
      <c r="AT227" s="23">
        <f t="shared" si="48"/>
        <v>0.12</v>
      </c>
      <c r="AU227" s="65">
        <f t="shared" si="59"/>
        <v>66.793636363636381</v>
      </c>
      <c r="AV227" s="65"/>
      <c r="AW227" s="65">
        <f t="shared" si="60"/>
        <v>333.9681818181819</v>
      </c>
      <c r="AX227" s="65"/>
      <c r="AY227" s="63">
        <f>VLOOKUP(L227,'Status Report'!B:CF,81,0)</f>
        <v>0</v>
      </c>
      <c r="AZ227" s="63" t="str">
        <f>VLOOKUP(L227,'Status Report'!B:S,18,0)</f>
        <v>Ellina Smirnova</v>
      </c>
      <c r="BB227" s="63">
        <f>VLOOKUP(L227,'Status Report'!B:Z,25,0)</f>
        <v>12</v>
      </c>
      <c r="BC227" s="63">
        <f t="shared" si="61"/>
        <v>60</v>
      </c>
      <c r="BF227">
        <f>VLOOKUP(L227,'Status Report'!B:CE,82,0)</f>
        <v>0</v>
      </c>
      <c r="BG227">
        <f>VLOOKUP(L227,'Status Report'!B:CF,83,0)</f>
        <v>0</v>
      </c>
      <c r="BH227">
        <f>VLOOKUP(L227,'Status Report'!B:CG,84,0)</f>
        <v>0</v>
      </c>
      <c r="BI227" t="s">
        <v>814</v>
      </c>
      <c r="BJ227" t="s">
        <v>795</v>
      </c>
      <c r="BM227" s="67">
        <f t="shared" si="62"/>
        <v>5</v>
      </c>
    </row>
    <row r="228" spans="1:65" x14ac:dyDescent="0.25">
      <c r="A228" s="68" t="str">
        <f>VLOOKUP(L228,'Status Report'!B:CB,79,0)</f>
        <v>Heineken</v>
      </c>
      <c r="C228">
        <v>26021003</v>
      </c>
      <c r="D228">
        <v>3016096</v>
      </c>
      <c r="E228" t="s">
        <v>821</v>
      </c>
      <c r="F228" t="s">
        <v>802</v>
      </c>
      <c r="G228" t="str">
        <f>VLOOKUP(D228,'[2]sold to'!$A:$H,8,0)</f>
        <v>Netherlands</v>
      </c>
      <c r="H228" t="str">
        <f>VLOOKUP(D228,'[2]sold to'!$A:$I,9,0)</f>
        <v>Europe</v>
      </c>
      <c r="K228">
        <v>40</v>
      </c>
      <c r="L228">
        <v>88026129</v>
      </c>
      <c r="M228" t="s">
        <v>850</v>
      </c>
      <c r="N228">
        <v>4</v>
      </c>
      <c r="P228" t="str">
        <f>VLOOKUP(L228,'Status Report'!B:AA,26,0)</f>
        <v>China</v>
      </c>
      <c r="Q228" t="str">
        <f>VLOOKUP(L228,'Status Report'!B:AB,27,0)</f>
        <v>Premiums</v>
      </c>
      <c r="R228">
        <f>VLOOKUP(L228,'Status Report'!B:X,23,0)</f>
        <v>100</v>
      </c>
      <c r="S228" t="str">
        <f>VLOOKUP(L228,'Status Report'!B:T,19,0)</f>
        <v>Promocean The Netherlands BV</v>
      </c>
      <c r="T228" s="62">
        <f>VLOOKUP(L228,'Status Report'!B:E,4,0)</f>
        <v>1</v>
      </c>
      <c r="U228" s="19">
        <f>_xlfn.IFS(AI228="Den Bosch",VLOOKUP(L228,'Status Report'!B:AM,35,0),AI228="Yantian",VLOOKUP(L228,'Status Report'!B:AM,36,0),AI228="",IF(H228="Asia Pacific",VLOOKUP(L228,'Status Report'!B:AM,36,0),VLOOKUP(L228,'Status Report'!B:AM,35,0)),AI228="Direct shipment",IF(H228="Asia Pacific",VLOOKUP(L228,'Status Report'!B:AM,36,0),VLOOKUP(L228,'Status Report'!B:AM,35,0)))</f>
        <v>138.75</v>
      </c>
      <c r="V228" s="20">
        <f t="shared" si="49"/>
        <v>555</v>
      </c>
      <c r="W228" s="19">
        <f>_xlfn.IFS(AI228="Den Bosch",VLOOKUP(L228,'Status Report'!B:AM,37,0),AI228="Yantian",VLOOKUP(L228,'Status Report'!B:AM,38,0),AI228="",IF(H228="Asia Pacific",VLOOKUP(L228,'Status Report'!B:AM,38,0),VLOOKUP(L228,'Status Report'!B:AM,37,0)),AI228="Direct shipment",IF(H228="Asia Pacific",VLOOKUP(L228,'Status Report'!B:AM,38,0),VLOOKUP(L228,'Status Report'!B:AM,37,0)))</f>
        <v>138.75</v>
      </c>
      <c r="X228" s="20">
        <f t="shared" si="50"/>
        <v>555</v>
      </c>
      <c r="Y228" s="20">
        <f>_xlfn.IFS(AI228="Den Bosch",VLOOKUP(L228,'Status Report'!B:AO,39,0),AI228="Yantian",VLOOKUP(L228,'Status Report'!B:AO,40,0),AI228="",IF(H228="Asia Pacific",VLOOKUP(L228,'Status Report'!B:AO,40,0),VLOOKUP(L228,'Status Report'!B:AO,39,0)),AI228="Direct shipment",IF(H228="Asia Pacific",VLOOKUP(L228,'Status Report'!B:AO,40,0),VLOOKUP(L228,'Status Report'!B:AO,39,0)))</f>
        <v>0</v>
      </c>
      <c r="Z228" s="20">
        <f t="shared" si="51"/>
        <v>0</v>
      </c>
      <c r="AA228" s="20">
        <f t="shared" si="52"/>
        <v>555</v>
      </c>
      <c r="AB228" s="21">
        <f>_xlfn.IFS(AI228="Den Bosch",VLOOKUP(L228,'Status Report'!B:AM,33,0),AI228="Yantian",VLOOKUP(L228,'Status Report'!B:AM,34,0),AI228="",IF(H228="Asia Pacific",VLOOKUP(L228,'Status Report'!B:AM,34,0),VLOOKUP(L228,'Status Report'!B:AM,33,0)),AI228="Direct shipment",IF(H228="Asia Pacific",VLOOKUP(L228,'Status Report'!B:AM,34,0),VLOOKUP(L228,'Status Report'!B:AM,33,0)))</f>
        <v>119.99205714285715</v>
      </c>
      <c r="AC228" s="21">
        <f>VLOOKUP(L228,'Status Report'!B:CE,82,0)</f>
        <v>0</v>
      </c>
      <c r="AD228" s="21">
        <f t="shared" si="53"/>
        <v>119.99205714285715</v>
      </c>
      <c r="AE228" s="63">
        <f>VLOOKUP(L228,'Status Report'!B:W,20,0)</f>
        <v>38.5</v>
      </c>
      <c r="AF228" s="63">
        <f>VLOOKUP(L228,'Status Report'!B:W,21,0)</f>
        <v>12.5</v>
      </c>
      <c r="AG228" s="63">
        <f>VLOOKUP(L228,'Status Report'!B:W,22,0)</f>
        <v>8</v>
      </c>
      <c r="AH228" s="22">
        <f t="shared" si="54"/>
        <v>1.54E-2</v>
      </c>
      <c r="AK228" s="63">
        <f>IFERROR(VLOOKUP(G228,ASEAN!A:A,1,0),0)</f>
        <v>0</v>
      </c>
      <c r="AL228" s="63">
        <f>IFERROR(VLOOKUP(D228,'[3]customer specs'!$B$1:$D$65536,3,0),0)</f>
        <v>0</v>
      </c>
      <c r="AM228" s="64">
        <f t="shared" si="55"/>
        <v>0</v>
      </c>
      <c r="AN228" s="64">
        <f t="shared" si="56"/>
        <v>0</v>
      </c>
      <c r="AO228" s="63"/>
      <c r="AP228" s="63"/>
      <c r="AQ228" s="63" t="str">
        <f t="shared" si="57"/>
        <v>no</v>
      </c>
      <c r="AR228" s="20">
        <f t="shared" si="58"/>
        <v>479.9682285714286</v>
      </c>
      <c r="AS228" s="63"/>
      <c r="AT228" s="23">
        <f t="shared" si="48"/>
        <v>0.12</v>
      </c>
      <c r="AU228" s="65">
        <f t="shared" si="59"/>
        <v>136.3546103896104</v>
      </c>
      <c r="AV228" s="65"/>
      <c r="AW228" s="65">
        <f t="shared" si="60"/>
        <v>545.4184415584416</v>
      </c>
      <c r="AX228" s="65"/>
      <c r="AY228" s="63">
        <f>VLOOKUP(L228,'Status Report'!B:CF,81,0)</f>
        <v>0</v>
      </c>
      <c r="AZ228" s="63" t="str">
        <f>VLOOKUP(L228,'Status Report'!B:S,18,0)</f>
        <v>Ellina Smirnova</v>
      </c>
      <c r="BB228" s="63">
        <f>VLOOKUP(L228,'Status Report'!B:Z,25,0)</f>
        <v>25</v>
      </c>
      <c r="BC228" s="63">
        <f t="shared" si="61"/>
        <v>100</v>
      </c>
      <c r="BF228">
        <f>VLOOKUP(L228,'Status Report'!B:CE,82,0)</f>
        <v>0</v>
      </c>
      <c r="BG228">
        <f>VLOOKUP(L228,'Status Report'!B:CF,83,0)</f>
        <v>0</v>
      </c>
      <c r="BH228">
        <f>VLOOKUP(L228,'Status Report'!B:CG,84,0)</f>
        <v>0</v>
      </c>
      <c r="BI228" t="s">
        <v>814</v>
      </c>
      <c r="BJ228" t="s">
        <v>795</v>
      </c>
      <c r="BM228" s="67">
        <f t="shared" si="62"/>
        <v>9</v>
      </c>
    </row>
    <row r="229" spans="1:65" x14ac:dyDescent="0.25">
      <c r="A229" s="68" t="str">
        <f>VLOOKUP(L229,'Status Report'!B:CB,79,0)</f>
        <v>Heineken</v>
      </c>
      <c r="C229">
        <v>26021003</v>
      </c>
      <c r="D229">
        <v>3016096</v>
      </c>
      <c r="E229" t="s">
        <v>821</v>
      </c>
      <c r="F229" t="s">
        <v>802</v>
      </c>
      <c r="G229" t="str">
        <f>VLOOKUP(D229,'[2]sold to'!$A:$H,8,0)</f>
        <v>Netherlands</v>
      </c>
      <c r="H229" t="str">
        <f>VLOOKUP(D229,'[2]sold to'!$A:$I,9,0)</f>
        <v>Europe</v>
      </c>
      <c r="K229">
        <v>50</v>
      </c>
      <c r="L229">
        <v>88019768</v>
      </c>
      <c r="M229" t="s">
        <v>173</v>
      </c>
      <c r="N229">
        <v>3</v>
      </c>
      <c r="P229" t="str">
        <f>VLOOKUP(L229,'Status Report'!B:AA,26,0)</f>
        <v>Netherlands</v>
      </c>
      <c r="Q229" t="str">
        <f>VLOOKUP(L229,'Status Report'!B:AB,27,0)</f>
        <v>Plastic cups</v>
      </c>
      <c r="R229">
        <f>VLOOKUP(L229,'Status Report'!B:X,23,0)</f>
        <v>21</v>
      </c>
      <c r="S229" t="str">
        <f>VLOOKUP(L229,'Status Report'!B:T,19,0)</f>
        <v>Dutch Cups</v>
      </c>
      <c r="T229" s="62" t="str">
        <f>VLOOKUP(L229,'Status Report'!B:E,4,0)</f>
        <v>From stock</v>
      </c>
      <c r="U229" s="19">
        <f>_xlfn.IFS(AI229="Den Bosch",VLOOKUP(L229,'Status Report'!B:AM,35,0),AI229="Yantian",VLOOKUP(L229,'Status Report'!B:AM,36,0),AI229="",IF(H229="Asia Pacific",VLOOKUP(L229,'Status Report'!B:AM,36,0),VLOOKUP(L229,'Status Report'!B:AM,35,0)),AI229="Direct shipment",IF(H229="Asia Pacific",VLOOKUP(L229,'Status Report'!B:AM,36,0),VLOOKUP(L229,'Status Report'!B:AM,35,0)))</f>
        <v>279.93181818181819</v>
      </c>
      <c r="V229" s="20">
        <f t="shared" si="49"/>
        <v>839.7954545454545</v>
      </c>
      <c r="W229" s="19">
        <f>_xlfn.IFS(AI229="Den Bosch",VLOOKUP(L229,'Status Report'!B:AM,37,0),AI229="Yantian",VLOOKUP(L229,'Status Report'!B:AM,38,0),AI229="",IF(H229="Asia Pacific",VLOOKUP(L229,'Status Report'!B:AM,38,0),VLOOKUP(L229,'Status Report'!B:AM,37,0)),AI229="Direct shipment",IF(H229="Asia Pacific",VLOOKUP(L229,'Status Report'!B:AM,38,0),VLOOKUP(L229,'Status Report'!B:AM,37,0)))</f>
        <v>279.93181818181819</v>
      </c>
      <c r="X229" s="20">
        <f t="shared" si="50"/>
        <v>839.7954545454545</v>
      </c>
      <c r="Y229" s="20">
        <f>_xlfn.IFS(AI229="Den Bosch",VLOOKUP(L229,'Status Report'!B:AO,39,0),AI229="Yantian",VLOOKUP(L229,'Status Report'!B:AO,40,0),AI229="",IF(H229="Asia Pacific",VLOOKUP(L229,'Status Report'!B:AO,40,0),VLOOKUP(L229,'Status Report'!B:AO,39,0)),AI229="Direct shipment",IF(H229="Asia Pacific",VLOOKUP(L229,'Status Report'!B:AO,40,0),VLOOKUP(L229,'Status Report'!B:AO,39,0)))</f>
        <v>0</v>
      </c>
      <c r="Z229" s="20">
        <f t="shared" si="51"/>
        <v>0</v>
      </c>
      <c r="AA229" s="20">
        <f t="shared" si="52"/>
        <v>839.7954545454545</v>
      </c>
      <c r="AB229" s="21">
        <f>_xlfn.IFS(AI229="Den Bosch",VLOOKUP(L229,'Status Report'!B:AM,33,0),AI229="Yantian",VLOOKUP(L229,'Status Report'!B:AM,34,0),AI229="",IF(H229="Asia Pacific",VLOOKUP(L229,'Status Report'!B:AM,34,0),VLOOKUP(L229,'Status Report'!B:AM,33,0)),AI229="Direct shipment",IF(H229="Asia Pacific",VLOOKUP(L229,'Status Report'!B:AM,34,0),VLOOKUP(L229,'Status Report'!B:AM,33,0)))</f>
        <v>298.89999999999998</v>
      </c>
      <c r="AC229" s="21">
        <f>VLOOKUP(L229,'Status Report'!B:CE,82,0)</f>
        <v>0</v>
      </c>
      <c r="AD229" s="21">
        <f t="shared" si="53"/>
        <v>298.89999999999998</v>
      </c>
      <c r="AE229" s="63">
        <f>VLOOKUP(L229,'Status Report'!B:W,20,0)</f>
        <v>57</v>
      </c>
      <c r="AF229" s="63">
        <f>VLOOKUP(L229,'Status Report'!B:W,21,0)</f>
        <v>37</v>
      </c>
      <c r="AG229" s="63">
        <f>VLOOKUP(L229,'Status Report'!B:W,22,0)</f>
        <v>30</v>
      </c>
      <c r="AH229" s="22">
        <f t="shared" si="54"/>
        <v>0.18981000000000001</v>
      </c>
      <c r="AI229" t="s">
        <v>990</v>
      </c>
      <c r="AK229" s="63">
        <f>IFERROR(VLOOKUP(G229,ASEAN!A:A,1,0),0)</f>
        <v>0</v>
      </c>
      <c r="AL229" s="63">
        <f>IFERROR(VLOOKUP(D229,'[3]customer specs'!$B$1:$D$65536,3,0),0)</f>
        <v>0</v>
      </c>
      <c r="AM229" s="64">
        <f t="shared" si="55"/>
        <v>0</v>
      </c>
      <c r="AN229" s="64">
        <f t="shared" si="56"/>
        <v>0</v>
      </c>
      <c r="AO229" s="63"/>
      <c r="AP229" s="63"/>
      <c r="AQ229" s="63" t="str">
        <f t="shared" si="57"/>
        <v>no</v>
      </c>
      <c r="AR229" s="20">
        <f t="shared" si="58"/>
        <v>896.69999999999993</v>
      </c>
      <c r="AS229" s="63"/>
      <c r="AT229" s="23">
        <f t="shared" si="48"/>
        <v>0.12</v>
      </c>
      <c r="AU229" s="65">
        <f t="shared" si="59"/>
        <v>339.65909090909088</v>
      </c>
      <c r="AV229" s="65"/>
      <c r="AW229" s="65">
        <f t="shared" si="60"/>
        <v>1018.9772727272726</v>
      </c>
      <c r="AX229" s="65"/>
      <c r="AY229" s="63">
        <f>VLOOKUP(L229,'Status Report'!B:CF,81,0)</f>
        <v>0</v>
      </c>
      <c r="AZ229" s="63" t="str">
        <f>VLOOKUP(L229,'Status Report'!B:S,18,0)</f>
        <v>Konstantinos Zoupanos</v>
      </c>
      <c r="BB229" s="63">
        <f>VLOOKUP(L229,'Status Report'!B:Z,25,0)</f>
        <v>240</v>
      </c>
      <c r="BC229" s="63">
        <f t="shared" si="61"/>
        <v>720</v>
      </c>
      <c r="BF229">
        <f>VLOOKUP(L229,'Status Report'!B:CE,82,0)</f>
        <v>0</v>
      </c>
      <c r="BG229">
        <f>VLOOKUP(L229,'Status Report'!B:CF,83,0)</f>
        <v>0</v>
      </c>
      <c r="BH229">
        <f>VLOOKUP(L229,'Status Report'!B:CG,84,0)</f>
        <v>0</v>
      </c>
      <c r="BI229" t="s">
        <v>814</v>
      </c>
      <c r="BJ229" t="s">
        <v>795</v>
      </c>
      <c r="BM229" s="67">
        <f t="shared" si="62"/>
        <v>4</v>
      </c>
    </row>
    <row r="230" spans="1:65" x14ac:dyDescent="0.25">
      <c r="A230" s="68" t="str">
        <f>VLOOKUP(L230,'Status Report'!B:CB,79,0)</f>
        <v>Heineken</v>
      </c>
      <c r="C230">
        <v>26021003</v>
      </c>
      <c r="D230">
        <v>3016096</v>
      </c>
      <c r="E230" t="s">
        <v>821</v>
      </c>
      <c r="F230" t="s">
        <v>802</v>
      </c>
      <c r="G230" t="str">
        <f>VLOOKUP(D230,'[2]sold to'!$A:$H,8,0)</f>
        <v>Netherlands</v>
      </c>
      <c r="H230" t="str">
        <f>VLOOKUP(D230,'[2]sold to'!$A:$I,9,0)</f>
        <v>Europe</v>
      </c>
      <c r="K230">
        <v>60</v>
      </c>
      <c r="L230">
        <v>88021024</v>
      </c>
      <c r="M230" t="s">
        <v>98</v>
      </c>
      <c r="N230">
        <v>30</v>
      </c>
      <c r="P230" t="str">
        <f>VLOOKUP(L230,'Status Report'!B:AA,26,0)</f>
        <v>China</v>
      </c>
      <c r="Q230" t="str">
        <f>VLOOKUP(L230,'Status Report'!B:AB,27,0)</f>
        <v>Openers / Sunglasses / Keyrings / Waiter knife</v>
      </c>
      <c r="R230">
        <f>VLOOKUP(L230,'Status Report'!B:X,23,0)</f>
        <v>209</v>
      </c>
      <c r="S230" t="str">
        <f>VLOOKUP(L230,'Status Report'!B:T,19,0)</f>
        <v>Promocean The Netherlands BV</v>
      </c>
      <c r="T230" s="62">
        <f>VLOOKUP(L230,'Status Report'!B:E,4,0)</f>
        <v>3</v>
      </c>
      <c r="U230" s="19">
        <f>_xlfn.IFS(AI230="Den Bosch",VLOOKUP(L230,'Status Report'!B:AM,35,0),AI230="Yantian",VLOOKUP(L230,'Status Report'!B:AM,36,0),AI230="",IF(H230="Asia Pacific",VLOOKUP(L230,'Status Report'!B:AM,36,0),VLOOKUP(L230,'Status Report'!B:AM,35,0)),AI230="Direct shipment",IF(H230="Asia Pacific",VLOOKUP(L230,'Status Report'!B:AM,36,0),VLOOKUP(L230,'Status Report'!B:AM,35,0)))</f>
        <v>52.800000000000004</v>
      </c>
      <c r="V230" s="20">
        <f t="shared" si="49"/>
        <v>1584.0000000000002</v>
      </c>
      <c r="W230" s="19">
        <f>_xlfn.IFS(AI230="Den Bosch",VLOOKUP(L230,'Status Report'!B:AM,37,0),AI230="Yantian",VLOOKUP(L230,'Status Report'!B:AM,38,0),AI230="",IF(H230="Asia Pacific",VLOOKUP(L230,'Status Report'!B:AM,38,0),VLOOKUP(L230,'Status Report'!B:AM,37,0)),AI230="Direct shipment",IF(H230="Asia Pacific",VLOOKUP(L230,'Status Report'!B:AM,38,0),VLOOKUP(L230,'Status Report'!B:AM,37,0)))</f>
        <v>52.800000000000004</v>
      </c>
      <c r="X230" s="20">
        <f t="shared" si="50"/>
        <v>1584.0000000000002</v>
      </c>
      <c r="Y230" s="20">
        <f>_xlfn.IFS(AI230="Den Bosch",VLOOKUP(L230,'Status Report'!B:AO,39,0),AI230="Yantian",VLOOKUP(L230,'Status Report'!B:AO,40,0),AI230="",IF(H230="Asia Pacific",VLOOKUP(L230,'Status Report'!B:AO,40,0),VLOOKUP(L230,'Status Report'!B:AO,39,0)),AI230="Direct shipment",IF(H230="Asia Pacific",VLOOKUP(L230,'Status Report'!B:AO,40,0),VLOOKUP(L230,'Status Report'!B:AO,39,0)))</f>
        <v>0</v>
      </c>
      <c r="Z230" s="20">
        <f t="shared" si="51"/>
        <v>0</v>
      </c>
      <c r="AA230" s="20">
        <f t="shared" si="52"/>
        <v>1584.0000000000002</v>
      </c>
      <c r="AB230" s="21">
        <f>_xlfn.IFS(AI230="Den Bosch",VLOOKUP(L230,'Status Report'!B:AM,33,0),AI230="Yantian",VLOOKUP(L230,'Status Report'!B:AM,34,0),AI230="",IF(H230="Asia Pacific",VLOOKUP(L230,'Status Report'!B:AM,34,0),VLOOKUP(L230,'Status Report'!B:AM,33,0)),AI230="Direct shipment",IF(H230="Asia Pacific",VLOOKUP(L230,'Status Report'!B:AM,34,0),VLOOKUP(L230,'Status Report'!B:AM,33,0)))</f>
        <v>46.512961934169503</v>
      </c>
      <c r="AC230" s="21">
        <f>VLOOKUP(L230,'Status Report'!B:CE,82,0)</f>
        <v>0</v>
      </c>
      <c r="AD230" s="21">
        <f t="shared" si="53"/>
        <v>46.512961934169503</v>
      </c>
      <c r="AE230" s="63">
        <f>VLOOKUP(L230,'Status Report'!B:W,20,0)</f>
        <v>25</v>
      </c>
      <c r="AF230" s="63">
        <f>VLOOKUP(L230,'Status Report'!B:W,21,0)</f>
        <v>9</v>
      </c>
      <c r="AG230" s="63">
        <f>VLOOKUP(L230,'Status Report'!B:W,22,0)</f>
        <v>9</v>
      </c>
      <c r="AH230" s="22">
        <f t="shared" si="54"/>
        <v>6.0749999999999998E-2</v>
      </c>
      <c r="AI230" t="s">
        <v>990</v>
      </c>
      <c r="AK230" s="63">
        <f>IFERROR(VLOOKUP(G230,ASEAN!A:A,1,0),0)</f>
        <v>0</v>
      </c>
      <c r="AL230" s="63">
        <f>IFERROR(VLOOKUP(D230,'[3]customer specs'!$B$1:$D$65536,3,0),0)</f>
        <v>0</v>
      </c>
      <c r="AM230" s="64">
        <f t="shared" si="55"/>
        <v>0</v>
      </c>
      <c r="AN230" s="64">
        <f t="shared" si="56"/>
        <v>0</v>
      </c>
      <c r="AO230" s="63"/>
      <c r="AP230" s="63"/>
      <c r="AQ230" s="63" t="str">
        <f t="shared" si="57"/>
        <v>no</v>
      </c>
      <c r="AR230" s="20">
        <f t="shared" si="58"/>
        <v>1395.388858025085</v>
      </c>
      <c r="AS230" s="63"/>
      <c r="AT230" s="23">
        <f t="shared" si="48"/>
        <v>0.12</v>
      </c>
      <c r="AU230" s="65">
        <f t="shared" si="59"/>
        <v>52.855638561556255</v>
      </c>
      <c r="AV230" s="65"/>
      <c r="AW230" s="65">
        <f t="shared" si="60"/>
        <v>1585.6691568466877</v>
      </c>
      <c r="AX230" s="65"/>
      <c r="AY230" s="63">
        <f>VLOOKUP(L230,'Status Report'!B:CF,81,0)</f>
        <v>0</v>
      </c>
      <c r="AZ230" s="63" t="str">
        <f>VLOOKUP(L230,'Status Report'!B:S,18,0)</f>
        <v>Ellina Smirnova</v>
      </c>
      <c r="BB230" s="63">
        <f>VLOOKUP(L230,'Status Report'!B:Z,25,0)</f>
        <v>48</v>
      </c>
      <c r="BC230" s="63">
        <f t="shared" si="61"/>
        <v>1440</v>
      </c>
      <c r="BF230">
        <f>VLOOKUP(L230,'Status Report'!B:CE,82,0)</f>
        <v>0</v>
      </c>
      <c r="BG230">
        <f>VLOOKUP(L230,'Status Report'!B:CF,83,0)</f>
        <v>0</v>
      </c>
      <c r="BH230">
        <f>VLOOKUP(L230,'Status Report'!B:CG,84,0)</f>
        <v>0</v>
      </c>
      <c r="BI230" t="s">
        <v>814</v>
      </c>
      <c r="BJ230" t="s">
        <v>795</v>
      </c>
      <c r="BM230" s="67">
        <f t="shared" si="62"/>
        <v>178</v>
      </c>
    </row>
    <row r="231" spans="1:65" x14ac:dyDescent="0.25">
      <c r="A231" s="68" t="str">
        <f>VLOOKUP(L231,'Status Report'!B:CB,79,0)</f>
        <v>Heineken</v>
      </c>
      <c r="C231">
        <v>26021003</v>
      </c>
      <c r="D231">
        <v>3016096</v>
      </c>
      <c r="E231" t="s">
        <v>821</v>
      </c>
      <c r="F231" t="s">
        <v>802</v>
      </c>
      <c r="G231" t="str">
        <f>VLOOKUP(D231,'[2]sold to'!$A:$H,8,0)</f>
        <v>Netherlands</v>
      </c>
      <c r="H231" t="str">
        <f>VLOOKUP(D231,'[2]sold to'!$A:$I,9,0)</f>
        <v>Europe</v>
      </c>
      <c r="K231">
        <v>70</v>
      </c>
      <c r="L231">
        <v>88021618</v>
      </c>
      <c r="M231" t="s">
        <v>101</v>
      </c>
      <c r="N231">
        <v>4</v>
      </c>
      <c r="P231" t="str">
        <f>VLOOKUP(L231,'Status Report'!B:AA,26,0)</f>
        <v>China</v>
      </c>
      <c r="Q231" t="str">
        <f>VLOOKUP(L231,'Status Report'!B:AB,27,0)</f>
        <v>Outdoor signs</v>
      </c>
      <c r="R231">
        <f>VLOOKUP(L231,'Status Report'!B:X,23,0)</f>
        <v>100</v>
      </c>
      <c r="S231" t="str">
        <f>VLOOKUP(L231,'Status Report'!B:T,19,0)</f>
        <v>Van Beem &amp; Van Haagen bv</v>
      </c>
      <c r="T231" s="62">
        <f>VLOOKUP(L231,'Status Report'!B:E,4,0)</f>
        <v>3</v>
      </c>
      <c r="U231" s="19">
        <f>_xlfn.IFS(AI231="Den Bosch",VLOOKUP(L231,'Status Report'!B:AM,35,0),AI231="Yantian",VLOOKUP(L231,'Status Report'!B:AM,36,0),AI231="",IF(H231="Asia Pacific",VLOOKUP(L231,'Status Report'!B:AM,36,0),VLOOKUP(L231,'Status Report'!B:AM,35,0)),AI231="Direct shipment",IF(H231="Asia Pacific",VLOOKUP(L231,'Status Report'!B:AM,36,0),VLOOKUP(L231,'Status Report'!B:AM,35,0)))</f>
        <v>218.82</v>
      </c>
      <c r="V231" s="20">
        <f t="shared" si="49"/>
        <v>875.28</v>
      </c>
      <c r="W231" s="19">
        <f>_xlfn.IFS(AI231="Den Bosch",VLOOKUP(L231,'Status Report'!B:AM,37,0),AI231="Yantian",VLOOKUP(L231,'Status Report'!B:AM,38,0),AI231="",IF(H231="Asia Pacific",VLOOKUP(L231,'Status Report'!B:AM,38,0),VLOOKUP(L231,'Status Report'!B:AM,37,0)),AI231="Direct shipment",IF(H231="Asia Pacific",VLOOKUP(L231,'Status Report'!B:AM,38,0),VLOOKUP(L231,'Status Report'!B:AM,37,0)))</f>
        <v>212.23</v>
      </c>
      <c r="X231" s="20">
        <f t="shared" si="50"/>
        <v>848.92</v>
      </c>
      <c r="Y231" s="20">
        <f>_xlfn.IFS(AI231="Den Bosch",VLOOKUP(L231,'Status Report'!B:AO,39,0),AI231="Yantian",VLOOKUP(L231,'Status Report'!B:AO,40,0),AI231="",IF(H231="Asia Pacific",VLOOKUP(L231,'Status Report'!B:AO,40,0),VLOOKUP(L231,'Status Report'!B:AO,39,0)),AI231="Direct shipment",IF(H231="Asia Pacific",VLOOKUP(L231,'Status Report'!B:AO,40,0),VLOOKUP(L231,'Status Report'!B:AO,39,0)))</f>
        <v>0</v>
      </c>
      <c r="Z231" s="20">
        <f t="shared" si="51"/>
        <v>0</v>
      </c>
      <c r="AA231" s="20">
        <f t="shared" si="52"/>
        <v>848.92</v>
      </c>
      <c r="AB231" s="21">
        <f>_xlfn.IFS(AI231="Den Bosch",VLOOKUP(L231,'Status Report'!B:AM,33,0),AI231="Yantian",VLOOKUP(L231,'Status Report'!B:AM,34,0),AI231="",IF(H231="Asia Pacific",VLOOKUP(L231,'Status Report'!B:AM,34,0),VLOOKUP(L231,'Status Report'!B:AM,33,0)),AI231="Direct shipment",IF(H231="Asia Pacific",VLOOKUP(L231,'Status Report'!B:AM,34,0),VLOOKUP(L231,'Status Report'!B:AM,33,0)))</f>
        <v>176.70000000000002</v>
      </c>
      <c r="AC231" s="21">
        <f>VLOOKUP(L231,'Status Report'!B:CE,82,0)</f>
        <v>0</v>
      </c>
      <c r="AD231" s="21">
        <f t="shared" si="53"/>
        <v>176.70000000000002</v>
      </c>
      <c r="AE231" s="63">
        <f>VLOOKUP(L231,'Status Report'!B:W,20,0)</f>
        <v>57</v>
      </c>
      <c r="AF231" s="63">
        <f>VLOOKUP(L231,'Status Report'!B:W,21,0)</f>
        <v>57</v>
      </c>
      <c r="AG231" s="63">
        <f>VLOOKUP(L231,'Status Report'!B:W,22,0)</f>
        <v>23</v>
      </c>
      <c r="AH231" s="22">
        <f t="shared" si="54"/>
        <v>0.29890800000000001</v>
      </c>
      <c r="AI231" t="s">
        <v>990</v>
      </c>
      <c r="AK231" s="63">
        <f>IFERROR(VLOOKUP(G231,ASEAN!A:A,1,0),0)</f>
        <v>0</v>
      </c>
      <c r="AL231" s="63">
        <f>IFERROR(VLOOKUP(D231,'[3]customer specs'!$B$1:$D$65536,3,0),0)</f>
        <v>0</v>
      </c>
      <c r="AM231" s="64">
        <f t="shared" si="55"/>
        <v>26.360000000000014</v>
      </c>
      <c r="AN231" s="64">
        <f t="shared" si="56"/>
        <v>0</v>
      </c>
      <c r="AO231" s="63"/>
      <c r="AP231" s="63"/>
      <c r="AQ231" s="63" t="str">
        <f t="shared" si="57"/>
        <v>no</v>
      </c>
      <c r="AR231" s="20">
        <f t="shared" si="58"/>
        <v>706.80000000000007</v>
      </c>
      <c r="AS231" s="63"/>
      <c r="AT231" s="23">
        <f t="shared" si="48"/>
        <v>0.12</v>
      </c>
      <c r="AU231" s="65">
        <f t="shared" si="59"/>
        <v>200.79545454545456</v>
      </c>
      <c r="AV231" s="65"/>
      <c r="AW231" s="65">
        <f t="shared" si="60"/>
        <v>803.18181818181824</v>
      </c>
      <c r="AX231" s="65"/>
      <c r="AY231" s="63">
        <f>VLOOKUP(L231,'Status Report'!B:CF,81,0)</f>
        <v>0</v>
      </c>
      <c r="AZ231" s="63" t="str">
        <f>VLOOKUP(L231,'Status Report'!B:S,18,0)</f>
        <v>Ludmilla Zarybnicka</v>
      </c>
      <c r="BB231" s="63">
        <f>VLOOKUP(L231,'Status Report'!B:Z,25,0)</f>
        <v>1</v>
      </c>
      <c r="BC231" s="63">
        <f t="shared" si="61"/>
        <v>4</v>
      </c>
      <c r="BF231">
        <f>VLOOKUP(L231,'Status Report'!B:CE,82,0)</f>
        <v>0</v>
      </c>
      <c r="BG231">
        <f>VLOOKUP(L231,'Status Report'!B:CF,83,0)</f>
        <v>0</v>
      </c>
      <c r="BH231">
        <f>VLOOKUP(L231,'Status Report'!B:CG,84,0)</f>
        <v>0</v>
      </c>
      <c r="BI231" t="s">
        <v>814</v>
      </c>
      <c r="BJ231" t="s">
        <v>795</v>
      </c>
      <c r="BM231" s="67">
        <f t="shared" si="62"/>
        <v>575</v>
      </c>
    </row>
    <row r="232" spans="1:65" x14ac:dyDescent="0.25">
      <c r="A232" s="68" t="str">
        <f>VLOOKUP(L232,'Status Report'!B:CB,79,0)</f>
        <v>Heineken</v>
      </c>
      <c r="C232">
        <v>26021003</v>
      </c>
      <c r="D232">
        <v>3016096</v>
      </c>
      <c r="E232" t="s">
        <v>821</v>
      </c>
      <c r="F232" t="s">
        <v>802</v>
      </c>
      <c r="G232" t="str">
        <f>VLOOKUP(D232,'[2]sold to'!$A:$H,8,0)</f>
        <v>Netherlands</v>
      </c>
      <c r="H232" t="str">
        <f>VLOOKUP(D232,'[2]sold to'!$A:$I,9,0)</f>
        <v>Europe</v>
      </c>
      <c r="K232">
        <v>80</v>
      </c>
      <c r="L232">
        <v>88023584</v>
      </c>
      <c r="M232" t="s">
        <v>137</v>
      </c>
      <c r="N232">
        <v>2</v>
      </c>
      <c r="P232" t="str">
        <f>VLOOKUP(L232,'Status Report'!B:AA,26,0)</f>
        <v>China</v>
      </c>
      <c r="Q232" t="str">
        <f>VLOOKUP(L232,'Status Report'!B:AB,27,0)</f>
        <v>Premiums</v>
      </c>
      <c r="R232">
        <f>VLOOKUP(L232,'Status Report'!B:X,23,0)</f>
        <v>100</v>
      </c>
      <c r="S232" t="str">
        <f>VLOOKUP(L232,'Status Report'!B:T,19,0)</f>
        <v>Asian Sourcing Link</v>
      </c>
      <c r="T232" s="62">
        <f>VLOOKUP(L232,'Status Report'!B:E,4,0)</f>
        <v>3</v>
      </c>
      <c r="U232" s="19">
        <f>_xlfn.IFS(AI232="Den Bosch",VLOOKUP(L232,'Status Report'!B:AM,35,0),AI232="Yantian",VLOOKUP(L232,'Status Report'!B:AM,36,0),AI232="",IF(H232="Asia Pacific",VLOOKUP(L232,'Status Report'!B:AM,36,0),VLOOKUP(L232,'Status Report'!B:AM,35,0)),AI232="Direct shipment",IF(H232="Asia Pacific",VLOOKUP(L232,'Status Report'!B:AM,36,0),VLOOKUP(L232,'Status Report'!B:AM,35,0)))</f>
        <v>18.5</v>
      </c>
      <c r="V232" s="20">
        <f t="shared" si="49"/>
        <v>37</v>
      </c>
      <c r="W232" s="19">
        <f>_xlfn.IFS(AI232="Den Bosch",VLOOKUP(L232,'Status Report'!B:AM,37,0),AI232="Yantian",VLOOKUP(L232,'Status Report'!B:AM,38,0),AI232="",IF(H232="Asia Pacific",VLOOKUP(L232,'Status Report'!B:AM,38,0),VLOOKUP(L232,'Status Report'!B:AM,37,0)),AI232="Direct shipment",IF(H232="Asia Pacific",VLOOKUP(L232,'Status Report'!B:AM,38,0),VLOOKUP(L232,'Status Report'!B:AM,37,0)))</f>
        <v>9</v>
      </c>
      <c r="X232" s="20">
        <f t="shared" si="50"/>
        <v>18</v>
      </c>
      <c r="Y232" s="20">
        <f>_xlfn.IFS(AI232="Den Bosch",VLOOKUP(L232,'Status Report'!B:AO,39,0),AI232="Yantian",VLOOKUP(L232,'Status Report'!B:AO,40,0),AI232="",IF(H232="Asia Pacific",VLOOKUP(L232,'Status Report'!B:AO,40,0),VLOOKUP(L232,'Status Report'!B:AO,39,0)),AI232="Direct shipment",IF(H232="Asia Pacific",VLOOKUP(L232,'Status Report'!B:AO,40,0),VLOOKUP(L232,'Status Report'!B:AO,39,0)))</f>
        <v>0</v>
      </c>
      <c r="Z232" s="20">
        <f t="shared" si="51"/>
        <v>0</v>
      </c>
      <c r="AA232" s="20">
        <f t="shared" si="52"/>
        <v>18</v>
      </c>
      <c r="AB232" s="21">
        <f>_xlfn.IFS(AI232="Den Bosch",VLOOKUP(L232,'Status Report'!B:AM,33,0),AI232="Yantian",VLOOKUP(L232,'Status Report'!B:AM,34,0),AI232="",IF(H232="Asia Pacific",VLOOKUP(L232,'Status Report'!B:AM,34,0),VLOOKUP(L232,'Status Report'!B:AM,33,0)),AI232="Direct shipment",IF(H232="Asia Pacific",VLOOKUP(L232,'Status Report'!B:AM,34,0),VLOOKUP(L232,'Status Report'!B:AM,33,0)))</f>
        <v>7.7520000000000007</v>
      </c>
      <c r="AC232" s="21">
        <f>VLOOKUP(L232,'Status Report'!B:CE,82,0)</f>
        <v>0</v>
      </c>
      <c r="AD232" s="21">
        <f t="shared" si="53"/>
        <v>7.7520000000000007</v>
      </c>
      <c r="AE232" s="63">
        <f>VLOOKUP(L232,'Status Report'!B:W,20,0)</f>
        <v>10</v>
      </c>
      <c r="AF232" s="63">
        <f>VLOOKUP(L232,'Status Report'!B:W,21,0)</f>
        <v>10</v>
      </c>
      <c r="AG232" s="63">
        <f>VLOOKUP(L232,'Status Report'!B:W,22,0)</f>
        <v>5</v>
      </c>
      <c r="AH232" s="22">
        <f t="shared" si="54"/>
        <v>1E-3</v>
      </c>
      <c r="AI232" t="s">
        <v>990</v>
      </c>
      <c r="AK232" s="63">
        <f>IFERROR(VLOOKUP(G232,ASEAN!A:A,1,0),0)</f>
        <v>0</v>
      </c>
      <c r="AL232" s="63">
        <f>IFERROR(VLOOKUP(D232,'[3]customer specs'!$B$1:$D$65536,3,0),0)</f>
        <v>0</v>
      </c>
      <c r="AM232" s="64">
        <f t="shared" si="55"/>
        <v>19</v>
      </c>
      <c r="AN232" s="64">
        <f t="shared" si="56"/>
        <v>0</v>
      </c>
      <c r="AO232" s="63"/>
      <c r="AP232" s="63"/>
      <c r="AQ232" s="63" t="str">
        <f t="shared" si="57"/>
        <v>no</v>
      </c>
      <c r="AR232" s="20">
        <f t="shared" si="58"/>
        <v>15.504000000000001</v>
      </c>
      <c r="AS232" s="63"/>
      <c r="AT232" s="23">
        <f t="shared" si="48"/>
        <v>0.12</v>
      </c>
      <c r="AU232" s="65">
        <f t="shared" si="59"/>
        <v>8.8090909090909104</v>
      </c>
      <c r="AV232" s="65"/>
      <c r="AW232" s="65">
        <f t="shared" si="60"/>
        <v>17.618181818181821</v>
      </c>
      <c r="AX232" s="65"/>
      <c r="AY232" s="63">
        <f>VLOOKUP(L232,'Status Report'!B:CF,81,0)</f>
        <v>0</v>
      </c>
      <c r="AZ232" s="63" t="str">
        <f>VLOOKUP(L232,'Status Report'!B:S,18,0)</f>
        <v>Ellina Smirnova</v>
      </c>
      <c r="BB232" s="63">
        <f>VLOOKUP(L232,'Status Report'!B:Z,25,0)</f>
        <v>10</v>
      </c>
      <c r="BC232" s="63">
        <f t="shared" si="61"/>
        <v>20</v>
      </c>
      <c r="BF232">
        <f>VLOOKUP(L232,'Status Report'!B:CE,82,0)</f>
        <v>0</v>
      </c>
      <c r="BG232">
        <f>VLOOKUP(L232,'Status Report'!B:CF,83,0)</f>
        <v>0</v>
      </c>
      <c r="BH232">
        <f>VLOOKUP(L232,'Status Report'!B:CG,84,0)</f>
        <v>0</v>
      </c>
      <c r="BI232" t="s">
        <v>814</v>
      </c>
      <c r="BJ232" t="s">
        <v>795</v>
      </c>
      <c r="BM232" s="67">
        <f t="shared" si="62"/>
        <v>410</v>
      </c>
    </row>
    <row r="233" spans="1:65" x14ac:dyDescent="0.25">
      <c r="A233" s="68" t="str">
        <f>VLOOKUP(L233,'Status Report'!B:CB,79,0)</f>
        <v>Heineken</v>
      </c>
      <c r="C233">
        <v>26021003</v>
      </c>
      <c r="D233">
        <v>3016096</v>
      </c>
      <c r="E233" t="s">
        <v>821</v>
      </c>
      <c r="F233" t="s">
        <v>802</v>
      </c>
      <c r="G233" t="str">
        <f>VLOOKUP(D233,'[2]sold to'!$A:$H,8,0)</f>
        <v>Netherlands</v>
      </c>
      <c r="H233" t="str">
        <f>VLOOKUP(D233,'[2]sold to'!$A:$I,9,0)</f>
        <v>Europe</v>
      </c>
      <c r="K233">
        <v>90</v>
      </c>
      <c r="L233">
        <v>88023610</v>
      </c>
      <c r="M233" t="s">
        <v>298</v>
      </c>
      <c r="N233">
        <v>3</v>
      </c>
      <c r="P233" t="str">
        <f>VLOOKUP(L233,'Status Report'!B:AA,26,0)</f>
        <v>China</v>
      </c>
      <c r="Q233" t="str">
        <f>VLOOKUP(L233,'Status Report'!B:AB,27,0)</f>
        <v>Indoor signs</v>
      </c>
      <c r="R233">
        <f>VLOOKUP(L233,'Status Report'!B:X,23,0)</f>
        <v>250</v>
      </c>
      <c r="S233" t="str">
        <f>VLOOKUP(L233,'Status Report'!B:T,19,0)</f>
        <v>Dekkers Visual Communication B.v.</v>
      </c>
      <c r="T233" s="62">
        <f>VLOOKUP(L233,'Status Report'!B:E,4,0)</f>
        <v>1</v>
      </c>
      <c r="U233" s="19">
        <f>_xlfn.IFS(AI233="Den Bosch",VLOOKUP(L233,'Status Report'!B:AM,35,0),AI233="Yantian",VLOOKUP(L233,'Status Report'!B:AM,36,0),AI233="",IF(H233="Asia Pacific",VLOOKUP(L233,'Status Report'!B:AM,36,0),VLOOKUP(L233,'Status Report'!B:AM,35,0)),AI233="Direct shipment",IF(H233="Asia Pacific",VLOOKUP(L233,'Status Report'!B:AM,36,0),VLOOKUP(L233,'Status Report'!B:AM,35,0)))</f>
        <v>158.37</v>
      </c>
      <c r="V233" s="20">
        <f t="shared" si="49"/>
        <v>475.11</v>
      </c>
      <c r="W233" s="19">
        <f>_xlfn.IFS(AI233="Den Bosch",VLOOKUP(L233,'Status Report'!B:AM,37,0),AI233="Yantian",VLOOKUP(L233,'Status Report'!B:AM,38,0),AI233="",IF(H233="Asia Pacific",VLOOKUP(L233,'Status Report'!B:AM,38,0),VLOOKUP(L233,'Status Report'!B:AM,37,0)),AI233="Direct shipment",IF(H233="Asia Pacific",VLOOKUP(L233,'Status Report'!B:AM,38,0),VLOOKUP(L233,'Status Report'!B:AM,37,0)))</f>
        <v>158.37</v>
      </c>
      <c r="X233" s="20">
        <f t="shared" si="50"/>
        <v>475.11</v>
      </c>
      <c r="Y233" s="20">
        <f>_xlfn.IFS(AI233="Den Bosch",VLOOKUP(L233,'Status Report'!B:AO,39,0),AI233="Yantian",VLOOKUP(L233,'Status Report'!B:AO,40,0),AI233="",IF(H233="Asia Pacific",VLOOKUP(L233,'Status Report'!B:AO,40,0),VLOOKUP(L233,'Status Report'!B:AO,39,0)),AI233="Direct shipment",IF(H233="Asia Pacific",VLOOKUP(L233,'Status Report'!B:AO,40,0),VLOOKUP(L233,'Status Report'!B:AO,39,0)))</f>
        <v>0</v>
      </c>
      <c r="Z233" s="20">
        <f t="shared" si="51"/>
        <v>0</v>
      </c>
      <c r="AA233" s="20">
        <f t="shared" si="52"/>
        <v>475.11</v>
      </c>
      <c r="AB233" s="21">
        <f>_xlfn.IFS(AI233="Den Bosch",VLOOKUP(L233,'Status Report'!B:AM,33,0),AI233="Yantian",VLOOKUP(L233,'Status Report'!B:AM,34,0),AI233="",IF(H233="Asia Pacific",VLOOKUP(L233,'Status Report'!B:AM,34,0),VLOOKUP(L233,'Status Report'!B:AM,33,0)),AI233="Direct shipment",IF(H233="Asia Pacific",VLOOKUP(L233,'Status Report'!B:AM,34,0),VLOOKUP(L233,'Status Report'!B:AM,33,0)))</f>
        <v>136.95960000000002</v>
      </c>
      <c r="AC233" s="21">
        <f>VLOOKUP(L233,'Status Report'!B:CE,82,0)</f>
        <v>0</v>
      </c>
      <c r="AD233" s="21">
        <f t="shared" si="53"/>
        <v>136.95960000000002</v>
      </c>
      <c r="AE233" s="63">
        <f>VLOOKUP(L233,'Status Report'!B:W,20,0)</f>
        <v>63</v>
      </c>
      <c r="AF233" s="63">
        <f>VLOOKUP(L233,'Status Report'!B:W,21,0)</f>
        <v>63</v>
      </c>
      <c r="AG233" s="63">
        <f>VLOOKUP(L233,'Status Report'!B:W,22,0)</f>
        <v>12.5</v>
      </c>
      <c r="AH233" s="22">
        <f t="shared" si="54"/>
        <v>0.14883750000000001</v>
      </c>
      <c r="AK233" s="63">
        <f>IFERROR(VLOOKUP(G233,ASEAN!A:A,1,0),0)</f>
        <v>0</v>
      </c>
      <c r="AL233" s="63">
        <f>IFERROR(VLOOKUP(D233,'[3]customer specs'!$B$1:$D$65536,3,0),0)</f>
        <v>0</v>
      </c>
      <c r="AM233" s="64">
        <f t="shared" si="55"/>
        <v>0</v>
      </c>
      <c r="AN233" s="64">
        <f t="shared" si="56"/>
        <v>0</v>
      </c>
      <c r="AO233" s="63"/>
      <c r="AP233" s="63"/>
      <c r="AQ233" s="63" t="str">
        <f t="shared" si="57"/>
        <v>no</v>
      </c>
      <c r="AR233" s="20">
        <f t="shared" si="58"/>
        <v>410.87880000000007</v>
      </c>
      <c r="AS233" s="63"/>
      <c r="AT233" s="23">
        <f t="shared" si="48"/>
        <v>0.12</v>
      </c>
      <c r="AU233" s="65">
        <f t="shared" si="59"/>
        <v>155.63590909090911</v>
      </c>
      <c r="AV233" s="65"/>
      <c r="AW233" s="65">
        <f t="shared" si="60"/>
        <v>466.90772727272736</v>
      </c>
      <c r="AX233" s="65"/>
      <c r="AY233" s="63">
        <f>VLOOKUP(L233,'Status Report'!B:CF,81,0)</f>
        <v>0</v>
      </c>
      <c r="AZ233" s="63" t="str">
        <f>VLOOKUP(L233,'Status Report'!B:S,18,0)</f>
        <v>Ludmilla Zarybnicka</v>
      </c>
      <c r="BB233" s="63">
        <f>VLOOKUP(L233,'Status Report'!B:Z,25,0)</f>
        <v>1</v>
      </c>
      <c r="BC233" s="63">
        <f t="shared" si="61"/>
        <v>3</v>
      </c>
      <c r="BF233">
        <f>VLOOKUP(L233,'Status Report'!B:CE,82,0)</f>
        <v>0</v>
      </c>
      <c r="BG233">
        <f>VLOOKUP(L233,'Status Report'!B:CF,83,0)</f>
        <v>0</v>
      </c>
      <c r="BH233">
        <f>VLOOKUP(L233,'Status Report'!B:CG,84,0)</f>
        <v>0</v>
      </c>
      <c r="BI233" t="s">
        <v>814</v>
      </c>
      <c r="BJ233" t="s">
        <v>795</v>
      </c>
      <c r="BM233" s="67">
        <f t="shared" si="62"/>
        <v>7</v>
      </c>
    </row>
    <row r="234" spans="1:65" x14ac:dyDescent="0.25">
      <c r="A234" s="68" t="str">
        <f>VLOOKUP(L234,'Status Report'!B:CB,79,0)</f>
        <v>Heineken UCL</v>
      </c>
      <c r="C234">
        <v>26021003</v>
      </c>
      <c r="D234">
        <v>3016096</v>
      </c>
      <c r="E234" t="s">
        <v>821</v>
      </c>
      <c r="F234" t="s">
        <v>802</v>
      </c>
      <c r="G234" t="str">
        <f>VLOOKUP(D234,'[2]sold to'!$A:$H,8,0)</f>
        <v>Netherlands</v>
      </c>
      <c r="H234" t="str">
        <f>VLOOKUP(D234,'[2]sold to'!$A:$I,9,0)</f>
        <v>Europe</v>
      </c>
      <c r="K234">
        <v>100</v>
      </c>
      <c r="L234">
        <v>88026526</v>
      </c>
      <c r="M234" t="s">
        <v>809</v>
      </c>
      <c r="N234">
        <v>5</v>
      </c>
      <c r="P234" t="str">
        <f>VLOOKUP(L234,'Status Report'!B:AA,26,0)</f>
        <v>China</v>
      </c>
      <c r="Q234" t="str">
        <f>VLOOKUP(L234,'Status Report'!B:AB,27,0)</f>
        <v>Outdoor signs</v>
      </c>
      <c r="R234">
        <f>VLOOKUP(L234,'Status Report'!B:X,23,0)</f>
        <v>250</v>
      </c>
      <c r="S234" t="str">
        <f>VLOOKUP(L234,'Status Report'!B:T,19,0)</f>
        <v>Promocean The Netherlands BV</v>
      </c>
      <c r="T234" s="62">
        <f>VLOOKUP(L234,'Status Report'!B:E,4,0)</f>
        <v>1</v>
      </c>
      <c r="U234" s="19">
        <f>_xlfn.IFS(AI234="Den Bosch",VLOOKUP(L234,'Status Report'!B:AM,35,0),AI234="Yantian",VLOOKUP(L234,'Status Report'!B:AM,36,0),AI234="",IF(H234="Asia Pacific",VLOOKUP(L234,'Status Report'!B:AM,36,0),VLOOKUP(L234,'Status Report'!B:AM,35,0)),AI234="Direct shipment",IF(H234="Asia Pacific",VLOOKUP(L234,'Status Report'!B:AM,36,0),VLOOKUP(L234,'Status Report'!B:AM,35,0)))</f>
        <v>43.06</v>
      </c>
      <c r="V234" s="20">
        <f t="shared" si="49"/>
        <v>215.3</v>
      </c>
      <c r="W234" s="19">
        <f>_xlfn.IFS(AI234="Den Bosch",VLOOKUP(L234,'Status Report'!B:AM,37,0),AI234="Yantian",VLOOKUP(L234,'Status Report'!B:AM,38,0),AI234="",IF(H234="Asia Pacific",VLOOKUP(L234,'Status Report'!B:AM,38,0),VLOOKUP(L234,'Status Report'!B:AM,37,0)),AI234="Direct shipment",IF(H234="Asia Pacific",VLOOKUP(L234,'Status Report'!B:AM,38,0),VLOOKUP(L234,'Status Report'!B:AM,37,0)))</f>
        <v>43.06</v>
      </c>
      <c r="X234" s="20">
        <f t="shared" si="50"/>
        <v>215.3</v>
      </c>
      <c r="Y234" s="20">
        <f>_xlfn.IFS(AI234="Den Bosch",VLOOKUP(L234,'Status Report'!B:AO,39,0),AI234="Yantian",VLOOKUP(L234,'Status Report'!B:AO,40,0),AI234="",IF(H234="Asia Pacific",VLOOKUP(L234,'Status Report'!B:AO,40,0),VLOOKUP(L234,'Status Report'!B:AO,39,0)),AI234="Direct shipment",IF(H234="Asia Pacific",VLOOKUP(L234,'Status Report'!B:AO,40,0),VLOOKUP(L234,'Status Report'!B:AO,39,0)))</f>
        <v>0</v>
      </c>
      <c r="Z234" s="20">
        <f t="shared" si="51"/>
        <v>0</v>
      </c>
      <c r="AA234" s="20">
        <f t="shared" si="52"/>
        <v>215.3</v>
      </c>
      <c r="AB234" s="21">
        <f>_xlfn.IFS(AI234="Den Bosch",VLOOKUP(L234,'Status Report'!B:AM,33,0),AI234="Yantian",VLOOKUP(L234,'Status Report'!B:AM,34,0),AI234="",IF(H234="Asia Pacific",VLOOKUP(L234,'Status Report'!B:AM,34,0),VLOOKUP(L234,'Status Report'!B:AM,33,0)),AI234="Direct shipment",IF(H234="Asia Pacific",VLOOKUP(L234,'Status Report'!B:AM,34,0),VLOOKUP(L234,'Status Report'!B:AM,33,0)))</f>
        <v>37.8887</v>
      </c>
      <c r="AC234" s="21">
        <f>VLOOKUP(L234,'Status Report'!B:CE,82,0)</f>
        <v>0</v>
      </c>
      <c r="AD234" s="21">
        <f t="shared" si="53"/>
        <v>37.8887</v>
      </c>
      <c r="AE234" s="63">
        <f>VLOOKUP(L234,'Status Report'!B:W,20,0)</f>
        <v>40</v>
      </c>
      <c r="AF234" s="63">
        <f>VLOOKUP(L234,'Status Report'!B:W,21,0)</f>
        <v>20.5</v>
      </c>
      <c r="AG234" s="63">
        <f>VLOOKUP(L234,'Status Report'!B:W,22,0)</f>
        <v>10</v>
      </c>
      <c r="AH234" s="22">
        <f t="shared" si="54"/>
        <v>4.1000000000000002E-2</v>
      </c>
      <c r="AK234" s="63">
        <f>IFERROR(VLOOKUP(G234,ASEAN!A:A,1,0),0)</f>
        <v>0</v>
      </c>
      <c r="AL234" s="63">
        <f>IFERROR(VLOOKUP(D234,'[3]customer specs'!$B$1:$D$65536,3,0),0)</f>
        <v>0</v>
      </c>
      <c r="AM234" s="64">
        <f t="shared" si="55"/>
        <v>0</v>
      </c>
      <c r="AN234" s="64">
        <f t="shared" si="56"/>
        <v>0</v>
      </c>
      <c r="AO234" s="63"/>
      <c r="AP234" s="63"/>
      <c r="AQ234" s="63" t="str">
        <f t="shared" si="57"/>
        <v>no</v>
      </c>
      <c r="AR234" s="20">
        <f t="shared" si="58"/>
        <v>189.4435</v>
      </c>
      <c r="AS234" s="63"/>
      <c r="AT234" s="23">
        <f t="shared" si="48"/>
        <v>0.12</v>
      </c>
      <c r="AU234" s="65">
        <f t="shared" si="59"/>
        <v>43.055340909090908</v>
      </c>
      <c r="AV234" s="65"/>
      <c r="AW234" s="65">
        <f t="shared" si="60"/>
        <v>215.27670454545455</v>
      </c>
      <c r="AX234" s="65"/>
      <c r="AY234" s="63">
        <f>VLOOKUP(L234,'Status Report'!B:CF,81,0)</f>
        <v>0</v>
      </c>
      <c r="AZ234" s="63" t="str">
        <f>VLOOKUP(L234,'Status Report'!B:S,18,0)</f>
        <v>Ludmilla Zarybnicka</v>
      </c>
      <c r="BB234" s="63">
        <f>VLOOKUP(L234,'Status Report'!B:Z,25,0)</f>
        <v>1</v>
      </c>
      <c r="BC234" s="63">
        <f t="shared" si="61"/>
        <v>5</v>
      </c>
      <c r="BF234">
        <f>VLOOKUP(L234,'Status Report'!B:CE,82,0)</f>
        <v>0</v>
      </c>
      <c r="BG234">
        <f>VLOOKUP(L234,'Status Report'!B:CF,83,0)</f>
        <v>0</v>
      </c>
      <c r="BH234">
        <f>VLOOKUP(L234,'Status Report'!B:CG,84,0)</f>
        <v>0</v>
      </c>
      <c r="BI234" t="s">
        <v>814</v>
      </c>
      <c r="BJ234" t="s">
        <v>795</v>
      </c>
      <c r="BM234" s="67">
        <f t="shared" si="62"/>
        <v>104</v>
      </c>
    </row>
    <row r="235" spans="1:65" x14ac:dyDescent="0.25">
      <c r="A235" s="68" t="str">
        <f>VLOOKUP(L235,'Status Report'!B:CB,79,0)</f>
        <v>Heineken UCL</v>
      </c>
      <c r="C235">
        <v>26021003</v>
      </c>
      <c r="D235">
        <v>3016096</v>
      </c>
      <c r="E235" t="s">
        <v>821</v>
      </c>
      <c r="F235" t="s">
        <v>802</v>
      </c>
      <c r="G235" t="str">
        <f>VLOOKUP(D235,'[2]sold to'!$A:$H,8,0)</f>
        <v>Netherlands</v>
      </c>
      <c r="H235" t="str">
        <f>VLOOKUP(D235,'[2]sold to'!$A:$I,9,0)</f>
        <v>Europe</v>
      </c>
      <c r="K235">
        <v>110</v>
      </c>
      <c r="L235">
        <v>88026540</v>
      </c>
      <c r="M235" t="s">
        <v>355</v>
      </c>
      <c r="N235">
        <v>3</v>
      </c>
      <c r="P235" t="str">
        <f>VLOOKUP(L235,'Status Report'!B:AA,26,0)</f>
        <v>Bangladesh</v>
      </c>
      <c r="Q235" t="str">
        <f>VLOOKUP(L235,'Status Report'!B:AB,27,0)</f>
        <v>Textiles-Clothing</v>
      </c>
      <c r="R235">
        <f>VLOOKUP(L235,'Status Report'!B:X,23,0)</f>
        <v>167</v>
      </c>
      <c r="S235" t="str">
        <f>VLOOKUP(L235,'Status Report'!B:T,19,0)</f>
        <v>Promocean The Netherlands BV</v>
      </c>
      <c r="T235" s="62">
        <f>VLOOKUP(L235,'Status Report'!B:E,4,0)</f>
        <v>3</v>
      </c>
      <c r="U235" s="19">
        <f>_xlfn.IFS(AI235="Den Bosch",VLOOKUP(L235,'Status Report'!B:AM,35,0),AI235="Yantian",VLOOKUP(L235,'Status Report'!B:AM,36,0),AI235="",IF(H235="Asia Pacific",VLOOKUP(L235,'Status Report'!B:AM,36,0),VLOOKUP(L235,'Status Report'!B:AM,35,0)),AI235="Direct shipment",IF(H235="Asia Pacific",VLOOKUP(L235,'Status Report'!B:AM,36,0),VLOOKUP(L235,'Status Report'!B:AM,35,0)))</f>
        <v>39.06</v>
      </c>
      <c r="V235" s="20">
        <f t="shared" si="49"/>
        <v>117.18</v>
      </c>
      <c r="W235" s="19">
        <f>_xlfn.IFS(AI235="Den Bosch",VLOOKUP(L235,'Status Report'!B:AM,37,0),AI235="Yantian",VLOOKUP(L235,'Status Report'!B:AM,38,0),AI235="",IF(H235="Asia Pacific",VLOOKUP(L235,'Status Report'!B:AM,38,0),VLOOKUP(L235,'Status Report'!B:AM,37,0)),AI235="Direct shipment",IF(H235="Asia Pacific",VLOOKUP(L235,'Status Report'!B:AM,38,0),VLOOKUP(L235,'Status Report'!B:AM,37,0)))</f>
        <v>39.06</v>
      </c>
      <c r="X235" s="20">
        <f t="shared" si="50"/>
        <v>117.18</v>
      </c>
      <c r="Y235" s="20">
        <f>_xlfn.IFS(AI235="Den Bosch",VLOOKUP(L235,'Status Report'!B:AO,39,0),AI235="Yantian",VLOOKUP(L235,'Status Report'!B:AO,40,0),AI235="",IF(H235="Asia Pacific",VLOOKUP(L235,'Status Report'!B:AO,40,0),VLOOKUP(L235,'Status Report'!B:AO,39,0)),AI235="Direct shipment",IF(H235="Asia Pacific",VLOOKUP(L235,'Status Report'!B:AO,40,0),VLOOKUP(L235,'Status Report'!B:AO,39,0)))</f>
        <v>0</v>
      </c>
      <c r="Z235" s="20">
        <f t="shared" si="51"/>
        <v>0</v>
      </c>
      <c r="AA235" s="20">
        <f t="shared" si="52"/>
        <v>117.18</v>
      </c>
      <c r="AB235" s="21">
        <f>_xlfn.IFS(AI235="Den Bosch",VLOOKUP(L235,'Status Report'!B:AM,33,0),AI235="Yantian",VLOOKUP(L235,'Status Report'!B:AM,34,0),AI235="",IF(H235="Asia Pacific",VLOOKUP(L235,'Status Report'!B:AM,34,0),VLOOKUP(L235,'Status Report'!B:AM,33,0)),AI235="Direct shipment",IF(H235="Asia Pacific",VLOOKUP(L235,'Status Report'!B:AM,34,0),VLOOKUP(L235,'Status Report'!B:AM,33,0)))</f>
        <v>34.030499999999996</v>
      </c>
      <c r="AC235" s="21">
        <f>VLOOKUP(L235,'Status Report'!B:CE,82,0)</f>
        <v>0</v>
      </c>
      <c r="AD235" s="21">
        <f t="shared" si="53"/>
        <v>34.030499999999996</v>
      </c>
      <c r="AE235" s="63">
        <f>VLOOKUP(L235,'Status Report'!B:W,20,0)</f>
        <v>36</v>
      </c>
      <c r="AF235" s="63">
        <f>VLOOKUP(L235,'Status Report'!B:W,21,0)</f>
        <v>33</v>
      </c>
      <c r="AG235" s="63">
        <f>VLOOKUP(L235,'Status Report'!B:W,22,0)</f>
        <v>7</v>
      </c>
      <c r="AH235" s="22">
        <f t="shared" si="54"/>
        <v>2.4948000000000001E-2</v>
      </c>
      <c r="AI235" t="s">
        <v>990</v>
      </c>
      <c r="AK235" s="63">
        <f>IFERROR(VLOOKUP(G235,ASEAN!A:A,1,0),0)</f>
        <v>0</v>
      </c>
      <c r="AL235" s="63">
        <f>IFERROR(VLOOKUP(D235,'[3]customer specs'!$B$1:$D$65536,3,0),0)</f>
        <v>0</v>
      </c>
      <c r="AM235" s="64">
        <f t="shared" si="55"/>
        <v>0</v>
      </c>
      <c r="AN235" s="64">
        <f t="shared" si="56"/>
        <v>0</v>
      </c>
      <c r="AO235" s="63"/>
      <c r="AP235" s="63"/>
      <c r="AQ235" s="63" t="str">
        <f t="shared" si="57"/>
        <v>no</v>
      </c>
      <c r="AR235" s="20">
        <f t="shared" si="58"/>
        <v>102.0915</v>
      </c>
      <c r="AS235" s="63"/>
      <c r="AT235" s="23">
        <f t="shared" si="48"/>
        <v>0.12</v>
      </c>
      <c r="AU235" s="65">
        <f t="shared" si="59"/>
        <v>38.671022727272721</v>
      </c>
      <c r="AV235" s="65"/>
      <c r="AW235" s="65">
        <f t="shared" si="60"/>
        <v>116.01306818181817</v>
      </c>
      <c r="AX235" s="65"/>
      <c r="AY235" s="63">
        <f>VLOOKUP(L235,'Status Report'!B:CF,81,0)</f>
        <v>0</v>
      </c>
      <c r="AZ235" s="63" t="str">
        <f>VLOOKUP(L235,'Status Report'!B:S,18,0)</f>
        <v>Ellina Smirnova</v>
      </c>
      <c r="BB235" s="63">
        <f>VLOOKUP(L235,'Status Report'!B:Z,25,0)</f>
        <v>6</v>
      </c>
      <c r="BC235" s="63">
        <f t="shared" si="61"/>
        <v>18</v>
      </c>
      <c r="BF235">
        <f>VLOOKUP(L235,'Status Report'!B:CE,82,0)</f>
        <v>0</v>
      </c>
      <c r="BG235">
        <f>VLOOKUP(L235,'Status Report'!B:CF,83,0)</f>
        <v>0</v>
      </c>
      <c r="BH235">
        <f>VLOOKUP(L235,'Status Report'!B:CG,84,0)</f>
        <v>0</v>
      </c>
      <c r="BI235" t="s">
        <v>814</v>
      </c>
      <c r="BJ235" t="s">
        <v>795</v>
      </c>
      <c r="BM235" s="67">
        <f t="shared" si="62"/>
        <v>13</v>
      </c>
    </row>
    <row r="236" spans="1:65" x14ac:dyDescent="0.25">
      <c r="A236" s="68" t="str">
        <f>VLOOKUP(L236,'Status Report'!B:CB,79,0)</f>
        <v>Heineken</v>
      </c>
      <c r="C236">
        <v>26021003</v>
      </c>
      <c r="D236">
        <v>3016096</v>
      </c>
      <c r="E236" t="s">
        <v>821</v>
      </c>
      <c r="F236" t="s">
        <v>802</v>
      </c>
      <c r="G236" t="str">
        <f>VLOOKUP(D236,'[2]sold to'!$A:$H,8,0)</f>
        <v>Netherlands</v>
      </c>
      <c r="H236" t="str">
        <f>VLOOKUP(D236,'[2]sold to'!$A:$I,9,0)</f>
        <v>Europe</v>
      </c>
      <c r="K236">
        <v>120</v>
      </c>
      <c r="L236">
        <v>88024221</v>
      </c>
      <c r="M236" t="s">
        <v>162</v>
      </c>
      <c r="N236">
        <v>20</v>
      </c>
      <c r="P236" t="str">
        <f>VLOOKUP(L236,'Status Report'!B:AA,26,0)</f>
        <v>Germany</v>
      </c>
      <c r="Q236" t="str">
        <f>VLOOKUP(L236,'Status Report'!B:AB,27,0)</f>
        <v>Coasters (&amp; dripmat)</v>
      </c>
      <c r="R236">
        <f>VLOOKUP(L236,'Status Report'!B:X,23,0)</f>
        <v>25</v>
      </c>
      <c r="S236" t="str">
        <f>VLOOKUP(L236,'Status Report'!B:T,19,0)</f>
        <v>CC Coaster GmbH &amp; Co. KG</v>
      </c>
      <c r="T236" s="62">
        <f>VLOOKUP(L236,'Status Report'!B:E,4,0)</f>
        <v>3</v>
      </c>
      <c r="U236" s="19">
        <f>_xlfn.IFS(AI236="Den Bosch",VLOOKUP(L236,'Status Report'!B:AM,35,0),AI236="Yantian",VLOOKUP(L236,'Status Report'!B:AM,36,0),AI236="",IF(H236="Asia Pacific",VLOOKUP(L236,'Status Report'!B:AM,36,0),VLOOKUP(L236,'Status Report'!B:AM,35,0)),AI236="Direct shipment",IF(H236="Asia Pacific",VLOOKUP(L236,'Status Report'!B:AM,36,0),VLOOKUP(L236,'Status Report'!B:AM,35,0)))</f>
        <v>16.28409090909091</v>
      </c>
      <c r="V236" s="20">
        <f t="shared" si="49"/>
        <v>325.68181818181819</v>
      </c>
      <c r="W236" s="19">
        <f>_xlfn.IFS(AI236="Den Bosch",VLOOKUP(L236,'Status Report'!B:AM,37,0),AI236="Yantian",VLOOKUP(L236,'Status Report'!B:AM,38,0),AI236="",IF(H236="Asia Pacific",VLOOKUP(L236,'Status Report'!B:AM,38,0),VLOOKUP(L236,'Status Report'!B:AM,37,0)),AI236="Direct shipment",IF(H236="Asia Pacific",VLOOKUP(L236,'Status Report'!B:AM,38,0),VLOOKUP(L236,'Status Report'!B:AM,37,0)))</f>
        <v>16.28409090909091</v>
      </c>
      <c r="X236" s="20">
        <f t="shared" si="50"/>
        <v>325.68181818181819</v>
      </c>
      <c r="Y236" s="20">
        <f>_xlfn.IFS(AI236="Den Bosch",VLOOKUP(L236,'Status Report'!B:AO,39,0),AI236="Yantian",VLOOKUP(L236,'Status Report'!B:AO,40,0),AI236="",IF(H236="Asia Pacific",VLOOKUP(L236,'Status Report'!B:AO,40,0),VLOOKUP(L236,'Status Report'!B:AO,39,0)),AI236="Direct shipment",IF(H236="Asia Pacific",VLOOKUP(L236,'Status Report'!B:AO,40,0),VLOOKUP(L236,'Status Report'!B:AO,39,0)))</f>
        <v>0</v>
      </c>
      <c r="Z236" s="20">
        <f t="shared" si="51"/>
        <v>0</v>
      </c>
      <c r="AA236" s="20">
        <f t="shared" si="52"/>
        <v>325.68181818181819</v>
      </c>
      <c r="AB236" s="21">
        <f>_xlfn.IFS(AI236="Den Bosch",VLOOKUP(L236,'Status Report'!B:AM,33,0),AI236="Yantian",VLOOKUP(L236,'Status Report'!B:AM,34,0),AI236="",IF(H236="Asia Pacific",VLOOKUP(L236,'Status Report'!B:AM,34,0),VLOOKUP(L236,'Status Report'!B:AM,33,0)),AI236="Direct shipment",IF(H236="Asia Pacific",VLOOKUP(L236,'Status Report'!B:AM,34,0),VLOOKUP(L236,'Status Report'!B:AM,33,0)))</f>
        <v>14.33</v>
      </c>
      <c r="AC236" s="21">
        <f>VLOOKUP(L236,'Status Report'!B:CE,82,0)</f>
        <v>0</v>
      </c>
      <c r="AD236" s="21">
        <f t="shared" si="53"/>
        <v>14.33</v>
      </c>
      <c r="AE236" s="63">
        <f>VLOOKUP(L236,'Status Report'!B:W,20,0)</f>
        <v>18</v>
      </c>
      <c r="AF236" s="63">
        <f>VLOOKUP(L236,'Status Report'!B:W,21,0)</f>
        <v>45</v>
      </c>
      <c r="AG236" s="63">
        <f>VLOOKUP(L236,'Status Report'!B:W,22,0)</f>
        <v>14</v>
      </c>
      <c r="AH236" s="22">
        <f t="shared" si="54"/>
        <v>0.2268</v>
      </c>
      <c r="AI236" t="s">
        <v>990</v>
      </c>
      <c r="AK236" s="63">
        <f>IFERROR(VLOOKUP(G236,ASEAN!A:A,1,0),0)</f>
        <v>0</v>
      </c>
      <c r="AL236" s="63">
        <f>IFERROR(VLOOKUP(D236,'[3]customer specs'!$B$1:$D$65536,3,0),0)</f>
        <v>0</v>
      </c>
      <c r="AM236" s="64">
        <f t="shared" si="55"/>
        <v>0</v>
      </c>
      <c r="AN236" s="64">
        <f t="shared" si="56"/>
        <v>0</v>
      </c>
      <c r="AO236" s="63"/>
      <c r="AP236" s="63"/>
      <c r="AQ236" s="63" t="str">
        <f t="shared" si="57"/>
        <v>no</v>
      </c>
      <c r="AR236" s="20">
        <f t="shared" si="58"/>
        <v>286.60000000000002</v>
      </c>
      <c r="AS236" s="63"/>
      <c r="AT236" s="23">
        <f t="shared" si="48"/>
        <v>0.12</v>
      </c>
      <c r="AU236" s="65">
        <f t="shared" si="59"/>
        <v>16.28409090909091</v>
      </c>
      <c r="AV236" s="65"/>
      <c r="AW236" s="65">
        <f t="shared" si="60"/>
        <v>325.68181818181819</v>
      </c>
      <c r="AX236" s="65"/>
      <c r="AY236" s="63">
        <f>VLOOKUP(L236,'Status Report'!B:CF,81,0)</f>
        <v>0</v>
      </c>
      <c r="AZ236" s="63" t="str">
        <f>VLOOKUP(L236,'Status Report'!B:S,18,0)</f>
        <v>Ellina Smirnova</v>
      </c>
      <c r="BB236" s="63">
        <f>VLOOKUP(L236,'Status Report'!B:Z,25,0)</f>
        <v>1000</v>
      </c>
      <c r="BC236" s="63">
        <f t="shared" si="61"/>
        <v>20000</v>
      </c>
      <c r="BF236">
        <f>VLOOKUP(L236,'Status Report'!B:CE,82,0)</f>
        <v>0</v>
      </c>
      <c r="BG236">
        <f>VLOOKUP(L236,'Status Report'!B:CF,83,0)</f>
        <v>0</v>
      </c>
      <c r="BH236">
        <f>VLOOKUP(L236,'Status Report'!B:CG,84,0)</f>
        <v>0</v>
      </c>
      <c r="BI236" t="s">
        <v>814</v>
      </c>
      <c r="BJ236" t="s">
        <v>795</v>
      </c>
      <c r="BM236" s="67">
        <f t="shared" si="62"/>
        <v>26</v>
      </c>
    </row>
    <row r="237" spans="1:65" x14ac:dyDescent="0.25">
      <c r="A237" s="68" t="str">
        <f>VLOOKUP(L237,'Status Report'!B:CB,79,0)</f>
        <v>Heineken</v>
      </c>
      <c r="C237">
        <v>26021003</v>
      </c>
      <c r="D237">
        <v>3016096</v>
      </c>
      <c r="E237" t="s">
        <v>821</v>
      </c>
      <c r="F237" t="s">
        <v>802</v>
      </c>
      <c r="G237" t="str">
        <f>VLOOKUP(D237,'[2]sold to'!$A:$H,8,0)</f>
        <v>Netherlands</v>
      </c>
      <c r="H237" t="str">
        <f>VLOOKUP(D237,'[2]sold to'!$A:$I,9,0)</f>
        <v>Europe</v>
      </c>
      <c r="K237">
        <v>130</v>
      </c>
      <c r="L237">
        <v>88027227</v>
      </c>
      <c r="M237" t="s">
        <v>143</v>
      </c>
      <c r="N237">
        <v>10</v>
      </c>
      <c r="P237" t="str">
        <f>VLOOKUP(L237,'Status Report'!B:AA,26,0)</f>
        <v>China</v>
      </c>
      <c r="Q237" t="str">
        <f>VLOOKUP(L237,'Status Report'!B:AB,27,0)</f>
        <v>Premiums</v>
      </c>
      <c r="R237">
        <f>VLOOKUP(L237,'Status Report'!B:X,23,0)</f>
        <v>200</v>
      </c>
      <c r="S237" t="str">
        <f>VLOOKUP(L237,'Status Report'!B:T,19,0)</f>
        <v>Asian Sourcing Link</v>
      </c>
      <c r="T237" s="62">
        <f>VLOOKUP(L237,'Status Report'!B:E,4,0)</f>
        <v>1</v>
      </c>
      <c r="U237" s="19">
        <f>_xlfn.IFS(AI237="Den Bosch",VLOOKUP(L237,'Status Report'!B:AM,35,0),AI237="Yantian",VLOOKUP(L237,'Status Report'!B:AM,36,0),AI237="",IF(H237="Asia Pacific",VLOOKUP(L237,'Status Report'!B:AM,36,0),VLOOKUP(L237,'Status Report'!B:AM,35,0)),AI237="Direct shipment",IF(H237="Asia Pacific",VLOOKUP(L237,'Status Report'!B:AM,36,0),VLOOKUP(L237,'Status Report'!B:AM,35,0)))</f>
        <v>72.900000000000006</v>
      </c>
      <c r="V237" s="20">
        <f t="shared" si="49"/>
        <v>729</v>
      </c>
      <c r="W237" s="19">
        <f>_xlfn.IFS(AI237="Den Bosch",VLOOKUP(L237,'Status Report'!B:AM,37,0),AI237="Yantian",VLOOKUP(L237,'Status Report'!B:AM,38,0),AI237="",IF(H237="Asia Pacific",VLOOKUP(L237,'Status Report'!B:AM,38,0),VLOOKUP(L237,'Status Report'!B:AM,37,0)),AI237="Direct shipment",IF(H237="Asia Pacific",VLOOKUP(L237,'Status Report'!B:AM,38,0),VLOOKUP(L237,'Status Report'!B:AM,37,0)))</f>
        <v>72.900000000000006</v>
      </c>
      <c r="X237" s="20">
        <f t="shared" si="50"/>
        <v>729</v>
      </c>
      <c r="Y237" s="20">
        <f>_xlfn.IFS(AI237="Den Bosch",VLOOKUP(L237,'Status Report'!B:AO,39,0),AI237="Yantian",VLOOKUP(L237,'Status Report'!B:AO,40,0),AI237="",IF(H237="Asia Pacific",VLOOKUP(L237,'Status Report'!B:AO,40,0),VLOOKUP(L237,'Status Report'!B:AO,39,0)),AI237="Direct shipment",IF(H237="Asia Pacific",VLOOKUP(L237,'Status Report'!B:AO,40,0),VLOOKUP(L237,'Status Report'!B:AO,39,0)))</f>
        <v>0</v>
      </c>
      <c r="Z237" s="20">
        <f t="shared" si="51"/>
        <v>0</v>
      </c>
      <c r="AA237" s="20">
        <f t="shared" si="52"/>
        <v>729</v>
      </c>
      <c r="AB237" s="21">
        <f>_xlfn.IFS(AI237="Den Bosch",VLOOKUP(L237,'Status Report'!B:AM,33,0),AI237="Yantian",VLOOKUP(L237,'Status Report'!B:AM,34,0),AI237="",IF(H237="Asia Pacific",VLOOKUP(L237,'Status Report'!B:AM,34,0),VLOOKUP(L237,'Status Report'!B:AM,33,0)),AI237="Direct shipment",IF(H237="Asia Pacific",VLOOKUP(L237,'Status Report'!B:AM,34,0),VLOOKUP(L237,'Status Report'!B:AM,33,0)))</f>
        <v>63.042000000000002</v>
      </c>
      <c r="AC237" s="21">
        <f>VLOOKUP(L237,'Status Report'!B:CE,82,0)</f>
        <v>0</v>
      </c>
      <c r="AD237" s="21">
        <f t="shared" si="53"/>
        <v>63.042000000000002</v>
      </c>
      <c r="AE237" s="63">
        <f>VLOOKUP(L237,'Status Report'!B:W,20,0)</f>
        <v>15.7</v>
      </c>
      <c r="AF237" s="63">
        <f>VLOOKUP(L237,'Status Report'!B:W,21,0)</f>
        <v>7</v>
      </c>
      <c r="AG237" s="63">
        <f>VLOOKUP(L237,'Status Report'!B:W,22,0)</f>
        <v>50</v>
      </c>
      <c r="AH237" s="22">
        <f t="shared" si="54"/>
        <v>5.4949999999999999E-2</v>
      </c>
      <c r="AK237" s="63">
        <f>IFERROR(VLOOKUP(G237,ASEAN!A:A,1,0),0)</f>
        <v>0</v>
      </c>
      <c r="AL237" s="63">
        <f>IFERROR(VLOOKUP(D237,'[3]customer specs'!$B$1:$D$65536,3,0),0)</f>
        <v>0</v>
      </c>
      <c r="AM237" s="64">
        <f t="shared" si="55"/>
        <v>0</v>
      </c>
      <c r="AN237" s="64">
        <f t="shared" si="56"/>
        <v>0</v>
      </c>
      <c r="AO237" s="63"/>
      <c r="AP237" s="63"/>
      <c r="AQ237" s="63" t="str">
        <f t="shared" si="57"/>
        <v>no</v>
      </c>
      <c r="AR237" s="20">
        <f t="shared" si="58"/>
        <v>630.42000000000007</v>
      </c>
      <c r="AS237" s="63"/>
      <c r="AT237" s="23">
        <f t="shared" si="48"/>
        <v>0.12</v>
      </c>
      <c r="AU237" s="65">
        <f t="shared" si="59"/>
        <v>71.638636363636365</v>
      </c>
      <c r="AV237" s="65"/>
      <c r="AW237" s="65">
        <f t="shared" si="60"/>
        <v>716.38636363636363</v>
      </c>
      <c r="AX237" s="65"/>
      <c r="AY237" s="63">
        <f>VLOOKUP(L237,'Status Report'!B:CF,81,0)</f>
        <v>0</v>
      </c>
      <c r="AZ237" s="63" t="str">
        <f>VLOOKUP(L237,'Status Report'!B:S,18,0)</f>
        <v>Ellina Smirnova</v>
      </c>
      <c r="BB237" s="63">
        <f>VLOOKUP(L237,'Status Report'!B:Z,25,0)</f>
        <v>5</v>
      </c>
      <c r="BC237" s="63">
        <f t="shared" si="61"/>
        <v>50</v>
      </c>
      <c r="BF237">
        <f>VLOOKUP(L237,'Status Report'!B:CE,82,0)</f>
        <v>0</v>
      </c>
      <c r="BG237">
        <f>VLOOKUP(L237,'Status Report'!B:CF,83,0)</f>
        <v>0</v>
      </c>
      <c r="BH237">
        <f>VLOOKUP(L237,'Status Report'!B:CG,84,0)</f>
        <v>0</v>
      </c>
      <c r="BI237" t="s">
        <v>814</v>
      </c>
      <c r="BJ237" t="s">
        <v>795</v>
      </c>
      <c r="BM237" s="67">
        <f t="shared" si="62"/>
        <v>65</v>
      </c>
    </row>
    <row r="238" spans="1:65" x14ac:dyDescent="0.25">
      <c r="A238" s="68" t="str">
        <f>VLOOKUP(L238,'Status Report'!B:CB,79,0)</f>
        <v>Heineken</v>
      </c>
      <c r="C238">
        <v>26021003</v>
      </c>
      <c r="D238">
        <v>3016096</v>
      </c>
      <c r="E238" t="s">
        <v>821</v>
      </c>
      <c r="F238" t="s">
        <v>802</v>
      </c>
      <c r="G238" t="str">
        <f>VLOOKUP(D238,'[2]sold to'!$A:$H,8,0)</f>
        <v>Netherlands</v>
      </c>
      <c r="H238" t="str">
        <f>VLOOKUP(D238,'[2]sold to'!$A:$I,9,0)</f>
        <v>Europe</v>
      </c>
      <c r="K238">
        <v>140</v>
      </c>
      <c r="L238">
        <v>88027213</v>
      </c>
      <c r="M238" t="s">
        <v>513</v>
      </c>
      <c r="N238">
        <v>30</v>
      </c>
      <c r="P238" t="str">
        <f>VLOOKUP(L238,'Status Report'!B:AA,26,0)</f>
        <v>China</v>
      </c>
      <c r="Q238" t="str">
        <f>VLOOKUP(L238,'Status Report'!B:AB,27,0)</f>
        <v>Indoor signs</v>
      </c>
      <c r="R238">
        <f>VLOOKUP(L238,'Status Report'!B:X,23,0)</f>
        <v>100</v>
      </c>
      <c r="S238" t="str">
        <f>VLOOKUP(L238,'Status Report'!B:T,19,0)</f>
        <v>Dekkers Visual Communication B.v.</v>
      </c>
      <c r="T238" s="62">
        <f>VLOOKUP(L238,'Status Report'!B:E,4,0)</f>
        <v>3</v>
      </c>
      <c r="U238" s="19">
        <f>_xlfn.IFS(AI238="Den Bosch",VLOOKUP(L238,'Status Report'!B:AM,35,0),AI238="Yantian",VLOOKUP(L238,'Status Report'!B:AM,36,0),AI238="",IF(H238="Asia Pacific",VLOOKUP(L238,'Status Report'!B:AM,36,0),VLOOKUP(L238,'Status Report'!B:AM,35,0)),AI238="Direct shipment",IF(H238="Asia Pacific",VLOOKUP(L238,'Status Report'!B:AM,36,0),VLOOKUP(L238,'Status Report'!B:AM,35,0)))</f>
        <v>27.68</v>
      </c>
      <c r="V238" s="20">
        <f t="shared" si="49"/>
        <v>830.4</v>
      </c>
      <c r="W238" s="19">
        <f>_xlfn.IFS(AI238="Den Bosch",VLOOKUP(L238,'Status Report'!B:AM,37,0),AI238="Yantian",VLOOKUP(L238,'Status Report'!B:AM,38,0),AI238="",IF(H238="Asia Pacific",VLOOKUP(L238,'Status Report'!B:AM,38,0),VLOOKUP(L238,'Status Report'!B:AM,37,0)),AI238="Direct shipment",IF(H238="Asia Pacific",VLOOKUP(L238,'Status Report'!B:AM,38,0),VLOOKUP(L238,'Status Report'!B:AM,37,0)))</f>
        <v>27.68</v>
      </c>
      <c r="X238" s="20">
        <f t="shared" si="50"/>
        <v>830.4</v>
      </c>
      <c r="Y238" s="20">
        <f>_xlfn.IFS(AI238="Den Bosch",VLOOKUP(L238,'Status Report'!B:AO,39,0),AI238="Yantian",VLOOKUP(L238,'Status Report'!B:AO,40,0),AI238="",IF(H238="Asia Pacific",VLOOKUP(L238,'Status Report'!B:AO,40,0),VLOOKUP(L238,'Status Report'!B:AO,39,0)),AI238="Direct shipment",IF(H238="Asia Pacific",VLOOKUP(L238,'Status Report'!B:AO,40,0),VLOOKUP(L238,'Status Report'!B:AO,39,0)))</f>
        <v>0</v>
      </c>
      <c r="Z238" s="20">
        <f t="shared" si="51"/>
        <v>0</v>
      </c>
      <c r="AA238" s="20">
        <f t="shared" si="52"/>
        <v>830.4</v>
      </c>
      <c r="AB238" s="21">
        <f>_xlfn.IFS(AI238="Den Bosch",VLOOKUP(L238,'Status Report'!B:AM,33,0),AI238="Yantian",VLOOKUP(L238,'Status Report'!B:AM,34,0),AI238="",IF(H238="Asia Pacific",VLOOKUP(L238,'Status Report'!B:AM,34,0),VLOOKUP(L238,'Status Report'!B:AM,33,0)),AI238="Direct shipment",IF(H238="Asia Pacific",VLOOKUP(L238,'Status Report'!B:AM,34,0),VLOOKUP(L238,'Status Report'!B:AM,33,0)))</f>
        <v>23.94</v>
      </c>
      <c r="AC238" s="21">
        <f>VLOOKUP(L238,'Status Report'!B:CE,82,0)</f>
        <v>0</v>
      </c>
      <c r="AD238" s="21">
        <f t="shared" si="53"/>
        <v>23.94</v>
      </c>
      <c r="AE238" s="63">
        <f>VLOOKUP(L238,'Status Report'!B:W,20,0)</f>
        <v>7</v>
      </c>
      <c r="AF238" s="63">
        <f>VLOOKUP(L238,'Status Report'!B:W,21,0)</f>
        <v>7</v>
      </c>
      <c r="AG238" s="63">
        <f>VLOOKUP(L238,'Status Report'!B:W,22,0)</f>
        <v>25</v>
      </c>
      <c r="AH238" s="22">
        <f t="shared" si="54"/>
        <v>3.6749999999999998E-2</v>
      </c>
      <c r="AI238" t="s">
        <v>990</v>
      </c>
      <c r="AK238" s="63">
        <f>IFERROR(VLOOKUP(G238,ASEAN!A:A,1,0),0)</f>
        <v>0</v>
      </c>
      <c r="AL238" s="63">
        <f>IFERROR(VLOOKUP(D238,'[3]customer specs'!$B$1:$D$65536,3,0),0)</f>
        <v>0</v>
      </c>
      <c r="AM238" s="64">
        <f t="shared" si="55"/>
        <v>0</v>
      </c>
      <c r="AN238" s="64">
        <f t="shared" si="56"/>
        <v>0</v>
      </c>
      <c r="AO238" s="63"/>
      <c r="AP238" s="63"/>
      <c r="AQ238" s="63" t="str">
        <f t="shared" si="57"/>
        <v>no</v>
      </c>
      <c r="AR238" s="20">
        <f t="shared" si="58"/>
        <v>718.2</v>
      </c>
      <c r="AS238" s="63"/>
      <c r="AT238" s="23">
        <f t="shared" si="48"/>
        <v>0.12</v>
      </c>
      <c r="AU238" s="65">
        <f t="shared" si="59"/>
        <v>27.204545454545457</v>
      </c>
      <c r="AV238" s="65"/>
      <c r="AW238" s="65">
        <f t="shared" si="60"/>
        <v>816.13636363636374</v>
      </c>
      <c r="AX238" s="65"/>
      <c r="AY238" s="63">
        <f>VLOOKUP(L238,'Status Report'!B:CF,81,0)</f>
        <v>0</v>
      </c>
      <c r="AZ238" s="63" t="str">
        <f>VLOOKUP(L238,'Status Report'!B:S,18,0)</f>
        <v>Ludmilla Zarybnicka</v>
      </c>
      <c r="BB238" s="63">
        <f>VLOOKUP(L238,'Status Report'!B:Z,25,0)</f>
        <v>1</v>
      </c>
      <c r="BC238" s="63">
        <f t="shared" si="61"/>
        <v>30</v>
      </c>
      <c r="BF238">
        <f>VLOOKUP(L238,'Status Report'!B:CE,82,0)</f>
        <v>0</v>
      </c>
      <c r="BG238">
        <f>VLOOKUP(L238,'Status Report'!B:CF,83,0)</f>
        <v>0</v>
      </c>
      <c r="BH238">
        <f>VLOOKUP(L238,'Status Report'!B:CG,84,0)</f>
        <v>0</v>
      </c>
      <c r="BI238" t="s">
        <v>814</v>
      </c>
      <c r="BJ238" t="s">
        <v>795</v>
      </c>
      <c r="BM238" s="67">
        <f t="shared" si="62"/>
        <v>95</v>
      </c>
    </row>
    <row r="239" spans="1:65" x14ac:dyDescent="0.25">
      <c r="A239" s="68" t="str">
        <f>VLOOKUP(L239,'Status Report'!B:CB,79,0)</f>
        <v>Heineken</v>
      </c>
      <c r="C239">
        <v>26021003</v>
      </c>
      <c r="D239">
        <v>3016096</v>
      </c>
      <c r="E239" t="s">
        <v>821</v>
      </c>
      <c r="F239" t="s">
        <v>802</v>
      </c>
      <c r="G239" t="str">
        <f>VLOOKUP(D239,'[2]sold to'!$A:$H,8,0)</f>
        <v>Netherlands</v>
      </c>
      <c r="H239" t="str">
        <f>VLOOKUP(D239,'[2]sold to'!$A:$I,9,0)</f>
        <v>Europe</v>
      </c>
      <c r="K239">
        <v>150</v>
      </c>
      <c r="L239">
        <v>88023319</v>
      </c>
      <c r="M239" t="s">
        <v>72</v>
      </c>
      <c r="N239">
        <v>10</v>
      </c>
      <c r="P239" t="str">
        <f>VLOOKUP(L239,'Status Report'!B:AA,26,0)</f>
        <v>China</v>
      </c>
      <c r="Q239" t="str">
        <f>VLOOKUP(L239,'Status Report'!B:AB,27,0)</f>
        <v>Premiums</v>
      </c>
      <c r="R239">
        <f>VLOOKUP(L239,'Status Report'!B:X,23,0)</f>
        <v>84</v>
      </c>
      <c r="S239" t="str">
        <f>VLOOKUP(L239,'Status Report'!B:T,19,0)</f>
        <v>Promocean The Netherlands BV</v>
      </c>
      <c r="T239" s="62">
        <f>VLOOKUP(L239,'Status Report'!B:E,4,0)</f>
        <v>1</v>
      </c>
      <c r="U239" s="19">
        <f>_xlfn.IFS(AI239="Den Bosch",VLOOKUP(L239,'Status Report'!B:AM,35,0),AI239="Yantian",VLOOKUP(L239,'Status Report'!B:AM,36,0),AI239="",IF(H239="Asia Pacific",VLOOKUP(L239,'Status Report'!B:AM,36,0),VLOOKUP(L239,'Status Report'!B:AM,35,0)),AI239="Direct shipment",IF(H239="Asia Pacific",VLOOKUP(L239,'Status Report'!B:AM,36,0),VLOOKUP(L239,'Status Report'!B:AM,35,0)))</f>
        <v>45.78</v>
      </c>
      <c r="V239" s="20">
        <f t="shared" si="49"/>
        <v>457.8</v>
      </c>
      <c r="W239" s="19">
        <f>_xlfn.IFS(AI239="Den Bosch",VLOOKUP(L239,'Status Report'!B:AM,37,0),AI239="Yantian",VLOOKUP(L239,'Status Report'!B:AM,38,0),AI239="",IF(H239="Asia Pacific",VLOOKUP(L239,'Status Report'!B:AM,38,0),VLOOKUP(L239,'Status Report'!B:AM,37,0)),AI239="Direct shipment",IF(H239="Asia Pacific",VLOOKUP(L239,'Status Report'!B:AM,38,0),VLOOKUP(L239,'Status Report'!B:AM,37,0)))</f>
        <v>45.78</v>
      </c>
      <c r="X239" s="20">
        <f t="shared" si="50"/>
        <v>457.8</v>
      </c>
      <c r="Y239" s="20">
        <f>_xlfn.IFS(AI239="Den Bosch",VLOOKUP(L239,'Status Report'!B:AO,39,0),AI239="Yantian",VLOOKUP(L239,'Status Report'!B:AO,40,0),AI239="",IF(H239="Asia Pacific",VLOOKUP(L239,'Status Report'!B:AO,40,0),VLOOKUP(L239,'Status Report'!B:AO,39,0)),AI239="Direct shipment",IF(H239="Asia Pacific",VLOOKUP(L239,'Status Report'!B:AO,40,0),VLOOKUP(L239,'Status Report'!B:AO,39,0)))</f>
        <v>0</v>
      </c>
      <c r="Z239" s="20">
        <f t="shared" si="51"/>
        <v>0</v>
      </c>
      <c r="AA239" s="20">
        <f t="shared" si="52"/>
        <v>457.8</v>
      </c>
      <c r="AB239" s="21">
        <f>_xlfn.IFS(AI239="Den Bosch",VLOOKUP(L239,'Status Report'!B:AM,33,0),AI239="Yantian",VLOOKUP(L239,'Status Report'!B:AM,34,0),AI239="",IF(H239="Asia Pacific",VLOOKUP(L239,'Status Report'!B:AM,34,0),VLOOKUP(L239,'Status Report'!B:AM,33,0)),AI239="Direct shipment",IF(H239="Asia Pacific",VLOOKUP(L239,'Status Report'!B:AM,34,0),VLOOKUP(L239,'Status Report'!B:AM,33,0)))</f>
        <v>38.563200000000002</v>
      </c>
      <c r="AC239" s="21">
        <f>VLOOKUP(L239,'Status Report'!B:CE,82,0)</f>
        <v>0</v>
      </c>
      <c r="AD239" s="21">
        <f t="shared" si="53"/>
        <v>38.563200000000002</v>
      </c>
      <c r="AE239" s="63">
        <f>VLOOKUP(L239,'Status Report'!B:W,20,0)</f>
        <v>41</v>
      </c>
      <c r="AF239" s="63">
        <f>VLOOKUP(L239,'Status Report'!B:W,21,0)</f>
        <v>31</v>
      </c>
      <c r="AG239" s="63">
        <f>VLOOKUP(L239,'Status Report'!B:W,22,0)</f>
        <v>25</v>
      </c>
      <c r="AH239" s="22">
        <f t="shared" si="54"/>
        <v>0.31774999999999998</v>
      </c>
      <c r="AK239" s="63">
        <f>IFERROR(VLOOKUP(G239,ASEAN!A:A,1,0),0)</f>
        <v>0</v>
      </c>
      <c r="AL239" s="63">
        <f>IFERROR(VLOOKUP(D239,'[3]customer specs'!$B$1:$D$65536,3,0),0)</f>
        <v>0</v>
      </c>
      <c r="AM239" s="64">
        <f t="shared" si="55"/>
        <v>0</v>
      </c>
      <c r="AN239" s="64">
        <f t="shared" si="56"/>
        <v>0</v>
      </c>
      <c r="AO239" s="63"/>
      <c r="AP239" s="63"/>
      <c r="AQ239" s="63" t="str">
        <f t="shared" si="57"/>
        <v>no</v>
      </c>
      <c r="AR239" s="20">
        <f t="shared" si="58"/>
        <v>385.63200000000001</v>
      </c>
      <c r="AS239" s="63"/>
      <c r="AT239" s="23">
        <f t="shared" si="48"/>
        <v>0.12</v>
      </c>
      <c r="AU239" s="65">
        <f t="shared" si="59"/>
        <v>43.82181818181818</v>
      </c>
      <c r="AV239" s="65"/>
      <c r="AW239" s="65">
        <f t="shared" si="60"/>
        <v>438.21818181818179</v>
      </c>
      <c r="AX239" s="65"/>
      <c r="AY239" s="63">
        <f>VLOOKUP(L239,'Status Report'!B:CF,81,0)</f>
        <v>0</v>
      </c>
      <c r="AZ239" s="63" t="str">
        <f>VLOOKUP(L239,'Status Report'!B:S,18,0)</f>
        <v>Ellina Smirnova</v>
      </c>
      <c r="BB239" s="63">
        <f>VLOOKUP(L239,'Status Report'!B:Z,25,0)</f>
        <v>6</v>
      </c>
      <c r="BC239" s="63">
        <f t="shared" si="61"/>
        <v>60</v>
      </c>
      <c r="BF239">
        <f>VLOOKUP(L239,'Status Report'!B:CE,82,0)</f>
        <v>0</v>
      </c>
      <c r="BG239">
        <f>VLOOKUP(L239,'Status Report'!B:CF,83,0)</f>
        <v>0</v>
      </c>
      <c r="BH239">
        <f>VLOOKUP(L239,'Status Report'!B:CG,84,0)</f>
        <v>0</v>
      </c>
      <c r="BI239" t="s">
        <v>814</v>
      </c>
      <c r="BJ239" t="s">
        <v>795</v>
      </c>
      <c r="BM239" s="67">
        <f t="shared" si="62"/>
        <v>46</v>
      </c>
    </row>
    <row r="240" spans="1:65" x14ac:dyDescent="0.25">
      <c r="A240" s="68" t="str">
        <f>VLOOKUP(L240,'Status Report'!B:CB,79,0)</f>
        <v>Heineken</v>
      </c>
      <c r="C240">
        <v>26021003</v>
      </c>
      <c r="D240">
        <v>3016096</v>
      </c>
      <c r="E240" t="s">
        <v>821</v>
      </c>
      <c r="F240" t="s">
        <v>802</v>
      </c>
      <c r="G240" t="str">
        <f>VLOOKUP(D240,'[2]sold to'!$A:$H,8,0)</f>
        <v>Netherlands</v>
      </c>
      <c r="H240" t="str">
        <f>VLOOKUP(D240,'[2]sold to'!$A:$I,9,0)</f>
        <v>Europe</v>
      </c>
      <c r="K240">
        <v>160</v>
      </c>
      <c r="L240">
        <v>88023298</v>
      </c>
      <c r="M240" t="s">
        <v>799</v>
      </c>
      <c r="N240">
        <v>3</v>
      </c>
      <c r="P240" t="str">
        <f>VLOOKUP(L240,'Status Report'!B:AA,26,0)</f>
        <v>China</v>
      </c>
      <c r="Q240" t="str">
        <f>VLOOKUP(L240,'Status Report'!B:AB,27,0)</f>
        <v>Premiums</v>
      </c>
      <c r="R240">
        <f>VLOOKUP(L240,'Status Report'!B:X,23,0)</f>
        <v>200</v>
      </c>
      <c r="S240" t="str">
        <f>VLOOKUP(L240,'Status Report'!B:T,19,0)</f>
        <v>Asian Sourcing Link</v>
      </c>
      <c r="T240" s="62">
        <f>VLOOKUP(L240,'Status Report'!B:E,4,0)</f>
        <v>3</v>
      </c>
      <c r="U240" s="19">
        <f>_xlfn.IFS(AI240="Den Bosch",VLOOKUP(L240,'Status Report'!B:AM,35,0),AI240="Yantian",VLOOKUP(L240,'Status Report'!B:AM,36,0),AI240="",IF(H240="Asia Pacific",VLOOKUP(L240,'Status Report'!B:AM,36,0),VLOOKUP(L240,'Status Report'!B:AM,35,0)),AI240="Direct shipment",IF(H240="Asia Pacific",VLOOKUP(L240,'Status Report'!B:AM,36,0),VLOOKUP(L240,'Status Report'!B:AM,35,0)))</f>
        <v>59.3</v>
      </c>
      <c r="V240" s="20">
        <f t="shared" si="49"/>
        <v>177.89999999999998</v>
      </c>
      <c r="W240" s="19">
        <f>_xlfn.IFS(AI240="Den Bosch",VLOOKUP(L240,'Status Report'!B:AM,37,0),AI240="Yantian",VLOOKUP(L240,'Status Report'!B:AM,38,0),AI240="",IF(H240="Asia Pacific",VLOOKUP(L240,'Status Report'!B:AM,38,0),VLOOKUP(L240,'Status Report'!B:AM,37,0)),AI240="Direct shipment",IF(H240="Asia Pacific",VLOOKUP(L240,'Status Report'!B:AM,38,0),VLOOKUP(L240,'Status Report'!B:AM,37,0)))</f>
        <v>59.3</v>
      </c>
      <c r="X240" s="20">
        <f t="shared" si="50"/>
        <v>177.89999999999998</v>
      </c>
      <c r="Y240" s="20">
        <f>_xlfn.IFS(AI240="Den Bosch",VLOOKUP(L240,'Status Report'!B:AO,39,0),AI240="Yantian",VLOOKUP(L240,'Status Report'!B:AO,40,0),AI240="",IF(H240="Asia Pacific",VLOOKUP(L240,'Status Report'!B:AO,40,0),VLOOKUP(L240,'Status Report'!B:AO,39,0)),AI240="Direct shipment",IF(H240="Asia Pacific",VLOOKUP(L240,'Status Report'!B:AO,40,0),VLOOKUP(L240,'Status Report'!B:AO,39,0)))</f>
        <v>0</v>
      </c>
      <c r="Z240" s="20">
        <f t="shared" si="51"/>
        <v>0</v>
      </c>
      <c r="AA240" s="20">
        <f t="shared" si="52"/>
        <v>177.89999999999998</v>
      </c>
      <c r="AB240" s="21">
        <f>_xlfn.IFS(AI240="Den Bosch",VLOOKUP(L240,'Status Report'!B:AM,33,0),AI240="Yantian",VLOOKUP(L240,'Status Report'!B:AM,34,0),AI240="",IF(H240="Asia Pacific",VLOOKUP(L240,'Status Report'!B:AM,34,0),VLOOKUP(L240,'Status Report'!B:AM,33,0)),AI240="Direct shipment",IF(H240="Asia Pacific",VLOOKUP(L240,'Status Report'!B:AM,34,0),VLOOKUP(L240,'Status Report'!B:AM,33,0)))</f>
        <v>57.000000000000007</v>
      </c>
      <c r="AC240" s="21">
        <f>VLOOKUP(L240,'Status Report'!B:CE,82,0)</f>
        <v>0</v>
      </c>
      <c r="AD240" s="21">
        <f t="shared" si="53"/>
        <v>57.000000000000007</v>
      </c>
      <c r="AE240" s="63">
        <f>VLOOKUP(L240,'Status Report'!B:W,20,0)</f>
        <v>27.5</v>
      </c>
      <c r="AF240" s="63">
        <f>VLOOKUP(L240,'Status Report'!B:W,21,0)</f>
        <v>26</v>
      </c>
      <c r="AG240" s="63">
        <f>VLOOKUP(L240,'Status Report'!B:W,22,0)</f>
        <v>30</v>
      </c>
      <c r="AH240" s="22">
        <f t="shared" si="54"/>
        <v>6.4350000000000004E-2</v>
      </c>
      <c r="AI240" t="s">
        <v>990</v>
      </c>
      <c r="AK240" s="63">
        <f>IFERROR(VLOOKUP(G240,ASEAN!A:A,1,0),0)</f>
        <v>0</v>
      </c>
      <c r="AL240" s="63">
        <f>IFERROR(VLOOKUP(D240,'[3]customer specs'!$B$1:$D$65536,3,0),0)</f>
        <v>0</v>
      </c>
      <c r="AM240" s="64">
        <f t="shared" si="55"/>
        <v>0</v>
      </c>
      <c r="AN240" s="64">
        <f t="shared" si="56"/>
        <v>0</v>
      </c>
      <c r="AO240" s="63"/>
      <c r="AP240" s="63"/>
      <c r="AQ240" s="63" t="str">
        <f t="shared" si="57"/>
        <v>no</v>
      </c>
      <c r="AR240" s="20">
        <f t="shared" si="58"/>
        <v>171.00000000000003</v>
      </c>
      <c r="AS240" s="63"/>
      <c r="AT240" s="23">
        <f t="shared" si="48"/>
        <v>0.12</v>
      </c>
      <c r="AU240" s="65">
        <f t="shared" si="59"/>
        <v>64.77272727272728</v>
      </c>
      <c r="AV240" s="65"/>
      <c r="AW240" s="65">
        <f t="shared" si="60"/>
        <v>194.31818181818184</v>
      </c>
      <c r="AX240" s="65"/>
      <c r="AY240" s="63">
        <f>VLOOKUP(L240,'Status Report'!B:CF,81,0)</f>
        <v>0</v>
      </c>
      <c r="AZ240" s="63" t="str">
        <f>VLOOKUP(L240,'Status Report'!B:S,18,0)</f>
        <v>Ellina Smirnova</v>
      </c>
      <c r="BB240" s="63">
        <f>VLOOKUP(L240,'Status Report'!B:Z,25,0)</f>
        <v>5</v>
      </c>
      <c r="BC240" s="63">
        <f t="shared" si="61"/>
        <v>15</v>
      </c>
      <c r="BF240">
        <f>VLOOKUP(L240,'Status Report'!B:CE,82,0)</f>
        <v>0</v>
      </c>
      <c r="BG240">
        <f>VLOOKUP(L240,'Status Report'!B:CF,83,0)</f>
        <v>0</v>
      </c>
      <c r="BH240">
        <f>VLOOKUP(L240,'Status Report'!B:CG,84,0)</f>
        <v>0</v>
      </c>
      <c r="BI240" t="s">
        <v>814</v>
      </c>
      <c r="BJ240" t="s">
        <v>795</v>
      </c>
      <c r="BM240" s="67">
        <f t="shared" si="62"/>
        <v>117</v>
      </c>
    </row>
    <row r="241" spans="1:65" x14ac:dyDescent="0.25">
      <c r="A241" s="68" t="str">
        <f>VLOOKUP(L241,'Status Report'!B:CB,79,0)</f>
        <v>Desperados</v>
      </c>
      <c r="C241">
        <v>20006087</v>
      </c>
      <c r="D241">
        <v>3090139</v>
      </c>
      <c r="E241" t="s">
        <v>823</v>
      </c>
      <c r="F241" t="s">
        <v>824</v>
      </c>
      <c r="G241" t="str">
        <f>VLOOKUP(D241,'[2]sold to'!$A:$H,8,0)</f>
        <v>Spain</v>
      </c>
      <c r="H241" t="str">
        <f>VLOOKUP(D241,'[2]sold to'!$A:$I,9,0)</f>
        <v>Europe</v>
      </c>
      <c r="K241">
        <v>10</v>
      </c>
      <c r="L241">
        <v>88027181</v>
      </c>
      <c r="M241" t="s">
        <v>851</v>
      </c>
      <c r="N241">
        <v>7</v>
      </c>
      <c r="P241" t="str">
        <f>VLOOKUP(L241,'Status Report'!B:AA,26,0)</f>
        <v>France</v>
      </c>
      <c r="Q241" t="str">
        <f>VLOOKUP(L241,'Status Report'!B:AB,27,0)</f>
        <v>Plastic cups</v>
      </c>
      <c r="R241">
        <f>VLOOKUP(L241,'Status Report'!B:X,23,0)</f>
        <v>3</v>
      </c>
      <c r="S241" t="str">
        <f>VLOOKUP(L241,'Status Report'!B:T,19,0)</f>
        <v>Re-uz France</v>
      </c>
      <c r="T241" s="62">
        <f>VLOOKUP(L241,'Status Report'!B:E,4,0)</f>
        <v>3</v>
      </c>
      <c r="U241" s="19">
        <f>_xlfn.IFS(AI241="Den Bosch",VLOOKUP(L241,'Status Report'!B:AM,35,0),AI241="Yantian",VLOOKUP(L241,'Status Report'!B:AM,36,0),AI241="",IF(H241="Asia Pacific",VLOOKUP(L241,'Status Report'!B:AM,36,0),VLOOKUP(L241,'Status Report'!B:AM,35,0)),AI241="Direct shipment",IF(H241="Asia Pacific",VLOOKUP(L241,'Status Report'!B:AM,36,0),VLOOKUP(L241,'Status Report'!B:AM,35,0)))</f>
        <v>255.90909090909091</v>
      </c>
      <c r="V241" s="20">
        <f t="shared" si="49"/>
        <v>1791.3636363636363</v>
      </c>
      <c r="W241" s="19">
        <f>_xlfn.IFS(AI241="Den Bosch",VLOOKUP(L241,'Status Report'!B:AM,37,0),AI241="Yantian",VLOOKUP(L241,'Status Report'!B:AM,38,0),AI241="",IF(H241="Asia Pacific",VLOOKUP(L241,'Status Report'!B:AM,38,0),VLOOKUP(L241,'Status Report'!B:AM,37,0)),AI241="Direct shipment",IF(H241="Asia Pacific",VLOOKUP(L241,'Status Report'!B:AM,38,0),VLOOKUP(L241,'Status Report'!B:AM,37,0)))</f>
        <v>110.90909090909091</v>
      </c>
      <c r="X241" s="20">
        <f t="shared" si="50"/>
        <v>776.36363636363637</v>
      </c>
      <c r="Y241" s="20">
        <f>_xlfn.IFS(AI241="Den Bosch",VLOOKUP(L241,'Status Report'!B:AO,39,0),AI241="Yantian",VLOOKUP(L241,'Status Report'!B:AO,40,0),AI241="",IF(H241="Asia Pacific",VLOOKUP(L241,'Status Report'!B:AO,40,0),VLOOKUP(L241,'Status Report'!B:AO,39,0)),AI241="Direct shipment",IF(H241="Asia Pacific",VLOOKUP(L241,'Status Report'!B:AO,40,0),VLOOKUP(L241,'Status Report'!B:AO,39,0)))</f>
        <v>0</v>
      </c>
      <c r="Z241" s="20">
        <f t="shared" si="51"/>
        <v>0</v>
      </c>
      <c r="AA241" s="20">
        <f t="shared" si="52"/>
        <v>776.36363636363637</v>
      </c>
      <c r="AB241" s="21">
        <f>_xlfn.IFS(AI241="Den Bosch",VLOOKUP(L241,'Status Report'!B:AM,33,0),AI241="Yantian",VLOOKUP(L241,'Status Report'!B:AM,34,0),AI241="",IF(H241="Asia Pacific",VLOOKUP(L241,'Status Report'!B:AM,34,0),VLOOKUP(L241,'Status Report'!B:AM,33,0)),AI241="Direct shipment",IF(H241="Asia Pacific",VLOOKUP(L241,'Status Report'!B:AM,34,0),VLOOKUP(L241,'Status Report'!B:AM,33,0)))</f>
        <v>97.6</v>
      </c>
      <c r="AC241" s="21">
        <f>VLOOKUP(L241,'Status Report'!B:CE,82,0)</f>
        <v>0</v>
      </c>
      <c r="AD241" s="21">
        <f t="shared" si="53"/>
        <v>97.6</v>
      </c>
      <c r="AE241" s="63">
        <f>VLOOKUP(L241,'Status Report'!B:W,20,0)</f>
        <v>58.2</v>
      </c>
      <c r="AF241" s="63">
        <f>VLOOKUP(L241,'Status Report'!B:W,21,0)</f>
        <v>36.299999999999997</v>
      </c>
      <c r="AG241" s="63">
        <f>VLOOKUP(L241,'Status Report'!B:W,22,0)</f>
        <v>13.54</v>
      </c>
      <c r="AH241" s="22">
        <f t="shared" si="54"/>
        <v>0.20023791479999997</v>
      </c>
      <c r="AI241" t="s">
        <v>990</v>
      </c>
      <c r="AK241" s="63">
        <f>IFERROR(VLOOKUP(G241,ASEAN!A:A,1,0),0)</f>
        <v>0</v>
      </c>
      <c r="AL241" s="63" t="str">
        <f>IFERROR(VLOOKUP(D241,'[3]customer specs'!$B$1:$D$65536,3,0),0)</f>
        <v>no TAS possible 
from outside EU+pallet+label</v>
      </c>
      <c r="AM241" s="64">
        <f t="shared" si="55"/>
        <v>1014.9999999999999</v>
      </c>
      <c r="AN241" s="64">
        <f t="shared" si="56"/>
        <v>0</v>
      </c>
      <c r="AO241" s="63"/>
      <c r="AP241" s="63"/>
      <c r="AQ241" s="63" t="str">
        <f t="shared" si="57"/>
        <v>yes</v>
      </c>
      <c r="AR241" s="20">
        <f t="shared" si="58"/>
        <v>683.19999999999993</v>
      </c>
      <c r="AS241" s="63"/>
      <c r="AT241" s="23">
        <f t="shared" si="48"/>
        <v>0.12</v>
      </c>
      <c r="AU241" s="65">
        <f t="shared" si="59"/>
        <v>110.90909090909091</v>
      </c>
      <c r="AV241" s="65"/>
      <c r="AW241" s="65">
        <f t="shared" si="60"/>
        <v>776.36363636363637</v>
      </c>
      <c r="AX241" s="65"/>
      <c r="AY241" s="63">
        <f>VLOOKUP(L241,'Status Report'!B:CF,81,0)</f>
        <v>0</v>
      </c>
      <c r="AZ241" s="63" t="str">
        <f>VLOOKUP(L241,'Status Report'!B:S,18,0)</f>
        <v>Konstantinos Zoupanos</v>
      </c>
      <c r="BB241" s="63">
        <f>VLOOKUP(L241,'Status Report'!B:Z,25,0)</f>
        <v>400</v>
      </c>
      <c r="BC241" s="63">
        <f t="shared" si="61"/>
        <v>2800</v>
      </c>
      <c r="BF241">
        <f>VLOOKUP(L241,'Status Report'!B:CE,82,0)</f>
        <v>0</v>
      </c>
      <c r="BG241">
        <f>VLOOKUP(L241,'Status Report'!B:CF,83,0)</f>
        <v>0</v>
      </c>
      <c r="BH241">
        <f>VLOOKUP(L241,'Status Report'!B:CG,84,0)</f>
        <v>0</v>
      </c>
      <c r="BI241" t="s">
        <v>814</v>
      </c>
      <c r="BJ241" t="s">
        <v>795</v>
      </c>
      <c r="BM241" s="67">
        <f t="shared" si="62"/>
        <v>109</v>
      </c>
    </row>
    <row r="242" spans="1:65" x14ac:dyDescent="0.25">
      <c r="A242" s="68" t="str">
        <f>VLOOKUP(L242,'Status Report'!B:CB,79,0)</f>
        <v>Heineken UCL</v>
      </c>
      <c r="C242">
        <v>26021004</v>
      </c>
      <c r="D242">
        <v>3097160</v>
      </c>
      <c r="E242" t="s">
        <v>803</v>
      </c>
      <c r="F242" t="s">
        <v>802</v>
      </c>
      <c r="G242" t="str">
        <f>VLOOKUP(D242,'[2]sold to'!$A:$H,8,0)</f>
        <v>Netherlands</v>
      </c>
      <c r="H242" t="str">
        <f>VLOOKUP(D242,'[2]sold to'!$A:$I,9,0)</f>
        <v>AMEE</v>
      </c>
      <c r="K242">
        <v>10</v>
      </c>
      <c r="L242">
        <v>88026494</v>
      </c>
      <c r="M242" t="s">
        <v>320</v>
      </c>
      <c r="N242">
        <v>8</v>
      </c>
      <c r="P242" t="str">
        <f>VLOOKUP(L242,'Status Report'!B:AA,26,0)</f>
        <v>China</v>
      </c>
      <c r="Q242" t="str">
        <f>VLOOKUP(L242,'Status Report'!B:AB,27,0)</f>
        <v>Premiums</v>
      </c>
      <c r="R242">
        <f>VLOOKUP(L242,'Status Report'!B:X,23,0)</f>
        <v>100</v>
      </c>
      <c r="S242" t="str">
        <f>VLOOKUP(L242,'Status Report'!B:T,19,0)</f>
        <v>Promocean The Netherlands BV</v>
      </c>
      <c r="T242" s="62">
        <f>VLOOKUP(L242,'Status Report'!B:E,4,0)</f>
        <v>3</v>
      </c>
      <c r="U242" s="19">
        <f>_xlfn.IFS(AI242="Den Bosch",VLOOKUP(L242,'Status Report'!B:AM,35,0),AI242="Yantian",VLOOKUP(L242,'Status Report'!B:AM,36,0),AI242="",IF(H242="Asia Pacific",VLOOKUP(L242,'Status Report'!B:AM,36,0),VLOOKUP(L242,'Status Report'!B:AM,35,0)),AI242="Direct shipment",IF(H242="Asia Pacific",VLOOKUP(L242,'Status Report'!B:AM,36,0),VLOOKUP(L242,'Status Report'!B:AM,35,0)))</f>
        <v>47</v>
      </c>
      <c r="V242" s="20">
        <f t="shared" si="49"/>
        <v>376</v>
      </c>
      <c r="W242" s="19">
        <f>_xlfn.IFS(AI242="Den Bosch",VLOOKUP(L242,'Status Report'!B:AM,37,0),AI242="Yantian",VLOOKUP(L242,'Status Report'!B:AM,38,0),AI242="",IF(H242="Asia Pacific",VLOOKUP(L242,'Status Report'!B:AM,38,0),VLOOKUP(L242,'Status Report'!B:AM,37,0)),AI242="Direct shipment",IF(H242="Asia Pacific",VLOOKUP(L242,'Status Report'!B:AM,38,0),VLOOKUP(L242,'Status Report'!B:AM,37,0)))</f>
        <v>42.25</v>
      </c>
      <c r="X242" s="20">
        <f t="shared" si="50"/>
        <v>338</v>
      </c>
      <c r="Y242" s="20">
        <f>_xlfn.IFS(AI242="Den Bosch",VLOOKUP(L242,'Status Report'!B:AO,39,0),AI242="Yantian",VLOOKUP(L242,'Status Report'!B:AO,40,0),AI242="",IF(H242="Asia Pacific",VLOOKUP(L242,'Status Report'!B:AO,40,0),VLOOKUP(L242,'Status Report'!B:AO,39,0)),AI242="Direct shipment",IF(H242="Asia Pacific",VLOOKUP(L242,'Status Report'!B:AO,40,0),VLOOKUP(L242,'Status Report'!B:AO,39,0)))</f>
        <v>0</v>
      </c>
      <c r="Z242" s="20">
        <f t="shared" si="51"/>
        <v>0</v>
      </c>
      <c r="AA242" s="20">
        <f t="shared" si="52"/>
        <v>338</v>
      </c>
      <c r="AB242" s="21">
        <f>_xlfn.IFS(AI242="Den Bosch",VLOOKUP(L242,'Status Report'!B:AM,33,0),AI242="Yantian",VLOOKUP(L242,'Status Report'!B:AM,34,0),AI242="",IF(H242="Asia Pacific",VLOOKUP(L242,'Status Report'!B:AM,34,0),VLOOKUP(L242,'Status Report'!B:AM,33,0)),AI242="Direct shipment",IF(H242="Asia Pacific",VLOOKUP(L242,'Status Report'!B:AM,34,0),VLOOKUP(L242,'Status Report'!B:AM,33,0)))</f>
        <v>37.249200000000002</v>
      </c>
      <c r="AC242" s="21">
        <f>VLOOKUP(L242,'Status Report'!B:CE,82,0)</f>
        <v>0</v>
      </c>
      <c r="AD242" s="21">
        <f t="shared" si="53"/>
        <v>37.249200000000002</v>
      </c>
      <c r="AE242" s="63">
        <f>VLOOKUP(L242,'Status Report'!B:W,20,0)</f>
        <v>11</v>
      </c>
      <c r="AF242" s="63">
        <f>VLOOKUP(L242,'Status Report'!B:W,21,0)</f>
        <v>9</v>
      </c>
      <c r="AG242" s="63">
        <f>VLOOKUP(L242,'Status Report'!B:W,22,0)</f>
        <v>6</v>
      </c>
      <c r="AH242" s="22">
        <f t="shared" si="54"/>
        <v>4.7520000000000001E-3</v>
      </c>
      <c r="AI242" t="s">
        <v>990</v>
      </c>
      <c r="AK242" s="63">
        <f>IFERROR(VLOOKUP(G242,ASEAN!A:A,1,0),0)</f>
        <v>0</v>
      </c>
      <c r="AL242" s="63">
        <f>IFERROR(VLOOKUP(D242,'[3]customer specs'!$B$1:$D$65536,3,0),0)</f>
        <v>0</v>
      </c>
      <c r="AM242" s="64">
        <f t="shared" si="55"/>
        <v>38</v>
      </c>
      <c r="AN242" s="64">
        <f t="shared" si="56"/>
        <v>0</v>
      </c>
      <c r="AO242" s="63"/>
      <c r="AP242" s="63"/>
      <c r="AQ242" s="63" t="str">
        <f t="shared" si="57"/>
        <v>no</v>
      </c>
      <c r="AR242" s="20">
        <f t="shared" si="58"/>
        <v>297.99360000000001</v>
      </c>
      <c r="AS242" s="63"/>
      <c r="AT242" s="23">
        <f t="shared" si="48"/>
        <v>0.12</v>
      </c>
      <c r="AU242" s="65">
        <f t="shared" si="59"/>
        <v>42.328636363636363</v>
      </c>
      <c r="AV242" s="65"/>
      <c r="AW242" s="65">
        <f t="shared" si="60"/>
        <v>338.62909090909091</v>
      </c>
      <c r="AX242" s="65"/>
      <c r="AY242" s="63">
        <f>VLOOKUP(L242,'Status Report'!B:CF,81,0)</f>
        <v>0</v>
      </c>
      <c r="AZ242" s="63" t="str">
        <f>VLOOKUP(L242,'Status Report'!B:S,18,0)</f>
        <v>Ellina Smirnova</v>
      </c>
      <c r="BB242" s="63">
        <f>VLOOKUP(L242,'Status Report'!B:Z,25,0)</f>
        <v>25</v>
      </c>
      <c r="BC242" s="63">
        <f t="shared" si="61"/>
        <v>200</v>
      </c>
      <c r="BF242">
        <f>VLOOKUP(L242,'Status Report'!B:CE,82,0)</f>
        <v>0</v>
      </c>
      <c r="BG242">
        <f>VLOOKUP(L242,'Status Report'!B:CF,83,0)</f>
        <v>0</v>
      </c>
      <c r="BH242">
        <f>VLOOKUP(L242,'Status Report'!B:CG,84,0)</f>
        <v>0</v>
      </c>
      <c r="BI242" t="s">
        <v>814</v>
      </c>
      <c r="BJ242" t="s">
        <v>795</v>
      </c>
      <c r="BM242" s="67">
        <f t="shared" si="62"/>
        <v>1305</v>
      </c>
    </row>
    <row r="243" spans="1:65" x14ac:dyDescent="0.25">
      <c r="A243" s="68" t="str">
        <f>VLOOKUP(L243,'Status Report'!B:CB,79,0)</f>
        <v>Heineken UCL</v>
      </c>
      <c r="C243">
        <v>26021004</v>
      </c>
      <c r="D243">
        <v>3097160</v>
      </c>
      <c r="E243" t="s">
        <v>803</v>
      </c>
      <c r="F243" t="s">
        <v>802</v>
      </c>
      <c r="G243" t="str">
        <f>VLOOKUP(D243,'[2]sold to'!$A:$H,8,0)</f>
        <v>Netherlands</v>
      </c>
      <c r="H243" t="str">
        <f>VLOOKUP(D243,'[2]sold to'!$A:$I,9,0)</f>
        <v>AMEE</v>
      </c>
      <c r="K243">
        <v>20</v>
      </c>
      <c r="L243">
        <v>88026543</v>
      </c>
      <c r="M243" t="s">
        <v>358</v>
      </c>
      <c r="N243">
        <v>8</v>
      </c>
      <c r="P243" t="str">
        <f>VLOOKUP(L243,'Status Report'!B:AA,26,0)</f>
        <v>China</v>
      </c>
      <c r="Q243" t="str">
        <f>VLOOKUP(L243,'Status Report'!B:AB,27,0)</f>
        <v>Premiums</v>
      </c>
      <c r="R243">
        <f>VLOOKUP(L243,'Status Report'!B:X,23,0)</f>
        <v>100</v>
      </c>
      <c r="S243" t="str">
        <f>VLOOKUP(L243,'Status Report'!B:T,19,0)</f>
        <v>Promocean The Netherlands BV</v>
      </c>
      <c r="T243" s="62">
        <f>VLOOKUP(L243,'Status Report'!B:E,4,0)</f>
        <v>3</v>
      </c>
      <c r="U243" s="19">
        <f>_xlfn.IFS(AI243="Den Bosch",VLOOKUP(L243,'Status Report'!B:AM,35,0),AI243="Yantian",VLOOKUP(L243,'Status Report'!B:AM,36,0),AI243="",IF(H243="Asia Pacific",VLOOKUP(L243,'Status Report'!B:AM,36,0),VLOOKUP(L243,'Status Report'!B:AM,35,0)),AI243="Direct shipment",IF(H243="Asia Pacific",VLOOKUP(L243,'Status Report'!B:AM,36,0),VLOOKUP(L243,'Status Report'!B:AM,35,0)))</f>
        <v>53.5</v>
      </c>
      <c r="V243" s="20">
        <f t="shared" si="49"/>
        <v>428</v>
      </c>
      <c r="W243" s="19">
        <f>_xlfn.IFS(AI243="Den Bosch",VLOOKUP(L243,'Status Report'!B:AM,37,0),AI243="Yantian",VLOOKUP(L243,'Status Report'!B:AM,38,0),AI243="",IF(H243="Asia Pacific",VLOOKUP(L243,'Status Report'!B:AM,38,0),VLOOKUP(L243,'Status Report'!B:AM,37,0)),AI243="Direct shipment",IF(H243="Asia Pacific",VLOOKUP(L243,'Status Report'!B:AM,38,0),VLOOKUP(L243,'Status Report'!B:AM,37,0)))</f>
        <v>49.75</v>
      </c>
      <c r="X243" s="20">
        <f t="shared" si="50"/>
        <v>398</v>
      </c>
      <c r="Y243" s="20">
        <f>_xlfn.IFS(AI243="Den Bosch",VLOOKUP(L243,'Status Report'!B:AO,39,0),AI243="Yantian",VLOOKUP(L243,'Status Report'!B:AO,40,0),AI243="",IF(H243="Asia Pacific",VLOOKUP(L243,'Status Report'!B:AO,40,0),VLOOKUP(L243,'Status Report'!B:AO,39,0)),AI243="Direct shipment",IF(H243="Asia Pacific",VLOOKUP(L243,'Status Report'!B:AO,40,0),VLOOKUP(L243,'Status Report'!B:AO,39,0)))</f>
        <v>0</v>
      </c>
      <c r="Z243" s="20">
        <f t="shared" si="51"/>
        <v>0</v>
      </c>
      <c r="AA243" s="20">
        <f t="shared" si="52"/>
        <v>398</v>
      </c>
      <c r="AB243" s="21">
        <f>_xlfn.IFS(AI243="Den Bosch",VLOOKUP(L243,'Status Report'!B:AM,33,0),AI243="Yantian",VLOOKUP(L243,'Status Report'!B:AM,34,0),AI243="",IF(H243="Asia Pacific",VLOOKUP(L243,'Status Report'!B:AM,34,0),VLOOKUP(L243,'Status Report'!B:AM,33,0)),AI243="Direct shipment",IF(H243="Asia Pacific",VLOOKUP(L243,'Status Report'!B:AM,34,0),VLOOKUP(L243,'Status Report'!B:AM,33,0)))</f>
        <v>43.103400000000008</v>
      </c>
      <c r="AC243" s="21">
        <f>VLOOKUP(L243,'Status Report'!B:CE,82,0)</f>
        <v>0</v>
      </c>
      <c r="AD243" s="21">
        <f t="shared" si="53"/>
        <v>43.103400000000008</v>
      </c>
      <c r="AE243" s="63">
        <f>VLOOKUP(L243,'Status Report'!B:W,20,0)</f>
        <v>24</v>
      </c>
      <c r="AF243" s="63">
        <f>VLOOKUP(L243,'Status Report'!B:W,21,0)</f>
        <v>15</v>
      </c>
      <c r="AG243" s="63">
        <f>VLOOKUP(L243,'Status Report'!B:W,22,0)</f>
        <v>5</v>
      </c>
      <c r="AH243" s="22">
        <f t="shared" si="54"/>
        <v>1.44E-2</v>
      </c>
      <c r="AI243" t="s">
        <v>990</v>
      </c>
      <c r="AK243" s="63">
        <f>IFERROR(VLOOKUP(G243,ASEAN!A:A,1,0),0)</f>
        <v>0</v>
      </c>
      <c r="AL243" s="63">
        <f>IFERROR(VLOOKUP(D243,'[3]customer specs'!$B$1:$D$65536,3,0),0)</f>
        <v>0</v>
      </c>
      <c r="AM243" s="64">
        <f t="shared" si="55"/>
        <v>30</v>
      </c>
      <c r="AN243" s="64">
        <f t="shared" si="56"/>
        <v>0</v>
      </c>
      <c r="AO243" s="63"/>
      <c r="AP243" s="63"/>
      <c r="AQ243" s="63" t="str">
        <f t="shared" si="57"/>
        <v>no</v>
      </c>
      <c r="AR243" s="20">
        <f t="shared" si="58"/>
        <v>344.82720000000006</v>
      </c>
      <c r="AS243" s="63"/>
      <c r="AT243" s="23">
        <f t="shared" si="48"/>
        <v>0.12</v>
      </c>
      <c r="AU243" s="65">
        <f t="shared" si="59"/>
        <v>48.981136363636374</v>
      </c>
      <c r="AV243" s="65"/>
      <c r="AW243" s="65">
        <f t="shared" si="60"/>
        <v>391.84909090909099</v>
      </c>
      <c r="AX243" s="65"/>
      <c r="AY243" s="63">
        <f>VLOOKUP(L243,'Status Report'!B:CF,81,0)</f>
        <v>0</v>
      </c>
      <c r="AZ243" s="63" t="str">
        <f>VLOOKUP(L243,'Status Report'!B:S,18,0)</f>
        <v>Ellina Smirnova</v>
      </c>
      <c r="BB243" s="63">
        <f>VLOOKUP(L243,'Status Report'!B:Z,25,0)</f>
        <v>25</v>
      </c>
      <c r="BC243" s="63">
        <f t="shared" si="61"/>
        <v>200</v>
      </c>
      <c r="BF243">
        <f>VLOOKUP(L243,'Status Report'!B:CE,82,0)</f>
        <v>0</v>
      </c>
      <c r="BG243">
        <f>VLOOKUP(L243,'Status Report'!B:CF,83,0)</f>
        <v>0</v>
      </c>
      <c r="BH243">
        <f>VLOOKUP(L243,'Status Report'!B:CG,84,0)</f>
        <v>0</v>
      </c>
      <c r="BI243" t="s">
        <v>814</v>
      </c>
      <c r="BJ243" t="s">
        <v>795</v>
      </c>
      <c r="BM243" s="67">
        <f t="shared" si="62"/>
        <v>612</v>
      </c>
    </row>
    <row r="244" spans="1:65" x14ac:dyDescent="0.25">
      <c r="A244" s="68" t="str">
        <f>VLOOKUP(L244,'Status Report'!B:CB,79,0)</f>
        <v>Heineken UCL</v>
      </c>
      <c r="C244">
        <v>26021004</v>
      </c>
      <c r="D244">
        <v>3097160</v>
      </c>
      <c r="E244" t="s">
        <v>803</v>
      </c>
      <c r="F244" t="s">
        <v>802</v>
      </c>
      <c r="G244" t="str">
        <f>VLOOKUP(D244,'[2]sold to'!$A:$H,8,0)</f>
        <v>Netherlands</v>
      </c>
      <c r="H244" t="str">
        <f>VLOOKUP(D244,'[2]sold to'!$A:$I,9,0)</f>
        <v>AMEE</v>
      </c>
      <c r="K244">
        <v>30</v>
      </c>
      <c r="L244">
        <v>88026486</v>
      </c>
      <c r="M244" t="s">
        <v>313</v>
      </c>
      <c r="N244">
        <v>6</v>
      </c>
      <c r="P244" t="str">
        <f>VLOOKUP(L244,'Status Report'!B:AA,26,0)</f>
        <v>China</v>
      </c>
      <c r="Q244" t="str">
        <f>VLOOKUP(L244,'Status Report'!B:AB,27,0)</f>
        <v>Textiles-Clothing</v>
      </c>
      <c r="R244">
        <f>VLOOKUP(L244,'Status Report'!B:X,23,0)</f>
        <v>42</v>
      </c>
      <c r="S244" t="str">
        <f>VLOOKUP(L244,'Status Report'!B:T,19,0)</f>
        <v>Promocean The Netherlands BV</v>
      </c>
      <c r="T244" s="62">
        <f>VLOOKUP(L244,'Status Report'!B:E,4,0)</f>
        <v>3</v>
      </c>
      <c r="U244" s="19">
        <f>_xlfn.IFS(AI244="Den Bosch",VLOOKUP(L244,'Status Report'!B:AM,35,0),AI244="Yantian",VLOOKUP(L244,'Status Report'!B:AM,36,0),AI244="",IF(H244="Asia Pacific",VLOOKUP(L244,'Status Report'!B:AM,36,0),VLOOKUP(L244,'Status Report'!B:AM,35,0)),AI244="Direct shipment",IF(H244="Asia Pacific",VLOOKUP(L244,'Status Report'!B:AM,36,0),VLOOKUP(L244,'Status Report'!B:AM,35,0)))</f>
        <v>115.68</v>
      </c>
      <c r="V244" s="20">
        <f t="shared" si="49"/>
        <v>694.08</v>
      </c>
      <c r="W244" s="19">
        <f>_xlfn.IFS(AI244="Den Bosch",VLOOKUP(L244,'Status Report'!B:AM,37,0),AI244="Yantian",VLOOKUP(L244,'Status Report'!B:AM,38,0),AI244="",IF(H244="Asia Pacific",VLOOKUP(L244,'Status Report'!B:AM,38,0),VLOOKUP(L244,'Status Report'!B:AM,37,0)),AI244="Direct shipment",IF(H244="Asia Pacific",VLOOKUP(L244,'Status Report'!B:AM,38,0),VLOOKUP(L244,'Status Report'!B:AM,37,0)))</f>
        <v>71.28</v>
      </c>
      <c r="X244" s="20">
        <f t="shared" si="50"/>
        <v>427.68</v>
      </c>
      <c r="Y244" s="20">
        <f>_xlfn.IFS(AI244="Den Bosch",VLOOKUP(L244,'Status Report'!B:AO,39,0),AI244="Yantian",VLOOKUP(L244,'Status Report'!B:AO,40,0),AI244="",IF(H244="Asia Pacific",VLOOKUP(L244,'Status Report'!B:AO,40,0),VLOOKUP(L244,'Status Report'!B:AO,39,0)),AI244="Direct shipment",IF(H244="Asia Pacific",VLOOKUP(L244,'Status Report'!B:AO,40,0),VLOOKUP(L244,'Status Report'!B:AO,39,0)))</f>
        <v>0</v>
      </c>
      <c r="Z244" s="20">
        <f t="shared" si="51"/>
        <v>0</v>
      </c>
      <c r="AA244" s="20">
        <f t="shared" si="52"/>
        <v>427.68</v>
      </c>
      <c r="AB244" s="21">
        <f>_xlfn.IFS(AI244="Den Bosch",VLOOKUP(L244,'Status Report'!B:AM,33,0),AI244="Yantian",VLOOKUP(L244,'Status Report'!B:AM,34,0),AI244="",IF(H244="Asia Pacific",VLOOKUP(L244,'Status Report'!B:AM,34,0),VLOOKUP(L244,'Status Report'!B:AM,33,0)),AI244="Direct shipment",IF(H244="Asia Pacific",VLOOKUP(L244,'Status Report'!B:AM,34,0),VLOOKUP(L244,'Status Report'!B:AM,33,0)))</f>
        <v>62.267399999999995</v>
      </c>
      <c r="AC244" s="21">
        <f>VLOOKUP(L244,'Status Report'!B:CE,82,0)</f>
        <v>0</v>
      </c>
      <c r="AD244" s="21">
        <f t="shared" si="53"/>
        <v>62.267399999999995</v>
      </c>
      <c r="AE244" s="63">
        <f>VLOOKUP(L244,'Status Report'!B:W,20,0)</f>
        <v>45</v>
      </c>
      <c r="AF244" s="63">
        <f>VLOOKUP(L244,'Status Report'!B:W,21,0)</f>
        <v>23</v>
      </c>
      <c r="AG244" s="63">
        <f>VLOOKUP(L244,'Status Report'!B:W,22,0)</f>
        <v>23</v>
      </c>
      <c r="AH244" s="22">
        <f t="shared" si="54"/>
        <v>0.14283000000000001</v>
      </c>
      <c r="AI244" t="s">
        <v>990</v>
      </c>
      <c r="AK244" s="63">
        <f>IFERROR(VLOOKUP(G244,ASEAN!A:A,1,0),0)</f>
        <v>0</v>
      </c>
      <c r="AL244" s="63">
        <f>IFERROR(VLOOKUP(D244,'[3]customer specs'!$B$1:$D$65536,3,0),0)</f>
        <v>0</v>
      </c>
      <c r="AM244" s="64">
        <f t="shared" si="55"/>
        <v>266.40000000000003</v>
      </c>
      <c r="AN244" s="64">
        <f t="shared" si="56"/>
        <v>0</v>
      </c>
      <c r="AO244" s="63"/>
      <c r="AP244" s="63"/>
      <c r="AQ244" s="63" t="str">
        <f t="shared" si="57"/>
        <v>no</v>
      </c>
      <c r="AR244" s="20">
        <f t="shared" si="58"/>
        <v>373.60439999999994</v>
      </c>
      <c r="AS244" s="63"/>
      <c r="AT244" s="23">
        <f t="shared" si="48"/>
        <v>0.12</v>
      </c>
      <c r="AU244" s="65">
        <f t="shared" si="59"/>
        <v>70.758409090909083</v>
      </c>
      <c r="AV244" s="65"/>
      <c r="AW244" s="65">
        <f t="shared" si="60"/>
        <v>424.5504545454545</v>
      </c>
      <c r="AX244" s="65"/>
      <c r="AY244" s="63">
        <f>VLOOKUP(L244,'Status Report'!B:CF,81,0)</f>
        <v>0</v>
      </c>
      <c r="AZ244" s="63" t="str">
        <f>VLOOKUP(L244,'Status Report'!B:S,18,0)</f>
        <v>Ellina Smirnova</v>
      </c>
      <c r="BB244" s="63">
        <f>VLOOKUP(L244,'Status Report'!B:Z,25,0)</f>
        <v>24</v>
      </c>
      <c r="BC244" s="63">
        <f t="shared" si="61"/>
        <v>144</v>
      </c>
      <c r="BF244">
        <f>VLOOKUP(L244,'Status Report'!B:CE,82,0)</f>
        <v>0</v>
      </c>
      <c r="BG244">
        <f>VLOOKUP(L244,'Status Report'!B:CF,83,0)</f>
        <v>0</v>
      </c>
      <c r="BH244">
        <f>VLOOKUP(L244,'Status Report'!B:CG,84,0)</f>
        <v>0</v>
      </c>
      <c r="BI244" t="s">
        <v>814</v>
      </c>
      <c r="BJ244" t="s">
        <v>795</v>
      </c>
      <c r="BM244" s="67">
        <f t="shared" si="62"/>
        <v>816</v>
      </c>
    </row>
    <row r="245" spans="1:65" x14ac:dyDescent="0.25">
      <c r="A245" s="68" t="str">
        <f>VLOOKUP(L245,'Status Report'!B:CB,79,0)</f>
        <v>Heineken UCL</v>
      </c>
      <c r="C245">
        <v>26021004</v>
      </c>
      <c r="D245">
        <v>3097160</v>
      </c>
      <c r="E245" t="s">
        <v>803</v>
      </c>
      <c r="F245" t="s">
        <v>802</v>
      </c>
      <c r="G245" t="str">
        <f>VLOOKUP(D245,'[2]sold to'!$A:$H,8,0)</f>
        <v>Netherlands</v>
      </c>
      <c r="H245" t="str">
        <f>VLOOKUP(D245,'[2]sold to'!$A:$I,9,0)</f>
        <v>AMEE</v>
      </c>
      <c r="K245">
        <v>40</v>
      </c>
      <c r="L245">
        <v>88026520</v>
      </c>
      <c r="M245" t="s">
        <v>806</v>
      </c>
      <c r="N245">
        <v>5</v>
      </c>
      <c r="P245" t="str">
        <f>VLOOKUP(L245,'Status Report'!B:AA,26,0)</f>
        <v>China</v>
      </c>
      <c r="Q245" t="str">
        <f>VLOOKUP(L245,'Status Report'!B:AB,27,0)</f>
        <v>Outdoor signs</v>
      </c>
      <c r="R245">
        <f>VLOOKUP(L245,'Status Report'!B:X,23,0)</f>
        <v>250</v>
      </c>
      <c r="S245" t="str">
        <f>VLOOKUP(L245,'Status Report'!B:T,19,0)</f>
        <v>Promocean The Netherlands BV</v>
      </c>
      <c r="T245" s="62">
        <f>VLOOKUP(L245,'Status Report'!B:E,4,0)</f>
        <v>1</v>
      </c>
      <c r="U245" s="19">
        <f>_xlfn.IFS(AI245="Den Bosch",VLOOKUP(L245,'Status Report'!B:AM,35,0),AI245="Yantian",VLOOKUP(L245,'Status Report'!B:AM,36,0),AI245="",IF(H245="Asia Pacific",VLOOKUP(L245,'Status Report'!B:AM,36,0),VLOOKUP(L245,'Status Report'!B:AM,35,0)),AI245="Direct shipment",IF(H245="Asia Pacific",VLOOKUP(L245,'Status Report'!B:AM,36,0),VLOOKUP(L245,'Status Report'!B:AM,35,0)))</f>
        <v>43.06</v>
      </c>
      <c r="V245" s="20">
        <f t="shared" si="49"/>
        <v>215.3</v>
      </c>
      <c r="W245" s="19">
        <f>_xlfn.IFS(AI245="Den Bosch",VLOOKUP(L245,'Status Report'!B:AM,37,0),AI245="Yantian",VLOOKUP(L245,'Status Report'!B:AM,38,0),AI245="",IF(H245="Asia Pacific",VLOOKUP(L245,'Status Report'!B:AM,38,0),VLOOKUP(L245,'Status Report'!B:AM,37,0)),AI245="Direct shipment",IF(H245="Asia Pacific",VLOOKUP(L245,'Status Report'!B:AM,38,0),VLOOKUP(L245,'Status Report'!B:AM,37,0)))</f>
        <v>43.06</v>
      </c>
      <c r="X245" s="20">
        <f t="shared" si="50"/>
        <v>215.3</v>
      </c>
      <c r="Y245" s="20">
        <f>_xlfn.IFS(AI245="Den Bosch",VLOOKUP(L245,'Status Report'!B:AO,39,0),AI245="Yantian",VLOOKUP(L245,'Status Report'!B:AO,40,0),AI245="",IF(H245="Asia Pacific",VLOOKUP(L245,'Status Report'!B:AO,40,0),VLOOKUP(L245,'Status Report'!B:AO,39,0)),AI245="Direct shipment",IF(H245="Asia Pacific",VLOOKUP(L245,'Status Report'!B:AO,40,0),VLOOKUP(L245,'Status Report'!B:AO,39,0)))</f>
        <v>0</v>
      </c>
      <c r="Z245" s="20">
        <f t="shared" si="51"/>
        <v>0</v>
      </c>
      <c r="AA245" s="20">
        <f t="shared" si="52"/>
        <v>215.3</v>
      </c>
      <c r="AB245" s="21">
        <f>_xlfn.IFS(AI245="Den Bosch",VLOOKUP(L245,'Status Report'!B:AM,33,0),AI245="Yantian",VLOOKUP(L245,'Status Report'!B:AM,34,0),AI245="",IF(H245="Asia Pacific",VLOOKUP(L245,'Status Report'!B:AM,34,0),VLOOKUP(L245,'Status Report'!B:AM,33,0)),AI245="Direct shipment",IF(H245="Asia Pacific",VLOOKUP(L245,'Status Report'!B:AM,34,0),VLOOKUP(L245,'Status Report'!B:AM,33,0)))</f>
        <v>37.8887</v>
      </c>
      <c r="AC245" s="21">
        <f>VLOOKUP(L245,'Status Report'!B:CE,82,0)</f>
        <v>0</v>
      </c>
      <c r="AD245" s="21">
        <f t="shared" si="53"/>
        <v>37.8887</v>
      </c>
      <c r="AE245" s="63">
        <f>VLOOKUP(L245,'Status Report'!B:W,20,0)</f>
        <v>40</v>
      </c>
      <c r="AF245" s="63">
        <f>VLOOKUP(L245,'Status Report'!B:W,21,0)</f>
        <v>20.5</v>
      </c>
      <c r="AG245" s="63">
        <f>VLOOKUP(L245,'Status Report'!B:W,22,0)</f>
        <v>10</v>
      </c>
      <c r="AH245" s="22">
        <f t="shared" si="54"/>
        <v>4.1000000000000002E-2</v>
      </c>
      <c r="AK245" s="63">
        <f>IFERROR(VLOOKUP(G245,ASEAN!A:A,1,0),0)</f>
        <v>0</v>
      </c>
      <c r="AL245" s="63">
        <f>IFERROR(VLOOKUP(D245,'[3]customer specs'!$B$1:$D$65536,3,0),0)</f>
        <v>0</v>
      </c>
      <c r="AM245" s="64">
        <f t="shared" si="55"/>
        <v>0</v>
      </c>
      <c r="AN245" s="64">
        <f t="shared" si="56"/>
        <v>0</v>
      </c>
      <c r="AO245" s="63"/>
      <c r="AP245" s="63"/>
      <c r="AQ245" s="63" t="str">
        <f t="shared" si="57"/>
        <v>no</v>
      </c>
      <c r="AR245" s="20">
        <f t="shared" si="58"/>
        <v>189.4435</v>
      </c>
      <c r="AS245" s="63"/>
      <c r="AT245" s="23">
        <f t="shared" si="48"/>
        <v>0.12</v>
      </c>
      <c r="AU245" s="65">
        <f t="shared" si="59"/>
        <v>43.055340909090908</v>
      </c>
      <c r="AV245" s="65"/>
      <c r="AW245" s="65">
        <f t="shared" si="60"/>
        <v>215.27670454545455</v>
      </c>
      <c r="AX245" s="65"/>
      <c r="AY245" s="63">
        <f>VLOOKUP(L245,'Status Report'!B:CF,81,0)</f>
        <v>0</v>
      </c>
      <c r="AZ245" s="63" t="str">
        <f>VLOOKUP(L245,'Status Report'!B:S,18,0)</f>
        <v>Ludmilla Zarybnicka</v>
      </c>
      <c r="BB245" s="63">
        <f>VLOOKUP(L245,'Status Report'!B:Z,25,0)</f>
        <v>1</v>
      </c>
      <c r="BC245" s="63">
        <f t="shared" si="61"/>
        <v>5</v>
      </c>
      <c r="BF245">
        <f>VLOOKUP(L245,'Status Report'!B:CE,82,0)</f>
        <v>0</v>
      </c>
      <c r="BG245">
        <f>VLOOKUP(L245,'Status Report'!B:CF,83,0)</f>
        <v>0</v>
      </c>
      <c r="BH245">
        <f>VLOOKUP(L245,'Status Report'!B:CG,84,0)</f>
        <v>0</v>
      </c>
      <c r="BI245" t="s">
        <v>814</v>
      </c>
      <c r="BJ245" t="s">
        <v>795</v>
      </c>
      <c r="BM245" s="67">
        <f t="shared" si="62"/>
        <v>37</v>
      </c>
    </row>
    <row r="246" spans="1:65" x14ac:dyDescent="0.25">
      <c r="A246" s="68" t="str">
        <f>VLOOKUP(L246,'Status Report'!B:CB,79,0)</f>
        <v>Heineken UCL</v>
      </c>
      <c r="C246">
        <v>26021004</v>
      </c>
      <c r="D246">
        <v>3097160</v>
      </c>
      <c r="E246" t="s">
        <v>803</v>
      </c>
      <c r="F246" t="s">
        <v>802</v>
      </c>
      <c r="G246" t="str">
        <f>VLOOKUP(D246,'[2]sold to'!$A:$H,8,0)</f>
        <v>Netherlands</v>
      </c>
      <c r="H246" t="str">
        <f>VLOOKUP(D246,'[2]sold to'!$A:$I,9,0)</f>
        <v>AMEE</v>
      </c>
      <c r="K246">
        <v>50</v>
      </c>
      <c r="L246">
        <v>88026493</v>
      </c>
      <c r="M246" t="s">
        <v>804</v>
      </c>
      <c r="N246">
        <v>5</v>
      </c>
      <c r="P246" t="str">
        <f>VLOOKUP(L246,'Status Report'!B:AA,26,0)</f>
        <v>China</v>
      </c>
      <c r="Q246" t="str">
        <f>VLOOKUP(L246,'Status Report'!B:AB,27,0)</f>
        <v>Bar support</v>
      </c>
      <c r="R246">
        <f>VLOOKUP(L246,'Status Report'!B:X,23,0)</f>
        <v>167</v>
      </c>
      <c r="S246" t="str">
        <f>VLOOKUP(L246,'Status Report'!B:T,19,0)</f>
        <v>Promocean The Netherlands BV</v>
      </c>
      <c r="T246" s="62">
        <f>VLOOKUP(L246,'Status Report'!B:E,4,0)</f>
        <v>3</v>
      </c>
      <c r="U246" s="19">
        <f>_xlfn.IFS(AI246="Den Bosch",VLOOKUP(L246,'Status Report'!B:AM,35,0),AI246="Yantian",VLOOKUP(L246,'Status Report'!B:AM,36,0),AI246="",IF(H246="Asia Pacific",VLOOKUP(L246,'Status Report'!B:AM,36,0),VLOOKUP(L246,'Status Report'!B:AM,35,0)),AI246="Direct shipment",IF(H246="Asia Pacific",VLOOKUP(L246,'Status Report'!B:AM,36,0),VLOOKUP(L246,'Status Report'!B:AM,35,0)))</f>
        <v>73.199999999999989</v>
      </c>
      <c r="V246" s="20">
        <f t="shared" si="49"/>
        <v>365.99999999999994</v>
      </c>
      <c r="W246" s="19">
        <f>_xlfn.IFS(AI246="Den Bosch",VLOOKUP(L246,'Status Report'!B:AM,37,0),AI246="Yantian",VLOOKUP(L246,'Status Report'!B:AM,38,0),AI246="",IF(H246="Asia Pacific",VLOOKUP(L246,'Status Report'!B:AM,38,0),VLOOKUP(L246,'Status Report'!B:AM,37,0)),AI246="Direct shipment",IF(H246="Asia Pacific",VLOOKUP(L246,'Status Report'!B:AM,38,0),VLOOKUP(L246,'Status Report'!B:AM,37,0)))</f>
        <v>73.199999999999989</v>
      </c>
      <c r="X246" s="20">
        <f t="shared" si="50"/>
        <v>365.99999999999994</v>
      </c>
      <c r="Y246" s="20">
        <f>_xlfn.IFS(AI246="Den Bosch",VLOOKUP(L246,'Status Report'!B:AO,39,0),AI246="Yantian",VLOOKUP(L246,'Status Report'!B:AO,40,0),AI246="",IF(H246="Asia Pacific",VLOOKUP(L246,'Status Report'!B:AO,40,0),VLOOKUP(L246,'Status Report'!B:AO,39,0)),AI246="Direct shipment",IF(H246="Asia Pacific",VLOOKUP(L246,'Status Report'!B:AO,40,0),VLOOKUP(L246,'Status Report'!B:AO,39,0)))</f>
        <v>0</v>
      </c>
      <c r="Z246" s="20">
        <f t="shared" si="51"/>
        <v>0</v>
      </c>
      <c r="AA246" s="20">
        <f t="shared" si="52"/>
        <v>365.99999999999994</v>
      </c>
      <c r="AB246" s="21">
        <f>_xlfn.IFS(AI246="Den Bosch",VLOOKUP(L246,'Status Report'!B:AM,33,0),AI246="Yantian",VLOOKUP(L246,'Status Report'!B:AM,34,0),AI246="",IF(H246="Asia Pacific",VLOOKUP(L246,'Status Report'!B:AM,34,0),VLOOKUP(L246,'Status Report'!B:AM,33,0)),AI246="Direct shipment",IF(H246="Asia Pacific",VLOOKUP(L246,'Status Report'!B:AM,34,0),VLOOKUP(L246,'Status Report'!B:AM,33,0)))</f>
        <v>63.327000000000005</v>
      </c>
      <c r="AC246" s="21">
        <f>VLOOKUP(L246,'Status Report'!B:CE,82,0)</f>
        <v>0</v>
      </c>
      <c r="AD246" s="21">
        <f t="shared" si="53"/>
        <v>63.327000000000005</v>
      </c>
      <c r="AE246" s="63">
        <f>VLOOKUP(L246,'Status Report'!B:W,20,0)</f>
        <v>49</v>
      </c>
      <c r="AF246" s="63">
        <f>VLOOKUP(L246,'Status Report'!B:W,21,0)</f>
        <v>26</v>
      </c>
      <c r="AG246" s="63">
        <f>VLOOKUP(L246,'Status Report'!B:W,22,0)</f>
        <v>50</v>
      </c>
      <c r="AH246" s="22">
        <f t="shared" si="54"/>
        <v>0.31850000000000001</v>
      </c>
      <c r="AI246" t="s">
        <v>990</v>
      </c>
      <c r="AK246" s="63">
        <f>IFERROR(VLOOKUP(G246,ASEAN!A:A,1,0),0)</f>
        <v>0</v>
      </c>
      <c r="AL246" s="63">
        <f>IFERROR(VLOOKUP(D246,'[3]customer specs'!$B$1:$D$65536,3,0),0)</f>
        <v>0</v>
      </c>
      <c r="AM246" s="64">
        <f t="shared" si="55"/>
        <v>0</v>
      </c>
      <c r="AN246" s="64">
        <f t="shared" si="56"/>
        <v>0</v>
      </c>
      <c r="AO246" s="63"/>
      <c r="AP246" s="63"/>
      <c r="AQ246" s="63" t="str">
        <f t="shared" si="57"/>
        <v>no</v>
      </c>
      <c r="AR246" s="20">
        <f t="shared" si="58"/>
        <v>316.63500000000005</v>
      </c>
      <c r="AS246" s="63"/>
      <c r="AT246" s="23">
        <f t="shared" ref="AT246:AT309" si="63">IF(AS246=0.045,0.045,IF(AS246=0.035,0.035,0.12))</f>
        <v>0.12</v>
      </c>
      <c r="AU246" s="65">
        <f t="shared" si="59"/>
        <v>71.962500000000006</v>
      </c>
      <c r="AV246" s="65"/>
      <c r="AW246" s="65">
        <f t="shared" si="60"/>
        <v>359.8125</v>
      </c>
      <c r="AX246" s="65"/>
      <c r="AY246" s="63">
        <f>VLOOKUP(L246,'Status Report'!B:CF,81,0)</f>
        <v>0</v>
      </c>
      <c r="AZ246" s="63" t="str">
        <f>VLOOKUP(L246,'Status Report'!B:S,18,0)</f>
        <v>Ellina Smirnova</v>
      </c>
      <c r="BB246" s="63">
        <f>VLOOKUP(L246,'Status Report'!B:Z,25,0)</f>
        <v>12</v>
      </c>
      <c r="BC246" s="63">
        <f t="shared" si="61"/>
        <v>60</v>
      </c>
      <c r="BF246">
        <f>VLOOKUP(L246,'Status Report'!B:CE,82,0)</f>
        <v>0</v>
      </c>
      <c r="BG246">
        <f>VLOOKUP(L246,'Status Report'!B:CF,83,0)</f>
        <v>0</v>
      </c>
      <c r="BH246">
        <f>VLOOKUP(L246,'Status Report'!B:CG,84,0)</f>
        <v>0</v>
      </c>
      <c r="BI246" t="s">
        <v>814</v>
      </c>
      <c r="BJ246" t="s">
        <v>795</v>
      </c>
      <c r="BM246" s="67">
        <f t="shared" si="62"/>
        <v>356</v>
      </c>
    </row>
    <row r="247" spans="1:65" x14ac:dyDescent="0.25">
      <c r="A247" s="68" t="str">
        <f>VLOOKUP(L247,'Status Report'!B:CB,79,0)</f>
        <v>Heineken UCL</v>
      </c>
      <c r="C247">
        <v>26021004</v>
      </c>
      <c r="D247">
        <v>3097160</v>
      </c>
      <c r="E247" t="s">
        <v>803</v>
      </c>
      <c r="F247" t="s">
        <v>802</v>
      </c>
      <c r="G247" t="str">
        <f>VLOOKUP(D247,'[2]sold to'!$A:$H,8,0)</f>
        <v>Netherlands</v>
      </c>
      <c r="H247" t="str">
        <f>VLOOKUP(D247,'[2]sold to'!$A:$I,9,0)</f>
        <v>AMEE</v>
      </c>
      <c r="K247">
        <v>60</v>
      </c>
      <c r="L247">
        <v>88026487</v>
      </c>
      <c r="M247" t="s">
        <v>314</v>
      </c>
      <c r="N247">
        <v>20</v>
      </c>
      <c r="P247" t="str">
        <f>VLOOKUP(L247,'Status Report'!B:AA,26,0)</f>
        <v>China</v>
      </c>
      <c r="Q247" t="str">
        <f>VLOOKUP(L247,'Status Report'!B:AB,27,0)</f>
        <v>Premiums</v>
      </c>
      <c r="R247">
        <f>VLOOKUP(L247,'Status Report'!B:X,23,0)</f>
        <v>100</v>
      </c>
      <c r="S247" t="str">
        <f>VLOOKUP(L247,'Status Report'!B:T,19,0)</f>
        <v>Promocean The Netherlands BV</v>
      </c>
      <c r="T247" s="62">
        <f>VLOOKUP(L247,'Status Report'!B:E,4,0)</f>
        <v>3</v>
      </c>
      <c r="U247" s="19">
        <f>_xlfn.IFS(AI247="Den Bosch",VLOOKUP(L247,'Status Report'!B:AM,35,0),AI247="Yantian",VLOOKUP(L247,'Status Report'!B:AM,36,0),AI247="",IF(H247="Asia Pacific",VLOOKUP(L247,'Status Report'!B:AM,36,0),VLOOKUP(L247,'Status Report'!B:AM,35,0)),AI247="Direct shipment",IF(H247="Asia Pacific",VLOOKUP(L247,'Status Report'!B:AM,36,0),VLOOKUP(L247,'Status Report'!B:AM,35,0)))</f>
        <v>30.6</v>
      </c>
      <c r="V247" s="20">
        <f t="shared" si="49"/>
        <v>612</v>
      </c>
      <c r="W247" s="19">
        <f>_xlfn.IFS(AI247="Den Bosch",VLOOKUP(L247,'Status Report'!B:AM,37,0),AI247="Yantian",VLOOKUP(L247,'Status Report'!B:AM,38,0),AI247="",IF(H247="Asia Pacific",VLOOKUP(L247,'Status Report'!B:AM,38,0),VLOOKUP(L247,'Status Report'!B:AM,37,0)),AI247="Direct shipment",IF(H247="Asia Pacific",VLOOKUP(L247,'Status Report'!B:AM,38,0),VLOOKUP(L247,'Status Report'!B:AM,37,0)))</f>
        <v>28.799999999999997</v>
      </c>
      <c r="X247" s="20">
        <f t="shared" si="50"/>
        <v>576</v>
      </c>
      <c r="Y247" s="20">
        <f>_xlfn.IFS(AI247="Den Bosch",VLOOKUP(L247,'Status Report'!B:AO,39,0),AI247="Yantian",VLOOKUP(L247,'Status Report'!B:AO,40,0),AI247="",IF(H247="Asia Pacific",VLOOKUP(L247,'Status Report'!B:AO,40,0),VLOOKUP(L247,'Status Report'!B:AO,39,0)),AI247="Direct shipment",IF(H247="Asia Pacific",VLOOKUP(L247,'Status Report'!B:AO,40,0),VLOOKUP(L247,'Status Report'!B:AO,39,0)))</f>
        <v>0</v>
      </c>
      <c r="Z247" s="20">
        <f t="shared" si="51"/>
        <v>0</v>
      </c>
      <c r="AA247" s="20">
        <f t="shared" si="52"/>
        <v>576</v>
      </c>
      <c r="AB247" s="21">
        <f>_xlfn.IFS(AI247="Den Bosch",VLOOKUP(L247,'Status Report'!B:AM,33,0),AI247="Yantian",VLOOKUP(L247,'Status Report'!B:AM,34,0),AI247="",IF(H247="Asia Pacific",VLOOKUP(L247,'Status Report'!B:AM,34,0),VLOOKUP(L247,'Status Report'!B:AM,33,0)),AI247="Direct shipment",IF(H247="Asia Pacific",VLOOKUP(L247,'Status Report'!B:AM,34,0),VLOOKUP(L247,'Status Report'!B:AM,33,0)))</f>
        <v>25.1082</v>
      </c>
      <c r="AC247" s="21">
        <f>VLOOKUP(L247,'Status Report'!B:CE,82,0)</f>
        <v>0</v>
      </c>
      <c r="AD247" s="21">
        <f t="shared" si="53"/>
        <v>25.1082</v>
      </c>
      <c r="AE247" s="63">
        <f>VLOOKUP(L247,'Status Report'!B:W,20,0)</f>
        <v>47</v>
      </c>
      <c r="AF247" s="63">
        <f>VLOOKUP(L247,'Status Report'!B:W,21,0)</f>
        <v>46</v>
      </c>
      <c r="AG247" s="63">
        <f>VLOOKUP(L247,'Status Report'!B:W,22,0)</f>
        <v>2</v>
      </c>
      <c r="AH247" s="22">
        <f t="shared" si="54"/>
        <v>8.6480000000000001E-2</v>
      </c>
      <c r="AI247" t="s">
        <v>990</v>
      </c>
      <c r="AK247" s="63">
        <f>IFERROR(VLOOKUP(G247,ASEAN!A:A,1,0),0)</f>
        <v>0</v>
      </c>
      <c r="AL247" s="63">
        <f>IFERROR(VLOOKUP(D247,'[3]customer specs'!$B$1:$D$65536,3,0),0)</f>
        <v>0</v>
      </c>
      <c r="AM247" s="64">
        <f t="shared" si="55"/>
        <v>36</v>
      </c>
      <c r="AN247" s="64">
        <f t="shared" si="56"/>
        <v>0</v>
      </c>
      <c r="AO247" s="63"/>
      <c r="AP247" s="63"/>
      <c r="AQ247" s="63" t="str">
        <f t="shared" si="57"/>
        <v>no</v>
      </c>
      <c r="AR247" s="20">
        <f t="shared" si="58"/>
        <v>502.16399999999999</v>
      </c>
      <c r="AS247" s="63"/>
      <c r="AT247" s="23">
        <f t="shared" si="63"/>
        <v>0.12</v>
      </c>
      <c r="AU247" s="65">
        <f t="shared" si="59"/>
        <v>28.532045454545454</v>
      </c>
      <c r="AV247" s="65"/>
      <c r="AW247" s="65">
        <f t="shared" si="60"/>
        <v>570.64090909090908</v>
      </c>
      <c r="AX247" s="65"/>
      <c r="AY247" s="63">
        <f>VLOOKUP(L247,'Status Report'!B:CF,81,0)</f>
        <v>0</v>
      </c>
      <c r="AZ247" s="63" t="str">
        <f>VLOOKUP(L247,'Status Report'!B:S,18,0)</f>
        <v>Ellina Smirnova</v>
      </c>
      <c r="BB247" s="63">
        <f>VLOOKUP(L247,'Status Report'!B:Z,25,0)</f>
        <v>10</v>
      </c>
      <c r="BC247" s="63">
        <f t="shared" si="61"/>
        <v>200</v>
      </c>
      <c r="BF247">
        <f>VLOOKUP(L247,'Status Report'!B:CE,82,0)</f>
        <v>0</v>
      </c>
      <c r="BG247">
        <f>VLOOKUP(L247,'Status Report'!B:CF,83,0)</f>
        <v>0</v>
      </c>
      <c r="BH247">
        <f>VLOOKUP(L247,'Status Report'!B:CG,84,0)</f>
        <v>0</v>
      </c>
      <c r="BI247" t="s">
        <v>814</v>
      </c>
      <c r="BJ247" t="s">
        <v>795</v>
      </c>
      <c r="BM247" s="67">
        <f t="shared" si="62"/>
        <v>1295</v>
      </c>
    </row>
    <row r="248" spans="1:65" x14ac:dyDescent="0.25">
      <c r="A248" s="68" t="str">
        <f>VLOOKUP(L248,'Status Report'!B:CB,79,0)</f>
        <v>Heineken UCL</v>
      </c>
      <c r="C248">
        <v>26021004</v>
      </c>
      <c r="D248">
        <v>3097160</v>
      </c>
      <c r="E248" t="s">
        <v>803</v>
      </c>
      <c r="F248" t="s">
        <v>802</v>
      </c>
      <c r="G248" t="str">
        <f>VLOOKUP(D248,'[2]sold to'!$A:$H,8,0)</f>
        <v>Netherlands</v>
      </c>
      <c r="H248" t="str">
        <f>VLOOKUP(D248,'[2]sold to'!$A:$I,9,0)</f>
        <v>AMEE</v>
      </c>
      <c r="K248">
        <v>70</v>
      </c>
      <c r="L248">
        <v>88026505</v>
      </c>
      <c r="M248" t="s">
        <v>329</v>
      </c>
      <c r="N248">
        <v>5</v>
      </c>
      <c r="P248" t="str">
        <f>VLOOKUP(L248,'Status Report'!B:AA,26,0)</f>
        <v>China</v>
      </c>
      <c r="Q248" t="str">
        <f>VLOOKUP(L248,'Status Report'!B:AB,27,0)</f>
        <v>Premiums</v>
      </c>
      <c r="R248">
        <f>VLOOKUP(L248,'Status Report'!B:X,23,0)</f>
        <v>500</v>
      </c>
      <c r="S248" t="str">
        <f>VLOOKUP(L248,'Status Report'!B:T,19,0)</f>
        <v>Promocean The Netherlands BV</v>
      </c>
      <c r="T248" s="62">
        <f>VLOOKUP(L248,'Status Report'!B:E,4,0)</f>
        <v>3</v>
      </c>
      <c r="U248" s="19">
        <f>_xlfn.IFS(AI248="Den Bosch",VLOOKUP(L248,'Status Report'!B:AM,35,0),AI248="Yantian",VLOOKUP(L248,'Status Report'!B:AM,36,0),AI248="",IF(H248="Asia Pacific",VLOOKUP(L248,'Status Report'!B:AM,36,0),VLOOKUP(L248,'Status Report'!B:AM,35,0)),AI248="Direct shipment",IF(H248="Asia Pacific",VLOOKUP(L248,'Status Report'!B:AM,36,0),VLOOKUP(L248,'Status Report'!B:AM,35,0)))</f>
        <v>64.900000000000006</v>
      </c>
      <c r="V248" s="20">
        <f t="shared" si="49"/>
        <v>324.5</v>
      </c>
      <c r="W248" s="19">
        <f>_xlfn.IFS(AI248="Den Bosch",VLOOKUP(L248,'Status Report'!B:AM,37,0),AI248="Yantian",VLOOKUP(L248,'Status Report'!B:AM,38,0),AI248="",IF(H248="Asia Pacific",VLOOKUP(L248,'Status Report'!B:AM,38,0),VLOOKUP(L248,'Status Report'!B:AM,37,0)),AI248="Direct shipment",IF(H248="Asia Pacific",VLOOKUP(L248,'Status Report'!B:AM,38,0),VLOOKUP(L248,'Status Report'!B:AM,37,0)))</f>
        <v>60.300000000000004</v>
      </c>
      <c r="X248" s="20">
        <f t="shared" si="50"/>
        <v>301.5</v>
      </c>
      <c r="Y248" s="20">
        <f>_xlfn.IFS(AI248="Den Bosch",VLOOKUP(L248,'Status Report'!B:AO,39,0),AI248="Yantian",VLOOKUP(L248,'Status Report'!B:AO,40,0),AI248="",IF(H248="Asia Pacific",VLOOKUP(L248,'Status Report'!B:AO,40,0),VLOOKUP(L248,'Status Report'!B:AO,39,0)),AI248="Direct shipment",IF(H248="Asia Pacific",VLOOKUP(L248,'Status Report'!B:AO,40,0),VLOOKUP(L248,'Status Report'!B:AO,39,0)))</f>
        <v>0</v>
      </c>
      <c r="Z248" s="20">
        <f t="shared" si="51"/>
        <v>0</v>
      </c>
      <c r="AA248" s="20">
        <f t="shared" si="52"/>
        <v>301.5</v>
      </c>
      <c r="AB248" s="21">
        <f>_xlfn.IFS(AI248="Den Bosch",VLOOKUP(L248,'Status Report'!B:AM,33,0),AI248="Yantian",VLOOKUP(L248,'Status Report'!B:AM,34,0),AI248="",IF(H248="Asia Pacific",VLOOKUP(L248,'Status Report'!B:AM,34,0),VLOOKUP(L248,'Status Report'!B:AM,33,0)),AI248="Direct shipment",IF(H248="Asia Pacific",VLOOKUP(L248,'Status Report'!B:AM,34,0),VLOOKUP(L248,'Status Report'!B:AM,33,0)))</f>
        <v>52.189200000000007</v>
      </c>
      <c r="AC248" s="21">
        <f>VLOOKUP(L248,'Status Report'!B:CE,82,0)</f>
        <v>0</v>
      </c>
      <c r="AD248" s="21">
        <f t="shared" si="53"/>
        <v>52.189200000000007</v>
      </c>
      <c r="AE248" s="63">
        <f>VLOOKUP(L248,'Status Report'!B:W,20,0)</f>
        <v>68</v>
      </c>
      <c r="AF248" s="63">
        <f>VLOOKUP(L248,'Status Report'!B:W,21,0)</f>
        <v>19</v>
      </c>
      <c r="AG248" s="63">
        <f>VLOOKUP(L248,'Status Report'!B:W,22,0)</f>
        <v>19</v>
      </c>
      <c r="AH248" s="22">
        <f t="shared" si="54"/>
        <v>0.12274</v>
      </c>
      <c r="AI248" t="s">
        <v>990</v>
      </c>
      <c r="AK248" s="63">
        <f>IFERROR(VLOOKUP(G248,ASEAN!A:A,1,0),0)</f>
        <v>0</v>
      </c>
      <c r="AL248" s="63">
        <f>IFERROR(VLOOKUP(D248,'[3]customer specs'!$B$1:$D$65536,3,0),0)</f>
        <v>0</v>
      </c>
      <c r="AM248" s="64">
        <f t="shared" si="55"/>
        <v>23</v>
      </c>
      <c r="AN248" s="64">
        <f t="shared" si="56"/>
        <v>0</v>
      </c>
      <c r="AO248" s="63"/>
      <c r="AP248" s="63"/>
      <c r="AQ248" s="63" t="str">
        <f t="shared" si="57"/>
        <v>no</v>
      </c>
      <c r="AR248" s="20">
        <f t="shared" si="58"/>
        <v>260.94600000000003</v>
      </c>
      <c r="AS248" s="63"/>
      <c r="AT248" s="23">
        <f t="shared" si="63"/>
        <v>0.12</v>
      </c>
      <c r="AU248" s="65">
        <f t="shared" si="59"/>
        <v>59.305909090909097</v>
      </c>
      <c r="AV248" s="65"/>
      <c r="AW248" s="65">
        <f t="shared" si="60"/>
        <v>296.52954545454548</v>
      </c>
      <c r="AX248" s="65"/>
      <c r="AY248" s="63">
        <f>VLOOKUP(L248,'Status Report'!B:CF,81,0)</f>
        <v>0</v>
      </c>
      <c r="AZ248" s="63" t="str">
        <f>VLOOKUP(L248,'Status Report'!B:S,18,0)</f>
        <v>Ellina Smirnova</v>
      </c>
      <c r="BB248" s="63">
        <f>VLOOKUP(L248,'Status Report'!B:Z,25,0)</f>
        <v>10</v>
      </c>
      <c r="BC248" s="63">
        <f t="shared" si="61"/>
        <v>50</v>
      </c>
      <c r="BF248">
        <f>VLOOKUP(L248,'Status Report'!B:CE,82,0)</f>
        <v>0</v>
      </c>
      <c r="BG248">
        <f>VLOOKUP(L248,'Status Report'!B:CF,83,0)</f>
        <v>0</v>
      </c>
      <c r="BH248">
        <f>VLOOKUP(L248,'Status Report'!B:CG,84,0)</f>
        <v>0</v>
      </c>
      <c r="BI248" t="s">
        <v>814</v>
      </c>
      <c r="BJ248" t="s">
        <v>795</v>
      </c>
      <c r="BM248" s="67">
        <f t="shared" si="62"/>
        <v>4834</v>
      </c>
    </row>
    <row r="249" spans="1:65" x14ac:dyDescent="0.25">
      <c r="A249" s="68" t="str">
        <f>VLOOKUP(L249,'Status Report'!B:CB,79,0)</f>
        <v>Heineken UCL</v>
      </c>
      <c r="C249">
        <v>26021004</v>
      </c>
      <c r="D249">
        <v>3097160</v>
      </c>
      <c r="E249" t="s">
        <v>803</v>
      </c>
      <c r="F249" t="s">
        <v>802</v>
      </c>
      <c r="G249" t="str">
        <f>VLOOKUP(D249,'[2]sold to'!$A:$H,8,0)</f>
        <v>Netherlands</v>
      </c>
      <c r="H249" t="str">
        <f>VLOOKUP(D249,'[2]sold to'!$A:$I,9,0)</f>
        <v>AMEE</v>
      </c>
      <c r="K249">
        <v>80</v>
      </c>
      <c r="L249">
        <v>88026480</v>
      </c>
      <c r="M249" t="s">
        <v>307</v>
      </c>
      <c r="N249">
        <v>7</v>
      </c>
      <c r="P249" t="str">
        <f>VLOOKUP(L249,'Status Report'!B:AA,26,0)</f>
        <v>Bangladesh</v>
      </c>
      <c r="Q249" t="str">
        <f>VLOOKUP(L249,'Status Report'!B:AB,27,0)</f>
        <v>Textiles-Clothing</v>
      </c>
      <c r="R249">
        <f>VLOOKUP(L249,'Status Report'!B:X,23,0)</f>
        <v>167</v>
      </c>
      <c r="S249" t="str">
        <f>VLOOKUP(L249,'Status Report'!B:T,19,0)</f>
        <v>Promocean The Netherlands BV</v>
      </c>
      <c r="T249" s="62">
        <f>VLOOKUP(L249,'Status Report'!B:E,4,0)</f>
        <v>3</v>
      </c>
      <c r="U249" s="19">
        <f>_xlfn.IFS(AI249="Den Bosch",VLOOKUP(L249,'Status Report'!B:AM,35,0),AI249="Yantian",VLOOKUP(L249,'Status Report'!B:AM,36,0),AI249="",IF(H249="Asia Pacific",VLOOKUP(L249,'Status Report'!B:AM,36,0),VLOOKUP(L249,'Status Report'!B:AM,35,0)),AI249="Direct shipment",IF(H249="Asia Pacific",VLOOKUP(L249,'Status Report'!B:AM,36,0),VLOOKUP(L249,'Status Report'!B:AM,35,0)))</f>
        <v>29.700000000000003</v>
      </c>
      <c r="V249" s="20">
        <f t="shared" si="49"/>
        <v>207.90000000000003</v>
      </c>
      <c r="W249" s="19">
        <f>_xlfn.IFS(AI249="Den Bosch",VLOOKUP(L249,'Status Report'!B:AM,37,0),AI249="Yantian",VLOOKUP(L249,'Status Report'!B:AM,38,0),AI249="",IF(H249="Asia Pacific",VLOOKUP(L249,'Status Report'!B:AM,38,0),VLOOKUP(L249,'Status Report'!B:AM,37,0)),AI249="Direct shipment",IF(H249="Asia Pacific",VLOOKUP(L249,'Status Report'!B:AM,38,0),VLOOKUP(L249,'Status Report'!B:AM,37,0)))</f>
        <v>29.339999999999996</v>
      </c>
      <c r="X249" s="20">
        <f t="shared" si="50"/>
        <v>205.37999999999997</v>
      </c>
      <c r="Y249" s="20">
        <f>_xlfn.IFS(AI249="Den Bosch",VLOOKUP(L249,'Status Report'!B:AO,39,0),AI249="Yantian",VLOOKUP(L249,'Status Report'!B:AO,40,0),AI249="",IF(H249="Asia Pacific",VLOOKUP(L249,'Status Report'!B:AO,40,0),VLOOKUP(L249,'Status Report'!B:AO,39,0)),AI249="Direct shipment",IF(H249="Asia Pacific",VLOOKUP(L249,'Status Report'!B:AO,40,0),VLOOKUP(L249,'Status Report'!B:AO,39,0)))</f>
        <v>0</v>
      </c>
      <c r="Z249" s="20">
        <f t="shared" si="51"/>
        <v>0</v>
      </c>
      <c r="AA249" s="20">
        <f t="shared" si="52"/>
        <v>205.37999999999997</v>
      </c>
      <c r="AB249" s="21">
        <f>_xlfn.IFS(AI249="Den Bosch",VLOOKUP(L249,'Status Report'!B:AM,33,0),AI249="Yantian",VLOOKUP(L249,'Status Report'!B:AM,34,0),AI249="",IF(H249="Asia Pacific",VLOOKUP(L249,'Status Report'!B:AM,34,0),VLOOKUP(L249,'Status Report'!B:AM,33,0)),AI249="Direct shipment",IF(H249="Asia Pacific",VLOOKUP(L249,'Status Report'!B:AM,34,0),VLOOKUP(L249,'Status Report'!B:AM,33,0)))</f>
        <v>25.1265</v>
      </c>
      <c r="AC249" s="21">
        <f>VLOOKUP(L249,'Status Report'!B:CE,82,0)</f>
        <v>0</v>
      </c>
      <c r="AD249" s="21">
        <f t="shared" si="53"/>
        <v>25.1265</v>
      </c>
      <c r="AE249" s="63">
        <f>VLOOKUP(L249,'Status Report'!B:W,20,0)</f>
        <v>28</v>
      </c>
      <c r="AF249" s="63">
        <f>VLOOKUP(L249,'Status Report'!B:W,21,0)</f>
        <v>15</v>
      </c>
      <c r="AG249" s="63">
        <f>VLOOKUP(L249,'Status Report'!B:W,22,0)</f>
        <v>12</v>
      </c>
      <c r="AH249" s="22">
        <f t="shared" si="54"/>
        <v>3.5279999999999999E-2</v>
      </c>
      <c r="AI249" t="s">
        <v>990</v>
      </c>
      <c r="AK249" s="63">
        <f>IFERROR(VLOOKUP(G249,ASEAN!A:A,1,0),0)</f>
        <v>0</v>
      </c>
      <c r="AL249" s="63">
        <f>IFERROR(VLOOKUP(D249,'[3]customer specs'!$B$1:$D$65536,3,0),0)</f>
        <v>0</v>
      </c>
      <c r="AM249" s="64">
        <f t="shared" si="55"/>
        <v>2.5200000000000671</v>
      </c>
      <c r="AN249" s="64">
        <f t="shared" si="56"/>
        <v>0</v>
      </c>
      <c r="AO249" s="63"/>
      <c r="AP249" s="63"/>
      <c r="AQ249" s="63" t="str">
        <f t="shared" si="57"/>
        <v>no</v>
      </c>
      <c r="AR249" s="20">
        <f t="shared" si="58"/>
        <v>175.88550000000001</v>
      </c>
      <c r="AS249" s="63"/>
      <c r="AT249" s="23">
        <f t="shared" si="63"/>
        <v>0.12</v>
      </c>
      <c r="AU249" s="65">
        <f t="shared" si="59"/>
        <v>28.552840909090911</v>
      </c>
      <c r="AV249" s="65"/>
      <c r="AW249" s="65">
        <f t="shared" si="60"/>
        <v>199.86988636363637</v>
      </c>
      <c r="AX249" s="65"/>
      <c r="AY249" s="63">
        <f>VLOOKUP(L249,'Status Report'!B:CF,81,0)</f>
        <v>0</v>
      </c>
      <c r="AZ249" s="63" t="str">
        <f>VLOOKUP(L249,'Status Report'!B:S,18,0)</f>
        <v>Ellina Smirnova</v>
      </c>
      <c r="BB249" s="63">
        <f>VLOOKUP(L249,'Status Report'!B:Z,25,0)</f>
        <v>6</v>
      </c>
      <c r="BC249" s="63">
        <f t="shared" si="61"/>
        <v>42</v>
      </c>
      <c r="BF249">
        <f>VLOOKUP(L249,'Status Report'!B:CE,82,0)</f>
        <v>0</v>
      </c>
      <c r="BG249">
        <f>VLOOKUP(L249,'Status Report'!B:CF,83,0)</f>
        <v>0</v>
      </c>
      <c r="BH249">
        <f>VLOOKUP(L249,'Status Report'!B:CG,84,0)</f>
        <v>0</v>
      </c>
      <c r="BI249" t="s">
        <v>814</v>
      </c>
      <c r="BJ249" t="s">
        <v>795</v>
      </c>
      <c r="BM249" s="67">
        <f t="shared" si="62"/>
        <v>239</v>
      </c>
    </row>
    <row r="250" spans="1:65" x14ac:dyDescent="0.25">
      <c r="A250" s="68" t="str">
        <f>VLOOKUP(L250,'Status Report'!B:CB,79,0)</f>
        <v>Heineken</v>
      </c>
      <c r="C250">
        <v>26021003</v>
      </c>
      <c r="D250">
        <v>3016096</v>
      </c>
      <c r="E250" t="s">
        <v>821</v>
      </c>
      <c r="F250" t="s">
        <v>802</v>
      </c>
      <c r="G250" t="str">
        <f>VLOOKUP(D250,'[2]sold to'!$A:$H,8,0)</f>
        <v>Netherlands</v>
      </c>
      <c r="H250" t="str">
        <f>VLOOKUP(D250,'[2]sold to'!$A:$I,9,0)</f>
        <v>Europe</v>
      </c>
      <c r="K250">
        <v>170</v>
      </c>
      <c r="L250">
        <v>88026851</v>
      </c>
      <c r="M250" t="s">
        <v>463</v>
      </c>
      <c r="N250">
        <v>20</v>
      </c>
      <c r="P250" t="str">
        <f>VLOOKUP(L250,'Status Report'!B:AA,26,0)</f>
        <v>China</v>
      </c>
      <c r="Q250" t="str">
        <f>VLOOKUP(L250,'Status Report'!B:AB,27,0)</f>
        <v>Bar support</v>
      </c>
      <c r="R250">
        <f>VLOOKUP(L250,'Status Report'!B:X,23,0)</f>
        <v>167</v>
      </c>
      <c r="S250" t="str">
        <f>VLOOKUP(L250,'Status Report'!B:T,19,0)</f>
        <v>Promocean The Netherlands BV</v>
      </c>
      <c r="T250" s="62">
        <f>VLOOKUP(L250,'Status Report'!B:E,4,0)</f>
        <v>3</v>
      </c>
      <c r="U250" s="19">
        <f>_xlfn.IFS(AI250="Den Bosch",VLOOKUP(L250,'Status Report'!B:AM,35,0),AI250="Yantian",VLOOKUP(L250,'Status Report'!B:AM,36,0),AI250="",IF(H250="Asia Pacific",VLOOKUP(L250,'Status Report'!B:AM,36,0),VLOOKUP(L250,'Status Report'!B:AM,35,0)),AI250="Direct shipment",IF(H250="Asia Pacific",VLOOKUP(L250,'Status Report'!B:AM,36,0),VLOOKUP(L250,'Status Report'!B:AM,35,0)))</f>
        <v>87</v>
      </c>
      <c r="V250" s="20">
        <f t="shared" si="49"/>
        <v>1740</v>
      </c>
      <c r="W250" s="19">
        <f>_xlfn.IFS(AI250="Den Bosch",VLOOKUP(L250,'Status Report'!B:AM,37,0),AI250="Yantian",VLOOKUP(L250,'Status Report'!B:AM,38,0),AI250="",IF(H250="Asia Pacific",VLOOKUP(L250,'Status Report'!B:AM,38,0),VLOOKUP(L250,'Status Report'!B:AM,37,0)),AI250="Direct shipment",IF(H250="Asia Pacific",VLOOKUP(L250,'Status Report'!B:AM,38,0),VLOOKUP(L250,'Status Report'!B:AM,37,0)))</f>
        <v>76.679999999999993</v>
      </c>
      <c r="X250" s="20">
        <f t="shared" si="50"/>
        <v>1533.6</v>
      </c>
      <c r="Y250" s="20">
        <f>_xlfn.IFS(AI250="Den Bosch",VLOOKUP(L250,'Status Report'!B:AO,39,0),AI250="Yantian",VLOOKUP(L250,'Status Report'!B:AO,40,0),AI250="",IF(H250="Asia Pacific",VLOOKUP(L250,'Status Report'!B:AO,40,0),VLOOKUP(L250,'Status Report'!B:AO,39,0)),AI250="Direct shipment",IF(H250="Asia Pacific",VLOOKUP(L250,'Status Report'!B:AO,40,0),VLOOKUP(L250,'Status Report'!B:AO,39,0)))</f>
        <v>0</v>
      </c>
      <c r="Z250" s="20">
        <f t="shared" si="51"/>
        <v>0</v>
      </c>
      <c r="AA250" s="20">
        <f t="shared" si="52"/>
        <v>1533.6</v>
      </c>
      <c r="AB250" s="21">
        <f>_xlfn.IFS(AI250="Den Bosch",VLOOKUP(L250,'Status Report'!B:AM,33,0),AI250="Yantian",VLOOKUP(L250,'Status Report'!B:AM,34,0),AI250="",IF(H250="Asia Pacific",VLOOKUP(L250,'Status Report'!B:AM,34,0),VLOOKUP(L250,'Status Report'!B:AM,33,0)),AI250="Direct shipment",IF(H250="Asia Pacific",VLOOKUP(L250,'Status Report'!B:AM,34,0),VLOOKUP(L250,'Status Report'!B:AM,33,0)))</f>
        <v>65.527200000000008</v>
      </c>
      <c r="AC250" s="21">
        <f>VLOOKUP(L250,'Status Report'!B:CE,82,0)</f>
        <v>0</v>
      </c>
      <c r="AD250" s="21">
        <f t="shared" si="53"/>
        <v>65.527200000000008</v>
      </c>
      <c r="AE250" s="63">
        <f>VLOOKUP(L250,'Status Report'!B:W,20,0)</f>
        <v>49</v>
      </c>
      <c r="AF250" s="63">
        <f>VLOOKUP(L250,'Status Report'!B:W,21,0)</f>
        <v>26</v>
      </c>
      <c r="AG250" s="63">
        <f>VLOOKUP(L250,'Status Report'!B:W,22,0)</f>
        <v>50</v>
      </c>
      <c r="AH250" s="22">
        <f t="shared" si="54"/>
        <v>1.274</v>
      </c>
      <c r="AI250" t="s">
        <v>990</v>
      </c>
      <c r="AK250" s="63">
        <f>IFERROR(VLOOKUP(G250,ASEAN!A:A,1,0),0)</f>
        <v>0</v>
      </c>
      <c r="AL250" s="63">
        <f>IFERROR(VLOOKUP(D250,'[3]customer specs'!$B$1:$D$65536,3,0),0)</f>
        <v>0</v>
      </c>
      <c r="AM250" s="64">
        <f t="shared" si="55"/>
        <v>206.40000000000009</v>
      </c>
      <c r="AN250" s="64">
        <f t="shared" si="56"/>
        <v>0</v>
      </c>
      <c r="AO250" s="63"/>
      <c r="AP250" s="63"/>
      <c r="AQ250" s="63" t="str">
        <f t="shared" si="57"/>
        <v>no</v>
      </c>
      <c r="AR250" s="20">
        <f t="shared" si="58"/>
        <v>1310.5440000000001</v>
      </c>
      <c r="AS250" s="63"/>
      <c r="AT250" s="23">
        <f t="shared" si="63"/>
        <v>0.12</v>
      </c>
      <c r="AU250" s="65">
        <f t="shared" si="59"/>
        <v>74.462727272727278</v>
      </c>
      <c r="AV250" s="65"/>
      <c r="AW250" s="65">
        <f t="shared" si="60"/>
        <v>1489.2545454545457</v>
      </c>
      <c r="AX250" s="65"/>
      <c r="AY250" s="63">
        <f>VLOOKUP(L250,'Status Report'!B:CF,81,0)</f>
        <v>0</v>
      </c>
      <c r="AZ250" s="63" t="str">
        <f>VLOOKUP(L250,'Status Report'!B:S,18,0)</f>
        <v>Ellina Smirnova</v>
      </c>
      <c r="BB250" s="63">
        <f>VLOOKUP(L250,'Status Report'!B:Z,25,0)</f>
        <v>12</v>
      </c>
      <c r="BC250" s="63">
        <f t="shared" si="61"/>
        <v>240</v>
      </c>
      <c r="BF250">
        <f>VLOOKUP(L250,'Status Report'!B:CE,82,0)</f>
        <v>0</v>
      </c>
      <c r="BG250">
        <f>VLOOKUP(L250,'Status Report'!B:CF,83,0)</f>
        <v>0</v>
      </c>
      <c r="BH250">
        <f>VLOOKUP(L250,'Status Report'!B:CG,84,0)</f>
        <v>0</v>
      </c>
      <c r="BI250" t="s">
        <v>814</v>
      </c>
      <c r="BJ250" t="s">
        <v>795</v>
      </c>
      <c r="BM250" s="67">
        <f t="shared" si="62"/>
        <v>273</v>
      </c>
    </row>
    <row r="251" spans="1:65" x14ac:dyDescent="0.25">
      <c r="A251" s="68" t="str">
        <f>VLOOKUP(L251,'Status Report'!B:CB,79,0)</f>
        <v>Heineken UCL</v>
      </c>
      <c r="C251">
        <v>26021003</v>
      </c>
      <c r="D251">
        <v>3016096</v>
      </c>
      <c r="E251" t="s">
        <v>821</v>
      </c>
      <c r="F251" t="s">
        <v>802</v>
      </c>
      <c r="G251" t="str">
        <f>VLOOKUP(D251,'[2]sold to'!$A:$H,8,0)</f>
        <v>Netherlands</v>
      </c>
      <c r="H251" t="str">
        <f>VLOOKUP(D251,'[2]sold to'!$A:$I,9,0)</f>
        <v>Europe</v>
      </c>
      <c r="K251">
        <v>180</v>
      </c>
      <c r="L251">
        <v>88026612</v>
      </c>
      <c r="M251" t="s">
        <v>185</v>
      </c>
      <c r="N251">
        <v>200</v>
      </c>
      <c r="P251" t="str">
        <f>VLOOKUP(L251,'Status Report'!B:AA,26,0)</f>
        <v>Turkey</v>
      </c>
      <c r="Q251" t="str">
        <f>VLOOKUP(L251,'Status Report'!B:AB,27,0)</f>
        <v>Glassware</v>
      </c>
      <c r="R251">
        <f>VLOOKUP(L251,'Status Report'!B:X,23,0)</f>
        <v>26800</v>
      </c>
      <c r="S251" t="str">
        <f>VLOOKUP(L251,'Status Report'!B:T,19,0)</f>
        <v>Sisecam (Pasabahçe)</v>
      </c>
      <c r="T251" s="62">
        <f>VLOOKUP(L251,'Status Report'!B:E,4,0)</f>
        <v>3</v>
      </c>
      <c r="U251" s="19">
        <f>_xlfn.IFS(AI251="Den Bosch",VLOOKUP(L251,'Status Report'!B:AM,35,0),AI251="Yantian",VLOOKUP(L251,'Status Report'!B:AM,36,0),AI251="",IF(H251="Asia Pacific",VLOOKUP(L251,'Status Report'!B:AM,36,0),VLOOKUP(L251,'Status Report'!B:AM,35,0)),AI251="Direct shipment",IF(H251="Asia Pacific",VLOOKUP(L251,'Status Report'!B:AM,36,0),VLOOKUP(L251,'Status Report'!B:AM,35,0)))</f>
        <v>4.38</v>
      </c>
      <c r="V251" s="20">
        <f t="shared" si="49"/>
        <v>876</v>
      </c>
      <c r="W251" s="19">
        <f>_xlfn.IFS(AI251="Den Bosch",VLOOKUP(L251,'Status Report'!B:AM,37,0),AI251="Yantian",VLOOKUP(L251,'Status Report'!B:AM,38,0),AI251="",IF(H251="Asia Pacific",VLOOKUP(L251,'Status Report'!B:AM,38,0),VLOOKUP(L251,'Status Report'!B:AM,37,0)),AI251="Direct shipment",IF(H251="Asia Pacific",VLOOKUP(L251,'Status Report'!B:AM,38,0),VLOOKUP(L251,'Status Report'!B:AM,37,0)))</f>
        <v>4.38</v>
      </c>
      <c r="X251" s="20">
        <f t="shared" si="50"/>
        <v>876</v>
      </c>
      <c r="Y251" s="20">
        <f>_xlfn.IFS(AI251="Den Bosch",VLOOKUP(L251,'Status Report'!B:AO,39,0),AI251="Yantian",VLOOKUP(L251,'Status Report'!B:AO,40,0),AI251="",IF(H251="Asia Pacific",VLOOKUP(L251,'Status Report'!B:AO,40,0),VLOOKUP(L251,'Status Report'!B:AO,39,0)),AI251="Direct shipment",IF(H251="Asia Pacific",VLOOKUP(L251,'Status Report'!B:AO,40,0),VLOOKUP(L251,'Status Report'!B:AO,39,0)))</f>
        <v>0</v>
      </c>
      <c r="Z251" s="20">
        <f t="shared" si="51"/>
        <v>0</v>
      </c>
      <c r="AA251" s="20">
        <f t="shared" si="52"/>
        <v>876</v>
      </c>
      <c r="AB251" s="21">
        <f>_xlfn.IFS(AI251="Den Bosch",VLOOKUP(L251,'Status Report'!B:AM,33,0),AI251="Yantian",VLOOKUP(L251,'Status Report'!B:AM,34,0),AI251="",IF(H251="Asia Pacific",VLOOKUP(L251,'Status Report'!B:AM,34,0),VLOOKUP(L251,'Status Report'!B:AM,33,0)),AI251="Direct shipment",IF(H251="Asia Pacific",VLOOKUP(L251,'Status Report'!B:AM,34,0),VLOOKUP(L251,'Status Report'!B:AM,33,0)))</f>
        <v>3.84</v>
      </c>
      <c r="AC251" s="21">
        <f>VLOOKUP(L251,'Status Report'!B:CE,82,0)</f>
        <v>0</v>
      </c>
      <c r="AD251" s="21">
        <f t="shared" si="53"/>
        <v>3.84</v>
      </c>
      <c r="AE251" s="63">
        <f>VLOOKUP(L251,'Status Report'!B:W,20,0)</f>
        <v>20</v>
      </c>
      <c r="AF251" s="63">
        <f>VLOOKUP(L251,'Status Report'!B:W,21,0)</f>
        <v>14.3</v>
      </c>
      <c r="AG251" s="63">
        <f>VLOOKUP(L251,'Status Report'!B:W,22,0)</f>
        <v>19</v>
      </c>
      <c r="AH251" s="22">
        <f t="shared" si="54"/>
        <v>1.0868</v>
      </c>
      <c r="AI251" t="s">
        <v>990</v>
      </c>
      <c r="AK251" s="63">
        <f>IFERROR(VLOOKUP(G251,ASEAN!A:A,1,0),0)</f>
        <v>0</v>
      </c>
      <c r="AL251" s="63">
        <f>IFERROR(VLOOKUP(D251,'[3]customer specs'!$B$1:$D$65536,3,0),0)</f>
        <v>0</v>
      </c>
      <c r="AM251" s="64">
        <f t="shared" si="55"/>
        <v>0</v>
      </c>
      <c r="AN251" s="64">
        <f t="shared" si="56"/>
        <v>0</v>
      </c>
      <c r="AO251" s="63"/>
      <c r="AP251" s="63"/>
      <c r="AQ251" s="63" t="str">
        <f t="shared" si="57"/>
        <v>no</v>
      </c>
      <c r="AR251" s="20">
        <f t="shared" si="58"/>
        <v>768</v>
      </c>
      <c r="AS251" s="63"/>
      <c r="AT251" s="23">
        <f t="shared" si="63"/>
        <v>0.12</v>
      </c>
      <c r="AU251" s="65">
        <f t="shared" si="59"/>
        <v>4.3636363636363633</v>
      </c>
      <c r="AV251" s="65"/>
      <c r="AW251" s="65">
        <f t="shared" si="60"/>
        <v>872.72727272727263</v>
      </c>
      <c r="AX251" s="65"/>
      <c r="AY251" s="63">
        <f>VLOOKUP(L251,'Status Report'!B:CF,81,0)</f>
        <v>0</v>
      </c>
      <c r="AZ251" s="63" t="str">
        <f>VLOOKUP(L251,'Status Report'!B:S,18,0)</f>
        <v>Ludmilla Zarybnicka</v>
      </c>
      <c r="BB251" s="63">
        <f>VLOOKUP(L251,'Status Report'!B:Z,25,0)</f>
        <v>6</v>
      </c>
      <c r="BC251" s="63">
        <f t="shared" si="61"/>
        <v>1200</v>
      </c>
      <c r="BF251">
        <f>VLOOKUP(L251,'Status Report'!B:CE,82,0)</f>
        <v>0</v>
      </c>
      <c r="BG251">
        <f>VLOOKUP(L251,'Status Report'!B:CF,83,0)</f>
        <v>0</v>
      </c>
      <c r="BH251">
        <f>VLOOKUP(L251,'Status Report'!B:CG,84,0)</f>
        <v>0</v>
      </c>
      <c r="BI251" t="s">
        <v>814</v>
      </c>
      <c r="BJ251" t="s">
        <v>795</v>
      </c>
      <c r="BM251" s="67">
        <f t="shared" si="62"/>
        <v>4496</v>
      </c>
    </row>
    <row r="252" spans="1:65" x14ac:dyDescent="0.25">
      <c r="A252" s="68" t="str">
        <f>VLOOKUP(L252,'Status Report'!B:CB,79,0)</f>
        <v>Heineken UCL</v>
      </c>
      <c r="C252">
        <v>26021004</v>
      </c>
      <c r="D252">
        <v>3097160</v>
      </c>
      <c r="E252" t="s">
        <v>803</v>
      </c>
      <c r="F252" t="s">
        <v>802</v>
      </c>
      <c r="G252" t="str">
        <f>VLOOKUP(D252,'[2]sold to'!$A:$H,8,0)</f>
        <v>Netherlands</v>
      </c>
      <c r="H252" t="str">
        <f>VLOOKUP(D252,'[2]sold to'!$A:$I,9,0)</f>
        <v>AMEE</v>
      </c>
      <c r="K252">
        <v>100</v>
      </c>
      <c r="L252">
        <v>88026477</v>
      </c>
      <c r="M252" t="s">
        <v>305</v>
      </c>
      <c r="N252">
        <v>3</v>
      </c>
      <c r="P252" t="str">
        <f>VLOOKUP(L252,'Status Report'!B:AA,26,0)</f>
        <v>Bangladesh</v>
      </c>
      <c r="Q252" t="str">
        <f>VLOOKUP(L252,'Status Report'!B:AB,27,0)</f>
        <v>Textiles-Clothing</v>
      </c>
      <c r="R252">
        <f>VLOOKUP(L252,'Status Report'!B:X,23,0)</f>
        <v>167</v>
      </c>
      <c r="S252" t="str">
        <f>VLOOKUP(L252,'Status Report'!B:T,19,0)</f>
        <v>Promocean The Netherlands BV</v>
      </c>
      <c r="T252" s="62">
        <f>VLOOKUP(L252,'Status Report'!B:E,4,0)</f>
        <v>3</v>
      </c>
      <c r="U252" s="19">
        <f>_xlfn.IFS(AI252="Den Bosch",VLOOKUP(L252,'Status Report'!B:AM,35,0),AI252="Yantian",VLOOKUP(L252,'Status Report'!B:AM,36,0),AI252="",IF(H252="Asia Pacific",VLOOKUP(L252,'Status Report'!B:AM,36,0),VLOOKUP(L252,'Status Report'!B:AM,35,0)),AI252="Direct shipment",IF(H252="Asia Pacific",VLOOKUP(L252,'Status Report'!B:AM,36,0),VLOOKUP(L252,'Status Report'!B:AM,35,0)))</f>
        <v>28.619999999999997</v>
      </c>
      <c r="V252" s="20">
        <f t="shared" si="49"/>
        <v>85.859999999999985</v>
      </c>
      <c r="W252" s="19">
        <f>_xlfn.IFS(AI252="Den Bosch",VLOOKUP(L252,'Status Report'!B:AM,37,0),AI252="Yantian",VLOOKUP(L252,'Status Report'!B:AM,38,0),AI252="",IF(H252="Asia Pacific",VLOOKUP(L252,'Status Report'!B:AM,38,0),VLOOKUP(L252,'Status Report'!B:AM,37,0)),AI252="Direct shipment",IF(H252="Asia Pacific",VLOOKUP(L252,'Status Report'!B:AM,38,0),VLOOKUP(L252,'Status Report'!B:AM,37,0)))</f>
        <v>28.259999999999998</v>
      </c>
      <c r="X252" s="20">
        <f t="shared" si="50"/>
        <v>84.78</v>
      </c>
      <c r="Y252" s="20">
        <f>_xlfn.IFS(AI252="Den Bosch",VLOOKUP(L252,'Status Report'!B:AO,39,0),AI252="Yantian",VLOOKUP(L252,'Status Report'!B:AO,40,0),AI252="",IF(H252="Asia Pacific",VLOOKUP(L252,'Status Report'!B:AO,40,0),VLOOKUP(L252,'Status Report'!B:AO,39,0)),AI252="Direct shipment",IF(H252="Asia Pacific",VLOOKUP(L252,'Status Report'!B:AO,40,0),VLOOKUP(L252,'Status Report'!B:AO,39,0)))</f>
        <v>0</v>
      </c>
      <c r="Z252" s="20">
        <f t="shared" si="51"/>
        <v>0</v>
      </c>
      <c r="AA252" s="20">
        <f t="shared" si="52"/>
        <v>84.78</v>
      </c>
      <c r="AB252" s="21">
        <f>_xlfn.IFS(AI252="Den Bosch",VLOOKUP(L252,'Status Report'!B:AM,33,0),AI252="Yantian",VLOOKUP(L252,'Status Report'!B:AM,34,0),AI252="",IF(H252="Asia Pacific",VLOOKUP(L252,'Status Report'!B:AM,34,0),VLOOKUP(L252,'Status Report'!B:AM,33,0)),AI252="Direct shipment",IF(H252="Asia Pacific",VLOOKUP(L252,'Status Report'!B:AM,34,0),VLOOKUP(L252,'Status Report'!B:AM,33,0)))</f>
        <v>24.192</v>
      </c>
      <c r="AC252" s="21">
        <f>VLOOKUP(L252,'Status Report'!B:CE,82,0)</f>
        <v>0</v>
      </c>
      <c r="AD252" s="21">
        <f t="shared" si="53"/>
        <v>24.192</v>
      </c>
      <c r="AE252" s="63">
        <f>VLOOKUP(L252,'Status Report'!B:W,20,0)</f>
        <v>28</v>
      </c>
      <c r="AF252" s="63">
        <f>VLOOKUP(L252,'Status Report'!B:W,21,0)</f>
        <v>15</v>
      </c>
      <c r="AG252" s="63">
        <f>VLOOKUP(L252,'Status Report'!B:W,22,0)</f>
        <v>12</v>
      </c>
      <c r="AH252" s="22">
        <f t="shared" si="54"/>
        <v>1.512E-2</v>
      </c>
      <c r="AI252" t="s">
        <v>990</v>
      </c>
      <c r="AK252" s="63">
        <f>IFERROR(VLOOKUP(G252,ASEAN!A:A,1,0),0)</f>
        <v>0</v>
      </c>
      <c r="AL252" s="63">
        <f>IFERROR(VLOOKUP(D252,'[3]customer specs'!$B$1:$D$65536,3,0),0)</f>
        <v>0</v>
      </c>
      <c r="AM252" s="64">
        <f t="shared" si="55"/>
        <v>1.0799999999999841</v>
      </c>
      <c r="AN252" s="64">
        <f t="shared" si="56"/>
        <v>0</v>
      </c>
      <c r="AO252" s="63"/>
      <c r="AP252" s="63"/>
      <c r="AQ252" s="63" t="str">
        <f t="shared" si="57"/>
        <v>no</v>
      </c>
      <c r="AR252" s="20">
        <f t="shared" si="58"/>
        <v>72.575999999999993</v>
      </c>
      <c r="AS252" s="63"/>
      <c r="AT252" s="23">
        <f t="shared" si="63"/>
        <v>0.12</v>
      </c>
      <c r="AU252" s="65">
        <f t="shared" si="59"/>
        <v>27.490909090909092</v>
      </c>
      <c r="AV252" s="65"/>
      <c r="AW252" s="65">
        <f t="shared" si="60"/>
        <v>82.472727272727269</v>
      </c>
      <c r="AX252" s="65"/>
      <c r="AY252" s="63">
        <f>VLOOKUP(L252,'Status Report'!B:CF,81,0)</f>
        <v>0</v>
      </c>
      <c r="AZ252" s="63" t="str">
        <f>VLOOKUP(L252,'Status Report'!B:S,18,0)</f>
        <v>Ellina Smirnova</v>
      </c>
      <c r="BB252" s="63">
        <f>VLOOKUP(L252,'Status Report'!B:Z,25,0)</f>
        <v>6</v>
      </c>
      <c r="BC252" s="63">
        <f t="shared" si="61"/>
        <v>18</v>
      </c>
      <c r="BF252">
        <f>VLOOKUP(L252,'Status Report'!B:CE,82,0)</f>
        <v>0</v>
      </c>
      <c r="BG252">
        <f>VLOOKUP(L252,'Status Report'!B:CF,83,0)</f>
        <v>0</v>
      </c>
      <c r="BH252">
        <f>VLOOKUP(L252,'Status Report'!B:CG,84,0)</f>
        <v>0</v>
      </c>
      <c r="BI252" t="s">
        <v>814</v>
      </c>
      <c r="BJ252" t="s">
        <v>795</v>
      </c>
      <c r="BM252" s="67">
        <f t="shared" si="62"/>
        <v>58</v>
      </c>
    </row>
    <row r="253" spans="1:65" x14ac:dyDescent="0.25">
      <c r="A253" s="68" t="str">
        <f>VLOOKUP(L253,'Status Report'!B:CB,79,0)</f>
        <v>Heineken UCL</v>
      </c>
      <c r="C253">
        <v>26021004</v>
      </c>
      <c r="D253">
        <v>3097160</v>
      </c>
      <c r="E253" t="s">
        <v>803</v>
      </c>
      <c r="F253" t="s">
        <v>802</v>
      </c>
      <c r="G253" t="str">
        <f>VLOOKUP(D253,'[2]sold to'!$A:$H,8,0)</f>
        <v>Netherlands</v>
      </c>
      <c r="H253" t="str">
        <f>VLOOKUP(D253,'[2]sold to'!$A:$I,9,0)</f>
        <v>AMEE</v>
      </c>
      <c r="K253">
        <v>110</v>
      </c>
      <c r="L253">
        <v>88026481</v>
      </c>
      <c r="M253" t="s">
        <v>308</v>
      </c>
      <c r="N253">
        <v>4</v>
      </c>
      <c r="P253" t="str">
        <f>VLOOKUP(L253,'Status Report'!B:AA,26,0)</f>
        <v>Bangladesh</v>
      </c>
      <c r="Q253" t="str">
        <f>VLOOKUP(L253,'Status Report'!B:AB,27,0)</f>
        <v>Textiles-Clothing</v>
      </c>
      <c r="R253">
        <f>VLOOKUP(L253,'Status Report'!B:X,23,0)</f>
        <v>167</v>
      </c>
      <c r="S253" t="str">
        <f>VLOOKUP(L253,'Status Report'!B:T,19,0)</f>
        <v>Promocean The Netherlands BV</v>
      </c>
      <c r="T253" s="62">
        <f>VLOOKUP(L253,'Status Report'!B:E,4,0)</f>
        <v>3</v>
      </c>
      <c r="U253" s="19">
        <f>_xlfn.IFS(AI253="Den Bosch",VLOOKUP(L253,'Status Report'!B:AM,35,0),AI253="Yantian",VLOOKUP(L253,'Status Report'!B:AM,36,0),AI253="",IF(H253="Asia Pacific",VLOOKUP(L253,'Status Report'!B:AM,36,0),VLOOKUP(L253,'Status Report'!B:AM,35,0)),AI253="Direct shipment",IF(H253="Asia Pacific",VLOOKUP(L253,'Status Report'!B:AM,36,0),VLOOKUP(L253,'Status Report'!B:AM,35,0)))</f>
        <v>29.700000000000003</v>
      </c>
      <c r="V253" s="20">
        <f t="shared" si="49"/>
        <v>118.80000000000001</v>
      </c>
      <c r="W253" s="19">
        <f>_xlfn.IFS(AI253="Den Bosch",VLOOKUP(L253,'Status Report'!B:AM,37,0),AI253="Yantian",VLOOKUP(L253,'Status Report'!B:AM,38,0),AI253="",IF(H253="Asia Pacific",VLOOKUP(L253,'Status Report'!B:AM,38,0),VLOOKUP(L253,'Status Report'!B:AM,37,0)),AI253="Direct shipment",IF(H253="Asia Pacific",VLOOKUP(L253,'Status Report'!B:AM,38,0),VLOOKUP(L253,'Status Report'!B:AM,37,0)))</f>
        <v>29.339999999999996</v>
      </c>
      <c r="X253" s="20">
        <f t="shared" si="50"/>
        <v>117.35999999999999</v>
      </c>
      <c r="Y253" s="20">
        <f>_xlfn.IFS(AI253="Den Bosch",VLOOKUP(L253,'Status Report'!B:AO,39,0),AI253="Yantian",VLOOKUP(L253,'Status Report'!B:AO,40,0),AI253="",IF(H253="Asia Pacific",VLOOKUP(L253,'Status Report'!B:AO,40,0),VLOOKUP(L253,'Status Report'!B:AO,39,0)),AI253="Direct shipment",IF(H253="Asia Pacific",VLOOKUP(L253,'Status Report'!B:AO,40,0),VLOOKUP(L253,'Status Report'!B:AO,39,0)))</f>
        <v>0</v>
      </c>
      <c r="Z253" s="20">
        <f t="shared" si="51"/>
        <v>0</v>
      </c>
      <c r="AA253" s="20">
        <f t="shared" si="52"/>
        <v>117.35999999999999</v>
      </c>
      <c r="AB253" s="21">
        <f>_xlfn.IFS(AI253="Den Bosch",VLOOKUP(L253,'Status Report'!B:AM,33,0),AI253="Yantian",VLOOKUP(L253,'Status Report'!B:AM,34,0),AI253="",IF(H253="Asia Pacific",VLOOKUP(L253,'Status Report'!B:AM,34,0),VLOOKUP(L253,'Status Report'!B:AM,33,0)),AI253="Direct shipment",IF(H253="Asia Pacific",VLOOKUP(L253,'Status Report'!B:AM,34,0),VLOOKUP(L253,'Status Report'!B:AM,33,0)))</f>
        <v>25.1265</v>
      </c>
      <c r="AC253" s="21">
        <f>VLOOKUP(L253,'Status Report'!B:CE,82,0)</f>
        <v>0</v>
      </c>
      <c r="AD253" s="21">
        <f t="shared" si="53"/>
        <v>25.1265</v>
      </c>
      <c r="AE253" s="63">
        <f>VLOOKUP(L253,'Status Report'!B:W,20,0)</f>
        <v>28</v>
      </c>
      <c r="AF253" s="63">
        <f>VLOOKUP(L253,'Status Report'!B:W,21,0)</f>
        <v>15</v>
      </c>
      <c r="AG253" s="63">
        <f>VLOOKUP(L253,'Status Report'!B:W,22,0)</f>
        <v>12</v>
      </c>
      <c r="AH253" s="22">
        <f t="shared" si="54"/>
        <v>2.0160000000000001E-2</v>
      </c>
      <c r="AI253" t="s">
        <v>990</v>
      </c>
      <c r="AK253" s="63">
        <f>IFERROR(VLOOKUP(G253,ASEAN!A:A,1,0),0)</f>
        <v>0</v>
      </c>
      <c r="AL253" s="63">
        <f>IFERROR(VLOOKUP(D253,'[3]customer specs'!$B$1:$D$65536,3,0),0)</f>
        <v>0</v>
      </c>
      <c r="AM253" s="64">
        <f t="shared" si="55"/>
        <v>1.4400000000000261</v>
      </c>
      <c r="AN253" s="64">
        <f t="shared" si="56"/>
        <v>0</v>
      </c>
      <c r="AO253" s="63"/>
      <c r="AP253" s="63"/>
      <c r="AQ253" s="63" t="str">
        <f t="shared" si="57"/>
        <v>no</v>
      </c>
      <c r="AR253" s="20">
        <f t="shared" si="58"/>
        <v>100.506</v>
      </c>
      <c r="AS253" s="63"/>
      <c r="AT253" s="23">
        <f t="shared" si="63"/>
        <v>0.12</v>
      </c>
      <c r="AU253" s="65">
        <f t="shared" si="59"/>
        <v>28.552840909090911</v>
      </c>
      <c r="AV253" s="65"/>
      <c r="AW253" s="65">
        <f t="shared" si="60"/>
        <v>114.21136363636364</v>
      </c>
      <c r="AX253" s="65"/>
      <c r="AY253" s="63">
        <f>VLOOKUP(L253,'Status Report'!B:CF,81,0)</f>
        <v>0</v>
      </c>
      <c r="AZ253" s="63" t="str">
        <f>VLOOKUP(L253,'Status Report'!B:S,18,0)</f>
        <v>Ellina Smirnova</v>
      </c>
      <c r="BB253" s="63">
        <f>VLOOKUP(L253,'Status Report'!B:Z,25,0)</f>
        <v>6</v>
      </c>
      <c r="BC253" s="63">
        <f t="shared" si="61"/>
        <v>24</v>
      </c>
      <c r="BF253">
        <f>VLOOKUP(L253,'Status Report'!B:CE,82,0)</f>
        <v>0</v>
      </c>
      <c r="BG253">
        <f>VLOOKUP(L253,'Status Report'!B:CF,83,0)</f>
        <v>0</v>
      </c>
      <c r="BH253">
        <f>VLOOKUP(L253,'Status Report'!B:CG,84,0)</f>
        <v>0</v>
      </c>
      <c r="BI253" t="s">
        <v>814</v>
      </c>
      <c r="BJ253" t="s">
        <v>795</v>
      </c>
      <c r="BM253" s="67">
        <f t="shared" si="62"/>
        <v>118</v>
      </c>
    </row>
    <row r="254" spans="1:65" x14ac:dyDescent="0.25">
      <c r="A254" s="68" t="str">
        <f>VLOOKUP(L254,'Status Report'!B:CB,79,0)</f>
        <v>Heineken UCL</v>
      </c>
      <c r="C254">
        <v>26021005</v>
      </c>
      <c r="D254">
        <v>3014950</v>
      </c>
      <c r="E254" t="s">
        <v>810</v>
      </c>
      <c r="F254" t="s">
        <v>811</v>
      </c>
      <c r="G254" t="str">
        <f>VLOOKUP(D254,'[2]sold to'!$A:$H,8,0)</f>
        <v>Costa Rica</v>
      </c>
      <c r="H254" t="str">
        <f>VLOOKUP(D254,'[2]sold to'!$A:$I,9,0)</f>
        <v>AMERICAS</v>
      </c>
      <c r="K254">
        <v>10</v>
      </c>
      <c r="L254">
        <v>88026487</v>
      </c>
      <c r="M254" t="s">
        <v>314</v>
      </c>
      <c r="N254">
        <v>200</v>
      </c>
      <c r="P254" t="str">
        <f>VLOOKUP(L254,'Status Report'!B:AA,26,0)</f>
        <v>China</v>
      </c>
      <c r="Q254" t="str">
        <f>VLOOKUP(L254,'Status Report'!B:AB,27,0)</f>
        <v>Premiums</v>
      </c>
      <c r="R254">
        <f>VLOOKUP(L254,'Status Report'!B:X,23,0)</f>
        <v>100</v>
      </c>
      <c r="S254" t="str">
        <f>VLOOKUP(L254,'Status Report'!B:T,19,0)</f>
        <v>Promocean The Netherlands BV</v>
      </c>
      <c r="T254" s="62">
        <f>VLOOKUP(L254,'Status Report'!B:E,4,0)</f>
        <v>3</v>
      </c>
      <c r="U254" s="19">
        <f>_xlfn.IFS(AI254="Den Bosch",VLOOKUP(L254,'Status Report'!B:AM,35,0),AI254="Yantian",VLOOKUP(L254,'Status Report'!B:AM,36,0),AI254="",IF(H254="Asia Pacific",VLOOKUP(L254,'Status Report'!B:AM,36,0),VLOOKUP(L254,'Status Report'!B:AM,35,0)),AI254="Direct shipment",IF(H254="Asia Pacific",VLOOKUP(L254,'Status Report'!B:AM,36,0),VLOOKUP(L254,'Status Report'!B:AM,35,0)))</f>
        <v>30.6</v>
      </c>
      <c r="V254" s="20">
        <f t="shared" si="49"/>
        <v>6120</v>
      </c>
      <c r="W254" s="19">
        <f>_xlfn.IFS(AI254="Den Bosch",VLOOKUP(L254,'Status Report'!B:AM,37,0),AI254="Yantian",VLOOKUP(L254,'Status Report'!B:AM,38,0),AI254="",IF(H254="Asia Pacific",VLOOKUP(L254,'Status Report'!B:AM,38,0),VLOOKUP(L254,'Status Report'!B:AM,37,0)),AI254="Direct shipment",IF(H254="Asia Pacific",VLOOKUP(L254,'Status Report'!B:AM,38,0),VLOOKUP(L254,'Status Report'!B:AM,37,0)))</f>
        <v>28.799999999999997</v>
      </c>
      <c r="X254" s="20">
        <f t="shared" si="50"/>
        <v>5759.9999999999991</v>
      </c>
      <c r="Y254" s="20">
        <f>_xlfn.IFS(AI254="Den Bosch",VLOOKUP(L254,'Status Report'!B:AO,39,0),AI254="Yantian",VLOOKUP(L254,'Status Report'!B:AO,40,0),AI254="",IF(H254="Asia Pacific",VLOOKUP(L254,'Status Report'!B:AO,40,0),VLOOKUP(L254,'Status Report'!B:AO,39,0)),AI254="Direct shipment",IF(H254="Asia Pacific",VLOOKUP(L254,'Status Report'!B:AO,40,0),VLOOKUP(L254,'Status Report'!B:AO,39,0)))</f>
        <v>0</v>
      </c>
      <c r="Z254" s="20">
        <f t="shared" si="51"/>
        <v>0</v>
      </c>
      <c r="AA254" s="20">
        <f t="shared" si="52"/>
        <v>5759.9999999999991</v>
      </c>
      <c r="AB254" s="21">
        <f>_xlfn.IFS(AI254="Den Bosch",VLOOKUP(L254,'Status Report'!B:AM,33,0),AI254="Yantian",VLOOKUP(L254,'Status Report'!B:AM,34,0),AI254="",IF(H254="Asia Pacific",VLOOKUP(L254,'Status Report'!B:AM,34,0),VLOOKUP(L254,'Status Report'!B:AM,33,0)),AI254="Direct shipment",IF(H254="Asia Pacific",VLOOKUP(L254,'Status Report'!B:AM,34,0),VLOOKUP(L254,'Status Report'!B:AM,33,0)))</f>
        <v>25.1082</v>
      </c>
      <c r="AC254" s="21">
        <f>VLOOKUP(L254,'Status Report'!B:CE,82,0)</f>
        <v>0</v>
      </c>
      <c r="AD254" s="21">
        <f t="shared" si="53"/>
        <v>25.1082</v>
      </c>
      <c r="AE254" s="63">
        <f>VLOOKUP(L254,'Status Report'!B:W,20,0)</f>
        <v>47</v>
      </c>
      <c r="AF254" s="63">
        <f>VLOOKUP(L254,'Status Report'!B:W,21,0)</f>
        <v>46</v>
      </c>
      <c r="AG254" s="63">
        <f>VLOOKUP(L254,'Status Report'!B:W,22,0)</f>
        <v>2</v>
      </c>
      <c r="AH254" s="22">
        <f t="shared" si="54"/>
        <v>0.86480000000000001</v>
      </c>
      <c r="AI254" t="s">
        <v>990</v>
      </c>
      <c r="AK254" s="63">
        <f>IFERROR(VLOOKUP(G254,ASEAN!A:A,1,0),0)</f>
        <v>0</v>
      </c>
      <c r="AL254" s="63">
        <f>IFERROR(VLOOKUP(D254,'[3]customer specs'!$B$1:$D$65536,3,0),0)</f>
        <v>0</v>
      </c>
      <c r="AM254" s="64">
        <f t="shared" si="55"/>
        <v>360.00000000000091</v>
      </c>
      <c r="AN254" s="64">
        <f t="shared" si="56"/>
        <v>0</v>
      </c>
      <c r="AO254" s="63"/>
      <c r="AP254" s="63"/>
      <c r="AQ254" s="63" t="str">
        <f t="shared" si="57"/>
        <v>yes</v>
      </c>
      <c r="AR254" s="20">
        <f t="shared" si="58"/>
        <v>5021.6400000000003</v>
      </c>
      <c r="AS254" s="63"/>
      <c r="AT254" s="23">
        <f t="shared" si="63"/>
        <v>0.12</v>
      </c>
      <c r="AU254" s="65">
        <f t="shared" si="59"/>
        <v>28.532045454545454</v>
      </c>
      <c r="AV254" s="65"/>
      <c r="AW254" s="65">
        <f t="shared" si="60"/>
        <v>5706.409090909091</v>
      </c>
      <c r="AX254" s="65"/>
      <c r="AY254" s="63">
        <f>VLOOKUP(L254,'Status Report'!B:CF,81,0)</f>
        <v>0</v>
      </c>
      <c r="AZ254" s="63" t="str">
        <f>VLOOKUP(L254,'Status Report'!B:S,18,0)</f>
        <v>Ellina Smirnova</v>
      </c>
      <c r="BB254" s="63">
        <f>VLOOKUP(L254,'Status Report'!B:Z,25,0)</f>
        <v>10</v>
      </c>
      <c r="BC254" s="63">
        <f t="shared" si="61"/>
        <v>2000</v>
      </c>
      <c r="BF254">
        <f>VLOOKUP(L254,'Status Report'!B:CE,82,0)</f>
        <v>0</v>
      </c>
      <c r="BG254">
        <f>VLOOKUP(L254,'Status Report'!B:CF,83,0)</f>
        <v>0</v>
      </c>
      <c r="BH254">
        <f>VLOOKUP(L254,'Status Report'!B:CG,84,0)</f>
        <v>0</v>
      </c>
      <c r="BI254" t="s">
        <v>814</v>
      </c>
      <c r="BJ254" t="s">
        <v>795</v>
      </c>
      <c r="BM254" s="67">
        <f t="shared" si="62"/>
        <v>1295</v>
      </c>
    </row>
    <row r="255" spans="1:65" x14ac:dyDescent="0.25">
      <c r="A255" s="68" t="str">
        <f>VLOOKUP(L255,'Status Report'!B:CB,79,0)</f>
        <v>Heineken UCL</v>
      </c>
      <c r="C255">
        <v>26021005</v>
      </c>
      <c r="D255">
        <v>3014950</v>
      </c>
      <c r="E255" t="s">
        <v>810</v>
      </c>
      <c r="F255" t="s">
        <v>811</v>
      </c>
      <c r="G255" t="str">
        <f>VLOOKUP(D255,'[2]sold to'!$A:$H,8,0)</f>
        <v>Costa Rica</v>
      </c>
      <c r="H255" t="str">
        <f>VLOOKUP(D255,'[2]sold to'!$A:$I,9,0)</f>
        <v>AMERICAS</v>
      </c>
      <c r="K255">
        <v>20</v>
      </c>
      <c r="L255">
        <v>88026615</v>
      </c>
      <c r="M255" t="s">
        <v>291</v>
      </c>
      <c r="N255">
        <v>400</v>
      </c>
      <c r="P255" t="str">
        <f>VLOOKUP(L255,'Status Report'!B:AA,26,0)</f>
        <v>Turkey</v>
      </c>
      <c r="Q255" t="str">
        <f>VLOOKUP(L255,'Status Report'!B:AB,27,0)</f>
        <v>Glassware</v>
      </c>
      <c r="R255">
        <f>VLOOKUP(L255,'Status Report'!B:X,23,0)</f>
        <v>6700</v>
      </c>
      <c r="S255" t="str">
        <f>VLOOKUP(L255,'Status Report'!B:T,19,0)</f>
        <v>Sisecam (Pasabahçe)</v>
      </c>
      <c r="T255" s="62">
        <f>VLOOKUP(L255,'Status Report'!B:E,4,0)</f>
        <v>3</v>
      </c>
      <c r="U255" s="19">
        <f>_xlfn.IFS(AI255="Den Bosch",VLOOKUP(L255,'Status Report'!B:AM,35,0),AI255="Yantian",VLOOKUP(L255,'Status Report'!B:AM,36,0),AI255="",IF(H255="Asia Pacific",VLOOKUP(L255,'Status Report'!B:AM,36,0),VLOOKUP(L255,'Status Report'!B:AM,35,0)),AI255="Direct shipment",IF(H255="Asia Pacific",VLOOKUP(L255,'Status Report'!B:AM,36,0),VLOOKUP(L255,'Status Report'!B:AM,35,0)))</f>
        <v>22.799999999999997</v>
      </c>
      <c r="V255" s="20">
        <f t="shared" si="49"/>
        <v>9119.9999999999982</v>
      </c>
      <c r="W255" s="19">
        <f>_xlfn.IFS(AI255="Den Bosch",VLOOKUP(L255,'Status Report'!B:AM,37,0),AI255="Yantian",VLOOKUP(L255,'Status Report'!B:AM,38,0),AI255="",IF(H255="Asia Pacific",VLOOKUP(L255,'Status Report'!B:AM,38,0),VLOOKUP(L255,'Status Report'!B:AM,37,0)),AI255="Direct shipment",IF(H255="Asia Pacific",VLOOKUP(L255,'Status Report'!B:AM,38,0),VLOOKUP(L255,'Status Report'!B:AM,37,0)))</f>
        <v>22.799999999999997</v>
      </c>
      <c r="X255" s="20">
        <f t="shared" si="50"/>
        <v>9119.9999999999982</v>
      </c>
      <c r="Y255" s="20">
        <f>_xlfn.IFS(AI255="Den Bosch",VLOOKUP(L255,'Status Report'!B:AO,39,0),AI255="Yantian",VLOOKUP(L255,'Status Report'!B:AO,40,0),AI255="",IF(H255="Asia Pacific",VLOOKUP(L255,'Status Report'!B:AO,40,0),VLOOKUP(L255,'Status Report'!B:AO,39,0)),AI255="Direct shipment",IF(H255="Asia Pacific",VLOOKUP(L255,'Status Report'!B:AO,40,0),VLOOKUP(L255,'Status Report'!B:AO,39,0)))</f>
        <v>0</v>
      </c>
      <c r="Z255" s="20">
        <f t="shared" si="51"/>
        <v>0</v>
      </c>
      <c r="AA255" s="20">
        <f t="shared" si="52"/>
        <v>9119.9999999999982</v>
      </c>
      <c r="AB255" s="21">
        <f>_xlfn.IFS(AI255="Den Bosch",VLOOKUP(L255,'Status Report'!B:AM,33,0),AI255="Yantian",VLOOKUP(L255,'Status Report'!B:AM,34,0),AI255="",IF(H255="Asia Pacific",VLOOKUP(L255,'Status Report'!B:AM,34,0),VLOOKUP(L255,'Status Report'!B:AM,33,0)),AI255="Direct shipment",IF(H255="Asia Pacific",VLOOKUP(L255,'Status Report'!B:AM,34,0),VLOOKUP(L255,'Status Report'!B:AM,33,0)))</f>
        <v>20.16</v>
      </c>
      <c r="AC255" s="21">
        <f>VLOOKUP(L255,'Status Report'!B:CE,82,0)</f>
        <v>0</v>
      </c>
      <c r="AD255" s="21">
        <f t="shared" si="53"/>
        <v>20.16</v>
      </c>
      <c r="AE255" s="63">
        <f>VLOOKUP(L255,'Status Report'!B:W,20,0)</f>
        <v>55.9</v>
      </c>
      <c r="AF255" s="63">
        <f>VLOOKUP(L255,'Status Report'!B:W,21,0)</f>
        <v>21.9</v>
      </c>
      <c r="AG255" s="63">
        <f>VLOOKUP(L255,'Status Report'!B:W,22,0)</f>
        <v>21.2</v>
      </c>
      <c r="AH255" s="22">
        <f t="shared" si="54"/>
        <v>10.381300799999998</v>
      </c>
      <c r="AI255" t="s">
        <v>990</v>
      </c>
      <c r="AK255" s="63">
        <f>IFERROR(VLOOKUP(G255,ASEAN!A:A,1,0),0)</f>
        <v>0</v>
      </c>
      <c r="AL255" s="63">
        <f>IFERROR(VLOOKUP(D255,'[3]customer specs'!$B$1:$D$65536,3,0),0)</f>
        <v>0</v>
      </c>
      <c r="AM255" s="64">
        <f t="shared" si="55"/>
        <v>0</v>
      </c>
      <c r="AN255" s="64">
        <f t="shared" si="56"/>
        <v>0</v>
      </c>
      <c r="AO255" s="63"/>
      <c r="AP255" s="63"/>
      <c r="AQ255" s="63" t="str">
        <f t="shared" si="57"/>
        <v>no</v>
      </c>
      <c r="AR255" s="20">
        <f t="shared" si="58"/>
        <v>8064</v>
      </c>
      <c r="AS255" s="63"/>
      <c r="AT255" s="23">
        <f t="shared" si="63"/>
        <v>0.12</v>
      </c>
      <c r="AU255" s="65">
        <f t="shared" si="59"/>
        <v>22.90909090909091</v>
      </c>
      <c r="AV255" s="65"/>
      <c r="AW255" s="65">
        <f t="shared" si="60"/>
        <v>9163.636363636364</v>
      </c>
      <c r="AX255" s="65"/>
      <c r="AY255" s="63">
        <f>VLOOKUP(L255,'Status Report'!B:CF,81,0)</f>
        <v>0</v>
      </c>
      <c r="AZ255" s="63" t="str">
        <f>VLOOKUP(L255,'Status Report'!B:S,18,0)</f>
        <v>Ludmilla Zarybnicka</v>
      </c>
      <c r="BB255" s="63">
        <f>VLOOKUP(L255,'Status Report'!B:Z,25,0)</f>
        <v>24</v>
      </c>
      <c r="BC255" s="63">
        <f t="shared" si="61"/>
        <v>9600</v>
      </c>
      <c r="BF255">
        <f>VLOOKUP(L255,'Status Report'!B:CE,82,0)</f>
        <v>0</v>
      </c>
      <c r="BG255">
        <f>VLOOKUP(L255,'Status Report'!B:CF,83,0)</f>
        <v>0</v>
      </c>
      <c r="BH255">
        <f>VLOOKUP(L255,'Status Report'!B:CG,84,0)</f>
        <v>0</v>
      </c>
      <c r="BI255" t="s">
        <v>814</v>
      </c>
      <c r="BJ255" t="s">
        <v>795</v>
      </c>
      <c r="BM255" s="67">
        <f t="shared" si="62"/>
        <v>909</v>
      </c>
    </row>
    <row r="256" spans="1:65" x14ac:dyDescent="0.25">
      <c r="A256" s="68" t="str">
        <f>VLOOKUP(L256,'Status Report'!B:CB,79,0)</f>
        <v>Heineken UCL</v>
      </c>
      <c r="C256">
        <v>26021005</v>
      </c>
      <c r="D256">
        <v>3014950</v>
      </c>
      <c r="E256" t="s">
        <v>810</v>
      </c>
      <c r="F256" t="s">
        <v>811</v>
      </c>
      <c r="G256" t="str">
        <f>VLOOKUP(D256,'[2]sold to'!$A:$H,8,0)</f>
        <v>Costa Rica</v>
      </c>
      <c r="H256" t="str">
        <f>VLOOKUP(D256,'[2]sold to'!$A:$I,9,0)</f>
        <v>AMERICAS</v>
      </c>
      <c r="K256">
        <v>30</v>
      </c>
      <c r="L256">
        <v>88026486</v>
      </c>
      <c r="M256" t="s">
        <v>313</v>
      </c>
      <c r="N256">
        <v>80</v>
      </c>
      <c r="P256" t="str">
        <f>VLOOKUP(L256,'Status Report'!B:AA,26,0)</f>
        <v>China</v>
      </c>
      <c r="Q256" t="str">
        <f>VLOOKUP(L256,'Status Report'!B:AB,27,0)</f>
        <v>Textiles-Clothing</v>
      </c>
      <c r="R256">
        <f>VLOOKUP(L256,'Status Report'!B:X,23,0)</f>
        <v>42</v>
      </c>
      <c r="S256" t="str">
        <f>VLOOKUP(L256,'Status Report'!B:T,19,0)</f>
        <v>Promocean The Netherlands BV</v>
      </c>
      <c r="T256" s="62">
        <f>VLOOKUP(L256,'Status Report'!B:E,4,0)</f>
        <v>3</v>
      </c>
      <c r="U256" s="19">
        <f>_xlfn.IFS(AI256="Den Bosch",VLOOKUP(L256,'Status Report'!B:AM,35,0),AI256="Yantian",VLOOKUP(L256,'Status Report'!B:AM,36,0),AI256="",IF(H256="Asia Pacific",VLOOKUP(L256,'Status Report'!B:AM,36,0),VLOOKUP(L256,'Status Report'!B:AM,35,0)),AI256="Direct shipment",IF(H256="Asia Pacific",VLOOKUP(L256,'Status Report'!B:AM,36,0),VLOOKUP(L256,'Status Report'!B:AM,35,0)))</f>
        <v>115.68</v>
      </c>
      <c r="V256" s="20">
        <f t="shared" si="49"/>
        <v>9254.4000000000015</v>
      </c>
      <c r="W256" s="19">
        <f>_xlfn.IFS(AI256="Den Bosch",VLOOKUP(L256,'Status Report'!B:AM,37,0),AI256="Yantian",VLOOKUP(L256,'Status Report'!B:AM,38,0),AI256="",IF(H256="Asia Pacific",VLOOKUP(L256,'Status Report'!B:AM,38,0),VLOOKUP(L256,'Status Report'!B:AM,37,0)),AI256="Direct shipment",IF(H256="Asia Pacific",VLOOKUP(L256,'Status Report'!B:AM,38,0),VLOOKUP(L256,'Status Report'!B:AM,37,0)))</f>
        <v>71.28</v>
      </c>
      <c r="X256" s="20">
        <f t="shared" si="50"/>
        <v>5702.4</v>
      </c>
      <c r="Y256" s="20">
        <f>_xlfn.IFS(AI256="Den Bosch",VLOOKUP(L256,'Status Report'!B:AO,39,0),AI256="Yantian",VLOOKUP(L256,'Status Report'!B:AO,40,0),AI256="",IF(H256="Asia Pacific",VLOOKUP(L256,'Status Report'!B:AO,40,0),VLOOKUP(L256,'Status Report'!B:AO,39,0)),AI256="Direct shipment",IF(H256="Asia Pacific",VLOOKUP(L256,'Status Report'!B:AO,40,0),VLOOKUP(L256,'Status Report'!B:AO,39,0)))</f>
        <v>0</v>
      </c>
      <c r="Z256" s="20">
        <f t="shared" si="51"/>
        <v>0</v>
      </c>
      <c r="AA256" s="20">
        <f t="shared" si="52"/>
        <v>5702.4</v>
      </c>
      <c r="AB256" s="21">
        <f>_xlfn.IFS(AI256="Den Bosch",VLOOKUP(L256,'Status Report'!B:AM,33,0),AI256="Yantian",VLOOKUP(L256,'Status Report'!B:AM,34,0),AI256="",IF(H256="Asia Pacific",VLOOKUP(L256,'Status Report'!B:AM,34,0),VLOOKUP(L256,'Status Report'!B:AM,33,0)),AI256="Direct shipment",IF(H256="Asia Pacific",VLOOKUP(L256,'Status Report'!B:AM,34,0),VLOOKUP(L256,'Status Report'!B:AM,33,0)))</f>
        <v>62.267399999999995</v>
      </c>
      <c r="AC256" s="21">
        <f>VLOOKUP(L256,'Status Report'!B:CE,82,0)</f>
        <v>0</v>
      </c>
      <c r="AD256" s="21">
        <f t="shared" si="53"/>
        <v>62.267399999999995</v>
      </c>
      <c r="AE256" s="63">
        <f>VLOOKUP(L256,'Status Report'!B:W,20,0)</f>
        <v>45</v>
      </c>
      <c r="AF256" s="63">
        <f>VLOOKUP(L256,'Status Report'!B:W,21,0)</f>
        <v>23</v>
      </c>
      <c r="AG256" s="63">
        <f>VLOOKUP(L256,'Status Report'!B:W,22,0)</f>
        <v>23</v>
      </c>
      <c r="AH256" s="22">
        <f t="shared" si="54"/>
        <v>1.9044000000000001</v>
      </c>
      <c r="AI256" t="s">
        <v>990</v>
      </c>
      <c r="AK256" s="63">
        <f>IFERROR(VLOOKUP(G256,ASEAN!A:A,1,0),0)</f>
        <v>0</v>
      </c>
      <c r="AL256" s="63">
        <f>IFERROR(VLOOKUP(D256,'[3]customer specs'!$B$1:$D$65536,3,0),0)</f>
        <v>0</v>
      </c>
      <c r="AM256" s="64">
        <f t="shared" si="55"/>
        <v>3552.0000000000018</v>
      </c>
      <c r="AN256" s="64">
        <f t="shared" si="56"/>
        <v>0</v>
      </c>
      <c r="AO256" s="63"/>
      <c r="AP256" s="63"/>
      <c r="AQ256" s="63" t="str">
        <f t="shared" si="57"/>
        <v>yes</v>
      </c>
      <c r="AR256" s="20">
        <f t="shared" si="58"/>
        <v>4981.3919999999998</v>
      </c>
      <c r="AS256" s="63"/>
      <c r="AT256" s="23">
        <f t="shared" si="63"/>
        <v>0.12</v>
      </c>
      <c r="AU256" s="65">
        <f t="shared" si="59"/>
        <v>70.758409090909083</v>
      </c>
      <c r="AV256" s="65"/>
      <c r="AW256" s="65">
        <f t="shared" si="60"/>
        <v>5660.6727272727267</v>
      </c>
      <c r="AX256" s="65"/>
      <c r="AY256" s="63">
        <f>VLOOKUP(L256,'Status Report'!B:CF,81,0)</f>
        <v>0</v>
      </c>
      <c r="AZ256" s="63" t="str">
        <f>VLOOKUP(L256,'Status Report'!B:S,18,0)</f>
        <v>Ellina Smirnova</v>
      </c>
      <c r="BB256" s="63">
        <f>VLOOKUP(L256,'Status Report'!B:Z,25,0)</f>
        <v>24</v>
      </c>
      <c r="BC256" s="63">
        <f t="shared" si="61"/>
        <v>1920</v>
      </c>
      <c r="BF256">
        <f>VLOOKUP(L256,'Status Report'!B:CE,82,0)</f>
        <v>0</v>
      </c>
      <c r="BG256">
        <f>VLOOKUP(L256,'Status Report'!B:CF,83,0)</f>
        <v>0</v>
      </c>
      <c r="BH256">
        <f>VLOOKUP(L256,'Status Report'!B:CG,84,0)</f>
        <v>0</v>
      </c>
      <c r="BI256" t="s">
        <v>814</v>
      </c>
      <c r="BJ256" t="s">
        <v>795</v>
      </c>
      <c r="BM256" s="67">
        <f t="shared" si="62"/>
        <v>816</v>
      </c>
    </row>
    <row r="257" spans="1:65" x14ac:dyDescent="0.25">
      <c r="A257" s="68" t="str">
        <f>VLOOKUP(L257,'Status Report'!B:CB,79,0)</f>
        <v>Heineken UCL</v>
      </c>
      <c r="C257">
        <v>26021005</v>
      </c>
      <c r="D257">
        <v>3014950</v>
      </c>
      <c r="E257" t="s">
        <v>810</v>
      </c>
      <c r="F257" t="s">
        <v>811</v>
      </c>
      <c r="G257" t="str">
        <f>VLOOKUP(D257,'[2]sold to'!$A:$H,8,0)</f>
        <v>Costa Rica</v>
      </c>
      <c r="H257" t="str">
        <f>VLOOKUP(D257,'[2]sold to'!$A:$I,9,0)</f>
        <v>AMERICAS</v>
      </c>
      <c r="K257">
        <v>40</v>
      </c>
      <c r="L257">
        <v>88026624</v>
      </c>
      <c r="M257" t="s">
        <v>171</v>
      </c>
      <c r="N257">
        <v>2</v>
      </c>
      <c r="P257" t="str">
        <f>VLOOKUP(L257,'Status Report'!B:AA,26,0)</f>
        <v>China</v>
      </c>
      <c r="Q257" t="str">
        <f>VLOOKUP(L257,'Status Report'!B:AB,27,0)</f>
        <v>Premiums</v>
      </c>
      <c r="R257">
        <f>VLOOKUP(L257,'Status Report'!B:X,23,0)</f>
        <v>250</v>
      </c>
      <c r="S257" t="str">
        <f>VLOOKUP(L257,'Status Report'!B:T,19,0)</f>
        <v>Brands On</v>
      </c>
      <c r="T257" s="62">
        <f>VLOOKUP(L257,'Status Report'!B:E,4,0)</f>
        <v>1</v>
      </c>
      <c r="U257" s="19">
        <f>_xlfn.IFS(AI257="Den Bosch",VLOOKUP(L257,'Status Report'!B:AM,35,0),AI257="Yantian",VLOOKUP(L257,'Status Report'!B:AM,36,0),AI257="",IF(H257="Asia Pacific",VLOOKUP(L257,'Status Report'!B:AM,36,0),VLOOKUP(L257,'Status Report'!B:AM,35,0)),AI257="Direct shipment",IF(H257="Asia Pacific",VLOOKUP(L257,'Status Report'!B:AM,36,0),VLOOKUP(L257,'Status Report'!B:AM,35,0)))</f>
        <v>355.25</v>
      </c>
      <c r="V257" s="20">
        <f t="shared" si="49"/>
        <v>710.5</v>
      </c>
      <c r="W257" s="19">
        <f>_xlfn.IFS(AI257="Den Bosch",VLOOKUP(L257,'Status Report'!B:AM,37,0),AI257="Yantian",VLOOKUP(L257,'Status Report'!B:AM,38,0),AI257="",IF(H257="Asia Pacific",VLOOKUP(L257,'Status Report'!B:AM,38,0),VLOOKUP(L257,'Status Report'!B:AM,37,0)),AI257="Direct shipment",IF(H257="Asia Pacific",VLOOKUP(L257,'Status Report'!B:AM,38,0),VLOOKUP(L257,'Status Report'!B:AM,37,0)))</f>
        <v>355.25</v>
      </c>
      <c r="X257" s="20">
        <f t="shared" si="50"/>
        <v>710.5</v>
      </c>
      <c r="Y257" s="20">
        <f>_xlfn.IFS(AI257="Den Bosch",VLOOKUP(L257,'Status Report'!B:AO,39,0),AI257="Yantian",VLOOKUP(L257,'Status Report'!B:AO,40,0),AI257="",IF(H257="Asia Pacific",VLOOKUP(L257,'Status Report'!B:AO,40,0),VLOOKUP(L257,'Status Report'!B:AO,39,0)),AI257="Direct shipment",IF(H257="Asia Pacific",VLOOKUP(L257,'Status Report'!B:AO,40,0),VLOOKUP(L257,'Status Report'!B:AO,39,0)))</f>
        <v>0</v>
      </c>
      <c r="Z257" s="20">
        <f t="shared" si="51"/>
        <v>0</v>
      </c>
      <c r="AA257" s="20">
        <f t="shared" si="52"/>
        <v>710.5</v>
      </c>
      <c r="AB257" s="21">
        <f>_xlfn.IFS(AI257="Den Bosch",VLOOKUP(L257,'Status Report'!B:AM,33,0),AI257="Yantian",VLOOKUP(L257,'Status Report'!B:AM,34,0),AI257="",IF(H257="Asia Pacific",VLOOKUP(L257,'Status Report'!B:AM,34,0),VLOOKUP(L257,'Status Report'!B:AM,33,0)),AI257="Direct shipment",IF(H257="Asia Pacific",VLOOKUP(L257,'Status Report'!B:AM,34,0),VLOOKUP(L257,'Status Report'!B:AM,33,0)))</f>
        <v>307.23</v>
      </c>
      <c r="AC257" s="21">
        <f>VLOOKUP(L257,'Status Report'!B:CE,82,0)</f>
        <v>0</v>
      </c>
      <c r="AD257" s="21">
        <f t="shared" si="53"/>
        <v>307.23</v>
      </c>
      <c r="AE257" s="63">
        <f>VLOOKUP(L257,'Status Report'!B:W,20,0)</f>
        <v>90.5</v>
      </c>
      <c r="AF257" s="63">
        <f>VLOOKUP(L257,'Status Report'!B:W,21,0)</f>
        <v>77.5</v>
      </c>
      <c r="AG257" s="63">
        <f>VLOOKUP(L257,'Status Report'!B:W,22,0)</f>
        <v>18.2</v>
      </c>
      <c r="AH257" s="22">
        <f t="shared" si="54"/>
        <v>0.25530049999999999</v>
      </c>
      <c r="AK257" s="63">
        <f>IFERROR(VLOOKUP(G257,ASEAN!A:A,1,0),0)</f>
        <v>0</v>
      </c>
      <c r="AL257" s="63">
        <f>IFERROR(VLOOKUP(D257,'[3]customer specs'!$B$1:$D$65536,3,0),0)</f>
        <v>0</v>
      </c>
      <c r="AM257" s="64">
        <f t="shared" si="55"/>
        <v>0</v>
      </c>
      <c r="AN257" s="64">
        <f t="shared" si="56"/>
        <v>0</v>
      </c>
      <c r="AO257" s="63"/>
      <c r="AP257" s="63"/>
      <c r="AQ257" s="63" t="str">
        <f t="shared" si="57"/>
        <v>no</v>
      </c>
      <c r="AR257" s="20">
        <f t="shared" si="58"/>
        <v>614.46</v>
      </c>
      <c r="AS257" s="63"/>
      <c r="AT257" s="23">
        <f t="shared" si="63"/>
        <v>0.12</v>
      </c>
      <c r="AU257" s="65">
        <f t="shared" si="59"/>
        <v>349.125</v>
      </c>
      <c r="AV257" s="65"/>
      <c r="AW257" s="65">
        <f t="shared" si="60"/>
        <v>698.25</v>
      </c>
      <c r="AX257" s="65"/>
      <c r="AY257" s="63">
        <f>VLOOKUP(L257,'Status Report'!B:CF,81,0)</f>
        <v>0</v>
      </c>
      <c r="AZ257" s="63" t="str">
        <f>VLOOKUP(L257,'Status Report'!B:S,18,0)</f>
        <v>Ellina Smirnova</v>
      </c>
      <c r="BB257" s="63">
        <f>VLOOKUP(L257,'Status Report'!B:Z,25,0)</f>
        <v>1</v>
      </c>
      <c r="BC257" s="63">
        <f t="shared" si="61"/>
        <v>2</v>
      </c>
      <c r="BF257">
        <f>VLOOKUP(L257,'Status Report'!B:CE,82,0)</f>
        <v>0</v>
      </c>
      <c r="BG257">
        <f>VLOOKUP(L257,'Status Report'!B:CF,83,0)</f>
        <v>0</v>
      </c>
      <c r="BH257">
        <f>VLOOKUP(L257,'Status Report'!B:CG,84,0)</f>
        <v>0</v>
      </c>
      <c r="BI257" t="s">
        <v>814</v>
      </c>
      <c r="BJ257" t="s">
        <v>795</v>
      </c>
      <c r="BM257" s="67">
        <f t="shared" si="62"/>
        <v>48</v>
      </c>
    </row>
    <row r="258" spans="1:65" x14ac:dyDescent="0.25">
      <c r="A258" s="68" t="str">
        <f>VLOOKUP(L258,'Status Report'!B:CB,79,0)</f>
        <v>Heineken UCL</v>
      </c>
      <c r="C258">
        <v>26021005</v>
      </c>
      <c r="D258">
        <v>3014950</v>
      </c>
      <c r="E258" t="s">
        <v>810</v>
      </c>
      <c r="F258" t="s">
        <v>811</v>
      </c>
      <c r="G258" t="str">
        <f>VLOOKUP(D258,'[2]sold to'!$A:$H,8,0)</f>
        <v>Costa Rica</v>
      </c>
      <c r="H258" t="str">
        <f>VLOOKUP(D258,'[2]sold to'!$A:$I,9,0)</f>
        <v>AMERICAS</v>
      </c>
      <c r="K258">
        <v>50</v>
      </c>
      <c r="L258">
        <v>88026543</v>
      </c>
      <c r="M258" t="s">
        <v>358</v>
      </c>
      <c r="N258">
        <v>200</v>
      </c>
      <c r="P258" t="str">
        <f>VLOOKUP(L258,'Status Report'!B:AA,26,0)</f>
        <v>China</v>
      </c>
      <c r="Q258" t="str">
        <f>VLOOKUP(L258,'Status Report'!B:AB,27,0)</f>
        <v>Premiums</v>
      </c>
      <c r="R258">
        <f>VLOOKUP(L258,'Status Report'!B:X,23,0)</f>
        <v>100</v>
      </c>
      <c r="S258" t="str">
        <f>VLOOKUP(L258,'Status Report'!B:T,19,0)</f>
        <v>Promocean The Netherlands BV</v>
      </c>
      <c r="T258" s="62">
        <f>VLOOKUP(L258,'Status Report'!B:E,4,0)</f>
        <v>3</v>
      </c>
      <c r="U258" s="19">
        <f>_xlfn.IFS(AI258="Den Bosch",VLOOKUP(L258,'Status Report'!B:AM,35,0),AI258="Yantian",VLOOKUP(L258,'Status Report'!B:AM,36,0),AI258="",IF(H258="Asia Pacific",VLOOKUP(L258,'Status Report'!B:AM,36,0),VLOOKUP(L258,'Status Report'!B:AM,35,0)),AI258="Direct shipment",IF(H258="Asia Pacific",VLOOKUP(L258,'Status Report'!B:AM,36,0),VLOOKUP(L258,'Status Report'!B:AM,35,0)))</f>
        <v>53.5</v>
      </c>
      <c r="V258" s="20">
        <f t="shared" ref="V258:V321" si="64">U258*N258</f>
        <v>10700</v>
      </c>
      <c r="W258" s="19">
        <f>_xlfn.IFS(AI258="Den Bosch",VLOOKUP(L258,'Status Report'!B:AM,37,0),AI258="Yantian",VLOOKUP(L258,'Status Report'!B:AM,38,0),AI258="",IF(H258="Asia Pacific",VLOOKUP(L258,'Status Report'!B:AM,38,0),VLOOKUP(L258,'Status Report'!B:AM,37,0)),AI258="Direct shipment",IF(H258="Asia Pacific",VLOOKUP(L258,'Status Report'!B:AM,38,0),VLOOKUP(L258,'Status Report'!B:AM,37,0)))</f>
        <v>49.75</v>
      </c>
      <c r="X258" s="20">
        <f t="shared" ref="X258:X321" si="65">N258*W258</f>
        <v>9950</v>
      </c>
      <c r="Y258" s="20">
        <f>_xlfn.IFS(AI258="Den Bosch",VLOOKUP(L258,'Status Report'!B:AO,39,0),AI258="Yantian",VLOOKUP(L258,'Status Report'!B:AO,40,0),AI258="",IF(H258="Asia Pacific",VLOOKUP(L258,'Status Report'!B:AO,40,0),VLOOKUP(L258,'Status Report'!B:AO,39,0)),AI258="Direct shipment",IF(H258="Asia Pacific",VLOOKUP(L258,'Status Report'!B:AO,40,0),VLOOKUP(L258,'Status Report'!B:AO,39,0)))</f>
        <v>0</v>
      </c>
      <c r="Z258" s="20">
        <f t="shared" ref="Z258:Z321" si="66">Y258*N258</f>
        <v>0</v>
      </c>
      <c r="AA258" s="20">
        <f t="shared" ref="AA258:AA321" si="67">IF(Z258=0,X258,Z258)</f>
        <v>9950</v>
      </c>
      <c r="AB258" s="21">
        <f>_xlfn.IFS(AI258="Den Bosch",VLOOKUP(L258,'Status Report'!B:AM,33,0),AI258="Yantian",VLOOKUP(L258,'Status Report'!B:AM,34,0),AI258="",IF(H258="Asia Pacific",VLOOKUP(L258,'Status Report'!B:AM,34,0),VLOOKUP(L258,'Status Report'!B:AM,33,0)),AI258="Direct shipment",IF(H258="Asia Pacific",VLOOKUP(L258,'Status Report'!B:AM,34,0),VLOOKUP(L258,'Status Report'!B:AM,33,0)))</f>
        <v>43.103400000000008</v>
      </c>
      <c r="AC258" s="21">
        <f>VLOOKUP(L258,'Status Report'!B:CE,82,0)</f>
        <v>0</v>
      </c>
      <c r="AD258" s="21">
        <f t="shared" ref="AD258:AD321" si="68">IF(AC258=0,AB258,AC258)</f>
        <v>43.103400000000008</v>
      </c>
      <c r="AE258" s="63">
        <f>VLOOKUP(L258,'Status Report'!B:W,20,0)</f>
        <v>24</v>
      </c>
      <c r="AF258" s="63">
        <f>VLOOKUP(L258,'Status Report'!B:W,21,0)</f>
        <v>15</v>
      </c>
      <c r="AG258" s="63">
        <f>VLOOKUP(L258,'Status Report'!B:W,22,0)</f>
        <v>5</v>
      </c>
      <c r="AH258" s="22">
        <f t="shared" ref="AH258:AH321" si="69">((AE258*AF258*AG258)*N258)/1000000</f>
        <v>0.36</v>
      </c>
      <c r="AI258" t="s">
        <v>990</v>
      </c>
      <c r="AK258" s="63">
        <f>IFERROR(VLOOKUP(G258,ASEAN!A:A,1,0),0)</f>
        <v>0</v>
      </c>
      <c r="AL258" s="63">
        <f>IFERROR(VLOOKUP(D258,'[3]customer specs'!$B$1:$D$65536,3,0),0)</f>
        <v>0</v>
      </c>
      <c r="AM258" s="64">
        <f t="shared" ref="AM258:AM321" si="70">V258-X258</f>
        <v>750</v>
      </c>
      <c r="AN258" s="64">
        <f t="shared" ref="AN258:AN321" si="71">IF(Z258=0,,X258-Z258)</f>
        <v>0</v>
      </c>
      <c r="AO258" s="63"/>
      <c r="AP258" s="63"/>
      <c r="AQ258" s="63" t="str">
        <f t="shared" ref="AQ258:AQ321" si="72">IF(N258&gt;=R258,"yes","no")</f>
        <v>yes</v>
      </c>
      <c r="AR258" s="20">
        <f t="shared" ref="AR258:AR321" si="73">AD258*N258</f>
        <v>8620.6800000000021</v>
      </c>
      <c r="AS258" s="63"/>
      <c r="AT258" s="23">
        <f t="shared" si="63"/>
        <v>0.12</v>
      </c>
      <c r="AU258" s="65">
        <f t="shared" ref="AU258:AU321" si="74">AD258/(1-AT258)</f>
        <v>48.981136363636374</v>
      </c>
      <c r="AV258" s="65"/>
      <c r="AW258" s="65">
        <f t="shared" ref="AW258:AW321" si="75">(AU258*N258)+(AV258*N258)</f>
        <v>9796.2272727272739</v>
      </c>
      <c r="AX258" s="65"/>
      <c r="AY258" s="63">
        <f>VLOOKUP(L258,'Status Report'!B:CF,81,0)</f>
        <v>0</v>
      </c>
      <c r="AZ258" s="63" t="str">
        <f>VLOOKUP(L258,'Status Report'!B:S,18,0)</f>
        <v>Ellina Smirnova</v>
      </c>
      <c r="BB258" s="63">
        <f>VLOOKUP(L258,'Status Report'!B:Z,25,0)</f>
        <v>25</v>
      </c>
      <c r="BC258" s="63">
        <f t="shared" ref="BC258:BC321" si="76">N258*BB258</f>
        <v>5000</v>
      </c>
      <c r="BF258">
        <f>VLOOKUP(L258,'Status Report'!B:CE,82,0)</f>
        <v>0</v>
      </c>
      <c r="BG258">
        <f>VLOOKUP(L258,'Status Report'!B:CF,83,0)</f>
        <v>0</v>
      </c>
      <c r="BH258">
        <f>VLOOKUP(L258,'Status Report'!B:CG,84,0)</f>
        <v>0</v>
      </c>
      <c r="BI258" t="s">
        <v>814</v>
      </c>
      <c r="BJ258" t="s">
        <v>795</v>
      </c>
      <c r="BM258" s="67">
        <f t="shared" ref="BM258:BM321" si="77">SUMIF($L:$L,$L258,N:N)</f>
        <v>612</v>
      </c>
    </row>
    <row r="259" spans="1:65" x14ac:dyDescent="0.25">
      <c r="A259" s="68" t="str">
        <f>VLOOKUP(L259,'Status Report'!B:CB,79,0)</f>
        <v>Heineken</v>
      </c>
      <c r="C259">
        <v>26021005</v>
      </c>
      <c r="D259">
        <v>3014950</v>
      </c>
      <c r="E259" t="s">
        <v>810</v>
      </c>
      <c r="F259" t="s">
        <v>811</v>
      </c>
      <c r="G259" t="str">
        <f>VLOOKUP(D259,'[2]sold to'!$A:$H,8,0)</f>
        <v>Costa Rica</v>
      </c>
      <c r="H259" t="str">
        <f>VLOOKUP(D259,'[2]sold to'!$A:$I,9,0)</f>
        <v>AMERICAS</v>
      </c>
      <c r="K259">
        <v>60</v>
      </c>
      <c r="L259">
        <v>88026101</v>
      </c>
      <c r="M259" t="s">
        <v>731</v>
      </c>
      <c r="N259">
        <v>2</v>
      </c>
      <c r="P259" t="str">
        <f>VLOOKUP(L259,'Status Report'!B:AA,26,0)</f>
        <v>China</v>
      </c>
      <c r="Q259" t="str">
        <f>VLOOKUP(L259,'Status Report'!B:AB,27,0)</f>
        <v>Fridges</v>
      </c>
      <c r="R259">
        <f>VLOOKUP(L259,'Status Report'!B:X,23,0)</f>
        <v>100</v>
      </c>
      <c r="S259" t="str">
        <f>VLOOKUP(L259,'Status Report'!B:T,19,0)</f>
        <v>Dekkers Visual Communication B.v.</v>
      </c>
      <c r="T259" s="62" t="str">
        <f>VLOOKUP(L259,'Status Report'!B:E,4,0)</f>
        <v>From stock</v>
      </c>
      <c r="U259" s="19">
        <f>_xlfn.IFS(AI259="Den Bosch",VLOOKUP(L259,'Status Report'!B:AM,35,0),AI259="Yantian",VLOOKUP(L259,'Status Report'!B:AM,36,0),AI259="",IF(H259="Asia Pacific",VLOOKUP(L259,'Status Report'!B:AM,36,0),VLOOKUP(L259,'Status Report'!B:AM,35,0)),AI259="Direct shipment",IF(H259="Asia Pacific",VLOOKUP(L259,'Status Report'!B:AM,36,0),VLOOKUP(L259,'Status Report'!B:AM,35,0)))</f>
        <v>573.29</v>
      </c>
      <c r="V259" s="20">
        <f t="shared" si="64"/>
        <v>1146.58</v>
      </c>
      <c r="W259" s="19">
        <f>_xlfn.IFS(AI259="Den Bosch",VLOOKUP(L259,'Status Report'!B:AM,37,0),AI259="Yantian",VLOOKUP(L259,'Status Report'!B:AM,38,0),AI259="",IF(H259="Asia Pacific",VLOOKUP(L259,'Status Report'!B:AM,38,0),VLOOKUP(L259,'Status Report'!B:AM,37,0)),AI259="Direct shipment",IF(H259="Asia Pacific",VLOOKUP(L259,'Status Report'!B:AM,38,0),VLOOKUP(L259,'Status Report'!B:AM,37,0)))</f>
        <v>573.29</v>
      </c>
      <c r="X259" s="20">
        <f t="shared" si="65"/>
        <v>1146.58</v>
      </c>
      <c r="Y259" s="20">
        <f>_xlfn.IFS(AI259="Den Bosch",VLOOKUP(L259,'Status Report'!B:AO,39,0),AI259="Yantian",VLOOKUP(L259,'Status Report'!B:AO,40,0),AI259="",IF(H259="Asia Pacific",VLOOKUP(L259,'Status Report'!B:AO,40,0),VLOOKUP(L259,'Status Report'!B:AO,39,0)),AI259="Direct shipment",IF(H259="Asia Pacific",VLOOKUP(L259,'Status Report'!B:AO,40,0),VLOOKUP(L259,'Status Report'!B:AO,39,0)))</f>
        <v>0</v>
      </c>
      <c r="Z259" s="20">
        <f t="shared" si="66"/>
        <v>0</v>
      </c>
      <c r="AA259" s="20">
        <f t="shared" si="67"/>
        <v>1146.58</v>
      </c>
      <c r="AB259" s="21">
        <f>_xlfn.IFS(AI259="Den Bosch",VLOOKUP(L259,'Status Report'!B:AM,33,0),AI259="Yantian",VLOOKUP(L259,'Status Report'!B:AM,34,0),AI259="",IF(H259="Asia Pacific",VLOOKUP(L259,'Status Report'!B:AM,34,0),VLOOKUP(L259,'Status Report'!B:AM,33,0)),AI259="Direct shipment",IF(H259="Asia Pacific",VLOOKUP(L259,'Status Report'!B:AM,34,0),VLOOKUP(L259,'Status Report'!B:AM,33,0)))</f>
        <v>504.49560000000002</v>
      </c>
      <c r="AC259" s="21">
        <f>VLOOKUP(L259,'Status Report'!B:CE,82,0)</f>
        <v>0</v>
      </c>
      <c r="AD259" s="21">
        <f t="shared" si="68"/>
        <v>504.49560000000002</v>
      </c>
      <c r="AE259" s="63">
        <f>VLOOKUP(L259,'Status Report'!B:W,20,0)</f>
        <v>49</v>
      </c>
      <c r="AF259" s="63">
        <f>VLOOKUP(L259,'Status Report'!B:W,21,0)</f>
        <v>59.5</v>
      </c>
      <c r="AG259" s="63">
        <f>VLOOKUP(L259,'Status Report'!B:W,22,0)</f>
        <v>58</v>
      </c>
      <c r="AH259" s="22">
        <f t="shared" si="69"/>
        <v>0.338198</v>
      </c>
      <c r="AI259" t="s">
        <v>990</v>
      </c>
      <c r="AK259" s="63">
        <f>IFERROR(VLOOKUP(G259,ASEAN!A:A,1,0),0)</f>
        <v>0</v>
      </c>
      <c r="AL259" s="63">
        <f>IFERROR(VLOOKUP(D259,'[3]customer specs'!$B$1:$D$65536,3,0),0)</f>
        <v>0</v>
      </c>
      <c r="AM259" s="64">
        <f t="shared" si="70"/>
        <v>0</v>
      </c>
      <c r="AN259" s="64">
        <f t="shared" si="71"/>
        <v>0</v>
      </c>
      <c r="AO259" s="63"/>
      <c r="AP259" s="63"/>
      <c r="AQ259" s="63" t="str">
        <f t="shared" si="72"/>
        <v>no</v>
      </c>
      <c r="AR259" s="20">
        <f t="shared" si="73"/>
        <v>1008.9912</v>
      </c>
      <c r="AS259" s="63"/>
      <c r="AT259" s="23">
        <f t="shared" si="63"/>
        <v>0.12</v>
      </c>
      <c r="AU259" s="65">
        <f t="shared" si="74"/>
        <v>573.29045454545462</v>
      </c>
      <c r="AV259" s="65"/>
      <c r="AW259" s="65">
        <f t="shared" si="75"/>
        <v>1146.5809090909092</v>
      </c>
      <c r="AX259" s="65"/>
      <c r="AY259" s="63">
        <f>VLOOKUP(L259,'Status Report'!B:CF,81,0)</f>
        <v>0</v>
      </c>
      <c r="AZ259" s="63" t="str">
        <f>VLOOKUP(L259,'Status Report'!B:S,18,0)</f>
        <v>Jade Mahuzier</v>
      </c>
      <c r="BB259" s="63">
        <f>VLOOKUP(L259,'Status Report'!B:Z,25,0)</f>
        <v>1</v>
      </c>
      <c r="BC259" s="63">
        <f t="shared" si="76"/>
        <v>2</v>
      </c>
      <c r="BF259">
        <f>VLOOKUP(L259,'Status Report'!B:CE,82,0)</f>
        <v>0</v>
      </c>
      <c r="BG259">
        <f>VLOOKUP(L259,'Status Report'!B:CF,83,0)</f>
        <v>0</v>
      </c>
      <c r="BH259">
        <f>VLOOKUP(L259,'Status Report'!B:CG,84,0)</f>
        <v>0</v>
      </c>
      <c r="BI259" t="s">
        <v>814</v>
      </c>
      <c r="BJ259" t="s">
        <v>795</v>
      </c>
      <c r="BM259" s="67">
        <f t="shared" si="77"/>
        <v>7</v>
      </c>
    </row>
    <row r="260" spans="1:65" x14ac:dyDescent="0.25">
      <c r="A260" s="68" t="str">
        <f>VLOOKUP(L260,'Status Report'!B:CB,79,0)</f>
        <v>Heineken UCL</v>
      </c>
      <c r="C260">
        <v>26021005</v>
      </c>
      <c r="D260">
        <v>3014950</v>
      </c>
      <c r="E260" t="s">
        <v>810</v>
      </c>
      <c r="F260" t="s">
        <v>811</v>
      </c>
      <c r="G260" t="str">
        <f>VLOOKUP(D260,'[2]sold to'!$A:$H,8,0)</f>
        <v>Costa Rica</v>
      </c>
      <c r="H260" t="str">
        <f>VLOOKUP(D260,'[2]sold to'!$A:$I,9,0)</f>
        <v>AMERICAS</v>
      </c>
      <c r="K260">
        <v>70</v>
      </c>
      <c r="L260">
        <v>88026494</v>
      </c>
      <c r="M260" t="s">
        <v>320</v>
      </c>
      <c r="N260">
        <v>200</v>
      </c>
      <c r="P260" t="str">
        <f>VLOOKUP(L260,'Status Report'!B:AA,26,0)</f>
        <v>China</v>
      </c>
      <c r="Q260" t="str">
        <f>VLOOKUP(L260,'Status Report'!B:AB,27,0)</f>
        <v>Premiums</v>
      </c>
      <c r="R260">
        <f>VLOOKUP(L260,'Status Report'!B:X,23,0)</f>
        <v>100</v>
      </c>
      <c r="S260" t="str">
        <f>VLOOKUP(L260,'Status Report'!B:T,19,0)</f>
        <v>Promocean The Netherlands BV</v>
      </c>
      <c r="T260" s="62">
        <f>VLOOKUP(L260,'Status Report'!B:E,4,0)</f>
        <v>3</v>
      </c>
      <c r="U260" s="19">
        <f>_xlfn.IFS(AI260="Den Bosch",VLOOKUP(L260,'Status Report'!B:AM,35,0),AI260="Yantian",VLOOKUP(L260,'Status Report'!B:AM,36,0),AI260="",IF(H260="Asia Pacific",VLOOKUP(L260,'Status Report'!B:AM,36,0),VLOOKUP(L260,'Status Report'!B:AM,35,0)),AI260="Direct shipment",IF(H260="Asia Pacific",VLOOKUP(L260,'Status Report'!B:AM,36,0),VLOOKUP(L260,'Status Report'!B:AM,35,0)))</f>
        <v>47</v>
      </c>
      <c r="V260" s="20">
        <f t="shared" si="64"/>
        <v>9400</v>
      </c>
      <c r="W260" s="19">
        <f>_xlfn.IFS(AI260="Den Bosch",VLOOKUP(L260,'Status Report'!B:AM,37,0),AI260="Yantian",VLOOKUP(L260,'Status Report'!B:AM,38,0),AI260="",IF(H260="Asia Pacific",VLOOKUP(L260,'Status Report'!B:AM,38,0),VLOOKUP(L260,'Status Report'!B:AM,37,0)),AI260="Direct shipment",IF(H260="Asia Pacific",VLOOKUP(L260,'Status Report'!B:AM,38,0),VLOOKUP(L260,'Status Report'!B:AM,37,0)))</f>
        <v>42.25</v>
      </c>
      <c r="X260" s="20">
        <f t="shared" si="65"/>
        <v>8450</v>
      </c>
      <c r="Y260" s="20">
        <f>_xlfn.IFS(AI260="Den Bosch",VLOOKUP(L260,'Status Report'!B:AO,39,0),AI260="Yantian",VLOOKUP(L260,'Status Report'!B:AO,40,0),AI260="",IF(H260="Asia Pacific",VLOOKUP(L260,'Status Report'!B:AO,40,0),VLOOKUP(L260,'Status Report'!B:AO,39,0)),AI260="Direct shipment",IF(H260="Asia Pacific",VLOOKUP(L260,'Status Report'!B:AO,40,0),VLOOKUP(L260,'Status Report'!B:AO,39,0)))</f>
        <v>0</v>
      </c>
      <c r="Z260" s="20">
        <f t="shared" si="66"/>
        <v>0</v>
      </c>
      <c r="AA260" s="20">
        <f t="shared" si="67"/>
        <v>8450</v>
      </c>
      <c r="AB260" s="21">
        <f>_xlfn.IFS(AI260="Den Bosch",VLOOKUP(L260,'Status Report'!B:AM,33,0),AI260="Yantian",VLOOKUP(L260,'Status Report'!B:AM,34,0),AI260="",IF(H260="Asia Pacific",VLOOKUP(L260,'Status Report'!B:AM,34,0),VLOOKUP(L260,'Status Report'!B:AM,33,0)),AI260="Direct shipment",IF(H260="Asia Pacific",VLOOKUP(L260,'Status Report'!B:AM,34,0),VLOOKUP(L260,'Status Report'!B:AM,33,0)))</f>
        <v>37.249200000000002</v>
      </c>
      <c r="AC260" s="21">
        <f>VLOOKUP(L260,'Status Report'!B:CE,82,0)</f>
        <v>0</v>
      </c>
      <c r="AD260" s="21">
        <f t="shared" si="68"/>
        <v>37.249200000000002</v>
      </c>
      <c r="AE260" s="63">
        <f>VLOOKUP(L260,'Status Report'!B:W,20,0)</f>
        <v>11</v>
      </c>
      <c r="AF260" s="63">
        <f>VLOOKUP(L260,'Status Report'!B:W,21,0)</f>
        <v>9</v>
      </c>
      <c r="AG260" s="63">
        <f>VLOOKUP(L260,'Status Report'!B:W,22,0)</f>
        <v>6</v>
      </c>
      <c r="AH260" s="22">
        <f t="shared" si="69"/>
        <v>0.1188</v>
      </c>
      <c r="AI260" t="s">
        <v>990</v>
      </c>
      <c r="AK260" s="63">
        <f>IFERROR(VLOOKUP(G260,ASEAN!A:A,1,0),0)</f>
        <v>0</v>
      </c>
      <c r="AL260" s="63">
        <f>IFERROR(VLOOKUP(D260,'[3]customer specs'!$B$1:$D$65536,3,0),0)</f>
        <v>0</v>
      </c>
      <c r="AM260" s="64">
        <f t="shared" si="70"/>
        <v>950</v>
      </c>
      <c r="AN260" s="64">
        <f t="shared" si="71"/>
        <v>0</v>
      </c>
      <c r="AO260" s="63"/>
      <c r="AP260" s="63"/>
      <c r="AQ260" s="63" t="str">
        <f t="shared" si="72"/>
        <v>yes</v>
      </c>
      <c r="AR260" s="20">
        <f t="shared" si="73"/>
        <v>7449.84</v>
      </c>
      <c r="AS260" s="63"/>
      <c r="AT260" s="23">
        <f t="shared" si="63"/>
        <v>0.12</v>
      </c>
      <c r="AU260" s="65">
        <f t="shared" si="74"/>
        <v>42.328636363636363</v>
      </c>
      <c r="AV260" s="65"/>
      <c r="AW260" s="65">
        <f t="shared" si="75"/>
        <v>8465.7272727272721</v>
      </c>
      <c r="AX260" s="65"/>
      <c r="AY260" s="63">
        <f>VLOOKUP(L260,'Status Report'!B:CF,81,0)</f>
        <v>0</v>
      </c>
      <c r="AZ260" s="63" t="str">
        <f>VLOOKUP(L260,'Status Report'!B:S,18,0)</f>
        <v>Ellina Smirnova</v>
      </c>
      <c r="BB260" s="63">
        <f>VLOOKUP(L260,'Status Report'!B:Z,25,0)</f>
        <v>25</v>
      </c>
      <c r="BC260" s="63">
        <f t="shared" si="76"/>
        <v>5000</v>
      </c>
      <c r="BF260">
        <f>VLOOKUP(L260,'Status Report'!B:CE,82,0)</f>
        <v>0</v>
      </c>
      <c r="BG260">
        <f>VLOOKUP(L260,'Status Report'!B:CF,83,0)</f>
        <v>0</v>
      </c>
      <c r="BH260">
        <f>VLOOKUP(L260,'Status Report'!B:CG,84,0)</f>
        <v>0</v>
      </c>
      <c r="BI260" t="s">
        <v>814</v>
      </c>
      <c r="BJ260" t="s">
        <v>795</v>
      </c>
      <c r="BM260" s="67">
        <f t="shared" si="77"/>
        <v>1305</v>
      </c>
    </row>
    <row r="261" spans="1:65" x14ac:dyDescent="0.25">
      <c r="A261" s="68" t="str">
        <f>VLOOKUP(L261,'Status Report'!B:CB,79,0)</f>
        <v>Heineken UCL</v>
      </c>
      <c r="C261">
        <v>26021005</v>
      </c>
      <c r="D261">
        <v>3014950</v>
      </c>
      <c r="E261" t="s">
        <v>810</v>
      </c>
      <c r="F261" t="s">
        <v>811</v>
      </c>
      <c r="G261" t="str">
        <f>VLOOKUP(D261,'[2]sold to'!$A:$H,8,0)</f>
        <v>Costa Rica</v>
      </c>
      <c r="H261" t="str">
        <f>VLOOKUP(D261,'[2]sold to'!$A:$I,9,0)</f>
        <v>AMERICAS</v>
      </c>
      <c r="K261">
        <v>80</v>
      </c>
      <c r="L261">
        <v>88026591</v>
      </c>
      <c r="M261" t="s">
        <v>395</v>
      </c>
      <c r="N261">
        <v>10</v>
      </c>
      <c r="P261" t="str">
        <f>VLOOKUP(L261,'Status Report'!B:AA,26,0)</f>
        <v>China</v>
      </c>
      <c r="Q261" t="str">
        <f>VLOOKUP(L261,'Status Report'!B:AB,27,0)</f>
        <v>Textiles-Clothing</v>
      </c>
      <c r="R261">
        <f>VLOOKUP(L261,'Status Report'!B:X,23,0)</f>
        <v>1000</v>
      </c>
      <c r="S261" t="str">
        <f>VLOOKUP(L261,'Status Report'!B:T,19,0)</f>
        <v>Asian Sourcing Link</v>
      </c>
      <c r="T261" s="62">
        <f>VLOOKUP(L261,'Status Report'!B:E,4,0)</f>
        <v>3</v>
      </c>
      <c r="U261" s="19">
        <f>_xlfn.IFS(AI261="Den Bosch",VLOOKUP(L261,'Status Report'!B:AM,35,0),AI261="Yantian",VLOOKUP(L261,'Status Report'!B:AM,36,0),AI261="",IF(H261="Asia Pacific",VLOOKUP(L261,'Status Report'!B:AM,36,0),VLOOKUP(L261,'Status Report'!B:AM,35,0)),AI261="Direct shipment",IF(H261="Asia Pacific",VLOOKUP(L261,'Status Report'!B:AM,36,0),VLOOKUP(L261,'Status Report'!B:AM,35,0)))</f>
        <v>30.41</v>
      </c>
      <c r="V261" s="20">
        <f t="shared" si="64"/>
        <v>304.10000000000002</v>
      </c>
      <c r="W261" s="19">
        <f>_xlfn.IFS(AI261="Den Bosch",VLOOKUP(L261,'Status Report'!B:AM,37,0),AI261="Yantian",VLOOKUP(L261,'Status Report'!B:AM,38,0),AI261="",IF(H261="Asia Pacific",VLOOKUP(L261,'Status Report'!B:AM,38,0),VLOOKUP(L261,'Status Report'!B:AM,37,0)),AI261="Direct shipment",IF(H261="Asia Pacific",VLOOKUP(L261,'Status Report'!B:AM,38,0),VLOOKUP(L261,'Status Report'!B:AM,37,0)))</f>
        <v>26.82</v>
      </c>
      <c r="X261" s="20">
        <f t="shared" si="65"/>
        <v>268.2</v>
      </c>
      <c r="Y261" s="20">
        <f>_xlfn.IFS(AI261="Den Bosch",VLOOKUP(L261,'Status Report'!B:AO,39,0),AI261="Yantian",VLOOKUP(L261,'Status Report'!B:AO,40,0),AI261="",IF(H261="Asia Pacific",VLOOKUP(L261,'Status Report'!B:AO,40,0),VLOOKUP(L261,'Status Report'!B:AO,39,0)),AI261="Direct shipment",IF(H261="Asia Pacific",VLOOKUP(L261,'Status Report'!B:AO,40,0),VLOOKUP(L261,'Status Report'!B:AO,39,0)))</f>
        <v>0</v>
      </c>
      <c r="Z261" s="20">
        <f t="shared" si="66"/>
        <v>0</v>
      </c>
      <c r="AA261" s="20">
        <f t="shared" si="67"/>
        <v>268.2</v>
      </c>
      <c r="AB261" s="21">
        <f>_xlfn.IFS(AI261="Den Bosch",VLOOKUP(L261,'Status Report'!B:AM,33,0),AI261="Yantian",VLOOKUP(L261,'Status Report'!B:AM,34,0),AI261="",IF(H261="Asia Pacific",VLOOKUP(L261,'Status Report'!B:AM,34,0),VLOOKUP(L261,'Status Report'!B:AM,33,0)),AI261="Direct shipment",IF(H261="Asia Pacific",VLOOKUP(L261,'Status Report'!B:AM,34,0),VLOOKUP(L261,'Status Report'!B:AM,33,0)))</f>
        <v>23.4</v>
      </c>
      <c r="AC261" s="21">
        <f>VLOOKUP(L261,'Status Report'!B:CE,82,0)</f>
        <v>0</v>
      </c>
      <c r="AD261" s="21">
        <f t="shared" si="68"/>
        <v>23.4</v>
      </c>
      <c r="AE261" s="63">
        <f>VLOOKUP(L261,'Status Report'!B:W,20,0)</f>
        <v>47</v>
      </c>
      <c r="AF261" s="63">
        <f>VLOOKUP(L261,'Status Report'!B:W,21,0)</f>
        <v>38</v>
      </c>
      <c r="AG261" s="63">
        <f>VLOOKUP(L261,'Status Report'!B:W,22,0)</f>
        <v>2</v>
      </c>
      <c r="AH261" s="22">
        <f t="shared" si="69"/>
        <v>3.5720000000000002E-2</v>
      </c>
      <c r="AI261" t="s">
        <v>990</v>
      </c>
      <c r="AK261" s="63">
        <f>IFERROR(VLOOKUP(G261,ASEAN!A:A,1,0),0)</f>
        <v>0</v>
      </c>
      <c r="AL261" s="63">
        <f>IFERROR(VLOOKUP(D261,'[3]customer specs'!$B$1:$D$65536,3,0),0)</f>
        <v>0</v>
      </c>
      <c r="AM261" s="64">
        <f t="shared" si="70"/>
        <v>35.900000000000034</v>
      </c>
      <c r="AN261" s="64">
        <f t="shared" si="71"/>
        <v>0</v>
      </c>
      <c r="AO261" s="63"/>
      <c r="AP261" s="63"/>
      <c r="AQ261" s="63" t="str">
        <f t="shared" si="72"/>
        <v>no</v>
      </c>
      <c r="AR261" s="20">
        <f t="shared" si="73"/>
        <v>234</v>
      </c>
      <c r="AS261" s="63"/>
      <c r="AT261" s="23">
        <f t="shared" si="63"/>
        <v>0.12</v>
      </c>
      <c r="AU261" s="65">
        <f t="shared" si="74"/>
        <v>26.59090909090909</v>
      </c>
      <c r="AV261" s="65"/>
      <c r="AW261" s="65">
        <f t="shared" si="75"/>
        <v>265.90909090909088</v>
      </c>
      <c r="AX261" s="65"/>
      <c r="AY261" s="63">
        <f>VLOOKUP(L261,'Status Report'!B:CF,81,0)</f>
        <v>0</v>
      </c>
      <c r="AZ261" s="63" t="str">
        <f>VLOOKUP(L261,'Status Report'!B:S,18,0)</f>
        <v>Ellina Smirnova</v>
      </c>
      <c r="BB261" s="63">
        <f>VLOOKUP(L261,'Status Report'!B:Z,25,0)</f>
        <v>1</v>
      </c>
      <c r="BC261" s="63">
        <f t="shared" si="76"/>
        <v>10</v>
      </c>
      <c r="BF261">
        <f>VLOOKUP(L261,'Status Report'!B:CE,82,0)</f>
        <v>0</v>
      </c>
      <c r="BG261">
        <f>VLOOKUP(L261,'Status Report'!B:CF,83,0)</f>
        <v>0</v>
      </c>
      <c r="BH261">
        <f>VLOOKUP(L261,'Status Report'!B:CG,84,0)</f>
        <v>0</v>
      </c>
      <c r="BI261" t="s">
        <v>814</v>
      </c>
      <c r="BJ261" t="s">
        <v>795</v>
      </c>
      <c r="BM261" s="67">
        <f t="shared" si="77"/>
        <v>303</v>
      </c>
    </row>
    <row r="262" spans="1:65" x14ac:dyDescent="0.25">
      <c r="A262" s="68" t="str">
        <f>VLOOKUP(L262,'Status Report'!B:CB,79,0)</f>
        <v>Heineken UCL</v>
      </c>
      <c r="C262">
        <v>26021005</v>
      </c>
      <c r="D262">
        <v>3014950</v>
      </c>
      <c r="E262" t="s">
        <v>810</v>
      </c>
      <c r="F262" t="s">
        <v>811</v>
      </c>
      <c r="G262" t="str">
        <f>VLOOKUP(D262,'[2]sold to'!$A:$H,8,0)</f>
        <v>Costa Rica</v>
      </c>
      <c r="H262" t="str">
        <f>VLOOKUP(D262,'[2]sold to'!$A:$I,9,0)</f>
        <v>AMERICAS</v>
      </c>
      <c r="K262">
        <v>90</v>
      </c>
      <c r="L262">
        <v>88026592</v>
      </c>
      <c r="M262" t="s">
        <v>396</v>
      </c>
      <c r="N262">
        <v>1</v>
      </c>
      <c r="P262" t="str">
        <f>VLOOKUP(L262,'Status Report'!B:AA,26,0)</f>
        <v>China</v>
      </c>
      <c r="Q262" t="str">
        <f>VLOOKUP(L262,'Status Report'!B:AB,27,0)</f>
        <v>Textiles-Clothing</v>
      </c>
      <c r="R262">
        <f>VLOOKUP(L262,'Status Report'!B:X,23,0)</f>
        <v>1000</v>
      </c>
      <c r="S262" t="str">
        <f>VLOOKUP(L262,'Status Report'!B:T,19,0)</f>
        <v>Asian Sourcing Link</v>
      </c>
      <c r="T262" s="62">
        <f>VLOOKUP(L262,'Status Report'!B:E,4,0)</f>
        <v>3</v>
      </c>
      <c r="U262" s="19">
        <f>_xlfn.IFS(AI262="Den Bosch",VLOOKUP(L262,'Status Report'!B:AM,35,0),AI262="Yantian",VLOOKUP(L262,'Status Report'!B:AM,36,0),AI262="",IF(H262="Asia Pacific",VLOOKUP(L262,'Status Report'!B:AM,36,0),VLOOKUP(L262,'Status Report'!B:AM,35,0)),AI262="Direct shipment",IF(H262="Asia Pacific",VLOOKUP(L262,'Status Report'!B:AM,36,0),VLOOKUP(L262,'Status Report'!B:AM,35,0)))</f>
        <v>30.41</v>
      </c>
      <c r="V262" s="20">
        <f t="shared" si="64"/>
        <v>30.41</v>
      </c>
      <c r="W262" s="19">
        <f>_xlfn.IFS(AI262="Den Bosch",VLOOKUP(L262,'Status Report'!B:AM,37,0),AI262="Yantian",VLOOKUP(L262,'Status Report'!B:AM,38,0),AI262="",IF(H262="Asia Pacific",VLOOKUP(L262,'Status Report'!B:AM,38,0),VLOOKUP(L262,'Status Report'!B:AM,37,0)),AI262="Direct shipment",IF(H262="Asia Pacific",VLOOKUP(L262,'Status Report'!B:AM,38,0),VLOOKUP(L262,'Status Report'!B:AM,37,0)))</f>
        <v>26.82</v>
      </c>
      <c r="X262" s="20">
        <f t="shared" si="65"/>
        <v>26.82</v>
      </c>
      <c r="Y262" s="20">
        <f>_xlfn.IFS(AI262="Den Bosch",VLOOKUP(L262,'Status Report'!B:AO,39,0),AI262="Yantian",VLOOKUP(L262,'Status Report'!B:AO,40,0),AI262="",IF(H262="Asia Pacific",VLOOKUP(L262,'Status Report'!B:AO,40,0),VLOOKUP(L262,'Status Report'!B:AO,39,0)),AI262="Direct shipment",IF(H262="Asia Pacific",VLOOKUP(L262,'Status Report'!B:AO,40,0),VLOOKUP(L262,'Status Report'!B:AO,39,0)))</f>
        <v>0</v>
      </c>
      <c r="Z262" s="20">
        <f t="shared" si="66"/>
        <v>0</v>
      </c>
      <c r="AA262" s="20">
        <f t="shared" si="67"/>
        <v>26.82</v>
      </c>
      <c r="AB262" s="21">
        <f>_xlfn.IFS(AI262="Den Bosch",VLOOKUP(L262,'Status Report'!B:AM,33,0),AI262="Yantian",VLOOKUP(L262,'Status Report'!B:AM,34,0),AI262="",IF(H262="Asia Pacific",VLOOKUP(L262,'Status Report'!B:AM,34,0),VLOOKUP(L262,'Status Report'!B:AM,33,0)),AI262="Direct shipment",IF(H262="Asia Pacific",VLOOKUP(L262,'Status Report'!B:AM,34,0),VLOOKUP(L262,'Status Report'!B:AM,33,0)))</f>
        <v>23.4</v>
      </c>
      <c r="AC262" s="21">
        <f>VLOOKUP(L262,'Status Report'!B:CE,82,0)</f>
        <v>0</v>
      </c>
      <c r="AD262" s="21">
        <f t="shared" si="68"/>
        <v>23.4</v>
      </c>
      <c r="AE262" s="63">
        <f>VLOOKUP(L262,'Status Report'!B:W,20,0)</f>
        <v>47</v>
      </c>
      <c r="AF262" s="63">
        <f>VLOOKUP(L262,'Status Report'!B:W,21,0)</f>
        <v>38</v>
      </c>
      <c r="AG262" s="63">
        <f>VLOOKUP(L262,'Status Report'!B:W,22,0)</f>
        <v>2</v>
      </c>
      <c r="AH262" s="22">
        <f t="shared" si="69"/>
        <v>3.5720000000000001E-3</v>
      </c>
      <c r="AI262" t="s">
        <v>990</v>
      </c>
      <c r="AK262" s="63">
        <f>IFERROR(VLOOKUP(G262,ASEAN!A:A,1,0),0)</f>
        <v>0</v>
      </c>
      <c r="AL262" s="63">
        <f>IFERROR(VLOOKUP(D262,'[3]customer specs'!$B$1:$D$65536,3,0),0)</f>
        <v>0</v>
      </c>
      <c r="AM262" s="64">
        <f t="shared" si="70"/>
        <v>3.59</v>
      </c>
      <c r="AN262" s="64">
        <f t="shared" si="71"/>
        <v>0</v>
      </c>
      <c r="AO262" s="63"/>
      <c r="AP262" s="63"/>
      <c r="AQ262" s="63" t="str">
        <f t="shared" si="72"/>
        <v>no</v>
      </c>
      <c r="AR262" s="20">
        <f t="shared" si="73"/>
        <v>23.4</v>
      </c>
      <c r="AS262" s="63"/>
      <c r="AT262" s="23">
        <f t="shared" si="63"/>
        <v>0.12</v>
      </c>
      <c r="AU262" s="65">
        <f t="shared" si="74"/>
        <v>26.59090909090909</v>
      </c>
      <c r="AV262" s="65"/>
      <c r="AW262" s="65">
        <f t="shared" si="75"/>
        <v>26.59090909090909</v>
      </c>
      <c r="AX262" s="65"/>
      <c r="AY262" s="63">
        <f>VLOOKUP(L262,'Status Report'!B:CF,81,0)</f>
        <v>0</v>
      </c>
      <c r="AZ262" s="63" t="str">
        <f>VLOOKUP(L262,'Status Report'!B:S,18,0)</f>
        <v>Ellina Smirnova</v>
      </c>
      <c r="BB262" s="63">
        <f>VLOOKUP(L262,'Status Report'!B:Z,25,0)</f>
        <v>1</v>
      </c>
      <c r="BC262" s="63">
        <f t="shared" si="76"/>
        <v>1</v>
      </c>
      <c r="BF262">
        <f>VLOOKUP(L262,'Status Report'!B:CE,82,0)</f>
        <v>0</v>
      </c>
      <c r="BG262">
        <f>VLOOKUP(L262,'Status Report'!B:CF,83,0)</f>
        <v>0</v>
      </c>
      <c r="BH262">
        <f>VLOOKUP(L262,'Status Report'!B:CG,84,0)</f>
        <v>0</v>
      </c>
      <c r="BI262" t="s">
        <v>814</v>
      </c>
      <c r="BJ262" t="s">
        <v>795</v>
      </c>
      <c r="BM262" s="67">
        <f t="shared" si="77"/>
        <v>378</v>
      </c>
    </row>
    <row r="263" spans="1:65" x14ac:dyDescent="0.25">
      <c r="A263" s="68" t="str">
        <f>VLOOKUP(L263,'Status Report'!B:CB,79,0)</f>
        <v>Heineken UCL</v>
      </c>
      <c r="C263">
        <v>26021007</v>
      </c>
      <c r="D263">
        <v>3014939</v>
      </c>
      <c r="E263" t="s">
        <v>852</v>
      </c>
      <c r="F263" t="s">
        <v>853</v>
      </c>
      <c r="G263" t="str">
        <f>VLOOKUP(D263,'[2]sold to'!$A:$H,8,0)</f>
        <v>South Korea</v>
      </c>
      <c r="H263" t="str">
        <f>VLOOKUP(D263,'[2]sold to'!$A:$I,9,0)</f>
        <v>ASIA Pacific</v>
      </c>
      <c r="K263">
        <v>100</v>
      </c>
      <c r="L263">
        <v>88026541</v>
      </c>
      <c r="M263" t="s">
        <v>356</v>
      </c>
      <c r="N263">
        <v>20</v>
      </c>
      <c r="P263" t="str">
        <f>VLOOKUP(L263,'Status Report'!B:AA,26,0)</f>
        <v>Bangladesh</v>
      </c>
      <c r="Q263" t="str">
        <f>VLOOKUP(L263,'Status Report'!B:AB,27,0)</f>
        <v>Textiles-Clothing</v>
      </c>
      <c r="R263">
        <f>VLOOKUP(L263,'Status Report'!B:X,23,0)</f>
        <v>167</v>
      </c>
      <c r="S263" t="str">
        <f>VLOOKUP(L263,'Status Report'!B:T,19,0)</f>
        <v>Promocean The Netherlands BV</v>
      </c>
      <c r="T263" s="62">
        <f>VLOOKUP(L263,'Status Report'!B:E,4,0)</f>
        <v>3</v>
      </c>
      <c r="U263" s="19">
        <f>_xlfn.IFS(AI263="Den Bosch",VLOOKUP(L263,'Status Report'!B:AM,35,0),AI263="Yantian",VLOOKUP(L263,'Status Report'!B:AM,36,0),AI263="",IF(H263="Asia Pacific",VLOOKUP(L263,'Status Report'!B:AM,36,0),VLOOKUP(L263,'Status Report'!B:AM,35,0)),AI263="Direct shipment",IF(H263="Asia Pacific",VLOOKUP(L263,'Status Report'!B:AM,36,0),VLOOKUP(L263,'Status Report'!B:AM,35,0)))</f>
        <v>39.06</v>
      </c>
      <c r="V263" s="20">
        <f t="shared" si="64"/>
        <v>781.2</v>
      </c>
      <c r="W263" s="19">
        <f>_xlfn.IFS(AI263="Den Bosch",VLOOKUP(L263,'Status Report'!B:AM,37,0),AI263="Yantian",VLOOKUP(L263,'Status Report'!B:AM,38,0),AI263="",IF(H263="Asia Pacific",VLOOKUP(L263,'Status Report'!B:AM,38,0),VLOOKUP(L263,'Status Report'!B:AM,37,0)),AI263="Direct shipment",IF(H263="Asia Pacific",VLOOKUP(L263,'Status Report'!B:AM,38,0),VLOOKUP(L263,'Status Report'!B:AM,37,0)))</f>
        <v>39.06</v>
      </c>
      <c r="X263" s="20">
        <f t="shared" si="65"/>
        <v>781.2</v>
      </c>
      <c r="Y263" s="20">
        <f>_xlfn.IFS(AI263="Den Bosch",VLOOKUP(L263,'Status Report'!B:AO,39,0),AI263="Yantian",VLOOKUP(L263,'Status Report'!B:AO,40,0),AI263="",IF(H263="Asia Pacific",VLOOKUP(L263,'Status Report'!B:AO,40,0),VLOOKUP(L263,'Status Report'!B:AO,39,0)),AI263="Direct shipment",IF(H263="Asia Pacific",VLOOKUP(L263,'Status Report'!B:AO,40,0),VLOOKUP(L263,'Status Report'!B:AO,39,0)))</f>
        <v>0</v>
      </c>
      <c r="Z263" s="20">
        <f t="shared" si="66"/>
        <v>0</v>
      </c>
      <c r="AA263" s="20">
        <f t="shared" si="67"/>
        <v>781.2</v>
      </c>
      <c r="AB263" s="21">
        <f>_xlfn.IFS(AI263="Den Bosch",VLOOKUP(L263,'Status Report'!B:AM,33,0),AI263="Yantian",VLOOKUP(L263,'Status Report'!B:AM,34,0),AI263="",IF(H263="Asia Pacific",VLOOKUP(L263,'Status Report'!B:AM,34,0),VLOOKUP(L263,'Status Report'!B:AM,33,0)),AI263="Direct shipment",IF(H263="Asia Pacific",VLOOKUP(L263,'Status Report'!B:AM,34,0),VLOOKUP(L263,'Status Report'!B:AM,33,0)))</f>
        <v>34.030499999999996</v>
      </c>
      <c r="AC263" s="21">
        <f>VLOOKUP(L263,'Status Report'!B:CE,82,0)</f>
        <v>0</v>
      </c>
      <c r="AD263" s="21">
        <f t="shared" si="68"/>
        <v>34.030499999999996</v>
      </c>
      <c r="AE263" s="63">
        <f>VLOOKUP(L263,'Status Report'!B:W,20,0)</f>
        <v>36</v>
      </c>
      <c r="AF263" s="63">
        <f>VLOOKUP(L263,'Status Report'!B:W,21,0)</f>
        <v>33</v>
      </c>
      <c r="AG263" s="63">
        <f>VLOOKUP(L263,'Status Report'!B:W,22,0)</f>
        <v>7</v>
      </c>
      <c r="AH263" s="22">
        <f t="shared" si="69"/>
        <v>0.16632</v>
      </c>
      <c r="AI263" t="s">
        <v>990</v>
      </c>
      <c r="AK263" s="63">
        <f>IFERROR(VLOOKUP(G263,ASEAN!A:A,1,0),0)</f>
        <v>0</v>
      </c>
      <c r="AL263" s="63" t="str">
        <f>IFERROR(VLOOKUP(D263,'[3]customer specs'!$B$1:$D$65536,3,0),0)</f>
        <v>pallet+hz+certificates</v>
      </c>
      <c r="AM263" s="64">
        <f t="shared" si="70"/>
        <v>0</v>
      </c>
      <c r="AN263" s="64">
        <f t="shared" si="71"/>
        <v>0</v>
      </c>
      <c r="AO263" s="63"/>
      <c r="AP263" s="63"/>
      <c r="AQ263" s="63" t="str">
        <f t="shared" si="72"/>
        <v>no</v>
      </c>
      <c r="AR263" s="20">
        <f t="shared" si="73"/>
        <v>680.6099999999999</v>
      </c>
      <c r="AS263" s="63"/>
      <c r="AT263" s="23">
        <f t="shared" si="63"/>
        <v>0.12</v>
      </c>
      <c r="AU263" s="65">
        <f t="shared" si="74"/>
        <v>38.671022727272721</v>
      </c>
      <c r="AV263" s="65"/>
      <c r="AW263" s="65">
        <f t="shared" si="75"/>
        <v>773.42045454545439</v>
      </c>
      <c r="AX263" s="65"/>
      <c r="AY263" s="63">
        <f>VLOOKUP(L263,'Status Report'!B:CF,81,0)</f>
        <v>0</v>
      </c>
      <c r="AZ263" s="63" t="str">
        <f>VLOOKUP(L263,'Status Report'!B:S,18,0)</f>
        <v>Ellina Smirnova</v>
      </c>
      <c r="BB263" s="63">
        <f>VLOOKUP(L263,'Status Report'!B:Z,25,0)</f>
        <v>6</v>
      </c>
      <c r="BC263" s="63">
        <f t="shared" si="76"/>
        <v>120</v>
      </c>
      <c r="BF263">
        <f>VLOOKUP(L263,'Status Report'!B:CE,82,0)</f>
        <v>0</v>
      </c>
      <c r="BG263">
        <f>VLOOKUP(L263,'Status Report'!B:CF,83,0)</f>
        <v>0</v>
      </c>
      <c r="BH263">
        <f>VLOOKUP(L263,'Status Report'!B:CG,84,0)</f>
        <v>0</v>
      </c>
      <c r="BI263" t="s">
        <v>854</v>
      </c>
      <c r="BJ263" t="s">
        <v>795</v>
      </c>
      <c r="BM263" s="67">
        <f t="shared" si="77"/>
        <v>29</v>
      </c>
    </row>
    <row r="264" spans="1:65" x14ac:dyDescent="0.25">
      <c r="A264" s="68" t="str">
        <f>VLOOKUP(L264,'Status Report'!B:CB,79,0)</f>
        <v>Heineken UCL</v>
      </c>
      <c r="C264">
        <v>26021007</v>
      </c>
      <c r="D264">
        <v>3014939</v>
      </c>
      <c r="E264" t="s">
        <v>852</v>
      </c>
      <c r="F264" t="s">
        <v>853</v>
      </c>
      <c r="G264" t="str">
        <f>VLOOKUP(D264,'[2]sold to'!$A:$H,8,0)</f>
        <v>South Korea</v>
      </c>
      <c r="H264" t="str">
        <f>VLOOKUP(D264,'[2]sold to'!$A:$I,9,0)</f>
        <v>ASIA Pacific</v>
      </c>
      <c r="K264">
        <v>110</v>
      </c>
      <c r="L264">
        <v>88026612</v>
      </c>
      <c r="M264" t="s">
        <v>185</v>
      </c>
      <c r="N264" s="86">
        <v>3000</v>
      </c>
      <c r="P264" t="str">
        <f>VLOOKUP(L264,'Status Report'!B:AA,26,0)</f>
        <v>Turkey</v>
      </c>
      <c r="Q264" t="str">
        <f>VLOOKUP(L264,'Status Report'!B:AB,27,0)</f>
        <v>Glassware</v>
      </c>
      <c r="R264">
        <f>VLOOKUP(L264,'Status Report'!B:X,23,0)</f>
        <v>26800</v>
      </c>
      <c r="S264" t="str">
        <f>VLOOKUP(L264,'Status Report'!B:T,19,0)</f>
        <v>Sisecam (Pasabahçe)</v>
      </c>
      <c r="T264" s="62">
        <f>VLOOKUP(L264,'Status Report'!B:E,4,0)</f>
        <v>3</v>
      </c>
      <c r="U264" s="19">
        <f>_xlfn.IFS(AI264="Den Bosch",VLOOKUP(L264,'Status Report'!B:AM,35,0),AI264="Yantian",VLOOKUP(L264,'Status Report'!B:AM,36,0),AI264="",IF(H264="Asia Pacific",VLOOKUP(L264,'Status Report'!B:AM,36,0),VLOOKUP(L264,'Status Report'!B:AM,35,0)),AI264="Direct shipment",IF(H264="Asia Pacific",VLOOKUP(L264,'Status Report'!B:AM,36,0),VLOOKUP(L264,'Status Report'!B:AM,35,0)))</f>
        <v>4.38</v>
      </c>
      <c r="V264" s="20">
        <f t="shared" si="64"/>
        <v>13140</v>
      </c>
      <c r="W264" s="19">
        <f>_xlfn.IFS(AI264="Den Bosch",VLOOKUP(L264,'Status Report'!B:AM,37,0),AI264="Yantian",VLOOKUP(L264,'Status Report'!B:AM,38,0),AI264="",IF(H264="Asia Pacific",VLOOKUP(L264,'Status Report'!B:AM,38,0),VLOOKUP(L264,'Status Report'!B:AM,37,0)),AI264="Direct shipment",IF(H264="Asia Pacific",VLOOKUP(L264,'Status Report'!B:AM,38,0),VLOOKUP(L264,'Status Report'!B:AM,37,0)))</f>
        <v>4.38</v>
      </c>
      <c r="X264" s="20">
        <f t="shared" si="65"/>
        <v>13140</v>
      </c>
      <c r="Y264" s="20">
        <f>_xlfn.IFS(AI264="Den Bosch",VLOOKUP(L264,'Status Report'!B:AO,39,0),AI264="Yantian",VLOOKUP(L264,'Status Report'!B:AO,40,0),AI264="",IF(H264="Asia Pacific",VLOOKUP(L264,'Status Report'!B:AO,40,0),VLOOKUP(L264,'Status Report'!B:AO,39,0)),AI264="Direct shipment",IF(H264="Asia Pacific",VLOOKUP(L264,'Status Report'!B:AO,40,0),VLOOKUP(L264,'Status Report'!B:AO,39,0)))</f>
        <v>0</v>
      </c>
      <c r="Z264" s="20">
        <f t="shared" si="66"/>
        <v>0</v>
      </c>
      <c r="AA264" s="20">
        <f t="shared" si="67"/>
        <v>13140</v>
      </c>
      <c r="AB264" s="21">
        <f>_xlfn.IFS(AI264="Den Bosch",VLOOKUP(L264,'Status Report'!B:AM,33,0),AI264="Yantian",VLOOKUP(L264,'Status Report'!B:AM,34,0),AI264="",IF(H264="Asia Pacific",VLOOKUP(L264,'Status Report'!B:AM,34,0),VLOOKUP(L264,'Status Report'!B:AM,33,0)),AI264="Direct shipment",IF(H264="Asia Pacific",VLOOKUP(L264,'Status Report'!B:AM,34,0),VLOOKUP(L264,'Status Report'!B:AM,33,0)))</f>
        <v>3.84</v>
      </c>
      <c r="AC264" s="21">
        <f>VLOOKUP(L264,'Status Report'!B:CE,82,0)</f>
        <v>0</v>
      </c>
      <c r="AD264" s="21">
        <f t="shared" si="68"/>
        <v>3.84</v>
      </c>
      <c r="AE264" s="63">
        <f>VLOOKUP(L264,'Status Report'!B:W,20,0)</f>
        <v>20</v>
      </c>
      <c r="AF264" s="63">
        <f>VLOOKUP(L264,'Status Report'!B:W,21,0)</f>
        <v>14.3</v>
      </c>
      <c r="AG264" s="63">
        <f>VLOOKUP(L264,'Status Report'!B:W,22,0)</f>
        <v>19</v>
      </c>
      <c r="AH264" s="22">
        <f t="shared" si="69"/>
        <v>16.302</v>
      </c>
      <c r="AI264" t="s">
        <v>990</v>
      </c>
      <c r="AK264" s="63">
        <f>IFERROR(VLOOKUP(G264,ASEAN!A:A,1,0),0)</f>
        <v>0</v>
      </c>
      <c r="AL264" s="63" t="str">
        <f>IFERROR(VLOOKUP(D264,'[3]customer specs'!$B$1:$D$65536,3,0),0)</f>
        <v>pallet+hz+certificates</v>
      </c>
      <c r="AM264" s="64">
        <f t="shared" si="70"/>
        <v>0</v>
      </c>
      <c r="AN264" s="64">
        <f t="shared" si="71"/>
        <v>0</v>
      </c>
      <c r="AO264" s="63"/>
      <c r="AP264" s="63"/>
      <c r="AQ264" s="63" t="str">
        <f t="shared" si="72"/>
        <v>no</v>
      </c>
      <c r="AR264" s="20">
        <f t="shared" si="73"/>
        <v>11520</v>
      </c>
      <c r="AS264" s="63"/>
      <c r="AT264" s="23">
        <f t="shared" si="63"/>
        <v>0.12</v>
      </c>
      <c r="AU264" s="65">
        <f t="shared" si="74"/>
        <v>4.3636363636363633</v>
      </c>
      <c r="AV264" s="65"/>
      <c r="AW264" s="65">
        <f t="shared" si="75"/>
        <v>13090.90909090909</v>
      </c>
      <c r="AX264" s="65"/>
      <c r="AY264" s="63">
        <f>VLOOKUP(L264,'Status Report'!B:CF,81,0)</f>
        <v>0</v>
      </c>
      <c r="AZ264" s="63" t="str">
        <f>VLOOKUP(L264,'Status Report'!B:S,18,0)</f>
        <v>Ludmilla Zarybnicka</v>
      </c>
      <c r="BB264" s="63">
        <f>VLOOKUP(L264,'Status Report'!B:Z,25,0)</f>
        <v>6</v>
      </c>
      <c r="BC264" s="63">
        <f t="shared" si="76"/>
        <v>18000</v>
      </c>
      <c r="BF264">
        <f>VLOOKUP(L264,'Status Report'!B:CE,82,0)</f>
        <v>0</v>
      </c>
      <c r="BG264">
        <f>VLOOKUP(L264,'Status Report'!B:CF,83,0)</f>
        <v>0</v>
      </c>
      <c r="BH264">
        <f>VLOOKUP(L264,'Status Report'!B:CG,84,0)</f>
        <v>0</v>
      </c>
      <c r="BI264" t="s">
        <v>854</v>
      </c>
      <c r="BJ264" t="s">
        <v>795</v>
      </c>
      <c r="BM264" s="67">
        <f t="shared" si="77"/>
        <v>4496</v>
      </c>
    </row>
    <row r="265" spans="1:65" x14ac:dyDescent="0.25">
      <c r="A265" s="68" t="str">
        <f>VLOOKUP(L265,'Status Report'!B:CB,79,0)</f>
        <v>Heineken UCL</v>
      </c>
      <c r="C265">
        <v>26021007</v>
      </c>
      <c r="D265">
        <v>3014939</v>
      </c>
      <c r="E265" t="s">
        <v>852</v>
      </c>
      <c r="F265" t="s">
        <v>853</v>
      </c>
      <c r="G265" t="str">
        <f>VLOOKUP(D265,'[2]sold to'!$A:$H,8,0)</f>
        <v>South Korea</v>
      </c>
      <c r="H265" t="str">
        <f>VLOOKUP(D265,'[2]sold to'!$A:$I,9,0)</f>
        <v>ASIA Pacific</v>
      </c>
      <c r="K265">
        <v>120</v>
      </c>
      <c r="L265">
        <v>88026570</v>
      </c>
      <c r="M265" t="s">
        <v>382</v>
      </c>
      <c r="N265">
        <v>8</v>
      </c>
      <c r="P265" t="str">
        <f>VLOOKUP(L265,'Status Report'!B:AA,26,0)</f>
        <v>China</v>
      </c>
      <c r="Q265" t="str">
        <f>VLOOKUP(L265,'Status Report'!B:AB,27,0)</f>
        <v>Textiles-Clothing</v>
      </c>
      <c r="R265">
        <f>VLOOKUP(L265,'Status Report'!B:X,23,0)</f>
        <v>200</v>
      </c>
      <c r="S265" t="str">
        <f>VLOOKUP(L265,'Status Report'!B:T,19,0)</f>
        <v>Asian Sourcing Link</v>
      </c>
      <c r="T265" s="62">
        <f>VLOOKUP(L265,'Status Report'!B:E,4,0)</f>
        <v>3</v>
      </c>
      <c r="U265" s="19">
        <f>_xlfn.IFS(AI265="Den Bosch",VLOOKUP(L265,'Status Report'!B:AM,35,0),AI265="Yantian",VLOOKUP(L265,'Status Report'!B:AM,36,0),AI265="",IF(H265="Asia Pacific",VLOOKUP(L265,'Status Report'!B:AM,36,0),VLOOKUP(L265,'Status Report'!B:AM,35,0)),AI265="Direct shipment",IF(H265="Asia Pacific",VLOOKUP(L265,'Status Report'!B:AM,36,0),VLOOKUP(L265,'Status Report'!B:AM,35,0)))</f>
        <v>34.549999999999997</v>
      </c>
      <c r="V265" s="20">
        <f t="shared" si="64"/>
        <v>276.39999999999998</v>
      </c>
      <c r="W265" s="19">
        <f>_xlfn.IFS(AI265="Den Bosch",VLOOKUP(L265,'Status Report'!B:AM,37,0),AI265="Yantian",VLOOKUP(L265,'Status Report'!B:AM,38,0),AI265="",IF(H265="Asia Pacific",VLOOKUP(L265,'Status Report'!B:AM,38,0),VLOOKUP(L265,'Status Report'!B:AM,37,0)),AI265="Direct shipment",IF(H265="Asia Pacific",VLOOKUP(L265,'Status Report'!B:AM,38,0),VLOOKUP(L265,'Status Report'!B:AM,37,0)))</f>
        <v>29.5</v>
      </c>
      <c r="X265" s="20">
        <f t="shared" si="65"/>
        <v>236</v>
      </c>
      <c r="Y265" s="20">
        <f>_xlfn.IFS(AI265="Den Bosch",VLOOKUP(L265,'Status Report'!B:AO,39,0),AI265="Yantian",VLOOKUP(L265,'Status Report'!B:AO,40,0),AI265="",IF(H265="Asia Pacific",VLOOKUP(L265,'Status Report'!B:AO,40,0),VLOOKUP(L265,'Status Report'!B:AO,39,0)),AI265="Direct shipment",IF(H265="Asia Pacific",VLOOKUP(L265,'Status Report'!B:AO,40,0),VLOOKUP(L265,'Status Report'!B:AO,39,0)))</f>
        <v>0</v>
      </c>
      <c r="Z265" s="20">
        <f t="shared" si="66"/>
        <v>0</v>
      </c>
      <c r="AA265" s="20">
        <f t="shared" si="67"/>
        <v>236</v>
      </c>
      <c r="AB265" s="21">
        <f>_xlfn.IFS(AI265="Den Bosch",VLOOKUP(L265,'Status Report'!B:AM,33,0),AI265="Yantian",VLOOKUP(L265,'Status Report'!B:AM,34,0),AI265="",IF(H265="Asia Pacific",VLOOKUP(L265,'Status Report'!B:AM,34,0),VLOOKUP(L265,'Status Report'!B:AM,33,0)),AI265="Direct shipment",IF(H265="Asia Pacific",VLOOKUP(L265,'Status Report'!B:AM,34,0),VLOOKUP(L265,'Status Report'!B:AM,33,0)))</f>
        <v>25.154999999999998</v>
      </c>
      <c r="AC265" s="21">
        <f>VLOOKUP(L265,'Status Report'!B:CE,82,0)</f>
        <v>0</v>
      </c>
      <c r="AD265" s="21">
        <f t="shared" si="68"/>
        <v>25.154999999999998</v>
      </c>
      <c r="AE265" s="63">
        <f>VLOOKUP(L265,'Status Report'!B:W,20,0)</f>
        <v>39</v>
      </c>
      <c r="AF265" s="63">
        <f>VLOOKUP(L265,'Status Report'!B:W,21,0)</f>
        <v>33</v>
      </c>
      <c r="AG265" s="63">
        <f>VLOOKUP(L265,'Status Report'!B:W,22,0)</f>
        <v>4.5</v>
      </c>
      <c r="AH265" s="22">
        <f t="shared" si="69"/>
        <v>4.6331999999999998E-2</v>
      </c>
      <c r="AI265" t="s">
        <v>990</v>
      </c>
      <c r="AK265" s="63">
        <f>IFERROR(VLOOKUP(G265,ASEAN!A:A,1,0),0)</f>
        <v>0</v>
      </c>
      <c r="AL265" s="63" t="str">
        <f>IFERROR(VLOOKUP(D265,'[3]customer specs'!$B$1:$D$65536,3,0),0)</f>
        <v>pallet+hz+certificates</v>
      </c>
      <c r="AM265" s="64">
        <f t="shared" si="70"/>
        <v>40.399999999999977</v>
      </c>
      <c r="AN265" s="64">
        <f t="shared" si="71"/>
        <v>0</v>
      </c>
      <c r="AO265" s="63"/>
      <c r="AP265" s="63"/>
      <c r="AQ265" s="63" t="str">
        <f t="shared" si="72"/>
        <v>no</v>
      </c>
      <c r="AR265" s="20">
        <f t="shared" si="73"/>
        <v>201.23999999999998</v>
      </c>
      <c r="AS265" s="63"/>
      <c r="AT265" s="23">
        <f t="shared" si="63"/>
        <v>0.12</v>
      </c>
      <c r="AU265" s="65">
        <f t="shared" si="74"/>
        <v>28.58522727272727</v>
      </c>
      <c r="AV265" s="65"/>
      <c r="AW265" s="65">
        <f t="shared" si="75"/>
        <v>228.68181818181816</v>
      </c>
      <c r="AX265" s="65"/>
      <c r="AY265" s="63">
        <f>VLOOKUP(L265,'Status Report'!B:CF,81,0)</f>
        <v>0</v>
      </c>
      <c r="AZ265" s="63" t="str">
        <f>VLOOKUP(L265,'Status Report'!B:S,18,0)</f>
        <v>Ellina Smirnova</v>
      </c>
      <c r="BB265" s="63">
        <f>VLOOKUP(L265,'Status Report'!B:Z,25,0)</f>
        <v>5</v>
      </c>
      <c r="BC265" s="63">
        <f t="shared" si="76"/>
        <v>40</v>
      </c>
      <c r="BF265">
        <f>VLOOKUP(L265,'Status Report'!B:CE,82,0)</f>
        <v>0</v>
      </c>
      <c r="BG265">
        <f>VLOOKUP(L265,'Status Report'!B:CF,83,0)</f>
        <v>0</v>
      </c>
      <c r="BH265">
        <f>VLOOKUP(L265,'Status Report'!B:CG,84,0)</f>
        <v>0</v>
      </c>
      <c r="BI265" t="s">
        <v>854</v>
      </c>
      <c r="BJ265" t="s">
        <v>795</v>
      </c>
      <c r="BM265" s="67">
        <f t="shared" si="77"/>
        <v>32</v>
      </c>
    </row>
    <row r="266" spans="1:65" x14ac:dyDescent="0.25">
      <c r="A266" s="68" t="str">
        <f>VLOOKUP(L266,'Status Report'!B:CB,79,0)</f>
        <v>Heineken UCL</v>
      </c>
      <c r="C266">
        <v>26021006</v>
      </c>
      <c r="D266">
        <v>3090616</v>
      </c>
      <c r="E266" t="s">
        <v>855</v>
      </c>
      <c r="F266" t="s">
        <v>856</v>
      </c>
      <c r="G266" t="str">
        <f>VLOOKUP(D266,'[2]sold to'!$A:$H,8,0)</f>
        <v>Barbados</v>
      </c>
      <c r="H266" t="str">
        <f>VLOOKUP(D266,'[2]sold to'!$A:$I,9,0)</f>
        <v>AMERICAS</v>
      </c>
      <c r="K266">
        <v>10</v>
      </c>
      <c r="L266">
        <v>88026507</v>
      </c>
      <c r="M266" t="s">
        <v>331</v>
      </c>
      <c r="N266">
        <v>10</v>
      </c>
      <c r="P266" t="str">
        <f>VLOOKUP(L266,'Status Report'!B:AA,26,0)</f>
        <v>China</v>
      </c>
      <c r="Q266" t="str">
        <f>VLOOKUP(L266,'Status Report'!B:AB,27,0)</f>
        <v>Premiums</v>
      </c>
      <c r="R266">
        <f>VLOOKUP(L266,'Status Report'!B:X,23,0)</f>
        <v>250</v>
      </c>
      <c r="S266" t="str">
        <f>VLOOKUP(L266,'Status Report'!B:T,19,0)</f>
        <v>Promocean The Netherlands BV</v>
      </c>
      <c r="T266" s="62">
        <f>VLOOKUP(L266,'Status Report'!B:E,4,0)</f>
        <v>3</v>
      </c>
      <c r="U266" s="19">
        <f>_xlfn.IFS(AI266="Den Bosch",VLOOKUP(L266,'Status Report'!B:AM,35,0),AI266="Yantian",VLOOKUP(L266,'Status Report'!B:AM,36,0),AI266="",IF(H266="Asia Pacific",VLOOKUP(L266,'Status Report'!B:AM,36,0),VLOOKUP(L266,'Status Report'!B:AM,35,0)),AI266="Direct shipment",IF(H266="Asia Pacific",VLOOKUP(L266,'Status Report'!B:AM,36,0),VLOOKUP(L266,'Status Report'!B:AM,35,0)))</f>
        <v>48.32</v>
      </c>
      <c r="V266" s="20">
        <f t="shared" si="64"/>
        <v>483.2</v>
      </c>
      <c r="W266" s="19">
        <f>_xlfn.IFS(AI266="Den Bosch",VLOOKUP(L266,'Status Report'!B:AM,37,0),AI266="Yantian",VLOOKUP(L266,'Status Report'!B:AM,38,0),AI266="",IF(H266="Asia Pacific",VLOOKUP(L266,'Status Report'!B:AM,38,0),VLOOKUP(L266,'Status Report'!B:AM,37,0)),AI266="Direct shipment",IF(H266="Asia Pacific",VLOOKUP(L266,'Status Report'!B:AM,38,0),VLOOKUP(L266,'Status Report'!B:AM,37,0)))</f>
        <v>48</v>
      </c>
      <c r="X266" s="20">
        <f t="shared" si="65"/>
        <v>480</v>
      </c>
      <c r="Y266" s="20">
        <f>_xlfn.IFS(AI266="Den Bosch",VLOOKUP(L266,'Status Report'!B:AO,39,0),AI266="Yantian",VLOOKUP(L266,'Status Report'!B:AO,40,0),AI266="",IF(H266="Asia Pacific",VLOOKUP(L266,'Status Report'!B:AO,40,0),VLOOKUP(L266,'Status Report'!B:AO,39,0)),AI266="Direct shipment",IF(H266="Asia Pacific",VLOOKUP(L266,'Status Report'!B:AO,40,0),VLOOKUP(L266,'Status Report'!B:AO,39,0)))</f>
        <v>0</v>
      </c>
      <c r="Z266" s="20">
        <f t="shared" si="66"/>
        <v>0</v>
      </c>
      <c r="AA266" s="20">
        <f t="shared" si="67"/>
        <v>480</v>
      </c>
      <c r="AB266" s="21">
        <f>_xlfn.IFS(AI266="Den Bosch",VLOOKUP(L266,'Status Report'!B:AM,33,0),AI266="Yantian",VLOOKUP(L266,'Status Report'!B:AM,34,0),AI266="",IF(H266="Asia Pacific",VLOOKUP(L266,'Status Report'!B:AM,34,0),VLOOKUP(L266,'Status Report'!B:AM,33,0)),AI266="Direct shipment",IF(H266="Asia Pacific",VLOOKUP(L266,'Status Report'!B:AM,34,0),VLOOKUP(L266,'Status Report'!B:AM,33,0)))</f>
        <v>41.518800000000006</v>
      </c>
      <c r="AC266" s="21">
        <f>VLOOKUP(L266,'Status Report'!B:CE,82,0)</f>
        <v>0</v>
      </c>
      <c r="AD266" s="21">
        <f t="shared" si="68"/>
        <v>41.518800000000006</v>
      </c>
      <c r="AE266" s="63">
        <f>VLOOKUP(L266,'Status Report'!B:W,20,0)</f>
        <v>102</v>
      </c>
      <c r="AF266" s="63">
        <f>VLOOKUP(L266,'Status Report'!B:W,21,0)</f>
        <v>20</v>
      </c>
      <c r="AG266" s="63">
        <f>VLOOKUP(L266,'Status Report'!B:W,22,0)</f>
        <v>7</v>
      </c>
      <c r="AH266" s="22">
        <f t="shared" si="69"/>
        <v>0.14280000000000001</v>
      </c>
      <c r="AI266" t="s">
        <v>990</v>
      </c>
      <c r="AK266" s="63">
        <f>IFERROR(VLOOKUP(G266,ASEAN!A:A,1,0),0)</f>
        <v>0</v>
      </c>
      <c r="AL266" s="63" t="str">
        <f>IFERROR(VLOOKUP(D266,'[3]customer specs'!$B$1:$D$65536,3,0),0)</f>
        <v>pallet</v>
      </c>
      <c r="AM266" s="64">
        <f t="shared" si="70"/>
        <v>3.1999999999999886</v>
      </c>
      <c r="AN266" s="64">
        <f t="shared" si="71"/>
        <v>0</v>
      </c>
      <c r="AO266" s="63"/>
      <c r="AP266" s="63"/>
      <c r="AQ266" s="63" t="str">
        <f t="shared" si="72"/>
        <v>no</v>
      </c>
      <c r="AR266" s="20">
        <f t="shared" si="73"/>
        <v>415.18800000000005</v>
      </c>
      <c r="AS266" s="63"/>
      <c r="AT266" s="23">
        <f t="shared" si="63"/>
        <v>0.12</v>
      </c>
      <c r="AU266" s="65">
        <f t="shared" si="74"/>
        <v>47.180454545454552</v>
      </c>
      <c r="AV266" s="65"/>
      <c r="AW266" s="65">
        <f t="shared" si="75"/>
        <v>471.80454545454552</v>
      </c>
      <c r="AX266" s="65"/>
      <c r="AY266" s="63">
        <f>VLOOKUP(L266,'Status Report'!B:CF,81,0)</f>
        <v>0</v>
      </c>
      <c r="AZ266" s="63" t="str">
        <f>VLOOKUP(L266,'Status Report'!B:S,18,0)</f>
        <v>Ellina Smirnova</v>
      </c>
      <c r="BB266" s="63">
        <f>VLOOKUP(L266,'Status Report'!B:Z,25,0)</f>
        <v>4</v>
      </c>
      <c r="BC266" s="63">
        <f t="shared" si="76"/>
        <v>40</v>
      </c>
      <c r="BF266">
        <f>VLOOKUP(L266,'Status Report'!B:CE,82,0)</f>
        <v>0</v>
      </c>
      <c r="BG266">
        <f>VLOOKUP(L266,'Status Report'!B:CF,83,0)</f>
        <v>0</v>
      </c>
      <c r="BH266">
        <f>VLOOKUP(L266,'Status Report'!B:CG,84,0)</f>
        <v>0</v>
      </c>
      <c r="BI266" t="s">
        <v>814</v>
      </c>
      <c r="BJ266" t="s">
        <v>795</v>
      </c>
      <c r="BM266" s="67">
        <f t="shared" si="77"/>
        <v>628</v>
      </c>
    </row>
    <row r="267" spans="1:65" x14ac:dyDescent="0.25">
      <c r="A267" s="68" t="str">
        <f>VLOOKUP(L267,'Status Report'!B:CB,79,0)</f>
        <v>Heineken UCL</v>
      </c>
      <c r="C267">
        <v>26021006</v>
      </c>
      <c r="D267">
        <v>3090616</v>
      </c>
      <c r="E267" t="s">
        <v>855</v>
      </c>
      <c r="F267" t="s">
        <v>856</v>
      </c>
      <c r="G267" t="str">
        <f>VLOOKUP(D267,'[2]sold to'!$A:$H,8,0)</f>
        <v>Barbados</v>
      </c>
      <c r="H267" t="str">
        <f>VLOOKUP(D267,'[2]sold to'!$A:$I,9,0)</f>
        <v>AMERICAS</v>
      </c>
      <c r="K267">
        <v>20</v>
      </c>
      <c r="L267">
        <v>88026519</v>
      </c>
      <c r="M267" t="s">
        <v>816</v>
      </c>
      <c r="N267">
        <v>10</v>
      </c>
      <c r="P267" t="str">
        <f>VLOOKUP(L267,'Status Report'!B:AA,26,0)</f>
        <v>China</v>
      </c>
      <c r="Q267" t="str">
        <f>VLOOKUP(L267,'Status Report'!B:AB,27,0)</f>
        <v>Premiums</v>
      </c>
      <c r="R267">
        <f>VLOOKUP(L267,'Status Report'!B:X,23,0)</f>
        <v>250</v>
      </c>
      <c r="S267" t="str">
        <f>VLOOKUP(L267,'Status Report'!B:T,19,0)</f>
        <v>Promocean The Netherlands BV</v>
      </c>
      <c r="T267" s="62">
        <f>VLOOKUP(L267,'Status Report'!B:E,4,0)</f>
        <v>3</v>
      </c>
      <c r="U267" s="19">
        <f>_xlfn.IFS(AI267="Den Bosch",VLOOKUP(L267,'Status Report'!B:AM,35,0),AI267="Yantian",VLOOKUP(L267,'Status Report'!B:AM,36,0),AI267="",IF(H267="Asia Pacific",VLOOKUP(L267,'Status Report'!B:AM,36,0),VLOOKUP(L267,'Status Report'!B:AM,35,0)),AI267="Direct shipment",IF(H267="Asia Pacific",VLOOKUP(L267,'Status Report'!B:AM,36,0),VLOOKUP(L267,'Status Report'!B:AM,35,0)))</f>
        <v>74.7</v>
      </c>
      <c r="V267" s="20">
        <f t="shared" si="64"/>
        <v>747</v>
      </c>
      <c r="W267" s="19">
        <f>_xlfn.IFS(AI267="Den Bosch",VLOOKUP(L267,'Status Report'!B:AM,37,0),AI267="Yantian",VLOOKUP(L267,'Status Report'!B:AM,38,0),AI267="",IF(H267="Asia Pacific",VLOOKUP(L267,'Status Report'!B:AM,38,0),VLOOKUP(L267,'Status Report'!B:AM,37,0)),AI267="Direct shipment",IF(H267="Asia Pacific",VLOOKUP(L267,'Status Report'!B:AM,38,0),VLOOKUP(L267,'Status Report'!B:AM,37,0)))</f>
        <v>72.699999999999989</v>
      </c>
      <c r="X267" s="20">
        <f t="shared" si="65"/>
        <v>726.99999999999989</v>
      </c>
      <c r="Y267" s="20">
        <f>_xlfn.IFS(AI267="Den Bosch",VLOOKUP(L267,'Status Report'!B:AO,39,0),AI267="Yantian",VLOOKUP(L267,'Status Report'!B:AO,40,0),AI267="",IF(H267="Asia Pacific",VLOOKUP(L267,'Status Report'!B:AO,40,0),VLOOKUP(L267,'Status Report'!B:AO,39,0)),AI267="Direct shipment",IF(H267="Asia Pacific",VLOOKUP(L267,'Status Report'!B:AO,40,0),VLOOKUP(L267,'Status Report'!B:AO,39,0)))</f>
        <v>0</v>
      </c>
      <c r="Z267" s="20">
        <f t="shared" si="66"/>
        <v>0</v>
      </c>
      <c r="AA267" s="20">
        <f t="shared" si="67"/>
        <v>726.99999999999989</v>
      </c>
      <c r="AB267" s="21">
        <f>_xlfn.IFS(AI267="Den Bosch",VLOOKUP(L267,'Status Report'!B:AM,33,0),AI267="Yantian",VLOOKUP(L267,'Status Report'!B:AM,34,0),AI267="",IF(H267="Asia Pacific",VLOOKUP(L267,'Status Report'!B:AM,34,0),VLOOKUP(L267,'Status Report'!B:AM,33,0)),AI267="Direct shipment",IF(H267="Asia Pacific",VLOOKUP(L267,'Status Report'!B:AM,34,0),VLOOKUP(L267,'Status Report'!B:AM,33,0)))</f>
        <v>62.893800000000006</v>
      </c>
      <c r="AC267" s="21">
        <f>VLOOKUP(L267,'Status Report'!B:CE,82,0)</f>
        <v>0</v>
      </c>
      <c r="AD267" s="21">
        <f t="shared" si="68"/>
        <v>62.893800000000006</v>
      </c>
      <c r="AE267" s="63">
        <f>VLOOKUP(L267,'Status Report'!B:W,20,0)</f>
        <v>37</v>
      </c>
      <c r="AF267" s="63">
        <f>VLOOKUP(L267,'Status Report'!B:W,21,0)</f>
        <v>16</v>
      </c>
      <c r="AG267" s="63">
        <f>VLOOKUP(L267,'Status Report'!B:W,22,0)</f>
        <v>17</v>
      </c>
      <c r="AH267" s="22">
        <f t="shared" si="69"/>
        <v>0.10063999999999999</v>
      </c>
      <c r="AI267" t="s">
        <v>990</v>
      </c>
      <c r="AK267" s="63">
        <f>IFERROR(VLOOKUP(G267,ASEAN!A:A,1,0),0)</f>
        <v>0</v>
      </c>
      <c r="AL267" s="63" t="str">
        <f>IFERROR(VLOOKUP(D267,'[3]customer specs'!$B$1:$D$65536,3,0),0)</f>
        <v>pallet</v>
      </c>
      <c r="AM267" s="64">
        <f t="shared" si="70"/>
        <v>20.000000000000114</v>
      </c>
      <c r="AN267" s="64">
        <f t="shared" si="71"/>
        <v>0</v>
      </c>
      <c r="AO267" s="63"/>
      <c r="AP267" s="63"/>
      <c r="AQ267" s="63" t="str">
        <f t="shared" si="72"/>
        <v>no</v>
      </c>
      <c r="AR267" s="20">
        <f t="shared" si="73"/>
        <v>628.9380000000001</v>
      </c>
      <c r="AS267" s="63"/>
      <c r="AT267" s="23">
        <f t="shared" si="63"/>
        <v>0.12</v>
      </c>
      <c r="AU267" s="65">
        <f t="shared" si="74"/>
        <v>71.470227272727286</v>
      </c>
      <c r="AV267" s="65"/>
      <c r="AW267" s="65">
        <f t="shared" si="75"/>
        <v>714.70227272727288</v>
      </c>
      <c r="AX267" s="65"/>
      <c r="AY267" s="63">
        <f>VLOOKUP(L267,'Status Report'!B:CF,81,0)</f>
        <v>0</v>
      </c>
      <c r="AZ267" s="63" t="str">
        <f>VLOOKUP(L267,'Status Report'!B:S,18,0)</f>
        <v>Ellina Smirnova</v>
      </c>
      <c r="BB267" s="63">
        <f>VLOOKUP(L267,'Status Report'!B:Z,25,0)</f>
        <v>10</v>
      </c>
      <c r="BC267" s="63">
        <f t="shared" si="76"/>
        <v>100</v>
      </c>
      <c r="BF267">
        <f>VLOOKUP(L267,'Status Report'!B:CE,82,0)</f>
        <v>0</v>
      </c>
      <c r="BG267">
        <f>VLOOKUP(L267,'Status Report'!B:CF,83,0)</f>
        <v>0</v>
      </c>
      <c r="BH267">
        <f>VLOOKUP(L267,'Status Report'!B:CG,84,0)</f>
        <v>0</v>
      </c>
      <c r="BI267" t="s">
        <v>814</v>
      </c>
      <c r="BJ267" t="s">
        <v>795</v>
      </c>
      <c r="BM267" s="67">
        <f t="shared" si="77"/>
        <v>819</v>
      </c>
    </row>
    <row r="268" spans="1:65" x14ac:dyDescent="0.25">
      <c r="A268" s="68" t="str">
        <f>VLOOKUP(L268,'Status Report'!B:CB,79,0)</f>
        <v>Heineken UCL</v>
      </c>
      <c r="C268">
        <v>26021006</v>
      </c>
      <c r="D268">
        <v>3090616</v>
      </c>
      <c r="E268" t="s">
        <v>855</v>
      </c>
      <c r="F268" t="s">
        <v>856</v>
      </c>
      <c r="G268" t="str">
        <f>VLOOKUP(D268,'[2]sold to'!$A:$H,8,0)</f>
        <v>Barbados</v>
      </c>
      <c r="H268" t="str">
        <f>VLOOKUP(D268,'[2]sold to'!$A:$I,9,0)</f>
        <v>AMERICAS</v>
      </c>
      <c r="K268">
        <v>30</v>
      </c>
      <c r="L268">
        <v>88026505</v>
      </c>
      <c r="M268" t="s">
        <v>329</v>
      </c>
      <c r="N268">
        <v>20</v>
      </c>
      <c r="P268" t="str">
        <f>VLOOKUP(L268,'Status Report'!B:AA,26,0)</f>
        <v>China</v>
      </c>
      <c r="Q268" t="str">
        <f>VLOOKUP(L268,'Status Report'!B:AB,27,0)</f>
        <v>Premiums</v>
      </c>
      <c r="R268">
        <f>VLOOKUP(L268,'Status Report'!B:X,23,0)</f>
        <v>500</v>
      </c>
      <c r="S268" t="str">
        <f>VLOOKUP(L268,'Status Report'!B:T,19,0)</f>
        <v>Promocean The Netherlands BV</v>
      </c>
      <c r="T268" s="62">
        <f>VLOOKUP(L268,'Status Report'!B:E,4,0)</f>
        <v>3</v>
      </c>
      <c r="U268" s="19">
        <f>_xlfn.IFS(AI268="Den Bosch",VLOOKUP(L268,'Status Report'!B:AM,35,0),AI268="Yantian",VLOOKUP(L268,'Status Report'!B:AM,36,0),AI268="",IF(H268="Asia Pacific",VLOOKUP(L268,'Status Report'!B:AM,36,0),VLOOKUP(L268,'Status Report'!B:AM,35,0)),AI268="Direct shipment",IF(H268="Asia Pacific",VLOOKUP(L268,'Status Report'!B:AM,36,0),VLOOKUP(L268,'Status Report'!B:AM,35,0)))</f>
        <v>64.900000000000006</v>
      </c>
      <c r="V268" s="20">
        <f t="shared" si="64"/>
        <v>1298</v>
      </c>
      <c r="W268" s="19">
        <f>_xlfn.IFS(AI268="Den Bosch",VLOOKUP(L268,'Status Report'!B:AM,37,0),AI268="Yantian",VLOOKUP(L268,'Status Report'!B:AM,38,0),AI268="",IF(H268="Asia Pacific",VLOOKUP(L268,'Status Report'!B:AM,38,0),VLOOKUP(L268,'Status Report'!B:AM,37,0)),AI268="Direct shipment",IF(H268="Asia Pacific",VLOOKUP(L268,'Status Report'!B:AM,38,0),VLOOKUP(L268,'Status Report'!B:AM,37,0)))</f>
        <v>60.300000000000004</v>
      </c>
      <c r="X268" s="20">
        <f t="shared" si="65"/>
        <v>1206</v>
      </c>
      <c r="Y268" s="20">
        <f>_xlfn.IFS(AI268="Den Bosch",VLOOKUP(L268,'Status Report'!B:AO,39,0),AI268="Yantian",VLOOKUP(L268,'Status Report'!B:AO,40,0),AI268="",IF(H268="Asia Pacific",VLOOKUP(L268,'Status Report'!B:AO,40,0),VLOOKUP(L268,'Status Report'!B:AO,39,0)),AI268="Direct shipment",IF(H268="Asia Pacific",VLOOKUP(L268,'Status Report'!B:AO,40,0),VLOOKUP(L268,'Status Report'!B:AO,39,0)))</f>
        <v>0</v>
      </c>
      <c r="Z268" s="20">
        <f t="shared" si="66"/>
        <v>0</v>
      </c>
      <c r="AA268" s="20">
        <f t="shared" si="67"/>
        <v>1206</v>
      </c>
      <c r="AB268" s="21">
        <f>_xlfn.IFS(AI268="Den Bosch",VLOOKUP(L268,'Status Report'!B:AM,33,0),AI268="Yantian",VLOOKUP(L268,'Status Report'!B:AM,34,0),AI268="",IF(H268="Asia Pacific",VLOOKUP(L268,'Status Report'!B:AM,34,0),VLOOKUP(L268,'Status Report'!B:AM,33,0)),AI268="Direct shipment",IF(H268="Asia Pacific",VLOOKUP(L268,'Status Report'!B:AM,34,0),VLOOKUP(L268,'Status Report'!B:AM,33,0)))</f>
        <v>52.189200000000007</v>
      </c>
      <c r="AC268" s="21">
        <f>VLOOKUP(L268,'Status Report'!B:CE,82,0)</f>
        <v>0</v>
      </c>
      <c r="AD268" s="21">
        <f t="shared" si="68"/>
        <v>52.189200000000007</v>
      </c>
      <c r="AE268" s="63">
        <f>VLOOKUP(L268,'Status Report'!B:W,20,0)</f>
        <v>68</v>
      </c>
      <c r="AF268" s="63">
        <f>VLOOKUP(L268,'Status Report'!B:W,21,0)</f>
        <v>19</v>
      </c>
      <c r="AG268" s="63">
        <f>VLOOKUP(L268,'Status Report'!B:W,22,0)</f>
        <v>19</v>
      </c>
      <c r="AH268" s="22">
        <f t="shared" si="69"/>
        <v>0.49096000000000001</v>
      </c>
      <c r="AI268" t="s">
        <v>990</v>
      </c>
      <c r="AK268" s="63">
        <f>IFERROR(VLOOKUP(G268,ASEAN!A:A,1,0),0)</f>
        <v>0</v>
      </c>
      <c r="AL268" s="63" t="str">
        <f>IFERROR(VLOOKUP(D268,'[3]customer specs'!$B$1:$D$65536,3,0),0)</f>
        <v>pallet</v>
      </c>
      <c r="AM268" s="64">
        <f t="shared" si="70"/>
        <v>92</v>
      </c>
      <c r="AN268" s="64">
        <f t="shared" si="71"/>
        <v>0</v>
      </c>
      <c r="AO268" s="63"/>
      <c r="AP268" s="63"/>
      <c r="AQ268" s="63" t="str">
        <f t="shared" si="72"/>
        <v>no</v>
      </c>
      <c r="AR268" s="20">
        <f t="shared" si="73"/>
        <v>1043.7840000000001</v>
      </c>
      <c r="AS268" s="63"/>
      <c r="AT268" s="23">
        <f t="shared" si="63"/>
        <v>0.12</v>
      </c>
      <c r="AU268" s="65">
        <f t="shared" si="74"/>
        <v>59.305909090909097</v>
      </c>
      <c r="AV268" s="65"/>
      <c r="AW268" s="65">
        <f t="shared" si="75"/>
        <v>1186.1181818181819</v>
      </c>
      <c r="AX268" s="65"/>
      <c r="AY268" s="63">
        <f>VLOOKUP(L268,'Status Report'!B:CF,81,0)</f>
        <v>0</v>
      </c>
      <c r="AZ268" s="63" t="str">
        <f>VLOOKUP(L268,'Status Report'!B:S,18,0)</f>
        <v>Ellina Smirnova</v>
      </c>
      <c r="BB268" s="63">
        <f>VLOOKUP(L268,'Status Report'!B:Z,25,0)</f>
        <v>10</v>
      </c>
      <c r="BC268" s="63">
        <f t="shared" si="76"/>
        <v>200</v>
      </c>
      <c r="BF268">
        <f>VLOOKUP(L268,'Status Report'!B:CE,82,0)</f>
        <v>0</v>
      </c>
      <c r="BG268">
        <f>VLOOKUP(L268,'Status Report'!B:CF,83,0)</f>
        <v>0</v>
      </c>
      <c r="BH268">
        <f>VLOOKUP(L268,'Status Report'!B:CG,84,0)</f>
        <v>0</v>
      </c>
      <c r="BI268" t="s">
        <v>814</v>
      </c>
      <c r="BJ268" t="s">
        <v>795</v>
      </c>
      <c r="BM268" s="67">
        <f t="shared" si="77"/>
        <v>4834</v>
      </c>
    </row>
    <row r="269" spans="1:65" x14ac:dyDescent="0.25">
      <c r="A269" s="68" t="str">
        <f>VLOOKUP(L269,'Status Report'!B:CB,79,0)</f>
        <v>Heineken UCL</v>
      </c>
      <c r="C269">
        <v>26021006</v>
      </c>
      <c r="D269">
        <v>3090616</v>
      </c>
      <c r="E269" t="s">
        <v>855</v>
      </c>
      <c r="F269" t="s">
        <v>856</v>
      </c>
      <c r="G269" t="str">
        <f>VLOOKUP(D269,'[2]sold to'!$A:$H,8,0)</f>
        <v>Barbados</v>
      </c>
      <c r="H269" t="str">
        <f>VLOOKUP(D269,'[2]sold to'!$A:$I,9,0)</f>
        <v>AMERICAS</v>
      </c>
      <c r="K269">
        <v>40</v>
      </c>
      <c r="L269">
        <v>88026487</v>
      </c>
      <c r="M269" t="s">
        <v>314</v>
      </c>
      <c r="N269">
        <v>30</v>
      </c>
      <c r="P269" t="str">
        <f>VLOOKUP(L269,'Status Report'!B:AA,26,0)</f>
        <v>China</v>
      </c>
      <c r="Q269" t="str">
        <f>VLOOKUP(L269,'Status Report'!B:AB,27,0)</f>
        <v>Premiums</v>
      </c>
      <c r="R269">
        <f>VLOOKUP(L269,'Status Report'!B:X,23,0)</f>
        <v>100</v>
      </c>
      <c r="S269" t="str">
        <f>VLOOKUP(L269,'Status Report'!B:T,19,0)</f>
        <v>Promocean The Netherlands BV</v>
      </c>
      <c r="T269" s="62">
        <f>VLOOKUP(L269,'Status Report'!B:E,4,0)</f>
        <v>3</v>
      </c>
      <c r="U269" s="19">
        <f>_xlfn.IFS(AI269="Den Bosch",VLOOKUP(L269,'Status Report'!B:AM,35,0),AI269="Yantian",VLOOKUP(L269,'Status Report'!B:AM,36,0),AI269="",IF(H269="Asia Pacific",VLOOKUP(L269,'Status Report'!B:AM,36,0),VLOOKUP(L269,'Status Report'!B:AM,35,0)),AI269="Direct shipment",IF(H269="Asia Pacific",VLOOKUP(L269,'Status Report'!B:AM,36,0),VLOOKUP(L269,'Status Report'!B:AM,35,0)))</f>
        <v>30.6</v>
      </c>
      <c r="V269" s="20">
        <f t="shared" si="64"/>
        <v>918</v>
      </c>
      <c r="W269" s="19">
        <f>_xlfn.IFS(AI269="Den Bosch",VLOOKUP(L269,'Status Report'!B:AM,37,0),AI269="Yantian",VLOOKUP(L269,'Status Report'!B:AM,38,0),AI269="",IF(H269="Asia Pacific",VLOOKUP(L269,'Status Report'!B:AM,38,0),VLOOKUP(L269,'Status Report'!B:AM,37,0)),AI269="Direct shipment",IF(H269="Asia Pacific",VLOOKUP(L269,'Status Report'!B:AM,38,0),VLOOKUP(L269,'Status Report'!B:AM,37,0)))</f>
        <v>28.799999999999997</v>
      </c>
      <c r="X269" s="20">
        <f t="shared" si="65"/>
        <v>863.99999999999989</v>
      </c>
      <c r="Y269" s="20">
        <f>_xlfn.IFS(AI269="Den Bosch",VLOOKUP(L269,'Status Report'!B:AO,39,0),AI269="Yantian",VLOOKUP(L269,'Status Report'!B:AO,40,0),AI269="",IF(H269="Asia Pacific",VLOOKUP(L269,'Status Report'!B:AO,40,0),VLOOKUP(L269,'Status Report'!B:AO,39,0)),AI269="Direct shipment",IF(H269="Asia Pacific",VLOOKUP(L269,'Status Report'!B:AO,40,0),VLOOKUP(L269,'Status Report'!B:AO,39,0)))</f>
        <v>0</v>
      </c>
      <c r="Z269" s="20">
        <f t="shared" si="66"/>
        <v>0</v>
      </c>
      <c r="AA269" s="20">
        <f t="shared" si="67"/>
        <v>863.99999999999989</v>
      </c>
      <c r="AB269" s="21">
        <f>_xlfn.IFS(AI269="Den Bosch",VLOOKUP(L269,'Status Report'!B:AM,33,0),AI269="Yantian",VLOOKUP(L269,'Status Report'!B:AM,34,0),AI269="",IF(H269="Asia Pacific",VLOOKUP(L269,'Status Report'!B:AM,34,0),VLOOKUP(L269,'Status Report'!B:AM,33,0)),AI269="Direct shipment",IF(H269="Asia Pacific",VLOOKUP(L269,'Status Report'!B:AM,34,0),VLOOKUP(L269,'Status Report'!B:AM,33,0)))</f>
        <v>25.1082</v>
      </c>
      <c r="AC269" s="21">
        <f>VLOOKUP(L269,'Status Report'!B:CE,82,0)</f>
        <v>0</v>
      </c>
      <c r="AD269" s="21">
        <f t="shared" si="68"/>
        <v>25.1082</v>
      </c>
      <c r="AE269" s="63">
        <f>VLOOKUP(L269,'Status Report'!B:W,20,0)</f>
        <v>47</v>
      </c>
      <c r="AF269" s="63">
        <f>VLOOKUP(L269,'Status Report'!B:W,21,0)</f>
        <v>46</v>
      </c>
      <c r="AG269" s="63">
        <f>VLOOKUP(L269,'Status Report'!B:W,22,0)</f>
        <v>2</v>
      </c>
      <c r="AH269" s="22">
        <f t="shared" si="69"/>
        <v>0.12972</v>
      </c>
      <c r="AI269" t="s">
        <v>990</v>
      </c>
      <c r="AK269" s="63">
        <f>IFERROR(VLOOKUP(G269,ASEAN!A:A,1,0),0)</f>
        <v>0</v>
      </c>
      <c r="AL269" s="63" t="str">
        <f>IFERROR(VLOOKUP(D269,'[3]customer specs'!$B$1:$D$65536,3,0),0)</f>
        <v>pallet</v>
      </c>
      <c r="AM269" s="64">
        <f t="shared" si="70"/>
        <v>54.000000000000114</v>
      </c>
      <c r="AN269" s="64">
        <f t="shared" si="71"/>
        <v>0</v>
      </c>
      <c r="AO269" s="63"/>
      <c r="AP269" s="63"/>
      <c r="AQ269" s="63" t="str">
        <f t="shared" si="72"/>
        <v>no</v>
      </c>
      <c r="AR269" s="20">
        <f t="shared" si="73"/>
        <v>753.24599999999998</v>
      </c>
      <c r="AS269" s="63"/>
      <c r="AT269" s="23">
        <f t="shared" si="63"/>
        <v>0.12</v>
      </c>
      <c r="AU269" s="65">
        <f t="shared" si="74"/>
        <v>28.532045454545454</v>
      </c>
      <c r="AV269" s="65"/>
      <c r="AW269" s="65">
        <f t="shared" si="75"/>
        <v>855.96136363636356</v>
      </c>
      <c r="AX269" s="65"/>
      <c r="AY269" s="63">
        <f>VLOOKUP(L269,'Status Report'!B:CF,81,0)</f>
        <v>0</v>
      </c>
      <c r="AZ269" s="63" t="str">
        <f>VLOOKUP(L269,'Status Report'!B:S,18,0)</f>
        <v>Ellina Smirnova</v>
      </c>
      <c r="BB269" s="63">
        <f>VLOOKUP(L269,'Status Report'!B:Z,25,0)</f>
        <v>10</v>
      </c>
      <c r="BC269" s="63">
        <f t="shared" si="76"/>
        <v>300</v>
      </c>
      <c r="BF269">
        <f>VLOOKUP(L269,'Status Report'!B:CE,82,0)</f>
        <v>0</v>
      </c>
      <c r="BG269">
        <f>VLOOKUP(L269,'Status Report'!B:CF,83,0)</f>
        <v>0</v>
      </c>
      <c r="BH269">
        <f>VLOOKUP(L269,'Status Report'!B:CG,84,0)</f>
        <v>0</v>
      </c>
      <c r="BI269" t="s">
        <v>814</v>
      </c>
      <c r="BJ269" t="s">
        <v>795</v>
      </c>
      <c r="BM269" s="67">
        <f t="shared" si="77"/>
        <v>1295</v>
      </c>
    </row>
    <row r="270" spans="1:65" x14ac:dyDescent="0.25">
      <c r="A270" s="68" t="str">
        <f>VLOOKUP(L270,'Status Report'!B:CB,79,0)</f>
        <v>Heineken UCL</v>
      </c>
      <c r="C270">
        <v>26021007</v>
      </c>
      <c r="D270">
        <v>3014939</v>
      </c>
      <c r="E270" t="s">
        <v>852</v>
      </c>
      <c r="F270" t="s">
        <v>853</v>
      </c>
      <c r="G270" t="str">
        <f>VLOOKUP(D270,'[2]sold to'!$A:$H,8,0)</f>
        <v>South Korea</v>
      </c>
      <c r="H270" t="str">
        <f>VLOOKUP(D270,'[2]sold to'!$A:$I,9,0)</f>
        <v>ASIA Pacific</v>
      </c>
      <c r="K270">
        <v>10</v>
      </c>
      <c r="L270">
        <v>88026949</v>
      </c>
      <c r="M270" t="s">
        <v>148</v>
      </c>
      <c r="N270">
        <v>734</v>
      </c>
      <c r="P270" t="str">
        <f>VLOOKUP(L270,'Status Report'!B:AA,26,0)</f>
        <v>Turkey</v>
      </c>
      <c r="Q270" t="str">
        <f>VLOOKUP(L270,'Status Report'!B:AB,27,0)</f>
        <v>Glassware</v>
      </c>
      <c r="R270">
        <f>VLOOKUP(L270,'Status Report'!B:X,23,0)</f>
        <v>6700</v>
      </c>
      <c r="S270" t="str">
        <f>VLOOKUP(L270,'Status Report'!B:T,19,0)</f>
        <v>Sisecam (Pasabahçe)</v>
      </c>
      <c r="T270" s="62">
        <f>VLOOKUP(L270,'Status Report'!B:E,4,0)</f>
        <v>3</v>
      </c>
      <c r="U270" s="19">
        <f>_xlfn.IFS(AI270="Den Bosch",VLOOKUP(L270,'Status Report'!B:AM,35,0),AI270="Yantian",VLOOKUP(L270,'Status Report'!B:AM,36,0),AI270="",IF(H270="Asia Pacific",VLOOKUP(L270,'Status Report'!B:AM,36,0),VLOOKUP(L270,'Status Report'!B:AM,35,0)),AI270="Direct shipment",IF(H270="Asia Pacific",VLOOKUP(L270,'Status Report'!B:AM,36,0),VLOOKUP(L270,'Status Report'!B:AM,35,0)))</f>
        <v>22.799999999999997</v>
      </c>
      <c r="V270" s="20">
        <f t="shared" si="64"/>
        <v>16735.199999999997</v>
      </c>
      <c r="W270" s="19">
        <f>_xlfn.IFS(AI270="Den Bosch",VLOOKUP(L270,'Status Report'!B:AM,37,0),AI270="Yantian",VLOOKUP(L270,'Status Report'!B:AM,38,0),AI270="",IF(H270="Asia Pacific",VLOOKUP(L270,'Status Report'!B:AM,38,0),VLOOKUP(L270,'Status Report'!B:AM,37,0)),AI270="Direct shipment",IF(H270="Asia Pacific",VLOOKUP(L270,'Status Report'!B:AM,38,0),VLOOKUP(L270,'Status Report'!B:AM,37,0)))</f>
        <v>22.799999999999997</v>
      </c>
      <c r="X270" s="20">
        <f t="shared" si="65"/>
        <v>16735.199999999997</v>
      </c>
      <c r="Y270" s="20">
        <f>_xlfn.IFS(AI270="Den Bosch",VLOOKUP(L270,'Status Report'!B:AO,39,0),AI270="Yantian",VLOOKUP(L270,'Status Report'!B:AO,40,0),AI270="",IF(H270="Asia Pacific",VLOOKUP(L270,'Status Report'!B:AO,40,0),VLOOKUP(L270,'Status Report'!B:AO,39,0)),AI270="Direct shipment",IF(H270="Asia Pacific",VLOOKUP(L270,'Status Report'!B:AO,40,0),VLOOKUP(L270,'Status Report'!B:AO,39,0)))</f>
        <v>0</v>
      </c>
      <c r="Z270" s="20">
        <f t="shared" si="66"/>
        <v>0</v>
      </c>
      <c r="AA270" s="20">
        <f t="shared" si="67"/>
        <v>16735.199999999997</v>
      </c>
      <c r="AB270" s="21">
        <f>_xlfn.IFS(AI270="Den Bosch",VLOOKUP(L270,'Status Report'!B:AM,33,0),AI270="Yantian",VLOOKUP(L270,'Status Report'!B:AM,34,0),AI270="",IF(H270="Asia Pacific",VLOOKUP(L270,'Status Report'!B:AM,34,0),VLOOKUP(L270,'Status Report'!B:AM,33,0)),AI270="Direct shipment",IF(H270="Asia Pacific",VLOOKUP(L270,'Status Report'!B:AM,34,0),VLOOKUP(L270,'Status Report'!B:AM,33,0)))</f>
        <v>20.16</v>
      </c>
      <c r="AC270" s="21">
        <f>VLOOKUP(L270,'Status Report'!B:CE,82,0)</f>
        <v>0</v>
      </c>
      <c r="AD270" s="21">
        <f t="shared" si="68"/>
        <v>20.16</v>
      </c>
      <c r="AE270" s="63">
        <f>VLOOKUP(L270,'Status Report'!B:W,20,0)</f>
        <v>55.9</v>
      </c>
      <c r="AF270" s="63">
        <f>VLOOKUP(L270,'Status Report'!B:W,21,0)</f>
        <v>21.9</v>
      </c>
      <c r="AG270" s="63">
        <f>VLOOKUP(L270,'Status Report'!B:W,22,0)</f>
        <v>21.2</v>
      </c>
      <c r="AH270" s="22">
        <f t="shared" si="69"/>
        <v>19.049686968</v>
      </c>
      <c r="AI270" t="s">
        <v>990</v>
      </c>
      <c r="AK270" s="63">
        <f>IFERROR(VLOOKUP(G270,ASEAN!A:A,1,0),0)</f>
        <v>0</v>
      </c>
      <c r="AL270" s="63" t="str">
        <f>IFERROR(VLOOKUP(D270,'[3]customer specs'!$B$1:$D$65536,3,0),0)</f>
        <v>pallet+hz+certificates</v>
      </c>
      <c r="AM270" s="64">
        <f t="shared" si="70"/>
        <v>0</v>
      </c>
      <c r="AN270" s="64">
        <f t="shared" si="71"/>
        <v>0</v>
      </c>
      <c r="AO270" s="63"/>
      <c r="AP270" s="63"/>
      <c r="AQ270" s="63" t="str">
        <f t="shared" si="72"/>
        <v>no</v>
      </c>
      <c r="AR270" s="20">
        <f t="shared" si="73"/>
        <v>14797.44</v>
      </c>
      <c r="AS270" s="63"/>
      <c r="AT270" s="23">
        <f t="shared" si="63"/>
        <v>0.12</v>
      </c>
      <c r="AU270" s="65">
        <f t="shared" si="74"/>
        <v>22.90909090909091</v>
      </c>
      <c r="AV270" s="65"/>
      <c r="AW270" s="65">
        <f t="shared" si="75"/>
        <v>16815.272727272728</v>
      </c>
      <c r="AX270" s="65"/>
      <c r="AY270" s="63">
        <f>VLOOKUP(L270,'Status Report'!B:CF,81,0)</f>
        <v>0</v>
      </c>
      <c r="AZ270" s="63" t="str">
        <f>VLOOKUP(L270,'Status Report'!B:S,18,0)</f>
        <v>Ludmilla Zarybnicka</v>
      </c>
      <c r="BB270" s="63">
        <f>VLOOKUP(L270,'Status Report'!B:Z,25,0)</f>
        <v>24</v>
      </c>
      <c r="BC270" s="63">
        <f t="shared" si="76"/>
        <v>17616</v>
      </c>
      <c r="BF270">
        <f>VLOOKUP(L270,'Status Report'!B:CE,82,0)</f>
        <v>0</v>
      </c>
      <c r="BG270">
        <f>VLOOKUP(L270,'Status Report'!B:CF,83,0)</f>
        <v>0</v>
      </c>
      <c r="BH270">
        <f>VLOOKUP(L270,'Status Report'!B:CG,84,0)</f>
        <v>0</v>
      </c>
      <c r="BI270" t="s">
        <v>854</v>
      </c>
      <c r="BJ270" t="s">
        <v>795</v>
      </c>
      <c r="BM270" s="67">
        <f t="shared" si="77"/>
        <v>3007</v>
      </c>
    </row>
    <row r="271" spans="1:65" x14ac:dyDescent="0.25">
      <c r="A271" s="68" t="str">
        <f>VLOOKUP(L271,'Status Report'!B:CB,79,0)</f>
        <v>Heineken UCL</v>
      </c>
      <c r="C271">
        <v>26021007</v>
      </c>
      <c r="D271">
        <v>3014939</v>
      </c>
      <c r="E271" t="s">
        <v>852</v>
      </c>
      <c r="F271" t="s">
        <v>853</v>
      </c>
      <c r="G271" t="str">
        <f>VLOOKUP(D271,'[2]sold to'!$A:$H,8,0)</f>
        <v>South Korea</v>
      </c>
      <c r="H271" t="str">
        <f>VLOOKUP(D271,'[2]sold to'!$A:$I,9,0)</f>
        <v>ASIA Pacific</v>
      </c>
      <c r="K271">
        <v>20</v>
      </c>
      <c r="L271">
        <v>88026494</v>
      </c>
      <c r="M271" t="s">
        <v>320</v>
      </c>
      <c r="N271">
        <v>296</v>
      </c>
      <c r="P271" t="str">
        <f>VLOOKUP(L271,'Status Report'!B:AA,26,0)</f>
        <v>China</v>
      </c>
      <c r="Q271" t="str">
        <f>VLOOKUP(L271,'Status Report'!B:AB,27,0)</f>
        <v>Premiums</v>
      </c>
      <c r="R271">
        <f>VLOOKUP(L271,'Status Report'!B:X,23,0)</f>
        <v>100</v>
      </c>
      <c r="S271" t="str">
        <f>VLOOKUP(L271,'Status Report'!B:T,19,0)</f>
        <v>Promocean The Netherlands BV</v>
      </c>
      <c r="T271" s="62">
        <f>VLOOKUP(L271,'Status Report'!B:E,4,0)</f>
        <v>3</v>
      </c>
      <c r="U271" s="19">
        <f>_xlfn.IFS(AI271="Den Bosch",VLOOKUP(L271,'Status Report'!B:AM,35,0),AI271="Yantian",VLOOKUP(L271,'Status Report'!B:AM,36,0),AI271="",IF(H271="Asia Pacific",VLOOKUP(L271,'Status Report'!B:AM,36,0),VLOOKUP(L271,'Status Report'!B:AM,35,0)),AI271="Direct shipment",IF(H271="Asia Pacific",VLOOKUP(L271,'Status Report'!B:AM,36,0),VLOOKUP(L271,'Status Report'!B:AM,35,0)))</f>
        <v>49.25</v>
      </c>
      <c r="V271" s="20">
        <f t="shared" si="64"/>
        <v>14578</v>
      </c>
      <c r="W271" s="19">
        <f>_xlfn.IFS(AI271="Den Bosch",VLOOKUP(L271,'Status Report'!B:AM,37,0),AI271="Yantian",VLOOKUP(L271,'Status Report'!B:AM,38,0),AI271="",IF(H271="Asia Pacific",VLOOKUP(L271,'Status Report'!B:AM,38,0),VLOOKUP(L271,'Status Report'!B:AM,37,0)),AI271="Direct shipment",IF(H271="Asia Pacific",VLOOKUP(L271,'Status Report'!B:AM,38,0),VLOOKUP(L271,'Status Report'!B:AM,37,0)))</f>
        <v>39.75</v>
      </c>
      <c r="X271" s="20">
        <f t="shared" si="65"/>
        <v>11766</v>
      </c>
      <c r="Y271" s="20">
        <f>_xlfn.IFS(AI271="Den Bosch",VLOOKUP(L271,'Status Report'!B:AO,39,0),AI271="Yantian",VLOOKUP(L271,'Status Report'!B:AO,40,0),AI271="",IF(H271="Asia Pacific",VLOOKUP(L271,'Status Report'!B:AO,40,0),VLOOKUP(L271,'Status Report'!B:AO,39,0)),AI271="Direct shipment",IF(H271="Asia Pacific",VLOOKUP(L271,'Status Report'!B:AO,40,0),VLOOKUP(L271,'Status Report'!B:AO,39,0)))</f>
        <v>0</v>
      </c>
      <c r="Z271" s="20">
        <f t="shared" si="66"/>
        <v>0</v>
      </c>
      <c r="AA271" s="20">
        <f t="shared" si="67"/>
        <v>11766</v>
      </c>
      <c r="AB271" s="21">
        <f>_xlfn.IFS(AI271="Den Bosch",VLOOKUP(L271,'Status Report'!B:AM,33,0),AI271="Yantian",VLOOKUP(L271,'Status Report'!B:AM,34,0),AI271="",IF(H271="Asia Pacific",VLOOKUP(L271,'Status Report'!B:AM,34,0),VLOOKUP(L271,'Status Report'!B:AM,33,0)),AI271="Direct shipment",IF(H271="Asia Pacific",VLOOKUP(L271,'Status Report'!B:AM,34,0),VLOOKUP(L271,'Status Report'!B:AM,33,0)))</f>
        <v>35</v>
      </c>
      <c r="AC271" s="21">
        <f>VLOOKUP(L271,'Status Report'!B:CE,82,0)</f>
        <v>0</v>
      </c>
      <c r="AD271" s="21">
        <f t="shared" si="68"/>
        <v>35</v>
      </c>
      <c r="AE271" s="63">
        <f>VLOOKUP(L271,'Status Report'!B:W,20,0)</f>
        <v>11</v>
      </c>
      <c r="AF271" s="63">
        <f>VLOOKUP(L271,'Status Report'!B:W,21,0)</f>
        <v>9</v>
      </c>
      <c r="AG271" s="63">
        <f>VLOOKUP(L271,'Status Report'!B:W,22,0)</f>
        <v>6</v>
      </c>
      <c r="AH271" s="22">
        <f t="shared" si="69"/>
        <v>0.17582400000000001</v>
      </c>
      <c r="AI271" t="s">
        <v>991</v>
      </c>
      <c r="AK271" s="63">
        <f>IFERROR(VLOOKUP(G271,ASEAN!A:A,1,0),0)</f>
        <v>0</v>
      </c>
      <c r="AL271" s="63" t="str">
        <f>IFERROR(VLOOKUP(D271,'[3]customer specs'!$B$1:$D$65536,3,0),0)</f>
        <v>pallet+hz+certificates</v>
      </c>
      <c r="AM271" s="64">
        <f t="shared" si="70"/>
        <v>2812</v>
      </c>
      <c r="AN271" s="64">
        <f t="shared" si="71"/>
        <v>0</v>
      </c>
      <c r="AO271" s="63"/>
      <c r="AP271" s="63"/>
      <c r="AQ271" s="63" t="str">
        <f t="shared" si="72"/>
        <v>yes</v>
      </c>
      <c r="AR271" s="20">
        <f t="shared" si="73"/>
        <v>10360</v>
      </c>
      <c r="AS271" s="63"/>
      <c r="AT271" s="23">
        <f t="shared" si="63"/>
        <v>0.12</v>
      </c>
      <c r="AU271" s="65">
        <f t="shared" si="74"/>
        <v>39.772727272727273</v>
      </c>
      <c r="AV271" s="65"/>
      <c r="AW271" s="65">
        <f t="shared" si="75"/>
        <v>11772.727272727272</v>
      </c>
      <c r="AX271" s="65"/>
      <c r="AY271" s="63">
        <f>VLOOKUP(L271,'Status Report'!B:CF,81,0)</f>
        <v>0</v>
      </c>
      <c r="AZ271" s="63" t="str">
        <f>VLOOKUP(L271,'Status Report'!B:S,18,0)</f>
        <v>Ellina Smirnova</v>
      </c>
      <c r="BB271" s="63">
        <f>VLOOKUP(L271,'Status Report'!B:Z,25,0)</f>
        <v>25</v>
      </c>
      <c r="BC271" s="63">
        <f t="shared" si="76"/>
        <v>7400</v>
      </c>
      <c r="BF271">
        <f>VLOOKUP(L271,'Status Report'!B:CE,82,0)</f>
        <v>0</v>
      </c>
      <c r="BG271">
        <f>VLOOKUP(L271,'Status Report'!B:CF,83,0)</f>
        <v>0</v>
      </c>
      <c r="BH271">
        <f>VLOOKUP(L271,'Status Report'!B:CG,84,0)</f>
        <v>0</v>
      </c>
      <c r="BI271" t="s">
        <v>854</v>
      </c>
      <c r="BJ271" t="s">
        <v>795</v>
      </c>
      <c r="BM271" s="67">
        <f t="shared" si="77"/>
        <v>1305</v>
      </c>
    </row>
    <row r="272" spans="1:65" x14ac:dyDescent="0.25">
      <c r="A272" s="68" t="str">
        <f>VLOOKUP(L272,'Status Report'!B:CB,79,0)</f>
        <v>Heineken UCL</v>
      </c>
      <c r="C272">
        <v>26021007</v>
      </c>
      <c r="D272">
        <v>3014939</v>
      </c>
      <c r="E272" t="s">
        <v>852</v>
      </c>
      <c r="F272" t="s">
        <v>853</v>
      </c>
      <c r="G272" t="str">
        <f>VLOOKUP(D272,'[2]sold to'!$A:$H,8,0)</f>
        <v>South Korea</v>
      </c>
      <c r="H272" t="str">
        <f>VLOOKUP(D272,'[2]sold to'!$A:$I,9,0)</f>
        <v>ASIA Pacific</v>
      </c>
      <c r="K272">
        <v>30</v>
      </c>
      <c r="L272">
        <v>88026485</v>
      </c>
      <c r="M272" t="s">
        <v>312</v>
      </c>
      <c r="N272">
        <v>220</v>
      </c>
      <c r="P272" t="str">
        <f>VLOOKUP(L272,'Status Report'!B:AA,26,0)</f>
        <v>China</v>
      </c>
      <c r="Q272" t="str">
        <f>VLOOKUP(L272,'Status Report'!B:AB,27,0)</f>
        <v>Bar support</v>
      </c>
      <c r="R272">
        <f>VLOOKUP(L272,'Status Report'!B:X,23,0)</f>
        <v>125</v>
      </c>
      <c r="S272" t="str">
        <f>VLOOKUP(L272,'Status Report'!B:T,19,0)</f>
        <v>Promocean The Netherlands BV</v>
      </c>
      <c r="T272" s="62">
        <f>VLOOKUP(L272,'Status Report'!B:E,4,0)</f>
        <v>3</v>
      </c>
      <c r="U272" s="19">
        <f>_xlfn.IFS(AI272="Den Bosch",VLOOKUP(L272,'Status Report'!B:AM,35,0),AI272="Yantian",VLOOKUP(L272,'Status Report'!B:AM,36,0),AI272="",IF(H272="Asia Pacific",VLOOKUP(L272,'Status Report'!B:AM,36,0),VLOOKUP(L272,'Status Report'!B:AM,35,0)),AI272="Direct shipment",IF(H272="Asia Pacific",VLOOKUP(L272,'Status Report'!B:AM,36,0),VLOOKUP(L272,'Status Report'!B:AM,35,0)))</f>
        <v>32.599999999999994</v>
      </c>
      <c r="V272" s="20">
        <f t="shared" si="64"/>
        <v>7171.9999999999991</v>
      </c>
      <c r="W272" s="19">
        <f>_xlfn.IFS(AI272="Den Bosch",VLOOKUP(L272,'Status Report'!B:AM,37,0),AI272="Yantian",VLOOKUP(L272,'Status Report'!B:AM,38,0),AI272="",IF(H272="Asia Pacific",VLOOKUP(L272,'Status Report'!B:AM,38,0),VLOOKUP(L272,'Status Report'!B:AM,37,0)),AI272="Direct shipment",IF(H272="Asia Pacific",VLOOKUP(L272,'Status Report'!B:AM,38,0),VLOOKUP(L272,'Status Report'!B:AM,37,0)))</f>
        <v>24.6</v>
      </c>
      <c r="X272" s="20">
        <f t="shared" si="65"/>
        <v>5412</v>
      </c>
      <c r="Y272" s="20">
        <f>_xlfn.IFS(AI272="Den Bosch",VLOOKUP(L272,'Status Report'!B:AO,39,0),AI272="Yantian",VLOOKUP(L272,'Status Report'!B:AO,40,0),AI272="",IF(H272="Asia Pacific",VLOOKUP(L272,'Status Report'!B:AO,40,0),VLOOKUP(L272,'Status Report'!B:AO,39,0)),AI272="Direct shipment",IF(H272="Asia Pacific",VLOOKUP(L272,'Status Report'!B:AO,40,0),VLOOKUP(L272,'Status Report'!B:AO,39,0)))</f>
        <v>0</v>
      </c>
      <c r="Z272" s="20">
        <f t="shared" si="66"/>
        <v>0</v>
      </c>
      <c r="AA272" s="20">
        <f t="shared" si="67"/>
        <v>5412</v>
      </c>
      <c r="AB272" s="21">
        <f>_xlfn.IFS(AI272="Den Bosch",VLOOKUP(L272,'Status Report'!B:AM,33,0),AI272="Yantian",VLOOKUP(L272,'Status Report'!B:AM,34,0),AI272="",IF(H272="Asia Pacific",VLOOKUP(L272,'Status Report'!B:AM,34,0),VLOOKUP(L272,'Status Report'!B:AM,33,0)),AI272="Direct shipment",IF(H272="Asia Pacific",VLOOKUP(L272,'Status Report'!B:AM,34,0),VLOOKUP(L272,'Status Report'!B:AM,33,0)))</f>
        <v>21.66</v>
      </c>
      <c r="AC272" s="21">
        <f>VLOOKUP(L272,'Status Report'!B:CE,82,0)</f>
        <v>0</v>
      </c>
      <c r="AD272" s="21">
        <f t="shared" si="68"/>
        <v>21.66</v>
      </c>
      <c r="AE272" s="63">
        <f>VLOOKUP(L272,'Status Report'!B:W,20,0)</f>
        <v>14</v>
      </c>
      <c r="AF272" s="63">
        <f>VLOOKUP(L272,'Status Report'!B:W,21,0)</f>
        <v>5</v>
      </c>
      <c r="AG272" s="63">
        <f>VLOOKUP(L272,'Status Report'!B:W,22,0)</f>
        <v>5</v>
      </c>
      <c r="AH272" s="22">
        <f t="shared" si="69"/>
        <v>7.6999999999999999E-2</v>
      </c>
      <c r="AI272" t="s">
        <v>991</v>
      </c>
      <c r="AK272" s="63">
        <f>IFERROR(VLOOKUP(G272,ASEAN!A:A,1,0),0)</f>
        <v>0</v>
      </c>
      <c r="AL272" s="63" t="str">
        <f>IFERROR(VLOOKUP(D272,'[3]customer specs'!$B$1:$D$65536,3,0),0)</f>
        <v>pallet+hz+certificates</v>
      </c>
      <c r="AM272" s="64">
        <f t="shared" si="70"/>
        <v>1759.9999999999991</v>
      </c>
      <c r="AN272" s="64">
        <f t="shared" si="71"/>
        <v>0</v>
      </c>
      <c r="AO272" s="63"/>
      <c r="AP272" s="63"/>
      <c r="AQ272" s="63" t="str">
        <f t="shared" si="72"/>
        <v>yes</v>
      </c>
      <c r="AR272" s="20">
        <f t="shared" si="73"/>
        <v>4765.2</v>
      </c>
      <c r="AS272" s="63"/>
      <c r="AT272" s="23">
        <f t="shared" si="63"/>
        <v>0.12</v>
      </c>
      <c r="AU272" s="65">
        <f t="shared" si="74"/>
        <v>24.613636363636363</v>
      </c>
      <c r="AV272" s="65"/>
      <c r="AW272" s="65">
        <f t="shared" si="75"/>
        <v>5415</v>
      </c>
      <c r="AX272" s="65"/>
      <c r="AY272" s="63">
        <f>VLOOKUP(L272,'Status Report'!B:CF,81,0)</f>
        <v>0</v>
      </c>
      <c r="AZ272" s="63" t="str">
        <f>VLOOKUP(L272,'Status Report'!B:S,18,0)</f>
        <v>Ellina Smirnova</v>
      </c>
      <c r="BB272" s="63">
        <f>VLOOKUP(L272,'Status Report'!B:Z,25,0)</f>
        <v>20</v>
      </c>
      <c r="BC272" s="63">
        <f t="shared" si="76"/>
        <v>4400</v>
      </c>
      <c r="BF272">
        <f>VLOOKUP(L272,'Status Report'!B:CE,82,0)</f>
        <v>0</v>
      </c>
      <c r="BG272">
        <f>VLOOKUP(L272,'Status Report'!B:CF,83,0)</f>
        <v>0</v>
      </c>
      <c r="BH272">
        <f>VLOOKUP(L272,'Status Report'!B:CG,84,0)</f>
        <v>0</v>
      </c>
      <c r="BI272" t="s">
        <v>854</v>
      </c>
      <c r="BJ272" t="s">
        <v>795</v>
      </c>
      <c r="BM272" s="67">
        <f t="shared" si="77"/>
        <v>2875</v>
      </c>
    </row>
    <row r="273" spans="1:65" x14ac:dyDescent="0.25">
      <c r="A273" s="68" t="str">
        <f>VLOOKUP(L273,'Status Report'!B:CB,79,0)</f>
        <v>Heineken UCL</v>
      </c>
      <c r="C273">
        <v>26021007</v>
      </c>
      <c r="D273">
        <v>3014939</v>
      </c>
      <c r="E273" t="s">
        <v>852</v>
      </c>
      <c r="F273" t="s">
        <v>853</v>
      </c>
      <c r="G273" t="str">
        <f>VLOOKUP(D273,'[2]sold to'!$A:$H,8,0)</f>
        <v>South Korea</v>
      </c>
      <c r="H273" t="str">
        <f>VLOOKUP(D273,'[2]sold to'!$A:$I,9,0)</f>
        <v>ASIA Pacific</v>
      </c>
      <c r="K273">
        <v>40</v>
      </c>
      <c r="L273">
        <v>88026564</v>
      </c>
      <c r="M273" t="s">
        <v>377</v>
      </c>
      <c r="N273">
        <v>10</v>
      </c>
      <c r="P273" t="str">
        <f>VLOOKUP(L273,'Status Report'!B:AA,26,0)</f>
        <v>Germany</v>
      </c>
      <c r="Q273" t="str">
        <f>VLOOKUP(L273,'Status Report'!B:AB,27,0)</f>
        <v>Coasters (&amp; dripmat)</v>
      </c>
      <c r="R273">
        <f>VLOOKUP(L273,'Status Report'!B:X,23,0)</f>
        <v>50</v>
      </c>
      <c r="S273" t="str">
        <f>VLOOKUP(L273,'Status Report'!B:T,19,0)</f>
        <v>CC Coaster GmbH &amp; Co. KG</v>
      </c>
      <c r="T273" s="62">
        <f>VLOOKUP(L273,'Status Report'!B:E,4,0)</f>
        <v>3</v>
      </c>
      <c r="U273" s="19">
        <f>_xlfn.IFS(AI273="Den Bosch",VLOOKUP(L273,'Status Report'!B:AM,35,0),AI273="Yantian",VLOOKUP(L273,'Status Report'!B:AM,36,0),AI273="",IF(H273="Asia Pacific",VLOOKUP(L273,'Status Report'!B:AM,36,0),VLOOKUP(L273,'Status Report'!B:AM,35,0)),AI273="Direct shipment",IF(H273="Asia Pacific",VLOOKUP(L273,'Status Report'!B:AM,36,0),VLOOKUP(L273,'Status Report'!B:AM,35,0)))</f>
        <v>39.159090909090907</v>
      </c>
      <c r="V273" s="20">
        <f t="shared" si="64"/>
        <v>391.59090909090907</v>
      </c>
      <c r="W273" s="19">
        <f>_xlfn.IFS(AI273="Den Bosch",VLOOKUP(L273,'Status Report'!B:AM,37,0),AI273="Yantian",VLOOKUP(L273,'Status Report'!B:AM,38,0),AI273="",IF(H273="Asia Pacific",VLOOKUP(L273,'Status Report'!B:AM,38,0),VLOOKUP(L273,'Status Report'!B:AM,37,0)),AI273="Direct shipment",IF(H273="Asia Pacific",VLOOKUP(L273,'Status Report'!B:AM,38,0),VLOOKUP(L273,'Status Report'!B:AM,37,0)))</f>
        <v>18.704545454545457</v>
      </c>
      <c r="X273" s="20">
        <f t="shared" si="65"/>
        <v>187.04545454545456</v>
      </c>
      <c r="Y273" s="20">
        <f>_xlfn.IFS(AI273="Den Bosch",VLOOKUP(L273,'Status Report'!B:AO,39,0),AI273="Yantian",VLOOKUP(L273,'Status Report'!B:AO,40,0),AI273="",IF(H273="Asia Pacific",VLOOKUP(L273,'Status Report'!B:AO,40,0),VLOOKUP(L273,'Status Report'!B:AO,39,0)),AI273="Direct shipment",IF(H273="Asia Pacific",VLOOKUP(L273,'Status Report'!B:AO,40,0),VLOOKUP(L273,'Status Report'!B:AO,39,0)))</f>
        <v>0</v>
      </c>
      <c r="Z273" s="20">
        <f t="shared" si="66"/>
        <v>0</v>
      </c>
      <c r="AA273" s="20">
        <f t="shared" si="67"/>
        <v>187.04545454545456</v>
      </c>
      <c r="AB273" s="21">
        <f>_xlfn.IFS(AI273="Den Bosch",VLOOKUP(L273,'Status Report'!B:AM,33,0),AI273="Yantian",VLOOKUP(L273,'Status Report'!B:AM,34,0),AI273="",IF(H273="Asia Pacific",VLOOKUP(L273,'Status Report'!B:AM,34,0),VLOOKUP(L273,'Status Report'!B:AM,33,0)),AI273="Direct shipment",IF(H273="Asia Pacific",VLOOKUP(L273,'Status Report'!B:AM,34,0),VLOOKUP(L273,'Status Report'!B:AM,33,0)))</f>
        <v>16.46</v>
      </c>
      <c r="AC273" s="21">
        <f>VLOOKUP(L273,'Status Report'!B:CE,82,0)</f>
        <v>0</v>
      </c>
      <c r="AD273" s="21">
        <f t="shared" si="68"/>
        <v>16.46</v>
      </c>
      <c r="AE273" s="63">
        <f>VLOOKUP(L273,'Status Report'!B:W,20,0)</f>
        <v>21.4</v>
      </c>
      <c r="AF273" s="63">
        <f>VLOOKUP(L273,'Status Report'!B:W,21,0)</f>
        <v>43</v>
      </c>
      <c r="AG273" s="63">
        <f>VLOOKUP(L273,'Status Report'!B:W,22,0)</f>
        <v>14</v>
      </c>
      <c r="AH273" s="22">
        <f t="shared" si="69"/>
        <v>0.128828</v>
      </c>
      <c r="AI273" t="s">
        <v>990</v>
      </c>
      <c r="AK273" s="63">
        <f>IFERROR(VLOOKUP(G273,ASEAN!A:A,1,0),0)</f>
        <v>0</v>
      </c>
      <c r="AL273" s="63" t="str">
        <f>IFERROR(VLOOKUP(D273,'[3]customer specs'!$B$1:$D$65536,3,0),0)</f>
        <v>pallet+hz+certificates</v>
      </c>
      <c r="AM273" s="64">
        <f t="shared" si="70"/>
        <v>204.5454545454545</v>
      </c>
      <c r="AN273" s="64">
        <f t="shared" si="71"/>
        <v>0</v>
      </c>
      <c r="AO273" s="63"/>
      <c r="AP273" s="63"/>
      <c r="AQ273" s="63" t="str">
        <f t="shared" si="72"/>
        <v>no</v>
      </c>
      <c r="AR273" s="20">
        <f t="shared" si="73"/>
        <v>164.60000000000002</v>
      </c>
      <c r="AS273" s="63"/>
      <c r="AT273" s="23">
        <f t="shared" si="63"/>
        <v>0.12</v>
      </c>
      <c r="AU273" s="65">
        <f t="shared" si="74"/>
        <v>18.704545454545457</v>
      </c>
      <c r="AV273" s="65"/>
      <c r="AW273" s="65">
        <f t="shared" si="75"/>
        <v>187.04545454545456</v>
      </c>
      <c r="AX273" s="65"/>
      <c r="AY273" s="63">
        <f>VLOOKUP(L273,'Status Report'!B:CF,81,0)</f>
        <v>0</v>
      </c>
      <c r="AZ273" s="63" t="str">
        <f>VLOOKUP(L273,'Status Report'!B:S,18,0)</f>
        <v>Ellina Smirnova</v>
      </c>
      <c r="BB273" s="63">
        <f>VLOOKUP(L273,'Status Report'!B:Z,25,0)</f>
        <v>1000</v>
      </c>
      <c r="BC273" s="63">
        <f t="shared" si="76"/>
        <v>10000</v>
      </c>
      <c r="BF273">
        <f>VLOOKUP(L273,'Status Report'!B:CE,82,0)</f>
        <v>0</v>
      </c>
      <c r="BG273">
        <f>VLOOKUP(L273,'Status Report'!B:CF,83,0)</f>
        <v>0</v>
      </c>
      <c r="BH273">
        <f>VLOOKUP(L273,'Status Report'!B:CG,84,0)</f>
        <v>0</v>
      </c>
      <c r="BI273" t="s">
        <v>854</v>
      </c>
      <c r="BJ273" t="s">
        <v>795</v>
      </c>
      <c r="BM273" s="67">
        <f t="shared" si="77"/>
        <v>414</v>
      </c>
    </row>
    <row r="274" spans="1:65" x14ac:dyDescent="0.25">
      <c r="A274" s="68" t="str">
        <f>VLOOKUP(L274,'Status Report'!B:CB,79,0)</f>
        <v>Heineken UCL</v>
      </c>
      <c r="C274">
        <v>26021007</v>
      </c>
      <c r="D274">
        <v>3014939</v>
      </c>
      <c r="E274" t="s">
        <v>852</v>
      </c>
      <c r="F274" t="s">
        <v>853</v>
      </c>
      <c r="G274" t="str">
        <f>VLOOKUP(D274,'[2]sold to'!$A:$H,8,0)</f>
        <v>South Korea</v>
      </c>
      <c r="H274" t="str">
        <f>VLOOKUP(D274,'[2]sold to'!$A:$I,9,0)</f>
        <v>ASIA Pacific</v>
      </c>
      <c r="K274">
        <v>50</v>
      </c>
      <c r="L274">
        <v>88026531</v>
      </c>
      <c r="M274" t="s">
        <v>348</v>
      </c>
      <c r="N274">
        <v>208</v>
      </c>
      <c r="P274" t="str">
        <f>VLOOKUP(L274,'Status Report'!B:AA,26,0)</f>
        <v>China</v>
      </c>
      <c r="Q274" t="str">
        <f>VLOOKUP(L274,'Status Report'!B:AB,27,0)</f>
        <v>Premiums</v>
      </c>
      <c r="R274">
        <f>VLOOKUP(L274,'Status Report'!B:X,23,0)</f>
        <v>200</v>
      </c>
      <c r="S274" t="str">
        <f>VLOOKUP(L274,'Status Report'!B:T,19,0)</f>
        <v>Promocean The Netherlands BV</v>
      </c>
      <c r="T274" s="62">
        <f>VLOOKUP(L274,'Status Report'!B:E,4,0)</f>
        <v>3</v>
      </c>
      <c r="U274" s="19">
        <f>_xlfn.IFS(AI274="Den Bosch",VLOOKUP(L274,'Status Report'!B:AM,35,0),AI274="Yantian",VLOOKUP(L274,'Status Report'!B:AM,36,0),AI274="",IF(H274="Asia Pacific",VLOOKUP(L274,'Status Report'!B:AM,36,0),VLOOKUP(L274,'Status Report'!B:AM,35,0)),AI274="Direct shipment",IF(H274="Asia Pacific",VLOOKUP(L274,'Status Report'!B:AM,36,0),VLOOKUP(L274,'Status Report'!B:AM,35,0)))</f>
        <v>17.7</v>
      </c>
      <c r="V274" s="20">
        <f t="shared" si="64"/>
        <v>3681.6</v>
      </c>
      <c r="W274" s="19">
        <f>_xlfn.IFS(AI274="Den Bosch",VLOOKUP(L274,'Status Report'!B:AM,37,0),AI274="Yantian",VLOOKUP(L274,'Status Report'!B:AM,38,0),AI274="",IF(H274="Asia Pacific",VLOOKUP(L274,'Status Report'!B:AM,38,0),VLOOKUP(L274,'Status Report'!B:AM,37,0)),AI274="Direct shipment",IF(H274="Asia Pacific",VLOOKUP(L274,'Status Report'!B:AM,38,0),VLOOKUP(L274,'Status Report'!B:AM,37,0)))</f>
        <v>16.100000000000001</v>
      </c>
      <c r="X274" s="20">
        <f t="shared" si="65"/>
        <v>3348.8</v>
      </c>
      <c r="Y274" s="20">
        <f>_xlfn.IFS(AI274="Den Bosch",VLOOKUP(L274,'Status Report'!B:AO,39,0),AI274="Yantian",VLOOKUP(L274,'Status Report'!B:AO,40,0),AI274="",IF(H274="Asia Pacific",VLOOKUP(L274,'Status Report'!B:AO,40,0),VLOOKUP(L274,'Status Report'!B:AO,39,0)),AI274="Direct shipment",IF(H274="Asia Pacific",VLOOKUP(L274,'Status Report'!B:AO,40,0),VLOOKUP(L274,'Status Report'!B:AO,39,0)))</f>
        <v>0</v>
      </c>
      <c r="Z274" s="20">
        <f t="shared" si="66"/>
        <v>0</v>
      </c>
      <c r="AA274" s="20">
        <f t="shared" si="67"/>
        <v>3348.8</v>
      </c>
      <c r="AB274" s="21">
        <f>_xlfn.IFS(AI274="Den Bosch",VLOOKUP(L274,'Status Report'!B:AM,33,0),AI274="Yantian",VLOOKUP(L274,'Status Report'!B:AM,34,0),AI274="",IF(H274="Asia Pacific",VLOOKUP(L274,'Status Report'!B:AM,34,0),VLOOKUP(L274,'Status Report'!B:AM,33,0)),AI274="Direct shipment",IF(H274="Asia Pacific",VLOOKUP(L274,'Status Report'!B:AM,34,0),VLOOKUP(L274,'Status Report'!B:AM,33,0)))</f>
        <v>14.15</v>
      </c>
      <c r="AC274" s="21">
        <f>VLOOKUP(L274,'Status Report'!B:CE,82,0)</f>
        <v>0</v>
      </c>
      <c r="AD274" s="21">
        <f t="shared" si="68"/>
        <v>14.15</v>
      </c>
      <c r="AE274" s="63">
        <f>VLOOKUP(L274,'Status Report'!B:W,20,0)</f>
        <v>35</v>
      </c>
      <c r="AF274" s="63">
        <f>VLOOKUP(L274,'Status Report'!B:W,21,0)</f>
        <v>22</v>
      </c>
      <c r="AG274" s="63">
        <f>VLOOKUP(L274,'Status Report'!B:W,22,0)</f>
        <v>6</v>
      </c>
      <c r="AH274" s="22">
        <f t="shared" si="69"/>
        <v>0.96096000000000004</v>
      </c>
      <c r="AI274" t="s">
        <v>991</v>
      </c>
      <c r="AK274" s="63">
        <f>IFERROR(VLOOKUP(G274,ASEAN!A:A,1,0),0)</f>
        <v>0</v>
      </c>
      <c r="AL274" s="63" t="str">
        <f>IFERROR(VLOOKUP(D274,'[3]customer specs'!$B$1:$D$65536,3,0),0)</f>
        <v>pallet+hz+certificates</v>
      </c>
      <c r="AM274" s="64">
        <f t="shared" si="70"/>
        <v>332.79999999999973</v>
      </c>
      <c r="AN274" s="64">
        <f t="shared" si="71"/>
        <v>0</v>
      </c>
      <c r="AO274" s="63"/>
      <c r="AP274" s="63"/>
      <c r="AQ274" s="63" t="str">
        <f t="shared" si="72"/>
        <v>yes</v>
      </c>
      <c r="AR274" s="20">
        <f t="shared" si="73"/>
        <v>2943.2000000000003</v>
      </c>
      <c r="AS274" s="63"/>
      <c r="AT274" s="23">
        <f t="shared" si="63"/>
        <v>0.12</v>
      </c>
      <c r="AU274" s="65">
        <f t="shared" si="74"/>
        <v>16.079545454545453</v>
      </c>
      <c r="AV274" s="65"/>
      <c r="AW274" s="65">
        <f t="shared" si="75"/>
        <v>3344.545454545454</v>
      </c>
      <c r="AX274" s="65"/>
      <c r="AY274" s="63">
        <f>VLOOKUP(L274,'Status Report'!B:CF,81,0)</f>
        <v>0</v>
      </c>
      <c r="AZ274" s="63" t="str">
        <f>VLOOKUP(L274,'Status Report'!B:S,18,0)</f>
        <v>Ellina Smirnova</v>
      </c>
      <c r="BB274" s="63">
        <f>VLOOKUP(L274,'Status Report'!B:Z,25,0)</f>
        <v>5</v>
      </c>
      <c r="BC274" s="63">
        <f t="shared" si="76"/>
        <v>1040</v>
      </c>
      <c r="BF274">
        <f>VLOOKUP(L274,'Status Report'!B:CE,82,0)</f>
        <v>0</v>
      </c>
      <c r="BG274">
        <f>VLOOKUP(L274,'Status Report'!B:CF,83,0)</f>
        <v>0</v>
      </c>
      <c r="BH274">
        <f>VLOOKUP(L274,'Status Report'!B:CG,84,0)</f>
        <v>0</v>
      </c>
      <c r="BI274" t="s">
        <v>854</v>
      </c>
      <c r="BJ274" t="s">
        <v>795</v>
      </c>
      <c r="BM274" s="67">
        <f t="shared" si="77"/>
        <v>747</v>
      </c>
    </row>
    <row r="275" spans="1:65" x14ac:dyDescent="0.25">
      <c r="A275" s="68" t="str">
        <f>VLOOKUP(L275,'Status Report'!B:CB,79,0)</f>
        <v>Heineken UCL</v>
      </c>
      <c r="C275">
        <v>26021007</v>
      </c>
      <c r="D275">
        <v>3014939</v>
      </c>
      <c r="E275" t="s">
        <v>852</v>
      </c>
      <c r="F275" t="s">
        <v>853</v>
      </c>
      <c r="G275" t="str">
        <f>VLOOKUP(D275,'[2]sold to'!$A:$H,8,0)</f>
        <v>South Korea</v>
      </c>
      <c r="H275" t="str">
        <f>VLOOKUP(D275,'[2]sold to'!$A:$I,9,0)</f>
        <v>ASIA Pacific</v>
      </c>
      <c r="K275">
        <v>60</v>
      </c>
      <c r="L275">
        <v>88026506</v>
      </c>
      <c r="M275" t="s">
        <v>330</v>
      </c>
      <c r="N275">
        <v>104</v>
      </c>
      <c r="P275" t="str">
        <f>VLOOKUP(L275,'Status Report'!B:AA,26,0)</f>
        <v>China</v>
      </c>
      <c r="Q275" t="str">
        <f>VLOOKUP(L275,'Status Report'!B:AB,27,0)</f>
        <v>Premiums</v>
      </c>
      <c r="R275">
        <f>VLOOKUP(L275,'Status Report'!B:X,23,0)</f>
        <v>200</v>
      </c>
      <c r="S275" t="str">
        <f>VLOOKUP(L275,'Status Report'!B:T,19,0)</f>
        <v>Promocean The Netherlands BV</v>
      </c>
      <c r="T275" s="62">
        <f>VLOOKUP(L275,'Status Report'!B:E,4,0)</f>
        <v>3</v>
      </c>
      <c r="U275" s="19">
        <f>_xlfn.IFS(AI275="Den Bosch",VLOOKUP(L275,'Status Report'!B:AM,35,0),AI275="Yantian",VLOOKUP(L275,'Status Report'!B:AM,36,0),AI275="",IF(H275="Asia Pacific",VLOOKUP(L275,'Status Report'!B:AM,36,0),VLOOKUP(L275,'Status Report'!B:AM,35,0)),AI275="Direct shipment",IF(H275="Asia Pacific",VLOOKUP(L275,'Status Report'!B:AM,36,0),VLOOKUP(L275,'Status Report'!B:AM,35,0)))</f>
        <v>68</v>
      </c>
      <c r="V275" s="20">
        <f t="shared" si="64"/>
        <v>7072</v>
      </c>
      <c r="W275" s="19">
        <f>_xlfn.IFS(AI275="Den Bosch",VLOOKUP(L275,'Status Report'!B:AM,37,0),AI275="Yantian",VLOOKUP(L275,'Status Report'!B:AM,38,0),AI275="",IF(H275="Asia Pacific",VLOOKUP(L275,'Status Report'!B:AM,38,0),VLOOKUP(L275,'Status Report'!B:AM,37,0)),AI275="Direct shipment",IF(H275="Asia Pacific",VLOOKUP(L275,'Status Report'!B:AM,38,0),VLOOKUP(L275,'Status Report'!B:AM,37,0)))</f>
        <v>65.5</v>
      </c>
      <c r="X275" s="20">
        <f t="shared" si="65"/>
        <v>6812</v>
      </c>
      <c r="Y275" s="20">
        <f>_xlfn.IFS(AI275="Den Bosch",VLOOKUP(L275,'Status Report'!B:AO,39,0),AI275="Yantian",VLOOKUP(L275,'Status Report'!B:AO,40,0),AI275="",IF(H275="Asia Pacific",VLOOKUP(L275,'Status Report'!B:AO,40,0),VLOOKUP(L275,'Status Report'!B:AO,39,0)),AI275="Direct shipment",IF(H275="Asia Pacific",VLOOKUP(L275,'Status Report'!B:AO,40,0),VLOOKUP(L275,'Status Report'!B:AO,39,0)))</f>
        <v>0</v>
      </c>
      <c r="Z275" s="20">
        <f t="shared" si="66"/>
        <v>0</v>
      </c>
      <c r="AA275" s="20">
        <f t="shared" si="67"/>
        <v>6812</v>
      </c>
      <c r="AB275" s="21">
        <f>_xlfn.IFS(AI275="Den Bosch",VLOOKUP(L275,'Status Report'!B:AM,33,0),AI275="Yantian",VLOOKUP(L275,'Status Report'!B:AM,34,0),AI275="",IF(H275="Asia Pacific",VLOOKUP(L275,'Status Report'!B:AM,34,0),VLOOKUP(L275,'Status Report'!B:AM,33,0)),AI275="Direct shipment",IF(H275="Asia Pacific",VLOOKUP(L275,'Status Report'!B:AM,34,0),VLOOKUP(L275,'Status Report'!B:AM,33,0)))</f>
        <v>57.64</v>
      </c>
      <c r="AC275" s="21">
        <f>VLOOKUP(L275,'Status Report'!B:CE,82,0)</f>
        <v>0</v>
      </c>
      <c r="AD275" s="21">
        <f t="shared" si="68"/>
        <v>57.64</v>
      </c>
      <c r="AE275" s="63">
        <f>VLOOKUP(L275,'Status Report'!B:W,20,0)</f>
        <v>52</v>
      </c>
      <c r="AF275" s="63">
        <f>VLOOKUP(L275,'Status Report'!B:W,21,0)</f>
        <v>33</v>
      </c>
      <c r="AG275" s="63">
        <f>VLOOKUP(L275,'Status Report'!B:W,22,0)</f>
        <v>12</v>
      </c>
      <c r="AH275" s="22">
        <f t="shared" si="69"/>
        <v>2.1415679999999999</v>
      </c>
      <c r="AI275" t="s">
        <v>991</v>
      </c>
      <c r="AK275" s="63">
        <f>IFERROR(VLOOKUP(G275,ASEAN!A:A,1,0),0)</f>
        <v>0</v>
      </c>
      <c r="AL275" s="63" t="str">
        <f>IFERROR(VLOOKUP(D275,'[3]customer specs'!$B$1:$D$65536,3,0),0)</f>
        <v>pallet+hz+certificates</v>
      </c>
      <c r="AM275" s="64">
        <f t="shared" si="70"/>
        <v>260</v>
      </c>
      <c r="AN275" s="64">
        <f t="shared" si="71"/>
        <v>0</v>
      </c>
      <c r="AO275" s="63"/>
      <c r="AP275" s="63"/>
      <c r="AQ275" s="63" t="str">
        <f t="shared" si="72"/>
        <v>no</v>
      </c>
      <c r="AR275" s="20">
        <f t="shared" si="73"/>
        <v>5994.56</v>
      </c>
      <c r="AS275" s="63"/>
      <c r="AT275" s="23">
        <f t="shared" si="63"/>
        <v>0.12</v>
      </c>
      <c r="AU275" s="65">
        <f t="shared" si="74"/>
        <v>65.5</v>
      </c>
      <c r="AV275" s="65"/>
      <c r="AW275" s="65">
        <f t="shared" si="75"/>
        <v>6812</v>
      </c>
      <c r="AX275" s="65"/>
      <c r="AY275" s="63">
        <f>VLOOKUP(L275,'Status Report'!B:CF,81,0)</f>
        <v>0</v>
      </c>
      <c r="AZ275" s="63" t="str">
        <f>VLOOKUP(L275,'Status Report'!B:S,18,0)</f>
        <v>Ellina Smirnova</v>
      </c>
      <c r="BB275" s="63">
        <f>VLOOKUP(L275,'Status Report'!B:Z,25,0)</f>
        <v>5</v>
      </c>
      <c r="BC275" s="63">
        <f t="shared" si="76"/>
        <v>520</v>
      </c>
      <c r="BF275">
        <f>VLOOKUP(L275,'Status Report'!B:CE,82,0)</f>
        <v>0</v>
      </c>
      <c r="BG275">
        <f>VLOOKUP(L275,'Status Report'!B:CF,83,0)</f>
        <v>0</v>
      </c>
      <c r="BH275">
        <f>VLOOKUP(L275,'Status Report'!B:CG,84,0)</f>
        <v>0</v>
      </c>
      <c r="BI275" t="s">
        <v>854</v>
      </c>
      <c r="BJ275" t="s">
        <v>795</v>
      </c>
      <c r="BM275" s="67">
        <f t="shared" si="77"/>
        <v>636</v>
      </c>
    </row>
    <row r="276" spans="1:65" x14ac:dyDescent="0.25">
      <c r="A276" s="68" t="str">
        <f>VLOOKUP(L276,'Status Report'!B:CB,79,0)</f>
        <v>Heineken UCL</v>
      </c>
      <c r="C276">
        <v>26021007</v>
      </c>
      <c r="D276">
        <v>3014939</v>
      </c>
      <c r="E276" t="s">
        <v>852</v>
      </c>
      <c r="F276" t="s">
        <v>853</v>
      </c>
      <c r="G276" t="str">
        <f>VLOOKUP(D276,'[2]sold to'!$A:$H,8,0)</f>
        <v>South Korea</v>
      </c>
      <c r="H276" t="str">
        <f>VLOOKUP(D276,'[2]sold to'!$A:$I,9,0)</f>
        <v>ASIA Pacific</v>
      </c>
      <c r="K276">
        <v>70</v>
      </c>
      <c r="L276">
        <v>88026507</v>
      </c>
      <c r="M276" t="s">
        <v>331</v>
      </c>
      <c r="N276">
        <v>200</v>
      </c>
      <c r="P276" t="str">
        <f>VLOOKUP(L276,'Status Report'!B:AA,26,0)</f>
        <v>China</v>
      </c>
      <c r="Q276" t="str">
        <f>VLOOKUP(L276,'Status Report'!B:AB,27,0)</f>
        <v>Premiums</v>
      </c>
      <c r="R276">
        <f>VLOOKUP(L276,'Status Report'!B:X,23,0)</f>
        <v>250</v>
      </c>
      <c r="S276" t="str">
        <f>VLOOKUP(L276,'Status Report'!B:T,19,0)</f>
        <v>Promocean The Netherlands BV</v>
      </c>
      <c r="T276" s="62">
        <f>VLOOKUP(L276,'Status Report'!B:E,4,0)</f>
        <v>3</v>
      </c>
      <c r="U276" s="19">
        <f>_xlfn.IFS(AI276="Den Bosch",VLOOKUP(L276,'Status Report'!B:AM,35,0),AI276="Yantian",VLOOKUP(L276,'Status Report'!B:AM,36,0),AI276="",IF(H276="Asia Pacific",VLOOKUP(L276,'Status Report'!B:AM,36,0),VLOOKUP(L276,'Status Report'!B:AM,35,0)),AI276="Direct shipment",IF(H276="Asia Pacific",VLOOKUP(L276,'Status Report'!B:AM,36,0),VLOOKUP(L276,'Status Report'!B:AM,35,0)))</f>
        <v>44.44</v>
      </c>
      <c r="V276" s="20">
        <f t="shared" si="64"/>
        <v>8888</v>
      </c>
      <c r="W276" s="19">
        <f>_xlfn.IFS(AI276="Den Bosch",VLOOKUP(L276,'Status Report'!B:AM,37,0),AI276="Yantian",VLOOKUP(L276,'Status Report'!B:AM,38,0),AI276="",IF(H276="Asia Pacific",VLOOKUP(L276,'Status Report'!B:AM,38,0),VLOOKUP(L276,'Status Report'!B:AM,37,0)),AI276="Direct shipment",IF(H276="Asia Pacific",VLOOKUP(L276,'Status Report'!B:AM,38,0),VLOOKUP(L276,'Status Report'!B:AM,37,0)))</f>
        <v>42.32</v>
      </c>
      <c r="X276" s="20">
        <f t="shared" si="65"/>
        <v>8464</v>
      </c>
      <c r="Y276" s="20">
        <f>_xlfn.IFS(AI276="Den Bosch",VLOOKUP(L276,'Status Report'!B:AO,39,0),AI276="Yantian",VLOOKUP(L276,'Status Report'!B:AO,40,0),AI276="",IF(H276="Asia Pacific",VLOOKUP(L276,'Status Report'!B:AO,40,0),VLOOKUP(L276,'Status Report'!B:AO,39,0)),AI276="Direct shipment",IF(H276="Asia Pacific",VLOOKUP(L276,'Status Report'!B:AO,40,0),VLOOKUP(L276,'Status Report'!B:AO,39,0)))</f>
        <v>0</v>
      </c>
      <c r="Z276" s="20">
        <f t="shared" si="66"/>
        <v>0</v>
      </c>
      <c r="AA276" s="20">
        <f t="shared" si="67"/>
        <v>8464</v>
      </c>
      <c r="AB276" s="21">
        <f>_xlfn.IFS(AI276="Den Bosch",VLOOKUP(L276,'Status Report'!B:AM,33,0),AI276="Yantian",VLOOKUP(L276,'Status Report'!B:AM,34,0),AI276="",IF(H276="Asia Pacific",VLOOKUP(L276,'Status Report'!B:AM,34,0),VLOOKUP(L276,'Status Report'!B:AM,33,0)),AI276="Direct shipment",IF(H276="Asia Pacific",VLOOKUP(L276,'Status Report'!B:AM,34,0),VLOOKUP(L276,'Status Report'!B:AM,33,0)))</f>
        <v>37.24</v>
      </c>
      <c r="AC276" s="21">
        <f>VLOOKUP(L276,'Status Report'!B:CE,82,0)</f>
        <v>0</v>
      </c>
      <c r="AD276" s="21">
        <f t="shared" si="68"/>
        <v>37.24</v>
      </c>
      <c r="AE276" s="63">
        <f>VLOOKUP(L276,'Status Report'!B:W,20,0)</f>
        <v>102</v>
      </c>
      <c r="AF276" s="63">
        <f>VLOOKUP(L276,'Status Report'!B:W,21,0)</f>
        <v>20</v>
      </c>
      <c r="AG276" s="63">
        <f>VLOOKUP(L276,'Status Report'!B:W,22,0)</f>
        <v>7</v>
      </c>
      <c r="AH276" s="22">
        <f t="shared" si="69"/>
        <v>2.8559999999999999</v>
      </c>
      <c r="AI276" t="s">
        <v>991</v>
      </c>
      <c r="AK276" s="63">
        <f>IFERROR(VLOOKUP(G276,ASEAN!A:A,1,0),0)</f>
        <v>0</v>
      </c>
      <c r="AL276" s="63" t="str">
        <f>IFERROR(VLOOKUP(D276,'[3]customer specs'!$B$1:$D$65536,3,0),0)</f>
        <v>pallet+hz+certificates</v>
      </c>
      <c r="AM276" s="64">
        <f t="shared" si="70"/>
        <v>424</v>
      </c>
      <c r="AN276" s="64">
        <f t="shared" si="71"/>
        <v>0</v>
      </c>
      <c r="AO276" s="63"/>
      <c r="AP276" s="63"/>
      <c r="AQ276" s="63" t="str">
        <f t="shared" si="72"/>
        <v>no</v>
      </c>
      <c r="AR276" s="20">
        <f t="shared" si="73"/>
        <v>7448</v>
      </c>
      <c r="AS276" s="63"/>
      <c r="AT276" s="23">
        <f t="shared" si="63"/>
        <v>0.12</v>
      </c>
      <c r="AU276" s="65">
        <f t="shared" si="74"/>
        <v>42.31818181818182</v>
      </c>
      <c r="AV276" s="65"/>
      <c r="AW276" s="65">
        <f t="shared" si="75"/>
        <v>8463.636363636364</v>
      </c>
      <c r="AX276" s="65"/>
      <c r="AY276" s="63">
        <f>VLOOKUP(L276,'Status Report'!B:CF,81,0)</f>
        <v>0</v>
      </c>
      <c r="AZ276" s="63" t="str">
        <f>VLOOKUP(L276,'Status Report'!B:S,18,0)</f>
        <v>Ellina Smirnova</v>
      </c>
      <c r="BB276" s="63">
        <f>VLOOKUP(L276,'Status Report'!B:Z,25,0)</f>
        <v>4</v>
      </c>
      <c r="BC276" s="63">
        <f t="shared" si="76"/>
        <v>800</v>
      </c>
      <c r="BF276">
        <f>VLOOKUP(L276,'Status Report'!B:CE,82,0)</f>
        <v>0</v>
      </c>
      <c r="BG276">
        <f>VLOOKUP(L276,'Status Report'!B:CF,83,0)</f>
        <v>0</v>
      </c>
      <c r="BH276">
        <f>VLOOKUP(L276,'Status Report'!B:CG,84,0)</f>
        <v>0</v>
      </c>
      <c r="BI276" t="s">
        <v>854</v>
      </c>
      <c r="BJ276" t="s">
        <v>795</v>
      </c>
      <c r="BM276" s="67">
        <f t="shared" si="77"/>
        <v>628</v>
      </c>
    </row>
    <row r="277" spans="1:65" x14ac:dyDescent="0.25">
      <c r="A277" s="68" t="str">
        <f>VLOOKUP(L277,'Status Report'!B:CB,79,0)</f>
        <v>Heineken UCL</v>
      </c>
      <c r="C277">
        <v>26021007</v>
      </c>
      <c r="D277">
        <v>3014939</v>
      </c>
      <c r="E277" t="s">
        <v>852</v>
      </c>
      <c r="F277" t="s">
        <v>853</v>
      </c>
      <c r="G277" t="str">
        <f>VLOOKUP(D277,'[2]sold to'!$A:$H,8,0)</f>
        <v>South Korea</v>
      </c>
      <c r="H277" t="str">
        <f>VLOOKUP(D277,'[2]sold to'!$A:$I,9,0)</f>
        <v>ASIA Pacific</v>
      </c>
      <c r="K277">
        <v>80</v>
      </c>
      <c r="L277">
        <v>88026519</v>
      </c>
      <c r="M277" t="s">
        <v>816</v>
      </c>
      <c r="N277">
        <v>100</v>
      </c>
      <c r="P277" t="str">
        <f>VLOOKUP(L277,'Status Report'!B:AA,26,0)</f>
        <v>China</v>
      </c>
      <c r="Q277" t="str">
        <f>VLOOKUP(L277,'Status Report'!B:AB,27,0)</f>
        <v>Premiums</v>
      </c>
      <c r="R277">
        <f>VLOOKUP(L277,'Status Report'!B:X,23,0)</f>
        <v>250</v>
      </c>
      <c r="S277" t="str">
        <f>VLOOKUP(L277,'Status Report'!B:T,19,0)</f>
        <v>Promocean The Netherlands BV</v>
      </c>
      <c r="T277" s="62">
        <f>VLOOKUP(L277,'Status Report'!B:E,4,0)</f>
        <v>3</v>
      </c>
      <c r="U277" s="19">
        <f>_xlfn.IFS(AI277="Den Bosch",VLOOKUP(L277,'Status Report'!B:AM,35,0),AI277="Yantian",VLOOKUP(L277,'Status Report'!B:AM,36,0),AI277="",IF(H277="Asia Pacific",VLOOKUP(L277,'Status Report'!B:AM,36,0),VLOOKUP(L277,'Status Report'!B:AM,35,0)),AI277="Direct shipment",IF(H277="Asia Pacific",VLOOKUP(L277,'Status Report'!B:AM,36,0),VLOOKUP(L277,'Status Report'!B:AM,35,0)))</f>
        <v>66.7</v>
      </c>
      <c r="V277" s="20">
        <f t="shared" si="64"/>
        <v>6670</v>
      </c>
      <c r="W277" s="19">
        <f>_xlfn.IFS(AI277="Den Bosch",VLOOKUP(L277,'Status Report'!B:AM,37,0),AI277="Yantian",VLOOKUP(L277,'Status Report'!B:AM,38,0),AI277="",IF(H277="Asia Pacific",VLOOKUP(L277,'Status Report'!B:AM,38,0),VLOOKUP(L277,'Status Report'!B:AM,37,0)),AI277="Direct shipment",IF(H277="Asia Pacific",VLOOKUP(L277,'Status Report'!B:AM,38,0),VLOOKUP(L277,'Status Report'!B:AM,37,0)))</f>
        <v>63.8</v>
      </c>
      <c r="X277" s="20">
        <f t="shared" si="65"/>
        <v>6380</v>
      </c>
      <c r="Y277" s="20">
        <f>_xlfn.IFS(AI277="Den Bosch",VLOOKUP(L277,'Status Report'!B:AO,39,0),AI277="Yantian",VLOOKUP(L277,'Status Report'!B:AO,40,0),AI277="",IF(H277="Asia Pacific",VLOOKUP(L277,'Status Report'!B:AO,40,0),VLOOKUP(L277,'Status Report'!B:AO,39,0)),AI277="Direct shipment",IF(H277="Asia Pacific",VLOOKUP(L277,'Status Report'!B:AO,40,0),VLOOKUP(L277,'Status Report'!B:AO,39,0)))</f>
        <v>0</v>
      </c>
      <c r="Z277" s="20">
        <f t="shared" si="66"/>
        <v>0</v>
      </c>
      <c r="AA277" s="20">
        <f t="shared" si="67"/>
        <v>6380</v>
      </c>
      <c r="AB277" s="21">
        <f>_xlfn.IFS(AI277="Den Bosch",VLOOKUP(L277,'Status Report'!B:AM,33,0),AI277="Yantian",VLOOKUP(L277,'Status Report'!B:AM,34,0),AI277="",IF(H277="Asia Pacific",VLOOKUP(L277,'Status Report'!B:AM,34,0),VLOOKUP(L277,'Status Report'!B:AM,33,0)),AI277="Direct shipment",IF(H277="Asia Pacific",VLOOKUP(L277,'Status Report'!B:AM,34,0),VLOOKUP(L277,'Status Report'!B:AM,33,0)))</f>
        <v>56.18</v>
      </c>
      <c r="AC277" s="21">
        <f>VLOOKUP(L277,'Status Report'!B:CE,82,0)</f>
        <v>0</v>
      </c>
      <c r="AD277" s="21">
        <f t="shared" si="68"/>
        <v>56.18</v>
      </c>
      <c r="AE277" s="63">
        <f>VLOOKUP(L277,'Status Report'!B:W,20,0)</f>
        <v>37</v>
      </c>
      <c r="AF277" s="63">
        <f>VLOOKUP(L277,'Status Report'!B:W,21,0)</f>
        <v>16</v>
      </c>
      <c r="AG277" s="63">
        <f>VLOOKUP(L277,'Status Report'!B:W,22,0)</f>
        <v>17</v>
      </c>
      <c r="AH277" s="22">
        <f t="shared" si="69"/>
        <v>1.0064</v>
      </c>
      <c r="AI277" t="s">
        <v>991</v>
      </c>
      <c r="AK277" s="63">
        <f>IFERROR(VLOOKUP(G277,ASEAN!A:A,1,0),0)</f>
        <v>0</v>
      </c>
      <c r="AL277" s="63" t="str">
        <f>IFERROR(VLOOKUP(D277,'[3]customer specs'!$B$1:$D$65536,3,0),0)</f>
        <v>pallet+hz+certificates</v>
      </c>
      <c r="AM277" s="64">
        <f t="shared" si="70"/>
        <v>290</v>
      </c>
      <c r="AN277" s="64">
        <f t="shared" si="71"/>
        <v>0</v>
      </c>
      <c r="AO277" s="63"/>
      <c r="AP277" s="63"/>
      <c r="AQ277" s="63" t="str">
        <f t="shared" si="72"/>
        <v>no</v>
      </c>
      <c r="AR277" s="20">
        <f t="shared" si="73"/>
        <v>5618</v>
      </c>
      <c r="AS277" s="63"/>
      <c r="AT277" s="23">
        <f t="shared" si="63"/>
        <v>0.12</v>
      </c>
      <c r="AU277" s="65">
        <f t="shared" si="74"/>
        <v>63.840909090909093</v>
      </c>
      <c r="AV277" s="65"/>
      <c r="AW277" s="65">
        <f t="shared" si="75"/>
        <v>6384.090909090909</v>
      </c>
      <c r="AX277" s="65"/>
      <c r="AY277" s="63">
        <f>VLOOKUP(L277,'Status Report'!B:CF,81,0)</f>
        <v>0</v>
      </c>
      <c r="AZ277" s="63" t="str">
        <f>VLOOKUP(L277,'Status Report'!B:S,18,0)</f>
        <v>Ellina Smirnova</v>
      </c>
      <c r="BB277" s="63">
        <f>VLOOKUP(L277,'Status Report'!B:Z,25,0)</f>
        <v>10</v>
      </c>
      <c r="BC277" s="63">
        <f t="shared" si="76"/>
        <v>1000</v>
      </c>
      <c r="BF277">
        <f>VLOOKUP(L277,'Status Report'!B:CE,82,0)</f>
        <v>0</v>
      </c>
      <c r="BG277">
        <f>VLOOKUP(L277,'Status Report'!B:CF,83,0)</f>
        <v>0</v>
      </c>
      <c r="BH277">
        <f>VLOOKUP(L277,'Status Report'!B:CG,84,0)</f>
        <v>0</v>
      </c>
      <c r="BI277" t="s">
        <v>854</v>
      </c>
      <c r="BJ277" t="s">
        <v>795</v>
      </c>
      <c r="BM277" s="67">
        <f t="shared" si="77"/>
        <v>819</v>
      </c>
    </row>
    <row r="278" spans="1:65" x14ac:dyDescent="0.25">
      <c r="A278" s="68" t="str">
        <f>VLOOKUP(L278,'Status Report'!B:CB,79,0)</f>
        <v>Heineken UCL</v>
      </c>
      <c r="C278">
        <v>26021007</v>
      </c>
      <c r="D278">
        <v>3014939</v>
      </c>
      <c r="E278" t="s">
        <v>852</v>
      </c>
      <c r="F278" t="s">
        <v>853</v>
      </c>
      <c r="G278" t="str">
        <f>VLOOKUP(D278,'[2]sold to'!$A:$H,8,0)</f>
        <v>South Korea</v>
      </c>
      <c r="H278" t="str">
        <f>VLOOKUP(D278,'[2]sold to'!$A:$I,9,0)</f>
        <v>ASIA Pacific</v>
      </c>
      <c r="K278">
        <v>90</v>
      </c>
      <c r="L278">
        <v>88026576</v>
      </c>
      <c r="M278" t="s">
        <v>815</v>
      </c>
      <c r="N278">
        <v>284</v>
      </c>
      <c r="P278" t="str">
        <f>VLOOKUP(L278,'Status Report'!B:AA,26,0)</f>
        <v>China</v>
      </c>
      <c r="Q278" t="str">
        <f>VLOOKUP(L278,'Status Report'!B:AB,27,0)</f>
        <v>Textiles-Clothing</v>
      </c>
      <c r="R278">
        <f>VLOOKUP(L278,'Status Report'!B:X,23,0)</f>
        <v>167</v>
      </c>
      <c r="S278" t="str">
        <f>VLOOKUP(L278,'Status Report'!B:T,19,0)</f>
        <v>Promocean The Netherlands BV</v>
      </c>
      <c r="T278" s="62">
        <f>VLOOKUP(L278,'Status Report'!B:E,4,0)</f>
        <v>3</v>
      </c>
      <c r="U278" s="19">
        <f>_xlfn.IFS(AI278="Den Bosch",VLOOKUP(L278,'Status Report'!B:AM,35,0),AI278="Yantian",VLOOKUP(L278,'Status Report'!B:AM,36,0),AI278="",IF(H278="Asia Pacific",VLOOKUP(L278,'Status Report'!B:AM,36,0),VLOOKUP(L278,'Status Report'!B:AM,35,0)),AI278="Direct shipment",IF(H278="Asia Pacific",VLOOKUP(L278,'Status Report'!B:AM,36,0),VLOOKUP(L278,'Status Report'!B:AM,35,0)))</f>
        <v>34.200000000000003</v>
      </c>
      <c r="V278" s="20">
        <f t="shared" si="64"/>
        <v>9712.8000000000011</v>
      </c>
      <c r="W278" s="19">
        <f>_xlfn.IFS(AI278="Den Bosch",VLOOKUP(L278,'Status Report'!B:AM,37,0),AI278="Yantian",VLOOKUP(L278,'Status Report'!B:AM,38,0),AI278="",IF(H278="Asia Pacific",VLOOKUP(L278,'Status Report'!B:AM,38,0),VLOOKUP(L278,'Status Report'!B:AM,37,0)),AI278="Direct shipment",IF(H278="Asia Pacific",VLOOKUP(L278,'Status Report'!B:AM,38,0),VLOOKUP(L278,'Status Report'!B:AM,37,0)))</f>
        <v>27.119999999999997</v>
      </c>
      <c r="X278" s="20">
        <f t="shared" si="65"/>
        <v>7702.079999999999</v>
      </c>
      <c r="Y278" s="20">
        <f>_xlfn.IFS(AI278="Den Bosch",VLOOKUP(L278,'Status Report'!B:AO,39,0),AI278="Yantian",VLOOKUP(L278,'Status Report'!B:AO,40,0),AI278="",IF(H278="Asia Pacific",VLOOKUP(L278,'Status Report'!B:AO,40,0),VLOOKUP(L278,'Status Report'!B:AO,39,0)),AI278="Direct shipment",IF(H278="Asia Pacific",VLOOKUP(L278,'Status Report'!B:AO,40,0),VLOOKUP(L278,'Status Report'!B:AO,39,0)))</f>
        <v>0</v>
      </c>
      <c r="Z278" s="20">
        <f t="shared" si="66"/>
        <v>0</v>
      </c>
      <c r="AA278" s="20">
        <f t="shared" si="67"/>
        <v>7702.079999999999</v>
      </c>
      <c r="AB278" s="21">
        <f>_xlfn.IFS(AI278="Den Bosch",VLOOKUP(L278,'Status Report'!B:AM,33,0),AI278="Yantian",VLOOKUP(L278,'Status Report'!B:AM,34,0),AI278="",IF(H278="Asia Pacific",VLOOKUP(L278,'Status Report'!B:AM,34,0),VLOOKUP(L278,'Status Report'!B:AM,33,0)),AI278="Direct shipment",IF(H278="Asia Pacific",VLOOKUP(L278,'Status Report'!B:AM,34,0),VLOOKUP(L278,'Status Report'!B:AM,33,0)))</f>
        <v>23.85</v>
      </c>
      <c r="AC278" s="21">
        <f>VLOOKUP(L278,'Status Report'!B:CE,82,0)</f>
        <v>0</v>
      </c>
      <c r="AD278" s="21">
        <f t="shared" si="68"/>
        <v>23.85</v>
      </c>
      <c r="AE278" s="63">
        <f>VLOOKUP(L278,'Status Report'!B:W,20,0)</f>
        <v>25.5</v>
      </c>
      <c r="AF278" s="63">
        <f>VLOOKUP(L278,'Status Report'!B:W,21,0)</f>
        <v>25</v>
      </c>
      <c r="AG278" s="63">
        <f>VLOOKUP(L278,'Status Report'!B:W,22,0)</f>
        <v>18.5</v>
      </c>
      <c r="AH278" s="22">
        <f t="shared" si="69"/>
        <v>3.3494250000000001</v>
      </c>
      <c r="AI278" t="s">
        <v>991</v>
      </c>
      <c r="AK278" s="63">
        <f>IFERROR(VLOOKUP(G278,ASEAN!A:A,1,0),0)</f>
        <v>0</v>
      </c>
      <c r="AL278" s="63" t="str">
        <f>IFERROR(VLOOKUP(D278,'[3]customer specs'!$B$1:$D$65536,3,0),0)</f>
        <v>pallet+hz+certificates</v>
      </c>
      <c r="AM278" s="64">
        <f t="shared" si="70"/>
        <v>2010.7200000000021</v>
      </c>
      <c r="AN278" s="64">
        <f t="shared" si="71"/>
        <v>0</v>
      </c>
      <c r="AO278" s="63"/>
      <c r="AP278" s="63"/>
      <c r="AQ278" s="63" t="str">
        <f t="shared" si="72"/>
        <v>yes</v>
      </c>
      <c r="AR278" s="20">
        <f t="shared" si="73"/>
        <v>6773.4000000000005</v>
      </c>
      <c r="AS278" s="63"/>
      <c r="AT278" s="23">
        <f t="shared" si="63"/>
        <v>0.12</v>
      </c>
      <c r="AU278" s="65">
        <f t="shared" si="74"/>
        <v>27.10227272727273</v>
      </c>
      <c r="AV278" s="65"/>
      <c r="AW278" s="65">
        <f t="shared" si="75"/>
        <v>7697.045454545455</v>
      </c>
      <c r="AX278" s="65"/>
      <c r="AY278" s="63">
        <f>VLOOKUP(L278,'Status Report'!B:CF,81,0)</f>
        <v>0</v>
      </c>
      <c r="AZ278" s="63" t="str">
        <f>VLOOKUP(L278,'Status Report'!B:S,18,0)</f>
        <v>Ellina Smirnova</v>
      </c>
      <c r="BB278" s="63">
        <f>VLOOKUP(L278,'Status Report'!B:Z,25,0)</f>
        <v>6</v>
      </c>
      <c r="BC278" s="63">
        <f t="shared" si="76"/>
        <v>1704</v>
      </c>
      <c r="BF278">
        <f>VLOOKUP(L278,'Status Report'!B:CE,82,0)</f>
        <v>0</v>
      </c>
      <c r="BG278">
        <f>VLOOKUP(L278,'Status Report'!B:CF,83,0)</f>
        <v>0</v>
      </c>
      <c r="BH278">
        <f>VLOOKUP(L278,'Status Report'!B:CG,84,0)</f>
        <v>0</v>
      </c>
      <c r="BI278" t="s">
        <v>854</v>
      </c>
      <c r="BJ278" t="s">
        <v>795</v>
      </c>
      <c r="BM278" s="67">
        <f t="shared" si="77"/>
        <v>714</v>
      </c>
    </row>
    <row r="279" spans="1:65" x14ac:dyDescent="0.25">
      <c r="A279" s="68" t="str">
        <f>VLOOKUP(L279,'Status Report'!B:CB,79,0)</f>
        <v>Desperados</v>
      </c>
      <c r="C279">
        <v>26021008</v>
      </c>
      <c r="D279">
        <v>3016031</v>
      </c>
      <c r="E279" t="s">
        <v>857</v>
      </c>
      <c r="F279" t="s">
        <v>858</v>
      </c>
      <c r="G279" t="str">
        <f>VLOOKUP(D279,'[2]sold to'!$A:$H,8,0)</f>
        <v>Sweden</v>
      </c>
      <c r="H279" t="str">
        <f>VLOOKUP(D279,'[2]sold to'!$A:$I,9,0)</f>
        <v>Europe</v>
      </c>
      <c r="K279">
        <v>10</v>
      </c>
      <c r="L279">
        <v>88027179</v>
      </c>
      <c r="M279" t="s">
        <v>507</v>
      </c>
      <c r="N279">
        <v>3</v>
      </c>
      <c r="P279" t="str">
        <f>VLOOKUP(L279,'Status Report'!B:AA,26,0)</f>
        <v>China</v>
      </c>
      <c r="Q279" t="str">
        <f>VLOOKUP(L279,'Status Report'!B:AB,27,0)</f>
        <v>Bar support</v>
      </c>
      <c r="R279">
        <f>VLOOKUP(L279,'Status Report'!B:X,23,0)</f>
        <v>50</v>
      </c>
      <c r="S279" t="str">
        <f>VLOOKUP(L279,'Status Report'!B:T,19,0)</f>
        <v>Asian Sourcing Link</v>
      </c>
      <c r="T279" s="62">
        <f>VLOOKUP(L279,'Status Report'!B:E,4,0)</f>
        <v>3</v>
      </c>
      <c r="U279" s="19">
        <f>_xlfn.IFS(AI279="Den Bosch",VLOOKUP(L279,'Status Report'!B:AM,35,0),AI279="Yantian",VLOOKUP(L279,'Status Report'!B:AM,36,0),AI279="",IF(H279="Asia Pacific",VLOOKUP(L279,'Status Report'!B:AM,36,0),VLOOKUP(L279,'Status Report'!B:AM,35,0)),AI279="Direct shipment",IF(H279="Asia Pacific",VLOOKUP(L279,'Status Report'!B:AM,36,0),VLOOKUP(L279,'Status Report'!B:AM,35,0)))</f>
        <v>85.7</v>
      </c>
      <c r="V279" s="20">
        <f t="shared" si="64"/>
        <v>257.10000000000002</v>
      </c>
      <c r="W279" s="19">
        <f>_xlfn.IFS(AI279="Den Bosch",VLOOKUP(L279,'Status Report'!B:AM,37,0),AI279="Yantian",VLOOKUP(L279,'Status Report'!B:AM,38,0),AI279="",IF(H279="Asia Pacific",VLOOKUP(L279,'Status Report'!B:AM,38,0),VLOOKUP(L279,'Status Report'!B:AM,37,0)),AI279="Direct shipment",IF(H279="Asia Pacific",VLOOKUP(L279,'Status Report'!B:AM,38,0),VLOOKUP(L279,'Status Report'!B:AM,37,0)))</f>
        <v>57.1</v>
      </c>
      <c r="X279" s="20">
        <f t="shared" si="65"/>
        <v>171.3</v>
      </c>
      <c r="Y279" s="20">
        <f>_xlfn.IFS(AI279="Den Bosch",VLOOKUP(L279,'Status Report'!B:AO,39,0),AI279="Yantian",VLOOKUP(L279,'Status Report'!B:AO,40,0),AI279="",IF(H279="Asia Pacific",VLOOKUP(L279,'Status Report'!B:AO,40,0),VLOOKUP(L279,'Status Report'!B:AO,39,0)),AI279="Direct shipment",IF(H279="Asia Pacific",VLOOKUP(L279,'Status Report'!B:AO,40,0),VLOOKUP(L279,'Status Report'!B:AO,39,0)))</f>
        <v>0</v>
      </c>
      <c r="Z279" s="20">
        <f t="shared" si="66"/>
        <v>0</v>
      </c>
      <c r="AA279" s="20">
        <f t="shared" si="67"/>
        <v>171.3</v>
      </c>
      <c r="AB279" s="21">
        <f>_xlfn.IFS(AI279="Den Bosch",VLOOKUP(L279,'Status Report'!B:AM,33,0),AI279="Yantian",VLOOKUP(L279,'Status Report'!B:AM,34,0),AI279="",IF(H279="Asia Pacific",VLOOKUP(L279,'Status Report'!B:AM,34,0),VLOOKUP(L279,'Status Report'!B:AM,33,0)),AI279="Direct shipment",IF(H279="Asia Pacific",VLOOKUP(L279,'Status Report'!B:AM,34,0),VLOOKUP(L279,'Status Report'!B:AM,33,0)))</f>
        <v>49.59</v>
      </c>
      <c r="AC279" s="21">
        <f>VLOOKUP(L279,'Status Report'!B:CE,82,0)</f>
        <v>0</v>
      </c>
      <c r="AD279" s="21">
        <f t="shared" si="68"/>
        <v>49.59</v>
      </c>
      <c r="AE279" s="63">
        <f>VLOOKUP(L279,'Status Report'!B:W,20,0)</f>
        <v>62</v>
      </c>
      <c r="AF279" s="63">
        <f>VLOOKUP(L279,'Status Report'!B:W,21,0)</f>
        <v>20.5</v>
      </c>
      <c r="AG279" s="63">
        <f>VLOOKUP(L279,'Status Report'!B:W,22,0)</f>
        <v>10</v>
      </c>
      <c r="AH279" s="22">
        <f t="shared" si="69"/>
        <v>3.8129999999999997E-2</v>
      </c>
      <c r="AI279" t="s">
        <v>990</v>
      </c>
      <c r="AK279" s="63">
        <f>IFERROR(VLOOKUP(G279,ASEAN!A:A,1,0),0)</f>
        <v>0</v>
      </c>
      <c r="AL279" s="63">
        <f>IFERROR(VLOOKUP(D279,'[3]customer specs'!$B$1:$D$65536,3,0),0)</f>
        <v>0</v>
      </c>
      <c r="AM279" s="64">
        <f t="shared" si="70"/>
        <v>85.800000000000011</v>
      </c>
      <c r="AN279" s="64">
        <f t="shared" si="71"/>
        <v>0</v>
      </c>
      <c r="AO279" s="63"/>
      <c r="AP279" s="63"/>
      <c r="AQ279" s="63" t="str">
        <f t="shared" si="72"/>
        <v>no</v>
      </c>
      <c r="AR279" s="20">
        <f t="shared" si="73"/>
        <v>148.77000000000001</v>
      </c>
      <c r="AS279" s="63"/>
      <c r="AT279" s="23">
        <f t="shared" si="63"/>
        <v>0.12</v>
      </c>
      <c r="AU279" s="65">
        <f t="shared" si="74"/>
        <v>56.352272727272734</v>
      </c>
      <c r="AV279" s="65"/>
      <c r="AW279" s="65">
        <f t="shared" si="75"/>
        <v>169.05681818181819</v>
      </c>
      <c r="AX279" s="65"/>
      <c r="AY279" s="63">
        <f>VLOOKUP(L279,'Status Report'!B:CF,81,0)</f>
        <v>0</v>
      </c>
      <c r="AZ279" s="63" t="str">
        <f>VLOOKUP(L279,'Status Report'!B:S,18,0)</f>
        <v>Ellina Smirnova</v>
      </c>
      <c r="BB279" s="63">
        <f>VLOOKUP(L279,'Status Report'!B:Z,25,0)</f>
        <v>10</v>
      </c>
      <c r="BC279" s="63">
        <f t="shared" si="76"/>
        <v>30</v>
      </c>
      <c r="BF279">
        <f>VLOOKUP(L279,'Status Report'!B:CE,82,0)</f>
        <v>0</v>
      </c>
      <c r="BG279">
        <f>VLOOKUP(L279,'Status Report'!B:CF,83,0)</f>
        <v>0</v>
      </c>
      <c r="BH279">
        <f>VLOOKUP(L279,'Status Report'!B:CG,84,0)</f>
        <v>0</v>
      </c>
      <c r="BI279" t="s">
        <v>854</v>
      </c>
      <c r="BJ279" t="s">
        <v>795</v>
      </c>
      <c r="BM279" s="67">
        <f t="shared" si="77"/>
        <v>217</v>
      </c>
    </row>
    <row r="280" spans="1:65" x14ac:dyDescent="0.25">
      <c r="A280" s="68" t="str">
        <f>VLOOKUP(L280,'Status Report'!B:CB,79,0)</f>
        <v>Desperados</v>
      </c>
      <c r="C280">
        <v>26021008</v>
      </c>
      <c r="D280">
        <v>3016031</v>
      </c>
      <c r="E280" t="s">
        <v>857</v>
      </c>
      <c r="F280" t="s">
        <v>858</v>
      </c>
      <c r="G280" t="str">
        <f>VLOOKUP(D280,'[2]sold to'!$A:$H,8,0)</f>
        <v>Sweden</v>
      </c>
      <c r="H280" t="str">
        <f>VLOOKUP(D280,'[2]sold to'!$A:$I,9,0)</f>
        <v>Europe</v>
      </c>
      <c r="K280">
        <v>20</v>
      </c>
      <c r="L280">
        <v>88026888</v>
      </c>
      <c r="M280" t="s">
        <v>480</v>
      </c>
      <c r="N280">
        <v>1</v>
      </c>
      <c r="P280" t="str">
        <f>VLOOKUP(L280,'Status Report'!B:AA,26,0)</f>
        <v>China</v>
      </c>
      <c r="Q280" t="str">
        <f>VLOOKUP(L280,'Status Report'!B:AB,27,0)</f>
        <v>Bar support</v>
      </c>
      <c r="R280">
        <f>VLOOKUP(L280,'Status Report'!B:X,23,0)</f>
        <v>167</v>
      </c>
      <c r="S280" t="str">
        <f>VLOOKUP(L280,'Status Report'!B:T,19,0)</f>
        <v>Promocean The Netherlands BV</v>
      </c>
      <c r="T280" s="62">
        <f>VLOOKUP(L280,'Status Report'!B:E,4,0)</f>
        <v>3</v>
      </c>
      <c r="U280" s="19">
        <f>_xlfn.IFS(AI280="Den Bosch",VLOOKUP(L280,'Status Report'!B:AM,35,0),AI280="Yantian",VLOOKUP(L280,'Status Report'!B:AM,36,0),AI280="",IF(H280="Asia Pacific",VLOOKUP(L280,'Status Report'!B:AM,36,0),VLOOKUP(L280,'Status Report'!B:AM,35,0)),AI280="Direct shipment",IF(H280="Asia Pacific",VLOOKUP(L280,'Status Report'!B:AM,36,0),VLOOKUP(L280,'Status Report'!B:AM,35,0)))</f>
        <v>76.679999999999993</v>
      </c>
      <c r="V280" s="20">
        <f t="shared" si="64"/>
        <v>76.679999999999993</v>
      </c>
      <c r="W280" s="19">
        <f>_xlfn.IFS(AI280="Den Bosch",VLOOKUP(L280,'Status Report'!B:AM,37,0),AI280="Yantian",VLOOKUP(L280,'Status Report'!B:AM,38,0),AI280="",IF(H280="Asia Pacific",VLOOKUP(L280,'Status Report'!B:AM,38,0),VLOOKUP(L280,'Status Report'!B:AM,37,0)),AI280="Direct shipment",IF(H280="Asia Pacific",VLOOKUP(L280,'Status Report'!B:AM,38,0),VLOOKUP(L280,'Status Report'!B:AM,37,0)))</f>
        <v>62.519999999999996</v>
      </c>
      <c r="X280" s="20">
        <f t="shared" si="65"/>
        <v>62.519999999999996</v>
      </c>
      <c r="Y280" s="20">
        <f>_xlfn.IFS(AI280="Den Bosch",VLOOKUP(L280,'Status Report'!B:AO,39,0),AI280="Yantian",VLOOKUP(L280,'Status Report'!B:AO,40,0),AI280="",IF(H280="Asia Pacific",VLOOKUP(L280,'Status Report'!B:AO,40,0),VLOOKUP(L280,'Status Report'!B:AO,39,0)),AI280="Direct shipment",IF(H280="Asia Pacific",VLOOKUP(L280,'Status Report'!B:AO,40,0),VLOOKUP(L280,'Status Report'!B:AO,39,0)))</f>
        <v>0</v>
      </c>
      <c r="Z280" s="20">
        <f t="shared" si="66"/>
        <v>0</v>
      </c>
      <c r="AA280" s="20">
        <f t="shared" si="67"/>
        <v>62.519999999999996</v>
      </c>
      <c r="AB280" s="21">
        <f>_xlfn.IFS(AI280="Den Bosch",VLOOKUP(L280,'Status Report'!B:AM,33,0),AI280="Yantian",VLOOKUP(L280,'Status Report'!B:AM,34,0),AI280="",IF(H280="Asia Pacific",VLOOKUP(L280,'Status Report'!B:AM,34,0),VLOOKUP(L280,'Status Report'!B:AM,33,0)),AI280="Direct shipment",IF(H280="Asia Pacific",VLOOKUP(L280,'Status Report'!B:AM,34,0),VLOOKUP(L280,'Status Report'!B:AM,33,0)))</f>
        <v>53.420400000000008</v>
      </c>
      <c r="AC280" s="21">
        <f>VLOOKUP(L280,'Status Report'!B:CE,82,0)</f>
        <v>0</v>
      </c>
      <c r="AD280" s="21">
        <f t="shared" si="68"/>
        <v>53.420400000000008</v>
      </c>
      <c r="AE280" s="63">
        <f>VLOOKUP(L280,'Status Report'!B:W,20,0)</f>
        <v>49</v>
      </c>
      <c r="AF280" s="63">
        <f>VLOOKUP(L280,'Status Report'!B:W,21,0)</f>
        <v>26</v>
      </c>
      <c r="AG280" s="63">
        <f>VLOOKUP(L280,'Status Report'!B:W,22,0)</f>
        <v>50</v>
      </c>
      <c r="AH280" s="22">
        <f t="shared" si="69"/>
        <v>6.3700000000000007E-2</v>
      </c>
      <c r="AI280" t="s">
        <v>990</v>
      </c>
      <c r="AK280" s="63">
        <f>IFERROR(VLOOKUP(G280,ASEAN!A:A,1,0),0)</f>
        <v>0</v>
      </c>
      <c r="AL280" s="63">
        <f>IFERROR(VLOOKUP(D280,'[3]customer specs'!$B$1:$D$65536,3,0),0)</f>
        <v>0</v>
      </c>
      <c r="AM280" s="64">
        <f t="shared" si="70"/>
        <v>14.159999999999997</v>
      </c>
      <c r="AN280" s="64">
        <f t="shared" si="71"/>
        <v>0</v>
      </c>
      <c r="AO280" s="63"/>
      <c r="AP280" s="63"/>
      <c r="AQ280" s="63" t="str">
        <f t="shared" si="72"/>
        <v>no</v>
      </c>
      <c r="AR280" s="20">
        <f t="shared" si="73"/>
        <v>53.420400000000008</v>
      </c>
      <c r="AS280" s="63"/>
      <c r="AT280" s="23">
        <f t="shared" si="63"/>
        <v>0.12</v>
      </c>
      <c r="AU280" s="65">
        <f t="shared" si="74"/>
        <v>60.705000000000005</v>
      </c>
      <c r="AV280" s="65"/>
      <c r="AW280" s="65">
        <f t="shared" si="75"/>
        <v>60.705000000000005</v>
      </c>
      <c r="AX280" s="65"/>
      <c r="AY280" s="63">
        <f>VLOOKUP(L280,'Status Report'!B:CF,81,0)</f>
        <v>0</v>
      </c>
      <c r="AZ280" s="63" t="str">
        <f>VLOOKUP(L280,'Status Report'!B:S,18,0)</f>
        <v>Ellina Smirnova</v>
      </c>
      <c r="BB280" s="63">
        <f>VLOOKUP(L280,'Status Report'!B:Z,25,0)</f>
        <v>12</v>
      </c>
      <c r="BC280" s="63">
        <f t="shared" si="76"/>
        <v>12</v>
      </c>
      <c r="BF280">
        <f>VLOOKUP(L280,'Status Report'!B:CE,82,0)</f>
        <v>0</v>
      </c>
      <c r="BG280">
        <f>VLOOKUP(L280,'Status Report'!B:CF,83,0)</f>
        <v>0</v>
      </c>
      <c r="BH280">
        <f>VLOOKUP(L280,'Status Report'!B:CG,84,0)</f>
        <v>0</v>
      </c>
      <c r="BI280" t="s">
        <v>854</v>
      </c>
      <c r="BJ280" t="s">
        <v>795</v>
      </c>
      <c r="BM280" s="67">
        <f t="shared" si="77"/>
        <v>730</v>
      </c>
    </row>
    <row r="281" spans="1:65" x14ac:dyDescent="0.25">
      <c r="A281" s="68" t="str">
        <f>VLOOKUP(L281,'Status Report'!B:CB,79,0)</f>
        <v>Desperados</v>
      </c>
      <c r="C281">
        <v>26021008</v>
      </c>
      <c r="D281">
        <v>3016031</v>
      </c>
      <c r="E281" t="s">
        <v>857</v>
      </c>
      <c r="F281" t="s">
        <v>858</v>
      </c>
      <c r="G281" t="str">
        <f>VLOOKUP(D281,'[2]sold to'!$A:$H,8,0)</f>
        <v>Sweden</v>
      </c>
      <c r="H281" t="str">
        <f>VLOOKUP(D281,'[2]sold to'!$A:$I,9,0)</f>
        <v>Europe</v>
      </c>
      <c r="K281">
        <v>30</v>
      </c>
      <c r="L281">
        <v>88027233</v>
      </c>
      <c r="M281" t="s">
        <v>528</v>
      </c>
      <c r="N281">
        <v>2</v>
      </c>
      <c r="P281" t="str">
        <f>VLOOKUP(L281,'Status Report'!B:AA,26,0)</f>
        <v>Bangladesh</v>
      </c>
      <c r="Q281" t="str">
        <f>VLOOKUP(L281,'Status Report'!B:AB,27,0)</f>
        <v>Textiles-Clothing</v>
      </c>
      <c r="R281">
        <f>VLOOKUP(L281,'Status Report'!B:X,23,0)</f>
        <v>167</v>
      </c>
      <c r="S281" t="str">
        <f>VLOOKUP(L281,'Status Report'!B:T,19,0)</f>
        <v>Promocean The Netherlands BV</v>
      </c>
      <c r="T281" s="62">
        <f>VLOOKUP(L281,'Status Report'!B:E,4,0)</f>
        <v>3</v>
      </c>
      <c r="U281" s="19">
        <f>_xlfn.IFS(AI281="Den Bosch",VLOOKUP(L281,'Status Report'!B:AM,35,0),AI281="Yantian",VLOOKUP(L281,'Status Report'!B:AM,36,0),AI281="",IF(H281="Asia Pacific",VLOOKUP(L281,'Status Report'!B:AM,36,0),VLOOKUP(L281,'Status Report'!B:AM,35,0)),AI281="Direct shipment",IF(H281="Asia Pacific",VLOOKUP(L281,'Status Report'!B:AM,36,0),VLOOKUP(L281,'Status Report'!B:AM,35,0)))</f>
        <v>40.200000000000003</v>
      </c>
      <c r="V281" s="20">
        <f t="shared" si="64"/>
        <v>80.400000000000006</v>
      </c>
      <c r="W281" s="19">
        <f>_xlfn.IFS(AI281="Den Bosch",VLOOKUP(L281,'Status Report'!B:AM,37,0),AI281="Yantian",VLOOKUP(L281,'Status Report'!B:AM,38,0),AI281="",IF(H281="Asia Pacific",VLOOKUP(L281,'Status Report'!B:AM,38,0),VLOOKUP(L281,'Status Report'!B:AM,37,0)),AI281="Direct shipment",IF(H281="Asia Pacific",VLOOKUP(L281,'Status Report'!B:AM,38,0),VLOOKUP(L281,'Status Report'!B:AM,37,0)))</f>
        <v>40.200000000000003</v>
      </c>
      <c r="X281" s="20">
        <f t="shared" si="65"/>
        <v>80.400000000000006</v>
      </c>
      <c r="Y281" s="20">
        <f>_xlfn.IFS(AI281="Den Bosch",VLOOKUP(L281,'Status Report'!B:AO,39,0),AI281="Yantian",VLOOKUP(L281,'Status Report'!B:AO,40,0),AI281="",IF(H281="Asia Pacific",VLOOKUP(L281,'Status Report'!B:AO,40,0),VLOOKUP(L281,'Status Report'!B:AO,39,0)),AI281="Direct shipment",IF(H281="Asia Pacific",VLOOKUP(L281,'Status Report'!B:AO,40,0),VLOOKUP(L281,'Status Report'!B:AO,39,0)))</f>
        <v>0</v>
      </c>
      <c r="Z281" s="20">
        <f t="shared" si="66"/>
        <v>0</v>
      </c>
      <c r="AA281" s="20">
        <f t="shared" si="67"/>
        <v>80.400000000000006</v>
      </c>
      <c r="AB281" s="21">
        <f>_xlfn.IFS(AI281="Den Bosch",VLOOKUP(L281,'Status Report'!B:AM,33,0),AI281="Yantian",VLOOKUP(L281,'Status Report'!B:AM,34,0),AI281="",IF(H281="Asia Pacific",VLOOKUP(L281,'Status Report'!B:AM,34,0),VLOOKUP(L281,'Status Report'!B:AM,33,0)),AI281="Direct shipment",IF(H281="Asia Pacific",VLOOKUP(L281,'Status Report'!B:AM,34,0),VLOOKUP(L281,'Status Report'!B:AM,33,0)))</f>
        <v>33.337499999999999</v>
      </c>
      <c r="AC281" s="21">
        <f>VLOOKUP(L281,'Status Report'!B:CE,82,0)</f>
        <v>0</v>
      </c>
      <c r="AD281" s="21">
        <f t="shared" si="68"/>
        <v>33.337499999999999</v>
      </c>
      <c r="AE281" s="63">
        <f>VLOOKUP(L281,'Status Report'!B:W,20,0)</f>
        <v>37</v>
      </c>
      <c r="AF281" s="63">
        <f>VLOOKUP(L281,'Status Report'!B:W,21,0)</f>
        <v>27</v>
      </c>
      <c r="AG281" s="63">
        <f>VLOOKUP(L281,'Status Report'!B:W,22,0)</f>
        <v>7.2</v>
      </c>
      <c r="AH281" s="22">
        <f t="shared" si="69"/>
        <v>1.43856E-2</v>
      </c>
      <c r="AI281" t="s">
        <v>990</v>
      </c>
      <c r="AK281" s="63">
        <f>IFERROR(VLOOKUP(G281,ASEAN!A:A,1,0),0)</f>
        <v>0</v>
      </c>
      <c r="AL281" s="63">
        <f>IFERROR(VLOOKUP(D281,'[3]customer specs'!$B$1:$D$65536,3,0),0)</f>
        <v>0</v>
      </c>
      <c r="AM281" s="64">
        <f t="shared" si="70"/>
        <v>0</v>
      </c>
      <c r="AN281" s="64">
        <f t="shared" si="71"/>
        <v>0</v>
      </c>
      <c r="AO281" s="63"/>
      <c r="AP281" s="63"/>
      <c r="AQ281" s="63" t="str">
        <f t="shared" si="72"/>
        <v>no</v>
      </c>
      <c r="AR281" s="20">
        <f t="shared" si="73"/>
        <v>66.674999999999997</v>
      </c>
      <c r="AS281" s="63"/>
      <c r="AT281" s="23">
        <f t="shared" si="63"/>
        <v>0.12</v>
      </c>
      <c r="AU281" s="65">
        <f t="shared" si="74"/>
        <v>37.883522727272727</v>
      </c>
      <c r="AV281" s="65"/>
      <c r="AW281" s="65">
        <f t="shared" si="75"/>
        <v>75.767045454545453</v>
      </c>
      <c r="AX281" s="65"/>
      <c r="AY281" s="63">
        <f>VLOOKUP(L281,'Status Report'!B:CF,81,0)</f>
        <v>0</v>
      </c>
      <c r="AZ281" s="63" t="str">
        <f>VLOOKUP(L281,'Status Report'!B:S,18,0)</f>
        <v>Ellina Smirnova</v>
      </c>
      <c r="BB281" s="63">
        <f>VLOOKUP(L281,'Status Report'!B:Z,25,0)</f>
        <v>6</v>
      </c>
      <c r="BC281" s="63">
        <f t="shared" si="76"/>
        <v>12</v>
      </c>
      <c r="BF281">
        <f>VLOOKUP(L281,'Status Report'!B:CE,82,0)</f>
        <v>0</v>
      </c>
      <c r="BG281">
        <f>VLOOKUP(L281,'Status Report'!B:CF,83,0)</f>
        <v>0</v>
      </c>
      <c r="BH281">
        <f>VLOOKUP(L281,'Status Report'!B:CG,84,0)</f>
        <v>0</v>
      </c>
      <c r="BI281" t="s">
        <v>854</v>
      </c>
      <c r="BJ281" t="s">
        <v>795</v>
      </c>
      <c r="BM281" s="67">
        <f t="shared" si="77"/>
        <v>29</v>
      </c>
    </row>
    <row r="282" spans="1:65" x14ac:dyDescent="0.25">
      <c r="A282" s="68" t="str">
        <f>VLOOKUP(L282,'Status Report'!B:CB,79,0)</f>
        <v>Desperados</v>
      </c>
      <c r="C282">
        <v>26021008</v>
      </c>
      <c r="D282">
        <v>3016031</v>
      </c>
      <c r="E282" t="s">
        <v>857</v>
      </c>
      <c r="F282" t="s">
        <v>858</v>
      </c>
      <c r="G282" t="str">
        <f>VLOOKUP(D282,'[2]sold to'!$A:$H,8,0)</f>
        <v>Sweden</v>
      </c>
      <c r="H282" t="str">
        <f>VLOOKUP(D282,'[2]sold to'!$A:$I,9,0)</f>
        <v>Europe</v>
      </c>
      <c r="K282">
        <v>40</v>
      </c>
      <c r="L282">
        <v>88027234</v>
      </c>
      <c r="M282" t="s">
        <v>529</v>
      </c>
      <c r="N282">
        <v>2</v>
      </c>
      <c r="P282" t="str">
        <f>VLOOKUP(L282,'Status Report'!B:AA,26,0)</f>
        <v>Bangladesh</v>
      </c>
      <c r="Q282" t="str">
        <f>VLOOKUP(L282,'Status Report'!B:AB,27,0)</f>
        <v>Textiles-Clothing</v>
      </c>
      <c r="R282">
        <f>VLOOKUP(L282,'Status Report'!B:X,23,0)</f>
        <v>167</v>
      </c>
      <c r="S282" t="str">
        <f>VLOOKUP(L282,'Status Report'!B:T,19,0)</f>
        <v>Promocean The Netherlands BV</v>
      </c>
      <c r="T282" s="62">
        <f>VLOOKUP(L282,'Status Report'!B:E,4,0)</f>
        <v>3</v>
      </c>
      <c r="U282" s="19">
        <f>_xlfn.IFS(AI282="Den Bosch",VLOOKUP(L282,'Status Report'!B:AM,35,0),AI282="Yantian",VLOOKUP(L282,'Status Report'!B:AM,36,0),AI282="",IF(H282="Asia Pacific",VLOOKUP(L282,'Status Report'!B:AM,36,0),VLOOKUP(L282,'Status Report'!B:AM,35,0)),AI282="Direct shipment",IF(H282="Asia Pacific",VLOOKUP(L282,'Status Report'!B:AM,36,0),VLOOKUP(L282,'Status Report'!B:AM,35,0)))</f>
        <v>40.200000000000003</v>
      </c>
      <c r="V282" s="20">
        <f t="shared" si="64"/>
        <v>80.400000000000006</v>
      </c>
      <c r="W282" s="19">
        <f>_xlfn.IFS(AI282="Den Bosch",VLOOKUP(L282,'Status Report'!B:AM,37,0),AI282="Yantian",VLOOKUP(L282,'Status Report'!B:AM,38,0),AI282="",IF(H282="Asia Pacific",VLOOKUP(L282,'Status Report'!B:AM,38,0),VLOOKUP(L282,'Status Report'!B:AM,37,0)),AI282="Direct shipment",IF(H282="Asia Pacific",VLOOKUP(L282,'Status Report'!B:AM,38,0),VLOOKUP(L282,'Status Report'!B:AM,37,0)))</f>
        <v>40.200000000000003</v>
      </c>
      <c r="X282" s="20">
        <f t="shared" si="65"/>
        <v>80.400000000000006</v>
      </c>
      <c r="Y282" s="20">
        <f>_xlfn.IFS(AI282="Den Bosch",VLOOKUP(L282,'Status Report'!B:AO,39,0),AI282="Yantian",VLOOKUP(L282,'Status Report'!B:AO,40,0),AI282="",IF(H282="Asia Pacific",VLOOKUP(L282,'Status Report'!B:AO,40,0),VLOOKUP(L282,'Status Report'!B:AO,39,0)),AI282="Direct shipment",IF(H282="Asia Pacific",VLOOKUP(L282,'Status Report'!B:AO,40,0),VLOOKUP(L282,'Status Report'!B:AO,39,0)))</f>
        <v>0</v>
      </c>
      <c r="Z282" s="20">
        <f t="shared" si="66"/>
        <v>0</v>
      </c>
      <c r="AA282" s="20">
        <f t="shared" si="67"/>
        <v>80.400000000000006</v>
      </c>
      <c r="AB282" s="21">
        <f>_xlfn.IFS(AI282="Den Bosch",VLOOKUP(L282,'Status Report'!B:AM,33,0),AI282="Yantian",VLOOKUP(L282,'Status Report'!B:AM,34,0),AI282="",IF(H282="Asia Pacific",VLOOKUP(L282,'Status Report'!B:AM,34,0),VLOOKUP(L282,'Status Report'!B:AM,33,0)),AI282="Direct shipment",IF(H282="Asia Pacific",VLOOKUP(L282,'Status Report'!B:AM,34,0),VLOOKUP(L282,'Status Report'!B:AM,33,0)))</f>
        <v>33.337499999999999</v>
      </c>
      <c r="AC282" s="21">
        <f>VLOOKUP(L282,'Status Report'!B:CE,82,0)</f>
        <v>0</v>
      </c>
      <c r="AD282" s="21">
        <f t="shared" si="68"/>
        <v>33.337499999999999</v>
      </c>
      <c r="AE282" s="63">
        <f>VLOOKUP(L282,'Status Report'!B:W,20,0)</f>
        <v>37</v>
      </c>
      <c r="AF282" s="63">
        <f>VLOOKUP(L282,'Status Report'!B:W,21,0)</f>
        <v>27</v>
      </c>
      <c r="AG282" s="63">
        <f>VLOOKUP(L282,'Status Report'!B:W,22,0)</f>
        <v>7.2</v>
      </c>
      <c r="AH282" s="22">
        <f t="shared" si="69"/>
        <v>1.43856E-2</v>
      </c>
      <c r="AI282" t="s">
        <v>990</v>
      </c>
      <c r="AK282" s="63">
        <f>IFERROR(VLOOKUP(G282,ASEAN!A:A,1,0),0)</f>
        <v>0</v>
      </c>
      <c r="AL282" s="63">
        <f>IFERROR(VLOOKUP(D282,'[3]customer specs'!$B$1:$D$65536,3,0),0)</f>
        <v>0</v>
      </c>
      <c r="AM282" s="64">
        <f t="shared" si="70"/>
        <v>0</v>
      </c>
      <c r="AN282" s="64">
        <f t="shared" si="71"/>
        <v>0</v>
      </c>
      <c r="AO282" s="63"/>
      <c r="AP282" s="63"/>
      <c r="AQ282" s="63" t="str">
        <f t="shared" si="72"/>
        <v>no</v>
      </c>
      <c r="AR282" s="20">
        <f t="shared" si="73"/>
        <v>66.674999999999997</v>
      </c>
      <c r="AS282" s="63"/>
      <c r="AT282" s="23">
        <f t="shared" si="63"/>
        <v>0.12</v>
      </c>
      <c r="AU282" s="65">
        <f t="shared" si="74"/>
        <v>37.883522727272727</v>
      </c>
      <c r="AV282" s="65"/>
      <c r="AW282" s="65">
        <f t="shared" si="75"/>
        <v>75.767045454545453</v>
      </c>
      <c r="AX282" s="65"/>
      <c r="AY282" s="63">
        <f>VLOOKUP(L282,'Status Report'!B:CF,81,0)</f>
        <v>0</v>
      </c>
      <c r="AZ282" s="63" t="str">
        <f>VLOOKUP(L282,'Status Report'!B:S,18,0)</f>
        <v>Ellina Smirnova</v>
      </c>
      <c r="BB282" s="63">
        <f>VLOOKUP(L282,'Status Report'!B:Z,25,0)</f>
        <v>6</v>
      </c>
      <c r="BC282" s="63">
        <f t="shared" si="76"/>
        <v>12</v>
      </c>
      <c r="BF282">
        <f>VLOOKUP(L282,'Status Report'!B:CE,82,0)</f>
        <v>0</v>
      </c>
      <c r="BG282">
        <f>VLOOKUP(L282,'Status Report'!B:CF,83,0)</f>
        <v>0</v>
      </c>
      <c r="BH282">
        <f>VLOOKUP(L282,'Status Report'!B:CG,84,0)</f>
        <v>0</v>
      </c>
      <c r="BI282" t="s">
        <v>854</v>
      </c>
      <c r="BJ282" t="s">
        <v>795</v>
      </c>
      <c r="BM282" s="67">
        <f t="shared" si="77"/>
        <v>239</v>
      </c>
    </row>
    <row r="283" spans="1:65" x14ac:dyDescent="0.25">
      <c r="A283" s="68" t="str">
        <f>VLOOKUP(L283,'Status Report'!B:CB,79,0)</f>
        <v>Desperados</v>
      </c>
      <c r="C283">
        <v>26021008</v>
      </c>
      <c r="D283">
        <v>3016031</v>
      </c>
      <c r="E283" t="s">
        <v>857</v>
      </c>
      <c r="F283" t="s">
        <v>858</v>
      </c>
      <c r="G283" t="str">
        <f>VLOOKUP(D283,'[2]sold to'!$A:$H,8,0)</f>
        <v>Sweden</v>
      </c>
      <c r="H283" t="str">
        <f>VLOOKUP(D283,'[2]sold to'!$A:$I,9,0)</f>
        <v>Europe</v>
      </c>
      <c r="K283">
        <v>50</v>
      </c>
      <c r="L283">
        <v>88027235</v>
      </c>
      <c r="M283" t="s">
        <v>530</v>
      </c>
      <c r="N283">
        <v>2</v>
      </c>
      <c r="P283" t="str">
        <f>VLOOKUP(L283,'Status Report'!B:AA,26,0)</f>
        <v>Bangladesh</v>
      </c>
      <c r="Q283" t="str">
        <f>VLOOKUP(L283,'Status Report'!B:AB,27,0)</f>
        <v>Textiles-Clothing</v>
      </c>
      <c r="R283">
        <f>VLOOKUP(L283,'Status Report'!B:X,23,0)</f>
        <v>167</v>
      </c>
      <c r="S283" t="str">
        <f>VLOOKUP(L283,'Status Report'!B:T,19,0)</f>
        <v>Promocean The Netherlands BV</v>
      </c>
      <c r="T283" s="62">
        <f>VLOOKUP(L283,'Status Report'!B:E,4,0)</f>
        <v>3</v>
      </c>
      <c r="U283" s="19">
        <f>_xlfn.IFS(AI283="Den Bosch",VLOOKUP(L283,'Status Report'!B:AM,35,0),AI283="Yantian",VLOOKUP(L283,'Status Report'!B:AM,36,0),AI283="",IF(H283="Asia Pacific",VLOOKUP(L283,'Status Report'!B:AM,36,0),VLOOKUP(L283,'Status Report'!B:AM,35,0)),AI283="Direct shipment",IF(H283="Asia Pacific",VLOOKUP(L283,'Status Report'!B:AM,36,0),VLOOKUP(L283,'Status Report'!B:AM,35,0)))</f>
        <v>40.200000000000003</v>
      </c>
      <c r="V283" s="20">
        <f t="shared" si="64"/>
        <v>80.400000000000006</v>
      </c>
      <c r="W283" s="19">
        <f>_xlfn.IFS(AI283="Den Bosch",VLOOKUP(L283,'Status Report'!B:AM,37,0),AI283="Yantian",VLOOKUP(L283,'Status Report'!B:AM,38,0),AI283="",IF(H283="Asia Pacific",VLOOKUP(L283,'Status Report'!B:AM,38,0),VLOOKUP(L283,'Status Report'!B:AM,37,0)),AI283="Direct shipment",IF(H283="Asia Pacific",VLOOKUP(L283,'Status Report'!B:AM,38,0),VLOOKUP(L283,'Status Report'!B:AM,37,0)))</f>
        <v>40.200000000000003</v>
      </c>
      <c r="X283" s="20">
        <f t="shared" si="65"/>
        <v>80.400000000000006</v>
      </c>
      <c r="Y283" s="20">
        <f>_xlfn.IFS(AI283="Den Bosch",VLOOKUP(L283,'Status Report'!B:AO,39,0),AI283="Yantian",VLOOKUP(L283,'Status Report'!B:AO,40,0),AI283="",IF(H283="Asia Pacific",VLOOKUP(L283,'Status Report'!B:AO,40,0),VLOOKUP(L283,'Status Report'!B:AO,39,0)),AI283="Direct shipment",IF(H283="Asia Pacific",VLOOKUP(L283,'Status Report'!B:AO,40,0),VLOOKUP(L283,'Status Report'!B:AO,39,0)))</f>
        <v>0</v>
      </c>
      <c r="Z283" s="20">
        <f t="shared" si="66"/>
        <v>0</v>
      </c>
      <c r="AA283" s="20">
        <f t="shared" si="67"/>
        <v>80.400000000000006</v>
      </c>
      <c r="AB283" s="21">
        <f>_xlfn.IFS(AI283="Den Bosch",VLOOKUP(L283,'Status Report'!B:AM,33,0),AI283="Yantian",VLOOKUP(L283,'Status Report'!B:AM,34,0),AI283="",IF(H283="Asia Pacific",VLOOKUP(L283,'Status Report'!B:AM,34,0),VLOOKUP(L283,'Status Report'!B:AM,33,0)),AI283="Direct shipment",IF(H283="Asia Pacific",VLOOKUP(L283,'Status Report'!B:AM,34,0),VLOOKUP(L283,'Status Report'!B:AM,33,0)))</f>
        <v>33.337499999999999</v>
      </c>
      <c r="AC283" s="21">
        <f>VLOOKUP(L283,'Status Report'!B:CE,82,0)</f>
        <v>0</v>
      </c>
      <c r="AD283" s="21">
        <f t="shared" si="68"/>
        <v>33.337499999999999</v>
      </c>
      <c r="AE283" s="63">
        <f>VLOOKUP(L283,'Status Report'!B:W,20,0)</f>
        <v>37</v>
      </c>
      <c r="AF283" s="63">
        <f>VLOOKUP(L283,'Status Report'!B:W,21,0)</f>
        <v>27</v>
      </c>
      <c r="AG283" s="63">
        <f>VLOOKUP(L283,'Status Report'!B:W,22,0)</f>
        <v>7.2</v>
      </c>
      <c r="AH283" s="22">
        <f t="shared" si="69"/>
        <v>1.43856E-2</v>
      </c>
      <c r="AI283" t="s">
        <v>990</v>
      </c>
      <c r="AK283" s="63">
        <f>IFERROR(VLOOKUP(G283,ASEAN!A:A,1,0),0)</f>
        <v>0</v>
      </c>
      <c r="AL283" s="63">
        <f>IFERROR(VLOOKUP(D283,'[3]customer specs'!$B$1:$D$65536,3,0),0)</f>
        <v>0</v>
      </c>
      <c r="AM283" s="64">
        <f t="shared" si="70"/>
        <v>0</v>
      </c>
      <c r="AN283" s="64">
        <f t="shared" si="71"/>
        <v>0</v>
      </c>
      <c r="AO283" s="63"/>
      <c r="AP283" s="63"/>
      <c r="AQ283" s="63" t="str">
        <f t="shared" si="72"/>
        <v>no</v>
      </c>
      <c r="AR283" s="20">
        <f t="shared" si="73"/>
        <v>66.674999999999997</v>
      </c>
      <c r="AS283" s="63"/>
      <c r="AT283" s="23">
        <f t="shared" si="63"/>
        <v>0.12</v>
      </c>
      <c r="AU283" s="65">
        <f t="shared" si="74"/>
        <v>37.883522727272727</v>
      </c>
      <c r="AV283" s="65"/>
      <c r="AW283" s="65">
        <f t="shared" si="75"/>
        <v>75.767045454545453</v>
      </c>
      <c r="AX283" s="65"/>
      <c r="AY283" s="63">
        <f>VLOOKUP(L283,'Status Report'!B:CF,81,0)</f>
        <v>0</v>
      </c>
      <c r="AZ283" s="63" t="str">
        <f>VLOOKUP(L283,'Status Report'!B:S,18,0)</f>
        <v>Ellina Smirnova</v>
      </c>
      <c r="BB283" s="63">
        <f>VLOOKUP(L283,'Status Report'!B:Z,25,0)</f>
        <v>6</v>
      </c>
      <c r="BC283" s="63">
        <f t="shared" si="76"/>
        <v>12</v>
      </c>
      <c r="BF283">
        <f>VLOOKUP(L283,'Status Report'!B:CE,82,0)</f>
        <v>0</v>
      </c>
      <c r="BG283">
        <f>VLOOKUP(L283,'Status Report'!B:CF,83,0)</f>
        <v>0</v>
      </c>
      <c r="BH283">
        <f>VLOOKUP(L283,'Status Report'!B:CG,84,0)</f>
        <v>0</v>
      </c>
      <c r="BI283" t="s">
        <v>854</v>
      </c>
      <c r="BJ283" t="s">
        <v>795</v>
      </c>
      <c r="BM283" s="67">
        <f t="shared" si="77"/>
        <v>42</v>
      </c>
    </row>
    <row r="284" spans="1:65" x14ac:dyDescent="0.25">
      <c r="A284" s="68" t="str">
        <f>VLOOKUP(L284,'Status Report'!B:CB,79,0)</f>
        <v>Heineken UCL</v>
      </c>
      <c r="C284">
        <v>26021009</v>
      </c>
      <c r="D284">
        <v>3090832</v>
      </c>
      <c r="E284" t="s">
        <v>859</v>
      </c>
      <c r="F284" t="s">
        <v>860</v>
      </c>
      <c r="G284" t="str">
        <f>VLOOKUP(D284,'[2]sold to'!$A:$H,8,0)</f>
        <v>Slovenia</v>
      </c>
      <c r="H284" t="str">
        <f>VLOOKUP(D284,'[2]sold to'!$A:$I,9,0)</f>
        <v>Europe</v>
      </c>
      <c r="K284">
        <v>10</v>
      </c>
      <c r="L284">
        <v>88026550</v>
      </c>
      <c r="M284" t="s">
        <v>364</v>
      </c>
      <c r="N284">
        <v>25</v>
      </c>
      <c r="P284" t="str">
        <f>VLOOKUP(L284,'Status Report'!B:AA,26,0)</f>
        <v>China</v>
      </c>
      <c r="Q284" t="str">
        <f>VLOOKUP(L284,'Status Report'!B:AB,27,0)</f>
        <v>Premiums</v>
      </c>
      <c r="R284">
        <f>VLOOKUP(L284,'Status Report'!B:X,23,0)</f>
        <v>500</v>
      </c>
      <c r="S284" t="str">
        <f>VLOOKUP(L284,'Status Report'!B:T,19,0)</f>
        <v>Promocean The Netherlands BV</v>
      </c>
      <c r="T284" s="62">
        <f>VLOOKUP(L284,'Status Report'!B:E,4,0)</f>
        <v>3</v>
      </c>
      <c r="U284" s="19">
        <f>_xlfn.IFS(AI284="Den Bosch",VLOOKUP(L284,'Status Report'!B:AM,35,0),AI284="Yantian",VLOOKUP(L284,'Status Report'!B:AM,36,0),AI284="",IF(H284="Asia Pacific",VLOOKUP(L284,'Status Report'!B:AM,36,0),VLOOKUP(L284,'Status Report'!B:AM,35,0)),AI284="Direct shipment",IF(H284="Asia Pacific",VLOOKUP(L284,'Status Report'!B:AM,36,0),VLOOKUP(L284,'Status Report'!B:AM,35,0)))</f>
        <v>64.900000000000006</v>
      </c>
      <c r="V284" s="20">
        <f t="shared" si="64"/>
        <v>1622.5000000000002</v>
      </c>
      <c r="W284" s="19">
        <f>_xlfn.IFS(AI284="Den Bosch",VLOOKUP(L284,'Status Report'!B:AM,37,0),AI284="Yantian",VLOOKUP(L284,'Status Report'!B:AM,38,0),AI284="",IF(H284="Asia Pacific",VLOOKUP(L284,'Status Report'!B:AM,38,0),VLOOKUP(L284,'Status Report'!B:AM,37,0)),AI284="Direct shipment",IF(H284="Asia Pacific",VLOOKUP(L284,'Status Report'!B:AM,38,0),VLOOKUP(L284,'Status Report'!B:AM,37,0)))</f>
        <v>64.900000000000006</v>
      </c>
      <c r="X284" s="20">
        <f t="shared" si="65"/>
        <v>1622.5000000000002</v>
      </c>
      <c r="Y284" s="20">
        <f>_xlfn.IFS(AI284="Den Bosch",VLOOKUP(L284,'Status Report'!B:AO,39,0),AI284="Yantian",VLOOKUP(L284,'Status Report'!B:AO,40,0),AI284="",IF(H284="Asia Pacific",VLOOKUP(L284,'Status Report'!B:AO,40,0),VLOOKUP(L284,'Status Report'!B:AO,39,0)),AI284="Direct shipment",IF(H284="Asia Pacific",VLOOKUP(L284,'Status Report'!B:AO,40,0),VLOOKUP(L284,'Status Report'!B:AO,39,0)))</f>
        <v>0</v>
      </c>
      <c r="Z284" s="20">
        <f t="shared" si="66"/>
        <v>0</v>
      </c>
      <c r="AA284" s="20">
        <f t="shared" si="67"/>
        <v>1622.5000000000002</v>
      </c>
      <c r="AB284" s="21">
        <f>_xlfn.IFS(AI284="Den Bosch",VLOOKUP(L284,'Status Report'!B:AM,33,0),AI284="Yantian",VLOOKUP(L284,'Status Report'!B:AM,34,0),AI284="",IF(H284="Asia Pacific",VLOOKUP(L284,'Status Report'!B:AM,34,0),VLOOKUP(L284,'Status Report'!B:AM,33,0)),AI284="Direct shipment",IF(H284="Asia Pacific",VLOOKUP(L284,'Status Report'!B:AM,34,0),VLOOKUP(L284,'Status Report'!B:AM,33,0)))</f>
        <v>56.156400000000005</v>
      </c>
      <c r="AC284" s="21">
        <f>VLOOKUP(L284,'Status Report'!B:CE,82,0)</f>
        <v>0</v>
      </c>
      <c r="AD284" s="21">
        <f t="shared" si="68"/>
        <v>56.156400000000005</v>
      </c>
      <c r="AE284" s="63">
        <f>VLOOKUP(L284,'Status Report'!B:W,20,0)</f>
        <v>68</v>
      </c>
      <c r="AF284" s="63">
        <f>VLOOKUP(L284,'Status Report'!B:W,21,0)</f>
        <v>19</v>
      </c>
      <c r="AG284" s="63">
        <f>VLOOKUP(L284,'Status Report'!B:W,22,0)</f>
        <v>19</v>
      </c>
      <c r="AH284" s="22">
        <f t="shared" si="69"/>
        <v>0.61370000000000002</v>
      </c>
      <c r="AI284" t="s">
        <v>990</v>
      </c>
      <c r="AK284" s="63">
        <f>IFERROR(VLOOKUP(G284,ASEAN!A:A,1,0),0)</f>
        <v>0</v>
      </c>
      <c r="AL284" s="63">
        <f>IFERROR(VLOOKUP(D284,'[3]customer specs'!$B$1:$D$65536,3,0),0)</f>
        <v>0</v>
      </c>
      <c r="AM284" s="64">
        <f t="shared" si="70"/>
        <v>0</v>
      </c>
      <c r="AN284" s="64">
        <f t="shared" si="71"/>
        <v>0</v>
      </c>
      <c r="AO284" s="63"/>
      <c r="AP284" s="63"/>
      <c r="AQ284" s="63" t="str">
        <f t="shared" si="72"/>
        <v>no</v>
      </c>
      <c r="AR284" s="20">
        <f t="shared" si="73"/>
        <v>1403.91</v>
      </c>
      <c r="AS284" s="63"/>
      <c r="AT284" s="23">
        <f t="shared" si="63"/>
        <v>0.12</v>
      </c>
      <c r="AU284" s="65">
        <f t="shared" si="74"/>
        <v>63.814090909090915</v>
      </c>
      <c r="AV284" s="65"/>
      <c r="AW284" s="65">
        <f t="shared" si="75"/>
        <v>1595.352272727273</v>
      </c>
      <c r="AX284" s="65"/>
      <c r="AY284" s="63">
        <f>VLOOKUP(L284,'Status Report'!B:CF,81,0)</f>
        <v>0</v>
      </c>
      <c r="AZ284" s="63" t="str">
        <f>VLOOKUP(L284,'Status Report'!B:S,18,0)</f>
        <v>Ellina Smirnova</v>
      </c>
      <c r="BB284" s="63">
        <f>VLOOKUP(L284,'Status Report'!B:Z,25,0)</f>
        <v>10</v>
      </c>
      <c r="BC284" s="63">
        <f t="shared" si="76"/>
        <v>250</v>
      </c>
      <c r="BF284">
        <f>VLOOKUP(L284,'Status Report'!B:CE,82,0)</f>
        <v>0</v>
      </c>
      <c r="BG284">
        <f>VLOOKUP(L284,'Status Report'!B:CF,83,0)</f>
        <v>0</v>
      </c>
      <c r="BH284">
        <f>VLOOKUP(L284,'Status Report'!B:CG,84,0)</f>
        <v>0</v>
      </c>
      <c r="BI284" t="s">
        <v>854</v>
      </c>
      <c r="BJ284" t="s">
        <v>795</v>
      </c>
      <c r="BM284" s="67">
        <f t="shared" si="77"/>
        <v>98</v>
      </c>
    </row>
    <row r="285" spans="1:65" x14ac:dyDescent="0.25">
      <c r="A285" s="68" t="str">
        <f>VLOOKUP(L285,'Status Report'!B:CB,79,0)</f>
        <v>Heineken UCL</v>
      </c>
      <c r="C285">
        <v>26021009</v>
      </c>
      <c r="D285">
        <v>3090832</v>
      </c>
      <c r="E285" t="s">
        <v>859</v>
      </c>
      <c r="F285" t="s">
        <v>860</v>
      </c>
      <c r="G285" t="str">
        <f>VLOOKUP(D285,'[2]sold to'!$A:$H,8,0)</f>
        <v>Slovenia</v>
      </c>
      <c r="H285" t="str">
        <f>VLOOKUP(D285,'[2]sold to'!$A:$I,9,0)</f>
        <v>Europe</v>
      </c>
      <c r="K285">
        <v>20</v>
      </c>
      <c r="L285">
        <v>88026490</v>
      </c>
      <c r="M285" t="s">
        <v>316</v>
      </c>
      <c r="N285">
        <v>5</v>
      </c>
      <c r="P285" t="str">
        <f>VLOOKUP(L285,'Status Report'!B:AA,26,0)</f>
        <v>China</v>
      </c>
      <c r="Q285" t="str">
        <f>VLOOKUP(L285,'Status Report'!B:AB,27,0)</f>
        <v>Textiles-Clothing</v>
      </c>
      <c r="R285">
        <f>VLOOKUP(L285,'Status Report'!B:X,23,0)</f>
        <v>500</v>
      </c>
      <c r="S285" t="str">
        <f>VLOOKUP(L285,'Status Report'!B:T,19,0)</f>
        <v>Promocean The Netherlands BV</v>
      </c>
      <c r="T285" s="62">
        <f>VLOOKUP(L285,'Status Report'!B:E,4,0)</f>
        <v>3</v>
      </c>
      <c r="U285" s="19">
        <f>_xlfn.IFS(AI285="Den Bosch",VLOOKUP(L285,'Status Report'!B:AM,35,0),AI285="Yantian",VLOOKUP(L285,'Status Report'!B:AM,36,0),AI285="",IF(H285="Asia Pacific",VLOOKUP(L285,'Status Report'!B:AM,36,0),VLOOKUP(L285,'Status Report'!B:AM,35,0)),AI285="Direct shipment",IF(H285="Asia Pacific",VLOOKUP(L285,'Status Report'!B:AM,36,0),VLOOKUP(L285,'Status Report'!B:AM,35,0)))</f>
        <v>38.44</v>
      </c>
      <c r="V285" s="20">
        <f t="shared" si="64"/>
        <v>192.2</v>
      </c>
      <c r="W285" s="19">
        <f>_xlfn.IFS(AI285="Den Bosch",VLOOKUP(L285,'Status Report'!B:AM,37,0),AI285="Yantian",VLOOKUP(L285,'Status Report'!B:AM,38,0),AI285="",IF(H285="Asia Pacific",VLOOKUP(L285,'Status Report'!B:AM,38,0),VLOOKUP(L285,'Status Report'!B:AM,37,0)),AI285="Direct shipment",IF(H285="Asia Pacific",VLOOKUP(L285,'Status Report'!B:AM,38,0),VLOOKUP(L285,'Status Report'!B:AM,37,0)))</f>
        <v>38.44</v>
      </c>
      <c r="X285" s="20">
        <f t="shared" si="65"/>
        <v>192.2</v>
      </c>
      <c r="Y285" s="20">
        <f>_xlfn.IFS(AI285="Den Bosch",VLOOKUP(L285,'Status Report'!B:AO,39,0),AI285="Yantian",VLOOKUP(L285,'Status Report'!B:AO,40,0),AI285="",IF(H285="Asia Pacific",VLOOKUP(L285,'Status Report'!B:AO,40,0),VLOOKUP(L285,'Status Report'!B:AO,39,0)),AI285="Direct shipment",IF(H285="Asia Pacific",VLOOKUP(L285,'Status Report'!B:AO,40,0),VLOOKUP(L285,'Status Report'!B:AO,39,0)))</f>
        <v>0</v>
      </c>
      <c r="Z285" s="20">
        <f t="shared" si="66"/>
        <v>0</v>
      </c>
      <c r="AA285" s="20">
        <f t="shared" si="67"/>
        <v>192.2</v>
      </c>
      <c r="AB285" s="21">
        <f>_xlfn.IFS(AI285="Den Bosch",VLOOKUP(L285,'Status Report'!B:AM,33,0),AI285="Yantian",VLOOKUP(L285,'Status Report'!B:AM,34,0),AI285="",IF(H285="Asia Pacific",VLOOKUP(L285,'Status Report'!B:AM,34,0),VLOOKUP(L285,'Status Report'!B:AM,33,0)),AI285="Direct shipment",IF(H285="Asia Pacific",VLOOKUP(L285,'Status Report'!B:AM,34,0),VLOOKUP(L285,'Status Report'!B:AM,33,0)))</f>
        <v>32.572800000000001</v>
      </c>
      <c r="AC285" s="21">
        <f>VLOOKUP(L285,'Status Report'!B:CE,82,0)</f>
        <v>0</v>
      </c>
      <c r="AD285" s="21">
        <f t="shared" si="68"/>
        <v>32.572800000000001</v>
      </c>
      <c r="AE285" s="63">
        <f>VLOOKUP(L285,'Status Report'!B:W,20,0)</f>
        <v>58</v>
      </c>
      <c r="AF285" s="63">
        <f>VLOOKUP(L285,'Status Report'!B:W,21,0)</f>
        <v>36</v>
      </c>
      <c r="AG285" s="63">
        <f>VLOOKUP(L285,'Status Report'!B:W,22,0)</f>
        <v>4</v>
      </c>
      <c r="AH285" s="22">
        <f t="shared" si="69"/>
        <v>4.1759999999999999E-2</v>
      </c>
      <c r="AI285" t="s">
        <v>990</v>
      </c>
      <c r="AK285" s="63">
        <f>IFERROR(VLOOKUP(G285,ASEAN!A:A,1,0),0)</f>
        <v>0</v>
      </c>
      <c r="AL285" s="63">
        <f>IFERROR(VLOOKUP(D285,'[3]customer specs'!$B$1:$D$65536,3,0),0)</f>
        <v>0</v>
      </c>
      <c r="AM285" s="64">
        <f t="shared" si="70"/>
        <v>0</v>
      </c>
      <c r="AN285" s="64">
        <f t="shared" si="71"/>
        <v>0</v>
      </c>
      <c r="AO285" s="63"/>
      <c r="AP285" s="63"/>
      <c r="AQ285" s="63" t="str">
        <f t="shared" si="72"/>
        <v>no</v>
      </c>
      <c r="AR285" s="20">
        <f t="shared" si="73"/>
        <v>162.864</v>
      </c>
      <c r="AS285" s="63"/>
      <c r="AT285" s="23">
        <f t="shared" si="63"/>
        <v>0.12</v>
      </c>
      <c r="AU285" s="65">
        <f t="shared" si="74"/>
        <v>37.014545454545456</v>
      </c>
      <c r="AV285" s="65"/>
      <c r="AW285" s="65">
        <f t="shared" si="75"/>
        <v>185.07272727272726</v>
      </c>
      <c r="AX285" s="65"/>
      <c r="AY285" s="63">
        <f>VLOOKUP(L285,'Status Report'!B:CF,81,0)</f>
        <v>0</v>
      </c>
      <c r="AZ285" s="63" t="str">
        <f>VLOOKUP(L285,'Status Report'!B:S,18,0)</f>
        <v>Ellina Smirnova</v>
      </c>
      <c r="BB285" s="63">
        <f>VLOOKUP(L285,'Status Report'!B:Z,25,0)</f>
        <v>2</v>
      </c>
      <c r="BC285" s="63">
        <f t="shared" si="76"/>
        <v>10</v>
      </c>
      <c r="BF285">
        <f>VLOOKUP(L285,'Status Report'!B:CE,82,0)</f>
        <v>0</v>
      </c>
      <c r="BG285">
        <f>VLOOKUP(L285,'Status Report'!B:CF,83,0)</f>
        <v>0</v>
      </c>
      <c r="BH285">
        <f>VLOOKUP(L285,'Status Report'!B:CG,84,0)</f>
        <v>0</v>
      </c>
      <c r="BI285" t="s">
        <v>854</v>
      </c>
      <c r="BJ285" t="s">
        <v>795</v>
      </c>
      <c r="BM285" s="67">
        <f t="shared" si="77"/>
        <v>22</v>
      </c>
    </row>
    <row r="286" spans="1:65" x14ac:dyDescent="0.25">
      <c r="A286" s="68" t="str">
        <f>VLOOKUP(L286,'Status Report'!B:CB,79,0)</f>
        <v>Heineken UCL</v>
      </c>
      <c r="C286">
        <v>26021009</v>
      </c>
      <c r="D286">
        <v>3090832</v>
      </c>
      <c r="E286" t="s">
        <v>859</v>
      </c>
      <c r="F286" t="s">
        <v>860</v>
      </c>
      <c r="G286" t="str">
        <f>VLOOKUP(D286,'[2]sold to'!$A:$H,8,0)</f>
        <v>Slovenia</v>
      </c>
      <c r="H286" t="str">
        <f>VLOOKUP(D286,'[2]sold to'!$A:$I,9,0)</f>
        <v>Europe</v>
      </c>
      <c r="K286">
        <v>30</v>
      </c>
      <c r="L286">
        <v>88026491</v>
      </c>
      <c r="M286" t="s">
        <v>317</v>
      </c>
      <c r="N286">
        <v>5</v>
      </c>
      <c r="P286" t="str">
        <f>VLOOKUP(L286,'Status Report'!B:AA,26,0)</f>
        <v>China</v>
      </c>
      <c r="Q286" t="str">
        <f>VLOOKUP(L286,'Status Report'!B:AB,27,0)</f>
        <v>Textiles-Clothing</v>
      </c>
      <c r="R286">
        <f>VLOOKUP(L286,'Status Report'!B:X,23,0)</f>
        <v>500</v>
      </c>
      <c r="S286" t="str">
        <f>VLOOKUP(L286,'Status Report'!B:T,19,0)</f>
        <v>Promocean The Netherlands BV</v>
      </c>
      <c r="T286" s="62">
        <f>VLOOKUP(L286,'Status Report'!B:E,4,0)</f>
        <v>3</v>
      </c>
      <c r="U286" s="19">
        <f>_xlfn.IFS(AI286="Den Bosch",VLOOKUP(L286,'Status Report'!B:AM,35,0),AI286="Yantian",VLOOKUP(L286,'Status Report'!B:AM,36,0),AI286="",IF(H286="Asia Pacific",VLOOKUP(L286,'Status Report'!B:AM,36,0),VLOOKUP(L286,'Status Report'!B:AM,35,0)),AI286="Direct shipment",IF(H286="Asia Pacific",VLOOKUP(L286,'Status Report'!B:AM,36,0),VLOOKUP(L286,'Status Report'!B:AM,35,0)))</f>
        <v>38.44</v>
      </c>
      <c r="V286" s="20">
        <f t="shared" si="64"/>
        <v>192.2</v>
      </c>
      <c r="W286" s="19">
        <f>_xlfn.IFS(AI286="Den Bosch",VLOOKUP(L286,'Status Report'!B:AM,37,0),AI286="Yantian",VLOOKUP(L286,'Status Report'!B:AM,38,0),AI286="",IF(H286="Asia Pacific",VLOOKUP(L286,'Status Report'!B:AM,38,0),VLOOKUP(L286,'Status Report'!B:AM,37,0)),AI286="Direct shipment",IF(H286="Asia Pacific",VLOOKUP(L286,'Status Report'!B:AM,38,0),VLOOKUP(L286,'Status Report'!B:AM,37,0)))</f>
        <v>38.44</v>
      </c>
      <c r="X286" s="20">
        <f t="shared" si="65"/>
        <v>192.2</v>
      </c>
      <c r="Y286" s="20">
        <f>_xlfn.IFS(AI286="Den Bosch",VLOOKUP(L286,'Status Report'!B:AO,39,0),AI286="Yantian",VLOOKUP(L286,'Status Report'!B:AO,40,0),AI286="",IF(H286="Asia Pacific",VLOOKUP(L286,'Status Report'!B:AO,40,0),VLOOKUP(L286,'Status Report'!B:AO,39,0)),AI286="Direct shipment",IF(H286="Asia Pacific",VLOOKUP(L286,'Status Report'!B:AO,40,0),VLOOKUP(L286,'Status Report'!B:AO,39,0)))</f>
        <v>0</v>
      </c>
      <c r="Z286" s="20">
        <f t="shared" si="66"/>
        <v>0</v>
      </c>
      <c r="AA286" s="20">
        <f t="shared" si="67"/>
        <v>192.2</v>
      </c>
      <c r="AB286" s="21">
        <f>_xlfn.IFS(AI286="Den Bosch",VLOOKUP(L286,'Status Report'!B:AM,33,0),AI286="Yantian",VLOOKUP(L286,'Status Report'!B:AM,34,0),AI286="",IF(H286="Asia Pacific",VLOOKUP(L286,'Status Report'!B:AM,34,0),VLOOKUP(L286,'Status Report'!B:AM,33,0)),AI286="Direct shipment",IF(H286="Asia Pacific",VLOOKUP(L286,'Status Report'!B:AM,34,0),VLOOKUP(L286,'Status Report'!B:AM,33,0)))</f>
        <v>32.572800000000001</v>
      </c>
      <c r="AC286" s="21">
        <f>VLOOKUP(L286,'Status Report'!B:CE,82,0)</f>
        <v>0</v>
      </c>
      <c r="AD286" s="21">
        <f t="shared" si="68"/>
        <v>32.572800000000001</v>
      </c>
      <c r="AE286" s="63">
        <f>VLOOKUP(L286,'Status Report'!B:W,20,0)</f>
        <v>58</v>
      </c>
      <c r="AF286" s="63">
        <f>VLOOKUP(L286,'Status Report'!B:W,21,0)</f>
        <v>36</v>
      </c>
      <c r="AG286" s="63">
        <f>VLOOKUP(L286,'Status Report'!B:W,22,0)</f>
        <v>4</v>
      </c>
      <c r="AH286" s="22">
        <f t="shared" si="69"/>
        <v>4.1759999999999999E-2</v>
      </c>
      <c r="AI286" t="s">
        <v>990</v>
      </c>
      <c r="AK286" s="63">
        <f>IFERROR(VLOOKUP(G286,ASEAN!A:A,1,0),0)</f>
        <v>0</v>
      </c>
      <c r="AL286" s="63">
        <f>IFERROR(VLOOKUP(D286,'[3]customer specs'!$B$1:$D$65536,3,0),0)</f>
        <v>0</v>
      </c>
      <c r="AM286" s="64">
        <f t="shared" si="70"/>
        <v>0</v>
      </c>
      <c r="AN286" s="64">
        <f t="shared" si="71"/>
        <v>0</v>
      </c>
      <c r="AO286" s="63"/>
      <c r="AP286" s="63"/>
      <c r="AQ286" s="63" t="str">
        <f t="shared" si="72"/>
        <v>no</v>
      </c>
      <c r="AR286" s="20">
        <f t="shared" si="73"/>
        <v>162.864</v>
      </c>
      <c r="AS286" s="63"/>
      <c r="AT286" s="23">
        <f t="shared" si="63"/>
        <v>0.12</v>
      </c>
      <c r="AU286" s="65">
        <f t="shared" si="74"/>
        <v>37.014545454545456</v>
      </c>
      <c r="AV286" s="65"/>
      <c r="AW286" s="65">
        <f t="shared" si="75"/>
        <v>185.07272727272726</v>
      </c>
      <c r="AX286" s="65"/>
      <c r="AY286" s="63">
        <f>VLOOKUP(L286,'Status Report'!B:CF,81,0)</f>
        <v>0</v>
      </c>
      <c r="AZ286" s="63" t="str">
        <f>VLOOKUP(L286,'Status Report'!B:S,18,0)</f>
        <v>Ellina Smirnova</v>
      </c>
      <c r="BB286" s="63">
        <f>VLOOKUP(L286,'Status Report'!B:Z,25,0)</f>
        <v>2</v>
      </c>
      <c r="BC286" s="63">
        <f t="shared" si="76"/>
        <v>10</v>
      </c>
      <c r="BF286">
        <f>VLOOKUP(L286,'Status Report'!B:CE,82,0)</f>
        <v>0</v>
      </c>
      <c r="BG286">
        <f>VLOOKUP(L286,'Status Report'!B:CF,83,0)</f>
        <v>0</v>
      </c>
      <c r="BH286">
        <f>VLOOKUP(L286,'Status Report'!B:CG,84,0)</f>
        <v>0</v>
      </c>
      <c r="BI286" t="s">
        <v>854</v>
      </c>
      <c r="BJ286" t="s">
        <v>795</v>
      </c>
      <c r="BM286" s="67">
        <f t="shared" si="77"/>
        <v>167</v>
      </c>
    </row>
    <row r="287" spans="1:65" x14ac:dyDescent="0.25">
      <c r="A287" s="68" t="str">
        <f>VLOOKUP(L287,'Status Report'!B:CB,79,0)</f>
        <v>Heineken UCL</v>
      </c>
      <c r="C287">
        <v>26021009</v>
      </c>
      <c r="D287">
        <v>3090832</v>
      </c>
      <c r="E287" t="s">
        <v>859</v>
      </c>
      <c r="F287" t="s">
        <v>860</v>
      </c>
      <c r="G287" t="str">
        <f>VLOOKUP(D287,'[2]sold to'!$A:$H,8,0)</f>
        <v>Slovenia</v>
      </c>
      <c r="H287" t="str">
        <f>VLOOKUP(D287,'[2]sold to'!$A:$I,9,0)</f>
        <v>Europe</v>
      </c>
      <c r="K287">
        <v>40</v>
      </c>
      <c r="L287">
        <v>88026470</v>
      </c>
      <c r="M287" t="s">
        <v>299</v>
      </c>
      <c r="N287">
        <v>5</v>
      </c>
      <c r="P287" t="str">
        <f>VLOOKUP(L287,'Status Report'!B:AA,26,0)</f>
        <v>China</v>
      </c>
      <c r="Q287" t="str">
        <f>VLOOKUP(L287,'Status Report'!B:AB,27,0)</f>
        <v>Textiles-Clothing</v>
      </c>
      <c r="R287">
        <f>VLOOKUP(L287,'Status Report'!B:X,23,0)</f>
        <v>500</v>
      </c>
      <c r="S287" t="str">
        <f>VLOOKUP(L287,'Status Report'!B:T,19,0)</f>
        <v>Promocean The Netherlands BV</v>
      </c>
      <c r="T287" s="62">
        <f>VLOOKUP(L287,'Status Report'!B:E,4,0)</f>
        <v>3</v>
      </c>
      <c r="U287" s="19">
        <f>_xlfn.IFS(AI287="Den Bosch",VLOOKUP(L287,'Status Report'!B:AM,35,0),AI287="Yantian",VLOOKUP(L287,'Status Report'!B:AM,36,0),AI287="",IF(H287="Asia Pacific",VLOOKUP(L287,'Status Report'!B:AM,36,0),VLOOKUP(L287,'Status Report'!B:AM,35,0)),AI287="Direct shipment",IF(H287="Asia Pacific",VLOOKUP(L287,'Status Report'!B:AM,36,0),VLOOKUP(L287,'Status Report'!B:AM,35,0)))</f>
        <v>38.86</v>
      </c>
      <c r="V287" s="20">
        <f t="shared" si="64"/>
        <v>194.3</v>
      </c>
      <c r="W287" s="19">
        <f>_xlfn.IFS(AI287="Den Bosch",VLOOKUP(L287,'Status Report'!B:AM,37,0),AI287="Yantian",VLOOKUP(L287,'Status Report'!B:AM,38,0),AI287="",IF(H287="Asia Pacific",VLOOKUP(L287,'Status Report'!B:AM,38,0),VLOOKUP(L287,'Status Report'!B:AM,37,0)),AI287="Direct shipment",IF(H287="Asia Pacific",VLOOKUP(L287,'Status Report'!B:AM,38,0),VLOOKUP(L287,'Status Report'!B:AM,37,0)))</f>
        <v>38.86</v>
      </c>
      <c r="X287" s="20">
        <f t="shared" si="65"/>
        <v>194.3</v>
      </c>
      <c r="Y287" s="20">
        <f>_xlfn.IFS(AI287="Den Bosch",VLOOKUP(L287,'Status Report'!B:AO,39,0),AI287="Yantian",VLOOKUP(L287,'Status Report'!B:AO,40,0),AI287="",IF(H287="Asia Pacific",VLOOKUP(L287,'Status Report'!B:AO,40,0),VLOOKUP(L287,'Status Report'!B:AO,39,0)),AI287="Direct shipment",IF(H287="Asia Pacific",VLOOKUP(L287,'Status Report'!B:AO,40,0),VLOOKUP(L287,'Status Report'!B:AO,39,0)))</f>
        <v>0</v>
      </c>
      <c r="Z287" s="20">
        <f t="shared" si="66"/>
        <v>0</v>
      </c>
      <c r="AA287" s="20">
        <f t="shared" si="67"/>
        <v>194.3</v>
      </c>
      <c r="AB287" s="21">
        <f>_xlfn.IFS(AI287="Den Bosch",VLOOKUP(L287,'Status Report'!B:AM,33,0),AI287="Yantian",VLOOKUP(L287,'Status Report'!B:AM,34,0),AI287="",IF(H287="Asia Pacific",VLOOKUP(L287,'Status Report'!B:AM,34,0),VLOOKUP(L287,'Status Report'!B:AM,33,0)),AI287="Direct shipment",IF(H287="Asia Pacific",VLOOKUP(L287,'Status Report'!B:AM,34,0),VLOOKUP(L287,'Status Report'!B:AM,33,0)))</f>
        <v>33.017399999999995</v>
      </c>
      <c r="AC287" s="21">
        <f>VLOOKUP(L287,'Status Report'!B:CE,82,0)</f>
        <v>0</v>
      </c>
      <c r="AD287" s="21">
        <f t="shared" si="68"/>
        <v>33.017399999999995</v>
      </c>
      <c r="AE287" s="63">
        <f>VLOOKUP(L287,'Status Report'!B:W,20,0)</f>
        <v>58</v>
      </c>
      <c r="AF287" s="63">
        <f>VLOOKUP(L287,'Status Report'!B:W,21,0)</f>
        <v>36</v>
      </c>
      <c r="AG287" s="63">
        <f>VLOOKUP(L287,'Status Report'!B:W,22,0)</f>
        <v>4</v>
      </c>
      <c r="AH287" s="22">
        <f t="shared" si="69"/>
        <v>4.1759999999999999E-2</v>
      </c>
      <c r="AI287" t="s">
        <v>990</v>
      </c>
      <c r="AK287" s="63">
        <f>IFERROR(VLOOKUP(G287,ASEAN!A:A,1,0),0)</f>
        <v>0</v>
      </c>
      <c r="AL287" s="63">
        <f>IFERROR(VLOOKUP(D287,'[3]customer specs'!$B$1:$D$65536,3,0),0)</f>
        <v>0</v>
      </c>
      <c r="AM287" s="64">
        <f t="shared" si="70"/>
        <v>0</v>
      </c>
      <c r="AN287" s="64">
        <f t="shared" si="71"/>
        <v>0</v>
      </c>
      <c r="AO287" s="63"/>
      <c r="AP287" s="63"/>
      <c r="AQ287" s="63" t="str">
        <f t="shared" si="72"/>
        <v>no</v>
      </c>
      <c r="AR287" s="20">
        <f t="shared" si="73"/>
        <v>165.08699999999999</v>
      </c>
      <c r="AS287" s="63"/>
      <c r="AT287" s="23">
        <f t="shared" si="63"/>
        <v>0.12</v>
      </c>
      <c r="AU287" s="65">
        <f t="shared" si="74"/>
        <v>37.519772727272724</v>
      </c>
      <c r="AV287" s="65"/>
      <c r="AW287" s="65">
        <f t="shared" si="75"/>
        <v>187.5988636363636</v>
      </c>
      <c r="AX287" s="65"/>
      <c r="AY287" s="63">
        <f>VLOOKUP(L287,'Status Report'!B:CF,81,0)</f>
        <v>0</v>
      </c>
      <c r="AZ287" s="63" t="str">
        <f>VLOOKUP(L287,'Status Report'!B:S,18,0)</f>
        <v>Ellina Smirnova</v>
      </c>
      <c r="BB287" s="63">
        <f>VLOOKUP(L287,'Status Report'!B:Z,25,0)</f>
        <v>2</v>
      </c>
      <c r="BC287" s="63">
        <f t="shared" si="76"/>
        <v>10</v>
      </c>
      <c r="BF287">
        <f>VLOOKUP(L287,'Status Report'!B:CE,82,0)</f>
        <v>0</v>
      </c>
      <c r="BG287">
        <f>VLOOKUP(L287,'Status Report'!B:CF,83,0)</f>
        <v>0</v>
      </c>
      <c r="BH287">
        <f>VLOOKUP(L287,'Status Report'!B:CG,84,0)</f>
        <v>0</v>
      </c>
      <c r="BI287" t="s">
        <v>854</v>
      </c>
      <c r="BJ287" t="s">
        <v>795</v>
      </c>
      <c r="BM287" s="67">
        <f t="shared" si="77"/>
        <v>123</v>
      </c>
    </row>
    <row r="288" spans="1:65" x14ac:dyDescent="0.25">
      <c r="A288" s="68" t="str">
        <f>VLOOKUP(L288,'Status Report'!B:CB,79,0)</f>
        <v>Heineken UCL</v>
      </c>
      <c r="C288">
        <v>26021009</v>
      </c>
      <c r="D288">
        <v>3090832</v>
      </c>
      <c r="E288" t="s">
        <v>859</v>
      </c>
      <c r="F288" t="s">
        <v>860</v>
      </c>
      <c r="G288" t="str">
        <f>VLOOKUP(D288,'[2]sold to'!$A:$H,8,0)</f>
        <v>Slovenia</v>
      </c>
      <c r="H288" t="str">
        <f>VLOOKUP(D288,'[2]sold to'!$A:$I,9,0)</f>
        <v>Europe</v>
      </c>
      <c r="K288">
        <v>50</v>
      </c>
      <c r="L288">
        <v>88026471</v>
      </c>
      <c r="M288" t="s">
        <v>300</v>
      </c>
      <c r="N288">
        <v>5</v>
      </c>
      <c r="P288" t="str">
        <f>VLOOKUP(L288,'Status Report'!B:AA,26,0)</f>
        <v>China</v>
      </c>
      <c r="Q288" t="str">
        <f>VLOOKUP(L288,'Status Report'!B:AB,27,0)</f>
        <v>Textiles-Clothing</v>
      </c>
      <c r="R288">
        <f>VLOOKUP(L288,'Status Report'!B:X,23,0)</f>
        <v>500</v>
      </c>
      <c r="S288" t="str">
        <f>VLOOKUP(L288,'Status Report'!B:T,19,0)</f>
        <v>Promocean The Netherlands BV</v>
      </c>
      <c r="T288" s="62">
        <f>VLOOKUP(L288,'Status Report'!B:E,4,0)</f>
        <v>3</v>
      </c>
      <c r="U288" s="19">
        <f>_xlfn.IFS(AI288="Den Bosch",VLOOKUP(L288,'Status Report'!B:AM,35,0),AI288="Yantian",VLOOKUP(L288,'Status Report'!B:AM,36,0),AI288="",IF(H288="Asia Pacific",VLOOKUP(L288,'Status Report'!B:AM,36,0),VLOOKUP(L288,'Status Report'!B:AM,35,0)),AI288="Direct shipment",IF(H288="Asia Pacific",VLOOKUP(L288,'Status Report'!B:AM,36,0),VLOOKUP(L288,'Status Report'!B:AM,35,0)))</f>
        <v>38.86</v>
      </c>
      <c r="V288" s="20">
        <f t="shared" si="64"/>
        <v>194.3</v>
      </c>
      <c r="W288" s="19">
        <f>_xlfn.IFS(AI288="Den Bosch",VLOOKUP(L288,'Status Report'!B:AM,37,0),AI288="Yantian",VLOOKUP(L288,'Status Report'!B:AM,38,0),AI288="",IF(H288="Asia Pacific",VLOOKUP(L288,'Status Report'!B:AM,38,0),VLOOKUP(L288,'Status Report'!B:AM,37,0)),AI288="Direct shipment",IF(H288="Asia Pacific",VLOOKUP(L288,'Status Report'!B:AM,38,0),VLOOKUP(L288,'Status Report'!B:AM,37,0)))</f>
        <v>38.86</v>
      </c>
      <c r="X288" s="20">
        <f t="shared" si="65"/>
        <v>194.3</v>
      </c>
      <c r="Y288" s="20">
        <f>_xlfn.IFS(AI288="Den Bosch",VLOOKUP(L288,'Status Report'!B:AO,39,0),AI288="Yantian",VLOOKUP(L288,'Status Report'!B:AO,40,0),AI288="",IF(H288="Asia Pacific",VLOOKUP(L288,'Status Report'!B:AO,40,0),VLOOKUP(L288,'Status Report'!B:AO,39,0)),AI288="Direct shipment",IF(H288="Asia Pacific",VLOOKUP(L288,'Status Report'!B:AO,40,0),VLOOKUP(L288,'Status Report'!B:AO,39,0)))</f>
        <v>0</v>
      </c>
      <c r="Z288" s="20">
        <f t="shared" si="66"/>
        <v>0</v>
      </c>
      <c r="AA288" s="20">
        <f t="shared" si="67"/>
        <v>194.3</v>
      </c>
      <c r="AB288" s="21">
        <f>_xlfn.IFS(AI288="Den Bosch",VLOOKUP(L288,'Status Report'!B:AM,33,0),AI288="Yantian",VLOOKUP(L288,'Status Report'!B:AM,34,0),AI288="",IF(H288="Asia Pacific",VLOOKUP(L288,'Status Report'!B:AM,34,0),VLOOKUP(L288,'Status Report'!B:AM,33,0)),AI288="Direct shipment",IF(H288="Asia Pacific",VLOOKUP(L288,'Status Report'!B:AM,34,0),VLOOKUP(L288,'Status Report'!B:AM,33,0)))</f>
        <v>33.017399999999995</v>
      </c>
      <c r="AC288" s="21">
        <f>VLOOKUP(L288,'Status Report'!B:CE,82,0)</f>
        <v>0</v>
      </c>
      <c r="AD288" s="21">
        <f t="shared" si="68"/>
        <v>33.017399999999995</v>
      </c>
      <c r="AE288" s="63">
        <f>VLOOKUP(L288,'Status Report'!B:W,20,0)</f>
        <v>58</v>
      </c>
      <c r="AF288" s="63">
        <f>VLOOKUP(L288,'Status Report'!B:W,21,0)</f>
        <v>36</v>
      </c>
      <c r="AG288" s="63">
        <f>VLOOKUP(L288,'Status Report'!B:W,22,0)</f>
        <v>4</v>
      </c>
      <c r="AH288" s="22">
        <f t="shared" si="69"/>
        <v>4.1759999999999999E-2</v>
      </c>
      <c r="AI288" t="s">
        <v>990</v>
      </c>
      <c r="AK288" s="63">
        <f>IFERROR(VLOOKUP(G288,ASEAN!A:A,1,0),0)</f>
        <v>0</v>
      </c>
      <c r="AL288" s="63">
        <f>IFERROR(VLOOKUP(D288,'[3]customer specs'!$B$1:$D$65536,3,0),0)</f>
        <v>0</v>
      </c>
      <c r="AM288" s="64">
        <f t="shared" si="70"/>
        <v>0</v>
      </c>
      <c r="AN288" s="64">
        <f t="shared" si="71"/>
        <v>0</v>
      </c>
      <c r="AO288" s="63"/>
      <c r="AP288" s="63"/>
      <c r="AQ288" s="63" t="str">
        <f t="shared" si="72"/>
        <v>no</v>
      </c>
      <c r="AR288" s="20">
        <f t="shared" si="73"/>
        <v>165.08699999999999</v>
      </c>
      <c r="AS288" s="63"/>
      <c r="AT288" s="23">
        <f t="shared" si="63"/>
        <v>0.12</v>
      </c>
      <c r="AU288" s="65">
        <f t="shared" si="74"/>
        <v>37.519772727272724</v>
      </c>
      <c r="AV288" s="65"/>
      <c r="AW288" s="65">
        <f t="shared" si="75"/>
        <v>187.5988636363636</v>
      </c>
      <c r="AX288" s="65"/>
      <c r="AY288" s="63">
        <f>VLOOKUP(L288,'Status Report'!B:CF,81,0)</f>
        <v>0</v>
      </c>
      <c r="AZ288" s="63" t="str">
        <f>VLOOKUP(L288,'Status Report'!B:S,18,0)</f>
        <v>Ellina Smirnova</v>
      </c>
      <c r="BB288" s="63">
        <f>VLOOKUP(L288,'Status Report'!B:Z,25,0)</f>
        <v>2</v>
      </c>
      <c r="BC288" s="63">
        <f t="shared" si="76"/>
        <v>10</v>
      </c>
      <c r="BF288">
        <f>VLOOKUP(L288,'Status Report'!B:CE,82,0)</f>
        <v>0</v>
      </c>
      <c r="BG288">
        <f>VLOOKUP(L288,'Status Report'!B:CF,83,0)</f>
        <v>0</v>
      </c>
      <c r="BH288">
        <f>VLOOKUP(L288,'Status Report'!B:CG,84,0)</f>
        <v>0</v>
      </c>
      <c r="BI288" t="s">
        <v>854</v>
      </c>
      <c r="BJ288" t="s">
        <v>795</v>
      </c>
      <c r="BM288" s="67">
        <f t="shared" si="77"/>
        <v>354</v>
      </c>
    </row>
    <row r="289" spans="1:65" x14ac:dyDescent="0.25">
      <c r="A289" s="68" t="str">
        <f>VLOOKUP(L289,'Status Report'!B:CB,79,0)</f>
        <v>Heineken UCL</v>
      </c>
      <c r="C289">
        <v>26021009</v>
      </c>
      <c r="D289">
        <v>3090832</v>
      </c>
      <c r="E289" t="s">
        <v>859</v>
      </c>
      <c r="F289" t="s">
        <v>860</v>
      </c>
      <c r="G289" t="str">
        <f>VLOOKUP(D289,'[2]sold to'!$A:$H,8,0)</f>
        <v>Slovenia</v>
      </c>
      <c r="H289" t="str">
        <f>VLOOKUP(D289,'[2]sold to'!$A:$I,9,0)</f>
        <v>Europe</v>
      </c>
      <c r="K289">
        <v>60</v>
      </c>
      <c r="L289">
        <v>88026472</v>
      </c>
      <c r="M289" t="s">
        <v>301</v>
      </c>
      <c r="N289">
        <v>5</v>
      </c>
      <c r="P289" t="str">
        <f>VLOOKUP(L289,'Status Report'!B:AA,26,0)</f>
        <v>China</v>
      </c>
      <c r="Q289" t="str">
        <f>VLOOKUP(L289,'Status Report'!B:AB,27,0)</f>
        <v>Textiles-Clothing</v>
      </c>
      <c r="R289">
        <f>VLOOKUP(L289,'Status Report'!B:X,23,0)</f>
        <v>500</v>
      </c>
      <c r="S289" t="str">
        <f>VLOOKUP(L289,'Status Report'!B:T,19,0)</f>
        <v>Promocean The Netherlands BV</v>
      </c>
      <c r="T289" s="62">
        <f>VLOOKUP(L289,'Status Report'!B:E,4,0)</f>
        <v>3</v>
      </c>
      <c r="U289" s="19">
        <f>_xlfn.IFS(AI289="Den Bosch",VLOOKUP(L289,'Status Report'!B:AM,35,0),AI289="Yantian",VLOOKUP(L289,'Status Report'!B:AM,36,0),AI289="",IF(H289="Asia Pacific",VLOOKUP(L289,'Status Report'!B:AM,36,0),VLOOKUP(L289,'Status Report'!B:AM,35,0)),AI289="Direct shipment",IF(H289="Asia Pacific",VLOOKUP(L289,'Status Report'!B:AM,36,0),VLOOKUP(L289,'Status Report'!B:AM,35,0)))</f>
        <v>38.86</v>
      </c>
      <c r="V289" s="20">
        <f t="shared" si="64"/>
        <v>194.3</v>
      </c>
      <c r="W289" s="19">
        <f>_xlfn.IFS(AI289="Den Bosch",VLOOKUP(L289,'Status Report'!B:AM,37,0),AI289="Yantian",VLOOKUP(L289,'Status Report'!B:AM,38,0),AI289="",IF(H289="Asia Pacific",VLOOKUP(L289,'Status Report'!B:AM,38,0),VLOOKUP(L289,'Status Report'!B:AM,37,0)),AI289="Direct shipment",IF(H289="Asia Pacific",VLOOKUP(L289,'Status Report'!B:AM,38,0),VLOOKUP(L289,'Status Report'!B:AM,37,0)))</f>
        <v>38.86</v>
      </c>
      <c r="X289" s="20">
        <f t="shared" si="65"/>
        <v>194.3</v>
      </c>
      <c r="Y289" s="20">
        <f>_xlfn.IFS(AI289="Den Bosch",VLOOKUP(L289,'Status Report'!B:AO,39,0),AI289="Yantian",VLOOKUP(L289,'Status Report'!B:AO,40,0),AI289="",IF(H289="Asia Pacific",VLOOKUP(L289,'Status Report'!B:AO,40,0),VLOOKUP(L289,'Status Report'!B:AO,39,0)),AI289="Direct shipment",IF(H289="Asia Pacific",VLOOKUP(L289,'Status Report'!B:AO,40,0),VLOOKUP(L289,'Status Report'!B:AO,39,0)))</f>
        <v>0</v>
      </c>
      <c r="Z289" s="20">
        <f t="shared" si="66"/>
        <v>0</v>
      </c>
      <c r="AA289" s="20">
        <f t="shared" si="67"/>
        <v>194.3</v>
      </c>
      <c r="AB289" s="21">
        <f>_xlfn.IFS(AI289="Den Bosch",VLOOKUP(L289,'Status Report'!B:AM,33,0),AI289="Yantian",VLOOKUP(L289,'Status Report'!B:AM,34,0),AI289="",IF(H289="Asia Pacific",VLOOKUP(L289,'Status Report'!B:AM,34,0),VLOOKUP(L289,'Status Report'!B:AM,33,0)),AI289="Direct shipment",IF(H289="Asia Pacific",VLOOKUP(L289,'Status Report'!B:AM,34,0),VLOOKUP(L289,'Status Report'!B:AM,33,0)))</f>
        <v>33.017399999999995</v>
      </c>
      <c r="AC289" s="21">
        <f>VLOOKUP(L289,'Status Report'!B:CE,82,0)</f>
        <v>0</v>
      </c>
      <c r="AD289" s="21">
        <f t="shared" si="68"/>
        <v>33.017399999999995</v>
      </c>
      <c r="AE289" s="63">
        <f>VLOOKUP(L289,'Status Report'!B:W,20,0)</f>
        <v>58</v>
      </c>
      <c r="AF289" s="63">
        <f>VLOOKUP(L289,'Status Report'!B:W,21,0)</f>
        <v>36</v>
      </c>
      <c r="AG289" s="63">
        <f>VLOOKUP(L289,'Status Report'!B:W,22,0)</f>
        <v>4</v>
      </c>
      <c r="AH289" s="22">
        <f t="shared" si="69"/>
        <v>4.1759999999999999E-2</v>
      </c>
      <c r="AI289" t="s">
        <v>990</v>
      </c>
      <c r="AK289" s="63">
        <f>IFERROR(VLOOKUP(G289,ASEAN!A:A,1,0),0)</f>
        <v>0</v>
      </c>
      <c r="AL289" s="63">
        <f>IFERROR(VLOOKUP(D289,'[3]customer specs'!$B$1:$D$65536,3,0),0)</f>
        <v>0</v>
      </c>
      <c r="AM289" s="64">
        <f t="shared" si="70"/>
        <v>0</v>
      </c>
      <c r="AN289" s="64">
        <f t="shared" si="71"/>
        <v>0</v>
      </c>
      <c r="AO289" s="63"/>
      <c r="AP289" s="63"/>
      <c r="AQ289" s="63" t="str">
        <f t="shared" si="72"/>
        <v>no</v>
      </c>
      <c r="AR289" s="20">
        <f t="shared" si="73"/>
        <v>165.08699999999999</v>
      </c>
      <c r="AS289" s="63"/>
      <c r="AT289" s="23">
        <f t="shared" si="63"/>
        <v>0.12</v>
      </c>
      <c r="AU289" s="65">
        <f t="shared" si="74"/>
        <v>37.519772727272724</v>
      </c>
      <c r="AV289" s="65"/>
      <c r="AW289" s="65">
        <f t="shared" si="75"/>
        <v>187.5988636363636</v>
      </c>
      <c r="AX289" s="65"/>
      <c r="AY289" s="63">
        <f>VLOOKUP(L289,'Status Report'!B:CF,81,0)</f>
        <v>0</v>
      </c>
      <c r="AZ289" s="63" t="str">
        <f>VLOOKUP(L289,'Status Report'!B:S,18,0)</f>
        <v>Ellina Smirnova</v>
      </c>
      <c r="BB289" s="63">
        <f>VLOOKUP(L289,'Status Report'!B:Z,25,0)</f>
        <v>2</v>
      </c>
      <c r="BC289" s="63">
        <f t="shared" si="76"/>
        <v>10</v>
      </c>
      <c r="BF289">
        <f>VLOOKUP(L289,'Status Report'!B:CE,82,0)</f>
        <v>0</v>
      </c>
      <c r="BG289">
        <f>VLOOKUP(L289,'Status Report'!B:CF,83,0)</f>
        <v>0</v>
      </c>
      <c r="BH289">
        <f>VLOOKUP(L289,'Status Report'!B:CG,84,0)</f>
        <v>0</v>
      </c>
      <c r="BI289" t="s">
        <v>854</v>
      </c>
      <c r="BJ289" t="s">
        <v>795</v>
      </c>
      <c r="BM289" s="67">
        <f t="shared" si="77"/>
        <v>129</v>
      </c>
    </row>
    <row r="290" spans="1:65" x14ac:dyDescent="0.25">
      <c r="A290" s="68" t="str">
        <f>VLOOKUP(L290,'Status Report'!B:CB,79,0)</f>
        <v>Heineken UCL</v>
      </c>
      <c r="C290">
        <v>26021009</v>
      </c>
      <c r="D290">
        <v>3090832</v>
      </c>
      <c r="E290" t="s">
        <v>859</v>
      </c>
      <c r="F290" t="s">
        <v>860</v>
      </c>
      <c r="G290" t="str">
        <f>VLOOKUP(D290,'[2]sold to'!$A:$H,8,0)</f>
        <v>Slovenia</v>
      </c>
      <c r="H290" t="str">
        <f>VLOOKUP(D290,'[2]sold to'!$A:$I,9,0)</f>
        <v>Europe</v>
      </c>
      <c r="K290">
        <v>70</v>
      </c>
      <c r="L290">
        <v>88026477</v>
      </c>
      <c r="M290" t="s">
        <v>305</v>
      </c>
      <c r="N290">
        <v>20</v>
      </c>
      <c r="P290" t="str">
        <f>VLOOKUP(L290,'Status Report'!B:AA,26,0)</f>
        <v>Bangladesh</v>
      </c>
      <c r="Q290" t="str">
        <f>VLOOKUP(L290,'Status Report'!B:AB,27,0)</f>
        <v>Textiles-Clothing</v>
      </c>
      <c r="R290">
        <f>VLOOKUP(L290,'Status Report'!B:X,23,0)</f>
        <v>167</v>
      </c>
      <c r="S290" t="str">
        <f>VLOOKUP(L290,'Status Report'!B:T,19,0)</f>
        <v>Promocean The Netherlands BV</v>
      </c>
      <c r="T290" s="62">
        <f>VLOOKUP(L290,'Status Report'!B:E,4,0)</f>
        <v>3</v>
      </c>
      <c r="U290" s="19">
        <f>_xlfn.IFS(AI290="Den Bosch",VLOOKUP(L290,'Status Report'!B:AM,35,0),AI290="Yantian",VLOOKUP(L290,'Status Report'!B:AM,36,0),AI290="",IF(H290="Asia Pacific",VLOOKUP(L290,'Status Report'!B:AM,36,0),VLOOKUP(L290,'Status Report'!B:AM,35,0)),AI290="Direct shipment",IF(H290="Asia Pacific",VLOOKUP(L290,'Status Report'!B:AM,36,0),VLOOKUP(L290,'Status Report'!B:AM,35,0)))</f>
        <v>28.619999999999997</v>
      </c>
      <c r="V290" s="20">
        <f t="shared" si="64"/>
        <v>572.4</v>
      </c>
      <c r="W290" s="19">
        <f>_xlfn.IFS(AI290="Den Bosch",VLOOKUP(L290,'Status Report'!B:AM,37,0),AI290="Yantian",VLOOKUP(L290,'Status Report'!B:AM,38,0),AI290="",IF(H290="Asia Pacific",VLOOKUP(L290,'Status Report'!B:AM,38,0),VLOOKUP(L290,'Status Report'!B:AM,37,0)),AI290="Direct shipment",IF(H290="Asia Pacific",VLOOKUP(L290,'Status Report'!B:AM,38,0),VLOOKUP(L290,'Status Report'!B:AM,37,0)))</f>
        <v>28.259999999999998</v>
      </c>
      <c r="X290" s="20">
        <f t="shared" si="65"/>
        <v>565.19999999999993</v>
      </c>
      <c r="Y290" s="20">
        <f>_xlfn.IFS(AI290="Den Bosch",VLOOKUP(L290,'Status Report'!B:AO,39,0),AI290="Yantian",VLOOKUP(L290,'Status Report'!B:AO,40,0),AI290="",IF(H290="Asia Pacific",VLOOKUP(L290,'Status Report'!B:AO,40,0),VLOOKUP(L290,'Status Report'!B:AO,39,0)),AI290="Direct shipment",IF(H290="Asia Pacific",VLOOKUP(L290,'Status Report'!B:AO,40,0),VLOOKUP(L290,'Status Report'!B:AO,39,0)))</f>
        <v>0</v>
      </c>
      <c r="Z290" s="20">
        <f t="shared" si="66"/>
        <v>0</v>
      </c>
      <c r="AA290" s="20">
        <f t="shared" si="67"/>
        <v>565.19999999999993</v>
      </c>
      <c r="AB290" s="21">
        <f>_xlfn.IFS(AI290="Den Bosch",VLOOKUP(L290,'Status Report'!B:AM,33,0),AI290="Yantian",VLOOKUP(L290,'Status Report'!B:AM,34,0),AI290="",IF(H290="Asia Pacific",VLOOKUP(L290,'Status Report'!B:AM,34,0),VLOOKUP(L290,'Status Report'!B:AM,33,0)),AI290="Direct shipment",IF(H290="Asia Pacific",VLOOKUP(L290,'Status Report'!B:AM,34,0),VLOOKUP(L290,'Status Report'!B:AM,33,0)))</f>
        <v>24.192</v>
      </c>
      <c r="AC290" s="21">
        <f>VLOOKUP(L290,'Status Report'!B:CE,82,0)</f>
        <v>0</v>
      </c>
      <c r="AD290" s="21">
        <f t="shared" si="68"/>
        <v>24.192</v>
      </c>
      <c r="AE290" s="63">
        <f>VLOOKUP(L290,'Status Report'!B:W,20,0)</f>
        <v>28</v>
      </c>
      <c r="AF290" s="63">
        <f>VLOOKUP(L290,'Status Report'!B:W,21,0)</f>
        <v>15</v>
      </c>
      <c r="AG290" s="63">
        <f>VLOOKUP(L290,'Status Report'!B:W,22,0)</f>
        <v>12</v>
      </c>
      <c r="AH290" s="22">
        <f t="shared" si="69"/>
        <v>0.1008</v>
      </c>
      <c r="AI290" t="s">
        <v>990</v>
      </c>
      <c r="AK290" s="63">
        <f>IFERROR(VLOOKUP(G290,ASEAN!A:A,1,0),0)</f>
        <v>0</v>
      </c>
      <c r="AL290" s="63">
        <f>IFERROR(VLOOKUP(D290,'[3]customer specs'!$B$1:$D$65536,3,0),0)</f>
        <v>0</v>
      </c>
      <c r="AM290" s="64">
        <f t="shared" si="70"/>
        <v>7.2000000000000455</v>
      </c>
      <c r="AN290" s="64">
        <f t="shared" si="71"/>
        <v>0</v>
      </c>
      <c r="AO290" s="63"/>
      <c r="AP290" s="63"/>
      <c r="AQ290" s="63" t="str">
        <f t="shared" si="72"/>
        <v>no</v>
      </c>
      <c r="AR290" s="20">
        <f t="shared" si="73"/>
        <v>483.84000000000003</v>
      </c>
      <c r="AS290" s="63"/>
      <c r="AT290" s="23">
        <f t="shared" si="63"/>
        <v>0.12</v>
      </c>
      <c r="AU290" s="65">
        <f t="shared" si="74"/>
        <v>27.490909090909092</v>
      </c>
      <c r="AV290" s="65"/>
      <c r="AW290" s="65">
        <f t="shared" si="75"/>
        <v>549.81818181818187</v>
      </c>
      <c r="AX290" s="65"/>
      <c r="AY290" s="63">
        <f>VLOOKUP(L290,'Status Report'!B:CF,81,0)</f>
        <v>0</v>
      </c>
      <c r="AZ290" s="63" t="str">
        <f>VLOOKUP(L290,'Status Report'!B:S,18,0)</f>
        <v>Ellina Smirnova</v>
      </c>
      <c r="BB290" s="63">
        <f>VLOOKUP(L290,'Status Report'!B:Z,25,0)</f>
        <v>6</v>
      </c>
      <c r="BC290" s="63">
        <f t="shared" si="76"/>
        <v>120</v>
      </c>
      <c r="BF290">
        <f>VLOOKUP(L290,'Status Report'!B:CE,82,0)</f>
        <v>0</v>
      </c>
      <c r="BG290">
        <f>VLOOKUP(L290,'Status Report'!B:CF,83,0)</f>
        <v>0</v>
      </c>
      <c r="BH290">
        <f>VLOOKUP(L290,'Status Report'!B:CG,84,0)</f>
        <v>0</v>
      </c>
      <c r="BI290" t="s">
        <v>854</v>
      </c>
      <c r="BJ290" t="s">
        <v>795</v>
      </c>
      <c r="BM290" s="67">
        <f t="shared" si="77"/>
        <v>58</v>
      </c>
    </row>
    <row r="291" spans="1:65" x14ac:dyDescent="0.25">
      <c r="A291" s="68" t="str">
        <f>VLOOKUP(L291,'Status Report'!B:CB,79,0)</f>
        <v>Heineken UCL</v>
      </c>
      <c r="C291">
        <v>26021009</v>
      </c>
      <c r="D291">
        <v>3090832</v>
      </c>
      <c r="E291" t="s">
        <v>859</v>
      </c>
      <c r="F291" t="s">
        <v>860</v>
      </c>
      <c r="G291" t="str">
        <f>VLOOKUP(D291,'[2]sold to'!$A:$H,8,0)</f>
        <v>Slovenia</v>
      </c>
      <c r="H291" t="str">
        <f>VLOOKUP(D291,'[2]sold to'!$A:$I,9,0)</f>
        <v>Europe</v>
      </c>
      <c r="K291">
        <v>80</v>
      </c>
      <c r="L291">
        <v>88026480</v>
      </c>
      <c r="M291" t="s">
        <v>307</v>
      </c>
      <c r="N291">
        <v>10</v>
      </c>
      <c r="P291" t="str">
        <f>VLOOKUP(L291,'Status Report'!B:AA,26,0)</f>
        <v>Bangladesh</v>
      </c>
      <c r="Q291" t="str">
        <f>VLOOKUP(L291,'Status Report'!B:AB,27,0)</f>
        <v>Textiles-Clothing</v>
      </c>
      <c r="R291">
        <f>VLOOKUP(L291,'Status Report'!B:X,23,0)</f>
        <v>167</v>
      </c>
      <c r="S291" t="str">
        <f>VLOOKUP(L291,'Status Report'!B:T,19,0)</f>
        <v>Promocean The Netherlands BV</v>
      </c>
      <c r="T291" s="62">
        <f>VLOOKUP(L291,'Status Report'!B:E,4,0)</f>
        <v>3</v>
      </c>
      <c r="U291" s="19">
        <f>_xlfn.IFS(AI291="Den Bosch",VLOOKUP(L291,'Status Report'!B:AM,35,0),AI291="Yantian",VLOOKUP(L291,'Status Report'!B:AM,36,0),AI291="",IF(H291="Asia Pacific",VLOOKUP(L291,'Status Report'!B:AM,36,0),VLOOKUP(L291,'Status Report'!B:AM,35,0)),AI291="Direct shipment",IF(H291="Asia Pacific",VLOOKUP(L291,'Status Report'!B:AM,36,0),VLOOKUP(L291,'Status Report'!B:AM,35,0)))</f>
        <v>29.700000000000003</v>
      </c>
      <c r="V291" s="20">
        <f t="shared" si="64"/>
        <v>297</v>
      </c>
      <c r="W291" s="19">
        <f>_xlfn.IFS(AI291="Den Bosch",VLOOKUP(L291,'Status Report'!B:AM,37,0),AI291="Yantian",VLOOKUP(L291,'Status Report'!B:AM,38,0),AI291="",IF(H291="Asia Pacific",VLOOKUP(L291,'Status Report'!B:AM,38,0),VLOOKUP(L291,'Status Report'!B:AM,37,0)),AI291="Direct shipment",IF(H291="Asia Pacific",VLOOKUP(L291,'Status Report'!B:AM,38,0),VLOOKUP(L291,'Status Report'!B:AM,37,0)))</f>
        <v>29.339999999999996</v>
      </c>
      <c r="X291" s="20">
        <f t="shared" si="65"/>
        <v>293.39999999999998</v>
      </c>
      <c r="Y291" s="20">
        <f>_xlfn.IFS(AI291="Den Bosch",VLOOKUP(L291,'Status Report'!B:AO,39,0),AI291="Yantian",VLOOKUP(L291,'Status Report'!B:AO,40,0),AI291="",IF(H291="Asia Pacific",VLOOKUP(L291,'Status Report'!B:AO,40,0),VLOOKUP(L291,'Status Report'!B:AO,39,0)),AI291="Direct shipment",IF(H291="Asia Pacific",VLOOKUP(L291,'Status Report'!B:AO,40,0),VLOOKUP(L291,'Status Report'!B:AO,39,0)))</f>
        <v>0</v>
      </c>
      <c r="Z291" s="20">
        <f t="shared" si="66"/>
        <v>0</v>
      </c>
      <c r="AA291" s="20">
        <f t="shared" si="67"/>
        <v>293.39999999999998</v>
      </c>
      <c r="AB291" s="21">
        <f>_xlfn.IFS(AI291="Den Bosch",VLOOKUP(L291,'Status Report'!B:AM,33,0),AI291="Yantian",VLOOKUP(L291,'Status Report'!B:AM,34,0),AI291="",IF(H291="Asia Pacific",VLOOKUP(L291,'Status Report'!B:AM,34,0),VLOOKUP(L291,'Status Report'!B:AM,33,0)),AI291="Direct shipment",IF(H291="Asia Pacific",VLOOKUP(L291,'Status Report'!B:AM,34,0),VLOOKUP(L291,'Status Report'!B:AM,33,0)))</f>
        <v>25.1265</v>
      </c>
      <c r="AC291" s="21">
        <f>VLOOKUP(L291,'Status Report'!B:CE,82,0)</f>
        <v>0</v>
      </c>
      <c r="AD291" s="21">
        <f t="shared" si="68"/>
        <v>25.1265</v>
      </c>
      <c r="AE291" s="63">
        <f>VLOOKUP(L291,'Status Report'!B:W,20,0)</f>
        <v>28</v>
      </c>
      <c r="AF291" s="63">
        <f>VLOOKUP(L291,'Status Report'!B:W,21,0)</f>
        <v>15</v>
      </c>
      <c r="AG291" s="63">
        <f>VLOOKUP(L291,'Status Report'!B:W,22,0)</f>
        <v>12</v>
      </c>
      <c r="AH291" s="22">
        <f t="shared" si="69"/>
        <v>5.04E-2</v>
      </c>
      <c r="AI291" t="s">
        <v>990</v>
      </c>
      <c r="AK291" s="63">
        <f>IFERROR(VLOOKUP(G291,ASEAN!A:A,1,0),0)</f>
        <v>0</v>
      </c>
      <c r="AL291" s="63">
        <f>IFERROR(VLOOKUP(D291,'[3]customer specs'!$B$1:$D$65536,3,0),0)</f>
        <v>0</v>
      </c>
      <c r="AM291" s="64">
        <f t="shared" si="70"/>
        <v>3.6000000000000227</v>
      </c>
      <c r="AN291" s="64">
        <f t="shared" si="71"/>
        <v>0</v>
      </c>
      <c r="AO291" s="63"/>
      <c r="AP291" s="63"/>
      <c r="AQ291" s="63" t="str">
        <f t="shared" si="72"/>
        <v>no</v>
      </c>
      <c r="AR291" s="20">
        <f t="shared" si="73"/>
        <v>251.26499999999999</v>
      </c>
      <c r="AS291" s="63"/>
      <c r="AT291" s="23">
        <f t="shared" si="63"/>
        <v>0.12</v>
      </c>
      <c r="AU291" s="65">
        <f t="shared" si="74"/>
        <v>28.552840909090911</v>
      </c>
      <c r="AV291" s="65"/>
      <c r="AW291" s="65">
        <f t="shared" si="75"/>
        <v>285.52840909090912</v>
      </c>
      <c r="AX291" s="65"/>
      <c r="AY291" s="63">
        <f>VLOOKUP(L291,'Status Report'!B:CF,81,0)</f>
        <v>0</v>
      </c>
      <c r="AZ291" s="63" t="str">
        <f>VLOOKUP(L291,'Status Report'!B:S,18,0)</f>
        <v>Ellina Smirnova</v>
      </c>
      <c r="BB291" s="63">
        <f>VLOOKUP(L291,'Status Report'!B:Z,25,0)</f>
        <v>6</v>
      </c>
      <c r="BC291" s="63">
        <f t="shared" si="76"/>
        <v>60</v>
      </c>
      <c r="BF291">
        <f>VLOOKUP(L291,'Status Report'!B:CE,82,0)</f>
        <v>0</v>
      </c>
      <c r="BG291">
        <f>VLOOKUP(L291,'Status Report'!B:CF,83,0)</f>
        <v>0</v>
      </c>
      <c r="BH291">
        <f>VLOOKUP(L291,'Status Report'!B:CG,84,0)</f>
        <v>0</v>
      </c>
      <c r="BI291" t="s">
        <v>854</v>
      </c>
      <c r="BJ291" t="s">
        <v>795</v>
      </c>
      <c r="BM291" s="67">
        <f t="shared" si="77"/>
        <v>239</v>
      </c>
    </row>
    <row r="292" spans="1:65" x14ac:dyDescent="0.25">
      <c r="A292" s="68" t="str">
        <f>VLOOKUP(L292,'Status Report'!B:CB,79,0)</f>
        <v>Heineken UCL</v>
      </c>
      <c r="C292">
        <v>26021009</v>
      </c>
      <c r="D292">
        <v>3090832</v>
      </c>
      <c r="E292" t="s">
        <v>859</v>
      </c>
      <c r="F292" t="s">
        <v>860</v>
      </c>
      <c r="G292" t="str">
        <f>VLOOKUP(D292,'[2]sold to'!$A:$H,8,0)</f>
        <v>Slovenia</v>
      </c>
      <c r="H292" t="str">
        <f>VLOOKUP(D292,'[2]sold to'!$A:$I,9,0)</f>
        <v>Europe</v>
      </c>
      <c r="K292">
        <v>90</v>
      </c>
      <c r="L292">
        <v>88026481</v>
      </c>
      <c r="M292" t="s">
        <v>308</v>
      </c>
      <c r="N292">
        <v>10</v>
      </c>
      <c r="P292" t="str">
        <f>VLOOKUP(L292,'Status Report'!B:AA,26,0)</f>
        <v>Bangladesh</v>
      </c>
      <c r="Q292" t="str">
        <f>VLOOKUP(L292,'Status Report'!B:AB,27,0)</f>
        <v>Textiles-Clothing</v>
      </c>
      <c r="R292">
        <f>VLOOKUP(L292,'Status Report'!B:X,23,0)</f>
        <v>167</v>
      </c>
      <c r="S292" t="str">
        <f>VLOOKUP(L292,'Status Report'!B:T,19,0)</f>
        <v>Promocean The Netherlands BV</v>
      </c>
      <c r="T292" s="62">
        <f>VLOOKUP(L292,'Status Report'!B:E,4,0)</f>
        <v>3</v>
      </c>
      <c r="U292" s="19">
        <f>_xlfn.IFS(AI292="Den Bosch",VLOOKUP(L292,'Status Report'!B:AM,35,0),AI292="Yantian",VLOOKUP(L292,'Status Report'!B:AM,36,0),AI292="",IF(H292="Asia Pacific",VLOOKUP(L292,'Status Report'!B:AM,36,0),VLOOKUP(L292,'Status Report'!B:AM,35,0)),AI292="Direct shipment",IF(H292="Asia Pacific",VLOOKUP(L292,'Status Report'!B:AM,36,0),VLOOKUP(L292,'Status Report'!B:AM,35,0)))</f>
        <v>29.700000000000003</v>
      </c>
      <c r="V292" s="20">
        <f t="shared" si="64"/>
        <v>297</v>
      </c>
      <c r="W292" s="19">
        <f>_xlfn.IFS(AI292="Den Bosch",VLOOKUP(L292,'Status Report'!B:AM,37,0),AI292="Yantian",VLOOKUP(L292,'Status Report'!B:AM,38,0),AI292="",IF(H292="Asia Pacific",VLOOKUP(L292,'Status Report'!B:AM,38,0),VLOOKUP(L292,'Status Report'!B:AM,37,0)),AI292="Direct shipment",IF(H292="Asia Pacific",VLOOKUP(L292,'Status Report'!B:AM,38,0),VLOOKUP(L292,'Status Report'!B:AM,37,0)))</f>
        <v>29.339999999999996</v>
      </c>
      <c r="X292" s="20">
        <f t="shared" si="65"/>
        <v>293.39999999999998</v>
      </c>
      <c r="Y292" s="20">
        <f>_xlfn.IFS(AI292="Den Bosch",VLOOKUP(L292,'Status Report'!B:AO,39,0),AI292="Yantian",VLOOKUP(L292,'Status Report'!B:AO,40,0),AI292="",IF(H292="Asia Pacific",VLOOKUP(L292,'Status Report'!B:AO,40,0),VLOOKUP(L292,'Status Report'!B:AO,39,0)),AI292="Direct shipment",IF(H292="Asia Pacific",VLOOKUP(L292,'Status Report'!B:AO,40,0),VLOOKUP(L292,'Status Report'!B:AO,39,0)))</f>
        <v>0</v>
      </c>
      <c r="Z292" s="20">
        <f t="shared" si="66"/>
        <v>0</v>
      </c>
      <c r="AA292" s="20">
        <f t="shared" si="67"/>
        <v>293.39999999999998</v>
      </c>
      <c r="AB292" s="21">
        <f>_xlfn.IFS(AI292="Den Bosch",VLOOKUP(L292,'Status Report'!B:AM,33,0),AI292="Yantian",VLOOKUP(L292,'Status Report'!B:AM,34,0),AI292="",IF(H292="Asia Pacific",VLOOKUP(L292,'Status Report'!B:AM,34,0),VLOOKUP(L292,'Status Report'!B:AM,33,0)),AI292="Direct shipment",IF(H292="Asia Pacific",VLOOKUP(L292,'Status Report'!B:AM,34,0),VLOOKUP(L292,'Status Report'!B:AM,33,0)))</f>
        <v>25.1265</v>
      </c>
      <c r="AC292" s="21">
        <f>VLOOKUP(L292,'Status Report'!B:CE,82,0)</f>
        <v>0</v>
      </c>
      <c r="AD292" s="21">
        <f t="shared" si="68"/>
        <v>25.1265</v>
      </c>
      <c r="AE292" s="63">
        <f>VLOOKUP(L292,'Status Report'!B:W,20,0)</f>
        <v>28</v>
      </c>
      <c r="AF292" s="63">
        <f>VLOOKUP(L292,'Status Report'!B:W,21,0)</f>
        <v>15</v>
      </c>
      <c r="AG292" s="63">
        <f>VLOOKUP(L292,'Status Report'!B:W,22,0)</f>
        <v>12</v>
      </c>
      <c r="AH292" s="22">
        <f t="shared" si="69"/>
        <v>5.04E-2</v>
      </c>
      <c r="AI292" t="s">
        <v>990</v>
      </c>
      <c r="AK292" s="63">
        <f>IFERROR(VLOOKUP(G292,ASEAN!A:A,1,0),0)</f>
        <v>0</v>
      </c>
      <c r="AL292" s="63">
        <f>IFERROR(VLOOKUP(D292,'[3]customer specs'!$B$1:$D$65536,3,0),0)</f>
        <v>0</v>
      </c>
      <c r="AM292" s="64">
        <f t="shared" si="70"/>
        <v>3.6000000000000227</v>
      </c>
      <c r="AN292" s="64">
        <f t="shared" si="71"/>
        <v>0</v>
      </c>
      <c r="AO292" s="63"/>
      <c r="AP292" s="63"/>
      <c r="AQ292" s="63" t="str">
        <f t="shared" si="72"/>
        <v>no</v>
      </c>
      <c r="AR292" s="20">
        <f t="shared" si="73"/>
        <v>251.26499999999999</v>
      </c>
      <c r="AS292" s="63"/>
      <c r="AT292" s="23">
        <f t="shared" si="63"/>
        <v>0.12</v>
      </c>
      <c r="AU292" s="65">
        <f t="shared" si="74"/>
        <v>28.552840909090911</v>
      </c>
      <c r="AV292" s="65"/>
      <c r="AW292" s="65">
        <f t="shared" si="75"/>
        <v>285.52840909090912</v>
      </c>
      <c r="AX292" s="65"/>
      <c r="AY292" s="63">
        <f>VLOOKUP(L292,'Status Report'!B:CF,81,0)</f>
        <v>0</v>
      </c>
      <c r="AZ292" s="63" t="str">
        <f>VLOOKUP(L292,'Status Report'!B:S,18,0)</f>
        <v>Ellina Smirnova</v>
      </c>
      <c r="BB292" s="63">
        <f>VLOOKUP(L292,'Status Report'!B:Z,25,0)</f>
        <v>6</v>
      </c>
      <c r="BC292" s="63">
        <f t="shared" si="76"/>
        <v>60</v>
      </c>
      <c r="BF292">
        <f>VLOOKUP(L292,'Status Report'!B:CE,82,0)</f>
        <v>0</v>
      </c>
      <c r="BG292">
        <f>VLOOKUP(L292,'Status Report'!B:CF,83,0)</f>
        <v>0</v>
      </c>
      <c r="BH292">
        <f>VLOOKUP(L292,'Status Report'!B:CG,84,0)</f>
        <v>0</v>
      </c>
      <c r="BI292" t="s">
        <v>854</v>
      </c>
      <c r="BJ292" t="s">
        <v>795</v>
      </c>
      <c r="BM292" s="67">
        <f t="shared" si="77"/>
        <v>118</v>
      </c>
    </row>
    <row r="293" spans="1:65" x14ac:dyDescent="0.25">
      <c r="A293" s="68" t="str">
        <f>VLOOKUP(L293,'Status Report'!B:CB,79,0)</f>
        <v>Heineken UCL</v>
      </c>
      <c r="C293">
        <v>26021009</v>
      </c>
      <c r="D293">
        <v>3090832</v>
      </c>
      <c r="E293" t="s">
        <v>859</v>
      </c>
      <c r="F293" t="s">
        <v>860</v>
      </c>
      <c r="G293" t="str">
        <f>VLOOKUP(D293,'[2]sold to'!$A:$H,8,0)</f>
        <v>Slovenia</v>
      </c>
      <c r="H293" t="str">
        <f>VLOOKUP(D293,'[2]sold to'!$A:$I,9,0)</f>
        <v>Europe</v>
      </c>
      <c r="K293">
        <v>100</v>
      </c>
      <c r="L293">
        <v>88026482</v>
      </c>
      <c r="M293" t="s">
        <v>309</v>
      </c>
      <c r="N293">
        <v>10</v>
      </c>
      <c r="P293" t="str">
        <f>VLOOKUP(L293,'Status Report'!B:AA,26,0)</f>
        <v>Bangladesh</v>
      </c>
      <c r="Q293" t="str">
        <f>VLOOKUP(L293,'Status Report'!B:AB,27,0)</f>
        <v>Textiles-Clothing</v>
      </c>
      <c r="R293">
        <f>VLOOKUP(L293,'Status Report'!B:X,23,0)</f>
        <v>167</v>
      </c>
      <c r="S293" t="str">
        <f>VLOOKUP(L293,'Status Report'!B:T,19,0)</f>
        <v>Promocean The Netherlands BV</v>
      </c>
      <c r="T293" s="62">
        <f>VLOOKUP(L293,'Status Report'!B:E,4,0)</f>
        <v>3</v>
      </c>
      <c r="U293" s="19">
        <f>_xlfn.IFS(AI293="Den Bosch",VLOOKUP(L293,'Status Report'!B:AM,35,0),AI293="Yantian",VLOOKUP(L293,'Status Report'!B:AM,36,0),AI293="",IF(H293="Asia Pacific",VLOOKUP(L293,'Status Report'!B:AM,36,0),VLOOKUP(L293,'Status Report'!B:AM,35,0)),AI293="Direct shipment",IF(H293="Asia Pacific",VLOOKUP(L293,'Status Report'!B:AM,36,0),VLOOKUP(L293,'Status Report'!B:AM,35,0)))</f>
        <v>29.700000000000003</v>
      </c>
      <c r="V293" s="20">
        <f t="shared" si="64"/>
        <v>297</v>
      </c>
      <c r="W293" s="19">
        <f>_xlfn.IFS(AI293="Den Bosch",VLOOKUP(L293,'Status Report'!B:AM,37,0),AI293="Yantian",VLOOKUP(L293,'Status Report'!B:AM,38,0),AI293="",IF(H293="Asia Pacific",VLOOKUP(L293,'Status Report'!B:AM,38,0),VLOOKUP(L293,'Status Report'!B:AM,37,0)),AI293="Direct shipment",IF(H293="Asia Pacific",VLOOKUP(L293,'Status Report'!B:AM,38,0),VLOOKUP(L293,'Status Report'!B:AM,37,0)))</f>
        <v>29.339999999999996</v>
      </c>
      <c r="X293" s="20">
        <f t="shared" si="65"/>
        <v>293.39999999999998</v>
      </c>
      <c r="Y293" s="20">
        <f>_xlfn.IFS(AI293="Den Bosch",VLOOKUP(L293,'Status Report'!B:AO,39,0),AI293="Yantian",VLOOKUP(L293,'Status Report'!B:AO,40,0),AI293="",IF(H293="Asia Pacific",VLOOKUP(L293,'Status Report'!B:AO,40,0),VLOOKUP(L293,'Status Report'!B:AO,39,0)),AI293="Direct shipment",IF(H293="Asia Pacific",VLOOKUP(L293,'Status Report'!B:AO,40,0),VLOOKUP(L293,'Status Report'!B:AO,39,0)))</f>
        <v>0</v>
      </c>
      <c r="Z293" s="20">
        <f t="shared" si="66"/>
        <v>0</v>
      </c>
      <c r="AA293" s="20">
        <f t="shared" si="67"/>
        <v>293.39999999999998</v>
      </c>
      <c r="AB293" s="21">
        <f>_xlfn.IFS(AI293="Den Bosch",VLOOKUP(L293,'Status Report'!B:AM,33,0),AI293="Yantian",VLOOKUP(L293,'Status Report'!B:AM,34,0),AI293="",IF(H293="Asia Pacific",VLOOKUP(L293,'Status Report'!B:AM,34,0),VLOOKUP(L293,'Status Report'!B:AM,33,0)),AI293="Direct shipment",IF(H293="Asia Pacific",VLOOKUP(L293,'Status Report'!B:AM,34,0),VLOOKUP(L293,'Status Report'!B:AM,33,0)))</f>
        <v>25.1265</v>
      </c>
      <c r="AC293" s="21">
        <f>VLOOKUP(L293,'Status Report'!B:CE,82,0)</f>
        <v>0</v>
      </c>
      <c r="AD293" s="21">
        <f t="shared" si="68"/>
        <v>25.1265</v>
      </c>
      <c r="AE293" s="63">
        <f>VLOOKUP(L293,'Status Report'!B:W,20,0)</f>
        <v>28</v>
      </c>
      <c r="AF293" s="63">
        <f>VLOOKUP(L293,'Status Report'!B:W,21,0)</f>
        <v>15</v>
      </c>
      <c r="AG293" s="63">
        <f>VLOOKUP(L293,'Status Report'!B:W,22,0)</f>
        <v>12</v>
      </c>
      <c r="AH293" s="22">
        <f t="shared" si="69"/>
        <v>5.04E-2</v>
      </c>
      <c r="AI293" t="s">
        <v>990</v>
      </c>
      <c r="AK293" s="63">
        <f>IFERROR(VLOOKUP(G293,ASEAN!A:A,1,0),0)</f>
        <v>0</v>
      </c>
      <c r="AL293" s="63">
        <f>IFERROR(VLOOKUP(D293,'[3]customer specs'!$B$1:$D$65536,3,0),0)</f>
        <v>0</v>
      </c>
      <c r="AM293" s="64">
        <f t="shared" si="70"/>
        <v>3.6000000000000227</v>
      </c>
      <c r="AN293" s="64">
        <f t="shared" si="71"/>
        <v>0</v>
      </c>
      <c r="AO293" s="63"/>
      <c r="AP293" s="63"/>
      <c r="AQ293" s="63" t="str">
        <f t="shared" si="72"/>
        <v>no</v>
      </c>
      <c r="AR293" s="20">
        <f t="shared" si="73"/>
        <v>251.26499999999999</v>
      </c>
      <c r="AS293" s="63"/>
      <c r="AT293" s="23">
        <f t="shared" si="63"/>
        <v>0.12</v>
      </c>
      <c r="AU293" s="65">
        <f t="shared" si="74"/>
        <v>28.552840909090911</v>
      </c>
      <c r="AV293" s="65"/>
      <c r="AW293" s="65">
        <f t="shared" si="75"/>
        <v>285.52840909090912</v>
      </c>
      <c r="AX293" s="65"/>
      <c r="AY293" s="63">
        <f>VLOOKUP(L293,'Status Report'!B:CF,81,0)</f>
        <v>0</v>
      </c>
      <c r="AZ293" s="63" t="str">
        <f>VLOOKUP(L293,'Status Report'!B:S,18,0)</f>
        <v>Ellina Smirnova</v>
      </c>
      <c r="BB293" s="63">
        <f>VLOOKUP(L293,'Status Report'!B:Z,25,0)</f>
        <v>6</v>
      </c>
      <c r="BC293" s="63">
        <f t="shared" si="76"/>
        <v>60</v>
      </c>
      <c r="BF293">
        <f>VLOOKUP(L293,'Status Report'!B:CE,82,0)</f>
        <v>0</v>
      </c>
      <c r="BG293">
        <f>VLOOKUP(L293,'Status Report'!B:CF,83,0)</f>
        <v>0</v>
      </c>
      <c r="BH293">
        <f>VLOOKUP(L293,'Status Report'!B:CG,84,0)</f>
        <v>0</v>
      </c>
      <c r="BI293" t="s">
        <v>854</v>
      </c>
      <c r="BJ293" t="s">
        <v>795</v>
      </c>
      <c r="BM293" s="67">
        <f t="shared" si="77"/>
        <v>52</v>
      </c>
    </row>
    <row r="294" spans="1:65" x14ac:dyDescent="0.25">
      <c r="A294" s="68" t="str">
        <f>VLOOKUP(L294,'Status Report'!B:CB,79,0)</f>
        <v>Heineken UCL</v>
      </c>
      <c r="C294">
        <v>26021009</v>
      </c>
      <c r="D294">
        <v>3090832</v>
      </c>
      <c r="E294" t="s">
        <v>859</v>
      </c>
      <c r="F294" t="s">
        <v>860</v>
      </c>
      <c r="G294" t="str">
        <f>VLOOKUP(D294,'[2]sold to'!$A:$H,8,0)</f>
        <v>Slovenia</v>
      </c>
      <c r="H294" t="str">
        <f>VLOOKUP(D294,'[2]sold to'!$A:$I,9,0)</f>
        <v>Europe</v>
      </c>
      <c r="K294">
        <v>110</v>
      </c>
      <c r="L294">
        <v>88026575</v>
      </c>
      <c r="M294" t="s">
        <v>861</v>
      </c>
      <c r="N294">
        <v>55</v>
      </c>
      <c r="P294" t="str">
        <f>VLOOKUP(L294,'Status Report'!B:AA,26,0)</f>
        <v>China</v>
      </c>
      <c r="Q294" t="str">
        <f>VLOOKUP(L294,'Status Report'!B:AB,27,0)</f>
        <v>Textiles-Clothing</v>
      </c>
      <c r="R294">
        <f>VLOOKUP(L294,'Status Report'!B:X,23,0)</f>
        <v>167</v>
      </c>
      <c r="S294" t="str">
        <f>VLOOKUP(L294,'Status Report'!B:T,19,0)</f>
        <v>Promocean The Netherlands BV</v>
      </c>
      <c r="T294" s="62">
        <f>VLOOKUP(L294,'Status Report'!B:E,4,0)</f>
        <v>3</v>
      </c>
      <c r="U294" s="19">
        <f>_xlfn.IFS(AI294="Den Bosch",VLOOKUP(L294,'Status Report'!B:AM,35,0),AI294="Yantian",VLOOKUP(L294,'Status Report'!B:AM,36,0),AI294="",IF(H294="Asia Pacific",VLOOKUP(L294,'Status Report'!B:AM,36,0),VLOOKUP(L294,'Status Report'!B:AM,35,0)),AI294="Direct shipment",IF(H294="Asia Pacific",VLOOKUP(L294,'Status Report'!B:AM,36,0),VLOOKUP(L294,'Status Report'!B:AM,35,0)))</f>
        <v>38.400000000000006</v>
      </c>
      <c r="V294" s="20">
        <f t="shared" si="64"/>
        <v>2112.0000000000005</v>
      </c>
      <c r="W294" s="19">
        <f>_xlfn.IFS(AI294="Den Bosch",VLOOKUP(L294,'Status Report'!B:AM,37,0),AI294="Yantian",VLOOKUP(L294,'Status Report'!B:AM,38,0),AI294="",IF(H294="Asia Pacific",VLOOKUP(L294,'Status Report'!B:AM,38,0),VLOOKUP(L294,'Status Report'!B:AM,37,0)),AI294="Direct shipment",IF(H294="Asia Pacific",VLOOKUP(L294,'Status Report'!B:AM,38,0),VLOOKUP(L294,'Status Report'!B:AM,37,0)))</f>
        <v>38.400000000000006</v>
      </c>
      <c r="X294" s="20">
        <f t="shared" si="65"/>
        <v>2112.0000000000005</v>
      </c>
      <c r="Y294" s="20">
        <f>_xlfn.IFS(AI294="Den Bosch",VLOOKUP(L294,'Status Report'!B:AO,39,0),AI294="Yantian",VLOOKUP(L294,'Status Report'!B:AO,40,0),AI294="",IF(H294="Asia Pacific",VLOOKUP(L294,'Status Report'!B:AO,40,0),VLOOKUP(L294,'Status Report'!B:AO,39,0)),AI294="Direct shipment",IF(H294="Asia Pacific",VLOOKUP(L294,'Status Report'!B:AO,40,0),VLOOKUP(L294,'Status Report'!B:AO,39,0)))</f>
        <v>0</v>
      </c>
      <c r="Z294" s="20">
        <f t="shared" si="66"/>
        <v>0</v>
      </c>
      <c r="AA294" s="20">
        <f t="shared" si="67"/>
        <v>2112.0000000000005</v>
      </c>
      <c r="AB294" s="21">
        <f>_xlfn.IFS(AI294="Den Bosch",VLOOKUP(L294,'Status Report'!B:AM,33,0),AI294="Yantian",VLOOKUP(L294,'Status Report'!B:AM,34,0),AI294="",IF(H294="Asia Pacific",VLOOKUP(L294,'Status Report'!B:AM,34,0),VLOOKUP(L294,'Status Report'!B:AM,33,0)),AI294="Direct shipment",IF(H294="Asia Pacific",VLOOKUP(L294,'Status Report'!B:AM,34,0),VLOOKUP(L294,'Status Report'!B:AM,33,0)))</f>
        <v>33.497099999999996</v>
      </c>
      <c r="AC294" s="21">
        <f>VLOOKUP(L294,'Status Report'!B:CE,82,0)</f>
        <v>0</v>
      </c>
      <c r="AD294" s="21">
        <f t="shared" si="68"/>
        <v>33.497099999999996</v>
      </c>
      <c r="AE294" s="63">
        <f>VLOOKUP(L294,'Status Report'!B:W,20,0)</f>
        <v>25.5</v>
      </c>
      <c r="AF294" s="63">
        <f>VLOOKUP(L294,'Status Report'!B:W,21,0)</f>
        <v>25</v>
      </c>
      <c r="AG294" s="63">
        <f>VLOOKUP(L294,'Status Report'!B:W,22,0)</f>
        <v>18.5</v>
      </c>
      <c r="AH294" s="22">
        <f t="shared" si="69"/>
        <v>0.64865625000000005</v>
      </c>
      <c r="AI294" t="s">
        <v>990</v>
      </c>
      <c r="AK294" s="63">
        <f>IFERROR(VLOOKUP(G294,ASEAN!A:A,1,0),0)</f>
        <v>0</v>
      </c>
      <c r="AL294" s="63">
        <f>IFERROR(VLOOKUP(D294,'[3]customer specs'!$B$1:$D$65536,3,0),0)</f>
        <v>0</v>
      </c>
      <c r="AM294" s="64">
        <f t="shared" si="70"/>
        <v>0</v>
      </c>
      <c r="AN294" s="64">
        <f t="shared" si="71"/>
        <v>0</v>
      </c>
      <c r="AO294" s="63"/>
      <c r="AP294" s="63"/>
      <c r="AQ294" s="63" t="str">
        <f t="shared" si="72"/>
        <v>no</v>
      </c>
      <c r="AR294" s="20">
        <f t="shared" si="73"/>
        <v>1842.3404999999998</v>
      </c>
      <c r="AS294" s="63"/>
      <c r="AT294" s="23">
        <f t="shared" si="63"/>
        <v>0.12</v>
      </c>
      <c r="AU294" s="65">
        <f t="shared" si="74"/>
        <v>38.064886363636361</v>
      </c>
      <c r="AV294" s="65"/>
      <c r="AW294" s="65">
        <f t="shared" si="75"/>
        <v>2093.5687499999999</v>
      </c>
      <c r="AX294" s="65"/>
      <c r="AY294" s="63">
        <f>VLOOKUP(L294,'Status Report'!B:CF,81,0)</f>
        <v>0</v>
      </c>
      <c r="AZ294" s="63" t="str">
        <f>VLOOKUP(L294,'Status Report'!B:S,18,0)</f>
        <v>Ellina Smirnova</v>
      </c>
      <c r="BB294" s="63">
        <f>VLOOKUP(L294,'Status Report'!B:Z,25,0)</f>
        <v>6</v>
      </c>
      <c r="BC294" s="63">
        <f t="shared" si="76"/>
        <v>330</v>
      </c>
      <c r="BF294">
        <f>VLOOKUP(L294,'Status Report'!B:CE,82,0)</f>
        <v>0</v>
      </c>
      <c r="BG294">
        <f>VLOOKUP(L294,'Status Report'!B:CF,83,0)</f>
        <v>0</v>
      </c>
      <c r="BH294">
        <f>VLOOKUP(L294,'Status Report'!B:CG,84,0)</f>
        <v>0</v>
      </c>
      <c r="BI294" t="s">
        <v>854</v>
      </c>
      <c r="BJ294" t="s">
        <v>795</v>
      </c>
      <c r="BM294" s="67">
        <f t="shared" si="77"/>
        <v>169</v>
      </c>
    </row>
    <row r="295" spans="1:65" x14ac:dyDescent="0.25">
      <c r="A295" s="68" t="str">
        <f>VLOOKUP(L295,'Status Report'!B:CB,79,0)</f>
        <v>Heineken UCL</v>
      </c>
      <c r="C295">
        <v>26021009</v>
      </c>
      <c r="D295">
        <v>3090832</v>
      </c>
      <c r="E295" t="s">
        <v>859</v>
      </c>
      <c r="F295" t="s">
        <v>860</v>
      </c>
      <c r="G295" t="str">
        <f>VLOOKUP(D295,'[2]sold to'!$A:$H,8,0)</f>
        <v>Slovenia</v>
      </c>
      <c r="H295" t="str">
        <f>VLOOKUP(D295,'[2]sold to'!$A:$I,9,0)</f>
        <v>Europe</v>
      </c>
      <c r="K295">
        <v>120</v>
      </c>
      <c r="L295">
        <v>88026507</v>
      </c>
      <c r="M295" t="s">
        <v>331</v>
      </c>
      <c r="N295">
        <v>150</v>
      </c>
      <c r="P295" t="str">
        <f>VLOOKUP(L295,'Status Report'!B:AA,26,0)</f>
        <v>China</v>
      </c>
      <c r="Q295" t="str">
        <f>VLOOKUP(L295,'Status Report'!B:AB,27,0)</f>
        <v>Premiums</v>
      </c>
      <c r="R295">
        <f>VLOOKUP(L295,'Status Report'!B:X,23,0)</f>
        <v>250</v>
      </c>
      <c r="S295" t="str">
        <f>VLOOKUP(L295,'Status Report'!B:T,19,0)</f>
        <v>Promocean The Netherlands BV</v>
      </c>
      <c r="T295" s="62">
        <f>VLOOKUP(L295,'Status Report'!B:E,4,0)</f>
        <v>3</v>
      </c>
      <c r="U295" s="19">
        <f>_xlfn.IFS(AI295="Den Bosch",VLOOKUP(L295,'Status Report'!B:AM,35,0),AI295="Yantian",VLOOKUP(L295,'Status Report'!B:AM,36,0),AI295="",IF(H295="Asia Pacific",VLOOKUP(L295,'Status Report'!B:AM,36,0),VLOOKUP(L295,'Status Report'!B:AM,35,0)),AI295="Direct shipment",IF(H295="Asia Pacific",VLOOKUP(L295,'Status Report'!B:AM,36,0),VLOOKUP(L295,'Status Report'!B:AM,35,0)))</f>
        <v>48.32</v>
      </c>
      <c r="V295" s="20">
        <f t="shared" si="64"/>
        <v>7248</v>
      </c>
      <c r="W295" s="19">
        <f>_xlfn.IFS(AI295="Den Bosch",VLOOKUP(L295,'Status Report'!B:AM,37,0),AI295="Yantian",VLOOKUP(L295,'Status Report'!B:AM,38,0),AI295="",IF(H295="Asia Pacific",VLOOKUP(L295,'Status Report'!B:AM,38,0),VLOOKUP(L295,'Status Report'!B:AM,37,0)),AI295="Direct shipment",IF(H295="Asia Pacific",VLOOKUP(L295,'Status Report'!B:AM,38,0),VLOOKUP(L295,'Status Report'!B:AM,37,0)))</f>
        <v>48</v>
      </c>
      <c r="X295" s="20">
        <f t="shared" si="65"/>
        <v>7200</v>
      </c>
      <c r="Y295" s="20">
        <f>_xlfn.IFS(AI295="Den Bosch",VLOOKUP(L295,'Status Report'!B:AO,39,0),AI295="Yantian",VLOOKUP(L295,'Status Report'!B:AO,40,0),AI295="",IF(H295="Asia Pacific",VLOOKUP(L295,'Status Report'!B:AO,40,0),VLOOKUP(L295,'Status Report'!B:AO,39,0)),AI295="Direct shipment",IF(H295="Asia Pacific",VLOOKUP(L295,'Status Report'!B:AO,40,0),VLOOKUP(L295,'Status Report'!B:AO,39,0)))</f>
        <v>0</v>
      </c>
      <c r="Z295" s="20">
        <f t="shared" si="66"/>
        <v>0</v>
      </c>
      <c r="AA295" s="20">
        <f t="shared" si="67"/>
        <v>7200</v>
      </c>
      <c r="AB295" s="21">
        <f>_xlfn.IFS(AI295="Den Bosch",VLOOKUP(L295,'Status Report'!B:AM,33,0),AI295="Yantian",VLOOKUP(L295,'Status Report'!B:AM,34,0),AI295="",IF(H295="Asia Pacific",VLOOKUP(L295,'Status Report'!B:AM,34,0),VLOOKUP(L295,'Status Report'!B:AM,33,0)),AI295="Direct shipment",IF(H295="Asia Pacific",VLOOKUP(L295,'Status Report'!B:AM,34,0),VLOOKUP(L295,'Status Report'!B:AM,33,0)))</f>
        <v>41.518800000000006</v>
      </c>
      <c r="AC295" s="21">
        <f>VLOOKUP(L295,'Status Report'!B:CE,82,0)</f>
        <v>0</v>
      </c>
      <c r="AD295" s="21">
        <f t="shared" si="68"/>
        <v>41.518800000000006</v>
      </c>
      <c r="AE295" s="63">
        <f>VLOOKUP(L295,'Status Report'!B:W,20,0)</f>
        <v>102</v>
      </c>
      <c r="AF295" s="63">
        <f>VLOOKUP(L295,'Status Report'!B:W,21,0)</f>
        <v>20</v>
      </c>
      <c r="AG295" s="63">
        <f>VLOOKUP(L295,'Status Report'!B:W,22,0)</f>
        <v>7</v>
      </c>
      <c r="AH295" s="22">
        <f t="shared" si="69"/>
        <v>2.1419999999999999</v>
      </c>
      <c r="AI295" t="s">
        <v>990</v>
      </c>
      <c r="AK295" s="63">
        <f>IFERROR(VLOOKUP(G295,ASEAN!A:A,1,0),0)</f>
        <v>0</v>
      </c>
      <c r="AL295" s="63">
        <f>IFERROR(VLOOKUP(D295,'[3]customer specs'!$B$1:$D$65536,3,0),0)</f>
        <v>0</v>
      </c>
      <c r="AM295" s="64">
        <f t="shared" si="70"/>
        <v>48</v>
      </c>
      <c r="AN295" s="64">
        <f t="shared" si="71"/>
        <v>0</v>
      </c>
      <c r="AO295" s="63"/>
      <c r="AP295" s="63"/>
      <c r="AQ295" s="63" t="str">
        <f t="shared" si="72"/>
        <v>no</v>
      </c>
      <c r="AR295" s="20">
        <f t="shared" si="73"/>
        <v>6227.8200000000006</v>
      </c>
      <c r="AS295" s="63"/>
      <c r="AT295" s="23">
        <f t="shared" si="63"/>
        <v>0.12</v>
      </c>
      <c r="AU295" s="65">
        <f t="shared" si="74"/>
        <v>47.180454545454552</v>
      </c>
      <c r="AV295" s="65"/>
      <c r="AW295" s="65">
        <f t="shared" si="75"/>
        <v>7077.0681818181829</v>
      </c>
      <c r="AX295" s="65"/>
      <c r="AY295" s="63">
        <f>VLOOKUP(L295,'Status Report'!B:CF,81,0)</f>
        <v>0</v>
      </c>
      <c r="AZ295" s="63" t="str">
        <f>VLOOKUP(L295,'Status Report'!B:S,18,0)</f>
        <v>Ellina Smirnova</v>
      </c>
      <c r="BB295" s="63">
        <f>VLOOKUP(L295,'Status Report'!B:Z,25,0)</f>
        <v>4</v>
      </c>
      <c r="BC295" s="63">
        <f t="shared" si="76"/>
        <v>600</v>
      </c>
      <c r="BF295">
        <f>VLOOKUP(L295,'Status Report'!B:CE,82,0)</f>
        <v>0</v>
      </c>
      <c r="BG295">
        <f>VLOOKUP(L295,'Status Report'!B:CF,83,0)</f>
        <v>0</v>
      </c>
      <c r="BH295">
        <f>VLOOKUP(L295,'Status Report'!B:CG,84,0)</f>
        <v>0</v>
      </c>
      <c r="BI295" t="s">
        <v>854</v>
      </c>
      <c r="BJ295" t="s">
        <v>795</v>
      </c>
      <c r="BM295" s="67">
        <f t="shared" si="77"/>
        <v>628</v>
      </c>
    </row>
    <row r="296" spans="1:65" x14ac:dyDescent="0.25">
      <c r="A296" s="68" t="str">
        <f>VLOOKUP(L296,'Status Report'!B:CB,79,0)</f>
        <v>Heineken UCL</v>
      </c>
      <c r="C296">
        <v>26021009</v>
      </c>
      <c r="D296">
        <v>3090832</v>
      </c>
      <c r="E296" t="s">
        <v>859</v>
      </c>
      <c r="F296" t="s">
        <v>860</v>
      </c>
      <c r="G296" t="str">
        <f>VLOOKUP(D296,'[2]sold to'!$A:$H,8,0)</f>
        <v>Slovenia</v>
      </c>
      <c r="H296" t="str">
        <f>VLOOKUP(D296,'[2]sold to'!$A:$I,9,0)</f>
        <v>Europe</v>
      </c>
      <c r="K296">
        <v>130</v>
      </c>
      <c r="L296">
        <v>88026486</v>
      </c>
      <c r="M296" t="s">
        <v>313</v>
      </c>
      <c r="N296">
        <v>5</v>
      </c>
      <c r="P296" t="str">
        <f>VLOOKUP(L296,'Status Report'!B:AA,26,0)</f>
        <v>China</v>
      </c>
      <c r="Q296" t="str">
        <f>VLOOKUP(L296,'Status Report'!B:AB,27,0)</f>
        <v>Textiles-Clothing</v>
      </c>
      <c r="R296">
        <f>VLOOKUP(L296,'Status Report'!B:X,23,0)</f>
        <v>42</v>
      </c>
      <c r="S296" t="str">
        <f>VLOOKUP(L296,'Status Report'!B:T,19,0)</f>
        <v>Promocean The Netherlands BV</v>
      </c>
      <c r="T296" s="62">
        <f>VLOOKUP(L296,'Status Report'!B:E,4,0)</f>
        <v>3</v>
      </c>
      <c r="U296" s="19">
        <f>_xlfn.IFS(AI296="Den Bosch",VLOOKUP(L296,'Status Report'!B:AM,35,0),AI296="Yantian",VLOOKUP(L296,'Status Report'!B:AM,36,0),AI296="",IF(H296="Asia Pacific",VLOOKUP(L296,'Status Report'!B:AM,36,0),VLOOKUP(L296,'Status Report'!B:AM,35,0)),AI296="Direct shipment",IF(H296="Asia Pacific",VLOOKUP(L296,'Status Report'!B:AM,36,0),VLOOKUP(L296,'Status Report'!B:AM,35,0)))</f>
        <v>115.68</v>
      </c>
      <c r="V296" s="20">
        <f t="shared" si="64"/>
        <v>578.40000000000009</v>
      </c>
      <c r="W296" s="19">
        <f>_xlfn.IFS(AI296="Den Bosch",VLOOKUP(L296,'Status Report'!B:AM,37,0),AI296="Yantian",VLOOKUP(L296,'Status Report'!B:AM,38,0),AI296="",IF(H296="Asia Pacific",VLOOKUP(L296,'Status Report'!B:AM,38,0),VLOOKUP(L296,'Status Report'!B:AM,37,0)),AI296="Direct shipment",IF(H296="Asia Pacific",VLOOKUP(L296,'Status Report'!B:AM,38,0),VLOOKUP(L296,'Status Report'!B:AM,37,0)))</f>
        <v>71.28</v>
      </c>
      <c r="X296" s="20">
        <f t="shared" si="65"/>
        <v>356.4</v>
      </c>
      <c r="Y296" s="20">
        <f>_xlfn.IFS(AI296="Den Bosch",VLOOKUP(L296,'Status Report'!B:AO,39,0),AI296="Yantian",VLOOKUP(L296,'Status Report'!B:AO,40,0),AI296="",IF(H296="Asia Pacific",VLOOKUP(L296,'Status Report'!B:AO,40,0),VLOOKUP(L296,'Status Report'!B:AO,39,0)),AI296="Direct shipment",IF(H296="Asia Pacific",VLOOKUP(L296,'Status Report'!B:AO,40,0),VLOOKUP(L296,'Status Report'!B:AO,39,0)))</f>
        <v>0</v>
      </c>
      <c r="Z296" s="20">
        <f t="shared" si="66"/>
        <v>0</v>
      </c>
      <c r="AA296" s="20">
        <f t="shared" si="67"/>
        <v>356.4</v>
      </c>
      <c r="AB296" s="21">
        <f>_xlfn.IFS(AI296="Den Bosch",VLOOKUP(L296,'Status Report'!B:AM,33,0),AI296="Yantian",VLOOKUP(L296,'Status Report'!B:AM,34,0),AI296="",IF(H296="Asia Pacific",VLOOKUP(L296,'Status Report'!B:AM,34,0),VLOOKUP(L296,'Status Report'!B:AM,33,0)),AI296="Direct shipment",IF(H296="Asia Pacific",VLOOKUP(L296,'Status Report'!B:AM,34,0),VLOOKUP(L296,'Status Report'!B:AM,33,0)))</f>
        <v>62.267399999999995</v>
      </c>
      <c r="AC296" s="21">
        <f>VLOOKUP(L296,'Status Report'!B:CE,82,0)</f>
        <v>0</v>
      </c>
      <c r="AD296" s="21">
        <f t="shared" si="68"/>
        <v>62.267399999999995</v>
      </c>
      <c r="AE296" s="63">
        <f>VLOOKUP(L296,'Status Report'!B:W,20,0)</f>
        <v>45</v>
      </c>
      <c r="AF296" s="63">
        <f>VLOOKUP(L296,'Status Report'!B:W,21,0)</f>
        <v>23</v>
      </c>
      <c r="AG296" s="63">
        <f>VLOOKUP(L296,'Status Report'!B:W,22,0)</f>
        <v>23</v>
      </c>
      <c r="AH296" s="22">
        <f t="shared" si="69"/>
        <v>0.11902500000000001</v>
      </c>
      <c r="AI296" t="s">
        <v>990</v>
      </c>
      <c r="AK296" s="63">
        <f>IFERROR(VLOOKUP(G296,ASEAN!A:A,1,0),0)</f>
        <v>0</v>
      </c>
      <c r="AL296" s="63">
        <f>IFERROR(VLOOKUP(D296,'[3]customer specs'!$B$1:$D$65536,3,0),0)</f>
        <v>0</v>
      </c>
      <c r="AM296" s="64">
        <f t="shared" si="70"/>
        <v>222.00000000000011</v>
      </c>
      <c r="AN296" s="64">
        <f t="shared" si="71"/>
        <v>0</v>
      </c>
      <c r="AO296" s="63"/>
      <c r="AP296" s="63"/>
      <c r="AQ296" s="63" t="str">
        <f t="shared" si="72"/>
        <v>no</v>
      </c>
      <c r="AR296" s="20">
        <f t="shared" si="73"/>
        <v>311.33699999999999</v>
      </c>
      <c r="AS296" s="63"/>
      <c r="AT296" s="23">
        <f t="shared" si="63"/>
        <v>0.12</v>
      </c>
      <c r="AU296" s="65">
        <f t="shared" si="74"/>
        <v>70.758409090909083</v>
      </c>
      <c r="AV296" s="65"/>
      <c r="AW296" s="65">
        <f t="shared" si="75"/>
        <v>353.79204545454542</v>
      </c>
      <c r="AX296" s="65"/>
      <c r="AY296" s="63">
        <f>VLOOKUP(L296,'Status Report'!B:CF,81,0)</f>
        <v>0</v>
      </c>
      <c r="AZ296" s="63" t="str">
        <f>VLOOKUP(L296,'Status Report'!B:S,18,0)</f>
        <v>Ellina Smirnova</v>
      </c>
      <c r="BB296" s="63">
        <f>VLOOKUP(L296,'Status Report'!B:Z,25,0)</f>
        <v>24</v>
      </c>
      <c r="BC296" s="63">
        <f t="shared" si="76"/>
        <v>120</v>
      </c>
      <c r="BF296">
        <f>VLOOKUP(L296,'Status Report'!B:CE,82,0)</f>
        <v>0</v>
      </c>
      <c r="BG296">
        <f>VLOOKUP(L296,'Status Report'!B:CF,83,0)</f>
        <v>0</v>
      </c>
      <c r="BH296">
        <f>VLOOKUP(L296,'Status Report'!B:CG,84,0)</f>
        <v>0</v>
      </c>
      <c r="BI296" t="s">
        <v>854</v>
      </c>
      <c r="BJ296" t="s">
        <v>795</v>
      </c>
      <c r="BM296" s="67">
        <f t="shared" si="77"/>
        <v>816</v>
      </c>
    </row>
    <row r="297" spans="1:65" x14ac:dyDescent="0.25">
      <c r="A297" s="68" t="str">
        <f>VLOOKUP(L297,'Status Report'!B:CB,79,0)</f>
        <v>Heineken UCL</v>
      </c>
      <c r="C297">
        <v>26021010</v>
      </c>
      <c r="D297">
        <v>3097129</v>
      </c>
      <c r="E297" t="s">
        <v>862</v>
      </c>
      <c r="F297" t="s">
        <v>802</v>
      </c>
      <c r="G297" t="str">
        <f>VLOOKUP(D297,'[2]sold to'!$A:$H,8,0)</f>
        <v>Netherlands</v>
      </c>
      <c r="H297" t="str">
        <f>VLOOKUP(D297,'[2]sold to'!$A:$I,9,0)</f>
        <v>Europe</v>
      </c>
      <c r="K297">
        <v>10</v>
      </c>
      <c r="L297">
        <v>88026582</v>
      </c>
      <c r="M297" t="s">
        <v>391</v>
      </c>
      <c r="N297">
        <v>4</v>
      </c>
      <c r="P297" t="str">
        <f>VLOOKUP(L297,'Status Report'!B:AA,26,0)</f>
        <v>China</v>
      </c>
      <c r="Q297" t="str">
        <f>VLOOKUP(L297,'Status Report'!B:AB,27,0)</f>
        <v>Indoor signs</v>
      </c>
      <c r="R297">
        <f>VLOOKUP(L297,'Status Report'!B:X,23,0)</f>
        <v>100</v>
      </c>
      <c r="S297" t="str">
        <f>VLOOKUP(L297,'Status Report'!B:T,19,0)</f>
        <v>Dekkers Visual Communication B.v.</v>
      </c>
      <c r="T297" s="62">
        <f>VLOOKUP(L297,'Status Report'!B:E,4,0)</f>
        <v>3</v>
      </c>
      <c r="U297" s="19">
        <f>_xlfn.IFS(AI297="Den Bosch",VLOOKUP(L297,'Status Report'!B:AM,35,0),AI297="Yantian",VLOOKUP(L297,'Status Report'!B:AM,36,0),AI297="",IF(H297="Asia Pacific",VLOOKUP(L297,'Status Report'!B:AM,36,0),VLOOKUP(L297,'Status Report'!B:AM,35,0)),AI297="Direct shipment",IF(H297="Asia Pacific",VLOOKUP(L297,'Status Report'!B:AM,36,0),VLOOKUP(L297,'Status Report'!B:AM,35,0)))</f>
        <v>148.52000000000001</v>
      </c>
      <c r="V297" s="20">
        <f t="shared" si="64"/>
        <v>594.08000000000004</v>
      </c>
      <c r="W297" s="19">
        <f>_xlfn.IFS(AI297="Den Bosch",VLOOKUP(L297,'Status Report'!B:AM,37,0),AI297="Yantian",VLOOKUP(L297,'Status Report'!B:AM,38,0),AI297="",IF(H297="Asia Pacific",VLOOKUP(L297,'Status Report'!B:AM,38,0),VLOOKUP(L297,'Status Report'!B:AM,37,0)),AI297="Direct shipment",IF(H297="Asia Pacific",VLOOKUP(L297,'Status Report'!B:AM,38,0),VLOOKUP(L297,'Status Report'!B:AM,37,0)))</f>
        <v>148.52000000000001</v>
      </c>
      <c r="X297" s="20">
        <f t="shared" si="65"/>
        <v>594.08000000000004</v>
      </c>
      <c r="Y297" s="20">
        <f>_xlfn.IFS(AI297="Den Bosch",VLOOKUP(L297,'Status Report'!B:AO,39,0),AI297="Yantian",VLOOKUP(L297,'Status Report'!B:AO,40,0),AI297="",IF(H297="Asia Pacific",VLOOKUP(L297,'Status Report'!B:AO,40,0),VLOOKUP(L297,'Status Report'!B:AO,39,0)),AI297="Direct shipment",IF(H297="Asia Pacific",VLOOKUP(L297,'Status Report'!B:AO,40,0),VLOOKUP(L297,'Status Report'!B:AO,39,0)))</f>
        <v>0</v>
      </c>
      <c r="Z297" s="20">
        <f t="shared" si="66"/>
        <v>0</v>
      </c>
      <c r="AA297" s="20">
        <f t="shared" si="67"/>
        <v>594.08000000000004</v>
      </c>
      <c r="AB297" s="21">
        <f>_xlfn.IFS(AI297="Den Bosch",VLOOKUP(L297,'Status Report'!B:AM,33,0),AI297="Yantian",VLOOKUP(L297,'Status Report'!B:AM,34,0),AI297="",IF(H297="Asia Pacific",VLOOKUP(L297,'Status Report'!B:AM,34,0),VLOOKUP(L297,'Status Report'!B:AM,33,0)),AI297="Direct shipment",IF(H297="Asia Pacific",VLOOKUP(L297,'Status Report'!B:AM,34,0),VLOOKUP(L297,'Status Report'!B:AM,33,0)))</f>
        <v>128.44380000000001</v>
      </c>
      <c r="AC297" s="21">
        <f>VLOOKUP(L297,'Status Report'!B:CE,82,0)</f>
        <v>0</v>
      </c>
      <c r="AD297" s="21">
        <f t="shared" si="68"/>
        <v>128.44380000000001</v>
      </c>
      <c r="AE297" s="63">
        <f>VLOOKUP(L297,'Status Report'!B:W,20,0)</f>
        <v>10</v>
      </c>
      <c r="AF297" s="63">
        <f>VLOOKUP(L297,'Status Report'!B:W,21,0)</f>
        <v>56</v>
      </c>
      <c r="AG297" s="63">
        <f>VLOOKUP(L297,'Status Report'!B:W,22,0)</f>
        <v>64</v>
      </c>
      <c r="AH297" s="22">
        <f t="shared" si="69"/>
        <v>0.14335999999999999</v>
      </c>
      <c r="AI297" t="s">
        <v>990</v>
      </c>
      <c r="AK297" s="63">
        <f>IFERROR(VLOOKUP(G297,ASEAN!A:A,1,0),0)</f>
        <v>0</v>
      </c>
      <c r="AL297" s="63">
        <f>IFERROR(VLOOKUP(D297,'[3]customer specs'!$B$1:$D$65536,3,0),0)</f>
        <v>0</v>
      </c>
      <c r="AM297" s="64">
        <f t="shared" si="70"/>
        <v>0</v>
      </c>
      <c r="AN297" s="64">
        <f t="shared" si="71"/>
        <v>0</v>
      </c>
      <c r="AO297" s="63"/>
      <c r="AP297" s="63"/>
      <c r="AQ297" s="63" t="str">
        <f t="shared" si="72"/>
        <v>no</v>
      </c>
      <c r="AR297" s="20">
        <f t="shared" si="73"/>
        <v>513.77520000000004</v>
      </c>
      <c r="AS297" s="63"/>
      <c r="AT297" s="23">
        <f t="shared" si="63"/>
        <v>0.12</v>
      </c>
      <c r="AU297" s="65">
        <f t="shared" si="74"/>
        <v>145.95886363636365</v>
      </c>
      <c r="AV297" s="65"/>
      <c r="AW297" s="65">
        <f t="shared" si="75"/>
        <v>583.83545454545458</v>
      </c>
      <c r="AX297" s="65"/>
      <c r="AY297" s="63">
        <f>VLOOKUP(L297,'Status Report'!B:CF,81,0)</f>
        <v>0</v>
      </c>
      <c r="AZ297" s="63" t="str">
        <f>VLOOKUP(L297,'Status Report'!B:S,18,0)</f>
        <v>Ludmilla Zarybnicka</v>
      </c>
      <c r="BB297" s="63">
        <f>VLOOKUP(L297,'Status Report'!B:Z,25,0)</f>
        <v>1</v>
      </c>
      <c r="BC297" s="63">
        <f t="shared" si="76"/>
        <v>4</v>
      </c>
      <c r="BF297">
        <f>VLOOKUP(L297,'Status Report'!B:CE,82,0)</f>
        <v>0</v>
      </c>
      <c r="BG297">
        <f>VLOOKUP(L297,'Status Report'!B:CF,83,0)</f>
        <v>0</v>
      </c>
      <c r="BH297">
        <f>VLOOKUP(L297,'Status Report'!B:CG,84,0)</f>
        <v>0</v>
      </c>
      <c r="BI297" t="s">
        <v>854</v>
      </c>
      <c r="BJ297" t="s">
        <v>795</v>
      </c>
      <c r="BM297" s="67">
        <f t="shared" si="77"/>
        <v>74</v>
      </c>
    </row>
    <row r="298" spans="1:65" x14ac:dyDescent="0.25">
      <c r="A298" s="68" t="str">
        <f>VLOOKUP(L298,'Status Report'!B:CB,79,0)</f>
        <v>Heineken UCL</v>
      </c>
      <c r="C298">
        <v>26021010</v>
      </c>
      <c r="D298">
        <v>3097129</v>
      </c>
      <c r="E298" t="s">
        <v>862</v>
      </c>
      <c r="F298" t="s">
        <v>802</v>
      </c>
      <c r="G298" t="str">
        <f>VLOOKUP(D298,'[2]sold to'!$A:$H,8,0)</f>
        <v>Netherlands</v>
      </c>
      <c r="H298" t="str">
        <f>VLOOKUP(D298,'[2]sold to'!$A:$I,9,0)</f>
        <v>Europe</v>
      </c>
      <c r="K298">
        <v>20</v>
      </c>
      <c r="L298">
        <v>88026505</v>
      </c>
      <c r="M298" t="s">
        <v>329</v>
      </c>
      <c r="N298">
        <v>3</v>
      </c>
      <c r="P298" t="str">
        <f>VLOOKUP(L298,'Status Report'!B:AA,26,0)</f>
        <v>China</v>
      </c>
      <c r="Q298" t="str">
        <f>VLOOKUP(L298,'Status Report'!B:AB,27,0)</f>
        <v>Premiums</v>
      </c>
      <c r="R298">
        <f>VLOOKUP(L298,'Status Report'!B:X,23,0)</f>
        <v>500</v>
      </c>
      <c r="S298" t="str">
        <f>VLOOKUP(L298,'Status Report'!B:T,19,0)</f>
        <v>Promocean The Netherlands BV</v>
      </c>
      <c r="T298" s="62">
        <f>VLOOKUP(L298,'Status Report'!B:E,4,0)</f>
        <v>3</v>
      </c>
      <c r="U298" s="19">
        <f>_xlfn.IFS(AI298="Den Bosch",VLOOKUP(L298,'Status Report'!B:AM,35,0),AI298="Yantian",VLOOKUP(L298,'Status Report'!B:AM,36,0),AI298="",IF(H298="Asia Pacific",VLOOKUP(L298,'Status Report'!B:AM,36,0),VLOOKUP(L298,'Status Report'!B:AM,35,0)),AI298="Direct shipment",IF(H298="Asia Pacific",VLOOKUP(L298,'Status Report'!B:AM,36,0),VLOOKUP(L298,'Status Report'!B:AM,35,0)))</f>
        <v>64.900000000000006</v>
      </c>
      <c r="V298" s="20">
        <f t="shared" si="64"/>
        <v>194.70000000000002</v>
      </c>
      <c r="W298" s="19">
        <f>_xlfn.IFS(AI298="Den Bosch",VLOOKUP(L298,'Status Report'!B:AM,37,0),AI298="Yantian",VLOOKUP(L298,'Status Report'!B:AM,38,0),AI298="",IF(H298="Asia Pacific",VLOOKUP(L298,'Status Report'!B:AM,38,0),VLOOKUP(L298,'Status Report'!B:AM,37,0)),AI298="Direct shipment",IF(H298="Asia Pacific",VLOOKUP(L298,'Status Report'!B:AM,38,0),VLOOKUP(L298,'Status Report'!B:AM,37,0)))</f>
        <v>60.300000000000004</v>
      </c>
      <c r="X298" s="20">
        <f t="shared" si="65"/>
        <v>180.9</v>
      </c>
      <c r="Y298" s="20">
        <f>_xlfn.IFS(AI298="Den Bosch",VLOOKUP(L298,'Status Report'!B:AO,39,0),AI298="Yantian",VLOOKUP(L298,'Status Report'!B:AO,40,0),AI298="",IF(H298="Asia Pacific",VLOOKUP(L298,'Status Report'!B:AO,40,0),VLOOKUP(L298,'Status Report'!B:AO,39,0)),AI298="Direct shipment",IF(H298="Asia Pacific",VLOOKUP(L298,'Status Report'!B:AO,40,0),VLOOKUP(L298,'Status Report'!B:AO,39,0)))</f>
        <v>0</v>
      </c>
      <c r="Z298" s="20">
        <f t="shared" si="66"/>
        <v>0</v>
      </c>
      <c r="AA298" s="20">
        <f t="shared" si="67"/>
        <v>180.9</v>
      </c>
      <c r="AB298" s="21">
        <f>_xlfn.IFS(AI298="Den Bosch",VLOOKUP(L298,'Status Report'!B:AM,33,0),AI298="Yantian",VLOOKUP(L298,'Status Report'!B:AM,34,0),AI298="",IF(H298="Asia Pacific",VLOOKUP(L298,'Status Report'!B:AM,34,0),VLOOKUP(L298,'Status Report'!B:AM,33,0)),AI298="Direct shipment",IF(H298="Asia Pacific",VLOOKUP(L298,'Status Report'!B:AM,34,0),VLOOKUP(L298,'Status Report'!B:AM,33,0)))</f>
        <v>52.189200000000007</v>
      </c>
      <c r="AC298" s="21">
        <f>VLOOKUP(L298,'Status Report'!B:CE,82,0)</f>
        <v>0</v>
      </c>
      <c r="AD298" s="21">
        <f t="shared" si="68"/>
        <v>52.189200000000007</v>
      </c>
      <c r="AE298" s="63">
        <f>VLOOKUP(L298,'Status Report'!B:W,20,0)</f>
        <v>68</v>
      </c>
      <c r="AF298" s="63">
        <f>VLOOKUP(L298,'Status Report'!B:W,21,0)</f>
        <v>19</v>
      </c>
      <c r="AG298" s="63">
        <f>VLOOKUP(L298,'Status Report'!B:W,22,0)</f>
        <v>19</v>
      </c>
      <c r="AH298" s="22">
        <f t="shared" si="69"/>
        <v>7.3644000000000001E-2</v>
      </c>
      <c r="AI298" t="s">
        <v>990</v>
      </c>
      <c r="AK298" s="63">
        <f>IFERROR(VLOOKUP(G298,ASEAN!A:A,1,0),0)</f>
        <v>0</v>
      </c>
      <c r="AL298" s="63">
        <f>IFERROR(VLOOKUP(D298,'[3]customer specs'!$B$1:$D$65536,3,0),0)</f>
        <v>0</v>
      </c>
      <c r="AM298" s="64">
        <f t="shared" si="70"/>
        <v>13.800000000000011</v>
      </c>
      <c r="AN298" s="64">
        <f t="shared" si="71"/>
        <v>0</v>
      </c>
      <c r="AO298" s="63"/>
      <c r="AP298" s="63"/>
      <c r="AQ298" s="63" t="str">
        <f t="shared" si="72"/>
        <v>no</v>
      </c>
      <c r="AR298" s="20">
        <f t="shared" si="73"/>
        <v>156.56760000000003</v>
      </c>
      <c r="AS298" s="63"/>
      <c r="AT298" s="23">
        <f t="shared" si="63"/>
        <v>0.12</v>
      </c>
      <c r="AU298" s="65">
        <f t="shared" si="74"/>
        <v>59.305909090909097</v>
      </c>
      <c r="AV298" s="65"/>
      <c r="AW298" s="65">
        <f t="shared" si="75"/>
        <v>177.91772727272729</v>
      </c>
      <c r="AX298" s="65"/>
      <c r="AY298" s="63">
        <f>VLOOKUP(L298,'Status Report'!B:CF,81,0)</f>
        <v>0</v>
      </c>
      <c r="AZ298" s="63" t="str">
        <f>VLOOKUP(L298,'Status Report'!B:S,18,0)</f>
        <v>Ellina Smirnova</v>
      </c>
      <c r="BB298" s="63">
        <f>VLOOKUP(L298,'Status Report'!B:Z,25,0)</f>
        <v>10</v>
      </c>
      <c r="BC298" s="63">
        <f t="shared" si="76"/>
        <v>30</v>
      </c>
      <c r="BF298">
        <f>VLOOKUP(L298,'Status Report'!B:CE,82,0)</f>
        <v>0</v>
      </c>
      <c r="BG298">
        <f>VLOOKUP(L298,'Status Report'!B:CF,83,0)</f>
        <v>0</v>
      </c>
      <c r="BH298">
        <f>VLOOKUP(L298,'Status Report'!B:CG,84,0)</f>
        <v>0</v>
      </c>
      <c r="BI298" t="s">
        <v>854</v>
      </c>
      <c r="BJ298" t="s">
        <v>795</v>
      </c>
      <c r="BM298" s="67">
        <f t="shared" si="77"/>
        <v>4834</v>
      </c>
    </row>
    <row r="299" spans="1:65" x14ac:dyDescent="0.25">
      <c r="A299" s="68" t="str">
        <f>VLOOKUP(L299,'Status Report'!B:CB,79,0)</f>
        <v>Heineken UCL</v>
      </c>
      <c r="C299">
        <v>26021010</v>
      </c>
      <c r="D299">
        <v>3097129</v>
      </c>
      <c r="E299" t="s">
        <v>862</v>
      </c>
      <c r="F299" t="s">
        <v>802</v>
      </c>
      <c r="G299" t="str">
        <f>VLOOKUP(D299,'[2]sold to'!$A:$H,8,0)</f>
        <v>Netherlands</v>
      </c>
      <c r="H299" t="str">
        <f>VLOOKUP(D299,'[2]sold to'!$A:$I,9,0)</f>
        <v>Europe</v>
      </c>
      <c r="K299">
        <v>30</v>
      </c>
      <c r="L299">
        <v>88026563</v>
      </c>
      <c r="M299" t="s">
        <v>375</v>
      </c>
      <c r="N299">
        <v>5</v>
      </c>
      <c r="P299" t="str">
        <f>VLOOKUP(L299,'Status Report'!B:AA,26,0)</f>
        <v>China</v>
      </c>
      <c r="Q299" t="str">
        <f>VLOOKUP(L299,'Status Report'!B:AB,27,0)</f>
        <v>Bar support</v>
      </c>
      <c r="R299">
        <f>VLOOKUP(L299,'Status Report'!B:X,23,0)</f>
        <v>50</v>
      </c>
      <c r="S299" t="str">
        <f>VLOOKUP(L299,'Status Report'!B:T,19,0)</f>
        <v>Asian Sourcing Link</v>
      </c>
      <c r="T299" s="62">
        <f>VLOOKUP(L299,'Status Report'!B:E,4,0)</f>
        <v>3</v>
      </c>
      <c r="U299" s="19">
        <f>_xlfn.IFS(AI299="Den Bosch",VLOOKUP(L299,'Status Report'!B:AM,35,0),AI299="Yantian",VLOOKUP(L299,'Status Report'!B:AM,36,0),AI299="",IF(H299="Asia Pacific",VLOOKUP(L299,'Status Report'!B:AM,36,0),VLOOKUP(L299,'Status Report'!B:AM,35,0)),AI299="Direct shipment",IF(H299="Asia Pacific",VLOOKUP(L299,'Status Report'!B:AM,36,0),VLOOKUP(L299,'Status Report'!B:AM,35,0)))</f>
        <v>47.5</v>
      </c>
      <c r="V299" s="20">
        <f t="shared" si="64"/>
        <v>237.5</v>
      </c>
      <c r="W299" s="19">
        <f>_xlfn.IFS(AI299="Den Bosch",VLOOKUP(L299,'Status Report'!B:AM,37,0),AI299="Yantian",VLOOKUP(L299,'Status Report'!B:AM,38,0),AI299="",IF(H299="Asia Pacific",VLOOKUP(L299,'Status Report'!B:AM,38,0),VLOOKUP(L299,'Status Report'!B:AM,37,0)),AI299="Direct shipment",IF(H299="Asia Pacific",VLOOKUP(L299,'Status Report'!B:AM,38,0),VLOOKUP(L299,'Status Report'!B:AM,37,0)))</f>
        <v>47.5</v>
      </c>
      <c r="X299" s="20">
        <f t="shared" si="65"/>
        <v>237.5</v>
      </c>
      <c r="Y299" s="20">
        <f>_xlfn.IFS(AI299="Den Bosch",VLOOKUP(L299,'Status Report'!B:AO,39,0),AI299="Yantian",VLOOKUP(L299,'Status Report'!B:AO,40,0),AI299="",IF(H299="Asia Pacific",VLOOKUP(L299,'Status Report'!B:AO,40,0),VLOOKUP(L299,'Status Report'!B:AO,39,0)),AI299="Direct shipment",IF(H299="Asia Pacific",VLOOKUP(L299,'Status Report'!B:AO,40,0),VLOOKUP(L299,'Status Report'!B:AO,39,0)))</f>
        <v>0</v>
      </c>
      <c r="Z299" s="20">
        <f t="shared" si="66"/>
        <v>0</v>
      </c>
      <c r="AA299" s="20">
        <f t="shared" si="67"/>
        <v>237.5</v>
      </c>
      <c r="AB299" s="21">
        <f>_xlfn.IFS(AI299="Den Bosch",VLOOKUP(L299,'Status Report'!B:AM,33,0),AI299="Yantian",VLOOKUP(L299,'Status Report'!B:AM,34,0),AI299="",IF(H299="Asia Pacific",VLOOKUP(L299,'Status Report'!B:AM,34,0),VLOOKUP(L299,'Status Report'!B:AM,33,0)),AI299="Direct shipment",IF(H299="Asia Pacific",VLOOKUP(L299,'Status Report'!B:AM,34,0),VLOOKUP(L299,'Status Report'!B:AM,33,0)))</f>
        <v>43.890000000000008</v>
      </c>
      <c r="AC299" s="21">
        <f>VLOOKUP(L299,'Status Report'!B:CE,82,0)</f>
        <v>0</v>
      </c>
      <c r="AD299" s="21">
        <f t="shared" si="68"/>
        <v>43.890000000000008</v>
      </c>
      <c r="AE299" s="63">
        <f>VLOOKUP(L299,'Status Report'!B:W,20,0)</f>
        <v>62</v>
      </c>
      <c r="AF299" s="63">
        <f>VLOOKUP(L299,'Status Report'!B:W,21,0)</f>
        <v>20</v>
      </c>
      <c r="AG299" s="63">
        <f>VLOOKUP(L299,'Status Report'!B:W,22,0)</f>
        <v>9.5</v>
      </c>
      <c r="AH299" s="22">
        <f t="shared" si="69"/>
        <v>5.8900000000000001E-2</v>
      </c>
      <c r="AI299" t="s">
        <v>990</v>
      </c>
      <c r="AK299" s="63">
        <f>IFERROR(VLOOKUP(G299,ASEAN!A:A,1,0),0)</f>
        <v>0</v>
      </c>
      <c r="AL299" s="63">
        <f>IFERROR(VLOOKUP(D299,'[3]customer specs'!$B$1:$D$65536,3,0),0)</f>
        <v>0</v>
      </c>
      <c r="AM299" s="64">
        <f t="shared" si="70"/>
        <v>0</v>
      </c>
      <c r="AN299" s="64">
        <f t="shared" si="71"/>
        <v>0</v>
      </c>
      <c r="AO299" s="63"/>
      <c r="AP299" s="63"/>
      <c r="AQ299" s="63" t="str">
        <f t="shared" si="72"/>
        <v>no</v>
      </c>
      <c r="AR299" s="20">
        <f t="shared" si="73"/>
        <v>219.45000000000005</v>
      </c>
      <c r="AS299" s="63"/>
      <c r="AT299" s="23">
        <f t="shared" si="63"/>
        <v>0.12</v>
      </c>
      <c r="AU299" s="65">
        <f t="shared" si="74"/>
        <v>49.875000000000007</v>
      </c>
      <c r="AV299" s="65"/>
      <c r="AW299" s="65">
        <f t="shared" si="75"/>
        <v>249.37500000000003</v>
      </c>
      <c r="AX299" s="65"/>
      <c r="AY299" s="63">
        <f>VLOOKUP(L299,'Status Report'!B:CF,81,0)</f>
        <v>0</v>
      </c>
      <c r="AZ299" s="63" t="str">
        <f>VLOOKUP(L299,'Status Report'!B:S,18,0)</f>
        <v>Ellina Smirnova</v>
      </c>
      <c r="BB299" s="63">
        <f>VLOOKUP(L299,'Status Report'!B:Z,25,0)</f>
        <v>10</v>
      </c>
      <c r="BC299" s="63">
        <f t="shared" si="76"/>
        <v>50</v>
      </c>
      <c r="BF299">
        <f>VLOOKUP(L299,'Status Report'!B:CE,82,0)</f>
        <v>0</v>
      </c>
      <c r="BG299">
        <f>VLOOKUP(L299,'Status Report'!B:CF,83,0)</f>
        <v>0</v>
      </c>
      <c r="BH299">
        <f>VLOOKUP(L299,'Status Report'!B:CG,84,0)</f>
        <v>0</v>
      </c>
      <c r="BI299" t="s">
        <v>854</v>
      </c>
      <c r="BJ299" t="s">
        <v>795</v>
      </c>
      <c r="BM299" s="67">
        <f t="shared" si="77"/>
        <v>73</v>
      </c>
    </row>
    <row r="300" spans="1:65" x14ac:dyDescent="0.25">
      <c r="A300" s="68" t="str">
        <f>VLOOKUP(L300,'Status Report'!B:CB,79,0)</f>
        <v>Heineken UCL</v>
      </c>
      <c r="C300">
        <v>26021010</v>
      </c>
      <c r="D300">
        <v>3097129</v>
      </c>
      <c r="E300" t="s">
        <v>862</v>
      </c>
      <c r="F300" t="s">
        <v>802</v>
      </c>
      <c r="G300" t="str">
        <f>VLOOKUP(D300,'[2]sold to'!$A:$H,8,0)</f>
        <v>Netherlands</v>
      </c>
      <c r="H300" t="str">
        <f>VLOOKUP(D300,'[2]sold to'!$A:$I,9,0)</f>
        <v>Europe</v>
      </c>
      <c r="K300">
        <v>40</v>
      </c>
      <c r="L300">
        <v>88026493</v>
      </c>
      <c r="M300" t="s">
        <v>804</v>
      </c>
      <c r="N300">
        <v>2</v>
      </c>
      <c r="P300" t="str">
        <f>VLOOKUP(L300,'Status Report'!B:AA,26,0)</f>
        <v>China</v>
      </c>
      <c r="Q300" t="str">
        <f>VLOOKUP(L300,'Status Report'!B:AB,27,0)</f>
        <v>Bar support</v>
      </c>
      <c r="R300">
        <f>VLOOKUP(L300,'Status Report'!B:X,23,0)</f>
        <v>167</v>
      </c>
      <c r="S300" t="str">
        <f>VLOOKUP(L300,'Status Report'!B:T,19,0)</f>
        <v>Promocean The Netherlands BV</v>
      </c>
      <c r="T300" s="62">
        <f>VLOOKUP(L300,'Status Report'!B:E,4,0)</f>
        <v>3</v>
      </c>
      <c r="U300" s="19">
        <f>_xlfn.IFS(AI300="Den Bosch",VLOOKUP(L300,'Status Report'!B:AM,35,0),AI300="Yantian",VLOOKUP(L300,'Status Report'!B:AM,36,0),AI300="",IF(H300="Asia Pacific",VLOOKUP(L300,'Status Report'!B:AM,36,0),VLOOKUP(L300,'Status Report'!B:AM,35,0)),AI300="Direct shipment",IF(H300="Asia Pacific",VLOOKUP(L300,'Status Report'!B:AM,36,0),VLOOKUP(L300,'Status Report'!B:AM,35,0)))</f>
        <v>73.199999999999989</v>
      </c>
      <c r="V300" s="20">
        <f t="shared" si="64"/>
        <v>146.39999999999998</v>
      </c>
      <c r="W300" s="19">
        <f>_xlfn.IFS(AI300="Den Bosch",VLOOKUP(L300,'Status Report'!B:AM,37,0),AI300="Yantian",VLOOKUP(L300,'Status Report'!B:AM,38,0),AI300="",IF(H300="Asia Pacific",VLOOKUP(L300,'Status Report'!B:AM,38,0),VLOOKUP(L300,'Status Report'!B:AM,37,0)),AI300="Direct shipment",IF(H300="Asia Pacific",VLOOKUP(L300,'Status Report'!B:AM,38,0),VLOOKUP(L300,'Status Report'!B:AM,37,0)))</f>
        <v>73.199999999999989</v>
      </c>
      <c r="X300" s="20">
        <f t="shared" si="65"/>
        <v>146.39999999999998</v>
      </c>
      <c r="Y300" s="20">
        <f>_xlfn.IFS(AI300="Den Bosch",VLOOKUP(L300,'Status Report'!B:AO,39,0),AI300="Yantian",VLOOKUP(L300,'Status Report'!B:AO,40,0),AI300="",IF(H300="Asia Pacific",VLOOKUP(L300,'Status Report'!B:AO,40,0),VLOOKUP(L300,'Status Report'!B:AO,39,0)),AI300="Direct shipment",IF(H300="Asia Pacific",VLOOKUP(L300,'Status Report'!B:AO,40,0),VLOOKUP(L300,'Status Report'!B:AO,39,0)))</f>
        <v>0</v>
      </c>
      <c r="Z300" s="20">
        <f t="shared" si="66"/>
        <v>0</v>
      </c>
      <c r="AA300" s="20">
        <f t="shared" si="67"/>
        <v>146.39999999999998</v>
      </c>
      <c r="AB300" s="21">
        <f>_xlfn.IFS(AI300="Den Bosch",VLOOKUP(L300,'Status Report'!B:AM,33,0),AI300="Yantian",VLOOKUP(L300,'Status Report'!B:AM,34,0),AI300="",IF(H300="Asia Pacific",VLOOKUP(L300,'Status Report'!B:AM,34,0),VLOOKUP(L300,'Status Report'!B:AM,33,0)),AI300="Direct shipment",IF(H300="Asia Pacific",VLOOKUP(L300,'Status Report'!B:AM,34,0),VLOOKUP(L300,'Status Report'!B:AM,33,0)))</f>
        <v>63.327000000000005</v>
      </c>
      <c r="AC300" s="21">
        <f>VLOOKUP(L300,'Status Report'!B:CE,82,0)</f>
        <v>0</v>
      </c>
      <c r="AD300" s="21">
        <f t="shared" si="68"/>
        <v>63.327000000000005</v>
      </c>
      <c r="AE300" s="63">
        <f>VLOOKUP(L300,'Status Report'!B:W,20,0)</f>
        <v>49</v>
      </c>
      <c r="AF300" s="63">
        <f>VLOOKUP(L300,'Status Report'!B:W,21,0)</f>
        <v>26</v>
      </c>
      <c r="AG300" s="63">
        <f>VLOOKUP(L300,'Status Report'!B:W,22,0)</f>
        <v>50</v>
      </c>
      <c r="AH300" s="22">
        <f t="shared" si="69"/>
        <v>0.12740000000000001</v>
      </c>
      <c r="AI300" t="s">
        <v>990</v>
      </c>
      <c r="AK300" s="63">
        <f>IFERROR(VLOOKUP(G300,ASEAN!A:A,1,0),0)</f>
        <v>0</v>
      </c>
      <c r="AL300" s="63">
        <f>IFERROR(VLOOKUP(D300,'[3]customer specs'!$B$1:$D$65536,3,0),0)</f>
        <v>0</v>
      </c>
      <c r="AM300" s="64">
        <f t="shared" si="70"/>
        <v>0</v>
      </c>
      <c r="AN300" s="64">
        <f t="shared" si="71"/>
        <v>0</v>
      </c>
      <c r="AO300" s="63"/>
      <c r="AP300" s="63"/>
      <c r="AQ300" s="63" t="str">
        <f t="shared" si="72"/>
        <v>no</v>
      </c>
      <c r="AR300" s="20">
        <f t="shared" si="73"/>
        <v>126.65400000000001</v>
      </c>
      <c r="AS300" s="63"/>
      <c r="AT300" s="23">
        <f t="shared" si="63"/>
        <v>0.12</v>
      </c>
      <c r="AU300" s="65">
        <f t="shared" si="74"/>
        <v>71.962500000000006</v>
      </c>
      <c r="AV300" s="65"/>
      <c r="AW300" s="65">
        <f t="shared" si="75"/>
        <v>143.92500000000001</v>
      </c>
      <c r="AX300" s="65"/>
      <c r="AY300" s="63">
        <f>VLOOKUP(L300,'Status Report'!B:CF,81,0)</f>
        <v>0</v>
      </c>
      <c r="AZ300" s="63" t="str">
        <f>VLOOKUP(L300,'Status Report'!B:S,18,0)</f>
        <v>Ellina Smirnova</v>
      </c>
      <c r="BB300" s="63">
        <f>VLOOKUP(L300,'Status Report'!B:Z,25,0)</f>
        <v>12</v>
      </c>
      <c r="BC300" s="63">
        <f t="shared" si="76"/>
        <v>24</v>
      </c>
      <c r="BF300">
        <f>VLOOKUP(L300,'Status Report'!B:CE,82,0)</f>
        <v>0</v>
      </c>
      <c r="BG300">
        <f>VLOOKUP(L300,'Status Report'!B:CF,83,0)</f>
        <v>0</v>
      </c>
      <c r="BH300">
        <f>VLOOKUP(L300,'Status Report'!B:CG,84,0)</f>
        <v>0</v>
      </c>
      <c r="BI300" t="s">
        <v>854</v>
      </c>
      <c r="BJ300" t="s">
        <v>795</v>
      </c>
      <c r="BM300" s="67">
        <f t="shared" si="77"/>
        <v>356</v>
      </c>
    </row>
    <row r="301" spans="1:65" x14ac:dyDescent="0.25">
      <c r="A301" s="68" t="str">
        <f>VLOOKUP(L301,'Status Report'!B:CB,79,0)</f>
        <v>Heineken UCL</v>
      </c>
      <c r="C301">
        <v>26021010</v>
      </c>
      <c r="D301">
        <v>3097129</v>
      </c>
      <c r="E301" t="s">
        <v>862</v>
      </c>
      <c r="F301" t="s">
        <v>802</v>
      </c>
      <c r="G301" t="str">
        <f>VLOOKUP(D301,'[2]sold to'!$A:$H,8,0)</f>
        <v>Netherlands</v>
      </c>
      <c r="H301" t="str">
        <f>VLOOKUP(D301,'[2]sold to'!$A:$I,9,0)</f>
        <v>Europe</v>
      </c>
      <c r="K301">
        <v>50</v>
      </c>
      <c r="L301">
        <v>88026485</v>
      </c>
      <c r="M301" t="s">
        <v>312</v>
      </c>
      <c r="N301">
        <v>70</v>
      </c>
      <c r="P301" t="str">
        <f>VLOOKUP(L301,'Status Report'!B:AA,26,0)</f>
        <v>China</v>
      </c>
      <c r="Q301" t="str">
        <f>VLOOKUP(L301,'Status Report'!B:AB,27,0)</f>
        <v>Bar support</v>
      </c>
      <c r="R301">
        <f>VLOOKUP(L301,'Status Report'!B:X,23,0)</f>
        <v>125</v>
      </c>
      <c r="S301" t="str">
        <f>VLOOKUP(L301,'Status Report'!B:T,19,0)</f>
        <v>Promocean The Netherlands BV</v>
      </c>
      <c r="T301" s="62">
        <f>VLOOKUP(L301,'Status Report'!B:E,4,0)</f>
        <v>3</v>
      </c>
      <c r="U301" s="19">
        <f>_xlfn.IFS(AI301="Den Bosch",VLOOKUP(L301,'Status Report'!B:AM,35,0),AI301="Yantian",VLOOKUP(L301,'Status Report'!B:AM,36,0),AI301="",IF(H301="Asia Pacific",VLOOKUP(L301,'Status Report'!B:AM,36,0),VLOOKUP(L301,'Status Report'!B:AM,35,0)),AI301="Direct shipment",IF(H301="Asia Pacific",VLOOKUP(L301,'Status Report'!B:AM,36,0),VLOOKUP(L301,'Status Report'!B:AM,35,0)))</f>
        <v>30.2</v>
      </c>
      <c r="V301" s="20">
        <f t="shared" si="64"/>
        <v>2114</v>
      </c>
      <c r="W301" s="19">
        <f>_xlfn.IFS(AI301="Den Bosch",VLOOKUP(L301,'Status Report'!B:AM,37,0),AI301="Yantian",VLOOKUP(L301,'Status Report'!B:AM,38,0),AI301="",IF(H301="Asia Pacific",VLOOKUP(L301,'Status Report'!B:AM,38,0),VLOOKUP(L301,'Status Report'!B:AM,37,0)),AI301="Direct shipment",IF(H301="Asia Pacific",VLOOKUP(L301,'Status Report'!B:AM,38,0),VLOOKUP(L301,'Status Report'!B:AM,37,0)))</f>
        <v>26.400000000000002</v>
      </c>
      <c r="X301" s="20">
        <f t="shared" si="65"/>
        <v>1848.0000000000002</v>
      </c>
      <c r="Y301" s="20">
        <f>_xlfn.IFS(AI301="Den Bosch",VLOOKUP(L301,'Status Report'!B:AO,39,0),AI301="Yantian",VLOOKUP(L301,'Status Report'!B:AO,40,0),AI301="",IF(H301="Asia Pacific",VLOOKUP(L301,'Status Report'!B:AO,40,0),VLOOKUP(L301,'Status Report'!B:AO,39,0)),AI301="Direct shipment",IF(H301="Asia Pacific",VLOOKUP(L301,'Status Report'!B:AO,40,0),VLOOKUP(L301,'Status Report'!B:AO,39,0)))</f>
        <v>0</v>
      </c>
      <c r="Z301" s="20">
        <f t="shared" si="66"/>
        <v>0</v>
      </c>
      <c r="AA301" s="20">
        <f t="shared" si="67"/>
        <v>1848.0000000000002</v>
      </c>
      <c r="AB301" s="21">
        <f>_xlfn.IFS(AI301="Den Bosch",VLOOKUP(L301,'Status Report'!B:AM,33,0),AI301="Yantian",VLOOKUP(L301,'Status Report'!B:AM,34,0),AI301="",IF(H301="Asia Pacific",VLOOKUP(L301,'Status Report'!B:AM,34,0),VLOOKUP(L301,'Status Report'!B:AM,33,0)),AI301="Direct shipment",IF(H301="Asia Pacific",VLOOKUP(L301,'Status Report'!B:AM,34,0),VLOOKUP(L301,'Status Report'!B:AM,33,0)))</f>
        <v>23.176800000000004</v>
      </c>
      <c r="AC301" s="21">
        <f>VLOOKUP(L301,'Status Report'!B:CE,82,0)</f>
        <v>0</v>
      </c>
      <c r="AD301" s="21">
        <f t="shared" si="68"/>
        <v>23.176800000000004</v>
      </c>
      <c r="AE301" s="63">
        <f>VLOOKUP(L301,'Status Report'!B:W,20,0)</f>
        <v>14</v>
      </c>
      <c r="AF301" s="63">
        <f>VLOOKUP(L301,'Status Report'!B:W,21,0)</f>
        <v>5</v>
      </c>
      <c r="AG301" s="63">
        <f>VLOOKUP(L301,'Status Report'!B:W,22,0)</f>
        <v>5</v>
      </c>
      <c r="AH301" s="22">
        <f t="shared" si="69"/>
        <v>2.4500000000000001E-2</v>
      </c>
      <c r="AI301" t="s">
        <v>990</v>
      </c>
      <c r="AK301" s="63">
        <f>IFERROR(VLOOKUP(G301,ASEAN!A:A,1,0),0)</f>
        <v>0</v>
      </c>
      <c r="AL301" s="63">
        <f>IFERROR(VLOOKUP(D301,'[3]customer specs'!$B$1:$D$65536,3,0),0)</f>
        <v>0</v>
      </c>
      <c r="AM301" s="64">
        <f t="shared" si="70"/>
        <v>265.99999999999977</v>
      </c>
      <c r="AN301" s="64">
        <f t="shared" si="71"/>
        <v>0</v>
      </c>
      <c r="AO301" s="63"/>
      <c r="AP301" s="63"/>
      <c r="AQ301" s="63" t="str">
        <f t="shared" si="72"/>
        <v>no</v>
      </c>
      <c r="AR301" s="20">
        <f t="shared" si="73"/>
        <v>1622.3760000000002</v>
      </c>
      <c r="AS301" s="63"/>
      <c r="AT301" s="23">
        <f t="shared" si="63"/>
        <v>0.12</v>
      </c>
      <c r="AU301" s="65">
        <f t="shared" si="74"/>
        <v>26.33727272727273</v>
      </c>
      <c r="AV301" s="65"/>
      <c r="AW301" s="65">
        <f t="shared" si="75"/>
        <v>1843.609090909091</v>
      </c>
      <c r="AX301" s="65"/>
      <c r="AY301" s="63">
        <f>VLOOKUP(L301,'Status Report'!B:CF,81,0)</f>
        <v>0</v>
      </c>
      <c r="AZ301" s="63" t="str">
        <f>VLOOKUP(L301,'Status Report'!B:S,18,0)</f>
        <v>Ellina Smirnova</v>
      </c>
      <c r="BB301" s="63">
        <f>VLOOKUP(L301,'Status Report'!B:Z,25,0)</f>
        <v>20</v>
      </c>
      <c r="BC301" s="63">
        <f t="shared" si="76"/>
        <v>1400</v>
      </c>
      <c r="BF301">
        <f>VLOOKUP(L301,'Status Report'!B:CE,82,0)</f>
        <v>0</v>
      </c>
      <c r="BG301">
        <f>VLOOKUP(L301,'Status Report'!B:CF,83,0)</f>
        <v>0</v>
      </c>
      <c r="BH301">
        <f>VLOOKUP(L301,'Status Report'!B:CG,84,0)</f>
        <v>0</v>
      </c>
      <c r="BI301" t="s">
        <v>854</v>
      </c>
      <c r="BJ301" t="s">
        <v>795</v>
      </c>
      <c r="BM301" s="67">
        <f t="shared" si="77"/>
        <v>2875</v>
      </c>
    </row>
    <row r="302" spans="1:65" x14ac:dyDescent="0.25">
      <c r="A302" s="68" t="str">
        <f>VLOOKUP(L302,'Status Report'!B:CB,79,0)</f>
        <v>Heineken UCL</v>
      </c>
      <c r="C302">
        <v>26021010</v>
      </c>
      <c r="D302">
        <v>3097129</v>
      </c>
      <c r="E302" t="s">
        <v>862</v>
      </c>
      <c r="F302" t="s">
        <v>802</v>
      </c>
      <c r="G302" t="str">
        <f>VLOOKUP(D302,'[2]sold to'!$A:$H,8,0)</f>
        <v>Netherlands</v>
      </c>
      <c r="H302" t="str">
        <f>VLOOKUP(D302,'[2]sold to'!$A:$I,9,0)</f>
        <v>Europe</v>
      </c>
      <c r="K302">
        <v>60</v>
      </c>
      <c r="L302">
        <v>88026564</v>
      </c>
      <c r="M302" t="s">
        <v>377</v>
      </c>
      <c r="N302">
        <v>5</v>
      </c>
      <c r="P302" t="str">
        <f>VLOOKUP(L302,'Status Report'!B:AA,26,0)</f>
        <v>Germany</v>
      </c>
      <c r="Q302" t="str">
        <f>VLOOKUP(L302,'Status Report'!B:AB,27,0)</f>
        <v>Coasters (&amp; dripmat)</v>
      </c>
      <c r="R302">
        <f>VLOOKUP(L302,'Status Report'!B:X,23,0)</f>
        <v>50</v>
      </c>
      <c r="S302" t="str">
        <f>VLOOKUP(L302,'Status Report'!B:T,19,0)</f>
        <v>CC Coaster GmbH &amp; Co. KG</v>
      </c>
      <c r="T302" s="62">
        <f>VLOOKUP(L302,'Status Report'!B:E,4,0)</f>
        <v>3</v>
      </c>
      <c r="U302" s="19">
        <f>_xlfn.IFS(AI302="Den Bosch",VLOOKUP(L302,'Status Report'!B:AM,35,0),AI302="Yantian",VLOOKUP(L302,'Status Report'!B:AM,36,0),AI302="",IF(H302="Asia Pacific",VLOOKUP(L302,'Status Report'!B:AM,36,0),VLOOKUP(L302,'Status Report'!B:AM,35,0)),AI302="Direct shipment",IF(H302="Asia Pacific",VLOOKUP(L302,'Status Report'!B:AM,36,0),VLOOKUP(L302,'Status Report'!B:AM,35,0)))</f>
        <v>39.159090909090907</v>
      </c>
      <c r="V302" s="20">
        <f t="shared" si="64"/>
        <v>195.79545454545453</v>
      </c>
      <c r="W302" s="19">
        <f>_xlfn.IFS(AI302="Den Bosch",VLOOKUP(L302,'Status Report'!B:AM,37,0),AI302="Yantian",VLOOKUP(L302,'Status Report'!B:AM,38,0),AI302="",IF(H302="Asia Pacific",VLOOKUP(L302,'Status Report'!B:AM,38,0),VLOOKUP(L302,'Status Report'!B:AM,37,0)),AI302="Direct shipment",IF(H302="Asia Pacific",VLOOKUP(L302,'Status Report'!B:AM,38,0),VLOOKUP(L302,'Status Report'!B:AM,37,0)))</f>
        <v>18.704545454545457</v>
      </c>
      <c r="X302" s="20">
        <f t="shared" si="65"/>
        <v>93.52272727272728</v>
      </c>
      <c r="Y302" s="20">
        <f>_xlfn.IFS(AI302="Den Bosch",VLOOKUP(L302,'Status Report'!B:AO,39,0),AI302="Yantian",VLOOKUP(L302,'Status Report'!B:AO,40,0),AI302="",IF(H302="Asia Pacific",VLOOKUP(L302,'Status Report'!B:AO,40,0),VLOOKUP(L302,'Status Report'!B:AO,39,0)),AI302="Direct shipment",IF(H302="Asia Pacific",VLOOKUP(L302,'Status Report'!B:AO,40,0),VLOOKUP(L302,'Status Report'!B:AO,39,0)))</f>
        <v>0</v>
      </c>
      <c r="Z302" s="20">
        <f t="shared" si="66"/>
        <v>0</v>
      </c>
      <c r="AA302" s="20">
        <f t="shared" si="67"/>
        <v>93.52272727272728</v>
      </c>
      <c r="AB302" s="21">
        <f>_xlfn.IFS(AI302="Den Bosch",VLOOKUP(L302,'Status Report'!B:AM,33,0),AI302="Yantian",VLOOKUP(L302,'Status Report'!B:AM,34,0),AI302="",IF(H302="Asia Pacific",VLOOKUP(L302,'Status Report'!B:AM,34,0),VLOOKUP(L302,'Status Report'!B:AM,33,0)),AI302="Direct shipment",IF(H302="Asia Pacific",VLOOKUP(L302,'Status Report'!B:AM,34,0),VLOOKUP(L302,'Status Report'!B:AM,33,0)))</f>
        <v>16.46</v>
      </c>
      <c r="AC302" s="21">
        <f>VLOOKUP(L302,'Status Report'!B:CE,82,0)</f>
        <v>0</v>
      </c>
      <c r="AD302" s="21">
        <f t="shared" si="68"/>
        <v>16.46</v>
      </c>
      <c r="AE302" s="63">
        <f>VLOOKUP(L302,'Status Report'!B:W,20,0)</f>
        <v>21.4</v>
      </c>
      <c r="AF302" s="63">
        <f>VLOOKUP(L302,'Status Report'!B:W,21,0)</f>
        <v>43</v>
      </c>
      <c r="AG302" s="63">
        <f>VLOOKUP(L302,'Status Report'!B:W,22,0)</f>
        <v>14</v>
      </c>
      <c r="AH302" s="22">
        <f t="shared" si="69"/>
        <v>6.4413999999999999E-2</v>
      </c>
      <c r="AI302" t="s">
        <v>990</v>
      </c>
      <c r="AK302" s="63">
        <f>IFERROR(VLOOKUP(G302,ASEAN!A:A,1,0),0)</f>
        <v>0</v>
      </c>
      <c r="AL302" s="63">
        <f>IFERROR(VLOOKUP(D302,'[3]customer specs'!$B$1:$D$65536,3,0),0)</f>
        <v>0</v>
      </c>
      <c r="AM302" s="64">
        <f t="shared" si="70"/>
        <v>102.27272727272725</v>
      </c>
      <c r="AN302" s="64">
        <f t="shared" si="71"/>
        <v>0</v>
      </c>
      <c r="AO302" s="63"/>
      <c r="AP302" s="63"/>
      <c r="AQ302" s="63" t="str">
        <f t="shared" si="72"/>
        <v>no</v>
      </c>
      <c r="AR302" s="20">
        <f t="shared" si="73"/>
        <v>82.300000000000011</v>
      </c>
      <c r="AS302" s="63"/>
      <c r="AT302" s="23">
        <f t="shared" si="63"/>
        <v>0.12</v>
      </c>
      <c r="AU302" s="65">
        <f t="shared" si="74"/>
        <v>18.704545454545457</v>
      </c>
      <c r="AV302" s="65"/>
      <c r="AW302" s="65">
        <f t="shared" si="75"/>
        <v>93.52272727272728</v>
      </c>
      <c r="AX302" s="65"/>
      <c r="AY302" s="63">
        <f>VLOOKUP(L302,'Status Report'!B:CF,81,0)</f>
        <v>0</v>
      </c>
      <c r="AZ302" s="63" t="str">
        <f>VLOOKUP(L302,'Status Report'!B:S,18,0)</f>
        <v>Ellina Smirnova</v>
      </c>
      <c r="BB302" s="63">
        <f>VLOOKUP(L302,'Status Report'!B:Z,25,0)</f>
        <v>1000</v>
      </c>
      <c r="BC302" s="63">
        <f t="shared" si="76"/>
        <v>5000</v>
      </c>
      <c r="BF302">
        <f>VLOOKUP(L302,'Status Report'!B:CE,82,0)</f>
        <v>0</v>
      </c>
      <c r="BG302">
        <f>VLOOKUP(L302,'Status Report'!B:CF,83,0)</f>
        <v>0</v>
      </c>
      <c r="BH302">
        <f>VLOOKUP(L302,'Status Report'!B:CG,84,0)</f>
        <v>0</v>
      </c>
      <c r="BI302" t="s">
        <v>854</v>
      </c>
      <c r="BJ302" t="s">
        <v>795</v>
      </c>
      <c r="BM302" s="67">
        <f t="shared" si="77"/>
        <v>414</v>
      </c>
    </row>
    <row r="303" spans="1:65" x14ac:dyDescent="0.25">
      <c r="A303" s="68" t="str">
        <f>VLOOKUP(L303,'Status Report'!B:CB,79,0)</f>
        <v>Heineken UCL</v>
      </c>
      <c r="C303">
        <v>26021010</v>
      </c>
      <c r="D303">
        <v>3097129</v>
      </c>
      <c r="E303" t="s">
        <v>862</v>
      </c>
      <c r="F303" t="s">
        <v>802</v>
      </c>
      <c r="G303" t="str">
        <f>VLOOKUP(D303,'[2]sold to'!$A:$H,8,0)</f>
        <v>Netherlands</v>
      </c>
      <c r="H303" t="str">
        <f>VLOOKUP(D303,'[2]sold to'!$A:$I,9,0)</f>
        <v>Europe</v>
      </c>
      <c r="K303">
        <v>70</v>
      </c>
      <c r="L303">
        <v>88026506</v>
      </c>
      <c r="M303" t="s">
        <v>330</v>
      </c>
      <c r="N303">
        <v>5</v>
      </c>
      <c r="P303" t="str">
        <f>VLOOKUP(L303,'Status Report'!B:AA,26,0)</f>
        <v>China</v>
      </c>
      <c r="Q303" t="str">
        <f>VLOOKUP(L303,'Status Report'!B:AB,27,0)</f>
        <v>Premiums</v>
      </c>
      <c r="R303">
        <f>VLOOKUP(L303,'Status Report'!B:X,23,0)</f>
        <v>200</v>
      </c>
      <c r="S303" t="str">
        <f>VLOOKUP(L303,'Status Report'!B:T,19,0)</f>
        <v>Promocean The Netherlands BV</v>
      </c>
      <c r="T303" s="62">
        <f>VLOOKUP(L303,'Status Report'!B:E,4,0)</f>
        <v>3</v>
      </c>
      <c r="U303" s="19">
        <f>_xlfn.IFS(AI303="Den Bosch",VLOOKUP(L303,'Status Report'!B:AM,35,0),AI303="Yantian",VLOOKUP(L303,'Status Report'!B:AM,36,0),AI303="",IF(H303="Asia Pacific",VLOOKUP(L303,'Status Report'!B:AM,36,0),VLOOKUP(L303,'Status Report'!B:AM,35,0)),AI303="Direct shipment",IF(H303="Asia Pacific",VLOOKUP(L303,'Status Report'!B:AM,36,0),VLOOKUP(L303,'Status Report'!B:AM,35,0)))</f>
        <v>75.55</v>
      </c>
      <c r="V303" s="20">
        <f t="shared" si="64"/>
        <v>377.75</v>
      </c>
      <c r="W303" s="19">
        <f>_xlfn.IFS(AI303="Den Bosch",VLOOKUP(L303,'Status Report'!B:AM,37,0),AI303="Yantian",VLOOKUP(L303,'Status Report'!B:AM,38,0),AI303="",IF(H303="Asia Pacific",VLOOKUP(L303,'Status Report'!B:AM,38,0),VLOOKUP(L303,'Status Report'!B:AM,37,0)),AI303="Direct shipment",IF(H303="Asia Pacific",VLOOKUP(L303,'Status Report'!B:AM,38,0),VLOOKUP(L303,'Status Report'!B:AM,37,0)))</f>
        <v>74.75</v>
      </c>
      <c r="X303" s="20">
        <f t="shared" si="65"/>
        <v>373.75</v>
      </c>
      <c r="Y303" s="20">
        <f>_xlfn.IFS(AI303="Den Bosch",VLOOKUP(L303,'Status Report'!B:AO,39,0),AI303="Yantian",VLOOKUP(L303,'Status Report'!B:AO,40,0),AI303="",IF(H303="Asia Pacific",VLOOKUP(L303,'Status Report'!B:AO,40,0),VLOOKUP(L303,'Status Report'!B:AO,39,0)),AI303="Direct shipment",IF(H303="Asia Pacific",VLOOKUP(L303,'Status Report'!B:AO,40,0),VLOOKUP(L303,'Status Report'!B:AO,39,0)))</f>
        <v>0</v>
      </c>
      <c r="Z303" s="20">
        <f t="shared" si="66"/>
        <v>0</v>
      </c>
      <c r="AA303" s="20">
        <f t="shared" si="67"/>
        <v>373.75</v>
      </c>
      <c r="AB303" s="21">
        <f>_xlfn.IFS(AI303="Den Bosch",VLOOKUP(L303,'Status Report'!B:AM,33,0),AI303="Yantian",VLOOKUP(L303,'Status Report'!B:AM,34,0),AI303="",IF(H303="Asia Pacific",VLOOKUP(L303,'Status Report'!B:AM,34,0),VLOOKUP(L303,'Status Report'!B:AM,33,0)),AI303="Direct shipment",IF(H303="Asia Pacific",VLOOKUP(L303,'Status Report'!B:AM,34,0),VLOOKUP(L303,'Status Report'!B:AM,33,0)))</f>
        <v>65.215800000000002</v>
      </c>
      <c r="AC303" s="21">
        <f>VLOOKUP(L303,'Status Report'!B:CE,82,0)</f>
        <v>0</v>
      </c>
      <c r="AD303" s="21">
        <f t="shared" si="68"/>
        <v>65.215800000000002</v>
      </c>
      <c r="AE303" s="63">
        <f>VLOOKUP(L303,'Status Report'!B:W,20,0)</f>
        <v>52</v>
      </c>
      <c r="AF303" s="63">
        <f>VLOOKUP(L303,'Status Report'!B:W,21,0)</f>
        <v>33</v>
      </c>
      <c r="AG303" s="63">
        <f>VLOOKUP(L303,'Status Report'!B:W,22,0)</f>
        <v>12</v>
      </c>
      <c r="AH303" s="22">
        <f t="shared" si="69"/>
        <v>0.10296</v>
      </c>
      <c r="AI303" t="s">
        <v>990</v>
      </c>
      <c r="AK303" s="63">
        <f>IFERROR(VLOOKUP(G303,ASEAN!A:A,1,0),0)</f>
        <v>0</v>
      </c>
      <c r="AL303" s="63">
        <f>IFERROR(VLOOKUP(D303,'[3]customer specs'!$B$1:$D$65536,3,0),0)</f>
        <v>0</v>
      </c>
      <c r="AM303" s="64">
        <f t="shared" si="70"/>
        <v>4</v>
      </c>
      <c r="AN303" s="64">
        <f t="shared" si="71"/>
        <v>0</v>
      </c>
      <c r="AO303" s="63"/>
      <c r="AP303" s="63"/>
      <c r="AQ303" s="63" t="str">
        <f t="shared" si="72"/>
        <v>no</v>
      </c>
      <c r="AR303" s="20">
        <f t="shared" si="73"/>
        <v>326.07900000000001</v>
      </c>
      <c r="AS303" s="63"/>
      <c r="AT303" s="23">
        <f t="shared" si="63"/>
        <v>0.12</v>
      </c>
      <c r="AU303" s="65">
        <f t="shared" si="74"/>
        <v>74.108863636363637</v>
      </c>
      <c r="AV303" s="65"/>
      <c r="AW303" s="65">
        <f t="shared" si="75"/>
        <v>370.5443181818182</v>
      </c>
      <c r="AX303" s="65"/>
      <c r="AY303" s="63">
        <f>VLOOKUP(L303,'Status Report'!B:CF,81,0)</f>
        <v>0</v>
      </c>
      <c r="AZ303" s="63" t="str">
        <f>VLOOKUP(L303,'Status Report'!B:S,18,0)</f>
        <v>Ellina Smirnova</v>
      </c>
      <c r="BB303" s="63">
        <f>VLOOKUP(L303,'Status Report'!B:Z,25,0)</f>
        <v>5</v>
      </c>
      <c r="BC303" s="63">
        <f t="shared" si="76"/>
        <v>25</v>
      </c>
      <c r="BF303">
        <f>VLOOKUP(L303,'Status Report'!B:CE,82,0)</f>
        <v>0</v>
      </c>
      <c r="BG303">
        <f>VLOOKUP(L303,'Status Report'!B:CF,83,0)</f>
        <v>0</v>
      </c>
      <c r="BH303">
        <f>VLOOKUP(L303,'Status Report'!B:CG,84,0)</f>
        <v>0</v>
      </c>
      <c r="BI303" t="s">
        <v>854</v>
      </c>
      <c r="BJ303" t="s">
        <v>795</v>
      </c>
      <c r="BM303" s="67">
        <f t="shared" si="77"/>
        <v>636</v>
      </c>
    </row>
    <row r="304" spans="1:65" x14ac:dyDescent="0.25">
      <c r="A304" s="68" t="str">
        <f>VLOOKUP(L304,'Status Report'!B:CB,79,0)</f>
        <v>Heineken UCL</v>
      </c>
      <c r="C304">
        <v>26021010</v>
      </c>
      <c r="D304">
        <v>3097129</v>
      </c>
      <c r="E304" t="s">
        <v>862</v>
      </c>
      <c r="F304" t="s">
        <v>802</v>
      </c>
      <c r="G304" t="str">
        <f>VLOOKUP(D304,'[2]sold to'!$A:$H,8,0)</f>
        <v>Netherlands</v>
      </c>
      <c r="H304" t="str">
        <f>VLOOKUP(D304,'[2]sold to'!$A:$I,9,0)</f>
        <v>Europe</v>
      </c>
      <c r="K304">
        <v>80</v>
      </c>
      <c r="L304">
        <v>88026484</v>
      </c>
      <c r="M304" t="s">
        <v>311</v>
      </c>
      <c r="N304">
        <v>5</v>
      </c>
      <c r="P304" t="str">
        <f>VLOOKUP(L304,'Status Report'!B:AA,26,0)</f>
        <v>China</v>
      </c>
      <c r="Q304" t="str">
        <f>VLOOKUP(L304,'Status Report'!B:AB,27,0)</f>
        <v>Premiums</v>
      </c>
      <c r="R304">
        <f>VLOOKUP(L304,'Status Report'!B:X,23,0)</f>
        <v>200</v>
      </c>
      <c r="S304" t="str">
        <f>VLOOKUP(L304,'Status Report'!B:T,19,0)</f>
        <v>Promocean The Netherlands BV</v>
      </c>
      <c r="T304" s="62">
        <f>VLOOKUP(L304,'Status Report'!B:E,4,0)</f>
        <v>3</v>
      </c>
      <c r="U304" s="19">
        <f>_xlfn.IFS(AI304="Den Bosch",VLOOKUP(L304,'Status Report'!B:AM,35,0),AI304="Yantian",VLOOKUP(L304,'Status Report'!B:AM,36,0),AI304="",IF(H304="Asia Pacific",VLOOKUP(L304,'Status Report'!B:AM,36,0),VLOOKUP(L304,'Status Report'!B:AM,35,0)),AI304="Direct shipment",IF(H304="Asia Pacific",VLOOKUP(L304,'Status Report'!B:AM,36,0),VLOOKUP(L304,'Status Report'!B:AM,35,0)))</f>
        <v>70.149999999999991</v>
      </c>
      <c r="V304" s="20">
        <f t="shared" si="64"/>
        <v>350.74999999999994</v>
      </c>
      <c r="W304" s="19">
        <f>_xlfn.IFS(AI304="Den Bosch",VLOOKUP(L304,'Status Report'!B:AM,37,0),AI304="Yantian",VLOOKUP(L304,'Status Report'!B:AM,38,0),AI304="",IF(H304="Asia Pacific",VLOOKUP(L304,'Status Report'!B:AM,38,0),VLOOKUP(L304,'Status Report'!B:AM,37,0)),AI304="Direct shipment",IF(H304="Asia Pacific",VLOOKUP(L304,'Status Report'!B:AM,38,0),VLOOKUP(L304,'Status Report'!B:AM,37,0)))</f>
        <v>69.349999999999994</v>
      </c>
      <c r="X304" s="20">
        <f t="shared" si="65"/>
        <v>346.75</v>
      </c>
      <c r="Y304" s="20">
        <f>_xlfn.IFS(AI304="Den Bosch",VLOOKUP(L304,'Status Report'!B:AO,39,0),AI304="Yantian",VLOOKUP(L304,'Status Report'!B:AO,40,0),AI304="",IF(H304="Asia Pacific",VLOOKUP(L304,'Status Report'!B:AO,40,0),VLOOKUP(L304,'Status Report'!B:AO,39,0)),AI304="Direct shipment",IF(H304="Asia Pacific",VLOOKUP(L304,'Status Report'!B:AO,40,0),VLOOKUP(L304,'Status Report'!B:AO,39,0)))</f>
        <v>0</v>
      </c>
      <c r="Z304" s="20">
        <f t="shared" si="66"/>
        <v>0</v>
      </c>
      <c r="AA304" s="20">
        <f t="shared" si="67"/>
        <v>346.75</v>
      </c>
      <c r="AB304" s="21">
        <f>_xlfn.IFS(AI304="Den Bosch",VLOOKUP(L304,'Status Report'!B:AM,33,0),AI304="Yantian",VLOOKUP(L304,'Status Report'!B:AM,34,0),AI304="",IF(H304="Asia Pacific",VLOOKUP(L304,'Status Report'!B:AM,34,0),VLOOKUP(L304,'Status Report'!B:AM,33,0)),AI304="Direct shipment",IF(H304="Asia Pacific",VLOOKUP(L304,'Status Report'!B:AM,34,0),VLOOKUP(L304,'Status Report'!B:AM,33,0)))</f>
        <v>60.500699999999995</v>
      </c>
      <c r="AC304" s="21">
        <f>VLOOKUP(L304,'Status Report'!B:CE,82,0)</f>
        <v>0</v>
      </c>
      <c r="AD304" s="21">
        <f t="shared" si="68"/>
        <v>60.500699999999995</v>
      </c>
      <c r="AE304" s="63">
        <f>VLOOKUP(L304,'Status Report'!B:W,20,0)</f>
        <v>55</v>
      </c>
      <c r="AF304" s="63">
        <f>VLOOKUP(L304,'Status Report'!B:W,21,0)</f>
        <v>36</v>
      </c>
      <c r="AG304" s="63">
        <f>VLOOKUP(L304,'Status Report'!B:W,22,0)</f>
        <v>20</v>
      </c>
      <c r="AH304" s="22">
        <f t="shared" si="69"/>
        <v>0.19800000000000001</v>
      </c>
      <c r="AI304" t="s">
        <v>990</v>
      </c>
      <c r="AK304" s="63">
        <f>IFERROR(VLOOKUP(G304,ASEAN!A:A,1,0),0)</f>
        <v>0</v>
      </c>
      <c r="AL304" s="63">
        <f>IFERROR(VLOOKUP(D304,'[3]customer specs'!$B$1:$D$65536,3,0),0)</f>
        <v>0</v>
      </c>
      <c r="AM304" s="64">
        <f t="shared" si="70"/>
        <v>3.9999999999999432</v>
      </c>
      <c r="AN304" s="64">
        <f t="shared" si="71"/>
        <v>0</v>
      </c>
      <c r="AO304" s="63"/>
      <c r="AP304" s="63"/>
      <c r="AQ304" s="63" t="str">
        <f t="shared" si="72"/>
        <v>no</v>
      </c>
      <c r="AR304" s="20">
        <f t="shared" si="73"/>
        <v>302.50349999999997</v>
      </c>
      <c r="AS304" s="63"/>
      <c r="AT304" s="23">
        <f t="shared" si="63"/>
        <v>0.12</v>
      </c>
      <c r="AU304" s="65">
        <f t="shared" si="74"/>
        <v>68.750795454545454</v>
      </c>
      <c r="AV304" s="65"/>
      <c r="AW304" s="65">
        <f t="shared" si="75"/>
        <v>343.7539772727273</v>
      </c>
      <c r="AX304" s="65"/>
      <c r="AY304" s="63">
        <f>VLOOKUP(L304,'Status Report'!B:CF,81,0)</f>
        <v>0</v>
      </c>
      <c r="AZ304" s="63" t="str">
        <f>VLOOKUP(L304,'Status Report'!B:S,18,0)</f>
        <v>Ellina Smirnova</v>
      </c>
      <c r="BB304" s="63">
        <f>VLOOKUP(L304,'Status Report'!B:Z,25,0)</f>
        <v>5</v>
      </c>
      <c r="BC304" s="63">
        <f t="shared" si="76"/>
        <v>25</v>
      </c>
      <c r="BF304">
        <f>VLOOKUP(L304,'Status Report'!B:CE,82,0)</f>
        <v>0</v>
      </c>
      <c r="BG304">
        <f>VLOOKUP(L304,'Status Report'!B:CF,83,0)</f>
        <v>0</v>
      </c>
      <c r="BH304">
        <f>VLOOKUP(L304,'Status Report'!B:CG,84,0)</f>
        <v>0</v>
      </c>
      <c r="BI304" t="s">
        <v>854</v>
      </c>
      <c r="BJ304" t="s">
        <v>795</v>
      </c>
      <c r="BM304" s="67">
        <f t="shared" si="77"/>
        <v>642</v>
      </c>
    </row>
    <row r="305" spans="1:65" x14ac:dyDescent="0.25">
      <c r="A305" s="68" t="str">
        <f>VLOOKUP(L305,'Status Report'!B:CB,79,0)</f>
        <v>Heineken UCL</v>
      </c>
      <c r="C305">
        <v>26021010</v>
      </c>
      <c r="D305">
        <v>3097129</v>
      </c>
      <c r="E305" t="s">
        <v>862</v>
      </c>
      <c r="F305" t="s">
        <v>802</v>
      </c>
      <c r="G305" t="str">
        <f>VLOOKUP(D305,'[2]sold to'!$A:$H,8,0)</f>
        <v>Netherlands</v>
      </c>
      <c r="H305" t="str">
        <f>VLOOKUP(D305,'[2]sold to'!$A:$I,9,0)</f>
        <v>Europe</v>
      </c>
      <c r="K305">
        <v>90</v>
      </c>
      <c r="L305">
        <v>88026519</v>
      </c>
      <c r="M305" t="s">
        <v>816</v>
      </c>
      <c r="N305">
        <v>5</v>
      </c>
      <c r="P305" t="str">
        <f>VLOOKUP(L305,'Status Report'!B:AA,26,0)</f>
        <v>China</v>
      </c>
      <c r="Q305" t="str">
        <f>VLOOKUP(L305,'Status Report'!B:AB,27,0)</f>
        <v>Premiums</v>
      </c>
      <c r="R305">
        <f>VLOOKUP(L305,'Status Report'!B:X,23,0)</f>
        <v>250</v>
      </c>
      <c r="S305" t="str">
        <f>VLOOKUP(L305,'Status Report'!B:T,19,0)</f>
        <v>Promocean The Netherlands BV</v>
      </c>
      <c r="T305" s="62">
        <f>VLOOKUP(L305,'Status Report'!B:E,4,0)</f>
        <v>3</v>
      </c>
      <c r="U305" s="19">
        <f>_xlfn.IFS(AI305="Den Bosch",VLOOKUP(L305,'Status Report'!B:AM,35,0),AI305="Yantian",VLOOKUP(L305,'Status Report'!B:AM,36,0),AI305="",IF(H305="Asia Pacific",VLOOKUP(L305,'Status Report'!B:AM,36,0),VLOOKUP(L305,'Status Report'!B:AM,35,0)),AI305="Direct shipment",IF(H305="Asia Pacific",VLOOKUP(L305,'Status Report'!B:AM,36,0),VLOOKUP(L305,'Status Report'!B:AM,35,0)))</f>
        <v>74.7</v>
      </c>
      <c r="V305" s="20">
        <f t="shared" si="64"/>
        <v>373.5</v>
      </c>
      <c r="W305" s="19">
        <f>_xlfn.IFS(AI305="Den Bosch",VLOOKUP(L305,'Status Report'!B:AM,37,0),AI305="Yantian",VLOOKUP(L305,'Status Report'!B:AM,38,0),AI305="",IF(H305="Asia Pacific",VLOOKUP(L305,'Status Report'!B:AM,38,0),VLOOKUP(L305,'Status Report'!B:AM,37,0)),AI305="Direct shipment",IF(H305="Asia Pacific",VLOOKUP(L305,'Status Report'!B:AM,38,0),VLOOKUP(L305,'Status Report'!B:AM,37,0)))</f>
        <v>72.699999999999989</v>
      </c>
      <c r="X305" s="20">
        <f t="shared" si="65"/>
        <v>363.49999999999994</v>
      </c>
      <c r="Y305" s="20">
        <f>_xlfn.IFS(AI305="Den Bosch",VLOOKUP(L305,'Status Report'!B:AO,39,0),AI305="Yantian",VLOOKUP(L305,'Status Report'!B:AO,40,0),AI305="",IF(H305="Asia Pacific",VLOOKUP(L305,'Status Report'!B:AO,40,0),VLOOKUP(L305,'Status Report'!B:AO,39,0)),AI305="Direct shipment",IF(H305="Asia Pacific",VLOOKUP(L305,'Status Report'!B:AO,40,0),VLOOKUP(L305,'Status Report'!B:AO,39,0)))</f>
        <v>0</v>
      </c>
      <c r="Z305" s="20">
        <f t="shared" si="66"/>
        <v>0</v>
      </c>
      <c r="AA305" s="20">
        <f t="shared" si="67"/>
        <v>363.49999999999994</v>
      </c>
      <c r="AB305" s="21">
        <f>_xlfn.IFS(AI305="Den Bosch",VLOOKUP(L305,'Status Report'!B:AM,33,0),AI305="Yantian",VLOOKUP(L305,'Status Report'!B:AM,34,0),AI305="",IF(H305="Asia Pacific",VLOOKUP(L305,'Status Report'!B:AM,34,0),VLOOKUP(L305,'Status Report'!B:AM,33,0)),AI305="Direct shipment",IF(H305="Asia Pacific",VLOOKUP(L305,'Status Report'!B:AM,34,0),VLOOKUP(L305,'Status Report'!B:AM,33,0)))</f>
        <v>62.893800000000006</v>
      </c>
      <c r="AC305" s="21">
        <f>VLOOKUP(L305,'Status Report'!B:CE,82,0)</f>
        <v>0</v>
      </c>
      <c r="AD305" s="21">
        <f t="shared" si="68"/>
        <v>62.893800000000006</v>
      </c>
      <c r="AE305" s="63">
        <f>VLOOKUP(L305,'Status Report'!B:W,20,0)</f>
        <v>37</v>
      </c>
      <c r="AF305" s="63">
        <f>VLOOKUP(L305,'Status Report'!B:W,21,0)</f>
        <v>16</v>
      </c>
      <c r="AG305" s="63">
        <f>VLOOKUP(L305,'Status Report'!B:W,22,0)</f>
        <v>17</v>
      </c>
      <c r="AH305" s="22">
        <f t="shared" si="69"/>
        <v>5.0319999999999997E-2</v>
      </c>
      <c r="AI305" t="s">
        <v>990</v>
      </c>
      <c r="AK305" s="63">
        <f>IFERROR(VLOOKUP(G305,ASEAN!A:A,1,0),0)</f>
        <v>0</v>
      </c>
      <c r="AL305" s="63">
        <f>IFERROR(VLOOKUP(D305,'[3]customer specs'!$B$1:$D$65536,3,0),0)</f>
        <v>0</v>
      </c>
      <c r="AM305" s="64">
        <f t="shared" si="70"/>
        <v>10.000000000000057</v>
      </c>
      <c r="AN305" s="64">
        <f t="shared" si="71"/>
        <v>0</v>
      </c>
      <c r="AO305" s="63"/>
      <c r="AP305" s="63"/>
      <c r="AQ305" s="63" t="str">
        <f t="shared" si="72"/>
        <v>no</v>
      </c>
      <c r="AR305" s="20">
        <f t="shared" si="73"/>
        <v>314.46900000000005</v>
      </c>
      <c r="AS305" s="63"/>
      <c r="AT305" s="23">
        <f t="shared" si="63"/>
        <v>0.12</v>
      </c>
      <c r="AU305" s="65">
        <f t="shared" si="74"/>
        <v>71.470227272727286</v>
      </c>
      <c r="AV305" s="65"/>
      <c r="AW305" s="65">
        <f t="shared" si="75"/>
        <v>357.35113636363644</v>
      </c>
      <c r="AX305" s="65"/>
      <c r="AY305" s="63">
        <f>VLOOKUP(L305,'Status Report'!B:CF,81,0)</f>
        <v>0</v>
      </c>
      <c r="AZ305" s="63" t="str">
        <f>VLOOKUP(L305,'Status Report'!B:S,18,0)</f>
        <v>Ellina Smirnova</v>
      </c>
      <c r="BB305" s="63">
        <f>VLOOKUP(L305,'Status Report'!B:Z,25,0)</f>
        <v>10</v>
      </c>
      <c r="BC305" s="63">
        <f t="shared" si="76"/>
        <v>50</v>
      </c>
      <c r="BF305">
        <f>VLOOKUP(L305,'Status Report'!B:CE,82,0)</f>
        <v>0</v>
      </c>
      <c r="BG305">
        <f>VLOOKUP(L305,'Status Report'!B:CF,83,0)</f>
        <v>0</v>
      </c>
      <c r="BH305">
        <f>VLOOKUP(L305,'Status Report'!B:CG,84,0)</f>
        <v>0</v>
      </c>
      <c r="BI305" t="s">
        <v>854</v>
      </c>
      <c r="BJ305" t="s">
        <v>795</v>
      </c>
      <c r="BM305" s="67">
        <f t="shared" si="77"/>
        <v>819</v>
      </c>
    </row>
    <row r="306" spans="1:65" x14ac:dyDescent="0.25">
      <c r="A306" s="68" t="str">
        <f>VLOOKUP(L306,'Status Report'!B:CB,79,0)</f>
        <v>Heineken UCL</v>
      </c>
      <c r="C306">
        <v>26021010</v>
      </c>
      <c r="D306">
        <v>3097129</v>
      </c>
      <c r="E306" t="s">
        <v>862</v>
      </c>
      <c r="F306" t="s">
        <v>802</v>
      </c>
      <c r="G306" t="str">
        <f>VLOOKUP(D306,'[2]sold to'!$A:$H,8,0)</f>
        <v>Netherlands</v>
      </c>
      <c r="H306" t="str">
        <f>VLOOKUP(D306,'[2]sold to'!$A:$I,9,0)</f>
        <v>Europe</v>
      </c>
      <c r="K306">
        <v>100</v>
      </c>
      <c r="L306">
        <v>88026487</v>
      </c>
      <c r="M306" t="s">
        <v>314</v>
      </c>
      <c r="N306">
        <v>5</v>
      </c>
      <c r="P306" t="str">
        <f>VLOOKUP(L306,'Status Report'!B:AA,26,0)</f>
        <v>China</v>
      </c>
      <c r="Q306" t="str">
        <f>VLOOKUP(L306,'Status Report'!B:AB,27,0)</f>
        <v>Premiums</v>
      </c>
      <c r="R306">
        <f>VLOOKUP(L306,'Status Report'!B:X,23,0)</f>
        <v>100</v>
      </c>
      <c r="S306" t="str">
        <f>VLOOKUP(L306,'Status Report'!B:T,19,0)</f>
        <v>Promocean The Netherlands BV</v>
      </c>
      <c r="T306" s="62">
        <f>VLOOKUP(L306,'Status Report'!B:E,4,0)</f>
        <v>3</v>
      </c>
      <c r="U306" s="19">
        <f>_xlfn.IFS(AI306="Den Bosch",VLOOKUP(L306,'Status Report'!B:AM,35,0),AI306="Yantian",VLOOKUP(L306,'Status Report'!B:AM,36,0),AI306="",IF(H306="Asia Pacific",VLOOKUP(L306,'Status Report'!B:AM,36,0),VLOOKUP(L306,'Status Report'!B:AM,35,0)),AI306="Direct shipment",IF(H306="Asia Pacific",VLOOKUP(L306,'Status Report'!B:AM,36,0),VLOOKUP(L306,'Status Report'!B:AM,35,0)))</f>
        <v>30.6</v>
      </c>
      <c r="V306" s="20">
        <f t="shared" si="64"/>
        <v>153</v>
      </c>
      <c r="W306" s="19">
        <f>_xlfn.IFS(AI306="Den Bosch",VLOOKUP(L306,'Status Report'!B:AM,37,0),AI306="Yantian",VLOOKUP(L306,'Status Report'!B:AM,38,0),AI306="",IF(H306="Asia Pacific",VLOOKUP(L306,'Status Report'!B:AM,38,0),VLOOKUP(L306,'Status Report'!B:AM,37,0)),AI306="Direct shipment",IF(H306="Asia Pacific",VLOOKUP(L306,'Status Report'!B:AM,38,0),VLOOKUP(L306,'Status Report'!B:AM,37,0)))</f>
        <v>28.799999999999997</v>
      </c>
      <c r="X306" s="20">
        <f t="shared" si="65"/>
        <v>144</v>
      </c>
      <c r="Y306" s="20">
        <f>_xlfn.IFS(AI306="Den Bosch",VLOOKUP(L306,'Status Report'!B:AO,39,0),AI306="Yantian",VLOOKUP(L306,'Status Report'!B:AO,40,0),AI306="",IF(H306="Asia Pacific",VLOOKUP(L306,'Status Report'!B:AO,40,0),VLOOKUP(L306,'Status Report'!B:AO,39,0)),AI306="Direct shipment",IF(H306="Asia Pacific",VLOOKUP(L306,'Status Report'!B:AO,40,0),VLOOKUP(L306,'Status Report'!B:AO,39,0)))</f>
        <v>0</v>
      </c>
      <c r="Z306" s="20">
        <f t="shared" si="66"/>
        <v>0</v>
      </c>
      <c r="AA306" s="20">
        <f t="shared" si="67"/>
        <v>144</v>
      </c>
      <c r="AB306" s="21">
        <f>_xlfn.IFS(AI306="Den Bosch",VLOOKUP(L306,'Status Report'!B:AM,33,0),AI306="Yantian",VLOOKUP(L306,'Status Report'!B:AM,34,0),AI306="",IF(H306="Asia Pacific",VLOOKUP(L306,'Status Report'!B:AM,34,0),VLOOKUP(L306,'Status Report'!B:AM,33,0)),AI306="Direct shipment",IF(H306="Asia Pacific",VLOOKUP(L306,'Status Report'!B:AM,34,0),VLOOKUP(L306,'Status Report'!B:AM,33,0)))</f>
        <v>25.1082</v>
      </c>
      <c r="AC306" s="21">
        <f>VLOOKUP(L306,'Status Report'!B:CE,82,0)</f>
        <v>0</v>
      </c>
      <c r="AD306" s="21">
        <f t="shared" si="68"/>
        <v>25.1082</v>
      </c>
      <c r="AE306" s="63">
        <f>VLOOKUP(L306,'Status Report'!B:W,20,0)</f>
        <v>47</v>
      </c>
      <c r="AF306" s="63">
        <f>VLOOKUP(L306,'Status Report'!B:W,21,0)</f>
        <v>46</v>
      </c>
      <c r="AG306" s="63">
        <f>VLOOKUP(L306,'Status Report'!B:W,22,0)</f>
        <v>2</v>
      </c>
      <c r="AH306" s="22">
        <f t="shared" si="69"/>
        <v>2.162E-2</v>
      </c>
      <c r="AI306" t="s">
        <v>990</v>
      </c>
      <c r="AK306" s="63">
        <f>IFERROR(VLOOKUP(G306,ASEAN!A:A,1,0),0)</f>
        <v>0</v>
      </c>
      <c r="AL306" s="63">
        <f>IFERROR(VLOOKUP(D306,'[3]customer specs'!$B$1:$D$65536,3,0),0)</f>
        <v>0</v>
      </c>
      <c r="AM306" s="64">
        <f t="shared" si="70"/>
        <v>9</v>
      </c>
      <c r="AN306" s="64">
        <f t="shared" si="71"/>
        <v>0</v>
      </c>
      <c r="AO306" s="63"/>
      <c r="AP306" s="63"/>
      <c r="AQ306" s="63" t="str">
        <f t="shared" si="72"/>
        <v>no</v>
      </c>
      <c r="AR306" s="20">
        <f t="shared" si="73"/>
        <v>125.541</v>
      </c>
      <c r="AS306" s="63"/>
      <c r="AT306" s="23">
        <f t="shared" si="63"/>
        <v>0.12</v>
      </c>
      <c r="AU306" s="65">
        <f t="shared" si="74"/>
        <v>28.532045454545454</v>
      </c>
      <c r="AV306" s="65"/>
      <c r="AW306" s="65">
        <f t="shared" si="75"/>
        <v>142.66022727272727</v>
      </c>
      <c r="AX306" s="65"/>
      <c r="AY306" s="63">
        <f>VLOOKUP(L306,'Status Report'!B:CF,81,0)</f>
        <v>0</v>
      </c>
      <c r="AZ306" s="63" t="str">
        <f>VLOOKUP(L306,'Status Report'!B:S,18,0)</f>
        <v>Ellina Smirnova</v>
      </c>
      <c r="BB306" s="63">
        <f>VLOOKUP(L306,'Status Report'!B:Z,25,0)</f>
        <v>10</v>
      </c>
      <c r="BC306" s="63">
        <f t="shared" si="76"/>
        <v>50</v>
      </c>
      <c r="BF306">
        <f>VLOOKUP(L306,'Status Report'!B:CE,82,0)</f>
        <v>0</v>
      </c>
      <c r="BG306">
        <f>VLOOKUP(L306,'Status Report'!B:CF,83,0)</f>
        <v>0</v>
      </c>
      <c r="BH306">
        <f>VLOOKUP(L306,'Status Report'!B:CG,84,0)</f>
        <v>0</v>
      </c>
      <c r="BI306" t="s">
        <v>854</v>
      </c>
      <c r="BJ306" t="s">
        <v>795</v>
      </c>
      <c r="BM306" s="67">
        <f t="shared" si="77"/>
        <v>1295</v>
      </c>
    </row>
    <row r="307" spans="1:65" x14ac:dyDescent="0.25">
      <c r="A307" s="68" t="str">
        <f>VLOOKUP(L307,'Status Report'!B:CB,79,0)</f>
        <v>Heineken UCL</v>
      </c>
      <c r="C307">
        <v>26021009</v>
      </c>
      <c r="D307">
        <v>3090832</v>
      </c>
      <c r="E307" t="s">
        <v>859</v>
      </c>
      <c r="F307" t="s">
        <v>860</v>
      </c>
      <c r="G307" t="str">
        <f>VLOOKUP(D307,'[2]sold to'!$A:$H,8,0)</f>
        <v>Slovenia</v>
      </c>
      <c r="H307" t="str">
        <f>VLOOKUP(D307,'[2]sold to'!$A:$I,9,0)</f>
        <v>Europe</v>
      </c>
      <c r="K307">
        <v>140</v>
      </c>
      <c r="L307">
        <v>88026519</v>
      </c>
      <c r="M307" t="s">
        <v>816</v>
      </c>
      <c r="N307">
        <v>30</v>
      </c>
      <c r="P307" t="str">
        <f>VLOOKUP(L307,'Status Report'!B:AA,26,0)</f>
        <v>China</v>
      </c>
      <c r="Q307" t="str">
        <f>VLOOKUP(L307,'Status Report'!B:AB,27,0)</f>
        <v>Premiums</v>
      </c>
      <c r="R307">
        <f>VLOOKUP(L307,'Status Report'!B:X,23,0)</f>
        <v>250</v>
      </c>
      <c r="S307" t="str">
        <f>VLOOKUP(L307,'Status Report'!B:T,19,0)</f>
        <v>Promocean The Netherlands BV</v>
      </c>
      <c r="T307" s="62">
        <f>VLOOKUP(L307,'Status Report'!B:E,4,0)</f>
        <v>3</v>
      </c>
      <c r="U307" s="19">
        <f>_xlfn.IFS(AI307="Den Bosch",VLOOKUP(L307,'Status Report'!B:AM,35,0),AI307="Yantian",VLOOKUP(L307,'Status Report'!B:AM,36,0),AI307="",IF(H307="Asia Pacific",VLOOKUP(L307,'Status Report'!B:AM,36,0),VLOOKUP(L307,'Status Report'!B:AM,35,0)),AI307="Direct shipment",IF(H307="Asia Pacific",VLOOKUP(L307,'Status Report'!B:AM,36,0),VLOOKUP(L307,'Status Report'!B:AM,35,0)))</f>
        <v>74.7</v>
      </c>
      <c r="V307" s="20">
        <f t="shared" si="64"/>
        <v>2241</v>
      </c>
      <c r="W307" s="19">
        <f>_xlfn.IFS(AI307="Den Bosch",VLOOKUP(L307,'Status Report'!B:AM,37,0),AI307="Yantian",VLOOKUP(L307,'Status Report'!B:AM,38,0),AI307="",IF(H307="Asia Pacific",VLOOKUP(L307,'Status Report'!B:AM,38,0),VLOOKUP(L307,'Status Report'!B:AM,37,0)),AI307="Direct shipment",IF(H307="Asia Pacific",VLOOKUP(L307,'Status Report'!B:AM,38,0),VLOOKUP(L307,'Status Report'!B:AM,37,0)))</f>
        <v>72.699999999999989</v>
      </c>
      <c r="X307" s="20">
        <f t="shared" si="65"/>
        <v>2180.9999999999995</v>
      </c>
      <c r="Y307" s="20">
        <f>_xlfn.IFS(AI307="Den Bosch",VLOOKUP(L307,'Status Report'!B:AO,39,0),AI307="Yantian",VLOOKUP(L307,'Status Report'!B:AO,40,0),AI307="",IF(H307="Asia Pacific",VLOOKUP(L307,'Status Report'!B:AO,40,0),VLOOKUP(L307,'Status Report'!B:AO,39,0)),AI307="Direct shipment",IF(H307="Asia Pacific",VLOOKUP(L307,'Status Report'!B:AO,40,0),VLOOKUP(L307,'Status Report'!B:AO,39,0)))</f>
        <v>0</v>
      </c>
      <c r="Z307" s="20">
        <f t="shared" si="66"/>
        <v>0</v>
      </c>
      <c r="AA307" s="20">
        <f t="shared" si="67"/>
        <v>2180.9999999999995</v>
      </c>
      <c r="AB307" s="21">
        <f>_xlfn.IFS(AI307="Den Bosch",VLOOKUP(L307,'Status Report'!B:AM,33,0),AI307="Yantian",VLOOKUP(L307,'Status Report'!B:AM,34,0),AI307="",IF(H307="Asia Pacific",VLOOKUP(L307,'Status Report'!B:AM,34,0),VLOOKUP(L307,'Status Report'!B:AM,33,0)),AI307="Direct shipment",IF(H307="Asia Pacific",VLOOKUP(L307,'Status Report'!B:AM,34,0),VLOOKUP(L307,'Status Report'!B:AM,33,0)))</f>
        <v>62.893800000000006</v>
      </c>
      <c r="AC307" s="21">
        <f>VLOOKUP(L307,'Status Report'!B:CE,82,0)</f>
        <v>0</v>
      </c>
      <c r="AD307" s="21">
        <f t="shared" si="68"/>
        <v>62.893800000000006</v>
      </c>
      <c r="AE307" s="63">
        <f>VLOOKUP(L307,'Status Report'!B:W,20,0)</f>
        <v>37</v>
      </c>
      <c r="AF307" s="63">
        <f>VLOOKUP(L307,'Status Report'!B:W,21,0)</f>
        <v>16</v>
      </c>
      <c r="AG307" s="63">
        <f>VLOOKUP(L307,'Status Report'!B:W,22,0)</f>
        <v>17</v>
      </c>
      <c r="AH307" s="22">
        <f t="shared" si="69"/>
        <v>0.30192000000000002</v>
      </c>
      <c r="AI307" t="s">
        <v>990</v>
      </c>
      <c r="AK307" s="63">
        <f>IFERROR(VLOOKUP(G307,ASEAN!A:A,1,0),0)</f>
        <v>0</v>
      </c>
      <c r="AL307" s="63">
        <f>IFERROR(VLOOKUP(D307,'[3]customer specs'!$B$1:$D$65536,3,0),0)</f>
        <v>0</v>
      </c>
      <c r="AM307" s="64">
        <f t="shared" si="70"/>
        <v>60.000000000000455</v>
      </c>
      <c r="AN307" s="64">
        <f t="shared" si="71"/>
        <v>0</v>
      </c>
      <c r="AO307" s="63"/>
      <c r="AP307" s="63"/>
      <c r="AQ307" s="63" t="str">
        <f t="shared" si="72"/>
        <v>no</v>
      </c>
      <c r="AR307" s="20">
        <f t="shared" si="73"/>
        <v>1886.8140000000001</v>
      </c>
      <c r="AS307" s="63"/>
      <c r="AT307" s="23">
        <f t="shared" si="63"/>
        <v>0.12</v>
      </c>
      <c r="AU307" s="65">
        <f t="shared" si="74"/>
        <v>71.470227272727286</v>
      </c>
      <c r="AV307" s="65"/>
      <c r="AW307" s="65">
        <f t="shared" si="75"/>
        <v>2144.1068181818187</v>
      </c>
      <c r="AX307" s="65"/>
      <c r="AY307" s="63">
        <f>VLOOKUP(L307,'Status Report'!B:CF,81,0)</f>
        <v>0</v>
      </c>
      <c r="AZ307" s="63" t="str">
        <f>VLOOKUP(L307,'Status Report'!B:S,18,0)</f>
        <v>Ellina Smirnova</v>
      </c>
      <c r="BB307" s="63">
        <f>VLOOKUP(L307,'Status Report'!B:Z,25,0)</f>
        <v>10</v>
      </c>
      <c r="BC307" s="63">
        <f t="shared" si="76"/>
        <v>300</v>
      </c>
      <c r="BF307">
        <f>VLOOKUP(L307,'Status Report'!B:CE,82,0)</f>
        <v>0</v>
      </c>
      <c r="BG307">
        <f>VLOOKUP(L307,'Status Report'!B:CF,83,0)</f>
        <v>0</v>
      </c>
      <c r="BH307">
        <f>VLOOKUP(L307,'Status Report'!B:CG,84,0)</f>
        <v>0</v>
      </c>
      <c r="BI307" t="s">
        <v>854</v>
      </c>
      <c r="BJ307" t="s">
        <v>795</v>
      </c>
      <c r="BM307" s="67">
        <f t="shared" si="77"/>
        <v>819</v>
      </c>
    </row>
    <row r="308" spans="1:65" x14ac:dyDescent="0.25">
      <c r="A308" s="68" t="str">
        <f>VLOOKUP(L308,'Status Report'!B:CB,79,0)</f>
        <v>Heineken UCL</v>
      </c>
      <c r="C308">
        <v>26021010</v>
      </c>
      <c r="D308">
        <v>3097129</v>
      </c>
      <c r="E308" t="s">
        <v>862</v>
      </c>
      <c r="F308" t="s">
        <v>802</v>
      </c>
      <c r="G308" t="str">
        <f>VLOOKUP(D308,'[2]sold to'!$A:$H,8,0)</f>
        <v>Netherlands</v>
      </c>
      <c r="H308" t="str">
        <f>VLOOKUP(D308,'[2]sold to'!$A:$I,9,0)</f>
        <v>Europe</v>
      </c>
      <c r="K308">
        <v>110</v>
      </c>
      <c r="L308">
        <v>88026543</v>
      </c>
      <c r="M308" t="s">
        <v>358</v>
      </c>
      <c r="N308">
        <v>4</v>
      </c>
      <c r="P308" t="str">
        <f>VLOOKUP(L308,'Status Report'!B:AA,26,0)</f>
        <v>China</v>
      </c>
      <c r="Q308" t="str">
        <f>VLOOKUP(L308,'Status Report'!B:AB,27,0)</f>
        <v>Premiums</v>
      </c>
      <c r="R308">
        <f>VLOOKUP(L308,'Status Report'!B:X,23,0)</f>
        <v>100</v>
      </c>
      <c r="S308" t="str">
        <f>VLOOKUP(L308,'Status Report'!B:T,19,0)</f>
        <v>Promocean The Netherlands BV</v>
      </c>
      <c r="T308" s="62">
        <f>VLOOKUP(L308,'Status Report'!B:E,4,0)</f>
        <v>3</v>
      </c>
      <c r="U308" s="19">
        <f>_xlfn.IFS(AI308="Den Bosch",VLOOKUP(L308,'Status Report'!B:AM,35,0),AI308="Yantian",VLOOKUP(L308,'Status Report'!B:AM,36,0),AI308="",IF(H308="Asia Pacific",VLOOKUP(L308,'Status Report'!B:AM,36,0),VLOOKUP(L308,'Status Report'!B:AM,35,0)),AI308="Direct shipment",IF(H308="Asia Pacific",VLOOKUP(L308,'Status Report'!B:AM,36,0),VLOOKUP(L308,'Status Report'!B:AM,35,0)))</f>
        <v>53.5</v>
      </c>
      <c r="V308" s="20">
        <f t="shared" si="64"/>
        <v>214</v>
      </c>
      <c r="W308" s="19">
        <f>_xlfn.IFS(AI308="Den Bosch",VLOOKUP(L308,'Status Report'!B:AM,37,0),AI308="Yantian",VLOOKUP(L308,'Status Report'!B:AM,38,0),AI308="",IF(H308="Asia Pacific",VLOOKUP(L308,'Status Report'!B:AM,38,0),VLOOKUP(L308,'Status Report'!B:AM,37,0)),AI308="Direct shipment",IF(H308="Asia Pacific",VLOOKUP(L308,'Status Report'!B:AM,38,0),VLOOKUP(L308,'Status Report'!B:AM,37,0)))</f>
        <v>49.75</v>
      </c>
      <c r="X308" s="20">
        <f t="shared" si="65"/>
        <v>199</v>
      </c>
      <c r="Y308" s="20">
        <f>_xlfn.IFS(AI308="Den Bosch",VLOOKUP(L308,'Status Report'!B:AO,39,0),AI308="Yantian",VLOOKUP(L308,'Status Report'!B:AO,40,0),AI308="",IF(H308="Asia Pacific",VLOOKUP(L308,'Status Report'!B:AO,40,0),VLOOKUP(L308,'Status Report'!B:AO,39,0)),AI308="Direct shipment",IF(H308="Asia Pacific",VLOOKUP(L308,'Status Report'!B:AO,40,0),VLOOKUP(L308,'Status Report'!B:AO,39,0)))</f>
        <v>0</v>
      </c>
      <c r="Z308" s="20">
        <f t="shared" si="66"/>
        <v>0</v>
      </c>
      <c r="AA308" s="20">
        <f t="shared" si="67"/>
        <v>199</v>
      </c>
      <c r="AB308" s="21">
        <f>_xlfn.IFS(AI308="Den Bosch",VLOOKUP(L308,'Status Report'!B:AM,33,0),AI308="Yantian",VLOOKUP(L308,'Status Report'!B:AM,34,0),AI308="",IF(H308="Asia Pacific",VLOOKUP(L308,'Status Report'!B:AM,34,0),VLOOKUP(L308,'Status Report'!B:AM,33,0)),AI308="Direct shipment",IF(H308="Asia Pacific",VLOOKUP(L308,'Status Report'!B:AM,34,0),VLOOKUP(L308,'Status Report'!B:AM,33,0)))</f>
        <v>43.103400000000008</v>
      </c>
      <c r="AC308" s="21">
        <f>VLOOKUP(L308,'Status Report'!B:CE,82,0)</f>
        <v>0</v>
      </c>
      <c r="AD308" s="21">
        <f t="shared" si="68"/>
        <v>43.103400000000008</v>
      </c>
      <c r="AE308" s="63">
        <f>VLOOKUP(L308,'Status Report'!B:W,20,0)</f>
        <v>24</v>
      </c>
      <c r="AF308" s="63">
        <f>VLOOKUP(L308,'Status Report'!B:W,21,0)</f>
        <v>15</v>
      </c>
      <c r="AG308" s="63">
        <f>VLOOKUP(L308,'Status Report'!B:W,22,0)</f>
        <v>5</v>
      </c>
      <c r="AH308" s="22">
        <f t="shared" si="69"/>
        <v>7.1999999999999998E-3</v>
      </c>
      <c r="AI308" t="s">
        <v>990</v>
      </c>
      <c r="AK308" s="63">
        <f>IFERROR(VLOOKUP(G308,ASEAN!A:A,1,0),0)</f>
        <v>0</v>
      </c>
      <c r="AL308" s="63">
        <f>IFERROR(VLOOKUP(D308,'[3]customer specs'!$B$1:$D$65536,3,0),0)</f>
        <v>0</v>
      </c>
      <c r="AM308" s="64">
        <f t="shared" si="70"/>
        <v>15</v>
      </c>
      <c r="AN308" s="64">
        <f t="shared" si="71"/>
        <v>0</v>
      </c>
      <c r="AO308" s="63"/>
      <c r="AP308" s="63"/>
      <c r="AQ308" s="63" t="str">
        <f t="shared" si="72"/>
        <v>no</v>
      </c>
      <c r="AR308" s="20">
        <f t="shared" si="73"/>
        <v>172.41360000000003</v>
      </c>
      <c r="AS308" s="63"/>
      <c r="AT308" s="23">
        <f t="shared" si="63"/>
        <v>0.12</v>
      </c>
      <c r="AU308" s="65">
        <f t="shared" si="74"/>
        <v>48.981136363636374</v>
      </c>
      <c r="AV308" s="65"/>
      <c r="AW308" s="65">
        <f t="shared" si="75"/>
        <v>195.92454545454549</v>
      </c>
      <c r="AX308" s="65"/>
      <c r="AY308" s="63">
        <f>VLOOKUP(L308,'Status Report'!B:CF,81,0)</f>
        <v>0</v>
      </c>
      <c r="AZ308" s="63" t="str">
        <f>VLOOKUP(L308,'Status Report'!B:S,18,0)</f>
        <v>Ellina Smirnova</v>
      </c>
      <c r="BB308" s="63">
        <f>VLOOKUP(L308,'Status Report'!B:Z,25,0)</f>
        <v>25</v>
      </c>
      <c r="BC308" s="63">
        <f t="shared" si="76"/>
        <v>100</v>
      </c>
      <c r="BF308">
        <f>VLOOKUP(L308,'Status Report'!B:CE,82,0)</f>
        <v>0</v>
      </c>
      <c r="BG308">
        <f>VLOOKUP(L308,'Status Report'!B:CF,83,0)</f>
        <v>0</v>
      </c>
      <c r="BH308">
        <f>VLOOKUP(L308,'Status Report'!B:CG,84,0)</f>
        <v>0</v>
      </c>
      <c r="BI308" t="s">
        <v>854</v>
      </c>
      <c r="BJ308" t="s">
        <v>795</v>
      </c>
      <c r="BM308" s="67">
        <f t="shared" si="77"/>
        <v>612</v>
      </c>
    </row>
    <row r="309" spans="1:65" x14ac:dyDescent="0.25">
      <c r="A309" s="68" t="str">
        <f>VLOOKUP(L309,'Status Report'!B:CB,79,0)</f>
        <v>Heineken UCL</v>
      </c>
      <c r="C309">
        <v>26021010</v>
      </c>
      <c r="D309">
        <v>3097129</v>
      </c>
      <c r="E309" t="s">
        <v>862</v>
      </c>
      <c r="F309" t="s">
        <v>802</v>
      </c>
      <c r="G309" t="str">
        <f>VLOOKUP(D309,'[2]sold to'!$A:$H,8,0)</f>
        <v>Netherlands</v>
      </c>
      <c r="H309" t="str">
        <f>VLOOKUP(D309,'[2]sold to'!$A:$I,9,0)</f>
        <v>Europe</v>
      </c>
      <c r="K309">
        <v>120</v>
      </c>
      <c r="L309">
        <v>88026507</v>
      </c>
      <c r="M309" t="s">
        <v>331</v>
      </c>
      <c r="N309">
        <v>50</v>
      </c>
      <c r="P309" t="str">
        <f>VLOOKUP(L309,'Status Report'!B:AA,26,0)</f>
        <v>China</v>
      </c>
      <c r="Q309" t="str">
        <f>VLOOKUP(L309,'Status Report'!B:AB,27,0)</f>
        <v>Premiums</v>
      </c>
      <c r="R309">
        <f>VLOOKUP(L309,'Status Report'!B:X,23,0)</f>
        <v>250</v>
      </c>
      <c r="S309" t="str">
        <f>VLOOKUP(L309,'Status Report'!B:T,19,0)</f>
        <v>Promocean The Netherlands BV</v>
      </c>
      <c r="T309" s="62">
        <f>VLOOKUP(L309,'Status Report'!B:E,4,0)</f>
        <v>3</v>
      </c>
      <c r="U309" s="19">
        <f>_xlfn.IFS(AI309="Den Bosch",VLOOKUP(L309,'Status Report'!B:AM,35,0),AI309="Yantian",VLOOKUP(L309,'Status Report'!B:AM,36,0),AI309="",IF(H309="Asia Pacific",VLOOKUP(L309,'Status Report'!B:AM,36,0),VLOOKUP(L309,'Status Report'!B:AM,35,0)),AI309="Direct shipment",IF(H309="Asia Pacific",VLOOKUP(L309,'Status Report'!B:AM,36,0),VLOOKUP(L309,'Status Report'!B:AM,35,0)))</f>
        <v>48.32</v>
      </c>
      <c r="V309" s="20">
        <f t="shared" si="64"/>
        <v>2416</v>
      </c>
      <c r="W309" s="19">
        <f>_xlfn.IFS(AI309="Den Bosch",VLOOKUP(L309,'Status Report'!B:AM,37,0),AI309="Yantian",VLOOKUP(L309,'Status Report'!B:AM,38,0),AI309="",IF(H309="Asia Pacific",VLOOKUP(L309,'Status Report'!B:AM,38,0),VLOOKUP(L309,'Status Report'!B:AM,37,0)),AI309="Direct shipment",IF(H309="Asia Pacific",VLOOKUP(L309,'Status Report'!B:AM,38,0),VLOOKUP(L309,'Status Report'!B:AM,37,0)))</f>
        <v>48</v>
      </c>
      <c r="X309" s="20">
        <f t="shared" si="65"/>
        <v>2400</v>
      </c>
      <c r="Y309" s="20">
        <f>_xlfn.IFS(AI309="Den Bosch",VLOOKUP(L309,'Status Report'!B:AO,39,0),AI309="Yantian",VLOOKUP(L309,'Status Report'!B:AO,40,0),AI309="",IF(H309="Asia Pacific",VLOOKUP(L309,'Status Report'!B:AO,40,0),VLOOKUP(L309,'Status Report'!B:AO,39,0)),AI309="Direct shipment",IF(H309="Asia Pacific",VLOOKUP(L309,'Status Report'!B:AO,40,0),VLOOKUP(L309,'Status Report'!B:AO,39,0)))</f>
        <v>0</v>
      </c>
      <c r="Z309" s="20">
        <f t="shared" si="66"/>
        <v>0</v>
      </c>
      <c r="AA309" s="20">
        <f t="shared" si="67"/>
        <v>2400</v>
      </c>
      <c r="AB309" s="21">
        <f>_xlfn.IFS(AI309="Den Bosch",VLOOKUP(L309,'Status Report'!B:AM,33,0),AI309="Yantian",VLOOKUP(L309,'Status Report'!B:AM,34,0),AI309="",IF(H309="Asia Pacific",VLOOKUP(L309,'Status Report'!B:AM,34,0),VLOOKUP(L309,'Status Report'!B:AM,33,0)),AI309="Direct shipment",IF(H309="Asia Pacific",VLOOKUP(L309,'Status Report'!B:AM,34,0),VLOOKUP(L309,'Status Report'!B:AM,33,0)))</f>
        <v>41.518800000000006</v>
      </c>
      <c r="AC309" s="21">
        <f>VLOOKUP(L309,'Status Report'!B:CE,82,0)</f>
        <v>0</v>
      </c>
      <c r="AD309" s="21">
        <f t="shared" si="68"/>
        <v>41.518800000000006</v>
      </c>
      <c r="AE309" s="63">
        <f>VLOOKUP(L309,'Status Report'!B:W,20,0)</f>
        <v>102</v>
      </c>
      <c r="AF309" s="63">
        <f>VLOOKUP(L309,'Status Report'!B:W,21,0)</f>
        <v>20</v>
      </c>
      <c r="AG309" s="63">
        <f>VLOOKUP(L309,'Status Report'!B:W,22,0)</f>
        <v>7</v>
      </c>
      <c r="AH309" s="22">
        <f t="shared" si="69"/>
        <v>0.71399999999999997</v>
      </c>
      <c r="AI309" t="s">
        <v>990</v>
      </c>
      <c r="AK309" s="63">
        <f>IFERROR(VLOOKUP(G309,ASEAN!A:A,1,0),0)</f>
        <v>0</v>
      </c>
      <c r="AL309" s="63">
        <f>IFERROR(VLOOKUP(D309,'[3]customer specs'!$B$1:$D$65536,3,0),0)</f>
        <v>0</v>
      </c>
      <c r="AM309" s="64">
        <f t="shared" si="70"/>
        <v>16</v>
      </c>
      <c r="AN309" s="64">
        <f t="shared" si="71"/>
        <v>0</v>
      </c>
      <c r="AO309" s="63"/>
      <c r="AP309" s="63"/>
      <c r="AQ309" s="63" t="str">
        <f t="shared" si="72"/>
        <v>no</v>
      </c>
      <c r="AR309" s="20">
        <f t="shared" si="73"/>
        <v>2075.9400000000005</v>
      </c>
      <c r="AS309" s="63"/>
      <c r="AT309" s="23">
        <f t="shared" si="63"/>
        <v>0.12</v>
      </c>
      <c r="AU309" s="65">
        <f t="shared" si="74"/>
        <v>47.180454545454552</v>
      </c>
      <c r="AV309" s="65"/>
      <c r="AW309" s="65">
        <f t="shared" si="75"/>
        <v>2359.0227272727275</v>
      </c>
      <c r="AX309" s="65"/>
      <c r="AY309" s="63">
        <f>VLOOKUP(L309,'Status Report'!B:CF,81,0)</f>
        <v>0</v>
      </c>
      <c r="AZ309" s="63" t="str">
        <f>VLOOKUP(L309,'Status Report'!B:S,18,0)</f>
        <v>Ellina Smirnova</v>
      </c>
      <c r="BB309" s="63">
        <f>VLOOKUP(L309,'Status Report'!B:Z,25,0)</f>
        <v>4</v>
      </c>
      <c r="BC309" s="63">
        <f t="shared" si="76"/>
        <v>200</v>
      </c>
      <c r="BF309">
        <f>VLOOKUP(L309,'Status Report'!B:CE,82,0)</f>
        <v>0</v>
      </c>
      <c r="BG309">
        <f>VLOOKUP(L309,'Status Report'!B:CF,83,0)</f>
        <v>0</v>
      </c>
      <c r="BH309">
        <f>VLOOKUP(L309,'Status Report'!B:CG,84,0)</f>
        <v>0</v>
      </c>
      <c r="BI309" t="s">
        <v>854</v>
      </c>
      <c r="BJ309" t="s">
        <v>795</v>
      </c>
      <c r="BM309" s="67">
        <f t="shared" si="77"/>
        <v>628</v>
      </c>
    </row>
    <row r="310" spans="1:65" x14ac:dyDescent="0.25">
      <c r="A310" s="68" t="str">
        <f>VLOOKUP(L310,'Status Report'!B:CB,79,0)</f>
        <v>Heineken UCL</v>
      </c>
      <c r="C310">
        <v>26021010</v>
      </c>
      <c r="D310">
        <v>3097129</v>
      </c>
      <c r="E310" t="s">
        <v>862</v>
      </c>
      <c r="F310" t="s">
        <v>802</v>
      </c>
      <c r="G310" t="str">
        <f>VLOOKUP(D310,'[2]sold to'!$A:$H,8,0)</f>
        <v>Netherlands</v>
      </c>
      <c r="H310" t="str">
        <f>VLOOKUP(D310,'[2]sold to'!$A:$I,9,0)</f>
        <v>Europe</v>
      </c>
      <c r="K310">
        <v>130</v>
      </c>
      <c r="L310">
        <v>88026520</v>
      </c>
      <c r="M310" t="s">
        <v>806</v>
      </c>
      <c r="N310">
        <v>2</v>
      </c>
      <c r="P310" t="str">
        <f>VLOOKUP(L310,'Status Report'!B:AA,26,0)</f>
        <v>China</v>
      </c>
      <c r="Q310" t="str">
        <f>VLOOKUP(L310,'Status Report'!B:AB,27,0)</f>
        <v>Outdoor signs</v>
      </c>
      <c r="R310">
        <f>VLOOKUP(L310,'Status Report'!B:X,23,0)</f>
        <v>250</v>
      </c>
      <c r="S310" t="str">
        <f>VLOOKUP(L310,'Status Report'!B:T,19,0)</f>
        <v>Promocean The Netherlands BV</v>
      </c>
      <c r="T310" s="62">
        <f>VLOOKUP(L310,'Status Report'!B:E,4,0)</f>
        <v>1</v>
      </c>
      <c r="U310" s="19">
        <f>_xlfn.IFS(AI310="Den Bosch",VLOOKUP(L310,'Status Report'!B:AM,35,0),AI310="Yantian",VLOOKUP(L310,'Status Report'!B:AM,36,0),AI310="",IF(H310="Asia Pacific",VLOOKUP(L310,'Status Report'!B:AM,36,0),VLOOKUP(L310,'Status Report'!B:AM,35,0)),AI310="Direct shipment",IF(H310="Asia Pacific",VLOOKUP(L310,'Status Report'!B:AM,36,0),VLOOKUP(L310,'Status Report'!B:AM,35,0)))</f>
        <v>43.06</v>
      </c>
      <c r="V310" s="20">
        <f t="shared" si="64"/>
        <v>86.12</v>
      </c>
      <c r="W310" s="19">
        <f>_xlfn.IFS(AI310="Den Bosch",VLOOKUP(L310,'Status Report'!B:AM,37,0),AI310="Yantian",VLOOKUP(L310,'Status Report'!B:AM,38,0),AI310="",IF(H310="Asia Pacific",VLOOKUP(L310,'Status Report'!B:AM,38,0),VLOOKUP(L310,'Status Report'!B:AM,37,0)),AI310="Direct shipment",IF(H310="Asia Pacific",VLOOKUP(L310,'Status Report'!B:AM,38,0),VLOOKUP(L310,'Status Report'!B:AM,37,0)))</f>
        <v>43.06</v>
      </c>
      <c r="X310" s="20">
        <f t="shared" si="65"/>
        <v>86.12</v>
      </c>
      <c r="Y310" s="20">
        <f>_xlfn.IFS(AI310="Den Bosch",VLOOKUP(L310,'Status Report'!B:AO,39,0),AI310="Yantian",VLOOKUP(L310,'Status Report'!B:AO,40,0),AI310="",IF(H310="Asia Pacific",VLOOKUP(L310,'Status Report'!B:AO,40,0),VLOOKUP(L310,'Status Report'!B:AO,39,0)),AI310="Direct shipment",IF(H310="Asia Pacific",VLOOKUP(L310,'Status Report'!B:AO,40,0),VLOOKUP(L310,'Status Report'!B:AO,39,0)))</f>
        <v>0</v>
      </c>
      <c r="Z310" s="20">
        <f t="shared" si="66"/>
        <v>0</v>
      </c>
      <c r="AA310" s="20">
        <f t="shared" si="67"/>
        <v>86.12</v>
      </c>
      <c r="AB310" s="21">
        <f>_xlfn.IFS(AI310="Den Bosch",VLOOKUP(L310,'Status Report'!B:AM,33,0),AI310="Yantian",VLOOKUP(L310,'Status Report'!B:AM,34,0),AI310="",IF(H310="Asia Pacific",VLOOKUP(L310,'Status Report'!B:AM,34,0),VLOOKUP(L310,'Status Report'!B:AM,33,0)),AI310="Direct shipment",IF(H310="Asia Pacific",VLOOKUP(L310,'Status Report'!B:AM,34,0),VLOOKUP(L310,'Status Report'!B:AM,33,0)))</f>
        <v>37.8887</v>
      </c>
      <c r="AC310" s="21">
        <f>VLOOKUP(L310,'Status Report'!B:CE,82,0)</f>
        <v>0</v>
      </c>
      <c r="AD310" s="21">
        <f t="shared" si="68"/>
        <v>37.8887</v>
      </c>
      <c r="AE310" s="63">
        <f>VLOOKUP(L310,'Status Report'!B:W,20,0)</f>
        <v>40</v>
      </c>
      <c r="AF310" s="63">
        <f>VLOOKUP(L310,'Status Report'!B:W,21,0)</f>
        <v>20.5</v>
      </c>
      <c r="AG310" s="63">
        <f>VLOOKUP(L310,'Status Report'!B:W,22,0)</f>
        <v>10</v>
      </c>
      <c r="AH310" s="22">
        <f t="shared" si="69"/>
        <v>1.6400000000000001E-2</v>
      </c>
      <c r="AK310" s="63">
        <f>IFERROR(VLOOKUP(G310,ASEAN!A:A,1,0),0)</f>
        <v>0</v>
      </c>
      <c r="AL310" s="63">
        <f>IFERROR(VLOOKUP(D310,'[3]customer specs'!$B$1:$D$65536,3,0),0)</f>
        <v>0</v>
      </c>
      <c r="AM310" s="64">
        <f t="shared" si="70"/>
        <v>0</v>
      </c>
      <c r="AN310" s="64">
        <f t="shared" si="71"/>
        <v>0</v>
      </c>
      <c r="AO310" s="63"/>
      <c r="AP310" s="63"/>
      <c r="AQ310" s="63" t="str">
        <f t="shared" si="72"/>
        <v>no</v>
      </c>
      <c r="AR310" s="20">
        <f t="shared" si="73"/>
        <v>75.7774</v>
      </c>
      <c r="AS310" s="63"/>
      <c r="AT310" s="23">
        <f t="shared" ref="AT310:AT373" si="78">IF(AS310=0.045,0.045,IF(AS310=0.035,0.035,0.12))</f>
        <v>0.12</v>
      </c>
      <c r="AU310" s="65">
        <f t="shared" si="74"/>
        <v>43.055340909090908</v>
      </c>
      <c r="AV310" s="65"/>
      <c r="AW310" s="65">
        <f t="shared" si="75"/>
        <v>86.110681818181817</v>
      </c>
      <c r="AX310" s="65"/>
      <c r="AY310" s="63">
        <f>VLOOKUP(L310,'Status Report'!B:CF,81,0)</f>
        <v>0</v>
      </c>
      <c r="AZ310" s="63" t="str">
        <f>VLOOKUP(L310,'Status Report'!B:S,18,0)</f>
        <v>Ludmilla Zarybnicka</v>
      </c>
      <c r="BB310" s="63">
        <f>VLOOKUP(L310,'Status Report'!B:Z,25,0)</f>
        <v>1</v>
      </c>
      <c r="BC310" s="63">
        <f t="shared" si="76"/>
        <v>2</v>
      </c>
      <c r="BF310">
        <f>VLOOKUP(L310,'Status Report'!B:CE,82,0)</f>
        <v>0</v>
      </c>
      <c r="BG310">
        <f>VLOOKUP(L310,'Status Report'!B:CF,83,0)</f>
        <v>0</v>
      </c>
      <c r="BH310">
        <f>VLOOKUP(L310,'Status Report'!B:CG,84,0)</f>
        <v>0</v>
      </c>
      <c r="BI310" t="s">
        <v>854</v>
      </c>
      <c r="BJ310" t="s">
        <v>795</v>
      </c>
      <c r="BM310" s="67">
        <f t="shared" si="77"/>
        <v>37</v>
      </c>
    </row>
    <row r="311" spans="1:65" x14ac:dyDescent="0.25">
      <c r="A311" s="68" t="str">
        <f>VLOOKUP(L311,'Status Report'!B:CB,79,0)</f>
        <v>Heineken UCL</v>
      </c>
      <c r="C311">
        <v>26021010</v>
      </c>
      <c r="D311">
        <v>3097129</v>
      </c>
      <c r="E311" t="s">
        <v>862</v>
      </c>
      <c r="F311" t="s">
        <v>802</v>
      </c>
      <c r="G311" t="str">
        <f>VLOOKUP(D311,'[2]sold to'!$A:$H,8,0)</f>
        <v>Netherlands</v>
      </c>
      <c r="H311" t="str">
        <f>VLOOKUP(D311,'[2]sold to'!$A:$I,9,0)</f>
        <v>Europe</v>
      </c>
      <c r="K311">
        <v>140</v>
      </c>
      <c r="L311">
        <v>88026566</v>
      </c>
      <c r="M311" t="s">
        <v>378</v>
      </c>
      <c r="N311">
        <v>1</v>
      </c>
      <c r="P311" t="str">
        <f>VLOOKUP(L311,'Status Report'!B:AA,26,0)</f>
        <v>China</v>
      </c>
      <c r="Q311" t="str">
        <f>VLOOKUP(L311,'Status Report'!B:AB,27,0)</f>
        <v>Textiles-Clothing</v>
      </c>
      <c r="R311">
        <f>VLOOKUP(L311,'Status Report'!B:X,23,0)</f>
        <v>200</v>
      </c>
      <c r="S311" t="str">
        <f>VLOOKUP(L311,'Status Report'!B:T,19,0)</f>
        <v>Asian Sourcing Link</v>
      </c>
      <c r="T311" s="62">
        <f>VLOOKUP(L311,'Status Report'!B:E,4,0)</f>
        <v>3</v>
      </c>
      <c r="U311" s="19">
        <f>_xlfn.IFS(AI311="Den Bosch",VLOOKUP(L311,'Status Report'!B:AM,35,0),AI311="Yantian",VLOOKUP(L311,'Status Report'!B:AM,36,0),AI311="",IF(H311="Asia Pacific",VLOOKUP(L311,'Status Report'!B:AM,36,0),VLOOKUP(L311,'Status Report'!B:AM,35,0)),AI311="Direct shipment",IF(H311="Asia Pacific",VLOOKUP(L311,'Status Report'!B:AM,36,0),VLOOKUP(L311,'Status Report'!B:AM,35,0)))</f>
        <v>34.549999999999997</v>
      </c>
      <c r="V311" s="20">
        <f t="shared" si="64"/>
        <v>34.549999999999997</v>
      </c>
      <c r="W311" s="19">
        <f>_xlfn.IFS(AI311="Den Bosch",VLOOKUP(L311,'Status Report'!B:AM,37,0),AI311="Yantian",VLOOKUP(L311,'Status Report'!B:AM,38,0),AI311="",IF(H311="Asia Pacific",VLOOKUP(L311,'Status Report'!B:AM,38,0),VLOOKUP(L311,'Status Report'!B:AM,37,0)),AI311="Direct shipment",IF(H311="Asia Pacific",VLOOKUP(L311,'Status Report'!B:AM,38,0),VLOOKUP(L311,'Status Report'!B:AM,37,0)))</f>
        <v>29.5</v>
      </c>
      <c r="X311" s="20">
        <f t="shared" si="65"/>
        <v>29.5</v>
      </c>
      <c r="Y311" s="20">
        <f>_xlfn.IFS(AI311="Den Bosch",VLOOKUP(L311,'Status Report'!B:AO,39,0),AI311="Yantian",VLOOKUP(L311,'Status Report'!B:AO,40,0),AI311="",IF(H311="Asia Pacific",VLOOKUP(L311,'Status Report'!B:AO,40,0),VLOOKUP(L311,'Status Report'!B:AO,39,0)),AI311="Direct shipment",IF(H311="Asia Pacific",VLOOKUP(L311,'Status Report'!B:AO,40,0),VLOOKUP(L311,'Status Report'!B:AO,39,0)))</f>
        <v>0</v>
      </c>
      <c r="Z311" s="20">
        <f t="shared" si="66"/>
        <v>0</v>
      </c>
      <c r="AA311" s="20">
        <f t="shared" si="67"/>
        <v>29.5</v>
      </c>
      <c r="AB311" s="21">
        <f>_xlfn.IFS(AI311="Den Bosch",VLOOKUP(L311,'Status Report'!B:AM,33,0),AI311="Yantian",VLOOKUP(L311,'Status Report'!B:AM,34,0),AI311="",IF(H311="Asia Pacific",VLOOKUP(L311,'Status Report'!B:AM,34,0),VLOOKUP(L311,'Status Report'!B:AM,33,0)),AI311="Direct shipment",IF(H311="Asia Pacific",VLOOKUP(L311,'Status Report'!B:AM,34,0),VLOOKUP(L311,'Status Report'!B:AM,33,0)))</f>
        <v>25.154999999999998</v>
      </c>
      <c r="AC311" s="21">
        <f>VLOOKUP(L311,'Status Report'!B:CE,82,0)</f>
        <v>0</v>
      </c>
      <c r="AD311" s="21">
        <f t="shared" si="68"/>
        <v>25.154999999999998</v>
      </c>
      <c r="AE311" s="63">
        <f>VLOOKUP(L311,'Status Report'!B:W,20,0)</f>
        <v>39</v>
      </c>
      <c r="AF311" s="63">
        <f>VLOOKUP(L311,'Status Report'!B:W,21,0)</f>
        <v>33</v>
      </c>
      <c r="AG311" s="63">
        <f>VLOOKUP(L311,'Status Report'!B:W,22,0)</f>
        <v>4.5</v>
      </c>
      <c r="AH311" s="22">
        <f t="shared" si="69"/>
        <v>5.7914999999999998E-3</v>
      </c>
      <c r="AI311" t="s">
        <v>990</v>
      </c>
      <c r="AK311" s="63">
        <f>IFERROR(VLOOKUP(G311,ASEAN!A:A,1,0),0)</f>
        <v>0</v>
      </c>
      <c r="AL311" s="63">
        <f>IFERROR(VLOOKUP(D311,'[3]customer specs'!$B$1:$D$65536,3,0),0)</f>
        <v>0</v>
      </c>
      <c r="AM311" s="64">
        <f t="shared" si="70"/>
        <v>5.0499999999999972</v>
      </c>
      <c r="AN311" s="64">
        <f t="shared" si="71"/>
        <v>0</v>
      </c>
      <c r="AO311" s="63"/>
      <c r="AP311" s="63"/>
      <c r="AQ311" s="63" t="str">
        <f t="shared" si="72"/>
        <v>no</v>
      </c>
      <c r="AR311" s="20">
        <f t="shared" si="73"/>
        <v>25.154999999999998</v>
      </c>
      <c r="AS311" s="63"/>
      <c r="AT311" s="23">
        <f t="shared" si="78"/>
        <v>0.12</v>
      </c>
      <c r="AU311" s="65">
        <f t="shared" si="74"/>
        <v>28.58522727272727</v>
      </c>
      <c r="AV311" s="65"/>
      <c r="AW311" s="65">
        <f t="shared" si="75"/>
        <v>28.58522727272727</v>
      </c>
      <c r="AX311" s="65"/>
      <c r="AY311" s="63">
        <f>VLOOKUP(L311,'Status Report'!B:CF,81,0)</f>
        <v>0</v>
      </c>
      <c r="AZ311" s="63" t="str">
        <f>VLOOKUP(L311,'Status Report'!B:S,18,0)</f>
        <v>Ellina Smirnova</v>
      </c>
      <c r="BB311" s="63">
        <f>VLOOKUP(L311,'Status Report'!B:Z,25,0)</f>
        <v>5</v>
      </c>
      <c r="BC311" s="63">
        <f t="shared" si="76"/>
        <v>5</v>
      </c>
      <c r="BF311">
        <f>VLOOKUP(L311,'Status Report'!B:CE,82,0)</f>
        <v>0</v>
      </c>
      <c r="BG311">
        <f>VLOOKUP(L311,'Status Report'!B:CF,83,0)</f>
        <v>0</v>
      </c>
      <c r="BH311">
        <f>VLOOKUP(L311,'Status Report'!B:CG,84,0)</f>
        <v>0</v>
      </c>
      <c r="BI311" t="s">
        <v>854</v>
      </c>
      <c r="BJ311" t="s">
        <v>795</v>
      </c>
      <c r="BM311" s="67">
        <f t="shared" si="77"/>
        <v>97</v>
      </c>
    </row>
    <row r="312" spans="1:65" x14ac:dyDescent="0.25">
      <c r="A312" s="68" t="str">
        <f>VLOOKUP(L312,'Status Report'!B:CB,79,0)</f>
        <v>Heineken UCL</v>
      </c>
      <c r="C312">
        <v>26021010</v>
      </c>
      <c r="D312">
        <v>3097129</v>
      </c>
      <c r="E312" t="s">
        <v>862</v>
      </c>
      <c r="F312" t="s">
        <v>802</v>
      </c>
      <c r="G312" t="str">
        <f>VLOOKUP(D312,'[2]sold to'!$A:$H,8,0)</f>
        <v>Netherlands</v>
      </c>
      <c r="H312" t="str">
        <f>VLOOKUP(D312,'[2]sold to'!$A:$I,9,0)</f>
        <v>Europe</v>
      </c>
      <c r="K312">
        <v>150</v>
      </c>
      <c r="L312">
        <v>88026567</v>
      </c>
      <c r="M312" t="s">
        <v>379</v>
      </c>
      <c r="N312">
        <v>4</v>
      </c>
      <c r="P312" t="str">
        <f>VLOOKUP(L312,'Status Report'!B:AA,26,0)</f>
        <v>China</v>
      </c>
      <c r="Q312" t="str">
        <f>VLOOKUP(L312,'Status Report'!B:AB,27,0)</f>
        <v>Textiles-Clothing</v>
      </c>
      <c r="R312">
        <f>VLOOKUP(L312,'Status Report'!B:X,23,0)</f>
        <v>200</v>
      </c>
      <c r="S312" t="str">
        <f>VLOOKUP(L312,'Status Report'!B:T,19,0)</f>
        <v>Asian Sourcing Link</v>
      </c>
      <c r="T312" s="62">
        <f>VLOOKUP(L312,'Status Report'!B:E,4,0)</f>
        <v>3</v>
      </c>
      <c r="U312" s="19">
        <f>_xlfn.IFS(AI312="Den Bosch",VLOOKUP(L312,'Status Report'!B:AM,35,0),AI312="Yantian",VLOOKUP(L312,'Status Report'!B:AM,36,0),AI312="",IF(H312="Asia Pacific",VLOOKUP(L312,'Status Report'!B:AM,36,0),VLOOKUP(L312,'Status Report'!B:AM,35,0)),AI312="Direct shipment",IF(H312="Asia Pacific",VLOOKUP(L312,'Status Report'!B:AM,36,0),VLOOKUP(L312,'Status Report'!B:AM,35,0)))</f>
        <v>34.549999999999997</v>
      </c>
      <c r="V312" s="20">
        <f t="shared" si="64"/>
        <v>138.19999999999999</v>
      </c>
      <c r="W312" s="19">
        <f>_xlfn.IFS(AI312="Den Bosch",VLOOKUP(L312,'Status Report'!B:AM,37,0),AI312="Yantian",VLOOKUP(L312,'Status Report'!B:AM,38,0),AI312="",IF(H312="Asia Pacific",VLOOKUP(L312,'Status Report'!B:AM,38,0),VLOOKUP(L312,'Status Report'!B:AM,37,0)),AI312="Direct shipment",IF(H312="Asia Pacific",VLOOKUP(L312,'Status Report'!B:AM,38,0),VLOOKUP(L312,'Status Report'!B:AM,37,0)))</f>
        <v>29.5</v>
      </c>
      <c r="X312" s="20">
        <f t="shared" si="65"/>
        <v>118</v>
      </c>
      <c r="Y312" s="20">
        <f>_xlfn.IFS(AI312="Den Bosch",VLOOKUP(L312,'Status Report'!B:AO,39,0),AI312="Yantian",VLOOKUP(L312,'Status Report'!B:AO,40,0),AI312="",IF(H312="Asia Pacific",VLOOKUP(L312,'Status Report'!B:AO,40,0),VLOOKUP(L312,'Status Report'!B:AO,39,0)),AI312="Direct shipment",IF(H312="Asia Pacific",VLOOKUP(L312,'Status Report'!B:AO,40,0),VLOOKUP(L312,'Status Report'!B:AO,39,0)))</f>
        <v>0</v>
      </c>
      <c r="Z312" s="20">
        <f t="shared" si="66"/>
        <v>0</v>
      </c>
      <c r="AA312" s="20">
        <f t="shared" si="67"/>
        <v>118</v>
      </c>
      <c r="AB312" s="21">
        <f>_xlfn.IFS(AI312="Den Bosch",VLOOKUP(L312,'Status Report'!B:AM,33,0),AI312="Yantian",VLOOKUP(L312,'Status Report'!B:AM,34,0),AI312="",IF(H312="Asia Pacific",VLOOKUP(L312,'Status Report'!B:AM,34,0),VLOOKUP(L312,'Status Report'!B:AM,33,0)),AI312="Direct shipment",IF(H312="Asia Pacific",VLOOKUP(L312,'Status Report'!B:AM,34,0),VLOOKUP(L312,'Status Report'!B:AM,33,0)))</f>
        <v>25.154999999999998</v>
      </c>
      <c r="AC312" s="21">
        <f>VLOOKUP(L312,'Status Report'!B:CE,82,0)</f>
        <v>0</v>
      </c>
      <c r="AD312" s="21">
        <f t="shared" si="68"/>
        <v>25.154999999999998</v>
      </c>
      <c r="AE312" s="63">
        <f>VLOOKUP(L312,'Status Report'!B:W,20,0)</f>
        <v>39</v>
      </c>
      <c r="AF312" s="63">
        <f>VLOOKUP(L312,'Status Report'!B:W,21,0)</f>
        <v>33</v>
      </c>
      <c r="AG312" s="63">
        <f>VLOOKUP(L312,'Status Report'!B:W,22,0)</f>
        <v>4.5</v>
      </c>
      <c r="AH312" s="22">
        <f t="shared" si="69"/>
        <v>2.3165999999999999E-2</v>
      </c>
      <c r="AI312" t="s">
        <v>990</v>
      </c>
      <c r="AK312" s="63">
        <f>IFERROR(VLOOKUP(G312,ASEAN!A:A,1,0),0)</f>
        <v>0</v>
      </c>
      <c r="AL312" s="63">
        <f>IFERROR(VLOOKUP(D312,'[3]customer specs'!$B$1:$D$65536,3,0),0)</f>
        <v>0</v>
      </c>
      <c r="AM312" s="64">
        <f t="shared" si="70"/>
        <v>20.199999999999989</v>
      </c>
      <c r="AN312" s="64">
        <f t="shared" si="71"/>
        <v>0</v>
      </c>
      <c r="AO312" s="63"/>
      <c r="AP312" s="63"/>
      <c r="AQ312" s="63" t="str">
        <f t="shared" si="72"/>
        <v>no</v>
      </c>
      <c r="AR312" s="20">
        <f t="shared" si="73"/>
        <v>100.61999999999999</v>
      </c>
      <c r="AS312" s="63"/>
      <c r="AT312" s="23">
        <f t="shared" si="78"/>
        <v>0.12</v>
      </c>
      <c r="AU312" s="65">
        <f t="shared" si="74"/>
        <v>28.58522727272727</v>
      </c>
      <c r="AV312" s="65"/>
      <c r="AW312" s="65">
        <f t="shared" si="75"/>
        <v>114.34090909090908</v>
      </c>
      <c r="AX312" s="65"/>
      <c r="AY312" s="63">
        <f>VLOOKUP(L312,'Status Report'!B:CF,81,0)</f>
        <v>0</v>
      </c>
      <c r="AZ312" s="63" t="str">
        <f>VLOOKUP(L312,'Status Report'!B:S,18,0)</f>
        <v>Ellina Smirnova</v>
      </c>
      <c r="BB312" s="63">
        <f>VLOOKUP(L312,'Status Report'!B:Z,25,0)</f>
        <v>5</v>
      </c>
      <c r="BC312" s="63">
        <f t="shared" si="76"/>
        <v>20</v>
      </c>
      <c r="BF312">
        <f>VLOOKUP(L312,'Status Report'!B:CE,82,0)</f>
        <v>0</v>
      </c>
      <c r="BG312">
        <f>VLOOKUP(L312,'Status Report'!B:CF,83,0)</f>
        <v>0</v>
      </c>
      <c r="BH312">
        <f>VLOOKUP(L312,'Status Report'!B:CG,84,0)</f>
        <v>0</v>
      </c>
      <c r="BI312" t="s">
        <v>854</v>
      </c>
      <c r="BJ312" t="s">
        <v>795</v>
      </c>
      <c r="BM312" s="67">
        <f t="shared" si="77"/>
        <v>336</v>
      </c>
    </row>
    <row r="313" spans="1:65" x14ac:dyDescent="0.25">
      <c r="A313" s="68" t="str">
        <f>VLOOKUP(L313,'Status Report'!B:CB,79,0)</f>
        <v>Heineken UCL</v>
      </c>
      <c r="C313">
        <v>26021010</v>
      </c>
      <c r="D313">
        <v>3097129</v>
      </c>
      <c r="E313" t="s">
        <v>862</v>
      </c>
      <c r="F313" t="s">
        <v>802</v>
      </c>
      <c r="G313" t="str">
        <f>VLOOKUP(D313,'[2]sold to'!$A:$H,8,0)</f>
        <v>Netherlands</v>
      </c>
      <c r="H313" t="str">
        <f>VLOOKUP(D313,'[2]sold to'!$A:$I,9,0)</f>
        <v>Europe</v>
      </c>
      <c r="K313">
        <v>160</v>
      </c>
      <c r="L313">
        <v>88026568</v>
      </c>
      <c r="M313" t="s">
        <v>380</v>
      </c>
      <c r="N313">
        <v>4</v>
      </c>
      <c r="P313" t="str">
        <f>VLOOKUP(L313,'Status Report'!B:AA,26,0)</f>
        <v>China</v>
      </c>
      <c r="Q313" t="str">
        <f>VLOOKUP(L313,'Status Report'!B:AB,27,0)</f>
        <v>Textiles-Clothing</v>
      </c>
      <c r="R313">
        <f>VLOOKUP(L313,'Status Report'!B:X,23,0)</f>
        <v>200</v>
      </c>
      <c r="S313" t="str">
        <f>VLOOKUP(L313,'Status Report'!B:T,19,0)</f>
        <v>Asian Sourcing Link</v>
      </c>
      <c r="T313" s="62">
        <f>VLOOKUP(L313,'Status Report'!B:E,4,0)</f>
        <v>3</v>
      </c>
      <c r="U313" s="19">
        <f>_xlfn.IFS(AI313="Den Bosch",VLOOKUP(L313,'Status Report'!B:AM,35,0),AI313="Yantian",VLOOKUP(L313,'Status Report'!B:AM,36,0),AI313="",IF(H313="Asia Pacific",VLOOKUP(L313,'Status Report'!B:AM,36,0),VLOOKUP(L313,'Status Report'!B:AM,35,0)),AI313="Direct shipment",IF(H313="Asia Pacific",VLOOKUP(L313,'Status Report'!B:AM,36,0),VLOOKUP(L313,'Status Report'!B:AM,35,0)))</f>
        <v>34.549999999999997</v>
      </c>
      <c r="V313" s="20">
        <f t="shared" si="64"/>
        <v>138.19999999999999</v>
      </c>
      <c r="W313" s="19">
        <f>_xlfn.IFS(AI313="Den Bosch",VLOOKUP(L313,'Status Report'!B:AM,37,0),AI313="Yantian",VLOOKUP(L313,'Status Report'!B:AM,38,0),AI313="",IF(H313="Asia Pacific",VLOOKUP(L313,'Status Report'!B:AM,38,0),VLOOKUP(L313,'Status Report'!B:AM,37,0)),AI313="Direct shipment",IF(H313="Asia Pacific",VLOOKUP(L313,'Status Report'!B:AM,38,0),VLOOKUP(L313,'Status Report'!B:AM,37,0)))</f>
        <v>29.5</v>
      </c>
      <c r="X313" s="20">
        <f t="shared" si="65"/>
        <v>118</v>
      </c>
      <c r="Y313" s="20">
        <f>_xlfn.IFS(AI313="Den Bosch",VLOOKUP(L313,'Status Report'!B:AO,39,0),AI313="Yantian",VLOOKUP(L313,'Status Report'!B:AO,40,0),AI313="",IF(H313="Asia Pacific",VLOOKUP(L313,'Status Report'!B:AO,40,0),VLOOKUP(L313,'Status Report'!B:AO,39,0)),AI313="Direct shipment",IF(H313="Asia Pacific",VLOOKUP(L313,'Status Report'!B:AO,40,0),VLOOKUP(L313,'Status Report'!B:AO,39,0)))</f>
        <v>0</v>
      </c>
      <c r="Z313" s="20">
        <f t="shared" si="66"/>
        <v>0</v>
      </c>
      <c r="AA313" s="20">
        <f t="shared" si="67"/>
        <v>118</v>
      </c>
      <c r="AB313" s="21">
        <f>_xlfn.IFS(AI313="Den Bosch",VLOOKUP(L313,'Status Report'!B:AM,33,0),AI313="Yantian",VLOOKUP(L313,'Status Report'!B:AM,34,0),AI313="",IF(H313="Asia Pacific",VLOOKUP(L313,'Status Report'!B:AM,34,0),VLOOKUP(L313,'Status Report'!B:AM,33,0)),AI313="Direct shipment",IF(H313="Asia Pacific",VLOOKUP(L313,'Status Report'!B:AM,34,0),VLOOKUP(L313,'Status Report'!B:AM,33,0)))</f>
        <v>25.154999999999998</v>
      </c>
      <c r="AC313" s="21">
        <f>VLOOKUP(L313,'Status Report'!B:CE,82,0)</f>
        <v>0</v>
      </c>
      <c r="AD313" s="21">
        <f t="shared" si="68"/>
        <v>25.154999999999998</v>
      </c>
      <c r="AE313" s="63">
        <f>VLOOKUP(L313,'Status Report'!B:W,20,0)</f>
        <v>39</v>
      </c>
      <c r="AF313" s="63">
        <f>VLOOKUP(L313,'Status Report'!B:W,21,0)</f>
        <v>33</v>
      </c>
      <c r="AG313" s="63">
        <f>VLOOKUP(L313,'Status Report'!B:W,22,0)</f>
        <v>4.5</v>
      </c>
      <c r="AH313" s="22">
        <f t="shared" si="69"/>
        <v>2.3165999999999999E-2</v>
      </c>
      <c r="AI313" t="s">
        <v>990</v>
      </c>
      <c r="AK313" s="63">
        <f>IFERROR(VLOOKUP(G313,ASEAN!A:A,1,0),0)</f>
        <v>0</v>
      </c>
      <c r="AL313" s="63">
        <f>IFERROR(VLOOKUP(D313,'[3]customer specs'!$B$1:$D$65536,3,0),0)</f>
        <v>0</v>
      </c>
      <c r="AM313" s="64">
        <f t="shared" si="70"/>
        <v>20.199999999999989</v>
      </c>
      <c r="AN313" s="64">
        <f t="shared" si="71"/>
        <v>0</v>
      </c>
      <c r="AO313" s="63"/>
      <c r="AP313" s="63"/>
      <c r="AQ313" s="63" t="str">
        <f t="shared" si="72"/>
        <v>no</v>
      </c>
      <c r="AR313" s="20">
        <f t="shared" si="73"/>
        <v>100.61999999999999</v>
      </c>
      <c r="AS313" s="63"/>
      <c r="AT313" s="23">
        <f t="shared" si="78"/>
        <v>0.12</v>
      </c>
      <c r="AU313" s="65">
        <f t="shared" si="74"/>
        <v>28.58522727272727</v>
      </c>
      <c r="AV313" s="65"/>
      <c r="AW313" s="65">
        <f t="shared" si="75"/>
        <v>114.34090909090908</v>
      </c>
      <c r="AX313" s="65"/>
      <c r="AY313" s="63">
        <f>VLOOKUP(L313,'Status Report'!B:CF,81,0)</f>
        <v>0</v>
      </c>
      <c r="AZ313" s="63" t="str">
        <f>VLOOKUP(L313,'Status Report'!B:S,18,0)</f>
        <v>Ellina Smirnova</v>
      </c>
      <c r="BB313" s="63">
        <f>VLOOKUP(L313,'Status Report'!B:Z,25,0)</f>
        <v>5</v>
      </c>
      <c r="BC313" s="63">
        <f t="shared" si="76"/>
        <v>20</v>
      </c>
      <c r="BF313">
        <f>VLOOKUP(L313,'Status Report'!B:CE,82,0)</f>
        <v>0</v>
      </c>
      <c r="BG313">
        <f>VLOOKUP(L313,'Status Report'!B:CF,83,0)</f>
        <v>0</v>
      </c>
      <c r="BH313">
        <f>VLOOKUP(L313,'Status Report'!B:CG,84,0)</f>
        <v>0</v>
      </c>
      <c r="BI313" t="s">
        <v>854</v>
      </c>
      <c r="BJ313" t="s">
        <v>795</v>
      </c>
      <c r="BM313" s="67">
        <f t="shared" si="77"/>
        <v>483</v>
      </c>
    </row>
    <row r="314" spans="1:65" x14ac:dyDescent="0.25">
      <c r="A314" s="68" t="str">
        <f>VLOOKUP(L314,'Status Report'!B:CB,79,0)</f>
        <v>Heineken UCL</v>
      </c>
      <c r="C314">
        <v>26021010</v>
      </c>
      <c r="D314">
        <v>3097129</v>
      </c>
      <c r="E314" t="s">
        <v>862</v>
      </c>
      <c r="F314" t="s">
        <v>802</v>
      </c>
      <c r="G314" t="str">
        <f>VLOOKUP(D314,'[2]sold to'!$A:$H,8,0)</f>
        <v>Netherlands</v>
      </c>
      <c r="H314" t="str">
        <f>VLOOKUP(D314,'[2]sold to'!$A:$I,9,0)</f>
        <v>Europe</v>
      </c>
      <c r="K314">
        <v>170</v>
      </c>
      <c r="L314">
        <v>88026569</v>
      </c>
      <c r="M314" t="s">
        <v>381</v>
      </c>
      <c r="N314">
        <v>2</v>
      </c>
      <c r="P314" t="str">
        <f>VLOOKUP(L314,'Status Report'!B:AA,26,0)</f>
        <v>China</v>
      </c>
      <c r="Q314" t="str">
        <f>VLOOKUP(L314,'Status Report'!B:AB,27,0)</f>
        <v>Textiles-Clothing</v>
      </c>
      <c r="R314">
        <f>VLOOKUP(L314,'Status Report'!B:X,23,0)</f>
        <v>200</v>
      </c>
      <c r="S314" t="str">
        <f>VLOOKUP(L314,'Status Report'!B:T,19,0)</f>
        <v>Asian Sourcing Link</v>
      </c>
      <c r="T314" s="62">
        <f>VLOOKUP(L314,'Status Report'!B:E,4,0)</f>
        <v>3</v>
      </c>
      <c r="U314" s="19">
        <f>_xlfn.IFS(AI314="Den Bosch",VLOOKUP(L314,'Status Report'!B:AM,35,0),AI314="Yantian",VLOOKUP(L314,'Status Report'!B:AM,36,0),AI314="",IF(H314="Asia Pacific",VLOOKUP(L314,'Status Report'!B:AM,36,0),VLOOKUP(L314,'Status Report'!B:AM,35,0)),AI314="Direct shipment",IF(H314="Asia Pacific",VLOOKUP(L314,'Status Report'!B:AM,36,0),VLOOKUP(L314,'Status Report'!B:AM,35,0)))</f>
        <v>34.549999999999997</v>
      </c>
      <c r="V314" s="20">
        <f t="shared" si="64"/>
        <v>69.099999999999994</v>
      </c>
      <c r="W314" s="19">
        <f>_xlfn.IFS(AI314="Den Bosch",VLOOKUP(L314,'Status Report'!B:AM,37,0),AI314="Yantian",VLOOKUP(L314,'Status Report'!B:AM,38,0),AI314="",IF(H314="Asia Pacific",VLOOKUP(L314,'Status Report'!B:AM,38,0),VLOOKUP(L314,'Status Report'!B:AM,37,0)),AI314="Direct shipment",IF(H314="Asia Pacific",VLOOKUP(L314,'Status Report'!B:AM,38,0),VLOOKUP(L314,'Status Report'!B:AM,37,0)))</f>
        <v>29.5</v>
      </c>
      <c r="X314" s="20">
        <f t="shared" si="65"/>
        <v>59</v>
      </c>
      <c r="Y314" s="20">
        <f>_xlfn.IFS(AI314="Den Bosch",VLOOKUP(L314,'Status Report'!B:AO,39,0),AI314="Yantian",VLOOKUP(L314,'Status Report'!B:AO,40,0),AI314="",IF(H314="Asia Pacific",VLOOKUP(L314,'Status Report'!B:AO,40,0),VLOOKUP(L314,'Status Report'!B:AO,39,0)),AI314="Direct shipment",IF(H314="Asia Pacific",VLOOKUP(L314,'Status Report'!B:AO,40,0),VLOOKUP(L314,'Status Report'!B:AO,39,0)))</f>
        <v>0</v>
      </c>
      <c r="Z314" s="20">
        <f t="shared" si="66"/>
        <v>0</v>
      </c>
      <c r="AA314" s="20">
        <f t="shared" si="67"/>
        <v>59</v>
      </c>
      <c r="AB314" s="21">
        <f>_xlfn.IFS(AI314="Den Bosch",VLOOKUP(L314,'Status Report'!B:AM,33,0),AI314="Yantian",VLOOKUP(L314,'Status Report'!B:AM,34,0),AI314="",IF(H314="Asia Pacific",VLOOKUP(L314,'Status Report'!B:AM,34,0),VLOOKUP(L314,'Status Report'!B:AM,33,0)),AI314="Direct shipment",IF(H314="Asia Pacific",VLOOKUP(L314,'Status Report'!B:AM,34,0),VLOOKUP(L314,'Status Report'!B:AM,33,0)))</f>
        <v>25.154999999999998</v>
      </c>
      <c r="AC314" s="21">
        <f>VLOOKUP(L314,'Status Report'!B:CE,82,0)</f>
        <v>0</v>
      </c>
      <c r="AD314" s="21">
        <f t="shared" si="68"/>
        <v>25.154999999999998</v>
      </c>
      <c r="AE314" s="63">
        <f>VLOOKUP(L314,'Status Report'!B:W,20,0)</f>
        <v>39</v>
      </c>
      <c r="AF314" s="63">
        <f>VLOOKUP(L314,'Status Report'!B:W,21,0)</f>
        <v>33</v>
      </c>
      <c r="AG314" s="63">
        <f>VLOOKUP(L314,'Status Report'!B:W,22,0)</f>
        <v>4.5</v>
      </c>
      <c r="AH314" s="22">
        <f t="shared" si="69"/>
        <v>1.1583E-2</v>
      </c>
      <c r="AI314" t="s">
        <v>990</v>
      </c>
      <c r="AK314" s="63">
        <f>IFERROR(VLOOKUP(G314,ASEAN!A:A,1,0),0)</f>
        <v>0</v>
      </c>
      <c r="AL314" s="63">
        <f>IFERROR(VLOOKUP(D314,'[3]customer specs'!$B$1:$D$65536,3,0),0)</f>
        <v>0</v>
      </c>
      <c r="AM314" s="64">
        <f t="shared" si="70"/>
        <v>10.099999999999994</v>
      </c>
      <c r="AN314" s="64">
        <f t="shared" si="71"/>
        <v>0</v>
      </c>
      <c r="AO314" s="63"/>
      <c r="AP314" s="63"/>
      <c r="AQ314" s="63" t="str">
        <f t="shared" si="72"/>
        <v>no</v>
      </c>
      <c r="AR314" s="20">
        <f t="shared" si="73"/>
        <v>50.309999999999995</v>
      </c>
      <c r="AS314" s="63"/>
      <c r="AT314" s="23">
        <f t="shared" si="78"/>
        <v>0.12</v>
      </c>
      <c r="AU314" s="65">
        <f t="shared" si="74"/>
        <v>28.58522727272727</v>
      </c>
      <c r="AV314" s="65"/>
      <c r="AW314" s="65">
        <f t="shared" si="75"/>
        <v>57.17045454545454</v>
      </c>
      <c r="AX314" s="65"/>
      <c r="AY314" s="63">
        <f>VLOOKUP(L314,'Status Report'!B:CF,81,0)</f>
        <v>0</v>
      </c>
      <c r="AZ314" s="63" t="str">
        <f>VLOOKUP(L314,'Status Report'!B:S,18,0)</f>
        <v>Ellina Smirnova</v>
      </c>
      <c r="BB314" s="63">
        <f>VLOOKUP(L314,'Status Report'!B:Z,25,0)</f>
        <v>5</v>
      </c>
      <c r="BC314" s="63">
        <f t="shared" si="76"/>
        <v>10</v>
      </c>
      <c r="BF314">
        <f>VLOOKUP(L314,'Status Report'!B:CE,82,0)</f>
        <v>0</v>
      </c>
      <c r="BG314">
        <f>VLOOKUP(L314,'Status Report'!B:CF,83,0)</f>
        <v>0</v>
      </c>
      <c r="BH314">
        <f>VLOOKUP(L314,'Status Report'!B:CG,84,0)</f>
        <v>0</v>
      </c>
      <c r="BI314" t="s">
        <v>854</v>
      </c>
      <c r="BJ314" t="s">
        <v>795</v>
      </c>
      <c r="BM314" s="67">
        <f t="shared" si="77"/>
        <v>263</v>
      </c>
    </row>
    <row r="315" spans="1:65" x14ac:dyDescent="0.25">
      <c r="A315" s="68" t="str">
        <f>VLOOKUP(L315,'Status Report'!B:CB,79,0)</f>
        <v>Heineken UCL</v>
      </c>
      <c r="C315">
        <v>26021010</v>
      </c>
      <c r="D315">
        <v>3097129</v>
      </c>
      <c r="E315" t="s">
        <v>862</v>
      </c>
      <c r="F315" t="s">
        <v>802</v>
      </c>
      <c r="G315" t="str">
        <f>VLOOKUP(D315,'[2]sold to'!$A:$H,8,0)</f>
        <v>Netherlands</v>
      </c>
      <c r="H315" t="str">
        <f>VLOOKUP(D315,'[2]sold to'!$A:$I,9,0)</f>
        <v>Europe</v>
      </c>
      <c r="K315">
        <v>180</v>
      </c>
      <c r="L315">
        <v>88026570</v>
      </c>
      <c r="M315" t="s">
        <v>382</v>
      </c>
      <c r="N315">
        <v>1</v>
      </c>
      <c r="P315" t="str">
        <f>VLOOKUP(L315,'Status Report'!B:AA,26,0)</f>
        <v>China</v>
      </c>
      <c r="Q315" t="str">
        <f>VLOOKUP(L315,'Status Report'!B:AB,27,0)</f>
        <v>Textiles-Clothing</v>
      </c>
      <c r="R315">
        <f>VLOOKUP(L315,'Status Report'!B:X,23,0)</f>
        <v>200</v>
      </c>
      <c r="S315" t="str">
        <f>VLOOKUP(L315,'Status Report'!B:T,19,0)</f>
        <v>Asian Sourcing Link</v>
      </c>
      <c r="T315" s="62">
        <f>VLOOKUP(L315,'Status Report'!B:E,4,0)</f>
        <v>3</v>
      </c>
      <c r="U315" s="19">
        <f>_xlfn.IFS(AI315="Den Bosch",VLOOKUP(L315,'Status Report'!B:AM,35,0),AI315="Yantian",VLOOKUP(L315,'Status Report'!B:AM,36,0),AI315="",IF(H315="Asia Pacific",VLOOKUP(L315,'Status Report'!B:AM,36,0),VLOOKUP(L315,'Status Report'!B:AM,35,0)),AI315="Direct shipment",IF(H315="Asia Pacific",VLOOKUP(L315,'Status Report'!B:AM,36,0),VLOOKUP(L315,'Status Report'!B:AM,35,0)))</f>
        <v>34.549999999999997</v>
      </c>
      <c r="V315" s="20">
        <f t="shared" si="64"/>
        <v>34.549999999999997</v>
      </c>
      <c r="W315" s="19">
        <f>_xlfn.IFS(AI315="Den Bosch",VLOOKUP(L315,'Status Report'!B:AM,37,0),AI315="Yantian",VLOOKUP(L315,'Status Report'!B:AM,38,0),AI315="",IF(H315="Asia Pacific",VLOOKUP(L315,'Status Report'!B:AM,38,0),VLOOKUP(L315,'Status Report'!B:AM,37,0)),AI315="Direct shipment",IF(H315="Asia Pacific",VLOOKUP(L315,'Status Report'!B:AM,38,0),VLOOKUP(L315,'Status Report'!B:AM,37,0)))</f>
        <v>29.5</v>
      </c>
      <c r="X315" s="20">
        <f t="shared" si="65"/>
        <v>29.5</v>
      </c>
      <c r="Y315" s="20">
        <f>_xlfn.IFS(AI315="Den Bosch",VLOOKUP(L315,'Status Report'!B:AO,39,0),AI315="Yantian",VLOOKUP(L315,'Status Report'!B:AO,40,0),AI315="",IF(H315="Asia Pacific",VLOOKUP(L315,'Status Report'!B:AO,40,0),VLOOKUP(L315,'Status Report'!B:AO,39,0)),AI315="Direct shipment",IF(H315="Asia Pacific",VLOOKUP(L315,'Status Report'!B:AO,40,0),VLOOKUP(L315,'Status Report'!B:AO,39,0)))</f>
        <v>0</v>
      </c>
      <c r="Z315" s="20">
        <f t="shared" si="66"/>
        <v>0</v>
      </c>
      <c r="AA315" s="20">
        <f t="shared" si="67"/>
        <v>29.5</v>
      </c>
      <c r="AB315" s="21">
        <f>_xlfn.IFS(AI315="Den Bosch",VLOOKUP(L315,'Status Report'!B:AM,33,0),AI315="Yantian",VLOOKUP(L315,'Status Report'!B:AM,34,0),AI315="",IF(H315="Asia Pacific",VLOOKUP(L315,'Status Report'!B:AM,34,0),VLOOKUP(L315,'Status Report'!B:AM,33,0)),AI315="Direct shipment",IF(H315="Asia Pacific",VLOOKUP(L315,'Status Report'!B:AM,34,0),VLOOKUP(L315,'Status Report'!B:AM,33,0)))</f>
        <v>25.154999999999998</v>
      </c>
      <c r="AC315" s="21">
        <f>VLOOKUP(L315,'Status Report'!B:CE,82,0)</f>
        <v>0</v>
      </c>
      <c r="AD315" s="21">
        <f t="shared" si="68"/>
        <v>25.154999999999998</v>
      </c>
      <c r="AE315" s="63">
        <f>VLOOKUP(L315,'Status Report'!B:W,20,0)</f>
        <v>39</v>
      </c>
      <c r="AF315" s="63">
        <f>VLOOKUP(L315,'Status Report'!B:W,21,0)</f>
        <v>33</v>
      </c>
      <c r="AG315" s="63">
        <f>VLOOKUP(L315,'Status Report'!B:W,22,0)</f>
        <v>4.5</v>
      </c>
      <c r="AH315" s="22">
        <f t="shared" si="69"/>
        <v>5.7914999999999998E-3</v>
      </c>
      <c r="AI315" t="s">
        <v>990</v>
      </c>
      <c r="AK315" s="63">
        <f>IFERROR(VLOOKUP(G315,ASEAN!A:A,1,0),0)</f>
        <v>0</v>
      </c>
      <c r="AL315" s="63">
        <f>IFERROR(VLOOKUP(D315,'[3]customer specs'!$B$1:$D$65536,3,0),0)</f>
        <v>0</v>
      </c>
      <c r="AM315" s="64">
        <f t="shared" si="70"/>
        <v>5.0499999999999972</v>
      </c>
      <c r="AN315" s="64">
        <f t="shared" si="71"/>
        <v>0</v>
      </c>
      <c r="AO315" s="63"/>
      <c r="AP315" s="63"/>
      <c r="AQ315" s="63" t="str">
        <f t="shared" si="72"/>
        <v>no</v>
      </c>
      <c r="AR315" s="20">
        <f t="shared" si="73"/>
        <v>25.154999999999998</v>
      </c>
      <c r="AS315" s="63"/>
      <c r="AT315" s="23">
        <f t="shared" si="78"/>
        <v>0.12</v>
      </c>
      <c r="AU315" s="65">
        <f t="shared" si="74"/>
        <v>28.58522727272727</v>
      </c>
      <c r="AV315" s="65"/>
      <c r="AW315" s="65">
        <f t="shared" si="75"/>
        <v>28.58522727272727</v>
      </c>
      <c r="AX315" s="65"/>
      <c r="AY315" s="63">
        <f>VLOOKUP(L315,'Status Report'!B:CF,81,0)</f>
        <v>0</v>
      </c>
      <c r="AZ315" s="63" t="str">
        <f>VLOOKUP(L315,'Status Report'!B:S,18,0)</f>
        <v>Ellina Smirnova</v>
      </c>
      <c r="BB315" s="63">
        <f>VLOOKUP(L315,'Status Report'!B:Z,25,0)</f>
        <v>5</v>
      </c>
      <c r="BC315" s="63">
        <f t="shared" si="76"/>
        <v>5</v>
      </c>
      <c r="BF315">
        <f>VLOOKUP(L315,'Status Report'!B:CE,82,0)</f>
        <v>0</v>
      </c>
      <c r="BG315">
        <f>VLOOKUP(L315,'Status Report'!B:CF,83,0)</f>
        <v>0</v>
      </c>
      <c r="BH315">
        <f>VLOOKUP(L315,'Status Report'!B:CG,84,0)</f>
        <v>0</v>
      </c>
      <c r="BI315" t="s">
        <v>854</v>
      </c>
      <c r="BJ315" t="s">
        <v>795</v>
      </c>
      <c r="BM315" s="67">
        <f t="shared" si="77"/>
        <v>32</v>
      </c>
    </row>
    <row r="316" spans="1:65" x14ac:dyDescent="0.25">
      <c r="A316" s="68" t="str">
        <f>VLOOKUP(L316,'Status Report'!B:CB,79,0)</f>
        <v>Heineken UCL</v>
      </c>
      <c r="C316">
        <v>26021010</v>
      </c>
      <c r="D316">
        <v>3097129</v>
      </c>
      <c r="E316" t="s">
        <v>862</v>
      </c>
      <c r="F316" t="s">
        <v>802</v>
      </c>
      <c r="G316" t="str">
        <f>VLOOKUP(D316,'[2]sold to'!$A:$H,8,0)</f>
        <v>Netherlands</v>
      </c>
      <c r="H316" t="str">
        <f>VLOOKUP(D316,'[2]sold to'!$A:$I,9,0)</f>
        <v>Europe</v>
      </c>
      <c r="K316">
        <v>190</v>
      </c>
      <c r="L316">
        <v>88026470</v>
      </c>
      <c r="M316" t="s">
        <v>299</v>
      </c>
      <c r="N316">
        <v>4</v>
      </c>
      <c r="P316" t="str">
        <f>VLOOKUP(L316,'Status Report'!B:AA,26,0)</f>
        <v>China</v>
      </c>
      <c r="Q316" t="str">
        <f>VLOOKUP(L316,'Status Report'!B:AB,27,0)</f>
        <v>Textiles-Clothing</v>
      </c>
      <c r="R316">
        <f>VLOOKUP(L316,'Status Report'!B:X,23,0)</f>
        <v>500</v>
      </c>
      <c r="S316" t="str">
        <f>VLOOKUP(L316,'Status Report'!B:T,19,0)</f>
        <v>Promocean The Netherlands BV</v>
      </c>
      <c r="T316" s="62">
        <f>VLOOKUP(L316,'Status Report'!B:E,4,0)</f>
        <v>3</v>
      </c>
      <c r="U316" s="19">
        <f>_xlfn.IFS(AI316="Den Bosch",VLOOKUP(L316,'Status Report'!B:AM,35,0),AI316="Yantian",VLOOKUP(L316,'Status Report'!B:AM,36,0),AI316="",IF(H316="Asia Pacific",VLOOKUP(L316,'Status Report'!B:AM,36,0),VLOOKUP(L316,'Status Report'!B:AM,35,0)),AI316="Direct shipment",IF(H316="Asia Pacific",VLOOKUP(L316,'Status Report'!B:AM,36,0),VLOOKUP(L316,'Status Report'!B:AM,35,0)))</f>
        <v>38.86</v>
      </c>
      <c r="V316" s="20">
        <f t="shared" si="64"/>
        <v>155.44</v>
      </c>
      <c r="W316" s="19">
        <f>_xlfn.IFS(AI316="Den Bosch",VLOOKUP(L316,'Status Report'!B:AM,37,0),AI316="Yantian",VLOOKUP(L316,'Status Report'!B:AM,38,0),AI316="",IF(H316="Asia Pacific",VLOOKUP(L316,'Status Report'!B:AM,38,0),VLOOKUP(L316,'Status Report'!B:AM,37,0)),AI316="Direct shipment",IF(H316="Asia Pacific",VLOOKUP(L316,'Status Report'!B:AM,38,0),VLOOKUP(L316,'Status Report'!B:AM,37,0)))</f>
        <v>38.86</v>
      </c>
      <c r="X316" s="20">
        <f t="shared" si="65"/>
        <v>155.44</v>
      </c>
      <c r="Y316" s="20">
        <f>_xlfn.IFS(AI316="Den Bosch",VLOOKUP(L316,'Status Report'!B:AO,39,0),AI316="Yantian",VLOOKUP(L316,'Status Report'!B:AO,40,0),AI316="",IF(H316="Asia Pacific",VLOOKUP(L316,'Status Report'!B:AO,40,0),VLOOKUP(L316,'Status Report'!B:AO,39,0)),AI316="Direct shipment",IF(H316="Asia Pacific",VLOOKUP(L316,'Status Report'!B:AO,40,0),VLOOKUP(L316,'Status Report'!B:AO,39,0)))</f>
        <v>0</v>
      </c>
      <c r="Z316" s="20">
        <f t="shared" si="66"/>
        <v>0</v>
      </c>
      <c r="AA316" s="20">
        <f t="shared" si="67"/>
        <v>155.44</v>
      </c>
      <c r="AB316" s="21">
        <f>_xlfn.IFS(AI316="Den Bosch",VLOOKUP(L316,'Status Report'!B:AM,33,0),AI316="Yantian",VLOOKUP(L316,'Status Report'!B:AM,34,0),AI316="",IF(H316="Asia Pacific",VLOOKUP(L316,'Status Report'!B:AM,34,0),VLOOKUP(L316,'Status Report'!B:AM,33,0)),AI316="Direct shipment",IF(H316="Asia Pacific",VLOOKUP(L316,'Status Report'!B:AM,34,0),VLOOKUP(L316,'Status Report'!B:AM,33,0)))</f>
        <v>33.017399999999995</v>
      </c>
      <c r="AC316" s="21">
        <f>VLOOKUP(L316,'Status Report'!B:CE,82,0)</f>
        <v>0</v>
      </c>
      <c r="AD316" s="21">
        <f t="shared" si="68"/>
        <v>33.017399999999995</v>
      </c>
      <c r="AE316" s="63">
        <f>VLOOKUP(L316,'Status Report'!B:W,20,0)</f>
        <v>58</v>
      </c>
      <c r="AF316" s="63">
        <f>VLOOKUP(L316,'Status Report'!B:W,21,0)</f>
        <v>36</v>
      </c>
      <c r="AG316" s="63">
        <f>VLOOKUP(L316,'Status Report'!B:W,22,0)</f>
        <v>4</v>
      </c>
      <c r="AH316" s="22">
        <f t="shared" si="69"/>
        <v>3.3408E-2</v>
      </c>
      <c r="AI316" t="s">
        <v>990</v>
      </c>
      <c r="AK316" s="63">
        <f>IFERROR(VLOOKUP(G316,ASEAN!A:A,1,0),0)</f>
        <v>0</v>
      </c>
      <c r="AL316" s="63">
        <f>IFERROR(VLOOKUP(D316,'[3]customer specs'!$B$1:$D$65536,3,0),0)</f>
        <v>0</v>
      </c>
      <c r="AM316" s="64">
        <f t="shared" si="70"/>
        <v>0</v>
      </c>
      <c r="AN316" s="64">
        <f t="shared" si="71"/>
        <v>0</v>
      </c>
      <c r="AO316" s="63"/>
      <c r="AP316" s="63"/>
      <c r="AQ316" s="63" t="str">
        <f t="shared" si="72"/>
        <v>no</v>
      </c>
      <c r="AR316" s="20">
        <f t="shared" si="73"/>
        <v>132.06959999999998</v>
      </c>
      <c r="AS316" s="63"/>
      <c r="AT316" s="23">
        <f t="shared" si="78"/>
        <v>0.12</v>
      </c>
      <c r="AU316" s="65">
        <f t="shared" si="74"/>
        <v>37.519772727272724</v>
      </c>
      <c r="AV316" s="65"/>
      <c r="AW316" s="65">
        <f t="shared" si="75"/>
        <v>150.07909090909089</v>
      </c>
      <c r="AX316" s="65"/>
      <c r="AY316" s="63">
        <f>VLOOKUP(L316,'Status Report'!B:CF,81,0)</f>
        <v>0</v>
      </c>
      <c r="AZ316" s="63" t="str">
        <f>VLOOKUP(L316,'Status Report'!B:S,18,0)</f>
        <v>Ellina Smirnova</v>
      </c>
      <c r="BB316" s="63">
        <f>VLOOKUP(L316,'Status Report'!B:Z,25,0)</f>
        <v>2</v>
      </c>
      <c r="BC316" s="63">
        <f t="shared" si="76"/>
        <v>8</v>
      </c>
      <c r="BF316">
        <f>VLOOKUP(L316,'Status Report'!B:CE,82,0)</f>
        <v>0</v>
      </c>
      <c r="BG316">
        <f>VLOOKUP(L316,'Status Report'!B:CF,83,0)</f>
        <v>0</v>
      </c>
      <c r="BH316">
        <f>VLOOKUP(L316,'Status Report'!B:CG,84,0)</f>
        <v>0</v>
      </c>
      <c r="BI316" t="s">
        <v>854</v>
      </c>
      <c r="BJ316" t="s">
        <v>795</v>
      </c>
      <c r="BM316" s="67">
        <f t="shared" si="77"/>
        <v>123</v>
      </c>
    </row>
    <row r="317" spans="1:65" x14ac:dyDescent="0.25">
      <c r="A317" s="68" t="str">
        <f>VLOOKUP(L317,'Status Report'!B:CB,79,0)</f>
        <v>Heineken UCL</v>
      </c>
      <c r="C317">
        <v>26021010</v>
      </c>
      <c r="D317">
        <v>3097129</v>
      </c>
      <c r="E317" t="s">
        <v>862</v>
      </c>
      <c r="F317" t="s">
        <v>802</v>
      </c>
      <c r="G317" t="str">
        <f>VLOOKUP(D317,'[2]sold to'!$A:$H,8,0)</f>
        <v>Netherlands</v>
      </c>
      <c r="H317" t="str">
        <f>VLOOKUP(D317,'[2]sold to'!$A:$I,9,0)</f>
        <v>Europe</v>
      </c>
      <c r="K317">
        <v>200</v>
      </c>
      <c r="L317">
        <v>88026471</v>
      </c>
      <c r="M317" t="s">
        <v>300</v>
      </c>
      <c r="N317">
        <v>4</v>
      </c>
      <c r="P317" t="str">
        <f>VLOOKUP(L317,'Status Report'!B:AA,26,0)</f>
        <v>China</v>
      </c>
      <c r="Q317" t="str">
        <f>VLOOKUP(L317,'Status Report'!B:AB,27,0)</f>
        <v>Textiles-Clothing</v>
      </c>
      <c r="R317">
        <f>VLOOKUP(L317,'Status Report'!B:X,23,0)</f>
        <v>500</v>
      </c>
      <c r="S317" t="str">
        <f>VLOOKUP(L317,'Status Report'!B:T,19,0)</f>
        <v>Promocean The Netherlands BV</v>
      </c>
      <c r="T317" s="62">
        <f>VLOOKUP(L317,'Status Report'!B:E,4,0)</f>
        <v>3</v>
      </c>
      <c r="U317" s="19">
        <f>_xlfn.IFS(AI317="Den Bosch",VLOOKUP(L317,'Status Report'!B:AM,35,0),AI317="Yantian",VLOOKUP(L317,'Status Report'!B:AM,36,0),AI317="",IF(H317="Asia Pacific",VLOOKUP(L317,'Status Report'!B:AM,36,0),VLOOKUP(L317,'Status Report'!B:AM,35,0)),AI317="Direct shipment",IF(H317="Asia Pacific",VLOOKUP(L317,'Status Report'!B:AM,36,0),VLOOKUP(L317,'Status Report'!B:AM,35,0)))</f>
        <v>38.86</v>
      </c>
      <c r="V317" s="20">
        <f t="shared" si="64"/>
        <v>155.44</v>
      </c>
      <c r="W317" s="19">
        <f>_xlfn.IFS(AI317="Den Bosch",VLOOKUP(L317,'Status Report'!B:AM,37,0),AI317="Yantian",VLOOKUP(L317,'Status Report'!B:AM,38,0),AI317="",IF(H317="Asia Pacific",VLOOKUP(L317,'Status Report'!B:AM,38,0),VLOOKUP(L317,'Status Report'!B:AM,37,0)),AI317="Direct shipment",IF(H317="Asia Pacific",VLOOKUP(L317,'Status Report'!B:AM,38,0),VLOOKUP(L317,'Status Report'!B:AM,37,0)))</f>
        <v>38.86</v>
      </c>
      <c r="X317" s="20">
        <f t="shared" si="65"/>
        <v>155.44</v>
      </c>
      <c r="Y317" s="20">
        <f>_xlfn.IFS(AI317="Den Bosch",VLOOKUP(L317,'Status Report'!B:AO,39,0),AI317="Yantian",VLOOKUP(L317,'Status Report'!B:AO,40,0),AI317="",IF(H317="Asia Pacific",VLOOKUP(L317,'Status Report'!B:AO,40,0),VLOOKUP(L317,'Status Report'!B:AO,39,0)),AI317="Direct shipment",IF(H317="Asia Pacific",VLOOKUP(L317,'Status Report'!B:AO,40,0),VLOOKUP(L317,'Status Report'!B:AO,39,0)))</f>
        <v>0</v>
      </c>
      <c r="Z317" s="20">
        <f t="shared" si="66"/>
        <v>0</v>
      </c>
      <c r="AA317" s="20">
        <f t="shared" si="67"/>
        <v>155.44</v>
      </c>
      <c r="AB317" s="21">
        <f>_xlfn.IFS(AI317="Den Bosch",VLOOKUP(L317,'Status Report'!B:AM,33,0),AI317="Yantian",VLOOKUP(L317,'Status Report'!B:AM,34,0),AI317="",IF(H317="Asia Pacific",VLOOKUP(L317,'Status Report'!B:AM,34,0),VLOOKUP(L317,'Status Report'!B:AM,33,0)),AI317="Direct shipment",IF(H317="Asia Pacific",VLOOKUP(L317,'Status Report'!B:AM,34,0),VLOOKUP(L317,'Status Report'!B:AM,33,0)))</f>
        <v>33.017399999999995</v>
      </c>
      <c r="AC317" s="21">
        <f>VLOOKUP(L317,'Status Report'!B:CE,82,0)</f>
        <v>0</v>
      </c>
      <c r="AD317" s="21">
        <f t="shared" si="68"/>
        <v>33.017399999999995</v>
      </c>
      <c r="AE317" s="63">
        <f>VLOOKUP(L317,'Status Report'!B:W,20,0)</f>
        <v>58</v>
      </c>
      <c r="AF317" s="63">
        <f>VLOOKUP(L317,'Status Report'!B:W,21,0)</f>
        <v>36</v>
      </c>
      <c r="AG317" s="63">
        <f>VLOOKUP(L317,'Status Report'!B:W,22,0)</f>
        <v>4</v>
      </c>
      <c r="AH317" s="22">
        <f t="shared" si="69"/>
        <v>3.3408E-2</v>
      </c>
      <c r="AI317" t="s">
        <v>990</v>
      </c>
      <c r="AK317" s="63">
        <f>IFERROR(VLOOKUP(G317,ASEAN!A:A,1,0),0)</f>
        <v>0</v>
      </c>
      <c r="AL317" s="63">
        <f>IFERROR(VLOOKUP(D317,'[3]customer specs'!$B$1:$D$65536,3,0),0)</f>
        <v>0</v>
      </c>
      <c r="AM317" s="64">
        <f t="shared" si="70"/>
        <v>0</v>
      </c>
      <c r="AN317" s="64">
        <f t="shared" si="71"/>
        <v>0</v>
      </c>
      <c r="AO317" s="63"/>
      <c r="AP317" s="63"/>
      <c r="AQ317" s="63" t="str">
        <f t="shared" si="72"/>
        <v>no</v>
      </c>
      <c r="AR317" s="20">
        <f t="shared" si="73"/>
        <v>132.06959999999998</v>
      </c>
      <c r="AS317" s="63"/>
      <c r="AT317" s="23">
        <f t="shared" si="78"/>
        <v>0.12</v>
      </c>
      <c r="AU317" s="65">
        <f t="shared" si="74"/>
        <v>37.519772727272724</v>
      </c>
      <c r="AV317" s="65"/>
      <c r="AW317" s="65">
        <f t="shared" si="75"/>
        <v>150.07909090909089</v>
      </c>
      <c r="AX317" s="65"/>
      <c r="AY317" s="63">
        <f>VLOOKUP(L317,'Status Report'!B:CF,81,0)</f>
        <v>0</v>
      </c>
      <c r="AZ317" s="63" t="str">
        <f>VLOOKUP(L317,'Status Report'!B:S,18,0)</f>
        <v>Ellina Smirnova</v>
      </c>
      <c r="BB317" s="63">
        <f>VLOOKUP(L317,'Status Report'!B:Z,25,0)</f>
        <v>2</v>
      </c>
      <c r="BC317" s="63">
        <f t="shared" si="76"/>
        <v>8</v>
      </c>
      <c r="BF317">
        <f>VLOOKUP(L317,'Status Report'!B:CE,82,0)</f>
        <v>0</v>
      </c>
      <c r="BG317">
        <f>VLOOKUP(L317,'Status Report'!B:CF,83,0)</f>
        <v>0</v>
      </c>
      <c r="BH317">
        <f>VLOOKUP(L317,'Status Report'!B:CG,84,0)</f>
        <v>0</v>
      </c>
      <c r="BI317" t="s">
        <v>854</v>
      </c>
      <c r="BJ317" t="s">
        <v>795</v>
      </c>
      <c r="BM317" s="67">
        <f t="shared" si="77"/>
        <v>354</v>
      </c>
    </row>
    <row r="318" spans="1:65" x14ac:dyDescent="0.25">
      <c r="A318" s="68" t="str">
        <f>VLOOKUP(L318,'Status Report'!B:CB,79,0)</f>
        <v>Heineken UCL</v>
      </c>
      <c r="C318">
        <v>26021010</v>
      </c>
      <c r="D318">
        <v>3097129</v>
      </c>
      <c r="E318" t="s">
        <v>862</v>
      </c>
      <c r="F318" t="s">
        <v>802</v>
      </c>
      <c r="G318" t="str">
        <f>VLOOKUP(D318,'[2]sold to'!$A:$H,8,0)</f>
        <v>Netherlands</v>
      </c>
      <c r="H318" t="str">
        <f>VLOOKUP(D318,'[2]sold to'!$A:$I,9,0)</f>
        <v>Europe</v>
      </c>
      <c r="K318">
        <v>210</v>
      </c>
      <c r="L318">
        <v>88026472</v>
      </c>
      <c r="M318" t="s">
        <v>301</v>
      </c>
      <c r="N318">
        <v>2</v>
      </c>
      <c r="P318" t="str">
        <f>VLOOKUP(L318,'Status Report'!B:AA,26,0)</f>
        <v>China</v>
      </c>
      <c r="Q318" t="str">
        <f>VLOOKUP(L318,'Status Report'!B:AB,27,0)</f>
        <v>Textiles-Clothing</v>
      </c>
      <c r="R318">
        <f>VLOOKUP(L318,'Status Report'!B:X,23,0)</f>
        <v>500</v>
      </c>
      <c r="S318" t="str">
        <f>VLOOKUP(L318,'Status Report'!B:T,19,0)</f>
        <v>Promocean The Netherlands BV</v>
      </c>
      <c r="T318" s="62">
        <f>VLOOKUP(L318,'Status Report'!B:E,4,0)</f>
        <v>3</v>
      </c>
      <c r="U318" s="19">
        <f>_xlfn.IFS(AI318="Den Bosch",VLOOKUP(L318,'Status Report'!B:AM,35,0),AI318="Yantian",VLOOKUP(L318,'Status Report'!B:AM,36,0),AI318="",IF(H318="Asia Pacific",VLOOKUP(L318,'Status Report'!B:AM,36,0),VLOOKUP(L318,'Status Report'!B:AM,35,0)),AI318="Direct shipment",IF(H318="Asia Pacific",VLOOKUP(L318,'Status Report'!B:AM,36,0),VLOOKUP(L318,'Status Report'!B:AM,35,0)))</f>
        <v>38.86</v>
      </c>
      <c r="V318" s="20">
        <f t="shared" si="64"/>
        <v>77.72</v>
      </c>
      <c r="W318" s="19">
        <f>_xlfn.IFS(AI318="Den Bosch",VLOOKUP(L318,'Status Report'!B:AM,37,0),AI318="Yantian",VLOOKUP(L318,'Status Report'!B:AM,38,0),AI318="",IF(H318="Asia Pacific",VLOOKUP(L318,'Status Report'!B:AM,38,0),VLOOKUP(L318,'Status Report'!B:AM,37,0)),AI318="Direct shipment",IF(H318="Asia Pacific",VLOOKUP(L318,'Status Report'!B:AM,38,0),VLOOKUP(L318,'Status Report'!B:AM,37,0)))</f>
        <v>38.86</v>
      </c>
      <c r="X318" s="20">
        <f t="shared" si="65"/>
        <v>77.72</v>
      </c>
      <c r="Y318" s="20">
        <f>_xlfn.IFS(AI318="Den Bosch",VLOOKUP(L318,'Status Report'!B:AO,39,0),AI318="Yantian",VLOOKUP(L318,'Status Report'!B:AO,40,0),AI318="",IF(H318="Asia Pacific",VLOOKUP(L318,'Status Report'!B:AO,40,0),VLOOKUP(L318,'Status Report'!B:AO,39,0)),AI318="Direct shipment",IF(H318="Asia Pacific",VLOOKUP(L318,'Status Report'!B:AO,40,0),VLOOKUP(L318,'Status Report'!B:AO,39,0)))</f>
        <v>0</v>
      </c>
      <c r="Z318" s="20">
        <f t="shared" si="66"/>
        <v>0</v>
      </c>
      <c r="AA318" s="20">
        <f t="shared" si="67"/>
        <v>77.72</v>
      </c>
      <c r="AB318" s="21">
        <f>_xlfn.IFS(AI318="Den Bosch",VLOOKUP(L318,'Status Report'!B:AM,33,0),AI318="Yantian",VLOOKUP(L318,'Status Report'!B:AM,34,0),AI318="",IF(H318="Asia Pacific",VLOOKUP(L318,'Status Report'!B:AM,34,0),VLOOKUP(L318,'Status Report'!B:AM,33,0)),AI318="Direct shipment",IF(H318="Asia Pacific",VLOOKUP(L318,'Status Report'!B:AM,34,0),VLOOKUP(L318,'Status Report'!B:AM,33,0)))</f>
        <v>33.017399999999995</v>
      </c>
      <c r="AC318" s="21">
        <f>VLOOKUP(L318,'Status Report'!B:CE,82,0)</f>
        <v>0</v>
      </c>
      <c r="AD318" s="21">
        <f t="shared" si="68"/>
        <v>33.017399999999995</v>
      </c>
      <c r="AE318" s="63">
        <f>VLOOKUP(L318,'Status Report'!B:W,20,0)</f>
        <v>58</v>
      </c>
      <c r="AF318" s="63">
        <f>VLOOKUP(L318,'Status Report'!B:W,21,0)</f>
        <v>36</v>
      </c>
      <c r="AG318" s="63">
        <f>VLOOKUP(L318,'Status Report'!B:W,22,0)</f>
        <v>4</v>
      </c>
      <c r="AH318" s="22">
        <f t="shared" si="69"/>
        <v>1.6704E-2</v>
      </c>
      <c r="AI318" t="s">
        <v>990</v>
      </c>
      <c r="AK318" s="63">
        <f>IFERROR(VLOOKUP(G318,ASEAN!A:A,1,0),0)</f>
        <v>0</v>
      </c>
      <c r="AL318" s="63">
        <f>IFERROR(VLOOKUP(D318,'[3]customer specs'!$B$1:$D$65536,3,0),0)</f>
        <v>0</v>
      </c>
      <c r="AM318" s="64">
        <f t="shared" si="70"/>
        <v>0</v>
      </c>
      <c r="AN318" s="64">
        <f t="shared" si="71"/>
        <v>0</v>
      </c>
      <c r="AO318" s="63"/>
      <c r="AP318" s="63"/>
      <c r="AQ318" s="63" t="str">
        <f t="shared" si="72"/>
        <v>no</v>
      </c>
      <c r="AR318" s="20">
        <f t="shared" si="73"/>
        <v>66.03479999999999</v>
      </c>
      <c r="AS318" s="63"/>
      <c r="AT318" s="23">
        <f t="shared" si="78"/>
        <v>0.12</v>
      </c>
      <c r="AU318" s="65">
        <f t="shared" si="74"/>
        <v>37.519772727272724</v>
      </c>
      <c r="AV318" s="65"/>
      <c r="AW318" s="65">
        <f t="shared" si="75"/>
        <v>75.039545454545447</v>
      </c>
      <c r="AX318" s="65"/>
      <c r="AY318" s="63">
        <f>VLOOKUP(L318,'Status Report'!B:CF,81,0)</f>
        <v>0</v>
      </c>
      <c r="AZ318" s="63" t="str">
        <f>VLOOKUP(L318,'Status Report'!B:S,18,0)</f>
        <v>Ellina Smirnova</v>
      </c>
      <c r="BB318" s="63">
        <f>VLOOKUP(L318,'Status Report'!B:Z,25,0)</f>
        <v>2</v>
      </c>
      <c r="BC318" s="63">
        <f t="shared" si="76"/>
        <v>4</v>
      </c>
      <c r="BF318">
        <f>VLOOKUP(L318,'Status Report'!B:CE,82,0)</f>
        <v>0</v>
      </c>
      <c r="BG318">
        <f>VLOOKUP(L318,'Status Report'!B:CF,83,0)</f>
        <v>0</v>
      </c>
      <c r="BH318">
        <f>VLOOKUP(L318,'Status Report'!B:CG,84,0)</f>
        <v>0</v>
      </c>
      <c r="BI318" t="s">
        <v>854</v>
      </c>
      <c r="BJ318" t="s">
        <v>795</v>
      </c>
      <c r="BM318" s="67">
        <f t="shared" si="77"/>
        <v>129</v>
      </c>
    </row>
    <row r="319" spans="1:65" x14ac:dyDescent="0.25">
      <c r="A319" s="68" t="str">
        <f>VLOOKUP(L319,'Status Report'!B:CB,79,0)</f>
        <v>Heineken UCL</v>
      </c>
      <c r="C319">
        <v>26021010</v>
      </c>
      <c r="D319">
        <v>3097129</v>
      </c>
      <c r="E319" t="s">
        <v>862</v>
      </c>
      <c r="F319" t="s">
        <v>802</v>
      </c>
      <c r="G319" t="str">
        <f>VLOOKUP(D319,'[2]sold to'!$A:$H,8,0)</f>
        <v>Netherlands</v>
      </c>
      <c r="H319" t="str">
        <f>VLOOKUP(D319,'[2]sold to'!$A:$I,9,0)</f>
        <v>Europe</v>
      </c>
      <c r="K319">
        <v>220</v>
      </c>
      <c r="L319">
        <v>88026490</v>
      </c>
      <c r="M319" t="s">
        <v>316</v>
      </c>
      <c r="N319">
        <v>1</v>
      </c>
      <c r="P319" t="str">
        <f>VLOOKUP(L319,'Status Report'!B:AA,26,0)</f>
        <v>China</v>
      </c>
      <c r="Q319" t="str">
        <f>VLOOKUP(L319,'Status Report'!B:AB,27,0)</f>
        <v>Textiles-Clothing</v>
      </c>
      <c r="R319">
        <f>VLOOKUP(L319,'Status Report'!B:X,23,0)</f>
        <v>500</v>
      </c>
      <c r="S319" t="str">
        <f>VLOOKUP(L319,'Status Report'!B:T,19,0)</f>
        <v>Promocean The Netherlands BV</v>
      </c>
      <c r="T319" s="62">
        <f>VLOOKUP(L319,'Status Report'!B:E,4,0)</f>
        <v>3</v>
      </c>
      <c r="U319" s="19">
        <f>_xlfn.IFS(AI319="Den Bosch",VLOOKUP(L319,'Status Report'!B:AM,35,0),AI319="Yantian",VLOOKUP(L319,'Status Report'!B:AM,36,0),AI319="",IF(H319="Asia Pacific",VLOOKUP(L319,'Status Report'!B:AM,36,0),VLOOKUP(L319,'Status Report'!B:AM,35,0)),AI319="Direct shipment",IF(H319="Asia Pacific",VLOOKUP(L319,'Status Report'!B:AM,36,0),VLOOKUP(L319,'Status Report'!B:AM,35,0)))</f>
        <v>38.44</v>
      </c>
      <c r="V319" s="20">
        <f t="shared" si="64"/>
        <v>38.44</v>
      </c>
      <c r="W319" s="19">
        <f>_xlfn.IFS(AI319="Den Bosch",VLOOKUP(L319,'Status Report'!B:AM,37,0),AI319="Yantian",VLOOKUP(L319,'Status Report'!B:AM,38,0),AI319="",IF(H319="Asia Pacific",VLOOKUP(L319,'Status Report'!B:AM,38,0),VLOOKUP(L319,'Status Report'!B:AM,37,0)),AI319="Direct shipment",IF(H319="Asia Pacific",VLOOKUP(L319,'Status Report'!B:AM,38,0),VLOOKUP(L319,'Status Report'!B:AM,37,0)))</f>
        <v>38.44</v>
      </c>
      <c r="X319" s="20">
        <f t="shared" si="65"/>
        <v>38.44</v>
      </c>
      <c r="Y319" s="20">
        <f>_xlfn.IFS(AI319="Den Bosch",VLOOKUP(L319,'Status Report'!B:AO,39,0),AI319="Yantian",VLOOKUP(L319,'Status Report'!B:AO,40,0),AI319="",IF(H319="Asia Pacific",VLOOKUP(L319,'Status Report'!B:AO,40,0),VLOOKUP(L319,'Status Report'!B:AO,39,0)),AI319="Direct shipment",IF(H319="Asia Pacific",VLOOKUP(L319,'Status Report'!B:AO,40,0),VLOOKUP(L319,'Status Report'!B:AO,39,0)))</f>
        <v>0</v>
      </c>
      <c r="Z319" s="20">
        <f t="shared" si="66"/>
        <v>0</v>
      </c>
      <c r="AA319" s="20">
        <f t="shared" si="67"/>
        <v>38.44</v>
      </c>
      <c r="AB319" s="21">
        <f>_xlfn.IFS(AI319="Den Bosch",VLOOKUP(L319,'Status Report'!B:AM,33,0),AI319="Yantian",VLOOKUP(L319,'Status Report'!B:AM,34,0),AI319="",IF(H319="Asia Pacific",VLOOKUP(L319,'Status Report'!B:AM,34,0),VLOOKUP(L319,'Status Report'!B:AM,33,0)),AI319="Direct shipment",IF(H319="Asia Pacific",VLOOKUP(L319,'Status Report'!B:AM,34,0),VLOOKUP(L319,'Status Report'!B:AM,33,0)))</f>
        <v>32.572800000000001</v>
      </c>
      <c r="AC319" s="21">
        <f>VLOOKUP(L319,'Status Report'!B:CE,82,0)</f>
        <v>0</v>
      </c>
      <c r="AD319" s="21">
        <f t="shared" si="68"/>
        <v>32.572800000000001</v>
      </c>
      <c r="AE319" s="63">
        <f>VLOOKUP(L319,'Status Report'!B:W,20,0)</f>
        <v>58</v>
      </c>
      <c r="AF319" s="63">
        <f>VLOOKUP(L319,'Status Report'!B:W,21,0)</f>
        <v>36</v>
      </c>
      <c r="AG319" s="63">
        <f>VLOOKUP(L319,'Status Report'!B:W,22,0)</f>
        <v>4</v>
      </c>
      <c r="AH319" s="22">
        <f t="shared" si="69"/>
        <v>8.352E-3</v>
      </c>
      <c r="AI319" t="s">
        <v>990</v>
      </c>
      <c r="AK319" s="63">
        <f>IFERROR(VLOOKUP(G319,ASEAN!A:A,1,0),0)</f>
        <v>0</v>
      </c>
      <c r="AL319" s="63">
        <f>IFERROR(VLOOKUP(D319,'[3]customer specs'!$B$1:$D$65536,3,0),0)</f>
        <v>0</v>
      </c>
      <c r="AM319" s="64">
        <f t="shared" si="70"/>
        <v>0</v>
      </c>
      <c r="AN319" s="64">
        <f t="shared" si="71"/>
        <v>0</v>
      </c>
      <c r="AO319" s="63"/>
      <c r="AP319" s="63"/>
      <c r="AQ319" s="63" t="str">
        <f t="shared" si="72"/>
        <v>no</v>
      </c>
      <c r="AR319" s="20">
        <f t="shared" si="73"/>
        <v>32.572800000000001</v>
      </c>
      <c r="AS319" s="63"/>
      <c r="AT319" s="23">
        <f t="shared" si="78"/>
        <v>0.12</v>
      </c>
      <c r="AU319" s="65">
        <f t="shared" si="74"/>
        <v>37.014545454545456</v>
      </c>
      <c r="AV319" s="65"/>
      <c r="AW319" s="65">
        <f t="shared" si="75"/>
        <v>37.014545454545456</v>
      </c>
      <c r="AX319" s="65"/>
      <c r="AY319" s="63">
        <f>VLOOKUP(L319,'Status Report'!B:CF,81,0)</f>
        <v>0</v>
      </c>
      <c r="AZ319" s="63" t="str">
        <f>VLOOKUP(L319,'Status Report'!B:S,18,0)</f>
        <v>Ellina Smirnova</v>
      </c>
      <c r="BB319" s="63">
        <f>VLOOKUP(L319,'Status Report'!B:Z,25,0)</f>
        <v>2</v>
      </c>
      <c r="BC319" s="63">
        <f t="shared" si="76"/>
        <v>2</v>
      </c>
      <c r="BF319">
        <f>VLOOKUP(L319,'Status Report'!B:CE,82,0)</f>
        <v>0</v>
      </c>
      <c r="BG319">
        <f>VLOOKUP(L319,'Status Report'!B:CF,83,0)</f>
        <v>0</v>
      </c>
      <c r="BH319">
        <f>VLOOKUP(L319,'Status Report'!B:CG,84,0)</f>
        <v>0</v>
      </c>
      <c r="BI319" t="s">
        <v>854</v>
      </c>
      <c r="BJ319" t="s">
        <v>795</v>
      </c>
      <c r="BM319" s="67">
        <f t="shared" si="77"/>
        <v>22</v>
      </c>
    </row>
    <row r="320" spans="1:65" x14ac:dyDescent="0.25">
      <c r="A320" s="68" t="str">
        <f>VLOOKUP(L320,'Status Report'!B:CB,79,0)</f>
        <v>Heineken UCL</v>
      </c>
      <c r="C320">
        <v>26021010</v>
      </c>
      <c r="D320">
        <v>3097129</v>
      </c>
      <c r="E320" t="s">
        <v>862</v>
      </c>
      <c r="F320" t="s">
        <v>802</v>
      </c>
      <c r="G320" t="str">
        <f>VLOOKUP(D320,'[2]sold to'!$A:$H,8,0)</f>
        <v>Netherlands</v>
      </c>
      <c r="H320" t="str">
        <f>VLOOKUP(D320,'[2]sold to'!$A:$I,9,0)</f>
        <v>Europe</v>
      </c>
      <c r="K320">
        <v>230</v>
      </c>
      <c r="L320">
        <v>88026491</v>
      </c>
      <c r="M320" t="s">
        <v>317</v>
      </c>
      <c r="N320">
        <v>1</v>
      </c>
      <c r="P320" t="str">
        <f>VLOOKUP(L320,'Status Report'!B:AA,26,0)</f>
        <v>China</v>
      </c>
      <c r="Q320" t="str">
        <f>VLOOKUP(L320,'Status Report'!B:AB,27,0)</f>
        <v>Textiles-Clothing</v>
      </c>
      <c r="R320">
        <f>VLOOKUP(L320,'Status Report'!B:X,23,0)</f>
        <v>500</v>
      </c>
      <c r="S320" t="str">
        <f>VLOOKUP(L320,'Status Report'!B:T,19,0)</f>
        <v>Promocean The Netherlands BV</v>
      </c>
      <c r="T320" s="62">
        <f>VLOOKUP(L320,'Status Report'!B:E,4,0)</f>
        <v>3</v>
      </c>
      <c r="U320" s="19">
        <f>_xlfn.IFS(AI320="Den Bosch",VLOOKUP(L320,'Status Report'!B:AM,35,0),AI320="Yantian",VLOOKUP(L320,'Status Report'!B:AM,36,0),AI320="",IF(H320="Asia Pacific",VLOOKUP(L320,'Status Report'!B:AM,36,0),VLOOKUP(L320,'Status Report'!B:AM,35,0)),AI320="Direct shipment",IF(H320="Asia Pacific",VLOOKUP(L320,'Status Report'!B:AM,36,0),VLOOKUP(L320,'Status Report'!B:AM,35,0)))</f>
        <v>38.44</v>
      </c>
      <c r="V320" s="20">
        <f t="shared" si="64"/>
        <v>38.44</v>
      </c>
      <c r="W320" s="19">
        <f>_xlfn.IFS(AI320="Den Bosch",VLOOKUP(L320,'Status Report'!B:AM,37,0),AI320="Yantian",VLOOKUP(L320,'Status Report'!B:AM,38,0),AI320="",IF(H320="Asia Pacific",VLOOKUP(L320,'Status Report'!B:AM,38,0),VLOOKUP(L320,'Status Report'!B:AM,37,0)),AI320="Direct shipment",IF(H320="Asia Pacific",VLOOKUP(L320,'Status Report'!B:AM,38,0),VLOOKUP(L320,'Status Report'!B:AM,37,0)))</f>
        <v>38.44</v>
      </c>
      <c r="X320" s="20">
        <f t="shared" si="65"/>
        <v>38.44</v>
      </c>
      <c r="Y320" s="20">
        <f>_xlfn.IFS(AI320="Den Bosch",VLOOKUP(L320,'Status Report'!B:AO,39,0),AI320="Yantian",VLOOKUP(L320,'Status Report'!B:AO,40,0),AI320="",IF(H320="Asia Pacific",VLOOKUP(L320,'Status Report'!B:AO,40,0),VLOOKUP(L320,'Status Report'!B:AO,39,0)),AI320="Direct shipment",IF(H320="Asia Pacific",VLOOKUP(L320,'Status Report'!B:AO,40,0),VLOOKUP(L320,'Status Report'!B:AO,39,0)))</f>
        <v>0</v>
      </c>
      <c r="Z320" s="20">
        <f t="shared" si="66"/>
        <v>0</v>
      </c>
      <c r="AA320" s="20">
        <f t="shared" si="67"/>
        <v>38.44</v>
      </c>
      <c r="AB320" s="21">
        <f>_xlfn.IFS(AI320="Den Bosch",VLOOKUP(L320,'Status Report'!B:AM,33,0),AI320="Yantian",VLOOKUP(L320,'Status Report'!B:AM,34,0),AI320="",IF(H320="Asia Pacific",VLOOKUP(L320,'Status Report'!B:AM,34,0),VLOOKUP(L320,'Status Report'!B:AM,33,0)),AI320="Direct shipment",IF(H320="Asia Pacific",VLOOKUP(L320,'Status Report'!B:AM,34,0),VLOOKUP(L320,'Status Report'!B:AM,33,0)))</f>
        <v>32.572800000000001</v>
      </c>
      <c r="AC320" s="21">
        <f>VLOOKUP(L320,'Status Report'!B:CE,82,0)</f>
        <v>0</v>
      </c>
      <c r="AD320" s="21">
        <f t="shared" si="68"/>
        <v>32.572800000000001</v>
      </c>
      <c r="AE320" s="63">
        <f>VLOOKUP(L320,'Status Report'!B:W,20,0)</f>
        <v>58</v>
      </c>
      <c r="AF320" s="63">
        <f>VLOOKUP(L320,'Status Report'!B:W,21,0)</f>
        <v>36</v>
      </c>
      <c r="AG320" s="63">
        <f>VLOOKUP(L320,'Status Report'!B:W,22,0)</f>
        <v>4</v>
      </c>
      <c r="AH320" s="22">
        <f t="shared" si="69"/>
        <v>8.352E-3</v>
      </c>
      <c r="AI320" t="s">
        <v>990</v>
      </c>
      <c r="AK320" s="63">
        <f>IFERROR(VLOOKUP(G320,ASEAN!A:A,1,0),0)</f>
        <v>0</v>
      </c>
      <c r="AL320" s="63">
        <f>IFERROR(VLOOKUP(D320,'[3]customer specs'!$B$1:$D$65536,3,0),0)</f>
        <v>0</v>
      </c>
      <c r="AM320" s="64">
        <f t="shared" si="70"/>
        <v>0</v>
      </c>
      <c r="AN320" s="64">
        <f t="shared" si="71"/>
        <v>0</v>
      </c>
      <c r="AO320" s="63"/>
      <c r="AP320" s="63"/>
      <c r="AQ320" s="63" t="str">
        <f t="shared" si="72"/>
        <v>no</v>
      </c>
      <c r="AR320" s="20">
        <f t="shared" si="73"/>
        <v>32.572800000000001</v>
      </c>
      <c r="AS320" s="63"/>
      <c r="AT320" s="23">
        <f t="shared" si="78"/>
        <v>0.12</v>
      </c>
      <c r="AU320" s="65">
        <f t="shared" si="74"/>
        <v>37.014545454545456</v>
      </c>
      <c r="AV320" s="65"/>
      <c r="AW320" s="65">
        <f t="shared" si="75"/>
        <v>37.014545454545456</v>
      </c>
      <c r="AX320" s="65"/>
      <c r="AY320" s="63">
        <f>VLOOKUP(L320,'Status Report'!B:CF,81,0)</f>
        <v>0</v>
      </c>
      <c r="AZ320" s="63" t="str">
        <f>VLOOKUP(L320,'Status Report'!B:S,18,0)</f>
        <v>Ellina Smirnova</v>
      </c>
      <c r="BB320" s="63">
        <f>VLOOKUP(L320,'Status Report'!B:Z,25,0)</f>
        <v>2</v>
      </c>
      <c r="BC320" s="63">
        <f t="shared" si="76"/>
        <v>2</v>
      </c>
      <c r="BF320">
        <f>VLOOKUP(L320,'Status Report'!B:CE,82,0)</f>
        <v>0</v>
      </c>
      <c r="BG320">
        <f>VLOOKUP(L320,'Status Report'!B:CF,83,0)</f>
        <v>0</v>
      </c>
      <c r="BH320">
        <f>VLOOKUP(L320,'Status Report'!B:CG,84,0)</f>
        <v>0</v>
      </c>
      <c r="BI320" t="s">
        <v>854</v>
      </c>
      <c r="BJ320" t="s">
        <v>795</v>
      </c>
      <c r="BM320" s="67">
        <f t="shared" si="77"/>
        <v>167</v>
      </c>
    </row>
    <row r="321" spans="1:65" x14ac:dyDescent="0.25">
      <c r="A321" s="68" t="str">
        <f>VLOOKUP(L321,'Status Report'!B:CB,79,0)</f>
        <v>Heineken UCL</v>
      </c>
      <c r="C321">
        <v>26021010</v>
      </c>
      <c r="D321">
        <v>3097129</v>
      </c>
      <c r="E321" t="s">
        <v>862</v>
      </c>
      <c r="F321" t="s">
        <v>802</v>
      </c>
      <c r="G321" t="str">
        <f>VLOOKUP(D321,'[2]sold to'!$A:$H,8,0)</f>
        <v>Netherlands</v>
      </c>
      <c r="H321" t="str">
        <f>VLOOKUP(D321,'[2]sold to'!$A:$I,9,0)</f>
        <v>Europe</v>
      </c>
      <c r="K321">
        <v>240</v>
      </c>
      <c r="L321">
        <v>88026492</v>
      </c>
      <c r="M321" t="s">
        <v>318</v>
      </c>
      <c r="N321">
        <v>1</v>
      </c>
      <c r="P321" t="str">
        <f>VLOOKUP(L321,'Status Report'!B:AA,26,0)</f>
        <v>China</v>
      </c>
      <c r="Q321" t="str">
        <f>VLOOKUP(L321,'Status Report'!B:AB,27,0)</f>
        <v>Textiles-Clothing</v>
      </c>
      <c r="R321">
        <f>VLOOKUP(L321,'Status Report'!B:X,23,0)</f>
        <v>500</v>
      </c>
      <c r="S321" t="str">
        <f>VLOOKUP(L321,'Status Report'!B:T,19,0)</f>
        <v>Promocean The Netherlands BV</v>
      </c>
      <c r="T321" s="62">
        <f>VLOOKUP(L321,'Status Report'!B:E,4,0)</f>
        <v>3</v>
      </c>
      <c r="U321" s="19">
        <f>_xlfn.IFS(AI321="Den Bosch",VLOOKUP(L321,'Status Report'!B:AM,35,0),AI321="Yantian",VLOOKUP(L321,'Status Report'!B:AM,36,0),AI321="",IF(H321="Asia Pacific",VLOOKUP(L321,'Status Report'!B:AM,36,0),VLOOKUP(L321,'Status Report'!B:AM,35,0)),AI321="Direct shipment",IF(H321="Asia Pacific",VLOOKUP(L321,'Status Report'!B:AM,36,0),VLOOKUP(L321,'Status Report'!B:AM,35,0)))</f>
        <v>38.44</v>
      </c>
      <c r="V321" s="20">
        <f t="shared" si="64"/>
        <v>38.44</v>
      </c>
      <c r="W321" s="19">
        <f>_xlfn.IFS(AI321="Den Bosch",VLOOKUP(L321,'Status Report'!B:AM,37,0),AI321="Yantian",VLOOKUP(L321,'Status Report'!B:AM,38,0),AI321="",IF(H321="Asia Pacific",VLOOKUP(L321,'Status Report'!B:AM,38,0),VLOOKUP(L321,'Status Report'!B:AM,37,0)),AI321="Direct shipment",IF(H321="Asia Pacific",VLOOKUP(L321,'Status Report'!B:AM,38,0),VLOOKUP(L321,'Status Report'!B:AM,37,0)))</f>
        <v>38.44</v>
      </c>
      <c r="X321" s="20">
        <f t="shared" si="65"/>
        <v>38.44</v>
      </c>
      <c r="Y321" s="20">
        <f>_xlfn.IFS(AI321="Den Bosch",VLOOKUP(L321,'Status Report'!B:AO,39,0),AI321="Yantian",VLOOKUP(L321,'Status Report'!B:AO,40,0),AI321="",IF(H321="Asia Pacific",VLOOKUP(L321,'Status Report'!B:AO,40,0),VLOOKUP(L321,'Status Report'!B:AO,39,0)),AI321="Direct shipment",IF(H321="Asia Pacific",VLOOKUP(L321,'Status Report'!B:AO,40,0),VLOOKUP(L321,'Status Report'!B:AO,39,0)))</f>
        <v>0</v>
      </c>
      <c r="Z321" s="20">
        <f t="shared" si="66"/>
        <v>0</v>
      </c>
      <c r="AA321" s="20">
        <f t="shared" si="67"/>
        <v>38.44</v>
      </c>
      <c r="AB321" s="21">
        <f>_xlfn.IFS(AI321="Den Bosch",VLOOKUP(L321,'Status Report'!B:AM,33,0),AI321="Yantian",VLOOKUP(L321,'Status Report'!B:AM,34,0),AI321="",IF(H321="Asia Pacific",VLOOKUP(L321,'Status Report'!B:AM,34,0),VLOOKUP(L321,'Status Report'!B:AM,33,0)),AI321="Direct shipment",IF(H321="Asia Pacific",VLOOKUP(L321,'Status Report'!B:AM,34,0),VLOOKUP(L321,'Status Report'!B:AM,33,0)))</f>
        <v>32.572800000000001</v>
      </c>
      <c r="AC321" s="21">
        <f>VLOOKUP(L321,'Status Report'!B:CE,82,0)</f>
        <v>0</v>
      </c>
      <c r="AD321" s="21">
        <f t="shared" si="68"/>
        <v>32.572800000000001</v>
      </c>
      <c r="AE321" s="63">
        <f>VLOOKUP(L321,'Status Report'!B:W,20,0)</f>
        <v>58</v>
      </c>
      <c r="AF321" s="63">
        <f>VLOOKUP(L321,'Status Report'!B:W,21,0)</f>
        <v>36</v>
      </c>
      <c r="AG321" s="63">
        <f>VLOOKUP(L321,'Status Report'!B:W,22,0)</f>
        <v>4</v>
      </c>
      <c r="AH321" s="22">
        <f t="shared" si="69"/>
        <v>8.352E-3</v>
      </c>
      <c r="AI321" t="s">
        <v>990</v>
      </c>
      <c r="AK321" s="63">
        <f>IFERROR(VLOOKUP(G321,ASEAN!A:A,1,0),0)</f>
        <v>0</v>
      </c>
      <c r="AL321" s="63">
        <f>IFERROR(VLOOKUP(D321,'[3]customer specs'!$B$1:$D$65536,3,0),0)</f>
        <v>0</v>
      </c>
      <c r="AM321" s="64">
        <f t="shared" si="70"/>
        <v>0</v>
      </c>
      <c r="AN321" s="64">
        <f t="shared" si="71"/>
        <v>0</v>
      </c>
      <c r="AO321" s="63"/>
      <c r="AP321" s="63"/>
      <c r="AQ321" s="63" t="str">
        <f t="shared" si="72"/>
        <v>no</v>
      </c>
      <c r="AR321" s="20">
        <f t="shared" si="73"/>
        <v>32.572800000000001</v>
      </c>
      <c r="AS321" s="63"/>
      <c r="AT321" s="23">
        <f t="shared" si="78"/>
        <v>0.12</v>
      </c>
      <c r="AU321" s="65">
        <f t="shared" si="74"/>
        <v>37.014545454545456</v>
      </c>
      <c r="AV321" s="65"/>
      <c r="AW321" s="65">
        <f t="shared" si="75"/>
        <v>37.014545454545456</v>
      </c>
      <c r="AX321" s="65"/>
      <c r="AY321" s="63">
        <f>VLOOKUP(L321,'Status Report'!B:CF,81,0)</f>
        <v>0</v>
      </c>
      <c r="AZ321" s="63" t="str">
        <f>VLOOKUP(L321,'Status Report'!B:S,18,0)</f>
        <v>Ellina Smirnova</v>
      </c>
      <c r="BB321" s="63">
        <f>VLOOKUP(L321,'Status Report'!B:Z,25,0)</f>
        <v>2</v>
      </c>
      <c r="BC321" s="63">
        <f t="shared" si="76"/>
        <v>2</v>
      </c>
      <c r="BF321">
        <f>VLOOKUP(L321,'Status Report'!B:CE,82,0)</f>
        <v>0</v>
      </c>
      <c r="BG321">
        <f>VLOOKUP(L321,'Status Report'!B:CF,83,0)</f>
        <v>0</v>
      </c>
      <c r="BH321">
        <f>VLOOKUP(L321,'Status Report'!B:CG,84,0)</f>
        <v>0</v>
      </c>
      <c r="BI321" t="s">
        <v>854</v>
      </c>
      <c r="BJ321" t="s">
        <v>795</v>
      </c>
      <c r="BM321" s="67">
        <f t="shared" si="77"/>
        <v>176</v>
      </c>
    </row>
    <row r="322" spans="1:65" x14ac:dyDescent="0.25">
      <c r="A322" s="68" t="str">
        <f>VLOOKUP(L322,'Status Report'!B:CB,79,0)</f>
        <v>Heineken UCL</v>
      </c>
      <c r="C322">
        <v>26021010</v>
      </c>
      <c r="D322">
        <v>3097129</v>
      </c>
      <c r="E322" t="s">
        <v>862</v>
      </c>
      <c r="F322" t="s">
        <v>802</v>
      </c>
      <c r="G322" t="str">
        <f>VLOOKUP(D322,'[2]sold to'!$A:$H,8,0)</f>
        <v>Netherlands</v>
      </c>
      <c r="H322" t="str">
        <f>VLOOKUP(D322,'[2]sold to'!$A:$I,9,0)</f>
        <v>Europe</v>
      </c>
      <c r="K322">
        <v>250</v>
      </c>
      <c r="L322">
        <v>88026480</v>
      </c>
      <c r="M322" t="s">
        <v>307</v>
      </c>
      <c r="N322">
        <v>3</v>
      </c>
      <c r="P322" t="str">
        <f>VLOOKUP(L322,'Status Report'!B:AA,26,0)</f>
        <v>Bangladesh</v>
      </c>
      <c r="Q322" t="str">
        <f>VLOOKUP(L322,'Status Report'!B:AB,27,0)</f>
        <v>Textiles-Clothing</v>
      </c>
      <c r="R322">
        <f>VLOOKUP(L322,'Status Report'!B:X,23,0)</f>
        <v>167</v>
      </c>
      <c r="S322" t="str">
        <f>VLOOKUP(L322,'Status Report'!B:T,19,0)</f>
        <v>Promocean The Netherlands BV</v>
      </c>
      <c r="T322" s="62">
        <f>VLOOKUP(L322,'Status Report'!B:E,4,0)</f>
        <v>3</v>
      </c>
      <c r="U322" s="19">
        <f>_xlfn.IFS(AI322="Den Bosch",VLOOKUP(L322,'Status Report'!B:AM,35,0),AI322="Yantian",VLOOKUP(L322,'Status Report'!B:AM,36,0),AI322="",IF(H322="Asia Pacific",VLOOKUP(L322,'Status Report'!B:AM,36,0),VLOOKUP(L322,'Status Report'!B:AM,35,0)),AI322="Direct shipment",IF(H322="Asia Pacific",VLOOKUP(L322,'Status Report'!B:AM,36,0),VLOOKUP(L322,'Status Report'!B:AM,35,0)))</f>
        <v>29.700000000000003</v>
      </c>
      <c r="V322" s="20">
        <f t="shared" ref="V322:V385" si="79">U322*N322</f>
        <v>89.100000000000009</v>
      </c>
      <c r="W322" s="19">
        <f>_xlfn.IFS(AI322="Den Bosch",VLOOKUP(L322,'Status Report'!B:AM,37,0),AI322="Yantian",VLOOKUP(L322,'Status Report'!B:AM,38,0),AI322="",IF(H322="Asia Pacific",VLOOKUP(L322,'Status Report'!B:AM,38,0),VLOOKUP(L322,'Status Report'!B:AM,37,0)),AI322="Direct shipment",IF(H322="Asia Pacific",VLOOKUP(L322,'Status Report'!B:AM,38,0),VLOOKUP(L322,'Status Report'!B:AM,37,0)))</f>
        <v>29.339999999999996</v>
      </c>
      <c r="X322" s="20">
        <f t="shared" ref="X322:X385" si="80">N322*W322</f>
        <v>88.019999999999982</v>
      </c>
      <c r="Y322" s="20">
        <f>_xlfn.IFS(AI322="Den Bosch",VLOOKUP(L322,'Status Report'!B:AO,39,0),AI322="Yantian",VLOOKUP(L322,'Status Report'!B:AO,40,0),AI322="",IF(H322="Asia Pacific",VLOOKUP(L322,'Status Report'!B:AO,40,0),VLOOKUP(L322,'Status Report'!B:AO,39,0)),AI322="Direct shipment",IF(H322="Asia Pacific",VLOOKUP(L322,'Status Report'!B:AO,40,0),VLOOKUP(L322,'Status Report'!B:AO,39,0)))</f>
        <v>0</v>
      </c>
      <c r="Z322" s="20">
        <f t="shared" ref="Z322:Z385" si="81">Y322*N322</f>
        <v>0</v>
      </c>
      <c r="AA322" s="20">
        <f t="shared" ref="AA322:AA385" si="82">IF(Z322=0,X322,Z322)</f>
        <v>88.019999999999982</v>
      </c>
      <c r="AB322" s="21">
        <f>_xlfn.IFS(AI322="Den Bosch",VLOOKUP(L322,'Status Report'!B:AM,33,0),AI322="Yantian",VLOOKUP(L322,'Status Report'!B:AM,34,0),AI322="",IF(H322="Asia Pacific",VLOOKUP(L322,'Status Report'!B:AM,34,0),VLOOKUP(L322,'Status Report'!B:AM,33,0)),AI322="Direct shipment",IF(H322="Asia Pacific",VLOOKUP(L322,'Status Report'!B:AM,34,0),VLOOKUP(L322,'Status Report'!B:AM,33,0)))</f>
        <v>25.1265</v>
      </c>
      <c r="AC322" s="21">
        <f>VLOOKUP(L322,'Status Report'!B:CE,82,0)</f>
        <v>0</v>
      </c>
      <c r="AD322" s="21">
        <f t="shared" ref="AD322:AD385" si="83">IF(AC322=0,AB322,AC322)</f>
        <v>25.1265</v>
      </c>
      <c r="AE322" s="63">
        <f>VLOOKUP(L322,'Status Report'!B:W,20,0)</f>
        <v>28</v>
      </c>
      <c r="AF322" s="63">
        <f>VLOOKUP(L322,'Status Report'!B:W,21,0)</f>
        <v>15</v>
      </c>
      <c r="AG322" s="63">
        <f>VLOOKUP(L322,'Status Report'!B:W,22,0)</f>
        <v>12</v>
      </c>
      <c r="AH322" s="22">
        <f t="shared" ref="AH322:AH385" si="84">((AE322*AF322*AG322)*N322)/1000000</f>
        <v>1.512E-2</v>
      </c>
      <c r="AI322" t="s">
        <v>990</v>
      </c>
      <c r="AK322" s="63">
        <f>IFERROR(VLOOKUP(G322,ASEAN!A:A,1,0),0)</f>
        <v>0</v>
      </c>
      <c r="AL322" s="63">
        <f>IFERROR(VLOOKUP(D322,'[3]customer specs'!$B$1:$D$65536,3,0),0)</f>
        <v>0</v>
      </c>
      <c r="AM322" s="64">
        <f t="shared" ref="AM322:AM385" si="85">V322-X322</f>
        <v>1.0800000000000267</v>
      </c>
      <c r="AN322" s="64">
        <f t="shared" ref="AN322:AN385" si="86">IF(Z322=0,,X322-Z322)</f>
        <v>0</v>
      </c>
      <c r="AO322" s="63"/>
      <c r="AP322" s="63"/>
      <c r="AQ322" s="63" t="str">
        <f t="shared" ref="AQ322:AQ385" si="87">IF(N322&gt;=R322,"yes","no")</f>
        <v>no</v>
      </c>
      <c r="AR322" s="20">
        <f t="shared" ref="AR322:AR385" si="88">AD322*N322</f>
        <v>75.379500000000007</v>
      </c>
      <c r="AS322" s="63"/>
      <c r="AT322" s="23">
        <f t="shared" si="78"/>
        <v>0.12</v>
      </c>
      <c r="AU322" s="65">
        <f t="shared" ref="AU322:AU385" si="89">AD322/(1-AT322)</f>
        <v>28.552840909090911</v>
      </c>
      <c r="AV322" s="65"/>
      <c r="AW322" s="65">
        <f t="shared" ref="AW322:AW385" si="90">(AU322*N322)+(AV322*N322)</f>
        <v>85.658522727272725</v>
      </c>
      <c r="AX322" s="65"/>
      <c r="AY322" s="63">
        <f>VLOOKUP(L322,'Status Report'!B:CF,81,0)</f>
        <v>0</v>
      </c>
      <c r="AZ322" s="63" t="str">
        <f>VLOOKUP(L322,'Status Report'!B:S,18,0)</f>
        <v>Ellina Smirnova</v>
      </c>
      <c r="BB322" s="63">
        <f>VLOOKUP(L322,'Status Report'!B:Z,25,0)</f>
        <v>6</v>
      </c>
      <c r="BC322" s="63">
        <f t="shared" ref="BC322:BC385" si="91">N322*BB322</f>
        <v>18</v>
      </c>
      <c r="BF322">
        <f>VLOOKUP(L322,'Status Report'!B:CE,82,0)</f>
        <v>0</v>
      </c>
      <c r="BG322">
        <f>VLOOKUP(L322,'Status Report'!B:CF,83,0)</f>
        <v>0</v>
      </c>
      <c r="BH322">
        <f>VLOOKUP(L322,'Status Report'!B:CG,84,0)</f>
        <v>0</v>
      </c>
      <c r="BI322" t="s">
        <v>854</v>
      </c>
      <c r="BJ322" t="s">
        <v>795</v>
      </c>
      <c r="BM322" s="67">
        <f t="shared" ref="BM322:BM385" si="92">SUMIF($L:$L,$L322,N:N)</f>
        <v>239</v>
      </c>
    </row>
    <row r="323" spans="1:65" x14ac:dyDescent="0.25">
      <c r="A323" s="68" t="str">
        <f>VLOOKUP(L323,'Status Report'!B:CB,79,0)</f>
        <v>Desperados</v>
      </c>
      <c r="C323">
        <v>26021011</v>
      </c>
      <c r="D323">
        <v>3090018</v>
      </c>
      <c r="E323" t="s">
        <v>863</v>
      </c>
      <c r="F323" t="s">
        <v>864</v>
      </c>
      <c r="G323" t="str">
        <f>VLOOKUP(D323,'[2]sold to'!$A:$H,8,0)</f>
        <v>France</v>
      </c>
      <c r="H323" t="str">
        <f>VLOOKUP(D323,'[2]sold to'!$A:$I,9,0)</f>
        <v>Europe</v>
      </c>
      <c r="K323">
        <v>10</v>
      </c>
      <c r="L323">
        <v>88027053</v>
      </c>
      <c r="M323" t="s">
        <v>496</v>
      </c>
      <c r="N323">
        <v>61</v>
      </c>
      <c r="P323" t="str">
        <f>VLOOKUP(L323,'Status Report'!B:AA,26,0)</f>
        <v>China</v>
      </c>
      <c r="Q323" t="str">
        <f>VLOOKUP(L323,'Status Report'!B:AB,27,0)</f>
        <v>Indoor signs</v>
      </c>
      <c r="R323">
        <f>VLOOKUP(L323,'Status Report'!B:X,23,0)</f>
        <v>100</v>
      </c>
      <c r="S323" t="str">
        <f>VLOOKUP(L323,'Status Report'!B:T,19,0)</f>
        <v>Dekkers Visual Communication B.v.</v>
      </c>
      <c r="T323" s="62">
        <f>VLOOKUP(L323,'Status Report'!B:E,4,0)</f>
        <v>3</v>
      </c>
      <c r="U323" s="19">
        <f>_xlfn.IFS(AI323="Den Bosch",VLOOKUP(L323,'Status Report'!B:AM,35,0),AI323="Yantian",VLOOKUP(L323,'Status Report'!B:AM,36,0),AI323="",IF(H323="Asia Pacific",VLOOKUP(L323,'Status Report'!B:AM,36,0),VLOOKUP(L323,'Status Report'!B:AM,35,0)),AI323="Direct shipment",IF(H323="Asia Pacific",VLOOKUP(L323,'Status Report'!B:AM,36,0),VLOOKUP(L323,'Status Report'!B:AM,35,0)))</f>
        <v>145</v>
      </c>
      <c r="V323" s="20">
        <f t="shared" si="79"/>
        <v>8845</v>
      </c>
      <c r="W323" s="19">
        <f>_xlfn.IFS(AI323="Den Bosch",VLOOKUP(L323,'Status Report'!B:AM,37,0),AI323="Yantian",VLOOKUP(L323,'Status Report'!B:AM,38,0),AI323="",IF(H323="Asia Pacific",VLOOKUP(L323,'Status Report'!B:AM,38,0),VLOOKUP(L323,'Status Report'!B:AM,37,0)),AI323="Direct shipment",IF(H323="Asia Pacific",VLOOKUP(L323,'Status Report'!B:AM,38,0),VLOOKUP(L323,'Status Report'!B:AM,37,0)))</f>
        <v>131.82</v>
      </c>
      <c r="X323" s="20">
        <f t="shared" si="80"/>
        <v>8041.0199999999995</v>
      </c>
      <c r="Y323" s="20">
        <f>_xlfn.IFS(AI323="Den Bosch",VLOOKUP(L323,'Status Report'!B:AO,39,0),AI323="Yantian",VLOOKUP(L323,'Status Report'!B:AO,40,0),AI323="",IF(H323="Asia Pacific",VLOOKUP(L323,'Status Report'!B:AO,40,0),VLOOKUP(L323,'Status Report'!B:AO,39,0)),AI323="Direct shipment",IF(H323="Asia Pacific",VLOOKUP(L323,'Status Report'!B:AO,40,0),VLOOKUP(L323,'Status Report'!B:AO,39,0)))</f>
        <v>0</v>
      </c>
      <c r="Z323" s="20">
        <f t="shared" si="81"/>
        <v>0</v>
      </c>
      <c r="AA323" s="20">
        <f t="shared" si="82"/>
        <v>8041.0199999999995</v>
      </c>
      <c r="AB323" s="21">
        <f>_xlfn.IFS(AI323="Den Bosch",VLOOKUP(L323,'Status Report'!B:AM,33,0),AI323="Yantian",VLOOKUP(L323,'Status Report'!B:AM,34,0),AI323="",IF(H323="Asia Pacific",VLOOKUP(L323,'Status Report'!B:AM,34,0),VLOOKUP(L323,'Status Report'!B:AM,33,0)),AI323="Direct shipment",IF(H323="Asia Pacific",VLOOKUP(L323,'Status Report'!B:AM,34,0),VLOOKUP(L323,'Status Report'!B:AM,33,0)))</f>
        <v>114.00000000000001</v>
      </c>
      <c r="AC323" s="21">
        <f>VLOOKUP(L323,'Status Report'!B:CE,82,0)</f>
        <v>0</v>
      </c>
      <c r="AD323" s="21">
        <f t="shared" si="83"/>
        <v>114.00000000000001</v>
      </c>
      <c r="AE323" s="63">
        <f>VLOOKUP(L323,'Status Report'!B:W,20,0)</f>
        <v>44</v>
      </c>
      <c r="AF323" s="63">
        <f>VLOOKUP(L323,'Status Report'!B:W,21,0)</f>
        <v>10</v>
      </c>
      <c r="AG323" s="63">
        <f>VLOOKUP(L323,'Status Report'!B:W,22,0)</f>
        <v>74</v>
      </c>
      <c r="AH323" s="22">
        <f t="shared" si="84"/>
        <v>1.9861599999999999</v>
      </c>
      <c r="AI323" t="s">
        <v>990</v>
      </c>
      <c r="AK323" s="63">
        <f>IFERROR(VLOOKUP(G323,ASEAN!A:A,1,0),0)</f>
        <v>0</v>
      </c>
      <c r="AL323" s="63" t="str">
        <f>IFERROR(VLOOKUP(D323,'[3]customer specs'!$B$1:$D$65536,3,0),0)</f>
        <v>pallet+label</v>
      </c>
      <c r="AM323" s="64">
        <f t="shared" si="85"/>
        <v>803.98000000000047</v>
      </c>
      <c r="AN323" s="64">
        <f t="shared" si="86"/>
        <v>0</v>
      </c>
      <c r="AO323" s="63"/>
      <c r="AP323" s="63"/>
      <c r="AQ323" s="63" t="str">
        <f t="shared" si="87"/>
        <v>no</v>
      </c>
      <c r="AR323" s="20">
        <f t="shared" si="88"/>
        <v>6954.0000000000009</v>
      </c>
      <c r="AS323" s="63"/>
      <c r="AT323" s="23">
        <f t="shared" si="78"/>
        <v>0.12</v>
      </c>
      <c r="AU323" s="65">
        <f t="shared" si="89"/>
        <v>129.54545454545456</v>
      </c>
      <c r="AV323" s="65"/>
      <c r="AW323" s="65">
        <f t="shared" si="90"/>
        <v>7902.2727272727279</v>
      </c>
      <c r="AX323" s="65"/>
      <c r="AY323" s="63">
        <f>VLOOKUP(L323,'Status Report'!B:CF,81,0)</f>
        <v>0</v>
      </c>
      <c r="AZ323" s="63" t="str">
        <f>VLOOKUP(L323,'Status Report'!B:S,18,0)</f>
        <v>Ludmilla Zarybnicka</v>
      </c>
      <c r="BB323" s="63">
        <f>VLOOKUP(L323,'Status Report'!B:Z,25,0)</f>
        <v>1</v>
      </c>
      <c r="BC323" s="63">
        <f t="shared" si="91"/>
        <v>61</v>
      </c>
      <c r="BF323">
        <f>VLOOKUP(L323,'Status Report'!B:CE,82,0)</f>
        <v>0</v>
      </c>
      <c r="BG323">
        <f>VLOOKUP(L323,'Status Report'!B:CF,83,0)</f>
        <v>0</v>
      </c>
      <c r="BH323">
        <f>VLOOKUP(L323,'Status Report'!B:CG,84,0)</f>
        <v>0</v>
      </c>
      <c r="BI323" t="s">
        <v>854</v>
      </c>
      <c r="BJ323" t="s">
        <v>795</v>
      </c>
      <c r="BM323" s="67">
        <f t="shared" si="92"/>
        <v>456</v>
      </c>
    </row>
    <row r="324" spans="1:65" x14ac:dyDescent="0.25">
      <c r="A324" s="68" t="str">
        <f>VLOOKUP(L324,'Status Report'!B:CB,79,0)</f>
        <v>Desperados</v>
      </c>
      <c r="C324">
        <v>26021011</v>
      </c>
      <c r="D324">
        <v>3090018</v>
      </c>
      <c r="E324" t="s">
        <v>863</v>
      </c>
      <c r="F324" t="s">
        <v>864</v>
      </c>
      <c r="G324" t="str">
        <f>VLOOKUP(D324,'[2]sold to'!$A:$H,8,0)</f>
        <v>France</v>
      </c>
      <c r="H324" t="str">
        <f>VLOOKUP(D324,'[2]sold to'!$A:$I,9,0)</f>
        <v>Europe</v>
      </c>
      <c r="K324">
        <v>20</v>
      </c>
      <c r="L324">
        <v>88027230</v>
      </c>
      <c r="M324" t="s">
        <v>1031</v>
      </c>
      <c r="N324">
        <v>32</v>
      </c>
      <c r="P324" t="str">
        <f>VLOOKUP(L324,'Status Report'!B:AA,26,0)</f>
        <v>China</v>
      </c>
      <c r="Q324" t="str">
        <f>VLOOKUP(L324,'Status Report'!B:AB,27,0)</f>
        <v>Premiums</v>
      </c>
      <c r="R324">
        <f>VLOOKUP(L324,'Status Report'!B:X,23,0)</f>
        <v>100</v>
      </c>
      <c r="S324" t="str">
        <f>VLOOKUP(L324,'Status Report'!B:T,19,0)</f>
        <v>Dekkers Visual Communication B.v.</v>
      </c>
      <c r="T324" s="62">
        <f>VLOOKUP(L324,'Status Report'!B:E,4,0)</f>
        <v>3</v>
      </c>
      <c r="U324" s="19">
        <f>_xlfn.IFS(AI324="Den Bosch",VLOOKUP(L324,'Status Report'!B:AM,35,0),AI324="Yantian",VLOOKUP(L324,'Status Report'!B:AM,36,0),AI324="",IF(H324="Asia Pacific",VLOOKUP(L324,'Status Report'!B:AM,36,0),VLOOKUP(L324,'Status Report'!B:AM,35,0)),AI324="Direct shipment",IF(H324="Asia Pacific",VLOOKUP(L324,'Status Report'!B:AM,36,0),VLOOKUP(L324,'Status Report'!B:AM,35,0)))</f>
        <v>196.41</v>
      </c>
      <c r="V324" s="20">
        <f t="shared" si="79"/>
        <v>6285.12</v>
      </c>
      <c r="W324" s="19">
        <f>_xlfn.IFS(AI324="Den Bosch",VLOOKUP(L324,'Status Report'!B:AM,37,0),AI324="Yantian",VLOOKUP(L324,'Status Report'!B:AM,38,0),AI324="",IF(H324="Asia Pacific",VLOOKUP(L324,'Status Report'!B:AM,38,0),VLOOKUP(L324,'Status Report'!B:AM,37,0)),AI324="Direct shipment",IF(H324="Asia Pacific",VLOOKUP(L324,'Status Report'!B:AM,38,0),VLOOKUP(L324,'Status Report'!B:AM,37,0)))</f>
        <v>196.41</v>
      </c>
      <c r="X324" s="20">
        <f t="shared" si="80"/>
        <v>6285.12</v>
      </c>
      <c r="Y324" s="20">
        <f>_xlfn.IFS(AI324="Den Bosch",VLOOKUP(L324,'Status Report'!B:AO,39,0),AI324="Yantian",VLOOKUP(L324,'Status Report'!B:AO,40,0),AI324="",IF(H324="Asia Pacific",VLOOKUP(L324,'Status Report'!B:AO,40,0),VLOOKUP(L324,'Status Report'!B:AO,39,0)),AI324="Direct shipment",IF(H324="Asia Pacific",VLOOKUP(L324,'Status Report'!B:AO,40,0),VLOOKUP(L324,'Status Report'!B:AO,39,0)))</f>
        <v>0</v>
      </c>
      <c r="Z324" s="20">
        <f t="shared" si="81"/>
        <v>0</v>
      </c>
      <c r="AA324" s="20">
        <f t="shared" si="82"/>
        <v>6285.12</v>
      </c>
      <c r="AB324" s="21">
        <f>_xlfn.IFS(AI324="Den Bosch",VLOOKUP(L324,'Status Report'!B:AM,33,0),AI324="Yantian",VLOOKUP(L324,'Status Report'!B:AM,34,0),AI324="",IF(H324="Asia Pacific",VLOOKUP(L324,'Status Report'!B:AM,34,0),VLOOKUP(L324,'Status Report'!B:AM,33,0)),AI324="Direct shipment",IF(H324="Asia Pacific",VLOOKUP(L324,'Status Report'!B:AM,34,0),VLOOKUP(L324,'Status Report'!B:AM,33,0)))</f>
        <v>169.86</v>
      </c>
      <c r="AC324" s="21">
        <f>VLOOKUP(L324,'Status Report'!B:CE,82,0)</f>
        <v>0</v>
      </c>
      <c r="AD324" s="21">
        <f t="shared" si="83"/>
        <v>169.86</v>
      </c>
      <c r="AE324" s="63">
        <f>VLOOKUP(L324,'Status Report'!B:W,20,0)</f>
        <v>38</v>
      </c>
      <c r="AF324" s="63">
        <f>VLOOKUP(L324,'Status Report'!B:W,21,0)</f>
        <v>26</v>
      </c>
      <c r="AG324" s="63">
        <f>VLOOKUP(L324,'Status Report'!B:W,22,0)</f>
        <v>53</v>
      </c>
      <c r="AH324" s="22">
        <f t="shared" si="84"/>
        <v>1.675648</v>
      </c>
      <c r="AI324" t="s">
        <v>990</v>
      </c>
      <c r="AK324" s="63">
        <f>IFERROR(VLOOKUP(G324,ASEAN!A:A,1,0),0)</f>
        <v>0</v>
      </c>
      <c r="AL324" s="63" t="str">
        <f>IFERROR(VLOOKUP(D324,'[3]customer specs'!$B$1:$D$65536,3,0),0)</f>
        <v>pallet+label</v>
      </c>
      <c r="AM324" s="64">
        <f t="shared" si="85"/>
        <v>0</v>
      </c>
      <c r="AN324" s="64">
        <f t="shared" si="86"/>
        <v>0</v>
      </c>
      <c r="AO324" s="63"/>
      <c r="AP324" s="63"/>
      <c r="AQ324" s="63" t="str">
        <f t="shared" si="87"/>
        <v>no</v>
      </c>
      <c r="AR324" s="20">
        <f t="shared" si="88"/>
        <v>5435.52</v>
      </c>
      <c r="AS324" s="63"/>
      <c r="AT324" s="23">
        <f t="shared" si="78"/>
        <v>0.12</v>
      </c>
      <c r="AU324" s="65">
        <f t="shared" si="89"/>
        <v>193.02272727272728</v>
      </c>
      <c r="AV324" s="65"/>
      <c r="AW324" s="65">
        <f t="shared" si="90"/>
        <v>6176.727272727273</v>
      </c>
      <c r="AX324" s="65"/>
      <c r="AY324" s="63">
        <f>VLOOKUP(L324,'Status Report'!B:CF,81,0)</f>
        <v>0</v>
      </c>
      <c r="AZ324" s="63" t="str">
        <f>VLOOKUP(L324,'Status Report'!B:S,18,0)</f>
        <v>Ellina Smirnova</v>
      </c>
      <c r="BB324" s="63">
        <f>VLOOKUP(L324,'Status Report'!B:Z,25,0)</f>
        <v>1</v>
      </c>
      <c r="BC324" s="63">
        <f t="shared" si="91"/>
        <v>32</v>
      </c>
      <c r="BF324">
        <f>VLOOKUP(L324,'Status Report'!B:CE,82,0)</f>
        <v>0</v>
      </c>
      <c r="BG324">
        <f>VLOOKUP(L324,'Status Report'!B:CF,83,0)</f>
        <v>0</v>
      </c>
      <c r="BH324">
        <f>VLOOKUP(L324,'Status Report'!B:CG,84,0)</f>
        <v>0</v>
      </c>
      <c r="BI324" t="s">
        <v>854</v>
      </c>
      <c r="BJ324" t="s">
        <v>795</v>
      </c>
      <c r="BM324" s="67">
        <f t="shared" si="92"/>
        <v>32</v>
      </c>
    </row>
    <row r="325" spans="1:65" x14ac:dyDescent="0.25">
      <c r="A325" s="68" t="str">
        <f>VLOOKUP(L325,'Status Report'!B:CB,79,0)</f>
        <v>Desperados</v>
      </c>
      <c r="C325">
        <v>26021011</v>
      </c>
      <c r="D325">
        <v>3090018</v>
      </c>
      <c r="E325" t="s">
        <v>863</v>
      </c>
      <c r="F325" t="s">
        <v>864</v>
      </c>
      <c r="G325" t="str">
        <f>VLOOKUP(D325,'[2]sold to'!$A:$H,8,0)</f>
        <v>France</v>
      </c>
      <c r="H325" t="str">
        <f>VLOOKUP(D325,'[2]sold to'!$A:$I,9,0)</f>
        <v>Europe</v>
      </c>
      <c r="K325">
        <v>30</v>
      </c>
      <c r="L325">
        <v>88027239</v>
      </c>
      <c r="M325" t="s">
        <v>533</v>
      </c>
      <c r="N325">
        <v>48</v>
      </c>
      <c r="P325" t="str">
        <f>VLOOKUP(L325,'Status Report'!B:AA,26,0)</f>
        <v>China</v>
      </c>
      <c r="Q325" t="str">
        <f>VLOOKUP(L325,'Status Report'!B:AB,27,0)</f>
        <v>Premiums</v>
      </c>
      <c r="R325">
        <f>VLOOKUP(L325,'Status Report'!B:X,23,0)</f>
        <v>100</v>
      </c>
      <c r="S325" t="str">
        <f>VLOOKUP(L325,'Status Report'!B:T,19,0)</f>
        <v>Dekkers Visual Communication B.v.</v>
      </c>
      <c r="T325" s="62">
        <f>VLOOKUP(L325,'Status Report'!B:E,4,0)</f>
        <v>3</v>
      </c>
      <c r="U325" s="19">
        <f>_xlfn.IFS(AI325="Den Bosch",VLOOKUP(L325,'Status Report'!B:AM,35,0),AI325="Yantian",VLOOKUP(L325,'Status Report'!B:AM,36,0),AI325="",IF(H325="Asia Pacific",VLOOKUP(L325,'Status Report'!B:AM,36,0),VLOOKUP(L325,'Status Report'!B:AM,35,0)),AI325="Direct shipment",IF(H325="Asia Pacific",VLOOKUP(L325,'Status Report'!B:AM,36,0),VLOOKUP(L325,'Status Report'!B:AM,35,0)))</f>
        <v>270.23</v>
      </c>
      <c r="V325" s="20">
        <f t="shared" si="79"/>
        <v>12971.04</v>
      </c>
      <c r="W325" s="19">
        <f>_xlfn.IFS(AI325="Den Bosch",VLOOKUP(L325,'Status Report'!B:AM,37,0),AI325="Yantian",VLOOKUP(L325,'Status Report'!B:AM,38,0),AI325="",IF(H325="Asia Pacific",VLOOKUP(L325,'Status Report'!B:AM,38,0),VLOOKUP(L325,'Status Report'!B:AM,37,0)),AI325="Direct shipment",IF(H325="Asia Pacific",VLOOKUP(L325,'Status Report'!B:AM,38,0),VLOOKUP(L325,'Status Report'!B:AM,37,0)))</f>
        <v>270.23</v>
      </c>
      <c r="X325" s="20">
        <f t="shared" si="80"/>
        <v>12971.04</v>
      </c>
      <c r="Y325" s="20">
        <f>_xlfn.IFS(AI325="Den Bosch",VLOOKUP(L325,'Status Report'!B:AO,39,0),AI325="Yantian",VLOOKUP(L325,'Status Report'!B:AO,40,0),AI325="",IF(H325="Asia Pacific",VLOOKUP(L325,'Status Report'!B:AO,40,0),VLOOKUP(L325,'Status Report'!B:AO,39,0)),AI325="Direct shipment",IF(H325="Asia Pacific",VLOOKUP(L325,'Status Report'!B:AO,40,0),VLOOKUP(L325,'Status Report'!B:AO,39,0)))</f>
        <v>0</v>
      </c>
      <c r="Z325" s="20">
        <f t="shared" si="81"/>
        <v>0</v>
      </c>
      <c r="AA325" s="20">
        <f t="shared" si="82"/>
        <v>12971.04</v>
      </c>
      <c r="AB325" s="21">
        <f>_xlfn.IFS(AI325="Den Bosch",VLOOKUP(L325,'Status Report'!B:AM,33,0),AI325="Yantian",VLOOKUP(L325,'Status Report'!B:AM,34,0),AI325="",IF(H325="Asia Pacific",VLOOKUP(L325,'Status Report'!B:AM,34,0),VLOOKUP(L325,'Status Report'!B:AM,33,0)),AI325="Direct shipment",IF(H325="Asia Pacific",VLOOKUP(L325,'Status Report'!B:AM,34,0),VLOOKUP(L325,'Status Report'!B:AM,33,0)))</f>
        <v>233.70000000000002</v>
      </c>
      <c r="AC325" s="21">
        <f>VLOOKUP(L325,'Status Report'!B:CE,82,0)</f>
        <v>0</v>
      </c>
      <c r="AD325" s="21">
        <f t="shared" si="83"/>
        <v>233.70000000000002</v>
      </c>
      <c r="AE325" s="63">
        <f>VLOOKUP(L325,'Status Report'!B:W,20,0)</f>
        <v>34.5</v>
      </c>
      <c r="AF325" s="63">
        <f>VLOOKUP(L325,'Status Report'!B:W,21,0)</f>
        <v>20</v>
      </c>
      <c r="AG325" s="63">
        <f>VLOOKUP(L325,'Status Report'!B:W,22,0)</f>
        <v>23.5</v>
      </c>
      <c r="AH325" s="22">
        <f t="shared" si="84"/>
        <v>0.77832000000000001</v>
      </c>
      <c r="AI325" t="s">
        <v>990</v>
      </c>
      <c r="AK325" s="63">
        <f>IFERROR(VLOOKUP(G325,ASEAN!A:A,1,0),0)</f>
        <v>0</v>
      </c>
      <c r="AL325" s="63" t="str">
        <f>IFERROR(VLOOKUP(D325,'[3]customer specs'!$B$1:$D$65536,3,0),0)</f>
        <v>pallet+label</v>
      </c>
      <c r="AM325" s="64">
        <f t="shared" si="85"/>
        <v>0</v>
      </c>
      <c r="AN325" s="64">
        <f t="shared" si="86"/>
        <v>0</v>
      </c>
      <c r="AO325" s="63"/>
      <c r="AP325" s="63"/>
      <c r="AQ325" s="63" t="str">
        <f t="shared" si="87"/>
        <v>no</v>
      </c>
      <c r="AR325" s="20">
        <f t="shared" si="88"/>
        <v>11217.6</v>
      </c>
      <c r="AS325" s="63"/>
      <c r="AT325" s="23">
        <f t="shared" si="78"/>
        <v>0.12</v>
      </c>
      <c r="AU325" s="65">
        <f t="shared" si="89"/>
        <v>265.56818181818181</v>
      </c>
      <c r="AV325" s="65"/>
      <c r="AW325" s="65">
        <f t="shared" si="90"/>
        <v>12747.272727272728</v>
      </c>
      <c r="AX325" s="65"/>
      <c r="AY325" s="63">
        <f>VLOOKUP(L325,'Status Report'!B:CF,81,0)</f>
        <v>0</v>
      </c>
      <c r="AZ325" s="63" t="str">
        <f>VLOOKUP(L325,'Status Report'!B:S,18,0)</f>
        <v>Ellina Smirnova</v>
      </c>
      <c r="BB325" s="63">
        <f>VLOOKUP(L325,'Status Report'!B:Z,25,0)</f>
        <v>1</v>
      </c>
      <c r="BC325" s="63">
        <f t="shared" si="91"/>
        <v>48</v>
      </c>
      <c r="BF325">
        <f>VLOOKUP(L325,'Status Report'!B:CE,82,0)</f>
        <v>0</v>
      </c>
      <c r="BG325">
        <f>VLOOKUP(L325,'Status Report'!B:CF,83,0)</f>
        <v>0</v>
      </c>
      <c r="BH325">
        <f>VLOOKUP(L325,'Status Report'!B:CG,84,0)</f>
        <v>0</v>
      </c>
      <c r="BI325" t="s">
        <v>854</v>
      </c>
      <c r="BJ325" t="s">
        <v>795</v>
      </c>
      <c r="BM325" s="67">
        <f t="shared" si="92"/>
        <v>81</v>
      </c>
    </row>
    <row r="326" spans="1:65" x14ac:dyDescent="0.25">
      <c r="A326" s="68" t="str">
        <f>VLOOKUP(L326,'Status Report'!B:CB,79,0)</f>
        <v>Heineken - F1</v>
      </c>
      <c r="C326">
        <v>26021013</v>
      </c>
      <c r="D326">
        <v>3011355</v>
      </c>
      <c r="E326" t="s">
        <v>865</v>
      </c>
      <c r="F326" t="s">
        <v>866</v>
      </c>
      <c r="G326" t="str">
        <f>VLOOKUP(D326,'[2]sold to'!$A:$H,8,0)</f>
        <v>Hong Kong</v>
      </c>
      <c r="H326" t="str">
        <f>VLOOKUP(D326,'[2]sold to'!$A:$I,9,0)</f>
        <v>ASIA Pacific</v>
      </c>
      <c r="K326">
        <v>90</v>
      </c>
      <c r="L326">
        <v>88026780</v>
      </c>
      <c r="M326" t="s">
        <v>459</v>
      </c>
      <c r="N326">
        <v>2</v>
      </c>
      <c r="P326" t="str">
        <f>VLOOKUP(L326,'Status Report'!B:AA,26,0)</f>
        <v>China</v>
      </c>
      <c r="Q326" t="str">
        <f>VLOOKUP(L326,'Status Report'!B:AB,27,0)</f>
        <v>Indoor signs</v>
      </c>
      <c r="R326">
        <f>VLOOKUP(L326,'Status Report'!B:X,23,0)</f>
        <v>100</v>
      </c>
      <c r="S326" t="str">
        <f>VLOOKUP(L326,'Status Report'!B:T,19,0)</f>
        <v>Dekkers Visual Communication B.v.</v>
      </c>
      <c r="T326" s="62">
        <f>VLOOKUP(L326,'Status Report'!B:E,4,0)</f>
        <v>3</v>
      </c>
      <c r="U326" s="19">
        <f>_xlfn.IFS(AI326="Den Bosch",VLOOKUP(L326,'Status Report'!B:AM,35,0),AI326="Yantian",VLOOKUP(L326,'Status Report'!B:AM,36,0),AI326="",IF(H326="Asia Pacific",VLOOKUP(L326,'Status Report'!B:AM,36,0),VLOOKUP(L326,'Status Report'!B:AM,35,0)),AI326="Direct shipment",IF(H326="Asia Pacific",VLOOKUP(L326,'Status Report'!B:AM,36,0),VLOOKUP(L326,'Status Report'!B:AM,35,0)))</f>
        <v>184.55</v>
      </c>
      <c r="V326" s="20">
        <f t="shared" si="79"/>
        <v>369.1</v>
      </c>
      <c r="W326" s="19">
        <f>_xlfn.IFS(AI326="Den Bosch",VLOOKUP(L326,'Status Report'!B:AM,37,0),AI326="Yantian",VLOOKUP(L326,'Status Report'!B:AM,38,0),AI326="",IF(H326="Asia Pacific",VLOOKUP(L326,'Status Report'!B:AM,38,0),VLOOKUP(L326,'Status Report'!B:AM,37,0)),AI326="Direct shipment",IF(H326="Asia Pacific",VLOOKUP(L326,'Status Report'!B:AM,38,0),VLOOKUP(L326,'Status Report'!B:AM,37,0)))</f>
        <v>184.55</v>
      </c>
      <c r="X326" s="20">
        <f t="shared" si="80"/>
        <v>369.1</v>
      </c>
      <c r="Y326" s="20">
        <f>_xlfn.IFS(AI326="Den Bosch",VLOOKUP(L326,'Status Report'!B:AO,39,0),AI326="Yantian",VLOOKUP(L326,'Status Report'!B:AO,40,0),AI326="",IF(H326="Asia Pacific",VLOOKUP(L326,'Status Report'!B:AO,40,0),VLOOKUP(L326,'Status Report'!B:AO,39,0)),AI326="Direct shipment",IF(H326="Asia Pacific",VLOOKUP(L326,'Status Report'!B:AO,40,0),VLOOKUP(L326,'Status Report'!B:AO,39,0)))</f>
        <v>0</v>
      </c>
      <c r="Z326" s="20">
        <f t="shared" si="81"/>
        <v>0</v>
      </c>
      <c r="AA326" s="20">
        <f t="shared" si="82"/>
        <v>369.1</v>
      </c>
      <c r="AB326" s="21">
        <f>_xlfn.IFS(AI326="Den Bosch",VLOOKUP(L326,'Status Report'!B:AM,33,0),AI326="Yantian",VLOOKUP(L326,'Status Report'!B:AM,34,0),AI326="",IF(H326="Asia Pacific",VLOOKUP(L326,'Status Report'!B:AM,34,0),VLOOKUP(L326,'Status Report'!B:AM,33,0)),AI326="Direct shipment",IF(H326="Asia Pacific",VLOOKUP(L326,'Status Report'!B:AM,34,0),VLOOKUP(L326,'Status Report'!B:AM,33,0)))</f>
        <v>159.60000000000002</v>
      </c>
      <c r="AC326" s="21">
        <f>VLOOKUP(L326,'Status Report'!B:CE,82,0)</f>
        <v>0</v>
      </c>
      <c r="AD326" s="21">
        <f t="shared" si="83"/>
        <v>159.60000000000002</v>
      </c>
      <c r="AE326" s="63">
        <f>VLOOKUP(L326,'Status Report'!B:W,20,0)</f>
        <v>60</v>
      </c>
      <c r="AF326" s="63">
        <f>VLOOKUP(L326,'Status Report'!B:W,21,0)</f>
        <v>73</v>
      </c>
      <c r="AG326" s="63">
        <f>VLOOKUP(L326,'Status Report'!B:W,22,0)</f>
        <v>10</v>
      </c>
      <c r="AH326" s="22">
        <f t="shared" si="84"/>
        <v>8.7599999999999997E-2</v>
      </c>
      <c r="AI326" t="s">
        <v>990</v>
      </c>
      <c r="AK326" s="63">
        <f>IFERROR(VLOOKUP(G326,ASEAN!A:A,1,0),0)</f>
        <v>0</v>
      </c>
      <c r="AL326" s="63" t="str">
        <f>IFERROR(VLOOKUP(D326,'[3]customer specs'!$B$1:$D$65536,3,0),0)</f>
        <v>pallet</v>
      </c>
      <c r="AM326" s="64">
        <f t="shared" si="85"/>
        <v>0</v>
      </c>
      <c r="AN326" s="64">
        <f t="shared" si="86"/>
        <v>0</v>
      </c>
      <c r="AO326" s="63"/>
      <c r="AP326" s="63"/>
      <c r="AQ326" s="63" t="str">
        <f t="shared" si="87"/>
        <v>no</v>
      </c>
      <c r="AR326" s="20">
        <f t="shared" si="88"/>
        <v>319.20000000000005</v>
      </c>
      <c r="AS326" s="63"/>
      <c r="AT326" s="23">
        <f t="shared" si="78"/>
        <v>0.12</v>
      </c>
      <c r="AU326" s="65">
        <f t="shared" si="89"/>
        <v>181.3636363636364</v>
      </c>
      <c r="AV326" s="65"/>
      <c r="AW326" s="65">
        <f t="shared" si="90"/>
        <v>362.7272727272728</v>
      </c>
      <c r="AX326" s="65"/>
      <c r="AY326" s="63">
        <f>VLOOKUP(L326,'Status Report'!B:CF,81,0)</f>
        <v>0</v>
      </c>
      <c r="AZ326" s="63" t="str">
        <f>VLOOKUP(L326,'Status Report'!B:S,18,0)</f>
        <v>Ludmilla Zarybnicka</v>
      </c>
      <c r="BB326" s="63">
        <f>VLOOKUP(L326,'Status Report'!B:Z,25,0)</f>
        <v>1</v>
      </c>
      <c r="BC326" s="63">
        <f t="shared" si="91"/>
        <v>2</v>
      </c>
      <c r="BF326">
        <f>VLOOKUP(L326,'Status Report'!B:CE,82,0)</f>
        <v>0</v>
      </c>
      <c r="BG326">
        <f>VLOOKUP(L326,'Status Report'!B:CF,83,0)</f>
        <v>0</v>
      </c>
      <c r="BH326">
        <f>VLOOKUP(L326,'Status Report'!B:CG,84,0)</f>
        <v>0</v>
      </c>
      <c r="BI326" t="s">
        <v>854</v>
      </c>
      <c r="BJ326" t="s">
        <v>795</v>
      </c>
      <c r="BM326" s="67">
        <f t="shared" si="92"/>
        <v>65</v>
      </c>
    </row>
    <row r="327" spans="1:65" x14ac:dyDescent="0.25">
      <c r="A327" s="68" t="str">
        <f>VLOOKUP(L327,'Status Report'!B:CB,79,0)</f>
        <v>Heineken UCL</v>
      </c>
      <c r="C327">
        <v>26021010</v>
      </c>
      <c r="D327">
        <v>3097129</v>
      </c>
      <c r="E327" t="s">
        <v>862</v>
      </c>
      <c r="F327" t="s">
        <v>802</v>
      </c>
      <c r="G327" t="str">
        <f>VLOOKUP(D327,'[2]sold to'!$A:$H,8,0)</f>
        <v>Netherlands</v>
      </c>
      <c r="H327" t="str">
        <f>VLOOKUP(D327,'[2]sold to'!$A:$I,9,0)</f>
        <v>Europe</v>
      </c>
      <c r="K327">
        <v>260</v>
      </c>
      <c r="L327">
        <v>88026481</v>
      </c>
      <c r="M327" t="s">
        <v>308</v>
      </c>
      <c r="N327">
        <v>3</v>
      </c>
      <c r="P327" t="str">
        <f>VLOOKUP(L327,'Status Report'!B:AA,26,0)</f>
        <v>Bangladesh</v>
      </c>
      <c r="Q327" t="str">
        <f>VLOOKUP(L327,'Status Report'!B:AB,27,0)</f>
        <v>Textiles-Clothing</v>
      </c>
      <c r="R327">
        <f>VLOOKUP(L327,'Status Report'!B:X,23,0)</f>
        <v>167</v>
      </c>
      <c r="S327" t="str">
        <f>VLOOKUP(L327,'Status Report'!B:T,19,0)</f>
        <v>Promocean The Netherlands BV</v>
      </c>
      <c r="T327" s="62">
        <f>VLOOKUP(L327,'Status Report'!B:E,4,0)</f>
        <v>3</v>
      </c>
      <c r="U327" s="19">
        <f>_xlfn.IFS(AI327="Den Bosch",VLOOKUP(L327,'Status Report'!B:AM,35,0),AI327="Yantian",VLOOKUP(L327,'Status Report'!B:AM,36,0),AI327="",IF(H327="Asia Pacific",VLOOKUP(L327,'Status Report'!B:AM,36,0),VLOOKUP(L327,'Status Report'!B:AM,35,0)),AI327="Direct shipment",IF(H327="Asia Pacific",VLOOKUP(L327,'Status Report'!B:AM,36,0),VLOOKUP(L327,'Status Report'!B:AM,35,0)))</f>
        <v>29.700000000000003</v>
      </c>
      <c r="V327" s="20">
        <f t="shared" si="79"/>
        <v>89.100000000000009</v>
      </c>
      <c r="W327" s="19">
        <f>_xlfn.IFS(AI327="Den Bosch",VLOOKUP(L327,'Status Report'!B:AM,37,0),AI327="Yantian",VLOOKUP(L327,'Status Report'!B:AM,38,0),AI327="",IF(H327="Asia Pacific",VLOOKUP(L327,'Status Report'!B:AM,38,0),VLOOKUP(L327,'Status Report'!B:AM,37,0)),AI327="Direct shipment",IF(H327="Asia Pacific",VLOOKUP(L327,'Status Report'!B:AM,38,0),VLOOKUP(L327,'Status Report'!B:AM,37,0)))</f>
        <v>29.339999999999996</v>
      </c>
      <c r="X327" s="20">
        <f t="shared" si="80"/>
        <v>88.019999999999982</v>
      </c>
      <c r="Y327" s="20">
        <f>_xlfn.IFS(AI327="Den Bosch",VLOOKUP(L327,'Status Report'!B:AO,39,0),AI327="Yantian",VLOOKUP(L327,'Status Report'!B:AO,40,0),AI327="",IF(H327="Asia Pacific",VLOOKUP(L327,'Status Report'!B:AO,40,0),VLOOKUP(L327,'Status Report'!B:AO,39,0)),AI327="Direct shipment",IF(H327="Asia Pacific",VLOOKUP(L327,'Status Report'!B:AO,40,0),VLOOKUP(L327,'Status Report'!B:AO,39,0)))</f>
        <v>0</v>
      </c>
      <c r="Z327" s="20">
        <f t="shared" si="81"/>
        <v>0</v>
      </c>
      <c r="AA327" s="20">
        <f t="shared" si="82"/>
        <v>88.019999999999982</v>
      </c>
      <c r="AB327" s="21">
        <f>_xlfn.IFS(AI327="Den Bosch",VLOOKUP(L327,'Status Report'!B:AM,33,0),AI327="Yantian",VLOOKUP(L327,'Status Report'!B:AM,34,0),AI327="",IF(H327="Asia Pacific",VLOOKUP(L327,'Status Report'!B:AM,34,0),VLOOKUP(L327,'Status Report'!B:AM,33,0)),AI327="Direct shipment",IF(H327="Asia Pacific",VLOOKUP(L327,'Status Report'!B:AM,34,0),VLOOKUP(L327,'Status Report'!B:AM,33,0)))</f>
        <v>25.1265</v>
      </c>
      <c r="AC327" s="21">
        <f>VLOOKUP(L327,'Status Report'!B:CE,82,0)</f>
        <v>0</v>
      </c>
      <c r="AD327" s="21">
        <f t="shared" si="83"/>
        <v>25.1265</v>
      </c>
      <c r="AE327" s="63">
        <f>VLOOKUP(L327,'Status Report'!B:W,20,0)</f>
        <v>28</v>
      </c>
      <c r="AF327" s="63">
        <f>VLOOKUP(L327,'Status Report'!B:W,21,0)</f>
        <v>15</v>
      </c>
      <c r="AG327" s="63">
        <f>VLOOKUP(L327,'Status Report'!B:W,22,0)</f>
        <v>12</v>
      </c>
      <c r="AH327" s="22">
        <f t="shared" si="84"/>
        <v>1.512E-2</v>
      </c>
      <c r="AI327" t="s">
        <v>990</v>
      </c>
      <c r="AK327" s="63">
        <f>IFERROR(VLOOKUP(G327,ASEAN!A:A,1,0),0)</f>
        <v>0</v>
      </c>
      <c r="AL327" s="63">
        <f>IFERROR(VLOOKUP(D327,'[3]customer specs'!$B$1:$D$65536,3,0),0)</f>
        <v>0</v>
      </c>
      <c r="AM327" s="64">
        <f t="shared" si="85"/>
        <v>1.0800000000000267</v>
      </c>
      <c r="AN327" s="64">
        <f t="shared" si="86"/>
        <v>0</v>
      </c>
      <c r="AO327" s="63"/>
      <c r="AP327" s="63"/>
      <c r="AQ327" s="63" t="str">
        <f t="shared" si="87"/>
        <v>no</v>
      </c>
      <c r="AR327" s="20">
        <f t="shared" si="88"/>
        <v>75.379500000000007</v>
      </c>
      <c r="AS327" s="63"/>
      <c r="AT327" s="23">
        <f t="shared" si="78"/>
        <v>0.12</v>
      </c>
      <c r="AU327" s="65">
        <f t="shared" si="89"/>
        <v>28.552840909090911</v>
      </c>
      <c r="AV327" s="65"/>
      <c r="AW327" s="65">
        <f t="shared" si="90"/>
        <v>85.658522727272725</v>
      </c>
      <c r="AX327" s="65"/>
      <c r="AY327" s="63">
        <f>VLOOKUP(L327,'Status Report'!B:CF,81,0)</f>
        <v>0</v>
      </c>
      <c r="AZ327" s="63" t="str">
        <f>VLOOKUP(L327,'Status Report'!B:S,18,0)</f>
        <v>Ellina Smirnova</v>
      </c>
      <c r="BB327" s="63">
        <f>VLOOKUP(L327,'Status Report'!B:Z,25,0)</f>
        <v>6</v>
      </c>
      <c r="BC327" s="63">
        <f t="shared" si="91"/>
        <v>18</v>
      </c>
      <c r="BF327">
        <f>VLOOKUP(L327,'Status Report'!B:CE,82,0)</f>
        <v>0</v>
      </c>
      <c r="BG327">
        <f>VLOOKUP(L327,'Status Report'!B:CF,83,0)</f>
        <v>0</v>
      </c>
      <c r="BH327">
        <f>VLOOKUP(L327,'Status Report'!B:CG,84,0)</f>
        <v>0</v>
      </c>
      <c r="BI327" t="s">
        <v>854</v>
      </c>
      <c r="BJ327" t="s">
        <v>795</v>
      </c>
      <c r="BM327" s="67">
        <f t="shared" si="92"/>
        <v>118</v>
      </c>
    </row>
    <row r="328" spans="1:65" x14ac:dyDescent="0.25">
      <c r="A328" s="68" t="str">
        <f>VLOOKUP(L328,'Status Report'!B:CB,79,0)</f>
        <v>Heineken UCL</v>
      </c>
      <c r="C328">
        <v>26021010</v>
      </c>
      <c r="D328">
        <v>3097129</v>
      </c>
      <c r="E328" t="s">
        <v>862</v>
      </c>
      <c r="F328" t="s">
        <v>802</v>
      </c>
      <c r="G328" t="str">
        <f>VLOOKUP(D328,'[2]sold to'!$A:$H,8,0)</f>
        <v>Netherlands</v>
      </c>
      <c r="H328" t="str">
        <f>VLOOKUP(D328,'[2]sold to'!$A:$I,9,0)</f>
        <v>Europe</v>
      </c>
      <c r="K328">
        <v>270</v>
      </c>
      <c r="L328">
        <v>88026482</v>
      </c>
      <c r="M328" t="s">
        <v>309</v>
      </c>
      <c r="N328">
        <v>1</v>
      </c>
      <c r="P328" t="str">
        <f>VLOOKUP(L328,'Status Report'!B:AA,26,0)</f>
        <v>Bangladesh</v>
      </c>
      <c r="Q328" t="str">
        <f>VLOOKUP(L328,'Status Report'!B:AB,27,0)</f>
        <v>Textiles-Clothing</v>
      </c>
      <c r="R328">
        <f>VLOOKUP(L328,'Status Report'!B:X,23,0)</f>
        <v>167</v>
      </c>
      <c r="S328" t="str">
        <f>VLOOKUP(L328,'Status Report'!B:T,19,0)</f>
        <v>Promocean The Netherlands BV</v>
      </c>
      <c r="T328" s="62">
        <f>VLOOKUP(L328,'Status Report'!B:E,4,0)</f>
        <v>3</v>
      </c>
      <c r="U328" s="19">
        <f>_xlfn.IFS(AI328="Den Bosch",VLOOKUP(L328,'Status Report'!B:AM,35,0),AI328="Yantian",VLOOKUP(L328,'Status Report'!B:AM,36,0),AI328="",IF(H328="Asia Pacific",VLOOKUP(L328,'Status Report'!B:AM,36,0),VLOOKUP(L328,'Status Report'!B:AM,35,0)),AI328="Direct shipment",IF(H328="Asia Pacific",VLOOKUP(L328,'Status Report'!B:AM,36,0),VLOOKUP(L328,'Status Report'!B:AM,35,0)))</f>
        <v>29.700000000000003</v>
      </c>
      <c r="V328" s="20">
        <f t="shared" si="79"/>
        <v>29.700000000000003</v>
      </c>
      <c r="W328" s="19">
        <f>_xlfn.IFS(AI328="Den Bosch",VLOOKUP(L328,'Status Report'!B:AM,37,0),AI328="Yantian",VLOOKUP(L328,'Status Report'!B:AM,38,0),AI328="",IF(H328="Asia Pacific",VLOOKUP(L328,'Status Report'!B:AM,38,0),VLOOKUP(L328,'Status Report'!B:AM,37,0)),AI328="Direct shipment",IF(H328="Asia Pacific",VLOOKUP(L328,'Status Report'!B:AM,38,0),VLOOKUP(L328,'Status Report'!B:AM,37,0)))</f>
        <v>29.339999999999996</v>
      </c>
      <c r="X328" s="20">
        <f t="shared" si="80"/>
        <v>29.339999999999996</v>
      </c>
      <c r="Y328" s="20">
        <f>_xlfn.IFS(AI328="Den Bosch",VLOOKUP(L328,'Status Report'!B:AO,39,0),AI328="Yantian",VLOOKUP(L328,'Status Report'!B:AO,40,0),AI328="",IF(H328="Asia Pacific",VLOOKUP(L328,'Status Report'!B:AO,40,0),VLOOKUP(L328,'Status Report'!B:AO,39,0)),AI328="Direct shipment",IF(H328="Asia Pacific",VLOOKUP(L328,'Status Report'!B:AO,40,0),VLOOKUP(L328,'Status Report'!B:AO,39,0)))</f>
        <v>0</v>
      </c>
      <c r="Z328" s="20">
        <f t="shared" si="81"/>
        <v>0</v>
      </c>
      <c r="AA328" s="20">
        <f t="shared" si="82"/>
        <v>29.339999999999996</v>
      </c>
      <c r="AB328" s="21">
        <f>_xlfn.IFS(AI328="Den Bosch",VLOOKUP(L328,'Status Report'!B:AM,33,0),AI328="Yantian",VLOOKUP(L328,'Status Report'!B:AM,34,0),AI328="",IF(H328="Asia Pacific",VLOOKUP(L328,'Status Report'!B:AM,34,0),VLOOKUP(L328,'Status Report'!B:AM,33,0)),AI328="Direct shipment",IF(H328="Asia Pacific",VLOOKUP(L328,'Status Report'!B:AM,34,0),VLOOKUP(L328,'Status Report'!B:AM,33,0)))</f>
        <v>25.1265</v>
      </c>
      <c r="AC328" s="21">
        <f>VLOOKUP(L328,'Status Report'!B:CE,82,0)</f>
        <v>0</v>
      </c>
      <c r="AD328" s="21">
        <f t="shared" si="83"/>
        <v>25.1265</v>
      </c>
      <c r="AE328" s="63">
        <f>VLOOKUP(L328,'Status Report'!B:W,20,0)</f>
        <v>28</v>
      </c>
      <c r="AF328" s="63">
        <f>VLOOKUP(L328,'Status Report'!B:W,21,0)</f>
        <v>15</v>
      </c>
      <c r="AG328" s="63">
        <f>VLOOKUP(L328,'Status Report'!B:W,22,0)</f>
        <v>12</v>
      </c>
      <c r="AH328" s="22">
        <f t="shared" si="84"/>
        <v>5.0400000000000002E-3</v>
      </c>
      <c r="AI328" t="s">
        <v>990</v>
      </c>
      <c r="AK328" s="63">
        <f>IFERROR(VLOOKUP(G328,ASEAN!A:A,1,0),0)</f>
        <v>0</v>
      </c>
      <c r="AL328" s="63">
        <f>IFERROR(VLOOKUP(D328,'[3]customer specs'!$B$1:$D$65536,3,0),0)</f>
        <v>0</v>
      </c>
      <c r="AM328" s="64">
        <f t="shared" si="85"/>
        <v>0.36000000000000654</v>
      </c>
      <c r="AN328" s="64">
        <f t="shared" si="86"/>
        <v>0</v>
      </c>
      <c r="AO328" s="63"/>
      <c r="AP328" s="63"/>
      <c r="AQ328" s="63" t="str">
        <f t="shared" si="87"/>
        <v>no</v>
      </c>
      <c r="AR328" s="20">
        <f t="shared" si="88"/>
        <v>25.1265</v>
      </c>
      <c r="AS328" s="63"/>
      <c r="AT328" s="23">
        <f t="shared" si="78"/>
        <v>0.12</v>
      </c>
      <c r="AU328" s="65">
        <f t="shared" si="89"/>
        <v>28.552840909090911</v>
      </c>
      <c r="AV328" s="65"/>
      <c r="AW328" s="65">
        <f t="shared" si="90"/>
        <v>28.552840909090911</v>
      </c>
      <c r="AX328" s="65"/>
      <c r="AY328" s="63">
        <f>VLOOKUP(L328,'Status Report'!B:CF,81,0)</f>
        <v>0</v>
      </c>
      <c r="AZ328" s="63" t="str">
        <f>VLOOKUP(L328,'Status Report'!B:S,18,0)</f>
        <v>Ellina Smirnova</v>
      </c>
      <c r="BB328" s="63">
        <f>VLOOKUP(L328,'Status Report'!B:Z,25,0)</f>
        <v>6</v>
      </c>
      <c r="BC328" s="63">
        <f t="shared" si="91"/>
        <v>6</v>
      </c>
      <c r="BF328">
        <f>VLOOKUP(L328,'Status Report'!B:CE,82,0)</f>
        <v>0</v>
      </c>
      <c r="BG328">
        <f>VLOOKUP(L328,'Status Report'!B:CF,83,0)</f>
        <v>0</v>
      </c>
      <c r="BH328">
        <f>VLOOKUP(L328,'Status Report'!B:CG,84,0)</f>
        <v>0</v>
      </c>
      <c r="BI328" t="s">
        <v>854</v>
      </c>
      <c r="BJ328" t="s">
        <v>795</v>
      </c>
      <c r="BM328" s="67">
        <f t="shared" si="92"/>
        <v>52</v>
      </c>
    </row>
    <row r="329" spans="1:65" x14ac:dyDescent="0.25">
      <c r="A329" s="68" t="str">
        <f>VLOOKUP(L329,'Status Report'!B:CB,79,0)</f>
        <v>Heineken UCL</v>
      </c>
      <c r="C329">
        <v>26021010</v>
      </c>
      <c r="D329">
        <v>3097129</v>
      </c>
      <c r="E329" t="s">
        <v>862</v>
      </c>
      <c r="F329" t="s">
        <v>802</v>
      </c>
      <c r="G329" t="str">
        <f>VLOOKUP(D329,'[2]sold to'!$A:$H,8,0)</f>
        <v>Netherlands</v>
      </c>
      <c r="H329" t="str">
        <f>VLOOKUP(D329,'[2]sold to'!$A:$I,9,0)</f>
        <v>Europe</v>
      </c>
      <c r="K329">
        <v>280</v>
      </c>
      <c r="L329">
        <v>88026475</v>
      </c>
      <c r="M329" t="s">
        <v>303</v>
      </c>
      <c r="N329">
        <v>1</v>
      </c>
      <c r="P329" t="str">
        <f>VLOOKUP(L329,'Status Report'!B:AA,26,0)</f>
        <v>Bangladesh</v>
      </c>
      <c r="Q329" t="str">
        <f>VLOOKUP(L329,'Status Report'!B:AB,27,0)</f>
        <v>Textiles-Clothing</v>
      </c>
      <c r="R329">
        <f>VLOOKUP(L329,'Status Report'!B:X,23,0)</f>
        <v>167</v>
      </c>
      <c r="S329" t="str">
        <f>VLOOKUP(L329,'Status Report'!B:T,19,0)</f>
        <v>Promocean The Netherlands BV</v>
      </c>
      <c r="T329" s="62">
        <f>VLOOKUP(L329,'Status Report'!B:E,4,0)</f>
        <v>3</v>
      </c>
      <c r="U329" s="19">
        <f>_xlfn.IFS(AI329="Den Bosch",VLOOKUP(L329,'Status Report'!B:AM,35,0),AI329="Yantian",VLOOKUP(L329,'Status Report'!B:AM,36,0),AI329="",IF(H329="Asia Pacific",VLOOKUP(L329,'Status Report'!B:AM,36,0),VLOOKUP(L329,'Status Report'!B:AM,35,0)),AI329="Direct shipment",IF(H329="Asia Pacific",VLOOKUP(L329,'Status Report'!B:AM,36,0),VLOOKUP(L329,'Status Report'!B:AM,35,0)))</f>
        <v>28.619999999999997</v>
      </c>
      <c r="V329" s="20">
        <f t="shared" si="79"/>
        <v>28.619999999999997</v>
      </c>
      <c r="W329" s="19">
        <f>_xlfn.IFS(AI329="Den Bosch",VLOOKUP(L329,'Status Report'!B:AM,37,0),AI329="Yantian",VLOOKUP(L329,'Status Report'!B:AM,38,0),AI329="",IF(H329="Asia Pacific",VLOOKUP(L329,'Status Report'!B:AM,38,0),VLOOKUP(L329,'Status Report'!B:AM,37,0)),AI329="Direct shipment",IF(H329="Asia Pacific",VLOOKUP(L329,'Status Report'!B:AM,38,0),VLOOKUP(L329,'Status Report'!B:AM,37,0)))</f>
        <v>28.259999999999998</v>
      </c>
      <c r="X329" s="20">
        <f t="shared" si="80"/>
        <v>28.259999999999998</v>
      </c>
      <c r="Y329" s="20">
        <f>_xlfn.IFS(AI329="Den Bosch",VLOOKUP(L329,'Status Report'!B:AO,39,0),AI329="Yantian",VLOOKUP(L329,'Status Report'!B:AO,40,0),AI329="",IF(H329="Asia Pacific",VLOOKUP(L329,'Status Report'!B:AO,40,0),VLOOKUP(L329,'Status Report'!B:AO,39,0)),AI329="Direct shipment",IF(H329="Asia Pacific",VLOOKUP(L329,'Status Report'!B:AO,40,0),VLOOKUP(L329,'Status Report'!B:AO,39,0)))</f>
        <v>0</v>
      </c>
      <c r="Z329" s="20">
        <f t="shared" si="81"/>
        <v>0</v>
      </c>
      <c r="AA329" s="20">
        <f t="shared" si="82"/>
        <v>28.259999999999998</v>
      </c>
      <c r="AB329" s="21">
        <f>_xlfn.IFS(AI329="Den Bosch",VLOOKUP(L329,'Status Report'!B:AM,33,0),AI329="Yantian",VLOOKUP(L329,'Status Report'!B:AM,34,0),AI329="",IF(H329="Asia Pacific",VLOOKUP(L329,'Status Report'!B:AM,34,0),VLOOKUP(L329,'Status Report'!B:AM,33,0)),AI329="Direct shipment",IF(H329="Asia Pacific",VLOOKUP(L329,'Status Report'!B:AM,34,0),VLOOKUP(L329,'Status Report'!B:AM,33,0)))</f>
        <v>24.192</v>
      </c>
      <c r="AC329" s="21">
        <f>VLOOKUP(L329,'Status Report'!B:CE,82,0)</f>
        <v>0</v>
      </c>
      <c r="AD329" s="21">
        <f t="shared" si="83"/>
        <v>24.192</v>
      </c>
      <c r="AE329" s="63">
        <f>VLOOKUP(L329,'Status Report'!B:W,20,0)</f>
        <v>28</v>
      </c>
      <c r="AF329" s="63">
        <f>VLOOKUP(L329,'Status Report'!B:W,21,0)</f>
        <v>15</v>
      </c>
      <c r="AG329" s="63">
        <f>VLOOKUP(L329,'Status Report'!B:W,22,0)</f>
        <v>12</v>
      </c>
      <c r="AH329" s="22">
        <f t="shared" si="84"/>
        <v>5.0400000000000002E-3</v>
      </c>
      <c r="AI329" t="s">
        <v>990</v>
      </c>
      <c r="AK329" s="63">
        <f>IFERROR(VLOOKUP(G329,ASEAN!A:A,1,0),0)</f>
        <v>0</v>
      </c>
      <c r="AL329" s="63">
        <f>IFERROR(VLOOKUP(D329,'[3]customer specs'!$B$1:$D$65536,3,0),0)</f>
        <v>0</v>
      </c>
      <c r="AM329" s="64">
        <f t="shared" si="85"/>
        <v>0.35999999999999943</v>
      </c>
      <c r="AN329" s="64">
        <f t="shared" si="86"/>
        <v>0</v>
      </c>
      <c r="AO329" s="63"/>
      <c r="AP329" s="63"/>
      <c r="AQ329" s="63" t="str">
        <f t="shared" si="87"/>
        <v>no</v>
      </c>
      <c r="AR329" s="20">
        <f t="shared" si="88"/>
        <v>24.192</v>
      </c>
      <c r="AS329" s="63"/>
      <c r="AT329" s="23">
        <f t="shared" si="78"/>
        <v>0.12</v>
      </c>
      <c r="AU329" s="65">
        <f t="shared" si="89"/>
        <v>27.490909090909092</v>
      </c>
      <c r="AV329" s="65"/>
      <c r="AW329" s="65">
        <f t="shared" si="90"/>
        <v>27.490909090909092</v>
      </c>
      <c r="AX329" s="65"/>
      <c r="AY329" s="63">
        <f>VLOOKUP(L329,'Status Report'!B:CF,81,0)</f>
        <v>0</v>
      </c>
      <c r="AZ329" s="63" t="str">
        <f>VLOOKUP(L329,'Status Report'!B:S,18,0)</f>
        <v>Ellina Smirnova</v>
      </c>
      <c r="BB329" s="63">
        <f>VLOOKUP(L329,'Status Report'!B:Z,25,0)</f>
        <v>6</v>
      </c>
      <c r="BC329" s="63">
        <f t="shared" si="91"/>
        <v>6</v>
      </c>
      <c r="BF329">
        <f>VLOOKUP(L329,'Status Report'!B:CE,82,0)</f>
        <v>0</v>
      </c>
      <c r="BG329">
        <f>VLOOKUP(L329,'Status Report'!B:CF,83,0)</f>
        <v>0</v>
      </c>
      <c r="BH329">
        <f>VLOOKUP(L329,'Status Report'!B:CG,84,0)</f>
        <v>0</v>
      </c>
      <c r="BI329" t="s">
        <v>854</v>
      </c>
      <c r="BJ329" t="s">
        <v>795</v>
      </c>
      <c r="BM329" s="67">
        <f t="shared" si="92"/>
        <v>4</v>
      </c>
    </row>
    <row r="330" spans="1:65" x14ac:dyDescent="0.25">
      <c r="A330" s="68" t="str">
        <f>VLOOKUP(L330,'Status Report'!B:CB,79,0)</f>
        <v>Heineken UCL</v>
      </c>
      <c r="C330">
        <v>26021010</v>
      </c>
      <c r="D330">
        <v>3097129</v>
      </c>
      <c r="E330" t="s">
        <v>862</v>
      </c>
      <c r="F330" t="s">
        <v>802</v>
      </c>
      <c r="G330" t="str">
        <f>VLOOKUP(D330,'[2]sold to'!$A:$H,8,0)</f>
        <v>Netherlands</v>
      </c>
      <c r="H330" t="str">
        <f>VLOOKUP(D330,'[2]sold to'!$A:$I,9,0)</f>
        <v>Europe</v>
      </c>
      <c r="K330">
        <v>290</v>
      </c>
      <c r="L330">
        <v>88026476</v>
      </c>
      <c r="M330" t="s">
        <v>304</v>
      </c>
      <c r="N330">
        <v>1</v>
      </c>
      <c r="P330" t="str">
        <f>VLOOKUP(L330,'Status Report'!B:AA,26,0)</f>
        <v>Bangladesh</v>
      </c>
      <c r="Q330" t="str">
        <f>VLOOKUP(L330,'Status Report'!B:AB,27,0)</f>
        <v>Textiles-Clothing</v>
      </c>
      <c r="R330">
        <f>VLOOKUP(L330,'Status Report'!B:X,23,0)</f>
        <v>167</v>
      </c>
      <c r="S330" t="str">
        <f>VLOOKUP(L330,'Status Report'!B:T,19,0)</f>
        <v>Promocean The Netherlands BV</v>
      </c>
      <c r="T330" s="62">
        <f>VLOOKUP(L330,'Status Report'!B:E,4,0)</f>
        <v>3</v>
      </c>
      <c r="U330" s="19">
        <f>_xlfn.IFS(AI330="Den Bosch",VLOOKUP(L330,'Status Report'!B:AM,35,0),AI330="Yantian",VLOOKUP(L330,'Status Report'!B:AM,36,0),AI330="",IF(H330="Asia Pacific",VLOOKUP(L330,'Status Report'!B:AM,36,0),VLOOKUP(L330,'Status Report'!B:AM,35,0)),AI330="Direct shipment",IF(H330="Asia Pacific",VLOOKUP(L330,'Status Report'!B:AM,36,0),VLOOKUP(L330,'Status Report'!B:AM,35,0)))</f>
        <v>28.619999999999997</v>
      </c>
      <c r="V330" s="20">
        <f t="shared" si="79"/>
        <v>28.619999999999997</v>
      </c>
      <c r="W330" s="19">
        <f>_xlfn.IFS(AI330="Den Bosch",VLOOKUP(L330,'Status Report'!B:AM,37,0),AI330="Yantian",VLOOKUP(L330,'Status Report'!B:AM,38,0),AI330="",IF(H330="Asia Pacific",VLOOKUP(L330,'Status Report'!B:AM,38,0),VLOOKUP(L330,'Status Report'!B:AM,37,0)),AI330="Direct shipment",IF(H330="Asia Pacific",VLOOKUP(L330,'Status Report'!B:AM,38,0),VLOOKUP(L330,'Status Report'!B:AM,37,0)))</f>
        <v>28.259999999999998</v>
      </c>
      <c r="X330" s="20">
        <f t="shared" si="80"/>
        <v>28.259999999999998</v>
      </c>
      <c r="Y330" s="20">
        <f>_xlfn.IFS(AI330="Den Bosch",VLOOKUP(L330,'Status Report'!B:AO,39,0),AI330="Yantian",VLOOKUP(L330,'Status Report'!B:AO,40,0),AI330="",IF(H330="Asia Pacific",VLOOKUP(L330,'Status Report'!B:AO,40,0),VLOOKUP(L330,'Status Report'!B:AO,39,0)),AI330="Direct shipment",IF(H330="Asia Pacific",VLOOKUP(L330,'Status Report'!B:AO,40,0),VLOOKUP(L330,'Status Report'!B:AO,39,0)))</f>
        <v>0</v>
      </c>
      <c r="Z330" s="20">
        <f t="shared" si="81"/>
        <v>0</v>
      </c>
      <c r="AA330" s="20">
        <f t="shared" si="82"/>
        <v>28.259999999999998</v>
      </c>
      <c r="AB330" s="21">
        <f>_xlfn.IFS(AI330="Den Bosch",VLOOKUP(L330,'Status Report'!B:AM,33,0),AI330="Yantian",VLOOKUP(L330,'Status Report'!B:AM,34,0),AI330="",IF(H330="Asia Pacific",VLOOKUP(L330,'Status Report'!B:AM,34,0),VLOOKUP(L330,'Status Report'!B:AM,33,0)),AI330="Direct shipment",IF(H330="Asia Pacific",VLOOKUP(L330,'Status Report'!B:AM,34,0),VLOOKUP(L330,'Status Report'!B:AM,33,0)))</f>
        <v>24.192</v>
      </c>
      <c r="AC330" s="21">
        <f>VLOOKUP(L330,'Status Report'!B:CE,82,0)</f>
        <v>0</v>
      </c>
      <c r="AD330" s="21">
        <f t="shared" si="83"/>
        <v>24.192</v>
      </c>
      <c r="AE330" s="63">
        <f>VLOOKUP(L330,'Status Report'!B:W,20,0)</f>
        <v>28</v>
      </c>
      <c r="AF330" s="63">
        <f>VLOOKUP(L330,'Status Report'!B:W,21,0)</f>
        <v>15</v>
      </c>
      <c r="AG330" s="63">
        <f>VLOOKUP(L330,'Status Report'!B:W,22,0)</f>
        <v>12</v>
      </c>
      <c r="AH330" s="22">
        <f t="shared" si="84"/>
        <v>5.0400000000000002E-3</v>
      </c>
      <c r="AI330" t="s">
        <v>990</v>
      </c>
      <c r="AK330" s="63">
        <f>IFERROR(VLOOKUP(G330,ASEAN!A:A,1,0),0)</f>
        <v>0</v>
      </c>
      <c r="AL330" s="63">
        <f>IFERROR(VLOOKUP(D330,'[3]customer specs'!$B$1:$D$65536,3,0),0)</f>
        <v>0</v>
      </c>
      <c r="AM330" s="64">
        <f t="shared" si="85"/>
        <v>0.35999999999999943</v>
      </c>
      <c r="AN330" s="64">
        <f t="shared" si="86"/>
        <v>0</v>
      </c>
      <c r="AO330" s="63"/>
      <c r="AP330" s="63"/>
      <c r="AQ330" s="63" t="str">
        <f t="shared" si="87"/>
        <v>no</v>
      </c>
      <c r="AR330" s="20">
        <f t="shared" si="88"/>
        <v>24.192</v>
      </c>
      <c r="AS330" s="63"/>
      <c r="AT330" s="23">
        <f t="shared" si="78"/>
        <v>0.12</v>
      </c>
      <c r="AU330" s="65">
        <f t="shared" si="89"/>
        <v>27.490909090909092</v>
      </c>
      <c r="AV330" s="65"/>
      <c r="AW330" s="65">
        <f t="shared" si="90"/>
        <v>27.490909090909092</v>
      </c>
      <c r="AX330" s="65"/>
      <c r="AY330" s="63">
        <f>VLOOKUP(L330,'Status Report'!B:CF,81,0)</f>
        <v>0</v>
      </c>
      <c r="AZ330" s="63" t="str">
        <f>VLOOKUP(L330,'Status Report'!B:S,18,0)</f>
        <v>Ellina Smirnova</v>
      </c>
      <c r="BB330" s="63">
        <f>VLOOKUP(L330,'Status Report'!B:Z,25,0)</f>
        <v>6</v>
      </c>
      <c r="BC330" s="63">
        <f t="shared" si="91"/>
        <v>6</v>
      </c>
      <c r="BF330">
        <f>VLOOKUP(L330,'Status Report'!B:CE,82,0)</f>
        <v>0</v>
      </c>
      <c r="BG330">
        <f>VLOOKUP(L330,'Status Report'!B:CF,83,0)</f>
        <v>0</v>
      </c>
      <c r="BH330">
        <f>VLOOKUP(L330,'Status Report'!B:CG,84,0)</f>
        <v>0</v>
      </c>
      <c r="BI330" t="s">
        <v>854</v>
      </c>
      <c r="BJ330" t="s">
        <v>795</v>
      </c>
      <c r="BM330" s="67">
        <f t="shared" si="92"/>
        <v>87</v>
      </c>
    </row>
    <row r="331" spans="1:65" x14ac:dyDescent="0.25">
      <c r="A331" s="68" t="str">
        <f>VLOOKUP(L331,'Status Report'!B:CB,79,0)</f>
        <v>Heineken UCL</v>
      </c>
      <c r="C331">
        <v>26021010</v>
      </c>
      <c r="D331">
        <v>3097129</v>
      </c>
      <c r="E331" t="s">
        <v>862</v>
      </c>
      <c r="F331" t="s">
        <v>802</v>
      </c>
      <c r="G331" t="str">
        <f>VLOOKUP(D331,'[2]sold to'!$A:$H,8,0)</f>
        <v>Netherlands</v>
      </c>
      <c r="H331" t="str">
        <f>VLOOKUP(D331,'[2]sold to'!$A:$I,9,0)</f>
        <v>Europe</v>
      </c>
      <c r="K331">
        <v>300</v>
      </c>
      <c r="L331">
        <v>88026477</v>
      </c>
      <c r="M331" t="s">
        <v>305</v>
      </c>
      <c r="N331">
        <v>1</v>
      </c>
      <c r="P331" t="str">
        <f>VLOOKUP(L331,'Status Report'!B:AA,26,0)</f>
        <v>Bangladesh</v>
      </c>
      <c r="Q331" t="str">
        <f>VLOOKUP(L331,'Status Report'!B:AB,27,0)</f>
        <v>Textiles-Clothing</v>
      </c>
      <c r="R331">
        <f>VLOOKUP(L331,'Status Report'!B:X,23,0)</f>
        <v>167</v>
      </c>
      <c r="S331" t="str">
        <f>VLOOKUP(L331,'Status Report'!B:T,19,0)</f>
        <v>Promocean The Netherlands BV</v>
      </c>
      <c r="T331" s="62">
        <f>VLOOKUP(L331,'Status Report'!B:E,4,0)</f>
        <v>3</v>
      </c>
      <c r="U331" s="19">
        <f>_xlfn.IFS(AI331="Den Bosch",VLOOKUP(L331,'Status Report'!B:AM,35,0),AI331="Yantian",VLOOKUP(L331,'Status Report'!B:AM,36,0),AI331="",IF(H331="Asia Pacific",VLOOKUP(L331,'Status Report'!B:AM,36,0),VLOOKUP(L331,'Status Report'!B:AM,35,0)),AI331="Direct shipment",IF(H331="Asia Pacific",VLOOKUP(L331,'Status Report'!B:AM,36,0),VLOOKUP(L331,'Status Report'!B:AM,35,0)))</f>
        <v>28.619999999999997</v>
      </c>
      <c r="V331" s="20">
        <f t="shared" si="79"/>
        <v>28.619999999999997</v>
      </c>
      <c r="W331" s="19">
        <f>_xlfn.IFS(AI331="Den Bosch",VLOOKUP(L331,'Status Report'!B:AM,37,0),AI331="Yantian",VLOOKUP(L331,'Status Report'!B:AM,38,0),AI331="",IF(H331="Asia Pacific",VLOOKUP(L331,'Status Report'!B:AM,38,0),VLOOKUP(L331,'Status Report'!B:AM,37,0)),AI331="Direct shipment",IF(H331="Asia Pacific",VLOOKUP(L331,'Status Report'!B:AM,38,0),VLOOKUP(L331,'Status Report'!B:AM,37,0)))</f>
        <v>28.259999999999998</v>
      </c>
      <c r="X331" s="20">
        <f t="shared" si="80"/>
        <v>28.259999999999998</v>
      </c>
      <c r="Y331" s="20">
        <f>_xlfn.IFS(AI331="Den Bosch",VLOOKUP(L331,'Status Report'!B:AO,39,0),AI331="Yantian",VLOOKUP(L331,'Status Report'!B:AO,40,0),AI331="",IF(H331="Asia Pacific",VLOOKUP(L331,'Status Report'!B:AO,40,0),VLOOKUP(L331,'Status Report'!B:AO,39,0)),AI331="Direct shipment",IF(H331="Asia Pacific",VLOOKUP(L331,'Status Report'!B:AO,40,0),VLOOKUP(L331,'Status Report'!B:AO,39,0)))</f>
        <v>0</v>
      </c>
      <c r="Z331" s="20">
        <f t="shared" si="81"/>
        <v>0</v>
      </c>
      <c r="AA331" s="20">
        <f t="shared" si="82"/>
        <v>28.259999999999998</v>
      </c>
      <c r="AB331" s="21">
        <f>_xlfn.IFS(AI331="Den Bosch",VLOOKUP(L331,'Status Report'!B:AM,33,0),AI331="Yantian",VLOOKUP(L331,'Status Report'!B:AM,34,0),AI331="",IF(H331="Asia Pacific",VLOOKUP(L331,'Status Report'!B:AM,34,0),VLOOKUP(L331,'Status Report'!B:AM,33,0)),AI331="Direct shipment",IF(H331="Asia Pacific",VLOOKUP(L331,'Status Report'!B:AM,34,0),VLOOKUP(L331,'Status Report'!B:AM,33,0)))</f>
        <v>24.192</v>
      </c>
      <c r="AC331" s="21">
        <f>VLOOKUP(L331,'Status Report'!B:CE,82,0)</f>
        <v>0</v>
      </c>
      <c r="AD331" s="21">
        <f t="shared" si="83"/>
        <v>24.192</v>
      </c>
      <c r="AE331" s="63">
        <f>VLOOKUP(L331,'Status Report'!B:W,20,0)</f>
        <v>28</v>
      </c>
      <c r="AF331" s="63">
        <f>VLOOKUP(L331,'Status Report'!B:W,21,0)</f>
        <v>15</v>
      </c>
      <c r="AG331" s="63">
        <f>VLOOKUP(L331,'Status Report'!B:W,22,0)</f>
        <v>12</v>
      </c>
      <c r="AH331" s="22">
        <f t="shared" si="84"/>
        <v>5.0400000000000002E-3</v>
      </c>
      <c r="AI331" t="s">
        <v>990</v>
      </c>
      <c r="AK331" s="63">
        <f>IFERROR(VLOOKUP(G331,ASEAN!A:A,1,0),0)</f>
        <v>0</v>
      </c>
      <c r="AL331" s="63">
        <f>IFERROR(VLOOKUP(D331,'[3]customer specs'!$B$1:$D$65536,3,0),0)</f>
        <v>0</v>
      </c>
      <c r="AM331" s="64">
        <f t="shared" si="85"/>
        <v>0.35999999999999943</v>
      </c>
      <c r="AN331" s="64">
        <f t="shared" si="86"/>
        <v>0</v>
      </c>
      <c r="AO331" s="63"/>
      <c r="AP331" s="63"/>
      <c r="AQ331" s="63" t="str">
        <f t="shared" si="87"/>
        <v>no</v>
      </c>
      <c r="AR331" s="20">
        <f t="shared" si="88"/>
        <v>24.192</v>
      </c>
      <c r="AS331" s="63"/>
      <c r="AT331" s="23">
        <f t="shared" si="78"/>
        <v>0.12</v>
      </c>
      <c r="AU331" s="65">
        <f t="shared" si="89"/>
        <v>27.490909090909092</v>
      </c>
      <c r="AV331" s="65"/>
      <c r="AW331" s="65">
        <f t="shared" si="90"/>
        <v>27.490909090909092</v>
      </c>
      <c r="AX331" s="65"/>
      <c r="AY331" s="63">
        <f>VLOOKUP(L331,'Status Report'!B:CF,81,0)</f>
        <v>0</v>
      </c>
      <c r="AZ331" s="63" t="str">
        <f>VLOOKUP(L331,'Status Report'!B:S,18,0)</f>
        <v>Ellina Smirnova</v>
      </c>
      <c r="BB331" s="63">
        <f>VLOOKUP(L331,'Status Report'!B:Z,25,0)</f>
        <v>6</v>
      </c>
      <c r="BC331" s="63">
        <f t="shared" si="91"/>
        <v>6</v>
      </c>
      <c r="BF331">
        <f>VLOOKUP(L331,'Status Report'!B:CE,82,0)</f>
        <v>0</v>
      </c>
      <c r="BG331">
        <f>VLOOKUP(L331,'Status Report'!B:CF,83,0)</f>
        <v>0</v>
      </c>
      <c r="BH331">
        <f>VLOOKUP(L331,'Status Report'!B:CG,84,0)</f>
        <v>0</v>
      </c>
      <c r="BI331" t="s">
        <v>854</v>
      </c>
      <c r="BJ331" t="s">
        <v>795</v>
      </c>
      <c r="BM331" s="67">
        <f t="shared" si="92"/>
        <v>58</v>
      </c>
    </row>
    <row r="332" spans="1:65" x14ac:dyDescent="0.25">
      <c r="A332" s="68" t="str">
        <f>VLOOKUP(L332,'Status Report'!B:CB,79,0)</f>
        <v>Heineken UCL</v>
      </c>
      <c r="C332">
        <v>26021010</v>
      </c>
      <c r="D332">
        <v>3097129</v>
      </c>
      <c r="E332" t="s">
        <v>862</v>
      </c>
      <c r="F332" t="s">
        <v>802</v>
      </c>
      <c r="G332" t="str">
        <f>VLOOKUP(D332,'[2]sold to'!$A:$H,8,0)</f>
        <v>Netherlands</v>
      </c>
      <c r="H332" t="str">
        <f>VLOOKUP(D332,'[2]sold to'!$A:$I,9,0)</f>
        <v>Europe</v>
      </c>
      <c r="K332">
        <v>310</v>
      </c>
      <c r="L332">
        <v>88026478</v>
      </c>
      <c r="M332" t="s">
        <v>306</v>
      </c>
      <c r="N332">
        <v>1</v>
      </c>
      <c r="P332" t="str">
        <f>VLOOKUP(L332,'Status Report'!B:AA,26,0)</f>
        <v>Bangladesh</v>
      </c>
      <c r="Q332" t="str">
        <f>VLOOKUP(L332,'Status Report'!B:AB,27,0)</f>
        <v>Textiles-Clothing</v>
      </c>
      <c r="R332">
        <f>VLOOKUP(L332,'Status Report'!B:X,23,0)</f>
        <v>167</v>
      </c>
      <c r="S332" t="str">
        <f>VLOOKUP(L332,'Status Report'!B:T,19,0)</f>
        <v>Promocean The Netherlands BV</v>
      </c>
      <c r="T332" s="62">
        <f>VLOOKUP(L332,'Status Report'!B:E,4,0)</f>
        <v>3</v>
      </c>
      <c r="U332" s="19">
        <f>_xlfn.IFS(AI332="Den Bosch",VLOOKUP(L332,'Status Report'!B:AM,35,0),AI332="Yantian",VLOOKUP(L332,'Status Report'!B:AM,36,0),AI332="",IF(H332="Asia Pacific",VLOOKUP(L332,'Status Report'!B:AM,36,0),VLOOKUP(L332,'Status Report'!B:AM,35,0)),AI332="Direct shipment",IF(H332="Asia Pacific",VLOOKUP(L332,'Status Report'!B:AM,36,0),VLOOKUP(L332,'Status Report'!B:AM,35,0)))</f>
        <v>28.619999999999997</v>
      </c>
      <c r="V332" s="20">
        <f t="shared" si="79"/>
        <v>28.619999999999997</v>
      </c>
      <c r="W332" s="19">
        <f>_xlfn.IFS(AI332="Den Bosch",VLOOKUP(L332,'Status Report'!B:AM,37,0),AI332="Yantian",VLOOKUP(L332,'Status Report'!B:AM,38,0),AI332="",IF(H332="Asia Pacific",VLOOKUP(L332,'Status Report'!B:AM,38,0),VLOOKUP(L332,'Status Report'!B:AM,37,0)),AI332="Direct shipment",IF(H332="Asia Pacific",VLOOKUP(L332,'Status Report'!B:AM,38,0),VLOOKUP(L332,'Status Report'!B:AM,37,0)))</f>
        <v>28.259999999999998</v>
      </c>
      <c r="X332" s="20">
        <f t="shared" si="80"/>
        <v>28.259999999999998</v>
      </c>
      <c r="Y332" s="20">
        <f>_xlfn.IFS(AI332="Den Bosch",VLOOKUP(L332,'Status Report'!B:AO,39,0),AI332="Yantian",VLOOKUP(L332,'Status Report'!B:AO,40,0),AI332="",IF(H332="Asia Pacific",VLOOKUP(L332,'Status Report'!B:AO,40,0),VLOOKUP(L332,'Status Report'!B:AO,39,0)),AI332="Direct shipment",IF(H332="Asia Pacific",VLOOKUP(L332,'Status Report'!B:AO,40,0),VLOOKUP(L332,'Status Report'!B:AO,39,0)))</f>
        <v>0</v>
      </c>
      <c r="Z332" s="20">
        <f t="shared" si="81"/>
        <v>0</v>
      </c>
      <c r="AA332" s="20">
        <f t="shared" si="82"/>
        <v>28.259999999999998</v>
      </c>
      <c r="AB332" s="21">
        <f>_xlfn.IFS(AI332="Den Bosch",VLOOKUP(L332,'Status Report'!B:AM,33,0),AI332="Yantian",VLOOKUP(L332,'Status Report'!B:AM,34,0),AI332="",IF(H332="Asia Pacific",VLOOKUP(L332,'Status Report'!B:AM,34,0),VLOOKUP(L332,'Status Report'!B:AM,33,0)),AI332="Direct shipment",IF(H332="Asia Pacific",VLOOKUP(L332,'Status Report'!B:AM,34,0),VLOOKUP(L332,'Status Report'!B:AM,33,0)))</f>
        <v>24.192</v>
      </c>
      <c r="AC332" s="21">
        <f>VLOOKUP(L332,'Status Report'!B:CE,82,0)</f>
        <v>0</v>
      </c>
      <c r="AD332" s="21">
        <f t="shared" si="83"/>
        <v>24.192</v>
      </c>
      <c r="AE332" s="63">
        <f>VLOOKUP(L332,'Status Report'!B:W,20,0)</f>
        <v>28</v>
      </c>
      <c r="AF332" s="63">
        <f>VLOOKUP(L332,'Status Report'!B:W,21,0)</f>
        <v>15</v>
      </c>
      <c r="AG332" s="63">
        <f>VLOOKUP(L332,'Status Report'!B:W,22,0)</f>
        <v>12</v>
      </c>
      <c r="AH332" s="22">
        <f t="shared" si="84"/>
        <v>5.0400000000000002E-3</v>
      </c>
      <c r="AI332" t="s">
        <v>990</v>
      </c>
      <c r="AK332" s="63">
        <f>IFERROR(VLOOKUP(G332,ASEAN!A:A,1,0),0)</f>
        <v>0</v>
      </c>
      <c r="AL332" s="63">
        <f>IFERROR(VLOOKUP(D332,'[3]customer specs'!$B$1:$D$65536,3,0),0)</f>
        <v>0</v>
      </c>
      <c r="AM332" s="64">
        <f t="shared" si="85"/>
        <v>0.35999999999999943</v>
      </c>
      <c r="AN332" s="64">
        <f t="shared" si="86"/>
        <v>0</v>
      </c>
      <c r="AO332" s="63"/>
      <c r="AP332" s="63"/>
      <c r="AQ332" s="63" t="str">
        <f t="shared" si="87"/>
        <v>no</v>
      </c>
      <c r="AR332" s="20">
        <f t="shared" si="88"/>
        <v>24.192</v>
      </c>
      <c r="AS332" s="63"/>
      <c r="AT332" s="23">
        <f t="shared" si="78"/>
        <v>0.12</v>
      </c>
      <c r="AU332" s="65">
        <f t="shared" si="89"/>
        <v>27.490909090909092</v>
      </c>
      <c r="AV332" s="65"/>
      <c r="AW332" s="65">
        <f t="shared" si="90"/>
        <v>27.490909090909092</v>
      </c>
      <c r="AX332" s="65"/>
      <c r="AY332" s="63">
        <f>VLOOKUP(L332,'Status Report'!B:CF,81,0)</f>
        <v>0</v>
      </c>
      <c r="AZ332" s="63" t="str">
        <f>VLOOKUP(L332,'Status Report'!B:S,18,0)</f>
        <v>Ellina Smirnova</v>
      </c>
      <c r="BB332" s="63">
        <f>VLOOKUP(L332,'Status Report'!B:Z,25,0)</f>
        <v>6</v>
      </c>
      <c r="BC332" s="63">
        <f t="shared" si="91"/>
        <v>6</v>
      </c>
      <c r="BF332">
        <f>VLOOKUP(L332,'Status Report'!B:CE,82,0)</f>
        <v>0</v>
      </c>
      <c r="BG332">
        <f>VLOOKUP(L332,'Status Report'!B:CF,83,0)</f>
        <v>0</v>
      </c>
      <c r="BH332">
        <f>VLOOKUP(L332,'Status Report'!B:CG,84,0)</f>
        <v>0</v>
      </c>
      <c r="BI332" t="s">
        <v>854</v>
      </c>
      <c r="BJ332" t="s">
        <v>795</v>
      </c>
      <c r="BM332" s="67">
        <f t="shared" si="92"/>
        <v>27</v>
      </c>
    </row>
    <row r="333" spans="1:65" x14ac:dyDescent="0.25">
      <c r="A333" s="68" t="str">
        <f>VLOOKUP(L333,'Status Report'!B:CB,79,0)</f>
        <v>Heineken UCL</v>
      </c>
      <c r="C333">
        <v>26021010</v>
      </c>
      <c r="D333">
        <v>3097129</v>
      </c>
      <c r="E333" t="s">
        <v>862</v>
      </c>
      <c r="F333" t="s">
        <v>802</v>
      </c>
      <c r="G333" t="str">
        <f>VLOOKUP(D333,'[2]sold to'!$A:$H,8,0)</f>
        <v>Netherlands</v>
      </c>
      <c r="H333" t="str">
        <f>VLOOKUP(D333,'[2]sold to'!$A:$I,9,0)</f>
        <v>Europe</v>
      </c>
      <c r="K333">
        <v>320</v>
      </c>
      <c r="L333">
        <v>88026590</v>
      </c>
      <c r="M333" t="s">
        <v>394</v>
      </c>
      <c r="N333">
        <v>2</v>
      </c>
      <c r="P333" t="str">
        <f>VLOOKUP(L333,'Status Report'!B:AA,26,0)</f>
        <v>China</v>
      </c>
      <c r="Q333" t="str">
        <f>VLOOKUP(L333,'Status Report'!B:AB,27,0)</f>
        <v>Textiles-Clothing</v>
      </c>
      <c r="R333">
        <f>VLOOKUP(L333,'Status Report'!B:X,23,0)</f>
        <v>1000</v>
      </c>
      <c r="S333" t="str">
        <f>VLOOKUP(L333,'Status Report'!B:T,19,0)</f>
        <v>Asian Sourcing Link</v>
      </c>
      <c r="T333" s="62">
        <f>VLOOKUP(L333,'Status Report'!B:E,4,0)</f>
        <v>3</v>
      </c>
      <c r="U333" s="19">
        <f>_xlfn.IFS(AI333="Den Bosch",VLOOKUP(L333,'Status Report'!B:AM,35,0),AI333="Yantian",VLOOKUP(L333,'Status Report'!B:AM,36,0),AI333="",IF(H333="Asia Pacific",VLOOKUP(L333,'Status Report'!B:AM,36,0),VLOOKUP(L333,'Status Report'!B:AM,35,0)),AI333="Direct shipment",IF(H333="Asia Pacific",VLOOKUP(L333,'Status Report'!B:AM,36,0),VLOOKUP(L333,'Status Report'!B:AM,35,0)))</f>
        <v>30.41</v>
      </c>
      <c r="V333" s="20">
        <f t="shared" si="79"/>
        <v>60.82</v>
      </c>
      <c r="W333" s="19">
        <f>_xlfn.IFS(AI333="Den Bosch",VLOOKUP(L333,'Status Report'!B:AM,37,0),AI333="Yantian",VLOOKUP(L333,'Status Report'!B:AM,38,0),AI333="",IF(H333="Asia Pacific",VLOOKUP(L333,'Status Report'!B:AM,38,0),VLOOKUP(L333,'Status Report'!B:AM,37,0)),AI333="Direct shipment",IF(H333="Asia Pacific",VLOOKUP(L333,'Status Report'!B:AM,38,0),VLOOKUP(L333,'Status Report'!B:AM,37,0)))</f>
        <v>26.82</v>
      </c>
      <c r="X333" s="20">
        <f t="shared" si="80"/>
        <v>53.64</v>
      </c>
      <c r="Y333" s="20">
        <f>_xlfn.IFS(AI333="Den Bosch",VLOOKUP(L333,'Status Report'!B:AO,39,0),AI333="Yantian",VLOOKUP(L333,'Status Report'!B:AO,40,0),AI333="",IF(H333="Asia Pacific",VLOOKUP(L333,'Status Report'!B:AO,40,0),VLOOKUP(L333,'Status Report'!B:AO,39,0)),AI333="Direct shipment",IF(H333="Asia Pacific",VLOOKUP(L333,'Status Report'!B:AO,40,0),VLOOKUP(L333,'Status Report'!B:AO,39,0)))</f>
        <v>0</v>
      </c>
      <c r="Z333" s="20">
        <f t="shared" si="81"/>
        <v>0</v>
      </c>
      <c r="AA333" s="20">
        <f t="shared" si="82"/>
        <v>53.64</v>
      </c>
      <c r="AB333" s="21">
        <f>_xlfn.IFS(AI333="Den Bosch",VLOOKUP(L333,'Status Report'!B:AM,33,0),AI333="Yantian",VLOOKUP(L333,'Status Report'!B:AM,34,0),AI333="",IF(H333="Asia Pacific",VLOOKUP(L333,'Status Report'!B:AM,34,0),VLOOKUP(L333,'Status Report'!B:AM,33,0)),AI333="Direct shipment",IF(H333="Asia Pacific",VLOOKUP(L333,'Status Report'!B:AM,34,0),VLOOKUP(L333,'Status Report'!B:AM,33,0)))</f>
        <v>23.4</v>
      </c>
      <c r="AC333" s="21">
        <f>VLOOKUP(L333,'Status Report'!B:CE,82,0)</f>
        <v>0</v>
      </c>
      <c r="AD333" s="21">
        <f t="shared" si="83"/>
        <v>23.4</v>
      </c>
      <c r="AE333" s="63">
        <f>VLOOKUP(L333,'Status Report'!B:W,20,0)</f>
        <v>47</v>
      </c>
      <c r="AF333" s="63">
        <f>VLOOKUP(L333,'Status Report'!B:W,21,0)</f>
        <v>38</v>
      </c>
      <c r="AG333" s="63">
        <f>VLOOKUP(L333,'Status Report'!B:W,22,0)</f>
        <v>2</v>
      </c>
      <c r="AH333" s="22">
        <f t="shared" si="84"/>
        <v>7.1440000000000002E-3</v>
      </c>
      <c r="AI333" t="s">
        <v>990</v>
      </c>
      <c r="AK333" s="63">
        <f>IFERROR(VLOOKUP(G333,ASEAN!A:A,1,0),0)</f>
        <v>0</v>
      </c>
      <c r="AL333" s="63">
        <f>IFERROR(VLOOKUP(D333,'[3]customer specs'!$B$1:$D$65536,3,0),0)</f>
        <v>0</v>
      </c>
      <c r="AM333" s="64">
        <f t="shared" si="85"/>
        <v>7.18</v>
      </c>
      <c r="AN333" s="64">
        <f t="shared" si="86"/>
        <v>0</v>
      </c>
      <c r="AO333" s="63"/>
      <c r="AP333" s="63"/>
      <c r="AQ333" s="63" t="str">
        <f t="shared" si="87"/>
        <v>no</v>
      </c>
      <c r="AR333" s="20">
        <f t="shared" si="88"/>
        <v>46.8</v>
      </c>
      <c r="AS333" s="63"/>
      <c r="AT333" s="23">
        <f t="shared" si="78"/>
        <v>0.12</v>
      </c>
      <c r="AU333" s="65">
        <f t="shared" si="89"/>
        <v>26.59090909090909</v>
      </c>
      <c r="AV333" s="65"/>
      <c r="AW333" s="65">
        <f t="shared" si="90"/>
        <v>53.18181818181818</v>
      </c>
      <c r="AX333" s="65"/>
      <c r="AY333" s="63">
        <f>VLOOKUP(L333,'Status Report'!B:CF,81,0)</f>
        <v>0</v>
      </c>
      <c r="AZ333" s="63" t="str">
        <f>VLOOKUP(L333,'Status Report'!B:S,18,0)</f>
        <v>Ellina Smirnova</v>
      </c>
      <c r="BB333" s="63">
        <f>VLOOKUP(L333,'Status Report'!B:Z,25,0)</f>
        <v>1</v>
      </c>
      <c r="BC333" s="63">
        <f t="shared" si="91"/>
        <v>2</v>
      </c>
      <c r="BF333">
        <f>VLOOKUP(L333,'Status Report'!B:CE,82,0)</f>
        <v>0</v>
      </c>
      <c r="BG333">
        <f>VLOOKUP(L333,'Status Report'!B:CF,83,0)</f>
        <v>0</v>
      </c>
      <c r="BH333">
        <f>VLOOKUP(L333,'Status Report'!B:CG,84,0)</f>
        <v>0</v>
      </c>
      <c r="BI333" t="s">
        <v>854</v>
      </c>
      <c r="BJ333" t="s">
        <v>795</v>
      </c>
      <c r="BM333" s="67">
        <f t="shared" si="92"/>
        <v>100</v>
      </c>
    </row>
    <row r="334" spans="1:65" x14ac:dyDescent="0.25">
      <c r="A334" s="68" t="str">
        <f>VLOOKUP(L334,'Status Report'!B:CB,79,0)</f>
        <v>Heineken UCL</v>
      </c>
      <c r="C334">
        <v>26021010</v>
      </c>
      <c r="D334">
        <v>3097129</v>
      </c>
      <c r="E334" t="s">
        <v>862</v>
      </c>
      <c r="F334" t="s">
        <v>802</v>
      </c>
      <c r="G334" t="str">
        <f>VLOOKUP(D334,'[2]sold to'!$A:$H,8,0)</f>
        <v>Netherlands</v>
      </c>
      <c r="H334" t="str">
        <f>VLOOKUP(D334,'[2]sold to'!$A:$I,9,0)</f>
        <v>Europe</v>
      </c>
      <c r="K334">
        <v>330</v>
      </c>
      <c r="L334">
        <v>88026591</v>
      </c>
      <c r="M334" t="s">
        <v>395</v>
      </c>
      <c r="N334">
        <v>2</v>
      </c>
      <c r="P334" t="str">
        <f>VLOOKUP(L334,'Status Report'!B:AA,26,0)</f>
        <v>China</v>
      </c>
      <c r="Q334" t="str">
        <f>VLOOKUP(L334,'Status Report'!B:AB,27,0)</f>
        <v>Textiles-Clothing</v>
      </c>
      <c r="R334">
        <f>VLOOKUP(L334,'Status Report'!B:X,23,0)</f>
        <v>1000</v>
      </c>
      <c r="S334" t="str">
        <f>VLOOKUP(L334,'Status Report'!B:T,19,0)</f>
        <v>Asian Sourcing Link</v>
      </c>
      <c r="T334" s="62">
        <f>VLOOKUP(L334,'Status Report'!B:E,4,0)</f>
        <v>3</v>
      </c>
      <c r="U334" s="19">
        <f>_xlfn.IFS(AI334="Den Bosch",VLOOKUP(L334,'Status Report'!B:AM,35,0),AI334="Yantian",VLOOKUP(L334,'Status Report'!B:AM,36,0),AI334="",IF(H334="Asia Pacific",VLOOKUP(L334,'Status Report'!B:AM,36,0),VLOOKUP(L334,'Status Report'!B:AM,35,0)),AI334="Direct shipment",IF(H334="Asia Pacific",VLOOKUP(L334,'Status Report'!B:AM,36,0),VLOOKUP(L334,'Status Report'!B:AM,35,0)))</f>
        <v>30.41</v>
      </c>
      <c r="V334" s="20">
        <f t="shared" si="79"/>
        <v>60.82</v>
      </c>
      <c r="W334" s="19">
        <f>_xlfn.IFS(AI334="Den Bosch",VLOOKUP(L334,'Status Report'!B:AM,37,0),AI334="Yantian",VLOOKUP(L334,'Status Report'!B:AM,38,0),AI334="",IF(H334="Asia Pacific",VLOOKUP(L334,'Status Report'!B:AM,38,0),VLOOKUP(L334,'Status Report'!B:AM,37,0)),AI334="Direct shipment",IF(H334="Asia Pacific",VLOOKUP(L334,'Status Report'!B:AM,38,0),VLOOKUP(L334,'Status Report'!B:AM,37,0)))</f>
        <v>26.82</v>
      </c>
      <c r="X334" s="20">
        <f t="shared" si="80"/>
        <v>53.64</v>
      </c>
      <c r="Y334" s="20">
        <f>_xlfn.IFS(AI334="Den Bosch",VLOOKUP(L334,'Status Report'!B:AO,39,0),AI334="Yantian",VLOOKUP(L334,'Status Report'!B:AO,40,0),AI334="",IF(H334="Asia Pacific",VLOOKUP(L334,'Status Report'!B:AO,40,0),VLOOKUP(L334,'Status Report'!B:AO,39,0)),AI334="Direct shipment",IF(H334="Asia Pacific",VLOOKUP(L334,'Status Report'!B:AO,40,0),VLOOKUP(L334,'Status Report'!B:AO,39,0)))</f>
        <v>0</v>
      </c>
      <c r="Z334" s="20">
        <f t="shared" si="81"/>
        <v>0</v>
      </c>
      <c r="AA334" s="20">
        <f t="shared" si="82"/>
        <v>53.64</v>
      </c>
      <c r="AB334" s="21">
        <f>_xlfn.IFS(AI334="Den Bosch",VLOOKUP(L334,'Status Report'!B:AM,33,0),AI334="Yantian",VLOOKUP(L334,'Status Report'!B:AM,34,0),AI334="",IF(H334="Asia Pacific",VLOOKUP(L334,'Status Report'!B:AM,34,0),VLOOKUP(L334,'Status Report'!B:AM,33,0)),AI334="Direct shipment",IF(H334="Asia Pacific",VLOOKUP(L334,'Status Report'!B:AM,34,0),VLOOKUP(L334,'Status Report'!B:AM,33,0)))</f>
        <v>23.4</v>
      </c>
      <c r="AC334" s="21">
        <f>VLOOKUP(L334,'Status Report'!B:CE,82,0)</f>
        <v>0</v>
      </c>
      <c r="AD334" s="21">
        <f t="shared" si="83"/>
        <v>23.4</v>
      </c>
      <c r="AE334" s="63">
        <f>VLOOKUP(L334,'Status Report'!B:W,20,0)</f>
        <v>47</v>
      </c>
      <c r="AF334" s="63">
        <f>VLOOKUP(L334,'Status Report'!B:W,21,0)</f>
        <v>38</v>
      </c>
      <c r="AG334" s="63">
        <f>VLOOKUP(L334,'Status Report'!B:W,22,0)</f>
        <v>2</v>
      </c>
      <c r="AH334" s="22">
        <f t="shared" si="84"/>
        <v>7.1440000000000002E-3</v>
      </c>
      <c r="AI334" t="s">
        <v>990</v>
      </c>
      <c r="AK334" s="63">
        <f>IFERROR(VLOOKUP(G334,ASEAN!A:A,1,0),0)</f>
        <v>0</v>
      </c>
      <c r="AL334" s="63">
        <f>IFERROR(VLOOKUP(D334,'[3]customer specs'!$B$1:$D$65536,3,0),0)</f>
        <v>0</v>
      </c>
      <c r="AM334" s="64">
        <f t="shared" si="85"/>
        <v>7.18</v>
      </c>
      <c r="AN334" s="64">
        <f t="shared" si="86"/>
        <v>0</v>
      </c>
      <c r="AO334" s="63"/>
      <c r="AP334" s="63"/>
      <c r="AQ334" s="63" t="str">
        <f t="shared" si="87"/>
        <v>no</v>
      </c>
      <c r="AR334" s="20">
        <f t="shared" si="88"/>
        <v>46.8</v>
      </c>
      <c r="AS334" s="63"/>
      <c r="AT334" s="23">
        <f t="shared" si="78"/>
        <v>0.12</v>
      </c>
      <c r="AU334" s="65">
        <f t="shared" si="89"/>
        <v>26.59090909090909</v>
      </c>
      <c r="AV334" s="65"/>
      <c r="AW334" s="65">
        <f t="shared" si="90"/>
        <v>53.18181818181818</v>
      </c>
      <c r="AX334" s="65"/>
      <c r="AY334" s="63">
        <f>VLOOKUP(L334,'Status Report'!B:CF,81,0)</f>
        <v>0</v>
      </c>
      <c r="AZ334" s="63" t="str">
        <f>VLOOKUP(L334,'Status Report'!B:S,18,0)</f>
        <v>Ellina Smirnova</v>
      </c>
      <c r="BB334" s="63">
        <f>VLOOKUP(L334,'Status Report'!B:Z,25,0)</f>
        <v>1</v>
      </c>
      <c r="BC334" s="63">
        <f t="shared" si="91"/>
        <v>2</v>
      </c>
      <c r="BF334">
        <f>VLOOKUP(L334,'Status Report'!B:CE,82,0)</f>
        <v>0</v>
      </c>
      <c r="BG334">
        <f>VLOOKUP(L334,'Status Report'!B:CF,83,0)</f>
        <v>0</v>
      </c>
      <c r="BH334">
        <f>VLOOKUP(L334,'Status Report'!B:CG,84,0)</f>
        <v>0</v>
      </c>
      <c r="BI334" t="s">
        <v>854</v>
      </c>
      <c r="BJ334" t="s">
        <v>795</v>
      </c>
      <c r="BM334" s="67">
        <f t="shared" si="92"/>
        <v>303</v>
      </c>
    </row>
    <row r="335" spans="1:65" x14ac:dyDescent="0.25">
      <c r="A335" s="68" t="str">
        <f>VLOOKUP(L335,'Status Report'!B:CB,79,0)</f>
        <v>Heineken UCL</v>
      </c>
      <c r="C335">
        <v>26021010</v>
      </c>
      <c r="D335">
        <v>3097129</v>
      </c>
      <c r="E335" t="s">
        <v>862</v>
      </c>
      <c r="F335" t="s">
        <v>802</v>
      </c>
      <c r="G335" t="str">
        <f>VLOOKUP(D335,'[2]sold to'!$A:$H,8,0)</f>
        <v>Netherlands</v>
      </c>
      <c r="H335" t="str">
        <f>VLOOKUP(D335,'[2]sold to'!$A:$I,9,0)</f>
        <v>Europe</v>
      </c>
      <c r="K335">
        <v>340</v>
      </c>
      <c r="L335">
        <v>88026592</v>
      </c>
      <c r="M335" t="s">
        <v>396</v>
      </c>
      <c r="N335">
        <v>2</v>
      </c>
      <c r="P335" t="str">
        <f>VLOOKUP(L335,'Status Report'!B:AA,26,0)</f>
        <v>China</v>
      </c>
      <c r="Q335" t="str">
        <f>VLOOKUP(L335,'Status Report'!B:AB,27,0)</f>
        <v>Textiles-Clothing</v>
      </c>
      <c r="R335">
        <f>VLOOKUP(L335,'Status Report'!B:X,23,0)</f>
        <v>1000</v>
      </c>
      <c r="S335" t="str">
        <f>VLOOKUP(L335,'Status Report'!B:T,19,0)</f>
        <v>Asian Sourcing Link</v>
      </c>
      <c r="T335" s="62">
        <f>VLOOKUP(L335,'Status Report'!B:E,4,0)</f>
        <v>3</v>
      </c>
      <c r="U335" s="19">
        <f>_xlfn.IFS(AI335="Den Bosch",VLOOKUP(L335,'Status Report'!B:AM,35,0),AI335="Yantian",VLOOKUP(L335,'Status Report'!B:AM,36,0),AI335="",IF(H335="Asia Pacific",VLOOKUP(L335,'Status Report'!B:AM,36,0),VLOOKUP(L335,'Status Report'!B:AM,35,0)),AI335="Direct shipment",IF(H335="Asia Pacific",VLOOKUP(L335,'Status Report'!B:AM,36,0),VLOOKUP(L335,'Status Report'!B:AM,35,0)))</f>
        <v>30.41</v>
      </c>
      <c r="V335" s="20">
        <f t="shared" si="79"/>
        <v>60.82</v>
      </c>
      <c r="W335" s="19">
        <f>_xlfn.IFS(AI335="Den Bosch",VLOOKUP(L335,'Status Report'!B:AM,37,0),AI335="Yantian",VLOOKUP(L335,'Status Report'!B:AM,38,0),AI335="",IF(H335="Asia Pacific",VLOOKUP(L335,'Status Report'!B:AM,38,0),VLOOKUP(L335,'Status Report'!B:AM,37,0)),AI335="Direct shipment",IF(H335="Asia Pacific",VLOOKUP(L335,'Status Report'!B:AM,38,0),VLOOKUP(L335,'Status Report'!B:AM,37,0)))</f>
        <v>26.82</v>
      </c>
      <c r="X335" s="20">
        <f t="shared" si="80"/>
        <v>53.64</v>
      </c>
      <c r="Y335" s="20">
        <f>_xlfn.IFS(AI335="Den Bosch",VLOOKUP(L335,'Status Report'!B:AO,39,0),AI335="Yantian",VLOOKUP(L335,'Status Report'!B:AO,40,0),AI335="",IF(H335="Asia Pacific",VLOOKUP(L335,'Status Report'!B:AO,40,0),VLOOKUP(L335,'Status Report'!B:AO,39,0)),AI335="Direct shipment",IF(H335="Asia Pacific",VLOOKUP(L335,'Status Report'!B:AO,40,0),VLOOKUP(L335,'Status Report'!B:AO,39,0)))</f>
        <v>0</v>
      </c>
      <c r="Z335" s="20">
        <f t="shared" si="81"/>
        <v>0</v>
      </c>
      <c r="AA335" s="20">
        <f t="shared" si="82"/>
        <v>53.64</v>
      </c>
      <c r="AB335" s="21">
        <f>_xlfn.IFS(AI335="Den Bosch",VLOOKUP(L335,'Status Report'!B:AM,33,0),AI335="Yantian",VLOOKUP(L335,'Status Report'!B:AM,34,0),AI335="",IF(H335="Asia Pacific",VLOOKUP(L335,'Status Report'!B:AM,34,0),VLOOKUP(L335,'Status Report'!B:AM,33,0)),AI335="Direct shipment",IF(H335="Asia Pacific",VLOOKUP(L335,'Status Report'!B:AM,34,0),VLOOKUP(L335,'Status Report'!B:AM,33,0)))</f>
        <v>23.4</v>
      </c>
      <c r="AC335" s="21">
        <f>VLOOKUP(L335,'Status Report'!B:CE,82,0)</f>
        <v>0</v>
      </c>
      <c r="AD335" s="21">
        <f t="shared" si="83"/>
        <v>23.4</v>
      </c>
      <c r="AE335" s="63">
        <f>VLOOKUP(L335,'Status Report'!B:W,20,0)</f>
        <v>47</v>
      </c>
      <c r="AF335" s="63">
        <f>VLOOKUP(L335,'Status Report'!B:W,21,0)</f>
        <v>38</v>
      </c>
      <c r="AG335" s="63">
        <f>VLOOKUP(L335,'Status Report'!B:W,22,0)</f>
        <v>2</v>
      </c>
      <c r="AH335" s="22">
        <f t="shared" si="84"/>
        <v>7.1440000000000002E-3</v>
      </c>
      <c r="AI335" t="s">
        <v>990</v>
      </c>
      <c r="AK335" s="63">
        <f>IFERROR(VLOOKUP(G335,ASEAN!A:A,1,0),0)</f>
        <v>0</v>
      </c>
      <c r="AL335" s="63">
        <f>IFERROR(VLOOKUP(D335,'[3]customer specs'!$B$1:$D$65536,3,0),0)</f>
        <v>0</v>
      </c>
      <c r="AM335" s="64">
        <f t="shared" si="85"/>
        <v>7.18</v>
      </c>
      <c r="AN335" s="64">
        <f t="shared" si="86"/>
        <v>0</v>
      </c>
      <c r="AO335" s="63"/>
      <c r="AP335" s="63"/>
      <c r="AQ335" s="63" t="str">
        <f t="shared" si="87"/>
        <v>no</v>
      </c>
      <c r="AR335" s="20">
        <f t="shared" si="88"/>
        <v>46.8</v>
      </c>
      <c r="AS335" s="63"/>
      <c r="AT335" s="23">
        <f t="shared" si="78"/>
        <v>0.12</v>
      </c>
      <c r="AU335" s="65">
        <f t="shared" si="89"/>
        <v>26.59090909090909</v>
      </c>
      <c r="AV335" s="65"/>
      <c r="AW335" s="65">
        <f t="shared" si="90"/>
        <v>53.18181818181818</v>
      </c>
      <c r="AX335" s="65"/>
      <c r="AY335" s="63">
        <f>VLOOKUP(L335,'Status Report'!B:CF,81,0)</f>
        <v>0</v>
      </c>
      <c r="AZ335" s="63" t="str">
        <f>VLOOKUP(L335,'Status Report'!B:S,18,0)</f>
        <v>Ellina Smirnova</v>
      </c>
      <c r="BB335" s="63">
        <f>VLOOKUP(L335,'Status Report'!B:Z,25,0)</f>
        <v>1</v>
      </c>
      <c r="BC335" s="63">
        <f t="shared" si="91"/>
        <v>2</v>
      </c>
      <c r="BF335">
        <f>VLOOKUP(L335,'Status Report'!B:CE,82,0)</f>
        <v>0</v>
      </c>
      <c r="BG335">
        <f>VLOOKUP(L335,'Status Report'!B:CF,83,0)</f>
        <v>0</v>
      </c>
      <c r="BH335">
        <f>VLOOKUP(L335,'Status Report'!B:CG,84,0)</f>
        <v>0</v>
      </c>
      <c r="BI335" t="s">
        <v>854</v>
      </c>
      <c r="BJ335" t="s">
        <v>795</v>
      </c>
      <c r="BM335" s="67">
        <f t="shared" si="92"/>
        <v>378</v>
      </c>
    </row>
    <row r="336" spans="1:65" x14ac:dyDescent="0.25">
      <c r="A336" s="68" t="str">
        <f>VLOOKUP(L336,'Status Report'!B:CB,79,0)</f>
        <v>Heineken UCL</v>
      </c>
      <c r="C336">
        <v>26021010</v>
      </c>
      <c r="D336">
        <v>3097129</v>
      </c>
      <c r="E336" t="s">
        <v>862</v>
      </c>
      <c r="F336" t="s">
        <v>802</v>
      </c>
      <c r="G336" t="str">
        <f>VLOOKUP(D336,'[2]sold to'!$A:$H,8,0)</f>
        <v>Netherlands</v>
      </c>
      <c r="H336" t="str">
        <f>VLOOKUP(D336,'[2]sold to'!$A:$I,9,0)</f>
        <v>Europe</v>
      </c>
      <c r="K336">
        <v>350</v>
      </c>
      <c r="L336">
        <v>88026593</v>
      </c>
      <c r="M336" t="s">
        <v>397</v>
      </c>
      <c r="N336">
        <v>2</v>
      </c>
      <c r="P336" t="str">
        <f>VLOOKUP(L336,'Status Report'!B:AA,26,0)</f>
        <v>China</v>
      </c>
      <c r="Q336" t="str">
        <f>VLOOKUP(L336,'Status Report'!B:AB,27,0)</f>
        <v>Textiles-Clothing</v>
      </c>
      <c r="R336">
        <f>VLOOKUP(L336,'Status Report'!B:X,23,0)</f>
        <v>1000</v>
      </c>
      <c r="S336" t="str">
        <f>VLOOKUP(L336,'Status Report'!B:T,19,0)</f>
        <v>Asian Sourcing Link</v>
      </c>
      <c r="T336" s="62">
        <f>VLOOKUP(L336,'Status Report'!B:E,4,0)</f>
        <v>3</v>
      </c>
      <c r="U336" s="19">
        <f>_xlfn.IFS(AI336="Den Bosch",VLOOKUP(L336,'Status Report'!B:AM,35,0),AI336="Yantian",VLOOKUP(L336,'Status Report'!B:AM,36,0),AI336="",IF(H336="Asia Pacific",VLOOKUP(L336,'Status Report'!B:AM,36,0),VLOOKUP(L336,'Status Report'!B:AM,35,0)),AI336="Direct shipment",IF(H336="Asia Pacific",VLOOKUP(L336,'Status Report'!B:AM,36,0),VLOOKUP(L336,'Status Report'!B:AM,35,0)))</f>
        <v>30.41</v>
      </c>
      <c r="V336" s="20">
        <f t="shared" si="79"/>
        <v>60.82</v>
      </c>
      <c r="W336" s="19">
        <f>_xlfn.IFS(AI336="Den Bosch",VLOOKUP(L336,'Status Report'!B:AM,37,0),AI336="Yantian",VLOOKUP(L336,'Status Report'!B:AM,38,0),AI336="",IF(H336="Asia Pacific",VLOOKUP(L336,'Status Report'!B:AM,38,0),VLOOKUP(L336,'Status Report'!B:AM,37,0)),AI336="Direct shipment",IF(H336="Asia Pacific",VLOOKUP(L336,'Status Report'!B:AM,38,0),VLOOKUP(L336,'Status Report'!B:AM,37,0)))</f>
        <v>26.82</v>
      </c>
      <c r="X336" s="20">
        <f t="shared" si="80"/>
        <v>53.64</v>
      </c>
      <c r="Y336" s="20">
        <f>_xlfn.IFS(AI336="Den Bosch",VLOOKUP(L336,'Status Report'!B:AO,39,0),AI336="Yantian",VLOOKUP(L336,'Status Report'!B:AO,40,0),AI336="",IF(H336="Asia Pacific",VLOOKUP(L336,'Status Report'!B:AO,40,0),VLOOKUP(L336,'Status Report'!B:AO,39,0)),AI336="Direct shipment",IF(H336="Asia Pacific",VLOOKUP(L336,'Status Report'!B:AO,40,0),VLOOKUP(L336,'Status Report'!B:AO,39,0)))</f>
        <v>0</v>
      </c>
      <c r="Z336" s="20">
        <f t="shared" si="81"/>
        <v>0</v>
      </c>
      <c r="AA336" s="20">
        <f t="shared" si="82"/>
        <v>53.64</v>
      </c>
      <c r="AB336" s="21">
        <f>_xlfn.IFS(AI336="Den Bosch",VLOOKUP(L336,'Status Report'!B:AM,33,0),AI336="Yantian",VLOOKUP(L336,'Status Report'!B:AM,34,0),AI336="",IF(H336="Asia Pacific",VLOOKUP(L336,'Status Report'!B:AM,34,0),VLOOKUP(L336,'Status Report'!B:AM,33,0)),AI336="Direct shipment",IF(H336="Asia Pacific",VLOOKUP(L336,'Status Report'!B:AM,34,0),VLOOKUP(L336,'Status Report'!B:AM,33,0)))</f>
        <v>23.4</v>
      </c>
      <c r="AC336" s="21">
        <f>VLOOKUP(L336,'Status Report'!B:CE,82,0)</f>
        <v>0</v>
      </c>
      <c r="AD336" s="21">
        <f t="shared" si="83"/>
        <v>23.4</v>
      </c>
      <c r="AE336" s="63">
        <f>VLOOKUP(L336,'Status Report'!B:W,20,0)</f>
        <v>47</v>
      </c>
      <c r="AF336" s="63">
        <f>VLOOKUP(L336,'Status Report'!B:W,21,0)</f>
        <v>38</v>
      </c>
      <c r="AG336" s="63">
        <f>VLOOKUP(L336,'Status Report'!B:W,22,0)</f>
        <v>2</v>
      </c>
      <c r="AH336" s="22">
        <f t="shared" si="84"/>
        <v>7.1440000000000002E-3</v>
      </c>
      <c r="AI336" t="s">
        <v>990</v>
      </c>
      <c r="AK336" s="63">
        <f>IFERROR(VLOOKUP(G336,ASEAN!A:A,1,0),0)</f>
        <v>0</v>
      </c>
      <c r="AL336" s="63">
        <f>IFERROR(VLOOKUP(D336,'[3]customer specs'!$B$1:$D$65536,3,0),0)</f>
        <v>0</v>
      </c>
      <c r="AM336" s="64">
        <f t="shared" si="85"/>
        <v>7.18</v>
      </c>
      <c r="AN336" s="64">
        <f t="shared" si="86"/>
        <v>0</v>
      </c>
      <c r="AO336" s="63"/>
      <c r="AP336" s="63"/>
      <c r="AQ336" s="63" t="str">
        <f t="shared" si="87"/>
        <v>no</v>
      </c>
      <c r="AR336" s="20">
        <f t="shared" si="88"/>
        <v>46.8</v>
      </c>
      <c r="AS336" s="63"/>
      <c r="AT336" s="23">
        <f t="shared" si="78"/>
        <v>0.12</v>
      </c>
      <c r="AU336" s="65">
        <f t="shared" si="89"/>
        <v>26.59090909090909</v>
      </c>
      <c r="AV336" s="65"/>
      <c r="AW336" s="65">
        <f t="shared" si="90"/>
        <v>53.18181818181818</v>
      </c>
      <c r="AX336" s="65"/>
      <c r="AY336" s="63">
        <f>VLOOKUP(L336,'Status Report'!B:CF,81,0)</f>
        <v>0</v>
      </c>
      <c r="AZ336" s="63" t="str">
        <f>VLOOKUP(L336,'Status Report'!B:S,18,0)</f>
        <v>Ellina Smirnova</v>
      </c>
      <c r="BB336" s="63">
        <f>VLOOKUP(L336,'Status Report'!B:Z,25,0)</f>
        <v>1</v>
      </c>
      <c r="BC336" s="63">
        <f t="shared" si="91"/>
        <v>2</v>
      </c>
      <c r="BF336">
        <f>VLOOKUP(L336,'Status Report'!B:CE,82,0)</f>
        <v>0</v>
      </c>
      <c r="BG336">
        <f>VLOOKUP(L336,'Status Report'!B:CF,83,0)</f>
        <v>0</v>
      </c>
      <c r="BH336">
        <f>VLOOKUP(L336,'Status Report'!B:CG,84,0)</f>
        <v>0</v>
      </c>
      <c r="BI336" t="s">
        <v>854</v>
      </c>
      <c r="BJ336" t="s">
        <v>795</v>
      </c>
      <c r="BM336" s="67">
        <f t="shared" si="92"/>
        <v>274</v>
      </c>
    </row>
    <row r="337" spans="1:65" x14ac:dyDescent="0.25">
      <c r="A337" s="68" t="str">
        <f>VLOOKUP(L337,'Status Report'!B:CB,79,0)</f>
        <v>Heineken UCL</v>
      </c>
      <c r="C337">
        <v>26021010</v>
      </c>
      <c r="D337">
        <v>3097129</v>
      </c>
      <c r="E337" t="s">
        <v>862</v>
      </c>
      <c r="F337" t="s">
        <v>802</v>
      </c>
      <c r="G337" t="str">
        <f>VLOOKUP(D337,'[2]sold to'!$A:$H,8,0)</f>
        <v>Netherlands</v>
      </c>
      <c r="H337" t="str">
        <f>VLOOKUP(D337,'[2]sold to'!$A:$I,9,0)</f>
        <v>Europe</v>
      </c>
      <c r="K337">
        <v>360</v>
      </c>
      <c r="L337">
        <v>88026496</v>
      </c>
      <c r="M337" t="s">
        <v>321</v>
      </c>
      <c r="N337">
        <v>1</v>
      </c>
      <c r="P337" t="str">
        <f>VLOOKUP(L337,'Status Report'!B:AA,26,0)</f>
        <v>Bangladesh</v>
      </c>
      <c r="Q337" t="str">
        <f>VLOOKUP(L337,'Status Report'!B:AB,27,0)</f>
        <v>Textiles-Clothing</v>
      </c>
      <c r="R337">
        <f>VLOOKUP(L337,'Status Report'!B:X,23,0)</f>
        <v>167</v>
      </c>
      <c r="S337" t="str">
        <f>VLOOKUP(L337,'Status Report'!B:T,19,0)</f>
        <v>Promocean The Netherlands BV</v>
      </c>
      <c r="T337" s="62">
        <f>VLOOKUP(L337,'Status Report'!B:E,4,0)</f>
        <v>3</v>
      </c>
      <c r="U337" s="19">
        <f>_xlfn.IFS(AI337="Den Bosch",VLOOKUP(L337,'Status Report'!B:AM,35,0),AI337="Yantian",VLOOKUP(L337,'Status Report'!B:AM,36,0),AI337="",IF(H337="Asia Pacific",VLOOKUP(L337,'Status Report'!B:AM,36,0),VLOOKUP(L337,'Status Report'!B:AM,35,0)),AI337="Direct shipment",IF(H337="Asia Pacific",VLOOKUP(L337,'Status Report'!B:AM,36,0),VLOOKUP(L337,'Status Report'!B:AM,35,0)))</f>
        <v>37.56</v>
      </c>
      <c r="V337" s="20">
        <f t="shared" si="79"/>
        <v>37.56</v>
      </c>
      <c r="W337" s="19">
        <f>_xlfn.IFS(AI337="Den Bosch",VLOOKUP(L337,'Status Report'!B:AM,37,0),AI337="Yantian",VLOOKUP(L337,'Status Report'!B:AM,38,0),AI337="",IF(H337="Asia Pacific",VLOOKUP(L337,'Status Report'!B:AM,38,0),VLOOKUP(L337,'Status Report'!B:AM,37,0)),AI337="Direct shipment",IF(H337="Asia Pacific",VLOOKUP(L337,'Status Report'!B:AM,38,0),VLOOKUP(L337,'Status Report'!B:AM,37,0)))</f>
        <v>37.56</v>
      </c>
      <c r="X337" s="20">
        <f t="shared" si="80"/>
        <v>37.56</v>
      </c>
      <c r="Y337" s="20">
        <f>_xlfn.IFS(AI337="Den Bosch",VLOOKUP(L337,'Status Report'!B:AO,39,0),AI337="Yantian",VLOOKUP(L337,'Status Report'!B:AO,40,0),AI337="",IF(H337="Asia Pacific",VLOOKUP(L337,'Status Report'!B:AO,40,0),VLOOKUP(L337,'Status Report'!B:AO,39,0)),AI337="Direct shipment",IF(H337="Asia Pacific",VLOOKUP(L337,'Status Report'!B:AO,40,0),VLOOKUP(L337,'Status Report'!B:AO,39,0)))</f>
        <v>0</v>
      </c>
      <c r="Z337" s="20">
        <f t="shared" si="81"/>
        <v>0</v>
      </c>
      <c r="AA337" s="20">
        <f t="shared" si="82"/>
        <v>37.56</v>
      </c>
      <c r="AB337" s="21">
        <f>_xlfn.IFS(AI337="Den Bosch",VLOOKUP(L337,'Status Report'!B:AM,33,0),AI337="Yantian",VLOOKUP(L337,'Status Report'!B:AM,34,0),AI337="",IF(H337="Asia Pacific",VLOOKUP(L337,'Status Report'!B:AM,34,0),VLOOKUP(L337,'Status Report'!B:AM,33,0)),AI337="Direct shipment",IF(H337="Asia Pacific",VLOOKUP(L337,'Status Report'!B:AM,34,0),VLOOKUP(L337,'Status Report'!B:AM,33,0)))</f>
        <v>32.749500000000005</v>
      </c>
      <c r="AC337" s="21">
        <f>VLOOKUP(L337,'Status Report'!B:CE,82,0)</f>
        <v>0</v>
      </c>
      <c r="AD337" s="21">
        <f t="shared" si="83"/>
        <v>32.749500000000005</v>
      </c>
      <c r="AE337" s="63">
        <f>VLOOKUP(L337,'Status Report'!B:W,20,0)</f>
        <v>36</v>
      </c>
      <c r="AF337" s="63">
        <f>VLOOKUP(L337,'Status Report'!B:W,21,0)</f>
        <v>33</v>
      </c>
      <c r="AG337" s="63">
        <f>VLOOKUP(L337,'Status Report'!B:W,22,0)</f>
        <v>7</v>
      </c>
      <c r="AH337" s="22">
        <f t="shared" si="84"/>
        <v>8.3160000000000005E-3</v>
      </c>
      <c r="AI337" t="s">
        <v>990</v>
      </c>
      <c r="AK337" s="63">
        <f>IFERROR(VLOOKUP(G337,ASEAN!A:A,1,0),0)</f>
        <v>0</v>
      </c>
      <c r="AL337" s="63">
        <f>IFERROR(VLOOKUP(D337,'[3]customer specs'!$B$1:$D$65536,3,0),0)</f>
        <v>0</v>
      </c>
      <c r="AM337" s="64">
        <f t="shared" si="85"/>
        <v>0</v>
      </c>
      <c r="AN337" s="64">
        <f t="shared" si="86"/>
        <v>0</v>
      </c>
      <c r="AO337" s="63"/>
      <c r="AP337" s="63"/>
      <c r="AQ337" s="63" t="str">
        <f t="shared" si="87"/>
        <v>no</v>
      </c>
      <c r="AR337" s="20">
        <f t="shared" si="88"/>
        <v>32.749500000000005</v>
      </c>
      <c r="AS337" s="63"/>
      <c r="AT337" s="23">
        <f t="shared" si="78"/>
        <v>0.12</v>
      </c>
      <c r="AU337" s="65">
        <f t="shared" si="89"/>
        <v>37.215340909090912</v>
      </c>
      <c r="AV337" s="65"/>
      <c r="AW337" s="65">
        <f t="shared" si="90"/>
        <v>37.215340909090912</v>
      </c>
      <c r="AX337" s="65"/>
      <c r="AY337" s="63">
        <f>VLOOKUP(L337,'Status Report'!B:CF,81,0)</f>
        <v>0</v>
      </c>
      <c r="AZ337" s="63" t="str">
        <f>VLOOKUP(L337,'Status Report'!B:S,18,0)</f>
        <v>Ellina Smirnova</v>
      </c>
      <c r="BB337" s="63">
        <f>VLOOKUP(L337,'Status Report'!B:Z,25,0)</f>
        <v>6</v>
      </c>
      <c r="BC337" s="63">
        <f t="shared" si="91"/>
        <v>6</v>
      </c>
      <c r="BF337">
        <f>VLOOKUP(L337,'Status Report'!B:CE,82,0)</f>
        <v>0</v>
      </c>
      <c r="BG337">
        <f>VLOOKUP(L337,'Status Report'!B:CF,83,0)</f>
        <v>0</v>
      </c>
      <c r="BH337">
        <f>VLOOKUP(L337,'Status Report'!B:CG,84,0)</f>
        <v>0</v>
      </c>
      <c r="BI337" t="s">
        <v>854</v>
      </c>
      <c r="BJ337" t="s">
        <v>795</v>
      </c>
      <c r="BM337" s="67">
        <f t="shared" si="92"/>
        <v>3</v>
      </c>
    </row>
    <row r="338" spans="1:65" x14ac:dyDescent="0.25">
      <c r="A338" s="68" t="str">
        <f>VLOOKUP(L338,'Status Report'!B:CB,79,0)</f>
        <v>Heineken UCL</v>
      </c>
      <c r="C338">
        <v>26021010</v>
      </c>
      <c r="D338">
        <v>3097129</v>
      </c>
      <c r="E338" t="s">
        <v>862</v>
      </c>
      <c r="F338" t="s">
        <v>802</v>
      </c>
      <c r="G338" t="str">
        <f>VLOOKUP(D338,'[2]sold to'!$A:$H,8,0)</f>
        <v>Netherlands</v>
      </c>
      <c r="H338" t="str">
        <f>VLOOKUP(D338,'[2]sold to'!$A:$I,9,0)</f>
        <v>Europe</v>
      </c>
      <c r="K338">
        <v>370</v>
      </c>
      <c r="L338">
        <v>88026497</v>
      </c>
      <c r="M338" t="s">
        <v>322</v>
      </c>
      <c r="N338">
        <v>1</v>
      </c>
      <c r="P338" t="str">
        <f>VLOOKUP(L338,'Status Report'!B:AA,26,0)</f>
        <v>Bangladesh</v>
      </c>
      <c r="Q338" t="str">
        <f>VLOOKUP(L338,'Status Report'!B:AB,27,0)</f>
        <v>Textiles-Clothing</v>
      </c>
      <c r="R338">
        <f>VLOOKUP(L338,'Status Report'!B:X,23,0)</f>
        <v>167</v>
      </c>
      <c r="S338" t="str">
        <f>VLOOKUP(L338,'Status Report'!B:T,19,0)</f>
        <v>Promocean The Netherlands BV</v>
      </c>
      <c r="T338" s="62">
        <f>VLOOKUP(L338,'Status Report'!B:E,4,0)</f>
        <v>3</v>
      </c>
      <c r="U338" s="19">
        <f>_xlfn.IFS(AI338="Den Bosch",VLOOKUP(L338,'Status Report'!B:AM,35,0),AI338="Yantian",VLOOKUP(L338,'Status Report'!B:AM,36,0),AI338="",IF(H338="Asia Pacific",VLOOKUP(L338,'Status Report'!B:AM,36,0),VLOOKUP(L338,'Status Report'!B:AM,35,0)),AI338="Direct shipment",IF(H338="Asia Pacific",VLOOKUP(L338,'Status Report'!B:AM,36,0),VLOOKUP(L338,'Status Report'!B:AM,35,0)))</f>
        <v>37.56</v>
      </c>
      <c r="V338" s="20">
        <f t="shared" si="79"/>
        <v>37.56</v>
      </c>
      <c r="W338" s="19">
        <f>_xlfn.IFS(AI338="Den Bosch",VLOOKUP(L338,'Status Report'!B:AM,37,0),AI338="Yantian",VLOOKUP(L338,'Status Report'!B:AM,38,0),AI338="",IF(H338="Asia Pacific",VLOOKUP(L338,'Status Report'!B:AM,38,0),VLOOKUP(L338,'Status Report'!B:AM,37,0)),AI338="Direct shipment",IF(H338="Asia Pacific",VLOOKUP(L338,'Status Report'!B:AM,38,0),VLOOKUP(L338,'Status Report'!B:AM,37,0)))</f>
        <v>37.56</v>
      </c>
      <c r="X338" s="20">
        <f t="shared" si="80"/>
        <v>37.56</v>
      </c>
      <c r="Y338" s="20">
        <f>_xlfn.IFS(AI338="Den Bosch",VLOOKUP(L338,'Status Report'!B:AO,39,0),AI338="Yantian",VLOOKUP(L338,'Status Report'!B:AO,40,0),AI338="",IF(H338="Asia Pacific",VLOOKUP(L338,'Status Report'!B:AO,40,0),VLOOKUP(L338,'Status Report'!B:AO,39,0)),AI338="Direct shipment",IF(H338="Asia Pacific",VLOOKUP(L338,'Status Report'!B:AO,40,0),VLOOKUP(L338,'Status Report'!B:AO,39,0)))</f>
        <v>0</v>
      </c>
      <c r="Z338" s="20">
        <f t="shared" si="81"/>
        <v>0</v>
      </c>
      <c r="AA338" s="20">
        <f t="shared" si="82"/>
        <v>37.56</v>
      </c>
      <c r="AB338" s="21">
        <f>_xlfn.IFS(AI338="Den Bosch",VLOOKUP(L338,'Status Report'!B:AM,33,0),AI338="Yantian",VLOOKUP(L338,'Status Report'!B:AM,34,0),AI338="",IF(H338="Asia Pacific",VLOOKUP(L338,'Status Report'!B:AM,34,0),VLOOKUP(L338,'Status Report'!B:AM,33,0)),AI338="Direct shipment",IF(H338="Asia Pacific",VLOOKUP(L338,'Status Report'!B:AM,34,0),VLOOKUP(L338,'Status Report'!B:AM,33,0)))</f>
        <v>32.749500000000005</v>
      </c>
      <c r="AC338" s="21">
        <f>VLOOKUP(L338,'Status Report'!B:CE,82,0)</f>
        <v>0</v>
      </c>
      <c r="AD338" s="21">
        <f t="shared" si="83"/>
        <v>32.749500000000005</v>
      </c>
      <c r="AE338" s="63">
        <f>VLOOKUP(L338,'Status Report'!B:W,20,0)</f>
        <v>36</v>
      </c>
      <c r="AF338" s="63">
        <f>VLOOKUP(L338,'Status Report'!B:W,21,0)</f>
        <v>33</v>
      </c>
      <c r="AG338" s="63">
        <f>VLOOKUP(L338,'Status Report'!B:W,22,0)</f>
        <v>7</v>
      </c>
      <c r="AH338" s="22">
        <f t="shared" si="84"/>
        <v>8.3160000000000005E-3</v>
      </c>
      <c r="AI338" t="s">
        <v>990</v>
      </c>
      <c r="AK338" s="63">
        <f>IFERROR(VLOOKUP(G338,ASEAN!A:A,1,0),0)</f>
        <v>0</v>
      </c>
      <c r="AL338" s="63">
        <f>IFERROR(VLOOKUP(D338,'[3]customer specs'!$B$1:$D$65536,3,0),0)</f>
        <v>0</v>
      </c>
      <c r="AM338" s="64">
        <f t="shared" si="85"/>
        <v>0</v>
      </c>
      <c r="AN338" s="64">
        <f t="shared" si="86"/>
        <v>0</v>
      </c>
      <c r="AO338" s="63"/>
      <c r="AP338" s="63"/>
      <c r="AQ338" s="63" t="str">
        <f t="shared" si="87"/>
        <v>no</v>
      </c>
      <c r="AR338" s="20">
        <f t="shared" si="88"/>
        <v>32.749500000000005</v>
      </c>
      <c r="AS338" s="63"/>
      <c r="AT338" s="23">
        <f t="shared" si="78"/>
        <v>0.12</v>
      </c>
      <c r="AU338" s="65">
        <f t="shared" si="89"/>
        <v>37.215340909090912</v>
      </c>
      <c r="AV338" s="65"/>
      <c r="AW338" s="65">
        <f t="shared" si="90"/>
        <v>37.215340909090912</v>
      </c>
      <c r="AX338" s="65"/>
      <c r="AY338" s="63">
        <f>VLOOKUP(L338,'Status Report'!B:CF,81,0)</f>
        <v>0</v>
      </c>
      <c r="AZ338" s="63" t="str">
        <f>VLOOKUP(L338,'Status Report'!B:S,18,0)</f>
        <v>Ellina Smirnova</v>
      </c>
      <c r="BB338" s="63">
        <f>VLOOKUP(L338,'Status Report'!B:Z,25,0)</f>
        <v>6</v>
      </c>
      <c r="BC338" s="63">
        <f t="shared" si="91"/>
        <v>6</v>
      </c>
      <c r="BF338">
        <f>VLOOKUP(L338,'Status Report'!B:CE,82,0)</f>
        <v>0</v>
      </c>
      <c r="BG338">
        <f>VLOOKUP(L338,'Status Report'!B:CF,83,0)</f>
        <v>0</v>
      </c>
      <c r="BH338">
        <f>VLOOKUP(L338,'Status Report'!B:CG,84,0)</f>
        <v>0</v>
      </c>
      <c r="BI338" t="s">
        <v>854</v>
      </c>
      <c r="BJ338" t="s">
        <v>795</v>
      </c>
      <c r="BM338" s="67">
        <f t="shared" si="92"/>
        <v>4</v>
      </c>
    </row>
    <row r="339" spans="1:65" x14ac:dyDescent="0.25">
      <c r="A339" s="68" t="str">
        <f>VLOOKUP(L339,'Status Report'!B:CB,79,0)</f>
        <v>Heineken UCL</v>
      </c>
      <c r="C339">
        <v>26021010</v>
      </c>
      <c r="D339">
        <v>3097129</v>
      </c>
      <c r="E339" t="s">
        <v>862</v>
      </c>
      <c r="F339" t="s">
        <v>802</v>
      </c>
      <c r="G339" t="str">
        <f>VLOOKUP(D339,'[2]sold to'!$A:$H,8,0)</f>
        <v>Netherlands</v>
      </c>
      <c r="H339" t="str">
        <f>VLOOKUP(D339,'[2]sold to'!$A:$I,9,0)</f>
        <v>Europe</v>
      </c>
      <c r="K339">
        <v>380</v>
      </c>
      <c r="L339">
        <v>88026498</v>
      </c>
      <c r="M339" t="s">
        <v>323</v>
      </c>
      <c r="N339">
        <v>1</v>
      </c>
      <c r="P339" t="str">
        <f>VLOOKUP(L339,'Status Report'!B:AA,26,0)</f>
        <v>Bangladesh</v>
      </c>
      <c r="Q339" t="str">
        <f>VLOOKUP(L339,'Status Report'!B:AB,27,0)</f>
        <v>Textiles-Clothing</v>
      </c>
      <c r="R339">
        <f>VLOOKUP(L339,'Status Report'!B:X,23,0)</f>
        <v>167</v>
      </c>
      <c r="S339" t="str">
        <f>VLOOKUP(L339,'Status Report'!B:T,19,0)</f>
        <v>Promocean The Netherlands BV</v>
      </c>
      <c r="T339" s="62">
        <f>VLOOKUP(L339,'Status Report'!B:E,4,0)</f>
        <v>3</v>
      </c>
      <c r="U339" s="19">
        <f>_xlfn.IFS(AI339="Den Bosch",VLOOKUP(L339,'Status Report'!B:AM,35,0),AI339="Yantian",VLOOKUP(L339,'Status Report'!B:AM,36,0),AI339="",IF(H339="Asia Pacific",VLOOKUP(L339,'Status Report'!B:AM,36,0),VLOOKUP(L339,'Status Report'!B:AM,35,0)),AI339="Direct shipment",IF(H339="Asia Pacific",VLOOKUP(L339,'Status Report'!B:AM,36,0),VLOOKUP(L339,'Status Report'!B:AM,35,0)))</f>
        <v>37.56</v>
      </c>
      <c r="V339" s="20">
        <f t="shared" si="79"/>
        <v>37.56</v>
      </c>
      <c r="W339" s="19">
        <f>_xlfn.IFS(AI339="Den Bosch",VLOOKUP(L339,'Status Report'!B:AM,37,0),AI339="Yantian",VLOOKUP(L339,'Status Report'!B:AM,38,0),AI339="",IF(H339="Asia Pacific",VLOOKUP(L339,'Status Report'!B:AM,38,0),VLOOKUP(L339,'Status Report'!B:AM,37,0)),AI339="Direct shipment",IF(H339="Asia Pacific",VLOOKUP(L339,'Status Report'!B:AM,38,0),VLOOKUP(L339,'Status Report'!B:AM,37,0)))</f>
        <v>37.56</v>
      </c>
      <c r="X339" s="20">
        <f t="shared" si="80"/>
        <v>37.56</v>
      </c>
      <c r="Y339" s="20">
        <f>_xlfn.IFS(AI339="Den Bosch",VLOOKUP(L339,'Status Report'!B:AO,39,0),AI339="Yantian",VLOOKUP(L339,'Status Report'!B:AO,40,0),AI339="",IF(H339="Asia Pacific",VLOOKUP(L339,'Status Report'!B:AO,40,0),VLOOKUP(L339,'Status Report'!B:AO,39,0)),AI339="Direct shipment",IF(H339="Asia Pacific",VLOOKUP(L339,'Status Report'!B:AO,40,0),VLOOKUP(L339,'Status Report'!B:AO,39,0)))</f>
        <v>0</v>
      </c>
      <c r="Z339" s="20">
        <f t="shared" si="81"/>
        <v>0</v>
      </c>
      <c r="AA339" s="20">
        <f t="shared" si="82"/>
        <v>37.56</v>
      </c>
      <c r="AB339" s="21">
        <f>_xlfn.IFS(AI339="Den Bosch",VLOOKUP(L339,'Status Report'!B:AM,33,0),AI339="Yantian",VLOOKUP(L339,'Status Report'!B:AM,34,0),AI339="",IF(H339="Asia Pacific",VLOOKUP(L339,'Status Report'!B:AM,34,0),VLOOKUP(L339,'Status Report'!B:AM,33,0)),AI339="Direct shipment",IF(H339="Asia Pacific",VLOOKUP(L339,'Status Report'!B:AM,34,0),VLOOKUP(L339,'Status Report'!B:AM,33,0)))</f>
        <v>32.749500000000005</v>
      </c>
      <c r="AC339" s="21">
        <f>VLOOKUP(L339,'Status Report'!B:CE,82,0)</f>
        <v>0</v>
      </c>
      <c r="AD339" s="21">
        <f t="shared" si="83"/>
        <v>32.749500000000005</v>
      </c>
      <c r="AE339" s="63">
        <f>VLOOKUP(L339,'Status Report'!B:W,20,0)</f>
        <v>36</v>
      </c>
      <c r="AF339" s="63">
        <f>VLOOKUP(L339,'Status Report'!B:W,21,0)</f>
        <v>33</v>
      </c>
      <c r="AG339" s="63">
        <f>VLOOKUP(L339,'Status Report'!B:W,22,0)</f>
        <v>7</v>
      </c>
      <c r="AH339" s="22">
        <f t="shared" si="84"/>
        <v>8.3160000000000005E-3</v>
      </c>
      <c r="AI339" t="s">
        <v>990</v>
      </c>
      <c r="AK339" s="63">
        <f>IFERROR(VLOOKUP(G339,ASEAN!A:A,1,0),0)</f>
        <v>0</v>
      </c>
      <c r="AL339" s="63">
        <f>IFERROR(VLOOKUP(D339,'[3]customer specs'!$B$1:$D$65536,3,0),0)</f>
        <v>0</v>
      </c>
      <c r="AM339" s="64">
        <f t="shared" si="85"/>
        <v>0</v>
      </c>
      <c r="AN339" s="64">
        <f t="shared" si="86"/>
        <v>0</v>
      </c>
      <c r="AO339" s="63"/>
      <c r="AP339" s="63"/>
      <c r="AQ339" s="63" t="str">
        <f t="shared" si="87"/>
        <v>no</v>
      </c>
      <c r="AR339" s="20">
        <f t="shared" si="88"/>
        <v>32.749500000000005</v>
      </c>
      <c r="AS339" s="63"/>
      <c r="AT339" s="23">
        <f t="shared" si="78"/>
        <v>0.12</v>
      </c>
      <c r="AU339" s="65">
        <f t="shared" si="89"/>
        <v>37.215340909090912</v>
      </c>
      <c r="AV339" s="65"/>
      <c r="AW339" s="65">
        <f t="shared" si="90"/>
        <v>37.215340909090912</v>
      </c>
      <c r="AX339" s="65"/>
      <c r="AY339" s="63">
        <f>VLOOKUP(L339,'Status Report'!B:CF,81,0)</f>
        <v>0</v>
      </c>
      <c r="AZ339" s="63" t="str">
        <f>VLOOKUP(L339,'Status Report'!B:S,18,0)</f>
        <v>Ellina Smirnova</v>
      </c>
      <c r="BB339" s="63">
        <f>VLOOKUP(L339,'Status Report'!B:Z,25,0)</f>
        <v>6</v>
      </c>
      <c r="BC339" s="63">
        <f t="shared" si="91"/>
        <v>6</v>
      </c>
      <c r="BF339">
        <f>VLOOKUP(L339,'Status Report'!B:CE,82,0)</f>
        <v>0</v>
      </c>
      <c r="BG339">
        <f>VLOOKUP(L339,'Status Report'!B:CF,83,0)</f>
        <v>0</v>
      </c>
      <c r="BH339">
        <f>VLOOKUP(L339,'Status Report'!B:CG,84,0)</f>
        <v>0</v>
      </c>
      <c r="BI339" t="s">
        <v>854</v>
      </c>
      <c r="BJ339" t="s">
        <v>795</v>
      </c>
      <c r="BM339" s="67">
        <f t="shared" si="92"/>
        <v>12</v>
      </c>
    </row>
    <row r="340" spans="1:65" x14ac:dyDescent="0.25">
      <c r="A340" s="68" t="str">
        <f>VLOOKUP(L340,'Status Report'!B:CB,79,0)</f>
        <v>Heineken UCL</v>
      </c>
      <c r="C340">
        <v>26021010</v>
      </c>
      <c r="D340">
        <v>3097129</v>
      </c>
      <c r="E340" t="s">
        <v>862</v>
      </c>
      <c r="F340" t="s">
        <v>802</v>
      </c>
      <c r="G340" t="str">
        <f>VLOOKUP(D340,'[2]sold to'!$A:$H,8,0)</f>
        <v>Netherlands</v>
      </c>
      <c r="H340" t="str">
        <f>VLOOKUP(D340,'[2]sold to'!$A:$I,9,0)</f>
        <v>Europe</v>
      </c>
      <c r="K340">
        <v>390</v>
      </c>
      <c r="L340">
        <v>88026499</v>
      </c>
      <c r="M340" t="s">
        <v>324</v>
      </c>
      <c r="N340">
        <v>1</v>
      </c>
      <c r="P340" t="str">
        <f>VLOOKUP(L340,'Status Report'!B:AA,26,0)</f>
        <v>Bangladesh</v>
      </c>
      <c r="Q340" t="str">
        <f>VLOOKUP(L340,'Status Report'!B:AB,27,0)</f>
        <v>Textiles-Clothing</v>
      </c>
      <c r="R340">
        <f>VLOOKUP(L340,'Status Report'!B:X,23,0)</f>
        <v>167</v>
      </c>
      <c r="S340" t="str">
        <f>VLOOKUP(L340,'Status Report'!B:T,19,0)</f>
        <v>Promocean The Netherlands BV</v>
      </c>
      <c r="T340" s="62">
        <f>VLOOKUP(L340,'Status Report'!B:E,4,0)</f>
        <v>3</v>
      </c>
      <c r="U340" s="19">
        <f>_xlfn.IFS(AI340="Den Bosch",VLOOKUP(L340,'Status Report'!B:AM,35,0),AI340="Yantian",VLOOKUP(L340,'Status Report'!B:AM,36,0),AI340="",IF(H340="Asia Pacific",VLOOKUP(L340,'Status Report'!B:AM,36,0),VLOOKUP(L340,'Status Report'!B:AM,35,0)),AI340="Direct shipment",IF(H340="Asia Pacific",VLOOKUP(L340,'Status Report'!B:AM,36,0),VLOOKUP(L340,'Status Report'!B:AM,35,0)))</f>
        <v>37.56</v>
      </c>
      <c r="V340" s="20">
        <f t="shared" si="79"/>
        <v>37.56</v>
      </c>
      <c r="W340" s="19">
        <f>_xlfn.IFS(AI340="Den Bosch",VLOOKUP(L340,'Status Report'!B:AM,37,0),AI340="Yantian",VLOOKUP(L340,'Status Report'!B:AM,38,0),AI340="",IF(H340="Asia Pacific",VLOOKUP(L340,'Status Report'!B:AM,38,0),VLOOKUP(L340,'Status Report'!B:AM,37,0)),AI340="Direct shipment",IF(H340="Asia Pacific",VLOOKUP(L340,'Status Report'!B:AM,38,0),VLOOKUP(L340,'Status Report'!B:AM,37,0)))</f>
        <v>37.56</v>
      </c>
      <c r="X340" s="20">
        <f t="shared" si="80"/>
        <v>37.56</v>
      </c>
      <c r="Y340" s="20">
        <f>_xlfn.IFS(AI340="Den Bosch",VLOOKUP(L340,'Status Report'!B:AO,39,0),AI340="Yantian",VLOOKUP(L340,'Status Report'!B:AO,40,0),AI340="",IF(H340="Asia Pacific",VLOOKUP(L340,'Status Report'!B:AO,40,0),VLOOKUP(L340,'Status Report'!B:AO,39,0)),AI340="Direct shipment",IF(H340="Asia Pacific",VLOOKUP(L340,'Status Report'!B:AO,40,0),VLOOKUP(L340,'Status Report'!B:AO,39,0)))</f>
        <v>0</v>
      </c>
      <c r="Z340" s="20">
        <f t="shared" si="81"/>
        <v>0</v>
      </c>
      <c r="AA340" s="20">
        <f t="shared" si="82"/>
        <v>37.56</v>
      </c>
      <c r="AB340" s="21">
        <f>_xlfn.IFS(AI340="Den Bosch",VLOOKUP(L340,'Status Report'!B:AM,33,0),AI340="Yantian",VLOOKUP(L340,'Status Report'!B:AM,34,0),AI340="",IF(H340="Asia Pacific",VLOOKUP(L340,'Status Report'!B:AM,34,0),VLOOKUP(L340,'Status Report'!B:AM,33,0)),AI340="Direct shipment",IF(H340="Asia Pacific",VLOOKUP(L340,'Status Report'!B:AM,34,0),VLOOKUP(L340,'Status Report'!B:AM,33,0)))</f>
        <v>32.749500000000005</v>
      </c>
      <c r="AC340" s="21">
        <f>VLOOKUP(L340,'Status Report'!B:CE,82,0)</f>
        <v>0</v>
      </c>
      <c r="AD340" s="21">
        <f t="shared" si="83"/>
        <v>32.749500000000005</v>
      </c>
      <c r="AE340" s="63">
        <f>VLOOKUP(L340,'Status Report'!B:W,20,0)</f>
        <v>36</v>
      </c>
      <c r="AF340" s="63">
        <f>VLOOKUP(L340,'Status Report'!B:W,21,0)</f>
        <v>33</v>
      </c>
      <c r="AG340" s="63">
        <f>VLOOKUP(L340,'Status Report'!B:W,22,0)</f>
        <v>7</v>
      </c>
      <c r="AH340" s="22">
        <f t="shared" si="84"/>
        <v>8.3160000000000005E-3</v>
      </c>
      <c r="AI340" t="s">
        <v>990</v>
      </c>
      <c r="AK340" s="63">
        <f>IFERROR(VLOOKUP(G340,ASEAN!A:A,1,0),0)</f>
        <v>0</v>
      </c>
      <c r="AL340" s="63">
        <f>IFERROR(VLOOKUP(D340,'[3]customer specs'!$B$1:$D$65536,3,0),0)</f>
        <v>0</v>
      </c>
      <c r="AM340" s="64">
        <f t="shared" si="85"/>
        <v>0</v>
      </c>
      <c r="AN340" s="64">
        <f t="shared" si="86"/>
        <v>0</v>
      </c>
      <c r="AO340" s="63"/>
      <c r="AP340" s="63"/>
      <c r="AQ340" s="63" t="str">
        <f t="shared" si="87"/>
        <v>no</v>
      </c>
      <c r="AR340" s="20">
        <f t="shared" si="88"/>
        <v>32.749500000000005</v>
      </c>
      <c r="AS340" s="63"/>
      <c r="AT340" s="23">
        <f t="shared" si="78"/>
        <v>0.12</v>
      </c>
      <c r="AU340" s="65">
        <f t="shared" si="89"/>
        <v>37.215340909090912</v>
      </c>
      <c r="AV340" s="65"/>
      <c r="AW340" s="65">
        <f t="shared" si="90"/>
        <v>37.215340909090912</v>
      </c>
      <c r="AX340" s="65"/>
      <c r="AY340" s="63">
        <f>VLOOKUP(L340,'Status Report'!B:CF,81,0)</f>
        <v>0</v>
      </c>
      <c r="AZ340" s="63" t="str">
        <f>VLOOKUP(L340,'Status Report'!B:S,18,0)</f>
        <v>Ellina Smirnova</v>
      </c>
      <c r="BB340" s="63">
        <f>VLOOKUP(L340,'Status Report'!B:Z,25,0)</f>
        <v>6</v>
      </c>
      <c r="BC340" s="63">
        <f t="shared" si="91"/>
        <v>6</v>
      </c>
      <c r="BF340">
        <f>VLOOKUP(L340,'Status Report'!B:CE,82,0)</f>
        <v>0</v>
      </c>
      <c r="BG340">
        <f>VLOOKUP(L340,'Status Report'!B:CF,83,0)</f>
        <v>0</v>
      </c>
      <c r="BH340">
        <f>VLOOKUP(L340,'Status Report'!B:CG,84,0)</f>
        <v>0</v>
      </c>
      <c r="BI340" t="s">
        <v>854</v>
      </c>
      <c r="BJ340" t="s">
        <v>795</v>
      </c>
      <c r="BM340" s="67">
        <f t="shared" si="92"/>
        <v>16</v>
      </c>
    </row>
    <row r="341" spans="1:65" x14ac:dyDescent="0.25">
      <c r="A341" s="68" t="str">
        <f>VLOOKUP(L341,'Status Report'!B:CB,79,0)</f>
        <v>Heineken UCL</v>
      </c>
      <c r="C341">
        <v>26021010</v>
      </c>
      <c r="D341">
        <v>3097129</v>
      </c>
      <c r="E341" t="s">
        <v>862</v>
      </c>
      <c r="F341" t="s">
        <v>802</v>
      </c>
      <c r="G341" t="str">
        <f>VLOOKUP(D341,'[2]sold to'!$A:$H,8,0)</f>
        <v>Netherlands</v>
      </c>
      <c r="H341" t="str">
        <f>VLOOKUP(D341,'[2]sold to'!$A:$I,9,0)</f>
        <v>Europe</v>
      </c>
      <c r="K341">
        <v>400</v>
      </c>
      <c r="L341">
        <v>88026501</v>
      </c>
      <c r="M341" t="s">
        <v>325</v>
      </c>
      <c r="N341">
        <v>1</v>
      </c>
      <c r="P341" t="str">
        <f>VLOOKUP(L341,'Status Report'!B:AA,26,0)</f>
        <v>Bangladesh</v>
      </c>
      <c r="Q341" t="str">
        <f>VLOOKUP(L341,'Status Report'!B:AB,27,0)</f>
        <v>Textiles-Clothing</v>
      </c>
      <c r="R341">
        <f>VLOOKUP(L341,'Status Report'!B:X,23,0)</f>
        <v>167</v>
      </c>
      <c r="S341" t="str">
        <f>VLOOKUP(L341,'Status Report'!B:T,19,0)</f>
        <v>Promocean The Netherlands BV</v>
      </c>
      <c r="T341" s="62">
        <f>VLOOKUP(L341,'Status Report'!B:E,4,0)</f>
        <v>3</v>
      </c>
      <c r="U341" s="19">
        <f>_xlfn.IFS(AI341="Den Bosch",VLOOKUP(L341,'Status Report'!B:AM,35,0),AI341="Yantian",VLOOKUP(L341,'Status Report'!B:AM,36,0),AI341="",IF(H341="Asia Pacific",VLOOKUP(L341,'Status Report'!B:AM,36,0),VLOOKUP(L341,'Status Report'!B:AM,35,0)),AI341="Direct shipment",IF(H341="Asia Pacific",VLOOKUP(L341,'Status Report'!B:AM,36,0),VLOOKUP(L341,'Status Report'!B:AM,35,0)))</f>
        <v>39.06</v>
      </c>
      <c r="V341" s="20">
        <f t="shared" si="79"/>
        <v>39.06</v>
      </c>
      <c r="W341" s="19">
        <f>_xlfn.IFS(AI341="Den Bosch",VLOOKUP(L341,'Status Report'!B:AM,37,0),AI341="Yantian",VLOOKUP(L341,'Status Report'!B:AM,38,0),AI341="",IF(H341="Asia Pacific",VLOOKUP(L341,'Status Report'!B:AM,38,0),VLOOKUP(L341,'Status Report'!B:AM,37,0)),AI341="Direct shipment",IF(H341="Asia Pacific",VLOOKUP(L341,'Status Report'!B:AM,38,0),VLOOKUP(L341,'Status Report'!B:AM,37,0)))</f>
        <v>39.06</v>
      </c>
      <c r="X341" s="20">
        <f t="shared" si="80"/>
        <v>39.06</v>
      </c>
      <c r="Y341" s="20">
        <f>_xlfn.IFS(AI341="Den Bosch",VLOOKUP(L341,'Status Report'!B:AO,39,0),AI341="Yantian",VLOOKUP(L341,'Status Report'!B:AO,40,0),AI341="",IF(H341="Asia Pacific",VLOOKUP(L341,'Status Report'!B:AO,40,0),VLOOKUP(L341,'Status Report'!B:AO,39,0)),AI341="Direct shipment",IF(H341="Asia Pacific",VLOOKUP(L341,'Status Report'!B:AO,40,0),VLOOKUP(L341,'Status Report'!B:AO,39,0)))</f>
        <v>0</v>
      </c>
      <c r="Z341" s="20">
        <f t="shared" si="81"/>
        <v>0</v>
      </c>
      <c r="AA341" s="20">
        <f t="shared" si="82"/>
        <v>39.06</v>
      </c>
      <c r="AB341" s="21">
        <f>_xlfn.IFS(AI341="Den Bosch",VLOOKUP(L341,'Status Report'!B:AM,33,0),AI341="Yantian",VLOOKUP(L341,'Status Report'!B:AM,34,0),AI341="",IF(H341="Asia Pacific",VLOOKUP(L341,'Status Report'!B:AM,34,0),VLOOKUP(L341,'Status Report'!B:AM,33,0)),AI341="Direct shipment",IF(H341="Asia Pacific",VLOOKUP(L341,'Status Report'!B:AM,34,0),VLOOKUP(L341,'Status Report'!B:AM,33,0)))</f>
        <v>34.030499999999996</v>
      </c>
      <c r="AC341" s="21">
        <f>VLOOKUP(L341,'Status Report'!B:CE,82,0)</f>
        <v>0</v>
      </c>
      <c r="AD341" s="21">
        <f t="shared" si="83"/>
        <v>34.030499999999996</v>
      </c>
      <c r="AE341" s="63">
        <f>VLOOKUP(L341,'Status Report'!B:W,20,0)</f>
        <v>36</v>
      </c>
      <c r="AF341" s="63">
        <f>VLOOKUP(L341,'Status Report'!B:W,21,0)</f>
        <v>33</v>
      </c>
      <c r="AG341" s="63">
        <f>VLOOKUP(L341,'Status Report'!B:W,22,0)</f>
        <v>7</v>
      </c>
      <c r="AH341" s="22">
        <f t="shared" si="84"/>
        <v>8.3160000000000005E-3</v>
      </c>
      <c r="AI341" t="s">
        <v>990</v>
      </c>
      <c r="AK341" s="63">
        <f>IFERROR(VLOOKUP(G341,ASEAN!A:A,1,0),0)</f>
        <v>0</v>
      </c>
      <c r="AL341" s="63">
        <f>IFERROR(VLOOKUP(D341,'[3]customer specs'!$B$1:$D$65536,3,0),0)</f>
        <v>0</v>
      </c>
      <c r="AM341" s="64">
        <f t="shared" si="85"/>
        <v>0</v>
      </c>
      <c r="AN341" s="64">
        <f t="shared" si="86"/>
        <v>0</v>
      </c>
      <c r="AO341" s="63"/>
      <c r="AP341" s="63"/>
      <c r="AQ341" s="63" t="str">
        <f t="shared" si="87"/>
        <v>no</v>
      </c>
      <c r="AR341" s="20">
        <f t="shared" si="88"/>
        <v>34.030499999999996</v>
      </c>
      <c r="AS341" s="63"/>
      <c r="AT341" s="23">
        <f t="shared" si="78"/>
        <v>0.12</v>
      </c>
      <c r="AU341" s="65">
        <f t="shared" si="89"/>
        <v>38.671022727272721</v>
      </c>
      <c r="AV341" s="65"/>
      <c r="AW341" s="65">
        <f t="shared" si="90"/>
        <v>38.671022727272721</v>
      </c>
      <c r="AX341" s="65"/>
      <c r="AY341" s="63">
        <f>VLOOKUP(L341,'Status Report'!B:CF,81,0)</f>
        <v>0</v>
      </c>
      <c r="AZ341" s="63" t="str">
        <f>VLOOKUP(L341,'Status Report'!B:S,18,0)</f>
        <v>Ellina Smirnova</v>
      </c>
      <c r="BB341" s="63">
        <f>VLOOKUP(L341,'Status Report'!B:Z,25,0)</f>
        <v>6</v>
      </c>
      <c r="BC341" s="63">
        <f t="shared" si="91"/>
        <v>6</v>
      </c>
      <c r="BF341">
        <f>VLOOKUP(L341,'Status Report'!B:CE,82,0)</f>
        <v>0</v>
      </c>
      <c r="BG341">
        <f>VLOOKUP(L341,'Status Report'!B:CF,83,0)</f>
        <v>0</v>
      </c>
      <c r="BH341">
        <f>VLOOKUP(L341,'Status Report'!B:CG,84,0)</f>
        <v>0</v>
      </c>
      <c r="BI341" t="s">
        <v>854</v>
      </c>
      <c r="BJ341" t="s">
        <v>795</v>
      </c>
      <c r="BM341" s="67">
        <f t="shared" si="92"/>
        <v>14</v>
      </c>
    </row>
    <row r="342" spans="1:65" x14ac:dyDescent="0.25">
      <c r="A342" s="68" t="str">
        <f>VLOOKUP(L342,'Status Report'!B:CB,79,0)</f>
        <v>Heineken UCL</v>
      </c>
      <c r="C342">
        <v>26021010</v>
      </c>
      <c r="D342">
        <v>3097129</v>
      </c>
      <c r="E342" t="s">
        <v>862</v>
      </c>
      <c r="F342" t="s">
        <v>802</v>
      </c>
      <c r="G342" t="str">
        <f>VLOOKUP(D342,'[2]sold to'!$A:$H,8,0)</f>
        <v>Netherlands</v>
      </c>
      <c r="H342" t="str">
        <f>VLOOKUP(D342,'[2]sold to'!$A:$I,9,0)</f>
        <v>Europe</v>
      </c>
      <c r="K342">
        <v>410</v>
      </c>
      <c r="L342">
        <v>88026502</v>
      </c>
      <c r="M342" t="s">
        <v>326</v>
      </c>
      <c r="N342">
        <v>1</v>
      </c>
      <c r="P342" t="str">
        <f>VLOOKUP(L342,'Status Report'!B:AA,26,0)</f>
        <v>Bangladesh</v>
      </c>
      <c r="Q342" t="str">
        <f>VLOOKUP(L342,'Status Report'!B:AB,27,0)</f>
        <v>Textiles-Clothing</v>
      </c>
      <c r="R342">
        <f>VLOOKUP(L342,'Status Report'!B:X,23,0)</f>
        <v>167</v>
      </c>
      <c r="S342" t="str">
        <f>VLOOKUP(L342,'Status Report'!B:T,19,0)</f>
        <v>Promocean The Netherlands BV</v>
      </c>
      <c r="T342" s="62">
        <f>VLOOKUP(L342,'Status Report'!B:E,4,0)</f>
        <v>3</v>
      </c>
      <c r="U342" s="19">
        <f>_xlfn.IFS(AI342="Den Bosch",VLOOKUP(L342,'Status Report'!B:AM,35,0),AI342="Yantian",VLOOKUP(L342,'Status Report'!B:AM,36,0),AI342="",IF(H342="Asia Pacific",VLOOKUP(L342,'Status Report'!B:AM,36,0),VLOOKUP(L342,'Status Report'!B:AM,35,0)),AI342="Direct shipment",IF(H342="Asia Pacific",VLOOKUP(L342,'Status Report'!B:AM,36,0),VLOOKUP(L342,'Status Report'!B:AM,35,0)))</f>
        <v>39.06</v>
      </c>
      <c r="V342" s="20">
        <f t="shared" si="79"/>
        <v>39.06</v>
      </c>
      <c r="W342" s="19">
        <f>_xlfn.IFS(AI342="Den Bosch",VLOOKUP(L342,'Status Report'!B:AM,37,0),AI342="Yantian",VLOOKUP(L342,'Status Report'!B:AM,38,0),AI342="",IF(H342="Asia Pacific",VLOOKUP(L342,'Status Report'!B:AM,38,0),VLOOKUP(L342,'Status Report'!B:AM,37,0)),AI342="Direct shipment",IF(H342="Asia Pacific",VLOOKUP(L342,'Status Report'!B:AM,38,0),VLOOKUP(L342,'Status Report'!B:AM,37,0)))</f>
        <v>39.06</v>
      </c>
      <c r="X342" s="20">
        <f t="shared" si="80"/>
        <v>39.06</v>
      </c>
      <c r="Y342" s="20">
        <f>_xlfn.IFS(AI342="Den Bosch",VLOOKUP(L342,'Status Report'!B:AO,39,0),AI342="Yantian",VLOOKUP(L342,'Status Report'!B:AO,40,0),AI342="",IF(H342="Asia Pacific",VLOOKUP(L342,'Status Report'!B:AO,40,0),VLOOKUP(L342,'Status Report'!B:AO,39,0)),AI342="Direct shipment",IF(H342="Asia Pacific",VLOOKUP(L342,'Status Report'!B:AO,40,0),VLOOKUP(L342,'Status Report'!B:AO,39,0)))</f>
        <v>0</v>
      </c>
      <c r="Z342" s="20">
        <f t="shared" si="81"/>
        <v>0</v>
      </c>
      <c r="AA342" s="20">
        <f t="shared" si="82"/>
        <v>39.06</v>
      </c>
      <c r="AB342" s="21">
        <f>_xlfn.IFS(AI342="Den Bosch",VLOOKUP(L342,'Status Report'!B:AM,33,0),AI342="Yantian",VLOOKUP(L342,'Status Report'!B:AM,34,0),AI342="",IF(H342="Asia Pacific",VLOOKUP(L342,'Status Report'!B:AM,34,0),VLOOKUP(L342,'Status Report'!B:AM,33,0)),AI342="Direct shipment",IF(H342="Asia Pacific",VLOOKUP(L342,'Status Report'!B:AM,34,0),VLOOKUP(L342,'Status Report'!B:AM,33,0)))</f>
        <v>34.030499999999996</v>
      </c>
      <c r="AC342" s="21">
        <f>VLOOKUP(L342,'Status Report'!B:CE,82,0)</f>
        <v>0</v>
      </c>
      <c r="AD342" s="21">
        <f t="shared" si="83"/>
        <v>34.030499999999996</v>
      </c>
      <c r="AE342" s="63">
        <f>VLOOKUP(L342,'Status Report'!B:W,20,0)</f>
        <v>36</v>
      </c>
      <c r="AF342" s="63">
        <f>VLOOKUP(L342,'Status Report'!B:W,21,0)</f>
        <v>33</v>
      </c>
      <c r="AG342" s="63">
        <f>VLOOKUP(L342,'Status Report'!B:W,22,0)</f>
        <v>7</v>
      </c>
      <c r="AH342" s="22">
        <f t="shared" si="84"/>
        <v>8.3160000000000005E-3</v>
      </c>
      <c r="AI342" t="s">
        <v>990</v>
      </c>
      <c r="AK342" s="63">
        <f>IFERROR(VLOOKUP(G342,ASEAN!A:A,1,0),0)</f>
        <v>0</v>
      </c>
      <c r="AL342" s="63">
        <f>IFERROR(VLOOKUP(D342,'[3]customer specs'!$B$1:$D$65536,3,0),0)</f>
        <v>0</v>
      </c>
      <c r="AM342" s="64">
        <f t="shared" si="85"/>
        <v>0</v>
      </c>
      <c r="AN342" s="64">
        <f t="shared" si="86"/>
        <v>0</v>
      </c>
      <c r="AO342" s="63"/>
      <c r="AP342" s="63"/>
      <c r="AQ342" s="63" t="str">
        <f t="shared" si="87"/>
        <v>no</v>
      </c>
      <c r="AR342" s="20">
        <f t="shared" si="88"/>
        <v>34.030499999999996</v>
      </c>
      <c r="AS342" s="63"/>
      <c r="AT342" s="23">
        <f t="shared" si="78"/>
        <v>0.12</v>
      </c>
      <c r="AU342" s="65">
        <f t="shared" si="89"/>
        <v>38.671022727272721</v>
      </c>
      <c r="AV342" s="65"/>
      <c r="AW342" s="65">
        <f t="shared" si="90"/>
        <v>38.671022727272721</v>
      </c>
      <c r="AX342" s="65"/>
      <c r="AY342" s="63">
        <f>VLOOKUP(L342,'Status Report'!B:CF,81,0)</f>
        <v>0</v>
      </c>
      <c r="AZ342" s="63" t="str">
        <f>VLOOKUP(L342,'Status Report'!B:S,18,0)</f>
        <v>Ellina Smirnova</v>
      </c>
      <c r="BB342" s="63">
        <f>VLOOKUP(L342,'Status Report'!B:Z,25,0)</f>
        <v>6</v>
      </c>
      <c r="BC342" s="63">
        <f t="shared" si="91"/>
        <v>6</v>
      </c>
      <c r="BF342">
        <f>VLOOKUP(L342,'Status Report'!B:CE,82,0)</f>
        <v>0</v>
      </c>
      <c r="BG342">
        <f>VLOOKUP(L342,'Status Report'!B:CF,83,0)</f>
        <v>0</v>
      </c>
      <c r="BH342">
        <f>VLOOKUP(L342,'Status Report'!B:CG,84,0)</f>
        <v>0</v>
      </c>
      <c r="BI342" t="s">
        <v>854</v>
      </c>
      <c r="BJ342" t="s">
        <v>795</v>
      </c>
      <c r="BM342" s="67">
        <f t="shared" si="92"/>
        <v>17</v>
      </c>
    </row>
    <row r="343" spans="1:65" x14ac:dyDescent="0.25">
      <c r="A343" s="68" t="str">
        <f>VLOOKUP(L343,'Status Report'!B:CB,79,0)</f>
        <v>Heineken - F1</v>
      </c>
      <c r="C343">
        <v>26021013</v>
      </c>
      <c r="D343">
        <v>3011355</v>
      </c>
      <c r="E343" t="s">
        <v>865</v>
      </c>
      <c r="F343" t="s">
        <v>866</v>
      </c>
      <c r="G343" t="str">
        <f>VLOOKUP(D343,'[2]sold to'!$A:$H,8,0)</f>
        <v>Hong Kong</v>
      </c>
      <c r="H343" t="str">
        <f>VLOOKUP(D343,'[2]sold to'!$A:$I,9,0)</f>
        <v>ASIA Pacific</v>
      </c>
      <c r="K343">
        <v>100</v>
      </c>
      <c r="L343">
        <v>88025669</v>
      </c>
      <c r="M343" t="s">
        <v>163</v>
      </c>
      <c r="N343">
        <v>10</v>
      </c>
      <c r="P343" t="str">
        <f>VLOOKUP(L343,'Status Report'!B:AA,26,0)</f>
        <v>China</v>
      </c>
      <c r="Q343" t="str">
        <f>VLOOKUP(L343,'Status Report'!B:AB,27,0)</f>
        <v>Openers / Sunglasses / Keyrings / Waiter knife</v>
      </c>
      <c r="R343">
        <f>VLOOKUP(L343,'Status Report'!B:X,23,0)</f>
        <v>125</v>
      </c>
      <c r="S343" t="str">
        <f>VLOOKUP(L343,'Status Report'!B:T,19,0)</f>
        <v>Promocean The Netherlands BV</v>
      </c>
      <c r="T343" s="62">
        <f>VLOOKUP(L343,'Status Report'!B:E,4,0)</f>
        <v>1</v>
      </c>
      <c r="U343" s="19">
        <f>_xlfn.IFS(AI343="Den Bosch",VLOOKUP(L343,'Status Report'!B:AM,35,0),AI343="Yantian",VLOOKUP(L343,'Status Report'!B:AM,36,0),AI343="",IF(H343="Asia Pacific",VLOOKUP(L343,'Status Report'!B:AM,36,0),VLOOKUP(L343,'Status Report'!B:AM,35,0)),AI343="Direct shipment",IF(H343="Asia Pacific",VLOOKUP(L343,'Status Report'!B:AM,36,0),VLOOKUP(L343,'Status Report'!B:AM,35,0)))</f>
        <v>26.200000000000003</v>
      </c>
      <c r="V343" s="20">
        <f t="shared" si="79"/>
        <v>262</v>
      </c>
      <c r="W343" s="19">
        <f>_xlfn.IFS(AI343="Den Bosch",VLOOKUP(L343,'Status Report'!B:AM,37,0),AI343="Yantian",VLOOKUP(L343,'Status Report'!B:AM,38,0),AI343="",IF(H343="Asia Pacific",VLOOKUP(L343,'Status Report'!B:AM,38,0),VLOOKUP(L343,'Status Report'!B:AM,37,0)),AI343="Direct shipment",IF(H343="Asia Pacific",VLOOKUP(L343,'Status Report'!B:AM,38,0),VLOOKUP(L343,'Status Report'!B:AM,37,0)))</f>
        <v>26.200000000000003</v>
      </c>
      <c r="X343" s="20">
        <f t="shared" si="80"/>
        <v>262</v>
      </c>
      <c r="Y343" s="20">
        <f>_xlfn.IFS(AI343="Den Bosch",VLOOKUP(L343,'Status Report'!B:AO,39,0),AI343="Yantian",VLOOKUP(L343,'Status Report'!B:AO,40,0),AI343="",IF(H343="Asia Pacific",VLOOKUP(L343,'Status Report'!B:AO,40,0),VLOOKUP(L343,'Status Report'!B:AO,39,0)),AI343="Direct shipment",IF(H343="Asia Pacific",VLOOKUP(L343,'Status Report'!B:AO,40,0),VLOOKUP(L343,'Status Report'!B:AO,39,0)))</f>
        <v>0</v>
      </c>
      <c r="Z343" s="20">
        <f t="shared" si="81"/>
        <v>0</v>
      </c>
      <c r="AA343" s="20">
        <f t="shared" si="82"/>
        <v>262</v>
      </c>
      <c r="AB343" s="21">
        <f>_xlfn.IFS(AI343="Den Bosch",VLOOKUP(L343,'Status Report'!B:AM,33,0),AI343="Yantian",VLOOKUP(L343,'Status Report'!B:AM,34,0),AI343="",IF(H343="Asia Pacific",VLOOKUP(L343,'Status Report'!B:AM,34,0),VLOOKUP(L343,'Status Report'!B:AM,33,0)),AI343="Direct shipment",IF(H343="Asia Pacific",VLOOKUP(L343,'Status Report'!B:AM,34,0),VLOOKUP(L343,'Status Report'!B:AM,33,0)))</f>
        <v>23.136562499999993</v>
      </c>
      <c r="AC343" s="21">
        <f>VLOOKUP(L343,'Status Report'!B:CE,82,0)</f>
        <v>0</v>
      </c>
      <c r="AD343" s="21">
        <f t="shared" si="83"/>
        <v>23.136562499999993</v>
      </c>
      <c r="AE343" s="63">
        <f>VLOOKUP(L343,'Status Report'!B:W,20,0)</f>
        <v>7.9</v>
      </c>
      <c r="AF343" s="63">
        <f>VLOOKUP(L343,'Status Report'!B:W,21,0)</f>
        <v>27</v>
      </c>
      <c r="AG343" s="63">
        <f>VLOOKUP(L343,'Status Report'!B:W,22,0)</f>
        <v>27</v>
      </c>
      <c r="AH343" s="22">
        <f t="shared" si="84"/>
        <v>5.7591000000000003E-2</v>
      </c>
      <c r="AK343" s="63">
        <f>IFERROR(VLOOKUP(G343,ASEAN!A:A,1,0),0)</f>
        <v>0</v>
      </c>
      <c r="AL343" s="63" t="str">
        <f>IFERROR(VLOOKUP(D343,'[3]customer specs'!$B$1:$D$65536,3,0),0)</f>
        <v>pallet</v>
      </c>
      <c r="AM343" s="64">
        <f t="shared" si="85"/>
        <v>0</v>
      </c>
      <c r="AN343" s="64">
        <f t="shared" si="86"/>
        <v>0</v>
      </c>
      <c r="AO343" s="63"/>
      <c r="AP343" s="63"/>
      <c r="AQ343" s="63" t="str">
        <f t="shared" si="87"/>
        <v>no</v>
      </c>
      <c r="AR343" s="20">
        <f t="shared" si="88"/>
        <v>231.36562499999994</v>
      </c>
      <c r="AS343" s="63"/>
      <c r="AT343" s="23">
        <f t="shared" si="78"/>
        <v>0.12</v>
      </c>
      <c r="AU343" s="65">
        <f t="shared" si="89"/>
        <v>26.291548295454536</v>
      </c>
      <c r="AV343" s="65"/>
      <c r="AW343" s="65">
        <f t="shared" si="90"/>
        <v>262.91548295454538</v>
      </c>
      <c r="AX343" s="65"/>
      <c r="AY343" s="63">
        <f>VLOOKUP(L343,'Status Report'!B:CF,81,0)</f>
        <v>0</v>
      </c>
      <c r="AZ343" s="63" t="str">
        <f>VLOOKUP(L343,'Status Report'!B:S,18,0)</f>
        <v>Ellina Smirnova</v>
      </c>
      <c r="BB343" s="63">
        <f>VLOOKUP(L343,'Status Report'!B:Z,25,0)</f>
        <v>20</v>
      </c>
      <c r="BC343" s="63">
        <f t="shared" si="91"/>
        <v>200</v>
      </c>
      <c r="BF343">
        <f>VLOOKUP(L343,'Status Report'!B:CE,82,0)</f>
        <v>0</v>
      </c>
      <c r="BG343">
        <f>VLOOKUP(L343,'Status Report'!B:CF,83,0)</f>
        <v>0</v>
      </c>
      <c r="BH343">
        <f>VLOOKUP(L343,'Status Report'!B:CG,84,0)</f>
        <v>0</v>
      </c>
      <c r="BI343" t="s">
        <v>854</v>
      </c>
      <c r="BJ343" t="s">
        <v>795</v>
      </c>
      <c r="BM343" s="67">
        <f t="shared" si="92"/>
        <v>25</v>
      </c>
    </row>
    <row r="344" spans="1:65" x14ac:dyDescent="0.25">
      <c r="A344" s="68" t="str">
        <f>VLOOKUP(L344,'Status Report'!B:CB,79,0)</f>
        <v>Heineken UCL</v>
      </c>
      <c r="C344">
        <v>26021013</v>
      </c>
      <c r="D344">
        <v>3011355</v>
      </c>
      <c r="E344" t="s">
        <v>865</v>
      </c>
      <c r="F344" t="s">
        <v>866</v>
      </c>
      <c r="G344" t="str">
        <f>VLOOKUP(D344,'[2]sold to'!$A:$H,8,0)</f>
        <v>Hong Kong</v>
      </c>
      <c r="H344" t="str">
        <f>VLOOKUP(D344,'[2]sold to'!$A:$I,9,0)</f>
        <v>ASIA Pacific</v>
      </c>
      <c r="K344">
        <v>110</v>
      </c>
      <c r="L344">
        <v>88026567</v>
      </c>
      <c r="M344" t="s">
        <v>379</v>
      </c>
      <c r="N344">
        <v>5</v>
      </c>
      <c r="P344" t="str">
        <f>VLOOKUP(L344,'Status Report'!B:AA,26,0)</f>
        <v>China</v>
      </c>
      <c r="Q344" t="str">
        <f>VLOOKUP(L344,'Status Report'!B:AB,27,0)</f>
        <v>Textiles-Clothing</v>
      </c>
      <c r="R344">
        <f>VLOOKUP(L344,'Status Report'!B:X,23,0)</f>
        <v>200</v>
      </c>
      <c r="S344" t="str">
        <f>VLOOKUP(L344,'Status Report'!B:T,19,0)</f>
        <v>Asian Sourcing Link</v>
      </c>
      <c r="T344" s="62">
        <f>VLOOKUP(L344,'Status Report'!B:E,4,0)</f>
        <v>3</v>
      </c>
      <c r="U344" s="19">
        <f>_xlfn.IFS(AI344="Den Bosch",VLOOKUP(L344,'Status Report'!B:AM,35,0),AI344="Yantian",VLOOKUP(L344,'Status Report'!B:AM,36,0),AI344="",IF(H344="Asia Pacific",VLOOKUP(L344,'Status Report'!B:AM,36,0),VLOOKUP(L344,'Status Report'!B:AM,35,0)),AI344="Direct shipment",IF(H344="Asia Pacific",VLOOKUP(L344,'Status Report'!B:AM,36,0),VLOOKUP(L344,'Status Report'!B:AM,35,0)))</f>
        <v>34.549999999999997</v>
      </c>
      <c r="V344" s="20">
        <f t="shared" si="79"/>
        <v>172.75</v>
      </c>
      <c r="W344" s="19">
        <f>_xlfn.IFS(AI344="Den Bosch",VLOOKUP(L344,'Status Report'!B:AM,37,0),AI344="Yantian",VLOOKUP(L344,'Status Report'!B:AM,38,0),AI344="",IF(H344="Asia Pacific",VLOOKUP(L344,'Status Report'!B:AM,38,0),VLOOKUP(L344,'Status Report'!B:AM,37,0)),AI344="Direct shipment",IF(H344="Asia Pacific",VLOOKUP(L344,'Status Report'!B:AM,38,0),VLOOKUP(L344,'Status Report'!B:AM,37,0)))</f>
        <v>29.5</v>
      </c>
      <c r="X344" s="20">
        <f t="shared" si="80"/>
        <v>147.5</v>
      </c>
      <c r="Y344" s="20">
        <f>_xlfn.IFS(AI344="Den Bosch",VLOOKUP(L344,'Status Report'!B:AO,39,0),AI344="Yantian",VLOOKUP(L344,'Status Report'!B:AO,40,0),AI344="",IF(H344="Asia Pacific",VLOOKUP(L344,'Status Report'!B:AO,40,0),VLOOKUP(L344,'Status Report'!B:AO,39,0)),AI344="Direct shipment",IF(H344="Asia Pacific",VLOOKUP(L344,'Status Report'!B:AO,40,0),VLOOKUP(L344,'Status Report'!B:AO,39,0)))</f>
        <v>0</v>
      </c>
      <c r="Z344" s="20">
        <f t="shared" si="81"/>
        <v>0</v>
      </c>
      <c r="AA344" s="20">
        <f t="shared" si="82"/>
        <v>147.5</v>
      </c>
      <c r="AB344" s="21">
        <f>_xlfn.IFS(AI344="Den Bosch",VLOOKUP(L344,'Status Report'!B:AM,33,0),AI344="Yantian",VLOOKUP(L344,'Status Report'!B:AM,34,0),AI344="",IF(H344="Asia Pacific",VLOOKUP(L344,'Status Report'!B:AM,34,0),VLOOKUP(L344,'Status Report'!B:AM,33,0)),AI344="Direct shipment",IF(H344="Asia Pacific",VLOOKUP(L344,'Status Report'!B:AM,34,0),VLOOKUP(L344,'Status Report'!B:AM,33,0)))</f>
        <v>25.154999999999998</v>
      </c>
      <c r="AC344" s="21">
        <f>VLOOKUP(L344,'Status Report'!B:CE,82,0)</f>
        <v>0</v>
      </c>
      <c r="AD344" s="21">
        <f t="shared" si="83"/>
        <v>25.154999999999998</v>
      </c>
      <c r="AE344" s="63">
        <f>VLOOKUP(L344,'Status Report'!B:W,20,0)</f>
        <v>39</v>
      </c>
      <c r="AF344" s="63">
        <f>VLOOKUP(L344,'Status Report'!B:W,21,0)</f>
        <v>33</v>
      </c>
      <c r="AG344" s="63">
        <f>VLOOKUP(L344,'Status Report'!B:W,22,0)</f>
        <v>4.5</v>
      </c>
      <c r="AH344" s="22">
        <f t="shared" si="84"/>
        <v>2.8957500000000001E-2</v>
      </c>
      <c r="AI344" t="s">
        <v>990</v>
      </c>
      <c r="AK344" s="63">
        <f>IFERROR(VLOOKUP(G344,ASEAN!A:A,1,0),0)</f>
        <v>0</v>
      </c>
      <c r="AL344" s="63" t="str">
        <f>IFERROR(VLOOKUP(D344,'[3]customer specs'!$B$1:$D$65536,3,0),0)</f>
        <v>pallet</v>
      </c>
      <c r="AM344" s="64">
        <f t="shared" si="85"/>
        <v>25.25</v>
      </c>
      <c r="AN344" s="64">
        <f t="shared" si="86"/>
        <v>0</v>
      </c>
      <c r="AO344" s="63"/>
      <c r="AP344" s="63"/>
      <c r="AQ344" s="63" t="str">
        <f t="shared" si="87"/>
        <v>no</v>
      </c>
      <c r="AR344" s="20">
        <f t="shared" si="88"/>
        <v>125.77499999999999</v>
      </c>
      <c r="AS344" s="63"/>
      <c r="AT344" s="23">
        <f t="shared" si="78"/>
        <v>0.12</v>
      </c>
      <c r="AU344" s="65">
        <f t="shared" si="89"/>
        <v>28.58522727272727</v>
      </c>
      <c r="AV344" s="65"/>
      <c r="AW344" s="65">
        <f t="shared" si="90"/>
        <v>142.92613636363635</v>
      </c>
      <c r="AX344" s="65"/>
      <c r="AY344" s="63">
        <f>VLOOKUP(L344,'Status Report'!B:CF,81,0)</f>
        <v>0</v>
      </c>
      <c r="AZ344" s="63" t="str">
        <f>VLOOKUP(L344,'Status Report'!B:S,18,0)</f>
        <v>Ellina Smirnova</v>
      </c>
      <c r="BB344" s="63">
        <f>VLOOKUP(L344,'Status Report'!B:Z,25,0)</f>
        <v>5</v>
      </c>
      <c r="BC344" s="63">
        <f t="shared" si="91"/>
        <v>25</v>
      </c>
      <c r="BF344">
        <f>VLOOKUP(L344,'Status Report'!B:CE,82,0)</f>
        <v>0</v>
      </c>
      <c r="BG344">
        <f>VLOOKUP(L344,'Status Report'!B:CF,83,0)</f>
        <v>0</v>
      </c>
      <c r="BH344">
        <f>VLOOKUP(L344,'Status Report'!B:CG,84,0)</f>
        <v>0</v>
      </c>
      <c r="BI344" t="s">
        <v>854</v>
      </c>
      <c r="BJ344" t="s">
        <v>795</v>
      </c>
      <c r="BM344" s="67">
        <f t="shared" si="92"/>
        <v>336</v>
      </c>
    </row>
    <row r="345" spans="1:65" x14ac:dyDescent="0.25">
      <c r="A345" s="68" t="str">
        <f>VLOOKUP(L345,'Status Report'!B:CB,79,0)</f>
        <v>Heineken UCL</v>
      </c>
      <c r="C345">
        <v>26021013</v>
      </c>
      <c r="D345">
        <v>3011355</v>
      </c>
      <c r="E345" t="s">
        <v>865</v>
      </c>
      <c r="F345" t="s">
        <v>866</v>
      </c>
      <c r="G345" t="str">
        <f>VLOOKUP(D345,'[2]sold to'!$A:$H,8,0)</f>
        <v>Hong Kong</v>
      </c>
      <c r="H345" t="str">
        <f>VLOOKUP(D345,'[2]sold to'!$A:$I,9,0)</f>
        <v>ASIA Pacific</v>
      </c>
      <c r="K345">
        <v>120</v>
      </c>
      <c r="L345">
        <v>88026568</v>
      </c>
      <c r="M345" t="s">
        <v>380</v>
      </c>
      <c r="N345">
        <v>10</v>
      </c>
      <c r="P345" t="str">
        <f>VLOOKUP(L345,'Status Report'!B:AA,26,0)</f>
        <v>China</v>
      </c>
      <c r="Q345" t="str">
        <f>VLOOKUP(L345,'Status Report'!B:AB,27,0)</f>
        <v>Textiles-Clothing</v>
      </c>
      <c r="R345">
        <f>VLOOKUP(L345,'Status Report'!B:X,23,0)</f>
        <v>200</v>
      </c>
      <c r="S345" t="str">
        <f>VLOOKUP(L345,'Status Report'!B:T,19,0)</f>
        <v>Asian Sourcing Link</v>
      </c>
      <c r="T345" s="62">
        <f>VLOOKUP(L345,'Status Report'!B:E,4,0)</f>
        <v>3</v>
      </c>
      <c r="U345" s="19">
        <f>_xlfn.IFS(AI345="Den Bosch",VLOOKUP(L345,'Status Report'!B:AM,35,0),AI345="Yantian",VLOOKUP(L345,'Status Report'!B:AM,36,0),AI345="",IF(H345="Asia Pacific",VLOOKUP(L345,'Status Report'!B:AM,36,0),VLOOKUP(L345,'Status Report'!B:AM,35,0)),AI345="Direct shipment",IF(H345="Asia Pacific",VLOOKUP(L345,'Status Report'!B:AM,36,0),VLOOKUP(L345,'Status Report'!B:AM,35,0)))</f>
        <v>34.549999999999997</v>
      </c>
      <c r="V345" s="20">
        <f t="shared" si="79"/>
        <v>345.5</v>
      </c>
      <c r="W345" s="19">
        <f>_xlfn.IFS(AI345="Den Bosch",VLOOKUP(L345,'Status Report'!B:AM,37,0),AI345="Yantian",VLOOKUP(L345,'Status Report'!B:AM,38,0),AI345="",IF(H345="Asia Pacific",VLOOKUP(L345,'Status Report'!B:AM,38,0),VLOOKUP(L345,'Status Report'!B:AM,37,0)),AI345="Direct shipment",IF(H345="Asia Pacific",VLOOKUP(L345,'Status Report'!B:AM,38,0),VLOOKUP(L345,'Status Report'!B:AM,37,0)))</f>
        <v>29.5</v>
      </c>
      <c r="X345" s="20">
        <f t="shared" si="80"/>
        <v>295</v>
      </c>
      <c r="Y345" s="20">
        <f>_xlfn.IFS(AI345="Den Bosch",VLOOKUP(L345,'Status Report'!B:AO,39,0),AI345="Yantian",VLOOKUP(L345,'Status Report'!B:AO,40,0),AI345="",IF(H345="Asia Pacific",VLOOKUP(L345,'Status Report'!B:AO,40,0),VLOOKUP(L345,'Status Report'!B:AO,39,0)),AI345="Direct shipment",IF(H345="Asia Pacific",VLOOKUP(L345,'Status Report'!B:AO,40,0),VLOOKUP(L345,'Status Report'!B:AO,39,0)))</f>
        <v>0</v>
      </c>
      <c r="Z345" s="20">
        <f t="shared" si="81"/>
        <v>0</v>
      </c>
      <c r="AA345" s="20">
        <f t="shared" si="82"/>
        <v>295</v>
      </c>
      <c r="AB345" s="21">
        <f>_xlfn.IFS(AI345="Den Bosch",VLOOKUP(L345,'Status Report'!B:AM,33,0),AI345="Yantian",VLOOKUP(L345,'Status Report'!B:AM,34,0),AI345="",IF(H345="Asia Pacific",VLOOKUP(L345,'Status Report'!B:AM,34,0),VLOOKUP(L345,'Status Report'!B:AM,33,0)),AI345="Direct shipment",IF(H345="Asia Pacific",VLOOKUP(L345,'Status Report'!B:AM,34,0),VLOOKUP(L345,'Status Report'!B:AM,33,0)))</f>
        <v>25.154999999999998</v>
      </c>
      <c r="AC345" s="21">
        <f>VLOOKUP(L345,'Status Report'!B:CE,82,0)</f>
        <v>0</v>
      </c>
      <c r="AD345" s="21">
        <f t="shared" si="83"/>
        <v>25.154999999999998</v>
      </c>
      <c r="AE345" s="63">
        <f>VLOOKUP(L345,'Status Report'!B:W,20,0)</f>
        <v>39</v>
      </c>
      <c r="AF345" s="63">
        <f>VLOOKUP(L345,'Status Report'!B:W,21,0)</f>
        <v>33</v>
      </c>
      <c r="AG345" s="63">
        <f>VLOOKUP(L345,'Status Report'!B:W,22,0)</f>
        <v>4.5</v>
      </c>
      <c r="AH345" s="22">
        <f t="shared" si="84"/>
        <v>5.7915000000000001E-2</v>
      </c>
      <c r="AI345" t="s">
        <v>990</v>
      </c>
      <c r="AK345" s="63">
        <f>IFERROR(VLOOKUP(G345,ASEAN!A:A,1,0),0)</f>
        <v>0</v>
      </c>
      <c r="AL345" s="63" t="str">
        <f>IFERROR(VLOOKUP(D345,'[3]customer specs'!$B$1:$D$65536,3,0),0)</f>
        <v>pallet</v>
      </c>
      <c r="AM345" s="64">
        <f t="shared" si="85"/>
        <v>50.5</v>
      </c>
      <c r="AN345" s="64">
        <f t="shared" si="86"/>
        <v>0</v>
      </c>
      <c r="AO345" s="63"/>
      <c r="AP345" s="63"/>
      <c r="AQ345" s="63" t="str">
        <f t="shared" si="87"/>
        <v>no</v>
      </c>
      <c r="AR345" s="20">
        <f t="shared" si="88"/>
        <v>251.54999999999998</v>
      </c>
      <c r="AS345" s="63"/>
      <c r="AT345" s="23">
        <f t="shared" si="78"/>
        <v>0.12</v>
      </c>
      <c r="AU345" s="65">
        <f t="shared" si="89"/>
        <v>28.58522727272727</v>
      </c>
      <c r="AV345" s="65"/>
      <c r="AW345" s="65">
        <f t="shared" si="90"/>
        <v>285.85227272727269</v>
      </c>
      <c r="AX345" s="65"/>
      <c r="AY345" s="63">
        <f>VLOOKUP(L345,'Status Report'!B:CF,81,0)</f>
        <v>0</v>
      </c>
      <c r="AZ345" s="63" t="str">
        <f>VLOOKUP(L345,'Status Report'!B:S,18,0)</f>
        <v>Ellina Smirnova</v>
      </c>
      <c r="BB345" s="63">
        <f>VLOOKUP(L345,'Status Report'!B:Z,25,0)</f>
        <v>5</v>
      </c>
      <c r="BC345" s="63">
        <f t="shared" si="91"/>
        <v>50</v>
      </c>
      <c r="BF345">
        <f>VLOOKUP(L345,'Status Report'!B:CE,82,0)</f>
        <v>0</v>
      </c>
      <c r="BG345">
        <f>VLOOKUP(L345,'Status Report'!B:CF,83,0)</f>
        <v>0</v>
      </c>
      <c r="BH345">
        <f>VLOOKUP(L345,'Status Report'!B:CG,84,0)</f>
        <v>0</v>
      </c>
      <c r="BI345" t="s">
        <v>854</v>
      </c>
      <c r="BJ345" t="s">
        <v>795</v>
      </c>
      <c r="BM345" s="67">
        <f t="shared" si="92"/>
        <v>483</v>
      </c>
    </row>
    <row r="346" spans="1:65" x14ac:dyDescent="0.25">
      <c r="A346" s="68" t="str">
        <f>VLOOKUP(L346,'Status Report'!B:CB,79,0)</f>
        <v>Heineken UCL</v>
      </c>
      <c r="C346">
        <v>26021013</v>
      </c>
      <c r="D346">
        <v>3011355</v>
      </c>
      <c r="E346" t="s">
        <v>865</v>
      </c>
      <c r="F346" t="s">
        <v>866</v>
      </c>
      <c r="G346" t="str">
        <f>VLOOKUP(D346,'[2]sold to'!$A:$H,8,0)</f>
        <v>Hong Kong</v>
      </c>
      <c r="H346" t="str">
        <f>VLOOKUP(D346,'[2]sold to'!$A:$I,9,0)</f>
        <v>ASIA Pacific</v>
      </c>
      <c r="K346">
        <v>130</v>
      </c>
      <c r="L346">
        <v>88026569</v>
      </c>
      <c r="M346" t="s">
        <v>381</v>
      </c>
      <c r="N346">
        <v>5</v>
      </c>
      <c r="P346" t="str">
        <f>VLOOKUP(L346,'Status Report'!B:AA,26,0)</f>
        <v>China</v>
      </c>
      <c r="Q346" t="str">
        <f>VLOOKUP(L346,'Status Report'!B:AB,27,0)</f>
        <v>Textiles-Clothing</v>
      </c>
      <c r="R346">
        <f>VLOOKUP(L346,'Status Report'!B:X,23,0)</f>
        <v>200</v>
      </c>
      <c r="S346" t="str">
        <f>VLOOKUP(L346,'Status Report'!B:T,19,0)</f>
        <v>Asian Sourcing Link</v>
      </c>
      <c r="T346" s="62">
        <f>VLOOKUP(L346,'Status Report'!B:E,4,0)</f>
        <v>3</v>
      </c>
      <c r="U346" s="19">
        <f>_xlfn.IFS(AI346="Den Bosch",VLOOKUP(L346,'Status Report'!B:AM,35,0),AI346="Yantian",VLOOKUP(L346,'Status Report'!B:AM,36,0),AI346="",IF(H346="Asia Pacific",VLOOKUP(L346,'Status Report'!B:AM,36,0),VLOOKUP(L346,'Status Report'!B:AM,35,0)),AI346="Direct shipment",IF(H346="Asia Pacific",VLOOKUP(L346,'Status Report'!B:AM,36,0),VLOOKUP(L346,'Status Report'!B:AM,35,0)))</f>
        <v>34.549999999999997</v>
      </c>
      <c r="V346" s="20">
        <f t="shared" si="79"/>
        <v>172.75</v>
      </c>
      <c r="W346" s="19">
        <f>_xlfn.IFS(AI346="Den Bosch",VLOOKUP(L346,'Status Report'!B:AM,37,0),AI346="Yantian",VLOOKUP(L346,'Status Report'!B:AM,38,0),AI346="",IF(H346="Asia Pacific",VLOOKUP(L346,'Status Report'!B:AM,38,0),VLOOKUP(L346,'Status Report'!B:AM,37,0)),AI346="Direct shipment",IF(H346="Asia Pacific",VLOOKUP(L346,'Status Report'!B:AM,38,0),VLOOKUP(L346,'Status Report'!B:AM,37,0)))</f>
        <v>29.5</v>
      </c>
      <c r="X346" s="20">
        <f t="shared" si="80"/>
        <v>147.5</v>
      </c>
      <c r="Y346" s="20">
        <f>_xlfn.IFS(AI346="Den Bosch",VLOOKUP(L346,'Status Report'!B:AO,39,0),AI346="Yantian",VLOOKUP(L346,'Status Report'!B:AO,40,0),AI346="",IF(H346="Asia Pacific",VLOOKUP(L346,'Status Report'!B:AO,40,0),VLOOKUP(L346,'Status Report'!B:AO,39,0)),AI346="Direct shipment",IF(H346="Asia Pacific",VLOOKUP(L346,'Status Report'!B:AO,40,0),VLOOKUP(L346,'Status Report'!B:AO,39,0)))</f>
        <v>0</v>
      </c>
      <c r="Z346" s="20">
        <f t="shared" si="81"/>
        <v>0</v>
      </c>
      <c r="AA346" s="20">
        <f t="shared" si="82"/>
        <v>147.5</v>
      </c>
      <c r="AB346" s="21">
        <f>_xlfn.IFS(AI346="Den Bosch",VLOOKUP(L346,'Status Report'!B:AM,33,0),AI346="Yantian",VLOOKUP(L346,'Status Report'!B:AM,34,0),AI346="",IF(H346="Asia Pacific",VLOOKUP(L346,'Status Report'!B:AM,34,0),VLOOKUP(L346,'Status Report'!B:AM,33,0)),AI346="Direct shipment",IF(H346="Asia Pacific",VLOOKUP(L346,'Status Report'!B:AM,34,0),VLOOKUP(L346,'Status Report'!B:AM,33,0)))</f>
        <v>25.154999999999998</v>
      </c>
      <c r="AC346" s="21">
        <f>VLOOKUP(L346,'Status Report'!B:CE,82,0)</f>
        <v>0</v>
      </c>
      <c r="AD346" s="21">
        <f t="shared" si="83"/>
        <v>25.154999999999998</v>
      </c>
      <c r="AE346" s="63">
        <f>VLOOKUP(L346,'Status Report'!B:W,20,0)</f>
        <v>39</v>
      </c>
      <c r="AF346" s="63">
        <f>VLOOKUP(L346,'Status Report'!B:W,21,0)</f>
        <v>33</v>
      </c>
      <c r="AG346" s="63">
        <f>VLOOKUP(L346,'Status Report'!B:W,22,0)</f>
        <v>4.5</v>
      </c>
      <c r="AH346" s="22">
        <f t="shared" si="84"/>
        <v>2.8957500000000001E-2</v>
      </c>
      <c r="AI346" t="s">
        <v>990</v>
      </c>
      <c r="AK346" s="63">
        <f>IFERROR(VLOOKUP(G346,ASEAN!A:A,1,0),0)</f>
        <v>0</v>
      </c>
      <c r="AL346" s="63" t="str">
        <f>IFERROR(VLOOKUP(D346,'[3]customer specs'!$B$1:$D$65536,3,0),0)</f>
        <v>pallet</v>
      </c>
      <c r="AM346" s="64">
        <f t="shared" si="85"/>
        <v>25.25</v>
      </c>
      <c r="AN346" s="64">
        <f t="shared" si="86"/>
        <v>0</v>
      </c>
      <c r="AO346" s="63"/>
      <c r="AP346" s="63"/>
      <c r="AQ346" s="63" t="str">
        <f t="shared" si="87"/>
        <v>no</v>
      </c>
      <c r="AR346" s="20">
        <f t="shared" si="88"/>
        <v>125.77499999999999</v>
      </c>
      <c r="AS346" s="63"/>
      <c r="AT346" s="23">
        <f t="shared" si="78"/>
        <v>0.12</v>
      </c>
      <c r="AU346" s="65">
        <f t="shared" si="89"/>
        <v>28.58522727272727</v>
      </c>
      <c r="AV346" s="65"/>
      <c r="AW346" s="65">
        <f t="shared" si="90"/>
        <v>142.92613636363635</v>
      </c>
      <c r="AX346" s="65"/>
      <c r="AY346" s="63">
        <f>VLOOKUP(L346,'Status Report'!B:CF,81,0)</f>
        <v>0</v>
      </c>
      <c r="AZ346" s="63" t="str">
        <f>VLOOKUP(L346,'Status Report'!B:S,18,0)</f>
        <v>Ellina Smirnova</v>
      </c>
      <c r="BB346" s="63">
        <f>VLOOKUP(L346,'Status Report'!B:Z,25,0)</f>
        <v>5</v>
      </c>
      <c r="BC346" s="63">
        <f t="shared" si="91"/>
        <v>25</v>
      </c>
      <c r="BF346">
        <f>VLOOKUP(L346,'Status Report'!B:CE,82,0)</f>
        <v>0</v>
      </c>
      <c r="BG346">
        <f>VLOOKUP(L346,'Status Report'!B:CF,83,0)</f>
        <v>0</v>
      </c>
      <c r="BH346">
        <f>VLOOKUP(L346,'Status Report'!B:CG,84,0)</f>
        <v>0</v>
      </c>
      <c r="BI346" t="s">
        <v>854</v>
      </c>
      <c r="BJ346" t="s">
        <v>795</v>
      </c>
      <c r="BM346" s="67">
        <f t="shared" si="92"/>
        <v>263</v>
      </c>
    </row>
    <row r="347" spans="1:65" x14ac:dyDescent="0.25">
      <c r="A347" s="68" t="str">
        <f>VLOOKUP(L347,'Status Report'!B:CB,79,0)</f>
        <v>Heineken UCL</v>
      </c>
      <c r="C347">
        <v>26021013</v>
      </c>
      <c r="D347">
        <v>3011355</v>
      </c>
      <c r="E347" t="s">
        <v>865</v>
      </c>
      <c r="F347" t="s">
        <v>866</v>
      </c>
      <c r="G347" t="str">
        <f>VLOOKUP(D347,'[2]sold to'!$A:$H,8,0)</f>
        <v>Hong Kong</v>
      </c>
      <c r="H347" t="str">
        <f>VLOOKUP(D347,'[2]sold to'!$A:$I,9,0)</f>
        <v>ASIA Pacific</v>
      </c>
      <c r="K347">
        <v>140</v>
      </c>
      <c r="L347">
        <v>88026470</v>
      </c>
      <c r="M347" t="s">
        <v>299</v>
      </c>
      <c r="N347">
        <v>5</v>
      </c>
      <c r="P347" t="str">
        <f>VLOOKUP(L347,'Status Report'!B:AA,26,0)</f>
        <v>China</v>
      </c>
      <c r="Q347" t="str">
        <f>VLOOKUP(L347,'Status Report'!B:AB,27,0)</f>
        <v>Textiles-Clothing</v>
      </c>
      <c r="R347">
        <f>VLOOKUP(L347,'Status Report'!B:X,23,0)</f>
        <v>500</v>
      </c>
      <c r="S347" t="str">
        <f>VLOOKUP(L347,'Status Report'!B:T,19,0)</f>
        <v>Promocean The Netherlands BV</v>
      </c>
      <c r="T347" s="62">
        <f>VLOOKUP(L347,'Status Report'!B:E,4,0)</f>
        <v>3</v>
      </c>
      <c r="U347" s="19">
        <f>_xlfn.IFS(AI347="Den Bosch",VLOOKUP(L347,'Status Report'!B:AM,35,0),AI347="Yantian",VLOOKUP(L347,'Status Report'!B:AM,36,0),AI347="",IF(H347="Asia Pacific",VLOOKUP(L347,'Status Report'!B:AM,36,0),VLOOKUP(L347,'Status Report'!B:AM,35,0)),AI347="Direct shipment",IF(H347="Asia Pacific",VLOOKUP(L347,'Status Report'!B:AM,36,0),VLOOKUP(L347,'Status Report'!B:AM,35,0)))</f>
        <v>38.86</v>
      </c>
      <c r="V347" s="20">
        <f t="shared" si="79"/>
        <v>194.3</v>
      </c>
      <c r="W347" s="19">
        <f>_xlfn.IFS(AI347="Den Bosch",VLOOKUP(L347,'Status Report'!B:AM,37,0),AI347="Yantian",VLOOKUP(L347,'Status Report'!B:AM,38,0),AI347="",IF(H347="Asia Pacific",VLOOKUP(L347,'Status Report'!B:AM,38,0),VLOOKUP(L347,'Status Report'!B:AM,37,0)),AI347="Direct shipment",IF(H347="Asia Pacific",VLOOKUP(L347,'Status Report'!B:AM,38,0),VLOOKUP(L347,'Status Report'!B:AM,37,0)))</f>
        <v>38.86</v>
      </c>
      <c r="X347" s="20">
        <f t="shared" si="80"/>
        <v>194.3</v>
      </c>
      <c r="Y347" s="20">
        <f>_xlfn.IFS(AI347="Den Bosch",VLOOKUP(L347,'Status Report'!B:AO,39,0),AI347="Yantian",VLOOKUP(L347,'Status Report'!B:AO,40,0),AI347="",IF(H347="Asia Pacific",VLOOKUP(L347,'Status Report'!B:AO,40,0),VLOOKUP(L347,'Status Report'!B:AO,39,0)),AI347="Direct shipment",IF(H347="Asia Pacific",VLOOKUP(L347,'Status Report'!B:AO,40,0),VLOOKUP(L347,'Status Report'!B:AO,39,0)))</f>
        <v>0</v>
      </c>
      <c r="Z347" s="20">
        <f t="shared" si="81"/>
        <v>0</v>
      </c>
      <c r="AA347" s="20">
        <f t="shared" si="82"/>
        <v>194.3</v>
      </c>
      <c r="AB347" s="21">
        <f>_xlfn.IFS(AI347="Den Bosch",VLOOKUP(L347,'Status Report'!B:AM,33,0),AI347="Yantian",VLOOKUP(L347,'Status Report'!B:AM,34,0),AI347="",IF(H347="Asia Pacific",VLOOKUP(L347,'Status Report'!B:AM,34,0),VLOOKUP(L347,'Status Report'!B:AM,33,0)),AI347="Direct shipment",IF(H347="Asia Pacific",VLOOKUP(L347,'Status Report'!B:AM,34,0),VLOOKUP(L347,'Status Report'!B:AM,33,0)))</f>
        <v>33.017399999999995</v>
      </c>
      <c r="AC347" s="21">
        <f>VLOOKUP(L347,'Status Report'!B:CE,82,0)</f>
        <v>0</v>
      </c>
      <c r="AD347" s="21">
        <f t="shared" si="83"/>
        <v>33.017399999999995</v>
      </c>
      <c r="AE347" s="63">
        <f>VLOOKUP(L347,'Status Report'!B:W,20,0)</f>
        <v>58</v>
      </c>
      <c r="AF347" s="63">
        <f>VLOOKUP(L347,'Status Report'!B:W,21,0)</f>
        <v>36</v>
      </c>
      <c r="AG347" s="63">
        <f>VLOOKUP(L347,'Status Report'!B:W,22,0)</f>
        <v>4</v>
      </c>
      <c r="AH347" s="22">
        <f t="shared" si="84"/>
        <v>4.1759999999999999E-2</v>
      </c>
      <c r="AI347" t="s">
        <v>990</v>
      </c>
      <c r="AK347" s="63">
        <f>IFERROR(VLOOKUP(G347,ASEAN!A:A,1,0),0)</f>
        <v>0</v>
      </c>
      <c r="AL347" s="63" t="str">
        <f>IFERROR(VLOOKUP(D347,'[3]customer specs'!$B$1:$D$65536,3,0),0)</f>
        <v>pallet</v>
      </c>
      <c r="AM347" s="64">
        <f t="shared" si="85"/>
        <v>0</v>
      </c>
      <c r="AN347" s="64">
        <f t="shared" si="86"/>
        <v>0</v>
      </c>
      <c r="AO347" s="63"/>
      <c r="AP347" s="63"/>
      <c r="AQ347" s="63" t="str">
        <f t="shared" si="87"/>
        <v>no</v>
      </c>
      <c r="AR347" s="20">
        <f t="shared" si="88"/>
        <v>165.08699999999999</v>
      </c>
      <c r="AS347" s="63"/>
      <c r="AT347" s="23">
        <f t="shared" si="78"/>
        <v>0.12</v>
      </c>
      <c r="AU347" s="65">
        <f t="shared" si="89"/>
        <v>37.519772727272724</v>
      </c>
      <c r="AV347" s="65"/>
      <c r="AW347" s="65">
        <f t="shared" si="90"/>
        <v>187.5988636363636</v>
      </c>
      <c r="AX347" s="65"/>
      <c r="AY347" s="63">
        <f>VLOOKUP(L347,'Status Report'!B:CF,81,0)</f>
        <v>0</v>
      </c>
      <c r="AZ347" s="63" t="str">
        <f>VLOOKUP(L347,'Status Report'!B:S,18,0)</f>
        <v>Ellina Smirnova</v>
      </c>
      <c r="BB347" s="63">
        <f>VLOOKUP(L347,'Status Report'!B:Z,25,0)</f>
        <v>2</v>
      </c>
      <c r="BC347" s="63">
        <f t="shared" si="91"/>
        <v>10</v>
      </c>
      <c r="BF347">
        <f>VLOOKUP(L347,'Status Report'!B:CE,82,0)</f>
        <v>0</v>
      </c>
      <c r="BG347">
        <f>VLOOKUP(L347,'Status Report'!B:CF,83,0)</f>
        <v>0</v>
      </c>
      <c r="BH347">
        <f>VLOOKUP(L347,'Status Report'!B:CG,84,0)</f>
        <v>0</v>
      </c>
      <c r="BI347" t="s">
        <v>854</v>
      </c>
      <c r="BJ347" t="s">
        <v>795</v>
      </c>
      <c r="BM347" s="67">
        <f t="shared" si="92"/>
        <v>123</v>
      </c>
    </row>
    <row r="348" spans="1:65" x14ac:dyDescent="0.25">
      <c r="A348" s="68" t="str">
        <f>VLOOKUP(L348,'Status Report'!B:CB,79,0)</f>
        <v>Heineken UCL</v>
      </c>
      <c r="C348">
        <v>26021013</v>
      </c>
      <c r="D348">
        <v>3011355</v>
      </c>
      <c r="E348" t="s">
        <v>865</v>
      </c>
      <c r="F348" t="s">
        <v>866</v>
      </c>
      <c r="G348" t="str">
        <f>VLOOKUP(D348,'[2]sold to'!$A:$H,8,0)</f>
        <v>Hong Kong</v>
      </c>
      <c r="H348" t="str">
        <f>VLOOKUP(D348,'[2]sold to'!$A:$I,9,0)</f>
        <v>ASIA Pacific</v>
      </c>
      <c r="K348">
        <v>150</v>
      </c>
      <c r="L348">
        <v>88026471</v>
      </c>
      <c r="M348" t="s">
        <v>300</v>
      </c>
      <c r="N348">
        <v>10</v>
      </c>
      <c r="P348" t="str">
        <f>VLOOKUP(L348,'Status Report'!B:AA,26,0)</f>
        <v>China</v>
      </c>
      <c r="Q348" t="str">
        <f>VLOOKUP(L348,'Status Report'!B:AB,27,0)</f>
        <v>Textiles-Clothing</v>
      </c>
      <c r="R348">
        <f>VLOOKUP(L348,'Status Report'!B:X,23,0)</f>
        <v>500</v>
      </c>
      <c r="S348" t="str">
        <f>VLOOKUP(L348,'Status Report'!B:T,19,0)</f>
        <v>Promocean The Netherlands BV</v>
      </c>
      <c r="T348" s="62">
        <f>VLOOKUP(L348,'Status Report'!B:E,4,0)</f>
        <v>3</v>
      </c>
      <c r="U348" s="19">
        <f>_xlfn.IFS(AI348="Den Bosch",VLOOKUP(L348,'Status Report'!B:AM,35,0),AI348="Yantian",VLOOKUP(L348,'Status Report'!B:AM,36,0),AI348="",IF(H348="Asia Pacific",VLOOKUP(L348,'Status Report'!B:AM,36,0),VLOOKUP(L348,'Status Report'!B:AM,35,0)),AI348="Direct shipment",IF(H348="Asia Pacific",VLOOKUP(L348,'Status Report'!B:AM,36,0),VLOOKUP(L348,'Status Report'!B:AM,35,0)))</f>
        <v>38.86</v>
      </c>
      <c r="V348" s="20">
        <f t="shared" si="79"/>
        <v>388.6</v>
      </c>
      <c r="W348" s="19">
        <f>_xlfn.IFS(AI348="Den Bosch",VLOOKUP(L348,'Status Report'!B:AM,37,0),AI348="Yantian",VLOOKUP(L348,'Status Report'!B:AM,38,0),AI348="",IF(H348="Asia Pacific",VLOOKUP(L348,'Status Report'!B:AM,38,0),VLOOKUP(L348,'Status Report'!B:AM,37,0)),AI348="Direct shipment",IF(H348="Asia Pacific",VLOOKUP(L348,'Status Report'!B:AM,38,0),VLOOKUP(L348,'Status Report'!B:AM,37,0)))</f>
        <v>38.86</v>
      </c>
      <c r="X348" s="20">
        <f t="shared" si="80"/>
        <v>388.6</v>
      </c>
      <c r="Y348" s="20">
        <f>_xlfn.IFS(AI348="Den Bosch",VLOOKUP(L348,'Status Report'!B:AO,39,0),AI348="Yantian",VLOOKUP(L348,'Status Report'!B:AO,40,0),AI348="",IF(H348="Asia Pacific",VLOOKUP(L348,'Status Report'!B:AO,40,0),VLOOKUP(L348,'Status Report'!B:AO,39,0)),AI348="Direct shipment",IF(H348="Asia Pacific",VLOOKUP(L348,'Status Report'!B:AO,40,0),VLOOKUP(L348,'Status Report'!B:AO,39,0)))</f>
        <v>0</v>
      </c>
      <c r="Z348" s="20">
        <f t="shared" si="81"/>
        <v>0</v>
      </c>
      <c r="AA348" s="20">
        <f t="shared" si="82"/>
        <v>388.6</v>
      </c>
      <c r="AB348" s="21">
        <f>_xlfn.IFS(AI348="Den Bosch",VLOOKUP(L348,'Status Report'!B:AM,33,0),AI348="Yantian",VLOOKUP(L348,'Status Report'!B:AM,34,0),AI348="",IF(H348="Asia Pacific",VLOOKUP(L348,'Status Report'!B:AM,34,0),VLOOKUP(L348,'Status Report'!B:AM,33,0)),AI348="Direct shipment",IF(H348="Asia Pacific",VLOOKUP(L348,'Status Report'!B:AM,34,0),VLOOKUP(L348,'Status Report'!B:AM,33,0)))</f>
        <v>33.017399999999995</v>
      </c>
      <c r="AC348" s="21">
        <f>VLOOKUP(L348,'Status Report'!B:CE,82,0)</f>
        <v>0</v>
      </c>
      <c r="AD348" s="21">
        <f t="shared" si="83"/>
        <v>33.017399999999995</v>
      </c>
      <c r="AE348" s="63">
        <f>VLOOKUP(L348,'Status Report'!B:W,20,0)</f>
        <v>58</v>
      </c>
      <c r="AF348" s="63">
        <f>VLOOKUP(L348,'Status Report'!B:W,21,0)</f>
        <v>36</v>
      </c>
      <c r="AG348" s="63">
        <f>VLOOKUP(L348,'Status Report'!B:W,22,0)</f>
        <v>4</v>
      </c>
      <c r="AH348" s="22">
        <f t="shared" si="84"/>
        <v>8.3519999999999997E-2</v>
      </c>
      <c r="AI348" t="s">
        <v>990</v>
      </c>
      <c r="AK348" s="63">
        <f>IFERROR(VLOOKUP(G348,ASEAN!A:A,1,0),0)</f>
        <v>0</v>
      </c>
      <c r="AL348" s="63" t="str">
        <f>IFERROR(VLOOKUP(D348,'[3]customer specs'!$B$1:$D$65536,3,0),0)</f>
        <v>pallet</v>
      </c>
      <c r="AM348" s="64">
        <f t="shared" si="85"/>
        <v>0</v>
      </c>
      <c r="AN348" s="64">
        <f t="shared" si="86"/>
        <v>0</v>
      </c>
      <c r="AO348" s="63"/>
      <c r="AP348" s="63"/>
      <c r="AQ348" s="63" t="str">
        <f t="shared" si="87"/>
        <v>no</v>
      </c>
      <c r="AR348" s="20">
        <f t="shared" si="88"/>
        <v>330.17399999999998</v>
      </c>
      <c r="AS348" s="63"/>
      <c r="AT348" s="23">
        <f t="shared" si="78"/>
        <v>0.12</v>
      </c>
      <c r="AU348" s="65">
        <f t="shared" si="89"/>
        <v>37.519772727272724</v>
      </c>
      <c r="AV348" s="65"/>
      <c r="AW348" s="65">
        <f t="shared" si="90"/>
        <v>375.19772727272721</v>
      </c>
      <c r="AX348" s="65"/>
      <c r="AY348" s="63">
        <f>VLOOKUP(L348,'Status Report'!B:CF,81,0)</f>
        <v>0</v>
      </c>
      <c r="AZ348" s="63" t="str">
        <f>VLOOKUP(L348,'Status Report'!B:S,18,0)</f>
        <v>Ellina Smirnova</v>
      </c>
      <c r="BB348" s="63">
        <f>VLOOKUP(L348,'Status Report'!B:Z,25,0)</f>
        <v>2</v>
      </c>
      <c r="BC348" s="63">
        <f t="shared" si="91"/>
        <v>20</v>
      </c>
      <c r="BF348">
        <f>VLOOKUP(L348,'Status Report'!B:CE,82,0)</f>
        <v>0</v>
      </c>
      <c r="BG348">
        <f>VLOOKUP(L348,'Status Report'!B:CF,83,0)</f>
        <v>0</v>
      </c>
      <c r="BH348">
        <f>VLOOKUP(L348,'Status Report'!B:CG,84,0)</f>
        <v>0</v>
      </c>
      <c r="BI348" t="s">
        <v>854</v>
      </c>
      <c r="BJ348" t="s">
        <v>795</v>
      </c>
      <c r="BM348" s="67">
        <f t="shared" si="92"/>
        <v>354</v>
      </c>
    </row>
    <row r="349" spans="1:65" x14ac:dyDescent="0.25">
      <c r="A349" s="68" t="str">
        <f>VLOOKUP(L349,'Status Report'!B:CB,79,0)</f>
        <v>Heineken UCL</v>
      </c>
      <c r="C349">
        <v>26021013</v>
      </c>
      <c r="D349">
        <v>3011355</v>
      </c>
      <c r="E349" t="s">
        <v>865</v>
      </c>
      <c r="F349" t="s">
        <v>866</v>
      </c>
      <c r="G349" t="str">
        <f>VLOOKUP(D349,'[2]sold to'!$A:$H,8,0)</f>
        <v>Hong Kong</v>
      </c>
      <c r="H349" t="str">
        <f>VLOOKUP(D349,'[2]sold to'!$A:$I,9,0)</f>
        <v>ASIA Pacific</v>
      </c>
      <c r="K349">
        <v>160</v>
      </c>
      <c r="L349">
        <v>88026472</v>
      </c>
      <c r="M349" t="s">
        <v>301</v>
      </c>
      <c r="N349">
        <v>5</v>
      </c>
      <c r="P349" t="str">
        <f>VLOOKUP(L349,'Status Report'!B:AA,26,0)</f>
        <v>China</v>
      </c>
      <c r="Q349" t="str">
        <f>VLOOKUP(L349,'Status Report'!B:AB,27,0)</f>
        <v>Textiles-Clothing</v>
      </c>
      <c r="R349">
        <f>VLOOKUP(L349,'Status Report'!B:X,23,0)</f>
        <v>500</v>
      </c>
      <c r="S349" t="str">
        <f>VLOOKUP(L349,'Status Report'!B:T,19,0)</f>
        <v>Promocean The Netherlands BV</v>
      </c>
      <c r="T349" s="62">
        <f>VLOOKUP(L349,'Status Report'!B:E,4,0)</f>
        <v>3</v>
      </c>
      <c r="U349" s="19">
        <f>_xlfn.IFS(AI349="Den Bosch",VLOOKUP(L349,'Status Report'!B:AM,35,0),AI349="Yantian",VLOOKUP(L349,'Status Report'!B:AM,36,0),AI349="",IF(H349="Asia Pacific",VLOOKUP(L349,'Status Report'!B:AM,36,0),VLOOKUP(L349,'Status Report'!B:AM,35,0)),AI349="Direct shipment",IF(H349="Asia Pacific",VLOOKUP(L349,'Status Report'!B:AM,36,0),VLOOKUP(L349,'Status Report'!B:AM,35,0)))</f>
        <v>38.86</v>
      </c>
      <c r="V349" s="20">
        <f t="shared" si="79"/>
        <v>194.3</v>
      </c>
      <c r="W349" s="19">
        <f>_xlfn.IFS(AI349="Den Bosch",VLOOKUP(L349,'Status Report'!B:AM,37,0),AI349="Yantian",VLOOKUP(L349,'Status Report'!B:AM,38,0),AI349="",IF(H349="Asia Pacific",VLOOKUP(L349,'Status Report'!B:AM,38,0),VLOOKUP(L349,'Status Report'!B:AM,37,0)),AI349="Direct shipment",IF(H349="Asia Pacific",VLOOKUP(L349,'Status Report'!B:AM,38,0),VLOOKUP(L349,'Status Report'!B:AM,37,0)))</f>
        <v>38.86</v>
      </c>
      <c r="X349" s="20">
        <f t="shared" si="80"/>
        <v>194.3</v>
      </c>
      <c r="Y349" s="20">
        <f>_xlfn.IFS(AI349="Den Bosch",VLOOKUP(L349,'Status Report'!B:AO,39,0),AI349="Yantian",VLOOKUP(L349,'Status Report'!B:AO,40,0),AI349="",IF(H349="Asia Pacific",VLOOKUP(L349,'Status Report'!B:AO,40,0),VLOOKUP(L349,'Status Report'!B:AO,39,0)),AI349="Direct shipment",IF(H349="Asia Pacific",VLOOKUP(L349,'Status Report'!B:AO,40,0),VLOOKUP(L349,'Status Report'!B:AO,39,0)))</f>
        <v>0</v>
      </c>
      <c r="Z349" s="20">
        <f t="shared" si="81"/>
        <v>0</v>
      </c>
      <c r="AA349" s="20">
        <f t="shared" si="82"/>
        <v>194.3</v>
      </c>
      <c r="AB349" s="21">
        <f>_xlfn.IFS(AI349="Den Bosch",VLOOKUP(L349,'Status Report'!B:AM,33,0),AI349="Yantian",VLOOKUP(L349,'Status Report'!B:AM,34,0),AI349="",IF(H349="Asia Pacific",VLOOKUP(L349,'Status Report'!B:AM,34,0),VLOOKUP(L349,'Status Report'!B:AM,33,0)),AI349="Direct shipment",IF(H349="Asia Pacific",VLOOKUP(L349,'Status Report'!B:AM,34,0),VLOOKUP(L349,'Status Report'!B:AM,33,0)))</f>
        <v>33.017399999999995</v>
      </c>
      <c r="AC349" s="21">
        <f>VLOOKUP(L349,'Status Report'!B:CE,82,0)</f>
        <v>0</v>
      </c>
      <c r="AD349" s="21">
        <f t="shared" si="83"/>
        <v>33.017399999999995</v>
      </c>
      <c r="AE349" s="63">
        <f>VLOOKUP(L349,'Status Report'!B:W,20,0)</f>
        <v>58</v>
      </c>
      <c r="AF349" s="63">
        <f>VLOOKUP(L349,'Status Report'!B:W,21,0)</f>
        <v>36</v>
      </c>
      <c r="AG349" s="63">
        <f>VLOOKUP(L349,'Status Report'!B:W,22,0)</f>
        <v>4</v>
      </c>
      <c r="AH349" s="22">
        <f t="shared" si="84"/>
        <v>4.1759999999999999E-2</v>
      </c>
      <c r="AI349" t="s">
        <v>990</v>
      </c>
      <c r="AK349" s="63">
        <f>IFERROR(VLOOKUP(G349,ASEAN!A:A,1,0),0)</f>
        <v>0</v>
      </c>
      <c r="AL349" s="63" t="str">
        <f>IFERROR(VLOOKUP(D349,'[3]customer specs'!$B$1:$D$65536,3,0),0)</f>
        <v>pallet</v>
      </c>
      <c r="AM349" s="64">
        <f t="shared" si="85"/>
        <v>0</v>
      </c>
      <c r="AN349" s="64">
        <f t="shared" si="86"/>
        <v>0</v>
      </c>
      <c r="AO349" s="63"/>
      <c r="AP349" s="63"/>
      <c r="AQ349" s="63" t="str">
        <f t="shared" si="87"/>
        <v>no</v>
      </c>
      <c r="AR349" s="20">
        <f t="shared" si="88"/>
        <v>165.08699999999999</v>
      </c>
      <c r="AS349" s="63"/>
      <c r="AT349" s="23">
        <f t="shared" si="78"/>
        <v>0.12</v>
      </c>
      <c r="AU349" s="65">
        <f t="shared" si="89"/>
        <v>37.519772727272724</v>
      </c>
      <c r="AV349" s="65"/>
      <c r="AW349" s="65">
        <f t="shared" si="90"/>
        <v>187.5988636363636</v>
      </c>
      <c r="AX349" s="65"/>
      <c r="AY349" s="63">
        <f>VLOOKUP(L349,'Status Report'!B:CF,81,0)</f>
        <v>0</v>
      </c>
      <c r="AZ349" s="63" t="str">
        <f>VLOOKUP(L349,'Status Report'!B:S,18,0)</f>
        <v>Ellina Smirnova</v>
      </c>
      <c r="BB349" s="63">
        <f>VLOOKUP(L349,'Status Report'!B:Z,25,0)</f>
        <v>2</v>
      </c>
      <c r="BC349" s="63">
        <f t="shared" si="91"/>
        <v>10</v>
      </c>
      <c r="BF349">
        <f>VLOOKUP(L349,'Status Report'!B:CE,82,0)</f>
        <v>0</v>
      </c>
      <c r="BG349">
        <f>VLOOKUP(L349,'Status Report'!B:CF,83,0)</f>
        <v>0</v>
      </c>
      <c r="BH349">
        <f>VLOOKUP(L349,'Status Report'!B:CG,84,0)</f>
        <v>0</v>
      </c>
      <c r="BI349" t="s">
        <v>854</v>
      </c>
      <c r="BJ349" t="s">
        <v>795</v>
      </c>
      <c r="BM349" s="67">
        <f t="shared" si="92"/>
        <v>129</v>
      </c>
    </row>
    <row r="350" spans="1:65" x14ac:dyDescent="0.25">
      <c r="A350" s="68" t="str">
        <f>VLOOKUP(L350,'Status Report'!B:CB,79,0)</f>
        <v>Heineken UCL</v>
      </c>
      <c r="C350">
        <v>26021013</v>
      </c>
      <c r="D350">
        <v>3011355</v>
      </c>
      <c r="E350" t="s">
        <v>865</v>
      </c>
      <c r="F350" t="s">
        <v>866</v>
      </c>
      <c r="G350" t="str">
        <f>VLOOKUP(D350,'[2]sold to'!$A:$H,8,0)</f>
        <v>Hong Kong</v>
      </c>
      <c r="H350" t="str">
        <f>VLOOKUP(D350,'[2]sold to'!$A:$I,9,0)</f>
        <v>ASIA Pacific</v>
      </c>
      <c r="K350">
        <v>170</v>
      </c>
      <c r="L350">
        <v>88026591</v>
      </c>
      <c r="M350" t="s">
        <v>395</v>
      </c>
      <c r="N350">
        <v>5</v>
      </c>
      <c r="P350" t="str">
        <f>VLOOKUP(L350,'Status Report'!B:AA,26,0)</f>
        <v>China</v>
      </c>
      <c r="Q350" t="str">
        <f>VLOOKUP(L350,'Status Report'!B:AB,27,0)</f>
        <v>Textiles-Clothing</v>
      </c>
      <c r="R350">
        <f>VLOOKUP(L350,'Status Report'!B:X,23,0)</f>
        <v>1000</v>
      </c>
      <c r="S350" t="str">
        <f>VLOOKUP(L350,'Status Report'!B:T,19,0)</f>
        <v>Asian Sourcing Link</v>
      </c>
      <c r="T350" s="62">
        <f>VLOOKUP(L350,'Status Report'!B:E,4,0)</f>
        <v>3</v>
      </c>
      <c r="U350" s="19">
        <f>_xlfn.IFS(AI350="Den Bosch",VLOOKUP(L350,'Status Report'!B:AM,35,0),AI350="Yantian",VLOOKUP(L350,'Status Report'!B:AM,36,0),AI350="",IF(H350="Asia Pacific",VLOOKUP(L350,'Status Report'!B:AM,36,0),VLOOKUP(L350,'Status Report'!B:AM,35,0)),AI350="Direct shipment",IF(H350="Asia Pacific",VLOOKUP(L350,'Status Report'!B:AM,36,0),VLOOKUP(L350,'Status Report'!B:AM,35,0)))</f>
        <v>27.07</v>
      </c>
      <c r="V350" s="20">
        <f t="shared" si="79"/>
        <v>135.35</v>
      </c>
      <c r="W350" s="19">
        <f>_xlfn.IFS(AI350="Den Bosch",VLOOKUP(L350,'Status Report'!B:AM,37,0),AI350="Yantian",VLOOKUP(L350,'Status Report'!B:AM,38,0),AI350="",IF(H350="Asia Pacific",VLOOKUP(L350,'Status Report'!B:AM,38,0),VLOOKUP(L350,'Status Report'!B:AM,37,0)),AI350="Direct shipment",IF(H350="Asia Pacific",VLOOKUP(L350,'Status Report'!B:AM,38,0),VLOOKUP(L350,'Status Report'!B:AM,37,0)))</f>
        <v>24.76</v>
      </c>
      <c r="X350" s="20">
        <f t="shared" si="80"/>
        <v>123.80000000000001</v>
      </c>
      <c r="Y350" s="20">
        <f>_xlfn.IFS(AI350="Den Bosch",VLOOKUP(L350,'Status Report'!B:AO,39,0),AI350="Yantian",VLOOKUP(L350,'Status Report'!B:AO,40,0),AI350="",IF(H350="Asia Pacific",VLOOKUP(L350,'Status Report'!B:AO,40,0),VLOOKUP(L350,'Status Report'!B:AO,39,0)),AI350="Direct shipment",IF(H350="Asia Pacific",VLOOKUP(L350,'Status Report'!B:AO,40,0),VLOOKUP(L350,'Status Report'!B:AO,39,0)))</f>
        <v>0</v>
      </c>
      <c r="Z350" s="20">
        <f t="shared" si="81"/>
        <v>0</v>
      </c>
      <c r="AA350" s="20">
        <f t="shared" si="82"/>
        <v>123.80000000000001</v>
      </c>
      <c r="AB350" s="21">
        <f>_xlfn.IFS(AI350="Den Bosch",VLOOKUP(L350,'Status Report'!B:AM,33,0),AI350="Yantian",VLOOKUP(L350,'Status Report'!B:AM,34,0),AI350="",IF(H350="Asia Pacific",VLOOKUP(L350,'Status Report'!B:AM,34,0),VLOOKUP(L350,'Status Report'!B:AM,33,0)),AI350="Direct shipment",IF(H350="Asia Pacific",VLOOKUP(L350,'Status Report'!B:AM,34,0),VLOOKUP(L350,'Status Report'!B:AM,33,0)))</f>
        <v>21.79</v>
      </c>
      <c r="AC350" s="21">
        <f>VLOOKUP(L350,'Status Report'!B:CE,82,0)</f>
        <v>0</v>
      </c>
      <c r="AD350" s="21">
        <f t="shared" si="83"/>
        <v>21.79</v>
      </c>
      <c r="AE350" s="63">
        <f>VLOOKUP(L350,'Status Report'!B:W,20,0)</f>
        <v>47</v>
      </c>
      <c r="AF350" s="63">
        <f>VLOOKUP(L350,'Status Report'!B:W,21,0)</f>
        <v>38</v>
      </c>
      <c r="AG350" s="63">
        <f>VLOOKUP(L350,'Status Report'!B:W,22,0)</f>
        <v>2</v>
      </c>
      <c r="AH350" s="22">
        <f t="shared" si="84"/>
        <v>1.7860000000000001E-2</v>
      </c>
      <c r="AI350" t="s">
        <v>991</v>
      </c>
      <c r="AK350" s="63">
        <f>IFERROR(VLOOKUP(G350,ASEAN!A:A,1,0),0)</f>
        <v>0</v>
      </c>
      <c r="AL350" s="63" t="str">
        <f>IFERROR(VLOOKUP(D350,'[3]customer specs'!$B$1:$D$65536,3,0),0)</f>
        <v>pallet</v>
      </c>
      <c r="AM350" s="64">
        <f t="shared" si="85"/>
        <v>11.549999999999983</v>
      </c>
      <c r="AN350" s="64">
        <f t="shared" si="86"/>
        <v>0</v>
      </c>
      <c r="AO350" s="63"/>
      <c r="AP350" s="63"/>
      <c r="AQ350" s="63" t="str">
        <f t="shared" si="87"/>
        <v>no</v>
      </c>
      <c r="AR350" s="20">
        <f t="shared" si="88"/>
        <v>108.94999999999999</v>
      </c>
      <c r="AS350" s="63"/>
      <c r="AT350" s="23">
        <f t="shared" si="78"/>
        <v>0.12</v>
      </c>
      <c r="AU350" s="65">
        <f t="shared" si="89"/>
        <v>24.761363636363637</v>
      </c>
      <c r="AV350" s="65"/>
      <c r="AW350" s="65">
        <f t="shared" si="90"/>
        <v>123.80681818181819</v>
      </c>
      <c r="AX350" s="65"/>
      <c r="AY350" s="63">
        <f>VLOOKUP(L350,'Status Report'!B:CF,81,0)</f>
        <v>0</v>
      </c>
      <c r="AZ350" s="63" t="str">
        <f>VLOOKUP(L350,'Status Report'!B:S,18,0)</f>
        <v>Ellina Smirnova</v>
      </c>
      <c r="BB350" s="63">
        <f>VLOOKUP(L350,'Status Report'!B:Z,25,0)</f>
        <v>1</v>
      </c>
      <c r="BC350" s="63">
        <f t="shared" si="91"/>
        <v>5</v>
      </c>
      <c r="BF350">
        <f>VLOOKUP(L350,'Status Report'!B:CE,82,0)</f>
        <v>0</v>
      </c>
      <c r="BG350">
        <f>VLOOKUP(L350,'Status Report'!B:CF,83,0)</f>
        <v>0</v>
      </c>
      <c r="BH350">
        <f>VLOOKUP(L350,'Status Report'!B:CG,84,0)</f>
        <v>0</v>
      </c>
      <c r="BI350" t="s">
        <v>854</v>
      </c>
      <c r="BJ350" t="s">
        <v>795</v>
      </c>
      <c r="BM350" s="67">
        <f t="shared" si="92"/>
        <v>303</v>
      </c>
    </row>
    <row r="351" spans="1:65" x14ac:dyDescent="0.25">
      <c r="A351" s="68" t="str">
        <f>VLOOKUP(L351,'Status Report'!B:CB,79,0)</f>
        <v>Heineken UCL</v>
      </c>
      <c r="C351">
        <v>26021013</v>
      </c>
      <c r="D351">
        <v>3011355</v>
      </c>
      <c r="E351" t="s">
        <v>865</v>
      </c>
      <c r="F351" t="s">
        <v>866</v>
      </c>
      <c r="G351" t="str">
        <f>VLOOKUP(D351,'[2]sold to'!$A:$H,8,0)</f>
        <v>Hong Kong</v>
      </c>
      <c r="H351" t="str">
        <f>VLOOKUP(D351,'[2]sold to'!$A:$I,9,0)</f>
        <v>ASIA Pacific</v>
      </c>
      <c r="K351">
        <v>180</v>
      </c>
      <c r="L351">
        <v>88026592</v>
      </c>
      <c r="M351" t="s">
        <v>396</v>
      </c>
      <c r="N351">
        <v>20</v>
      </c>
      <c r="P351" t="str">
        <f>VLOOKUP(L351,'Status Report'!B:AA,26,0)</f>
        <v>China</v>
      </c>
      <c r="Q351" t="str">
        <f>VLOOKUP(L351,'Status Report'!B:AB,27,0)</f>
        <v>Textiles-Clothing</v>
      </c>
      <c r="R351">
        <f>VLOOKUP(L351,'Status Report'!B:X,23,0)</f>
        <v>1000</v>
      </c>
      <c r="S351" t="str">
        <f>VLOOKUP(L351,'Status Report'!B:T,19,0)</f>
        <v>Asian Sourcing Link</v>
      </c>
      <c r="T351" s="62">
        <f>VLOOKUP(L351,'Status Report'!B:E,4,0)</f>
        <v>3</v>
      </c>
      <c r="U351" s="19">
        <f>_xlfn.IFS(AI351="Den Bosch",VLOOKUP(L351,'Status Report'!B:AM,35,0),AI351="Yantian",VLOOKUP(L351,'Status Report'!B:AM,36,0),AI351="",IF(H351="Asia Pacific",VLOOKUP(L351,'Status Report'!B:AM,36,0),VLOOKUP(L351,'Status Report'!B:AM,35,0)),AI351="Direct shipment",IF(H351="Asia Pacific",VLOOKUP(L351,'Status Report'!B:AM,36,0),VLOOKUP(L351,'Status Report'!B:AM,35,0)))</f>
        <v>27.07</v>
      </c>
      <c r="V351" s="20">
        <f t="shared" si="79"/>
        <v>541.4</v>
      </c>
      <c r="W351" s="19">
        <f>_xlfn.IFS(AI351="Den Bosch",VLOOKUP(L351,'Status Report'!B:AM,37,0),AI351="Yantian",VLOOKUP(L351,'Status Report'!B:AM,38,0),AI351="",IF(H351="Asia Pacific",VLOOKUP(L351,'Status Report'!B:AM,38,0),VLOOKUP(L351,'Status Report'!B:AM,37,0)),AI351="Direct shipment",IF(H351="Asia Pacific",VLOOKUP(L351,'Status Report'!B:AM,38,0),VLOOKUP(L351,'Status Report'!B:AM,37,0)))</f>
        <v>24.76</v>
      </c>
      <c r="X351" s="20">
        <f t="shared" si="80"/>
        <v>495.20000000000005</v>
      </c>
      <c r="Y351" s="20">
        <f>_xlfn.IFS(AI351="Den Bosch",VLOOKUP(L351,'Status Report'!B:AO,39,0),AI351="Yantian",VLOOKUP(L351,'Status Report'!B:AO,40,0),AI351="",IF(H351="Asia Pacific",VLOOKUP(L351,'Status Report'!B:AO,40,0),VLOOKUP(L351,'Status Report'!B:AO,39,0)),AI351="Direct shipment",IF(H351="Asia Pacific",VLOOKUP(L351,'Status Report'!B:AO,40,0),VLOOKUP(L351,'Status Report'!B:AO,39,0)))</f>
        <v>0</v>
      </c>
      <c r="Z351" s="20">
        <f t="shared" si="81"/>
        <v>0</v>
      </c>
      <c r="AA351" s="20">
        <f t="shared" si="82"/>
        <v>495.20000000000005</v>
      </c>
      <c r="AB351" s="21">
        <f>_xlfn.IFS(AI351="Den Bosch",VLOOKUP(L351,'Status Report'!B:AM,33,0),AI351="Yantian",VLOOKUP(L351,'Status Report'!B:AM,34,0),AI351="",IF(H351="Asia Pacific",VLOOKUP(L351,'Status Report'!B:AM,34,0),VLOOKUP(L351,'Status Report'!B:AM,33,0)),AI351="Direct shipment",IF(H351="Asia Pacific",VLOOKUP(L351,'Status Report'!B:AM,34,0),VLOOKUP(L351,'Status Report'!B:AM,33,0)))</f>
        <v>21.79</v>
      </c>
      <c r="AC351" s="21">
        <f>VLOOKUP(L351,'Status Report'!B:CE,82,0)</f>
        <v>0</v>
      </c>
      <c r="AD351" s="21">
        <f t="shared" si="83"/>
        <v>21.79</v>
      </c>
      <c r="AE351" s="63">
        <f>VLOOKUP(L351,'Status Report'!B:W,20,0)</f>
        <v>47</v>
      </c>
      <c r="AF351" s="63">
        <f>VLOOKUP(L351,'Status Report'!B:W,21,0)</f>
        <v>38</v>
      </c>
      <c r="AG351" s="63">
        <f>VLOOKUP(L351,'Status Report'!B:W,22,0)</f>
        <v>2</v>
      </c>
      <c r="AH351" s="22">
        <f t="shared" si="84"/>
        <v>7.1440000000000003E-2</v>
      </c>
      <c r="AI351" t="s">
        <v>991</v>
      </c>
      <c r="AK351" s="63">
        <f>IFERROR(VLOOKUP(G351,ASEAN!A:A,1,0),0)</f>
        <v>0</v>
      </c>
      <c r="AL351" s="63" t="str">
        <f>IFERROR(VLOOKUP(D351,'[3]customer specs'!$B$1:$D$65536,3,0),0)</f>
        <v>pallet</v>
      </c>
      <c r="AM351" s="64">
        <f t="shared" si="85"/>
        <v>46.199999999999932</v>
      </c>
      <c r="AN351" s="64">
        <f t="shared" si="86"/>
        <v>0</v>
      </c>
      <c r="AO351" s="63"/>
      <c r="AP351" s="63"/>
      <c r="AQ351" s="63" t="str">
        <f t="shared" si="87"/>
        <v>no</v>
      </c>
      <c r="AR351" s="20">
        <f t="shared" si="88"/>
        <v>435.79999999999995</v>
      </c>
      <c r="AS351" s="63"/>
      <c r="AT351" s="23">
        <f t="shared" si="78"/>
        <v>0.12</v>
      </c>
      <c r="AU351" s="65">
        <f t="shared" si="89"/>
        <v>24.761363636363637</v>
      </c>
      <c r="AV351" s="65"/>
      <c r="AW351" s="65">
        <f t="shared" si="90"/>
        <v>495.22727272727275</v>
      </c>
      <c r="AX351" s="65"/>
      <c r="AY351" s="63">
        <f>VLOOKUP(L351,'Status Report'!B:CF,81,0)</f>
        <v>0</v>
      </c>
      <c r="AZ351" s="63" t="str">
        <f>VLOOKUP(L351,'Status Report'!B:S,18,0)</f>
        <v>Ellina Smirnova</v>
      </c>
      <c r="BB351" s="63">
        <f>VLOOKUP(L351,'Status Report'!B:Z,25,0)</f>
        <v>1</v>
      </c>
      <c r="BC351" s="63">
        <f t="shared" si="91"/>
        <v>20</v>
      </c>
      <c r="BF351">
        <f>VLOOKUP(L351,'Status Report'!B:CE,82,0)</f>
        <v>0</v>
      </c>
      <c r="BG351">
        <f>VLOOKUP(L351,'Status Report'!B:CF,83,0)</f>
        <v>0</v>
      </c>
      <c r="BH351">
        <f>VLOOKUP(L351,'Status Report'!B:CG,84,0)</f>
        <v>0</v>
      </c>
      <c r="BI351" t="s">
        <v>854</v>
      </c>
      <c r="BJ351" t="s">
        <v>795</v>
      </c>
      <c r="BM351" s="67">
        <f t="shared" si="92"/>
        <v>378</v>
      </c>
    </row>
    <row r="352" spans="1:65" x14ac:dyDescent="0.25">
      <c r="A352" s="68" t="str">
        <f>VLOOKUP(L352,'Status Report'!B:CB,79,0)</f>
        <v>Heineken UCL</v>
      </c>
      <c r="C352">
        <v>26021010</v>
      </c>
      <c r="D352">
        <v>3097129</v>
      </c>
      <c r="E352" t="s">
        <v>862</v>
      </c>
      <c r="F352" t="s">
        <v>802</v>
      </c>
      <c r="G352" t="str">
        <f>VLOOKUP(D352,'[2]sold to'!$A:$H,8,0)</f>
        <v>Netherlands</v>
      </c>
      <c r="H352" t="str">
        <f>VLOOKUP(D352,'[2]sold to'!$A:$I,9,0)</f>
        <v>Europe</v>
      </c>
      <c r="K352">
        <v>420</v>
      </c>
      <c r="L352">
        <v>88026503</v>
      </c>
      <c r="M352" t="s">
        <v>327</v>
      </c>
      <c r="N352">
        <v>1</v>
      </c>
      <c r="P352" t="str">
        <f>VLOOKUP(L352,'Status Report'!B:AA,26,0)</f>
        <v>Bangladesh</v>
      </c>
      <c r="Q352" t="str">
        <f>VLOOKUP(L352,'Status Report'!B:AB,27,0)</f>
        <v>Textiles-Clothing</v>
      </c>
      <c r="R352">
        <f>VLOOKUP(L352,'Status Report'!B:X,23,0)</f>
        <v>167</v>
      </c>
      <c r="S352" t="str">
        <f>VLOOKUP(L352,'Status Report'!B:T,19,0)</f>
        <v>Promocean The Netherlands BV</v>
      </c>
      <c r="T352" s="62">
        <f>VLOOKUP(L352,'Status Report'!B:E,4,0)</f>
        <v>3</v>
      </c>
      <c r="U352" s="19">
        <f>_xlfn.IFS(AI352="Den Bosch",VLOOKUP(L352,'Status Report'!B:AM,35,0),AI352="Yantian",VLOOKUP(L352,'Status Report'!B:AM,36,0),AI352="",IF(H352="Asia Pacific",VLOOKUP(L352,'Status Report'!B:AM,36,0),VLOOKUP(L352,'Status Report'!B:AM,35,0)),AI352="Direct shipment",IF(H352="Asia Pacific",VLOOKUP(L352,'Status Report'!B:AM,36,0),VLOOKUP(L352,'Status Report'!B:AM,35,0)))</f>
        <v>39.06</v>
      </c>
      <c r="V352" s="20">
        <f t="shared" si="79"/>
        <v>39.06</v>
      </c>
      <c r="W352" s="19">
        <f>_xlfn.IFS(AI352="Den Bosch",VLOOKUP(L352,'Status Report'!B:AM,37,0),AI352="Yantian",VLOOKUP(L352,'Status Report'!B:AM,38,0),AI352="",IF(H352="Asia Pacific",VLOOKUP(L352,'Status Report'!B:AM,38,0),VLOOKUP(L352,'Status Report'!B:AM,37,0)),AI352="Direct shipment",IF(H352="Asia Pacific",VLOOKUP(L352,'Status Report'!B:AM,38,0),VLOOKUP(L352,'Status Report'!B:AM,37,0)))</f>
        <v>39.06</v>
      </c>
      <c r="X352" s="20">
        <f t="shared" si="80"/>
        <v>39.06</v>
      </c>
      <c r="Y352" s="20">
        <f>_xlfn.IFS(AI352="Den Bosch",VLOOKUP(L352,'Status Report'!B:AO,39,0),AI352="Yantian",VLOOKUP(L352,'Status Report'!B:AO,40,0),AI352="",IF(H352="Asia Pacific",VLOOKUP(L352,'Status Report'!B:AO,40,0),VLOOKUP(L352,'Status Report'!B:AO,39,0)),AI352="Direct shipment",IF(H352="Asia Pacific",VLOOKUP(L352,'Status Report'!B:AO,40,0),VLOOKUP(L352,'Status Report'!B:AO,39,0)))</f>
        <v>0</v>
      </c>
      <c r="Z352" s="20">
        <f t="shared" si="81"/>
        <v>0</v>
      </c>
      <c r="AA352" s="20">
        <f t="shared" si="82"/>
        <v>39.06</v>
      </c>
      <c r="AB352" s="21">
        <f>_xlfn.IFS(AI352="Den Bosch",VLOOKUP(L352,'Status Report'!B:AM,33,0),AI352="Yantian",VLOOKUP(L352,'Status Report'!B:AM,34,0),AI352="",IF(H352="Asia Pacific",VLOOKUP(L352,'Status Report'!B:AM,34,0),VLOOKUP(L352,'Status Report'!B:AM,33,0)),AI352="Direct shipment",IF(H352="Asia Pacific",VLOOKUP(L352,'Status Report'!B:AM,34,0),VLOOKUP(L352,'Status Report'!B:AM,33,0)))</f>
        <v>34.030499999999996</v>
      </c>
      <c r="AC352" s="21">
        <f>VLOOKUP(L352,'Status Report'!B:CE,82,0)</f>
        <v>0</v>
      </c>
      <c r="AD352" s="21">
        <f t="shared" si="83"/>
        <v>34.030499999999996</v>
      </c>
      <c r="AE352" s="63">
        <f>VLOOKUP(L352,'Status Report'!B:W,20,0)</f>
        <v>36</v>
      </c>
      <c r="AF352" s="63">
        <f>VLOOKUP(L352,'Status Report'!B:W,21,0)</f>
        <v>33</v>
      </c>
      <c r="AG352" s="63">
        <f>VLOOKUP(L352,'Status Report'!B:W,22,0)</f>
        <v>7</v>
      </c>
      <c r="AH352" s="22">
        <f t="shared" si="84"/>
        <v>8.3160000000000005E-3</v>
      </c>
      <c r="AI352" t="s">
        <v>990</v>
      </c>
      <c r="AK352" s="63">
        <f>IFERROR(VLOOKUP(G352,ASEAN!A:A,1,0),0)</f>
        <v>0</v>
      </c>
      <c r="AL352" s="63">
        <f>IFERROR(VLOOKUP(D352,'[3]customer specs'!$B$1:$D$65536,3,0),0)</f>
        <v>0</v>
      </c>
      <c r="AM352" s="64">
        <f t="shared" si="85"/>
        <v>0</v>
      </c>
      <c r="AN352" s="64">
        <f t="shared" si="86"/>
        <v>0</v>
      </c>
      <c r="AO352" s="63"/>
      <c r="AP352" s="63"/>
      <c r="AQ352" s="63" t="str">
        <f t="shared" si="87"/>
        <v>no</v>
      </c>
      <c r="AR352" s="20">
        <f t="shared" si="88"/>
        <v>34.030499999999996</v>
      </c>
      <c r="AS352" s="63"/>
      <c r="AT352" s="23">
        <f t="shared" si="78"/>
        <v>0.12</v>
      </c>
      <c r="AU352" s="65">
        <f t="shared" si="89"/>
        <v>38.671022727272721</v>
      </c>
      <c r="AV352" s="65"/>
      <c r="AW352" s="65">
        <f t="shared" si="90"/>
        <v>38.671022727272721</v>
      </c>
      <c r="AX352" s="65"/>
      <c r="AY352" s="63">
        <f>VLOOKUP(L352,'Status Report'!B:CF,81,0)</f>
        <v>0</v>
      </c>
      <c r="AZ352" s="63" t="str">
        <f>VLOOKUP(L352,'Status Report'!B:S,18,0)</f>
        <v>Ellina Smirnova</v>
      </c>
      <c r="BB352" s="63">
        <f>VLOOKUP(L352,'Status Report'!B:Z,25,0)</f>
        <v>6</v>
      </c>
      <c r="BC352" s="63">
        <f t="shared" si="91"/>
        <v>6</v>
      </c>
      <c r="BF352">
        <f>VLOOKUP(L352,'Status Report'!B:CE,82,0)</f>
        <v>0</v>
      </c>
      <c r="BG352">
        <f>VLOOKUP(L352,'Status Report'!B:CF,83,0)</f>
        <v>0</v>
      </c>
      <c r="BH352">
        <f>VLOOKUP(L352,'Status Report'!B:CG,84,0)</f>
        <v>0</v>
      </c>
      <c r="BI352" t="s">
        <v>854</v>
      </c>
      <c r="BJ352" t="s">
        <v>795</v>
      </c>
      <c r="BM352" s="67">
        <f t="shared" si="92"/>
        <v>23</v>
      </c>
    </row>
    <row r="353" spans="1:65" x14ac:dyDescent="0.25">
      <c r="A353" s="68" t="str">
        <f>VLOOKUP(L353,'Status Report'!B:CB,79,0)</f>
        <v>Heineken UCL</v>
      </c>
      <c r="C353">
        <v>26021010</v>
      </c>
      <c r="D353">
        <v>3097129</v>
      </c>
      <c r="E353" t="s">
        <v>862</v>
      </c>
      <c r="F353" t="s">
        <v>802</v>
      </c>
      <c r="G353" t="str">
        <f>VLOOKUP(D353,'[2]sold to'!$A:$H,8,0)</f>
        <v>Netherlands</v>
      </c>
      <c r="H353" t="str">
        <f>VLOOKUP(D353,'[2]sold to'!$A:$I,9,0)</f>
        <v>Europe</v>
      </c>
      <c r="K353">
        <v>430</v>
      </c>
      <c r="L353">
        <v>88026504</v>
      </c>
      <c r="M353" t="s">
        <v>328</v>
      </c>
      <c r="N353">
        <v>1</v>
      </c>
      <c r="P353" t="str">
        <f>VLOOKUP(L353,'Status Report'!B:AA,26,0)</f>
        <v>Bangladesh</v>
      </c>
      <c r="Q353" t="str">
        <f>VLOOKUP(L353,'Status Report'!B:AB,27,0)</f>
        <v>Textiles-Clothing</v>
      </c>
      <c r="R353">
        <f>VLOOKUP(L353,'Status Report'!B:X,23,0)</f>
        <v>167</v>
      </c>
      <c r="S353" t="str">
        <f>VLOOKUP(L353,'Status Report'!B:T,19,0)</f>
        <v>Promocean The Netherlands BV</v>
      </c>
      <c r="T353" s="62">
        <f>VLOOKUP(L353,'Status Report'!B:E,4,0)</f>
        <v>3</v>
      </c>
      <c r="U353" s="19">
        <f>_xlfn.IFS(AI353="Den Bosch",VLOOKUP(L353,'Status Report'!B:AM,35,0),AI353="Yantian",VLOOKUP(L353,'Status Report'!B:AM,36,0),AI353="",IF(H353="Asia Pacific",VLOOKUP(L353,'Status Report'!B:AM,36,0),VLOOKUP(L353,'Status Report'!B:AM,35,0)),AI353="Direct shipment",IF(H353="Asia Pacific",VLOOKUP(L353,'Status Report'!B:AM,36,0),VLOOKUP(L353,'Status Report'!B:AM,35,0)))</f>
        <v>39.06</v>
      </c>
      <c r="V353" s="20">
        <f t="shared" si="79"/>
        <v>39.06</v>
      </c>
      <c r="W353" s="19">
        <f>_xlfn.IFS(AI353="Den Bosch",VLOOKUP(L353,'Status Report'!B:AM,37,0),AI353="Yantian",VLOOKUP(L353,'Status Report'!B:AM,38,0),AI353="",IF(H353="Asia Pacific",VLOOKUP(L353,'Status Report'!B:AM,38,0),VLOOKUP(L353,'Status Report'!B:AM,37,0)),AI353="Direct shipment",IF(H353="Asia Pacific",VLOOKUP(L353,'Status Report'!B:AM,38,0),VLOOKUP(L353,'Status Report'!B:AM,37,0)))</f>
        <v>39.06</v>
      </c>
      <c r="X353" s="20">
        <f t="shared" si="80"/>
        <v>39.06</v>
      </c>
      <c r="Y353" s="20">
        <f>_xlfn.IFS(AI353="Den Bosch",VLOOKUP(L353,'Status Report'!B:AO,39,0),AI353="Yantian",VLOOKUP(L353,'Status Report'!B:AO,40,0),AI353="",IF(H353="Asia Pacific",VLOOKUP(L353,'Status Report'!B:AO,40,0),VLOOKUP(L353,'Status Report'!B:AO,39,0)),AI353="Direct shipment",IF(H353="Asia Pacific",VLOOKUP(L353,'Status Report'!B:AO,40,0),VLOOKUP(L353,'Status Report'!B:AO,39,0)))</f>
        <v>0</v>
      </c>
      <c r="Z353" s="20">
        <f t="shared" si="81"/>
        <v>0</v>
      </c>
      <c r="AA353" s="20">
        <f t="shared" si="82"/>
        <v>39.06</v>
      </c>
      <c r="AB353" s="21">
        <f>_xlfn.IFS(AI353="Den Bosch",VLOOKUP(L353,'Status Report'!B:AM,33,0),AI353="Yantian",VLOOKUP(L353,'Status Report'!B:AM,34,0),AI353="",IF(H353="Asia Pacific",VLOOKUP(L353,'Status Report'!B:AM,34,0),VLOOKUP(L353,'Status Report'!B:AM,33,0)),AI353="Direct shipment",IF(H353="Asia Pacific",VLOOKUP(L353,'Status Report'!B:AM,34,0),VLOOKUP(L353,'Status Report'!B:AM,33,0)))</f>
        <v>34.030499999999996</v>
      </c>
      <c r="AC353" s="21">
        <f>VLOOKUP(L353,'Status Report'!B:CE,82,0)</f>
        <v>0</v>
      </c>
      <c r="AD353" s="21">
        <f t="shared" si="83"/>
        <v>34.030499999999996</v>
      </c>
      <c r="AE353" s="63">
        <f>VLOOKUP(L353,'Status Report'!B:W,20,0)</f>
        <v>36</v>
      </c>
      <c r="AF353" s="63">
        <f>VLOOKUP(L353,'Status Report'!B:W,21,0)</f>
        <v>33</v>
      </c>
      <c r="AG353" s="63">
        <f>VLOOKUP(L353,'Status Report'!B:W,22,0)</f>
        <v>7</v>
      </c>
      <c r="AH353" s="22">
        <f t="shared" si="84"/>
        <v>8.3160000000000005E-3</v>
      </c>
      <c r="AI353" t="s">
        <v>990</v>
      </c>
      <c r="AK353" s="63">
        <f>IFERROR(VLOOKUP(G353,ASEAN!A:A,1,0),0)</f>
        <v>0</v>
      </c>
      <c r="AL353" s="63">
        <f>IFERROR(VLOOKUP(D353,'[3]customer specs'!$B$1:$D$65536,3,0),0)</f>
        <v>0</v>
      </c>
      <c r="AM353" s="64">
        <f t="shared" si="85"/>
        <v>0</v>
      </c>
      <c r="AN353" s="64">
        <f t="shared" si="86"/>
        <v>0</v>
      </c>
      <c r="AO353" s="63"/>
      <c r="AP353" s="63"/>
      <c r="AQ353" s="63" t="str">
        <f t="shared" si="87"/>
        <v>no</v>
      </c>
      <c r="AR353" s="20">
        <f t="shared" si="88"/>
        <v>34.030499999999996</v>
      </c>
      <c r="AS353" s="63"/>
      <c r="AT353" s="23">
        <f t="shared" si="78"/>
        <v>0.12</v>
      </c>
      <c r="AU353" s="65">
        <f t="shared" si="89"/>
        <v>38.671022727272721</v>
      </c>
      <c r="AV353" s="65"/>
      <c r="AW353" s="65">
        <f t="shared" si="90"/>
        <v>38.671022727272721</v>
      </c>
      <c r="AX353" s="65"/>
      <c r="AY353" s="63">
        <f>VLOOKUP(L353,'Status Report'!B:CF,81,0)</f>
        <v>0</v>
      </c>
      <c r="AZ353" s="63" t="str">
        <f>VLOOKUP(L353,'Status Report'!B:S,18,0)</f>
        <v>Ellina Smirnova</v>
      </c>
      <c r="BB353" s="63">
        <f>VLOOKUP(L353,'Status Report'!B:Z,25,0)</f>
        <v>6</v>
      </c>
      <c r="BC353" s="63">
        <f t="shared" si="91"/>
        <v>6</v>
      </c>
      <c r="BF353">
        <f>VLOOKUP(L353,'Status Report'!B:CE,82,0)</f>
        <v>0</v>
      </c>
      <c r="BG353">
        <f>VLOOKUP(L353,'Status Report'!B:CF,83,0)</f>
        <v>0</v>
      </c>
      <c r="BH353">
        <f>VLOOKUP(L353,'Status Report'!B:CG,84,0)</f>
        <v>0</v>
      </c>
      <c r="BI353" t="s">
        <v>854</v>
      </c>
      <c r="BJ353" t="s">
        <v>795</v>
      </c>
      <c r="BM353" s="67">
        <f t="shared" si="92"/>
        <v>15</v>
      </c>
    </row>
    <row r="354" spans="1:65" x14ac:dyDescent="0.25">
      <c r="A354" s="68" t="str">
        <f>VLOOKUP(L354,'Status Report'!B:CB,79,0)</f>
        <v>Heineken UCL</v>
      </c>
      <c r="C354">
        <v>26021010</v>
      </c>
      <c r="D354">
        <v>3097129</v>
      </c>
      <c r="E354" t="s">
        <v>862</v>
      </c>
      <c r="F354" t="s">
        <v>802</v>
      </c>
      <c r="G354" t="str">
        <f>VLOOKUP(D354,'[2]sold to'!$A:$H,8,0)</f>
        <v>Netherlands</v>
      </c>
      <c r="H354" t="str">
        <f>VLOOKUP(D354,'[2]sold to'!$A:$I,9,0)</f>
        <v>Europe</v>
      </c>
      <c r="K354">
        <v>440</v>
      </c>
      <c r="L354">
        <v>88026558</v>
      </c>
      <c r="M354" t="s">
        <v>370</v>
      </c>
      <c r="N354">
        <v>1</v>
      </c>
      <c r="P354" t="str">
        <f>VLOOKUP(L354,'Status Report'!B:AA,26,0)</f>
        <v>China</v>
      </c>
      <c r="Q354" t="str">
        <f>VLOOKUP(L354,'Status Report'!B:AB,27,0)</f>
        <v>Textiles-Clothing</v>
      </c>
      <c r="R354">
        <f>VLOOKUP(L354,'Status Report'!B:X,23,0)</f>
        <v>200</v>
      </c>
      <c r="S354" t="str">
        <f>VLOOKUP(L354,'Status Report'!B:T,19,0)</f>
        <v>Asian Sourcing Link</v>
      </c>
      <c r="T354" s="62">
        <f>VLOOKUP(L354,'Status Report'!B:E,4,0)</f>
        <v>3</v>
      </c>
      <c r="U354" s="19">
        <f>_xlfn.IFS(AI354="Den Bosch",VLOOKUP(L354,'Status Report'!B:AM,35,0),AI354="Yantian",VLOOKUP(L354,'Status Report'!B:AM,36,0),AI354="",IF(H354="Asia Pacific",VLOOKUP(L354,'Status Report'!B:AM,36,0),VLOOKUP(L354,'Status Report'!B:AM,35,0)),AI354="Direct shipment",IF(H354="Asia Pacific",VLOOKUP(L354,'Status Report'!B:AM,36,0),VLOOKUP(L354,'Status Report'!B:AM,35,0)))</f>
        <v>34.549999999999997</v>
      </c>
      <c r="V354" s="20">
        <f t="shared" si="79"/>
        <v>34.549999999999997</v>
      </c>
      <c r="W354" s="19">
        <f>_xlfn.IFS(AI354="Den Bosch",VLOOKUP(L354,'Status Report'!B:AM,37,0),AI354="Yantian",VLOOKUP(L354,'Status Report'!B:AM,38,0),AI354="",IF(H354="Asia Pacific",VLOOKUP(L354,'Status Report'!B:AM,38,0),VLOOKUP(L354,'Status Report'!B:AM,37,0)),AI354="Direct shipment",IF(H354="Asia Pacific",VLOOKUP(L354,'Status Report'!B:AM,38,0),VLOOKUP(L354,'Status Report'!B:AM,37,0)))</f>
        <v>34.549999999999997</v>
      </c>
      <c r="X354" s="20">
        <f t="shared" si="80"/>
        <v>34.549999999999997</v>
      </c>
      <c r="Y354" s="20">
        <f>_xlfn.IFS(AI354="Den Bosch",VLOOKUP(L354,'Status Report'!B:AO,39,0),AI354="Yantian",VLOOKUP(L354,'Status Report'!B:AO,40,0),AI354="",IF(H354="Asia Pacific",VLOOKUP(L354,'Status Report'!B:AO,40,0),VLOOKUP(L354,'Status Report'!B:AO,39,0)),AI354="Direct shipment",IF(H354="Asia Pacific",VLOOKUP(L354,'Status Report'!B:AO,40,0),VLOOKUP(L354,'Status Report'!B:AO,39,0)))</f>
        <v>0</v>
      </c>
      <c r="Z354" s="20">
        <f t="shared" si="81"/>
        <v>0</v>
      </c>
      <c r="AA354" s="20">
        <f t="shared" si="82"/>
        <v>34.549999999999997</v>
      </c>
      <c r="AB354" s="21">
        <f>_xlfn.IFS(AI354="Den Bosch",VLOOKUP(L354,'Status Report'!B:AM,33,0),AI354="Yantian",VLOOKUP(L354,'Status Report'!B:AM,34,0),AI354="",IF(H354="Asia Pacific",VLOOKUP(L354,'Status Report'!B:AM,34,0),VLOOKUP(L354,'Status Report'!B:AM,33,0)),AI354="Direct shipment",IF(H354="Asia Pacific",VLOOKUP(L354,'Status Report'!B:AM,34,0),VLOOKUP(L354,'Status Report'!B:AM,33,0)))</f>
        <v>29.542499999999997</v>
      </c>
      <c r="AC354" s="21">
        <f>VLOOKUP(L354,'Status Report'!B:CE,82,0)</f>
        <v>0</v>
      </c>
      <c r="AD354" s="21">
        <f t="shared" si="83"/>
        <v>29.542499999999997</v>
      </c>
      <c r="AE354" s="63">
        <f>VLOOKUP(L354,'Status Report'!B:W,20,0)</f>
        <v>39</v>
      </c>
      <c r="AF354" s="63">
        <f>VLOOKUP(L354,'Status Report'!B:W,21,0)</f>
        <v>33</v>
      </c>
      <c r="AG354" s="63">
        <f>VLOOKUP(L354,'Status Report'!B:W,22,0)</f>
        <v>4.5</v>
      </c>
      <c r="AH354" s="22">
        <f t="shared" si="84"/>
        <v>5.7914999999999998E-3</v>
      </c>
      <c r="AI354" t="s">
        <v>990</v>
      </c>
      <c r="AK354" s="63">
        <f>IFERROR(VLOOKUP(G354,ASEAN!A:A,1,0),0)</f>
        <v>0</v>
      </c>
      <c r="AL354" s="63">
        <f>IFERROR(VLOOKUP(D354,'[3]customer specs'!$B$1:$D$65536,3,0),0)</f>
        <v>0</v>
      </c>
      <c r="AM354" s="64">
        <f t="shared" si="85"/>
        <v>0</v>
      </c>
      <c r="AN354" s="64">
        <f t="shared" si="86"/>
        <v>0</v>
      </c>
      <c r="AO354" s="63"/>
      <c r="AP354" s="63"/>
      <c r="AQ354" s="63" t="str">
        <f t="shared" si="87"/>
        <v>no</v>
      </c>
      <c r="AR354" s="20">
        <f t="shared" si="88"/>
        <v>29.542499999999997</v>
      </c>
      <c r="AS354" s="63"/>
      <c r="AT354" s="23">
        <f t="shared" si="78"/>
        <v>0.12</v>
      </c>
      <c r="AU354" s="65">
        <f t="shared" si="89"/>
        <v>33.571022727272727</v>
      </c>
      <c r="AV354" s="65"/>
      <c r="AW354" s="65">
        <f t="shared" si="90"/>
        <v>33.571022727272727</v>
      </c>
      <c r="AX354" s="65"/>
      <c r="AY354" s="63">
        <f>VLOOKUP(L354,'Status Report'!B:CF,81,0)</f>
        <v>0</v>
      </c>
      <c r="AZ354" s="63" t="str">
        <f>VLOOKUP(L354,'Status Report'!B:S,18,0)</f>
        <v>Ellina Smirnova</v>
      </c>
      <c r="BB354" s="63">
        <f>VLOOKUP(L354,'Status Report'!B:Z,25,0)</f>
        <v>5</v>
      </c>
      <c r="BC354" s="63">
        <f t="shared" si="91"/>
        <v>5</v>
      </c>
      <c r="BF354">
        <f>VLOOKUP(L354,'Status Report'!B:CE,82,0)</f>
        <v>0</v>
      </c>
      <c r="BG354">
        <f>VLOOKUP(L354,'Status Report'!B:CF,83,0)</f>
        <v>0</v>
      </c>
      <c r="BH354">
        <f>VLOOKUP(L354,'Status Report'!B:CG,84,0)</f>
        <v>0</v>
      </c>
      <c r="BI354" t="s">
        <v>854</v>
      </c>
      <c r="BJ354" t="s">
        <v>795</v>
      </c>
      <c r="BM354" s="67">
        <f t="shared" si="92"/>
        <v>105</v>
      </c>
    </row>
    <row r="355" spans="1:65" x14ac:dyDescent="0.25">
      <c r="A355" s="68" t="str">
        <f>VLOOKUP(L355,'Status Report'!B:CB,79,0)</f>
        <v>Heineken UCL</v>
      </c>
      <c r="C355">
        <v>26021010</v>
      </c>
      <c r="D355">
        <v>3097129</v>
      </c>
      <c r="E355" t="s">
        <v>862</v>
      </c>
      <c r="F355" t="s">
        <v>802</v>
      </c>
      <c r="G355" t="str">
        <f>VLOOKUP(D355,'[2]sold to'!$A:$H,8,0)</f>
        <v>Netherlands</v>
      </c>
      <c r="H355" t="str">
        <f>VLOOKUP(D355,'[2]sold to'!$A:$I,9,0)</f>
        <v>Europe</v>
      </c>
      <c r="K355">
        <v>450</v>
      </c>
      <c r="L355">
        <v>88026559</v>
      </c>
      <c r="M355" t="s">
        <v>371</v>
      </c>
      <c r="N355">
        <v>1</v>
      </c>
      <c r="P355" t="str">
        <f>VLOOKUP(L355,'Status Report'!B:AA,26,0)</f>
        <v>China</v>
      </c>
      <c r="Q355" t="str">
        <f>VLOOKUP(L355,'Status Report'!B:AB,27,0)</f>
        <v>Textiles-Clothing</v>
      </c>
      <c r="R355">
        <f>VLOOKUP(L355,'Status Report'!B:X,23,0)</f>
        <v>200</v>
      </c>
      <c r="S355" t="str">
        <f>VLOOKUP(L355,'Status Report'!B:T,19,0)</f>
        <v>Asian Sourcing Link</v>
      </c>
      <c r="T355" s="62">
        <f>VLOOKUP(L355,'Status Report'!B:E,4,0)</f>
        <v>3</v>
      </c>
      <c r="U355" s="19">
        <f>_xlfn.IFS(AI355="Den Bosch",VLOOKUP(L355,'Status Report'!B:AM,35,0),AI355="Yantian",VLOOKUP(L355,'Status Report'!B:AM,36,0),AI355="",IF(H355="Asia Pacific",VLOOKUP(L355,'Status Report'!B:AM,36,0),VLOOKUP(L355,'Status Report'!B:AM,35,0)),AI355="Direct shipment",IF(H355="Asia Pacific",VLOOKUP(L355,'Status Report'!B:AM,36,0),VLOOKUP(L355,'Status Report'!B:AM,35,0)))</f>
        <v>34.549999999999997</v>
      </c>
      <c r="V355" s="20">
        <f t="shared" si="79"/>
        <v>34.549999999999997</v>
      </c>
      <c r="W355" s="19">
        <f>_xlfn.IFS(AI355="Den Bosch",VLOOKUP(L355,'Status Report'!B:AM,37,0),AI355="Yantian",VLOOKUP(L355,'Status Report'!B:AM,38,0),AI355="",IF(H355="Asia Pacific",VLOOKUP(L355,'Status Report'!B:AM,38,0),VLOOKUP(L355,'Status Report'!B:AM,37,0)),AI355="Direct shipment",IF(H355="Asia Pacific",VLOOKUP(L355,'Status Report'!B:AM,38,0),VLOOKUP(L355,'Status Report'!B:AM,37,0)))</f>
        <v>34.549999999999997</v>
      </c>
      <c r="X355" s="20">
        <f t="shared" si="80"/>
        <v>34.549999999999997</v>
      </c>
      <c r="Y355" s="20">
        <f>_xlfn.IFS(AI355="Den Bosch",VLOOKUP(L355,'Status Report'!B:AO,39,0),AI355="Yantian",VLOOKUP(L355,'Status Report'!B:AO,40,0),AI355="",IF(H355="Asia Pacific",VLOOKUP(L355,'Status Report'!B:AO,40,0),VLOOKUP(L355,'Status Report'!B:AO,39,0)),AI355="Direct shipment",IF(H355="Asia Pacific",VLOOKUP(L355,'Status Report'!B:AO,40,0),VLOOKUP(L355,'Status Report'!B:AO,39,0)))</f>
        <v>0</v>
      </c>
      <c r="Z355" s="20">
        <f t="shared" si="81"/>
        <v>0</v>
      </c>
      <c r="AA355" s="20">
        <f t="shared" si="82"/>
        <v>34.549999999999997</v>
      </c>
      <c r="AB355" s="21">
        <f>_xlfn.IFS(AI355="Den Bosch",VLOOKUP(L355,'Status Report'!B:AM,33,0),AI355="Yantian",VLOOKUP(L355,'Status Report'!B:AM,34,0),AI355="",IF(H355="Asia Pacific",VLOOKUP(L355,'Status Report'!B:AM,34,0),VLOOKUP(L355,'Status Report'!B:AM,33,0)),AI355="Direct shipment",IF(H355="Asia Pacific",VLOOKUP(L355,'Status Report'!B:AM,34,0),VLOOKUP(L355,'Status Report'!B:AM,33,0)))</f>
        <v>29.542499999999997</v>
      </c>
      <c r="AC355" s="21">
        <f>VLOOKUP(L355,'Status Report'!B:CE,82,0)</f>
        <v>0</v>
      </c>
      <c r="AD355" s="21">
        <f t="shared" si="83"/>
        <v>29.542499999999997</v>
      </c>
      <c r="AE355" s="63">
        <f>VLOOKUP(L355,'Status Report'!B:W,20,0)</f>
        <v>39</v>
      </c>
      <c r="AF355" s="63">
        <f>VLOOKUP(L355,'Status Report'!B:W,21,0)</f>
        <v>33</v>
      </c>
      <c r="AG355" s="63">
        <f>VLOOKUP(L355,'Status Report'!B:W,22,0)</f>
        <v>4.5</v>
      </c>
      <c r="AH355" s="22">
        <f t="shared" si="84"/>
        <v>5.7914999999999998E-3</v>
      </c>
      <c r="AI355" t="s">
        <v>990</v>
      </c>
      <c r="AK355" s="63">
        <f>IFERROR(VLOOKUP(G355,ASEAN!A:A,1,0),0)</f>
        <v>0</v>
      </c>
      <c r="AL355" s="63">
        <f>IFERROR(VLOOKUP(D355,'[3]customer specs'!$B$1:$D$65536,3,0),0)</f>
        <v>0</v>
      </c>
      <c r="AM355" s="64">
        <f t="shared" si="85"/>
        <v>0</v>
      </c>
      <c r="AN355" s="64">
        <f t="shared" si="86"/>
        <v>0</v>
      </c>
      <c r="AO355" s="63"/>
      <c r="AP355" s="63"/>
      <c r="AQ355" s="63" t="str">
        <f t="shared" si="87"/>
        <v>no</v>
      </c>
      <c r="AR355" s="20">
        <f t="shared" si="88"/>
        <v>29.542499999999997</v>
      </c>
      <c r="AS355" s="63"/>
      <c r="AT355" s="23">
        <f t="shared" si="78"/>
        <v>0.12</v>
      </c>
      <c r="AU355" s="65">
        <f t="shared" si="89"/>
        <v>33.571022727272727</v>
      </c>
      <c r="AV355" s="65"/>
      <c r="AW355" s="65">
        <f t="shared" si="90"/>
        <v>33.571022727272727</v>
      </c>
      <c r="AX355" s="65"/>
      <c r="AY355" s="63">
        <f>VLOOKUP(L355,'Status Report'!B:CF,81,0)</f>
        <v>0</v>
      </c>
      <c r="AZ355" s="63" t="str">
        <f>VLOOKUP(L355,'Status Report'!B:S,18,0)</f>
        <v>Ellina Smirnova</v>
      </c>
      <c r="BB355" s="63">
        <f>VLOOKUP(L355,'Status Report'!B:Z,25,0)</f>
        <v>5</v>
      </c>
      <c r="BC355" s="63">
        <f t="shared" si="91"/>
        <v>5</v>
      </c>
      <c r="BF355">
        <f>VLOOKUP(L355,'Status Report'!B:CE,82,0)</f>
        <v>0</v>
      </c>
      <c r="BG355">
        <f>VLOOKUP(L355,'Status Report'!B:CF,83,0)</f>
        <v>0</v>
      </c>
      <c r="BH355">
        <f>VLOOKUP(L355,'Status Report'!B:CG,84,0)</f>
        <v>0</v>
      </c>
      <c r="BI355" t="s">
        <v>854</v>
      </c>
      <c r="BJ355" t="s">
        <v>795</v>
      </c>
      <c r="BM355" s="67">
        <f t="shared" si="92"/>
        <v>5</v>
      </c>
    </row>
    <row r="356" spans="1:65" x14ac:dyDescent="0.25">
      <c r="A356" s="68" t="str">
        <f>VLOOKUP(L356,'Status Report'!B:CB,79,0)</f>
        <v>Heineken UCL</v>
      </c>
      <c r="C356">
        <v>26021010</v>
      </c>
      <c r="D356">
        <v>3097129</v>
      </c>
      <c r="E356" t="s">
        <v>862</v>
      </c>
      <c r="F356" t="s">
        <v>802</v>
      </c>
      <c r="G356" t="str">
        <f>VLOOKUP(D356,'[2]sold to'!$A:$H,8,0)</f>
        <v>Netherlands</v>
      </c>
      <c r="H356" t="str">
        <f>VLOOKUP(D356,'[2]sold to'!$A:$I,9,0)</f>
        <v>Europe</v>
      </c>
      <c r="K356">
        <v>460</v>
      </c>
      <c r="L356">
        <v>88026515</v>
      </c>
      <c r="M356" t="s">
        <v>333</v>
      </c>
      <c r="N356">
        <v>1</v>
      </c>
      <c r="P356" t="str">
        <f>VLOOKUP(L356,'Status Report'!B:AA,26,0)</f>
        <v>Bangladesh</v>
      </c>
      <c r="Q356" t="str">
        <f>VLOOKUP(L356,'Status Report'!B:AB,27,0)</f>
        <v>Textiles-Clothing</v>
      </c>
      <c r="R356">
        <f>VLOOKUP(L356,'Status Report'!B:X,23,0)</f>
        <v>167</v>
      </c>
      <c r="S356" t="str">
        <f>VLOOKUP(L356,'Status Report'!B:T,19,0)</f>
        <v>Promocean The Netherlands BV</v>
      </c>
      <c r="T356" s="62">
        <f>VLOOKUP(L356,'Status Report'!B:E,4,0)</f>
        <v>3</v>
      </c>
      <c r="U356" s="19">
        <f>_xlfn.IFS(AI356="Den Bosch",VLOOKUP(L356,'Status Report'!B:AM,35,0),AI356="Yantian",VLOOKUP(L356,'Status Report'!B:AM,36,0),AI356="",IF(H356="Asia Pacific",VLOOKUP(L356,'Status Report'!B:AM,36,0),VLOOKUP(L356,'Status Report'!B:AM,35,0)),AI356="Direct shipment",IF(H356="Asia Pacific",VLOOKUP(L356,'Status Report'!B:AM,36,0),VLOOKUP(L356,'Status Report'!B:AM,35,0)))</f>
        <v>39.72</v>
      </c>
      <c r="V356" s="20">
        <f t="shared" si="79"/>
        <v>39.72</v>
      </c>
      <c r="W356" s="19">
        <f>_xlfn.IFS(AI356="Den Bosch",VLOOKUP(L356,'Status Report'!B:AM,37,0),AI356="Yantian",VLOOKUP(L356,'Status Report'!B:AM,38,0),AI356="",IF(H356="Asia Pacific",VLOOKUP(L356,'Status Report'!B:AM,38,0),VLOOKUP(L356,'Status Report'!B:AM,37,0)),AI356="Direct shipment",IF(H356="Asia Pacific",VLOOKUP(L356,'Status Report'!B:AM,38,0),VLOOKUP(L356,'Status Report'!B:AM,37,0)))</f>
        <v>39.72</v>
      </c>
      <c r="X356" s="20">
        <f t="shared" si="80"/>
        <v>39.72</v>
      </c>
      <c r="Y356" s="20">
        <f>_xlfn.IFS(AI356="Den Bosch",VLOOKUP(L356,'Status Report'!B:AO,39,0),AI356="Yantian",VLOOKUP(L356,'Status Report'!B:AO,40,0),AI356="",IF(H356="Asia Pacific",VLOOKUP(L356,'Status Report'!B:AO,40,0),VLOOKUP(L356,'Status Report'!B:AO,39,0)),AI356="Direct shipment",IF(H356="Asia Pacific",VLOOKUP(L356,'Status Report'!B:AO,40,0),VLOOKUP(L356,'Status Report'!B:AO,39,0)))</f>
        <v>0</v>
      </c>
      <c r="Z356" s="20">
        <f t="shared" si="81"/>
        <v>0</v>
      </c>
      <c r="AA356" s="20">
        <f t="shared" si="82"/>
        <v>39.72</v>
      </c>
      <c r="AB356" s="21">
        <f>_xlfn.IFS(AI356="Den Bosch",VLOOKUP(L356,'Status Report'!B:AM,33,0),AI356="Yantian",VLOOKUP(L356,'Status Report'!B:AM,34,0),AI356="",IF(H356="Asia Pacific",VLOOKUP(L356,'Status Report'!B:AM,34,0),VLOOKUP(L356,'Status Report'!B:AM,33,0)),AI356="Direct shipment",IF(H356="Asia Pacific",VLOOKUP(L356,'Status Report'!B:AM,34,0),VLOOKUP(L356,'Status Report'!B:AM,33,0)))</f>
        <v>34.639500000000005</v>
      </c>
      <c r="AC356" s="21">
        <f>VLOOKUP(L356,'Status Report'!B:CE,82,0)</f>
        <v>0</v>
      </c>
      <c r="AD356" s="21">
        <f t="shared" si="83"/>
        <v>34.639500000000005</v>
      </c>
      <c r="AE356" s="63">
        <f>VLOOKUP(L356,'Status Report'!B:W,20,0)</f>
        <v>36</v>
      </c>
      <c r="AF356" s="63">
        <f>VLOOKUP(L356,'Status Report'!B:W,21,0)</f>
        <v>33</v>
      </c>
      <c r="AG356" s="63">
        <f>VLOOKUP(L356,'Status Report'!B:W,22,0)</f>
        <v>7</v>
      </c>
      <c r="AH356" s="22">
        <f t="shared" si="84"/>
        <v>8.3160000000000005E-3</v>
      </c>
      <c r="AI356" t="s">
        <v>990</v>
      </c>
      <c r="AK356" s="63">
        <f>IFERROR(VLOOKUP(G356,ASEAN!A:A,1,0),0)</f>
        <v>0</v>
      </c>
      <c r="AL356" s="63">
        <f>IFERROR(VLOOKUP(D356,'[3]customer specs'!$B$1:$D$65536,3,0),0)</f>
        <v>0</v>
      </c>
      <c r="AM356" s="64">
        <f t="shared" si="85"/>
        <v>0</v>
      </c>
      <c r="AN356" s="64">
        <f t="shared" si="86"/>
        <v>0</v>
      </c>
      <c r="AO356" s="63"/>
      <c r="AP356" s="63"/>
      <c r="AQ356" s="63" t="str">
        <f t="shared" si="87"/>
        <v>no</v>
      </c>
      <c r="AR356" s="20">
        <f t="shared" si="88"/>
        <v>34.639500000000005</v>
      </c>
      <c r="AS356" s="63"/>
      <c r="AT356" s="23">
        <f t="shared" si="78"/>
        <v>0.12</v>
      </c>
      <c r="AU356" s="65">
        <f t="shared" si="89"/>
        <v>39.363068181818186</v>
      </c>
      <c r="AV356" s="65"/>
      <c r="AW356" s="65">
        <f t="shared" si="90"/>
        <v>39.363068181818186</v>
      </c>
      <c r="AX356" s="65"/>
      <c r="AY356" s="63">
        <f>VLOOKUP(L356,'Status Report'!B:CF,81,0)</f>
        <v>0</v>
      </c>
      <c r="AZ356" s="63" t="str">
        <f>VLOOKUP(L356,'Status Report'!B:S,18,0)</f>
        <v>Ellina Smirnova</v>
      </c>
      <c r="BB356" s="63">
        <f>VLOOKUP(L356,'Status Report'!B:Z,25,0)</f>
        <v>6</v>
      </c>
      <c r="BC356" s="63">
        <f t="shared" si="91"/>
        <v>6</v>
      </c>
      <c r="BF356">
        <f>VLOOKUP(L356,'Status Report'!B:CE,82,0)</f>
        <v>0</v>
      </c>
      <c r="BG356">
        <f>VLOOKUP(L356,'Status Report'!B:CF,83,0)</f>
        <v>0</v>
      </c>
      <c r="BH356">
        <f>VLOOKUP(L356,'Status Report'!B:CG,84,0)</f>
        <v>0</v>
      </c>
      <c r="BI356" t="s">
        <v>854</v>
      </c>
      <c r="BJ356" t="s">
        <v>795</v>
      </c>
      <c r="BM356" s="67">
        <f t="shared" si="92"/>
        <v>7</v>
      </c>
    </row>
    <row r="357" spans="1:65" x14ac:dyDescent="0.25">
      <c r="A357" s="68" t="str">
        <f>VLOOKUP(L357,'Status Report'!B:CB,79,0)</f>
        <v>Heineken UCL</v>
      </c>
      <c r="C357">
        <v>26021010</v>
      </c>
      <c r="D357">
        <v>3097129</v>
      </c>
      <c r="E357" t="s">
        <v>862</v>
      </c>
      <c r="F357" t="s">
        <v>802</v>
      </c>
      <c r="G357" t="str">
        <f>VLOOKUP(D357,'[2]sold to'!$A:$H,8,0)</f>
        <v>Netherlands</v>
      </c>
      <c r="H357" t="str">
        <f>VLOOKUP(D357,'[2]sold to'!$A:$I,9,0)</f>
        <v>Europe</v>
      </c>
      <c r="K357">
        <v>470</v>
      </c>
      <c r="L357">
        <v>88026516</v>
      </c>
      <c r="M357" t="s">
        <v>334</v>
      </c>
      <c r="N357">
        <v>1</v>
      </c>
      <c r="P357" t="str">
        <f>VLOOKUP(L357,'Status Report'!B:AA,26,0)</f>
        <v>Bangladesh</v>
      </c>
      <c r="Q357" t="str">
        <f>VLOOKUP(L357,'Status Report'!B:AB,27,0)</f>
        <v>Textiles-Clothing</v>
      </c>
      <c r="R357">
        <f>VLOOKUP(L357,'Status Report'!B:X,23,0)</f>
        <v>167</v>
      </c>
      <c r="S357" t="str">
        <f>VLOOKUP(L357,'Status Report'!B:T,19,0)</f>
        <v>Promocean The Netherlands BV</v>
      </c>
      <c r="T357" s="62">
        <f>VLOOKUP(L357,'Status Report'!B:E,4,0)</f>
        <v>3</v>
      </c>
      <c r="U357" s="19">
        <f>_xlfn.IFS(AI357="Den Bosch",VLOOKUP(L357,'Status Report'!B:AM,35,0),AI357="Yantian",VLOOKUP(L357,'Status Report'!B:AM,36,0),AI357="",IF(H357="Asia Pacific",VLOOKUP(L357,'Status Report'!B:AM,36,0),VLOOKUP(L357,'Status Report'!B:AM,35,0)),AI357="Direct shipment",IF(H357="Asia Pacific",VLOOKUP(L357,'Status Report'!B:AM,36,0),VLOOKUP(L357,'Status Report'!B:AM,35,0)))</f>
        <v>39.72</v>
      </c>
      <c r="V357" s="20">
        <f t="shared" si="79"/>
        <v>39.72</v>
      </c>
      <c r="W357" s="19">
        <f>_xlfn.IFS(AI357="Den Bosch",VLOOKUP(L357,'Status Report'!B:AM,37,0),AI357="Yantian",VLOOKUP(L357,'Status Report'!B:AM,38,0),AI357="",IF(H357="Asia Pacific",VLOOKUP(L357,'Status Report'!B:AM,38,0),VLOOKUP(L357,'Status Report'!B:AM,37,0)),AI357="Direct shipment",IF(H357="Asia Pacific",VLOOKUP(L357,'Status Report'!B:AM,38,0),VLOOKUP(L357,'Status Report'!B:AM,37,0)))</f>
        <v>39.72</v>
      </c>
      <c r="X357" s="20">
        <f t="shared" si="80"/>
        <v>39.72</v>
      </c>
      <c r="Y357" s="20">
        <f>_xlfn.IFS(AI357="Den Bosch",VLOOKUP(L357,'Status Report'!B:AO,39,0),AI357="Yantian",VLOOKUP(L357,'Status Report'!B:AO,40,0),AI357="",IF(H357="Asia Pacific",VLOOKUP(L357,'Status Report'!B:AO,40,0),VLOOKUP(L357,'Status Report'!B:AO,39,0)),AI357="Direct shipment",IF(H357="Asia Pacific",VLOOKUP(L357,'Status Report'!B:AO,40,0),VLOOKUP(L357,'Status Report'!B:AO,39,0)))</f>
        <v>0</v>
      </c>
      <c r="Z357" s="20">
        <f t="shared" si="81"/>
        <v>0</v>
      </c>
      <c r="AA357" s="20">
        <f t="shared" si="82"/>
        <v>39.72</v>
      </c>
      <c r="AB357" s="21">
        <f>_xlfn.IFS(AI357="Den Bosch",VLOOKUP(L357,'Status Report'!B:AM,33,0),AI357="Yantian",VLOOKUP(L357,'Status Report'!B:AM,34,0),AI357="",IF(H357="Asia Pacific",VLOOKUP(L357,'Status Report'!B:AM,34,0),VLOOKUP(L357,'Status Report'!B:AM,33,0)),AI357="Direct shipment",IF(H357="Asia Pacific",VLOOKUP(L357,'Status Report'!B:AM,34,0),VLOOKUP(L357,'Status Report'!B:AM,33,0)))</f>
        <v>34.639500000000005</v>
      </c>
      <c r="AC357" s="21">
        <f>VLOOKUP(L357,'Status Report'!B:CE,82,0)</f>
        <v>0</v>
      </c>
      <c r="AD357" s="21">
        <f t="shared" si="83"/>
        <v>34.639500000000005</v>
      </c>
      <c r="AE357" s="63">
        <f>VLOOKUP(L357,'Status Report'!B:W,20,0)</f>
        <v>36</v>
      </c>
      <c r="AF357" s="63">
        <f>VLOOKUP(L357,'Status Report'!B:W,21,0)</f>
        <v>33</v>
      </c>
      <c r="AG357" s="63">
        <f>VLOOKUP(L357,'Status Report'!B:W,22,0)</f>
        <v>7</v>
      </c>
      <c r="AH357" s="22">
        <f t="shared" si="84"/>
        <v>8.3160000000000005E-3</v>
      </c>
      <c r="AI357" t="s">
        <v>990</v>
      </c>
      <c r="AK357" s="63">
        <f>IFERROR(VLOOKUP(G357,ASEAN!A:A,1,0),0)</f>
        <v>0</v>
      </c>
      <c r="AL357" s="63">
        <f>IFERROR(VLOOKUP(D357,'[3]customer specs'!$B$1:$D$65536,3,0),0)</f>
        <v>0</v>
      </c>
      <c r="AM357" s="64">
        <f t="shared" si="85"/>
        <v>0</v>
      </c>
      <c r="AN357" s="64">
        <f t="shared" si="86"/>
        <v>0</v>
      </c>
      <c r="AO357" s="63"/>
      <c r="AP357" s="63"/>
      <c r="AQ357" s="63" t="str">
        <f t="shared" si="87"/>
        <v>no</v>
      </c>
      <c r="AR357" s="20">
        <f t="shared" si="88"/>
        <v>34.639500000000005</v>
      </c>
      <c r="AS357" s="63"/>
      <c r="AT357" s="23">
        <f t="shared" si="78"/>
        <v>0.12</v>
      </c>
      <c r="AU357" s="65">
        <f t="shared" si="89"/>
        <v>39.363068181818186</v>
      </c>
      <c r="AV357" s="65"/>
      <c r="AW357" s="65">
        <f t="shared" si="90"/>
        <v>39.363068181818186</v>
      </c>
      <c r="AX357" s="65"/>
      <c r="AY357" s="63">
        <f>VLOOKUP(L357,'Status Report'!B:CF,81,0)</f>
        <v>0</v>
      </c>
      <c r="AZ357" s="63" t="str">
        <f>VLOOKUP(L357,'Status Report'!B:S,18,0)</f>
        <v>Ellina Smirnova</v>
      </c>
      <c r="BB357" s="63">
        <f>VLOOKUP(L357,'Status Report'!B:Z,25,0)</f>
        <v>6</v>
      </c>
      <c r="BC357" s="63">
        <f t="shared" si="91"/>
        <v>6</v>
      </c>
      <c r="BF357">
        <f>VLOOKUP(L357,'Status Report'!B:CE,82,0)</f>
        <v>0</v>
      </c>
      <c r="BG357">
        <f>VLOOKUP(L357,'Status Report'!B:CF,83,0)</f>
        <v>0</v>
      </c>
      <c r="BH357">
        <f>VLOOKUP(L357,'Status Report'!B:CG,84,0)</f>
        <v>0</v>
      </c>
      <c r="BI357" t="s">
        <v>854</v>
      </c>
      <c r="BJ357" t="s">
        <v>795</v>
      </c>
      <c r="BM357" s="67">
        <f t="shared" si="92"/>
        <v>15</v>
      </c>
    </row>
    <row r="358" spans="1:65" x14ac:dyDescent="0.25">
      <c r="A358" s="68" t="str">
        <f>VLOOKUP(L358,'Status Report'!B:CB,79,0)</f>
        <v>Heineken UCL</v>
      </c>
      <c r="C358">
        <v>26021010</v>
      </c>
      <c r="D358">
        <v>3097129</v>
      </c>
      <c r="E358" t="s">
        <v>862</v>
      </c>
      <c r="F358" t="s">
        <v>802</v>
      </c>
      <c r="G358" t="str">
        <f>VLOOKUP(D358,'[2]sold to'!$A:$H,8,0)</f>
        <v>Netherlands</v>
      </c>
      <c r="H358" t="str">
        <f>VLOOKUP(D358,'[2]sold to'!$A:$I,9,0)</f>
        <v>Europe</v>
      </c>
      <c r="K358">
        <v>480</v>
      </c>
      <c r="L358">
        <v>88026517</v>
      </c>
      <c r="M358" t="s">
        <v>335</v>
      </c>
      <c r="N358">
        <v>1</v>
      </c>
      <c r="P358" t="str">
        <f>VLOOKUP(L358,'Status Report'!B:AA,26,0)</f>
        <v>Bangladesh</v>
      </c>
      <c r="Q358" t="str">
        <f>VLOOKUP(L358,'Status Report'!B:AB,27,0)</f>
        <v>Textiles-Clothing</v>
      </c>
      <c r="R358">
        <f>VLOOKUP(L358,'Status Report'!B:X,23,0)</f>
        <v>167</v>
      </c>
      <c r="S358" t="str">
        <f>VLOOKUP(L358,'Status Report'!B:T,19,0)</f>
        <v>Promocean The Netherlands BV</v>
      </c>
      <c r="T358" s="62">
        <f>VLOOKUP(L358,'Status Report'!B:E,4,0)</f>
        <v>3</v>
      </c>
      <c r="U358" s="19">
        <f>_xlfn.IFS(AI358="Den Bosch",VLOOKUP(L358,'Status Report'!B:AM,35,0),AI358="Yantian",VLOOKUP(L358,'Status Report'!B:AM,36,0),AI358="",IF(H358="Asia Pacific",VLOOKUP(L358,'Status Report'!B:AM,36,0),VLOOKUP(L358,'Status Report'!B:AM,35,0)),AI358="Direct shipment",IF(H358="Asia Pacific",VLOOKUP(L358,'Status Report'!B:AM,36,0),VLOOKUP(L358,'Status Report'!B:AM,35,0)))</f>
        <v>39.72</v>
      </c>
      <c r="V358" s="20">
        <f t="shared" si="79"/>
        <v>39.72</v>
      </c>
      <c r="W358" s="19">
        <f>_xlfn.IFS(AI358="Den Bosch",VLOOKUP(L358,'Status Report'!B:AM,37,0),AI358="Yantian",VLOOKUP(L358,'Status Report'!B:AM,38,0),AI358="",IF(H358="Asia Pacific",VLOOKUP(L358,'Status Report'!B:AM,38,0),VLOOKUP(L358,'Status Report'!B:AM,37,0)),AI358="Direct shipment",IF(H358="Asia Pacific",VLOOKUP(L358,'Status Report'!B:AM,38,0),VLOOKUP(L358,'Status Report'!B:AM,37,0)))</f>
        <v>39.72</v>
      </c>
      <c r="X358" s="20">
        <f t="shared" si="80"/>
        <v>39.72</v>
      </c>
      <c r="Y358" s="20">
        <f>_xlfn.IFS(AI358="Den Bosch",VLOOKUP(L358,'Status Report'!B:AO,39,0),AI358="Yantian",VLOOKUP(L358,'Status Report'!B:AO,40,0),AI358="",IF(H358="Asia Pacific",VLOOKUP(L358,'Status Report'!B:AO,40,0),VLOOKUP(L358,'Status Report'!B:AO,39,0)),AI358="Direct shipment",IF(H358="Asia Pacific",VLOOKUP(L358,'Status Report'!B:AO,40,0),VLOOKUP(L358,'Status Report'!B:AO,39,0)))</f>
        <v>0</v>
      </c>
      <c r="Z358" s="20">
        <f t="shared" si="81"/>
        <v>0</v>
      </c>
      <c r="AA358" s="20">
        <f t="shared" si="82"/>
        <v>39.72</v>
      </c>
      <c r="AB358" s="21">
        <f>_xlfn.IFS(AI358="Den Bosch",VLOOKUP(L358,'Status Report'!B:AM,33,0),AI358="Yantian",VLOOKUP(L358,'Status Report'!B:AM,34,0),AI358="",IF(H358="Asia Pacific",VLOOKUP(L358,'Status Report'!B:AM,34,0),VLOOKUP(L358,'Status Report'!B:AM,33,0)),AI358="Direct shipment",IF(H358="Asia Pacific",VLOOKUP(L358,'Status Report'!B:AM,34,0),VLOOKUP(L358,'Status Report'!B:AM,33,0)))</f>
        <v>34.639500000000005</v>
      </c>
      <c r="AC358" s="21">
        <f>VLOOKUP(L358,'Status Report'!B:CE,82,0)</f>
        <v>0</v>
      </c>
      <c r="AD358" s="21">
        <f t="shared" si="83"/>
        <v>34.639500000000005</v>
      </c>
      <c r="AE358" s="63">
        <f>VLOOKUP(L358,'Status Report'!B:W,20,0)</f>
        <v>36</v>
      </c>
      <c r="AF358" s="63">
        <f>VLOOKUP(L358,'Status Report'!B:W,21,0)</f>
        <v>33</v>
      </c>
      <c r="AG358" s="63">
        <f>VLOOKUP(L358,'Status Report'!B:W,22,0)</f>
        <v>7</v>
      </c>
      <c r="AH358" s="22">
        <f t="shared" si="84"/>
        <v>8.3160000000000005E-3</v>
      </c>
      <c r="AI358" t="s">
        <v>990</v>
      </c>
      <c r="AK358" s="63">
        <f>IFERROR(VLOOKUP(G358,ASEAN!A:A,1,0),0)</f>
        <v>0</v>
      </c>
      <c r="AL358" s="63">
        <f>IFERROR(VLOOKUP(D358,'[3]customer specs'!$B$1:$D$65536,3,0),0)</f>
        <v>0</v>
      </c>
      <c r="AM358" s="64">
        <f t="shared" si="85"/>
        <v>0</v>
      </c>
      <c r="AN358" s="64">
        <f t="shared" si="86"/>
        <v>0</v>
      </c>
      <c r="AO358" s="63"/>
      <c r="AP358" s="63"/>
      <c r="AQ358" s="63" t="str">
        <f t="shared" si="87"/>
        <v>no</v>
      </c>
      <c r="AR358" s="20">
        <f t="shared" si="88"/>
        <v>34.639500000000005</v>
      </c>
      <c r="AS358" s="63"/>
      <c r="AT358" s="23">
        <f t="shared" si="78"/>
        <v>0.12</v>
      </c>
      <c r="AU358" s="65">
        <f t="shared" si="89"/>
        <v>39.363068181818186</v>
      </c>
      <c r="AV358" s="65"/>
      <c r="AW358" s="65">
        <f t="shared" si="90"/>
        <v>39.363068181818186</v>
      </c>
      <c r="AX358" s="65"/>
      <c r="AY358" s="63">
        <f>VLOOKUP(L358,'Status Report'!B:CF,81,0)</f>
        <v>0</v>
      </c>
      <c r="AZ358" s="63" t="str">
        <f>VLOOKUP(L358,'Status Report'!B:S,18,0)</f>
        <v>Ellina Smirnova</v>
      </c>
      <c r="BB358" s="63">
        <f>VLOOKUP(L358,'Status Report'!B:Z,25,0)</f>
        <v>6</v>
      </c>
      <c r="BC358" s="63">
        <f t="shared" si="91"/>
        <v>6</v>
      </c>
      <c r="BF358">
        <f>VLOOKUP(L358,'Status Report'!B:CE,82,0)</f>
        <v>0</v>
      </c>
      <c r="BG358">
        <f>VLOOKUP(L358,'Status Report'!B:CF,83,0)</f>
        <v>0</v>
      </c>
      <c r="BH358">
        <f>VLOOKUP(L358,'Status Report'!B:CG,84,0)</f>
        <v>0</v>
      </c>
      <c r="BI358" t="s">
        <v>854</v>
      </c>
      <c r="BJ358" t="s">
        <v>795</v>
      </c>
      <c r="BM358" s="67">
        <f t="shared" si="92"/>
        <v>13</v>
      </c>
    </row>
    <row r="359" spans="1:65" x14ac:dyDescent="0.25">
      <c r="A359" s="68" t="str">
        <f>VLOOKUP(L359,'Status Report'!B:CB,79,0)</f>
        <v>Heineken UCL</v>
      </c>
      <c r="C359">
        <v>26021010</v>
      </c>
      <c r="D359">
        <v>3097129</v>
      </c>
      <c r="E359" t="s">
        <v>862</v>
      </c>
      <c r="F359" t="s">
        <v>802</v>
      </c>
      <c r="G359" t="str">
        <f>VLOOKUP(D359,'[2]sold to'!$A:$H,8,0)</f>
        <v>Netherlands</v>
      </c>
      <c r="H359" t="str">
        <f>VLOOKUP(D359,'[2]sold to'!$A:$I,9,0)</f>
        <v>Europe</v>
      </c>
      <c r="K359">
        <v>490</v>
      </c>
      <c r="L359">
        <v>88026534</v>
      </c>
      <c r="M359" t="s">
        <v>350</v>
      </c>
      <c r="N359">
        <v>1</v>
      </c>
      <c r="P359" t="str">
        <f>VLOOKUP(L359,'Status Report'!B:AA,26,0)</f>
        <v>Bangladesh</v>
      </c>
      <c r="Q359" t="str">
        <f>VLOOKUP(L359,'Status Report'!B:AB,27,0)</f>
        <v>Textiles-Clothing</v>
      </c>
      <c r="R359">
        <f>VLOOKUP(L359,'Status Report'!B:X,23,0)</f>
        <v>167</v>
      </c>
      <c r="S359" t="str">
        <f>VLOOKUP(L359,'Status Report'!B:T,19,0)</f>
        <v>Promocean The Netherlands BV</v>
      </c>
      <c r="T359" s="62">
        <f>VLOOKUP(L359,'Status Report'!B:E,4,0)</f>
        <v>3</v>
      </c>
      <c r="U359" s="19">
        <f>_xlfn.IFS(AI359="Den Bosch",VLOOKUP(L359,'Status Report'!B:AM,35,0),AI359="Yantian",VLOOKUP(L359,'Status Report'!B:AM,36,0),AI359="",IF(H359="Asia Pacific",VLOOKUP(L359,'Status Report'!B:AM,36,0),VLOOKUP(L359,'Status Report'!B:AM,35,0)),AI359="Direct shipment",IF(H359="Asia Pacific",VLOOKUP(L359,'Status Report'!B:AM,36,0),VLOOKUP(L359,'Status Report'!B:AM,35,0)))</f>
        <v>38.28</v>
      </c>
      <c r="V359" s="20">
        <f t="shared" si="79"/>
        <v>38.28</v>
      </c>
      <c r="W359" s="19">
        <f>_xlfn.IFS(AI359="Den Bosch",VLOOKUP(L359,'Status Report'!B:AM,37,0),AI359="Yantian",VLOOKUP(L359,'Status Report'!B:AM,38,0),AI359="",IF(H359="Asia Pacific",VLOOKUP(L359,'Status Report'!B:AM,38,0),VLOOKUP(L359,'Status Report'!B:AM,37,0)),AI359="Direct shipment",IF(H359="Asia Pacific",VLOOKUP(L359,'Status Report'!B:AM,38,0),VLOOKUP(L359,'Status Report'!B:AM,37,0)))</f>
        <v>38.28</v>
      </c>
      <c r="X359" s="20">
        <f t="shared" si="80"/>
        <v>38.28</v>
      </c>
      <c r="Y359" s="20">
        <f>_xlfn.IFS(AI359="Den Bosch",VLOOKUP(L359,'Status Report'!B:AO,39,0),AI359="Yantian",VLOOKUP(L359,'Status Report'!B:AO,40,0),AI359="",IF(H359="Asia Pacific",VLOOKUP(L359,'Status Report'!B:AO,40,0),VLOOKUP(L359,'Status Report'!B:AO,39,0)),AI359="Direct shipment",IF(H359="Asia Pacific",VLOOKUP(L359,'Status Report'!B:AO,40,0),VLOOKUP(L359,'Status Report'!B:AO,39,0)))</f>
        <v>0</v>
      </c>
      <c r="Z359" s="20">
        <f t="shared" si="81"/>
        <v>0</v>
      </c>
      <c r="AA359" s="20">
        <f t="shared" si="82"/>
        <v>38.28</v>
      </c>
      <c r="AB359" s="21">
        <f>_xlfn.IFS(AI359="Den Bosch",VLOOKUP(L359,'Status Report'!B:AM,33,0),AI359="Yantian",VLOOKUP(L359,'Status Report'!B:AM,34,0),AI359="",IF(H359="Asia Pacific",VLOOKUP(L359,'Status Report'!B:AM,34,0),VLOOKUP(L359,'Status Report'!B:AM,33,0)),AI359="Direct shipment",IF(H359="Asia Pacific",VLOOKUP(L359,'Status Report'!B:AM,34,0),VLOOKUP(L359,'Status Report'!B:AM,33,0)))</f>
        <v>33.348000000000006</v>
      </c>
      <c r="AC359" s="21">
        <f>VLOOKUP(L359,'Status Report'!B:CE,82,0)</f>
        <v>0</v>
      </c>
      <c r="AD359" s="21">
        <f t="shared" si="83"/>
        <v>33.348000000000006</v>
      </c>
      <c r="AE359" s="63">
        <f>VLOOKUP(L359,'Status Report'!B:W,20,0)</f>
        <v>36</v>
      </c>
      <c r="AF359" s="63">
        <f>VLOOKUP(L359,'Status Report'!B:W,21,0)</f>
        <v>33</v>
      </c>
      <c r="AG359" s="63">
        <f>VLOOKUP(L359,'Status Report'!B:W,22,0)</f>
        <v>7</v>
      </c>
      <c r="AH359" s="22">
        <f t="shared" si="84"/>
        <v>8.3160000000000005E-3</v>
      </c>
      <c r="AI359" t="s">
        <v>990</v>
      </c>
      <c r="AK359" s="63">
        <f>IFERROR(VLOOKUP(G359,ASEAN!A:A,1,0),0)</f>
        <v>0</v>
      </c>
      <c r="AL359" s="63">
        <f>IFERROR(VLOOKUP(D359,'[3]customer specs'!$B$1:$D$65536,3,0),0)</f>
        <v>0</v>
      </c>
      <c r="AM359" s="64">
        <f t="shared" si="85"/>
        <v>0</v>
      </c>
      <c r="AN359" s="64">
        <f t="shared" si="86"/>
        <v>0</v>
      </c>
      <c r="AO359" s="63"/>
      <c r="AP359" s="63"/>
      <c r="AQ359" s="63" t="str">
        <f t="shared" si="87"/>
        <v>no</v>
      </c>
      <c r="AR359" s="20">
        <f t="shared" si="88"/>
        <v>33.348000000000006</v>
      </c>
      <c r="AS359" s="63"/>
      <c r="AT359" s="23">
        <f t="shared" si="78"/>
        <v>0.12</v>
      </c>
      <c r="AU359" s="65">
        <f t="shared" si="89"/>
        <v>37.895454545454555</v>
      </c>
      <c r="AV359" s="65"/>
      <c r="AW359" s="65">
        <f t="shared" si="90"/>
        <v>37.895454545454555</v>
      </c>
      <c r="AX359" s="65"/>
      <c r="AY359" s="63">
        <f>VLOOKUP(L359,'Status Report'!B:CF,81,0)</f>
        <v>0</v>
      </c>
      <c r="AZ359" s="63" t="str">
        <f>VLOOKUP(L359,'Status Report'!B:S,18,0)</f>
        <v>Ellina Smirnova</v>
      </c>
      <c r="BB359" s="63">
        <f>VLOOKUP(L359,'Status Report'!B:Z,25,0)</f>
        <v>6</v>
      </c>
      <c r="BC359" s="63">
        <f t="shared" si="91"/>
        <v>6</v>
      </c>
      <c r="BF359">
        <f>VLOOKUP(L359,'Status Report'!B:CE,82,0)</f>
        <v>0</v>
      </c>
      <c r="BG359">
        <f>VLOOKUP(L359,'Status Report'!B:CF,83,0)</f>
        <v>0</v>
      </c>
      <c r="BH359">
        <f>VLOOKUP(L359,'Status Report'!B:CG,84,0)</f>
        <v>0</v>
      </c>
      <c r="BI359" t="s">
        <v>854</v>
      </c>
      <c r="BJ359" t="s">
        <v>795</v>
      </c>
      <c r="BM359" s="67">
        <f t="shared" si="92"/>
        <v>13</v>
      </c>
    </row>
    <row r="360" spans="1:65" x14ac:dyDescent="0.25">
      <c r="A360" s="68" t="str">
        <f>VLOOKUP(L360,'Status Report'!B:CB,79,0)</f>
        <v>Heineken UCL</v>
      </c>
      <c r="C360">
        <v>26021010</v>
      </c>
      <c r="D360">
        <v>3097129</v>
      </c>
      <c r="E360" t="s">
        <v>862</v>
      </c>
      <c r="F360" t="s">
        <v>802</v>
      </c>
      <c r="G360" t="str">
        <f>VLOOKUP(D360,'[2]sold to'!$A:$H,8,0)</f>
        <v>Netherlands</v>
      </c>
      <c r="H360" t="str">
        <f>VLOOKUP(D360,'[2]sold to'!$A:$I,9,0)</f>
        <v>Europe</v>
      </c>
      <c r="K360">
        <v>500</v>
      </c>
      <c r="L360">
        <v>88026535</v>
      </c>
      <c r="M360" t="s">
        <v>351</v>
      </c>
      <c r="N360">
        <v>1</v>
      </c>
      <c r="P360" t="str">
        <f>VLOOKUP(L360,'Status Report'!B:AA,26,0)</f>
        <v>Bangladesh</v>
      </c>
      <c r="Q360" t="str">
        <f>VLOOKUP(L360,'Status Report'!B:AB,27,0)</f>
        <v>Textiles-Clothing</v>
      </c>
      <c r="R360">
        <f>VLOOKUP(L360,'Status Report'!B:X,23,0)</f>
        <v>167</v>
      </c>
      <c r="S360" t="str">
        <f>VLOOKUP(L360,'Status Report'!B:T,19,0)</f>
        <v>Promocean The Netherlands BV</v>
      </c>
      <c r="T360" s="62">
        <f>VLOOKUP(L360,'Status Report'!B:E,4,0)</f>
        <v>3</v>
      </c>
      <c r="U360" s="19">
        <f>_xlfn.IFS(AI360="Den Bosch",VLOOKUP(L360,'Status Report'!B:AM,35,0),AI360="Yantian",VLOOKUP(L360,'Status Report'!B:AM,36,0),AI360="",IF(H360="Asia Pacific",VLOOKUP(L360,'Status Report'!B:AM,36,0),VLOOKUP(L360,'Status Report'!B:AM,35,0)),AI360="Direct shipment",IF(H360="Asia Pacific",VLOOKUP(L360,'Status Report'!B:AM,36,0),VLOOKUP(L360,'Status Report'!B:AM,35,0)))</f>
        <v>38.28</v>
      </c>
      <c r="V360" s="20">
        <f t="shared" si="79"/>
        <v>38.28</v>
      </c>
      <c r="W360" s="19">
        <f>_xlfn.IFS(AI360="Den Bosch",VLOOKUP(L360,'Status Report'!B:AM,37,0),AI360="Yantian",VLOOKUP(L360,'Status Report'!B:AM,38,0),AI360="",IF(H360="Asia Pacific",VLOOKUP(L360,'Status Report'!B:AM,38,0),VLOOKUP(L360,'Status Report'!B:AM,37,0)),AI360="Direct shipment",IF(H360="Asia Pacific",VLOOKUP(L360,'Status Report'!B:AM,38,0),VLOOKUP(L360,'Status Report'!B:AM,37,0)))</f>
        <v>38.28</v>
      </c>
      <c r="X360" s="20">
        <f t="shared" si="80"/>
        <v>38.28</v>
      </c>
      <c r="Y360" s="20">
        <f>_xlfn.IFS(AI360="Den Bosch",VLOOKUP(L360,'Status Report'!B:AO,39,0),AI360="Yantian",VLOOKUP(L360,'Status Report'!B:AO,40,0),AI360="",IF(H360="Asia Pacific",VLOOKUP(L360,'Status Report'!B:AO,40,0),VLOOKUP(L360,'Status Report'!B:AO,39,0)),AI360="Direct shipment",IF(H360="Asia Pacific",VLOOKUP(L360,'Status Report'!B:AO,40,0),VLOOKUP(L360,'Status Report'!B:AO,39,0)))</f>
        <v>0</v>
      </c>
      <c r="Z360" s="20">
        <f t="shared" si="81"/>
        <v>0</v>
      </c>
      <c r="AA360" s="20">
        <f t="shared" si="82"/>
        <v>38.28</v>
      </c>
      <c r="AB360" s="21">
        <f>_xlfn.IFS(AI360="Den Bosch",VLOOKUP(L360,'Status Report'!B:AM,33,0),AI360="Yantian",VLOOKUP(L360,'Status Report'!B:AM,34,0),AI360="",IF(H360="Asia Pacific",VLOOKUP(L360,'Status Report'!B:AM,34,0),VLOOKUP(L360,'Status Report'!B:AM,33,0)),AI360="Direct shipment",IF(H360="Asia Pacific",VLOOKUP(L360,'Status Report'!B:AM,34,0),VLOOKUP(L360,'Status Report'!B:AM,33,0)))</f>
        <v>33.348000000000006</v>
      </c>
      <c r="AC360" s="21">
        <f>VLOOKUP(L360,'Status Report'!B:CE,82,0)</f>
        <v>0</v>
      </c>
      <c r="AD360" s="21">
        <f t="shared" si="83"/>
        <v>33.348000000000006</v>
      </c>
      <c r="AE360" s="63">
        <f>VLOOKUP(L360,'Status Report'!B:W,20,0)</f>
        <v>36</v>
      </c>
      <c r="AF360" s="63">
        <f>VLOOKUP(L360,'Status Report'!B:W,21,0)</f>
        <v>33</v>
      </c>
      <c r="AG360" s="63">
        <f>VLOOKUP(L360,'Status Report'!B:W,22,0)</f>
        <v>7</v>
      </c>
      <c r="AH360" s="22">
        <f t="shared" si="84"/>
        <v>8.3160000000000005E-3</v>
      </c>
      <c r="AI360" t="s">
        <v>990</v>
      </c>
      <c r="AK360" s="63">
        <f>IFERROR(VLOOKUP(G360,ASEAN!A:A,1,0),0)</f>
        <v>0</v>
      </c>
      <c r="AL360" s="63">
        <f>IFERROR(VLOOKUP(D360,'[3]customer specs'!$B$1:$D$65536,3,0),0)</f>
        <v>0</v>
      </c>
      <c r="AM360" s="64">
        <f t="shared" si="85"/>
        <v>0</v>
      </c>
      <c r="AN360" s="64">
        <f t="shared" si="86"/>
        <v>0</v>
      </c>
      <c r="AO360" s="63"/>
      <c r="AP360" s="63"/>
      <c r="AQ360" s="63" t="str">
        <f t="shared" si="87"/>
        <v>no</v>
      </c>
      <c r="AR360" s="20">
        <f t="shared" si="88"/>
        <v>33.348000000000006</v>
      </c>
      <c r="AS360" s="63"/>
      <c r="AT360" s="23">
        <f t="shared" si="78"/>
        <v>0.12</v>
      </c>
      <c r="AU360" s="65">
        <f t="shared" si="89"/>
        <v>37.895454545454555</v>
      </c>
      <c r="AV360" s="65"/>
      <c r="AW360" s="65">
        <f t="shared" si="90"/>
        <v>37.895454545454555</v>
      </c>
      <c r="AX360" s="65"/>
      <c r="AY360" s="63">
        <f>VLOOKUP(L360,'Status Report'!B:CF,81,0)</f>
        <v>0</v>
      </c>
      <c r="AZ360" s="63" t="str">
        <f>VLOOKUP(L360,'Status Report'!B:S,18,0)</f>
        <v>Ellina Smirnova</v>
      </c>
      <c r="BB360" s="63">
        <f>VLOOKUP(L360,'Status Report'!B:Z,25,0)</f>
        <v>6</v>
      </c>
      <c r="BC360" s="63">
        <f t="shared" si="91"/>
        <v>6</v>
      </c>
      <c r="BF360">
        <f>VLOOKUP(L360,'Status Report'!B:CE,82,0)</f>
        <v>0</v>
      </c>
      <c r="BG360">
        <f>VLOOKUP(L360,'Status Report'!B:CF,83,0)</f>
        <v>0</v>
      </c>
      <c r="BH360">
        <f>VLOOKUP(L360,'Status Report'!B:CG,84,0)</f>
        <v>0</v>
      </c>
      <c r="BI360" t="s">
        <v>854</v>
      </c>
      <c r="BJ360" t="s">
        <v>795</v>
      </c>
      <c r="BM360" s="67">
        <f t="shared" si="92"/>
        <v>15</v>
      </c>
    </row>
    <row r="361" spans="1:65" x14ac:dyDescent="0.25">
      <c r="A361" s="68" t="str">
        <f>VLOOKUP(L361,'Status Report'!B:CB,79,0)</f>
        <v>Heineken UCL</v>
      </c>
      <c r="C361">
        <v>26021010</v>
      </c>
      <c r="D361">
        <v>3097129</v>
      </c>
      <c r="E361" t="s">
        <v>862</v>
      </c>
      <c r="F361" t="s">
        <v>802</v>
      </c>
      <c r="G361" t="str">
        <f>VLOOKUP(D361,'[2]sold to'!$A:$H,8,0)</f>
        <v>Netherlands</v>
      </c>
      <c r="H361" t="str">
        <f>VLOOKUP(D361,'[2]sold to'!$A:$I,9,0)</f>
        <v>Europe</v>
      </c>
      <c r="K361">
        <v>510</v>
      </c>
      <c r="L361">
        <v>88026536</v>
      </c>
      <c r="M361" t="s">
        <v>352</v>
      </c>
      <c r="N361">
        <v>1</v>
      </c>
      <c r="P361" t="str">
        <f>VLOOKUP(L361,'Status Report'!B:AA,26,0)</f>
        <v>Bangladesh</v>
      </c>
      <c r="Q361" t="str">
        <f>VLOOKUP(L361,'Status Report'!B:AB,27,0)</f>
        <v>Textiles-Clothing</v>
      </c>
      <c r="R361">
        <f>VLOOKUP(L361,'Status Report'!B:X,23,0)</f>
        <v>167</v>
      </c>
      <c r="S361" t="str">
        <f>VLOOKUP(L361,'Status Report'!B:T,19,0)</f>
        <v>Promocean The Netherlands BV</v>
      </c>
      <c r="T361" s="62">
        <f>VLOOKUP(L361,'Status Report'!B:E,4,0)</f>
        <v>3</v>
      </c>
      <c r="U361" s="19">
        <f>_xlfn.IFS(AI361="Den Bosch",VLOOKUP(L361,'Status Report'!B:AM,35,0),AI361="Yantian",VLOOKUP(L361,'Status Report'!B:AM,36,0),AI361="",IF(H361="Asia Pacific",VLOOKUP(L361,'Status Report'!B:AM,36,0),VLOOKUP(L361,'Status Report'!B:AM,35,0)),AI361="Direct shipment",IF(H361="Asia Pacific",VLOOKUP(L361,'Status Report'!B:AM,36,0),VLOOKUP(L361,'Status Report'!B:AM,35,0)))</f>
        <v>38.28</v>
      </c>
      <c r="V361" s="20">
        <f t="shared" si="79"/>
        <v>38.28</v>
      </c>
      <c r="W361" s="19">
        <f>_xlfn.IFS(AI361="Den Bosch",VLOOKUP(L361,'Status Report'!B:AM,37,0),AI361="Yantian",VLOOKUP(L361,'Status Report'!B:AM,38,0),AI361="",IF(H361="Asia Pacific",VLOOKUP(L361,'Status Report'!B:AM,38,0),VLOOKUP(L361,'Status Report'!B:AM,37,0)),AI361="Direct shipment",IF(H361="Asia Pacific",VLOOKUP(L361,'Status Report'!B:AM,38,0),VLOOKUP(L361,'Status Report'!B:AM,37,0)))</f>
        <v>38.28</v>
      </c>
      <c r="X361" s="20">
        <f t="shared" si="80"/>
        <v>38.28</v>
      </c>
      <c r="Y361" s="20">
        <f>_xlfn.IFS(AI361="Den Bosch",VLOOKUP(L361,'Status Report'!B:AO,39,0),AI361="Yantian",VLOOKUP(L361,'Status Report'!B:AO,40,0),AI361="",IF(H361="Asia Pacific",VLOOKUP(L361,'Status Report'!B:AO,40,0),VLOOKUP(L361,'Status Report'!B:AO,39,0)),AI361="Direct shipment",IF(H361="Asia Pacific",VLOOKUP(L361,'Status Report'!B:AO,40,0),VLOOKUP(L361,'Status Report'!B:AO,39,0)))</f>
        <v>0</v>
      </c>
      <c r="Z361" s="20">
        <f t="shared" si="81"/>
        <v>0</v>
      </c>
      <c r="AA361" s="20">
        <f t="shared" si="82"/>
        <v>38.28</v>
      </c>
      <c r="AB361" s="21">
        <f>_xlfn.IFS(AI361="Den Bosch",VLOOKUP(L361,'Status Report'!B:AM,33,0),AI361="Yantian",VLOOKUP(L361,'Status Report'!B:AM,34,0),AI361="",IF(H361="Asia Pacific",VLOOKUP(L361,'Status Report'!B:AM,34,0),VLOOKUP(L361,'Status Report'!B:AM,33,0)),AI361="Direct shipment",IF(H361="Asia Pacific",VLOOKUP(L361,'Status Report'!B:AM,34,0),VLOOKUP(L361,'Status Report'!B:AM,33,0)))</f>
        <v>33.348000000000006</v>
      </c>
      <c r="AC361" s="21">
        <f>VLOOKUP(L361,'Status Report'!B:CE,82,0)</f>
        <v>0</v>
      </c>
      <c r="AD361" s="21">
        <f t="shared" si="83"/>
        <v>33.348000000000006</v>
      </c>
      <c r="AE361" s="63">
        <f>VLOOKUP(L361,'Status Report'!B:W,20,0)</f>
        <v>36</v>
      </c>
      <c r="AF361" s="63">
        <f>VLOOKUP(L361,'Status Report'!B:W,21,0)</f>
        <v>33</v>
      </c>
      <c r="AG361" s="63">
        <f>VLOOKUP(L361,'Status Report'!B:W,22,0)</f>
        <v>7</v>
      </c>
      <c r="AH361" s="22">
        <f t="shared" si="84"/>
        <v>8.3160000000000005E-3</v>
      </c>
      <c r="AI361" t="s">
        <v>990</v>
      </c>
      <c r="AK361" s="63">
        <f>IFERROR(VLOOKUP(G361,ASEAN!A:A,1,0),0)</f>
        <v>0</v>
      </c>
      <c r="AL361" s="63">
        <f>IFERROR(VLOOKUP(D361,'[3]customer specs'!$B$1:$D$65536,3,0),0)</f>
        <v>0</v>
      </c>
      <c r="AM361" s="64">
        <f t="shared" si="85"/>
        <v>0</v>
      </c>
      <c r="AN361" s="64">
        <f t="shared" si="86"/>
        <v>0</v>
      </c>
      <c r="AO361" s="63"/>
      <c r="AP361" s="63"/>
      <c r="AQ361" s="63" t="str">
        <f t="shared" si="87"/>
        <v>no</v>
      </c>
      <c r="AR361" s="20">
        <f t="shared" si="88"/>
        <v>33.348000000000006</v>
      </c>
      <c r="AS361" s="63"/>
      <c r="AT361" s="23">
        <f t="shared" si="78"/>
        <v>0.12</v>
      </c>
      <c r="AU361" s="65">
        <f t="shared" si="89"/>
        <v>37.895454545454555</v>
      </c>
      <c r="AV361" s="65"/>
      <c r="AW361" s="65">
        <f t="shared" si="90"/>
        <v>37.895454545454555</v>
      </c>
      <c r="AX361" s="65"/>
      <c r="AY361" s="63">
        <f>VLOOKUP(L361,'Status Report'!B:CF,81,0)</f>
        <v>0</v>
      </c>
      <c r="AZ361" s="63" t="str">
        <f>VLOOKUP(L361,'Status Report'!B:S,18,0)</f>
        <v>Ellina Smirnova</v>
      </c>
      <c r="BB361" s="63">
        <f>VLOOKUP(L361,'Status Report'!B:Z,25,0)</f>
        <v>6</v>
      </c>
      <c r="BC361" s="63">
        <f t="shared" si="91"/>
        <v>6</v>
      </c>
      <c r="BF361">
        <f>VLOOKUP(L361,'Status Report'!B:CE,82,0)</f>
        <v>0</v>
      </c>
      <c r="BG361">
        <f>VLOOKUP(L361,'Status Report'!B:CF,83,0)</f>
        <v>0</v>
      </c>
      <c r="BH361">
        <f>VLOOKUP(L361,'Status Report'!B:CG,84,0)</f>
        <v>0</v>
      </c>
      <c r="BI361" t="s">
        <v>854</v>
      </c>
      <c r="BJ361" t="s">
        <v>795</v>
      </c>
      <c r="BM361" s="67">
        <f t="shared" si="92"/>
        <v>16</v>
      </c>
    </row>
    <row r="362" spans="1:65" x14ac:dyDescent="0.25">
      <c r="A362" s="68" t="str">
        <f>VLOOKUP(L362,'Status Report'!B:CB,79,0)</f>
        <v>Heineken UCL</v>
      </c>
      <c r="C362">
        <v>26021010</v>
      </c>
      <c r="D362">
        <v>3097129</v>
      </c>
      <c r="E362" t="s">
        <v>862</v>
      </c>
      <c r="F362" t="s">
        <v>802</v>
      </c>
      <c r="G362" t="str">
        <f>VLOOKUP(D362,'[2]sold to'!$A:$H,8,0)</f>
        <v>Netherlands</v>
      </c>
      <c r="H362" t="str">
        <f>VLOOKUP(D362,'[2]sold to'!$A:$I,9,0)</f>
        <v>Europe</v>
      </c>
      <c r="K362">
        <v>520</v>
      </c>
      <c r="L362">
        <v>88026624</v>
      </c>
      <c r="M362" t="s">
        <v>171</v>
      </c>
      <c r="N362">
        <v>2</v>
      </c>
      <c r="P362" t="str">
        <f>VLOOKUP(L362,'Status Report'!B:AA,26,0)</f>
        <v>China</v>
      </c>
      <c r="Q362" t="str">
        <f>VLOOKUP(L362,'Status Report'!B:AB,27,0)</f>
        <v>Premiums</v>
      </c>
      <c r="R362">
        <f>VLOOKUP(L362,'Status Report'!B:X,23,0)</f>
        <v>250</v>
      </c>
      <c r="S362" t="str">
        <f>VLOOKUP(L362,'Status Report'!B:T,19,0)</f>
        <v>Brands On</v>
      </c>
      <c r="T362" s="62">
        <f>VLOOKUP(L362,'Status Report'!B:E,4,0)</f>
        <v>1</v>
      </c>
      <c r="U362" s="19">
        <f>_xlfn.IFS(AI362="Den Bosch",VLOOKUP(L362,'Status Report'!B:AM,35,0),AI362="Yantian",VLOOKUP(L362,'Status Report'!B:AM,36,0),AI362="",IF(H362="Asia Pacific",VLOOKUP(L362,'Status Report'!B:AM,36,0),VLOOKUP(L362,'Status Report'!B:AM,35,0)),AI362="Direct shipment",IF(H362="Asia Pacific",VLOOKUP(L362,'Status Report'!B:AM,36,0),VLOOKUP(L362,'Status Report'!B:AM,35,0)))</f>
        <v>355.25</v>
      </c>
      <c r="V362" s="20">
        <f t="shared" si="79"/>
        <v>710.5</v>
      </c>
      <c r="W362" s="19">
        <f>_xlfn.IFS(AI362="Den Bosch",VLOOKUP(L362,'Status Report'!B:AM,37,0),AI362="Yantian",VLOOKUP(L362,'Status Report'!B:AM,38,0),AI362="",IF(H362="Asia Pacific",VLOOKUP(L362,'Status Report'!B:AM,38,0),VLOOKUP(L362,'Status Report'!B:AM,37,0)),AI362="Direct shipment",IF(H362="Asia Pacific",VLOOKUP(L362,'Status Report'!B:AM,38,0),VLOOKUP(L362,'Status Report'!B:AM,37,0)))</f>
        <v>355.25</v>
      </c>
      <c r="X362" s="20">
        <f t="shared" si="80"/>
        <v>710.5</v>
      </c>
      <c r="Y362" s="20">
        <f>_xlfn.IFS(AI362="Den Bosch",VLOOKUP(L362,'Status Report'!B:AO,39,0),AI362="Yantian",VLOOKUP(L362,'Status Report'!B:AO,40,0),AI362="",IF(H362="Asia Pacific",VLOOKUP(L362,'Status Report'!B:AO,40,0),VLOOKUP(L362,'Status Report'!B:AO,39,0)),AI362="Direct shipment",IF(H362="Asia Pacific",VLOOKUP(L362,'Status Report'!B:AO,40,0),VLOOKUP(L362,'Status Report'!B:AO,39,0)))</f>
        <v>0</v>
      </c>
      <c r="Z362" s="20">
        <f t="shared" si="81"/>
        <v>0</v>
      </c>
      <c r="AA362" s="20">
        <f t="shared" si="82"/>
        <v>710.5</v>
      </c>
      <c r="AB362" s="21">
        <f>_xlfn.IFS(AI362="Den Bosch",VLOOKUP(L362,'Status Report'!B:AM,33,0),AI362="Yantian",VLOOKUP(L362,'Status Report'!B:AM,34,0),AI362="",IF(H362="Asia Pacific",VLOOKUP(L362,'Status Report'!B:AM,34,0),VLOOKUP(L362,'Status Report'!B:AM,33,0)),AI362="Direct shipment",IF(H362="Asia Pacific",VLOOKUP(L362,'Status Report'!B:AM,34,0),VLOOKUP(L362,'Status Report'!B:AM,33,0)))</f>
        <v>307.23</v>
      </c>
      <c r="AC362" s="21">
        <f>VLOOKUP(L362,'Status Report'!B:CE,82,0)</f>
        <v>0</v>
      </c>
      <c r="AD362" s="21">
        <f t="shared" si="83"/>
        <v>307.23</v>
      </c>
      <c r="AE362" s="63">
        <f>VLOOKUP(L362,'Status Report'!B:W,20,0)</f>
        <v>90.5</v>
      </c>
      <c r="AF362" s="63">
        <f>VLOOKUP(L362,'Status Report'!B:W,21,0)</f>
        <v>77.5</v>
      </c>
      <c r="AG362" s="63">
        <f>VLOOKUP(L362,'Status Report'!B:W,22,0)</f>
        <v>18.2</v>
      </c>
      <c r="AH362" s="22">
        <f t="shared" si="84"/>
        <v>0.25530049999999999</v>
      </c>
      <c r="AK362" s="63">
        <f>IFERROR(VLOOKUP(G362,ASEAN!A:A,1,0),0)</f>
        <v>0</v>
      </c>
      <c r="AL362" s="63">
        <f>IFERROR(VLOOKUP(D362,'[3]customer specs'!$B$1:$D$65536,3,0),0)</f>
        <v>0</v>
      </c>
      <c r="AM362" s="64">
        <f t="shared" si="85"/>
        <v>0</v>
      </c>
      <c r="AN362" s="64">
        <f t="shared" si="86"/>
        <v>0</v>
      </c>
      <c r="AO362" s="63"/>
      <c r="AP362" s="63"/>
      <c r="AQ362" s="63" t="str">
        <f t="shared" si="87"/>
        <v>no</v>
      </c>
      <c r="AR362" s="20">
        <f t="shared" si="88"/>
        <v>614.46</v>
      </c>
      <c r="AS362" s="63"/>
      <c r="AT362" s="23">
        <f t="shared" si="78"/>
        <v>0.12</v>
      </c>
      <c r="AU362" s="65">
        <f t="shared" si="89"/>
        <v>349.125</v>
      </c>
      <c r="AV362" s="65"/>
      <c r="AW362" s="65">
        <f t="shared" si="90"/>
        <v>698.25</v>
      </c>
      <c r="AX362" s="65"/>
      <c r="AY362" s="63">
        <f>VLOOKUP(L362,'Status Report'!B:CF,81,0)</f>
        <v>0</v>
      </c>
      <c r="AZ362" s="63" t="str">
        <f>VLOOKUP(L362,'Status Report'!B:S,18,0)</f>
        <v>Ellina Smirnova</v>
      </c>
      <c r="BB362" s="63">
        <f>VLOOKUP(L362,'Status Report'!B:Z,25,0)</f>
        <v>1</v>
      </c>
      <c r="BC362" s="63">
        <f t="shared" si="91"/>
        <v>2</v>
      </c>
      <c r="BF362">
        <f>VLOOKUP(L362,'Status Report'!B:CE,82,0)</f>
        <v>0</v>
      </c>
      <c r="BG362">
        <f>VLOOKUP(L362,'Status Report'!B:CF,83,0)</f>
        <v>0</v>
      </c>
      <c r="BH362">
        <f>VLOOKUP(L362,'Status Report'!B:CG,84,0)</f>
        <v>0</v>
      </c>
      <c r="BI362" t="s">
        <v>854</v>
      </c>
      <c r="BJ362" t="s">
        <v>795</v>
      </c>
      <c r="BM362" s="67">
        <f t="shared" si="92"/>
        <v>48</v>
      </c>
    </row>
    <row r="363" spans="1:65" x14ac:dyDescent="0.25">
      <c r="A363" s="68" t="str">
        <f>VLOOKUP(L363,'Status Report'!B:CB,79,0)</f>
        <v>Heineken</v>
      </c>
      <c r="C363">
        <v>26021012</v>
      </c>
      <c r="D363">
        <v>3091074</v>
      </c>
      <c r="E363" t="s">
        <v>792</v>
      </c>
      <c r="F363" t="s">
        <v>793</v>
      </c>
      <c r="G363" t="str">
        <f>VLOOKUP(D363,'[2]sold to'!$A:$H,8,0)</f>
        <v>Singapore</v>
      </c>
      <c r="H363" t="str">
        <f>VLOOKUP(D363,'[2]sold to'!$A:$I,9,0)</f>
        <v>ASIA Pacific</v>
      </c>
      <c r="K363">
        <v>10</v>
      </c>
      <c r="L363">
        <v>88023586</v>
      </c>
      <c r="M363" t="s">
        <v>138</v>
      </c>
      <c r="N363">
        <v>20</v>
      </c>
      <c r="P363" t="str">
        <f>VLOOKUP(L363,'Status Report'!B:AA,26,0)</f>
        <v>China</v>
      </c>
      <c r="Q363" t="str">
        <f>VLOOKUP(L363,'Status Report'!B:AB,27,0)</f>
        <v>Bar support</v>
      </c>
      <c r="R363">
        <f>VLOOKUP(L363,'Status Report'!B:X,23,0)</f>
        <v>100</v>
      </c>
      <c r="S363" t="str">
        <f>VLOOKUP(L363,'Status Report'!B:T,19,0)</f>
        <v>Asian Sourcing Link</v>
      </c>
      <c r="T363" s="62">
        <f>VLOOKUP(L363,'Status Report'!B:E,4,0)</f>
        <v>3</v>
      </c>
      <c r="U363" s="19">
        <f>_xlfn.IFS(AI363="Den Bosch",VLOOKUP(L363,'Status Report'!B:AM,35,0),AI363="Yantian",VLOOKUP(L363,'Status Report'!B:AM,36,0),AI363="",IF(H363="Asia Pacific",VLOOKUP(L363,'Status Report'!B:AM,36,0),VLOOKUP(L363,'Status Report'!B:AM,35,0)),AI363="Direct shipment",IF(H363="Asia Pacific",VLOOKUP(L363,'Status Report'!B:AM,36,0),VLOOKUP(L363,'Status Report'!B:AM,35,0)))</f>
        <v>62</v>
      </c>
      <c r="V363" s="20">
        <f t="shared" si="79"/>
        <v>1240</v>
      </c>
      <c r="W363" s="19">
        <f>_xlfn.IFS(AI363="Den Bosch",VLOOKUP(L363,'Status Report'!B:AM,37,0),AI363="Yantian",VLOOKUP(L363,'Status Report'!B:AM,38,0),AI363="",IF(H363="Asia Pacific",VLOOKUP(L363,'Status Report'!B:AM,38,0),VLOOKUP(L363,'Status Report'!B:AM,37,0)),AI363="Direct shipment",IF(H363="Asia Pacific",VLOOKUP(L363,'Status Report'!B:AM,38,0),VLOOKUP(L363,'Status Report'!B:AM,37,0)))</f>
        <v>62</v>
      </c>
      <c r="X363" s="20">
        <f t="shared" si="80"/>
        <v>1240</v>
      </c>
      <c r="Y363" s="20">
        <f>_xlfn.IFS(AI363="Den Bosch",VLOOKUP(L363,'Status Report'!B:AO,39,0),AI363="Yantian",VLOOKUP(L363,'Status Report'!B:AO,40,0),AI363="",IF(H363="Asia Pacific",VLOOKUP(L363,'Status Report'!B:AO,40,0),VLOOKUP(L363,'Status Report'!B:AO,39,0)),AI363="Direct shipment",IF(H363="Asia Pacific",VLOOKUP(L363,'Status Report'!B:AO,40,0),VLOOKUP(L363,'Status Report'!B:AO,39,0)))</f>
        <v>0</v>
      </c>
      <c r="Z363" s="20">
        <f t="shared" si="81"/>
        <v>0</v>
      </c>
      <c r="AA363" s="20">
        <f t="shared" si="82"/>
        <v>1240</v>
      </c>
      <c r="AB363" s="21">
        <f>_xlfn.IFS(AI363="Den Bosch",VLOOKUP(L363,'Status Report'!B:AM,33,0),AI363="Yantian",VLOOKUP(L363,'Status Report'!B:AM,34,0),AI363="",IF(H363="Asia Pacific",VLOOKUP(L363,'Status Report'!B:AM,34,0),VLOOKUP(L363,'Status Report'!B:AM,33,0)),AI363="Direct shipment",IF(H363="Asia Pacific",VLOOKUP(L363,'Status Report'!B:AM,34,0),VLOOKUP(L363,'Status Report'!B:AM,33,0)))</f>
        <v>53.580000000000005</v>
      </c>
      <c r="AC363" s="21">
        <f>VLOOKUP(L363,'Status Report'!B:CE,82,0)</f>
        <v>0</v>
      </c>
      <c r="AD363" s="21">
        <f t="shared" si="83"/>
        <v>53.580000000000005</v>
      </c>
      <c r="AE363" s="63">
        <f>VLOOKUP(L363,'Status Report'!B:W,20,0)</f>
        <v>61</v>
      </c>
      <c r="AF363" s="63">
        <f>VLOOKUP(L363,'Status Report'!B:W,21,0)</f>
        <v>20</v>
      </c>
      <c r="AG363" s="63">
        <f>VLOOKUP(L363,'Status Report'!B:W,22,0)</f>
        <v>16</v>
      </c>
      <c r="AH363" s="22">
        <f t="shared" si="84"/>
        <v>0.39040000000000002</v>
      </c>
      <c r="AI363" t="s">
        <v>990</v>
      </c>
      <c r="AK363" s="63" t="str">
        <f>IFERROR(VLOOKUP(G363,ASEAN!A:A,1,0),0)</f>
        <v>Singapore</v>
      </c>
      <c r="AL363" s="63">
        <f>IFERROR(VLOOKUP(D363,'[3]customer specs'!$B$1:$D$65536,3,0),0)</f>
        <v>0</v>
      </c>
      <c r="AM363" s="64">
        <f t="shared" si="85"/>
        <v>0</v>
      </c>
      <c r="AN363" s="64">
        <f t="shared" si="86"/>
        <v>0</v>
      </c>
      <c r="AO363" s="63"/>
      <c r="AP363" s="63"/>
      <c r="AQ363" s="63" t="str">
        <f t="shared" si="87"/>
        <v>no</v>
      </c>
      <c r="AR363" s="20">
        <f t="shared" si="88"/>
        <v>1071.6000000000001</v>
      </c>
      <c r="AS363" s="63"/>
      <c r="AT363" s="23">
        <f t="shared" si="78"/>
        <v>0.12</v>
      </c>
      <c r="AU363" s="65">
        <f t="shared" si="89"/>
        <v>60.88636363636364</v>
      </c>
      <c r="AV363" s="65"/>
      <c r="AW363" s="65">
        <f t="shared" si="90"/>
        <v>1217.7272727272727</v>
      </c>
      <c r="AX363" s="65"/>
      <c r="AY363" s="63">
        <f>VLOOKUP(L363,'Status Report'!B:CF,81,0)</f>
        <v>0</v>
      </c>
      <c r="AZ363" s="63" t="str">
        <f>VLOOKUP(L363,'Status Report'!B:S,18,0)</f>
        <v>Ellina Smirnova</v>
      </c>
      <c r="BB363" s="63">
        <f>VLOOKUP(L363,'Status Report'!B:Z,25,0)</f>
        <v>10</v>
      </c>
      <c r="BC363" s="63">
        <f t="shared" si="91"/>
        <v>200</v>
      </c>
      <c r="BF363">
        <f>VLOOKUP(L363,'Status Report'!B:CE,82,0)</f>
        <v>0</v>
      </c>
      <c r="BG363">
        <f>VLOOKUP(L363,'Status Report'!B:CF,83,0)</f>
        <v>0</v>
      </c>
      <c r="BH363">
        <f>VLOOKUP(L363,'Status Report'!B:CG,84,0)</f>
        <v>0</v>
      </c>
      <c r="BI363" t="s">
        <v>854</v>
      </c>
      <c r="BJ363" t="s">
        <v>795</v>
      </c>
      <c r="BM363" s="67">
        <f t="shared" si="92"/>
        <v>184</v>
      </c>
    </row>
    <row r="364" spans="1:65" x14ac:dyDescent="0.25">
      <c r="A364" s="68" t="str">
        <f>VLOOKUP(L364,'Status Report'!B:CB,79,0)</f>
        <v>Heineken</v>
      </c>
      <c r="C364">
        <v>26021012</v>
      </c>
      <c r="D364">
        <v>3091074</v>
      </c>
      <c r="E364" t="s">
        <v>792</v>
      </c>
      <c r="F364" t="s">
        <v>793</v>
      </c>
      <c r="G364" t="str">
        <f>VLOOKUP(D364,'[2]sold to'!$A:$H,8,0)</f>
        <v>Singapore</v>
      </c>
      <c r="H364" t="str">
        <f>VLOOKUP(D364,'[2]sold to'!$A:$I,9,0)</f>
        <v>ASIA Pacific</v>
      </c>
      <c r="K364">
        <v>20</v>
      </c>
      <c r="L364">
        <v>88027045</v>
      </c>
      <c r="M364" t="s">
        <v>176</v>
      </c>
      <c r="N364">
        <v>4</v>
      </c>
      <c r="P364" t="str">
        <f>VLOOKUP(L364,'Status Report'!B:AA,26,0)</f>
        <v>China</v>
      </c>
      <c r="Q364" t="str">
        <f>VLOOKUP(L364,'Status Report'!B:AB,27,0)</f>
        <v>Indoor signs</v>
      </c>
      <c r="R364">
        <f>VLOOKUP(L364,'Status Report'!B:X,23,0)</f>
        <v>500</v>
      </c>
      <c r="S364" t="str">
        <f>VLOOKUP(L364,'Status Report'!B:T,19,0)</f>
        <v>Brands On</v>
      </c>
      <c r="T364" s="62">
        <f>VLOOKUP(L364,'Status Report'!B:E,4,0)</f>
        <v>1</v>
      </c>
      <c r="U364" s="19">
        <f>_xlfn.IFS(AI364="Den Bosch",VLOOKUP(L364,'Status Report'!B:AM,35,0),AI364="Yantian",VLOOKUP(L364,'Status Report'!B:AM,36,0),AI364="",IF(H364="Asia Pacific",VLOOKUP(L364,'Status Report'!B:AM,36,0),VLOOKUP(L364,'Status Report'!B:AM,35,0)),AI364="Direct shipment",IF(H364="Asia Pacific",VLOOKUP(L364,'Status Report'!B:AM,36,0),VLOOKUP(L364,'Status Report'!B:AM,35,0)))</f>
        <v>27.22</v>
      </c>
      <c r="V364" s="20">
        <f t="shared" si="79"/>
        <v>108.88</v>
      </c>
      <c r="W364" s="19">
        <f>_xlfn.IFS(AI364="Den Bosch",VLOOKUP(L364,'Status Report'!B:AM,37,0),AI364="Yantian",VLOOKUP(L364,'Status Report'!B:AM,38,0),AI364="",IF(H364="Asia Pacific",VLOOKUP(L364,'Status Report'!B:AM,38,0),VLOOKUP(L364,'Status Report'!B:AM,37,0)),AI364="Direct shipment",IF(H364="Asia Pacific",VLOOKUP(L364,'Status Report'!B:AM,38,0),VLOOKUP(L364,'Status Report'!B:AM,37,0)))</f>
        <v>27.22</v>
      </c>
      <c r="X364" s="20">
        <f t="shared" si="80"/>
        <v>108.88</v>
      </c>
      <c r="Y364" s="20">
        <f>_xlfn.IFS(AI364="Den Bosch",VLOOKUP(L364,'Status Report'!B:AO,39,0),AI364="Yantian",VLOOKUP(L364,'Status Report'!B:AO,40,0),AI364="",IF(H364="Asia Pacific",VLOOKUP(L364,'Status Report'!B:AO,40,0),VLOOKUP(L364,'Status Report'!B:AO,39,0)),AI364="Direct shipment",IF(H364="Asia Pacific",VLOOKUP(L364,'Status Report'!B:AO,40,0),VLOOKUP(L364,'Status Report'!B:AO,39,0)))</f>
        <v>0</v>
      </c>
      <c r="Z364" s="20">
        <f t="shared" si="81"/>
        <v>0</v>
      </c>
      <c r="AA364" s="20">
        <f t="shared" si="82"/>
        <v>108.88</v>
      </c>
      <c r="AB364" s="21">
        <f>_xlfn.IFS(AI364="Den Bosch",VLOOKUP(L364,'Status Report'!B:AM,33,0),AI364="Yantian",VLOOKUP(L364,'Status Report'!B:AM,34,0),AI364="",IF(H364="Asia Pacific",VLOOKUP(L364,'Status Report'!B:AM,34,0),VLOOKUP(L364,'Status Report'!B:AM,33,0)),AI364="Direct shipment",IF(H364="Asia Pacific",VLOOKUP(L364,'Status Report'!B:AM,34,0),VLOOKUP(L364,'Status Report'!B:AM,33,0)))</f>
        <v>27.454000000000001</v>
      </c>
      <c r="AC364" s="21">
        <f>VLOOKUP(L364,'Status Report'!B:CE,82,0)</f>
        <v>0</v>
      </c>
      <c r="AD364" s="21">
        <f t="shared" si="83"/>
        <v>27.454000000000001</v>
      </c>
      <c r="AE364" s="63">
        <f>VLOOKUP(L364,'Status Report'!B:W,20,0)</f>
        <v>10.5</v>
      </c>
      <c r="AF364" s="63">
        <f>VLOOKUP(L364,'Status Report'!B:W,21,0)</f>
        <v>10.5</v>
      </c>
      <c r="AG364" s="63">
        <f>VLOOKUP(L364,'Status Report'!B:W,22,0)</f>
        <v>11.5</v>
      </c>
      <c r="AH364" s="22">
        <f t="shared" si="84"/>
        <v>5.0714999999999996E-3</v>
      </c>
      <c r="AK364" s="63" t="str">
        <f>IFERROR(VLOOKUP(G364,ASEAN!A:A,1,0),0)</f>
        <v>Singapore</v>
      </c>
      <c r="AL364" s="63">
        <f>IFERROR(VLOOKUP(D364,'[3]customer specs'!$B$1:$D$65536,3,0),0)</f>
        <v>0</v>
      </c>
      <c r="AM364" s="64">
        <f t="shared" si="85"/>
        <v>0</v>
      </c>
      <c r="AN364" s="64">
        <f t="shared" si="86"/>
        <v>0</v>
      </c>
      <c r="AO364" s="63"/>
      <c r="AP364" s="63"/>
      <c r="AQ364" s="63" t="str">
        <f t="shared" si="87"/>
        <v>no</v>
      </c>
      <c r="AR364" s="20">
        <f t="shared" si="88"/>
        <v>109.816</v>
      </c>
      <c r="AS364" s="63"/>
      <c r="AT364" s="23">
        <f t="shared" si="78"/>
        <v>0.12</v>
      </c>
      <c r="AU364" s="65">
        <f t="shared" si="89"/>
        <v>31.197727272727274</v>
      </c>
      <c r="AV364" s="65"/>
      <c r="AW364" s="65">
        <f t="shared" si="90"/>
        <v>124.7909090909091</v>
      </c>
      <c r="AX364" s="65"/>
      <c r="AY364" s="63">
        <f>VLOOKUP(L364,'Status Report'!B:CF,81,0)</f>
        <v>0</v>
      </c>
      <c r="AZ364" s="63" t="str">
        <f>VLOOKUP(L364,'Status Report'!B:S,18,0)</f>
        <v>Ludmilla Zarybnicka</v>
      </c>
      <c r="BB364" s="63">
        <f>VLOOKUP(L364,'Status Report'!B:Z,25,0)</f>
        <v>1</v>
      </c>
      <c r="BC364" s="63">
        <f t="shared" si="91"/>
        <v>4</v>
      </c>
      <c r="BF364">
        <f>VLOOKUP(L364,'Status Report'!B:CE,82,0)</f>
        <v>0</v>
      </c>
      <c r="BG364">
        <f>VLOOKUP(L364,'Status Report'!B:CF,83,0)</f>
        <v>0</v>
      </c>
      <c r="BH364">
        <f>VLOOKUP(L364,'Status Report'!B:CG,84,0)</f>
        <v>0</v>
      </c>
      <c r="BI364" t="s">
        <v>854</v>
      </c>
      <c r="BJ364" t="s">
        <v>795</v>
      </c>
      <c r="BM364" s="67">
        <f t="shared" si="92"/>
        <v>88</v>
      </c>
    </row>
    <row r="365" spans="1:65" x14ac:dyDescent="0.25">
      <c r="A365" s="68" t="str">
        <f>VLOOKUP(L365,'Status Report'!B:CB,79,0)</f>
        <v>Heineken</v>
      </c>
      <c r="C365">
        <v>26021012</v>
      </c>
      <c r="D365">
        <v>3091074</v>
      </c>
      <c r="E365" t="s">
        <v>792</v>
      </c>
      <c r="F365" t="s">
        <v>793</v>
      </c>
      <c r="G365" t="str">
        <f>VLOOKUP(D365,'[2]sold to'!$A:$H,8,0)</f>
        <v>Singapore</v>
      </c>
      <c r="H365" t="str">
        <f>VLOOKUP(D365,'[2]sold to'!$A:$I,9,0)</f>
        <v>ASIA Pacific</v>
      </c>
      <c r="K365">
        <v>30</v>
      </c>
      <c r="L365">
        <v>88026383</v>
      </c>
      <c r="M365" t="s">
        <v>187</v>
      </c>
      <c r="N365">
        <v>12</v>
      </c>
      <c r="P365" t="str">
        <f>VLOOKUP(L365,'Status Report'!B:AA,26,0)</f>
        <v>China</v>
      </c>
      <c r="Q365" t="str">
        <f>VLOOKUP(L365,'Status Report'!B:AB,27,0)</f>
        <v>Bar support</v>
      </c>
      <c r="R365">
        <f>VLOOKUP(L365,'Status Report'!B:X,23,0)</f>
        <v>167</v>
      </c>
      <c r="S365" t="str">
        <f>VLOOKUP(L365,'Status Report'!B:T,19,0)</f>
        <v>Promocean The Netherlands BV</v>
      </c>
      <c r="T365" s="62">
        <f>VLOOKUP(L365,'Status Report'!B:E,4,0)</f>
        <v>1</v>
      </c>
      <c r="U365" s="19">
        <f>_xlfn.IFS(AI365="Den Bosch",VLOOKUP(L365,'Status Report'!B:AM,35,0),AI365="Yantian",VLOOKUP(L365,'Status Report'!B:AM,36,0),AI365="",IF(H365="Asia Pacific",VLOOKUP(L365,'Status Report'!B:AM,36,0),VLOOKUP(L365,'Status Report'!B:AM,35,0)),AI365="Direct shipment",IF(H365="Asia Pacific",VLOOKUP(L365,'Status Report'!B:AM,36,0),VLOOKUP(L365,'Status Report'!B:AM,35,0)))</f>
        <v>52.199999999999996</v>
      </c>
      <c r="V365" s="20">
        <f t="shared" si="79"/>
        <v>626.4</v>
      </c>
      <c r="W365" s="19">
        <f>_xlfn.IFS(AI365="Den Bosch",VLOOKUP(L365,'Status Report'!B:AM,37,0),AI365="Yantian",VLOOKUP(L365,'Status Report'!B:AM,38,0),AI365="",IF(H365="Asia Pacific",VLOOKUP(L365,'Status Report'!B:AM,38,0),VLOOKUP(L365,'Status Report'!B:AM,37,0)),AI365="Direct shipment",IF(H365="Asia Pacific",VLOOKUP(L365,'Status Report'!B:AM,38,0),VLOOKUP(L365,'Status Report'!B:AM,37,0)))</f>
        <v>52.199999999999996</v>
      </c>
      <c r="X365" s="20">
        <f t="shared" si="80"/>
        <v>626.4</v>
      </c>
      <c r="Y365" s="20">
        <f>_xlfn.IFS(AI365="Den Bosch",VLOOKUP(L365,'Status Report'!B:AO,39,0),AI365="Yantian",VLOOKUP(L365,'Status Report'!B:AO,40,0),AI365="",IF(H365="Asia Pacific",VLOOKUP(L365,'Status Report'!B:AO,40,0),VLOOKUP(L365,'Status Report'!B:AO,39,0)),AI365="Direct shipment",IF(H365="Asia Pacific",VLOOKUP(L365,'Status Report'!B:AO,40,0),VLOOKUP(L365,'Status Report'!B:AO,39,0)))</f>
        <v>0</v>
      </c>
      <c r="Z365" s="20">
        <f t="shared" si="81"/>
        <v>0</v>
      </c>
      <c r="AA365" s="20">
        <f t="shared" si="82"/>
        <v>626.4</v>
      </c>
      <c r="AB365" s="21">
        <f>_xlfn.IFS(AI365="Den Bosch",VLOOKUP(L365,'Status Report'!B:AM,33,0),AI365="Yantian",VLOOKUP(L365,'Status Report'!B:AM,34,0),AI365="",IF(H365="Asia Pacific",VLOOKUP(L365,'Status Report'!B:AM,34,0),VLOOKUP(L365,'Status Report'!B:AM,33,0)),AI365="Direct shipment",IF(H365="Asia Pacific",VLOOKUP(L365,'Status Report'!B:AM,34,0),VLOOKUP(L365,'Status Report'!B:AM,33,0)))</f>
        <v>43.84</v>
      </c>
      <c r="AC365" s="21">
        <f>VLOOKUP(L365,'Status Report'!B:CE,82,0)</f>
        <v>0</v>
      </c>
      <c r="AD365" s="21">
        <f t="shared" si="83"/>
        <v>43.84</v>
      </c>
      <c r="AE365" s="63">
        <f>VLOOKUP(L365,'Status Report'!B:W,20,0)</f>
        <v>30</v>
      </c>
      <c r="AF365" s="63">
        <f>VLOOKUP(L365,'Status Report'!B:W,21,0)</f>
        <v>27</v>
      </c>
      <c r="AG365" s="63">
        <f>VLOOKUP(L365,'Status Report'!B:W,22,0)</f>
        <v>15</v>
      </c>
      <c r="AH365" s="22">
        <f t="shared" si="84"/>
        <v>0.14580000000000001</v>
      </c>
      <c r="AK365" s="63" t="str">
        <f>IFERROR(VLOOKUP(G365,ASEAN!A:A,1,0),0)</f>
        <v>Singapore</v>
      </c>
      <c r="AL365" s="63">
        <f>IFERROR(VLOOKUP(D365,'[3]customer specs'!$B$1:$D$65536,3,0),0)</f>
        <v>0</v>
      </c>
      <c r="AM365" s="64">
        <f t="shared" si="85"/>
        <v>0</v>
      </c>
      <c r="AN365" s="64">
        <f t="shared" si="86"/>
        <v>0</v>
      </c>
      <c r="AO365" s="63"/>
      <c r="AP365" s="63"/>
      <c r="AQ365" s="63" t="str">
        <f t="shared" si="87"/>
        <v>no</v>
      </c>
      <c r="AR365" s="20">
        <f t="shared" si="88"/>
        <v>526.08000000000004</v>
      </c>
      <c r="AS365" s="63"/>
      <c r="AT365" s="23">
        <f t="shared" si="78"/>
        <v>0.12</v>
      </c>
      <c r="AU365" s="65">
        <f t="shared" si="89"/>
        <v>49.81818181818182</v>
      </c>
      <c r="AV365" s="65"/>
      <c r="AW365" s="65">
        <f t="shared" si="90"/>
        <v>597.81818181818187</v>
      </c>
      <c r="AX365" s="65"/>
      <c r="AY365" s="63">
        <f>VLOOKUP(L365,'Status Report'!B:CF,81,0)</f>
        <v>0</v>
      </c>
      <c r="AZ365" s="63" t="str">
        <f>VLOOKUP(L365,'Status Report'!B:S,18,0)</f>
        <v>Ellina Smirnova</v>
      </c>
      <c r="BB365" s="63">
        <f>VLOOKUP(L365,'Status Report'!B:Z,25,0)</f>
        <v>12</v>
      </c>
      <c r="BC365" s="63">
        <f t="shared" si="91"/>
        <v>144</v>
      </c>
      <c r="BF365">
        <f>VLOOKUP(L365,'Status Report'!B:CE,82,0)</f>
        <v>0</v>
      </c>
      <c r="BG365">
        <f>VLOOKUP(L365,'Status Report'!B:CF,83,0)</f>
        <v>0</v>
      </c>
      <c r="BH365">
        <f>VLOOKUP(L365,'Status Report'!B:CG,84,0)</f>
        <v>0</v>
      </c>
      <c r="BI365" t="s">
        <v>854</v>
      </c>
      <c r="BJ365" t="s">
        <v>795</v>
      </c>
      <c r="BM365" s="67">
        <f t="shared" si="92"/>
        <v>22</v>
      </c>
    </row>
    <row r="366" spans="1:65" x14ac:dyDescent="0.25">
      <c r="A366" s="68" t="str">
        <f>VLOOKUP(L366,'Status Report'!B:CB,79,0)</f>
        <v>Heineken</v>
      </c>
      <c r="C366">
        <v>26021013</v>
      </c>
      <c r="D366">
        <v>3011355</v>
      </c>
      <c r="E366" t="s">
        <v>865</v>
      </c>
      <c r="F366" t="s">
        <v>866</v>
      </c>
      <c r="G366" t="str">
        <f>VLOOKUP(D366,'[2]sold to'!$A:$H,8,0)</f>
        <v>Hong Kong</v>
      </c>
      <c r="H366" t="str">
        <f>VLOOKUP(D366,'[2]sold to'!$A:$I,9,0)</f>
        <v>ASIA Pacific</v>
      </c>
      <c r="K366">
        <v>10</v>
      </c>
      <c r="L366">
        <v>88027223</v>
      </c>
      <c r="M366" t="s">
        <v>182</v>
      </c>
      <c r="N366">
        <v>5</v>
      </c>
      <c r="P366" t="str">
        <f>VLOOKUP(L366,'Status Report'!B:AA,26,0)</f>
        <v>China</v>
      </c>
      <c r="Q366" t="str">
        <f>VLOOKUP(L366,'Status Report'!B:AB,27,0)</f>
        <v>Premiums</v>
      </c>
      <c r="R366">
        <f>VLOOKUP(L366,'Status Report'!B:X,23,0)</f>
        <v>625</v>
      </c>
      <c r="S366" t="str">
        <f>VLOOKUP(L366,'Status Report'!B:T,19,0)</f>
        <v>Promocean The Netherlands BV</v>
      </c>
      <c r="T366" s="62">
        <f>VLOOKUP(L366,'Status Report'!B:E,4,0)</f>
        <v>1</v>
      </c>
      <c r="U366" s="19">
        <f>_xlfn.IFS(AI366="Den Bosch",VLOOKUP(L366,'Status Report'!B:AM,35,0),AI366="Yantian",VLOOKUP(L366,'Status Report'!B:AM,36,0),AI366="",IF(H366="Asia Pacific",VLOOKUP(L366,'Status Report'!B:AM,36,0),VLOOKUP(L366,'Status Report'!B:AM,35,0)),AI366="Direct shipment",IF(H366="Asia Pacific",VLOOKUP(L366,'Status Report'!B:AM,36,0),VLOOKUP(L366,'Status Report'!B:AM,35,0)))</f>
        <v>39.76</v>
      </c>
      <c r="V366" s="20">
        <f t="shared" si="79"/>
        <v>198.79999999999998</v>
      </c>
      <c r="W366" s="19">
        <f>_xlfn.IFS(AI366="Den Bosch",VLOOKUP(L366,'Status Report'!B:AM,37,0),AI366="Yantian",VLOOKUP(L366,'Status Report'!B:AM,38,0),AI366="",IF(H366="Asia Pacific",VLOOKUP(L366,'Status Report'!B:AM,38,0),VLOOKUP(L366,'Status Report'!B:AM,37,0)),AI366="Direct shipment",IF(H366="Asia Pacific",VLOOKUP(L366,'Status Report'!B:AM,38,0),VLOOKUP(L366,'Status Report'!B:AM,37,0)))</f>
        <v>39.76</v>
      </c>
      <c r="X366" s="20">
        <f t="shared" si="80"/>
        <v>198.79999999999998</v>
      </c>
      <c r="Y366" s="20">
        <f>_xlfn.IFS(AI366="Den Bosch",VLOOKUP(L366,'Status Report'!B:AO,39,0),AI366="Yantian",VLOOKUP(L366,'Status Report'!B:AO,40,0),AI366="",IF(H366="Asia Pacific",VLOOKUP(L366,'Status Report'!B:AO,40,0),VLOOKUP(L366,'Status Report'!B:AO,39,0)),AI366="Direct shipment",IF(H366="Asia Pacific",VLOOKUP(L366,'Status Report'!B:AO,40,0),VLOOKUP(L366,'Status Report'!B:AO,39,0)))</f>
        <v>0</v>
      </c>
      <c r="Z366" s="20">
        <f t="shared" si="81"/>
        <v>0</v>
      </c>
      <c r="AA366" s="20">
        <f t="shared" si="82"/>
        <v>198.79999999999998</v>
      </c>
      <c r="AB366" s="21">
        <f>_xlfn.IFS(AI366="Den Bosch",VLOOKUP(L366,'Status Report'!B:AM,33,0),AI366="Yantian",VLOOKUP(L366,'Status Report'!B:AM,34,0),AI366="",IF(H366="Asia Pacific",VLOOKUP(L366,'Status Report'!B:AM,34,0),VLOOKUP(L366,'Status Report'!B:AM,33,0)),AI366="Direct shipment",IF(H366="Asia Pacific",VLOOKUP(L366,'Status Report'!B:AM,34,0),VLOOKUP(L366,'Status Report'!B:AM,33,0)))</f>
        <v>33.26</v>
      </c>
      <c r="AC366" s="21">
        <f>VLOOKUP(L366,'Status Report'!B:CE,82,0)</f>
        <v>0</v>
      </c>
      <c r="AD366" s="21">
        <f t="shared" si="83"/>
        <v>33.26</v>
      </c>
      <c r="AE366" s="63">
        <f>VLOOKUP(L366,'Status Report'!B:W,20,0)</f>
        <v>22</v>
      </c>
      <c r="AF366" s="63">
        <f>VLOOKUP(L366,'Status Report'!B:W,21,0)</f>
        <v>23</v>
      </c>
      <c r="AG366" s="63">
        <f>VLOOKUP(L366,'Status Report'!B:W,22,0)</f>
        <v>14.5</v>
      </c>
      <c r="AH366" s="22">
        <f t="shared" si="84"/>
        <v>3.6685000000000002E-2</v>
      </c>
      <c r="AK366" s="63">
        <f>IFERROR(VLOOKUP(G366,ASEAN!A:A,1,0),0)</f>
        <v>0</v>
      </c>
      <c r="AL366" s="63" t="str">
        <f>IFERROR(VLOOKUP(D366,'[3]customer specs'!$B$1:$D$65536,3,0),0)</f>
        <v>pallet</v>
      </c>
      <c r="AM366" s="64">
        <f t="shared" si="85"/>
        <v>0</v>
      </c>
      <c r="AN366" s="64">
        <f t="shared" si="86"/>
        <v>0</v>
      </c>
      <c r="AO366" s="63"/>
      <c r="AP366" s="63"/>
      <c r="AQ366" s="63" t="str">
        <f t="shared" si="87"/>
        <v>no</v>
      </c>
      <c r="AR366" s="20">
        <f t="shared" si="88"/>
        <v>166.29999999999998</v>
      </c>
      <c r="AS366" s="63"/>
      <c r="AT366" s="23">
        <f t="shared" si="78"/>
        <v>0.12</v>
      </c>
      <c r="AU366" s="65">
        <f t="shared" si="89"/>
        <v>37.79545454545454</v>
      </c>
      <c r="AV366" s="65"/>
      <c r="AW366" s="65">
        <f t="shared" si="90"/>
        <v>188.97727272727269</v>
      </c>
      <c r="AX366" s="65"/>
      <c r="AY366" s="63">
        <f>VLOOKUP(L366,'Status Report'!B:CF,81,0)</f>
        <v>0</v>
      </c>
      <c r="AZ366" s="63" t="str">
        <f>VLOOKUP(L366,'Status Report'!B:S,18,0)</f>
        <v>Ellina Smirnova</v>
      </c>
      <c r="BB366" s="63">
        <f>VLOOKUP(L366,'Status Report'!B:Z,25,0)</f>
        <v>4</v>
      </c>
      <c r="BC366" s="63">
        <f t="shared" si="91"/>
        <v>20</v>
      </c>
      <c r="BF366">
        <f>VLOOKUP(L366,'Status Report'!B:CE,82,0)</f>
        <v>0</v>
      </c>
      <c r="BG366">
        <f>VLOOKUP(L366,'Status Report'!B:CF,83,0)</f>
        <v>0</v>
      </c>
      <c r="BH366">
        <f>VLOOKUP(L366,'Status Report'!B:CG,84,0)</f>
        <v>0</v>
      </c>
      <c r="BI366" t="s">
        <v>854</v>
      </c>
      <c r="BJ366" t="s">
        <v>795</v>
      </c>
      <c r="BM366" s="67">
        <f t="shared" si="92"/>
        <v>88</v>
      </c>
    </row>
    <row r="367" spans="1:65" x14ac:dyDescent="0.25">
      <c r="A367" s="68" t="str">
        <f>VLOOKUP(L367,'Status Report'!B:CB,79,0)</f>
        <v>Heineken UCL</v>
      </c>
      <c r="C367">
        <v>26021013</v>
      </c>
      <c r="D367">
        <v>3011355</v>
      </c>
      <c r="E367" t="s">
        <v>865</v>
      </c>
      <c r="F367" t="s">
        <v>866</v>
      </c>
      <c r="G367" t="str">
        <f>VLOOKUP(D367,'[2]sold to'!$A:$H,8,0)</f>
        <v>Hong Kong</v>
      </c>
      <c r="H367" t="str">
        <f>VLOOKUP(D367,'[2]sold to'!$A:$I,9,0)</f>
        <v>ASIA Pacific</v>
      </c>
      <c r="K367">
        <v>20</v>
      </c>
      <c r="L367">
        <v>88023983</v>
      </c>
      <c r="M367" t="s">
        <v>147</v>
      </c>
      <c r="N367">
        <v>3</v>
      </c>
      <c r="P367" t="str">
        <f>VLOOKUP(L367,'Status Report'!B:AA,26,0)</f>
        <v>China</v>
      </c>
      <c r="Q367" t="str">
        <f>VLOOKUP(L367,'Status Report'!B:AB,27,0)</f>
        <v>Indoor signs</v>
      </c>
      <c r="R367">
        <f>VLOOKUP(L367,'Status Report'!B:X,23,0)</f>
        <v>100</v>
      </c>
      <c r="S367" t="str">
        <f>VLOOKUP(L367,'Status Report'!B:T,19,0)</f>
        <v>Dekkers Visual Communication B.v.</v>
      </c>
      <c r="T367" s="62">
        <f>VLOOKUP(L367,'Status Report'!B:E,4,0)</f>
        <v>3</v>
      </c>
      <c r="U367" s="19">
        <f>_xlfn.IFS(AI367="Den Bosch",VLOOKUP(L367,'Status Report'!B:AM,35,0),AI367="Yantian",VLOOKUP(L367,'Status Report'!B:AM,36,0),AI367="",IF(H367="Asia Pacific",VLOOKUP(L367,'Status Report'!B:AM,36,0),VLOOKUP(L367,'Status Report'!B:AM,35,0)),AI367="Direct shipment",IF(H367="Asia Pacific",VLOOKUP(L367,'Status Report'!B:AM,36,0),VLOOKUP(L367,'Status Report'!B:AM,35,0)))</f>
        <v>128.80000000000001</v>
      </c>
      <c r="V367" s="20">
        <f t="shared" si="79"/>
        <v>386.40000000000003</v>
      </c>
      <c r="W367" s="19">
        <f>_xlfn.IFS(AI367="Den Bosch",VLOOKUP(L367,'Status Report'!B:AM,37,0),AI367="Yantian",VLOOKUP(L367,'Status Report'!B:AM,38,0),AI367="",IF(H367="Asia Pacific",VLOOKUP(L367,'Status Report'!B:AM,38,0),VLOOKUP(L367,'Status Report'!B:AM,37,0)),AI367="Direct shipment",IF(H367="Asia Pacific",VLOOKUP(L367,'Status Report'!B:AM,38,0),VLOOKUP(L367,'Status Report'!B:AM,37,0)))</f>
        <v>128.80000000000001</v>
      </c>
      <c r="X367" s="20">
        <f t="shared" si="80"/>
        <v>386.40000000000003</v>
      </c>
      <c r="Y367" s="20">
        <f>_xlfn.IFS(AI367="Den Bosch",VLOOKUP(L367,'Status Report'!B:AO,39,0),AI367="Yantian",VLOOKUP(L367,'Status Report'!B:AO,40,0),AI367="",IF(H367="Asia Pacific",VLOOKUP(L367,'Status Report'!B:AO,40,0),VLOOKUP(L367,'Status Report'!B:AO,39,0)),AI367="Direct shipment",IF(H367="Asia Pacific",VLOOKUP(L367,'Status Report'!B:AO,40,0),VLOOKUP(L367,'Status Report'!B:AO,39,0)))</f>
        <v>0</v>
      </c>
      <c r="Z367" s="20">
        <f t="shared" si="81"/>
        <v>0</v>
      </c>
      <c r="AA367" s="20">
        <f t="shared" si="82"/>
        <v>386.40000000000003</v>
      </c>
      <c r="AB367" s="21">
        <f>_xlfn.IFS(AI367="Den Bosch",VLOOKUP(L367,'Status Report'!B:AM,33,0),AI367="Yantian",VLOOKUP(L367,'Status Report'!B:AM,34,0),AI367="",IF(H367="Asia Pacific",VLOOKUP(L367,'Status Report'!B:AM,34,0),VLOOKUP(L367,'Status Report'!B:AM,33,0)),AI367="Direct shipment",IF(H367="Asia Pacific",VLOOKUP(L367,'Status Report'!B:AM,34,0),VLOOKUP(L367,'Status Report'!B:AM,33,0)))</f>
        <v>111.38940000000001</v>
      </c>
      <c r="AC367" s="21">
        <f>VLOOKUP(L367,'Status Report'!B:CE,82,0)</f>
        <v>0</v>
      </c>
      <c r="AD367" s="21">
        <f t="shared" si="83"/>
        <v>111.38940000000001</v>
      </c>
      <c r="AE367" s="63">
        <f>VLOOKUP(L367,'Status Report'!B:W,20,0)</f>
        <v>61.5</v>
      </c>
      <c r="AF367" s="63">
        <f>VLOOKUP(L367,'Status Report'!B:W,21,0)</f>
        <v>53</v>
      </c>
      <c r="AG367" s="63">
        <f>VLOOKUP(L367,'Status Report'!B:W,22,0)</f>
        <v>10</v>
      </c>
      <c r="AH367" s="22">
        <f t="shared" si="84"/>
        <v>9.7784999999999997E-2</v>
      </c>
      <c r="AI367" t="s">
        <v>990</v>
      </c>
      <c r="AK367" s="63">
        <f>IFERROR(VLOOKUP(G367,ASEAN!A:A,1,0),0)</f>
        <v>0</v>
      </c>
      <c r="AL367" s="63" t="str">
        <f>IFERROR(VLOOKUP(D367,'[3]customer specs'!$B$1:$D$65536,3,0),0)</f>
        <v>pallet</v>
      </c>
      <c r="AM367" s="64">
        <f t="shared" si="85"/>
        <v>0</v>
      </c>
      <c r="AN367" s="64">
        <f t="shared" si="86"/>
        <v>0</v>
      </c>
      <c r="AO367" s="63"/>
      <c r="AP367" s="63"/>
      <c r="AQ367" s="63" t="str">
        <f t="shared" si="87"/>
        <v>no</v>
      </c>
      <c r="AR367" s="20">
        <f t="shared" si="88"/>
        <v>334.16820000000001</v>
      </c>
      <c r="AS367" s="63"/>
      <c r="AT367" s="23">
        <f t="shared" si="78"/>
        <v>0.12</v>
      </c>
      <c r="AU367" s="65">
        <f t="shared" si="89"/>
        <v>126.57886363636365</v>
      </c>
      <c r="AV367" s="65"/>
      <c r="AW367" s="65">
        <f t="shared" si="90"/>
        <v>379.73659090909098</v>
      </c>
      <c r="AX367" s="65"/>
      <c r="AY367" s="63">
        <f>VLOOKUP(L367,'Status Report'!B:CF,81,0)</f>
        <v>0</v>
      </c>
      <c r="AZ367" s="63" t="str">
        <f>VLOOKUP(L367,'Status Report'!B:S,18,0)</f>
        <v>Ludmilla Zarybnicka</v>
      </c>
      <c r="BB367" s="63">
        <f>VLOOKUP(L367,'Status Report'!B:Z,25,0)</f>
        <v>1</v>
      </c>
      <c r="BC367" s="63">
        <f t="shared" si="91"/>
        <v>3</v>
      </c>
      <c r="BF367">
        <f>VLOOKUP(L367,'Status Report'!B:CE,82,0)</f>
        <v>0</v>
      </c>
      <c r="BG367">
        <f>VLOOKUP(L367,'Status Report'!B:CF,83,0)</f>
        <v>0</v>
      </c>
      <c r="BH367">
        <f>VLOOKUP(L367,'Status Report'!B:CG,84,0)</f>
        <v>0</v>
      </c>
      <c r="BI367" t="s">
        <v>854</v>
      </c>
      <c r="BJ367" t="s">
        <v>795</v>
      </c>
      <c r="BM367" s="67">
        <f t="shared" si="92"/>
        <v>125</v>
      </c>
    </row>
    <row r="368" spans="1:65" x14ac:dyDescent="0.25">
      <c r="A368" s="68" t="str">
        <f>VLOOKUP(L368,'Status Report'!B:CB,79,0)</f>
        <v>Heineken UCL</v>
      </c>
      <c r="C368">
        <v>26021013</v>
      </c>
      <c r="D368">
        <v>3011355</v>
      </c>
      <c r="E368" t="s">
        <v>865</v>
      </c>
      <c r="F368" t="s">
        <v>866</v>
      </c>
      <c r="G368" t="str">
        <f>VLOOKUP(D368,'[2]sold to'!$A:$H,8,0)</f>
        <v>Hong Kong</v>
      </c>
      <c r="H368" t="str">
        <f>VLOOKUP(D368,'[2]sold to'!$A:$I,9,0)</f>
        <v>ASIA Pacific</v>
      </c>
      <c r="K368">
        <v>30</v>
      </c>
      <c r="L368">
        <v>88026563</v>
      </c>
      <c r="M368" t="s">
        <v>375</v>
      </c>
      <c r="N368">
        <v>5</v>
      </c>
      <c r="P368" t="str">
        <f>VLOOKUP(L368,'Status Report'!B:AA,26,0)</f>
        <v>China</v>
      </c>
      <c r="Q368" t="str">
        <f>VLOOKUP(L368,'Status Report'!B:AB,27,0)</f>
        <v>Bar support</v>
      </c>
      <c r="R368">
        <f>VLOOKUP(L368,'Status Report'!B:X,23,0)</f>
        <v>50</v>
      </c>
      <c r="S368" t="str">
        <f>VLOOKUP(L368,'Status Report'!B:T,19,0)</f>
        <v>Asian Sourcing Link</v>
      </c>
      <c r="T368" s="62">
        <f>VLOOKUP(L368,'Status Report'!B:E,4,0)</f>
        <v>3</v>
      </c>
      <c r="U368" s="19">
        <f>_xlfn.IFS(AI368="Den Bosch",VLOOKUP(L368,'Status Report'!B:AM,35,0),AI368="Yantian",VLOOKUP(L368,'Status Report'!B:AM,36,0),AI368="",IF(H368="Asia Pacific",VLOOKUP(L368,'Status Report'!B:AM,36,0),VLOOKUP(L368,'Status Report'!B:AM,35,0)),AI368="Direct shipment",IF(H368="Asia Pacific",VLOOKUP(L368,'Status Report'!B:AM,36,0),VLOOKUP(L368,'Status Report'!B:AM,35,0)))</f>
        <v>47.5</v>
      </c>
      <c r="V368" s="20">
        <f t="shared" si="79"/>
        <v>237.5</v>
      </c>
      <c r="W368" s="19">
        <f>_xlfn.IFS(AI368="Den Bosch",VLOOKUP(L368,'Status Report'!B:AM,37,0),AI368="Yantian",VLOOKUP(L368,'Status Report'!B:AM,38,0),AI368="",IF(H368="Asia Pacific",VLOOKUP(L368,'Status Report'!B:AM,38,0),VLOOKUP(L368,'Status Report'!B:AM,37,0)),AI368="Direct shipment",IF(H368="Asia Pacific",VLOOKUP(L368,'Status Report'!B:AM,38,0),VLOOKUP(L368,'Status Report'!B:AM,37,0)))</f>
        <v>47.5</v>
      </c>
      <c r="X368" s="20">
        <f t="shared" si="80"/>
        <v>237.5</v>
      </c>
      <c r="Y368" s="20">
        <f>_xlfn.IFS(AI368="Den Bosch",VLOOKUP(L368,'Status Report'!B:AO,39,0),AI368="Yantian",VLOOKUP(L368,'Status Report'!B:AO,40,0),AI368="",IF(H368="Asia Pacific",VLOOKUP(L368,'Status Report'!B:AO,40,0),VLOOKUP(L368,'Status Report'!B:AO,39,0)),AI368="Direct shipment",IF(H368="Asia Pacific",VLOOKUP(L368,'Status Report'!B:AO,40,0),VLOOKUP(L368,'Status Report'!B:AO,39,0)))</f>
        <v>0</v>
      </c>
      <c r="Z368" s="20">
        <f t="shared" si="81"/>
        <v>0</v>
      </c>
      <c r="AA368" s="20">
        <f t="shared" si="82"/>
        <v>237.5</v>
      </c>
      <c r="AB368" s="21">
        <f>_xlfn.IFS(AI368="Den Bosch",VLOOKUP(L368,'Status Report'!B:AM,33,0),AI368="Yantian",VLOOKUP(L368,'Status Report'!B:AM,34,0),AI368="",IF(H368="Asia Pacific",VLOOKUP(L368,'Status Report'!B:AM,34,0),VLOOKUP(L368,'Status Report'!B:AM,33,0)),AI368="Direct shipment",IF(H368="Asia Pacific",VLOOKUP(L368,'Status Report'!B:AM,34,0),VLOOKUP(L368,'Status Report'!B:AM,33,0)))</f>
        <v>43.890000000000008</v>
      </c>
      <c r="AC368" s="21">
        <f>VLOOKUP(L368,'Status Report'!B:CE,82,0)</f>
        <v>0</v>
      </c>
      <c r="AD368" s="21">
        <f t="shared" si="83"/>
        <v>43.890000000000008</v>
      </c>
      <c r="AE368" s="63">
        <f>VLOOKUP(L368,'Status Report'!B:W,20,0)</f>
        <v>62</v>
      </c>
      <c r="AF368" s="63">
        <f>VLOOKUP(L368,'Status Report'!B:W,21,0)</f>
        <v>20</v>
      </c>
      <c r="AG368" s="63">
        <f>VLOOKUP(L368,'Status Report'!B:W,22,0)</f>
        <v>9.5</v>
      </c>
      <c r="AH368" s="22">
        <f t="shared" si="84"/>
        <v>5.8900000000000001E-2</v>
      </c>
      <c r="AI368" t="s">
        <v>990</v>
      </c>
      <c r="AK368" s="63">
        <f>IFERROR(VLOOKUP(G368,ASEAN!A:A,1,0),0)</f>
        <v>0</v>
      </c>
      <c r="AL368" s="63" t="str">
        <f>IFERROR(VLOOKUP(D368,'[3]customer specs'!$B$1:$D$65536,3,0),0)</f>
        <v>pallet</v>
      </c>
      <c r="AM368" s="64">
        <f t="shared" si="85"/>
        <v>0</v>
      </c>
      <c r="AN368" s="64">
        <f t="shared" si="86"/>
        <v>0</v>
      </c>
      <c r="AO368" s="63"/>
      <c r="AP368" s="63"/>
      <c r="AQ368" s="63" t="str">
        <f t="shared" si="87"/>
        <v>no</v>
      </c>
      <c r="AR368" s="20">
        <f t="shared" si="88"/>
        <v>219.45000000000005</v>
      </c>
      <c r="AS368" s="63"/>
      <c r="AT368" s="23">
        <f t="shared" si="78"/>
        <v>0.12</v>
      </c>
      <c r="AU368" s="65">
        <f t="shared" si="89"/>
        <v>49.875000000000007</v>
      </c>
      <c r="AV368" s="65"/>
      <c r="AW368" s="65">
        <f t="shared" si="90"/>
        <v>249.37500000000003</v>
      </c>
      <c r="AX368" s="65"/>
      <c r="AY368" s="63">
        <f>VLOOKUP(L368,'Status Report'!B:CF,81,0)</f>
        <v>0</v>
      </c>
      <c r="AZ368" s="63" t="str">
        <f>VLOOKUP(L368,'Status Report'!B:S,18,0)</f>
        <v>Ellina Smirnova</v>
      </c>
      <c r="BB368" s="63">
        <f>VLOOKUP(L368,'Status Report'!B:Z,25,0)</f>
        <v>10</v>
      </c>
      <c r="BC368" s="63">
        <f t="shared" si="91"/>
        <v>50</v>
      </c>
      <c r="BF368">
        <f>VLOOKUP(L368,'Status Report'!B:CE,82,0)</f>
        <v>0</v>
      </c>
      <c r="BG368">
        <f>VLOOKUP(L368,'Status Report'!B:CF,83,0)</f>
        <v>0</v>
      </c>
      <c r="BH368">
        <f>VLOOKUP(L368,'Status Report'!B:CG,84,0)</f>
        <v>0</v>
      </c>
      <c r="BI368" t="s">
        <v>854</v>
      </c>
      <c r="BJ368" t="s">
        <v>795</v>
      </c>
      <c r="BM368" s="67">
        <f t="shared" si="92"/>
        <v>73</v>
      </c>
    </row>
    <row r="369" spans="1:65" x14ac:dyDescent="0.25">
      <c r="A369" s="68" t="str">
        <f>VLOOKUP(L369,'Status Report'!B:CB,79,0)</f>
        <v>Heineken UCL</v>
      </c>
      <c r="C369">
        <v>26021013</v>
      </c>
      <c r="D369">
        <v>3011355</v>
      </c>
      <c r="E369" t="s">
        <v>865</v>
      </c>
      <c r="F369" t="s">
        <v>866</v>
      </c>
      <c r="G369" t="str">
        <f>VLOOKUP(D369,'[2]sold to'!$A:$H,8,0)</f>
        <v>Hong Kong</v>
      </c>
      <c r="H369" t="str">
        <f>VLOOKUP(D369,'[2]sold to'!$A:$I,9,0)</f>
        <v>ASIA Pacific</v>
      </c>
      <c r="K369">
        <v>40</v>
      </c>
      <c r="L369">
        <v>88026485</v>
      </c>
      <c r="M369" t="s">
        <v>312</v>
      </c>
      <c r="N369">
        <v>20</v>
      </c>
      <c r="P369" t="str">
        <f>VLOOKUP(L369,'Status Report'!B:AA,26,0)</f>
        <v>China</v>
      </c>
      <c r="Q369" t="str">
        <f>VLOOKUP(L369,'Status Report'!B:AB,27,0)</f>
        <v>Bar support</v>
      </c>
      <c r="R369">
        <f>VLOOKUP(L369,'Status Report'!B:X,23,0)</f>
        <v>125</v>
      </c>
      <c r="S369" t="str">
        <f>VLOOKUP(L369,'Status Report'!B:T,19,0)</f>
        <v>Promocean The Netherlands BV</v>
      </c>
      <c r="T369" s="62">
        <f>VLOOKUP(L369,'Status Report'!B:E,4,0)</f>
        <v>3</v>
      </c>
      <c r="U369" s="19">
        <f>_xlfn.IFS(AI369="Den Bosch",VLOOKUP(L369,'Status Report'!B:AM,35,0),AI369="Yantian",VLOOKUP(L369,'Status Report'!B:AM,36,0),AI369="",IF(H369="Asia Pacific",VLOOKUP(L369,'Status Report'!B:AM,36,0),VLOOKUP(L369,'Status Report'!B:AM,35,0)),AI369="Direct shipment",IF(H369="Asia Pacific",VLOOKUP(L369,'Status Report'!B:AM,36,0),VLOOKUP(L369,'Status Report'!B:AM,35,0)))</f>
        <v>32.599999999999994</v>
      </c>
      <c r="V369" s="20">
        <f t="shared" si="79"/>
        <v>651.99999999999989</v>
      </c>
      <c r="W369" s="19">
        <f>_xlfn.IFS(AI369="Den Bosch",VLOOKUP(L369,'Status Report'!B:AM,37,0),AI369="Yantian",VLOOKUP(L369,'Status Report'!B:AM,38,0),AI369="",IF(H369="Asia Pacific",VLOOKUP(L369,'Status Report'!B:AM,38,0),VLOOKUP(L369,'Status Report'!B:AM,37,0)),AI369="Direct shipment",IF(H369="Asia Pacific",VLOOKUP(L369,'Status Report'!B:AM,38,0),VLOOKUP(L369,'Status Report'!B:AM,37,0)))</f>
        <v>24.6</v>
      </c>
      <c r="X369" s="20">
        <f t="shared" si="80"/>
        <v>492</v>
      </c>
      <c r="Y369" s="20">
        <f>_xlfn.IFS(AI369="Den Bosch",VLOOKUP(L369,'Status Report'!B:AO,39,0),AI369="Yantian",VLOOKUP(L369,'Status Report'!B:AO,40,0),AI369="",IF(H369="Asia Pacific",VLOOKUP(L369,'Status Report'!B:AO,40,0),VLOOKUP(L369,'Status Report'!B:AO,39,0)),AI369="Direct shipment",IF(H369="Asia Pacific",VLOOKUP(L369,'Status Report'!B:AO,40,0),VLOOKUP(L369,'Status Report'!B:AO,39,0)))</f>
        <v>0</v>
      </c>
      <c r="Z369" s="20">
        <f t="shared" si="81"/>
        <v>0</v>
      </c>
      <c r="AA369" s="20">
        <f t="shared" si="82"/>
        <v>492</v>
      </c>
      <c r="AB369" s="21">
        <f>_xlfn.IFS(AI369="Den Bosch",VLOOKUP(L369,'Status Report'!B:AM,33,0),AI369="Yantian",VLOOKUP(L369,'Status Report'!B:AM,34,0),AI369="",IF(H369="Asia Pacific",VLOOKUP(L369,'Status Report'!B:AM,34,0),VLOOKUP(L369,'Status Report'!B:AM,33,0)),AI369="Direct shipment",IF(H369="Asia Pacific",VLOOKUP(L369,'Status Report'!B:AM,34,0),VLOOKUP(L369,'Status Report'!B:AM,33,0)))</f>
        <v>21.66</v>
      </c>
      <c r="AC369" s="21">
        <f>VLOOKUP(L369,'Status Report'!B:CE,82,0)</f>
        <v>0</v>
      </c>
      <c r="AD369" s="21">
        <f t="shared" si="83"/>
        <v>21.66</v>
      </c>
      <c r="AE369" s="63">
        <f>VLOOKUP(L369,'Status Report'!B:W,20,0)</f>
        <v>14</v>
      </c>
      <c r="AF369" s="63">
        <f>VLOOKUP(L369,'Status Report'!B:W,21,0)</f>
        <v>5</v>
      </c>
      <c r="AG369" s="63">
        <f>VLOOKUP(L369,'Status Report'!B:W,22,0)</f>
        <v>5</v>
      </c>
      <c r="AH369" s="22">
        <f t="shared" si="84"/>
        <v>7.0000000000000001E-3</v>
      </c>
      <c r="AI369" t="s">
        <v>991</v>
      </c>
      <c r="AK369" s="63">
        <f>IFERROR(VLOOKUP(G369,ASEAN!A:A,1,0),0)</f>
        <v>0</v>
      </c>
      <c r="AL369" s="63" t="str">
        <f>IFERROR(VLOOKUP(D369,'[3]customer specs'!$B$1:$D$65536,3,0),0)</f>
        <v>pallet</v>
      </c>
      <c r="AM369" s="64">
        <f t="shared" si="85"/>
        <v>159.99999999999989</v>
      </c>
      <c r="AN369" s="64">
        <f t="shared" si="86"/>
        <v>0</v>
      </c>
      <c r="AO369" s="63"/>
      <c r="AP369" s="63"/>
      <c r="AQ369" s="63" t="str">
        <f t="shared" si="87"/>
        <v>no</v>
      </c>
      <c r="AR369" s="20">
        <f t="shared" si="88"/>
        <v>433.2</v>
      </c>
      <c r="AS369" s="63"/>
      <c r="AT369" s="23">
        <f t="shared" si="78"/>
        <v>0.12</v>
      </c>
      <c r="AU369" s="65">
        <f t="shared" si="89"/>
        <v>24.613636363636363</v>
      </c>
      <c r="AV369" s="65"/>
      <c r="AW369" s="65">
        <f t="shared" si="90"/>
        <v>492.27272727272725</v>
      </c>
      <c r="AX369" s="65"/>
      <c r="AY369" s="63">
        <f>VLOOKUP(L369,'Status Report'!B:CF,81,0)</f>
        <v>0</v>
      </c>
      <c r="AZ369" s="63" t="str">
        <f>VLOOKUP(L369,'Status Report'!B:S,18,0)</f>
        <v>Ellina Smirnova</v>
      </c>
      <c r="BB369" s="63">
        <f>VLOOKUP(L369,'Status Report'!B:Z,25,0)</f>
        <v>20</v>
      </c>
      <c r="BC369" s="63">
        <f t="shared" si="91"/>
        <v>400</v>
      </c>
      <c r="BF369">
        <f>VLOOKUP(L369,'Status Report'!B:CE,82,0)</f>
        <v>0</v>
      </c>
      <c r="BG369">
        <f>VLOOKUP(L369,'Status Report'!B:CF,83,0)</f>
        <v>0</v>
      </c>
      <c r="BH369">
        <f>VLOOKUP(L369,'Status Report'!B:CG,84,0)</f>
        <v>0</v>
      </c>
      <c r="BI369" t="s">
        <v>854</v>
      </c>
      <c r="BJ369" t="s">
        <v>795</v>
      </c>
      <c r="BM369" s="67">
        <f t="shared" si="92"/>
        <v>2875</v>
      </c>
    </row>
    <row r="370" spans="1:65" x14ac:dyDescent="0.25">
      <c r="A370" s="68" t="str">
        <f>VLOOKUP(L370,'Status Report'!B:CB,79,0)</f>
        <v>Heineken UCL</v>
      </c>
      <c r="C370">
        <v>26021013</v>
      </c>
      <c r="D370">
        <v>3011355</v>
      </c>
      <c r="E370" t="s">
        <v>865</v>
      </c>
      <c r="F370" t="s">
        <v>866</v>
      </c>
      <c r="G370" t="str">
        <f>VLOOKUP(D370,'[2]sold to'!$A:$H,8,0)</f>
        <v>Hong Kong</v>
      </c>
      <c r="H370" t="str">
        <f>VLOOKUP(D370,'[2]sold to'!$A:$I,9,0)</f>
        <v>ASIA Pacific</v>
      </c>
      <c r="K370">
        <v>50</v>
      </c>
      <c r="L370">
        <v>88026484</v>
      </c>
      <c r="M370" t="s">
        <v>311</v>
      </c>
      <c r="N370">
        <v>4</v>
      </c>
      <c r="P370" t="str">
        <f>VLOOKUP(L370,'Status Report'!B:AA,26,0)</f>
        <v>China</v>
      </c>
      <c r="Q370" t="str">
        <f>VLOOKUP(L370,'Status Report'!B:AB,27,0)</f>
        <v>Premiums</v>
      </c>
      <c r="R370">
        <f>VLOOKUP(L370,'Status Report'!B:X,23,0)</f>
        <v>200</v>
      </c>
      <c r="S370" t="str">
        <f>VLOOKUP(L370,'Status Report'!B:T,19,0)</f>
        <v>Promocean The Netherlands BV</v>
      </c>
      <c r="T370" s="62">
        <f>VLOOKUP(L370,'Status Report'!B:E,4,0)</f>
        <v>3</v>
      </c>
      <c r="U370" s="19">
        <f>_xlfn.IFS(AI370="Den Bosch",VLOOKUP(L370,'Status Report'!B:AM,35,0),AI370="Yantian",VLOOKUP(L370,'Status Report'!B:AM,36,0),AI370="",IF(H370="Asia Pacific",VLOOKUP(L370,'Status Report'!B:AM,36,0),VLOOKUP(L370,'Status Report'!B:AM,35,0)),AI370="Direct shipment",IF(H370="Asia Pacific",VLOOKUP(L370,'Status Report'!B:AM,36,0),VLOOKUP(L370,'Status Report'!B:AM,35,0)))</f>
        <v>70.149999999999991</v>
      </c>
      <c r="V370" s="20">
        <f t="shared" si="79"/>
        <v>280.59999999999997</v>
      </c>
      <c r="W370" s="19">
        <f>_xlfn.IFS(AI370="Den Bosch",VLOOKUP(L370,'Status Report'!B:AM,37,0),AI370="Yantian",VLOOKUP(L370,'Status Report'!B:AM,38,0),AI370="",IF(H370="Asia Pacific",VLOOKUP(L370,'Status Report'!B:AM,38,0),VLOOKUP(L370,'Status Report'!B:AM,37,0)),AI370="Direct shipment",IF(H370="Asia Pacific",VLOOKUP(L370,'Status Report'!B:AM,38,0),VLOOKUP(L370,'Status Report'!B:AM,37,0)))</f>
        <v>69.349999999999994</v>
      </c>
      <c r="X370" s="20">
        <f t="shared" si="80"/>
        <v>277.39999999999998</v>
      </c>
      <c r="Y370" s="20">
        <f>_xlfn.IFS(AI370="Den Bosch",VLOOKUP(L370,'Status Report'!B:AO,39,0),AI370="Yantian",VLOOKUP(L370,'Status Report'!B:AO,40,0),AI370="",IF(H370="Asia Pacific",VLOOKUP(L370,'Status Report'!B:AO,40,0),VLOOKUP(L370,'Status Report'!B:AO,39,0)),AI370="Direct shipment",IF(H370="Asia Pacific",VLOOKUP(L370,'Status Report'!B:AO,40,0),VLOOKUP(L370,'Status Report'!B:AO,39,0)))</f>
        <v>0</v>
      </c>
      <c r="Z370" s="20">
        <f t="shared" si="81"/>
        <v>0</v>
      </c>
      <c r="AA370" s="20">
        <f t="shared" si="82"/>
        <v>277.39999999999998</v>
      </c>
      <c r="AB370" s="21">
        <f>_xlfn.IFS(AI370="Den Bosch",VLOOKUP(L370,'Status Report'!B:AM,33,0),AI370="Yantian",VLOOKUP(L370,'Status Report'!B:AM,34,0),AI370="",IF(H370="Asia Pacific",VLOOKUP(L370,'Status Report'!B:AM,34,0),VLOOKUP(L370,'Status Report'!B:AM,33,0)),AI370="Direct shipment",IF(H370="Asia Pacific",VLOOKUP(L370,'Status Report'!B:AM,34,0),VLOOKUP(L370,'Status Report'!B:AM,33,0)))</f>
        <v>60.500699999999995</v>
      </c>
      <c r="AC370" s="21">
        <f>VLOOKUP(L370,'Status Report'!B:CE,82,0)</f>
        <v>0</v>
      </c>
      <c r="AD370" s="21">
        <f t="shared" si="83"/>
        <v>60.500699999999995</v>
      </c>
      <c r="AE370" s="63">
        <f>VLOOKUP(L370,'Status Report'!B:W,20,0)</f>
        <v>55</v>
      </c>
      <c r="AF370" s="63">
        <f>VLOOKUP(L370,'Status Report'!B:W,21,0)</f>
        <v>36</v>
      </c>
      <c r="AG370" s="63">
        <f>VLOOKUP(L370,'Status Report'!B:W,22,0)</f>
        <v>20</v>
      </c>
      <c r="AH370" s="22">
        <f t="shared" si="84"/>
        <v>0.15840000000000001</v>
      </c>
      <c r="AI370" t="s">
        <v>990</v>
      </c>
      <c r="AK370" s="63">
        <f>IFERROR(VLOOKUP(G370,ASEAN!A:A,1,0),0)</f>
        <v>0</v>
      </c>
      <c r="AL370" s="63" t="str">
        <f>IFERROR(VLOOKUP(D370,'[3]customer specs'!$B$1:$D$65536,3,0),0)</f>
        <v>pallet</v>
      </c>
      <c r="AM370" s="64">
        <f t="shared" si="85"/>
        <v>3.1999999999999886</v>
      </c>
      <c r="AN370" s="64">
        <f t="shared" si="86"/>
        <v>0</v>
      </c>
      <c r="AO370" s="63"/>
      <c r="AP370" s="63"/>
      <c r="AQ370" s="63" t="str">
        <f t="shared" si="87"/>
        <v>no</v>
      </c>
      <c r="AR370" s="20">
        <f t="shared" si="88"/>
        <v>242.00279999999998</v>
      </c>
      <c r="AS370" s="63"/>
      <c r="AT370" s="23">
        <f t="shared" si="78"/>
        <v>0.12</v>
      </c>
      <c r="AU370" s="65">
        <f t="shared" si="89"/>
        <v>68.750795454545454</v>
      </c>
      <c r="AV370" s="65"/>
      <c r="AW370" s="65">
        <f t="shared" si="90"/>
        <v>275.00318181818182</v>
      </c>
      <c r="AX370" s="65"/>
      <c r="AY370" s="63">
        <f>VLOOKUP(L370,'Status Report'!B:CF,81,0)</f>
        <v>0</v>
      </c>
      <c r="AZ370" s="63" t="str">
        <f>VLOOKUP(L370,'Status Report'!B:S,18,0)</f>
        <v>Ellina Smirnova</v>
      </c>
      <c r="BB370" s="63">
        <f>VLOOKUP(L370,'Status Report'!B:Z,25,0)</f>
        <v>5</v>
      </c>
      <c r="BC370" s="63">
        <f t="shared" si="91"/>
        <v>20</v>
      </c>
      <c r="BF370">
        <f>VLOOKUP(L370,'Status Report'!B:CE,82,0)</f>
        <v>0</v>
      </c>
      <c r="BG370">
        <f>VLOOKUP(L370,'Status Report'!B:CF,83,0)</f>
        <v>0</v>
      </c>
      <c r="BH370">
        <f>VLOOKUP(L370,'Status Report'!B:CG,84,0)</f>
        <v>0</v>
      </c>
      <c r="BI370" t="s">
        <v>854</v>
      </c>
      <c r="BJ370" t="s">
        <v>795</v>
      </c>
      <c r="BM370" s="67">
        <f t="shared" si="92"/>
        <v>642</v>
      </c>
    </row>
    <row r="371" spans="1:65" x14ac:dyDescent="0.25">
      <c r="A371" s="68" t="str">
        <f>VLOOKUP(L371,'Status Report'!B:CB,79,0)</f>
        <v>Heineken UCL</v>
      </c>
      <c r="C371">
        <v>26021013</v>
      </c>
      <c r="D371">
        <v>3011355</v>
      </c>
      <c r="E371" t="s">
        <v>865</v>
      </c>
      <c r="F371" t="s">
        <v>866</v>
      </c>
      <c r="G371" t="str">
        <f>VLOOKUP(D371,'[2]sold to'!$A:$H,8,0)</f>
        <v>Hong Kong</v>
      </c>
      <c r="H371" t="str">
        <f>VLOOKUP(D371,'[2]sold to'!$A:$I,9,0)</f>
        <v>ASIA Pacific</v>
      </c>
      <c r="K371">
        <v>60</v>
      </c>
      <c r="L371">
        <v>88026576</v>
      </c>
      <c r="M371" t="s">
        <v>815</v>
      </c>
      <c r="N371">
        <v>10</v>
      </c>
      <c r="P371" t="str">
        <f>VLOOKUP(L371,'Status Report'!B:AA,26,0)</f>
        <v>China</v>
      </c>
      <c r="Q371" t="str">
        <f>VLOOKUP(L371,'Status Report'!B:AB,27,0)</f>
        <v>Textiles-Clothing</v>
      </c>
      <c r="R371">
        <f>VLOOKUP(L371,'Status Report'!B:X,23,0)</f>
        <v>167</v>
      </c>
      <c r="S371" t="str">
        <f>VLOOKUP(L371,'Status Report'!B:T,19,0)</f>
        <v>Promocean The Netherlands BV</v>
      </c>
      <c r="T371" s="62">
        <f>VLOOKUP(L371,'Status Report'!B:E,4,0)</f>
        <v>3</v>
      </c>
      <c r="U371" s="19">
        <f>_xlfn.IFS(AI371="Den Bosch",VLOOKUP(L371,'Status Report'!B:AM,35,0),AI371="Yantian",VLOOKUP(L371,'Status Report'!B:AM,36,0),AI371="",IF(H371="Asia Pacific",VLOOKUP(L371,'Status Report'!B:AM,36,0),VLOOKUP(L371,'Status Report'!B:AM,35,0)),AI371="Direct shipment",IF(H371="Asia Pacific",VLOOKUP(L371,'Status Report'!B:AM,36,0),VLOOKUP(L371,'Status Report'!B:AM,35,0)))</f>
        <v>34.200000000000003</v>
      </c>
      <c r="V371" s="20">
        <f t="shared" si="79"/>
        <v>342</v>
      </c>
      <c r="W371" s="19">
        <f>_xlfn.IFS(AI371="Den Bosch",VLOOKUP(L371,'Status Report'!B:AM,37,0),AI371="Yantian",VLOOKUP(L371,'Status Report'!B:AM,38,0),AI371="",IF(H371="Asia Pacific",VLOOKUP(L371,'Status Report'!B:AM,38,0),VLOOKUP(L371,'Status Report'!B:AM,37,0)),AI371="Direct shipment",IF(H371="Asia Pacific",VLOOKUP(L371,'Status Report'!B:AM,38,0),VLOOKUP(L371,'Status Report'!B:AM,37,0)))</f>
        <v>27.119999999999997</v>
      </c>
      <c r="X371" s="20">
        <f t="shared" si="80"/>
        <v>271.2</v>
      </c>
      <c r="Y371" s="20">
        <f>_xlfn.IFS(AI371="Den Bosch",VLOOKUP(L371,'Status Report'!B:AO,39,0),AI371="Yantian",VLOOKUP(L371,'Status Report'!B:AO,40,0),AI371="",IF(H371="Asia Pacific",VLOOKUP(L371,'Status Report'!B:AO,40,0),VLOOKUP(L371,'Status Report'!B:AO,39,0)),AI371="Direct shipment",IF(H371="Asia Pacific",VLOOKUP(L371,'Status Report'!B:AO,40,0),VLOOKUP(L371,'Status Report'!B:AO,39,0)))</f>
        <v>0</v>
      </c>
      <c r="Z371" s="20">
        <f t="shared" si="81"/>
        <v>0</v>
      </c>
      <c r="AA371" s="20">
        <f t="shared" si="82"/>
        <v>271.2</v>
      </c>
      <c r="AB371" s="21">
        <f>_xlfn.IFS(AI371="Den Bosch",VLOOKUP(L371,'Status Report'!B:AM,33,0),AI371="Yantian",VLOOKUP(L371,'Status Report'!B:AM,34,0),AI371="",IF(H371="Asia Pacific",VLOOKUP(L371,'Status Report'!B:AM,34,0),VLOOKUP(L371,'Status Report'!B:AM,33,0)),AI371="Direct shipment",IF(H371="Asia Pacific",VLOOKUP(L371,'Status Report'!B:AM,34,0),VLOOKUP(L371,'Status Report'!B:AM,33,0)))</f>
        <v>23.85</v>
      </c>
      <c r="AC371" s="21">
        <f>VLOOKUP(L371,'Status Report'!B:CE,82,0)</f>
        <v>0</v>
      </c>
      <c r="AD371" s="21">
        <f t="shared" si="83"/>
        <v>23.85</v>
      </c>
      <c r="AE371" s="63">
        <f>VLOOKUP(L371,'Status Report'!B:W,20,0)</f>
        <v>25.5</v>
      </c>
      <c r="AF371" s="63">
        <f>VLOOKUP(L371,'Status Report'!B:W,21,0)</f>
        <v>25</v>
      </c>
      <c r="AG371" s="63">
        <f>VLOOKUP(L371,'Status Report'!B:W,22,0)</f>
        <v>18.5</v>
      </c>
      <c r="AH371" s="22">
        <f t="shared" si="84"/>
        <v>0.1179375</v>
      </c>
      <c r="AI371" t="s">
        <v>991</v>
      </c>
      <c r="AK371" s="63">
        <f>IFERROR(VLOOKUP(G371,ASEAN!A:A,1,0),0)</f>
        <v>0</v>
      </c>
      <c r="AL371" s="63" t="str">
        <f>IFERROR(VLOOKUP(D371,'[3]customer specs'!$B$1:$D$65536,3,0),0)</f>
        <v>pallet</v>
      </c>
      <c r="AM371" s="64">
        <f t="shared" si="85"/>
        <v>70.800000000000011</v>
      </c>
      <c r="AN371" s="64">
        <f t="shared" si="86"/>
        <v>0</v>
      </c>
      <c r="AO371" s="63"/>
      <c r="AP371" s="63"/>
      <c r="AQ371" s="63" t="str">
        <f t="shared" si="87"/>
        <v>no</v>
      </c>
      <c r="AR371" s="20">
        <f t="shared" si="88"/>
        <v>238.5</v>
      </c>
      <c r="AS371" s="63"/>
      <c r="AT371" s="23">
        <f t="shared" si="78"/>
        <v>0.12</v>
      </c>
      <c r="AU371" s="65">
        <f t="shared" si="89"/>
        <v>27.10227272727273</v>
      </c>
      <c r="AV371" s="65"/>
      <c r="AW371" s="65">
        <f t="shared" si="90"/>
        <v>271.02272727272731</v>
      </c>
      <c r="AX371" s="65"/>
      <c r="AY371" s="63">
        <f>VLOOKUP(L371,'Status Report'!B:CF,81,0)</f>
        <v>0</v>
      </c>
      <c r="AZ371" s="63" t="str">
        <f>VLOOKUP(L371,'Status Report'!B:S,18,0)</f>
        <v>Ellina Smirnova</v>
      </c>
      <c r="BB371" s="63">
        <f>VLOOKUP(L371,'Status Report'!B:Z,25,0)</f>
        <v>6</v>
      </c>
      <c r="BC371" s="63">
        <f t="shared" si="91"/>
        <v>60</v>
      </c>
      <c r="BF371">
        <f>VLOOKUP(L371,'Status Report'!B:CE,82,0)</f>
        <v>0</v>
      </c>
      <c r="BG371">
        <f>VLOOKUP(L371,'Status Report'!B:CF,83,0)</f>
        <v>0</v>
      </c>
      <c r="BH371">
        <f>VLOOKUP(L371,'Status Report'!B:CG,84,0)</f>
        <v>0</v>
      </c>
      <c r="BI371" t="s">
        <v>854</v>
      </c>
      <c r="BJ371" t="s">
        <v>795</v>
      </c>
      <c r="BM371" s="67">
        <f t="shared" si="92"/>
        <v>714</v>
      </c>
    </row>
    <row r="372" spans="1:65" x14ac:dyDescent="0.25">
      <c r="A372" s="68" t="str">
        <f>VLOOKUP(L372,'Status Report'!B:CB,79,0)</f>
        <v>Heineken UCL</v>
      </c>
      <c r="C372">
        <v>26021013</v>
      </c>
      <c r="D372">
        <v>3011355</v>
      </c>
      <c r="E372" t="s">
        <v>865</v>
      </c>
      <c r="F372" t="s">
        <v>866</v>
      </c>
      <c r="G372" t="str">
        <f>VLOOKUP(D372,'[2]sold to'!$A:$H,8,0)</f>
        <v>Hong Kong</v>
      </c>
      <c r="H372" t="str">
        <f>VLOOKUP(D372,'[2]sold to'!$A:$I,9,0)</f>
        <v>ASIA Pacific</v>
      </c>
      <c r="K372">
        <v>70</v>
      </c>
      <c r="L372">
        <v>88026519</v>
      </c>
      <c r="M372" t="s">
        <v>816</v>
      </c>
      <c r="N372">
        <v>5</v>
      </c>
      <c r="P372" t="str">
        <f>VLOOKUP(L372,'Status Report'!B:AA,26,0)</f>
        <v>China</v>
      </c>
      <c r="Q372" t="str">
        <f>VLOOKUP(L372,'Status Report'!B:AB,27,0)</f>
        <v>Premiums</v>
      </c>
      <c r="R372">
        <f>VLOOKUP(L372,'Status Report'!B:X,23,0)</f>
        <v>250</v>
      </c>
      <c r="S372" t="str">
        <f>VLOOKUP(L372,'Status Report'!B:T,19,0)</f>
        <v>Promocean The Netherlands BV</v>
      </c>
      <c r="T372" s="62">
        <f>VLOOKUP(L372,'Status Report'!B:E,4,0)</f>
        <v>3</v>
      </c>
      <c r="U372" s="19">
        <f>_xlfn.IFS(AI372="Den Bosch",VLOOKUP(L372,'Status Report'!B:AM,35,0),AI372="Yantian",VLOOKUP(L372,'Status Report'!B:AM,36,0),AI372="",IF(H372="Asia Pacific",VLOOKUP(L372,'Status Report'!B:AM,36,0),VLOOKUP(L372,'Status Report'!B:AM,35,0)),AI372="Direct shipment",IF(H372="Asia Pacific",VLOOKUP(L372,'Status Report'!B:AM,36,0),VLOOKUP(L372,'Status Report'!B:AM,35,0)))</f>
        <v>66.7</v>
      </c>
      <c r="V372" s="20">
        <f t="shared" si="79"/>
        <v>333.5</v>
      </c>
      <c r="W372" s="19">
        <f>_xlfn.IFS(AI372="Den Bosch",VLOOKUP(L372,'Status Report'!B:AM,37,0),AI372="Yantian",VLOOKUP(L372,'Status Report'!B:AM,38,0),AI372="",IF(H372="Asia Pacific",VLOOKUP(L372,'Status Report'!B:AM,38,0),VLOOKUP(L372,'Status Report'!B:AM,37,0)),AI372="Direct shipment",IF(H372="Asia Pacific",VLOOKUP(L372,'Status Report'!B:AM,38,0),VLOOKUP(L372,'Status Report'!B:AM,37,0)))</f>
        <v>63.8</v>
      </c>
      <c r="X372" s="20">
        <f t="shared" si="80"/>
        <v>319</v>
      </c>
      <c r="Y372" s="20">
        <f>_xlfn.IFS(AI372="Den Bosch",VLOOKUP(L372,'Status Report'!B:AO,39,0),AI372="Yantian",VLOOKUP(L372,'Status Report'!B:AO,40,0),AI372="",IF(H372="Asia Pacific",VLOOKUP(L372,'Status Report'!B:AO,40,0),VLOOKUP(L372,'Status Report'!B:AO,39,0)),AI372="Direct shipment",IF(H372="Asia Pacific",VLOOKUP(L372,'Status Report'!B:AO,40,0),VLOOKUP(L372,'Status Report'!B:AO,39,0)))</f>
        <v>0</v>
      </c>
      <c r="Z372" s="20">
        <f t="shared" si="81"/>
        <v>0</v>
      </c>
      <c r="AA372" s="20">
        <f t="shared" si="82"/>
        <v>319</v>
      </c>
      <c r="AB372" s="21">
        <f>_xlfn.IFS(AI372="Den Bosch",VLOOKUP(L372,'Status Report'!B:AM,33,0),AI372="Yantian",VLOOKUP(L372,'Status Report'!B:AM,34,0),AI372="",IF(H372="Asia Pacific",VLOOKUP(L372,'Status Report'!B:AM,34,0),VLOOKUP(L372,'Status Report'!B:AM,33,0)),AI372="Direct shipment",IF(H372="Asia Pacific",VLOOKUP(L372,'Status Report'!B:AM,34,0),VLOOKUP(L372,'Status Report'!B:AM,33,0)))</f>
        <v>56.18</v>
      </c>
      <c r="AC372" s="21">
        <f>VLOOKUP(L372,'Status Report'!B:CE,82,0)</f>
        <v>0</v>
      </c>
      <c r="AD372" s="21">
        <f t="shared" si="83"/>
        <v>56.18</v>
      </c>
      <c r="AE372" s="63">
        <f>VLOOKUP(L372,'Status Report'!B:W,20,0)</f>
        <v>37</v>
      </c>
      <c r="AF372" s="63">
        <f>VLOOKUP(L372,'Status Report'!B:W,21,0)</f>
        <v>16</v>
      </c>
      <c r="AG372" s="63">
        <f>VLOOKUP(L372,'Status Report'!B:W,22,0)</f>
        <v>17</v>
      </c>
      <c r="AH372" s="22">
        <f t="shared" si="84"/>
        <v>5.0319999999999997E-2</v>
      </c>
      <c r="AI372" t="s">
        <v>991</v>
      </c>
      <c r="AK372" s="63">
        <f>IFERROR(VLOOKUP(G372,ASEAN!A:A,1,0),0)</f>
        <v>0</v>
      </c>
      <c r="AL372" s="63" t="str">
        <f>IFERROR(VLOOKUP(D372,'[3]customer specs'!$B$1:$D$65536,3,0),0)</f>
        <v>pallet</v>
      </c>
      <c r="AM372" s="64">
        <f t="shared" si="85"/>
        <v>14.5</v>
      </c>
      <c r="AN372" s="64">
        <f t="shared" si="86"/>
        <v>0</v>
      </c>
      <c r="AO372" s="63"/>
      <c r="AP372" s="63"/>
      <c r="AQ372" s="63" t="str">
        <f t="shared" si="87"/>
        <v>no</v>
      </c>
      <c r="AR372" s="20">
        <f t="shared" si="88"/>
        <v>280.89999999999998</v>
      </c>
      <c r="AS372" s="63"/>
      <c r="AT372" s="23">
        <f t="shared" si="78"/>
        <v>0.12</v>
      </c>
      <c r="AU372" s="65">
        <f t="shared" si="89"/>
        <v>63.840909090909093</v>
      </c>
      <c r="AV372" s="65"/>
      <c r="AW372" s="65">
        <f t="shared" si="90"/>
        <v>319.2045454545455</v>
      </c>
      <c r="AX372" s="65"/>
      <c r="AY372" s="63">
        <f>VLOOKUP(L372,'Status Report'!B:CF,81,0)</f>
        <v>0</v>
      </c>
      <c r="AZ372" s="63" t="str">
        <f>VLOOKUP(L372,'Status Report'!B:S,18,0)</f>
        <v>Ellina Smirnova</v>
      </c>
      <c r="BB372" s="63">
        <f>VLOOKUP(L372,'Status Report'!B:Z,25,0)</f>
        <v>10</v>
      </c>
      <c r="BC372" s="63">
        <f t="shared" si="91"/>
        <v>50</v>
      </c>
      <c r="BF372">
        <f>VLOOKUP(L372,'Status Report'!B:CE,82,0)</f>
        <v>0</v>
      </c>
      <c r="BG372">
        <f>VLOOKUP(L372,'Status Report'!B:CF,83,0)</f>
        <v>0</v>
      </c>
      <c r="BH372">
        <f>VLOOKUP(L372,'Status Report'!B:CG,84,0)</f>
        <v>0</v>
      </c>
      <c r="BI372" t="s">
        <v>854</v>
      </c>
      <c r="BJ372" t="s">
        <v>795</v>
      </c>
      <c r="BM372" s="67">
        <f t="shared" si="92"/>
        <v>819</v>
      </c>
    </row>
    <row r="373" spans="1:65" x14ac:dyDescent="0.25">
      <c r="A373" s="68" t="str">
        <f>VLOOKUP(L373,'Status Report'!B:CB,79,0)</f>
        <v>Heineken UCL</v>
      </c>
      <c r="C373">
        <v>26021013</v>
      </c>
      <c r="D373">
        <v>3011355</v>
      </c>
      <c r="E373" t="s">
        <v>865</v>
      </c>
      <c r="F373" t="s">
        <v>866</v>
      </c>
      <c r="G373" t="str">
        <f>VLOOKUP(D373,'[2]sold to'!$A:$H,8,0)</f>
        <v>Hong Kong</v>
      </c>
      <c r="H373" t="str">
        <f>VLOOKUP(D373,'[2]sold to'!$A:$I,9,0)</f>
        <v>ASIA Pacific</v>
      </c>
      <c r="K373">
        <v>80</v>
      </c>
      <c r="L373">
        <v>88026507</v>
      </c>
      <c r="M373" t="s">
        <v>331</v>
      </c>
      <c r="N373">
        <v>10</v>
      </c>
      <c r="P373" t="str">
        <f>VLOOKUP(L373,'Status Report'!B:AA,26,0)</f>
        <v>China</v>
      </c>
      <c r="Q373" t="str">
        <f>VLOOKUP(L373,'Status Report'!B:AB,27,0)</f>
        <v>Premiums</v>
      </c>
      <c r="R373">
        <f>VLOOKUP(L373,'Status Report'!B:X,23,0)</f>
        <v>250</v>
      </c>
      <c r="S373" t="str">
        <f>VLOOKUP(L373,'Status Report'!B:T,19,0)</f>
        <v>Promocean The Netherlands BV</v>
      </c>
      <c r="T373" s="62">
        <f>VLOOKUP(L373,'Status Report'!B:E,4,0)</f>
        <v>3</v>
      </c>
      <c r="U373" s="19">
        <f>_xlfn.IFS(AI373="Den Bosch",VLOOKUP(L373,'Status Report'!B:AM,35,0),AI373="Yantian",VLOOKUP(L373,'Status Report'!B:AM,36,0),AI373="",IF(H373="Asia Pacific",VLOOKUP(L373,'Status Report'!B:AM,36,0),VLOOKUP(L373,'Status Report'!B:AM,35,0)),AI373="Direct shipment",IF(H373="Asia Pacific",VLOOKUP(L373,'Status Report'!B:AM,36,0),VLOOKUP(L373,'Status Report'!B:AM,35,0)))</f>
        <v>44.44</v>
      </c>
      <c r="V373" s="20">
        <f t="shared" si="79"/>
        <v>444.4</v>
      </c>
      <c r="W373" s="19">
        <f>_xlfn.IFS(AI373="Den Bosch",VLOOKUP(L373,'Status Report'!B:AM,37,0),AI373="Yantian",VLOOKUP(L373,'Status Report'!B:AM,38,0),AI373="",IF(H373="Asia Pacific",VLOOKUP(L373,'Status Report'!B:AM,38,0),VLOOKUP(L373,'Status Report'!B:AM,37,0)),AI373="Direct shipment",IF(H373="Asia Pacific",VLOOKUP(L373,'Status Report'!B:AM,38,0),VLOOKUP(L373,'Status Report'!B:AM,37,0)))</f>
        <v>42.32</v>
      </c>
      <c r="X373" s="20">
        <f t="shared" si="80"/>
        <v>423.2</v>
      </c>
      <c r="Y373" s="20">
        <f>_xlfn.IFS(AI373="Den Bosch",VLOOKUP(L373,'Status Report'!B:AO,39,0),AI373="Yantian",VLOOKUP(L373,'Status Report'!B:AO,40,0),AI373="",IF(H373="Asia Pacific",VLOOKUP(L373,'Status Report'!B:AO,40,0),VLOOKUP(L373,'Status Report'!B:AO,39,0)),AI373="Direct shipment",IF(H373="Asia Pacific",VLOOKUP(L373,'Status Report'!B:AO,40,0),VLOOKUP(L373,'Status Report'!B:AO,39,0)))</f>
        <v>0</v>
      </c>
      <c r="Z373" s="20">
        <f t="shared" si="81"/>
        <v>0</v>
      </c>
      <c r="AA373" s="20">
        <f t="shared" si="82"/>
        <v>423.2</v>
      </c>
      <c r="AB373" s="21">
        <f>_xlfn.IFS(AI373="Den Bosch",VLOOKUP(L373,'Status Report'!B:AM,33,0),AI373="Yantian",VLOOKUP(L373,'Status Report'!B:AM,34,0),AI373="",IF(H373="Asia Pacific",VLOOKUP(L373,'Status Report'!B:AM,34,0),VLOOKUP(L373,'Status Report'!B:AM,33,0)),AI373="Direct shipment",IF(H373="Asia Pacific",VLOOKUP(L373,'Status Report'!B:AM,34,0),VLOOKUP(L373,'Status Report'!B:AM,33,0)))</f>
        <v>37.24</v>
      </c>
      <c r="AC373" s="21">
        <f>VLOOKUP(L373,'Status Report'!B:CE,82,0)</f>
        <v>0</v>
      </c>
      <c r="AD373" s="21">
        <f t="shared" si="83"/>
        <v>37.24</v>
      </c>
      <c r="AE373" s="63">
        <f>VLOOKUP(L373,'Status Report'!B:W,20,0)</f>
        <v>102</v>
      </c>
      <c r="AF373" s="63">
        <f>VLOOKUP(L373,'Status Report'!B:W,21,0)</f>
        <v>20</v>
      </c>
      <c r="AG373" s="63">
        <f>VLOOKUP(L373,'Status Report'!B:W,22,0)</f>
        <v>7</v>
      </c>
      <c r="AH373" s="22">
        <f t="shared" si="84"/>
        <v>0.14280000000000001</v>
      </c>
      <c r="AI373" t="s">
        <v>991</v>
      </c>
      <c r="AK373" s="63">
        <f>IFERROR(VLOOKUP(G373,ASEAN!A:A,1,0),0)</f>
        <v>0</v>
      </c>
      <c r="AL373" s="63" t="str">
        <f>IFERROR(VLOOKUP(D373,'[3]customer specs'!$B$1:$D$65536,3,0),0)</f>
        <v>pallet</v>
      </c>
      <c r="AM373" s="64">
        <f t="shared" si="85"/>
        <v>21.199999999999989</v>
      </c>
      <c r="AN373" s="64">
        <f t="shared" si="86"/>
        <v>0</v>
      </c>
      <c r="AO373" s="63"/>
      <c r="AP373" s="63"/>
      <c r="AQ373" s="63" t="str">
        <f t="shared" si="87"/>
        <v>no</v>
      </c>
      <c r="AR373" s="20">
        <f t="shared" si="88"/>
        <v>372.40000000000003</v>
      </c>
      <c r="AS373" s="63"/>
      <c r="AT373" s="23">
        <f t="shared" si="78"/>
        <v>0.12</v>
      </c>
      <c r="AU373" s="65">
        <f t="shared" si="89"/>
        <v>42.31818181818182</v>
      </c>
      <c r="AV373" s="65"/>
      <c r="AW373" s="65">
        <f t="shared" si="90"/>
        <v>423.18181818181819</v>
      </c>
      <c r="AX373" s="65"/>
      <c r="AY373" s="63">
        <f>VLOOKUP(L373,'Status Report'!B:CF,81,0)</f>
        <v>0</v>
      </c>
      <c r="AZ373" s="63" t="str">
        <f>VLOOKUP(L373,'Status Report'!B:S,18,0)</f>
        <v>Ellina Smirnova</v>
      </c>
      <c r="BB373" s="63">
        <f>VLOOKUP(L373,'Status Report'!B:Z,25,0)</f>
        <v>4</v>
      </c>
      <c r="BC373" s="63">
        <f t="shared" si="91"/>
        <v>40</v>
      </c>
      <c r="BF373">
        <f>VLOOKUP(L373,'Status Report'!B:CE,82,0)</f>
        <v>0</v>
      </c>
      <c r="BG373">
        <f>VLOOKUP(L373,'Status Report'!B:CF,83,0)</f>
        <v>0</v>
      </c>
      <c r="BH373">
        <f>VLOOKUP(L373,'Status Report'!B:CG,84,0)</f>
        <v>0</v>
      </c>
      <c r="BI373" t="s">
        <v>854</v>
      </c>
      <c r="BJ373" t="s">
        <v>795</v>
      </c>
      <c r="BM373" s="67">
        <f t="shared" si="92"/>
        <v>628</v>
      </c>
    </row>
    <row r="374" spans="1:65" x14ac:dyDescent="0.25">
      <c r="A374" s="68" t="str">
        <f>VLOOKUP(L374,'Status Report'!B:CB,79,0)</f>
        <v>Heineken UCL</v>
      </c>
      <c r="C374">
        <v>26021013</v>
      </c>
      <c r="D374">
        <v>3011355</v>
      </c>
      <c r="E374" t="s">
        <v>865</v>
      </c>
      <c r="F374" t="s">
        <v>866</v>
      </c>
      <c r="G374" t="str">
        <f>VLOOKUP(D374,'[2]sold to'!$A:$H,8,0)</f>
        <v>Hong Kong</v>
      </c>
      <c r="H374" t="str">
        <f>VLOOKUP(D374,'[2]sold to'!$A:$I,9,0)</f>
        <v>ASIA Pacific</v>
      </c>
      <c r="K374">
        <v>190</v>
      </c>
      <c r="L374">
        <v>88026593</v>
      </c>
      <c r="M374" t="s">
        <v>397</v>
      </c>
      <c r="N374">
        <v>5</v>
      </c>
      <c r="P374" t="str">
        <f>VLOOKUP(L374,'Status Report'!B:AA,26,0)</f>
        <v>China</v>
      </c>
      <c r="Q374" t="str">
        <f>VLOOKUP(L374,'Status Report'!B:AB,27,0)</f>
        <v>Textiles-Clothing</v>
      </c>
      <c r="R374">
        <f>VLOOKUP(L374,'Status Report'!B:X,23,0)</f>
        <v>1000</v>
      </c>
      <c r="S374" t="str">
        <f>VLOOKUP(L374,'Status Report'!B:T,19,0)</f>
        <v>Asian Sourcing Link</v>
      </c>
      <c r="T374" s="62">
        <f>VLOOKUP(L374,'Status Report'!B:E,4,0)</f>
        <v>3</v>
      </c>
      <c r="U374" s="19">
        <f>_xlfn.IFS(AI374="Den Bosch",VLOOKUP(L374,'Status Report'!B:AM,35,0),AI374="Yantian",VLOOKUP(L374,'Status Report'!B:AM,36,0),AI374="",IF(H374="Asia Pacific",VLOOKUP(L374,'Status Report'!B:AM,36,0),VLOOKUP(L374,'Status Report'!B:AM,35,0)),AI374="Direct shipment",IF(H374="Asia Pacific",VLOOKUP(L374,'Status Report'!B:AM,36,0),VLOOKUP(L374,'Status Report'!B:AM,35,0)))</f>
        <v>27.07</v>
      </c>
      <c r="V374" s="20">
        <f t="shared" si="79"/>
        <v>135.35</v>
      </c>
      <c r="W374" s="19">
        <f>_xlfn.IFS(AI374="Den Bosch",VLOOKUP(L374,'Status Report'!B:AM,37,0),AI374="Yantian",VLOOKUP(L374,'Status Report'!B:AM,38,0),AI374="",IF(H374="Asia Pacific",VLOOKUP(L374,'Status Report'!B:AM,38,0),VLOOKUP(L374,'Status Report'!B:AM,37,0)),AI374="Direct shipment",IF(H374="Asia Pacific",VLOOKUP(L374,'Status Report'!B:AM,38,0),VLOOKUP(L374,'Status Report'!B:AM,37,0)))</f>
        <v>24.76</v>
      </c>
      <c r="X374" s="20">
        <f t="shared" si="80"/>
        <v>123.80000000000001</v>
      </c>
      <c r="Y374" s="20">
        <f>_xlfn.IFS(AI374="Den Bosch",VLOOKUP(L374,'Status Report'!B:AO,39,0),AI374="Yantian",VLOOKUP(L374,'Status Report'!B:AO,40,0),AI374="",IF(H374="Asia Pacific",VLOOKUP(L374,'Status Report'!B:AO,40,0),VLOOKUP(L374,'Status Report'!B:AO,39,0)),AI374="Direct shipment",IF(H374="Asia Pacific",VLOOKUP(L374,'Status Report'!B:AO,40,0),VLOOKUP(L374,'Status Report'!B:AO,39,0)))</f>
        <v>0</v>
      </c>
      <c r="Z374" s="20">
        <f t="shared" si="81"/>
        <v>0</v>
      </c>
      <c r="AA374" s="20">
        <f t="shared" si="82"/>
        <v>123.80000000000001</v>
      </c>
      <c r="AB374" s="21">
        <f>_xlfn.IFS(AI374="Den Bosch",VLOOKUP(L374,'Status Report'!B:AM,33,0),AI374="Yantian",VLOOKUP(L374,'Status Report'!B:AM,34,0),AI374="",IF(H374="Asia Pacific",VLOOKUP(L374,'Status Report'!B:AM,34,0),VLOOKUP(L374,'Status Report'!B:AM,33,0)),AI374="Direct shipment",IF(H374="Asia Pacific",VLOOKUP(L374,'Status Report'!B:AM,34,0),VLOOKUP(L374,'Status Report'!B:AM,33,0)))</f>
        <v>21.79</v>
      </c>
      <c r="AC374" s="21">
        <f>VLOOKUP(L374,'Status Report'!B:CE,82,0)</f>
        <v>0</v>
      </c>
      <c r="AD374" s="21">
        <f t="shared" si="83"/>
        <v>21.79</v>
      </c>
      <c r="AE374" s="63">
        <f>VLOOKUP(L374,'Status Report'!B:W,20,0)</f>
        <v>47</v>
      </c>
      <c r="AF374" s="63">
        <f>VLOOKUP(L374,'Status Report'!B:W,21,0)</f>
        <v>38</v>
      </c>
      <c r="AG374" s="63">
        <f>VLOOKUP(L374,'Status Report'!B:W,22,0)</f>
        <v>2</v>
      </c>
      <c r="AH374" s="22">
        <f t="shared" si="84"/>
        <v>1.7860000000000001E-2</v>
      </c>
      <c r="AI374" t="s">
        <v>991</v>
      </c>
      <c r="AK374" s="63">
        <f>IFERROR(VLOOKUP(G374,ASEAN!A:A,1,0),0)</f>
        <v>0</v>
      </c>
      <c r="AL374" s="63" t="str">
        <f>IFERROR(VLOOKUP(D374,'[3]customer specs'!$B$1:$D$65536,3,0),0)</f>
        <v>pallet</v>
      </c>
      <c r="AM374" s="64">
        <f t="shared" si="85"/>
        <v>11.549999999999983</v>
      </c>
      <c r="AN374" s="64">
        <f t="shared" si="86"/>
        <v>0</v>
      </c>
      <c r="AO374" s="63"/>
      <c r="AP374" s="63"/>
      <c r="AQ374" s="63" t="str">
        <f t="shared" si="87"/>
        <v>no</v>
      </c>
      <c r="AR374" s="20">
        <f t="shared" si="88"/>
        <v>108.94999999999999</v>
      </c>
      <c r="AS374" s="63"/>
      <c r="AT374" s="23">
        <f t="shared" ref="AT374:AT437" si="93">IF(AS374=0.045,0.045,IF(AS374=0.035,0.035,0.12))</f>
        <v>0.12</v>
      </c>
      <c r="AU374" s="65">
        <f t="shared" si="89"/>
        <v>24.761363636363637</v>
      </c>
      <c r="AV374" s="65"/>
      <c r="AW374" s="65">
        <f t="shared" si="90"/>
        <v>123.80681818181819</v>
      </c>
      <c r="AX374" s="65"/>
      <c r="AY374" s="63">
        <f>VLOOKUP(L374,'Status Report'!B:CF,81,0)</f>
        <v>0</v>
      </c>
      <c r="AZ374" s="63" t="str">
        <f>VLOOKUP(L374,'Status Report'!B:S,18,0)</f>
        <v>Ellina Smirnova</v>
      </c>
      <c r="BB374" s="63">
        <f>VLOOKUP(L374,'Status Report'!B:Z,25,0)</f>
        <v>1</v>
      </c>
      <c r="BC374" s="63">
        <f t="shared" si="91"/>
        <v>5</v>
      </c>
      <c r="BF374">
        <f>VLOOKUP(L374,'Status Report'!B:CE,82,0)</f>
        <v>0</v>
      </c>
      <c r="BG374">
        <f>VLOOKUP(L374,'Status Report'!B:CF,83,0)</f>
        <v>0</v>
      </c>
      <c r="BH374">
        <f>VLOOKUP(L374,'Status Report'!B:CG,84,0)</f>
        <v>0</v>
      </c>
      <c r="BI374" t="s">
        <v>854</v>
      </c>
      <c r="BJ374" t="s">
        <v>795</v>
      </c>
      <c r="BM374" s="67">
        <f t="shared" si="92"/>
        <v>274</v>
      </c>
    </row>
    <row r="375" spans="1:65" x14ac:dyDescent="0.25">
      <c r="A375" s="68" t="str">
        <f>VLOOKUP(L375,'Status Report'!B:CB,79,0)</f>
        <v>Heineken UCL</v>
      </c>
      <c r="C375">
        <v>26021013</v>
      </c>
      <c r="D375">
        <v>3011355</v>
      </c>
      <c r="E375" t="s">
        <v>865</v>
      </c>
      <c r="F375" t="s">
        <v>866</v>
      </c>
      <c r="G375" t="str">
        <f>VLOOKUP(D375,'[2]sold to'!$A:$H,8,0)</f>
        <v>Hong Kong</v>
      </c>
      <c r="H375" t="str">
        <f>VLOOKUP(D375,'[2]sold to'!$A:$I,9,0)</f>
        <v>ASIA Pacific</v>
      </c>
      <c r="K375">
        <v>200</v>
      </c>
      <c r="L375">
        <v>88026522</v>
      </c>
      <c r="M375" t="s">
        <v>339</v>
      </c>
      <c r="N375">
        <v>5</v>
      </c>
      <c r="P375" t="str">
        <f>VLOOKUP(L375,'Status Report'!B:AA,26,0)</f>
        <v>Bangladesh</v>
      </c>
      <c r="Q375" t="str">
        <f>VLOOKUP(L375,'Status Report'!B:AB,27,0)</f>
        <v>Textiles-Clothing</v>
      </c>
      <c r="R375">
        <f>VLOOKUP(L375,'Status Report'!B:X,23,0)</f>
        <v>167</v>
      </c>
      <c r="S375" t="str">
        <f>VLOOKUP(L375,'Status Report'!B:T,19,0)</f>
        <v>Promocean The Netherlands BV</v>
      </c>
      <c r="T375" s="62">
        <f>VLOOKUP(L375,'Status Report'!B:E,4,0)</f>
        <v>3</v>
      </c>
      <c r="U375" s="19">
        <f>_xlfn.IFS(AI375="Den Bosch",VLOOKUP(L375,'Status Report'!B:AM,35,0),AI375="Yantian",VLOOKUP(L375,'Status Report'!B:AM,36,0),AI375="",IF(H375="Asia Pacific",VLOOKUP(L375,'Status Report'!B:AM,36,0),VLOOKUP(L375,'Status Report'!B:AM,35,0)),AI375="Direct shipment",IF(H375="Asia Pacific",VLOOKUP(L375,'Status Report'!B:AM,36,0),VLOOKUP(L375,'Status Report'!B:AM,35,0)))</f>
        <v>29.700000000000003</v>
      </c>
      <c r="V375" s="20">
        <f t="shared" si="79"/>
        <v>148.5</v>
      </c>
      <c r="W375" s="19">
        <f>_xlfn.IFS(AI375="Den Bosch",VLOOKUP(L375,'Status Report'!B:AM,37,0),AI375="Yantian",VLOOKUP(L375,'Status Report'!B:AM,38,0),AI375="",IF(H375="Asia Pacific",VLOOKUP(L375,'Status Report'!B:AM,38,0),VLOOKUP(L375,'Status Report'!B:AM,37,0)),AI375="Direct shipment",IF(H375="Asia Pacific",VLOOKUP(L375,'Status Report'!B:AM,38,0),VLOOKUP(L375,'Status Report'!B:AM,37,0)))</f>
        <v>29.700000000000003</v>
      </c>
      <c r="X375" s="20">
        <f t="shared" si="80"/>
        <v>148.5</v>
      </c>
      <c r="Y375" s="20">
        <f>_xlfn.IFS(AI375="Den Bosch",VLOOKUP(L375,'Status Report'!B:AO,39,0),AI375="Yantian",VLOOKUP(L375,'Status Report'!B:AO,40,0),AI375="",IF(H375="Asia Pacific",VLOOKUP(L375,'Status Report'!B:AO,40,0),VLOOKUP(L375,'Status Report'!B:AO,39,0)),AI375="Direct shipment",IF(H375="Asia Pacific",VLOOKUP(L375,'Status Report'!B:AO,40,0),VLOOKUP(L375,'Status Report'!B:AO,39,0)))</f>
        <v>0</v>
      </c>
      <c r="Z375" s="20">
        <f t="shared" si="81"/>
        <v>0</v>
      </c>
      <c r="AA375" s="20">
        <f t="shared" si="82"/>
        <v>148.5</v>
      </c>
      <c r="AB375" s="21">
        <f>_xlfn.IFS(AI375="Den Bosch",VLOOKUP(L375,'Status Report'!B:AM,33,0),AI375="Yantian",VLOOKUP(L375,'Status Report'!B:AM,34,0),AI375="",IF(H375="Asia Pacific",VLOOKUP(L375,'Status Report'!B:AM,34,0),VLOOKUP(L375,'Status Report'!B:AM,33,0)),AI375="Direct shipment",IF(H375="Asia Pacific",VLOOKUP(L375,'Status Report'!B:AM,34,0),VLOOKUP(L375,'Status Report'!B:AM,33,0)))</f>
        <v>25.515000000000001</v>
      </c>
      <c r="AC375" s="21">
        <f>VLOOKUP(L375,'Status Report'!B:CE,82,0)</f>
        <v>0</v>
      </c>
      <c r="AD375" s="21">
        <f t="shared" si="83"/>
        <v>25.515000000000001</v>
      </c>
      <c r="AE375" s="63">
        <f>VLOOKUP(L375,'Status Report'!B:W,20,0)</f>
        <v>28</v>
      </c>
      <c r="AF375" s="63">
        <f>VLOOKUP(L375,'Status Report'!B:W,21,0)</f>
        <v>15</v>
      </c>
      <c r="AG375" s="63">
        <f>VLOOKUP(L375,'Status Report'!B:W,22,0)</f>
        <v>12</v>
      </c>
      <c r="AH375" s="22">
        <f t="shared" si="84"/>
        <v>2.52E-2</v>
      </c>
      <c r="AI375" t="s">
        <v>990</v>
      </c>
      <c r="AK375" s="63">
        <f>IFERROR(VLOOKUP(G375,ASEAN!A:A,1,0),0)</f>
        <v>0</v>
      </c>
      <c r="AL375" s="63" t="str">
        <f>IFERROR(VLOOKUP(D375,'[3]customer specs'!$B$1:$D$65536,3,0),0)</f>
        <v>pallet</v>
      </c>
      <c r="AM375" s="64">
        <f t="shared" si="85"/>
        <v>0</v>
      </c>
      <c r="AN375" s="64">
        <f t="shared" si="86"/>
        <v>0</v>
      </c>
      <c r="AO375" s="63"/>
      <c r="AP375" s="63"/>
      <c r="AQ375" s="63" t="str">
        <f t="shared" si="87"/>
        <v>no</v>
      </c>
      <c r="AR375" s="20">
        <f t="shared" si="88"/>
        <v>127.575</v>
      </c>
      <c r="AS375" s="63"/>
      <c r="AT375" s="23">
        <f t="shared" si="93"/>
        <v>0.12</v>
      </c>
      <c r="AU375" s="65">
        <f t="shared" si="89"/>
        <v>28.994318181818183</v>
      </c>
      <c r="AV375" s="65"/>
      <c r="AW375" s="65">
        <f t="shared" si="90"/>
        <v>144.97159090909091</v>
      </c>
      <c r="AX375" s="65"/>
      <c r="AY375" s="63">
        <f>VLOOKUP(L375,'Status Report'!B:CF,81,0)</f>
        <v>0</v>
      </c>
      <c r="AZ375" s="63" t="str">
        <f>VLOOKUP(L375,'Status Report'!B:S,18,0)</f>
        <v>Ellina Smirnova</v>
      </c>
      <c r="BB375" s="63">
        <f>VLOOKUP(L375,'Status Report'!B:Z,25,0)</f>
        <v>6</v>
      </c>
      <c r="BC375" s="63">
        <f t="shared" si="91"/>
        <v>30</v>
      </c>
      <c r="BF375">
        <f>VLOOKUP(L375,'Status Report'!B:CE,82,0)</f>
        <v>0</v>
      </c>
      <c r="BG375">
        <f>VLOOKUP(L375,'Status Report'!B:CF,83,0)</f>
        <v>0</v>
      </c>
      <c r="BH375">
        <f>VLOOKUP(L375,'Status Report'!B:CG,84,0)</f>
        <v>0</v>
      </c>
      <c r="BI375" t="s">
        <v>854</v>
      </c>
      <c r="BJ375" t="s">
        <v>795</v>
      </c>
      <c r="BM375" s="67">
        <f t="shared" si="92"/>
        <v>45</v>
      </c>
    </row>
    <row r="376" spans="1:65" x14ac:dyDescent="0.25">
      <c r="A376" s="68" t="str">
        <f>VLOOKUP(L376,'Status Report'!B:CB,79,0)</f>
        <v>Heineken UCL</v>
      </c>
      <c r="C376">
        <v>26021013</v>
      </c>
      <c r="D376">
        <v>3011355</v>
      </c>
      <c r="E376" t="s">
        <v>865</v>
      </c>
      <c r="F376" t="s">
        <v>866</v>
      </c>
      <c r="G376" t="str">
        <f>VLOOKUP(D376,'[2]sold to'!$A:$H,8,0)</f>
        <v>Hong Kong</v>
      </c>
      <c r="H376" t="str">
        <f>VLOOKUP(D376,'[2]sold to'!$A:$I,9,0)</f>
        <v>ASIA Pacific</v>
      </c>
      <c r="K376">
        <v>210</v>
      </c>
      <c r="L376">
        <v>88026523</v>
      </c>
      <c r="M376" t="s">
        <v>340</v>
      </c>
      <c r="N376">
        <v>8</v>
      </c>
      <c r="P376" t="str">
        <f>VLOOKUP(L376,'Status Report'!B:AA,26,0)</f>
        <v>Bangladesh</v>
      </c>
      <c r="Q376" t="str">
        <f>VLOOKUP(L376,'Status Report'!B:AB,27,0)</f>
        <v>Textiles-Clothing</v>
      </c>
      <c r="R376">
        <f>VLOOKUP(L376,'Status Report'!B:X,23,0)</f>
        <v>167</v>
      </c>
      <c r="S376" t="str">
        <f>VLOOKUP(L376,'Status Report'!B:T,19,0)</f>
        <v>Promocean The Netherlands BV</v>
      </c>
      <c r="T376" s="62">
        <f>VLOOKUP(L376,'Status Report'!B:E,4,0)</f>
        <v>3</v>
      </c>
      <c r="U376" s="19">
        <f>_xlfn.IFS(AI376="Den Bosch",VLOOKUP(L376,'Status Report'!B:AM,35,0),AI376="Yantian",VLOOKUP(L376,'Status Report'!B:AM,36,0),AI376="",IF(H376="Asia Pacific",VLOOKUP(L376,'Status Report'!B:AM,36,0),VLOOKUP(L376,'Status Report'!B:AM,35,0)),AI376="Direct shipment",IF(H376="Asia Pacific",VLOOKUP(L376,'Status Report'!B:AM,36,0),VLOOKUP(L376,'Status Report'!B:AM,35,0)))</f>
        <v>29.700000000000003</v>
      </c>
      <c r="V376" s="20">
        <f t="shared" si="79"/>
        <v>237.60000000000002</v>
      </c>
      <c r="W376" s="19">
        <f>_xlfn.IFS(AI376="Den Bosch",VLOOKUP(L376,'Status Report'!B:AM,37,0),AI376="Yantian",VLOOKUP(L376,'Status Report'!B:AM,38,0),AI376="",IF(H376="Asia Pacific",VLOOKUP(L376,'Status Report'!B:AM,38,0),VLOOKUP(L376,'Status Report'!B:AM,37,0)),AI376="Direct shipment",IF(H376="Asia Pacific",VLOOKUP(L376,'Status Report'!B:AM,38,0),VLOOKUP(L376,'Status Report'!B:AM,37,0)))</f>
        <v>29.700000000000003</v>
      </c>
      <c r="X376" s="20">
        <f t="shared" si="80"/>
        <v>237.60000000000002</v>
      </c>
      <c r="Y376" s="20">
        <f>_xlfn.IFS(AI376="Den Bosch",VLOOKUP(L376,'Status Report'!B:AO,39,0),AI376="Yantian",VLOOKUP(L376,'Status Report'!B:AO,40,0),AI376="",IF(H376="Asia Pacific",VLOOKUP(L376,'Status Report'!B:AO,40,0),VLOOKUP(L376,'Status Report'!B:AO,39,0)),AI376="Direct shipment",IF(H376="Asia Pacific",VLOOKUP(L376,'Status Report'!B:AO,40,0),VLOOKUP(L376,'Status Report'!B:AO,39,0)))</f>
        <v>0</v>
      </c>
      <c r="Z376" s="20">
        <f t="shared" si="81"/>
        <v>0</v>
      </c>
      <c r="AA376" s="20">
        <f t="shared" si="82"/>
        <v>237.60000000000002</v>
      </c>
      <c r="AB376" s="21">
        <f>_xlfn.IFS(AI376="Den Bosch",VLOOKUP(L376,'Status Report'!B:AM,33,0),AI376="Yantian",VLOOKUP(L376,'Status Report'!B:AM,34,0),AI376="",IF(H376="Asia Pacific",VLOOKUP(L376,'Status Report'!B:AM,34,0),VLOOKUP(L376,'Status Report'!B:AM,33,0)),AI376="Direct shipment",IF(H376="Asia Pacific",VLOOKUP(L376,'Status Report'!B:AM,34,0),VLOOKUP(L376,'Status Report'!B:AM,33,0)))</f>
        <v>25.515000000000001</v>
      </c>
      <c r="AC376" s="21">
        <f>VLOOKUP(L376,'Status Report'!B:CE,82,0)</f>
        <v>0</v>
      </c>
      <c r="AD376" s="21">
        <f t="shared" si="83"/>
        <v>25.515000000000001</v>
      </c>
      <c r="AE376" s="63">
        <f>VLOOKUP(L376,'Status Report'!B:W,20,0)</f>
        <v>28</v>
      </c>
      <c r="AF376" s="63">
        <f>VLOOKUP(L376,'Status Report'!B:W,21,0)</f>
        <v>15</v>
      </c>
      <c r="AG376" s="63">
        <f>VLOOKUP(L376,'Status Report'!B:W,22,0)</f>
        <v>12</v>
      </c>
      <c r="AH376" s="22">
        <f t="shared" si="84"/>
        <v>4.0320000000000002E-2</v>
      </c>
      <c r="AI376" t="s">
        <v>990</v>
      </c>
      <c r="AK376" s="63">
        <f>IFERROR(VLOOKUP(G376,ASEAN!A:A,1,0),0)</f>
        <v>0</v>
      </c>
      <c r="AL376" s="63" t="str">
        <f>IFERROR(VLOOKUP(D376,'[3]customer specs'!$B$1:$D$65536,3,0),0)</f>
        <v>pallet</v>
      </c>
      <c r="AM376" s="64">
        <f t="shared" si="85"/>
        <v>0</v>
      </c>
      <c r="AN376" s="64">
        <f t="shared" si="86"/>
        <v>0</v>
      </c>
      <c r="AO376" s="63"/>
      <c r="AP376" s="63"/>
      <c r="AQ376" s="63" t="str">
        <f t="shared" si="87"/>
        <v>no</v>
      </c>
      <c r="AR376" s="20">
        <f t="shared" si="88"/>
        <v>204.12</v>
      </c>
      <c r="AS376" s="63"/>
      <c r="AT376" s="23">
        <f t="shared" si="93"/>
        <v>0.12</v>
      </c>
      <c r="AU376" s="65">
        <f t="shared" si="89"/>
        <v>28.994318181818183</v>
      </c>
      <c r="AV376" s="65"/>
      <c r="AW376" s="65">
        <f t="shared" si="90"/>
        <v>231.95454545454547</v>
      </c>
      <c r="AX376" s="65"/>
      <c r="AY376" s="63">
        <f>VLOOKUP(L376,'Status Report'!B:CF,81,0)</f>
        <v>0</v>
      </c>
      <c r="AZ376" s="63" t="str">
        <f>VLOOKUP(L376,'Status Report'!B:S,18,0)</f>
        <v>Ellina Smirnova</v>
      </c>
      <c r="BB376" s="63">
        <f>VLOOKUP(L376,'Status Report'!B:Z,25,0)</f>
        <v>6</v>
      </c>
      <c r="BC376" s="63">
        <f t="shared" si="91"/>
        <v>48</v>
      </c>
      <c r="BF376">
        <f>VLOOKUP(L376,'Status Report'!B:CE,82,0)</f>
        <v>0</v>
      </c>
      <c r="BG376">
        <f>VLOOKUP(L376,'Status Report'!B:CF,83,0)</f>
        <v>0</v>
      </c>
      <c r="BH376">
        <f>VLOOKUP(L376,'Status Report'!B:CG,84,0)</f>
        <v>0</v>
      </c>
      <c r="BI376" t="s">
        <v>854</v>
      </c>
      <c r="BJ376" t="s">
        <v>795</v>
      </c>
      <c r="BM376" s="67">
        <f t="shared" si="92"/>
        <v>130</v>
      </c>
    </row>
    <row r="377" spans="1:65" x14ac:dyDescent="0.25">
      <c r="A377" s="68" t="str">
        <f>VLOOKUP(L377,'Status Report'!B:CB,79,0)</f>
        <v>Heineken UCL</v>
      </c>
      <c r="C377">
        <v>26021013</v>
      </c>
      <c r="D377">
        <v>3011355</v>
      </c>
      <c r="E377" t="s">
        <v>865</v>
      </c>
      <c r="F377" t="s">
        <v>866</v>
      </c>
      <c r="G377" t="str">
        <f>VLOOKUP(D377,'[2]sold to'!$A:$H,8,0)</f>
        <v>Hong Kong</v>
      </c>
      <c r="H377" t="str">
        <f>VLOOKUP(D377,'[2]sold to'!$A:$I,9,0)</f>
        <v>ASIA Pacific</v>
      </c>
      <c r="K377">
        <v>220</v>
      </c>
      <c r="L377">
        <v>88026524</v>
      </c>
      <c r="M377" t="s">
        <v>341</v>
      </c>
      <c r="N377">
        <v>5</v>
      </c>
      <c r="P377" t="str">
        <f>VLOOKUP(L377,'Status Report'!B:AA,26,0)</f>
        <v>Bangladesh</v>
      </c>
      <c r="Q377" t="str">
        <f>VLOOKUP(L377,'Status Report'!B:AB,27,0)</f>
        <v>Textiles-Clothing</v>
      </c>
      <c r="R377">
        <f>VLOOKUP(L377,'Status Report'!B:X,23,0)</f>
        <v>167</v>
      </c>
      <c r="S377" t="str">
        <f>VLOOKUP(L377,'Status Report'!B:T,19,0)</f>
        <v>Promocean The Netherlands BV</v>
      </c>
      <c r="T377" s="62">
        <f>VLOOKUP(L377,'Status Report'!B:E,4,0)</f>
        <v>3</v>
      </c>
      <c r="U377" s="19">
        <f>_xlfn.IFS(AI377="Den Bosch",VLOOKUP(L377,'Status Report'!B:AM,35,0),AI377="Yantian",VLOOKUP(L377,'Status Report'!B:AM,36,0),AI377="",IF(H377="Asia Pacific",VLOOKUP(L377,'Status Report'!B:AM,36,0),VLOOKUP(L377,'Status Report'!B:AM,35,0)),AI377="Direct shipment",IF(H377="Asia Pacific",VLOOKUP(L377,'Status Report'!B:AM,36,0),VLOOKUP(L377,'Status Report'!B:AM,35,0)))</f>
        <v>29.700000000000003</v>
      </c>
      <c r="V377" s="20">
        <f t="shared" si="79"/>
        <v>148.5</v>
      </c>
      <c r="W377" s="19">
        <f>_xlfn.IFS(AI377="Den Bosch",VLOOKUP(L377,'Status Report'!B:AM,37,0),AI377="Yantian",VLOOKUP(L377,'Status Report'!B:AM,38,0),AI377="",IF(H377="Asia Pacific",VLOOKUP(L377,'Status Report'!B:AM,38,0),VLOOKUP(L377,'Status Report'!B:AM,37,0)),AI377="Direct shipment",IF(H377="Asia Pacific",VLOOKUP(L377,'Status Report'!B:AM,38,0),VLOOKUP(L377,'Status Report'!B:AM,37,0)))</f>
        <v>29.700000000000003</v>
      </c>
      <c r="X377" s="20">
        <f t="shared" si="80"/>
        <v>148.5</v>
      </c>
      <c r="Y377" s="20">
        <f>_xlfn.IFS(AI377="Den Bosch",VLOOKUP(L377,'Status Report'!B:AO,39,0),AI377="Yantian",VLOOKUP(L377,'Status Report'!B:AO,40,0),AI377="",IF(H377="Asia Pacific",VLOOKUP(L377,'Status Report'!B:AO,40,0),VLOOKUP(L377,'Status Report'!B:AO,39,0)),AI377="Direct shipment",IF(H377="Asia Pacific",VLOOKUP(L377,'Status Report'!B:AO,40,0),VLOOKUP(L377,'Status Report'!B:AO,39,0)))</f>
        <v>0</v>
      </c>
      <c r="Z377" s="20">
        <f t="shared" si="81"/>
        <v>0</v>
      </c>
      <c r="AA377" s="20">
        <f t="shared" si="82"/>
        <v>148.5</v>
      </c>
      <c r="AB377" s="21">
        <f>_xlfn.IFS(AI377="Den Bosch",VLOOKUP(L377,'Status Report'!B:AM,33,0),AI377="Yantian",VLOOKUP(L377,'Status Report'!B:AM,34,0),AI377="",IF(H377="Asia Pacific",VLOOKUP(L377,'Status Report'!B:AM,34,0),VLOOKUP(L377,'Status Report'!B:AM,33,0)),AI377="Direct shipment",IF(H377="Asia Pacific",VLOOKUP(L377,'Status Report'!B:AM,34,0),VLOOKUP(L377,'Status Report'!B:AM,33,0)))</f>
        <v>25.515000000000001</v>
      </c>
      <c r="AC377" s="21">
        <f>VLOOKUP(L377,'Status Report'!B:CE,82,0)</f>
        <v>0</v>
      </c>
      <c r="AD377" s="21">
        <f t="shared" si="83"/>
        <v>25.515000000000001</v>
      </c>
      <c r="AE377" s="63">
        <f>VLOOKUP(L377,'Status Report'!B:W,20,0)</f>
        <v>28</v>
      </c>
      <c r="AF377" s="63">
        <f>VLOOKUP(L377,'Status Report'!B:W,21,0)</f>
        <v>15</v>
      </c>
      <c r="AG377" s="63">
        <f>VLOOKUP(L377,'Status Report'!B:W,22,0)</f>
        <v>12</v>
      </c>
      <c r="AH377" s="22">
        <f t="shared" si="84"/>
        <v>2.52E-2</v>
      </c>
      <c r="AI377" t="s">
        <v>990</v>
      </c>
      <c r="AK377" s="63">
        <f>IFERROR(VLOOKUP(G377,ASEAN!A:A,1,0),0)</f>
        <v>0</v>
      </c>
      <c r="AL377" s="63" t="str">
        <f>IFERROR(VLOOKUP(D377,'[3]customer specs'!$B$1:$D$65536,3,0),0)</f>
        <v>pallet</v>
      </c>
      <c r="AM377" s="64">
        <f t="shared" si="85"/>
        <v>0</v>
      </c>
      <c r="AN377" s="64">
        <f t="shared" si="86"/>
        <v>0</v>
      </c>
      <c r="AO377" s="63"/>
      <c r="AP377" s="63"/>
      <c r="AQ377" s="63" t="str">
        <f t="shared" si="87"/>
        <v>no</v>
      </c>
      <c r="AR377" s="20">
        <f t="shared" si="88"/>
        <v>127.575</v>
      </c>
      <c r="AS377" s="63"/>
      <c r="AT377" s="23">
        <f t="shared" si="93"/>
        <v>0.12</v>
      </c>
      <c r="AU377" s="65">
        <f t="shared" si="89"/>
        <v>28.994318181818183</v>
      </c>
      <c r="AV377" s="65"/>
      <c r="AW377" s="65">
        <f t="shared" si="90"/>
        <v>144.97159090909091</v>
      </c>
      <c r="AX377" s="65"/>
      <c r="AY377" s="63">
        <f>VLOOKUP(L377,'Status Report'!B:CF,81,0)</f>
        <v>0</v>
      </c>
      <c r="AZ377" s="63" t="str">
        <f>VLOOKUP(L377,'Status Report'!B:S,18,0)</f>
        <v>Ellina Smirnova</v>
      </c>
      <c r="BB377" s="63">
        <f>VLOOKUP(L377,'Status Report'!B:Z,25,0)</f>
        <v>6</v>
      </c>
      <c r="BC377" s="63">
        <f t="shared" si="91"/>
        <v>30</v>
      </c>
      <c r="BF377">
        <f>VLOOKUP(L377,'Status Report'!B:CE,82,0)</f>
        <v>0</v>
      </c>
      <c r="BG377">
        <f>VLOOKUP(L377,'Status Report'!B:CF,83,0)</f>
        <v>0</v>
      </c>
      <c r="BH377">
        <f>VLOOKUP(L377,'Status Report'!B:CG,84,0)</f>
        <v>0</v>
      </c>
      <c r="BI377" t="s">
        <v>854</v>
      </c>
      <c r="BJ377" t="s">
        <v>795</v>
      </c>
      <c r="BM377" s="67">
        <f t="shared" si="92"/>
        <v>133</v>
      </c>
    </row>
    <row r="378" spans="1:65" x14ac:dyDescent="0.25">
      <c r="A378" s="68" t="str">
        <f>VLOOKUP(L378,'Status Report'!B:CB,79,0)</f>
        <v>Heineken Silver (APAC)</v>
      </c>
      <c r="C378">
        <v>26021013</v>
      </c>
      <c r="D378">
        <v>3011355</v>
      </c>
      <c r="E378" t="s">
        <v>865</v>
      </c>
      <c r="F378" t="s">
        <v>866</v>
      </c>
      <c r="G378" t="str">
        <f>VLOOKUP(D378,'[2]sold to'!$A:$H,8,0)</f>
        <v>Hong Kong</v>
      </c>
      <c r="H378" t="str">
        <f>VLOOKUP(D378,'[2]sold to'!$A:$I,9,0)</f>
        <v>ASIA Pacific</v>
      </c>
      <c r="K378">
        <v>230</v>
      </c>
      <c r="L378">
        <v>88026872</v>
      </c>
      <c r="M378" t="s">
        <v>252</v>
      </c>
      <c r="N378">
        <v>10</v>
      </c>
      <c r="P378" t="str">
        <f>VLOOKUP(L378,'Status Report'!B:AA,26,0)</f>
        <v>China</v>
      </c>
      <c r="Q378" t="str">
        <f>VLOOKUP(L378,'Status Report'!B:AB,27,0)</f>
        <v>Textiles-Clothing</v>
      </c>
      <c r="R378">
        <f>VLOOKUP(L378,'Status Report'!B:X,23,0)</f>
        <v>200</v>
      </c>
      <c r="S378" t="str">
        <f>VLOOKUP(L378,'Status Report'!B:T,19,0)</f>
        <v>Promocean The Netherlands BV</v>
      </c>
      <c r="T378" s="62">
        <f>VLOOKUP(L378,'Status Report'!B:E,4,0)</f>
        <v>1</v>
      </c>
      <c r="U378" s="19">
        <f>_xlfn.IFS(AI378="Den Bosch",VLOOKUP(L378,'Status Report'!B:AM,35,0),AI378="Yantian",VLOOKUP(L378,'Status Report'!B:AM,36,0),AI378="",IF(H378="Asia Pacific",VLOOKUP(L378,'Status Report'!B:AM,36,0),VLOOKUP(L378,'Status Report'!B:AM,35,0)),AI378="Direct shipment",IF(H378="Asia Pacific",VLOOKUP(L378,'Status Report'!B:AM,36,0),VLOOKUP(L378,'Status Report'!B:AM,35,0)))</f>
        <v>74.55</v>
      </c>
      <c r="V378" s="20">
        <f t="shared" si="79"/>
        <v>745.5</v>
      </c>
      <c r="W378" s="19">
        <f>_xlfn.IFS(AI378="Den Bosch",VLOOKUP(L378,'Status Report'!B:AM,37,0),AI378="Yantian",VLOOKUP(L378,'Status Report'!B:AM,38,0),AI378="",IF(H378="Asia Pacific",VLOOKUP(L378,'Status Report'!B:AM,38,0),VLOOKUP(L378,'Status Report'!B:AM,37,0)),AI378="Direct shipment",IF(H378="Asia Pacific",VLOOKUP(L378,'Status Report'!B:AM,38,0),VLOOKUP(L378,'Status Report'!B:AM,37,0)))</f>
        <v>74.55</v>
      </c>
      <c r="X378" s="20">
        <f t="shared" si="80"/>
        <v>745.5</v>
      </c>
      <c r="Y378" s="20">
        <f>_xlfn.IFS(AI378="Den Bosch",VLOOKUP(L378,'Status Report'!B:AO,39,0),AI378="Yantian",VLOOKUP(L378,'Status Report'!B:AO,40,0),AI378="",IF(H378="Asia Pacific",VLOOKUP(L378,'Status Report'!B:AO,40,0),VLOOKUP(L378,'Status Report'!B:AO,39,0)),AI378="Direct shipment",IF(H378="Asia Pacific",VLOOKUP(L378,'Status Report'!B:AO,40,0),VLOOKUP(L378,'Status Report'!B:AO,39,0)))</f>
        <v>0</v>
      </c>
      <c r="Z378" s="20">
        <f t="shared" si="81"/>
        <v>0</v>
      </c>
      <c r="AA378" s="20">
        <f t="shared" si="82"/>
        <v>745.5</v>
      </c>
      <c r="AB378" s="21">
        <f>_xlfn.IFS(AI378="Den Bosch",VLOOKUP(L378,'Status Report'!B:AM,33,0),AI378="Yantian",VLOOKUP(L378,'Status Report'!B:AM,34,0),AI378="",IF(H378="Asia Pacific",VLOOKUP(L378,'Status Report'!B:AM,34,0),VLOOKUP(L378,'Status Report'!B:AM,33,0)),AI378="Direct shipment",IF(H378="Asia Pacific",VLOOKUP(L378,'Status Report'!B:AM,34,0),VLOOKUP(L378,'Status Report'!B:AM,33,0)))</f>
        <v>64.790000000000006</v>
      </c>
      <c r="AC378" s="21">
        <f>VLOOKUP(L378,'Status Report'!B:CE,82,0)</f>
        <v>0</v>
      </c>
      <c r="AD378" s="21">
        <f t="shared" si="83"/>
        <v>64.790000000000006</v>
      </c>
      <c r="AE378" s="63">
        <f>VLOOKUP(L378,'Status Report'!B:W,20,0)</f>
        <v>30</v>
      </c>
      <c r="AF378" s="63">
        <f>VLOOKUP(L378,'Status Report'!B:W,21,0)</f>
        <v>42</v>
      </c>
      <c r="AG378" s="63">
        <f>VLOOKUP(L378,'Status Report'!B:W,22,0)</f>
        <v>10</v>
      </c>
      <c r="AH378" s="22">
        <f t="shared" si="84"/>
        <v>0.126</v>
      </c>
      <c r="AK378" s="63">
        <f>IFERROR(VLOOKUP(G378,ASEAN!A:A,1,0),0)</f>
        <v>0</v>
      </c>
      <c r="AL378" s="63" t="str">
        <f>IFERROR(VLOOKUP(D378,'[3]customer specs'!$B$1:$D$65536,3,0),0)</f>
        <v>pallet</v>
      </c>
      <c r="AM378" s="64">
        <f t="shared" si="85"/>
        <v>0</v>
      </c>
      <c r="AN378" s="64">
        <f t="shared" si="86"/>
        <v>0</v>
      </c>
      <c r="AO378" s="63"/>
      <c r="AP378" s="63"/>
      <c r="AQ378" s="63" t="str">
        <f t="shared" si="87"/>
        <v>no</v>
      </c>
      <c r="AR378" s="20">
        <f t="shared" si="88"/>
        <v>647.90000000000009</v>
      </c>
      <c r="AS378" s="63"/>
      <c r="AT378" s="23">
        <f t="shared" si="93"/>
        <v>0.12</v>
      </c>
      <c r="AU378" s="65">
        <f t="shared" si="89"/>
        <v>73.625</v>
      </c>
      <c r="AV378" s="65"/>
      <c r="AW378" s="65">
        <f t="shared" si="90"/>
        <v>736.25</v>
      </c>
      <c r="AX378" s="65"/>
      <c r="AY378" s="63">
        <f>VLOOKUP(L378,'Status Report'!B:CF,81,0)</f>
        <v>0</v>
      </c>
      <c r="AZ378" s="63" t="str">
        <f>VLOOKUP(L378,'Status Report'!B:S,18,0)</f>
        <v>Ellina Smirnova</v>
      </c>
      <c r="BB378" s="63">
        <f>VLOOKUP(L378,'Status Report'!B:Z,25,0)</f>
        <v>5</v>
      </c>
      <c r="BC378" s="63">
        <f t="shared" si="91"/>
        <v>50</v>
      </c>
      <c r="BF378">
        <f>VLOOKUP(L378,'Status Report'!B:CE,82,0)</f>
        <v>0</v>
      </c>
      <c r="BG378">
        <f>VLOOKUP(L378,'Status Report'!B:CF,83,0)</f>
        <v>0</v>
      </c>
      <c r="BH378">
        <f>VLOOKUP(L378,'Status Report'!B:CG,84,0)</f>
        <v>0</v>
      </c>
      <c r="BI378" t="s">
        <v>854</v>
      </c>
      <c r="BJ378" t="s">
        <v>795</v>
      </c>
      <c r="BM378" s="67">
        <f t="shared" si="92"/>
        <v>10</v>
      </c>
    </row>
    <row r="379" spans="1:65" x14ac:dyDescent="0.25">
      <c r="A379" s="68" t="str">
        <f>VLOOKUP(L379,'Status Report'!B:CB,79,0)</f>
        <v>Heineken Silver (APAC)</v>
      </c>
      <c r="C379">
        <v>26021013</v>
      </c>
      <c r="D379">
        <v>3011355</v>
      </c>
      <c r="E379" t="s">
        <v>865</v>
      </c>
      <c r="F379" t="s">
        <v>866</v>
      </c>
      <c r="G379" t="str">
        <f>VLOOKUP(D379,'[2]sold to'!$A:$H,8,0)</f>
        <v>Hong Kong</v>
      </c>
      <c r="H379" t="str">
        <f>VLOOKUP(D379,'[2]sold to'!$A:$I,9,0)</f>
        <v>ASIA Pacific</v>
      </c>
      <c r="K379">
        <v>240</v>
      </c>
      <c r="L379">
        <v>88024831</v>
      </c>
      <c r="M379" t="s">
        <v>392</v>
      </c>
      <c r="N379">
        <v>5</v>
      </c>
      <c r="P379" t="str">
        <f>VLOOKUP(L379,'Status Report'!B:AA,26,0)</f>
        <v>China</v>
      </c>
      <c r="Q379" t="str">
        <f>VLOOKUP(L379,'Status Report'!B:AB,27,0)</f>
        <v>Premiums</v>
      </c>
      <c r="R379">
        <f>VLOOKUP(L379,'Status Report'!B:X,23,0)</f>
        <v>239</v>
      </c>
      <c r="S379" t="str">
        <f>VLOOKUP(L379,'Status Report'!B:T,19,0)</f>
        <v>Promocean The Netherlands BV</v>
      </c>
      <c r="T379" s="62">
        <f>VLOOKUP(L379,'Status Report'!B:E,4,0)</f>
        <v>1</v>
      </c>
      <c r="U379" s="19">
        <f>_xlfn.IFS(AI379="Den Bosch",VLOOKUP(L379,'Status Report'!B:AM,35,0),AI379="Yantian",VLOOKUP(L379,'Status Report'!B:AM,36,0),AI379="",IF(H379="Asia Pacific",VLOOKUP(L379,'Status Report'!B:AM,36,0),VLOOKUP(L379,'Status Report'!B:AM,35,0)),AI379="Direct shipment",IF(H379="Asia Pacific",VLOOKUP(L379,'Status Report'!B:AM,36,0),VLOOKUP(L379,'Status Report'!B:AM,35,0)))</f>
        <v>122.16</v>
      </c>
      <c r="V379" s="20">
        <f t="shared" si="79"/>
        <v>610.79999999999995</v>
      </c>
      <c r="W379" s="19">
        <f>_xlfn.IFS(AI379="Den Bosch",VLOOKUP(L379,'Status Report'!B:AM,37,0),AI379="Yantian",VLOOKUP(L379,'Status Report'!B:AM,38,0),AI379="",IF(H379="Asia Pacific",VLOOKUP(L379,'Status Report'!B:AM,38,0),VLOOKUP(L379,'Status Report'!B:AM,37,0)),AI379="Direct shipment",IF(H379="Asia Pacific",VLOOKUP(L379,'Status Report'!B:AM,38,0),VLOOKUP(L379,'Status Report'!B:AM,37,0)))</f>
        <v>122.16</v>
      </c>
      <c r="X379" s="20">
        <f t="shared" si="80"/>
        <v>610.79999999999995</v>
      </c>
      <c r="Y379" s="20">
        <f>_xlfn.IFS(AI379="Den Bosch",VLOOKUP(L379,'Status Report'!B:AO,39,0),AI379="Yantian",VLOOKUP(L379,'Status Report'!B:AO,40,0),AI379="",IF(H379="Asia Pacific",VLOOKUP(L379,'Status Report'!B:AO,40,0),VLOOKUP(L379,'Status Report'!B:AO,39,0)),AI379="Direct shipment",IF(H379="Asia Pacific",VLOOKUP(L379,'Status Report'!B:AO,40,0),VLOOKUP(L379,'Status Report'!B:AO,39,0)))</f>
        <v>0</v>
      </c>
      <c r="Z379" s="20">
        <f t="shared" si="81"/>
        <v>0</v>
      </c>
      <c r="AA379" s="20">
        <f t="shared" si="82"/>
        <v>610.79999999999995</v>
      </c>
      <c r="AB379" s="21">
        <f>_xlfn.IFS(AI379="Den Bosch",VLOOKUP(L379,'Status Report'!B:AM,33,0),AI379="Yantian",VLOOKUP(L379,'Status Report'!B:AM,34,0),AI379="",IF(H379="Asia Pacific",VLOOKUP(L379,'Status Report'!B:AM,34,0),VLOOKUP(L379,'Status Report'!B:AM,33,0)),AI379="Direct shipment",IF(H379="Asia Pacific",VLOOKUP(L379,'Status Report'!B:AM,34,0),VLOOKUP(L379,'Status Report'!B:AM,33,0)))</f>
        <v>106.45</v>
      </c>
      <c r="AC379" s="21">
        <f>VLOOKUP(L379,'Status Report'!B:CE,82,0)</f>
        <v>0</v>
      </c>
      <c r="AD379" s="21">
        <f t="shared" si="83"/>
        <v>106.45</v>
      </c>
      <c r="AE379" s="63">
        <f>VLOOKUP(L379,'Status Report'!B:W,20,0)</f>
        <v>61.5</v>
      </c>
      <c r="AF379" s="63">
        <f>VLOOKUP(L379,'Status Report'!B:W,21,0)</f>
        <v>42</v>
      </c>
      <c r="AG379" s="63">
        <f>VLOOKUP(L379,'Status Report'!B:W,22,0)</f>
        <v>43</v>
      </c>
      <c r="AH379" s="22">
        <f t="shared" si="84"/>
        <v>0.55534499999999998</v>
      </c>
      <c r="AK379" s="63">
        <f>IFERROR(VLOOKUP(G379,ASEAN!A:A,1,0),0)</f>
        <v>0</v>
      </c>
      <c r="AL379" s="63" t="str">
        <f>IFERROR(VLOOKUP(D379,'[3]customer specs'!$B$1:$D$65536,3,0),0)</f>
        <v>pallet</v>
      </c>
      <c r="AM379" s="64">
        <f t="shared" si="85"/>
        <v>0</v>
      </c>
      <c r="AN379" s="64">
        <f t="shared" si="86"/>
        <v>0</v>
      </c>
      <c r="AO379" s="63"/>
      <c r="AP379" s="63"/>
      <c r="AQ379" s="63" t="str">
        <f t="shared" si="87"/>
        <v>no</v>
      </c>
      <c r="AR379" s="20">
        <f t="shared" si="88"/>
        <v>532.25</v>
      </c>
      <c r="AS379" s="63"/>
      <c r="AT379" s="23">
        <f t="shared" si="93"/>
        <v>0.12</v>
      </c>
      <c r="AU379" s="65">
        <f t="shared" si="89"/>
        <v>120.96590909090909</v>
      </c>
      <c r="AV379" s="65"/>
      <c r="AW379" s="65">
        <f t="shared" si="90"/>
        <v>604.8295454545455</v>
      </c>
      <c r="AX379" s="65"/>
      <c r="AY379" s="63">
        <f>VLOOKUP(L379,'Status Report'!B:CF,81,0)</f>
        <v>0</v>
      </c>
      <c r="AZ379" s="63" t="str">
        <f>VLOOKUP(L379,'Status Report'!B:S,18,0)</f>
        <v>Ellina Smirnova</v>
      </c>
      <c r="BB379" s="63">
        <f>VLOOKUP(L379,'Status Report'!B:Z,25,0)</f>
        <v>1</v>
      </c>
      <c r="BC379" s="63">
        <f t="shared" si="91"/>
        <v>5</v>
      </c>
      <c r="BF379">
        <f>VLOOKUP(L379,'Status Report'!B:CE,82,0)</f>
        <v>0</v>
      </c>
      <c r="BG379">
        <f>VLOOKUP(L379,'Status Report'!B:CF,83,0)</f>
        <v>0</v>
      </c>
      <c r="BH379">
        <f>VLOOKUP(L379,'Status Report'!B:CG,84,0)</f>
        <v>0</v>
      </c>
      <c r="BI379" t="s">
        <v>854</v>
      </c>
      <c r="BJ379" t="s">
        <v>795</v>
      </c>
      <c r="BM379" s="67">
        <f t="shared" si="92"/>
        <v>5</v>
      </c>
    </row>
    <row r="380" spans="1:65" x14ac:dyDescent="0.25">
      <c r="A380" s="68" t="str">
        <f>VLOOKUP(L380,'Status Report'!B:CB,79,0)</f>
        <v>Heineken - F1</v>
      </c>
      <c r="C380">
        <v>26021013</v>
      </c>
      <c r="D380">
        <v>3011355</v>
      </c>
      <c r="E380" t="s">
        <v>865</v>
      </c>
      <c r="F380" t="s">
        <v>866</v>
      </c>
      <c r="G380" t="str">
        <f>VLOOKUP(D380,'[2]sold to'!$A:$H,8,0)</f>
        <v>Hong Kong</v>
      </c>
      <c r="H380" t="str">
        <f>VLOOKUP(D380,'[2]sold to'!$A:$I,9,0)</f>
        <v>ASIA Pacific</v>
      </c>
      <c r="K380">
        <v>250</v>
      </c>
      <c r="L380">
        <v>88027358</v>
      </c>
      <c r="M380" t="s">
        <v>832</v>
      </c>
      <c r="N380">
        <v>5</v>
      </c>
      <c r="P380" t="str">
        <f>VLOOKUP(L380,'Status Report'!B:AA,26,0)</f>
        <v>China</v>
      </c>
      <c r="Q380" t="str">
        <f>VLOOKUP(L380,'Status Report'!B:AB,27,0)</f>
        <v>Premiums</v>
      </c>
      <c r="R380">
        <f>VLOOKUP(L380,'Status Report'!B:X,23,0)</f>
        <v>250</v>
      </c>
      <c r="S380" t="str">
        <f>VLOOKUP(L380,'Status Report'!B:T,19,0)</f>
        <v>Promocean The Netherlands BV</v>
      </c>
      <c r="T380" s="62">
        <f>VLOOKUP(L380,'Status Report'!B:E,4,0)</f>
        <v>3</v>
      </c>
      <c r="U380" s="19">
        <f>_xlfn.IFS(AI380="Den Bosch",VLOOKUP(L380,'Status Report'!B:AM,35,0),AI380="Yantian",VLOOKUP(L380,'Status Report'!B:AM,36,0),AI380="",IF(H380="Asia Pacific",VLOOKUP(L380,'Status Report'!B:AM,36,0),VLOOKUP(L380,'Status Report'!B:AM,35,0)),AI380="Direct shipment",IF(H380="Asia Pacific",VLOOKUP(L380,'Status Report'!B:AM,36,0),VLOOKUP(L380,'Status Report'!B:AM,35,0)))</f>
        <v>65.3</v>
      </c>
      <c r="V380" s="20">
        <f t="shared" si="79"/>
        <v>326.5</v>
      </c>
      <c r="W380" s="19">
        <f>_xlfn.IFS(AI380="Den Bosch",VLOOKUP(L380,'Status Report'!B:AM,37,0),AI380="Yantian",VLOOKUP(L380,'Status Report'!B:AM,38,0),AI380="",IF(H380="Asia Pacific",VLOOKUP(L380,'Status Report'!B:AM,38,0),VLOOKUP(L380,'Status Report'!B:AM,37,0)),AI380="Direct shipment",IF(H380="Asia Pacific",VLOOKUP(L380,'Status Report'!B:AM,38,0),VLOOKUP(L380,'Status Report'!B:AM,37,0)))</f>
        <v>62.5</v>
      </c>
      <c r="X380" s="20">
        <f t="shared" si="80"/>
        <v>312.5</v>
      </c>
      <c r="Y380" s="20">
        <f>_xlfn.IFS(AI380="Den Bosch",VLOOKUP(L380,'Status Report'!B:AO,39,0),AI380="Yantian",VLOOKUP(L380,'Status Report'!B:AO,40,0),AI380="",IF(H380="Asia Pacific",VLOOKUP(L380,'Status Report'!B:AO,40,0),VLOOKUP(L380,'Status Report'!B:AO,39,0)),AI380="Direct shipment",IF(H380="Asia Pacific",VLOOKUP(L380,'Status Report'!B:AO,40,0),VLOOKUP(L380,'Status Report'!B:AO,39,0)))</f>
        <v>0</v>
      </c>
      <c r="Z380" s="20">
        <f t="shared" si="81"/>
        <v>0</v>
      </c>
      <c r="AA380" s="20">
        <f t="shared" si="82"/>
        <v>312.5</v>
      </c>
      <c r="AB380" s="21">
        <f>_xlfn.IFS(AI380="Den Bosch",VLOOKUP(L380,'Status Report'!B:AM,33,0),AI380="Yantian",VLOOKUP(L380,'Status Report'!B:AM,34,0),AI380="",IF(H380="Asia Pacific",VLOOKUP(L380,'Status Report'!B:AM,34,0),VLOOKUP(L380,'Status Report'!B:AM,33,0)),AI380="Direct shipment",IF(H380="Asia Pacific",VLOOKUP(L380,'Status Report'!B:AM,34,0),VLOOKUP(L380,'Status Report'!B:AM,33,0)))</f>
        <v>54.98</v>
      </c>
      <c r="AC380" s="21">
        <f>VLOOKUP(L380,'Status Report'!B:CE,82,0)</f>
        <v>0</v>
      </c>
      <c r="AD380" s="21">
        <f t="shared" si="83"/>
        <v>54.98</v>
      </c>
      <c r="AE380" s="63">
        <f>VLOOKUP(L380,'Status Report'!B:W,20,0)</f>
        <v>43.5</v>
      </c>
      <c r="AF380" s="63">
        <f>VLOOKUP(L380,'Status Report'!B:W,21,0)</f>
        <v>18</v>
      </c>
      <c r="AG380" s="63">
        <f>VLOOKUP(L380,'Status Report'!B:W,22,0)</f>
        <v>22.5</v>
      </c>
      <c r="AH380" s="22">
        <f t="shared" si="84"/>
        <v>8.8087499999999999E-2</v>
      </c>
      <c r="AI380" t="s">
        <v>991</v>
      </c>
      <c r="AK380" s="63">
        <f>IFERROR(VLOOKUP(G380,ASEAN!A:A,1,0),0)</f>
        <v>0</v>
      </c>
      <c r="AL380" s="63" t="str">
        <f>IFERROR(VLOOKUP(D380,'[3]customer specs'!$B$1:$D$65536,3,0),0)</f>
        <v>pallet</v>
      </c>
      <c r="AM380" s="64">
        <f t="shared" si="85"/>
        <v>14</v>
      </c>
      <c r="AN380" s="64">
        <f t="shared" si="86"/>
        <v>0</v>
      </c>
      <c r="AO380" s="63"/>
      <c r="AP380" s="63"/>
      <c r="AQ380" s="63" t="str">
        <f t="shared" si="87"/>
        <v>no</v>
      </c>
      <c r="AR380" s="20">
        <f t="shared" si="88"/>
        <v>274.89999999999998</v>
      </c>
      <c r="AS380" s="63"/>
      <c r="AT380" s="23">
        <f t="shared" si="93"/>
        <v>0.12</v>
      </c>
      <c r="AU380" s="65">
        <f t="shared" si="89"/>
        <v>62.477272727272727</v>
      </c>
      <c r="AV380" s="65"/>
      <c r="AW380" s="65">
        <f t="shared" si="90"/>
        <v>312.38636363636363</v>
      </c>
      <c r="AX380" s="65"/>
      <c r="AY380" s="63">
        <f>VLOOKUP(L380,'Status Report'!B:CF,81,0)</f>
        <v>0</v>
      </c>
      <c r="AZ380" s="63" t="str">
        <f>VLOOKUP(L380,'Status Report'!B:S,18,0)</f>
        <v xml:space="preserve">Konstantinos Zoupanos </v>
      </c>
      <c r="BB380" s="63">
        <f>VLOOKUP(L380,'Status Report'!B:Z,25,0)</f>
        <v>10</v>
      </c>
      <c r="BC380" s="63">
        <f t="shared" si="91"/>
        <v>50</v>
      </c>
      <c r="BF380">
        <f>VLOOKUP(L380,'Status Report'!B:CE,82,0)</f>
        <v>0</v>
      </c>
      <c r="BG380">
        <f>VLOOKUP(L380,'Status Report'!B:CF,83,0)</f>
        <v>0</v>
      </c>
      <c r="BH380">
        <f>VLOOKUP(L380,'Status Report'!B:CG,84,0)</f>
        <v>0</v>
      </c>
      <c r="BI380" t="s">
        <v>854</v>
      </c>
      <c r="BJ380" t="s">
        <v>795</v>
      </c>
      <c r="BM380" s="67">
        <f t="shared" si="92"/>
        <v>679</v>
      </c>
    </row>
    <row r="381" spans="1:65" x14ac:dyDescent="0.25">
      <c r="A381" s="68" t="str">
        <f>VLOOKUP(L381,'Status Report'!B:CB,79,0)</f>
        <v>Heineken - F1</v>
      </c>
      <c r="C381">
        <v>26021013</v>
      </c>
      <c r="D381">
        <v>3011355</v>
      </c>
      <c r="E381" t="s">
        <v>865</v>
      </c>
      <c r="F381" t="s">
        <v>866</v>
      </c>
      <c r="G381" t="str">
        <f>VLOOKUP(D381,'[2]sold to'!$A:$H,8,0)</f>
        <v>Hong Kong</v>
      </c>
      <c r="H381" t="str">
        <f>VLOOKUP(D381,'[2]sold to'!$A:$I,9,0)</f>
        <v>ASIA Pacific</v>
      </c>
      <c r="K381">
        <v>260</v>
      </c>
      <c r="L381">
        <v>88027438</v>
      </c>
      <c r="M381" t="s">
        <v>820</v>
      </c>
      <c r="N381">
        <v>5</v>
      </c>
      <c r="P381" t="str">
        <f>VLOOKUP(L381,'Status Report'!B:AA,26,0)</f>
        <v>China</v>
      </c>
      <c r="Q381" t="str">
        <f>VLOOKUP(L381,'Status Report'!B:AB,27,0)</f>
        <v>Premiums</v>
      </c>
      <c r="R381">
        <f>VLOOKUP(L381,'Status Report'!B:X,23,0)</f>
        <v>100</v>
      </c>
      <c r="S381" t="str">
        <f>VLOOKUP(L381,'Status Report'!B:T,19,0)</f>
        <v>Asian Sourcing Link</v>
      </c>
      <c r="T381" s="62">
        <f>VLOOKUP(L381,'Status Report'!B:E,4,0)</f>
        <v>3</v>
      </c>
      <c r="U381" s="19">
        <f>_xlfn.IFS(AI381="Den Bosch",VLOOKUP(L381,'Status Report'!B:AM,35,0),AI381="Yantian",VLOOKUP(L381,'Status Report'!B:AM,36,0),AI381="",IF(H381="Asia Pacific",VLOOKUP(L381,'Status Report'!B:AM,36,0),VLOOKUP(L381,'Status Report'!B:AM,35,0)),AI381="Direct shipment",IF(H381="Asia Pacific",VLOOKUP(L381,'Status Report'!B:AM,36,0),VLOOKUP(L381,'Status Report'!B:AM,35,0)))</f>
        <v>142.4</v>
      </c>
      <c r="V381" s="20">
        <f t="shared" si="79"/>
        <v>712</v>
      </c>
      <c r="W381" s="19">
        <f>_xlfn.IFS(AI381="Den Bosch",VLOOKUP(L381,'Status Report'!B:AM,37,0),AI381="Yantian",VLOOKUP(L381,'Status Report'!B:AM,38,0),AI381="",IF(H381="Asia Pacific",VLOOKUP(L381,'Status Report'!B:AM,38,0),VLOOKUP(L381,'Status Report'!B:AM,37,0)),AI381="Direct shipment",IF(H381="Asia Pacific",VLOOKUP(L381,'Status Report'!B:AM,38,0),VLOOKUP(L381,'Status Report'!B:AM,37,0)))</f>
        <v>142.4</v>
      </c>
      <c r="X381" s="20">
        <f t="shared" si="80"/>
        <v>712</v>
      </c>
      <c r="Y381" s="20">
        <f>_xlfn.IFS(AI381="Den Bosch",VLOOKUP(L381,'Status Report'!B:AO,39,0),AI381="Yantian",VLOOKUP(L381,'Status Report'!B:AO,40,0),AI381="",IF(H381="Asia Pacific",VLOOKUP(L381,'Status Report'!B:AO,40,0),VLOOKUP(L381,'Status Report'!B:AO,39,0)),AI381="Direct shipment",IF(H381="Asia Pacific",VLOOKUP(L381,'Status Report'!B:AO,40,0),VLOOKUP(L381,'Status Report'!B:AO,39,0)))</f>
        <v>0</v>
      </c>
      <c r="Z381" s="20">
        <f t="shared" si="81"/>
        <v>0</v>
      </c>
      <c r="AA381" s="20">
        <f t="shared" si="82"/>
        <v>712</v>
      </c>
      <c r="AB381" s="21">
        <f>_xlfn.IFS(AI381="Den Bosch",VLOOKUP(L381,'Status Report'!B:AM,33,0),AI381="Yantian",VLOOKUP(L381,'Status Report'!B:AM,34,0),AI381="",IF(H381="Asia Pacific",VLOOKUP(L381,'Status Report'!B:AM,34,0),VLOOKUP(L381,'Status Report'!B:AM,33,0)),AI381="Direct shipment",IF(H381="Asia Pacific",VLOOKUP(L381,'Status Report'!B:AM,34,0),VLOOKUP(L381,'Status Report'!B:AM,33,0)))</f>
        <v>122.09400000000001</v>
      </c>
      <c r="AC381" s="21">
        <f>VLOOKUP(L381,'Status Report'!B:CE,82,0)</f>
        <v>0</v>
      </c>
      <c r="AD381" s="21">
        <f t="shared" si="83"/>
        <v>122.09400000000001</v>
      </c>
      <c r="AE381" s="63">
        <f>VLOOKUP(L381,'Status Report'!B:W,20,0)</f>
        <v>103</v>
      </c>
      <c r="AF381" s="63">
        <f>VLOOKUP(L381,'Status Report'!B:W,21,0)</f>
        <v>17.5</v>
      </c>
      <c r="AG381" s="63">
        <f>VLOOKUP(L381,'Status Report'!B:W,22,0)</f>
        <v>20</v>
      </c>
      <c r="AH381" s="22">
        <f t="shared" si="84"/>
        <v>0.18024999999999999</v>
      </c>
      <c r="AI381" t="s">
        <v>990</v>
      </c>
      <c r="AK381" s="63">
        <f>IFERROR(VLOOKUP(G381,ASEAN!A:A,1,0),0)</f>
        <v>0</v>
      </c>
      <c r="AL381" s="63" t="str">
        <f>IFERROR(VLOOKUP(D381,'[3]customer specs'!$B$1:$D$65536,3,0),0)</f>
        <v>pallet</v>
      </c>
      <c r="AM381" s="64">
        <f t="shared" si="85"/>
        <v>0</v>
      </c>
      <c r="AN381" s="64">
        <f t="shared" si="86"/>
        <v>0</v>
      </c>
      <c r="AO381" s="63"/>
      <c r="AP381" s="63"/>
      <c r="AQ381" s="63" t="str">
        <f t="shared" si="87"/>
        <v>no</v>
      </c>
      <c r="AR381" s="20">
        <f t="shared" si="88"/>
        <v>610.47</v>
      </c>
      <c r="AS381" s="63"/>
      <c r="AT381" s="23">
        <f t="shared" si="93"/>
        <v>0.12</v>
      </c>
      <c r="AU381" s="65">
        <f t="shared" si="89"/>
        <v>138.74318181818182</v>
      </c>
      <c r="AV381" s="65"/>
      <c r="AW381" s="65">
        <f t="shared" si="90"/>
        <v>693.71590909090912</v>
      </c>
      <c r="AX381" s="65"/>
      <c r="AY381" s="63">
        <f>VLOOKUP(L381,'Status Report'!B:CF,81,0)</f>
        <v>0</v>
      </c>
      <c r="AZ381" s="63" t="str">
        <f>VLOOKUP(L381,'Status Report'!B:S,18,0)</f>
        <v xml:space="preserve">Ellina Smirnova </v>
      </c>
      <c r="BB381" s="63">
        <f>VLOOKUP(L381,'Status Report'!B:Z,25,0)</f>
        <v>10</v>
      </c>
      <c r="BC381" s="63">
        <f t="shared" si="91"/>
        <v>50</v>
      </c>
      <c r="BF381">
        <f>VLOOKUP(L381,'Status Report'!B:CE,82,0)</f>
        <v>0</v>
      </c>
      <c r="BG381">
        <f>VLOOKUP(L381,'Status Report'!B:CF,83,0)</f>
        <v>0</v>
      </c>
      <c r="BH381">
        <f>VLOOKUP(L381,'Status Report'!B:CG,84,0)</f>
        <v>0</v>
      </c>
      <c r="BI381" t="s">
        <v>854</v>
      </c>
      <c r="BJ381" t="s">
        <v>795</v>
      </c>
      <c r="BM381" s="67">
        <f t="shared" si="92"/>
        <v>74</v>
      </c>
    </row>
    <row r="382" spans="1:65" x14ac:dyDescent="0.25">
      <c r="A382" s="68" t="str">
        <f>VLOOKUP(L382,'Status Report'!B:CB,79,0)</f>
        <v>Heineken UCL</v>
      </c>
      <c r="C382">
        <v>20006081</v>
      </c>
      <c r="D382">
        <v>3090233</v>
      </c>
      <c r="E382" t="s">
        <v>835</v>
      </c>
      <c r="F382" t="s">
        <v>836</v>
      </c>
      <c r="G382" t="str">
        <f>VLOOKUP(D382,'[2]sold to'!$A:$H,8,0)</f>
        <v>Hungary</v>
      </c>
      <c r="H382" t="str">
        <f>VLOOKUP(D382,'[2]sold to'!$A:$I,9,0)</f>
        <v>Europe</v>
      </c>
      <c r="K382">
        <v>20</v>
      </c>
      <c r="L382">
        <v>88026484</v>
      </c>
      <c r="M382" t="s">
        <v>311</v>
      </c>
      <c r="N382">
        <v>110</v>
      </c>
      <c r="P382" t="str">
        <f>VLOOKUP(L382,'Status Report'!B:AA,26,0)</f>
        <v>China</v>
      </c>
      <c r="Q382" t="str">
        <f>VLOOKUP(L382,'Status Report'!B:AB,27,0)</f>
        <v>Premiums</v>
      </c>
      <c r="R382">
        <f>VLOOKUP(L382,'Status Report'!B:X,23,0)</f>
        <v>200</v>
      </c>
      <c r="S382" t="str">
        <f>VLOOKUP(L382,'Status Report'!B:T,19,0)</f>
        <v>Promocean The Netherlands BV</v>
      </c>
      <c r="T382" s="62">
        <f>VLOOKUP(L382,'Status Report'!B:E,4,0)</f>
        <v>3</v>
      </c>
      <c r="U382" s="19">
        <f>_xlfn.IFS(AI382="Den Bosch",VLOOKUP(L382,'Status Report'!B:AM,35,0),AI382="Yantian",VLOOKUP(L382,'Status Report'!B:AM,36,0),AI382="",IF(H382="Asia Pacific",VLOOKUP(L382,'Status Report'!B:AM,36,0),VLOOKUP(L382,'Status Report'!B:AM,35,0)),AI382="Direct shipment",IF(H382="Asia Pacific",VLOOKUP(L382,'Status Report'!B:AM,36,0),VLOOKUP(L382,'Status Report'!B:AM,35,0)))</f>
        <v>70.149999999999991</v>
      </c>
      <c r="V382" s="20">
        <f t="shared" si="79"/>
        <v>7716.4999999999991</v>
      </c>
      <c r="W382" s="19">
        <f>_xlfn.IFS(AI382="Den Bosch",VLOOKUP(L382,'Status Report'!B:AM,37,0),AI382="Yantian",VLOOKUP(L382,'Status Report'!B:AM,38,0),AI382="",IF(H382="Asia Pacific",VLOOKUP(L382,'Status Report'!B:AM,38,0),VLOOKUP(L382,'Status Report'!B:AM,37,0)),AI382="Direct shipment",IF(H382="Asia Pacific",VLOOKUP(L382,'Status Report'!B:AM,38,0),VLOOKUP(L382,'Status Report'!B:AM,37,0)))</f>
        <v>69.349999999999994</v>
      </c>
      <c r="X382" s="20">
        <f t="shared" si="80"/>
        <v>7628.4999999999991</v>
      </c>
      <c r="Y382" s="20">
        <f>_xlfn.IFS(AI382="Den Bosch",VLOOKUP(L382,'Status Report'!B:AO,39,0),AI382="Yantian",VLOOKUP(L382,'Status Report'!B:AO,40,0),AI382="",IF(H382="Asia Pacific",VLOOKUP(L382,'Status Report'!B:AO,40,0),VLOOKUP(L382,'Status Report'!B:AO,39,0)),AI382="Direct shipment",IF(H382="Asia Pacific",VLOOKUP(L382,'Status Report'!B:AO,40,0),VLOOKUP(L382,'Status Report'!B:AO,39,0)))</f>
        <v>0</v>
      </c>
      <c r="Z382" s="20">
        <f t="shared" si="81"/>
        <v>0</v>
      </c>
      <c r="AA382" s="20">
        <f t="shared" si="82"/>
        <v>7628.4999999999991</v>
      </c>
      <c r="AB382" s="21">
        <f>_xlfn.IFS(AI382="Den Bosch",VLOOKUP(L382,'Status Report'!B:AM,33,0),AI382="Yantian",VLOOKUP(L382,'Status Report'!B:AM,34,0),AI382="",IF(H382="Asia Pacific",VLOOKUP(L382,'Status Report'!B:AM,34,0),VLOOKUP(L382,'Status Report'!B:AM,33,0)),AI382="Direct shipment",IF(H382="Asia Pacific",VLOOKUP(L382,'Status Report'!B:AM,34,0),VLOOKUP(L382,'Status Report'!B:AM,33,0)))</f>
        <v>60.500699999999995</v>
      </c>
      <c r="AC382" s="21">
        <f>VLOOKUP(L382,'Status Report'!B:CE,82,0)</f>
        <v>0</v>
      </c>
      <c r="AD382" s="21">
        <f t="shared" si="83"/>
        <v>60.500699999999995</v>
      </c>
      <c r="AE382" s="63">
        <f>VLOOKUP(L382,'Status Report'!B:W,20,0)</f>
        <v>55</v>
      </c>
      <c r="AF382" s="63">
        <f>VLOOKUP(L382,'Status Report'!B:W,21,0)</f>
        <v>36</v>
      </c>
      <c r="AG382" s="63">
        <f>VLOOKUP(L382,'Status Report'!B:W,22,0)</f>
        <v>20</v>
      </c>
      <c r="AH382" s="22">
        <f t="shared" si="84"/>
        <v>4.3559999999999999</v>
      </c>
      <c r="AI382" t="s">
        <v>990</v>
      </c>
      <c r="AK382" s="63">
        <f>IFERROR(VLOOKUP(G382,ASEAN!A:A,1,0),0)</f>
        <v>0</v>
      </c>
      <c r="AL382" s="63">
        <f>IFERROR(VLOOKUP(D382,'[3]customer specs'!$B$1:$D$65536,3,0),0)</f>
        <v>0</v>
      </c>
      <c r="AM382" s="64">
        <f t="shared" si="85"/>
        <v>88</v>
      </c>
      <c r="AN382" s="64">
        <f t="shared" si="86"/>
        <v>0</v>
      </c>
      <c r="AO382" s="63"/>
      <c r="AP382" s="63"/>
      <c r="AQ382" s="63" t="str">
        <f t="shared" si="87"/>
        <v>no</v>
      </c>
      <c r="AR382" s="20">
        <f t="shared" si="88"/>
        <v>6655.0769999999993</v>
      </c>
      <c r="AS382" s="63"/>
      <c r="AT382" s="23">
        <f t="shared" si="93"/>
        <v>0.12</v>
      </c>
      <c r="AU382" s="65">
        <f t="shared" si="89"/>
        <v>68.750795454545454</v>
      </c>
      <c r="AV382" s="65"/>
      <c r="AW382" s="65">
        <f t="shared" si="90"/>
        <v>7562.5874999999996</v>
      </c>
      <c r="AX382" s="65"/>
      <c r="AY382" s="63">
        <f>VLOOKUP(L382,'Status Report'!B:CF,81,0)</f>
        <v>0</v>
      </c>
      <c r="AZ382" s="63" t="str">
        <f>VLOOKUP(L382,'Status Report'!B:S,18,0)</f>
        <v>Ellina Smirnova</v>
      </c>
      <c r="BB382" s="63">
        <f>VLOOKUP(L382,'Status Report'!B:Z,25,0)</f>
        <v>5</v>
      </c>
      <c r="BC382" s="63">
        <f t="shared" si="91"/>
        <v>550</v>
      </c>
      <c r="BF382">
        <f>VLOOKUP(L382,'Status Report'!B:CE,82,0)</f>
        <v>0</v>
      </c>
      <c r="BG382">
        <f>VLOOKUP(L382,'Status Report'!B:CF,83,0)</f>
        <v>0</v>
      </c>
      <c r="BH382">
        <f>VLOOKUP(L382,'Status Report'!B:CG,84,0)</f>
        <v>0</v>
      </c>
      <c r="BI382" t="s">
        <v>814</v>
      </c>
      <c r="BJ382" t="s">
        <v>795</v>
      </c>
      <c r="BM382" s="67">
        <f t="shared" si="92"/>
        <v>642</v>
      </c>
    </row>
    <row r="383" spans="1:65" x14ac:dyDescent="0.25">
      <c r="A383" s="68" t="str">
        <f>VLOOKUP(L383,'Status Report'!B:CB,79,0)</f>
        <v>Heineken UCL</v>
      </c>
      <c r="C383">
        <v>20006081</v>
      </c>
      <c r="D383">
        <v>3090233</v>
      </c>
      <c r="E383" t="s">
        <v>835</v>
      </c>
      <c r="F383" t="s">
        <v>836</v>
      </c>
      <c r="G383" t="str">
        <f>VLOOKUP(D383,'[2]sold to'!$A:$H,8,0)</f>
        <v>Hungary</v>
      </c>
      <c r="H383" t="str">
        <f>VLOOKUP(D383,'[2]sold to'!$A:$I,9,0)</f>
        <v>Europe</v>
      </c>
      <c r="K383">
        <v>30</v>
      </c>
      <c r="L383">
        <v>88026488</v>
      </c>
      <c r="M383" t="s">
        <v>315</v>
      </c>
      <c r="N383">
        <v>82</v>
      </c>
      <c r="P383" t="str">
        <f>VLOOKUP(L383,'Status Report'!B:AA,26,0)</f>
        <v>China</v>
      </c>
      <c r="Q383" t="str">
        <f>VLOOKUP(L383,'Status Report'!B:AB,27,0)</f>
        <v>Premiums</v>
      </c>
      <c r="R383">
        <f>VLOOKUP(L383,'Status Report'!B:X,23,0)</f>
        <v>100</v>
      </c>
      <c r="S383" t="str">
        <f>VLOOKUP(L383,'Status Report'!B:T,19,0)</f>
        <v>Promocean The Netherlands BV</v>
      </c>
      <c r="T383" s="62">
        <f>VLOOKUP(L383,'Status Report'!B:E,4,0)</f>
        <v>3</v>
      </c>
      <c r="U383" s="19">
        <f>_xlfn.IFS(AI383="Den Bosch",VLOOKUP(L383,'Status Report'!B:AM,35,0),AI383="Yantian",VLOOKUP(L383,'Status Report'!B:AM,36,0),AI383="",IF(H383="Asia Pacific",VLOOKUP(L383,'Status Report'!B:AM,36,0),VLOOKUP(L383,'Status Report'!B:AM,35,0)),AI383="Direct shipment",IF(H383="Asia Pacific",VLOOKUP(L383,'Status Report'!B:AM,36,0),VLOOKUP(L383,'Status Report'!B:AM,35,0)))</f>
        <v>46.2</v>
      </c>
      <c r="V383" s="20">
        <f t="shared" si="79"/>
        <v>3788.4</v>
      </c>
      <c r="W383" s="19">
        <f>_xlfn.IFS(AI383="Den Bosch",VLOOKUP(L383,'Status Report'!B:AM,37,0),AI383="Yantian",VLOOKUP(L383,'Status Report'!B:AM,38,0),AI383="",IF(H383="Asia Pacific",VLOOKUP(L383,'Status Report'!B:AM,38,0),VLOOKUP(L383,'Status Report'!B:AM,37,0)),AI383="Direct shipment",IF(H383="Asia Pacific",VLOOKUP(L383,'Status Report'!B:AM,38,0),VLOOKUP(L383,'Status Report'!B:AM,37,0)))</f>
        <v>41</v>
      </c>
      <c r="X383" s="20">
        <f t="shared" si="80"/>
        <v>3362</v>
      </c>
      <c r="Y383" s="20">
        <f>_xlfn.IFS(AI383="Den Bosch",VLOOKUP(L383,'Status Report'!B:AO,39,0),AI383="Yantian",VLOOKUP(L383,'Status Report'!B:AO,40,0),AI383="",IF(H383="Asia Pacific",VLOOKUP(L383,'Status Report'!B:AO,40,0),VLOOKUP(L383,'Status Report'!B:AO,39,0)),AI383="Direct shipment",IF(H383="Asia Pacific",VLOOKUP(L383,'Status Report'!B:AO,40,0),VLOOKUP(L383,'Status Report'!B:AO,39,0)))</f>
        <v>0</v>
      </c>
      <c r="Z383" s="20">
        <f t="shared" si="81"/>
        <v>0</v>
      </c>
      <c r="AA383" s="20">
        <f t="shared" si="82"/>
        <v>3362</v>
      </c>
      <c r="AB383" s="21">
        <f>_xlfn.IFS(AI383="Den Bosch",VLOOKUP(L383,'Status Report'!B:AM,33,0),AI383="Yantian",VLOOKUP(L383,'Status Report'!B:AM,34,0),AI383="",IF(H383="Asia Pacific",VLOOKUP(L383,'Status Report'!B:AM,34,0),VLOOKUP(L383,'Status Report'!B:AM,33,0)),AI383="Direct shipment",IF(H383="Asia Pacific",VLOOKUP(L383,'Status Report'!B:AM,34,0),VLOOKUP(L383,'Status Report'!B:AM,33,0)))</f>
        <v>35.419800000000002</v>
      </c>
      <c r="AC383" s="21">
        <f>VLOOKUP(L383,'Status Report'!B:CE,82,0)</f>
        <v>0</v>
      </c>
      <c r="AD383" s="21">
        <f t="shared" si="83"/>
        <v>35.419800000000002</v>
      </c>
      <c r="AE383" s="63">
        <f>VLOOKUP(L383,'Status Report'!B:W,20,0)</f>
        <v>28</v>
      </c>
      <c r="AF383" s="63">
        <f>VLOOKUP(L383,'Status Report'!B:W,21,0)</f>
        <v>17</v>
      </c>
      <c r="AG383" s="63">
        <f>VLOOKUP(L383,'Status Report'!B:W,22,0)</f>
        <v>13</v>
      </c>
      <c r="AH383" s="22">
        <f t="shared" si="84"/>
        <v>0.50741599999999998</v>
      </c>
      <c r="AI383" t="s">
        <v>990</v>
      </c>
      <c r="AK383" s="63">
        <f>IFERROR(VLOOKUP(G383,ASEAN!A:A,1,0),0)</f>
        <v>0</v>
      </c>
      <c r="AL383" s="63">
        <f>IFERROR(VLOOKUP(D383,'[3]customer specs'!$B$1:$D$65536,3,0),0)</f>
        <v>0</v>
      </c>
      <c r="AM383" s="64">
        <f t="shared" si="85"/>
        <v>426.40000000000009</v>
      </c>
      <c r="AN383" s="64">
        <f t="shared" si="86"/>
        <v>0</v>
      </c>
      <c r="AO383" s="63"/>
      <c r="AP383" s="63"/>
      <c r="AQ383" s="63" t="str">
        <f t="shared" si="87"/>
        <v>no</v>
      </c>
      <c r="AR383" s="20">
        <f t="shared" si="88"/>
        <v>2904.4236000000001</v>
      </c>
      <c r="AS383" s="63"/>
      <c r="AT383" s="23">
        <f t="shared" si="93"/>
        <v>0.12</v>
      </c>
      <c r="AU383" s="65">
        <f t="shared" si="89"/>
        <v>40.249772727272727</v>
      </c>
      <c r="AV383" s="65"/>
      <c r="AW383" s="65">
        <f t="shared" si="90"/>
        <v>3300.4813636363638</v>
      </c>
      <c r="AX383" s="65"/>
      <c r="AY383" s="63">
        <f>VLOOKUP(L383,'Status Report'!B:CF,81,0)</f>
        <v>0</v>
      </c>
      <c r="AZ383" s="63" t="str">
        <f>VLOOKUP(L383,'Status Report'!B:S,18,0)</f>
        <v>Ellina Smirnova</v>
      </c>
      <c r="BB383" s="63">
        <f>VLOOKUP(L383,'Status Report'!B:Z,25,0)</f>
        <v>10</v>
      </c>
      <c r="BC383" s="63">
        <f t="shared" si="91"/>
        <v>820</v>
      </c>
      <c r="BF383">
        <f>VLOOKUP(L383,'Status Report'!B:CE,82,0)</f>
        <v>0</v>
      </c>
      <c r="BG383">
        <f>VLOOKUP(L383,'Status Report'!B:CF,83,0)</f>
        <v>0</v>
      </c>
      <c r="BH383">
        <f>VLOOKUP(L383,'Status Report'!B:CG,84,0)</f>
        <v>0</v>
      </c>
      <c r="BI383" t="s">
        <v>814</v>
      </c>
      <c r="BJ383" t="s">
        <v>795</v>
      </c>
      <c r="BM383" s="67">
        <f t="shared" si="92"/>
        <v>588</v>
      </c>
    </row>
    <row r="384" spans="1:65" x14ac:dyDescent="0.25">
      <c r="A384" s="68" t="str">
        <f>VLOOKUP(L384,'Status Report'!B:CB,79,0)</f>
        <v>Heineken UCL</v>
      </c>
      <c r="C384">
        <v>20006081</v>
      </c>
      <c r="D384">
        <v>3090233</v>
      </c>
      <c r="E384" t="s">
        <v>835</v>
      </c>
      <c r="F384" t="s">
        <v>836</v>
      </c>
      <c r="G384" t="str">
        <f>VLOOKUP(D384,'[2]sold to'!$A:$H,8,0)</f>
        <v>Hungary</v>
      </c>
      <c r="H384" t="str">
        <f>VLOOKUP(D384,'[2]sold to'!$A:$I,9,0)</f>
        <v>Europe</v>
      </c>
      <c r="K384">
        <v>40</v>
      </c>
      <c r="L384">
        <v>88026576</v>
      </c>
      <c r="M384" t="s">
        <v>815</v>
      </c>
      <c r="N384">
        <v>172</v>
      </c>
      <c r="P384" t="str">
        <f>VLOOKUP(L384,'Status Report'!B:AA,26,0)</f>
        <v>China</v>
      </c>
      <c r="Q384" t="str">
        <f>VLOOKUP(L384,'Status Report'!B:AB,27,0)</f>
        <v>Textiles-Clothing</v>
      </c>
      <c r="R384">
        <f>VLOOKUP(L384,'Status Report'!B:X,23,0)</f>
        <v>167</v>
      </c>
      <c r="S384" t="str">
        <f>VLOOKUP(L384,'Status Report'!B:T,19,0)</f>
        <v>Promocean The Netherlands BV</v>
      </c>
      <c r="T384" s="62">
        <f>VLOOKUP(L384,'Status Report'!B:E,4,0)</f>
        <v>3</v>
      </c>
      <c r="U384" s="19">
        <f>_xlfn.IFS(AI384="Den Bosch",VLOOKUP(L384,'Status Report'!B:AM,35,0),AI384="Yantian",VLOOKUP(L384,'Status Report'!B:AM,36,0),AI384="",IF(H384="Asia Pacific",VLOOKUP(L384,'Status Report'!B:AM,36,0),VLOOKUP(L384,'Status Report'!B:AM,35,0)),AI384="Direct shipment",IF(H384="Asia Pacific",VLOOKUP(L384,'Status Report'!B:AM,36,0),VLOOKUP(L384,'Status Report'!B:AM,35,0)))</f>
        <v>36.24</v>
      </c>
      <c r="V384" s="20">
        <f t="shared" si="79"/>
        <v>6233.2800000000007</v>
      </c>
      <c r="W384" s="19">
        <f>_xlfn.IFS(AI384="Den Bosch",VLOOKUP(L384,'Status Report'!B:AM,37,0),AI384="Yantian",VLOOKUP(L384,'Status Report'!B:AM,38,0),AI384="",IF(H384="Asia Pacific",VLOOKUP(L384,'Status Report'!B:AM,38,0),VLOOKUP(L384,'Status Report'!B:AM,37,0)),AI384="Direct shipment",IF(H384="Asia Pacific",VLOOKUP(L384,'Status Report'!B:AM,38,0),VLOOKUP(L384,'Status Report'!B:AM,37,0)))</f>
        <v>30.48</v>
      </c>
      <c r="X384" s="20">
        <f t="shared" si="80"/>
        <v>5242.5600000000004</v>
      </c>
      <c r="Y384" s="20">
        <f>_xlfn.IFS(AI384="Den Bosch",VLOOKUP(L384,'Status Report'!B:AO,39,0),AI384="Yantian",VLOOKUP(L384,'Status Report'!B:AO,40,0),AI384="",IF(H384="Asia Pacific",VLOOKUP(L384,'Status Report'!B:AO,40,0),VLOOKUP(L384,'Status Report'!B:AO,39,0)),AI384="Direct shipment",IF(H384="Asia Pacific",VLOOKUP(L384,'Status Report'!B:AO,40,0),VLOOKUP(L384,'Status Report'!B:AO,39,0)))</f>
        <v>0</v>
      </c>
      <c r="Z384" s="20">
        <f t="shared" si="81"/>
        <v>0</v>
      </c>
      <c r="AA384" s="20">
        <f t="shared" si="82"/>
        <v>5242.5600000000004</v>
      </c>
      <c r="AB384" s="21">
        <f>_xlfn.IFS(AI384="Den Bosch",VLOOKUP(L384,'Status Report'!B:AM,33,0),AI384="Yantian",VLOOKUP(L384,'Status Report'!B:AM,34,0),AI384="",IF(H384="Asia Pacific",VLOOKUP(L384,'Status Report'!B:AM,34,0),VLOOKUP(L384,'Status Report'!B:AM,33,0)),AI384="Direct shipment",IF(H384="Asia Pacific",VLOOKUP(L384,'Status Report'!B:AM,34,0),VLOOKUP(L384,'Status Report'!B:AM,33,0)))</f>
        <v>26.6175</v>
      </c>
      <c r="AC384" s="21">
        <f>VLOOKUP(L384,'Status Report'!B:CE,82,0)</f>
        <v>0</v>
      </c>
      <c r="AD384" s="21">
        <f t="shared" si="83"/>
        <v>26.6175</v>
      </c>
      <c r="AE384" s="63">
        <f>VLOOKUP(L384,'Status Report'!B:W,20,0)</f>
        <v>25.5</v>
      </c>
      <c r="AF384" s="63">
        <f>VLOOKUP(L384,'Status Report'!B:W,21,0)</f>
        <v>25</v>
      </c>
      <c r="AG384" s="63">
        <f>VLOOKUP(L384,'Status Report'!B:W,22,0)</f>
        <v>18.5</v>
      </c>
      <c r="AH384" s="22">
        <f t="shared" si="84"/>
        <v>2.0285250000000001</v>
      </c>
      <c r="AI384" t="s">
        <v>990</v>
      </c>
      <c r="AK384" s="63">
        <f>IFERROR(VLOOKUP(G384,ASEAN!A:A,1,0),0)</f>
        <v>0</v>
      </c>
      <c r="AL384" s="63">
        <f>IFERROR(VLOOKUP(D384,'[3]customer specs'!$B$1:$D$65536,3,0),0)</f>
        <v>0</v>
      </c>
      <c r="AM384" s="64">
        <f t="shared" si="85"/>
        <v>990.72000000000025</v>
      </c>
      <c r="AN384" s="64">
        <f t="shared" si="86"/>
        <v>0</v>
      </c>
      <c r="AO384" s="63"/>
      <c r="AP384" s="63"/>
      <c r="AQ384" s="63" t="str">
        <f t="shared" si="87"/>
        <v>yes</v>
      </c>
      <c r="AR384" s="20">
        <f t="shared" si="88"/>
        <v>4578.21</v>
      </c>
      <c r="AS384" s="63"/>
      <c r="AT384" s="23">
        <f t="shared" si="93"/>
        <v>0.12</v>
      </c>
      <c r="AU384" s="65">
        <f t="shared" si="89"/>
        <v>30.24715909090909</v>
      </c>
      <c r="AV384" s="65"/>
      <c r="AW384" s="65">
        <f t="shared" si="90"/>
        <v>5202.5113636363631</v>
      </c>
      <c r="AX384" s="65"/>
      <c r="AY384" s="63">
        <f>VLOOKUP(L384,'Status Report'!B:CF,81,0)</f>
        <v>0</v>
      </c>
      <c r="AZ384" s="63" t="str">
        <f>VLOOKUP(L384,'Status Report'!B:S,18,0)</f>
        <v>Ellina Smirnova</v>
      </c>
      <c r="BB384" s="63">
        <f>VLOOKUP(L384,'Status Report'!B:Z,25,0)</f>
        <v>6</v>
      </c>
      <c r="BC384" s="63">
        <f t="shared" si="91"/>
        <v>1032</v>
      </c>
      <c r="BF384">
        <f>VLOOKUP(L384,'Status Report'!B:CE,82,0)</f>
        <v>0</v>
      </c>
      <c r="BG384">
        <f>VLOOKUP(L384,'Status Report'!B:CF,83,0)</f>
        <v>0</v>
      </c>
      <c r="BH384">
        <f>VLOOKUP(L384,'Status Report'!B:CG,84,0)</f>
        <v>0</v>
      </c>
      <c r="BI384" t="s">
        <v>814</v>
      </c>
      <c r="BJ384" t="s">
        <v>795</v>
      </c>
      <c r="BM384" s="67">
        <f t="shared" si="92"/>
        <v>714</v>
      </c>
    </row>
    <row r="385" spans="1:65" x14ac:dyDescent="0.25">
      <c r="A385" s="68" t="str">
        <f>VLOOKUP(L385,'Status Report'!B:CB,79,0)</f>
        <v>Heineken - F1</v>
      </c>
      <c r="C385">
        <v>26021014</v>
      </c>
      <c r="D385">
        <v>3097129</v>
      </c>
      <c r="E385" t="s">
        <v>862</v>
      </c>
      <c r="F385" t="s">
        <v>802</v>
      </c>
      <c r="G385" t="str">
        <f>VLOOKUP(D385,'[2]sold to'!$A:$H,8,0)</f>
        <v>Netherlands</v>
      </c>
      <c r="H385" t="str">
        <f>VLOOKUP(D385,'[2]sold to'!$A:$I,9,0)</f>
        <v>Europe</v>
      </c>
      <c r="K385">
        <v>130</v>
      </c>
      <c r="L385">
        <v>88027384</v>
      </c>
      <c r="M385" t="s">
        <v>580</v>
      </c>
      <c r="N385">
        <v>2</v>
      </c>
      <c r="P385" t="str">
        <f>VLOOKUP(L385,'Status Report'!B:AA,26,0)</f>
        <v>China</v>
      </c>
      <c r="Q385" t="str">
        <f>VLOOKUP(L385,'Status Report'!B:AB,27,0)</f>
        <v>Textiles-Clothing</v>
      </c>
      <c r="R385">
        <f>VLOOKUP(L385,'Status Report'!B:X,23,0)</f>
        <v>84</v>
      </c>
      <c r="S385" t="str">
        <f>VLOOKUP(L385,'Status Report'!B:T,19,0)</f>
        <v>Promocean The Netherlands BV</v>
      </c>
      <c r="T385" s="62">
        <f>VLOOKUP(L385,'Status Report'!B:E,4,0)</f>
        <v>3</v>
      </c>
      <c r="U385" s="19">
        <f>_xlfn.IFS(AI385="Den Bosch",VLOOKUP(L385,'Status Report'!B:AM,35,0),AI385="Yantian",VLOOKUP(L385,'Status Report'!B:AM,36,0),AI385="",IF(H385="Asia Pacific",VLOOKUP(L385,'Status Report'!B:AM,36,0),VLOOKUP(L385,'Status Report'!B:AM,35,0)),AI385="Direct shipment",IF(H385="Asia Pacific",VLOOKUP(L385,'Status Report'!B:AM,36,0),VLOOKUP(L385,'Status Report'!B:AM,35,0)))</f>
        <v>47.7</v>
      </c>
      <c r="V385" s="20">
        <f t="shared" si="79"/>
        <v>95.4</v>
      </c>
      <c r="W385" s="19">
        <f>_xlfn.IFS(AI385="Den Bosch",VLOOKUP(L385,'Status Report'!B:AM,37,0),AI385="Yantian",VLOOKUP(L385,'Status Report'!B:AM,38,0),AI385="",IF(H385="Asia Pacific",VLOOKUP(L385,'Status Report'!B:AM,38,0),VLOOKUP(L385,'Status Report'!B:AM,37,0)),AI385="Direct shipment",IF(H385="Asia Pacific",VLOOKUP(L385,'Status Report'!B:AM,38,0),VLOOKUP(L385,'Status Report'!B:AM,37,0)))</f>
        <v>46.8</v>
      </c>
      <c r="X385" s="20">
        <f t="shared" si="80"/>
        <v>93.6</v>
      </c>
      <c r="Y385" s="20">
        <f>_xlfn.IFS(AI385="Den Bosch",VLOOKUP(L385,'Status Report'!B:AO,39,0),AI385="Yantian",VLOOKUP(L385,'Status Report'!B:AO,40,0),AI385="",IF(H385="Asia Pacific",VLOOKUP(L385,'Status Report'!B:AO,40,0),VLOOKUP(L385,'Status Report'!B:AO,39,0)),AI385="Direct shipment",IF(H385="Asia Pacific",VLOOKUP(L385,'Status Report'!B:AO,40,0),VLOOKUP(L385,'Status Report'!B:AO,39,0)))</f>
        <v>0</v>
      </c>
      <c r="Z385" s="20">
        <f t="shared" si="81"/>
        <v>0</v>
      </c>
      <c r="AA385" s="20">
        <f t="shared" si="82"/>
        <v>93.6</v>
      </c>
      <c r="AB385" s="21">
        <f>_xlfn.IFS(AI385="Den Bosch",VLOOKUP(L385,'Status Report'!B:AM,33,0),AI385="Yantian",VLOOKUP(L385,'Status Report'!B:AM,34,0),AI385="",IF(H385="Asia Pacific",VLOOKUP(L385,'Status Report'!B:AM,34,0),VLOOKUP(L385,'Status Report'!B:AM,33,0)),AI385="Direct shipment",IF(H385="Asia Pacific",VLOOKUP(L385,'Status Report'!B:AM,34,0),VLOOKUP(L385,'Status Report'!B:AM,33,0)))</f>
        <v>40.844699999999996</v>
      </c>
      <c r="AC385" s="21">
        <f>VLOOKUP(L385,'Status Report'!B:CE,82,0)</f>
        <v>0</v>
      </c>
      <c r="AD385" s="21">
        <f t="shared" si="83"/>
        <v>40.844699999999996</v>
      </c>
      <c r="AE385" s="63">
        <f>VLOOKUP(L385,'Status Report'!B:W,20,0)</f>
        <v>35</v>
      </c>
      <c r="AF385" s="63">
        <f>VLOOKUP(L385,'Status Report'!B:W,21,0)</f>
        <v>28</v>
      </c>
      <c r="AG385" s="63">
        <f>VLOOKUP(L385,'Status Report'!B:W,22,0)</f>
        <v>6</v>
      </c>
      <c r="AH385" s="22">
        <f t="shared" si="84"/>
        <v>1.176E-2</v>
      </c>
      <c r="AI385" t="s">
        <v>990</v>
      </c>
      <c r="AK385" s="63">
        <f>IFERROR(VLOOKUP(G385,ASEAN!A:A,1,0),0)</f>
        <v>0</v>
      </c>
      <c r="AL385" s="63">
        <f>IFERROR(VLOOKUP(D385,'[3]customer specs'!$B$1:$D$65536,3,0),0)</f>
        <v>0</v>
      </c>
      <c r="AM385" s="64">
        <f t="shared" si="85"/>
        <v>1.8000000000000114</v>
      </c>
      <c r="AN385" s="64">
        <f t="shared" si="86"/>
        <v>0</v>
      </c>
      <c r="AO385" s="63"/>
      <c r="AP385" s="63"/>
      <c r="AQ385" s="63" t="str">
        <f t="shared" si="87"/>
        <v>no</v>
      </c>
      <c r="AR385" s="20">
        <f t="shared" si="88"/>
        <v>81.689399999999992</v>
      </c>
      <c r="AS385" s="63"/>
      <c r="AT385" s="23">
        <f t="shared" si="93"/>
        <v>0.12</v>
      </c>
      <c r="AU385" s="65">
        <f t="shared" si="89"/>
        <v>46.414431818181811</v>
      </c>
      <c r="AV385" s="65"/>
      <c r="AW385" s="65">
        <f t="shared" si="90"/>
        <v>92.828863636363621</v>
      </c>
      <c r="AX385" s="65"/>
      <c r="AY385" s="63">
        <f>VLOOKUP(L385,'Status Report'!B:CF,81,0)</f>
        <v>0</v>
      </c>
      <c r="AZ385" s="63" t="str">
        <f>VLOOKUP(L385,'Status Report'!B:S,18,0)</f>
        <v xml:space="preserve">Konstantinos Zoupanos </v>
      </c>
      <c r="BB385" s="63">
        <f>VLOOKUP(L385,'Status Report'!B:Z,25,0)</f>
        <v>6</v>
      </c>
      <c r="BC385" s="63">
        <f t="shared" si="91"/>
        <v>12</v>
      </c>
      <c r="BF385">
        <f>VLOOKUP(L385,'Status Report'!B:CE,82,0)</f>
        <v>0</v>
      </c>
      <c r="BG385">
        <f>VLOOKUP(L385,'Status Report'!B:CF,83,0)</f>
        <v>0</v>
      </c>
      <c r="BH385">
        <f>VLOOKUP(L385,'Status Report'!B:CG,84,0)</f>
        <v>0</v>
      </c>
      <c r="BI385" t="s">
        <v>854</v>
      </c>
      <c r="BJ385" t="s">
        <v>795</v>
      </c>
      <c r="BM385" s="67">
        <f t="shared" si="92"/>
        <v>20</v>
      </c>
    </row>
    <row r="386" spans="1:65" x14ac:dyDescent="0.25">
      <c r="A386" s="68" t="str">
        <f>VLOOKUP(L386,'Status Report'!B:CB,79,0)</f>
        <v>Heineken - F1</v>
      </c>
      <c r="C386">
        <v>26021014</v>
      </c>
      <c r="D386">
        <v>3097129</v>
      </c>
      <c r="E386" t="s">
        <v>862</v>
      </c>
      <c r="F386" t="s">
        <v>802</v>
      </c>
      <c r="G386" t="str">
        <f>VLOOKUP(D386,'[2]sold to'!$A:$H,8,0)</f>
        <v>Netherlands</v>
      </c>
      <c r="H386" t="str">
        <f>VLOOKUP(D386,'[2]sold to'!$A:$I,9,0)</f>
        <v>Europe</v>
      </c>
      <c r="K386">
        <v>140</v>
      </c>
      <c r="L386">
        <v>88027364</v>
      </c>
      <c r="M386" t="s">
        <v>563</v>
      </c>
      <c r="N386">
        <v>2</v>
      </c>
      <c r="P386" t="str">
        <f>VLOOKUP(L386,'Status Report'!B:AA,26,0)</f>
        <v>China</v>
      </c>
      <c r="Q386" t="str">
        <f>VLOOKUP(L386,'Status Report'!B:AB,27,0)</f>
        <v>Textiles-Clothing</v>
      </c>
      <c r="R386">
        <f>VLOOKUP(L386,'Status Report'!B:X,23,0)</f>
        <v>84</v>
      </c>
      <c r="S386" t="str">
        <f>VLOOKUP(L386,'Status Report'!B:T,19,0)</f>
        <v>Promocean The Netherlands BV</v>
      </c>
      <c r="T386" s="62">
        <f>VLOOKUP(L386,'Status Report'!B:E,4,0)</f>
        <v>3</v>
      </c>
      <c r="U386" s="19">
        <f>_xlfn.IFS(AI386="Den Bosch",VLOOKUP(L386,'Status Report'!B:AM,35,0),AI386="Yantian",VLOOKUP(L386,'Status Report'!B:AM,36,0),AI386="",IF(H386="Asia Pacific",VLOOKUP(L386,'Status Report'!B:AM,36,0),VLOOKUP(L386,'Status Report'!B:AM,35,0)),AI386="Direct shipment",IF(H386="Asia Pacific",VLOOKUP(L386,'Status Report'!B:AM,36,0),VLOOKUP(L386,'Status Report'!B:AM,35,0)))</f>
        <v>46.2</v>
      </c>
      <c r="V386" s="20">
        <f t="shared" ref="V386:V449" si="94">U386*N386</f>
        <v>92.4</v>
      </c>
      <c r="W386" s="19">
        <f>_xlfn.IFS(AI386="Den Bosch",VLOOKUP(L386,'Status Report'!B:AM,37,0),AI386="Yantian",VLOOKUP(L386,'Status Report'!B:AM,38,0),AI386="",IF(H386="Asia Pacific",VLOOKUP(L386,'Status Report'!B:AM,38,0),VLOOKUP(L386,'Status Report'!B:AM,37,0)),AI386="Direct shipment",IF(H386="Asia Pacific",VLOOKUP(L386,'Status Report'!B:AM,38,0),VLOOKUP(L386,'Status Report'!B:AM,37,0)))</f>
        <v>45.36</v>
      </c>
      <c r="X386" s="20">
        <f t="shared" ref="X386:X449" si="95">N386*W386</f>
        <v>90.72</v>
      </c>
      <c r="Y386" s="20">
        <f>_xlfn.IFS(AI386="Den Bosch",VLOOKUP(L386,'Status Report'!B:AO,39,0),AI386="Yantian",VLOOKUP(L386,'Status Report'!B:AO,40,0),AI386="",IF(H386="Asia Pacific",VLOOKUP(L386,'Status Report'!B:AO,40,0),VLOOKUP(L386,'Status Report'!B:AO,39,0)),AI386="Direct shipment",IF(H386="Asia Pacific",VLOOKUP(L386,'Status Report'!B:AO,40,0),VLOOKUP(L386,'Status Report'!B:AO,39,0)))</f>
        <v>0</v>
      </c>
      <c r="Z386" s="20">
        <f t="shared" ref="Z386:Z449" si="96">Y386*N386</f>
        <v>0</v>
      </c>
      <c r="AA386" s="20">
        <f t="shared" ref="AA386:AA449" si="97">IF(Z386=0,X386,Z386)</f>
        <v>90.72</v>
      </c>
      <c r="AB386" s="21">
        <f>_xlfn.IFS(AI386="Den Bosch",VLOOKUP(L386,'Status Report'!B:AM,33,0),AI386="Yantian",VLOOKUP(L386,'Status Report'!B:AM,34,0),AI386="",IF(H386="Asia Pacific",VLOOKUP(L386,'Status Report'!B:AM,34,0),VLOOKUP(L386,'Status Report'!B:AM,33,0)),AI386="Direct shipment",IF(H386="Asia Pacific",VLOOKUP(L386,'Status Report'!B:AM,34,0),VLOOKUP(L386,'Status Report'!B:AM,33,0)))</f>
        <v>39.569399999999995</v>
      </c>
      <c r="AC386" s="21">
        <f>VLOOKUP(L386,'Status Report'!B:CE,82,0)</f>
        <v>0</v>
      </c>
      <c r="AD386" s="21">
        <f t="shared" ref="AD386:AD449" si="98">IF(AC386=0,AB386,AC386)</f>
        <v>39.569399999999995</v>
      </c>
      <c r="AE386" s="63">
        <f>VLOOKUP(L386,'Status Report'!B:W,20,0)</f>
        <v>35</v>
      </c>
      <c r="AF386" s="63">
        <f>VLOOKUP(L386,'Status Report'!B:W,21,0)</f>
        <v>28</v>
      </c>
      <c r="AG386" s="63">
        <f>VLOOKUP(L386,'Status Report'!B:W,22,0)</f>
        <v>6</v>
      </c>
      <c r="AH386" s="22">
        <f t="shared" ref="AH386:AH449" si="99">((AE386*AF386*AG386)*N386)/1000000</f>
        <v>1.176E-2</v>
      </c>
      <c r="AI386" t="s">
        <v>990</v>
      </c>
      <c r="AK386" s="63">
        <f>IFERROR(VLOOKUP(G386,ASEAN!A:A,1,0),0)</f>
        <v>0</v>
      </c>
      <c r="AL386" s="63">
        <f>IFERROR(VLOOKUP(D386,'[3]customer specs'!$B$1:$D$65536,3,0),0)</f>
        <v>0</v>
      </c>
      <c r="AM386" s="64">
        <f t="shared" ref="AM386:AM449" si="100">V386-X386</f>
        <v>1.6800000000000068</v>
      </c>
      <c r="AN386" s="64">
        <f t="shared" ref="AN386:AN449" si="101">IF(Z386=0,,X386-Z386)</f>
        <v>0</v>
      </c>
      <c r="AO386" s="63"/>
      <c r="AP386" s="63"/>
      <c r="AQ386" s="63" t="str">
        <f t="shared" ref="AQ386:AQ449" si="102">IF(N386&gt;=R386,"yes","no")</f>
        <v>no</v>
      </c>
      <c r="AR386" s="20">
        <f t="shared" ref="AR386:AR449" si="103">AD386*N386</f>
        <v>79.138799999999989</v>
      </c>
      <c r="AS386" s="63"/>
      <c r="AT386" s="23">
        <f t="shared" si="93"/>
        <v>0.12</v>
      </c>
      <c r="AU386" s="65">
        <f t="shared" ref="AU386:AU449" si="104">AD386/(1-AT386)</f>
        <v>44.965227272727269</v>
      </c>
      <c r="AV386" s="65"/>
      <c r="AW386" s="65">
        <f t="shared" ref="AW386:AW449" si="105">(AU386*N386)+(AV386*N386)</f>
        <v>89.930454545454538</v>
      </c>
      <c r="AX386" s="65"/>
      <c r="AY386" s="63">
        <f>VLOOKUP(L386,'Status Report'!B:CF,81,0)</f>
        <v>0</v>
      </c>
      <c r="AZ386" s="63" t="str">
        <f>VLOOKUP(L386,'Status Report'!B:S,18,0)</f>
        <v xml:space="preserve">Konstantinos Zoupanos </v>
      </c>
      <c r="BB386" s="63">
        <f>VLOOKUP(L386,'Status Report'!B:Z,25,0)</f>
        <v>6</v>
      </c>
      <c r="BC386" s="63">
        <f t="shared" ref="BC386:BC449" si="106">N386*BB386</f>
        <v>12</v>
      </c>
      <c r="BF386">
        <f>VLOOKUP(L386,'Status Report'!B:CE,82,0)</f>
        <v>0</v>
      </c>
      <c r="BG386">
        <f>VLOOKUP(L386,'Status Report'!B:CF,83,0)</f>
        <v>0</v>
      </c>
      <c r="BH386">
        <f>VLOOKUP(L386,'Status Report'!B:CG,84,0)</f>
        <v>0</v>
      </c>
      <c r="BI386" t="s">
        <v>854</v>
      </c>
      <c r="BJ386" t="s">
        <v>795</v>
      </c>
      <c r="BM386" s="67">
        <f t="shared" ref="BM386:BM449" si="107">SUMIF($L:$L,$L386,N:N)</f>
        <v>6</v>
      </c>
    </row>
    <row r="387" spans="1:65" x14ac:dyDescent="0.25">
      <c r="A387" s="68" t="str">
        <f>VLOOKUP(L387,'Status Report'!B:CB,79,0)</f>
        <v>Heineken - F1</v>
      </c>
      <c r="C387">
        <v>26021014</v>
      </c>
      <c r="D387">
        <v>3097129</v>
      </c>
      <c r="E387" t="s">
        <v>862</v>
      </c>
      <c r="F387" t="s">
        <v>802</v>
      </c>
      <c r="G387" t="str">
        <f>VLOOKUP(D387,'[2]sold to'!$A:$H,8,0)</f>
        <v>Netherlands</v>
      </c>
      <c r="H387" t="str">
        <f>VLOOKUP(D387,'[2]sold to'!$A:$I,9,0)</f>
        <v>Europe</v>
      </c>
      <c r="K387">
        <v>150</v>
      </c>
      <c r="L387">
        <v>88027365</v>
      </c>
      <c r="M387" t="s">
        <v>564</v>
      </c>
      <c r="N387">
        <v>4</v>
      </c>
      <c r="P387" t="str">
        <f>VLOOKUP(L387,'Status Report'!B:AA,26,0)</f>
        <v>China</v>
      </c>
      <c r="Q387" t="str">
        <f>VLOOKUP(L387,'Status Report'!B:AB,27,0)</f>
        <v>Textiles-Clothing</v>
      </c>
      <c r="R387">
        <f>VLOOKUP(L387,'Status Report'!B:X,23,0)</f>
        <v>84</v>
      </c>
      <c r="S387" t="str">
        <f>VLOOKUP(L387,'Status Report'!B:T,19,0)</f>
        <v>Promocean The Netherlands BV</v>
      </c>
      <c r="T387" s="62">
        <f>VLOOKUP(L387,'Status Report'!B:E,4,0)</f>
        <v>3</v>
      </c>
      <c r="U387" s="19">
        <f>_xlfn.IFS(AI387="Den Bosch",VLOOKUP(L387,'Status Report'!B:AM,35,0),AI387="Yantian",VLOOKUP(L387,'Status Report'!B:AM,36,0),AI387="",IF(H387="Asia Pacific",VLOOKUP(L387,'Status Report'!B:AM,36,0),VLOOKUP(L387,'Status Report'!B:AM,35,0)),AI387="Direct shipment",IF(H387="Asia Pacific",VLOOKUP(L387,'Status Report'!B:AM,36,0),VLOOKUP(L387,'Status Report'!B:AM,35,0)))</f>
        <v>46.2</v>
      </c>
      <c r="V387" s="20">
        <f t="shared" si="94"/>
        <v>184.8</v>
      </c>
      <c r="W387" s="19">
        <f>_xlfn.IFS(AI387="Den Bosch",VLOOKUP(L387,'Status Report'!B:AM,37,0),AI387="Yantian",VLOOKUP(L387,'Status Report'!B:AM,38,0),AI387="",IF(H387="Asia Pacific",VLOOKUP(L387,'Status Report'!B:AM,38,0),VLOOKUP(L387,'Status Report'!B:AM,37,0)),AI387="Direct shipment",IF(H387="Asia Pacific",VLOOKUP(L387,'Status Report'!B:AM,38,0),VLOOKUP(L387,'Status Report'!B:AM,37,0)))</f>
        <v>45.36</v>
      </c>
      <c r="X387" s="20">
        <f t="shared" si="95"/>
        <v>181.44</v>
      </c>
      <c r="Y387" s="20">
        <f>_xlfn.IFS(AI387="Den Bosch",VLOOKUP(L387,'Status Report'!B:AO,39,0),AI387="Yantian",VLOOKUP(L387,'Status Report'!B:AO,40,0),AI387="",IF(H387="Asia Pacific",VLOOKUP(L387,'Status Report'!B:AO,40,0),VLOOKUP(L387,'Status Report'!B:AO,39,0)),AI387="Direct shipment",IF(H387="Asia Pacific",VLOOKUP(L387,'Status Report'!B:AO,40,0),VLOOKUP(L387,'Status Report'!B:AO,39,0)))</f>
        <v>0</v>
      </c>
      <c r="Z387" s="20">
        <f t="shared" si="96"/>
        <v>0</v>
      </c>
      <c r="AA387" s="20">
        <f t="shared" si="97"/>
        <v>181.44</v>
      </c>
      <c r="AB387" s="21">
        <f>_xlfn.IFS(AI387="Den Bosch",VLOOKUP(L387,'Status Report'!B:AM,33,0),AI387="Yantian",VLOOKUP(L387,'Status Report'!B:AM,34,0),AI387="",IF(H387="Asia Pacific",VLOOKUP(L387,'Status Report'!B:AM,34,0),VLOOKUP(L387,'Status Report'!B:AM,33,0)),AI387="Direct shipment",IF(H387="Asia Pacific",VLOOKUP(L387,'Status Report'!B:AM,34,0),VLOOKUP(L387,'Status Report'!B:AM,33,0)))</f>
        <v>39.569399999999995</v>
      </c>
      <c r="AC387" s="21">
        <f>VLOOKUP(L387,'Status Report'!B:CE,82,0)</f>
        <v>0</v>
      </c>
      <c r="AD387" s="21">
        <f t="shared" si="98"/>
        <v>39.569399999999995</v>
      </c>
      <c r="AE387" s="63">
        <f>VLOOKUP(L387,'Status Report'!B:W,20,0)</f>
        <v>35</v>
      </c>
      <c r="AF387" s="63">
        <f>VLOOKUP(L387,'Status Report'!B:W,21,0)</f>
        <v>28</v>
      </c>
      <c r="AG387" s="63">
        <f>VLOOKUP(L387,'Status Report'!B:W,22,0)</f>
        <v>6</v>
      </c>
      <c r="AH387" s="22">
        <f t="shared" si="99"/>
        <v>2.3519999999999999E-2</v>
      </c>
      <c r="AI387" t="s">
        <v>990</v>
      </c>
      <c r="AK387" s="63">
        <f>IFERROR(VLOOKUP(G387,ASEAN!A:A,1,0),0)</f>
        <v>0</v>
      </c>
      <c r="AL387" s="63">
        <f>IFERROR(VLOOKUP(D387,'[3]customer specs'!$B$1:$D$65536,3,0),0)</f>
        <v>0</v>
      </c>
      <c r="AM387" s="64">
        <f t="shared" si="100"/>
        <v>3.3600000000000136</v>
      </c>
      <c r="AN387" s="64">
        <f t="shared" si="101"/>
        <v>0</v>
      </c>
      <c r="AO387" s="63"/>
      <c r="AP387" s="63"/>
      <c r="AQ387" s="63" t="str">
        <f t="shared" si="102"/>
        <v>no</v>
      </c>
      <c r="AR387" s="20">
        <f t="shared" si="103"/>
        <v>158.27759999999998</v>
      </c>
      <c r="AS387" s="63"/>
      <c r="AT387" s="23">
        <f t="shared" si="93"/>
        <v>0.12</v>
      </c>
      <c r="AU387" s="65">
        <f t="shared" si="104"/>
        <v>44.965227272727269</v>
      </c>
      <c r="AV387" s="65"/>
      <c r="AW387" s="65">
        <f t="shared" si="105"/>
        <v>179.86090909090908</v>
      </c>
      <c r="AX387" s="65"/>
      <c r="AY387" s="63">
        <f>VLOOKUP(L387,'Status Report'!B:CF,81,0)</f>
        <v>0</v>
      </c>
      <c r="AZ387" s="63" t="str">
        <f>VLOOKUP(L387,'Status Report'!B:S,18,0)</f>
        <v xml:space="preserve">Konstantinos Zoupanos </v>
      </c>
      <c r="BB387" s="63">
        <f>VLOOKUP(L387,'Status Report'!B:Z,25,0)</f>
        <v>6</v>
      </c>
      <c r="BC387" s="63">
        <f t="shared" si="106"/>
        <v>24</v>
      </c>
      <c r="BF387">
        <f>VLOOKUP(L387,'Status Report'!B:CE,82,0)</f>
        <v>0</v>
      </c>
      <c r="BG387">
        <f>VLOOKUP(L387,'Status Report'!B:CF,83,0)</f>
        <v>0</v>
      </c>
      <c r="BH387">
        <f>VLOOKUP(L387,'Status Report'!B:CG,84,0)</f>
        <v>0</v>
      </c>
      <c r="BI387" t="s">
        <v>854</v>
      </c>
      <c r="BJ387" t="s">
        <v>795</v>
      </c>
      <c r="BM387" s="67">
        <f t="shared" si="107"/>
        <v>19</v>
      </c>
    </row>
    <row r="388" spans="1:65" x14ac:dyDescent="0.25">
      <c r="A388" s="68" t="str">
        <f>VLOOKUP(L388,'Status Report'!B:CB,79,0)</f>
        <v>Heineken - F1</v>
      </c>
      <c r="C388">
        <v>26021014</v>
      </c>
      <c r="D388">
        <v>3097129</v>
      </c>
      <c r="E388" t="s">
        <v>862</v>
      </c>
      <c r="F388" t="s">
        <v>802</v>
      </c>
      <c r="G388" t="str">
        <f>VLOOKUP(D388,'[2]sold to'!$A:$H,8,0)</f>
        <v>Netherlands</v>
      </c>
      <c r="H388" t="str">
        <f>VLOOKUP(D388,'[2]sold to'!$A:$I,9,0)</f>
        <v>Europe</v>
      </c>
      <c r="K388">
        <v>160</v>
      </c>
      <c r="L388">
        <v>88027366</v>
      </c>
      <c r="M388" t="s">
        <v>565</v>
      </c>
      <c r="N388">
        <v>6</v>
      </c>
      <c r="P388" t="str">
        <f>VLOOKUP(L388,'Status Report'!B:AA,26,0)</f>
        <v>China</v>
      </c>
      <c r="Q388" t="str">
        <f>VLOOKUP(L388,'Status Report'!B:AB,27,0)</f>
        <v>Textiles-Clothing</v>
      </c>
      <c r="R388">
        <f>VLOOKUP(L388,'Status Report'!B:X,23,0)</f>
        <v>84</v>
      </c>
      <c r="S388" t="str">
        <f>VLOOKUP(L388,'Status Report'!B:T,19,0)</f>
        <v>Promocean The Netherlands BV</v>
      </c>
      <c r="T388" s="62">
        <f>VLOOKUP(L388,'Status Report'!B:E,4,0)</f>
        <v>3</v>
      </c>
      <c r="U388" s="19">
        <f>_xlfn.IFS(AI388="Den Bosch",VLOOKUP(L388,'Status Report'!B:AM,35,0),AI388="Yantian",VLOOKUP(L388,'Status Report'!B:AM,36,0),AI388="",IF(H388="Asia Pacific",VLOOKUP(L388,'Status Report'!B:AM,36,0),VLOOKUP(L388,'Status Report'!B:AM,35,0)),AI388="Direct shipment",IF(H388="Asia Pacific",VLOOKUP(L388,'Status Report'!B:AM,36,0),VLOOKUP(L388,'Status Report'!B:AM,35,0)))</f>
        <v>46.2</v>
      </c>
      <c r="V388" s="20">
        <f t="shared" si="94"/>
        <v>277.20000000000005</v>
      </c>
      <c r="W388" s="19">
        <f>_xlfn.IFS(AI388="Den Bosch",VLOOKUP(L388,'Status Report'!B:AM,37,0),AI388="Yantian",VLOOKUP(L388,'Status Report'!B:AM,38,0),AI388="",IF(H388="Asia Pacific",VLOOKUP(L388,'Status Report'!B:AM,38,0),VLOOKUP(L388,'Status Report'!B:AM,37,0)),AI388="Direct shipment",IF(H388="Asia Pacific",VLOOKUP(L388,'Status Report'!B:AM,38,0),VLOOKUP(L388,'Status Report'!B:AM,37,0)))</f>
        <v>45.36</v>
      </c>
      <c r="X388" s="20">
        <f t="shared" si="95"/>
        <v>272.15999999999997</v>
      </c>
      <c r="Y388" s="20">
        <f>_xlfn.IFS(AI388="Den Bosch",VLOOKUP(L388,'Status Report'!B:AO,39,0),AI388="Yantian",VLOOKUP(L388,'Status Report'!B:AO,40,0),AI388="",IF(H388="Asia Pacific",VLOOKUP(L388,'Status Report'!B:AO,40,0),VLOOKUP(L388,'Status Report'!B:AO,39,0)),AI388="Direct shipment",IF(H388="Asia Pacific",VLOOKUP(L388,'Status Report'!B:AO,40,0),VLOOKUP(L388,'Status Report'!B:AO,39,0)))</f>
        <v>0</v>
      </c>
      <c r="Z388" s="20">
        <f t="shared" si="96"/>
        <v>0</v>
      </c>
      <c r="AA388" s="20">
        <f t="shared" si="97"/>
        <v>272.15999999999997</v>
      </c>
      <c r="AB388" s="21">
        <f>_xlfn.IFS(AI388="Den Bosch",VLOOKUP(L388,'Status Report'!B:AM,33,0),AI388="Yantian",VLOOKUP(L388,'Status Report'!B:AM,34,0),AI388="",IF(H388="Asia Pacific",VLOOKUP(L388,'Status Report'!B:AM,34,0),VLOOKUP(L388,'Status Report'!B:AM,33,0)),AI388="Direct shipment",IF(H388="Asia Pacific",VLOOKUP(L388,'Status Report'!B:AM,34,0),VLOOKUP(L388,'Status Report'!B:AM,33,0)))</f>
        <v>39.569399999999995</v>
      </c>
      <c r="AC388" s="21">
        <f>VLOOKUP(L388,'Status Report'!B:CE,82,0)</f>
        <v>0</v>
      </c>
      <c r="AD388" s="21">
        <f t="shared" si="98"/>
        <v>39.569399999999995</v>
      </c>
      <c r="AE388" s="63">
        <f>VLOOKUP(L388,'Status Report'!B:W,20,0)</f>
        <v>35</v>
      </c>
      <c r="AF388" s="63">
        <f>VLOOKUP(L388,'Status Report'!B:W,21,0)</f>
        <v>28</v>
      </c>
      <c r="AG388" s="63">
        <f>VLOOKUP(L388,'Status Report'!B:W,22,0)</f>
        <v>6</v>
      </c>
      <c r="AH388" s="22">
        <f t="shared" si="99"/>
        <v>3.5279999999999999E-2</v>
      </c>
      <c r="AI388" t="s">
        <v>990</v>
      </c>
      <c r="AK388" s="63">
        <f>IFERROR(VLOOKUP(G388,ASEAN!A:A,1,0),0)</f>
        <v>0</v>
      </c>
      <c r="AL388" s="63">
        <f>IFERROR(VLOOKUP(D388,'[3]customer specs'!$B$1:$D$65536,3,0),0)</f>
        <v>0</v>
      </c>
      <c r="AM388" s="64">
        <f t="shared" si="100"/>
        <v>5.0400000000000773</v>
      </c>
      <c r="AN388" s="64">
        <f t="shared" si="101"/>
        <v>0</v>
      </c>
      <c r="AO388" s="63"/>
      <c r="AP388" s="63"/>
      <c r="AQ388" s="63" t="str">
        <f t="shared" si="102"/>
        <v>no</v>
      </c>
      <c r="AR388" s="20">
        <f t="shared" si="103"/>
        <v>237.41639999999995</v>
      </c>
      <c r="AS388" s="63"/>
      <c r="AT388" s="23">
        <f t="shared" si="93"/>
        <v>0.12</v>
      </c>
      <c r="AU388" s="65">
        <f t="shared" si="104"/>
        <v>44.965227272727269</v>
      </c>
      <c r="AV388" s="65"/>
      <c r="AW388" s="65">
        <f t="shared" si="105"/>
        <v>269.7913636363636</v>
      </c>
      <c r="AX388" s="65"/>
      <c r="AY388" s="63">
        <f>VLOOKUP(L388,'Status Report'!B:CF,81,0)</f>
        <v>0</v>
      </c>
      <c r="AZ388" s="63" t="str">
        <f>VLOOKUP(L388,'Status Report'!B:S,18,0)</f>
        <v xml:space="preserve">Konstantinos Zoupanos </v>
      </c>
      <c r="BB388" s="63">
        <f>VLOOKUP(L388,'Status Report'!B:Z,25,0)</f>
        <v>6</v>
      </c>
      <c r="BC388" s="63">
        <f t="shared" si="106"/>
        <v>36</v>
      </c>
      <c r="BF388">
        <f>VLOOKUP(L388,'Status Report'!B:CE,82,0)</f>
        <v>0</v>
      </c>
      <c r="BG388">
        <f>VLOOKUP(L388,'Status Report'!B:CF,83,0)</f>
        <v>0</v>
      </c>
      <c r="BH388">
        <f>VLOOKUP(L388,'Status Report'!B:CG,84,0)</f>
        <v>0</v>
      </c>
      <c r="BI388" t="s">
        <v>854</v>
      </c>
      <c r="BJ388" t="s">
        <v>795</v>
      </c>
      <c r="BM388" s="67">
        <f t="shared" si="107"/>
        <v>27</v>
      </c>
    </row>
    <row r="389" spans="1:65" x14ac:dyDescent="0.25">
      <c r="A389" s="68" t="str">
        <f>VLOOKUP(L389,'Status Report'!B:CB,79,0)</f>
        <v>Heineken - F1</v>
      </c>
      <c r="C389">
        <v>26021014</v>
      </c>
      <c r="D389">
        <v>3097129</v>
      </c>
      <c r="E389" t="s">
        <v>862</v>
      </c>
      <c r="F389" t="s">
        <v>802</v>
      </c>
      <c r="G389" t="str">
        <f>VLOOKUP(D389,'[2]sold to'!$A:$H,8,0)</f>
        <v>Netherlands</v>
      </c>
      <c r="H389" t="str">
        <f>VLOOKUP(D389,'[2]sold to'!$A:$I,9,0)</f>
        <v>Europe</v>
      </c>
      <c r="K389">
        <v>170</v>
      </c>
      <c r="L389">
        <v>88027367</v>
      </c>
      <c r="M389" t="s">
        <v>566</v>
      </c>
      <c r="N389">
        <v>6</v>
      </c>
      <c r="P389" t="str">
        <f>VLOOKUP(L389,'Status Report'!B:AA,26,0)</f>
        <v>China</v>
      </c>
      <c r="Q389" t="str">
        <f>VLOOKUP(L389,'Status Report'!B:AB,27,0)</f>
        <v>Textiles-Clothing</v>
      </c>
      <c r="R389">
        <f>VLOOKUP(L389,'Status Report'!B:X,23,0)</f>
        <v>84</v>
      </c>
      <c r="S389" t="str">
        <f>VLOOKUP(L389,'Status Report'!B:T,19,0)</f>
        <v>Promocean The Netherlands BV</v>
      </c>
      <c r="T389" s="62">
        <f>VLOOKUP(L389,'Status Report'!B:E,4,0)</f>
        <v>3</v>
      </c>
      <c r="U389" s="19">
        <f>_xlfn.IFS(AI389="Den Bosch",VLOOKUP(L389,'Status Report'!B:AM,35,0),AI389="Yantian",VLOOKUP(L389,'Status Report'!B:AM,36,0),AI389="",IF(H389="Asia Pacific",VLOOKUP(L389,'Status Report'!B:AM,36,0),VLOOKUP(L389,'Status Report'!B:AM,35,0)),AI389="Direct shipment",IF(H389="Asia Pacific",VLOOKUP(L389,'Status Report'!B:AM,36,0),VLOOKUP(L389,'Status Report'!B:AM,35,0)))</f>
        <v>46.2</v>
      </c>
      <c r="V389" s="20">
        <f t="shared" si="94"/>
        <v>277.20000000000005</v>
      </c>
      <c r="W389" s="19">
        <f>_xlfn.IFS(AI389="Den Bosch",VLOOKUP(L389,'Status Report'!B:AM,37,0),AI389="Yantian",VLOOKUP(L389,'Status Report'!B:AM,38,0),AI389="",IF(H389="Asia Pacific",VLOOKUP(L389,'Status Report'!B:AM,38,0),VLOOKUP(L389,'Status Report'!B:AM,37,0)),AI389="Direct shipment",IF(H389="Asia Pacific",VLOOKUP(L389,'Status Report'!B:AM,38,0),VLOOKUP(L389,'Status Report'!B:AM,37,0)))</f>
        <v>45.36</v>
      </c>
      <c r="X389" s="20">
        <f t="shared" si="95"/>
        <v>272.15999999999997</v>
      </c>
      <c r="Y389" s="20">
        <f>_xlfn.IFS(AI389="Den Bosch",VLOOKUP(L389,'Status Report'!B:AO,39,0),AI389="Yantian",VLOOKUP(L389,'Status Report'!B:AO,40,0),AI389="",IF(H389="Asia Pacific",VLOOKUP(L389,'Status Report'!B:AO,40,0),VLOOKUP(L389,'Status Report'!B:AO,39,0)),AI389="Direct shipment",IF(H389="Asia Pacific",VLOOKUP(L389,'Status Report'!B:AO,40,0),VLOOKUP(L389,'Status Report'!B:AO,39,0)))</f>
        <v>0</v>
      </c>
      <c r="Z389" s="20">
        <f t="shared" si="96"/>
        <v>0</v>
      </c>
      <c r="AA389" s="20">
        <f t="shared" si="97"/>
        <v>272.15999999999997</v>
      </c>
      <c r="AB389" s="21">
        <f>_xlfn.IFS(AI389="Den Bosch",VLOOKUP(L389,'Status Report'!B:AM,33,0),AI389="Yantian",VLOOKUP(L389,'Status Report'!B:AM,34,0),AI389="",IF(H389="Asia Pacific",VLOOKUP(L389,'Status Report'!B:AM,34,0),VLOOKUP(L389,'Status Report'!B:AM,33,0)),AI389="Direct shipment",IF(H389="Asia Pacific",VLOOKUP(L389,'Status Report'!B:AM,34,0),VLOOKUP(L389,'Status Report'!B:AM,33,0)))</f>
        <v>39.569399999999995</v>
      </c>
      <c r="AC389" s="21">
        <f>VLOOKUP(L389,'Status Report'!B:CE,82,0)</f>
        <v>0</v>
      </c>
      <c r="AD389" s="21">
        <f t="shared" si="98"/>
        <v>39.569399999999995</v>
      </c>
      <c r="AE389" s="63">
        <f>VLOOKUP(L389,'Status Report'!B:W,20,0)</f>
        <v>35</v>
      </c>
      <c r="AF389" s="63">
        <f>VLOOKUP(L389,'Status Report'!B:W,21,0)</f>
        <v>28</v>
      </c>
      <c r="AG389" s="63">
        <f>VLOOKUP(L389,'Status Report'!B:W,22,0)</f>
        <v>6</v>
      </c>
      <c r="AH389" s="22">
        <f t="shared" si="99"/>
        <v>3.5279999999999999E-2</v>
      </c>
      <c r="AI389" t="s">
        <v>990</v>
      </c>
      <c r="AK389" s="63">
        <f>IFERROR(VLOOKUP(G389,ASEAN!A:A,1,0),0)</f>
        <v>0</v>
      </c>
      <c r="AL389" s="63">
        <f>IFERROR(VLOOKUP(D389,'[3]customer specs'!$B$1:$D$65536,3,0),0)</f>
        <v>0</v>
      </c>
      <c r="AM389" s="64">
        <f t="shared" si="100"/>
        <v>5.0400000000000773</v>
      </c>
      <c r="AN389" s="64">
        <f t="shared" si="101"/>
        <v>0</v>
      </c>
      <c r="AO389" s="63"/>
      <c r="AP389" s="63"/>
      <c r="AQ389" s="63" t="str">
        <f t="shared" si="102"/>
        <v>no</v>
      </c>
      <c r="AR389" s="20">
        <f t="shared" si="103"/>
        <v>237.41639999999995</v>
      </c>
      <c r="AS389" s="63"/>
      <c r="AT389" s="23">
        <f t="shared" si="93"/>
        <v>0.12</v>
      </c>
      <c r="AU389" s="65">
        <f t="shared" si="104"/>
        <v>44.965227272727269</v>
      </c>
      <c r="AV389" s="65"/>
      <c r="AW389" s="65">
        <f t="shared" si="105"/>
        <v>269.7913636363636</v>
      </c>
      <c r="AX389" s="65"/>
      <c r="AY389" s="63">
        <f>VLOOKUP(L389,'Status Report'!B:CF,81,0)</f>
        <v>0</v>
      </c>
      <c r="AZ389" s="63" t="str">
        <f>VLOOKUP(L389,'Status Report'!B:S,18,0)</f>
        <v xml:space="preserve">Konstantinos Zoupanos </v>
      </c>
      <c r="BB389" s="63">
        <f>VLOOKUP(L389,'Status Report'!B:Z,25,0)</f>
        <v>6</v>
      </c>
      <c r="BC389" s="63">
        <f t="shared" si="106"/>
        <v>36</v>
      </c>
      <c r="BF389">
        <f>VLOOKUP(L389,'Status Report'!B:CE,82,0)</f>
        <v>0</v>
      </c>
      <c r="BG389">
        <f>VLOOKUP(L389,'Status Report'!B:CF,83,0)</f>
        <v>0</v>
      </c>
      <c r="BH389">
        <f>VLOOKUP(L389,'Status Report'!B:CG,84,0)</f>
        <v>0</v>
      </c>
      <c r="BI389" t="s">
        <v>854</v>
      </c>
      <c r="BJ389" t="s">
        <v>795</v>
      </c>
      <c r="BM389" s="67">
        <f t="shared" si="107"/>
        <v>20</v>
      </c>
    </row>
    <row r="390" spans="1:65" x14ac:dyDescent="0.25">
      <c r="A390" s="68" t="str">
        <f>VLOOKUP(L390,'Status Report'!B:CB,79,0)</f>
        <v>Heineken</v>
      </c>
      <c r="C390">
        <v>20006088</v>
      </c>
      <c r="D390">
        <v>3090139</v>
      </c>
      <c r="E390" t="s">
        <v>823</v>
      </c>
      <c r="F390" t="s">
        <v>824</v>
      </c>
      <c r="G390" t="str">
        <f>VLOOKUP(D390,'[2]sold to'!$A:$H,8,0)</f>
        <v>Spain</v>
      </c>
      <c r="H390" t="str">
        <f>VLOOKUP(D390,'[2]sold to'!$A:$I,9,0)</f>
        <v>Europe</v>
      </c>
      <c r="K390">
        <v>10</v>
      </c>
      <c r="L390">
        <v>88025976</v>
      </c>
      <c r="M390" t="s">
        <v>218</v>
      </c>
      <c r="N390">
        <v>2</v>
      </c>
      <c r="P390" t="str">
        <f>VLOOKUP(L390,'Status Report'!B:AA,26,0)</f>
        <v>Bangladesh</v>
      </c>
      <c r="Q390" t="str">
        <f>VLOOKUP(L390,'Status Report'!B:AB,27,0)</f>
        <v>Textiles-Clothing</v>
      </c>
      <c r="R390">
        <f>VLOOKUP(L390,'Status Report'!B:X,23,0)</f>
        <v>167</v>
      </c>
      <c r="S390" t="str">
        <f>VLOOKUP(L390,'Status Report'!B:T,19,0)</f>
        <v>Promocean The Netherlands BV</v>
      </c>
      <c r="T390" s="62">
        <f>VLOOKUP(L390,'Status Report'!B:E,4,0)</f>
        <v>3</v>
      </c>
      <c r="U390" s="19">
        <f>_xlfn.IFS(AI390="Den Bosch",VLOOKUP(L390,'Status Report'!B:AM,35,0),AI390="Yantian",VLOOKUP(L390,'Status Report'!B:AM,36,0),AI390="",IF(H390="Asia Pacific",VLOOKUP(L390,'Status Report'!B:AM,36,0),VLOOKUP(L390,'Status Report'!B:AM,35,0)),AI390="Direct shipment",IF(H390="Asia Pacific",VLOOKUP(L390,'Status Report'!B:AM,36,0),VLOOKUP(L390,'Status Report'!B:AM,35,0)))</f>
        <v>40.619999999999997</v>
      </c>
      <c r="V390" s="20">
        <f t="shared" si="94"/>
        <v>81.239999999999995</v>
      </c>
      <c r="W390" s="19">
        <f>_xlfn.IFS(AI390="Den Bosch",VLOOKUP(L390,'Status Report'!B:AM,37,0),AI390="Yantian",VLOOKUP(L390,'Status Report'!B:AM,38,0),AI390="",IF(H390="Asia Pacific",VLOOKUP(L390,'Status Report'!B:AM,38,0),VLOOKUP(L390,'Status Report'!B:AM,37,0)),AI390="Direct shipment",IF(H390="Asia Pacific",VLOOKUP(L390,'Status Report'!B:AM,38,0),VLOOKUP(L390,'Status Report'!B:AM,37,0)))</f>
        <v>39.900000000000006</v>
      </c>
      <c r="X390" s="20">
        <f t="shared" si="95"/>
        <v>79.800000000000011</v>
      </c>
      <c r="Y390" s="20">
        <f>_xlfn.IFS(AI390="Den Bosch",VLOOKUP(L390,'Status Report'!B:AO,39,0),AI390="Yantian",VLOOKUP(L390,'Status Report'!B:AO,40,0),AI390="",IF(H390="Asia Pacific",VLOOKUP(L390,'Status Report'!B:AO,40,0),VLOOKUP(L390,'Status Report'!B:AO,39,0)),AI390="Direct shipment",IF(H390="Asia Pacific",VLOOKUP(L390,'Status Report'!B:AO,40,0),VLOOKUP(L390,'Status Report'!B:AO,39,0)))</f>
        <v>0</v>
      </c>
      <c r="Z390" s="20">
        <f t="shared" si="96"/>
        <v>0</v>
      </c>
      <c r="AA390" s="20">
        <f t="shared" si="97"/>
        <v>79.800000000000011</v>
      </c>
      <c r="AB390" s="21">
        <f>_xlfn.IFS(AI390="Den Bosch",VLOOKUP(L390,'Status Report'!B:AM,33,0),AI390="Yantian",VLOOKUP(L390,'Status Report'!B:AM,34,0),AI390="",IF(H390="Asia Pacific",VLOOKUP(L390,'Status Report'!B:AM,34,0),VLOOKUP(L390,'Status Report'!B:AM,33,0)),AI390="Direct shipment",IF(H390="Asia Pacific",VLOOKUP(L390,'Status Report'!B:AM,34,0),VLOOKUP(L390,'Status Report'!B:AM,33,0)))</f>
        <v>34.7652</v>
      </c>
      <c r="AC390" s="21">
        <f>VLOOKUP(L390,'Status Report'!B:CE,82,0)</f>
        <v>0</v>
      </c>
      <c r="AD390" s="21">
        <f t="shared" si="98"/>
        <v>34.7652</v>
      </c>
      <c r="AE390" s="63">
        <f>VLOOKUP(L390,'Status Report'!B:W,20,0)</f>
        <v>36</v>
      </c>
      <c r="AF390" s="63">
        <f>VLOOKUP(L390,'Status Report'!B:W,21,0)</f>
        <v>33</v>
      </c>
      <c r="AG390" s="63">
        <f>VLOOKUP(L390,'Status Report'!B:W,22,0)</f>
        <v>7</v>
      </c>
      <c r="AH390" s="22">
        <f t="shared" si="99"/>
        <v>1.6632000000000001E-2</v>
      </c>
      <c r="AI390" t="s">
        <v>990</v>
      </c>
      <c r="AK390" s="63">
        <f>IFERROR(VLOOKUP(G390,ASEAN!A:A,1,0),0)</f>
        <v>0</v>
      </c>
      <c r="AL390" s="63" t="str">
        <f>IFERROR(VLOOKUP(D390,'[3]customer specs'!$B$1:$D$65536,3,0),0)</f>
        <v>no TAS possible 
from outside EU+pallet+label</v>
      </c>
      <c r="AM390" s="64">
        <f t="shared" si="100"/>
        <v>1.4399999999999835</v>
      </c>
      <c r="AN390" s="64">
        <f t="shared" si="101"/>
        <v>0</v>
      </c>
      <c r="AO390" s="63"/>
      <c r="AP390" s="63"/>
      <c r="AQ390" s="63" t="str">
        <f t="shared" si="102"/>
        <v>no</v>
      </c>
      <c r="AR390" s="20">
        <f t="shared" si="103"/>
        <v>69.5304</v>
      </c>
      <c r="AS390" s="63"/>
      <c r="AT390" s="23">
        <f t="shared" si="93"/>
        <v>0.12</v>
      </c>
      <c r="AU390" s="65">
        <f t="shared" si="104"/>
        <v>39.505909090909093</v>
      </c>
      <c r="AV390" s="65"/>
      <c r="AW390" s="65">
        <f t="shared" si="105"/>
        <v>79.011818181818185</v>
      </c>
      <c r="AX390" s="65"/>
      <c r="AY390" s="63">
        <f>VLOOKUP(L390,'Status Report'!B:CF,81,0)</f>
        <v>0</v>
      </c>
      <c r="AZ390" s="63" t="str">
        <f>VLOOKUP(L390,'Status Report'!B:S,18,0)</f>
        <v>Ellina Smirnova</v>
      </c>
      <c r="BB390" s="63">
        <f>VLOOKUP(L390,'Status Report'!B:Z,25,0)</f>
        <v>6</v>
      </c>
      <c r="BC390" s="63">
        <f t="shared" si="106"/>
        <v>12</v>
      </c>
      <c r="BF390">
        <f>VLOOKUP(L390,'Status Report'!B:CE,82,0)</f>
        <v>0</v>
      </c>
      <c r="BG390">
        <f>VLOOKUP(L390,'Status Report'!B:CF,83,0)</f>
        <v>0</v>
      </c>
      <c r="BH390">
        <f>VLOOKUP(L390,'Status Report'!B:CG,84,0)</f>
        <v>0</v>
      </c>
      <c r="BI390" t="s">
        <v>854</v>
      </c>
      <c r="BJ390" t="s">
        <v>795</v>
      </c>
      <c r="BM390" s="67">
        <f t="shared" si="107"/>
        <v>72</v>
      </c>
    </row>
    <row r="391" spans="1:65" x14ac:dyDescent="0.25">
      <c r="A391" s="68" t="str">
        <f>VLOOKUP(L391,'Status Report'!B:CB,79,0)</f>
        <v>Heineken</v>
      </c>
      <c r="C391">
        <v>20006088</v>
      </c>
      <c r="D391">
        <v>3090139</v>
      </c>
      <c r="E391" t="s">
        <v>823</v>
      </c>
      <c r="F391" t="s">
        <v>824</v>
      </c>
      <c r="G391" t="str">
        <f>VLOOKUP(D391,'[2]sold to'!$A:$H,8,0)</f>
        <v>Spain</v>
      </c>
      <c r="H391" t="str">
        <f>VLOOKUP(D391,'[2]sold to'!$A:$I,9,0)</f>
        <v>Europe</v>
      </c>
      <c r="K391">
        <v>20</v>
      </c>
      <c r="L391">
        <v>88025977</v>
      </c>
      <c r="M391" t="s">
        <v>219</v>
      </c>
      <c r="N391">
        <v>2</v>
      </c>
      <c r="P391" t="str">
        <f>VLOOKUP(L391,'Status Report'!B:AA,26,0)</f>
        <v>Bangladesh</v>
      </c>
      <c r="Q391" t="str">
        <f>VLOOKUP(L391,'Status Report'!B:AB,27,0)</f>
        <v>Textiles-Clothing</v>
      </c>
      <c r="R391">
        <f>VLOOKUP(L391,'Status Report'!B:X,23,0)</f>
        <v>167</v>
      </c>
      <c r="S391" t="str">
        <f>VLOOKUP(L391,'Status Report'!B:T,19,0)</f>
        <v>Promocean The Netherlands BV</v>
      </c>
      <c r="T391" s="62">
        <f>VLOOKUP(L391,'Status Report'!B:E,4,0)</f>
        <v>3</v>
      </c>
      <c r="U391" s="19">
        <f>_xlfn.IFS(AI391="Den Bosch",VLOOKUP(L391,'Status Report'!B:AM,35,0),AI391="Yantian",VLOOKUP(L391,'Status Report'!B:AM,36,0),AI391="",IF(H391="Asia Pacific",VLOOKUP(L391,'Status Report'!B:AM,36,0),VLOOKUP(L391,'Status Report'!B:AM,35,0)),AI391="Direct shipment",IF(H391="Asia Pacific",VLOOKUP(L391,'Status Report'!B:AM,36,0),VLOOKUP(L391,'Status Report'!B:AM,35,0)))</f>
        <v>40.619999999999997</v>
      </c>
      <c r="V391" s="20">
        <f t="shared" si="94"/>
        <v>81.239999999999995</v>
      </c>
      <c r="W391" s="19">
        <f>_xlfn.IFS(AI391="Den Bosch",VLOOKUP(L391,'Status Report'!B:AM,37,0),AI391="Yantian",VLOOKUP(L391,'Status Report'!B:AM,38,0),AI391="",IF(H391="Asia Pacific",VLOOKUP(L391,'Status Report'!B:AM,38,0),VLOOKUP(L391,'Status Report'!B:AM,37,0)),AI391="Direct shipment",IF(H391="Asia Pacific",VLOOKUP(L391,'Status Report'!B:AM,38,0),VLOOKUP(L391,'Status Report'!B:AM,37,0)))</f>
        <v>39.900000000000006</v>
      </c>
      <c r="X391" s="20">
        <f t="shared" si="95"/>
        <v>79.800000000000011</v>
      </c>
      <c r="Y391" s="20">
        <f>_xlfn.IFS(AI391="Den Bosch",VLOOKUP(L391,'Status Report'!B:AO,39,0),AI391="Yantian",VLOOKUP(L391,'Status Report'!B:AO,40,0),AI391="",IF(H391="Asia Pacific",VLOOKUP(L391,'Status Report'!B:AO,40,0),VLOOKUP(L391,'Status Report'!B:AO,39,0)),AI391="Direct shipment",IF(H391="Asia Pacific",VLOOKUP(L391,'Status Report'!B:AO,40,0),VLOOKUP(L391,'Status Report'!B:AO,39,0)))</f>
        <v>0</v>
      </c>
      <c r="Z391" s="20">
        <f t="shared" si="96"/>
        <v>0</v>
      </c>
      <c r="AA391" s="20">
        <f t="shared" si="97"/>
        <v>79.800000000000011</v>
      </c>
      <c r="AB391" s="21">
        <f>_xlfn.IFS(AI391="Den Bosch",VLOOKUP(L391,'Status Report'!B:AM,33,0),AI391="Yantian",VLOOKUP(L391,'Status Report'!B:AM,34,0),AI391="",IF(H391="Asia Pacific",VLOOKUP(L391,'Status Report'!B:AM,34,0),VLOOKUP(L391,'Status Report'!B:AM,33,0)),AI391="Direct shipment",IF(H391="Asia Pacific",VLOOKUP(L391,'Status Report'!B:AM,34,0),VLOOKUP(L391,'Status Report'!B:AM,33,0)))</f>
        <v>34.7652</v>
      </c>
      <c r="AC391" s="21">
        <f>VLOOKUP(L391,'Status Report'!B:CE,82,0)</f>
        <v>0</v>
      </c>
      <c r="AD391" s="21">
        <f t="shared" si="98"/>
        <v>34.7652</v>
      </c>
      <c r="AE391" s="63">
        <f>VLOOKUP(L391,'Status Report'!B:W,20,0)</f>
        <v>36</v>
      </c>
      <c r="AF391" s="63">
        <f>VLOOKUP(L391,'Status Report'!B:W,21,0)</f>
        <v>33</v>
      </c>
      <c r="AG391" s="63">
        <f>VLOOKUP(L391,'Status Report'!B:W,22,0)</f>
        <v>7</v>
      </c>
      <c r="AH391" s="22">
        <f t="shared" si="99"/>
        <v>1.6632000000000001E-2</v>
      </c>
      <c r="AI391" t="s">
        <v>990</v>
      </c>
      <c r="AK391" s="63">
        <f>IFERROR(VLOOKUP(G391,ASEAN!A:A,1,0),0)</f>
        <v>0</v>
      </c>
      <c r="AL391" s="63" t="str">
        <f>IFERROR(VLOOKUP(D391,'[3]customer specs'!$B$1:$D$65536,3,0),0)</f>
        <v>no TAS possible 
from outside EU+pallet+label</v>
      </c>
      <c r="AM391" s="64">
        <f t="shared" si="100"/>
        <v>1.4399999999999835</v>
      </c>
      <c r="AN391" s="64">
        <f t="shared" si="101"/>
        <v>0</v>
      </c>
      <c r="AO391" s="63"/>
      <c r="AP391" s="63"/>
      <c r="AQ391" s="63" t="str">
        <f t="shared" si="102"/>
        <v>no</v>
      </c>
      <c r="AR391" s="20">
        <f t="shared" si="103"/>
        <v>69.5304</v>
      </c>
      <c r="AS391" s="63"/>
      <c r="AT391" s="23">
        <f t="shared" si="93"/>
        <v>0.12</v>
      </c>
      <c r="AU391" s="65">
        <f t="shared" si="104"/>
        <v>39.505909090909093</v>
      </c>
      <c r="AV391" s="65"/>
      <c r="AW391" s="65">
        <f t="shared" si="105"/>
        <v>79.011818181818185</v>
      </c>
      <c r="AX391" s="65"/>
      <c r="AY391" s="63">
        <f>VLOOKUP(L391,'Status Report'!B:CF,81,0)</f>
        <v>0</v>
      </c>
      <c r="AZ391" s="63" t="str">
        <f>VLOOKUP(L391,'Status Report'!B:S,18,0)</f>
        <v>Ellina Smirnova</v>
      </c>
      <c r="BB391" s="63">
        <f>VLOOKUP(L391,'Status Report'!B:Z,25,0)</f>
        <v>6</v>
      </c>
      <c r="BC391" s="63">
        <f t="shared" si="106"/>
        <v>12</v>
      </c>
      <c r="BF391">
        <f>VLOOKUP(L391,'Status Report'!B:CE,82,0)</f>
        <v>0</v>
      </c>
      <c r="BG391">
        <f>VLOOKUP(L391,'Status Report'!B:CF,83,0)</f>
        <v>0</v>
      </c>
      <c r="BH391">
        <f>VLOOKUP(L391,'Status Report'!B:CG,84,0)</f>
        <v>0</v>
      </c>
      <c r="BI391" t="s">
        <v>854</v>
      </c>
      <c r="BJ391" t="s">
        <v>795</v>
      </c>
      <c r="BM391" s="67">
        <f t="shared" si="107"/>
        <v>97</v>
      </c>
    </row>
    <row r="392" spans="1:65" x14ac:dyDescent="0.25">
      <c r="A392" s="68" t="str">
        <f>VLOOKUP(L392,'Status Report'!B:CB,79,0)</f>
        <v>Heineken</v>
      </c>
      <c r="C392">
        <v>20006088</v>
      </c>
      <c r="D392">
        <v>3090139</v>
      </c>
      <c r="E392" t="s">
        <v>823</v>
      </c>
      <c r="F392" t="s">
        <v>824</v>
      </c>
      <c r="G392" t="str">
        <f>VLOOKUP(D392,'[2]sold to'!$A:$H,8,0)</f>
        <v>Spain</v>
      </c>
      <c r="H392" t="str">
        <f>VLOOKUP(D392,'[2]sold to'!$A:$I,9,0)</f>
        <v>Europe</v>
      </c>
      <c r="K392">
        <v>30</v>
      </c>
      <c r="L392">
        <v>88025979</v>
      </c>
      <c r="M392" t="s">
        <v>220</v>
      </c>
      <c r="N392">
        <v>2</v>
      </c>
      <c r="P392" t="str">
        <f>VLOOKUP(L392,'Status Report'!B:AA,26,0)</f>
        <v>Bangladesh</v>
      </c>
      <c r="Q392" t="str">
        <f>VLOOKUP(L392,'Status Report'!B:AB,27,0)</f>
        <v>Textiles-Clothing</v>
      </c>
      <c r="R392">
        <f>VLOOKUP(L392,'Status Report'!B:X,23,0)</f>
        <v>167</v>
      </c>
      <c r="S392" t="str">
        <f>VLOOKUP(L392,'Status Report'!B:T,19,0)</f>
        <v>Promocean The Netherlands BV</v>
      </c>
      <c r="T392" s="62">
        <f>VLOOKUP(L392,'Status Report'!B:E,4,0)</f>
        <v>3</v>
      </c>
      <c r="U392" s="19">
        <f>_xlfn.IFS(AI392="Den Bosch",VLOOKUP(L392,'Status Report'!B:AM,35,0),AI392="Yantian",VLOOKUP(L392,'Status Report'!B:AM,36,0),AI392="",IF(H392="Asia Pacific",VLOOKUP(L392,'Status Report'!B:AM,36,0),VLOOKUP(L392,'Status Report'!B:AM,35,0)),AI392="Direct shipment",IF(H392="Asia Pacific",VLOOKUP(L392,'Status Report'!B:AM,36,0),VLOOKUP(L392,'Status Report'!B:AM,35,0)))</f>
        <v>42.480000000000004</v>
      </c>
      <c r="V392" s="20">
        <f t="shared" si="94"/>
        <v>84.960000000000008</v>
      </c>
      <c r="W392" s="19">
        <f>_xlfn.IFS(AI392="Den Bosch",VLOOKUP(L392,'Status Report'!B:AM,37,0),AI392="Yantian",VLOOKUP(L392,'Status Report'!B:AM,38,0),AI392="",IF(H392="Asia Pacific",VLOOKUP(L392,'Status Report'!B:AM,38,0),VLOOKUP(L392,'Status Report'!B:AM,37,0)),AI392="Direct shipment",IF(H392="Asia Pacific",VLOOKUP(L392,'Status Report'!B:AM,38,0),VLOOKUP(L392,'Status Report'!B:AM,37,0)))</f>
        <v>41.7</v>
      </c>
      <c r="X392" s="20">
        <f t="shared" si="95"/>
        <v>83.4</v>
      </c>
      <c r="Y392" s="20">
        <f>_xlfn.IFS(AI392="Den Bosch",VLOOKUP(L392,'Status Report'!B:AO,39,0),AI392="Yantian",VLOOKUP(L392,'Status Report'!B:AO,40,0),AI392="",IF(H392="Asia Pacific",VLOOKUP(L392,'Status Report'!B:AO,40,0),VLOOKUP(L392,'Status Report'!B:AO,39,0)),AI392="Direct shipment",IF(H392="Asia Pacific",VLOOKUP(L392,'Status Report'!B:AO,40,0),VLOOKUP(L392,'Status Report'!B:AO,39,0)))</f>
        <v>0</v>
      </c>
      <c r="Z392" s="20">
        <f t="shared" si="96"/>
        <v>0</v>
      </c>
      <c r="AA392" s="20">
        <f t="shared" si="97"/>
        <v>83.4</v>
      </c>
      <c r="AB392" s="21">
        <f>_xlfn.IFS(AI392="Den Bosch",VLOOKUP(L392,'Status Report'!B:AM,33,0),AI392="Yantian",VLOOKUP(L392,'Status Report'!B:AM,34,0),AI392="",IF(H392="Asia Pacific",VLOOKUP(L392,'Status Report'!B:AM,34,0),VLOOKUP(L392,'Status Report'!B:AM,33,0)),AI392="Direct shipment",IF(H392="Asia Pacific",VLOOKUP(L392,'Status Report'!B:AM,34,0),VLOOKUP(L392,'Status Report'!B:AM,33,0)))</f>
        <v>36.374700000000011</v>
      </c>
      <c r="AC392" s="21">
        <f>VLOOKUP(L392,'Status Report'!B:CE,82,0)</f>
        <v>0</v>
      </c>
      <c r="AD392" s="21">
        <f t="shared" si="98"/>
        <v>36.374700000000011</v>
      </c>
      <c r="AE392" s="63">
        <f>VLOOKUP(L392,'Status Report'!B:W,20,0)</f>
        <v>36</v>
      </c>
      <c r="AF392" s="63">
        <f>VLOOKUP(L392,'Status Report'!B:W,21,0)</f>
        <v>33</v>
      </c>
      <c r="AG392" s="63">
        <f>VLOOKUP(L392,'Status Report'!B:W,22,0)</f>
        <v>7</v>
      </c>
      <c r="AH392" s="22">
        <f t="shared" si="99"/>
        <v>1.6632000000000001E-2</v>
      </c>
      <c r="AI392" t="s">
        <v>990</v>
      </c>
      <c r="AK392" s="63">
        <f>IFERROR(VLOOKUP(G392,ASEAN!A:A,1,0),0)</f>
        <v>0</v>
      </c>
      <c r="AL392" s="63" t="str">
        <f>IFERROR(VLOOKUP(D392,'[3]customer specs'!$B$1:$D$65536,3,0),0)</f>
        <v>no TAS possible 
from outside EU+pallet+label</v>
      </c>
      <c r="AM392" s="64">
        <f t="shared" si="100"/>
        <v>1.5600000000000023</v>
      </c>
      <c r="AN392" s="64">
        <f t="shared" si="101"/>
        <v>0</v>
      </c>
      <c r="AO392" s="63"/>
      <c r="AP392" s="63"/>
      <c r="AQ392" s="63" t="str">
        <f t="shared" si="102"/>
        <v>no</v>
      </c>
      <c r="AR392" s="20">
        <f t="shared" si="103"/>
        <v>72.749400000000023</v>
      </c>
      <c r="AS392" s="63"/>
      <c r="AT392" s="23">
        <f t="shared" si="93"/>
        <v>0.12</v>
      </c>
      <c r="AU392" s="65">
        <f t="shared" si="104"/>
        <v>41.334886363636379</v>
      </c>
      <c r="AV392" s="65"/>
      <c r="AW392" s="65">
        <f t="shared" si="105"/>
        <v>82.669772727272758</v>
      </c>
      <c r="AX392" s="65"/>
      <c r="AY392" s="63">
        <f>VLOOKUP(L392,'Status Report'!B:CF,81,0)</f>
        <v>0</v>
      </c>
      <c r="AZ392" s="63" t="str">
        <f>VLOOKUP(L392,'Status Report'!B:S,18,0)</f>
        <v>Ellina Smirnova</v>
      </c>
      <c r="BB392" s="63">
        <f>VLOOKUP(L392,'Status Report'!B:Z,25,0)</f>
        <v>6</v>
      </c>
      <c r="BC392" s="63">
        <f t="shared" si="106"/>
        <v>12</v>
      </c>
      <c r="BF392">
        <f>VLOOKUP(L392,'Status Report'!B:CE,82,0)</f>
        <v>0</v>
      </c>
      <c r="BG392">
        <f>VLOOKUP(L392,'Status Report'!B:CF,83,0)</f>
        <v>0</v>
      </c>
      <c r="BH392">
        <f>VLOOKUP(L392,'Status Report'!B:CG,84,0)</f>
        <v>0</v>
      </c>
      <c r="BI392" t="s">
        <v>854</v>
      </c>
      <c r="BJ392" t="s">
        <v>795</v>
      </c>
      <c r="BM392" s="67">
        <f t="shared" si="107"/>
        <v>103</v>
      </c>
    </row>
    <row r="393" spans="1:65" x14ac:dyDescent="0.25">
      <c r="A393" s="68" t="str">
        <f>VLOOKUP(L393,'Status Report'!B:CB,79,0)</f>
        <v>Heineken</v>
      </c>
      <c r="C393">
        <v>20006088</v>
      </c>
      <c r="D393">
        <v>3090139</v>
      </c>
      <c r="E393" t="s">
        <v>823</v>
      </c>
      <c r="F393" t="s">
        <v>824</v>
      </c>
      <c r="G393" t="str">
        <f>VLOOKUP(D393,'[2]sold to'!$A:$H,8,0)</f>
        <v>Spain</v>
      </c>
      <c r="H393" t="str">
        <f>VLOOKUP(D393,'[2]sold to'!$A:$I,9,0)</f>
        <v>Europe</v>
      </c>
      <c r="K393">
        <v>40</v>
      </c>
      <c r="L393">
        <v>88025980</v>
      </c>
      <c r="M393" t="s">
        <v>221</v>
      </c>
      <c r="N393">
        <v>2</v>
      </c>
      <c r="P393" t="str">
        <f>VLOOKUP(L393,'Status Report'!B:AA,26,0)</f>
        <v>Bangladesh</v>
      </c>
      <c r="Q393" t="str">
        <f>VLOOKUP(L393,'Status Report'!B:AB,27,0)</f>
        <v>Textiles-Clothing</v>
      </c>
      <c r="R393">
        <f>VLOOKUP(L393,'Status Report'!B:X,23,0)</f>
        <v>167</v>
      </c>
      <c r="S393" t="str">
        <f>VLOOKUP(L393,'Status Report'!B:T,19,0)</f>
        <v>Promocean The Netherlands BV</v>
      </c>
      <c r="T393" s="62">
        <f>VLOOKUP(L393,'Status Report'!B:E,4,0)</f>
        <v>3</v>
      </c>
      <c r="U393" s="19">
        <f>_xlfn.IFS(AI393="Den Bosch",VLOOKUP(L393,'Status Report'!B:AM,35,0),AI393="Yantian",VLOOKUP(L393,'Status Report'!B:AM,36,0),AI393="",IF(H393="Asia Pacific",VLOOKUP(L393,'Status Report'!B:AM,36,0),VLOOKUP(L393,'Status Report'!B:AM,35,0)),AI393="Direct shipment",IF(H393="Asia Pacific",VLOOKUP(L393,'Status Report'!B:AM,36,0),VLOOKUP(L393,'Status Report'!B:AM,35,0)))</f>
        <v>42.480000000000004</v>
      </c>
      <c r="V393" s="20">
        <f t="shared" si="94"/>
        <v>84.960000000000008</v>
      </c>
      <c r="W393" s="19">
        <f>_xlfn.IFS(AI393="Den Bosch",VLOOKUP(L393,'Status Report'!B:AM,37,0),AI393="Yantian",VLOOKUP(L393,'Status Report'!B:AM,38,0),AI393="",IF(H393="Asia Pacific",VLOOKUP(L393,'Status Report'!B:AM,38,0),VLOOKUP(L393,'Status Report'!B:AM,37,0)),AI393="Direct shipment",IF(H393="Asia Pacific",VLOOKUP(L393,'Status Report'!B:AM,38,0),VLOOKUP(L393,'Status Report'!B:AM,37,0)))</f>
        <v>41.7</v>
      </c>
      <c r="X393" s="20">
        <f t="shared" si="95"/>
        <v>83.4</v>
      </c>
      <c r="Y393" s="20">
        <f>_xlfn.IFS(AI393="Den Bosch",VLOOKUP(L393,'Status Report'!B:AO,39,0),AI393="Yantian",VLOOKUP(L393,'Status Report'!B:AO,40,0),AI393="",IF(H393="Asia Pacific",VLOOKUP(L393,'Status Report'!B:AO,40,0),VLOOKUP(L393,'Status Report'!B:AO,39,0)),AI393="Direct shipment",IF(H393="Asia Pacific",VLOOKUP(L393,'Status Report'!B:AO,40,0),VLOOKUP(L393,'Status Report'!B:AO,39,0)))</f>
        <v>0</v>
      </c>
      <c r="Z393" s="20">
        <f t="shared" si="96"/>
        <v>0</v>
      </c>
      <c r="AA393" s="20">
        <f t="shared" si="97"/>
        <v>83.4</v>
      </c>
      <c r="AB393" s="21">
        <f>_xlfn.IFS(AI393="Den Bosch",VLOOKUP(L393,'Status Report'!B:AM,33,0),AI393="Yantian",VLOOKUP(L393,'Status Report'!B:AM,34,0),AI393="",IF(H393="Asia Pacific",VLOOKUP(L393,'Status Report'!B:AM,34,0),VLOOKUP(L393,'Status Report'!B:AM,33,0)),AI393="Direct shipment",IF(H393="Asia Pacific",VLOOKUP(L393,'Status Report'!B:AM,34,0),VLOOKUP(L393,'Status Report'!B:AM,33,0)))</f>
        <v>36.374700000000004</v>
      </c>
      <c r="AC393" s="21">
        <f>VLOOKUP(L393,'Status Report'!B:CE,82,0)</f>
        <v>0</v>
      </c>
      <c r="AD393" s="21">
        <f t="shared" si="98"/>
        <v>36.374700000000004</v>
      </c>
      <c r="AE393" s="63">
        <f>VLOOKUP(L393,'Status Report'!B:W,20,0)</f>
        <v>36</v>
      </c>
      <c r="AF393" s="63">
        <f>VLOOKUP(L393,'Status Report'!B:W,21,0)</f>
        <v>33</v>
      </c>
      <c r="AG393" s="63">
        <f>VLOOKUP(L393,'Status Report'!B:W,22,0)</f>
        <v>7</v>
      </c>
      <c r="AH393" s="22">
        <f t="shared" si="99"/>
        <v>1.6632000000000001E-2</v>
      </c>
      <c r="AI393" t="s">
        <v>990</v>
      </c>
      <c r="AK393" s="63">
        <f>IFERROR(VLOOKUP(G393,ASEAN!A:A,1,0),0)</f>
        <v>0</v>
      </c>
      <c r="AL393" s="63" t="str">
        <f>IFERROR(VLOOKUP(D393,'[3]customer specs'!$B$1:$D$65536,3,0),0)</f>
        <v>no TAS possible 
from outside EU+pallet+label</v>
      </c>
      <c r="AM393" s="64">
        <f t="shared" si="100"/>
        <v>1.5600000000000023</v>
      </c>
      <c r="AN393" s="64">
        <f t="shared" si="101"/>
        <v>0</v>
      </c>
      <c r="AO393" s="63"/>
      <c r="AP393" s="63"/>
      <c r="AQ393" s="63" t="str">
        <f t="shared" si="102"/>
        <v>no</v>
      </c>
      <c r="AR393" s="20">
        <f t="shared" si="103"/>
        <v>72.749400000000009</v>
      </c>
      <c r="AS393" s="63"/>
      <c r="AT393" s="23">
        <f t="shared" si="93"/>
        <v>0.12</v>
      </c>
      <c r="AU393" s="65">
        <f t="shared" si="104"/>
        <v>41.334886363636372</v>
      </c>
      <c r="AV393" s="65"/>
      <c r="AW393" s="65">
        <f t="shared" si="105"/>
        <v>82.669772727272743</v>
      </c>
      <c r="AX393" s="65"/>
      <c r="AY393" s="63">
        <f>VLOOKUP(L393,'Status Report'!B:CF,81,0)</f>
        <v>0</v>
      </c>
      <c r="AZ393" s="63" t="str">
        <f>VLOOKUP(L393,'Status Report'!B:S,18,0)</f>
        <v>Ellina Smirnova</v>
      </c>
      <c r="BB393" s="63">
        <f>VLOOKUP(L393,'Status Report'!B:Z,25,0)</f>
        <v>6</v>
      </c>
      <c r="BC393" s="63">
        <f t="shared" si="106"/>
        <v>12</v>
      </c>
      <c r="BF393">
        <f>VLOOKUP(L393,'Status Report'!B:CE,82,0)</f>
        <v>0</v>
      </c>
      <c r="BG393">
        <f>VLOOKUP(L393,'Status Report'!B:CF,83,0)</f>
        <v>0</v>
      </c>
      <c r="BH393">
        <f>VLOOKUP(L393,'Status Report'!B:CG,84,0)</f>
        <v>0</v>
      </c>
      <c r="BI393" t="s">
        <v>854</v>
      </c>
      <c r="BJ393" t="s">
        <v>795</v>
      </c>
      <c r="BM393" s="67">
        <f t="shared" si="107"/>
        <v>165</v>
      </c>
    </row>
    <row r="394" spans="1:65" x14ac:dyDescent="0.25">
      <c r="A394" s="68" t="str">
        <f>VLOOKUP(L394,'Status Report'!B:CB,79,0)</f>
        <v>Heineken</v>
      </c>
      <c r="C394">
        <v>20006088</v>
      </c>
      <c r="D394">
        <v>3090139</v>
      </c>
      <c r="E394" t="s">
        <v>823</v>
      </c>
      <c r="F394" t="s">
        <v>824</v>
      </c>
      <c r="G394" t="str">
        <f>VLOOKUP(D394,'[2]sold to'!$A:$H,8,0)</f>
        <v>Spain</v>
      </c>
      <c r="H394" t="str">
        <f>VLOOKUP(D394,'[2]sold to'!$A:$I,9,0)</f>
        <v>Europe</v>
      </c>
      <c r="K394">
        <v>50</v>
      </c>
      <c r="L394">
        <v>88025981</v>
      </c>
      <c r="M394" t="s">
        <v>222</v>
      </c>
      <c r="N394">
        <v>2</v>
      </c>
      <c r="P394" t="str">
        <f>VLOOKUP(L394,'Status Report'!B:AA,26,0)</f>
        <v>Bangladesh</v>
      </c>
      <c r="Q394" t="str">
        <f>VLOOKUP(L394,'Status Report'!B:AB,27,0)</f>
        <v>Textiles-Clothing</v>
      </c>
      <c r="R394">
        <f>VLOOKUP(L394,'Status Report'!B:X,23,0)</f>
        <v>167</v>
      </c>
      <c r="S394" t="str">
        <f>VLOOKUP(L394,'Status Report'!B:T,19,0)</f>
        <v>Promocean The Netherlands BV</v>
      </c>
      <c r="T394" s="62">
        <f>VLOOKUP(L394,'Status Report'!B:E,4,0)</f>
        <v>3</v>
      </c>
      <c r="U394" s="19">
        <f>_xlfn.IFS(AI394="Den Bosch",VLOOKUP(L394,'Status Report'!B:AM,35,0),AI394="Yantian",VLOOKUP(L394,'Status Report'!B:AM,36,0),AI394="",IF(H394="Asia Pacific",VLOOKUP(L394,'Status Report'!B:AM,36,0),VLOOKUP(L394,'Status Report'!B:AM,35,0)),AI394="Direct shipment",IF(H394="Asia Pacific",VLOOKUP(L394,'Status Report'!B:AM,36,0),VLOOKUP(L394,'Status Report'!B:AM,35,0)))</f>
        <v>42.480000000000004</v>
      </c>
      <c r="V394" s="20">
        <f t="shared" si="94"/>
        <v>84.960000000000008</v>
      </c>
      <c r="W394" s="19">
        <f>_xlfn.IFS(AI394="Den Bosch",VLOOKUP(L394,'Status Report'!B:AM,37,0),AI394="Yantian",VLOOKUP(L394,'Status Report'!B:AM,38,0),AI394="",IF(H394="Asia Pacific",VLOOKUP(L394,'Status Report'!B:AM,38,0),VLOOKUP(L394,'Status Report'!B:AM,37,0)),AI394="Direct shipment",IF(H394="Asia Pacific",VLOOKUP(L394,'Status Report'!B:AM,38,0),VLOOKUP(L394,'Status Report'!B:AM,37,0)))</f>
        <v>41.7</v>
      </c>
      <c r="X394" s="20">
        <f t="shared" si="95"/>
        <v>83.4</v>
      </c>
      <c r="Y394" s="20">
        <f>_xlfn.IFS(AI394="Den Bosch",VLOOKUP(L394,'Status Report'!B:AO,39,0),AI394="Yantian",VLOOKUP(L394,'Status Report'!B:AO,40,0),AI394="",IF(H394="Asia Pacific",VLOOKUP(L394,'Status Report'!B:AO,40,0),VLOOKUP(L394,'Status Report'!B:AO,39,0)),AI394="Direct shipment",IF(H394="Asia Pacific",VLOOKUP(L394,'Status Report'!B:AO,40,0),VLOOKUP(L394,'Status Report'!B:AO,39,0)))</f>
        <v>0</v>
      </c>
      <c r="Z394" s="20">
        <f t="shared" si="96"/>
        <v>0</v>
      </c>
      <c r="AA394" s="20">
        <f t="shared" si="97"/>
        <v>83.4</v>
      </c>
      <c r="AB394" s="21">
        <f>_xlfn.IFS(AI394="Den Bosch",VLOOKUP(L394,'Status Report'!B:AM,33,0),AI394="Yantian",VLOOKUP(L394,'Status Report'!B:AM,34,0),AI394="",IF(H394="Asia Pacific",VLOOKUP(L394,'Status Report'!B:AM,34,0),VLOOKUP(L394,'Status Report'!B:AM,33,0)),AI394="Direct shipment",IF(H394="Asia Pacific",VLOOKUP(L394,'Status Report'!B:AM,34,0),VLOOKUP(L394,'Status Report'!B:AM,33,0)))</f>
        <v>36.374700000000004</v>
      </c>
      <c r="AC394" s="21">
        <f>VLOOKUP(L394,'Status Report'!B:CE,82,0)</f>
        <v>0</v>
      </c>
      <c r="AD394" s="21">
        <f t="shared" si="98"/>
        <v>36.374700000000004</v>
      </c>
      <c r="AE394" s="63">
        <f>VLOOKUP(L394,'Status Report'!B:W,20,0)</f>
        <v>36</v>
      </c>
      <c r="AF394" s="63">
        <f>VLOOKUP(L394,'Status Report'!B:W,21,0)</f>
        <v>33</v>
      </c>
      <c r="AG394" s="63">
        <f>VLOOKUP(L394,'Status Report'!B:W,22,0)</f>
        <v>7</v>
      </c>
      <c r="AH394" s="22">
        <f t="shared" si="99"/>
        <v>1.6632000000000001E-2</v>
      </c>
      <c r="AI394" t="s">
        <v>990</v>
      </c>
      <c r="AK394" s="63">
        <f>IFERROR(VLOOKUP(G394,ASEAN!A:A,1,0),0)</f>
        <v>0</v>
      </c>
      <c r="AL394" s="63" t="str">
        <f>IFERROR(VLOOKUP(D394,'[3]customer specs'!$B$1:$D$65536,3,0),0)</f>
        <v>no TAS possible 
from outside EU+pallet+label</v>
      </c>
      <c r="AM394" s="64">
        <f t="shared" si="100"/>
        <v>1.5600000000000023</v>
      </c>
      <c r="AN394" s="64">
        <f t="shared" si="101"/>
        <v>0</v>
      </c>
      <c r="AO394" s="63"/>
      <c r="AP394" s="63"/>
      <c r="AQ394" s="63" t="str">
        <f t="shared" si="102"/>
        <v>no</v>
      </c>
      <c r="AR394" s="20">
        <f t="shared" si="103"/>
        <v>72.749400000000009</v>
      </c>
      <c r="AS394" s="63"/>
      <c r="AT394" s="23">
        <f t="shared" si="93"/>
        <v>0.12</v>
      </c>
      <c r="AU394" s="65">
        <f t="shared" si="104"/>
        <v>41.334886363636372</v>
      </c>
      <c r="AV394" s="65"/>
      <c r="AW394" s="65">
        <f t="shared" si="105"/>
        <v>82.669772727272743</v>
      </c>
      <c r="AX394" s="65"/>
      <c r="AY394" s="63">
        <f>VLOOKUP(L394,'Status Report'!B:CF,81,0)</f>
        <v>0</v>
      </c>
      <c r="AZ394" s="63" t="str">
        <f>VLOOKUP(L394,'Status Report'!B:S,18,0)</f>
        <v>Ellina Smirnova</v>
      </c>
      <c r="BB394" s="63">
        <f>VLOOKUP(L394,'Status Report'!B:Z,25,0)</f>
        <v>6</v>
      </c>
      <c r="BC394" s="63">
        <f t="shared" si="106"/>
        <v>12</v>
      </c>
      <c r="BF394">
        <f>VLOOKUP(L394,'Status Report'!B:CE,82,0)</f>
        <v>0</v>
      </c>
      <c r="BG394">
        <f>VLOOKUP(L394,'Status Report'!B:CF,83,0)</f>
        <v>0</v>
      </c>
      <c r="BH394">
        <f>VLOOKUP(L394,'Status Report'!B:CG,84,0)</f>
        <v>0</v>
      </c>
      <c r="BI394" t="s">
        <v>854</v>
      </c>
      <c r="BJ394" t="s">
        <v>795</v>
      </c>
      <c r="BM394" s="67">
        <f t="shared" si="107"/>
        <v>328</v>
      </c>
    </row>
    <row r="395" spans="1:65" x14ac:dyDescent="0.25">
      <c r="A395" s="68" t="str">
        <f>VLOOKUP(L395,'Status Report'!B:CB,79,0)</f>
        <v>Heineken</v>
      </c>
      <c r="C395">
        <v>20006088</v>
      </c>
      <c r="D395">
        <v>3090139</v>
      </c>
      <c r="E395" t="s">
        <v>823</v>
      </c>
      <c r="F395" t="s">
        <v>824</v>
      </c>
      <c r="G395" t="str">
        <f>VLOOKUP(D395,'[2]sold to'!$A:$H,8,0)</f>
        <v>Spain</v>
      </c>
      <c r="H395" t="str">
        <f>VLOOKUP(D395,'[2]sold to'!$A:$I,9,0)</f>
        <v>Europe</v>
      </c>
      <c r="K395">
        <v>60</v>
      </c>
      <c r="L395">
        <v>88026855</v>
      </c>
      <c r="M395" t="s">
        <v>845</v>
      </c>
      <c r="N395">
        <v>1</v>
      </c>
      <c r="P395" t="str">
        <f>VLOOKUP(L395,'Status Report'!B:AA,26,0)</f>
        <v>China</v>
      </c>
      <c r="Q395" t="str">
        <f>VLOOKUP(L395,'Status Report'!B:AB,27,0)</f>
        <v>Bar support</v>
      </c>
      <c r="R395">
        <f>VLOOKUP(L395,'Status Report'!B:X,23,0)</f>
        <v>167</v>
      </c>
      <c r="S395" t="str">
        <f>VLOOKUP(L395,'Status Report'!B:T,19,0)</f>
        <v>Promocean The Netherlands BV</v>
      </c>
      <c r="T395" s="62">
        <f>VLOOKUP(L395,'Status Report'!B:E,4,0)</f>
        <v>1</v>
      </c>
      <c r="U395" s="19">
        <f>_xlfn.IFS(AI395="Den Bosch",VLOOKUP(L395,'Status Report'!B:AM,35,0),AI395="Yantian",VLOOKUP(L395,'Status Report'!B:AM,36,0),AI395="",IF(H395="Asia Pacific",VLOOKUP(L395,'Status Report'!B:AM,36,0),VLOOKUP(L395,'Status Report'!B:AM,35,0)),AI395="Direct shipment",IF(H395="Asia Pacific",VLOOKUP(L395,'Status Report'!B:AM,36,0),VLOOKUP(L395,'Status Report'!B:AM,35,0)))</f>
        <v>145.19999999999999</v>
      </c>
      <c r="V395" s="20">
        <f t="shared" si="94"/>
        <v>145.19999999999999</v>
      </c>
      <c r="W395" s="19">
        <f>_xlfn.IFS(AI395="Den Bosch",VLOOKUP(L395,'Status Report'!B:AM,37,0),AI395="Yantian",VLOOKUP(L395,'Status Report'!B:AM,38,0),AI395="",IF(H395="Asia Pacific",VLOOKUP(L395,'Status Report'!B:AM,38,0),VLOOKUP(L395,'Status Report'!B:AM,37,0)),AI395="Direct shipment",IF(H395="Asia Pacific",VLOOKUP(L395,'Status Report'!B:AM,38,0),VLOOKUP(L395,'Status Report'!B:AM,37,0)))</f>
        <v>145.19999999999999</v>
      </c>
      <c r="X395" s="20">
        <f t="shared" si="95"/>
        <v>145.19999999999999</v>
      </c>
      <c r="Y395" s="20">
        <f>_xlfn.IFS(AI395="Den Bosch",VLOOKUP(L395,'Status Report'!B:AO,39,0),AI395="Yantian",VLOOKUP(L395,'Status Report'!B:AO,40,0),AI395="",IF(H395="Asia Pacific",VLOOKUP(L395,'Status Report'!B:AO,40,0),VLOOKUP(L395,'Status Report'!B:AO,39,0)),AI395="Direct shipment",IF(H395="Asia Pacific",VLOOKUP(L395,'Status Report'!B:AO,40,0),VLOOKUP(L395,'Status Report'!B:AO,39,0)))</f>
        <v>0</v>
      </c>
      <c r="Z395" s="20">
        <f t="shared" si="96"/>
        <v>0</v>
      </c>
      <c r="AA395" s="20">
        <f t="shared" si="97"/>
        <v>145.19999999999999</v>
      </c>
      <c r="AB395" s="21">
        <f>_xlfn.IFS(AI395="Den Bosch",VLOOKUP(L395,'Status Report'!B:AM,33,0),AI395="Yantian",VLOOKUP(L395,'Status Report'!B:AM,34,0),AI395="",IF(H395="Asia Pacific",VLOOKUP(L395,'Status Report'!B:AM,34,0),VLOOKUP(L395,'Status Report'!B:AM,33,0)),AI395="Direct shipment",IF(H395="Asia Pacific",VLOOKUP(L395,'Status Report'!B:AM,34,0),VLOOKUP(L395,'Status Report'!B:AM,33,0)))</f>
        <v>124.03200000000001</v>
      </c>
      <c r="AC395" s="21">
        <f>VLOOKUP(L395,'Status Report'!B:CE,82,0)</f>
        <v>0</v>
      </c>
      <c r="AD395" s="21">
        <f t="shared" si="98"/>
        <v>124.03200000000001</v>
      </c>
      <c r="AE395" s="63">
        <f>VLOOKUP(L395,'Status Report'!B:W,20,0)</f>
        <v>43</v>
      </c>
      <c r="AF395" s="63">
        <f>VLOOKUP(L395,'Status Report'!B:W,21,0)</f>
        <v>33</v>
      </c>
      <c r="AG395" s="63">
        <f>VLOOKUP(L395,'Status Report'!B:W,22,0)</f>
        <v>16</v>
      </c>
      <c r="AH395" s="22">
        <f t="shared" si="99"/>
        <v>2.2703999999999998E-2</v>
      </c>
      <c r="AK395" s="63">
        <f>IFERROR(VLOOKUP(G395,ASEAN!A:A,1,0),0)</f>
        <v>0</v>
      </c>
      <c r="AL395" s="63" t="str">
        <f>IFERROR(VLOOKUP(D395,'[3]customer specs'!$B$1:$D$65536,3,0),0)</f>
        <v>no TAS possible 
from outside EU+pallet+label</v>
      </c>
      <c r="AM395" s="64">
        <f t="shared" si="100"/>
        <v>0</v>
      </c>
      <c r="AN395" s="64">
        <f t="shared" si="101"/>
        <v>0</v>
      </c>
      <c r="AO395" s="63"/>
      <c r="AP395" s="63"/>
      <c r="AQ395" s="63" t="str">
        <f t="shared" si="102"/>
        <v>no</v>
      </c>
      <c r="AR395" s="20">
        <f t="shared" si="103"/>
        <v>124.03200000000001</v>
      </c>
      <c r="AS395" s="63"/>
      <c r="AT395" s="23">
        <f t="shared" si="93"/>
        <v>0.12</v>
      </c>
      <c r="AU395" s="65">
        <f t="shared" si="104"/>
        <v>140.94545454545457</v>
      </c>
      <c r="AV395" s="65"/>
      <c r="AW395" s="65">
        <f t="shared" si="105"/>
        <v>140.94545454545457</v>
      </c>
      <c r="AX395" s="65"/>
      <c r="AY395" s="63">
        <f>VLOOKUP(L395,'Status Report'!B:CF,81,0)</f>
        <v>0</v>
      </c>
      <c r="AZ395" s="63" t="str">
        <f>VLOOKUP(L395,'Status Report'!B:S,18,0)</f>
        <v>Ellina Smirnova</v>
      </c>
      <c r="BB395" s="63">
        <f>VLOOKUP(L395,'Status Report'!B:Z,25,0)</f>
        <v>12</v>
      </c>
      <c r="BC395" s="63">
        <f t="shared" si="106"/>
        <v>12</v>
      </c>
      <c r="BF395">
        <f>VLOOKUP(L395,'Status Report'!B:CE,82,0)</f>
        <v>0</v>
      </c>
      <c r="BG395">
        <f>VLOOKUP(L395,'Status Report'!B:CF,83,0)</f>
        <v>0</v>
      </c>
      <c r="BH395">
        <f>VLOOKUP(L395,'Status Report'!B:CG,84,0)</f>
        <v>0</v>
      </c>
      <c r="BI395" t="s">
        <v>854</v>
      </c>
      <c r="BJ395" t="s">
        <v>795</v>
      </c>
      <c r="BM395" s="67">
        <f t="shared" si="107"/>
        <v>2</v>
      </c>
    </row>
    <row r="396" spans="1:65" x14ac:dyDescent="0.25">
      <c r="A396" s="68" t="str">
        <f>VLOOKUP(L396,'Status Report'!B:CB,79,0)</f>
        <v>Heineken</v>
      </c>
      <c r="C396">
        <v>20006088</v>
      </c>
      <c r="D396">
        <v>3090139</v>
      </c>
      <c r="E396" t="s">
        <v>823</v>
      </c>
      <c r="F396" t="s">
        <v>824</v>
      </c>
      <c r="G396" t="str">
        <f>VLOOKUP(D396,'[2]sold to'!$A:$H,8,0)</f>
        <v>Spain</v>
      </c>
      <c r="H396" t="str">
        <f>VLOOKUP(D396,'[2]sold to'!$A:$I,9,0)</f>
        <v>Europe</v>
      </c>
      <c r="K396">
        <v>70</v>
      </c>
      <c r="L396">
        <v>88026854</v>
      </c>
      <c r="M396" t="s">
        <v>412</v>
      </c>
      <c r="N396">
        <v>1</v>
      </c>
      <c r="P396" t="str">
        <f>VLOOKUP(L396,'Status Report'!B:AA,26,0)</f>
        <v>China</v>
      </c>
      <c r="Q396" t="str">
        <f>VLOOKUP(L396,'Status Report'!B:AB,27,0)</f>
        <v>Bar support</v>
      </c>
      <c r="R396">
        <f>VLOOKUP(L396,'Status Report'!B:X,23,0)</f>
        <v>167</v>
      </c>
      <c r="S396" t="str">
        <f>VLOOKUP(L396,'Status Report'!B:T,19,0)</f>
        <v>Promocean The Netherlands BV</v>
      </c>
      <c r="T396" s="62">
        <f>VLOOKUP(L396,'Status Report'!B:E,4,0)</f>
        <v>1</v>
      </c>
      <c r="U396" s="19">
        <f>_xlfn.IFS(AI396="Den Bosch",VLOOKUP(L396,'Status Report'!B:AM,35,0),AI396="Yantian",VLOOKUP(L396,'Status Report'!B:AM,36,0),AI396="",IF(H396="Asia Pacific",VLOOKUP(L396,'Status Report'!B:AM,36,0),VLOOKUP(L396,'Status Report'!B:AM,35,0)),AI396="Direct shipment",IF(H396="Asia Pacific",VLOOKUP(L396,'Status Report'!B:AM,36,0),VLOOKUP(L396,'Status Report'!B:AM,35,0)))</f>
        <v>62.16</v>
      </c>
      <c r="V396" s="20">
        <f t="shared" si="94"/>
        <v>62.16</v>
      </c>
      <c r="W396" s="19">
        <f>_xlfn.IFS(AI396="Den Bosch",VLOOKUP(L396,'Status Report'!B:AM,37,0),AI396="Yantian",VLOOKUP(L396,'Status Report'!B:AM,38,0),AI396="",IF(H396="Asia Pacific",VLOOKUP(L396,'Status Report'!B:AM,38,0),VLOOKUP(L396,'Status Report'!B:AM,37,0)),AI396="Direct shipment",IF(H396="Asia Pacific",VLOOKUP(L396,'Status Report'!B:AM,38,0),VLOOKUP(L396,'Status Report'!B:AM,37,0)))</f>
        <v>62.16</v>
      </c>
      <c r="X396" s="20">
        <f t="shared" si="95"/>
        <v>62.16</v>
      </c>
      <c r="Y396" s="20">
        <f>_xlfn.IFS(AI396="Den Bosch",VLOOKUP(L396,'Status Report'!B:AO,39,0),AI396="Yantian",VLOOKUP(L396,'Status Report'!B:AO,40,0),AI396="",IF(H396="Asia Pacific",VLOOKUP(L396,'Status Report'!B:AO,40,0),VLOOKUP(L396,'Status Report'!B:AO,39,0)),AI396="Direct shipment",IF(H396="Asia Pacific",VLOOKUP(L396,'Status Report'!B:AO,40,0),VLOOKUP(L396,'Status Report'!B:AO,39,0)))</f>
        <v>0</v>
      </c>
      <c r="Z396" s="20">
        <f t="shared" si="96"/>
        <v>0</v>
      </c>
      <c r="AA396" s="20">
        <f t="shared" si="97"/>
        <v>62.16</v>
      </c>
      <c r="AB396" s="21">
        <f>_xlfn.IFS(AI396="Den Bosch",VLOOKUP(L396,'Status Report'!B:AM,33,0),AI396="Yantian",VLOOKUP(L396,'Status Report'!B:AM,34,0),AI396="",IF(H396="Asia Pacific",VLOOKUP(L396,'Status Report'!B:AM,34,0),VLOOKUP(L396,'Status Report'!B:AM,33,0)),AI396="Direct shipment",IF(H396="Asia Pacific",VLOOKUP(L396,'Status Report'!B:AM,34,0),VLOOKUP(L396,'Status Report'!B:AM,33,0)))</f>
        <v>53.124000000000009</v>
      </c>
      <c r="AC396" s="21">
        <f>VLOOKUP(L396,'Status Report'!B:CE,82,0)</f>
        <v>0</v>
      </c>
      <c r="AD396" s="21">
        <f t="shared" si="98"/>
        <v>53.124000000000009</v>
      </c>
      <c r="AE396" s="63">
        <f>VLOOKUP(L396,'Status Report'!B:W,20,0)</f>
        <v>60</v>
      </c>
      <c r="AF396" s="63">
        <f>VLOOKUP(L396,'Status Report'!B:W,21,0)</f>
        <v>23</v>
      </c>
      <c r="AG396" s="63">
        <f>VLOOKUP(L396,'Status Report'!B:W,22,0)</f>
        <v>10</v>
      </c>
      <c r="AH396" s="22">
        <f t="shared" si="99"/>
        <v>1.38E-2</v>
      </c>
      <c r="AK396" s="63">
        <f>IFERROR(VLOOKUP(G396,ASEAN!A:A,1,0),0)</f>
        <v>0</v>
      </c>
      <c r="AL396" s="63" t="str">
        <f>IFERROR(VLOOKUP(D396,'[3]customer specs'!$B$1:$D$65536,3,0),0)</f>
        <v>no TAS possible 
from outside EU+pallet+label</v>
      </c>
      <c r="AM396" s="64">
        <f t="shared" si="100"/>
        <v>0</v>
      </c>
      <c r="AN396" s="64">
        <f t="shared" si="101"/>
        <v>0</v>
      </c>
      <c r="AO396" s="63"/>
      <c r="AP396" s="63"/>
      <c r="AQ396" s="63" t="str">
        <f t="shared" si="102"/>
        <v>no</v>
      </c>
      <c r="AR396" s="20">
        <f t="shared" si="103"/>
        <v>53.124000000000009</v>
      </c>
      <c r="AS396" s="63"/>
      <c r="AT396" s="23">
        <f t="shared" si="93"/>
        <v>0.12</v>
      </c>
      <c r="AU396" s="65">
        <f t="shared" si="104"/>
        <v>60.368181818181831</v>
      </c>
      <c r="AV396" s="65"/>
      <c r="AW396" s="65">
        <f t="shared" si="105"/>
        <v>60.368181818181831</v>
      </c>
      <c r="AX396" s="65"/>
      <c r="AY396" s="63">
        <f>VLOOKUP(L396,'Status Report'!B:CF,81,0)</f>
        <v>0</v>
      </c>
      <c r="AZ396" s="63" t="str">
        <f>VLOOKUP(L396,'Status Report'!B:S,18,0)</f>
        <v>Ellina Smirnova</v>
      </c>
      <c r="BB396" s="63">
        <f>VLOOKUP(L396,'Status Report'!B:Z,25,0)</f>
        <v>12</v>
      </c>
      <c r="BC396" s="63">
        <f t="shared" si="106"/>
        <v>12</v>
      </c>
      <c r="BF396">
        <f>VLOOKUP(L396,'Status Report'!B:CE,82,0)</f>
        <v>0</v>
      </c>
      <c r="BG396">
        <f>VLOOKUP(L396,'Status Report'!B:CF,83,0)</f>
        <v>0</v>
      </c>
      <c r="BH396">
        <f>VLOOKUP(L396,'Status Report'!B:CG,84,0)</f>
        <v>0</v>
      </c>
      <c r="BI396" t="s">
        <v>854</v>
      </c>
      <c r="BJ396" t="s">
        <v>795</v>
      </c>
      <c r="BM396" s="67">
        <f t="shared" si="107"/>
        <v>1</v>
      </c>
    </row>
    <row r="397" spans="1:65" x14ac:dyDescent="0.25">
      <c r="A397" s="68" t="str">
        <f>VLOOKUP(L397,'Status Report'!B:CB,79,0)</f>
        <v>Heineken</v>
      </c>
      <c r="C397">
        <v>20006088</v>
      </c>
      <c r="D397">
        <v>3090139</v>
      </c>
      <c r="E397" t="s">
        <v>823</v>
      </c>
      <c r="F397" t="s">
        <v>824</v>
      </c>
      <c r="G397" t="str">
        <f>VLOOKUP(D397,'[2]sold to'!$A:$H,8,0)</f>
        <v>Spain</v>
      </c>
      <c r="H397" t="str">
        <f>VLOOKUP(D397,'[2]sold to'!$A:$I,9,0)</f>
        <v>Europe</v>
      </c>
      <c r="K397">
        <v>80</v>
      </c>
      <c r="L397">
        <v>88026102</v>
      </c>
      <c r="M397" t="s">
        <v>867</v>
      </c>
      <c r="N397">
        <v>1</v>
      </c>
      <c r="P397" t="str">
        <f>VLOOKUP(L397,'Status Report'!B:AA,26,0)</f>
        <v>China</v>
      </c>
      <c r="Q397" t="str">
        <f>VLOOKUP(L397,'Status Report'!B:AB,27,0)</f>
        <v>Fridges</v>
      </c>
      <c r="R397">
        <f>VLOOKUP(L397,'Status Report'!B:X,23,0)</f>
        <v>100</v>
      </c>
      <c r="S397" t="str">
        <f>VLOOKUP(L397,'Status Report'!B:T,19,0)</f>
        <v>Dekkers Visual Communication B.v.</v>
      </c>
      <c r="T397" s="62">
        <f>VLOOKUP(L397,'Status Report'!B:E,4,0)</f>
        <v>1</v>
      </c>
      <c r="U397" s="19">
        <f>_xlfn.IFS(AI397="Den Bosch",VLOOKUP(L397,'Status Report'!B:AM,35,0),AI397="Yantian",VLOOKUP(L397,'Status Report'!B:AM,36,0),AI397="",IF(H397="Asia Pacific",VLOOKUP(L397,'Status Report'!B:AM,36,0),VLOOKUP(L397,'Status Report'!B:AM,35,0)),AI397="Direct shipment",IF(H397="Asia Pacific",VLOOKUP(L397,'Status Report'!B:AM,36,0),VLOOKUP(L397,'Status Report'!B:AM,35,0)))</f>
        <v>573.29</v>
      </c>
      <c r="V397" s="20">
        <f t="shared" si="94"/>
        <v>573.29</v>
      </c>
      <c r="W397" s="19">
        <f>_xlfn.IFS(AI397="Den Bosch",VLOOKUP(L397,'Status Report'!B:AM,37,0),AI397="Yantian",VLOOKUP(L397,'Status Report'!B:AM,38,0),AI397="",IF(H397="Asia Pacific",VLOOKUP(L397,'Status Report'!B:AM,38,0),VLOOKUP(L397,'Status Report'!B:AM,37,0)),AI397="Direct shipment",IF(H397="Asia Pacific",VLOOKUP(L397,'Status Report'!B:AM,38,0),VLOOKUP(L397,'Status Report'!B:AM,37,0)))</f>
        <v>573.29</v>
      </c>
      <c r="X397" s="20">
        <f t="shared" si="95"/>
        <v>573.29</v>
      </c>
      <c r="Y397" s="20">
        <f>_xlfn.IFS(AI397="Den Bosch",VLOOKUP(L397,'Status Report'!B:AO,39,0),AI397="Yantian",VLOOKUP(L397,'Status Report'!B:AO,40,0),AI397="",IF(H397="Asia Pacific",VLOOKUP(L397,'Status Report'!B:AO,40,0),VLOOKUP(L397,'Status Report'!B:AO,39,0)),AI397="Direct shipment",IF(H397="Asia Pacific",VLOOKUP(L397,'Status Report'!B:AO,40,0),VLOOKUP(L397,'Status Report'!B:AO,39,0)))</f>
        <v>0</v>
      </c>
      <c r="Z397" s="20">
        <f t="shared" si="96"/>
        <v>0</v>
      </c>
      <c r="AA397" s="20">
        <f t="shared" si="97"/>
        <v>573.29</v>
      </c>
      <c r="AB397" s="21">
        <f>_xlfn.IFS(AI397="Den Bosch",VLOOKUP(L397,'Status Report'!B:AM,33,0),AI397="Yantian",VLOOKUP(L397,'Status Report'!B:AM,34,0),AI397="",IF(H397="Asia Pacific",VLOOKUP(L397,'Status Report'!B:AM,34,0),VLOOKUP(L397,'Status Report'!B:AM,33,0)),AI397="Direct shipment",IF(H397="Asia Pacific",VLOOKUP(L397,'Status Report'!B:AM,34,0),VLOOKUP(L397,'Status Report'!B:AM,33,0)))</f>
        <v>504.49560000000002</v>
      </c>
      <c r="AC397" s="21">
        <f>VLOOKUP(L397,'Status Report'!B:CE,82,0)</f>
        <v>0</v>
      </c>
      <c r="AD397" s="21">
        <f t="shared" si="98"/>
        <v>504.49560000000002</v>
      </c>
      <c r="AE397" s="63">
        <f>VLOOKUP(L397,'Status Report'!B:W,20,0)</f>
        <v>49</v>
      </c>
      <c r="AF397" s="63">
        <f>VLOOKUP(L397,'Status Report'!B:W,21,0)</f>
        <v>59.5</v>
      </c>
      <c r="AG397" s="63">
        <f>VLOOKUP(L397,'Status Report'!B:W,22,0)</f>
        <v>58</v>
      </c>
      <c r="AH397" s="22">
        <f t="shared" si="99"/>
        <v>0.169099</v>
      </c>
      <c r="AK397" s="63">
        <f>IFERROR(VLOOKUP(G397,ASEAN!A:A,1,0),0)</f>
        <v>0</v>
      </c>
      <c r="AL397" s="63" t="str">
        <f>IFERROR(VLOOKUP(D397,'[3]customer specs'!$B$1:$D$65536,3,0),0)</f>
        <v>no TAS possible 
from outside EU+pallet+label</v>
      </c>
      <c r="AM397" s="64">
        <f t="shared" si="100"/>
        <v>0</v>
      </c>
      <c r="AN397" s="64">
        <f t="shared" si="101"/>
        <v>0</v>
      </c>
      <c r="AO397" s="63"/>
      <c r="AP397" s="63"/>
      <c r="AQ397" s="63" t="str">
        <f t="shared" si="102"/>
        <v>no</v>
      </c>
      <c r="AR397" s="20">
        <f t="shared" si="103"/>
        <v>504.49560000000002</v>
      </c>
      <c r="AS397" s="63"/>
      <c r="AT397" s="23">
        <f t="shared" si="93"/>
        <v>0.12</v>
      </c>
      <c r="AU397" s="65">
        <f t="shared" si="104"/>
        <v>573.29045454545462</v>
      </c>
      <c r="AV397" s="65"/>
      <c r="AW397" s="65">
        <f t="shared" si="105"/>
        <v>573.29045454545462</v>
      </c>
      <c r="AX397" s="65"/>
      <c r="AY397" s="63">
        <f>VLOOKUP(L397,'Status Report'!B:CF,81,0)</f>
        <v>0</v>
      </c>
      <c r="AZ397" s="63" t="str">
        <f>VLOOKUP(L397,'Status Report'!B:S,18,0)</f>
        <v>Jade Mahuzier</v>
      </c>
      <c r="BB397" s="63">
        <f>VLOOKUP(L397,'Status Report'!B:Z,25,0)</f>
        <v>1</v>
      </c>
      <c r="BC397" s="63">
        <f t="shared" si="106"/>
        <v>1</v>
      </c>
      <c r="BF397">
        <f>VLOOKUP(L397,'Status Report'!B:CE,82,0)</f>
        <v>0</v>
      </c>
      <c r="BG397">
        <f>VLOOKUP(L397,'Status Report'!B:CF,83,0)</f>
        <v>0</v>
      </c>
      <c r="BH397">
        <f>VLOOKUP(L397,'Status Report'!B:CG,84,0)</f>
        <v>0</v>
      </c>
      <c r="BI397" t="s">
        <v>854</v>
      </c>
      <c r="BJ397" t="s">
        <v>795</v>
      </c>
      <c r="BM397" s="67">
        <f t="shared" si="107"/>
        <v>26</v>
      </c>
    </row>
    <row r="398" spans="1:65" x14ac:dyDescent="0.25">
      <c r="A398" s="68" t="str">
        <f>VLOOKUP(L398,'Status Report'!B:CB,79,0)</f>
        <v>Heineken UCL</v>
      </c>
      <c r="C398">
        <v>20006088</v>
      </c>
      <c r="D398">
        <v>3090139</v>
      </c>
      <c r="E398" t="s">
        <v>823</v>
      </c>
      <c r="F398" t="s">
        <v>824</v>
      </c>
      <c r="G398" t="str">
        <f>VLOOKUP(D398,'[2]sold to'!$A:$H,8,0)</f>
        <v>Spain</v>
      </c>
      <c r="H398" t="str">
        <f>VLOOKUP(D398,'[2]sold to'!$A:$I,9,0)</f>
        <v>Europe</v>
      </c>
      <c r="K398">
        <v>90</v>
      </c>
      <c r="L398">
        <v>88026486</v>
      </c>
      <c r="M398" t="s">
        <v>313</v>
      </c>
      <c r="N398">
        <v>7</v>
      </c>
      <c r="P398" t="str">
        <f>VLOOKUP(L398,'Status Report'!B:AA,26,0)</f>
        <v>China</v>
      </c>
      <c r="Q398" t="str">
        <f>VLOOKUP(L398,'Status Report'!B:AB,27,0)</f>
        <v>Textiles-Clothing</v>
      </c>
      <c r="R398">
        <f>VLOOKUP(L398,'Status Report'!B:X,23,0)</f>
        <v>42</v>
      </c>
      <c r="S398" t="str">
        <f>VLOOKUP(L398,'Status Report'!B:T,19,0)</f>
        <v>Promocean The Netherlands BV</v>
      </c>
      <c r="T398" s="62">
        <f>VLOOKUP(L398,'Status Report'!B:E,4,0)</f>
        <v>3</v>
      </c>
      <c r="U398" s="19">
        <f>_xlfn.IFS(AI398="Den Bosch",VLOOKUP(L398,'Status Report'!B:AM,35,0),AI398="Yantian",VLOOKUP(L398,'Status Report'!B:AM,36,0),AI398="",IF(H398="Asia Pacific",VLOOKUP(L398,'Status Report'!B:AM,36,0),VLOOKUP(L398,'Status Report'!B:AM,35,0)),AI398="Direct shipment",IF(H398="Asia Pacific",VLOOKUP(L398,'Status Report'!B:AM,36,0),VLOOKUP(L398,'Status Report'!B:AM,35,0)))</f>
        <v>115.68</v>
      </c>
      <c r="V398" s="20">
        <f t="shared" si="94"/>
        <v>809.76</v>
      </c>
      <c r="W398" s="19">
        <f>_xlfn.IFS(AI398="Den Bosch",VLOOKUP(L398,'Status Report'!B:AM,37,0),AI398="Yantian",VLOOKUP(L398,'Status Report'!B:AM,38,0),AI398="",IF(H398="Asia Pacific",VLOOKUP(L398,'Status Report'!B:AM,38,0),VLOOKUP(L398,'Status Report'!B:AM,37,0)),AI398="Direct shipment",IF(H398="Asia Pacific",VLOOKUP(L398,'Status Report'!B:AM,38,0),VLOOKUP(L398,'Status Report'!B:AM,37,0)))</f>
        <v>71.28</v>
      </c>
      <c r="X398" s="20">
        <f t="shared" si="95"/>
        <v>498.96000000000004</v>
      </c>
      <c r="Y398" s="20">
        <f>_xlfn.IFS(AI398="Den Bosch",VLOOKUP(L398,'Status Report'!B:AO,39,0),AI398="Yantian",VLOOKUP(L398,'Status Report'!B:AO,40,0),AI398="",IF(H398="Asia Pacific",VLOOKUP(L398,'Status Report'!B:AO,40,0),VLOOKUP(L398,'Status Report'!B:AO,39,0)),AI398="Direct shipment",IF(H398="Asia Pacific",VLOOKUP(L398,'Status Report'!B:AO,40,0),VLOOKUP(L398,'Status Report'!B:AO,39,0)))</f>
        <v>0</v>
      </c>
      <c r="Z398" s="20">
        <f t="shared" si="96"/>
        <v>0</v>
      </c>
      <c r="AA398" s="20">
        <f t="shared" si="97"/>
        <v>498.96000000000004</v>
      </c>
      <c r="AB398" s="21">
        <f>_xlfn.IFS(AI398="Den Bosch",VLOOKUP(L398,'Status Report'!B:AM,33,0),AI398="Yantian",VLOOKUP(L398,'Status Report'!B:AM,34,0),AI398="",IF(H398="Asia Pacific",VLOOKUP(L398,'Status Report'!B:AM,34,0),VLOOKUP(L398,'Status Report'!B:AM,33,0)),AI398="Direct shipment",IF(H398="Asia Pacific",VLOOKUP(L398,'Status Report'!B:AM,34,0),VLOOKUP(L398,'Status Report'!B:AM,33,0)))</f>
        <v>62.267399999999995</v>
      </c>
      <c r="AC398" s="21">
        <f>VLOOKUP(L398,'Status Report'!B:CE,82,0)</f>
        <v>0</v>
      </c>
      <c r="AD398" s="21">
        <f t="shared" si="98"/>
        <v>62.267399999999995</v>
      </c>
      <c r="AE398" s="63">
        <f>VLOOKUP(L398,'Status Report'!B:W,20,0)</f>
        <v>45</v>
      </c>
      <c r="AF398" s="63">
        <f>VLOOKUP(L398,'Status Report'!B:W,21,0)</f>
        <v>23</v>
      </c>
      <c r="AG398" s="63">
        <f>VLOOKUP(L398,'Status Report'!B:W,22,0)</f>
        <v>23</v>
      </c>
      <c r="AH398" s="22">
        <f t="shared" si="99"/>
        <v>0.16663500000000001</v>
      </c>
      <c r="AI398" t="s">
        <v>990</v>
      </c>
      <c r="AK398" s="63">
        <f>IFERROR(VLOOKUP(G398,ASEAN!A:A,1,0),0)</f>
        <v>0</v>
      </c>
      <c r="AL398" s="63" t="str">
        <f>IFERROR(VLOOKUP(D398,'[3]customer specs'!$B$1:$D$65536,3,0),0)</f>
        <v>no TAS possible 
from outside EU+pallet+label</v>
      </c>
      <c r="AM398" s="64">
        <f t="shared" si="100"/>
        <v>310.79999999999995</v>
      </c>
      <c r="AN398" s="64">
        <f t="shared" si="101"/>
        <v>0</v>
      </c>
      <c r="AO398" s="63"/>
      <c r="AP398" s="63"/>
      <c r="AQ398" s="63" t="str">
        <f t="shared" si="102"/>
        <v>no</v>
      </c>
      <c r="AR398" s="20">
        <f t="shared" si="103"/>
        <v>435.87179999999995</v>
      </c>
      <c r="AS398" s="63"/>
      <c r="AT398" s="23">
        <f t="shared" si="93"/>
        <v>0.12</v>
      </c>
      <c r="AU398" s="65">
        <f t="shared" si="104"/>
        <v>70.758409090909083</v>
      </c>
      <c r="AV398" s="65"/>
      <c r="AW398" s="65">
        <f t="shared" si="105"/>
        <v>495.30886363636358</v>
      </c>
      <c r="AX398" s="65"/>
      <c r="AY398" s="63">
        <f>VLOOKUP(L398,'Status Report'!B:CF,81,0)</f>
        <v>0</v>
      </c>
      <c r="AZ398" s="63" t="str">
        <f>VLOOKUP(L398,'Status Report'!B:S,18,0)</f>
        <v>Ellina Smirnova</v>
      </c>
      <c r="BB398" s="63">
        <f>VLOOKUP(L398,'Status Report'!B:Z,25,0)</f>
        <v>24</v>
      </c>
      <c r="BC398" s="63">
        <f t="shared" si="106"/>
        <v>168</v>
      </c>
      <c r="BF398">
        <f>VLOOKUP(L398,'Status Report'!B:CE,82,0)</f>
        <v>0</v>
      </c>
      <c r="BG398">
        <f>VLOOKUP(L398,'Status Report'!B:CF,83,0)</f>
        <v>0</v>
      </c>
      <c r="BH398">
        <f>VLOOKUP(L398,'Status Report'!B:CG,84,0)</f>
        <v>0</v>
      </c>
      <c r="BI398" t="s">
        <v>854</v>
      </c>
      <c r="BJ398" t="s">
        <v>795</v>
      </c>
      <c r="BM398" s="67">
        <f t="shared" si="107"/>
        <v>816</v>
      </c>
    </row>
    <row r="399" spans="1:65" x14ac:dyDescent="0.25">
      <c r="A399" s="68" t="str">
        <f>VLOOKUP(L399,'Status Report'!B:CB,79,0)</f>
        <v>Heineken - F1</v>
      </c>
      <c r="C399">
        <v>20006088</v>
      </c>
      <c r="D399">
        <v>3090139</v>
      </c>
      <c r="E399" t="s">
        <v>823</v>
      </c>
      <c r="F399" t="s">
        <v>824</v>
      </c>
      <c r="G399" t="str">
        <f>VLOOKUP(D399,'[2]sold to'!$A:$H,8,0)</f>
        <v>Spain</v>
      </c>
      <c r="H399" t="str">
        <f>VLOOKUP(D399,'[2]sold to'!$A:$I,9,0)</f>
        <v>Europe</v>
      </c>
      <c r="K399">
        <v>100</v>
      </c>
      <c r="L399">
        <v>88027353</v>
      </c>
      <c r="M399" t="s">
        <v>554</v>
      </c>
      <c r="N399">
        <v>42</v>
      </c>
      <c r="P399" t="str">
        <f>VLOOKUP(L399,'Status Report'!B:AA,26,0)</f>
        <v>China</v>
      </c>
      <c r="Q399" t="str">
        <f>VLOOKUP(L399,'Status Report'!B:AB,27,0)</f>
        <v>Textiles-Clothing</v>
      </c>
      <c r="R399">
        <f>VLOOKUP(L399,'Status Report'!B:X,23,0)</f>
        <v>42</v>
      </c>
      <c r="S399" t="str">
        <f>VLOOKUP(L399,'Status Report'!B:T,19,0)</f>
        <v>Promocean The Netherlands BV</v>
      </c>
      <c r="T399" s="62">
        <f>VLOOKUP(L399,'Status Report'!B:E,4,0)</f>
        <v>3</v>
      </c>
      <c r="U399" s="19">
        <f>_xlfn.IFS(AI399="Den Bosch",VLOOKUP(L399,'Status Report'!B:AM,35,0),AI399="Yantian",VLOOKUP(L399,'Status Report'!B:AM,36,0),AI399="",IF(H399="Asia Pacific",VLOOKUP(L399,'Status Report'!B:AM,36,0),VLOOKUP(L399,'Status Report'!B:AM,35,0)),AI399="Direct shipment",IF(H399="Asia Pacific",VLOOKUP(L399,'Status Report'!B:AM,36,0),VLOOKUP(L399,'Status Report'!B:AM,35,0)))</f>
        <v>120</v>
      </c>
      <c r="V399" s="20">
        <f t="shared" si="94"/>
        <v>5040</v>
      </c>
      <c r="W399" s="19">
        <f>_xlfn.IFS(AI399="Den Bosch",VLOOKUP(L399,'Status Report'!B:AM,37,0),AI399="Yantian",VLOOKUP(L399,'Status Report'!B:AM,38,0),AI399="",IF(H399="Asia Pacific",VLOOKUP(L399,'Status Report'!B:AM,38,0),VLOOKUP(L399,'Status Report'!B:AM,37,0)),AI399="Direct shipment",IF(H399="Asia Pacific",VLOOKUP(L399,'Status Report'!B:AM,38,0),VLOOKUP(L399,'Status Report'!B:AM,37,0)))</f>
        <v>105.12</v>
      </c>
      <c r="X399" s="20">
        <f t="shared" si="95"/>
        <v>4415.04</v>
      </c>
      <c r="Y399" s="20">
        <f>_xlfn.IFS(AI399="Den Bosch",VLOOKUP(L399,'Status Report'!B:AO,39,0),AI399="Yantian",VLOOKUP(L399,'Status Report'!B:AO,40,0),AI399="",IF(H399="Asia Pacific",VLOOKUP(L399,'Status Report'!B:AO,40,0),VLOOKUP(L399,'Status Report'!B:AO,39,0)),AI399="Direct shipment",IF(H399="Asia Pacific",VLOOKUP(L399,'Status Report'!B:AO,40,0),VLOOKUP(L399,'Status Report'!B:AO,39,0)))</f>
        <v>0</v>
      </c>
      <c r="Z399" s="20">
        <f t="shared" si="96"/>
        <v>0</v>
      </c>
      <c r="AA399" s="20">
        <f t="shared" si="97"/>
        <v>4415.04</v>
      </c>
      <c r="AB399" s="21">
        <f>_xlfn.IFS(AI399="Den Bosch",VLOOKUP(L399,'Status Report'!B:AM,33,0),AI399="Yantian",VLOOKUP(L399,'Status Report'!B:AM,34,0),AI399="",IF(H399="Asia Pacific",VLOOKUP(L399,'Status Report'!B:AM,34,0),VLOOKUP(L399,'Status Report'!B:AM,33,0)),AI399="Direct shipment",IF(H399="Asia Pacific",VLOOKUP(L399,'Status Report'!B:AM,34,0),VLOOKUP(L399,'Status Report'!B:AM,33,0)))</f>
        <v>91.634399999999985</v>
      </c>
      <c r="AC399" s="21">
        <f>VLOOKUP(L399,'Status Report'!B:CE,82,0)</f>
        <v>0</v>
      </c>
      <c r="AD399" s="21">
        <f t="shared" si="98"/>
        <v>91.634399999999985</v>
      </c>
      <c r="AE399" s="63">
        <f>VLOOKUP(L399,'Status Report'!B:W,20,0)</f>
        <v>44</v>
      </c>
      <c r="AF399" s="63">
        <f>VLOOKUP(L399,'Status Report'!B:W,21,0)</f>
        <v>23</v>
      </c>
      <c r="AG399" s="63">
        <f>VLOOKUP(L399,'Status Report'!B:W,22,0)</f>
        <v>18</v>
      </c>
      <c r="AH399" s="22">
        <f t="shared" si="99"/>
        <v>0.76507199999999997</v>
      </c>
      <c r="AI399" t="s">
        <v>990</v>
      </c>
      <c r="AK399" s="63">
        <f>IFERROR(VLOOKUP(G399,ASEAN!A:A,1,0),0)</f>
        <v>0</v>
      </c>
      <c r="AL399" s="63" t="str">
        <f>IFERROR(VLOOKUP(D399,'[3]customer specs'!$B$1:$D$65536,3,0),0)</f>
        <v>no TAS possible 
from outside EU+pallet+label</v>
      </c>
      <c r="AM399" s="64">
        <f t="shared" si="100"/>
        <v>624.96</v>
      </c>
      <c r="AN399" s="64">
        <f t="shared" si="101"/>
        <v>0</v>
      </c>
      <c r="AO399" s="63"/>
      <c r="AP399" s="63"/>
      <c r="AQ399" s="63" t="str">
        <f t="shared" si="102"/>
        <v>yes</v>
      </c>
      <c r="AR399" s="20">
        <f t="shared" si="103"/>
        <v>3848.6447999999996</v>
      </c>
      <c r="AS399" s="63"/>
      <c r="AT399" s="23">
        <f t="shared" si="93"/>
        <v>0.12</v>
      </c>
      <c r="AU399" s="65">
        <f t="shared" si="104"/>
        <v>104.12999999999998</v>
      </c>
      <c r="AV399" s="65"/>
      <c r="AW399" s="65">
        <f t="shared" si="105"/>
        <v>4373.4599999999991</v>
      </c>
      <c r="AX399" s="65"/>
      <c r="AY399" s="63">
        <f>VLOOKUP(L399,'Status Report'!B:CF,81,0)</f>
        <v>0</v>
      </c>
      <c r="AZ399" s="63" t="str">
        <f>VLOOKUP(L399,'Status Report'!B:S,18,0)</f>
        <v xml:space="preserve">Konstantinos Zoupanos </v>
      </c>
      <c r="BB399" s="63">
        <f>VLOOKUP(L399,'Status Report'!B:Z,25,0)</f>
        <v>24</v>
      </c>
      <c r="BC399" s="63">
        <f t="shared" si="106"/>
        <v>1008</v>
      </c>
      <c r="BF399">
        <f>VLOOKUP(L399,'Status Report'!B:CE,82,0)</f>
        <v>0</v>
      </c>
      <c r="BG399">
        <f>VLOOKUP(L399,'Status Report'!B:CF,83,0)</f>
        <v>0</v>
      </c>
      <c r="BH399">
        <f>VLOOKUP(L399,'Status Report'!B:CG,84,0)</f>
        <v>0</v>
      </c>
      <c r="BI399" t="s">
        <v>854</v>
      </c>
      <c r="BJ399" t="s">
        <v>795</v>
      </c>
      <c r="BM399" s="67">
        <f t="shared" si="107"/>
        <v>178</v>
      </c>
    </row>
    <row r="400" spans="1:65" x14ac:dyDescent="0.25">
      <c r="A400" s="68" t="str">
        <f>VLOOKUP(L400,'Status Report'!B:CB,79,0)</f>
        <v>Desperados</v>
      </c>
      <c r="C400">
        <v>20006087</v>
      </c>
      <c r="D400">
        <v>3090139</v>
      </c>
      <c r="E400" t="s">
        <v>823</v>
      </c>
      <c r="F400" t="s">
        <v>824</v>
      </c>
      <c r="G400" t="str">
        <f>VLOOKUP(D400,'[2]sold to'!$A:$H,8,0)</f>
        <v>Spain</v>
      </c>
      <c r="H400" t="str">
        <f>VLOOKUP(D400,'[2]sold to'!$A:$I,9,0)</f>
        <v>Europe</v>
      </c>
      <c r="K400">
        <v>20</v>
      </c>
      <c r="L400">
        <v>88027182</v>
      </c>
      <c r="M400" t="s">
        <v>510</v>
      </c>
      <c r="N400">
        <v>10</v>
      </c>
      <c r="P400" t="str">
        <f>VLOOKUP(L400,'Status Report'!B:AA,26,0)</f>
        <v>France</v>
      </c>
      <c r="Q400" t="str">
        <f>VLOOKUP(L400,'Status Report'!B:AB,27,0)</f>
        <v>Plastic cups</v>
      </c>
      <c r="R400">
        <f>VLOOKUP(L400,'Status Report'!B:X,23,0)</f>
        <v>4</v>
      </c>
      <c r="S400" t="str">
        <f>VLOOKUP(L400,'Status Report'!B:T,19,0)</f>
        <v>Re-uz France</v>
      </c>
      <c r="T400" s="62" t="str">
        <f>VLOOKUP(L400,'Status Report'!B:E,4,0)</f>
        <v>From Stock</v>
      </c>
      <c r="U400" s="19">
        <f>_xlfn.IFS(AI400="Den Bosch",VLOOKUP(L400,'Status Report'!B:AM,35,0),AI400="Yantian",VLOOKUP(L400,'Status Report'!B:AM,36,0),AI400="",IF(H400="Asia Pacific",VLOOKUP(L400,'Status Report'!B:AM,36,0),VLOOKUP(L400,'Status Report'!B:AM,35,0)),AI400="Direct shipment",IF(H400="Asia Pacific",VLOOKUP(L400,'Status Report'!B:AM,36,0),VLOOKUP(L400,'Status Report'!B:AM,35,0)))</f>
        <v>208.44318181818181</v>
      </c>
      <c r="V400" s="20">
        <f t="shared" si="94"/>
        <v>2084.431818181818</v>
      </c>
      <c r="W400" s="19">
        <f>_xlfn.IFS(AI400="Den Bosch",VLOOKUP(L400,'Status Report'!B:AM,37,0),AI400="Yantian",VLOOKUP(L400,'Status Report'!B:AM,38,0),AI400="",IF(H400="Asia Pacific",VLOOKUP(L400,'Status Report'!B:AM,38,0),VLOOKUP(L400,'Status Report'!B:AM,37,0)),AI400="Direct shipment",IF(H400="Asia Pacific",VLOOKUP(L400,'Status Report'!B:AM,38,0),VLOOKUP(L400,'Status Report'!B:AM,37,0)))</f>
        <v>208.44318181818181</v>
      </c>
      <c r="X400" s="20">
        <f t="shared" si="95"/>
        <v>2084.431818181818</v>
      </c>
      <c r="Y400" s="20">
        <f>_xlfn.IFS(AI400="Den Bosch",VLOOKUP(L400,'Status Report'!B:AO,39,0),AI400="Yantian",VLOOKUP(L400,'Status Report'!B:AO,40,0),AI400="",IF(H400="Asia Pacific",VLOOKUP(L400,'Status Report'!B:AO,40,0),VLOOKUP(L400,'Status Report'!B:AO,39,0)),AI400="Direct shipment",IF(H400="Asia Pacific",VLOOKUP(L400,'Status Report'!B:AO,40,0),VLOOKUP(L400,'Status Report'!B:AO,39,0)))</f>
        <v>0</v>
      </c>
      <c r="Z400" s="20">
        <f t="shared" si="96"/>
        <v>0</v>
      </c>
      <c r="AA400" s="20">
        <f t="shared" si="97"/>
        <v>2084.431818181818</v>
      </c>
      <c r="AB400" s="21">
        <f>_xlfn.IFS(AI400="Den Bosch",VLOOKUP(L400,'Status Report'!B:AM,33,0),AI400="Yantian",VLOOKUP(L400,'Status Report'!B:AM,34,0),AI400="",IF(H400="Asia Pacific",VLOOKUP(L400,'Status Report'!B:AM,34,0),VLOOKUP(L400,'Status Report'!B:AM,33,0)),AI400="Direct shipment",IF(H400="Asia Pacific",VLOOKUP(L400,'Status Report'!B:AM,34,0),VLOOKUP(L400,'Status Report'!B:AM,33,0)))</f>
        <v>183.43</v>
      </c>
      <c r="AC400" s="21">
        <f>VLOOKUP(L400,'Status Report'!B:CE,82,0)</f>
        <v>0</v>
      </c>
      <c r="AD400" s="21">
        <f t="shared" si="98"/>
        <v>183.43</v>
      </c>
      <c r="AE400" s="63">
        <f>VLOOKUP(L400,'Status Report'!B:W,20,0)</f>
        <v>73.400000000000006</v>
      </c>
      <c r="AF400" s="63">
        <f>VLOOKUP(L400,'Status Report'!B:W,21,0)</f>
        <v>42.9</v>
      </c>
      <c r="AG400" s="63">
        <f>VLOOKUP(L400,'Status Report'!B:W,22,0)</f>
        <v>25.4</v>
      </c>
      <c r="AH400" s="22">
        <f t="shared" si="99"/>
        <v>0.7998104399999999</v>
      </c>
      <c r="AI400" t="s">
        <v>990</v>
      </c>
      <c r="AK400" s="63">
        <f>IFERROR(VLOOKUP(G400,ASEAN!A:A,1,0),0)</f>
        <v>0</v>
      </c>
      <c r="AL400" s="63" t="str">
        <f>IFERROR(VLOOKUP(D400,'[3]customer specs'!$B$1:$D$65536,3,0),0)</f>
        <v>no TAS possible 
from outside EU+pallet+label</v>
      </c>
      <c r="AM400" s="64">
        <f t="shared" si="100"/>
        <v>0</v>
      </c>
      <c r="AN400" s="64">
        <f t="shared" si="101"/>
        <v>0</v>
      </c>
      <c r="AO400" s="63"/>
      <c r="AP400" s="63"/>
      <c r="AQ400" s="63" t="str">
        <f t="shared" si="102"/>
        <v>yes</v>
      </c>
      <c r="AR400" s="20">
        <f t="shared" si="103"/>
        <v>1834.3000000000002</v>
      </c>
      <c r="AS400" s="63"/>
      <c r="AT400" s="23">
        <f t="shared" si="93"/>
        <v>0.12</v>
      </c>
      <c r="AU400" s="65">
        <f t="shared" si="104"/>
        <v>208.44318181818181</v>
      </c>
      <c r="AV400" s="65"/>
      <c r="AW400" s="65">
        <f t="shared" si="105"/>
        <v>2084.431818181818</v>
      </c>
      <c r="AX400" s="65"/>
      <c r="AY400" s="63">
        <f>VLOOKUP(L400,'Status Report'!B:CF,81,0)</f>
        <v>0</v>
      </c>
      <c r="AZ400" s="63" t="str">
        <f>VLOOKUP(L400,'Status Report'!B:S,18,0)</f>
        <v>Konstantinos Zoupanos</v>
      </c>
      <c r="BB400" s="63">
        <f>VLOOKUP(L400,'Status Report'!B:Z,25,0)</f>
        <v>300</v>
      </c>
      <c r="BC400" s="63">
        <f t="shared" si="106"/>
        <v>3000</v>
      </c>
      <c r="BF400">
        <f>VLOOKUP(L400,'Status Report'!B:CE,82,0)</f>
        <v>0</v>
      </c>
      <c r="BG400">
        <f>VLOOKUP(L400,'Status Report'!B:CF,83,0)</f>
        <v>0</v>
      </c>
      <c r="BH400">
        <f>VLOOKUP(L400,'Status Report'!B:CG,84,0)</f>
        <v>0</v>
      </c>
      <c r="BI400" t="s">
        <v>814</v>
      </c>
      <c r="BJ400" t="s">
        <v>795</v>
      </c>
      <c r="BM400" s="67">
        <f t="shared" si="107"/>
        <v>20</v>
      </c>
    </row>
    <row r="401" spans="1:65" x14ac:dyDescent="0.25">
      <c r="A401" s="68" t="str">
        <f>VLOOKUP(L401,'Status Report'!B:CB,79,0)</f>
        <v>Desperados</v>
      </c>
      <c r="C401">
        <v>20006087</v>
      </c>
      <c r="D401">
        <v>3090139</v>
      </c>
      <c r="E401" t="s">
        <v>823</v>
      </c>
      <c r="F401" t="s">
        <v>824</v>
      </c>
      <c r="G401" t="str">
        <f>VLOOKUP(D401,'[2]sold to'!$A:$H,8,0)</f>
        <v>Spain</v>
      </c>
      <c r="H401" t="str">
        <f>VLOOKUP(D401,'[2]sold to'!$A:$I,9,0)</f>
        <v>Europe</v>
      </c>
      <c r="K401">
        <v>30</v>
      </c>
      <c r="L401">
        <v>88027179</v>
      </c>
      <c r="M401" t="s">
        <v>507</v>
      </c>
      <c r="N401">
        <v>50</v>
      </c>
      <c r="P401" t="str">
        <f>VLOOKUP(L401,'Status Report'!B:AA,26,0)</f>
        <v>China</v>
      </c>
      <c r="Q401" t="str">
        <f>VLOOKUP(L401,'Status Report'!B:AB,27,0)</f>
        <v>Bar support</v>
      </c>
      <c r="R401">
        <f>VLOOKUP(L401,'Status Report'!B:X,23,0)</f>
        <v>50</v>
      </c>
      <c r="S401" t="str">
        <f>VLOOKUP(L401,'Status Report'!B:T,19,0)</f>
        <v>Asian Sourcing Link</v>
      </c>
      <c r="T401" s="62">
        <f>VLOOKUP(L401,'Status Report'!B:E,4,0)</f>
        <v>3</v>
      </c>
      <c r="U401" s="19">
        <f>_xlfn.IFS(AI401="Den Bosch",VLOOKUP(L401,'Status Report'!B:AM,35,0),AI401="Yantian",VLOOKUP(L401,'Status Report'!B:AM,36,0),AI401="",IF(H401="Asia Pacific",VLOOKUP(L401,'Status Report'!B:AM,36,0),VLOOKUP(L401,'Status Report'!B:AM,35,0)),AI401="Direct shipment",IF(H401="Asia Pacific",VLOOKUP(L401,'Status Report'!B:AM,36,0),VLOOKUP(L401,'Status Report'!B:AM,35,0)))</f>
        <v>85.7</v>
      </c>
      <c r="V401" s="20">
        <f t="shared" si="94"/>
        <v>4285</v>
      </c>
      <c r="W401" s="19">
        <f>_xlfn.IFS(AI401="Den Bosch",VLOOKUP(L401,'Status Report'!B:AM,37,0),AI401="Yantian",VLOOKUP(L401,'Status Report'!B:AM,38,0),AI401="",IF(H401="Asia Pacific",VLOOKUP(L401,'Status Report'!B:AM,38,0),VLOOKUP(L401,'Status Report'!B:AM,37,0)),AI401="Direct shipment",IF(H401="Asia Pacific",VLOOKUP(L401,'Status Report'!B:AM,38,0),VLOOKUP(L401,'Status Report'!B:AM,37,0)))</f>
        <v>57.1</v>
      </c>
      <c r="X401" s="20">
        <f t="shared" si="95"/>
        <v>2855</v>
      </c>
      <c r="Y401" s="20">
        <f>_xlfn.IFS(AI401="Den Bosch",VLOOKUP(L401,'Status Report'!B:AO,39,0),AI401="Yantian",VLOOKUP(L401,'Status Report'!B:AO,40,0),AI401="",IF(H401="Asia Pacific",VLOOKUP(L401,'Status Report'!B:AO,40,0),VLOOKUP(L401,'Status Report'!B:AO,39,0)),AI401="Direct shipment",IF(H401="Asia Pacific",VLOOKUP(L401,'Status Report'!B:AO,40,0),VLOOKUP(L401,'Status Report'!B:AO,39,0)))</f>
        <v>0</v>
      </c>
      <c r="Z401" s="20">
        <f t="shared" si="96"/>
        <v>0</v>
      </c>
      <c r="AA401" s="20">
        <f t="shared" si="97"/>
        <v>2855</v>
      </c>
      <c r="AB401" s="21">
        <f>_xlfn.IFS(AI401="Den Bosch",VLOOKUP(L401,'Status Report'!B:AM,33,0),AI401="Yantian",VLOOKUP(L401,'Status Report'!B:AM,34,0),AI401="",IF(H401="Asia Pacific",VLOOKUP(L401,'Status Report'!B:AM,34,0),VLOOKUP(L401,'Status Report'!B:AM,33,0)),AI401="Direct shipment",IF(H401="Asia Pacific",VLOOKUP(L401,'Status Report'!B:AM,34,0),VLOOKUP(L401,'Status Report'!B:AM,33,0)))</f>
        <v>49.59</v>
      </c>
      <c r="AC401" s="21">
        <f>VLOOKUP(L401,'Status Report'!B:CE,82,0)</f>
        <v>0</v>
      </c>
      <c r="AD401" s="21">
        <f t="shared" si="98"/>
        <v>49.59</v>
      </c>
      <c r="AE401" s="63">
        <f>VLOOKUP(L401,'Status Report'!B:W,20,0)</f>
        <v>62</v>
      </c>
      <c r="AF401" s="63">
        <f>VLOOKUP(L401,'Status Report'!B:W,21,0)</f>
        <v>20.5</v>
      </c>
      <c r="AG401" s="63">
        <f>VLOOKUP(L401,'Status Report'!B:W,22,0)</f>
        <v>10</v>
      </c>
      <c r="AH401" s="22">
        <f t="shared" si="99"/>
        <v>0.63549999999999995</v>
      </c>
      <c r="AI401" t="s">
        <v>990</v>
      </c>
      <c r="AK401" s="63">
        <f>IFERROR(VLOOKUP(G401,ASEAN!A:A,1,0),0)</f>
        <v>0</v>
      </c>
      <c r="AL401" s="63" t="str">
        <f>IFERROR(VLOOKUP(D401,'[3]customer specs'!$B$1:$D$65536,3,0),0)</f>
        <v>no TAS possible 
from outside EU+pallet+label</v>
      </c>
      <c r="AM401" s="64">
        <f t="shared" si="100"/>
        <v>1430</v>
      </c>
      <c r="AN401" s="64">
        <f t="shared" si="101"/>
        <v>0</v>
      </c>
      <c r="AO401" s="63"/>
      <c r="AP401" s="63"/>
      <c r="AQ401" s="63" t="str">
        <f t="shared" si="102"/>
        <v>yes</v>
      </c>
      <c r="AR401" s="20">
        <f t="shared" si="103"/>
        <v>2479.5</v>
      </c>
      <c r="AS401" s="63"/>
      <c r="AT401" s="23">
        <f t="shared" si="93"/>
        <v>0.12</v>
      </c>
      <c r="AU401" s="65">
        <f t="shared" si="104"/>
        <v>56.352272727272734</v>
      </c>
      <c r="AV401" s="65"/>
      <c r="AW401" s="65">
        <f t="shared" si="105"/>
        <v>2817.6136363636365</v>
      </c>
      <c r="AX401" s="65"/>
      <c r="AY401" s="63">
        <f>VLOOKUP(L401,'Status Report'!B:CF,81,0)</f>
        <v>0</v>
      </c>
      <c r="AZ401" s="63" t="str">
        <f>VLOOKUP(L401,'Status Report'!B:S,18,0)</f>
        <v>Ellina Smirnova</v>
      </c>
      <c r="BB401" s="63">
        <f>VLOOKUP(L401,'Status Report'!B:Z,25,0)</f>
        <v>10</v>
      </c>
      <c r="BC401" s="63">
        <f t="shared" si="106"/>
        <v>500</v>
      </c>
      <c r="BF401">
        <f>VLOOKUP(L401,'Status Report'!B:CE,82,0)</f>
        <v>0</v>
      </c>
      <c r="BG401">
        <f>VLOOKUP(L401,'Status Report'!B:CF,83,0)</f>
        <v>0</v>
      </c>
      <c r="BH401">
        <f>VLOOKUP(L401,'Status Report'!B:CG,84,0)</f>
        <v>0</v>
      </c>
      <c r="BI401" t="s">
        <v>814</v>
      </c>
      <c r="BJ401" t="s">
        <v>795</v>
      </c>
      <c r="BM401" s="67">
        <f t="shared" si="107"/>
        <v>217</v>
      </c>
    </row>
    <row r="402" spans="1:65" x14ac:dyDescent="0.25">
      <c r="A402" s="68" t="str">
        <f>VLOOKUP(L402,'Status Report'!B:CB,79,0)</f>
        <v>Desperados</v>
      </c>
      <c r="C402">
        <v>20006087</v>
      </c>
      <c r="D402">
        <v>3090139</v>
      </c>
      <c r="E402" t="s">
        <v>823</v>
      </c>
      <c r="F402" t="s">
        <v>824</v>
      </c>
      <c r="G402" t="str">
        <f>VLOOKUP(D402,'[2]sold to'!$A:$H,8,0)</f>
        <v>Spain</v>
      </c>
      <c r="H402" t="str">
        <f>VLOOKUP(D402,'[2]sold to'!$A:$I,9,0)</f>
        <v>Europe</v>
      </c>
      <c r="K402">
        <v>40</v>
      </c>
      <c r="L402">
        <v>88027220</v>
      </c>
      <c r="M402" t="s">
        <v>520</v>
      </c>
      <c r="N402">
        <v>125</v>
      </c>
      <c r="P402" t="str">
        <f>VLOOKUP(L402,'Status Report'!B:AA,26,0)</f>
        <v>China</v>
      </c>
      <c r="Q402" t="str">
        <f>VLOOKUP(L402,'Status Report'!B:AB,27,0)</f>
        <v>Bar support</v>
      </c>
      <c r="R402">
        <f>VLOOKUP(L402,'Status Report'!B:X,23,0)</f>
        <v>125</v>
      </c>
      <c r="S402" t="str">
        <f>VLOOKUP(L402,'Status Report'!B:T,19,0)</f>
        <v>Promocean The Netherlands BV</v>
      </c>
      <c r="T402" s="62">
        <f>VLOOKUP(L402,'Status Report'!B:E,4,0)</f>
        <v>3</v>
      </c>
      <c r="U402" s="19">
        <f>_xlfn.IFS(AI402="Den Bosch",VLOOKUP(L402,'Status Report'!B:AM,35,0),AI402="Yantian",VLOOKUP(L402,'Status Report'!B:AM,36,0),AI402="",IF(H402="Asia Pacific",VLOOKUP(L402,'Status Report'!B:AM,36,0),VLOOKUP(L402,'Status Report'!B:AM,35,0)),AI402="Direct shipment",IF(H402="Asia Pacific",VLOOKUP(L402,'Status Report'!B:AM,36,0),VLOOKUP(L402,'Status Report'!B:AM,35,0)))</f>
        <v>39.799999999999997</v>
      </c>
      <c r="V402" s="20">
        <f t="shared" si="94"/>
        <v>4975</v>
      </c>
      <c r="W402" s="19">
        <f>_xlfn.IFS(AI402="Den Bosch",VLOOKUP(L402,'Status Report'!B:AM,37,0),AI402="Yantian",VLOOKUP(L402,'Status Report'!B:AM,38,0),AI402="",IF(H402="Asia Pacific",VLOOKUP(L402,'Status Report'!B:AM,38,0),VLOOKUP(L402,'Status Report'!B:AM,37,0)),AI402="Direct shipment",IF(H402="Asia Pacific",VLOOKUP(L402,'Status Report'!B:AM,38,0),VLOOKUP(L402,'Status Report'!B:AM,37,0)))</f>
        <v>35.6</v>
      </c>
      <c r="X402" s="20">
        <f t="shared" si="95"/>
        <v>4450</v>
      </c>
      <c r="Y402" s="20">
        <f>_xlfn.IFS(AI402="Den Bosch",VLOOKUP(L402,'Status Report'!B:AO,39,0),AI402="Yantian",VLOOKUP(L402,'Status Report'!B:AO,40,0),AI402="",IF(H402="Asia Pacific",VLOOKUP(L402,'Status Report'!B:AO,40,0),VLOOKUP(L402,'Status Report'!B:AO,39,0)),AI402="Direct shipment",IF(H402="Asia Pacific",VLOOKUP(L402,'Status Report'!B:AO,40,0),VLOOKUP(L402,'Status Report'!B:AO,39,0)))</f>
        <v>0</v>
      </c>
      <c r="Z402" s="20">
        <f t="shared" si="96"/>
        <v>0</v>
      </c>
      <c r="AA402" s="20">
        <f t="shared" si="97"/>
        <v>4450</v>
      </c>
      <c r="AB402" s="21">
        <f>_xlfn.IFS(AI402="Den Bosch",VLOOKUP(L402,'Status Report'!B:AM,33,0),AI402="Yantian",VLOOKUP(L402,'Status Report'!B:AM,34,0),AI402="",IF(H402="Asia Pacific",VLOOKUP(L402,'Status Report'!B:AM,34,0),VLOOKUP(L402,'Status Report'!B:AM,33,0)),AI402="Direct shipment",IF(H402="Asia Pacific",VLOOKUP(L402,'Status Report'!B:AM,34,0),VLOOKUP(L402,'Status Report'!B:AM,33,0)))</f>
        <v>29.298000000000002</v>
      </c>
      <c r="AC402" s="21">
        <f>VLOOKUP(L402,'Status Report'!B:CE,82,0)</f>
        <v>0</v>
      </c>
      <c r="AD402" s="21">
        <f t="shared" si="98"/>
        <v>29.298000000000002</v>
      </c>
      <c r="AE402" s="63">
        <f>VLOOKUP(L402,'Status Report'!B:W,20,0)</f>
        <v>14.5</v>
      </c>
      <c r="AF402" s="63">
        <f>VLOOKUP(L402,'Status Report'!B:W,21,0)</f>
        <v>4.8</v>
      </c>
      <c r="AG402" s="63">
        <f>VLOOKUP(L402,'Status Report'!B:W,22,0)</f>
        <v>4.8</v>
      </c>
      <c r="AH402" s="22">
        <f t="shared" si="99"/>
        <v>4.1759999999999999E-2</v>
      </c>
      <c r="AI402" t="s">
        <v>990</v>
      </c>
      <c r="AK402" s="63">
        <f>IFERROR(VLOOKUP(G402,ASEAN!A:A,1,0),0)</f>
        <v>0</v>
      </c>
      <c r="AL402" s="63" t="str">
        <f>IFERROR(VLOOKUP(D402,'[3]customer specs'!$B$1:$D$65536,3,0),0)</f>
        <v>no TAS possible 
from outside EU+pallet+label</v>
      </c>
      <c r="AM402" s="64">
        <f t="shared" si="100"/>
        <v>525</v>
      </c>
      <c r="AN402" s="64">
        <f t="shared" si="101"/>
        <v>0</v>
      </c>
      <c r="AO402" s="63"/>
      <c r="AP402" s="63"/>
      <c r="AQ402" s="63" t="str">
        <f t="shared" si="102"/>
        <v>yes</v>
      </c>
      <c r="AR402" s="20">
        <f t="shared" si="103"/>
        <v>3662.25</v>
      </c>
      <c r="AS402" s="63"/>
      <c r="AT402" s="23">
        <f t="shared" si="93"/>
        <v>0.12</v>
      </c>
      <c r="AU402" s="65">
        <f t="shared" si="104"/>
        <v>33.293181818181822</v>
      </c>
      <c r="AV402" s="65"/>
      <c r="AW402" s="65">
        <f t="shared" si="105"/>
        <v>4161.6477272727279</v>
      </c>
      <c r="AX402" s="65"/>
      <c r="AY402" s="63">
        <f>VLOOKUP(L402,'Status Report'!B:CF,81,0)</f>
        <v>0</v>
      </c>
      <c r="AZ402" s="63" t="str">
        <f>VLOOKUP(L402,'Status Report'!B:S,18,0)</f>
        <v>Ellina Smirnova</v>
      </c>
      <c r="BB402" s="63">
        <f>VLOOKUP(L402,'Status Report'!B:Z,25,0)</f>
        <v>20</v>
      </c>
      <c r="BC402" s="63">
        <f t="shared" si="106"/>
        <v>2500</v>
      </c>
      <c r="BF402">
        <f>VLOOKUP(L402,'Status Report'!B:CE,82,0)</f>
        <v>0</v>
      </c>
      <c r="BG402">
        <f>VLOOKUP(L402,'Status Report'!B:CF,83,0)</f>
        <v>0</v>
      </c>
      <c r="BH402">
        <f>VLOOKUP(L402,'Status Report'!B:CG,84,0)</f>
        <v>0</v>
      </c>
      <c r="BI402" t="s">
        <v>814</v>
      </c>
      <c r="BJ402" t="s">
        <v>795</v>
      </c>
      <c r="BM402" s="67">
        <f t="shared" si="107"/>
        <v>1081</v>
      </c>
    </row>
    <row r="403" spans="1:65" x14ac:dyDescent="0.25">
      <c r="A403" s="68" t="str">
        <f>VLOOKUP(L403,'Status Report'!B:CB,79,0)</f>
        <v>Desperados</v>
      </c>
      <c r="C403">
        <v>20006087</v>
      </c>
      <c r="D403">
        <v>3090139</v>
      </c>
      <c r="E403" t="s">
        <v>823</v>
      </c>
      <c r="F403" t="s">
        <v>824</v>
      </c>
      <c r="G403" t="str">
        <f>VLOOKUP(D403,'[2]sold to'!$A:$H,8,0)</f>
        <v>Spain</v>
      </c>
      <c r="H403" t="str">
        <f>VLOOKUP(D403,'[2]sold to'!$A:$I,9,0)</f>
        <v>Europe</v>
      </c>
      <c r="K403">
        <v>50</v>
      </c>
      <c r="L403">
        <v>88027053</v>
      </c>
      <c r="M403" t="s">
        <v>496</v>
      </c>
      <c r="N403">
        <v>100</v>
      </c>
      <c r="P403" t="str">
        <f>VLOOKUP(L403,'Status Report'!B:AA,26,0)</f>
        <v>China</v>
      </c>
      <c r="Q403" t="str">
        <f>VLOOKUP(L403,'Status Report'!B:AB,27,0)</f>
        <v>Indoor signs</v>
      </c>
      <c r="R403">
        <f>VLOOKUP(L403,'Status Report'!B:X,23,0)</f>
        <v>100</v>
      </c>
      <c r="S403" t="str">
        <f>VLOOKUP(L403,'Status Report'!B:T,19,0)</f>
        <v>Dekkers Visual Communication B.v.</v>
      </c>
      <c r="T403" s="62">
        <f>VLOOKUP(L403,'Status Report'!B:E,4,0)</f>
        <v>3</v>
      </c>
      <c r="U403" s="19">
        <f>_xlfn.IFS(AI403="Den Bosch",VLOOKUP(L403,'Status Report'!B:AM,35,0),AI403="Yantian",VLOOKUP(L403,'Status Report'!B:AM,36,0),AI403="",IF(H403="Asia Pacific",VLOOKUP(L403,'Status Report'!B:AM,36,0),VLOOKUP(L403,'Status Report'!B:AM,35,0)),AI403="Direct shipment",IF(H403="Asia Pacific",VLOOKUP(L403,'Status Report'!B:AM,36,0),VLOOKUP(L403,'Status Report'!B:AM,35,0)))</f>
        <v>145</v>
      </c>
      <c r="V403" s="20">
        <f t="shared" si="94"/>
        <v>14500</v>
      </c>
      <c r="W403" s="19">
        <f>_xlfn.IFS(AI403="Den Bosch",VLOOKUP(L403,'Status Report'!B:AM,37,0),AI403="Yantian",VLOOKUP(L403,'Status Report'!B:AM,38,0),AI403="",IF(H403="Asia Pacific",VLOOKUP(L403,'Status Report'!B:AM,38,0),VLOOKUP(L403,'Status Report'!B:AM,37,0)),AI403="Direct shipment",IF(H403="Asia Pacific",VLOOKUP(L403,'Status Report'!B:AM,38,0),VLOOKUP(L403,'Status Report'!B:AM,37,0)))</f>
        <v>131.82</v>
      </c>
      <c r="X403" s="20">
        <f t="shared" si="95"/>
        <v>13182</v>
      </c>
      <c r="Y403" s="20">
        <f>_xlfn.IFS(AI403="Den Bosch",VLOOKUP(L403,'Status Report'!B:AO,39,0),AI403="Yantian",VLOOKUP(L403,'Status Report'!B:AO,40,0),AI403="",IF(H403="Asia Pacific",VLOOKUP(L403,'Status Report'!B:AO,40,0),VLOOKUP(L403,'Status Report'!B:AO,39,0)),AI403="Direct shipment",IF(H403="Asia Pacific",VLOOKUP(L403,'Status Report'!B:AO,40,0),VLOOKUP(L403,'Status Report'!B:AO,39,0)))</f>
        <v>0</v>
      </c>
      <c r="Z403" s="20">
        <f t="shared" si="96"/>
        <v>0</v>
      </c>
      <c r="AA403" s="20">
        <f t="shared" si="97"/>
        <v>13182</v>
      </c>
      <c r="AB403" s="21">
        <f>_xlfn.IFS(AI403="Den Bosch",VLOOKUP(L403,'Status Report'!B:AM,33,0),AI403="Yantian",VLOOKUP(L403,'Status Report'!B:AM,34,0),AI403="",IF(H403="Asia Pacific",VLOOKUP(L403,'Status Report'!B:AM,34,0),VLOOKUP(L403,'Status Report'!B:AM,33,0)),AI403="Direct shipment",IF(H403="Asia Pacific",VLOOKUP(L403,'Status Report'!B:AM,34,0),VLOOKUP(L403,'Status Report'!B:AM,33,0)))</f>
        <v>114.00000000000001</v>
      </c>
      <c r="AC403" s="21">
        <f>VLOOKUP(L403,'Status Report'!B:CE,82,0)</f>
        <v>0</v>
      </c>
      <c r="AD403" s="21">
        <f t="shared" si="98"/>
        <v>114.00000000000001</v>
      </c>
      <c r="AE403" s="63">
        <f>VLOOKUP(L403,'Status Report'!B:W,20,0)</f>
        <v>44</v>
      </c>
      <c r="AF403" s="63">
        <f>VLOOKUP(L403,'Status Report'!B:W,21,0)</f>
        <v>10</v>
      </c>
      <c r="AG403" s="63">
        <f>VLOOKUP(L403,'Status Report'!B:W,22,0)</f>
        <v>74</v>
      </c>
      <c r="AH403" s="22">
        <f t="shared" si="99"/>
        <v>3.2559999999999998</v>
      </c>
      <c r="AI403" t="s">
        <v>990</v>
      </c>
      <c r="AK403" s="63">
        <f>IFERROR(VLOOKUP(G403,ASEAN!A:A,1,0),0)</f>
        <v>0</v>
      </c>
      <c r="AL403" s="63" t="str">
        <f>IFERROR(VLOOKUP(D403,'[3]customer specs'!$B$1:$D$65536,3,0),0)</f>
        <v>no TAS possible 
from outside EU+pallet+label</v>
      </c>
      <c r="AM403" s="64">
        <f t="shared" si="100"/>
        <v>1318</v>
      </c>
      <c r="AN403" s="64">
        <f t="shared" si="101"/>
        <v>0</v>
      </c>
      <c r="AO403" s="63"/>
      <c r="AP403" s="63"/>
      <c r="AQ403" s="63" t="str">
        <f t="shared" si="102"/>
        <v>yes</v>
      </c>
      <c r="AR403" s="20">
        <f t="shared" si="103"/>
        <v>11400.000000000002</v>
      </c>
      <c r="AS403" s="63"/>
      <c r="AT403" s="23">
        <f t="shared" si="93"/>
        <v>0.12</v>
      </c>
      <c r="AU403" s="65">
        <f t="shared" si="104"/>
        <v>129.54545454545456</v>
      </c>
      <c r="AV403" s="65"/>
      <c r="AW403" s="65">
        <f t="shared" si="105"/>
        <v>12954.545454545456</v>
      </c>
      <c r="AX403" s="65"/>
      <c r="AY403" s="63">
        <f>VLOOKUP(L403,'Status Report'!B:CF,81,0)</f>
        <v>0</v>
      </c>
      <c r="AZ403" s="63" t="str">
        <f>VLOOKUP(L403,'Status Report'!B:S,18,0)</f>
        <v>Ludmilla Zarybnicka</v>
      </c>
      <c r="BB403" s="63">
        <f>VLOOKUP(L403,'Status Report'!B:Z,25,0)</f>
        <v>1</v>
      </c>
      <c r="BC403" s="63">
        <f t="shared" si="106"/>
        <v>100</v>
      </c>
      <c r="BF403">
        <f>VLOOKUP(L403,'Status Report'!B:CE,82,0)</f>
        <v>0</v>
      </c>
      <c r="BG403">
        <f>VLOOKUP(L403,'Status Report'!B:CF,83,0)</f>
        <v>0</v>
      </c>
      <c r="BH403">
        <f>VLOOKUP(L403,'Status Report'!B:CG,84,0)</f>
        <v>0</v>
      </c>
      <c r="BI403" t="s">
        <v>814</v>
      </c>
      <c r="BJ403" t="s">
        <v>795</v>
      </c>
      <c r="BM403" s="67">
        <f t="shared" si="107"/>
        <v>456</v>
      </c>
    </row>
    <row r="404" spans="1:65" x14ac:dyDescent="0.25">
      <c r="A404" s="68" t="str">
        <f>VLOOKUP(L404,'Status Report'!B:CB,79,0)</f>
        <v>Heineken - F1</v>
      </c>
      <c r="C404">
        <v>26021014</v>
      </c>
      <c r="D404">
        <v>3097129</v>
      </c>
      <c r="E404" t="s">
        <v>862</v>
      </c>
      <c r="F404" t="s">
        <v>802</v>
      </c>
      <c r="G404" t="str">
        <f>VLOOKUP(D404,'[2]sold to'!$A:$H,8,0)</f>
        <v>Netherlands</v>
      </c>
      <c r="H404" t="str">
        <f>VLOOKUP(D404,'[2]sold to'!$A:$I,9,0)</f>
        <v>Europe</v>
      </c>
      <c r="K404">
        <v>10</v>
      </c>
      <c r="L404">
        <v>88027358</v>
      </c>
      <c r="M404" t="s">
        <v>832</v>
      </c>
      <c r="N404">
        <v>5</v>
      </c>
      <c r="P404" t="str">
        <f>VLOOKUP(L404,'Status Report'!B:AA,26,0)</f>
        <v>China</v>
      </c>
      <c r="Q404" t="str">
        <f>VLOOKUP(L404,'Status Report'!B:AB,27,0)</f>
        <v>Premiums</v>
      </c>
      <c r="R404">
        <f>VLOOKUP(L404,'Status Report'!B:X,23,0)</f>
        <v>250</v>
      </c>
      <c r="S404" t="str">
        <f>VLOOKUP(L404,'Status Report'!B:T,19,0)</f>
        <v>Promocean The Netherlands BV</v>
      </c>
      <c r="T404" s="62">
        <f>VLOOKUP(L404,'Status Report'!B:E,4,0)</f>
        <v>3</v>
      </c>
      <c r="U404" s="19">
        <f>_xlfn.IFS(AI404="Den Bosch",VLOOKUP(L404,'Status Report'!B:AM,35,0),AI404="Yantian",VLOOKUP(L404,'Status Report'!B:AM,36,0),AI404="",IF(H404="Asia Pacific",VLOOKUP(L404,'Status Report'!B:AM,36,0),VLOOKUP(L404,'Status Report'!B:AM,35,0)),AI404="Direct shipment",IF(H404="Asia Pacific",VLOOKUP(L404,'Status Report'!B:AM,36,0),VLOOKUP(L404,'Status Report'!B:AM,35,0)))</f>
        <v>73.099999999999994</v>
      </c>
      <c r="V404" s="20">
        <f t="shared" si="94"/>
        <v>365.5</v>
      </c>
      <c r="W404" s="19">
        <f>_xlfn.IFS(AI404="Den Bosch",VLOOKUP(L404,'Status Report'!B:AM,37,0),AI404="Yantian",VLOOKUP(L404,'Status Report'!B:AM,38,0),AI404="",IF(H404="Asia Pacific",VLOOKUP(L404,'Status Report'!B:AM,38,0),VLOOKUP(L404,'Status Report'!B:AM,37,0)),AI404="Direct shipment",IF(H404="Asia Pacific",VLOOKUP(L404,'Status Report'!B:AM,38,0),VLOOKUP(L404,'Status Report'!B:AM,37,0)))</f>
        <v>71.2</v>
      </c>
      <c r="X404" s="20">
        <f t="shared" si="95"/>
        <v>356</v>
      </c>
      <c r="Y404" s="20">
        <f>_xlfn.IFS(AI404="Den Bosch",VLOOKUP(L404,'Status Report'!B:AO,39,0),AI404="Yantian",VLOOKUP(L404,'Status Report'!B:AO,40,0),AI404="",IF(H404="Asia Pacific",VLOOKUP(L404,'Status Report'!B:AO,40,0),VLOOKUP(L404,'Status Report'!B:AO,39,0)),AI404="Direct shipment",IF(H404="Asia Pacific",VLOOKUP(L404,'Status Report'!B:AO,40,0),VLOOKUP(L404,'Status Report'!B:AO,39,0)))</f>
        <v>0</v>
      </c>
      <c r="Z404" s="20">
        <f t="shared" si="96"/>
        <v>0</v>
      </c>
      <c r="AA404" s="20">
        <f t="shared" si="97"/>
        <v>356</v>
      </c>
      <c r="AB404" s="21">
        <f>_xlfn.IFS(AI404="Den Bosch",VLOOKUP(L404,'Status Report'!B:AM,33,0),AI404="Yantian",VLOOKUP(L404,'Status Report'!B:AM,34,0),AI404="",IF(H404="Asia Pacific",VLOOKUP(L404,'Status Report'!B:AM,34,0),VLOOKUP(L404,'Status Report'!B:AM,33,0)),AI404="Direct shipment",IF(H404="Asia Pacific",VLOOKUP(L404,'Status Report'!B:AM,34,0),VLOOKUP(L404,'Status Report'!B:AM,33,0)))</f>
        <v>61.548600000000008</v>
      </c>
      <c r="AC404" s="21">
        <f>VLOOKUP(L404,'Status Report'!B:CE,82,0)</f>
        <v>0</v>
      </c>
      <c r="AD404" s="21">
        <f t="shared" si="98"/>
        <v>61.548600000000008</v>
      </c>
      <c r="AE404" s="63">
        <f>VLOOKUP(L404,'Status Report'!B:W,20,0)</f>
        <v>43.5</v>
      </c>
      <c r="AF404" s="63">
        <f>VLOOKUP(L404,'Status Report'!B:W,21,0)</f>
        <v>18</v>
      </c>
      <c r="AG404" s="63">
        <f>VLOOKUP(L404,'Status Report'!B:W,22,0)</f>
        <v>22.5</v>
      </c>
      <c r="AH404" s="22">
        <f t="shared" si="99"/>
        <v>8.8087499999999999E-2</v>
      </c>
      <c r="AI404" t="s">
        <v>990</v>
      </c>
      <c r="AK404" s="63">
        <f>IFERROR(VLOOKUP(G404,ASEAN!A:A,1,0),0)</f>
        <v>0</v>
      </c>
      <c r="AL404" s="63">
        <f>IFERROR(VLOOKUP(D404,'[3]customer specs'!$B$1:$D$65536,3,0),0)</f>
        <v>0</v>
      </c>
      <c r="AM404" s="64">
        <f t="shared" si="100"/>
        <v>9.5</v>
      </c>
      <c r="AN404" s="64">
        <f t="shared" si="101"/>
        <v>0</v>
      </c>
      <c r="AO404" s="63"/>
      <c r="AP404" s="63"/>
      <c r="AQ404" s="63" t="str">
        <f t="shared" si="102"/>
        <v>no</v>
      </c>
      <c r="AR404" s="20">
        <f t="shared" si="103"/>
        <v>307.74300000000005</v>
      </c>
      <c r="AS404" s="63"/>
      <c r="AT404" s="23">
        <f t="shared" si="93"/>
        <v>0.12</v>
      </c>
      <c r="AU404" s="65">
        <f t="shared" si="104"/>
        <v>69.94159090909092</v>
      </c>
      <c r="AV404" s="65"/>
      <c r="AW404" s="65">
        <f t="shared" si="105"/>
        <v>349.70795454545458</v>
      </c>
      <c r="AX404" s="65"/>
      <c r="AY404" s="63">
        <f>VLOOKUP(L404,'Status Report'!B:CF,81,0)</f>
        <v>0</v>
      </c>
      <c r="AZ404" s="63" t="str">
        <f>VLOOKUP(L404,'Status Report'!B:S,18,0)</f>
        <v xml:space="preserve">Konstantinos Zoupanos </v>
      </c>
      <c r="BB404" s="63">
        <f>VLOOKUP(L404,'Status Report'!B:Z,25,0)</f>
        <v>10</v>
      </c>
      <c r="BC404" s="63">
        <f t="shared" si="106"/>
        <v>50</v>
      </c>
      <c r="BF404">
        <f>VLOOKUP(L404,'Status Report'!B:CE,82,0)</f>
        <v>0</v>
      </c>
      <c r="BG404">
        <f>VLOOKUP(L404,'Status Report'!B:CF,83,0)</f>
        <v>0</v>
      </c>
      <c r="BH404">
        <f>VLOOKUP(L404,'Status Report'!B:CG,84,0)</f>
        <v>0</v>
      </c>
      <c r="BI404" t="s">
        <v>854</v>
      </c>
      <c r="BJ404" t="s">
        <v>795</v>
      </c>
      <c r="BM404" s="67">
        <f t="shared" si="107"/>
        <v>679</v>
      </c>
    </row>
    <row r="405" spans="1:65" x14ac:dyDescent="0.25">
      <c r="A405" s="68" t="str">
        <f>VLOOKUP(L405,'Status Report'!B:CB,79,0)</f>
        <v>Heineken - F1</v>
      </c>
      <c r="C405">
        <v>26021014</v>
      </c>
      <c r="D405">
        <v>3097129</v>
      </c>
      <c r="E405" t="s">
        <v>862</v>
      </c>
      <c r="F405" t="s">
        <v>802</v>
      </c>
      <c r="G405" t="str">
        <f>VLOOKUP(D405,'[2]sold to'!$A:$H,8,0)</f>
        <v>Netherlands</v>
      </c>
      <c r="H405" t="str">
        <f>VLOOKUP(D405,'[2]sold to'!$A:$I,9,0)</f>
        <v>Europe</v>
      </c>
      <c r="K405">
        <v>20</v>
      </c>
      <c r="L405">
        <v>88027357</v>
      </c>
      <c r="M405" t="s">
        <v>558</v>
      </c>
      <c r="N405">
        <v>5</v>
      </c>
      <c r="P405" t="str">
        <f>VLOOKUP(L405,'Status Report'!B:AA,26,0)</f>
        <v>China</v>
      </c>
      <c r="Q405" t="str">
        <f>VLOOKUP(L405,'Status Report'!B:AB,27,0)</f>
        <v>Premiums</v>
      </c>
      <c r="R405">
        <f>VLOOKUP(L405,'Status Report'!B:X,23,0)</f>
        <v>250</v>
      </c>
      <c r="S405" t="str">
        <f>VLOOKUP(L405,'Status Report'!B:T,19,0)</f>
        <v>Promocean The Netherlands BV</v>
      </c>
      <c r="T405" s="62">
        <f>VLOOKUP(L405,'Status Report'!B:E,4,0)</f>
        <v>3</v>
      </c>
      <c r="U405" s="19">
        <f>_xlfn.IFS(AI405="Den Bosch",VLOOKUP(L405,'Status Report'!B:AM,35,0),AI405="Yantian",VLOOKUP(L405,'Status Report'!B:AM,36,0),AI405="",IF(H405="Asia Pacific",VLOOKUP(L405,'Status Report'!B:AM,36,0),VLOOKUP(L405,'Status Report'!B:AM,35,0)),AI405="Direct shipment",IF(H405="Asia Pacific",VLOOKUP(L405,'Status Report'!B:AM,36,0),VLOOKUP(L405,'Status Report'!B:AM,35,0)))</f>
        <v>73.099999999999994</v>
      </c>
      <c r="V405" s="20">
        <f t="shared" si="94"/>
        <v>365.5</v>
      </c>
      <c r="W405" s="19">
        <f>_xlfn.IFS(AI405="Den Bosch",VLOOKUP(L405,'Status Report'!B:AM,37,0),AI405="Yantian",VLOOKUP(L405,'Status Report'!B:AM,38,0),AI405="",IF(H405="Asia Pacific",VLOOKUP(L405,'Status Report'!B:AM,38,0),VLOOKUP(L405,'Status Report'!B:AM,37,0)),AI405="Direct shipment",IF(H405="Asia Pacific",VLOOKUP(L405,'Status Report'!B:AM,38,0),VLOOKUP(L405,'Status Report'!B:AM,37,0)))</f>
        <v>69.900000000000006</v>
      </c>
      <c r="X405" s="20">
        <f t="shared" si="95"/>
        <v>349.5</v>
      </c>
      <c r="Y405" s="20">
        <f>_xlfn.IFS(AI405="Den Bosch",VLOOKUP(L405,'Status Report'!B:AO,39,0),AI405="Yantian",VLOOKUP(L405,'Status Report'!B:AO,40,0),AI405="",IF(H405="Asia Pacific",VLOOKUP(L405,'Status Report'!B:AO,40,0),VLOOKUP(L405,'Status Report'!B:AO,39,0)),AI405="Direct shipment",IF(H405="Asia Pacific",VLOOKUP(L405,'Status Report'!B:AO,40,0),VLOOKUP(L405,'Status Report'!B:AO,39,0)))</f>
        <v>0</v>
      </c>
      <c r="Z405" s="20">
        <f t="shared" si="96"/>
        <v>0</v>
      </c>
      <c r="AA405" s="20">
        <f t="shared" si="97"/>
        <v>349.5</v>
      </c>
      <c r="AB405" s="21">
        <f>_xlfn.IFS(AI405="Den Bosch",VLOOKUP(L405,'Status Report'!B:AM,33,0),AI405="Yantian",VLOOKUP(L405,'Status Report'!B:AM,34,0),AI405="",IF(H405="Asia Pacific",VLOOKUP(L405,'Status Report'!B:AM,34,0),VLOOKUP(L405,'Status Report'!B:AM,33,0)),AI405="Direct shipment",IF(H405="Asia Pacific",VLOOKUP(L405,'Status Report'!B:AM,34,0),VLOOKUP(L405,'Status Report'!B:AM,33,0)))</f>
        <v>60.420000000000009</v>
      </c>
      <c r="AC405" s="21">
        <f>VLOOKUP(L405,'Status Report'!B:CE,82,0)</f>
        <v>0</v>
      </c>
      <c r="AD405" s="21">
        <f t="shared" si="98"/>
        <v>60.420000000000009</v>
      </c>
      <c r="AE405" s="63">
        <f>VLOOKUP(L405,'Status Report'!B:W,20,0)</f>
        <v>43.5</v>
      </c>
      <c r="AF405" s="63">
        <f>VLOOKUP(L405,'Status Report'!B:W,21,0)</f>
        <v>18</v>
      </c>
      <c r="AG405" s="63">
        <f>VLOOKUP(L405,'Status Report'!B:W,22,0)</f>
        <v>22.5</v>
      </c>
      <c r="AH405" s="22">
        <f t="shared" si="99"/>
        <v>8.8087499999999999E-2</v>
      </c>
      <c r="AI405" t="s">
        <v>990</v>
      </c>
      <c r="AK405" s="63">
        <f>IFERROR(VLOOKUP(G405,ASEAN!A:A,1,0),0)</f>
        <v>0</v>
      </c>
      <c r="AL405" s="63">
        <f>IFERROR(VLOOKUP(D405,'[3]customer specs'!$B$1:$D$65536,3,0),0)</f>
        <v>0</v>
      </c>
      <c r="AM405" s="64">
        <f t="shared" si="100"/>
        <v>16</v>
      </c>
      <c r="AN405" s="64">
        <f t="shared" si="101"/>
        <v>0</v>
      </c>
      <c r="AO405" s="63"/>
      <c r="AP405" s="63"/>
      <c r="AQ405" s="63" t="str">
        <f t="shared" si="102"/>
        <v>no</v>
      </c>
      <c r="AR405" s="20">
        <f t="shared" si="103"/>
        <v>302.10000000000002</v>
      </c>
      <c r="AS405" s="63"/>
      <c r="AT405" s="23">
        <f t="shared" si="93"/>
        <v>0.12</v>
      </c>
      <c r="AU405" s="65">
        <f t="shared" si="104"/>
        <v>68.659090909090921</v>
      </c>
      <c r="AV405" s="65"/>
      <c r="AW405" s="65">
        <f t="shared" si="105"/>
        <v>343.29545454545462</v>
      </c>
      <c r="AX405" s="65"/>
      <c r="AY405" s="63">
        <f>VLOOKUP(L405,'Status Report'!B:CF,81,0)</f>
        <v>0</v>
      </c>
      <c r="AZ405" s="63" t="str">
        <f>VLOOKUP(L405,'Status Report'!B:S,18,0)</f>
        <v xml:space="preserve">Konstantinos Zoupanos </v>
      </c>
      <c r="BB405" s="63">
        <f>VLOOKUP(L405,'Status Report'!B:Z,25,0)</f>
        <v>10</v>
      </c>
      <c r="BC405" s="63">
        <f t="shared" si="106"/>
        <v>50</v>
      </c>
      <c r="BF405">
        <f>VLOOKUP(L405,'Status Report'!B:CE,82,0)</f>
        <v>0</v>
      </c>
      <c r="BG405">
        <f>VLOOKUP(L405,'Status Report'!B:CF,83,0)</f>
        <v>0</v>
      </c>
      <c r="BH405">
        <f>VLOOKUP(L405,'Status Report'!B:CG,84,0)</f>
        <v>0</v>
      </c>
      <c r="BI405" t="s">
        <v>854</v>
      </c>
      <c r="BJ405" t="s">
        <v>795</v>
      </c>
      <c r="BM405" s="67">
        <f t="shared" si="107"/>
        <v>1075</v>
      </c>
    </row>
    <row r="406" spans="1:65" x14ac:dyDescent="0.25">
      <c r="A406" s="68" t="str">
        <f>VLOOKUP(L406,'Status Report'!B:CB,79,0)</f>
        <v>Heineken - F1</v>
      </c>
      <c r="C406">
        <v>26021014</v>
      </c>
      <c r="D406">
        <v>3097129</v>
      </c>
      <c r="E406" t="s">
        <v>862</v>
      </c>
      <c r="F406" t="s">
        <v>802</v>
      </c>
      <c r="G406" t="str">
        <f>VLOOKUP(D406,'[2]sold to'!$A:$H,8,0)</f>
        <v>Netherlands</v>
      </c>
      <c r="H406" t="str">
        <f>VLOOKUP(D406,'[2]sold to'!$A:$I,9,0)</f>
        <v>Europe</v>
      </c>
      <c r="K406">
        <v>30</v>
      </c>
      <c r="L406">
        <v>88027349</v>
      </c>
      <c r="M406" t="s">
        <v>550</v>
      </c>
      <c r="N406">
        <v>40</v>
      </c>
      <c r="P406" t="str">
        <f>VLOOKUP(L406,'Status Report'!B:AA,26,0)</f>
        <v>China</v>
      </c>
      <c r="Q406" t="str">
        <f>VLOOKUP(L406,'Status Report'!B:AB,27,0)</f>
        <v>Premiums</v>
      </c>
      <c r="R406">
        <f>VLOOKUP(L406,'Status Report'!B:X,23,0)</f>
        <v>200</v>
      </c>
      <c r="S406" t="str">
        <f>VLOOKUP(L406,'Status Report'!B:T,19,0)</f>
        <v>Promocean The Netherlands BV</v>
      </c>
      <c r="T406" s="62">
        <f>VLOOKUP(L406,'Status Report'!B:E,4,0)</f>
        <v>3</v>
      </c>
      <c r="U406" s="19">
        <f>_xlfn.IFS(AI406="Den Bosch",VLOOKUP(L406,'Status Report'!B:AM,35,0),AI406="Yantian",VLOOKUP(L406,'Status Report'!B:AM,36,0),AI406="",IF(H406="Asia Pacific",VLOOKUP(L406,'Status Report'!B:AM,36,0),VLOOKUP(L406,'Status Report'!B:AM,35,0)),AI406="Direct shipment",IF(H406="Asia Pacific",VLOOKUP(L406,'Status Report'!B:AM,36,0),VLOOKUP(L406,'Status Report'!B:AM,35,0)))</f>
        <v>83.149999999999991</v>
      </c>
      <c r="V406" s="20">
        <f t="shared" si="94"/>
        <v>3325.9999999999995</v>
      </c>
      <c r="W406" s="19">
        <f>_xlfn.IFS(AI406="Den Bosch",VLOOKUP(L406,'Status Report'!B:AM,37,0),AI406="Yantian",VLOOKUP(L406,'Status Report'!B:AM,38,0),AI406="",IF(H406="Asia Pacific",VLOOKUP(L406,'Status Report'!B:AM,38,0),VLOOKUP(L406,'Status Report'!B:AM,37,0)),AI406="Direct shipment",IF(H406="Asia Pacific",VLOOKUP(L406,'Status Report'!B:AM,38,0),VLOOKUP(L406,'Status Report'!B:AM,37,0)))</f>
        <v>83.149999999999991</v>
      </c>
      <c r="X406" s="20">
        <f t="shared" si="95"/>
        <v>3325.9999999999995</v>
      </c>
      <c r="Y406" s="20">
        <f>_xlfn.IFS(AI406="Den Bosch",VLOOKUP(L406,'Status Report'!B:AO,39,0),AI406="Yantian",VLOOKUP(L406,'Status Report'!B:AO,40,0),AI406="",IF(H406="Asia Pacific",VLOOKUP(L406,'Status Report'!B:AO,40,0),VLOOKUP(L406,'Status Report'!B:AO,39,0)),AI406="Direct shipment",IF(H406="Asia Pacific",VLOOKUP(L406,'Status Report'!B:AO,40,0),VLOOKUP(L406,'Status Report'!B:AO,39,0)))</f>
        <v>0</v>
      </c>
      <c r="Z406" s="20">
        <f t="shared" si="96"/>
        <v>0</v>
      </c>
      <c r="AA406" s="20">
        <f t="shared" si="97"/>
        <v>3325.9999999999995</v>
      </c>
      <c r="AB406" s="21">
        <f>_xlfn.IFS(AI406="Den Bosch",VLOOKUP(L406,'Status Report'!B:AM,33,0),AI406="Yantian",VLOOKUP(L406,'Status Report'!B:AM,34,0),AI406="",IF(H406="Asia Pacific",VLOOKUP(L406,'Status Report'!B:AM,34,0),VLOOKUP(L406,'Status Report'!B:AM,33,0)),AI406="Direct shipment",IF(H406="Asia Pacific",VLOOKUP(L406,'Status Report'!B:AM,34,0),VLOOKUP(L406,'Status Report'!B:AM,33,0)))</f>
        <v>71.922600000000017</v>
      </c>
      <c r="AC406" s="21">
        <f>VLOOKUP(L406,'Status Report'!B:CE,82,0)</f>
        <v>0</v>
      </c>
      <c r="AD406" s="21">
        <f t="shared" si="98"/>
        <v>71.922600000000017</v>
      </c>
      <c r="AE406" s="63">
        <f>VLOOKUP(L406,'Status Report'!B:W,20,0)</f>
        <v>44</v>
      </c>
      <c r="AF406" s="63">
        <f>VLOOKUP(L406,'Status Report'!B:W,21,0)</f>
        <v>43</v>
      </c>
      <c r="AG406" s="63">
        <f>VLOOKUP(L406,'Status Report'!B:W,22,0)</f>
        <v>45</v>
      </c>
      <c r="AH406" s="22">
        <f t="shared" si="99"/>
        <v>3.4056000000000002</v>
      </c>
      <c r="AI406" t="s">
        <v>990</v>
      </c>
      <c r="AK406" s="63">
        <f>IFERROR(VLOOKUP(G406,ASEAN!A:A,1,0),0)</f>
        <v>0</v>
      </c>
      <c r="AL406" s="63">
        <f>IFERROR(VLOOKUP(D406,'[3]customer specs'!$B$1:$D$65536,3,0),0)</f>
        <v>0</v>
      </c>
      <c r="AM406" s="64">
        <f t="shared" si="100"/>
        <v>0</v>
      </c>
      <c r="AN406" s="64">
        <f t="shared" si="101"/>
        <v>0</v>
      </c>
      <c r="AO406" s="63"/>
      <c r="AP406" s="63"/>
      <c r="AQ406" s="63" t="str">
        <f t="shared" si="102"/>
        <v>no</v>
      </c>
      <c r="AR406" s="20">
        <f t="shared" si="103"/>
        <v>2876.9040000000005</v>
      </c>
      <c r="AS406" s="63"/>
      <c r="AT406" s="23">
        <f t="shared" si="93"/>
        <v>0.12</v>
      </c>
      <c r="AU406" s="65">
        <f t="shared" si="104"/>
        <v>81.730227272727291</v>
      </c>
      <c r="AV406" s="65"/>
      <c r="AW406" s="65">
        <f t="shared" si="105"/>
        <v>3269.2090909090916</v>
      </c>
      <c r="AX406" s="65"/>
      <c r="AY406" s="63">
        <f>VLOOKUP(L406,'Status Report'!B:CF,81,0)</f>
        <v>0</v>
      </c>
      <c r="AZ406" s="63" t="str">
        <f>VLOOKUP(L406,'Status Report'!B:S,18,0)</f>
        <v xml:space="preserve">Konstantinos Zoupanos </v>
      </c>
      <c r="BB406" s="63">
        <f>VLOOKUP(L406,'Status Report'!B:Z,25,0)</f>
        <v>5</v>
      </c>
      <c r="BC406" s="63">
        <f t="shared" si="106"/>
        <v>200</v>
      </c>
      <c r="BF406">
        <f>VLOOKUP(L406,'Status Report'!B:CE,82,0)</f>
        <v>0</v>
      </c>
      <c r="BG406">
        <f>VLOOKUP(L406,'Status Report'!B:CF,83,0)</f>
        <v>0</v>
      </c>
      <c r="BH406">
        <f>VLOOKUP(L406,'Status Report'!B:CG,84,0)</f>
        <v>0</v>
      </c>
      <c r="BI406" t="s">
        <v>854</v>
      </c>
      <c r="BJ406" t="s">
        <v>795</v>
      </c>
      <c r="BM406" s="67">
        <f t="shared" si="107"/>
        <v>223</v>
      </c>
    </row>
    <row r="407" spans="1:65" x14ac:dyDescent="0.25">
      <c r="A407" s="68" t="str">
        <f>VLOOKUP(L407,'Status Report'!B:CB,79,0)</f>
        <v>Heineken - F1</v>
      </c>
      <c r="C407">
        <v>26021014</v>
      </c>
      <c r="D407">
        <v>3097129</v>
      </c>
      <c r="E407" t="s">
        <v>862</v>
      </c>
      <c r="F407" t="s">
        <v>802</v>
      </c>
      <c r="G407" t="str">
        <f>VLOOKUP(D407,'[2]sold to'!$A:$H,8,0)</f>
        <v>Netherlands</v>
      </c>
      <c r="H407" t="str">
        <f>VLOOKUP(D407,'[2]sold to'!$A:$I,9,0)</f>
        <v>Europe</v>
      </c>
      <c r="K407">
        <v>40</v>
      </c>
      <c r="L407">
        <v>88027355</v>
      </c>
      <c r="M407" t="s">
        <v>556</v>
      </c>
      <c r="N407">
        <v>20</v>
      </c>
      <c r="P407" t="str">
        <f>VLOOKUP(L407,'Status Report'!B:AA,26,0)</f>
        <v>China</v>
      </c>
      <c r="Q407" t="str">
        <f>VLOOKUP(L407,'Status Report'!B:AB,27,0)</f>
        <v>Premiums</v>
      </c>
      <c r="R407">
        <f>VLOOKUP(L407,'Status Report'!B:X,23,0)</f>
        <v>40</v>
      </c>
      <c r="S407" t="str">
        <f>VLOOKUP(L407,'Status Report'!B:T,19,0)</f>
        <v>Promocean The Netherlands BV</v>
      </c>
      <c r="T407" s="62">
        <f>VLOOKUP(L407,'Status Report'!B:E,4,0)</f>
        <v>3</v>
      </c>
      <c r="U407" s="19">
        <f>_xlfn.IFS(AI407="Den Bosch",VLOOKUP(L407,'Status Report'!B:AM,35,0),AI407="Yantian",VLOOKUP(L407,'Status Report'!B:AM,36,0),AI407="",IF(H407="Asia Pacific",VLOOKUP(L407,'Status Report'!B:AM,36,0),VLOOKUP(L407,'Status Report'!B:AM,35,0)),AI407="Direct shipment",IF(H407="Asia Pacific",VLOOKUP(L407,'Status Report'!B:AM,36,0),VLOOKUP(L407,'Status Report'!B:AM,35,0)))</f>
        <v>57.499999999999993</v>
      </c>
      <c r="V407" s="20">
        <f t="shared" si="94"/>
        <v>1149.9999999999998</v>
      </c>
      <c r="W407" s="19">
        <f>_xlfn.IFS(AI407="Den Bosch",VLOOKUP(L407,'Status Report'!B:AM,37,0),AI407="Yantian",VLOOKUP(L407,'Status Report'!B:AM,38,0),AI407="",IF(H407="Asia Pacific",VLOOKUP(L407,'Status Report'!B:AM,38,0),VLOOKUP(L407,'Status Report'!B:AM,37,0)),AI407="Direct shipment",IF(H407="Asia Pacific",VLOOKUP(L407,'Status Report'!B:AM,38,0),VLOOKUP(L407,'Status Report'!B:AM,37,0)))</f>
        <v>57.499999999999993</v>
      </c>
      <c r="X407" s="20">
        <f t="shared" si="95"/>
        <v>1149.9999999999998</v>
      </c>
      <c r="Y407" s="20">
        <f>_xlfn.IFS(AI407="Den Bosch",VLOOKUP(L407,'Status Report'!B:AO,39,0),AI407="Yantian",VLOOKUP(L407,'Status Report'!B:AO,40,0),AI407="",IF(H407="Asia Pacific",VLOOKUP(L407,'Status Report'!B:AO,40,0),VLOOKUP(L407,'Status Report'!B:AO,39,0)),AI407="Direct shipment",IF(H407="Asia Pacific",VLOOKUP(L407,'Status Report'!B:AO,40,0),VLOOKUP(L407,'Status Report'!B:AO,39,0)))</f>
        <v>0</v>
      </c>
      <c r="Z407" s="20">
        <f t="shared" si="96"/>
        <v>0</v>
      </c>
      <c r="AA407" s="20">
        <f t="shared" si="97"/>
        <v>1149.9999999999998</v>
      </c>
      <c r="AB407" s="21">
        <f>_xlfn.IFS(AI407="Den Bosch",VLOOKUP(L407,'Status Report'!B:AM,33,0),AI407="Yantian",VLOOKUP(L407,'Status Report'!B:AM,34,0),AI407="",IF(H407="Asia Pacific",VLOOKUP(L407,'Status Report'!B:AM,34,0),VLOOKUP(L407,'Status Report'!B:AM,33,0)),AI407="Direct shipment",IF(H407="Asia Pacific",VLOOKUP(L407,'Status Report'!B:AM,34,0),VLOOKUP(L407,'Status Report'!B:AM,33,0)))</f>
        <v>49.829400000000007</v>
      </c>
      <c r="AC407" s="21">
        <f>VLOOKUP(L407,'Status Report'!B:CE,82,0)</f>
        <v>0</v>
      </c>
      <c r="AD407" s="21">
        <f t="shared" si="98"/>
        <v>49.829400000000007</v>
      </c>
      <c r="AE407" s="63">
        <f>VLOOKUP(L407,'Status Report'!B:W,20,0)</f>
        <v>24</v>
      </c>
      <c r="AF407" s="63">
        <f>VLOOKUP(L407,'Status Report'!B:W,21,0)</f>
        <v>15</v>
      </c>
      <c r="AG407" s="63">
        <f>VLOOKUP(L407,'Status Report'!B:W,22,0)</f>
        <v>5</v>
      </c>
      <c r="AH407" s="22">
        <f t="shared" si="99"/>
        <v>3.5999999999999997E-2</v>
      </c>
      <c r="AI407" t="s">
        <v>990</v>
      </c>
      <c r="AK407" s="63">
        <f>IFERROR(VLOOKUP(G407,ASEAN!A:A,1,0),0)</f>
        <v>0</v>
      </c>
      <c r="AL407" s="63">
        <f>IFERROR(VLOOKUP(D407,'[3]customer specs'!$B$1:$D$65536,3,0),0)</f>
        <v>0</v>
      </c>
      <c r="AM407" s="64">
        <f t="shared" si="100"/>
        <v>0</v>
      </c>
      <c r="AN407" s="64">
        <f t="shared" si="101"/>
        <v>0</v>
      </c>
      <c r="AO407" s="63"/>
      <c r="AP407" s="63"/>
      <c r="AQ407" s="63" t="str">
        <f t="shared" si="102"/>
        <v>no</v>
      </c>
      <c r="AR407" s="20">
        <f t="shared" si="103"/>
        <v>996.58800000000019</v>
      </c>
      <c r="AS407" s="63"/>
      <c r="AT407" s="23">
        <f t="shared" si="93"/>
        <v>0.12</v>
      </c>
      <c r="AU407" s="65">
        <f t="shared" si="104"/>
        <v>56.62431818181819</v>
      </c>
      <c r="AV407" s="65"/>
      <c r="AW407" s="65">
        <f t="shared" si="105"/>
        <v>1132.4863636363639</v>
      </c>
      <c r="AX407" s="65"/>
      <c r="AY407" s="63">
        <f>VLOOKUP(L407,'Status Report'!B:CF,81,0)</f>
        <v>0</v>
      </c>
      <c r="AZ407" s="63" t="str">
        <f>VLOOKUP(L407,'Status Report'!B:S,18,0)</f>
        <v xml:space="preserve">Konstantinos Zoupanos </v>
      </c>
      <c r="BB407" s="63">
        <f>VLOOKUP(L407,'Status Report'!B:Z,25,0)</f>
        <v>25</v>
      </c>
      <c r="BC407" s="63">
        <f t="shared" si="106"/>
        <v>500</v>
      </c>
      <c r="BF407">
        <f>VLOOKUP(L407,'Status Report'!B:CE,82,0)</f>
        <v>0</v>
      </c>
      <c r="BG407">
        <f>VLOOKUP(L407,'Status Report'!B:CF,83,0)</f>
        <v>0</v>
      </c>
      <c r="BH407">
        <f>VLOOKUP(L407,'Status Report'!B:CG,84,0)</f>
        <v>0</v>
      </c>
      <c r="BI407" t="s">
        <v>854</v>
      </c>
      <c r="BJ407" t="s">
        <v>795</v>
      </c>
      <c r="BM407" s="67">
        <f t="shared" si="107"/>
        <v>80</v>
      </c>
    </row>
    <row r="408" spans="1:65" x14ac:dyDescent="0.25">
      <c r="A408" s="68" t="str">
        <f>VLOOKUP(L408,'Status Report'!B:CB,79,0)</f>
        <v>Heineken - F1</v>
      </c>
      <c r="C408">
        <v>26021014</v>
      </c>
      <c r="D408">
        <v>3097129</v>
      </c>
      <c r="E408" t="s">
        <v>862</v>
      </c>
      <c r="F408" t="s">
        <v>802</v>
      </c>
      <c r="G408" t="str">
        <f>VLOOKUP(D408,'[2]sold to'!$A:$H,8,0)</f>
        <v>Netherlands</v>
      </c>
      <c r="H408" t="str">
        <f>VLOOKUP(D408,'[2]sold to'!$A:$I,9,0)</f>
        <v>Europe</v>
      </c>
      <c r="K408">
        <v>50</v>
      </c>
      <c r="L408">
        <v>88027375</v>
      </c>
      <c r="M408" t="s">
        <v>572</v>
      </c>
      <c r="N408">
        <v>2</v>
      </c>
      <c r="P408" t="str">
        <f>VLOOKUP(L408,'Status Report'!B:AA,26,0)</f>
        <v>China</v>
      </c>
      <c r="Q408" t="str">
        <f>VLOOKUP(L408,'Status Report'!B:AB,27,0)</f>
        <v>Textiles-Clothing</v>
      </c>
      <c r="R408">
        <f>VLOOKUP(L408,'Status Report'!B:X,23,0)</f>
        <v>84</v>
      </c>
      <c r="S408" t="str">
        <f>VLOOKUP(L408,'Status Report'!B:T,19,0)</f>
        <v>Promocean The Netherlands BV</v>
      </c>
      <c r="T408" s="62">
        <f>VLOOKUP(L408,'Status Report'!B:E,4,0)</f>
        <v>3</v>
      </c>
      <c r="U408" s="19">
        <f>_xlfn.IFS(AI408="Den Bosch",VLOOKUP(L408,'Status Report'!B:AM,35,0),AI408="Yantian",VLOOKUP(L408,'Status Report'!B:AM,36,0),AI408="",IF(H408="Asia Pacific",VLOOKUP(L408,'Status Report'!B:AM,36,0),VLOOKUP(L408,'Status Report'!B:AM,35,0)),AI408="Direct shipment",IF(H408="Asia Pacific",VLOOKUP(L408,'Status Report'!B:AM,36,0),VLOOKUP(L408,'Status Report'!B:AM,35,0)))</f>
        <v>46.2</v>
      </c>
      <c r="V408" s="20">
        <f t="shared" si="94"/>
        <v>92.4</v>
      </c>
      <c r="W408" s="19">
        <f>_xlfn.IFS(AI408="Den Bosch",VLOOKUP(L408,'Status Report'!B:AM,37,0),AI408="Yantian",VLOOKUP(L408,'Status Report'!B:AM,38,0),AI408="",IF(H408="Asia Pacific",VLOOKUP(L408,'Status Report'!B:AM,38,0),VLOOKUP(L408,'Status Report'!B:AM,37,0)),AI408="Direct shipment",IF(H408="Asia Pacific",VLOOKUP(L408,'Status Report'!B:AM,38,0),VLOOKUP(L408,'Status Report'!B:AM,37,0)))</f>
        <v>45.36</v>
      </c>
      <c r="X408" s="20">
        <f t="shared" si="95"/>
        <v>90.72</v>
      </c>
      <c r="Y408" s="20">
        <f>_xlfn.IFS(AI408="Den Bosch",VLOOKUP(L408,'Status Report'!B:AO,39,0),AI408="Yantian",VLOOKUP(L408,'Status Report'!B:AO,40,0),AI408="",IF(H408="Asia Pacific",VLOOKUP(L408,'Status Report'!B:AO,40,0),VLOOKUP(L408,'Status Report'!B:AO,39,0)),AI408="Direct shipment",IF(H408="Asia Pacific",VLOOKUP(L408,'Status Report'!B:AO,40,0),VLOOKUP(L408,'Status Report'!B:AO,39,0)))</f>
        <v>0</v>
      </c>
      <c r="Z408" s="20">
        <f t="shared" si="96"/>
        <v>0</v>
      </c>
      <c r="AA408" s="20">
        <f t="shared" si="97"/>
        <v>90.72</v>
      </c>
      <c r="AB408" s="21">
        <f>_xlfn.IFS(AI408="Den Bosch",VLOOKUP(L408,'Status Report'!B:AM,33,0),AI408="Yantian",VLOOKUP(L408,'Status Report'!B:AM,34,0),AI408="",IF(H408="Asia Pacific",VLOOKUP(L408,'Status Report'!B:AM,34,0),VLOOKUP(L408,'Status Report'!B:AM,33,0)),AI408="Direct shipment",IF(H408="Asia Pacific",VLOOKUP(L408,'Status Report'!B:AM,34,0),VLOOKUP(L408,'Status Report'!B:AM,33,0)))</f>
        <v>39.569399999999995</v>
      </c>
      <c r="AC408" s="21">
        <f>VLOOKUP(L408,'Status Report'!B:CE,82,0)</f>
        <v>0</v>
      </c>
      <c r="AD408" s="21">
        <f t="shared" si="98"/>
        <v>39.569399999999995</v>
      </c>
      <c r="AE408" s="63">
        <f>VLOOKUP(L408,'Status Report'!B:W,20,0)</f>
        <v>35</v>
      </c>
      <c r="AF408" s="63">
        <f>VLOOKUP(L408,'Status Report'!B:W,21,0)</f>
        <v>28</v>
      </c>
      <c r="AG408" s="63">
        <f>VLOOKUP(L408,'Status Report'!B:W,22,0)</f>
        <v>6</v>
      </c>
      <c r="AH408" s="22">
        <f t="shared" si="99"/>
        <v>1.176E-2</v>
      </c>
      <c r="AI408" t="s">
        <v>990</v>
      </c>
      <c r="AK408" s="63">
        <f>IFERROR(VLOOKUP(G408,ASEAN!A:A,1,0),0)</f>
        <v>0</v>
      </c>
      <c r="AL408" s="63">
        <f>IFERROR(VLOOKUP(D408,'[3]customer specs'!$B$1:$D$65536,3,0),0)</f>
        <v>0</v>
      </c>
      <c r="AM408" s="64">
        <f t="shared" si="100"/>
        <v>1.6800000000000068</v>
      </c>
      <c r="AN408" s="64">
        <f t="shared" si="101"/>
        <v>0</v>
      </c>
      <c r="AO408" s="63"/>
      <c r="AP408" s="63"/>
      <c r="AQ408" s="63" t="str">
        <f t="shared" si="102"/>
        <v>no</v>
      </c>
      <c r="AR408" s="20">
        <f t="shared" si="103"/>
        <v>79.138799999999989</v>
      </c>
      <c r="AS408" s="63"/>
      <c r="AT408" s="23">
        <f t="shared" si="93"/>
        <v>0.12</v>
      </c>
      <c r="AU408" s="65">
        <f t="shared" si="104"/>
        <v>44.965227272727269</v>
      </c>
      <c r="AV408" s="65"/>
      <c r="AW408" s="65">
        <f t="shared" si="105"/>
        <v>89.930454545454538</v>
      </c>
      <c r="AX408" s="65"/>
      <c r="AY408" s="63">
        <f>VLOOKUP(L408,'Status Report'!B:CF,81,0)</f>
        <v>0</v>
      </c>
      <c r="AZ408" s="63" t="str">
        <f>VLOOKUP(L408,'Status Report'!B:S,18,0)</f>
        <v xml:space="preserve">Konstantinos Zoupanos </v>
      </c>
      <c r="BB408" s="63">
        <f>VLOOKUP(L408,'Status Report'!B:Z,25,0)</f>
        <v>6</v>
      </c>
      <c r="BC408" s="63">
        <f t="shared" si="106"/>
        <v>12</v>
      </c>
      <c r="BF408">
        <f>VLOOKUP(L408,'Status Report'!B:CE,82,0)</f>
        <v>0</v>
      </c>
      <c r="BG408">
        <f>VLOOKUP(L408,'Status Report'!B:CF,83,0)</f>
        <v>0</v>
      </c>
      <c r="BH408">
        <f>VLOOKUP(L408,'Status Report'!B:CG,84,0)</f>
        <v>0</v>
      </c>
      <c r="BI408" t="s">
        <v>854</v>
      </c>
      <c r="BJ408" t="s">
        <v>795</v>
      </c>
      <c r="BM408" s="67">
        <f t="shared" si="107"/>
        <v>7</v>
      </c>
    </row>
    <row r="409" spans="1:65" x14ac:dyDescent="0.25">
      <c r="A409" s="68" t="str">
        <f>VLOOKUP(L409,'Status Report'!B:CB,79,0)</f>
        <v>Heineken - F1</v>
      </c>
      <c r="C409">
        <v>26021014</v>
      </c>
      <c r="D409">
        <v>3097129</v>
      </c>
      <c r="E409" t="s">
        <v>862</v>
      </c>
      <c r="F409" t="s">
        <v>802</v>
      </c>
      <c r="G409" t="str">
        <f>VLOOKUP(D409,'[2]sold to'!$A:$H,8,0)</f>
        <v>Netherlands</v>
      </c>
      <c r="H409" t="str">
        <f>VLOOKUP(D409,'[2]sold to'!$A:$I,9,0)</f>
        <v>Europe</v>
      </c>
      <c r="K409">
        <v>60</v>
      </c>
      <c r="L409">
        <v>88027376</v>
      </c>
      <c r="M409" t="s">
        <v>573</v>
      </c>
      <c r="N409">
        <v>4</v>
      </c>
      <c r="P409" t="str">
        <f>VLOOKUP(L409,'Status Report'!B:AA,26,0)</f>
        <v>China</v>
      </c>
      <c r="Q409" t="str">
        <f>VLOOKUP(L409,'Status Report'!B:AB,27,0)</f>
        <v>Textiles-Clothing</v>
      </c>
      <c r="R409">
        <f>VLOOKUP(L409,'Status Report'!B:X,23,0)</f>
        <v>84</v>
      </c>
      <c r="S409" t="str">
        <f>VLOOKUP(L409,'Status Report'!B:T,19,0)</f>
        <v>Promocean The Netherlands BV</v>
      </c>
      <c r="T409" s="62">
        <f>VLOOKUP(L409,'Status Report'!B:E,4,0)</f>
        <v>3</v>
      </c>
      <c r="U409" s="19">
        <f>_xlfn.IFS(AI409="Den Bosch",VLOOKUP(L409,'Status Report'!B:AM,35,0),AI409="Yantian",VLOOKUP(L409,'Status Report'!B:AM,36,0),AI409="",IF(H409="Asia Pacific",VLOOKUP(L409,'Status Report'!B:AM,36,0),VLOOKUP(L409,'Status Report'!B:AM,35,0)),AI409="Direct shipment",IF(H409="Asia Pacific",VLOOKUP(L409,'Status Report'!B:AM,36,0),VLOOKUP(L409,'Status Report'!B:AM,35,0)))</f>
        <v>46.2</v>
      </c>
      <c r="V409" s="20">
        <f t="shared" si="94"/>
        <v>184.8</v>
      </c>
      <c r="W409" s="19">
        <f>_xlfn.IFS(AI409="Den Bosch",VLOOKUP(L409,'Status Report'!B:AM,37,0),AI409="Yantian",VLOOKUP(L409,'Status Report'!B:AM,38,0),AI409="",IF(H409="Asia Pacific",VLOOKUP(L409,'Status Report'!B:AM,38,0),VLOOKUP(L409,'Status Report'!B:AM,37,0)),AI409="Direct shipment",IF(H409="Asia Pacific",VLOOKUP(L409,'Status Report'!B:AM,38,0),VLOOKUP(L409,'Status Report'!B:AM,37,0)))</f>
        <v>45.36</v>
      </c>
      <c r="X409" s="20">
        <f t="shared" si="95"/>
        <v>181.44</v>
      </c>
      <c r="Y409" s="20">
        <f>_xlfn.IFS(AI409="Den Bosch",VLOOKUP(L409,'Status Report'!B:AO,39,0),AI409="Yantian",VLOOKUP(L409,'Status Report'!B:AO,40,0),AI409="",IF(H409="Asia Pacific",VLOOKUP(L409,'Status Report'!B:AO,40,0),VLOOKUP(L409,'Status Report'!B:AO,39,0)),AI409="Direct shipment",IF(H409="Asia Pacific",VLOOKUP(L409,'Status Report'!B:AO,40,0),VLOOKUP(L409,'Status Report'!B:AO,39,0)))</f>
        <v>0</v>
      </c>
      <c r="Z409" s="20">
        <f t="shared" si="96"/>
        <v>0</v>
      </c>
      <c r="AA409" s="20">
        <f t="shared" si="97"/>
        <v>181.44</v>
      </c>
      <c r="AB409" s="21">
        <f>_xlfn.IFS(AI409="Den Bosch",VLOOKUP(L409,'Status Report'!B:AM,33,0),AI409="Yantian",VLOOKUP(L409,'Status Report'!B:AM,34,0),AI409="",IF(H409="Asia Pacific",VLOOKUP(L409,'Status Report'!B:AM,34,0),VLOOKUP(L409,'Status Report'!B:AM,33,0)),AI409="Direct shipment",IF(H409="Asia Pacific",VLOOKUP(L409,'Status Report'!B:AM,34,0),VLOOKUP(L409,'Status Report'!B:AM,33,0)))</f>
        <v>39.569399999999995</v>
      </c>
      <c r="AC409" s="21">
        <f>VLOOKUP(L409,'Status Report'!B:CE,82,0)</f>
        <v>0</v>
      </c>
      <c r="AD409" s="21">
        <f t="shared" si="98"/>
        <v>39.569399999999995</v>
      </c>
      <c r="AE409" s="63">
        <f>VLOOKUP(L409,'Status Report'!B:W,20,0)</f>
        <v>35</v>
      </c>
      <c r="AF409" s="63">
        <f>VLOOKUP(L409,'Status Report'!B:W,21,0)</f>
        <v>28</v>
      </c>
      <c r="AG409" s="63">
        <f>VLOOKUP(L409,'Status Report'!B:W,22,0)</f>
        <v>6</v>
      </c>
      <c r="AH409" s="22">
        <f t="shared" si="99"/>
        <v>2.3519999999999999E-2</v>
      </c>
      <c r="AI409" t="s">
        <v>990</v>
      </c>
      <c r="AK409" s="63">
        <f>IFERROR(VLOOKUP(G409,ASEAN!A:A,1,0),0)</f>
        <v>0</v>
      </c>
      <c r="AL409" s="63">
        <f>IFERROR(VLOOKUP(D409,'[3]customer specs'!$B$1:$D$65536,3,0),0)</f>
        <v>0</v>
      </c>
      <c r="AM409" s="64">
        <f t="shared" si="100"/>
        <v>3.3600000000000136</v>
      </c>
      <c r="AN409" s="64">
        <f t="shared" si="101"/>
        <v>0</v>
      </c>
      <c r="AO409" s="63"/>
      <c r="AP409" s="63"/>
      <c r="AQ409" s="63" t="str">
        <f t="shared" si="102"/>
        <v>no</v>
      </c>
      <c r="AR409" s="20">
        <f t="shared" si="103"/>
        <v>158.27759999999998</v>
      </c>
      <c r="AS409" s="63"/>
      <c r="AT409" s="23">
        <f t="shared" si="93"/>
        <v>0.12</v>
      </c>
      <c r="AU409" s="65">
        <f t="shared" si="104"/>
        <v>44.965227272727269</v>
      </c>
      <c r="AV409" s="65"/>
      <c r="AW409" s="65">
        <f t="shared" si="105"/>
        <v>179.86090909090908</v>
      </c>
      <c r="AX409" s="65"/>
      <c r="AY409" s="63">
        <f>VLOOKUP(L409,'Status Report'!B:CF,81,0)</f>
        <v>0</v>
      </c>
      <c r="AZ409" s="63" t="str">
        <f>VLOOKUP(L409,'Status Report'!B:S,18,0)</f>
        <v xml:space="preserve">Konstantinos Zoupanos </v>
      </c>
      <c r="BB409" s="63">
        <f>VLOOKUP(L409,'Status Report'!B:Z,25,0)</f>
        <v>6</v>
      </c>
      <c r="BC409" s="63">
        <f t="shared" si="106"/>
        <v>24</v>
      </c>
      <c r="BF409">
        <f>VLOOKUP(L409,'Status Report'!B:CE,82,0)</f>
        <v>0</v>
      </c>
      <c r="BG409">
        <f>VLOOKUP(L409,'Status Report'!B:CF,83,0)</f>
        <v>0</v>
      </c>
      <c r="BH409">
        <f>VLOOKUP(L409,'Status Report'!B:CG,84,0)</f>
        <v>0</v>
      </c>
      <c r="BI409" t="s">
        <v>854</v>
      </c>
      <c r="BJ409" t="s">
        <v>795</v>
      </c>
      <c r="BM409" s="67">
        <f t="shared" si="107"/>
        <v>17</v>
      </c>
    </row>
    <row r="410" spans="1:65" x14ac:dyDescent="0.25">
      <c r="A410" s="68" t="str">
        <f>VLOOKUP(L410,'Status Report'!B:CB,79,0)</f>
        <v>Heineken - F1</v>
      </c>
      <c r="C410">
        <v>26021014</v>
      </c>
      <c r="D410">
        <v>3097129</v>
      </c>
      <c r="E410" t="s">
        <v>862</v>
      </c>
      <c r="F410" t="s">
        <v>802</v>
      </c>
      <c r="G410" t="str">
        <f>VLOOKUP(D410,'[2]sold to'!$A:$H,8,0)</f>
        <v>Netherlands</v>
      </c>
      <c r="H410" t="str">
        <f>VLOOKUP(D410,'[2]sold to'!$A:$I,9,0)</f>
        <v>Europe</v>
      </c>
      <c r="K410">
        <v>70</v>
      </c>
      <c r="L410">
        <v>88027377</v>
      </c>
      <c r="M410" t="s">
        <v>574</v>
      </c>
      <c r="N410">
        <v>6</v>
      </c>
      <c r="P410" t="str">
        <f>VLOOKUP(L410,'Status Report'!B:AA,26,0)</f>
        <v>China</v>
      </c>
      <c r="Q410" t="str">
        <f>VLOOKUP(L410,'Status Report'!B:AB,27,0)</f>
        <v>Textiles-Clothing</v>
      </c>
      <c r="R410">
        <f>VLOOKUP(L410,'Status Report'!B:X,23,0)</f>
        <v>84</v>
      </c>
      <c r="S410" t="str">
        <f>VLOOKUP(L410,'Status Report'!B:T,19,0)</f>
        <v>Promocean The Netherlands BV</v>
      </c>
      <c r="T410" s="62">
        <f>VLOOKUP(L410,'Status Report'!B:E,4,0)</f>
        <v>3</v>
      </c>
      <c r="U410" s="19">
        <f>_xlfn.IFS(AI410="Den Bosch",VLOOKUP(L410,'Status Report'!B:AM,35,0),AI410="Yantian",VLOOKUP(L410,'Status Report'!B:AM,36,0),AI410="",IF(H410="Asia Pacific",VLOOKUP(L410,'Status Report'!B:AM,36,0),VLOOKUP(L410,'Status Report'!B:AM,35,0)),AI410="Direct shipment",IF(H410="Asia Pacific",VLOOKUP(L410,'Status Report'!B:AM,36,0),VLOOKUP(L410,'Status Report'!B:AM,35,0)))</f>
        <v>46.2</v>
      </c>
      <c r="V410" s="20">
        <f t="shared" si="94"/>
        <v>277.20000000000005</v>
      </c>
      <c r="W410" s="19">
        <f>_xlfn.IFS(AI410="Den Bosch",VLOOKUP(L410,'Status Report'!B:AM,37,0),AI410="Yantian",VLOOKUP(L410,'Status Report'!B:AM,38,0),AI410="",IF(H410="Asia Pacific",VLOOKUP(L410,'Status Report'!B:AM,38,0),VLOOKUP(L410,'Status Report'!B:AM,37,0)),AI410="Direct shipment",IF(H410="Asia Pacific",VLOOKUP(L410,'Status Report'!B:AM,38,0),VLOOKUP(L410,'Status Report'!B:AM,37,0)))</f>
        <v>45.36</v>
      </c>
      <c r="X410" s="20">
        <f t="shared" si="95"/>
        <v>272.15999999999997</v>
      </c>
      <c r="Y410" s="20">
        <f>_xlfn.IFS(AI410="Den Bosch",VLOOKUP(L410,'Status Report'!B:AO,39,0),AI410="Yantian",VLOOKUP(L410,'Status Report'!B:AO,40,0),AI410="",IF(H410="Asia Pacific",VLOOKUP(L410,'Status Report'!B:AO,40,0),VLOOKUP(L410,'Status Report'!B:AO,39,0)),AI410="Direct shipment",IF(H410="Asia Pacific",VLOOKUP(L410,'Status Report'!B:AO,40,0),VLOOKUP(L410,'Status Report'!B:AO,39,0)))</f>
        <v>0</v>
      </c>
      <c r="Z410" s="20">
        <f t="shared" si="96"/>
        <v>0</v>
      </c>
      <c r="AA410" s="20">
        <f t="shared" si="97"/>
        <v>272.15999999999997</v>
      </c>
      <c r="AB410" s="21">
        <f>_xlfn.IFS(AI410="Den Bosch",VLOOKUP(L410,'Status Report'!B:AM,33,0),AI410="Yantian",VLOOKUP(L410,'Status Report'!B:AM,34,0),AI410="",IF(H410="Asia Pacific",VLOOKUP(L410,'Status Report'!B:AM,34,0),VLOOKUP(L410,'Status Report'!B:AM,33,0)),AI410="Direct shipment",IF(H410="Asia Pacific",VLOOKUP(L410,'Status Report'!B:AM,34,0),VLOOKUP(L410,'Status Report'!B:AM,33,0)))</f>
        <v>39.569399999999995</v>
      </c>
      <c r="AC410" s="21">
        <f>VLOOKUP(L410,'Status Report'!B:CE,82,0)</f>
        <v>0</v>
      </c>
      <c r="AD410" s="21">
        <f t="shared" si="98"/>
        <v>39.569399999999995</v>
      </c>
      <c r="AE410" s="63">
        <f>VLOOKUP(L410,'Status Report'!B:W,20,0)</f>
        <v>35</v>
      </c>
      <c r="AF410" s="63">
        <f>VLOOKUP(L410,'Status Report'!B:W,21,0)</f>
        <v>28</v>
      </c>
      <c r="AG410" s="63">
        <f>VLOOKUP(L410,'Status Report'!B:W,22,0)</f>
        <v>6</v>
      </c>
      <c r="AH410" s="22">
        <f t="shared" si="99"/>
        <v>3.5279999999999999E-2</v>
      </c>
      <c r="AI410" t="s">
        <v>990</v>
      </c>
      <c r="AK410" s="63">
        <f>IFERROR(VLOOKUP(G410,ASEAN!A:A,1,0),0)</f>
        <v>0</v>
      </c>
      <c r="AL410" s="63">
        <f>IFERROR(VLOOKUP(D410,'[3]customer specs'!$B$1:$D$65536,3,0),0)</f>
        <v>0</v>
      </c>
      <c r="AM410" s="64">
        <f t="shared" si="100"/>
        <v>5.0400000000000773</v>
      </c>
      <c r="AN410" s="64">
        <f t="shared" si="101"/>
        <v>0</v>
      </c>
      <c r="AO410" s="63"/>
      <c r="AP410" s="63"/>
      <c r="AQ410" s="63" t="str">
        <f t="shared" si="102"/>
        <v>no</v>
      </c>
      <c r="AR410" s="20">
        <f t="shared" si="103"/>
        <v>237.41639999999995</v>
      </c>
      <c r="AS410" s="63"/>
      <c r="AT410" s="23">
        <f t="shared" si="93"/>
        <v>0.12</v>
      </c>
      <c r="AU410" s="65">
        <f t="shared" si="104"/>
        <v>44.965227272727269</v>
      </c>
      <c r="AV410" s="65"/>
      <c r="AW410" s="65">
        <f t="shared" si="105"/>
        <v>269.7913636363636</v>
      </c>
      <c r="AX410" s="65"/>
      <c r="AY410" s="63">
        <f>VLOOKUP(L410,'Status Report'!B:CF,81,0)</f>
        <v>0</v>
      </c>
      <c r="AZ410" s="63" t="str">
        <f>VLOOKUP(L410,'Status Report'!B:S,18,0)</f>
        <v xml:space="preserve">Konstantinos Zoupanos </v>
      </c>
      <c r="BB410" s="63">
        <f>VLOOKUP(L410,'Status Report'!B:Z,25,0)</f>
        <v>6</v>
      </c>
      <c r="BC410" s="63">
        <f t="shared" si="106"/>
        <v>36</v>
      </c>
      <c r="BF410">
        <f>VLOOKUP(L410,'Status Report'!B:CE,82,0)</f>
        <v>0</v>
      </c>
      <c r="BG410">
        <f>VLOOKUP(L410,'Status Report'!B:CF,83,0)</f>
        <v>0</v>
      </c>
      <c r="BH410">
        <f>VLOOKUP(L410,'Status Report'!B:CG,84,0)</f>
        <v>0</v>
      </c>
      <c r="BI410" t="s">
        <v>854</v>
      </c>
      <c r="BJ410" t="s">
        <v>795</v>
      </c>
      <c r="BM410" s="67">
        <f t="shared" si="107"/>
        <v>23</v>
      </c>
    </row>
    <row r="411" spans="1:65" x14ac:dyDescent="0.25">
      <c r="A411" s="68" t="str">
        <f>VLOOKUP(L411,'Status Report'!B:CB,79,0)</f>
        <v>Heineken - F1</v>
      </c>
      <c r="C411">
        <v>26021014</v>
      </c>
      <c r="D411">
        <v>3097129</v>
      </c>
      <c r="E411" t="s">
        <v>862</v>
      </c>
      <c r="F411" t="s">
        <v>802</v>
      </c>
      <c r="G411" t="str">
        <f>VLOOKUP(D411,'[2]sold to'!$A:$H,8,0)</f>
        <v>Netherlands</v>
      </c>
      <c r="H411" t="str">
        <f>VLOOKUP(D411,'[2]sold to'!$A:$I,9,0)</f>
        <v>Europe</v>
      </c>
      <c r="K411">
        <v>80</v>
      </c>
      <c r="L411">
        <v>88027378</v>
      </c>
      <c r="M411" t="s">
        <v>575</v>
      </c>
      <c r="N411">
        <v>6</v>
      </c>
      <c r="P411" t="str">
        <f>VLOOKUP(L411,'Status Report'!B:AA,26,0)</f>
        <v>China</v>
      </c>
      <c r="Q411" t="str">
        <f>VLOOKUP(L411,'Status Report'!B:AB,27,0)</f>
        <v>Textiles-Clothing</v>
      </c>
      <c r="R411">
        <f>VLOOKUP(L411,'Status Report'!B:X,23,0)</f>
        <v>84</v>
      </c>
      <c r="S411" t="str">
        <f>VLOOKUP(L411,'Status Report'!B:T,19,0)</f>
        <v>Promocean The Netherlands BV</v>
      </c>
      <c r="T411" s="62">
        <f>VLOOKUP(L411,'Status Report'!B:E,4,0)</f>
        <v>3</v>
      </c>
      <c r="U411" s="19">
        <f>_xlfn.IFS(AI411="Den Bosch",VLOOKUP(L411,'Status Report'!B:AM,35,0),AI411="Yantian",VLOOKUP(L411,'Status Report'!B:AM,36,0),AI411="",IF(H411="Asia Pacific",VLOOKUP(L411,'Status Report'!B:AM,36,0),VLOOKUP(L411,'Status Report'!B:AM,35,0)),AI411="Direct shipment",IF(H411="Asia Pacific",VLOOKUP(L411,'Status Report'!B:AM,36,0),VLOOKUP(L411,'Status Report'!B:AM,35,0)))</f>
        <v>46.2</v>
      </c>
      <c r="V411" s="20">
        <f t="shared" si="94"/>
        <v>277.20000000000005</v>
      </c>
      <c r="W411" s="19">
        <f>_xlfn.IFS(AI411="Den Bosch",VLOOKUP(L411,'Status Report'!B:AM,37,0),AI411="Yantian",VLOOKUP(L411,'Status Report'!B:AM,38,0),AI411="",IF(H411="Asia Pacific",VLOOKUP(L411,'Status Report'!B:AM,38,0),VLOOKUP(L411,'Status Report'!B:AM,37,0)),AI411="Direct shipment",IF(H411="Asia Pacific",VLOOKUP(L411,'Status Report'!B:AM,38,0),VLOOKUP(L411,'Status Report'!B:AM,37,0)))</f>
        <v>45.36</v>
      </c>
      <c r="X411" s="20">
        <f t="shared" si="95"/>
        <v>272.15999999999997</v>
      </c>
      <c r="Y411" s="20">
        <f>_xlfn.IFS(AI411="Den Bosch",VLOOKUP(L411,'Status Report'!B:AO,39,0),AI411="Yantian",VLOOKUP(L411,'Status Report'!B:AO,40,0),AI411="",IF(H411="Asia Pacific",VLOOKUP(L411,'Status Report'!B:AO,40,0),VLOOKUP(L411,'Status Report'!B:AO,39,0)),AI411="Direct shipment",IF(H411="Asia Pacific",VLOOKUP(L411,'Status Report'!B:AO,40,0),VLOOKUP(L411,'Status Report'!B:AO,39,0)))</f>
        <v>0</v>
      </c>
      <c r="Z411" s="20">
        <f t="shared" si="96"/>
        <v>0</v>
      </c>
      <c r="AA411" s="20">
        <f t="shared" si="97"/>
        <v>272.15999999999997</v>
      </c>
      <c r="AB411" s="21">
        <f>_xlfn.IFS(AI411="Den Bosch",VLOOKUP(L411,'Status Report'!B:AM,33,0),AI411="Yantian",VLOOKUP(L411,'Status Report'!B:AM,34,0),AI411="",IF(H411="Asia Pacific",VLOOKUP(L411,'Status Report'!B:AM,34,0),VLOOKUP(L411,'Status Report'!B:AM,33,0)),AI411="Direct shipment",IF(H411="Asia Pacific",VLOOKUP(L411,'Status Report'!B:AM,34,0),VLOOKUP(L411,'Status Report'!B:AM,33,0)))</f>
        <v>39.569399999999995</v>
      </c>
      <c r="AC411" s="21">
        <f>VLOOKUP(L411,'Status Report'!B:CE,82,0)</f>
        <v>0</v>
      </c>
      <c r="AD411" s="21">
        <f t="shared" si="98"/>
        <v>39.569399999999995</v>
      </c>
      <c r="AE411" s="63">
        <f>VLOOKUP(L411,'Status Report'!B:W,20,0)</f>
        <v>35</v>
      </c>
      <c r="AF411" s="63">
        <f>VLOOKUP(L411,'Status Report'!B:W,21,0)</f>
        <v>28</v>
      </c>
      <c r="AG411" s="63">
        <f>VLOOKUP(L411,'Status Report'!B:W,22,0)</f>
        <v>6</v>
      </c>
      <c r="AH411" s="22">
        <f t="shared" si="99"/>
        <v>3.5279999999999999E-2</v>
      </c>
      <c r="AI411" t="s">
        <v>990</v>
      </c>
      <c r="AK411" s="63">
        <f>IFERROR(VLOOKUP(G411,ASEAN!A:A,1,0),0)</f>
        <v>0</v>
      </c>
      <c r="AL411" s="63">
        <f>IFERROR(VLOOKUP(D411,'[3]customer specs'!$B$1:$D$65536,3,0),0)</f>
        <v>0</v>
      </c>
      <c r="AM411" s="64">
        <f t="shared" si="100"/>
        <v>5.0400000000000773</v>
      </c>
      <c r="AN411" s="64">
        <f t="shared" si="101"/>
        <v>0</v>
      </c>
      <c r="AO411" s="63"/>
      <c r="AP411" s="63"/>
      <c r="AQ411" s="63" t="str">
        <f t="shared" si="102"/>
        <v>no</v>
      </c>
      <c r="AR411" s="20">
        <f t="shared" si="103"/>
        <v>237.41639999999995</v>
      </c>
      <c r="AS411" s="63"/>
      <c r="AT411" s="23">
        <f t="shared" si="93"/>
        <v>0.12</v>
      </c>
      <c r="AU411" s="65">
        <f t="shared" si="104"/>
        <v>44.965227272727269</v>
      </c>
      <c r="AV411" s="65"/>
      <c r="AW411" s="65">
        <f t="shared" si="105"/>
        <v>269.7913636363636</v>
      </c>
      <c r="AX411" s="65"/>
      <c r="AY411" s="63">
        <f>VLOOKUP(L411,'Status Report'!B:CF,81,0)</f>
        <v>0</v>
      </c>
      <c r="AZ411" s="63" t="str">
        <f>VLOOKUP(L411,'Status Report'!B:S,18,0)</f>
        <v xml:space="preserve">Konstantinos Zoupanos </v>
      </c>
      <c r="BB411" s="63">
        <f>VLOOKUP(L411,'Status Report'!B:Z,25,0)</f>
        <v>6</v>
      </c>
      <c r="BC411" s="63">
        <f t="shared" si="106"/>
        <v>36</v>
      </c>
      <c r="BF411">
        <f>VLOOKUP(L411,'Status Report'!B:CE,82,0)</f>
        <v>0</v>
      </c>
      <c r="BG411">
        <f>VLOOKUP(L411,'Status Report'!B:CF,83,0)</f>
        <v>0</v>
      </c>
      <c r="BH411">
        <f>VLOOKUP(L411,'Status Report'!B:CG,84,0)</f>
        <v>0</v>
      </c>
      <c r="BI411" t="s">
        <v>854</v>
      </c>
      <c r="BJ411" t="s">
        <v>795</v>
      </c>
      <c r="BM411" s="67">
        <f t="shared" si="107"/>
        <v>19</v>
      </c>
    </row>
    <row r="412" spans="1:65" x14ac:dyDescent="0.25">
      <c r="A412" s="68" t="str">
        <f>VLOOKUP(L412,'Status Report'!B:CB,79,0)</f>
        <v>Heineken - F1</v>
      </c>
      <c r="C412">
        <v>26021014</v>
      </c>
      <c r="D412">
        <v>3097129</v>
      </c>
      <c r="E412" t="s">
        <v>862</v>
      </c>
      <c r="F412" t="s">
        <v>802</v>
      </c>
      <c r="G412" t="str">
        <f>VLOOKUP(D412,'[2]sold to'!$A:$H,8,0)</f>
        <v>Netherlands</v>
      </c>
      <c r="H412" t="str">
        <f>VLOOKUP(D412,'[2]sold to'!$A:$I,9,0)</f>
        <v>Europe</v>
      </c>
      <c r="K412">
        <v>90</v>
      </c>
      <c r="L412">
        <v>88027380</v>
      </c>
      <c r="M412" t="s">
        <v>576</v>
      </c>
      <c r="N412">
        <v>2</v>
      </c>
      <c r="P412" t="str">
        <f>VLOOKUP(L412,'Status Report'!B:AA,26,0)</f>
        <v>China</v>
      </c>
      <c r="Q412" t="str">
        <f>VLOOKUP(L412,'Status Report'!B:AB,27,0)</f>
        <v>Textiles-Clothing</v>
      </c>
      <c r="R412">
        <f>VLOOKUP(L412,'Status Report'!B:X,23,0)</f>
        <v>84</v>
      </c>
      <c r="S412" t="str">
        <f>VLOOKUP(L412,'Status Report'!B:T,19,0)</f>
        <v>Promocean The Netherlands BV</v>
      </c>
      <c r="T412" s="62">
        <f>VLOOKUP(L412,'Status Report'!B:E,4,0)</f>
        <v>3</v>
      </c>
      <c r="U412" s="19">
        <f>_xlfn.IFS(AI412="Den Bosch",VLOOKUP(L412,'Status Report'!B:AM,35,0),AI412="Yantian",VLOOKUP(L412,'Status Report'!B:AM,36,0),AI412="",IF(H412="Asia Pacific",VLOOKUP(L412,'Status Report'!B:AM,36,0),VLOOKUP(L412,'Status Report'!B:AM,35,0)),AI412="Direct shipment",IF(H412="Asia Pacific",VLOOKUP(L412,'Status Report'!B:AM,36,0),VLOOKUP(L412,'Status Report'!B:AM,35,0)))</f>
        <v>47.7</v>
      </c>
      <c r="V412" s="20">
        <f t="shared" si="94"/>
        <v>95.4</v>
      </c>
      <c r="W412" s="19">
        <f>_xlfn.IFS(AI412="Den Bosch",VLOOKUP(L412,'Status Report'!B:AM,37,0),AI412="Yantian",VLOOKUP(L412,'Status Report'!B:AM,38,0),AI412="",IF(H412="Asia Pacific",VLOOKUP(L412,'Status Report'!B:AM,38,0),VLOOKUP(L412,'Status Report'!B:AM,37,0)),AI412="Direct shipment",IF(H412="Asia Pacific",VLOOKUP(L412,'Status Report'!B:AM,38,0),VLOOKUP(L412,'Status Report'!B:AM,37,0)))</f>
        <v>46.8</v>
      </c>
      <c r="X412" s="20">
        <f t="shared" si="95"/>
        <v>93.6</v>
      </c>
      <c r="Y412" s="20">
        <f>_xlfn.IFS(AI412="Den Bosch",VLOOKUP(L412,'Status Report'!B:AO,39,0),AI412="Yantian",VLOOKUP(L412,'Status Report'!B:AO,40,0),AI412="",IF(H412="Asia Pacific",VLOOKUP(L412,'Status Report'!B:AO,40,0),VLOOKUP(L412,'Status Report'!B:AO,39,0)),AI412="Direct shipment",IF(H412="Asia Pacific",VLOOKUP(L412,'Status Report'!B:AO,40,0),VLOOKUP(L412,'Status Report'!B:AO,39,0)))</f>
        <v>0</v>
      </c>
      <c r="Z412" s="20">
        <f t="shared" si="96"/>
        <v>0</v>
      </c>
      <c r="AA412" s="20">
        <f t="shared" si="97"/>
        <v>93.6</v>
      </c>
      <c r="AB412" s="21">
        <f>_xlfn.IFS(AI412="Den Bosch",VLOOKUP(L412,'Status Report'!B:AM,33,0),AI412="Yantian",VLOOKUP(L412,'Status Report'!B:AM,34,0),AI412="",IF(H412="Asia Pacific",VLOOKUP(L412,'Status Report'!B:AM,34,0),VLOOKUP(L412,'Status Report'!B:AM,33,0)),AI412="Direct shipment",IF(H412="Asia Pacific",VLOOKUP(L412,'Status Report'!B:AM,34,0),VLOOKUP(L412,'Status Report'!B:AM,33,0)))</f>
        <v>40.844699999999996</v>
      </c>
      <c r="AC412" s="21">
        <f>VLOOKUP(L412,'Status Report'!B:CE,82,0)</f>
        <v>0</v>
      </c>
      <c r="AD412" s="21">
        <f t="shared" si="98"/>
        <v>40.844699999999996</v>
      </c>
      <c r="AE412" s="63">
        <f>VLOOKUP(L412,'Status Report'!B:W,20,0)</f>
        <v>35</v>
      </c>
      <c r="AF412" s="63">
        <f>VLOOKUP(L412,'Status Report'!B:W,21,0)</f>
        <v>28</v>
      </c>
      <c r="AG412" s="63">
        <f>VLOOKUP(L412,'Status Report'!B:W,22,0)</f>
        <v>6</v>
      </c>
      <c r="AH412" s="22">
        <f t="shared" si="99"/>
        <v>1.176E-2</v>
      </c>
      <c r="AI412" t="s">
        <v>990</v>
      </c>
      <c r="AK412" s="63">
        <f>IFERROR(VLOOKUP(G412,ASEAN!A:A,1,0),0)</f>
        <v>0</v>
      </c>
      <c r="AL412" s="63">
        <f>IFERROR(VLOOKUP(D412,'[3]customer specs'!$B$1:$D$65536,3,0),0)</f>
        <v>0</v>
      </c>
      <c r="AM412" s="64">
        <f t="shared" si="100"/>
        <v>1.8000000000000114</v>
      </c>
      <c r="AN412" s="64">
        <f t="shared" si="101"/>
        <v>0</v>
      </c>
      <c r="AO412" s="63"/>
      <c r="AP412" s="63"/>
      <c r="AQ412" s="63" t="str">
        <f t="shared" si="102"/>
        <v>no</v>
      </c>
      <c r="AR412" s="20">
        <f t="shared" si="103"/>
        <v>81.689399999999992</v>
      </c>
      <c r="AS412" s="63"/>
      <c r="AT412" s="23">
        <f t="shared" si="93"/>
        <v>0.12</v>
      </c>
      <c r="AU412" s="65">
        <f t="shared" si="104"/>
        <v>46.414431818181811</v>
      </c>
      <c r="AV412" s="65"/>
      <c r="AW412" s="65">
        <f t="shared" si="105"/>
        <v>92.828863636363621</v>
      </c>
      <c r="AX412" s="65"/>
      <c r="AY412" s="63">
        <f>VLOOKUP(L412,'Status Report'!B:CF,81,0)</f>
        <v>0</v>
      </c>
      <c r="AZ412" s="63" t="str">
        <f>VLOOKUP(L412,'Status Report'!B:S,18,0)</f>
        <v xml:space="preserve">Konstantinos Zoupanos </v>
      </c>
      <c r="BB412" s="63">
        <f>VLOOKUP(L412,'Status Report'!B:Z,25,0)</f>
        <v>6</v>
      </c>
      <c r="BC412" s="63">
        <f t="shared" si="106"/>
        <v>12</v>
      </c>
      <c r="BF412">
        <f>VLOOKUP(L412,'Status Report'!B:CE,82,0)</f>
        <v>0</v>
      </c>
      <c r="BG412">
        <f>VLOOKUP(L412,'Status Report'!B:CF,83,0)</f>
        <v>0</v>
      </c>
      <c r="BH412">
        <f>VLOOKUP(L412,'Status Report'!B:CG,84,0)</f>
        <v>0</v>
      </c>
      <c r="BI412" t="s">
        <v>854</v>
      </c>
      <c r="BJ412" t="s">
        <v>795</v>
      </c>
      <c r="BM412" s="67">
        <f t="shared" si="107"/>
        <v>7</v>
      </c>
    </row>
    <row r="413" spans="1:65" x14ac:dyDescent="0.25">
      <c r="A413" s="68" t="str">
        <f>VLOOKUP(L413,'Status Report'!B:CB,79,0)</f>
        <v>Heineken - F1</v>
      </c>
      <c r="C413">
        <v>26021014</v>
      </c>
      <c r="D413">
        <v>3097129</v>
      </c>
      <c r="E413" t="s">
        <v>862</v>
      </c>
      <c r="F413" t="s">
        <v>802</v>
      </c>
      <c r="G413" t="str">
        <f>VLOOKUP(D413,'[2]sold to'!$A:$H,8,0)</f>
        <v>Netherlands</v>
      </c>
      <c r="H413" t="str">
        <f>VLOOKUP(D413,'[2]sold to'!$A:$I,9,0)</f>
        <v>Europe</v>
      </c>
      <c r="K413">
        <v>100</v>
      </c>
      <c r="L413">
        <v>88027381</v>
      </c>
      <c r="M413" t="s">
        <v>577</v>
      </c>
      <c r="N413">
        <v>4</v>
      </c>
      <c r="P413" t="str">
        <f>VLOOKUP(L413,'Status Report'!B:AA,26,0)</f>
        <v>China</v>
      </c>
      <c r="Q413" t="str">
        <f>VLOOKUP(L413,'Status Report'!B:AB,27,0)</f>
        <v>Textiles-Clothing</v>
      </c>
      <c r="R413">
        <f>VLOOKUP(L413,'Status Report'!B:X,23,0)</f>
        <v>84</v>
      </c>
      <c r="S413" t="str">
        <f>VLOOKUP(L413,'Status Report'!B:T,19,0)</f>
        <v>Promocean The Netherlands BV</v>
      </c>
      <c r="T413" s="62">
        <f>VLOOKUP(L413,'Status Report'!B:E,4,0)</f>
        <v>3</v>
      </c>
      <c r="U413" s="19">
        <f>_xlfn.IFS(AI413="Den Bosch",VLOOKUP(L413,'Status Report'!B:AM,35,0),AI413="Yantian",VLOOKUP(L413,'Status Report'!B:AM,36,0),AI413="",IF(H413="Asia Pacific",VLOOKUP(L413,'Status Report'!B:AM,36,0),VLOOKUP(L413,'Status Report'!B:AM,35,0)),AI413="Direct shipment",IF(H413="Asia Pacific",VLOOKUP(L413,'Status Report'!B:AM,36,0),VLOOKUP(L413,'Status Report'!B:AM,35,0)))</f>
        <v>47.7</v>
      </c>
      <c r="V413" s="20">
        <f t="shared" si="94"/>
        <v>190.8</v>
      </c>
      <c r="W413" s="19">
        <f>_xlfn.IFS(AI413="Den Bosch",VLOOKUP(L413,'Status Report'!B:AM,37,0),AI413="Yantian",VLOOKUP(L413,'Status Report'!B:AM,38,0),AI413="",IF(H413="Asia Pacific",VLOOKUP(L413,'Status Report'!B:AM,38,0),VLOOKUP(L413,'Status Report'!B:AM,37,0)),AI413="Direct shipment",IF(H413="Asia Pacific",VLOOKUP(L413,'Status Report'!B:AM,38,0),VLOOKUP(L413,'Status Report'!B:AM,37,0)))</f>
        <v>46.8</v>
      </c>
      <c r="X413" s="20">
        <f t="shared" si="95"/>
        <v>187.2</v>
      </c>
      <c r="Y413" s="20">
        <f>_xlfn.IFS(AI413="Den Bosch",VLOOKUP(L413,'Status Report'!B:AO,39,0),AI413="Yantian",VLOOKUP(L413,'Status Report'!B:AO,40,0),AI413="",IF(H413="Asia Pacific",VLOOKUP(L413,'Status Report'!B:AO,40,0),VLOOKUP(L413,'Status Report'!B:AO,39,0)),AI413="Direct shipment",IF(H413="Asia Pacific",VLOOKUP(L413,'Status Report'!B:AO,40,0),VLOOKUP(L413,'Status Report'!B:AO,39,0)))</f>
        <v>0</v>
      </c>
      <c r="Z413" s="20">
        <f t="shared" si="96"/>
        <v>0</v>
      </c>
      <c r="AA413" s="20">
        <f t="shared" si="97"/>
        <v>187.2</v>
      </c>
      <c r="AB413" s="21">
        <f>_xlfn.IFS(AI413="Den Bosch",VLOOKUP(L413,'Status Report'!B:AM,33,0),AI413="Yantian",VLOOKUP(L413,'Status Report'!B:AM,34,0),AI413="",IF(H413="Asia Pacific",VLOOKUP(L413,'Status Report'!B:AM,34,0),VLOOKUP(L413,'Status Report'!B:AM,33,0)),AI413="Direct shipment",IF(H413="Asia Pacific",VLOOKUP(L413,'Status Report'!B:AM,34,0),VLOOKUP(L413,'Status Report'!B:AM,33,0)))</f>
        <v>40.844699999999996</v>
      </c>
      <c r="AC413" s="21">
        <f>VLOOKUP(L413,'Status Report'!B:CE,82,0)</f>
        <v>0</v>
      </c>
      <c r="AD413" s="21">
        <f t="shared" si="98"/>
        <v>40.844699999999996</v>
      </c>
      <c r="AE413" s="63">
        <f>VLOOKUP(L413,'Status Report'!B:W,20,0)</f>
        <v>35</v>
      </c>
      <c r="AF413" s="63">
        <f>VLOOKUP(L413,'Status Report'!B:W,21,0)</f>
        <v>28</v>
      </c>
      <c r="AG413" s="63">
        <f>VLOOKUP(L413,'Status Report'!B:W,22,0)</f>
        <v>6</v>
      </c>
      <c r="AH413" s="22">
        <f t="shared" si="99"/>
        <v>2.3519999999999999E-2</v>
      </c>
      <c r="AI413" t="s">
        <v>990</v>
      </c>
      <c r="AK413" s="63">
        <f>IFERROR(VLOOKUP(G413,ASEAN!A:A,1,0),0)</f>
        <v>0</v>
      </c>
      <c r="AL413" s="63">
        <f>IFERROR(VLOOKUP(D413,'[3]customer specs'!$B$1:$D$65536,3,0),0)</f>
        <v>0</v>
      </c>
      <c r="AM413" s="64">
        <f t="shared" si="100"/>
        <v>3.6000000000000227</v>
      </c>
      <c r="AN413" s="64">
        <f t="shared" si="101"/>
        <v>0</v>
      </c>
      <c r="AO413" s="63"/>
      <c r="AP413" s="63"/>
      <c r="AQ413" s="63" t="str">
        <f t="shared" si="102"/>
        <v>no</v>
      </c>
      <c r="AR413" s="20">
        <f t="shared" si="103"/>
        <v>163.37879999999998</v>
      </c>
      <c r="AS413" s="63"/>
      <c r="AT413" s="23">
        <f t="shared" si="93"/>
        <v>0.12</v>
      </c>
      <c r="AU413" s="65">
        <f t="shared" si="104"/>
        <v>46.414431818181811</v>
      </c>
      <c r="AV413" s="65"/>
      <c r="AW413" s="65">
        <f t="shared" si="105"/>
        <v>185.65772727272724</v>
      </c>
      <c r="AX413" s="65"/>
      <c r="AY413" s="63">
        <f>VLOOKUP(L413,'Status Report'!B:CF,81,0)</f>
        <v>0</v>
      </c>
      <c r="AZ413" s="63" t="str">
        <f>VLOOKUP(L413,'Status Report'!B:S,18,0)</f>
        <v xml:space="preserve">Konstantinos Zoupanos </v>
      </c>
      <c r="BB413" s="63">
        <f>VLOOKUP(L413,'Status Report'!B:Z,25,0)</f>
        <v>6</v>
      </c>
      <c r="BC413" s="63">
        <f t="shared" si="106"/>
        <v>24</v>
      </c>
      <c r="BF413">
        <f>VLOOKUP(L413,'Status Report'!B:CE,82,0)</f>
        <v>0</v>
      </c>
      <c r="BG413">
        <f>VLOOKUP(L413,'Status Report'!B:CF,83,0)</f>
        <v>0</v>
      </c>
      <c r="BH413">
        <f>VLOOKUP(L413,'Status Report'!B:CG,84,0)</f>
        <v>0</v>
      </c>
      <c r="BI413" t="s">
        <v>854</v>
      </c>
      <c r="BJ413" t="s">
        <v>795</v>
      </c>
      <c r="BM413" s="67">
        <f t="shared" si="107"/>
        <v>15</v>
      </c>
    </row>
    <row r="414" spans="1:65" x14ac:dyDescent="0.25">
      <c r="A414" s="68" t="str">
        <f>VLOOKUP(L414,'Status Report'!B:CB,79,0)</f>
        <v>Heineken - F1</v>
      </c>
      <c r="C414">
        <v>26021014</v>
      </c>
      <c r="D414">
        <v>3097129</v>
      </c>
      <c r="E414" t="s">
        <v>862</v>
      </c>
      <c r="F414" t="s">
        <v>802</v>
      </c>
      <c r="G414" t="str">
        <f>VLOOKUP(D414,'[2]sold to'!$A:$H,8,0)</f>
        <v>Netherlands</v>
      </c>
      <c r="H414" t="str">
        <f>VLOOKUP(D414,'[2]sold to'!$A:$I,9,0)</f>
        <v>Europe</v>
      </c>
      <c r="K414">
        <v>110</v>
      </c>
      <c r="L414">
        <v>88027382</v>
      </c>
      <c r="M414" t="s">
        <v>578</v>
      </c>
      <c r="N414">
        <v>6</v>
      </c>
      <c r="P414" t="str">
        <f>VLOOKUP(L414,'Status Report'!B:AA,26,0)</f>
        <v>China</v>
      </c>
      <c r="Q414" t="str">
        <f>VLOOKUP(L414,'Status Report'!B:AB,27,0)</f>
        <v>Textiles-Clothing</v>
      </c>
      <c r="R414">
        <f>VLOOKUP(L414,'Status Report'!B:X,23,0)</f>
        <v>84</v>
      </c>
      <c r="S414" t="str">
        <f>VLOOKUP(L414,'Status Report'!B:T,19,0)</f>
        <v>Promocean The Netherlands BV</v>
      </c>
      <c r="T414" s="62">
        <f>VLOOKUP(L414,'Status Report'!B:E,4,0)</f>
        <v>3</v>
      </c>
      <c r="U414" s="19">
        <f>_xlfn.IFS(AI414="Den Bosch",VLOOKUP(L414,'Status Report'!B:AM,35,0),AI414="Yantian",VLOOKUP(L414,'Status Report'!B:AM,36,0),AI414="",IF(H414="Asia Pacific",VLOOKUP(L414,'Status Report'!B:AM,36,0),VLOOKUP(L414,'Status Report'!B:AM,35,0)),AI414="Direct shipment",IF(H414="Asia Pacific",VLOOKUP(L414,'Status Report'!B:AM,36,0),VLOOKUP(L414,'Status Report'!B:AM,35,0)))</f>
        <v>47.7</v>
      </c>
      <c r="V414" s="20">
        <f t="shared" si="94"/>
        <v>286.20000000000005</v>
      </c>
      <c r="W414" s="19">
        <f>_xlfn.IFS(AI414="Den Bosch",VLOOKUP(L414,'Status Report'!B:AM,37,0),AI414="Yantian",VLOOKUP(L414,'Status Report'!B:AM,38,0),AI414="",IF(H414="Asia Pacific",VLOOKUP(L414,'Status Report'!B:AM,38,0),VLOOKUP(L414,'Status Report'!B:AM,37,0)),AI414="Direct shipment",IF(H414="Asia Pacific",VLOOKUP(L414,'Status Report'!B:AM,38,0),VLOOKUP(L414,'Status Report'!B:AM,37,0)))</f>
        <v>46.8</v>
      </c>
      <c r="X414" s="20">
        <f t="shared" si="95"/>
        <v>280.79999999999995</v>
      </c>
      <c r="Y414" s="20">
        <f>_xlfn.IFS(AI414="Den Bosch",VLOOKUP(L414,'Status Report'!B:AO,39,0),AI414="Yantian",VLOOKUP(L414,'Status Report'!B:AO,40,0),AI414="",IF(H414="Asia Pacific",VLOOKUP(L414,'Status Report'!B:AO,40,0),VLOOKUP(L414,'Status Report'!B:AO,39,0)),AI414="Direct shipment",IF(H414="Asia Pacific",VLOOKUP(L414,'Status Report'!B:AO,40,0),VLOOKUP(L414,'Status Report'!B:AO,39,0)))</f>
        <v>0</v>
      </c>
      <c r="Z414" s="20">
        <f t="shared" si="96"/>
        <v>0</v>
      </c>
      <c r="AA414" s="20">
        <f t="shared" si="97"/>
        <v>280.79999999999995</v>
      </c>
      <c r="AB414" s="21">
        <f>_xlfn.IFS(AI414="Den Bosch",VLOOKUP(L414,'Status Report'!B:AM,33,0),AI414="Yantian",VLOOKUP(L414,'Status Report'!B:AM,34,0),AI414="",IF(H414="Asia Pacific",VLOOKUP(L414,'Status Report'!B:AM,34,0),VLOOKUP(L414,'Status Report'!B:AM,33,0)),AI414="Direct shipment",IF(H414="Asia Pacific",VLOOKUP(L414,'Status Report'!B:AM,34,0),VLOOKUP(L414,'Status Report'!B:AM,33,0)))</f>
        <v>40.844699999999996</v>
      </c>
      <c r="AC414" s="21">
        <f>VLOOKUP(L414,'Status Report'!B:CE,82,0)</f>
        <v>0</v>
      </c>
      <c r="AD414" s="21">
        <f t="shared" si="98"/>
        <v>40.844699999999996</v>
      </c>
      <c r="AE414" s="63">
        <f>VLOOKUP(L414,'Status Report'!B:W,20,0)</f>
        <v>35</v>
      </c>
      <c r="AF414" s="63">
        <f>VLOOKUP(L414,'Status Report'!B:W,21,0)</f>
        <v>28</v>
      </c>
      <c r="AG414" s="63">
        <f>VLOOKUP(L414,'Status Report'!B:W,22,0)</f>
        <v>6</v>
      </c>
      <c r="AH414" s="22">
        <f t="shared" si="99"/>
        <v>3.5279999999999999E-2</v>
      </c>
      <c r="AI414" t="s">
        <v>990</v>
      </c>
      <c r="AK414" s="63">
        <f>IFERROR(VLOOKUP(G414,ASEAN!A:A,1,0),0)</f>
        <v>0</v>
      </c>
      <c r="AL414" s="63">
        <f>IFERROR(VLOOKUP(D414,'[3]customer specs'!$B$1:$D$65536,3,0),0)</f>
        <v>0</v>
      </c>
      <c r="AM414" s="64">
        <f t="shared" si="100"/>
        <v>5.4000000000000909</v>
      </c>
      <c r="AN414" s="64">
        <f t="shared" si="101"/>
        <v>0</v>
      </c>
      <c r="AO414" s="63"/>
      <c r="AP414" s="63"/>
      <c r="AQ414" s="63" t="str">
        <f t="shared" si="102"/>
        <v>no</v>
      </c>
      <c r="AR414" s="20">
        <f t="shared" si="103"/>
        <v>245.06819999999999</v>
      </c>
      <c r="AS414" s="63"/>
      <c r="AT414" s="23">
        <f t="shared" si="93"/>
        <v>0.12</v>
      </c>
      <c r="AU414" s="65">
        <f t="shared" si="104"/>
        <v>46.414431818181811</v>
      </c>
      <c r="AV414" s="65"/>
      <c r="AW414" s="65">
        <f t="shared" si="105"/>
        <v>278.48659090909086</v>
      </c>
      <c r="AX414" s="65"/>
      <c r="AY414" s="63">
        <f>VLOOKUP(L414,'Status Report'!B:CF,81,0)</f>
        <v>0</v>
      </c>
      <c r="AZ414" s="63" t="str">
        <f>VLOOKUP(L414,'Status Report'!B:S,18,0)</f>
        <v xml:space="preserve">Konstantinos Zoupanos </v>
      </c>
      <c r="BB414" s="63">
        <f>VLOOKUP(L414,'Status Report'!B:Z,25,0)</f>
        <v>6</v>
      </c>
      <c r="BC414" s="63">
        <f t="shared" si="106"/>
        <v>36</v>
      </c>
      <c r="BF414">
        <f>VLOOKUP(L414,'Status Report'!B:CE,82,0)</f>
        <v>0</v>
      </c>
      <c r="BG414">
        <f>VLOOKUP(L414,'Status Report'!B:CF,83,0)</f>
        <v>0</v>
      </c>
      <c r="BH414">
        <f>VLOOKUP(L414,'Status Report'!B:CG,84,0)</f>
        <v>0</v>
      </c>
      <c r="BI414" t="s">
        <v>854</v>
      </c>
      <c r="BJ414" t="s">
        <v>795</v>
      </c>
      <c r="BM414" s="67">
        <f t="shared" si="107"/>
        <v>32</v>
      </c>
    </row>
    <row r="415" spans="1:65" x14ac:dyDescent="0.25">
      <c r="A415" s="68" t="str">
        <f>VLOOKUP(L415,'Status Report'!B:CB,79,0)</f>
        <v>Heineken - F1</v>
      </c>
      <c r="C415">
        <v>26021014</v>
      </c>
      <c r="D415">
        <v>3097129</v>
      </c>
      <c r="E415" t="s">
        <v>862</v>
      </c>
      <c r="F415" t="s">
        <v>802</v>
      </c>
      <c r="G415" t="str">
        <f>VLOOKUP(D415,'[2]sold to'!$A:$H,8,0)</f>
        <v>Netherlands</v>
      </c>
      <c r="H415" t="str">
        <f>VLOOKUP(D415,'[2]sold to'!$A:$I,9,0)</f>
        <v>Europe</v>
      </c>
      <c r="K415">
        <v>120</v>
      </c>
      <c r="L415">
        <v>88027383</v>
      </c>
      <c r="M415" t="s">
        <v>579</v>
      </c>
      <c r="N415">
        <v>6</v>
      </c>
      <c r="P415" t="str">
        <f>VLOOKUP(L415,'Status Report'!B:AA,26,0)</f>
        <v>China</v>
      </c>
      <c r="Q415" t="str">
        <f>VLOOKUP(L415,'Status Report'!B:AB,27,0)</f>
        <v>Textiles-Clothing</v>
      </c>
      <c r="R415">
        <f>VLOOKUP(L415,'Status Report'!B:X,23,0)</f>
        <v>84</v>
      </c>
      <c r="S415" t="str">
        <f>VLOOKUP(L415,'Status Report'!B:T,19,0)</f>
        <v>Promocean The Netherlands BV</v>
      </c>
      <c r="T415" s="62">
        <f>VLOOKUP(L415,'Status Report'!B:E,4,0)</f>
        <v>3</v>
      </c>
      <c r="U415" s="19">
        <f>_xlfn.IFS(AI415="Den Bosch",VLOOKUP(L415,'Status Report'!B:AM,35,0),AI415="Yantian",VLOOKUP(L415,'Status Report'!B:AM,36,0),AI415="",IF(H415="Asia Pacific",VLOOKUP(L415,'Status Report'!B:AM,36,0),VLOOKUP(L415,'Status Report'!B:AM,35,0)),AI415="Direct shipment",IF(H415="Asia Pacific",VLOOKUP(L415,'Status Report'!B:AM,36,0),VLOOKUP(L415,'Status Report'!B:AM,35,0)))</f>
        <v>47.7</v>
      </c>
      <c r="V415" s="20">
        <f t="shared" si="94"/>
        <v>286.20000000000005</v>
      </c>
      <c r="W415" s="19">
        <f>_xlfn.IFS(AI415="Den Bosch",VLOOKUP(L415,'Status Report'!B:AM,37,0),AI415="Yantian",VLOOKUP(L415,'Status Report'!B:AM,38,0),AI415="",IF(H415="Asia Pacific",VLOOKUP(L415,'Status Report'!B:AM,38,0),VLOOKUP(L415,'Status Report'!B:AM,37,0)),AI415="Direct shipment",IF(H415="Asia Pacific",VLOOKUP(L415,'Status Report'!B:AM,38,0),VLOOKUP(L415,'Status Report'!B:AM,37,0)))</f>
        <v>46.8</v>
      </c>
      <c r="X415" s="20">
        <f t="shared" si="95"/>
        <v>280.79999999999995</v>
      </c>
      <c r="Y415" s="20">
        <f>_xlfn.IFS(AI415="Den Bosch",VLOOKUP(L415,'Status Report'!B:AO,39,0),AI415="Yantian",VLOOKUP(L415,'Status Report'!B:AO,40,0),AI415="",IF(H415="Asia Pacific",VLOOKUP(L415,'Status Report'!B:AO,40,0),VLOOKUP(L415,'Status Report'!B:AO,39,0)),AI415="Direct shipment",IF(H415="Asia Pacific",VLOOKUP(L415,'Status Report'!B:AO,40,0),VLOOKUP(L415,'Status Report'!B:AO,39,0)))</f>
        <v>0</v>
      </c>
      <c r="Z415" s="20">
        <f t="shared" si="96"/>
        <v>0</v>
      </c>
      <c r="AA415" s="20">
        <f t="shared" si="97"/>
        <v>280.79999999999995</v>
      </c>
      <c r="AB415" s="21">
        <f>_xlfn.IFS(AI415="Den Bosch",VLOOKUP(L415,'Status Report'!B:AM,33,0),AI415="Yantian",VLOOKUP(L415,'Status Report'!B:AM,34,0),AI415="",IF(H415="Asia Pacific",VLOOKUP(L415,'Status Report'!B:AM,34,0),VLOOKUP(L415,'Status Report'!B:AM,33,0)),AI415="Direct shipment",IF(H415="Asia Pacific",VLOOKUP(L415,'Status Report'!B:AM,34,0),VLOOKUP(L415,'Status Report'!B:AM,33,0)))</f>
        <v>40.844699999999996</v>
      </c>
      <c r="AC415" s="21">
        <f>VLOOKUP(L415,'Status Report'!B:CE,82,0)</f>
        <v>0</v>
      </c>
      <c r="AD415" s="21">
        <f t="shared" si="98"/>
        <v>40.844699999999996</v>
      </c>
      <c r="AE415" s="63">
        <f>VLOOKUP(L415,'Status Report'!B:W,20,0)</f>
        <v>35</v>
      </c>
      <c r="AF415" s="63">
        <f>VLOOKUP(L415,'Status Report'!B:W,21,0)</f>
        <v>28</v>
      </c>
      <c r="AG415" s="63">
        <f>VLOOKUP(L415,'Status Report'!B:W,22,0)</f>
        <v>6</v>
      </c>
      <c r="AH415" s="22">
        <f t="shared" si="99"/>
        <v>3.5279999999999999E-2</v>
      </c>
      <c r="AI415" t="s">
        <v>990</v>
      </c>
      <c r="AK415" s="63">
        <f>IFERROR(VLOOKUP(G415,ASEAN!A:A,1,0),0)</f>
        <v>0</v>
      </c>
      <c r="AL415" s="63">
        <f>IFERROR(VLOOKUP(D415,'[3]customer specs'!$B$1:$D$65536,3,0),0)</f>
        <v>0</v>
      </c>
      <c r="AM415" s="64">
        <f t="shared" si="100"/>
        <v>5.4000000000000909</v>
      </c>
      <c r="AN415" s="64">
        <f t="shared" si="101"/>
        <v>0</v>
      </c>
      <c r="AO415" s="63"/>
      <c r="AP415" s="63"/>
      <c r="AQ415" s="63" t="str">
        <f t="shared" si="102"/>
        <v>no</v>
      </c>
      <c r="AR415" s="20">
        <f t="shared" si="103"/>
        <v>245.06819999999999</v>
      </c>
      <c r="AS415" s="63"/>
      <c r="AT415" s="23">
        <f t="shared" si="93"/>
        <v>0.12</v>
      </c>
      <c r="AU415" s="65">
        <f t="shared" si="104"/>
        <v>46.414431818181811</v>
      </c>
      <c r="AV415" s="65"/>
      <c r="AW415" s="65">
        <f t="shared" si="105"/>
        <v>278.48659090909086</v>
      </c>
      <c r="AX415" s="65"/>
      <c r="AY415" s="63">
        <f>VLOOKUP(L415,'Status Report'!B:CF,81,0)</f>
        <v>0</v>
      </c>
      <c r="AZ415" s="63" t="str">
        <f>VLOOKUP(L415,'Status Report'!B:S,18,0)</f>
        <v xml:space="preserve">Konstantinos Zoupanos </v>
      </c>
      <c r="BB415" s="63">
        <f>VLOOKUP(L415,'Status Report'!B:Z,25,0)</f>
        <v>6</v>
      </c>
      <c r="BC415" s="63">
        <f t="shared" si="106"/>
        <v>36</v>
      </c>
      <c r="BF415">
        <f>VLOOKUP(L415,'Status Report'!B:CE,82,0)</f>
        <v>0</v>
      </c>
      <c r="BG415">
        <f>VLOOKUP(L415,'Status Report'!B:CF,83,0)</f>
        <v>0</v>
      </c>
      <c r="BH415">
        <f>VLOOKUP(L415,'Status Report'!B:CG,84,0)</f>
        <v>0</v>
      </c>
      <c r="BI415" t="s">
        <v>854</v>
      </c>
      <c r="BJ415" t="s">
        <v>795</v>
      </c>
      <c r="BM415" s="67">
        <f t="shared" si="107"/>
        <v>30</v>
      </c>
    </row>
    <row r="416" spans="1:65" x14ac:dyDescent="0.25">
      <c r="A416" s="68" t="str">
        <f>VLOOKUP(L416,'Status Report'!B:CB,79,0)</f>
        <v>Heineken - F1</v>
      </c>
      <c r="C416">
        <v>20006088</v>
      </c>
      <c r="D416">
        <v>3090139</v>
      </c>
      <c r="E416" t="s">
        <v>823</v>
      </c>
      <c r="F416" t="s">
        <v>824</v>
      </c>
      <c r="G416" t="str">
        <f>VLOOKUP(D416,'[2]sold to'!$A:$H,8,0)</f>
        <v>Spain</v>
      </c>
      <c r="H416" t="str">
        <f>VLOOKUP(D416,'[2]sold to'!$A:$I,9,0)</f>
        <v>Europe</v>
      </c>
      <c r="K416">
        <v>110</v>
      </c>
      <c r="L416">
        <v>88027364</v>
      </c>
      <c r="M416" t="s">
        <v>563</v>
      </c>
      <c r="N416">
        <v>3</v>
      </c>
      <c r="P416" t="str">
        <f>VLOOKUP(L416,'Status Report'!B:AA,26,0)</f>
        <v>China</v>
      </c>
      <c r="Q416" t="str">
        <f>VLOOKUP(L416,'Status Report'!B:AB,27,0)</f>
        <v>Textiles-Clothing</v>
      </c>
      <c r="R416">
        <f>VLOOKUP(L416,'Status Report'!B:X,23,0)</f>
        <v>84</v>
      </c>
      <c r="S416" t="str">
        <f>VLOOKUP(L416,'Status Report'!B:T,19,0)</f>
        <v>Promocean The Netherlands BV</v>
      </c>
      <c r="T416" s="62">
        <f>VLOOKUP(L416,'Status Report'!B:E,4,0)</f>
        <v>3</v>
      </c>
      <c r="U416" s="19">
        <f>_xlfn.IFS(AI416="Den Bosch",VLOOKUP(L416,'Status Report'!B:AM,35,0),AI416="Yantian",VLOOKUP(L416,'Status Report'!B:AM,36,0),AI416="",IF(H416="Asia Pacific",VLOOKUP(L416,'Status Report'!B:AM,36,0),VLOOKUP(L416,'Status Report'!B:AM,35,0)),AI416="Direct shipment",IF(H416="Asia Pacific",VLOOKUP(L416,'Status Report'!B:AM,36,0),VLOOKUP(L416,'Status Report'!B:AM,35,0)))</f>
        <v>46.2</v>
      </c>
      <c r="V416" s="20">
        <f t="shared" si="94"/>
        <v>138.60000000000002</v>
      </c>
      <c r="W416" s="19">
        <f>_xlfn.IFS(AI416="Den Bosch",VLOOKUP(L416,'Status Report'!B:AM,37,0),AI416="Yantian",VLOOKUP(L416,'Status Report'!B:AM,38,0),AI416="",IF(H416="Asia Pacific",VLOOKUP(L416,'Status Report'!B:AM,38,0),VLOOKUP(L416,'Status Report'!B:AM,37,0)),AI416="Direct shipment",IF(H416="Asia Pacific",VLOOKUP(L416,'Status Report'!B:AM,38,0),VLOOKUP(L416,'Status Report'!B:AM,37,0)))</f>
        <v>45.36</v>
      </c>
      <c r="X416" s="20">
        <f t="shared" si="95"/>
        <v>136.07999999999998</v>
      </c>
      <c r="Y416" s="20">
        <f>_xlfn.IFS(AI416="Den Bosch",VLOOKUP(L416,'Status Report'!B:AO,39,0),AI416="Yantian",VLOOKUP(L416,'Status Report'!B:AO,40,0),AI416="",IF(H416="Asia Pacific",VLOOKUP(L416,'Status Report'!B:AO,40,0),VLOOKUP(L416,'Status Report'!B:AO,39,0)),AI416="Direct shipment",IF(H416="Asia Pacific",VLOOKUP(L416,'Status Report'!B:AO,40,0),VLOOKUP(L416,'Status Report'!B:AO,39,0)))</f>
        <v>0</v>
      </c>
      <c r="Z416" s="20">
        <f t="shared" si="96"/>
        <v>0</v>
      </c>
      <c r="AA416" s="20">
        <f t="shared" si="97"/>
        <v>136.07999999999998</v>
      </c>
      <c r="AB416" s="21">
        <f>_xlfn.IFS(AI416="Den Bosch",VLOOKUP(L416,'Status Report'!B:AM,33,0),AI416="Yantian",VLOOKUP(L416,'Status Report'!B:AM,34,0),AI416="",IF(H416="Asia Pacific",VLOOKUP(L416,'Status Report'!B:AM,34,0),VLOOKUP(L416,'Status Report'!B:AM,33,0)),AI416="Direct shipment",IF(H416="Asia Pacific",VLOOKUP(L416,'Status Report'!B:AM,34,0),VLOOKUP(L416,'Status Report'!B:AM,33,0)))</f>
        <v>39.569399999999995</v>
      </c>
      <c r="AC416" s="21">
        <f>VLOOKUP(L416,'Status Report'!B:CE,82,0)</f>
        <v>0</v>
      </c>
      <c r="AD416" s="21">
        <f t="shared" si="98"/>
        <v>39.569399999999995</v>
      </c>
      <c r="AE416" s="63">
        <f>VLOOKUP(L416,'Status Report'!B:W,20,0)</f>
        <v>35</v>
      </c>
      <c r="AF416" s="63">
        <f>VLOOKUP(L416,'Status Report'!B:W,21,0)</f>
        <v>28</v>
      </c>
      <c r="AG416" s="63">
        <f>VLOOKUP(L416,'Status Report'!B:W,22,0)</f>
        <v>6</v>
      </c>
      <c r="AH416" s="22">
        <f t="shared" si="99"/>
        <v>1.7639999999999999E-2</v>
      </c>
      <c r="AI416" t="s">
        <v>990</v>
      </c>
      <c r="AK416" s="63">
        <f>IFERROR(VLOOKUP(G416,ASEAN!A:A,1,0),0)</f>
        <v>0</v>
      </c>
      <c r="AL416" s="63" t="str">
        <f>IFERROR(VLOOKUP(D416,'[3]customer specs'!$B$1:$D$65536,3,0),0)</f>
        <v>no TAS possible 
from outside EU+pallet+label</v>
      </c>
      <c r="AM416" s="64">
        <f t="shared" si="100"/>
        <v>2.5200000000000387</v>
      </c>
      <c r="AN416" s="64">
        <f t="shared" si="101"/>
        <v>0</v>
      </c>
      <c r="AO416" s="63"/>
      <c r="AP416" s="63"/>
      <c r="AQ416" s="63" t="str">
        <f t="shared" si="102"/>
        <v>no</v>
      </c>
      <c r="AR416" s="20">
        <f t="shared" si="103"/>
        <v>118.70819999999998</v>
      </c>
      <c r="AS416" s="63"/>
      <c r="AT416" s="23">
        <f t="shared" si="93"/>
        <v>0.12</v>
      </c>
      <c r="AU416" s="65">
        <f t="shared" si="104"/>
        <v>44.965227272727269</v>
      </c>
      <c r="AV416" s="65"/>
      <c r="AW416" s="65">
        <f t="shared" si="105"/>
        <v>134.8956818181818</v>
      </c>
      <c r="AX416" s="65"/>
      <c r="AY416" s="63">
        <f>VLOOKUP(L416,'Status Report'!B:CF,81,0)</f>
        <v>0</v>
      </c>
      <c r="AZ416" s="63" t="str">
        <f>VLOOKUP(L416,'Status Report'!B:S,18,0)</f>
        <v xml:space="preserve">Konstantinos Zoupanos </v>
      </c>
      <c r="BB416" s="63">
        <f>VLOOKUP(L416,'Status Report'!B:Z,25,0)</f>
        <v>6</v>
      </c>
      <c r="BC416" s="63">
        <f t="shared" si="106"/>
        <v>18</v>
      </c>
      <c r="BF416">
        <f>VLOOKUP(L416,'Status Report'!B:CE,82,0)</f>
        <v>0</v>
      </c>
      <c r="BG416">
        <f>VLOOKUP(L416,'Status Report'!B:CF,83,0)</f>
        <v>0</v>
      </c>
      <c r="BH416">
        <f>VLOOKUP(L416,'Status Report'!B:CG,84,0)</f>
        <v>0</v>
      </c>
      <c r="BI416" t="s">
        <v>854</v>
      </c>
      <c r="BJ416" t="s">
        <v>795</v>
      </c>
      <c r="BM416" s="67">
        <f t="shared" si="107"/>
        <v>6</v>
      </c>
    </row>
    <row r="417" spans="1:65" x14ac:dyDescent="0.25">
      <c r="A417" s="68" t="str">
        <f>VLOOKUP(L417,'Status Report'!B:CB,79,0)</f>
        <v>Heineken - F1</v>
      </c>
      <c r="C417">
        <v>20006088</v>
      </c>
      <c r="D417">
        <v>3090139</v>
      </c>
      <c r="E417" t="s">
        <v>823</v>
      </c>
      <c r="F417" t="s">
        <v>824</v>
      </c>
      <c r="G417" t="str">
        <f>VLOOKUP(D417,'[2]sold to'!$A:$H,8,0)</f>
        <v>Spain</v>
      </c>
      <c r="H417" t="str">
        <f>VLOOKUP(D417,'[2]sold to'!$A:$I,9,0)</f>
        <v>Europe</v>
      </c>
      <c r="K417">
        <v>120</v>
      </c>
      <c r="L417">
        <v>88027365</v>
      </c>
      <c r="M417" t="s">
        <v>564</v>
      </c>
      <c r="N417">
        <v>3</v>
      </c>
      <c r="P417" t="str">
        <f>VLOOKUP(L417,'Status Report'!B:AA,26,0)</f>
        <v>China</v>
      </c>
      <c r="Q417" t="str">
        <f>VLOOKUP(L417,'Status Report'!B:AB,27,0)</f>
        <v>Textiles-Clothing</v>
      </c>
      <c r="R417">
        <f>VLOOKUP(L417,'Status Report'!B:X,23,0)</f>
        <v>84</v>
      </c>
      <c r="S417" t="str">
        <f>VLOOKUP(L417,'Status Report'!B:T,19,0)</f>
        <v>Promocean The Netherlands BV</v>
      </c>
      <c r="T417" s="62">
        <f>VLOOKUP(L417,'Status Report'!B:E,4,0)</f>
        <v>3</v>
      </c>
      <c r="U417" s="19">
        <f>_xlfn.IFS(AI417="Den Bosch",VLOOKUP(L417,'Status Report'!B:AM,35,0),AI417="Yantian",VLOOKUP(L417,'Status Report'!B:AM,36,0),AI417="",IF(H417="Asia Pacific",VLOOKUP(L417,'Status Report'!B:AM,36,0),VLOOKUP(L417,'Status Report'!B:AM,35,0)),AI417="Direct shipment",IF(H417="Asia Pacific",VLOOKUP(L417,'Status Report'!B:AM,36,0),VLOOKUP(L417,'Status Report'!B:AM,35,0)))</f>
        <v>46.2</v>
      </c>
      <c r="V417" s="20">
        <f t="shared" si="94"/>
        <v>138.60000000000002</v>
      </c>
      <c r="W417" s="19">
        <f>_xlfn.IFS(AI417="Den Bosch",VLOOKUP(L417,'Status Report'!B:AM,37,0),AI417="Yantian",VLOOKUP(L417,'Status Report'!B:AM,38,0),AI417="",IF(H417="Asia Pacific",VLOOKUP(L417,'Status Report'!B:AM,38,0),VLOOKUP(L417,'Status Report'!B:AM,37,0)),AI417="Direct shipment",IF(H417="Asia Pacific",VLOOKUP(L417,'Status Report'!B:AM,38,0),VLOOKUP(L417,'Status Report'!B:AM,37,0)))</f>
        <v>45.36</v>
      </c>
      <c r="X417" s="20">
        <f t="shared" si="95"/>
        <v>136.07999999999998</v>
      </c>
      <c r="Y417" s="20">
        <f>_xlfn.IFS(AI417="Den Bosch",VLOOKUP(L417,'Status Report'!B:AO,39,0),AI417="Yantian",VLOOKUP(L417,'Status Report'!B:AO,40,0),AI417="",IF(H417="Asia Pacific",VLOOKUP(L417,'Status Report'!B:AO,40,0),VLOOKUP(L417,'Status Report'!B:AO,39,0)),AI417="Direct shipment",IF(H417="Asia Pacific",VLOOKUP(L417,'Status Report'!B:AO,40,0),VLOOKUP(L417,'Status Report'!B:AO,39,0)))</f>
        <v>0</v>
      </c>
      <c r="Z417" s="20">
        <f t="shared" si="96"/>
        <v>0</v>
      </c>
      <c r="AA417" s="20">
        <f t="shared" si="97"/>
        <v>136.07999999999998</v>
      </c>
      <c r="AB417" s="21">
        <f>_xlfn.IFS(AI417="Den Bosch",VLOOKUP(L417,'Status Report'!B:AM,33,0),AI417="Yantian",VLOOKUP(L417,'Status Report'!B:AM,34,0),AI417="",IF(H417="Asia Pacific",VLOOKUP(L417,'Status Report'!B:AM,34,0),VLOOKUP(L417,'Status Report'!B:AM,33,0)),AI417="Direct shipment",IF(H417="Asia Pacific",VLOOKUP(L417,'Status Report'!B:AM,34,0),VLOOKUP(L417,'Status Report'!B:AM,33,0)))</f>
        <v>39.569399999999995</v>
      </c>
      <c r="AC417" s="21">
        <f>VLOOKUP(L417,'Status Report'!B:CE,82,0)</f>
        <v>0</v>
      </c>
      <c r="AD417" s="21">
        <f t="shared" si="98"/>
        <v>39.569399999999995</v>
      </c>
      <c r="AE417" s="63">
        <f>VLOOKUP(L417,'Status Report'!B:W,20,0)</f>
        <v>35</v>
      </c>
      <c r="AF417" s="63">
        <f>VLOOKUP(L417,'Status Report'!B:W,21,0)</f>
        <v>28</v>
      </c>
      <c r="AG417" s="63">
        <f>VLOOKUP(L417,'Status Report'!B:W,22,0)</f>
        <v>6</v>
      </c>
      <c r="AH417" s="22">
        <f t="shared" si="99"/>
        <v>1.7639999999999999E-2</v>
      </c>
      <c r="AI417" t="s">
        <v>990</v>
      </c>
      <c r="AK417" s="63">
        <f>IFERROR(VLOOKUP(G417,ASEAN!A:A,1,0),0)</f>
        <v>0</v>
      </c>
      <c r="AL417" s="63" t="str">
        <f>IFERROR(VLOOKUP(D417,'[3]customer specs'!$B$1:$D$65536,3,0),0)</f>
        <v>no TAS possible 
from outside EU+pallet+label</v>
      </c>
      <c r="AM417" s="64">
        <f t="shared" si="100"/>
        <v>2.5200000000000387</v>
      </c>
      <c r="AN417" s="64">
        <f t="shared" si="101"/>
        <v>0</v>
      </c>
      <c r="AO417" s="63"/>
      <c r="AP417" s="63"/>
      <c r="AQ417" s="63" t="str">
        <f t="shared" si="102"/>
        <v>no</v>
      </c>
      <c r="AR417" s="20">
        <f t="shared" si="103"/>
        <v>118.70819999999998</v>
      </c>
      <c r="AS417" s="63"/>
      <c r="AT417" s="23">
        <f t="shared" si="93"/>
        <v>0.12</v>
      </c>
      <c r="AU417" s="65">
        <f t="shared" si="104"/>
        <v>44.965227272727269</v>
      </c>
      <c r="AV417" s="65"/>
      <c r="AW417" s="65">
        <f t="shared" si="105"/>
        <v>134.8956818181818</v>
      </c>
      <c r="AX417" s="65"/>
      <c r="AY417" s="63">
        <f>VLOOKUP(L417,'Status Report'!B:CF,81,0)</f>
        <v>0</v>
      </c>
      <c r="AZ417" s="63" t="str">
        <f>VLOOKUP(L417,'Status Report'!B:S,18,0)</f>
        <v xml:space="preserve">Konstantinos Zoupanos </v>
      </c>
      <c r="BB417" s="63">
        <f>VLOOKUP(L417,'Status Report'!B:Z,25,0)</f>
        <v>6</v>
      </c>
      <c r="BC417" s="63">
        <f t="shared" si="106"/>
        <v>18</v>
      </c>
      <c r="BF417">
        <f>VLOOKUP(L417,'Status Report'!B:CE,82,0)</f>
        <v>0</v>
      </c>
      <c r="BG417">
        <f>VLOOKUP(L417,'Status Report'!B:CF,83,0)</f>
        <v>0</v>
      </c>
      <c r="BH417">
        <f>VLOOKUP(L417,'Status Report'!B:CG,84,0)</f>
        <v>0</v>
      </c>
      <c r="BI417" t="s">
        <v>854</v>
      </c>
      <c r="BJ417" t="s">
        <v>795</v>
      </c>
      <c r="BM417" s="67">
        <f t="shared" si="107"/>
        <v>19</v>
      </c>
    </row>
    <row r="418" spans="1:65" x14ac:dyDescent="0.25">
      <c r="A418" s="68" t="str">
        <f>VLOOKUP(L418,'Status Report'!B:CB,79,0)</f>
        <v>Heineken - F1</v>
      </c>
      <c r="C418">
        <v>20006088</v>
      </c>
      <c r="D418">
        <v>3090139</v>
      </c>
      <c r="E418" t="s">
        <v>823</v>
      </c>
      <c r="F418" t="s">
        <v>824</v>
      </c>
      <c r="G418" t="str">
        <f>VLOOKUP(D418,'[2]sold to'!$A:$H,8,0)</f>
        <v>Spain</v>
      </c>
      <c r="H418" t="str">
        <f>VLOOKUP(D418,'[2]sold to'!$A:$I,9,0)</f>
        <v>Europe</v>
      </c>
      <c r="K418">
        <v>130</v>
      </c>
      <c r="L418">
        <v>88027366</v>
      </c>
      <c r="M418" t="s">
        <v>565</v>
      </c>
      <c r="N418">
        <v>3</v>
      </c>
      <c r="P418" t="str">
        <f>VLOOKUP(L418,'Status Report'!B:AA,26,0)</f>
        <v>China</v>
      </c>
      <c r="Q418" t="str">
        <f>VLOOKUP(L418,'Status Report'!B:AB,27,0)</f>
        <v>Textiles-Clothing</v>
      </c>
      <c r="R418">
        <f>VLOOKUP(L418,'Status Report'!B:X,23,0)</f>
        <v>84</v>
      </c>
      <c r="S418" t="str">
        <f>VLOOKUP(L418,'Status Report'!B:T,19,0)</f>
        <v>Promocean The Netherlands BV</v>
      </c>
      <c r="T418" s="62">
        <f>VLOOKUP(L418,'Status Report'!B:E,4,0)</f>
        <v>3</v>
      </c>
      <c r="U418" s="19">
        <f>_xlfn.IFS(AI418="Den Bosch",VLOOKUP(L418,'Status Report'!B:AM,35,0),AI418="Yantian",VLOOKUP(L418,'Status Report'!B:AM,36,0),AI418="",IF(H418="Asia Pacific",VLOOKUP(L418,'Status Report'!B:AM,36,0),VLOOKUP(L418,'Status Report'!B:AM,35,0)),AI418="Direct shipment",IF(H418="Asia Pacific",VLOOKUP(L418,'Status Report'!B:AM,36,0),VLOOKUP(L418,'Status Report'!B:AM,35,0)))</f>
        <v>46.2</v>
      </c>
      <c r="V418" s="20">
        <f t="shared" si="94"/>
        <v>138.60000000000002</v>
      </c>
      <c r="W418" s="19">
        <f>_xlfn.IFS(AI418="Den Bosch",VLOOKUP(L418,'Status Report'!B:AM,37,0),AI418="Yantian",VLOOKUP(L418,'Status Report'!B:AM,38,0),AI418="",IF(H418="Asia Pacific",VLOOKUP(L418,'Status Report'!B:AM,38,0),VLOOKUP(L418,'Status Report'!B:AM,37,0)),AI418="Direct shipment",IF(H418="Asia Pacific",VLOOKUP(L418,'Status Report'!B:AM,38,0),VLOOKUP(L418,'Status Report'!B:AM,37,0)))</f>
        <v>45.36</v>
      </c>
      <c r="X418" s="20">
        <f t="shared" si="95"/>
        <v>136.07999999999998</v>
      </c>
      <c r="Y418" s="20">
        <f>_xlfn.IFS(AI418="Den Bosch",VLOOKUP(L418,'Status Report'!B:AO,39,0),AI418="Yantian",VLOOKUP(L418,'Status Report'!B:AO,40,0),AI418="",IF(H418="Asia Pacific",VLOOKUP(L418,'Status Report'!B:AO,40,0),VLOOKUP(L418,'Status Report'!B:AO,39,0)),AI418="Direct shipment",IF(H418="Asia Pacific",VLOOKUP(L418,'Status Report'!B:AO,40,0),VLOOKUP(L418,'Status Report'!B:AO,39,0)))</f>
        <v>0</v>
      </c>
      <c r="Z418" s="20">
        <f t="shared" si="96"/>
        <v>0</v>
      </c>
      <c r="AA418" s="20">
        <f t="shared" si="97"/>
        <v>136.07999999999998</v>
      </c>
      <c r="AB418" s="21">
        <f>_xlfn.IFS(AI418="Den Bosch",VLOOKUP(L418,'Status Report'!B:AM,33,0),AI418="Yantian",VLOOKUP(L418,'Status Report'!B:AM,34,0),AI418="",IF(H418="Asia Pacific",VLOOKUP(L418,'Status Report'!B:AM,34,0),VLOOKUP(L418,'Status Report'!B:AM,33,0)),AI418="Direct shipment",IF(H418="Asia Pacific",VLOOKUP(L418,'Status Report'!B:AM,34,0),VLOOKUP(L418,'Status Report'!B:AM,33,0)))</f>
        <v>39.569399999999995</v>
      </c>
      <c r="AC418" s="21">
        <f>VLOOKUP(L418,'Status Report'!B:CE,82,0)</f>
        <v>0</v>
      </c>
      <c r="AD418" s="21">
        <f t="shared" si="98"/>
        <v>39.569399999999995</v>
      </c>
      <c r="AE418" s="63">
        <f>VLOOKUP(L418,'Status Report'!B:W,20,0)</f>
        <v>35</v>
      </c>
      <c r="AF418" s="63">
        <f>VLOOKUP(L418,'Status Report'!B:W,21,0)</f>
        <v>28</v>
      </c>
      <c r="AG418" s="63">
        <f>VLOOKUP(L418,'Status Report'!B:W,22,0)</f>
        <v>6</v>
      </c>
      <c r="AH418" s="22">
        <f t="shared" si="99"/>
        <v>1.7639999999999999E-2</v>
      </c>
      <c r="AI418" t="s">
        <v>990</v>
      </c>
      <c r="AK418" s="63">
        <f>IFERROR(VLOOKUP(G418,ASEAN!A:A,1,0),0)</f>
        <v>0</v>
      </c>
      <c r="AL418" s="63" t="str">
        <f>IFERROR(VLOOKUP(D418,'[3]customer specs'!$B$1:$D$65536,3,0),0)</f>
        <v>no TAS possible 
from outside EU+pallet+label</v>
      </c>
      <c r="AM418" s="64">
        <f t="shared" si="100"/>
        <v>2.5200000000000387</v>
      </c>
      <c r="AN418" s="64">
        <f t="shared" si="101"/>
        <v>0</v>
      </c>
      <c r="AO418" s="63"/>
      <c r="AP418" s="63"/>
      <c r="AQ418" s="63" t="str">
        <f t="shared" si="102"/>
        <v>no</v>
      </c>
      <c r="AR418" s="20">
        <f t="shared" si="103"/>
        <v>118.70819999999998</v>
      </c>
      <c r="AS418" s="63"/>
      <c r="AT418" s="23">
        <f t="shared" si="93"/>
        <v>0.12</v>
      </c>
      <c r="AU418" s="65">
        <f t="shared" si="104"/>
        <v>44.965227272727269</v>
      </c>
      <c r="AV418" s="65"/>
      <c r="AW418" s="65">
        <f t="shared" si="105"/>
        <v>134.8956818181818</v>
      </c>
      <c r="AX418" s="65"/>
      <c r="AY418" s="63">
        <f>VLOOKUP(L418,'Status Report'!B:CF,81,0)</f>
        <v>0</v>
      </c>
      <c r="AZ418" s="63" t="str">
        <f>VLOOKUP(L418,'Status Report'!B:S,18,0)</f>
        <v xml:space="preserve">Konstantinos Zoupanos </v>
      </c>
      <c r="BB418" s="63">
        <f>VLOOKUP(L418,'Status Report'!B:Z,25,0)</f>
        <v>6</v>
      </c>
      <c r="BC418" s="63">
        <f t="shared" si="106"/>
        <v>18</v>
      </c>
      <c r="BF418">
        <f>VLOOKUP(L418,'Status Report'!B:CE,82,0)</f>
        <v>0</v>
      </c>
      <c r="BG418">
        <f>VLOOKUP(L418,'Status Report'!B:CF,83,0)</f>
        <v>0</v>
      </c>
      <c r="BH418">
        <f>VLOOKUP(L418,'Status Report'!B:CG,84,0)</f>
        <v>0</v>
      </c>
      <c r="BI418" t="s">
        <v>854</v>
      </c>
      <c r="BJ418" t="s">
        <v>795</v>
      </c>
      <c r="BM418" s="67">
        <f t="shared" si="107"/>
        <v>27</v>
      </c>
    </row>
    <row r="419" spans="1:65" x14ac:dyDescent="0.25">
      <c r="A419" s="68" t="str">
        <f>VLOOKUP(L419,'Status Report'!B:CB,79,0)</f>
        <v>Heineken - F1</v>
      </c>
      <c r="C419">
        <v>20006088</v>
      </c>
      <c r="D419">
        <v>3090139</v>
      </c>
      <c r="E419" t="s">
        <v>823</v>
      </c>
      <c r="F419" t="s">
        <v>824</v>
      </c>
      <c r="G419" t="str">
        <f>VLOOKUP(D419,'[2]sold to'!$A:$H,8,0)</f>
        <v>Spain</v>
      </c>
      <c r="H419" t="str">
        <f>VLOOKUP(D419,'[2]sold to'!$A:$I,9,0)</f>
        <v>Europe</v>
      </c>
      <c r="K419">
        <v>140</v>
      </c>
      <c r="L419">
        <v>88027367</v>
      </c>
      <c r="M419" t="s">
        <v>566</v>
      </c>
      <c r="N419">
        <v>3</v>
      </c>
      <c r="P419" t="str">
        <f>VLOOKUP(L419,'Status Report'!B:AA,26,0)</f>
        <v>China</v>
      </c>
      <c r="Q419" t="str">
        <f>VLOOKUP(L419,'Status Report'!B:AB,27,0)</f>
        <v>Textiles-Clothing</v>
      </c>
      <c r="R419">
        <f>VLOOKUP(L419,'Status Report'!B:X,23,0)</f>
        <v>84</v>
      </c>
      <c r="S419" t="str">
        <f>VLOOKUP(L419,'Status Report'!B:T,19,0)</f>
        <v>Promocean The Netherlands BV</v>
      </c>
      <c r="T419" s="62">
        <f>VLOOKUP(L419,'Status Report'!B:E,4,0)</f>
        <v>3</v>
      </c>
      <c r="U419" s="19">
        <f>_xlfn.IFS(AI419="Den Bosch",VLOOKUP(L419,'Status Report'!B:AM,35,0),AI419="Yantian",VLOOKUP(L419,'Status Report'!B:AM,36,0),AI419="",IF(H419="Asia Pacific",VLOOKUP(L419,'Status Report'!B:AM,36,0),VLOOKUP(L419,'Status Report'!B:AM,35,0)),AI419="Direct shipment",IF(H419="Asia Pacific",VLOOKUP(L419,'Status Report'!B:AM,36,0),VLOOKUP(L419,'Status Report'!B:AM,35,0)))</f>
        <v>46.2</v>
      </c>
      <c r="V419" s="20">
        <f t="shared" si="94"/>
        <v>138.60000000000002</v>
      </c>
      <c r="W419" s="19">
        <f>_xlfn.IFS(AI419="Den Bosch",VLOOKUP(L419,'Status Report'!B:AM,37,0),AI419="Yantian",VLOOKUP(L419,'Status Report'!B:AM,38,0),AI419="",IF(H419="Asia Pacific",VLOOKUP(L419,'Status Report'!B:AM,38,0),VLOOKUP(L419,'Status Report'!B:AM,37,0)),AI419="Direct shipment",IF(H419="Asia Pacific",VLOOKUP(L419,'Status Report'!B:AM,38,0),VLOOKUP(L419,'Status Report'!B:AM,37,0)))</f>
        <v>45.36</v>
      </c>
      <c r="X419" s="20">
        <f t="shared" si="95"/>
        <v>136.07999999999998</v>
      </c>
      <c r="Y419" s="20">
        <f>_xlfn.IFS(AI419="Den Bosch",VLOOKUP(L419,'Status Report'!B:AO,39,0),AI419="Yantian",VLOOKUP(L419,'Status Report'!B:AO,40,0),AI419="",IF(H419="Asia Pacific",VLOOKUP(L419,'Status Report'!B:AO,40,0),VLOOKUP(L419,'Status Report'!B:AO,39,0)),AI419="Direct shipment",IF(H419="Asia Pacific",VLOOKUP(L419,'Status Report'!B:AO,40,0),VLOOKUP(L419,'Status Report'!B:AO,39,0)))</f>
        <v>0</v>
      </c>
      <c r="Z419" s="20">
        <f t="shared" si="96"/>
        <v>0</v>
      </c>
      <c r="AA419" s="20">
        <f t="shared" si="97"/>
        <v>136.07999999999998</v>
      </c>
      <c r="AB419" s="21">
        <f>_xlfn.IFS(AI419="Den Bosch",VLOOKUP(L419,'Status Report'!B:AM,33,0),AI419="Yantian",VLOOKUP(L419,'Status Report'!B:AM,34,0),AI419="",IF(H419="Asia Pacific",VLOOKUP(L419,'Status Report'!B:AM,34,0),VLOOKUP(L419,'Status Report'!B:AM,33,0)),AI419="Direct shipment",IF(H419="Asia Pacific",VLOOKUP(L419,'Status Report'!B:AM,34,0),VLOOKUP(L419,'Status Report'!B:AM,33,0)))</f>
        <v>39.569399999999995</v>
      </c>
      <c r="AC419" s="21">
        <f>VLOOKUP(L419,'Status Report'!B:CE,82,0)</f>
        <v>0</v>
      </c>
      <c r="AD419" s="21">
        <f t="shared" si="98"/>
        <v>39.569399999999995</v>
      </c>
      <c r="AE419" s="63">
        <f>VLOOKUP(L419,'Status Report'!B:W,20,0)</f>
        <v>35</v>
      </c>
      <c r="AF419" s="63">
        <f>VLOOKUP(L419,'Status Report'!B:W,21,0)</f>
        <v>28</v>
      </c>
      <c r="AG419" s="63">
        <f>VLOOKUP(L419,'Status Report'!B:W,22,0)</f>
        <v>6</v>
      </c>
      <c r="AH419" s="22">
        <f t="shared" si="99"/>
        <v>1.7639999999999999E-2</v>
      </c>
      <c r="AI419" t="s">
        <v>990</v>
      </c>
      <c r="AK419" s="63">
        <f>IFERROR(VLOOKUP(G419,ASEAN!A:A,1,0),0)</f>
        <v>0</v>
      </c>
      <c r="AL419" s="63" t="str">
        <f>IFERROR(VLOOKUP(D419,'[3]customer specs'!$B$1:$D$65536,3,0),0)</f>
        <v>no TAS possible 
from outside EU+pallet+label</v>
      </c>
      <c r="AM419" s="64">
        <f t="shared" si="100"/>
        <v>2.5200000000000387</v>
      </c>
      <c r="AN419" s="64">
        <f t="shared" si="101"/>
        <v>0</v>
      </c>
      <c r="AO419" s="63"/>
      <c r="AP419" s="63"/>
      <c r="AQ419" s="63" t="str">
        <f t="shared" si="102"/>
        <v>no</v>
      </c>
      <c r="AR419" s="20">
        <f t="shared" si="103"/>
        <v>118.70819999999998</v>
      </c>
      <c r="AS419" s="63"/>
      <c r="AT419" s="23">
        <f t="shared" si="93"/>
        <v>0.12</v>
      </c>
      <c r="AU419" s="65">
        <f t="shared" si="104"/>
        <v>44.965227272727269</v>
      </c>
      <c r="AV419" s="65"/>
      <c r="AW419" s="65">
        <f t="shared" si="105"/>
        <v>134.8956818181818</v>
      </c>
      <c r="AX419" s="65"/>
      <c r="AY419" s="63">
        <f>VLOOKUP(L419,'Status Report'!B:CF,81,0)</f>
        <v>0</v>
      </c>
      <c r="AZ419" s="63" t="str">
        <f>VLOOKUP(L419,'Status Report'!B:S,18,0)</f>
        <v xml:space="preserve">Konstantinos Zoupanos </v>
      </c>
      <c r="BB419" s="63">
        <f>VLOOKUP(L419,'Status Report'!B:Z,25,0)</f>
        <v>6</v>
      </c>
      <c r="BC419" s="63">
        <f t="shared" si="106"/>
        <v>18</v>
      </c>
      <c r="BF419">
        <f>VLOOKUP(L419,'Status Report'!B:CE,82,0)</f>
        <v>0</v>
      </c>
      <c r="BG419">
        <f>VLOOKUP(L419,'Status Report'!B:CF,83,0)</f>
        <v>0</v>
      </c>
      <c r="BH419">
        <f>VLOOKUP(L419,'Status Report'!B:CG,84,0)</f>
        <v>0</v>
      </c>
      <c r="BI419" t="s">
        <v>854</v>
      </c>
      <c r="BJ419" t="s">
        <v>795</v>
      </c>
      <c r="BM419" s="67">
        <f t="shared" si="107"/>
        <v>20</v>
      </c>
    </row>
    <row r="420" spans="1:65" x14ac:dyDescent="0.25">
      <c r="A420" s="68" t="str">
        <f>VLOOKUP(L420,'Status Report'!B:CB,79,0)</f>
        <v>Heineken - F1</v>
      </c>
      <c r="C420">
        <v>20006088</v>
      </c>
      <c r="D420">
        <v>3090139</v>
      </c>
      <c r="E420" t="s">
        <v>823</v>
      </c>
      <c r="F420" t="s">
        <v>824</v>
      </c>
      <c r="G420" t="str">
        <f>VLOOKUP(D420,'[2]sold to'!$A:$H,8,0)</f>
        <v>Spain</v>
      </c>
      <c r="H420" t="str">
        <f>VLOOKUP(D420,'[2]sold to'!$A:$I,9,0)</f>
        <v>Europe</v>
      </c>
      <c r="K420">
        <v>150</v>
      </c>
      <c r="L420">
        <v>88027369</v>
      </c>
      <c r="M420" t="s">
        <v>567</v>
      </c>
      <c r="N420">
        <v>3</v>
      </c>
      <c r="P420" t="str">
        <f>VLOOKUP(L420,'Status Report'!B:AA,26,0)</f>
        <v>China</v>
      </c>
      <c r="Q420" t="str">
        <f>VLOOKUP(L420,'Status Report'!B:AB,27,0)</f>
        <v>Textiles-Clothing</v>
      </c>
      <c r="R420">
        <f>VLOOKUP(L420,'Status Report'!B:X,23,0)</f>
        <v>84</v>
      </c>
      <c r="S420" t="str">
        <f>VLOOKUP(L420,'Status Report'!B:T,19,0)</f>
        <v>Promocean The Netherlands BV</v>
      </c>
      <c r="T420" s="62">
        <f>VLOOKUP(L420,'Status Report'!B:E,4,0)</f>
        <v>3</v>
      </c>
      <c r="U420" s="19">
        <f>_xlfn.IFS(AI420="Den Bosch",VLOOKUP(L420,'Status Report'!B:AM,35,0),AI420="Yantian",VLOOKUP(L420,'Status Report'!B:AM,36,0),AI420="",IF(H420="Asia Pacific",VLOOKUP(L420,'Status Report'!B:AM,36,0),VLOOKUP(L420,'Status Report'!B:AM,35,0)),AI420="Direct shipment",IF(H420="Asia Pacific",VLOOKUP(L420,'Status Report'!B:AM,36,0),VLOOKUP(L420,'Status Report'!B:AM,35,0)))</f>
        <v>47.7</v>
      </c>
      <c r="V420" s="20">
        <f t="shared" si="94"/>
        <v>143.10000000000002</v>
      </c>
      <c r="W420" s="19">
        <f>_xlfn.IFS(AI420="Den Bosch",VLOOKUP(L420,'Status Report'!B:AM,37,0),AI420="Yantian",VLOOKUP(L420,'Status Report'!B:AM,38,0),AI420="",IF(H420="Asia Pacific",VLOOKUP(L420,'Status Report'!B:AM,38,0),VLOOKUP(L420,'Status Report'!B:AM,37,0)),AI420="Direct shipment",IF(H420="Asia Pacific",VLOOKUP(L420,'Status Report'!B:AM,38,0),VLOOKUP(L420,'Status Report'!B:AM,37,0)))</f>
        <v>46.8</v>
      </c>
      <c r="X420" s="20">
        <f t="shared" si="95"/>
        <v>140.39999999999998</v>
      </c>
      <c r="Y420" s="20">
        <f>_xlfn.IFS(AI420="Den Bosch",VLOOKUP(L420,'Status Report'!B:AO,39,0),AI420="Yantian",VLOOKUP(L420,'Status Report'!B:AO,40,0),AI420="",IF(H420="Asia Pacific",VLOOKUP(L420,'Status Report'!B:AO,40,0),VLOOKUP(L420,'Status Report'!B:AO,39,0)),AI420="Direct shipment",IF(H420="Asia Pacific",VLOOKUP(L420,'Status Report'!B:AO,40,0),VLOOKUP(L420,'Status Report'!B:AO,39,0)))</f>
        <v>0</v>
      </c>
      <c r="Z420" s="20">
        <f t="shared" si="96"/>
        <v>0</v>
      </c>
      <c r="AA420" s="20">
        <f t="shared" si="97"/>
        <v>140.39999999999998</v>
      </c>
      <c r="AB420" s="21">
        <f>_xlfn.IFS(AI420="Den Bosch",VLOOKUP(L420,'Status Report'!B:AM,33,0),AI420="Yantian",VLOOKUP(L420,'Status Report'!B:AM,34,0),AI420="",IF(H420="Asia Pacific",VLOOKUP(L420,'Status Report'!B:AM,34,0),VLOOKUP(L420,'Status Report'!B:AM,33,0)),AI420="Direct shipment",IF(H420="Asia Pacific",VLOOKUP(L420,'Status Report'!B:AM,34,0),VLOOKUP(L420,'Status Report'!B:AM,33,0)))</f>
        <v>40.844699999999996</v>
      </c>
      <c r="AC420" s="21">
        <f>VLOOKUP(L420,'Status Report'!B:CE,82,0)</f>
        <v>0</v>
      </c>
      <c r="AD420" s="21">
        <f t="shared" si="98"/>
        <v>40.844699999999996</v>
      </c>
      <c r="AE420" s="63">
        <f>VLOOKUP(L420,'Status Report'!B:W,20,0)</f>
        <v>35</v>
      </c>
      <c r="AF420" s="63">
        <f>VLOOKUP(L420,'Status Report'!B:W,21,0)</f>
        <v>28</v>
      </c>
      <c r="AG420" s="63">
        <f>VLOOKUP(L420,'Status Report'!B:W,22,0)</f>
        <v>6</v>
      </c>
      <c r="AH420" s="22">
        <f t="shared" si="99"/>
        <v>1.7639999999999999E-2</v>
      </c>
      <c r="AI420" t="s">
        <v>990</v>
      </c>
      <c r="AK420" s="63">
        <f>IFERROR(VLOOKUP(G420,ASEAN!A:A,1,0),0)</f>
        <v>0</v>
      </c>
      <c r="AL420" s="63" t="str">
        <f>IFERROR(VLOOKUP(D420,'[3]customer specs'!$B$1:$D$65536,3,0),0)</f>
        <v>no TAS possible 
from outside EU+pallet+label</v>
      </c>
      <c r="AM420" s="64">
        <f t="shared" si="100"/>
        <v>2.7000000000000455</v>
      </c>
      <c r="AN420" s="64">
        <f t="shared" si="101"/>
        <v>0</v>
      </c>
      <c r="AO420" s="63"/>
      <c r="AP420" s="63"/>
      <c r="AQ420" s="63" t="str">
        <f t="shared" si="102"/>
        <v>no</v>
      </c>
      <c r="AR420" s="20">
        <f t="shared" si="103"/>
        <v>122.5341</v>
      </c>
      <c r="AS420" s="63"/>
      <c r="AT420" s="23">
        <f t="shared" si="93"/>
        <v>0.12</v>
      </c>
      <c r="AU420" s="65">
        <f t="shared" si="104"/>
        <v>46.414431818181811</v>
      </c>
      <c r="AV420" s="65"/>
      <c r="AW420" s="65">
        <f t="shared" si="105"/>
        <v>139.24329545454543</v>
      </c>
      <c r="AX420" s="65"/>
      <c r="AY420" s="63">
        <f>VLOOKUP(L420,'Status Report'!B:CF,81,0)</f>
        <v>0</v>
      </c>
      <c r="AZ420" s="63" t="str">
        <f>VLOOKUP(L420,'Status Report'!B:S,18,0)</f>
        <v xml:space="preserve">Konstantinos Zoupanos </v>
      </c>
      <c r="BB420" s="63">
        <f>VLOOKUP(L420,'Status Report'!B:Z,25,0)</f>
        <v>6</v>
      </c>
      <c r="BC420" s="63">
        <f t="shared" si="106"/>
        <v>18</v>
      </c>
      <c r="BF420">
        <f>VLOOKUP(L420,'Status Report'!B:CE,82,0)</f>
        <v>0</v>
      </c>
      <c r="BG420">
        <f>VLOOKUP(L420,'Status Report'!B:CF,83,0)</f>
        <v>0</v>
      </c>
      <c r="BH420">
        <f>VLOOKUP(L420,'Status Report'!B:CG,84,0)</f>
        <v>0</v>
      </c>
      <c r="BI420" t="s">
        <v>854</v>
      </c>
      <c r="BJ420" t="s">
        <v>795</v>
      </c>
      <c r="BM420" s="67">
        <f t="shared" si="107"/>
        <v>12</v>
      </c>
    </row>
    <row r="421" spans="1:65" x14ac:dyDescent="0.25">
      <c r="A421" s="68" t="str">
        <f>VLOOKUP(L421,'Status Report'!B:CB,79,0)</f>
        <v>Heineken - F1</v>
      </c>
      <c r="C421">
        <v>20006088</v>
      </c>
      <c r="D421">
        <v>3090139</v>
      </c>
      <c r="E421" t="s">
        <v>823</v>
      </c>
      <c r="F421" t="s">
        <v>824</v>
      </c>
      <c r="G421" t="str">
        <f>VLOOKUP(D421,'[2]sold to'!$A:$H,8,0)</f>
        <v>Spain</v>
      </c>
      <c r="H421" t="str">
        <f>VLOOKUP(D421,'[2]sold to'!$A:$I,9,0)</f>
        <v>Europe</v>
      </c>
      <c r="K421">
        <v>160</v>
      </c>
      <c r="L421">
        <v>88027370</v>
      </c>
      <c r="M421" t="s">
        <v>568</v>
      </c>
      <c r="N421">
        <v>3</v>
      </c>
      <c r="P421" t="str">
        <f>VLOOKUP(L421,'Status Report'!B:AA,26,0)</f>
        <v>China</v>
      </c>
      <c r="Q421" t="str">
        <f>VLOOKUP(L421,'Status Report'!B:AB,27,0)</f>
        <v>Textiles-Clothing</v>
      </c>
      <c r="R421">
        <f>VLOOKUP(L421,'Status Report'!B:X,23,0)</f>
        <v>84</v>
      </c>
      <c r="S421" t="str">
        <f>VLOOKUP(L421,'Status Report'!B:T,19,0)</f>
        <v>Promocean The Netherlands BV</v>
      </c>
      <c r="T421" s="62">
        <f>VLOOKUP(L421,'Status Report'!B:E,4,0)</f>
        <v>3</v>
      </c>
      <c r="U421" s="19">
        <f>_xlfn.IFS(AI421="Den Bosch",VLOOKUP(L421,'Status Report'!B:AM,35,0),AI421="Yantian",VLOOKUP(L421,'Status Report'!B:AM,36,0),AI421="",IF(H421="Asia Pacific",VLOOKUP(L421,'Status Report'!B:AM,36,0),VLOOKUP(L421,'Status Report'!B:AM,35,0)),AI421="Direct shipment",IF(H421="Asia Pacific",VLOOKUP(L421,'Status Report'!B:AM,36,0),VLOOKUP(L421,'Status Report'!B:AM,35,0)))</f>
        <v>47.7</v>
      </c>
      <c r="V421" s="20">
        <f t="shared" si="94"/>
        <v>143.10000000000002</v>
      </c>
      <c r="W421" s="19">
        <f>_xlfn.IFS(AI421="Den Bosch",VLOOKUP(L421,'Status Report'!B:AM,37,0),AI421="Yantian",VLOOKUP(L421,'Status Report'!B:AM,38,0),AI421="",IF(H421="Asia Pacific",VLOOKUP(L421,'Status Report'!B:AM,38,0),VLOOKUP(L421,'Status Report'!B:AM,37,0)),AI421="Direct shipment",IF(H421="Asia Pacific",VLOOKUP(L421,'Status Report'!B:AM,38,0),VLOOKUP(L421,'Status Report'!B:AM,37,0)))</f>
        <v>46.8</v>
      </c>
      <c r="X421" s="20">
        <f t="shared" si="95"/>
        <v>140.39999999999998</v>
      </c>
      <c r="Y421" s="20">
        <f>_xlfn.IFS(AI421="Den Bosch",VLOOKUP(L421,'Status Report'!B:AO,39,0),AI421="Yantian",VLOOKUP(L421,'Status Report'!B:AO,40,0),AI421="",IF(H421="Asia Pacific",VLOOKUP(L421,'Status Report'!B:AO,40,0),VLOOKUP(L421,'Status Report'!B:AO,39,0)),AI421="Direct shipment",IF(H421="Asia Pacific",VLOOKUP(L421,'Status Report'!B:AO,40,0),VLOOKUP(L421,'Status Report'!B:AO,39,0)))</f>
        <v>0</v>
      </c>
      <c r="Z421" s="20">
        <f t="shared" si="96"/>
        <v>0</v>
      </c>
      <c r="AA421" s="20">
        <f t="shared" si="97"/>
        <v>140.39999999999998</v>
      </c>
      <c r="AB421" s="21">
        <f>_xlfn.IFS(AI421="Den Bosch",VLOOKUP(L421,'Status Report'!B:AM,33,0),AI421="Yantian",VLOOKUP(L421,'Status Report'!B:AM,34,0),AI421="",IF(H421="Asia Pacific",VLOOKUP(L421,'Status Report'!B:AM,34,0),VLOOKUP(L421,'Status Report'!B:AM,33,0)),AI421="Direct shipment",IF(H421="Asia Pacific",VLOOKUP(L421,'Status Report'!B:AM,34,0),VLOOKUP(L421,'Status Report'!B:AM,33,0)))</f>
        <v>40.844699999999996</v>
      </c>
      <c r="AC421" s="21">
        <f>VLOOKUP(L421,'Status Report'!B:CE,82,0)</f>
        <v>0</v>
      </c>
      <c r="AD421" s="21">
        <f t="shared" si="98"/>
        <v>40.844699999999996</v>
      </c>
      <c r="AE421" s="63">
        <f>VLOOKUP(L421,'Status Report'!B:W,20,0)</f>
        <v>35</v>
      </c>
      <c r="AF421" s="63">
        <f>VLOOKUP(L421,'Status Report'!B:W,21,0)</f>
        <v>28</v>
      </c>
      <c r="AG421" s="63">
        <f>VLOOKUP(L421,'Status Report'!B:W,22,0)</f>
        <v>6</v>
      </c>
      <c r="AH421" s="22">
        <f t="shared" si="99"/>
        <v>1.7639999999999999E-2</v>
      </c>
      <c r="AI421" t="s">
        <v>990</v>
      </c>
      <c r="AK421" s="63">
        <f>IFERROR(VLOOKUP(G421,ASEAN!A:A,1,0),0)</f>
        <v>0</v>
      </c>
      <c r="AL421" s="63" t="str">
        <f>IFERROR(VLOOKUP(D421,'[3]customer specs'!$B$1:$D$65536,3,0),0)</f>
        <v>no TAS possible 
from outside EU+pallet+label</v>
      </c>
      <c r="AM421" s="64">
        <f t="shared" si="100"/>
        <v>2.7000000000000455</v>
      </c>
      <c r="AN421" s="64">
        <f t="shared" si="101"/>
        <v>0</v>
      </c>
      <c r="AO421" s="63"/>
      <c r="AP421" s="63"/>
      <c r="AQ421" s="63" t="str">
        <f t="shared" si="102"/>
        <v>no</v>
      </c>
      <c r="AR421" s="20">
        <f t="shared" si="103"/>
        <v>122.5341</v>
      </c>
      <c r="AS421" s="63"/>
      <c r="AT421" s="23">
        <f t="shared" si="93"/>
        <v>0.12</v>
      </c>
      <c r="AU421" s="65">
        <f t="shared" si="104"/>
        <v>46.414431818181811</v>
      </c>
      <c r="AV421" s="65"/>
      <c r="AW421" s="65">
        <f t="shared" si="105"/>
        <v>139.24329545454543</v>
      </c>
      <c r="AX421" s="65"/>
      <c r="AY421" s="63">
        <f>VLOOKUP(L421,'Status Report'!B:CF,81,0)</f>
        <v>0</v>
      </c>
      <c r="AZ421" s="63" t="str">
        <f>VLOOKUP(L421,'Status Report'!B:S,18,0)</f>
        <v xml:space="preserve">Konstantinos Zoupanos </v>
      </c>
      <c r="BB421" s="63">
        <f>VLOOKUP(L421,'Status Report'!B:Z,25,0)</f>
        <v>6</v>
      </c>
      <c r="BC421" s="63">
        <f t="shared" si="106"/>
        <v>18</v>
      </c>
      <c r="BF421">
        <f>VLOOKUP(L421,'Status Report'!B:CE,82,0)</f>
        <v>0</v>
      </c>
      <c r="BG421">
        <f>VLOOKUP(L421,'Status Report'!B:CF,83,0)</f>
        <v>0</v>
      </c>
      <c r="BH421">
        <f>VLOOKUP(L421,'Status Report'!B:CG,84,0)</f>
        <v>0</v>
      </c>
      <c r="BI421" t="s">
        <v>854</v>
      </c>
      <c r="BJ421" t="s">
        <v>795</v>
      </c>
      <c r="BM421" s="67">
        <f t="shared" si="107"/>
        <v>20</v>
      </c>
    </row>
    <row r="422" spans="1:65" x14ac:dyDescent="0.25">
      <c r="A422" s="68" t="str">
        <f>VLOOKUP(L422,'Status Report'!B:CB,79,0)</f>
        <v>Heineken - F1</v>
      </c>
      <c r="C422">
        <v>20006088</v>
      </c>
      <c r="D422">
        <v>3090139</v>
      </c>
      <c r="E422" t="s">
        <v>823</v>
      </c>
      <c r="F422" t="s">
        <v>824</v>
      </c>
      <c r="G422" t="str">
        <f>VLOOKUP(D422,'[2]sold to'!$A:$H,8,0)</f>
        <v>Spain</v>
      </c>
      <c r="H422" t="str">
        <f>VLOOKUP(D422,'[2]sold to'!$A:$I,9,0)</f>
        <v>Europe</v>
      </c>
      <c r="K422">
        <v>170</v>
      </c>
      <c r="L422">
        <v>88027371</v>
      </c>
      <c r="M422" t="s">
        <v>569</v>
      </c>
      <c r="N422">
        <v>3</v>
      </c>
      <c r="P422" t="str">
        <f>VLOOKUP(L422,'Status Report'!B:AA,26,0)</f>
        <v>China</v>
      </c>
      <c r="Q422" t="str">
        <f>VLOOKUP(L422,'Status Report'!B:AB,27,0)</f>
        <v>Textiles-Clothing</v>
      </c>
      <c r="R422">
        <f>VLOOKUP(L422,'Status Report'!B:X,23,0)</f>
        <v>84</v>
      </c>
      <c r="S422" t="str">
        <f>VLOOKUP(L422,'Status Report'!B:T,19,0)</f>
        <v>Promocean The Netherlands BV</v>
      </c>
      <c r="T422" s="62">
        <f>VLOOKUP(L422,'Status Report'!B:E,4,0)</f>
        <v>3</v>
      </c>
      <c r="U422" s="19">
        <f>_xlfn.IFS(AI422="Den Bosch",VLOOKUP(L422,'Status Report'!B:AM,35,0),AI422="Yantian",VLOOKUP(L422,'Status Report'!B:AM,36,0),AI422="",IF(H422="Asia Pacific",VLOOKUP(L422,'Status Report'!B:AM,36,0),VLOOKUP(L422,'Status Report'!B:AM,35,0)),AI422="Direct shipment",IF(H422="Asia Pacific",VLOOKUP(L422,'Status Report'!B:AM,36,0),VLOOKUP(L422,'Status Report'!B:AM,35,0)))</f>
        <v>47.7</v>
      </c>
      <c r="V422" s="20">
        <f t="shared" si="94"/>
        <v>143.10000000000002</v>
      </c>
      <c r="W422" s="19">
        <f>_xlfn.IFS(AI422="Den Bosch",VLOOKUP(L422,'Status Report'!B:AM,37,0),AI422="Yantian",VLOOKUP(L422,'Status Report'!B:AM,38,0),AI422="",IF(H422="Asia Pacific",VLOOKUP(L422,'Status Report'!B:AM,38,0),VLOOKUP(L422,'Status Report'!B:AM,37,0)),AI422="Direct shipment",IF(H422="Asia Pacific",VLOOKUP(L422,'Status Report'!B:AM,38,0),VLOOKUP(L422,'Status Report'!B:AM,37,0)))</f>
        <v>46.8</v>
      </c>
      <c r="X422" s="20">
        <f t="shared" si="95"/>
        <v>140.39999999999998</v>
      </c>
      <c r="Y422" s="20">
        <f>_xlfn.IFS(AI422="Den Bosch",VLOOKUP(L422,'Status Report'!B:AO,39,0),AI422="Yantian",VLOOKUP(L422,'Status Report'!B:AO,40,0),AI422="",IF(H422="Asia Pacific",VLOOKUP(L422,'Status Report'!B:AO,40,0),VLOOKUP(L422,'Status Report'!B:AO,39,0)),AI422="Direct shipment",IF(H422="Asia Pacific",VLOOKUP(L422,'Status Report'!B:AO,40,0),VLOOKUP(L422,'Status Report'!B:AO,39,0)))</f>
        <v>0</v>
      </c>
      <c r="Z422" s="20">
        <f t="shared" si="96"/>
        <v>0</v>
      </c>
      <c r="AA422" s="20">
        <f t="shared" si="97"/>
        <v>140.39999999999998</v>
      </c>
      <c r="AB422" s="21">
        <f>_xlfn.IFS(AI422="Den Bosch",VLOOKUP(L422,'Status Report'!B:AM,33,0),AI422="Yantian",VLOOKUP(L422,'Status Report'!B:AM,34,0),AI422="",IF(H422="Asia Pacific",VLOOKUP(L422,'Status Report'!B:AM,34,0),VLOOKUP(L422,'Status Report'!B:AM,33,0)),AI422="Direct shipment",IF(H422="Asia Pacific",VLOOKUP(L422,'Status Report'!B:AM,34,0),VLOOKUP(L422,'Status Report'!B:AM,33,0)))</f>
        <v>40.844699999999996</v>
      </c>
      <c r="AC422" s="21">
        <f>VLOOKUP(L422,'Status Report'!B:CE,82,0)</f>
        <v>0</v>
      </c>
      <c r="AD422" s="21">
        <f t="shared" si="98"/>
        <v>40.844699999999996</v>
      </c>
      <c r="AE422" s="63">
        <f>VLOOKUP(L422,'Status Report'!B:W,20,0)</f>
        <v>35</v>
      </c>
      <c r="AF422" s="63">
        <f>VLOOKUP(L422,'Status Report'!B:W,21,0)</f>
        <v>28</v>
      </c>
      <c r="AG422" s="63">
        <f>VLOOKUP(L422,'Status Report'!B:W,22,0)</f>
        <v>6</v>
      </c>
      <c r="AH422" s="22">
        <f t="shared" si="99"/>
        <v>1.7639999999999999E-2</v>
      </c>
      <c r="AI422" t="s">
        <v>990</v>
      </c>
      <c r="AK422" s="63">
        <f>IFERROR(VLOOKUP(G422,ASEAN!A:A,1,0),0)</f>
        <v>0</v>
      </c>
      <c r="AL422" s="63" t="str">
        <f>IFERROR(VLOOKUP(D422,'[3]customer specs'!$B$1:$D$65536,3,0),0)</f>
        <v>no TAS possible 
from outside EU+pallet+label</v>
      </c>
      <c r="AM422" s="64">
        <f t="shared" si="100"/>
        <v>2.7000000000000455</v>
      </c>
      <c r="AN422" s="64">
        <f t="shared" si="101"/>
        <v>0</v>
      </c>
      <c r="AO422" s="63"/>
      <c r="AP422" s="63"/>
      <c r="AQ422" s="63" t="str">
        <f t="shared" si="102"/>
        <v>no</v>
      </c>
      <c r="AR422" s="20">
        <f t="shared" si="103"/>
        <v>122.5341</v>
      </c>
      <c r="AS422" s="63"/>
      <c r="AT422" s="23">
        <f t="shared" si="93"/>
        <v>0.12</v>
      </c>
      <c r="AU422" s="65">
        <f t="shared" si="104"/>
        <v>46.414431818181811</v>
      </c>
      <c r="AV422" s="65"/>
      <c r="AW422" s="65">
        <f t="shared" si="105"/>
        <v>139.24329545454543</v>
      </c>
      <c r="AX422" s="65"/>
      <c r="AY422" s="63">
        <f>VLOOKUP(L422,'Status Report'!B:CF,81,0)</f>
        <v>0</v>
      </c>
      <c r="AZ422" s="63" t="str">
        <f>VLOOKUP(L422,'Status Report'!B:S,18,0)</f>
        <v xml:space="preserve">Konstantinos Zoupanos </v>
      </c>
      <c r="BB422" s="63">
        <f>VLOOKUP(L422,'Status Report'!B:Z,25,0)</f>
        <v>6</v>
      </c>
      <c r="BC422" s="63">
        <f t="shared" si="106"/>
        <v>18</v>
      </c>
      <c r="BF422">
        <f>VLOOKUP(L422,'Status Report'!B:CE,82,0)</f>
        <v>0</v>
      </c>
      <c r="BG422">
        <f>VLOOKUP(L422,'Status Report'!B:CF,83,0)</f>
        <v>0</v>
      </c>
      <c r="BH422">
        <f>VLOOKUP(L422,'Status Report'!B:CG,84,0)</f>
        <v>0</v>
      </c>
      <c r="BI422" t="s">
        <v>854</v>
      </c>
      <c r="BJ422" t="s">
        <v>795</v>
      </c>
      <c r="BM422" s="67">
        <f t="shared" si="107"/>
        <v>36</v>
      </c>
    </row>
    <row r="423" spans="1:65" x14ac:dyDescent="0.25">
      <c r="A423" s="68" t="str">
        <f>VLOOKUP(L423,'Status Report'!B:CB,79,0)</f>
        <v>Heineken - F1</v>
      </c>
      <c r="C423">
        <v>20006088</v>
      </c>
      <c r="D423">
        <v>3090139</v>
      </c>
      <c r="E423" t="s">
        <v>823</v>
      </c>
      <c r="F423" t="s">
        <v>824</v>
      </c>
      <c r="G423" t="str">
        <f>VLOOKUP(D423,'[2]sold to'!$A:$H,8,0)</f>
        <v>Spain</v>
      </c>
      <c r="H423" t="str">
        <f>VLOOKUP(D423,'[2]sold to'!$A:$I,9,0)</f>
        <v>Europe</v>
      </c>
      <c r="K423">
        <v>180</v>
      </c>
      <c r="L423">
        <v>88027372</v>
      </c>
      <c r="M423" t="s">
        <v>570</v>
      </c>
      <c r="N423">
        <v>3</v>
      </c>
      <c r="P423" t="str">
        <f>VLOOKUP(L423,'Status Report'!B:AA,26,0)</f>
        <v>China</v>
      </c>
      <c r="Q423" t="str">
        <f>VLOOKUP(L423,'Status Report'!B:AB,27,0)</f>
        <v>Textiles-Clothing</v>
      </c>
      <c r="R423">
        <f>VLOOKUP(L423,'Status Report'!B:X,23,0)</f>
        <v>84</v>
      </c>
      <c r="S423" t="str">
        <f>VLOOKUP(L423,'Status Report'!B:T,19,0)</f>
        <v>Promocean The Netherlands BV</v>
      </c>
      <c r="T423" s="62">
        <f>VLOOKUP(L423,'Status Report'!B:E,4,0)</f>
        <v>3</v>
      </c>
      <c r="U423" s="19">
        <f>_xlfn.IFS(AI423="Den Bosch",VLOOKUP(L423,'Status Report'!B:AM,35,0),AI423="Yantian",VLOOKUP(L423,'Status Report'!B:AM,36,0),AI423="",IF(H423="Asia Pacific",VLOOKUP(L423,'Status Report'!B:AM,36,0),VLOOKUP(L423,'Status Report'!B:AM,35,0)),AI423="Direct shipment",IF(H423="Asia Pacific",VLOOKUP(L423,'Status Report'!B:AM,36,0),VLOOKUP(L423,'Status Report'!B:AM,35,0)))</f>
        <v>47.7</v>
      </c>
      <c r="V423" s="20">
        <f t="shared" si="94"/>
        <v>143.10000000000002</v>
      </c>
      <c r="W423" s="19">
        <f>_xlfn.IFS(AI423="Den Bosch",VLOOKUP(L423,'Status Report'!B:AM,37,0),AI423="Yantian",VLOOKUP(L423,'Status Report'!B:AM,38,0),AI423="",IF(H423="Asia Pacific",VLOOKUP(L423,'Status Report'!B:AM,38,0),VLOOKUP(L423,'Status Report'!B:AM,37,0)),AI423="Direct shipment",IF(H423="Asia Pacific",VLOOKUP(L423,'Status Report'!B:AM,38,0),VLOOKUP(L423,'Status Report'!B:AM,37,0)))</f>
        <v>46.8</v>
      </c>
      <c r="X423" s="20">
        <f t="shared" si="95"/>
        <v>140.39999999999998</v>
      </c>
      <c r="Y423" s="20">
        <f>_xlfn.IFS(AI423="Den Bosch",VLOOKUP(L423,'Status Report'!B:AO,39,0),AI423="Yantian",VLOOKUP(L423,'Status Report'!B:AO,40,0),AI423="",IF(H423="Asia Pacific",VLOOKUP(L423,'Status Report'!B:AO,40,0),VLOOKUP(L423,'Status Report'!B:AO,39,0)),AI423="Direct shipment",IF(H423="Asia Pacific",VLOOKUP(L423,'Status Report'!B:AO,40,0),VLOOKUP(L423,'Status Report'!B:AO,39,0)))</f>
        <v>0</v>
      </c>
      <c r="Z423" s="20">
        <f t="shared" si="96"/>
        <v>0</v>
      </c>
      <c r="AA423" s="20">
        <f t="shared" si="97"/>
        <v>140.39999999999998</v>
      </c>
      <c r="AB423" s="21">
        <f>_xlfn.IFS(AI423="Den Bosch",VLOOKUP(L423,'Status Report'!B:AM,33,0),AI423="Yantian",VLOOKUP(L423,'Status Report'!B:AM,34,0),AI423="",IF(H423="Asia Pacific",VLOOKUP(L423,'Status Report'!B:AM,34,0),VLOOKUP(L423,'Status Report'!B:AM,33,0)),AI423="Direct shipment",IF(H423="Asia Pacific",VLOOKUP(L423,'Status Report'!B:AM,34,0),VLOOKUP(L423,'Status Report'!B:AM,33,0)))</f>
        <v>40.844699999999996</v>
      </c>
      <c r="AC423" s="21">
        <f>VLOOKUP(L423,'Status Report'!B:CE,82,0)</f>
        <v>0</v>
      </c>
      <c r="AD423" s="21">
        <f t="shared" si="98"/>
        <v>40.844699999999996</v>
      </c>
      <c r="AE423" s="63">
        <f>VLOOKUP(L423,'Status Report'!B:W,20,0)</f>
        <v>35</v>
      </c>
      <c r="AF423" s="63">
        <f>VLOOKUP(L423,'Status Report'!B:W,21,0)</f>
        <v>28</v>
      </c>
      <c r="AG423" s="63">
        <f>VLOOKUP(L423,'Status Report'!B:W,22,0)</f>
        <v>6</v>
      </c>
      <c r="AH423" s="22">
        <f t="shared" si="99"/>
        <v>1.7639999999999999E-2</v>
      </c>
      <c r="AI423" t="s">
        <v>990</v>
      </c>
      <c r="AK423" s="63">
        <f>IFERROR(VLOOKUP(G423,ASEAN!A:A,1,0),0)</f>
        <v>0</v>
      </c>
      <c r="AL423" s="63" t="str">
        <f>IFERROR(VLOOKUP(D423,'[3]customer specs'!$B$1:$D$65536,3,0),0)</f>
        <v>no TAS possible 
from outside EU+pallet+label</v>
      </c>
      <c r="AM423" s="64">
        <f t="shared" si="100"/>
        <v>2.7000000000000455</v>
      </c>
      <c r="AN423" s="64">
        <f t="shared" si="101"/>
        <v>0</v>
      </c>
      <c r="AO423" s="63"/>
      <c r="AP423" s="63"/>
      <c r="AQ423" s="63" t="str">
        <f t="shared" si="102"/>
        <v>no</v>
      </c>
      <c r="AR423" s="20">
        <f t="shared" si="103"/>
        <v>122.5341</v>
      </c>
      <c r="AS423" s="63"/>
      <c r="AT423" s="23">
        <f t="shared" si="93"/>
        <v>0.12</v>
      </c>
      <c r="AU423" s="65">
        <f t="shared" si="104"/>
        <v>46.414431818181811</v>
      </c>
      <c r="AV423" s="65"/>
      <c r="AW423" s="65">
        <f t="shared" si="105"/>
        <v>139.24329545454543</v>
      </c>
      <c r="AX423" s="65"/>
      <c r="AY423" s="63">
        <f>VLOOKUP(L423,'Status Report'!B:CF,81,0)</f>
        <v>0</v>
      </c>
      <c r="AZ423" s="63" t="str">
        <f>VLOOKUP(L423,'Status Report'!B:S,18,0)</f>
        <v xml:space="preserve">Konstantinos Zoupanos </v>
      </c>
      <c r="BB423" s="63">
        <f>VLOOKUP(L423,'Status Report'!B:Z,25,0)</f>
        <v>6</v>
      </c>
      <c r="BC423" s="63">
        <f t="shared" si="106"/>
        <v>18</v>
      </c>
      <c r="BF423">
        <f>VLOOKUP(L423,'Status Report'!B:CE,82,0)</f>
        <v>0</v>
      </c>
      <c r="BG423">
        <f>VLOOKUP(L423,'Status Report'!B:CF,83,0)</f>
        <v>0</v>
      </c>
      <c r="BH423">
        <f>VLOOKUP(L423,'Status Report'!B:CG,84,0)</f>
        <v>0</v>
      </c>
      <c r="BI423" t="s">
        <v>854</v>
      </c>
      <c r="BJ423" t="s">
        <v>795</v>
      </c>
      <c r="BM423" s="67">
        <f t="shared" si="107"/>
        <v>22</v>
      </c>
    </row>
    <row r="424" spans="1:65" x14ac:dyDescent="0.25">
      <c r="A424" s="68" t="str">
        <f>VLOOKUP(L424,'Status Report'!B:CB,79,0)</f>
        <v>Heineken - F1</v>
      </c>
      <c r="C424">
        <v>20006088</v>
      </c>
      <c r="D424">
        <v>3090139</v>
      </c>
      <c r="E424" t="s">
        <v>823</v>
      </c>
      <c r="F424" t="s">
        <v>824</v>
      </c>
      <c r="G424" t="str">
        <f>VLOOKUP(D424,'[2]sold to'!$A:$H,8,0)</f>
        <v>Spain</v>
      </c>
      <c r="H424" t="str">
        <f>VLOOKUP(D424,'[2]sold to'!$A:$I,9,0)</f>
        <v>Europe</v>
      </c>
      <c r="K424">
        <v>190</v>
      </c>
      <c r="L424">
        <v>88027357</v>
      </c>
      <c r="M424" t="s">
        <v>558</v>
      </c>
      <c r="N424">
        <v>10</v>
      </c>
      <c r="P424" t="str">
        <f>VLOOKUP(L424,'Status Report'!B:AA,26,0)</f>
        <v>China</v>
      </c>
      <c r="Q424" t="str">
        <f>VLOOKUP(L424,'Status Report'!B:AB,27,0)</f>
        <v>Premiums</v>
      </c>
      <c r="R424">
        <f>VLOOKUP(L424,'Status Report'!B:X,23,0)</f>
        <v>250</v>
      </c>
      <c r="S424" t="str">
        <f>VLOOKUP(L424,'Status Report'!B:T,19,0)</f>
        <v>Promocean The Netherlands BV</v>
      </c>
      <c r="T424" s="62">
        <f>VLOOKUP(L424,'Status Report'!B:E,4,0)</f>
        <v>3</v>
      </c>
      <c r="U424" s="19">
        <f>_xlfn.IFS(AI424="Den Bosch",VLOOKUP(L424,'Status Report'!B:AM,35,0),AI424="Yantian",VLOOKUP(L424,'Status Report'!B:AM,36,0),AI424="",IF(H424="Asia Pacific",VLOOKUP(L424,'Status Report'!B:AM,36,0),VLOOKUP(L424,'Status Report'!B:AM,35,0)),AI424="Direct shipment",IF(H424="Asia Pacific",VLOOKUP(L424,'Status Report'!B:AM,36,0),VLOOKUP(L424,'Status Report'!B:AM,35,0)))</f>
        <v>73.099999999999994</v>
      </c>
      <c r="V424" s="20">
        <f t="shared" si="94"/>
        <v>731</v>
      </c>
      <c r="W424" s="19">
        <f>_xlfn.IFS(AI424="Den Bosch",VLOOKUP(L424,'Status Report'!B:AM,37,0),AI424="Yantian",VLOOKUP(L424,'Status Report'!B:AM,38,0),AI424="",IF(H424="Asia Pacific",VLOOKUP(L424,'Status Report'!B:AM,38,0),VLOOKUP(L424,'Status Report'!B:AM,37,0)),AI424="Direct shipment",IF(H424="Asia Pacific",VLOOKUP(L424,'Status Report'!B:AM,38,0),VLOOKUP(L424,'Status Report'!B:AM,37,0)))</f>
        <v>69.900000000000006</v>
      </c>
      <c r="X424" s="20">
        <f t="shared" si="95"/>
        <v>699</v>
      </c>
      <c r="Y424" s="20">
        <f>_xlfn.IFS(AI424="Den Bosch",VLOOKUP(L424,'Status Report'!B:AO,39,0),AI424="Yantian",VLOOKUP(L424,'Status Report'!B:AO,40,0),AI424="",IF(H424="Asia Pacific",VLOOKUP(L424,'Status Report'!B:AO,40,0),VLOOKUP(L424,'Status Report'!B:AO,39,0)),AI424="Direct shipment",IF(H424="Asia Pacific",VLOOKUP(L424,'Status Report'!B:AO,40,0),VLOOKUP(L424,'Status Report'!B:AO,39,0)))</f>
        <v>0</v>
      </c>
      <c r="Z424" s="20">
        <f t="shared" si="96"/>
        <v>0</v>
      </c>
      <c r="AA424" s="20">
        <f t="shared" si="97"/>
        <v>699</v>
      </c>
      <c r="AB424" s="21">
        <f>_xlfn.IFS(AI424="Den Bosch",VLOOKUP(L424,'Status Report'!B:AM,33,0),AI424="Yantian",VLOOKUP(L424,'Status Report'!B:AM,34,0),AI424="",IF(H424="Asia Pacific",VLOOKUP(L424,'Status Report'!B:AM,34,0),VLOOKUP(L424,'Status Report'!B:AM,33,0)),AI424="Direct shipment",IF(H424="Asia Pacific",VLOOKUP(L424,'Status Report'!B:AM,34,0),VLOOKUP(L424,'Status Report'!B:AM,33,0)))</f>
        <v>60.420000000000009</v>
      </c>
      <c r="AC424" s="21">
        <f>VLOOKUP(L424,'Status Report'!B:CE,82,0)</f>
        <v>0</v>
      </c>
      <c r="AD424" s="21">
        <f t="shared" si="98"/>
        <v>60.420000000000009</v>
      </c>
      <c r="AE424" s="63">
        <f>VLOOKUP(L424,'Status Report'!B:W,20,0)</f>
        <v>43.5</v>
      </c>
      <c r="AF424" s="63">
        <f>VLOOKUP(L424,'Status Report'!B:W,21,0)</f>
        <v>18</v>
      </c>
      <c r="AG424" s="63">
        <f>VLOOKUP(L424,'Status Report'!B:W,22,0)</f>
        <v>22.5</v>
      </c>
      <c r="AH424" s="22">
        <f t="shared" si="99"/>
        <v>0.176175</v>
      </c>
      <c r="AI424" t="s">
        <v>990</v>
      </c>
      <c r="AK424" s="63">
        <f>IFERROR(VLOOKUP(G424,ASEAN!A:A,1,0),0)</f>
        <v>0</v>
      </c>
      <c r="AL424" s="63" t="str">
        <f>IFERROR(VLOOKUP(D424,'[3]customer specs'!$B$1:$D$65536,3,0),0)</f>
        <v>no TAS possible 
from outside EU+pallet+label</v>
      </c>
      <c r="AM424" s="64">
        <f t="shared" si="100"/>
        <v>32</v>
      </c>
      <c r="AN424" s="64">
        <f t="shared" si="101"/>
        <v>0</v>
      </c>
      <c r="AO424" s="63"/>
      <c r="AP424" s="63"/>
      <c r="AQ424" s="63" t="str">
        <f t="shared" si="102"/>
        <v>no</v>
      </c>
      <c r="AR424" s="20">
        <f t="shared" si="103"/>
        <v>604.20000000000005</v>
      </c>
      <c r="AS424" s="63"/>
      <c r="AT424" s="23">
        <f t="shared" si="93"/>
        <v>0.12</v>
      </c>
      <c r="AU424" s="65">
        <f t="shared" si="104"/>
        <v>68.659090909090921</v>
      </c>
      <c r="AV424" s="65"/>
      <c r="AW424" s="65">
        <f t="shared" si="105"/>
        <v>686.59090909090924</v>
      </c>
      <c r="AX424" s="65"/>
      <c r="AY424" s="63">
        <f>VLOOKUP(L424,'Status Report'!B:CF,81,0)</f>
        <v>0</v>
      </c>
      <c r="AZ424" s="63" t="str">
        <f>VLOOKUP(L424,'Status Report'!B:S,18,0)</f>
        <v xml:space="preserve">Konstantinos Zoupanos </v>
      </c>
      <c r="BB424" s="63">
        <f>VLOOKUP(L424,'Status Report'!B:Z,25,0)</f>
        <v>10</v>
      </c>
      <c r="BC424" s="63">
        <f t="shared" si="106"/>
        <v>100</v>
      </c>
      <c r="BF424">
        <f>VLOOKUP(L424,'Status Report'!B:CE,82,0)</f>
        <v>0</v>
      </c>
      <c r="BG424">
        <f>VLOOKUP(L424,'Status Report'!B:CF,83,0)</f>
        <v>0</v>
      </c>
      <c r="BH424">
        <f>VLOOKUP(L424,'Status Report'!B:CG,84,0)</f>
        <v>0</v>
      </c>
      <c r="BI424" t="s">
        <v>854</v>
      </c>
      <c r="BJ424" t="s">
        <v>795</v>
      </c>
      <c r="BM424" s="67">
        <f t="shared" si="107"/>
        <v>1075</v>
      </c>
    </row>
    <row r="425" spans="1:65" x14ac:dyDescent="0.25">
      <c r="A425" s="68" t="str">
        <f>VLOOKUP(L425,'Status Report'!B:CB,79,0)</f>
        <v>Heineken - 0.0</v>
      </c>
      <c r="C425">
        <v>20006088</v>
      </c>
      <c r="D425">
        <v>3090139</v>
      </c>
      <c r="E425" t="s">
        <v>823</v>
      </c>
      <c r="F425" t="s">
        <v>824</v>
      </c>
      <c r="G425" t="str">
        <f>VLOOKUP(D425,'[2]sold to'!$A:$H,8,0)</f>
        <v>Spain</v>
      </c>
      <c r="H425" t="str">
        <f>VLOOKUP(D425,'[2]sold to'!$A:$I,9,0)</f>
        <v>Europe</v>
      </c>
      <c r="K425">
        <v>200</v>
      </c>
      <c r="L425">
        <v>88026272</v>
      </c>
      <c r="M425" t="s">
        <v>290</v>
      </c>
      <c r="N425">
        <v>5</v>
      </c>
      <c r="P425" t="str">
        <f>VLOOKUP(L425,'Status Report'!B:AA,26,0)</f>
        <v>China</v>
      </c>
      <c r="Q425" t="str">
        <f>VLOOKUP(L425,'Status Report'!B:AB,27,0)</f>
        <v>Bar support</v>
      </c>
      <c r="R425">
        <f>VLOOKUP(L425,'Status Report'!B:X,23,0)</f>
        <v>333</v>
      </c>
      <c r="S425" t="str">
        <f>VLOOKUP(L425,'Status Report'!B:T,19,0)</f>
        <v>Promocean The Netherlands BV</v>
      </c>
      <c r="T425" s="62">
        <f>VLOOKUP(L425,'Status Report'!B:E,4,0)</f>
        <v>1</v>
      </c>
      <c r="U425" s="19">
        <f>_xlfn.IFS(AI425="Den Bosch",VLOOKUP(L425,'Status Report'!B:AM,35,0),AI425="Yantian",VLOOKUP(L425,'Status Report'!B:AM,36,0),AI425="",IF(H425="Asia Pacific",VLOOKUP(L425,'Status Report'!B:AM,36,0),VLOOKUP(L425,'Status Report'!B:AM,35,0)),AI425="Direct shipment",IF(H425="Asia Pacific",VLOOKUP(L425,'Status Report'!B:AM,36,0),VLOOKUP(L425,'Status Report'!B:AM,35,0)))</f>
        <v>44.22</v>
      </c>
      <c r="V425" s="20">
        <f t="shared" si="94"/>
        <v>221.1</v>
      </c>
      <c r="W425" s="19">
        <f>_xlfn.IFS(AI425="Den Bosch",VLOOKUP(L425,'Status Report'!B:AM,37,0),AI425="Yantian",VLOOKUP(L425,'Status Report'!B:AM,38,0),AI425="",IF(H425="Asia Pacific",VLOOKUP(L425,'Status Report'!B:AM,38,0),VLOOKUP(L425,'Status Report'!B:AM,37,0)),AI425="Direct shipment",IF(H425="Asia Pacific",VLOOKUP(L425,'Status Report'!B:AM,38,0),VLOOKUP(L425,'Status Report'!B:AM,37,0)))</f>
        <v>44.22</v>
      </c>
      <c r="X425" s="20">
        <f t="shared" si="95"/>
        <v>221.1</v>
      </c>
      <c r="Y425" s="20">
        <f>_xlfn.IFS(AI425="Den Bosch",VLOOKUP(L425,'Status Report'!B:AO,39,0),AI425="Yantian",VLOOKUP(L425,'Status Report'!B:AO,40,0),AI425="",IF(H425="Asia Pacific",VLOOKUP(L425,'Status Report'!B:AO,40,0),VLOOKUP(L425,'Status Report'!B:AO,39,0)),AI425="Direct shipment",IF(H425="Asia Pacific",VLOOKUP(L425,'Status Report'!B:AO,40,0),VLOOKUP(L425,'Status Report'!B:AO,39,0)))</f>
        <v>0</v>
      </c>
      <c r="Z425" s="20">
        <f t="shared" si="96"/>
        <v>0</v>
      </c>
      <c r="AA425" s="20">
        <f t="shared" si="97"/>
        <v>221.1</v>
      </c>
      <c r="AB425" s="21">
        <f>_xlfn.IFS(AI425="Den Bosch",VLOOKUP(L425,'Status Report'!B:AM,33,0),AI425="Yantian",VLOOKUP(L425,'Status Report'!B:AM,34,0),AI425="",IF(H425="Asia Pacific",VLOOKUP(L425,'Status Report'!B:AM,34,0),VLOOKUP(L425,'Status Report'!B:AM,33,0)),AI425="Direct shipment",IF(H425="Asia Pacific",VLOOKUP(L425,'Status Report'!B:AM,34,0),VLOOKUP(L425,'Status Report'!B:AM,33,0)))</f>
        <v>36.195000000000007</v>
      </c>
      <c r="AC425" s="21">
        <f>VLOOKUP(L425,'Status Report'!B:CE,82,0)</f>
        <v>0</v>
      </c>
      <c r="AD425" s="21">
        <f t="shared" si="98"/>
        <v>36.195000000000007</v>
      </c>
      <c r="AE425" s="63">
        <f>VLOOKUP(L425,'Status Report'!B:W,20,0)</f>
        <v>35.5</v>
      </c>
      <c r="AF425" s="63">
        <f>VLOOKUP(L425,'Status Report'!B:W,21,0)</f>
        <v>21</v>
      </c>
      <c r="AG425" s="63">
        <f>VLOOKUP(L425,'Status Report'!B:W,22,0)</f>
        <v>54</v>
      </c>
      <c r="AH425" s="22">
        <f t="shared" si="99"/>
        <v>0.20128499999999999</v>
      </c>
      <c r="AK425" s="63">
        <f>IFERROR(VLOOKUP(G425,ASEAN!A:A,1,0),0)</f>
        <v>0</v>
      </c>
      <c r="AL425" s="63" t="str">
        <f>IFERROR(VLOOKUP(D425,'[3]customer specs'!$B$1:$D$65536,3,0),0)</f>
        <v>no TAS possible 
from outside EU+pallet+label</v>
      </c>
      <c r="AM425" s="64">
        <f t="shared" si="100"/>
        <v>0</v>
      </c>
      <c r="AN425" s="64">
        <f t="shared" si="101"/>
        <v>0</v>
      </c>
      <c r="AO425" s="63"/>
      <c r="AP425" s="63"/>
      <c r="AQ425" s="63" t="str">
        <f t="shared" si="102"/>
        <v>no</v>
      </c>
      <c r="AR425" s="20">
        <f t="shared" si="103"/>
        <v>180.97500000000002</v>
      </c>
      <c r="AS425" s="63"/>
      <c r="AT425" s="23">
        <f t="shared" si="93"/>
        <v>0.12</v>
      </c>
      <c r="AU425" s="65">
        <f t="shared" si="104"/>
        <v>41.130681818181827</v>
      </c>
      <c r="AV425" s="65"/>
      <c r="AW425" s="65">
        <f t="shared" si="105"/>
        <v>205.65340909090912</v>
      </c>
      <c r="AX425" s="65"/>
      <c r="AY425" s="63">
        <f>VLOOKUP(L425,'Status Report'!B:CF,81,0)</f>
        <v>0</v>
      </c>
      <c r="AZ425" s="63" t="str">
        <f>VLOOKUP(L425,'Status Report'!B:S,18,0)</f>
        <v>Ellina Smirnova</v>
      </c>
      <c r="BB425" s="63">
        <f>VLOOKUP(L425,'Status Report'!B:Z,25,0)</f>
        <v>6</v>
      </c>
      <c r="BC425" s="63">
        <f t="shared" si="106"/>
        <v>30</v>
      </c>
      <c r="BF425">
        <f>VLOOKUP(L425,'Status Report'!B:CE,82,0)</f>
        <v>0</v>
      </c>
      <c r="BG425">
        <f>VLOOKUP(L425,'Status Report'!B:CF,83,0)</f>
        <v>0</v>
      </c>
      <c r="BH425">
        <f>VLOOKUP(L425,'Status Report'!B:CG,84,0)</f>
        <v>0</v>
      </c>
      <c r="BI425" t="s">
        <v>854</v>
      </c>
      <c r="BJ425" t="s">
        <v>795</v>
      </c>
      <c r="BM425" s="67">
        <f t="shared" si="107"/>
        <v>10</v>
      </c>
    </row>
    <row r="426" spans="1:65" x14ac:dyDescent="0.25">
      <c r="A426" s="68" t="str">
        <f>VLOOKUP(L426,'Status Report'!B:CB,79,0)</f>
        <v>Heineken - F1</v>
      </c>
      <c r="C426">
        <v>26021014</v>
      </c>
      <c r="D426">
        <v>3097129</v>
      </c>
      <c r="E426" t="s">
        <v>862</v>
      </c>
      <c r="F426" t="s">
        <v>802</v>
      </c>
      <c r="G426" t="str">
        <f>VLOOKUP(D426,'[2]sold to'!$A:$H,8,0)</f>
        <v>Netherlands</v>
      </c>
      <c r="H426" t="str">
        <f>VLOOKUP(D426,'[2]sold to'!$A:$I,9,0)</f>
        <v>Europe</v>
      </c>
      <c r="K426">
        <v>180</v>
      </c>
      <c r="L426">
        <v>88027369</v>
      </c>
      <c r="M426" t="s">
        <v>567</v>
      </c>
      <c r="N426">
        <v>2</v>
      </c>
      <c r="P426" t="str">
        <f>VLOOKUP(L426,'Status Report'!B:AA,26,0)</f>
        <v>China</v>
      </c>
      <c r="Q426" t="str">
        <f>VLOOKUP(L426,'Status Report'!B:AB,27,0)</f>
        <v>Textiles-Clothing</v>
      </c>
      <c r="R426">
        <f>VLOOKUP(L426,'Status Report'!B:X,23,0)</f>
        <v>84</v>
      </c>
      <c r="S426" t="str">
        <f>VLOOKUP(L426,'Status Report'!B:T,19,0)</f>
        <v>Promocean The Netherlands BV</v>
      </c>
      <c r="T426" s="62">
        <f>VLOOKUP(L426,'Status Report'!B:E,4,0)</f>
        <v>3</v>
      </c>
      <c r="U426" s="19">
        <f>_xlfn.IFS(AI426="Den Bosch",VLOOKUP(L426,'Status Report'!B:AM,35,0),AI426="Yantian",VLOOKUP(L426,'Status Report'!B:AM,36,0),AI426="",IF(H426="Asia Pacific",VLOOKUP(L426,'Status Report'!B:AM,36,0),VLOOKUP(L426,'Status Report'!B:AM,35,0)),AI426="Direct shipment",IF(H426="Asia Pacific",VLOOKUP(L426,'Status Report'!B:AM,36,0),VLOOKUP(L426,'Status Report'!B:AM,35,0)))</f>
        <v>47.7</v>
      </c>
      <c r="V426" s="20">
        <f t="shared" si="94"/>
        <v>95.4</v>
      </c>
      <c r="W426" s="19">
        <f>_xlfn.IFS(AI426="Den Bosch",VLOOKUP(L426,'Status Report'!B:AM,37,0),AI426="Yantian",VLOOKUP(L426,'Status Report'!B:AM,38,0),AI426="",IF(H426="Asia Pacific",VLOOKUP(L426,'Status Report'!B:AM,38,0),VLOOKUP(L426,'Status Report'!B:AM,37,0)),AI426="Direct shipment",IF(H426="Asia Pacific",VLOOKUP(L426,'Status Report'!B:AM,38,0),VLOOKUP(L426,'Status Report'!B:AM,37,0)))</f>
        <v>46.8</v>
      </c>
      <c r="X426" s="20">
        <f t="shared" si="95"/>
        <v>93.6</v>
      </c>
      <c r="Y426" s="20">
        <f>_xlfn.IFS(AI426="Den Bosch",VLOOKUP(L426,'Status Report'!B:AO,39,0),AI426="Yantian",VLOOKUP(L426,'Status Report'!B:AO,40,0),AI426="",IF(H426="Asia Pacific",VLOOKUP(L426,'Status Report'!B:AO,40,0),VLOOKUP(L426,'Status Report'!B:AO,39,0)),AI426="Direct shipment",IF(H426="Asia Pacific",VLOOKUP(L426,'Status Report'!B:AO,40,0),VLOOKUP(L426,'Status Report'!B:AO,39,0)))</f>
        <v>0</v>
      </c>
      <c r="Z426" s="20">
        <f t="shared" si="96"/>
        <v>0</v>
      </c>
      <c r="AA426" s="20">
        <f t="shared" si="97"/>
        <v>93.6</v>
      </c>
      <c r="AB426" s="21">
        <f>_xlfn.IFS(AI426="Den Bosch",VLOOKUP(L426,'Status Report'!B:AM,33,0),AI426="Yantian",VLOOKUP(L426,'Status Report'!B:AM,34,0),AI426="",IF(H426="Asia Pacific",VLOOKUP(L426,'Status Report'!B:AM,34,0),VLOOKUP(L426,'Status Report'!B:AM,33,0)),AI426="Direct shipment",IF(H426="Asia Pacific",VLOOKUP(L426,'Status Report'!B:AM,34,0),VLOOKUP(L426,'Status Report'!B:AM,33,0)))</f>
        <v>40.844699999999996</v>
      </c>
      <c r="AC426" s="21">
        <f>VLOOKUP(L426,'Status Report'!B:CE,82,0)</f>
        <v>0</v>
      </c>
      <c r="AD426" s="21">
        <f t="shared" si="98"/>
        <v>40.844699999999996</v>
      </c>
      <c r="AE426" s="63">
        <f>VLOOKUP(L426,'Status Report'!B:W,20,0)</f>
        <v>35</v>
      </c>
      <c r="AF426" s="63">
        <f>VLOOKUP(L426,'Status Report'!B:W,21,0)</f>
        <v>28</v>
      </c>
      <c r="AG426" s="63">
        <f>VLOOKUP(L426,'Status Report'!B:W,22,0)</f>
        <v>6</v>
      </c>
      <c r="AH426" s="22">
        <f t="shared" si="99"/>
        <v>1.176E-2</v>
      </c>
      <c r="AI426" t="s">
        <v>990</v>
      </c>
      <c r="AK426" s="63">
        <f>IFERROR(VLOOKUP(G426,ASEAN!A:A,1,0),0)</f>
        <v>0</v>
      </c>
      <c r="AL426" s="63">
        <f>IFERROR(VLOOKUP(D426,'[3]customer specs'!$B$1:$D$65536,3,0),0)</f>
        <v>0</v>
      </c>
      <c r="AM426" s="64">
        <f t="shared" si="100"/>
        <v>1.8000000000000114</v>
      </c>
      <c r="AN426" s="64">
        <f t="shared" si="101"/>
        <v>0</v>
      </c>
      <c r="AO426" s="63"/>
      <c r="AP426" s="63"/>
      <c r="AQ426" s="63" t="str">
        <f t="shared" si="102"/>
        <v>no</v>
      </c>
      <c r="AR426" s="20">
        <f t="shared" si="103"/>
        <v>81.689399999999992</v>
      </c>
      <c r="AS426" s="63"/>
      <c r="AT426" s="23">
        <f t="shared" si="93"/>
        <v>0.12</v>
      </c>
      <c r="AU426" s="65">
        <f t="shared" si="104"/>
        <v>46.414431818181811</v>
      </c>
      <c r="AV426" s="65"/>
      <c r="AW426" s="65">
        <f t="shared" si="105"/>
        <v>92.828863636363621</v>
      </c>
      <c r="AX426" s="65"/>
      <c r="AY426" s="63">
        <f>VLOOKUP(L426,'Status Report'!B:CF,81,0)</f>
        <v>0</v>
      </c>
      <c r="AZ426" s="63" t="str">
        <f>VLOOKUP(L426,'Status Report'!B:S,18,0)</f>
        <v xml:space="preserve">Konstantinos Zoupanos </v>
      </c>
      <c r="BB426" s="63">
        <f>VLOOKUP(L426,'Status Report'!B:Z,25,0)</f>
        <v>6</v>
      </c>
      <c r="BC426" s="63">
        <f t="shared" si="106"/>
        <v>12</v>
      </c>
      <c r="BF426">
        <f>VLOOKUP(L426,'Status Report'!B:CE,82,0)</f>
        <v>0</v>
      </c>
      <c r="BG426">
        <f>VLOOKUP(L426,'Status Report'!B:CF,83,0)</f>
        <v>0</v>
      </c>
      <c r="BH426">
        <f>VLOOKUP(L426,'Status Report'!B:CG,84,0)</f>
        <v>0</v>
      </c>
      <c r="BI426" t="s">
        <v>854</v>
      </c>
      <c r="BJ426" t="s">
        <v>795</v>
      </c>
      <c r="BM426" s="67">
        <f t="shared" si="107"/>
        <v>12</v>
      </c>
    </row>
    <row r="427" spans="1:65" x14ac:dyDescent="0.25">
      <c r="A427" s="68" t="str">
        <f>VLOOKUP(L427,'Status Report'!B:CB,79,0)</f>
        <v>Heineken - F1</v>
      </c>
      <c r="C427">
        <v>26021014</v>
      </c>
      <c r="D427">
        <v>3097129</v>
      </c>
      <c r="E427" t="s">
        <v>862</v>
      </c>
      <c r="F427" t="s">
        <v>802</v>
      </c>
      <c r="G427" t="str">
        <f>VLOOKUP(D427,'[2]sold to'!$A:$H,8,0)</f>
        <v>Netherlands</v>
      </c>
      <c r="H427" t="str">
        <f>VLOOKUP(D427,'[2]sold to'!$A:$I,9,0)</f>
        <v>Europe</v>
      </c>
      <c r="K427">
        <v>190</v>
      </c>
      <c r="L427">
        <v>88027370</v>
      </c>
      <c r="M427" t="s">
        <v>568</v>
      </c>
      <c r="N427">
        <v>4</v>
      </c>
      <c r="P427" t="str">
        <f>VLOOKUP(L427,'Status Report'!B:AA,26,0)</f>
        <v>China</v>
      </c>
      <c r="Q427" t="str">
        <f>VLOOKUP(L427,'Status Report'!B:AB,27,0)</f>
        <v>Textiles-Clothing</v>
      </c>
      <c r="R427">
        <f>VLOOKUP(L427,'Status Report'!B:X,23,0)</f>
        <v>84</v>
      </c>
      <c r="S427" t="str">
        <f>VLOOKUP(L427,'Status Report'!B:T,19,0)</f>
        <v>Promocean The Netherlands BV</v>
      </c>
      <c r="T427" s="62">
        <f>VLOOKUP(L427,'Status Report'!B:E,4,0)</f>
        <v>3</v>
      </c>
      <c r="U427" s="19">
        <f>_xlfn.IFS(AI427="Den Bosch",VLOOKUP(L427,'Status Report'!B:AM,35,0),AI427="Yantian",VLOOKUP(L427,'Status Report'!B:AM,36,0),AI427="",IF(H427="Asia Pacific",VLOOKUP(L427,'Status Report'!B:AM,36,0),VLOOKUP(L427,'Status Report'!B:AM,35,0)),AI427="Direct shipment",IF(H427="Asia Pacific",VLOOKUP(L427,'Status Report'!B:AM,36,0),VLOOKUP(L427,'Status Report'!B:AM,35,0)))</f>
        <v>47.7</v>
      </c>
      <c r="V427" s="20">
        <f t="shared" si="94"/>
        <v>190.8</v>
      </c>
      <c r="W427" s="19">
        <f>_xlfn.IFS(AI427="Den Bosch",VLOOKUP(L427,'Status Report'!B:AM,37,0),AI427="Yantian",VLOOKUP(L427,'Status Report'!B:AM,38,0),AI427="",IF(H427="Asia Pacific",VLOOKUP(L427,'Status Report'!B:AM,38,0),VLOOKUP(L427,'Status Report'!B:AM,37,0)),AI427="Direct shipment",IF(H427="Asia Pacific",VLOOKUP(L427,'Status Report'!B:AM,38,0),VLOOKUP(L427,'Status Report'!B:AM,37,0)))</f>
        <v>46.8</v>
      </c>
      <c r="X427" s="20">
        <f t="shared" si="95"/>
        <v>187.2</v>
      </c>
      <c r="Y427" s="20">
        <f>_xlfn.IFS(AI427="Den Bosch",VLOOKUP(L427,'Status Report'!B:AO,39,0),AI427="Yantian",VLOOKUP(L427,'Status Report'!B:AO,40,0),AI427="",IF(H427="Asia Pacific",VLOOKUP(L427,'Status Report'!B:AO,40,0),VLOOKUP(L427,'Status Report'!B:AO,39,0)),AI427="Direct shipment",IF(H427="Asia Pacific",VLOOKUP(L427,'Status Report'!B:AO,40,0),VLOOKUP(L427,'Status Report'!B:AO,39,0)))</f>
        <v>0</v>
      </c>
      <c r="Z427" s="20">
        <f t="shared" si="96"/>
        <v>0</v>
      </c>
      <c r="AA427" s="20">
        <f t="shared" si="97"/>
        <v>187.2</v>
      </c>
      <c r="AB427" s="21">
        <f>_xlfn.IFS(AI427="Den Bosch",VLOOKUP(L427,'Status Report'!B:AM,33,0),AI427="Yantian",VLOOKUP(L427,'Status Report'!B:AM,34,0),AI427="",IF(H427="Asia Pacific",VLOOKUP(L427,'Status Report'!B:AM,34,0),VLOOKUP(L427,'Status Report'!B:AM,33,0)),AI427="Direct shipment",IF(H427="Asia Pacific",VLOOKUP(L427,'Status Report'!B:AM,34,0),VLOOKUP(L427,'Status Report'!B:AM,33,0)))</f>
        <v>40.844699999999996</v>
      </c>
      <c r="AC427" s="21">
        <f>VLOOKUP(L427,'Status Report'!B:CE,82,0)</f>
        <v>0</v>
      </c>
      <c r="AD427" s="21">
        <f t="shared" si="98"/>
        <v>40.844699999999996</v>
      </c>
      <c r="AE427" s="63">
        <f>VLOOKUP(L427,'Status Report'!B:W,20,0)</f>
        <v>35</v>
      </c>
      <c r="AF427" s="63">
        <f>VLOOKUP(L427,'Status Report'!B:W,21,0)</f>
        <v>28</v>
      </c>
      <c r="AG427" s="63">
        <f>VLOOKUP(L427,'Status Report'!B:W,22,0)</f>
        <v>6</v>
      </c>
      <c r="AH427" s="22">
        <f t="shared" si="99"/>
        <v>2.3519999999999999E-2</v>
      </c>
      <c r="AI427" t="s">
        <v>990</v>
      </c>
      <c r="AK427" s="63">
        <f>IFERROR(VLOOKUP(G427,ASEAN!A:A,1,0),0)</f>
        <v>0</v>
      </c>
      <c r="AL427" s="63">
        <f>IFERROR(VLOOKUP(D427,'[3]customer specs'!$B$1:$D$65536,3,0),0)</f>
        <v>0</v>
      </c>
      <c r="AM427" s="64">
        <f t="shared" si="100"/>
        <v>3.6000000000000227</v>
      </c>
      <c r="AN427" s="64">
        <f t="shared" si="101"/>
        <v>0</v>
      </c>
      <c r="AO427" s="63"/>
      <c r="AP427" s="63"/>
      <c r="AQ427" s="63" t="str">
        <f t="shared" si="102"/>
        <v>no</v>
      </c>
      <c r="AR427" s="20">
        <f t="shared" si="103"/>
        <v>163.37879999999998</v>
      </c>
      <c r="AS427" s="63"/>
      <c r="AT427" s="23">
        <f t="shared" si="93"/>
        <v>0.12</v>
      </c>
      <c r="AU427" s="65">
        <f t="shared" si="104"/>
        <v>46.414431818181811</v>
      </c>
      <c r="AV427" s="65"/>
      <c r="AW427" s="65">
        <f t="shared" si="105"/>
        <v>185.65772727272724</v>
      </c>
      <c r="AX427" s="65"/>
      <c r="AY427" s="63">
        <f>VLOOKUP(L427,'Status Report'!B:CF,81,0)</f>
        <v>0</v>
      </c>
      <c r="AZ427" s="63" t="str">
        <f>VLOOKUP(L427,'Status Report'!B:S,18,0)</f>
        <v xml:space="preserve">Konstantinos Zoupanos </v>
      </c>
      <c r="BB427" s="63">
        <f>VLOOKUP(L427,'Status Report'!B:Z,25,0)</f>
        <v>6</v>
      </c>
      <c r="BC427" s="63">
        <f t="shared" si="106"/>
        <v>24</v>
      </c>
      <c r="BF427">
        <f>VLOOKUP(L427,'Status Report'!B:CE,82,0)</f>
        <v>0</v>
      </c>
      <c r="BG427">
        <f>VLOOKUP(L427,'Status Report'!B:CF,83,0)</f>
        <v>0</v>
      </c>
      <c r="BH427">
        <f>VLOOKUP(L427,'Status Report'!B:CG,84,0)</f>
        <v>0</v>
      </c>
      <c r="BI427" t="s">
        <v>854</v>
      </c>
      <c r="BJ427" t="s">
        <v>795</v>
      </c>
      <c r="BM427" s="67">
        <f t="shared" si="107"/>
        <v>20</v>
      </c>
    </row>
    <row r="428" spans="1:65" x14ac:dyDescent="0.25">
      <c r="A428" s="68" t="str">
        <f>VLOOKUP(L428,'Status Report'!B:CB,79,0)</f>
        <v>Heineken - F1</v>
      </c>
      <c r="C428">
        <v>26021014</v>
      </c>
      <c r="D428">
        <v>3097129</v>
      </c>
      <c r="E428" t="s">
        <v>862</v>
      </c>
      <c r="F428" t="s">
        <v>802</v>
      </c>
      <c r="G428" t="str">
        <f>VLOOKUP(D428,'[2]sold to'!$A:$H,8,0)</f>
        <v>Netherlands</v>
      </c>
      <c r="H428" t="str">
        <f>VLOOKUP(D428,'[2]sold to'!$A:$I,9,0)</f>
        <v>Europe</v>
      </c>
      <c r="K428">
        <v>200</v>
      </c>
      <c r="L428">
        <v>88027371</v>
      </c>
      <c r="M428" t="s">
        <v>569</v>
      </c>
      <c r="N428">
        <v>6</v>
      </c>
      <c r="P428" t="str">
        <f>VLOOKUP(L428,'Status Report'!B:AA,26,0)</f>
        <v>China</v>
      </c>
      <c r="Q428" t="str">
        <f>VLOOKUP(L428,'Status Report'!B:AB,27,0)</f>
        <v>Textiles-Clothing</v>
      </c>
      <c r="R428">
        <f>VLOOKUP(L428,'Status Report'!B:X,23,0)</f>
        <v>84</v>
      </c>
      <c r="S428" t="str">
        <f>VLOOKUP(L428,'Status Report'!B:T,19,0)</f>
        <v>Promocean The Netherlands BV</v>
      </c>
      <c r="T428" s="62">
        <f>VLOOKUP(L428,'Status Report'!B:E,4,0)</f>
        <v>3</v>
      </c>
      <c r="U428" s="19">
        <f>_xlfn.IFS(AI428="Den Bosch",VLOOKUP(L428,'Status Report'!B:AM,35,0),AI428="Yantian",VLOOKUP(L428,'Status Report'!B:AM,36,0),AI428="",IF(H428="Asia Pacific",VLOOKUP(L428,'Status Report'!B:AM,36,0),VLOOKUP(L428,'Status Report'!B:AM,35,0)),AI428="Direct shipment",IF(H428="Asia Pacific",VLOOKUP(L428,'Status Report'!B:AM,36,0),VLOOKUP(L428,'Status Report'!B:AM,35,0)))</f>
        <v>47.7</v>
      </c>
      <c r="V428" s="20">
        <f t="shared" si="94"/>
        <v>286.20000000000005</v>
      </c>
      <c r="W428" s="19">
        <f>_xlfn.IFS(AI428="Den Bosch",VLOOKUP(L428,'Status Report'!B:AM,37,0),AI428="Yantian",VLOOKUP(L428,'Status Report'!B:AM,38,0),AI428="",IF(H428="Asia Pacific",VLOOKUP(L428,'Status Report'!B:AM,38,0),VLOOKUP(L428,'Status Report'!B:AM,37,0)),AI428="Direct shipment",IF(H428="Asia Pacific",VLOOKUP(L428,'Status Report'!B:AM,38,0),VLOOKUP(L428,'Status Report'!B:AM,37,0)))</f>
        <v>46.8</v>
      </c>
      <c r="X428" s="20">
        <f t="shared" si="95"/>
        <v>280.79999999999995</v>
      </c>
      <c r="Y428" s="20">
        <f>_xlfn.IFS(AI428="Den Bosch",VLOOKUP(L428,'Status Report'!B:AO,39,0),AI428="Yantian",VLOOKUP(L428,'Status Report'!B:AO,40,0),AI428="",IF(H428="Asia Pacific",VLOOKUP(L428,'Status Report'!B:AO,40,0),VLOOKUP(L428,'Status Report'!B:AO,39,0)),AI428="Direct shipment",IF(H428="Asia Pacific",VLOOKUP(L428,'Status Report'!B:AO,40,0),VLOOKUP(L428,'Status Report'!B:AO,39,0)))</f>
        <v>0</v>
      </c>
      <c r="Z428" s="20">
        <f t="shared" si="96"/>
        <v>0</v>
      </c>
      <c r="AA428" s="20">
        <f t="shared" si="97"/>
        <v>280.79999999999995</v>
      </c>
      <c r="AB428" s="21">
        <f>_xlfn.IFS(AI428="Den Bosch",VLOOKUP(L428,'Status Report'!B:AM,33,0),AI428="Yantian",VLOOKUP(L428,'Status Report'!B:AM,34,0),AI428="",IF(H428="Asia Pacific",VLOOKUP(L428,'Status Report'!B:AM,34,0),VLOOKUP(L428,'Status Report'!B:AM,33,0)),AI428="Direct shipment",IF(H428="Asia Pacific",VLOOKUP(L428,'Status Report'!B:AM,34,0),VLOOKUP(L428,'Status Report'!B:AM,33,0)))</f>
        <v>40.844699999999996</v>
      </c>
      <c r="AC428" s="21">
        <f>VLOOKUP(L428,'Status Report'!B:CE,82,0)</f>
        <v>0</v>
      </c>
      <c r="AD428" s="21">
        <f t="shared" si="98"/>
        <v>40.844699999999996</v>
      </c>
      <c r="AE428" s="63">
        <f>VLOOKUP(L428,'Status Report'!B:W,20,0)</f>
        <v>35</v>
      </c>
      <c r="AF428" s="63">
        <f>VLOOKUP(L428,'Status Report'!B:W,21,0)</f>
        <v>28</v>
      </c>
      <c r="AG428" s="63">
        <f>VLOOKUP(L428,'Status Report'!B:W,22,0)</f>
        <v>6</v>
      </c>
      <c r="AH428" s="22">
        <f t="shared" si="99"/>
        <v>3.5279999999999999E-2</v>
      </c>
      <c r="AI428" t="s">
        <v>990</v>
      </c>
      <c r="AK428" s="63">
        <f>IFERROR(VLOOKUP(G428,ASEAN!A:A,1,0),0)</f>
        <v>0</v>
      </c>
      <c r="AL428" s="63">
        <f>IFERROR(VLOOKUP(D428,'[3]customer specs'!$B$1:$D$65536,3,0),0)</f>
        <v>0</v>
      </c>
      <c r="AM428" s="64">
        <f t="shared" si="100"/>
        <v>5.4000000000000909</v>
      </c>
      <c r="AN428" s="64">
        <f t="shared" si="101"/>
        <v>0</v>
      </c>
      <c r="AO428" s="63"/>
      <c r="AP428" s="63"/>
      <c r="AQ428" s="63" t="str">
        <f t="shared" si="102"/>
        <v>no</v>
      </c>
      <c r="AR428" s="20">
        <f t="shared" si="103"/>
        <v>245.06819999999999</v>
      </c>
      <c r="AS428" s="63"/>
      <c r="AT428" s="23">
        <f t="shared" si="93"/>
        <v>0.12</v>
      </c>
      <c r="AU428" s="65">
        <f t="shared" si="104"/>
        <v>46.414431818181811</v>
      </c>
      <c r="AV428" s="65"/>
      <c r="AW428" s="65">
        <f t="shared" si="105"/>
        <v>278.48659090909086</v>
      </c>
      <c r="AX428" s="65"/>
      <c r="AY428" s="63">
        <f>VLOOKUP(L428,'Status Report'!B:CF,81,0)</f>
        <v>0</v>
      </c>
      <c r="AZ428" s="63" t="str">
        <f>VLOOKUP(L428,'Status Report'!B:S,18,0)</f>
        <v xml:space="preserve">Konstantinos Zoupanos </v>
      </c>
      <c r="BB428" s="63">
        <f>VLOOKUP(L428,'Status Report'!B:Z,25,0)</f>
        <v>6</v>
      </c>
      <c r="BC428" s="63">
        <f t="shared" si="106"/>
        <v>36</v>
      </c>
      <c r="BF428">
        <f>VLOOKUP(L428,'Status Report'!B:CE,82,0)</f>
        <v>0</v>
      </c>
      <c r="BG428">
        <f>VLOOKUP(L428,'Status Report'!B:CF,83,0)</f>
        <v>0</v>
      </c>
      <c r="BH428">
        <f>VLOOKUP(L428,'Status Report'!B:CG,84,0)</f>
        <v>0</v>
      </c>
      <c r="BI428" t="s">
        <v>854</v>
      </c>
      <c r="BJ428" t="s">
        <v>795</v>
      </c>
      <c r="BM428" s="67">
        <f t="shared" si="107"/>
        <v>36</v>
      </c>
    </row>
    <row r="429" spans="1:65" x14ac:dyDescent="0.25">
      <c r="A429" s="68" t="str">
        <f>VLOOKUP(L429,'Status Report'!B:CB,79,0)</f>
        <v>Heineken - F1</v>
      </c>
      <c r="C429">
        <v>26021014</v>
      </c>
      <c r="D429">
        <v>3097129</v>
      </c>
      <c r="E429" t="s">
        <v>862</v>
      </c>
      <c r="F429" t="s">
        <v>802</v>
      </c>
      <c r="G429" t="str">
        <f>VLOOKUP(D429,'[2]sold to'!$A:$H,8,0)</f>
        <v>Netherlands</v>
      </c>
      <c r="H429" t="str">
        <f>VLOOKUP(D429,'[2]sold to'!$A:$I,9,0)</f>
        <v>Europe</v>
      </c>
      <c r="K429">
        <v>210</v>
      </c>
      <c r="L429">
        <v>88027372</v>
      </c>
      <c r="M429" t="s">
        <v>570</v>
      </c>
      <c r="N429">
        <v>6</v>
      </c>
      <c r="P429" t="str">
        <f>VLOOKUP(L429,'Status Report'!B:AA,26,0)</f>
        <v>China</v>
      </c>
      <c r="Q429" t="str">
        <f>VLOOKUP(L429,'Status Report'!B:AB,27,0)</f>
        <v>Textiles-Clothing</v>
      </c>
      <c r="R429">
        <f>VLOOKUP(L429,'Status Report'!B:X,23,0)</f>
        <v>84</v>
      </c>
      <c r="S429" t="str">
        <f>VLOOKUP(L429,'Status Report'!B:T,19,0)</f>
        <v>Promocean The Netherlands BV</v>
      </c>
      <c r="T429" s="62">
        <f>VLOOKUP(L429,'Status Report'!B:E,4,0)</f>
        <v>3</v>
      </c>
      <c r="U429" s="19">
        <f>_xlfn.IFS(AI429="Den Bosch",VLOOKUP(L429,'Status Report'!B:AM,35,0),AI429="Yantian",VLOOKUP(L429,'Status Report'!B:AM,36,0),AI429="",IF(H429="Asia Pacific",VLOOKUP(L429,'Status Report'!B:AM,36,0),VLOOKUP(L429,'Status Report'!B:AM,35,0)),AI429="Direct shipment",IF(H429="Asia Pacific",VLOOKUP(L429,'Status Report'!B:AM,36,0),VLOOKUP(L429,'Status Report'!B:AM,35,0)))</f>
        <v>47.7</v>
      </c>
      <c r="V429" s="20">
        <f t="shared" si="94"/>
        <v>286.20000000000005</v>
      </c>
      <c r="W429" s="19">
        <f>_xlfn.IFS(AI429="Den Bosch",VLOOKUP(L429,'Status Report'!B:AM,37,0),AI429="Yantian",VLOOKUP(L429,'Status Report'!B:AM,38,0),AI429="",IF(H429="Asia Pacific",VLOOKUP(L429,'Status Report'!B:AM,38,0),VLOOKUP(L429,'Status Report'!B:AM,37,0)),AI429="Direct shipment",IF(H429="Asia Pacific",VLOOKUP(L429,'Status Report'!B:AM,38,0),VLOOKUP(L429,'Status Report'!B:AM,37,0)))</f>
        <v>46.8</v>
      </c>
      <c r="X429" s="20">
        <f t="shared" si="95"/>
        <v>280.79999999999995</v>
      </c>
      <c r="Y429" s="20">
        <f>_xlfn.IFS(AI429="Den Bosch",VLOOKUP(L429,'Status Report'!B:AO,39,0),AI429="Yantian",VLOOKUP(L429,'Status Report'!B:AO,40,0),AI429="",IF(H429="Asia Pacific",VLOOKUP(L429,'Status Report'!B:AO,40,0),VLOOKUP(L429,'Status Report'!B:AO,39,0)),AI429="Direct shipment",IF(H429="Asia Pacific",VLOOKUP(L429,'Status Report'!B:AO,40,0),VLOOKUP(L429,'Status Report'!B:AO,39,0)))</f>
        <v>0</v>
      </c>
      <c r="Z429" s="20">
        <f t="shared" si="96"/>
        <v>0</v>
      </c>
      <c r="AA429" s="20">
        <f t="shared" si="97"/>
        <v>280.79999999999995</v>
      </c>
      <c r="AB429" s="21">
        <f>_xlfn.IFS(AI429="Den Bosch",VLOOKUP(L429,'Status Report'!B:AM,33,0),AI429="Yantian",VLOOKUP(L429,'Status Report'!B:AM,34,0),AI429="",IF(H429="Asia Pacific",VLOOKUP(L429,'Status Report'!B:AM,34,0),VLOOKUP(L429,'Status Report'!B:AM,33,0)),AI429="Direct shipment",IF(H429="Asia Pacific",VLOOKUP(L429,'Status Report'!B:AM,34,0),VLOOKUP(L429,'Status Report'!B:AM,33,0)))</f>
        <v>40.844699999999996</v>
      </c>
      <c r="AC429" s="21">
        <f>VLOOKUP(L429,'Status Report'!B:CE,82,0)</f>
        <v>0</v>
      </c>
      <c r="AD429" s="21">
        <f t="shared" si="98"/>
        <v>40.844699999999996</v>
      </c>
      <c r="AE429" s="63">
        <f>VLOOKUP(L429,'Status Report'!B:W,20,0)</f>
        <v>35</v>
      </c>
      <c r="AF429" s="63">
        <f>VLOOKUP(L429,'Status Report'!B:W,21,0)</f>
        <v>28</v>
      </c>
      <c r="AG429" s="63">
        <f>VLOOKUP(L429,'Status Report'!B:W,22,0)</f>
        <v>6</v>
      </c>
      <c r="AH429" s="22">
        <f t="shared" si="99"/>
        <v>3.5279999999999999E-2</v>
      </c>
      <c r="AI429" t="s">
        <v>990</v>
      </c>
      <c r="AK429" s="63">
        <f>IFERROR(VLOOKUP(G429,ASEAN!A:A,1,0),0)</f>
        <v>0</v>
      </c>
      <c r="AL429" s="63">
        <f>IFERROR(VLOOKUP(D429,'[3]customer specs'!$B$1:$D$65536,3,0),0)</f>
        <v>0</v>
      </c>
      <c r="AM429" s="64">
        <f t="shared" si="100"/>
        <v>5.4000000000000909</v>
      </c>
      <c r="AN429" s="64">
        <f t="shared" si="101"/>
        <v>0</v>
      </c>
      <c r="AO429" s="63"/>
      <c r="AP429" s="63"/>
      <c r="AQ429" s="63" t="str">
        <f t="shared" si="102"/>
        <v>no</v>
      </c>
      <c r="AR429" s="20">
        <f t="shared" si="103"/>
        <v>245.06819999999999</v>
      </c>
      <c r="AS429" s="63"/>
      <c r="AT429" s="23">
        <f t="shared" si="93"/>
        <v>0.12</v>
      </c>
      <c r="AU429" s="65">
        <f t="shared" si="104"/>
        <v>46.414431818181811</v>
      </c>
      <c r="AV429" s="65"/>
      <c r="AW429" s="65">
        <f t="shared" si="105"/>
        <v>278.48659090909086</v>
      </c>
      <c r="AX429" s="65"/>
      <c r="AY429" s="63">
        <f>VLOOKUP(L429,'Status Report'!B:CF,81,0)</f>
        <v>0</v>
      </c>
      <c r="AZ429" s="63" t="str">
        <f>VLOOKUP(L429,'Status Report'!B:S,18,0)</f>
        <v xml:space="preserve">Konstantinos Zoupanos </v>
      </c>
      <c r="BB429" s="63">
        <f>VLOOKUP(L429,'Status Report'!B:Z,25,0)</f>
        <v>6</v>
      </c>
      <c r="BC429" s="63">
        <f t="shared" si="106"/>
        <v>36</v>
      </c>
      <c r="BF429">
        <f>VLOOKUP(L429,'Status Report'!B:CE,82,0)</f>
        <v>0</v>
      </c>
      <c r="BG429">
        <f>VLOOKUP(L429,'Status Report'!B:CF,83,0)</f>
        <v>0</v>
      </c>
      <c r="BH429">
        <f>VLOOKUP(L429,'Status Report'!B:CG,84,0)</f>
        <v>0</v>
      </c>
      <c r="BI429" t="s">
        <v>854</v>
      </c>
      <c r="BJ429" t="s">
        <v>795</v>
      </c>
      <c r="BM429" s="67">
        <f t="shared" si="107"/>
        <v>22</v>
      </c>
    </row>
    <row r="430" spans="1:65" x14ac:dyDescent="0.25">
      <c r="A430" s="68" t="str">
        <f>VLOOKUP(L430,'Status Report'!B:CB,79,0)</f>
        <v>Heineken - F1</v>
      </c>
      <c r="C430">
        <v>26021014</v>
      </c>
      <c r="D430">
        <v>3097129</v>
      </c>
      <c r="E430" t="s">
        <v>862</v>
      </c>
      <c r="F430" t="s">
        <v>802</v>
      </c>
      <c r="G430" t="str">
        <f>VLOOKUP(D430,'[2]sold to'!$A:$H,8,0)</f>
        <v>Netherlands</v>
      </c>
      <c r="H430" t="str">
        <f>VLOOKUP(D430,'[2]sold to'!$A:$I,9,0)</f>
        <v>Europe</v>
      </c>
      <c r="K430">
        <v>220</v>
      </c>
      <c r="L430">
        <v>88027373</v>
      </c>
      <c r="M430" t="s">
        <v>571</v>
      </c>
      <c r="N430">
        <v>2</v>
      </c>
      <c r="P430" t="str">
        <f>VLOOKUP(L430,'Status Report'!B:AA,26,0)</f>
        <v>China</v>
      </c>
      <c r="Q430" t="str">
        <f>VLOOKUP(L430,'Status Report'!B:AB,27,0)</f>
        <v>Textiles-Clothing</v>
      </c>
      <c r="R430">
        <f>VLOOKUP(L430,'Status Report'!B:X,23,0)</f>
        <v>84</v>
      </c>
      <c r="S430" t="str">
        <f>VLOOKUP(L430,'Status Report'!B:T,19,0)</f>
        <v>Promocean The Netherlands BV</v>
      </c>
      <c r="T430" s="62">
        <f>VLOOKUP(L430,'Status Report'!B:E,4,0)</f>
        <v>3</v>
      </c>
      <c r="U430" s="19">
        <f>_xlfn.IFS(AI430="Den Bosch",VLOOKUP(L430,'Status Report'!B:AM,35,0),AI430="Yantian",VLOOKUP(L430,'Status Report'!B:AM,36,0),AI430="",IF(H430="Asia Pacific",VLOOKUP(L430,'Status Report'!B:AM,36,0),VLOOKUP(L430,'Status Report'!B:AM,35,0)),AI430="Direct shipment",IF(H430="Asia Pacific",VLOOKUP(L430,'Status Report'!B:AM,36,0),VLOOKUP(L430,'Status Report'!B:AM,35,0)))</f>
        <v>47.7</v>
      </c>
      <c r="V430" s="20">
        <f t="shared" si="94"/>
        <v>95.4</v>
      </c>
      <c r="W430" s="19">
        <f>_xlfn.IFS(AI430="Den Bosch",VLOOKUP(L430,'Status Report'!B:AM,37,0),AI430="Yantian",VLOOKUP(L430,'Status Report'!B:AM,38,0),AI430="",IF(H430="Asia Pacific",VLOOKUP(L430,'Status Report'!B:AM,38,0),VLOOKUP(L430,'Status Report'!B:AM,37,0)),AI430="Direct shipment",IF(H430="Asia Pacific",VLOOKUP(L430,'Status Report'!B:AM,38,0),VLOOKUP(L430,'Status Report'!B:AM,37,0)))</f>
        <v>46.8</v>
      </c>
      <c r="X430" s="20">
        <f t="shared" si="95"/>
        <v>93.6</v>
      </c>
      <c r="Y430" s="20">
        <f>_xlfn.IFS(AI430="Den Bosch",VLOOKUP(L430,'Status Report'!B:AO,39,0),AI430="Yantian",VLOOKUP(L430,'Status Report'!B:AO,40,0),AI430="",IF(H430="Asia Pacific",VLOOKUP(L430,'Status Report'!B:AO,40,0),VLOOKUP(L430,'Status Report'!B:AO,39,0)),AI430="Direct shipment",IF(H430="Asia Pacific",VLOOKUP(L430,'Status Report'!B:AO,40,0),VLOOKUP(L430,'Status Report'!B:AO,39,0)))</f>
        <v>0</v>
      </c>
      <c r="Z430" s="20">
        <f t="shared" si="96"/>
        <v>0</v>
      </c>
      <c r="AA430" s="20">
        <f t="shared" si="97"/>
        <v>93.6</v>
      </c>
      <c r="AB430" s="21">
        <f>_xlfn.IFS(AI430="Den Bosch",VLOOKUP(L430,'Status Report'!B:AM,33,0),AI430="Yantian",VLOOKUP(L430,'Status Report'!B:AM,34,0),AI430="",IF(H430="Asia Pacific",VLOOKUP(L430,'Status Report'!B:AM,34,0),VLOOKUP(L430,'Status Report'!B:AM,33,0)),AI430="Direct shipment",IF(H430="Asia Pacific",VLOOKUP(L430,'Status Report'!B:AM,34,0),VLOOKUP(L430,'Status Report'!B:AM,33,0)))</f>
        <v>40.844699999999996</v>
      </c>
      <c r="AC430" s="21">
        <f>VLOOKUP(L430,'Status Report'!B:CE,82,0)</f>
        <v>0</v>
      </c>
      <c r="AD430" s="21">
        <f t="shared" si="98"/>
        <v>40.844699999999996</v>
      </c>
      <c r="AE430" s="63">
        <f>VLOOKUP(L430,'Status Report'!B:W,20,0)</f>
        <v>35</v>
      </c>
      <c r="AF430" s="63">
        <f>VLOOKUP(L430,'Status Report'!B:W,21,0)</f>
        <v>28</v>
      </c>
      <c r="AG430" s="63">
        <f>VLOOKUP(L430,'Status Report'!B:W,22,0)</f>
        <v>6</v>
      </c>
      <c r="AH430" s="22">
        <f t="shared" si="99"/>
        <v>1.176E-2</v>
      </c>
      <c r="AI430" t="s">
        <v>990</v>
      </c>
      <c r="AK430" s="63">
        <f>IFERROR(VLOOKUP(G430,ASEAN!A:A,1,0),0)</f>
        <v>0</v>
      </c>
      <c r="AL430" s="63">
        <f>IFERROR(VLOOKUP(D430,'[3]customer specs'!$B$1:$D$65536,3,0),0)</f>
        <v>0</v>
      </c>
      <c r="AM430" s="64">
        <f t="shared" si="100"/>
        <v>1.8000000000000114</v>
      </c>
      <c r="AN430" s="64">
        <f t="shared" si="101"/>
        <v>0</v>
      </c>
      <c r="AO430" s="63"/>
      <c r="AP430" s="63"/>
      <c r="AQ430" s="63" t="str">
        <f t="shared" si="102"/>
        <v>no</v>
      </c>
      <c r="AR430" s="20">
        <f t="shared" si="103"/>
        <v>81.689399999999992</v>
      </c>
      <c r="AS430" s="63"/>
      <c r="AT430" s="23">
        <f t="shared" si="93"/>
        <v>0.12</v>
      </c>
      <c r="AU430" s="65">
        <f t="shared" si="104"/>
        <v>46.414431818181811</v>
      </c>
      <c r="AV430" s="65"/>
      <c r="AW430" s="65">
        <f t="shared" si="105"/>
        <v>92.828863636363621</v>
      </c>
      <c r="AX430" s="65"/>
      <c r="AY430" s="63">
        <f>VLOOKUP(L430,'Status Report'!B:CF,81,0)</f>
        <v>0</v>
      </c>
      <c r="AZ430" s="63" t="str">
        <f>VLOOKUP(L430,'Status Report'!B:S,18,0)</f>
        <v xml:space="preserve">Konstantinos Zoupanos </v>
      </c>
      <c r="BB430" s="63">
        <f>VLOOKUP(L430,'Status Report'!B:Z,25,0)</f>
        <v>6</v>
      </c>
      <c r="BC430" s="63">
        <f t="shared" si="106"/>
        <v>12</v>
      </c>
      <c r="BF430">
        <f>VLOOKUP(L430,'Status Report'!B:CE,82,0)</f>
        <v>0</v>
      </c>
      <c r="BG430">
        <f>VLOOKUP(L430,'Status Report'!B:CF,83,0)</f>
        <v>0</v>
      </c>
      <c r="BH430">
        <f>VLOOKUP(L430,'Status Report'!B:CG,84,0)</f>
        <v>0</v>
      </c>
      <c r="BI430" t="s">
        <v>854</v>
      </c>
      <c r="BJ430" t="s">
        <v>795</v>
      </c>
      <c r="BM430" s="67">
        <f t="shared" si="107"/>
        <v>10</v>
      </c>
    </row>
    <row r="431" spans="1:65" x14ac:dyDescent="0.25">
      <c r="A431" s="68" t="str">
        <f>VLOOKUP(L431,'Status Report'!B:CB,79,0)</f>
        <v>Heineken - F1</v>
      </c>
      <c r="C431">
        <v>26021014</v>
      </c>
      <c r="D431">
        <v>3097129</v>
      </c>
      <c r="E431" t="s">
        <v>862</v>
      </c>
      <c r="F431" t="s">
        <v>802</v>
      </c>
      <c r="G431" t="str">
        <f>VLOOKUP(D431,'[2]sold to'!$A:$H,8,0)</f>
        <v>Netherlands</v>
      </c>
      <c r="H431" t="str">
        <f>VLOOKUP(D431,'[2]sold to'!$A:$I,9,0)</f>
        <v>Europe</v>
      </c>
      <c r="K431">
        <v>230</v>
      </c>
      <c r="L431">
        <v>88027386</v>
      </c>
      <c r="M431" t="s">
        <v>581</v>
      </c>
      <c r="N431">
        <v>1</v>
      </c>
      <c r="P431" t="str">
        <f>VLOOKUP(L431,'Status Report'!B:AA,26,0)</f>
        <v>China</v>
      </c>
      <c r="Q431" t="str">
        <f>VLOOKUP(L431,'Status Report'!B:AB,27,0)</f>
        <v>Textiles-Clothing</v>
      </c>
      <c r="R431">
        <f>VLOOKUP(L431,'Status Report'!B:X,23,0)</f>
        <v>250</v>
      </c>
      <c r="S431" t="str">
        <f>VLOOKUP(L431,'Status Report'!B:T,19,0)</f>
        <v>Promocean The Netherlands BV</v>
      </c>
      <c r="T431" s="62">
        <f>VLOOKUP(L431,'Status Report'!B:E,4,0)</f>
        <v>3</v>
      </c>
      <c r="U431" s="19">
        <f>_xlfn.IFS(AI431="Den Bosch",VLOOKUP(L431,'Status Report'!B:AM,35,0),AI431="Yantian",VLOOKUP(L431,'Status Report'!B:AM,36,0),AI431="",IF(H431="Asia Pacific",VLOOKUP(L431,'Status Report'!B:AM,36,0),VLOOKUP(L431,'Status Report'!B:AM,35,0)),AI431="Direct shipment",IF(H431="Asia Pacific",VLOOKUP(L431,'Status Report'!B:AM,36,0),VLOOKUP(L431,'Status Report'!B:AM,35,0)))</f>
        <v>50.96</v>
      </c>
      <c r="V431" s="20">
        <f t="shared" si="94"/>
        <v>50.96</v>
      </c>
      <c r="W431" s="19">
        <f>_xlfn.IFS(AI431="Den Bosch",VLOOKUP(L431,'Status Report'!B:AM,37,0),AI431="Yantian",VLOOKUP(L431,'Status Report'!B:AM,38,0),AI431="",IF(H431="Asia Pacific",VLOOKUP(L431,'Status Report'!B:AM,38,0),VLOOKUP(L431,'Status Report'!B:AM,37,0)),AI431="Direct shipment",IF(H431="Asia Pacific",VLOOKUP(L431,'Status Report'!B:AM,38,0),VLOOKUP(L431,'Status Report'!B:AM,37,0)))</f>
        <v>50.96</v>
      </c>
      <c r="X431" s="20">
        <f t="shared" si="95"/>
        <v>50.96</v>
      </c>
      <c r="Y431" s="20">
        <f>_xlfn.IFS(AI431="Den Bosch",VLOOKUP(L431,'Status Report'!B:AO,39,0),AI431="Yantian",VLOOKUP(L431,'Status Report'!B:AO,40,0),AI431="",IF(H431="Asia Pacific",VLOOKUP(L431,'Status Report'!B:AO,40,0),VLOOKUP(L431,'Status Report'!B:AO,39,0)),AI431="Direct shipment",IF(H431="Asia Pacific",VLOOKUP(L431,'Status Report'!B:AO,40,0),VLOOKUP(L431,'Status Report'!B:AO,39,0)))</f>
        <v>0</v>
      </c>
      <c r="Z431" s="20">
        <f t="shared" si="96"/>
        <v>0</v>
      </c>
      <c r="AA431" s="20">
        <f t="shared" si="97"/>
        <v>50.96</v>
      </c>
      <c r="AB431" s="21">
        <f>_xlfn.IFS(AI431="Den Bosch",VLOOKUP(L431,'Status Report'!B:AM,33,0),AI431="Yantian",VLOOKUP(L431,'Status Report'!B:AM,34,0),AI431="",IF(H431="Asia Pacific",VLOOKUP(L431,'Status Report'!B:AM,34,0),VLOOKUP(L431,'Status Report'!B:AM,33,0)),AI431="Direct shipment",IF(H431="Asia Pacific",VLOOKUP(L431,'Status Report'!B:AM,34,0),VLOOKUP(L431,'Status Report'!B:AM,33,0)))</f>
        <v>44.471699999999998</v>
      </c>
      <c r="AC431" s="21">
        <f>VLOOKUP(L431,'Status Report'!B:CE,82,0)</f>
        <v>0</v>
      </c>
      <c r="AD431" s="21">
        <f t="shared" si="98"/>
        <v>44.471699999999998</v>
      </c>
      <c r="AE431" s="63">
        <f>VLOOKUP(L431,'Status Report'!B:W,20,0)</f>
        <v>57</v>
      </c>
      <c r="AF431" s="63">
        <f>VLOOKUP(L431,'Status Report'!B:W,21,0)</f>
        <v>45</v>
      </c>
      <c r="AG431" s="63">
        <f>VLOOKUP(L431,'Status Report'!B:W,22,0)</f>
        <v>5</v>
      </c>
      <c r="AH431" s="22">
        <f t="shared" si="99"/>
        <v>1.2825E-2</v>
      </c>
      <c r="AI431" t="s">
        <v>990</v>
      </c>
      <c r="AK431" s="63">
        <f>IFERROR(VLOOKUP(G431,ASEAN!A:A,1,0),0)</f>
        <v>0</v>
      </c>
      <c r="AL431" s="63">
        <f>IFERROR(VLOOKUP(D431,'[3]customer specs'!$B$1:$D$65536,3,0),0)</f>
        <v>0</v>
      </c>
      <c r="AM431" s="64">
        <f t="shared" si="100"/>
        <v>0</v>
      </c>
      <c r="AN431" s="64">
        <f t="shared" si="101"/>
        <v>0</v>
      </c>
      <c r="AO431" s="63"/>
      <c r="AP431" s="63"/>
      <c r="AQ431" s="63" t="str">
        <f t="shared" si="102"/>
        <v>no</v>
      </c>
      <c r="AR431" s="20">
        <f t="shared" si="103"/>
        <v>44.471699999999998</v>
      </c>
      <c r="AS431" s="63"/>
      <c r="AT431" s="23">
        <f t="shared" si="93"/>
        <v>0.12</v>
      </c>
      <c r="AU431" s="65">
        <f t="shared" si="104"/>
        <v>50.536022727272723</v>
      </c>
      <c r="AV431" s="65"/>
      <c r="AW431" s="65">
        <f t="shared" si="105"/>
        <v>50.536022727272723</v>
      </c>
      <c r="AX431" s="65"/>
      <c r="AY431" s="63">
        <f>VLOOKUP(L431,'Status Report'!B:CF,81,0)</f>
        <v>0</v>
      </c>
      <c r="AZ431" s="63" t="str">
        <f>VLOOKUP(L431,'Status Report'!B:S,18,0)</f>
        <v xml:space="preserve">Konstantinos Zoupanos </v>
      </c>
      <c r="BB431" s="63">
        <f>VLOOKUP(L431,'Status Report'!B:Z,25,0)</f>
        <v>2</v>
      </c>
      <c r="BC431" s="63">
        <f t="shared" si="106"/>
        <v>2</v>
      </c>
      <c r="BF431">
        <f>VLOOKUP(L431,'Status Report'!B:CE,82,0)</f>
        <v>0</v>
      </c>
      <c r="BG431">
        <f>VLOOKUP(L431,'Status Report'!B:CF,83,0)</f>
        <v>0</v>
      </c>
      <c r="BH431">
        <f>VLOOKUP(L431,'Status Report'!B:CG,84,0)</f>
        <v>0</v>
      </c>
      <c r="BI431" t="s">
        <v>854</v>
      </c>
      <c r="BJ431" t="s">
        <v>795</v>
      </c>
      <c r="BM431" s="67">
        <f t="shared" si="107"/>
        <v>46</v>
      </c>
    </row>
    <row r="432" spans="1:65" x14ac:dyDescent="0.25">
      <c r="A432" s="68" t="str">
        <f>VLOOKUP(L432,'Status Report'!B:CB,79,0)</f>
        <v>Heineken - F1</v>
      </c>
      <c r="C432">
        <v>26021014</v>
      </c>
      <c r="D432">
        <v>3097129</v>
      </c>
      <c r="E432" t="s">
        <v>862</v>
      </c>
      <c r="F432" t="s">
        <v>802</v>
      </c>
      <c r="G432" t="str">
        <f>VLOOKUP(D432,'[2]sold to'!$A:$H,8,0)</f>
        <v>Netherlands</v>
      </c>
      <c r="H432" t="str">
        <f>VLOOKUP(D432,'[2]sold to'!$A:$I,9,0)</f>
        <v>Europe</v>
      </c>
      <c r="K432">
        <v>240</v>
      </c>
      <c r="L432">
        <v>88027387</v>
      </c>
      <c r="M432" t="s">
        <v>582</v>
      </c>
      <c r="N432">
        <v>2</v>
      </c>
      <c r="P432" t="str">
        <f>VLOOKUP(L432,'Status Report'!B:AA,26,0)</f>
        <v>China</v>
      </c>
      <c r="Q432" t="str">
        <f>VLOOKUP(L432,'Status Report'!B:AB,27,0)</f>
        <v>Textiles-Clothing</v>
      </c>
      <c r="R432">
        <f>VLOOKUP(L432,'Status Report'!B:X,23,0)</f>
        <v>250</v>
      </c>
      <c r="S432" t="str">
        <f>VLOOKUP(L432,'Status Report'!B:T,19,0)</f>
        <v>Promocean The Netherlands BV</v>
      </c>
      <c r="T432" s="62">
        <f>VLOOKUP(L432,'Status Report'!B:E,4,0)</f>
        <v>3</v>
      </c>
      <c r="U432" s="19">
        <f>_xlfn.IFS(AI432="Den Bosch",VLOOKUP(L432,'Status Report'!B:AM,35,0),AI432="Yantian",VLOOKUP(L432,'Status Report'!B:AM,36,0),AI432="",IF(H432="Asia Pacific",VLOOKUP(L432,'Status Report'!B:AM,36,0),VLOOKUP(L432,'Status Report'!B:AM,35,0)),AI432="Direct shipment",IF(H432="Asia Pacific",VLOOKUP(L432,'Status Report'!B:AM,36,0),VLOOKUP(L432,'Status Report'!B:AM,35,0)))</f>
        <v>50.96</v>
      </c>
      <c r="V432" s="20">
        <f t="shared" si="94"/>
        <v>101.92</v>
      </c>
      <c r="W432" s="19">
        <f>_xlfn.IFS(AI432="Den Bosch",VLOOKUP(L432,'Status Report'!B:AM,37,0),AI432="Yantian",VLOOKUP(L432,'Status Report'!B:AM,38,0),AI432="",IF(H432="Asia Pacific",VLOOKUP(L432,'Status Report'!B:AM,38,0),VLOOKUP(L432,'Status Report'!B:AM,37,0)),AI432="Direct shipment",IF(H432="Asia Pacific",VLOOKUP(L432,'Status Report'!B:AM,38,0),VLOOKUP(L432,'Status Report'!B:AM,37,0)))</f>
        <v>50.96</v>
      </c>
      <c r="X432" s="20">
        <f t="shared" si="95"/>
        <v>101.92</v>
      </c>
      <c r="Y432" s="20">
        <f>_xlfn.IFS(AI432="Den Bosch",VLOOKUP(L432,'Status Report'!B:AO,39,0),AI432="Yantian",VLOOKUP(L432,'Status Report'!B:AO,40,0),AI432="",IF(H432="Asia Pacific",VLOOKUP(L432,'Status Report'!B:AO,40,0),VLOOKUP(L432,'Status Report'!B:AO,39,0)),AI432="Direct shipment",IF(H432="Asia Pacific",VLOOKUP(L432,'Status Report'!B:AO,40,0),VLOOKUP(L432,'Status Report'!B:AO,39,0)))</f>
        <v>0</v>
      </c>
      <c r="Z432" s="20">
        <f t="shared" si="96"/>
        <v>0</v>
      </c>
      <c r="AA432" s="20">
        <f t="shared" si="97"/>
        <v>101.92</v>
      </c>
      <c r="AB432" s="21">
        <f>_xlfn.IFS(AI432="Den Bosch",VLOOKUP(L432,'Status Report'!B:AM,33,0),AI432="Yantian",VLOOKUP(L432,'Status Report'!B:AM,34,0),AI432="",IF(H432="Asia Pacific",VLOOKUP(L432,'Status Report'!B:AM,34,0),VLOOKUP(L432,'Status Report'!B:AM,33,0)),AI432="Direct shipment",IF(H432="Asia Pacific",VLOOKUP(L432,'Status Report'!B:AM,34,0),VLOOKUP(L432,'Status Report'!B:AM,33,0)))</f>
        <v>44.471699999999998</v>
      </c>
      <c r="AC432" s="21">
        <f>VLOOKUP(L432,'Status Report'!B:CE,82,0)</f>
        <v>0</v>
      </c>
      <c r="AD432" s="21">
        <f t="shared" si="98"/>
        <v>44.471699999999998</v>
      </c>
      <c r="AE432" s="63">
        <f>VLOOKUP(L432,'Status Report'!B:W,20,0)</f>
        <v>57</v>
      </c>
      <c r="AF432" s="63">
        <f>VLOOKUP(L432,'Status Report'!B:W,21,0)</f>
        <v>45</v>
      </c>
      <c r="AG432" s="63">
        <f>VLOOKUP(L432,'Status Report'!B:W,22,0)</f>
        <v>5</v>
      </c>
      <c r="AH432" s="22">
        <f t="shared" si="99"/>
        <v>2.5649999999999999E-2</v>
      </c>
      <c r="AI432" t="s">
        <v>990</v>
      </c>
      <c r="AK432" s="63">
        <f>IFERROR(VLOOKUP(G432,ASEAN!A:A,1,0),0)</f>
        <v>0</v>
      </c>
      <c r="AL432" s="63">
        <f>IFERROR(VLOOKUP(D432,'[3]customer specs'!$B$1:$D$65536,3,0),0)</f>
        <v>0</v>
      </c>
      <c r="AM432" s="64">
        <f t="shared" si="100"/>
        <v>0</v>
      </c>
      <c r="AN432" s="64">
        <f t="shared" si="101"/>
        <v>0</v>
      </c>
      <c r="AO432" s="63"/>
      <c r="AP432" s="63"/>
      <c r="AQ432" s="63" t="str">
        <f t="shared" si="102"/>
        <v>no</v>
      </c>
      <c r="AR432" s="20">
        <f t="shared" si="103"/>
        <v>88.943399999999997</v>
      </c>
      <c r="AS432" s="63"/>
      <c r="AT432" s="23">
        <f t="shared" si="93"/>
        <v>0.12</v>
      </c>
      <c r="AU432" s="65">
        <f t="shared" si="104"/>
        <v>50.536022727272723</v>
      </c>
      <c r="AV432" s="65"/>
      <c r="AW432" s="65">
        <f t="shared" si="105"/>
        <v>101.07204545454545</v>
      </c>
      <c r="AX432" s="65"/>
      <c r="AY432" s="63">
        <f>VLOOKUP(L432,'Status Report'!B:CF,81,0)</f>
        <v>0</v>
      </c>
      <c r="AZ432" s="63" t="str">
        <f>VLOOKUP(L432,'Status Report'!B:S,18,0)</f>
        <v xml:space="preserve">Konstantinos Zoupanos </v>
      </c>
      <c r="BB432" s="63">
        <f>VLOOKUP(L432,'Status Report'!B:Z,25,0)</f>
        <v>2</v>
      </c>
      <c r="BC432" s="63">
        <f t="shared" si="106"/>
        <v>4</v>
      </c>
      <c r="BF432">
        <f>VLOOKUP(L432,'Status Report'!B:CE,82,0)</f>
        <v>0</v>
      </c>
      <c r="BG432">
        <f>VLOOKUP(L432,'Status Report'!B:CF,83,0)</f>
        <v>0</v>
      </c>
      <c r="BH432">
        <f>VLOOKUP(L432,'Status Report'!B:CG,84,0)</f>
        <v>0</v>
      </c>
      <c r="BI432" t="s">
        <v>854</v>
      </c>
      <c r="BJ432" t="s">
        <v>795</v>
      </c>
      <c r="BM432" s="67">
        <f t="shared" si="107"/>
        <v>25</v>
      </c>
    </row>
    <row r="433" spans="1:65" x14ac:dyDescent="0.25">
      <c r="A433" s="68" t="str">
        <f>VLOOKUP(L433,'Status Report'!B:CB,79,0)</f>
        <v>Heineken - F1</v>
      </c>
      <c r="C433">
        <v>26021014</v>
      </c>
      <c r="D433">
        <v>3097129</v>
      </c>
      <c r="E433" t="s">
        <v>862</v>
      </c>
      <c r="F433" t="s">
        <v>802</v>
      </c>
      <c r="G433" t="str">
        <f>VLOOKUP(D433,'[2]sold to'!$A:$H,8,0)</f>
        <v>Netherlands</v>
      </c>
      <c r="H433" t="str">
        <f>VLOOKUP(D433,'[2]sold to'!$A:$I,9,0)</f>
        <v>Europe</v>
      </c>
      <c r="K433">
        <v>250</v>
      </c>
      <c r="L433">
        <v>88027388</v>
      </c>
      <c r="M433" t="s">
        <v>583</v>
      </c>
      <c r="N433">
        <v>2</v>
      </c>
      <c r="P433" t="str">
        <f>VLOOKUP(L433,'Status Report'!B:AA,26,0)</f>
        <v>China</v>
      </c>
      <c r="Q433" t="str">
        <f>VLOOKUP(L433,'Status Report'!B:AB,27,0)</f>
        <v>Textiles-Clothing</v>
      </c>
      <c r="R433">
        <f>VLOOKUP(L433,'Status Report'!B:X,23,0)</f>
        <v>250</v>
      </c>
      <c r="S433" t="str">
        <f>VLOOKUP(L433,'Status Report'!B:T,19,0)</f>
        <v>Promocean The Netherlands BV</v>
      </c>
      <c r="T433" s="62">
        <f>VLOOKUP(L433,'Status Report'!B:E,4,0)</f>
        <v>3</v>
      </c>
      <c r="U433" s="19">
        <f>_xlfn.IFS(AI433="Den Bosch",VLOOKUP(L433,'Status Report'!B:AM,35,0),AI433="Yantian",VLOOKUP(L433,'Status Report'!B:AM,36,0),AI433="",IF(H433="Asia Pacific",VLOOKUP(L433,'Status Report'!B:AM,36,0),VLOOKUP(L433,'Status Report'!B:AM,35,0)),AI433="Direct shipment",IF(H433="Asia Pacific",VLOOKUP(L433,'Status Report'!B:AM,36,0),VLOOKUP(L433,'Status Report'!B:AM,35,0)))</f>
        <v>50.96</v>
      </c>
      <c r="V433" s="20">
        <f t="shared" si="94"/>
        <v>101.92</v>
      </c>
      <c r="W433" s="19">
        <f>_xlfn.IFS(AI433="Den Bosch",VLOOKUP(L433,'Status Report'!B:AM,37,0),AI433="Yantian",VLOOKUP(L433,'Status Report'!B:AM,38,0),AI433="",IF(H433="Asia Pacific",VLOOKUP(L433,'Status Report'!B:AM,38,0),VLOOKUP(L433,'Status Report'!B:AM,37,0)),AI433="Direct shipment",IF(H433="Asia Pacific",VLOOKUP(L433,'Status Report'!B:AM,38,0),VLOOKUP(L433,'Status Report'!B:AM,37,0)))</f>
        <v>50.96</v>
      </c>
      <c r="X433" s="20">
        <f t="shared" si="95"/>
        <v>101.92</v>
      </c>
      <c r="Y433" s="20">
        <f>_xlfn.IFS(AI433="Den Bosch",VLOOKUP(L433,'Status Report'!B:AO,39,0),AI433="Yantian",VLOOKUP(L433,'Status Report'!B:AO,40,0),AI433="",IF(H433="Asia Pacific",VLOOKUP(L433,'Status Report'!B:AO,40,0),VLOOKUP(L433,'Status Report'!B:AO,39,0)),AI433="Direct shipment",IF(H433="Asia Pacific",VLOOKUP(L433,'Status Report'!B:AO,40,0),VLOOKUP(L433,'Status Report'!B:AO,39,0)))</f>
        <v>0</v>
      </c>
      <c r="Z433" s="20">
        <f t="shared" si="96"/>
        <v>0</v>
      </c>
      <c r="AA433" s="20">
        <f t="shared" si="97"/>
        <v>101.92</v>
      </c>
      <c r="AB433" s="21">
        <f>_xlfn.IFS(AI433="Den Bosch",VLOOKUP(L433,'Status Report'!B:AM,33,0),AI433="Yantian",VLOOKUP(L433,'Status Report'!B:AM,34,0),AI433="",IF(H433="Asia Pacific",VLOOKUP(L433,'Status Report'!B:AM,34,0),VLOOKUP(L433,'Status Report'!B:AM,33,0)),AI433="Direct shipment",IF(H433="Asia Pacific",VLOOKUP(L433,'Status Report'!B:AM,34,0),VLOOKUP(L433,'Status Report'!B:AM,33,0)))</f>
        <v>44.471699999999998</v>
      </c>
      <c r="AC433" s="21">
        <f>VLOOKUP(L433,'Status Report'!B:CE,82,0)</f>
        <v>0</v>
      </c>
      <c r="AD433" s="21">
        <f t="shared" si="98"/>
        <v>44.471699999999998</v>
      </c>
      <c r="AE433" s="63">
        <f>VLOOKUP(L433,'Status Report'!B:W,20,0)</f>
        <v>57</v>
      </c>
      <c r="AF433" s="63">
        <f>VLOOKUP(L433,'Status Report'!B:W,21,0)</f>
        <v>45</v>
      </c>
      <c r="AG433" s="63">
        <f>VLOOKUP(L433,'Status Report'!B:W,22,0)</f>
        <v>5</v>
      </c>
      <c r="AH433" s="22">
        <f t="shared" si="99"/>
        <v>2.5649999999999999E-2</v>
      </c>
      <c r="AI433" t="s">
        <v>990</v>
      </c>
      <c r="AK433" s="63">
        <f>IFERROR(VLOOKUP(G433,ASEAN!A:A,1,0),0)</f>
        <v>0</v>
      </c>
      <c r="AL433" s="63">
        <f>IFERROR(VLOOKUP(D433,'[3]customer specs'!$B$1:$D$65536,3,0),0)</f>
        <v>0</v>
      </c>
      <c r="AM433" s="64">
        <f t="shared" si="100"/>
        <v>0</v>
      </c>
      <c r="AN433" s="64">
        <f t="shared" si="101"/>
        <v>0</v>
      </c>
      <c r="AO433" s="63"/>
      <c r="AP433" s="63"/>
      <c r="AQ433" s="63" t="str">
        <f t="shared" si="102"/>
        <v>no</v>
      </c>
      <c r="AR433" s="20">
        <f t="shared" si="103"/>
        <v>88.943399999999997</v>
      </c>
      <c r="AS433" s="63"/>
      <c r="AT433" s="23">
        <f t="shared" si="93"/>
        <v>0.12</v>
      </c>
      <c r="AU433" s="65">
        <f t="shared" si="104"/>
        <v>50.536022727272723</v>
      </c>
      <c r="AV433" s="65"/>
      <c r="AW433" s="65">
        <f t="shared" si="105"/>
        <v>101.07204545454545</v>
      </c>
      <c r="AX433" s="65"/>
      <c r="AY433" s="63">
        <f>VLOOKUP(L433,'Status Report'!B:CF,81,0)</f>
        <v>0</v>
      </c>
      <c r="AZ433" s="63" t="str">
        <f>VLOOKUP(L433,'Status Report'!B:S,18,0)</f>
        <v xml:space="preserve">Konstantinos Zoupanos </v>
      </c>
      <c r="BB433" s="63">
        <f>VLOOKUP(L433,'Status Report'!B:Z,25,0)</f>
        <v>2</v>
      </c>
      <c r="BC433" s="63">
        <f t="shared" si="106"/>
        <v>4</v>
      </c>
      <c r="BF433">
        <f>VLOOKUP(L433,'Status Report'!B:CE,82,0)</f>
        <v>0</v>
      </c>
      <c r="BG433">
        <f>VLOOKUP(L433,'Status Report'!B:CF,83,0)</f>
        <v>0</v>
      </c>
      <c r="BH433">
        <f>VLOOKUP(L433,'Status Report'!B:CG,84,0)</f>
        <v>0</v>
      </c>
      <c r="BI433" t="s">
        <v>854</v>
      </c>
      <c r="BJ433" t="s">
        <v>795</v>
      </c>
      <c r="BM433" s="67">
        <f t="shared" si="107"/>
        <v>19</v>
      </c>
    </row>
    <row r="434" spans="1:65" x14ac:dyDescent="0.25">
      <c r="A434" s="68" t="str">
        <f>VLOOKUP(L434,'Status Report'!B:CB,79,0)</f>
        <v>Heineken - F1</v>
      </c>
      <c r="C434">
        <v>26021014</v>
      </c>
      <c r="D434">
        <v>3097129</v>
      </c>
      <c r="E434" t="s">
        <v>862</v>
      </c>
      <c r="F434" t="s">
        <v>802</v>
      </c>
      <c r="G434" t="str">
        <f>VLOOKUP(D434,'[2]sold to'!$A:$H,8,0)</f>
        <v>Netherlands</v>
      </c>
      <c r="H434" t="str">
        <f>VLOOKUP(D434,'[2]sold to'!$A:$I,9,0)</f>
        <v>Europe</v>
      </c>
      <c r="K434">
        <v>260</v>
      </c>
      <c r="L434">
        <v>88027390</v>
      </c>
      <c r="M434" t="s">
        <v>584</v>
      </c>
      <c r="N434">
        <v>1</v>
      </c>
      <c r="P434" t="str">
        <f>VLOOKUP(L434,'Status Report'!B:AA,26,0)</f>
        <v>China</v>
      </c>
      <c r="Q434" t="str">
        <f>VLOOKUP(L434,'Status Report'!B:AB,27,0)</f>
        <v>Textiles-Clothing</v>
      </c>
      <c r="R434">
        <f>VLOOKUP(L434,'Status Report'!B:X,23,0)</f>
        <v>250</v>
      </c>
      <c r="S434" t="str">
        <f>VLOOKUP(L434,'Status Report'!B:T,19,0)</f>
        <v>Promocean The Netherlands BV</v>
      </c>
      <c r="T434" s="62">
        <f>VLOOKUP(L434,'Status Report'!B:E,4,0)</f>
        <v>3</v>
      </c>
      <c r="U434" s="19">
        <f>_xlfn.IFS(AI434="Den Bosch",VLOOKUP(L434,'Status Report'!B:AM,35,0),AI434="Yantian",VLOOKUP(L434,'Status Report'!B:AM,36,0),AI434="",IF(H434="Asia Pacific",VLOOKUP(L434,'Status Report'!B:AM,36,0),VLOOKUP(L434,'Status Report'!B:AM,35,0)),AI434="Direct shipment",IF(H434="Asia Pacific",VLOOKUP(L434,'Status Report'!B:AM,36,0),VLOOKUP(L434,'Status Report'!B:AM,35,0)))</f>
        <v>51.62</v>
      </c>
      <c r="V434" s="20">
        <f t="shared" si="94"/>
        <v>51.62</v>
      </c>
      <c r="W434" s="19">
        <f>_xlfn.IFS(AI434="Den Bosch",VLOOKUP(L434,'Status Report'!B:AM,37,0),AI434="Yantian",VLOOKUP(L434,'Status Report'!B:AM,38,0),AI434="",IF(H434="Asia Pacific",VLOOKUP(L434,'Status Report'!B:AM,38,0),VLOOKUP(L434,'Status Report'!B:AM,37,0)),AI434="Direct shipment",IF(H434="Asia Pacific",VLOOKUP(L434,'Status Report'!B:AM,38,0),VLOOKUP(L434,'Status Report'!B:AM,37,0)))</f>
        <v>51.62</v>
      </c>
      <c r="X434" s="20">
        <f t="shared" si="95"/>
        <v>51.62</v>
      </c>
      <c r="Y434" s="20">
        <f>_xlfn.IFS(AI434="Den Bosch",VLOOKUP(L434,'Status Report'!B:AO,39,0),AI434="Yantian",VLOOKUP(L434,'Status Report'!B:AO,40,0),AI434="",IF(H434="Asia Pacific",VLOOKUP(L434,'Status Report'!B:AO,40,0),VLOOKUP(L434,'Status Report'!B:AO,39,0)),AI434="Direct shipment",IF(H434="Asia Pacific",VLOOKUP(L434,'Status Report'!B:AO,40,0),VLOOKUP(L434,'Status Report'!B:AO,39,0)))</f>
        <v>0</v>
      </c>
      <c r="Z434" s="20">
        <f t="shared" si="96"/>
        <v>0</v>
      </c>
      <c r="AA434" s="20">
        <f t="shared" si="97"/>
        <v>51.62</v>
      </c>
      <c r="AB434" s="21">
        <f>_xlfn.IFS(AI434="Den Bosch",VLOOKUP(L434,'Status Report'!B:AM,33,0),AI434="Yantian",VLOOKUP(L434,'Status Report'!B:AM,34,0),AI434="",IF(H434="Asia Pacific",VLOOKUP(L434,'Status Report'!B:AM,34,0),VLOOKUP(L434,'Status Report'!B:AM,33,0)),AI434="Direct shipment",IF(H434="Asia Pacific",VLOOKUP(L434,'Status Report'!B:AM,34,0),VLOOKUP(L434,'Status Report'!B:AM,33,0)))</f>
        <v>45.044999999999995</v>
      </c>
      <c r="AC434" s="21">
        <f>VLOOKUP(L434,'Status Report'!B:CE,82,0)</f>
        <v>0</v>
      </c>
      <c r="AD434" s="21">
        <f t="shared" si="98"/>
        <v>45.044999999999995</v>
      </c>
      <c r="AE434" s="63">
        <f>VLOOKUP(L434,'Status Report'!B:W,20,0)</f>
        <v>57</v>
      </c>
      <c r="AF434" s="63">
        <f>VLOOKUP(L434,'Status Report'!B:W,21,0)</f>
        <v>45</v>
      </c>
      <c r="AG434" s="63">
        <f>VLOOKUP(L434,'Status Report'!B:W,22,0)</f>
        <v>5</v>
      </c>
      <c r="AH434" s="22">
        <f t="shared" si="99"/>
        <v>1.2825E-2</v>
      </c>
      <c r="AI434" t="s">
        <v>990</v>
      </c>
      <c r="AK434" s="63">
        <f>IFERROR(VLOOKUP(G434,ASEAN!A:A,1,0),0)</f>
        <v>0</v>
      </c>
      <c r="AL434" s="63">
        <f>IFERROR(VLOOKUP(D434,'[3]customer specs'!$B$1:$D$65536,3,0),0)</f>
        <v>0</v>
      </c>
      <c r="AM434" s="64">
        <f t="shared" si="100"/>
        <v>0</v>
      </c>
      <c r="AN434" s="64">
        <f t="shared" si="101"/>
        <v>0</v>
      </c>
      <c r="AO434" s="63"/>
      <c r="AP434" s="63"/>
      <c r="AQ434" s="63" t="str">
        <f t="shared" si="102"/>
        <v>no</v>
      </c>
      <c r="AR434" s="20">
        <f t="shared" si="103"/>
        <v>45.044999999999995</v>
      </c>
      <c r="AS434" s="63"/>
      <c r="AT434" s="23">
        <f t="shared" si="93"/>
        <v>0.12</v>
      </c>
      <c r="AU434" s="65">
        <f t="shared" si="104"/>
        <v>51.187499999999993</v>
      </c>
      <c r="AV434" s="65"/>
      <c r="AW434" s="65">
        <f t="shared" si="105"/>
        <v>51.187499999999993</v>
      </c>
      <c r="AX434" s="65"/>
      <c r="AY434" s="63">
        <f>VLOOKUP(L434,'Status Report'!B:CF,81,0)</f>
        <v>0</v>
      </c>
      <c r="AZ434" s="63" t="str">
        <f>VLOOKUP(L434,'Status Report'!B:S,18,0)</f>
        <v xml:space="preserve">Konstantinos Zoupanos </v>
      </c>
      <c r="BB434" s="63">
        <f>VLOOKUP(L434,'Status Report'!B:Z,25,0)</f>
        <v>2</v>
      </c>
      <c r="BC434" s="63">
        <f t="shared" si="106"/>
        <v>2</v>
      </c>
      <c r="BF434">
        <f>VLOOKUP(L434,'Status Report'!B:CE,82,0)</f>
        <v>0</v>
      </c>
      <c r="BG434">
        <f>VLOOKUP(L434,'Status Report'!B:CF,83,0)</f>
        <v>0</v>
      </c>
      <c r="BH434">
        <f>VLOOKUP(L434,'Status Report'!B:CG,84,0)</f>
        <v>0</v>
      </c>
      <c r="BI434" t="s">
        <v>854</v>
      </c>
      <c r="BJ434" t="s">
        <v>795</v>
      </c>
      <c r="BM434" s="67">
        <f t="shared" si="107"/>
        <v>102</v>
      </c>
    </row>
    <row r="435" spans="1:65" x14ac:dyDescent="0.25">
      <c r="A435" s="68" t="str">
        <f>VLOOKUP(L435,'Status Report'!B:CB,79,0)</f>
        <v>Heineken - F1</v>
      </c>
      <c r="C435">
        <v>26021014</v>
      </c>
      <c r="D435">
        <v>3097129</v>
      </c>
      <c r="E435" t="s">
        <v>862</v>
      </c>
      <c r="F435" t="s">
        <v>802</v>
      </c>
      <c r="G435" t="str">
        <f>VLOOKUP(D435,'[2]sold to'!$A:$H,8,0)</f>
        <v>Netherlands</v>
      </c>
      <c r="H435" t="str">
        <f>VLOOKUP(D435,'[2]sold to'!$A:$I,9,0)</f>
        <v>Europe</v>
      </c>
      <c r="K435">
        <v>270</v>
      </c>
      <c r="L435">
        <v>88027391</v>
      </c>
      <c r="M435" t="s">
        <v>585</v>
      </c>
      <c r="N435">
        <v>2</v>
      </c>
      <c r="P435" t="str">
        <f>VLOOKUP(L435,'Status Report'!B:AA,26,0)</f>
        <v>China</v>
      </c>
      <c r="Q435" t="str">
        <f>VLOOKUP(L435,'Status Report'!B:AB,27,0)</f>
        <v>Textiles-Clothing</v>
      </c>
      <c r="R435">
        <f>VLOOKUP(L435,'Status Report'!B:X,23,0)</f>
        <v>250</v>
      </c>
      <c r="S435" t="str">
        <f>VLOOKUP(L435,'Status Report'!B:T,19,0)</f>
        <v>Promocean The Netherlands BV</v>
      </c>
      <c r="T435" s="62">
        <f>VLOOKUP(L435,'Status Report'!B:E,4,0)</f>
        <v>3</v>
      </c>
      <c r="U435" s="19">
        <f>_xlfn.IFS(AI435="Den Bosch",VLOOKUP(L435,'Status Report'!B:AM,35,0),AI435="Yantian",VLOOKUP(L435,'Status Report'!B:AM,36,0),AI435="",IF(H435="Asia Pacific",VLOOKUP(L435,'Status Report'!B:AM,36,0),VLOOKUP(L435,'Status Report'!B:AM,35,0)),AI435="Direct shipment",IF(H435="Asia Pacific",VLOOKUP(L435,'Status Report'!B:AM,36,0),VLOOKUP(L435,'Status Report'!B:AM,35,0)))</f>
        <v>51.62</v>
      </c>
      <c r="V435" s="20">
        <f t="shared" si="94"/>
        <v>103.24</v>
      </c>
      <c r="W435" s="19">
        <f>_xlfn.IFS(AI435="Den Bosch",VLOOKUP(L435,'Status Report'!B:AM,37,0),AI435="Yantian",VLOOKUP(L435,'Status Report'!B:AM,38,0),AI435="",IF(H435="Asia Pacific",VLOOKUP(L435,'Status Report'!B:AM,38,0),VLOOKUP(L435,'Status Report'!B:AM,37,0)),AI435="Direct shipment",IF(H435="Asia Pacific",VLOOKUP(L435,'Status Report'!B:AM,38,0),VLOOKUP(L435,'Status Report'!B:AM,37,0)))</f>
        <v>51.62</v>
      </c>
      <c r="X435" s="20">
        <f t="shared" si="95"/>
        <v>103.24</v>
      </c>
      <c r="Y435" s="20">
        <f>_xlfn.IFS(AI435="Den Bosch",VLOOKUP(L435,'Status Report'!B:AO,39,0),AI435="Yantian",VLOOKUP(L435,'Status Report'!B:AO,40,0),AI435="",IF(H435="Asia Pacific",VLOOKUP(L435,'Status Report'!B:AO,40,0),VLOOKUP(L435,'Status Report'!B:AO,39,0)),AI435="Direct shipment",IF(H435="Asia Pacific",VLOOKUP(L435,'Status Report'!B:AO,40,0),VLOOKUP(L435,'Status Report'!B:AO,39,0)))</f>
        <v>0</v>
      </c>
      <c r="Z435" s="20">
        <f t="shared" si="96"/>
        <v>0</v>
      </c>
      <c r="AA435" s="20">
        <f t="shared" si="97"/>
        <v>103.24</v>
      </c>
      <c r="AB435" s="21">
        <f>_xlfn.IFS(AI435="Den Bosch",VLOOKUP(L435,'Status Report'!B:AM,33,0),AI435="Yantian",VLOOKUP(L435,'Status Report'!B:AM,34,0),AI435="",IF(H435="Asia Pacific",VLOOKUP(L435,'Status Report'!B:AM,34,0),VLOOKUP(L435,'Status Report'!B:AM,33,0)),AI435="Direct shipment",IF(H435="Asia Pacific",VLOOKUP(L435,'Status Report'!B:AM,34,0),VLOOKUP(L435,'Status Report'!B:AM,33,0)))</f>
        <v>45.044999999999995</v>
      </c>
      <c r="AC435" s="21">
        <f>VLOOKUP(L435,'Status Report'!B:CE,82,0)</f>
        <v>0</v>
      </c>
      <c r="AD435" s="21">
        <f t="shared" si="98"/>
        <v>45.044999999999995</v>
      </c>
      <c r="AE435" s="63">
        <f>VLOOKUP(L435,'Status Report'!B:W,20,0)</f>
        <v>57</v>
      </c>
      <c r="AF435" s="63">
        <f>VLOOKUP(L435,'Status Report'!B:W,21,0)</f>
        <v>45</v>
      </c>
      <c r="AG435" s="63">
        <f>VLOOKUP(L435,'Status Report'!B:W,22,0)</f>
        <v>5</v>
      </c>
      <c r="AH435" s="22">
        <f t="shared" si="99"/>
        <v>2.5649999999999999E-2</v>
      </c>
      <c r="AI435" t="s">
        <v>990</v>
      </c>
      <c r="AK435" s="63">
        <f>IFERROR(VLOOKUP(G435,ASEAN!A:A,1,0),0)</f>
        <v>0</v>
      </c>
      <c r="AL435" s="63">
        <f>IFERROR(VLOOKUP(D435,'[3]customer specs'!$B$1:$D$65536,3,0),0)</f>
        <v>0</v>
      </c>
      <c r="AM435" s="64">
        <f t="shared" si="100"/>
        <v>0</v>
      </c>
      <c r="AN435" s="64">
        <f t="shared" si="101"/>
        <v>0</v>
      </c>
      <c r="AO435" s="63"/>
      <c r="AP435" s="63"/>
      <c r="AQ435" s="63" t="str">
        <f t="shared" si="102"/>
        <v>no</v>
      </c>
      <c r="AR435" s="20">
        <f t="shared" si="103"/>
        <v>90.089999999999989</v>
      </c>
      <c r="AS435" s="63"/>
      <c r="AT435" s="23">
        <f t="shared" si="93"/>
        <v>0.12</v>
      </c>
      <c r="AU435" s="65">
        <f t="shared" si="104"/>
        <v>51.187499999999993</v>
      </c>
      <c r="AV435" s="65"/>
      <c r="AW435" s="65">
        <f t="shared" si="105"/>
        <v>102.37499999999999</v>
      </c>
      <c r="AX435" s="65"/>
      <c r="AY435" s="63">
        <f>VLOOKUP(L435,'Status Report'!B:CF,81,0)</f>
        <v>0</v>
      </c>
      <c r="AZ435" s="63" t="str">
        <f>VLOOKUP(L435,'Status Report'!B:S,18,0)</f>
        <v xml:space="preserve">Konstantinos Zoupanos </v>
      </c>
      <c r="BB435" s="63">
        <f>VLOOKUP(L435,'Status Report'!B:Z,25,0)</f>
        <v>2</v>
      </c>
      <c r="BC435" s="63">
        <f t="shared" si="106"/>
        <v>4</v>
      </c>
      <c r="BF435">
        <f>VLOOKUP(L435,'Status Report'!B:CE,82,0)</f>
        <v>0</v>
      </c>
      <c r="BG435">
        <f>VLOOKUP(L435,'Status Report'!B:CF,83,0)</f>
        <v>0</v>
      </c>
      <c r="BH435">
        <f>VLOOKUP(L435,'Status Report'!B:CG,84,0)</f>
        <v>0</v>
      </c>
      <c r="BI435" t="s">
        <v>854</v>
      </c>
      <c r="BJ435" t="s">
        <v>795</v>
      </c>
      <c r="BM435" s="67">
        <f t="shared" si="107"/>
        <v>132</v>
      </c>
    </row>
    <row r="436" spans="1:65" x14ac:dyDescent="0.25">
      <c r="A436" s="68" t="str">
        <f>VLOOKUP(L436,'Status Report'!B:CB,79,0)</f>
        <v>Heineken - F1</v>
      </c>
      <c r="C436">
        <v>26021014</v>
      </c>
      <c r="D436">
        <v>3097129</v>
      </c>
      <c r="E436" t="s">
        <v>862</v>
      </c>
      <c r="F436" t="s">
        <v>802</v>
      </c>
      <c r="G436" t="str">
        <f>VLOOKUP(D436,'[2]sold to'!$A:$H,8,0)</f>
        <v>Netherlands</v>
      </c>
      <c r="H436" t="str">
        <f>VLOOKUP(D436,'[2]sold to'!$A:$I,9,0)</f>
        <v>Europe</v>
      </c>
      <c r="K436">
        <v>280</v>
      </c>
      <c r="L436">
        <v>88027392</v>
      </c>
      <c r="M436" t="s">
        <v>586</v>
      </c>
      <c r="N436">
        <v>2</v>
      </c>
      <c r="P436" t="str">
        <f>VLOOKUP(L436,'Status Report'!B:AA,26,0)</f>
        <v>China</v>
      </c>
      <c r="Q436" t="str">
        <f>VLOOKUP(L436,'Status Report'!B:AB,27,0)</f>
        <v>Textiles-Clothing</v>
      </c>
      <c r="R436">
        <f>VLOOKUP(L436,'Status Report'!B:X,23,0)</f>
        <v>250</v>
      </c>
      <c r="S436" t="str">
        <f>VLOOKUP(L436,'Status Report'!B:T,19,0)</f>
        <v>Promocean The Netherlands BV</v>
      </c>
      <c r="T436" s="62">
        <f>VLOOKUP(L436,'Status Report'!B:E,4,0)</f>
        <v>3</v>
      </c>
      <c r="U436" s="19">
        <f>_xlfn.IFS(AI436="Den Bosch",VLOOKUP(L436,'Status Report'!B:AM,35,0),AI436="Yantian",VLOOKUP(L436,'Status Report'!B:AM,36,0),AI436="",IF(H436="Asia Pacific",VLOOKUP(L436,'Status Report'!B:AM,36,0),VLOOKUP(L436,'Status Report'!B:AM,35,0)),AI436="Direct shipment",IF(H436="Asia Pacific",VLOOKUP(L436,'Status Report'!B:AM,36,0),VLOOKUP(L436,'Status Report'!B:AM,35,0)))</f>
        <v>51.62</v>
      </c>
      <c r="V436" s="20">
        <f t="shared" si="94"/>
        <v>103.24</v>
      </c>
      <c r="W436" s="19">
        <f>_xlfn.IFS(AI436="Den Bosch",VLOOKUP(L436,'Status Report'!B:AM,37,0),AI436="Yantian",VLOOKUP(L436,'Status Report'!B:AM,38,0),AI436="",IF(H436="Asia Pacific",VLOOKUP(L436,'Status Report'!B:AM,38,0),VLOOKUP(L436,'Status Report'!B:AM,37,0)),AI436="Direct shipment",IF(H436="Asia Pacific",VLOOKUP(L436,'Status Report'!B:AM,38,0),VLOOKUP(L436,'Status Report'!B:AM,37,0)))</f>
        <v>51.62</v>
      </c>
      <c r="X436" s="20">
        <f t="shared" si="95"/>
        <v>103.24</v>
      </c>
      <c r="Y436" s="20">
        <f>_xlfn.IFS(AI436="Den Bosch",VLOOKUP(L436,'Status Report'!B:AO,39,0),AI436="Yantian",VLOOKUP(L436,'Status Report'!B:AO,40,0),AI436="",IF(H436="Asia Pacific",VLOOKUP(L436,'Status Report'!B:AO,40,0),VLOOKUP(L436,'Status Report'!B:AO,39,0)),AI436="Direct shipment",IF(H436="Asia Pacific",VLOOKUP(L436,'Status Report'!B:AO,40,0),VLOOKUP(L436,'Status Report'!B:AO,39,0)))</f>
        <v>0</v>
      </c>
      <c r="Z436" s="20">
        <f t="shared" si="96"/>
        <v>0</v>
      </c>
      <c r="AA436" s="20">
        <f t="shared" si="97"/>
        <v>103.24</v>
      </c>
      <c r="AB436" s="21">
        <f>_xlfn.IFS(AI436="Den Bosch",VLOOKUP(L436,'Status Report'!B:AM,33,0),AI436="Yantian",VLOOKUP(L436,'Status Report'!B:AM,34,0),AI436="",IF(H436="Asia Pacific",VLOOKUP(L436,'Status Report'!B:AM,34,0),VLOOKUP(L436,'Status Report'!B:AM,33,0)),AI436="Direct shipment",IF(H436="Asia Pacific",VLOOKUP(L436,'Status Report'!B:AM,34,0),VLOOKUP(L436,'Status Report'!B:AM,33,0)))</f>
        <v>45.044999999999995</v>
      </c>
      <c r="AC436" s="21">
        <f>VLOOKUP(L436,'Status Report'!B:CE,82,0)</f>
        <v>0</v>
      </c>
      <c r="AD436" s="21">
        <f t="shared" si="98"/>
        <v>45.044999999999995</v>
      </c>
      <c r="AE436" s="63">
        <f>VLOOKUP(L436,'Status Report'!B:W,20,0)</f>
        <v>57</v>
      </c>
      <c r="AF436" s="63">
        <f>VLOOKUP(L436,'Status Report'!B:W,21,0)</f>
        <v>45</v>
      </c>
      <c r="AG436" s="63">
        <f>VLOOKUP(L436,'Status Report'!B:W,22,0)</f>
        <v>5</v>
      </c>
      <c r="AH436" s="22">
        <f t="shared" si="99"/>
        <v>2.5649999999999999E-2</v>
      </c>
      <c r="AI436" t="s">
        <v>990</v>
      </c>
      <c r="AK436" s="63">
        <f>IFERROR(VLOOKUP(G436,ASEAN!A:A,1,0),0)</f>
        <v>0</v>
      </c>
      <c r="AL436" s="63">
        <f>IFERROR(VLOOKUP(D436,'[3]customer specs'!$B$1:$D$65536,3,0),0)</f>
        <v>0</v>
      </c>
      <c r="AM436" s="64">
        <f t="shared" si="100"/>
        <v>0</v>
      </c>
      <c r="AN436" s="64">
        <f t="shared" si="101"/>
        <v>0</v>
      </c>
      <c r="AO436" s="63"/>
      <c r="AP436" s="63"/>
      <c r="AQ436" s="63" t="str">
        <f t="shared" si="102"/>
        <v>no</v>
      </c>
      <c r="AR436" s="20">
        <f t="shared" si="103"/>
        <v>90.089999999999989</v>
      </c>
      <c r="AS436" s="63"/>
      <c r="AT436" s="23">
        <f t="shared" si="93"/>
        <v>0.12</v>
      </c>
      <c r="AU436" s="65">
        <f t="shared" si="104"/>
        <v>51.187499999999993</v>
      </c>
      <c r="AV436" s="65"/>
      <c r="AW436" s="65">
        <f t="shared" si="105"/>
        <v>102.37499999999999</v>
      </c>
      <c r="AX436" s="65"/>
      <c r="AY436" s="63">
        <f>VLOOKUP(L436,'Status Report'!B:CF,81,0)</f>
        <v>0</v>
      </c>
      <c r="AZ436" s="63" t="str">
        <f>VLOOKUP(L436,'Status Report'!B:S,18,0)</f>
        <v xml:space="preserve">Konstantinos Zoupanos </v>
      </c>
      <c r="BB436" s="63">
        <f>VLOOKUP(L436,'Status Report'!B:Z,25,0)</f>
        <v>2</v>
      </c>
      <c r="BC436" s="63">
        <f t="shared" si="106"/>
        <v>4</v>
      </c>
      <c r="BF436">
        <f>VLOOKUP(L436,'Status Report'!B:CE,82,0)</f>
        <v>0</v>
      </c>
      <c r="BG436">
        <f>VLOOKUP(L436,'Status Report'!B:CF,83,0)</f>
        <v>0</v>
      </c>
      <c r="BH436">
        <f>VLOOKUP(L436,'Status Report'!B:CG,84,0)</f>
        <v>0</v>
      </c>
      <c r="BI436" t="s">
        <v>854</v>
      </c>
      <c r="BJ436" t="s">
        <v>795</v>
      </c>
      <c r="BM436" s="67">
        <f t="shared" si="107"/>
        <v>112</v>
      </c>
    </row>
    <row r="437" spans="1:65" x14ac:dyDescent="0.25">
      <c r="A437" s="68" t="str">
        <f>VLOOKUP(L437,'Status Report'!B:CB,79,0)</f>
        <v>Heineken - F1</v>
      </c>
      <c r="C437">
        <v>26021014</v>
      </c>
      <c r="D437">
        <v>3097129</v>
      </c>
      <c r="E437" t="s">
        <v>862</v>
      </c>
      <c r="F437" t="s">
        <v>802</v>
      </c>
      <c r="G437" t="str">
        <f>VLOOKUP(D437,'[2]sold to'!$A:$H,8,0)</f>
        <v>Netherlands</v>
      </c>
      <c r="H437" t="str">
        <f>VLOOKUP(D437,'[2]sold to'!$A:$I,9,0)</f>
        <v>Europe</v>
      </c>
      <c r="K437">
        <v>290</v>
      </c>
      <c r="L437">
        <v>88027393</v>
      </c>
      <c r="M437" t="s">
        <v>587</v>
      </c>
      <c r="N437">
        <v>1</v>
      </c>
      <c r="P437" t="str">
        <f>VLOOKUP(L437,'Status Report'!B:AA,26,0)</f>
        <v>China</v>
      </c>
      <c r="Q437" t="str">
        <f>VLOOKUP(L437,'Status Report'!B:AB,27,0)</f>
        <v>Textiles-Clothing</v>
      </c>
      <c r="R437">
        <f>VLOOKUP(L437,'Status Report'!B:X,23,0)</f>
        <v>250</v>
      </c>
      <c r="S437" t="str">
        <f>VLOOKUP(L437,'Status Report'!B:T,19,0)</f>
        <v>Promocean The Netherlands BV</v>
      </c>
      <c r="T437" s="62">
        <f>VLOOKUP(L437,'Status Report'!B:E,4,0)</f>
        <v>3</v>
      </c>
      <c r="U437" s="19">
        <f>_xlfn.IFS(AI437="Den Bosch",VLOOKUP(L437,'Status Report'!B:AM,35,0),AI437="Yantian",VLOOKUP(L437,'Status Report'!B:AM,36,0),AI437="",IF(H437="Asia Pacific",VLOOKUP(L437,'Status Report'!B:AM,36,0),VLOOKUP(L437,'Status Report'!B:AM,35,0)),AI437="Direct shipment",IF(H437="Asia Pacific",VLOOKUP(L437,'Status Report'!B:AM,36,0),VLOOKUP(L437,'Status Report'!B:AM,35,0)))</f>
        <v>51.62</v>
      </c>
      <c r="V437" s="20">
        <f t="shared" si="94"/>
        <v>51.62</v>
      </c>
      <c r="W437" s="19">
        <f>_xlfn.IFS(AI437="Den Bosch",VLOOKUP(L437,'Status Report'!B:AM,37,0),AI437="Yantian",VLOOKUP(L437,'Status Report'!B:AM,38,0),AI437="",IF(H437="Asia Pacific",VLOOKUP(L437,'Status Report'!B:AM,38,0),VLOOKUP(L437,'Status Report'!B:AM,37,0)),AI437="Direct shipment",IF(H437="Asia Pacific",VLOOKUP(L437,'Status Report'!B:AM,38,0),VLOOKUP(L437,'Status Report'!B:AM,37,0)))</f>
        <v>51.62</v>
      </c>
      <c r="X437" s="20">
        <f t="shared" si="95"/>
        <v>51.62</v>
      </c>
      <c r="Y437" s="20">
        <f>_xlfn.IFS(AI437="Den Bosch",VLOOKUP(L437,'Status Report'!B:AO,39,0),AI437="Yantian",VLOOKUP(L437,'Status Report'!B:AO,40,0),AI437="",IF(H437="Asia Pacific",VLOOKUP(L437,'Status Report'!B:AO,40,0),VLOOKUP(L437,'Status Report'!B:AO,39,0)),AI437="Direct shipment",IF(H437="Asia Pacific",VLOOKUP(L437,'Status Report'!B:AO,40,0),VLOOKUP(L437,'Status Report'!B:AO,39,0)))</f>
        <v>0</v>
      </c>
      <c r="Z437" s="20">
        <f t="shared" si="96"/>
        <v>0</v>
      </c>
      <c r="AA437" s="20">
        <f t="shared" si="97"/>
        <v>51.62</v>
      </c>
      <c r="AB437" s="21">
        <f>_xlfn.IFS(AI437="Den Bosch",VLOOKUP(L437,'Status Report'!B:AM,33,0),AI437="Yantian",VLOOKUP(L437,'Status Report'!B:AM,34,0),AI437="",IF(H437="Asia Pacific",VLOOKUP(L437,'Status Report'!B:AM,34,0),VLOOKUP(L437,'Status Report'!B:AM,33,0)),AI437="Direct shipment",IF(H437="Asia Pacific",VLOOKUP(L437,'Status Report'!B:AM,34,0),VLOOKUP(L437,'Status Report'!B:AM,33,0)))</f>
        <v>45.044999999999995</v>
      </c>
      <c r="AC437" s="21">
        <f>VLOOKUP(L437,'Status Report'!B:CE,82,0)</f>
        <v>0</v>
      </c>
      <c r="AD437" s="21">
        <f t="shared" si="98"/>
        <v>45.044999999999995</v>
      </c>
      <c r="AE437" s="63">
        <f>VLOOKUP(L437,'Status Report'!B:W,20,0)</f>
        <v>57</v>
      </c>
      <c r="AF437" s="63">
        <f>VLOOKUP(L437,'Status Report'!B:W,21,0)</f>
        <v>45</v>
      </c>
      <c r="AG437" s="63">
        <f>VLOOKUP(L437,'Status Report'!B:W,22,0)</f>
        <v>5</v>
      </c>
      <c r="AH437" s="22">
        <f t="shared" si="99"/>
        <v>1.2825E-2</v>
      </c>
      <c r="AI437" t="s">
        <v>990</v>
      </c>
      <c r="AK437" s="63">
        <f>IFERROR(VLOOKUP(G437,ASEAN!A:A,1,0),0)</f>
        <v>0</v>
      </c>
      <c r="AL437" s="63">
        <f>IFERROR(VLOOKUP(D437,'[3]customer specs'!$B$1:$D$65536,3,0),0)</f>
        <v>0</v>
      </c>
      <c r="AM437" s="64">
        <f t="shared" si="100"/>
        <v>0</v>
      </c>
      <c r="AN437" s="64">
        <f t="shared" si="101"/>
        <v>0</v>
      </c>
      <c r="AO437" s="63"/>
      <c r="AP437" s="63"/>
      <c r="AQ437" s="63" t="str">
        <f t="shared" si="102"/>
        <v>no</v>
      </c>
      <c r="AR437" s="20">
        <f t="shared" si="103"/>
        <v>45.044999999999995</v>
      </c>
      <c r="AS437" s="63"/>
      <c r="AT437" s="23">
        <f t="shared" si="93"/>
        <v>0.12</v>
      </c>
      <c r="AU437" s="65">
        <f t="shared" si="104"/>
        <v>51.187499999999993</v>
      </c>
      <c r="AV437" s="65"/>
      <c r="AW437" s="65">
        <f t="shared" si="105"/>
        <v>51.187499999999993</v>
      </c>
      <c r="AX437" s="65"/>
      <c r="AY437" s="63">
        <f>VLOOKUP(L437,'Status Report'!B:CF,81,0)</f>
        <v>0</v>
      </c>
      <c r="AZ437" s="63" t="str">
        <f>VLOOKUP(L437,'Status Report'!B:S,18,0)</f>
        <v xml:space="preserve">Konstantinos Zoupanos </v>
      </c>
      <c r="BB437" s="63">
        <f>VLOOKUP(L437,'Status Report'!B:Z,25,0)</f>
        <v>2</v>
      </c>
      <c r="BC437" s="63">
        <f t="shared" si="106"/>
        <v>2</v>
      </c>
      <c r="BF437">
        <f>VLOOKUP(L437,'Status Report'!B:CE,82,0)</f>
        <v>0</v>
      </c>
      <c r="BG437">
        <f>VLOOKUP(L437,'Status Report'!B:CF,83,0)</f>
        <v>0</v>
      </c>
      <c r="BH437">
        <f>VLOOKUP(L437,'Status Report'!B:CG,84,0)</f>
        <v>0</v>
      </c>
      <c r="BI437" t="s">
        <v>854</v>
      </c>
      <c r="BJ437" t="s">
        <v>795</v>
      </c>
      <c r="BM437" s="67">
        <f t="shared" si="107"/>
        <v>35</v>
      </c>
    </row>
    <row r="438" spans="1:65" x14ac:dyDescent="0.25">
      <c r="A438" s="68" t="str">
        <f>VLOOKUP(L438,'Status Report'!B:CB,79,0)</f>
        <v>Heineken - F1</v>
      </c>
      <c r="C438">
        <v>26021014</v>
      </c>
      <c r="D438">
        <v>3097129</v>
      </c>
      <c r="E438" t="s">
        <v>862</v>
      </c>
      <c r="F438" t="s">
        <v>802</v>
      </c>
      <c r="G438" t="str">
        <f>VLOOKUP(D438,'[2]sold to'!$A:$H,8,0)</f>
        <v>Netherlands</v>
      </c>
      <c r="H438" t="str">
        <f>VLOOKUP(D438,'[2]sold to'!$A:$I,9,0)</f>
        <v>Europe</v>
      </c>
      <c r="K438">
        <v>300</v>
      </c>
      <c r="L438">
        <v>88027356</v>
      </c>
      <c r="M438" t="s">
        <v>557</v>
      </c>
      <c r="N438">
        <v>25</v>
      </c>
      <c r="P438" t="str">
        <f>VLOOKUP(L438,'Status Report'!B:AA,26,0)</f>
        <v>China</v>
      </c>
      <c r="Q438" t="str">
        <f>VLOOKUP(L438,'Status Report'!B:AB,27,0)</f>
        <v>Premiums</v>
      </c>
      <c r="R438">
        <f>VLOOKUP(L438,'Status Report'!B:X,23,0)</f>
        <v>209</v>
      </c>
      <c r="S438" t="str">
        <f>VLOOKUP(L438,'Status Report'!B:T,19,0)</f>
        <v>Promocean The Netherlands BV</v>
      </c>
      <c r="T438" s="62">
        <f>VLOOKUP(L438,'Status Report'!B:E,4,0)</f>
        <v>3</v>
      </c>
      <c r="U438" s="19">
        <f>_xlfn.IFS(AI438="Den Bosch",VLOOKUP(L438,'Status Report'!B:AM,35,0),AI438="Yantian",VLOOKUP(L438,'Status Report'!B:AM,36,0),AI438="",IF(H438="Asia Pacific",VLOOKUP(L438,'Status Report'!B:AM,36,0),VLOOKUP(L438,'Status Report'!B:AM,35,0)),AI438="Direct shipment",IF(H438="Asia Pacific",VLOOKUP(L438,'Status Report'!B:AM,36,0),VLOOKUP(L438,'Status Report'!B:AM,35,0)))</f>
        <v>48.12</v>
      </c>
      <c r="V438" s="20">
        <f t="shared" si="94"/>
        <v>1203</v>
      </c>
      <c r="W438" s="19">
        <f>_xlfn.IFS(AI438="Den Bosch",VLOOKUP(L438,'Status Report'!B:AM,37,0),AI438="Yantian",VLOOKUP(L438,'Status Report'!B:AM,38,0),AI438="",IF(H438="Asia Pacific",VLOOKUP(L438,'Status Report'!B:AM,38,0),VLOOKUP(L438,'Status Report'!B:AM,37,0)),AI438="Direct shipment",IF(H438="Asia Pacific",VLOOKUP(L438,'Status Report'!B:AM,38,0),VLOOKUP(L438,'Status Report'!B:AM,37,0)))</f>
        <v>48.12</v>
      </c>
      <c r="X438" s="20">
        <f t="shared" si="95"/>
        <v>1203</v>
      </c>
      <c r="Y438" s="20">
        <f>_xlfn.IFS(AI438="Den Bosch",VLOOKUP(L438,'Status Report'!B:AO,39,0),AI438="Yantian",VLOOKUP(L438,'Status Report'!B:AO,40,0),AI438="",IF(H438="Asia Pacific",VLOOKUP(L438,'Status Report'!B:AO,40,0),VLOOKUP(L438,'Status Report'!B:AO,39,0)),AI438="Direct shipment",IF(H438="Asia Pacific",VLOOKUP(L438,'Status Report'!B:AO,40,0),VLOOKUP(L438,'Status Report'!B:AO,39,0)))</f>
        <v>0</v>
      </c>
      <c r="Z438" s="20">
        <f t="shared" si="96"/>
        <v>0</v>
      </c>
      <c r="AA438" s="20">
        <f t="shared" si="97"/>
        <v>1203</v>
      </c>
      <c r="AB438" s="21">
        <f>_xlfn.IFS(AI438="Den Bosch",VLOOKUP(L438,'Status Report'!B:AM,33,0),AI438="Yantian",VLOOKUP(L438,'Status Report'!B:AM,34,0),AI438="",IF(H438="Asia Pacific",VLOOKUP(L438,'Status Report'!B:AM,34,0),VLOOKUP(L438,'Status Report'!B:AM,33,0)),AI438="Direct shipment",IF(H438="Asia Pacific",VLOOKUP(L438,'Status Report'!B:AM,34,0),VLOOKUP(L438,'Status Report'!B:AM,33,0)))</f>
        <v>41.598600000000005</v>
      </c>
      <c r="AC438" s="21">
        <f>VLOOKUP(L438,'Status Report'!B:CE,82,0)</f>
        <v>0</v>
      </c>
      <c r="AD438" s="21">
        <f t="shared" si="98"/>
        <v>41.598600000000005</v>
      </c>
      <c r="AE438" s="63">
        <f>VLOOKUP(L438,'Status Report'!B:W,20,0)</f>
        <v>37.799999999999997</v>
      </c>
      <c r="AF438" s="63">
        <f>VLOOKUP(L438,'Status Report'!B:W,21,0)</f>
        <v>28.5</v>
      </c>
      <c r="AG438" s="63">
        <f>VLOOKUP(L438,'Status Report'!B:W,22,0)</f>
        <v>14.3</v>
      </c>
      <c r="AH438" s="22">
        <f t="shared" si="99"/>
        <v>0.38513475000000003</v>
      </c>
      <c r="AI438" t="s">
        <v>990</v>
      </c>
      <c r="AK438" s="63">
        <f>IFERROR(VLOOKUP(G438,ASEAN!A:A,1,0),0)</f>
        <v>0</v>
      </c>
      <c r="AL438" s="63">
        <f>IFERROR(VLOOKUP(D438,'[3]customer specs'!$B$1:$D$65536,3,0),0)</f>
        <v>0</v>
      </c>
      <c r="AM438" s="64">
        <f t="shared" si="100"/>
        <v>0</v>
      </c>
      <c r="AN438" s="64">
        <f t="shared" si="101"/>
        <v>0</v>
      </c>
      <c r="AO438" s="63"/>
      <c r="AP438" s="63"/>
      <c r="AQ438" s="63" t="str">
        <f t="shared" si="102"/>
        <v>no</v>
      </c>
      <c r="AR438" s="20">
        <f t="shared" si="103"/>
        <v>1039.9650000000001</v>
      </c>
      <c r="AS438" s="63"/>
      <c r="AT438" s="23">
        <f t="shared" ref="AT438:AT501" si="108">IF(AS438=0.045,0.045,IF(AS438=0.035,0.035,0.12))</f>
        <v>0.12</v>
      </c>
      <c r="AU438" s="65">
        <f t="shared" si="104"/>
        <v>47.271136363636366</v>
      </c>
      <c r="AV438" s="65"/>
      <c r="AW438" s="65">
        <f t="shared" si="105"/>
        <v>1181.7784090909092</v>
      </c>
      <c r="AX438" s="65"/>
      <c r="AY438" s="63">
        <f>VLOOKUP(L438,'Status Report'!B:CF,81,0)</f>
        <v>0</v>
      </c>
      <c r="AZ438" s="63" t="str">
        <f>VLOOKUP(L438,'Status Report'!B:S,18,0)</f>
        <v xml:space="preserve">Konstantinos Zoupanos </v>
      </c>
      <c r="BB438" s="63">
        <f>VLOOKUP(L438,'Status Report'!B:Z,25,0)</f>
        <v>12</v>
      </c>
      <c r="BC438" s="63">
        <f t="shared" si="106"/>
        <v>300</v>
      </c>
      <c r="BF438">
        <f>VLOOKUP(L438,'Status Report'!B:CE,82,0)</f>
        <v>0</v>
      </c>
      <c r="BG438">
        <f>VLOOKUP(L438,'Status Report'!B:CF,83,0)</f>
        <v>0</v>
      </c>
      <c r="BH438">
        <f>VLOOKUP(L438,'Status Report'!B:CG,84,0)</f>
        <v>0</v>
      </c>
      <c r="BI438" t="s">
        <v>854</v>
      </c>
      <c r="BJ438" t="s">
        <v>795</v>
      </c>
      <c r="BM438" s="67">
        <f t="shared" si="107"/>
        <v>188</v>
      </c>
    </row>
    <row r="439" spans="1:65" x14ac:dyDescent="0.25">
      <c r="A439" s="68" t="str">
        <f>VLOOKUP(L439,'Status Report'!B:CB,79,0)</f>
        <v>Heineken - F1</v>
      </c>
      <c r="C439">
        <v>26021014</v>
      </c>
      <c r="D439">
        <v>3097129</v>
      </c>
      <c r="E439" t="s">
        <v>862</v>
      </c>
      <c r="F439" t="s">
        <v>802</v>
      </c>
      <c r="G439" t="str">
        <f>VLOOKUP(D439,'[2]sold to'!$A:$H,8,0)</f>
        <v>Netherlands</v>
      </c>
      <c r="H439" t="str">
        <f>VLOOKUP(D439,'[2]sold to'!$A:$I,9,0)</f>
        <v>Europe</v>
      </c>
      <c r="K439">
        <v>310</v>
      </c>
      <c r="L439">
        <v>88026780</v>
      </c>
      <c r="M439" t="s">
        <v>459</v>
      </c>
      <c r="N439">
        <v>2</v>
      </c>
      <c r="P439" t="str">
        <f>VLOOKUP(L439,'Status Report'!B:AA,26,0)</f>
        <v>China</v>
      </c>
      <c r="Q439" t="str">
        <f>VLOOKUP(L439,'Status Report'!B:AB,27,0)</f>
        <v>Indoor signs</v>
      </c>
      <c r="R439">
        <f>VLOOKUP(L439,'Status Report'!B:X,23,0)</f>
        <v>100</v>
      </c>
      <c r="S439" t="str">
        <f>VLOOKUP(L439,'Status Report'!B:T,19,0)</f>
        <v>Dekkers Visual Communication B.v.</v>
      </c>
      <c r="T439" s="62">
        <f>VLOOKUP(L439,'Status Report'!B:E,4,0)</f>
        <v>3</v>
      </c>
      <c r="U439" s="19">
        <f>_xlfn.IFS(AI439="Den Bosch",VLOOKUP(L439,'Status Report'!B:AM,35,0),AI439="Yantian",VLOOKUP(L439,'Status Report'!B:AM,36,0),AI439="",IF(H439="Asia Pacific",VLOOKUP(L439,'Status Report'!B:AM,36,0),VLOOKUP(L439,'Status Report'!B:AM,35,0)),AI439="Direct shipment",IF(H439="Asia Pacific",VLOOKUP(L439,'Status Report'!B:AM,36,0),VLOOKUP(L439,'Status Report'!B:AM,35,0)))</f>
        <v>184.55</v>
      </c>
      <c r="V439" s="20">
        <f t="shared" si="94"/>
        <v>369.1</v>
      </c>
      <c r="W439" s="19">
        <f>_xlfn.IFS(AI439="Den Bosch",VLOOKUP(L439,'Status Report'!B:AM,37,0),AI439="Yantian",VLOOKUP(L439,'Status Report'!B:AM,38,0),AI439="",IF(H439="Asia Pacific",VLOOKUP(L439,'Status Report'!B:AM,38,0),VLOOKUP(L439,'Status Report'!B:AM,37,0)),AI439="Direct shipment",IF(H439="Asia Pacific",VLOOKUP(L439,'Status Report'!B:AM,38,0),VLOOKUP(L439,'Status Report'!B:AM,37,0)))</f>
        <v>184.55</v>
      </c>
      <c r="X439" s="20">
        <f t="shared" si="95"/>
        <v>369.1</v>
      </c>
      <c r="Y439" s="20">
        <f>_xlfn.IFS(AI439="Den Bosch",VLOOKUP(L439,'Status Report'!B:AO,39,0),AI439="Yantian",VLOOKUP(L439,'Status Report'!B:AO,40,0),AI439="",IF(H439="Asia Pacific",VLOOKUP(L439,'Status Report'!B:AO,40,0),VLOOKUP(L439,'Status Report'!B:AO,39,0)),AI439="Direct shipment",IF(H439="Asia Pacific",VLOOKUP(L439,'Status Report'!B:AO,40,0),VLOOKUP(L439,'Status Report'!B:AO,39,0)))</f>
        <v>0</v>
      </c>
      <c r="Z439" s="20">
        <f t="shared" si="96"/>
        <v>0</v>
      </c>
      <c r="AA439" s="20">
        <f t="shared" si="97"/>
        <v>369.1</v>
      </c>
      <c r="AB439" s="21">
        <f>_xlfn.IFS(AI439="Den Bosch",VLOOKUP(L439,'Status Report'!B:AM,33,0),AI439="Yantian",VLOOKUP(L439,'Status Report'!B:AM,34,0),AI439="",IF(H439="Asia Pacific",VLOOKUP(L439,'Status Report'!B:AM,34,0),VLOOKUP(L439,'Status Report'!B:AM,33,0)),AI439="Direct shipment",IF(H439="Asia Pacific",VLOOKUP(L439,'Status Report'!B:AM,34,0),VLOOKUP(L439,'Status Report'!B:AM,33,0)))</f>
        <v>159.60000000000002</v>
      </c>
      <c r="AC439" s="21">
        <f>VLOOKUP(L439,'Status Report'!B:CE,82,0)</f>
        <v>0</v>
      </c>
      <c r="AD439" s="21">
        <f t="shared" si="98"/>
        <v>159.60000000000002</v>
      </c>
      <c r="AE439" s="63">
        <f>VLOOKUP(L439,'Status Report'!B:W,20,0)</f>
        <v>60</v>
      </c>
      <c r="AF439" s="63">
        <f>VLOOKUP(L439,'Status Report'!B:W,21,0)</f>
        <v>73</v>
      </c>
      <c r="AG439" s="63">
        <f>VLOOKUP(L439,'Status Report'!B:W,22,0)</f>
        <v>10</v>
      </c>
      <c r="AH439" s="22">
        <f t="shared" si="99"/>
        <v>8.7599999999999997E-2</v>
      </c>
      <c r="AI439" t="s">
        <v>990</v>
      </c>
      <c r="AK439" s="63">
        <f>IFERROR(VLOOKUP(G439,ASEAN!A:A,1,0),0)</f>
        <v>0</v>
      </c>
      <c r="AL439" s="63">
        <f>IFERROR(VLOOKUP(D439,'[3]customer specs'!$B$1:$D$65536,3,0),0)</f>
        <v>0</v>
      </c>
      <c r="AM439" s="64">
        <f t="shared" si="100"/>
        <v>0</v>
      </c>
      <c r="AN439" s="64">
        <f t="shared" si="101"/>
        <v>0</v>
      </c>
      <c r="AO439" s="63"/>
      <c r="AP439" s="63"/>
      <c r="AQ439" s="63" t="str">
        <f t="shared" si="102"/>
        <v>no</v>
      </c>
      <c r="AR439" s="20">
        <f t="shared" si="103"/>
        <v>319.20000000000005</v>
      </c>
      <c r="AS439" s="63"/>
      <c r="AT439" s="23">
        <f t="shared" si="108"/>
        <v>0.12</v>
      </c>
      <c r="AU439" s="65">
        <f t="shared" si="104"/>
        <v>181.3636363636364</v>
      </c>
      <c r="AV439" s="65"/>
      <c r="AW439" s="65">
        <f t="shared" si="105"/>
        <v>362.7272727272728</v>
      </c>
      <c r="AX439" s="65"/>
      <c r="AY439" s="63">
        <f>VLOOKUP(L439,'Status Report'!B:CF,81,0)</f>
        <v>0</v>
      </c>
      <c r="AZ439" s="63" t="str">
        <f>VLOOKUP(L439,'Status Report'!B:S,18,0)</f>
        <v>Ludmilla Zarybnicka</v>
      </c>
      <c r="BB439" s="63">
        <f>VLOOKUP(L439,'Status Report'!B:Z,25,0)</f>
        <v>1</v>
      </c>
      <c r="BC439" s="63">
        <f t="shared" si="106"/>
        <v>2</v>
      </c>
      <c r="BF439">
        <f>VLOOKUP(L439,'Status Report'!B:CE,82,0)</f>
        <v>0</v>
      </c>
      <c r="BG439">
        <f>VLOOKUP(L439,'Status Report'!B:CF,83,0)</f>
        <v>0</v>
      </c>
      <c r="BH439">
        <f>VLOOKUP(L439,'Status Report'!B:CG,84,0)</f>
        <v>0</v>
      </c>
      <c r="BI439" t="s">
        <v>854</v>
      </c>
      <c r="BJ439" t="s">
        <v>795</v>
      </c>
      <c r="BM439" s="67">
        <f t="shared" si="107"/>
        <v>65</v>
      </c>
    </row>
    <row r="440" spans="1:65" x14ac:dyDescent="0.25">
      <c r="A440" s="68" t="str">
        <f>VLOOKUP(L440,'Status Report'!B:CB,79,0)</f>
        <v>Heineken - F1</v>
      </c>
      <c r="C440">
        <v>26021014</v>
      </c>
      <c r="D440">
        <v>3097129</v>
      </c>
      <c r="E440" t="s">
        <v>862</v>
      </c>
      <c r="F440" t="s">
        <v>802</v>
      </c>
      <c r="G440" t="str">
        <f>VLOOKUP(D440,'[2]sold to'!$A:$H,8,0)</f>
        <v>Netherlands</v>
      </c>
      <c r="H440" t="str">
        <f>VLOOKUP(D440,'[2]sold to'!$A:$I,9,0)</f>
        <v>Europe</v>
      </c>
      <c r="K440">
        <v>320</v>
      </c>
      <c r="L440">
        <v>88027354</v>
      </c>
      <c r="M440" t="s">
        <v>555</v>
      </c>
      <c r="N440">
        <v>33</v>
      </c>
      <c r="P440" t="str">
        <f>VLOOKUP(L440,'Status Report'!B:AA,26,0)</f>
        <v>China</v>
      </c>
      <c r="Q440" t="str">
        <f>VLOOKUP(L440,'Status Report'!B:AB,27,0)</f>
        <v>Textiles-Clothing</v>
      </c>
      <c r="R440">
        <f>VLOOKUP(L440,'Status Report'!B:X,23,0)</f>
        <v>42</v>
      </c>
      <c r="S440" t="str">
        <f>VLOOKUP(L440,'Status Report'!B:T,19,0)</f>
        <v>Promocean The Netherlands BV</v>
      </c>
      <c r="T440" s="62">
        <f>VLOOKUP(L440,'Status Report'!B:E,4,0)</f>
        <v>3</v>
      </c>
      <c r="U440" s="19">
        <f>_xlfn.IFS(AI440="Den Bosch",VLOOKUP(L440,'Status Report'!B:AM,35,0),AI440="Yantian",VLOOKUP(L440,'Status Report'!B:AM,36,0),AI440="",IF(H440="Asia Pacific",VLOOKUP(L440,'Status Report'!B:AM,36,0),VLOOKUP(L440,'Status Report'!B:AM,35,0)),AI440="Direct shipment",IF(H440="Asia Pacific",VLOOKUP(L440,'Status Report'!B:AM,36,0),VLOOKUP(L440,'Status Report'!B:AM,35,0)))</f>
        <v>120</v>
      </c>
      <c r="V440" s="20">
        <f t="shared" si="94"/>
        <v>3960</v>
      </c>
      <c r="W440" s="19">
        <f>_xlfn.IFS(AI440="Den Bosch",VLOOKUP(L440,'Status Report'!B:AM,37,0),AI440="Yantian",VLOOKUP(L440,'Status Report'!B:AM,38,0),AI440="",IF(H440="Asia Pacific",VLOOKUP(L440,'Status Report'!B:AM,38,0),VLOOKUP(L440,'Status Report'!B:AM,37,0)),AI440="Direct shipment",IF(H440="Asia Pacific",VLOOKUP(L440,'Status Report'!B:AM,38,0),VLOOKUP(L440,'Status Report'!B:AM,37,0)))</f>
        <v>84.48</v>
      </c>
      <c r="X440" s="20">
        <f t="shared" si="95"/>
        <v>2787.84</v>
      </c>
      <c r="Y440" s="20">
        <f>_xlfn.IFS(AI440="Den Bosch",VLOOKUP(L440,'Status Report'!B:AO,39,0),AI440="Yantian",VLOOKUP(L440,'Status Report'!B:AO,40,0),AI440="",IF(H440="Asia Pacific",VLOOKUP(L440,'Status Report'!B:AO,40,0),VLOOKUP(L440,'Status Report'!B:AO,39,0)),AI440="Direct shipment",IF(H440="Asia Pacific",VLOOKUP(L440,'Status Report'!B:AO,40,0),VLOOKUP(L440,'Status Report'!B:AO,39,0)))</f>
        <v>0</v>
      </c>
      <c r="Z440" s="20">
        <f t="shared" si="96"/>
        <v>0</v>
      </c>
      <c r="AA440" s="20">
        <f t="shared" si="97"/>
        <v>2787.84</v>
      </c>
      <c r="AB440" s="21">
        <f>_xlfn.IFS(AI440="Den Bosch",VLOOKUP(L440,'Status Report'!B:AM,33,0),AI440="Yantian",VLOOKUP(L440,'Status Report'!B:AM,34,0),AI440="",IF(H440="Asia Pacific",VLOOKUP(L440,'Status Report'!B:AM,34,0),VLOOKUP(L440,'Status Report'!B:AM,33,0)),AI440="Direct shipment",IF(H440="Asia Pacific",VLOOKUP(L440,'Status Report'!B:AM,34,0),VLOOKUP(L440,'Status Report'!B:AM,33,0)))</f>
        <v>73.639799999999994</v>
      </c>
      <c r="AC440" s="21">
        <f>VLOOKUP(L440,'Status Report'!B:CE,82,0)</f>
        <v>0</v>
      </c>
      <c r="AD440" s="21">
        <f t="shared" si="98"/>
        <v>73.639799999999994</v>
      </c>
      <c r="AE440" s="63">
        <f>VLOOKUP(L440,'Status Report'!B:W,20,0)</f>
        <v>44</v>
      </c>
      <c r="AF440" s="63">
        <f>VLOOKUP(L440,'Status Report'!B:W,21,0)</f>
        <v>23</v>
      </c>
      <c r="AG440" s="63">
        <f>VLOOKUP(L440,'Status Report'!B:W,22,0)</f>
        <v>18</v>
      </c>
      <c r="AH440" s="22">
        <f t="shared" si="99"/>
        <v>0.601128</v>
      </c>
      <c r="AI440" t="s">
        <v>990</v>
      </c>
      <c r="AK440" s="63">
        <f>IFERROR(VLOOKUP(G440,ASEAN!A:A,1,0),0)</f>
        <v>0</v>
      </c>
      <c r="AL440" s="63">
        <f>IFERROR(VLOOKUP(D440,'[3]customer specs'!$B$1:$D$65536,3,0),0)</f>
        <v>0</v>
      </c>
      <c r="AM440" s="64">
        <f t="shared" si="100"/>
        <v>1172.1599999999999</v>
      </c>
      <c r="AN440" s="64">
        <f t="shared" si="101"/>
        <v>0</v>
      </c>
      <c r="AO440" s="63"/>
      <c r="AP440" s="63"/>
      <c r="AQ440" s="63" t="str">
        <f t="shared" si="102"/>
        <v>no</v>
      </c>
      <c r="AR440" s="20">
        <f t="shared" si="103"/>
        <v>2430.1133999999997</v>
      </c>
      <c r="AS440" s="63"/>
      <c r="AT440" s="23">
        <f t="shared" si="108"/>
        <v>0.12</v>
      </c>
      <c r="AU440" s="65">
        <f t="shared" si="104"/>
        <v>83.6815909090909</v>
      </c>
      <c r="AV440" s="65"/>
      <c r="AW440" s="65">
        <f t="shared" si="105"/>
        <v>2761.4924999999998</v>
      </c>
      <c r="AX440" s="65"/>
      <c r="AY440" s="63">
        <f>VLOOKUP(L440,'Status Report'!B:CF,81,0)</f>
        <v>0</v>
      </c>
      <c r="AZ440" s="63" t="str">
        <f>VLOOKUP(L440,'Status Report'!B:S,18,0)</f>
        <v xml:space="preserve">Konstantinos Zoupanos </v>
      </c>
      <c r="BB440" s="63">
        <f>VLOOKUP(L440,'Status Report'!B:Z,25,0)</f>
        <v>24</v>
      </c>
      <c r="BC440" s="63">
        <f t="shared" si="106"/>
        <v>792</v>
      </c>
      <c r="BF440">
        <f>VLOOKUP(L440,'Status Report'!B:CE,82,0)</f>
        <v>0</v>
      </c>
      <c r="BG440">
        <f>VLOOKUP(L440,'Status Report'!B:CF,83,0)</f>
        <v>0</v>
      </c>
      <c r="BH440">
        <f>VLOOKUP(L440,'Status Report'!B:CG,84,0)</f>
        <v>0</v>
      </c>
      <c r="BI440" t="s">
        <v>854</v>
      </c>
      <c r="BJ440" t="s">
        <v>795</v>
      </c>
      <c r="BM440" s="67">
        <f t="shared" si="107"/>
        <v>442</v>
      </c>
    </row>
    <row r="441" spans="1:65" x14ac:dyDescent="0.25">
      <c r="A441" s="68" t="str">
        <f>VLOOKUP(L441,'Status Report'!B:CB,79,0)</f>
        <v>Heineken - F1</v>
      </c>
      <c r="C441">
        <v>26021014</v>
      </c>
      <c r="D441">
        <v>3097129</v>
      </c>
      <c r="E441" t="s">
        <v>862</v>
      </c>
      <c r="F441" t="s">
        <v>802</v>
      </c>
      <c r="G441" t="str">
        <f>VLOOKUP(D441,'[2]sold to'!$A:$H,8,0)</f>
        <v>Netherlands</v>
      </c>
      <c r="H441" t="str">
        <f>VLOOKUP(D441,'[2]sold to'!$A:$I,9,0)</f>
        <v>Europe</v>
      </c>
      <c r="K441">
        <v>330</v>
      </c>
      <c r="L441">
        <v>88027353</v>
      </c>
      <c r="M441" t="s">
        <v>554</v>
      </c>
      <c r="N441">
        <v>33</v>
      </c>
      <c r="P441" t="str">
        <f>VLOOKUP(L441,'Status Report'!B:AA,26,0)</f>
        <v>China</v>
      </c>
      <c r="Q441" t="str">
        <f>VLOOKUP(L441,'Status Report'!B:AB,27,0)</f>
        <v>Textiles-Clothing</v>
      </c>
      <c r="R441">
        <f>VLOOKUP(L441,'Status Report'!B:X,23,0)</f>
        <v>42</v>
      </c>
      <c r="S441" t="str">
        <f>VLOOKUP(L441,'Status Report'!B:T,19,0)</f>
        <v>Promocean The Netherlands BV</v>
      </c>
      <c r="T441" s="62">
        <f>VLOOKUP(L441,'Status Report'!B:E,4,0)</f>
        <v>3</v>
      </c>
      <c r="U441" s="19">
        <f>_xlfn.IFS(AI441="Den Bosch",VLOOKUP(L441,'Status Report'!B:AM,35,0),AI441="Yantian",VLOOKUP(L441,'Status Report'!B:AM,36,0),AI441="",IF(H441="Asia Pacific",VLOOKUP(L441,'Status Report'!B:AM,36,0),VLOOKUP(L441,'Status Report'!B:AM,35,0)),AI441="Direct shipment",IF(H441="Asia Pacific",VLOOKUP(L441,'Status Report'!B:AM,36,0),VLOOKUP(L441,'Status Report'!B:AM,35,0)))</f>
        <v>120</v>
      </c>
      <c r="V441" s="20">
        <f t="shared" si="94"/>
        <v>3960</v>
      </c>
      <c r="W441" s="19">
        <f>_xlfn.IFS(AI441="Den Bosch",VLOOKUP(L441,'Status Report'!B:AM,37,0),AI441="Yantian",VLOOKUP(L441,'Status Report'!B:AM,38,0),AI441="",IF(H441="Asia Pacific",VLOOKUP(L441,'Status Report'!B:AM,38,0),VLOOKUP(L441,'Status Report'!B:AM,37,0)),AI441="Direct shipment",IF(H441="Asia Pacific",VLOOKUP(L441,'Status Report'!B:AM,38,0),VLOOKUP(L441,'Status Report'!B:AM,37,0)))</f>
        <v>105.12</v>
      </c>
      <c r="X441" s="20">
        <f t="shared" si="95"/>
        <v>3468.96</v>
      </c>
      <c r="Y441" s="20">
        <f>_xlfn.IFS(AI441="Den Bosch",VLOOKUP(L441,'Status Report'!B:AO,39,0),AI441="Yantian",VLOOKUP(L441,'Status Report'!B:AO,40,0),AI441="",IF(H441="Asia Pacific",VLOOKUP(L441,'Status Report'!B:AO,40,0),VLOOKUP(L441,'Status Report'!B:AO,39,0)),AI441="Direct shipment",IF(H441="Asia Pacific",VLOOKUP(L441,'Status Report'!B:AO,40,0),VLOOKUP(L441,'Status Report'!B:AO,39,0)))</f>
        <v>0</v>
      </c>
      <c r="Z441" s="20">
        <f t="shared" si="96"/>
        <v>0</v>
      </c>
      <c r="AA441" s="20">
        <f t="shared" si="97"/>
        <v>3468.96</v>
      </c>
      <c r="AB441" s="21">
        <f>_xlfn.IFS(AI441="Den Bosch",VLOOKUP(L441,'Status Report'!B:AM,33,0),AI441="Yantian",VLOOKUP(L441,'Status Report'!B:AM,34,0),AI441="",IF(H441="Asia Pacific",VLOOKUP(L441,'Status Report'!B:AM,34,0),VLOOKUP(L441,'Status Report'!B:AM,33,0)),AI441="Direct shipment",IF(H441="Asia Pacific",VLOOKUP(L441,'Status Report'!B:AM,34,0),VLOOKUP(L441,'Status Report'!B:AM,33,0)))</f>
        <v>91.634399999999985</v>
      </c>
      <c r="AC441" s="21">
        <f>VLOOKUP(L441,'Status Report'!B:CE,82,0)</f>
        <v>0</v>
      </c>
      <c r="AD441" s="21">
        <f t="shared" si="98"/>
        <v>91.634399999999985</v>
      </c>
      <c r="AE441" s="63">
        <f>VLOOKUP(L441,'Status Report'!B:W,20,0)</f>
        <v>44</v>
      </c>
      <c r="AF441" s="63">
        <f>VLOOKUP(L441,'Status Report'!B:W,21,0)</f>
        <v>23</v>
      </c>
      <c r="AG441" s="63">
        <f>VLOOKUP(L441,'Status Report'!B:W,22,0)</f>
        <v>18</v>
      </c>
      <c r="AH441" s="22">
        <f t="shared" si="99"/>
        <v>0.601128</v>
      </c>
      <c r="AI441" t="s">
        <v>990</v>
      </c>
      <c r="AK441" s="63">
        <f>IFERROR(VLOOKUP(G441,ASEAN!A:A,1,0),0)</f>
        <v>0</v>
      </c>
      <c r="AL441" s="63">
        <f>IFERROR(VLOOKUP(D441,'[3]customer specs'!$B$1:$D$65536,3,0),0)</f>
        <v>0</v>
      </c>
      <c r="AM441" s="64">
        <f t="shared" si="100"/>
        <v>491.03999999999996</v>
      </c>
      <c r="AN441" s="64">
        <f t="shared" si="101"/>
        <v>0</v>
      </c>
      <c r="AO441" s="63"/>
      <c r="AP441" s="63"/>
      <c r="AQ441" s="63" t="str">
        <f t="shared" si="102"/>
        <v>no</v>
      </c>
      <c r="AR441" s="20">
        <f t="shared" si="103"/>
        <v>3023.9351999999994</v>
      </c>
      <c r="AS441" s="63"/>
      <c r="AT441" s="23">
        <f t="shared" si="108"/>
        <v>0.12</v>
      </c>
      <c r="AU441" s="65">
        <f t="shared" si="104"/>
        <v>104.12999999999998</v>
      </c>
      <c r="AV441" s="65"/>
      <c r="AW441" s="65">
        <f t="shared" si="105"/>
        <v>3436.2899999999995</v>
      </c>
      <c r="AX441" s="65"/>
      <c r="AY441" s="63">
        <f>VLOOKUP(L441,'Status Report'!B:CF,81,0)</f>
        <v>0</v>
      </c>
      <c r="AZ441" s="63" t="str">
        <f>VLOOKUP(L441,'Status Report'!B:S,18,0)</f>
        <v xml:space="preserve">Konstantinos Zoupanos </v>
      </c>
      <c r="BB441" s="63">
        <f>VLOOKUP(L441,'Status Report'!B:Z,25,0)</f>
        <v>24</v>
      </c>
      <c r="BC441" s="63">
        <f t="shared" si="106"/>
        <v>792</v>
      </c>
      <c r="BF441">
        <f>VLOOKUP(L441,'Status Report'!B:CE,82,0)</f>
        <v>0</v>
      </c>
      <c r="BG441">
        <f>VLOOKUP(L441,'Status Report'!B:CF,83,0)</f>
        <v>0</v>
      </c>
      <c r="BH441">
        <f>VLOOKUP(L441,'Status Report'!B:CG,84,0)</f>
        <v>0</v>
      </c>
      <c r="BI441" t="s">
        <v>854</v>
      </c>
      <c r="BJ441" t="s">
        <v>795</v>
      </c>
      <c r="BM441" s="67">
        <f t="shared" si="107"/>
        <v>178</v>
      </c>
    </row>
    <row r="442" spans="1:65" x14ac:dyDescent="0.25">
      <c r="A442" s="68" t="str">
        <f>VLOOKUP(L442,'Status Report'!B:CB,79,0)</f>
        <v>Heineken - 0.0</v>
      </c>
      <c r="C442">
        <v>20006088</v>
      </c>
      <c r="D442">
        <v>3090139</v>
      </c>
      <c r="E442" t="s">
        <v>823</v>
      </c>
      <c r="F442" t="s">
        <v>824</v>
      </c>
      <c r="G442" t="str">
        <f>VLOOKUP(D442,'[2]sold to'!$A:$H,8,0)</f>
        <v>Spain</v>
      </c>
      <c r="H442" t="str">
        <f>VLOOKUP(D442,'[2]sold to'!$A:$I,9,0)</f>
        <v>Europe</v>
      </c>
      <c r="K442">
        <v>210</v>
      </c>
      <c r="L442">
        <v>88025916</v>
      </c>
      <c r="M442" t="s">
        <v>198</v>
      </c>
      <c r="N442">
        <v>1</v>
      </c>
      <c r="P442" t="str">
        <f>VLOOKUP(L442,'Status Report'!B:AA,26,0)</f>
        <v>China</v>
      </c>
      <c r="Q442" t="str">
        <f>VLOOKUP(L442,'Status Report'!B:AB,27,0)</f>
        <v>Bar support</v>
      </c>
      <c r="R442">
        <f>VLOOKUP(L442,'Status Report'!B:X,23,0)</f>
        <v>250</v>
      </c>
      <c r="S442" t="str">
        <f>VLOOKUP(L442,'Status Report'!B:T,19,0)</f>
        <v>Promocean The Netherlands BV</v>
      </c>
      <c r="T442" s="62">
        <f>VLOOKUP(L442,'Status Report'!B:E,4,0)</f>
        <v>3</v>
      </c>
      <c r="U442" s="19">
        <f>_xlfn.IFS(AI442="Den Bosch",VLOOKUP(L442,'Status Report'!B:AM,35,0),AI442="Yantian",VLOOKUP(L442,'Status Report'!B:AM,36,0),AI442="",IF(H442="Asia Pacific",VLOOKUP(L442,'Status Report'!B:AM,36,0),VLOOKUP(L442,'Status Report'!B:AM,35,0)),AI442="Direct shipment",IF(H442="Asia Pacific",VLOOKUP(L442,'Status Report'!B:AM,36,0),VLOOKUP(L442,'Status Report'!B:AM,35,0)))</f>
        <v>30.6</v>
      </c>
      <c r="V442" s="20">
        <f t="shared" si="94"/>
        <v>30.6</v>
      </c>
      <c r="W442" s="19">
        <f>_xlfn.IFS(AI442="Den Bosch",VLOOKUP(L442,'Status Report'!B:AM,37,0),AI442="Yantian",VLOOKUP(L442,'Status Report'!B:AM,38,0),AI442="",IF(H442="Asia Pacific",VLOOKUP(L442,'Status Report'!B:AM,38,0),VLOOKUP(L442,'Status Report'!B:AM,37,0)),AI442="Direct shipment",IF(H442="Asia Pacific",VLOOKUP(L442,'Status Report'!B:AM,38,0),VLOOKUP(L442,'Status Report'!B:AM,37,0)))</f>
        <v>30.6</v>
      </c>
      <c r="X442" s="20">
        <f t="shared" si="95"/>
        <v>30.6</v>
      </c>
      <c r="Y442" s="20">
        <f>_xlfn.IFS(AI442="Den Bosch",VLOOKUP(L442,'Status Report'!B:AO,39,0),AI442="Yantian",VLOOKUP(L442,'Status Report'!B:AO,40,0),AI442="",IF(H442="Asia Pacific",VLOOKUP(L442,'Status Report'!B:AO,40,0),VLOOKUP(L442,'Status Report'!B:AO,39,0)),AI442="Direct shipment",IF(H442="Asia Pacific",VLOOKUP(L442,'Status Report'!B:AO,40,0),VLOOKUP(L442,'Status Report'!B:AO,39,0)))</f>
        <v>0</v>
      </c>
      <c r="Z442" s="20">
        <f t="shared" si="96"/>
        <v>0</v>
      </c>
      <c r="AA442" s="20">
        <f t="shared" si="97"/>
        <v>30.6</v>
      </c>
      <c r="AB442" s="21">
        <f>_xlfn.IFS(AI442="Den Bosch",VLOOKUP(L442,'Status Report'!B:AM,33,0),AI442="Yantian",VLOOKUP(L442,'Status Report'!B:AM,34,0),AI442="",IF(H442="Asia Pacific",VLOOKUP(L442,'Status Report'!B:AM,34,0),VLOOKUP(L442,'Status Report'!B:AM,33,0)),AI442="Direct shipment",IF(H442="Asia Pacific",VLOOKUP(L442,'Status Report'!B:AM,34,0),VLOOKUP(L442,'Status Report'!B:AM,33,0)))</f>
        <v>26.973380571428567</v>
      </c>
      <c r="AC442" s="21">
        <f>VLOOKUP(L442,'Status Report'!B:CE,82,0)</f>
        <v>0</v>
      </c>
      <c r="AD442" s="21">
        <f t="shared" si="98"/>
        <v>26.973380571428567</v>
      </c>
      <c r="AE442" s="63">
        <f>VLOOKUP(L442,'Status Report'!B:W,20,0)</f>
        <v>15</v>
      </c>
      <c r="AF442" s="63">
        <f>VLOOKUP(L442,'Status Report'!B:W,21,0)</f>
        <v>5</v>
      </c>
      <c r="AG442" s="63">
        <f>VLOOKUP(L442,'Status Report'!B:W,22,0)</f>
        <v>5</v>
      </c>
      <c r="AH442" s="22">
        <f t="shared" si="99"/>
        <v>3.7500000000000001E-4</v>
      </c>
      <c r="AI442" t="s">
        <v>990</v>
      </c>
      <c r="AK442" s="63">
        <f>IFERROR(VLOOKUP(G442,ASEAN!A:A,1,0),0)</f>
        <v>0</v>
      </c>
      <c r="AL442" s="63" t="str">
        <f>IFERROR(VLOOKUP(D442,'[3]customer specs'!$B$1:$D$65536,3,0),0)</f>
        <v>no TAS possible 
from outside EU+pallet+label</v>
      </c>
      <c r="AM442" s="64">
        <f t="shared" si="100"/>
        <v>0</v>
      </c>
      <c r="AN442" s="64">
        <f t="shared" si="101"/>
        <v>0</v>
      </c>
      <c r="AO442" s="63"/>
      <c r="AP442" s="63"/>
      <c r="AQ442" s="63" t="str">
        <f t="shared" si="102"/>
        <v>no</v>
      </c>
      <c r="AR442" s="20">
        <f t="shared" si="103"/>
        <v>26.973380571428567</v>
      </c>
      <c r="AS442" s="63"/>
      <c r="AT442" s="23">
        <f t="shared" si="108"/>
        <v>0.12</v>
      </c>
      <c r="AU442" s="65">
        <f t="shared" si="104"/>
        <v>30.651568831168827</v>
      </c>
      <c r="AV442" s="65"/>
      <c r="AW442" s="65">
        <f t="shared" si="105"/>
        <v>30.651568831168827</v>
      </c>
      <c r="AX442" s="65"/>
      <c r="AY442" s="63">
        <f>VLOOKUP(L442,'Status Report'!B:CF,81,0)</f>
        <v>0</v>
      </c>
      <c r="AZ442" s="63" t="str">
        <f>VLOOKUP(L442,'Status Report'!B:S,18,0)</f>
        <v>Ellina Smirnova</v>
      </c>
      <c r="BB442" s="63">
        <f>VLOOKUP(L442,'Status Report'!B:Z,25,0)</f>
        <v>20</v>
      </c>
      <c r="BC442" s="63">
        <f t="shared" si="106"/>
        <v>20</v>
      </c>
      <c r="BF442">
        <f>VLOOKUP(L442,'Status Report'!B:CE,82,0)</f>
        <v>0</v>
      </c>
      <c r="BG442">
        <f>VLOOKUP(L442,'Status Report'!B:CF,83,0)</f>
        <v>0</v>
      </c>
      <c r="BH442">
        <f>VLOOKUP(L442,'Status Report'!B:CG,84,0)</f>
        <v>0</v>
      </c>
      <c r="BI442" t="s">
        <v>854</v>
      </c>
      <c r="BJ442" t="s">
        <v>795</v>
      </c>
      <c r="BM442" s="67">
        <f t="shared" si="107"/>
        <v>60</v>
      </c>
    </row>
    <row r="443" spans="1:65" x14ac:dyDescent="0.25">
      <c r="A443" s="68" t="str">
        <f>VLOOKUP(L443,'Status Report'!B:CB,79,0)</f>
        <v>Heineken</v>
      </c>
      <c r="C443">
        <v>20006088</v>
      </c>
      <c r="D443">
        <v>3090139</v>
      </c>
      <c r="E443" t="s">
        <v>823</v>
      </c>
      <c r="F443" t="s">
        <v>824</v>
      </c>
      <c r="G443" t="str">
        <f>VLOOKUP(D443,'[2]sold to'!$A:$H,8,0)</f>
        <v>Spain</v>
      </c>
      <c r="H443" t="str">
        <f>VLOOKUP(D443,'[2]sold to'!$A:$I,9,0)</f>
        <v>Europe</v>
      </c>
      <c r="K443">
        <v>220</v>
      </c>
      <c r="L443">
        <v>88025960</v>
      </c>
      <c r="M443" t="s">
        <v>190</v>
      </c>
      <c r="N443">
        <v>9</v>
      </c>
      <c r="P443" t="str">
        <f>VLOOKUP(L443,'Status Report'!B:AA,26,0)</f>
        <v>China</v>
      </c>
      <c r="Q443" t="str">
        <f>VLOOKUP(L443,'Status Report'!B:AB,27,0)</f>
        <v>Bar support</v>
      </c>
      <c r="R443">
        <f>VLOOKUP(L443,'Status Report'!B:X,23,0)</f>
        <v>300</v>
      </c>
      <c r="S443" t="str">
        <f>VLOOKUP(L443,'Status Report'!B:T,19,0)</f>
        <v>Promocean The Netherlands BV</v>
      </c>
      <c r="T443" s="62">
        <f>VLOOKUP(L443,'Status Report'!B:E,4,0)</f>
        <v>1</v>
      </c>
      <c r="U443" s="19">
        <f>_xlfn.IFS(AI443="Den Bosch",VLOOKUP(L443,'Status Report'!B:AM,35,0),AI443="Yantian",VLOOKUP(L443,'Status Report'!B:AM,36,0),AI443="",IF(H443="Asia Pacific",VLOOKUP(L443,'Status Report'!B:AM,36,0),VLOOKUP(L443,'Status Report'!B:AM,35,0)),AI443="Direct shipment",IF(H443="Asia Pacific",VLOOKUP(L443,'Status Report'!B:AM,36,0),VLOOKUP(L443,'Status Report'!B:AM,35,0)))</f>
        <v>57.9</v>
      </c>
      <c r="V443" s="20">
        <f t="shared" si="94"/>
        <v>521.1</v>
      </c>
      <c r="W443" s="19">
        <f>_xlfn.IFS(AI443="Den Bosch",VLOOKUP(L443,'Status Report'!B:AM,37,0),AI443="Yantian",VLOOKUP(L443,'Status Report'!B:AM,38,0),AI443="",IF(H443="Asia Pacific",VLOOKUP(L443,'Status Report'!B:AM,38,0),VLOOKUP(L443,'Status Report'!B:AM,37,0)),AI443="Direct shipment",IF(H443="Asia Pacific",VLOOKUP(L443,'Status Report'!B:AM,38,0),VLOOKUP(L443,'Status Report'!B:AM,37,0)))</f>
        <v>57.9</v>
      </c>
      <c r="X443" s="20">
        <f t="shared" si="95"/>
        <v>521.1</v>
      </c>
      <c r="Y443" s="20">
        <f>_xlfn.IFS(AI443="Den Bosch",VLOOKUP(L443,'Status Report'!B:AO,39,0),AI443="Yantian",VLOOKUP(L443,'Status Report'!B:AO,40,0),AI443="",IF(H443="Asia Pacific",VLOOKUP(L443,'Status Report'!B:AO,40,0),VLOOKUP(L443,'Status Report'!B:AO,39,0)),AI443="Direct shipment",IF(H443="Asia Pacific",VLOOKUP(L443,'Status Report'!B:AO,40,0),VLOOKUP(L443,'Status Report'!B:AO,39,0)))</f>
        <v>0</v>
      </c>
      <c r="Z443" s="20">
        <f t="shared" si="96"/>
        <v>0</v>
      </c>
      <c r="AA443" s="20">
        <f t="shared" si="97"/>
        <v>521.1</v>
      </c>
      <c r="AB443" s="21">
        <f>_xlfn.IFS(AI443="Den Bosch",VLOOKUP(L443,'Status Report'!B:AM,33,0),AI443="Yantian",VLOOKUP(L443,'Status Report'!B:AM,34,0),AI443="",IF(H443="Asia Pacific",VLOOKUP(L443,'Status Report'!B:AM,34,0),VLOOKUP(L443,'Status Report'!B:AM,33,0)),AI443="Direct shipment",IF(H443="Asia Pacific",VLOOKUP(L443,'Status Report'!B:AM,34,0),VLOOKUP(L443,'Status Report'!B:AM,33,0)))</f>
        <v>50.093771428571429</v>
      </c>
      <c r="AC443" s="21">
        <f>VLOOKUP(L443,'Status Report'!B:CE,82,0)</f>
        <v>0</v>
      </c>
      <c r="AD443" s="21">
        <f t="shared" si="98"/>
        <v>50.093771428571429</v>
      </c>
      <c r="AE443" s="63">
        <f>VLOOKUP(L443,'Status Report'!B:W,20,0)</f>
        <v>27</v>
      </c>
      <c r="AF443" s="63">
        <f>VLOOKUP(L443,'Status Report'!B:W,21,0)</f>
        <v>17</v>
      </c>
      <c r="AG443" s="63">
        <f>VLOOKUP(L443,'Status Report'!B:W,22,0)</f>
        <v>6</v>
      </c>
      <c r="AH443" s="22">
        <f t="shared" si="99"/>
        <v>2.4785999999999999E-2</v>
      </c>
      <c r="AK443" s="63">
        <f>IFERROR(VLOOKUP(G443,ASEAN!A:A,1,0),0)</f>
        <v>0</v>
      </c>
      <c r="AL443" s="63" t="str">
        <f>IFERROR(VLOOKUP(D443,'[3]customer specs'!$B$1:$D$65536,3,0),0)</f>
        <v>no TAS possible 
from outside EU+pallet+label</v>
      </c>
      <c r="AM443" s="64">
        <f t="shared" si="100"/>
        <v>0</v>
      </c>
      <c r="AN443" s="64">
        <f t="shared" si="101"/>
        <v>0</v>
      </c>
      <c r="AO443" s="63"/>
      <c r="AP443" s="63"/>
      <c r="AQ443" s="63" t="str">
        <f t="shared" si="102"/>
        <v>no</v>
      </c>
      <c r="AR443" s="20">
        <f t="shared" si="103"/>
        <v>450.84394285714285</v>
      </c>
      <c r="AS443" s="63"/>
      <c r="AT443" s="23">
        <f t="shared" si="108"/>
        <v>0.12</v>
      </c>
      <c r="AU443" s="65">
        <f t="shared" si="104"/>
        <v>56.924740259740261</v>
      </c>
      <c r="AV443" s="65"/>
      <c r="AW443" s="65">
        <f t="shared" si="105"/>
        <v>512.32266233766234</v>
      </c>
      <c r="AX443" s="65"/>
      <c r="AY443" s="63">
        <f>VLOOKUP(L443,'Status Report'!B:CF,81,0)</f>
        <v>0</v>
      </c>
      <c r="AZ443" s="63" t="str">
        <f>VLOOKUP(L443,'Status Report'!B:S,18,0)</f>
        <v>Ellina Smirnova</v>
      </c>
      <c r="BB443" s="63">
        <f>VLOOKUP(L443,'Status Report'!B:Z,25,0)</f>
        <v>10</v>
      </c>
      <c r="BC443" s="63">
        <f t="shared" si="106"/>
        <v>90</v>
      </c>
      <c r="BF443">
        <f>VLOOKUP(L443,'Status Report'!B:CE,82,0)</f>
        <v>0</v>
      </c>
      <c r="BG443">
        <f>VLOOKUP(L443,'Status Report'!B:CF,83,0)</f>
        <v>0</v>
      </c>
      <c r="BH443">
        <f>VLOOKUP(L443,'Status Report'!B:CG,84,0)</f>
        <v>0</v>
      </c>
      <c r="BI443" t="s">
        <v>854</v>
      </c>
      <c r="BJ443" t="s">
        <v>795</v>
      </c>
      <c r="BM443" s="67">
        <f t="shared" si="107"/>
        <v>37</v>
      </c>
    </row>
    <row r="444" spans="1:65" x14ac:dyDescent="0.25">
      <c r="A444" s="68" t="str">
        <f>VLOOKUP(L444,'Status Report'!B:CB,79,0)</f>
        <v>Heineken</v>
      </c>
      <c r="C444">
        <v>20006088</v>
      </c>
      <c r="D444">
        <v>3090139</v>
      </c>
      <c r="E444" t="s">
        <v>823</v>
      </c>
      <c r="F444" t="s">
        <v>824</v>
      </c>
      <c r="G444" t="str">
        <f>VLOOKUP(D444,'[2]sold to'!$A:$H,8,0)</f>
        <v>Spain</v>
      </c>
      <c r="H444" t="str">
        <f>VLOOKUP(D444,'[2]sold to'!$A:$I,9,0)</f>
        <v>Europe</v>
      </c>
      <c r="K444">
        <v>230</v>
      </c>
      <c r="L444">
        <v>88023592</v>
      </c>
      <c r="M444" t="s">
        <v>140</v>
      </c>
      <c r="N444">
        <v>5</v>
      </c>
      <c r="P444" t="str">
        <f>VLOOKUP(L444,'Status Report'!B:AA,26,0)</f>
        <v>China</v>
      </c>
      <c r="Q444" t="str">
        <f>VLOOKUP(L444,'Status Report'!B:AB,27,0)</f>
        <v>Bar support</v>
      </c>
      <c r="R444">
        <f>VLOOKUP(L444,'Status Report'!B:X,23,0)</f>
        <v>200</v>
      </c>
      <c r="S444" t="str">
        <f>VLOOKUP(L444,'Status Report'!B:T,19,0)</f>
        <v>Promocean The Netherlands BV</v>
      </c>
      <c r="T444" s="62">
        <f>VLOOKUP(L444,'Status Report'!B:E,4,0)</f>
        <v>3</v>
      </c>
      <c r="U444" s="19">
        <f>_xlfn.IFS(AI444="Den Bosch",VLOOKUP(L444,'Status Report'!B:AM,35,0),AI444="Yantian",VLOOKUP(L444,'Status Report'!B:AM,36,0),AI444="",IF(H444="Asia Pacific",VLOOKUP(L444,'Status Report'!B:AM,36,0),VLOOKUP(L444,'Status Report'!B:AM,35,0)),AI444="Direct shipment",IF(H444="Asia Pacific",VLOOKUP(L444,'Status Report'!B:AM,36,0),VLOOKUP(L444,'Status Report'!B:AM,35,0)))</f>
        <v>62.199999999999996</v>
      </c>
      <c r="V444" s="20">
        <f t="shared" si="94"/>
        <v>311</v>
      </c>
      <c r="W444" s="19">
        <f>_xlfn.IFS(AI444="Den Bosch",VLOOKUP(L444,'Status Report'!B:AM,37,0),AI444="Yantian",VLOOKUP(L444,'Status Report'!B:AM,38,0),AI444="",IF(H444="Asia Pacific",VLOOKUP(L444,'Status Report'!B:AM,38,0),VLOOKUP(L444,'Status Report'!B:AM,37,0)),AI444="Direct shipment",IF(H444="Asia Pacific",VLOOKUP(L444,'Status Report'!B:AM,38,0),VLOOKUP(L444,'Status Report'!B:AM,37,0)))</f>
        <v>62.199999999999996</v>
      </c>
      <c r="X444" s="20">
        <f t="shared" si="95"/>
        <v>311</v>
      </c>
      <c r="Y444" s="20">
        <f>_xlfn.IFS(AI444="Den Bosch",VLOOKUP(L444,'Status Report'!B:AO,39,0),AI444="Yantian",VLOOKUP(L444,'Status Report'!B:AO,40,0),AI444="",IF(H444="Asia Pacific",VLOOKUP(L444,'Status Report'!B:AO,40,0),VLOOKUP(L444,'Status Report'!B:AO,39,0)),AI444="Direct shipment",IF(H444="Asia Pacific",VLOOKUP(L444,'Status Report'!B:AO,40,0),VLOOKUP(L444,'Status Report'!B:AO,39,0)))</f>
        <v>0</v>
      </c>
      <c r="Z444" s="20">
        <f t="shared" si="96"/>
        <v>0</v>
      </c>
      <c r="AA444" s="20">
        <f t="shared" si="97"/>
        <v>311</v>
      </c>
      <c r="AB444" s="21">
        <f>_xlfn.IFS(AI444="Den Bosch",VLOOKUP(L444,'Status Report'!B:AM,33,0),AI444="Yantian",VLOOKUP(L444,'Status Report'!B:AM,34,0),AI444="",IF(H444="Asia Pacific",VLOOKUP(L444,'Status Report'!B:AM,34,0),VLOOKUP(L444,'Status Report'!B:AM,33,0)),AI444="Direct shipment",IF(H444="Asia Pacific",VLOOKUP(L444,'Status Report'!B:AM,34,0),VLOOKUP(L444,'Status Report'!B:AM,33,0)))</f>
        <v>50.262600000000006</v>
      </c>
      <c r="AC444" s="21">
        <f>VLOOKUP(L444,'Status Report'!B:CE,82,0)</f>
        <v>0</v>
      </c>
      <c r="AD444" s="21">
        <f t="shared" si="98"/>
        <v>50.262600000000006</v>
      </c>
      <c r="AE444" s="63">
        <f>VLOOKUP(L444,'Status Report'!B:W,20,0)</f>
        <v>37.6</v>
      </c>
      <c r="AF444" s="63">
        <f>VLOOKUP(L444,'Status Report'!B:W,21,0)</f>
        <v>37.299999999999997</v>
      </c>
      <c r="AG444" s="63">
        <f>VLOOKUP(L444,'Status Report'!B:W,22,0)</f>
        <v>12</v>
      </c>
      <c r="AH444" s="22">
        <f t="shared" si="99"/>
        <v>8.4148800000000024E-2</v>
      </c>
      <c r="AI444" t="s">
        <v>990</v>
      </c>
      <c r="AK444" s="63">
        <f>IFERROR(VLOOKUP(G444,ASEAN!A:A,1,0),0)</f>
        <v>0</v>
      </c>
      <c r="AL444" s="63" t="str">
        <f>IFERROR(VLOOKUP(D444,'[3]customer specs'!$B$1:$D$65536,3,0),0)</f>
        <v>no TAS possible 
from outside EU+pallet+label</v>
      </c>
      <c r="AM444" s="64">
        <f t="shared" si="100"/>
        <v>0</v>
      </c>
      <c r="AN444" s="64">
        <f t="shared" si="101"/>
        <v>0</v>
      </c>
      <c r="AO444" s="63"/>
      <c r="AP444" s="63"/>
      <c r="AQ444" s="63" t="str">
        <f t="shared" si="102"/>
        <v>no</v>
      </c>
      <c r="AR444" s="20">
        <f t="shared" si="103"/>
        <v>251.31300000000005</v>
      </c>
      <c r="AS444" s="63"/>
      <c r="AT444" s="23">
        <f t="shared" si="108"/>
        <v>0.12</v>
      </c>
      <c r="AU444" s="65">
        <f t="shared" si="104"/>
        <v>57.116590909090917</v>
      </c>
      <c r="AV444" s="65"/>
      <c r="AW444" s="65">
        <f t="shared" si="105"/>
        <v>285.58295454545458</v>
      </c>
      <c r="AX444" s="65"/>
      <c r="AY444" s="63">
        <f>VLOOKUP(L444,'Status Report'!B:CF,81,0)</f>
        <v>0</v>
      </c>
      <c r="AZ444" s="63" t="str">
        <f>VLOOKUP(L444,'Status Report'!B:S,18,0)</f>
        <v>Ellina Smirnova</v>
      </c>
      <c r="BB444" s="63">
        <f>VLOOKUP(L444,'Status Report'!B:Z,25,0)</f>
        <v>10</v>
      </c>
      <c r="BC444" s="63">
        <f t="shared" si="106"/>
        <v>50</v>
      </c>
      <c r="BF444">
        <f>VLOOKUP(L444,'Status Report'!B:CE,82,0)</f>
        <v>0</v>
      </c>
      <c r="BG444">
        <f>VLOOKUP(L444,'Status Report'!B:CF,83,0)</f>
        <v>0</v>
      </c>
      <c r="BH444">
        <f>VLOOKUP(L444,'Status Report'!B:CG,84,0)</f>
        <v>0</v>
      </c>
      <c r="BI444" t="s">
        <v>854</v>
      </c>
      <c r="BJ444" t="s">
        <v>795</v>
      </c>
      <c r="BM444" s="67">
        <f t="shared" si="107"/>
        <v>136</v>
      </c>
    </row>
    <row r="445" spans="1:65" x14ac:dyDescent="0.25">
      <c r="A445" s="68" t="str">
        <f>VLOOKUP(L445,'Status Report'!B:CB,79,0)</f>
        <v>Heineken</v>
      </c>
      <c r="C445">
        <v>20006088</v>
      </c>
      <c r="D445">
        <v>3090139</v>
      </c>
      <c r="E445" t="s">
        <v>823</v>
      </c>
      <c r="F445" t="s">
        <v>824</v>
      </c>
      <c r="G445" t="str">
        <f>VLOOKUP(D445,'[2]sold to'!$A:$H,8,0)</f>
        <v>Spain</v>
      </c>
      <c r="H445" t="str">
        <f>VLOOKUP(D445,'[2]sold to'!$A:$I,9,0)</f>
        <v>Europe</v>
      </c>
      <c r="K445">
        <v>240</v>
      </c>
      <c r="L445">
        <v>88023593</v>
      </c>
      <c r="M445" t="s">
        <v>229</v>
      </c>
      <c r="N445">
        <v>3</v>
      </c>
      <c r="P445" t="str">
        <f>VLOOKUP(L445,'Status Report'!B:AA,26,0)</f>
        <v>China</v>
      </c>
      <c r="Q445" t="str">
        <f>VLOOKUP(L445,'Status Report'!B:AB,27,0)</f>
        <v>Bar support</v>
      </c>
      <c r="R445">
        <f>VLOOKUP(L445,'Status Report'!B:X,23,0)</f>
        <v>167</v>
      </c>
      <c r="S445" t="str">
        <f>VLOOKUP(L445,'Status Report'!B:T,19,0)</f>
        <v>Promocean The Netherlands BV</v>
      </c>
      <c r="T445" s="62" t="s">
        <v>421</v>
      </c>
      <c r="U445" s="19">
        <f>_xlfn.IFS(AI445="Den Bosch",VLOOKUP(L445,'Status Report'!B:AM,35,0),AI445="Yantian",VLOOKUP(L445,'Status Report'!B:AM,36,0),AI445="",IF(H445="Asia Pacific",VLOOKUP(L445,'Status Report'!B:AM,36,0),VLOOKUP(L445,'Status Report'!B:AM,35,0)),AI445="Direct shipment",IF(H445="Asia Pacific",VLOOKUP(L445,'Status Report'!B:AM,36,0),VLOOKUP(L445,'Status Report'!B:AM,35,0)))</f>
        <v>59.519999999999996</v>
      </c>
      <c r="V445" s="20">
        <f t="shared" si="94"/>
        <v>178.56</v>
      </c>
      <c r="W445" s="19">
        <f>_xlfn.IFS(AI445="Den Bosch",VLOOKUP(L445,'Status Report'!B:AM,37,0),AI445="Yantian",VLOOKUP(L445,'Status Report'!B:AM,38,0),AI445="",IF(H445="Asia Pacific",VLOOKUP(L445,'Status Report'!B:AM,38,0),VLOOKUP(L445,'Status Report'!B:AM,37,0)),AI445="Direct shipment",IF(H445="Asia Pacific",VLOOKUP(L445,'Status Report'!B:AM,38,0),VLOOKUP(L445,'Status Report'!B:AM,37,0)))</f>
        <v>59.519999999999996</v>
      </c>
      <c r="X445" s="20">
        <f t="shared" si="95"/>
        <v>178.56</v>
      </c>
      <c r="Y445" s="20">
        <f>_xlfn.IFS(AI445="Den Bosch",VLOOKUP(L445,'Status Report'!B:AO,39,0),AI445="Yantian",VLOOKUP(L445,'Status Report'!B:AO,40,0),AI445="",IF(H445="Asia Pacific",VLOOKUP(L445,'Status Report'!B:AO,40,0),VLOOKUP(L445,'Status Report'!B:AO,39,0)),AI445="Direct shipment",IF(H445="Asia Pacific",VLOOKUP(L445,'Status Report'!B:AO,40,0),VLOOKUP(L445,'Status Report'!B:AO,39,0)))</f>
        <v>0</v>
      </c>
      <c r="Z445" s="20">
        <f t="shared" si="96"/>
        <v>0</v>
      </c>
      <c r="AA445" s="20">
        <f t="shared" si="97"/>
        <v>178.56</v>
      </c>
      <c r="AB445" s="21">
        <f>_xlfn.IFS(AI445="Den Bosch",VLOOKUP(L445,'Status Report'!B:AM,33,0),AI445="Yantian",VLOOKUP(L445,'Status Report'!B:AM,34,0),AI445="",IF(H445="Asia Pacific",VLOOKUP(L445,'Status Report'!B:AM,34,0),VLOOKUP(L445,'Status Report'!B:AM,33,0)),AI445="Direct shipment",IF(H445="Asia Pacific",VLOOKUP(L445,'Status Report'!B:AM,34,0),VLOOKUP(L445,'Status Report'!B:AM,33,0)))</f>
        <v>47.389800000000008</v>
      </c>
      <c r="AC445" s="21">
        <f>VLOOKUP(L445,'Status Report'!B:CE,82,0)</f>
        <v>0</v>
      </c>
      <c r="AD445" s="21">
        <f t="shared" si="98"/>
        <v>47.389800000000008</v>
      </c>
      <c r="AE445" s="63">
        <f>VLOOKUP(L445,'Status Report'!B:W,20,0)</f>
        <v>37</v>
      </c>
      <c r="AF445" s="63">
        <f>VLOOKUP(L445,'Status Report'!B:W,21,0)</f>
        <v>25</v>
      </c>
      <c r="AG445" s="63">
        <f>VLOOKUP(L445,'Status Report'!B:W,22,0)</f>
        <v>36</v>
      </c>
      <c r="AH445" s="22">
        <f t="shared" si="99"/>
        <v>9.9900000000000003E-2</v>
      </c>
      <c r="AI445" t="s">
        <v>990</v>
      </c>
      <c r="AJ445" s="122" t="s">
        <v>1064</v>
      </c>
      <c r="AK445" s="63">
        <f>IFERROR(VLOOKUP(G445,ASEAN!A:A,1,0),0)</f>
        <v>0</v>
      </c>
      <c r="AL445" s="63" t="str">
        <f>IFERROR(VLOOKUP(D445,'[3]customer specs'!$B$1:$D$65536,3,0),0)</f>
        <v>no TAS possible 
from outside EU+pallet+label</v>
      </c>
      <c r="AM445" s="64">
        <f t="shared" si="100"/>
        <v>0</v>
      </c>
      <c r="AN445" s="64">
        <f t="shared" si="101"/>
        <v>0</v>
      </c>
      <c r="AO445" s="63"/>
      <c r="AP445" s="63"/>
      <c r="AQ445" s="63" t="str">
        <f t="shared" si="102"/>
        <v>no</v>
      </c>
      <c r="AR445" s="20">
        <f t="shared" si="103"/>
        <v>142.16940000000002</v>
      </c>
      <c r="AS445" s="63"/>
      <c r="AT445" s="23">
        <f t="shared" si="108"/>
        <v>0.12</v>
      </c>
      <c r="AU445" s="65">
        <f t="shared" si="104"/>
        <v>53.852045454545461</v>
      </c>
      <c r="AV445" s="65"/>
      <c r="AW445" s="65">
        <f t="shared" si="105"/>
        <v>161.55613636363637</v>
      </c>
      <c r="AX445" s="65"/>
      <c r="AY445" s="63">
        <f>VLOOKUP(L445,'Status Report'!B:CF,81,0)</f>
        <v>0</v>
      </c>
      <c r="AZ445" s="63" t="str">
        <f>VLOOKUP(L445,'Status Report'!B:S,18,0)</f>
        <v>Ellina Smirnova</v>
      </c>
      <c r="BB445" s="63">
        <f>VLOOKUP(L445,'Status Report'!B:Z,25,0)</f>
        <v>12</v>
      </c>
      <c r="BC445" s="63">
        <f t="shared" si="106"/>
        <v>36</v>
      </c>
      <c r="BF445">
        <f>VLOOKUP(L445,'Status Report'!B:CE,82,0)</f>
        <v>0</v>
      </c>
      <c r="BG445">
        <f>VLOOKUP(L445,'Status Report'!B:CF,83,0)</f>
        <v>0</v>
      </c>
      <c r="BH445">
        <f>VLOOKUP(L445,'Status Report'!B:CG,84,0)</f>
        <v>0</v>
      </c>
      <c r="BI445" t="s">
        <v>854</v>
      </c>
      <c r="BJ445" t="s">
        <v>795</v>
      </c>
      <c r="BM445" s="67">
        <f t="shared" si="107"/>
        <v>14</v>
      </c>
    </row>
    <row r="446" spans="1:65" x14ac:dyDescent="0.25">
      <c r="A446" s="68" t="str">
        <f>VLOOKUP(L446,'Status Report'!B:CB,79,0)</f>
        <v>Heineken UCL</v>
      </c>
      <c r="C446">
        <v>20006088</v>
      </c>
      <c r="D446">
        <v>3090139</v>
      </c>
      <c r="E446" t="s">
        <v>823</v>
      </c>
      <c r="F446" t="s">
        <v>824</v>
      </c>
      <c r="G446" t="str">
        <f>VLOOKUP(D446,'[2]sold to'!$A:$H,8,0)</f>
        <v>Spain</v>
      </c>
      <c r="H446" t="str">
        <f>VLOOKUP(D446,'[2]sold to'!$A:$I,9,0)</f>
        <v>Europe</v>
      </c>
      <c r="K446">
        <v>250</v>
      </c>
      <c r="L446">
        <v>88026493</v>
      </c>
      <c r="M446" t="s">
        <v>804</v>
      </c>
      <c r="N446">
        <v>4</v>
      </c>
      <c r="P446" t="str">
        <f>VLOOKUP(L446,'Status Report'!B:AA,26,0)</f>
        <v>China</v>
      </c>
      <c r="Q446" t="str">
        <f>VLOOKUP(L446,'Status Report'!B:AB,27,0)</f>
        <v>Bar support</v>
      </c>
      <c r="R446">
        <f>VLOOKUP(L446,'Status Report'!B:X,23,0)</f>
        <v>167</v>
      </c>
      <c r="S446" t="str">
        <f>VLOOKUP(L446,'Status Report'!B:T,19,0)</f>
        <v>Promocean The Netherlands BV</v>
      </c>
      <c r="T446" s="62">
        <f>VLOOKUP(L446,'Status Report'!B:E,4,0)</f>
        <v>3</v>
      </c>
      <c r="U446" s="19">
        <f>_xlfn.IFS(AI446="Den Bosch",VLOOKUP(L446,'Status Report'!B:AM,35,0),AI446="Yantian",VLOOKUP(L446,'Status Report'!B:AM,36,0),AI446="",IF(H446="Asia Pacific",VLOOKUP(L446,'Status Report'!B:AM,36,0),VLOOKUP(L446,'Status Report'!B:AM,35,0)),AI446="Direct shipment",IF(H446="Asia Pacific",VLOOKUP(L446,'Status Report'!B:AM,36,0),VLOOKUP(L446,'Status Report'!B:AM,35,0)))</f>
        <v>73.199999999999989</v>
      </c>
      <c r="V446" s="20">
        <f t="shared" si="94"/>
        <v>292.79999999999995</v>
      </c>
      <c r="W446" s="19">
        <f>_xlfn.IFS(AI446="Den Bosch",VLOOKUP(L446,'Status Report'!B:AM,37,0),AI446="Yantian",VLOOKUP(L446,'Status Report'!B:AM,38,0),AI446="",IF(H446="Asia Pacific",VLOOKUP(L446,'Status Report'!B:AM,38,0),VLOOKUP(L446,'Status Report'!B:AM,37,0)),AI446="Direct shipment",IF(H446="Asia Pacific",VLOOKUP(L446,'Status Report'!B:AM,38,0),VLOOKUP(L446,'Status Report'!B:AM,37,0)))</f>
        <v>73.199999999999989</v>
      </c>
      <c r="X446" s="20">
        <f t="shared" si="95"/>
        <v>292.79999999999995</v>
      </c>
      <c r="Y446" s="20">
        <f>_xlfn.IFS(AI446="Den Bosch",VLOOKUP(L446,'Status Report'!B:AO,39,0),AI446="Yantian",VLOOKUP(L446,'Status Report'!B:AO,40,0),AI446="",IF(H446="Asia Pacific",VLOOKUP(L446,'Status Report'!B:AO,40,0),VLOOKUP(L446,'Status Report'!B:AO,39,0)),AI446="Direct shipment",IF(H446="Asia Pacific",VLOOKUP(L446,'Status Report'!B:AO,40,0),VLOOKUP(L446,'Status Report'!B:AO,39,0)))</f>
        <v>0</v>
      </c>
      <c r="Z446" s="20">
        <f t="shared" si="96"/>
        <v>0</v>
      </c>
      <c r="AA446" s="20">
        <f t="shared" si="97"/>
        <v>292.79999999999995</v>
      </c>
      <c r="AB446" s="21">
        <f>_xlfn.IFS(AI446="Den Bosch",VLOOKUP(L446,'Status Report'!B:AM,33,0),AI446="Yantian",VLOOKUP(L446,'Status Report'!B:AM,34,0),AI446="",IF(H446="Asia Pacific",VLOOKUP(L446,'Status Report'!B:AM,34,0),VLOOKUP(L446,'Status Report'!B:AM,33,0)),AI446="Direct shipment",IF(H446="Asia Pacific",VLOOKUP(L446,'Status Report'!B:AM,34,0),VLOOKUP(L446,'Status Report'!B:AM,33,0)))</f>
        <v>63.327000000000005</v>
      </c>
      <c r="AC446" s="21">
        <f>VLOOKUP(L446,'Status Report'!B:CE,82,0)</f>
        <v>0</v>
      </c>
      <c r="AD446" s="21">
        <f t="shared" si="98"/>
        <v>63.327000000000005</v>
      </c>
      <c r="AE446" s="63">
        <f>VLOOKUP(L446,'Status Report'!B:W,20,0)</f>
        <v>49</v>
      </c>
      <c r="AF446" s="63">
        <f>VLOOKUP(L446,'Status Report'!B:W,21,0)</f>
        <v>26</v>
      </c>
      <c r="AG446" s="63">
        <f>VLOOKUP(L446,'Status Report'!B:W,22,0)</f>
        <v>50</v>
      </c>
      <c r="AH446" s="22">
        <f t="shared" si="99"/>
        <v>0.25480000000000003</v>
      </c>
      <c r="AI446" t="s">
        <v>990</v>
      </c>
      <c r="AK446" s="63">
        <f>IFERROR(VLOOKUP(G446,ASEAN!A:A,1,0),0)</f>
        <v>0</v>
      </c>
      <c r="AL446" s="63" t="str">
        <f>IFERROR(VLOOKUP(D446,'[3]customer specs'!$B$1:$D$65536,3,0),0)</f>
        <v>no TAS possible 
from outside EU+pallet+label</v>
      </c>
      <c r="AM446" s="64">
        <f t="shared" si="100"/>
        <v>0</v>
      </c>
      <c r="AN446" s="64">
        <f t="shared" si="101"/>
        <v>0</v>
      </c>
      <c r="AO446" s="63"/>
      <c r="AP446" s="63"/>
      <c r="AQ446" s="63" t="str">
        <f t="shared" si="102"/>
        <v>no</v>
      </c>
      <c r="AR446" s="20">
        <f t="shared" si="103"/>
        <v>253.30800000000002</v>
      </c>
      <c r="AS446" s="63"/>
      <c r="AT446" s="23">
        <f t="shared" si="108"/>
        <v>0.12</v>
      </c>
      <c r="AU446" s="65">
        <f t="shared" si="104"/>
        <v>71.962500000000006</v>
      </c>
      <c r="AV446" s="65"/>
      <c r="AW446" s="65">
        <f t="shared" si="105"/>
        <v>287.85000000000002</v>
      </c>
      <c r="AX446" s="65"/>
      <c r="AY446" s="63">
        <f>VLOOKUP(L446,'Status Report'!B:CF,81,0)</f>
        <v>0</v>
      </c>
      <c r="AZ446" s="63" t="str">
        <f>VLOOKUP(L446,'Status Report'!B:S,18,0)</f>
        <v>Ellina Smirnova</v>
      </c>
      <c r="BB446" s="63">
        <f>VLOOKUP(L446,'Status Report'!B:Z,25,0)</f>
        <v>12</v>
      </c>
      <c r="BC446" s="63">
        <f t="shared" si="106"/>
        <v>48</v>
      </c>
      <c r="BF446">
        <f>VLOOKUP(L446,'Status Report'!B:CE,82,0)</f>
        <v>0</v>
      </c>
      <c r="BG446">
        <f>VLOOKUP(L446,'Status Report'!B:CF,83,0)</f>
        <v>0</v>
      </c>
      <c r="BH446">
        <f>VLOOKUP(L446,'Status Report'!B:CG,84,0)</f>
        <v>0</v>
      </c>
      <c r="BI446" t="s">
        <v>854</v>
      </c>
      <c r="BJ446" t="s">
        <v>795</v>
      </c>
      <c r="BM446" s="67">
        <f t="shared" si="107"/>
        <v>356</v>
      </c>
    </row>
    <row r="447" spans="1:65" x14ac:dyDescent="0.25">
      <c r="A447" s="68" t="str">
        <f>VLOOKUP(L447,'Status Report'!B:CB,79,0)</f>
        <v>Heineken UCL</v>
      </c>
      <c r="C447">
        <v>20006088</v>
      </c>
      <c r="D447">
        <v>3090139</v>
      </c>
      <c r="E447" t="s">
        <v>823</v>
      </c>
      <c r="F447" t="s">
        <v>824</v>
      </c>
      <c r="G447" t="str">
        <f>VLOOKUP(D447,'[2]sold to'!$A:$H,8,0)</f>
        <v>Spain</v>
      </c>
      <c r="H447" t="str">
        <f>VLOOKUP(D447,'[2]sold to'!$A:$I,9,0)</f>
        <v>Europe</v>
      </c>
      <c r="K447">
        <v>260</v>
      </c>
      <c r="L447">
        <v>88026563</v>
      </c>
      <c r="M447" t="s">
        <v>375</v>
      </c>
      <c r="N447">
        <v>3</v>
      </c>
      <c r="P447" t="str">
        <f>VLOOKUP(L447,'Status Report'!B:AA,26,0)</f>
        <v>China</v>
      </c>
      <c r="Q447" t="str">
        <f>VLOOKUP(L447,'Status Report'!B:AB,27,0)</f>
        <v>Bar support</v>
      </c>
      <c r="R447">
        <f>VLOOKUP(L447,'Status Report'!B:X,23,0)</f>
        <v>50</v>
      </c>
      <c r="S447" t="str">
        <f>VLOOKUP(L447,'Status Report'!B:T,19,0)</f>
        <v>Asian Sourcing Link</v>
      </c>
      <c r="T447" s="62">
        <f>VLOOKUP(L447,'Status Report'!B:E,4,0)</f>
        <v>3</v>
      </c>
      <c r="U447" s="19">
        <f>_xlfn.IFS(AI447="Den Bosch",VLOOKUP(L447,'Status Report'!B:AM,35,0),AI447="Yantian",VLOOKUP(L447,'Status Report'!B:AM,36,0),AI447="",IF(H447="Asia Pacific",VLOOKUP(L447,'Status Report'!B:AM,36,0),VLOOKUP(L447,'Status Report'!B:AM,35,0)),AI447="Direct shipment",IF(H447="Asia Pacific",VLOOKUP(L447,'Status Report'!B:AM,36,0),VLOOKUP(L447,'Status Report'!B:AM,35,0)))</f>
        <v>47.5</v>
      </c>
      <c r="V447" s="20">
        <f t="shared" si="94"/>
        <v>142.5</v>
      </c>
      <c r="W447" s="19">
        <f>_xlfn.IFS(AI447="Den Bosch",VLOOKUP(L447,'Status Report'!B:AM,37,0),AI447="Yantian",VLOOKUP(L447,'Status Report'!B:AM,38,0),AI447="",IF(H447="Asia Pacific",VLOOKUP(L447,'Status Report'!B:AM,38,0),VLOOKUP(L447,'Status Report'!B:AM,37,0)),AI447="Direct shipment",IF(H447="Asia Pacific",VLOOKUP(L447,'Status Report'!B:AM,38,0),VLOOKUP(L447,'Status Report'!B:AM,37,0)))</f>
        <v>47.5</v>
      </c>
      <c r="X447" s="20">
        <f t="shared" si="95"/>
        <v>142.5</v>
      </c>
      <c r="Y447" s="20">
        <f>_xlfn.IFS(AI447="Den Bosch",VLOOKUP(L447,'Status Report'!B:AO,39,0),AI447="Yantian",VLOOKUP(L447,'Status Report'!B:AO,40,0),AI447="",IF(H447="Asia Pacific",VLOOKUP(L447,'Status Report'!B:AO,40,0),VLOOKUP(L447,'Status Report'!B:AO,39,0)),AI447="Direct shipment",IF(H447="Asia Pacific",VLOOKUP(L447,'Status Report'!B:AO,40,0),VLOOKUP(L447,'Status Report'!B:AO,39,0)))</f>
        <v>0</v>
      </c>
      <c r="Z447" s="20">
        <f t="shared" si="96"/>
        <v>0</v>
      </c>
      <c r="AA447" s="20">
        <f t="shared" si="97"/>
        <v>142.5</v>
      </c>
      <c r="AB447" s="21">
        <f>_xlfn.IFS(AI447="Den Bosch",VLOOKUP(L447,'Status Report'!B:AM,33,0),AI447="Yantian",VLOOKUP(L447,'Status Report'!B:AM,34,0),AI447="",IF(H447="Asia Pacific",VLOOKUP(L447,'Status Report'!B:AM,34,0),VLOOKUP(L447,'Status Report'!B:AM,33,0)),AI447="Direct shipment",IF(H447="Asia Pacific",VLOOKUP(L447,'Status Report'!B:AM,34,0),VLOOKUP(L447,'Status Report'!B:AM,33,0)))</f>
        <v>43.890000000000008</v>
      </c>
      <c r="AC447" s="21">
        <f>VLOOKUP(L447,'Status Report'!B:CE,82,0)</f>
        <v>0</v>
      </c>
      <c r="AD447" s="21">
        <f t="shared" si="98"/>
        <v>43.890000000000008</v>
      </c>
      <c r="AE447" s="63">
        <f>VLOOKUP(L447,'Status Report'!B:W,20,0)</f>
        <v>62</v>
      </c>
      <c r="AF447" s="63">
        <f>VLOOKUP(L447,'Status Report'!B:W,21,0)</f>
        <v>20</v>
      </c>
      <c r="AG447" s="63">
        <f>VLOOKUP(L447,'Status Report'!B:W,22,0)</f>
        <v>9.5</v>
      </c>
      <c r="AH447" s="22">
        <f t="shared" si="99"/>
        <v>3.5340000000000003E-2</v>
      </c>
      <c r="AI447" t="s">
        <v>990</v>
      </c>
      <c r="AK447" s="63">
        <f>IFERROR(VLOOKUP(G447,ASEAN!A:A,1,0),0)</f>
        <v>0</v>
      </c>
      <c r="AL447" s="63" t="str">
        <f>IFERROR(VLOOKUP(D447,'[3]customer specs'!$B$1:$D$65536,3,0),0)</f>
        <v>no TAS possible 
from outside EU+pallet+label</v>
      </c>
      <c r="AM447" s="64">
        <f t="shared" si="100"/>
        <v>0</v>
      </c>
      <c r="AN447" s="64">
        <f t="shared" si="101"/>
        <v>0</v>
      </c>
      <c r="AO447" s="63"/>
      <c r="AP447" s="63"/>
      <c r="AQ447" s="63" t="str">
        <f t="shared" si="102"/>
        <v>no</v>
      </c>
      <c r="AR447" s="20">
        <f t="shared" si="103"/>
        <v>131.67000000000002</v>
      </c>
      <c r="AS447" s="63"/>
      <c r="AT447" s="23">
        <f t="shared" si="108"/>
        <v>0.12</v>
      </c>
      <c r="AU447" s="65">
        <f t="shared" si="104"/>
        <v>49.875000000000007</v>
      </c>
      <c r="AV447" s="65"/>
      <c r="AW447" s="65">
        <f t="shared" si="105"/>
        <v>149.62500000000003</v>
      </c>
      <c r="AX447" s="65"/>
      <c r="AY447" s="63">
        <f>VLOOKUP(L447,'Status Report'!B:CF,81,0)</f>
        <v>0</v>
      </c>
      <c r="AZ447" s="63" t="str">
        <f>VLOOKUP(L447,'Status Report'!B:S,18,0)</f>
        <v>Ellina Smirnova</v>
      </c>
      <c r="BB447" s="63">
        <f>VLOOKUP(L447,'Status Report'!B:Z,25,0)</f>
        <v>10</v>
      </c>
      <c r="BC447" s="63">
        <f t="shared" si="106"/>
        <v>30</v>
      </c>
      <c r="BF447">
        <f>VLOOKUP(L447,'Status Report'!B:CE,82,0)</f>
        <v>0</v>
      </c>
      <c r="BG447">
        <f>VLOOKUP(L447,'Status Report'!B:CF,83,0)</f>
        <v>0</v>
      </c>
      <c r="BH447">
        <f>VLOOKUP(L447,'Status Report'!B:CG,84,0)</f>
        <v>0</v>
      </c>
      <c r="BI447" t="s">
        <v>854</v>
      </c>
      <c r="BJ447" t="s">
        <v>795</v>
      </c>
      <c r="BM447" s="67">
        <f t="shared" si="107"/>
        <v>73</v>
      </c>
    </row>
    <row r="448" spans="1:65" x14ac:dyDescent="0.25">
      <c r="A448" s="68" t="str">
        <f>VLOOKUP(L448,'Status Report'!B:CB,79,0)</f>
        <v>Heineken</v>
      </c>
      <c r="C448">
        <v>20006088</v>
      </c>
      <c r="D448">
        <v>3090139</v>
      </c>
      <c r="E448" t="s">
        <v>823</v>
      </c>
      <c r="F448" t="s">
        <v>824</v>
      </c>
      <c r="G448" t="str">
        <f>VLOOKUP(D448,'[2]sold to'!$A:$H,8,0)</f>
        <v>Spain</v>
      </c>
      <c r="H448" t="str">
        <f>VLOOKUP(D448,'[2]sold to'!$A:$I,9,0)</f>
        <v>Europe</v>
      </c>
      <c r="K448">
        <v>270</v>
      </c>
      <c r="L448">
        <v>88025975</v>
      </c>
      <c r="M448" t="s">
        <v>217</v>
      </c>
      <c r="N448">
        <v>2</v>
      </c>
      <c r="P448" t="str">
        <f>VLOOKUP(L448,'Status Report'!B:AA,26,0)</f>
        <v>Bangladesh</v>
      </c>
      <c r="Q448" t="str">
        <f>VLOOKUP(L448,'Status Report'!B:AB,27,0)</f>
        <v>Textiles-Clothing</v>
      </c>
      <c r="R448">
        <f>VLOOKUP(L448,'Status Report'!B:X,23,0)</f>
        <v>167</v>
      </c>
      <c r="S448" t="str">
        <f>VLOOKUP(L448,'Status Report'!B:T,19,0)</f>
        <v>Promocean The Netherlands BV</v>
      </c>
      <c r="T448" s="62">
        <f>VLOOKUP(L448,'Status Report'!B:E,4,0)</f>
        <v>3</v>
      </c>
      <c r="U448" s="19">
        <f>_xlfn.IFS(AI448="Den Bosch",VLOOKUP(L448,'Status Report'!B:AM,35,0),AI448="Yantian",VLOOKUP(L448,'Status Report'!B:AM,36,0),AI448="",IF(H448="Asia Pacific",VLOOKUP(L448,'Status Report'!B:AM,36,0),VLOOKUP(L448,'Status Report'!B:AM,35,0)),AI448="Direct shipment",IF(H448="Asia Pacific",VLOOKUP(L448,'Status Report'!B:AM,36,0),VLOOKUP(L448,'Status Report'!B:AM,35,0)))</f>
        <v>40.619999999999997</v>
      </c>
      <c r="V448" s="20">
        <f t="shared" si="94"/>
        <v>81.239999999999995</v>
      </c>
      <c r="W448" s="19">
        <f>_xlfn.IFS(AI448="Den Bosch",VLOOKUP(L448,'Status Report'!B:AM,37,0),AI448="Yantian",VLOOKUP(L448,'Status Report'!B:AM,38,0),AI448="",IF(H448="Asia Pacific",VLOOKUP(L448,'Status Report'!B:AM,38,0),VLOOKUP(L448,'Status Report'!B:AM,37,0)),AI448="Direct shipment",IF(H448="Asia Pacific",VLOOKUP(L448,'Status Report'!B:AM,38,0),VLOOKUP(L448,'Status Report'!B:AM,37,0)))</f>
        <v>39.900000000000006</v>
      </c>
      <c r="X448" s="20">
        <f t="shared" si="95"/>
        <v>79.800000000000011</v>
      </c>
      <c r="Y448" s="20">
        <f>_xlfn.IFS(AI448="Den Bosch",VLOOKUP(L448,'Status Report'!B:AO,39,0),AI448="Yantian",VLOOKUP(L448,'Status Report'!B:AO,40,0),AI448="",IF(H448="Asia Pacific",VLOOKUP(L448,'Status Report'!B:AO,40,0),VLOOKUP(L448,'Status Report'!B:AO,39,0)),AI448="Direct shipment",IF(H448="Asia Pacific",VLOOKUP(L448,'Status Report'!B:AO,40,0),VLOOKUP(L448,'Status Report'!B:AO,39,0)))</f>
        <v>0</v>
      </c>
      <c r="Z448" s="20">
        <f t="shared" si="96"/>
        <v>0</v>
      </c>
      <c r="AA448" s="20">
        <f t="shared" si="97"/>
        <v>79.800000000000011</v>
      </c>
      <c r="AB448" s="21">
        <f>_xlfn.IFS(AI448="Den Bosch",VLOOKUP(L448,'Status Report'!B:AM,33,0),AI448="Yantian",VLOOKUP(L448,'Status Report'!B:AM,34,0),AI448="",IF(H448="Asia Pacific",VLOOKUP(L448,'Status Report'!B:AM,34,0),VLOOKUP(L448,'Status Report'!B:AM,33,0)),AI448="Direct shipment",IF(H448="Asia Pacific",VLOOKUP(L448,'Status Report'!B:AM,34,0),VLOOKUP(L448,'Status Report'!B:AM,33,0)))</f>
        <v>34.7652</v>
      </c>
      <c r="AC448" s="21">
        <f>VLOOKUP(L448,'Status Report'!B:CE,82,0)</f>
        <v>0</v>
      </c>
      <c r="AD448" s="21">
        <f t="shared" si="98"/>
        <v>34.7652</v>
      </c>
      <c r="AE448" s="63">
        <f>VLOOKUP(L448,'Status Report'!B:W,20,0)</f>
        <v>36</v>
      </c>
      <c r="AF448" s="63">
        <f>VLOOKUP(L448,'Status Report'!B:W,21,0)</f>
        <v>33</v>
      </c>
      <c r="AG448" s="63">
        <f>VLOOKUP(L448,'Status Report'!B:W,22,0)</f>
        <v>7</v>
      </c>
      <c r="AH448" s="22">
        <f t="shared" si="99"/>
        <v>1.6632000000000001E-2</v>
      </c>
      <c r="AI448" t="s">
        <v>990</v>
      </c>
      <c r="AK448" s="63">
        <f>IFERROR(VLOOKUP(G448,ASEAN!A:A,1,0),0)</f>
        <v>0</v>
      </c>
      <c r="AL448" s="63" t="str">
        <f>IFERROR(VLOOKUP(D448,'[3]customer specs'!$B$1:$D$65536,3,0),0)</f>
        <v>no TAS possible 
from outside EU+pallet+label</v>
      </c>
      <c r="AM448" s="64">
        <f t="shared" si="100"/>
        <v>1.4399999999999835</v>
      </c>
      <c r="AN448" s="64">
        <f t="shared" si="101"/>
        <v>0</v>
      </c>
      <c r="AO448" s="63"/>
      <c r="AP448" s="63"/>
      <c r="AQ448" s="63" t="str">
        <f t="shared" si="102"/>
        <v>no</v>
      </c>
      <c r="AR448" s="20">
        <f t="shared" si="103"/>
        <v>69.5304</v>
      </c>
      <c r="AS448" s="63"/>
      <c r="AT448" s="23">
        <f t="shared" si="108"/>
        <v>0.12</v>
      </c>
      <c r="AU448" s="65">
        <f t="shared" si="104"/>
        <v>39.505909090909093</v>
      </c>
      <c r="AV448" s="65"/>
      <c r="AW448" s="65">
        <f t="shared" si="105"/>
        <v>79.011818181818185</v>
      </c>
      <c r="AX448" s="65"/>
      <c r="AY448" s="63">
        <f>VLOOKUP(L448,'Status Report'!B:CF,81,0)</f>
        <v>0</v>
      </c>
      <c r="AZ448" s="63" t="str">
        <f>VLOOKUP(L448,'Status Report'!B:S,18,0)</f>
        <v>Ellina Smirnova</v>
      </c>
      <c r="BB448" s="63">
        <f>VLOOKUP(L448,'Status Report'!B:Z,25,0)</f>
        <v>6</v>
      </c>
      <c r="BC448" s="63">
        <f t="shared" si="106"/>
        <v>12</v>
      </c>
      <c r="BF448">
        <f>VLOOKUP(L448,'Status Report'!B:CE,82,0)</f>
        <v>0</v>
      </c>
      <c r="BG448">
        <f>VLOOKUP(L448,'Status Report'!B:CF,83,0)</f>
        <v>0</v>
      </c>
      <c r="BH448">
        <f>VLOOKUP(L448,'Status Report'!B:CG,84,0)</f>
        <v>0</v>
      </c>
      <c r="BI448" t="s">
        <v>854</v>
      </c>
      <c r="BJ448" t="s">
        <v>795</v>
      </c>
      <c r="BM448" s="67">
        <f t="shared" si="107"/>
        <v>38</v>
      </c>
    </row>
    <row r="449" spans="1:65" x14ac:dyDescent="0.25">
      <c r="A449" s="68" t="str">
        <f>VLOOKUP(L449,'Status Report'!B:CB,79,0)</f>
        <v>Heineken - F1</v>
      </c>
      <c r="C449">
        <v>26021014</v>
      </c>
      <c r="D449">
        <v>3097129</v>
      </c>
      <c r="E449" t="s">
        <v>862</v>
      </c>
      <c r="F449" t="s">
        <v>802</v>
      </c>
      <c r="G449" t="str">
        <f>VLOOKUP(D449,'[2]sold to'!$A:$H,8,0)</f>
        <v>Netherlands</v>
      </c>
      <c r="H449" t="str">
        <f>VLOOKUP(D449,'[2]sold to'!$A:$I,9,0)</f>
        <v>Europe</v>
      </c>
      <c r="K449">
        <v>340</v>
      </c>
      <c r="L449">
        <v>88027362</v>
      </c>
      <c r="M449" t="s">
        <v>126</v>
      </c>
      <c r="N449">
        <v>20</v>
      </c>
      <c r="P449" t="str">
        <f>VLOOKUP(L449,'Status Report'!B:AA,26,0)</f>
        <v>China</v>
      </c>
      <c r="Q449" t="str">
        <f>VLOOKUP(L449,'Status Report'!B:AB,27,0)</f>
        <v>Bar support</v>
      </c>
      <c r="R449">
        <f>VLOOKUP(L449,'Status Report'!B:X,23,0)</f>
        <v>84</v>
      </c>
      <c r="S449" t="str">
        <f>VLOOKUP(L449,'Status Report'!B:T,19,0)</f>
        <v>Asian Sourcing Link</v>
      </c>
      <c r="T449" s="62">
        <f>VLOOKUP(L449,'Status Report'!B:E,4,0)</f>
        <v>1</v>
      </c>
      <c r="U449" s="19">
        <f>_xlfn.IFS(AI449="Den Bosch",VLOOKUP(L449,'Status Report'!B:AM,35,0),AI449="Yantian",VLOOKUP(L449,'Status Report'!B:AM,36,0),AI449="",IF(H449="Asia Pacific",VLOOKUP(L449,'Status Report'!B:AM,36,0),VLOOKUP(L449,'Status Report'!B:AM,35,0)),AI449="Direct shipment",IF(H449="Asia Pacific",VLOOKUP(L449,'Status Report'!B:AM,36,0),VLOOKUP(L449,'Status Report'!B:AM,35,0)))</f>
        <v>63.179999999999993</v>
      </c>
      <c r="V449" s="20">
        <f t="shared" si="94"/>
        <v>1263.5999999999999</v>
      </c>
      <c r="W449" s="19">
        <f>_xlfn.IFS(AI449="Den Bosch",VLOOKUP(L449,'Status Report'!B:AM,37,0),AI449="Yantian",VLOOKUP(L449,'Status Report'!B:AM,38,0),AI449="",IF(H449="Asia Pacific",VLOOKUP(L449,'Status Report'!B:AM,38,0),VLOOKUP(L449,'Status Report'!B:AM,37,0)),AI449="Direct shipment",IF(H449="Asia Pacific",VLOOKUP(L449,'Status Report'!B:AM,38,0),VLOOKUP(L449,'Status Report'!B:AM,37,0)))</f>
        <v>63.179999999999993</v>
      </c>
      <c r="X449" s="20">
        <f t="shared" si="95"/>
        <v>1263.5999999999999</v>
      </c>
      <c r="Y449" s="20">
        <f>_xlfn.IFS(AI449="Den Bosch",VLOOKUP(L449,'Status Report'!B:AO,39,0),AI449="Yantian",VLOOKUP(L449,'Status Report'!B:AO,40,0),AI449="",IF(H449="Asia Pacific",VLOOKUP(L449,'Status Report'!B:AO,40,0),VLOOKUP(L449,'Status Report'!B:AO,39,0)),AI449="Direct shipment",IF(H449="Asia Pacific",VLOOKUP(L449,'Status Report'!B:AO,40,0),VLOOKUP(L449,'Status Report'!B:AO,39,0)))</f>
        <v>0</v>
      </c>
      <c r="Z449" s="20">
        <f t="shared" si="96"/>
        <v>0</v>
      </c>
      <c r="AA449" s="20">
        <f t="shared" si="97"/>
        <v>1263.5999999999999</v>
      </c>
      <c r="AB449" s="21">
        <f>_xlfn.IFS(AI449="Den Bosch",VLOOKUP(L449,'Status Report'!B:AM,33,0),AI449="Yantian",VLOOKUP(L449,'Status Report'!B:AM,34,0),AI449="",IF(H449="Asia Pacific",VLOOKUP(L449,'Status Report'!B:AM,34,0),VLOOKUP(L449,'Status Report'!B:AM,33,0)),AI449="Direct shipment",IF(H449="Asia Pacific",VLOOKUP(L449,'Status Report'!B:AM,34,0),VLOOKUP(L449,'Status Report'!B:AM,33,0)))</f>
        <v>54.651600000000002</v>
      </c>
      <c r="AC449" s="21">
        <f>VLOOKUP(L449,'Status Report'!B:CE,82,0)</f>
        <v>0</v>
      </c>
      <c r="AD449" s="21">
        <f t="shared" si="98"/>
        <v>54.651600000000002</v>
      </c>
      <c r="AE449" s="63">
        <f>VLOOKUP(L449,'Status Report'!B:W,20,0)</f>
        <v>35</v>
      </c>
      <c r="AF449" s="63">
        <f>VLOOKUP(L449,'Status Report'!B:W,21,0)</f>
        <v>21</v>
      </c>
      <c r="AG449" s="63">
        <f>VLOOKUP(L449,'Status Report'!B:W,22,0)</f>
        <v>53</v>
      </c>
      <c r="AH449" s="22">
        <f t="shared" si="99"/>
        <v>0.77910000000000001</v>
      </c>
      <c r="AK449" s="63">
        <f>IFERROR(VLOOKUP(G449,ASEAN!A:A,1,0),0)</f>
        <v>0</v>
      </c>
      <c r="AL449" s="63">
        <f>IFERROR(VLOOKUP(D449,'[3]customer specs'!$B$1:$D$65536,3,0),0)</f>
        <v>0</v>
      </c>
      <c r="AM449" s="64">
        <f t="shared" si="100"/>
        <v>0</v>
      </c>
      <c r="AN449" s="64">
        <f t="shared" si="101"/>
        <v>0</v>
      </c>
      <c r="AO449" s="63"/>
      <c r="AP449" s="63"/>
      <c r="AQ449" s="63" t="str">
        <f t="shared" si="102"/>
        <v>no</v>
      </c>
      <c r="AR449" s="20">
        <f t="shared" si="103"/>
        <v>1093.0320000000002</v>
      </c>
      <c r="AS449" s="63"/>
      <c r="AT449" s="23">
        <f t="shared" si="108"/>
        <v>0.12</v>
      </c>
      <c r="AU449" s="65">
        <f t="shared" si="104"/>
        <v>62.104090909090914</v>
      </c>
      <c r="AV449" s="65"/>
      <c r="AW449" s="65">
        <f t="shared" si="105"/>
        <v>1242.0818181818183</v>
      </c>
      <c r="AX449" s="65"/>
      <c r="AY449" s="63">
        <f>VLOOKUP(L449,'Status Report'!B:CF,81,0)</f>
        <v>0</v>
      </c>
      <c r="AZ449" s="63" t="str">
        <f>VLOOKUP(L449,'Status Report'!B:S,18,0)</f>
        <v xml:space="preserve">Ellina Smirnova </v>
      </c>
      <c r="BB449" s="63">
        <f>VLOOKUP(L449,'Status Report'!B:Z,25,0)</f>
        <v>6</v>
      </c>
      <c r="BC449" s="63">
        <f t="shared" si="106"/>
        <v>120</v>
      </c>
      <c r="BF449">
        <f>VLOOKUP(L449,'Status Report'!B:CE,82,0)</f>
        <v>0</v>
      </c>
      <c r="BG449">
        <f>VLOOKUP(L449,'Status Report'!B:CF,83,0)</f>
        <v>0</v>
      </c>
      <c r="BH449">
        <f>VLOOKUP(L449,'Status Report'!B:CG,84,0)</f>
        <v>0</v>
      </c>
      <c r="BI449" t="s">
        <v>854</v>
      </c>
      <c r="BJ449" t="s">
        <v>795</v>
      </c>
      <c r="BM449" s="67">
        <f t="shared" si="107"/>
        <v>31</v>
      </c>
    </row>
    <row r="450" spans="1:65" x14ac:dyDescent="0.25">
      <c r="A450" s="68" t="str">
        <f>VLOOKUP(L450,'Status Report'!B:CB,79,0)</f>
        <v>Heineken - F1</v>
      </c>
      <c r="C450">
        <v>26021014</v>
      </c>
      <c r="D450">
        <v>3097129</v>
      </c>
      <c r="E450" t="s">
        <v>862</v>
      </c>
      <c r="F450" t="s">
        <v>802</v>
      </c>
      <c r="G450" t="str">
        <f>VLOOKUP(D450,'[2]sold to'!$A:$H,8,0)</f>
        <v>Netherlands</v>
      </c>
      <c r="H450" t="str">
        <f>VLOOKUP(D450,'[2]sold to'!$A:$I,9,0)</f>
        <v>Europe</v>
      </c>
      <c r="K450">
        <v>350</v>
      </c>
      <c r="L450">
        <v>88027359</v>
      </c>
      <c r="M450" t="s">
        <v>145</v>
      </c>
      <c r="N450">
        <v>20</v>
      </c>
      <c r="P450" t="str">
        <f>VLOOKUP(L450,'Status Report'!B:AA,26,0)</f>
        <v>China</v>
      </c>
      <c r="Q450" t="str">
        <f>VLOOKUP(L450,'Status Report'!B:AB,27,0)</f>
        <v>Bar support</v>
      </c>
      <c r="R450">
        <f>VLOOKUP(L450,'Status Report'!B:X,23,0)</f>
        <v>84</v>
      </c>
      <c r="S450" t="str">
        <f>VLOOKUP(L450,'Status Report'!B:T,19,0)</f>
        <v>Asian Sourcing Link</v>
      </c>
      <c r="T450" s="62">
        <f>VLOOKUP(L450,'Status Report'!B:E,4,0)</f>
        <v>1</v>
      </c>
      <c r="U450" s="19">
        <f>_xlfn.IFS(AI450="Den Bosch",VLOOKUP(L450,'Status Report'!B:AM,35,0),AI450="Yantian",VLOOKUP(L450,'Status Report'!B:AM,36,0),AI450="",IF(H450="Asia Pacific",VLOOKUP(L450,'Status Report'!B:AM,36,0),VLOOKUP(L450,'Status Report'!B:AM,35,0)),AI450="Direct shipment",IF(H450="Asia Pacific",VLOOKUP(L450,'Status Report'!B:AM,36,0),VLOOKUP(L450,'Status Report'!B:AM,35,0)))</f>
        <v>63.179999999999993</v>
      </c>
      <c r="V450" s="20">
        <f t="shared" ref="V450:V513" si="109">U450*N450</f>
        <v>1263.5999999999999</v>
      </c>
      <c r="W450" s="19">
        <f>_xlfn.IFS(AI450="Den Bosch",VLOOKUP(L450,'Status Report'!B:AM,37,0),AI450="Yantian",VLOOKUP(L450,'Status Report'!B:AM,38,0),AI450="",IF(H450="Asia Pacific",VLOOKUP(L450,'Status Report'!B:AM,38,0),VLOOKUP(L450,'Status Report'!B:AM,37,0)),AI450="Direct shipment",IF(H450="Asia Pacific",VLOOKUP(L450,'Status Report'!B:AM,38,0),VLOOKUP(L450,'Status Report'!B:AM,37,0)))</f>
        <v>63.179999999999993</v>
      </c>
      <c r="X450" s="20">
        <f t="shared" ref="X450:X513" si="110">N450*W450</f>
        <v>1263.5999999999999</v>
      </c>
      <c r="Y450" s="20">
        <f>_xlfn.IFS(AI450="Den Bosch",VLOOKUP(L450,'Status Report'!B:AO,39,0),AI450="Yantian",VLOOKUP(L450,'Status Report'!B:AO,40,0),AI450="",IF(H450="Asia Pacific",VLOOKUP(L450,'Status Report'!B:AO,40,0),VLOOKUP(L450,'Status Report'!B:AO,39,0)),AI450="Direct shipment",IF(H450="Asia Pacific",VLOOKUP(L450,'Status Report'!B:AO,40,0),VLOOKUP(L450,'Status Report'!B:AO,39,0)))</f>
        <v>0</v>
      </c>
      <c r="Z450" s="20">
        <f t="shared" ref="Z450:Z513" si="111">Y450*N450</f>
        <v>0</v>
      </c>
      <c r="AA450" s="20">
        <f t="shared" ref="AA450:AA513" si="112">IF(Z450=0,X450,Z450)</f>
        <v>1263.5999999999999</v>
      </c>
      <c r="AB450" s="21">
        <f>_xlfn.IFS(AI450="Den Bosch",VLOOKUP(L450,'Status Report'!B:AM,33,0),AI450="Yantian",VLOOKUP(L450,'Status Report'!B:AM,34,0),AI450="",IF(H450="Asia Pacific",VLOOKUP(L450,'Status Report'!B:AM,34,0),VLOOKUP(L450,'Status Report'!B:AM,33,0)),AI450="Direct shipment",IF(H450="Asia Pacific",VLOOKUP(L450,'Status Report'!B:AM,34,0),VLOOKUP(L450,'Status Report'!B:AM,33,0)))</f>
        <v>54.651600000000002</v>
      </c>
      <c r="AC450" s="21">
        <f>VLOOKUP(L450,'Status Report'!B:CE,82,0)</f>
        <v>0</v>
      </c>
      <c r="AD450" s="21">
        <f t="shared" ref="AD450:AD513" si="113">IF(AC450=0,AB450,AC450)</f>
        <v>54.651600000000002</v>
      </c>
      <c r="AE450" s="63">
        <f>VLOOKUP(L450,'Status Report'!B:W,20,0)</f>
        <v>35</v>
      </c>
      <c r="AF450" s="63">
        <f>VLOOKUP(L450,'Status Report'!B:W,21,0)</f>
        <v>21</v>
      </c>
      <c r="AG450" s="63">
        <f>VLOOKUP(L450,'Status Report'!B:W,22,0)</f>
        <v>53</v>
      </c>
      <c r="AH450" s="22">
        <f t="shared" ref="AH450:AH513" si="114">((AE450*AF450*AG450)*N450)/1000000</f>
        <v>0.77910000000000001</v>
      </c>
      <c r="AK450" s="63">
        <f>IFERROR(VLOOKUP(G450,ASEAN!A:A,1,0),0)</f>
        <v>0</v>
      </c>
      <c r="AL450" s="63">
        <f>IFERROR(VLOOKUP(D450,'[3]customer specs'!$B$1:$D$65536,3,0),0)</f>
        <v>0</v>
      </c>
      <c r="AM450" s="64">
        <f t="shared" ref="AM450:AM513" si="115">V450-X450</f>
        <v>0</v>
      </c>
      <c r="AN450" s="64">
        <f t="shared" ref="AN450:AN513" si="116">IF(Z450=0,,X450-Z450)</f>
        <v>0</v>
      </c>
      <c r="AO450" s="63"/>
      <c r="AP450" s="63"/>
      <c r="AQ450" s="63" t="str">
        <f t="shared" ref="AQ450:AQ513" si="117">IF(N450&gt;=R450,"yes","no")</f>
        <v>no</v>
      </c>
      <c r="AR450" s="20">
        <f t="shared" ref="AR450:AR513" si="118">AD450*N450</f>
        <v>1093.0320000000002</v>
      </c>
      <c r="AS450" s="63"/>
      <c r="AT450" s="23">
        <f t="shared" si="108"/>
        <v>0.12</v>
      </c>
      <c r="AU450" s="65">
        <f t="shared" ref="AU450:AU513" si="119">AD450/(1-AT450)</f>
        <v>62.104090909090914</v>
      </c>
      <c r="AV450" s="65"/>
      <c r="AW450" s="65">
        <f t="shared" ref="AW450:AW513" si="120">(AU450*N450)+(AV450*N450)</f>
        <v>1242.0818181818183</v>
      </c>
      <c r="AX450" s="65"/>
      <c r="AY450" s="63">
        <f>VLOOKUP(L450,'Status Report'!B:CF,81,0)</f>
        <v>0</v>
      </c>
      <c r="AZ450" s="63" t="str">
        <f>VLOOKUP(L450,'Status Report'!B:S,18,0)</f>
        <v xml:space="preserve">Ellina Smirnova </v>
      </c>
      <c r="BB450" s="63">
        <f>VLOOKUP(L450,'Status Report'!B:Z,25,0)</f>
        <v>6</v>
      </c>
      <c r="BC450" s="63">
        <f t="shared" ref="BC450:BC513" si="121">N450*BB450</f>
        <v>120</v>
      </c>
      <c r="BF450">
        <f>VLOOKUP(L450,'Status Report'!B:CE,82,0)</f>
        <v>0</v>
      </c>
      <c r="BG450">
        <f>VLOOKUP(L450,'Status Report'!B:CF,83,0)</f>
        <v>0</v>
      </c>
      <c r="BH450">
        <f>VLOOKUP(L450,'Status Report'!B:CG,84,0)</f>
        <v>0</v>
      </c>
      <c r="BI450" t="s">
        <v>854</v>
      </c>
      <c r="BJ450" t="s">
        <v>795</v>
      </c>
      <c r="BM450" s="67">
        <f t="shared" ref="BM450:BM513" si="122">SUMIF($L:$L,$L450,N:N)</f>
        <v>25</v>
      </c>
    </row>
    <row r="451" spans="1:65" x14ac:dyDescent="0.25">
      <c r="A451" s="68" t="str">
        <f>VLOOKUP(L451,'Status Report'!B:CB,79,0)</f>
        <v>Heineken - F1</v>
      </c>
      <c r="C451">
        <v>26021014</v>
      </c>
      <c r="D451">
        <v>3097129</v>
      </c>
      <c r="E451" t="s">
        <v>862</v>
      </c>
      <c r="F451" t="s">
        <v>802</v>
      </c>
      <c r="G451" t="str">
        <f>VLOOKUP(D451,'[2]sold to'!$A:$H,8,0)</f>
        <v>Netherlands</v>
      </c>
      <c r="H451" t="str">
        <f>VLOOKUP(D451,'[2]sold to'!$A:$I,9,0)</f>
        <v>Europe</v>
      </c>
      <c r="K451">
        <v>360</v>
      </c>
      <c r="L451">
        <v>88027438</v>
      </c>
      <c r="M451" t="s">
        <v>820</v>
      </c>
      <c r="N451">
        <v>20</v>
      </c>
      <c r="P451" t="str">
        <f>VLOOKUP(L451,'Status Report'!B:AA,26,0)</f>
        <v>China</v>
      </c>
      <c r="Q451" t="str">
        <f>VLOOKUP(L451,'Status Report'!B:AB,27,0)</f>
        <v>Premiums</v>
      </c>
      <c r="R451">
        <f>VLOOKUP(L451,'Status Report'!B:X,23,0)</f>
        <v>100</v>
      </c>
      <c r="S451" t="str">
        <f>VLOOKUP(L451,'Status Report'!B:T,19,0)</f>
        <v>Asian Sourcing Link</v>
      </c>
      <c r="T451" s="62">
        <f>VLOOKUP(L451,'Status Report'!B:E,4,0)</f>
        <v>3</v>
      </c>
      <c r="U451" s="19">
        <f>_xlfn.IFS(AI451="Den Bosch",VLOOKUP(L451,'Status Report'!B:AM,35,0),AI451="Yantian",VLOOKUP(L451,'Status Report'!B:AM,36,0),AI451="",IF(H451="Asia Pacific",VLOOKUP(L451,'Status Report'!B:AM,36,0),VLOOKUP(L451,'Status Report'!B:AM,35,0)),AI451="Direct shipment",IF(H451="Asia Pacific",VLOOKUP(L451,'Status Report'!B:AM,36,0),VLOOKUP(L451,'Status Report'!B:AM,35,0)))</f>
        <v>142.4</v>
      </c>
      <c r="V451" s="20">
        <f t="shared" si="109"/>
        <v>2848</v>
      </c>
      <c r="W451" s="19">
        <f>_xlfn.IFS(AI451="Den Bosch",VLOOKUP(L451,'Status Report'!B:AM,37,0),AI451="Yantian",VLOOKUP(L451,'Status Report'!B:AM,38,0),AI451="",IF(H451="Asia Pacific",VLOOKUP(L451,'Status Report'!B:AM,38,0),VLOOKUP(L451,'Status Report'!B:AM,37,0)),AI451="Direct shipment",IF(H451="Asia Pacific",VLOOKUP(L451,'Status Report'!B:AM,38,0),VLOOKUP(L451,'Status Report'!B:AM,37,0)))</f>
        <v>142.4</v>
      </c>
      <c r="X451" s="20">
        <f t="shared" si="110"/>
        <v>2848</v>
      </c>
      <c r="Y451" s="20">
        <f>_xlfn.IFS(AI451="Den Bosch",VLOOKUP(L451,'Status Report'!B:AO,39,0),AI451="Yantian",VLOOKUP(L451,'Status Report'!B:AO,40,0),AI451="",IF(H451="Asia Pacific",VLOOKUP(L451,'Status Report'!B:AO,40,0),VLOOKUP(L451,'Status Report'!B:AO,39,0)),AI451="Direct shipment",IF(H451="Asia Pacific",VLOOKUP(L451,'Status Report'!B:AO,40,0),VLOOKUP(L451,'Status Report'!B:AO,39,0)))</f>
        <v>0</v>
      </c>
      <c r="Z451" s="20">
        <f t="shared" si="111"/>
        <v>0</v>
      </c>
      <c r="AA451" s="20">
        <f t="shared" si="112"/>
        <v>2848</v>
      </c>
      <c r="AB451" s="21">
        <f>_xlfn.IFS(AI451="Den Bosch",VLOOKUP(L451,'Status Report'!B:AM,33,0),AI451="Yantian",VLOOKUP(L451,'Status Report'!B:AM,34,0),AI451="",IF(H451="Asia Pacific",VLOOKUP(L451,'Status Report'!B:AM,34,0),VLOOKUP(L451,'Status Report'!B:AM,33,0)),AI451="Direct shipment",IF(H451="Asia Pacific",VLOOKUP(L451,'Status Report'!B:AM,34,0),VLOOKUP(L451,'Status Report'!B:AM,33,0)))</f>
        <v>122.09400000000001</v>
      </c>
      <c r="AC451" s="21">
        <f>VLOOKUP(L451,'Status Report'!B:CE,82,0)</f>
        <v>0</v>
      </c>
      <c r="AD451" s="21">
        <f t="shared" si="113"/>
        <v>122.09400000000001</v>
      </c>
      <c r="AE451" s="63">
        <f>VLOOKUP(L451,'Status Report'!B:W,20,0)</f>
        <v>103</v>
      </c>
      <c r="AF451" s="63">
        <f>VLOOKUP(L451,'Status Report'!B:W,21,0)</f>
        <v>17.5</v>
      </c>
      <c r="AG451" s="63">
        <f>VLOOKUP(L451,'Status Report'!B:W,22,0)</f>
        <v>20</v>
      </c>
      <c r="AH451" s="22">
        <f t="shared" si="114"/>
        <v>0.72099999999999997</v>
      </c>
      <c r="AI451" t="s">
        <v>990</v>
      </c>
      <c r="AK451" s="63">
        <f>IFERROR(VLOOKUP(G451,ASEAN!A:A,1,0),0)</f>
        <v>0</v>
      </c>
      <c r="AL451" s="63">
        <f>IFERROR(VLOOKUP(D451,'[3]customer specs'!$B$1:$D$65536,3,0),0)</f>
        <v>0</v>
      </c>
      <c r="AM451" s="64">
        <f t="shared" si="115"/>
        <v>0</v>
      </c>
      <c r="AN451" s="64">
        <f t="shared" si="116"/>
        <v>0</v>
      </c>
      <c r="AO451" s="63"/>
      <c r="AP451" s="63"/>
      <c r="AQ451" s="63" t="str">
        <f t="shared" si="117"/>
        <v>no</v>
      </c>
      <c r="AR451" s="20">
        <f t="shared" si="118"/>
        <v>2441.88</v>
      </c>
      <c r="AS451" s="63"/>
      <c r="AT451" s="23">
        <f t="shared" si="108"/>
        <v>0.12</v>
      </c>
      <c r="AU451" s="65">
        <f t="shared" si="119"/>
        <v>138.74318181818182</v>
      </c>
      <c r="AV451" s="65"/>
      <c r="AW451" s="65">
        <f t="shared" si="120"/>
        <v>2774.8636363636365</v>
      </c>
      <c r="AX451" s="65"/>
      <c r="AY451" s="63">
        <f>VLOOKUP(L451,'Status Report'!B:CF,81,0)</f>
        <v>0</v>
      </c>
      <c r="AZ451" s="63" t="str">
        <f>VLOOKUP(L451,'Status Report'!B:S,18,0)</f>
        <v xml:space="preserve">Ellina Smirnova </v>
      </c>
      <c r="BB451" s="63">
        <f>VLOOKUP(L451,'Status Report'!B:Z,25,0)</f>
        <v>10</v>
      </c>
      <c r="BC451" s="63">
        <f t="shared" si="121"/>
        <v>200</v>
      </c>
      <c r="BF451">
        <f>VLOOKUP(L451,'Status Report'!B:CE,82,0)</f>
        <v>0</v>
      </c>
      <c r="BG451">
        <f>VLOOKUP(L451,'Status Report'!B:CF,83,0)</f>
        <v>0</v>
      </c>
      <c r="BH451">
        <f>VLOOKUP(L451,'Status Report'!B:CG,84,0)</f>
        <v>0</v>
      </c>
      <c r="BI451" t="s">
        <v>854</v>
      </c>
      <c r="BJ451" t="s">
        <v>795</v>
      </c>
      <c r="BM451" s="67">
        <f t="shared" si="122"/>
        <v>74</v>
      </c>
    </row>
    <row r="452" spans="1:65" x14ac:dyDescent="0.25">
      <c r="A452" s="68" t="str">
        <f>VLOOKUP(L452,'Status Report'!B:CB,79,0)</f>
        <v>Heineken - F1</v>
      </c>
      <c r="C452">
        <v>26021014</v>
      </c>
      <c r="D452">
        <v>3097129</v>
      </c>
      <c r="E452" t="s">
        <v>862</v>
      </c>
      <c r="F452" t="s">
        <v>802</v>
      </c>
      <c r="G452" t="str">
        <f>VLOOKUP(D452,'[2]sold to'!$A:$H,8,0)</f>
        <v>Netherlands</v>
      </c>
      <c r="H452" t="str">
        <f>VLOOKUP(D452,'[2]sold to'!$A:$I,9,0)</f>
        <v>Europe</v>
      </c>
      <c r="K452">
        <v>370</v>
      </c>
      <c r="L452">
        <v>88027350</v>
      </c>
      <c r="M452" t="s">
        <v>551</v>
      </c>
      <c r="N452">
        <v>25</v>
      </c>
      <c r="P452" t="str">
        <f>VLOOKUP(L452,'Status Report'!B:AA,26,0)</f>
        <v>China</v>
      </c>
      <c r="Q452" t="str">
        <f>VLOOKUP(L452,'Status Report'!B:AB,27,0)</f>
        <v>Bar support</v>
      </c>
      <c r="R452">
        <f>VLOOKUP(L452,'Status Report'!B:X,23,0)</f>
        <v>125</v>
      </c>
      <c r="S452" t="str">
        <f>VLOOKUP(L452,'Status Report'!B:T,19,0)</f>
        <v>Promocean The Netherlands BV</v>
      </c>
      <c r="T452" s="62">
        <f>VLOOKUP(L452,'Status Report'!B:E,4,0)</f>
        <v>3</v>
      </c>
      <c r="U452" s="19">
        <f>_xlfn.IFS(AI452="Den Bosch",VLOOKUP(L452,'Status Report'!B:AM,35,0),AI452="Yantian",VLOOKUP(L452,'Status Report'!B:AM,36,0),AI452="",IF(H452="Asia Pacific",VLOOKUP(L452,'Status Report'!B:AM,36,0),VLOOKUP(L452,'Status Report'!B:AM,35,0)),AI452="Direct shipment",IF(H452="Asia Pacific",VLOOKUP(L452,'Status Report'!B:AM,36,0),VLOOKUP(L452,'Status Report'!B:AM,35,0)))</f>
        <v>29.8</v>
      </c>
      <c r="V452" s="20">
        <f t="shared" si="109"/>
        <v>745</v>
      </c>
      <c r="W452" s="19">
        <f>_xlfn.IFS(AI452="Den Bosch",VLOOKUP(L452,'Status Report'!B:AM,37,0),AI452="Yantian",VLOOKUP(L452,'Status Report'!B:AM,38,0),AI452="",IF(H452="Asia Pacific",VLOOKUP(L452,'Status Report'!B:AM,38,0),VLOOKUP(L452,'Status Report'!B:AM,37,0)),AI452="Direct shipment",IF(H452="Asia Pacific",VLOOKUP(L452,'Status Report'!B:AM,38,0),VLOOKUP(L452,'Status Report'!B:AM,37,0)))</f>
        <v>26</v>
      </c>
      <c r="X452" s="20">
        <f t="shared" si="110"/>
        <v>650</v>
      </c>
      <c r="Y452" s="20">
        <f>_xlfn.IFS(AI452="Den Bosch",VLOOKUP(L452,'Status Report'!B:AO,39,0),AI452="Yantian",VLOOKUP(L452,'Status Report'!B:AO,40,0),AI452="",IF(H452="Asia Pacific",VLOOKUP(L452,'Status Report'!B:AO,40,0),VLOOKUP(L452,'Status Report'!B:AO,39,0)),AI452="Direct shipment",IF(H452="Asia Pacific",VLOOKUP(L452,'Status Report'!B:AO,40,0),VLOOKUP(L452,'Status Report'!B:AO,39,0)))</f>
        <v>0</v>
      </c>
      <c r="Z452" s="20">
        <f t="shared" si="111"/>
        <v>0</v>
      </c>
      <c r="AA452" s="20">
        <f t="shared" si="112"/>
        <v>650</v>
      </c>
      <c r="AB452" s="21">
        <f>_xlfn.IFS(AI452="Den Bosch",VLOOKUP(L452,'Status Report'!B:AM,33,0),AI452="Yantian",VLOOKUP(L452,'Status Report'!B:AM,34,0),AI452="",IF(H452="Asia Pacific",VLOOKUP(L452,'Status Report'!B:AM,34,0),VLOOKUP(L452,'Status Report'!B:AM,33,0)),AI452="Direct shipment",IF(H452="Asia Pacific",VLOOKUP(L452,'Status Report'!B:AM,34,0),VLOOKUP(L452,'Status Report'!B:AM,33,0)))</f>
        <v>22.906800000000004</v>
      </c>
      <c r="AC452" s="21">
        <f>VLOOKUP(L452,'Status Report'!B:CE,82,0)</f>
        <v>0</v>
      </c>
      <c r="AD452" s="21">
        <f t="shared" si="113"/>
        <v>22.906800000000004</v>
      </c>
      <c r="AE452" s="63">
        <f>VLOOKUP(L452,'Status Report'!B:W,20,0)</f>
        <v>14</v>
      </c>
      <c r="AF452" s="63">
        <f>VLOOKUP(L452,'Status Report'!B:W,21,0)</f>
        <v>5</v>
      </c>
      <c r="AG452" s="63">
        <f>VLOOKUP(L452,'Status Report'!B:W,22,0)</f>
        <v>5</v>
      </c>
      <c r="AH452" s="22">
        <f t="shared" si="114"/>
        <v>8.7500000000000008E-3</v>
      </c>
      <c r="AI452" t="s">
        <v>990</v>
      </c>
      <c r="AK452" s="63">
        <f>IFERROR(VLOOKUP(G452,ASEAN!A:A,1,0),0)</f>
        <v>0</v>
      </c>
      <c r="AL452" s="63">
        <f>IFERROR(VLOOKUP(D452,'[3]customer specs'!$B$1:$D$65536,3,0),0)</f>
        <v>0</v>
      </c>
      <c r="AM452" s="64">
        <f t="shared" si="115"/>
        <v>95</v>
      </c>
      <c r="AN452" s="64">
        <f t="shared" si="116"/>
        <v>0</v>
      </c>
      <c r="AO452" s="63"/>
      <c r="AP452" s="63"/>
      <c r="AQ452" s="63" t="str">
        <f t="shared" si="117"/>
        <v>no</v>
      </c>
      <c r="AR452" s="20">
        <f t="shared" si="118"/>
        <v>572.67000000000007</v>
      </c>
      <c r="AS452" s="63"/>
      <c r="AT452" s="23">
        <f t="shared" si="108"/>
        <v>0.12</v>
      </c>
      <c r="AU452" s="65">
        <f t="shared" si="119"/>
        <v>26.03045454545455</v>
      </c>
      <c r="AV452" s="65"/>
      <c r="AW452" s="65">
        <f t="shared" si="120"/>
        <v>650.76136363636374</v>
      </c>
      <c r="AX452" s="65"/>
      <c r="AY452" s="63">
        <f>VLOOKUP(L452,'Status Report'!B:CF,81,0)</f>
        <v>0</v>
      </c>
      <c r="AZ452" s="63" t="str">
        <f>VLOOKUP(L452,'Status Report'!B:S,18,0)</f>
        <v xml:space="preserve">Konstantinos Zoupanos </v>
      </c>
      <c r="BB452" s="63">
        <f>VLOOKUP(L452,'Status Report'!B:Z,25,0)</f>
        <v>20</v>
      </c>
      <c r="BC452" s="63">
        <f t="shared" si="121"/>
        <v>500</v>
      </c>
      <c r="BF452">
        <f>VLOOKUP(L452,'Status Report'!B:CE,82,0)</f>
        <v>0</v>
      </c>
      <c r="BG452">
        <f>VLOOKUP(L452,'Status Report'!B:CF,83,0)</f>
        <v>0</v>
      </c>
      <c r="BH452">
        <f>VLOOKUP(L452,'Status Report'!B:CG,84,0)</f>
        <v>0</v>
      </c>
      <c r="BI452" t="s">
        <v>854</v>
      </c>
      <c r="BJ452" t="s">
        <v>795</v>
      </c>
      <c r="BM452" s="67">
        <f t="shared" si="122"/>
        <v>1322</v>
      </c>
    </row>
    <row r="453" spans="1:65" x14ac:dyDescent="0.25">
      <c r="A453" s="68" t="str">
        <f>VLOOKUP(L453,'Status Report'!B:CB,79,0)</f>
        <v>Heineken - F1</v>
      </c>
      <c r="C453">
        <v>26021014</v>
      </c>
      <c r="D453">
        <v>3097129</v>
      </c>
      <c r="E453" t="s">
        <v>862</v>
      </c>
      <c r="F453" t="s">
        <v>802</v>
      </c>
      <c r="G453" t="str">
        <f>VLOOKUP(D453,'[2]sold to'!$A:$H,8,0)</f>
        <v>Netherlands</v>
      </c>
      <c r="H453" t="str">
        <f>VLOOKUP(D453,'[2]sold to'!$A:$I,9,0)</f>
        <v>Europe</v>
      </c>
      <c r="K453">
        <v>380</v>
      </c>
      <c r="L453">
        <v>88027351</v>
      </c>
      <c r="M453" t="s">
        <v>846</v>
      </c>
      <c r="N453">
        <v>25</v>
      </c>
      <c r="P453" t="str">
        <f>VLOOKUP(L453,'Status Report'!B:AA,26,0)</f>
        <v>China</v>
      </c>
      <c r="Q453" t="str">
        <f>VLOOKUP(L453,'Status Report'!B:AB,27,0)</f>
        <v>Bar support</v>
      </c>
      <c r="R453">
        <f>VLOOKUP(L453,'Status Report'!B:X,23,0)</f>
        <v>125</v>
      </c>
      <c r="S453" t="str">
        <f>VLOOKUP(L453,'Status Report'!B:T,19,0)</f>
        <v>Promocean The Netherlands BV</v>
      </c>
      <c r="T453" s="62">
        <f>VLOOKUP(L453,'Status Report'!B:E,4,0)</f>
        <v>3</v>
      </c>
      <c r="U453" s="19">
        <f>_xlfn.IFS(AI453="Den Bosch",VLOOKUP(L453,'Status Report'!B:AM,35,0),AI453="Yantian",VLOOKUP(L453,'Status Report'!B:AM,36,0),AI453="",IF(H453="Asia Pacific",VLOOKUP(L453,'Status Report'!B:AM,36,0),VLOOKUP(L453,'Status Report'!B:AM,35,0)),AI453="Direct shipment",IF(H453="Asia Pacific",VLOOKUP(L453,'Status Report'!B:AM,36,0),VLOOKUP(L453,'Status Report'!B:AM,35,0)))</f>
        <v>29.8</v>
      </c>
      <c r="V453" s="20">
        <f t="shared" si="109"/>
        <v>745</v>
      </c>
      <c r="W453" s="19">
        <f>_xlfn.IFS(AI453="Den Bosch",VLOOKUP(L453,'Status Report'!B:AM,37,0),AI453="Yantian",VLOOKUP(L453,'Status Report'!B:AM,38,0),AI453="",IF(H453="Asia Pacific",VLOOKUP(L453,'Status Report'!B:AM,38,0),VLOOKUP(L453,'Status Report'!B:AM,37,0)),AI453="Direct shipment",IF(H453="Asia Pacific",VLOOKUP(L453,'Status Report'!B:AM,38,0),VLOOKUP(L453,'Status Report'!B:AM,37,0)))</f>
        <v>27.200000000000003</v>
      </c>
      <c r="X453" s="20">
        <f t="shared" si="110"/>
        <v>680.00000000000011</v>
      </c>
      <c r="Y453" s="20">
        <f>_xlfn.IFS(AI453="Den Bosch",VLOOKUP(L453,'Status Report'!B:AO,39,0),AI453="Yantian",VLOOKUP(L453,'Status Report'!B:AO,40,0),AI453="",IF(H453="Asia Pacific",VLOOKUP(L453,'Status Report'!B:AO,40,0),VLOOKUP(L453,'Status Report'!B:AO,39,0)),AI453="Direct shipment",IF(H453="Asia Pacific",VLOOKUP(L453,'Status Report'!B:AO,40,0),VLOOKUP(L453,'Status Report'!B:AO,39,0)))</f>
        <v>0</v>
      </c>
      <c r="Z453" s="20">
        <f t="shared" si="111"/>
        <v>0</v>
      </c>
      <c r="AA453" s="20">
        <f t="shared" si="112"/>
        <v>680.00000000000011</v>
      </c>
      <c r="AB453" s="21">
        <f>_xlfn.IFS(AI453="Den Bosch",VLOOKUP(L453,'Status Report'!B:AM,33,0),AI453="Yantian",VLOOKUP(L453,'Status Report'!B:AM,34,0),AI453="",IF(H453="Asia Pacific",VLOOKUP(L453,'Status Report'!B:AM,34,0),VLOOKUP(L453,'Status Report'!B:AM,33,0)),AI453="Direct shipment",IF(H453="Asia Pacific",VLOOKUP(L453,'Status Report'!B:AM,34,0),VLOOKUP(L453,'Status Report'!B:AM,33,0)))</f>
        <v>24.019200000000001</v>
      </c>
      <c r="AC453" s="21">
        <f>VLOOKUP(L453,'Status Report'!B:CE,82,0)</f>
        <v>0</v>
      </c>
      <c r="AD453" s="21">
        <f t="shared" si="113"/>
        <v>24.019200000000001</v>
      </c>
      <c r="AE453" s="63">
        <f>VLOOKUP(L453,'Status Report'!B:W,20,0)</f>
        <v>14</v>
      </c>
      <c r="AF453" s="63">
        <f>VLOOKUP(L453,'Status Report'!B:W,21,0)</f>
        <v>5</v>
      </c>
      <c r="AG453" s="63">
        <f>VLOOKUP(L453,'Status Report'!B:W,22,0)</f>
        <v>5</v>
      </c>
      <c r="AH453" s="22">
        <f t="shared" si="114"/>
        <v>8.7500000000000008E-3</v>
      </c>
      <c r="AI453" t="s">
        <v>990</v>
      </c>
      <c r="AK453" s="63">
        <f>IFERROR(VLOOKUP(G453,ASEAN!A:A,1,0),0)</f>
        <v>0</v>
      </c>
      <c r="AL453" s="63">
        <f>IFERROR(VLOOKUP(D453,'[3]customer specs'!$B$1:$D$65536,3,0),0)</f>
        <v>0</v>
      </c>
      <c r="AM453" s="64">
        <f t="shared" si="115"/>
        <v>64.999999999999886</v>
      </c>
      <c r="AN453" s="64">
        <f t="shared" si="116"/>
        <v>0</v>
      </c>
      <c r="AO453" s="63"/>
      <c r="AP453" s="63"/>
      <c r="AQ453" s="63" t="str">
        <f t="shared" si="117"/>
        <v>no</v>
      </c>
      <c r="AR453" s="20">
        <f t="shared" si="118"/>
        <v>600.48</v>
      </c>
      <c r="AS453" s="63"/>
      <c r="AT453" s="23">
        <f t="shared" si="108"/>
        <v>0.12</v>
      </c>
      <c r="AU453" s="65">
        <f t="shared" si="119"/>
        <v>27.294545454545457</v>
      </c>
      <c r="AV453" s="65"/>
      <c r="AW453" s="65">
        <f t="shared" si="120"/>
        <v>682.36363636363637</v>
      </c>
      <c r="AX453" s="65"/>
      <c r="AY453" s="63">
        <f>VLOOKUP(L453,'Status Report'!B:CF,81,0)</f>
        <v>0</v>
      </c>
      <c r="AZ453" s="63" t="str">
        <f>VLOOKUP(L453,'Status Report'!B:S,18,0)</f>
        <v xml:space="preserve">Konstantinos Zoupanos </v>
      </c>
      <c r="BB453" s="63">
        <f>VLOOKUP(L453,'Status Report'!B:Z,25,0)</f>
        <v>20</v>
      </c>
      <c r="BC453" s="63">
        <f t="shared" si="121"/>
        <v>500</v>
      </c>
      <c r="BF453">
        <f>VLOOKUP(L453,'Status Report'!B:CE,82,0)</f>
        <v>0</v>
      </c>
      <c r="BG453">
        <f>VLOOKUP(L453,'Status Report'!B:CF,83,0)</f>
        <v>0</v>
      </c>
      <c r="BH453">
        <f>VLOOKUP(L453,'Status Report'!B:CG,84,0)</f>
        <v>0</v>
      </c>
      <c r="BI453" t="s">
        <v>854</v>
      </c>
      <c r="BJ453" t="s">
        <v>795</v>
      </c>
      <c r="BM453" s="67">
        <f t="shared" si="122"/>
        <v>263</v>
      </c>
    </row>
    <row r="454" spans="1:65" x14ac:dyDescent="0.25">
      <c r="A454" s="68" t="str">
        <f>VLOOKUP(L454,'Status Report'!B:CB,79,0)</f>
        <v>Heineken - F1</v>
      </c>
      <c r="C454">
        <v>26021014</v>
      </c>
      <c r="D454">
        <v>3097129</v>
      </c>
      <c r="E454" t="s">
        <v>862</v>
      </c>
      <c r="F454" t="s">
        <v>802</v>
      </c>
      <c r="G454" t="str">
        <f>VLOOKUP(D454,'[2]sold to'!$A:$H,8,0)</f>
        <v>Netherlands</v>
      </c>
      <c r="H454" t="str">
        <f>VLOOKUP(D454,'[2]sold to'!$A:$I,9,0)</f>
        <v>Europe</v>
      </c>
      <c r="K454">
        <v>390</v>
      </c>
      <c r="L454">
        <v>88027360</v>
      </c>
      <c r="M454" t="s">
        <v>847</v>
      </c>
      <c r="N454">
        <v>40</v>
      </c>
      <c r="P454" t="str">
        <f>VLOOKUP(L454,'Status Report'!B:AA,26,0)</f>
        <v>China</v>
      </c>
      <c r="Q454" t="str">
        <f>VLOOKUP(L454,'Status Report'!B:AB,27,0)</f>
        <v>Premiums</v>
      </c>
      <c r="R454">
        <f>VLOOKUP(L454,'Status Report'!B:X,23,0)</f>
        <v>100</v>
      </c>
      <c r="S454" t="str">
        <f>VLOOKUP(L454,'Status Report'!B:T,19,0)</f>
        <v>Asian Sourcing Link</v>
      </c>
      <c r="T454" s="62">
        <f>VLOOKUP(L454,'Status Report'!B:E,4,0)</f>
        <v>3</v>
      </c>
      <c r="U454" s="19">
        <f>_xlfn.IFS(AI454="Den Bosch",VLOOKUP(L454,'Status Report'!B:AM,35,0),AI454="Yantian",VLOOKUP(L454,'Status Report'!B:AM,36,0),AI454="",IF(H454="Asia Pacific",VLOOKUP(L454,'Status Report'!B:AM,36,0),VLOOKUP(L454,'Status Report'!B:AM,35,0)),AI454="Direct shipment",IF(H454="Asia Pacific",VLOOKUP(L454,'Status Report'!B:AM,36,0),VLOOKUP(L454,'Status Report'!B:AM,35,0)))</f>
        <v>41.7</v>
      </c>
      <c r="V454" s="20">
        <f t="shared" si="109"/>
        <v>1668</v>
      </c>
      <c r="W454" s="19">
        <f>_xlfn.IFS(AI454="Den Bosch",VLOOKUP(L454,'Status Report'!B:AM,37,0),AI454="Yantian",VLOOKUP(L454,'Status Report'!B:AM,38,0),AI454="",IF(H454="Asia Pacific",VLOOKUP(L454,'Status Report'!B:AM,38,0),VLOOKUP(L454,'Status Report'!B:AM,37,0)),AI454="Direct shipment",IF(H454="Asia Pacific",VLOOKUP(L454,'Status Report'!B:AM,38,0),VLOOKUP(L454,'Status Report'!B:AM,37,0)))</f>
        <v>25.45</v>
      </c>
      <c r="X454" s="20">
        <f t="shared" si="110"/>
        <v>1018</v>
      </c>
      <c r="Y454" s="20">
        <f>_xlfn.IFS(AI454="Den Bosch",VLOOKUP(L454,'Status Report'!B:AO,39,0),AI454="Yantian",VLOOKUP(L454,'Status Report'!B:AO,40,0),AI454="",IF(H454="Asia Pacific",VLOOKUP(L454,'Status Report'!B:AO,40,0),VLOOKUP(L454,'Status Report'!B:AO,39,0)),AI454="Direct shipment",IF(H454="Asia Pacific",VLOOKUP(L454,'Status Report'!B:AO,40,0),VLOOKUP(L454,'Status Report'!B:AO,39,0)))</f>
        <v>0</v>
      </c>
      <c r="Z454" s="20">
        <f t="shared" si="111"/>
        <v>0</v>
      </c>
      <c r="AA454" s="20">
        <f t="shared" si="112"/>
        <v>1018</v>
      </c>
      <c r="AB454" s="21">
        <f>_xlfn.IFS(AI454="Den Bosch",VLOOKUP(L454,'Status Report'!B:AM,33,0),AI454="Yantian",VLOOKUP(L454,'Status Report'!B:AM,34,0),AI454="",IF(H454="Asia Pacific",VLOOKUP(L454,'Status Report'!B:AM,34,0),VLOOKUP(L454,'Status Report'!B:AM,33,0)),AI454="Direct shipment",IF(H454="Asia Pacific",VLOOKUP(L454,'Status Report'!B:AM,34,0),VLOOKUP(L454,'Status Report'!B:AM,33,0)))</f>
        <v>21.831</v>
      </c>
      <c r="AC454" s="21">
        <f>VLOOKUP(L454,'Status Report'!B:CE,82,0)</f>
        <v>0</v>
      </c>
      <c r="AD454" s="21">
        <f t="shared" si="113"/>
        <v>21.831</v>
      </c>
      <c r="AE454" s="63">
        <f>VLOOKUP(L454,'Status Report'!B:W,20,0)</f>
        <v>48</v>
      </c>
      <c r="AF454" s="63">
        <f>VLOOKUP(L454,'Status Report'!B:W,21,0)</f>
        <v>38</v>
      </c>
      <c r="AG454" s="63">
        <f>VLOOKUP(L454,'Status Report'!B:W,22,0)</f>
        <v>2.5</v>
      </c>
      <c r="AH454" s="22">
        <f t="shared" si="114"/>
        <v>0.18240000000000001</v>
      </c>
      <c r="AI454" t="s">
        <v>990</v>
      </c>
      <c r="AK454" s="63">
        <f>IFERROR(VLOOKUP(G454,ASEAN!A:A,1,0),0)</f>
        <v>0</v>
      </c>
      <c r="AL454" s="63">
        <f>IFERROR(VLOOKUP(D454,'[3]customer specs'!$B$1:$D$65536,3,0),0)</f>
        <v>0</v>
      </c>
      <c r="AM454" s="64">
        <f t="shared" si="115"/>
        <v>650</v>
      </c>
      <c r="AN454" s="64">
        <f t="shared" si="116"/>
        <v>0</v>
      </c>
      <c r="AO454" s="63"/>
      <c r="AP454" s="63"/>
      <c r="AQ454" s="63" t="str">
        <f t="shared" si="117"/>
        <v>no</v>
      </c>
      <c r="AR454" s="20">
        <f t="shared" si="118"/>
        <v>873.24</v>
      </c>
      <c r="AS454" s="63"/>
      <c r="AT454" s="23">
        <f t="shared" si="108"/>
        <v>0.12</v>
      </c>
      <c r="AU454" s="65">
        <f t="shared" si="119"/>
        <v>24.807954545454546</v>
      </c>
      <c r="AV454" s="65"/>
      <c r="AW454" s="65">
        <f t="shared" si="120"/>
        <v>992.31818181818187</v>
      </c>
      <c r="AX454" s="65"/>
      <c r="AY454" s="63">
        <f>VLOOKUP(L454,'Status Report'!B:CF,81,0)</f>
        <v>0</v>
      </c>
      <c r="AZ454" s="63" t="str">
        <f>VLOOKUP(L454,'Status Report'!B:S,18,0)</f>
        <v xml:space="preserve">Ellina Smirnova </v>
      </c>
      <c r="BB454" s="63">
        <f>VLOOKUP(L454,'Status Report'!B:Z,25,0)</f>
        <v>5</v>
      </c>
      <c r="BC454" s="63">
        <f t="shared" si="121"/>
        <v>200</v>
      </c>
      <c r="BF454">
        <f>VLOOKUP(L454,'Status Report'!B:CE,82,0)</f>
        <v>0</v>
      </c>
      <c r="BG454">
        <f>VLOOKUP(L454,'Status Report'!B:CF,83,0)</f>
        <v>0</v>
      </c>
      <c r="BH454">
        <f>VLOOKUP(L454,'Status Report'!B:CG,84,0)</f>
        <v>0</v>
      </c>
      <c r="BI454" t="s">
        <v>854</v>
      </c>
      <c r="BJ454" t="s">
        <v>795</v>
      </c>
      <c r="BM454" s="67">
        <f t="shared" si="122"/>
        <v>628</v>
      </c>
    </row>
    <row r="455" spans="1:65" x14ac:dyDescent="0.25">
      <c r="A455" s="68" t="str">
        <f>VLOOKUP(L455,'Status Report'!B:CB,79,0)</f>
        <v>Heineken - F1</v>
      </c>
      <c r="C455">
        <v>26021014</v>
      </c>
      <c r="D455">
        <v>3097129</v>
      </c>
      <c r="E455" t="s">
        <v>862</v>
      </c>
      <c r="F455" t="s">
        <v>802</v>
      </c>
      <c r="G455" t="str">
        <f>VLOOKUP(D455,'[2]sold to'!$A:$H,8,0)</f>
        <v>Netherlands</v>
      </c>
      <c r="H455" t="str">
        <f>VLOOKUP(D455,'[2]sold to'!$A:$I,9,0)</f>
        <v>Europe</v>
      </c>
      <c r="K455">
        <v>400</v>
      </c>
      <c r="L455">
        <v>88027445</v>
      </c>
      <c r="M455" t="s">
        <v>288</v>
      </c>
      <c r="N455">
        <v>5</v>
      </c>
      <c r="P455" t="str">
        <f>VLOOKUP(L455,'Status Report'!B:AA,26,0)</f>
        <v>China</v>
      </c>
      <c r="Q455" t="str">
        <f>VLOOKUP(L455,'Status Report'!B:AB,27,0)</f>
        <v>Textiles-Clothing</v>
      </c>
      <c r="R455">
        <f>VLOOKUP(L455,'Status Report'!B:X,23,0)</f>
        <v>1000</v>
      </c>
      <c r="S455" t="str">
        <f>VLOOKUP(L455,'Status Report'!B:T,19,0)</f>
        <v>Asian Sourcing Link</v>
      </c>
      <c r="T455" s="62">
        <f>VLOOKUP(L455,'Status Report'!B:E,4,0)</f>
        <v>1</v>
      </c>
      <c r="U455" s="19">
        <f>_xlfn.IFS(AI455="Den Bosch",VLOOKUP(L455,'Status Report'!B:AM,35,0),AI455="Yantian",VLOOKUP(L455,'Status Report'!B:AM,36,0),AI455="",IF(H455="Asia Pacific",VLOOKUP(L455,'Status Report'!B:AM,36,0),VLOOKUP(L455,'Status Report'!B:AM,35,0)),AI455="Direct shipment",IF(H455="Asia Pacific",VLOOKUP(L455,'Status Report'!B:AM,36,0),VLOOKUP(L455,'Status Report'!B:AM,35,0)))</f>
        <v>12.98</v>
      </c>
      <c r="V455" s="20">
        <f t="shared" si="109"/>
        <v>64.900000000000006</v>
      </c>
      <c r="W455" s="19">
        <f>_xlfn.IFS(AI455="Den Bosch",VLOOKUP(L455,'Status Report'!B:AM,37,0),AI455="Yantian",VLOOKUP(L455,'Status Report'!B:AM,38,0),AI455="",IF(H455="Asia Pacific",VLOOKUP(L455,'Status Report'!B:AM,38,0),VLOOKUP(L455,'Status Report'!B:AM,37,0)),AI455="Direct shipment",IF(H455="Asia Pacific",VLOOKUP(L455,'Status Report'!B:AM,38,0),VLOOKUP(L455,'Status Report'!B:AM,37,0)))</f>
        <v>12.98</v>
      </c>
      <c r="X455" s="20">
        <f t="shared" si="110"/>
        <v>64.900000000000006</v>
      </c>
      <c r="Y455" s="20">
        <f>_xlfn.IFS(AI455="Den Bosch",VLOOKUP(L455,'Status Report'!B:AO,39,0),AI455="Yantian",VLOOKUP(L455,'Status Report'!B:AO,40,0),AI455="",IF(H455="Asia Pacific",VLOOKUP(L455,'Status Report'!B:AO,40,0),VLOOKUP(L455,'Status Report'!B:AO,39,0)),AI455="Direct shipment",IF(H455="Asia Pacific",VLOOKUP(L455,'Status Report'!B:AO,40,0),VLOOKUP(L455,'Status Report'!B:AO,39,0)))</f>
        <v>0</v>
      </c>
      <c r="Z455" s="20">
        <f t="shared" si="111"/>
        <v>0</v>
      </c>
      <c r="AA455" s="20">
        <f t="shared" si="112"/>
        <v>64.900000000000006</v>
      </c>
      <c r="AB455" s="21">
        <f>_xlfn.IFS(AI455="Den Bosch",VLOOKUP(L455,'Status Report'!B:AM,33,0),AI455="Yantian",VLOOKUP(L455,'Status Report'!B:AM,34,0),AI455="",IF(H455="Asia Pacific",VLOOKUP(L455,'Status Report'!B:AM,34,0),VLOOKUP(L455,'Status Report'!B:AM,33,0)),AI455="Direct shipment",IF(H455="Asia Pacific",VLOOKUP(L455,'Status Report'!B:AM,34,0),VLOOKUP(L455,'Status Report'!B:AM,33,0)))</f>
        <v>11.3256</v>
      </c>
      <c r="AC455" s="21">
        <f>VLOOKUP(L455,'Status Report'!B:CE,82,0)</f>
        <v>0</v>
      </c>
      <c r="AD455" s="21">
        <f t="shared" si="113"/>
        <v>11.3256</v>
      </c>
      <c r="AE455" s="63">
        <f>VLOOKUP(L455,'Status Report'!B:W,20,0)</f>
        <v>60</v>
      </c>
      <c r="AF455" s="63">
        <f>VLOOKUP(L455,'Status Report'!B:W,21,0)</f>
        <v>40</v>
      </c>
      <c r="AG455" s="63">
        <f>VLOOKUP(L455,'Status Report'!B:W,22,0)</f>
        <v>40</v>
      </c>
      <c r="AH455" s="22">
        <f t="shared" si="114"/>
        <v>0.48</v>
      </c>
      <c r="AK455" s="63">
        <f>IFERROR(VLOOKUP(G455,ASEAN!A:A,1,0),0)</f>
        <v>0</v>
      </c>
      <c r="AL455" s="63">
        <f>IFERROR(VLOOKUP(D455,'[3]customer specs'!$B$1:$D$65536,3,0),0)</f>
        <v>0</v>
      </c>
      <c r="AM455" s="64">
        <f t="shared" si="115"/>
        <v>0</v>
      </c>
      <c r="AN455" s="64">
        <f t="shared" si="116"/>
        <v>0</v>
      </c>
      <c r="AO455" s="63"/>
      <c r="AP455" s="63"/>
      <c r="AQ455" s="63" t="str">
        <f t="shared" si="117"/>
        <v>no</v>
      </c>
      <c r="AR455" s="20">
        <f t="shared" si="118"/>
        <v>56.628</v>
      </c>
      <c r="AS455" s="63"/>
      <c r="AT455" s="23">
        <f t="shared" si="108"/>
        <v>0.12</v>
      </c>
      <c r="AU455" s="65">
        <f t="shared" si="119"/>
        <v>12.87</v>
      </c>
      <c r="AV455" s="65"/>
      <c r="AW455" s="65">
        <f t="shared" si="120"/>
        <v>64.349999999999994</v>
      </c>
      <c r="AX455" s="65"/>
      <c r="AY455" s="63">
        <f>VLOOKUP(L455,'Status Report'!B:CF,81,0)</f>
        <v>0</v>
      </c>
      <c r="AZ455" s="63" t="str">
        <f>VLOOKUP(L455,'Status Report'!B:S,18,0)</f>
        <v xml:space="preserve">Ellina Smirnova </v>
      </c>
      <c r="BB455" s="63">
        <f>VLOOKUP(L455,'Status Report'!B:Z,25,0)</f>
        <v>1</v>
      </c>
      <c r="BC455" s="63">
        <f t="shared" si="121"/>
        <v>5</v>
      </c>
      <c r="BF455">
        <f>VLOOKUP(L455,'Status Report'!B:CE,82,0)</f>
        <v>0</v>
      </c>
      <c r="BG455">
        <f>VLOOKUP(L455,'Status Report'!B:CF,83,0)</f>
        <v>0</v>
      </c>
      <c r="BH455">
        <f>VLOOKUP(L455,'Status Report'!B:CG,84,0)</f>
        <v>0</v>
      </c>
      <c r="BI455" t="s">
        <v>854</v>
      </c>
      <c r="BJ455" t="s">
        <v>795</v>
      </c>
      <c r="BM455" s="67">
        <f t="shared" si="122"/>
        <v>32</v>
      </c>
    </row>
    <row r="456" spans="1:65" x14ac:dyDescent="0.25">
      <c r="A456" s="68" t="str">
        <f>VLOOKUP(L456,'Status Report'!B:CB,79,0)</f>
        <v>Heineken - F1</v>
      </c>
      <c r="C456">
        <v>26021014</v>
      </c>
      <c r="D456">
        <v>3097129</v>
      </c>
      <c r="E456" t="s">
        <v>862</v>
      </c>
      <c r="F456" t="s">
        <v>802</v>
      </c>
      <c r="G456" t="str">
        <f>VLOOKUP(D456,'[2]sold to'!$A:$H,8,0)</f>
        <v>Netherlands</v>
      </c>
      <c r="H456" t="str">
        <f>VLOOKUP(D456,'[2]sold to'!$A:$I,9,0)</f>
        <v>Europe</v>
      </c>
      <c r="K456">
        <v>410</v>
      </c>
      <c r="L456">
        <v>88027446</v>
      </c>
      <c r="M456" t="s">
        <v>239</v>
      </c>
      <c r="N456">
        <v>7</v>
      </c>
      <c r="P456" t="str">
        <f>VLOOKUP(L456,'Status Report'!B:AA,26,0)</f>
        <v>China</v>
      </c>
      <c r="Q456" t="str">
        <f>VLOOKUP(L456,'Status Report'!B:AB,27,0)</f>
        <v>Textiles-Clothing</v>
      </c>
      <c r="R456">
        <f>VLOOKUP(L456,'Status Report'!B:X,23,0)</f>
        <v>1000</v>
      </c>
      <c r="S456" t="str">
        <f>VLOOKUP(L456,'Status Report'!B:T,19,0)</f>
        <v>Asian Sourcing Link</v>
      </c>
      <c r="T456" s="62">
        <f>VLOOKUP(L456,'Status Report'!B:E,4,0)</f>
        <v>1</v>
      </c>
      <c r="U456" s="19">
        <f>_xlfn.IFS(AI456="Den Bosch",VLOOKUP(L456,'Status Report'!B:AM,35,0),AI456="Yantian",VLOOKUP(L456,'Status Report'!B:AM,36,0),AI456="",IF(H456="Asia Pacific",VLOOKUP(L456,'Status Report'!B:AM,36,0),VLOOKUP(L456,'Status Report'!B:AM,35,0)),AI456="Direct shipment",IF(H456="Asia Pacific",VLOOKUP(L456,'Status Report'!B:AM,36,0),VLOOKUP(L456,'Status Report'!B:AM,35,0)))</f>
        <v>12.98</v>
      </c>
      <c r="V456" s="20">
        <f t="shared" si="109"/>
        <v>90.86</v>
      </c>
      <c r="W456" s="19">
        <f>_xlfn.IFS(AI456="Den Bosch",VLOOKUP(L456,'Status Report'!B:AM,37,0),AI456="Yantian",VLOOKUP(L456,'Status Report'!B:AM,38,0),AI456="",IF(H456="Asia Pacific",VLOOKUP(L456,'Status Report'!B:AM,38,0),VLOOKUP(L456,'Status Report'!B:AM,37,0)),AI456="Direct shipment",IF(H456="Asia Pacific",VLOOKUP(L456,'Status Report'!B:AM,38,0),VLOOKUP(L456,'Status Report'!B:AM,37,0)))</f>
        <v>12.98</v>
      </c>
      <c r="X456" s="20">
        <f t="shared" si="110"/>
        <v>90.86</v>
      </c>
      <c r="Y456" s="20">
        <f>_xlfn.IFS(AI456="Den Bosch",VLOOKUP(L456,'Status Report'!B:AO,39,0),AI456="Yantian",VLOOKUP(L456,'Status Report'!B:AO,40,0),AI456="",IF(H456="Asia Pacific",VLOOKUP(L456,'Status Report'!B:AO,40,0),VLOOKUP(L456,'Status Report'!B:AO,39,0)),AI456="Direct shipment",IF(H456="Asia Pacific",VLOOKUP(L456,'Status Report'!B:AO,40,0),VLOOKUP(L456,'Status Report'!B:AO,39,0)))</f>
        <v>0</v>
      </c>
      <c r="Z456" s="20">
        <f t="shared" si="111"/>
        <v>0</v>
      </c>
      <c r="AA456" s="20">
        <f t="shared" si="112"/>
        <v>90.86</v>
      </c>
      <c r="AB456" s="21">
        <f>_xlfn.IFS(AI456="Den Bosch",VLOOKUP(L456,'Status Report'!B:AM,33,0),AI456="Yantian",VLOOKUP(L456,'Status Report'!B:AM,34,0),AI456="",IF(H456="Asia Pacific",VLOOKUP(L456,'Status Report'!B:AM,34,0),VLOOKUP(L456,'Status Report'!B:AM,33,0)),AI456="Direct shipment",IF(H456="Asia Pacific",VLOOKUP(L456,'Status Report'!B:AM,34,0),VLOOKUP(L456,'Status Report'!B:AM,33,0)))</f>
        <v>11.3256</v>
      </c>
      <c r="AC456" s="21">
        <f>VLOOKUP(L456,'Status Report'!B:CE,82,0)</f>
        <v>0</v>
      </c>
      <c r="AD456" s="21">
        <f t="shared" si="113"/>
        <v>11.3256</v>
      </c>
      <c r="AE456" s="63">
        <f>VLOOKUP(L456,'Status Report'!B:W,20,0)</f>
        <v>60</v>
      </c>
      <c r="AF456" s="63">
        <f>VLOOKUP(L456,'Status Report'!B:W,21,0)</f>
        <v>40</v>
      </c>
      <c r="AG456" s="63">
        <f>VLOOKUP(L456,'Status Report'!B:W,22,0)</f>
        <v>40</v>
      </c>
      <c r="AH456" s="22">
        <f t="shared" si="114"/>
        <v>0.67200000000000004</v>
      </c>
      <c r="AK456" s="63">
        <f>IFERROR(VLOOKUP(G456,ASEAN!A:A,1,0),0)</f>
        <v>0</v>
      </c>
      <c r="AL456" s="63">
        <f>IFERROR(VLOOKUP(D456,'[3]customer specs'!$B$1:$D$65536,3,0),0)</f>
        <v>0</v>
      </c>
      <c r="AM456" s="64">
        <f t="shared" si="115"/>
        <v>0</v>
      </c>
      <c r="AN456" s="64">
        <f t="shared" si="116"/>
        <v>0</v>
      </c>
      <c r="AO456" s="63"/>
      <c r="AP456" s="63"/>
      <c r="AQ456" s="63" t="str">
        <f t="shared" si="117"/>
        <v>no</v>
      </c>
      <c r="AR456" s="20">
        <f t="shared" si="118"/>
        <v>79.279200000000003</v>
      </c>
      <c r="AS456" s="63"/>
      <c r="AT456" s="23">
        <f t="shared" si="108"/>
        <v>0.12</v>
      </c>
      <c r="AU456" s="65">
        <f t="shared" si="119"/>
        <v>12.87</v>
      </c>
      <c r="AV456" s="65"/>
      <c r="AW456" s="65">
        <f t="shared" si="120"/>
        <v>90.089999999999989</v>
      </c>
      <c r="AX456" s="65"/>
      <c r="AY456" s="63">
        <f>VLOOKUP(L456,'Status Report'!B:CF,81,0)</f>
        <v>0</v>
      </c>
      <c r="AZ456" s="63" t="str">
        <f>VLOOKUP(L456,'Status Report'!B:S,18,0)</f>
        <v xml:space="preserve">Ellina Smirnova </v>
      </c>
      <c r="BB456" s="63">
        <f>VLOOKUP(L456,'Status Report'!B:Z,25,0)</f>
        <v>1</v>
      </c>
      <c r="BC456" s="63">
        <f t="shared" si="121"/>
        <v>7</v>
      </c>
      <c r="BF456">
        <f>VLOOKUP(L456,'Status Report'!B:CE,82,0)</f>
        <v>0</v>
      </c>
      <c r="BG456">
        <f>VLOOKUP(L456,'Status Report'!B:CF,83,0)</f>
        <v>0</v>
      </c>
      <c r="BH456">
        <f>VLOOKUP(L456,'Status Report'!B:CG,84,0)</f>
        <v>0</v>
      </c>
      <c r="BI456" t="s">
        <v>854</v>
      </c>
      <c r="BJ456" t="s">
        <v>795</v>
      </c>
      <c r="BM456" s="67">
        <f t="shared" si="122"/>
        <v>61</v>
      </c>
    </row>
    <row r="457" spans="1:65" x14ac:dyDescent="0.25">
      <c r="A457" s="68" t="str">
        <f>VLOOKUP(L457,'Status Report'!B:CB,79,0)</f>
        <v>Heineken - F1</v>
      </c>
      <c r="C457">
        <v>26021014</v>
      </c>
      <c r="D457">
        <v>3097129</v>
      </c>
      <c r="E457" t="s">
        <v>862</v>
      </c>
      <c r="F457" t="s">
        <v>802</v>
      </c>
      <c r="G457" t="str">
        <f>VLOOKUP(D457,'[2]sold to'!$A:$H,8,0)</f>
        <v>Netherlands</v>
      </c>
      <c r="H457" t="str">
        <f>VLOOKUP(D457,'[2]sold to'!$A:$I,9,0)</f>
        <v>Europe</v>
      </c>
      <c r="K457">
        <v>420</v>
      </c>
      <c r="L457">
        <v>88027447</v>
      </c>
      <c r="M457" t="s">
        <v>228</v>
      </c>
      <c r="N457">
        <v>8</v>
      </c>
      <c r="P457" t="str">
        <f>VLOOKUP(L457,'Status Report'!B:AA,26,0)</f>
        <v>China</v>
      </c>
      <c r="Q457" t="str">
        <f>VLOOKUP(L457,'Status Report'!B:AB,27,0)</f>
        <v>Textiles-Clothing</v>
      </c>
      <c r="R457">
        <f>VLOOKUP(L457,'Status Report'!B:X,23,0)</f>
        <v>1000</v>
      </c>
      <c r="S457" t="str">
        <f>VLOOKUP(L457,'Status Report'!B:T,19,0)</f>
        <v>Asian Sourcing Link</v>
      </c>
      <c r="T457" s="62">
        <f>VLOOKUP(L457,'Status Report'!B:E,4,0)</f>
        <v>1</v>
      </c>
      <c r="U457" s="19">
        <f>_xlfn.IFS(AI457="Den Bosch",VLOOKUP(L457,'Status Report'!B:AM,35,0),AI457="Yantian",VLOOKUP(L457,'Status Report'!B:AM,36,0),AI457="",IF(H457="Asia Pacific",VLOOKUP(L457,'Status Report'!B:AM,36,0),VLOOKUP(L457,'Status Report'!B:AM,35,0)),AI457="Direct shipment",IF(H457="Asia Pacific",VLOOKUP(L457,'Status Report'!B:AM,36,0),VLOOKUP(L457,'Status Report'!B:AM,35,0)))</f>
        <v>12.98</v>
      </c>
      <c r="V457" s="20">
        <f t="shared" si="109"/>
        <v>103.84</v>
      </c>
      <c r="W457" s="19">
        <f>_xlfn.IFS(AI457="Den Bosch",VLOOKUP(L457,'Status Report'!B:AM,37,0),AI457="Yantian",VLOOKUP(L457,'Status Report'!B:AM,38,0),AI457="",IF(H457="Asia Pacific",VLOOKUP(L457,'Status Report'!B:AM,38,0),VLOOKUP(L457,'Status Report'!B:AM,37,0)),AI457="Direct shipment",IF(H457="Asia Pacific",VLOOKUP(L457,'Status Report'!B:AM,38,0),VLOOKUP(L457,'Status Report'!B:AM,37,0)))</f>
        <v>12.98</v>
      </c>
      <c r="X457" s="20">
        <f t="shared" si="110"/>
        <v>103.84</v>
      </c>
      <c r="Y457" s="20">
        <f>_xlfn.IFS(AI457="Den Bosch",VLOOKUP(L457,'Status Report'!B:AO,39,0),AI457="Yantian",VLOOKUP(L457,'Status Report'!B:AO,40,0),AI457="",IF(H457="Asia Pacific",VLOOKUP(L457,'Status Report'!B:AO,40,0),VLOOKUP(L457,'Status Report'!B:AO,39,0)),AI457="Direct shipment",IF(H457="Asia Pacific",VLOOKUP(L457,'Status Report'!B:AO,40,0),VLOOKUP(L457,'Status Report'!B:AO,39,0)))</f>
        <v>0</v>
      </c>
      <c r="Z457" s="20">
        <f t="shared" si="111"/>
        <v>0</v>
      </c>
      <c r="AA457" s="20">
        <f t="shared" si="112"/>
        <v>103.84</v>
      </c>
      <c r="AB457" s="21">
        <f>_xlfn.IFS(AI457="Den Bosch",VLOOKUP(L457,'Status Report'!B:AM,33,0),AI457="Yantian",VLOOKUP(L457,'Status Report'!B:AM,34,0),AI457="",IF(H457="Asia Pacific",VLOOKUP(L457,'Status Report'!B:AM,34,0),VLOOKUP(L457,'Status Report'!B:AM,33,0)),AI457="Direct shipment",IF(H457="Asia Pacific",VLOOKUP(L457,'Status Report'!B:AM,34,0),VLOOKUP(L457,'Status Report'!B:AM,33,0)))</f>
        <v>11.3256</v>
      </c>
      <c r="AC457" s="21">
        <f>VLOOKUP(L457,'Status Report'!B:CE,82,0)</f>
        <v>0</v>
      </c>
      <c r="AD457" s="21">
        <f t="shared" si="113"/>
        <v>11.3256</v>
      </c>
      <c r="AE457" s="63">
        <f>VLOOKUP(L457,'Status Report'!B:W,20,0)</f>
        <v>60</v>
      </c>
      <c r="AF457" s="63">
        <f>VLOOKUP(L457,'Status Report'!B:W,21,0)</f>
        <v>40</v>
      </c>
      <c r="AG457" s="63">
        <f>VLOOKUP(L457,'Status Report'!B:W,22,0)</f>
        <v>40</v>
      </c>
      <c r="AH457" s="22">
        <f t="shared" si="114"/>
        <v>0.76800000000000002</v>
      </c>
      <c r="AK457" s="63">
        <f>IFERROR(VLOOKUP(G457,ASEAN!A:A,1,0),0)</f>
        <v>0</v>
      </c>
      <c r="AL457" s="63">
        <f>IFERROR(VLOOKUP(D457,'[3]customer specs'!$B$1:$D$65536,3,0),0)</f>
        <v>0</v>
      </c>
      <c r="AM457" s="64">
        <f t="shared" si="115"/>
        <v>0</v>
      </c>
      <c r="AN457" s="64">
        <f t="shared" si="116"/>
        <v>0</v>
      </c>
      <c r="AO457" s="63"/>
      <c r="AP457" s="63"/>
      <c r="AQ457" s="63" t="str">
        <f t="shared" si="117"/>
        <v>no</v>
      </c>
      <c r="AR457" s="20">
        <f t="shared" si="118"/>
        <v>90.604799999999997</v>
      </c>
      <c r="AS457" s="63"/>
      <c r="AT457" s="23">
        <f t="shared" si="108"/>
        <v>0.12</v>
      </c>
      <c r="AU457" s="65">
        <f t="shared" si="119"/>
        <v>12.87</v>
      </c>
      <c r="AV457" s="65"/>
      <c r="AW457" s="65">
        <f t="shared" si="120"/>
        <v>102.96</v>
      </c>
      <c r="AX457" s="65"/>
      <c r="AY457" s="63">
        <f>VLOOKUP(L457,'Status Report'!B:CF,81,0)</f>
        <v>0</v>
      </c>
      <c r="AZ457" s="63" t="str">
        <f>VLOOKUP(L457,'Status Report'!B:S,18,0)</f>
        <v xml:space="preserve">Ellina Smirnova </v>
      </c>
      <c r="BB457" s="63">
        <f>VLOOKUP(L457,'Status Report'!B:Z,25,0)</f>
        <v>1</v>
      </c>
      <c r="BC457" s="63">
        <f t="shared" si="121"/>
        <v>8</v>
      </c>
      <c r="BF457">
        <f>VLOOKUP(L457,'Status Report'!B:CE,82,0)</f>
        <v>0</v>
      </c>
      <c r="BG457">
        <f>VLOOKUP(L457,'Status Report'!B:CF,83,0)</f>
        <v>0</v>
      </c>
      <c r="BH457">
        <f>VLOOKUP(L457,'Status Report'!B:CG,84,0)</f>
        <v>0</v>
      </c>
      <c r="BI457" t="s">
        <v>854</v>
      </c>
      <c r="BJ457" t="s">
        <v>795</v>
      </c>
      <c r="BM457" s="67">
        <f t="shared" si="122"/>
        <v>87</v>
      </c>
    </row>
    <row r="458" spans="1:65" x14ac:dyDescent="0.25">
      <c r="A458" s="68" t="str">
        <f>VLOOKUP(L458,'Status Report'!B:CB,79,0)</f>
        <v>Heineken - F1</v>
      </c>
      <c r="C458">
        <v>26021014</v>
      </c>
      <c r="D458">
        <v>3097129</v>
      </c>
      <c r="E458" t="s">
        <v>862</v>
      </c>
      <c r="F458" t="s">
        <v>802</v>
      </c>
      <c r="G458" t="str">
        <f>VLOOKUP(D458,'[2]sold to'!$A:$H,8,0)</f>
        <v>Netherlands</v>
      </c>
      <c r="H458" t="str">
        <f>VLOOKUP(D458,'[2]sold to'!$A:$I,9,0)</f>
        <v>Europe</v>
      </c>
      <c r="K458">
        <v>430</v>
      </c>
      <c r="L458">
        <v>88027448</v>
      </c>
      <c r="M458" t="s">
        <v>240</v>
      </c>
      <c r="N458">
        <v>6</v>
      </c>
      <c r="P458" t="str">
        <f>VLOOKUP(L458,'Status Report'!B:AA,26,0)</f>
        <v>China</v>
      </c>
      <c r="Q458" t="str">
        <f>VLOOKUP(L458,'Status Report'!B:AB,27,0)</f>
        <v>Textiles-Clothing</v>
      </c>
      <c r="R458">
        <f>VLOOKUP(L458,'Status Report'!B:X,23,0)</f>
        <v>1000</v>
      </c>
      <c r="S458" t="str">
        <f>VLOOKUP(L458,'Status Report'!B:T,19,0)</f>
        <v>Asian Sourcing Link</v>
      </c>
      <c r="T458" s="62">
        <f>VLOOKUP(L458,'Status Report'!B:E,4,0)</f>
        <v>1</v>
      </c>
      <c r="U458" s="19">
        <f>_xlfn.IFS(AI458="Den Bosch",VLOOKUP(L458,'Status Report'!B:AM,35,0),AI458="Yantian",VLOOKUP(L458,'Status Report'!B:AM,36,0),AI458="",IF(H458="Asia Pacific",VLOOKUP(L458,'Status Report'!B:AM,36,0),VLOOKUP(L458,'Status Report'!B:AM,35,0)),AI458="Direct shipment",IF(H458="Asia Pacific",VLOOKUP(L458,'Status Report'!B:AM,36,0),VLOOKUP(L458,'Status Report'!B:AM,35,0)))</f>
        <v>12.98</v>
      </c>
      <c r="V458" s="20">
        <f t="shared" si="109"/>
        <v>77.88</v>
      </c>
      <c r="W458" s="19">
        <f>_xlfn.IFS(AI458="Den Bosch",VLOOKUP(L458,'Status Report'!B:AM,37,0),AI458="Yantian",VLOOKUP(L458,'Status Report'!B:AM,38,0),AI458="",IF(H458="Asia Pacific",VLOOKUP(L458,'Status Report'!B:AM,38,0),VLOOKUP(L458,'Status Report'!B:AM,37,0)),AI458="Direct shipment",IF(H458="Asia Pacific",VLOOKUP(L458,'Status Report'!B:AM,38,0),VLOOKUP(L458,'Status Report'!B:AM,37,0)))</f>
        <v>12.98</v>
      </c>
      <c r="X458" s="20">
        <f t="shared" si="110"/>
        <v>77.88</v>
      </c>
      <c r="Y458" s="20">
        <f>_xlfn.IFS(AI458="Den Bosch",VLOOKUP(L458,'Status Report'!B:AO,39,0),AI458="Yantian",VLOOKUP(L458,'Status Report'!B:AO,40,0),AI458="",IF(H458="Asia Pacific",VLOOKUP(L458,'Status Report'!B:AO,40,0),VLOOKUP(L458,'Status Report'!B:AO,39,0)),AI458="Direct shipment",IF(H458="Asia Pacific",VLOOKUP(L458,'Status Report'!B:AO,40,0),VLOOKUP(L458,'Status Report'!B:AO,39,0)))</f>
        <v>0</v>
      </c>
      <c r="Z458" s="20">
        <f t="shared" si="111"/>
        <v>0</v>
      </c>
      <c r="AA458" s="20">
        <f t="shared" si="112"/>
        <v>77.88</v>
      </c>
      <c r="AB458" s="21">
        <f>_xlfn.IFS(AI458="Den Bosch",VLOOKUP(L458,'Status Report'!B:AM,33,0),AI458="Yantian",VLOOKUP(L458,'Status Report'!B:AM,34,0),AI458="",IF(H458="Asia Pacific",VLOOKUP(L458,'Status Report'!B:AM,34,0),VLOOKUP(L458,'Status Report'!B:AM,33,0)),AI458="Direct shipment",IF(H458="Asia Pacific",VLOOKUP(L458,'Status Report'!B:AM,34,0),VLOOKUP(L458,'Status Report'!B:AM,33,0)))</f>
        <v>11.3256</v>
      </c>
      <c r="AC458" s="21">
        <f>VLOOKUP(L458,'Status Report'!B:CE,82,0)</f>
        <v>0</v>
      </c>
      <c r="AD458" s="21">
        <f t="shared" si="113"/>
        <v>11.3256</v>
      </c>
      <c r="AE458" s="63">
        <f>VLOOKUP(L458,'Status Report'!B:W,20,0)</f>
        <v>60</v>
      </c>
      <c r="AF458" s="63">
        <f>VLOOKUP(L458,'Status Report'!B:W,21,0)</f>
        <v>40</v>
      </c>
      <c r="AG458" s="63">
        <f>VLOOKUP(L458,'Status Report'!B:W,22,0)</f>
        <v>40</v>
      </c>
      <c r="AH458" s="22">
        <f t="shared" si="114"/>
        <v>0.57599999999999996</v>
      </c>
      <c r="AK458" s="63">
        <f>IFERROR(VLOOKUP(G458,ASEAN!A:A,1,0),0)</f>
        <v>0</v>
      </c>
      <c r="AL458" s="63">
        <f>IFERROR(VLOOKUP(D458,'[3]customer specs'!$B$1:$D$65536,3,0),0)</f>
        <v>0</v>
      </c>
      <c r="AM458" s="64">
        <f t="shared" si="115"/>
        <v>0</v>
      </c>
      <c r="AN458" s="64">
        <f t="shared" si="116"/>
        <v>0</v>
      </c>
      <c r="AO458" s="63"/>
      <c r="AP458" s="63"/>
      <c r="AQ458" s="63" t="str">
        <f t="shared" si="117"/>
        <v>no</v>
      </c>
      <c r="AR458" s="20">
        <f t="shared" si="118"/>
        <v>67.953599999999994</v>
      </c>
      <c r="AS458" s="63"/>
      <c r="AT458" s="23">
        <f t="shared" si="108"/>
        <v>0.12</v>
      </c>
      <c r="AU458" s="65">
        <f t="shared" si="119"/>
        <v>12.87</v>
      </c>
      <c r="AV458" s="65"/>
      <c r="AW458" s="65">
        <f t="shared" si="120"/>
        <v>77.22</v>
      </c>
      <c r="AX458" s="65"/>
      <c r="AY458" s="63">
        <f>VLOOKUP(L458,'Status Report'!B:CF,81,0)</f>
        <v>0</v>
      </c>
      <c r="AZ458" s="63" t="str">
        <f>VLOOKUP(L458,'Status Report'!B:S,18,0)</f>
        <v xml:space="preserve">Ellina Smirnova </v>
      </c>
      <c r="BB458" s="63">
        <f>VLOOKUP(L458,'Status Report'!B:Z,25,0)</f>
        <v>1</v>
      </c>
      <c r="BC458" s="63">
        <f t="shared" si="121"/>
        <v>6</v>
      </c>
      <c r="BF458">
        <f>VLOOKUP(L458,'Status Report'!B:CE,82,0)</f>
        <v>0</v>
      </c>
      <c r="BG458">
        <f>VLOOKUP(L458,'Status Report'!B:CF,83,0)</f>
        <v>0</v>
      </c>
      <c r="BH458">
        <f>VLOOKUP(L458,'Status Report'!B:CG,84,0)</f>
        <v>0</v>
      </c>
      <c r="BI458" t="s">
        <v>854</v>
      </c>
      <c r="BJ458" t="s">
        <v>795</v>
      </c>
      <c r="BM458" s="67">
        <f t="shared" si="122"/>
        <v>61</v>
      </c>
    </row>
    <row r="459" spans="1:65" x14ac:dyDescent="0.25">
      <c r="A459" s="68" t="str">
        <f>VLOOKUP(L459,'Status Report'!B:CB,79,0)</f>
        <v>Heineken - F1</v>
      </c>
      <c r="C459">
        <v>26021014</v>
      </c>
      <c r="D459">
        <v>3097129</v>
      </c>
      <c r="E459" t="s">
        <v>862</v>
      </c>
      <c r="F459" t="s">
        <v>802</v>
      </c>
      <c r="G459" t="str">
        <f>VLOOKUP(D459,'[2]sold to'!$A:$H,8,0)</f>
        <v>Netherlands</v>
      </c>
      <c r="H459" t="str">
        <f>VLOOKUP(D459,'[2]sold to'!$A:$I,9,0)</f>
        <v>Europe</v>
      </c>
      <c r="K459">
        <v>440</v>
      </c>
      <c r="L459">
        <v>88027449</v>
      </c>
      <c r="M459" t="s">
        <v>289</v>
      </c>
      <c r="N459">
        <v>4</v>
      </c>
      <c r="P459" t="str">
        <f>VLOOKUP(L459,'Status Report'!B:AA,26,0)</f>
        <v>China</v>
      </c>
      <c r="Q459" t="str">
        <f>VLOOKUP(L459,'Status Report'!B:AB,27,0)</f>
        <v>Textiles-Clothing</v>
      </c>
      <c r="R459">
        <f>VLOOKUP(L459,'Status Report'!B:X,23,0)</f>
        <v>1000</v>
      </c>
      <c r="S459" t="str">
        <f>VLOOKUP(L459,'Status Report'!B:T,19,0)</f>
        <v>Asian Sourcing Link</v>
      </c>
      <c r="T459" s="62">
        <f>VLOOKUP(L459,'Status Report'!B:E,4,0)</f>
        <v>1</v>
      </c>
      <c r="U459" s="19">
        <f>_xlfn.IFS(AI459="Den Bosch",VLOOKUP(L459,'Status Report'!B:AM,35,0),AI459="Yantian",VLOOKUP(L459,'Status Report'!B:AM,36,0),AI459="",IF(H459="Asia Pacific",VLOOKUP(L459,'Status Report'!B:AM,36,0),VLOOKUP(L459,'Status Report'!B:AM,35,0)),AI459="Direct shipment",IF(H459="Asia Pacific",VLOOKUP(L459,'Status Report'!B:AM,36,0),VLOOKUP(L459,'Status Report'!B:AM,35,0)))</f>
        <v>12.98</v>
      </c>
      <c r="V459" s="20">
        <f t="shared" si="109"/>
        <v>51.92</v>
      </c>
      <c r="W459" s="19">
        <f>_xlfn.IFS(AI459="Den Bosch",VLOOKUP(L459,'Status Report'!B:AM,37,0),AI459="Yantian",VLOOKUP(L459,'Status Report'!B:AM,38,0),AI459="",IF(H459="Asia Pacific",VLOOKUP(L459,'Status Report'!B:AM,38,0),VLOOKUP(L459,'Status Report'!B:AM,37,0)),AI459="Direct shipment",IF(H459="Asia Pacific",VLOOKUP(L459,'Status Report'!B:AM,38,0),VLOOKUP(L459,'Status Report'!B:AM,37,0)))</f>
        <v>12.98</v>
      </c>
      <c r="X459" s="20">
        <f t="shared" si="110"/>
        <v>51.92</v>
      </c>
      <c r="Y459" s="20">
        <f>_xlfn.IFS(AI459="Den Bosch",VLOOKUP(L459,'Status Report'!B:AO,39,0),AI459="Yantian",VLOOKUP(L459,'Status Report'!B:AO,40,0),AI459="",IF(H459="Asia Pacific",VLOOKUP(L459,'Status Report'!B:AO,40,0),VLOOKUP(L459,'Status Report'!B:AO,39,0)),AI459="Direct shipment",IF(H459="Asia Pacific",VLOOKUP(L459,'Status Report'!B:AO,40,0),VLOOKUP(L459,'Status Report'!B:AO,39,0)))</f>
        <v>0</v>
      </c>
      <c r="Z459" s="20">
        <f t="shared" si="111"/>
        <v>0</v>
      </c>
      <c r="AA459" s="20">
        <f t="shared" si="112"/>
        <v>51.92</v>
      </c>
      <c r="AB459" s="21">
        <f>_xlfn.IFS(AI459="Den Bosch",VLOOKUP(L459,'Status Report'!B:AM,33,0),AI459="Yantian",VLOOKUP(L459,'Status Report'!B:AM,34,0),AI459="",IF(H459="Asia Pacific",VLOOKUP(L459,'Status Report'!B:AM,34,0),VLOOKUP(L459,'Status Report'!B:AM,33,0)),AI459="Direct shipment",IF(H459="Asia Pacific",VLOOKUP(L459,'Status Report'!B:AM,34,0),VLOOKUP(L459,'Status Report'!B:AM,33,0)))</f>
        <v>11.3256</v>
      </c>
      <c r="AC459" s="21">
        <f>VLOOKUP(L459,'Status Report'!B:CE,82,0)</f>
        <v>0</v>
      </c>
      <c r="AD459" s="21">
        <f t="shared" si="113"/>
        <v>11.3256</v>
      </c>
      <c r="AE459" s="63">
        <f>VLOOKUP(L459,'Status Report'!B:W,20,0)</f>
        <v>60</v>
      </c>
      <c r="AF459" s="63">
        <f>VLOOKUP(L459,'Status Report'!B:W,21,0)</f>
        <v>40</v>
      </c>
      <c r="AG459" s="63">
        <f>VLOOKUP(L459,'Status Report'!B:W,22,0)</f>
        <v>40</v>
      </c>
      <c r="AH459" s="22">
        <f t="shared" si="114"/>
        <v>0.38400000000000001</v>
      </c>
      <c r="AK459" s="63">
        <f>IFERROR(VLOOKUP(G459,ASEAN!A:A,1,0),0)</f>
        <v>0</v>
      </c>
      <c r="AL459" s="63">
        <f>IFERROR(VLOOKUP(D459,'[3]customer specs'!$B$1:$D$65536,3,0),0)</f>
        <v>0</v>
      </c>
      <c r="AM459" s="64">
        <f t="shared" si="115"/>
        <v>0</v>
      </c>
      <c r="AN459" s="64">
        <f t="shared" si="116"/>
        <v>0</v>
      </c>
      <c r="AO459" s="63"/>
      <c r="AP459" s="63"/>
      <c r="AQ459" s="63" t="str">
        <f t="shared" si="117"/>
        <v>no</v>
      </c>
      <c r="AR459" s="20">
        <f t="shared" si="118"/>
        <v>45.302399999999999</v>
      </c>
      <c r="AS459" s="63"/>
      <c r="AT459" s="23">
        <f t="shared" si="108"/>
        <v>0.12</v>
      </c>
      <c r="AU459" s="65">
        <f t="shared" si="119"/>
        <v>12.87</v>
      </c>
      <c r="AV459" s="65"/>
      <c r="AW459" s="65">
        <f t="shared" si="120"/>
        <v>51.48</v>
      </c>
      <c r="AX459" s="65"/>
      <c r="AY459" s="63">
        <f>VLOOKUP(L459,'Status Report'!B:CF,81,0)</f>
        <v>0</v>
      </c>
      <c r="AZ459" s="63" t="str">
        <f>VLOOKUP(L459,'Status Report'!B:S,18,0)</f>
        <v xml:space="preserve">Ellina Smirnova </v>
      </c>
      <c r="BB459" s="63">
        <f>VLOOKUP(L459,'Status Report'!B:Z,25,0)</f>
        <v>1</v>
      </c>
      <c r="BC459" s="63">
        <f t="shared" si="121"/>
        <v>4</v>
      </c>
      <c r="BF459">
        <f>VLOOKUP(L459,'Status Report'!B:CE,82,0)</f>
        <v>0</v>
      </c>
      <c r="BG459">
        <f>VLOOKUP(L459,'Status Report'!B:CF,83,0)</f>
        <v>0</v>
      </c>
      <c r="BH459">
        <f>VLOOKUP(L459,'Status Report'!B:CG,84,0)</f>
        <v>0</v>
      </c>
      <c r="BI459" t="s">
        <v>854</v>
      </c>
      <c r="BJ459" t="s">
        <v>795</v>
      </c>
      <c r="BM459" s="67">
        <f t="shared" si="122"/>
        <v>31</v>
      </c>
    </row>
    <row r="460" spans="1:65" x14ac:dyDescent="0.25">
      <c r="A460" s="68" t="str">
        <f>VLOOKUP(L460,'Status Report'!B:CB,79,0)</f>
        <v>Heineken UCL</v>
      </c>
      <c r="C460">
        <v>26021015</v>
      </c>
      <c r="D460">
        <v>3090174</v>
      </c>
      <c r="E460" t="s">
        <v>868</v>
      </c>
      <c r="F460" t="s">
        <v>824</v>
      </c>
      <c r="G460" t="str">
        <f>VLOOKUP(D460,'[2]sold to'!$A:$H,8,0)</f>
        <v>Canarias</v>
      </c>
      <c r="H460" t="str">
        <f>VLOOKUP(D460,'[2]sold to'!$A:$I,9,0)</f>
        <v>Europe</v>
      </c>
      <c r="K460">
        <v>20</v>
      </c>
      <c r="L460">
        <v>88026505</v>
      </c>
      <c r="M460" t="s">
        <v>329</v>
      </c>
      <c r="N460">
        <v>30</v>
      </c>
      <c r="P460" t="str">
        <f>VLOOKUP(L460,'Status Report'!B:AA,26,0)</f>
        <v>China</v>
      </c>
      <c r="Q460" t="str">
        <f>VLOOKUP(L460,'Status Report'!B:AB,27,0)</f>
        <v>Premiums</v>
      </c>
      <c r="R460">
        <f>VLOOKUP(L460,'Status Report'!B:X,23,0)</f>
        <v>500</v>
      </c>
      <c r="S460" t="str">
        <f>VLOOKUP(L460,'Status Report'!B:T,19,0)</f>
        <v>Promocean The Netherlands BV</v>
      </c>
      <c r="T460" s="62">
        <f>VLOOKUP(L460,'Status Report'!B:E,4,0)</f>
        <v>3</v>
      </c>
      <c r="U460" s="19">
        <f>_xlfn.IFS(AI460="Den Bosch",VLOOKUP(L460,'Status Report'!B:AM,35,0),AI460="Yantian",VLOOKUP(L460,'Status Report'!B:AM,36,0),AI460="",IF(H460="Asia Pacific",VLOOKUP(L460,'Status Report'!B:AM,36,0),VLOOKUP(L460,'Status Report'!B:AM,35,0)),AI460="Direct shipment",IF(H460="Asia Pacific",VLOOKUP(L460,'Status Report'!B:AM,36,0),VLOOKUP(L460,'Status Report'!B:AM,35,0)))</f>
        <v>64.900000000000006</v>
      </c>
      <c r="V460" s="20">
        <f t="shared" si="109"/>
        <v>1947.0000000000002</v>
      </c>
      <c r="W460" s="19">
        <f>_xlfn.IFS(AI460="Den Bosch",VLOOKUP(L460,'Status Report'!B:AM,37,0),AI460="Yantian",VLOOKUP(L460,'Status Report'!B:AM,38,0),AI460="",IF(H460="Asia Pacific",VLOOKUP(L460,'Status Report'!B:AM,38,0),VLOOKUP(L460,'Status Report'!B:AM,37,0)),AI460="Direct shipment",IF(H460="Asia Pacific",VLOOKUP(L460,'Status Report'!B:AM,38,0),VLOOKUP(L460,'Status Report'!B:AM,37,0)))</f>
        <v>60.300000000000004</v>
      </c>
      <c r="X460" s="20">
        <f t="shared" si="110"/>
        <v>1809.0000000000002</v>
      </c>
      <c r="Y460" s="20">
        <f>_xlfn.IFS(AI460="Den Bosch",VLOOKUP(L460,'Status Report'!B:AO,39,0),AI460="Yantian",VLOOKUP(L460,'Status Report'!B:AO,40,0),AI460="",IF(H460="Asia Pacific",VLOOKUP(L460,'Status Report'!B:AO,40,0),VLOOKUP(L460,'Status Report'!B:AO,39,0)),AI460="Direct shipment",IF(H460="Asia Pacific",VLOOKUP(L460,'Status Report'!B:AO,40,0),VLOOKUP(L460,'Status Report'!B:AO,39,0)))</f>
        <v>0</v>
      </c>
      <c r="Z460" s="20">
        <f t="shared" si="111"/>
        <v>0</v>
      </c>
      <c r="AA460" s="20">
        <f t="shared" si="112"/>
        <v>1809.0000000000002</v>
      </c>
      <c r="AB460" s="21">
        <f>_xlfn.IFS(AI460="Den Bosch",VLOOKUP(L460,'Status Report'!B:AM,33,0),AI460="Yantian",VLOOKUP(L460,'Status Report'!B:AM,34,0),AI460="",IF(H460="Asia Pacific",VLOOKUP(L460,'Status Report'!B:AM,34,0),VLOOKUP(L460,'Status Report'!B:AM,33,0)),AI460="Direct shipment",IF(H460="Asia Pacific",VLOOKUP(L460,'Status Report'!B:AM,34,0),VLOOKUP(L460,'Status Report'!B:AM,33,0)))</f>
        <v>52.189200000000007</v>
      </c>
      <c r="AC460" s="21">
        <f>VLOOKUP(L460,'Status Report'!B:CE,82,0)</f>
        <v>0</v>
      </c>
      <c r="AD460" s="21">
        <f t="shared" si="113"/>
        <v>52.189200000000007</v>
      </c>
      <c r="AE460" s="63">
        <f>VLOOKUP(L460,'Status Report'!B:W,20,0)</f>
        <v>68</v>
      </c>
      <c r="AF460" s="63">
        <f>VLOOKUP(L460,'Status Report'!B:W,21,0)</f>
        <v>19</v>
      </c>
      <c r="AG460" s="63">
        <f>VLOOKUP(L460,'Status Report'!B:W,22,0)</f>
        <v>19</v>
      </c>
      <c r="AH460" s="22">
        <f t="shared" si="114"/>
        <v>0.73643999999999998</v>
      </c>
      <c r="AI460" t="s">
        <v>990</v>
      </c>
      <c r="AK460" s="63">
        <f>IFERROR(VLOOKUP(G460,ASEAN!A:A,1,0),0)</f>
        <v>0</v>
      </c>
      <c r="AL460" s="63">
        <f>IFERROR(VLOOKUP(D460,'[3]customer specs'!$B$1:$D$65536,3,0),0)</f>
        <v>0</v>
      </c>
      <c r="AM460" s="64">
        <f t="shared" si="115"/>
        <v>138</v>
      </c>
      <c r="AN460" s="64">
        <f t="shared" si="116"/>
        <v>0</v>
      </c>
      <c r="AO460" s="63"/>
      <c r="AP460" s="63"/>
      <c r="AQ460" s="63" t="str">
        <f t="shared" si="117"/>
        <v>no</v>
      </c>
      <c r="AR460" s="20">
        <f t="shared" si="118"/>
        <v>1565.6760000000002</v>
      </c>
      <c r="AS460" s="63"/>
      <c r="AT460" s="23">
        <f t="shared" si="108"/>
        <v>0.12</v>
      </c>
      <c r="AU460" s="65">
        <f t="shared" si="119"/>
        <v>59.305909090909097</v>
      </c>
      <c r="AV460" s="65"/>
      <c r="AW460" s="65">
        <f t="shared" si="120"/>
        <v>1779.1772727272728</v>
      </c>
      <c r="AX460" s="65"/>
      <c r="AY460" s="63">
        <f>VLOOKUP(L460,'Status Report'!B:CF,81,0)</f>
        <v>0</v>
      </c>
      <c r="AZ460" s="63" t="str">
        <f>VLOOKUP(L460,'Status Report'!B:S,18,0)</f>
        <v>Ellina Smirnova</v>
      </c>
      <c r="BB460" s="63">
        <f>VLOOKUP(L460,'Status Report'!B:Z,25,0)</f>
        <v>10</v>
      </c>
      <c r="BC460" s="63">
        <f t="shared" si="121"/>
        <v>300</v>
      </c>
      <c r="BF460">
        <f>VLOOKUP(L460,'Status Report'!B:CE,82,0)</f>
        <v>0</v>
      </c>
      <c r="BG460">
        <f>VLOOKUP(L460,'Status Report'!B:CF,83,0)</f>
        <v>0</v>
      </c>
      <c r="BH460">
        <f>VLOOKUP(L460,'Status Report'!B:CG,84,0)</f>
        <v>0</v>
      </c>
      <c r="BI460" t="s">
        <v>854</v>
      </c>
      <c r="BJ460" t="s">
        <v>795</v>
      </c>
      <c r="BM460" s="67">
        <f t="shared" si="122"/>
        <v>4834</v>
      </c>
    </row>
    <row r="461" spans="1:65" x14ac:dyDescent="0.25">
      <c r="A461" s="68" t="str">
        <f>VLOOKUP(L461,'Status Report'!B:CB,79,0)</f>
        <v>Heineken UCL</v>
      </c>
      <c r="C461">
        <v>26021015</v>
      </c>
      <c r="D461">
        <v>3090174</v>
      </c>
      <c r="E461" t="s">
        <v>868</v>
      </c>
      <c r="F461" t="s">
        <v>824</v>
      </c>
      <c r="G461" t="str">
        <f>VLOOKUP(D461,'[2]sold to'!$A:$H,8,0)</f>
        <v>Canarias</v>
      </c>
      <c r="H461" t="str">
        <f>VLOOKUP(D461,'[2]sold to'!$A:$I,9,0)</f>
        <v>Europe</v>
      </c>
      <c r="K461">
        <v>30</v>
      </c>
      <c r="L461">
        <v>88026576</v>
      </c>
      <c r="M461" t="s">
        <v>815</v>
      </c>
      <c r="N461">
        <v>50</v>
      </c>
      <c r="P461" t="str">
        <f>VLOOKUP(L461,'Status Report'!B:AA,26,0)</f>
        <v>China</v>
      </c>
      <c r="Q461" t="str">
        <f>VLOOKUP(L461,'Status Report'!B:AB,27,0)</f>
        <v>Textiles-Clothing</v>
      </c>
      <c r="R461">
        <f>VLOOKUP(L461,'Status Report'!B:X,23,0)</f>
        <v>167</v>
      </c>
      <c r="S461" t="str">
        <f>VLOOKUP(L461,'Status Report'!B:T,19,0)</f>
        <v>Promocean The Netherlands BV</v>
      </c>
      <c r="T461" s="62">
        <f>VLOOKUP(L461,'Status Report'!B:E,4,0)</f>
        <v>3</v>
      </c>
      <c r="U461" s="19">
        <f>_xlfn.IFS(AI461="Den Bosch",VLOOKUP(L461,'Status Report'!B:AM,35,0),AI461="Yantian",VLOOKUP(L461,'Status Report'!B:AM,36,0),AI461="",IF(H461="Asia Pacific",VLOOKUP(L461,'Status Report'!B:AM,36,0),VLOOKUP(L461,'Status Report'!B:AM,35,0)),AI461="Direct shipment",IF(H461="Asia Pacific",VLOOKUP(L461,'Status Report'!B:AM,36,0),VLOOKUP(L461,'Status Report'!B:AM,35,0)))</f>
        <v>36.24</v>
      </c>
      <c r="V461" s="20">
        <f t="shared" si="109"/>
        <v>1812</v>
      </c>
      <c r="W461" s="19">
        <f>_xlfn.IFS(AI461="Den Bosch",VLOOKUP(L461,'Status Report'!B:AM,37,0),AI461="Yantian",VLOOKUP(L461,'Status Report'!B:AM,38,0),AI461="",IF(H461="Asia Pacific",VLOOKUP(L461,'Status Report'!B:AM,38,0),VLOOKUP(L461,'Status Report'!B:AM,37,0)),AI461="Direct shipment",IF(H461="Asia Pacific",VLOOKUP(L461,'Status Report'!B:AM,38,0),VLOOKUP(L461,'Status Report'!B:AM,37,0)))</f>
        <v>30.48</v>
      </c>
      <c r="X461" s="20">
        <f t="shared" si="110"/>
        <v>1524</v>
      </c>
      <c r="Y461" s="20">
        <f>_xlfn.IFS(AI461="Den Bosch",VLOOKUP(L461,'Status Report'!B:AO,39,0),AI461="Yantian",VLOOKUP(L461,'Status Report'!B:AO,40,0),AI461="",IF(H461="Asia Pacific",VLOOKUP(L461,'Status Report'!B:AO,40,0),VLOOKUP(L461,'Status Report'!B:AO,39,0)),AI461="Direct shipment",IF(H461="Asia Pacific",VLOOKUP(L461,'Status Report'!B:AO,40,0),VLOOKUP(L461,'Status Report'!B:AO,39,0)))</f>
        <v>0</v>
      </c>
      <c r="Z461" s="20">
        <f t="shared" si="111"/>
        <v>0</v>
      </c>
      <c r="AA461" s="20">
        <f t="shared" si="112"/>
        <v>1524</v>
      </c>
      <c r="AB461" s="21">
        <f>_xlfn.IFS(AI461="Den Bosch",VLOOKUP(L461,'Status Report'!B:AM,33,0),AI461="Yantian",VLOOKUP(L461,'Status Report'!B:AM,34,0),AI461="",IF(H461="Asia Pacific",VLOOKUP(L461,'Status Report'!B:AM,34,0),VLOOKUP(L461,'Status Report'!B:AM,33,0)),AI461="Direct shipment",IF(H461="Asia Pacific",VLOOKUP(L461,'Status Report'!B:AM,34,0),VLOOKUP(L461,'Status Report'!B:AM,33,0)))</f>
        <v>26.6175</v>
      </c>
      <c r="AC461" s="21">
        <f>VLOOKUP(L461,'Status Report'!B:CE,82,0)</f>
        <v>0</v>
      </c>
      <c r="AD461" s="21">
        <f t="shared" si="113"/>
        <v>26.6175</v>
      </c>
      <c r="AE461" s="63">
        <f>VLOOKUP(L461,'Status Report'!B:W,20,0)</f>
        <v>25.5</v>
      </c>
      <c r="AF461" s="63">
        <f>VLOOKUP(L461,'Status Report'!B:W,21,0)</f>
        <v>25</v>
      </c>
      <c r="AG461" s="63">
        <f>VLOOKUP(L461,'Status Report'!B:W,22,0)</f>
        <v>18.5</v>
      </c>
      <c r="AH461" s="22">
        <f t="shared" si="114"/>
        <v>0.58968750000000003</v>
      </c>
      <c r="AI461" t="s">
        <v>990</v>
      </c>
      <c r="AK461" s="63">
        <f>IFERROR(VLOOKUP(G461,ASEAN!A:A,1,0),0)</f>
        <v>0</v>
      </c>
      <c r="AL461" s="63">
        <f>IFERROR(VLOOKUP(D461,'[3]customer specs'!$B$1:$D$65536,3,0),0)</f>
        <v>0</v>
      </c>
      <c r="AM461" s="64">
        <f t="shared" si="115"/>
        <v>288</v>
      </c>
      <c r="AN461" s="64">
        <f t="shared" si="116"/>
        <v>0</v>
      </c>
      <c r="AO461" s="63"/>
      <c r="AP461" s="63"/>
      <c r="AQ461" s="63" t="str">
        <f t="shared" si="117"/>
        <v>no</v>
      </c>
      <c r="AR461" s="20">
        <f t="shared" si="118"/>
        <v>1330.875</v>
      </c>
      <c r="AS461" s="63"/>
      <c r="AT461" s="23">
        <f t="shared" si="108"/>
        <v>0.12</v>
      </c>
      <c r="AU461" s="65">
        <f t="shared" si="119"/>
        <v>30.24715909090909</v>
      </c>
      <c r="AV461" s="65"/>
      <c r="AW461" s="65">
        <f t="shared" si="120"/>
        <v>1512.3579545454545</v>
      </c>
      <c r="AX461" s="65"/>
      <c r="AY461" s="63">
        <f>VLOOKUP(L461,'Status Report'!B:CF,81,0)</f>
        <v>0</v>
      </c>
      <c r="AZ461" s="63" t="str">
        <f>VLOOKUP(L461,'Status Report'!B:S,18,0)</f>
        <v>Ellina Smirnova</v>
      </c>
      <c r="BB461" s="63">
        <f>VLOOKUP(L461,'Status Report'!B:Z,25,0)</f>
        <v>6</v>
      </c>
      <c r="BC461" s="63">
        <f t="shared" si="121"/>
        <v>300</v>
      </c>
      <c r="BF461">
        <f>VLOOKUP(L461,'Status Report'!B:CE,82,0)</f>
        <v>0</v>
      </c>
      <c r="BG461">
        <f>VLOOKUP(L461,'Status Report'!B:CF,83,0)</f>
        <v>0</v>
      </c>
      <c r="BH461">
        <f>VLOOKUP(L461,'Status Report'!B:CG,84,0)</f>
        <v>0</v>
      </c>
      <c r="BI461" t="s">
        <v>854</v>
      </c>
      <c r="BJ461" t="s">
        <v>795</v>
      </c>
      <c r="BM461" s="67">
        <f t="shared" si="122"/>
        <v>714</v>
      </c>
    </row>
    <row r="462" spans="1:65" x14ac:dyDescent="0.25">
      <c r="A462" s="68" t="str">
        <f>VLOOKUP(L462,'Status Report'!B:CB,79,0)</f>
        <v>Heineken</v>
      </c>
      <c r="C462">
        <v>26021015</v>
      </c>
      <c r="D462">
        <v>3090174</v>
      </c>
      <c r="E462" t="s">
        <v>868</v>
      </c>
      <c r="F462" t="s">
        <v>824</v>
      </c>
      <c r="G462" t="str">
        <f>VLOOKUP(D462,'[2]sold to'!$A:$H,8,0)</f>
        <v>Canarias</v>
      </c>
      <c r="H462" t="str">
        <f>VLOOKUP(D462,'[2]sold to'!$A:$I,9,0)</f>
        <v>Europe</v>
      </c>
      <c r="K462">
        <v>40</v>
      </c>
      <c r="L462">
        <v>88027217</v>
      </c>
      <c r="M462" t="s">
        <v>517</v>
      </c>
      <c r="N462">
        <v>17</v>
      </c>
      <c r="P462" t="str">
        <f>VLOOKUP(L462,'Status Report'!B:AA,26,0)</f>
        <v>China</v>
      </c>
      <c r="Q462" t="str">
        <f>VLOOKUP(L462,'Status Report'!B:AB,27,0)</f>
        <v>Premiums</v>
      </c>
      <c r="R462">
        <f>VLOOKUP(L462,'Status Report'!B:X,23,0)</f>
        <v>208</v>
      </c>
      <c r="S462" t="str">
        <f>VLOOKUP(L462,'Status Report'!B:T,19,0)</f>
        <v>Promocean The Netherlands BV</v>
      </c>
      <c r="T462" s="62">
        <f>VLOOKUP(L462,'Status Report'!B:E,4,0)</f>
        <v>3</v>
      </c>
      <c r="U462" s="19">
        <f>_xlfn.IFS(AI462="Den Bosch",VLOOKUP(L462,'Status Report'!B:AM,35,0),AI462="Yantian",VLOOKUP(L462,'Status Report'!B:AM,36,0),AI462="",IF(H462="Asia Pacific",VLOOKUP(L462,'Status Report'!B:AM,36,0),VLOOKUP(L462,'Status Report'!B:AM,35,0)),AI462="Direct shipment",IF(H462="Asia Pacific",VLOOKUP(L462,'Status Report'!B:AM,36,0),VLOOKUP(L462,'Status Report'!B:AM,35,0)))</f>
        <v>53.400000000000006</v>
      </c>
      <c r="V462" s="20">
        <f t="shared" si="109"/>
        <v>907.80000000000007</v>
      </c>
      <c r="W462" s="19">
        <f>_xlfn.IFS(AI462="Den Bosch",VLOOKUP(L462,'Status Report'!B:AM,37,0),AI462="Yantian",VLOOKUP(L462,'Status Report'!B:AM,38,0),AI462="",IF(H462="Asia Pacific",VLOOKUP(L462,'Status Report'!B:AM,38,0),VLOOKUP(L462,'Status Report'!B:AM,37,0)),AI462="Direct shipment",IF(H462="Asia Pacific",VLOOKUP(L462,'Status Report'!B:AM,38,0),VLOOKUP(L462,'Status Report'!B:AM,37,0)))</f>
        <v>51.72</v>
      </c>
      <c r="X462" s="20">
        <f t="shared" si="110"/>
        <v>879.24</v>
      </c>
      <c r="Y462" s="20">
        <f>_xlfn.IFS(AI462="Den Bosch",VLOOKUP(L462,'Status Report'!B:AO,39,0),AI462="Yantian",VLOOKUP(L462,'Status Report'!B:AO,40,0),AI462="",IF(H462="Asia Pacific",VLOOKUP(L462,'Status Report'!B:AO,40,0),VLOOKUP(L462,'Status Report'!B:AO,39,0)),AI462="Direct shipment",IF(H462="Asia Pacific",VLOOKUP(L462,'Status Report'!B:AO,40,0),VLOOKUP(L462,'Status Report'!B:AO,39,0)))</f>
        <v>0</v>
      </c>
      <c r="Z462" s="20">
        <f t="shared" si="111"/>
        <v>0</v>
      </c>
      <c r="AA462" s="20">
        <f t="shared" si="112"/>
        <v>879.24</v>
      </c>
      <c r="AB462" s="21">
        <f>_xlfn.IFS(AI462="Den Bosch",VLOOKUP(L462,'Status Report'!B:AM,33,0),AI462="Yantian",VLOOKUP(L462,'Status Report'!B:AM,34,0),AI462="",IF(H462="Asia Pacific",VLOOKUP(L462,'Status Report'!B:AM,34,0),VLOOKUP(L462,'Status Report'!B:AM,33,0)),AI462="Direct shipment",IF(H462="Asia Pacific",VLOOKUP(L462,'Status Report'!B:AM,34,0),VLOOKUP(L462,'Status Report'!B:AM,33,0)))</f>
        <v>39.2958</v>
      </c>
      <c r="AC462" s="21">
        <f>VLOOKUP(L462,'Status Report'!B:CE,82,0)</f>
        <v>0</v>
      </c>
      <c r="AD462" s="21">
        <f t="shared" si="113"/>
        <v>39.2958</v>
      </c>
      <c r="AE462" s="63">
        <f>VLOOKUP(L462,'Status Report'!B:W,20,0)</f>
        <v>32</v>
      </c>
      <c r="AF462" s="63">
        <f>VLOOKUP(L462,'Status Report'!B:W,21,0)</f>
        <v>24</v>
      </c>
      <c r="AG462" s="63">
        <f>VLOOKUP(L462,'Status Report'!B:W,22,0)</f>
        <v>13.5</v>
      </c>
      <c r="AH462" s="22">
        <f t="shared" si="114"/>
        <v>0.176256</v>
      </c>
      <c r="AI462" t="s">
        <v>990</v>
      </c>
      <c r="AK462" s="63">
        <f>IFERROR(VLOOKUP(G462,ASEAN!A:A,1,0),0)</f>
        <v>0</v>
      </c>
      <c r="AL462" s="63">
        <f>IFERROR(VLOOKUP(D462,'[3]customer specs'!$B$1:$D$65536,3,0),0)</f>
        <v>0</v>
      </c>
      <c r="AM462" s="64">
        <f t="shared" si="115"/>
        <v>28.560000000000059</v>
      </c>
      <c r="AN462" s="64">
        <f t="shared" si="116"/>
        <v>0</v>
      </c>
      <c r="AO462" s="63"/>
      <c r="AP462" s="63"/>
      <c r="AQ462" s="63" t="str">
        <f t="shared" si="117"/>
        <v>no</v>
      </c>
      <c r="AR462" s="20">
        <f t="shared" si="118"/>
        <v>668.02859999999998</v>
      </c>
      <c r="AS462" s="63"/>
      <c r="AT462" s="23">
        <f t="shared" si="108"/>
        <v>0.12</v>
      </c>
      <c r="AU462" s="65">
        <f t="shared" si="119"/>
        <v>44.654318181818184</v>
      </c>
      <c r="AV462" s="65"/>
      <c r="AW462" s="65">
        <f t="shared" si="120"/>
        <v>759.12340909090915</v>
      </c>
      <c r="AX462" s="65"/>
      <c r="AY462" s="63">
        <f>VLOOKUP(L462,'Status Report'!B:CF,81,0)</f>
        <v>0</v>
      </c>
      <c r="AZ462" s="63" t="str">
        <f>VLOOKUP(L462,'Status Report'!B:S,18,0)</f>
        <v>Ellina Smirnova</v>
      </c>
      <c r="BB462" s="63">
        <f>VLOOKUP(L462,'Status Report'!B:Z,25,0)</f>
        <v>12</v>
      </c>
      <c r="BC462" s="63">
        <f t="shared" si="121"/>
        <v>204</v>
      </c>
      <c r="BF462">
        <f>VLOOKUP(L462,'Status Report'!B:CE,82,0)</f>
        <v>0</v>
      </c>
      <c r="BG462">
        <f>VLOOKUP(L462,'Status Report'!B:CF,83,0)</f>
        <v>0</v>
      </c>
      <c r="BH462">
        <f>VLOOKUP(L462,'Status Report'!B:CG,84,0)</f>
        <v>0</v>
      </c>
      <c r="BI462" t="s">
        <v>854</v>
      </c>
      <c r="BJ462" t="s">
        <v>795</v>
      </c>
      <c r="BM462" s="67">
        <f t="shared" si="122"/>
        <v>446</v>
      </c>
    </row>
    <row r="463" spans="1:65" x14ac:dyDescent="0.25">
      <c r="A463" s="68" t="str">
        <f>VLOOKUP(L463,'Status Report'!B:CB,79,0)</f>
        <v>Heineken</v>
      </c>
      <c r="C463">
        <v>26021015</v>
      </c>
      <c r="D463">
        <v>3090174</v>
      </c>
      <c r="E463" t="s">
        <v>868</v>
      </c>
      <c r="F463" t="s">
        <v>824</v>
      </c>
      <c r="G463" t="str">
        <f>VLOOKUP(D463,'[2]sold to'!$A:$H,8,0)</f>
        <v>Canarias</v>
      </c>
      <c r="H463" t="str">
        <f>VLOOKUP(D463,'[2]sold to'!$A:$I,9,0)</f>
        <v>Europe</v>
      </c>
      <c r="K463">
        <v>50</v>
      </c>
      <c r="L463">
        <v>88027055</v>
      </c>
      <c r="M463" t="s">
        <v>733</v>
      </c>
      <c r="N463">
        <v>500</v>
      </c>
      <c r="P463" t="str">
        <f>VLOOKUP(L463,'Status Report'!B:AA,26,0)</f>
        <v>China</v>
      </c>
      <c r="Q463" t="str">
        <f>VLOOKUP(L463,'Status Report'!B:AB,27,0)</f>
        <v>Premiums</v>
      </c>
      <c r="R463">
        <f>VLOOKUP(L463,'Status Report'!B:X,23,0)</f>
        <v>200</v>
      </c>
      <c r="S463" t="str">
        <f>VLOOKUP(L463,'Status Report'!B:T,19,0)</f>
        <v>Promocean The Netherlands BV</v>
      </c>
      <c r="T463" s="62">
        <f>VLOOKUP(L463,'Status Report'!B:E,4,0)</f>
        <v>3</v>
      </c>
      <c r="U463" s="19">
        <f>_xlfn.IFS(AI463="Den Bosch",VLOOKUP(L463,'Status Report'!B:AM,35,0),AI463="Yantian",VLOOKUP(L463,'Status Report'!B:AM,36,0),AI463="",IF(H463="Asia Pacific",VLOOKUP(L463,'Status Report'!B:AM,36,0),VLOOKUP(L463,'Status Report'!B:AM,35,0)),AI463="Direct shipment",IF(H463="Asia Pacific",VLOOKUP(L463,'Status Report'!B:AM,36,0),VLOOKUP(L463,'Status Report'!B:AM,35,0)))</f>
        <v>50.300000000000004</v>
      </c>
      <c r="V463" s="20">
        <f t="shared" si="109"/>
        <v>25150.000000000004</v>
      </c>
      <c r="W463" s="19">
        <f>_xlfn.IFS(AI463="Den Bosch",VLOOKUP(L463,'Status Report'!B:AM,37,0),AI463="Yantian",VLOOKUP(L463,'Status Report'!B:AM,38,0),AI463="",IF(H463="Asia Pacific",VLOOKUP(L463,'Status Report'!B:AM,38,0),VLOOKUP(L463,'Status Report'!B:AM,37,0)),AI463="Direct shipment",IF(H463="Asia Pacific",VLOOKUP(L463,'Status Report'!B:AM,38,0),VLOOKUP(L463,'Status Report'!B:AM,37,0)))</f>
        <v>46.3</v>
      </c>
      <c r="X463" s="20">
        <f t="shared" si="110"/>
        <v>23150</v>
      </c>
      <c r="Y463" s="20">
        <f>_xlfn.IFS(AI463="Den Bosch",VLOOKUP(L463,'Status Report'!B:AO,39,0),AI463="Yantian",VLOOKUP(L463,'Status Report'!B:AO,40,0),AI463="",IF(H463="Asia Pacific",VLOOKUP(L463,'Status Report'!B:AO,40,0),VLOOKUP(L463,'Status Report'!B:AO,39,0)),AI463="Direct shipment",IF(H463="Asia Pacific",VLOOKUP(L463,'Status Report'!B:AO,40,0),VLOOKUP(L463,'Status Report'!B:AO,39,0)))</f>
        <v>0</v>
      </c>
      <c r="Z463" s="20">
        <f t="shared" si="111"/>
        <v>0</v>
      </c>
      <c r="AA463" s="20">
        <f t="shared" si="112"/>
        <v>23150</v>
      </c>
      <c r="AB463" s="21">
        <f>_xlfn.IFS(AI463="Den Bosch",VLOOKUP(L463,'Status Report'!B:AM,33,0),AI463="Yantian",VLOOKUP(L463,'Status Report'!B:AM,34,0),AI463="",IF(H463="Asia Pacific",VLOOKUP(L463,'Status Report'!B:AM,34,0),VLOOKUP(L463,'Status Report'!B:AM,33,0)),AI463="Direct shipment",IF(H463="Asia Pacific",VLOOKUP(L463,'Status Report'!B:AM,34,0),VLOOKUP(L463,'Status Report'!B:AM,33,0)))</f>
        <v>37.312199999999997</v>
      </c>
      <c r="AC463" s="21">
        <f>VLOOKUP(L463,'Status Report'!B:CE,82,0)</f>
        <v>0</v>
      </c>
      <c r="AD463" s="21">
        <f t="shared" si="113"/>
        <v>37.312199999999997</v>
      </c>
      <c r="AE463" s="63">
        <f>VLOOKUP(L463,'Status Report'!B:W,20,0)</f>
        <v>35</v>
      </c>
      <c r="AF463" s="63">
        <f>VLOOKUP(L463,'Status Report'!B:W,21,0)</f>
        <v>34</v>
      </c>
      <c r="AG463" s="63">
        <f>VLOOKUP(L463,'Status Report'!B:W,22,0)</f>
        <v>30</v>
      </c>
      <c r="AH463" s="22">
        <f t="shared" si="114"/>
        <v>17.850000000000001</v>
      </c>
      <c r="AI463" t="s">
        <v>990</v>
      </c>
      <c r="AK463" s="63">
        <f>IFERROR(VLOOKUP(G463,ASEAN!A:A,1,0),0)</f>
        <v>0</v>
      </c>
      <c r="AL463" s="63">
        <f>IFERROR(VLOOKUP(D463,'[3]customer specs'!$B$1:$D$65536,3,0),0)</f>
        <v>0</v>
      </c>
      <c r="AM463" s="64">
        <f t="shared" si="115"/>
        <v>2000.0000000000036</v>
      </c>
      <c r="AN463" s="64">
        <f t="shared" si="116"/>
        <v>0</v>
      </c>
      <c r="AO463" s="63"/>
      <c r="AP463" s="63"/>
      <c r="AQ463" s="63" t="str">
        <f t="shared" si="117"/>
        <v>yes</v>
      </c>
      <c r="AR463" s="20">
        <f t="shared" si="118"/>
        <v>18656.099999999999</v>
      </c>
      <c r="AS463" s="63"/>
      <c r="AT463" s="23">
        <f t="shared" si="108"/>
        <v>0.12</v>
      </c>
      <c r="AU463" s="65">
        <f t="shared" si="119"/>
        <v>42.400227272727271</v>
      </c>
      <c r="AV463" s="65"/>
      <c r="AW463" s="65">
        <f t="shared" si="120"/>
        <v>21200.113636363636</v>
      </c>
      <c r="AX463" s="65"/>
      <c r="AY463" s="63">
        <f>VLOOKUP(L463,'Status Report'!B:CF,81,0)</f>
        <v>0</v>
      </c>
      <c r="AZ463" s="63" t="str">
        <f>VLOOKUP(L463,'Status Report'!B:S,18,0)</f>
        <v>Ellina Smirnova</v>
      </c>
      <c r="BB463" s="63">
        <f>VLOOKUP(L463,'Status Report'!B:Z,25,0)</f>
        <v>5</v>
      </c>
      <c r="BC463" s="63">
        <f t="shared" si="121"/>
        <v>2500</v>
      </c>
      <c r="BF463">
        <f>VLOOKUP(L463,'Status Report'!B:CE,82,0)</f>
        <v>0</v>
      </c>
      <c r="BG463">
        <f>VLOOKUP(L463,'Status Report'!B:CF,83,0)</f>
        <v>0</v>
      </c>
      <c r="BH463">
        <f>VLOOKUP(L463,'Status Report'!B:CG,84,0)</f>
        <v>0</v>
      </c>
      <c r="BI463" t="s">
        <v>854</v>
      </c>
      <c r="BJ463" t="s">
        <v>795</v>
      </c>
      <c r="BM463" s="67">
        <f t="shared" si="122"/>
        <v>1428</v>
      </c>
    </row>
    <row r="464" spans="1:65" x14ac:dyDescent="0.25">
      <c r="A464" s="68" t="str">
        <f>VLOOKUP(L464,'Status Report'!B:CB,79,0)</f>
        <v>Heineken - F1</v>
      </c>
      <c r="C464">
        <v>26021015</v>
      </c>
      <c r="D464">
        <v>3090174</v>
      </c>
      <c r="E464" t="s">
        <v>868</v>
      </c>
      <c r="F464" t="s">
        <v>824</v>
      </c>
      <c r="G464" t="str">
        <f>VLOOKUP(D464,'[2]sold to'!$A:$H,8,0)</f>
        <v>Canarias</v>
      </c>
      <c r="H464" t="str">
        <f>VLOOKUP(D464,'[2]sold to'!$A:$I,9,0)</f>
        <v>Europe</v>
      </c>
      <c r="K464">
        <v>60</v>
      </c>
      <c r="L464">
        <v>88027432</v>
      </c>
      <c r="M464" t="s">
        <v>619</v>
      </c>
      <c r="N464">
        <v>3</v>
      </c>
      <c r="P464" t="str">
        <f>VLOOKUP(L464,'Status Report'!B:AA,26,0)</f>
        <v>China</v>
      </c>
      <c r="Q464" t="str">
        <f>VLOOKUP(L464,'Status Report'!B:AB,27,0)</f>
        <v>Textiles-Clothing</v>
      </c>
      <c r="R464">
        <f>VLOOKUP(L464,'Status Report'!B:X,23,0)</f>
        <v>1000</v>
      </c>
      <c r="S464" t="str">
        <f>VLOOKUP(L464,'Status Report'!B:T,19,0)</f>
        <v>Asian Sourcing Link</v>
      </c>
      <c r="T464" s="62">
        <f>VLOOKUP(L464,'Status Report'!B:E,4,0)</f>
        <v>3</v>
      </c>
      <c r="U464" s="19">
        <f>_xlfn.IFS(AI464="Den Bosch",VLOOKUP(L464,'Status Report'!B:AM,35,0),AI464="Yantian",VLOOKUP(L464,'Status Report'!B:AM,36,0),AI464="",IF(H464="Asia Pacific",VLOOKUP(L464,'Status Report'!B:AM,36,0),VLOOKUP(L464,'Status Report'!B:AM,35,0)),AI464="Direct shipment",IF(H464="Asia Pacific",VLOOKUP(L464,'Status Report'!B:AM,36,0),VLOOKUP(L464,'Status Report'!B:AM,35,0)))</f>
        <v>32.06</v>
      </c>
      <c r="V464" s="20">
        <f t="shared" si="109"/>
        <v>96.18</v>
      </c>
      <c r="W464" s="19">
        <f>_xlfn.IFS(AI464="Den Bosch",VLOOKUP(L464,'Status Report'!B:AM,37,0),AI464="Yantian",VLOOKUP(L464,'Status Report'!B:AM,38,0),AI464="",IF(H464="Asia Pacific",VLOOKUP(L464,'Status Report'!B:AM,38,0),VLOOKUP(L464,'Status Report'!B:AM,37,0)),AI464="Direct shipment",IF(H464="Asia Pacific",VLOOKUP(L464,'Status Report'!B:AM,38,0),VLOOKUP(L464,'Status Report'!B:AM,37,0)))</f>
        <v>32.06</v>
      </c>
      <c r="X464" s="20">
        <f t="shared" si="110"/>
        <v>96.18</v>
      </c>
      <c r="Y464" s="20">
        <f>_xlfn.IFS(AI464="Den Bosch",VLOOKUP(L464,'Status Report'!B:AO,39,0),AI464="Yantian",VLOOKUP(L464,'Status Report'!B:AO,40,0),AI464="",IF(H464="Asia Pacific",VLOOKUP(L464,'Status Report'!B:AO,40,0),VLOOKUP(L464,'Status Report'!B:AO,39,0)),AI464="Direct shipment",IF(H464="Asia Pacific",VLOOKUP(L464,'Status Report'!B:AO,40,0),VLOOKUP(L464,'Status Report'!B:AO,39,0)))</f>
        <v>0</v>
      </c>
      <c r="Z464" s="20">
        <f t="shared" si="111"/>
        <v>0</v>
      </c>
      <c r="AA464" s="20">
        <f t="shared" si="112"/>
        <v>96.18</v>
      </c>
      <c r="AB464" s="21">
        <f>_xlfn.IFS(AI464="Den Bosch",VLOOKUP(L464,'Status Report'!B:AM,33,0),AI464="Yantian",VLOOKUP(L464,'Status Report'!B:AM,34,0),AI464="",IF(H464="Asia Pacific",VLOOKUP(L464,'Status Report'!B:AM,34,0),VLOOKUP(L464,'Status Report'!B:AM,33,0)),AI464="Direct shipment",IF(H464="Asia Pacific",VLOOKUP(L464,'Status Report'!B:AM,34,0),VLOOKUP(L464,'Status Report'!B:AM,33,0)))</f>
        <v>27.974699999999999</v>
      </c>
      <c r="AC464" s="21">
        <f>VLOOKUP(L464,'Status Report'!B:CE,82,0)</f>
        <v>0</v>
      </c>
      <c r="AD464" s="21">
        <f t="shared" si="113"/>
        <v>27.974699999999999</v>
      </c>
      <c r="AE464" s="63">
        <f>VLOOKUP(L464,'Status Report'!B:W,20,0)</f>
        <v>47</v>
      </c>
      <c r="AF464" s="63">
        <f>VLOOKUP(L464,'Status Report'!B:W,21,0)</f>
        <v>38</v>
      </c>
      <c r="AG464" s="63">
        <f>VLOOKUP(L464,'Status Report'!B:W,22,0)</f>
        <v>2</v>
      </c>
      <c r="AH464" s="22">
        <f t="shared" si="114"/>
        <v>1.0716E-2</v>
      </c>
      <c r="AI464" t="s">
        <v>990</v>
      </c>
      <c r="AK464" s="63">
        <f>IFERROR(VLOOKUP(G464,ASEAN!A:A,1,0),0)</f>
        <v>0</v>
      </c>
      <c r="AL464" s="63">
        <f>IFERROR(VLOOKUP(D464,'[3]customer specs'!$B$1:$D$65536,3,0),0)</f>
        <v>0</v>
      </c>
      <c r="AM464" s="64">
        <f t="shared" si="115"/>
        <v>0</v>
      </c>
      <c r="AN464" s="64">
        <f t="shared" si="116"/>
        <v>0</v>
      </c>
      <c r="AO464" s="63"/>
      <c r="AP464" s="63"/>
      <c r="AQ464" s="63" t="str">
        <f t="shared" si="117"/>
        <v>no</v>
      </c>
      <c r="AR464" s="20">
        <f t="shared" si="118"/>
        <v>83.924099999999996</v>
      </c>
      <c r="AS464" s="63"/>
      <c r="AT464" s="23">
        <f t="shared" si="108"/>
        <v>0.12</v>
      </c>
      <c r="AU464" s="65">
        <f t="shared" si="119"/>
        <v>31.789431818181818</v>
      </c>
      <c r="AV464" s="65"/>
      <c r="AW464" s="65">
        <f t="shared" si="120"/>
        <v>95.368295454545461</v>
      </c>
      <c r="AX464" s="65"/>
      <c r="AY464" s="63">
        <f>VLOOKUP(L464,'Status Report'!B:CF,81,0)</f>
        <v>0</v>
      </c>
      <c r="AZ464" s="63" t="str">
        <f>VLOOKUP(L464,'Status Report'!B:S,18,0)</f>
        <v xml:space="preserve">Ellina Smirnova </v>
      </c>
      <c r="BB464" s="63">
        <f>VLOOKUP(L464,'Status Report'!B:Z,25,0)</f>
        <v>1</v>
      </c>
      <c r="BC464" s="63">
        <f t="shared" si="121"/>
        <v>3</v>
      </c>
      <c r="BF464">
        <f>VLOOKUP(L464,'Status Report'!B:CE,82,0)</f>
        <v>0</v>
      </c>
      <c r="BG464">
        <f>VLOOKUP(L464,'Status Report'!B:CF,83,0)</f>
        <v>0</v>
      </c>
      <c r="BH464">
        <f>VLOOKUP(L464,'Status Report'!B:CG,84,0)</f>
        <v>0</v>
      </c>
      <c r="BI464" t="s">
        <v>854</v>
      </c>
      <c r="BJ464" t="s">
        <v>795</v>
      </c>
      <c r="BM464" s="67">
        <f t="shared" si="122"/>
        <v>278</v>
      </c>
    </row>
    <row r="465" spans="1:65" x14ac:dyDescent="0.25">
      <c r="A465" s="68" t="str">
        <f>VLOOKUP(L465,'Status Report'!B:CB,79,0)</f>
        <v>Heineken - F1</v>
      </c>
      <c r="C465">
        <v>26021015</v>
      </c>
      <c r="D465">
        <v>3090174</v>
      </c>
      <c r="E465" t="s">
        <v>868</v>
      </c>
      <c r="F465" t="s">
        <v>824</v>
      </c>
      <c r="G465" t="str">
        <f>VLOOKUP(D465,'[2]sold to'!$A:$H,8,0)</f>
        <v>Canarias</v>
      </c>
      <c r="H465" t="str">
        <f>VLOOKUP(D465,'[2]sold to'!$A:$I,9,0)</f>
        <v>Europe</v>
      </c>
      <c r="K465">
        <v>70</v>
      </c>
      <c r="L465">
        <v>88027433</v>
      </c>
      <c r="M465" t="s">
        <v>620</v>
      </c>
      <c r="N465">
        <v>5</v>
      </c>
      <c r="P465" t="str">
        <f>VLOOKUP(L465,'Status Report'!B:AA,26,0)</f>
        <v>China</v>
      </c>
      <c r="Q465" t="str">
        <f>VLOOKUP(L465,'Status Report'!B:AB,27,0)</f>
        <v>Textiles-Clothing</v>
      </c>
      <c r="R465">
        <f>VLOOKUP(L465,'Status Report'!B:X,23,0)</f>
        <v>1000</v>
      </c>
      <c r="S465" t="str">
        <f>VLOOKUP(L465,'Status Report'!B:T,19,0)</f>
        <v>Asian Sourcing Link</v>
      </c>
      <c r="T465" s="62">
        <f>VLOOKUP(L465,'Status Report'!B:E,4,0)</f>
        <v>3</v>
      </c>
      <c r="U465" s="19">
        <f>_xlfn.IFS(AI465="Den Bosch",VLOOKUP(L465,'Status Report'!B:AM,35,0),AI465="Yantian",VLOOKUP(L465,'Status Report'!B:AM,36,0),AI465="",IF(H465="Asia Pacific",VLOOKUP(L465,'Status Report'!B:AM,36,0),VLOOKUP(L465,'Status Report'!B:AM,35,0)),AI465="Direct shipment",IF(H465="Asia Pacific",VLOOKUP(L465,'Status Report'!B:AM,36,0),VLOOKUP(L465,'Status Report'!B:AM,35,0)))</f>
        <v>32.06</v>
      </c>
      <c r="V465" s="20">
        <f t="shared" si="109"/>
        <v>160.30000000000001</v>
      </c>
      <c r="W465" s="19">
        <f>_xlfn.IFS(AI465="Den Bosch",VLOOKUP(L465,'Status Report'!B:AM,37,0),AI465="Yantian",VLOOKUP(L465,'Status Report'!B:AM,38,0),AI465="",IF(H465="Asia Pacific",VLOOKUP(L465,'Status Report'!B:AM,38,0),VLOOKUP(L465,'Status Report'!B:AM,37,0)),AI465="Direct shipment",IF(H465="Asia Pacific",VLOOKUP(L465,'Status Report'!B:AM,38,0),VLOOKUP(L465,'Status Report'!B:AM,37,0)))</f>
        <v>32.06</v>
      </c>
      <c r="X465" s="20">
        <f t="shared" si="110"/>
        <v>160.30000000000001</v>
      </c>
      <c r="Y465" s="20">
        <f>_xlfn.IFS(AI465="Den Bosch",VLOOKUP(L465,'Status Report'!B:AO,39,0),AI465="Yantian",VLOOKUP(L465,'Status Report'!B:AO,40,0),AI465="",IF(H465="Asia Pacific",VLOOKUP(L465,'Status Report'!B:AO,40,0),VLOOKUP(L465,'Status Report'!B:AO,39,0)),AI465="Direct shipment",IF(H465="Asia Pacific",VLOOKUP(L465,'Status Report'!B:AO,40,0),VLOOKUP(L465,'Status Report'!B:AO,39,0)))</f>
        <v>0</v>
      </c>
      <c r="Z465" s="20">
        <f t="shared" si="111"/>
        <v>0</v>
      </c>
      <c r="AA465" s="20">
        <f t="shared" si="112"/>
        <v>160.30000000000001</v>
      </c>
      <c r="AB465" s="21">
        <f>_xlfn.IFS(AI465="Den Bosch",VLOOKUP(L465,'Status Report'!B:AM,33,0),AI465="Yantian",VLOOKUP(L465,'Status Report'!B:AM,34,0),AI465="",IF(H465="Asia Pacific",VLOOKUP(L465,'Status Report'!B:AM,34,0),VLOOKUP(L465,'Status Report'!B:AM,33,0)),AI465="Direct shipment",IF(H465="Asia Pacific",VLOOKUP(L465,'Status Report'!B:AM,34,0),VLOOKUP(L465,'Status Report'!B:AM,33,0)))</f>
        <v>27.974699999999999</v>
      </c>
      <c r="AC465" s="21">
        <f>VLOOKUP(L465,'Status Report'!B:CE,82,0)</f>
        <v>0</v>
      </c>
      <c r="AD465" s="21">
        <f t="shared" si="113"/>
        <v>27.974699999999999</v>
      </c>
      <c r="AE465" s="63">
        <f>VLOOKUP(L465,'Status Report'!B:W,20,0)</f>
        <v>47</v>
      </c>
      <c r="AF465" s="63">
        <f>VLOOKUP(L465,'Status Report'!B:W,21,0)</f>
        <v>38</v>
      </c>
      <c r="AG465" s="63">
        <f>VLOOKUP(L465,'Status Report'!B:W,22,0)</f>
        <v>2</v>
      </c>
      <c r="AH465" s="22">
        <f t="shared" si="114"/>
        <v>1.7860000000000001E-2</v>
      </c>
      <c r="AI465" t="s">
        <v>990</v>
      </c>
      <c r="AK465" s="63">
        <f>IFERROR(VLOOKUP(G465,ASEAN!A:A,1,0),0)</f>
        <v>0</v>
      </c>
      <c r="AL465" s="63">
        <f>IFERROR(VLOOKUP(D465,'[3]customer specs'!$B$1:$D$65536,3,0),0)</f>
        <v>0</v>
      </c>
      <c r="AM465" s="64">
        <f t="shared" si="115"/>
        <v>0</v>
      </c>
      <c r="AN465" s="64">
        <f t="shared" si="116"/>
        <v>0</v>
      </c>
      <c r="AO465" s="63"/>
      <c r="AP465" s="63"/>
      <c r="AQ465" s="63" t="str">
        <f t="shared" si="117"/>
        <v>no</v>
      </c>
      <c r="AR465" s="20">
        <f t="shared" si="118"/>
        <v>139.87349999999998</v>
      </c>
      <c r="AS465" s="63"/>
      <c r="AT465" s="23">
        <f t="shared" si="108"/>
        <v>0.12</v>
      </c>
      <c r="AU465" s="65">
        <f t="shared" si="119"/>
        <v>31.789431818181818</v>
      </c>
      <c r="AV465" s="65"/>
      <c r="AW465" s="65">
        <f t="shared" si="120"/>
        <v>158.94715909090908</v>
      </c>
      <c r="AX465" s="65"/>
      <c r="AY465" s="63">
        <f>VLOOKUP(L465,'Status Report'!B:CF,81,0)</f>
        <v>0</v>
      </c>
      <c r="AZ465" s="63" t="str">
        <f>VLOOKUP(L465,'Status Report'!B:S,18,0)</f>
        <v xml:space="preserve">Ellina Smirnova </v>
      </c>
      <c r="BB465" s="63">
        <f>VLOOKUP(L465,'Status Report'!B:Z,25,0)</f>
        <v>1</v>
      </c>
      <c r="BC465" s="63">
        <f t="shared" si="121"/>
        <v>5</v>
      </c>
      <c r="BF465">
        <f>VLOOKUP(L465,'Status Report'!B:CE,82,0)</f>
        <v>0</v>
      </c>
      <c r="BG465">
        <f>VLOOKUP(L465,'Status Report'!B:CF,83,0)</f>
        <v>0</v>
      </c>
      <c r="BH465">
        <f>VLOOKUP(L465,'Status Report'!B:CG,84,0)</f>
        <v>0</v>
      </c>
      <c r="BI465" t="s">
        <v>854</v>
      </c>
      <c r="BJ465" t="s">
        <v>795</v>
      </c>
      <c r="BM465" s="67">
        <f t="shared" si="122"/>
        <v>437</v>
      </c>
    </row>
    <row r="466" spans="1:65" x14ac:dyDescent="0.25">
      <c r="A466" s="68" t="str">
        <f>VLOOKUP(L466,'Status Report'!B:CB,79,0)</f>
        <v>Heineken - F1</v>
      </c>
      <c r="C466">
        <v>26021015</v>
      </c>
      <c r="D466">
        <v>3090174</v>
      </c>
      <c r="E466" t="s">
        <v>868</v>
      </c>
      <c r="F466" t="s">
        <v>824</v>
      </c>
      <c r="G466" t="str">
        <f>VLOOKUP(D466,'[2]sold to'!$A:$H,8,0)</f>
        <v>Canarias</v>
      </c>
      <c r="H466" t="str">
        <f>VLOOKUP(D466,'[2]sold to'!$A:$I,9,0)</f>
        <v>Europe</v>
      </c>
      <c r="K466">
        <v>80</v>
      </c>
      <c r="L466">
        <v>88027434</v>
      </c>
      <c r="M466" t="s">
        <v>621</v>
      </c>
      <c r="N466">
        <v>3</v>
      </c>
      <c r="P466" t="str">
        <f>VLOOKUP(L466,'Status Report'!B:AA,26,0)</f>
        <v>China</v>
      </c>
      <c r="Q466" t="str">
        <f>VLOOKUP(L466,'Status Report'!B:AB,27,0)</f>
        <v>Textiles-Clothing</v>
      </c>
      <c r="R466">
        <f>VLOOKUP(L466,'Status Report'!B:X,23,0)</f>
        <v>1000</v>
      </c>
      <c r="S466" t="str">
        <f>VLOOKUP(L466,'Status Report'!B:T,19,0)</f>
        <v>Asian Sourcing Link</v>
      </c>
      <c r="T466" s="62">
        <f>VLOOKUP(L466,'Status Report'!B:E,4,0)</f>
        <v>3</v>
      </c>
      <c r="U466" s="19">
        <f>_xlfn.IFS(AI466="Den Bosch",VLOOKUP(L466,'Status Report'!B:AM,35,0),AI466="Yantian",VLOOKUP(L466,'Status Report'!B:AM,36,0),AI466="",IF(H466="Asia Pacific",VLOOKUP(L466,'Status Report'!B:AM,36,0),VLOOKUP(L466,'Status Report'!B:AM,35,0)),AI466="Direct shipment",IF(H466="Asia Pacific",VLOOKUP(L466,'Status Report'!B:AM,36,0),VLOOKUP(L466,'Status Report'!B:AM,35,0)))</f>
        <v>32.06</v>
      </c>
      <c r="V466" s="20">
        <f t="shared" si="109"/>
        <v>96.18</v>
      </c>
      <c r="W466" s="19">
        <f>_xlfn.IFS(AI466="Den Bosch",VLOOKUP(L466,'Status Report'!B:AM,37,0),AI466="Yantian",VLOOKUP(L466,'Status Report'!B:AM,38,0),AI466="",IF(H466="Asia Pacific",VLOOKUP(L466,'Status Report'!B:AM,38,0),VLOOKUP(L466,'Status Report'!B:AM,37,0)),AI466="Direct shipment",IF(H466="Asia Pacific",VLOOKUP(L466,'Status Report'!B:AM,38,0),VLOOKUP(L466,'Status Report'!B:AM,37,0)))</f>
        <v>32.06</v>
      </c>
      <c r="X466" s="20">
        <f t="shared" si="110"/>
        <v>96.18</v>
      </c>
      <c r="Y466" s="20">
        <f>_xlfn.IFS(AI466="Den Bosch",VLOOKUP(L466,'Status Report'!B:AO,39,0),AI466="Yantian",VLOOKUP(L466,'Status Report'!B:AO,40,0),AI466="",IF(H466="Asia Pacific",VLOOKUP(L466,'Status Report'!B:AO,40,0),VLOOKUP(L466,'Status Report'!B:AO,39,0)),AI466="Direct shipment",IF(H466="Asia Pacific",VLOOKUP(L466,'Status Report'!B:AO,40,0),VLOOKUP(L466,'Status Report'!B:AO,39,0)))</f>
        <v>0</v>
      </c>
      <c r="Z466" s="20">
        <f t="shared" si="111"/>
        <v>0</v>
      </c>
      <c r="AA466" s="20">
        <f t="shared" si="112"/>
        <v>96.18</v>
      </c>
      <c r="AB466" s="21">
        <f>_xlfn.IFS(AI466="Den Bosch",VLOOKUP(L466,'Status Report'!B:AM,33,0),AI466="Yantian",VLOOKUP(L466,'Status Report'!B:AM,34,0),AI466="",IF(H466="Asia Pacific",VLOOKUP(L466,'Status Report'!B:AM,34,0),VLOOKUP(L466,'Status Report'!B:AM,33,0)),AI466="Direct shipment",IF(H466="Asia Pacific",VLOOKUP(L466,'Status Report'!B:AM,34,0),VLOOKUP(L466,'Status Report'!B:AM,33,0)))</f>
        <v>27.974699999999999</v>
      </c>
      <c r="AC466" s="21">
        <f>VLOOKUP(L466,'Status Report'!B:CE,82,0)</f>
        <v>0</v>
      </c>
      <c r="AD466" s="21">
        <f t="shared" si="113"/>
        <v>27.974699999999999</v>
      </c>
      <c r="AE466" s="63">
        <f>VLOOKUP(L466,'Status Report'!B:W,20,0)</f>
        <v>47</v>
      </c>
      <c r="AF466" s="63">
        <f>VLOOKUP(L466,'Status Report'!B:W,21,0)</f>
        <v>38</v>
      </c>
      <c r="AG466" s="63">
        <f>VLOOKUP(L466,'Status Report'!B:W,22,0)</f>
        <v>2</v>
      </c>
      <c r="AH466" s="22">
        <f t="shared" si="114"/>
        <v>1.0716E-2</v>
      </c>
      <c r="AI466" t="s">
        <v>990</v>
      </c>
      <c r="AK466" s="63">
        <f>IFERROR(VLOOKUP(G466,ASEAN!A:A,1,0),0)</f>
        <v>0</v>
      </c>
      <c r="AL466" s="63">
        <f>IFERROR(VLOOKUP(D466,'[3]customer specs'!$B$1:$D$65536,3,0),0)</f>
        <v>0</v>
      </c>
      <c r="AM466" s="64">
        <f t="shared" si="115"/>
        <v>0</v>
      </c>
      <c r="AN466" s="64">
        <f t="shared" si="116"/>
        <v>0</v>
      </c>
      <c r="AO466" s="63"/>
      <c r="AP466" s="63"/>
      <c r="AQ466" s="63" t="str">
        <f t="shared" si="117"/>
        <v>no</v>
      </c>
      <c r="AR466" s="20">
        <f t="shared" si="118"/>
        <v>83.924099999999996</v>
      </c>
      <c r="AS466" s="63"/>
      <c r="AT466" s="23">
        <f t="shared" si="108"/>
        <v>0.12</v>
      </c>
      <c r="AU466" s="65">
        <f t="shared" si="119"/>
        <v>31.789431818181818</v>
      </c>
      <c r="AV466" s="65"/>
      <c r="AW466" s="65">
        <f t="shared" si="120"/>
        <v>95.368295454545461</v>
      </c>
      <c r="AX466" s="65"/>
      <c r="AY466" s="63">
        <f>VLOOKUP(L466,'Status Report'!B:CF,81,0)</f>
        <v>0</v>
      </c>
      <c r="AZ466" s="63" t="str">
        <f>VLOOKUP(L466,'Status Report'!B:S,18,0)</f>
        <v xml:space="preserve">Ellina Smirnova </v>
      </c>
      <c r="BB466" s="63">
        <f>VLOOKUP(L466,'Status Report'!B:Z,25,0)</f>
        <v>1</v>
      </c>
      <c r="BC466" s="63">
        <f t="shared" si="121"/>
        <v>3</v>
      </c>
      <c r="BF466">
        <f>VLOOKUP(L466,'Status Report'!B:CE,82,0)</f>
        <v>0</v>
      </c>
      <c r="BG466">
        <f>VLOOKUP(L466,'Status Report'!B:CF,83,0)</f>
        <v>0</v>
      </c>
      <c r="BH466">
        <f>VLOOKUP(L466,'Status Report'!B:CG,84,0)</f>
        <v>0</v>
      </c>
      <c r="BI466" t="s">
        <v>854</v>
      </c>
      <c r="BJ466" t="s">
        <v>795</v>
      </c>
      <c r="BM466" s="67">
        <f t="shared" si="122"/>
        <v>280</v>
      </c>
    </row>
    <row r="467" spans="1:65" x14ac:dyDescent="0.25">
      <c r="A467" s="68" t="str">
        <f>VLOOKUP(L467,'Status Report'!B:CB,79,0)</f>
        <v>Heineken UCL</v>
      </c>
      <c r="C467">
        <v>26021015</v>
      </c>
      <c r="D467">
        <v>3090174</v>
      </c>
      <c r="E467" t="s">
        <v>868</v>
      </c>
      <c r="F467" t="s">
        <v>824</v>
      </c>
      <c r="G467" t="str">
        <f>VLOOKUP(D467,'[2]sold to'!$A:$H,8,0)</f>
        <v>Canarias</v>
      </c>
      <c r="H467" t="str">
        <f>VLOOKUP(D467,'[2]sold to'!$A:$I,9,0)</f>
        <v>Europe</v>
      </c>
      <c r="K467">
        <v>90</v>
      </c>
      <c r="L467">
        <v>88026506</v>
      </c>
      <c r="M467" t="s">
        <v>330</v>
      </c>
      <c r="N467">
        <v>2</v>
      </c>
      <c r="P467" t="str">
        <f>VLOOKUP(L467,'Status Report'!B:AA,26,0)</f>
        <v>China</v>
      </c>
      <c r="Q467" t="str">
        <f>VLOOKUP(L467,'Status Report'!B:AB,27,0)</f>
        <v>Premiums</v>
      </c>
      <c r="R467">
        <f>VLOOKUP(L467,'Status Report'!B:X,23,0)</f>
        <v>200</v>
      </c>
      <c r="S467" t="str">
        <f>VLOOKUP(L467,'Status Report'!B:T,19,0)</f>
        <v>Promocean The Netherlands BV</v>
      </c>
      <c r="T467" s="62">
        <f>VLOOKUP(L467,'Status Report'!B:E,4,0)</f>
        <v>3</v>
      </c>
      <c r="U467" s="19">
        <f>_xlfn.IFS(AI467="Den Bosch",VLOOKUP(L467,'Status Report'!B:AM,35,0),AI467="Yantian",VLOOKUP(L467,'Status Report'!B:AM,36,0),AI467="",IF(H467="Asia Pacific",VLOOKUP(L467,'Status Report'!B:AM,36,0),VLOOKUP(L467,'Status Report'!B:AM,35,0)),AI467="Direct shipment",IF(H467="Asia Pacific",VLOOKUP(L467,'Status Report'!B:AM,36,0),VLOOKUP(L467,'Status Report'!B:AM,35,0)))</f>
        <v>75.55</v>
      </c>
      <c r="V467" s="20">
        <f t="shared" si="109"/>
        <v>151.1</v>
      </c>
      <c r="W467" s="19">
        <f>_xlfn.IFS(AI467="Den Bosch",VLOOKUP(L467,'Status Report'!B:AM,37,0),AI467="Yantian",VLOOKUP(L467,'Status Report'!B:AM,38,0),AI467="",IF(H467="Asia Pacific",VLOOKUP(L467,'Status Report'!B:AM,38,0),VLOOKUP(L467,'Status Report'!B:AM,37,0)),AI467="Direct shipment",IF(H467="Asia Pacific",VLOOKUP(L467,'Status Report'!B:AM,38,0),VLOOKUP(L467,'Status Report'!B:AM,37,0)))</f>
        <v>74.75</v>
      </c>
      <c r="X467" s="20">
        <f t="shared" si="110"/>
        <v>149.5</v>
      </c>
      <c r="Y467" s="20">
        <f>_xlfn.IFS(AI467="Den Bosch",VLOOKUP(L467,'Status Report'!B:AO,39,0),AI467="Yantian",VLOOKUP(L467,'Status Report'!B:AO,40,0),AI467="",IF(H467="Asia Pacific",VLOOKUP(L467,'Status Report'!B:AO,40,0),VLOOKUP(L467,'Status Report'!B:AO,39,0)),AI467="Direct shipment",IF(H467="Asia Pacific",VLOOKUP(L467,'Status Report'!B:AO,40,0),VLOOKUP(L467,'Status Report'!B:AO,39,0)))</f>
        <v>0</v>
      </c>
      <c r="Z467" s="20">
        <f t="shared" si="111"/>
        <v>0</v>
      </c>
      <c r="AA467" s="20">
        <f t="shared" si="112"/>
        <v>149.5</v>
      </c>
      <c r="AB467" s="21">
        <f>_xlfn.IFS(AI467="Den Bosch",VLOOKUP(L467,'Status Report'!B:AM,33,0),AI467="Yantian",VLOOKUP(L467,'Status Report'!B:AM,34,0),AI467="",IF(H467="Asia Pacific",VLOOKUP(L467,'Status Report'!B:AM,34,0),VLOOKUP(L467,'Status Report'!B:AM,33,0)),AI467="Direct shipment",IF(H467="Asia Pacific",VLOOKUP(L467,'Status Report'!B:AM,34,0),VLOOKUP(L467,'Status Report'!B:AM,33,0)))</f>
        <v>65.215800000000002</v>
      </c>
      <c r="AC467" s="21">
        <f>VLOOKUP(L467,'Status Report'!B:CE,82,0)</f>
        <v>0</v>
      </c>
      <c r="AD467" s="21">
        <f t="shared" si="113"/>
        <v>65.215800000000002</v>
      </c>
      <c r="AE467" s="63">
        <f>VLOOKUP(L467,'Status Report'!B:W,20,0)</f>
        <v>52</v>
      </c>
      <c r="AF467" s="63">
        <f>VLOOKUP(L467,'Status Report'!B:W,21,0)</f>
        <v>33</v>
      </c>
      <c r="AG467" s="63">
        <f>VLOOKUP(L467,'Status Report'!B:W,22,0)</f>
        <v>12</v>
      </c>
      <c r="AH467" s="22">
        <f t="shared" si="114"/>
        <v>4.1183999999999998E-2</v>
      </c>
      <c r="AI467" t="s">
        <v>990</v>
      </c>
      <c r="AK467" s="63">
        <f>IFERROR(VLOOKUP(G467,ASEAN!A:A,1,0),0)</f>
        <v>0</v>
      </c>
      <c r="AL467" s="63">
        <f>IFERROR(VLOOKUP(D467,'[3]customer specs'!$B$1:$D$65536,3,0),0)</f>
        <v>0</v>
      </c>
      <c r="AM467" s="64">
        <f t="shared" si="115"/>
        <v>1.5999999999999943</v>
      </c>
      <c r="AN467" s="64">
        <f t="shared" si="116"/>
        <v>0</v>
      </c>
      <c r="AO467" s="63"/>
      <c r="AP467" s="63"/>
      <c r="AQ467" s="63" t="str">
        <f t="shared" si="117"/>
        <v>no</v>
      </c>
      <c r="AR467" s="20">
        <f t="shared" si="118"/>
        <v>130.4316</v>
      </c>
      <c r="AS467" s="63"/>
      <c r="AT467" s="23">
        <f t="shared" si="108"/>
        <v>0.12</v>
      </c>
      <c r="AU467" s="65">
        <f t="shared" si="119"/>
        <v>74.108863636363637</v>
      </c>
      <c r="AV467" s="65"/>
      <c r="AW467" s="65">
        <f t="shared" si="120"/>
        <v>148.21772727272727</v>
      </c>
      <c r="AX467" s="65"/>
      <c r="AY467" s="63">
        <f>VLOOKUP(L467,'Status Report'!B:CF,81,0)</f>
        <v>0</v>
      </c>
      <c r="AZ467" s="63" t="str">
        <f>VLOOKUP(L467,'Status Report'!B:S,18,0)</f>
        <v>Ellina Smirnova</v>
      </c>
      <c r="BB467" s="63">
        <f>VLOOKUP(L467,'Status Report'!B:Z,25,0)</f>
        <v>5</v>
      </c>
      <c r="BC467" s="63">
        <f t="shared" si="121"/>
        <v>10</v>
      </c>
      <c r="BF467">
        <f>VLOOKUP(L467,'Status Report'!B:CE,82,0)</f>
        <v>0</v>
      </c>
      <c r="BG467">
        <f>VLOOKUP(L467,'Status Report'!B:CF,83,0)</f>
        <v>0</v>
      </c>
      <c r="BH467">
        <f>VLOOKUP(L467,'Status Report'!B:CG,84,0)</f>
        <v>0</v>
      </c>
      <c r="BI467" t="s">
        <v>854</v>
      </c>
      <c r="BJ467" t="s">
        <v>795</v>
      </c>
      <c r="BM467" s="67">
        <f t="shared" si="122"/>
        <v>636</v>
      </c>
    </row>
    <row r="468" spans="1:65" x14ac:dyDescent="0.25">
      <c r="A468" s="68" t="str">
        <f>VLOOKUP(L468,'Status Report'!B:CB,79,0)</f>
        <v>Heineken</v>
      </c>
      <c r="C468">
        <v>26021015</v>
      </c>
      <c r="D468">
        <v>3090174</v>
      </c>
      <c r="E468" t="s">
        <v>868</v>
      </c>
      <c r="F468" t="s">
        <v>824</v>
      </c>
      <c r="G468" t="str">
        <f>VLOOKUP(D468,'[2]sold to'!$A:$H,8,0)</f>
        <v>Canarias</v>
      </c>
      <c r="H468" t="str">
        <f>VLOOKUP(D468,'[2]sold to'!$A:$I,9,0)</f>
        <v>Europe</v>
      </c>
      <c r="K468">
        <v>100</v>
      </c>
      <c r="L468">
        <v>88027241</v>
      </c>
      <c r="M468" t="s">
        <v>179</v>
      </c>
      <c r="N468">
        <v>1</v>
      </c>
      <c r="P468" t="str">
        <f>VLOOKUP(L468,'Status Report'!B:AA,26,0)</f>
        <v>Italy</v>
      </c>
      <c r="Q468" t="str">
        <f>VLOOKUP(L468,'Status Report'!B:AB,27,0)</f>
        <v>Premiums</v>
      </c>
      <c r="R468">
        <f>VLOOKUP(L468,'Status Report'!B:X,23,0)</f>
        <v>50</v>
      </c>
      <c r="S468" t="str">
        <f>VLOOKUP(L468,'Status Report'!B:T,19,0)</f>
        <v>Promocean The Netherlands BV</v>
      </c>
      <c r="T468" s="62">
        <f>VLOOKUP(L468,'Status Report'!B:E,4,0)</f>
        <v>1</v>
      </c>
      <c r="U468" s="19">
        <f>_xlfn.IFS(AI468="Den Bosch",VLOOKUP(L468,'Status Report'!B:AM,35,0),AI468="Yantian",VLOOKUP(L468,'Status Report'!B:AM,36,0),AI468="",IF(H468="Asia Pacific",VLOOKUP(L468,'Status Report'!B:AM,36,0),VLOOKUP(L468,'Status Report'!B:AM,35,0)),AI468="Direct shipment",IF(H468="Asia Pacific",VLOOKUP(L468,'Status Report'!B:AM,36,0),VLOOKUP(L468,'Status Report'!B:AM,35,0)))</f>
        <v>112.00000000000001</v>
      </c>
      <c r="V468" s="20">
        <f t="shared" si="109"/>
        <v>112.00000000000001</v>
      </c>
      <c r="W468" s="19">
        <f>_xlfn.IFS(AI468="Den Bosch",VLOOKUP(L468,'Status Report'!B:AM,37,0),AI468="Yantian",VLOOKUP(L468,'Status Report'!B:AM,38,0),AI468="",IF(H468="Asia Pacific",VLOOKUP(L468,'Status Report'!B:AM,38,0),VLOOKUP(L468,'Status Report'!B:AM,37,0)),AI468="Direct shipment",IF(H468="Asia Pacific",VLOOKUP(L468,'Status Report'!B:AM,38,0),VLOOKUP(L468,'Status Report'!B:AM,37,0)))</f>
        <v>112.00000000000001</v>
      </c>
      <c r="X468" s="20">
        <f t="shared" si="110"/>
        <v>112.00000000000001</v>
      </c>
      <c r="Y468" s="20">
        <f>_xlfn.IFS(AI468="Den Bosch",VLOOKUP(L468,'Status Report'!B:AO,39,0),AI468="Yantian",VLOOKUP(L468,'Status Report'!B:AO,40,0),AI468="",IF(H468="Asia Pacific",VLOOKUP(L468,'Status Report'!B:AO,40,0),VLOOKUP(L468,'Status Report'!B:AO,39,0)),AI468="Direct shipment",IF(H468="Asia Pacific",VLOOKUP(L468,'Status Report'!B:AO,40,0),VLOOKUP(L468,'Status Report'!B:AO,39,0)))</f>
        <v>0</v>
      </c>
      <c r="Z468" s="20">
        <f t="shared" si="111"/>
        <v>0</v>
      </c>
      <c r="AA468" s="20">
        <f t="shared" si="112"/>
        <v>112.00000000000001</v>
      </c>
      <c r="AB468" s="21">
        <f>_xlfn.IFS(AI468="Den Bosch",VLOOKUP(L468,'Status Report'!B:AM,33,0),AI468="Yantian",VLOOKUP(L468,'Status Report'!B:AM,34,0),AI468="",IF(H468="Asia Pacific",VLOOKUP(L468,'Status Report'!B:AM,34,0),VLOOKUP(L468,'Status Report'!B:AM,33,0)),AI468="Direct shipment",IF(H468="Asia Pacific",VLOOKUP(L468,'Status Report'!B:AM,34,0),VLOOKUP(L468,'Status Report'!B:AM,33,0)))</f>
        <v>98.89</v>
      </c>
      <c r="AC468" s="21">
        <f>VLOOKUP(L468,'Status Report'!B:CE,82,0)</f>
        <v>0</v>
      </c>
      <c r="AD468" s="21">
        <f t="shared" si="113"/>
        <v>98.89</v>
      </c>
      <c r="AE468" s="63">
        <f>VLOOKUP(L468,'Status Report'!B:W,20,0)</f>
        <v>60</v>
      </c>
      <c r="AF468" s="63">
        <f>VLOOKUP(L468,'Status Report'!B:W,21,0)</f>
        <v>40</v>
      </c>
      <c r="AG468" s="63">
        <f>VLOOKUP(L468,'Status Report'!B:W,22,0)</f>
        <v>45</v>
      </c>
      <c r="AH468" s="22">
        <f t="shared" si="114"/>
        <v>0.108</v>
      </c>
      <c r="AK468" s="63">
        <f>IFERROR(VLOOKUP(G468,ASEAN!A:A,1,0),0)</f>
        <v>0</v>
      </c>
      <c r="AL468" s="63">
        <f>IFERROR(VLOOKUP(D468,'[3]customer specs'!$B$1:$D$65536,3,0),0)</f>
        <v>0</v>
      </c>
      <c r="AM468" s="64">
        <f t="shared" si="115"/>
        <v>0</v>
      </c>
      <c r="AN468" s="64">
        <f t="shared" si="116"/>
        <v>0</v>
      </c>
      <c r="AO468" s="63"/>
      <c r="AP468" s="63"/>
      <c r="AQ468" s="63" t="str">
        <f t="shared" si="117"/>
        <v>no</v>
      </c>
      <c r="AR468" s="20">
        <f t="shared" si="118"/>
        <v>98.89</v>
      </c>
      <c r="AS468" s="63"/>
      <c r="AT468" s="23">
        <f t="shared" si="108"/>
        <v>0.12</v>
      </c>
      <c r="AU468" s="65">
        <f t="shared" si="119"/>
        <v>112.375</v>
      </c>
      <c r="AV468" s="65"/>
      <c r="AW468" s="65">
        <f t="shared" si="120"/>
        <v>112.375</v>
      </c>
      <c r="AX468" s="65"/>
      <c r="AY468" s="63">
        <f>VLOOKUP(L468,'Status Report'!B:CF,81,0)</f>
        <v>0</v>
      </c>
      <c r="AZ468" s="63" t="str">
        <f>VLOOKUP(L468,'Status Report'!B:S,18,0)</f>
        <v>Ellina Smirnova</v>
      </c>
      <c r="BB468" s="63">
        <f>VLOOKUP(L468,'Status Report'!B:Z,25,0)</f>
        <v>200</v>
      </c>
      <c r="BC468" s="63">
        <f t="shared" si="121"/>
        <v>200</v>
      </c>
      <c r="BF468">
        <f>VLOOKUP(L468,'Status Report'!B:CE,82,0)</f>
        <v>0</v>
      </c>
      <c r="BG468">
        <f>VLOOKUP(L468,'Status Report'!B:CF,83,0)</f>
        <v>0</v>
      </c>
      <c r="BH468">
        <f>VLOOKUP(L468,'Status Report'!B:CG,84,0)</f>
        <v>0</v>
      </c>
      <c r="BI468" t="s">
        <v>854</v>
      </c>
      <c r="BJ468" t="s">
        <v>795</v>
      </c>
      <c r="BM468" s="67">
        <f t="shared" si="122"/>
        <v>8</v>
      </c>
    </row>
    <row r="469" spans="1:65" x14ac:dyDescent="0.25">
      <c r="A469" s="68" t="str">
        <f>VLOOKUP(L469,'Status Report'!B:CB,79,0)</f>
        <v>Heineken UCL</v>
      </c>
      <c r="C469">
        <v>26021015</v>
      </c>
      <c r="D469">
        <v>3090174</v>
      </c>
      <c r="E469" t="s">
        <v>868</v>
      </c>
      <c r="F469" t="s">
        <v>824</v>
      </c>
      <c r="G469" t="str">
        <f>VLOOKUP(D469,'[2]sold to'!$A:$H,8,0)</f>
        <v>Canarias</v>
      </c>
      <c r="H469" t="str">
        <f>VLOOKUP(D469,'[2]sold to'!$A:$I,9,0)</f>
        <v>Europe</v>
      </c>
      <c r="K469">
        <v>10</v>
      </c>
      <c r="L469">
        <v>88026487</v>
      </c>
      <c r="M469" t="s">
        <v>314</v>
      </c>
      <c r="N469">
        <v>330</v>
      </c>
      <c r="P469" t="str">
        <f>VLOOKUP(L469,'Status Report'!B:AA,26,0)</f>
        <v>China</v>
      </c>
      <c r="Q469" t="str">
        <f>VLOOKUP(L469,'Status Report'!B:AB,27,0)</f>
        <v>Premiums</v>
      </c>
      <c r="R469">
        <f>VLOOKUP(L469,'Status Report'!B:X,23,0)</f>
        <v>100</v>
      </c>
      <c r="S469" t="str">
        <f>VLOOKUP(L469,'Status Report'!B:T,19,0)</f>
        <v>Promocean The Netherlands BV</v>
      </c>
      <c r="T469" s="62">
        <f>VLOOKUP(L469,'Status Report'!B:E,4,0)</f>
        <v>3</v>
      </c>
      <c r="U469" s="19">
        <f>_xlfn.IFS(AI469="Den Bosch",VLOOKUP(L469,'Status Report'!B:AM,35,0),AI469="Yantian",VLOOKUP(L469,'Status Report'!B:AM,36,0),AI469="",IF(H469="Asia Pacific",VLOOKUP(L469,'Status Report'!B:AM,36,0),VLOOKUP(L469,'Status Report'!B:AM,35,0)),AI469="Direct shipment",IF(H469="Asia Pacific",VLOOKUP(L469,'Status Report'!B:AM,36,0),VLOOKUP(L469,'Status Report'!B:AM,35,0)))</f>
        <v>30.6</v>
      </c>
      <c r="V469" s="20">
        <f t="shared" si="109"/>
        <v>10098</v>
      </c>
      <c r="W469" s="19">
        <f>_xlfn.IFS(AI469="Den Bosch",VLOOKUP(L469,'Status Report'!B:AM,37,0),AI469="Yantian",VLOOKUP(L469,'Status Report'!B:AM,38,0),AI469="",IF(H469="Asia Pacific",VLOOKUP(L469,'Status Report'!B:AM,38,0),VLOOKUP(L469,'Status Report'!B:AM,37,0)),AI469="Direct shipment",IF(H469="Asia Pacific",VLOOKUP(L469,'Status Report'!B:AM,38,0),VLOOKUP(L469,'Status Report'!B:AM,37,0)))</f>
        <v>28.799999999999997</v>
      </c>
      <c r="X469" s="20">
        <f t="shared" si="110"/>
        <v>9503.9999999999982</v>
      </c>
      <c r="Y469" s="20">
        <f>_xlfn.IFS(AI469="Den Bosch",VLOOKUP(L469,'Status Report'!B:AO,39,0),AI469="Yantian",VLOOKUP(L469,'Status Report'!B:AO,40,0),AI469="",IF(H469="Asia Pacific",VLOOKUP(L469,'Status Report'!B:AO,40,0),VLOOKUP(L469,'Status Report'!B:AO,39,0)),AI469="Direct shipment",IF(H469="Asia Pacific",VLOOKUP(L469,'Status Report'!B:AO,40,0),VLOOKUP(L469,'Status Report'!B:AO,39,0)))</f>
        <v>0</v>
      </c>
      <c r="Z469" s="20">
        <f t="shared" si="111"/>
        <v>0</v>
      </c>
      <c r="AA469" s="20">
        <f t="shared" si="112"/>
        <v>9503.9999999999982</v>
      </c>
      <c r="AB469" s="21">
        <f>_xlfn.IFS(AI469="Den Bosch",VLOOKUP(L469,'Status Report'!B:AM,33,0),AI469="Yantian",VLOOKUP(L469,'Status Report'!B:AM,34,0),AI469="",IF(H469="Asia Pacific",VLOOKUP(L469,'Status Report'!B:AM,34,0),VLOOKUP(L469,'Status Report'!B:AM,33,0)),AI469="Direct shipment",IF(H469="Asia Pacific",VLOOKUP(L469,'Status Report'!B:AM,34,0),VLOOKUP(L469,'Status Report'!B:AM,33,0)))</f>
        <v>25.1082</v>
      </c>
      <c r="AC469" s="21">
        <f>VLOOKUP(L469,'Status Report'!B:CE,82,0)</f>
        <v>0</v>
      </c>
      <c r="AD469" s="21">
        <f t="shared" si="113"/>
        <v>25.1082</v>
      </c>
      <c r="AE469" s="63">
        <f>VLOOKUP(L469,'Status Report'!B:W,20,0)</f>
        <v>47</v>
      </c>
      <c r="AF469" s="63">
        <f>VLOOKUP(L469,'Status Report'!B:W,21,0)</f>
        <v>46</v>
      </c>
      <c r="AG469" s="63">
        <f>VLOOKUP(L469,'Status Report'!B:W,22,0)</f>
        <v>2</v>
      </c>
      <c r="AH469" s="22">
        <f t="shared" si="114"/>
        <v>1.42692</v>
      </c>
      <c r="AI469" t="s">
        <v>990</v>
      </c>
      <c r="AK469" s="63">
        <f>IFERROR(VLOOKUP(G469,ASEAN!A:A,1,0),0)</f>
        <v>0</v>
      </c>
      <c r="AL469" s="63">
        <f>IFERROR(VLOOKUP(D469,'[3]customer specs'!$B$1:$D$65536,3,0),0)</f>
        <v>0</v>
      </c>
      <c r="AM469" s="64">
        <f t="shared" si="115"/>
        <v>594.00000000000182</v>
      </c>
      <c r="AN469" s="64">
        <f t="shared" si="116"/>
        <v>0</v>
      </c>
      <c r="AO469" s="63"/>
      <c r="AP469" s="63"/>
      <c r="AQ469" s="63" t="str">
        <f t="shared" si="117"/>
        <v>yes</v>
      </c>
      <c r="AR469" s="20">
        <f t="shared" si="118"/>
        <v>8285.7060000000001</v>
      </c>
      <c r="AS469" s="63"/>
      <c r="AT469" s="23">
        <f t="shared" si="108"/>
        <v>0.12</v>
      </c>
      <c r="AU469" s="65">
        <f t="shared" si="119"/>
        <v>28.532045454545454</v>
      </c>
      <c r="AV469" s="65"/>
      <c r="AW469" s="65">
        <f t="shared" si="120"/>
        <v>9415.5749999999989</v>
      </c>
      <c r="AX469" s="65"/>
      <c r="AY469" s="63">
        <f>VLOOKUP(L469,'Status Report'!B:CF,81,0)</f>
        <v>0</v>
      </c>
      <c r="AZ469" s="63" t="str">
        <f>VLOOKUP(L469,'Status Report'!B:S,18,0)</f>
        <v>Ellina Smirnova</v>
      </c>
      <c r="BB469" s="63">
        <f>VLOOKUP(L469,'Status Report'!B:Z,25,0)</f>
        <v>10</v>
      </c>
      <c r="BC469" s="63">
        <f t="shared" si="121"/>
        <v>3300</v>
      </c>
      <c r="BF469">
        <f>VLOOKUP(L469,'Status Report'!B:CE,82,0)</f>
        <v>0</v>
      </c>
      <c r="BG469">
        <f>VLOOKUP(L469,'Status Report'!B:CF,83,0)</f>
        <v>0</v>
      </c>
      <c r="BH469">
        <f>VLOOKUP(L469,'Status Report'!B:CG,84,0)</f>
        <v>0</v>
      </c>
      <c r="BI469" t="s">
        <v>854</v>
      </c>
      <c r="BJ469" t="s">
        <v>795</v>
      </c>
      <c r="BM469" s="67">
        <f t="shared" si="122"/>
        <v>1295</v>
      </c>
    </row>
    <row r="470" spans="1:65" x14ac:dyDescent="0.25">
      <c r="A470" s="68" t="str">
        <f>VLOOKUP(L470,'Status Report'!B:CB,79,0)</f>
        <v>Heineken UCL</v>
      </c>
      <c r="C470">
        <v>26021016</v>
      </c>
      <c r="D470">
        <v>3090735</v>
      </c>
      <c r="E470" t="s">
        <v>869</v>
      </c>
      <c r="F470" t="s">
        <v>870</v>
      </c>
      <c r="G470" t="str">
        <f>VLOOKUP(D470,'[2]sold to'!$A:$H,8,0)</f>
        <v>Finland</v>
      </c>
      <c r="H470" t="str">
        <f>VLOOKUP(D470,'[2]sold to'!$A:$I,9,0)</f>
        <v>Europe</v>
      </c>
      <c r="K470">
        <v>10</v>
      </c>
      <c r="L470">
        <v>88026484</v>
      </c>
      <c r="M470" t="s">
        <v>311</v>
      </c>
      <c r="N470">
        <v>20</v>
      </c>
      <c r="P470" t="str">
        <f>VLOOKUP(L470,'Status Report'!B:AA,26,0)</f>
        <v>China</v>
      </c>
      <c r="Q470" t="str">
        <f>VLOOKUP(L470,'Status Report'!B:AB,27,0)</f>
        <v>Premiums</v>
      </c>
      <c r="R470">
        <f>VLOOKUP(L470,'Status Report'!B:X,23,0)</f>
        <v>200</v>
      </c>
      <c r="S470" t="str">
        <f>VLOOKUP(L470,'Status Report'!B:T,19,0)</f>
        <v>Promocean The Netherlands BV</v>
      </c>
      <c r="T470" s="62">
        <f>VLOOKUP(L470,'Status Report'!B:E,4,0)</f>
        <v>3</v>
      </c>
      <c r="U470" s="19">
        <f>_xlfn.IFS(AI470="Den Bosch",VLOOKUP(L470,'Status Report'!B:AM,35,0),AI470="Yantian",VLOOKUP(L470,'Status Report'!B:AM,36,0),AI470="",IF(H470="Asia Pacific",VLOOKUP(L470,'Status Report'!B:AM,36,0),VLOOKUP(L470,'Status Report'!B:AM,35,0)),AI470="Direct shipment",IF(H470="Asia Pacific",VLOOKUP(L470,'Status Report'!B:AM,36,0),VLOOKUP(L470,'Status Report'!B:AM,35,0)))</f>
        <v>70.149999999999991</v>
      </c>
      <c r="V470" s="20">
        <f t="shared" si="109"/>
        <v>1402.9999999999998</v>
      </c>
      <c r="W470" s="19">
        <f>_xlfn.IFS(AI470="Den Bosch",VLOOKUP(L470,'Status Report'!B:AM,37,0),AI470="Yantian",VLOOKUP(L470,'Status Report'!B:AM,38,0),AI470="",IF(H470="Asia Pacific",VLOOKUP(L470,'Status Report'!B:AM,38,0),VLOOKUP(L470,'Status Report'!B:AM,37,0)),AI470="Direct shipment",IF(H470="Asia Pacific",VLOOKUP(L470,'Status Report'!B:AM,38,0),VLOOKUP(L470,'Status Report'!B:AM,37,0)))</f>
        <v>69.349999999999994</v>
      </c>
      <c r="X470" s="20">
        <f t="shared" si="110"/>
        <v>1387</v>
      </c>
      <c r="Y470" s="20">
        <f>_xlfn.IFS(AI470="Den Bosch",VLOOKUP(L470,'Status Report'!B:AO,39,0),AI470="Yantian",VLOOKUP(L470,'Status Report'!B:AO,40,0),AI470="",IF(H470="Asia Pacific",VLOOKUP(L470,'Status Report'!B:AO,40,0),VLOOKUP(L470,'Status Report'!B:AO,39,0)),AI470="Direct shipment",IF(H470="Asia Pacific",VLOOKUP(L470,'Status Report'!B:AO,40,0),VLOOKUP(L470,'Status Report'!B:AO,39,0)))</f>
        <v>0</v>
      </c>
      <c r="Z470" s="20">
        <f t="shared" si="111"/>
        <v>0</v>
      </c>
      <c r="AA470" s="20">
        <f t="shared" si="112"/>
        <v>1387</v>
      </c>
      <c r="AB470" s="21">
        <f>_xlfn.IFS(AI470="Den Bosch",VLOOKUP(L470,'Status Report'!B:AM,33,0),AI470="Yantian",VLOOKUP(L470,'Status Report'!B:AM,34,0),AI470="",IF(H470="Asia Pacific",VLOOKUP(L470,'Status Report'!B:AM,34,0),VLOOKUP(L470,'Status Report'!B:AM,33,0)),AI470="Direct shipment",IF(H470="Asia Pacific",VLOOKUP(L470,'Status Report'!B:AM,34,0),VLOOKUP(L470,'Status Report'!B:AM,33,0)))</f>
        <v>60.500699999999995</v>
      </c>
      <c r="AC470" s="21">
        <f>VLOOKUP(L470,'Status Report'!B:CE,82,0)</f>
        <v>0</v>
      </c>
      <c r="AD470" s="21">
        <f t="shared" si="113"/>
        <v>60.500699999999995</v>
      </c>
      <c r="AE470" s="63">
        <f>VLOOKUP(L470,'Status Report'!B:W,20,0)</f>
        <v>55</v>
      </c>
      <c r="AF470" s="63">
        <f>VLOOKUP(L470,'Status Report'!B:W,21,0)</f>
        <v>36</v>
      </c>
      <c r="AG470" s="63">
        <f>VLOOKUP(L470,'Status Report'!B:W,22,0)</f>
        <v>20</v>
      </c>
      <c r="AH470" s="22">
        <f t="shared" si="114"/>
        <v>0.79200000000000004</v>
      </c>
      <c r="AI470" t="s">
        <v>990</v>
      </c>
      <c r="AK470" s="63">
        <f>IFERROR(VLOOKUP(G470,ASEAN!A:A,1,0),0)</f>
        <v>0</v>
      </c>
      <c r="AL470" s="63">
        <f>IFERROR(VLOOKUP(D470,'[3]customer specs'!$B$1:$D$65536,3,0),0)</f>
        <v>0</v>
      </c>
      <c r="AM470" s="64">
        <f t="shared" si="115"/>
        <v>15.999999999999773</v>
      </c>
      <c r="AN470" s="64">
        <f t="shared" si="116"/>
        <v>0</v>
      </c>
      <c r="AO470" s="63"/>
      <c r="AP470" s="63"/>
      <c r="AQ470" s="63" t="str">
        <f t="shared" si="117"/>
        <v>no</v>
      </c>
      <c r="AR470" s="20">
        <f t="shared" si="118"/>
        <v>1210.0139999999999</v>
      </c>
      <c r="AS470" s="63"/>
      <c r="AT470" s="23">
        <f t="shared" si="108"/>
        <v>0.12</v>
      </c>
      <c r="AU470" s="65">
        <f t="shared" si="119"/>
        <v>68.750795454545454</v>
      </c>
      <c r="AV470" s="65"/>
      <c r="AW470" s="65">
        <f t="shared" si="120"/>
        <v>1375.0159090909092</v>
      </c>
      <c r="AX470" s="65"/>
      <c r="AY470" s="63">
        <f>VLOOKUP(L470,'Status Report'!B:CF,81,0)</f>
        <v>0</v>
      </c>
      <c r="AZ470" s="63" t="str">
        <f>VLOOKUP(L470,'Status Report'!B:S,18,0)</f>
        <v>Ellina Smirnova</v>
      </c>
      <c r="BB470" s="63">
        <f>VLOOKUP(L470,'Status Report'!B:Z,25,0)</f>
        <v>5</v>
      </c>
      <c r="BC470" s="63">
        <f t="shared" si="121"/>
        <v>100</v>
      </c>
      <c r="BF470">
        <f>VLOOKUP(L470,'Status Report'!B:CE,82,0)</f>
        <v>0</v>
      </c>
      <c r="BG470">
        <f>VLOOKUP(L470,'Status Report'!B:CF,83,0)</f>
        <v>0</v>
      </c>
      <c r="BH470">
        <f>VLOOKUP(L470,'Status Report'!B:CG,84,0)</f>
        <v>0</v>
      </c>
      <c r="BI470" t="s">
        <v>854</v>
      </c>
      <c r="BJ470" t="s">
        <v>795</v>
      </c>
      <c r="BM470" s="67">
        <f t="shared" si="122"/>
        <v>642</v>
      </c>
    </row>
    <row r="471" spans="1:65" x14ac:dyDescent="0.25">
      <c r="A471" s="68" t="str">
        <f>VLOOKUP(L471,'Status Report'!B:CB,79,0)</f>
        <v>Heineken UCL</v>
      </c>
      <c r="C471">
        <v>26021016</v>
      </c>
      <c r="D471">
        <v>3090735</v>
      </c>
      <c r="E471" t="s">
        <v>869</v>
      </c>
      <c r="F471" t="s">
        <v>870</v>
      </c>
      <c r="G471" t="str">
        <f>VLOOKUP(D471,'[2]sold to'!$A:$H,8,0)</f>
        <v>Finland</v>
      </c>
      <c r="H471" t="str">
        <f>VLOOKUP(D471,'[2]sold to'!$A:$I,9,0)</f>
        <v>Europe</v>
      </c>
      <c r="K471">
        <v>20</v>
      </c>
      <c r="L471">
        <v>88026543</v>
      </c>
      <c r="M471" t="s">
        <v>358</v>
      </c>
      <c r="N471">
        <v>20</v>
      </c>
      <c r="P471" t="str">
        <f>VLOOKUP(L471,'Status Report'!B:AA,26,0)</f>
        <v>China</v>
      </c>
      <c r="Q471" t="str">
        <f>VLOOKUP(L471,'Status Report'!B:AB,27,0)</f>
        <v>Premiums</v>
      </c>
      <c r="R471">
        <f>VLOOKUP(L471,'Status Report'!B:X,23,0)</f>
        <v>100</v>
      </c>
      <c r="S471" t="str">
        <f>VLOOKUP(L471,'Status Report'!B:T,19,0)</f>
        <v>Promocean The Netherlands BV</v>
      </c>
      <c r="T471" s="62">
        <f>VLOOKUP(L471,'Status Report'!B:E,4,0)</f>
        <v>3</v>
      </c>
      <c r="U471" s="19">
        <f>_xlfn.IFS(AI471="Den Bosch",VLOOKUP(L471,'Status Report'!B:AM,35,0),AI471="Yantian",VLOOKUP(L471,'Status Report'!B:AM,36,0),AI471="",IF(H471="Asia Pacific",VLOOKUP(L471,'Status Report'!B:AM,36,0),VLOOKUP(L471,'Status Report'!B:AM,35,0)),AI471="Direct shipment",IF(H471="Asia Pacific",VLOOKUP(L471,'Status Report'!B:AM,36,0),VLOOKUP(L471,'Status Report'!B:AM,35,0)))</f>
        <v>53.5</v>
      </c>
      <c r="V471" s="20">
        <f t="shared" si="109"/>
        <v>1070</v>
      </c>
      <c r="W471" s="19">
        <f>_xlfn.IFS(AI471="Den Bosch",VLOOKUP(L471,'Status Report'!B:AM,37,0),AI471="Yantian",VLOOKUP(L471,'Status Report'!B:AM,38,0),AI471="",IF(H471="Asia Pacific",VLOOKUP(L471,'Status Report'!B:AM,38,0),VLOOKUP(L471,'Status Report'!B:AM,37,0)),AI471="Direct shipment",IF(H471="Asia Pacific",VLOOKUP(L471,'Status Report'!B:AM,38,0),VLOOKUP(L471,'Status Report'!B:AM,37,0)))</f>
        <v>49.75</v>
      </c>
      <c r="X471" s="20">
        <f t="shared" si="110"/>
        <v>995</v>
      </c>
      <c r="Y471" s="20">
        <f>_xlfn.IFS(AI471="Den Bosch",VLOOKUP(L471,'Status Report'!B:AO,39,0),AI471="Yantian",VLOOKUP(L471,'Status Report'!B:AO,40,0),AI471="",IF(H471="Asia Pacific",VLOOKUP(L471,'Status Report'!B:AO,40,0),VLOOKUP(L471,'Status Report'!B:AO,39,0)),AI471="Direct shipment",IF(H471="Asia Pacific",VLOOKUP(L471,'Status Report'!B:AO,40,0),VLOOKUP(L471,'Status Report'!B:AO,39,0)))</f>
        <v>0</v>
      </c>
      <c r="Z471" s="20">
        <f t="shared" si="111"/>
        <v>0</v>
      </c>
      <c r="AA471" s="20">
        <f t="shared" si="112"/>
        <v>995</v>
      </c>
      <c r="AB471" s="21">
        <f>_xlfn.IFS(AI471="Den Bosch",VLOOKUP(L471,'Status Report'!B:AM,33,0),AI471="Yantian",VLOOKUP(L471,'Status Report'!B:AM,34,0),AI471="",IF(H471="Asia Pacific",VLOOKUP(L471,'Status Report'!B:AM,34,0),VLOOKUP(L471,'Status Report'!B:AM,33,0)),AI471="Direct shipment",IF(H471="Asia Pacific",VLOOKUP(L471,'Status Report'!B:AM,34,0),VLOOKUP(L471,'Status Report'!B:AM,33,0)))</f>
        <v>43.103400000000008</v>
      </c>
      <c r="AC471" s="21">
        <f>VLOOKUP(L471,'Status Report'!B:CE,82,0)</f>
        <v>0</v>
      </c>
      <c r="AD471" s="21">
        <f t="shared" si="113"/>
        <v>43.103400000000008</v>
      </c>
      <c r="AE471" s="63">
        <f>VLOOKUP(L471,'Status Report'!B:W,20,0)</f>
        <v>24</v>
      </c>
      <c r="AF471" s="63">
        <f>VLOOKUP(L471,'Status Report'!B:W,21,0)</f>
        <v>15</v>
      </c>
      <c r="AG471" s="63">
        <f>VLOOKUP(L471,'Status Report'!B:W,22,0)</f>
        <v>5</v>
      </c>
      <c r="AH471" s="22">
        <f t="shared" si="114"/>
        <v>3.5999999999999997E-2</v>
      </c>
      <c r="AI471" t="s">
        <v>990</v>
      </c>
      <c r="AK471" s="63">
        <f>IFERROR(VLOOKUP(G471,ASEAN!A:A,1,0),0)</f>
        <v>0</v>
      </c>
      <c r="AL471" s="63">
        <f>IFERROR(VLOOKUP(D471,'[3]customer specs'!$B$1:$D$65536,3,0),0)</f>
        <v>0</v>
      </c>
      <c r="AM471" s="64">
        <f t="shared" si="115"/>
        <v>75</v>
      </c>
      <c r="AN471" s="64">
        <f t="shared" si="116"/>
        <v>0</v>
      </c>
      <c r="AO471" s="63"/>
      <c r="AP471" s="63"/>
      <c r="AQ471" s="63" t="str">
        <f t="shared" si="117"/>
        <v>no</v>
      </c>
      <c r="AR471" s="20">
        <f t="shared" si="118"/>
        <v>862.06800000000021</v>
      </c>
      <c r="AS471" s="63"/>
      <c r="AT471" s="23">
        <f t="shared" si="108"/>
        <v>0.12</v>
      </c>
      <c r="AU471" s="65">
        <f t="shared" si="119"/>
        <v>48.981136363636374</v>
      </c>
      <c r="AV471" s="65"/>
      <c r="AW471" s="65">
        <f t="shared" si="120"/>
        <v>979.6227272727275</v>
      </c>
      <c r="AX471" s="65"/>
      <c r="AY471" s="63">
        <f>VLOOKUP(L471,'Status Report'!B:CF,81,0)</f>
        <v>0</v>
      </c>
      <c r="AZ471" s="63" t="str">
        <f>VLOOKUP(L471,'Status Report'!B:S,18,0)</f>
        <v>Ellina Smirnova</v>
      </c>
      <c r="BB471" s="63">
        <f>VLOOKUP(L471,'Status Report'!B:Z,25,0)</f>
        <v>25</v>
      </c>
      <c r="BC471" s="63">
        <f t="shared" si="121"/>
        <v>500</v>
      </c>
      <c r="BF471">
        <f>VLOOKUP(L471,'Status Report'!B:CE,82,0)</f>
        <v>0</v>
      </c>
      <c r="BG471">
        <f>VLOOKUP(L471,'Status Report'!B:CF,83,0)</f>
        <v>0</v>
      </c>
      <c r="BH471">
        <f>VLOOKUP(L471,'Status Report'!B:CG,84,0)</f>
        <v>0</v>
      </c>
      <c r="BI471" t="s">
        <v>854</v>
      </c>
      <c r="BJ471" t="s">
        <v>795</v>
      </c>
      <c r="BM471" s="67">
        <f t="shared" si="122"/>
        <v>612</v>
      </c>
    </row>
    <row r="472" spans="1:65" x14ac:dyDescent="0.25">
      <c r="A472" s="68" t="str">
        <f>VLOOKUP(L472,'Status Report'!B:CB,79,0)</f>
        <v>Heineken - F1</v>
      </c>
      <c r="C472">
        <v>26021016</v>
      </c>
      <c r="D472">
        <v>3090735</v>
      </c>
      <c r="E472" t="s">
        <v>869</v>
      </c>
      <c r="F472" t="s">
        <v>870</v>
      </c>
      <c r="G472" t="str">
        <f>VLOOKUP(D472,'[2]sold to'!$A:$H,8,0)</f>
        <v>Finland</v>
      </c>
      <c r="H472" t="str">
        <f>VLOOKUP(D472,'[2]sold to'!$A:$I,9,0)</f>
        <v>Europe</v>
      </c>
      <c r="K472">
        <v>30</v>
      </c>
      <c r="L472">
        <v>88027365</v>
      </c>
      <c r="M472" t="s">
        <v>564</v>
      </c>
      <c r="N472">
        <v>1</v>
      </c>
      <c r="P472" t="str">
        <f>VLOOKUP(L472,'Status Report'!B:AA,26,0)</f>
        <v>China</v>
      </c>
      <c r="Q472" t="str">
        <f>VLOOKUP(L472,'Status Report'!B:AB,27,0)</f>
        <v>Textiles-Clothing</v>
      </c>
      <c r="R472">
        <f>VLOOKUP(L472,'Status Report'!B:X,23,0)</f>
        <v>84</v>
      </c>
      <c r="S472" t="str">
        <f>VLOOKUP(L472,'Status Report'!B:T,19,0)</f>
        <v>Promocean The Netherlands BV</v>
      </c>
      <c r="T472" s="62">
        <f>VLOOKUP(L472,'Status Report'!B:E,4,0)</f>
        <v>3</v>
      </c>
      <c r="U472" s="19">
        <f>_xlfn.IFS(AI472="Den Bosch",VLOOKUP(L472,'Status Report'!B:AM,35,0),AI472="Yantian",VLOOKUP(L472,'Status Report'!B:AM,36,0),AI472="",IF(H472="Asia Pacific",VLOOKUP(L472,'Status Report'!B:AM,36,0),VLOOKUP(L472,'Status Report'!B:AM,35,0)),AI472="Direct shipment",IF(H472="Asia Pacific",VLOOKUP(L472,'Status Report'!B:AM,36,0),VLOOKUP(L472,'Status Report'!B:AM,35,0)))</f>
        <v>46.2</v>
      </c>
      <c r="V472" s="20">
        <f t="shared" si="109"/>
        <v>46.2</v>
      </c>
      <c r="W472" s="19">
        <f>_xlfn.IFS(AI472="Den Bosch",VLOOKUP(L472,'Status Report'!B:AM,37,0),AI472="Yantian",VLOOKUP(L472,'Status Report'!B:AM,38,0),AI472="",IF(H472="Asia Pacific",VLOOKUP(L472,'Status Report'!B:AM,38,0),VLOOKUP(L472,'Status Report'!B:AM,37,0)),AI472="Direct shipment",IF(H472="Asia Pacific",VLOOKUP(L472,'Status Report'!B:AM,38,0),VLOOKUP(L472,'Status Report'!B:AM,37,0)))</f>
        <v>45.36</v>
      </c>
      <c r="X472" s="20">
        <f t="shared" si="110"/>
        <v>45.36</v>
      </c>
      <c r="Y472" s="20">
        <f>_xlfn.IFS(AI472="Den Bosch",VLOOKUP(L472,'Status Report'!B:AO,39,0),AI472="Yantian",VLOOKUP(L472,'Status Report'!B:AO,40,0),AI472="",IF(H472="Asia Pacific",VLOOKUP(L472,'Status Report'!B:AO,40,0),VLOOKUP(L472,'Status Report'!B:AO,39,0)),AI472="Direct shipment",IF(H472="Asia Pacific",VLOOKUP(L472,'Status Report'!B:AO,40,0),VLOOKUP(L472,'Status Report'!B:AO,39,0)))</f>
        <v>0</v>
      </c>
      <c r="Z472" s="20">
        <f t="shared" si="111"/>
        <v>0</v>
      </c>
      <c r="AA472" s="20">
        <f t="shared" si="112"/>
        <v>45.36</v>
      </c>
      <c r="AB472" s="21">
        <f>_xlfn.IFS(AI472="Den Bosch",VLOOKUP(L472,'Status Report'!B:AM,33,0),AI472="Yantian",VLOOKUP(L472,'Status Report'!B:AM,34,0),AI472="",IF(H472="Asia Pacific",VLOOKUP(L472,'Status Report'!B:AM,34,0),VLOOKUP(L472,'Status Report'!B:AM,33,0)),AI472="Direct shipment",IF(H472="Asia Pacific",VLOOKUP(L472,'Status Report'!B:AM,34,0),VLOOKUP(L472,'Status Report'!B:AM,33,0)))</f>
        <v>39.569399999999995</v>
      </c>
      <c r="AC472" s="21">
        <f>VLOOKUP(L472,'Status Report'!B:CE,82,0)</f>
        <v>0</v>
      </c>
      <c r="AD472" s="21">
        <f t="shared" si="113"/>
        <v>39.569399999999995</v>
      </c>
      <c r="AE472" s="63">
        <f>VLOOKUP(L472,'Status Report'!B:W,20,0)</f>
        <v>35</v>
      </c>
      <c r="AF472" s="63">
        <f>VLOOKUP(L472,'Status Report'!B:W,21,0)</f>
        <v>28</v>
      </c>
      <c r="AG472" s="63">
        <f>VLOOKUP(L472,'Status Report'!B:W,22,0)</f>
        <v>6</v>
      </c>
      <c r="AH472" s="22">
        <f t="shared" si="114"/>
        <v>5.8799999999999998E-3</v>
      </c>
      <c r="AI472" t="s">
        <v>990</v>
      </c>
      <c r="AK472" s="63">
        <f>IFERROR(VLOOKUP(G472,ASEAN!A:A,1,0),0)</f>
        <v>0</v>
      </c>
      <c r="AL472" s="63">
        <f>IFERROR(VLOOKUP(D472,'[3]customer specs'!$B$1:$D$65536,3,0),0)</f>
        <v>0</v>
      </c>
      <c r="AM472" s="64">
        <f t="shared" si="115"/>
        <v>0.84000000000000341</v>
      </c>
      <c r="AN472" s="64">
        <f t="shared" si="116"/>
        <v>0</v>
      </c>
      <c r="AO472" s="63"/>
      <c r="AP472" s="63"/>
      <c r="AQ472" s="63" t="str">
        <f t="shared" si="117"/>
        <v>no</v>
      </c>
      <c r="AR472" s="20">
        <f t="shared" si="118"/>
        <v>39.569399999999995</v>
      </c>
      <c r="AS472" s="63"/>
      <c r="AT472" s="23">
        <f t="shared" si="108"/>
        <v>0.12</v>
      </c>
      <c r="AU472" s="65">
        <f t="shared" si="119"/>
        <v>44.965227272727269</v>
      </c>
      <c r="AV472" s="65"/>
      <c r="AW472" s="65">
        <f t="shared" si="120"/>
        <v>44.965227272727269</v>
      </c>
      <c r="AX472" s="65"/>
      <c r="AY472" s="63">
        <f>VLOOKUP(L472,'Status Report'!B:CF,81,0)</f>
        <v>0</v>
      </c>
      <c r="AZ472" s="63" t="str">
        <f>VLOOKUP(L472,'Status Report'!B:S,18,0)</f>
        <v xml:space="preserve">Konstantinos Zoupanos </v>
      </c>
      <c r="BB472" s="63">
        <f>VLOOKUP(L472,'Status Report'!B:Z,25,0)</f>
        <v>6</v>
      </c>
      <c r="BC472" s="63">
        <f t="shared" si="121"/>
        <v>6</v>
      </c>
      <c r="BF472">
        <f>VLOOKUP(L472,'Status Report'!B:CE,82,0)</f>
        <v>0</v>
      </c>
      <c r="BG472">
        <f>VLOOKUP(L472,'Status Report'!B:CF,83,0)</f>
        <v>0</v>
      </c>
      <c r="BH472">
        <f>VLOOKUP(L472,'Status Report'!B:CG,84,0)</f>
        <v>0</v>
      </c>
      <c r="BI472" t="s">
        <v>854</v>
      </c>
      <c r="BJ472" t="s">
        <v>795</v>
      </c>
      <c r="BM472" s="67">
        <f t="shared" si="122"/>
        <v>19</v>
      </c>
    </row>
    <row r="473" spans="1:65" x14ac:dyDescent="0.25">
      <c r="A473" s="68" t="str">
        <f>VLOOKUP(L473,'Status Report'!B:CB,79,0)</f>
        <v>Heineken - F1</v>
      </c>
      <c r="C473">
        <v>26021016</v>
      </c>
      <c r="D473">
        <v>3090735</v>
      </c>
      <c r="E473" t="s">
        <v>869</v>
      </c>
      <c r="F473" t="s">
        <v>870</v>
      </c>
      <c r="G473" t="str">
        <f>VLOOKUP(D473,'[2]sold to'!$A:$H,8,0)</f>
        <v>Finland</v>
      </c>
      <c r="H473" t="str">
        <f>VLOOKUP(D473,'[2]sold to'!$A:$I,9,0)</f>
        <v>Europe</v>
      </c>
      <c r="K473">
        <v>40</v>
      </c>
      <c r="L473">
        <v>88027366</v>
      </c>
      <c r="M473" t="s">
        <v>565</v>
      </c>
      <c r="N473">
        <v>5</v>
      </c>
      <c r="P473" t="str">
        <f>VLOOKUP(L473,'Status Report'!B:AA,26,0)</f>
        <v>China</v>
      </c>
      <c r="Q473" t="str">
        <f>VLOOKUP(L473,'Status Report'!B:AB,27,0)</f>
        <v>Textiles-Clothing</v>
      </c>
      <c r="R473">
        <f>VLOOKUP(L473,'Status Report'!B:X,23,0)</f>
        <v>84</v>
      </c>
      <c r="S473" t="str">
        <f>VLOOKUP(L473,'Status Report'!B:T,19,0)</f>
        <v>Promocean The Netherlands BV</v>
      </c>
      <c r="T473" s="62">
        <f>VLOOKUP(L473,'Status Report'!B:E,4,0)</f>
        <v>3</v>
      </c>
      <c r="U473" s="19">
        <f>_xlfn.IFS(AI473="Den Bosch",VLOOKUP(L473,'Status Report'!B:AM,35,0),AI473="Yantian",VLOOKUP(L473,'Status Report'!B:AM,36,0),AI473="",IF(H473="Asia Pacific",VLOOKUP(L473,'Status Report'!B:AM,36,0),VLOOKUP(L473,'Status Report'!B:AM,35,0)),AI473="Direct shipment",IF(H473="Asia Pacific",VLOOKUP(L473,'Status Report'!B:AM,36,0),VLOOKUP(L473,'Status Report'!B:AM,35,0)))</f>
        <v>46.2</v>
      </c>
      <c r="V473" s="20">
        <f t="shared" si="109"/>
        <v>231</v>
      </c>
      <c r="W473" s="19">
        <f>_xlfn.IFS(AI473="Den Bosch",VLOOKUP(L473,'Status Report'!B:AM,37,0),AI473="Yantian",VLOOKUP(L473,'Status Report'!B:AM,38,0),AI473="",IF(H473="Asia Pacific",VLOOKUP(L473,'Status Report'!B:AM,38,0),VLOOKUP(L473,'Status Report'!B:AM,37,0)),AI473="Direct shipment",IF(H473="Asia Pacific",VLOOKUP(L473,'Status Report'!B:AM,38,0),VLOOKUP(L473,'Status Report'!B:AM,37,0)))</f>
        <v>45.36</v>
      </c>
      <c r="X473" s="20">
        <f t="shared" si="110"/>
        <v>226.8</v>
      </c>
      <c r="Y473" s="20">
        <f>_xlfn.IFS(AI473="Den Bosch",VLOOKUP(L473,'Status Report'!B:AO,39,0),AI473="Yantian",VLOOKUP(L473,'Status Report'!B:AO,40,0),AI473="",IF(H473="Asia Pacific",VLOOKUP(L473,'Status Report'!B:AO,40,0),VLOOKUP(L473,'Status Report'!B:AO,39,0)),AI473="Direct shipment",IF(H473="Asia Pacific",VLOOKUP(L473,'Status Report'!B:AO,40,0),VLOOKUP(L473,'Status Report'!B:AO,39,0)))</f>
        <v>0</v>
      </c>
      <c r="Z473" s="20">
        <f t="shared" si="111"/>
        <v>0</v>
      </c>
      <c r="AA473" s="20">
        <f t="shared" si="112"/>
        <v>226.8</v>
      </c>
      <c r="AB473" s="21">
        <f>_xlfn.IFS(AI473="Den Bosch",VLOOKUP(L473,'Status Report'!B:AM,33,0),AI473="Yantian",VLOOKUP(L473,'Status Report'!B:AM,34,0),AI473="",IF(H473="Asia Pacific",VLOOKUP(L473,'Status Report'!B:AM,34,0),VLOOKUP(L473,'Status Report'!B:AM,33,0)),AI473="Direct shipment",IF(H473="Asia Pacific",VLOOKUP(L473,'Status Report'!B:AM,34,0),VLOOKUP(L473,'Status Report'!B:AM,33,0)))</f>
        <v>39.569399999999995</v>
      </c>
      <c r="AC473" s="21">
        <f>VLOOKUP(L473,'Status Report'!B:CE,82,0)</f>
        <v>0</v>
      </c>
      <c r="AD473" s="21">
        <f t="shared" si="113"/>
        <v>39.569399999999995</v>
      </c>
      <c r="AE473" s="63">
        <f>VLOOKUP(L473,'Status Report'!B:W,20,0)</f>
        <v>35</v>
      </c>
      <c r="AF473" s="63">
        <f>VLOOKUP(L473,'Status Report'!B:W,21,0)</f>
        <v>28</v>
      </c>
      <c r="AG473" s="63">
        <f>VLOOKUP(L473,'Status Report'!B:W,22,0)</f>
        <v>6</v>
      </c>
      <c r="AH473" s="22">
        <f t="shared" si="114"/>
        <v>2.9399999999999999E-2</v>
      </c>
      <c r="AI473" t="s">
        <v>990</v>
      </c>
      <c r="AK473" s="63">
        <f>IFERROR(VLOOKUP(G473,ASEAN!A:A,1,0),0)</f>
        <v>0</v>
      </c>
      <c r="AL473" s="63">
        <f>IFERROR(VLOOKUP(D473,'[3]customer specs'!$B$1:$D$65536,3,0),0)</f>
        <v>0</v>
      </c>
      <c r="AM473" s="64">
        <f t="shared" si="115"/>
        <v>4.1999999999999886</v>
      </c>
      <c r="AN473" s="64">
        <f t="shared" si="116"/>
        <v>0</v>
      </c>
      <c r="AO473" s="63"/>
      <c r="AP473" s="63"/>
      <c r="AQ473" s="63" t="str">
        <f t="shared" si="117"/>
        <v>no</v>
      </c>
      <c r="AR473" s="20">
        <f t="shared" si="118"/>
        <v>197.84699999999998</v>
      </c>
      <c r="AS473" s="63"/>
      <c r="AT473" s="23">
        <f t="shared" si="108"/>
        <v>0.12</v>
      </c>
      <c r="AU473" s="65">
        <f t="shared" si="119"/>
        <v>44.965227272727269</v>
      </c>
      <c r="AV473" s="65"/>
      <c r="AW473" s="65">
        <f t="shared" si="120"/>
        <v>224.82613636363635</v>
      </c>
      <c r="AX473" s="65"/>
      <c r="AY473" s="63">
        <f>VLOOKUP(L473,'Status Report'!B:CF,81,0)</f>
        <v>0</v>
      </c>
      <c r="AZ473" s="63" t="str">
        <f>VLOOKUP(L473,'Status Report'!B:S,18,0)</f>
        <v xml:space="preserve">Konstantinos Zoupanos </v>
      </c>
      <c r="BB473" s="63">
        <f>VLOOKUP(L473,'Status Report'!B:Z,25,0)</f>
        <v>6</v>
      </c>
      <c r="BC473" s="63">
        <f t="shared" si="121"/>
        <v>30</v>
      </c>
      <c r="BF473">
        <f>VLOOKUP(L473,'Status Report'!B:CE,82,0)</f>
        <v>0</v>
      </c>
      <c r="BG473">
        <f>VLOOKUP(L473,'Status Report'!B:CF,83,0)</f>
        <v>0</v>
      </c>
      <c r="BH473">
        <f>VLOOKUP(L473,'Status Report'!B:CG,84,0)</f>
        <v>0</v>
      </c>
      <c r="BI473" t="s">
        <v>854</v>
      </c>
      <c r="BJ473" t="s">
        <v>795</v>
      </c>
      <c r="BM473" s="67">
        <f t="shared" si="122"/>
        <v>27</v>
      </c>
    </row>
    <row r="474" spans="1:65" x14ac:dyDescent="0.25">
      <c r="A474" s="68" t="str">
        <f>VLOOKUP(L474,'Status Report'!B:CB,79,0)</f>
        <v>Heineken - F1</v>
      </c>
      <c r="C474">
        <v>26021016</v>
      </c>
      <c r="D474">
        <v>3090735</v>
      </c>
      <c r="E474" t="s">
        <v>869</v>
      </c>
      <c r="F474" t="s">
        <v>870</v>
      </c>
      <c r="G474" t="str">
        <f>VLOOKUP(D474,'[2]sold to'!$A:$H,8,0)</f>
        <v>Finland</v>
      </c>
      <c r="H474" t="str">
        <f>VLOOKUP(D474,'[2]sold to'!$A:$I,9,0)</f>
        <v>Europe</v>
      </c>
      <c r="K474">
        <v>50</v>
      </c>
      <c r="L474">
        <v>88027367</v>
      </c>
      <c r="M474" t="s">
        <v>566</v>
      </c>
      <c r="N474">
        <v>2</v>
      </c>
      <c r="P474" t="str">
        <f>VLOOKUP(L474,'Status Report'!B:AA,26,0)</f>
        <v>China</v>
      </c>
      <c r="Q474" t="str">
        <f>VLOOKUP(L474,'Status Report'!B:AB,27,0)</f>
        <v>Textiles-Clothing</v>
      </c>
      <c r="R474">
        <f>VLOOKUP(L474,'Status Report'!B:X,23,0)</f>
        <v>84</v>
      </c>
      <c r="S474" t="str">
        <f>VLOOKUP(L474,'Status Report'!B:T,19,0)</f>
        <v>Promocean The Netherlands BV</v>
      </c>
      <c r="T474" s="62">
        <f>VLOOKUP(L474,'Status Report'!B:E,4,0)</f>
        <v>3</v>
      </c>
      <c r="U474" s="19">
        <f>_xlfn.IFS(AI474="Den Bosch",VLOOKUP(L474,'Status Report'!B:AM,35,0),AI474="Yantian",VLOOKUP(L474,'Status Report'!B:AM,36,0),AI474="",IF(H474="Asia Pacific",VLOOKUP(L474,'Status Report'!B:AM,36,0),VLOOKUP(L474,'Status Report'!B:AM,35,0)),AI474="Direct shipment",IF(H474="Asia Pacific",VLOOKUP(L474,'Status Report'!B:AM,36,0),VLOOKUP(L474,'Status Report'!B:AM,35,0)))</f>
        <v>46.2</v>
      </c>
      <c r="V474" s="20">
        <f t="shared" si="109"/>
        <v>92.4</v>
      </c>
      <c r="W474" s="19">
        <f>_xlfn.IFS(AI474="Den Bosch",VLOOKUP(L474,'Status Report'!B:AM,37,0),AI474="Yantian",VLOOKUP(L474,'Status Report'!B:AM,38,0),AI474="",IF(H474="Asia Pacific",VLOOKUP(L474,'Status Report'!B:AM,38,0),VLOOKUP(L474,'Status Report'!B:AM,37,0)),AI474="Direct shipment",IF(H474="Asia Pacific",VLOOKUP(L474,'Status Report'!B:AM,38,0),VLOOKUP(L474,'Status Report'!B:AM,37,0)))</f>
        <v>45.36</v>
      </c>
      <c r="X474" s="20">
        <f t="shared" si="110"/>
        <v>90.72</v>
      </c>
      <c r="Y474" s="20">
        <f>_xlfn.IFS(AI474="Den Bosch",VLOOKUP(L474,'Status Report'!B:AO,39,0),AI474="Yantian",VLOOKUP(L474,'Status Report'!B:AO,40,0),AI474="",IF(H474="Asia Pacific",VLOOKUP(L474,'Status Report'!B:AO,40,0),VLOOKUP(L474,'Status Report'!B:AO,39,0)),AI474="Direct shipment",IF(H474="Asia Pacific",VLOOKUP(L474,'Status Report'!B:AO,40,0),VLOOKUP(L474,'Status Report'!B:AO,39,0)))</f>
        <v>0</v>
      </c>
      <c r="Z474" s="20">
        <f t="shared" si="111"/>
        <v>0</v>
      </c>
      <c r="AA474" s="20">
        <f t="shared" si="112"/>
        <v>90.72</v>
      </c>
      <c r="AB474" s="21">
        <f>_xlfn.IFS(AI474="Den Bosch",VLOOKUP(L474,'Status Report'!B:AM,33,0),AI474="Yantian",VLOOKUP(L474,'Status Report'!B:AM,34,0),AI474="",IF(H474="Asia Pacific",VLOOKUP(L474,'Status Report'!B:AM,34,0),VLOOKUP(L474,'Status Report'!B:AM,33,0)),AI474="Direct shipment",IF(H474="Asia Pacific",VLOOKUP(L474,'Status Report'!B:AM,34,0),VLOOKUP(L474,'Status Report'!B:AM,33,0)))</f>
        <v>39.569399999999995</v>
      </c>
      <c r="AC474" s="21">
        <f>VLOOKUP(L474,'Status Report'!B:CE,82,0)</f>
        <v>0</v>
      </c>
      <c r="AD474" s="21">
        <f t="shared" si="113"/>
        <v>39.569399999999995</v>
      </c>
      <c r="AE474" s="63">
        <f>VLOOKUP(L474,'Status Report'!B:W,20,0)</f>
        <v>35</v>
      </c>
      <c r="AF474" s="63">
        <f>VLOOKUP(L474,'Status Report'!B:W,21,0)</f>
        <v>28</v>
      </c>
      <c r="AG474" s="63">
        <f>VLOOKUP(L474,'Status Report'!B:W,22,0)</f>
        <v>6</v>
      </c>
      <c r="AH474" s="22">
        <f t="shared" si="114"/>
        <v>1.176E-2</v>
      </c>
      <c r="AI474" t="s">
        <v>990</v>
      </c>
      <c r="AK474" s="63">
        <f>IFERROR(VLOOKUP(G474,ASEAN!A:A,1,0),0)</f>
        <v>0</v>
      </c>
      <c r="AL474" s="63">
        <f>IFERROR(VLOOKUP(D474,'[3]customer specs'!$B$1:$D$65536,3,0),0)</f>
        <v>0</v>
      </c>
      <c r="AM474" s="64">
        <f t="shared" si="115"/>
        <v>1.6800000000000068</v>
      </c>
      <c r="AN474" s="64">
        <f t="shared" si="116"/>
        <v>0</v>
      </c>
      <c r="AO474" s="63"/>
      <c r="AP474" s="63"/>
      <c r="AQ474" s="63" t="str">
        <f t="shared" si="117"/>
        <v>no</v>
      </c>
      <c r="AR474" s="20">
        <f t="shared" si="118"/>
        <v>79.138799999999989</v>
      </c>
      <c r="AS474" s="63"/>
      <c r="AT474" s="23">
        <f t="shared" si="108"/>
        <v>0.12</v>
      </c>
      <c r="AU474" s="65">
        <f t="shared" si="119"/>
        <v>44.965227272727269</v>
      </c>
      <c r="AV474" s="65"/>
      <c r="AW474" s="65">
        <f t="shared" si="120"/>
        <v>89.930454545454538</v>
      </c>
      <c r="AX474" s="65"/>
      <c r="AY474" s="63">
        <f>VLOOKUP(L474,'Status Report'!B:CF,81,0)</f>
        <v>0</v>
      </c>
      <c r="AZ474" s="63" t="str">
        <f>VLOOKUP(L474,'Status Report'!B:S,18,0)</f>
        <v xml:space="preserve">Konstantinos Zoupanos </v>
      </c>
      <c r="BB474" s="63">
        <f>VLOOKUP(L474,'Status Report'!B:Z,25,0)</f>
        <v>6</v>
      </c>
      <c r="BC474" s="63">
        <f t="shared" si="121"/>
        <v>12</v>
      </c>
      <c r="BF474">
        <f>VLOOKUP(L474,'Status Report'!B:CE,82,0)</f>
        <v>0</v>
      </c>
      <c r="BG474">
        <f>VLOOKUP(L474,'Status Report'!B:CF,83,0)</f>
        <v>0</v>
      </c>
      <c r="BH474">
        <f>VLOOKUP(L474,'Status Report'!B:CG,84,0)</f>
        <v>0</v>
      </c>
      <c r="BI474" t="s">
        <v>854</v>
      </c>
      <c r="BJ474" t="s">
        <v>795</v>
      </c>
      <c r="BM474" s="67">
        <f t="shared" si="122"/>
        <v>20</v>
      </c>
    </row>
    <row r="475" spans="1:65" x14ac:dyDescent="0.25">
      <c r="A475" s="68" t="str">
        <f>VLOOKUP(L475,'Status Report'!B:CB,79,0)</f>
        <v>Heineken - F1</v>
      </c>
      <c r="C475">
        <v>26021016</v>
      </c>
      <c r="D475">
        <v>3090735</v>
      </c>
      <c r="E475" t="s">
        <v>869</v>
      </c>
      <c r="F475" t="s">
        <v>870</v>
      </c>
      <c r="G475" t="str">
        <f>VLOOKUP(D475,'[2]sold to'!$A:$H,8,0)</f>
        <v>Finland</v>
      </c>
      <c r="H475" t="str">
        <f>VLOOKUP(D475,'[2]sold to'!$A:$I,9,0)</f>
        <v>Europe</v>
      </c>
      <c r="K475">
        <v>60</v>
      </c>
      <c r="L475">
        <v>88027369</v>
      </c>
      <c r="M475" t="s">
        <v>567</v>
      </c>
      <c r="N475">
        <v>1</v>
      </c>
      <c r="P475" t="str">
        <f>VLOOKUP(L475,'Status Report'!B:AA,26,0)</f>
        <v>China</v>
      </c>
      <c r="Q475" t="str">
        <f>VLOOKUP(L475,'Status Report'!B:AB,27,0)</f>
        <v>Textiles-Clothing</v>
      </c>
      <c r="R475">
        <f>VLOOKUP(L475,'Status Report'!B:X,23,0)</f>
        <v>84</v>
      </c>
      <c r="S475" t="str">
        <f>VLOOKUP(L475,'Status Report'!B:T,19,0)</f>
        <v>Promocean The Netherlands BV</v>
      </c>
      <c r="T475" s="62">
        <f>VLOOKUP(L475,'Status Report'!B:E,4,0)</f>
        <v>3</v>
      </c>
      <c r="U475" s="19">
        <f>_xlfn.IFS(AI475="Den Bosch",VLOOKUP(L475,'Status Report'!B:AM,35,0),AI475="Yantian",VLOOKUP(L475,'Status Report'!B:AM,36,0),AI475="",IF(H475="Asia Pacific",VLOOKUP(L475,'Status Report'!B:AM,36,0),VLOOKUP(L475,'Status Report'!B:AM,35,0)),AI475="Direct shipment",IF(H475="Asia Pacific",VLOOKUP(L475,'Status Report'!B:AM,36,0),VLOOKUP(L475,'Status Report'!B:AM,35,0)))</f>
        <v>47.7</v>
      </c>
      <c r="V475" s="20">
        <f t="shared" si="109"/>
        <v>47.7</v>
      </c>
      <c r="W475" s="19">
        <f>_xlfn.IFS(AI475="Den Bosch",VLOOKUP(L475,'Status Report'!B:AM,37,0),AI475="Yantian",VLOOKUP(L475,'Status Report'!B:AM,38,0),AI475="",IF(H475="Asia Pacific",VLOOKUP(L475,'Status Report'!B:AM,38,0),VLOOKUP(L475,'Status Report'!B:AM,37,0)),AI475="Direct shipment",IF(H475="Asia Pacific",VLOOKUP(L475,'Status Report'!B:AM,38,0),VLOOKUP(L475,'Status Report'!B:AM,37,0)))</f>
        <v>46.8</v>
      </c>
      <c r="X475" s="20">
        <f t="shared" si="110"/>
        <v>46.8</v>
      </c>
      <c r="Y475" s="20">
        <f>_xlfn.IFS(AI475="Den Bosch",VLOOKUP(L475,'Status Report'!B:AO,39,0),AI475="Yantian",VLOOKUP(L475,'Status Report'!B:AO,40,0),AI475="",IF(H475="Asia Pacific",VLOOKUP(L475,'Status Report'!B:AO,40,0),VLOOKUP(L475,'Status Report'!B:AO,39,0)),AI475="Direct shipment",IF(H475="Asia Pacific",VLOOKUP(L475,'Status Report'!B:AO,40,0),VLOOKUP(L475,'Status Report'!B:AO,39,0)))</f>
        <v>0</v>
      </c>
      <c r="Z475" s="20">
        <f t="shared" si="111"/>
        <v>0</v>
      </c>
      <c r="AA475" s="20">
        <f t="shared" si="112"/>
        <v>46.8</v>
      </c>
      <c r="AB475" s="21">
        <f>_xlfn.IFS(AI475="Den Bosch",VLOOKUP(L475,'Status Report'!B:AM,33,0),AI475="Yantian",VLOOKUP(L475,'Status Report'!B:AM,34,0),AI475="",IF(H475="Asia Pacific",VLOOKUP(L475,'Status Report'!B:AM,34,0),VLOOKUP(L475,'Status Report'!B:AM,33,0)),AI475="Direct shipment",IF(H475="Asia Pacific",VLOOKUP(L475,'Status Report'!B:AM,34,0),VLOOKUP(L475,'Status Report'!B:AM,33,0)))</f>
        <v>40.844699999999996</v>
      </c>
      <c r="AC475" s="21">
        <f>VLOOKUP(L475,'Status Report'!B:CE,82,0)</f>
        <v>0</v>
      </c>
      <c r="AD475" s="21">
        <f t="shared" si="113"/>
        <v>40.844699999999996</v>
      </c>
      <c r="AE475" s="63">
        <f>VLOOKUP(L475,'Status Report'!B:W,20,0)</f>
        <v>35</v>
      </c>
      <c r="AF475" s="63">
        <f>VLOOKUP(L475,'Status Report'!B:W,21,0)</f>
        <v>28</v>
      </c>
      <c r="AG475" s="63">
        <f>VLOOKUP(L475,'Status Report'!B:W,22,0)</f>
        <v>6</v>
      </c>
      <c r="AH475" s="22">
        <f t="shared" si="114"/>
        <v>5.8799999999999998E-3</v>
      </c>
      <c r="AI475" t="s">
        <v>990</v>
      </c>
      <c r="AK475" s="63">
        <f>IFERROR(VLOOKUP(G475,ASEAN!A:A,1,0),0)</f>
        <v>0</v>
      </c>
      <c r="AL475" s="63">
        <f>IFERROR(VLOOKUP(D475,'[3]customer specs'!$B$1:$D$65536,3,0),0)</f>
        <v>0</v>
      </c>
      <c r="AM475" s="64">
        <f t="shared" si="115"/>
        <v>0.90000000000000568</v>
      </c>
      <c r="AN475" s="64">
        <f t="shared" si="116"/>
        <v>0</v>
      </c>
      <c r="AO475" s="63"/>
      <c r="AP475" s="63"/>
      <c r="AQ475" s="63" t="str">
        <f t="shared" si="117"/>
        <v>no</v>
      </c>
      <c r="AR475" s="20">
        <f t="shared" si="118"/>
        <v>40.844699999999996</v>
      </c>
      <c r="AS475" s="63"/>
      <c r="AT475" s="23">
        <f t="shared" si="108"/>
        <v>0.12</v>
      </c>
      <c r="AU475" s="65">
        <f t="shared" si="119"/>
        <v>46.414431818181811</v>
      </c>
      <c r="AV475" s="65"/>
      <c r="AW475" s="65">
        <f t="shared" si="120"/>
        <v>46.414431818181811</v>
      </c>
      <c r="AX475" s="65"/>
      <c r="AY475" s="63">
        <f>VLOOKUP(L475,'Status Report'!B:CF,81,0)</f>
        <v>0</v>
      </c>
      <c r="AZ475" s="63" t="str">
        <f>VLOOKUP(L475,'Status Report'!B:S,18,0)</f>
        <v xml:space="preserve">Konstantinos Zoupanos </v>
      </c>
      <c r="BB475" s="63">
        <f>VLOOKUP(L475,'Status Report'!B:Z,25,0)</f>
        <v>6</v>
      </c>
      <c r="BC475" s="63">
        <f t="shared" si="121"/>
        <v>6</v>
      </c>
      <c r="BF475">
        <f>VLOOKUP(L475,'Status Report'!B:CE,82,0)</f>
        <v>0</v>
      </c>
      <c r="BG475">
        <f>VLOOKUP(L475,'Status Report'!B:CF,83,0)</f>
        <v>0</v>
      </c>
      <c r="BH475">
        <f>VLOOKUP(L475,'Status Report'!B:CG,84,0)</f>
        <v>0</v>
      </c>
      <c r="BI475" t="s">
        <v>854</v>
      </c>
      <c r="BJ475" t="s">
        <v>795</v>
      </c>
      <c r="BM475" s="67">
        <f t="shared" si="122"/>
        <v>12</v>
      </c>
    </row>
    <row r="476" spans="1:65" x14ac:dyDescent="0.25">
      <c r="A476" s="68" t="str">
        <f>VLOOKUP(L476,'Status Report'!B:CB,79,0)</f>
        <v>Heineken - F1</v>
      </c>
      <c r="C476">
        <v>26021016</v>
      </c>
      <c r="D476">
        <v>3090735</v>
      </c>
      <c r="E476" t="s">
        <v>869</v>
      </c>
      <c r="F476" t="s">
        <v>870</v>
      </c>
      <c r="G476" t="str">
        <f>VLOOKUP(D476,'[2]sold to'!$A:$H,8,0)</f>
        <v>Finland</v>
      </c>
      <c r="H476" t="str">
        <f>VLOOKUP(D476,'[2]sold to'!$A:$I,9,0)</f>
        <v>Europe</v>
      </c>
      <c r="K476">
        <v>70</v>
      </c>
      <c r="L476">
        <v>88027370</v>
      </c>
      <c r="M476" t="s">
        <v>568</v>
      </c>
      <c r="N476">
        <v>4</v>
      </c>
      <c r="P476" t="str">
        <f>VLOOKUP(L476,'Status Report'!B:AA,26,0)</f>
        <v>China</v>
      </c>
      <c r="Q476" t="str">
        <f>VLOOKUP(L476,'Status Report'!B:AB,27,0)</f>
        <v>Textiles-Clothing</v>
      </c>
      <c r="R476">
        <f>VLOOKUP(L476,'Status Report'!B:X,23,0)</f>
        <v>84</v>
      </c>
      <c r="S476" t="str">
        <f>VLOOKUP(L476,'Status Report'!B:T,19,0)</f>
        <v>Promocean The Netherlands BV</v>
      </c>
      <c r="T476" s="62">
        <f>VLOOKUP(L476,'Status Report'!B:E,4,0)</f>
        <v>3</v>
      </c>
      <c r="U476" s="19">
        <f>_xlfn.IFS(AI476="Den Bosch",VLOOKUP(L476,'Status Report'!B:AM,35,0),AI476="Yantian",VLOOKUP(L476,'Status Report'!B:AM,36,0),AI476="",IF(H476="Asia Pacific",VLOOKUP(L476,'Status Report'!B:AM,36,0),VLOOKUP(L476,'Status Report'!B:AM,35,0)),AI476="Direct shipment",IF(H476="Asia Pacific",VLOOKUP(L476,'Status Report'!B:AM,36,0),VLOOKUP(L476,'Status Report'!B:AM,35,0)))</f>
        <v>47.7</v>
      </c>
      <c r="V476" s="20">
        <f t="shared" si="109"/>
        <v>190.8</v>
      </c>
      <c r="W476" s="19">
        <f>_xlfn.IFS(AI476="Den Bosch",VLOOKUP(L476,'Status Report'!B:AM,37,0),AI476="Yantian",VLOOKUP(L476,'Status Report'!B:AM,38,0),AI476="",IF(H476="Asia Pacific",VLOOKUP(L476,'Status Report'!B:AM,38,0),VLOOKUP(L476,'Status Report'!B:AM,37,0)),AI476="Direct shipment",IF(H476="Asia Pacific",VLOOKUP(L476,'Status Report'!B:AM,38,0),VLOOKUP(L476,'Status Report'!B:AM,37,0)))</f>
        <v>46.8</v>
      </c>
      <c r="X476" s="20">
        <f t="shared" si="110"/>
        <v>187.2</v>
      </c>
      <c r="Y476" s="20">
        <f>_xlfn.IFS(AI476="Den Bosch",VLOOKUP(L476,'Status Report'!B:AO,39,0),AI476="Yantian",VLOOKUP(L476,'Status Report'!B:AO,40,0),AI476="",IF(H476="Asia Pacific",VLOOKUP(L476,'Status Report'!B:AO,40,0),VLOOKUP(L476,'Status Report'!B:AO,39,0)),AI476="Direct shipment",IF(H476="Asia Pacific",VLOOKUP(L476,'Status Report'!B:AO,40,0),VLOOKUP(L476,'Status Report'!B:AO,39,0)))</f>
        <v>0</v>
      </c>
      <c r="Z476" s="20">
        <f t="shared" si="111"/>
        <v>0</v>
      </c>
      <c r="AA476" s="20">
        <f t="shared" si="112"/>
        <v>187.2</v>
      </c>
      <c r="AB476" s="21">
        <f>_xlfn.IFS(AI476="Den Bosch",VLOOKUP(L476,'Status Report'!B:AM,33,0),AI476="Yantian",VLOOKUP(L476,'Status Report'!B:AM,34,0),AI476="",IF(H476="Asia Pacific",VLOOKUP(L476,'Status Report'!B:AM,34,0),VLOOKUP(L476,'Status Report'!B:AM,33,0)),AI476="Direct shipment",IF(H476="Asia Pacific",VLOOKUP(L476,'Status Report'!B:AM,34,0),VLOOKUP(L476,'Status Report'!B:AM,33,0)))</f>
        <v>40.844699999999996</v>
      </c>
      <c r="AC476" s="21">
        <f>VLOOKUP(L476,'Status Report'!B:CE,82,0)</f>
        <v>0</v>
      </c>
      <c r="AD476" s="21">
        <f t="shared" si="113"/>
        <v>40.844699999999996</v>
      </c>
      <c r="AE476" s="63">
        <f>VLOOKUP(L476,'Status Report'!B:W,20,0)</f>
        <v>35</v>
      </c>
      <c r="AF476" s="63">
        <f>VLOOKUP(L476,'Status Report'!B:W,21,0)</f>
        <v>28</v>
      </c>
      <c r="AG476" s="63">
        <f>VLOOKUP(L476,'Status Report'!B:W,22,0)</f>
        <v>6</v>
      </c>
      <c r="AH476" s="22">
        <f t="shared" si="114"/>
        <v>2.3519999999999999E-2</v>
      </c>
      <c r="AI476" t="s">
        <v>990</v>
      </c>
      <c r="AK476" s="63">
        <f>IFERROR(VLOOKUP(G476,ASEAN!A:A,1,0),0)</f>
        <v>0</v>
      </c>
      <c r="AL476" s="63">
        <f>IFERROR(VLOOKUP(D476,'[3]customer specs'!$B$1:$D$65536,3,0),0)</f>
        <v>0</v>
      </c>
      <c r="AM476" s="64">
        <f t="shared" si="115"/>
        <v>3.6000000000000227</v>
      </c>
      <c r="AN476" s="64">
        <f t="shared" si="116"/>
        <v>0</v>
      </c>
      <c r="AO476" s="63"/>
      <c r="AP476" s="63"/>
      <c r="AQ476" s="63" t="str">
        <f t="shared" si="117"/>
        <v>no</v>
      </c>
      <c r="AR476" s="20">
        <f t="shared" si="118"/>
        <v>163.37879999999998</v>
      </c>
      <c r="AS476" s="63"/>
      <c r="AT476" s="23">
        <f t="shared" si="108"/>
        <v>0.12</v>
      </c>
      <c r="AU476" s="65">
        <f t="shared" si="119"/>
        <v>46.414431818181811</v>
      </c>
      <c r="AV476" s="65"/>
      <c r="AW476" s="65">
        <f t="shared" si="120"/>
        <v>185.65772727272724</v>
      </c>
      <c r="AX476" s="65"/>
      <c r="AY476" s="63">
        <f>VLOOKUP(L476,'Status Report'!B:CF,81,0)</f>
        <v>0</v>
      </c>
      <c r="AZ476" s="63" t="str">
        <f>VLOOKUP(L476,'Status Report'!B:S,18,0)</f>
        <v xml:space="preserve">Konstantinos Zoupanos </v>
      </c>
      <c r="BB476" s="63">
        <f>VLOOKUP(L476,'Status Report'!B:Z,25,0)</f>
        <v>6</v>
      </c>
      <c r="BC476" s="63">
        <f t="shared" si="121"/>
        <v>24</v>
      </c>
      <c r="BF476">
        <f>VLOOKUP(L476,'Status Report'!B:CE,82,0)</f>
        <v>0</v>
      </c>
      <c r="BG476">
        <f>VLOOKUP(L476,'Status Report'!B:CF,83,0)</f>
        <v>0</v>
      </c>
      <c r="BH476">
        <f>VLOOKUP(L476,'Status Report'!B:CG,84,0)</f>
        <v>0</v>
      </c>
      <c r="BI476" t="s">
        <v>854</v>
      </c>
      <c r="BJ476" t="s">
        <v>795</v>
      </c>
      <c r="BM476" s="67">
        <f t="shared" si="122"/>
        <v>20</v>
      </c>
    </row>
    <row r="477" spans="1:65" x14ac:dyDescent="0.25">
      <c r="A477" s="68" t="str">
        <f>VLOOKUP(L477,'Status Report'!B:CB,79,0)</f>
        <v>Heineken - F1</v>
      </c>
      <c r="C477">
        <v>26021016</v>
      </c>
      <c r="D477">
        <v>3090735</v>
      </c>
      <c r="E477" t="s">
        <v>869</v>
      </c>
      <c r="F477" t="s">
        <v>870</v>
      </c>
      <c r="G477" t="str">
        <f>VLOOKUP(D477,'[2]sold to'!$A:$H,8,0)</f>
        <v>Finland</v>
      </c>
      <c r="H477" t="str">
        <f>VLOOKUP(D477,'[2]sold to'!$A:$I,9,0)</f>
        <v>Europe</v>
      </c>
      <c r="K477">
        <v>80</v>
      </c>
      <c r="L477">
        <v>88027371</v>
      </c>
      <c r="M477" t="s">
        <v>569</v>
      </c>
      <c r="N477">
        <v>13</v>
      </c>
      <c r="P477" t="str">
        <f>VLOOKUP(L477,'Status Report'!B:AA,26,0)</f>
        <v>China</v>
      </c>
      <c r="Q477" t="str">
        <f>VLOOKUP(L477,'Status Report'!B:AB,27,0)</f>
        <v>Textiles-Clothing</v>
      </c>
      <c r="R477">
        <f>VLOOKUP(L477,'Status Report'!B:X,23,0)</f>
        <v>84</v>
      </c>
      <c r="S477" t="str">
        <f>VLOOKUP(L477,'Status Report'!B:T,19,0)</f>
        <v>Promocean The Netherlands BV</v>
      </c>
      <c r="T477" s="62">
        <f>VLOOKUP(L477,'Status Report'!B:E,4,0)</f>
        <v>3</v>
      </c>
      <c r="U477" s="19">
        <f>_xlfn.IFS(AI477="Den Bosch",VLOOKUP(L477,'Status Report'!B:AM,35,0),AI477="Yantian",VLOOKUP(L477,'Status Report'!B:AM,36,0),AI477="",IF(H477="Asia Pacific",VLOOKUP(L477,'Status Report'!B:AM,36,0),VLOOKUP(L477,'Status Report'!B:AM,35,0)),AI477="Direct shipment",IF(H477="Asia Pacific",VLOOKUP(L477,'Status Report'!B:AM,36,0),VLOOKUP(L477,'Status Report'!B:AM,35,0)))</f>
        <v>47.7</v>
      </c>
      <c r="V477" s="20">
        <f t="shared" si="109"/>
        <v>620.1</v>
      </c>
      <c r="W477" s="19">
        <f>_xlfn.IFS(AI477="Den Bosch",VLOOKUP(L477,'Status Report'!B:AM,37,0),AI477="Yantian",VLOOKUP(L477,'Status Report'!B:AM,38,0),AI477="",IF(H477="Asia Pacific",VLOOKUP(L477,'Status Report'!B:AM,38,0),VLOOKUP(L477,'Status Report'!B:AM,37,0)),AI477="Direct shipment",IF(H477="Asia Pacific",VLOOKUP(L477,'Status Report'!B:AM,38,0),VLOOKUP(L477,'Status Report'!B:AM,37,0)))</f>
        <v>46.8</v>
      </c>
      <c r="X477" s="20">
        <f t="shared" si="110"/>
        <v>608.4</v>
      </c>
      <c r="Y477" s="20">
        <f>_xlfn.IFS(AI477="Den Bosch",VLOOKUP(L477,'Status Report'!B:AO,39,0),AI477="Yantian",VLOOKUP(L477,'Status Report'!B:AO,40,0),AI477="",IF(H477="Asia Pacific",VLOOKUP(L477,'Status Report'!B:AO,40,0),VLOOKUP(L477,'Status Report'!B:AO,39,0)),AI477="Direct shipment",IF(H477="Asia Pacific",VLOOKUP(L477,'Status Report'!B:AO,40,0),VLOOKUP(L477,'Status Report'!B:AO,39,0)))</f>
        <v>0</v>
      </c>
      <c r="Z477" s="20">
        <f t="shared" si="111"/>
        <v>0</v>
      </c>
      <c r="AA477" s="20">
        <f t="shared" si="112"/>
        <v>608.4</v>
      </c>
      <c r="AB477" s="21">
        <f>_xlfn.IFS(AI477="Den Bosch",VLOOKUP(L477,'Status Report'!B:AM,33,0),AI477="Yantian",VLOOKUP(L477,'Status Report'!B:AM,34,0),AI477="",IF(H477="Asia Pacific",VLOOKUP(L477,'Status Report'!B:AM,34,0),VLOOKUP(L477,'Status Report'!B:AM,33,0)),AI477="Direct shipment",IF(H477="Asia Pacific",VLOOKUP(L477,'Status Report'!B:AM,34,0),VLOOKUP(L477,'Status Report'!B:AM,33,0)))</f>
        <v>40.844699999999996</v>
      </c>
      <c r="AC477" s="21">
        <f>VLOOKUP(L477,'Status Report'!B:CE,82,0)</f>
        <v>0</v>
      </c>
      <c r="AD477" s="21">
        <f t="shared" si="113"/>
        <v>40.844699999999996</v>
      </c>
      <c r="AE477" s="63">
        <f>VLOOKUP(L477,'Status Report'!B:W,20,0)</f>
        <v>35</v>
      </c>
      <c r="AF477" s="63">
        <f>VLOOKUP(L477,'Status Report'!B:W,21,0)</f>
        <v>28</v>
      </c>
      <c r="AG477" s="63">
        <f>VLOOKUP(L477,'Status Report'!B:W,22,0)</f>
        <v>6</v>
      </c>
      <c r="AH477" s="22">
        <f t="shared" si="114"/>
        <v>7.6439999999999994E-2</v>
      </c>
      <c r="AI477" t="s">
        <v>990</v>
      </c>
      <c r="AK477" s="63">
        <f>IFERROR(VLOOKUP(G477,ASEAN!A:A,1,0),0)</f>
        <v>0</v>
      </c>
      <c r="AL477" s="63">
        <f>IFERROR(VLOOKUP(D477,'[3]customer specs'!$B$1:$D$65536,3,0),0)</f>
        <v>0</v>
      </c>
      <c r="AM477" s="64">
        <f t="shared" si="115"/>
        <v>11.700000000000045</v>
      </c>
      <c r="AN477" s="64">
        <f t="shared" si="116"/>
        <v>0</v>
      </c>
      <c r="AO477" s="63"/>
      <c r="AP477" s="63"/>
      <c r="AQ477" s="63" t="str">
        <f t="shared" si="117"/>
        <v>no</v>
      </c>
      <c r="AR477" s="20">
        <f t="shared" si="118"/>
        <v>530.98109999999997</v>
      </c>
      <c r="AS477" s="63"/>
      <c r="AT477" s="23">
        <f t="shared" si="108"/>
        <v>0.12</v>
      </c>
      <c r="AU477" s="65">
        <f t="shared" si="119"/>
        <v>46.414431818181811</v>
      </c>
      <c r="AV477" s="65"/>
      <c r="AW477" s="65">
        <f t="shared" si="120"/>
        <v>603.38761363636354</v>
      </c>
      <c r="AX477" s="65"/>
      <c r="AY477" s="63">
        <f>VLOOKUP(L477,'Status Report'!B:CF,81,0)</f>
        <v>0</v>
      </c>
      <c r="AZ477" s="63" t="str">
        <f>VLOOKUP(L477,'Status Report'!B:S,18,0)</f>
        <v xml:space="preserve">Konstantinos Zoupanos </v>
      </c>
      <c r="BB477" s="63">
        <f>VLOOKUP(L477,'Status Report'!B:Z,25,0)</f>
        <v>6</v>
      </c>
      <c r="BC477" s="63">
        <f t="shared" si="121"/>
        <v>78</v>
      </c>
      <c r="BF477">
        <f>VLOOKUP(L477,'Status Report'!B:CE,82,0)</f>
        <v>0</v>
      </c>
      <c r="BG477">
        <f>VLOOKUP(L477,'Status Report'!B:CF,83,0)</f>
        <v>0</v>
      </c>
      <c r="BH477">
        <f>VLOOKUP(L477,'Status Report'!B:CG,84,0)</f>
        <v>0</v>
      </c>
      <c r="BI477" t="s">
        <v>854</v>
      </c>
      <c r="BJ477" t="s">
        <v>795</v>
      </c>
      <c r="BM477" s="67">
        <f t="shared" si="122"/>
        <v>36</v>
      </c>
    </row>
    <row r="478" spans="1:65" x14ac:dyDescent="0.25">
      <c r="A478" s="68" t="str">
        <f>VLOOKUP(L478,'Status Report'!B:CB,79,0)</f>
        <v>Heineken</v>
      </c>
      <c r="C478">
        <v>26021015</v>
      </c>
      <c r="D478">
        <v>3090174</v>
      </c>
      <c r="E478" t="s">
        <v>868</v>
      </c>
      <c r="F478" t="s">
        <v>824</v>
      </c>
      <c r="G478" t="str">
        <f>VLOOKUP(D478,'[2]sold to'!$A:$H,8,0)</f>
        <v>Canarias</v>
      </c>
      <c r="H478" t="str">
        <f>VLOOKUP(D478,'[2]sold to'!$A:$I,9,0)</f>
        <v>Europe</v>
      </c>
      <c r="K478">
        <v>110</v>
      </c>
      <c r="L478">
        <v>88027216</v>
      </c>
      <c r="M478" t="s">
        <v>516</v>
      </c>
      <c r="N478">
        <v>10</v>
      </c>
      <c r="P478" t="str">
        <f>VLOOKUP(L478,'Status Report'!B:AA,26,0)</f>
        <v>China</v>
      </c>
      <c r="Q478" t="str">
        <f>VLOOKUP(L478,'Status Report'!B:AB,27,0)</f>
        <v>Premiums</v>
      </c>
      <c r="R478">
        <f>VLOOKUP(L478,'Status Report'!B:X,23,0)</f>
        <v>100</v>
      </c>
      <c r="S478" t="str">
        <f>VLOOKUP(L478,'Status Report'!B:T,19,0)</f>
        <v>Promocean The Netherlands BV</v>
      </c>
      <c r="T478" s="62">
        <f>VLOOKUP(L478,'Status Report'!B:E,4,0)</f>
        <v>3</v>
      </c>
      <c r="U478" s="19">
        <f>_xlfn.IFS(AI478="Den Bosch",VLOOKUP(L478,'Status Report'!B:AM,35,0),AI478="Yantian",VLOOKUP(L478,'Status Report'!B:AM,36,0),AI478="",IF(H478="Asia Pacific",VLOOKUP(L478,'Status Report'!B:AM,36,0),VLOOKUP(L478,'Status Report'!B:AM,35,0)),AI478="Direct shipment",IF(H478="Asia Pacific",VLOOKUP(L478,'Status Report'!B:AM,36,0),VLOOKUP(L478,'Status Report'!B:AM,35,0)))</f>
        <v>170.57</v>
      </c>
      <c r="V478" s="20">
        <f t="shared" si="109"/>
        <v>1705.6999999999998</v>
      </c>
      <c r="W478" s="19">
        <f>_xlfn.IFS(AI478="Den Bosch",VLOOKUP(L478,'Status Report'!B:AM,37,0),AI478="Yantian",VLOOKUP(L478,'Status Report'!B:AM,38,0),AI478="",IF(H478="Asia Pacific",VLOOKUP(L478,'Status Report'!B:AM,38,0),VLOOKUP(L478,'Status Report'!B:AM,37,0)),AI478="Direct shipment",IF(H478="Asia Pacific",VLOOKUP(L478,'Status Report'!B:AM,38,0),VLOOKUP(L478,'Status Report'!B:AM,37,0)))</f>
        <v>170.57</v>
      </c>
      <c r="X478" s="20">
        <f t="shared" si="110"/>
        <v>1705.6999999999998</v>
      </c>
      <c r="Y478" s="20">
        <f>_xlfn.IFS(AI478="Den Bosch",VLOOKUP(L478,'Status Report'!B:AO,39,0),AI478="Yantian",VLOOKUP(L478,'Status Report'!B:AO,40,0),AI478="",IF(H478="Asia Pacific",VLOOKUP(L478,'Status Report'!B:AO,40,0),VLOOKUP(L478,'Status Report'!B:AO,39,0)),AI478="Direct shipment",IF(H478="Asia Pacific",VLOOKUP(L478,'Status Report'!B:AO,40,0),VLOOKUP(L478,'Status Report'!B:AO,39,0)))</f>
        <v>0</v>
      </c>
      <c r="Z478" s="20">
        <f t="shared" si="111"/>
        <v>0</v>
      </c>
      <c r="AA478" s="20">
        <f t="shared" si="112"/>
        <v>1705.6999999999998</v>
      </c>
      <c r="AB478" s="21">
        <f>_xlfn.IFS(AI478="Den Bosch",VLOOKUP(L478,'Status Report'!B:AM,33,0),AI478="Yantian",VLOOKUP(L478,'Status Report'!B:AM,34,0),AI478="",IF(H478="Asia Pacific",VLOOKUP(L478,'Status Report'!B:AM,34,0),VLOOKUP(L478,'Status Report'!B:AM,33,0)),AI478="Direct shipment",IF(H478="Asia Pacific",VLOOKUP(L478,'Status Report'!B:AM,34,0),VLOOKUP(L478,'Status Report'!B:AM,33,0)))</f>
        <v>150.09960000000001</v>
      </c>
      <c r="AC478" s="21">
        <f>VLOOKUP(L478,'Status Report'!B:CE,82,0)</f>
        <v>0</v>
      </c>
      <c r="AD478" s="21">
        <f t="shared" si="113"/>
        <v>150.09960000000001</v>
      </c>
      <c r="AE478" s="63">
        <f>VLOOKUP(L478,'Status Report'!B:W,20,0)</f>
        <v>120</v>
      </c>
      <c r="AF478" s="63">
        <f>VLOOKUP(L478,'Status Report'!B:W,21,0)</f>
        <v>25</v>
      </c>
      <c r="AG478" s="63">
        <f>VLOOKUP(L478,'Status Report'!B:W,22,0)</f>
        <v>25</v>
      </c>
      <c r="AH478" s="22">
        <f t="shared" si="114"/>
        <v>0.75</v>
      </c>
      <c r="AI478" t="s">
        <v>990</v>
      </c>
      <c r="AK478" s="63">
        <f>IFERROR(VLOOKUP(G478,ASEAN!A:A,1,0),0)</f>
        <v>0</v>
      </c>
      <c r="AL478" s="63">
        <f>IFERROR(VLOOKUP(D478,'[3]customer specs'!$B$1:$D$65536,3,0),0)</f>
        <v>0</v>
      </c>
      <c r="AM478" s="64">
        <f t="shared" si="115"/>
        <v>0</v>
      </c>
      <c r="AN478" s="64">
        <f t="shared" si="116"/>
        <v>0</v>
      </c>
      <c r="AO478" s="63"/>
      <c r="AP478" s="63"/>
      <c r="AQ478" s="63" t="str">
        <f t="shared" si="117"/>
        <v>no</v>
      </c>
      <c r="AR478" s="20">
        <f t="shared" si="118"/>
        <v>1500.9960000000001</v>
      </c>
      <c r="AS478" s="63"/>
      <c r="AT478" s="23">
        <f t="shared" si="108"/>
        <v>0.12</v>
      </c>
      <c r="AU478" s="65">
        <f t="shared" si="119"/>
        <v>170.5677272727273</v>
      </c>
      <c r="AV478" s="65"/>
      <c r="AW478" s="65">
        <f t="shared" si="120"/>
        <v>1705.677272727273</v>
      </c>
      <c r="AX478" s="65"/>
      <c r="AY478" s="63">
        <f>VLOOKUP(L478,'Status Report'!B:CF,81,0)</f>
        <v>0</v>
      </c>
      <c r="AZ478" s="63" t="str">
        <f>VLOOKUP(L478,'Status Report'!B:S,18,0)</f>
        <v>Ellina Smirnova</v>
      </c>
      <c r="BB478" s="63">
        <f>VLOOKUP(L478,'Status Report'!B:Z,25,0)</f>
        <v>1</v>
      </c>
      <c r="BC478" s="63">
        <f t="shared" si="121"/>
        <v>10</v>
      </c>
      <c r="BF478">
        <f>VLOOKUP(L478,'Status Report'!B:CE,82,0)</f>
        <v>0</v>
      </c>
      <c r="BG478">
        <f>VLOOKUP(L478,'Status Report'!B:CF,83,0)</f>
        <v>0</v>
      </c>
      <c r="BH478">
        <f>VLOOKUP(L478,'Status Report'!B:CG,84,0)</f>
        <v>0</v>
      </c>
      <c r="BI478" t="s">
        <v>854</v>
      </c>
      <c r="BJ478" t="s">
        <v>795</v>
      </c>
      <c r="BM478" s="67">
        <f t="shared" si="122"/>
        <v>153</v>
      </c>
    </row>
    <row r="479" spans="1:65" x14ac:dyDescent="0.25">
      <c r="A479" s="68" t="str">
        <f>VLOOKUP(L479,'Status Report'!B:CB,79,0)</f>
        <v>Heineken - Brand Fashion</v>
      </c>
      <c r="C479">
        <v>26021015</v>
      </c>
      <c r="D479">
        <v>3090174</v>
      </c>
      <c r="E479" t="s">
        <v>868</v>
      </c>
      <c r="F479" t="s">
        <v>824</v>
      </c>
      <c r="G479" t="str">
        <f>VLOOKUP(D479,'[2]sold to'!$A:$H,8,0)</f>
        <v>Canarias</v>
      </c>
      <c r="H479" t="str">
        <f>VLOOKUP(D479,'[2]sold to'!$A:$I,9,0)</f>
        <v>Europe</v>
      </c>
      <c r="K479">
        <v>120</v>
      </c>
      <c r="L479">
        <v>88027482</v>
      </c>
      <c r="M479" t="s">
        <v>661</v>
      </c>
      <c r="N479">
        <v>4</v>
      </c>
      <c r="P479" t="str">
        <f>VLOOKUP(L479,'Status Report'!B:AA,26,0)</f>
        <v>Tunisia</v>
      </c>
      <c r="Q479" t="str">
        <f>VLOOKUP(L479,'Status Report'!B:AB,27,0)</f>
        <v>Textiles-Clothing</v>
      </c>
      <c r="R479">
        <f>VLOOKUP(L479,'Status Report'!B:X,23,0)</f>
        <v>5</v>
      </c>
      <c r="S479" t="str">
        <f>VLOOKUP(L479,'Status Report'!B:T,19,0)</f>
        <v>ALBA specials</v>
      </c>
      <c r="T479" s="62">
        <f>VLOOKUP(L479,'Status Report'!B:E,4,0)</f>
        <v>3</v>
      </c>
      <c r="U479" s="19">
        <f>_xlfn.IFS(AI479="Den Bosch",VLOOKUP(L479,'Status Report'!B:AM,35,0),AI479="Yantian",VLOOKUP(L479,'Status Report'!B:AM,36,0),AI479="",IF(H479="Asia Pacific",VLOOKUP(L479,'Status Report'!B:AM,36,0),VLOOKUP(L479,'Status Report'!B:AM,35,0)),AI479="Direct shipment",IF(H479="Asia Pacific",VLOOKUP(L479,'Status Report'!B:AM,36,0),VLOOKUP(L479,'Status Report'!B:AM,35,0)))</f>
        <v>94.32</v>
      </c>
      <c r="V479" s="20">
        <f t="shared" si="109"/>
        <v>377.28</v>
      </c>
      <c r="W479" s="19">
        <f>_xlfn.IFS(AI479="Den Bosch",VLOOKUP(L479,'Status Report'!B:AM,37,0),AI479="Yantian",VLOOKUP(L479,'Status Report'!B:AM,38,0),AI479="",IF(H479="Asia Pacific",VLOOKUP(L479,'Status Report'!B:AM,38,0),VLOOKUP(L479,'Status Report'!B:AM,37,0)),AI479="Direct shipment",IF(H479="Asia Pacific",VLOOKUP(L479,'Status Report'!B:AM,38,0),VLOOKUP(L479,'Status Report'!B:AM,37,0)))</f>
        <v>94.32</v>
      </c>
      <c r="X479" s="20">
        <f t="shared" si="110"/>
        <v>377.28</v>
      </c>
      <c r="Y479" s="20">
        <f>_xlfn.IFS(AI479="Den Bosch",VLOOKUP(L479,'Status Report'!B:AO,39,0),AI479="Yantian",VLOOKUP(L479,'Status Report'!B:AO,40,0),AI479="",IF(H479="Asia Pacific",VLOOKUP(L479,'Status Report'!B:AO,40,0),VLOOKUP(L479,'Status Report'!B:AO,39,0)),AI479="Direct shipment",IF(H479="Asia Pacific",VLOOKUP(L479,'Status Report'!B:AO,40,0),VLOOKUP(L479,'Status Report'!B:AO,39,0)))</f>
        <v>0</v>
      </c>
      <c r="Z479" s="20">
        <f t="shared" si="111"/>
        <v>0</v>
      </c>
      <c r="AA479" s="20">
        <f t="shared" si="112"/>
        <v>377.28</v>
      </c>
      <c r="AB479" s="21">
        <f>_xlfn.IFS(AI479="Den Bosch",VLOOKUP(L479,'Status Report'!B:AM,33,0),AI479="Yantian",VLOOKUP(L479,'Status Report'!B:AM,34,0),AI479="",IF(H479="Asia Pacific",VLOOKUP(L479,'Status Report'!B:AM,34,0),VLOOKUP(L479,'Status Report'!B:AM,33,0)),AI479="Direct shipment",IF(H479="Asia Pacific",VLOOKUP(L479,'Status Report'!B:AM,34,0),VLOOKUP(L479,'Status Report'!B:AM,33,0)))</f>
        <v>83</v>
      </c>
      <c r="AC479" s="21">
        <f>VLOOKUP(L479,'Status Report'!B:CE,82,0)</f>
        <v>0</v>
      </c>
      <c r="AD479" s="21">
        <f t="shared" si="113"/>
        <v>83</v>
      </c>
      <c r="AE479" s="63">
        <f>VLOOKUP(L479,'Status Report'!B:W,20,0)</f>
        <v>39</v>
      </c>
      <c r="AF479" s="63">
        <f>VLOOKUP(L479,'Status Report'!B:W,21,0)</f>
        <v>29</v>
      </c>
      <c r="AG479" s="63">
        <f>VLOOKUP(L479,'Status Report'!B:W,22,0)</f>
        <v>3</v>
      </c>
      <c r="AH479" s="22">
        <f t="shared" si="114"/>
        <v>1.3572000000000001E-2</v>
      </c>
      <c r="AI479" t="s">
        <v>990</v>
      </c>
      <c r="AK479" s="63">
        <f>IFERROR(VLOOKUP(G479,ASEAN!A:A,1,0),0)</f>
        <v>0</v>
      </c>
      <c r="AL479" s="63">
        <f>IFERROR(VLOOKUP(D479,'[3]customer specs'!$B$1:$D$65536,3,0),0)</f>
        <v>0</v>
      </c>
      <c r="AM479" s="64">
        <f t="shared" si="115"/>
        <v>0</v>
      </c>
      <c r="AN479" s="64">
        <f t="shared" si="116"/>
        <v>0</v>
      </c>
      <c r="AO479" s="63"/>
      <c r="AP479" s="63"/>
      <c r="AQ479" s="63" t="str">
        <f t="shared" si="117"/>
        <v>no</v>
      </c>
      <c r="AR479" s="20">
        <f t="shared" si="118"/>
        <v>332</v>
      </c>
      <c r="AS479" s="63"/>
      <c r="AT479" s="23">
        <f t="shared" si="108"/>
        <v>0.12</v>
      </c>
      <c r="AU479" s="65">
        <f t="shared" si="119"/>
        <v>94.318181818181813</v>
      </c>
      <c r="AV479" s="65"/>
      <c r="AW479" s="65">
        <f t="shared" si="120"/>
        <v>377.27272727272725</v>
      </c>
      <c r="AX479" s="65"/>
      <c r="AY479" s="63">
        <f>VLOOKUP(L479,'Status Report'!B:CF,81,0)</f>
        <v>0</v>
      </c>
      <c r="AZ479" s="63" t="str">
        <f>VLOOKUP(L479,'Status Report'!B:S,18,0)</f>
        <v>Mariana</v>
      </c>
      <c r="BB479" s="63">
        <f>VLOOKUP(L479,'Status Report'!B:Z,25,0)</f>
        <v>1</v>
      </c>
      <c r="BC479" s="63">
        <f t="shared" si="121"/>
        <v>4</v>
      </c>
      <c r="BF479">
        <f>VLOOKUP(L479,'Status Report'!B:CE,82,0)</f>
        <v>0</v>
      </c>
      <c r="BG479">
        <f>VLOOKUP(L479,'Status Report'!B:CF,83,0)</f>
        <v>0</v>
      </c>
      <c r="BH479">
        <f>VLOOKUP(L479,'Status Report'!B:CG,84,0)</f>
        <v>0</v>
      </c>
      <c r="BI479" t="s">
        <v>854</v>
      </c>
      <c r="BJ479" t="s">
        <v>795</v>
      </c>
      <c r="BM479" s="67">
        <f t="shared" si="122"/>
        <v>9</v>
      </c>
    </row>
    <row r="480" spans="1:65" x14ac:dyDescent="0.25">
      <c r="A480" s="68" t="str">
        <f>VLOOKUP(L480,'Status Report'!B:CB,79,0)</f>
        <v>Heineken - Brand Fashion</v>
      </c>
      <c r="C480">
        <v>26021015</v>
      </c>
      <c r="D480">
        <v>3090174</v>
      </c>
      <c r="E480" t="s">
        <v>868</v>
      </c>
      <c r="F480" t="s">
        <v>824</v>
      </c>
      <c r="G480" t="str">
        <f>VLOOKUP(D480,'[2]sold to'!$A:$H,8,0)</f>
        <v>Canarias</v>
      </c>
      <c r="H480" t="str">
        <f>VLOOKUP(D480,'[2]sold to'!$A:$I,9,0)</f>
        <v>Europe</v>
      </c>
      <c r="K480">
        <v>130</v>
      </c>
      <c r="L480">
        <v>88027483</v>
      </c>
      <c r="M480" t="s">
        <v>662</v>
      </c>
      <c r="N480">
        <v>3</v>
      </c>
      <c r="P480" t="str">
        <f>VLOOKUP(L480,'Status Report'!B:AA,26,0)</f>
        <v>Tunisia</v>
      </c>
      <c r="Q480" t="str">
        <f>VLOOKUP(L480,'Status Report'!B:AB,27,0)</f>
        <v>Textiles-Clothing</v>
      </c>
      <c r="R480">
        <f>VLOOKUP(L480,'Status Report'!B:X,23,0)</f>
        <v>5</v>
      </c>
      <c r="S480" t="str">
        <f>VLOOKUP(L480,'Status Report'!B:T,19,0)</f>
        <v>ALBA specials</v>
      </c>
      <c r="T480" s="62">
        <f>VLOOKUP(L480,'Status Report'!B:E,4,0)</f>
        <v>3</v>
      </c>
      <c r="U480" s="19">
        <f>_xlfn.IFS(AI480="Den Bosch",VLOOKUP(L480,'Status Report'!B:AM,35,0),AI480="Yantian",VLOOKUP(L480,'Status Report'!B:AM,36,0),AI480="",IF(H480="Asia Pacific",VLOOKUP(L480,'Status Report'!B:AM,36,0),VLOOKUP(L480,'Status Report'!B:AM,35,0)),AI480="Direct shipment",IF(H480="Asia Pacific",VLOOKUP(L480,'Status Report'!B:AM,36,0),VLOOKUP(L480,'Status Report'!B:AM,35,0)))</f>
        <v>94.32</v>
      </c>
      <c r="V480" s="20">
        <f t="shared" si="109"/>
        <v>282.95999999999998</v>
      </c>
      <c r="W480" s="19">
        <f>_xlfn.IFS(AI480="Den Bosch",VLOOKUP(L480,'Status Report'!B:AM,37,0),AI480="Yantian",VLOOKUP(L480,'Status Report'!B:AM,38,0),AI480="",IF(H480="Asia Pacific",VLOOKUP(L480,'Status Report'!B:AM,38,0),VLOOKUP(L480,'Status Report'!B:AM,37,0)),AI480="Direct shipment",IF(H480="Asia Pacific",VLOOKUP(L480,'Status Report'!B:AM,38,0),VLOOKUP(L480,'Status Report'!B:AM,37,0)))</f>
        <v>94.32</v>
      </c>
      <c r="X480" s="20">
        <f t="shared" si="110"/>
        <v>282.95999999999998</v>
      </c>
      <c r="Y480" s="20">
        <f>_xlfn.IFS(AI480="Den Bosch",VLOOKUP(L480,'Status Report'!B:AO,39,0),AI480="Yantian",VLOOKUP(L480,'Status Report'!B:AO,40,0),AI480="",IF(H480="Asia Pacific",VLOOKUP(L480,'Status Report'!B:AO,40,0),VLOOKUP(L480,'Status Report'!B:AO,39,0)),AI480="Direct shipment",IF(H480="Asia Pacific",VLOOKUP(L480,'Status Report'!B:AO,40,0),VLOOKUP(L480,'Status Report'!B:AO,39,0)))</f>
        <v>0</v>
      </c>
      <c r="Z480" s="20">
        <f t="shared" si="111"/>
        <v>0</v>
      </c>
      <c r="AA480" s="20">
        <f t="shared" si="112"/>
        <v>282.95999999999998</v>
      </c>
      <c r="AB480" s="21">
        <f>_xlfn.IFS(AI480="Den Bosch",VLOOKUP(L480,'Status Report'!B:AM,33,0),AI480="Yantian",VLOOKUP(L480,'Status Report'!B:AM,34,0),AI480="",IF(H480="Asia Pacific",VLOOKUP(L480,'Status Report'!B:AM,34,0),VLOOKUP(L480,'Status Report'!B:AM,33,0)),AI480="Direct shipment",IF(H480="Asia Pacific",VLOOKUP(L480,'Status Report'!B:AM,34,0),VLOOKUP(L480,'Status Report'!B:AM,33,0)))</f>
        <v>83</v>
      </c>
      <c r="AC480" s="21">
        <f>VLOOKUP(L480,'Status Report'!B:CE,82,0)</f>
        <v>0</v>
      </c>
      <c r="AD480" s="21">
        <f t="shared" si="113"/>
        <v>83</v>
      </c>
      <c r="AE480" s="63">
        <f>VLOOKUP(L480,'Status Report'!B:W,20,0)</f>
        <v>39</v>
      </c>
      <c r="AF480" s="63">
        <f>VLOOKUP(L480,'Status Report'!B:W,21,0)</f>
        <v>29</v>
      </c>
      <c r="AG480" s="63">
        <f>VLOOKUP(L480,'Status Report'!B:W,22,0)</f>
        <v>3</v>
      </c>
      <c r="AH480" s="22">
        <f t="shared" si="114"/>
        <v>1.0179000000000001E-2</v>
      </c>
      <c r="AI480" t="s">
        <v>990</v>
      </c>
      <c r="AK480" s="63">
        <f>IFERROR(VLOOKUP(G480,ASEAN!A:A,1,0),0)</f>
        <v>0</v>
      </c>
      <c r="AL480" s="63">
        <f>IFERROR(VLOOKUP(D480,'[3]customer specs'!$B$1:$D$65536,3,0),0)</f>
        <v>0</v>
      </c>
      <c r="AM480" s="64">
        <f t="shared" si="115"/>
        <v>0</v>
      </c>
      <c r="AN480" s="64">
        <f t="shared" si="116"/>
        <v>0</v>
      </c>
      <c r="AO480" s="63"/>
      <c r="AP480" s="63"/>
      <c r="AQ480" s="63" t="str">
        <f t="shared" si="117"/>
        <v>no</v>
      </c>
      <c r="AR480" s="20">
        <f t="shared" si="118"/>
        <v>249</v>
      </c>
      <c r="AS480" s="63"/>
      <c r="AT480" s="23">
        <f t="shared" si="108"/>
        <v>0.12</v>
      </c>
      <c r="AU480" s="65">
        <f t="shared" si="119"/>
        <v>94.318181818181813</v>
      </c>
      <c r="AV480" s="65"/>
      <c r="AW480" s="65">
        <f t="shared" si="120"/>
        <v>282.95454545454544</v>
      </c>
      <c r="AX480" s="65"/>
      <c r="AY480" s="63">
        <f>VLOOKUP(L480,'Status Report'!B:CF,81,0)</f>
        <v>0</v>
      </c>
      <c r="AZ480" s="63" t="str">
        <f>VLOOKUP(L480,'Status Report'!B:S,18,0)</f>
        <v>Mariana</v>
      </c>
      <c r="BB480" s="63">
        <f>VLOOKUP(L480,'Status Report'!B:Z,25,0)</f>
        <v>1</v>
      </c>
      <c r="BC480" s="63">
        <f t="shared" si="121"/>
        <v>3</v>
      </c>
      <c r="BF480">
        <f>VLOOKUP(L480,'Status Report'!B:CE,82,0)</f>
        <v>0</v>
      </c>
      <c r="BG480">
        <f>VLOOKUP(L480,'Status Report'!B:CF,83,0)</f>
        <v>0</v>
      </c>
      <c r="BH480">
        <f>VLOOKUP(L480,'Status Report'!B:CG,84,0)</f>
        <v>0</v>
      </c>
      <c r="BI480" t="s">
        <v>854</v>
      </c>
      <c r="BJ480" t="s">
        <v>795</v>
      </c>
      <c r="BM480" s="67">
        <f t="shared" si="122"/>
        <v>13</v>
      </c>
    </row>
    <row r="481" spans="1:65" x14ac:dyDescent="0.25">
      <c r="A481" s="68" t="str">
        <f>VLOOKUP(L481,'Status Report'!B:CB,79,0)</f>
        <v>Heineken</v>
      </c>
      <c r="C481">
        <v>26021015</v>
      </c>
      <c r="D481">
        <v>3090174</v>
      </c>
      <c r="E481" t="s">
        <v>868</v>
      </c>
      <c r="F481" t="s">
        <v>824</v>
      </c>
      <c r="G481" t="str">
        <f>VLOOKUP(D481,'[2]sold to'!$A:$H,8,0)</f>
        <v>Canarias</v>
      </c>
      <c r="H481" t="str">
        <f>VLOOKUP(D481,'[2]sold to'!$A:$I,9,0)</f>
        <v>Europe</v>
      </c>
      <c r="K481">
        <v>140</v>
      </c>
      <c r="L481">
        <v>88027516</v>
      </c>
      <c r="M481" t="s">
        <v>871</v>
      </c>
      <c r="N481">
        <v>12</v>
      </c>
      <c r="P481" t="str">
        <f>VLOOKUP(L481,'Status Report'!B:AA,26,0)</f>
        <v>Tunisia</v>
      </c>
      <c r="Q481" t="str">
        <f>VLOOKUP(L481,'Status Report'!B:AB,27,0)</f>
        <v>Textiles-Clothing</v>
      </c>
      <c r="R481">
        <f>VLOOKUP(L481,'Status Report'!B:X,23,0)</f>
        <v>5</v>
      </c>
      <c r="S481" t="str">
        <f>VLOOKUP(L481,'Status Report'!B:T,19,0)</f>
        <v>ALBA specials</v>
      </c>
      <c r="T481" s="62">
        <f>VLOOKUP(L481,'Status Report'!B:E,4,0)</f>
        <v>3</v>
      </c>
      <c r="U481" s="19">
        <f>_xlfn.IFS(AI481="Den Bosch",VLOOKUP(L481,'Status Report'!B:AM,35,0),AI481="Yantian",VLOOKUP(L481,'Status Report'!B:AM,36,0),AI481="",IF(H481="Asia Pacific",VLOOKUP(L481,'Status Report'!B:AM,36,0),VLOOKUP(L481,'Status Report'!B:AM,35,0)),AI481="Direct shipment",IF(H481="Asia Pacific",VLOOKUP(L481,'Status Report'!B:AM,36,0),VLOOKUP(L481,'Status Report'!B:AM,35,0)))</f>
        <v>32.9</v>
      </c>
      <c r="V481" s="20">
        <f t="shared" si="109"/>
        <v>394.79999999999995</v>
      </c>
      <c r="W481" s="19">
        <f>_xlfn.IFS(AI481="Den Bosch",VLOOKUP(L481,'Status Report'!B:AM,37,0),AI481="Yantian",VLOOKUP(L481,'Status Report'!B:AM,38,0),AI481="",IF(H481="Asia Pacific",VLOOKUP(L481,'Status Report'!B:AM,38,0),VLOOKUP(L481,'Status Report'!B:AM,37,0)),AI481="Direct shipment",IF(H481="Asia Pacific",VLOOKUP(L481,'Status Report'!B:AM,38,0),VLOOKUP(L481,'Status Report'!B:AM,37,0)))</f>
        <v>32.9</v>
      </c>
      <c r="X481" s="20">
        <f t="shared" si="110"/>
        <v>394.79999999999995</v>
      </c>
      <c r="Y481" s="20">
        <f>_xlfn.IFS(AI481="Den Bosch",VLOOKUP(L481,'Status Report'!B:AO,39,0),AI481="Yantian",VLOOKUP(L481,'Status Report'!B:AO,40,0),AI481="",IF(H481="Asia Pacific",VLOOKUP(L481,'Status Report'!B:AO,40,0),VLOOKUP(L481,'Status Report'!B:AO,39,0)),AI481="Direct shipment",IF(H481="Asia Pacific",VLOOKUP(L481,'Status Report'!B:AO,40,0),VLOOKUP(L481,'Status Report'!B:AO,39,0)))</f>
        <v>0</v>
      </c>
      <c r="Z481" s="20">
        <f t="shared" si="111"/>
        <v>0</v>
      </c>
      <c r="AA481" s="20">
        <f t="shared" si="112"/>
        <v>394.79999999999995</v>
      </c>
      <c r="AB481" s="21">
        <f>_xlfn.IFS(AI481="Den Bosch",VLOOKUP(L481,'Status Report'!B:AM,33,0),AI481="Yantian",VLOOKUP(L481,'Status Report'!B:AM,34,0),AI481="",IF(H481="Asia Pacific",VLOOKUP(L481,'Status Report'!B:AM,34,0),VLOOKUP(L481,'Status Report'!B:AM,33,0)),AI481="Direct shipment",IF(H481="Asia Pacific",VLOOKUP(L481,'Status Report'!B:AM,34,0),VLOOKUP(L481,'Status Report'!B:AM,33,0)))</f>
        <v>28.95</v>
      </c>
      <c r="AC481" s="21">
        <f>VLOOKUP(L481,'Status Report'!B:CE,82,0)</f>
        <v>0</v>
      </c>
      <c r="AD481" s="21">
        <f t="shared" si="113"/>
        <v>28.95</v>
      </c>
      <c r="AE481" s="63">
        <f>VLOOKUP(L481,'Status Report'!B:W,20,0)</f>
        <v>29</v>
      </c>
      <c r="AF481" s="63">
        <f>VLOOKUP(L481,'Status Report'!B:W,21,0)</f>
        <v>39</v>
      </c>
      <c r="AG481" s="63">
        <f>VLOOKUP(L481,'Status Report'!B:W,22,0)</f>
        <v>1.5</v>
      </c>
      <c r="AH481" s="22">
        <f t="shared" si="114"/>
        <v>2.0358000000000001E-2</v>
      </c>
      <c r="AI481" t="s">
        <v>990</v>
      </c>
      <c r="AK481" s="63">
        <f>IFERROR(VLOOKUP(G481,ASEAN!A:A,1,0),0)</f>
        <v>0</v>
      </c>
      <c r="AL481" s="63">
        <f>IFERROR(VLOOKUP(D481,'[3]customer specs'!$B$1:$D$65536,3,0),0)</f>
        <v>0</v>
      </c>
      <c r="AM481" s="64">
        <f t="shared" si="115"/>
        <v>0</v>
      </c>
      <c r="AN481" s="64">
        <f t="shared" si="116"/>
        <v>0</v>
      </c>
      <c r="AO481" s="63"/>
      <c r="AP481" s="63"/>
      <c r="AQ481" s="63" t="str">
        <f t="shared" si="117"/>
        <v>yes</v>
      </c>
      <c r="AR481" s="20">
        <f t="shared" si="118"/>
        <v>347.4</v>
      </c>
      <c r="AS481" s="63"/>
      <c r="AT481" s="23">
        <f t="shared" si="108"/>
        <v>0.12</v>
      </c>
      <c r="AU481" s="65">
        <f t="shared" si="119"/>
        <v>32.897727272727273</v>
      </c>
      <c r="AV481" s="65"/>
      <c r="AW481" s="65">
        <f t="shared" si="120"/>
        <v>394.77272727272725</v>
      </c>
      <c r="AX481" s="65"/>
      <c r="AY481" s="63">
        <f>VLOOKUP(L481,'Status Report'!B:CF,81,0)</f>
        <v>0</v>
      </c>
      <c r="AZ481" s="63" t="str">
        <f>VLOOKUP(L481,'Status Report'!B:S,18,0)</f>
        <v>Mariana</v>
      </c>
      <c r="BB481" s="63">
        <f>VLOOKUP(L481,'Status Report'!B:Z,25,0)</f>
        <v>1</v>
      </c>
      <c r="BC481" s="63">
        <f t="shared" si="121"/>
        <v>12</v>
      </c>
      <c r="BF481">
        <f>VLOOKUP(L481,'Status Report'!B:CE,82,0)</f>
        <v>0</v>
      </c>
      <c r="BG481">
        <f>VLOOKUP(L481,'Status Report'!B:CF,83,0)</f>
        <v>0</v>
      </c>
      <c r="BH481">
        <f>VLOOKUP(L481,'Status Report'!B:CG,84,0)</f>
        <v>0</v>
      </c>
      <c r="BI481" t="s">
        <v>854</v>
      </c>
      <c r="BJ481" t="s">
        <v>795</v>
      </c>
      <c r="BM481" s="67">
        <f t="shared" si="122"/>
        <v>13</v>
      </c>
    </row>
    <row r="482" spans="1:65" x14ac:dyDescent="0.25">
      <c r="A482" s="68" t="str">
        <f>VLOOKUP(L482,'Status Report'!B:CB,79,0)</f>
        <v>Heineken - Brand Fashion</v>
      </c>
      <c r="C482">
        <v>26021015</v>
      </c>
      <c r="D482">
        <v>3090174</v>
      </c>
      <c r="E482" t="s">
        <v>868</v>
      </c>
      <c r="F482" t="s">
        <v>824</v>
      </c>
      <c r="G482" t="str">
        <f>VLOOKUP(D482,'[2]sold to'!$A:$H,8,0)</f>
        <v>Canarias</v>
      </c>
      <c r="H482" t="str">
        <f>VLOOKUP(D482,'[2]sold to'!$A:$I,9,0)</f>
        <v>Europe</v>
      </c>
      <c r="K482">
        <v>150</v>
      </c>
      <c r="L482">
        <v>88027461</v>
      </c>
      <c r="M482" t="s">
        <v>643</v>
      </c>
      <c r="N482">
        <v>5</v>
      </c>
      <c r="P482" t="str">
        <f>VLOOKUP(L482,'Status Report'!B:AA,26,0)</f>
        <v>Tunisia</v>
      </c>
      <c r="Q482" t="str">
        <f>VLOOKUP(L482,'Status Report'!B:AB,27,0)</f>
        <v>Textiles-Clothing</v>
      </c>
      <c r="R482">
        <f>VLOOKUP(L482,'Status Report'!B:X,23,0)</f>
        <v>5</v>
      </c>
      <c r="S482" t="str">
        <f>VLOOKUP(L482,'Status Report'!B:T,19,0)</f>
        <v>ALBA specials</v>
      </c>
      <c r="T482" s="62">
        <f>VLOOKUP(L482,'Status Report'!B:E,4,0)</f>
        <v>3</v>
      </c>
      <c r="U482" s="19">
        <f>_xlfn.IFS(AI482="Den Bosch",VLOOKUP(L482,'Status Report'!B:AM,35,0),AI482="Yantian",VLOOKUP(L482,'Status Report'!B:AM,36,0),AI482="",IF(H482="Asia Pacific",VLOOKUP(L482,'Status Report'!B:AM,36,0),VLOOKUP(L482,'Status Report'!B:AM,35,0)),AI482="Direct shipment",IF(H482="Asia Pacific",VLOOKUP(L482,'Status Report'!B:AM,36,0),VLOOKUP(L482,'Status Report'!B:AM,35,0)))</f>
        <v>60.23</v>
      </c>
      <c r="V482" s="20">
        <f t="shared" si="109"/>
        <v>301.14999999999998</v>
      </c>
      <c r="W482" s="19">
        <f>_xlfn.IFS(AI482="Den Bosch",VLOOKUP(L482,'Status Report'!B:AM,37,0),AI482="Yantian",VLOOKUP(L482,'Status Report'!B:AM,38,0),AI482="",IF(H482="Asia Pacific",VLOOKUP(L482,'Status Report'!B:AM,38,0),VLOOKUP(L482,'Status Report'!B:AM,37,0)),AI482="Direct shipment",IF(H482="Asia Pacific",VLOOKUP(L482,'Status Report'!B:AM,38,0),VLOOKUP(L482,'Status Report'!B:AM,37,0)))</f>
        <v>60.23</v>
      </c>
      <c r="X482" s="20">
        <f t="shared" si="110"/>
        <v>301.14999999999998</v>
      </c>
      <c r="Y482" s="20">
        <f>_xlfn.IFS(AI482="Den Bosch",VLOOKUP(L482,'Status Report'!B:AO,39,0),AI482="Yantian",VLOOKUP(L482,'Status Report'!B:AO,40,0),AI482="",IF(H482="Asia Pacific",VLOOKUP(L482,'Status Report'!B:AO,40,0),VLOOKUP(L482,'Status Report'!B:AO,39,0)),AI482="Direct shipment",IF(H482="Asia Pacific",VLOOKUP(L482,'Status Report'!B:AO,40,0),VLOOKUP(L482,'Status Report'!B:AO,39,0)))</f>
        <v>0</v>
      </c>
      <c r="Z482" s="20">
        <f t="shared" si="111"/>
        <v>0</v>
      </c>
      <c r="AA482" s="20">
        <f t="shared" si="112"/>
        <v>301.14999999999998</v>
      </c>
      <c r="AB482" s="21">
        <f>_xlfn.IFS(AI482="Den Bosch",VLOOKUP(L482,'Status Report'!B:AM,33,0),AI482="Yantian",VLOOKUP(L482,'Status Report'!B:AM,34,0),AI482="",IF(H482="Asia Pacific",VLOOKUP(L482,'Status Report'!B:AM,34,0),VLOOKUP(L482,'Status Report'!B:AM,33,0)),AI482="Direct shipment",IF(H482="Asia Pacific",VLOOKUP(L482,'Status Report'!B:AM,34,0),VLOOKUP(L482,'Status Report'!B:AM,33,0)))</f>
        <v>53</v>
      </c>
      <c r="AC482" s="21">
        <f>VLOOKUP(L482,'Status Report'!B:CE,82,0)</f>
        <v>0</v>
      </c>
      <c r="AD482" s="21">
        <f t="shared" si="113"/>
        <v>53</v>
      </c>
      <c r="AE482" s="63">
        <f>VLOOKUP(L482,'Status Report'!B:W,20,0)</f>
        <v>39</v>
      </c>
      <c r="AF482" s="63">
        <f>VLOOKUP(L482,'Status Report'!B:W,21,0)</f>
        <v>29</v>
      </c>
      <c r="AG482" s="63">
        <f>VLOOKUP(L482,'Status Report'!B:W,22,0)</f>
        <v>2.5</v>
      </c>
      <c r="AH482" s="22">
        <f t="shared" si="114"/>
        <v>1.4137500000000001E-2</v>
      </c>
      <c r="AI482" t="s">
        <v>990</v>
      </c>
      <c r="AK482" s="63">
        <f>IFERROR(VLOOKUP(G482,ASEAN!A:A,1,0),0)</f>
        <v>0</v>
      </c>
      <c r="AL482" s="63">
        <f>IFERROR(VLOOKUP(D482,'[3]customer specs'!$B$1:$D$65536,3,0),0)</f>
        <v>0</v>
      </c>
      <c r="AM482" s="64">
        <f t="shared" si="115"/>
        <v>0</v>
      </c>
      <c r="AN482" s="64">
        <f t="shared" si="116"/>
        <v>0</v>
      </c>
      <c r="AO482" s="63"/>
      <c r="AP482" s="63"/>
      <c r="AQ482" s="63" t="str">
        <f t="shared" si="117"/>
        <v>yes</v>
      </c>
      <c r="AR482" s="20">
        <f t="shared" si="118"/>
        <v>265</v>
      </c>
      <c r="AS482" s="63"/>
      <c r="AT482" s="23">
        <f t="shared" si="108"/>
        <v>0.12</v>
      </c>
      <c r="AU482" s="65">
        <f t="shared" si="119"/>
        <v>60.227272727272727</v>
      </c>
      <c r="AV482" s="65"/>
      <c r="AW482" s="65">
        <f t="shared" si="120"/>
        <v>301.13636363636363</v>
      </c>
      <c r="AX482" s="65"/>
      <c r="AY482" s="63">
        <f>VLOOKUP(L482,'Status Report'!B:CF,81,0)</f>
        <v>0</v>
      </c>
      <c r="AZ482" s="63" t="str">
        <f>VLOOKUP(L482,'Status Report'!B:S,18,0)</f>
        <v>Mariana</v>
      </c>
      <c r="BB482" s="63">
        <f>VLOOKUP(L482,'Status Report'!B:Z,25,0)</f>
        <v>1</v>
      </c>
      <c r="BC482" s="63">
        <f t="shared" si="121"/>
        <v>5</v>
      </c>
      <c r="BF482">
        <f>VLOOKUP(L482,'Status Report'!B:CE,82,0)</f>
        <v>0</v>
      </c>
      <c r="BG482">
        <f>VLOOKUP(L482,'Status Report'!B:CF,83,0)</f>
        <v>0</v>
      </c>
      <c r="BH482">
        <f>VLOOKUP(L482,'Status Report'!B:CG,84,0)</f>
        <v>0</v>
      </c>
      <c r="BI482" t="s">
        <v>854</v>
      </c>
      <c r="BJ482" t="s">
        <v>795</v>
      </c>
      <c r="BM482" s="67">
        <f t="shared" si="122"/>
        <v>5</v>
      </c>
    </row>
    <row r="483" spans="1:65" x14ac:dyDescent="0.25">
      <c r="A483" s="68" t="str">
        <f>VLOOKUP(L483,'Status Report'!B:CB,79,0)</f>
        <v>Heineken - Brand Fashion</v>
      </c>
      <c r="C483">
        <v>26021015</v>
      </c>
      <c r="D483">
        <v>3090174</v>
      </c>
      <c r="E483" t="s">
        <v>868</v>
      </c>
      <c r="F483" t="s">
        <v>824</v>
      </c>
      <c r="G483" t="str">
        <f>VLOOKUP(D483,'[2]sold to'!$A:$H,8,0)</f>
        <v>Canarias</v>
      </c>
      <c r="H483" t="str">
        <f>VLOOKUP(D483,'[2]sold to'!$A:$I,9,0)</f>
        <v>Europe</v>
      </c>
      <c r="K483">
        <v>160</v>
      </c>
      <c r="L483">
        <v>88027462</v>
      </c>
      <c r="M483" t="s">
        <v>644</v>
      </c>
      <c r="N483">
        <v>5</v>
      </c>
      <c r="P483" t="str">
        <f>VLOOKUP(L483,'Status Report'!B:AA,26,0)</f>
        <v>Tunisia</v>
      </c>
      <c r="Q483" t="str">
        <f>VLOOKUP(L483,'Status Report'!B:AB,27,0)</f>
        <v>Textiles-Clothing</v>
      </c>
      <c r="R483">
        <f>VLOOKUP(L483,'Status Report'!B:X,23,0)</f>
        <v>5</v>
      </c>
      <c r="S483" t="str">
        <f>VLOOKUP(L483,'Status Report'!B:T,19,0)</f>
        <v>ALBA specials</v>
      </c>
      <c r="T483" s="62">
        <f>VLOOKUP(L483,'Status Report'!B:E,4,0)</f>
        <v>3</v>
      </c>
      <c r="U483" s="19">
        <f>_xlfn.IFS(AI483="Den Bosch",VLOOKUP(L483,'Status Report'!B:AM,35,0),AI483="Yantian",VLOOKUP(L483,'Status Report'!B:AM,36,0),AI483="",IF(H483="Asia Pacific",VLOOKUP(L483,'Status Report'!B:AM,36,0),VLOOKUP(L483,'Status Report'!B:AM,35,0)),AI483="Direct shipment",IF(H483="Asia Pacific",VLOOKUP(L483,'Status Report'!B:AM,36,0),VLOOKUP(L483,'Status Report'!B:AM,35,0)))</f>
        <v>60.23</v>
      </c>
      <c r="V483" s="20">
        <f t="shared" si="109"/>
        <v>301.14999999999998</v>
      </c>
      <c r="W483" s="19">
        <f>_xlfn.IFS(AI483="Den Bosch",VLOOKUP(L483,'Status Report'!B:AM,37,0),AI483="Yantian",VLOOKUP(L483,'Status Report'!B:AM,38,0),AI483="",IF(H483="Asia Pacific",VLOOKUP(L483,'Status Report'!B:AM,38,0),VLOOKUP(L483,'Status Report'!B:AM,37,0)),AI483="Direct shipment",IF(H483="Asia Pacific",VLOOKUP(L483,'Status Report'!B:AM,38,0),VLOOKUP(L483,'Status Report'!B:AM,37,0)))</f>
        <v>60.23</v>
      </c>
      <c r="X483" s="20">
        <f t="shared" si="110"/>
        <v>301.14999999999998</v>
      </c>
      <c r="Y483" s="20">
        <f>_xlfn.IFS(AI483="Den Bosch",VLOOKUP(L483,'Status Report'!B:AO,39,0),AI483="Yantian",VLOOKUP(L483,'Status Report'!B:AO,40,0),AI483="",IF(H483="Asia Pacific",VLOOKUP(L483,'Status Report'!B:AO,40,0),VLOOKUP(L483,'Status Report'!B:AO,39,0)),AI483="Direct shipment",IF(H483="Asia Pacific",VLOOKUP(L483,'Status Report'!B:AO,40,0),VLOOKUP(L483,'Status Report'!B:AO,39,0)))</f>
        <v>0</v>
      </c>
      <c r="Z483" s="20">
        <f t="shared" si="111"/>
        <v>0</v>
      </c>
      <c r="AA483" s="20">
        <f t="shared" si="112"/>
        <v>301.14999999999998</v>
      </c>
      <c r="AB483" s="21">
        <f>_xlfn.IFS(AI483="Den Bosch",VLOOKUP(L483,'Status Report'!B:AM,33,0),AI483="Yantian",VLOOKUP(L483,'Status Report'!B:AM,34,0),AI483="",IF(H483="Asia Pacific",VLOOKUP(L483,'Status Report'!B:AM,34,0),VLOOKUP(L483,'Status Report'!B:AM,33,0)),AI483="Direct shipment",IF(H483="Asia Pacific",VLOOKUP(L483,'Status Report'!B:AM,34,0),VLOOKUP(L483,'Status Report'!B:AM,33,0)))</f>
        <v>53</v>
      </c>
      <c r="AC483" s="21">
        <f>VLOOKUP(L483,'Status Report'!B:CE,82,0)</f>
        <v>0</v>
      </c>
      <c r="AD483" s="21">
        <f t="shared" si="113"/>
        <v>53</v>
      </c>
      <c r="AE483" s="63">
        <f>VLOOKUP(L483,'Status Report'!B:W,20,0)</f>
        <v>39</v>
      </c>
      <c r="AF483" s="63">
        <f>VLOOKUP(L483,'Status Report'!B:W,21,0)</f>
        <v>29</v>
      </c>
      <c r="AG483" s="63">
        <f>VLOOKUP(L483,'Status Report'!B:W,22,0)</f>
        <v>2.5</v>
      </c>
      <c r="AH483" s="22">
        <f t="shared" si="114"/>
        <v>1.4137500000000001E-2</v>
      </c>
      <c r="AI483" t="s">
        <v>990</v>
      </c>
      <c r="AK483" s="63">
        <f>IFERROR(VLOOKUP(G483,ASEAN!A:A,1,0),0)</f>
        <v>0</v>
      </c>
      <c r="AL483" s="63">
        <f>IFERROR(VLOOKUP(D483,'[3]customer specs'!$B$1:$D$65536,3,0),0)</f>
        <v>0</v>
      </c>
      <c r="AM483" s="64">
        <f t="shared" si="115"/>
        <v>0</v>
      </c>
      <c r="AN483" s="64">
        <f t="shared" si="116"/>
        <v>0</v>
      </c>
      <c r="AO483" s="63"/>
      <c r="AP483" s="63"/>
      <c r="AQ483" s="63" t="str">
        <f t="shared" si="117"/>
        <v>yes</v>
      </c>
      <c r="AR483" s="20">
        <f t="shared" si="118"/>
        <v>265</v>
      </c>
      <c r="AS483" s="63"/>
      <c r="AT483" s="23">
        <f t="shared" si="108"/>
        <v>0.12</v>
      </c>
      <c r="AU483" s="65">
        <f t="shared" si="119"/>
        <v>60.227272727272727</v>
      </c>
      <c r="AV483" s="65"/>
      <c r="AW483" s="65">
        <f t="shared" si="120"/>
        <v>301.13636363636363</v>
      </c>
      <c r="AX483" s="65"/>
      <c r="AY483" s="63">
        <f>VLOOKUP(L483,'Status Report'!B:CF,81,0)</f>
        <v>0</v>
      </c>
      <c r="AZ483" s="63" t="str">
        <f>VLOOKUP(L483,'Status Report'!B:S,18,0)</f>
        <v>Mariana</v>
      </c>
      <c r="BB483" s="63">
        <f>VLOOKUP(L483,'Status Report'!B:Z,25,0)</f>
        <v>1</v>
      </c>
      <c r="BC483" s="63">
        <f t="shared" si="121"/>
        <v>5</v>
      </c>
      <c r="BF483">
        <f>VLOOKUP(L483,'Status Report'!B:CE,82,0)</f>
        <v>0</v>
      </c>
      <c r="BG483">
        <f>VLOOKUP(L483,'Status Report'!B:CF,83,0)</f>
        <v>0</v>
      </c>
      <c r="BH483">
        <f>VLOOKUP(L483,'Status Report'!B:CG,84,0)</f>
        <v>0</v>
      </c>
      <c r="BI483" t="s">
        <v>854</v>
      </c>
      <c r="BJ483" t="s">
        <v>795</v>
      </c>
      <c r="BM483" s="67">
        <f t="shared" si="122"/>
        <v>5</v>
      </c>
    </row>
    <row r="484" spans="1:65" x14ac:dyDescent="0.25">
      <c r="A484" s="68" t="str">
        <f>VLOOKUP(L484,'Status Report'!B:CB,79,0)</f>
        <v>Heineken - Brand Fashion</v>
      </c>
      <c r="C484">
        <v>26021015</v>
      </c>
      <c r="D484">
        <v>3090174</v>
      </c>
      <c r="E484" t="s">
        <v>868</v>
      </c>
      <c r="F484" t="s">
        <v>824</v>
      </c>
      <c r="G484" t="str">
        <f>VLOOKUP(D484,'[2]sold to'!$A:$H,8,0)</f>
        <v>Canarias</v>
      </c>
      <c r="H484" t="str">
        <f>VLOOKUP(D484,'[2]sold to'!$A:$I,9,0)</f>
        <v>Europe</v>
      </c>
      <c r="K484">
        <v>170</v>
      </c>
      <c r="L484">
        <v>88027469</v>
      </c>
      <c r="M484" t="s">
        <v>650</v>
      </c>
      <c r="N484">
        <v>5</v>
      </c>
      <c r="P484" t="str">
        <f>VLOOKUP(L484,'Status Report'!B:AA,26,0)</f>
        <v>Tunisia</v>
      </c>
      <c r="Q484" t="str">
        <f>VLOOKUP(L484,'Status Report'!B:AB,27,0)</f>
        <v>Textiles-Clothing</v>
      </c>
      <c r="R484">
        <f>VLOOKUP(L484,'Status Report'!B:X,23,0)</f>
        <v>5</v>
      </c>
      <c r="S484" t="str">
        <f>VLOOKUP(L484,'Status Report'!B:T,19,0)</f>
        <v>ALBA specials</v>
      </c>
      <c r="T484" s="62">
        <f>VLOOKUP(L484,'Status Report'!B:E,4,0)</f>
        <v>3</v>
      </c>
      <c r="U484" s="19">
        <f>_xlfn.IFS(AI484="Den Bosch",VLOOKUP(L484,'Status Report'!B:AM,35,0),AI484="Yantian",VLOOKUP(L484,'Status Report'!B:AM,36,0),AI484="",IF(H484="Asia Pacific",VLOOKUP(L484,'Status Report'!B:AM,36,0),VLOOKUP(L484,'Status Report'!B:AM,35,0)),AI484="Direct shipment",IF(H484="Asia Pacific",VLOOKUP(L484,'Status Report'!B:AM,36,0),VLOOKUP(L484,'Status Report'!B:AM,35,0)))</f>
        <v>60.23</v>
      </c>
      <c r="V484" s="20">
        <f t="shared" si="109"/>
        <v>301.14999999999998</v>
      </c>
      <c r="W484" s="19">
        <f>_xlfn.IFS(AI484="Den Bosch",VLOOKUP(L484,'Status Report'!B:AM,37,0),AI484="Yantian",VLOOKUP(L484,'Status Report'!B:AM,38,0),AI484="",IF(H484="Asia Pacific",VLOOKUP(L484,'Status Report'!B:AM,38,0),VLOOKUP(L484,'Status Report'!B:AM,37,0)),AI484="Direct shipment",IF(H484="Asia Pacific",VLOOKUP(L484,'Status Report'!B:AM,38,0),VLOOKUP(L484,'Status Report'!B:AM,37,0)))</f>
        <v>60.23</v>
      </c>
      <c r="X484" s="20">
        <f t="shared" si="110"/>
        <v>301.14999999999998</v>
      </c>
      <c r="Y484" s="20">
        <f>_xlfn.IFS(AI484="Den Bosch",VLOOKUP(L484,'Status Report'!B:AO,39,0),AI484="Yantian",VLOOKUP(L484,'Status Report'!B:AO,40,0),AI484="",IF(H484="Asia Pacific",VLOOKUP(L484,'Status Report'!B:AO,40,0),VLOOKUP(L484,'Status Report'!B:AO,39,0)),AI484="Direct shipment",IF(H484="Asia Pacific",VLOOKUP(L484,'Status Report'!B:AO,40,0),VLOOKUP(L484,'Status Report'!B:AO,39,0)))</f>
        <v>0</v>
      </c>
      <c r="Z484" s="20">
        <f t="shared" si="111"/>
        <v>0</v>
      </c>
      <c r="AA484" s="20">
        <f t="shared" si="112"/>
        <v>301.14999999999998</v>
      </c>
      <c r="AB484" s="21">
        <f>_xlfn.IFS(AI484="Den Bosch",VLOOKUP(L484,'Status Report'!B:AM,33,0),AI484="Yantian",VLOOKUP(L484,'Status Report'!B:AM,34,0),AI484="",IF(H484="Asia Pacific",VLOOKUP(L484,'Status Report'!B:AM,34,0),VLOOKUP(L484,'Status Report'!B:AM,33,0)),AI484="Direct shipment",IF(H484="Asia Pacific",VLOOKUP(L484,'Status Report'!B:AM,34,0),VLOOKUP(L484,'Status Report'!B:AM,33,0)))</f>
        <v>53</v>
      </c>
      <c r="AC484" s="21">
        <f>VLOOKUP(L484,'Status Report'!B:CE,82,0)</f>
        <v>0</v>
      </c>
      <c r="AD484" s="21">
        <f t="shared" si="113"/>
        <v>53</v>
      </c>
      <c r="AE484" s="63">
        <f>VLOOKUP(L484,'Status Report'!B:W,20,0)</f>
        <v>39</v>
      </c>
      <c r="AF484" s="63">
        <f>VLOOKUP(L484,'Status Report'!B:W,21,0)</f>
        <v>29</v>
      </c>
      <c r="AG484" s="63">
        <f>VLOOKUP(L484,'Status Report'!B:W,22,0)</f>
        <v>2</v>
      </c>
      <c r="AH484" s="22">
        <f t="shared" si="114"/>
        <v>1.1310000000000001E-2</v>
      </c>
      <c r="AI484" t="s">
        <v>990</v>
      </c>
      <c r="AK484" s="63">
        <f>IFERROR(VLOOKUP(G484,ASEAN!A:A,1,0),0)</f>
        <v>0</v>
      </c>
      <c r="AL484" s="63">
        <f>IFERROR(VLOOKUP(D484,'[3]customer specs'!$B$1:$D$65536,3,0),0)</f>
        <v>0</v>
      </c>
      <c r="AM484" s="64">
        <f t="shared" si="115"/>
        <v>0</v>
      </c>
      <c r="AN484" s="64">
        <f t="shared" si="116"/>
        <v>0</v>
      </c>
      <c r="AO484" s="63"/>
      <c r="AP484" s="63"/>
      <c r="AQ484" s="63" t="str">
        <f t="shared" si="117"/>
        <v>yes</v>
      </c>
      <c r="AR484" s="20">
        <f t="shared" si="118"/>
        <v>265</v>
      </c>
      <c r="AS484" s="63"/>
      <c r="AT484" s="23">
        <f t="shared" si="108"/>
        <v>0.12</v>
      </c>
      <c r="AU484" s="65">
        <f t="shared" si="119"/>
        <v>60.227272727272727</v>
      </c>
      <c r="AV484" s="65"/>
      <c r="AW484" s="65">
        <f t="shared" si="120"/>
        <v>301.13636363636363</v>
      </c>
      <c r="AX484" s="65"/>
      <c r="AY484" s="63">
        <f>VLOOKUP(L484,'Status Report'!B:CF,81,0)</f>
        <v>0</v>
      </c>
      <c r="AZ484" s="63" t="str">
        <f>VLOOKUP(L484,'Status Report'!B:S,18,0)</f>
        <v>Mariana</v>
      </c>
      <c r="BB484" s="63">
        <f>VLOOKUP(L484,'Status Report'!B:Z,25,0)</f>
        <v>1</v>
      </c>
      <c r="BC484" s="63">
        <f t="shared" si="121"/>
        <v>5</v>
      </c>
      <c r="BF484">
        <f>VLOOKUP(L484,'Status Report'!B:CE,82,0)</f>
        <v>0</v>
      </c>
      <c r="BG484">
        <f>VLOOKUP(L484,'Status Report'!B:CF,83,0)</f>
        <v>0</v>
      </c>
      <c r="BH484">
        <f>VLOOKUP(L484,'Status Report'!B:CG,84,0)</f>
        <v>0</v>
      </c>
      <c r="BI484" t="s">
        <v>854</v>
      </c>
      <c r="BJ484" t="s">
        <v>795</v>
      </c>
      <c r="BM484" s="67">
        <f t="shared" si="122"/>
        <v>5</v>
      </c>
    </row>
    <row r="485" spans="1:65" x14ac:dyDescent="0.25">
      <c r="A485" s="68" t="str">
        <f>VLOOKUP(L485,'Status Report'!B:CB,79,0)</f>
        <v>Heineken - Brand Fashion</v>
      </c>
      <c r="C485">
        <v>26021015</v>
      </c>
      <c r="D485">
        <v>3090174</v>
      </c>
      <c r="E485" t="s">
        <v>868</v>
      </c>
      <c r="F485" t="s">
        <v>824</v>
      </c>
      <c r="G485" t="str">
        <f>VLOOKUP(D485,'[2]sold to'!$A:$H,8,0)</f>
        <v>Canarias</v>
      </c>
      <c r="H485" t="str">
        <f>VLOOKUP(D485,'[2]sold to'!$A:$I,9,0)</f>
        <v>Europe</v>
      </c>
      <c r="K485">
        <v>180</v>
      </c>
      <c r="L485">
        <v>88027470</v>
      </c>
      <c r="M485" t="s">
        <v>651</v>
      </c>
      <c r="N485">
        <v>5</v>
      </c>
      <c r="P485" t="str">
        <f>VLOOKUP(L485,'Status Report'!B:AA,26,0)</f>
        <v>Tunisia</v>
      </c>
      <c r="Q485" t="str">
        <f>VLOOKUP(L485,'Status Report'!B:AB,27,0)</f>
        <v>Textiles-Clothing</v>
      </c>
      <c r="R485">
        <f>VLOOKUP(L485,'Status Report'!B:X,23,0)</f>
        <v>5</v>
      </c>
      <c r="S485" t="str">
        <f>VLOOKUP(L485,'Status Report'!B:T,19,0)</f>
        <v>ALBA specials</v>
      </c>
      <c r="T485" s="62">
        <f>VLOOKUP(L485,'Status Report'!B:E,4,0)</f>
        <v>3</v>
      </c>
      <c r="U485" s="19">
        <f>_xlfn.IFS(AI485="Den Bosch",VLOOKUP(L485,'Status Report'!B:AM,35,0),AI485="Yantian",VLOOKUP(L485,'Status Report'!B:AM,36,0),AI485="",IF(H485="Asia Pacific",VLOOKUP(L485,'Status Report'!B:AM,36,0),VLOOKUP(L485,'Status Report'!B:AM,35,0)),AI485="Direct shipment",IF(H485="Asia Pacific",VLOOKUP(L485,'Status Report'!B:AM,36,0),VLOOKUP(L485,'Status Report'!B:AM,35,0)))</f>
        <v>60.23</v>
      </c>
      <c r="V485" s="20">
        <f t="shared" si="109"/>
        <v>301.14999999999998</v>
      </c>
      <c r="W485" s="19">
        <f>_xlfn.IFS(AI485="Den Bosch",VLOOKUP(L485,'Status Report'!B:AM,37,0),AI485="Yantian",VLOOKUP(L485,'Status Report'!B:AM,38,0),AI485="",IF(H485="Asia Pacific",VLOOKUP(L485,'Status Report'!B:AM,38,0),VLOOKUP(L485,'Status Report'!B:AM,37,0)),AI485="Direct shipment",IF(H485="Asia Pacific",VLOOKUP(L485,'Status Report'!B:AM,38,0),VLOOKUP(L485,'Status Report'!B:AM,37,0)))</f>
        <v>60.23</v>
      </c>
      <c r="X485" s="20">
        <f t="shared" si="110"/>
        <v>301.14999999999998</v>
      </c>
      <c r="Y485" s="20">
        <f>_xlfn.IFS(AI485="Den Bosch",VLOOKUP(L485,'Status Report'!B:AO,39,0),AI485="Yantian",VLOOKUP(L485,'Status Report'!B:AO,40,0),AI485="",IF(H485="Asia Pacific",VLOOKUP(L485,'Status Report'!B:AO,40,0),VLOOKUP(L485,'Status Report'!B:AO,39,0)),AI485="Direct shipment",IF(H485="Asia Pacific",VLOOKUP(L485,'Status Report'!B:AO,40,0),VLOOKUP(L485,'Status Report'!B:AO,39,0)))</f>
        <v>0</v>
      </c>
      <c r="Z485" s="20">
        <f t="shared" si="111"/>
        <v>0</v>
      </c>
      <c r="AA485" s="20">
        <f t="shared" si="112"/>
        <v>301.14999999999998</v>
      </c>
      <c r="AB485" s="21">
        <f>_xlfn.IFS(AI485="Den Bosch",VLOOKUP(L485,'Status Report'!B:AM,33,0),AI485="Yantian",VLOOKUP(L485,'Status Report'!B:AM,34,0),AI485="",IF(H485="Asia Pacific",VLOOKUP(L485,'Status Report'!B:AM,34,0),VLOOKUP(L485,'Status Report'!B:AM,33,0)),AI485="Direct shipment",IF(H485="Asia Pacific",VLOOKUP(L485,'Status Report'!B:AM,34,0),VLOOKUP(L485,'Status Report'!B:AM,33,0)))</f>
        <v>53</v>
      </c>
      <c r="AC485" s="21">
        <f>VLOOKUP(L485,'Status Report'!B:CE,82,0)</f>
        <v>0</v>
      </c>
      <c r="AD485" s="21">
        <f t="shared" si="113"/>
        <v>53</v>
      </c>
      <c r="AE485" s="63">
        <f>VLOOKUP(L485,'Status Report'!B:W,20,0)</f>
        <v>39</v>
      </c>
      <c r="AF485" s="63">
        <f>VLOOKUP(L485,'Status Report'!B:W,21,0)</f>
        <v>29</v>
      </c>
      <c r="AG485" s="63">
        <f>VLOOKUP(L485,'Status Report'!B:W,22,0)</f>
        <v>2</v>
      </c>
      <c r="AH485" s="22">
        <f t="shared" si="114"/>
        <v>1.1310000000000001E-2</v>
      </c>
      <c r="AI485" t="s">
        <v>990</v>
      </c>
      <c r="AK485" s="63">
        <f>IFERROR(VLOOKUP(G485,ASEAN!A:A,1,0),0)</f>
        <v>0</v>
      </c>
      <c r="AL485" s="63">
        <f>IFERROR(VLOOKUP(D485,'[3]customer specs'!$B$1:$D$65536,3,0),0)</f>
        <v>0</v>
      </c>
      <c r="AM485" s="64">
        <f t="shared" si="115"/>
        <v>0</v>
      </c>
      <c r="AN485" s="64">
        <f t="shared" si="116"/>
        <v>0</v>
      </c>
      <c r="AO485" s="63"/>
      <c r="AP485" s="63"/>
      <c r="AQ485" s="63" t="str">
        <f t="shared" si="117"/>
        <v>yes</v>
      </c>
      <c r="AR485" s="20">
        <f t="shared" si="118"/>
        <v>265</v>
      </c>
      <c r="AS485" s="63"/>
      <c r="AT485" s="23">
        <f t="shared" si="108"/>
        <v>0.12</v>
      </c>
      <c r="AU485" s="65">
        <f t="shared" si="119"/>
        <v>60.227272727272727</v>
      </c>
      <c r="AV485" s="65"/>
      <c r="AW485" s="65">
        <f t="shared" si="120"/>
        <v>301.13636363636363</v>
      </c>
      <c r="AX485" s="65"/>
      <c r="AY485" s="63">
        <f>VLOOKUP(L485,'Status Report'!B:CF,81,0)</f>
        <v>0</v>
      </c>
      <c r="AZ485" s="63" t="str">
        <f>VLOOKUP(L485,'Status Report'!B:S,18,0)</f>
        <v>Mariana</v>
      </c>
      <c r="BB485" s="63">
        <f>VLOOKUP(L485,'Status Report'!B:Z,25,0)</f>
        <v>1</v>
      </c>
      <c r="BC485" s="63">
        <f t="shared" si="121"/>
        <v>5</v>
      </c>
      <c r="BF485">
        <f>VLOOKUP(L485,'Status Report'!B:CE,82,0)</f>
        <v>0</v>
      </c>
      <c r="BG485">
        <f>VLOOKUP(L485,'Status Report'!B:CF,83,0)</f>
        <v>0</v>
      </c>
      <c r="BH485">
        <f>VLOOKUP(L485,'Status Report'!B:CG,84,0)</f>
        <v>0</v>
      </c>
      <c r="BI485" t="s">
        <v>854</v>
      </c>
      <c r="BJ485" t="s">
        <v>795</v>
      </c>
      <c r="BM485" s="67">
        <f t="shared" si="122"/>
        <v>5</v>
      </c>
    </row>
    <row r="486" spans="1:65" x14ac:dyDescent="0.25">
      <c r="A486" s="68" t="str">
        <f>VLOOKUP(L486,'Status Report'!B:CB,79,0)</f>
        <v>Heineken - Brand Fashion</v>
      </c>
      <c r="C486">
        <v>26021015</v>
      </c>
      <c r="D486">
        <v>3090174</v>
      </c>
      <c r="E486" t="s">
        <v>868</v>
      </c>
      <c r="F486" t="s">
        <v>824</v>
      </c>
      <c r="G486" t="str">
        <f>VLOOKUP(D486,'[2]sold to'!$A:$H,8,0)</f>
        <v>Canarias</v>
      </c>
      <c r="H486" t="str">
        <f>VLOOKUP(D486,'[2]sold to'!$A:$I,9,0)</f>
        <v>Europe</v>
      </c>
      <c r="K486">
        <v>190</v>
      </c>
      <c r="L486">
        <v>88027496</v>
      </c>
      <c r="M486" t="s">
        <v>673</v>
      </c>
      <c r="N486">
        <v>5</v>
      </c>
      <c r="P486" t="str">
        <f>VLOOKUP(L486,'Status Report'!B:AA,26,0)</f>
        <v>Tunisia</v>
      </c>
      <c r="Q486" t="str">
        <f>VLOOKUP(L486,'Status Report'!B:AB,27,0)</f>
        <v>Textiles-Clothing</v>
      </c>
      <c r="R486">
        <f>VLOOKUP(L486,'Status Report'!B:X,23,0)</f>
        <v>5</v>
      </c>
      <c r="S486" t="str">
        <f>VLOOKUP(L486,'Status Report'!B:T,19,0)</f>
        <v>ALBA specials</v>
      </c>
      <c r="T486" s="62">
        <f>VLOOKUP(L486,'Status Report'!B:E,4,0)</f>
        <v>3</v>
      </c>
      <c r="U486" s="19">
        <f>_xlfn.IFS(AI486="Den Bosch",VLOOKUP(L486,'Status Report'!B:AM,35,0),AI486="Yantian",VLOOKUP(L486,'Status Report'!B:AM,36,0),AI486="",IF(H486="Asia Pacific",VLOOKUP(L486,'Status Report'!B:AM,36,0),VLOOKUP(L486,'Status Report'!B:AM,35,0)),AI486="Direct shipment",IF(H486="Asia Pacific",VLOOKUP(L486,'Status Report'!B:AM,36,0),VLOOKUP(L486,'Status Report'!B:AM,35,0)))</f>
        <v>71.59</v>
      </c>
      <c r="V486" s="20">
        <f t="shared" si="109"/>
        <v>357.95000000000005</v>
      </c>
      <c r="W486" s="19">
        <f>_xlfn.IFS(AI486="Den Bosch",VLOOKUP(L486,'Status Report'!B:AM,37,0),AI486="Yantian",VLOOKUP(L486,'Status Report'!B:AM,38,0),AI486="",IF(H486="Asia Pacific",VLOOKUP(L486,'Status Report'!B:AM,38,0),VLOOKUP(L486,'Status Report'!B:AM,37,0)),AI486="Direct shipment",IF(H486="Asia Pacific",VLOOKUP(L486,'Status Report'!B:AM,38,0),VLOOKUP(L486,'Status Report'!B:AM,37,0)))</f>
        <v>49.15</v>
      </c>
      <c r="X486" s="20">
        <f t="shared" si="110"/>
        <v>245.75</v>
      </c>
      <c r="Y486" s="20">
        <f>_xlfn.IFS(AI486="Den Bosch",VLOOKUP(L486,'Status Report'!B:AO,39,0),AI486="Yantian",VLOOKUP(L486,'Status Report'!B:AO,40,0),AI486="",IF(H486="Asia Pacific",VLOOKUP(L486,'Status Report'!B:AO,40,0),VLOOKUP(L486,'Status Report'!B:AO,39,0)),AI486="Direct shipment",IF(H486="Asia Pacific",VLOOKUP(L486,'Status Report'!B:AO,40,0),VLOOKUP(L486,'Status Report'!B:AO,39,0)))</f>
        <v>0</v>
      </c>
      <c r="Z486" s="20">
        <f t="shared" si="111"/>
        <v>0</v>
      </c>
      <c r="AA486" s="20">
        <f t="shared" si="112"/>
        <v>245.75</v>
      </c>
      <c r="AB486" s="21">
        <f>_xlfn.IFS(AI486="Den Bosch",VLOOKUP(L486,'Status Report'!B:AM,33,0),AI486="Yantian",VLOOKUP(L486,'Status Report'!B:AM,34,0),AI486="",IF(H486="Asia Pacific",VLOOKUP(L486,'Status Report'!B:AM,34,0),VLOOKUP(L486,'Status Report'!B:AM,33,0)),AI486="Direct shipment",IF(H486="Asia Pacific",VLOOKUP(L486,'Status Report'!B:AM,34,0),VLOOKUP(L486,'Status Report'!B:AM,33,0)))</f>
        <v>43.25</v>
      </c>
      <c r="AC486" s="21">
        <f>VLOOKUP(L486,'Status Report'!B:CE,82,0)</f>
        <v>0</v>
      </c>
      <c r="AD486" s="21">
        <f t="shared" si="113"/>
        <v>43.25</v>
      </c>
      <c r="AE486" s="63">
        <f>VLOOKUP(L486,'Status Report'!B:W,20,0)</f>
        <v>29</v>
      </c>
      <c r="AF486" s="63">
        <f>VLOOKUP(L486,'Status Report'!B:W,21,0)</f>
        <v>39</v>
      </c>
      <c r="AG486" s="63">
        <f>VLOOKUP(L486,'Status Report'!B:W,22,0)</f>
        <v>1.5</v>
      </c>
      <c r="AH486" s="22">
        <f t="shared" si="114"/>
        <v>8.4825000000000005E-3</v>
      </c>
      <c r="AI486" t="s">
        <v>990</v>
      </c>
      <c r="AK486" s="63">
        <f>IFERROR(VLOOKUP(G486,ASEAN!A:A,1,0),0)</f>
        <v>0</v>
      </c>
      <c r="AL486" s="63">
        <f>IFERROR(VLOOKUP(D486,'[3]customer specs'!$B$1:$D$65536,3,0),0)</f>
        <v>0</v>
      </c>
      <c r="AM486" s="64">
        <f t="shared" si="115"/>
        <v>112.20000000000005</v>
      </c>
      <c r="AN486" s="64">
        <f t="shared" si="116"/>
        <v>0</v>
      </c>
      <c r="AO486" s="63"/>
      <c r="AP486" s="63"/>
      <c r="AQ486" s="63" t="str">
        <f t="shared" si="117"/>
        <v>yes</v>
      </c>
      <c r="AR486" s="20">
        <f t="shared" si="118"/>
        <v>216.25</v>
      </c>
      <c r="AS486" s="63"/>
      <c r="AT486" s="23">
        <f t="shared" si="108"/>
        <v>0.12</v>
      </c>
      <c r="AU486" s="65">
        <f t="shared" si="119"/>
        <v>49.147727272727273</v>
      </c>
      <c r="AV486" s="65"/>
      <c r="AW486" s="65">
        <f t="shared" si="120"/>
        <v>245.73863636363637</v>
      </c>
      <c r="AX486" s="65"/>
      <c r="AY486" s="63">
        <f>VLOOKUP(L486,'Status Report'!B:CF,81,0)</f>
        <v>0</v>
      </c>
      <c r="AZ486" s="63" t="str">
        <f>VLOOKUP(L486,'Status Report'!B:S,18,0)</f>
        <v>Mariana</v>
      </c>
      <c r="BB486" s="63">
        <f>VLOOKUP(L486,'Status Report'!B:Z,25,0)</f>
        <v>1</v>
      </c>
      <c r="BC486" s="63">
        <f t="shared" si="121"/>
        <v>5</v>
      </c>
      <c r="BF486">
        <f>VLOOKUP(L486,'Status Report'!B:CE,82,0)</f>
        <v>0</v>
      </c>
      <c r="BG486">
        <f>VLOOKUP(L486,'Status Report'!B:CF,83,0)</f>
        <v>0</v>
      </c>
      <c r="BH486">
        <f>VLOOKUP(L486,'Status Report'!B:CG,84,0)</f>
        <v>0</v>
      </c>
      <c r="BI486" t="s">
        <v>854</v>
      </c>
      <c r="BJ486" t="s">
        <v>795</v>
      </c>
      <c r="BM486" s="67">
        <f t="shared" si="122"/>
        <v>12</v>
      </c>
    </row>
    <row r="487" spans="1:65" x14ac:dyDescent="0.25">
      <c r="A487" s="68" t="str">
        <f>VLOOKUP(L487,'Status Report'!B:CB,79,0)</f>
        <v>Heineken - Brand Fashion</v>
      </c>
      <c r="C487">
        <v>26021015</v>
      </c>
      <c r="D487">
        <v>3090174</v>
      </c>
      <c r="E487" t="s">
        <v>868</v>
      </c>
      <c r="F487" t="s">
        <v>824</v>
      </c>
      <c r="G487" t="str">
        <f>VLOOKUP(D487,'[2]sold to'!$A:$H,8,0)</f>
        <v>Canarias</v>
      </c>
      <c r="H487" t="str">
        <f>VLOOKUP(D487,'[2]sold to'!$A:$I,9,0)</f>
        <v>Europe</v>
      </c>
      <c r="K487">
        <v>200</v>
      </c>
      <c r="L487">
        <v>88027497</v>
      </c>
      <c r="M487" t="s">
        <v>674</v>
      </c>
      <c r="N487">
        <v>5</v>
      </c>
      <c r="P487" t="str">
        <f>VLOOKUP(L487,'Status Report'!B:AA,26,0)</f>
        <v>Tunisia</v>
      </c>
      <c r="Q487" t="str">
        <f>VLOOKUP(L487,'Status Report'!B:AB,27,0)</f>
        <v>Textiles-Clothing</v>
      </c>
      <c r="R487">
        <f>VLOOKUP(L487,'Status Report'!B:X,23,0)</f>
        <v>5</v>
      </c>
      <c r="S487" t="str">
        <f>VLOOKUP(L487,'Status Report'!B:T,19,0)</f>
        <v>ALBA specials</v>
      </c>
      <c r="T487" s="62">
        <f>VLOOKUP(L487,'Status Report'!B:E,4,0)</f>
        <v>3</v>
      </c>
      <c r="U487" s="19">
        <f>_xlfn.IFS(AI487="Den Bosch",VLOOKUP(L487,'Status Report'!B:AM,35,0),AI487="Yantian",VLOOKUP(L487,'Status Report'!B:AM,36,0),AI487="",IF(H487="Asia Pacific",VLOOKUP(L487,'Status Report'!B:AM,36,0),VLOOKUP(L487,'Status Report'!B:AM,35,0)),AI487="Direct shipment",IF(H487="Asia Pacific",VLOOKUP(L487,'Status Report'!B:AM,36,0),VLOOKUP(L487,'Status Report'!B:AM,35,0)))</f>
        <v>71.59</v>
      </c>
      <c r="V487" s="20">
        <f t="shared" si="109"/>
        <v>357.95000000000005</v>
      </c>
      <c r="W487" s="19">
        <f>_xlfn.IFS(AI487="Den Bosch",VLOOKUP(L487,'Status Report'!B:AM,37,0),AI487="Yantian",VLOOKUP(L487,'Status Report'!B:AM,38,0),AI487="",IF(H487="Asia Pacific",VLOOKUP(L487,'Status Report'!B:AM,38,0),VLOOKUP(L487,'Status Report'!B:AM,37,0)),AI487="Direct shipment",IF(H487="Asia Pacific",VLOOKUP(L487,'Status Report'!B:AM,38,0),VLOOKUP(L487,'Status Report'!B:AM,37,0)))</f>
        <v>49.15</v>
      </c>
      <c r="X487" s="20">
        <f t="shared" si="110"/>
        <v>245.75</v>
      </c>
      <c r="Y487" s="20">
        <f>_xlfn.IFS(AI487="Den Bosch",VLOOKUP(L487,'Status Report'!B:AO,39,0),AI487="Yantian",VLOOKUP(L487,'Status Report'!B:AO,40,0),AI487="",IF(H487="Asia Pacific",VLOOKUP(L487,'Status Report'!B:AO,40,0),VLOOKUP(L487,'Status Report'!B:AO,39,0)),AI487="Direct shipment",IF(H487="Asia Pacific",VLOOKUP(L487,'Status Report'!B:AO,40,0),VLOOKUP(L487,'Status Report'!B:AO,39,0)))</f>
        <v>0</v>
      </c>
      <c r="Z487" s="20">
        <f t="shared" si="111"/>
        <v>0</v>
      </c>
      <c r="AA487" s="20">
        <f t="shared" si="112"/>
        <v>245.75</v>
      </c>
      <c r="AB487" s="21">
        <f>_xlfn.IFS(AI487="Den Bosch",VLOOKUP(L487,'Status Report'!B:AM,33,0),AI487="Yantian",VLOOKUP(L487,'Status Report'!B:AM,34,0),AI487="",IF(H487="Asia Pacific",VLOOKUP(L487,'Status Report'!B:AM,34,0),VLOOKUP(L487,'Status Report'!B:AM,33,0)),AI487="Direct shipment",IF(H487="Asia Pacific",VLOOKUP(L487,'Status Report'!B:AM,34,0),VLOOKUP(L487,'Status Report'!B:AM,33,0)))</f>
        <v>43.25</v>
      </c>
      <c r="AC487" s="21">
        <f>VLOOKUP(L487,'Status Report'!B:CE,82,0)</f>
        <v>0</v>
      </c>
      <c r="AD487" s="21">
        <f t="shared" si="113"/>
        <v>43.25</v>
      </c>
      <c r="AE487" s="63">
        <f>VLOOKUP(L487,'Status Report'!B:W,20,0)</f>
        <v>29</v>
      </c>
      <c r="AF487" s="63">
        <f>VLOOKUP(L487,'Status Report'!B:W,21,0)</f>
        <v>39</v>
      </c>
      <c r="AG487" s="63">
        <f>VLOOKUP(L487,'Status Report'!B:W,22,0)</f>
        <v>1.5</v>
      </c>
      <c r="AH487" s="22">
        <f t="shared" si="114"/>
        <v>8.4825000000000005E-3</v>
      </c>
      <c r="AI487" t="s">
        <v>990</v>
      </c>
      <c r="AK487" s="63">
        <f>IFERROR(VLOOKUP(G487,ASEAN!A:A,1,0),0)</f>
        <v>0</v>
      </c>
      <c r="AL487" s="63">
        <f>IFERROR(VLOOKUP(D487,'[3]customer specs'!$B$1:$D$65536,3,0),0)</f>
        <v>0</v>
      </c>
      <c r="AM487" s="64">
        <f t="shared" si="115"/>
        <v>112.20000000000005</v>
      </c>
      <c r="AN487" s="64">
        <f t="shared" si="116"/>
        <v>0</v>
      </c>
      <c r="AO487" s="63"/>
      <c r="AP487" s="63"/>
      <c r="AQ487" s="63" t="str">
        <f t="shared" si="117"/>
        <v>yes</v>
      </c>
      <c r="AR487" s="20">
        <f t="shared" si="118"/>
        <v>216.25</v>
      </c>
      <c r="AS487" s="63"/>
      <c r="AT487" s="23">
        <f t="shared" si="108"/>
        <v>0.12</v>
      </c>
      <c r="AU487" s="65">
        <f t="shared" si="119"/>
        <v>49.147727272727273</v>
      </c>
      <c r="AV487" s="65"/>
      <c r="AW487" s="65">
        <f t="shared" si="120"/>
        <v>245.73863636363637</v>
      </c>
      <c r="AX487" s="65"/>
      <c r="AY487" s="63">
        <f>VLOOKUP(L487,'Status Report'!B:CF,81,0)</f>
        <v>0</v>
      </c>
      <c r="AZ487" s="63" t="str">
        <f>VLOOKUP(L487,'Status Report'!B:S,18,0)</f>
        <v>Mariana</v>
      </c>
      <c r="BB487" s="63">
        <f>VLOOKUP(L487,'Status Report'!B:Z,25,0)</f>
        <v>1</v>
      </c>
      <c r="BC487" s="63">
        <f t="shared" si="121"/>
        <v>5</v>
      </c>
      <c r="BF487">
        <f>VLOOKUP(L487,'Status Report'!B:CE,82,0)</f>
        <v>0</v>
      </c>
      <c r="BG487">
        <f>VLOOKUP(L487,'Status Report'!B:CF,83,0)</f>
        <v>0</v>
      </c>
      <c r="BH487">
        <f>VLOOKUP(L487,'Status Report'!B:CG,84,0)</f>
        <v>0</v>
      </c>
      <c r="BI487" t="s">
        <v>854</v>
      </c>
      <c r="BJ487" t="s">
        <v>795</v>
      </c>
      <c r="BM487" s="67">
        <f t="shared" si="122"/>
        <v>17</v>
      </c>
    </row>
    <row r="488" spans="1:65" x14ac:dyDescent="0.25">
      <c r="A488" s="68" t="str">
        <f>VLOOKUP(L488,'Status Report'!B:CB,79,0)</f>
        <v>Heineken - 0.0</v>
      </c>
      <c r="C488">
        <v>26021015</v>
      </c>
      <c r="D488">
        <v>3090174</v>
      </c>
      <c r="E488" t="s">
        <v>868</v>
      </c>
      <c r="F488" t="s">
        <v>824</v>
      </c>
      <c r="G488" t="str">
        <f>VLOOKUP(D488,'[2]sold to'!$A:$H,8,0)</f>
        <v>Canarias</v>
      </c>
      <c r="H488" t="str">
        <f>VLOOKUP(D488,'[2]sold to'!$A:$I,9,0)</f>
        <v>Europe</v>
      </c>
      <c r="K488">
        <v>210</v>
      </c>
      <c r="L488">
        <v>88027505</v>
      </c>
      <c r="M488" t="s">
        <v>681</v>
      </c>
      <c r="N488">
        <v>5</v>
      </c>
      <c r="P488" t="str">
        <f>VLOOKUP(L488,'Status Report'!B:AA,26,0)</f>
        <v>Tunisia</v>
      </c>
      <c r="Q488" t="str">
        <f>VLOOKUP(L488,'Status Report'!B:AB,27,0)</f>
        <v>Textiles-Clothing</v>
      </c>
      <c r="R488">
        <f>VLOOKUP(L488,'Status Report'!B:X,23,0)</f>
        <v>5</v>
      </c>
      <c r="S488" t="str">
        <f>VLOOKUP(L488,'Status Report'!B:T,19,0)</f>
        <v>ALBA specials</v>
      </c>
      <c r="T488" s="62">
        <f>VLOOKUP(L488,'Status Report'!B:E,4,0)</f>
        <v>3</v>
      </c>
      <c r="U488" s="19">
        <f>_xlfn.IFS(AI488="Den Bosch",VLOOKUP(L488,'Status Report'!B:AM,35,0),AI488="Yantian",VLOOKUP(L488,'Status Report'!B:AM,36,0),AI488="",IF(H488="Asia Pacific",VLOOKUP(L488,'Status Report'!B:AM,36,0),VLOOKUP(L488,'Status Report'!B:AM,35,0)),AI488="Direct shipment",IF(H488="Asia Pacific",VLOOKUP(L488,'Status Report'!B:AM,36,0),VLOOKUP(L488,'Status Report'!B:AM,35,0)))</f>
        <v>74.94</v>
      </c>
      <c r="V488" s="20">
        <f t="shared" si="109"/>
        <v>374.7</v>
      </c>
      <c r="W488" s="19">
        <f>_xlfn.IFS(AI488="Den Bosch",VLOOKUP(L488,'Status Report'!B:AM,37,0),AI488="Yantian",VLOOKUP(L488,'Status Report'!B:AM,38,0),AI488="",IF(H488="Asia Pacific",VLOOKUP(L488,'Status Report'!B:AM,38,0),VLOOKUP(L488,'Status Report'!B:AM,37,0)),AI488="Direct shipment",IF(H488="Asia Pacific",VLOOKUP(L488,'Status Report'!B:AM,38,0),VLOOKUP(L488,'Status Report'!B:AM,37,0)))</f>
        <v>74.94</v>
      </c>
      <c r="X488" s="20">
        <f t="shared" si="110"/>
        <v>374.7</v>
      </c>
      <c r="Y488" s="20">
        <f>_xlfn.IFS(AI488="Den Bosch",VLOOKUP(L488,'Status Report'!B:AO,39,0),AI488="Yantian",VLOOKUP(L488,'Status Report'!B:AO,40,0),AI488="",IF(H488="Asia Pacific",VLOOKUP(L488,'Status Report'!B:AO,40,0),VLOOKUP(L488,'Status Report'!B:AO,39,0)),AI488="Direct shipment",IF(H488="Asia Pacific",VLOOKUP(L488,'Status Report'!B:AO,40,0),VLOOKUP(L488,'Status Report'!B:AO,39,0)))</f>
        <v>0</v>
      </c>
      <c r="Z488" s="20">
        <f t="shared" si="111"/>
        <v>0</v>
      </c>
      <c r="AA488" s="20">
        <f t="shared" si="112"/>
        <v>374.7</v>
      </c>
      <c r="AB488" s="21">
        <f>_xlfn.IFS(AI488="Den Bosch",VLOOKUP(L488,'Status Report'!B:AM,33,0),AI488="Yantian",VLOOKUP(L488,'Status Report'!B:AM,34,0),AI488="",IF(H488="Asia Pacific",VLOOKUP(L488,'Status Report'!B:AM,34,0),VLOOKUP(L488,'Status Report'!B:AM,33,0)),AI488="Direct shipment",IF(H488="Asia Pacific",VLOOKUP(L488,'Status Report'!B:AM,34,0),VLOOKUP(L488,'Status Report'!B:AM,33,0)))</f>
        <v>65.95</v>
      </c>
      <c r="AC488" s="21">
        <f>VLOOKUP(L488,'Status Report'!B:CE,82,0)</f>
        <v>0</v>
      </c>
      <c r="AD488" s="21">
        <f t="shared" si="113"/>
        <v>65.95</v>
      </c>
      <c r="AE488" s="63">
        <f>VLOOKUP(L488,'Status Report'!B:W,20,0)</f>
        <v>29</v>
      </c>
      <c r="AF488" s="63">
        <f>VLOOKUP(L488,'Status Report'!B:W,21,0)</f>
        <v>39</v>
      </c>
      <c r="AG488" s="63">
        <f>VLOOKUP(L488,'Status Report'!B:W,22,0)</f>
        <v>1.5</v>
      </c>
      <c r="AH488" s="22">
        <f t="shared" si="114"/>
        <v>8.4825000000000005E-3</v>
      </c>
      <c r="AI488" t="s">
        <v>990</v>
      </c>
      <c r="AK488" s="63">
        <f>IFERROR(VLOOKUP(G488,ASEAN!A:A,1,0),0)</f>
        <v>0</v>
      </c>
      <c r="AL488" s="63">
        <f>IFERROR(VLOOKUP(D488,'[3]customer specs'!$B$1:$D$65536,3,0),0)</f>
        <v>0</v>
      </c>
      <c r="AM488" s="64">
        <f t="shared" si="115"/>
        <v>0</v>
      </c>
      <c r="AN488" s="64">
        <f t="shared" si="116"/>
        <v>0</v>
      </c>
      <c r="AO488" s="63"/>
      <c r="AP488" s="63"/>
      <c r="AQ488" s="63" t="str">
        <f t="shared" si="117"/>
        <v>yes</v>
      </c>
      <c r="AR488" s="20">
        <f t="shared" si="118"/>
        <v>329.75</v>
      </c>
      <c r="AS488" s="63"/>
      <c r="AT488" s="23">
        <f t="shared" si="108"/>
        <v>0.12</v>
      </c>
      <c r="AU488" s="65">
        <f t="shared" si="119"/>
        <v>74.943181818181827</v>
      </c>
      <c r="AV488" s="65"/>
      <c r="AW488" s="65">
        <f t="shared" si="120"/>
        <v>374.71590909090912</v>
      </c>
      <c r="AX488" s="65"/>
      <c r="AY488" s="63">
        <f>VLOOKUP(L488,'Status Report'!B:CF,81,0)</f>
        <v>0</v>
      </c>
      <c r="AZ488" s="63" t="str">
        <f>VLOOKUP(L488,'Status Report'!B:S,18,0)</f>
        <v>Mariana</v>
      </c>
      <c r="BB488" s="63">
        <f>VLOOKUP(L488,'Status Report'!B:Z,25,0)</f>
        <v>1</v>
      </c>
      <c r="BC488" s="63">
        <f t="shared" si="121"/>
        <v>5</v>
      </c>
      <c r="BF488">
        <f>VLOOKUP(L488,'Status Report'!B:CE,82,0)</f>
        <v>0</v>
      </c>
      <c r="BG488">
        <f>VLOOKUP(L488,'Status Report'!B:CF,83,0)</f>
        <v>0</v>
      </c>
      <c r="BH488">
        <f>VLOOKUP(L488,'Status Report'!B:CG,84,0)</f>
        <v>0</v>
      </c>
      <c r="BI488" t="s">
        <v>854</v>
      </c>
      <c r="BJ488" t="s">
        <v>795</v>
      </c>
      <c r="BM488" s="67">
        <f t="shared" si="122"/>
        <v>5</v>
      </c>
    </row>
    <row r="489" spans="1:65" x14ac:dyDescent="0.25">
      <c r="A489" s="68" t="str">
        <f>VLOOKUP(L489,'Status Report'!B:CB,79,0)</f>
        <v>Heineken - 0.0</v>
      </c>
      <c r="C489">
        <v>26021015</v>
      </c>
      <c r="D489">
        <v>3090174</v>
      </c>
      <c r="E489" t="s">
        <v>868</v>
      </c>
      <c r="F489" t="s">
        <v>824</v>
      </c>
      <c r="G489" t="str">
        <f>VLOOKUP(D489,'[2]sold to'!$A:$H,8,0)</f>
        <v>Canarias</v>
      </c>
      <c r="H489" t="str">
        <f>VLOOKUP(D489,'[2]sold to'!$A:$I,9,0)</f>
        <v>Europe</v>
      </c>
      <c r="K489">
        <v>220</v>
      </c>
      <c r="L489">
        <v>88027506</v>
      </c>
      <c r="M489" t="s">
        <v>682</v>
      </c>
      <c r="N489">
        <v>5</v>
      </c>
      <c r="P489" t="str">
        <f>VLOOKUP(L489,'Status Report'!B:AA,26,0)</f>
        <v>Tunisia</v>
      </c>
      <c r="Q489" t="str">
        <f>VLOOKUP(L489,'Status Report'!B:AB,27,0)</f>
        <v>Textiles-Clothing</v>
      </c>
      <c r="R489">
        <f>VLOOKUP(L489,'Status Report'!B:X,23,0)</f>
        <v>5</v>
      </c>
      <c r="S489" t="str">
        <f>VLOOKUP(L489,'Status Report'!B:T,19,0)</f>
        <v>ALBA specials</v>
      </c>
      <c r="T489" s="62">
        <f>VLOOKUP(L489,'Status Report'!B:E,4,0)</f>
        <v>3</v>
      </c>
      <c r="U489" s="19">
        <f>_xlfn.IFS(AI489="Den Bosch",VLOOKUP(L489,'Status Report'!B:AM,35,0),AI489="Yantian",VLOOKUP(L489,'Status Report'!B:AM,36,0),AI489="",IF(H489="Asia Pacific",VLOOKUP(L489,'Status Report'!B:AM,36,0),VLOOKUP(L489,'Status Report'!B:AM,35,0)),AI489="Direct shipment",IF(H489="Asia Pacific",VLOOKUP(L489,'Status Report'!B:AM,36,0),VLOOKUP(L489,'Status Report'!B:AM,35,0)))</f>
        <v>74.94</v>
      </c>
      <c r="V489" s="20">
        <f t="shared" si="109"/>
        <v>374.7</v>
      </c>
      <c r="W489" s="19">
        <f>_xlfn.IFS(AI489="Den Bosch",VLOOKUP(L489,'Status Report'!B:AM,37,0),AI489="Yantian",VLOOKUP(L489,'Status Report'!B:AM,38,0),AI489="",IF(H489="Asia Pacific",VLOOKUP(L489,'Status Report'!B:AM,38,0),VLOOKUP(L489,'Status Report'!B:AM,37,0)),AI489="Direct shipment",IF(H489="Asia Pacific",VLOOKUP(L489,'Status Report'!B:AM,38,0),VLOOKUP(L489,'Status Report'!B:AM,37,0)))</f>
        <v>74.94</v>
      </c>
      <c r="X489" s="20">
        <f t="shared" si="110"/>
        <v>374.7</v>
      </c>
      <c r="Y489" s="20">
        <f>_xlfn.IFS(AI489="Den Bosch",VLOOKUP(L489,'Status Report'!B:AO,39,0),AI489="Yantian",VLOOKUP(L489,'Status Report'!B:AO,40,0),AI489="",IF(H489="Asia Pacific",VLOOKUP(L489,'Status Report'!B:AO,40,0),VLOOKUP(L489,'Status Report'!B:AO,39,0)),AI489="Direct shipment",IF(H489="Asia Pacific",VLOOKUP(L489,'Status Report'!B:AO,40,0),VLOOKUP(L489,'Status Report'!B:AO,39,0)))</f>
        <v>0</v>
      </c>
      <c r="Z489" s="20">
        <f t="shared" si="111"/>
        <v>0</v>
      </c>
      <c r="AA489" s="20">
        <f t="shared" si="112"/>
        <v>374.7</v>
      </c>
      <c r="AB489" s="21">
        <f>_xlfn.IFS(AI489="Den Bosch",VLOOKUP(L489,'Status Report'!B:AM,33,0),AI489="Yantian",VLOOKUP(L489,'Status Report'!B:AM,34,0),AI489="",IF(H489="Asia Pacific",VLOOKUP(L489,'Status Report'!B:AM,34,0),VLOOKUP(L489,'Status Report'!B:AM,33,0)),AI489="Direct shipment",IF(H489="Asia Pacific",VLOOKUP(L489,'Status Report'!B:AM,34,0),VLOOKUP(L489,'Status Report'!B:AM,33,0)))</f>
        <v>65.95</v>
      </c>
      <c r="AC489" s="21">
        <f>VLOOKUP(L489,'Status Report'!B:CE,82,0)</f>
        <v>0</v>
      </c>
      <c r="AD489" s="21">
        <f t="shared" si="113"/>
        <v>65.95</v>
      </c>
      <c r="AE489" s="63">
        <f>VLOOKUP(L489,'Status Report'!B:W,20,0)</f>
        <v>29</v>
      </c>
      <c r="AF489" s="63">
        <f>VLOOKUP(L489,'Status Report'!B:W,21,0)</f>
        <v>39</v>
      </c>
      <c r="AG489" s="63">
        <f>VLOOKUP(L489,'Status Report'!B:W,22,0)</f>
        <v>1.5</v>
      </c>
      <c r="AH489" s="22">
        <f t="shared" si="114"/>
        <v>8.4825000000000005E-3</v>
      </c>
      <c r="AI489" t="s">
        <v>990</v>
      </c>
      <c r="AK489" s="63">
        <f>IFERROR(VLOOKUP(G489,ASEAN!A:A,1,0),0)</f>
        <v>0</v>
      </c>
      <c r="AL489" s="63">
        <f>IFERROR(VLOOKUP(D489,'[3]customer specs'!$B$1:$D$65536,3,0),0)</f>
        <v>0</v>
      </c>
      <c r="AM489" s="64">
        <f t="shared" si="115"/>
        <v>0</v>
      </c>
      <c r="AN489" s="64">
        <f t="shared" si="116"/>
        <v>0</v>
      </c>
      <c r="AO489" s="63"/>
      <c r="AP489" s="63"/>
      <c r="AQ489" s="63" t="str">
        <f t="shared" si="117"/>
        <v>yes</v>
      </c>
      <c r="AR489" s="20">
        <f t="shared" si="118"/>
        <v>329.75</v>
      </c>
      <c r="AS489" s="63"/>
      <c r="AT489" s="23">
        <f t="shared" si="108"/>
        <v>0.12</v>
      </c>
      <c r="AU489" s="65">
        <f t="shared" si="119"/>
        <v>74.943181818181827</v>
      </c>
      <c r="AV489" s="65"/>
      <c r="AW489" s="65">
        <f t="shared" si="120"/>
        <v>374.71590909090912</v>
      </c>
      <c r="AX489" s="65"/>
      <c r="AY489" s="63">
        <f>VLOOKUP(L489,'Status Report'!B:CF,81,0)</f>
        <v>0</v>
      </c>
      <c r="AZ489" s="63" t="str">
        <f>VLOOKUP(L489,'Status Report'!B:S,18,0)</f>
        <v>Mariana</v>
      </c>
      <c r="BB489" s="63">
        <f>VLOOKUP(L489,'Status Report'!B:Z,25,0)</f>
        <v>1</v>
      </c>
      <c r="BC489" s="63">
        <f t="shared" si="121"/>
        <v>5</v>
      </c>
      <c r="BF489">
        <f>VLOOKUP(L489,'Status Report'!B:CE,82,0)</f>
        <v>0</v>
      </c>
      <c r="BG489">
        <f>VLOOKUP(L489,'Status Report'!B:CF,83,0)</f>
        <v>0</v>
      </c>
      <c r="BH489">
        <f>VLOOKUP(L489,'Status Report'!B:CG,84,0)</f>
        <v>0</v>
      </c>
      <c r="BI489" t="s">
        <v>854</v>
      </c>
      <c r="BJ489" t="s">
        <v>795</v>
      </c>
      <c r="BM489" s="67">
        <f t="shared" si="122"/>
        <v>5</v>
      </c>
    </row>
    <row r="490" spans="1:65" x14ac:dyDescent="0.25">
      <c r="A490" s="68" t="str">
        <f>VLOOKUP(L490,'Status Report'!B:CB,79,0)</f>
        <v>Heineken - F1</v>
      </c>
      <c r="C490">
        <v>26021016</v>
      </c>
      <c r="D490">
        <v>3090735</v>
      </c>
      <c r="E490" t="s">
        <v>869</v>
      </c>
      <c r="F490" t="s">
        <v>870</v>
      </c>
      <c r="G490" t="str">
        <f>VLOOKUP(D490,'[2]sold to'!$A:$H,8,0)</f>
        <v>Finland</v>
      </c>
      <c r="H490" t="str">
        <f>VLOOKUP(D490,'[2]sold to'!$A:$I,9,0)</f>
        <v>Europe</v>
      </c>
      <c r="K490">
        <v>90</v>
      </c>
      <c r="L490">
        <v>88027372</v>
      </c>
      <c r="M490" t="s">
        <v>570</v>
      </c>
      <c r="N490">
        <v>5</v>
      </c>
      <c r="P490" t="str">
        <f>VLOOKUP(L490,'Status Report'!B:AA,26,0)</f>
        <v>China</v>
      </c>
      <c r="Q490" t="str">
        <f>VLOOKUP(L490,'Status Report'!B:AB,27,0)</f>
        <v>Textiles-Clothing</v>
      </c>
      <c r="R490">
        <f>VLOOKUP(L490,'Status Report'!B:X,23,0)</f>
        <v>84</v>
      </c>
      <c r="S490" t="str">
        <f>VLOOKUP(L490,'Status Report'!B:T,19,0)</f>
        <v>Promocean The Netherlands BV</v>
      </c>
      <c r="T490" s="62">
        <f>VLOOKUP(L490,'Status Report'!B:E,4,0)</f>
        <v>3</v>
      </c>
      <c r="U490" s="19">
        <f>_xlfn.IFS(AI490="Den Bosch",VLOOKUP(L490,'Status Report'!B:AM,35,0),AI490="Yantian",VLOOKUP(L490,'Status Report'!B:AM,36,0),AI490="",IF(H490="Asia Pacific",VLOOKUP(L490,'Status Report'!B:AM,36,0),VLOOKUP(L490,'Status Report'!B:AM,35,0)),AI490="Direct shipment",IF(H490="Asia Pacific",VLOOKUP(L490,'Status Report'!B:AM,36,0),VLOOKUP(L490,'Status Report'!B:AM,35,0)))</f>
        <v>47.7</v>
      </c>
      <c r="V490" s="20">
        <f t="shared" si="109"/>
        <v>238.5</v>
      </c>
      <c r="W490" s="19">
        <f>_xlfn.IFS(AI490="Den Bosch",VLOOKUP(L490,'Status Report'!B:AM,37,0),AI490="Yantian",VLOOKUP(L490,'Status Report'!B:AM,38,0),AI490="",IF(H490="Asia Pacific",VLOOKUP(L490,'Status Report'!B:AM,38,0),VLOOKUP(L490,'Status Report'!B:AM,37,0)),AI490="Direct shipment",IF(H490="Asia Pacific",VLOOKUP(L490,'Status Report'!B:AM,38,0),VLOOKUP(L490,'Status Report'!B:AM,37,0)))</f>
        <v>46.8</v>
      </c>
      <c r="X490" s="20">
        <f t="shared" si="110"/>
        <v>234</v>
      </c>
      <c r="Y490" s="20">
        <f>_xlfn.IFS(AI490="Den Bosch",VLOOKUP(L490,'Status Report'!B:AO,39,0),AI490="Yantian",VLOOKUP(L490,'Status Report'!B:AO,40,0),AI490="",IF(H490="Asia Pacific",VLOOKUP(L490,'Status Report'!B:AO,40,0),VLOOKUP(L490,'Status Report'!B:AO,39,0)),AI490="Direct shipment",IF(H490="Asia Pacific",VLOOKUP(L490,'Status Report'!B:AO,40,0),VLOOKUP(L490,'Status Report'!B:AO,39,0)))</f>
        <v>0</v>
      </c>
      <c r="Z490" s="20">
        <f t="shared" si="111"/>
        <v>0</v>
      </c>
      <c r="AA490" s="20">
        <f t="shared" si="112"/>
        <v>234</v>
      </c>
      <c r="AB490" s="21">
        <f>_xlfn.IFS(AI490="Den Bosch",VLOOKUP(L490,'Status Report'!B:AM,33,0),AI490="Yantian",VLOOKUP(L490,'Status Report'!B:AM,34,0),AI490="",IF(H490="Asia Pacific",VLOOKUP(L490,'Status Report'!B:AM,34,0),VLOOKUP(L490,'Status Report'!B:AM,33,0)),AI490="Direct shipment",IF(H490="Asia Pacific",VLOOKUP(L490,'Status Report'!B:AM,34,0),VLOOKUP(L490,'Status Report'!B:AM,33,0)))</f>
        <v>40.844699999999996</v>
      </c>
      <c r="AC490" s="21">
        <f>VLOOKUP(L490,'Status Report'!B:CE,82,0)</f>
        <v>0</v>
      </c>
      <c r="AD490" s="21">
        <f t="shared" si="113"/>
        <v>40.844699999999996</v>
      </c>
      <c r="AE490" s="63">
        <f>VLOOKUP(L490,'Status Report'!B:W,20,0)</f>
        <v>35</v>
      </c>
      <c r="AF490" s="63">
        <f>VLOOKUP(L490,'Status Report'!B:W,21,0)</f>
        <v>28</v>
      </c>
      <c r="AG490" s="63">
        <f>VLOOKUP(L490,'Status Report'!B:W,22,0)</f>
        <v>6</v>
      </c>
      <c r="AH490" s="22">
        <f t="shared" si="114"/>
        <v>2.9399999999999999E-2</v>
      </c>
      <c r="AI490" t="s">
        <v>990</v>
      </c>
      <c r="AK490" s="63">
        <f>IFERROR(VLOOKUP(G490,ASEAN!A:A,1,0),0)</f>
        <v>0</v>
      </c>
      <c r="AL490" s="63">
        <f>IFERROR(VLOOKUP(D490,'[3]customer specs'!$B$1:$D$65536,3,0),0)</f>
        <v>0</v>
      </c>
      <c r="AM490" s="64">
        <f t="shared" si="115"/>
        <v>4.5</v>
      </c>
      <c r="AN490" s="64">
        <f t="shared" si="116"/>
        <v>0</v>
      </c>
      <c r="AO490" s="63"/>
      <c r="AP490" s="63"/>
      <c r="AQ490" s="63" t="str">
        <f t="shared" si="117"/>
        <v>no</v>
      </c>
      <c r="AR490" s="20">
        <f t="shared" si="118"/>
        <v>204.22349999999997</v>
      </c>
      <c r="AS490" s="63"/>
      <c r="AT490" s="23">
        <f t="shared" si="108"/>
        <v>0.12</v>
      </c>
      <c r="AU490" s="65">
        <f t="shared" si="119"/>
        <v>46.414431818181811</v>
      </c>
      <c r="AV490" s="65"/>
      <c r="AW490" s="65">
        <f t="shared" si="120"/>
        <v>232.07215909090905</v>
      </c>
      <c r="AX490" s="65"/>
      <c r="AY490" s="63">
        <f>VLOOKUP(L490,'Status Report'!B:CF,81,0)</f>
        <v>0</v>
      </c>
      <c r="AZ490" s="63" t="str">
        <f>VLOOKUP(L490,'Status Report'!B:S,18,0)</f>
        <v xml:space="preserve">Konstantinos Zoupanos </v>
      </c>
      <c r="BB490" s="63">
        <f>VLOOKUP(L490,'Status Report'!B:Z,25,0)</f>
        <v>6</v>
      </c>
      <c r="BC490" s="63">
        <f t="shared" si="121"/>
        <v>30</v>
      </c>
      <c r="BF490">
        <f>VLOOKUP(L490,'Status Report'!B:CE,82,0)</f>
        <v>0</v>
      </c>
      <c r="BG490">
        <f>VLOOKUP(L490,'Status Report'!B:CF,83,0)</f>
        <v>0</v>
      </c>
      <c r="BH490">
        <f>VLOOKUP(L490,'Status Report'!B:CG,84,0)</f>
        <v>0</v>
      </c>
      <c r="BI490" t="s">
        <v>854</v>
      </c>
      <c r="BJ490" t="s">
        <v>795</v>
      </c>
      <c r="BM490" s="67">
        <f t="shared" si="122"/>
        <v>22</v>
      </c>
    </row>
    <row r="491" spans="1:65" x14ac:dyDescent="0.25">
      <c r="A491" s="68" t="str">
        <f>VLOOKUP(L491,'Status Report'!B:CB,79,0)</f>
        <v>Heineken - F1</v>
      </c>
      <c r="C491">
        <v>26021016</v>
      </c>
      <c r="D491">
        <v>3090735</v>
      </c>
      <c r="E491" t="s">
        <v>869</v>
      </c>
      <c r="F491" t="s">
        <v>870</v>
      </c>
      <c r="G491" t="str">
        <f>VLOOKUP(D491,'[2]sold to'!$A:$H,8,0)</f>
        <v>Finland</v>
      </c>
      <c r="H491" t="str">
        <f>VLOOKUP(D491,'[2]sold to'!$A:$I,9,0)</f>
        <v>Europe</v>
      </c>
      <c r="K491">
        <v>100</v>
      </c>
      <c r="L491">
        <v>88027373</v>
      </c>
      <c r="M491" t="s">
        <v>571</v>
      </c>
      <c r="N491">
        <v>2</v>
      </c>
      <c r="P491" t="str">
        <f>VLOOKUP(L491,'Status Report'!B:AA,26,0)</f>
        <v>China</v>
      </c>
      <c r="Q491" t="str">
        <f>VLOOKUP(L491,'Status Report'!B:AB,27,0)</f>
        <v>Textiles-Clothing</v>
      </c>
      <c r="R491">
        <f>VLOOKUP(L491,'Status Report'!B:X,23,0)</f>
        <v>84</v>
      </c>
      <c r="S491" t="str">
        <f>VLOOKUP(L491,'Status Report'!B:T,19,0)</f>
        <v>Promocean The Netherlands BV</v>
      </c>
      <c r="T491" s="62">
        <f>VLOOKUP(L491,'Status Report'!B:E,4,0)</f>
        <v>3</v>
      </c>
      <c r="U491" s="19">
        <f>_xlfn.IFS(AI491="Den Bosch",VLOOKUP(L491,'Status Report'!B:AM,35,0),AI491="Yantian",VLOOKUP(L491,'Status Report'!B:AM,36,0),AI491="",IF(H491="Asia Pacific",VLOOKUP(L491,'Status Report'!B:AM,36,0),VLOOKUP(L491,'Status Report'!B:AM,35,0)),AI491="Direct shipment",IF(H491="Asia Pacific",VLOOKUP(L491,'Status Report'!B:AM,36,0),VLOOKUP(L491,'Status Report'!B:AM,35,0)))</f>
        <v>47.7</v>
      </c>
      <c r="V491" s="20">
        <f t="shared" si="109"/>
        <v>95.4</v>
      </c>
      <c r="W491" s="19">
        <f>_xlfn.IFS(AI491="Den Bosch",VLOOKUP(L491,'Status Report'!B:AM,37,0),AI491="Yantian",VLOOKUP(L491,'Status Report'!B:AM,38,0),AI491="",IF(H491="Asia Pacific",VLOOKUP(L491,'Status Report'!B:AM,38,0),VLOOKUP(L491,'Status Report'!B:AM,37,0)),AI491="Direct shipment",IF(H491="Asia Pacific",VLOOKUP(L491,'Status Report'!B:AM,38,0),VLOOKUP(L491,'Status Report'!B:AM,37,0)))</f>
        <v>46.8</v>
      </c>
      <c r="X491" s="20">
        <f t="shared" si="110"/>
        <v>93.6</v>
      </c>
      <c r="Y491" s="20">
        <f>_xlfn.IFS(AI491="Den Bosch",VLOOKUP(L491,'Status Report'!B:AO,39,0),AI491="Yantian",VLOOKUP(L491,'Status Report'!B:AO,40,0),AI491="",IF(H491="Asia Pacific",VLOOKUP(L491,'Status Report'!B:AO,40,0),VLOOKUP(L491,'Status Report'!B:AO,39,0)),AI491="Direct shipment",IF(H491="Asia Pacific",VLOOKUP(L491,'Status Report'!B:AO,40,0),VLOOKUP(L491,'Status Report'!B:AO,39,0)))</f>
        <v>0</v>
      </c>
      <c r="Z491" s="20">
        <f t="shared" si="111"/>
        <v>0</v>
      </c>
      <c r="AA491" s="20">
        <f t="shared" si="112"/>
        <v>93.6</v>
      </c>
      <c r="AB491" s="21">
        <f>_xlfn.IFS(AI491="Den Bosch",VLOOKUP(L491,'Status Report'!B:AM,33,0),AI491="Yantian",VLOOKUP(L491,'Status Report'!B:AM,34,0),AI491="",IF(H491="Asia Pacific",VLOOKUP(L491,'Status Report'!B:AM,34,0),VLOOKUP(L491,'Status Report'!B:AM,33,0)),AI491="Direct shipment",IF(H491="Asia Pacific",VLOOKUP(L491,'Status Report'!B:AM,34,0),VLOOKUP(L491,'Status Report'!B:AM,33,0)))</f>
        <v>40.844699999999996</v>
      </c>
      <c r="AC491" s="21">
        <f>VLOOKUP(L491,'Status Report'!B:CE,82,0)</f>
        <v>0</v>
      </c>
      <c r="AD491" s="21">
        <f t="shared" si="113"/>
        <v>40.844699999999996</v>
      </c>
      <c r="AE491" s="63">
        <f>VLOOKUP(L491,'Status Report'!B:W,20,0)</f>
        <v>35</v>
      </c>
      <c r="AF491" s="63">
        <f>VLOOKUP(L491,'Status Report'!B:W,21,0)</f>
        <v>28</v>
      </c>
      <c r="AG491" s="63">
        <f>VLOOKUP(L491,'Status Report'!B:W,22,0)</f>
        <v>6</v>
      </c>
      <c r="AH491" s="22">
        <f t="shared" si="114"/>
        <v>1.176E-2</v>
      </c>
      <c r="AI491" t="s">
        <v>990</v>
      </c>
      <c r="AK491" s="63">
        <f>IFERROR(VLOOKUP(G491,ASEAN!A:A,1,0),0)</f>
        <v>0</v>
      </c>
      <c r="AL491" s="63">
        <f>IFERROR(VLOOKUP(D491,'[3]customer specs'!$B$1:$D$65536,3,0),0)</f>
        <v>0</v>
      </c>
      <c r="AM491" s="64">
        <f t="shared" si="115"/>
        <v>1.8000000000000114</v>
      </c>
      <c r="AN491" s="64">
        <f t="shared" si="116"/>
        <v>0</v>
      </c>
      <c r="AO491" s="63"/>
      <c r="AP491" s="63"/>
      <c r="AQ491" s="63" t="str">
        <f t="shared" si="117"/>
        <v>no</v>
      </c>
      <c r="AR491" s="20">
        <f t="shared" si="118"/>
        <v>81.689399999999992</v>
      </c>
      <c r="AS491" s="63"/>
      <c r="AT491" s="23">
        <f t="shared" si="108"/>
        <v>0.12</v>
      </c>
      <c r="AU491" s="65">
        <f t="shared" si="119"/>
        <v>46.414431818181811</v>
      </c>
      <c r="AV491" s="65"/>
      <c r="AW491" s="65">
        <f t="shared" si="120"/>
        <v>92.828863636363621</v>
      </c>
      <c r="AX491" s="65"/>
      <c r="AY491" s="63">
        <f>VLOOKUP(L491,'Status Report'!B:CF,81,0)</f>
        <v>0</v>
      </c>
      <c r="AZ491" s="63" t="str">
        <f>VLOOKUP(L491,'Status Report'!B:S,18,0)</f>
        <v xml:space="preserve">Konstantinos Zoupanos </v>
      </c>
      <c r="BB491" s="63">
        <f>VLOOKUP(L491,'Status Report'!B:Z,25,0)</f>
        <v>6</v>
      </c>
      <c r="BC491" s="63">
        <f t="shared" si="121"/>
        <v>12</v>
      </c>
      <c r="BF491">
        <f>VLOOKUP(L491,'Status Report'!B:CE,82,0)</f>
        <v>0</v>
      </c>
      <c r="BG491">
        <f>VLOOKUP(L491,'Status Report'!B:CF,83,0)</f>
        <v>0</v>
      </c>
      <c r="BH491">
        <f>VLOOKUP(L491,'Status Report'!B:CG,84,0)</f>
        <v>0</v>
      </c>
      <c r="BI491" t="s">
        <v>854</v>
      </c>
      <c r="BJ491" t="s">
        <v>795</v>
      </c>
      <c r="BM491" s="67">
        <f t="shared" si="122"/>
        <v>10</v>
      </c>
    </row>
    <row r="492" spans="1:65" x14ac:dyDescent="0.25">
      <c r="A492" s="68" t="str">
        <f>VLOOKUP(L492,'Status Report'!B:CB,79,0)</f>
        <v>Heineken UCL</v>
      </c>
      <c r="C492">
        <v>26021016</v>
      </c>
      <c r="D492">
        <v>3090735</v>
      </c>
      <c r="E492" t="s">
        <v>869</v>
      </c>
      <c r="F492" t="s">
        <v>870</v>
      </c>
      <c r="G492" t="str">
        <f>VLOOKUP(D492,'[2]sold to'!$A:$H,8,0)</f>
        <v>Finland</v>
      </c>
      <c r="H492" t="str">
        <f>VLOOKUP(D492,'[2]sold to'!$A:$I,9,0)</f>
        <v>Europe</v>
      </c>
      <c r="K492">
        <v>110</v>
      </c>
      <c r="L492">
        <v>88026490</v>
      </c>
      <c r="M492" t="s">
        <v>316</v>
      </c>
      <c r="N492">
        <v>10</v>
      </c>
      <c r="P492" t="str">
        <f>VLOOKUP(L492,'Status Report'!B:AA,26,0)</f>
        <v>China</v>
      </c>
      <c r="Q492" t="str">
        <f>VLOOKUP(L492,'Status Report'!B:AB,27,0)</f>
        <v>Textiles-Clothing</v>
      </c>
      <c r="R492">
        <f>VLOOKUP(L492,'Status Report'!B:X,23,0)</f>
        <v>500</v>
      </c>
      <c r="S492" t="str">
        <f>VLOOKUP(L492,'Status Report'!B:T,19,0)</f>
        <v>Promocean The Netherlands BV</v>
      </c>
      <c r="T492" s="62">
        <f>VLOOKUP(L492,'Status Report'!B:E,4,0)</f>
        <v>3</v>
      </c>
      <c r="U492" s="19">
        <f>_xlfn.IFS(AI492="Den Bosch",VLOOKUP(L492,'Status Report'!B:AM,35,0),AI492="Yantian",VLOOKUP(L492,'Status Report'!B:AM,36,0),AI492="",IF(H492="Asia Pacific",VLOOKUP(L492,'Status Report'!B:AM,36,0),VLOOKUP(L492,'Status Report'!B:AM,35,0)),AI492="Direct shipment",IF(H492="Asia Pacific",VLOOKUP(L492,'Status Report'!B:AM,36,0),VLOOKUP(L492,'Status Report'!B:AM,35,0)))</f>
        <v>38.44</v>
      </c>
      <c r="V492" s="20">
        <f t="shared" si="109"/>
        <v>384.4</v>
      </c>
      <c r="W492" s="19">
        <f>_xlfn.IFS(AI492="Den Bosch",VLOOKUP(L492,'Status Report'!B:AM,37,0),AI492="Yantian",VLOOKUP(L492,'Status Report'!B:AM,38,0),AI492="",IF(H492="Asia Pacific",VLOOKUP(L492,'Status Report'!B:AM,38,0),VLOOKUP(L492,'Status Report'!B:AM,37,0)),AI492="Direct shipment",IF(H492="Asia Pacific",VLOOKUP(L492,'Status Report'!B:AM,38,0),VLOOKUP(L492,'Status Report'!B:AM,37,0)))</f>
        <v>38.44</v>
      </c>
      <c r="X492" s="20">
        <f t="shared" si="110"/>
        <v>384.4</v>
      </c>
      <c r="Y492" s="20">
        <f>_xlfn.IFS(AI492="Den Bosch",VLOOKUP(L492,'Status Report'!B:AO,39,0),AI492="Yantian",VLOOKUP(L492,'Status Report'!B:AO,40,0),AI492="",IF(H492="Asia Pacific",VLOOKUP(L492,'Status Report'!B:AO,40,0),VLOOKUP(L492,'Status Report'!B:AO,39,0)),AI492="Direct shipment",IF(H492="Asia Pacific",VLOOKUP(L492,'Status Report'!B:AO,40,0),VLOOKUP(L492,'Status Report'!B:AO,39,0)))</f>
        <v>0</v>
      </c>
      <c r="Z492" s="20">
        <f t="shared" si="111"/>
        <v>0</v>
      </c>
      <c r="AA492" s="20">
        <f t="shared" si="112"/>
        <v>384.4</v>
      </c>
      <c r="AB492" s="21">
        <f>_xlfn.IFS(AI492="Den Bosch",VLOOKUP(L492,'Status Report'!B:AM,33,0),AI492="Yantian",VLOOKUP(L492,'Status Report'!B:AM,34,0),AI492="",IF(H492="Asia Pacific",VLOOKUP(L492,'Status Report'!B:AM,34,0),VLOOKUP(L492,'Status Report'!B:AM,33,0)),AI492="Direct shipment",IF(H492="Asia Pacific",VLOOKUP(L492,'Status Report'!B:AM,34,0),VLOOKUP(L492,'Status Report'!B:AM,33,0)))</f>
        <v>32.572800000000001</v>
      </c>
      <c r="AC492" s="21">
        <f>VLOOKUP(L492,'Status Report'!B:CE,82,0)</f>
        <v>0</v>
      </c>
      <c r="AD492" s="21">
        <f t="shared" si="113"/>
        <v>32.572800000000001</v>
      </c>
      <c r="AE492" s="63">
        <f>VLOOKUP(L492,'Status Report'!B:W,20,0)</f>
        <v>58</v>
      </c>
      <c r="AF492" s="63">
        <f>VLOOKUP(L492,'Status Report'!B:W,21,0)</f>
        <v>36</v>
      </c>
      <c r="AG492" s="63">
        <f>VLOOKUP(L492,'Status Report'!B:W,22,0)</f>
        <v>4</v>
      </c>
      <c r="AH492" s="22">
        <f t="shared" si="114"/>
        <v>8.3519999999999997E-2</v>
      </c>
      <c r="AI492" t="s">
        <v>990</v>
      </c>
      <c r="AK492" s="63">
        <f>IFERROR(VLOOKUP(G492,ASEAN!A:A,1,0),0)</f>
        <v>0</v>
      </c>
      <c r="AL492" s="63">
        <f>IFERROR(VLOOKUP(D492,'[3]customer specs'!$B$1:$D$65536,3,0),0)</f>
        <v>0</v>
      </c>
      <c r="AM492" s="64">
        <f t="shared" si="115"/>
        <v>0</v>
      </c>
      <c r="AN492" s="64">
        <f t="shared" si="116"/>
        <v>0</v>
      </c>
      <c r="AO492" s="63"/>
      <c r="AP492" s="63"/>
      <c r="AQ492" s="63" t="str">
        <f t="shared" si="117"/>
        <v>no</v>
      </c>
      <c r="AR492" s="20">
        <f t="shared" si="118"/>
        <v>325.72800000000001</v>
      </c>
      <c r="AS492" s="63"/>
      <c r="AT492" s="23">
        <f t="shared" si="108"/>
        <v>0.12</v>
      </c>
      <c r="AU492" s="65">
        <f t="shared" si="119"/>
        <v>37.014545454545456</v>
      </c>
      <c r="AV492" s="65"/>
      <c r="AW492" s="65">
        <f t="shared" si="120"/>
        <v>370.14545454545453</v>
      </c>
      <c r="AX492" s="65"/>
      <c r="AY492" s="63">
        <f>VLOOKUP(L492,'Status Report'!B:CF,81,0)</f>
        <v>0</v>
      </c>
      <c r="AZ492" s="63" t="str">
        <f>VLOOKUP(L492,'Status Report'!B:S,18,0)</f>
        <v>Ellina Smirnova</v>
      </c>
      <c r="BB492" s="63">
        <f>VLOOKUP(L492,'Status Report'!B:Z,25,0)</f>
        <v>2</v>
      </c>
      <c r="BC492" s="63">
        <f t="shared" si="121"/>
        <v>20</v>
      </c>
      <c r="BF492">
        <f>VLOOKUP(L492,'Status Report'!B:CE,82,0)</f>
        <v>0</v>
      </c>
      <c r="BG492">
        <f>VLOOKUP(L492,'Status Report'!B:CF,83,0)</f>
        <v>0</v>
      </c>
      <c r="BH492">
        <f>VLOOKUP(L492,'Status Report'!B:CG,84,0)</f>
        <v>0</v>
      </c>
      <c r="BI492" t="s">
        <v>854</v>
      </c>
      <c r="BJ492" t="s">
        <v>795</v>
      </c>
      <c r="BM492" s="67">
        <f t="shared" si="122"/>
        <v>22</v>
      </c>
    </row>
    <row r="493" spans="1:65" x14ac:dyDescent="0.25">
      <c r="A493" s="68" t="str">
        <f>VLOOKUP(L493,'Status Report'!B:CB,79,0)</f>
        <v>Heineken UCL</v>
      </c>
      <c r="C493">
        <v>26021016</v>
      </c>
      <c r="D493">
        <v>3090735</v>
      </c>
      <c r="E493" t="s">
        <v>869</v>
      </c>
      <c r="F493" t="s">
        <v>870</v>
      </c>
      <c r="G493" t="str">
        <f>VLOOKUP(D493,'[2]sold to'!$A:$H,8,0)</f>
        <v>Finland</v>
      </c>
      <c r="H493" t="str">
        <f>VLOOKUP(D493,'[2]sold to'!$A:$I,9,0)</f>
        <v>Europe</v>
      </c>
      <c r="K493">
        <v>120</v>
      </c>
      <c r="L493">
        <v>88026491</v>
      </c>
      <c r="M493" t="s">
        <v>317</v>
      </c>
      <c r="N493">
        <v>25</v>
      </c>
      <c r="P493" t="str">
        <f>VLOOKUP(L493,'Status Report'!B:AA,26,0)</f>
        <v>China</v>
      </c>
      <c r="Q493" t="str">
        <f>VLOOKUP(L493,'Status Report'!B:AB,27,0)</f>
        <v>Textiles-Clothing</v>
      </c>
      <c r="R493">
        <f>VLOOKUP(L493,'Status Report'!B:X,23,0)</f>
        <v>500</v>
      </c>
      <c r="S493" t="str">
        <f>VLOOKUP(L493,'Status Report'!B:T,19,0)</f>
        <v>Promocean The Netherlands BV</v>
      </c>
      <c r="T493" s="62">
        <f>VLOOKUP(L493,'Status Report'!B:E,4,0)</f>
        <v>3</v>
      </c>
      <c r="U493" s="19">
        <f>_xlfn.IFS(AI493="Den Bosch",VLOOKUP(L493,'Status Report'!B:AM,35,0),AI493="Yantian",VLOOKUP(L493,'Status Report'!B:AM,36,0),AI493="",IF(H493="Asia Pacific",VLOOKUP(L493,'Status Report'!B:AM,36,0),VLOOKUP(L493,'Status Report'!B:AM,35,0)),AI493="Direct shipment",IF(H493="Asia Pacific",VLOOKUP(L493,'Status Report'!B:AM,36,0),VLOOKUP(L493,'Status Report'!B:AM,35,0)))</f>
        <v>38.44</v>
      </c>
      <c r="V493" s="20">
        <f t="shared" si="109"/>
        <v>961</v>
      </c>
      <c r="W493" s="19">
        <f>_xlfn.IFS(AI493="Den Bosch",VLOOKUP(L493,'Status Report'!B:AM,37,0),AI493="Yantian",VLOOKUP(L493,'Status Report'!B:AM,38,0),AI493="",IF(H493="Asia Pacific",VLOOKUP(L493,'Status Report'!B:AM,38,0),VLOOKUP(L493,'Status Report'!B:AM,37,0)),AI493="Direct shipment",IF(H493="Asia Pacific",VLOOKUP(L493,'Status Report'!B:AM,38,0),VLOOKUP(L493,'Status Report'!B:AM,37,0)))</f>
        <v>38.44</v>
      </c>
      <c r="X493" s="20">
        <f t="shared" si="110"/>
        <v>961</v>
      </c>
      <c r="Y493" s="20">
        <f>_xlfn.IFS(AI493="Den Bosch",VLOOKUP(L493,'Status Report'!B:AO,39,0),AI493="Yantian",VLOOKUP(L493,'Status Report'!B:AO,40,0),AI493="",IF(H493="Asia Pacific",VLOOKUP(L493,'Status Report'!B:AO,40,0),VLOOKUP(L493,'Status Report'!B:AO,39,0)),AI493="Direct shipment",IF(H493="Asia Pacific",VLOOKUP(L493,'Status Report'!B:AO,40,0),VLOOKUP(L493,'Status Report'!B:AO,39,0)))</f>
        <v>0</v>
      </c>
      <c r="Z493" s="20">
        <f t="shared" si="111"/>
        <v>0</v>
      </c>
      <c r="AA493" s="20">
        <f t="shared" si="112"/>
        <v>961</v>
      </c>
      <c r="AB493" s="21">
        <f>_xlfn.IFS(AI493="Den Bosch",VLOOKUP(L493,'Status Report'!B:AM,33,0),AI493="Yantian",VLOOKUP(L493,'Status Report'!B:AM,34,0),AI493="",IF(H493="Asia Pacific",VLOOKUP(L493,'Status Report'!B:AM,34,0),VLOOKUP(L493,'Status Report'!B:AM,33,0)),AI493="Direct shipment",IF(H493="Asia Pacific",VLOOKUP(L493,'Status Report'!B:AM,34,0),VLOOKUP(L493,'Status Report'!B:AM,33,0)))</f>
        <v>32.572800000000001</v>
      </c>
      <c r="AC493" s="21">
        <f>VLOOKUP(L493,'Status Report'!B:CE,82,0)</f>
        <v>0</v>
      </c>
      <c r="AD493" s="21">
        <f t="shared" si="113"/>
        <v>32.572800000000001</v>
      </c>
      <c r="AE493" s="63">
        <f>VLOOKUP(L493,'Status Report'!B:W,20,0)</f>
        <v>58</v>
      </c>
      <c r="AF493" s="63">
        <f>VLOOKUP(L493,'Status Report'!B:W,21,0)</f>
        <v>36</v>
      </c>
      <c r="AG493" s="63">
        <f>VLOOKUP(L493,'Status Report'!B:W,22,0)</f>
        <v>4</v>
      </c>
      <c r="AH493" s="22">
        <f t="shared" si="114"/>
        <v>0.20880000000000001</v>
      </c>
      <c r="AI493" t="s">
        <v>990</v>
      </c>
      <c r="AK493" s="63">
        <f>IFERROR(VLOOKUP(G493,ASEAN!A:A,1,0),0)</f>
        <v>0</v>
      </c>
      <c r="AL493" s="63">
        <f>IFERROR(VLOOKUP(D493,'[3]customer specs'!$B$1:$D$65536,3,0),0)</f>
        <v>0</v>
      </c>
      <c r="AM493" s="64">
        <f t="shared" si="115"/>
        <v>0</v>
      </c>
      <c r="AN493" s="64">
        <f t="shared" si="116"/>
        <v>0</v>
      </c>
      <c r="AO493" s="63"/>
      <c r="AP493" s="63"/>
      <c r="AQ493" s="63" t="str">
        <f t="shared" si="117"/>
        <v>no</v>
      </c>
      <c r="AR493" s="20">
        <f t="shared" si="118"/>
        <v>814.32</v>
      </c>
      <c r="AS493" s="63"/>
      <c r="AT493" s="23">
        <f t="shared" si="108"/>
        <v>0.12</v>
      </c>
      <c r="AU493" s="65">
        <f t="shared" si="119"/>
        <v>37.014545454545456</v>
      </c>
      <c r="AV493" s="65"/>
      <c r="AW493" s="65">
        <f t="shared" si="120"/>
        <v>925.36363636363637</v>
      </c>
      <c r="AX493" s="65"/>
      <c r="AY493" s="63">
        <f>VLOOKUP(L493,'Status Report'!B:CF,81,0)</f>
        <v>0</v>
      </c>
      <c r="AZ493" s="63" t="str">
        <f>VLOOKUP(L493,'Status Report'!B:S,18,0)</f>
        <v>Ellina Smirnova</v>
      </c>
      <c r="BB493" s="63">
        <f>VLOOKUP(L493,'Status Report'!B:Z,25,0)</f>
        <v>2</v>
      </c>
      <c r="BC493" s="63">
        <f t="shared" si="121"/>
        <v>50</v>
      </c>
      <c r="BF493">
        <f>VLOOKUP(L493,'Status Report'!B:CE,82,0)</f>
        <v>0</v>
      </c>
      <c r="BG493">
        <f>VLOOKUP(L493,'Status Report'!B:CF,83,0)</f>
        <v>0</v>
      </c>
      <c r="BH493">
        <f>VLOOKUP(L493,'Status Report'!B:CG,84,0)</f>
        <v>0</v>
      </c>
      <c r="BI493" t="s">
        <v>854</v>
      </c>
      <c r="BJ493" t="s">
        <v>795</v>
      </c>
      <c r="BM493" s="67">
        <f t="shared" si="122"/>
        <v>167</v>
      </c>
    </row>
    <row r="494" spans="1:65" x14ac:dyDescent="0.25">
      <c r="A494" s="68" t="str">
        <f>VLOOKUP(L494,'Status Report'!B:CB,79,0)</f>
        <v>Heineken UCL</v>
      </c>
      <c r="C494">
        <v>26021016</v>
      </c>
      <c r="D494">
        <v>3090735</v>
      </c>
      <c r="E494" t="s">
        <v>869</v>
      </c>
      <c r="F494" t="s">
        <v>870</v>
      </c>
      <c r="G494" t="str">
        <f>VLOOKUP(D494,'[2]sold to'!$A:$H,8,0)</f>
        <v>Finland</v>
      </c>
      <c r="H494" t="str">
        <f>VLOOKUP(D494,'[2]sold to'!$A:$I,9,0)</f>
        <v>Europe</v>
      </c>
      <c r="K494">
        <v>130</v>
      </c>
      <c r="L494">
        <v>88026492</v>
      </c>
      <c r="M494" t="s">
        <v>318</v>
      </c>
      <c r="N494">
        <v>15</v>
      </c>
      <c r="P494" t="str">
        <f>VLOOKUP(L494,'Status Report'!B:AA,26,0)</f>
        <v>China</v>
      </c>
      <c r="Q494" t="str">
        <f>VLOOKUP(L494,'Status Report'!B:AB,27,0)</f>
        <v>Textiles-Clothing</v>
      </c>
      <c r="R494">
        <f>VLOOKUP(L494,'Status Report'!B:X,23,0)</f>
        <v>500</v>
      </c>
      <c r="S494" t="str">
        <f>VLOOKUP(L494,'Status Report'!B:T,19,0)</f>
        <v>Promocean The Netherlands BV</v>
      </c>
      <c r="T494" s="62">
        <f>VLOOKUP(L494,'Status Report'!B:E,4,0)</f>
        <v>3</v>
      </c>
      <c r="U494" s="19">
        <f>_xlfn.IFS(AI494="Den Bosch",VLOOKUP(L494,'Status Report'!B:AM,35,0),AI494="Yantian",VLOOKUP(L494,'Status Report'!B:AM,36,0),AI494="",IF(H494="Asia Pacific",VLOOKUP(L494,'Status Report'!B:AM,36,0),VLOOKUP(L494,'Status Report'!B:AM,35,0)),AI494="Direct shipment",IF(H494="Asia Pacific",VLOOKUP(L494,'Status Report'!B:AM,36,0),VLOOKUP(L494,'Status Report'!B:AM,35,0)))</f>
        <v>38.44</v>
      </c>
      <c r="V494" s="20">
        <f t="shared" si="109"/>
        <v>576.59999999999991</v>
      </c>
      <c r="W494" s="19">
        <f>_xlfn.IFS(AI494="Den Bosch",VLOOKUP(L494,'Status Report'!B:AM,37,0),AI494="Yantian",VLOOKUP(L494,'Status Report'!B:AM,38,0),AI494="",IF(H494="Asia Pacific",VLOOKUP(L494,'Status Report'!B:AM,38,0),VLOOKUP(L494,'Status Report'!B:AM,37,0)),AI494="Direct shipment",IF(H494="Asia Pacific",VLOOKUP(L494,'Status Report'!B:AM,38,0),VLOOKUP(L494,'Status Report'!B:AM,37,0)))</f>
        <v>38.44</v>
      </c>
      <c r="X494" s="20">
        <f t="shared" si="110"/>
        <v>576.59999999999991</v>
      </c>
      <c r="Y494" s="20">
        <f>_xlfn.IFS(AI494="Den Bosch",VLOOKUP(L494,'Status Report'!B:AO,39,0),AI494="Yantian",VLOOKUP(L494,'Status Report'!B:AO,40,0),AI494="",IF(H494="Asia Pacific",VLOOKUP(L494,'Status Report'!B:AO,40,0),VLOOKUP(L494,'Status Report'!B:AO,39,0)),AI494="Direct shipment",IF(H494="Asia Pacific",VLOOKUP(L494,'Status Report'!B:AO,40,0),VLOOKUP(L494,'Status Report'!B:AO,39,0)))</f>
        <v>0</v>
      </c>
      <c r="Z494" s="20">
        <f t="shared" si="111"/>
        <v>0</v>
      </c>
      <c r="AA494" s="20">
        <f t="shared" si="112"/>
        <v>576.59999999999991</v>
      </c>
      <c r="AB494" s="21">
        <f>_xlfn.IFS(AI494="Den Bosch",VLOOKUP(L494,'Status Report'!B:AM,33,0),AI494="Yantian",VLOOKUP(L494,'Status Report'!B:AM,34,0),AI494="",IF(H494="Asia Pacific",VLOOKUP(L494,'Status Report'!B:AM,34,0),VLOOKUP(L494,'Status Report'!B:AM,33,0)),AI494="Direct shipment",IF(H494="Asia Pacific",VLOOKUP(L494,'Status Report'!B:AM,34,0),VLOOKUP(L494,'Status Report'!B:AM,33,0)))</f>
        <v>32.572800000000001</v>
      </c>
      <c r="AC494" s="21">
        <f>VLOOKUP(L494,'Status Report'!B:CE,82,0)</f>
        <v>0</v>
      </c>
      <c r="AD494" s="21">
        <f t="shared" si="113"/>
        <v>32.572800000000001</v>
      </c>
      <c r="AE494" s="63">
        <f>VLOOKUP(L494,'Status Report'!B:W,20,0)</f>
        <v>58</v>
      </c>
      <c r="AF494" s="63">
        <f>VLOOKUP(L494,'Status Report'!B:W,21,0)</f>
        <v>36</v>
      </c>
      <c r="AG494" s="63">
        <f>VLOOKUP(L494,'Status Report'!B:W,22,0)</f>
        <v>4</v>
      </c>
      <c r="AH494" s="22">
        <f t="shared" si="114"/>
        <v>0.12528</v>
      </c>
      <c r="AI494" t="s">
        <v>990</v>
      </c>
      <c r="AK494" s="63">
        <f>IFERROR(VLOOKUP(G494,ASEAN!A:A,1,0),0)</f>
        <v>0</v>
      </c>
      <c r="AL494" s="63">
        <f>IFERROR(VLOOKUP(D494,'[3]customer specs'!$B$1:$D$65536,3,0),0)</f>
        <v>0</v>
      </c>
      <c r="AM494" s="64">
        <f t="shared" si="115"/>
        <v>0</v>
      </c>
      <c r="AN494" s="64">
        <f t="shared" si="116"/>
        <v>0</v>
      </c>
      <c r="AO494" s="63"/>
      <c r="AP494" s="63"/>
      <c r="AQ494" s="63" t="str">
        <f t="shared" si="117"/>
        <v>no</v>
      </c>
      <c r="AR494" s="20">
        <f t="shared" si="118"/>
        <v>488.59199999999998</v>
      </c>
      <c r="AS494" s="63"/>
      <c r="AT494" s="23">
        <f t="shared" si="108"/>
        <v>0.12</v>
      </c>
      <c r="AU494" s="65">
        <f t="shared" si="119"/>
        <v>37.014545454545456</v>
      </c>
      <c r="AV494" s="65"/>
      <c r="AW494" s="65">
        <f t="shared" si="120"/>
        <v>555.21818181818185</v>
      </c>
      <c r="AX494" s="65"/>
      <c r="AY494" s="63">
        <f>VLOOKUP(L494,'Status Report'!B:CF,81,0)</f>
        <v>0</v>
      </c>
      <c r="AZ494" s="63" t="str">
        <f>VLOOKUP(L494,'Status Report'!B:S,18,0)</f>
        <v>Ellina Smirnova</v>
      </c>
      <c r="BB494" s="63">
        <f>VLOOKUP(L494,'Status Report'!B:Z,25,0)</f>
        <v>2</v>
      </c>
      <c r="BC494" s="63">
        <f t="shared" si="121"/>
        <v>30</v>
      </c>
      <c r="BF494">
        <f>VLOOKUP(L494,'Status Report'!B:CE,82,0)</f>
        <v>0</v>
      </c>
      <c r="BG494">
        <f>VLOOKUP(L494,'Status Report'!B:CF,83,0)</f>
        <v>0</v>
      </c>
      <c r="BH494">
        <f>VLOOKUP(L494,'Status Report'!B:CG,84,0)</f>
        <v>0</v>
      </c>
      <c r="BI494" t="s">
        <v>854</v>
      </c>
      <c r="BJ494" t="s">
        <v>795</v>
      </c>
      <c r="BM494" s="67">
        <f t="shared" si="122"/>
        <v>176</v>
      </c>
    </row>
    <row r="495" spans="1:65" x14ac:dyDescent="0.25">
      <c r="A495" s="68" t="str">
        <f>VLOOKUP(L495,'Status Report'!B:CB,79,0)</f>
        <v>Heineken UCL</v>
      </c>
      <c r="C495">
        <v>26021016</v>
      </c>
      <c r="D495">
        <v>3090735</v>
      </c>
      <c r="E495" t="s">
        <v>869</v>
      </c>
      <c r="F495" t="s">
        <v>870</v>
      </c>
      <c r="G495" t="str">
        <f>VLOOKUP(D495,'[2]sold to'!$A:$H,8,0)</f>
        <v>Finland</v>
      </c>
      <c r="H495" t="str">
        <f>VLOOKUP(D495,'[2]sold to'!$A:$I,9,0)</f>
        <v>Europe</v>
      </c>
      <c r="K495">
        <v>140</v>
      </c>
      <c r="L495">
        <v>88026470</v>
      </c>
      <c r="M495" t="s">
        <v>299</v>
      </c>
      <c r="N495">
        <v>5</v>
      </c>
      <c r="P495" t="str">
        <f>VLOOKUP(L495,'Status Report'!B:AA,26,0)</f>
        <v>China</v>
      </c>
      <c r="Q495" t="str">
        <f>VLOOKUP(L495,'Status Report'!B:AB,27,0)</f>
        <v>Textiles-Clothing</v>
      </c>
      <c r="R495">
        <f>VLOOKUP(L495,'Status Report'!B:X,23,0)</f>
        <v>500</v>
      </c>
      <c r="S495" t="str">
        <f>VLOOKUP(L495,'Status Report'!B:T,19,0)</f>
        <v>Promocean The Netherlands BV</v>
      </c>
      <c r="T495" s="62">
        <f>VLOOKUP(L495,'Status Report'!B:E,4,0)</f>
        <v>3</v>
      </c>
      <c r="U495" s="19">
        <f>_xlfn.IFS(AI495="Den Bosch",VLOOKUP(L495,'Status Report'!B:AM,35,0),AI495="Yantian",VLOOKUP(L495,'Status Report'!B:AM,36,0),AI495="",IF(H495="Asia Pacific",VLOOKUP(L495,'Status Report'!B:AM,36,0),VLOOKUP(L495,'Status Report'!B:AM,35,0)),AI495="Direct shipment",IF(H495="Asia Pacific",VLOOKUP(L495,'Status Report'!B:AM,36,0),VLOOKUP(L495,'Status Report'!B:AM,35,0)))</f>
        <v>38.86</v>
      </c>
      <c r="V495" s="20">
        <f t="shared" si="109"/>
        <v>194.3</v>
      </c>
      <c r="W495" s="19">
        <f>_xlfn.IFS(AI495="Den Bosch",VLOOKUP(L495,'Status Report'!B:AM,37,0),AI495="Yantian",VLOOKUP(L495,'Status Report'!B:AM,38,0),AI495="",IF(H495="Asia Pacific",VLOOKUP(L495,'Status Report'!B:AM,38,0),VLOOKUP(L495,'Status Report'!B:AM,37,0)),AI495="Direct shipment",IF(H495="Asia Pacific",VLOOKUP(L495,'Status Report'!B:AM,38,0),VLOOKUP(L495,'Status Report'!B:AM,37,0)))</f>
        <v>38.86</v>
      </c>
      <c r="X495" s="20">
        <f t="shared" si="110"/>
        <v>194.3</v>
      </c>
      <c r="Y495" s="20">
        <f>_xlfn.IFS(AI495="Den Bosch",VLOOKUP(L495,'Status Report'!B:AO,39,0),AI495="Yantian",VLOOKUP(L495,'Status Report'!B:AO,40,0),AI495="",IF(H495="Asia Pacific",VLOOKUP(L495,'Status Report'!B:AO,40,0),VLOOKUP(L495,'Status Report'!B:AO,39,0)),AI495="Direct shipment",IF(H495="Asia Pacific",VLOOKUP(L495,'Status Report'!B:AO,40,0),VLOOKUP(L495,'Status Report'!B:AO,39,0)))</f>
        <v>0</v>
      </c>
      <c r="Z495" s="20">
        <f t="shared" si="111"/>
        <v>0</v>
      </c>
      <c r="AA495" s="20">
        <f t="shared" si="112"/>
        <v>194.3</v>
      </c>
      <c r="AB495" s="21">
        <f>_xlfn.IFS(AI495="Den Bosch",VLOOKUP(L495,'Status Report'!B:AM,33,0),AI495="Yantian",VLOOKUP(L495,'Status Report'!B:AM,34,0),AI495="",IF(H495="Asia Pacific",VLOOKUP(L495,'Status Report'!B:AM,34,0),VLOOKUP(L495,'Status Report'!B:AM,33,0)),AI495="Direct shipment",IF(H495="Asia Pacific",VLOOKUP(L495,'Status Report'!B:AM,34,0),VLOOKUP(L495,'Status Report'!B:AM,33,0)))</f>
        <v>33.017399999999995</v>
      </c>
      <c r="AC495" s="21">
        <f>VLOOKUP(L495,'Status Report'!B:CE,82,0)</f>
        <v>0</v>
      </c>
      <c r="AD495" s="21">
        <f t="shared" si="113"/>
        <v>33.017399999999995</v>
      </c>
      <c r="AE495" s="63">
        <f>VLOOKUP(L495,'Status Report'!B:W,20,0)</f>
        <v>58</v>
      </c>
      <c r="AF495" s="63">
        <f>VLOOKUP(L495,'Status Report'!B:W,21,0)</f>
        <v>36</v>
      </c>
      <c r="AG495" s="63">
        <f>VLOOKUP(L495,'Status Report'!B:W,22,0)</f>
        <v>4</v>
      </c>
      <c r="AH495" s="22">
        <f t="shared" si="114"/>
        <v>4.1759999999999999E-2</v>
      </c>
      <c r="AI495" t="s">
        <v>990</v>
      </c>
      <c r="AK495" s="63">
        <f>IFERROR(VLOOKUP(G495,ASEAN!A:A,1,0),0)</f>
        <v>0</v>
      </c>
      <c r="AL495" s="63">
        <f>IFERROR(VLOOKUP(D495,'[3]customer specs'!$B$1:$D$65536,3,0),0)</f>
        <v>0</v>
      </c>
      <c r="AM495" s="64">
        <f t="shared" si="115"/>
        <v>0</v>
      </c>
      <c r="AN495" s="64">
        <f t="shared" si="116"/>
        <v>0</v>
      </c>
      <c r="AO495" s="63"/>
      <c r="AP495" s="63"/>
      <c r="AQ495" s="63" t="str">
        <f t="shared" si="117"/>
        <v>no</v>
      </c>
      <c r="AR495" s="20">
        <f t="shared" si="118"/>
        <v>165.08699999999999</v>
      </c>
      <c r="AS495" s="63"/>
      <c r="AT495" s="23">
        <f t="shared" si="108"/>
        <v>0.12</v>
      </c>
      <c r="AU495" s="65">
        <f t="shared" si="119"/>
        <v>37.519772727272724</v>
      </c>
      <c r="AV495" s="65"/>
      <c r="AW495" s="65">
        <f t="shared" si="120"/>
        <v>187.5988636363636</v>
      </c>
      <c r="AX495" s="65"/>
      <c r="AY495" s="63">
        <f>VLOOKUP(L495,'Status Report'!B:CF,81,0)</f>
        <v>0</v>
      </c>
      <c r="AZ495" s="63" t="str">
        <f>VLOOKUP(L495,'Status Report'!B:S,18,0)</f>
        <v>Ellina Smirnova</v>
      </c>
      <c r="BB495" s="63">
        <f>VLOOKUP(L495,'Status Report'!B:Z,25,0)</f>
        <v>2</v>
      </c>
      <c r="BC495" s="63">
        <f t="shared" si="121"/>
        <v>10</v>
      </c>
      <c r="BF495">
        <f>VLOOKUP(L495,'Status Report'!B:CE,82,0)</f>
        <v>0</v>
      </c>
      <c r="BG495">
        <f>VLOOKUP(L495,'Status Report'!B:CF,83,0)</f>
        <v>0</v>
      </c>
      <c r="BH495">
        <f>VLOOKUP(L495,'Status Report'!B:CG,84,0)</f>
        <v>0</v>
      </c>
      <c r="BI495" t="s">
        <v>854</v>
      </c>
      <c r="BJ495" t="s">
        <v>795</v>
      </c>
      <c r="BM495" s="67">
        <f t="shared" si="122"/>
        <v>123</v>
      </c>
    </row>
    <row r="496" spans="1:65" x14ac:dyDescent="0.25">
      <c r="A496" s="68" t="str">
        <f>VLOOKUP(L496,'Status Report'!B:CB,79,0)</f>
        <v>Heineken UCL</v>
      </c>
      <c r="C496">
        <v>26021016</v>
      </c>
      <c r="D496">
        <v>3090735</v>
      </c>
      <c r="E496" t="s">
        <v>869</v>
      </c>
      <c r="F496" t="s">
        <v>870</v>
      </c>
      <c r="G496" t="str">
        <f>VLOOKUP(D496,'[2]sold to'!$A:$H,8,0)</f>
        <v>Finland</v>
      </c>
      <c r="H496" t="str">
        <f>VLOOKUP(D496,'[2]sold to'!$A:$I,9,0)</f>
        <v>Europe</v>
      </c>
      <c r="K496">
        <v>150</v>
      </c>
      <c r="L496">
        <v>88026471</v>
      </c>
      <c r="M496" t="s">
        <v>300</v>
      </c>
      <c r="N496">
        <v>25</v>
      </c>
      <c r="P496" t="str">
        <f>VLOOKUP(L496,'Status Report'!B:AA,26,0)</f>
        <v>China</v>
      </c>
      <c r="Q496" t="str">
        <f>VLOOKUP(L496,'Status Report'!B:AB,27,0)</f>
        <v>Textiles-Clothing</v>
      </c>
      <c r="R496">
        <f>VLOOKUP(L496,'Status Report'!B:X,23,0)</f>
        <v>500</v>
      </c>
      <c r="S496" t="str">
        <f>VLOOKUP(L496,'Status Report'!B:T,19,0)</f>
        <v>Promocean The Netherlands BV</v>
      </c>
      <c r="T496" s="62">
        <f>VLOOKUP(L496,'Status Report'!B:E,4,0)</f>
        <v>3</v>
      </c>
      <c r="U496" s="19">
        <f>_xlfn.IFS(AI496="Den Bosch",VLOOKUP(L496,'Status Report'!B:AM,35,0),AI496="Yantian",VLOOKUP(L496,'Status Report'!B:AM,36,0),AI496="",IF(H496="Asia Pacific",VLOOKUP(L496,'Status Report'!B:AM,36,0),VLOOKUP(L496,'Status Report'!B:AM,35,0)),AI496="Direct shipment",IF(H496="Asia Pacific",VLOOKUP(L496,'Status Report'!B:AM,36,0),VLOOKUP(L496,'Status Report'!B:AM,35,0)))</f>
        <v>38.86</v>
      </c>
      <c r="V496" s="20">
        <f t="shared" si="109"/>
        <v>971.5</v>
      </c>
      <c r="W496" s="19">
        <f>_xlfn.IFS(AI496="Den Bosch",VLOOKUP(L496,'Status Report'!B:AM,37,0),AI496="Yantian",VLOOKUP(L496,'Status Report'!B:AM,38,0),AI496="",IF(H496="Asia Pacific",VLOOKUP(L496,'Status Report'!B:AM,38,0),VLOOKUP(L496,'Status Report'!B:AM,37,0)),AI496="Direct shipment",IF(H496="Asia Pacific",VLOOKUP(L496,'Status Report'!B:AM,38,0),VLOOKUP(L496,'Status Report'!B:AM,37,0)))</f>
        <v>38.86</v>
      </c>
      <c r="X496" s="20">
        <f t="shared" si="110"/>
        <v>971.5</v>
      </c>
      <c r="Y496" s="20">
        <f>_xlfn.IFS(AI496="Den Bosch",VLOOKUP(L496,'Status Report'!B:AO,39,0),AI496="Yantian",VLOOKUP(L496,'Status Report'!B:AO,40,0),AI496="",IF(H496="Asia Pacific",VLOOKUP(L496,'Status Report'!B:AO,40,0),VLOOKUP(L496,'Status Report'!B:AO,39,0)),AI496="Direct shipment",IF(H496="Asia Pacific",VLOOKUP(L496,'Status Report'!B:AO,40,0),VLOOKUP(L496,'Status Report'!B:AO,39,0)))</f>
        <v>0</v>
      </c>
      <c r="Z496" s="20">
        <f t="shared" si="111"/>
        <v>0</v>
      </c>
      <c r="AA496" s="20">
        <f t="shared" si="112"/>
        <v>971.5</v>
      </c>
      <c r="AB496" s="21">
        <f>_xlfn.IFS(AI496="Den Bosch",VLOOKUP(L496,'Status Report'!B:AM,33,0),AI496="Yantian",VLOOKUP(L496,'Status Report'!B:AM,34,0),AI496="",IF(H496="Asia Pacific",VLOOKUP(L496,'Status Report'!B:AM,34,0),VLOOKUP(L496,'Status Report'!B:AM,33,0)),AI496="Direct shipment",IF(H496="Asia Pacific",VLOOKUP(L496,'Status Report'!B:AM,34,0),VLOOKUP(L496,'Status Report'!B:AM,33,0)))</f>
        <v>33.017399999999995</v>
      </c>
      <c r="AC496" s="21">
        <f>VLOOKUP(L496,'Status Report'!B:CE,82,0)</f>
        <v>0</v>
      </c>
      <c r="AD496" s="21">
        <f t="shared" si="113"/>
        <v>33.017399999999995</v>
      </c>
      <c r="AE496" s="63">
        <f>VLOOKUP(L496,'Status Report'!B:W,20,0)</f>
        <v>58</v>
      </c>
      <c r="AF496" s="63">
        <f>VLOOKUP(L496,'Status Report'!B:W,21,0)</f>
        <v>36</v>
      </c>
      <c r="AG496" s="63">
        <f>VLOOKUP(L496,'Status Report'!B:W,22,0)</f>
        <v>4</v>
      </c>
      <c r="AH496" s="22">
        <f t="shared" si="114"/>
        <v>0.20880000000000001</v>
      </c>
      <c r="AI496" t="s">
        <v>990</v>
      </c>
      <c r="AK496" s="63">
        <f>IFERROR(VLOOKUP(G496,ASEAN!A:A,1,0),0)</f>
        <v>0</v>
      </c>
      <c r="AL496" s="63">
        <f>IFERROR(VLOOKUP(D496,'[3]customer specs'!$B$1:$D$65536,3,0),0)</f>
        <v>0</v>
      </c>
      <c r="AM496" s="64">
        <f t="shared" si="115"/>
        <v>0</v>
      </c>
      <c r="AN496" s="64">
        <f t="shared" si="116"/>
        <v>0</v>
      </c>
      <c r="AO496" s="63"/>
      <c r="AP496" s="63"/>
      <c r="AQ496" s="63" t="str">
        <f t="shared" si="117"/>
        <v>no</v>
      </c>
      <c r="AR496" s="20">
        <f t="shared" si="118"/>
        <v>825.43499999999983</v>
      </c>
      <c r="AS496" s="63"/>
      <c r="AT496" s="23">
        <f t="shared" si="108"/>
        <v>0.12</v>
      </c>
      <c r="AU496" s="65">
        <f t="shared" si="119"/>
        <v>37.519772727272724</v>
      </c>
      <c r="AV496" s="65"/>
      <c r="AW496" s="65">
        <f t="shared" si="120"/>
        <v>937.99431818181813</v>
      </c>
      <c r="AX496" s="65"/>
      <c r="AY496" s="63">
        <f>VLOOKUP(L496,'Status Report'!B:CF,81,0)</f>
        <v>0</v>
      </c>
      <c r="AZ496" s="63" t="str">
        <f>VLOOKUP(L496,'Status Report'!B:S,18,0)</f>
        <v>Ellina Smirnova</v>
      </c>
      <c r="BB496" s="63">
        <f>VLOOKUP(L496,'Status Report'!B:Z,25,0)</f>
        <v>2</v>
      </c>
      <c r="BC496" s="63">
        <f t="shared" si="121"/>
        <v>50</v>
      </c>
      <c r="BF496">
        <f>VLOOKUP(L496,'Status Report'!B:CE,82,0)</f>
        <v>0</v>
      </c>
      <c r="BG496">
        <f>VLOOKUP(L496,'Status Report'!B:CF,83,0)</f>
        <v>0</v>
      </c>
      <c r="BH496">
        <f>VLOOKUP(L496,'Status Report'!B:CG,84,0)</f>
        <v>0</v>
      </c>
      <c r="BI496" t="s">
        <v>854</v>
      </c>
      <c r="BJ496" t="s">
        <v>795</v>
      </c>
      <c r="BM496" s="67">
        <f t="shared" si="122"/>
        <v>354</v>
      </c>
    </row>
    <row r="497" spans="1:65" x14ac:dyDescent="0.25">
      <c r="A497" s="68" t="str">
        <f>VLOOKUP(L497,'Status Report'!B:CB,79,0)</f>
        <v>Heineken UCL</v>
      </c>
      <c r="C497">
        <v>26021016</v>
      </c>
      <c r="D497">
        <v>3090735</v>
      </c>
      <c r="E497" t="s">
        <v>869</v>
      </c>
      <c r="F497" t="s">
        <v>870</v>
      </c>
      <c r="G497" t="str">
        <f>VLOOKUP(D497,'[2]sold to'!$A:$H,8,0)</f>
        <v>Finland</v>
      </c>
      <c r="H497" t="str">
        <f>VLOOKUP(D497,'[2]sold to'!$A:$I,9,0)</f>
        <v>Europe</v>
      </c>
      <c r="K497">
        <v>160</v>
      </c>
      <c r="L497">
        <v>88026472</v>
      </c>
      <c r="M497" t="s">
        <v>301</v>
      </c>
      <c r="N497">
        <v>15</v>
      </c>
      <c r="P497" t="str">
        <f>VLOOKUP(L497,'Status Report'!B:AA,26,0)</f>
        <v>China</v>
      </c>
      <c r="Q497" t="str">
        <f>VLOOKUP(L497,'Status Report'!B:AB,27,0)</f>
        <v>Textiles-Clothing</v>
      </c>
      <c r="R497">
        <f>VLOOKUP(L497,'Status Report'!B:X,23,0)</f>
        <v>500</v>
      </c>
      <c r="S497" t="str">
        <f>VLOOKUP(L497,'Status Report'!B:T,19,0)</f>
        <v>Promocean The Netherlands BV</v>
      </c>
      <c r="T497" s="62">
        <f>VLOOKUP(L497,'Status Report'!B:E,4,0)</f>
        <v>3</v>
      </c>
      <c r="U497" s="19">
        <f>_xlfn.IFS(AI497="Den Bosch",VLOOKUP(L497,'Status Report'!B:AM,35,0),AI497="Yantian",VLOOKUP(L497,'Status Report'!B:AM,36,0),AI497="",IF(H497="Asia Pacific",VLOOKUP(L497,'Status Report'!B:AM,36,0),VLOOKUP(L497,'Status Report'!B:AM,35,0)),AI497="Direct shipment",IF(H497="Asia Pacific",VLOOKUP(L497,'Status Report'!B:AM,36,0),VLOOKUP(L497,'Status Report'!B:AM,35,0)))</f>
        <v>38.86</v>
      </c>
      <c r="V497" s="20">
        <f t="shared" si="109"/>
        <v>582.9</v>
      </c>
      <c r="W497" s="19">
        <f>_xlfn.IFS(AI497="Den Bosch",VLOOKUP(L497,'Status Report'!B:AM,37,0),AI497="Yantian",VLOOKUP(L497,'Status Report'!B:AM,38,0),AI497="",IF(H497="Asia Pacific",VLOOKUP(L497,'Status Report'!B:AM,38,0),VLOOKUP(L497,'Status Report'!B:AM,37,0)),AI497="Direct shipment",IF(H497="Asia Pacific",VLOOKUP(L497,'Status Report'!B:AM,38,0),VLOOKUP(L497,'Status Report'!B:AM,37,0)))</f>
        <v>38.86</v>
      </c>
      <c r="X497" s="20">
        <f t="shared" si="110"/>
        <v>582.9</v>
      </c>
      <c r="Y497" s="20">
        <f>_xlfn.IFS(AI497="Den Bosch",VLOOKUP(L497,'Status Report'!B:AO,39,0),AI497="Yantian",VLOOKUP(L497,'Status Report'!B:AO,40,0),AI497="",IF(H497="Asia Pacific",VLOOKUP(L497,'Status Report'!B:AO,40,0),VLOOKUP(L497,'Status Report'!B:AO,39,0)),AI497="Direct shipment",IF(H497="Asia Pacific",VLOOKUP(L497,'Status Report'!B:AO,40,0),VLOOKUP(L497,'Status Report'!B:AO,39,0)))</f>
        <v>0</v>
      </c>
      <c r="Z497" s="20">
        <f t="shared" si="111"/>
        <v>0</v>
      </c>
      <c r="AA497" s="20">
        <f t="shared" si="112"/>
        <v>582.9</v>
      </c>
      <c r="AB497" s="21">
        <f>_xlfn.IFS(AI497="Den Bosch",VLOOKUP(L497,'Status Report'!B:AM,33,0),AI497="Yantian",VLOOKUP(L497,'Status Report'!B:AM,34,0),AI497="",IF(H497="Asia Pacific",VLOOKUP(L497,'Status Report'!B:AM,34,0),VLOOKUP(L497,'Status Report'!B:AM,33,0)),AI497="Direct shipment",IF(H497="Asia Pacific",VLOOKUP(L497,'Status Report'!B:AM,34,0),VLOOKUP(L497,'Status Report'!B:AM,33,0)))</f>
        <v>33.017399999999995</v>
      </c>
      <c r="AC497" s="21">
        <f>VLOOKUP(L497,'Status Report'!B:CE,82,0)</f>
        <v>0</v>
      </c>
      <c r="AD497" s="21">
        <f t="shared" si="113"/>
        <v>33.017399999999995</v>
      </c>
      <c r="AE497" s="63">
        <f>VLOOKUP(L497,'Status Report'!B:W,20,0)</f>
        <v>58</v>
      </c>
      <c r="AF497" s="63">
        <f>VLOOKUP(L497,'Status Report'!B:W,21,0)</f>
        <v>36</v>
      </c>
      <c r="AG497" s="63">
        <f>VLOOKUP(L497,'Status Report'!B:W,22,0)</f>
        <v>4</v>
      </c>
      <c r="AH497" s="22">
        <f t="shared" si="114"/>
        <v>0.12528</v>
      </c>
      <c r="AI497" t="s">
        <v>990</v>
      </c>
      <c r="AK497" s="63">
        <f>IFERROR(VLOOKUP(G497,ASEAN!A:A,1,0),0)</f>
        <v>0</v>
      </c>
      <c r="AL497" s="63">
        <f>IFERROR(VLOOKUP(D497,'[3]customer specs'!$B$1:$D$65536,3,0),0)</f>
        <v>0</v>
      </c>
      <c r="AM497" s="64">
        <f t="shared" si="115"/>
        <v>0</v>
      </c>
      <c r="AN497" s="64">
        <f t="shared" si="116"/>
        <v>0</v>
      </c>
      <c r="AO497" s="63"/>
      <c r="AP497" s="63"/>
      <c r="AQ497" s="63" t="str">
        <f t="shared" si="117"/>
        <v>no</v>
      </c>
      <c r="AR497" s="20">
        <f t="shared" si="118"/>
        <v>495.26099999999991</v>
      </c>
      <c r="AS497" s="63"/>
      <c r="AT497" s="23">
        <f t="shared" si="108"/>
        <v>0.12</v>
      </c>
      <c r="AU497" s="65">
        <f t="shared" si="119"/>
        <v>37.519772727272724</v>
      </c>
      <c r="AV497" s="65"/>
      <c r="AW497" s="65">
        <f t="shared" si="120"/>
        <v>562.79659090909081</v>
      </c>
      <c r="AX497" s="65"/>
      <c r="AY497" s="63">
        <f>VLOOKUP(L497,'Status Report'!B:CF,81,0)</f>
        <v>0</v>
      </c>
      <c r="AZ497" s="63" t="str">
        <f>VLOOKUP(L497,'Status Report'!B:S,18,0)</f>
        <v>Ellina Smirnova</v>
      </c>
      <c r="BB497" s="63">
        <f>VLOOKUP(L497,'Status Report'!B:Z,25,0)</f>
        <v>2</v>
      </c>
      <c r="BC497" s="63">
        <f t="shared" si="121"/>
        <v>30</v>
      </c>
      <c r="BF497">
        <f>VLOOKUP(L497,'Status Report'!B:CE,82,0)</f>
        <v>0</v>
      </c>
      <c r="BG497">
        <f>VLOOKUP(L497,'Status Report'!B:CF,83,0)</f>
        <v>0</v>
      </c>
      <c r="BH497">
        <f>VLOOKUP(L497,'Status Report'!B:CG,84,0)</f>
        <v>0</v>
      </c>
      <c r="BI497" t="s">
        <v>854</v>
      </c>
      <c r="BJ497" t="s">
        <v>795</v>
      </c>
      <c r="BM497" s="67">
        <f t="shared" si="122"/>
        <v>129</v>
      </c>
    </row>
    <row r="498" spans="1:65" x14ac:dyDescent="0.25">
      <c r="A498" s="68" t="str">
        <f>VLOOKUP(L498,'Status Report'!B:CB,79,0)</f>
        <v>Heineken UCL</v>
      </c>
      <c r="C498">
        <v>26021016</v>
      </c>
      <c r="D498">
        <v>3090735</v>
      </c>
      <c r="E498" t="s">
        <v>869</v>
      </c>
      <c r="F498" t="s">
        <v>870</v>
      </c>
      <c r="G498" t="str">
        <f>VLOOKUP(D498,'[2]sold to'!$A:$H,8,0)</f>
        <v>Finland</v>
      </c>
      <c r="H498" t="str">
        <f>VLOOKUP(D498,'[2]sold to'!$A:$I,9,0)</f>
        <v>Europe</v>
      </c>
      <c r="K498">
        <v>170</v>
      </c>
      <c r="L498">
        <v>88026473</v>
      </c>
      <c r="M498" t="s">
        <v>302</v>
      </c>
      <c r="N498">
        <v>5</v>
      </c>
      <c r="P498" t="str">
        <f>VLOOKUP(L498,'Status Report'!B:AA,26,0)</f>
        <v>China</v>
      </c>
      <c r="Q498" t="str">
        <f>VLOOKUP(L498,'Status Report'!B:AB,27,0)</f>
        <v>Textiles-Clothing</v>
      </c>
      <c r="R498">
        <f>VLOOKUP(L498,'Status Report'!B:X,23,0)</f>
        <v>500</v>
      </c>
      <c r="S498" t="str">
        <f>VLOOKUP(L498,'Status Report'!B:T,19,0)</f>
        <v>Promocean The Netherlands BV</v>
      </c>
      <c r="T498" s="62">
        <f>VLOOKUP(L498,'Status Report'!B:E,4,0)</f>
        <v>3</v>
      </c>
      <c r="U498" s="19">
        <f>_xlfn.IFS(AI498="Den Bosch",VLOOKUP(L498,'Status Report'!B:AM,35,0),AI498="Yantian",VLOOKUP(L498,'Status Report'!B:AM,36,0),AI498="",IF(H498="Asia Pacific",VLOOKUP(L498,'Status Report'!B:AM,36,0),VLOOKUP(L498,'Status Report'!B:AM,35,0)),AI498="Direct shipment",IF(H498="Asia Pacific",VLOOKUP(L498,'Status Report'!B:AM,36,0),VLOOKUP(L498,'Status Report'!B:AM,35,0)))</f>
        <v>38.86</v>
      </c>
      <c r="V498" s="20">
        <f t="shared" si="109"/>
        <v>194.3</v>
      </c>
      <c r="W498" s="19">
        <f>_xlfn.IFS(AI498="Den Bosch",VLOOKUP(L498,'Status Report'!B:AM,37,0),AI498="Yantian",VLOOKUP(L498,'Status Report'!B:AM,38,0),AI498="",IF(H498="Asia Pacific",VLOOKUP(L498,'Status Report'!B:AM,38,0),VLOOKUP(L498,'Status Report'!B:AM,37,0)),AI498="Direct shipment",IF(H498="Asia Pacific",VLOOKUP(L498,'Status Report'!B:AM,38,0),VLOOKUP(L498,'Status Report'!B:AM,37,0)))</f>
        <v>38.86</v>
      </c>
      <c r="X498" s="20">
        <f t="shared" si="110"/>
        <v>194.3</v>
      </c>
      <c r="Y498" s="20">
        <f>_xlfn.IFS(AI498="Den Bosch",VLOOKUP(L498,'Status Report'!B:AO,39,0),AI498="Yantian",VLOOKUP(L498,'Status Report'!B:AO,40,0),AI498="",IF(H498="Asia Pacific",VLOOKUP(L498,'Status Report'!B:AO,40,0),VLOOKUP(L498,'Status Report'!B:AO,39,0)),AI498="Direct shipment",IF(H498="Asia Pacific",VLOOKUP(L498,'Status Report'!B:AO,40,0),VLOOKUP(L498,'Status Report'!B:AO,39,0)))</f>
        <v>0</v>
      </c>
      <c r="Z498" s="20">
        <f t="shared" si="111"/>
        <v>0</v>
      </c>
      <c r="AA498" s="20">
        <f t="shared" si="112"/>
        <v>194.3</v>
      </c>
      <c r="AB498" s="21">
        <f>_xlfn.IFS(AI498="Den Bosch",VLOOKUP(L498,'Status Report'!B:AM,33,0),AI498="Yantian",VLOOKUP(L498,'Status Report'!B:AM,34,0),AI498="",IF(H498="Asia Pacific",VLOOKUP(L498,'Status Report'!B:AM,34,0),VLOOKUP(L498,'Status Report'!B:AM,33,0)),AI498="Direct shipment",IF(H498="Asia Pacific",VLOOKUP(L498,'Status Report'!B:AM,34,0),VLOOKUP(L498,'Status Report'!B:AM,33,0)))</f>
        <v>33.017399999999995</v>
      </c>
      <c r="AC498" s="21">
        <f>VLOOKUP(L498,'Status Report'!B:CE,82,0)</f>
        <v>0</v>
      </c>
      <c r="AD498" s="21">
        <f t="shared" si="113"/>
        <v>33.017399999999995</v>
      </c>
      <c r="AE498" s="63">
        <f>VLOOKUP(L498,'Status Report'!B:W,20,0)</f>
        <v>58</v>
      </c>
      <c r="AF498" s="63">
        <f>VLOOKUP(L498,'Status Report'!B:W,21,0)</f>
        <v>36</v>
      </c>
      <c r="AG498" s="63">
        <f>VLOOKUP(L498,'Status Report'!B:W,22,0)</f>
        <v>4</v>
      </c>
      <c r="AH498" s="22">
        <f t="shared" si="114"/>
        <v>4.1759999999999999E-2</v>
      </c>
      <c r="AI498" t="s">
        <v>990</v>
      </c>
      <c r="AK498" s="63">
        <f>IFERROR(VLOOKUP(G498,ASEAN!A:A,1,0),0)</f>
        <v>0</v>
      </c>
      <c r="AL498" s="63">
        <f>IFERROR(VLOOKUP(D498,'[3]customer specs'!$B$1:$D$65536,3,0),0)</f>
        <v>0</v>
      </c>
      <c r="AM498" s="64">
        <f t="shared" si="115"/>
        <v>0</v>
      </c>
      <c r="AN498" s="64">
        <f t="shared" si="116"/>
        <v>0</v>
      </c>
      <c r="AO498" s="63"/>
      <c r="AP498" s="63"/>
      <c r="AQ498" s="63" t="str">
        <f t="shared" si="117"/>
        <v>no</v>
      </c>
      <c r="AR498" s="20">
        <f t="shared" si="118"/>
        <v>165.08699999999999</v>
      </c>
      <c r="AS498" s="63"/>
      <c r="AT498" s="23">
        <f t="shared" si="108"/>
        <v>0.12</v>
      </c>
      <c r="AU498" s="65">
        <f t="shared" si="119"/>
        <v>37.519772727272724</v>
      </c>
      <c r="AV498" s="65"/>
      <c r="AW498" s="65">
        <f t="shared" si="120"/>
        <v>187.5988636363636</v>
      </c>
      <c r="AX498" s="65"/>
      <c r="AY498" s="63">
        <f>VLOOKUP(L498,'Status Report'!B:CF,81,0)</f>
        <v>0</v>
      </c>
      <c r="AZ498" s="63" t="str">
        <f>VLOOKUP(L498,'Status Report'!B:S,18,0)</f>
        <v>Ellina Smirnova</v>
      </c>
      <c r="BB498" s="63">
        <f>VLOOKUP(L498,'Status Report'!B:Z,25,0)</f>
        <v>2</v>
      </c>
      <c r="BC498" s="63">
        <f t="shared" si="121"/>
        <v>10</v>
      </c>
      <c r="BF498">
        <f>VLOOKUP(L498,'Status Report'!B:CE,82,0)</f>
        <v>0</v>
      </c>
      <c r="BG498">
        <f>VLOOKUP(L498,'Status Report'!B:CF,83,0)</f>
        <v>0</v>
      </c>
      <c r="BH498">
        <f>VLOOKUP(L498,'Status Report'!B:CG,84,0)</f>
        <v>0</v>
      </c>
      <c r="BI498" t="s">
        <v>854</v>
      </c>
      <c r="BJ498" t="s">
        <v>795</v>
      </c>
      <c r="BM498" s="67">
        <f t="shared" si="122"/>
        <v>6</v>
      </c>
    </row>
    <row r="499" spans="1:65" x14ac:dyDescent="0.25">
      <c r="A499" s="68" t="str">
        <f>VLOOKUP(L499,'Status Report'!B:CB,79,0)</f>
        <v>Heineken UCL</v>
      </c>
      <c r="C499">
        <v>26021016</v>
      </c>
      <c r="D499">
        <v>3090735</v>
      </c>
      <c r="E499" t="s">
        <v>869</v>
      </c>
      <c r="F499" t="s">
        <v>870</v>
      </c>
      <c r="G499" t="str">
        <f>VLOOKUP(D499,'[2]sold to'!$A:$H,8,0)</f>
        <v>Finland</v>
      </c>
      <c r="H499" t="str">
        <f>VLOOKUP(D499,'[2]sold to'!$A:$I,9,0)</f>
        <v>Europe</v>
      </c>
      <c r="K499">
        <v>180</v>
      </c>
      <c r="L499">
        <v>88026590</v>
      </c>
      <c r="M499" t="s">
        <v>394</v>
      </c>
      <c r="N499">
        <v>10</v>
      </c>
      <c r="P499" t="str">
        <f>VLOOKUP(L499,'Status Report'!B:AA,26,0)</f>
        <v>China</v>
      </c>
      <c r="Q499" t="str">
        <f>VLOOKUP(L499,'Status Report'!B:AB,27,0)</f>
        <v>Textiles-Clothing</v>
      </c>
      <c r="R499">
        <f>VLOOKUP(L499,'Status Report'!B:X,23,0)</f>
        <v>1000</v>
      </c>
      <c r="S499" t="str">
        <f>VLOOKUP(L499,'Status Report'!B:T,19,0)</f>
        <v>Asian Sourcing Link</v>
      </c>
      <c r="T499" s="62">
        <f>VLOOKUP(L499,'Status Report'!B:E,4,0)</f>
        <v>3</v>
      </c>
      <c r="U499" s="19">
        <f>_xlfn.IFS(AI499="Den Bosch",VLOOKUP(L499,'Status Report'!B:AM,35,0),AI499="Yantian",VLOOKUP(L499,'Status Report'!B:AM,36,0),AI499="",IF(H499="Asia Pacific",VLOOKUP(L499,'Status Report'!B:AM,36,0),VLOOKUP(L499,'Status Report'!B:AM,35,0)),AI499="Direct shipment",IF(H499="Asia Pacific",VLOOKUP(L499,'Status Report'!B:AM,36,0),VLOOKUP(L499,'Status Report'!B:AM,35,0)))</f>
        <v>30.41</v>
      </c>
      <c r="V499" s="20">
        <f t="shared" si="109"/>
        <v>304.10000000000002</v>
      </c>
      <c r="W499" s="19">
        <f>_xlfn.IFS(AI499="Den Bosch",VLOOKUP(L499,'Status Report'!B:AM,37,0),AI499="Yantian",VLOOKUP(L499,'Status Report'!B:AM,38,0),AI499="",IF(H499="Asia Pacific",VLOOKUP(L499,'Status Report'!B:AM,38,0),VLOOKUP(L499,'Status Report'!B:AM,37,0)),AI499="Direct shipment",IF(H499="Asia Pacific",VLOOKUP(L499,'Status Report'!B:AM,38,0),VLOOKUP(L499,'Status Report'!B:AM,37,0)))</f>
        <v>26.82</v>
      </c>
      <c r="X499" s="20">
        <f t="shared" si="110"/>
        <v>268.2</v>
      </c>
      <c r="Y499" s="20">
        <f>_xlfn.IFS(AI499="Den Bosch",VLOOKUP(L499,'Status Report'!B:AO,39,0),AI499="Yantian",VLOOKUP(L499,'Status Report'!B:AO,40,0),AI499="",IF(H499="Asia Pacific",VLOOKUP(L499,'Status Report'!B:AO,40,0),VLOOKUP(L499,'Status Report'!B:AO,39,0)),AI499="Direct shipment",IF(H499="Asia Pacific",VLOOKUP(L499,'Status Report'!B:AO,40,0),VLOOKUP(L499,'Status Report'!B:AO,39,0)))</f>
        <v>0</v>
      </c>
      <c r="Z499" s="20">
        <f t="shared" si="111"/>
        <v>0</v>
      </c>
      <c r="AA499" s="20">
        <f t="shared" si="112"/>
        <v>268.2</v>
      </c>
      <c r="AB499" s="21">
        <f>_xlfn.IFS(AI499="Den Bosch",VLOOKUP(L499,'Status Report'!B:AM,33,0),AI499="Yantian",VLOOKUP(L499,'Status Report'!B:AM,34,0),AI499="",IF(H499="Asia Pacific",VLOOKUP(L499,'Status Report'!B:AM,34,0),VLOOKUP(L499,'Status Report'!B:AM,33,0)),AI499="Direct shipment",IF(H499="Asia Pacific",VLOOKUP(L499,'Status Report'!B:AM,34,0),VLOOKUP(L499,'Status Report'!B:AM,33,0)))</f>
        <v>23.4</v>
      </c>
      <c r="AC499" s="21">
        <f>VLOOKUP(L499,'Status Report'!B:CE,82,0)</f>
        <v>0</v>
      </c>
      <c r="AD499" s="21">
        <f t="shared" si="113"/>
        <v>23.4</v>
      </c>
      <c r="AE499" s="63">
        <f>VLOOKUP(L499,'Status Report'!B:W,20,0)</f>
        <v>47</v>
      </c>
      <c r="AF499" s="63">
        <f>VLOOKUP(L499,'Status Report'!B:W,21,0)</f>
        <v>38</v>
      </c>
      <c r="AG499" s="63">
        <f>VLOOKUP(L499,'Status Report'!B:W,22,0)</f>
        <v>2</v>
      </c>
      <c r="AH499" s="22">
        <f t="shared" si="114"/>
        <v>3.5720000000000002E-2</v>
      </c>
      <c r="AI499" t="s">
        <v>990</v>
      </c>
      <c r="AK499" s="63">
        <f>IFERROR(VLOOKUP(G499,ASEAN!A:A,1,0),0)</f>
        <v>0</v>
      </c>
      <c r="AL499" s="63">
        <f>IFERROR(VLOOKUP(D499,'[3]customer specs'!$B$1:$D$65536,3,0),0)</f>
        <v>0</v>
      </c>
      <c r="AM499" s="64">
        <f t="shared" si="115"/>
        <v>35.900000000000034</v>
      </c>
      <c r="AN499" s="64">
        <f t="shared" si="116"/>
        <v>0</v>
      </c>
      <c r="AO499" s="63"/>
      <c r="AP499" s="63"/>
      <c r="AQ499" s="63" t="str">
        <f t="shared" si="117"/>
        <v>no</v>
      </c>
      <c r="AR499" s="20">
        <f t="shared" si="118"/>
        <v>234</v>
      </c>
      <c r="AS499" s="63"/>
      <c r="AT499" s="23">
        <f t="shared" si="108"/>
        <v>0.12</v>
      </c>
      <c r="AU499" s="65">
        <f t="shared" si="119"/>
        <v>26.59090909090909</v>
      </c>
      <c r="AV499" s="65"/>
      <c r="AW499" s="65">
        <f t="shared" si="120"/>
        <v>265.90909090909088</v>
      </c>
      <c r="AX499" s="65"/>
      <c r="AY499" s="63">
        <f>VLOOKUP(L499,'Status Report'!B:CF,81,0)</f>
        <v>0</v>
      </c>
      <c r="AZ499" s="63" t="str">
        <f>VLOOKUP(L499,'Status Report'!B:S,18,0)</f>
        <v>Ellina Smirnova</v>
      </c>
      <c r="BB499" s="63">
        <f>VLOOKUP(L499,'Status Report'!B:Z,25,0)</f>
        <v>1</v>
      </c>
      <c r="BC499" s="63">
        <f t="shared" si="121"/>
        <v>10</v>
      </c>
      <c r="BF499">
        <f>VLOOKUP(L499,'Status Report'!B:CE,82,0)</f>
        <v>0</v>
      </c>
      <c r="BG499">
        <f>VLOOKUP(L499,'Status Report'!B:CF,83,0)</f>
        <v>0</v>
      </c>
      <c r="BH499">
        <f>VLOOKUP(L499,'Status Report'!B:CG,84,0)</f>
        <v>0</v>
      </c>
      <c r="BI499" t="s">
        <v>854</v>
      </c>
      <c r="BJ499" t="s">
        <v>795</v>
      </c>
      <c r="BM499" s="67">
        <f t="shared" si="122"/>
        <v>100</v>
      </c>
    </row>
    <row r="500" spans="1:65" x14ac:dyDescent="0.25">
      <c r="A500" s="68" t="str">
        <f>VLOOKUP(L500,'Status Report'!B:CB,79,0)</f>
        <v>Heineken UCL</v>
      </c>
      <c r="C500">
        <v>26021016</v>
      </c>
      <c r="D500">
        <v>3090735</v>
      </c>
      <c r="E500" t="s">
        <v>869</v>
      </c>
      <c r="F500" t="s">
        <v>870</v>
      </c>
      <c r="G500" t="str">
        <f>VLOOKUP(D500,'[2]sold to'!$A:$H,8,0)</f>
        <v>Finland</v>
      </c>
      <c r="H500" t="str">
        <f>VLOOKUP(D500,'[2]sold to'!$A:$I,9,0)</f>
        <v>Europe</v>
      </c>
      <c r="K500">
        <v>190</v>
      </c>
      <c r="L500">
        <v>88026591</v>
      </c>
      <c r="M500" t="s">
        <v>395</v>
      </c>
      <c r="N500">
        <v>50</v>
      </c>
      <c r="P500" t="str">
        <f>VLOOKUP(L500,'Status Report'!B:AA,26,0)</f>
        <v>China</v>
      </c>
      <c r="Q500" t="str">
        <f>VLOOKUP(L500,'Status Report'!B:AB,27,0)</f>
        <v>Textiles-Clothing</v>
      </c>
      <c r="R500">
        <f>VLOOKUP(L500,'Status Report'!B:X,23,0)</f>
        <v>1000</v>
      </c>
      <c r="S500" t="str">
        <f>VLOOKUP(L500,'Status Report'!B:T,19,0)</f>
        <v>Asian Sourcing Link</v>
      </c>
      <c r="T500" s="62">
        <f>VLOOKUP(L500,'Status Report'!B:E,4,0)</f>
        <v>3</v>
      </c>
      <c r="U500" s="19">
        <f>_xlfn.IFS(AI500="Den Bosch",VLOOKUP(L500,'Status Report'!B:AM,35,0),AI500="Yantian",VLOOKUP(L500,'Status Report'!B:AM,36,0),AI500="",IF(H500="Asia Pacific",VLOOKUP(L500,'Status Report'!B:AM,36,0),VLOOKUP(L500,'Status Report'!B:AM,35,0)),AI500="Direct shipment",IF(H500="Asia Pacific",VLOOKUP(L500,'Status Report'!B:AM,36,0),VLOOKUP(L500,'Status Report'!B:AM,35,0)))</f>
        <v>30.41</v>
      </c>
      <c r="V500" s="20">
        <f t="shared" si="109"/>
        <v>1520.5</v>
      </c>
      <c r="W500" s="19">
        <f>_xlfn.IFS(AI500="Den Bosch",VLOOKUP(L500,'Status Report'!B:AM,37,0),AI500="Yantian",VLOOKUP(L500,'Status Report'!B:AM,38,0),AI500="",IF(H500="Asia Pacific",VLOOKUP(L500,'Status Report'!B:AM,38,0),VLOOKUP(L500,'Status Report'!B:AM,37,0)),AI500="Direct shipment",IF(H500="Asia Pacific",VLOOKUP(L500,'Status Report'!B:AM,38,0),VLOOKUP(L500,'Status Report'!B:AM,37,0)))</f>
        <v>26.82</v>
      </c>
      <c r="X500" s="20">
        <f t="shared" si="110"/>
        <v>1341</v>
      </c>
      <c r="Y500" s="20">
        <f>_xlfn.IFS(AI500="Den Bosch",VLOOKUP(L500,'Status Report'!B:AO,39,0),AI500="Yantian",VLOOKUP(L500,'Status Report'!B:AO,40,0),AI500="",IF(H500="Asia Pacific",VLOOKUP(L500,'Status Report'!B:AO,40,0),VLOOKUP(L500,'Status Report'!B:AO,39,0)),AI500="Direct shipment",IF(H500="Asia Pacific",VLOOKUP(L500,'Status Report'!B:AO,40,0),VLOOKUP(L500,'Status Report'!B:AO,39,0)))</f>
        <v>0</v>
      </c>
      <c r="Z500" s="20">
        <f t="shared" si="111"/>
        <v>0</v>
      </c>
      <c r="AA500" s="20">
        <f t="shared" si="112"/>
        <v>1341</v>
      </c>
      <c r="AB500" s="21">
        <f>_xlfn.IFS(AI500="Den Bosch",VLOOKUP(L500,'Status Report'!B:AM,33,0),AI500="Yantian",VLOOKUP(L500,'Status Report'!B:AM,34,0),AI500="",IF(H500="Asia Pacific",VLOOKUP(L500,'Status Report'!B:AM,34,0),VLOOKUP(L500,'Status Report'!B:AM,33,0)),AI500="Direct shipment",IF(H500="Asia Pacific",VLOOKUP(L500,'Status Report'!B:AM,34,0),VLOOKUP(L500,'Status Report'!B:AM,33,0)))</f>
        <v>23.4</v>
      </c>
      <c r="AC500" s="21">
        <f>VLOOKUP(L500,'Status Report'!B:CE,82,0)</f>
        <v>0</v>
      </c>
      <c r="AD500" s="21">
        <f t="shared" si="113"/>
        <v>23.4</v>
      </c>
      <c r="AE500" s="63">
        <f>VLOOKUP(L500,'Status Report'!B:W,20,0)</f>
        <v>47</v>
      </c>
      <c r="AF500" s="63">
        <f>VLOOKUP(L500,'Status Report'!B:W,21,0)</f>
        <v>38</v>
      </c>
      <c r="AG500" s="63">
        <f>VLOOKUP(L500,'Status Report'!B:W,22,0)</f>
        <v>2</v>
      </c>
      <c r="AH500" s="22">
        <f t="shared" si="114"/>
        <v>0.17860000000000001</v>
      </c>
      <c r="AI500" t="s">
        <v>990</v>
      </c>
      <c r="AK500" s="63">
        <f>IFERROR(VLOOKUP(G500,ASEAN!A:A,1,0),0)</f>
        <v>0</v>
      </c>
      <c r="AL500" s="63">
        <f>IFERROR(VLOOKUP(D500,'[3]customer specs'!$B$1:$D$65536,3,0),0)</f>
        <v>0</v>
      </c>
      <c r="AM500" s="64">
        <f t="shared" si="115"/>
        <v>179.5</v>
      </c>
      <c r="AN500" s="64">
        <f t="shared" si="116"/>
        <v>0</v>
      </c>
      <c r="AO500" s="63"/>
      <c r="AP500" s="63"/>
      <c r="AQ500" s="63" t="str">
        <f t="shared" si="117"/>
        <v>no</v>
      </c>
      <c r="AR500" s="20">
        <f t="shared" si="118"/>
        <v>1170</v>
      </c>
      <c r="AS500" s="63"/>
      <c r="AT500" s="23">
        <f t="shared" si="108"/>
        <v>0.12</v>
      </c>
      <c r="AU500" s="65">
        <f t="shared" si="119"/>
        <v>26.59090909090909</v>
      </c>
      <c r="AV500" s="65"/>
      <c r="AW500" s="65">
        <f t="shared" si="120"/>
        <v>1329.5454545454545</v>
      </c>
      <c r="AX500" s="65"/>
      <c r="AY500" s="63">
        <f>VLOOKUP(L500,'Status Report'!B:CF,81,0)</f>
        <v>0</v>
      </c>
      <c r="AZ500" s="63" t="str">
        <f>VLOOKUP(L500,'Status Report'!B:S,18,0)</f>
        <v>Ellina Smirnova</v>
      </c>
      <c r="BB500" s="63">
        <f>VLOOKUP(L500,'Status Report'!B:Z,25,0)</f>
        <v>1</v>
      </c>
      <c r="BC500" s="63">
        <f t="shared" si="121"/>
        <v>50</v>
      </c>
      <c r="BF500">
        <f>VLOOKUP(L500,'Status Report'!B:CE,82,0)</f>
        <v>0</v>
      </c>
      <c r="BG500">
        <f>VLOOKUP(L500,'Status Report'!B:CF,83,0)</f>
        <v>0</v>
      </c>
      <c r="BH500">
        <f>VLOOKUP(L500,'Status Report'!B:CG,84,0)</f>
        <v>0</v>
      </c>
      <c r="BI500" t="s">
        <v>854</v>
      </c>
      <c r="BJ500" t="s">
        <v>795</v>
      </c>
      <c r="BM500" s="67">
        <f t="shared" si="122"/>
        <v>303</v>
      </c>
    </row>
    <row r="501" spans="1:65" x14ac:dyDescent="0.25">
      <c r="A501" s="68" t="str">
        <f>VLOOKUP(L501,'Status Report'!B:CB,79,0)</f>
        <v>Heineken UCL</v>
      </c>
      <c r="C501">
        <v>26021016</v>
      </c>
      <c r="D501">
        <v>3090735</v>
      </c>
      <c r="E501" t="s">
        <v>869</v>
      </c>
      <c r="F501" t="s">
        <v>870</v>
      </c>
      <c r="G501" t="str">
        <f>VLOOKUP(D501,'[2]sold to'!$A:$H,8,0)</f>
        <v>Finland</v>
      </c>
      <c r="H501" t="str">
        <f>VLOOKUP(D501,'[2]sold to'!$A:$I,9,0)</f>
        <v>Europe</v>
      </c>
      <c r="K501">
        <v>200</v>
      </c>
      <c r="L501">
        <v>88026592</v>
      </c>
      <c r="M501" t="s">
        <v>396</v>
      </c>
      <c r="N501">
        <v>120</v>
      </c>
      <c r="P501" t="str">
        <f>VLOOKUP(L501,'Status Report'!B:AA,26,0)</f>
        <v>China</v>
      </c>
      <c r="Q501" t="str">
        <f>VLOOKUP(L501,'Status Report'!B:AB,27,0)</f>
        <v>Textiles-Clothing</v>
      </c>
      <c r="R501">
        <f>VLOOKUP(L501,'Status Report'!B:X,23,0)</f>
        <v>1000</v>
      </c>
      <c r="S501" t="str">
        <f>VLOOKUP(L501,'Status Report'!B:T,19,0)</f>
        <v>Asian Sourcing Link</v>
      </c>
      <c r="T501" s="62">
        <f>VLOOKUP(L501,'Status Report'!B:E,4,0)</f>
        <v>3</v>
      </c>
      <c r="U501" s="19">
        <f>_xlfn.IFS(AI501="Den Bosch",VLOOKUP(L501,'Status Report'!B:AM,35,0),AI501="Yantian",VLOOKUP(L501,'Status Report'!B:AM,36,0),AI501="",IF(H501="Asia Pacific",VLOOKUP(L501,'Status Report'!B:AM,36,0),VLOOKUP(L501,'Status Report'!B:AM,35,0)),AI501="Direct shipment",IF(H501="Asia Pacific",VLOOKUP(L501,'Status Report'!B:AM,36,0),VLOOKUP(L501,'Status Report'!B:AM,35,0)))</f>
        <v>30.41</v>
      </c>
      <c r="V501" s="20">
        <f t="shared" si="109"/>
        <v>3649.2</v>
      </c>
      <c r="W501" s="19">
        <f>_xlfn.IFS(AI501="Den Bosch",VLOOKUP(L501,'Status Report'!B:AM,37,0),AI501="Yantian",VLOOKUP(L501,'Status Report'!B:AM,38,0),AI501="",IF(H501="Asia Pacific",VLOOKUP(L501,'Status Report'!B:AM,38,0),VLOOKUP(L501,'Status Report'!B:AM,37,0)),AI501="Direct shipment",IF(H501="Asia Pacific",VLOOKUP(L501,'Status Report'!B:AM,38,0),VLOOKUP(L501,'Status Report'!B:AM,37,0)))</f>
        <v>26.82</v>
      </c>
      <c r="X501" s="20">
        <f t="shared" si="110"/>
        <v>3218.4</v>
      </c>
      <c r="Y501" s="20">
        <f>_xlfn.IFS(AI501="Den Bosch",VLOOKUP(L501,'Status Report'!B:AO,39,0),AI501="Yantian",VLOOKUP(L501,'Status Report'!B:AO,40,0),AI501="",IF(H501="Asia Pacific",VLOOKUP(L501,'Status Report'!B:AO,40,0),VLOOKUP(L501,'Status Report'!B:AO,39,0)),AI501="Direct shipment",IF(H501="Asia Pacific",VLOOKUP(L501,'Status Report'!B:AO,40,0),VLOOKUP(L501,'Status Report'!B:AO,39,0)))</f>
        <v>0</v>
      </c>
      <c r="Z501" s="20">
        <f t="shared" si="111"/>
        <v>0</v>
      </c>
      <c r="AA501" s="20">
        <f t="shared" si="112"/>
        <v>3218.4</v>
      </c>
      <c r="AB501" s="21">
        <f>_xlfn.IFS(AI501="Den Bosch",VLOOKUP(L501,'Status Report'!B:AM,33,0),AI501="Yantian",VLOOKUP(L501,'Status Report'!B:AM,34,0),AI501="",IF(H501="Asia Pacific",VLOOKUP(L501,'Status Report'!B:AM,34,0),VLOOKUP(L501,'Status Report'!B:AM,33,0)),AI501="Direct shipment",IF(H501="Asia Pacific",VLOOKUP(L501,'Status Report'!B:AM,34,0),VLOOKUP(L501,'Status Report'!B:AM,33,0)))</f>
        <v>23.4</v>
      </c>
      <c r="AC501" s="21">
        <f>VLOOKUP(L501,'Status Report'!B:CE,82,0)</f>
        <v>0</v>
      </c>
      <c r="AD501" s="21">
        <f t="shared" si="113"/>
        <v>23.4</v>
      </c>
      <c r="AE501" s="63">
        <f>VLOOKUP(L501,'Status Report'!B:W,20,0)</f>
        <v>47</v>
      </c>
      <c r="AF501" s="63">
        <f>VLOOKUP(L501,'Status Report'!B:W,21,0)</f>
        <v>38</v>
      </c>
      <c r="AG501" s="63">
        <f>VLOOKUP(L501,'Status Report'!B:W,22,0)</f>
        <v>2</v>
      </c>
      <c r="AH501" s="22">
        <f t="shared" si="114"/>
        <v>0.42864000000000002</v>
      </c>
      <c r="AI501" t="s">
        <v>990</v>
      </c>
      <c r="AK501" s="63">
        <f>IFERROR(VLOOKUP(G501,ASEAN!A:A,1,0),0)</f>
        <v>0</v>
      </c>
      <c r="AL501" s="63">
        <f>IFERROR(VLOOKUP(D501,'[3]customer specs'!$B$1:$D$65536,3,0),0)</f>
        <v>0</v>
      </c>
      <c r="AM501" s="64">
        <f t="shared" si="115"/>
        <v>430.79999999999973</v>
      </c>
      <c r="AN501" s="64">
        <f t="shared" si="116"/>
        <v>0</v>
      </c>
      <c r="AO501" s="63"/>
      <c r="AP501" s="63"/>
      <c r="AQ501" s="63" t="str">
        <f t="shared" si="117"/>
        <v>no</v>
      </c>
      <c r="AR501" s="20">
        <f t="shared" si="118"/>
        <v>2808</v>
      </c>
      <c r="AS501" s="63"/>
      <c r="AT501" s="23">
        <f t="shared" si="108"/>
        <v>0.12</v>
      </c>
      <c r="AU501" s="65">
        <f t="shared" si="119"/>
        <v>26.59090909090909</v>
      </c>
      <c r="AV501" s="65"/>
      <c r="AW501" s="65">
        <f t="shared" si="120"/>
        <v>3190.909090909091</v>
      </c>
      <c r="AX501" s="65"/>
      <c r="AY501" s="63">
        <f>VLOOKUP(L501,'Status Report'!B:CF,81,0)</f>
        <v>0</v>
      </c>
      <c r="AZ501" s="63" t="str">
        <f>VLOOKUP(L501,'Status Report'!B:S,18,0)</f>
        <v>Ellina Smirnova</v>
      </c>
      <c r="BB501" s="63">
        <f>VLOOKUP(L501,'Status Report'!B:Z,25,0)</f>
        <v>1</v>
      </c>
      <c r="BC501" s="63">
        <f t="shared" si="121"/>
        <v>120</v>
      </c>
      <c r="BF501">
        <f>VLOOKUP(L501,'Status Report'!B:CE,82,0)</f>
        <v>0</v>
      </c>
      <c r="BG501">
        <f>VLOOKUP(L501,'Status Report'!B:CF,83,0)</f>
        <v>0</v>
      </c>
      <c r="BH501">
        <f>VLOOKUP(L501,'Status Report'!B:CG,84,0)</f>
        <v>0</v>
      </c>
      <c r="BI501" t="s">
        <v>854</v>
      </c>
      <c r="BJ501" t="s">
        <v>795</v>
      </c>
      <c r="BM501" s="67">
        <f t="shared" si="122"/>
        <v>378</v>
      </c>
    </row>
    <row r="502" spans="1:65" x14ac:dyDescent="0.25">
      <c r="A502" s="68" t="str">
        <f>VLOOKUP(L502,'Status Report'!B:CB,79,0)</f>
        <v>Heineken UCL</v>
      </c>
      <c r="C502">
        <v>26021016</v>
      </c>
      <c r="D502">
        <v>3090735</v>
      </c>
      <c r="E502" t="s">
        <v>869</v>
      </c>
      <c r="F502" t="s">
        <v>870</v>
      </c>
      <c r="G502" t="str">
        <f>VLOOKUP(D502,'[2]sold to'!$A:$H,8,0)</f>
        <v>Finland</v>
      </c>
      <c r="H502" t="str">
        <f>VLOOKUP(D502,'[2]sold to'!$A:$I,9,0)</f>
        <v>Europe</v>
      </c>
      <c r="K502">
        <v>210</v>
      </c>
      <c r="L502">
        <v>88026593</v>
      </c>
      <c r="M502" t="s">
        <v>397</v>
      </c>
      <c r="N502">
        <v>60</v>
      </c>
      <c r="P502" t="str">
        <f>VLOOKUP(L502,'Status Report'!B:AA,26,0)</f>
        <v>China</v>
      </c>
      <c r="Q502" t="str">
        <f>VLOOKUP(L502,'Status Report'!B:AB,27,0)</f>
        <v>Textiles-Clothing</v>
      </c>
      <c r="R502">
        <f>VLOOKUP(L502,'Status Report'!B:X,23,0)</f>
        <v>1000</v>
      </c>
      <c r="S502" t="str">
        <f>VLOOKUP(L502,'Status Report'!B:T,19,0)</f>
        <v>Asian Sourcing Link</v>
      </c>
      <c r="T502" s="62">
        <f>VLOOKUP(L502,'Status Report'!B:E,4,0)</f>
        <v>3</v>
      </c>
      <c r="U502" s="19">
        <f>_xlfn.IFS(AI502="Den Bosch",VLOOKUP(L502,'Status Report'!B:AM,35,0),AI502="Yantian",VLOOKUP(L502,'Status Report'!B:AM,36,0),AI502="",IF(H502="Asia Pacific",VLOOKUP(L502,'Status Report'!B:AM,36,0),VLOOKUP(L502,'Status Report'!B:AM,35,0)),AI502="Direct shipment",IF(H502="Asia Pacific",VLOOKUP(L502,'Status Report'!B:AM,36,0),VLOOKUP(L502,'Status Report'!B:AM,35,0)))</f>
        <v>30.41</v>
      </c>
      <c r="V502" s="20">
        <f t="shared" si="109"/>
        <v>1824.6</v>
      </c>
      <c r="W502" s="19">
        <f>_xlfn.IFS(AI502="Den Bosch",VLOOKUP(L502,'Status Report'!B:AM,37,0),AI502="Yantian",VLOOKUP(L502,'Status Report'!B:AM,38,0),AI502="",IF(H502="Asia Pacific",VLOOKUP(L502,'Status Report'!B:AM,38,0),VLOOKUP(L502,'Status Report'!B:AM,37,0)),AI502="Direct shipment",IF(H502="Asia Pacific",VLOOKUP(L502,'Status Report'!B:AM,38,0),VLOOKUP(L502,'Status Report'!B:AM,37,0)))</f>
        <v>26.82</v>
      </c>
      <c r="X502" s="20">
        <f t="shared" si="110"/>
        <v>1609.2</v>
      </c>
      <c r="Y502" s="20">
        <f>_xlfn.IFS(AI502="Den Bosch",VLOOKUP(L502,'Status Report'!B:AO,39,0),AI502="Yantian",VLOOKUP(L502,'Status Report'!B:AO,40,0),AI502="",IF(H502="Asia Pacific",VLOOKUP(L502,'Status Report'!B:AO,40,0),VLOOKUP(L502,'Status Report'!B:AO,39,0)),AI502="Direct shipment",IF(H502="Asia Pacific",VLOOKUP(L502,'Status Report'!B:AO,40,0),VLOOKUP(L502,'Status Report'!B:AO,39,0)))</f>
        <v>0</v>
      </c>
      <c r="Z502" s="20">
        <f t="shared" si="111"/>
        <v>0</v>
      </c>
      <c r="AA502" s="20">
        <f t="shared" si="112"/>
        <v>1609.2</v>
      </c>
      <c r="AB502" s="21">
        <f>_xlfn.IFS(AI502="Den Bosch",VLOOKUP(L502,'Status Report'!B:AM,33,0),AI502="Yantian",VLOOKUP(L502,'Status Report'!B:AM,34,0),AI502="",IF(H502="Asia Pacific",VLOOKUP(L502,'Status Report'!B:AM,34,0),VLOOKUP(L502,'Status Report'!B:AM,33,0)),AI502="Direct shipment",IF(H502="Asia Pacific",VLOOKUP(L502,'Status Report'!B:AM,34,0),VLOOKUP(L502,'Status Report'!B:AM,33,0)))</f>
        <v>23.4</v>
      </c>
      <c r="AC502" s="21">
        <f>VLOOKUP(L502,'Status Report'!B:CE,82,0)</f>
        <v>0</v>
      </c>
      <c r="AD502" s="21">
        <f t="shared" si="113"/>
        <v>23.4</v>
      </c>
      <c r="AE502" s="63">
        <f>VLOOKUP(L502,'Status Report'!B:W,20,0)</f>
        <v>47</v>
      </c>
      <c r="AF502" s="63">
        <f>VLOOKUP(L502,'Status Report'!B:W,21,0)</f>
        <v>38</v>
      </c>
      <c r="AG502" s="63">
        <f>VLOOKUP(L502,'Status Report'!B:W,22,0)</f>
        <v>2</v>
      </c>
      <c r="AH502" s="22">
        <f t="shared" si="114"/>
        <v>0.21432000000000001</v>
      </c>
      <c r="AI502" t="s">
        <v>990</v>
      </c>
      <c r="AK502" s="63">
        <f>IFERROR(VLOOKUP(G502,ASEAN!A:A,1,0),0)</f>
        <v>0</v>
      </c>
      <c r="AL502" s="63">
        <f>IFERROR(VLOOKUP(D502,'[3]customer specs'!$B$1:$D$65536,3,0),0)</f>
        <v>0</v>
      </c>
      <c r="AM502" s="64">
        <f t="shared" si="115"/>
        <v>215.39999999999986</v>
      </c>
      <c r="AN502" s="64">
        <f t="shared" si="116"/>
        <v>0</v>
      </c>
      <c r="AO502" s="63"/>
      <c r="AP502" s="63"/>
      <c r="AQ502" s="63" t="str">
        <f t="shared" si="117"/>
        <v>no</v>
      </c>
      <c r="AR502" s="20">
        <f t="shared" si="118"/>
        <v>1404</v>
      </c>
      <c r="AS502" s="63"/>
      <c r="AT502" s="23">
        <f t="shared" ref="AT502:AT565" si="123">IF(AS502=0.045,0.045,IF(AS502=0.035,0.035,0.12))</f>
        <v>0.12</v>
      </c>
      <c r="AU502" s="65">
        <f t="shared" si="119"/>
        <v>26.59090909090909</v>
      </c>
      <c r="AV502" s="65"/>
      <c r="AW502" s="65">
        <f t="shared" si="120"/>
        <v>1595.4545454545455</v>
      </c>
      <c r="AX502" s="65"/>
      <c r="AY502" s="63">
        <f>VLOOKUP(L502,'Status Report'!B:CF,81,0)</f>
        <v>0</v>
      </c>
      <c r="AZ502" s="63" t="str">
        <f>VLOOKUP(L502,'Status Report'!B:S,18,0)</f>
        <v>Ellina Smirnova</v>
      </c>
      <c r="BB502" s="63">
        <f>VLOOKUP(L502,'Status Report'!B:Z,25,0)</f>
        <v>1</v>
      </c>
      <c r="BC502" s="63">
        <f t="shared" si="121"/>
        <v>60</v>
      </c>
      <c r="BF502">
        <f>VLOOKUP(L502,'Status Report'!B:CE,82,0)</f>
        <v>0</v>
      </c>
      <c r="BG502">
        <f>VLOOKUP(L502,'Status Report'!B:CF,83,0)</f>
        <v>0</v>
      </c>
      <c r="BH502">
        <f>VLOOKUP(L502,'Status Report'!B:CG,84,0)</f>
        <v>0</v>
      </c>
      <c r="BI502" t="s">
        <v>854</v>
      </c>
      <c r="BJ502" t="s">
        <v>795</v>
      </c>
      <c r="BM502" s="67">
        <f t="shared" si="122"/>
        <v>274</v>
      </c>
    </row>
    <row r="503" spans="1:65" x14ac:dyDescent="0.25">
      <c r="A503" s="68" t="str">
        <f>VLOOKUP(L503,'Status Report'!B:CB,79,0)</f>
        <v>Heineken UCL</v>
      </c>
      <c r="C503">
        <v>26021016</v>
      </c>
      <c r="D503">
        <v>3090735</v>
      </c>
      <c r="E503" t="s">
        <v>869</v>
      </c>
      <c r="F503" t="s">
        <v>870</v>
      </c>
      <c r="G503" t="str">
        <f>VLOOKUP(D503,'[2]sold to'!$A:$H,8,0)</f>
        <v>Finland</v>
      </c>
      <c r="H503" t="str">
        <f>VLOOKUP(D503,'[2]sold to'!$A:$I,9,0)</f>
        <v>Europe</v>
      </c>
      <c r="K503">
        <v>220</v>
      </c>
      <c r="L503">
        <v>88026594</v>
      </c>
      <c r="M503" t="s">
        <v>398</v>
      </c>
      <c r="N503">
        <v>20</v>
      </c>
      <c r="P503" t="str">
        <f>VLOOKUP(L503,'Status Report'!B:AA,26,0)</f>
        <v>China</v>
      </c>
      <c r="Q503" t="str">
        <f>VLOOKUP(L503,'Status Report'!B:AB,27,0)</f>
        <v>Textiles-Clothing</v>
      </c>
      <c r="R503">
        <f>VLOOKUP(L503,'Status Report'!B:X,23,0)</f>
        <v>1000</v>
      </c>
      <c r="S503" t="str">
        <f>VLOOKUP(L503,'Status Report'!B:T,19,0)</f>
        <v>Asian Sourcing Link</v>
      </c>
      <c r="T503" s="62">
        <f>VLOOKUP(L503,'Status Report'!B:E,4,0)</f>
        <v>3</v>
      </c>
      <c r="U503" s="19">
        <f>_xlfn.IFS(AI503="Den Bosch",VLOOKUP(L503,'Status Report'!B:AM,35,0),AI503="Yantian",VLOOKUP(L503,'Status Report'!B:AM,36,0),AI503="",IF(H503="Asia Pacific",VLOOKUP(L503,'Status Report'!B:AM,36,0),VLOOKUP(L503,'Status Report'!B:AM,35,0)),AI503="Direct shipment",IF(H503="Asia Pacific",VLOOKUP(L503,'Status Report'!B:AM,36,0),VLOOKUP(L503,'Status Report'!B:AM,35,0)))</f>
        <v>30.41</v>
      </c>
      <c r="V503" s="20">
        <f t="shared" si="109"/>
        <v>608.20000000000005</v>
      </c>
      <c r="W503" s="19">
        <f>_xlfn.IFS(AI503="Den Bosch",VLOOKUP(L503,'Status Report'!B:AM,37,0),AI503="Yantian",VLOOKUP(L503,'Status Report'!B:AM,38,0),AI503="",IF(H503="Asia Pacific",VLOOKUP(L503,'Status Report'!B:AM,38,0),VLOOKUP(L503,'Status Report'!B:AM,37,0)),AI503="Direct shipment",IF(H503="Asia Pacific",VLOOKUP(L503,'Status Report'!B:AM,38,0),VLOOKUP(L503,'Status Report'!B:AM,37,0)))</f>
        <v>26.82</v>
      </c>
      <c r="X503" s="20">
        <f t="shared" si="110"/>
        <v>536.4</v>
      </c>
      <c r="Y503" s="20">
        <f>_xlfn.IFS(AI503="Den Bosch",VLOOKUP(L503,'Status Report'!B:AO,39,0),AI503="Yantian",VLOOKUP(L503,'Status Report'!B:AO,40,0),AI503="",IF(H503="Asia Pacific",VLOOKUP(L503,'Status Report'!B:AO,40,0),VLOOKUP(L503,'Status Report'!B:AO,39,0)),AI503="Direct shipment",IF(H503="Asia Pacific",VLOOKUP(L503,'Status Report'!B:AO,40,0),VLOOKUP(L503,'Status Report'!B:AO,39,0)))</f>
        <v>0</v>
      </c>
      <c r="Z503" s="20">
        <f t="shared" si="111"/>
        <v>0</v>
      </c>
      <c r="AA503" s="20">
        <f t="shared" si="112"/>
        <v>536.4</v>
      </c>
      <c r="AB503" s="21">
        <f>_xlfn.IFS(AI503="Den Bosch",VLOOKUP(L503,'Status Report'!B:AM,33,0),AI503="Yantian",VLOOKUP(L503,'Status Report'!B:AM,34,0),AI503="",IF(H503="Asia Pacific",VLOOKUP(L503,'Status Report'!B:AM,34,0),VLOOKUP(L503,'Status Report'!B:AM,33,0)),AI503="Direct shipment",IF(H503="Asia Pacific",VLOOKUP(L503,'Status Report'!B:AM,34,0),VLOOKUP(L503,'Status Report'!B:AM,33,0)))</f>
        <v>23.4</v>
      </c>
      <c r="AC503" s="21">
        <f>VLOOKUP(L503,'Status Report'!B:CE,82,0)</f>
        <v>0</v>
      </c>
      <c r="AD503" s="21">
        <f t="shared" si="113"/>
        <v>23.4</v>
      </c>
      <c r="AE503" s="63">
        <f>VLOOKUP(L503,'Status Report'!B:W,20,0)</f>
        <v>47</v>
      </c>
      <c r="AF503" s="63">
        <f>VLOOKUP(L503,'Status Report'!B:W,21,0)</f>
        <v>38</v>
      </c>
      <c r="AG503" s="63">
        <f>VLOOKUP(L503,'Status Report'!B:W,22,0)</f>
        <v>2</v>
      </c>
      <c r="AH503" s="22">
        <f t="shared" si="114"/>
        <v>7.1440000000000003E-2</v>
      </c>
      <c r="AI503" t="s">
        <v>990</v>
      </c>
      <c r="AK503" s="63">
        <f>IFERROR(VLOOKUP(G503,ASEAN!A:A,1,0),0)</f>
        <v>0</v>
      </c>
      <c r="AL503" s="63">
        <f>IFERROR(VLOOKUP(D503,'[3]customer specs'!$B$1:$D$65536,3,0),0)</f>
        <v>0</v>
      </c>
      <c r="AM503" s="64">
        <f t="shared" si="115"/>
        <v>71.800000000000068</v>
      </c>
      <c r="AN503" s="64">
        <f t="shared" si="116"/>
        <v>0</v>
      </c>
      <c r="AO503" s="63"/>
      <c r="AP503" s="63"/>
      <c r="AQ503" s="63" t="str">
        <f t="shared" si="117"/>
        <v>no</v>
      </c>
      <c r="AR503" s="20">
        <f t="shared" si="118"/>
        <v>468</v>
      </c>
      <c r="AS503" s="63"/>
      <c r="AT503" s="23">
        <f t="shared" si="123"/>
        <v>0.12</v>
      </c>
      <c r="AU503" s="65">
        <f t="shared" si="119"/>
        <v>26.59090909090909</v>
      </c>
      <c r="AV503" s="65"/>
      <c r="AW503" s="65">
        <f t="shared" si="120"/>
        <v>531.81818181818176</v>
      </c>
      <c r="AX503" s="65"/>
      <c r="AY503" s="63">
        <f>VLOOKUP(L503,'Status Report'!B:CF,81,0)</f>
        <v>0</v>
      </c>
      <c r="AZ503" s="63" t="str">
        <f>VLOOKUP(L503,'Status Report'!B:S,18,0)</f>
        <v>Ellina Smirnova</v>
      </c>
      <c r="BB503" s="63">
        <f>VLOOKUP(L503,'Status Report'!B:Z,25,0)</f>
        <v>1</v>
      </c>
      <c r="BC503" s="63">
        <f t="shared" si="121"/>
        <v>20</v>
      </c>
      <c r="BF503">
        <f>VLOOKUP(L503,'Status Report'!B:CE,82,0)</f>
        <v>0</v>
      </c>
      <c r="BG503">
        <f>VLOOKUP(L503,'Status Report'!B:CF,83,0)</f>
        <v>0</v>
      </c>
      <c r="BH503">
        <f>VLOOKUP(L503,'Status Report'!B:CG,84,0)</f>
        <v>0</v>
      </c>
      <c r="BI503" t="s">
        <v>854</v>
      </c>
      <c r="BJ503" t="s">
        <v>795</v>
      </c>
      <c r="BM503" s="67">
        <f t="shared" si="122"/>
        <v>63</v>
      </c>
    </row>
    <row r="504" spans="1:65" x14ac:dyDescent="0.25">
      <c r="A504" s="68" t="str">
        <f>VLOOKUP(L504,'Status Report'!B:CB,79,0)</f>
        <v>Heineken - 0.0</v>
      </c>
      <c r="C504">
        <v>20006080</v>
      </c>
      <c r="D504">
        <v>3090157</v>
      </c>
      <c r="E504" t="s">
        <v>833</v>
      </c>
      <c r="F504" t="s">
        <v>834</v>
      </c>
      <c r="G504" t="str">
        <f>VLOOKUP(D504,'[2]sold to'!$A:$H,8,0)</f>
        <v>New Caledonia</v>
      </c>
      <c r="H504" t="str">
        <f>VLOOKUP(D504,'[2]sold to'!$A:$I,9,0)</f>
        <v>ASIA Pacific</v>
      </c>
      <c r="K504">
        <v>20</v>
      </c>
      <c r="L504">
        <v>88026294</v>
      </c>
      <c r="M504" t="s">
        <v>732</v>
      </c>
      <c r="N504">
        <v>2</v>
      </c>
      <c r="P504" t="str">
        <f>VLOOKUP(L504,'Status Report'!B:AA,26,0)</f>
        <v>China</v>
      </c>
      <c r="Q504" t="str">
        <f>VLOOKUP(L504,'Status Report'!B:AB,27,0)</f>
        <v>Bar support</v>
      </c>
      <c r="R504">
        <f>VLOOKUP(L504,'Status Report'!B:X,23,0)</f>
        <v>50</v>
      </c>
      <c r="S504" t="str">
        <f>VLOOKUP(L504,'Status Report'!B:T,19,0)</f>
        <v>Asian Sourcing Link</v>
      </c>
      <c r="T504" s="62">
        <f>VLOOKUP(L504,'Status Report'!B:E,4,0)</f>
        <v>3</v>
      </c>
      <c r="U504" s="19">
        <f>_xlfn.IFS(AI504="Den Bosch",VLOOKUP(L504,'Status Report'!B:AM,35,0),AI504="Yantian",VLOOKUP(L504,'Status Report'!B:AM,36,0),AI504="",IF(H504="Asia Pacific",VLOOKUP(L504,'Status Report'!B:AM,36,0),VLOOKUP(L504,'Status Report'!B:AM,35,0)),AI504="Direct shipment",IF(H504="Asia Pacific",VLOOKUP(L504,'Status Report'!B:AM,36,0),VLOOKUP(L504,'Status Report'!B:AM,35,0)))</f>
        <v>46.1</v>
      </c>
      <c r="V504" s="20">
        <f t="shared" si="109"/>
        <v>92.2</v>
      </c>
      <c r="W504" s="19">
        <f>_xlfn.IFS(AI504="Den Bosch",VLOOKUP(L504,'Status Report'!B:AM,37,0),AI504="Yantian",VLOOKUP(L504,'Status Report'!B:AM,38,0),AI504="",IF(H504="Asia Pacific",VLOOKUP(L504,'Status Report'!B:AM,38,0),VLOOKUP(L504,'Status Report'!B:AM,37,0)),AI504="Direct shipment",IF(H504="Asia Pacific",VLOOKUP(L504,'Status Report'!B:AM,38,0),VLOOKUP(L504,'Status Report'!B:AM,37,0)))</f>
        <v>34.700000000000003</v>
      </c>
      <c r="X504" s="20">
        <f t="shared" si="110"/>
        <v>69.400000000000006</v>
      </c>
      <c r="Y504" s="20">
        <f>_xlfn.IFS(AI504="Den Bosch",VLOOKUP(L504,'Status Report'!B:AO,39,0),AI504="Yantian",VLOOKUP(L504,'Status Report'!B:AO,40,0),AI504="",IF(H504="Asia Pacific",VLOOKUP(L504,'Status Report'!B:AO,40,0),VLOOKUP(L504,'Status Report'!B:AO,39,0)),AI504="Direct shipment",IF(H504="Asia Pacific",VLOOKUP(L504,'Status Report'!B:AO,40,0),VLOOKUP(L504,'Status Report'!B:AO,39,0)))</f>
        <v>0</v>
      </c>
      <c r="Z504" s="20">
        <f t="shared" si="111"/>
        <v>0</v>
      </c>
      <c r="AA504" s="20">
        <f t="shared" si="112"/>
        <v>69.400000000000006</v>
      </c>
      <c r="AB504" s="21">
        <f>_xlfn.IFS(AI504="Den Bosch",VLOOKUP(L504,'Status Report'!B:AM,33,0),AI504="Yantian",VLOOKUP(L504,'Status Report'!B:AM,34,0),AI504="",IF(H504="Asia Pacific",VLOOKUP(L504,'Status Report'!B:AM,34,0),VLOOKUP(L504,'Status Report'!B:AM,33,0)),AI504="Direct shipment",IF(H504="Asia Pacific",VLOOKUP(L504,'Status Report'!B:AM,34,0),VLOOKUP(L504,'Status Report'!B:AM,33,0)))</f>
        <v>32.262000000000008</v>
      </c>
      <c r="AC504" s="21">
        <f>VLOOKUP(L504,'Status Report'!B:CE,82,0)</f>
        <v>0</v>
      </c>
      <c r="AD504" s="21">
        <f t="shared" si="113"/>
        <v>32.262000000000008</v>
      </c>
      <c r="AE504" s="63">
        <f>VLOOKUP(L504,'Status Report'!B:W,20,0)</f>
        <v>62</v>
      </c>
      <c r="AF504" s="63">
        <f>VLOOKUP(L504,'Status Report'!B:W,21,0)</f>
        <v>20</v>
      </c>
      <c r="AG504" s="63">
        <f>VLOOKUP(L504,'Status Report'!B:W,22,0)</f>
        <v>9.5</v>
      </c>
      <c r="AH504" s="22">
        <f t="shared" si="114"/>
        <v>2.3560000000000001E-2</v>
      </c>
      <c r="AI504" t="s">
        <v>990</v>
      </c>
      <c r="AK504" s="63">
        <f>IFERROR(VLOOKUP(G504,ASEAN!A:A,1,0),0)</f>
        <v>0</v>
      </c>
      <c r="AL504" s="63" t="str">
        <f>IFERROR(VLOOKUP(D504,'[3]customer specs'!$B$1:$D$65536,3,0),0)</f>
        <v>pallet</v>
      </c>
      <c r="AM504" s="64">
        <f t="shared" si="115"/>
        <v>22.799999999999997</v>
      </c>
      <c r="AN504" s="64">
        <f t="shared" si="116"/>
        <v>0</v>
      </c>
      <c r="AO504" s="63"/>
      <c r="AP504" s="63"/>
      <c r="AQ504" s="63" t="str">
        <f t="shared" si="117"/>
        <v>no</v>
      </c>
      <c r="AR504" s="20">
        <f t="shared" si="118"/>
        <v>64.524000000000015</v>
      </c>
      <c r="AS504" s="63"/>
      <c r="AT504" s="23">
        <f t="shared" si="123"/>
        <v>0.12</v>
      </c>
      <c r="AU504" s="65">
        <f t="shared" si="119"/>
        <v>36.661363636363646</v>
      </c>
      <c r="AV504" s="65"/>
      <c r="AW504" s="65">
        <f t="shared" si="120"/>
        <v>73.322727272727292</v>
      </c>
      <c r="AX504" s="65"/>
      <c r="AY504" s="63">
        <f>VLOOKUP(L504,'Status Report'!B:CF,81,0)</f>
        <v>0</v>
      </c>
      <c r="AZ504" s="63" t="str">
        <f>VLOOKUP(L504,'Status Report'!B:S,18,0)</f>
        <v>Ellina Smirnova</v>
      </c>
      <c r="BB504" s="63">
        <f>VLOOKUP(L504,'Status Report'!B:Z,25,0)</f>
        <v>10</v>
      </c>
      <c r="BC504" s="63">
        <f t="shared" si="121"/>
        <v>20</v>
      </c>
      <c r="BF504">
        <f>VLOOKUP(L504,'Status Report'!B:CE,82,0)</f>
        <v>0</v>
      </c>
      <c r="BG504">
        <f>VLOOKUP(L504,'Status Report'!B:CF,83,0)</f>
        <v>0</v>
      </c>
      <c r="BH504">
        <f>VLOOKUP(L504,'Status Report'!B:CG,84,0)</f>
        <v>0</v>
      </c>
      <c r="BI504" t="s">
        <v>814</v>
      </c>
      <c r="BJ504" t="s">
        <v>795</v>
      </c>
      <c r="BM504" s="67">
        <f t="shared" si="122"/>
        <v>228</v>
      </c>
    </row>
    <row r="505" spans="1:65" x14ac:dyDescent="0.25">
      <c r="A505" s="68" t="str">
        <f>VLOOKUP(L505,'Status Report'!B:CB,79,0)</f>
        <v>Heineken - 0.0</v>
      </c>
      <c r="C505">
        <v>20006080</v>
      </c>
      <c r="D505">
        <v>3090157</v>
      </c>
      <c r="E505" t="s">
        <v>833</v>
      </c>
      <c r="F505" t="s">
        <v>834</v>
      </c>
      <c r="G505" t="str">
        <f>VLOOKUP(D505,'[2]sold to'!$A:$H,8,0)</f>
        <v>New Caledonia</v>
      </c>
      <c r="H505" t="str">
        <f>VLOOKUP(D505,'[2]sold to'!$A:$I,9,0)</f>
        <v>ASIA Pacific</v>
      </c>
      <c r="K505">
        <v>30</v>
      </c>
      <c r="L505">
        <v>88026091</v>
      </c>
      <c r="M505" t="s">
        <v>196</v>
      </c>
      <c r="N505">
        <v>12</v>
      </c>
      <c r="P505" t="str">
        <f>VLOOKUP(L505,'Status Report'!B:AA,26,0)</f>
        <v>China</v>
      </c>
      <c r="Q505" t="str">
        <f>VLOOKUP(L505,'Status Report'!B:AB,27,0)</f>
        <v>Textiles-Clothing</v>
      </c>
      <c r="R505">
        <f>VLOOKUP(L505,'Status Report'!B:X,23,0)</f>
        <v>200</v>
      </c>
      <c r="S505" t="str">
        <f>VLOOKUP(L505,'Status Report'!B:T,19,0)</f>
        <v>Promocean The Netherlands BV</v>
      </c>
      <c r="T505" s="62">
        <f>VLOOKUP(L505,'Status Report'!B:E,4,0)</f>
        <v>1</v>
      </c>
      <c r="U505" s="19">
        <f>_xlfn.IFS(AI505="Den Bosch",VLOOKUP(L505,'Status Report'!B:AM,35,0),AI505="Yantian",VLOOKUP(L505,'Status Report'!B:AM,36,0),AI505="",IF(H505="Asia Pacific",VLOOKUP(L505,'Status Report'!B:AM,36,0),VLOOKUP(L505,'Status Report'!B:AM,35,0)),AI505="Direct shipment",IF(H505="Asia Pacific",VLOOKUP(L505,'Status Report'!B:AM,36,0),VLOOKUP(L505,'Status Report'!B:AM,35,0)))</f>
        <v>84.75</v>
      </c>
      <c r="V505" s="20">
        <f t="shared" si="109"/>
        <v>1017</v>
      </c>
      <c r="W505" s="19">
        <f>_xlfn.IFS(AI505="Den Bosch",VLOOKUP(L505,'Status Report'!B:AM,37,0),AI505="Yantian",VLOOKUP(L505,'Status Report'!B:AM,38,0),AI505="",IF(H505="Asia Pacific",VLOOKUP(L505,'Status Report'!B:AM,38,0),VLOOKUP(L505,'Status Report'!B:AM,37,0)),AI505="Direct shipment",IF(H505="Asia Pacific",VLOOKUP(L505,'Status Report'!B:AM,38,0),VLOOKUP(L505,'Status Report'!B:AM,37,0)))</f>
        <v>84.75</v>
      </c>
      <c r="X505" s="20">
        <f t="shared" si="110"/>
        <v>1017</v>
      </c>
      <c r="Y505" s="20">
        <f>_xlfn.IFS(AI505="Den Bosch",VLOOKUP(L505,'Status Report'!B:AO,39,0),AI505="Yantian",VLOOKUP(L505,'Status Report'!B:AO,40,0),AI505="",IF(H505="Asia Pacific",VLOOKUP(L505,'Status Report'!B:AO,40,0),VLOOKUP(L505,'Status Report'!B:AO,39,0)),AI505="Direct shipment",IF(H505="Asia Pacific",VLOOKUP(L505,'Status Report'!B:AO,40,0),VLOOKUP(L505,'Status Report'!B:AO,39,0)))</f>
        <v>0</v>
      </c>
      <c r="Z505" s="20">
        <f t="shared" si="111"/>
        <v>0</v>
      </c>
      <c r="AA505" s="20">
        <f t="shared" si="112"/>
        <v>1017</v>
      </c>
      <c r="AB505" s="21">
        <f>_xlfn.IFS(AI505="Den Bosch",VLOOKUP(L505,'Status Report'!B:AM,33,0),AI505="Yantian",VLOOKUP(L505,'Status Report'!B:AM,34,0),AI505="",IF(H505="Asia Pacific",VLOOKUP(L505,'Status Report'!B:AM,34,0),VLOOKUP(L505,'Status Report'!B:AM,33,0)),AI505="Direct shipment",IF(H505="Asia Pacific",VLOOKUP(L505,'Status Report'!B:AM,34,0),VLOOKUP(L505,'Status Report'!B:AM,33,0)))</f>
        <v>73.95</v>
      </c>
      <c r="AC505" s="21">
        <f>VLOOKUP(L505,'Status Report'!B:CE,82,0)</f>
        <v>0</v>
      </c>
      <c r="AD505" s="21">
        <f t="shared" si="113"/>
        <v>73.95</v>
      </c>
      <c r="AE505" s="63">
        <f>VLOOKUP(L505,'Status Report'!B:W,20,0)</f>
        <v>50</v>
      </c>
      <c r="AF505" s="63">
        <f>VLOOKUP(L505,'Status Report'!B:W,21,0)</f>
        <v>45</v>
      </c>
      <c r="AG505" s="63">
        <f>VLOOKUP(L505,'Status Report'!B:W,22,0)</f>
        <v>10</v>
      </c>
      <c r="AH505" s="22">
        <f t="shared" si="114"/>
        <v>0.27</v>
      </c>
      <c r="AK505" s="63">
        <f>IFERROR(VLOOKUP(G505,ASEAN!A:A,1,0),0)</f>
        <v>0</v>
      </c>
      <c r="AL505" s="63" t="str">
        <f>IFERROR(VLOOKUP(D505,'[3]customer specs'!$B$1:$D$65536,3,0),0)</f>
        <v>pallet</v>
      </c>
      <c r="AM505" s="64">
        <f t="shared" si="115"/>
        <v>0</v>
      </c>
      <c r="AN505" s="64">
        <f t="shared" si="116"/>
        <v>0</v>
      </c>
      <c r="AO505" s="63"/>
      <c r="AP505" s="63"/>
      <c r="AQ505" s="63" t="str">
        <f t="shared" si="117"/>
        <v>no</v>
      </c>
      <c r="AR505" s="20">
        <f t="shared" si="118"/>
        <v>887.40000000000009</v>
      </c>
      <c r="AS505" s="63"/>
      <c r="AT505" s="23">
        <f t="shared" si="123"/>
        <v>0.12</v>
      </c>
      <c r="AU505" s="65">
        <f t="shared" si="119"/>
        <v>84.034090909090907</v>
      </c>
      <c r="AV505" s="65"/>
      <c r="AW505" s="65">
        <f t="shared" si="120"/>
        <v>1008.4090909090909</v>
      </c>
      <c r="AX505" s="65"/>
      <c r="AY505" s="63">
        <f>VLOOKUP(L505,'Status Report'!B:CF,81,0)</f>
        <v>0</v>
      </c>
      <c r="AZ505" s="63" t="str">
        <f>VLOOKUP(L505,'Status Report'!B:S,18,0)</f>
        <v>Ellina Smirnova</v>
      </c>
      <c r="BB505" s="63">
        <f>VLOOKUP(L505,'Status Report'!B:Z,25,0)</f>
        <v>5</v>
      </c>
      <c r="BC505" s="63">
        <f t="shared" si="121"/>
        <v>60</v>
      </c>
      <c r="BF505">
        <f>VLOOKUP(L505,'Status Report'!B:CE,82,0)</f>
        <v>0</v>
      </c>
      <c r="BG505">
        <f>VLOOKUP(L505,'Status Report'!B:CF,83,0)</f>
        <v>0</v>
      </c>
      <c r="BH505">
        <f>VLOOKUP(L505,'Status Report'!B:CG,84,0)</f>
        <v>0</v>
      </c>
      <c r="BI505" t="s">
        <v>814</v>
      </c>
      <c r="BJ505" t="s">
        <v>795</v>
      </c>
      <c r="BM505" s="67">
        <f t="shared" si="122"/>
        <v>22</v>
      </c>
    </row>
    <row r="506" spans="1:65" x14ac:dyDescent="0.25">
      <c r="A506" s="68" t="str">
        <f>VLOOKUP(L506,'Status Report'!B:CB,79,0)</f>
        <v>Heineken - 0.0</v>
      </c>
      <c r="C506">
        <v>20006080</v>
      </c>
      <c r="D506">
        <v>3090157</v>
      </c>
      <c r="E506" t="s">
        <v>833</v>
      </c>
      <c r="F506" t="s">
        <v>834</v>
      </c>
      <c r="G506" t="str">
        <f>VLOOKUP(D506,'[2]sold to'!$A:$H,8,0)</f>
        <v>New Caledonia</v>
      </c>
      <c r="H506" t="str">
        <f>VLOOKUP(D506,'[2]sold to'!$A:$I,9,0)</f>
        <v>ASIA Pacific</v>
      </c>
      <c r="K506">
        <v>40</v>
      </c>
      <c r="L506">
        <v>88027062</v>
      </c>
      <c r="M506" t="s">
        <v>872</v>
      </c>
      <c r="N506">
        <v>12</v>
      </c>
      <c r="P506" t="str">
        <f>VLOOKUP(L506,'Status Report'!B:AA,26,0)</f>
        <v>China</v>
      </c>
      <c r="Q506" t="str">
        <f>VLOOKUP(L506,'Status Report'!B:AB,27,0)</f>
        <v>Premiums</v>
      </c>
      <c r="R506">
        <f>VLOOKUP(L506,'Status Report'!B:X,23,0)</f>
        <v>200</v>
      </c>
      <c r="S506" t="str">
        <f>VLOOKUP(L506,'Status Report'!B:T,19,0)</f>
        <v>Promocean The Netherlands BV</v>
      </c>
      <c r="T506" s="62">
        <f>VLOOKUP(L506,'Status Report'!B:E,4,0)</f>
        <v>3</v>
      </c>
      <c r="U506" s="19">
        <f>_xlfn.IFS(AI506="Den Bosch",VLOOKUP(L506,'Status Report'!B:AM,35,0),AI506="Yantian",VLOOKUP(L506,'Status Report'!B:AM,36,0),AI506="",IF(H506="Asia Pacific",VLOOKUP(L506,'Status Report'!B:AM,36,0),VLOOKUP(L506,'Status Report'!B:AM,35,0)),AI506="Direct shipment",IF(H506="Asia Pacific",VLOOKUP(L506,'Status Report'!B:AM,36,0),VLOOKUP(L506,'Status Report'!B:AM,35,0)))</f>
        <v>42.65</v>
      </c>
      <c r="V506" s="20">
        <f t="shared" si="109"/>
        <v>511.79999999999995</v>
      </c>
      <c r="W506" s="19">
        <f>_xlfn.IFS(AI506="Den Bosch",VLOOKUP(L506,'Status Report'!B:AM,37,0),AI506="Yantian",VLOOKUP(L506,'Status Report'!B:AM,38,0),AI506="",IF(H506="Asia Pacific",VLOOKUP(L506,'Status Report'!B:AM,38,0),VLOOKUP(L506,'Status Report'!B:AM,37,0)),AI506="Direct shipment",IF(H506="Asia Pacific",VLOOKUP(L506,'Status Report'!B:AM,38,0),VLOOKUP(L506,'Status Report'!B:AM,37,0)))</f>
        <v>42.65</v>
      </c>
      <c r="X506" s="20">
        <f t="shared" si="110"/>
        <v>511.79999999999995</v>
      </c>
      <c r="Y506" s="20">
        <f>_xlfn.IFS(AI506="Den Bosch",VLOOKUP(L506,'Status Report'!B:AO,39,0),AI506="Yantian",VLOOKUP(L506,'Status Report'!B:AO,40,0),AI506="",IF(H506="Asia Pacific",VLOOKUP(L506,'Status Report'!B:AO,40,0),VLOOKUP(L506,'Status Report'!B:AO,39,0)),AI506="Direct shipment",IF(H506="Asia Pacific",VLOOKUP(L506,'Status Report'!B:AO,40,0),VLOOKUP(L506,'Status Report'!B:AO,39,0)))</f>
        <v>0</v>
      </c>
      <c r="Z506" s="20">
        <f t="shared" si="111"/>
        <v>0</v>
      </c>
      <c r="AA506" s="20">
        <f t="shared" si="112"/>
        <v>511.79999999999995</v>
      </c>
      <c r="AB506" s="21">
        <f>_xlfn.IFS(AI506="Den Bosch",VLOOKUP(L506,'Status Report'!B:AM,33,0),AI506="Yantian",VLOOKUP(L506,'Status Report'!B:AM,34,0),AI506="",IF(H506="Asia Pacific",VLOOKUP(L506,'Status Report'!B:AM,34,0),VLOOKUP(L506,'Status Report'!B:AM,33,0)),AI506="Direct shipment",IF(H506="Asia Pacific",VLOOKUP(L506,'Status Report'!B:AM,34,0),VLOOKUP(L506,'Status Report'!B:AM,33,0)))</f>
        <v>38.440800000000003</v>
      </c>
      <c r="AC506" s="21">
        <f>VLOOKUP(L506,'Status Report'!B:CE,82,0)</f>
        <v>0</v>
      </c>
      <c r="AD506" s="21">
        <f t="shared" si="113"/>
        <v>38.440800000000003</v>
      </c>
      <c r="AE506" s="63">
        <f>VLOOKUP(L506,'Status Report'!B:W,20,0)</f>
        <v>48</v>
      </c>
      <c r="AF506" s="63">
        <f>VLOOKUP(L506,'Status Report'!B:W,21,0)</f>
        <v>34</v>
      </c>
      <c r="AG506" s="63">
        <f>VLOOKUP(L506,'Status Report'!B:W,22,0)</f>
        <v>9.5</v>
      </c>
      <c r="AH506" s="22">
        <f t="shared" si="114"/>
        <v>0.18604799999999999</v>
      </c>
      <c r="AI506" t="s">
        <v>990</v>
      </c>
      <c r="AK506" s="63">
        <f>IFERROR(VLOOKUP(G506,ASEAN!A:A,1,0),0)</f>
        <v>0</v>
      </c>
      <c r="AL506" s="63" t="str">
        <f>IFERROR(VLOOKUP(D506,'[3]customer specs'!$B$1:$D$65536,3,0),0)</f>
        <v>pallet</v>
      </c>
      <c r="AM506" s="64">
        <f t="shared" si="115"/>
        <v>0</v>
      </c>
      <c r="AN506" s="64">
        <f t="shared" si="116"/>
        <v>0</v>
      </c>
      <c r="AO506" s="63"/>
      <c r="AP506" s="63"/>
      <c r="AQ506" s="63" t="str">
        <f t="shared" si="117"/>
        <v>no</v>
      </c>
      <c r="AR506" s="20">
        <f t="shared" si="118"/>
        <v>461.28960000000006</v>
      </c>
      <c r="AS506" s="63"/>
      <c r="AT506" s="23">
        <f t="shared" si="123"/>
        <v>0.12</v>
      </c>
      <c r="AU506" s="65">
        <f t="shared" si="119"/>
        <v>43.682727272727277</v>
      </c>
      <c r="AV506" s="65"/>
      <c r="AW506" s="65">
        <f t="shared" si="120"/>
        <v>524.19272727272732</v>
      </c>
      <c r="AX506" s="65"/>
      <c r="AY506" s="63">
        <f>VLOOKUP(L506,'Status Report'!B:CF,81,0)</f>
        <v>0</v>
      </c>
      <c r="AZ506" s="63" t="str">
        <f>VLOOKUP(L506,'Status Report'!B:S,18,0)</f>
        <v>Ellina Smirnova</v>
      </c>
      <c r="BB506" s="63">
        <f>VLOOKUP(L506,'Status Report'!B:Z,25,0)</f>
        <v>5</v>
      </c>
      <c r="BC506" s="63">
        <f t="shared" si="121"/>
        <v>60</v>
      </c>
      <c r="BF506">
        <f>VLOOKUP(L506,'Status Report'!B:CE,82,0)</f>
        <v>0</v>
      </c>
      <c r="BG506">
        <f>VLOOKUP(L506,'Status Report'!B:CF,83,0)</f>
        <v>0</v>
      </c>
      <c r="BH506">
        <f>VLOOKUP(L506,'Status Report'!B:CG,84,0)</f>
        <v>0</v>
      </c>
      <c r="BI506" t="s">
        <v>814</v>
      </c>
      <c r="BJ506" t="s">
        <v>795</v>
      </c>
      <c r="BM506" s="67">
        <f t="shared" si="122"/>
        <v>87</v>
      </c>
    </row>
    <row r="507" spans="1:65" x14ac:dyDescent="0.25">
      <c r="A507" s="68" t="str">
        <f>VLOOKUP(L507,'Status Report'!B:CB,79,0)</f>
        <v>Heineken - 0.0</v>
      </c>
      <c r="C507">
        <v>20006080</v>
      </c>
      <c r="D507">
        <v>3090157</v>
      </c>
      <c r="E507" t="s">
        <v>833</v>
      </c>
      <c r="F507" t="s">
        <v>834</v>
      </c>
      <c r="G507" t="str">
        <f>VLOOKUP(D507,'[2]sold to'!$A:$H,8,0)</f>
        <v>New Caledonia</v>
      </c>
      <c r="H507" t="str">
        <f>VLOOKUP(D507,'[2]sold to'!$A:$I,9,0)</f>
        <v>ASIA Pacific</v>
      </c>
      <c r="K507">
        <v>50</v>
      </c>
      <c r="L507">
        <v>88027063</v>
      </c>
      <c r="M507" t="s">
        <v>501</v>
      </c>
      <c r="N507">
        <v>4</v>
      </c>
      <c r="P507" t="str">
        <f>VLOOKUP(L507,'Status Report'!B:AA,26,0)</f>
        <v>China</v>
      </c>
      <c r="Q507" t="str">
        <f>VLOOKUP(L507,'Status Report'!B:AB,27,0)</f>
        <v>Premiums</v>
      </c>
      <c r="R507">
        <f>VLOOKUP(L507,'Status Report'!B:X,23,0)</f>
        <v>100</v>
      </c>
      <c r="S507" t="str">
        <f>VLOOKUP(L507,'Status Report'!B:T,19,0)</f>
        <v>Promocean The Netherlands BV</v>
      </c>
      <c r="T507" s="62">
        <f>VLOOKUP(L507,'Status Report'!B:E,4,0)</f>
        <v>3</v>
      </c>
      <c r="U507" s="19">
        <f>_xlfn.IFS(AI507="Den Bosch",VLOOKUP(L507,'Status Report'!B:AM,35,0),AI507="Yantian",VLOOKUP(L507,'Status Report'!B:AM,36,0),AI507="",IF(H507="Asia Pacific",VLOOKUP(L507,'Status Report'!B:AM,36,0),VLOOKUP(L507,'Status Report'!B:AM,35,0)),AI507="Direct shipment",IF(H507="Asia Pacific",VLOOKUP(L507,'Status Report'!B:AM,36,0),VLOOKUP(L507,'Status Report'!B:AM,35,0)))</f>
        <v>45.3</v>
      </c>
      <c r="V507" s="20">
        <f t="shared" si="109"/>
        <v>181.2</v>
      </c>
      <c r="W507" s="19">
        <f>_xlfn.IFS(AI507="Den Bosch",VLOOKUP(L507,'Status Report'!B:AM,37,0),AI507="Yantian",VLOOKUP(L507,'Status Report'!B:AM,38,0),AI507="",IF(H507="Asia Pacific",VLOOKUP(L507,'Status Report'!B:AM,38,0),VLOOKUP(L507,'Status Report'!B:AM,37,0)),AI507="Direct shipment",IF(H507="Asia Pacific",VLOOKUP(L507,'Status Report'!B:AM,38,0),VLOOKUP(L507,'Status Report'!B:AM,37,0)))</f>
        <v>45.3</v>
      </c>
      <c r="X507" s="20">
        <f t="shared" si="110"/>
        <v>181.2</v>
      </c>
      <c r="Y507" s="20">
        <f>_xlfn.IFS(AI507="Den Bosch",VLOOKUP(L507,'Status Report'!B:AO,39,0),AI507="Yantian",VLOOKUP(L507,'Status Report'!B:AO,40,0),AI507="",IF(H507="Asia Pacific",VLOOKUP(L507,'Status Report'!B:AO,40,0),VLOOKUP(L507,'Status Report'!B:AO,39,0)),AI507="Direct shipment",IF(H507="Asia Pacific",VLOOKUP(L507,'Status Report'!B:AO,40,0),VLOOKUP(L507,'Status Report'!B:AO,39,0)))</f>
        <v>0</v>
      </c>
      <c r="Z507" s="20">
        <f t="shared" si="111"/>
        <v>0</v>
      </c>
      <c r="AA507" s="20">
        <f t="shared" si="112"/>
        <v>181.2</v>
      </c>
      <c r="AB507" s="21">
        <f>_xlfn.IFS(AI507="Den Bosch",VLOOKUP(L507,'Status Report'!B:AM,33,0),AI507="Yantian",VLOOKUP(L507,'Status Report'!B:AM,34,0),AI507="",IF(H507="Asia Pacific",VLOOKUP(L507,'Status Report'!B:AM,34,0),VLOOKUP(L507,'Status Report'!B:AM,33,0)),AI507="Direct shipment",IF(H507="Asia Pacific",VLOOKUP(L507,'Status Report'!B:AM,34,0),VLOOKUP(L507,'Status Report'!B:AM,33,0)))</f>
        <v>38.714400000000005</v>
      </c>
      <c r="AC507" s="21">
        <f>VLOOKUP(L507,'Status Report'!B:CE,82,0)</f>
        <v>0</v>
      </c>
      <c r="AD507" s="21">
        <f t="shared" si="113"/>
        <v>38.714400000000005</v>
      </c>
      <c r="AE507" s="63">
        <f>VLOOKUP(L507,'Status Report'!B:W,20,0)</f>
        <v>62</v>
      </c>
      <c r="AF507" s="63">
        <f>VLOOKUP(L507,'Status Report'!B:W,21,0)</f>
        <v>42</v>
      </c>
      <c r="AG507" s="63">
        <f>VLOOKUP(L507,'Status Report'!B:W,22,0)</f>
        <v>7.6</v>
      </c>
      <c r="AH507" s="22">
        <f t="shared" si="114"/>
        <v>7.9161599999999985E-2</v>
      </c>
      <c r="AI507" t="s">
        <v>990</v>
      </c>
      <c r="AK507" s="63">
        <f>IFERROR(VLOOKUP(G507,ASEAN!A:A,1,0),0)</f>
        <v>0</v>
      </c>
      <c r="AL507" s="63" t="str">
        <f>IFERROR(VLOOKUP(D507,'[3]customer specs'!$B$1:$D$65536,3,0),0)</f>
        <v>pallet</v>
      </c>
      <c r="AM507" s="64">
        <f t="shared" si="115"/>
        <v>0</v>
      </c>
      <c r="AN507" s="64">
        <f t="shared" si="116"/>
        <v>0</v>
      </c>
      <c r="AO507" s="63"/>
      <c r="AP507" s="63"/>
      <c r="AQ507" s="63" t="str">
        <f t="shared" si="117"/>
        <v>no</v>
      </c>
      <c r="AR507" s="20">
        <f t="shared" si="118"/>
        <v>154.85760000000002</v>
      </c>
      <c r="AS507" s="63"/>
      <c r="AT507" s="23">
        <f t="shared" si="123"/>
        <v>0.12</v>
      </c>
      <c r="AU507" s="65">
        <f t="shared" si="119"/>
        <v>43.993636363636369</v>
      </c>
      <c r="AV507" s="65"/>
      <c r="AW507" s="65">
        <f t="shared" si="120"/>
        <v>175.97454545454548</v>
      </c>
      <c r="AX507" s="65"/>
      <c r="AY507" s="63">
        <f>VLOOKUP(L507,'Status Report'!B:CF,81,0)</f>
        <v>0</v>
      </c>
      <c r="AZ507" s="63" t="str">
        <f>VLOOKUP(L507,'Status Report'!B:S,18,0)</f>
        <v>Ellina Smirnova</v>
      </c>
      <c r="BB507" s="63">
        <f>VLOOKUP(L507,'Status Report'!B:Z,25,0)</f>
        <v>10</v>
      </c>
      <c r="BC507" s="63">
        <f t="shared" si="121"/>
        <v>40</v>
      </c>
      <c r="BF507">
        <f>VLOOKUP(L507,'Status Report'!B:CE,82,0)</f>
        <v>0</v>
      </c>
      <c r="BG507">
        <f>VLOOKUP(L507,'Status Report'!B:CF,83,0)</f>
        <v>0</v>
      </c>
      <c r="BH507">
        <f>VLOOKUP(L507,'Status Report'!B:CG,84,0)</f>
        <v>0</v>
      </c>
      <c r="BI507" t="s">
        <v>814</v>
      </c>
      <c r="BJ507" t="s">
        <v>795</v>
      </c>
      <c r="BM507" s="67">
        <f t="shared" si="122"/>
        <v>15</v>
      </c>
    </row>
    <row r="508" spans="1:65" x14ac:dyDescent="0.25">
      <c r="A508" s="68" t="str">
        <f>VLOOKUP(L508,'Status Report'!B:CB,79,0)</f>
        <v>Heineken</v>
      </c>
      <c r="C508">
        <v>20006080</v>
      </c>
      <c r="D508">
        <v>3090157</v>
      </c>
      <c r="E508" t="s">
        <v>833</v>
      </c>
      <c r="F508" t="s">
        <v>834</v>
      </c>
      <c r="G508" t="str">
        <f>VLOOKUP(D508,'[2]sold to'!$A:$H,8,0)</f>
        <v>New Caledonia</v>
      </c>
      <c r="H508" t="str">
        <f>VLOOKUP(D508,'[2]sold to'!$A:$I,9,0)</f>
        <v>ASIA Pacific</v>
      </c>
      <c r="K508">
        <v>80</v>
      </c>
      <c r="L508">
        <v>88027055</v>
      </c>
      <c r="M508" t="s">
        <v>733</v>
      </c>
      <c r="N508">
        <v>6</v>
      </c>
      <c r="P508" t="str">
        <f>VLOOKUP(L508,'Status Report'!B:AA,26,0)</f>
        <v>China</v>
      </c>
      <c r="Q508" t="str">
        <f>VLOOKUP(L508,'Status Report'!B:AB,27,0)</f>
        <v>Premiums</v>
      </c>
      <c r="R508">
        <f>VLOOKUP(L508,'Status Report'!B:X,23,0)</f>
        <v>200</v>
      </c>
      <c r="S508" t="str">
        <f>VLOOKUP(L508,'Status Report'!B:T,19,0)</f>
        <v>Promocean The Netherlands BV</v>
      </c>
      <c r="T508" s="62">
        <f>VLOOKUP(L508,'Status Report'!B:E,4,0)</f>
        <v>3</v>
      </c>
      <c r="U508" s="19">
        <f>_xlfn.IFS(AI508="Den Bosch",VLOOKUP(L508,'Status Report'!B:AM,35,0),AI508="Yantian",VLOOKUP(L508,'Status Report'!B:AM,36,0),AI508="",IF(H508="Asia Pacific",VLOOKUP(L508,'Status Report'!B:AM,36,0),VLOOKUP(L508,'Status Report'!B:AM,35,0)),AI508="Direct shipment",IF(H508="Asia Pacific",VLOOKUP(L508,'Status Report'!B:AM,36,0),VLOOKUP(L508,'Status Report'!B:AM,35,0)))</f>
        <v>50.300000000000004</v>
      </c>
      <c r="V508" s="20">
        <f t="shared" si="109"/>
        <v>301.8</v>
      </c>
      <c r="W508" s="19">
        <f>_xlfn.IFS(AI508="Den Bosch",VLOOKUP(L508,'Status Report'!B:AM,37,0),AI508="Yantian",VLOOKUP(L508,'Status Report'!B:AM,38,0),AI508="",IF(H508="Asia Pacific",VLOOKUP(L508,'Status Report'!B:AM,38,0),VLOOKUP(L508,'Status Report'!B:AM,37,0)),AI508="Direct shipment",IF(H508="Asia Pacific",VLOOKUP(L508,'Status Report'!B:AM,38,0),VLOOKUP(L508,'Status Report'!B:AM,37,0)))</f>
        <v>46.3</v>
      </c>
      <c r="X508" s="20">
        <f t="shared" si="110"/>
        <v>277.79999999999995</v>
      </c>
      <c r="Y508" s="20">
        <f>_xlfn.IFS(AI508="Den Bosch",VLOOKUP(L508,'Status Report'!B:AO,39,0),AI508="Yantian",VLOOKUP(L508,'Status Report'!B:AO,40,0),AI508="",IF(H508="Asia Pacific",VLOOKUP(L508,'Status Report'!B:AO,40,0),VLOOKUP(L508,'Status Report'!B:AO,39,0)),AI508="Direct shipment",IF(H508="Asia Pacific",VLOOKUP(L508,'Status Report'!B:AO,40,0),VLOOKUP(L508,'Status Report'!B:AO,39,0)))</f>
        <v>0</v>
      </c>
      <c r="Z508" s="20">
        <f t="shared" si="111"/>
        <v>0</v>
      </c>
      <c r="AA508" s="20">
        <f t="shared" si="112"/>
        <v>277.79999999999995</v>
      </c>
      <c r="AB508" s="21">
        <f>_xlfn.IFS(AI508="Den Bosch",VLOOKUP(L508,'Status Report'!B:AM,33,0),AI508="Yantian",VLOOKUP(L508,'Status Report'!B:AM,34,0),AI508="",IF(H508="Asia Pacific",VLOOKUP(L508,'Status Report'!B:AM,34,0),VLOOKUP(L508,'Status Report'!B:AM,33,0)),AI508="Direct shipment",IF(H508="Asia Pacific",VLOOKUP(L508,'Status Report'!B:AM,34,0),VLOOKUP(L508,'Status Report'!B:AM,33,0)))</f>
        <v>37.312199999999997</v>
      </c>
      <c r="AC508" s="21">
        <f>VLOOKUP(L508,'Status Report'!B:CE,82,0)</f>
        <v>0</v>
      </c>
      <c r="AD508" s="21">
        <f t="shared" si="113"/>
        <v>37.312199999999997</v>
      </c>
      <c r="AE508" s="63">
        <f>VLOOKUP(L508,'Status Report'!B:W,20,0)</f>
        <v>35</v>
      </c>
      <c r="AF508" s="63">
        <f>VLOOKUP(L508,'Status Report'!B:W,21,0)</f>
        <v>34</v>
      </c>
      <c r="AG508" s="63">
        <f>VLOOKUP(L508,'Status Report'!B:W,22,0)</f>
        <v>30</v>
      </c>
      <c r="AH508" s="22">
        <f t="shared" si="114"/>
        <v>0.2142</v>
      </c>
      <c r="AI508" t="s">
        <v>990</v>
      </c>
      <c r="AK508" s="63">
        <f>IFERROR(VLOOKUP(G508,ASEAN!A:A,1,0),0)</f>
        <v>0</v>
      </c>
      <c r="AL508" s="63" t="str">
        <f>IFERROR(VLOOKUP(D508,'[3]customer specs'!$B$1:$D$65536,3,0),0)</f>
        <v>pallet</v>
      </c>
      <c r="AM508" s="64">
        <f t="shared" si="115"/>
        <v>24.000000000000057</v>
      </c>
      <c r="AN508" s="64">
        <f t="shared" si="116"/>
        <v>0</v>
      </c>
      <c r="AO508" s="63"/>
      <c r="AP508" s="63"/>
      <c r="AQ508" s="63" t="str">
        <f t="shared" si="117"/>
        <v>no</v>
      </c>
      <c r="AR508" s="20">
        <f t="shared" si="118"/>
        <v>223.8732</v>
      </c>
      <c r="AS508" s="63"/>
      <c r="AT508" s="23">
        <f t="shared" si="123"/>
        <v>0.12</v>
      </c>
      <c r="AU508" s="65">
        <f t="shared" si="119"/>
        <v>42.400227272727271</v>
      </c>
      <c r="AV508" s="65"/>
      <c r="AW508" s="65">
        <f t="shared" si="120"/>
        <v>254.40136363636361</v>
      </c>
      <c r="AX508" s="65"/>
      <c r="AY508" s="63">
        <f>VLOOKUP(L508,'Status Report'!B:CF,81,0)</f>
        <v>0</v>
      </c>
      <c r="AZ508" s="63" t="str">
        <f>VLOOKUP(L508,'Status Report'!B:S,18,0)</f>
        <v>Ellina Smirnova</v>
      </c>
      <c r="BB508" s="63">
        <f>VLOOKUP(L508,'Status Report'!B:Z,25,0)</f>
        <v>5</v>
      </c>
      <c r="BC508" s="63">
        <f t="shared" si="121"/>
        <v>30</v>
      </c>
      <c r="BF508">
        <f>VLOOKUP(L508,'Status Report'!B:CE,82,0)</f>
        <v>0</v>
      </c>
      <c r="BG508">
        <f>VLOOKUP(L508,'Status Report'!B:CF,83,0)</f>
        <v>0</v>
      </c>
      <c r="BH508">
        <f>VLOOKUP(L508,'Status Report'!B:CG,84,0)</f>
        <v>0</v>
      </c>
      <c r="BI508" t="s">
        <v>814</v>
      </c>
      <c r="BJ508" t="s">
        <v>795</v>
      </c>
      <c r="BM508" s="67">
        <f t="shared" si="122"/>
        <v>1428</v>
      </c>
    </row>
    <row r="509" spans="1:65" x14ac:dyDescent="0.25">
      <c r="A509" s="68" t="str">
        <f>VLOOKUP(L509,'Status Report'!B:CB,79,0)</f>
        <v>Heineken UCL</v>
      </c>
      <c r="C509">
        <v>20006090</v>
      </c>
      <c r="D509">
        <v>3014939</v>
      </c>
      <c r="E509" t="s">
        <v>852</v>
      </c>
      <c r="F509" t="s">
        <v>853</v>
      </c>
      <c r="G509" t="str">
        <f>VLOOKUP(D509,'[2]sold to'!$A:$H,8,0)</f>
        <v>South Korea</v>
      </c>
      <c r="H509" t="str">
        <f>VLOOKUP(D509,'[2]sold to'!$A:$I,9,0)</f>
        <v>ASIA Pacific</v>
      </c>
      <c r="K509">
        <v>10</v>
      </c>
      <c r="L509">
        <v>88026531</v>
      </c>
      <c r="M509" t="s">
        <v>348</v>
      </c>
      <c r="N509">
        <v>25</v>
      </c>
      <c r="P509" t="str">
        <f>VLOOKUP(L509,'Status Report'!B:AA,26,0)</f>
        <v>China</v>
      </c>
      <c r="Q509" t="str">
        <f>VLOOKUP(L509,'Status Report'!B:AB,27,0)</f>
        <v>Premiums</v>
      </c>
      <c r="R509">
        <f>VLOOKUP(L509,'Status Report'!B:X,23,0)</f>
        <v>200</v>
      </c>
      <c r="S509" t="str">
        <f>VLOOKUP(L509,'Status Report'!B:T,19,0)</f>
        <v>Promocean The Netherlands BV</v>
      </c>
      <c r="T509" s="62">
        <f>VLOOKUP(L509,'Status Report'!B:E,4,0)</f>
        <v>3</v>
      </c>
      <c r="U509" s="19">
        <f>_xlfn.IFS(AI509="Den Bosch",VLOOKUP(L509,'Status Report'!B:AM,35,0),AI509="Yantian",VLOOKUP(L509,'Status Report'!B:AM,36,0),AI509="",IF(H509="Asia Pacific",VLOOKUP(L509,'Status Report'!B:AM,36,0),VLOOKUP(L509,'Status Report'!B:AM,35,0)),AI509="Direct shipment",IF(H509="Asia Pacific",VLOOKUP(L509,'Status Report'!B:AM,36,0),VLOOKUP(L509,'Status Report'!B:AM,35,0)))</f>
        <v>17.7</v>
      </c>
      <c r="V509" s="20">
        <f t="shared" si="109"/>
        <v>442.5</v>
      </c>
      <c r="W509" s="19">
        <f>_xlfn.IFS(AI509="Den Bosch",VLOOKUP(L509,'Status Report'!B:AM,37,0),AI509="Yantian",VLOOKUP(L509,'Status Report'!B:AM,38,0),AI509="",IF(H509="Asia Pacific",VLOOKUP(L509,'Status Report'!B:AM,38,0),VLOOKUP(L509,'Status Report'!B:AM,37,0)),AI509="Direct shipment",IF(H509="Asia Pacific",VLOOKUP(L509,'Status Report'!B:AM,38,0),VLOOKUP(L509,'Status Report'!B:AM,37,0)))</f>
        <v>16.100000000000001</v>
      </c>
      <c r="X509" s="20">
        <f t="shared" si="110"/>
        <v>402.50000000000006</v>
      </c>
      <c r="Y509" s="20">
        <f>_xlfn.IFS(AI509="Den Bosch",VLOOKUP(L509,'Status Report'!B:AO,39,0),AI509="Yantian",VLOOKUP(L509,'Status Report'!B:AO,40,0),AI509="",IF(H509="Asia Pacific",VLOOKUP(L509,'Status Report'!B:AO,40,0),VLOOKUP(L509,'Status Report'!B:AO,39,0)),AI509="Direct shipment",IF(H509="Asia Pacific",VLOOKUP(L509,'Status Report'!B:AO,40,0),VLOOKUP(L509,'Status Report'!B:AO,39,0)))</f>
        <v>0</v>
      </c>
      <c r="Z509" s="20">
        <f t="shared" si="111"/>
        <v>0</v>
      </c>
      <c r="AA509" s="20">
        <f t="shared" si="112"/>
        <v>402.50000000000006</v>
      </c>
      <c r="AB509" s="21">
        <f>_xlfn.IFS(AI509="Den Bosch",VLOOKUP(L509,'Status Report'!B:AM,33,0),AI509="Yantian",VLOOKUP(L509,'Status Report'!B:AM,34,0),AI509="",IF(H509="Asia Pacific",VLOOKUP(L509,'Status Report'!B:AM,34,0),VLOOKUP(L509,'Status Report'!B:AM,33,0)),AI509="Direct shipment",IF(H509="Asia Pacific",VLOOKUP(L509,'Status Report'!B:AM,34,0),VLOOKUP(L509,'Status Report'!B:AM,33,0)))</f>
        <v>14.15</v>
      </c>
      <c r="AC509" s="21">
        <f>VLOOKUP(L509,'Status Report'!B:CE,82,0)</f>
        <v>0</v>
      </c>
      <c r="AD509" s="21">
        <f t="shared" si="113"/>
        <v>14.15</v>
      </c>
      <c r="AE509" s="63">
        <f>VLOOKUP(L509,'Status Report'!B:W,20,0)</f>
        <v>35</v>
      </c>
      <c r="AF509" s="63">
        <f>VLOOKUP(L509,'Status Report'!B:W,21,0)</f>
        <v>22</v>
      </c>
      <c r="AG509" s="63">
        <f>VLOOKUP(L509,'Status Report'!B:W,22,0)</f>
        <v>6</v>
      </c>
      <c r="AH509" s="22">
        <f t="shared" si="114"/>
        <v>0.11550000000000001</v>
      </c>
      <c r="AI509" t="s">
        <v>991</v>
      </c>
      <c r="AK509" s="63">
        <f>IFERROR(VLOOKUP(G509,ASEAN!A:A,1,0),0)</f>
        <v>0</v>
      </c>
      <c r="AL509" s="63" t="str">
        <f>IFERROR(VLOOKUP(D509,'[3]customer specs'!$B$1:$D$65536,3,0),0)</f>
        <v>pallet+hz+certificates</v>
      </c>
      <c r="AM509" s="64">
        <f t="shared" si="115"/>
        <v>39.999999999999943</v>
      </c>
      <c r="AN509" s="64">
        <f t="shared" si="116"/>
        <v>0</v>
      </c>
      <c r="AO509" s="63"/>
      <c r="AP509" s="63"/>
      <c r="AQ509" s="63" t="str">
        <f t="shared" si="117"/>
        <v>no</v>
      </c>
      <c r="AR509" s="20">
        <f t="shared" si="118"/>
        <v>353.75</v>
      </c>
      <c r="AS509" s="63"/>
      <c r="AT509" s="23">
        <f t="shared" si="123"/>
        <v>0.12</v>
      </c>
      <c r="AU509" s="65">
        <f t="shared" si="119"/>
        <v>16.079545454545453</v>
      </c>
      <c r="AV509" s="65"/>
      <c r="AW509" s="65">
        <f t="shared" si="120"/>
        <v>401.98863636363632</v>
      </c>
      <c r="AX509" s="65"/>
      <c r="AY509" s="63">
        <f>VLOOKUP(L509,'Status Report'!B:CF,81,0)</f>
        <v>0</v>
      </c>
      <c r="AZ509" s="63" t="str">
        <f>VLOOKUP(L509,'Status Report'!B:S,18,0)</f>
        <v>Ellina Smirnova</v>
      </c>
      <c r="BB509" s="63">
        <f>VLOOKUP(L509,'Status Report'!B:Z,25,0)</f>
        <v>5</v>
      </c>
      <c r="BC509" s="63">
        <f t="shared" si="121"/>
        <v>125</v>
      </c>
      <c r="BF509">
        <f>VLOOKUP(L509,'Status Report'!B:CE,82,0)</f>
        <v>0</v>
      </c>
      <c r="BG509">
        <f>VLOOKUP(L509,'Status Report'!B:CF,83,0)</f>
        <v>0</v>
      </c>
      <c r="BH509">
        <f>VLOOKUP(L509,'Status Report'!B:CG,84,0)</f>
        <v>0</v>
      </c>
      <c r="BI509" t="s">
        <v>854</v>
      </c>
      <c r="BJ509" t="s">
        <v>795</v>
      </c>
      <c r="BM509" s="67">
        <f t="shared" si="122"/>
        <v>747</v>
      </c>
    </row>
    <row r="510" spans="1:65" x14ac:dyDescent="0.25">
      <c r="A510" s="68" t="str">
        <f>VLOOKUP(L510,'Status Report'!B:CB,79,0)</f>
        <v>Heineken UCL</v>
      </c>
      <c r="C510">
        <v>20006090</v>
      </c>
      <c r="D510">
        <v>3014939</v>
      </c>
      <c r="E510" t="s">
        <v>852</v>
      </c>
      <c r="F510" t="s">
        <v>853</v>
      </c>
      <c r="G510" t="str">
        <f>VLOOKUP(D510,'[2]sold to'!$A:$H,8,0)</f>
        <v>South Korea</v>
      </c>
      <c r="H510" t="str">
        <f>VLOOKUP(D510,'[2]sold to'!$A:$I,9,0)</f>
        <v>ASIA Pacific</v>
      </c>
      <c r="K510">
        <v>20</v>
      </c>
      <c r="L510">
        <v>88026494</v>
      </c>
      <c r="M510" t="s">
        <v>320</v>
      </c>
      <c r="N510">
        <v>6</v>
      </c>
      <c r="P510" t="str">
        <f>VLOOKUP(L510,'Status Report'!B:AA,26,0)</f>
        <v>China</v>
      </c>
      <c r="Q510" t="str">
        <f>VLOOKUP(L510,'Status Report'!B:AB,27,0)</f>
        <v>Premiums</v>
      </c>
      <c r="R510">
        <f>VLOOKUP(L510,'Status Report'!B:X,23,0)</f>
        <v>100</v>
      </c>
      <c r="S510" t="str">
        <f>VLOOKUP(L510,'Status Report'!B:T,19,0)</f>
        <v>Promocean The Netherlands BV</v>
      </c>
      <c r="T510" s="62">
        <f>VLOOKUP(L510,'Status Report'!B:E,4,0)</f>
        <v>3</v>
      </c>
      <c r="U510" s="19">
        <f>_xlfn.IFS(AI510="Den Bosch",VLOOKUP(L510,'Status Report'!B:AM,35,0),AI510="Yantian",VLOOKUP(L510,'Status Report'!B:AM,36,0),AI510="",IF(H510="Asia Pacific",VLOOKUP(L510,'Status Report'!B:AM,36,0),VLOOKUP(L510,'Status Report'!B:AM,35,0)),AI510="Direct shipment",IF(H510="Asia Pacific",VLOOKUP(L510,'Status Report'!B:AM,36,0),VLOOKUP(L510,'Status Report'!B:AM,35,0)))</f>
        <v>49.25</v>
      </c>
      <c r="V510" s="20">
        <f t="shared" si="109"/>
        <v>295.5</v>
      </c>
      <c r="W510" s="19">
        <f>_xlfn.IFS(AI510="Den Bosch",VLOOKUP(L510,'Status Report'!B:AM,37,0),AI510="Yantian",VLOOKUP(L510,'Status Report'!B:AM,38,0),AI510="",IF(H510="Asia Pacific",VLOOKUP(L510,'Status Report'!B:AM,38,0),VLOOKUP(L510,'Status Report'!B:AM,37,0)),AI510="Direct shipment",IF(H510="Asia Pacific",VLOOKUP(L510,'Status Report'!B:AM,38,0),VLOOKUP(L510,'Status Report'!B:AM,37,0)))</f>
        <v>39.75</v>
      </c>
      <c r="X510" s="20">
        <f t="shared" si="110"/>
        <v>238.5</v>
      </c>
      <c r="Y510" s="20">
        <f>_xlfn.IFS(AI510="Den Bosch",VLOOKUP(L510,'Status Report'!B:AO,39,0),AI510="Yantian",VLOOKUP(L510,'Status Report'!B:AO,40,0),AI510="",IF(H510="Asia Pacific",VLOOKUP(L510,'Status Report'!B:AO,40,0),VLOOKUP(L510,'Status Report'!B:AO,39,0)),AI510="Direct shipment",IF(H510="Asia Pacific",VLOOKUP(L510,'Status Report'!B:AO,40,0),VLOOKUP(L510,'Status Report'!B:AO,39,0)))</f>
        <v>0</v>
      </c>
      <c r="Z510" s="20">
        <f t="shared" si="111"/>
        <v>0</v>
      </c>
      <c r="AA510" s="20">
        <f t="shared" si="112"/>
        <v>238.5</v>
      </c>
      <c r="AB510" s="21">
        <f>_xlfn.IFS(AI510="Den Bosch",VLOOKUP(L510,'Status Report'!B:AM,33,0),AI510="Yantian",VLOOKUP(L510,'Status Report'!B:AM,34,0),AI510="",IF(H510="Asia Pacific",VLOOKUP(L510,'Status Report'!B:AM,34,0),VLOOKUP(L510,'Status Report'!B:AM,33,0)),AI510="Direct shipment",IF(H510="Asia Pacific",VLOOKUP(L510,'Status Report'!B:AM,34,0),VLOOKUP(L510,'Status Report'!B:AM,33,0)))</f>
        <v>35</v>
      </c>
      <c r="AC510" s="21">
        <f>VLOOKUP(L510,'Status Report'!B:CE,82,0)</f>
        <v>0</v>
      </c>
      <c r="AD510" s="21">
        <f t="shared" si="113"/>
        <v>35</v>
      </c>
      <c r="AE510" s="63">
        <f>VLOOKUP(L510,'Status Report'!B:W,20,0)</f>
        <v>11</v>
      </c>
      <c r="AF510" s="63">
        <f>VLOOKUP(L510,'Status Report'!B:W,21,0)</f>
        <v>9</v>
      </c>
      <c r="AG510" s="63">
        <f>VLOOKUP(L510,'Status Report'!B:W,22,0)</f>
        <v>6</v>
      </c>
      <c r="AH510" s="22">
        <f t="shared" si="114"/>
        <v>3.5639999999999999E-3</v>
      </c>
      <c r="AI510" t="s">
        <v>991</v>
      </c>
      <c r="AK510" s="63">
        <f>IFERROR(VLOOKUP(G510,ASEAN!A:A,1,0),0)</f>
        <v>0</v>
      </c>
      <c r="AL510" s="63" t="str">
        <f>IFERROR(VLOOKUP(D510,'[3]customer specs'!$B$1:$D$65536,3,0),0)</f>
        <v>pallet+hz+certificates</v>
      </c>
      <c r="AM510" s="64">
        <f t="shared" si="115"/>
        <v>57</v>
      </c>
      <c r="AN510" s="64">
        <f t="shared" si="116"/>
        <v>0</v>
      </c>
      <c r="AO510" s="63"/>
      <c r="AP510" s="63"/>
      <c r="AQ510" s="63" t="str">
        <f t="shared" si="117"/>
        <v>no</v>
      </c>
      <c r="AR510" s="20">
        <f t="shared" si="118"/>
        <v>210</v>
      </c>
      <c r="AS510" s="63"/>
      <c r="AT510" s="23">
        <f t="shared" si="123"/>
        <v>0.12</v>
      </c>
      <c r="AU510" s="65">
        <f t="shared" si="119"/>
        <v>39.772727272727273</v>
      </c>
      <c r="AV510" s="65"/>
      <c r="AW510" s="65">
        <f t="shared" si="120"/>
        <v>238.63636363636363</v>
      </c>
      <c r="AX510" s="65"/>
      <c r="AY510" s="63">
        <f>VLOOKUP(L510,'Status Report'!B:CF,81,0)</f>
        <v>0</v>
      </c>
      <c r="AZ510" s="63" t="str">
        <f>VLOOKUP(L510,'Status Report'!B:S,18,0)</f>
        <v>Ellina Smirnova</v>
      </c>
      <c r="BB510" s="63">
        <f>VLOOKUP(L510,'Status Report'!B:Z,25,0)</f>
        <v>25</v>
      </c>
      <c r="BC510" s="63">
        <f t="shared" si="121"/>
        <v>150</v>
      </c>
      <c r="BF510">
        <f>VLOOKUP(L510,'Status Report'!B:CE,82,0)</f>
        <v>0</v>
      </c>
      <c r="BG510">
        <f>VLOOKUP(L510,'Status Report'!B:CF,83,0)</f>
        <v>0</v>
      </c>
      <c r="BH510">
        <f>VLOOKUP(L510,'Status Report'!B:CG,84,0)</f>
        <v>0</v>
      </c>
      <c r="BI510" t="s">
        <v>854</v>
      </c>
      <c r="BJ510" t="s">
        <v>795</v>
      </c>
      <c r="BM510" s="67">
        <f t="shared" si="122"/>
        <v>1305</v>
      </c>
    </row>
    <row r="511" spans="1:65" x14ac:dyDescent="0.25">
      <c r="A511" s="68" t="str">
        <f>VLOOKUP(L511,'Status Report'!B:CB,79,0)</f>
        <v>Heineken UCL</v>
      </c>
      <c r="C511">
        <v>20006090</v>
      </c>
      <c r="D511">
        <v>3014939</v>
      </c>
      <c r="E511" t="s">
        <v>852</v>
      </c>
      <c r="F511" t="s">
        <v>853</v>
      </c>
      <c r="G511" t="str">
        <f>VLOOKUP(D511,'[2]sold to'!$A:$H,8,0)</f>
        <v>South Korea</v>
      </c>
      <c r="H511" t="str">
        <f>VLOOKUP(D511,'[2]sold to'!$A:$I,9,0)</f>
        <v>ASIA Pacific</v>
      </c>
      <c r="K511">
        <v>30</v>
      </c>
      <c r="L511">
        <v>88026576</v>
      </c>
      <c r="M511" t="s">
        <v>815</v>
      </c>
      <c r="N511">
        <v>20</v>
      </c>
      <c r="P511" t="str">
        <f>VLOOKUP(L511,'Status Report'!B:AA,26,0)</f>
        <v>China</v>
      </c>
      <c r="Q511" t="str">
        <f>VLOOKUP(L511,'Status Report'!B:AB,27,0)</f>
        <v>Textiles-Clothing</v>
      </c>
      <c r="R511">
        <f>VLOOKUP(L511,'Status Report'!B:X,23,0)</f>
        <v>167</v>
      </c>
      <c r="S511" t="str">
        <f>VLOOKUP(L511,'Status Report'!B:T,19,0)</f>
        <v>Promocean The Netherlands BV</v>
      </c>
      <c r="T511" s="62">
        <f>VLOOKUP(L511,'Status Report'!B:E,4,0)</f>
        <v>3</v>
      </c>
      <c r="U511" s="19">
        <f>_xlfn.IFS(AI511="Den Bosch",VLOOKUP(L511,'Status Report'!B:AM,35,0),AI511="Yantian",VLOOKUP(L511,'Status Report'!B:AM,36,0),AI511="",IF(H511="Asia Pacific",VLOOKUP(L511,'Status Report'!B:AM,36,0),VLOOKUP(L511,'Status Report'!B:AM,35,0)),AI511="Direct shipment",IF(H511="Asia Pacific",VLOOKUP(L511,'Status Report'!B:AM,36,0),VLOOKUP(L511,'Status Report'!B:AM,35,0)))</f>
        <v>34.200000000000003</v>
      </c>
      <c r="V511" s="20">
        <f t="shared" si="109"/>
        <v>684</v>
      </c>
      <c r="W511" s="19">
        <f>_xlfn.IFS(AI511="Den Bosch",VLOOKUP(L511,'Status Report'!B:AM,37,0),AI511="Yantian",VLOOKUP(L511,'Status Report'!B:AM,38,0),AI511="",IF(H511="Asia Pacific",VLOOKUP(L511,'Status Report'!B:AM,38,0),VLOOKUP(L511,'Status Report'!B:AM,37,0)),AI511="Direct shipment",IF(H511="Asia Pacific",VLOOKUP(L511,'Status Report'!B:AM,38,0),VLOOKUP(L511,'Status Report'!B:AM,37,0)))</f>
        <v>27.119999999999997</v>
      </c>
      <c r="X511" s="20">
        <f t="shared" si="110"/>
        <v>542.4</v>
      </c>
      <c r="Y511" s="20">
        <f>_xlfn.IFS(AI511="Den Bosch",VLOOKUP(L511,'Status Report'!B:AO,39,0),AI511="Yantian",VLOOKUP(L511,'Status Report'!B:AO,40,0),AI511="",IF(H511="Asia Pacific",VLOOKUP(L511,'Status Report'!B:AO,40,0),VLOOKUP(L511,'Status Report'!B:AO,39,0)),AI511="Direct shipment",IF(H511="Asia Pacific",VLOOKUP(L511,'Status Report'!B:AO,40,0),VLOOKUP(L511,'Status Report'!B:AO,39,0)))</f>
        <v>0</v>
      </c>
      <c r="Z511" s="20">
        <f t="shared" si="111"/>
        <v>0</v>
      </c>
      <c r="AA511" s="20">
        <f t="shared" si="112"/>
        <v>542.4</v>
      </c>
      <c r="AB511" s="21">
        <f>_xlfn.IFS(AI511="Den Bosch",VLOOKUP(L511,'Status Report'!B:AM,33,0),AI511="Yantian",VLOOKUP(L511,'Status Report'!B:AM,34,0),AI511="",IF(H511="Asia Pacific",VLOOKUP(L511,'Status Report'!B:AM,34,0),VLOOKUP(L511,'Status Report'!B:AM,33,0)),AI511="Direct shipment",IF(H511="Asia Pacific",VLOOKUP(L511,'Status Report'!B:AM,34,0),VLOOKUP(L511,'Status Report'!B:AM,33,0)))</f>
        <v>23.85</v>
      </c>
      <c r="AC511" s="21">
        <f>VLOOKUP(L511,'Status Report'!B:CE,82,0)</f>
        <v>0</v>
      </c>
      <c r="AD511" s="21">
        <f t="shared" si="113"/>
        <v>23.85</v>
      </c>
      <c r="AE511" s="63">
        <f>VLOOKUP(L511,'Status Report'!B:W,20,0)</f>
        <v>25.5</v>
      </c>
      <c r="AF511" s="63">
        <f>VLOOKUP(L511,'Status Report'!B:W,21,0)</f>
        <v>25</v>
      </c>
      <c r="AG511" s="63">
        <f>VLOOKUP(L511,'Status Report'!B:W,22,0)</f>
        <v>18.5</v>
      </c>
      <c r="AH511" s="22">
        <f t="shared" si="114"/>
        <v>0.235875</v>
      </c>
      <c r="AI511" t="s">
        <v>991</v>
      </c>
      <c r="AK511" s="63">
        <f>IFERROR(VLOOKUP(G511,ASEAN!A:A,1,0),0)</f>
        <v>0</v>
      </c>
      <c r="AL511" s="63" t="str">
        <f>IFERROR(VLOOKUP(D511,'[3]customer specs'!$B$1:$D$65536,3,0),0)</f>
        <v>pallet+hz+certificates</v>
      </c>
      <c r="AM511" s="64">
        <f t="shared" si="115"/>
        <v>141.60000000000002</v>
      </c>
      <c r="AN511" s="64">
        <f t="shared" si="116"/>
        <v>0</v>
      </c>
      <c r="AO511" s="63"/>
      <c r="AP511" s="63"/>
      <c r="AQ511" s="63" t="str">
        <f t="shared" si="117"/>
        <v>no</v>
      </c>
      <c r="AR511" s="20">
        <f t="shared" si="118"/>
        <v>477</v>
      </c>
      <c r="AS511" s="63"/>
      <c r="AT511" s="23">
        <f t="shared" si="123"/>
        <v>0.12</v>
      </c>
      <c r="AU511" s="65">
        <f t="shared" si="119"/>
        <v>27.10227272727273</v>
      </c>
      <c r="AV511" s="65"/>
      <c r="AW511" s="65">
        <f t="shared" si="120"/>
        <v>542.04545454545462</v>
      </c>
      <c r="AX511" s="65"/>
      <c r="AY511" s="63">
        <f>VLOOKUP(L511,'Status Report'!B:CF,81,0)</f>
        <v>0</v>
      </c>
      <c r="AZ511" s="63" t="str">
        <f>VLOOKUP(L511,'Status Report'!B:S,18,0)</f>
        <v>Ellina Smirnova</v>
      </c>
      <c r="BB511" s="63">
        <f>VLOOKUP(L511,'Status Report'!B:Z,25,0)</f>
        <v>6</v>
      </c>
      <c r="BC511" s="63">
        <f t="shared" si="121"/>
        <v>120</v>
      </c>
      <c r="BF511">
        <f>VLOOKUP(L511,'Status Report'!B:CE,82,0)</f>
        <v>0</v>
      </c>
      <c r="BG511">
        <f>VLOOKUP(L511,'Status Report'!B:CF,83,0)</f>
        <v>0</v>
      </c>
      <c r="BH511">
        <f>VLOOKUP(L511,'Status Report'!B:CG,84,0)</f>
        <v>0</v>
      </c>
      <c r="BI511" t="s">
        <v>854</v>
      </c>
      <c r="BJ511" t="s">
        <v>795</v>
      </c>
      <c r="BM511" s="67">
        <f t="shared" si="122"/>
        <v>714</v>
      </c>
    </row>
    <row r="512" spans="1:65" x14ac:dyDescent="0.25">
      <c r="A512" s="68" t="str">
        <f>VLOOKUP(L512,'Status Report'!B:CB,79,0)</f>
        <v>Heineken UCL</v>
      </c>
      <c r="C512">
        <v>20006090</v>
      </c>
      <c r="D512">
        <v>3014939</v>
      </c>
      <c r="E512" t="s">
        <v>852</v>
      </c>
      <c r="F512" t="s">
        <v>853</v>
      </c>
      <c r="G512" t="str">
        <f>VLOOKUP(D512,'[2]sold to'!$A:$H,8,0)</f>
        <v>South Korea</v>
      </c>
      <c r="H512" t="str">
        <f>VLOOKUP(D512,'[2]sold to'!$A:$I,9,0)</f>
        <v>ASIA Pacific</v>
      </c>
      <c r="K512">
        <v>40</v>
      </c>
      <c r="L512">
        <v>88023983</v>
      </c>
      <c r="M512" t="s">
        <v>147</v>
      </c>
      <c r="N512">
        <v>1</v>
      </c>
      <c r="P512" t="str">
        <f>VLOOKUP(L512,'Status Report'!B:AA,26,0)</f>
        <v>China</v>
      </c>
      <c r="Q512" t="str">
        <f>VLOOKUP(L512,'Status Report'!B:AB,27,0)</f>
        <v>Indoor signs</v>
      </c>
      <c r="R512">
        <f>VLOOKUP(L512,'Status Report'!B:X,23,0)</f>
        <v>100</v>
      </c>
      <c r="S512" t="str">
        <f>VLOOKUP(L512,'Status Report'!B:T,19,0)</f>
        <v>Dekkers Visual Communication B.v.</v>
      </c>
      <c r="T512" s="62">
        <f>VLOOKUP(L512,'Status Report'!B:E,4,0)</f>
        <v>3</v>
      </c>
      <c r="U512" s="19">
        <f>_xlfn.IFS(AI512="Den Bosch",VLOOKUP(L512,'Status Report'!B:AM,35,0),AI512="Yantian",VLOOKUP(L512,'Status Report'!B:AM,36,0),AI512="",IF(H512="Asia Pacific",VLOOKUP(L512,'Status Report'!B:AM,36,0),VLOOKUP(L512,'Status Report'!B:AM,35,0)),AI512="Direct shipment",IF(H512="Asia Pacific",VLOOKUP(L512,'Status Report'!B:AM,36,0),VLOOKUP(L512,'Status Report'!B:AM,35,0)))</f>
        <v>128.80000000000001</v>
      </c>
      <c r="V512" s="20">
        <f t="shared" si="109"/>
        <v>128.80000000000001</v>
      </c>
      <c r="W512" s="19">
        <f>_xlfn.IFS(AI512="Den Bosch",VLOOKUP(L512,'Status Report'!B:AM,37,0),AI512="Yantian",VLOOKUP(L512,'Status Report'!B:AM,38,0),AI512="",IF(H512="Asia Pacific",VLOOKUP(L512,'Status Report'!B:AM,38,0),VLOOKUP(L512,'Status Report'!B:AM,37,0)),AI512="Direct shipment",IF(H512="Asia Pacific",VLOOKUP(L512,'Status Report'!B:AM,38,0),VLOOKUP(L512,'Status Report'!B:AM,37,0)))</f>
        <v>128.80000000000001</v>
      </c>
      <c r="X512" s="20">
        <f t="shared" si="110"/>
        <v>128.80000000000001</v>
      </c>
      <c r="Y512" s="20">
        <f>_xlfn.IFS(AI512="Den Bosch",VLOOKUP(L512,'Status Report'!B:AO,39,0),AI512="Yantian",VLOOKUP(L512,'Status Report'!B:AO,40,0),AI512="",IF(H512="Asia Pacific",VLOOKUP(L512,'Status Report'!B:AO,40,0),VLOOKUP(L512,'Status Report'!B:AO,39,0)),AI512="Direct shipment",IF(H512="Asia Pacific",VLOOKUP(L512,'Status Report'!B:AO,40,0),VLOOKUP(L512,'Status Report'!B:AO,39,0)))</f>
        <v>0</v>
      </c>
      <c r="Z512" s="20">
        <f t="shared" si="111"/>
        <v>0</v>
      </c>
      <c r="AA512" s="20">
        <f t="shared" si="112"/>
        <v>128.80000000000001</v>
      </c>
      <c r="AB512" s="21">
        <f>_xlfn.IFS(AI512="Den Bosch",VLOOKUP(L512,'Status Report'!B:AM,33,0),AI512="Yantian",VLOOKUP(L512,'Status Report'!B:AM,34,0),AI512="",IF(H512="Asia Pacific",VLOOKUP(L512,'Status Report'!B:AM,34,0),VLOOKUP(L512,'Status Report'!B:AM,33,0)),AI512="Direct shipment",IF(H512="Asia Pacific",VLOOKUP(L512,'Status Report'!B:AM,34,0),VLOOKUP(L512,'Status Report'!B:AM,33,0)))</f>
        <v>111.38940000000001</v>
      </c>
      <c r="AC512" s="21">
        <f>VLOOKUP(L512,'Status Report'!B:CE,82,0)</f>
        <v>0</v>
      </c>
      <c r="AD512" s="21">
        <f t="shared" si="113"/>
        <v>111.38940000000001</v>
      </c>
      <c r="AE512" s="63">
        <f>VLOOKUP(L512,'Status Report'!B:W,20,0)</f>
        <v>61.5</v>
      </c>
      <c r="AF512" s="63">
        <f>VLOOKUP(L512,'Status Report'!B:W,21,0)</f>
        <v>53</v>
      </c>
      <c r="AG512" s="63">
        <f>VLOOKUP(L512,'Status Report'!B:W,22,0)</f>
        <v>10</v>
      </c>
      <c r="AH512" s="22">
        <f t="shared" si="114"/>
        <v>3.2594999999999999E-2</v>
      </c>
      <c r="AI512" t="s">
        <v>990</v>
      </c>
      <c r="AK512" s="63">
        <f>IFERROR(VLOOKUP(G512,ASEAN!A:A,1,0),0)</f>
        <v>0</v>
      </c>
      <c r="AL512" s="63" t="str">
        <f>IFERROR(VLOOKUP(D512,'[3]customer specs'!$B$1:$D$65536,3,0),0)</f>
        <v>pallet+hz+certificates</v>
      </c>
      <c r="AM512" s="64">
        <f t="shared" si="115"/>
        <v>0</v>
      </c>
      <c r="AN512" s="64">
        <f t="shared" si="116"/>
        <v>0</v>
      </c>
      <c r="AO512" s="63"/>
      <c r="AP512" s="63"/>
      <c r="AQ512" s="63" t="str">
        <f t="shared" si="117"/>
        <v>no</v>
      </c>
      <c r="AR512" s="20">
        <f t="shared" si="118"/>
        <v>111.38940000000001</v>
      </c>
      <c r="AS512" s="63"/>
      <c r="AT512" s="23">
        <f t="shared" si="123"/>
        <v>0.12</v>
      </c>
      <c r="AU512" s="65">
        <f t="shared" si="119"/>
        <v>126.57886363636365</v>
      </c>
      <c r="AV512" s="65"/>
      <c r="AW512" s="65">
        <f t="shared" si="120"/>
        <v>126.57886363636365</v>
      </c>
      <c r="AX512" s="65"/>
      <c r="AY512" s="63">
        <f>VLOOKUP(L512,'Status Report'!B:CF,81,0)</f>
        <v>0</v>
      </c>
      <c r="AZ512" s="63" t="str">
        <f>VLOOKUP(L512,'Status Report'!B:S,18,0)</f>
        <v>Ludmilla Zarybnicka</v>
      </c>
      <c r="BB512" s="63">
        <f>VLOOKUP(L512,'Status Report'!B:Z,25,0)</f>
        <v>1</v>
      </c>
      <c r="BC512" s="63">
        <f t="shared" si="121"/>
        <v>1</v>
      </c>
      <c r="BF512">
        <f>VLOOKUP(L512,'Status Report'!B:CE,82,0)</f>
        <v>0</v>
      </c>
      <c r="BG512">
        <f>VLOOKUP(L512,'Status Report'!B:CF,83,0)</f>
        <v>0</v>
      </c>
      <c r="BH512">
        <f>VLOOKUP(L512,'Status Report'!B:CG,84,0)</f>
        <v>0</v>
      </c>
      <c r="BI512" t="s">
        <v>854</v>
      </c>
      <c r="BJ512" t="s">
        <v>795</v>
      </c>
      <c r="BM512" s="67">
        <f t="shared" si="122"/>
        <v>125</v>
      </c>
    </row>
    <row r="513" spans="1:65" x14ac:dyDescent="0.25">
      <c r="A513" s="68" t="str">
        <f>VLOOKUP(L513,'Status Report'!B:CB,79,0)</f>
        <v>Heineken - F1</v>
      </c>
      <c r="C513">
        <v>20006091</v>
      </c>
      <c r="D513">
        <v>3090840</v>
      </c>
      <c r="E513" t="s">
        <v>873</v>
      </c>
      <c r="F513" t="s">
        <v>874</v>
      </c>
      <c r="G513" t="str">
        <f>VLOOKUP(D513,'[2]sold to'!$A:$H,8,0)</f>
        <v>Philippines</v>
      </c>
      <c r="H513" t="str">
        <f>VLOOKUP(D513,'[2]sold to'!$A:$I,9,0)</f>
        <v>ASIA Pacific</v>
      </c>
      <c r="K513">
        <v>10</v>
      </c>
      <c r="L513">
        <v>88027431</v>
      </c>
      <c r="M513" t="s">
        <v>618</v>
      </c>
      <c r="N513">
        <v>7</v>
      </c>
      <c r="P513" t="str">
        <f>VLOOKUP(L513,'Status Report'!B:AA,26,0)</f>
        <v>China</v>
      </c>
      <c r="Q513" t="str">
        <f>VLOOKUP(L513,'Status Report'!B:AB,27,0)</f>
        <v>Textiles-Clothing</v>
      </c>
      <c r="R513">
        <f>VLOOKUP(L513,'Status Report'!B:X,23,0)</f>
        <v>1000</v>
      </c>
      <c r="S513" t="str">
        <f>VLOOKUP(L513,'Status Report'!B:T,19,0)</f>
        <v>Asian Sourcing Link</v>
      </c>
      <c r="T513" s="62">
        <f>VLOOKUP(L513,'Status Report'!B:E,4,0)</f>
        <v>3</v>
      </c>
      <c r="U513" s="19">
        <f>_xlfn.IFS(AI513="Den Bosch",VLOOKUP(L513,'Status Report'!B:AM,35,0),AI513="Yantian",VLOOKUP(L513,'Status Report'!B:AM,36,0),AI513="",IF(H513="Asia Pacific",VLOOKUP(L513,'Status Report'!B:AM,36,0),VLOOKUP(L513,'Status Report'!B:AM,35,0)),AI513="Direct shipment",IF(H513="Asia Pacific",VLOOKUP(L513,'Status Report'!B:AM,36,0),VLOOKUP(L513,'Status Report'!B:AM,35,0)))</f>
        <v>27.43</v>
      </c>
      <c r="V513" s="20">
        <f t="shared" si="109"/>
        <v>192.01</v>
      </c>
      <c r="W513" s="19">
        <f>_xlfn.IFS(AI513="Den Bosch",VLOOKUP(L513,'Status Report'!B:AM,37,0),AI513="Yantian",VLOOKUP(L513,'Status Report'!B:AM,38,0),AI513="",IF(H513="Asia Pacific",VLOOKUP(L513,'Status Report'!B:AM,38,0),VLOOKUP(L513,'Status Report'!B:AM,37,0)),AI513="Direct shipment",IF(H513="Asia Pacific",VLOOKUP(L513,'Status Report'!B:AM,38,0),VLOOKUP(L513,'Status Report'!B:AM,37,0)))</f>
        <v>27.43</v>
      </c>
      <c r="X513" s="20">
        <f t="shared" si="110"/>
        <v>192.01</v>
      </c>
      <c r="Y513" s="20">
        <f>_xlfn.IFS(AI513="Den Bosch",VLOOKUP(L513,'Status Report'!B:AO,39,0),AI513="Yantian",VLOOKUP(L513,'Status Report'!B:AO,40,0),AI513="",IF(H513="Asia Pacific",VLOOKUP(L513,'Status Report'!B:AO,40,0),VLOOKUP(L513,'Status Report'!B:AO,39,0)),AI513="Direct shipment",IF(H513="Asia Pacific",VLOOKUP(L513,'Status Report'!B:AO,40,0),VLOOKUP(L513,'Status Report'!B:AO,39,0)))</f>
        <v>0</v>
      </c>
      <c r="Z513" s="20">
        <f t="shared" si="111"/>
        <v>0</v>
      </c>
      <c r="AA513" s="20">
        <f t="shared" si="112"/>
        <v>192.01</v>
      </c>
      <c r="AB513" s="21">
        <f>_xlfn.IFS(AI513="Den Bosch",VLOOKUP(L513,'Status Report'!B:AM,33,0),AI513="Yantian",VLOOKUP(L513,'Status Report'!B:AM,34,0),AI513="",IF(H513="Asia Pacific",VLOOKUP(L513,'Status Report'!B:AM,34,0),VLOOKUP(L513,'Status Report'!B:AM,33,0)),AI513="Direct shipment",IF(H513="Asia Pacific",VLOOKUP(L513,'Status Report'!B:AM,34,0),VLOOKUP(L513,'Status Report'!B:AM,33,0)))</f>
        <v>24.14</v>
      </c>
      <c r="AC513" s="21">
        <f>VLOOKUP(L513,'Status Report'!B:CE,82,0)</f>
        <v>0</v>
      </c>
      <c r="AD513" s="21">
        <f t="shared" si="113"/>
        <v>24.14</v>
      </c>
      <c r="AE513" s="63">
        <f>VLOOKUP(L513,'Status Report'!B:W,20,0)</f>
        <v>47</v>
      </c>
      <c r="AF513" s="63">
        <f>VLOOKUP(L513,'Status Report'!B:W,21,0)</f>
        <v>38</v>
      </c>
      <c r="AG513" s="63">
        <f>VLOOKUP(L513,'Status Report'!B:W,22,0)</f>
        <v>2</v>
      </c>
      <c r="AH513" s="22">
        <f t="shared" si="114"/>
        <v>2.5003999999999998E-2</v>
      </c>
      <c r="AI513" t="s">
        <v>991</v>
      </c>
      <c r="AK513" s="63" t="str">
        <f>IFERROR(VLOOKUP(G513,ASEAN!A:A,1,0),0)</f>
        <v>Philippines</v>
      </c>
      <c r="AL513" s="63" t="str">
        <f>IFERROR(VLOOKUP(D513,'[3]customer specs'!$B$1:$D$65536,3,0),0)</f>
        <v>pallet</v>
      </c>
      <c r="AM513" s="64">
        <f t="shared" si="115"/>
        <v>0</v>
      </c>
      <c r="AN513" s="64">
        <f t="shared" si="116"/>
        <v>0</v>
      </c>
      <c r="AO513" s="63"/>
      <c r="AP513" s="63"/>
      <c r="AQ513" s="63" t="str">
        <f t="shared" si="117"/>
        <v>no</v>
      </c>
      <c r="AR513" s="20">
        <f t="shared" si="118"/>
        <v>168.98000000000002</v>
      </c>
      <c r="AS513" s="63"/>
      <c r="AT513" s="23">
        <f t="shared" si="123"/>
        <v>0.12</v>
      </c>
      <c r="AU513" s="65">
        <f t="shared" si="119"/>
        <v>27.431818181818183</v>
      </c>
      <c r="AV513" s="65"/>
      <c r="AW513" s="65">
        <f t="shared" si="120"/>
        <v>192.02272727272728</v>
      </c>
      <c r="AX513" s="65"/>
      <c r="AY513" s="63">
        <f>VLOOKUP(L513,'Status Report'!B:CF,81,0)</f>
        <v>0</v>
      </c>
      <c r="AZ513" s="63" t="str">
        <f>VLOOKUP(L513,'Status Report'!B:S,18,0)</f>
        <v xml:space="preserve">Ellina Smirnova </v>
      </c>
      <c r="BB513" s="63">
        <f>VLOOKUP(L513,'Status Report'!B:Z,25,0)</f>
        <v>1</v>
      </c>
      <c r="BC513" s="63">
        <f t="shared" si="121"/>
        <v>7</v>
      </c>
      <c r="BF513">
        <f>VLOOKUP(L513,'Status Report'!B:CE,82,0)</f>
        <v>0</v>
      </c>
      <c r="BG513">
        <f>VLOOKUP(L513,'Status Report'!B:CF,83,0)</f>
        <v>0</v>
      </c>
      <c r="BH513">
        <f>VLOOKUP(L513,'Status Report'!B:CG,84,0)</f>
        <v>0</v>
      </c>
      <c r="BI513" t="s">
        <v>854</v>
      </c>
      <c r="BJ513" t="s">
        <v>795</v>
      </c>
      <c r="BM513" s="67">
        <f t="shared" si="122"/>
        <v>121</v>
      </c>
    </row>
    <row r="514" spans="1:65" x14ac:dyDescent="0.25">
      <c r="A514" s="68" t="str">
        <f>VLOOKUP(L514,'Status Report'!B:CB,79,0)</f>
        <v>Heineken - F1</v>
      </c>
      <c r="C514">
        <v>20006091</v>
      </c>
      <c r="D514">
        <v>3090840</v>
      </c>
      <c r="E514" t="s">
        <v>873</v>
      </c>
      <c r="F514" t="s">
        <v>874</v>
      </c>
      <c r="G514" t="str">
        <f>VLOOKUP(D514,'[2]sold to'!$A:$H,8,0)</f>
        <v>Philippines</v>
      </c>
      <c r="H514" t="str">
        <f>VLOOKUP(D514,'[2]sold to'!$A:$I,9,0)</f>
        <v>ASIA Pacific</v>
      </c>
      <c r="K514">
        <v>20</v>
      </c>
      <c r="L514">
        <v>88027432</v>
      </c>
      <c r="M514" t="s">
        <v>619</v>
      </c>
      <c r="N514">
        <v>10</v>
      </c>
      <c r="P514" t="str">
        <f>VLOOKUP(L514,'Status Report'!B:AA,26,0)</f>
        <v>China</v>
      </c>
      <c r="Q514" t="str">
        <f>VLOOKUP(L514,'Status Report'!B:AB,27,0)</f>
        <v>Textiles-Clothing</v>
      </c>
      <c r="R514">
        <f>VLOOKUP(L514,'Status Report'!B:X,23,0)</f>
        <v>1000</v>
      </c>
      <c r="S514" t="str">
        <f>VLOOKUP(L514,'Status Report'!B:T,19,0)</f>
        <v>Asian Sourcing Link</v>
      </c>
      <c r="T514" s="62">
        <f>VLOOKUP(L514,'Status Report'!B:E,4,0)</f>
        <v>3</v>
      </c>
      <c r="U514" s="19">
        <f>_xlfn.IFS(AI514="Den Bosch",VLOOKUP(L514,'Status Report'!B:AM,35,0),AI514="Yantian",VLOOKUP(L514,'Status Report'!B:AM,36,0),AI514="",IF(H514="Asia Pacific",VLOOKUP(L514,'Status Report'!B:AM,36,0),VLOOKUP(L514,'Status Report'!B:AM,35,0)),AI514="Direct shipment",IF(H514="Asia Pacific",VLOOKUP(L514,'Status Report'!B:AM,36,0),VLOOKUP(L514,'Status Report'!B:AM,35,0)))</f>
        <v>27.43</v>
      </c>
      <c r="V514" s="20">
        <f t="shared" ref="V514:V577" si="124">U514*N514</f>
        <v>274.3</v>
      </c>
      <c r="W514" s="19">
        <f>_xlfn.IFS(AI514="Den Bosch",VLOOKUP(L514,'Status Report'!B:AM,37,0),AI514="Yantian",VLOOKUP(L514,'Status Report'!B:AM,38,0),AI514="",IF(H514="Asia Pacific",VLOOKUP(L514,'Status Report'!B:AM,38,0),VLOOKUP(L514,'Status Report'!B:AM,37,0)),AI514="Direct shipment",IF(H514="Asia Pacific",VLOOKUP(L514,'Status Report'!B:AM,38,0),VLOOKUP(L514,'Status Report'!B:AM,37,0)))</f>
        <v>27.43</v>
      </c>
      <c r="X514" s="20">
        <f t="shared" ref="X514:X577" si="125">N514*W514</f>
        <v>274.3</v>
      </c>
      <c r="Y514" s="20">
        <f>_xlfn.IFS(AI514="Den Bosch",VLOOKUP(L514,'Status Report'!B:AO,39,0),AI514="Yantian",VLOOKUP(L514,'Status Report'!B:AO,40,0),AI514="",IF(H514="Asia Pacific",VLOOKUP(L514,'Status Report'!B:AO,40,0),VLOOKUP(L514,'Status Report'!B:AO,39,0)),AI514="Direct shipment",IF(H514="Asia Pacific",VLOOKUP(L514,'Status Report'!B:AO,40,0),VLOOKUP(L514,'Status Report'!B:AO,39,0)))</f>
        <v>0</v>
      </c>
      <c r="Z514" s="20">
        <f t="shared" ref="Z514:Z577" si="126">Y514*N514</f>
        <v>0</v>
      </c>
      <c r="AA514" s="20">
        <f t="shared" ref="AA514:AA577" si="127">IF(Z514=0,X514,Z514)</f>
        <v>274.3</v>
      </c>
      <c r="AB514" s="21">
        <f>_xlfn.IFS(AI514="Den Bosch",VLOOKUP(L514,'Status Report'!B:AM,33,0),AI514="Yantian",VLOOKUP(L514,'Status Report'!B:AM,34,0),AI514="",IF(H514="Asia Pacific",VLOOKUP(L514,'Status Report'!B:AM,34,0),VLOOKUP(L514,'Status Report'!B:AM,33,0)),AI514="Direct shipment",IF(H514="Asia Pacific",VLOOKUP(L514,'Status Report'!B:AM,34,0),VLOOKUP(L514,'Status Report'!B:AM,33,0)))</f>
        <v>24.14</v>
      </c>
      <c r="AC514" s="21">
        <f>VLOOKUP(L514,'Status Report'!B:CE,82,0)</f>
        <v>0</v>
      </c>
      <c r="AD514" s="21">
        <f t="shared" ref="AD514:AD577" si="128">IF(AC514=0,AB514,AC514)</f>
        <v>24.14</v>
      </c>
      <c r="AE514" s="63">
        <f>VLOOKUP(L514,'Status Report'!B:W,20,0)</f>
        <v>47</v>
      </c>
      <c r="AF514" s="63">
        <f>VLOOKUP(L514,'Status Report'!B:W,21,0)</f>
        <v>38</v>
      </c>
      <c r="AG514" s="63">
        <f>VLOOKUP(L514,'Status Report'!B:W,22,0)</f>
        <v>2</v>
      </c>
      <c r="AH514" s="22">
        <f t="shared" ref="AH514:AH577" si="129">((AE514*AF514*AG514)*N514)/1000000</f>
        <v>3.5720000000000002E-2</v>
      </c>
      <c r="AI514" t="s">
        <v>991</v>
      </c>
      <c r="AK514" s="63" t="str">
        <f>IFERROR(VLOOKUP(G514,ASEAN!A:A,1,0),0)</f>
        <v>Philippines</v>
      </c>
      <c r="AL514" s="63" t="str">
        <f>IFERROR(VLOOKUP(D514,'[3]customer specs'!$B$1:$D$65536,3,0),0)</f>
        <v>pallet</v>
      </c>
      <c r="AM514" s="64">
        <f t="shared" ref="AM514:AM577" si="130">V514-X514</f>
        <v>0</v>
      </c>
      <c r="AN514" s="64">
        <f t="shared" ref="AN514:AN577" si="131">IF(Z514=0,,X514-Z514)</f>
        <v>0</v>
      </c>
      <c r="AO514" s="63"/>
      <c r="AP514" s="63"/>
      <c r="AQ514" s="63" t="str">
        <f t="shared" ref="AQ514:AQ577" si="132">IF(N514&gt;=R514,"yes","no")</f>
        <v>no</v>
      </c>
      <c r="AR514" s="20">
        <f t="shared" ref="AR514:AR577" si="133">AD514*N514</f>
        <v>241.4</v>
      </c>
      <c r="AS514" s="63"/>
      <c r="AT514" s="23">
        <f t="shared" si="123"/>
        <v>0.12</v>
      </c>
      <c r="AU514" s="65">
        <f t="shared" ref="AU514:AU577" si="134">AD514/(1-AT514)</f>
        <v>27.431818181818183</v>
      </c>
      <c r="AV514" s="65"/>
      <c r="AW514" s="65">
        <f t="shared" ref="AW514:AW577" si="135">(AU514*N514)+(AV514*N514)</f>
        <v>274.31818181818181</v>
      </c>
      <c r="AX514" s="65"/>
      <c r="AY514" s="63">
        <f>VLOOKUP(L514,'Status Report'!B:CF,81,0)</f>
        <v>0</v>
      </c>
      <c r="AZ514" s="63" t="str">
        <f>VLOOKUP(L514,'Status Report'!B:S,18,0)</f>
        <v xml:space="preserve">Ellina Smirnova </v>
      </c>
      <c r="BB514" s="63">
        <f>VLOOKUP(L514,'Status Report'!B:Z,25,0)</f>
        <v>1</v>
      </c>
      <c r="BC514" s="63">
        <f t="shared" ref="BC514:BC577" si="136">N514*BB514</f>
        <v>10</v>
      </c>
      <c r="BF514">
        <f>VLOOKUP(L514,'Status Report'!B:CE,82,0)</f>
        <v>0</v>
      </c>
      <c r="BG514">
        <f>VLOOKUP(L514,'Status Report'!B:CF,83,0)</f>
        <v>0</v>
      </c>
      <c r="BH514">
        <f>VLOOKUP(L514,'Status Report'!B:CG,84,0)</f>
        <v>0</v>
      </c>
      <c r="BI514" t="s">
        <v>854</v>
      </c>
      <c r="BJ514" t="s">
        <v>795</v>
      </c>
      <c r="BM514" s="67">
        <f t="shared" ref="BM514:BM577" si="137">SUMIF($L:$L,$L514,N:N)</f>
        <v>278</v>
      </c>
    </row>
    <row r="515" spans="1:65" x14ac:dyDescent="0.25">
      <c r="A515" s="68" t="str">
        <f>VLOOKUP(L515,'Status Report'!B:CB,79,0)</f>
        <v>Heineken - F1</v>
      </c>
      <c r="C515">
        <v>20006091</v>
      </c>
      <c r="D515">
        <v>3090840</v>
      </c>
      <c r="E515" t="s">
        <v>873</v>
      </c>
      <c r="F515" t="s">
        <v>874</v>
      </c>
      <c r="G515" t="str">
        <f>VLOOKUP(D515,'[2]sold to'!$A:$H,8,0)</f>
        <v>Philippines</v>
      </c>
      <c r="H515" t="str">
        <f>VLOOKUP(D515,'[2]sold to'!$A:$I,9,0)</f>
        <v>ASIA Pacific</v>
      </c>
      <c r="K515">
        <v>30</v>
      </c>
      <c r="L515">
        <v>88027433</v>
      </c>
      <c r="M515" t="s">
        <v>620</v>
      </c>
      <c r="N515">
        <v>8</v>
      </c>
      <c r="P515" t="str">
        <f>VLOOKUP(L515,'Status Report'!B:AA,26,0)</f>
        <v>China</v>
      </c>
      <c r="Q515" t="str">
        <f>VLOOKUP(L515,'Status Report'!B:AB,27,0)</f>
        <v>Textiles-Clothing</v>
      </c>
      <c r="R515">
        <f>VLOOKUP(L515,'Status Report'!B:X,23,0)</f>
        <v>1000</v>
      </c>
      <c r="S515" t="str">
        <f>VLOOKUP(L515,'Status Report'!B:T,19,0)</f>
        <v>Asian Sourcing Link</v>
      </c>
      <c r="T515" s="62">
        <f>VLOOKUP(L515,'Status Report'!B:E,4,0)</f>
        <v>3</v>
      </c>
      <c r="U515" s="19">
        <f>_xlfn.IFS(AI515="Den Bosch",VLOOKUP(L515,'Status Report'!B:AM,35,0),AI515="Yantian",VLOOKUP(L515,'Status Report'!B:AM,36,0),AI515="",IF(H515="Asia Pacific",VLOOKUP(L515,'Status Report'!B:AM,36,0),VLOOKUP(L515,'Status Report'!B:AM,35,0)),AI515="Direct shipment",IF(H515="Asia Pacific",VLOOKUP(L515,'Status Report'!B:AM,36,0),VLOOKUP(L515,'Status Report'!B:AM,35,0)))</f>
        <v>27.43</v>
      </c>
      <c r="V515" s="20">
        <f t="shared" si="124"/>
        <v>219.44</v>
      </c>
      <c r="W515" s="19">
        <f>_xlfn.IFS(AI515="Den Bosch",VLOOKUP(L515,'Status Report'!B:AM,37,0),AI515="Yantian",VLOOKUP(L515,'Status Report'!B:AM,38,0),AI515="",IF(H515="Asia Pacific",VLOOKUP(L515,'Status Report'!B:AM,38,0),VLOOKUP(L515,'Status Report'!B:AM,37,0)),AI515="Direct shipment",IF(H515="Asia Pacific",VLOOKUP(L515,'Status Report'!B:AM,38,0),VLOOKUP(L515,'Status Report'!B:AM,37,0)))</f>
        <v>27.43</v>
      </c>
      <c r="X515" s="20">
        <f t="shared" si="125"/>
        <v>219.44</v>
      </c>
      <c r="Y515" s="20">
        <f>_xlfn.IFS(AI515="Den Bosch",VLOOKUP(L515,'Status Report'!B:AO,39,0),AI515="Yantian",VLOOKUP(L515,'Status Report'!B:AO,40,0),AI515="",IF(H515="Asia Pacific",VLOOKUP(L515,'Status Report'!B:AO,40,0),VLOOKUP(L515,'Status Report'!B:AO,39,0)),AI515="Direct shipment",IF(H515="Asia Pacific",VLOOKUP(L515,'Status Report'!B:AO,40,0),VLOOKUP(L515,'Status Report'!B:AO,39,0)))</f>
        <v>0</v>
      </c>
      <c r="Z515" s="20">
        <f t="shared" si="126"/>
        <v>0</v>
      </c>
      <c r="AA515" s="20">
        <f t="shared" si="127"/>
        <v>219.44</v>
      </c>
      <c r="AB515" s="21">
        <f>_xlfn.IFS(AI515="Den Bosch",VLOOKUP(L515,'Status Report'!B:AM,33,0),AI515="Yantian",VLOOKUP(L515,'Status Report'!B:AM,34,0),AI515="",IF(H515="Asia Pacific",VLOOKUP(L515,'Status Report'!B:AM,34,0),VLOOKUP(L515,'Status Report'!B:AM,33,0)),AI515="Direct shipment",IF(H515="Asia Pacific",VLOOKUP(L515,'Status Report'!B:AM,34,0),VLOOKUP(L515,'Status Report'!B:AM,33,0)))</f>
        <v>24.14</v>
      </c>
      <c r="AC515" s="21">
        <f>VLOOKUP(L515,'Status Report'!B:CE,82,0)</f>
        <v>0</v>
      </c>
      <c r="AD515" s="21">
        <f t="shared" si="128"/>
        <v>24.14</v>
      </c>
      <c r="AE515" s="63">
        <f>VLOOKUP(L515,'Status Report'!B:W,20,0)</f>
        <v>47</v>
      </c>
      <c r="AF515" s="63">
        <f>VLOOKUP(L515,'Status Report'!B:W,21,0)</f>
        <v>38</v>
      </c>
      <c r="AG515" s="63">
        <f>VLOOKUP(L515,'Status Report'!B:W,22,0)</f>
        <v>2</v>
      </c>
      <c r="AH515" s="22">
        <f t="shared" si="129"/>
        <v>2.8576000000000001E-2</v>
      </c>
      <c r="AI515" t="s">
        <v>991</v>
      </c>
      <c r="AK515" s="63" t="str">
        <f>IFERROR(VLOOKUP(G515,ASEAN!A:A,1,0),0)</f>
        <v>Philippines</v>
      </c>
      <c r="AL515" s="63" t="str">
        <f>IFERROR(VLOOKUP(D515,'[3]customer specs'!$B$1:$D$65536,3,0),0)</f>
        <v>pallet</v>
      </c>
      <c r="AM515" s="64">
        <f t="shared" si="130"/>
        <v>0</v>
      </c>
      <c r="AN515" s="64">
        <f t="shared" si="131"/>
        <v>0</v>
      </c>
      <c r="AO515" s="63"/>
      <c r="AP515" s="63"/>
      <c r="AQ515" s="63" t="str">
        <f t="shared" si="132"/>
        <v>no</v>
      </c>
      <c r="AR515" s="20">
        <f t="shared" si="133"/>
        <v>193.12</v>
      </c>
      <c r="AS515" s="63"/>
      <c r="AT515" s="23">
        <f t="shared" si="123"/>
        <v>0.12</v>
      </c>
      <c r="AU515" s="65">
        <f t="shared" si="134"/>
        <v>27.431818181818183</v>
      </c>
      <c r="AV515" s="65"/>
      <c r="AW515" s="65">
        <f t="shared" si="135"/>
        <v>219.45454545454547</v>
      </c>
      <c r="AX515" s="65"/>
      <c r="AY515" s="63">
        <f>VLOOKUP(L515,'Status Report'!B:CF,81,0)</f>
        <v>0</v>
      </c>
      <c r="AZ515" s="63" t="str">
        <f>VLOOKUP(L515,'Status Report'!B:S,18,0)</f>
        <v xml:space="preserve">Ellina Smirnova </v>
      </c>
      <c r="BB515" s="63">
        <f>VLOOKUP(L515,'Status Report'!B:Z,25,0)</f>
        <v>1</v>
      </c>
      <c r="BC515" s="63">
        <f t="shared" si="136"/>
        <v>8</v>
      </c>
      <c r="BF515">
        <f>VLOOKUP(L515,'Status Report'!B:CE,82,0)</f>
        <v>0</v>
      </c>
      <c r="BG515">
        <f>VLOOKUP(L515,'Status Report'!B:CF,83,0)</f>
        <v>0</v>
      </c>
      <c r="BH515">
        <f>VLOOKUP(L515,'Status Report'!B:CG,84,0)</f>
        <v>0</v>
      </c>
      <c r="BI515" t="s">
        <v>854</v>
      </c>
      <c r="BJ515" t="s">
        <v>795</v>
      </c>
      <c r="BM515" s="67">
        <f t="shared" si="137"/>
        <v>437</v>
      </c>
    </row>
    <row r="516" spans="1:65" x14ac:dyDescent="0.25">
      <c r="A516" s="68" t="str">
        <f>VLOOKUP(L516,'Status Report'!B:CB,79,0)</f>
        <v>Heineken - F1</v>
      </c>
      <c r="C516">
        <v>20006091</v>
      </c>
      <c r="D516">
        <v>3090840</v>
      </c>
      <c r="E516" t="s">
        <v>873</v>
      </c>
      <c r="F516" t="s">
        <v>874</v>
      </c>
      <c r="G516" t="str">
        <f>VLOOKUP(D516,'[2]sold to'!$A:$H,8,0)</f>
        <v>Philippines</v>
      </c>
      <c r="H516" t="str">
        <f>VLOOKUP(D516,'[2]sold to'!$A:$I,9,0)</f>
        <v>ASIA Pacific</v>
      </c>
      <c r="K516">
        <v>40</v>
      </c>
      <c r="L516">
        <v>88027434</v>
      </c>
      <c r="M516" t="s">
        <v>621</v>
      </c>
      <c r="N516">
        <v>3</v>
      </c>
      <c r="P516" t="str">
        <f>VLOOKUP(L516,'Status Report'!B:AA,26,0)</f>
        <v>China</v>
      </c>
      <c r="Q516" t="str">
        <f>VLOOKUP(L516,'Status Report'!B:AB,27,0)</f>
        <v>Textiles-Clothing</v>
      </c>
      <c r="R516">
        <f>VLOOKUP(L516,'Status Report'!B:X,23,0)</f>
        <v>1000</v>
      </c>
      <c r="S516" t="str">
        <f>VLOOKUP(L516,'Status Report'!B:T,19,0)</f>
        <v>Asian Sourcing Link</v>
      </c>
      <c r="T516" s="62">
        <f>VLOOKUP(L516,'Status Report'!B:E,4,0)</f>
        <v>3</v>
      </c>
      <c r="U516" s="19">
        <f>_xlfn.IFS(AI516="Den Bosch",VLOOKUP(L516,'Status Report'!B:AM,35,0),AI516="Yantian",VLOOKUP(L516,'Status Report'!B:AM,36,0),AI516="",IF(H516="Asia Pacific",VLOOKUP(L516,'Status Report'!B:AM,36,0),VLOOKUP(L516,'Status Report'!B:AM,35,0)),AI516="Direct shipment",IF(H516="Asia Pacific",VLOOKUP(L516,'Status Report'!B:AM,36,0),VLOOKUP(L516,'Status Report'!B:AM,35,0)))</f>
        <v>27.43</v>
      </c>
      <c r="V516" s="20">
        <f t="shared" si="124"/>
        <v>82.289999999999992</v>
      </c>
      <c r="W516" s="19">
        <f>_xlfn.IFS(AI516="Den Bosch",VLOOKUP(L516,'Status Report'!B:AM,37,0),AI516="Yantian",VLOOKUP(L516,'Status Report'!B:AM,38,0),AI516="",IF(H516="Asia Pacific",VLOOKUP(L516,'Status Report'!B:AM,38,0),VLOOKUP(L516,'Status Report'!B:AM,37,0)),AI516="Direct shipment",IF(H516="Asia Pacific",VLOOKUP(L516,'Status Report'!B:AM,38,0),VLOOKUP(L516,'Status Report'!B:AM,37,0)))</f>
        <v>27.43</v>
      </c>
      <c r="X516" s="20">
        <f t="shared" si="125"/>
        <v>82.289999999999992</v>
      </c>
      <c r="Y516" s="20">
        <f>_xlfn.IFS(AI516="Den Bosch",VLOOKUP(L516,'Status Report'!B:AO,39,0),AI516="Yantian",VLOOKUP(L516,'Status Report'!B:AO,40,0),AI516="",IF(H516="Asia Pacific",VLOOKUP(L516,'Status Report'!B:AO,40,0),VLOOKUP(L516,'Status Report'!B:AO,39,0)),AI516="Direct shipment",IF(H516="Asia Pacific",VLOOKUP(L516,'Status Report'!B:AO,40,0),VLOOKUP(L516,'Status Report'!B:AO,39,0)))</f>
        <v>0</v>
      </c>
      <c r="Z516" s="20">
        <f t="shared" si="126"/>
        <v>0</v>
      </c>
      <c r="AA516" s="20">
        <f t="shared" si="127"/>
        <v>82.289999999999992</v>
      </c>
      <c r="AB516" s="21">
        <f>_xlfn.IFS(AI516="Den Bosch",VLOOKUP(L516,'Status Report'!B:AM,33,0),AI516="Yantian",VLOOKUP(L516,'Status Report'!B:AM,34,0),AI516="",IF(H516="Asia Pacific",VLOOKUP(L516,'Status Report'!B:AM,34,0),VLOOKUP(L516,'Status Report'!B:AM,33,0)),AI516="Direct shipment",IF(H516="Asia Pacific",VLOOKUP(L516,'Status Report'!B:AM,34,0),VLOOKUP(L516,'Status Report'!B:AM,33,0)))</f>
        <v>24.14</v>
      </c>
      <c r="AC516" s="21">
        <f>VLOOKUP(L516,'Status Report'!B:CE,82,0)</f>
        <v>0</v>
      </c>
      <c r="AD516" s="21">
        <f t="shared" si="128"/>
        <v>24.14</v>
      </c>
      <c r="AE516" s="63">
        <f>VLOOKUP(L516,'Status Report'!B:W,20,0)</f>
        <v>47</v>
      </c>
      <c r="AF516" s="63">
        <f>VLOOKUP(L516,'Status Report'!B:W,21,0)</f>
        <v>38</v>
      </c>
      <c r="AG516" s="63">
        <f>VLOOKUP(L516,'Status Report'!B:W,22,0)</f>
        <v>2</v>
      </c>
      <c r="AH516" s="22">
        <f t="shared" si="129"/>
        <v>1.0716E-2</v>
      </c>
      <c r="AI516" t="s">
        <v>991</v>
      </c>
      <c r="AK516" s="63" t="str">
        <f>IFERROR(VLOOKUP(G516,ASEAN!A:A,1,0),0)</f>
        <v>Philippines</v>
      </c>
      <c r="AL516" s="63" t="str">
        <f>IFERROR(VLOOKUP(D516,'[3]customer specs'!$B$1:$D$65536,3,0),0)</f>
        <v>pallet</v>
      </c>
      <c r="AM516" s="64">
        <f t="shared" si="130"/>
        <v>0</v>
      </c>
      <c r="AN516" s="64">
        <f t="shared" si="131"/>
        <v>0</v>
      </c>
      <c r="AO516" s="63"/>
      <c r="AP516" s="63"/>
      <c r="AQ516" s="63" t="str">
        <f t="shared" si="132"/>
        <v>no</v>
      </c>
      <c r="AR516" s="20">
        <f t="shared" si="133"/>
        <v>72.42</v>
      </c>
      <c r="AS516" s="63"/>
      <c r="AT516" s="23">
        <f t="shared" si="123"/>
        <v>0.12</v>
      </c>
      <c r="AU516" s="65">
        <f t="shared" si="134"/>
        <v>27.431818181818183</v>
      </c>
      <c r="AV516" s="65"/>
      <c r="AW516" s="65">
        <f t="shared" si="135"/>
        <v>82.295454545454547</v>
      </c>
      <c r="AX516" s="65"/>
      <c r="AY516" s="63">
        <f>VLOOKUP(L516,'Status Report'!B:CF,81,0)</f>
        <v>0</v>
      </c>
      <c r="AZ516" s="63" t="str">
        <f>VLOOKUP(L516,'Status Report'!B:S,18,0)</f>
        <v xml:space="preserve">Ellina Smirnova </v>
      </c>
      <c r="BB516" s="63">
        <f>VLOOKUP(L516,'Status Report'!B:Z,25,0)</f>
        <v>1</v>
      </c>
      <c r="BC516" s="63">
        <f t="shared" si="136"/>
        <v>3</v>
      </c>
      <c r="BF516">
        <f>VLOOKUP(L516,'Status Report'!B:CE,82,0)</f>
        <v>0</v>
      </c>
      <c r="BG516">
        <f>VLOOKUP(L516,'Status Report'!B:CF,83,0)</f>
        <v>0</v>
      </c>
      <c r="BH516">
        <f>VLOOKUP(L516,'Status Report'!B:CG,84,0)</f>
        <v>0</v>
      </c>
      <c r="BI516" t="s">
        <v>854</v>
      </c>
      <c r="BJ516" t="s">
        <v>795</v>
      </c>
      <c r="BM516" s="67">
        <f t="shared" si="137"/>
        <v>280</v>
      </c>
    </row>
    <row r="517" spans="1:65" x14ac:dyDescent="0.25">
      <c r="A517" s="68" t="str">
        <f>VLOOKUP(L517,'Status Report'!B:CB,79,0)</f>
        <v>Heineken - F1</v>
      </c>
      <c r="C517">
        <v>20006091</v>
      </c>
      <c r="D517">
        <v>3090840</v>
      </c>
      <c r="E517" t="s">
        <v>873</v>
      </c>
      <c r="F517" t="s">
        <v>874</v>
      </c>
      <c r="G517" t="str">
        <f>VLOOKUP(D517,'[2]sold to'!$A:$H,8,0)</f>
        <v>Philippines</v>
      </c>
      <c r="H517" t="str">
        <f>VLOOKUP(D517,'[2]sold to'!$A:$I,9,0)</f>
        <v>ASIA Pacific</v>
      </c>
      <c r="K517">
        <v>50</v>
      </c>
      <c r="L517">
        <v>88027435</v>
      </c>
      <c r="M517" t="s">
        <v>622</v>
      </c>
      <c r="N517">
        <v>4</v>
      </c>
      <c r="P517" t="str">
        <f>VLOOKUP(L517,'Status Report'!B:AA,26,0)</f>
        <v>China</v>
      </c>
      <c r="Q517" t="str">
        <f>VLOOKUP(L517,'Status Report'!B:AB,27,0)</f>
        <v>Textiles-Clothing</v>
      </c>
      <c r="R517">
        <f>VLOOKUP(L517,'Status Report'!B:X,23,0)</f>
        <v>1000</v>
      </c>
      <c r="S517" t="str">
        <f>VLOOKUP(L517,'Status Report'!B:T,19,0)</f>
        <v>Asian Sourcing Link</v>
      </c>
      <c r="T517" s="62">
        <f>VLOOKUP(L517,'Status Report'!B:E,4,0)</f>
        <v>3</v>
      </c>
      <c r="U517" s="19">
        <f>_xlfn.IFS(AI517="Den Bosch",VLOOKUP(L517,'Status Report'!B:AM,35,0),AI517="Yantian",VLOOKUP(L517,'Status Report'!B:AM,36,0),AI517="",IF(H517="Asia Pacific",VLOOKUP(L517,'Status Report'!B:AM,36,0),VLOOKUP(L517,'Status Report'!B:AM,35,0)),AI517="Direct shipment",IF(H517="Asia Pacific",VLOOKUP(L517,'Status Report'!B:AM,36,0),VLOOKUP(L517,'Status Report'!B:AM,35,0)))</f>
        <v>27.43</v>
      </c>
      <c r="V517" s="20">
        <f t="shared" si="124"/>
        <v>109.72</v>
      </c>
      <c r="W517" s="19">
        <f>_xlfn.IFS(AI517="Den Bosch",VLOOKUP(L517,'Status Report'!B:AM,37,0),AI517="Yantian",VLOOKUP(L517,'Status Report'!B:AM,38,0),AI517="",IF(H517="Asia Pacific",VLOOKUP(L517,'Status Report'!B:AM,38,0),VLOOKUP(L517,'Status Report'!B:AM,37,0)),AI517="Direct shipment",IF(H517="Asia Pacific",VLOOKUP(L517,'Status Report'!B:AM,38,0),VLOOKUP(L517,'Status Report'!B:AM,37,0)))</f>
        <v>27.43</v>
      </c>
      <c r="X517" s="20">
        <f t="shared" si="125"/>
        <v>109.72</v>
      </c>
      <c r="Y517" s="20">
        <f>_xlfn.IFS(AI517="Den Bosch",VLOOKUP(L517,'Status Report'!B:AO,39,0),AI517="Yantian",VLOOKUP(L517,'Status Report'!B:AO,40,0),AI517="",IF(H517="Asia Pacific",VLOOKUP(L517,'Status Report'!B:AO,40,0),VLOOKUP(L517,'Status Report'!B:AO,39,0)),AI517="Direct shipment",IF(H517="Asia Pacific",VLOOKUP(L517,'Status Report'!B:AO,40,0),VLOOKUP(L517,'Status Report'!B:AO,39,0)))</f>
        <v>0</v>
      </c>
      <c r="Z517" s="20">
        <f t="shared" si="126"/>
        <v>0</v>
      </c>
      <c r="AA517" s="20">
        <f t="shared" si="127"/>
        <v>109.72</v>
      </c>
      <c r="AB517" s="21">
        <f>_xlfn.IFS(AI517="Den Bosch",VLOOKUP(L517,'Status Report'!B:AM,33,0),AI517="Yantian",VLOOKUP(L517,'Status Report'!B:AM,34,0),AI517="",IF(H517="Asia Pacific",VLOOKUP(L517,'Status Report'!B:AM,34,0),VLOOKUP(L517,'Status Report'!B:AM,33,0)),AI517="Direct shipment",IF(H517="Asia Pacific",VLOOKUP(L517,'Status Report'!B:AM,34,0),VLOOKUP(L517,'Status Report'!B:AM,33,0)))</f>
        <v>24.14</v>
      </c>
      <c r="AC517" s="21">
        <f>VLOOKUP(L517,'Status Report'!B:CE,82,0)</f>
        <v>0</v>
      </c>
      <c r="AD517" s="21">
        <f t="shared" si="128"/>
        <v>24.14</v>
      </c>
      <c r="AE517" s="63">
        <f>VLOOKUP(L517,'Status Report'!B:W,20,0)</f>
        <v>47</v>
      </c>
      <c r="AF517" s="63">
        <f>VLOOKUP(L517,'Status Report'!B:W,21,0)</f>
        <v>38</v>
      </c>
      <c r="AG517" s="63">
        <f>VLOOKUP(L517,'Status Report'!B:W,22,0)</f>
        <v>2</v>
      </c>
      <c r="AH517" s="22">
        <f t="shared" si="129"/>
        <v>1.4288E-2</v>
      </c>
      <c r="AI517" t="s">
        <v>991</v>
      </c>
      <c r="AK517" s="63" t="str">
        <f>IFERROR(VLOOKUP(G517,ASEAN!A:A,1,0),0)</f>
        <v>Philippines</v>
      </c>
      <c r="AL517" s="63" t="str">
        <f>IFERROR(VLOOKUP(D517,'[3]customer specs'!$B$1:$D$65536,3,0),0)</f>
        <v>pallet</v>
      </c>
      <c r="AM517" s="64">
        <f t="shared" si="130"/>
        <v>0</v>
      </c>
      <c r="AN517" s="64">
        <f t="shared" si="131"/>
        <v>0</v>
      </c>
      <c r="AO517" s="63"/>
      <c r="AP517" s="63"/>
      <c r="AQ517" s="63" t="str">
        <f t="shared" si="132"/>
        <v>no</v>
      </c>
      <c r="AR517" s="20">
        <f t="shared" si="133"/>
        <v>96.56</v>
      </c>
      <c r="AS517" s="63"/>
      <c r="AT517" s="23">
        <f t="shared" si="123"/>
        <v>0.12</v>
      </c>
      <c r="AU517" s="65">
        <f t="shared" si="134"/>
        <v>27.431818181818183</v>
      </c>
      <c r="AV517" s="65"/>
      <c r="AW517" s="65">
        <f t="shared" si="135"/>
        <v>109.72727272727273</v>
      </c>
      <c r="AX517" s="65"/>
      <c r="AY517" s="63">
        <f>VLOOKUP(L517,'Status Report'!B:CF,81,0)</f>
        <v>0</v>
      </c>
      <c r="AZ517" s="63" t="str">
        <f>VLOOKUP(L517,'Status Report'!B:S,18,0)</f>
        <v xml:space="preserve">Ellina Smirnova </v>
      </c>
      <c r="BB517" s="63">
        <f>VLOOKUP(L517,'Status Report'!B:Z,25,0)</f>
        <v>1</v>
      </c>
      <c r="BC517" s="63">
        <f t="shared" si="136"/>
        <v>4</v>
      </c>
      <c r="BF517">
        <f>VLOOKUP(L517,'Status Report'!B:CE,82,0)</f>
        <v>0</v>
      </c>
      <c r="BG517">
        <f>VLOOKUP(L517,'Status Report'!B:CF,83,0)</f>
        <v>0</v>
      </c>
      <c r="BH517">
        <f>VLOOKUP(L517,'Status Report'!B:CG,84,0)</f>
        <v>0</v>
      </c>
      <c r="BI517" t="s">
        <v>854</v>
      </c>
      <c r="BJ517" t="s">
        <v>795</v>
      </c>
      <c r="BM517" s="67">
        <f t="shared" si="137"/>
        <v>108</v>
      </c>
    </row>
    <row r="518" spans="1:65" x14ac:dyDescent="0.25">
      <c r="A518" s="68" t="str">
        <f>VLOOKUP(L518,'Status Report'!B:CB,79,0)</f>
        <v>Heineken - F1</v>
      </c>
      <c r="C518">
        <v>20006091</v>
      </c>
      <c r="D518">
        <v>3090840</v>
      </c>
      <c r="E518" t="s">
        <v>873</v>
      </c>
      <c r="F518" t="s">
        <v>874</v>
      </c>
      <c r="G518" t="str">
        <f>VLOOKUP(D518,'[2]sold to'!$A:$H,8,0)</f>
        <v>Philippines</v>
      </c>
      <c r="H518" t="str">
        <f>VLOOKUP(D518,'[2]sold to'!$A:$I,9,0)</f>
        <v>ASIA Pacific</v>
      </c>
      <c r="K518">
        <v>60</v>
      </c>
      <c r="L518">
        <v>88027393</v>
      </c>
      <c r="M518" t="s">
        <v>587</v>
      </c>
      <c r="N518">
        <v>1</v>
      </c>
      <c r="P518" t="str">
        <f>VLOOKUP(L518,'Status Report'!B:AA,26,0)</f>
        <v>China</v>
      </c>
      <c r="Q518" t="str">
        <f>VLOOKUP(L518,'Status Report'!B:AB,27,0)</f>
        <v>Textiles-Clothing</v>
      </c>
      <c r="R518">
        <f>VLOOKUP(L518,'Status Report'!B:X,23,0)</f>
        <v>250</v>
      </c>
      <c r="S518" t="str">
        <f>VLOOKUP(L518,'Status Report'!B:T,19,0)</f>
        <v>Promocean The Netherlands BV</v>
      </c>
      <c r="T518" s="62">
        <f>VLOOKUP(L518,'Status Report'!B:E,4,0)</f>
        <v>3</v>
      </c>
      <c r="U518" s="19">
        <f>_xlfn.IFS(AI518="Den Bosch",VLOOKUP(L518,'Status Report'!B:AM,35,0),AI518="Yantian",VLOOKUP(L518,'Status Report'!B:AM,36,0),AI518="",IF(H518="Asia Pacific",VLOOKUP(L518,'Status Report'!B:AM,36,0),VLOOKUP(L518,'Status Report'!B:AM,35,0)),AI518="Direct shipment",IF(H518="Asia Pacific",VLOOKUP(L518,'Status Report'!B:AM,36,0),VLOOKUP(L518,'Status Report'!B:AM,35,0)))</f>
        <v>46.5</v>
      </c>
      <c r="V518" s="20">
        <f t="shared" si="124"/>
        <v>46.5</v>
      </c>
      <c r="W518" s="19">
        <f>_xlfn.IFS(AI518="Den Bosch",VLOOKUP(L518,'Status Report'!B:AM,37,0),AI518="Yantian",VLOOKUP(L518,'Status Report'!B:AM,38,0),AI518="",IF(H518="Asia Pacific",VLOOKUP(L518,'Status Report'!B:AM,38,0),VLOOKUP(L518,'Status Report'!B:AM,37,0)),AI518="Direct shipment",IF(H518="Asia Pacific",VLOOKUP(L518,'Status Report'!B:AM,38,0),VLOOKUP(L518,'Status Report'!B:AM,37,0)))</f>
        <v>46.5</v>
      </c>
      <c r="X518" s="20">
        <f t="shared" si="125"/>
        <v>46.5</v>
      </c>
      <c r="Y518" s="20">
        <f>_xlfn.IFS(AI518="Den Bosch",VLOOKUP(L518,'Status Report'!B:AO,39,0),AI518="Yantian",VLOOKUP(L518,'Status Report'!B:AO,40,0),AI518="",IF(H518="Asia Pacific",VLOOKUP(L518,'Status Report'!B:AO,40,0),VLOOKUP(L518,'Status Report'!B:AO,39,0)),AI518="Direct shipment",IF(H518="Asia Pacific",VLOOKUP(L518,'Status Report'!B:AO,40,0),VLOOKUP(L518,'Status Report'!B:AO,39,0)))</f>
        <v>0</v>
      </c>
      <c r="Z518" s="20">
        <f t="shared" si="126"/>
        <v>0</v>
      </c>
      <c r="AA518" s="20">
        <f t="shared" si="127"/>
        <v>46.5</v>
      </c>
      <c r="AB518" s="21">
        <f>_xlfn.IFS(AI518="Den Bosch",VLOOKUP(L518,'Status Report'!B:AM,33,0),AI518="Yantian",VLOOKUP(L518,'Status Report'!B:AM,34,0),AI518="",IF(H518="Asia Pacific",VLOOKUP(L518,'Status Report'!B:AM,34,0),VLOOKUP(L518,'Status Report'!B:AM,33,0)),AI518="Direct shipment",IF(H518="Asia Pacific",VLOOKUP(L518,'Status Report'!B:AM,34,0),VLOOKUP(L518,'Status Report'!B:AM,33,0)))</f>
        <v>40.92</v>
      </c>
      <c r="AC518" s="21">
        <f>VLOOKUP(L518,'Status Report'!B:CE,82,0)</f>
        <v>0</v>
      </c>
      <c r="AD518" s="21">
        <f t="shared" si="128"/>
        <v>40.92</v>
      </c>
      <c r="AE518" s="63">
        <f>VLOOKUP(L518,'Status Report'!B:W,20,0)</f>
        <v>57</v>
      </c>
      <c r="AF518" s="63">
        <f>VLOOKUP(L518,'Status Report'!B:W,21,0)</f>
        <v>45</v>
      </c>
      <c r="AG518" s="63">
        <f>VLOOKUP(L518,'Status Report'!B:W,22,0)</f>
        <v>5</v>
      </c>
      <c r="AH518" s="22">
        <f t="shared" si="129"/>
        <v>1.2825E-2</v>
      </c>
      <c r="AI518" t="s">
        <v>991</v>
      </c>
      <c r="AK518" s="63" t="str">
        <f>IFERROR(VLOOKUP(G518,ASEAN!A:A,1,0),0)</f>
        <v>Philippines</v>
      </c>
      <c r="AL518" s="63" t="str">
        <f>IFERROR(VLOOKUP(D518,'[3]customer specs'!$B$1:$D$65536,3,0),0)</f>
        <v>pallet</v>
      </c>
      <c r="AM518" s="64">
        <f t="shared" si="130"/>
        <v>0</v>
      </c>
      <c r="AN518" s="64">
        <f t="shared" si="131"/>
        <v>0</v>
      </c>
      <c r="AO518" s="63"/>
      <c r="AP518" s="63"/>
      <c r="AQ518" s="63" t="str">
        <f t="shared" si="132"/>
        <v>no</v>
      </c>
      <c r="AR518" s="20">
        <f t="shared" si="133"/>
        <v>40.92</v>
      </c>
      <c r="AS518" s="63"/>
      <c r="AT518" s="23">
        <f t="shared" si="123"/>
        <v>0.12</v>
      </c>
      <c r="AU518" s="65">
        <f t="shared" si="134"/>
        <v>46.5</v>
      </c>
      <c r="AV518" s="65"/>
      <c r="AW518" s="65">
        <f t="shared" si="135"/>
        <v>46.5</v>
      </c>
      <c r="AX518" s="65"/>
      <c r="AY518" s="63">
        <f>VLOOKUP(L518,'Status Report'!B:CF,81,0)</f>
        <v>0</v>
      </c>
      <c r="AZ518" s="63" t="str">
        <f>VLOOKUP(L518,'Status Report'!B:S,18,0)</f>
        <v xml:space="preserve">Konstantinos Zoupanos </v>
      </c>
      <c r="BB518" s="63">
        <f>VLOOKUP(L518,'Status Report'!B:Z,25,0)</f>
        <v>2</v>
      </c>
      <c r="BC518" s="63">
        <f t="shared" si="136"/>
        <v>2</v>
      </c>
      <c r="BF518">
        <f>VLOOKUP(L518,'Status Report'!B:CE,82,0)</f>
        <v>0</v>
      </c>
      <c r="BG518">
        <f>VLOOKUP(L518,'Status Report'!B:CF,83,0)</f>
        <v>0</v>
      </c>
      <c r="BH518">
        <f>VLOOKUP(L518,'Status Report'!B:CG,84,0)</f>
        <v>0</v>
      </c>
      <c r="BI518" t="s">
        <v>854</v>
      </c>
      <c r="BJ518" t="s">
        <v>795</v>
      </c>
      <c r="BM518" s="67">
        <f t="shared" si="137"/>
        <v>35</v>
      </c>
    </row>
    <row r="519" spans="1:65" x14ac:dyDescent="0.25">
      <c r="A519" s="68" t="str">
        <f>VLOOKUP(L519,'Status Report'!B:CB,79,0)</f>
        <v>Heineken - F1</v>
      </c>
      <c r="C519">
        <v>20006080</v>
      </c>
      <c r="D519">
        <v>3090157</v>
      </c>
      <c r="E519" t="s">
        <v>833</v>
      </c>
      <c r="F519" t="s">
        <v>834</v>
      </c>
      <c r="G519" t="str">
        <f>VLOOKUP(D519,'[2]sold to'!$A:$H,8,0)</f>
        <v>New Caledonia</v>
      </c>
      <c r="H519" t="str">
        <f>VLOOKUP(D519,'[2]sold to'!$A:$I,9,0)</f>
        <v>ASIA Pacific</v>
      </c>
      <c r="K519">
        <v>90</v>
      </c>
      <c r="L519">
        <v>88027353</v>
      </c>
      <c r="M519" t="s">
        <v>554</v>
      </c>
      <c r="N519">
        <v>2</v>
      </c>
      <c r="P519" t="str">
        <f>VLOOKUP(L519,'Status Report'!B:AA,26,0)</f>
        <v>China</v>
      </c>
      <c r="Q519" t="str">
        <f>VLOOKUP(L519,'Status Report'!B:AB,27,0)</f>
        <v>Textiles-Clothing</v>
      </c>
      <c r="R519">
        <f>VLOOKUP(L519,'Status Report'!B:X,23,0)</f>
        <v>42</v>
      </c>
      <c r="S519" t="str">
        <f>VLOOKUP(L519,'Status Report'!B:T,19,0)</f>
        <v>Promocean The Netherlands BV</v>
      </c>
      <c r="T519" s="62">
        <f>VLOOKUP(L519,'Status Report'!B:E,4,0)</f>
        <v>3</v>
      </c>
      <c r="U519" s="19">
        <f>_xlfn.IFS(AI519="Den Bosch",VLOOKUP(L519,'Status Report'!B:AM,35,0),AI519="Yantian",VLOOKUP(L519,'Status Report'!B:AM,36,0),AI519="",IF(H519="Asia Pacific",VLOOKUP(L519,'Status Report'!B:AM,36,0),VLOOKUP(L519,'Status Report'!B:AM,35,0)),AI519="Direct shipment",IF(H519="Asia Pacific",VLOOKUP(L519,'Status Report'!B:AM,36,0),VLOOKUP(L519,'Status Report'!B:AM,35,0)))</f>
        <v>120</v>
      </c>
      <c r="V519" s="20">
        <f t="shared" si="124"/>
        <v>240</v>
      </c>
      <c r="W519" s="19">
        <f>_xlfn.IFS(AI519="Den Bosch",VLOOKUP(L519,'Status Report'!B:AM,37,0),AI519="Yantian",VLOOKUP(L519,'Status Report'!B:AM,38,0),AI519="",IF(H519="Asia Pacific",VLOOKUP(L519,'Status Report'!B:AM,38,0),VLOOKUP(L519,'Status Report'!B:AM,37,0)),AI519="Direct shipment",IF(H519="Asia Pacific",VLOOKUP(L519,'Status Report'!B:AM,38,0),VLOOKUP(L519,'Status Report'!B:AM,37,0)))</f>
        <v>105.12</v>
      </c>
      <c r="X519" s="20">
        <f t="shared" si="125"/>
        <v>210.24</v>
      </c>
      <c r="Y519" s="20">
        <f>_xlfn.IFS(AI519="Den Bosch",VLOOKUP(L519,'Status Report'!B:AO,39,0),AI519="Yantian",VLOOKUP(L519,'Status Report'!B:AO,40,0),AI519="",IF(H519="Asia Pacific",VLOOKUP(L519,'Status Report'!B:AO,40,0),VLOOKUP(L519,'Status Report'!B:AO,39,0)),AI519="Direct shipment",IF(H519="Asia Pacific",VLOOKUP(L519,'Status Report'!B:AO,40,0),VLOOKUP(L519,'Status Report'!B:AO,39,0)))</f>
        <v>0</v>
      </c>
      <c r="Z519" s="20">
        <f t="shared" si="126"/>
        <v>0</v>
      </c>
      <c r="AA519" s="20">
        <f t="shared" si="127"/>
        <v>210.24</v>
      </c>
      <c r="AB519" s="21">
        <f>_xlfn.IFS(AI519="Den Bosch",VLOOKUP(L519,'Status Report'!B:AM,33,0),AI519="Yantian",VLOOKUP(L519,'Status Report'!B:AM,34,0),AI519="",IF(H519="Asia Pacific",VLOOKUP(L519,'Status Report'!B:AM,34,0),VLOOKUP(L519,'Status Report'!B:AM,33,0)),AI519="Direct shipment",IF(H519="Asia Pacific",VLOOKUP(L519,'Status Report'!B:AM,34,0),VLOOKUP(L519,'Status Report'!B:AM,33,0)))</f>
        <v>91.634399999999985</v>
      </c>
      <c r="AC519" s="21">
        <f>VLOOKUP(L519,'Status Report'!B:CE,82,0)</f>
        <v>0</v>
      </c>
      <c r="AD519" s="21">
        <f t="shared" si="128"/>
        <v>91.634399999999985</v>
      </c>
      <c r="AE519" s="63">
        <f>VLOOKUP(L519,'Status Report'!B:W,20,0)</f>
        <v>44</v>
      </c>
      <c r="AF519" s="63">
        <f>VLOOKUP(L519,'Status Report'!B:W,21,0)</f>
        <v>23</v>
      </c>
      <c r="AG519" s="63">
        <f>VLOOKUP(L519,'Status Report'!B:W,22,0)</f>
        <v>18</v>
      </c>
      <c r="AH519" s="22">
        <f t="shared" si="129"/>
        <v>3.6431999999999999E-2</v>
      </c>
      <c r="AI519" t="s">
        <v>990</v>
      </c>
      <c r="AK519" s="63">
        <f>IFERROR(VLOOKUP(G519,ASEAN!A:A,1,0),0)</f>
        <v>0</v>
      </c>
      <c r="AL519" s="63" t="str">
        <f>IFERROR(VLOOKUP(D519,'[3]customer specs'!$B$1:$D$65536,3,0),0)</f>
        <v>pallet</v>
      </c>
      <c r="AM519" s="64">
        <f t="shared" si="130"/>
        <v>29.759999999999991</v>
      </c>
      <c r="AN519" s="64">
        <f t="shared" si="131"/>
        <v>0</v>
      </c>
      <c r="AO519" s="63"/>
      <c r="AP519" s="63"/>
      <c r="AQ519" s="63" t="str">
        <f t="shared" si="132"/>
        <v>no</v>
      </c>
      <c r="AR519" s="20">
        <f t="shared" si="133"/>
        <v>183.26879999999997</v>
      </c>
      <c r="AS519" s="63"/>
      <c r="AT519" s="23">
        <f t="shared" si="123"/>
        <v>0.12</v>
      </c>
      <c r="AU519" s="65">
        <f t="shared" si="134"/>
        <v>104.12999999999998</v>
      </c>
      <c r="AV519" s="65"/>
      <c r="AW519" s="65">
        <f t="shared" si="135"/>
        <v>208.25999999999996</v>
      </c>
      <c r="AX519" s="65"/>
      <c r="AY519" s="63">
        <f>VLOOKUP(L519,'Status Report'!B:CF,81,0)</f>
        <v>0</v>
      </c>
      <c r="AZ519" s="63" t="str">
        <f>VLOOKUP(L519,'Status Report'!B:S,18,0)</f>
        <v xml:space="preserve">Konstantinos Zoupanos </v>
      </c>
      <c r="BB519" s="63">
        <f>VLOOKUP(L519,'Status Report'!B:Z,25,0)</f>
        <v>24</v>
      </c>
      <c r="BC519" s="63">
        <f t="shared" si="136"/>
        <v>48</v>
      </c>
      <c r="BF519">
        <f>VLOOKUP(L519,'Status Report'!B:CE,82,0)</f>
        <v>0</v>
      </c>
      <c r="BG519">
        <f>VLOOKUP(L519,'Status Report'!B:CF,83,0)</f>
        <v>0</v>
      </c>
      <c r="BH519">
        <f>VLOOKUP(L519,'Status Report'!B:CG,84,0)</f>
        <v>0</v>
      </c>
      <c r="BI519" t="s">
        <v>814</v>
      </c>
      <c r="BJ519" t="s">
        <v>795</v>
      </c>
      <c r="BM519" s="67">
        <f t="shared" si="137"/>
        <v>178</v>
      </c>
    </row>
    <row r="520" spans="1:65" x14ac:dyDescent="0.25">
      <c r="A520" s="68" t="str">
        <f>VLOOKUP(L520,'Status Report'!B:CB,79,0)</f>
        <v>Heineken</v>
      </c>
      <c r="C520">
        <v>20006080</v>
      </c>
      <c r="D520">
        <v>3090157</v>
      </c>
      <c r="E520" t="s">
        <v>833</v>
      </c>
      <c r="F520" t="s">
        <v>834</v>
      </c>
      <c r="G520" t="str">
        <f>VLOOKUP(D520,'[2]sold to'!$A:$H,8,0)</f>
        <v>New Caledonia</v>
      </c>
      <c r="H520" t="str">
        <f>VLOOKUP(D520,'[2]sold to'!$A:$I,9,0)</f>
        <v>ASIA Pacific</v>
      </c>
      <c r="K520">
        <v>100</v>
      </c>
      <c r="L520">
        <v>88025960</v>
      </c>
      <c r="M520" t="s">
        <v>190</v>
      </c>
      <c r="N520">
        <v>5</v>
      </c>
      <c r="P520" t="str">
        <f>VLOOKUP(L520,'Status Report'!B:AA,26,0)</f>
        <v>China</v>
      </c>
      <c r="Q520" t="str">
        <f>VLOOKUP(L520,'Status Report'!B:AB,27,0)</f>
        <v>Bar support</v>
      </c>
      <c r="R520">
        <f>VLOOKUP(L520,'Status Report'!B:X,23,0)</f>
        <v>300</v>
      </c>
      <c r="S520" t="str">
        <f>VLOOKUP(L520,'Status Report'!B:T,19,0)</f>
        <v>Promocean The Netherlands BV</v>
      </c>
      <c r="T520" s="62" t="s">
        <v>421</v>
      </c>
      <c r="U520" s="19">
        <f>_xlfn.IFS(AI520="Den Bosch",VLOOKUP(L520,'Status Report'!B:AM,35,0),AI520="Yantian",VLOOKUP(L520,'Status Report'!B:AM,36,0),AI520="",IF(H520="Asia Pacific",VLOOKUP(L520,'Status Report'!B:AM,36,0),VLOOKUP(L520,'Status Report'!B:AM,35,0)),AI520="Direct shipment",IF(H520="Asia Pacific",VLOOKUP(L520,'Status Report'!B:AM,36,0),VLOOKUP(L520,'Status Report'!B:AM,35,0)))</f>
        <v>57.9</v>
      </c>
      <c r="V520" s="20">
        <f t="shared" si="124"/>
        <v>289.5</v>
      </c>
      <c r="W520" s="19">
        <f>_xlfn.IFS(AI520="Den Bosch",VLOOKUP(L520,'Status Report'!B:AM,37,0),AI520="Yantian",VLOOKUP(L520,'Status Report'!B:AM,38,0),AI520="",IF(H520="Asia Pacific",VLOOKUP(L520,'Status Report'!B:AM,38,0),VLOOKUP(L520,'Status Report'!B:AM,37,0)),AI520="Direct shipment",IF(H520="Asia Pacific",VLOOKUP(L520,'Status Report'!B:AM,38,0),VLOOKUP(L520,'Status Report'!B:AM,37,0)))</f>
        <v>57.9</v>
      </c>
      <c r="X520" s="20">
        <f t="shared" si="125"/>
        <v>289.5</v>
      </c>
      <c r="Y520" s="20">
        <f>_xlfn.IFS(AI520="Den Bosch",VLOOKUP(L520,'Status Report'!B:AO,39,0),AI520="Yantian",VLOOKUP(L520,'Status Report'!B:AO,40,0),AI520="",IF(H520="Asia Pacific",VLOOKUP(L520,'Status Report'!B:AO,40,0),VLOOKUP(L520,'Status Report'!B:AO,39,0)),AI520="Direct shipment",IF(H520="Asia Pacific",VLOOKUP(L520,'Status Report'!B:AO,40,0),VLOOKUP(L520,'Status Report'!B:AO,39,0)))</f>
        <v>0</v>
      </c>
      <c r="Z520" s="20">
        <f t="shared" si="126"/>
        <v>0</v>
      </c>
      <c r="AA520" s="20">
        <f t="shared" si="127"/>
        <v>289.5</v>
      </c>
      <c r="AB520" s="21">
        <f>_xlfn.IFS(AI520="Den Bosch",VLOOKUP(L520,'Status Report'!B:AM,33,0),AI520="Yantian",VLOOKUP(L520,'Status Report'!B:AM,34,0),AI520="",IF(H520="Asia Pacific",VLOOKUP(L520,'Status Report'!B:AM,34,0),VLOOKUP(L520,'Status Report'!B:AM,33,0)),AI520="Direct shipment",IF(H520="Asia Pacific",VLOOKUP(L520,'Status Report'!B:AM,34,0),VLOOKUP(L520,'Status Report'!B:AM,33,0)))</f>
        <v>50.093771428571429</v>
      </c>
      <c r="AC520" s="21">
        <f>VLOOKUP(L520,'Status Report'!B:CE,82,0)</f>
        <v>0</v>
      </c>
      <c r="AD520" s="21">
        <f t="shared" si="128"/>
        <v>50.093771428571429</v>
      </c>
      <c r="AE520" s="63">
        <f>VLOOKUP(L520,'Status Report'!B:W,20,0)</f>
        <v>27</v>
      </c>
      <c r="AF520" s="63">
        <f>VLOOKUP(L520,'Status Report'!B:W,21,0)</f>
        <v>17</v>
      </c>
      <c r="AG520" s="63">
        <f>VLOOKUP(L520,'Status Report'!B:W,22,0)</f>
        <v>6</v>
      </c>
      <c r="AH520" s="22">
        <f t="shared" si="129"/>
        <v>1.3769999999999999E-2</v>
      </c>
      <c r="AI520" t="s">
        <v>990</v>
      </c>
      <c r="AJ520" s="122" t="s">
        <v>1064</v>
      </c>
      <c r="AK520" s="63">
        <f>IFERROR(VLOOKUP(G520,ASEAN!A:A,1,0),0)</f>
        <v>0</v>
      </c>
      <c r="AL520" s="63" t="str">
        <f>IFERROR(VLOOKUP(D520,'[3]customer specs'!$B$1:$D$65536,3,0),0)</f>
        <v>pallet</v>
      </c>
      <c r="AM520" s="64">
        <f t="shared" si="130"/>
        <v>0</v>
      </c>
      <c r="AN520" s="64">
        <f t="shared" si="131"/>
        <v>0</v>
      </c>
      <c r="AO520" s="63"/>
      <c r="AP520" s="63"/>
      <c r="AQ520" s="63" t="str">
        <f t="shared" si="132"/>
        <v>no</v>
      </c>
      <c r="AR520" s="20">
        <f t="shared" si="133"/>
        <v>250.46885714285713</v>
      </c>
      <c r="AS520" s="63"/>
      <c r="AT520" s="23">
        <f t="shared" si="123"/>
        <v>0.12</v>
      </c>
      <c r="AU520" s="65">
        <f t="shared" si="134"/>
        <v>56.924740259740261</v>
      </c>
      <c r="AV520" s="65"/>
      <c r="AW520" s="65">
        <f t="shared" si="135"/>
        <v>284.62370129870129</v>
      </c>
      <c r="AX520" s="65"/>
      <c r="AY520" s="63">
        <f>VLOOKUP(L520,'Status Report'!B:CF,81,0)</f>
        <v>0</v>
      </c>
      <c r="AZ520" s="63" t="str">
        <f>VLOOKUP(L520,'Status Report'!B:S,18,0)</f>
        <v>Ellina Smirnova</v>
      </c>
      <c r="BB520" s="63">
        <f>VLOOKUP(L520,'Status Report'!B:Z,25,0)</f>
        <v>10</v>
      </c>
      <c r="BC520" s="63">
        <f t="shared" si="136"/>
        <v>50</v>
      </c>
      <c r="BF520">
        <f>VLOOKUP(L520,'Status Report'!B:CE,82,0)</f>
        <v>0</v>
      </c>
      <c r="BG520">
        <f>VLOOKUP(L520,'Status Report'!B:CF,83,0)</f>
        <v>0</v>
      </c>
      <c r="BH520">
        <f>VLOOKUP(L520,'Status Report'!B:CG,84,0)</f>
        <v>0</v>
      </c>
      <c r="BI520" t="s">
        <v>814</v>
      </c>
      <c r="BJ520" t="s">
        <v>795</v>
      </c>
      <c r="BM520" s="67">
        <f t="shared" si="137"/>
        <v>37</v>
      </c>
    </row>
    <row r="521" spans="1:65" x14ac:dyDescent="0.25">
      <c r="A521" s="68" t="str">
        <f>VLOOKUP(L521,'Status Report'!B:CB,79,0)</f>
        <v>Heineken UCL</v>
      </c>
      <c r="C521">
        <v>20006080</v>
      </c>
      <c r="D521">
        <v>3090157</v>
      </c>
      <c r="E521" t="s">
        <v>833</v>
      </c>
      <c r="F521" t="s">
        <v>834</v>
      </c>
      <c r="G521" t="str">
        <f>VLOOKUP(D521,'[2]sold to'!$A:$H,8,0)</f>
        <v>New Caledonia</v>
      </c>
      <c r="H521" t="str">
        <f>VLOOKUP(D521,'[2]sold to'!$A:$I,9,0)</f>
        <v>ASIA Pacific</v>
      </c>
      <c r="K521">
        <v>120</v>
      </c>
      <c r="L521">
        <v>88026488</v>
      </c>
      <c r="M521" t="s">
        <v>315</v>
      </c>
      <c r="N521">
        <v>100</v>
      </c>
      <c r="P521" t="str">
        <f>VLOOKUP(L521,'Status Report'!B:AA,26,0)</f>
        <v>China</v>
      </c>
      <c r="Q521" t="str">
        <f>VLOOKUP(L521,'Status Report'!B:AB,27,0)</f>
        <v>Premiums</v>
      </c>
      <c r="R521">
        <f>VLOOKUP(L521,'Status Report'!B:X,23,0)</f>
        <v>100</v>
      </c>
      <c r="S521" t="str">
        <f>VLOOKUP(L521,'Status Report'!B:T,19,0)</f>
        <v>Promocean The Netherlands BV</v>
      </c>
      <c r="T521" s="62">
        <f>VLOOKUP(L521,'Status Report'!B:E,4,0)</f>
        <v>3</v>
      </c>
      <c r="U521" s="19">
        <f>_xlfn.IFS(AI521="Den Bosch",VLOOKUP(L521,'Status Report'!B:AM,35,0),AI521="Yantian",VLOOKUP(L521,'Status Report'!B:AM,36,0),AI521="",IF(H521="Asia Pacific",VLOOKUP(L521,'Status Report'!B:AM,36,0),VLOOKUP(L521,'Status Report'!B:AM,35,0)),AI521="Direct shipment",IF(H521="Asia Pacific",VLOOKUP(L521,'Status Report'!B:AM,36,0),VLOOKUP(L521,'Status Report'!B:AM,35,0)))</f>
        <v>46.2</v>
      </c>
      <c r="V521" s="20">
        <f t="shared" si="124"/>
        <v>4620</v>
      </c>
      <c r="W521" s="19">
        <f>_xlfn.IFS(AI521="Den Bosch",VLOOKUP(L521,'Status Report'!B:AM,37,0),AI521="Yantian",VLOOKUP(L521,'Status Report'!B:AM,38,0),AI521="",IF(H521="Asia Pacific",VLOOKUP(L521,'Status Report'!B:AM,38,0),VLOOKUP(L521,'Status Report'!B:AM,37,0)),AI521="Direct shipment",IF(H521="Asia Pacific",VLOOKUP(L521,'Status Report'!B:AM,38,0),VLOOKUP(L521,'Status Report'!B:AM,37,0)))</f>
        <v>41</v>
      </c>
      <c r="X521" s="20">
        <f t="shared" si="125"/>
        <v>4100</v>
      </c>
      <c r="Y521" s="20">
        <f>_xlfn.IFS(AI521="Den Bosch",VLOOKUP(L521,'Status Report'!B:AO,39,0),AI521="Yantian",VLOOKUP(L521,'Status Report'!B:AO,40,0),AI521="",IF(H521="Asia Pacific",VLOOKUP(L521,'Status Report'!B:AO,40,0),VLOOKUP(L521,'Status Report'!B:AO,39,0)),AI521="Direct shipment",IF(H521="Asia Pacific",VLOOKUP(L521,'Status Report'!B:AO,40,0),VLOOKUP(L521,'Status Report'!B:AO,39,0)))</f>
        <v>0</v>
      </c>
      <c r="Z521" s="20">
        <f t="shared" si="126"/>
        <v>0</v>
      </c>
      <c r="AA521" s="20">
        <f t="shared" si="127"/>
        <v>4100</v>
      </c>
      <c r="AB521" s="21">
        <f>_xlfn.IFS(AI521="Den Bosch",VLOOKUP(L521,'Status Report'!B:AM,33,0),AI521="Yantian",VLOOKUP(L521,'Status Report'!B:AM,34,0),AI521="",IF(H521="Asia Pacific",VLOOKUP(L521,'Status Report'!B:AM,34,0),VLOOKUP(L521,'Status Report'!B:AM,33,0)),AI521="Direct shipment",IF(H521="Asia Pacific",VLOOKUP(L521,'Status Report'!B:AM,34,0),VLOOKUP(L521,'Status Report'!B:AM,33,0)))</f>
        <v>35.419800000000002</v>
      </c>
      <c r="AC521" s="21">
        <f>VLOOKUP(L521,'Status Report'!B:CE,82,0)</f>
        <v>0</v>
      </c>
      <c r="AD521" s="21">
        <f t="shared" si="128"/>
        <v>35.419800000000002</v>
      </c>
      <c r="AE521" s="63">
        <f>VLOOKUP(L521,'Status Report'!B:W,20,0)</f>
        <v>28</v>
      </c>
      <c r="AF521" s="63">
        <f>VLOOKUP(L521,'Status Report'!B:W,21,0)</f>
        <v>17</v>
      </c>
      <c r="AG521" s="63">
        <f>VLOOKUP(L521,'Status Report'!B:W,22,0)</f>
        <v>13</v>
      </c>
      <c r="AH521" s="22">
        <f t="shared" si="129"/>
        <v>0.61880000000000002</v>
      </c>
      <c r="AI521" t="s">
        <v>990</v>
      </c>
      <c r="AK521" s="63">
        <f>IFERROR(VLOOKUP(G521,ASEAN!A:A,1,0),0)</f>
        <v>0</v>
      </c>
      <c r="AL521" s="63" t="str">
        <f>IFERROR(VLOOKUP(D521,'[3]customer specs'!$B$1:$D$65536,3,0),0)</f>
        <v>pallet</v>
      </c>
      <c r="AM521" s="64">
        <f t="shared" si="130"/>
        <v>520</v>
      </c>
      <c r="AN521" s="64">
        <f t="shared" si="131"/>
        <v>0</v>
      </c>
      <c r="AO521" s="63"/>
      <c r="AP521" s="63"/>
      <c r="AQ521" s="63" t="str">
        <f t="shared" si="132"/>
        <v>yes</v>
      </c>
      <c r="AR521" s="20">
        <f t="shared" si="133"/>
        <v>3541.98</v>
      </c>
      <c r="AS521" s="63"/>
      <c r="AT521" s="23">
        <f t="shared" si="123"/>
        <v>0.12</v>
      </c>
      <c r="AU521" s="65">
        <f t="shared" si="134"/>
        <v>40.249772727272727</v>
      </c>
      <c r="AV521" s="65"/>
      <c r="AW521" s="65">
        <f t="shared" si="135"/>
        <v>4024.977272727273</v>
      </c>
      <c r="AX521" s="65"/>
      <c r="AY521" s="63">
        <f>VLOOKUP(L521,'Status Report'!B:CF,81,0)</f>
        <v>0</v>
      </c>
      <c r="AZ521" s="63" t="str">
        <f>VLOOKUP(L521,'Status Report'!B:S,18,0)</f>
        <v>Ellina Smirnova</v>
      </c>
      <c r="BB521" s="63">
        <f>VLOOKUP(L521,'Status Report'!B:Z,25,0)</f>
        <v>10</v>
      </c>
      <c r="BC521" s="63">
        <f t="shared" si="136"/>
        <v>1000</v>
      </c>
      <c r="BF521">
        <f>VLOOKUP(L521,'Status Report'!B:CE,82,0)</f>
        <v>0</v>
      </c>
      <c r="BG521">
        <f>VLOOKUP(L521,'Status Report'!B:CF,83,0)</f>
        <v>0</v>
      </c>
      <c r="BH521">
        <f>VLOOKUP(L521,'Status Report'!B:CG,84,0)</f>
        <v>0</v>
      </c>
      <c r="BI521" t="s">
        <v>814</v>
      </c>
      <c r="BJ521" t="s">
        <v>795</v>
      </c>
      <c r="BM521" s="67">
        <f t="shared" si="137"/>
        <v>588</v>
      </c>
    </row>
    <row r="522" spans="1:65" x14ac:dyDescent="0.25">
      <c r="A522" s="68" t="str">
        <f>VLOOKUP(L522,'Status Report'!B:CB,79,0)</f>
        <v>Heineken</v>
      </c>
      <c r="C522">
        <v>20006080</v>
      </c>
      <c r="D522">
        <v>3090157</v>
      </c>
      <c r="E522" t="s">
        <v>833</v>
      </c>
      <c r="F522" t="s">
        <v>834</v>
      </c>
      <c r="G522" t="str">
        <f>VLOOKUP(D522,'[2]sold to'!$A:$H,8,0)</f>
        <v>New Caledonia</v>
      </c>
      <c r="H522" t="str">
        <f>VLOOKUP(D522,'[2]sold to'!$A:$I,9,0)</f>
        <v>ASIA Pacific</v>
      </c>
      <c r="K522">
        <v>130</v>
      </c>
      <c r="L522">
        <v>88027048</v>
      </c>
      <c r="M522" t="s">
        <v>494</v>
      </c>
      <c r="N522">
        <v>1</v>
      </c>
      <c r="P522" t="str">
        <f>VLOOKUP(L522,'Status Report'!B:AA,26,0)</f>
        <v>Czech Republic</v>
      </c>
      <c r="Q522" t="str">
        <f>VLOOKUP(L522,'Status Report'!B:AB,27,0)</f>
        <v>Indoor signs</v>
      </c>
      <c r="R522">
        <f>VLOOKUP(L522,'Status Report'!B:X,23,0)</f>
        <v>5</v>
      </c>
      <c r="S522" t="str">
        <f>VLOOKUP(L522,'Status Report'!B:T,19,0)</f>
        <v>Brands On</v>
      </c>
      <c r="T522" s="62">
        <f>VLOOKUP(L522,'Status Report'!B:E,4,0)</f>
        <v>3</v>
      </c>
      <c r="U522" s="19">
        <f>_xlfn.IFS(AI522="Den Bosch",VLOOKUP(L522,'Status Report'!B:AM,35,0),AI522="Yantian",VLOOKUP(L522,'Status Report'!B:AM,36,0),AI522="",IF(H522="Asia Pacific",VLOOKUP(L522,'Status Report'!B:AM,36,0),VLOOKUP(L522,'Status Report'!B:AM,35,0)),AI522="Direct shipment",IF(H522="Asia Pacific",VLOOKUP(L522,'Status Report'!B:AM,36,0),VLOOKUP(L522,'Status Report'!B:AM,35,0)))</f>
        <v>139.80000000000001</v>
      </c>
      <c r="V522" s="20">
        <f t="shared" si="124"/>
        <v>139.80000000000001</v>
      </c>
      <c r="W522" s="19">
        <f>_xlfn.IFS(AI522="Den Bosch",VLOOKUP(L522,'Status Report'!B:AM,37,0),AI522="Yantian",VLOOKUP(L522,'Status Report'!B:AM,38,0),AI522="",IF(H522="Asia Pacific",VLOOKUP(L522,'Status Report'!B:AM,38,0),VLOOKUP(L522,'Status Report'!B:AM,37,0)),AI522="Direct shipment",IF(H522="Asia Pacific",VLOOKUP(L522,'Status Report'!B:AM,38,0),VLOOKUP(L522,'Status Report'!B:AM,37,0)))</f>
        <v>139.80000000000001</v>
      </c>
      <c r="X522" s="20">
        <f t="shared" si="125"/>
        <v>139.80000000000001</v>
      </c>
      <c r="Y522" s="20">
        <f>_xlfn.IFS(AI522="Den Bosch",VLOOKUP(L522,'Status Report'!B:AO,39,0),AI522="Yantian",VLOOKUP(L522,'Status Report'!B:AO,40,0),AI522="",IF(H522="Asia Pacific",VLOOKUP(L522,'Status Report'!B:AO,40,0),VLOOKUP(L522,'Status Report'!B:AO,39,0)),AI522="Direct shipment",IF(H522="Asia Pacific",VLOOKUP(L522,'Status Report'!B:AO,40,0),VLOOKUP(L522,'Status Report'!B:AO,39,0)))</f>
        <v>0</v>
      </c>
      <c r="Z522" s="20">
        <f t="shared" si="126"/>
        <v>0</v>
      </c>
      <c r="AA522" s="20">
        <f t="shared" si="127"/>
        <v>139.80000000000001</v>
      </c>
      <c r="AB522" s="21">
        <f>_xlfn.IFS(AI522="Den Bosch",VLOOKUP(L522,'Status Report'!B:AM,33,0),AI522="Yantian",VLOOKUP(L522,'Status Report'!B:AM,34,0),AI522="",IF(H522="Asia Pacific",VLOOKUP(L522,'Status Report'!B:AM,34,0),VLOOKUP(L522,'Status Report'!B:AM,33,0)),AI522="Direct shipment",IF(H522="Asia Pacific",VLOOKUP(L522,'Status Report'!B:AM,34,0),VLOOKUP(L522,'Status Report'!B:AM,33,0)))</f>
        <v>123</v>
      </c>
      <c r="AC522" s="21">
        <f>VLOOKUP(L522,'Status Report'!B:CE,82,0)</f>
        <v>0</v>
      </c>
      <c r="AD522" s="21">
        <f t="shared" si="128"/>
        <v>123</v>
      </c>
      <c r="AE522" s="63">
        <f>VLOOKUP(L522,'Status Report'!B:W,20,0)</f>
        <v>35.5</v>
      </c>
      <c r="AF522" s="63">
        <f>VLOOKUP(L522,'Status Report'!B:W,21,0)</f>
        <v>30</v>
      </c>
      <c r="AG522" s="63">
        <f>VLOOKUP(L522,'Status Report'!B:W,22,0)</f>
        <v>9</v>
      </c>
      <c r="AH522" s="22">
        <f t="shared" si="129"/>
        <v>9.5849999999999998E-3</v>
      </c>
      <c r="AI522" t="s">
        <v>990</v>
      </c>
      <c r="AK522" s="63">
        <f>IFERROR(VLOOKUP(G522,ASEAN!A:A,1,0),0)</f>
        <v>0</v>
      </c>
      <c r="AL522" s="63" t="str">
        <f>IFERROR(VLOOKUP(D522,'[3]customer specs'!$B$1:$D$65536,3,0),0)</f>
        <v>pallet</v>
      </c>
      <c r="AM522" s="64">
        <f t="shared" si="130"/>
        <v>0</v>
      </c>
      <c r="AN522" s="64">
        <f t="shared" si="131"/>
        <v>0</v>
      </c>
      <c r="AO522" s="63"/>
      <c r="AP522" s="63"/>
      <c r="AQ522" s="63" t="str">
        <f t="shared" si="132"/>
        <v>no</v>
      </c>
      <c r="AR522" s="20">
        <f t="shared" si="133"/>
        <v>123</v>
      </c>
      <c r="AS522" s="63"/>
      <c r="AT522" s="23">
        <f t="shared" si="123"/>
        <v>0.12</v>
      </c>
      <c r="AU522" s="65">
        <f t="shared" si="134"/>
        <v>139.77272727272728</v>
      </c>
      <c r="AV522" s="65"/>
      <c r="AW522" s="65">
        <f t="shared" si="135"/>
        <v>139.77272727272728</v>
      </c>
      <c r="AX522" s="65"/>
      <c r="AY522" s="63">
        <f>VLOOKUP(L522,'Status Report'!B:CF,81,0)</f>
        <v>0</v>
      </c>
      <c r="AZ522" s="63" t="str">
        <f>VLOOKUP(L522,'Status Report'!B:S,18,0)</f>
        <v>Ludmilla Zarybnicka</v>
      </c>
      <c r="BB522" s="63">
        <f>VLOOKUP(L522,'Status Report'!B:Z,25,0)</f>
        <v>10</v>
      </c>
      <c r="BC522" s="63">
        <f t="shared" si="136"/>
        <v>10</v>
      </c>
      <c r="BF522">
        <f>VLOOKUP(L522,'Status Report'!B:CE,82,0)</f>
        <v>0</v>
      </c>
      <c r="BG522">
        <f>VLOOKUP(L522,'Status Report'!B:CF,83,0)</f>
        <v>0</v>
      </c>
      <c r="BH522">
        <f>VLOOKUP(L522,'Status Report'!B:CG,84,0)</f>
        <v>0</v>
      </c>
      <c r="BI522" t="s">
        <v>814</v>
      </c>
      <c r="BJ522" t="s">
        <v>795</v>
      </c>
      <c r="BM522" s="67">
        <f t="shared" si="137"/>
        <v>16</v>
      </c>
    </row>
    <row r="523" spans="1:65" x14ac:dyDescent="0.25">
      <c r="A523" s="68" t="str">
        <f>VLOOKUP(L523,'Status Report'!B:CB,79,0)</f>
        <v>Desperados</v>
      </c>
      <c r="C523">
        <v>20006089</v>
      </c>
      <c r="D523">
        <v>3090157</v>
      </c>
      <c r="E523" t="s">
        <v>833</v>
      </c>
      <c r="F523" t="s">
        <v>834</v>
      </c>
      <c r="G523" t="str">
        <f>VLOOKUP(D523,'[2]sold to'!$A:$H,8,0)</f>
        <v>New Caledonia</v>
      </c>
      <c r="H523" t="str">
        <f>VLOOKUP(D523,'[2]sold to'!$A:$I,9,0)</f>
        <v>ASIA Pacific</v>
      </c>
      <c r="K523">
        <v>10</v>
      </c>
      <c r="L523">
        <v>88027177</v>
      </c>
      <c r="M523" t="s">
        <v>506</v>
      </c>
      <c r="N523">
        <v>50</v>
      </c>
      <c r="P523" t="str">
        <f>VLOOKUP(L523,'Status Report'!B:AA,26,0)</f>
        <v>Germany</v>
      </c>
      <c r="Q523" t="str">
        <f>VLOOKUP(L523,'Status Report'!B:AB,27,0)</f>
        <v>Coasters (&amp; dripmat)</v>
      </c>
      <c r="R523">
        <f>VLOOKUP(L523,'Status Report'!B:X,23,0)</f>
        <v>50</v>
      </c>
      <c r="S523" t="str">
        <f>VLOOKUP(L523,'Status Report'!B:T,19,0)</f>
        <v>CC Coaster GmbH &amp; Co. KG</v>
      </c>
      <c r="T523" s="62">
        <f>VLOOKUP(L523,'Status Report'!B:E,4,0)</f>
        <v>3</v>
      </c>
      <c r="U523" s="19">
        <f>_xlfn.IFS(AI523="Den Bosch",VLOOKUP(L523,'Status Report'!B:AM,35,0),AI523="Yantian",VLOOKUP(L523,'Status Report'!B:AM,36,0),AI523="",IF(H523="Asia Pacific",VLOOKUP(L523,'Status Report'!B:AM,36,0),VLOOKUP(L523,'Status Report'!B:AM,35,0)),AI523="Direct shipment",IF(H523="Asia Pacific",VLOOKUP(L523,'Status Report'!B:AM,36,0),VLOOKUP(L523,'Status Report'!B:AM,35,0)))</f>
        <v>22.693181818181817</v>
      </c>
      <c r="V523" s="20">
        <f t="shared" si="124"/>
        <v>1134.6590909090908</v>
      </c>
      <c r="W523" s="19">
        <f>_xlfn.IFS(AI523="Den Bosch",VLOOKUP(L523,'Status Report'!B:AM,37,0),AI523="Yantian",VLOOKUP(L523,'Status Report'!B:AM,38,0),AI523="",IF(H523="Asia Pacific",VLOOKUP(L523,'Status Report'!B:AM,38,0),VLOOKUP(L523,'Status Report'!B:AM,37,0)),AI523="Direct shipment",IF(H523="Asia Pacific",VLOOKUP(L523,'Status Report'!B:AM,38,0),VLOOKUP(L523,'Status Report'!B:AM,37,0)))</f>
        <v>16.261363636363637</v>
      </c>
      <c r="X523" s="20">
        <f t="shared" si="125"/>
        <v>813.06818181818187</v>
      </c>
      <c r="Y523" s="20">
        <f>_xlfn.IFS(AI523="Den Bosch",VLOOKUP(L523,'Status Report'!B:AO,39,0),AI523="Yantian",VLOOKUP(L523,'Status Report'!B:AO,40,0),AI523="",IF(H523="Asia Pacific",VLOOKUP(L523,'Status Report'!B:AO,40,0),VLOOKUP(L523,'Status Report'!B:AO,39,0)),AI523="Direct shipment",IF(H523="Asia Pacific",VLOOKUP(L523,'Status Report'!B:AO,40,0),VLOOKUP(L523,'Status Report'!B:AO,39,0)))</f>
        <v>0</v>
      </c>
      <c r="Z523" s="20">
        <f t="shared" si="126"/>
        <v>0</v>
      </c>
      <c r="AA523" s="20">
        <f t="shared" si="127"/>
        <v>813.06818181818187</v>
      </c>
      <c r="AB523" s="21">
        <f>_xlfn.IFS(AI523="Den Bosch",VLOOKUP(L523,'Status Report'!B:AM,33,0),AI523="Yantian",VLOOKUP(L523,'Status Report'!B:AM,34,0),AI523="",IF(H523="Asia Pacific",VLOOKUP(L523,'Status Report'!B:AM,34,0),VLOOKUP(L523,'Status Report'!B:AM,33,0)),AI523="Direct shipment",IF(H523="Asia Pacific",VLOOKUP(L523,'Status Report'!B:AM,34,0),VLOOKUP(L523,'Status Report'!B:AM,33,0)))</f>
        <v>14.31</v>
      </c>
      <c r="AC523" s="21">
        <f>VLOOKUP(L523,'Status Report'!B:CE,82,0)</f>
        <v>0</v>
      </c>
      <c r="AD523" s="21">
        <f t="shared" si="128"/>
        <v>14.31</v>
      </c>
      <c r="AE523" s="63">
        <f>VLOOKUP(L523,'Status Report'!B:W,20,0)</f>
        <v>18.600000000000001</v>
      </c>
      <c r="AF523" s="63">
        <f>VLOOKUP(L523,'Status Report'!B:W,21,0)</f>
        <v>46.5</v>
      </c>
      <c r="AG523" s="63">
        <f>VLOOKUP(L523,'Status Report'!B:W,22,0)</f>
        <v>14</v>
      </c>
      <c r="AH523" s="22">
        <f t="shared" si="129"/>
        <v>0.60543000000000013</v>
      </c>
      <c r="AI523" t="s">
        <v>990</v>
      </c>
      <c r="AK523" s="63">
        <f>IFERROR(VLOOKUP(G523,ASEAN!A:A,1,0),0)</f>
        <v>0</v>
      </c>
      <c r="AL523" s="63" t="str">
        <f>IFERROR(VLOOKUP(D523,'[3]customer specs'!$B$1:$D$65536,3,0),0)</f>
        <v>pallet</v>
      </c>
      <c r="AM523" s="64">
        <f t="shared" si="130"/>
        <v>321.59090909090889</v>
      </c>
      <c r="AN523" s="64">
        <f t="shared" si="131"/>
        <v>0</v>
      </c>
      <c r="AO523" s="63"/>
      <c r="AP523" s="63"/>
      <c r="AQ523" s="63" t="str">
        <f t="shared" si="132"/>
        <v>yes</v>
      </c>
      <c r="AR523" s="20">
        <f t="shared" si="133"/>
        <v>715.5</v>
      </c>
      <c r="AS523" s="63"/>
      <c r="AT523" s="23">
        <f t="shared" si="123"/>
        <v>0.12</v>
      </c>
      <c r="AU523" s="65">
        <f t="shared" si="134"/>
        <v>16.261363636363637</v>
      </c>
      <c r="AV523" s="65"/>
      <c r="AW523" s="65">
        <f t="shared" si="135"/>
        <v>813.06818181818187</v>
      </c>
      <c r="AX523" s="65"/>
      <c r="AY523" s="63">
        <f>VLOOKUP(L523,'Status Report'!B:CF,81,0)</f>
        <v>0</v>
      </c>
      <c r="AZ523" s="63" t="str">
        <f>VLOOKUP(L523,'Status Report'!B:S,18,0)</f>
        <v>Ellina Smirnova</v>
      </c>
      <c r="BB523" s="63">
        <f>VLOOKUP(L523,'Status Report'!B:Z,25,0)</f>
        <v>1000</v>
      </c>
      <c r="BC523" s="63">
        <f t="shared" si="136"/>
        <v>50000</v>
      </c>
      <c r="BF523">
        <f>VLOOKUP(L523,'Status Report'!B:CE,82,0)</f>
        <v>0</v>
      </c>
      <c r="BG523">
        <f>VLOOKUP(L523,'Status Report'!B:CF,83,0)</f>
        <v>0</v>
      </c>
      <c r="BH523">
        <f>VLOOKUP(L523,'Status Report'!B:CG,84,0)</f>
        <v>0</v>
      </c>
      <c r="BI523" t="s">
        <v>854</v>
      </c>
      <c r="BJ523" t="s">
        <v>795</v>
      </c>
      <c r="BM523" s="67">
        <f t="shared" si="137"/>
        <v>105</v>
      </c>
    </row>
    <row r="524" spans="1:65" x14ac:dyDescent="0.25">
      <c r="A524" s="68" t="str">
        <f>VLOOKUP(L524,'Status Report'!B:CB,79,0)</f>
        <v>Heineken - F1</v>
      </c>
      <c r="C524">
        <v>20006091</v>
      </c>
      <c r="D524">
        <v>3090840</v>
      </c>
      <c r="E524" t="s">
        <v>873</v>
      </c>
      <c r="F524" t="s">
        <v>874</v>
      </c>
      <c r="G524" t="str">
        <f>VLOOKUP(D524,'[2]sold to'!$A:$H,8,0)</f>
        <v>Philippines</v>
      </c>
      <c r="H524" t="str">
        <f>VLOOKUP(D524,'[2]sold to'!$A:$I,9,0)</f>
        <v>ASIA Pacific</v>
      </c>
      <c r="K524">
        <v>70</v>
      </c>
      <c r="L524">
        <v>88027386</v>
      </c>
      <c r="M524" t="s">
        <v>581</v>
      </c>
      <c r="N524">
        <v>1</v>
      </c>
      <c r="P524" t="str">
        <f>VLOOKUP(L524,'Status Report'!B:AA,26,0)</f>
        <v>China</v>
      </c>
      <c r="Q524" t="str">
        <f>VLOOKUP(L524,'Status Report'!B:AB,27,0)</f>
        <v>Textiles-Clothing</v>
      </c>
      <c r="R524">
        <f>VLOOKUP(L524,'Status Report'!B:X,23,0)</f>
        <v>250</v>
      </c>
      <c r="S524" t="str">
        <f>VLOOKUP(L524,'Status Report'!B:T,19,0)</f>
        <v>Promocean The Netherlands BV</v>
      </c>
      <c r="T524" s="62">
        <f>VLOOKUP(L524,'Status Report'!B:E,4,0)</f>
        <v>3</v>
      </c>
      <c r="U524" s="19">
        <f>_xlfn.IFS(AI524="Den Bosch",VLOOKUP(L524,'Status Report'!B:AM,35,0),AI524="Yantian",VLOOKUP(L524,'Status Report'!B:AM,36,0),AI524="",IF(H524="Asia Pacific",VLOOKUP(L524,'Status Report'!B:AM,36,0),VLOOKUP(L524,'Status Report'!B:AM,35,0)),AI524="Direct shipment",IF(H524="Asia Pacific",VLOOKUP(L524,'Status Report'!B:AM,36,0),VLOOKUP(L524,'Status Report'!B:AM,35,0)))</f>
        <v>45.96</v>
      </c>
      <c r="V524" s="20">
        <f t="shared" si="124"/>
        <v>45.96</v>
      </c>
      <c r="W524" s="19">
        <f>_xlfn.IFS(AI524="Den Bosch",VLOOKUP(L524,'Status Report'!B:AM,37,0),AI524="Yantian",VLOOKUP(L524,'Status Report'!B:AM,38,0),AI524="",IF(H524="Asia Pacific",VLOOKUP(L524,'Status Report'!B:AM,38,0),VLOOKUP(L524,'Status Report'!B:AM,37,0)),AI524="Direct shipment",IF(H524="Asia Pacific",VLOOKUP(L524,'Status Report'!B:AM,38,0),VLOOKUP(L524,'Status Report'!B:AM,37,0)))</f>
        <v>45.96</v>
      </c>
      <c r="X524" s="20">
        <f t="shared" si="125"/>
        <v>45.96</v>
      </c>
      <c r="Y524" s="20">
        <f>_xlfn.IFS(AI524="Den Bosch",VLOOKUP(L524,'Status Report'!B:AO,39,0),AI524="Yantian",VLOOKUP(L524,'Status Report'!B:AO,40,0),AI524="",IF(H524="Asia Pacific",VLOOKUP(L524,'Status Report'!B:AO,40,0),VLOOKUP(L524,'Status Report'!B:AO,39,0)),AI524="Direct shipment",IF(H524="Asia Pacific",VLOOKUP(L524,'Status Report'!B:AO,40,0),VLOOKUP(L524,'Status Report'!B:AO,39,0)))</f>
        <v>0</v>
      </c>
      <c r="Z524" s="20">
        <f t="shared" si="126"/>
        <v>0</v>
      </c>
      <c r="AA524" s="20">
        <f t="shared" si="127"/>
        <v>45.96</v>
      </c>
      <c r="AB524" s="21">
        <f>_xlfn.IFS(AI524="Den Bosch",VLOOKUP(L524,'Status Report'!B:AM,33,0),AI524="Yantian",VLOOKUP(L524,'Status Report'!B:AM,34,0),AI524="",IF(H524="Asia Pacific",VLOOKUP(L524,'Status Report'!B:AM,34,0),VLOOKUP(L524,'Status Report'!B:AM,33,0)),AI524="Direct shipment",IF(H524="Asia Pacific",VLOOKUP(L524,'Status Report'!B:AM,34,0),VLOOKUP(L524,'Status Report'!B:AM,33,0)))</f>
        <v>40.44</v>
      </c>
      <c r="AC524" s="21">
        <f>VLOOKUP(L524,'Status Report'!B:CE,82,0)</f>
        <v>0</v>
      </c>
      <c r="AD524" s="21">
        <f t="shared" si="128"/>
        <v>40.44</v>
      </c>
      <c r="AE524" s="63">
        <f>VLOOKUP(L524,'Status Report'!B:W,20,0)</f>
        <v>57</v>
      </c>
      <c r="AF524" s="63">
        <f>VLOOKUP(L524,'Status Report'!B:W,21,0)</f>
        <v>45</v>
      </c>
      <c r="AG524" s="63">
        <f>VLOOKUP(L524,'Status Report'!B:W,22,0)</f>
        <v>5</v>
      </c>
      <c r="AH524" s="22">
        <f t="shared" si="129"/>
        <v>1.2825E-2</v>
      </c>
      <c r="AI524" t="s">
        <v>991</v>
      </c>
      <c r="AK524" s="63" t="str">
        <f>IFERROR(VLOOKUP(G524,ASEAN!A:A,1,0),0)</f>
        <v>Philippines</v>
      </c>
      <c r="AL524" s="63" t="str">
        <f>IFERROR(VLOOKUP(D524,'[3]customer specs'!$B$1:$D$65536,3,0),0)</f>
        <v>pallet</v>
      </c>
      <c r="AM524" s="64">
        <f t="shared" si="130"/>
        <v>0</v>
      </c>
      <c r="AN524" s="64">
        <f t="shared" si="131"/>
        <v>0</v>
      </c>
      <c r="AO524" s="63"/>
      <c r="AP524" s="63"/>
      <c r="AQ524" s="63" t="str">
        <f t="shared" si="132"/>
        <v>no</v>
      </c>
      <c r="AR524" s="20">
        <f t="shared" si="133"/>
        <v>40.44</v>
      </c>
      <c r="AS524" s="63"/>
      <c r="AT524" s="23">
        <f t="shared" si="123"/>
        <v>0.12</v>
      </c>
      <c r="AU524" s="65">
        <f t="shared" si="134"/>
        <v>45.954545454545453</v>
      </c>
      <c r="AV524" s="65"/>
      <c r="AW524" s="65">
        <f t="shared" si="135"/>
        <v>45.954545454545453</v>
      </c>
      <c r="AX524" s="65"/>
      <c r="AY524" s="63">
        <f>VLOOKUP(L524,'Status Report'!B:CF,81,0)</f>
        <v>0</v>
      </c>
      <c r="AZ524" s="63" t="str">
        <f>VLOOKUP(L524,'Status Report'!B:S,18,0)</f>
        <v xml:space="preserve">Konstantinos Zoupanos </v>
      </c>
      <c r="BB524" s="63">
        <f>VLOOKUP(L524,'Status Report'!B:Z,25,0)</f>
        <v>2</v>
      </c>
      <c r="BC524" s="63">
        <f t="shared" si="136"/>
        <v>2</v>
      </c>
      <c r="BF524">
        <f>VLOOKUP(L524,'Status Report'!B:CE,82,0)</f>
        <v>0</v>
      </c>
      <c r="BG524">
        <f>VLOOKUP(L524,'Status Report'!B:CF,83,0)</f>
        <v>0</v>
      </c>
      <c r="BH524">
        <f>VLOOKUP(L524,'Status Report'!B:CG,84,0)</f>
        <v>0</v>
      </c>
      <c r="BI524" t="s">
        <v>854</v>
      </c>
      <c r="BJ524" t="s">
        <v>795</v>
      </c>
      <c r="BM524" s="67">
        <f t="shared" si="137"/>
        <v>46</v>
      </c>
    </row>
    <row r="525" spans="1:65" x14ac:dyDescent="0.25">
      <c r="A525" s="68" t="str">
        <f>VLOOKUP(L525,'Status Report'!B:CB,79,0)</f>
        <v>Heineken - F1</v>
      </c>
      <c r="C525">
        <v>20006091</v>
      </c>
      <c r="D525">
        <v>3090840</v>
      </c>
      <c r="E525" t="s">
        <v>873</v>
      </c>
      <c r="F525" t="s">
        <v>874</v>
      </c>
      <c r="G525" t="str">
        <f>VLOOKUP(D525,'[2]sold to'!$A:$H,8,0)</f>
        <v>Philippines</v>
      </c>
      <c r="H525" t="str">
        <f>VLOOKUP(D525,'[2]sold to'!$A:$I,9,0)</f>
        <v>ASIA Pacific</v>
      </c>
      <c r="K525">
        <v>80</v>
      </c>
      <c r="L525">
        <v>88027387</v>
      </c>
      <c r="M525" t="s">
        <v>582</v>
      </c>
      <c r="N525">
        <v>1</v>
      </c>
      <c r="P525" t="str">
        <f>VLOOKUP(L525,'Status Report'!B:AA,26,0)</f>
        <v>China</v>
      </c>
      <c r="Q525" t="str">
        <f>VLOOKUP(L525,'Status Report'!B:AB,27,0)</f>
        <v>Textiles-Clothing</v>
      </c>
      <c r="R525">
        <f>VLOOKUP(L525,'Status Report'!B:X,23,0)</f>
        <v>250</v>
      </c>
      <c r="S525" t="str">
        <f>VLOOKUP(L525,'Status Report'!B:T,19,0)</f>
        <v>Promocean The Netherlands BV</v>
      </c>
      <c r="T525" s="62">
        <f>VLOOKUP(L525,'Status Report'!B:E,4,0)</f>
        <v>3</v>
      </c>
      <c r="U525" s="19">
        <f>_xlfn.IFS(AI525="Den Bosch",VLOOKUP(L525,'Status Report'!B:AM,35,0),AI525="Yantian",VLOOKUP(L525,'Status Report'!B:AM,36,0),AI525="",IF(H525="Asia Pacific",VLOOKUP(L525,'Status Report'!B:AM,36,0),VLOOKUP(L525,'Status Report'!B:AM,35,0)),AI525="Direct shipment",IF(H525="Asia Pacific",VLOOKUP(L525,'Status Report'!B:AM,36,0),VLOOKUP(L525,'Status Report'!B:AM,35,0)))</f>
        <v>45.96</v>
      </c>
      <c r="V525" s="20">
        <f t="shared" si="124"/>
        <v>45.96</v>
      </c>
      <c r="W525" s="19">
        <f>_xlfn.IFS(AI525="Den Bosch",VLOOKUP(L525,'Status Report'!B:AM,37,0),AI525="Yantian",VLOOKUP(L525,'Status Report'!B:AM,38,0),AI525="",IF(H525="Asia Pacific",VLOOKUP(L525,'Status Report'!B:AM,38,0),VLOOKUP(L525,'Status Report'!B:AM,37,0)),AI525="Direct shipment",IF(H525="Asia Pacific",VLOOKUP(L525,'Status Report'!B:AM,38,0),VLOOKUP(L525,'Status Report'!B:AM,37,0)))</f>
        <v>45.96</v>
      </c>
      <c r="X525" s="20">
        <f t="shared" si="125"/>
        <v>45.96</v>
      </c>
      <c r="Y525" s="20">
        <f>_xlfn.IFS(AI525="Den Bosch",VLOOKUP(L525,'Status Report'!B:AO,39,0),AI525="Yantian",VLOOKUP(L525,'Status Report'!B:AO,40,0),AI525="",IF(H525="Asia Pacific",VLOOKUP(L525,'Status Report'!B:AO,40,0),VLOOKUP(L525,'Status Report'!B:AO,39,0)),AI525="Direct shipment",IF(H525="Asia Pacific",VLOOKUP(L525,'Status Report'!B:AO,40,0),VLOOKUP(L525,'Status Report'!B:AO,39,0)))</f>
        <v>0</v>
      </c>
      <c r="Z525" s="20">
        <f t="shared" si="126"/>
        <v>0</v>
      </c>
      <c r="AA525" s="20">
        <f t="shared" si="127"/>
        <v>45.96</v>
      </c>
      <c r="AB525" s="21">
        <f>_xlfn.IFS(AI525="Den Bosch",VLOOKUP(L525,'Status Report'!B:AM,33,0),AI525="Yantian",VLOOKUP(L525,'Status Report'!B:AM,34,0),AI525="",IF(H525="Asia Pacific",VLOOKUP(L525,'Status Report'!B:AM,34,0),VLOOKUP(L525,'Status Report'!B:AM,33,0)),AI525="Direct shipment",IF(H525="Asia Pacific",VLOOKUP(L525,'Status Report'!B:AM,34,0),VLOOKUP(L525,'Status Report'!B:AM,33,0)))</f>
        <v>40.44</v>
      </c>
      <c r="AC525" s="21">
        <f>VLOOKUP(L525,'Status Report'!B:CE,82,0)</f>
        <v>0</v>
      </c>
      <c r="AD525" s="21">
        <f t="shared" si="128"/>
        <v>40.44</v>
      </c>
      <c r="AE525" s="63">
        <f>VLOOKUP(L525,'Status Report'!B:W,20,0)</f>
        <v>57</v>
      </c>
      <c r="AF525" s="63">
        <f>VLOOKUP(L525,'Status Report'!B:W,21,0)</f>
        <v>45</v>
      </c>
      <c r="AG525" s="63">
        <f>VLOOKUP(L525,'Status Report'!B:W,22,0)</f>
        <v>5</v>
      </c>
      <c r="AH525" s="22">
        <f t="shared" si="129"/>
        <v>1.2825E-2</v>
      </c>
      <c r="AI525" t="s">
        <v>991</v>
      </c>
      <c r="AK525" s="63" t="str">
        <f>IFERROR(VLOOKUP(G525,ASEAN!A:A,1,0),0)</f>
        <v>Philippines</v>
      </c>
      <c r="AL525" s="63" t="str">
        <f>IFERROR(VLOOKUP(D525,'[3]customer specs'!$B$1:$D$65536,3,0),0)</f>
        <v>pallet</v>
      </c>
      <c r="AM525" s="64">
        <f t="shared" si="130"/>
        <v>0</v>
      </c>
      <c r="AN525" s="64">
        <f t="shared" si="131"/>
        <v>0</v>
      </c>
      <c r="AO525" s="63"/>
      <c r="AP525" s="63"/>
      <c r="AQ525" s="63" t="str">
        <f t="shared" si="132"/>
        <v>no</v>
      </c>
      <c r="AR525" s="20">
        <f t="shared" si="133"/>
        <v>40.44</v>
      </c>
      <c r="AS525" s="63"/>
      <c r="AT525" s="23">
        <f t="shared" si="123"/>
        <v>0.12</v>
      </c>
      <c r="AU525" s="65">
        <f t="shared" si="134"/>
        <v>45.954545454545453</v>
      </c>
      <c r="AV525" s="65"/>
      <c r="AW525" s="65">
        <f t="shared" si="135"/>
        <v>45.954545454545453</v>
      </c>
      <c r="AX525" s="65"/>
      <c r="AY525" s="63">
        <f>VLOOKUP(L525,'Status Report'!B:CF,81,0)</f>
        <v>0</v>
      </c>
      <c r="AZ525" s="63" t="str">
        <f>VLOOKUP(L525,'Status Report'!B:S,18,0)</f>
        <v xml:space="preserve">Konstantinos Zoupanos </v>
      </c>
      <c r="BB525" s="63">
        <f>VLOOKUP(L525,'Status Report'!B:Z,25,0)</f>
        <v>2</v>
      </c>
      <c r="BC525" s="63">
        <f t="shared" si="136"/>
        <v>2</v>
      </c>
      <c r="BF525">
        <f>VLOOKUP(L525,'Status Report'!B:CE,82,0)</f>
        <v>0</v>
      </c>
      <c r="BG525">
        <f>VLOOKUP(L525,'Status Report'!B:CF,83,0)</f>
        <v>0</v>
      </c>
      <c r="BH525">
        <f>VLOOKUP(L525,'Status Report'!B:CG,84,0)</f>
        <v>0</v>
      </c>
      <c r="BI525" t="s">
        <v>854</v>
      </c>
      <c r="BJ525" t="s">
        <v>795</v>
      </c>
      <c r="BM525" s="67">
        <f t="shared" si="137"/>
        <v>25</v>
      </c>
    </row>
    <row r="526" spans="1:65" x14ac:dyDescent="0.25">
      <c r="A526" s="68" t="str">
        <f>VLOOKUP(L526,'Status Report'!B:CB,79,0)</f>
        <v>Heineken - F1</v>
      </c>
      <c r="C526">
        <v>20006091</v>
      </c>
      <c r="D526">
        <v>3090840</v>
      </c>
      <c r="E526" t="s">
        <v>873</v>
      </c>
      <c r="F526" t="s">
        <v>874</v>
      </c>
      <c r="G526" t="str">
        <f>VLOOKUP(D526,'[2]sold to'!$A:$H,8,0)</f>
        <v>Philippines</v>
      </c>
      <c r="H526" t="str">
        <f>VLOOKUP(D526,'[2]sold to'!$A:$I,9,0)</f>
        <v>ASIA Pacific</v>
      </c>
      <c r="K526">
        <v>90</v>
      </c>
      <c r="L526">
        <v>88027349</v>
      </c>
      <c r="M526" t="s">
        <v>550</v>
      </c>
      <c r="N526">
        <v>2</v>
      </c>
      <c r="P526" t="str">
        <f>VLOOKUP(L526,'Status Report'!B:AA,26,0)</f>
        <v>China</v>
      </c>
      <c r="Q526" t="str">
        <f>VLOOKUP(L526,'Status Report'!B:AB,27,0)</f>
        <v>Premiums</v>
      </c>
      <c r="R526">
        <f>VLOOKUP(L526,'Status Report'!B:X,23,0)</f>
        <v>200</v>
      </c>
      <c r="S526" t="str">
        <f>VLOOKUP(L526,'Status Report'!B:T,19,0)</f>
        <v>Promocean The Netherlands BV</v>
      </c>
      <c r="T526" s="62">
        <f>VLOOKUP(L526,'Status Report'!B:E,4,0)</f>
        <v>3</v>
      </c>
      <c r="U526" s="19">
        <f>_xlfn.IFS(AI526="Den Bosch",VLOOKUP(L526,'Status Report'!B:AM,35,0),AI526="Yantian",VLOOKUP(L526,'Status Report'!B:AM,36,0),AI526="",IF(H526="Asia Pacific",VLOOKUP(L526,'Status Report'!B:AM,36,0),VLOOKUP(L526,'Status Report'!B:AM,35,0)),AI526="Direct shipment",IF(H526="Asia Pacific",VLOOKUP(L526,'Status Report'!B:AM,36,0),VLOOKUP(L526,'Status Report'!B:AM,35,0)))</f>
        <v>76.150000000000006</v>
      </c>
      <c r="V526" s="20">
        <f t="shared" si="124"/>
        <v>152.30000000000001</v>
      </c>
      <c r="W526" s="19">
        <f>_xlfn.IFS(AI526="Den Bosch",VLOOKUP(L526,'Status Report'!B:AM,37,0),AI526="Yantian",VLOOKUP(L526,'Status Report'!B:AM,38,0),AI526="",IF(H526="Asia Pacific",VLOOKUP(L526,'Status Report'!B:AM,38,0),VLOOKUP(L526,'Status Report'!B:AM,37,0)),AI526="Direct shipment",IF(H526="Asia Pacific",VLOOKUP(L526,'Status Report'!B:AM,38,0),VLOOKUP(L526,'Status Report'!B:AM,37,0)))</f>
        <v>76.150000000000006</v>
      </c>
      <c r="X526" s="20">
        <f t="shared" si="125"/>
        <v>152.30000000000001</v>
      </c>
      <c r="Y526" s="20">
        <f>_xlfn.IFS(AI526="Den Bosch",VLOOKUP(L526,'Status Report'!B:AO,39,0),AI526="Yantian",VLOOKUP(L526,'Status Report'!B:AO,40,0),AI526="",IF(H526="Asia Pacific",VLOOKUP(L526,'Status Report'!B:AO,40,0),VLOOKUP(L526,'Status Report'!B:AO,39,0)),AI526="Direct shipment",IF(H526="Asia Pacific",VLOOKUP(L526,'Status Report'!B:AO,40,0),VLOOKUP(L526,'Status Report'!B:AO,39,0)))</f>
        <v>0</v>
      </c>
      <c r="Z526" s="20">
        <f t="shared" si="126"/>
        <v>0</v>
      </c>
      <c r="AA526" s="20">
        <f t="shared" si="127"/>
        <v>152.30000000000001</v>
      </c>
      <c r="AB526" s="21">
        <f>_xlfn.IFS(AI526="Den Bosch",VLOOKUP(L526,'Status Report'!B:AM,33,0),AI526="Yantian",VLOOKUP(L526,'Status Report'!B:AM,34,0),AI526="",IF(H526="Asia Pacific",VLOOKUP(L526,'Status Report'!B:AM,34,0),VLOOKUP(L526,'Status Report'!B:AM,33,0)),AI526="Direct shipment",IF(H526="Asia Pacific",VLOOKUP(L526,'Status Report'!B:AM,34,0),VLOOKUP(L526,'Status Report'!B:AM,33,0)))</f>
        <v>67.03</v>
      </c>
      <c r="AC526" s="21">
        <f>VLOOKUP(L526,'Status Report'!B:CE,82,0)</f>
        <v>0</v>
      </c>
      <c r="AD526" s="21">
        <f t="shared" si="128"/>
        <v>67.03</v>
      </c>
      <c r="AE526" s="63">
        <f>VLOOKUP(L526,'Status Report'!B:W,20,0)</f>
        <v>44</v>
      </c>
      <c r="AF526" s="63">
        <f>VLOOKUP(L526,'Status Report'!B:W,21,0)</f>
        <v>43</v>
      </c>
      <c r="AG526" s="63">
        <f>VLOOKUP(L526,'Status Report'!B:W,22,0)</f>
        <v>45</v>
      </c>
      <c r="AH526" s="22">
        <f t="shared" si="129"/>
        <v>0.17027999999999999</v>
      </c>
      <c r="AI526" t="s">
        <v>991</v>
      </c>
      <c r="AK526" s="63" t="str">
        <f>IFERROR(VLOOKUP(G526,ASEAN!A:A,1,0),0)</f>
        <v>Philippines</v>
      </c>
      <c r="AL526" s="63" t="str">
        <f>IFERROR(VLOOKUP(D526,'[3]customer specs'!$B$1:$D$65536,3,0),0)</f>
        <v>pallet</v>
      </c>
      <c r="AM526" s="64">
        <f t="shared" si="130"/>
        <v>0</v>
      </c>
      <c r="AN526" s="64">
        <f t="shared" si="131"/>
        <v>0</v>
      </c>
      <c r="AO526" s="63"/>
      <c r="AP526" s="63"/>
      <c r="AQ526" s="63" t="str">
        <f t="shared" si="132"/>
        <v>no</v>
      </c>
      <c r="AR526" s="20">
        <f t="shared" si="133"/>
        <v>134.06</v>
      </c>
      <c r="AS526" s="63"/>
      <c r="AT526" s="23">
        <f t="shared" si="123"/>
        <v>0.12</v>
      </c>
      <c r="AU526" s="65">
        <f t="shared" si="134"/>
        <v>76.170454545454547</v>
      </c>
      <c r="AV526" s="65"/>
      <c r="AW526" s="65">
        <f t="shared" si="135"/>
        <v>152.34090909090909</v>
      </c>
      <c r="AX526" s="65"/>
      <c r="AY526" s="63">
        <f>VLOOKUP(L526,'Status Report'!B:CF,81,0)</f>
        <v>0</v>
      </c>
      <c r="AZ526" s="63" t="str">
        <f>VLOOKUP(L526,'Status Report'!B:S,18,0)</f>
        <v xml:space="preserve">Konstantinos Zoupanos </v>
      </c>
      <c r="BB526" s="63">
        <f>VLOOKUP(L526,'Status Report'!B:Z,25,0)</f>
        <v>5</v>
      </c>
      <c r="BC526" s="63">
        <f t="shared" si="136"/>
        <v>10</v>
      </c>
      <c r="BF526">
        <f>VLOOKUP(L526,'Status Report'!B:CE,82,0)</f>
        <v>0</v>
      </c>
      <c r="BG526">
        <f>VLOOKUP(L526,'Status Report'!B:CF,83,0)</f>
        <v>0</v>
      </c>
      <c r="BH526">
        <f>VLOOKUP(L526,'Status Report'!B:CG,84,0)</f>
        <v>0</v>
      </c>
      <c r="BI526" t="s">
        <v>854</v>
      </c>
      <c r="BJ526" t="s">
        <v>795</v>
      </c>
      <c r="BM526" s="67">
        <f t="shared" si="137"/>
        <v>223</v>
      </c>
    </row>
    <row r="527" spans="1:65" x14ac:dyDescent="0.25">
      <c r="A527" s="68" t="str">
        <f>VLOOKUP(L527,'Status Report'!B:CB,79,0)</f>
        <v>Heineken - F1</v>
      </c>
      <c r="C527">
        <v>20006091</v>
      </c>
      <c r="D527">
        <v>3090840</v>
      </c>
      <c r="E527" t="s">
        <v>873</v>
      </c>
      <c r="F527" t="s">
        <v>874</v>
      </c>
      <c r="G527" t="str">
        <f>VLOOKUP(D527,'[2]sold to'!$A:$H,8,0)</f>
        <v>Philippines</v>
      </c>
      <c r="H527" t="str">
        <f>VLOOKUP(D527,'[2]sold to'!$A:$I,9,0)</f>
        <v>ASIA Pacific</v>
      </c>
      <c r="K527">
        <v>100</v>
      </c>
      <c r="L527">
        <v>88027352</v>
      </c>
      <c r="M527" t="s">
        <v>129</v>
      </c>
      <c r="N527">
        <v>5</v>
      </c>
      <c r="P527" t="str">
        <f>VLOOKUP(L527,'Status Report'!B:AA,26,0)</f>
        <v>China</v>
      </c>
      <c r="Q527" t="str">
        <f>VLOOKUP(L527,'Status Report'!B:AB,27,0)</f>
        <v>Premiums</v>
      </c>
      <c r="R527">
        <f>VLOOKUP(L527,'Status Report'!B:X,23,0)</f>
        <v>500</v>
      </c>
      <c r="S527" t="str">
        <f>VLOOKUP(L527,'Status Report'!B:T,19,0)</f>
        <v>Miles Promocean</v>
      </c>
      <c r="T527" s="62">
        <f>VLOOKUP(L527,'Status Report'!B:E,4,0)</f>
        <v>1</v>
      </c>
      <c r="U527" s="19">
        <f>_xlfn.IFS(AI527="Den Bosch",VLOOKUP(L527,'Status Report'!B:AM,35,0),AI527="Yantian",VLOOKUP(L527,'Status Report'!B:AM,36,0),AI527="",IF(H527="Asia Pacific",VLOOKUP(L527,'Status Report'!B:AM,36,0),VLOOKUP(L527,'Status Report'!B:AM,35,0)),AI527="Direct shipment",IF(H527="Asia Pacific",VLOOKUP(L527,'Status Report'!B:AM,36,0),VLOOKUP(L527,'Status Report'!B:AM,35,0)))</f>
        <v>41.23</v>
      </c>
      <c r="V527" s="20">
        <f t="shared" si="124"/>
        <v>206.14999999999998</v>
      </c>
      <c r="W527" s="19">
        <f>_xlfn.IFS(AI527="Den Bosch",VLOOKUP(L527,'Status Report'!B:AM,37,0),AI527="Yantian",VLOOKUP(L527,'Status Report'!B:AM,38,0),AI527="",IF(H527="Asia Pacific",VLOOKUP(L527,'Status Report'!B:AM,38,0),VLOOKUP(L527,'Status Report'!B:AM,37,0)),AI527="Direct shipment",IF(H527="Asia Pacific",VLOOKUP(L527,'Status Report'!B:AM,38,0),VLOOKUP(L527,'Status Report'!B:AM,37,0)))</f>
        <v>41.23</v>
      </c>
      <c r="X527" s="20">
        <f t="shared" si="125"/>
        <v>206.14999999999998</v>
      </c>
      <c r="Y527" s="20">
        <f>_xlfn.IFS(AI527="Den Bosch",VLOOKUP(L527,'Status Report'!B:AO,39,0),AI527="Yantian",VLOOKUP(L527,'Status Report'!B:AO,40,0),AI527="",IF(H527="Asia Pacific",VLOOKUP(L527,'Status Report'!B:AO,40,0),VLOOKUP(L527,'Status Report'!B:AO,39,0)),AI527="Direct shipment",IF(H527="Asia Pacific",VLOOKUP(L527,'Status Report'!B:AO,40,0),VLOOKUP(L527,'Status Report'!B:AO,39,0)))</f>
        <v>0</v>
      </c>
      <c r="Z527" s="20">
        <f t="shared" si="126"/>
        <v>0</v>
      </c>
      <c r="AA527" s="20">
        <f t="shared" si="127"/>
        <v>206.14999999999998</v>
      </c>
      <c r="AB527" s="21">
        <f>_xlfn.IFS(AI527="Den Bosch",VLOOKUP(L527,'Status Report'!B:AM,33,0),AI527="Yantian",VLOOKUP(L527,'Status Report'!B:AM,34,0),AI527="",IF(H527="Asia Pacific",VLOOKUP(L527,'Status Report'!B:AM,34,0),VLOOKUP(L527,'Status Report'!B:AM,33,0)),AI527="Direct shipment",IF(H527="Asia Pacific",VLOOKUP(L527,'Status Report'!B:AM,34,0),VLOOKUP(L527,'Status Report'!B:AM,33,0)))</f>
        <v>36.28</v>
      </c>
      <c r="AC527" s="21">
        <f>VLOOKUP(L527,'Status Report'!B:CE,82,0)</f>
        <v>0</v>
      </c>
      <c r="AD527" s="21">
        <f t="shared" si="128"/>
        <v>36.28</v>
      </c>
      <c r="AE527" s="63">
        <f>VLOOKUP(L527,'Status Report'!B:W,20,0)</f>
        <v>57</v>
      </c>
      <c r="AF527" s="63">
        <f>VLOOKUP(L527,'Status Report'!B:W,21,0)</f>
        <v>25</v>
      </c>
      <c r="AG527" s="63">
        <f>VLOOKUP(L527,'Status Report'!B:W,22,0)</f>
        <v>37.5</v>
      </c>
      <c r="AH527" s="22">
        <f t="shared" si="129"/>
        <v>0.26718750000000002</v>
      </c>
      <c r="AK527" s="63" t="str">
        <f>IFERROR(VLOOKUP(G527,ASEAN!A:A,1,0),0)</f>
        <v>Philippines</v>
      </c>
      <c r="AL527" s="63" t="str">
        <f>IFERROR(VLOOKUP(D527,'[3]customer specs'!$B$1:$D$65536,3,0),0)</f>
        <v>pallet</v>
      </c>
      <c r="AM527" s="64">
        <f t="shared" si="130"/>
        <v>0</v>
      </c>
      <c r="AN527" s="64">
        <f t="shared" si="131"/>
        <v>0</v>
      </c>
      <c r="AO527" s="63"/>
      <c r="AP527" s="63"/>
      <c r="AQ527" s="63" t="str">
        <f t="shared" si="132"/>
        <v>no</v>
      </c>
      <c r="AR527" s="20">
        <f t="shared" si="133"/>
        <v>181.4</v>
      </c>
      <c r="AS527" s="63"/>
      <c r="AT527" s="23">
        <f t="shared" si="123"/>
        <v>0.12</v>
      </c>
      <c r="AU527" s="65">
        <f t="shared" si="134"/>
        <v>41.227272727272727</v>
      </c>
      <c r="AV527" s="65"/>
      <c r="AW527" s="65">
        <f t="shared" si="135"/>
        <v>206.13636363636363</v>
      </c>
      <c r="AX527" s="65"/>
      <c r="AY527" s="63">
        <f>VLOOKUP(L527,'Status Report'!B:CF,81,0)</f>
        <v>0</v>
      </c>
      <c r="AZ527" s="63" t="str">
        <f>VLOOKUP(L527,'Status Report'!B:S,18,0)</f>
        <v xml:space="preserve">Konstantinos Zoupanos </v>
      </c>
      <c r="BB527" s="63">
        <f>VLOOKUP(L527,'Status Report'!B:Z,25,0)</f>
        <v>1</v>
      </c>
      <c r="BC527" s="63">
        <f t="shared" si="136"/>
        <v>5</v>
      </c>
      <c r="BF527">
        <f>VLOOKUP(L527,'Status Report'!B:CE,82,0)</f>
        <v>0</v>
      </c>
      <c r="BG527">
        <f>VLOOKUP(L527,'Status Report'!B:CF,83,0)</f>
        <v>0</v>
      </c>
      <c r="BH527">
        <f>VLOOKUP(L527,'Status Report'!B:CG,84,0)</f>
        <v>0</v>
      </c>
      <c r="BI527" t="s">
        <v>854</v>
      </c>
      <c r="BJ527" t="s">
        <v>795</v>
      </c>
      <c r="BM527" s="67">
        <f t="shared" si="137"/>
        <v>180</v>
      </c>
    </row>
    <row r="528" spans="1:65" x14ac:dyDescent="0.25">
      <c r="A528" s="68" t="str">
        <f>VLOOKUP(L528,'Status Report'!B:CB,79,0)</f>
        <v>Heineken - F1</v>
      </c>
      <c r="C528">
        <v>20006091</v>
      </c>
      <c r="D528">
        <v>3090840</v>
      </c>
      <c r="E528" t="s">
        <v>873</v>
      </c>
      <c r="F528" t="s">
        <v>874</v>
      </c>
      <c r="G528" t="str">
        <f>VLOOKUP(D528,'[2]sold to'!$A:$H,8,0)</f>
        <v>Philippines</v>
      </c>
      <c r="H528" t="str">
        <f>VLOOKUP(D528,'[2]sold to'!$A:$I,9,0)</f>
        <v>ASIA Pacific</v>
      </c>
      <c r="K528">
        <v>110</v>
      </c>
      <c r="L528">
        <v>88027376</v>
      </c>
      <c r="M528" t="s">
        <v>573</v>
      </c>
      <c r="N528">
        <v>1</v>
      </c>
      <c r="P528" t="str">
        <f>VLOOKUP(L528,'Status Report'!B:AA,26,0)</f>
        <v>China</v>
      </c>
      <c r="Q528" t="str">
        <f>VLOOKUP(L528,'Status Report'!B:AB,27,0)</f>
        <v>Textiles-Clothing</v>
      </c>
      <c r="R528">
        <f>VLOOKUP(L528,'Status Report'!B:X,23,0)</f>
        <v>84</v>
      </c>
      <c r="S528" t="str">
        <f>VLOOKUP(L528,'Status Report'!B:T,19,0)</f>
        <v>Promocean The Netherlands BV</v>
      </c>
      <c r="T528" s="62">
        <f>VLOOKUP(L528,'Status Report'!B:E,4,0)</f>
        <v>3</v>
      </c>
      <c r="U528" s="19">
        <f>_xlfn.IFS(AI528="Den Bosch",VLOOKUP(L528,'Status Report'!B:AM,35,0),AI528="Yantian",VLOOKUP(L528,'Status Report'!B:AM,36,0),AI528="",IF(H528="Asia Pacific",VLOOKUP(L528,'Status Report'!B:AM,36,0),VLOOKUP(L528,'Status Report'!B:AM,35,0)),AI528="Direct shipment",IF(H528="Asia Pacific",VLOOKUP(L528,'Status Report'!B:AM,36,0),VLOOKUP(L528,'Status Report'!B:AM,35,0)))</f>
        <v>47.46</v>
      </c>
      <c r="V528" s="20">
        <f t="shared" si="124"/>
        <v>47.46</v>
      </c>
      <c r="W528" s="19">
        <f>_xlfn.IFS(AI528="Den Bosch",VLOOKUP(L528,'Status Report'!B:AM,37,0),AI528="Yantian",VLOOKUP(L528,'Status Report'!B:AM,38,0),AI528="",IF(H528="Asia Pacific",VLOOKUP(L528,'Status Report'!B:AM,38,0),VLOOKUP(L528,'Status Report'!B:AM,37,0)),AI528="Direct shipment",IF(H528="Asia Pacific",VLOOKUP(L528,'Status Report'!B:AM,38,0),VLOOKUP(L528,'Status Report'!B:AM,37,0)))</f>
        <v>42.54</v>
      </c>
      <c r="X528" s="20">
        <f t="shared" si="125"/>
        <v>42.54</v>
      </c>
      <c r="Y528" s="20">
        <f>_xlfn.IFS(AI528="Den Bosch",VLOOKUP(L528,'Status Report'!B:AO,39,0),AI528="Yantian",VLOOKUP(L528,'Status Report'!B:AO,40,0),AI528="",IF(H528="Asia Pacific",VLOOKUP(L528,'Status Report'!B:AO,40,0),VLOOKUP(L528,'Status Report'!B:AO,39,0)),AI528="Direct shipment",IF(H528="Asia Pacific",VLOOKUP(L528,'Status Report'!B:AO,40,0),VLOOKUP(L528,'Status Report'!B:AO,39,0)))</f>
        <v>0</v>
      </c>
      <c r="Z528" s="20">
        <f t="shared" si="126"/>
        <v>0</v>
      </c>
      <c r="AA528" s="20">
        <f t="shared" si="127"/>
        <v>42.54</v>
      </c>
      <c r="AB528" s="21">
        <f>_xlfn.IFS(AI528="Den Bosch",VLOOKUP(L528,'Status Report'!B:AM,33,0),AI528="Yantian",VLOOKUP(L528,'Status Report'!B:AM,34,0),AI528="",IF(H528="Asia Pacific",VLOOKUP(L528,'Status Report'!B:AM,34,0),VLOOKUP(L528,'Status Report'!B:AM,33,0)),AI528="Direct shipment",IF(H528="Asia Pacific",VLOOKUP(L528,'Status Report'!B:AM,34,0),VLOOKUP(L528,'Status Report'!B:AM,33,0)))</f>
        <v>37.450000000000003</v>
      </c>
      <c r="AC528" s="21">
        <f>VLOOKUP(L528,'Status Report'!B:CE,82,0)</f>
        <v>0</v>
      </c>
      <c r="AD528" s="21">
        <f t="shared" si="128"/>
        <v>37.450000000000003</v>
      </c>
      <c r="AE528" s="63">
        <f>VLOOKUP(L528,'Status Report'!B:W,20,0)</f>
        <v>35</v>
      </c>
      <c r="AF528" s="63">
        <f>VLOOKUP(L528,'Status Report'!B:W,21,0)</f>
        <v>28</v>
      </c>
      <c r="AG528" s="63">
        <f>VLOOKUP(L528,'Status Report'!B:W,22,0)</f>
        <v>6</v>
      </c>
      <c r="AH528" s="22">
        <f t="shared" si="129"/>
        <v>5.8799999999999998E-3</v>
      </c>
      <c r="AI528" t="s">
        <v>991</v>
      </c>
      <c r="AK528" s="63" t="str">
        <f>IFERROR(VLOOKUP(G528,ASEAN!A:A,1,0),0)</f>
        <v>Philippines</v>
      </c>
      <c r="AL528" s="63" t="str">
        <f>IFERROR(VLOOKUP(D528,'[3]customer specs'!$B$1:$D$65536,3,0),0)</f>
        <v>pallet</v>
      </c>
      <c r="AM528" s="64">
        <f t="shared" si="130"/>
        <v>4.9200000000000017</v>
      </c>
      <c r="AN528" s="64">
        <f t="shared" si="131"/>
        <v>0</v>
      </c>
      <c r="AO528" s="63"/>
      <c r="AP528" s="63"/>
      <c r="AQ528" s="63" t="str">
        <f t="shared" si="132"/>
        <v>no</v>
      </c>
      <c r="AR528" s="20">
        <f t="shared" si="133"/>
        <v>37.450000000000003</v>
      </c>
      <c r="AS528" s="63"/>
      <c r="AT528" s="23">
        <f t="shared" si="123"/>
        <v>0.12</v>
      </c>
      <c r="AU528" s="65">
        <f t="shared" si="134"/>
        <v>42.556818181818187</v>
      </c>
      <c r="AV528" s="65"/>
      <c r="AW528" s="65">
        <f t="shared" si="135"/>
        <v>42.556818181818187</v>
      </c>
      <c r="AX528" s="65"/>
      <c r="AY528" s="63">
        <f>VLOOKUP(L528,'Status Report'!B:CF,81,0)</f>
        <v>0</v>
      </c>
      <c r="AZ528" s="63" t="str">
        <f>VLOOKUP(L528,'Status Report'!B:S,18,0)</f>
        <v xml:space="preserve">Konstantinos Zoupanos </v>
      </c>
      <c r="BB528" s="63">
        <f>VLOOKUP(L528,'Status Report'!B:Z,25,0)</f>
        <v>6</v>
      </c>
      <c r="BC528" s="63">
        <f t="shared" si="136"/>
        <v>6</v>
      </c>
      <c r="BF528">
        <f>VLOOKUP(L528,'Status Report'!B:CE,82,0)</f>
        <v>0</v>
      </c>
      <c r="BG528">
        <f>VLOOKUP(L528,'Status Report'!B:CF,83,0)</f>
        <v>0</v>
      </c>
      <c r="BH528">
        <f>VLOOKUP(L528,'Status Report'!B:CG,84,0)</f>
        <v>0</v>
      </c>
      <c r="BI528" t="s">
        <v>854</v>
      </c>
      <c r="BJ528" t="s">
        <v>795</v>
      </c>
      <c r="BM528" s="67">
        <f t="shared" si="137"/>
        <v>17</v>
      </c>
    </row>
    <row r="529" spans="1:65" x14ac:dyDescent="0.25">
      <c r="A529" s="68" t="str">
        <f>VLOOKUP(L529,'Status Report'!B:CB,79,0)</f>
        <v>Heineken - F1</v>
      </c>
      <c r="C529">
        <v>20006091</v>
      </c>
      <c r="D529">
        <v>3090840</v>
      </c>
      <c r="E529" t="s">
        <v>873</v>
      </c>
      <c r="F529" t="s">
        <v>874</v>
      </c>
      <c r="G529" t="str">
        <f>VLOOKUP(D529,'[2]sold to'!$A:$H,8,0)</f>
        <v>Philippines</v>
      </c>
      <c r="H529" t="str">
        <f>VLOOKUP(D529,'[2]sold to'!$A:$I,9,0)</f>
        <v>ASIA Pacific</v>
      </c>
      <c r="K529">
        <v>120</v>
      </c>
      <c r="L529">
        <v>88027377</v>
      </c>
      <c r="M529" t="s">
        <v>574</v>
      </c>
      <c r="N529">
        <v>1</v>
      </c>
      <c r="P529" t="str">
        <f>VLOOKUP(L529,'Status Report'!B:AA,26,0)</f>
        <v>China</v>
      </c>
      <c r="Q529" t="str">
        <f>VLOOKUP(L529,'Status Report'!B:AB,27,0)</f>
        <v>Textiles-Clothing</v>
      </c>
      <c r="R529">
        <f>VLOOKUP(L529,'Status Report'!B:X,23,0)</f>
        <v>84</v>
      </c>
      <c r="S529" t="str">
        <f>VLOOKUP(L529,'Status Report'!B:T,19,0)</f>
        <v>Promocean The Netherlands BV</v>
      </c>
      <c r="T529" s="62">
        <f>VLOOKUP(L529,'Status Report'!B:E,4,0)</f>
        <v>3</v>
      </c>
      <c r="U529" s="19">
        <f>_xlfn.IFS(AI529="Den Bosch",VLOOKUP(L529,'Status Report'!B:AM,35,0),AI529="Yantian",VLOOKUP(L529,'Status Report'!B:AM,36,0),AI529="",IF(H529="Asia Pacific",VLOOKUP(L529,'Status Report'!B:AM,36,0),VLOOKUP(L529,'Status Report'!B:AM,35,0)),AI529="Direct shipment",IF(H529="Asia Pacific",VLOOKUP(L529,'Status Report'!B:AM,36,0),VLOOKUP(L529,'Status Report'!B:AM,35,0)))</f>
        <v>47.46</v>
      </c>
      <c r="V529" s="20">
        <f t="shared" si="124"/>
        <v>47.46</v>
      </c>
      <c r="W529" s="19">
        <f>_xlfn.IFS(AI529="Den Bosch",VLOOKUP(L529,'Status Report'!B:AM,37,0),AI529="Yantian",VLOOKUP(L529,'Status Report'!B:AM,38,0),AI529="",IF(H529="Asia Pacific",VLOOKUP(L529,'Status Report'!B:AM,38,0),VLOOKUP(L529,'Status Report'!B:AM,37,0)),AI529="Direct shipment",IF(H529="Asia Pacific",VLOOKUP(L529,'Status Report'!B:AM,38,0),VLOOKUP(L529,'Status Report'!B:AM,37,0)))</f>
        <v>42.54</v>
      </c>
      <c r="X529" s="20">
        <f t="shared" si="125"/>
        <v>42.54</v>
      </c>
      <c r="Y529" s="20">
        <f>_xlfn.IFS(AI529="Den Bosch",VLOOKUP(L529,'Status Report'!B:AO,39,0),AI529="Yantian",VLOOKUP(L529,'Status Report'!B:AO,40,0),AI529="",IF(H529="Asia Pacific",VLOOKUP(L529,'Status Report'!B:AO,40,0),VLOOKUP(L529,'Status Report'!B:AO,39,0)),AI529="Direct shipment",IF(H529="Asia Pacific",VLOOKUP(L529,'Status Report'!B:AO,40,0),VLOOKUP(L529,'Status Report'!B:AO,39,0)))</f>
        <v>0</v>
      </c>
      <c r="Z529" s="20">
        <f t="shared" si="126"/>
        <v>0</v>
      </c>
      <c r="AA529" s="20">
        <f t="shared" si="127"/>
        <v>42.54</v>
      </c>
      <c r="AB529" s="21">
        <f>_xlfn.IFS(AI529="Den Bosch",VLOOKUP(L529,'Status Report'!B:AM,33,0),AI529="Yantian",VLOOKUP(L529,'Status Report'!B:AM,34,0),AI529="",IF(H529="Asia Pacific",VLOOKUP(L529,'Status Report'!B:AM,34,0),VLOOKUP(L529,'Status Report'!B:AM,33,0)),AI529="Direct shipment",IF(H529="Asia Pacific",VLOOKUP(L529,'Status Report'!B:AM,34,0),VLOOKUP(L529,'Status Report'!B:AM,33,0)))</f>
        <v>37.450000000000003</v>
      </c>
      <c r="AC529" s="21">
        <f>VLOOKUP(L529,'Status Report'!B:CE,82,0)</f>
        <v>0</v>
      </c>
      <c r="AD529" s="21">
        <f t="shared" si="128"/>
        <v>37.450000000000003</v>
      </c>
      <c r="AE529" s="63">
        <f>VLOOKUP(L529,'Status Report'!B:W,20,0)</f>
        <v>35</v>
      </c>
      <c r="AF529" s="63">
        <f>VLOOKUP(L529,'Status Report'!B:W,21,0)</f>
        <v>28</v>
      </c>
      <c r="AG529" s="63">
        <f>VLOOKUP(L529,'Status Report'!B:W,22,0)</f>
        <v>6</v>
      </c>
      <c r="AH529" s="22">
        <f t="shared" si="129"/>
        <v>5.8799999999999998E-3</v>
      </c>
      <c r="AI529" t="s">
        <v>991</v>
      </c>
      <c r="AK529" s="63" t="str">
        <f>IFERROR(VLOOKUP(G529,ASEAN!A:A,1,0),0)</f>
        <v>Philippines</v>
      </c>
      <c r="AL529" s="63" t="str">
        <f>IFERROR(VLOOKUP(D529,'[3]customer specs'!$B$1:$D$65536,3,0),0)</f>
        <v>pallet</v>
      </c>
      <c r="AM529" s="64">
        <f t="shared" si="130"/>
        <v>4.9200000000000017</v>
      </c>
      <c r="AN529" s="64">
        <f t="shared" si="131"/>
        <v>0</v>
      </c>
      <c r="AO529" s="63"/>
      <c r="AP529" s="63"/>
      <c r="AQ529" s="63" t="str">
        <f t="shared" si="132"/>
        <v>no</v>
      </c>
      <c r="AR529" s="20">
        <f t="shared" si="133"/>
        <v>37.450000000000003</v>
      </c>
      <c r="AS529" s="63"/>
      <c r="AT529" s="23">
        <f t="shared" si="123"/>
        <v>0.12</v>
      </c>
      <c r="AU529" s="65">
        <f t="shared" si="134"/>
        <v>42.556818181818187</v>
      </c>
      <c r="AV529" s="65"/>
      <c r="AW529" s="65">
        <f t="shared" si="135"/>
        <v>42.556818181818187</v>
      </c>
      <c r="AX529" s="65"/>
      <c r="AY529" s="63">
        <f>VLOOKUP(L529,'Status Report'!B:CF,81,0)</f>
        <v>0</v>
      </c>
      <c r="AZ529" s="63" t="str">
        <f>VLOOKUP(L529,'Status Report'!B:S,18,0)</f>
        <v xml:space="preserve">Konstantinos Zoupanos </v>
      </c>
      <c r="BB529" s="63">
        <f>VLOOKUP(L529,'Status Report'!B:Z,25,0)</f>
        <v>6</v>
      </c>
      <c r="BC529" s="63">
        <f t="shared" si="136"/>
        <v>6</v>
      </c>
      <c r="BF529">
        <f>VLOOKUP(L529,'Status Report'!B:CE,82,0)</f>
        <v>0</v>
      </c>
      <c r="BG529">
        <f>VLOOKUP(L529,'Status Report'!B:CF,83,0)</f>
        <v>0</v>
      </c>
      <c r="BH529">
        <f>VLOOKUP(L529,'Status Report'!B:CG,84,0)</f>
        <v>0</v>
      </c>
      <c r="BI529" t="s">
        <v>854</v>
      </c>
      <c r="BJ529" t="s">
        <v>795</v>
      </c>
      <c r="BM529" s="67">
        <f t="shared" si="137"/>
        <v>23</v>
      </c>
    </row>
    <row r="530" spans="1:65" x14ac:dyDescent="0.25">
      <c r="A530" s="68" t="str">
        <f>VLOOKUP(L530,'Status Report'!B:CB,79,0)</f>
        <v>Heineken - F1</v>
      </c>
      <c r="C530">
        <v>20006091</v>
      </c>
      <c r="D530">
        <v>3090840</v>
      </c>
      <c r="E530" t="s">
        <v>873</v>
      </c>
      <c r="F530" t="s">
        <v>874</v>
      </c>
      <c r="G530" t="str">
        <f>VLOOKUP(D530,'[2]sold to'!$A:$H,8,0)</f>
        <v>Philippines</v>
      </c>
      <c r="H530" t="str">
        <f>VLOOKUP(D530,'[2]sold to'!$A:$I,9,0)</f>
        <v>ASIA Pacific</v>
      </c>
      <c r="K530">
        <v>130</v>
      </c>
      <c r="L530">
        <v>88027378</v>
      </c>
      <c r="M530" t="s">
        <v>575</v>
      </c>
      <c r="N530">
        <v>1</v>
      </c>
      <c r="P530" t="str">
        <f>VLOOKUP(L530,'Status Report'!B:AA,26,0)</f>
        <v>China</v>
      </c>
      <c r="Q530" t="str">
        <f>VLOOKUP(L530,'Status Report'!B:AB,27,0)</f>
        <v>Textiles-Clothing</v>
      </c>
      <c r="R530">
        <f>VLOOKUP(L530,'Status Report'!B:X,23,0)</f>
        <v>84</v>
      </c>
      <c r="S530" t="str">
        <f>VLOOKUP(L530,'Status Report'!B:T,19,0)</f>
        <v>Promocean The Netherlands BV</v>
      </c>
      <c r="T530" s="62">
        <f>VLOOKUP(L530,'Status Report'!B:E,4,0)</f>
        <v>3</v>
      </c>
      <c r="U530" s="19">
        <f>_xlfn.IFS(AI530="Den Bosch",VLOOKUP(L530,'Status Report'!B:AM,35,0),AI530="Yantian",VLOOKUP(L530,'Status Report'!B:AM,36,0),AI530="",IF(H530="Asia Pacific",VLOOKUP(L530,'Status Report'!B:AM,36,0),VLOOKUP(L530,'Status Report'!B:AM,35,0)),AI530="Direct shipment",IF(H530="Asia Pacific",VLOOKUP(L530,'Status Report'!B:AM,36,0),VLOOKUP(L530,'Status Report'!B:AM,35,0)))</f>
        <v>47.46</v>
      </c>
      <c r="V530" s="20">
        <f t="shared" si="124"/>
        <v>47.46</v>
      </c>
      <c r="W530" s="19">
        <f>_xlfn.IFS(AI530="Den Bosch",VLOOKUP(L530,'Status Report'!B:AM,37,0),AI530="Yantian",VLOOKUP(L530,'Status Report'!B:AM,38,0),AI530="",IF(H530="Asia Pacific",VLOOKUP(L530,'Status Report'!B:AM,38,0),VLOOKUP(L530,'Status Report'!B:AM,37,0)),AI530="Direct shipment",IF(H530="Asia Pacific",VLOOKUP(L530,'Status Report'!B:AM,38,0),VLOOKUP(L530,'Status Report'!B:AM,37,0)))</f>
        <v>42.54</v>
      </c>
      <c r="X530" s="20">
        <f t="shared" si="125"/>
        <v>42.54</v>
      </c>
      <c r="Y530" s="20">
        <f>_xlfn.IFS(AI530="Den Bosch",VLOOKUP(L530,'Status Report'!B:AO,39,0),AI530="Yantian",VLOOKUP(L530,'Status Report'!B:AO,40,0),AI530="",IF(H530="Asia Pacific",VLOOKUP(L530,'Status Report'!B:AO,40,0),VLOOKUP(L530,'Status Report'!B:AO,39,0)),AI530="Direct shipment",IF(H530="Asia Pacific",VLOOKUP(L530,'Status Report'!B:AO,40,0),VLOOKUP(L530,'Status Report'!B:AO,39,0)))</f>
        <v>0</v>
      </c>
      <c r="Z530" s="20">
        <f t="shared" si="126"/>
        <v>0</v>
      </c>
      <c r="AA530" s="20">
        <f t="shared" si="127"/>
        <v>42.54</v>
      </c>
      <c r="AB530" s="21">
        <f>_xlfn.IFS(AI530="Den Bosch",VLOOKUP(L530,'Status Report'!B:AM,33,0),AI530="Yantian",VLOOKUP(L530,'Status Report'!B:AM,34,0),AI530="",IF(H530="Asia Pacific",VLOOKUP(L530,'Status Report'!B:AM,34,0),VLOOKUP(L530,'Status Report'!B:AM,33,0)),AI530="Direct shipment",IF(H530="Asia Pacific",VLOOKUP(L530,'Status Report'!B:AM,34,0),VLOOKUP(L530,'Status Report'!B:AM,33,0)))</f>
        <v>37.450000000000003</v>
      </c>
      <c r="AC530" s="21">
        <f>VLOOKUP(L530,'Status Report'!B:CE,82,0)</f>
        <v>0</v>
      </c>
      <c r="AD530" s="21">
        <f t="shared" si="128"/>
        <v>37.450000000000003</v>
      </c>
      <c r="AE530" s="63">
        <f>VLOOKUP(L530,'Status Report'!B:W,20,0)</f>
        <v>35</v>
      </c>
      <c r="AF530" s="63">
        <f>VLOOKUP(L530,'Status Report'!B:W,21,0)</f>
        <v>28</v>
      </c>
      <c r="AG530" s="63">
        <f>VLOOKUP(L530,'Status Report'!B:W,22,0)</f>
        <v>6</v>
      </c>
      <c r="AH530" s="22">
        <f t="shared" si="129"/>
        <v>5.8799999999999998E-3</v>
      </c>
      <c r="AI530" t="s">
        <v>991</v>
      </c>
      <c r="AK530" s="63" t="str">
        <f>IFERROR(VLOOKUP(G530,ASEAN!A:A,1,0),0)</f>
        <v>Philippines</v>
      </c>
      <c r="AL530" s="63" t="str">
        <f>IFERROR(VLOOKUP(D530,'[3]customer specs'!$B$1:$D$65536,3,0),0)</f>
        <v>pallet</v>
      </c>
      <c r="AM530" s="64">
        <f t="shared" si="130"/>
        <v>4.9200000000000017</v>
      </c>
      <c r="AN530" s="64">
        <f t="shared" si="131"/>
        <v>0</v>
      </c>
      <c r="AO530" s="63"/>
      <c r="AP530" s="63"/>
      <c r="AQ530" s="63" t="str">
        <f t="shared" si="132"/>
        <v>no</v>
      </c>
      <c r="AR530" s="20">
        <f t="shared" si="133"/>
        <v>37.450000000000003</v>
      </c>
      <c r="AS530" s="63"/>
      <c r="AT530" s="23">
        <f t="shared" si="123"/>
        <v>0.12</v>
      </c>
      <c r="AU530" s="65">
        <f t="shared" si="134"/>
        <v>42.556818181818187</v>
      </c>
      <c r="AV530" s="65"/>
      <c r="AW530" s="65">
        <f t="shared" si="135"/>
        <v>42.556818181818187</v>
      </c>
      <c r="AX530" s="65"/>
      <c r="AY530" s="63">
        <f>VLOOKUP(L530,'Status Report'!B:CF,81,0)</f>
        <v>0</v>
      </c>
      <c r="AZ530" s="63" t="str">
        <f>VLOOKUP(L530,'Status Report'!B:S,18,0)</f>
        <v xml:space="preserve">Konstantinos Zoupanos </v>
      </c>
      <c r="BB530" s="63">
        <f>VLOOKUP(L530,'Status Report'!B:Z,25,0)</f>
        <v>6</v>
      </c>
      <c r="BC530" s="63">
        <f t="shared" si="136"/>
        <v>6</v>
      </c>
      <c r="BF530">
        <f>VLOOKUP(L530,'Status Report'!B:CE,82,0)</f>
        <v>0</v>
      </c>
      <c r="BG530">
        <f>VLOOKUP(L530,'Status Report'!B:CF,83,0)</f>
        <v>0</v>
      </c>
      <c r="BH530">
        <f>VLOOKUP(L530,'Status Report'!B:CG,84,0)</f>
        <v>0</v>
      </c>
      <c r="BI530" t="s">
        <v>854</v>
      </c>
      <c r="BJ530" t="s">
        <v>795</v>
      </c>
      <c r="BM530" s="67">
        <f t="shared" si="137"/>
        <v>19</v>
      </c>
    </row>
    <row r="531" spans="1:65" x14ac:dyDescent="0.25">
      <c r="A531" s="68" t="str">
        <f>VLOOKUP(L531,'Status Report'!B:CB,79,0)</f>
        <v>Heineken - F1</v>
      </c>
      <c r="C531">
        <v>20006091</v>
      </c>
      <c r="D531">
        <v>3090840</v>
      </c>
      <c r="E531" t="s">
        <v>873</v>
      </c>
      <c r="F531" t="s">
        <v>874</v>
      </c>
      <c r="G531" t="str">
        <f>VLOOKUP(D531,'[2]sold to'!$A:$H,8,0)</f>
        <v>Philippines</v>
      </c>
      <c r="H531" t="str">
        <f>VLOOKUP(D531,'[2]sold to'!$A:$I,9,0)</f>
        <v>ASIA Pacific</v>
      </c>
      <c r="K531">
        <v>140</v>
      </c>
      <c r="L531">
        <v>88027380</v>
      </c>
      <c r="M531" t="s">
        <v>576</v>
      </c>
      <c r="N531">
        <v>1</v>
      </c>
      <c r="P531" t="str">
        <f>VLOOKUP(L531,'Status Report'!B:AA,26,0)</f>
        <v>China</v>
      </c>
      <c r="Q531" t="str">
        <f>VLOOKUP(L531,'Status Report'!B:AB,27,0)</f>
        <v>Textiles-Clothing</v>
      </c>
      <c r="R531">
        <f>VLOOKUP(L531,'Status Report'!B:X,23,0)</f>
        <v>84</v>
      </c>
      <c r="S531" t="str">
        <f>VLOOKUP(L531,'Status Report'!B:T,19,0)</f>
        <v>Promocean The Netherlands BV</v>
      </c>
      <c r="T531" s="62">
        <f>VLOOKUP(L531,'Status Report'!B:E,4,0)</f>
        <v>3</v>
      </c>
      <c r="U531" s="19">
        <f>_xlfn.IFS(AI531="Den Bosch",VLOOKUP(L531,'Status Report'!B:AM,35,0),AI531="Yantian",VLOOKUP(L531,'Status Report'!B:AM,36,0),AI531="",IF(H531="Asia Pacific",VLOOKUP(L531,'Status Report'!B:AM,36,0),VLOOKUP(L531,'Status Report'!B:AM,35,0)),AI531="Direct shipment",IF(H531="Asia Pacific",VLOOKUP(L531,'Status Report'!B:AM,36,0),VLOOKUP(L531,'Status Report'!B:AM,35,0)))</f>
        <v>48.66</v>
      </c>
      <c r="V531" s="20">
        <f t="shared" si="124"/>
        <v>48.66</v>
      </c>
      <c r="W531" s="19">
        <f>_xlfn.IFS(AI531="Den Bosch",VLOOKUP(L531,'Status Report'!B:AM,37,0),AI531="Yantian",VLOOKUP(L531,'Status Report'!B:AM,38,0),AI531="",IF(H531="Asia Pacific",VLOOKUP(L531,'Status Report'!B:AM,38,0),VLOOKUP(L531,'Status Report'!B:AM,37,0)),AI531="Direct shipment",IF(H531="Asia Pacific",VLOOKUP(L531,'Status Report'!B:AM,38,0),VLOOKUP(L531,'Status Report'!B:AM,37,0)))</f>
        <v>43.8</v>
      </c>
      <c r="X531" s="20">
        <f t="shared" si="125"/>
        <v>43.8</v>
      </c>
      <c r="Y531" s="20">
        <f>_xlfn.IFS(AI531="Den Bosch",VLOOKUP(L531,'Status Report'!B:AO,39,0),AI531="Yantian",VLOOKUP(L531,'Status Report'!B:AO,40,0),AI531="",IF(H531="Asia Pacific",VLOOKUP(L531,'Status Report'!B:AO,40,0),VLOOKUP(L531,'Status Report'!B:AO,39,0)),AI531="Direct shipment",IF(H531="Asia Pacific",VLOOKUP(L531,'Status Report'!B:AO,40,0),VLOOKUP(L531,'Status Report'!B:AO,39,0)))</f>
        <v>0</v>
      </c>
      <c r="Z531" s="20">
        <f t="shared" si="126"/>
        <v>0</v>
      </c>
      <c r="AA531" s="20">
        <f t="shared" si="127"/>
        <v>43.8</v>
      </c>
      <c r="AB531" s="21">
        <f>_xlfn.IFS(AI531="Den Bosch",VLOOKUP(L531,'Status Report'!B:AM,33,0),AI531="Yantian",VLOOKUP(L531,'Status Report'!B:AM,34,0),AI531="",IF(H531="Asia Pacific",VLOOKUP(L531,'Status Report'!B:AM,34,0),VLOOKUP(L531,'Status Report'!B:AM,33,0)),AI531="Direct shipment",IF(H531="Asia Pacific",VLOOKUP(L531,'Status Report'!B:AM,34,0),VLOOKUP(L531,'Status Report'!B:AM,33,0)))</f>
        <v>38.549999999999997</v>
      </c>
      <c r="AC531" s="21">
        <f>VLOOKUP(L531,'Status Report'!B:CE,82,0)</f>
        <v>0</v>
      </c>
      <c r="AD531" s="21">
        <f t="shared" si="128"/>
        <v>38.549999999999997</v>
      </c>
      <c r="AE531" s="63">
        <f>VLOOKUP(L531,'Status Report'!B:W,20,0)</f>
        <v>35</v>
      </c>
      <c r="AF531" s="63">
        <f>VLOOKUP(L531,'Status Report'!B:W,21,0)</f>
        <v>28</v>
      </c>
      <c r="AG531" s="63">
        <f>VLOOKUP(L531,'Status Report'!B:W,22,0)</f>
        <v>6</v>
      </c>
      <c r="AH531" s="22">
        <f t="shared" si="129"/>
        <v>5.8799999999999998E-3</v>
      </c>
      <c r="AI531" t="s">
        <v>991</v>
      </c>
      <c r="AK531" s="63" t="str">
        <f>IFERROR(VLOOKUP(G531,ASEAN!A:A,1,0),0)</f>
        <v>Philippines</v>
      </c>
      <c r="AL531" s="63" t="str">
        <f>IFERROR(VLOOKUP(D531,'[3]customer specs'!$B$1:$D$65536,3,0),0)</f>
        <v>pallet</v>
      </c>
      <c r="AM531" s="64">
        <f t="shared" si="130"/>
        <v>4.8599999999999994</v>
      </c>
      <c r="AN531" s="64">
        <f t="shared" si="131"/>
        <v>0</v>
      </c>
      <c r="AO531" s="63"/>
      <c r="AP531" s="63"/>
      <c r="AQ531" s="63" t="str">
        <f t="shared" si="132"/>
        <v>no</v>
      </c>
      <c r="AR531" s="20">
        <f t="shared" si="133"/>
        <v>38.549999999999997</v>
      </c>
      <c r="AS531" s="63"/>
      <c r="AT531" s="23">
        <f t="shared" si="123"/>
        <v>0.12</v>
      </c>
      <c r="AU531" s="65">
        <f t="shared" si="134"/>
        <v>43.80681818181818</v>
      </c>
      <c r="AV531" s="65"/>
      <c r="AW531" s="65">
        <f t="shared" si="135"/>
        <v>43.80681818181818</v>
      </c>
      <c r="AX531" s="65"/>
      <c r="AY531" s="63">
        <f>VLOOKUP(L531,'Status Report'!B:CF,81,0)</f>
        <v>0</v>
      </c>
      <c r="AZ531" s="63" t="str">
        <f>VLOOKUP(L531,'Status Report'!B:S,18,0)</f>
        <v xml:space="preserve">Konstantinos Zoupanos </v>
      </c>
      <c r="BB531" s="63">
        <f>VLOOKUP(L531,'Status Report'!B:Z,25,0)</f>
        <v>6</v>
      </c>
      <c r="BC531" s="63">
        <f t="shared" si="136"/>
        <v>6</v>
      </c>
      <c r="BF531">
        <f>VLOOKUP(L531,'Status Report'!B:CE,82,0)</f>
        <v>0</v>
      </c>
      <c r="BG531">
        <f>VLOOKUP(L531,'Status Report'!B:CF,83,0)</f>
        <v>0</v>
      </c>
      <c r="BH531">
        <f>VLOOKUP(L531,'Status Report'!B:CG,84,0)</f>
        <v>0</v>
      </c>
      <c r="BI531" t="s">
        <v>854</v>
      </c>
      <c r="BJ531" t="s">
        <v>795</v>
      </c>
      <c r="BM531" s="67">
        <f t="shared" si="137"/>
        <v>7</v>
      </c>
    </row>
    <row r="532" spans="1:65" x14ac:dyDescent="0.25">
      <c r="A532" s="68" t="str">
        <f>VLOOKUP(L532,'Status Report'!B:CB,79,0)</f>
        <v>Heineken - F1</v>
      </c>
      <c r="C532">
        <v>20006091</v>
      </c>
      <c r="D532">
        <v>3090840</v>
      </c>
      <c r="E532" t="s">
        <v>873</v>
      </c>
      <c r="F532" t="s">
        <v>874</v>
      </c>
      <c r="G532" t="str">
        <f>VLOOKUP(D532,'[2]sold to'!$A:$H,8,0)</f>
        <v>Philippines</v>
      </c>
      <c r="H532" t="str">
        <f>VLOOKUP(D532,'[2]sold to'!$A:$I,9,0)</f>
        <v>ASIA Pacific</v>
      </c>
      <c r="K532">
        <v>150</v>
      </c>
      <c r="L532">
        <v>88027381</v>
      </c>
      <c r="M532" t="s">
        <v>577</v>
      </c>
      <c r="N532">
        <v>1</v>
      </c>
      <c r="P532" t="str">
        <f>VLOOKUP(L532,'Status Report'!B:AA,26,0)</f>
        <v>China</v>
      </c>
      <c r="Q532" t="str">
        <f>VLOOKUP(L532,'Status Report'!B:AB,27,0)</f>
        <v>Textiles-Clothing</v>
      </c>
      <c r="R532">
        <f>VLOOKUP(L532,'Status Report'!B:X,23,0)</f>
        <v>84</v>
      </c>
      <c r="S532" t="str">
        <f>VLOOKUP(L532,'Status Report'!B:T,19,0)</f>
        <v>Promocean The Netherlands BV</v>
      </c>
      <c r="T532" s="62">
        <f>VLOOKUP(L532,'Status Report'!B:E,4,0)</f>
        <v>3</v>
      </c>
      <c r="U532" s="19">
        <f>_xlfn.IFS(AI532="Den Bosch",VLOOKUP(L532,'Status Report'!B:AM,35,0),AI532="Yantian",VLOOKUP(L532,'Status Report'!B:AM,36,0),AI532="",IF(H532="Asia Pacific",VLOOKUP(L532,'Status Report'!B:AM,36,0),VLOOKUP(L532,'Status Report'!B:AM,35,0)),AI532="Direct shipment",IF(H532="Asia Pacific",VLOOKUP(L532,'Status Report'!B:AM,36,0),VLOOKUP(L532,'Status Report'!B:AM,35,0)))</f>
        <v>48.66</v>
      </c>
      <c r="V532" s="20">
        <f t="shared" si="124"/>
        <v>48.66</v>
      </c>
      <c r="W532" s="19">
        <f>_xlfn.IFS(AI532="Den Bosch",VLOOKUP(L532,'Status Report'!B:AM,37,0),AI532="Yantian",VLOOKUP(L532,'Status Report'!B:AM,38,0),AI532="",IF(H532="Asia Pacific",VLOOKUP(L532,'Status Report'!B:AM,38,0),VLOOKUP(L532,'Status Report'!B:AM,37,0)),AI532="Direct shipment",IF(H532="Asia Pacific",VLOOKUP(L532,'Status Report'!B:AM,38,0),VLOOKUP(L532,'Status Report'!B:AM,37,0)))</f>
        <v>43.8</v>
      </c>
      <c r="X532" s="20">
        <f t="shared" si="125"/>
        <v>43.8</v>
      </c>
      <c r="Y532" s="20">
        <f>_xlfn.IFS(AI532="Den Bosch",VLOOKUP(L532,'Status Report'!B:AO,39,0),AI532="Yantian",VLOOKUP(L532,'Status Report'!B:AO,40,0),AI532="",IF(H532="Asia Pacific",VLOOKUP(L532,'Status Report'!B:AO,40,0),VLOOKUP(L532,'Status Report'!B:AO,39,0)),AI532="Direct shipment",IF(H532="Asia Pacific",VLOOKUP(L532,'Status Report'!B:AO,40,0),VLOOKUP(L532,'Status Report'!B:AO,39,0)))</f>
        <v>0</v>
      </c>
      <c r="Z532" s="20">
        <f t="shared" si="126"/>
        <v>0</v>
      </c>
      <c r="AA532" s="20">
        <f t="shared" si="127"/>
        <v>43.8</v>
      </c>
      <c r="AB532" s="21">
        <f>_xlfn.IFS(AI532="Den Bosch",VLOOKUP(L532,'Status Report'!B:AM,33,0),AI532="Yantian",VLOOKUP(L532,'Status Report'!B:AM,34,0),AI532="",IF(H532="Asia Pacific",VLOOKUP(L532,'Status Report'!B:AM,34,0),VLOOKUP(L532,'Status Report'!B:AM,33,0)),AI532="Direct shipment",IF(H532="Asia Pacific",VLOOKUP(L532,'Status Report'!B:AM,34,0),VLOOKUP(L532,'Status Report'!B:AM,33,0)))</f>
        <v>38.549999999999997</v>
      </c>
      <c r="AC532" s="21">
        <f>VLOOKUP(L532,'Status Report'!B:CE,82,0)</f>
        <v>0</v>
      </c>
      <c r="AD532" s="21">
        <f t="shared" si="128"/>
        <v>38.549999999999997</v>
      </c>
      <c r="AE532" s="63">
        <f>VLOOKUP(L532,'Status Report'!B:W,20,0)</f>
        <v>35</v>
      </c>
      <c r="AF532" s="63">
        <f>VLOOKUP(L532,'Status Report'!B:W,21,0)</f>
        <v>28</v>
      </c>
      <c r="AG532" s="63">
        <f>VLOOKUP(L532,'Status Report'!B:W,22,0)</f>
        <v>6</v>
      </c>
      <c r="AH532" s="22">
        <f t="shared" si="129"/>
        <v>5.8799999999999998E-3</v>
      </c>
      <c r="AI532" t="s">
        <v>991</v>
      </c>
      <c r="AK532" s="63" t="str">
        <f>IFERROR(VLOOKUP(G532,ASEAN!A:A,1,0),0)</f>
        <v>Philippines</v>
      </c>
      <c r="AL532" s="63" t="str">
        <f>IFERROR(VLOOKUP(D532,'[3]customer specs'!$B$1:$D$65536,3,0),0)</f>
        <v>pallet</v>
      </c>
      <c r="AM532" s="64">
        <f t="shared" si="130"/>
        <v>4.8599999999999994</v>
      </c>
      <c r="AN532" s="64">
        <f t="shared" si="131"/>
        <v>0</v>
      </c>
      <c r="AO532" s="63"/>
      <c r="AP532" s="63"/>
      <c r="AQ532" s="63" t="str">
        <f t="shared" si="132"/>
        <v>no</v>
      </c>
      <c r="AR532" s="20">
        <f t="shared" si="133"/>
        <v>38.549999999999997</v>
      </c>
      <c r="AS532" s="63"/>
      <c r="AT532" s="23">
        <f t="shared" si="123"/>
        <v>0.12</v>
      </c>
      <c r="AU532" s="65">
        <f t="shared" si="134"/>
        <v>43.80681818181818</v>
      </c>
      <c r="AV532" s="65"/>
      <c r="AW532" s="65">
        <f t="shared" si="135"/>
        <v>43.80681818181818</v>
      </c>
      <c r="AX532" s="65"/>
      <c r="AY532" s="63">
        <f>VLOOKUP(L532,'Status Report'!B:CF,81,0)</f>
        <v>0</v>
      </c>
      <c r="AZ532" s="63" t="str">
        <f>VLOOKUP(L532,'Status Report'!B:S,18,0)</f>
        <v xml:space="preserve">Konstantinos Zoupanos </v>
      </c>
      <c r="BB532" s="63">
        <f>VLOOKUP(L532,'Status Report'!B:Z,25,0)</f>
        <v>6</v>
      </c>
      <c r="BC532" s="63">
        <f t="shared" si="136"/>
        <v>6</v>
      </c>
      <c r="BF532">
        <f>VLOOKUP(L532,'Status Report'!B:CE,82,0)</f>
        <v>0</v>
      </c>
      <c r="BG532">
        <f>VLOOKUP(L532,'Status Report'!B:CF,83,0)</f>
        <v>0</v>
      </c>
      <c r="BH532">
        <f>VLOOKUP(L532,'Status Report'!B:CG,84,0)</f>
        <v>0</v>
      </c>
      <c r="BI532" t="s">
        <v>854</v>
      </c>
      <c r="BJ532" t="s">
        <v>795</v>
      </c>
      <c r="BM532" s="67">
        <f t="shared" si="137"/>
        <v>15</v>
      </c>
    </row>
    <row r="533" spans="1:65" x14ac:dyDescent="0.25">
      <c r="A533" s="68" t="str">
        <f>VLOOKUP(L533,'Status Report'!B:CB,79,0)</f>
        <v>Heineken - F1</v>
      </c>
      <c r="C533">
        <v>20006091</v>
      </c>
      <c r="D533">
        <v>3090840</v>
      </c>
      <c r="E533" t="s">
        <v>873</v>
      </c>
      <c r="F533" t="s">
        <v>874</v>
      </c>
      <c r="G533" t="str">
        <f>VLOOKUP(D533,'[2]sold to'!$A:$H,8,0)</f>
        <v>Philippines</v>
      </c>
      <c r="H533" t="str">
        <f>VLOOKUP(D533,'[2]sold to'!$A:$I,9,0)</f>
        <v>ASIA Pacific</v>
      </c>
      <c r="K533">
        <v>160</v>
      </c>
      <c r="L533">
        <v>88027382</v>
      </c>
      <c r="M533" t="s">
        <v>578</v>
      </c>
      <c r="N533">
        <v>1</v>
      </c>
      <c r="P533" t="str">
        <f>VLOOKUP(L533,'Status Report'!B:AA,26,0)</f>
        <v>China</v>
      </c>
      <c r="Q533" t="str">
        <f>VLOOKUP(L533,'Status Report'!B:AB,27,0)</f>
        <v>Textiles-Clothing</v>
      </c>
      <c r="R533">
        <f>VLOOKUP(L533,'Status Report'!B:X,23,0)</f>
        <v>84</v>
      </c>
      <c r="S533" t="str">
        <f>VLOOKUP(L533,'Status Report'!B:T,19,0)</f>
        <v>Promocean The Netherlands BV</v>
      </c>
      <c r="T533" s="62">
        <f>VLOOKUP(L533,'Status Report'!B:E,4,0)</f>
        <v>3</v>
      </c>
      <c r="U533" s="19">
        <f>_xlfn.IFS(AI533="Den Bosch",VLOOKUP(L533,'Status Report'!B:AM,35,0),AI533="Yantian",VLOOKUP(L533,'Status Report'!B:AM,36,0),AI533="",IF(H533="Asia Pacific",VLOOKUP(L533,'Status Report'!B:AM,36,0),VLOOKUP(L533,'Status Report'!B:AM,35,0)),AI533="Direct shipment",IF(H533="Asia Pacific",VLOOKUP(L533,'Status Report'!B:AM,36,0),VLOOKUP(L533,'Status Report'!B:AM,35,0)))</f>
        <v>48.66</v>
      </c>
      <c r="V533" s="20">
        <f t="shared" si="124"/>
        <v>48.66</v>
      </c>
      <c r="W533" s="19">
        <f>_xlfn.IFS(AI533="Den Bosch",VLOOKUP(L533,'Status Report'!B:AM,37,0),AI533="Yantian",VLOOKUP(L533,'Status Report'!B:AM,38,0),AI533="",IF(H533="Asia Pacific",VLOOKUP(L533,'Status Report'!B:AM,38,0),VLOOKUP(L533,'Status Report'!B:AM,37,0)),AI533="Direct shipment",IF(H533="Asia Pacific",VLOOKUP(L533,'Status Report'!B:AM,38,0),VLOOKUP(L533,'Status Report'!B:AM,37,0)))</f>
        <v>43.8</v>
      </c>
      <c r="X533" s="20">
        <f t="shared" si="125"/>
        <v>43.8</v>
      </c>
      <c r="Y533" s="20">
        <f>_xlfn.IFS(AI533="Den Bosch",VLOOKUP(L533,'Status Report'!B:AO,39,0),AI533="Yantian",VLOOKUP(L533,'Status Report'!B:AO,40,0),AI533="",IF(H533="Asia Pacific",VLOOKUP(L533,'Status Report'!B:AO,40,0),VLOOKUP(L533,'Status Report'!B:AO,39,0)),AI533="Direct shipment",IF(H533="Asia Pacific",VLOOKUP(L533,'Status Report'!B:AO,40,0),VLOOKUP(L533,'Status Report'!B:AO,39,0)))</f>
        <v>0</v>
      </c>
      <c r="Z533" s="20">
        <f t="shared" si="126"/>
        <v>0</v>
      </c>
      <c r="AA533" s="20">
        <f t="shared" si="127"/>
        <v>43.8</v>
      </c>
      <c r="AB533" s="21">
        <f>_xlfn.IFS(AI533="Den Bosch",VLOOKUP(L533,'Status Report'!B:AM,33,0),AI533="Yantian",VLOOKUP(L533,'Status Report'!B:AM,34,0),AI533="",IF(H533="Asia Pacific",VLOOKUP(L533,'Status Report'!B:AM,34,0),VLOOKUP(L533,'Status Report'!B:AM,33,0)),AI533="Direct shipment",IF(H533="Asia Pacific",VLOOKUP(L533,'Status Report'!B:AM,34,0),VLOOKUP(L533,'Status Report'!B:AM,33,0)))</f>
        <v>38.549999999999997</v>
      </c>
      <c r="AC533" s="21">
        <f>VLOOKUP(L533,'Status Report'!B:CE,82,0)</f>
        <v>0</v>
      </c>
      <c r="AD533" s="21">
        <f t="shared" si="128"/>
        <v>38.549999999999997</v>
      </c>
      <c r="AE533" s="63">
        <f>VLOOKUP(L533,'Status Report'!B:W,20,0)</f>
        <v>35</v>
      </c>
      <c r="AF533" s="63">
        <f>VLOOKUP(L533,'Status Report'!B:W,21,0)</f>
        <v>28</v>
      </c>
      <c r="AG533" s="63">
        <f>VLOOKUP(L533,'Status Report'!B:W,22,0)</f>
        <v>6</v>
      </c>
      <c r="AH533" s="22">
        <f t="shared" si="129"/>
        <v>5.8799999999999998E-3</v>
      </c>
      <c r="AI533" t="s">
        <v>991</v>
      </c>
      <c r="AK533" s="63" t="str">
        <f>IFERROR(VLOOKUP(G533,ASEAN!A:A,1,0),0)</f>
        <v>Philippines</v>
      </c>
      <c r="AL533" s="63" t="str">
        <f>IFERROR(VLOOKUP(D533,'[3]customer specs'!$B$1:$D$65536,3,0),0)</f>
        <v>pallet</v>
      </c>
      <c r="AM533" s="64">
        <f t="shared" si="130"/>
        <v>4.8599999999999994</v>
      </c>
      <c r="AN533" s="64">
        <f t="shared" si="131"/>
        <v>0</v>
      </c>
      <c r="AO533" s="63"/>
      <c r="AP533" s="63"/>
      <c r="AQ533" s="63" t="str">
        <f t="shared" si="132"/>
        <v>no</v>
      </c>
      <c r="AR533" s="20">
        <f t="shared" si="133"/>
        <v>38.549999999999997</v>
      </c>
      <c r="AS533" s="63"/>
      <c r="AT533" s="23">
        <f t="shared" si="123"/>
        <v>0.12</v>
      </c>
      <c r="AU533" s="65">
        <f t="shared" si="134"/>
        <v>43.80681818181818</v>
      </c>
      <c r="AV533" s="65"/>
      <c r="AW533" s="65">
        <f t="shared" si="135"/>
        <v>43.80681818181818</v>
      </c>
      <c r="AX533" s="65"/>
      <c r="AY533" s="63">
        <f>VLOOKUP(L533,'Status Report'!B:CF,81,0)</f>
        <v>0</v>
      </c>
      <c r="AZ533" s="63" t="str">
        <f>VLOOKUP(L533,'Status Report'!B:S,18,0)</f>
        <v xml:space="preserve">Konstantinos Zoupanos </v>
      </c>
      <c r="BB533" s="63">
        <f>VLOOKUP(L533,'Status Report'!B:Z,25,0)</f>
        <v>6</v>
      </c>
      <c r="BC533" s="63">
        <f t="shared" si="136"/>
        <v>6</v>
      </c>
      <c r="BF533">
        <f>VLOOKUP(L533,'Status Report'!B:CE,82,0)</f>
        <v>0</v>
      </c>
      <c r="BG533">
        <f>VLOOKUP(L533,'Status Report'!B:CF,83,0)</f>
        <v>0</v>
      </c>
      <c r="BH533">
        <f>VLOOKUP(L533,'Status Report'!B:CG,84,0)</f>
        <v>0</v>
      </c>
      <c r="BI533" t="s">
        <v>854</v>
      </c>
      <c r="BJ533" t="s">
        <v>795</v>
      </c>
      <c r="BM533" s="67">
        <f t="shared" si="137"/>
        <v>32</v>
      </c>
    </row>
    <row r="534" spans="1:65" x14ac:dyDescent="0.25">
      <c r="A534" s="68" t="str">
        <f>VLOOKUP(L534,'Status Report'!B:CB,79,0)</f>
        <v>Heineken - F1</v>
      </c>
      <c r="C534">
        <v>20006092</v>
      </c>
      <c r="D534">
        <v>3015363</v>
      </c>
      <c r="E534" t="s">
        <v>875</v>
      </c>
      <c r="F534" t="s">
        <v>876</v>
      </c>
      <c r="G534" t="str">
        <f>VLOOKUP(D534,'[2]sold to'!$A:$H,8,0)</f>
        <v>Australia</v>
      </c>
      <c r="H534" t="str">
        <f>VLOOKUP(D534,'[2]sold to'!$A:$I,9,0)</f>
        <v>ASIA Pacific</v>
      </c>
      <c r="K534">
        <v>10</v>
      </c>
      <c r="L534">
        <v>88027349</v>
      </c>
      <c r="M534" t="s">
        <v>550</v>
      </c>
      <c r="N534">
        <v>10</v>
      </c>
      <c r="P534" t="str">
        <f>VLOOKUP(L534,'Status Report'!B:AA,26,0)</f>
        <v>China</v>
      </c>
      <c r="Q534" t="str">
        <f>VLOOKUP(L534,'Status Report'!B:AB,27,0)</f>
        <v>Premiums</v>
      </c>
      <c r="R534">
        <f>VLOOKUP(L534,'Status Report'!B:X,23,0)</f>
        <v>200</v>
      </c>
      <c r="S534" t="str">
        <f>VLOOKUP(L534,'Status Report'!B:T,19,0)</f>
        <v>Promocean The Netherlands BV</v>
      </c>
      <c r="T534" s="62">
        <f>VLOOKUP(L534,'Status Report'!B:E,4,0)</f>
        <v>3</v>
      </c>
      <c r="U534" s="19">
        <f>_xlfn.IFS(AI534="Den Bosch",VLOOKUP(L534,'Status Report'!B:AM,35,0),AI534="Yantian",VLOOKUP(L534,'Status Report'!B:AM,36,0),AI534="",IF(H534="Asia Pacific",VLOOKUP(L534,'Status Report'!B:AM,36,0),VLOOKUP(L534,'Status Report'!B:AM,35,0)),AI534="Direct shipment",IF(H534="Asia Pacific",VLOOKUP(L534,'Status Report'!B:AM,36,0),VLOOKUP(L534,'Status Report'!B:AM,35,0)))</f>
        <v>76.150000000000006</v>
      </c>
      <c r="V534" s="20">
        <f t="shared" si="124"/>
        <v>761.5</v>
      </c>
      <c r="W534" s="19">
        <f>_xlfn.IFS(AI534="Den Bosch",VLOOKUP(L534,'Status Report'!B:AM,37,0),AI534="Yantian",VLOOKUP(L534,'Status Report'!B:AM,38,0),AI534="",IF(H534="Asia Pacific",VLOOKUP(L534,'Status Report'!B:AM,38,0),VLOOKUP(L534,'Status Report'!B:AM,37,0)),AI534="Direct shipment",IF(H534="Asia Pacific",VLOOKUP(L534,'Status Report'!B:AM,38,0),VLOOKUP(L534,'Status Report'!B:AM,37,0)))</f>
        <v>76.150000000000006</v>
      </c>
      <c r="X534" s="20">
        <f t="shared" si="125"/>
        <v>761.5</v>
      </c>
      <c r="Y534" s="20">
        <f>_xlfn.IFS(AI534="Den Bosch",VLOOKUP(L534,'Status Report'!B:AO,39,0),AI534="Yantian",VLOOKUP(L534,'Status Report'!B:AO,40,0),AI534="",IF(H534="Asia Pacific",VLOOKUP(L534,'Status Report'!B:AO,40,0),VLOOKUP(L534,'Status Report'!B:AO,39,0)),AI534="Direct shipment",IF(H534="Asia Pacific",VLOOKUP(L534,'Status Report'!B:AO,40,0),VLOOKUP(L534,'Status Report'!B:AO,39,0)))</f>
        <v>0</v>
      </c>
      <c r="Z534" s="20">
        <f t="shared" si="126"/>
        <v>0</v>
      </c>
      <c r="AA534" s="20">
        <f t="shared" si="127"/>
        <v>761.5</v>
      </c>
      <c r="AB534" s="21">
        <f>_xlfn.IFS(AI534="Den Bosch",VLOOKUP(L534,'Status Report'!B:AM,33,0),AI534="Yantian",VLOOKUP(L534,'Status Report'!B:AM,34,0),AI534="",IF(H534="Asia Pacific",VLOOKUP(L534,'Status Report'!B:AM,34,0),VLOOKUP(L534,'Status Report'!B:AM,33,0)),AI534="Direct shipment",IF(H534="Asia Pacific",VLOOKUP(L534,'Status Report'!B:AM,34,0),VLOOKUP(L534,'Status Report'!B:AM,33,0)))</f>
        <v>67.03</v>
      </c>
      <c r="AC534" s="21">
        <f>VLOOKUP(L534,'Status Report'!B:CE,82,0)</f>
        <v>0</v>
      </c>
      <c r="AD534" s="21">
        <f t="shared" si="128"/>
        <v>67.03</v>
      </c>
      <c r="AE534" s="63">
        <f>VLOOKUP(L534,'Status Report'!B:W,20,0)</f>
        <v>44</v>
      </c>
      <c r="AF534" s="63">
        <f>VLOOKUP(L534,'Status Report'!B:W,21,0)</f>
        <v>43</v>
      </c>
      <c r="AG534" s="63">
        <f>VLOOKUP(L534,'Status Report'!B:W,22,0)</f>
        <v>45</v>
      </c>
      <c r="AH534" s="22">
        <f t="shared" si="129"/>
        <v>0.85140000000000005</v>
      </c>
      <c r="AI534" t="s">
        <v>991</v>
      </c>
      <c r="AK534" s="63">
        <f>IFERROR(VLOOKUP(G534,ASEAN!A:A,1,0),0)</f>
        <v>0</v>
      </c>
      <c r="AL534" s="63" t="str">
        <f>IFERROR(VLOOKUP(D534,'[3]customer specs'!$B$1:$D$65536,3,0),0)</f>
        <v>pallet</v>
      </c>
      <c r="AM534" s="64">
        <f t="shared" si="130"/>
        <v>0</v>
      </c>
      <c r="AN534" s="64">
        <f t="shared" si="131"/>
        <v>0</v>
      </c>
      <c r="AO534" s="63"/>
      <c r="AP534" s="63"/>
      <c r="AQ534" s="63" t="str">
        <f t="shared" si="132"/>
        <v>no</v>
      </c>
      <c r="AR534" s="20">
        <f t="shared" si="133"/>
        <v>670.3</v>
      </c>
      <c r="AS534" s="63"/>
      <c r="AT534" s="23">
        <f t="shared" si="123"/>
        <v>0.12</v>
      </c>
      <c r="AU534" s="65">
        <f t="shared" si="134"/>
        <v>76.170454545454547</v>
      </c>
      <c r="AV534" s="65"/>
      <c r="AW534" s="65">
        <f t="shared" si="135"/>
        <v>761.7045454545455</v>
      </c>
      <c r="AX534" s="65"/>
      <c r="AY534" s="63">
        <f>VLOOKUP(L534,'Status Report'!B:CF,81,0)</f>
        <v>0</v>
      </c>
      <c r="AZ534" s="63" t="str">
        <f>VLOOKUP(L534,'Status Report'!B:S,18,0)</f>
        <v xml:space="preserve">Konstantinos Zoupanos </v>
      </c>
      <c r="BB534" s="63">
        <f>VLOOKUP(L534,'Status Report'!B:Z,25,0)</f>
        <v>5</v>
      </c>
      <c r="BC534" s="63">
        <f t="shared" si="136"/>
        <v>50</v>
      </c>
      <c r="BF534">
        <f>VLOOKUP(L534,'Status Report'!B:CE,82,0)</f>
        <v>0</v>
      </c>
      <c r="BG534">
        <f>VLOOKUP(L534,'Status Report'!B:CF,83,0)</f>
        <v>0</v>
      </c>
      <c r="BH534">
        <f>VLOOKUP(L534,'Status Report'!B:CG,84,0)</f>
        <v>0</v>
      </c>
      <c r="BI534" t="s">
        <v>854</v>
      </c>
      <c r="BJ534" t="s">
        <v>795</v>
      </c>
      <c r="BM534" s="67">
        <f t="shared" si="137"/>
        <v>223</v>
      </c>
    </row>
    <row r="535" spans="1:65" x14ac:dyDescent="0.25">
      <c r="A535" s="68" t="str">
        <f>VLOOKUP(L535,'Status Report'!B:CB,79,0)</f>
        <v>Heineken - F1</v>
      </c>
      <c r="C535">
        <v>20006092</v>
      </c>
      <c r="D535">
        <v>3015363</v>
      </c>
      <c r="E535" t="s">
        <v>875</v>
      </c>
      <c r="F535" t="s">
        <v>876</v>
      </c>
      <c r="G535" t="str">
        <f>VLOOKUP(D535,'[2]sold to'!$A:$H,8,0)</f>
        <v>Australia</v>
      </c>
      <c r="H535" t="str">
        <f>VLOOKUP(D535,'[2]sold to'!$A:$I,9,0)</f>
        <v>ASIA Pacific</v>
      </c>
      <c r="K535">
        <v>20</v>
      </c>
      <c r="L535">
        <v>88027352</v>
      </c>
      <c r="M535" t="s">
        <v>129</v>
      </c>
      <c r="N535">
        <v>10</v>
      </c>
      <c r="P535" t="str">
        <f>VLOOKUP(L535,'Status Report'!B:AA,26,0)</f>
        <v>China</v>
      </c>
      <c r="Q535" t="str">
        <f>VLOOKUP(L535,'Status Report'!B:AB,27,0)</f>
        <v>Premiums</v>
      </c>
      <c r="R535">
        <f>VLOOKUP(L535,'Status Report'!B:X,23,0)</f>
        <v>500</v>
      </c>
      <c r="S535" t="str">
        <f>VLOOKUP(L535,'Status Report'!B:T,19,0)</f>
        <v>Miles Promocean</v>
      </c>
      <c r="T535" s="62">
        <f>VLOOKUP(L535,'Status Report'!B:E,4,0)</f>
        <v>1</v>
      </c>
      <c r="U535" s="19">
        <f>_xlfn.IFS(AI535="Den Bosch",VLOOKUP(L535,'Status Report'!B:AM,35,0),AI535="Yantian",VLOOKUP(L535,'Status Report'!B:AM,36,0),AI535="",IF(H535="Asia Pacific",VLOOKUP(L535,'Status Report'!B:AM,36,0),VLOOKUP(L535,'Status Report'!B:AM,35,0)),AI535="Direct shipment",IF(H535="Asia Pacific",VLOOKUP(L535,'Status Report'!B:AM,36,0),VLOOKUP(L535,'Status Report'!B:AM,35,0)))</f>
        <v>41.23</v>
      </c>
      <c r="V535" s="20">
        <f t="shared" si="124"/>
        <v>412.29999999999995</v>
      </c>
      <c r="W535" s="19">
        <f>_xlfn.IFS(AI535="Den Bosch",VLOOKUP(L535,'Status Report'!B:AM,37,0),AI535="Yantian",VLOOKUP(L535,'Status Report'!B:AM,38,0),AI535="",IF(H535="Asia Pacific",VLOOKUP(L535,'Status Report'!B:AM,38,0),VLOOKUP(L535,'Status Report'!B:AM,37,0)),AI535="Direct shipment",IF(H535="Asia Pacific",VLOOKUP(L535,'Status Report'!B:AM,38,0),VLOOKUP(L535,'Status Report'!B:AM,37,0)))</f>
        <v>41.23</v>
      </c>
      <c r="X535" s="20">
        <f t="shared" si="125"/>
        <v>412.29999999999995</v>
      </c>
      <c r="Y535" s="20">
        <f>_xlfn.IFS(AI535="Den Bosch",VLOOKUP(L535,'Status Report'!B:AO,39,0),AI535="Yantian",VLOOKUP(L535,'Status Report'!B:AO,40,0),AI535="",IF(H535="Asia Pacific",VLOOKUP(L535,'Status Report'!B:AO,40,0),VLOOKUP(L535,'Status Report'!B:AO,39,0)),AI535="Direct shipment",IF(H535="Asia Pacific",VLOOKUP(L535,'Status Report'!B:AO,40,0),VLOOKUP(L535,'Status Report'!B:AO,39,0)))</f>
        <v>0</v>
      </c>
      <c r="Z535" s="20">
        <f t="shared" si="126"/>
        <v>0</v>
      </c>
      <c r="AA535" s="20">
        <f t="shared" si="127"/>
        <v>412.29999999999995</v>
      </c>
      <c r="AB535" s="21">
        <f>_xlfn.IFS(AI535="Den Bosch",VLOOKUP(L535,'Status Report'!B:AM,33,0),AI535="Yantian",VLOOKUP(L535,'Status Report'!B:AM,34,0),AI535="",IF(H535="Asia Pacific",VLOOKUP(L535,'Status Report'!B:AM,34,0),VLOOKUP(L535,'Status Report'!B:AM,33,0)),AI535="Direct shipment",IF(H535="Asia Pacific",VLOOKUP(L535,'Status Report'!B:AM,34,0),VLOOKUP(L535,'Status Report'!B:AM,33,0)))</f>
        <v>36.28</v>
      </c>
      <c r="AC535" s="21">
        <f>VLOOKUP(L535,'Status Report'!B:CE,82,0)</f>
        <v>0</v>
      </c>
      <c r="AD535" s="21">
        <f t="shared" si="128"/>
        <v>36.28</v>
      </c>
      <c r="AE535" s="63">
        <f>VLOOKUP(L535,'Status Report'!B:W,20,0)</f>
        <v>57</v>
      </c>
      <c r="AF535" s="63">
        <f>VLOOKUP(L535,'Status Report'!B:W,21,0)</f>
        <v>25</v>
      </c>
      <c r="AG535" s="63">
        <f>VLOOKUP(L535,'Status Report'!B:W,22,0)</f>
        <v>37.5</v>
      </c>
      <c r="AH535" s="22">
        <f t="shared" si="129"/>
        <v>0.53437500000000004</v>
      </c>
      <c r="AK535" s="63">
        <f>IFERROR(VLOOKUP(G535,ASEAN!A:A,1,0),0)</f>
        <v>0</v>
      </c>
      <c r="AL535" s="63" t="str">
        <f>IFERROR(VLOOKUP(D535,'[3]customer specs'!$B$1:$D$65536,3,0),0)</f>
        <v>pallet</v>
      </c>
      <c r="AM535" s="64">
        <f t="shared" si="130"/>
        <v>0</v>
      </c>
      <c r="AN535" s="64">
        <f t="shared" si="131"/>
        <v>0</v>
      </c>
      <c r="AO535" s="63"/>
      <c r="AP535" s="63"/>
      <c r="AQ535" s="63" t="str">
        <f t="shared" si="132"/>
        <v>no</v>
      </c>
      <c r="AR535" s="20">
        <f t="shared" si="133"/>
        <v>362.8</v>
      </c>
      <c r="AS535" s="63"/>
      <c r="AT535" s="23">
        <f t="shared" si="123"/>
        <v>0.12</v>
      </c>
      <c r="AU535" s="65">
        <f t="shared" si="134"/>
        <v>41.227272727272727</v>
      </c>
      <c r="AV535" s="65"/>
      <c r="AW535" s="65">
        <f t="shared" si="135"/>
        <v>412.27272727272725</v>
      </c>
      <c r="AX535" s="65"/>
      <c r="AY535" s="63">
        <f>VLOOKUP(L535,'Status Report'!B:CF,81,0)</f>
        <v>0</v>
      </c>
      <c r="AZ535" s="63" t="str">
        <f>VLOOKUP(L535,'Status Report'!B:S,18,0)</f>
        <v xml:space="preserve">Konstantinos Zoupanos </v>
      </c>
      <c r="BB535" s="63">
        <f>VLOOKUP(L535,'Status Report'!B:Z,25,0)</f>
        <v>1</v>
      </c>
      <c r="BC535" s="63">
        <f t="shared" si="136"/>
        <v>10</v>
      </c>
      <c r="BF535">
        <f>VLOOKUP(L535,'Status Report'!B:CE,82,0)</f>
        <v>0</v>
      </c>
      <c r="BG535">
        <f>VLOOKUP(L535,'Status Report'!B:CF,83,0)</f>
        <v>0</v>
      </c>
      <c r="BH535">
        <f>VLOOKUP(L535,'Status Report'!B:CG,84,0)</f>
        <v>0</v>
      </c>
      <c r="BI535" t="s">
        <v>854</v>
      </c>
      <c r="BJ535" t="s">
        <v>795</v>
      </c>
      <c r="BM535" s="67">
        <f t="shared" si="137"/>
        <v>180</v>
      </c>
    </row>
    <row r="536" spans="1:65" x14ac:dyDescent="0.25">
      <c r="A536" s="68" t="str">
        <f>VLOOKUP(L536,'Status Report'!B:CB,79,0)</f>
        <v>Heineken - F1</v>
      </c>
      <c r="C536">
        <v>20006092</v>
      </c>
      <c r="D536">
        <v>3015363</v>
      </c>
      <c r="E536" t="s">
        <v>875</v>
      </c>
      <c r="F536" t="s">
        <v>876</v>
      </c>
      <c r="G536" t="str">
        <f>VLOOKUP(D536,'[2]sold to'!$A:$H,8,0)</f>
        <v>Australia</v>
      </c>
      <c r="H536" t="str">
        <f>VLOOKUP(D536,'[2]sold to'!$A:$I,9,0)</f>
        <v>ASIA Pacific</v>
      </c>
      <c r="K536">
        <v>30</v>
      </c>
      <c r="L536">
        <v>88027354</v>
      </c>
      <c r="M536" t="s">
        <v>555</v>
      </c>
      <c r="N536">
        <v>60</v>
      </c>
      <c r="P536" t="str">
        <f>VLOOKUP(L536,'Status Report'!B:AA,26,0)</f>
        <v>China</v>
      </c>
      <c r="Q536" t="str">
        <f>VLOOKUP(L536,'Status Report'!B:AB,27,0)</f>
        <v>Textiles-Clothing</v>
      </c>
      <c r="R536">
        <f>VLOOKUP(L536,'Status Report'!B:X,23,0)</f>
        <v>42</v>
      </c>
      <c r="S536" t="str">
        <f>VLOOKUP(L536,'Status Report'!B:T,19,0)</f>
        <v>Promocean The Netherlands BV</v>
      </c>
      <c r="T536" s="62">
        <f>VLOOKUP(L536,'Status Report'!B:E,4,0)</f>
        <v>3</v>
      </c>
      <c r="U536" s="19">
        <f>_xlfn.IFS(AI536="Den Bosch",VLOOKUP(L536,'Status Report'!B:AM,35,0),AI536="Yantian",VLOOKUP(L536,'Status Report'!B:AM,36,0),AI536="",IF(H536="Asia Pacific",VLOOKUP(L536,'Status Report'!B:AM,36,0),VLOOKUP(L536,'Status Report'!B:AM,35,0)),AI536="Direct shipment",IF(H536="Asia Pacific",VLOOKUP(L536,'Status Report'!B:AM,36,0),VLOOKUP(L536,'Status Report'!B:AM,35,0)))</f>
        <v>102.72</v>
      </c>
      <c r="V536" s="20">
        <f t="shared" si="124"/>
        <v>6163.2</v>
      </c>
      <c r="W536" s="19">
        <f>_xlfn.IFS(AI536="Den Bosch",VLOOKUP(L536,'Status Report'!B:AM,37,0),AI536="Yantian",VLOOKUP(L536,'Status Report'!B:AM,38,0),AI536="",IF(H536="Asia Pacific",VLOOKUP(L536,'Status Report'!B:AM,38,0),VLOOKUP(L536,'Status Report'!B:AM,37,0)),AI536="Direct shipment",IF(H536="Asia Pacific",VLOOKUP(L536,'Status Report'!B:AM,38,0),VLOOKUP(L536,'Status Report'!B:AM,37,0)))</f>
        <v>72.239999999999995</v>
      </c>
      <c r="X536" s="20">
        <f t="shared" si="125"/>
        <v>4334.3999999999996</v>
      </c>
      <c r="Y536" s="20">
        <f>_xlfn.IFS(AI536="Den Bosch",VLOOKUP(L536,'Status Report'!B:AO,39,0),AI536="Yantian",VLOOKUP(L536,'Status Report'!B:AO,40,0),AI536="",IF(H536="Asia Pacific",VLOOKUP(L536,'Status Report'!B:AO,40,0),VLOOKUP(L536,'Status Report'!B:AO,39,0)),AI536="Direct shipment",IF(H536="Asia Pacific",VLOOKUP(L536,'Status Report'!B:AO,40,0),VLOOKUP(L536,'Status Report'!B:AO,39,0)))</f>
        <v>0</v>
      </c>
      <c r="Z536" s="20">
        <f t="shared" si="126"/>
        <v>0</v>
      </c>
      <c r="AA536" s="20">
        <f t="shared" si="127"/>
        <v>4334.3999999999996</v>
      </c>
      <c r="AB536" s="21">
        <f>_xlfn.IFS(AI536="Den Bosch",VLOOKUP(L536,'Status Report'!B:AM,33,0),AI536="Yantian",VLOOKUP(L536,'Status Report'!B:AM,34,0),AI536="",IF(H536="Asia Pacific",VLOOKUP(L536,'Status Report'!B:AM,34,0),VLOOKUP(L536,'Status Report'!B:AM,33,0)),AI536="Direct shipment",IF(H536="Asia Pacific",VLOOKUP(L536,'Status Report'!B:AM,34,0),VLOOKUP(L536,'Status Report'!B:AM,33,0)))</f>
        <v>63.5</v>
      </c>
      <c r="AC536" s="21">
        <f>VLOOKUP(L536,'Status Report'!B:CE,82,0)</f>
        <v>0</v>
      </c>
      <c r="AD536" s="21">
        <f t="shared" si="128"/>
        <v>63.5</v>
      </c>
      <c r="AE536" s="63">
        <f>VLOOKUP(L536,'Status Report'!B:W,20,0)</f>
        <v>44</v>
      </c>
      <c r="AF536" s="63">
        <f>VLOOKUP(L536,'Status Report'!B:W,21,0)</f>
        <v>23</v>
      </c>
      <c r="AG536" s="63">
        <f>VLOOKUP(L536,'Status Report'!B:W,22,0)</f>
        <v>18</v>
      </c>
      <c r="AH536" s="22">
        <f t="shared" si="129"/>
        <v>1.0929599999999999</v>
      </c>
      <c r="AI536" t="s">
        <v>991</v>
      </c>
      <c r="AK536" s="63">
        <f>IFERROR(VLOOKUP(G536,ASEAN!A:A,1,0),0)</f>
        <v>0</v>
      </c>
      <c r="AL536" s="63" t="str">
        <f>IFERROR(VLOOKUP(D536,'[3]customer specs'!$B$1:$D$65536,3,0),0)</f>
        <v>pallet</v>
      </c>
      <c r="AM536" s="64">
        <f t="shared" si="130"/>
        <v>1828.8000000000002</v>
      </c>
      <c r="AN536" s="64">
        <f t="shared" si="131"/>
        <v>0</v>
      </c>
      <c r="AO536" s="63"/>
      <c r="AP536" s="63"/>
      <c r="AQ536" s="63" t="str">
        <f t="shared" si="132"/>
        <v>yes</v>
      </c>
      <c r="AR536" s="20">
        <f t="shared" si="133"/>
        <v>3810</v>
      </c>
      <c r="AS536" s="63"/>
      <c r="AT536" s="23">
        <f t="shared" si="123"/>
        <v>0.12</v>
      </c>
      <c r="AU536" s="65">
        <f t="shared" si="134"/>
        <v>72.159090909090907</v>
      </c>
      <c r="AV536" s="65"/>
      <c r="AW536" s="65">
        <f t="shared" si="135"/>
        <v>4329.545454545454</v>
      </c>
      <c r="AX536" s="65"/>
      <c r="AY536" s="63">
        <f>VLOOKUP(L536,'Status Report'!B:CF,81,0)</f>
        <v>0</v>
      </c>
      <c r="AZ536" s="63" t="str">
        <f>VLOOKUP(L536,'Status Report'!B:S,18,0)</f>
        <v xml:space="preserve">Konstantinos Zoupanos </v>
      </c>
      <c r="BB536" s="63">
        <f>VLOOKUP(L536,'Status Report'!B:Z,25,0)</f>
        <v>24</v>
      </c>
      <c r="BC536" s="63">
        <f t="shared" si="136"/>
        <v>1440</v>
      </c>
      <c r="BF536">
        <f>VLOOKUP(L536,'Status Report'!B:CE,82,0)</f>
        <v>0</v>
      </c>
      <c r="BG536">
        <f>VLOOKUP(L536,'Status Report'!B:CF,83,0)</f>
        <v>0</v>
      </c>
      <c r="BH536">
        <f>VLOOKUP(L536,'Status Report'!B:CG,84,0)</f>
        <v>0</v>
      </c>
      <c r="BI536" t="s">
        <v>854</v>
      </c>
      <c r="BJ536" t="s">
        <v>795</v>
      </c>
      <c r="BM536" s="67">
        <f t="shared" si="137"/>
        <v>442</v>
      </c>
    </row>
    <row r="537" spans="1:65" x14ac:dyDescent="0.25">
      <c r="A537" s="68" t="str">
        <f>VLOOKUP(L537,'Status Report'!B:CB,79,0)</f>
        <v>Heineken - F1</v>
      </c>
      <c r="C537">
        <v>20006092</v>
      </c>
      <c r="D537">
        <v>3015363</v>
      </c>
      <c r="E537" t="s">
        <v>875</v>
      </c>
      <c r="F537" t="s">
        <v>876</v>
      </c>
      <c r="G537" t="str">
        <f>VLOOKUP(D537,'[2]sold to'!$A:$H,8,0)</f>
        <v>Australia</v>
      </c>
      <c r="H537" t="str">
        <f>VLOOKUP(D537,'[2]sold to'!$A:$I,9,0)</f>
        <v>ASIA Pacific</v>
      </c>
      <c r="K537">
        <v>40</v>
      </c>
      <c r="L537">
        <v>88027358</v>
      </c>
      <c r="M537" t="s">
        <v>832</v>
      </c>
      <c r="N537">
        <v>5</v>
      </c>
      <c r="P537" t="str">
        <f>VLOOKUP(L537,'Status Report'!B:AA,26,0)</f>
        <v>China</v>
      </c>
      <c r="Q537" t="str">
        <f>VLOOKUP(L537,'Status Report'!B:AB,27,0)</f>
        <v>Premiums</v>
      </c>
      <c r="R537">
        <f>VLOOKUP(L537,'Status Report'!B:X,23,0)</f>
        <v>250</v>
      </c>
      <c r="S537" t="str">
        <f>VLOOKUP(L537,'Status Report'!B:T,19,0)</f>
        <v>Promocean The Netherlands BV</v>
      </c>
      <c r="T537" s="62">
        <f>VLOOKUP(L537,'Status Report'!B:E,4,0)</f>
        <v>3</v>
      </c>
      <c r="U537" s="19">
        <f>_xlfn.IFS(AI537="Den Bosch",VLOOKUP(L537,'Status Report'!B:AM,35,0),AI537="Yantian",VLOOKUP(L537,'Status Report'!B:AM,36,0),AI537="",IF(H537="Asia Pacific",VLOOKUP(L537,'Status Report'!B:AM,36,0),VLOOKUP(L537,'Status Report'!B:AM,35,0)),AI537="Direct shipment",IF(H537="Asia Pacific",VLOOKUP(L537,'Status Report'!B:AM,36,0),VLOOKUP(L537,'Status Report'!B:AM,35,0)))</f>
        <v>65.3</v>
      </c>
      <c r="V537" s="20">
        <f t="shared" si="124"/>
        <v>326.5</v>
      </c>
      <c r="W537" s="19">
        <f>_xlfn.IFS(AI537="Den Bosch",VLOOKUP(L537,'Status Report'!B:AM,37,0),AI537="Yantian",VLOOKUP(L537,'Status Report'!B:AM,38,0),AI537="",IF(H537="Asia Pacific",VLOOKUP(L537,'Status Report'!B:AM,38,0),VLOOKUP(L537,'Status Report'!B:AM,37,0)),AI537="Direct shipment",IF(H537="Asia Pacific",VLOOKUP(L537,'Status Report'!B:AM,38,0),VLOOKUP(L537,'Status Report'!B:AM,37,0)))</f>
        <v>62.5</v>
      </c>
      <c r="X537" s="20">
        <f t="shared" si="125"/>
        <v>312.5</v>
      </c>
      <c r="Y537" s="20">
        <f>_xlfn.IFS(AI537="Den Bosch",VLOOKUP(L537,'Status Report'!B:AO,39,0),AI537="Yantian",VLOOKUP(L537,'Status Report'!B:AO,40,0),AI537="",IF(H537="Asia Pacific",VLOOKUP(L537,'Status Report'!B:AO,40,0),VLOOKUP(L537,'Status Report'!B:AO,39,0)),AI537="Direct shipment",IF(H537="Asia Pacific",VLOOKUP(L537,'Status Report'!B:AO,40,0),VLOOKUP(L537,'Status Report'!B:AO,39,0)))</f>
        <v>0</v>
      </c>
      <c r="Z537" s="20">
        <f t="shared" si="126"/>
        <v>0</v>
      </c>
      <c r="AA537" s="20">
        <f t="shared" si="127"/>
        <v>312.5</v>
      </c>
      <c r="AB537" s="21">
        <f>_xlfn.IFS(AI537="Den Bosch",VLOOKUP(L537,'Status Report'!B:AM,33,0),AI537="Yantian",VLOOKUP(L537,'Status Report'!B:AM,34,0),AI537="",IF(H537="Asia Pacific",VLOOKUP(L537,'Status Report'!B:AM,34,0),VLOOKUP(L537,'Status Report'!B:AM,33,0)),AI537="Direct shipment",IF(H537="Asia Pacific",VLOOKUP(L537,'Status Report'!B:AM,34,0),VLOOKUP(L537,'Status Report'!B:AM,33,0)))</f>
        <v>54.98</v>
      </c>
      <c r="AC537" s="21">
        <f>VLOOKUP(L537,'Status Report'!B:CE,82,0)</f>
        <v>0</v>
      </c>
      <c r="AD537" s="21">
        <f t="shared" si="128"/>
        <v>54.98</v>
      </c>
      <c r="AE537" s="63">
        <f>VLOOKUP(L537,'Status Report'!B:W,20,0)</f>
        <v>43.5</v>
      </c>
      <c r="AF537" s="63">
        <f>VLOOKUP(L537,'Status Report'!B:W,21,0)</f>
        <v>18</v>
      </c>
      <c r="AG537" s="63">
        <f>VLOOKUP(L537,'Status Report'!B:W,22,0)</f>
        <v>22.5</v>
      </c>
      <c r="AH537" s="22">
        <f t="shared" si="129"/>
        <v>8.8087499999999999E-2</v>
      </c>
      <c r="AI537" t="s">
        <v>991</v>
      </c>
      <c r="AK537" s="63">
        <f>IFERROR(VLOOKUP(G537,ASEAN!A:A,1,0),0)</f>
        <v>0</v>
      </c>
      <c r="AL537" s="63" t="str">
        <f>IFERROR(VLOOKUP(D537,'[3]customer specs'!$B$1:$D$65536,3,0),0)</f>
        <v>pallet</v>
      </c>
      <c r="AM537" s="64">
        <f t="shared" si="130"/>
        <v>14</v>
      </c>
      <c r="AN537" s="64">
        <f t="shared" si="131"/>
        <v>0</v>
      </c>
      <c r="AO537" s="63"/>
      <c r="AP537" s="63"/>
      <c r="AQ537" s="63" t="str">
        <f t="shared" si="132"/>
        <v>no</v>
      </c>
      <c r="AR537" s="20">
        <f t="shared" si="133"/>
        <v>274.89999999999998</v>
      </c>
      <c r="AS537" s="63"/>
      <c r="AT537" s="23">
        <f t="shared" si="123"/>
        <v>0.12</v>
      </c>
      <c r="AU537" s="65">
        <f t="shared" si="134"/>
        <v>62.477272727272727</v>
      </c>
      <c r="AV537" s="65"/>
      <c r="AW537" s="65">
        <f t="shared" si="135"/>
        <v>312.38636363636363</v>
      </c>
      <c r="AX537" s="65"/>
      <c r="AY537" s="63">
        <f>VLOOKUP(L537,'Status Report'!B:CF,81,0)</f>
        <v>0</v>
      </c>
      <c r="AZ537" s="63" t="str">
        <f>VLOOKUP(L537,'Status Report'!B:S,18,0)</f>
        <v xml:space="preserve">Konstantinos Zoupanos </v>
      </c>
      <c r="BB537" s="63">
        <f>VLOOKUP(L537,'Status Report'!B:Z,25,0)</f>
        <v>10</v>
      </c>
      <c r="BC537" s="63">
        <f t="shared" si="136"/>
        <v>50</v>
      </c>
      <c r="BF537">
        <f>VLOOKUP(L537,'Status Report'!B:CE,82,0)</f>
        <v>0</v>
      </c>
      <c r="BG537">
        <f>VLOOKUP(L537,'Status Report'!B:CF,83,0)</f>
        <v>0</v>
      </c>
      <c r="BH537">
        <f>VLOOKUP(L537,'Status Report'!B:CG,84,0)</f>
        <v>0</v>
      </c>
      <c r="BI537" t="s">
        <v>854</v>
      </c>
      <c r="BJ537" t="s">
        <v>795</v>
      </c>
      <c r="BM537" s="67">
        <f t="shared" si="137"/>
        <v>679</v>
      </c>
    </row>
    <row r="538" spans="1:65" x14ac:dyDescent="0.25">
      <c r="A538" s="68" t="str">
        <f>VLOOKUP(L538,'Status Report'!B:CB,79,0)</f>
        <v>Heineken - F1</v>
      </c>
      <c r="C538">
        <v>20006092</v>
      </c>
      <c r="D538">
        <v>3015363</v>
      </c>
      <c r="E538" t="s">
        <v>875</v>
      </c>
      <c r="F538" t="s">
        <v>876</v>
      </c>
      <c r="G538" t="str">
        <f>VLOOKUP(D538,'[2]sold to'!$A:$H,8,0)</f>
        <v>Australia</v>
      </c>
      <c r="H538" t="str">
        <f>VLOOKUP(D538,'[2]sold to'!$A:$I,9,0)</f>
        <v>ASIA Pacific</v>
      </c>
      <c r="K538">
        <v>50</v>
      </c>
      <c r="L538">
        <v>88027375</v>
      </c>
      <c r="M538" t="s">
        <v>572</v>
      </c>
      <c r="N538">
        <v>2</v>
      </c>
      <c r="P538" t="str">
        <f>VLOOKUP(L538,'Status Report'!B:AA,26,0)</f>
        <v>China</v>
      </c>
      <c r="Q538" t="str">
        <f>VLOOKUP(L538,'Status Report'!B:AB,27,0)</f>
        <v>Textiles-Clothing</v>
      </c>
      <c r="R538">
        <f>VLOOKUP(L538,'Status Report'!B:X,23,0)</f>
        <v>84</v>
      </c>
      <c r="S538" t="str">
        <f>VLOOKUP(L538,'Status Report'!B:T,19,0)</f>
        <v>Promocean The Netherlands BV</v>
      </c>
      <c r="T538" s="62">
        <f>VLOOKUP(L538,'Status Report'!B:E,4,0)</f>
        <v>3</v>
      </c>
      <c r="U538" s="19">
        <f>_xlfn.IFS(AI538="Den Bosch",VLOOKUP(L538,'Status Report'!B:AM,35,0),AI538="Yantian",VLOOKUP(L538,'Status Report'!B:AM,36,0),AI538="",IF(H538="Asia Pacific",VLOOKUP(L538,'Status Report'!B:AM,36,0),VLOOKUP(L538,'Status Report'!B:AM,35,0)),AI538="Direct shipment",IF(H538="Asia Pacific",VLOOKUP(L538,'Status Report'!B:AM,36,0),VLOOKUP(L538,'Status Report'!B:AM,35,0)))</f>
        <v>47.46</v>
      </c>
      <c r="V538" s="20">
        <f t="shared" si="124"/>
        <v>94.92</v>
      </c>
      <c r="W538" s="19">
        <f>_xlfn.IFS(AI538="Den Bosch",VLOOKUP(L538,'Status Report'!B:AM,37,0),AI538="Yantian",VLOOKUP(L538,'Status Report'!B:AM,38,0),AI538="",IF(H538="Asia Pacific",VLOOKUP(L538,'Status Report'!B:AM,38,0),VLOOKUP(L538,'Status Report'!B:AM,37,0)),AI538="Direct shipment",IF(H538="Asia Pacific",VLOOKUP(L538,'Status Report'!B:AM,38,0),VLOOKUP(L538,'Status Report'!B:AM,37,0)))</f>
        <v>42.54</v>
      </c>
      <c r="X538" s="20">
        <f t="shared" si="125"/>
        <v>85.08</v>
      </c>
      <c r="Y538" s="20">
        <f>_xlfn.IFS(AI538="Den Bosch",VLOOKUP(L538,'Status Report'!B:AO,39,0),AI538="Yantian",VLOOKUP(L538,'Status Report'!B:AO,40,0),AI538="",IF(H538="Asia Pacific",VLOOKUP(L538,'Status Report'!B:AO,40,0),VLOOKUP(L538,'Status Report'!B:AO,39,0)),AI538="Direct shipment",IF(H538="Asia Pacific",VLOOKUP(L538,'Status Report'!B:AO,40,0),VLOOKUP(L538,'Status Report'!B:AO,39,0)))</f>
        <v>0</v>
      </c>
      <c r="Z538" s="20">
        <f t="shared" si="126"/>
        <v>0</v>
      </c>
      <c r="AA538" s="20">
        <f t="shared" si="127"/>
        <v>85.08</v>
      </c>
      <c r="AB538" s="21">
        <f>_xlfn.IFS(AI538="Den Bosch",VLOOKUP(L538,'Status Report'!B:AM,33,0),AI538="Yantian",VLOOKUP(L538,'Status Report'!B:AM,34,0),AI538="",IF(H538="Asia Pacific",VLOOKUP(L538,'Status Report'!B:AM,34,0),VLOOKUP(L538,'Status Report'!B:AM,33,0)),AI538="Direct shipment",IF(H538="Asia Pacific",VLOOKUP(L538,'Status Report'!B:AM,34,0),VLOOKUP(L538,'Status Report'!B:AM,33,0)))</f>
        <v>37.450000000000003</v>
      </c>
      <c r="AC538" s="21">
        <f>VLOOKUP(L538,'Status Report'!B:CE,82,0)</f>
        <v>0</v>
      </c>
      <c r="AD538" s="21">
        <f t="shared" si="128"/>
        <v>37.450000000000003</v>
      </c>
      <c r="AE538" s="63">
        <f>VLOOKUP(L538,'Status Report'!B:W,20,0)</f>
        <v>35</v>
      </c>
      <c r="AF538" s="63">
        <f>VLOOKUP(L538,'Status Report'!B:W,21,0)</f>
        <v>28</v>
      </c>
      <c r="AG538" s="63">
        <f>VLOOKUP(L538,'Status Report'!B:W,22,0)</f>
        <v>6</v>
      </c>
      <c r="AH538" s="22">
        <f t="shared" si="129"/>
        <v>1.176E-2</v>
      </c>
      <c r="AI538" t="s">
        <v>991</v>
      </c>
      <c r="AK538" s="63">
        <f>IFERROR(VLOOKUP(G538,ASEAN!A:A,1,0),0)</f>
        <v>0</v>
      </c>
      <c r="AL538" s="63" t="str">
        <f>IFERROR(VLOOKUP(D538,'[3]customer specs'!$B$1:$D$65536,3,0),0)</f>
        <v>pallet</v>
      </c>
      <c r="AM538" s="64">
        <f t="shared" si="130"/>
        <v>9.8400000000000034</v>
      </c>
      <c r="AN538" s="64">
        <f t="shared" si="131"/>
        <v>0</v>
      </c>
      <c r="AO538" s="63"/>
      <c r="AP538" s="63"/>
      <c r="AQ538" s="63" t="str">
        <f t="shared" si="132"/>
        <v>no</v>
      </c>
      <c r="AR538" s="20">
        <f t="shared" si="133"/>
        <v>74.900000000000006</v>
      </c>
      <c r="AS538" s="63"/>
      <c r="AT538" s="23">
        <f t="shared" si="123"/>
        <v>0.12</v>
      </c>
      <c r="AU538" s="65">
        <f t="shared" si="134"/>
        <v>42.556818181818187</v>
      </c>
      <c r="AV538" s="65"/>
      <c r="AW538" s="65">
        <f t="shared" si="135"/>
        <v>85.113636363636374</v>
      </c>
      <c r="AX538" s="65"/>
      <c r="AY538" s="63">
        <f>VLOOKUP(L538,'Status Report'!B:CF,81,0)</f>
        <v>0</v>
      </c>
      <c r="AZ538" s="63" t="str">
        <f>VLOOKUP(L538,'Status Report'!B:S,18,0)</f>
        <v xml:space="preserve">Konstantinos Zoupanos </v>
      </c>
      <c r="BB538" s="63">
        <f>VLOOKUP(L538,'Status Report'!B:Z,25,0)</f>
        <v>6</v>
      </c>
      <c r="BC538" s="63">
        <f t="shared" si="136"/>
        <v>12</v>
      </c>
      <c r="BF538">
        <f>VLOOKUP(L538,'Status Report'!B:CE,82,0)</f>
        <v>0</v>
      </c>
      <c r="BG538">
        <f>VLOOKUP(L538,'Status Report'!B:CF,83,0)</f>
        <v>0</v>
      </c>
      <c r="BH538">
        <f>VLOOKUP(L538,'Status Report'!B:CG,84,0)</f>
        <v>0</v>
      </c>
      <c r="BI538" t="s">
        <v>854</v>
      </c>
      <c r="BJ538" t="s">
        <v>795</v>
      </c>
      <c r="BM538" s="67">
        <f t="shared" si="137"/>
        <v>7</v>
      </c>
    </row>
    <row r="539" spans="1:65" x14ac:dyDescent="0.25">
      <c r="A539" s="68" t="str">
        <f>VLOOKUP(L539,'Status Report'!B:CB,79,0)</f>
        <v>Heineken - F1</v>
      </c>
      <c r="C539">
        <v>20006092</v>
      </c>
      <c r="D539">
        <v>3015363</v>
      </c>
      <c r="E539" t="s">
        <v>875</v>
      </c>
      <c r="F539" t="s">
        <v>876</v>
      </c>
      <c r="G539" t="str">
        <f>VLOOKUP(D539,'[2]sold to'!$A:$H,8,0)</f>
        <v>Australia</v>
      </c>
      <c r="H539" t="str">
        <f>VLOOKUP(D539,'[2]sold to'!$A:$I,9,0)</f>
        <v>ASIA Pacific</v>
      </c>
      <c r="K539">
        <v>60</v>
      </c>
      <c r="L539">
        <v>88027376</v>
      </c>
      <c r="M539" t="s">
        <v>573</v>
      </c>
      <c r="N539">
        <v>3</v>
      </c>
      <c r="P539" t="str">
        <f>VLOOKUP(L539,'Status Report'!B:AA,26,0)</f>
        <v>China</v>
      </c>
      <c r="Q539" t="str">
        <f>VLOOKUP(L539,'Status Report'!B:AB,27,0)</f>
        <v>Textiles-Clothing</v>
      </c>
      <c r="R539">
        <f>VLOOKUP(L539,'Status Report'!B:X,23,0)</f>
        <v>84</v>
      </c>
      <c r="S539" t="str">
        <f>VLOOKUP(L539,'Status Report'!B:T,19,0)</f>
        <v>Promocean The Netherlands BV</v>
      </c>
      <c r="T539" s="62">
        <f>VLOOKUP(L539,'Status Report'!B:E,4,0)</f>
        <v>3</v>
      </c>
      <c r="U539" s="19">
        <f>_xlfn.IFS(AI539="Den Bosch",VLOOKUP(L539,'Status Report'!B:AM,35,0),AI539="Yantian",VLOOKUP(L539,'Status Report'!B:AM,36,0),AI539="",IF(H539="Asia Pacific",VLOOKUP(L539,'Status Report'!B:AM,36,0),VLOOKUP(L539,'Status Report'!B:AM,35,0)),AI539="Direct shipment",IF(H539="Asia Pacific",VLOOKUP(L539,'Status Report'!B:AM,36,0),VLOOKUP(L539,'Status Report'!B:AM,35,0)))</f>
        <v>47.46</v>
      </c>
      <c r="V539" s="20">
        <f t="shared" si="124"/>
        <v>142.38</v>
      </c>
      <c r="W539" s="19">
        <f>_xlfn.IFS(AI539="Den Bosch",VLOOKUP(L539,'Status Report'!B:AM,37,0),AI539="Yantian",VLOOKUP(L539,'Status Report'!B:AM,38,0),AI539="",IF(H539="Asia Pacific",VLOOKUP(L539,'Status Report'!B:AM,38,0),VLOOKUP(L539,'Status Report'!B:AM,37,0)),AI539="Direct shipment",IF(H539="Asia Pacific",VLOOKUP(L539,'Status Report'!B:AM,38,0),VLOOKUP(L539,'Status Report'!B:AM,37,0)))</f>
        <v>42.54</v>
      </c>
      <c r="X539" s="20">
        <f t="shared" si="125"/>
        <v>127.62</v>
      </c>
      <c r="Y539" s="20">
        <f>_xlfn.IFS(AI539="Den Bosch",VLOOKUP(L539,'Status Report'!B:AO,39,0),AI539="Yantian",VLOOKUP(L539,'Status Report'!B:AO,40,0),AI539="",IF(H539="Asia Pacific",VLOOKUP(L539,'Status Report'!B:AO,40,0),VLOOKUP(L539,'Status Report'!B:AO,39,0)),AI539="Direct shipment",IF(H539="Asia Pacific",VLOOKUP(L539,'Status Report'!B:AO,40,0),VLOOKUP(L539,'Status Report'!B:AO,39,0)))</f>
        <v>0</v>
      </c>
      <c r="Z539" s="20">
        <f t="shared" si="126"/>
        <v>0</v>
      </c>
      <c r="AA539" s="20">
        <f t="shared" si="127"/>
        <v>127.62</v>
      </c>
      <c r="AB539" s="21">
        <f>_xlfn.IFS(AI539="Den Bosch",VLOOKUP(L539,'Status Report'!B:AM,33,0),AI539="Yantian",VLOOKUP(L539,'Status Report'!B:AM,34,0),AI539="",IF(H539="Asia Pacific",VLOOKUP(L539,'Status Report'!B:AM,34,0),VLOOKUP(L539,'Status Report'!B:AM,33,0)),AI539="Direct shipment",IF(H539="Asia Pacific",VLOOKUP(L539,'Status Report'!B:AM,34,0),VLOOKUP(L539,'Status Report'!B:AM,33,0)))</f>
        <v>37.450000000000003</v>
      </c>
      <c r="AC539" s="21">
        <f>VLOOKUP(L539,'Status Report'!B:CE,82,0)</f>
        <v>0</v>
      </c>
      <c r="AD539" s="21">
        <f t="shared" si="128"/>
        <v>37.450000000000003</v>
      </c>
      <c r="AE539" s="63">
        <f>VLOOKUP(L539,'Status Report'!B:W,20,0)</f>
        <v>35</v>
      </c>
      <c r="AF539" s="63">
        <f>VLOOKUP(L539,'Status Report'!B:W,21,0)</f>
        <v>28</v>
      </c>
      <c r="AG539" s="63">
        <f>VLOOKUP(L539,'Status Report'!B:W,22,0)</f>
        <v>6</v>
      </c>
      <c r="AH539" s="22">
        <f t="shared" si="129"/>
        <v>1.7639999999999999E-2</v>
      </c>
      <c r="AI539" t="s">
        <v>991</v>
      </c>
      <c r="AK539" s="63">
        <f>IFERROR(VLOOKUP(G539,ASEAN!A:A,1,0),0)</f>
        <v>0</v>
      </c>
      <c r="AL539" s="63" t="str">
        <f>IFERROR(VLOOKUP(D539,'[3]customer specs'!$B$1:$D$65536,3,0),0)</f>
        <v>pallet</v>
      </c>
      <c r="AM539" s="64">
        <f t="shared" si="130"/>
        <v>14.759999999999991</v>
      </c>
      <c r="AN539" s="64">
        <f t="shared" si="131"/>
        <v>0</v>
      </c>
      <c r="AO539" s="63"/>
      <c r="AP539" s="63"/>
      <c r="AQ539" s="63" t="str">
        <f t="shared" si="132"/>
        <v>no</v>
      </c>
      <c r="AR539" s="20">
        <f t="shared" si="133"/>
        <v>112.35000000000001</v>
      </c>
      <c r="AS539" s="63"/>
      <c r="AT539" s="23">
        <f t="shared" si="123"/>
        <v>0.12</v>
      </c>
      <c r="AU539" s="65">
        <f t="shared" si="134"/>
        <v>42.556818181818187</v>
      </c>
      <c r="AV539" s="65"/>
      <c r="AW539" s="65">
        <f t="shared" si="135"/>
        <v>127.67045454545456</v>
      </c>
      <c r="AX539" s="65"/>
      <c r="AY539" s="63">
        <f>VLOOKUP(L539,'Status Report'!B:CF,81,0)</f>
        <v>0</v>
      </c>
      <c r="AZ539" s="63" t="str">
        <f>VLOOKUP(L539,'Status Report'!B:S,18,0)</f>
        <v xml:space="preserve">Konstantinos Zoupanos </v>
      </c>
      <c r="BB539" s="63">
        <f>VLOOKUP(L539,'Status Report'!B:Z,25,0)</f>
        <v>6</v>
      </c>
      <c r="BC539" s="63">
        <f t="shared" si="136"/>
        <v>18</v>
      </c>
      <c r="BF539">
        <f>VLOOKUP(L539,'Status Report'!B:CE,82,0)</f>
        <v>0</v>
      </c>
      <c r="BG539">
        <f>VLOOKUP(L539,'Status Report'!B:CF,83,0)</f>
        <v>0</v>
      </c>
      <c r="BH539">
        <f>VLOOKUP(L539,'Status Report'!B:CG,84,0)</f>
        <v>0</v>
      </c>
      <c r="BI539" t="s">
        <v>854</v>
      </c>
      <c r="BJ539" t="s">
        <v>795</v>
      </c>
      <c r="BM539" s="67">
        <f t="shared" si="137"/>
        <v>17</v>
      </c>
    </row>
    <row r="540" spans="1:65" x14ac:dyDescent="0.25">
      <c r="A540" s="68" t="str">
        <f>VLOOKUP(L540,'Status Report'!B:CB,79,0)</f>
        <v>Heineken - F1</v>
      </c>
      <c r="C540">
        <v>20006092</v>
      </c>
      <c r="D540">
        <v>3015363</v>
      </c>
      <c r="E540" t="s">
        <v>875</v>
      </c>
      <c r="F540" t="s">
        <v>876</v>
      </c>
      <c r="G540" t="str">
        <f>VLOOKUP(D540,'[2]sold to'!$A:$H,8,0)</f>
        <v>Australia</v>
      </c>
      <c r="H540" t="str">
        <f>VLOOKUP(D540,'[2]sold to'!$A:$I,9,0)</f>
        <v>ASIA Pacific</v>
      </c>
      <c r="K540">
        <v>70</v>
      </c>
      <c r="L540">
        <v>88027377</v>
      </c>
      <c r="M540" t="s">
        <v>574</v>
      </c>
      <c r="N540">
        <v>4</v>
      </c>
      <c r="P540" t="str">
        <f>VLOOKUP(L540,'Status Report'!B:AA,26,0)</f>
        <v>China</v>
      </c>
      <c r="Q540" t="str">
        <f>VLOOKUP(L540,'Status Report'!B:AB,27,0)</f>
        <v>Textiles-Clothing</v>
      </c>
      <c r="R540">
        <f>VLOOKUP(L540,'Status Report'!B:X,23,0)</f>
        <v>84</v>
      </c>
      <c r="S540" t="str">
        <f>VLOOKUP(L540,'Status Report'!B:T,19,0)</f>
        <v>Promocean The Netherlands BV</v>
      </c>
      <c r="T540" s="62">
        <f>VLOOKUP(L540,'Status Report'!B:E,4,0)</f>
        <v>3</v>
      </c>
      <c r="U540" s="19">
        <f>_xlfn.IFS(AI540="Den Bosch",VLOOKUP(L540,'Status Report'!B:AM,35,0),AI540="Yantian",VLOOKUP(L540,'Status Report'!B:AM,36,0),AI540="",IF(H540="Asia Pacific",VLOOKUP(L540,'Status Report'!B:AM,36,0),VLOOKUP(L540,'Status Report'!B:AM,35,0)),AI540="Direct shipment",IF(H540="Asia Pacific",VLOOKUP(L540,'Status Report'!B:AM,36,0),VLOOKUP(L540,'Status Report'!B:AM,35,0)))</f>
        <v>47.46</v>
      </c>
      <c r="V540" s="20">
        <f t="shared" si="124"/>
        <v>189.84</v>
      </c>
      <c r="W540" s="19">
        <f>_xlfn.IFS(AI540="Den Bosch",VLOOKUP(L540,'Status Report'!B:AM,37,0),AI540="Yantian",VLOOKUP(L540,'Status Report'!B:AM,38,0),AI540="",IF(H540="Asia Pacific",VLOOKUP(L540,'Status Report'!B:AM,38,0),VLOOKUP(L540,'Status Report'!B:AM,37,0)),AI540="Direct shipment",IF(H540="Asia Pacific",VLOOKUP(L540,'Status Report'!B:AM,38,0),VLOOKUP(L540,'Status Report'!B:AM,37,0)))</f>
        <v>42.54</v>
      </c>
      <c r="X540" s="20">
        <f t="shared" si="125"/>
        <v>170.16</v>
      </c>
      <c r="Y540" s="20">
        <f>_xlfn.IFS(AI540="Den Bosch",VLOOKUP(L540,'Status Report'!B:AO,39,0),AI540="Yantian",VLOOKUP(L540,'Status Report'!B:AO,40,0),AI540="",IF(H540="Asia Pacific",VLOOKUP(L540,'Status Report'!B:AO,40,0),VLOOKUP(L540,'Status Report'!B:AO,39,0)),AI540="Direct shipment",IF(H540="Asia Pacific",VLOOKUP(L540,'Status Report'!B:AO,40,0),VLOOKUP(L540,'Status Report'!B:AO,39,0)))</f>
        <v>0</v>
      </c>
      <c r="Z540" s="20">
        <f t="shared" si="126"/>
        <v>0</v>
      </c>
      <c r="AA540" s="20">
        <f t="shared" si="127"/>
        <v>170.16</v>
      </c>
      <c r="AB540" s="21">
        <f>_xlfn.IFS(AI540="Den Bosch",VLOOKUP(L540,'Status Report'!B:AM,33,0),AI540="Yantian",VLOOKUP(L540,'Status Report'!B:AM,34,0),AI540="",IF(H540="Asia Pacific",VLOOKUP(L540,'Status Report'!B:AM,34,0),VLOOKUP(L540,'Status Report'!B:AM,33,0)),AI540="Direct shipment",IF(H540="Asia Pacific",VLOOKUP(L540,'Status Report'!B:AM,34,0),VLOOKUP(L540,'Status Report'!B:AM,33,0)))</f>
        <v>37.450000000000003</v>
      </c>
      <c r="AC540" s="21">
        <f>VLOOKUP(L540,'Status Report'!B:CE,82,0)</f>
        <v>0</v>
      </c>
      <c r="AD540" s="21">
        <f t="shared" si="128"/>
        <v>37.450000000000003</v>
      </c>
      <c r="AE540" s="63">
        <f>VLOOKUP(L540,'Status Report'!B:W,20,0)</f>
        <v>35</v>
      </c>
      <c r="AF540" s="63">
        <f>VLOOKUP(L540,'Status Report'!B:W,21,0)</f>
        <v>28</v>
      </c>
      <c r="AG540" s="63">
        <f>VLOOKUP(L540,'Status Report'!B:W,22,0)</f>
        <v>6</v>
      </c>
      <c r="AH540" s="22">
        <f t="shared" si="129"/>
        <v>2.3519999999999999E-2</v>
      </c>
      <c r="AI540" t="s">
        <v>991</v>
      </c>
      <c r="AK540" s="63">
        <f>IFERROR(VLOOKUP(G540,ASEAN!A:A,1,0),0)</f>
        <v>0</v>
      </c>
      <c r="AL540" s="63" t="str">
        <f>IFERROR(VLOOKUP(D540,'[3]customer specs'!$B$1:$D$65536,3,0),0)</f>
        <v>pallet</v>
      </c>
      <c r="AM540" s="64">
        <f t="shared" si="130"/>
        <v>19.680000000000007</v>
      </c>
      <c r="AN540" s="64">
        <f t="shared" si="131"/>
        <v>0</v>
      </c>
      <c r="AO540" s="63"/>
      <c r="AP540" s="63"/>
      <c r="AQ540" s="63" t="str">
        <f t="shared" si="132"/>
        <v>no</v>
      </c>
      <c r="AR540" s="20">
        <f t="shared" si="133"/>
        <v>149.80000000000001</v>
      </c>
      <c r="AS540" s="63"/>
      <c r="AT540" s="23">
        <f t="shared" si="123"/>
        <v>0.12</v>
      </c>
      <c r="AU540" s="65">
        <f t="shared" si="134"/>
        <v>42.556818181818187</v>
      </c>
      <c r="AV540" s="65"/>
      <c r="AW540" s="65">
        <f t="shared" si="135"/>
        <v>170.22727272727275</v>
      </c>
      <c r="AX540" s="65"/>
      <c r="AY540" s="63">
        <f>VLOOKUP(L540,'Status Report'!B:CF,81,0)</f>
        <v>0</v>
      </c>
      <c r="AZ540" s="63" t="str">
        <f>VLOOKUP(L540,'Status Report'!B:S,18,0)</f>
        <v xml:space="preserve">Konstantinos Zoupanos </v>
      </c>
      <c r="BB540" s="63">
        <f>VLOOKUP(L540,'Status Report'!B:Z,25,0)</f>
        <v>6</v>
      </c>
      <c r="BC540" s="63">
        <f t="shared" si="136"/>
        <v>24</v>
      </c>
      <c r="BF540">
        <f>VLOOKUP(L540,'Status Report'!B:CE,82,0)</f>
        <v>0</v>
      </c>
      <c r="BG540">
        <f>VLOOKUP(L540,'Status Report'!B:CF,83,0)</f>
        <v>0</v>
      </c>
      <c r="BH540">
        <f>VLOOKUP(L540,'Status Report'!B:CG,84,0)</f>
        <v>0</v>
      </c>
      <c r="BI540" t="s">
        <v>854</v>
      </c>
      <c r="BJ540" t="s">
        <v>795</v>
      </c>
      <c r="BM540" s="67">
        <f t="shared" si="137"/>
        <v>23</v>
      </c>
    </row>
    <row r="541" spans="1:65" x14ac:dyDescent="0.25">
      <c r="A541" s="68" t="str">
        <f>VLOOKUP(L541,'Status Report'!B:CB,79,0)</f>
        <v>Heineken - F1</v>
      </c>
      <c r="C541">
        <v>20006092</v>
      </c>
      <c r="D541">
        <v>3015363</v>
      </c>
      <c r="E541" t="s">
        <v>875</v>
      </c>
      <c r="F541" t="s">
        <v>876</v>
      </c>
      <c r="G541" t="str">
        <f>VLOOKUP(D541,'[2]sold to'!$A:$H,8,0)</f>
        <v>Australia</v>
      </c>
      <c r="H541" t="str">
        <f>VLOOKUP(D541,'[2]sold to'!$A:$I,9,0)</f>
        <v>ASIA Pacific</v>
      </c>
      <c r="K541">
        <v>80</v>
      </c>
      <c r="L541">
        <v>88027378</v>
      </c>
      <c r="M541" t="s">
        <v>575</v>
      </c>
      <c r="N541">
        <v>3</v>
      </c>
      <c r="P541" t="str">
        <f>VLOOKUP(L541,'Status Report'!B:AA,26,0)</f>
        <v>China</v>
      </c>
      <c r="Q541" t="str">
        <f>VLOOKUP(L541,'Status Report'!B:AB,27,0)</f>
        <v>Textiles-Clothing</v>
      </c>
      <c r="R541">
        <f>VLOOKUP(L541,'Status Report'!B:X,23,0)</f>
        <v>84</v>
      </c>
      <c r="S541" t="str">
        <f>VLOOKUP(L541,'Status Report'!B:T,19,0)</f>
        <v>Promocean The Netherlands BV</v>
      </c>
      <c r="T541" s="62">
        <f>VLOOKUP(L541,'Status Report'!B:E,4,0)</f>
        <v>3</v>
      </c>
      <c r="U541" s="19">
        <f>_xlfn.IFS(AI541="Den Bosch",VLOOKUP(L541,'Status Report'!B:AM,35,0),AI541="Yantian",VLOOKUP(L541,'Status Report'!B:AM,36,0),AI541="",IF(H541="Asia Pacific",VLOOKUP(L541,'Status Report'!B:AM,36,0),VLOOKUP(L541,'Status Report'!B:AM,35,0)),AI541="Direct shipment",IF(H541="Asia Pacific",VLOOKUP(L541,'Status Report'!B:AM,36,0),VLOOKUP(L541,'Status Report'!B:AM,35,0)))</f>
        <v>47.46</v>
      </c>
      <c r="V541" s="20">
        <f t="shared" si="124"/>
        <v>142.38</v>
      </c>
      <c r="W541" s="19">
        <f>_xlfn.IFS(AI541="Den Bosch",VLOOKUP(L541,'Status Report'!B:AM,37,0),AI541="Yantian",VLOOKUP(L541,'Status Report'!B:AM,38,0),AI541="",IF(H541="Asia Pacific",VLOOKUP(L541,'Status Report'!B:AM,38,0),VLOOKUP(L541,'Status Report'!B:AM,37,0)),AI541="Direct shipment",IF(H541="Asia Pacific",VLOOKUP(L541,'Status Report'!B:AM,38,0),VLOOKUP(L541,'Status Report'!B:AM,37,0)))</f>
        <v>42.54</v>
      </c>
      <c r="X541" s="20">
        <f t="shared" si="125"/>
        <v>127.62</v>
      </c>
      <c r="Y541" s="20">
        <f>_xlfn.IFS(AI541="Den Bosch",VLOOKUP(L541,'Status Report'!B:AO,39,0),AI541="Yantian",VLOOKUP(L541,'Status Report'!B:AO,40,0),AI541="",IF(H541="Asia Pacific",VLOOKUP(L541,'Status Report'!B:AO,40,0),VLOOKUP(L541,'Status Report'!B:AO,39,0)),AI541="Direct shipment",IF(H541="Asia Pacific",VLOOKUP(L541,'Status Report'!B:AO,40,0),VLOOKUP(L541,'Status Report'!B:AO,39,0)))</f>
        <v>0</v>
      </c>
      <c r="Z541" s="20">
        <f t="shared" si="126"/>
        <v>0</v>
      </c>
      <c r="AA541" s="20">
        <f t="shared" si="127"/>
        <v>127.62</v>
      </c>
      <c r="AB541" s="21">
        <f>_xlfn.IFS(AI541="Den Bosch",VLOOKUP(L541,'Status Report'!B:AM,33,0),AI541="Yantian",VLOOKUP(L541,'Status Report'!B:AM,34,0),AI541="",IF(H541="Asia Pacific",VLOOKUP(L541,'Status Report'!B:AM,34,0),VLOOKUP(L541,'Status Report'!B:AM,33,0)),AI541="Direct shipment",IF(H541="Asia Pacific",VLOOKUP(L541,'Status Report'!B:AM,34,0),VLOOKUP(L541,'Status Report'!B:AM,33,0)))</f>
        <v>37.450000000000003</v>
      </c>
      <c r="AC541" s="21">
        <f>VLOOKUP(L541,'Status Report'!B:CE,82,0)</f>
        <v>0</v>
      </c>
      <c r="AD541" s="21">
        <f t="shared" si="128"/>
        <v>37.450000000000003</v>
      </c>
      <c r="AE541" s="63">
        <f>VLOOKUP(L541,'Status Report'!B:W,20,0)</f>
        <v>35</v>
      </c>
      <c r="AF541" s="63">
        <f>VLOOKUP(L541,'Status Report'!B:W,21,0)</f>
        <v>28</v>
      </c>
      <c r="AG541" s="63">
        <f>VLOOKUP(L541,'Status Report'!B:W,22,0)</f>
        <v>6</v>
      </c>
      <c r="AH541" s="22">
        <f t="shared" si="129"/>
        <v>1.7639999999999999E-2</v>
      </c>
      <c r="AI541" t="s">
        <v>991</v>
      </c>
      <c r="AK541" s="63">
        <f>IFERROR(VLOOKUP(G541,ASEAN!A:A,1,0),0)</f>
        <v>0</v>
      </c>
      <c r="AL541" s="63" t="str">
        <f>IFERROR(VLOOKUP(D541,'[3]customer specs'!$B$1:$D$65536,3,0),0)</f>
        <v>pallet</v>
      </c>
      <c r="AM541" s="64">
        <f t="shared" si="130"/>
        <v>14.759999999999991</v>
      </c>
      <c r="AN541" s="64">
        <f t="shared" si="131"/>
        <v>0</v>
      </c>
      <c r="AO541" s="63"/>
      <c r="AP541" s="63"/>
      <c r="AQ541" s="63" t="str">
        <f t="shared" si="132"/>
        <v>no</v>
      </c>
      <c r="AR541" s="20">
        <f t="shared" si="133"/>
        <v>112.35000000000001</v>
      </c>
      <c r="AS541" s="63"/>
      <c r="AT541" s="23">
        <f t="shared" si="123"/>
        <v>0.12</v>
      </c>
      <c r="AU541" s="65">
        <f t="shared" si="134"/>
        <v>42.556818181818187</v>
      </c>
      <c r="AV541" s="65"/>
      <c r="AW541" s="65">
        <f t="shared" si="135"/>
        <v>127.67045454545456</v>
      </c>
      <c r="AX541" s="65"/>
      <c r="AY541" s="63">
        <f>VLOOKUP(L541,'Status Report'!B:CF,81,0)</f>
        <v>0</v>
      </c>
      <c r="AZ541" s="63" t="str">
        <f>VLOOKUP(L541,'Status Report'!B:S,18,0)</f>
        <v xml:space="preserve">Konstantinos Zoupanos </v>
      </c>
      <c r="BB541" s="63">
        <f>VLOOKUP(L541,'Status Report'!B:Z,25,0)</f>
        <v>6</v>
      </c>
      <c r="BC541" s="63">
        <f t="shared" si="136"/>
        <v>18</v>
      </c>
      <c r="BF541">
        <f>VLOOKUP(L541,'Status Report'!B:CE,82,0)</f>
        <v>0</v>
      </c>
      <c r="BG541">
        <f>VLOOKUP(L541,'Status Report'!B:CF,83,0)</f>
        <v>0</v>
      </c>
      <c r="BH541">
        <f>VLOOKUP(L541,'Status Report'!B:CG,84,0)</f>
        <v>0</v>
      </c>
      <c r="BI541" t="s">
        <v>854</v>
      </c>
      <c r="BJ541" t="s">
        <v>795</v>
      </c>
      <c r="BM541" s="67">
        <f t="shared" si="137"/>
        <v>19</v>
      </c>
    </row>
    <row r="542" spans="1:65" x14ac:dyDescent="0.25">
      <c r="A542" s="68" t="str">
        <f>VLOOKUP(L542,'Status Report'!B:CB,79,0)</f>
        <v>Heineken - F1</v>
      </c>
      <c r="C542">
        <v>20006092</v>
      </c>
      <c r="D542">
        <v>3015363</v>
      </c>
      <c r="E542" t="s">
        <v>875</v>
      </c>
      <c r="F542" t="s">
        <v>876</v>
      </c>
      <c r="G542" t="str">
        <f>VLOOKUP(D542,'[2]sold to'!$A:$H,8,0)</f>
        <v>Australia</v>
      </c>
      <c r="H542" t="str">
        <f>VLOOKUP(D542,'[2]sold to'!$A:$I,9,0)</f>
        <v>ASIA Pacific</v>
      </c>
      <c r="K542">
        <v>90</v>
      </c>
      <c r="L542">
        <v>88027380</v>
      </c>
      <c r="M542" t="s">
        <v>576</v>
      </c>
      <c r="N542">
        <v>4</v>
      </c>
      <c r="P542" t="str">
        <f>VLOOKUP(L542,'Status Report'!B:AA,26,0)</f>
        <v>China</v>
      </c>
      <c r="Q542" t="str">
        <f>VLOOKUP(L542,'Status Report'!B:AB,27,0)</f>
        <v>Textiles-Clothing</v>
      </c>
      <c r="R542">
        <f>VLOOKUP(L542,'Status Report'!B:X,23,0)</f>
        <v>84</v>
      </c>
      <c r="S542" t="str">
        <f>VLOOKUP(L542,'Status Report'!B:T,19,0)</f>
        <v>Promocean The Netherlands BV</v>
      </c>
      <c r="T542" s="62">
        <f>VLOOKUP(L542,'Status Report'!B:E,4,0)</f>
        <v>3</v>
      </c>
      <c r="U542" s="19">
        <f>_xlfn.IFS(AI542="Den Bosch",VLOOKUP(L542,'Status Report'!B:AM,35,0),AI542="Yantian",VLOOKUP(L542,'Status Report'!B:AM,36,0),AI542="",IF(H542="Asia Pacific",VLOOKUP(L542,'Status Report'!B:AM,36,0),VLOOKUP(L542,'Status Report'!B:AM,35,0)),AI542="Direct shipment",IF(H542="Asia Pacific",VLOOKUP(L542,'Status Report'!B:AM,36,0),VLOOKUP(L542,'Status Report'!B:AM,35,0)))</f>
        <v>48.66</v>
      </c>
      <c r="V542" s="20">
        <f t="shared" si="124"/>
        <v>194.64</v>
      </c>
      <c r="W542" s="19">
        <f>_xlfn.IFS(AI542="Den Bosch",VLOOKUP(L542,'Status Report'!B:AM,37,0),AI542="Yantian",VLOOKUP(L542,'Status Report'!B:AM,38,0),AI542="",IF(H542="Asia Pacific",VLOOKUP(L542,'Status Report'!B:AM,38,0),VLOOKUP(L542,'Status Report'!B:AM,37,0)),AI542="Direct shipment",IF(H542="Asia Pacific",VLOOKUP(L542,'Status Report'!B:AM,38,0),VLOOKUP(L542,'Status Report'!B:AM,37,0)))</f>
        <v>43.8</v>
      </c>
      <c r="X542" s="20">
        <f t="shared" si="125"/>
        <v>175.2</v>
      </c>
      <c r="Y542" s="20">
        <f>_xlfn.IFS(AI542="Den Bosch",VLOOKUP(L542,'Status Report'!B:AO,39,0),AI542="Yantian",VLOOKUP(L542,'Status Report'!B:AO,40,0),AI542="",IF(H542="Asia Pacific",VLOOKUP(L542,'Status Report'!B:AO,40,0),VLOOKUP(L542,'Status Report'!B:AO,39,0)),AI542="Direct shipment",IF(H542="Asia Pacific",VLOOKUP(L542,'Status Report'!B:AO,40,0),VLOOKUP(L542,'Status Report'!B:AO,39,0)))</f>
        <v>0</v>
      </c>
      <c r="Z542" s="20">
        <f t="shared" si="126"/>
        <v>0</v>
      </c>
      <c r="AA542" s="20">
        <f t="shared" si="127"/>
        <v>175.2</v>
      </c>
      <c r="AB542" s="21">
        <f>_xlfn.IFS(AI542="Den Bosch",VLOOKUP(L542,'Status Report'!B:AM,33,0),AI542="Yantian",VLOOKUP(L542,'Status Report'!B:AM,34,0),AI542="",IF(H542="Asia Pacific",VLOOKUP(L542,'Status Report'!B:AM,34,0),VLOOKUP(L542,'Status Report'!B:AM,33,0)),AI542="Direct shipment",IF(H542="Asia Pacific",VLOOKUP(L542,'Status Report'!B:AM,34,0),VLOOKUP(L542,'Status Report'!B:AM,33,0)))</f>
        <v>38.549999999999997</v>
      </c>
      <c r="AC542" s="21">
        <f>VLOOKUP(L542,'Status Report'!B:CE,82,0)</f>
        <v>0</v>
      </c>
      <c r="AD542" s="21">
        <f t="shared" si="128"/>
        <v>38.549999999999997</v>
      </c>
      <c r="AE542" s="63">
        <f>VLOOKUP(L542,'Status Report'!B:W,20,0)</f>
        <v>35</v>
      </c>
      <c r="AF542" s="63">
        <f>VLOOKUP(L542,'Status Report'!B:W,21,0)</f>
        <v>28</v>
      </c>
      <c r="AG542" s="63">
        <f>VLOOKUP(L542,'Status Report'!B:W,22,0)</f>
        <v>6</v>
      </c>
      <c r="AH542" s="22">
        <f t="shared" si="129"/>
        <v>2.3519999999999999E-2</v>
      </c>
      <c r="AI542" t="s">
        <v>991</v>
      </c>
      <c r="AK542" s="63">
        <f>IFERROR(VLOOKUP(G542,ASEAN!A:A,1,0),0)</f>
        <v>0</v>
      </c>
      <c r="AL542" s="63" t="str">
        <f>IFERROR(VLOOKUP(D542,'[3]customer specs'!$B$1:$D$65536,3,0),0)</f>
        <v>pallet</v>
      </c>
      <c r="AM542" s="64">
        <f t="shared" si="130"/>
        <v>19.439999999999998</v>
      </c>
      <c r="AN542" s="64">
        <f t="shared" si="131"/>
        <v>0</v>
      </c>
      <c r="AO542" s="63"/>
      <c r="AP542" s="63"/>
      <c r="AQ542" s="63" t="str">
        <f t="shared" si="132"/>
        <v>no</v>
      </c>
      <c r="AR542" s="20">
        <f t="shared" si="133"/>
        <v>154.19999999999999</v>
      </c>
      <c r="AS542" s="63"/>
      <c r="AT542" s="23">
        <f t="shared" si="123"/>
        <v>0.12</v>
      </c>
      <c r="AU542" s="65">
        <f t="shared" si="134"/>
        <v>43.80681818181818</v>
      </c>
      <c r="AV542" s="65"/>
      <c r="AW542" s="65">
        <f t="shared" si="135"/>
        <v>175.22727272727272</v>
      </c>
      <c r="AX542" s="65"/>
      <c r="AY542" s="63">
        <f>VLOOKUP(L542,'Status Report'!B:CF,81,0)</f>
        <v>0</v>
      </c>
      <c r="AZ542" s="63" t="str">
        <f>VLOOKUP(L542,'Status Report'!B:S,18,0)</f>
        <v xml:space="preserve">Konstantinos Zoupanos </v>
      </c>
      <c r="BB542" s="63">
        <f>VLOOKUP(L542,'Status Report'!B:Z,25,0)</f>
        <v>6</v>
      </c>
      <c r="BC542" s="63">
        <f t="shared" si="136"/>
        <v>24</v>
      </c>
      <c r="BF542">
        <f>VLOOKUP(L542,'Status Report'!B:CE,82,0)</f>
        <v>0</v>
      </c>
      <c r="BG542">
        <f>VLOOKUP(L542,'Status Report'!B:CF,83,0)</f>
        <v>0</v>
      </c>
      <c r="BH542">
        <f>VLOOKUP(L542,'Status Report'!B:CG,84,0)</f>
        <v>0</v>
      </c>
      <c r="BI542" t="s">
        <v>854</v>
      </c>
      <c r="BJ542" t="s">
        <v>795</v>
      </c>
      <c r="BM542" s="67">
        <f t="shared" si="137"/>
        <v>7</v>
      </c>
    </row>
    <row r="543" spans="1:65" x14ac:dyDescent="0.25">
      <c r="A543" s="68" t="str">
        <f>VLOOKUP(L543,'Status Report'!B:CB,79,0)</f>
        <v>Heineken - F1</v>
      </c>
      <c r="C543">
        <v>20006092</v>
      </c>
      <c r="D543">
        <v>3015363</v>
      </c>
      <c r="E543" t="s">
        <v>875</v>
      </c>
      <c r="F543" t="s">
        <v>876</v>
      </c>
      <c r="G543" t="str">
        <f>VLOOKUP(D543,'[2]sold to'!$A:$H,8,0)</f>
        <v>Australia</v>
      </c>
      <c r="H543" t="str">
        <f>VLOOKUP(D543,'[2]sold to'!$A:$I,9,0)</f>
        <v>ASIA Pacific</v>
      </c>
      <c r="K543">
        <v>100</v>
      </c>
      <c r="L543">
        <v>88027381</v>
      </c>
      <c r="M543" t="s">
        <v>577</v>
      </c>
      <c r="N543">
        <v>6</v>
      </c>
      <c r="P543" t="str">
        <f>VLOOKUP(L543,'Status Report'!B:AA,26,0)</f>
        <v>China</v>
      </c>
      <c r="Q543" t="str">
        <f>VLOOKUP(L543,'Status Report'!B:AB,27,0)</f>
        <v>Textiles-Clothing</v>
      </c>
      <c r="R543">
        <f>VLOOKUP(L543,'Status Report'!B:X,23,0)</f>
        <v>84</v>
      </c>
      <c r="S543" t="str">
        <f>VLOOKUP(L543,'Status Report'!B:T,19,0)</f>
        <v>Promocean The Netherlands BV</v>
      </c>
      <c r="T543" s="62">
        <f>VLOOKUP(L543,'Status Report'!B:E,4,0)</f>
        <v>3</v>
      </c>
      <c r="U543" s="19">
        <f>_xlfn.IFS(AI543="Den Bosch",VLOOKUP(L543,'Status Report'!B:AM,35,0),AI543="Yantian",VLOOKUP(L543,'Status Report'!B:AM,36,0),AI543="",IF(H543="Asia Pacific",VLOOKUP(L543,'Status Report'!B:AM,36,0),VLOOKUP(L543,'Status Report'!B:AM,35,0)),AI543="Direct shipment",IF(H543="Asia Pacific",VLOOKUP(L543,'Status Report'!B:AM,36,0),VLOOKUP(L543,'Status Report'!B:AM,35,0)))</f>
        <v>48.66</v>
      </c>
      <c r="V543" s="20">
        <f t="shared" si="124"/>
        <v>291.95999999999998</v>
      </c>
      <c r="W543" s="19">
        <f>_xlfn.IFS(AI543="Den Bosch",VLOOKUP(L543,'Status Report'!B:AM,37,0),AI543="Yantian",VLOOKUP(L543,'Status Report'!B:AM,38,0),AI543="",IF(H543="Asia Pacific",VLOOKUP(L543,'Status Report'!B:AM,38,0),VLOOKUP(L543,'Status Report'!B:AM,37,0)),AI543="Direct shipment",IF(H543="Asia Pacific",VLOOKUP(L543,'Status Report'!B:AM,38,0),VLOOKUP(L543,'Status Report'!B:AM,37,0)))</f>
        <v>43.8</v>
      </c>
      <c r="X543" s="20">
        <f t="shared" si="125"/>
        <v>262.79999999999995</v>
      </c>
      <c r="Y543" s="20">
        <f>_xlfn.IFS(AI543="Den Bosch",VLOOKUP(L543,'Status Report'!B:AO,39,0),AI543="Yantian",VLOOKUP(L543,'Status Report'!B:AO,40,0),AI543="",IF(H543="Asia Pacific",VLOOKUP(L543,'Status Report'!B:AO,40,0),VLOOKUP(L543,'Status Report'!B:AO,39,0)),AI543="Direct shipment",IF(H543="Asia Pacific",VLOOKUP(L543,'Status Report'!B:AO,40,0),VLOOKUP(L543,'Status Report'!B:AO,39,0)))</f>
        <v>0</v>
      </c>
      <c r="Z543" s="20">
        <f t="shared" si="126"/>
        <v>0</v>
      </c>
      <c r="AA543" s="20">
        <f t="shared" si="127"/>
        <v>262.79999999999995</v>
      </c>
      <c r="AB543" s="21">
        <f>_xlfn.IFS(AI543="Den Bosch",VLOOKUP(L543,'Status Report'!B:AM,33,0),AI543="Yantian",VLOOKUP(L543,'Status Report'!B:AM,34,0),AI543="",IF(H543="Asia Pacific",VLOOKUP(L543,'Status Report'!B:AM,34,0),VLOOKUP(L543,'Status Report'!B:AM,33,0)),AI543="Direct shipment",IF(H543="Asia Pacific",VLOOKUP(L543,'Status Report'!B:AM,34,0),VLOOKUP(L543,'Status Report'!B:AM,33,0)))</f>
        <v>38.549999999999997</v>
      </c>
      <c r="AC543" s="21">
        <f>VLOOKUP(L543,'Status Report'!B:CE,82,0)</f>
        <v>0</v>
      </c>
      <c r="AD543" s="21">
        <f t="shared" si="128"/>
        <v>38.549999999999997</v>
      </c>
      <c r="AE543" s="63">
        <f>VLOOKUP(L543,'Status Report'!B:W,20,0)</f>
        <v>35</v>
      </c>
      <c r="AF543" s="63">
        <f>VLOOKUP(L543,'Status Report'!B:W,21,0)</f>
        <v>28</v>
      </c>
      <c r="AG543" s="63">
        <f>VLOOKUP(L543,'Status Report'!B:W,22,0)</f>
        <v>6</v>
      </c>
      <c r="AH543" s="22">
        <f t="shared" si="129"/>
        <v>3.5279999999999999E-2</v>
      </c>
      <c r="AI543" t="s">
        <v>991</v>
      </c>
      <c r="AK543" s="63">
        <f>IFERROR(VLOOKUP(G543,ASEAN!A:A,1,0),0)</f>
        <v>0</v>
      </c>
      <c r="AL543" s="63" t="str">
        <f>IFERROR(VLOOKUP(D543,'[3]customer specs'!$B$1:$D$65536,3,0),0)</f>
        <v>pallet</v>
      </c>
      <c r="AM543" s="64">
        <f t="shared" si="130"/>
        <v>29.160000000000025</v>
      </c>
      <c r="AN543" s="64">
        <f t="shared" si="131"/>
        <v>0</v>
      </c>
      <c r="AO543" s="63"/>
      <c r="AP543" s="63"/>
      <c r="AQ543" s="63" t="str">
        <f t="shared" si="132"/>
        <v>no</v>
      </c>
      <c r="AR543" s="20">
        <f t="shared" si="133"/>
        <v>231.29999999999998</v>
      </c>
      <c r="AS543" s="63"/>
      <c r="AT543" s="23">
        <f t="shared" si="123"/>
        <v>0.12</v>
      </c>
      <c r="AU543" s="65">
        <f t="shared" si="134"/>
        <v>43.80681818181818</v>
      </c>
      <c r="AV543" s="65"/>
      <c r="AW543" s="65">
        <f t="shared" si="135"/>
        <v>262.84090909090907</v>
      </c>
      <c r="AX543" s="65"/>
      <c r="AY543" s="63">
        <f>VLOOKUP(L543,'Status Report'!B:CF,81,0)</f>
        <v>0</v>
      </c>
      <c r="AZ543" s="63" t="str">
        <f>VLOOKUP(L543,'Status Report'!B:S,18,0)</f>
        <v xml:space="preserve">Konstantinos Zoupanos </v>
      </c>
      <c r="BB543" s="63">
        <f>VLOOKUP(L543,'Status Report'!B:Z,25,0)</f>
        <v>6</v>
      </c>
      <c r="BC543" s="63">
        <f t="shared" si="136"/>
        <v>36</v>
      </c>
      <c r="BF543">
        <f>VLOOKUP(L543,'Status Report'!B:CE,82,0)</f>
        <v>0</v>
      </c>
      <c r="BG543">
        <f>VLOOKUP(L543,'Status Report'!B:CF,83,0)</f>
        <v>0</v>
      </c>
      <c r="BH543">
        <f>VLOOKUP(L543,'Status Report'!B:CG,84,0)</f>
        <v>0</v>
      </c>
      <c r="BI543" t="s">
        <v>854</v>
      </c>
      <c r="BJ543" t="s">
        <v>795</v>
      </c>
      <c r="BM543" s="67">
        <f t="shared" si="137"/>
        <v>15</v>
      </c>
    </row>
    <row r="544" spans="1:65" x14ac:dyDescent="0.25">
      <c r="A544" s="68" t="str">
        <f>VLOOKUP(L544,'Status Report'!B:CB,79,0)</f>
        <v>Heineken - F1</v>
      </c>
      <c r="C544">
        <v>20006091</v>
      </c>
      <c r="D544">
        <v>3090840</v>
      </c>
      <c r="E544" t="s">
        <v>873</v>
      </c>
      <c r="F544" t="s">
        <v>874</v>
      </c>
      <c r="G544" t="str">
        <f>VLOOKUP(D544,'[2]sold to'!$A:$H,8,0)</f>
        <v>Philippines</v>
      </c>
      <c r="H544" t="str">
        <f>VLOOKUP(D544,'[2]sold to'!$A:$I,9,0)</f>
        <v>ASIA Pacific</v>
      </c>
      <c r="K544">
        <v>170</v>
      </c>
      <c r="L544">
        <v>88027383</v>
      </c>
      <c r="M544" t="s">
        <v>579</v>
      </c>
      <c r="N544">
        <v>1</v>
      </c>
      <c r="P544" t="str">
        <f>VLOOKUP(L544,'Status Report'!B:AA,26,0)</f>
        <v>China</v>
      </c>
      <c r="Q544" t="str">
        <f>VLOOKUP(L544,'Status Report'!B:AB,27,0)</f>
        <v>Textiles-Clothing</v>
      </c>
      <c r="R544">
        <f>VLOOKUP(L544,'Status Report'!B:X,23,0)</f>
        <v>84</v>
      </c>
      <c r="S544" t="str">
        <f>VLOOKUP(L544,'Status Report'!B:T,19,0)</f>
        <v>Promocean The Netherlands BV</v>
      </c>
      <c r="T544" s="62">
        <f>VLOOKUP(L544,'Status Report'!B:E,4,0)</f>
        <v>3</v>
      </c>
      <c r="U544" s="19">
        <f>_xlfn.IFS(AI544="Den Bosch",VLOOKUP(L544,'Status Report'!B:AM,35,0),AI544="Yantian",VLOOKUP(L544,'Status Report'!B:AM,36,0),AI544="",IF(H544="Asia Pacific",VLOOKUP(L544,'Status Report'!B:AM,36,0),VLOOKUP(L544,'Status Report'!B:AM,35,0)),AI544="Direct shipment",IF(H544="Asia Pacific",VLOOKUP(L544,'Status Report'!B:AM,36,0),VLOOKUP(L544,'Status Report'!B:AM,35,0)))</f>
        <v>48.66</v>
      </c>
      <c r="V544" s="20">
        <f t="shared" si="124"/>
        <v>48.66</v>
      </c>
      <c r="W544" s="19">
        <f>_xlfn.IFS(AI544="Den Bosch",VLOOKUP(L544,'Status Report'!B:AM,37,0),AI544="Yantian",VLOOKUP(L544,'Status Report'!B:AM,38,0),AI544="",IF(H544="Asia Pacific",VLOOKUP(L544,'Status Report'!B:AM,38,0),VLOOKUP(L544,'Status Report'!B:AM,37,0)),AI544="Direct shipment",IF(H544="Asia Pacific",VLOOKUP(L544,'Status Report'!B:AM,38,0),VLOOKUP(L544,'Status Report'!B:AM,37,0)))</f>
        <v>43.8</v>
      </c>
      <c r="X544" s="20">
        <f t="shared" si="125"/>
        <v>43.8</v>
      </c>
      <c r="Y544" s="20">
        <f>_xlfn.IFS(AI544="Den Bosch",VLOOKUP(L544,'Status Report'!B:AO,39,0),AI544="Yantian",VLOOKUP(L544,'Status Report'!B:AO,40,0),AI544="",IF(H544="Asia Pacific",VLOOKUP(L544,'Status Report'!B:AO,40,0),VLOOKUP(L544,'Status Report'!B:AO,39,0)),AI544="Direct shipment",IF(H544="Asia Pacific",VLOOKUP(L544,'Status Report'!B:AO,40,0),VLOOKUP(L544,'Status Report'!B:AO,39,0)))</f>
        <v>0</v>
      </c>
      <c r="Z544" s="20">
        <f t="shared" si="126"/>
        <v>0</v>
      </c>
      <c r="AA544" s="20">
        <f t="shared" si="127"/>
        <v>43.8</v>
      </c>
      <c r="AB544" s="21">
        <f>_xlfn.IFS(AI544="Den Bosch",VLOOKUP(L544,'Status Report'!B:AM,33,0),AI544="Yantian",VLOOKUP(L544,'Status Report'!B:AM,34,0),AI544="",IF(H544="Asia Pacific",VLOOKUP(L544,'Status Report'!B:AM,34,0),VLOOKUP(L544,'Status Report'!B:AM,33,0)),AI544="Direct shipment",IF(H544="Asia Pacific",VLOOKUP(L544,'Status Report'!B:AM,34,0),VLOOKUP(L544,'Status Report'!B:AM,33,0)))</f>
        <v>38.549999999999997</v>
      </c>
      <c r="AC544" s="21">
        <f>VLOOKUP(L544,'Status Report'!B:CE,82,0)</f>
        <v>0</v>
      </c>
      <c r="AD544" s="21">
        <f t="shared" si="128"/>
        <v>38.549999999999997</v>
      </c>
      <c r="AE544" s="63">
        <f>VLOOKUP(L544,'Status Report'!B:W,20,0)</f>
        <v>35</v>
      </c>
      <c r="AF544" s="63">
        <f>VLOOKUP(L544,'Status Report'!B:W,21,0)</f>
        <v>28</v>
      </c>
      <c r="AG544" s="63">
        <f>VLOOKUP(L544,'Status Report'!B:W,22,0)</f>
        <v>6</v>
      </c>
      <c r="AH544" s="22">
        <f t="shared" si="129"/>
        <v>5.8799999999999998E-3</v>
      </c>
      <c r="AI544" t="s">
        <v>991</v>
      </c>
      <c r="AK544" s="63" t="str">
        <f>IFERROR(VLOOKUP(G544,ASEAN!A:A,1,0),0)</f>
        <v>Philippines</v>
      </c>
      <c r="AL544" s="63" t="str">
        <f>IFERROR(VLOOKUP(D544,'[3]customer specs'!$B$1:$D$65536,3,0),0)</f>
        <v>pallet</v>
      </c>
      <c r="AM544" s="64">
        <f t="shared" si="130"/>
        <v>4.8599999999999994</v>
      </c>
      <c r="AN544" s="64">
        <f t="shared" si="131"/>
        <v>0</v>
      </c>
      <c r="AO544" s="63"/>
      <c r="AP544" s="63"/>
      <c r="AQ544" s="63" t="str">
        <f t="shared" si="132"/>
        <v>no</v>
      </c>
      <c r="AR544" s="20">
        <f t="shared" si="133"/>
        <v>38.549999999999997</v>
      </c>
      <c r="AS544" s="63"/>
      <c r="AT544" s="23">
        <f t="shared" si="123"/>
        <v>0.12</v>
      </c>
      <c r="AU544" s="65">
        <f t="shared" si="134"/>
        <v>43.80681818181818</v>
      </c>
      <c r="AV544" s="65"/>
      <c r="AW544" s="65">
        <f t="shared" si="135"/>
        <v>43.80681818181818</v>
      </c>
      <c r="AX544" s="65"/>
      <c r="AY544" s="63">
        <f>VLOOKUP(L544,'Status Report'!B:CF,81,0)</f>
        <v>0</v>
      </c>
      <c r="AZ544" s="63" t="str">
        <f>VLOOKUP(L544,'Status Report'!B:S,18,0)</f>
        <v xml:space="preserve">Konstantinos Zoupanos </v>
      </c>
      <c r="BB544" s="63">
        <f>VLOOKUP(L544,'Status Report'!B:Z,25,0)</f>
        <v>6</v>
      </c>
      <c r="BC544" s="63">
        <f t="shared" si="136"/>
        <v>6</v>
      </c>
      <c r="BF544">
        <f>VLOOKUP(L544,'Status Report'!B:CE,82,0)</f>
        <v>0</v>
      </c>
      <c r="BG544">
        <f>VLOOKUP(L544,'Status Report'!B:CF,83,0)</f>
        <v>0</v>
      </c>
      <c r="BH544">
        <f>VLOOKUP(L544,'Status Report'!B:CG,84,0)</f>
        <v>0</v>
      </c>
      <c r="BI544" t="s">
        <v>854</v>
      </c>
      <c r="BJ544" t="s">
        <v>795</v>
      </c>
      <c r="BM544" s="67">
        <f t="shared" si="137"/>
        <v>30</v>
      </c>
    </row>
    <row r="545" spans="1:65" x14ac:dyDescent="0.25">
      <c r="A545" s="68" t="str">
        <f>VLOOKUP(L545,'Status Report'!B:CB,79,0)</f>
        <v>Heineken - F1</v>
      </c>
      <c r="C545">
        <v>20006091</v>
      </c>
      <c r="D545">
        <v>3090840</v>
      </c>
      <c r="E545" t="s">
        <v>873</v>
      </c>
      <c r="F545" t="s">
        <v>874</v>
      </c>
      <c r="G545" t="str">
        <f>VLOOKUP(D545,'[2]sold to'!$A:$H,8,0)</f>
        <v>Philippines</v>
      </c>
      <c r="H545" t="str">
        <f>VLOOKUP(D545,'[2]sold to'!$A:$I,9,0)</f>
        <v>ASIA Pacific</v>
      </c>
      <c r="K545">
        <v>180</v>
      </c>
      <c r="L545">
        <v>88027384</v>
      </c>
      <c r="M545" t="s">
        <v>580</v>
      </c>
      <c r="N545">
        <v>1</v>
      </c>
      <c r="P545" t="str">
        <f>VLOOKUP(L545,'Status Report'!B:AA,26,0)</f>
        <v>China</v>
      </c>
      <c r="Q545" t="str">
        <f>VLOOKUP(L545,'Status Report'!B:AB,27,0)</f>
        <v>Textiles-Clothing</v>
      </c>
      <c r="R545">
        <f>VLOOKUP(L545,'Status Report'!B:X,23,0)</f>
        <v>84</v>
      </c>
      <c r="S545" t="str">
        <f>VLOOKUP(L545,'Status Report'!B:T,19,0)</f>
        <v>Promocean The Netherlands BV</v>
      </c>
      <c r="T545" s="62">
        <f>VLOOKUP(L545,'Status Report'!B:E,4,0)</f>
        <v>3</v>
      </c>
      <c r="U545" s="19">
        <f>_xlfn.IFS(AI545="Den Bosch",VLOOKUP(L545,'Status Report'!B:AM,35,0),AI545="Yantian",VLOOKUP(L545,'Status Report'!B:AM,36,0),AI545="",IF(H545="Asia Pacific",VLOOKUP(L545,'Status Report'!B:AM,36,0),VLOOKUP(L545,'Status Report'!B:AM,35,0)),AI545="Direct shipment",IF(H545="Asia Pacific",VLOOKUP(L545,'Status Report'!B:AM,36,0),VLOOKUP(L545,'Status Report'!B:AM,35,0)))</f>
        <v>48.66</v>
      </c>
      <c r="V545" s="20">
        <f t="shared" si="124"/>
        <v>48.66</v>
      </c>
      <c r="W545" s="19">
        <f>_xlfn.IFS(AI545="Den Bosch",VLOOKUP(L545,'Status Report'!B:AM,37,0),AI545="Yantian",VLOOKUP(L545,'Status Report'!B:AM,38,0),AI545="",IF(H545="Asia Pacific",VLOOKUP(L545,'Status Report'!B:AM,38,0),VLOOKUP(L545,'Status Report'!B:AM,37,0)),AI545="Direct shipment",IF(H545="Asia Pacific",VLOOKUP(L545,'Status Report'!B:AM,38,0),VLOOKUP(L545,'Status Report'!B:AM,37,0)))</f>
        <v>43.8</v>
      </c>
      <c r="X545" s="20">
        <f t="shared" si="125"/>
        <v>43.8</v>
      </c>
      <c r="Y545" s="20">
        <f>_xlfn.IFS(AI545="Den Bosch",VLOOKUP(L545,'Status Report'!B:AO,39,0),AI545="Yantian",VLOOKUP(L545,'Status Report'!B:AO,40,0),AI545="",IF(H545="Asia Pacific",VLOOKUP(L545,'Status Report'!B:AO,40,0),VLOOKUP(L545,'Status Report'!B:AO,39,0)),AI545="Direct shipment",IF(H545="Asia Pacific",VLOOKUP(L545,'Status Report'!B:AO,40,0),VLOOKUP(L545,'Status Report'!B:AO,39,0)))</f>
        <v>0</v>
      </c>
      <c r="Z545" s="20">
        <f t="shared" si="126"/>
        <v>0</v>
      </c>
      <c r="AA545" s="20">
        <f t="shared" si="127"/>
        <v>43.8</v>
      </c>
      <c r="AB545" s="21">
        <f>_xlfn.IFS(AI545="Den Bosch",VLOOKUP(L545,'Status Report'!B:AM,33,0),AI545="Yantian",VLOOKUP(L545,'Status Report'!B:AM,34,0),AI545="",IF(H545="Asia Pacific",VLOOKUP(L545,'Status Report'!B:AM,34,0),VLOOKUP(L545,'Status Report'!B:AM,33,0)),AI545="Direct shipment",IF(H545="Asia Pacific",VLOOKUP(L545,'Status Report'!B:AM,34,0),VLOOKUP(L545,'Status Report'!B:AM,33,0)))</f>
        <v>38.549999999999997</v>
      </c>
      <c r="AC545" s="21">
        <f>VLOOKUP(L545,'Status Report'!B:CE,82,0)</f>
        <v>0</v>
      </c>
      <c r="AD545" s="21">
        <f t="shared" si="128"/>
        <v>38.549999999999997</v>
      </c>
      <c r="AE545" s="63">
        <f>VLOOKUP(L545,'Status Report'!B:W,20,0)</f>
        <v>35</v>
      </c>
      <c r="AF545" s="63">
        <f>VLOOKUP(L545,'Status Report'!B:W,21,0)</f>
        <v>28</v>
      </c>
      <c r="AG545" s="63">
        <f>VLOOKUP(L545,'Status Report'!B:W,22,0)</f>
        <v>6</v>
      </c>
      <c r="AH545" s="22">
        <f t="shared" si="129"/>
        <v>5.8799999999999998E-3</v>
      </c>
      <c r="AI545" t="s">
        <v>991</v>
      </c>
      <c r="AK545" s="63" t="str">
        <f>IFERROR(VLOOKUP(G545,ASEAN!A:A,1,0),0)</f>
        <v>Philippines</v>
      </c>
      <c r="AL545" s="63" t="str">
        <f>IFERROR(VLOOKUP(D545,'[3]customer specs'!$B$1:$D$65536,3,0),0)</f>
        <v>pallet</v>
      </c>
      <c r="AM545" s="64">
        <f t="shared" si="130"/>
        <v>4.8599999999999994</v>
      </c>
      <c r="AN545" s="64">
        <f t="shared" si="131"/>
        <v>0</v>
      </c>
      <c r="AO545" s="63"/>
      <c r="AP545" s="63"/>
      <c r="AQ545" s="63" t="str">
        <f t="shared" si="132"/>
        <v>no</v>
      </c>
      <c r="AR545" s="20">
        <f t="shared" si="133"/>
        <v>38.549999999999997</v>
      </c>
      <c r="AS545" s="63"/>
      <c r="AT545" s="23">
        <f t="shared" si="123"/>
        <v>0.12</v>
      </c>
      <c r="AU545" s="65">
        <f t="shared" si="134"/>
        <v>43.80681818181818</v>
      </c>
      <c r="AV545" s="65"/>
      <c r="AW545" s="65">
        <f t="shared" si="135"/>
        <v>43.80681818181818</v>
      </c>
      <c r="AX545" s="65"/>
      <c r="AY545" s="63">
        <f>VLOOKUP(L545,'Status Report'!B:CF,81,0)</f>
        <v>0</v>
      </c>
      <c r="AZ545" s="63" t="str">
        <f>VLOOKUP(L545,'Status Report'!B:S,18,0)</f>
        <v xml:space="preserve">Konstantinos Zoupanos </v>
      </c>
      <c r="BB545" s="63">
        <f>VLOOKUP(L545,'Status Report'!B:Z,25,0)</f>
        <v>6</v>
      </c>
      <c r="BC545" s="63">
        <f t="shared" si="136"/>
        <v>6</v>
      </c>
      <c r="BF545">
        <f>VLOOKUP(L545,'Status Report'!B:CE,82,0)</f>
        <v>0</v>
      </c>
      <c r="BG545">
        <f>VLOOKUP(L545,'Status Report'!B:CF,83,0)</f>
        <v>0</v>
      </c>
      <c r="BH545">
        <f>VLOOKUP(L545,'Status Report'!B:CG,84,0)</f>
        <v>0</v>
      </c>
      <c r="BI545" t="s">
        <v>854</v>
      </c>
      <c r="BJ545" t="s">
        <v>795</v>
      </c>
      <c r="BM545" s="67">
        <f t="shared" si="137"/>
        <v>20</v>
      </c>
    </row>
    <row r="546" spans="1:65" x14ac:dyDescent="0.25">
      <c r="A546" s="68" t="str">
        <f>VLOOKUP(L546,'Status Report'!B:CB,79,0)</f>
        <v>Heineken - F1</v>
      </c>
      <c r="C546">
        <v>20006091</v>
      </c>
      <c r="D546">
        <v>3090840</v>
      </c>
      <c r="E546" t="s">
        <v>873</v>
      </c>
      <c r="F546" t="s">
        <v>874</v>
      </c>
      <c r="G546" t="str">
        <f>VLOOKUP(D546,'[2]sold to'!$A:$H,8,0)</f>
        <v>Philippines</v>
      </c>
      <c r="H546" t="str">
        <f>VLOOKUP(D546,'[2]sold to'!$A:$I,9,0)</f>
        <v>ASIA Pacific</v>
      </c>
      <c r="K546">
        <v>190</v>
      </c>
      <c r="L546">
        <v>88027445</v>
      </c>
      <c r="M546" t="s">
        <v>288</v>
      </c>
      <c r="N546">
        <v>2</v>
      </c>
      <c r="P546" t="str">
        <f>VLOOKUP(L546,'Status Report'!B:AA,26,0)</f>
        <v>China</v>
      </c>
      <c r="Q546" t="str">
        <f>VLOOKUP(L546,'Status Report'!B:AB,27,0)</f>
        <v>Textiles-Clothing</v>
      </c>
      <c r="R546">
        <f>VLOOKUP(L546,'Status Report'!B:X,23,0)</f>
        <v>1000</v>
      </c>
      <c r="S546" t="str">
        <f>VLOOKUP(L546,'Status Report'!B:T,19,0)</f>
        <v>Asian Sourcing Link</v>
      </c>
      <c r="T546" s="62">
        <f>VLOOKUP(L546,'Status Report'!B:E,4,0)</f>
        <v>1</v>
      </c>
      <c r="U546" s="19">
        <f>_xlfn.IFS(AI546="Den Bosch",VLOOKUP(L546,'Status Report'!B:AM,35,0),AI546="Yantian",VLOOKUP(L546,'Status Report'!B:AM,36,0),AI546="",IF(H546="Asia Pacific",VLOOKUP(L546,'Status Report'!B:AM,36,0),VLOOKUP(L546,'Status Report'!B:AM,35,0)),AI546="Direct shipment",IF(H546="Asia Pacific",VLOOKUP(L546,'Status Report'!B:AM,36,0),VLOOKUP(L546,'Status Report'!B:AM,35,0)))</f>
        <v>12.14</v>
      </c>
      <c r="V546" s="20">
        <f t="shared" si="124"/>
        <v>24.28</v>
      </c>
      <c r="W546" s="19">
        <f>_xlfn.IFS(AI546="Den Bosch",VLOOKUP(L546,'Status Report'!B:AM,37,0),AI546="Yantian",VLOOKUP(L546,'Status Report'!B:AM,38,0),AI546="",IF(H546="Asia Pacific",VLOOKUP(L546,'Status Report'!B:AM,38,0),VLOOKUP(L546,'Status Report'!B:AM,37,0)),AI546="Direct shipment",IF(H546="Asia Pacific",VLOOKUP(L546,'Status Report'!B:AM,38,0),VLOOKUP(L546,'Status Report'!B:AM,37,0)))</f>
        <v>12.14</v>
      </c>
      <c r="X546" s="20">
        <f t="shared" si="125"/>
        <v>24.28</v>
      </c>
      <c r="Y546" s="20">
        <f>_xlfn.IFS(AI546="Den Bosch",VLOOKUP(L546,'Status Report'!B:AO,39,0),AI546="Yantian",VLOOKUP(L546,'Status Report'!B:AO,40,0),AI546="",IF(H546="Asia Pacific",VLOOKUP(L546,'Status Report'!B:AO,40,0),VLOOKUP(L546,'Status Report'!B:AO,39,0)),AI546="Direct shipment",IF(H546="Asia Pacific",VLOOKUP(L546,'Status Report'!B:AO,40,0),VLOOKUP(L546,'Status Report'!B:AO,39,0)))</f>
        <v>0</v>
      </c>
      <c r="Z546" s="20">
        <f t="shared" si="126"/>
        <v>0</v>
      </c>
      <c r="AA546" s="20">
        <f t="shared" si="127"/>
        <v>24.28</v>
      </c>
      <c r="AB546" s="21">
        <f>_xlfn.IFS(AI546="Den Bosch",VLOOKUP(L546,'Status Report'!B:AM,33,0),AI546="Yantian",VLOOKUP(L546,'Status Report'!B:AM,34,0),AI546="",IF(H546="Asia Pacific",VLOOKUP(L546,'Status Report'!B:AM,34,0),VLOOKUP(L546,'Status Report'!B:AM,33,0)),AI546="Direct shipment",IF(H546="Asia Pacific",VLOOKUP(L546,'Status Report'!B:AM,34,0),VLOOKUP(L546,'Status Report'!B:AM,33,0)))</f>
        <v>10.68</v>
      </c>
      <c r="AC546" s="21">
        <f>VLOOKUP(L546,'Status Report'!B:CE,82,0)</f>
        <v>0</v>
      </c>
      <c r="AD546" s="21">
        <f t="shared" si="128"/>
        <v>10.68</v>
      </c>
      <c r="AE546" s="63">
        <f>VLOOKUP(L546,'Status Report'!B:W,20,0)</f>
        <v>60</v>
      </c>
      <c r="AF546" s="63">
        <f>VLOOKUP(L546,'Status Report'!B:W,21,0)</f>
        <v>40</v>
      </c>
      <c r="AG546" s="63">
        <f>VLOOKUP(L546,'Status Report'!B:W,22,0)</f>
        <v>40</v>
      </c>
      <c r="AH546" s="22">
        <f t="shared" si="129"/>
        <v>0.192</v>
      </c>
      <c r="AK546" s="63" t="str">
        <f>IFERROR(VLOOKUP(G546,ASEAN!A:A,1,0),0)</f>
        <v>Philippines</v>
      </c>
      <c r="AL546" s="63" t="str">
        <f>IFERROR(VLOOKUP(D546,'[3]customer specs'!$B$1:$D$65536,3,0),0)</f>
        <v>pallet</v>
      </c>
      <c r="AM546" s="64">
        <f t="shared" si="130"/>
        <v>0</v>
      </c>
      <c r="AN546" s="64">
        <f t="shared" si="131"/>
        <v>0</v>
      </c>
      <c r="AO546" s="63"/>
      <c r="AP546" s="63"/>
      <c r="AQ546" s="63" t="str">
        <f t="shared" si="132"/>
        <v>no</v>
      </c>
      <c r="AR546" s="20">
        <f t="shared" si="133"/>
        <v>21.36</v>
      </c>
      <c r="AS546" s="63"/>
      <c r="AT546" s="23">
        <f t="shared" si="123"/>
        <v>0.12</v>
      </c>
      <c r="AU546" s="65">
        <f t="shared" si="134"/>
        <v>12.136363636363637</v>
      </c>
      <c r="AV546" s="65"/>
      <c r="AW546" s="65">
        <f t="shared" si="135"/>
        <v>24.272727272727273</v>
      </c>
      <c r="AX546" s="65"/>
      <c r="AY546" s="63">
        <f>VLOOKUP(L546,'Status Report'!B:CF,81,0)</f>
        <v>0</v>
      </c>
      <c r="AZ546" s="63" t="str">
        <f>VLOOKUP(L546,'Status Report'!B:S,18,0)</f>
        <v xml:space="preserve">Ellina Smirnova </v>
      </c>
      <c r="BB546" s="63">
        <f>VLOOKUP(L546,'Status Report'!B:Z,25,0)</f>
        <v>1</v>
      </c>
      <c r="BC546" s="63">
        <f t="shared" si="136"/>
        <v>2</v>
      </c>
      <c r="BF546">
        <f>VLOOKUP(L546,'Status Report'!B:CE,82,0)</f>
        <v>0</v>
      </c>
      <c r="BG546">
        <f>VLOOKUP(L546,'Status Report'!B:CF,83,0)</f>
        <v>0</v>
      </c>
      <c r="BH546">
        <f>VLOOKUP(L546,'Status Report'!B:CG,84,0)</f>
        <v>0</v>
      </c>
      <c r="BI546" t="s">
        <v>854</v>
      </c>
      <c r="BJ546" t="s">
        <v>795</v>
      </c>
      <c r="BM546" s="67">
        <f t="shared" si="137"/>
        <v>32</v>
      </c>
    </row>
    <row r="547" spans="1:65" x14ac:dyDescent="0.25">
      <c r="A547" s="68" t="str">
        <f>VLOOKUP(L547,'Status Report'!B:CB,79,0)</f>
        <v>Heineken - F1</v>
      </c>
      <c r="C547">
        <v>20006091</v>
      </c>
      <c r="D547">
        <v>3090840</v>
      </c>
      <c r="E547" t="s">
        <v>873</v>
      </c>
      <c r="F547" t="s">
        <v>874</v>
      </c>
      <c r="G547" t="str">
        <f>VLOOKUP(D547,'[2]sold to'!$A:$H,8,0)</f>
        <v>Philippines</v>
      </c>
      <c r="H547" t="str">
        <f>VLOOKUP(D547,'[2]sold to'!$A:$I,9,0)</f>
        <v>ASIA Pacific</v>
      </c>
      <c r="K547">
        <v>200</v>
      </c>
      <c r="L547">
        <v>88027446</v>
      </c>
      <c r="M547" t="s">
        <v>239</v>
      </c>
      <c r="N547">
        <v>4</v>
      </c>
      <c r="P547" t="str">
        <f>VLOOKUP(L547,'Status Report'!B:AA,26,0)</f>
        <v>China</v>
      </c>
      <c r="Q547" t="str">
        <f>VLOOKUP(L547,'Status Report'!B:AB,27,0)</f>
        <v>Textiles-Clothing</v>
      </c>
      <c r="R547">
        <f>VLOOKUP(L547,'Status Report'!B:X,23,0)</f>
        <v>1000</v>
      </c>
      <c r="S547" t="str">
        <f>VLOOKUP(L547,'Status Report'!B:T,19,0)</f>
        <v>Asian Sourcing Link</v>
      </c>
      <c r="T547" s="62">
        <f>VLOOKUP(L547,'Status Report'!B:E,4,0)</f>
        <v>1</v>
      </c>
      <c r="U547" s="19">
        <f>_xlfn.IFS(AI547="Den Bosch",VLOOKUP(L547,'Status Report'!B:AM,35,0),AI547="Yantian",VLOOKUP(L547,'Status Report'!B:AM,36,0),AI547="",IF(H547="Asia Pacific",VLOOKUP(L547,'Status Report'!B:AM,36,0),VLOOKUP(L547,'Status Report'!B:AM,35,0)),AI547="Direct shipment",IF(H547="Asia Pacific",VLOOKUP(L547,'Status Report'!B:AM,36,0),VLOOKUP(L547,'Status Report'!B:AM,35,0)))</f>
        <v>12.14</v>
      </c>
      <c r="V547" s="20">
        <f t="shared" si="124"/>
        <v>48.56</v>
      </c>
      <c r="W547" s="19">
        <f>_xlfn.IFS(AI547="Den Bosch",VLOOKUP(L547,'Status Report'!B:AM,37,0),AI547="Yantian",VLOOKUP(L547,'Status Report'!B:AM,38,0),AI547="",IF(H547="Asia Pacific",VLOOKUP(L547,'Status Report'!B:AM,38,0),VLOOKUP(L547,'Status Report'!B:AM,37,0)),AI547="Direct shipment",IF(H547="Asia Pacific",VLOOKUP(L547,'Status Report'!B:AM,38,0),VLOOKUP(L547,'Status Report'!B:AM,37,0)))</f>
        <v>12.14</v>
      </c>
      <c r="X547" s="20">
        <f t="shared" si="125"/>
        <v>48.56</v>
      </c>
      <c r="Y547" s="20">
        <f>_xlfn.IFS(AI547="Den Bosch",VLOOKUP(L547,'Status Report'!B:AO,39,0),AI547="Yantian",VLOOKUP(L547,'Status Report'!B:AO,40,0),AI547="",IF(H547="Asia Pacific",VLOOKUP(L547,'Status Report'!B:AO,40,0),VLOOKUP(L547,'Status Report'!B:AO,39,0)),AI547="Direct shipment",IF(H547="Asia Pacific",VLOOKUP(L547,'Status Report'!B:AO,40,0),VLOOKUP(L547,'Status Report'!B:AO,39,0)))</f>
        <v>0</v>
      </c>
      <c r="Z547" s="20">
        <f t="shared" si="126"/>
        <v>0</v>
      </c>
      <c r="AA547" s="20">
        <f t="shared" si="127"/>
        <v>48.56</v>
      </c>
      <c r="AB547" s="21">
        <f>_xlfn.IFS(AI547="Den Bosch",VLOOKUP(L547,'Status Report'!B:AM,33,0),AI547="Yantian",VLOOKUP(L547,'Status Report'!B:AM,34,0),AI547="",IF(H547="Asia Pacific",VLOOKUP(L547,'Status Report'!B:AM,34,0),VLOOKUP(L547,'Status Report'!B:AM,33,0)),AI547="Direct shipment",IF(H547="Asia Pacific",VLOOKUP(L547,'Status Report'!B:AM,34,0),VLOOKUP(L547,'Status Report'!B:AM,33,0)))</f>
        <v>10.68</v>
      </c>
      <c r="AC547" s="21">
        <f>VLOOKUP(L547,'Status Report'!B:CE,82,0)</f>
        <v>0</v>
      </c>
      <c r="AD547" s="21">
        <f t="shared" si="128"/>
        <v>10.68</v>
      </c>
      <c r="AE547" s="63">
        <f>VLOOKUP(L547,'Status Report'!B:W,20,0)</f>
        <v>60</v>
      </c>
      <c r="AF547" s="63">
        <f>VLOOKUP(L547,'Status Report'!B:W,21,0)</f>
        <v>40</v>
      </c>
      <c r="AG547" s="63">
        <f>VLOOKUP(L547,'Status Report'!B:W,22,0)</f>
        <v>40</v>
      </c>
      <c r="AH547" s="22">
        <f t="shared" si="129"/>
        <v>0.38400000000000001</v>
      </c>
      <c r="AK547" s="63" t="str">
        <f>IFERROR(VLOOKUP(G547,ASEAN!A:A,1,0),0)</f>
        <v>Philippines</v>
      </c>
      <c r="AL547" s="63" t="str">
        <f>IFERROR(VLOOKUP(D547,'[3]customer specs'!$B$1:$D$65536,3,0),0)</f>
        <v>pallet</v>
      </c>
      <c r="AM547" s="64">
        <f t="shared" si="130"/>
        <v>0</v>
      </c>
      <c r="AN547" s="64">
        <f t="shared" si="131"/>
        <v>0</v>
      </c>
      <c r="AO547" s="63"/>
      <c r="AP547" s="63"/>
      <c r="AQ547" s="63" t="str">
        <f t="shared" si="132"/>
        <v>no</v>
      </c>
      <c r="AR547" s="20">
        <f t="shared" si="133"/>
        <v>42.72</v>
      </c>
      <c r="AS547" s="63"/>
      <c r="AT547" s="23">
        <f t="shared" si="123"/>
        <v>0.12</v>
      </c>
      <c r="AU547" s="65">
        <f t="shared" si="134"/>
        <v>12.136363636363637</v>
      </c>
      <c r="AV547" s="65"/>
      <c r="AW547" s="65">
        <f t="shared" si="135"/>
        <v>48.545454545454547</v>
      </c>
      <c r="AX547" s="65"/>
      <c r="AY547" s="63">
        <f>VLOOKUP(L547,'Status Report'!B:CF,81,0)</f>
        <v>0</v>
      </c>
      <c r="AZ547" s="63" t="str">
        <f>VLOOKUP(L547,'Status Report'!B:S,18,0)</f>
        <v xml:space="preserve">Ellina Smirnova </v>
      </c>
      <c r="BB547" s="63">
        <f>VLOOKUP(L547,'Status Report'!B:Z,25,0)</f>
        <v>1</v>
      </c>
      <c r="BC547" s="63">
        <f t="shared" si="136"/>
        <v>4</v>
      </c>
      <c r="BF547">
        <f>VLOOKUP(L547,'Status Report'!B:CE,82,0)</f>
        <v>0</v>
      </c>
      <c r="BG547">
        <f>VLOOKUP(L547,'Status Report'!B:CF,83,0)</f>
        <v>0</v>
      </c>
      <c r="BH547">
        <f>VLOOKUP(L547,'Status Report'!B:CG,84,0)</f>
        <v>0</v>
      </c>
      <c r="BI547" t="s">
        <v>854</v>
      </c>
      <c r="BJ547" t="s">
        <v>795</v>
      </c>
      <c r="BM547" s="67">
        <f t="shared" si="137"/>
        <v>61</v>
      </c>
    </row>
    <row r="548" spans="1:65" x14ac:dyDescent="0.25">
      <c r="A548" s="68" t="str">
        <f>VLOOKUP(L548,'Status Report'!B:CB,79,0)</f>
        <v>Heineken - F1</v>
      </c>
      <c r="C548">
        <v>20006091</v>
      </c>
      <c r="D548">
        <v>3090840</v>
      </c>
      <c r="E548" t="s">
        <v>873</v>
      </c>
      <c r="F548" t="s">
        <v>874</v>
      </c>
      <c r="G548" t="str">
        <f>VLOOKUP(D548,'[2]sold to'!$A:$H,8,0)</f>
        <v>Philippines</v>
      </c>
      <c r="H548" t="str">
        <f>VLOOKUP(D548,'[2]sold to'!$A:$I,9,0)</f>
        <v>ASIA Pacific</v>
      </c>
      <c r="K548">
        <v>210</v>
      </c>
      <c r="L548">
        <v>88027388</v>
      </c>
      <c r="M548" t="s">
        <v>583</v>
      </c>
      <c r="N548">
        <v>1</v>
      </c>
      <c r="P548" t="str">
        <f>VLOOKUP(L548,'Status Report'!B:AA,26,0)</f>
        <v>China</v>
      </c>
      <c r="Q548" t="str">
        <f>VLOOKUP(L548,'Status Report'!B:AB,27,0)</f>
        <v>Textiles-Clothing</v>
      </c>
      <c r="R548">
        <f>VLOOKUP(L548,'Status Report'!B:X,23,0)</f>
        <v>250</v>
      </c>
      <c r="S548" t="str">
        <f>VLOOKUP(L548,'Status Report'!B:T,19,0)</f>
        <v>Promocean The Netherlands BV</v>
      </c>
      <c r="T548" s="62">
        <f>VLOOKUP(L548,'Status Report'!B:E,4,0)</f>
        <v>3</v>
      </c>
      <c r="U548" s="19">
        <f>_xlfn.IFS(AI548="Den Bosch",VLOOKUP(L548,'Status Report'!B:AM,35,0),AI548="Yantian",VLOOKUP(L548,'Status Report'!B:AM,36,0),AI548="",IF(H548="Asia Pacific",VLOOKUP(L548,'Status Report'!B:AM,36,0),VLOOKUP(L548,'Status Report'!B:AM,35,0)),AI548="Direct shipment",IF(H548="Asia Pacific",VLOOKUP(L548,'Status Report'!B:AM,36,0),VLOOKUP(L548,'Status Report'!B:AM,35,0)))</f>
        <v>45.96</v>
      </c>
      <c r="V548" s="20">
        <f t="shared" si="124"/>
        <v>45.96</v>
      </c>
      <c r="W548" s="19">
        <f>_xlfn.IFS(AI548="Den Bosch",VLOOKUP(L548,'Status Report'!B:AM,37,0),AI548="Yantian",VLOOKUP(L548,'Status Report'!B:AM,38,0),AI548="",IF(H548="Asia Pacific",VLOOKUP(L548,'Status Report'!B:AM,38,0),VLOOKUP(L548,'Status Report'!B:AM,37,0)),AI548="Direct shipment",IF(H548="Asia Pacific",VLOOKUP(L548,'Status Report'!B:AM,38,0),VLOOKUP(L548,'Status Report'!B:AM,37,0)))</f>
        <v>45.96</v>
      </c>
      <c r="X548" s="20">
        <f t="shared" si="125"/>
        <v>45.96</v>
      </c>
      <c r="Y548" s="20">
        <f>_xlfn.IFS(AI548="Den Bosch",VLOOKUP(L548,'Status Report'!B:AO,39,0),AI548="Yantian",VLOOKUP(L548,'Status Report'!B:AO,40,0),AI548="",IF(H548="Asia Pacific",VLOOKUP(L548,'Status Report'!B:AO,40,0),VLOOKUP(L548,'Status Report'!B:AO,39,0)),AI548="Direct shipment",IF(H548="Asia Pacific",VLOOKUP(L548,'Status Report'!B:AO,40,0),VLOOKUP(L548,'Status Report'!B:AO,39,0)))</f>
        <v>0</v>
      </c>
      <c r="Z548" s="20">
        <f t="shared" si="126"/>
        <v>0</v>
      </c>
      <c r="AA548" s="20">
        <f t="shared" si="127"/>
        <v>45.96</v>
      </c>
      <c r="AB548" s="21">
        <f>_xlfn.IFS(AI548="Den Bosch",VLOOKUP(L548,'Status Report'!B:AM,33,0),AI548="Yantian",VLOOKUP(L548,'Status Report'!B:AM,34,0),AI548="",IF(H548="Asia Pacific",VLOOKUP(L548,'Status Report'!B:AM,34,0),VLOOKUP(L548,'Status Report'!B:AM,33,0)),AI548="Direct shipment",IF(H548="Asia Pacific",VLOOKUP(L548,'Status Report'!B:AM,34,0),VLOOKUP(L548,'Status Report'!B:AM,33,0)))</f>
        <v>40.44</v>
      </c>
      <c r="AC548" s="21">
        <f>VLOOKUP(L548,'Status Report'!B:CE,82,0)</f>
        <v>0</v>
      </c>
      <c r="AD548" s="21">
        <f t="shared" si="128"/>
        <v>40.44</v>
      </c>
      <c r="AE548" s="63">
        <f>VLOOKUP(L548,'Status Report'!B:W,20,0)</f>
        <v>57</v>
      </c>
      <c r="AF548" s="63">
        <f>VLOOKUP(L548,'Status Report'!B:W,21,0)</f>
        <v>45</v>
      </c>
      <c r="AG548" s="63">
        <f>VLOOKUP(L548,'Status Report'!B:W,22,0)</f>
        <v>5</v>
      </c>
      <c r="AH548" s="22">
        <f t="shared" si="129"/>
        <v>1.2825E-2</v>
      </c>
      <c r="AI548" t="s">
        <v>991</v>
      </c>
      <c r="AK548" s="63" t="str">
        <f>IFERROR(VLOOKUP(G548,ASEAN!A:A,1,0),0)</f>
        <v>Philippines</v>
      </c>
      <c r="AL548" s="63" t="str">
        <f>IFERROR(VLOOKUP(D548,'[3]customer specs'!$B$1:$D$65536,3,0),0)</f>
        <v>pallet</v>
      </c>
      <c r="AM548" s="64">
        <f t="shared" si="130"/>
        <v>0</v>
      </c>
      <c r="AN548" s="64">
        <f t="shared" si="131"/>
        <v>0</v>
      </c>
      <c r="AO548" s="63"/>
      <c r="AP548" s="63"/>
      <c r="AQ548" s="63" t="str">
        <f t="shared" si="132"/>
        <v>no</v>
      </c>
      <c r="AR548" s="20">
        <f t="shared" si="133"/>
        <v>40.44</v>
      </c>
      <c r="AS548" s="63"/>
      <c r="AT548" s="23">
        <f t="shared" si="123"/>
        <v>0.12</v>
      </c>
      <c r="AU548" s="65">
        <f t="shared" si="134"/>
        <v>45.954545454545453</v>
      </c>
      <c r="AV548" s="65"/>
      <c r="AW548" s="65">
        <f t="shared" si="135"/>
        <v>45.954545454545453</v>
      </c>
      <c r="AX548" s="65"/>
      <c r="AY548" s="63">
        <f>VLOOKUP(L548,'Status Report'!B:CF,81,0)</f>
        <v>0</v>
      </c>
      <c r="AZ548" s="63" t="str">
        <f>VLOOKUP(L548,'Status Report'!B:S,18,0)</f>
        <v xml:space="preserve">Konstantinos Zoupanos </v>
      </c>
      <c r="BB548" s="63">
        <f>VLOOKUP(L548,'Status Report'!B:Z,25,0)</f>
        <v>2</v>
      </c>
      <c r="BC548" s="63">
        <f t="shared" si="136"/>
        <v>2</v>
      </c>
      <c r="BF548">
        <f>VLOOKUP(L548,'Status Report'!B:CE,82,0)</f>
        <v>0</v>
      </c>
      <c r="BG548">
        <f>VLOOKUP(L548,'Status Report'!B:CF,83,0)</f>
        <v>0</v>
      </c>
      <c r="BH548">
        <f>VLOOKUP(L548,'Status Report'!B:CG,84,0)</f>
        <v>0</v>
      </c>
      <c r="BI548" t="s">
        <v>854</v>
      </c>
      <c r="BJ548" t="s">
        <v>795</v>
      </c>
      <c r="BM548" s="67">
        <f t="shared" si="137"/>
        <v>19</v>
      </c>
    </row>
    <row r="549" spans="1:65" x14ac:dyDescent="0.25">
      <c r="A549" s="68" t="str">
        <f>VLOOKUP(L549,'Status Report'!B:CB,79,0)</f>
        <v>Heineken - F1</v>
      </c>
      <c r="C549">
        <v>20006091</v>
      </c>
      <c r="D549">
        <v>3090840</v>
      </c>
      <c r="E549" t="s">
        <v>873</v>
      </c>
      <c r="F549" t="s">
        <v>874</v>
      </c>
      <c r="G549" t="str">
        <f>VLOOKUP(D549,'[2]sold to'!$A:$H,8,0)</f>
        <v>Philippines</v>
      </c>
      <c r="H549" t="str">
        <f>VLOOKUP(D549,'[2]sold to'!$A:$I,9,0)</f>
        <v>ASIA Pacific</v>
      </c>
      <c r="K549">
        <v>220</v>
      </c>
      <c r="L549">
        <v>88027403</v>
      </c>
      <c r="M549" t="s">
        <v>595</v>
      </c>
      <c r="N549">
        <v>1</v>
      </c>
      <c r="P549" t="str">
        <f>VLOOKUP(L549,'Status Report'!B:AA,26,0)</f>
        <v>China</v>
      </c>
      <c r="Q549" t="str">
        <f>VLOOKUP(L549,'Status Report'!B:AB,27,0)</f>
        <v>Textiles-Clothing</v>
      </c>
      <c r="R549">
        <f>VLOOKUP(L549,'Status Report'!B:X,23,0)</f>
        <v>84</v>
      </c>
      <c r="S549" t="str">
        <f>VLOOKUP(L549,'Status Report'!B:T,19,0)</f>
        <v>Promocean The Netherlands BV</v>
      </c>
      <c r="T549" s="62">
        <f>VLOOKUP(L549,'Status Report'!B:E,4,0)</f>
        <v>3</v>
      </c>
      <c r="U549" s="19">
        <f>_xlfn.IFS(AI549="Den Bosch",VLOOKUP(L549,'Status Report'!B:AM,35,0),AI549="Yantian",VLOOKUP(L549,'Status Report'!B:AM,36,0),AI549="",IF(H549="Asia Pacific",VLOOKUP(L549,'Status Report'!B:AM,36,0),VLOOKUP(L549,'Status Report'!B:AM,35,0)),AI549="Direct shipment",IF(H549="Asia Pacific",VLOOKUP(L549,'Status Report'!B:AM,36,0),VLOOKUP(L549,'Status Report'!B:AM,35,0)))</f>
        <v>34.799999999999997</v>
      </c>
      <c r="V549" s="20">
        <f t="shared" si="124"/>
        <v>34.799999999999997</v>
      </c>
      <c r="W549" s="19">
        <f>_xlfn.IFS(AI549="Den Bosch",VLOOKUP(L549,'Status Report'!B:AM,37,0),AI549="Yantian",VLOOKUP(L549,'Status Report'!B:AM,38,0),AI549="",IF(H549="Asia Pacific",VLOOKUP(L549,'Status Report'!B:AM,38,0),VLOOKUP(L549,'Status Report'!B:AM,37,0)),AI549="Direct shipment",IF(H549="Asia Pacific",VLOOKUP(L549,'Status Report'!B:AM,38,0),VLOOKUP(L549,'Status Report'!B:AM,37,0)))</f>
        <v>29.04</v>
      </c>
      <c r="X549" s="20">
        <f t="shared" si="125"/>
        <v>29.04</v>
      </c>
      <c r="Y549" s="20">
        <f>_xlfn.IFS(AI549="Den Bosch",VLOOKUP(L549,'Status Report'!B:AO,39,0),AI549="Yantian",VLOOKUP(L549,'Status Report'!B:AO,40,0),AI549="",IF(H549="Asia Pacific",VLOOKUP(L549,'Status Report'!B:AO,40,0),VLOOKUP(L549,'Status Report'!B:AO,39,0)),AI549="Direct shipment",IF(H549="Asia Pacific",VLOOKUP(L549,'Status Report'!B:AO,40,0),VLOOKUP(L549,'Status Report'!B:AO,39,0)))</f>
        <v>0</v>
      </c>
      <c r="Z549" s="20">
        <f t="shared" si="126"/>
        <v>0</v>
      </c>
      <c r="AA549" s="20">
        <f t="shared" si="127"/>
        <v>29.04</v>
      </c>
      <c r="AB549" s="21">
        <f>_xlfn.IFS(AI549="Den Bosch",VLOOKUP(L549,'Status Report'!B:AM,33,0),AI549="Yantian",VLOOKUP(L549,'Status Report'!B:AM,34,0),AI549="",IF(H549="Asia Pacific",VLOOKUP(L549,'Status Report'!B:AM,34,0),VLOOKUP(L549,'Status Report'!B:AM,33,0)),AI549="Direct shipment",IF(H549="Asia Pacific",VLOOKUP(L549,'Status Report'!B:AM,34,0),VLOOKUP(L549,'Status Report'!B:AM,33,0)))</f>
        <v>25.353899999999999</v>
      </c>
      <c r="AC549" s="21">
        <f>VLOOKUP(L549,'Status Report'!B:CE,82,0)</f>
        <v>0</v>
      </c>
      <c r="AD549" s="21">
        <f t="shared" si="128"/>
        <v>25.353899999999999</v>
      </c>
      <c r="AE549" s="63">
        <f>VLOOKUP(L549,'Status Report'!B:W,20,0)</f>
        <v>35</v>
      </c>
      <c r="AF549" s="63">
        <f>VLOOKUP(L549,'Status Report'!B:W,21,0)</f>
        <v>28</v>
      </c>
      <c r="AG549" s="63">
        <f>VLOOKUP(L549,'Status Report'!B:W,22,0)</f>
        <v>5</v>
      </c>
      <c r="AH549" s="22">
        <f t="shared" si="129"/>
        <v>4.8999999999999998E-3</v>
      </c>
      <c r="AI549" t="s">
        <v>990</v>
      </c>
      <c r="AK549" s="63" t="str">
        <f>IFERROR(VLOOKUP(G549,ASEAN!A:A,1,0),0)</f>
        <v>Philippines</v>
      </c>
      <c r="AL549" s="63" t="str">
        <f>IFERROR(VLOOKUP(D549,'[3]customer specs'!$B$1:$D$65536,3,0),0)</f>
        <v>pallet</v>
      </c>
      <c r="AM549" s="64">
        <f t="shared" si="130"/>
        <v>5.759999999999998</v>
      </c>
      <c r="AN549" s="64">
        <f t="shared" si="131"/>
        <v>0</v>
      </c>
      <c r="AO549" s="63"/>
      <c r="AP549" s="63"/>
      <c r="AQ549" s="63" t="str">
        <f t="shared" si="132"/>
        <v>no</v>
      </c>
      <c r="AR549" s="20">
        <f t="shared" si="133"/>
        <v>25.353899999999999</v>
      </c>
      <c r="AS549" s="63"/>
      <c r="AT549" s="23">
        <f t="shared" si="123"/>
        <v>0.12</v>
      </c>
      <c r="AU549" s="65">
        <f t="shared" si="134"/>
        <v>28.811249999999998</v>
      </c>
      <c r="AV549" s="65"/>
      <c r="AW549" s="65">
        <f t="shared" si="135"/>
        <v>28.811249999999998</v>
      </c>
      <c r="AX549" s="65"/>
      <c r="AY549" s="63">
        <f>VLOOKUP(L549,'Status Report'!B:CF,81,0)</f>
        <v>0</v>
      </c>
      <c r="AZ549" s="63" t="str">
        <f>VLOOKUP(L549,'Status Report'!B:S,18,0)</f>
        <v xml:space="preserve">Konstantinos Zoupanos </v>
      </c>
      <c r="BB549" s="63">
        <f>VLOOKUP(L549,'Status Report'!B:Z,25,0)</f>
        <v>6</v>
      </c>
      <c r="BC549" s="63">
        <f t="shared" si="136"/>
        <v>6</v>
      </c>
      <c r="BF549">
        <f>VLOOKUP(L549,'Status Report'!B:CE,82,0)</f>
        <v>0</v>
      </c>
      <c r="BG549">
        <f>VLOOKUP(L549,'Status Report'!B:CF,83,0)</f>
        <v>0</v>
      </c>
      <c r="BH549">
        <f>VLOOKUP(L549,'Status Report'!B:CG,84,0)</f>
        <v>0</v>
      </c>
      <c r="BI549" t="s">
        <v>854</v>
      </c>
      <c r="BJ549" t="s">
        <v>795</v>
      </c>
      <c r="BM549" s="67">
        <f t="shared" si="137"/>
        <v>10</v>
      </c>
    </row>
    <row r="550" spans="1:65" x14ac:dyDescent="0.25">
      <c r="A550" s="68" t="str">
        <f>VLOOKUP(L550,'Status Report'!B:CB,79,0)</f>
        <v>Heineken - F1</v>
      </c>
      <c r="C550">
        <v>20006091</v>
      </c>
      <c r="D550">
        <v>3090840</v>
      </c>
      <c r="E550" t="s">
        <v>873</v>
      </c>
      <c r="F550" t="s">
        <v>874</v>
      </c>
      <c r="G550" t="str">
        <f>VLOOKUP(D550,'[2]sold to'!$A:$H,8,0)</f>
        <v>Philippines</v>
      </c>
      <c r="H550" t="str">
        <f>VLOOKUP(D550,'[2]sold to'!$A:$I,9,0)</f>
        <v>ASIA Pacific</v>
      </c>
      <c r="K550">
        <v>230</v>
      </c>
      <c r="L550">
        <v>88027411</v>
      </c>
      <c r="M550" t="s">
        <v>601</v>
      </c>
      <c r="N550">
        <v>2</v>
      </c>
      <c r="P550" t="str">
        <f>VLOOKUP(L550,'Status Report'!B:AA,26,0)</f>
        <v>China</v>
      </c>
      <c r="Q550" t="str">
        <f>VLOOKUP(L550,'Status Report'!B:AB,27,0)</f>
        <v>Textiles-Clothing</v>
      </c>
      <c r="R550">
        <f>VLOOKUP(L550,'Status Report'!B:X,23,0)</f>
        <v>84</v>
      </c>
      <c r="S550" t="str">
        <f>VLOOKUP(L550,'Status Report'!B:T,19,0)</f>
        <v>Promocean The Netherlands BV</v>
      </c>
      <c r="T550" s="62">
        <f>VLOOKUP(L550,'Status Report'!B:E,4,0)</f>
        <v>3</v>
      </c>
      <c r="U550" s="19">
        <f>_xlfn.IFS(AI550="Den Bosch",VLOOKUP(L550,'Status Report'!B:AM,35,0),AI550="Yantian",VLOOKUP(L550,'Status Report'!B:AM,36,0),AI550="",IF(H550="Asia Pacific",VLOOKUP(L550,'Status Report'!B:AM,36,0),VLOOKUP(L550,'Status Report'!B:AM,35,0)),AI550="Direct shipment",IF(H550="Asia Pacific",VLOOKUP(L550,'Status Report'!B:AM,36,0),VLOOKUP(L550,'Status Report'!B:AM,35,0)))</f>
        <v>36.299999999999997</v>
      </c>
      <c r="V550" s="20">
        <f t="shared" si="124"/>
        <v>72.599999999999994</v>
      </c>
      <c r="W550" s="19">
        <f>_xlfn.IFS(AI550="Den Bosch",VLOOKUP(L550,'Status Report'!B:AM,37,0),AI550="Yantian",VLOOKUP(L550,'Status Report'!B:AM,38,0),AI550="",IF(H550="Asia Pacific",VLOOKUP(L550,'Status Report'!B:AM,38,0),VLOOKUP(L550,'Status Report'!B:AM,37,0)),AI550="Direct shipment",IF(H550="Asia Pacific",VLOOKUP(L550,'Status Report'!B:AM,38,0),VLOOKUP(L550,'Status Report'!B:AM,37,0)))</f>
        <v>30.54</v>
      </c>
      <c r="X550" s="20">
        <f t="shared" si="125"/>
        <v>61.08</v>
      </c>
      <c r="Y550" s="20">
        <f>_xlfn.IFS(AI550="Den Bosch",VLOOKUP(L550,'Status Report'!B:AO,39,0),AI550="Yantian",VLOOKUP(L550,'Status Report'!B:AO,40,0),AI550="",IF(H550="Asia Pacific",VLOOKUP(L550,'Status Report'!B:AO,40,0),VLOOKUP(L550,'Status Report'!B:AO,39,0)),AI550="Direct shipment",IF(H550="Asia Pacific",VLOOKUP(L550,'Status Report'!B:AO,40,0),VLOOKUP(L550,'Status Report'!B:AO,39,0)))</f>
        <v>0</v>
      </c>
      <c r="Z550" s="20">
        <f t="shared" si="126"/>
        <v>0</v>
      </c>
      <c r="AA550" s="20">
        <f t="shared" si="127"/>
        <v>61.08</v>
      </c>
      <c r="AB550" s="21">
        <f>_xlfn.IFS(AI550="Den Bosch",VLOOKUP(L550,'Status Report'!B:AM,33,0),AI550="Yantian",VLOOKUP(L550,'Status Report'!B:AM,34,0),AI550="",IF(H550="Asia Pacific",VLOOKUP(L550,'Status Report'!B:AM,34,0),VLOOKUP(L550,'Status Report'!B:AM,33,0)),AI550="Direct shipment",IF(H550="Asia Pacific",VLOOKUP(L550,'Status Report'!B:AM,34,0),VLOOKUP(L550,'Status Report'!B:AM,33,0)))</f>
        <v>26.629200000000001</v>
      </c>
      <c r="AC550" s="21">
        <f>VLOOKUP(L550,'Status Report'!B:CE,82,0)</f>
        <v>0</v>
      </c>
      <c r="AD550" s="21">
        <f t="shared" si="128"/>
        <v>26.629200000000001</v>
      </c>
      <c r="AE550" s="63">
        <f>VLOOKUP(L550,'Status Report'!B:W,20,0)</f>
        <v>35</v>
      </c>
      <c r="AF550" s="63">
        <f>VLOOKUP(L550,'Status Report'!B:W,21,0)</f>
        <v>28</v>
      </c>
      <c r="AG550" s="63">
        <f>VLOOKUP(L550,'Status Report'!B:W,22,0)</f>
        <v>5</v>
      </c>
      <c r="AH550" s="22">
        <f t="shared" si="129"/>
        <v>9.7999999999999997E-3</v>
      </c>
      <c r="AI550" t="s">
        <v>990</v>
      </c>
      <c r="AK550" s="63" t="str">
        <f>IFERROR(VLOOKUP(G550,ASEAN!A:A,1,0),0)</f>
        <v>Philippines</v>
      </c>
      <c r="AL550" s="63" t="str">
        <f>IFERROR(VLOOKUP(D550,'[3]customer specs'!$B$1:$D$65536,3,0),0)</f>
        <v>pallet</v>
      </c>
      <c r="AM550" s="64">
        <f t="shared" si="130"/>
        <v>11.519999999999996</v>
      </c>
      <c r="AN550" s="64">
        <f t="shared" si="131"/>
        <v>0</v>
      </c>
      <c r="AO550" s="63"/>
      <c r="AP550" s="63"/>
      <c r="AQ550" s="63" t="str">
        <f t="shared" si="132"/>
        <v>no</v>
      </c>
      <c r="AR550" s="20">
        <f t="shared" si="133"/>
        <v>53.258400000000002</v>
      </c>
      <c r="AS550" s="63"/>
      <c r="AT550" s="23">
        <f t="shared" si="123"/>
        <v>0.12</v>
      </c>
      <c r="AU550" s="65">
        <f t="shared" si="134"/>
        <v>30.260454545454547</v>
      </c>
      <c r="AV550" s="65"/>
      <c r="AW550" s="65">
        <f t="shared" si="135"/>
        <v>60.520909090909093</v>
      </c>
      <c r="AX550" s="65"/>
      <c r="AY550" s="63">
        <f>VLOOKUP(L550,'Status Report'!B:CF,81,0)</f>
        <v>0</v>
      </c>
      <c r="AZ550" s="63" t="str">
        <f>VLOOKUP(L550,'Status Report'!B:S,18,0)</f>
        <v xml:space="preserve">Konstantinos Zoupanos </v>
      </c>
      <c r="BB550" s="63">
        <f>VLOOKUP(L550,'Status Report'!B:Z,25,0)</f>
        <v>6</v>
      </c>
      <c r="BC550" s="63">
        <f t="shared" si="136"/>
        <v>12</v>
      </c>
      <c r="BF550">
        <f>VLOOKUP(L550,'Status Report'!B:CE,82,0)</f>
        <v>0</v>
      </c>
      <c r="BG550">
        <f>VLOOKUP(L550,'Status Report'!B:CF,83,0)</f>
        <v>0</v>
      </c>
      <c r="BH550">
        <f>VLOOKUP(L550,'Status Report'!B:CG,84,0)</f>
        <v>0</v>
      </c>
      <c r="BI550" t="s">
        <v>854</v>
      </c>
      <c r="BJ550" t="s">
        <v>795</v>
      </c>
      <c r="BM550" s="67">
        <f t="shared" si="137"/>
        <v>169</v>
      </c>
    </row>
    <row r="551" spans="1:65" x14ac:dyDescent="0.25">
      <c r="A551" s="68" t="str">
        <f>VLOOKUP(L551,'Status Report'!B:CB,79,0)</f>
        <v>Heineken - F1</v>
      </c>
      <c r="C551">
        <v>20006091</v>
      </c>
      <c r="D551">
        <v>3090840</v>
      </c>
      <c r="E551" t="s">
        <v>873</v>
      </c>
      <c r="F551" t="s">
        <v>874</v>
      </c>
      <c r="G551" t="str">
        <f>VLOOKUP(D551,'[2]sold to'!$A:$H,8,0)</f>
        <v>Philippines</v>
      </c>
      <c r="H551" t="str">
        <f>VLOOKUP(D551,'[2]sold to'!$A:$I,9,0)</f>
        <v>ASIA Pacific</v>
      </c>
      <c r="K551">
        <v>240</v>
      </c>
      <c r="L551">
        <v>88027412</v>
      </c>
      <c r="M551" t="s">
        <v>602</v>
      </c>
      <c r="N551">
        <v>1</v>
      </c>
      <c r="P551" t="str">
        <f>VLOOKUP(L551,'Status Report'!B:AA,26,0)</f>
        <v>China</v>
      </c>
      <c r="Q551" t="str">
        <f>VLOOKUP(L551,'Status Report'!B:AB,27,0)</f>
        <v>Textiles-Clothing</v>
      </c>
      <c r="R551">
        <f>VLOOKUP(L551,'Status Report'!B:X,23,0)</f>
        <v>84</v>
      </c>
      <c r="S551" t="str">
        <f>VLOOKUP(L551,'Status Report'!B:T,19,0)</f>
        <v>Promocean The Netherlands BV</v>
      </c>
      <c r="T551" s="62">
        <f>VLOOKUP(L551,'Status Report'!B:E,4,0)</f>
        <v>3</v>
      </c>
      <c r="U551" s="19">
        <f>_xlfn.IFS(AI551="Den Bosch",VLOOKUP(L551,'Status Report'!B:AM,35,0),AI551="Yantian",VLOOKUP(L551,'Status Report'!B:AM,36,0),AI551="",IF(H551="Asia Pacific",VLOOKUP(L551,'Status Report'!B:AM,36,0),VLOOKUP(L551,'Status Report'!B:AM,35,0)),AI551="Direct shipment",IF(H551="Asia Pacific",VLOOKUP(L551,'Status Report'!B:AM,36,0),VLOOKUP(L551,'Status Report'!B:AM,35,0)))</f>
        <v>36.299999999999997</v>
      </c>
      <c r="V551" s="20">
        <f t="shared" si="124"/>
        <v>36.299999999999997</v>
      </c>
      <c r="W551" s="19">
        <f>_xlfn.IFS(AI551="Den Bosch",VLOOKUP(L551,'Status Report'!B:AM,37,0),AI551="Yantian",VLOOKUP(L551,'Status Report'!B:AM,38,0),AI551="",IF(H551="Asia Pacific",VLOOKUP(L551,'Status Report'!B:AM,38,0),VLOOKUP(L551,'Status Report'!B:AM,37,0)),AI551="Direct shipment",IF(H551="Asia Pacific",VLOOKUP(L551,'Status Report'!B:AM,38,0),VLOOKUP(L551,'Status Report'!B:AM,37,0)))</f>
        <v>30.54</v>
      </c>
      <c r="X551" s="20">
        <f t="shared" si="125"/>
        <v>30.54</v>
      </c>
      <c r="Y551" s="20">
        <f>_xlfn.IFS(AI551="Den Bosch",VLOOKUP(L551,'Status Report'!B:AO,39,0),AI551="Yantian",VLOOKUP(L551,'Status Report'!B:AO,40,0),AI551="",IF(H551="Asia Pacific",VLOOKUP(L551,'Status Report'!B:AO,40,0),VLOOKUP(L551,'Status Report'!B:AO,39,0)),AI551="Direct shipment",IF(H551="Asia Pacific",VLOOKUP(L551,'Status Report'!B:AO,40,0),VLOOKUP(L551,'Status Report'!B:AO,39,0)))</f>
        <v>0</v>
      </c>
      <c r="Z551" s="20">
        <f t="shared" si="126"/>
        <v>0</v>
      </c>
      <c r="AA551" s="20">
        <f t="shared" si="127"/>
        <v>30.54</v>
      </c>
      <c r="AB551" s="21">
        <f>_xlfn.IFS(AI551="Den Bosch",VLOOKUP(L551,'Status Report'!B:AM,33,0),AI551="Yantian",VLOOKUP(L551,'Status Report'!B:AM,34,0),AI551="",IF(H551="Asia Pacific",VLOOKUP(L551,'Status Report'!B:AM,34,0),VLOOKUP(L551,'Status Report'!B:AM,33,0)),AI551="Direct shipment",IF(H551="Asia Pacific",VLOOKUP(L551,'Status Report'!B:AM,34,0),VLOOKUP(L551,'Status Report'!B:AM,33,0)))</f>
        <v>26.629200000000001</v>
      </c>
      <c r="AC551" s="21">
        <f>VLOOKUP(L551,'Status Report'!B:CE,82,0)</f>
        <v>0</v>
      </c>
      <c r="AD551" s="21">
        <f t="shared" si="128"/>
        <v>26.629200000000001</v>
      </c>
      <c r="AE551" s="63">
        <f>VLOOKUP(L551,'Status Report'!B:W,20,0)</f>
        <v>35</v>
      </c>
      <c r="AF551" s="63">
        <f>VLOOKUP(L551,'Status Report'!B:W,21,0)</f>
        <v>28</v>
      </c>
      <c r="AG551" s="63">
        <f>VLOOKUP(L551,'Status Report'!B:W,22,0)</f>
        <v>5</v>
      </c>
      <c r="AH551" s="22">
        <f t="shared" si="129"/>
        <v>4.8999999999999998E-3</v>
      </c>
      <c r="AI551" t="s">
        <v>990</v>
      </c>
      <c r="AK551" s="63" t="str">
        <f>IFERROR(VLOOKUP(G551,ASEAN!A:A,1,0),0)</f>
        <v>Philippines</v>
      </c>
      <c r="AL551" s="63" t="str">
        <f>IFERROR(VLOOKUP(D551,'[3]customer specs'!$B$1:$D$65536,3,0),0)</f>
        <v>pallet</v>
      </c>
      <c r="AM551" s="64">
        <f t="shared" si="130"/>
        <v>5.759999999999998</v>
      </c>
      <c r="AN551" s="64">
        <f t="shared" si="131"/>
        <v>0</v>
      </c>
      <c r="AO551" s="63"/>
      <c r="AP551" s="63"/>
      <c r="AQ551" s="63" t="str">
        <f t="shared" si="132"/>
        <v>no</v>
      </c>
      <c r="AR551" s="20">
        <f t="shared" si="133"/>
        <v>26.629200000000001</v>
      </c>
      <c r="AS551" s="63"/>
      <c r="AT551" s="23">
        <f t="shared" si="123"/>
        <v>0.12</v>
      </c>
      <c r="AU551" s="65">
        <f t="shared" si="134"/>
        <v>30.260454545454547</v>
      </c>
      <c r="AV551" s="65"/>
      <c r="AW551" s="65">
        <f t="shared" si="135"/>
        <v>30.260454545454547</v>
      </c>
      <c r="AX551" s="65"/>
      <c r="AY551" s="63">
        <f>VLOOKUP(L551,'Status Report'!B:CF,81,0)</f>
        <v>0</v>
      </c>
      <c r="AZ551" s="63" t="str">
        <f>VLOOKUP(L551,'Status Report'!B:S,18,0)</f>
        <v xml:space="preserve">Konstantinos Zoupanos </v>
      </c>
      <c r="BB551" s="63">
        <f>VLOOKUP(L551,'Status Report'!B:Z,25,0)</f>
        <v>6</v>
      </c>
      <c r="BC551" s="63">
        <f t="shared" si="136"/>
        <v>6</v>
      </c>
      <c r="BF551">
        <f>VLOOKUP(L551,'Status Report'!B:CE,82,0)</f>
        <v>0</v>
      </c>
      <c r="BG551">
        <f>VLOOKUP(L551,'Status Report'!B:CF,83,0)</f>
        <v>0</v>
      </c>
      <c r="BH551">
        <f>VLOOKUP(L551,'Status Report'!B:CG,84,0)</f>
        <v>0</v>
      </c>
      <c r="BI551" t="s">
        <v>854</v>
      </c>
      <c r="BJ551" t="s">
        <v>795</v>
      </c>
      <c r="BM551" s="67">
        <f t="shared" si="137"/>
        <v>841</v>
      </c>
    </row>
    <row r="552" spans="1:65" x14ac:dyDescent="0.25">
      <c r="A552" s="68" t="str">
        <f>VLOOKUP(L552,'Status Report'!B:CB,79,0)</f>
        <v>Heineken - F1</v>
      </c>
      <c r="C552">
        <v>20006091</v>
      </c>
      <c r="D552">
        <v>3090840</v>
      </c>
      <c r="E552" t="s">
        <v>873</v>
      </c>
      <c r="F552" t="s">
        <v>874</v>
      </c>
      <c r="G552" t="str">
        <f>VLOOKUP(D552,'[2]sold to'!$A:$H,8,0)</f>
        <v>Philippines</v>
      </c>
      <c r="H552" t="str">
        <f>VLOOKUP(D552,'[2]sold to'!$A:$I,9,0)</f>
        <v>ASIA Pacific</v>
      </c>
      <c r="K552">
        <v>250</v>
      </c>
      <c r="L552">
        <v>88027413</v>
      </c>
      <c r="M552" t="s">
        <v>603</v>
      </c>
      <c r="N552">
        <v>1</v>
      </c>
      <c r="P552" t="str">
        <f>VLOOKUP(L552,'Status Report'!B:AA,26,0)</f>
        <v>China</v>
      </c>
      <c r="Q552" t="str">
        <f>VLOOKUP(L552,'Status Report'!B:AB,27,0)</f>
        <v>Textiles-Clothing</v>
      </c>
      <c r="R552">
        <f>VLOOKUP(L552,'Status Report'!B:X,23,0)</f>
        <v>84</v>
      </c>
      <c r="S552" t="str">
        <f>VLOOKUP(L552,'Status Report'!B:T,19,0)</f>
        <v>Promocean The Netherlands BV</v>
      </c>
      <c r="T552" s="62">
        <f>VLOOKUP(L552,'Status Report'!B:E,4,0)</f>
        <v>3</v>
      </c>
      <c r="U552" s="19">
        <f>_xlfn.IFS(AI552="Den Bosch",VLOOKUP(L552,'Status Report'!B:AM,35,0),AI552="Yantian",VLOOKUP(L552,'Status Report'!B:AM,36,0),AI552="",IF(H552="Asia Pacific",VLOOKUP(L552,'Status Report'!B:AM,36,0),VLOOKUP(L552,'Status Report'!B:AM,35,0)),AI552="Direct shipment",IF(H552="Asia Pacific",VLOOKUP(L552,'Status Report'!B:AM,36,0),VLOOKUP(L552,'Status Report'!B:AM,35,0)))</f>
        <v>36.299999999999997</v>
      </c>
      <c r="V552" s="20">
        <f t="shared" si="124"/>
        <v>36.299999999999997</v>
      </c>
      <c r="W552" s="19">
        <f>_xlfn.IFS(AI552="Den Bosch",VLOOKUP(L552,'Status Report'!B:AM,37,0),AI552="Yantian",VLOOKUP(L552,'Status Report'!B:AM,38,0),AI552="",IF(H552="Asia Pacific",VLOOKUP(L552,'Status Report'!B:AM,38,0),VLOOKUP(L552,'Status Report'!B:AM,37,0)),AI552="Direct shipment",IF(H552="Asia Pacific",VLOOKUP(L552,'Status Report'!B:AM,38,0),VLOOKUP(L552,'Status Report'!B:AM,37,0)))</f>
        <v>30.54</v>
      </c>
      <c r="X552" s="20">
        <f t="shared" si="125"/>
        <v>30.54</v>
      </c>
      <c r="Y552" s="20">
        <f>_xlfn.IFS(AI552="Den Bosch",VLOOKUP(L552,'Status Report'!B:AO,39,0),AI552="Yantian",VLOOKUP(L552,'Status Report'!B:AO,40,0),AI552="",IF(H552="Asia Pacific",VLOOKUP(L552,'Status Report'!B:AO,40,0),VLOOKUP(L552,'Status Report'!B:AO,39,0)),AI552="Direct shipment",IF(H552="Asia Pacific",VLOOKUP(L552,'Status Report'!B:AO,40,0),VLOOKUP(L552,'Status Report'!B:AO,39,0)))</f>
        <v>0</v>
      </c>
      <c r="Z552" s="20">
        <f t="shared" si="126"/>
        <v>0</v>
      </c>
      <c r="AA552" s="20">
        <f t="shared" si="127"/>
        <v>30.54</v>
      </c>
      <c r="AB552" s="21">
        <f>_xlfn.IFS(AI552="Den Bosch",VLOOKUP(L552,'Status Report'!B:AM,33,0),AI552="Yantian",VLOOKUP(L552,'Status Report'!B:AM,34,0),AI552="",IF(H552="Asia Pacific",VLOOKUP(L552,'Status Report'!B:AM,34,0),VLOOKUP(L552,'Status Report'!B:AM,33,0)),AI552="Direct shipment",IF(H552="Asia Pacific",VLOOKUP(L552,'Status Report'!B:AM,34,0),VLOOKUP(L552,'Status Report'!B:AM,33,0)))</f>
        <v>26.629200000000001</v>
      </c>
      <c r="AC552" s="21">
        <f>VLOOKUP(L552,'Status Report'!B:CE,82,0)</f>
        <v>0</v>
      </c>
      <c r="AD552" s="21">
        <f t="shared" si="128"/>
        <v>26.629200000000001</v>
      </c>
      <c r="AE552" s="63">
        <f>VLOOKUP(L552,'Status Report'!B:W,20,0)</f>
        <v>35</v>
      </c>
      <c r="AF552" s="63">
        <f>VLOOKUP(L552,'Status Report'!B:W,21,0)</f>
        <v>28</v>
      </c>
      <c r="AG552" s="63">
        <f>VLOOKUP(L552,'Status Report'!B:W,22,0)</f>
        <v>5</v>
      </c>
      <c r="AH552" s="22">
        <f t="shared" si="129"/>
        <v>4.8999999999999998E-3</v>
      </c>
      <c r="AI552" t="s">
        <v>990</v>
      </c>
      <c r="AK552" s="63" t="str">
        <f>IFERROR(VLOOKUP(G552,ASEAN!A:A,1,0),0)</f>
        <v>Philippines</v>
      </c>
      <c r="AL552" s="63" t="str">
        <f>IFERROR(VLOOKUP(D552,'[3]customer specs'!$B$1:$D$65536,3,0),0)</f>
        <v>pallet</v>
      </c>
      <c r="AM552" s="64">
        <f t="shared" si="130"/>
        <v>5.759999999999998</v>
      </c>
      <c r="AN552" s="64">
        <f t="shared" si="131"/>
        <v>0</v>
      </c>
      <c r="AO552" s="63"/>
      <c r="AP552" s="63"/>
      <c r="AQ552" s="63" t="str">
        <f t="shared" si="132"/>
        <v>no</v>
      </c>
      <c r="AR552" s="20">
        <f t="shared" si="133"/>
        <v>26.629200000000001</v>
      </c>
      <c r="AS552" s="63"/>
      <c r="AT552" s="23">
        <f t="shared" si="123"/>
        <v>0.12</v>
      </c>
      <c r="AU552" s="65">
        <f t="shared" si="134"/>
        <v>30.260454545454547</v>
      </c>
      <c r="AV552" s="65"/>
      <c r="AW552" s="65">
        <f t="shared" si="135"/>
        <v>30.260454545454547</v>
      </c>
      <c r="AX552" s="65"/>
      <c r="AY552" s="63">
        <f>VLOOKUP(L552,'Status Report'!B:CF,81,0)</f>
        <v>0</v>
      </c>
      <c r="AZ552" s="63" t="str">
        <f>VLOOKUP(L552,'Status Report'!B:S,18,0)</f>
        <v xml:space="preserve">Konstantinos Zoupanos </v>
      </c>
      <c r="BB552" s="63">
        <f>VLOOKUP(L552,'Status Report'!B:Z,25,0)</f>
        <v>6</v>
      </c>
      <c r="BC552" s="63">
        <f t="shared" si="136"/>
        <v>6</v>
      </c>
      <c r="BF552">
        <f>VLOOKUP(L552,'Status Report'!B:CE,82,0)</f>
        <v>0</v>
      </c>
      <c r="BG552">
        <f>VLOOKUP(L552,'Status Report'!B:CF,83,0)</f>
        <v>0</v>
      </c>
      <c r="BH552">
        <f>VLOOKUP(L552,'Status Report'!B:CG,84,0)</f>
        <v>0</v>
      </c>
      <c r="BI552" t="s">
        <v>854</v>
      </c>
      <c r="BJ552" t="s">
        <v>795</v>
      </c>
      <c r="BM552" s="67">
        <f t="shared" si="137"/>
        <v>861</v>
      </c>
    </row>
    <row r="553" spans="1:65" x14ac:dyDescent="0.25">
      <c r="A553" s="68" t="str">
        <f>VLOOKUP(L553,'Status Report'!B:CB,79,0)</f>
        <v>Heineken - F1</v>
      </c>
      <c r="C553">
        <v>20006091</v>
      </c>
      <c r="D553">
        <v>3090840</v>
      </c>
      <c r="E553" t="s">
        <v>873</v>
      </c>
      <c r="F553" t="s">
        <v>874</v>
      </c>
      <c r="G553" t="str">
        <f>VLOOKUP(D553,'[2]sold to'!$A:$H,8,0)</f>
        <v>Philippines</v>
      </c>
      <c r="H553" t="str">
        <f>VLOOKUP(D553,'[2]sold to'!$A:$I,9,0)</f>
        <v>ASIA Pacific</v>
      </c>
      <c r="K553">
        <v>260</v>
      </c>
      <c r="L553">
        <v>88027358</v>
      </c>
      <c r="M553" t="s">
        <v>832</v>
      </c>
      <c r="N553">
        <v>224</v>
      </c>
      <c r="P553" t="str">
        <f>VLOOKUP(L553,'Status Report'!B:AA,26,0)</f>
        <v>China</v>
      </c>
      <c r="Q553" t="str">
        <f>VLOOKUP(L553,'Status Report'!B:AB,27,0)</f>
        <v>Premiums</v>
      </c>
      <c r="R553">
        <f>VLOOKUP(L553,'Status Report'!B:X,23,0)</f>
        <v>250</v>
      </c>
      <c r="S553" t="str">
        <f>VLOOKUP(L553,'Status Report'!B:T,19,0)</f>
        <v>Promocean The Netherlands BV</v>
      </c>
      <c r="T553" s="62">
        <f>VLOOKUP(L553,'Status Report'!B:E,4,0)</f>
        <v>3</v>
      </c>
      <c r="U553" s="19">
        <f>_xlfn.IFS(AI553="Den Bosch",VLOOKUP(L553,'Status Report'!B:AM,35,0),AI553="Yantian",VLOOKUP(L553,'Status Report'!B:AM,36,0),AI553="",IF(H553="Asia Pacific",VLOOKUP(L553,'Status Report'!B:AM,36,0),VLOOKUP(L553,'Status Report'!B:AM,35,0)),AI553="Direct shipment",IF(H553="Asia Pacific",VLOOKUP(L553,'Status Report'!B:AM,36,0),VLOOKUP(L553,'Status Report'!B:AM,35,0)))</f>
        <v>65.3</v>
      </c>
      <c r="V553" s="20">
        <f t="shared" si="124"/>
        <v>14627.199999999999</v>
      </c>
      <c r="W553" s="19">
        <f>_xlfn.IFS(AI553="Den Bosch",VLOOKUP(L553,'Status Report'!B:AM,37,0),AI553="Yantian",VLOOKUP(L553,'Status Report'!B:AM,38,0),AI553="",IF(H553="Asia Pacific",VLOOKUP(L553,'Status Report'!B:AM,38,0),VLOOKUP(L553,'Status Report'!B:AM,37,0)),AI553="Direct shipment",IF(H553="Asia Pacific",VLOOKUP(L553,'Status Report'!B:AM,38,0),VLOOKUP(L553,'Status Report'!B:AM,37,0)))</f>
        <v>62.5</v>
      </c>
      <c r="X553" s="20">
        <f t="shared" si="125"/>
        <v>14000</v>
      </c>
      <c r="Y553" s="20">
        <f>_xlfn.IFS(AI553="Den Bosch",VLOOKUP(L553,'Status Report'!B:AO,39,0),AI553="Yantian",VLOOKUP(L553,'Status Report'!B:AO,40,0),AI553="",IF(H553="Asia Pacific",VLOOKUP(L553,'Status Report'!B:AO,40,0),VLOOKUP(L553,'Status Report'!B:AO,39,0)),AI553="Direct shipment",IF(H553="Asia Pacific",VLOOKUP(L553,'Status Report'!B:AO,40,0),VLOOKUP(L553,'Status Report'!B:AO,39,0)))</f>
        <v>0</v>
      </c>
      <c r="Z553" s="20">
        <f t="shared" si="126"/>
        <v>0</v>
      </c>
      <c r="AA553" s="20">
        <f t="shared" si="127"/>
        <v>14000</v>
      </c>
      <c r="AB553" s="21">
        <f>_xlfn.IFS(AI553="Den Bosch",VLOOKUP(L553,'Status Report'!B:AM,33,0),AI553="Yantian",VLOOKUP(L553,'Status Report'!B:AM,34,0),AI553="",IF(H553="Asia Pacific",VLOOKUP(L553,'Status Report'!B:AM,34,0),VLOOKUP(L553,'Status Report'!B:AM,33,0)),AI553="Direct shipment",IF(H553="Asia Pacific",VLOOKUP(L553,'Status Report'!B:AM,34,0),VLOOKUP(L553,'Status Report'!B:AM,33,0)))</f>
        <v>54.98</v>
      </c>
      <c r="AC553" s="21">
        <f>VLOOKUP(L553,'Status Report'!B:CE,82,0)</f>
        <v>0</v>
      </c>
      <c r="AD553" s="21">
        <f t="shared" si="128"/>
        <v>54.98</v>
      </c>
      <c r="AE553" s="63">
        <f>VLOOKUP(L553,'Status Report'!B:W,20,0)</f>
        <v>43.5</v>
      </c>
      <c r="AF553" s="63">
        <f>VLOOKUP(L553,'Status Report'!B:W,21,0)</f>
        <v>18</v>
      </c>
      <c r="AG553" s="63">
        <f>VLOOKUP(L553,'Status Report'!B:W,22,0)</f>
        <v>22.5</v>
      </c>
      <c r="AH553" s="22">
        <f t="shared" si="129"/>
        <v>3.9463200000000001</v>
      </c>
      <c r="AI553" t="s">
        <v>991</v>
      </c>
      <c r="AK553" s="63" t="str">
        <f>IFERROR(VLOOKUP(G553,ASEAN!A:A,1,0),0)</f>
        <v>Philippines</v>
      </c>
      <c r="AL553" s="63" t="str">
        <f>IFERROR(VLOOKUP(D553,'[3]customer specs'!$B$1:$D$65536,3,0),0)</f>
        <v>pallet</v>
      </c>
      <c r="AM553" s="64">
        <f t="shared" si="130"/>
        <v>627.19999999999891</v>
      </c>
      <c r="AN553" s="64">
        <f t="shared" si="131"/>
        <v>0</v>
      </c>
      <c r="AO553" s="63"/>
      <c r="AP553" s="63"/>
      <c r="AQ553" s="63" t="str">
        <f t="shared" si="132"/>
        <v>no</v>
      </c>
      <c r="AR553" s="20">
        <f t="shared" si="133"/>
        <v>12315.519999999999</v>
      </c>
      <c r="AS553" s="63"/>
      <c r="AT553" s="23">
        <f t="shared" si="123"/>
        <v>0.12</v>
      </c>
      <c r="AU553" s="65">
        <f t="shared" si="134"/>
        <v>62.477272727272727</v>
      </c>
      <c r="AV553" s="65"/>
      <c r="AW553" s="65">
        <f t="shared" si="135"/>
        <v>13994.90909090909</v>
      </c>
      <c r="AX553" s="65"/>
      <c r="AY553" s="63">
        <f>VLOOKUP(L553,'Status Report'!B:CF,81,0)</f>
        <v>0</v>
      </c>
      <c r="AZ553" s="63" t="str">
        <f>VLOOKUP(L553,'Status Report'!B:S,18,0)</f>
        <v xml:space="preserve">Konstantinos Zoupanos </v>
      </c>
      <c r="BB553" s="63">
        <f>VLOOKUP(L553,'Status Report'!B:Z,25,0)</f>
        <v>10</v>
      </c>
      <c r="BC553" s="63">
        <f t="shared" si="136"/>
        <v>2240</v>
      </c>
      <c r="BF553">
        <f>VLOOKUP(L553,'Status Report'!B:CE,82,0)</f>
        <v>0</v>
      </c>
      <c r="BG553">
        <f>VLOOKUP(L553,'Status Report'!B:CF,83,0)</f>
        <v>0</v>
      </c>
      <c r="BH553">
        <f>VLOOKUP(L553,'Status Report'!B:CG,84,0)</f>
        <v>0</v>
      </c>
      <c r="BI553" t="s">
        <v>854</v>
      </c>
      <c r="BJ553" t="s">
        <v>795</v>
      </c>
      <c r="BM553" s="67">
        <f t="shared" si="137"/>
        <v>679</v>
      </c>
    </row>
    <row r="554" spans="1:65" x14ac:dyDescent="0.25">
      <c r="A554" s="68" t="str">
        <f>VLOOKUP(L554,'Status Report'!B:CB,79,0)</f>
        <v>Heineken - F1</v>
      </c>
      <c r="C554">
        <v>20006091</v>
      </c>
      <c r="D554">
        <v>3090840</v>
      </c>
      <c r="E554" t="s">
        <v>873</v>
      </c>
      <c r="F554" t="s">
        <v>874</v>
      </c>
      <c r="G554" t="str">
        <f>VLOOKUP(D554,'[2]sold to'!$A:$H,8,0)</f>
        <v>Philippines</v>
      </c>
      <c r="H554" t="str">
        <f>VLOOKUP(D554,'[2]sold to'!$A:$I,9,0)</f>
        <v>ASIA Pacific</v>
      </c>
      <c r="K554">
        <v>270</v>
      </c>
      <c r="L554">
        <v>88027355</v>
      </c>
      <c r="M554" t="s">
        <v>556</v>
      </c>
      <c r="N554">
        <v>2</v>
      </c>
      <c r="P554" t="str">
        <f>VLOOKUP(L554,'Status Report'!B:AA,26,0)</f>
        <v>China</v>
      </c>
      <c r="Q554" t="str">
        <f>VLOOKUP(L554,'Status Report'!B:AB,27,0)</f>
        <v>Premiums</v>
      </c>
      <c r="R554">
        <f>VLOOKUP(L554,'Status Report'!B:X,23,0)</f>
        <v>40</v>
      </c>
      <c r="S554" t="str">
        <f>VLOOKUP(L554,'Status Report'!B:T,19,0)</f>
        <v>Promocean The Netherlands BV</v>
      </c>
      <c r="T554" s="62">
        <f>VLOOKUP(L554,'Status Report'!B:E,4,0)</f>
        <v>3</v>
      </c>
      <c r="U554" s="19">
        <f>_xlfn.IFS(AI554="Den Bosch",VLOOKUP(L554,'Status Report'!B:AM,35,0),AI554="Yantian",VLOOKUP(L554,'Status Report'!B:AM,36,0),AI554="",IF(H554="Asia Pacific",VLOOKUP(L554,'Status Report'!B:AM,36,0),VLOOKUP(L554,'Status Report'!B:AM,35,0)),AI554="Direct shipment",IF(H554="Asia Pacific",VLOOKUP(L554,'Status Report'!B:AM,36,0),VLOOKUP(L554,'Status Report'!B:AM,35,0)))</f>
        <v>57.499999999999993</v>
      </c>
      <c r="V554" s="20">
        <f t="shared" si="124"/>
        <v>114.99999999999999</v>
      </c>
      <c r="W554" s="19">
        <f>_xlfn.IFS(AI554="Den Bosch",VLOOKUP(L554,'Status Report'!B:AM,37,0),AI554="Yantian",VLOOKUP(L554,'Status Report'!B:AM,38,0),AI554="",IF(H554="Asia Pacific",VLOOKUP(L554,'Status Report'!B:AM,38,0),VLOOKUP(L554,'Status Report'!B:AM,37,0)),AI554="Direct shipment",IF(H554="Asia Pacific",VLOOKUP(L554,'Status Report'!B:AM,38,0),VLOOKUP(L554,'Status Report'!B:AM,37,0)))</f>
        <v>57.499999999999993</v>
      </c>
      <c r="X554" s="20">
        <f t="shared" si="125"/>
        <v>114.99999999999999</v>
      </c>
      <c r="Y554" s="20">
        <f>_xlfn.IFS(AI554="Den Bosch",VLOOKUP(L554,'Status Report'!B:AO,39,0),AI554="Yantian",VLOOKUP(L554,'Status Report'!B:AO,40,0),AI554="",IF(H554="Asia Pacific",VLOOKUP(L554,'Status Report'!B:AO,40,0),VLOOKUP(L554,'Status Report'!B:AO,39,0)),AI554="Direct shipment",IF(H554="Asia Pacific",VLOOKUP(L554,'Status Report'!B:AO,40,0),VLOOKUP(L554,'Status Report'!B:AO,39,0)))</f>
        <v>0</v>
      </c>
      <c r="Z554" s="20">
        <f t="shared" si="126"/>
        <v>0</v>
      </c>
      <c r="AA554" s="20">
        <f t="shared" si="127"/>
        <v>114.99999999999999</v>
      </c>
      <c r="AB554" s="21">
        <f>_xlfn.IFS(AI554="Den Bosch",VLOOKUP(L554,'Status Report'!B:AM,33,0),AI554="Yantian",VLOOKUP(L554,'Status Report'!B:AM,34,0),AI554="",IF(H554="Asia Pacific",VLOOKUP(L554,'Status Report'!B:AM,34,0),VLOOKUP(L554,'Status Report'!B:AM,33,0)),AI554="Direct shipment",IF(H554="Asia Pacific",VLOOKUP(L554,'Status Report'!B:AM,34,0),VLOOKUP(L554,'Status Report'!B:AM,33,0)))</f>
        <v>49.829400000000007</v>
      </c>
      <c r="AC554" s="21">
        <f>VLOOKUP(L554,'Status Report'!B:CE,82,0)</f>
        <v>0</v>
      </c>
      <c r="AD554" s="21">
        <f t="shared" si="128"/>
        <v>49.829400000000007</v>
      </c>
      <c r="AE554" s="63">
        <f>VLOOKUP(L554,'Status Report'!B:W,20,0)</f>
        <v>24</v>
      </c>
      <c r="AF554" s="63">
        <f>VLOOKUP(L554,'Status Report'!B:W,21,0)</f>
        <v>15</v>
      </c>
      <c r="AG554" s="63">
        <f>VLOOKUP(L554,'Status Report'!B:W,22,0)</f>
        <v>5</v>
      </c>
      <c r="AH554" s="22">
        <f t="shared" si="129"/>
        <v>3.5999999999999999E-3</v>
      </c>
      <c r="AI554" t="s">
        <v>990</v>
      </c>
      <c r="AK554" s="63" t="str">
        <f>IFERROR(VLOOKUP(G554,ASEAN!A:A,1,0),0)</f>
        <v>Philippines</v>
      </c>
      <c r="AL554" s="63" t="str">
        <f>IFERROR(VLOOKUP(D554,'[3]customer specs'!$B$1:$D$65536,3,0),0)</f>
        <v>pallet</v>
      </c>
      <c r="AM554" s="64">
        <f t="shared" si="130"/>
        <v>0</v>
      </c>
      <c r="AN554" s="64">
        <f t="shared" si="131"/>
        <v>0</v>
      </c>
      <c r="AO554" s="63"/>
      <c r="AP554" s="63"/>
      <c r="AQ554" s="63" t="str">
        <f t="shared" si="132"/>
        <v>no</v>
      </c>
      <c r="AR554" s="20">
        <f t="shared" si="133"/>
        <v>99.658800000000014</v>
      </c>
      <c r="AS554" s="63"/>
      <c r="AT554" s="23">
        <f t="shared" si="123"/>
        <v>0.12</v>
      </c>
      <c r="AU554" s="65">
        <f t="shared" si="134"/>
        <v>56.62431818181819</v>
      </c>
      <c r="AV554" s="65"/>
      <c r="AW554" s="65">
        <f t="shared" si="135"/>
        <v>113.24863636363638</v>
      </c>
      <c r="AX554" s="65"/>
      <c r="AY554" s="63">
        <f>VLOOKUP(L554,'Status Report'!B:CF,81,0)</f>
        <v>0</v>
      </c>
      <c r="AZ554" s="63" t="str">
        <f>VLOOKUP(L554,'Status Report'!B:S,18,0)</f>
        <v xml:space="preserve">Konstantinos Zoupanos </v>
      </c>
      <c r="BB554" s="63">
        <f>VLOOKUP(L554,'Status Report'!B:Z,25,0)</f>
        <v>25</v>
      </c>
      <c r="BC554" s="63">
        <f t="shared" si="136"/>
        <v>50</v>
      </c>
      <c r="BF554">
        <f>VLOOKUP(L554,'Status Report'!B:CE,82,0)</f>
        <v>0</v>
      </c>
      <c r="BG554">
        <f>VLOOKUP(L554,'Status Report'!B:CF,83,0)</f>
        <v>0</v>
      </c>
      <c r="BH554">
        <f>VLOOKUP(L554,'Status Report'!B:CG,84,0)</f>
        <v>0</v>
      </c>
      <c r="BI554" t="s">
        <v>854</v>
      </c>
      <c r="BJ554" t="s">
        <v>795</v>
      </c>
      <c r="BM554" s="67">
        <f t="shared" si="137"/>
        <v>80</v>
      </c>
    </row>
    <row r="555" spans="1:65" x14ac:dyDescent="0.25">
      <c r="A555" s="68" t="str">
        <f>VLOOKUP(L555,'Status Report'!B:CB,79,0)</f>
        <v>Heineken - F1</v>
      </c>
      <c r="C555">
        <v>20006091</v>
      </c>
      <c r="D555">
        <v>3090840</v>
      </c>
      <c r="E555" t="s">
        <v>873</v>
      </c>
      <c r="F555" t="s">
        <v>874</v>
      </c>
      <c r="G555" t="str">
        <f>VLOOKUP(D555,'[2]sold to'!$A:$H,8,0)</f>
        <v>Philippines</v>
      </c>
      <c r="H555" t="str">
        <f>VLOOKUP(D555,'[2]sold to'!$A:$I,9,0)</f>
        <v>ASIA Pacific</v>
      </c>
      <c r="K555">
        <v>280</v>
      </c>
      <c r="L555">
        <v>88025669</v>
      </c>
      <c r="M555" t="s">
        <v>163</v>
      </c>
      <c r="N555">
        <v>5</v>
      </c>
      <c r="P555" t="str">
        <f>VLOOKUP(L555,'Status Report'!B:AA,26,0)</f>
        <v>China</v>
      </c>
      <c r="Q555" t="str">
        <f>VLOOKUP(L555,'Status Report'!B:AB,27,0)</f>
        <v>Openers / Sunglasses / Keyrings / Waiter knife</v>
      </c>
      <c r="R555">
        <f>VLOOKUP(L555,'Status Report'!B:X,23,0)</f>
        <v>125</v>
      </c>
      <c r="S555" t="str">
        <f>VLOOKUP(L555,'Status Report'!B:T,19,0)</f>
        <v>Promocean The Netherlands BV</v>
      </c>
      <c r="T555" s="62">
        <f>VLOOKUP(L555,'Status Report'!B:E,4,0)</f>
        <v>1</v>
      </c>
      <c r="U555" s="19">
        <f>_xlfn.IFS(AI555="Den Bosch",VLOOKUP(L555,'Status Report'!B:AM,35,0),AI555="Yantian",VLOOKUP(L555,'Status Report'!B:AM,36,0),AI555="",IF(H555="Asia Pacific",VLOOKUP(L555,'Status Report'!B:AM,36,0),VLOOKUP(L555,'Status Report'!B:AM,35,0)),AI555="Direct shipment",IF(H555="Asia Pacific",VLOOKUP(L555,'Status Report'!B:AM,36,0),VLOOKUP(L555,'Status Report'!B:AM,35,0)))</f>
        <v>26.200000000000003</v>
      </c>
      <c r="V555" s="20">
        <f t="shared" si="124"/>
        <v>131</v>
      </c>
      <c r="W555" s="19">
        <f>_xlfn.IFS(AI555="Den Bosch",VLOOKUP(L555,'Status Report'!B:AM,37,0),AI555="Yantian",VLOOKUP(L555,'Status Report'!B:AM,38,0),AI555="",IF(H555="Asia Pacific",VLOOKUP(L555,'Status Report'!B:AM,38,0),VLOOKUP(L555,'Status Report'!B:AM,37,0)),AI555="Direct shipment",IF(H555="Asia Pacific",VLOOKUP(L555,'Status Report'!B:AM,38,0),VLOOKUP(L555,'Status Report'!B:AM,37,0)))</f>
        <v>26.200000000000003</v>
      </c>
      <c r="X555" s="20">
        <f t="shared" si="125"/>
        <v>131</v>
      </c>
      <c r="Y555" s="20">
        <f>_xlfn.IFS(AI555="Den Bosch",VLOOKUP(L555,'Status Report'!B:AO,39,0),AI555="Yantian",VLOOKUP(L555,'Status Report'!B:AO,40,0),AI555="",IF(H555="Asia Pacific",VLOOKUP(L555,'Status Report'!B:AO,40,0),VLOOKUP(L555,'Status Report'!B:AO,39,0)),AI555="Direct shipment",IF(H555="Asia Pacific",VLOOKUP(L555,'Status Report'!B:AO,40,0),VLOOKUP(L555,'Status Report'!B:AO,39,0)))</f>
        <v>0</v>
      </c>
      <c r="Z555" s="20">
        <f t="shared" si="126"/>
        <v>0</v>
      </c>
      <c r="AA555" s="20">
        <f t="shared" si="127"/>
        <v>131</v>
      </c>
      <c r="AB555" s="21">
        <f>_xlfn.IFS(AI555="Den Bosch",VLOOKUP(L555,'Status Report'!B:AM,33,0),AI555="Yantian",VLOOKUP(L555,'Status Report'!B:AM,34,0),AI555="",IF(H555="Asia Pacific",VLOOKUP(L555,'Status Report'!B:AM,34,0),VLOOKUP(L555,'Status Report'!B:AM,33,0)),AI555="Direct shipment",IF(H555="Asia Pacific",VLOOKUP(L555,'Status Report'!B:AM,34,0),VLOOKUP(L555,'Status Report'!B:AM,33,0)))</f>
        <v>23.136562499999993</v>
      </c>
      <c r="AC555" s="21">
        <f>VLOOKUP(L555,'Status Report'!B:CE,82,0)</f>
        <v>0</v>
      </c>
      <c r="AD555" s="21">
        <f t="shared" si="128"/>
        <v>23.136562499999993</v>
      </c>
      <c r="AE555" s="63">
        <f>VLOOKUP(L555,'Status Report'!B:W,20,0)</f>
        <v>7.9</v>
      </c>
      <c r="AF555" s="63">
        <f>VLOOKUP(L555,'Status Report'!B:W,21,0)</f>
        <v>27</v>
      </c>
      <c r="AG555" s="63">
        <f>VLOOKUP(L555,'Status Report'!B:W,22,0)</f>
        <v>27</v>
      </c>
      <c r="AH555" s="22">
        <f t="shared" si="129"/>
        <v>2.8795500000000002E-2</v>
      </c>
      <c r="AK555" s="63" t="str">
        <f>IFERROR(VLOOKUP(G555,ASEAN!A:A,1,0),0)</f>
        <v>Philippines</v>
      </c>
      <c r="AL555" s="63" t="str">
        <f>IFERROR(VLOOKUP(D555,'[3]customer specs'!$B$1:$D$65536,3,0),0)</f>
        <v>pallet</v>
      </c>
      <c r="AM555" s="64">
        <f t="shared" si="130"/>
        <v>0</v>
      </c>
      <c r="AN555" s="64">
        <f t="shared" si="131"/>
        <v>0</v>
      </c>
      <c r="AO555" s="63"/>
      <c r="AP555" s="63"/>
      <c r="AQ555" s="63" t="str">
        <f t="shared" si="132"/>
        <v>no</v>
      </c>
      <c r="AR555" s="20">
        <f t="shared" si="133"/>
        <v>115.68281249999997</v>
      </c>
      <c r="AS555" s="63"/>
      <c r="AT555" s="23">
        <f t="shared" si="123"/>
        <v>0.12</v>
      </c>
      <c r="AU555" s="65">
        <f t="shared" si="134"/>
        <v>26.291548295454536</v>
      </c>
      <c r="AV555" s="65"/>
      <c r="AW555" s="65">
        <f t="shared" si="135"/>
        <v>131.45774147727269</v>
      </c>
      <c r="AX555" s="65"/>
      <c r="AY555" s="63">
        <f>VLOOKUP(L555,'Status Report'!B:CF,81,0)</f>
        <v>0</v>
      </c>
      <c r="AZ555" s="63" t="str">
        <f>VLOOKUP(L555,'Status Report'!B:S,18,0)</f>
        <v>Ellina Smirnova</v>
      </c>
      <c r="BB555" s="63">
        <f>VLOOKUP(L555,'Status Report'!B:Z,25,0)</f>
        <v>20</v>
      </c>
      <c r="BC555" s="63">
        <f t="shared" si="136"/>
        <v>100</v>
      </c>
      <c r="BF555">
        <f>VLOOKUP(L555,'Status Report'!B:CE,82,0)</f>
        <v>0</v>
      </c>
      <c r="BG555">
        <f>VLOOKUP(L555,'Status Report'!B:CF,83,0)</f>
        <v>0</v>
      </c>
      <c r="BH555">
        <f>VLOOKUP(L555,'Status Report'!B:CG,84,0)</f>
        <v>0</v>
      </c>
      <c r="BI555" t="s">
        <v>854</v>
      </c>
      <c r="BJ555" t="s">
        <v>795</v>
      </c>
      <c r="BM555" s="67">
        <f t="shared" si="137"/>
        <v>25</v>
      </c>
    </row>
    <row r="556" spans="1:65" x14ac:dyDescent="0.25">
      <c r="A556" s="68" t="str">
        <f>VLOOKUP(L556,'Status Report'!B:CB,79,0)</f>
        <v>Heineken - F1</v>
      </c>
      <c r="C556">
        <v>20006091</v>
      </c>
      <c r="D556">
        <v>3090840</v>
      </c>
      <c r="E556" t="s">
        <v>873</v>
      </c>
      <c r="F556" t="s">
        <v>874</v>
      </c>
      <c r="G556" t="str">
        <f>VLOOKUP(D556,'[2]sold to'!$A:$H,8,0)</f>
        <v>Philippines</v>
      </c>
      <c r="H556" t="str">
        <f>VLOOKUP(D556,'[2]sold to'!$A:$I,9,0)</f>
        <v>ASIA Pacific</v>
      </c>
      <c r="K556">
        <v>290</v>
      </c>
      <c r="L556">
        <v>88027360</v>
      </c>
      <c r="M556" t="s">
        <v>847</v>
      </c>
      <c r="N556">
        <v>425</v>
      </c>
      <c r="P556" t="str">
        <f>VLOOKUP(L556,'Status Report'!B:AA,26,0)</f>
        <v>China</v>
      </c>
      <c r="Q556" t="str">
        <f>VLOOKUP(L556,'Status Report'!B:AB,27,0)</f>
        <v>Premiums</v>
      </c>
      <c r="R556">
        <f>VLOOKUP(L556,'Status Report'!B:X,23,0)</f>
        <v>100</v>
      </c>
      <c r="S556" t="str">
        <f>VLOOKUP(L556,'Status Report'!B:T,19,0)</f>
        <v>Asian Sourcing Link</v>
      </c>
      <c r="T556" s="62">
        <f>VLOOKUP(L556,'Status Report'!B:E,4,0)</f>
        <v>3</v>
      </c>
      <c r="U556" s="19">
        <f>_xlfn.IFS(AI556="Den Bosch",VLOOKUP(L556,'Status Report'!B:AM,35,0),AI556="Yantian",VLOOKUP(L556,'Status Report'!B:AM,36,0),AI556="",IF(H556="Asia Pacific",VLOOKUP(L556,'Status Report'!B:AM,36,0),VLOOKUP(L556,'Status Report'!B:AM,35,0)),AI556="Direct shipment",IF(H556="Asia Pacific",VLOOKUP(L556,'Status Report'!B:AM,36,0),VLOOKUP(L556,'Status Report'!B:AM,35,0)))</f>
        <v>41.95</v>
      </c>
      <c r="V556" s="20">
        <f t="shared" si="124"/>
        <v>17828.75</v>
      </c>
      <c r="W556" s="19">
        <f>_xlfn.IFS(AI556="Den Bosch",VLOOKUP(L556,'Status Report'!B:AM,37,0),AI556="Yantian",VLOOKUP(L556,'Status Report'!B:AM,38,0),AI556="",IF(H556="Asia Pacific",VLOOKUP(L556,'Status Report'!B:AM,38,0),VLOOKUP(L556,'Status Report'!B:AM,37,0)),AI556="Direct shipment",IF(H556="Asia Pacific",VLOOKUP(L556,'Status Report'!B:AM,38,0),VLOOKUP(L556,'Status Report'!B:AM,37,0)))</f>
        <v>23.05</v>
      </c>
      <c r="X556" s="20">
        <f t="shared" si="125"/>
        <v>9796.25</v>
      </c>
      <c r="Y556" s="20">
        <f>_xlfn.IFS(AI556="Den Bosch",VLOOKUP(L556,'Status Report'!B:AO,39,0),AI556="Yantian",VLOOKUP(L556,'Status Report'!B:AO,40,0),AI556="",IF(H556="Asia Pacific",VLOOKUP(L556,'Status Report'!B:AO,40,0),VLOOKUP(L556,'Status Report'!B:AO,39,0)),AI556="Direct shipment",IF(H556="Asia Pacific",VLOOKUP(L556,'Status Report'!B:AO,40,0),VLOOKUP(L556,'Status Report'!B:AO,39,0)))</f>
        <v>0</v>
      </c>
      <c r="Z556" s="20">
        <f t="shared" si="126"/>
        <v>0</v>
      </c>
      <c r="AA556" s="20">
        <f t="shared" si="127"/>
        <v>9796.25</v>
      </c>
      <c r="AB556" s="21">
        <f>_xlfn.IFS(AI556="Den Bosch",VLOOKUP(L556,'Status Report'!B:AM,33,0),AI556="Yantian",VLOOKUP(L556,'Status Report'!B:AM,34,0),AI556="",IF(H556="Asia Pacific",VLOOKUP(L556,'Status Report'!B:AM,34,0),VLOOKUP(L556,'Status Report'!B:AM,33,0)),AI556="Direct shipment",IF(H556="Asia Pacific",VLOOKUP(L556,'Status Report'!B:AM,34,0),VLOOKUP(L556,'Status Report'!B:AM,33,0)))</f>
        <v>20.3</v>
      </c>
      <c r="AC556" s="21">
        <f>VLOOKUP(L556,'Status Report'!B:CE,82,0)</f>
        <v>0</v>
      </c>
      <c r="AD556" s="21">
        <f t="shared" si="128"/>
        <v>20.3</v>
      </c>
      <c r="AE556" s="63">
        <f>VLOOKUP(L556,'Status Report'!B:W,20,0)</f>
        <v>48</v>
      </c>
      <c r="AF556" s="63">
        <f>VLOOKUP(L556,'Status Report'!B:W,21,0)</f>
        <v>38</v>
      </c>
      <c r="AG556" s="63">
        <f>VLOOKUP(L556,'Status Report'!B:W,22,0)</f>
        <v>2.5</v>
      </c>
      <c r="AH556" s="22">
        <f t="shared" si="129"/>
        <v>1.9379999999999999</v>
      </c>
      <c r="AI556" t="s">
        <v>991</v>
      </c>
      <c r="AK556" s="63" t="str">
        <f>IFERROR(VLOOKUP(G556,ASEAN!A:A,1,0),0)</f>
        <v>Philippines</v>
      </c>
      <c r="AL556" s="63" t="str">
        <f>IFERROR(VLOOKUP(D556,'[3]customer specs'!$B$1:$D$65536,3,0),0)</f>
        <v>pallet</v>
      </c>
      <c r="AM556" s="64">
        <f t="shared" si="130"/>
        <v>8032.5</v>
      </c>
      <c r="AN556" s="64">
        <f t="shared" si="131"/>
        <v>0</v>
      </c>
      <c r="AO556" s="63"/>
      <c r="AP556" s="63"/>
      <c r="AQ556" s="63" t="str">
        <f t="shared" si="132"/>
        <v>yes</v>
      </c>
      <c r="AR556" s="20">
        <f t="shared" si="133"/>
        <v>8627.5</v>
      </c>
      <c r="AS556" s="63"/>
      <c r="AT556" s="23">
        <f t="shared" si="123"/>
        <v>0.12</v>
      </c>
      <c r="AU556" s="65">
        <f t="shared" si="134"/>
        <v>23.06818181818182</v>
      </c>
      <c r="AV556" s="65"/>
      <c r="AW556" s="65">
        <f t="shared" si="135"/>
        <v>9803.9772727272739</v>
      </c>
      <c r="AX556" s="65"/>
      <c r="AY556" s="63">
        <f>VLOOKUP(L556,'Status Report'!B:CF,81,0)</f>
        <v>0</v>
      </c>
      <c r="AZ556" s="63" t="str">
        <f>VLOOKUP(L556,'Status Report'!B:S,18,0)</f>
        <v xml:space="preserve">Ellina Smirnova </v>
      </c>
      <c r="BB556" s="63">
        <f>VLOOKUP(L556,'Status Report'!B:Z,25,0)</f>
        <v>5</v>
      </c>
      <c r="BC556" s="63">
        <f t="shared" si="136"/>
        <v>2125</v>
      </c>
      <c r="BF556">
        <f>VLOOKUP(L556,'Status Report'!B:CE,82,0)</f>
        <v>0</v>
      </c>
      <c r="BG556">
        <f>VLOOKUP(L556,'Status Report'!B:CF,83,0)</f>
        <v>0</v>
      </c>
      <c r="BH556">
        <f>VLOOKUP(L556,'Status Report'!B:CG,84,0)</f>
        <v>0</v>
      </c>
      <c r="BI556" t="s">
        <v>854</v>
      </c>
      <c r="BJ556" t="s">
        <v>795</v>
      </c>
      <c r="BM556" s="67">
        <f t="shared" si="137"/>
        <v>628</v>
      </c>
    </row>
    <row r="557" spans="1:65" x14ac:dyDescent="0.25">
      <c r="A557" s="68" t="str">
        <f>VLOOKUP(L557,'Status Report'!B:CB,79,0)</f>
        <v>Heineken - F1</v>
      </c>
      <c r="C557">
        <v>20006092</v>
      </c>
      <c r="D557">
        <v>3015363</v>
      </c>
      <c r="E557" t="s">
        <v>875</v>
      </c>
      <c r="F557" t="s">
        <v>876</v>
      </c>
      <c r="G557" t="str">
        <f>VLOOKUP(D557,'[2]sold to'!$A:$H,8,0)</f>
        <v>Australia</v>
      </c>
      <c r="H557" t="str">
        <f>VLOOKUP(D557,'[2]sold to'!$A:$I,9,0)</f>
        <v>ASIA Pacific</v>
      </c>
      <c r="K557">
        <v>110</v>
      </c>
      <c r="L557">
        <v>88027382</v>
      </c>
      <c r="M557" t="s">
        <v>578</v>
      </c>
      <c r="N557">
        <v>6</v>
      </c>
      <c r="P557" t="str">
        <f>VLOOKUP(L557,'Status Report'!B:AA,26,0)</f>
        <v>China</v>
      </c>
      <c r="Q557" t="str">
        <f>VLOOKUP(L557,'Status Report'!B:AB,27,0)</f>
        <v>Textiles-Clothing</v>
      </c>
      <c r="R557">
        <f>VLOOKUP(L557,'Status Report'!B:X,23,0)</f>
        <v>84</v>
      </c>
      <c r="S557" t="str">
        <f>VLOOKUP(L557,'Status Report'!B:T,19,0)</f>
        <v>Promocean The Netherlands BV</v>
      </c>
      <c r="T557" s="62">
        <f>VLOOKUP(L557,'Status Report'!B:E,4,0)</f>
        <v>3</v>
      </c>
      <c r="U557" s="19">
        <f>_xlfn.IFS(AI557="Den Bosch",VLOOKUP(L557,'Status Report'!B:AM,35,0),AI557="Yantian",VLOOKUP(L557,'Status Report'!B:AM,36,0),AI557="",IF(H557="Asia Pacific",VLOOKUP(L557,'Status Report'!B:AM,36,0),VLOOKUP(L557,'Status Report'!B:AM,35,0)),AI557="Direct shipment",IF(H557="Asia Pacific",VLOOKUP(L557,'Status Report'!B:AM,36,0),VLOOKUP(L557,'Status Report'!B:AM,35,0)))</f>
        <v>48.66</v>
      </c>
      <c r="V557" s="20">
        <f t="shared" si="124"/>
        <v>291.95999999999998</v>
      </c>
      <c r="W557" s="19">
        <f>_xlfn.IFS(AI557="Den Bosch",VLOOKUP(L557,'Status Report'!B:AM,37,0),AI557="Yantian",VLOOKUP(L557,'Status Report'!B:AM,38,0),AI557="",IF(H557="Asia Pacific",VLOOKUP(L557,'Status Report'!B:AM,38,0),VLOOKUP(L557,'Status Report'!B:AM,37,0)),AI557="Direct shipment",IF(H557="Asia Pacific",VLOOKUP(L557,'Status Report'!B:AM,38,0),VLOOKUP(L557,'Status Report'!B:AM,37,0)))</f>
        <v>43.8</v>
      </c>
      <c r="X557" s="20">
        <f t="shared" si="125"/>
        <v>262.79999999999995</v>
      </c>
      <c r="Y557" s="20">
        <f>_xlfn.IFS(AI557="Den Bosch",VLOOKUP(L557,'Status Report'!B:AO,39,0),AI557="Yantian",VLOOKUP(L557,'Status Report'!B:AO,40,0),AI557="",IF(H557="Asia Pacific",VLOOKUP(L557,'Status Report'!B:AO,40,0),VLOOKUP(L557,'Status Report'!B:AO,39,0)),AI557="Direct shipment",IF(H557="Asia Pacific",VLOOKUP(L557,'Status Report'!B:AO,40,0),VLOOKUP(L557,'Status Report'!B:AO,39,0)))</f>
        <v>0</v>
      </c>
      <c r="Z557" s="20">
        <f t="shared" si="126"/>
        <v>0</v>
      </c>
      <c r="AA557" s="20">
        <f t="shared" si="127"/>
        <v>262.79999999999995</v>
      </c>
      <c r="AB557" s="21">
        <f>_xlfn.IFS(AI557="Den Bosch",VLOOKUP(L557,'Status Report'!B:AM,33,0),AI557="Yantian",VLOOKUP(L557,'Status Report'!B:AM,34,0),AI557="",IF(H557="Asia Pacific",VLOOKUP(L557,'Status Report'!B:AM,34,0),VLOOKUP(L557,'Status Report'!B:AM,33,0)),AI557="Direct shipment",IF(H557="Asia Pacific",VLOOKUP(L557,'Status Report'!B:AM,34,0),VLOOKUP(L557,'Status Report'!B:AM,33,0)))</f>
        <v>38.549999999999997</v>
      </c>
      <c r="AC557" s="21">
        <f>VLOOKUP(L557,'Status Report'!B:CE,82,0)</f>
        <v>0</v>
      </c>
      <c r="AD557" s="21">
        <f t="shared" si="128"/>
        <v>38.549999999999997</v>
      </c>
      <c r="AE557" s="63">
        <f>VLOOKUP(L557,'Status Report'!B:W,20,0)</f>
        <v>35</v>
      </c>
      <c r="AF557" s="63">
        <f>VLOOKUP(L557,'Status Report'!B:W,21,0)</f>
        <v>28</v>
      </c>
      <c r="AG557" s="63">
        <f>VLOOKUP(L557,'Status Report'!B:W,22,0)</f>
        <v>6</v>
      </c>
      <c r="AH557" s="22">
        <f t="shared" si="129"/>
        <v>3.5279999999999999E-2</v>
      </c>
      <c r="AI557" t="s">
        <v>991</v>
      </c>
      <c r="AK557" s="63">
        <f>IFERROR(VLOOKUP(G557,ASEAN!A:A,1,0),0)</f>
        <v>0</v>
      </c>
      <c r="AL557" s="63" t="str">
        <f>IFERROR(VLOOKUP(D557,'[3]customer specs'!$B$1:$D$65536,3,0),0)</f>
        <v>pallet</v>
      </c>
      <c r="AM557" s="64">
        <f t="shared" si="130"/>
        <v>29.160000000000025</v>
      </c>
      <c r="AN557" s="64">
        <f t="shared" si="131"/>
        <v>0</v>
      </c>
      <c r="AO557" s="63"/>
      <c r="AP557" s="63"/>
      <c r="AQ557" s="63" t="str">
        <f t="shared" si="132"/>
        <v>no</v>
      </c>
      <c r="AR557" s="20">
        <f t="shared" si="133"/>
        <v>231.29999999999998</v>
      </c>
      <c r="AS557" s="63"/>
      <c r="AT557" s="23">
        <f t="shared" si="123"/>
        <v>0.12</v>
      </c>
      <c r="AU557" s="65">
        <f t="shared" si="134"/>
        <v>43.80681818181818</v>
      </c>
      <c r="AV557" s="65"/>
      <c r="AW557" s="65">
        <f t="shared" si="135"/>
        <v>262.84090909090907</v>
      </c>
      <c r="AX557" s="65"/>
      <c r="AY557" s="63">
        <f>VLOOKUP(L557,'Status Report'!B:CF,81,0)</f>
        <v>0</v>
      </c>
      <c r="AZ557" s="63" t="str">
        <f>VLOOKUP(L557,'Status Report'!B:S,18,0)</f>
        <v xml:space="preserve">Konstantinos Zoupanos </v>
      </c>
      <c r="BB557" s="63">
        <f>VLOOKUP(L557,'Status Report'!B:Z,25,0)</f>
        <v>6</v>
      </c>
      <c r="BC557" s="63">
        <f t="shared" si="136"/>
        <v>36</v>
      </c>
      <c r="BF557">
        <f>VLOOKUP(L557,'Status Report'!B:CE,82,0)</f>
        <v>0</v>
      </c>
      <c r="BG557">
        <f>VLOOKUP(L557,'Status Report'!B:CF,83,0)</f>
        <v>0</v>
      </c>
      <c r="BH557">
        <f>VLOOKUP(L557,'Status Report'!B:CG,84,0)</f>
        <v>0</v>
      </c>
      <c r="BI557" t="s">
        <v>854</v>
      </c>
      <c r="BJ557" t="s">
        <v>795</v>
      </c>
      <c r="BM557" s="67">
        <f t="shared" si="137"/>
        <v>32</v>
      </c>
    </row>
    <row r="558" spans="1:65" x14ac:dyDescent="0.25">
      <c r="A558" s="68" t="str">
        <f>VLOOKUP(L558,'Status Report'!B:CB,79,0)</f>
        <v>Heineken - F1</v>
      </c>
      <c r="C558">
        <v>20006092</v>
      </c>
      <c r="D558">
        <v>3015363</v>
      </c>
      <c r="E558" t="s">
        <v>875</v>
      </c>
      <c r="F558" t="s">
        <v>876</v>
      </c>
      <c r="G558" t="str">
        <f>VLOOKUP(D558,'[2]sold to'!$A:$H,8,0)</f>
        <v>Australia</v>
      </c>
      <c r="H558" t="str">
        <f>VLOOKUP(D558,'[2]sold to'!$A:$I,9,0)</f>
        <v>ASIA Pacific</v>
      </c>
      <c r="K558">
        <v>120</v>
      </c>
      <c r="L558">
        <v>88027383</v>
      </c>
      <c r="M558" t="s">
        <v>579</v>
      </c>
      <c r="N558">
        <v>3</v>
      </c>
      <c r="P558" t="str">
        <f>VLOOKUP(L558,'Status Report'!B:AA,26,0)</f>
        <v>China</v>
      </c>
      <c r="Q558" t="str">
        <f>VLOOKUP(L558,'Status Report'!B:AB,27,0)</f>
        <v>Textiles-Clothing</v>
      </c>
      <c r="R558">
        <f>VLOOKUP(L558,'Status Report'!B:X,23,0)</f>
        <v>84</v>
      </c>
      <c r="S558" t="str">
        <f>VLOOKUP(L558,'Status Report'!B:T,19,0)</f>
        <v>Promocean The Netherlands BV</v>
      </c>
      <c r="T558" s="62">
        <f>VLOOKUP(L558,'Status Report'!B:E,4,0)</f>
        <v>3</v>
      </c>
      <c r="U558" s="19">
        <f>_xlfn.IFS(AI558="Den Bosch",VLOOKUP(L558,'Status Report'!B:AM,35,0),AI558="Yantian",VLOOKUP(L558,'Status Report'!B:AM,36,0),AI558="",IF(H558="Asia Pacific",VLOOKUP(L558,'Status Report'!B:AM,36,0),VLOOKUP(L558,'Status Report'!B:AM,35,0)),AI558="Direct shipment",IF(H558="Asia Pacific",VLOOKUP(L558,'Status Report'!B:AM,36,0),VLOOKUP(L558,'Status Report'!B:AM,35,0)))</f>
        <v>48.66</v>
      </c>
      <c r="V558" s="20">
        <f t="shared" si="124"/>
        <v>145.97999999999999</v>
      </c>
      <c r="W558" s="19">
        <f>_xlfn.IFS(AI558="Den Bosch",VLOOKUP(L558,'Status Report'!B:AM,37,0),AI558="Yantian",VLOOKUP(L558,'Status Report'!B:AM,38,0),AI558="",IF(H558="Asia Pacific",VLOOKUP(L558,'Status Report'!B:AM,38,0),VLOOKUP(L558,'Status Report'!B:AM,37,0)),AI558="Direct shipment",IF(H558="Asia Pacific",VLOOKUP(L558,'Status Report'!B:AM,38,0),VLOOKUP(L558,'Status Report'!B:AM,37,0)))</f>
        <v>43.8</v>
      </c>
      <c r="X558" s="20">
        <f t="shared" si="125"/>
        <v>131.39999999999998</v>
      </c>
      <c r="Y558" s="20">
        <f>_xlfn.IFS(AI558="Den Bosch",VLOOKUP(L558,'Status Report'!B:AO,39,0),AI558="Yantian",VLOOKUP(L558,'Status Report'!B:AO,40,0),AI558="",IF(H558="Asia Pacific",VLOOKUP(L558,'Status Report'!B:AO,40,0),VLOOKUP(L558,'Status Report'!B:AO,39,0)),AI558="Direct shipment",IF(H558="Asia Pacific",VLOOKUP(L558,'Status Report'!B:AO,40,0),VLOOKUP(L558,'Status Report'!B:AO,39,0)))</f>
        <v>0</v>
      </c>
      <c r="Z558" s="20">
        <f t="shared" si="126"/>
        <v>0</v>
      </c>
      <c r="AA558" s="20">
        <f t="shared" si="127"/>
        <v>131.39999999999998</v>
      </c>
      <c r="AB558" s="21">
        <f>_xlfn.IFS(AI558="Den Bosch",VLOOKUP(L558,'Status Report'!B:AM,33,0),AI558="Yantian",VLOOKUP(L558,'Status Report'!B:AM,34,0),AI558="",IF(H558="Asia Pacific",VLOOKUP(L558,'Status Report'!B:AM,34,0),VLOOKUP(L558,'Status Report'!B:AM,33,0)),AI558="Direct shipment",IF(H558="Asia Pacific",VLOOKUP(L558,'Status Report'!B:AM,34,0),VLOOKUP(L558,'Status Report'!B:AM,33,0)))</f>
        <v>38.549999999999997</v>
      </c>
      <c r="AC558" s="21">
        <f>VLOOKUP(L558,'Status Report'!B:CE,82,0)</f>
        <v>0</v>
      </c>
      <c r="AD558" s="21">
        <f t="shared" si="128"/>
        <v>38.549999999999997</v>
      </c>
      <c r="AE558" s="63">
        <f>VLOOKUP(L558,'Status Report'!B:W,20,0)</f>
        <v>35</v>
      </c>
      <c r="AF558" s="63">
        <f>VLOOKUP(L558,'Status Report'!B:W,21,0)</f>
        <v>28</v>
      </c>
      <c r="AG558" s="63">
        <f>VLOOKUP(L558,'Status Report'!B:W,22,0)</f>
        <v>6</v>
      </c>
      <c r="AH558" s="22">
        <f t="shared" si="129"/>
        <v>1.7639999999999999E-2</v>
      </c>
      <c r="AI558" t="s">
        <v>991</v>
      </c>
      <c r="AK558" s="63">
        <f>IFERROR(VLOOKUP(G558,ASEAN!A:A,1,0),0)</f>
        <v>0</v>
      </c>
      <c r="AL558" s="63" t="str">
        <f>IFERROR(VLOOKUP(D558,'[3]customer specs'!$B$1:$D$65536,3,0),0)</f>
        <v>pallet</v>
      </c>
      <c r="AM558" s="64">
        <f t="shared" si="130"/>
        <v>14.580000000000013</v>
      </c>
      <c r="AN558" s="64">
        <f t="shared" si="131"/>
        <v>0</v>
      </c>
      <c r="AO558" s="63"/>
      <c r="AP558" s="63"/>
      <c r="AQ558" s="63" t="str">
        <f t="shared" si="132"/>
        <v>no</v>
      </c>
      <c r="AR558" s="20">
        <f t="shared" si="133"/>
        <v>115.64999999999999</v>
      </c>
      <c r="AS558" s="63"/>
      <c r="AT558" s="23">
        <f t="shared" si="123"/>
        <v>0.12</v>
      </c>
      <c r="AU558" s="65">
        <f t="shared" si="134"/>
        <v>43.80681818181818</v>
      </c>
      <c r="AV558" s="65"/>
      <c r="AW558" s="65">
        <f t="shared" si="135"/>
        <v>131.42045454545453</v>
      </c>
      <c r="AX558" s="65"/>
      <c r="AY558" s="63">
        <f>VLOOKUP(L558,'Status Report'!B:CF,81,0)</f>
        <v>0</v>
      </c>
      <c r="AZ558" s="63" t="str">
        <f>VLOOKUP(L558,'Status Report'!B:S,18,0)</f>
        <v xml:space="preserve">Konstantinos Zoupanos </v>
      </c>
      <c r="BB558" s="63">
        <f>VLOOKUP(L558,'Status Report'!B:Z,25,0)</f>
        <v>6</v>
      </c>
      <c r="BC558" s="63">
        <f t="shared" si="136"/>
        <v>18</v>
      </c>
      <c r="BF558">
        <f>VLOOKUP(L558,'Status Report'!B:CE,82,0)</f>
        <v>0</v>
      </c>
      <c r="BG558">
        <f>VLOOKUP(L558,'Status Report'!B:CF,83,0)</f>
        <v>0</v>
      </c>
      <c r="BH558">
        <f>VLOOKUP(L558,'Status Report'!B:CG,84,0)</f>
        <v>0</v>
      </c>
      <c r="BI558" t="s">
        <v>854</v>
      </c>
      <c r="BJ558" t="s">
        <v>795</v>
      </c>
      <c r="BM558" s="67">
        <f t="shared" si="137"/>
        <v>30</v>
      </c>
    </row>
    <row r="559" spans="1:65" x14ac:dyDescent="0.25">
      <c r="A559" s="68" t="str">
        <f>VLOOKUP(L559,'Status Report'!B:CB,79,0)</f>
        <v>Heineken - F1</v>
      </c>
      <c r="C559">
        <v>20006092</v>
      </c>
      <c r="D559">
        <v>3015363</v>
      </c>
      <c r="E559" t="s">
        <v>875</v>
      </c>
      <c r="F559" t="s">
        <v>876</v>
      </c>
      <c r="G559" t="str">
        <f>VLOOKUP(D559,'[2]sold to'!$A:$H,8,0)</f>
        <v>Australia</v>
      </c>
      <c r="H559" t="str">
        <f>VLOOKUP(D559,'[2]sold to'!$A:$I,9,0)</f>
        <v>ASIA Pacific</v>
      </c>
      <c r="K559">
        <v>130</v>
      </c>
      <c r="L559">
        <v>88027384</v>
      </c>
      <c r="M559" t="s">
        <v>580</v>
      </c>
      <c r="N559">
        <v>2</v>
      </c>
      <c r="P559" t="str">
        <f>VLOOKUP(L559,'Status Report'!B:AA,26,0)</f>
        <v>China</v>
      </c>
      <c r="Q559" t="str">
        <f>VLOOKUP(L559,'Status Report'!B:AB,27,0)</f>
        <v>Textiles-Clothing</v>
      </c>
      <c r="R559">
        <f>VLOOKUP(L559,'Status Report'!B:X,23,0)</f>
        <v>84</v>
      </c>
      <c r="S559" t="str">
        <f>VLOOKUP(L559,'Status Report'!B:T,19,0)</f>
        <v>Promocean The Netherlands BV</v>
      </c>
      <c r="T559" s="62">
        <f>VLOOKUP(L559,'Status Report'!B:E,4,0)</f>
        <v>3</v>
      </c>
      <c r="U559" s="19">
        <f>_xlfn.IFS(AI559="Den Bosch",VLOOKUP(L559,'Status Report'!B:AM,35,0),AI559="Yantian",VLOOKUP(L559,'Status Report'!B:AM,36,0),AI559="",IF(H559="Asia Pacific",VLOOKUP(L559,'Status Report'!B:AM,36,0),VLOOKUP(L559,'Status Report'!B:AM,35,0)),AI559="Direct shipment",IF(H559="Asia Pacific",VLOOKUP(L559,'Status Report'!B:AM,36,0),VLOOKUP(L559,'Status Report'!B:AM,35,0)))</f>
        <v>48.66</v>
      </c>
      <c r="V559" s="20">
        <f t="shared" si="124"/>
        <v>97.32</v>
      </c>
      <c r="W559" s="19">
        <f>_xlfn.IFS(AI559="Den Bosch",VLOOKUP(L559,'Status Report'!B:AM,37,0),AI559="Yantian",VLOOKUP(L559,'Status Report'!B:AM,38,0),AI559="",IF(H559="Asia Pacific",VLOOKUP(L559,'Status Report'!B:AM,38,0),VLOOKUP(L559,'Status Report'!B:AM,37,0)),AI559="Direct shipment",IF(H559="Asia Pacific",VLOOKUP(L559,'Status Report'!B:AM,38,0),VLOOKUP(L559,'Status Report'!B:AM,37,0)))</f>
        <v>43.8</v>
      </c>
      <c r="X559" s="20">
        <f t="shared" si="125"/>
        <v>87.6</v>
      </c>
      <c r="Y559" s="20">
        <f>_xlfn.IFS(AI559="Den Bosch",VLOOKUP(L559,'Status Report'!B:AO,39,0),AI559="Yantian",VLOOKUP(L559,'Status Report'!B:AO,40,0),AI559="",IF(H559="Asia Pacific",VLOOKUP(L559,'Status Report'!B:AO,40,0),VLOOKUP(L559,'Status Report'!B:AO,39,0)),AI559="Direct shipment",IF(H559="Asia Pacific",VLOOKUP(L559,'Status Report'!B:AO,40,0),VLOOKUP(L559,'Status Report'!B:AO,39,0)))</f>
        <v>0</v>
      </c>
      <c r="Z559" s="20">
        <f t="shared" si="126"/>
        <v>0</v>
      </c>
      <c r="AA559" s="20">
        <f t="shared" si="127"/>
        <v>87.6</v>
      </c>
      <c r="AB559" s="21">
        <f>_xlfn.IFS(AI559="Den Bosch",VLOOKUP(L559,'Status Report'!B:AM,33,0),AI559="Yantian",VLOOKUP(L559,'Status Report'!B:AM,34,0),AI559="",IF(H559="Asia Pacific",VLOOKUP(L559,'Status Report'!B:AM,34,0),VLOOKUP(L559,'Status Report'!B:AM,33,0)),AI559="Direct shipment",IF(H559="Asia Pacific",VLOOKUP(L559,'Status Report'!B:AM,34,0),VLOOKUP(L559,'Status Report'!B:AM,33,0)))</f>
        <v>38.549999999999997</v>
      </c>
      <c r="AC559" s="21">
        <f>VLOOKUP(L559,'Status Report'!B:CE,82,0)</f>
        <v>0</v>
      </c>
      <c r="AD559" s="21">
        <f t="shared" si="128"/>
        <v>38.549999999999997</v>
      </c>
      <c r="AE559" s="63">
        <f>VLOOKUP(L559,'Status Report'!B:W,20,0)</f>
        <v>35</v>
      </c>
      <c r="AF559" s="63">
        <f>VLOOKUP(L559,'Status Report'!B:W,21,0)</f>
        <v>28</v>
      </c>
      <c r="AG559" s="63">
        <f>VLOOKUP(L559,'Status Report'!B:W,22,0)</f>
        <v>6</v>
      </c>
      <c r="AH559" s="22">
        <f t="shared" si="129"/>
        <v>1.176E-2</v>
      </c>
      <c r="AI559" t="s">
        <v>991</v>
      </c>
      <c r="AK559" s="63">
        <f>IFERROR(VLOOKUP(G559,ASEAN!A:A,1,0),0)</f>
        <v>0</v>
      </c>
      <c r="AL559" s="63" t="str">
        <f>IFERROR(VLOOKUP(D559,'[3]customer specs'!$B$1:$D$65536,3,0),0)</f>
        <v>pallet</v>
      </c>
      <c r="AM559" s="64">
        <f t="shared" si="130"/>
        <v>9.7199999999999989</v>
      </c>
      <c r="AN559" s="64">
        <f t="shared" si="131"/>
        <v>0</v>
      </c>
      <c r="AO559" s="63"/>
      <c r="AP559" s="63"/>
      <c r="AQ559" s="63" t="str">
        <f t="shared" si="132"/>
        <v>no</v>
      </c>
      <c r="AR559" s="20">
        <f t="shared" si="133"/>
        <v>77.099999999999994</v>
      </c>
      <c r="AS559" s="63"/>
      <c r="AT559" s="23">
        <f t="shared" si="123"/>
        <v>0.12</v>
      </c>
      <c r="AU559" s="65">
        <f t="shared" si="134"/>
        <v>43.80681818181818</v>
      </c>
      <c r="AV559" s="65"/>
      <c r="AW559" s="65">
        <f t="shared" si="135"/>
        <v>87.61363636363636</v>
      </c>
      <c r="AX559" s="65"/>
      <c r="AY559" s="63">
        <f>VLOOKUP(L559,'Status Report'!B:CF,81,0)</f>
        <v>0</v>
      </c>
      <c r="AZ559" s="63" t="str">
        <f>VLOOKUP(L559,'Status Report'!B:S,18,0)</f>
        <v xml:space="preserve">Konstantinos Zoupanos </v>
      </c>
      <c r="BB559" s="63">
        <f>VLOOKUP(L559,'Status Report'!B:Z,25,0)</f>
        <v>6</v>
      </c>
      <c r="BC559" s="63">
        <f t="shared" si="136"/>
        <v>12</v>
      </c>
      <c r="BF559">
        <f>VLOOKUP(L559,'Status Report'!B:CE,82,0)</f>
        <v>0</v>
      </c>
      <c r="BG559">
        <f>VLOOKUP(L559,'Status Report'!B:CF,83,0)</f>
        <v>0</v>
      </c>
      <c r="BH559">
        <f>VLOOKUP(L559,'Status Report'!B:CG,84,0)</f>
        <v>0</v>
      </c>
      <c r="BI559" t="s">
        <v>854</v>
      </c>
      <c r="BJ559" t="s">
        <v>795</v>
      </c>
      <c r="BM559" s="67">
        <f t="shared" si="137"/>
        <v>20</v>
      </c>
    </row>
    <row r="560" spans="1:65" x14ac:dyDescent="0.25">
      <c r="A560" s="68" t="str">
        <f>VLOOKUP(L560,'Status Report'!B:CB,79,0)</f>
        <v>Heineken - F1</v>
      </c>
      <c r="C560">
        <v>20006092</v>
      </c>
      <c r="D560">
        <v>3015363</v>
      </c>
      <c r="E560" t="s">
        <v>875</v>
      </c>
      <c r="F560" t="s">
        <v>876</v>
      </c>
      <c r="G560" t="str">
        <f>VLOOKUP(D560,'[2]sold to'!$A:$H,8,0)</f>
        <v>Australia</v>
      </c>
      <c r="H560" t="str">
        <f>VLOOKUP(D560,'[2]sold to'!$A:$I,9,0)</f>
        <v>ASIA Pacific</v>
      </c>
      <c r="K560">
        <v>140</v>
      </c>
      <c r="L560">
        <v>88027386</v>
      </c>
      <c r="M560" t="s">
        <v>581</v>
      </c>
      <c r="N560">
        <v>13</v>
      </c>
      <c r="P560" t="str">
        <f>VLOOKUP(L560,'Status Report'!B:AA,26,0)</f>
        <v>China</v>
      </c>
      <c r="Q560" t="str">
        <f>VLOOKUP(L560,'Status Report'!B:AB,27,0)</f>
        <v>Textiles-Clothing</v>
      </c>
      <c r="R560">
        <f>VLOOKUP(L560,'Status Report'!B:X,23,0)</f>
        <v>250</v>
      </c>
      <c r="S560" t="str">
        <f>VLOOKUP(L560,'Status Report'!B:T,19,0)</f>
        <v>Promocean The Netherlands BV</v>
      </c>
      <c r="T560" s="62">
        <f>VLOOKUP(L560,'Status Report'!B:E,4,0)</f>
        <v>3</v>
      </c>
      <c r="U560" s="19">
        <f>_xlfn.IFS(AI560="Den Bosch",VLOOKUP(L560,'Status Report'!B:AM,35,0),AI560="Yantian",VLOOKUP(L560,'Status Report'!B:AM,36,0),AI560="",IF(H560="Asia Pacific",VLOOKUP(L560,'Status Report'!B:AM,36,0),VLOOKUP(L560,'Status Report'!B:AM,35,0)),AI560="Direct shipment",IF(H560="Asia Pacific",VLOOKUP(L560,'Status Report'!B:AM,36,0),VLOOKUP(L560,'Status Report'!B:AM,35,0)))</f>
        <v>45.96</v>
      </c>
      <c r="V560" s="20">
        <f t="shared" si="124"/>
        <v>597.48</v>
      </c>
      <c r="W560" s="19">
        <f>_xlfn.IFS(AI560="Den Bosch",VLOOKUP(L560,'Status Report'!B:AM,37,0),AI560="Yantian",VLOOKUP(L560,'Status Report'!B:AM,38,0),AI560="",IF(H560="Asia Pacific",VLOOKUP(L560,'Status Report'!B:AM,38,0),VLOOKUP(L560,'Status Report'!B:AM,37,0)),AI560="Direct shipment",IF(H560="Asia Pacific",VLOOKUP(L560,'Status Report'!B:AM,38,0),VLOOKUP(L560,'Status Report'!B:AM,37,0)))</f>
        <v>45.96</v>
      </c>
      <c r="X560" s="20">
        <f t="shared" si="125"/>
        <v>597.48</v>
      </c>
      <c r="Y560" s="20">
        <f>_xlfn.IFS(AI560="Den Bosch",VLOOKUP(L560,'Status Report'!B:AO,39,0),AI560="Yantian",VLOOKUP(L560,'Status Report'!B:AO,40,0),AI560="",IF(H560="Asia Pacific",VLOOKUP(L560,'Status Report'!B:AO,40,0),VLOOKUP(L560,'Status Report'!B:AO,39,0)),AI560="Direct shipment",IF(H560="Asia Pacific",VLOOKUP(L560,'Status Report'!B:AO,40,0),VLOOKUP(L560,'Status Report'!B:AO,39,0)))</f>
        <v>0</v>
      </c>
      <c r="Z560" s="20">
        <f t="shared" si="126"/>
        <v>0</v>
      </c>
      <c r="AA560" s="20">
        <f t="shared" si="127"/>
        <v>597.48</v>
      </c>
      <c r="AB560" s="21">
        <f>_xlfn.IFS(AI560="Den Bosch",VLOOKUP(L560,'Status Report'!B:AM,33,0),AI560="Yantian",VLOOKUP(L560,'Status Report'!B:AM,34,0),AI560="",IF(H560="Asia Pacific",VLOOKUP(L560,'Status Report'!B:AM,34,0),VLOOKUP(L560,'Status Report'!B:AM,33,0)),AI560="Direct shipment",IF(H560="Asia Pacific",VLOOKUP(L560,'Status Report'!B:AM,34,0),VLOOKUP(L560,'Status Report'!B:AM,33,0)))</f>
        <v>40.44</v>
      </c>
      <c r="AC560" s="21">
        <f>VLOOKUP(L560,'Status Report'!B:CE,82,0)</f>
        <v>0</v>
      </c>
      <c r="AD560" s="21">
        <f t="shared" si="128"/>
        <v>40.44</v>
      </c>
      <c r="AE560" s="63">
        <f>VLOOKUP(L560,'Status Report'!B:W,20,0)</f>
        <v>57</v>
      </c>
      <c r="AF560" s="63">
        <f>VLOOKUP(L560,'Status Report'!B:W,21,0)</f>
        <v>45</v>
      </c>
      <c r="AG560" s="63">
        <f>VLOOKUP(L560,'Status Report'!B:W,22,0)</f>
        <v>5</v>
      </c>
      <c r="AH560" s="22">
        <f t="shared" si="129"/>
        <v>0.16672500000000001</v>
      </c>
      <c r="AI560" t="s">
        <v>991</v>
      </c>
      <c r="AK560" s="63">
        <f>IFERROR(VLOOKUP(G560,ASEAN!A:A,1,0),0)</f>
        <v>0</v>
      </c>
      <c r="AL560" s="63" t="str">
        <f>IFERROR(VLOOKUP(D560,'[3]customer specs'!$B$1:$D$65536,3,0),0)</f>
        <v>pallet</v>
      </c>
      <c r="AM560" s="64">
        <f t="shared" si="130"/>
        <v>0</v>
      </c>
      <c r="AN560" s="64">
        <f t="shared" si="131"/>
        <v>0</v>
      </c>
      <c r="AO560" s="63"/>
      <c r="AP560" s="63"/>
      <c r="AQ560" s="63" t="str">
        <f t="shared" si="132"/>
        <v>no</v>
      </c>
      <c r="AR560" s="20">
        <f t="shared" si="133"/>
        <v>525.72</v>
      </c>
      <c r="AS560" s="63"/>
      <c r="AT560" s="23">
        <f t="shared" si="123"/>
        <v>0.12</v>
      </c>
      <c r="AU560" s="65">
        <f t="shared" si="134"/>
        <v>45.954545454545453</v>
      </c>
      <c r="AV560" s="65"/>
      <c r="AW560" s="65">
        <f t="shared" si="135"/>
        <v>597.40909090909088</v>
      </c>
      <c r="AX560" s="65"/>
      <c r="AY560" s="63">
        <f>VLOOKUP(L560,'Status Report'!B:CF,81,0)</f>
        <v>0</v>
      </c>
      <c r="AZ560" s="63" t="str">
        <f>VLOOKUP(L560,'Status Report'!B:S,18,0)</f>
        <v xml:space="preserve">Konstantinos Zoupanos </v>
      </c>
      <c r="BB560" s="63">
        <f>VLOOKUP(L560,'Status Report'!B:Z,25,0)</f>
        <v>2</v>
      </c>
      <c r="BC560" s="63">
        <f t="shared" si="136"/>
        <v>26</v>
      </c>
      <c r="BF560">
        <f>VLOOKUP(L560,'Status Report'!B:CE,82,0)</f>
        <v>0</v>
      </c>
      <c r="BG560">
        <f>VLOOKUP(L560,'Status Report'!B:CF,83,0)</f>
        <v>0</v>
      </c>
      <c r="BH560">
        <f>VLOOKUP(L560,'Status Report'!B:CG,84,0)</f>
        <v>0</v>
      </c>
      <c r="BI560" t="s">
        <v>854</v>
      </c>
      <c r="BJ560" t="s">
        <v>795</v>
      </c>
      <c r="BM560" s="67">
        <f t="shared" si="137"/>
        <v>46</v>
      </c>
    </row>
    <row r="561" spans="1:65" x14ac:dyDescent="0.25">
      <c r="A561" s="68" t="str">
        <f>VLOOKUP(L561,'Status Report'!B:CB,79,0)</f>
        <v>Heineken - F1</v>
      </c>
      <c r="C561">
        <v>20006092</v>
      </c>
      <c r="D561">
        <v>3015363</v>
      </c>
      <c r="E561" t="s">
        <v>875</v>
      </c>
      <c r="F561" t="s">
        <v>876</v>
      </c>
      <c r="G561" t="str">
        <f>VLOOKUP(D561,'[2]sold to'!$A:$H,8,0)</f>
        <v>Australia</v>
      </c>
      <c r="H561" t="str">
        <f>VLOOKUP(D561,'[2]sold to'!$A:$I,9,0)</f>
        <v>ASIA Pacific</v>
      </c>
      <c r="K561">
        <v>150</v>
      </c>
      <c r="L561">
        <v>88027390</v>
      </c>
      <c r="M561" t="s">
        <v>584</v>
      </c>
      <c r="N561">
        <v>17</v>
      </c>
      <c r="P561" t="str">
        <f>VLOOKUP(L561,'Status Report'!B:AA,26,0)</f>
        <v>China</v>
      </c>
      <c r="Q561" t="str">
        <f>VLOOKUP(L561,'Status Report'!B:AB,27,0)</f>
        <v>Textiles-Clothing</v>
      </c>
      <c r="R561">
        <f>VLOOKUP(L561,'Status Report'!B:X,23,0)</f>
        <v>250</v>
      </c>
      <c r="S561" t="str">
        <f>VLOOKUP(L561,'Status Report'!B:T,19,0)</f>
        <v>Promocean The Netherlands BV</v>
      </c>
      <c r="T561" s="62">
        <f>VLOOKUP(L561,'Status Report'!B:E,4,0)</f>
        <v>3</v>
      </c>
      <c r="U561" s="19">
        <f>_xlfn.IFS(AI561="Den Bosch",VLOOKUP(L561,'Status Report'!B:AM,35,0),AI561="Yantian",VLOOKUP(L561,'Status Report'!B:AM,36,0),AI561="",IF(H561="Asia Pacific",VLOOKUP(L561,'Status Report'!B:AM,36,0),VLOOKUP(L561,'Status Report'!B:AM,35,0)),AI561="Direct shipment",IF(H561="Asia Pacific",VLOOKUP(L561,'Status Report'!B:AM,36,0),VLOOKUP(L561,'Status Report'!B:AM,35,0)))</f>
        <v>46.5</v>
      </c>
      <c r="V561" s="20">
        <f t="shared" si="124"/>
        <v>790.5</v>
      </c>
      <c r="W561" s="19">
        <f>_xlfn.IFS(AI561="Den Bosch",VLOOKUP(L561,'Status Report'!B:AM,37,0),AI561="Yantian",VLOOKUP(L561,'Status Report'!B:AM,38,0),AI561="",IF(H561="Asia Pacific",VLOOKUP(L561,'Status Report'!B:AM,38,0),VLOOKUP(L561,'Status Report'!B:AM,37,0)),AI561="Direct shipment",IF(H561="Asia Pacific",VLOOKUP(L561,'Status Report'!B:AM,38,0),VLOOKUP(L561,'Status Report'!B:AM,37,0)))</f>
        <v>46.5</v>
      </c>
      <c r="X561" s="20">
        <f t="shared" si="125"/>
        <v>790.5</v>
      </c>
      <c r="Y561" s="20">
        <f>_xlfn.IFS(AI561="Den Bosch",VLOOKUP(L561,'Status Report'!B:AO,39,0),AI561="Yantian",VLOOKUP(L561,'Status Report'!B:AO,40,0),AI561="",IF(H561="Asia Pacific",VLOOKUP(L561,'Status Report'!B:AO,40,0),VLOOKUP(L561,'Status Report'!B:AO,39,0)),AI561="Direct shipment",IF(H561="Asia Pacific",VLOOKUP(L561,'Status Report'!B:AO,40,0),VLOOKUP(L561,'Status Report'!B:AO,39,0)))</f>
        <v>0</v>
      </c>
      <c r="Z561" s="20">
        <f t="shared" si="126"/>
        <v>0</v>
      </c>
      <c r="AA561" s="20">
        <f t="shared" si="127"/>
        <v>790.5</v>
      </c>
      <c r="AB561" s="21">
        <f>_xlfn.IFS(AI561="Den Bosch",VLOOKUP(L561,'Status Report'!B:AM,33,0),AI561="Yantian",VLOOKUP(L561,'Status Report'!B:AM,34,0),AI561="",IF(H561="Asia Pacific",VLOOKUP(L561,'Status Report'!B:AM,34,0),VLOOKUP(L561,'Status Report'!B:AM,33,0)),AI561="Direct shipment",IF(H561="Asia Pacific",VLOOKUP(L561,'Status Report'!B:AM,34,0),VLOOKUP(L561,'Status Report'!B:AM,33,0)))</f>
        <v>40.92</v>
      </c>
      <c r="AC561" s="21">
        <f>VLOOKUP(L561,'Status Report'!B:CE,82,0)</f>
        <v>0</v>
      </c>
      <c r="AD561" s="21">
        <f t="shared" si="128"/>
        <v>40.92</v>
      </c>
      <c r="AE561" s="63">
        <f>VLOOKUP(L561,'Status Report'!B:W,20,0)</f>
        <v>57</v>
      </c>
      <c r="AF561" s="63">
        <f>VLOOKUP(L561,'Status Report'!B:W,21,0)</f>
        <v>45</v>
      </c>
      <c r="AG561" s="63">
        <f>VLOOKUP(L561,'Status Report'!B:W,22,0)</f>
        <v>5</v>
      </c>
      <c r="AH561" s="22">
        <f t="shared" si="129"/>
        <v>0.218025</v>
      </c>
      <c r="AI561" t="s">
        <v>991</v>
      </c>
      <c r="AK561" s="63">
        <f>IFERROR(VLOOKUP(G561,ASEAN!A:A,1,0),0)</f>
        <v>0</v>
      </c>
      <c r="AL561" s="63" t="str">
        <f>IFERROR(VLOOKUP(D561,'[3]customer specs'!$B$1:$D$65536,3,0),0)</f>
        <v>pallet</v>
      </c>
      <c r="AM561" s="64">
        <f t="shared" si="130"/>
        <v>0</v>
      </c>
      <c r="AN561" s="64">
        <f t="shared" si="131"/>
        <v>0</v>
      </c>
      <c r="AO561" s="63"/>
      <c r="AP561" s="63"/>
      <c r="AQ561" s="63" t="str">
        <f t="shared" si="132"/>
        <v>no</v>
      </c>
      <c r="AR561" s="20">
        <f t="shared" si="133"/>
        <v>695.64</v>
      </c>
      <c r="AS561" s="63"/>
      <c r="AT561" s="23">
        <f t="shared" si="123"/>
        <v>0.12</v>
      </c>
      <c r="AU561" s="65">
        <f t="shared" si="134"/>
        <v>46.5</v>
      </c>
      <c r="AV561" s="65"/>
      <c r="AW561" s="65">
        <f t="shared" si="135"/>
        <v>790.5</v>
      </c>
      <c r="AX561" s="65"/>
      <c r="AY561" s="63">
        <f>VLOOKUP(L561,'Status Report'!B:CF,81,0)</f>
        <v>0</v>
      </c>
      <c r="AZ561" s="63" t="str">
        <f>VLOOKUP(L561,'Status Report'!B:S,18,0)</f>
        <v xml:space="preserve">Konstantinos Zoupanos </v>
      </c>
      <c r="BB561" s="63">
        <f>VLOOKUP(L561,'Status Report'!B:Z,25,0)</f>
        <v>2</v>
      </c>
      <c r="BC561" s="63">
        <f t="shared" si="136"/>
        <v>34</v>
      </c>
      <c r="BF561">
        <f>VLOOKUP(L561,'Status Report'!B:CE,82,0)</f>
        <v>0</v>
      </c>
      <c r="BG561">
        <f>VLOOKUP(L561,'Status Report'!B:CF,83,0)</f>
        <v>0</v>
      </c>
      <c r="BH561">
        <f>VLOOKUP(L561,'Status Report'!B:CG,84,0)</f>
        <v>0</v>
      </c>
      <c r="BI561" t="s">
        <v>854</v>
      </c>
      <c r="BJ561" t="s">
        <v>795</v>
      </c>
      <c r="BM561" s="67">
        <f t="shared" si="137"/>
        <v>102</v>
      </c>
    </row>
    <row r="562" spans="1:65" x14ac:dyDescent="0.25">
      <c r="A562" s="68" t="str">
        <f>VLOOKUP(L562,'Status Report'!B:CB,79,0)</f>
        <v>Heineken - F1</v>
      </c>
      <c r="C562">
        <v>20006092</v>
      </c>
      <c r="D562">
        <v>3015363</v>
      </c>
      <c r="E562" t="s">
        <v>875</v>
      </c>
      <c r="F562" t="s">
        <v>876</v>
      </c>
      <c r="G562" t="str">
        <f>VLOOKUP(D562,'[2]sold to'!$A:$H,8,0)</f>
        <v>Australia</v>
      </c>
      <c r="H562" t="str">
        <f>VLOOKUP(D562,'[2]sold to'!$A:$I,9,0)</f>
        <v>ASIA Pacific</v>
      </c>
      <c r="K562">
        <v>160</v>
      </c>
      <c r="L562">
        <v>88027391</v>
      </c>
      <c r="M562" t="s">
        <v>585</v>
      </c>
      <c r="N562">
        <v>17</v>
      </c>
      <c r="P562" t="str">
        <f>VLOOKUP(L562,'Status Report'!B:AA,26,0)</f>
        <v>China</v>
      </c>
      <c r="Q562" t="str">
        <f>VLOOKUP(L562,'Status Report'!B:AB,27,0)</f>
        <v>Textiles-Clothing</v>
      </c>
      <c r="R562">
        <f>VLOOKUP(L562,'Status Report'!B:X,23,0)</f>
        <v>250</v>
      </c>
      <c r="S562" t="str">
        <f>VLOOKUP(L562,'Status Report'!B:T,19,0)</f>
        <v>Promocean The Netherlands BV</v>
      </c>
      <c r="T562" s="62">
        <f>VLOOKUP(L562,'Status Report'!B:E,4,0)</f>
        <v>3</v>
      </c>
      <c r="U562" s="19">
        <f>_xlfn.IFS(AI562="Den Bosch",VLOOKUP(L562,'Status Report'!B:AM,35,0),AI562="Yantian",VLOOKUP(L562,'Status Report'!B:AM,36,0),AI562="",IF(H562="Asia Pacific",VLOOKUP(L562,'Status Report'!B:AM,36,0),VLOOKUP(L562,'Status Report'!B:AM,35,0)),AI562="Direct shipment",IF(H562="Asia Pacific",VLOOKUP(L562,'Status Report'!B:AM,36,0),VLOOKUP(L562,'Status Report'!B:AM,35,0)))</f>
        <v>46.5</v>
      </c>
      <c r="V562" s="20">
        <f t="shared" si="124"/>
        <v>790.5</v>
      </c>
      <c r="W562" s="19">
        <f>_xlfn.IFS(AI562="Den Bosch",VLOOKUP(L562,'Status Report'!B:AM,37,0),AI562="Yantian",VLOOKUP(L562,'Status Report'!B:AM,38,0),AI562="",IF(H562="Asia Pacific",VLOOKUP(L562,'Status Report'!B:AM,38,0),VLOOKUP(L562,'Status Report'!B:AM,37,0)),AI562="Direct shipment",IF(H562="Asia Pacific",VLOOKUP(L562,'Status Report'!B:AM,38,0),VLOOKUP(L562,'Status Report'!B:AM,37,0)))</f>
        <v>46.5</v>
      </c>
      <c r="X562" s="20">
        <f t="shared" si="125"/>
        <v>790.5</v>
      </c>
      <c r="Y562" s="20">
        <f>_xlfn.IFS(AI562="Den Bosch",VLOOKUP(L562,'Status Report'!B:AO,39,0),AI562="Yantian",VLOOKUP(L562,'Status Report'!B:AO,40,0),AI562="",IF(H562="Asia Pacific",VLOOKUP(L562,'Status Report'!B:AO,40,0),VLOOKUP(L562,'Status Report'!B:AO,39,0)),AI562="Direct shipment",IF(H562="Asia Pacific",VLOOKUP(L562,'Status Report'!B:AO,40,0),VLOOKUP(L562,'Status Report'!B:AO,39,0)))</f>
        <v>0</v>
      </c>
      <c r="Z562" s="20">
        <f t="shared" si="126"/>
        <v>0</v>
      </c>
      <c r="AA562" s="20">
        <f t="shared" si="127"/>
        <v>790.5</v>
      </c>
      <c r="AB562" s="21">
        <f>_xlfn.IFS(AI562="Den Bosch",VLOOKUP(L562,'Status Report'!B:AM,33,0),AI562="Yantian",VLOOKUP(L562,'Status Report'!B:AM,34,0),AI562="",IF(H562="Asia Pacific",VLOOKUP(L562,'Status Report'!B:AM,34,0),VLOOKUP(L562,'Status Report'!B:AM,33,0)),AI562="Direct shipment",IF(H562="Asia Pacific",VLOOKUP(L562,'Status Report'!B:AM,34,0),VLOOKUP(L562,'Status Report'!B:AM,33,0)))</f>
        <v>40.92</v>
      </c>
      <c r="AC562" s="21">
        <f>VLOOKUP(L562,'Status Report'!B:CE,82,0)</f>
        <v>0</v>
      </c>
      <c r="AD562" s="21">
        <f t="shared" si="128"/>
        <v>40.92</v>
      </c>
      <c r="AE562" s="63">
        <f>VLOOKUP(L562,'Status Report'!B:W,20,0)</f>
        <v>57</v>
      </c>
      <c r="AF562" s="63">
        <f>VLOOKUP(L562,'Status Report'!B:W,21,0)</f>
        <v>45</v>
      </c>
      <c r="AG562" s="63">
        <f>VLOOKUP(L562,'Status Report'!B:W,22,0)</f>
        <v>5</v>
      </c>
      <c r="AH562" s="22">
        <f t="shared" si="129"/>
        <v>0.218025</v>
      </c>
      <c r="AI562" t="s">
        <v>991</v>
      </c>
      <c r="AK562" s="63">
        <f>IFERROR(VLOOKUP(G562,ASEAN!A:A,1,0),0)</f>
        <v>0</v>
      </c>
      <c r="AL562" s="63" t="str">
        <f>IFERROR(VLOOKUP(D562,'[3]customer specs'!$B$1:$D$65536,3,0),0)</f>
        <v>pallet</v>
      </c>
      <c r="AM562" s="64">
        <f t="shared" si="130"/>
        <v>0</v>
      </c>
      <c r="AN562" s="64">
        <f t="shared" si="131"/>
        <v>0</v>
      </c>
      <c r="AO562" s="63"/>
      <c r="AP562" s="63"/>
      <c r="AQ562" s="63" t="str">
        <f t="shared" si="132"/>
        <v>no</v>
      </c>
      <c r="AR562" s="20">
        <f t="shared" si="133"/>
        <v>695.64</v>
      </c>
      <c r="AS562" s="63"/>
      <c r="AT562" s="23">
        <f t="shared" si="123"/>
        <v>0.12</v>
      </c>
      <c r="AU562" s="65">
        <f t="shared" si="134"/>
        <v>46.5</v>
      </c>
      <c r="AV562" s="65"/>
      <c r="AW562" s="65">
        <f t="shared" si="135"/>
        <v>790.5</v>
      </c>
      <c r="AX562" s="65"/>
      <c r="AY562" s="63">
        <f>VLOOKUP(L562,'Status Report'!B:CF,81,0)</f>
        <v>0</v>
      </c>
      <c r="AZ562" s="63" t="str">
        <f>VLOOKUP(L562,'Status Report'!B:S,18,0)</f>
        <v xml:space="preserve">Konstantinos Zoupanos </v>
      </c>
      <c r="BB562" s="63">
        <f>VLOOKUP(L562,'Status Report'!B:Z,25,0)</f>
        <v>2</v>
      </c>
      <c r="BC562" s="63">
        <f t="shared" si="136"/>
        <v>34</v>
      </c>
      <c r="BF562">
        <f>VLOOKUP(L562,'Status Report'!B:CE,82,0)</f>
        <v>0</v>
      </c>
      <c r="BG562">
        <f>VLOOKUP(L562,'Status Report'!B:CF,83,0)</f>
        <v>0</v>
      </c>
      <c r="BH562">
        <f>VLOOKUP(L562,'Status Report'!B:CG,84,0)</f>
        <v>0</v>
      </c>
      <c r="BI562" t="s">
        <v>854</v>
      </c>
      <c r="BJ562" t="s">
        <v>795</v>
      </c>
      <c r="BM562" s="67">
        <f t="shared" si="137"/>
        <v>132</v>
      </c>
    </row>
    <row r="563" spans="1:65" x14ac:dyDescent="0.25">
      <c r="A563" s="68" t="str">
        <f>VLOOKUP(L563,'Status Report'!B:CB,79,0)</f>
        <v>Heineken - F1</v>
      </c>
      <c r="C563">
        <v>20006092</v>
      </c>
      <c r="D563">
        <v>3015363</v>
      </c>
      <c r="E563" t="s">
        <v>875</v>
      </c>
      <c r="F563" t="s">
        <v>876</v>
      </c>
      <c r="G563" t="str">
        <f>VLOOKUP(D563,'[2]sold to'!$A:$H,8,0)</f>
        <v>Australia</v>
      </c>
      <c r="H563" t="str">
        <f>VLOOKUP(D563,'[2]sold to'!$A:$I,9,0)</f>
        <v>ASIA Pacific</v>
      </c>
      <c r="K563">
        <v>170</v>
      </c>
      <c r="L563">
        <v>88027392</v>
      </c>
      <c r="M563" t="s">
        <v>586</v>
      </c>
      <c r="N563">
        <v>13</v>
      </c>
      <c r="P563" t="str">
        <f>VLOOKUP(L563,'Status Report'!B:AA,26,0)</f>
        <v>China</v>
      </c>
      <c r="Q563" t="str">
        <f>VLOOKUP(L563,'Status Report'!B:AB,27,0)</f>
        <v>Textiles-Clothing</v>
      </c>
      <c r="R563">
        <f>VLOOKUP(L563,'Status Report'!B:X,23,0)</f>
        <v>250</v>
      </c>
      <c r="S563" t="str">
        <f>VLOOKUP(L563,'Status Report'!B:T,19,0)</f>
        <v>Promocean The Netherlands BV</v>
      </c>
      <c r="T563" s="62">
        <f>VLOOKUP(L563,'Status Report'!B:E,4,0)</f>
        <v>3</v>
      </c>
      <c r="U563" s="19">
        <f>_xlfn.IFS(AI563="Den Bosch",VLOOKUP(L563,'Status Report'!B:AM,35,0),AI563="Yantian",VLOOKUP(L563,'Status Report'!B:AM,36,0),AI563="",IF(H563="Asia Pacific",VLOOKUP(L563,'Status Report'!B:AM,36,0),VLOOKUP(L563,'Status Report'!B:AM,35,0)),AI563="Direct shipment",IF(H563="Asia Pacific",VLOOKUP(L563,'Status Report'!B:AM,36,0),VLOOKUP(L563,'Status Report'!B:AM,35,0)))</f>
        <v>46.5</v>
      </c>
      <c r="V563" s="20">
        <f t="shared" si="124"/>
        <v>604.5</v>
      </c>
      <c r="W563" s="19">
        <f>_xlfn.IFS(AI563="Den Bosch",VLOOKUP(L563,'Status Report'!B:AM,37,0),AI563="Yantian",VLOOKUP(L563,'Status Report'!B:AM,38,0),AI563="",IF(H563="Asia Pacific",VLOOKUP(L563,'Status Report'!B:AM,38,0),VLOOKUP(L563,'Status Report'!B:AM,37,0)),AI563="Direct shipment",IF(H563="Asia Pacific",VLOOKUP(L563,'Status Report'!B:AM,38,0),VLOOKUP(L563,'Status Report'!B:AM,37,0)))</f>
        <v>46.5</v>
      </c>
      <c r="X563" s="20">
        <f t="shared" si="125"/>
        <v>604.5</v>
      </c>
      <c r="Y563" s="20">
        <f>_xlfn.IFS(AI563="Den Bosch",VLOOKUP(L563,'Status Report'!B:AO,39,0),AI563="Yantian",VLOOKUP(L563,'Status Report'!B:AO,40,0),AI563="",IF(H563="Asia Pacific",VLOOKUP(L563,'Status Report'!B:AO,40,0),VLOOKUP(L563,'Status Report'!B:AO,39,0)),AI563="Direct shipment",IF(H563="Asia Pacific",VLOOKUP(L563,'Status Report'!B:AO,40,0),VLOOKUP(L563,'Status Report'!B:AO,39,0)))</f>
        <v>0</v>
      </c>
      <c r="Z563" s="20">
        <f t="shared" si="126"/>
        <v>0</v>
      </c>
      <c r="AA563" s="20">
        <f t="shared" si="127"/>
        <v>604.5</v>
      </c>
      <c r="AB563" s="21">
        <f>_xlfn.IFS(AI563="Den Bosch",VLOOKUP(L563,'Status Report'!B:AM,33,0),AI563="Yantian",VLOOKUP(L563,'Status Report'!B:AM,34,0),AI563="",IF(H563="Asia Pacific",VLOOKUP(L563,'Status Report'!B:AM,34,0),VLOOKUP(L563,'Status Report'!B:AM,33,0)),AI563="Direct shipment",IF(H563="Asia Pacific",VLOOKUP(L563,'Status Report'!B:AM,34,0),VLOOKUP(L563,'Status Report'!B:AM,33,0)))</f>
        <v>40.92</v>
      </c>
      <c r="AC563" s="21">
        <f>VLOOKUP(L563,'Status Report'!B:CE,82,0)</f>
        <v>0</v>
      </c>
      <c r="AD563" s="21">
        <f t="shared" si="128"/>
        <v>40.92</v>
      </c>
      <c r="AE563" s="63">
        <f>VLOOKUP(L563,'Status Report'!B:W,20,0)</f>
        <v>57</v>
      </c>
      <c r="AF563" s="63">
        <f>VLOOKUP(L563,'Status Report'!B:W,21,0)</f>
        <v>45</v>
      </c>
      <c r="AG563" s="63">
        <f>VLOOKUP(L563,'Status Report'!B:W,22,0)</f>
        <v>5</v>
      </c>
      <c r="AH563" s="22">
        <f t="shared" si="129"/>
        <v>0.16672500000000001</v>
      </c>
      <c r="AI563" t="s">
        <v>991</v>
      </c>
      <c r="AK563" s="63">
        <f>IFERROR(VLOOKUP(G563,ASEAN!A:A,1,0),0)</f>
        <v>0</v>
      </c>
      <c r="AL563" s="63" t="str">
        <f>IFERROR(VLOOKUP(D563,'[3]customer specs'!$B$1:$D$65536,3,0),0)</f>
        <v>pallet</v>
      </c>
      <c r="AM563" s="64">
        <f t="shared" si="130"/>
        <v>0</v>
      </c>
      <c r="AN563" s="64">
        <f t="shared" si="131"/>
        <v>0</v>
      </c>
      <c r="AO563" s="63"/>
      <c r="AP563" s="63"/>
      <c r="AQ563" s="63" t="str">
        <f t="shared" si="132"/>
        <v>no</v>
      </c>
      <c r="AR563" s="20">
        <f t="shared" si="133"/>
        <v>531.96</v>
      </c>
      <c r="AS563" s="63"/>
      <c r="AT563" s="23">
        <f t="shared" si="123"/>
        <v>0.12</v>
      </c>
      <c r="AU563" s="65">
        <f t="shared" si="134"/>
        <v>46.5</v>
      </c>
      <c r="AV563" s="65"/>
      <c r="AW563" s="65">
        <f t="shared" si="135"/>
        <v>604.5</v>
      </c>
      <c r="AX563" s="65"/>
      <c r="AY563" s="63">
        <f>VLOOKUP(L563,'Status Report'!B:CF,81,0)</f>
        <v>0</v>
      </c>
      <c r="AZ563" s="63" t="str">
        <f>VLOOKUP(L563,'Status Report'!B:S,18,0)</f>
        <v xml:space="preserve">Konstantinos Zoupanos </v>
      </c>
      <c r="BB563" s="63">
        <f>VLOOKUP(L563,'Status Report'!B:Z,25,0)</f>
        <v>2</v>
      </c>
      <c r="BC563" s="63">
        <f t="shared" si="136"/>
        <v>26</v>
      </c>
      <c r="BF563">
        <f>VLOOKUP(L563,'Status Report'!B:CE,82,0)</f>
        <v>0</v>
      </c>
      <c r="BG563">
        <f>VLOOKUP(L563,'Status Report'!B:CF,83,0)</f>
        <v>0</v>
      </c>
      <c r="BH563">
        <f>VLOOKUP(L563,'Status Report'!B:CG,84,0)</f>
        <v>0</v>
      </c>
      <c r="BI563" t="s">
        <v>854</v>
      </c>
      <c r="BJ563" t="s">
        <v>795</v>
      </c>
      <c r="BM563" s="67">
        <f t="shared" si="137"/>
        <v>112</v>
      </c>
    </row>
    <row r="564" spans="1:65" x14ac:dyDescent="0.25">
      <c r="A564" s="68" t="str">
        <f>VLOOKUP(L564,'Status Report'!B:CB,79,0)</f>
        <v>Heineken - F1</v>
      </c>
      <c r="C564">
        <v>20006092</v>
      </c>
      <c r="D564">
        <v>3015363</v>
      </c>
      <c r="E564" t="s">
        <v>875</v>
      </c>
      <c r="F564" t="s">
        <v>876</v>
      </c>
      <c r="G564" t="str">
        <f>VLOOKUP(D564,'[2]sold to'!$A:$H,8,0)</f>
        <v>Australia</v>
      </c>
      <c r="H564" t="str">
        <f>VLOOKUP(D564,'[2]sold to'!$A:$I,9,0)</f>
        <v>ASIA Pacific</v>
      </c>
      <c r="K564">
        <v>180</v>
      </c>
      <c r="L564">
        <v>88027393</v>
      </c>
      <c r="M564" t="s">
        <v>587</v>
      </c>
      <c r="N564">
        <v>5</v>
      </c>
      <c r="P564" t="str">
        <f>VLOOKUP(L564,'Status Report'!B:AA,26,0)</f>
        <v>China</v>
      </c>
      <c r="Q564" t="str">
        <f>VLOOKUP(L564,'Status Report'!B:AB,27,0)</f>
        <v>Textiles-Clothing</v>
      </c>
      <c r="R564">
        <f>VLOOKUP(L564,'Status Report'!B:X,23,0)</f>
        <v>250</v>
      </c>
      <c r="S564" t="str">
        <f>VLOOKUP(L564,'Status Report'!B:T,19,0)</f>
        <v>Promocean The Netherlands BV</v>
      </c>
      <c r="T564" s="62">
        <f>VLOOKUP(L564,'Status Report'!B:E,4,0)</f>
        <v>3</v>
      </c>
      <c r="U564" s="19">
        <f>_xlfn.IFS(AI564="Den Bosch",VLOOKUP(L564,'Status Report'!B:AM,35,0),AI564="Yantian",VLOOKUP(L564,'Status Report'!B:AM,36,0),AI564="",IF(H564="Asia Pacific",VLOOKUP(L564,'Status Report'!B:AM,36,0),VLOOKUP(L564,'Status Report'!B:AM,35,0)),AI564="Direct shipment",IF(H564="Asia Pacific",VLOOKUP(L564,'Status Report'!B:AM,36,0),VLOOKUP(L564,'Status Report'!B:AM,35,0)))</f>
        <v>46.5</v>
      </c>
      <c r="V564" s="20">
        <f t="shared" si="124"/>
        <v>232.5</v>
      </c>
      <c r="W564" s="19">
        <f>_xlfn.IFS(AI564="Den Bosch",VLOOKUP(L564,'Status Report'!B:AM,37,0),AI564="Yantian",VLOOKUP(L564,'Status Report'!B:AM,38,0),AI564="",IF(H564="Asia Pacific",VLOOKUP(L564,'Status Report'!B:AM,38,0),VLOOKUP(L564,'Status Report'!B:AM,37,0)),AI564="Direct shipment",IF(H564="Asia Pacific",VLOOKUP(L564,'Status Report'!B:AM,38,0),VLOOKUP(L564,'Status Report'!B:AM,37,0)))</f>
        <v>46.5</v>
      </c>
      <c r="X564" s="20">
        <f t="shared" si="125"/>
        <v>232.5</v>
      </c>
      <c r="Y564" s="20">
        <f>_xlfn.IFS(AI564="Den Bosch",VLOOKUP(L564,'Status Report'!B:AO,39,0),AI564="Yantian",VLOOKUP(L564,'Status Report'!B:AO,40,0),AI564="",IF(H564="Asia Pacific",VLOOKUP(L564,'Status Report'!B:AO,40,0),VLOOKUP(L564,'Status Report'!B:AO,39,0)),AI564="Direct shipment",IF(H564="Asia Pacific",VLOOKUP(L564,'Status Report'!B:AO,40,0),VLOOKUP(L564,'Status Report'!B:AO,39,0)))</f>
        <v>0</v>
      </c>
      <c r="Z564" s="20">
        <f t="shared" si="126"/>
        <v>0</v>
      </c>
      <c r="AA564" s="20">
        <f t="shared" si="127"/>
        <v>232.5</v>
      </c>
      <c r="AB564" s="21">
        <f>_xlfn.IFS(AI564="Den Bosch",VLOOKUP(L564,'Status Report'!B:AM,33,0),AI564="Yantian",VLOOKUP(L564,'Status Report'!B:AM,34,0),AI564="",IF(H564="Asia Pacific",VLOOKUP(L564,'Status Report'!B:AM,34,0),VLOOKUP(L564,'Status Report'!B:AM,33,0)),AI564="Direct shipment",IF(H564="Asia Pacific",VLOOKUP(L564,'Status Report'!B:AM,34,0),VLOOKUP(L564,'Status Report'!B:AM,33,0)))</f>
        <v>40.92</v>
      </c>
      <c r="AC564" s="21">
        <f>VLOOKUP(L564,'Status Report'!B:CE,82,0)</f>
        <v>0</v>
      </c>
      <c r="AD564" s="21">
        <f t="shared" si="128"/>
        <v>40.92</v>
      </c>
      <c r="AE564" s="63">
        <f>VLOOKUP(L564,'Status Report'!B:W,20,0)</f>
        <v>57</v>
      </c>
      <c r="AF564" s="63">
        <f>VLOOKUP(L564,'Status Report'!B:W,21,0)</f>
        <v>45</v>
      </c>
      <c r="AG564" s="63">
        <f>VLOOKUP(L564,'Status Report'!B:W,22,0)</f>
        <v>5</v>
      </c>
      <c r="AH564" s="22">
        <f t="shared" si="129"/>
        <v>6.4125000000000001E-2</v>
      </c>
      <c r="AI564" t="s">
        <v>991</v>
      </c>
      <c r="AK564" s="63">
        <f>IFERROR(VLOOKUP(G564,ASEAN!A:A,1,0),0)</f>
        <v>0</v>
      </c>
      <c r="AL564" s="63" t="str">
        <f>IFERROR(VLOOKUP(D564,'[3]customer specs'!$B$1:$D$65536,3,0),0)</f>
        <v>pallet</v>
      </c>
      <c r="AM564" s="64">
        <f t="shared" si="130"/>
        <v>0</v>
      </c>
      <c r="AN564" s="64">
        <f t="shared" si="131"/>
        <v>0</v>
      </c>
      <c r="AO564" s="63"/>
      <c r="AP564" s="63"/>
      <c r="AQ564" s="63" t="str">
        <f t="shared" si="132"/>
        <v>no</v>
      </c>
      <c r="AR564" s="20">
        <f t="shared" si="133"/>
        <v>204.60000000000002</v>
      </c>
      <c r="AS564" s="63"/>
      <c r="AT564" s="23">
        <f t="shared" si="123"/>
        <v>0.12</v>
      </c>
      <c r="AU564" s="65">
        <f t="shared" si="134"/>
        <v>46.5</v>
      </c>
      <c r="AV564" s="65"/>
      <c r="AW564" s="65">
        <f t="shared" si="135"/>
        <v>232.5</v>
      </c>
      <c r="AX564" s="65"/>
      <c r="AY564" s="63">
        <f>VLOOKUP(L564,'Status Report'!B:CF,81,0)</f>
        <v>0</v>
      </c>
      <c r="AZ564" s="63" t="str">
        <f>VLOOKUP(L564,'Status Report'!B:S,18,0)</f>
        <v xml:space="preserve">Konstantinos Zoupanos </v>
      </c>
      <c r="BB564" s="63">
        <f>VLOOKUP(L564,'Status Report'!B:Z,25,0)</f>
        <v>2</v>
      </c>
      <c r="BC564" s="63">
        <f t="shared" si="136"/>
        <v>10</v>
      </c>
      <c r="BF564">
        <f>VLOOKUP(L564,'Status Report'!B:CE,82,0)</f>
        <v>0</v>
      </c>
      <c r="BG564">
        <f>VLOOKUP(L564,'Status Report'!B:CF,83,0)</f>
        <v>0</v>
      </c>
      <c r="BH564">
        <f>VLOOKUP(L564,'Status Report'!B:CG,84,0)</f>
        <v>0</v>
      </c>
      <c r="BI564" t="s">
        <v>854</v>
      </c>
      <c r="BJ564" t="s">
        <v>795</v>
      </c>
      <c r="BM564" s="67">
        <f t="shared" si="137"/>
        <v>35</v>
      </c>
    </row>
    <row r="565" spans="1:65" x14ac:dyDescent="0.25">
      <c r="A565" s="68" t="str">
        <f>VLOOKUP(L565,'Status Report'!B:CB,79,0)</f>
        <v>Heineken - F1</v>
      </c>
      <c r="C565">
        <v>20006092</v>
      </c>
      <c r="D565">
        <v>3015363</v>
      </c>
      <c r="E565" t="s">
        <v>875</v>
      </c>
      <c r="F565" t="s">
        <v>876</v>
      </c>
      <c r="G565" t="str">
        <f>VLOOKUP(D565,'[2]sold to'!$A:$H,8,0)</f>
        <v>Australia</v>
      </c>
      <c r="H565" t="str">
        <f>VLOOKUP(D565,'[2]sold to'!$A:$I,9,0)</f>
        <v>ASIA Pacific</v>
      </c>
      <c r="K565">
        <v>190</v>
      </c>
      <c r="L565">
        <v>88027431</v>
      </c>
      <c r="M565" t="s">
        <v>618</v>
      </c>
      <c r="N565">
        <v>50</v>
      </c>
      <c r="P565" t="str">
        <f>VLOOKUP(L565,'Status Report'!B:AA,26,0)</f>
        <v>China</v>
      </c>
      <c r="Q565" t="str">
        <f>VLOOKUP(L565,'Status Report'!B:AB,27,0)</f>
        <v>Textiles-Clothing</v>
      </c>
      <c r="R565">
        <f>VLOOKUP(L565,'Status Report'!B:X,23,0)</f>
        <v>1000</v>
      </c>
      <c r="S565" t="str">
        <f>VLOOKUP(L565,'Status Report'!B:T,19,0)</f>
        <v>Asian Sourcing Link</v>
      </c>
      <c r="T565" s="62">
        <f>VLOOKUP(L565,'Status Report'!B:E,4,0)</f>
        <v>3</v>
      </c>
      <c r="U565" s="19">
        <f>_xlfn.IFS(AI565="Den Bosch",VLOOKUP(L565,'Status Report'!B:AM,35,0),AI565="Yantian",VLOOKUP(L565,'Status Report'!B:AM,36,0),AI565="",IF(H565="Asia Pacific",VLOOKUP(L565,'Status Report'!B:AM,36,0),VLOOKUP(L565,'Status Report'!B:AM,35,0)),AI565="Direct shipment",IF(H565="Asia Pacific",VLOOKUP(L565,'Status Report'!B:AM,36,0),VLOOKUP(L565,'Status Report'!B:AM,35,0)))</f>
        <v>27.43</v>
      </c>
      <c r="V565" s="20">
        <f t="shared" si="124"/>
        <v>1371.5</v>
      </c>
      <c r="W565" s="19">
        <f>_xlfn.IFS(AI565="Den Bosch",VLOOKUP(L565,'Status Report'!B:AM,37,0),AI565="Yantian",VLOOKUP(L565,'Status Report'!B:AM,38,0),AI565="",IF(H565="Asia Pacific",VLOOKUP(L565,'Status Report'!B:AM,38,0),VLOOKUP(L565,'Status Report'!B:AM,37,0)),AI565="Direct shipment",IF(H565="Asia Pacific",VLOOKUP(L565,'Status Report'!B:AM,38,0),VLOOKUP(L565,'Status Report'!B:AM,37,0)))</f>
        <v>27.43</v>
      </c>
      <c r="X565" s="20">
        <f t="shared" si="125"/>
        <v>1371.5</v>
      </c>
      <c r="Y565" s="20">
        <f>_xlfn.IFS(AI565="Den Bosch",VLOOKUP(L565,'Status Report'!B:AO,39,0),AI565="Yantian",VLOOKUP(L565,'Status Report'!B:AO,40,0),AI565="",IF(H565="Asia Pacific",VLOOKUP(L565,'Status Report'!B:AO,40,0),VLOOKUP(L565,'Status Report'!B:AO,39,0)),AI565="Direct shipment",IF(H565="Asia Pacific",VLOOKUP(L565,'Status Report'!B:AO,40,0),VLOOKUP(L565,'Status Report'!B:AO,39,0)))</f>
        <v>0</v>
      </c>
      <c r="Z565" s="20">
        <f t="shared" si="126"/>
        <v>0</v>
      </c>
      <c r="AA565" s="20">
        <f t="shared" si="127"/>
        <v>1371.5</v>
      </c>
      <c r="AB565" s="21">
        <f>_xlfn.IFS(AI565="Den Bosch",VLOOKUP(L565,'Status Report'!B:AM,33,0),AI565="Yantian",VLOOKUP(L565,'Status Report'!B:AM,34,0),AI565="",IF(H565="Asia Pacific",VLOOKUP(L565,'Status Report'!B:AM,34,0),VLOOKUP(L565,'Status Report'!B:AM,33,0)),AI565="Direct shipment",IF(H565="Asia Pacific",VLOOKUP(L565,'Status Report'!B:AM,34,0),VLOOKUP(L565,'Status Report'!B:AM,33,0)))</f>
        <v>24.14</v>
      </c>
      <c r="AC565" s="21">
        <f>VLOOKUP(L565,'Status Report'!B:CE,82,0)</f>
        <v>0</v>
      </c>
      <c r="AD565" s="21">
        <f t="shared" si="128"/>
        <v>24.14</v>
      </c>
      <c r="AE565" s="63">
        <f>VLOOKUP(L565,'Status Report'!B:W,20,0)</f>
        <v>47</v>
      </c>
      <c r="AF565" s="63">
        <f>VLOOKUP(L565,'Status Report'!B:W,21,0)</f>
        <v>38</v>
      </c>
      <c r="AG565" s="63">
        <f>VLOOKUP(L565,'Status Report'!B:W,22,0)</f>
        <v>2</v>
      </c>
      <c r="AH565" s="22">
        <f t="shared" si="129"/>
        <v>0.17860000000000001</v>
      </c>
      <c r="AI565" t="s">
        <v>991</v>
      </c>
      <c r="AK565" s="63">
        <f>IFERROR(VLOOKUP(G565,ASEAN!A:A,1,0),0)</f>
        <v>0</v>
      </c>
      <c r="AL565" s="63" t="str">
        <f>IFERROR(VLOOKUP(D565,'[3]customer specs'!$B$1:$D$65536,3,0),0)</f>
        <v>pallet</v>
      </c>
      <c r="AM565" s="64">
        <f t="shared" si="130"/>
        <v>0</v>
      </c>
      <c r="AN565" s="64">
        <f t="shared" si="131"/>
        <v>0</v>
      </c>
      <c r="AO565" s="63"/>
      <c r="AP565" s="63"/>
      <c r="AQ565" s="63" t="str">
        <f t="shared" si="132"/>
        <v>no</v>
      </c>
      <c r="AR565" s="20">
        <f t="shared" si="133"/>
        <v>1207</v>
      </c>
      <c r="AS565" s="63"/>
      <c r="AT565" s="23">
        <f t="shared" si="123"/>
        <v>0.12</v>
      </c>
      <c r="AU565" s="65">
        <f t="shared" si="134"/>
        <v>27.431818181818183</v>
      </c>
      <c r="AV565" s="65"/>
      <c r="AW565" s="65">
        <f t="shared" si="135"/>
        <v>1371.5909090909092</v>
      </c>
      <c r="AX565" s="65"/>
      <c r="AY565" s="63">
        <f>VLOOKUP(L565,'Status Report'!B:CF,81,0)</f>
        <v>0</v>
      </c>
      <c r="AZ565" s="63" t="str">
        <f>VLOOKUP(L565,'Status Report'!B:S,18,0)</f>
        <v xml:space="preserve">Ellina Smirnova </v>
      </c>
      <c r="BB565" s="63">
        <f>VLOOKUP(L565,'Status Report'!B:Z,25,0)</f>
        <v>1</v>
      </c>
      <c r="BC565" s="63">
        <f t="shared" si="136"/>
        <v>50</v>
      </c>
      <c r="BF565">
        <f>VLOOKUP(L565,'Status Report'!B:CE,82,0)</f>
        <v>0</v>
      </c>
      <c r="BG565">
        <f>VLOOKUP(L565,'Status Report'!B:CF,83,0)</f>
        <v>0</v>
      </c>
      <c r="BH565">
        <f>VLOOKUP(L565,'Status Report'!B:CG,84,0)</f>
        <v>0</v>
      </c>
      <c r="BI565" t="s">
        <v>854</v>
      </c>
      <c r="BJ565" t="s">
        <v>795</v>
      </c>
      <c r="BM565" s="67">
        <f t="shared" si="137"/>
        <v>121</v>
      </c>
    </row>
    <row r="566" spans="1:65" x14ac:dyDescent="0.25">
      <c r="A566" s="68" t="str">
        <f>VLOOKUP(L566,'Status Report'!B:CB,79,0)</f>
        <v>Heineken - F1</v>
      </c>
      <c r="C566">
        <v>20006092</v>
      </c>
      <c r="D566">
        <v>3015363</v>
      </c>
      <c r="E566" t="s">
        <v>875</v>
      </c>
      <c r="F566" t="s">
        <v>876</v>
      </c>
      <c r="G566" t="str">
        <f>VLOOKUP(D566,'[2]sold to'!$A:$H,8,0)</f>
        <v>Australia</v>
      </c>
      <c r="H566" t="str">
        <f>VLOOKUP(D566,'[2]sold to'!$A:$I,9,0)</f>
        <v>ASIA Pacific</v>
      </c>
      <c r="K566">
        <v>200</v>
      </c>
      <c r="L566">
        <v>88027432</v>
      </c>
      <c r="M566" t="s">
        <v>619</v>
      </c>
      <c r="N566">
        <v>125</v>
      </c>
      <c r="P566" t="str">
        <f>VLOOKUP(L566,'Status Report'!B:AA,26,0)</f>
        <v>China</v>
      </c>
      <c r="Q566" t="str">
        <f>VLOOKUP(L566,'Status Report'!B:AB,27,0)</f>
        <v>Textiles-Clothing</v>
      </c>
      <c r="R566">
        <f>VLOOKUP(L566,'Status Report'!B:X,23,0)</f>
        <v>1000</v>
      </c>
      <c r="S566" t="str">
        <f>VLOOKUP(L566,'Status Report'!B:T,19,0)</f>
        <v>Asian Sourcing Link</v>
      </c>
      <c r="T566" s="62">
        <f>VLOOKUP(L566,'Status Report'!B:E,4,0)</f>
        <v>3</v>
      </c>
      <c r="U566" s="19">
        <f>_xlfn.IFS(AI566="Den Bosch",VLOOKUP(L566,'Status Report'!B:AM,35,0),AI566="Yantian",VLOOKUP(L566,'Status Report'!B:AM,36,0),AI566="",IF(H566="Asia Pacific",VLOOKUP(L566,'Status Report'!B:AM,36,0),VLOOKUP(L566,'Status Report'!B:AM,35,0)),AI566="Direct shipment",IF(H566="Asia Pacific",VLOOKUP(L566,'Status Report'!B:AM,36,0),VLOOKUP(L566,'Status Report'!B:AM,35,0)))</f>
        <v>27.43</v>
      </c>
      <c r="V566" s="20">
        <f t="shared" si="124"/>
        <v>3428.75</v>
      </c>
      <c r="W566" s="19">
        <f>_xlfn.IFS(AI566="Den Bosch",VLOOKUP(L566,'Status Report'!B:AM,37,0),AI566="Yantian",VLOOKUP(L566,'Status Report'!B:AM,38,0),AI566="",IF(H566="Asia Pacific",VLOOKUP(L566,'Status Report'!B:AM,38,0),VLOOKUP(L566,'Status Report'!B:AM,37,0)),AI566="Direct shipment",IF(H566="Asia Pacific",VLOOKUP(L566,'Status Report'!B:AM,38,0),VLOOKUP(L566,'Status Report'!B:AM,37,0)))</f>
        <v>27.43</v>
      </c>
      <c r="X566" s="20">
        <f t="shared" si="125"/>
        <v>3428.75</v>
      </c>
      <c r="Y566" s="20">
        <f>_xlfn.IFS(AI566="Den Bosch",VLOOKUP(L566,'Status Report'!B:AO,39,0),AI566="Yantian",VLOOKUP(L566,'Status Report'!B:AO,40,0),AI566="",IF(H566="Asia Pacific",VLOOKUP(L566,'Status Report'!B:AO,40,0),VLOOKUP(L566,'Status Report'!B:AO,39,0)),AI566="Direct shipment",IF(H566="Asia Pacific",VLOOKUP(L566,'Status Report'!B:AO,40,0),VLOOKUP(L566,'Status Report'!B:AO,39,0)))</f>
        <v>0</v>
      </c>
      <c r="Z566" s="20">
        <f t="shared" si="126"/>
        <v>0</v>
      </c>
      <c r="AA566" s="20">
        <f t="shared" si="127"/>
        <v>3428.75</v>
      </c>
      <c r="AB566" s="21">
        <f>_xlfn.IFS(AI566="Den Bosch",VLOOKUP(L566,'Status Report'!B:AM,33,0),AI566="Yantian",VLOOKUP(L566,'Status Report'!B:AM,34,0),AI566="",IF(H566="Asia Pacific",VLOOKUP(L566,'Status Report'!B:AM,34,0),VLOOKUP(L566,'Status Report'!B:AM,33,0)),AI566="Direct shipment",IF(H566="Asia Pacific",VLOOKUP(L566,'Status Report'!B:AM,34,0),VLOOKUP(L566,'Status Report'!B:AM,33,0)))</f>
        <v>24.14</v>
      </c>
      <c r="AC566" s="21">
        <f>VLOOKUP(L566,'Status Report'!B:CE,82,0)</f>
        <v>0</v>
      </c>
      <c r="AD566" s="21">
        <f t="shared" si="128"/>
        <v>24.14</v>
      </c>
      <c r="AE566" s="63">
        <f>VLOOKUP(L566,'Status Report'!B:W,20,0)</f>
        <v>47</v>
      </c>
      <c r="AF566" s="63">
        <f>VLOOKUP(L566,'Status Report'!B:W,21,0)</f>
        <v>38</v>
      </c>
      <c r="AG566" s="63">
        <f>VLOOKUP(L566,'Status Report'!B:W,22,0)</f>
        <v>2</v>
      </c>
      <c r="AH566" s="22">
        <f t="shared" si="129"/>
        <v>0.44650000000000001</v>
      </c>
      <c r="AI566" t="s">
        <v>991</v>
      </c>
      <c r="AK566" s="63">
        <f>IFERROR(VLOOKUP(G566,ASEAN!A:A,1,0),0)</f>
        <v>0</v>
      </c>
      <c r="AL566" s="63" t="str">
        <f>IFERROR(VLOOKUP(D566,'[3]customer specs'!$B$1:$D$65536,3,0),0)</f>
        <v>pallet</v>
      </c>
      <c r="AM566" s="64">
        <f t="shared" si="130"/>
        <v>0</v>
      </c>
      <c r="AN566" s="64">
        <f t="shared" si="131"/>
        <v>0</v>
      </c>
      <c r="AO566" s="63"/>
      <c r="AP566" s="63"/>
      <c r="AQ566" s="63" t="str">
        <f t="shared" si="132"/>
        <v>no</v>
      </c>
      <c r="AR566" s="20">
        <f t="shared" si="133"/>
        <v>3017.5</v>
      </c>
      <c r="AS566" s="63"/>
      <c r="AT566" s="23">
        <f t="shared" ref="AT566:AT629" si="138">IF(AS566=0.045,0.045,IF(AS566=0.035,0.035,0.12))</f>
        <v>0.12</v>
      </c>
      <c r="AU566" s="65">
        <f t="shared" si="134"/>
        <v>27.431818181818183</v>
      </c>
      <c r="AV566" s="65"/>
      <c r="AW566" s="65">
        <f t="shared" si="135"/>
        <v>3428.977272727273</v>
      </c>
      <c r="AX566" s="65"/>
      <c r="AY566" s="63">
        <f>VLOOKUP(L566,'Status Report'!B:CF,81,0)</f>
        <v>0</v>
      </c>
      <c r="AZ566" s="63" t="str">
        <f>VLOOKUP(L566,'Status Report'!B:S,18,0)</f>
        <v xml:space="preserve">Ellina Smirnova </v>
      </c>
      <c r="BB566" s="63">
        <f>VLOOKUP(L566,'Status Report'!B:Z,25,0)</f>
        <v>1</v>
      </c>
      <c r="BC566" s="63">
        <f t="shared" si="136"/>
        <v>125</v>
      </c>
      <c r="BF566">
        <f>VLOOKUP(L566,'Status Report'!B:CE,82,0)</f>
        <v>0</v>
      </c>
      <c r="BG566">
        <f>VLOOKUP(L566,'Status Report'!B:CF,83,0)</f>
        <v>0</v>
      </c>
      <c r="BH566">
        <f>VLOOKUP(L566,'Status Report'!B:CG,84,0)</f>
        <v>0</v>
      </c>
      <c r="BI566" t="s">
        <v>854</v>
      </c>
      <c r="BJ566" t="s">
        <v>795</v>
      </c>
      <c r="BM566" s="67">
        <f t="shared" si="137"/>
        <v>278</v>
      </c>
    </row>
    <row r="567" spans="1:65" x14ac:dyDescent="0.25">
      <c r="A567" s="68" t="str">
        <f>VLOOKUP(L567,'Status Report'!B:CB,79,0)</f>
        <v>Heineken - F1</v>
      </c>
      <c r="C567">
        <v>20006092</v>
      </c>
      <c r="D567">
        <v>3015363</v>
      </c>
      <c r="E567" t="s">
        <v>875</v>
      </c>
      <c r="F567" t="s">
        <v>876</v>
      </c>
      <c r="G567" t="str">
        <f>VLOOKUP(D567,'[2]sold to'!$A:$H,8,0)</f>
        <v>Australia</v>
      </c>
      <c r="H567" t="str">
        <f>VLOOKUP(D567,'[2]sold to'!$A:$I,9,0)</f>
        <v>ASIA Pacific</v>
      </c>
      <c r="K567">
        <v>210</v>
      </c>
      <c r="L567">
        <v>88027433</v>
      </c>
      <c r="M567" t="s">
        <v>620</v>
      </c>
      <c r="N567">
        <v>175</v>
      </c>
      <c r="P567" t="str">
        <f>VLOOKUP(L567,'Status Report'!B:AA,26,0)</f>
        <v>China</v>
      </c>
      <c r="Q567" t="str">
        <f>VLOOKUP(L567,'Status Report'!B:AB,27,0)</f>
        <v>Textiles-Clothing</v>
      </c>
      <c r="R567">
        <f>VLOOKUP(L567,'Status Report'!B:X,23,0)</f>
        <v>1000</v>
      </c>
      <c r="S567" t="str">
        <f>VLOOKUP(L567,'Status Report'!B:T,19,0)</f>
        <v>Asian Sourcing Link</v>
      </c>
      <c r="T567" s="62">
        <f>VLOOKUP(L567,'Status Report'!B:E,4,0)</f>
        <v>3</v>
      </c>
      <c r="U567" s="19">
        <f>_xlfn.IFS(AI567="Den Bosch",VLOOKUP(L567,'Status Report'!B:AM,35,0),AI567="Yantian",VLOOKUP(L567,'Status Report'!B:AM,36,0),AI567="",IF(H567="Asia Pacific",VLOOKUP(L567,'Status Report'!B:AM,36,0),VLOOKUP(L567,'Status Report'!B:AM,35,0)),AI567="Direct shipment",IF(H567="Asia Pacific",VLOOKUP(L567,'Status Report'!B:AM,36,0),VLOOKUP(L567,'Status Report'!B:AM,35,0)))</f>
        <v>27.43</v>
      </c>
      <c r="V567" s="20">
        <f t="shared" si="124"/>
        <v>4800.25</v>
      </c>
      <c r="W567" s="19">
        <f>_xlfn.IFS(AI567="Den Bosch",VLOOKUP(L567,'Status Report'!B:AM,37,0),AI567="Yantian",VLOOKUP(L567,'Status Report'!B:AM,38,0),AI567="",IF(H567="Asia Pacific",VLOOKUP(L567,'Status Report'!B:AM,38,0),VLOOKUP(L567,'Status Report'!B:AM,37,0)),AI567="Direct shipment",IF(H567="Asia Pacific",VLOOKUP(L567,'Status Report'!B:AM,38,0),VLOOKUP(L567,'Status Report'!B:AM,37,0)))</f>
        <v>27.43</v>
      </c>
      <c r="X567" s="20">
        <f t="shared" si="125"/>
        <v>4800.25</v>
      </c>
      <c r="Y567" s="20">
        <f>_xlfn.IFS(AI567="Den Bosch",VLOOKUP(L567,'Status Report'!B:AO,39,0),AI567="Yantian",VLOOKUP(L567,'Status Report'!B:AO,40,0),AI567="",IF(H567="Asia Pacific",VLOOKUP(L567,'Status Report'!B:AO,40,0),VLOOKUP(L567,'Status Report'!B:AO,39,0)),AI567="Direct shipment",IF(H567="Asia Pacific",VLOOKUP(L567,'Status Report'!B:AO,40,0),VLOOKUP(L567,'Status Report'!B:AO,39,0)))</f>
        <v>0</v>
      </c>
      <c r="Z567" s="20">
        <f t="shared" si="126"/>
        <v>0</v>
      </c>
      <c r="AA567" s="20">
        <f t="shared" si="127"/>
        <v>4800.25</v>
      </c>
      <c r="AB567" s="21">
        <f>_xlfn.IFS(AI567="Den Bosch",VLOOKUP(L567,'Status Report'!B:AM,33,0),AI567="Yantian",VLOOKUP(L567,'Status Report'!B:AM,34,0),AI567="",IF(H567="Asia Pacific",VLOOKUP(L567,'Status Report'!B:AM,34,0),VLOOKUP(L567,'Status Report'!B:AM,33,0)),AI567="Direct shipment",IF(H567="Asia Pacific",VLOOKUP(L567,'Status Report'!B:AM,34,0),VLOOKUP(L567,'Status Report'!B:AM,33,0)))</f>
        <v>24.14</v>
      </c>
      <c r="AC567" s="21">
        <f>VLOOKUP(L567,'Status Report'!B:CE,82,0)</f>
        <v>0</v>
      </c>
      <c r="AD567" s="21">
        <f t="shared" si="128"/>
        <v>24.14</v>
      </c>
      <c r="AE567" s="63">
        <f>VLOOKUP(L567,'Status Report'!B:W,20,0)</f>
        <v>47</v>
      </c>
      <c r="AF567" s="63">
        <f>VLOOKUP(L567,'Status Report'!B:W,21,0)</f>
        <v>38</v>
      </c>
      <c r="AG567" s="63">
        <f>VLOOKUP(L567,'Status Report'!B:W,22,0)</f>
        <v>2</v>
      </c>
      <c r="AH567" s="22">
        <f t="shared" si="129"/>
        <v>0.62509999999999999</v>
      </c>
      <c r="AI567" t="s">
        <v>991</v>
      </c>
      <c r="AK567" s="63">
        <f>IFERROR(VLOOKUP(G567,ASEAN!A:A,1,0),0)</f>
        <v>0</v>
      </c>
      <c r="AL567" s="63" t="str">
        <f>IFERROR(VLOOKUP(D567,'[3]customer specs'!$B$1:$D$65536,3,0),0)</f>
        <v>pallet</v>
      </c>
      <c r="AM567" s="64">
        <f t="shared" si="130"/>
        <v>0</v>
      </c>
      <c r="AN567" s="64">
        <f t="shared" si="131"/>
        <v>0</v>
      </c>
      <c r="AO567" s="63"/>
      <c r="AP567" s="63"/>
      <c r="AQ567" s="63" t="str">
        <f t="shared" si="132"/>
        <v>no</v>
      </c>
      <c r="AR567" s="20">
        <f t="shared" si="133"/>
        <v>4224.5</v>
      </c>
      <c r="AS567" s="63"/>
      <c r="AT567" s="23">
        <f t="shared" si="138"/>
        <v>0.12</v>
      </c>
      <c r="AU567" s="65">
        <f t="shared" si="134"/>
        <v>27.431818181818183</v>
      </c>
      <c r="AV567" s="65"/>
      <c r="AW567" s="65">
        <f t="shared" si="135"/>
        <v>4800.568181818182</v>
      </c>
      <c r="AX567" s="65"/>
      <c r="AY567" s="63">
        <f>VLOOKUP(L567,'Status Report'!B:CF,81,0)</f>
        <v>0</v>
      </c>
      <c r="AZ567" s="63" t="str">
        <f>VLOOKUP(L567,'Status Report'!B:S,18,0)</f>
        <v xml:space="preserve">Ellina Smirnova </v>
      </c>
      <c r="BB567" s="63">
        <f>VLOOKUP(L567,'Status Report'!B:Z,25,0)</f>
        <v>1</v>
      </c>
      <c r="BC567" s="63">
        <f t="shared" si="136"/>
        <v>175</v>
      </c>
      <c r="BF567">
        <f>VLOOKUP(L567,'Status Report'!B:CE,82,0)</f>
        <v>0</v>
      </c>
      <c r="BG567">
        <f>VLOOKUP(L567,'Status Report'!B:CF,83,0)</f>
        <v>0</v>
      </c>
      <c r="BH567">
        <f>VLOOKUP(L567,'Status Report'!B:CG,84,0)</f>
        <v>0</v>
      </c>
      <c r="BI567" t="s">
        <v>854</v>
      </c>
      <c r="BJ567" t="s">
        <v>795</v>
      </c>
      <c r="BM567" s="67">
        <f t="shared" si="137"/>
        <v>437</v>
      </c>
    </row>
    <row r="568" spans="1:65" x14ac:dyDescent="0.25">
      <c r="A568" s="68" t="str">
        <f>VLOOKUP(L568,'Status Report'!B:CB,79,0)</f>
        <v>Heineken - F1</v>
      </c>
      <c r="C568">
        <v>20006092</v>
      </c>
      <c r="D568">
        <v>3015363</v>
      </c>
      <c r="E568" t="s">
        <v>875</v>
      </c>
      <c r="F568" t="s">
        <v>876</v>
      </c>
      <c r="G568" t="str">
        <f>VLOOKUP(D568,'[2]sold to'!$A:$H,8,0)</f>
        <v>Australia</v>
      </c>
      <c r="H568" t="str">
        <f>VLOOKUP(D568,'[2]sold to'!$A:$I,9,0)</f>
        <v>ASIA Pacific</v>
      </c>
      <c r="K568">
        <v>220</v>
      </c>
      <c r="L568">
        <v>88027434</v>
      </c>
      <c r="M568" t="s">
        <v>621</v>
      </c>
      <c r="N568">
        <v>100</v>
      </c>
      <c r="P568" t="str">
        <f>VLOOKUP(L568,'Status Report'!B:AA,26,0)</f>
        <v>China</v>
      </c>
      <c r="Q568" t="str">
        <f>VLOOKUP(L568,'Status Report'!B:AB,27,0)</f>
        <v>Textiles-Clothing</v>
      </c>
      <c r="R568">
        <f>VLOOKUP(L568,'Status Report'!B:X,23,0)</f>
        <v>1000</v>
      </c>
      <c r="S568" t="str">
        <f>VLOOKUP(L568,'Status Report'!B:T,19,0)</f>
        <v>Asian Sourcing Link</v>
      </c>
      <c r="T568" s="62">
        <f>VLOOKUP(L568,'Status Report'!B:E,4,0)</f>
        <v>3</v>
      </c>
      <c r="U568" s="19">
        <f>_xlfn.IFS(AI568="Den Bosch",VLOOKUP(L568,'Status Report'!B:AM,35,0),AI568="Yantian",VLOOKUP(L568,'Status Report'!B:AM,36,0),AI568="",IF(H568="Asia Pacific",VLOOKUP(L568,'Status Report'!B:AM,36,0),VLOOKUP(L568,'Status Report'!B:AM,35,0)),AI568="Direct shipment",IF(H568="Asia Pacific",VLOOKUP(L568,'Status Report'!B:AM,36,0),VLOOKUP(L568,'Status Report'!B:AM,35,0)))</f>
        <v>27.43</v>
      </c>
      <c r="V568" s="20">
        <f t="shared" si="124"/>
        <v>2743</v>
      </c>
      <c r="W568" s="19">
        <f>_xlfn.IFS(AI568="Den Bosch",VLOOKUP(L568,'Status Report'!B:AM,37,0),AI568="Yantian",VLOOKUP(L568,'Status Report'!B:AM,38,0),AI568="",IF(H568="Asia Pacific",VLOOKUP(L568,'Status Report'!B:AM,38,0),VLOOKUP(L568,'Status Report'!B:AM,37,0)),AI568="Direct shipment",IF(H568="Asia Pacific",VLOOKUP(L568,'Status Report'!B:AM,38,0),VLOOKUP(L568,'Status Report'!B:AM,37,0)))</f>
        <v>27.43</v>
      </c>
      <c r="X568" s="20">
        <f t="shared" si="125"/>
        <v>2743</v>
      </c>
      <c r="Y568" s="20">
        <f>_xlfn.IFS(AI568="Den Bosch",VLOOKUP(L568,'Status Report'!B:AO,39,0),AI568="Yantian",VLOOKUP(L568,'Status Report'!B:AO,40,0),AI568="",IF(H568="Asia Pacific",VLOOKUP(L568,'Status Report'!B:AO,40,0),VLOOKUP(L568,'Status Report'!B:AO,39,0)),AI568="Direct shipment",IF(H568="Asia Pacific",VLOOKUP(L568,'Status Report'!B:AO,40,0),VLOOKUP(L568,'Status Report'!B:AO,39,0)))</f>
        <v>0</v>
      </c>
      <c r="Z568" s="20">
        <f t="shared" si="126"/>
        <v>0</v>
      </c>
      <c r="AA568" s="20">
        <f t="shared" si="127"/>
        <v>2743</v>
      </c>
      <c r="AB568" s="21">
        <f>_xlfn.IFS(AI568="Den Bosch",VLOOKUP(L568,'Status Report'!B:AM,33,0),AI568="Yantian",VLOOKUP(L568,'Status Report'!B:AM,34,0),AI568="",IF(H568="Asia Pacific",VLOOKUP(L568,'Status Report'!B:AM,34,0),VLOOKUP(L568,'Status Report'!B:AM,33,0)),AI568="Direct shipment",IF(H568="Asia Pacific",VLOOKUP(L568,'Status Report'!B:AM,34,0),VLOOKUP(L568,'Status Report'!B:AM,33,0)))</f>
        <v>24.14</v>
      </c>
      <c r="AC568" s="21">
        <f>VLOOKUP(L568,'Status Report'!B:CE,82,0)</f>
        <v>0</v>
      </c>
      <c r="AD568" s="21">
        <f t="shared" si="128"/>
        <v>24.14</v>
      </c>
      <c r="AE568" s="63">
        <f>VLOOKUP(L568,'Status Report'!B:W,20,0)</f>
        <v>47</v>
      </c>
      <c r="AF568" s="63">
        <f>VLOOKUP(L568,'Status Report'!B:W,21,0)</f>
        <v>38</v>
      </c>
      <c r="AG568" s="63">
        <f>VLOOKUP(L568,'Status Report'!B:W,22,0)</f>
        <v>2</v>
      </c>
      <c r="AH568" s="22">
        <f t="shared" si="129"/>
        <v>0.35720000000000002</v>
      </c>
      <c r="AI568" t="s">
        <v>991</v>
      </c>
      <c r="AK568" s="63">
        <f>IFERROR(VLOOKUP(G568,ASEAN!A:A,1,0),0)</f>
        <v>0</v>
      </c>
      <c r="AL568" s="63" t="str">
        <f>IFERROR(VLOOKUP(D568,'[3]customer specs'!$B$1:$D$65536,3,0),0)</f>
        <v>pallet</v>
      </c>
      <c r="AM568" s="64">
        <f t="shared" si="130"/>
        <v>0</v>
      </c>
      <c r="AN568" s="64">
        <f t="shared" si="131"/>
        <v>0</v>
      </c>
      <c r="AO568" s="63"/>
      <c r="AP568" s="63"/>
      <c r="AQ568" s="63" t="str">
        <f t="shared" si="132"/>
        <v>no</v>
      </c>
      <c r="AR568" s="20">
        <f t="shared" si="133"/>
        <v>2414</v>
      </c>
      <c r="AS568" s="63"/>
      <c r="AT568" s="23">
        <f t="shared" si="138"/>
        <v>0.12</v>
      </c>
      <c r="AU568" s="65">
        <f t="shared" si="134"/>
        <v>27.431818181818183</v>
      </c>
      <c r="AV568" s="65"/>
      <c r="AW568" s="65">
        <f t="shared" si="135"/>
        <v>2743.1818181818185</v>
      </c>
      <c r="AX568" s="65"/>
      <c r="AY568" s="63">
        <f>VLOOKUP(L568,'Status Report'!B:CF,81,0)</f>
        <v>0</v>
      </c>
      <c r="AZ568" s="63" t="str">
        <f>VLOOKUP(L568,'Status Report'!B:S,18,0)</f>
        <v xml:space="preserve">Ellina Smirnova </v>
      </c>
      <c r="BB568" s="63">
        <f>VLOOKUP(L568,'Status Report'!B:Z,25,0)</f>
        <v>1</v>
      </c>
      <c r="BC568" s="63">
        <f t="shared" si="136"/>
        <v>100</v>
      </c>
      <c r="BF568">
        <f>VLOOKUP(L568,'Status Report'!B:CE,82,0)</f>
        <v>0</v>
      </c>
      <c r="BG568">
        <f>VLOOKUP(L568,'Status Report'!B:CF,83,0)</f>
        <v>0</v>
      </c>
      <c r="BH568">
        <f>VLOOKUP(L568,'Status Report'!B:CG,84,0)</f>
        <v>0</v>
      </c>
      <c r="BI568" t="s">
        <v>854</v>
      </c>
      <c r="BJ568" t="s">
        <v>795</v>
      </c>
      <c r="BM568" s="67">
        <f t="shared" si="137"/>
        <v>280</v>
      </c>
    </row>
    <row r="569" spans="1:65" x14ac:dyDescent="0.25">
      <c r="A569" s="68" t="str">
        <f>VLOOKUP(L569,'Status Report'!B:CB,79,0)</f>
        <v>Heineken - F1</v>
      </c>
      <c r="C569">
        <v>20006092</v>
      </c>
      <c r="D569">
        <v>3015363</v>
      </c>
      <c r="E569" t="s">
        <v>875</v>
      </c>
      <c r="F569" t="s">
        <v>876</v>
      </c>
      <c r="G569" t="str">
        <f>VLOOKUP(D569,'[2]sold to'!$A:$H,8,0)</f>
        <v>Australia</v>
      </c>
      <c r="H569" t="str">
        <f>VLOOKUP(D569,'[2]sold to'!$A:$I,9,0)</f>
        <v>ASIA Pacific</v>
      </c>
      <c r="K569">
        <v>230</v>
      </c>
      <c r="L569">
        <v>88027435</v>
      </c>
      <c r="M569" t="s">
        <v>622</v>
      </c>
      <c r="N569">
        <v>50</v>
      </c>
      <c r="P569" t="str">
        <f>VLOOKUP(L569,'Status Report'!B:AA,26,0)</f>
        <v>China</v>
      </c>
      <c r="Q569" t="str">
        <f>VLOOKUP(L569,'Status Report'!B:AB,27,0)</f>
        <v>Textiles-Clothing</v>
      </c>
      <c r="R569">
        <f>VLOOKUP(L569,'Status Report'!B:X,23,0)</f>
        <v>1000</v>
      </c>
      <c r="S569" t="str">
        <f>VLOOKUP(L569,'Status Report'!B:T,19,0)</f>
        <v>Asian Sourcing Link</v>
      </c>
      <c r="T569" s="62">
        <f>VLOOKUP(L569,'Status Report'!B:E,4,0)</f>
        <v>3</v>
      </c>
      <c r="U569" s="19">
        <f>_xlfn.IFS(AI569="Den Bosch",VLOOKUP(L569,'Status Report'!B:AM,35,0),AI569="Yantian",VLOOKUP(L569,'Status Report'!B:AM,36,0),AI569="",IF(H569="Asia Pacific",VLOOKUP(L569,'Status Report'!B:AM,36,0),VLOOKUP(L569,'Status Report'!B:AM,35,0)),AI569="Direct shipment",IF(H569="Asia Pacific",VLOOKUP(L569,'Status Report'!B:AM,36,0),VLOOKUP(L569,'Status Report'!B:AM,35,0)))</f>
        <v>27.43</v>
      </c>
      <c r="V569" s="20">
        <f t="shared" si="124"/>
        <v>1371.5</v>
      </c>
      <c r="W569" s="19">
        <f>_xlfn.IFS(AI569="Den Bosch",VLOOKUP(L569,'Status Report'!B:AM,37,0),AI569="Yantian",VLOOKUP(L569,'Status Report'!B:AM,38,0),AI569="",IF(H569="Asia Pacific",VLOOKUP(L569,'Status Report'!B:AM,38,0),VLOOKUP(L569,'Status Report'!B:AM,37,0)),AI569="Direct shipment",IF(H569="Asia Pacific",VLOOKUP(L569,'Status Report'!B:AM,38,0),VLOOKUP(L569,'Status Report'!B:AM,37,0)))</f>
        <v>27.43</v>
      </c>
      <c r="X569" s="20">
        <f t="shared" si="125"/>
        <v>1371.5</v>
      </c>
      <c r="Y569" s="20">
        <f>_xlfn.IFS(AI569="Den Bosch",VLOOKUP(L569,'Status Report'!B:AO,39,0),AI569="Yantian",VLOOKUP(L569,'Status Report'!B:AO,40,0),AI569="",IF(H569="Asia Pacific",VLOOKUP(L569,'Status Report'!B:AO,40,0),VLOOKUP(L569,'Status Report'!B:AO,39,0)),AI569="Direct shipment",IF(H569="Asia Pacific",VLOOKUP(L569,'Status Report'!B:AO,40,0),VLOOKUP(L569,'Status Report'!B:AO,39,0)))</f>
        <v>0</v>
      </c>
      <c r="Z569" s="20">
        <f t="shared" si="126"/>
        <v>0</v>
      </c>
      <c r="AA569" s="20">
        <f t="shared" si="127"/>
        <v>1371.5</v>
      </c>
      <c r="AB569" s="21">
        <f>_xlfn.IFS(AI569="Den Bosch",VLOOKUP(L569,'Status Report'!B:AM,33,0),AI569="Yantian",VLOOKUP(L569,'Status Report'!B:AM,34,0),AI569="",IF(H569="Asia Pacific",VLOOKUP(L569,'Status Report'!B:AM,34,0),VLOOKUP(L569,'Status Report'!B:AM,33,0)),AI569="Direct shipment",IF(H569="Asia Pacific",VLOOKUP(L569,'Status Report'!B:AM,34,0),VLOOKUP(L569,'Status Report'!B:AM,33,0)))</f>
        <v>24.14</v>
      </c>
      <c r="AC569" s="21">
        <f>VLOOKUP(L569,'Status Report'!B:CE,82,0)</f>
        <v>0</v>
      </c>
      <c r="AD569" s="21">
        <f t="shared" si="128"/>
        <v>24.14</v>
      </c>
      <c r="AE569" s="63">
        <f>VLOOKUP(L569,'Status Report'!B:W,20,0)</f>
        <v>47</v>
      </c>
      <c r="AF569" s="63">
        <f>VLOOKUP(L569,'Status Report'!B:W,21,0)</f>
        <v>38</v>
      </c>
      <c r="AG569" s="63">
        <f>VLOOKUP(L569,'Status Report'!B:W,22,0)</f>
        <v>2</v>
      </c>
      <c r="AH569" s="22">
        <f t="shared" si="129"/>
        <v>0.17860000000000001</v>
      </c>
      <c r="AI569" t="s">
        <v>991</v>
      </c>
      <c r="AK569" s="63">
        <f>IFERROR(VLOOKUP(G569,ASEAN!A:A,1,0),0)</f>
        <v>0</v>
      </c>
      <c r="AL569" s="63" t="str">
        <f>IFERROR(VLOOKUP(D569,'[3]customer specs'!$B$1:$D$65536,3,0),0)</f>
        <v>pallet</v>
      </c>
      <c r="AM569" s="64">
        <f t="shared" si="130"/>
        <v>0</v>
      </c>
      <c r="AN569" s="64">
        <f t="shared" si="131"/>
        <v>0</v>
      </c>
      <c r="AO569" s="63"/>
      <c r="AP569" s="63"/>
      <c r="AQ569" s="63" t="str">
        <f t="shared" si="132"/>
        <v>no</v>
      </c>
      <c r="AR569" s="20">
        <f t="shared" si="133"/>
        <v>1207</v>
      </c>
      <c r="AS569" s="63"/>
      <c r="AT569" s="23">
        <f t="shared" si="138"/>
        <v>0.12</v>
      </c>
      <c r="AU569" s="65">
        <f t="shared" si="134"/>
        <v>27.431818181818183</v>
      </c>
      <c r="AV569" s="65"/>
      <c r="AW569" s="65">
        <f t="shared" si="135"/>
        <v>1371.5909090909092</v>
      </c>
      <c r="AX569" s="65"/>
      <c r="AY569" s="63">
        <f>VLOOKUP(L569,'Status Report'!B:CF,81,0)</f>
        <v>0</v>
      </c>
      <c r="AZ569" s="63" t="str">
        <f>VLOOKUP(L569,'Status Report'!B:S,18,0)</f>
        <v xml:space="preserve">Ellina Smirnova </v>
      </c>
      <c r="BB569" s="63">
        <f>VLOOKUP(L569,'Status Report'!B:Z,25,0)</f>
        <v>1</v>
      </c>
      <c r="BC569" s="63">
        <f t="shared" si="136"/>
        <v>50</v>
      </c>
      <c r="BF569">
        <f>VLOOKUP(L569,'Status Report'!B:CE,82,0)</f>
        <v>0</v>
      </c>
      <c r="BG569">
        <f>VLOOKUP(L569,'Status Report'!B:CF,83,0)</f>
        <v>0</v>
      </c>
      <c r="BH569">
        <f>VLOOKUP(L569,'Status Report'!B:CG,84,0)</f>
        <v>0</v>
      </c>
      <c r="BI569" t="s">
        <v>854</v>
      </c>
      <c r="BJ569" t="s">
        <v>795</v>
      </c>
      <c r="BM569" s="67">
        <f t="shared" si="137"/>
        <v>108</v>
      </c>
    </row>
    <row r="570" spans="1:65" x14ac:dyDescent="0.25">
      <c r="A570" s="68" t="str">
        <f>VLOOKUP(L570,'Status Report'!B:CB,79,0)</f>
        <v>Heineken UCL</v>
      </c>
      <c r="C570">
        <v>26021017</v>
      </c>
      <c r="D570">
        <v>3011047</v>
      </c>
      <c r="E570" t="s">
        <v>877</v>
      </c>
      <c r="F570" t="s">
        <v>878</v>
      </c>
      <c r="G570" t="str">
        <f>VLOOKUP(D570,'[2]sold to'!$A:$H,8,0)</f>
        <v>Bosnia-Herz.</v>
      </c>
      <c r="H570" t="str">
        <f>VLOOKUP(D570,'[2]sold to'!$A:$I,9,0)</f>
        <v>Europe</v>
      </c>
      <c r="K570">
        <v>10</v>
      </c>
      <c r="L570">
        <v>88026949</v>
      </c>
      <c r="M570" t="s">
        <v>148</v>
      </c>
      <c r="N570">
        <v>50</v>
      </c>
      <c r="P570" t="str">
        <f>VLOOKUP(L570,'Status Report'!B:AA,26,0)</f>
        <v>Turkey</v>
      </c>
      <c r="Q570" t="str">
        <f>VLOOKUP(L570,'Status Report'!B:AB,27,0)</f>
        <v>Glassware</v>
      </c>
      <c r="R570">
        <f>VLOOKUP(L570,'Status Report'!B:X,23,0)</f>
        <v>6700</v>
      </c>
      <c r="S570" t="str">
        <f>VLOOKUP(L570,'Status Report'!B:T,19,0)</f>
        <v>Sisecam (Pasabahçe)</v>
      </c>
      <c r="T570" s="62">
        <f>VLOOKUP(L570,'Status Report'!B:E,4,0)</f>
        <v>3</v>
      </c>
      <c r="U570" s="19">
        <f>_xlfn.IFS(AI570="Den Bosch",VLOOKUP(L570,'Status Report'!B:AM,35,0),AI570="Yantian",VLOOKUP(L570,'Status Report'!B:AM,36,0),AI570="",IF(H570="Asia Pacific",VLOOKUP(L570,'Status Report'!B:AM,36,0),VLOOKUP(L570,'Status Report'!B:AM,35,0)),AI570="Direct shipment",IF(H570="Asia Pacific",VLOOKUP(L570,'Status Report'!B:AM,36,0),VLOOKUP(L570,'Status Report'!B:AM,35,0)))</f>
        <v>22.799999999999997</v>
      </c>
      <c r="V570" s="20">
        <f t="shared" si="124"/>
        <v>1139.9999999999998</v>
      </c>
      <c r="W570" s="19">
        <f>_xlfn.IFS(AI570="Den Bosch",VLOOKUP(L570,'Status Report'!B:AM,37,0),AI570="Yantian",VLOOKUP(L570,'Status Report'!B:AM,38,0),AI570="",IF(H570="Asia Pacific",VLOOKUP(L570,'Status Report'!B:AM,38,0),VLOOKUP(L570,'Status Report'!B:AM,37,0)),AI570="Direct shipment",IF(H570="Asia Pacific",VLOOKUP(L570,'Status Report'!B:AM,38,0),VLOOKUP(L570,'Status Report'!B:AM,37,0)))</f>
        <v>22.799999999999997</v>
      </c>
      <c r="X570" s="20">
        <f t="shared" si="125"/>
        <v>1139.9999999999998</v>
      </c>
      <c r="Y570" s="20">
        <f>_xlfn.IFS(AI570="Den Bosch",VLOOKUP(L570,'Status Report'!B:AO,39,0),AI570="Yantian",VLOOKUP(L570,'Status Report'!B:AO,40,0),AI570="",IF(H570="Asia Pacific",VLOOKUP(L570,'Status Report'!B:AO,40,0),VLOOKUP(L570,'Status Report'!B:AO,39,0)),AI570="Direct shipment",IF(H570="Asia Pacific",VLOOKUP(L570,'Status Report'!B:AO,40,0),VLOOKUP(L570,'Status Report'!B:AO,39,0)))</f>
        <v>0</v>
      </c>
      <c r="Z570" s="20">
        <f t="shared" si="126"/>
        <v>0</v>
      </c>
      <c r="AA570" s="20">
        <f t="shared" si="127"/>
        <v>1139.9999999999998</v>
      </c>
      <c r="AB570" s="21">
        <f>_xlfn.IFS(AI570="Den Bosch",VLOOKUP(L570,'Status Report'!B:AM,33,0),AI570="Yantian",VLOOKUP(L570,'Status Report'!B:AM,34,0),AI570="",IF(H570="Asia Pacific",VLOOKUP(L570,'Status Report'!B:AM,34,0),VLOOKUP(L570,'Status Report'!B:AM,33,0)),AI570="Direct shipment",IF(H570="Asia Pacific",VLOOKUP(L570,'Status Report'!B:AM,34,0),VLOOKUP(L570,'Status Report'!B:AM,33,0)))</f>
        <v>20.16</v>
      </c>
      <c r="AC570" s="21">
        <f>VLOOKUP(L570,'Status Report'!B:CE,82,0)</f>
        <v>0</v>
      </c>
      <c r="AD570" s="21">
        <f t="shared" si="128"/>
        <v>20.16</v>
      </c>
      <c r="AE570" s="63">
        <f>VLOOKUP(L570,'Status Report'!B:W,20,0)</f>
        <v>55.9</v>
      </c>
      <c r="AF570" s="63">
        <f>VLOOKUP(L570,'Status Report'!B:W,21,0)</f>
        <v>21.9</v>
      </c>
      <c r="AG570" s="63">
        <f>VLOOKUP(L570,'Status Report'!B:W,22,0)</f>
        <v>21.2</v>
      </c>
      <c r="AH570" s="22">
        <f t="shared" si="129"/>
        <v>1.2976625999999998</v>
      </c>
      <c r="AI570" t="s">
        <v>990</v>
      </c>
      <c r="AK570" s="63">
        <f>IFERROR(VLOOKUP(G570,ASEAN!A:A,1,0),0)</f>
        <v>0</v>
      </c>
      <c r="AL570" s="63">
        <f>IFERROR(VLOOKUP(D570,'[3]customer specs'!$B$1:$D$65536,3,0),0)</f>
        <v>0</v>
      </c>
      <c r="AM570" s="64">
        <f t="shared" si="130"/>
        <v>0</v>
      </c>
      <c r="AN570" s="64">
        <f t="shared" si="131"/>
        <v>0</v>
      </c>
      <c r="AO570" s="63"/>
      <c r="AP570" s="63"/>
      <c r="AQ570" s="63" t="str">
        <f t="shared" si="132"/>
        <v>no</v>
      </c>
      <c r="AR570" s="20">
        <f t="shared" si="133"/>
        <v>1008</v>
      </c>
      <c r="AS570" s="63"/>
      <c r="AT570" s="23">
        <f t="shared" si="138"/>
        <v>0.12</v>
      </c>
      <c r="AU570" s="65">
        <f t="shared" si="134"/>
        <v>22.90909090909091</v>
      </c>
      <c r="AV570" s="65"/>
      <c r="AW570" s="65">
        <f t="shared" si="135"/>
        <v>1145.4545454545455</v>
      </c>
      <c r="AX570" s="65"/>
      <c r="AY570" s="63">
        <f>VLOOKUP(L570,'Status Report'!B:CF,81,0)</f>
        <v>0</v>
      </c>
      <c r="AZ570" s="63" t="str">
        <f>VLOOKUP(L570,'Status Report'!B:S,18,0)</f>
        <v>Ludmilla Zarybnicka</v>
      </c>
      <c r="BB570" s="63">
        <f>VLOOKUP(L570,'Status Report'!B:Z,25,0)</f>
        <v>24</v>
      </c>
      <c r="BC570" s="63">
        <f t="shared" si="136"/>
        <v>1200</v>
      </c>
      <c r="BF570">
        <f>VLOOKUP(L570,'Status Report'!B:CE,82,0)</f>
        <v>0</v>
      </c>
      <c r="BG570">
        <f>VLOOKUP(L570,'Status Report'!B:CF,83,0)</f>
        <v>0</v>
      </c>
      <c r="BH570">
        <f>VLOOKUP(L570,'Status Report'!B:CG,84,0)</f>
        <v>0</v>
      </c>
      <c r="BI570" t="s">
        <v>854</v>
      </c>
      <c r="BJ570" t="s">
        <v>795</v>
      </c>
      <c r="BM570" s="67">
        <f t="shared" si="137"/>
        <v>3007</v>
      </c>
    </row>
    <row r="571" spans="1:65" x14ac:dyDescent="0.25">
      <c r="A571" s="68" t="str">
        <f>VLOOKUP(L571,'Status Report'!B:CB,79,0)</f>
        <v>Heineken UCL</v>
      </c>
      <c r="C571">
        <v>26021017</v>
      </c>
      <c r="D571">
        <v>3011047</v>
      </c>
      <c r="E571" t="s">
        <v>877</v>
      </c>
      <c r="F571" t="s">
        <v>878</v>
      </c>
      <c r="G571" t="str">
        <f>VLOOKUP(D571,'[2]sold to'!$A:$H,8,0)</f>
        <v>Bosnia-Herz.</v>
      </c>
      <c r="H571" t="str">
        <f>VLOOKUP(D571,'[2]sold to'!$A:$I,9,0)</f>
        <v>Europe</v>
      </c>
      <c r="K571">
        <v>20</v>
      </c>
      <c r="L571">
        <v>88026576</v>
      </c>
      <c r="M571" t="s">
        <v>815</v>
      </c>
      <c r="N571">
        <v>84</v>
      </c>
      <c r="P571" t="str">
        <f>VLOOKUP(L571,'Status Report'!B:AA,26,0)</f>
        <v>China</v>
      </c>
      <c r="Q571" t="str">
        <f>VLOOKUP(L571,'Status Report'!B:AB,27,0)</f>
        <v>Textiles-Clothing</v>
      </c>
      <c r="R571">
        <f>VLOOKUP(L571,'Status Report'!B:X,23,0)</f>
        <v>167</v>
      </c>
      <c r="S571" t="str">
        <f>VLOOKUP(L571,'Status Report'!B:T,19,0)</f>
        <v>Promocean The Netherlands BV</v>
      </c>
      <c r="T571" s="62">
        <f>VLOOKUP(L571,'Status Report'!B:E,4,0)</f>
        <v>3</v>
      </c>
      <c r="U571" s="19">
        <f>_xlfn.IFS(AI571="Den Bosch",VLOOKUP(L571,'Status Report'!B:AM,35,0),AI571="Yantian",VLOOKUP(L571,'Status Report'!B:AM,36,0),AI571="",IF(H571="Asia Pacific",VLOOKUP(L571,'Status Report'!B:AM,36,0),VLOOKUP(L571,'Status Report'!B:AM,35,0)),AI571="Direct shipment",IF(H571="Asia Pacific",VLOOKUP(L571,'Status Report'!B:AM,36,0),VLOOKUP(L571,'Status Report'!B:AM,35,0)))</f>
        <v>36.24</v>
      </c>
      <c r="V571" s="20">
        <f t="shared" si="124"/>
        <v>3044.1600000000003</v>
      </c>
      <c r="W571" s="19">
        <f>_xlfn.IFS(AI571="Den Bosch",VLOOKUP(L571,'Status Report'!B:AM,37,0),AI571="Yantian",VLOOKUP(L571,'Status Report'!B:AM,38,0),AI571="",IF(H571="Asia Pacific",VLOOKUP(L571,'Status Report'!B:AM,38,0),VLOOKUP(L571,'Status Report'!B:AM,37,0)),AI571="Direct shipment",IF(H571="Asia Pacific",VLOOKUP(L571,'Status Report'!B:AM,38,0),VLOOKUP(L571,'Status Report'!B:AM,37,0)))</f>
        <v>30.48</v>
      </c>
      <c r="X571" s="20">
        <f t="shared" si="125"/>
        <v>2560.3200000000002</v>
      </c>
      <c r="Y571" s="20">
        <f>_xlfn.IFS(AI571="Den Bosch",VLOOKUP(L571,'Status Report'!B:AO,39,0),AI571="Yantian",VLOOKUP(L571,'Status Report'!B:AO,40,0),AI571="",IF(H571="Asia Pacific",VLOOKUP(L571,'Status Report'!B:AO,40,0),VLOOKUP(L571,'Status Report'!B:AO,39,0)),AI571="Direct shipment",IF(H571="Asia Pacific",VLOOKUP(L571,'Status Report'!B:AO,40,0),VLOOKUP(L571,'Status Report'!B:AO,39,0)))</f>
        <v>0</v>
      </c>
      <c r="Z571" s="20">
        <f t="shared" si="126"/>
        <v>0</v>
      </c>
      <c r="AA571" s="20">
        <f t="shared" si="127"/>
        <v>2560.3200000000002</v>
      </c>
      <c r="AB571" s="21">
        <f>_xlfn.IFS(AI571="Den Bosch",VLOOKUP(L571,'Status Report'!B:AM,33,0),AI571="Yantian",VLOOKUP(L571,'Status Report'!B:AM,34,0),AI571="",IF(H571="Asia Pacific",VLOOKUP(L571,'Status Report'!B:AM,34,0),VLOOKUP(L571,'Status Report'!B:AM,33,0)),AI571="Direct shipment",IF(H571="Asia Pacific",VLOOKUP(L571,'Status Report'!B:AM,34,0),VLOOKUP(L571,'Status Report'!B:AM,33,0)))</f>
        <v>26.6175</v>
      </c>
      <c r="AC571" s="21">
        <f>VLOOKUP(L571,'Status Report'!B:CE,82,0)</f>
        <v>0</v>
      </c>
      <c r="AD571" s="21">
        <f t="shared" si="128"/>
        <v>26.6175</v>
      </c>
      <c r="AE571" s="63">
        <f>VLOOKUP(L571,'Status Report'!B:W,20,0)</f>
        <v>25.5</v>
      </c>
      <c r="AF571" s="63">
        <f>VLOOKUP(L571,'Status Report'!B:W,21,0)</f>
        <v>25</v>
      </c>
      <c r="AG571" s="63">
        <f>VLOOKUP(L571,'Status Report'!B:W,22,0)</f>
        <v>18.5</v>
      </c>
      <c r="AH571" s="22">
        <f t="shared" si="129"/>
        <v>0.99067499999999997</v>
      </c>
      <c r="AI571" t="s">
        <v>990</v>
      </c>
      <c r="AK571" s="63">
        <f>IFERROR(VLOOKUP(G571,ASEAN!A:A,1,0),0)</f>
        <v>0</v>
      </c>
      <c r="AL571" s="63">
        <f>IFERROR(VLOOKUP(D571,'[3]customer specs'!$B$1:$D$65536,3,0),0)</f>
        <v>0</v>
      </c>
      <c r="AM571" s="64">
        <f t="shared" si="130"/>
        <v>483.84000000000015</v>
      </c>
      <c r="AN571" s="64">
        <f t="shared" si="131"/>
        <v>0</v>
      </c>
      <c r="AO571" s="63"/>
      <c r="AP571" s="63"/>
      <c r="AQ571" s="63" t="str">
        <f t="shared" si="132"/>
        <v>no</v>
      </c>
      <c r="AR571" s="20">
        <f t="shared" si="133"/>
        <v>2235.87</v>
      </c>
      <c r="AS571" s="63"/>
      <c r="AT571" s="23">
        <f t="shared" si="138"/>
        <v>0.12</v>
      </c>
      <c r="AU571" s="65">
        <f t="shared" si="134"/>
        <v>30.24715909090909</v>
      </c>
      <c r="AV571" s="65"/>
      <c r="AW571" s="65">
        <f t="shared" si="135"/>
        <v>2540.7613636363635</v>
      </c>
      <c r="AX571" s="65"/>
      <c r="AY571" s="63">
        <f>VLOOKUP(L571,'Status Report'!B:CF,81,0)</f>
        <v>0</v>
      </c>
      <c r="AZ571" s="63" t="str">
        <f>VLOOKUP(L571,'Status Report'!B:S,18,0)</f>
        <v>Ellina Smirnova</v>
      </c>
      <c r="BB571" s="63">
        <f>VLOOKUP(L571,'Status Report'!B:Z,25,0)</f>
        <v>6</v>
      </c>
      <c r="BC571" s="63">
        <f t="shared" si="136"/>
        <v>504</v>
      </c>
      <c r="BF571">
        <f>VLOOKUP(L571,'Status Report'!B:CE,82,0)</f>
        <v>0</v>
      </c>
      <c r="BG571">
        <f>VLOOKUP(L571,'Status Report'!B:CF,83,0)</f>
        <v>0</v>
      </c>
      <c r="BH571">
        <f>VLOOKUP(L571,'Status Report'!B:CG,84,0)</f>
        <v>0</v>
      </c>
      <c r="BI571" t="s">
        <v>854</v>
      </c>
      <c r="BJ571" t="s">
        <v>795</v>
      </c>
      <c r="BM571" s="67">
        <f t="shared" si="137"/>
        <v>714</v>
      </c>
    </row>
    <row r="572" spans="1:65" x14ac:dyDescent="0.25">
      <c r="A572" s="68" t="str">
        <f>VLOOKUP(L572,'Status Report'!B:CB,79,0)</f>
        <v>Heineken UCL</v>
      </c>
      <c r="C572">
        <v>26021017</v>
      </c>
      <c r="D572">
        <v>3011047</v>
      </c>
      <c r="E572" t="s">
        <v>877</v>
      </c>
      <c r="F572" t="s">
        <v>878</v>
      </c>
      <c r="G572" t="str">
        <f>VLOOKUP(D572,'[2]sold to'!$A:$H,8,0)</f>
        <v>Bosnia-Herz.</v>
      </c>
      <c r="H572" t="str">
        <f>VLOOKUP(D572,'[2]sold to'!$A:$I,9,0)</f>
        <v>Europe</v>
      </c>
      <c r="K572">
        <v>30</v>
      </c>
      <c r="L572">
        <v>88026484</v>
      </c>
      <c r="M572" t="s">
        <v>311</v>
      </c>
      <c r="N572">
        <v>50</v>
      </c>
      <c r="P572" t="str">
        <f>VLOOKUP(L572,'Status Report'!B:AA,26,0)</f>
        <v>China</v>
      </c>
      <c r="Q572" t="str">
        <f>VLOOKUP(L572,'Status Report'!B:AB,27,0)</f>
        <v>Premiums</v>
      </c>
      <c r="R572">
        <f>VLOOKUP(L572,'Status Report'!B:X,23,0)</f>
        <v>200</v>
      </c>
      <c r="S572" t="str">
        <f>VLOOKUP(L572,'Status Report'!B:T,19,0)</f>
        <v>Promocean The Netherlands BV</v>
      </c>
      <c r="T572" s="62">
        <f>VLOOKUP(L572,'Status Report'!B:E,4,0)</f>
        <v>3</v>
      </c>
      <c r="U572" s="19">
        <f>_xlfn.IFS(AI572="Den Bosch",VLOOKUP(L572,'Status Report'!B:AM,35,0),AI572="Yantian",VLOOKUP(L572,'Status Report'!B:AM,36,0),AI572="",IF(H572="Asia Pacific",VLOOKUP(L572,'Status Report'!B:AM,36,0),VLOOKUP(L572,'Status Report'!B:AM,35,0)),AI572="Direct shipment",IF(H572="Asia Pacific",VLOOKUP(L572,'Status Report'!B:AM,36,0),VLOOKUP(L572,'Status Report'!B:AM,35,0)))</f>
        <v>70.149999999999991</v>
      </c>
      <c r="V572" s="20">
        <f t="shared" si="124"/>
        <v>3507.4999999999995</v>
      </c>
      <c r="W572" s="19">
        <f>_xlfn.IFS(AI572="Den Bosch",VLOOKUP(L572,'Status Report'!B:AM,37,0),AI572="Yantian",VLOOKUP(L572,'Status Report'!B:AM,38,0),AI572="",IF(H572="Asia Pacific",VLOOKUP(L572,'Status Report'!B:AM,38,0),VLOOKUP(L572,'Status Report'!B:AM,37,0)),AI572="Direct shipment",IF(H572="Asia Pacific",VLOOKUP(L572,'Status Report'!B:AM,38,0),VLOOKUP(L572,'Status Report'!B:AM,37,0)))</f>
        <v>69.349999999999994</v>
      </c>
      <c r="X572" s="20">
        <f t="shared" si="125"/>
        <v>3467.4999999999995</v>
      </c>
      <c r="Y572" s="20">
        <f>_xlfn.IFS(AI572="Den Bosch",VLOOKUP(L572,'Status Report'!B:AO,39,0),AI572="Yantian",VLOOKUP(L572,'Status Report'!B:AO,40,0),AI572="",IF(H572="Asia Pacific",VLOOKUP(L572,'Status Report'!B:AO,40,0),VLOOKUP(L572,'Status Report'!B:AO,39,0)),AI572="Direct shipment",IF(H572="Asia Pacific",VLOOKUP(L572,'Status Report'!B:AO,40,0),VLOOKUP(L572,'Status Report'!B:AO,39,0)))</f>
        <v>0</v>
      </c>
      <c r="Z572" s="20">
        <f t="shared" si="126"/>
        <v>0</v>
      </c>
      <c r="AA572" s="20">
        <f t="shared" si="127"/>
        <v>3467.4999999999995</v>
      </c>
      <c r="AB572" s="21">
        <f>_xlfn.IFS(AI572="Den Bosch",VLOOKUP(L572,'Status Report'!B:AM,33,0),AI572="Yantian",VLOOKUP(L572,'Status Report'!B:AM,34,0),AI572="",IF(H572="Asia Pacific",VLOOKUP(L572,'Status Report'!B:AM,34,0),VLOOKUP(L572,'Status Report'!B:AM,33,0)),AI572="Direct shipment",IF(H572="Asia Pacific",VLOOKUP(L572,'Status Report'!B:AM,34,0),VLOOKUP(L572,'Status Report'!B:AM,33,0)))</f>
        <v>60.500699999999995</v>
      </c>
      <c r="AC572" s="21">
        <f>VLOOKUP(L572,'Status Report'!B:CE,82,0)</f>
        <v>0</v>
      </c>
      <c r="AD572" s="21">
        <f t="shared" si="128"/>
        <v>60.500699999999995</v>
      </c>
      <c r="AE572" s="63">
        <f>VLOOKUP(L572,'Status Report'!B:W,20,0)</f>
        <v>55</v>
      </c>
      <c r="AF572" s="63">
        <f>VLOOKUP(L572,'Status Report'!B:W,21,0)</f>
        <v>36</v>
      </c>
      <c r="AG572" s="63">
        <f>VLOOKUP(L572,'Status Report'!B:W,22,0)</f>
        <v>20</v>
      </c>
      <c r="AH572" s="22">
        <f t="shared" si="129"/>
        <v>1.98</v>
      </c>
      <c r="AI572" t="s">
        <v>990</v>
      </c>
      <c r="AK572" s="63">
        <f>IFERROR(VLOOKUP(G572,ASEAN!A:A,1,0),0)</f>
        <v>0</v>
      </c>
      <c r="AL572" s="63">
        <f>IFERROR(VLOOKUP(D572,'[3]customer specs'!$B$1:$D$65536,3,0),0)</f>
        <v>0</v>
      </c>
      <c r="AM572" s="64">
        <f t="shared" si="130"/>
        <v>40</v>
      </c>
      <c r="AN572" s="64">
        <f t="shared" si="131"/>
        <v>0</v>
      </c>
      <c r="AO572" s="63"/>
      <c r="AP572" s="63"/>
      <c r="AQ572" s="63" t="str">
        <f t="shared" si="132"/>
        <v>no</v>
      </c>
      <c r="AR572" s="20">
        <f t="shared" si="133"/>
        <v>3025.0349999999999</v>
      </c>
      <c r="AS572" s="63"/>
      <c r="AT572" s="23">
        <f t="shared" si="138"/>
        <v>0.12</v>
      </c>
      <c r="AU572" s="65">
        <f t="shared" si="134"/>
        <v>68.750795454545454</v>
      </c>
      <c r="AV572" s="65"/>
      <c r="AW572" s="65">
        <f t="shared" si="135"/>
        <v>3437.5397727272725</v>
      </c>
      <c r="AX572" s="65"/>
      <c r="AY572" s="63">
        <f>VLOOKUP(L572,'Status Report'!B:CF,81,0)</f>
        <v>0</v>
      </c>
      <c r="AZ572" s="63" t="str">
        <f>VLOOKUP(L572,'Status Report'!B:S,18,0)</f>
        <v>Ellina Smirnova</v>
      </c>
      <c r="BB572" s="63">
        <f>VLOOKUP(L572,'Status Report'!B:Z,25,0)</f>
        <v>5</v>
      </c>
      <c r="BC572" s="63">
        <f t="shared" si="136"/>
        <v>250</v>
      </c>
      <c r="BF572">
        <f>VLOOKUP(L572,'Status Report'!B:CE,82,0)</f>
        <v>0</v>
      </c>
      <c r="BG572">
        <f>VLOOKUP(L572,'Status Report'!B:CF,83,0)</f>
        <v>0</v>
      </c>
      <c r="BH572">
        <f>VLOOKUP(L572,'Status Report'!B:CG,84,0)</f>
        <v>0</v>
      </c>
      <c r="BI572" t="s">
        <v>854</v>
      </c>
      <c r="BJ572" t="s">
        <v>795</v>
      </c>
      <c r="BM572" s="67">
        <f t="shared" si="137"/>
        <v>642</v>
      </c>
    </row>
    <row r="573" spans="1:65" x14ac:dyDescent="0.25">
      <c r="A573" s="68" t="str">
        <f>VLOOKUP(L573,'Status Report'!B:CB,79,0)</f>
        <v>Heineken UCL</v>
      </c>
      <c r="C573">
        <v>26021017</v>
      </c>
      <c r="D573">
        <v>3011047</v>
      </c>
      <c r="E573" t="s">
        <v>877</v>
      </c>
      <c r="F573" t="s">
        <v>878</v>
      </c>
      <c r="G573" t="str">
        <f>VLOOKUP(D573,'[2]sold to'!$A:$H,8,0)</f>
        <v>Bosnia-Herz.</v>
      </c>
      <c r="H573" t="str">
        <f>VLOOKUP(D573,'[2]sold to'!$A:$I,9,0)</f>
        <v>Europe</v>
      </c>
      <c r="K573">
        <v>40</v>
      </c>
      <c r="L573">
        <v>88026494</v>
      </c>
      <c r="M573" t="s">
        <v>320</v>
      </c>
      <c r="N573">
        <v>30</v>
      </c>
      <c r="P573" t="str">
        <f>VLOOKUP(L573,'Status Report'!B:AA,26,0)</f>
        <v>China</v>
      </c>
      <c r="Q573" t="str">
        <f>VLOOKUP(L573,'Status Report'!B:AB,27,0)</f>
        <v>Premiums</v>
      </c>
      <c r="R573">
        <f>VLOOKUP(L573,'Status Report'!B:X,23,0)</f>
        <v>100</v>
      </c>
      <c r="S573" t="str">
        <f>VLOOKUP(L573,'Status Report'!B:T,19,0)</f>
        <v>Promocean The Netherlands BV</v>
      </c>
      <c r="T573" s="62">
        <f>VLOOKUP(L573,'Status Report'!B:E,4,0)</f>
        <v>3</v>
      </c>
      <c r="U573" s="19">
        <f>_xlfn.IFS(AI573="Den Bosch",VLOOKUP(L573,'Status Report'!B:AM,35,0),AI573="Yantian",VLOOKUP(L573,'Status Report'!B:AM,36,0),AI573="",IF(H573="Asia Pacific",VLOOKUP(L573,'Status Report'!B:AM,36,0),VLOOKUP(L573,'Status Report'!B:AM,35,0)),AI573="Direct shipment",IF(H573="Asia Pacific",VLOOKUP(L573,'Status Report'!B:AM,36,0),VLOOKUP(L573,'Status Report'!B:AM,35,0)))</f>
        <v>47</v>
      </c>
      <c r="V573" s="20">
        <f t="shared" si="124"/>
        <v>1410</v>
      </c>
      <c r="W573" s="19">
        <f>_xlfn.IFS(AI573="Den Bosch",VLOOKUP(L573,'Status Report'!B:AM,37,0),AI573="Yantian",VLOOKUP(L573,'Status Report'!B:AM,38,0),AI573="",IF(H573="Asia Pacific",VLOOKUP(L573,'Status Report'!B:AM,38,0),VLOOKUP(L573,'Status Report'!B:AM,37,0)),AI573="Direct shipment",IF(H573="Asia Pacific",VLOOKUP(L573,'Status Report'!B:AM,38,0),VLOOKUP(L573,'Status Report'!B:AM,37,0)))</f>
        <v>42.25</v>
      </c>
      <c r="X573" s="20">
        <f t="shared" si="125"/>
        <v>1267.5</v>
      </c>
      <c r="Y573" s="20">
        <f>_xlfn.IFS(AI573="Den Bosch",VLOOKUP(L573,'Status Report'!B:AO,39,0),AI573="Yantian",VLOOKUP(L573,'Status Report'!B:AO,40,0),AI573="",IF(H573="Asia Pacific",VLOOKUP(L573,'Status Report'!B:AO,40,0),VLOOKUP(L573,'Status Report'!B:AO,39,0)),AI573="Direct shipment",IF(H573="Asia Pacific",VLOOKUP(L573,'Status Report'!B:AO,40,0),VLOOKUP(L573,'Status Report'!B:AO,39,0)))</f>
        <v>0</v>
      </c>
      <c r="Z573" s="20">
        <f t="shared" si="126"/>
        <v>0</v>
      </c>
      <c r="AA573" s="20">
        <f t="shared" si="127"/>
        <v>1267.5</v>
      </c>
      <c r="AB573" s="21">
        <f>_xlfn.IFS(AI573="Den Bosch",VLOOKUP(L573,'Status Report'!B:AM,33,0),AI573="Yantian",VLOOKUP(L573,'Status Report'!B:AM,34,0),AI573="",IF(H573="Asia Pacific",VLOOKUP(L573,'Status Report'!B:AM,34,0),VLOOKUP(L573,'Status Report'!B:AM,33,0)),AI573="Direct shipment",IF(H573="Asia Pacific",VLOOKUP(L573,'Status Report'!B:AM,34,0),VLOOKUP(L573,'Status Report'!B:AM,33,0)))</f>
        <v>37.249200000000002</v>
      </c>
      <c r="AC573" s="21">
        <f>VLOOKUP(L573,'Status Report'!B:CE,82,0)</f>
        <v>0</v>
      </c>
      <c r="AD573" s="21">
        <f t="shared" si="128"/>
        <v>37.249200000000002</v>
      </c>
      <c r="AE573" s="63">
        <f>VLOOKUP(L573,'Status Report'!B:W,20,0)</f>
        <v>11</v>
      </c>
      <c r="AF573" s="63">
        <f>VLOOKUP(L573,'Status Report'!B:W,21,0)</f>
        <v>9</v>
      </c>
      <c r="AG573" s="63">
        <f>VLOOKUP(L573,'Status Report'!B:W,22,0)</f>
        <v>6</v>
      </c>
      <c r="AH573" s="22">
        <f t="shared" si="129"/>
        <v>1.7819999999999999E-2</v>
      </c>
      <c r="AI573" t="s">
        <v>990</v>
      </c>
      <c r="AK573" s="63">
        <f>IFERROR(VLOOKUP(G573,ASEAN!A:A,1,0),0)</f>
        <v>0</v>
      </c>
      <c r="AL573" s="63">
        <f>IFERROR(VLOOKUP(D573,'[3]customer specs'!$B$1:$D$65536,3,0),0)</f>
        <v>0</v>
      </c>
      <c r="AM573" s="64">
        <f t="shared" si="130"/>
        <v>142.5</v>
      </c>
      <c r="AN573" s="64">
        <f t="shared" si="131"/>
        <v>0</v>
      </c>
      <c r="AO573" s="63"/>
      <c r="AP573" s="63"/>
      <c r="AQ573" s="63" t="str">
        <f t="shared" si="132"/>
        <v>no</v>
      </c>
      <c r="AR573" s="20">
        <f t="shared" si="133"/>
        <v>1117.4760000000001</v>
      </c>
      <c r="AS573" s="63"/>
      <c r="AT573" s="23">
        <f t="shared" si="138"/>
        <v>0.12</v>
      </c>
      <c r="AU573" s="65">
        <f t="shared" si="134"/>
        <v>42.328636363636363</v>
      </c>
      <c r="AV573" s="65"/>
      <c r="AW573" s="65">
        <f t="shared" si="135"/>
        <v>1269.8590909090908</v>
      </c>
      <c r="AX573" s="65"/>
      <c r="AY573" s="63">
        <f>VLOOKUP(L573,'Status Report'!B:CF,81,0)</f>
        <v>0</v>
      </c>
      <c r="AZ573" s="63" t="str">
        <f>VLOOKUP(L573,'Status Report'!B:S,18,0)</f>
        <v>Ellina Smirnova</v>
      </c>
      <c r="BB573" s="63">
        <f>VLOOKUP(L573,'Status Report'!B:Z,25,0)</f>
        <v>25</v>
      </c>
      <c r="BC573" s="63">
        <f t="shared" si="136"/>
        <v>750</v>
      </c>
      <c r="BF573">
        <f>VLOOKUP(L573,'Status Report'!B:CE,82,0)</f>
        <v>0</v>
      </c>
      <c r="BG573">
        <f>VLOOKUP(L573,'Status Report'!B:CF,83,0)</f>
        <v>0</v>
      </c>
      <c r="BH573">
        <f>VLOOKUP(L573,'Status Report'!B:CG,84,0)</f>
        <v>0</v>
      </c>
      <c r="BI573" t="s">
        <v>854</v>
      </c>
      <c r="BJ573" t="s">
        <v>795</v>
      </c>
      <c r="BM573" s="67">
        <f t="shared" si="137"/>
        <v>1305</v>
      </c>
    </row>
    <row r="574" spans="1:65" x14ac:dyDescent="0.25">
      <c r="A574" s="68" t="str">
        <f>VLOOKUP(L574,'Status Report'!B:CB,79,0)</f>
        <v>Heineken UCL</v>
      </c>
      <c r="C574">
        <v>26021018</v>
      </c>
      <c r="D574">
        <v>3090870</v>
      </c>
      <c r="E574" t="s">
        <v>879</v>
      </c>
      <c r="F574" t="s">
        <v>880</v>
      </c>
      <c r="G574" t="str">
        <f>VLOOKUP(D574,'[2]sold to'!$A:$H,8,0)</f>
        <v>Cyprus</v>
      </c>
      <c r="H574" t="str">
        <f>VLOOKUP(D574,'[2]sold to'!$A:$I,9,0)</f>
        <v>AMEE</v>
      </c>
      <c r="K574">
        <v>10</v>
      </c>
      <c r="L574">
        <v>88026505</v>
      </c>
      <c r="M574" t="s">
        <v>329</v>
      </c>
      <c r="N574">
        <v>31</v>
      </c>
      <c r="P574" t="str">
        <f>VLOOKUP(L574,'Status Report'!B:AA,26,0)</f>
        <v>China</v>
      </c>
      <c r="Q574" t="str">
        <f>VLOOKUP(L574,'Status Report'!B:AB,27,0)</f>
        <v>Premiums</v>
      </c>
      <c r="R574">
        <f>VLOOKUP(L574,'Status Report'!B:X,23,0)</f>
        <v>500</v>
      </c>
      <c r="S574" t="str">
        <f>VLOOKUP(L574,'Status Report'!B:T,19,0)</f>
        <v>Promocean The Netherlands BV</v>
      </c>
      <c r="T574" s="62">
        <f>VLOOKUP(L574,'Status Report'!B:E,4,0)</f>
        <v>3</v>
      </c>
      <c r="U574" s="19">
        <f>_xlfn.IFS(AI574="Den Bosch",VLOOKUP(L574,'Status Report'!B:AM,35,0),AI574="Yantian",VLOOKUP(L574,'Status Report'!B:AM,36,0),AI574="",IF(H574="Asia Pacific",VLOOKUP(L574,'Status Report'!B:AM,36,0),VLOOKUP(L574,'Status Report'!B:AM,35,0)),AI574="Direct shipment",IF(H574="Asia Pacific",VLOOKUP(L574,'Status Report'!B:AM,36,0),VLOOKUP(L574,'Status Report'!B:AM,35,0)))</f>
        <v>64.900000000000006</v>
      </c>
      <c r="V574" s="20">
        <f t="shared" si="124"/>
        <v>2011.9</v>
      </c>
      <c r="W574" s="19">
        <f>_xlfn.IFS(AI574="Den Bosch",VLOOKUP(L574,'Status Report'!B:AM,37,0),AI574="Yantian",VLOOKUP(L574,'Status Report'!B:AM,38,0),AI574="",IF(H574="Asia Pacific",VLOOKUP(L574,'Status Report'!B:AM,38,0),VLOOKUP(L574,'Status Report'!B:AM,37,0)),AI574="Direct shipment",IF(H574="Asia Pacific",VLOOKUP(L574,'Status Report'!B:AM,38,0),VLOOKUP(L574,'Status Report'!B:AM,37,0)))</f>
        <v>60.300000000000004</v>
      </c>
      <c r="X574" s="20">
        <f t="shared" si="125"/>
        <v>1869.3000000000002</v>
      </c>
      <c r="Y574" s="20">
        <f>_xlfn.IFS(AI574="Den Bosch",VLOOKUP(L574,'Status Report'!B:AO,39,0),AI574="Yantian",VLOOKUP(L574,'Status Report'!B:AO,40,0),AI574="",IF(H574="Asia Pacific",VLOOKUP(L574,'Status Report'!B:AO,40,0),VLOOKUP(L574,'Status Report'!B:AO,39,0)),AI574="Direct shipment",IF(H574="Asia Pacific",VLOOKUP(L574,'Status Report'!B:AO,40,0),VLOOKUP(L574,'Status Report'!B:AO,39,0)))</f>
        <v>0</v>
      </c>
      <c r="Z574" s="20">
        <f t="shared" si="126"/>
        <v>0</v>
      </c>
      <c r="AA574" s="20">
        <f t="shared" si="127"/>
        <v>1869.3000000000002</v>
      </c>
      <c r="AB574" s="21">
        <f>_xlfn.IFS(AI574="Den Bosch",VLOOKUP(L574,'Status Report'!B:AM,33,0),AI574="Yantian",VLOOKUP(L574,'Status Report'!B:AM,34,0),AI574="",IF(H574="Asia Pacific",VLOOKUP(L574,'Status Report'!B:AM,34,0),VLOOKUP(L574,'Status Report'!B:AM,33,0)),AI574="Direct shipment",IF(H574="Asia Pacific",VLOOKUP(L574,'Status Report'!B:AM,34,0),VLOOKUP(L574,'Status Report'!B:AM,33,0)))</f>
        <v>52.189200000000007</v>
      </c>
      <c r="AC574" s="21">
        <f>VLOOKUP(L574,'Status Report'!B:CE,82,0)</f>
        <v>0</v>
      </c>
      <c r="AD574" s="21">
        <f t="shared" si="128"/>
        <v>52.189200000000007</v>
      </c>
      <c r="AE574" s="63">
        <f>VLOOKUP(L574,'Status Report'!B:W,20,0)</f>
        <v>68</v>
      </c>
      <c r="AF574" s="63">
        <f>VLOOKUP(L574,'Status Report'!B:W,21,0)</f>
        <v>19</v>
      </c>
      <c r="AG574" s="63">
        <f>VLOOKUP(L574,'Status Report'!B:W,22,0)</f>
        <v>19</v>
      </c>
      <c r="AH574" s="22">
        <f t="shared" si="129"/>
        <v>0.760988</v>
      </c>
      <c r="AI574" t="s">
        <v>990</v>
      </c>
      <c r="AK574" s="63">
        <f>IFERROR(VLOOKUP(G574,ASEAN!A:A,1,0),0)</f>
        <v>0</v>
      </c>
      <c r="AL574" s="63">
        <f>IFERROR(VLOOKUP(D574,'[3]customer specs'!$B$1:$D$65536,3,0),0)</f>
        <v>0</v>
      </c>
      <c r="AM574" s="64">
        <f t="shared" si="130"/>
        <v>142.59999999999991</v>
      </c>
      <c r="AN574" s="64">
        <f t="shared" si="131"/>
        <v>0</v>
      </c>
      <c r="AO574" s="63"/>
      <c r="AP574" s="63"/>
      <c r="AQ574" s="63" t="str">
        <f t="shared" si="132"/>
        <v>no</v>
      </c>
      <c r="AR574" s="20">
        <f t="shared" si="133"/>
        <v>1617.8652000000002</v>
      </c>
      <c r="AS574" s="63"/>
      <c r="AT574" s="23">
        <f t="shared" si="138"/>
        <v>0.12</v>
      </c>
      <c r="AU574" s="65">
        <f t="shared" si="134"/>
        <v>59.305909090909097</v>
      </c>
      <c r="AV574" s="65"/>
      <c r="AW574" s="65">
        <f t="shared" si="135"/>
        <v>1838.4831818181819</v>
      </c>
      <c r="AX574" s="65"/>
      <c r="AY574" s="63">
        <f>VLOOKUP(L574,'Status Report'!B:CF,81,0)</f>
        <v>0</v>
      </c>
      <c r="AZ574" s="63" t="str">
        <f>VLOOKUP(L574,'Status Report'!B:S,18,0)</f>
        <v>Ellina Smirnova</v>
      </c>
      <c r="BB574" s="63">
        <f>VLOOKUP(L574,'Status Report'!B:Z,25,0)</f>
        <v>10</v>
      </c>
      <c r="BC574" s="63">
        <f t="shared" si="136"/>
        <v>310</v>
      </c>
      <c r="BF574">
        <f>VLOOKUP(L574,'Status Report'!B:CE,82,0)</f>
        <v>0</v>
      </c>
      <c r="BG574">
        <f>VLOOKUP(L574,'Status Report'!B:CF,83,0)</f>
        <v>0</v>
      </c>
      <c r="BH574">
        <f>VLOOKUP(L574,'Status Report'!B:CG,84,0)</f>
        <v>0</v>
      </c>
      <c r="BI574" t="s">
        <v>854</v>
      </c>
      <c r="BJ574" t="s">
        <v>795</v>
      </c>
      <c r="BM574" s="67">
        <f t="shared" si="137"/>
        <v>4834</v>
      </c>
    </row>
    <row r="575" spans="1:65" x14ac:dyDescent="0.25">
      <c r="A575" s="68" t="str">
        <f>VLOOKUP(L575,'Status Report'!B:CB,79,0)</f>
        <v>Heineken</v>
      </c>
      <c r="C575">
        <v>26021018</v>
      </c>
      <c r="D575">
        <v>3090870</v>
      </c>
      <c r="E575" t="s">
        <v>879</v>
      </c>
      <c r="F575" t="s">
        <v>880</v>
      </c>
      <c r="G575" t="str">
        <f>VLOOKUP(D575,'[2]sold to'!$A:$H,8,0)</f>
        <v>Cyprus</v>
      </c>
      <c r="H575" t="str">
        <f>VLOOKUP(D575,'[2]sold to'!$A:$I,9,0)</f>
        <v>AMEE</v>
      </c>
      <c r="K575">
        <v>20</v>
      </c>
      <c r="L575">
        <v>88027055</v>
      </c>
      <c r="M575" t="s">
        <v>733</v>
      </c>
      <c r="N575">
        <v>50</v>
      </c>
      <c r="P575" t="str">
        <f>VLOOKUP(L575,'Status Report'!B:AA,26,0)</f>
        <v>China</v>
      </c>
      <c r="Q575" t="str">
        <f>VLOOKUP(L575,'Status Report'!B:AB,27,0)</f>
        <v>Premiums</v>
      </c>
      <c r="R575">
        <f>VLOOKUP(L575,'Status Report'!B:X,23,0)</f>
        <v>200</v>
      </c>
      <c r="S575" t="str">
        <f>VLOOKUP(L575,'Status Report'!B:T,19,0)</f>
        <v>Promocean The Netherlands BV</v>
      </c>
      <c r="T575" s="62">
        <f>VLOOKUP(L575,'Status Report'!B:E,4,0)</f>
        <v>3</v>
      </c>
      <c r="U575" s="19">
        <f>_xlfn.IFS(AI575="Den Bosch",VLOOKUP(L575,'Status Report'!B:AM,35,0),AI575="Yantian",VLOOKUP(L575,'Status Report'!B:AM,36,0),AI575="",IF(H575="Asia Pacific",VLOOKUP(L575,'Status Report'!B:AM,36,0),VLOOKUP(L575,'Status Report'!B:AM,35,0)),AI575="Direct shipment",IF(H575="Asia Pacific",VLOOKUP(L575,'Status Report'!B:AM,36,0),VLOOKUP(L575,'Status Report'!B:AM,35,0)))</f>
        <v>50.300000000000004</v>
      </c>
      <c r="V575" s="20">
        <f t="shared" si="124"/>
        <v>2515</v>
      </c>
      <c r="W575" s="19">
        <f>_xlfn.IFS(AI575="Den Bosch",VLOOKUP(L575,'Status Report'!B:AM,37,0),AI575="Yantian",VLOOKUP(L575,'Status Report'!B:AM,38,0),AI575="",IF(H575="Asia Pacific",VLOOKUP(L575,'Status Report'!B:AM,38,0),VLOOKUP(L575,'Status Report'!B:AM,37,0)),AI575="Direct shipment",IF(H575="Asia Pacific",VLOOKUP(L575,'Status Report'!B:AM,38,0),VLOOKUP(L575,'Status Report'!B:AM,37,0)))</f>
        <v>46.3</v>
      </c>
      <c r="X575" s="20">
        <f t="shared" si="125"/>
        <v>2315</v>
      </c>
      <c r="Y575" s="20">
        <f>_xlfn.IFS(AI575="Den Bosch",VLOOKUP(L575,'Status Report'!B:AO,39,0),AI575="Yantian",VLOOKUP(L575,'Status Report'!B:AO,40,0),AI575="",IF(H575="Asia Pacific",VLOOKUP(L575,'Status Report'!B:AO,40,0),VLOOKUP(L575,'Status Report'!B:AO,39,0)),AI575="Direct shipment",IF(H575="Asia Pacific",VLOOKUP(L575,'Status Report'!B:AO,40,0),VLOOKUP(L575,'Status Report'!B:AO,39,0)))</f>
        <v>0</v>
      </c>
      <c r="Z575" s="20">
        <f t="shared" si="126"/>
        <v>0</v>
      </c>
      <c r="AA575" s="20">
        <f t="shared" si="127"/>
        <v>2315</v>
      </c>
      <c r="AB575" s="21">
        <f>_xlfn.IFS(AI575="Den Bosch",VLOOKUP(L575,'Status Report'!B:AM,33,0),AI575="Yantian",VLOOKUP(L575,'Status Report'!B:AM,34,0),AI575="",IF(H575="Asia Pacific",VLOOKUP(L575,'Status Report'!B:AM,34,0),VLOOKUP(L575,'Status Report'!B:AM,33,0)),AI575="Direct shipment",IF(H575="Asia Pacific",VLOOKUP(L575,'Status Report'!B:AM,34,0),VLOOKUP(L575,'Status Report'!B:AM,33,0)))</f>
        <v>37.312199999999997</v>
      </c>
      <c r="AC575" s="21">
        <f>VLOOKUP(L575,'Status Report'!B:CE,82,0)</f>
        <v>0</v>
      </c>
      <c r="AD575" s="21">
        <f t="shared" si="128"/>
        <v>37.312199999999997</v>
      </c>
      <c r="AE575" s="63">
        <f>VLOOKUP(L575,'Status Report'!B:W,20,0)</f>
        <v>35</v>
      </c>
      <c r="AF575" s="63">
        <f>VLOOKUP(L575,'Status Report'!B:W,21,0)</f>
        <v>34</v>
      </c>
      <c r="AG575" s="63">
        <f>VLOOKUP(L575,'Status Report'!B:W,22,0)</f>
        <v>30</v>
      </c>
      <c r="AH575" s="22">
        <f t="shared" si="129"/>
        <v>1.7849999999999999</v>
      </c>
      <c r="AI575" t="s">
        <v>990</v>
      </c>
      <c r="AK575" s="63">
        <f>IFERROR(VLOOKUP(G575,ASEAN!A:A,1,0),0)</f>
        <v>0</v>
      </c>
      <c r="AL575" s="63">
        <f>IFERROR(VLOOKUP(D575,'[3]customer specs'!$B$1:$D$65536,3,0),0)</f>
        <v>0</v>
      </c>
      <c r="AM575" s="64">
        <f t="shared" si="130"/>
        <v>200</v>
      </c>
      <c r="AN575" s="64">
        <f t="shared" si="131"/>
        <v>0</v>
      </c>
      <c r="AO575" s="63"/>
      <c r="AP575" s="63"/>
      <c r="AQ575" s="63" t="str">
        <f t="shared" si="132"/>
        <v>no</v>
      </c>
      <c r="AR575" s="20">
        <f t="shared" si="133"/>
        <v>1865.61</v>
      </c>
      <c r="AS575" s="63"/>
      <c r="AT575" s="23">
        <f t="shared" si="138"/>
        <v>0.12</v>
      </c>
      <c r="AU575" s="65">
        <f t="shared" si="134"/>
        <v>42.400227272727271</v>
      </c>
      <c r="AV575" s="65"/>
      <c r="AW575" s="65">
        <f t="shared" si="135"/>
        <v>2120.0113636363635</v>
      </c>
      <c r="AX575" s="65"/>
      <c r="AY575" s="63">
        <f>VLOOKUP(L575,'Status Report'!B:CF,81,0)</f>
        <v>0</v>
      </c>
      <c r="AZ575" s="63" t="str">
        <f>VLOOKUP(L575,'Status Report'!B:S,18,0)</f>
        <v>Ellina Smirnova</v>
      </c>
      <c r="BB575" s="63">
        <f>VLOOKUP(L575,'Status Report'!B:Z,25,0)</f>
        <v>5</v>
      </c>
      <c r="BC575" s="63">
        <f t="shared" si="136"/>
        <v>250</v>
      </c>
      <c r="BF575">
        <f>VLOOKUP(L575,'Status Report'!B:CE,82,0)</f>
        <v>0</v>
      </c>
      <c r="BG575">
        <f>VLOOKUP(L575,'Status Report'!B:CF,83,0)</f>
        <v>0</v>
      </c>
      <c r="BH575">
        <f>VLOOKUP(L575,'Status Report'!B:CG,84,0)</f>
        <v>0</v>
      </c>
      <c r="BI575" t="s">
        <v>854</v>
      </c>
      <c r="BJ575" t="s">
        <v>795</v>
      </c>
      <c r="BM575" s="67">
        <f t="shared" si="137"/>
        <v>1428</v>
      </c>
    </row>
    <row r="576" spans="1:65" x14ac:dyDescent="0.25">
      <c r="A576" s="68" t="str">
        <f>VLOOKUP(L576,'Status Report'!B:CB,79,0)</f>
        <v>Heineken UCL</v>
      </c>
      <c r="C576">
        <v>26021018</v>
      </c>
      <c r="D576">
        <v>3090870</v>
      </c>
      <c r="E576" t="s">
        <v>879</v>
      </c>
      <c r="F576" t="s">
        <v>880</v>
      </c>
      <c r="G576" t="str">
        <f>VLOOKUP(D576,'[2]sold to'!$A:$H,8,0)</f>
        <v>Cyprus</v>
      </c>
      <c r="H576" t="str">
        <f>VLOOKUP(D576,'[2]sold to'!$A:$I,9,0)</f>
        <v>AMEE</v>
      </c>
      <c r="K576">
        <v>30</v>
      </c>
      <c r="L576">
        <v>88026488</v>
      </c>
      <c r="M576" t="s">
        <v>315</v>
      </c>
      <c r="N576">
        <v>56</v>
      </c>
      <c r="P576" t="str">
        <f>VLOOKUP(L576,'Status Report'!B:AA,26,0)</f>
        <v>China</v>
      </c>
      <c r="Q576" t="str">
        <f>VLOOKUP(L576,'Status Report'!B:AB,27,0)</f>
        <v>Premiums</v>
      </c>
      <c r="R576">
        <f>VLOOKUP(L576,'Status Report'!B:X,23,0)</f>
        <v>100</v>
      </c>
      <c r="S576" t="str">
        <f>VLOOKUP(L576,'Status Report'!B:T,19,0)</f>
        <v>Promocean The Netherlands BV</v>
      </c>
      <c r="T576" s="62">
        <f>VLOOKUP(L576,'Status Report'!B:E,4,0)</f>
        <v>3</v>
      </c>
      <c r="U576" s="19">
        <f>_xlfn.IFS(AI576="Den Bosch",VLOOKUP(L576,'Status Report'!B:AM,35,0),AI576="Yantian",VLOOKUP(L576,'Status Report'!B:AM,36,0),AI576="",IF(H576="Asia Pacific",VLOOKUP(L576,'Status Report'!B:AM,36,0),VLOOKUP(L576,'Status Report'!B:AM,35,0)),AI576="Direct shipment",IF(H576="Asia Pacific",VLOOKUP(L576,'Status Report'!B:AM,36,0),VLOOKUP(L576,'Status Report'!B:AM,35,0)))</f>
        <v>46.2</v>
      </c>
      <c r="V576" s="20">
        <f t="shared" si="124"/>
        <v>2587.2000000000003</v>
      </c>
      <c r="W576" s="19">
        <f>_xlfn.IFS(AI576="Den Bosch",VLOOKUP(L576,'Status Report'!B:AM,37,0),AI576="Yantian",VLOOKUP(L576,'Status Report'!B:AM,38,0),AI576="",IF(H576="Asia Pacific",VLOOKUP(L576,'Status Report'!B:AM,38,0),VLOOKUP(L576,'Status Report'!B:AM,37,0)),AI576="Direct shipment",IF(H576="Asia Pacific",VLOOKUP(L576,'Status Report'!B:AM,38,0),VLOOKUP(L576,'Status Report'!B:AM,37,0)))</f>
        <v>41</v>
      </c>
      <c r="X576" s="20">
        <f t="shared" si="125"/>
        <v>2296</v>
      </c>
      <c r="Y576" s="20">
        <f>_xlfn.IFS(AI576="Den Bosch",VLOOKUP(L576,'Status Report'!B:AO,39,0),AI576="Yantian",VLOOKUP(L576,'Status Report'!B:AO,40,0),AI576="",IF(H576="Asia Pacific",VLOOKUP(L576,'Status Report'!B:AO,40,0),VLOOKUP(L576,'Status Report'!B:AO,39,0)),AI576="Direct shipment",IF(H576="Asia Pacific",VLOOKUP(L576,'Status Report'!B:AO,40,0),VLOOKUP(L576,'Status Report'!B:AO,39,0)))</f>
        <v>0</v>
      </c>
      <c r="Z576" s="20">
        <f t="shared" si="126"/>
        <v>0</v>
      </c>
      <c r="AA576" s="20">
        <f t="shared" si="127"/>
        <v>2296</v>
      </c>
      <c r="AB576" s="21">
        <f>_xlfn.IFS(AI576="Den Bosch",VLOOKUP(L576,'Status Report'!B:AM,33,0),AI576="Yantian",VLOOKUP(L576,'Status Report'!B:AM,34,0),AI576="",IF(H576="Asia Pacific",VLOOKUP(L576,'Status Report'!B:AM,34,0),VLOOKUP(L576,'Status Report'!B:AM,33,0)),AI576="Direct shipment",IF(H576="Asia Pacific",VLOOKUP(L576,'Status Report'!B:AM,34,0),VLOOKUP(L576,'Status Report'!B:AM,33,0)))</f>
        <v>35.419800000000002</v>
      </c>
      <c r="AC576" s="21">
        <f>VLOOKUP(L576,'Status Report'!B:CE,82,0)</f>
        <v>0</v>
      </c>
      <c r="AD576" s="21">
        <f t="shared" si="128"/>
        <v>35.419800000000002</v>
      </c>
      <c r="AE576" s="63">
        <f>VLOOKUP(L576,'Status Report'!B:W,20,0)</f>
        <v>28</v>
      </c>
      <c r="AF576" s="63">
        <f>VLOOKUP(L576,'Status Report'!B:W,21,0)</f>
        <v>17</v>
      </c>
      <c r="AG576" s="63">
        <f>VLOOKUP(L576,'Status Report'!B:W,22,0)</f>
        <v>13</v>
      </c>
      <c r="AH576" s="22">
        <f t="shared" si="129"/>
        <v>0.346528</v>
      </c>
      <c r="AI576" t="s">
        <v>990</v>
      </c>
      <c r="AK576" s="63">
        <f>IFERROR(VLOOKUP(G576,ASEAN!A:A,1,0),0)</f>
        <v>0</v>
      </c>
      <c r="AL576" s="63">
        <f>IFERROR(VLOOKUP(D576,'[3]customer specs'!$B$1:$D$65536,3,0),0)</f>
        <v>0</v>
      </c>
      <c r="AM576" s="64">
        <f t="shared" si="130"/>
        <v>291.20000000000027</v>
      </c>
      <c r="AN576" s="64">
        <f t="shared" si="131"/>
        <v>0</v>
      </c>
      <c r="AO576" s="63"/>
      <c r="AP576" s="63"/>
      <c r="AQ576" s="63" t="str">
        <f t="shared" si="132"/>
        <v>no</v>
      </c>
      <c r="AR576" s="20">
        <f t="shared" si="133"/>
        <v>1983.5088000000001</v>
      </c>
      <c r="AS576" s="63"/>
      <c r="AT576" s="23">
        <f t="shared" si="138"/>
        <v>0.12</v>
      </c>
      <c r="AU576" s="65">
        <f t="shared" si="134"/>
        <v>40.249772727272727</v>
      </c>
      <c r="AV576" s="65"/>
      <c r="AW576" s="65">
        <f t="shared" si="135"/>
        <v>2253.9872727272727</v>
      </c>
      <c r="AX576" s="65"/>
      <c r="AY576" s="63">
        <f>VLOOKUP(L576,'Status Report'!B:CF,81,0)</f>
        <v>0</v>
      </c>
      <c r="AZ576" s="63" t="str">
        <f>VLOOKUP(L576,'Status Report'!B:S,18,0)</f>
        <v>Ellina Smirnova</v>
      </c>
      <c r="BB576" s="63">
        <f>VLOOKUP(L576,'Status Report'!B:Z,25,0)</f>
        <v>10</v>
      </c>
      <c r="BC576" s="63">
        <f t="shared" si="136"/>
        <v>560</v>
      </c>
      <c r="BF576">
        <f>VLOOKUP(L576,'Status Report'!B:CE,82,0)</f>
        <v>0</v>
      </c>
      <c r="BG576">
        <f>VLOOKUP(L576,'Status Report'!B:CF,83,0)</f>
        <v>0</v>
      </c>
      <c r="BH576">
        <f>VLOOKUP(L576,'Status Report'!B:CG,84,0)</f>
        <v>0</v>
      </c>
      <c r="BI576" t="s">
        <v>854</v>
      </c>
      <c r="BJ576" t="s">
        <v>795</v>
      </c>
      <c r="BM576" s="67">
        <f t="shared" si="137"/>
        <v>588</v>
      </c>
    </row>
    <row r="577" spans="1:65" x14ac:dyDescent="0.25">
      <c r="A577" s="68" t="str">
        <f>VLOOKUP(L577,'Status Report'!B:CB,79,0)</f>
        <v>Heineken UCL</v>
      </c>
      <c r="C577">
        <v>26021019</v>
      </c>
      <c r="D577">
        <v>3097160</v>
      </c>
      <c r="E577" t="s">
        <v>803</v>
      </c>
      <c r="F577" t="s">
        <v>802</v>
      </c>
      <c r="G577" t="str">
        <f>VLOOKUP(D577,'[2]sold to'!$A:$H,8,0)</f>
        <v>Netherlands</v>
      </c>
      <c r="H577" t="str">
        <f>VLOOKUP(D577,'[2]sold to'!$A:$I,9,0)</f>
        <v>AMEE</v>
      </c>
      <c r="K577">
        <v>10</v>
      </c>
      <c r="L577">
        <v>88026505</v>
      </c>
      <c r="M577" t="s">
        <v>329</v>
      </c>
      <c r="N577">
        <v>20</v>
      </c>
      <c r="P577" t="str">
        <f>VLOOKUP(L577,'Status Report'!B:AA,26,0)</f>
        <v>China</v>
      </c>
      <c r="Q577" t="str">
        <f>VLOOKUP(L577,'Status Report'!B:AB,27,0)</f>
        <v>Premiums</v>
      </c>
      <c r="R577">
        <f>VLOOKUP(L577,'Status Report'!B:X,23,0)</f>
        <v>500</v>
      </c>
      <c r="S577" t="str">
        <f>VLOOKUP(L577,'Status Report'!B:T,19,0)</f>
        <v>Promocean The Netherlands BV</v>
      </c>
      <c r="T577" s="62">
        <f>VLOOKUP(L577,'Status Report'!B:E,4,0)</f>
        <v>3</v>
      </c>
      <c r="U577" s="19">
        <f>_xlfn.IFS(AI577="Den Bosch",VLOOKUP(L577,'Status Report'!B:AM,35,0),AI577="Yantian",VLOOKUP(L577,'Status Report'!B:AM,36,0),AI577="",IF(H577="Asia Pacific",VLOOKUP(L577,'Status Report'!B:AM,36,0),VLOOKUP(L577,'Status Report'!B:AM,35,0)),AI577="Direct shipment",IF(H577="Asia Pacific",VLOOKUP(L577,'Status Report'!B:AM,36,0),VLOOKUP(L577,'Status Report'!B:AM,35,0)))</f>
        <v>64.900000000000006</v>
      </c>
      <c r="V577" s="20">
        <f t="shared" si="124"/>
        <v>1298</v>
      </c>
      <c r="W577" s="19">
        <f>_xlfn.IFS(AI577="Den Bosch",VLOOKUP(L577,'Status Report'!B:AM,37,0),AI577="Yantian",VLOOKUP(L577,'Status Report'!B:AM,38,0),AI577="",IF(H577="Asia Pacific",VLOOKUP(L577,'Status Report'!B:AM,38,0),VLOOKUP(L577,'Status Report'!B:AM,37,0)),AI577="Direct shipment",IF(H577="Asia Pacific",VLOOKUP(L577,'Status Report'!B:AM,38,0),VLOOKUP(L577,'Status Report'!B:AM,37,0)))</f>
        <v>60.300000000000004</v>
      </c>
      <c r="X577" s="20">
        <f t="shared" si="125"/>
        <v>1206</v>
      </c>
      <c r="Y577" s="20">
        <f>_xlfn.IFS(AI577="Den Bosch",VLOOKUP(L577,'Status Report'!B:AO,39,0),AI577="Yantian",VLOOKUP(L577,'Status Report'!B:AO,40,0),AI577="",IF(H577="Asia Pacific",VLOOKUP(L577,'Status Report'!B:AO,40,0),VLOOKUP(L577,'Status Report'!B:AO,39,0)),AI577="Direct shipment",IF(H577="Asia Pacific",VLOOKUP(L577,'Status Report'!B:AO,40,0),VLOOKUP(L577,'Status Report'!B:AO,39,0)))</f>
        <v>0</v>
      </c>
      <c r="Z577" s="20">
        <f t="shared" si="126"/>
        <v>0</v>
      </c>
      <c r="AA577" s="20">
        <f t="shared" si="127"/>
        <v>1206</v>
      </c>
      <c r="AB577" s="21">
        <f>_xlfn.IFS(AI577="Den Bosch",VLOOKUP(L577,'Status Report'!B:AM,33,0),AI577="Yantian",VLOOKUP(L577,'Status Report'!B:AM,34,0),AI577="",IF(H577="Asia Pacific",VLOOKUP(L577,'Status Report'!B:AM,34,0),VLOOKUP(L577,'Status Report'!B:AM,33,0)),AI577="Direct shipment",IF(H577="Asia Pacific",VLOOKUP(L577,'Status Report'!B:AM,34,0),VLOOKUP(L577,'Status Report'!B:AM,33,0)))</f>
        <v>52.189200000000007</v>
      </c>
      <c r="AC577" s="21">
        <f>VLOOKUP(L577,'Status Report'!B:CE,82,0)</f>
        <v>0</v>
      </c>
      <c r="AD577" s="21">
        <f t="shared" si="128"/>
        <v>52.189200000000007</v>
      </c>
      <c r="AE577" s="63">
        <f>VLOOKUP(L577,'Status Report'!B:W,20,0)</f>
        <v>68</v>
      </c>
      <c r="AF577" s="63">
        <f>VLOOKUP(L577,'Status Report'!B:W,21,0)</f>
        <v>19</v>
      </c>
      <c r="AG577" s="63">
        <f>VLOOKUP(L577,'Status Report'!B:W,22,0)</f>
        <v>19</v>
      </c>
      <c r="AH577" s="22">
        <f t="shared" si="129"/>
        <v>0.49096000000000001</v>
      </c>
      <c r="AI577" t="s">
        <v>990</v>
      </c>
      <c r="AK577" s="63">
        <f>IFERROR(VLOOKUP(G577,ASEAN!A:A,1,0),0)</f>
        <v>0</v>
      </c>
      <c r="AL577" s="63">
        <f>IFERROR(VLOOKUP(D577,'[3]customer specs'!$B$1:$D$65536,3,0),0)</f>
        <v>0</v>
      </c>
      <c r="AM577" s="64">
        <f t="shared" si="130"/>
        <v>92</v>
      </c>
      <c r="AN577" s="64">
        <f t="shared" si="131"/>
        <v>0</v>
      </c>
      <c r="AO577" s="63"/>
      <c r="AP577" s="63"/>
      <c r="AQ577" s="63" t="str">
        <f t="shared" si="132"/>
        <v>no</v>
      </c>
      <c r="AR577" s="20">
        <f t="shared" si="133"/>
        <v>1043.7840000000001</v>
      </c>
      <c r="AS577" s="63"/>
      <c r="AT577" s="23">
        <f t="shared" si="138"/>
        <v>0.12</v>
      </c>
      <c r="AU577" s="65">
        <f t="shared" si="134"/>
        <v>59.305909090909097</v>
      </c>
      <c r="AV577" s="65"/>
      <c r="AW577" s="65">
        <f t="shared" si="135"/>
        <v>1186.1181818181819</v>
      </c>
      <c r="AX577" s="65"/>
      <c r="AY577" s="63">
        <f>VLOOKUP(L577,'Status Report'!B:CF,81,0)</f>
        <v>0</v>
      </c>
      <c r="AZ577" s="63" t="str">
        <f>VLOOKUP(L577,'Status Report'!B:S,18,0)</f>
        <v>Ellina Smirnova</v>
      </c>
      <c r="BB577" s="63">
        <f>VLOOKUP(L577,'Status Report'!B:Z,25,0)</f>
        <v>10</v>
      </c>
      <c r="BC577" s="63">
        <f t="shared" si="136"/>
        <v>200</v>
      </c>
      <c r="BF577">
        <f>VLOOKUP(L577,'Status Report'!B:CE,82,0)</f>
        <v>0</v>
      </c>
      <c r="BG577">
        <f>VLOOKUP(L577,'Status Report'!B:CF,83,0)</f>
        <v>0</v>
      </c>
      <c r="BH577">
        <f>VLOOKUP(L577,'Status Report'!B:CG,84,0)</f>
        <v>0</v>
      </c>
      <c r="BI577" t="s">
        <v>854</v>
      </c>
      <c r="BJ577" t="s">
        <v>795</v>
      </c>
      <c r="BM577" s="67">
        <f t="shared" si="137"/>
        <v>4834</v>
      </c>
    </row>
    <row r="578" spans="1:65" x14ac:dyDescent="0.25">
      <c r="A578" s="68" t="str">
        <f>VLOOKUP(L578,'Status Report'!B:CB,79,0)</f>
        <v>Heineken UCL</v>
      </c>
      <c r="C578">
        <v>26021019</v>
      </c>
      <c r="D578">
        <v>3097160</v>
      </c>
      <c r="E578" t="s">
        <v>803</v>
      </c>
      <c r="F578" t="s">
        <v>802</v>
      </c>
      <c r="G578" t="str">
        <f>VLOOKUP(D578,'[2]sold to'!$A:$H,8,0)</f>
        <v>Netherlands</v>
      </c>
      <c r="H578" t="str">
        <f>VLOOKUP(D578,'[2]sold to'!$A:$I,9,0)</f>
        <v>AMEE</v>
      </c>
      <c r="K578">
        <v>20</v>
      </c>
      <c r="L578">
        <v>88026493</v>
      </c>
      <c r="M578" t="s">
        <v>804</v>
      </c>
      <c r="N578">
        <v>5</v>
      </c>
      <c r="P578" t="str">
        <f>VLOOKUP(L578,'Status Report'!B:AA,26,0)</f>
        <v>China</v>
      </c>
      <c r="Q578" t="str">
        <f>VLOOKUP(L578,'Status Report'!B:AB,27,0)</f>
        <v>Bar support</v>
      </c>
      <c r="R578">
        <f>VLOOKUP(L578,'Status Report'!B:X,23,0)</f>
        <v>167</v>
      </c>
      <c r="S578" t="str">
        <f>VLOOKUP(L578,'Status Report'!B:T,19,0)</f>
        <v>Promocean The Netherlands BV</v>
      </c>
      <c r="T578" s="62">
        <f>VLOOKUP(L578,'Status Report'!B:E,4,0)</f>
        <v>3</v>
      </c>
      <c r="U578" s="19">
        <f>_xlfn.IFS(AI578="Den Bosch",VLOOKUP(L578,'Status Report'!B:AM,35,0),AI578="Yantian",VLOOKUP(L578,'Status Report'!B:AM,36,0),AI578="",IF(H578="Asia Pacific",VLOOKUP(L578,'Status Report'!B:AM,36,0),VLOOKUP(L578,'Status Report'!B:AM,35,0)),AI578="Direct shipment",IF(H578="Asia Pacific",VLOOKUP(L578,'Status Report'!B:AM,36,0),VLOOKUP(L578,'Status Report'!B:AM,35,0)))</f>
        <v>73.199999999999989</v>
      </c>
      <c r="V578" s="20">
        <f t="shared" ref="V578:V641" si="139">U578*N578</f>
        <v>365.99999999999994</v>
      </c>
      <c r="W578" s="19">
        <f>_xlfn.IFS(AI578="Den Bosch",VLOOKUP(L578,'Status Report'!B:AM,37,0),AI578="Yantian",VLOOKUP(L578,'Status Report'!B:AM,38,0),AI578="",IF(H578="Asia Pacific",VLOOKUP(L578,'Status Report'!B:AM,38,0),VLOOKUP(L578,'Status Report'!B:AM,37,0)),AI578="Direct shipment",IF(H578="Asia Pacific",VLOOKUP(L578,'Status Report'!B:AM,38,0),VLOOKUP(L578,'Status Report'!B:AM,37,0)))</f>
        <v>73.199999999999989</v>
      </c>
      <c r="X578" s="20">
        <f t="shared" ref="X578:X641" si="140">N578*W578</f>
        <v>365.99999999999994</v>
      </c>
      <c r="Y578" s="20">
        <f>_xlfn.IFS(AI578="Den Bosch",VLOOKUP(L578,'Status Report'!B:AO,39,0),AI578="Yantian",VLOOKUP(L578,'Status Report'!B:AO,40,0),AI578="",IF(H578="Asia Pacific",VLOOKUP(L578,'Status Report'!B:AO,40,0),VLOOKUP(L578,'Status Report'!B:AO,39,0)),AI578="Direct shipment",IF(H578="Asia Pacific",VLOOKUP(L578,'Status Report'!B:AO,40,0),VLOOKUP(L578,'Status Report'!B:AO,39,0)))</f>
        <v>0</v>
      </c>
      <c r="Z578" s="20">
        <f t="shared" ref="Z578:Z641" si="141">Y578*N578</f>
        <v>0</v>
      </c>
      <c r="AA578" s="20">
        <f t="shared" ref="AA578:AA641" si="142">IF(Z578=0,X578,Z578)</f>
        <v>365.99999999999994</v>
      </c>
      <c r="AB578" s="21">
        <f>_xlfn.IFS(AI578="Den Bosch",VLOOKUP(L578,'Status Report'!B:AM,33,0),AI578="Yantian",VLOOKUP(L578,'Status Report'!B:AM,34,0),AI578="",IF(H578="Asia Pacific",VLOOKUP(L578,'Status Report'!B:AM,34,0),VLOOKUP(L578,'Status Report'!B:AM,33,0)),AI578="Direct shipment",IF(H578="Asia Pacific",VLOOKUP(L578,'Status Report'!B:AM,34,0),VLOOKUP(L578,'Status Report'!B:AM,33,0)))</f>
        <v>63.327000000000005</v>
      </c>
      <c r="AC578" s="21">
        <f>VLOOKUP(L578,'Status Report'!B:CE,82,0)</f>
        <v>0</v>
      </c>
      <c r="AD578" s="21">
        <f t="shared" ref="AD578:AD641" si="143">IF(AC578=0,AB578,AC578)</f>
        <v>63.327000000000005</v>
      </c>
      <c r="AE578" s="63">
        <f>VLOOKUP(L578,'Status Report'!B:W,20,0)</f>
        <v>49</v>
      </c>
      <c r="AF578" s="63">
        <f>VLOOKUP(L578,'Status Report'!B:W,21,0)</f>
        <v>26</v>
      </c>
      <c r="AG578" s="63">
        <f>VLOOKUP(L578,'Status Report'!B:W,22,0)</f>
        <v>50</v>
      </c>
      <c r="AH578" s="22">
        <f t="shared" ref="AH578:AH641" si="144">((AE578*AF578*AG578)*N578)/1000000</f>
        <v>0.31850000000000001</v>
      </c>
      <c r="AI578" t="s">
        <v>990</v>
      </c>
      <c r="AK578" s="63">
        <f>IFERROR(VLOOKUP(G578,ASEAN!A:A,1,0),0)</f>
        <v>0</v>
      </c>
      <c r="AL578" s="63">
        <f>IFERROR(VLOOKUP(D578,'[3]customer specs'!$B$1:$D$65536,3,0),0)</f>
        <v>0</v>
      </c>
      <c r="AM578" s="64">
        <f t="shared" ref="AM578:AM641" si="145">V578-X578</f>
        <v>0</v>
      </c>
      <c r="AN578" s="64">
        <f t="shared" ref="AN578:AN641" si="146">IF(Z578=0,,X578-Z578)</f>
        <v>0</v>
      </c>
      <c r="AO578" s="63"/>
      <c r="AP578" s="63"/>
      <c r="AQ578" s="63" t="str">
        <f t="shared" ref="AQ578:AQ641" si="147">IF(N578&gt;=R578,"yes","no")</f>
        <v>no</v>
      </c>
      <c r="AR578" s="20">
        <f t="shared" ref="AR578:AR641" si="148">AD578*N578</f>
        <v>316.63500000000005</v>
      </c>
      <c r="AS578" s="63"/>
      <c r="AT578" s="23">
        <f t="shared" si="138"/>
        <v>0.12</v>
      </c>
      <c r="AU578" s="65">
        <f t="shared" ref="AU578:AU641" si="149">AD578/(1-AT578)</f>
        <v>71.962500000000006</v>
      </c>
      <c r="AV578" s="65"/>
      <c r="AW578" s="65">
        <f t="shared" ref="AW578:AW641" si="150">(AU578*N578)+(AV578*N578)</f>
        <v>359.8125</v>
      </c>
      <c r="AX578" s="65"/>
      <c r="AY578" s="63">
        <f>VLOOKUP(L578,'Status Report'!B:CF,81,0)</f>
        <v>0</v>
      </c>
      <c r="AZ578" s="63" t="str">
        <f>VLOOKUP(L578,'Status Report'!B:S,18,0)</f>
        <v>Ellina Smirnova</v>
      </c>
      <c r="BB578" s="63">
        <f>VLOOKUP(L578,'Status Report'!B:Z,25,0)</f>
        <v>12</v>
      </c>
      <c r="BC578" s="63">
        <f t="shared" ref="BC578:BC641" si="151">N578*BB578</f>
        <v>60</v>
      </c>
      <c r="BF578">
        <f>VLOOKUP(L578,'Status Report'!B:CE,82,0)</f>
        <v>0</v>
      </c>
      <c r="BG578">
        <f>VLOOKUP(L578,'Status Report'!B:CF,83,0)</f>
        <v>0</v>
      </c>
      <c r="BH578">
        <f>VLOOKUP(L578,'Status Report'!B:CG,84,0)</f>
        <v>0</v>
      </c>
      <c r="BI578" t="s">
        <v>854</v>
      </c>
      <c r="BJ578" t="s">
        <v>795</v>
      </c>
      <c r="BM578" s="67">
        <f t="shared" ref="BM578:BM641" si="152">SUMIF($L:$L,$L578,N:N)</f>
        <v>356</v>
      </c>
    </row>
    <row r="579" spans="1:65" x14ac:dyDescent="0.25">
      <c r="A579" s="68" t="str">
        <f>VLOOKUP(L579,'Status Report'!B:CB,79,0)</f>
        <v>Heineken UCL</v>
      </c>
      <c r="C579">
        <v>26021019</v>
      </c>
      <c r="D579">
        <v>3097160</v>
      </c>
      <c r="E579" t="s">
        <v>803</v>
      </c>
      <c r="F579" t="s">
        <v>802</v>
      </c>
      <c r="G579" t="str">
        <f>VLOOKUP(D579,'[2]sold to'!$A:$H,8,0)</f>
        <v>Netherlands</v>
      </c>
      <c r="H579" t="str">
        <f>VLOOKUP(D579,'[2]sold to'!$A:$I,9,0)</f>
        <v>AMEE</v>
      </c>
      <c r="K579">
        <v>30</v>
      </c>
      <c r="L579">
        <v>88026487</v>
      </c>
      <c r="M579" t="s">
        <v>314</v>
      </c>
      <c r="N579">
        <v>20</v>
      </c>
      <c r="P579" t="str">
        <f>VLOOKUP(L579,'Status Report'!B:AA,26,0)</f>
        <v>China</v>
      </c>
      <c r="Q579" t="str">
        <f>VLOOKUP(L579,'Status Report'!B:AB,27,0)</f>
        <v>Premiums</v>
      </c>
      <c r="R579">
        <f>VLOOKUP(L579,'Status Report'!B:X,23,0)</f>
        <v>100</v>
      </c>
      <c r="S579" t="str">
        <f>VLOOKUP(L579,'Status Report'!B:T,19,0)</f>
        <v>Promocean The Netherlands BV</v>
      </c>
      <c r="T579" s="62">
        <f>VLOOKUP(L579,'Status Report'!B:E,4,0)</f>
        <v>3</v>
      </c>
      <c r="U579" s="19">
        <f>_xlfn.IFS(AI579="Den Bosch",VLOOKUP(L579,'Status Report'!B:AM,35,0),AI579="Yantian",VLOOKUP(L579,'Status Report'!B:AM,36,0),AI579="",IF(H579="Asia Pacific",VLOOKUP(L579,'Status Report'!B:AM,36,0),VLOOKUP(L579,'Status Report'!B:AM,35,0)),AI579="Direct shipment",IF(H579="Asia Pacific",VLOOKUP(L579,'Status Report'!B:AM,36,0),VLOOKUP(L579,'Status Report'!B:AM,35,0)))</f>
        <v>30.6</v>
      </c>
      <c r="V579" s="20">
        <f t="shared" si="139"/>
        <v>612</v>
      </c>
      <c r="W579" s="19">
        <f>_xlfn.IFS(AI579="Den Bosch",VLOOKUP(L579,'Status Report'!B:AM,37,0),AI579="Yantian",VLOOKUP(L579,'Status Report'!B:AM,38,0),AI579="",IF(H579="Asia Pacific",VLOOKUP(L579,'Status Report'!B:AM,38,0),VLOOKUP(L579,'Status Report'!B:AM,37,0)),AI579="Direct shipment",IF(H579="Asia Pacific",VLOOKUP(L579,'Status Report'!B:AM,38,0),VLOOKUP(L579,'Status Report'!B:AM,37,0)))</f>
        <v>28.799999999999997</v>
      </c>
      <c r="X579" s="20">
        <f t="shared" si="140"/>
        <v>576</v>
      </c>
      <c r="Y579" s="20">
        <f>_xlfn.IFS(AI579="Den Bosch",VLOOKUP(L579,'Status Report'!B:AO,39,0),AI579="Yantian",VLOOKUP(L579,'Status Report'!B:AO,40,0),AI579="",IF(H579="Asia Pacific",VLOOKUP(L579,'Status Report'!B:AO,40,0),VLOOKUP(L579,'Status Report'!B:AO,39,0)),AI579="Direct shipment",IF(H579="Asia Pacific",VLOOKUP(L579,'Status Report'!B:AO,40,0),VLOOKUP(L579,'Status Report'!B:AO,39,0)))</f>
        <v>0</v>
      </c>
      <c r="Z579" s="20">
        <f t="shared" si="141"/>
        <v>0</v>
      </c>
      <c r="AA579" s="20">
        <f t="shared" si="142"/>
        <v>576</v>
      </c>
      <c r="AB579" s="21">
        <f>_xlfn.IFS(AI579="Den Bosch",VLOOKUP(L579,'Status Report'!B:AM,33,0),AI579="Yantian",VLOOKUP(L579,'Status Report'!B:AM,34,0),AI579="",IF(H579="Asia Pacific",VLOOKUP(L579,'Status Report'!B:AM,34,0),VLOOKUP(L579,'Status Report'!B:AM,33,0)),AI579="Direct shipment",IF(H579="Asia Pacific",VLOOKUP(L579,'Status Report'!B:AM,34,0),VLOOKUP(L579,'Status Report'!B:AM,33,0)))</f>
        <v>25.1082</v>
      </c>
      <c r="AC579" s="21">
        <f>VLOOKUP(L579,'Status Report'!B:CE,82,0)</f>
        <v>0</v>
      </c>
      <c r="AD579" s="21">
        <f t="shared" si="143"/>
        <v>25.1082</v>
      </c>
      <c r="AE579" s="63">
        <f>VLOOKUP(L579,'Status Report'!B:W,20,0)</f>
        <v>47</v>
      </c>
      <c r="AF579" s="63">
        <f>VLOOKUP(L579,'Status Report'!B:W,21,0)</f>
        <v>46</v>
      </c>
      <c r="AG579" s="63">
        <f>VLOOKUP(L579,'Status Report'!B:W,22,0)</f>
        <v>2</v>
      </c>
      <c r="AH579" s="22">
        <f t="shared" si="144"/>
        <v>8.6480000000000001E-2</v>
      </c>
      <c r="AI579" t="s">
        <v>990</v>
      </c>
      <c r="AK579" s="63">
        <f>IFERROR(VLOOKUP(G579,ASEAN!A:A,1,0),0)</f>
        <v>0</v>
      </c>
      <c r="AL579" s="63">
        <f>IFERROR(VLOOKUP(D579,'[3]customer specs'!$B$1:$D$65536,3,0),0)</f>
        <v>0</v>
      </c>
      <c r="AM579" s="64">
        <f t="shared" si="145"/>
        <v>36</v>
      </c>
      <c r="AN579" s="64">
        <f t="shared" si="146"/>
        <v>0</v>
      </c>
      <c r="AO579" s="63"/>
      <c r="AP579" s="63"/>
      <c r="AQ579" s="63" t="str">
        <f t="shared" si="147"/>
        <v>no</v>
      </c>
      <c r="AR579" s="20">
        <f t="shared" si="148"/>
        <v>502.16399999999999</v>
      </c>
      <c r="AS579" s="63"/>
      <c r="AT579" s="23">
        <f t="shared" si="138"/>
        <v>0.12</v>
      </c>
      <c r="AU579" s="65">
        <f t="shared" si="149"/>
        <v>28.532045454545454</v>
      </c>
      <c r="AV579" s="65"/>
      <c r="AW579" s="65">
        <f t="shared" si="150"/>
        <v>570.64090909090908</v>
      </c>
      <c r="AX579" s="65"/>
      <c r="AY579" s="63">
        <f>VLOOKUP(L579,'Status Report'!B:CF,81,0)</f>
        <v>0</v>
      </c>
      <c r="AZ579" s="63" t="str">
        <f>VLOOKUP(L579,'Status Report'!B:S,18,0)</f>
        <v>Ellina Smirnova</v>
      </c>
      <c r="BB579" s="63">
        <f>VLOOKUP(L579,'Status Report'!B:Z,25,0)</f>
        <v>10</v>
      </c>
      <c r="BC579" s="63">
        <f t="shared" si="151"/>
        <v>200</v>
      </c>
      <c r="BF579">
        <f>VLOOKUP(L579,'Status Report'!B:CE,82,0)</f>
        <v>0</v>
      </c>
      <c r="BG579">
        <f>VLOOKUP(L579,'Status Report'!B:CF,83,0)</f>
        <v>0</v>
      </c>
      <c r="BH579">
        <f>VLOOKUP(L579,'Status Report'!B:CG,84,0)</f>
        <v>0</v>
      </c>
      <c r="BI579" t="s">
        <v>854</v>
      </c>
      <c r="BJ579" t="s">
        <v>795</v>
      </c>
      <c r="BM579" s="67">
        <f t="shared" si="152"/>
        <v>1295</v>
      </c>
    </row>
    <row r="580" spans="1:65" x14ac:dyDescent="0.25">
      <c r="A580" s="68" t="str">
        <f>VLOOKUP(L580,'Status Report'!B:CB,79,0)</f>
        <v>Heineken UCL</v>
      </c>
      <c r="C580">
        <v>26021019</v>
      </c>
      <c r="D580">
        <v>3097160</v>
      </c>
      <c r="E580" t="s">
        <v>803</v>
      </c>
      <c r="F580" t="s">
        <v>802</v>
      </c>
      <c r="G580" t="str">
        <f>VLOOKUP(D580,'[2]sold to'!$A:$H,8,0)</f>
        <v>Netherlands</v>
      </c>
      <c r="H580" t="str">
        <f>VLOOKUP(D580,'[2]sold to'!$A:$I,9,0)</f>
        <v>AMEE</v>
      </c>
      <c r="K580">
        <v>40</v>
      </c>
      <c r="L580">
        <v>88026486</v>
      </c>
      <c r="M580" t="s">
        <v>313</v>
      </c>
      <c r="N580">
        <v>10</v>
      </c>
      <c r="P580" t="str">
        <f>VLOOKUP(L580,'Status Report'!B:AA,26,0)</f>
        <v>China</v>
      </c>
      <c r="Q580" t="str">
        <f>VLOOKUP(L580,'Status Report'!B:AB,27,0)</f>
        <v>Textiles-Clothing</v>
      </c>
      <c r="R580">
        <f>VLOOKUP(L580,'Status Report'!B:X,23,0)</f>
        <v>42</v>
      </c>
      <c r="S580" t="str">
        <f>VLOOKUP(L580,'Status Report'!B:T,19,0)</f>
        <v>Promocean The Netherlands BV</v>
      </c>
      <c r="T580" s="62">
        <f>VLOOKUP(L580,'Status Report'!B:E,4,0)</f>
        <v>3</v>
      </c>
      <c r="U580" s="19">
        <f>_xlfn.IFS(AI580="Den Bosch",VLOOKUP(L580,'Status Report'!B:AM,35,0),AI580="Yantian",VLOOKUP(L580,'Status Report'!B:AM,36,0),AI580="",IF(H580="Asia Pacific",VLOOKUP(L580,'Status Report'!B:AM,36,0),VLOOKUP(L580,'Status Report'!B:AM,35,0)),AI580="Direct shipment",IF(H580="Asia Pacific",VLOOKUP(L580,'Status Report'!B:AM,36,0),VLOOKUP(L580,'Status Report'!B:AM,35,0)))</f>
        <v>115.68</v>
      </c>
      <c r="V580" s="20">
        <f t="shared" si="139"/>
        <v>1156.8000000000002</v>
      </c>
      <c r="W580" s="19">
        <f>_xlfn.IFS(AI580="Den Bosch",VLOOKUP(L580,'Status Report'!B:AM,37,0),AI580="Yantian",VLOOKUP(L580,'Status Report'!B:AM,38,0),AI580="",IF(H580="Asia Pacific",VLOOKUP(L580,'Status Report'!B:AM,38,0),VLOOKUP(L580,'Status Report'!B:AM,37,0)),AI580="Direct shipment",IF(H580="Asia Pacific",VLOOKUP(L580,'Status Report'!B:AM,38,0),VLOOKUP(L580,'Status Report'!B:AM,37,0)))</f>
        <v>71.28</v>
      </c>
      <c r="X580" s="20">
        <f t="shared" si="140"/>
        <v>712.8</v>
      </c>
      <c r="Y580" s="20">
        <f>_xlfn.IFS(AI580="Den Bosch",VLOOKUP(L580,'Status Report'!B:AO,39,0),AI580="Yantian",VLOOKUP(L580,'Status Report'!B:AO,40,0),AI580="",IF(H580="Asia Pacific",VLOOKUP(L580,'Status Report'!B:AO,40,0),VLOOKUP(L580,'Status Report'!B:AO,39,0)),AI580="Direct shipment",IF(H580="Asia Pacific",VLOOKUP(L580,'Status Report'!B:AO,40,0),VLOOKUP(L580,'Status Report'!B:AO,39,0)))</f>
        <v>0</v>
      </c>
      <c r="Z580" s="20">
        <f t="shared" si="141"/>
        <v>0</v>
      </c>
      <c r="AA580" s="20">
        <f t="shared" si="142"/>
        <v>712.8</v>
      </c>
      <c r="AB580" s="21">
        <f>_xlfn.IFS(AI580="Den Bosch",VLOOKUP(L580,'Status Report'!B:AM,33,0),AI580="Yantian",VLOOKUP(L580,'Status Report'!B:AM,34,0),AI580="",IF(H580="Asia Pacific",VLOOKUP(L580,'Status Report'!B:AM,34,0),VLOOKUP(L580,'Status Report'!B:AM,33,0)),AI580="Direct shipment",IF(H580="Asia Pacific",VLOOKUP(L580,'Status Report'!B:AM,34,0),VLOOKUP(L580,'Status Report'!B:AM,33,0)))</f>
        <v>62.267399999999995</v>
      </c>
      <c r="AC580" s="21">
        <f>VLOOKUP(L580,'Status Report'!B:CE,82,0)</f>
        <v>0</v>
      </c>
      <c r="AD580" s="21">
        <f t="shared" si="143"/>
        <v>62.267399999999995</v>
      </c>
      <c r="AE580" s="63">
        <f>VLOOKUP(L580,'Status Report'!B:W,20,0)</f>
        <v>45</v>
      </c>
      <c r="AF580" s="63">
        <f>VLOOKUP(L580,'Status Report'!B:W,21,0)</f>
        <v>23</v>
      </c>
      <c r="AG580" s="63">
        <f>VLOOKUP(L580,'Status Report'!B:W,22,0)</f>
        <v>23</v>
      </c>
      <c r="AH580" s="22">
        <f t="shared" si="144"/>
        <v>0.23805000000000001</v>
      </c>
      <c r="AI580" t="s">
        <v>990</v>
      </c>
      <c r="AK580" s="63">
        <f>IFERROR(VLOOKUP(G580,ASEAN!A:A,1,0),0)</f>
        <v>0</v>
      </c>
      <c r="AL580" s="63">
        <f>IFERROR(VLOOKUP(D580,'[3]customer specs'!$B$1:$D$65536,3,0),0)</f>
        <v>0</v>
      </c>
      <c r="AM580" s="64">
        <f t="shared" si="145"/>
        <v>444.00000000000023</v>
      </c>
      <c r="AN580" s="64">
        <f t="shared" si="146"/>
        <v>0</v>
      </c>
      <c r="AO580" s="63"/>
      <c r="AP580" s="63"/>
      <c r="AQ580" s="63" t="str">
        <f t="shared" si="147"/>
        <v>no</v>
      </c>
      <c r="AR580" s="20">
        <f t="shared" si="148"/>
        <v>622.67399999999998</v>
      </c>
      <c r="AS580" s="63"/>
      <c r="AT580" s="23">
        <f t="shared" si="138"/>
        <v>0.12</v>
      </c>
      <c r="AU580" s="65">
        <f t="shared" si="149"/>
        <v>70.758409090909083</v>
      </c>
      <c r="AV580" s="65"/>
      <c r="AW580" s="65">
        <f t="shared" si="150"/>
        <v>707.58409090909083</v>
      </c>
      <c r="AX580" s="65"/>
      <c r="AY580" s="63">
        <f>VLOOKUP(L580,'Status Report'!B:CF,81,0)</f>
        <v>0</v>
      </c>
      <c r="AZ580" s="63" t="str">
        <f>VLOOKUP(L580,'Status Report'!B:S,18,0)</f>
        <v>Ellina Smirnova</v>
      </c>
      <c r="BB580" s="63">
        <f>VLOOKUP(L580,'Status Report'!B:Z,25,0)</f>
        <v>24</v>
      </c>
      <c r="BC580" s="63">
        <f t="shared" si="151"/>
        <v>240</v>
      </c>
      <c r="BF580">
        <f>VLOOKUP(L580,'Status Report'!B:CE,82,0)</f>
        <v>0</v>
      </c>
      <c r="BG580">
        <f>VLOOKUP(L580,'Status Report'!B:CF,83,0)</f>
        <v>0</v>
      </c>
      <c r="BH580">
        <f>VLOOKUP(L580,'Status Report'!B:CG,84,0)</f>
        <v>0</v>
      </c>
      <c r="BI580" t="s">
        <v>854</v>
      </c>
      <c r="BJ580" t="s">
        <v>795</v>
      </c>
      <c r="BM580" s="67">
        <f t="shared" si="152"/>
        <v>816</v>
      </c>
    </row>
    <row r="581" spans="1:65" x14ac:dyDescent="0.25">
      <c r="A581" s="68" t="str">
        <f>VLOOKUP(L581,'Status Report'!B:CB,79,0)</f>
        <v>Heineken UCL</v>
      </c>
      <c r="C581">
        <v>26021019</v>
      </c>
      <c r="D581">
        <v>3097160</v>
      </c>
      <c r="E581" t="s">
        <v>803</v>
      </c>
      <c r="F581" t="s">
        <v>802</v>
      </c>
      <c r="G581" t="str">
        <f>VLOOKUP(D581,'[2]sold to'!$A:$H,8,0)</f>
        <v>Netherlands</v>
      </c>
      <c r="H581" t="str">
        <f>VLOOKUP(D581,'[2]sold to'!$A:$I,9,0)</f>
        <v>AMEE</v>
      </c>
      <c r="K581">
        <v>50</v>
      </c>
      <c r="L581">
        <v>88026494</v>
      </c>
      <c r="M581" t="s">
        <v>320</v>
      </c>
      <c r="N581">
        <v>8</v>
      </c>
      <c r="P581" t="str">
        <f>VLOOKUP(L581,'Status Report'!B:AA,26,0)</f>
        <v>China</v>
      </c>
      <c r="Q581" t="str">
        <f>VLOOKUP(L581,'Status Report'!B:AB,27,0)</f>
        <v>Premiums</v>
      </c>
      <c r="R581">
        <f>VLOOKUP(L581,'Status Report'!B:X,23,0)</f>
        <v>100</v>
      </c>
      <c r="S581" t="str">
        <f>VLOOKUP(L581,'Status Report'!B:T,19,0)</f>
        <v>Promocean The Netherlands BV</v>
      </c>
      <c r="T581" s="62">
        <f>VLOOKUP(L581,'Status Report'!B:E,4,0)</f>
        <v>3</v>
      </c>
      <c r="U581" s="19">
        <f>_xlfn.IFS(AI581="Den Bosch",VLOOKUP(L581,'Status Report'!B:AM,35,0),AI581="Yantian",VLOOKUP(L581,'Status Report'!B:AM,36,0),AI581="",IF(H581="Asia Pacific",VLOOKUP(L581,'Status Report'!B:AM,36,0),VLOOKUP(L581,'Status Report'!B:AM,35,0)),AI581="Direct shipment",IF(H581="Asia Pacific",VLOOKUP(L581,'Status Report'!B:AM,36,0),VLOOKUP(L581,'Status Report'!B:AM,35,0)))</f>
        <v>47</v>
      </c>
      <c r="V581" s="20">
        <f t="shared" si="139"/>
        <v>376</v>
      </c>
      <c r="W581" s="19">
        <f>_xlfn.IFS(AI581="Den Bosch",VLOOKUP(L581,'Status Report'!B:AM,37,0),AI581="Yantian",VLOOKUP(L581,'Status Report'!B:AM,38,0),AI581="",IF(H581="Asia Pacific",VLOOKUP(L581,'Status Report'!B:AM,38,0),VLOOKUP(L581,'Status Report'!B:AM,37,0)),AI581="Direct shipment",IF(H581="Asia Pacific",VLOOKUP(L581,'Status Report'!B:AM,38,0),VLOOKUP(L581,'Status Report'!B:AM,37,0)))</f>
        <v>42.25</v>
      </c>
      <c r="X581" s="20">
        <f t="shared" si="140"/>
        <v>338</v>
      </c>
      <c r="Y581" s="20">
        <f>_xlfn.IFS(AI581="Den Bosch",VLOOKUP(L581,'Status Report'!B:AO,39,0),AI581="Yantian",VLOOKUP(L581,'Status Report'!B:AO,40,0),AI581="",IF(H581="Asia Pacific",VLOOKUP(L581,'Status Report'!B:AO,40,0),VLOOKUP(L581,'Status Report'!B:AO,39,0)),AI581="Direct shipment",IF(H581="Asia Pacific",VLOOKUP(L581,'Status Report'!B:AO,40,0),VLOOKUP(L581,'Status Report'!B:AO,39,0)))</f>
        <v>0</v>
      </c>
      <c r="Z581" s="20">
        <f t="shared" si="141"/>
        <v>0</v>
      </c>
      <c r="AA581" s="20">
        <f t="shared" si="142"/>
        <v>338</v>
      </c>
      <c r="AB581" s="21">
        <f>_xlfn.IFS(AI581="Den Bosch",VLOOKUP(L581,'Status Report'!B:AM,33,0),AI581="Yantian",VLOOKUP(L581,'Status Report'!B:AM,34,0),AI581="",IF(H581="Asia Pacific",VLOOKUP(L581,'Status Report'!B:AM,34,0),VLOOKUP(L581,'Status Report'!B:AM,33,0)),AI581="Direct shipment",IF(H581="Asia Pacific",VLOOKUP(L581,'Status Report'!B:AM,34,0),VLOOKUP(L581,'Status Report'!B:AM,33,0)))</f>
        <v>37.249200000000002</v>
      </c>
      <c r="AC581" s="21">
        <f>VLOOKUP(L581,'Status Report'!B:CE,82,0)</f>
        <v>0</v>
      </c>
      <c r="AD581" s="21">
        <f t="shared" si="143"/>
        <v>37.249200000000002</v>
      </c>
      <c r="AE581" s="63">
        <f>VLOOKUP(L581,'Status Report'!B:W,20,0)</f>
        <v>11</v>
      </c>
      <c r="AF581" s="63">
        <f>VLOOKUP(L581,'Status Report'!B:W,21,0)</f>
        <v>9</v>
      </c>
      <c r="AG581" s="63">
        <f>VLOOKUP(L581,'Status Report'!B:W,22,0)</f>
        <v>6</v>
      </c>
      <c r="AH581" s="22">
        <f t="shared" si="144"/>
        <v>4.7520000000000001E-3</v>
      </c>
      <c r="AI581" t="s">
        <v>990</v>
      </c>
      <c r="AK581" s="63">
        <f>IFERROR(VLOOKUP(G581,ASEAN!A:A,1,0),0)</f>
        <v>0</v>
      </c>
      <c r="AL581" s="63">
        <f>IFERROR(VLOOKUP(D581,'[3]customer specs'!$B$1:$D$65536,3,0),0)</f>
        <v>0</v>
      </c>
      <c r="AM581" s="64">
        <f t="shared" si="145"/>
        <v>38</v>
      </c>
      <c r="AN581" s="64">
        <f t="shared" si="146"/>
        <v>0</v>
      </c>
      <c r="AO581" s="63"/>
      <c r="AP581" s="63"/>
      <c r="AQ581" s="63" t="str">
        <f t="shared" si="147"/>
        <v>no</v>
      </c>
      <c r="AR581" s="20">
        <f t="shared" si="148"/>
        <v>297.99360000000001</v>
      </c>
      <c r="AS581" s="63"/>
      <c r="AT581" s="23">
        <f t="shared" si="138"/>
        <v>0.12</v>
      </c>
      <c r="AU581" s="65">
        <f t="shared" si="149"/>
        <v>42.328636363636363</v>
      </c>
      <c r="AV581" s="65"/>
      <c r="AW581" s="65">
        <f t="shared" si="150"/>
        <v>338.62909090909091</v>
      </c>
      <c r="AX581" s="65"/>
      <c r="AY581" s="63">
        <f>VLOOKUP(L581,'Status Report'!B:CF,81,0)</f>
        <v>0</v>
      </c>
      <c r="AZ581" s="63" t="str">
        <f>VLOOKUP(L581,'Status Report'!B:S,18,0)</f>
        <v>Ellina Smirnova</v>
      </c>
      <c r="BB581" s="63">
        <f>VLOOKUP(L581,'Status Report'!B:Z,25,0)</f>
        <v>25</v>
      </c>
      <c r="BC581" s="63">
        <f t="shared" si="151"/>
        <v>200</v>
      </c>
      <c r="BF581">
        <f>VLOOKUP(L581,'Status Report'!B:CE,82,0)</f>
        <v>0</v>
      </c>
      <c r="BG581">
        <f>VLOOKUP(L581,'Status Report'!B:CF,83,0)</f>
        <v>0</v>
      </c>
      <c r="BH581">
        <f>VLOOKUP(L581,'Status Report'!B:CG,84,0)</f>
        <v>0</v>
      </c>
      <c r="BI581" t="s">
        <v>854</v>
      </c>
      <c r="BJ581" t="s">
        <v>795</v>
      </c>
      <c r="BM581" s="67">
        <f t="shared" si="152"/>
        <v>1305</v>
      </c>
    </row>
    <row r="582" spans="1:65" x14ac:dyDescent="0.25">
      <c r="A582" s="68" t="str">
        <f>VLOOKUP(L582,'Status Report'!B:CB,79,0)</f>
        <v>Heineken UCL</v>
      </c>
      <c r="C582">
        <v>26021019</v>
      </c>
      <c r="D582">
        <v>3097160</v>
      </c>
      <c r="E582" t="s">
        <v>803</v>
      </c>
      <c r="F582" t="s">
        <v>802</v>
      </c>
      <c r="G582" t="str">
        <f>VLOOKUP(D582,'[2]sold to'!$A:$H,8,0)</f>
        <v>Netherlands</v>
      </c>
      <c r="H582" t="str">
        <f>VLOOKUP(D582,'[2]sold to'!$A:$I,9,0)</f>
        <v>AMEE</v>
      </c>
      <c r="K582">
        <v>60</v>
      </c>
      <c r="L582">
        <v>88026527</v>
      </c>
      <c r="M582" t="s">
        <v>344</v>
      </c>
      <c r="N582">
        <v>8</v>
      </c>
      <c r="P582" t="str">
        <f>VLOOKUP(L582,'Status Report'!B:AA,26,0)</f>
        <v>China</v>
      </c>
      <c r="Q582" t="str">
        <f>VLOOKUP(L582,'Status Report'!B:AB,27,0)</f>
        <v>Premiums</v>
      </c>
      <c r="R582">
        <f>VLOOKUP(L582,'Status Report'!B:X,23,0)</f>
        <v>100</v>
      </c>
      <c r="S582" t="str">
        <f>VLOOKUP(L582,'Status Report'!B:T,19,0)</f>
        <v>Promocean The Netherlands BV</v>
      </c>
      <c r="T582" s="62">
        <f>VLOOKUP(L582,'Status Report'!B:E,4,0)</f>
        <v>3</v>
      </c>
      <c r="U582" s="19">
        <f>_xlfn.IFS(AI582="Den Bosch",VLOOKUP(L582,'Status Report'!B:AM,35,0),AI582="Yantian",VLOOKUP(L582,'Status Report'!B:AM,36,0),AI582="",IF(H582="Asia Pacific",VLOOKUP(L582,'Status Report'!B:AM,36,0),VLOOKUP(L582,'Status Report'!B:AM,35,0)),AI582="Direct shipment",IF(H582="Asia Pacific",VLOOKUP(L582,'Status Report'!B:AM,36,0),VLOOKUP(L582,'Status Report'!B:AM,35,0)))</f>
        <v>53.5</v>
      </c>
      <c r="V582" s="20">
        <f t="shared" si="139"/>
        <v>428</v>
      </c>
      <c r="W582" s="19">
        <f>_xlfn.IFS(AI582="Den Bosch",VLOOKUP(L582,'Status Report'!B:AM,37,0),AI582="Yantian",VLOOKUP(L582,'Status Report'!B:AM,38,0),AI582="",IF(H582="Asia Pacific",VLOOKUP(L582,'Status Report'!B:AM,38,0),VLOOKUP(L582,'Status Report'!B:AM,37,0)),AI582="Direct shipment",IF(H582="Asia Pacific",VLOOKUP(L582,'Status Report'!B:AM,38,0),VLOOKUP(L582,'Status Report'!B:AM,37,0)))</f>
        <v>53.5</v>
      </c>
      <c r="X582" s="20">
        <f t="shared" si="140"/>
        <v>428</v>
      </c>
      <c r="Y582" s="20">
        <f>_xlfn.IFS(AI582="Den Bosch",VLOOKUP(L582,'Status Report'!B:AO,39,0),AI582="Yantian",VLOOKUP(L582,'Status Report'!B:AO,40,0),AI582="",IF(H582="Asia Pacific",VLOOKUP(L582,'Status Report'!B:AO,40,0),VLOOKUP(L582,'Status Report'!B:AO,39,0)),AI582="Direct shipment",IF(H582="Asia Pacific",VLOOKUP(L582,'Status Report'!B:AO,40,0),VLOOKUP(L582,'Status Report'!B:AO,39,0)))</f>
        <v>0</v>
      </c>
      <c r="Z582" s="20">
        <f t="shared" si="141"/>
        <v>0</v>
      </c>
      <c r="AA582" s="20">
        <f t="shared" si="142"/>
        <v>428</v>
      </c>
      <c r="AB582" s="21">
        <f>_xlfn.IFS(AI582="Den Bosch",VLOOKUP(L582,'Status Report'!B:AM,33,0),AI582="Yantian",VLOOKUP(L582,'Status Report'!B:AM,34,0),AI582="",IF(H582="Asia Pacific",VLOOKUP(L582,'Status Report'!B:AM,34,0),VLOOKUP(L582,'Status Report'!B:AM,33,0)),AI582="Direct shipment",IF(H582="Asia Pacific",VLOOKUP(L582,'Status Report'!B:AM,34,0),VLOOKUP(L582,'Status Report'!B:AM,33,0)))</f>
        <v>44.950200000000002</v>
      </c>
      <c r="AC582" s="21">
        <f>VLOOKUP(L582,'Status Report'!B:CE,82,0)</f>
        <v>0</v>
      </c>
      <c r="AD582" s="21">
        <f t="shared" si="143"/>
        <v>44.950200000000002</v>
      </c>
      <c r="AE582" s="63">
        <f>VLOOKUP(L582,'Status Report'!B:W,20,0)</f>
        <v>24</v>
      </c>
      <c r="AF582" s="63">
        <f>VLOOKUP(L582,'Status Report'!B:W,21,0)</f>
        <v>15</v>
      </c>
      <c r="AG582" s="63">
        <f>VLOOKUP(L582,'Status Report'!B:W,22,0)</f>
        <v>5</v>
      </c>
      <c r="AH582" s="22">
        <f t="shared" si="144"/>
        <v>1.44E-2</v>
      </c>
      <c r="AI582" t="s">
        <v>990</v>
      </c>
      <c r="AK582" s="63">
        <f>IFERROR(VLOOKUP(G582,ASEAN!A:A,1,0),0)</f>
        <v>0</v>
      </c>
      <c r="AL582" s="63">
        <f>IFERROR(VLOOKUP(D582,'[3]customer specs'!$B$1:$D$65536,3,0),0)</f>
        <v>0</v>
      </c>
      <c r="AM582" s="64">
        <f t="shared" si="145"/>
        <v>0</v>
      </c>
      <c r="AN582" s="64">
        <f t="shared" si="146"/>
        <v>0</v>
      </c>
      <c r="AO582" s="63"/>
      <c r="AP582" s="63"/>
      <c r="AQ582" s="63" t="str">
        <f t="shared" si="147"/>
        <v>no</v>
      </c>
      <c r="AR582" s="20">
        <f t="shared" si="148"/>
        <v>359.60160000000002</v>
      </c>
      <c r="AS582" s="63"/>
      <c r="AT582" s="23">
        <f t="shared" si="138"/>
        <v>0.12</v>
      </c>
      <c r="AU582" s="65">
        <f t="shared" si="149"/>
        <v>51.079772727272733</v>
      </c>
      <c r="AV582" s="65"/>
      <c r="AW582" s="65">
        <f t="shared" si="150"/>
        <v>408.63818181818186</v>
      </c>
      <c r="AX582" s="65"/>
      <c r="AY582" s="63">
        <f>VLOOKUP(L582,'Status Report'!B:CF,81,0)</f>
        <v>0</v>
      </c>
      <c r="AZ582" s="63" t="str">
        <f>VLOOKUP(L582,'Status Report'!B:S,18,0)</f>
        <v>Ellina Smirnova</v>
      </c>
      <c r="BB582" s="63">
        <f>VLOOKUP(L582,'Status Report'!B:Z,25,0)</f>
        <v>25</v>
      </c>
      <c r="BC582" s="63">
        <f t="shared" si="151"/>
        <v>200</v>
      </c>
      <c r="BF582">
        <f>VLOOKUP(L582,'Status Report'!B:CE,82,0)</f>
        <v>0</v>
      </c>
      <c r="BG582">
        <f>VLOOKUP(L582,'Status Report'!B:CF,83,0)</f>
        <v>0</v>
      </c>
      <c r="BH582">
        <f>VLOOKUP(L582,'Status Report'!B:CG,84,0)</f>
        <v>0</v>
      </c>
      <c r="BI582" t="s">
        <v>854</v>
      </c>
      <c r="BJ582" t="s">
        <v>795</v>
      </c>
      <c r="BM582" s="67">
        <f t="shared" si="152"/>
        <v>53</v>
      </c>
    </row>
    <row r="583" spans="1:65" x14ac:dyDescent="0.25">
      <c r="A583" s="68" t="str">
        <f>VLOOKUP(L583,'Status Report'!B:CB,79,0)</f>
        <v>Heineken UCL</v>
      </c>
      <c r="C583">
        <v>26021019</v>
      </c>
      <c r="D583">
        <v>3097160</v>
      </c>
      <c r="E583" t="s">
        <v>803</v>
      </c>
      <c r="F583" t="s">
        <v>802</v>
      </c>
      <c r="G583" t="str">
        <f>VLOOKUP(D583,'[2]sold to'!$A:$H,8,0)</f>
        <v>Netherlands</v>
      </c>
      <c r="H583" t="str">
        <f>VLOOKUP(D583,'[2]sold to'!$A:$I,9,0)</f>
        <v>AMEE</v>
      </c>
      <c r="K583">
        <v>70</v>
      </c>
      <c r="L583">
        <v>88026949</v>
      </c>
      <c r="M583" t="s">
        <v>148</v>
      </c>
      <c r="N583">
        <v>8</v>
      </c>
      <c r="P583" t="str">
        <f>VLOOKUP(L583,'Status Report'!B:AA,26,0)</f>
        <v>Turkey</v>
      </c>
      <c r="Q583" t="str">
        <f>VLOOKUP(L583,'Status Report'!B:AB,27,0)</f>
        <v>Glassware</v>
      </c>
      <c r="R583">
        <f>VLOOKUP(L583,'Status Report'!B:X,23,0)</f>
        <v>6700</v>
      </c>
      <c r="S583" t="str">
        <f>VLOOKUP(L583,'Status Report'!B:T,19,0)</f>
        <v>Sisecam (Pasabahçe)</v>
      </c>
      <c r="T583" s="62">
        <f>VLOOKUP(L583,'Status Report'!B:E,4,0)</f>
        <v>3</v>
      </c>
      <c r="U583" s="19">
        <f>_xlfn.IFS(AI583="Den Bosch",VLOOKUP(L583,'Status Report'!B:AM,35,0),AI583="Yantian",VLOOKUP(L583,'Status Report'!B:AM,36,0),AI583="",IF(H583="Asia Pacific",VLOOKUP(L583,'Status Report'!B:AM,36,0),VLOOKUP(L583,'Status Report'!B:AM,35,0)),AI583="Direct shipment",IF(H583="Asia Pacific",VLOOKUP(L583,'Status Report'!B:AM,36,0),VLOOKUP(L583,'Status Report'!B:AM,35,0)))</f>
        <v>22.799999999999997</v>
      </c>
      <c r="V583" s="20">
        <f t="shared" si="139"/>
        <v>182.39999999999998</v>
      </c>
      <c r="W583" s="19">
        <f>_xlfn.IFS(AI583="Den Bosch",VLOOKUP(L583,'Status Report'!B:AM,37,0),AI583="Yantian",VLOOKUP(L583,'Status Report'!B:AM,38,0),AI583="",IF(H583="Asia Pacific",VLOOKUP(L583,'Status Report'!B:AM,38,0),VLOOKUP(L583,'Status Report'!B:AM,37,0)),AI583="Direct shipment",IF(H583="Asia Pacific",VLOOKUP(L583,'Status Report'!B:AM,38,0),VLOOKUP(L583,'Status Report'!B:AM,37,0)))</f>
        <v>22.799999999999997</v>
      </c>
      <c r="X583" s="20">
        <f t="shared" si="140"/>
        <v>182.39999999999998</v>
      </c>
      <c r="Y583" s="20">
        <f>_xlfn.IFS(AI583="Den Bosch",VLOOKUP(L583,'Status Report'!B:AO,39,0),AI583="Yantian",VLOOKUP(L583,'Status Report'!B:AO,40,0),AI583="",IF(H583="Asia Pacific",VLOOKUP(L583,'Status Report'!B:AO,40,0),VLOOKUP(L583,'Status Report'!B:AO,39,0)),AI583="Direct shipment",IF(H583="Asia Pacific",VLOOKUP(L583,'Status Report'!B:AO,40,0),VLOOKUP(L583,'Status Report'!B:AO,39,0)))</f>
        <v>0</v>
      </c>
      <c r="Z583" s="20">
        <f t="shared" si="141"/>
        <v>0</v>
      </c>
      <c r="AA583" s="20">
        <f t="shared" si="142"/>
        <v>182.39999999999998</v>
      </c>
      <c r="AB583" s="21">
        <f>_xlfn.IFS(AI583="Den Bosch",VLOOKUP(L583,'Status Report'!B:AM,33,0),AI583="Yantian",VLOOKUP(L583,'Status Report'!B:AM,34,0),AI583="",IF(H583="Asia Pacific",VLOOKUP(L583,'Status Report'!B:AM,34,0),VLOOKUP(L583,'Status Report'!B:AM,33,0)),AI583="Direct shipment",IF(H583="Asia Pacific",VLOOKUP(L583,'Status Report'!B:AM,34,0),VLOOKUP(L583,'Status Report'!B:AM,33,0)))</f>
        <v>20.16</v>
      </c>
      <c r="AC583" s="21">
        <f>VLOOKUP(L583,'Status Report'!B:CE,82,0)</f>
        <v>0</v>
      </c>
      <c r="AD583" s="21">
        <f t="shared" si="143"/>
        <v>20.16</v>
      </c>
      <c r="AE583" s="63">
        <f>VLOOKUP(L583,'Status Report'!B:W,20,0)</f>
        <v>55.9</v>
      </c>
      <c r="AF583" s="63">
        <f>VLOOKUP(L583,'Status Report'!B:W,21,0)</f>
        <v>21.9</v>
      </c>
      <c r="AG583" s="63">
        <f>VLOOKUP(L583,'Status Report'!B:W,22,0)</f>
        <v>21.2</v>
      </c>
      <c r="AH583" s="22">
        <f t="shared" si="144"/>
        <v>0.20762601599999997</v>
      </c>
      <c r="AI583" t="s">
        <v>990</v>
      </c>
      <c r="AK583" s="63">
        <f>IFERROR(VLOOKUP(G583,ASEAN!A:A,1,0),0)</f>
        <v>0</v>
      </c>
      <c r="AL583" s="63">
        <f>IFERROR(VLOOKUP(D583,'[3]customer specs'!$B$1:$D$65536,3,0),0)</f>
        <v>0</v>
      </c>
      <c r="AM583" s="64">
        <f t="shared" si="145"/>
        <v>0</v>
      </c>
      <c r="AN583" s="64">
        <f t="shared" si="146"/>
        <v>0</v>
      </c>
      <c r="AO583" s="63"/>
      <c r="AP583" s="63"/>
      <c r="AQ583" s="63" t="str">
        <f t="shared" si="147"/>
        <v>no</v>
      </c>
      <c r="AR583" s="20">
        <f t="shared" si="148"/>
        <v>161.28</v>
      </c>
      <c r="AS583" s="63"/>
      <c r="AT583" s="23">
        <f t="shared" si="138"/>
        <v>0.12</v>
      </c>
      <c r="AU583" s="65">
        <f t="shared" si="149"/>
        <v>22.90909090909091</v>
      </c>
      <c r="AV583" s="65"/>
      <c r="AW583" s="65">
        <f t="shared" si="150"/>
        <v>183.27272727272728</v>
      </c>
      <c r="AX583" s="65"/>
      <c r="AY583" s="63">
        <f>VLOOKUP(L583,'Status Report'!B:CF,81,0)</f>
        <v>0</v>
      </c>
      <c r="AZ583" s="63" t="str">
        <f>VLOOKUP(L583,'Status Report'!B:S,18,0)</f>
        <v>Ludmilla Zarybnicka</v>
      </c>
      <c r="BB583" s="63">
        <f>VLOOKUP(L583,'Status Report'!B:Z,25,0)</f>
        <v>24</v>
      </c>
      <c r="BC583" s="63">
        <f t="shared" si="151"/>
        <v>192</v>
      </c>
      <c r="BF583">
        <f>VLOOKUP(L583,'Status Report'!B:CE,82,0)</f>
        <v>0</v>
      </c>
      <c r="BG583">
        <f>VLOOKUP(L583,'Status Report'!B:CF,83,0)</f>
        <v>0</v>
      </c>
      <c r="BH583">
        <f>VLOOKUP(L583,'Status Report'!B:CG,84,0)</f>
        <v>0</v>
      </c>
      <c r="BI583" t="s">
        <v>854</v>
      </c>
      <c r="BJ583" t="s">
        <v>795</v>
      </c>
      <c r="BM583" s="67">
        <f t="shared" si="152"/>
        <v>3007</v>
      </c>
    </row>
    <row r="584" spans="1:65" x14ac:dyDescent="0.25">
      <c r="A584" s="68" t="str">
        <f>VLOOKUP(L584,'Status Report'!B:CB,79,0)</f>
        <v>Heineken UCL</v>
      </c>
      <c r="C584">
        <v>26021019</v>
      </c>
      <c r="D584">
        <v>3097160</v>
      </c>
      <c r="E584" t="s">
        <v>803</v>
      </c>
      <c r="F584" t="s">
        <v>802</v>
      </c>
      <c r="G584" t="str">
        <f>VLOOKUP(D584,'[2]sold to'!$A:$H,8,0)</f>
        <v>Netherlands</v>
      </c>
      <c r="H584" t="str">
        <f>VLOOKUP(D584,'[2]sold to'!$A:$I,9,0)</f>
        <v>AMEE</v>
      </c>
      <c r="K584">
        <v>80</v>
      </c>
      <c r="L584">
        <v>88026480</v>
      </c>
      <c r="M584" t="s">
        <v>307</v>
      </c>
      <c r="N584">
        <v>5</v>
      </c>
      <c r="P584" t="str">
        <f>VLOOKUP(L584,'Status Report'!B:AA,26,0)</f>
        <v>Bangladesh</v>
      </c>
      <c r="Q584" t="str">
        <f>VLOOKUP(L584,'Status Report'!B:AB,27,0)</f>
        <v>Textiles-Clothing</v>
      </c>
      <c r="R584">
        <f>VLOOKUP(L584,'Status Report'!B:X,23,0)</f>
        <v>167</v>
      </c>
      <c r="S584" t="str">
        <f>VLOOKUP(L584,'Status Report'!B:T,19,0)</f>
        <v>Promocean The Netherlands BV</v>
      </c>
      <c r="T584" s="62">
        <f>VLOOKUP(L584,'Status Report'!B:E,4,0)</f>
        <v>3</v>
      </c>
      <c r="U584" s="19">
        <f>_xlfn.IFS(AI584="Den Bosch",VLOOKUP(L584,'Status Report'!B:AM,35,0),AI584="Yantian",VLOOKUP(L584,'Status Report'!B:AM,36,0),AI584="",IF(H584="Asia Pacific",VLOOKUP(L584,'Status Report'!B:AM,36,0),VLOOKUP(L584,'Status Report'!B:AM,35,0)),AI584="Direct shipment",IF(H584="Asia Pacific",VLOOKUP(L584,'Status Report'!B:AM,36,0),VLOOKUP(L584,'Status Report'!B:AM,35,0)))</f>
        <v>29.700000000000003</v>
      </c>
      <c r="V584" s="20">
        <f t="shared" si="139"/>
        <v>148.5</v>
      </c>
      <c r="W584" s="19">
        <f>_xlfn.IFS(AI584="Den Bosch",VLOOKUP(L584,'Status Report'!B:AM,37,0),AI584="Yantian",VLOOKUP(L584,'Status Report'!B:AM,38,0),AI584="",IF(H584="Asia Pacific",VLOOKUP(L584,'Status Report'!B:AM,38,0),VLOOKUP(L584,'Status Report'!B:AM,37,0)),AI584="Direct shipment",IF(H584="Asia Pacific",VLOOKUP(L584,'Status Report'!B:AM,38,0),VLOOKUP(L584,'Status Report'!B:AM,37,0)))</f>
        <v>29.339999999999996</v>
      </c>
      <c r="X584" s="20">
        <f t="shared" si="140"/>
        <v>146.69999999999999</v>
      </c>
      <c r="Y584" s="20">
        <f>_xlfn.IFS(AI584="Den Bosch",VLOOKUP(L584,'Status Report'!B:AO,39,0),AI584="Yantian",VLOOKUP(L584,'Status Report'!B:AO,40,0),AI584="",IF(H584="Asia Pacific",VLOOKUP(L584,'Status Report'!B:AO,40,0),VLOOKUP(L584,'Status Report'!B:AO,39,0)),AI584="Direct shipment",IF(H584="Asia Pacific",VLOOKUP(L584,'Status Report'!B:AO,40,0),VLOOKUP(L584,'Status Report'!B:AO,39,0)))</f>
        <v>0</v>
      </c>
      <c r="Z584" s="20">
        <f t="shared" si="141"/>
        <v>0</v>
      </c>
      <c r="AA584" s="20">
        <f t="shared" si="142"/>
        <v>146.69999999999999</v>
      </c>
      <c r="AB584" s="21">
        <f>_xlfn.IFS(AI584="Den Bosch",VLOOKUP(L584,'Status Report'!B:AM,33,0),AI584="Yantian",VLOOKUP(L584,'Status Report'!B:AM,34,0),AI584="",IF(H584="Asia Pacific",VLOOKUP(L584,'Status Report'!B:AM,34,0),VLOOKUP(L584,'Status Report'!B:AM,33,0)),AI584="Direct shipment",IF(H584="Asia Pacific",VLOOKUP(L584,'Status Report'!B:AM,34,0),VLOOKUP(L584,'Status Report'!B:AM,33,0)))</f>
        <v>25.1265</v>
      </c>
      <c r="AC584" s="21">
        <f>VLOOKUP(L584,'Status Report'!B:CE,82,0)</f>
        <v>0</v>
      </c>
      <c r="AD584" s="21">
        <f t="shared" si="143"/>
        <v>25.1265</v>
      </c>
      <c r="AE584" s="63">
        <f>VLOOKUP(L584,'Status Report'!B:W,20,0)</f>
        <v>28</v>
      </c>
      <c r="AF584" s="63">
        <f>VLOOKUP(L584,'Status Report'!B:W,21,0)</f>
        <v>15</v>
      </c>
      <c r="AG584" s="63">
        <f>VLOOKUP(L584,'Status Report'!B:W,22,0)</f>
        <v>12</v>
      </c>
      <c r="AH584" s="22">
        <f t="shared" si="144"/>
        <v>2.52E-2</v>
      </c>
      <c r="AI584" t="s">
        <v>990</v>
      </c>
      <c r="AK584" s="63">
        <f>IFERROR(VLOOKUP(G584,ASEAN!A:A,1,0),0)</f>
        <v>0</v>
      </c>
      <c r="AL584" s="63">
        <f>IFERROR(VLOOKUP(D584,'[3]customer specs'!$B$1:$D$65536,3,0),0)</f>
        <v>0</v>
      </c>
      <c r="AM584" s="64">
        <f t="shared" si="145"/>
        <v>1.8000000000000114</v>
      </c>
      <c r="AN584" s="64">
        <f t="shared" si="146"/>
        <v>0</v>
      </c>
      <c r="AO584" s="63"/>
      <c r="AP584" s="63"/>
      <c r="AQ584" s="63" t="str">
        <f t="shared" si="147"/>
        <v>no</v>
      </c>
      <c r="AR584" s="20">
        <f t="shared" si="148"/>
        <v>125.63249999999999</v>
      </c>
      <c r="AS584" s="63"/>
      <c r="AT584" s="23">
        <f t="shared" si="138"/>
        <v>0.12</v>
      </c>
      <c r="AU584" s="65">
        <f t="shared" si="149"/>
        <v>28.552840909090911</v>
      </c>
      <c r="AV584" s="65"/>
      <c r="AW584" s="65">
        <f t="shared" si="150"/>
        <v>142.76420454545456</v>
      </c>
      <c r="AX584" s="65"/>
      <c r="AY584" s="63">
        <f>VLOOKUP(L584,'Status Report'!B:CF,81,0)</f>
        <v>0</v>
      </c>
      <c r="AZ584" s="63" t="str">
        <f>VLOOKUP(L584,'Status Report'!B:S,18,0)</f>
        <v>Ellina Smirnova</v>
      </c>
      <c r="BB584" s="63">
        <f>VLOOKUP(L584,'Status Report'!B:Z,25,0)</f>
        <v>6</v>
      </c>
      <c r="BC584" s="63">
        <f t="shared" si="151"/>
        <v>30</v>
      </c>
      <c r="BF584">
        <f>VLOOKUP(L584,'Status Report'!B:CE,82,0)</f>
        <v>0</v>
      </c>
      <c r="BG584">
        <f>VLOOKUP(L584,'Status Report'!B:CF,83,0)</f>
        <v>0</v>
      </c>
      <c r="BH584">
        <f>VLOOKUP(L584,'Status Report'!B:CG,84,0)</f>
        <v>0</v>
      </c>
      <c r="BI584" t="s">
        <v>854</v>
      </c>
      <c r="BJ584" t="s">
        <v>795</v>
      </c>
      <c r="BM584" s="67">
        <f t="shared" si="152"/>
        <v>239</v>
      </c>
    </row>
    <row r="585" spans="1:65" x14ac:dyDescent="0.25">
      <c r="A585" s="68" t="str">
        <f>VLOOKUP(L585,'Status Report'!B:CB,79,0)</f>
        <v>Heineken UCL</v>
      </c>
      <c r="C585">
        <v>26021019</v>
      </c>
      <c r="D585">
        <v>3097160</v>
      </c>
      <c r="E585" t="s">
        <v>803</v>
      </c>
      <c r="F585" t="s">
        <v>802</v>
      </c>
      <c r="G585" t="str">
        <f>VLOOKUP(D585,'[2]sold to'!$A:$H,8,0)</f>
        <v>Netherlands</v>
      </c>
      <c r="H585" t="str">
        <f>VLOOKUP(D585,'[2]sold to'!$A:$I,9,0)</f>
        <v>AMEE</v>
      </c>
      <c r="K585">
        <v>90</v>
      </c>
      <c r="L585">
        <v>88026481</v>
      </c>
      <c r="M585" t="s">
        <v>308</v>
      </c>
      <c r="N585">
        <v>10</v>
      </c>
      <c r="P585" t="str">
        <f>VLOOKUP(L585,'Status Report'!B:AA,26,0)</f>
        <v>Bangladesh</v>
      </c>
      <c r="Q585" t="str">
        <f>VLOOKUP(L585,'Status Report'!B:AB,27,0)</f>
        <v>Textiles-Clothing</v>
      </c>
      <c r="R585">
        <f>VLOOKUP(L585,'Status Report'!B:X,23,0)</f>
        <v>167</v>
      </c>
      <c r="S585" t="str">
        <f>VLOOKUP(L585,'Status Report'!B:T,19,0)</f>
        <v>Promocean The Netherlands BV</v>
      </c>
      <c r="T585" s="62">
        <f>VLOOKUP(L585,'Status Report'!B:E,4,0)</f>
        <v>3</v>
      </c>
      <c r="U585" s="19">
        <f>_xlfn.IFS(AI585="Den Bosch",VLOOKUP(L585,'Status Report'!B:AM,35,0),AI585="Yantian",VLOOKUP(L585,'Status Report'!B:AM,36,0),AI585="",IF(H585="Asia Pacific",VLOOKUP(L585,'Status Report'!B:AM,36,0),VLOOKUP(L585,'Status Report'!B:AM,35,0)),AI585="Direct shipment",IF(H585="Asia Pacific",VLOOKUP(L585,'Status Report'!B:AM,36,0),VLOOKUP(L585,'Status Report'!B:AM,35,0)))</f>
        <v>29.700000000000003</v>
      </c>
      <c r="V585" s="20">
        <f t="shared" si="139"/>
        <v>297</v>
      </c>
      <c r="W585" s="19">
        <f>_xlfn.IFS(AI585="Den Bosch",VLOOKUP(L585,'Status Report'!B:AM,37,0),AI585="Yantian",VLOOKUP(L585,'Status Report'!B:AM,38,0),AI585="",IF(H585="Asia Pacific",VLOOKUP(L585,'Status Report'!B:AM,38,0),VLOOKUP(L585,'Status Report'!B:AM,37,0)),AI585="Direct shipment",IF(H585="Asia Pacific",VLOOKUP(L585,'Status Report'!B:AM,38,0),VLOOKUP(L585,'Status Report'!B:AM,37,0)))</f>
        <v>29.339999999999996</v>
      </c>
      <c r="X585" s="20">
        <f t="shared" si="140"/>
        <v>293.39999999999998</v>
      </c>
      <c r="Y585" s="20">
        <f>_xlfn.IFS(AI585="Den Bosch",VLOOKUP(L585,'Status Report'!B:AO,39,0),AI585="Yantian",VLOOKUP(L585,'Status Report'!B:AO,40,0),AI585="",IF(H585="Asia Pacific",VLOOKUP(L585,'Status Report'!B:AO,40,0),VLOOKUP(L585,'Status Report'!B:AO,39,0)),AI585="Direct shipment",IF(H585="Asia Pacific",VLOOKUP(L585,'Status Report'!B:AO,40,0),VLOOKUP(L585,'Status Report'!B:AO,39,0)))</f>
        <v>0</v>
      </c>
      <c r="Z585" s="20">
        <f t="shared" si="141"/>
        <v>0</v>
      </c>
      <c r="AA585" s="20">
        <f t="shared" si="142"/>
        <v>293.39999999999998</v>
      </c>
      <c r="AB585" s="21">
        <f>_xlfn.IFS(AI585="Den Bosch",VLOOKUP(L585,'Status Report'!B:AM,33,0),AI585="Yantian",VLOOKUP(L585,'Status Report'!B:AM,34,0),AI585="",IF(H585="Asia Pacific",VLOOKUP(L585,'Status Report'!B:AM,34,0),VLOOKUP(L585,'Status Report'!B:AM,33,0)),AI585="Direct shipment",IF(H585="Asia Pacific",VLOOKUP(L585,'Status Report'!B:AM,34,0),VLOOKUP(L585,'Status Report'!B:AM,33,0)))</f>
        <v>25.1265</v>
      </c>
      <c r="AC585" s="21">
        <f>VLOOKUP(L585,'Status Report'!B:CE,82,0)</f>
        <v>0</v>
      </c>
      <c r="AD585" s="21">
        <f t="shared" si="143"/>
        <v>25.1265</v>
      </c>
      <c r="AE585" s="63">
        <f>VLOOKUP(L585,'Status Report'!B:W,20,0)</f>
        <v>28</v>
      </c>
      <c r="AF585" s="63">
        <f>VLOOKUP(L585,'Status Report'!B:W,21,0)</f>
        <v>15</v>
      </c>
      <c r="AG585" s="63">
        <f>VLOOKUP(L585,'Status Report'!B:W,22,0)</f>
        <v>12</v>
      </c>
      <c r="AH585" s="22">
        <f t="shared" si="144"/>
        <v>5.04E-2</v>
      </c>
      <c r="AI585" t="s">
        <v>990</v>
      </c>
      <c r="AK585" s="63">
        <f>IFERROR(VLOOKUP(G585,ASEAN!A:A,1,0),0)</f>
        <v>0</v>
      </c>
      <c r="AL585" s="63">
        <f>IFERROR(VLOOKUP(D585,'[3]customer specs'!$B$1:$D$65536,3,0),0)</f>
        <v>0</v>
      </c>
      <c r="AM585" s="64">
        <f t="shared" si="145"/>
        <v>3.6000000000000227</v>
      </c>
      <c r="AN585" s="64">
        <f t="shared" si="146"/>
        <v>0</v>
      </c>
      <c r="AO585" s="63"/>
      <c r="AP585" s="63"/>
      <c r="AQ585" s="63" t="str">
        <f t="shared" si="147"/>
        <v>no</v>
      </c>
      <c r="AR585" s="20">
        <f t="shared" si="148"/>
        <v>251.26499999999999</v>
      </c>
      <c r="AS585" s="63"/>
      <c r="AT585" s="23">
        <f t="shared" si="138"/>
        <v>0.12</v>
      </c>
      <c r="AU585" s="65">
        <f t="shared" si="149"/>
        <v>28.552840909090911</v>
      </c>
      <c r="AV585" s="65"/>
      <c r="AW585" s="65">
        <f t="shared" si="150"/>
        <v>285.52840909090912</v>
      </c>
      <c r="AX585" s="65"/>
      <c r="AY585" s="63">
        <f>VLOOKUP(L585,'Status Report'!B:CF,81,0)</f>
        <v>0</v>
      </c>
      <c r="AZ585" s="63" t="str">
        <f>VLOOKUP(L585,'Status Report'!B:S,18,0)</f>
        <v>Ellina Smirnova</v>
      </c>
      <c r="BB585" s="63">
        <f>VLOOKUP(L585,'Status Report'!B:Z,25,0)</f>
        <v>6</v>
      </c>
      <c r="BC585" s="63">
        <f t="shared" si="151"/>
        <v>60</v>
      </c>
      <c r="BF585">
        <f>VLOOKUP(L585,'Status Report'!B:CE,82,0)</f>
        <v>0</v>
      </c>
      <c r="BG585">
        <f>VLOOKUP(L585,'Status Report'!B:CF,83,0)</f>
        <v>0</v>
      </c>
      <c r="BH585">
        <f>VLOOKUP(L585,'Status Report'!B:CG,84,0)</f>
        <v>0</v>
      </c>
      <c r="BI585" t="s">
        <v>854</v>
      </c>
      <c r="BJ585" t="s">
        <v>795</v>
      </c>
      <c r="BM585" s="67">
        <f t="shared" si="152"/>
        <v>118</v>
      </c>
    </row>
    <row r="586" spans="1:65" x14ac:dyDescent="0.25">
      <c r="A586" s="68" t="str">
        <f>VLOOKUP(L586,'Status Report'!B:CB,79,0)</f>
        <v>Heineken UCL</v>
      </c>
      <c r="C586">
        <v>26021019</v>
      </c>
      <c r="D586">
        <v>3097160</v>
      </c>
      <c r="E586" t="s">
        <v>803</v>
      </c>
      <c r="F586" t="s">
        <v>802</v>
      </c>
      <c r="G586" t="str">
        <f>VLOOKUP(D586,'[2]sold to'!$A:$H,8,0)</f>
        <v>Netherlands</v>
      </c>
      <c r="H586" t="str">
        <f>VLOOKUP(D586,'[2]sold to'!$A:$I,9,0)</f>
        <v>AMEE</v>
      </c>
      <c r="K586">
        <v>100</v>
      </c>
      <c r="L586">
        <v>88026476</v>
      </c>
      <c r="M586" t="s">
        <v>304</v>
      </c>
      <c r="N586">
        <v>5</v>
      </c>
      <c r="P586" t="str">
        <f>VLOOKUP(L586,'Status Report'!B:AA,26,0)</f>
        <v>Bangladesh</v>
      </c>
      <c r="Q586" t="str">
        <f>VLOOKUP(L586,'Status Report'!B:AB,27,0)</f>
        <v>Textiles-Clothing</v>
      </c>
      <c r="R586">
        <f>VLOOKUP(L586,'Status Report'!B:X,23,0)</f>
        <v>167</v>
      </c>
      <c r="S586" t="str">
        <f>VLOOKUP(L586,'Status Report'!B:T,19,0)</f>
        <v>Promocean The Netherlands BV</v>
      </c>
      <c r="T586" s="62">
        <f>VLOOKUP(L586,'Status Report'!B:E,4,0)</f>
        <v>3</v>
      </c>
      <c r="U586" s="19">
        <f>_xlfn.IFS(AI586="Den Bosch",VLOOKUP(L586,'Status Report'!B:AM,35,0),AI586="Yantian",VLOOKUP(L586,'Status Report'!B:AM,36,0),AI586="",IF(H586="Asia Pacific",VLOOKUP(L586,'Status Report'!B:AM,36,0),VLOOKUP(L586,'Status Report'!B:AM,35,0)),AI586="Direct shipment",IF(H586="Asia Pacific",VLOOKUP(L586,'Status Report'!B:AM,36,0),VLOOKUP(L586,'Status Report'!B:AM,35,0)))</f>
        <v>28.619999999999997</v>
      </c>
      <c r="V586" s="20">
        <f t="shared" si="139"/>
        <v>143.1</v>
      </c>
      <c r="W586" s="19">
        <f>_xlfn.IFS(AI586="Den Bosch",VLOOKUP(L586,'Status Report'!B:AM,37,0),AI586="Yantian",VLOOKUP(L586,'Status Report'!B:AM,38,0),AI586="",IF(H586="Asia Pacific",VLOOKUP(L586,'Status Report'!B:AM,38,0),VLOOKUP(L586,'Status Report'!B:AM,37,0)),AI586="Direct shipment",IF(H586="Asia Pacific",VLOOKUP(L586,'Status Report'!B:AM,38,0),VLOOKUP(L586,'Status Report'!B:AM,37,0)))</f>
        <v>28.259999999999998</v>
      </c>
      <c r="X586" s="20">
        <f t="shared" si="140"/>
        <v>141.29999999999998</v>
      </c>
      <c r="Y586" s="20">
        <f>_xlfn.IFS(AI586="Den Bosch",VLOOKUP(L586,'Status Report'!B:AO,39,0),AI586="Yantian",VLOOKUP(L586,'Status Report'!B:AO,40,0),AI586="",IF(H586="Asia Pacific",VLOOKUP(L586,'Status Report'!B:AO,40,0),VLOOKUP(L586,'Status Report'!B:AO,39,0)),AI586="Direct shipment",IF(H586="Asia Pacific",VLOOKUP(L586,'Status Report'!B:AO,40,0),VLOOKUP(L586,'Status Report'!B:AO,39,0)))</f>
        <v>0</v>
      </c>
      <c r="Z586" s="20">
        <f t="shared" si="141"/>
        <v>0</v>
      </c>
      <c r="AA586" s="20">
        <f t="shared" si="142"/>
        <v>141.29999999999998</v>
      </c>
      <c r="AB586" s="21">
        <f>_xlfn.IFS(AI586="Den Bosch",VLOOKUP(L586,'Status Report'!B:AM,33,0),AI586="Yantian",VLOOKUP(L586,'Status Report'!B:AM,34,0),AI586="",IF(H586="Asia Pacific",VLOOKUP(L586,'Status Report'!B:AM,34,0),VLOOKUP(L586,'Status Report'!B:AM,33,0)),AI586="Direct shipment",IF(H586="Asia Pacific",VLOOKUP(L586,'Status Report'!B:AM,34,0),VLOOKUP(L586,'Status Report'!B:AM,33,0)))</f>
        <v>24.192</v>
      </c>
      <c r="AC586" s="21">
        <f>VLOOKUP(L586,'Status Report'!B:CE,82,0)</f>
        <v>0</v>
      </c>
      <c r="AD586" s="21">
        <f t="shared" si="143"/>
        <v>24.192</v>
      </c>
      <c r="AE586" s="63">
        <f>VLOOKUP(L586,'Status Report'!B:W,20,0)</f>
        <v>28</v>
      </c>
      <c r="AF586" s="63">
        <f>VLOOKUP(L586,'Status Report'!B:W,21,0)</f>
        <v>15</v>
      </c>
      <c r="AG586" s="63">
        <f>VLOOKUP(L586,'Status Report'!B:W,22,0)</f>
        <v>12</v>
      </c>
      <c r="AH586" s="22">
        <f t="shared" si="144"/>
        <v>2.52E-2</v>
      </c>
      <c r="AI586" t="s">
        <v>990</v>
      </c>
      <c r="AK586" s="63">
        <f>IFERROR(VLOOKUP(G586,ASEAN!A:A,1,0),0)</f>
        <v>0</v>
      </c>
      <c r="AL586" s="63">
        <f>IFERROR(VLOOKUP(D586,'[3]customer specs'!$B$1:$D$65536,3,0),0)</f>
        <v>0</v>
      </c>
      <c r="AM586" s="64">
        <f t="shared" si="145"/>
        <v>1.8000000000000114</v>
      </c>
      <c r="AN586" s="64">
        <f t="shared" si="146"/>
        <v>0</v>
      </c>
      <c r="AO586" s="63"/>
      <c r="AP586" s="63"/>
      <c r="AQ586" s="63" t="str">
        <f t="shared" si="147"/>
        <v>no</v>
      </c>
      <c r="AR586" s="20">
        <f t="shared" si="148"/>
        <v>120.96000000000001</v>
      </c>
      <c r="AS586" s="63"/>
      <c r="AT586" s="23">
        <f t="shared" si="138"/>
        <v>0.12</v>
      </c>
      <c r="AU586" s="65">
        <f t="shared" si="149"/>
        <v>27.490909090909092</v>
      </c>
      <c r="AV586" s="65"/>
      <c r="AW586" s="65">
        <f t="shared" si="150"/>
        <v>137.45454545454547</v>
      </c>
      <c r="AX586" s="65"/>
      <c r="AY586" s="63">
        <f>VLOOKUP(L586,'Status Report'!B:CF,81,0)</f>
        <v>0</v>
      </c>
      <c r="AZ586" s="63" t="str">
        <f>VLOOKUP(L586,'Status Report'!B:S,18,0)</f>
        <v>Ellina Smirnova</v>
      </c>
      <c r="BB586" s="63">
        <f>VLOOKUP(L586,'Status Report'!B:Z,25,0)</f>
        <v>6</v>
      </c>
      <c r="BC586" s="63">
        <f t="shared" si="151"/>
        <v>30</v>
      </c>
      <c r="BF586">
        <f>VLOOKUP(L586,'Status Report'!B:CE,82,0)</f>
        <v>0</v>
      </c>
      <c r="BG586">
        <f>VLOOKUP(L586,'Status Report'!B:CF,83,0)</f>
        <v>0</v>
      </c>
      <c r="BH586">
        <f>VLOOKUP(L586,'Status Report'!B:CG,84,0)</f>
        <v>0</v>
      </c>
      <c r="BI586" t="s">
        <v>854</v>
      </c>
      <c r="BJ586" t="s">
        <v>795</v>
      </c>
      <c r="BM586" s="67">
        <f t="shared" si="152"/>
        <v>87</v>
      </c>
    </row>
    <row r="587" spans="1:65" x14ac:dyDescent="0.25">
      <c r="A587" s="68" t="str">
        <f>VLOOKUP(L587,'Status Report'!B:CB,79,0)</f>
        <v>Heineken UCL</v>
      </c>
      <c r="C587">
        <v>26021019</v>
      </c>
      <c r="D587">
        <v>3097160</v>
      </c>
      <c r="E587" t="s">
        <v>803</v>
      </c>
      <c r="F587" t="s">
        <v>802</v>
      </c>
      <c r="G587" t="str">
        <f>VLOOKUP(D587,'[2]sold to'!$A:$H,8,0)</f>
        <v>Netherlands</v>
      </c>
      <c r="H587" t="str">
        <f>VLOOKUP(D587,'[2]sold to'!$A:$I,9,0)</f>
        <v>AMEE</v>
      </c>
      <c r="K587">
        <v>110</v>
      </c>
      <c r="L587">
        <v>88026477</v>
      </c>
      <c r="M587" t="s">
        <v>305</v>
      </c>
      <c r="N587">
        <v>5</v>
      </c>
      <c r="P587" t="str">
        <f>VLOOKUP(L587,'Status Report'!B:AA,26,0)</f>
        <v>Bangladesh</v>
      </c>
      <c r="Q587" t="str">
        <f>VLOOKUP(L587,'Status Report'!B:AB,27,0)</f>
        <v>Textiles-Clothing</v>
      </c>
      <c r="R587">
        <f>VLOOKUP(L587,'Status Report'!B:X,23,0)</f>
        <v>167</v>
      </c>
      <c r="S587" t="str">
        <f>VLOOKUP(L587,'Status Report'!B:T,19,0)</f>
        <v>Promocean The Netherlands BV</v>
      </c>
      <c r="T587" s="62">
        <f>VLOOKUP(L587,'Status Report'!B:E,4,0)</f>
        <v>3</v>
      </c>
      <c r="U587" s="19">
        <f>_xlfn.IFS(AI587="Den Bosch",VLOOKUP(L587,'Status Report'!B:AM,35,0),AI587="Yantian",VLOOKUP(L587,'Status Report'!B:AM,36,0),AI587="",IF(H587="Asia Pacific",VLOOKUP(L587,'Status Report'!B:AM,36,0),VLOOKUP(L587,'Status Report'!B:AM,35,0)),AI587="Direct shipment",IF(H587="Asia Pacific",VLOOKUP(L587,'Status Report'!B:AM,36,0),VLOOKUP(L587,'Status Report'!B:AM,35,0)))</f>
        <v>28.619999999999997</v>
      </c>
      <c r="V587" s="20">
        <f t="shared" si="139"/>
        <v>143.1</v>
      </c>
      <c r="W587" s="19">
        <f>_xlfn.IFS(AI587="Den Bosch",VLOOKUP(L587,'Status Report'!B:AM,37,0),AI587="Yantian",VLOOKUP(L587,'Status Report'!B:AM,38,0),AI587="",IF(H587="Asia Pacific",VLOOKUP(L587,'Status Report'!B:AM,38,0),VLOOKUP(L587,'Status Report'!B:AM,37,0)),AI587="Direct shipment",IF(H587="Asia Pacific",VLOOKUP(L587,'Status Report'!B:AM,38,0),VLOOKUP(L587,'Status Report'!B:AM,37,0)))</f>
        <v>28.259999999999998</v>
      </c>
      <c r="X587" s="20">
        <f t="shared" si="140"/>
        <v>141.29999999999998</v>
      </c>
      <c r="Y587" s="20">
        <f>_xlfn.IFS(AI587="Den Bosch",VLOOKUP(L587,'Status Report'!B:AO,39,0),AI587="Yantian",VLOOKUP(L587,'Status Report'!B:AO,40,0),AI587="",IF(H587="Asia Pacific",VLOOKUP(L587,'Status Report'!B:AO,40,0),VLOOKUP(L587,'Status Report'!B:AO,39,0)),AI587="Direct shipment",IF(H587="Asia Pacific",VLOOKUP(L587,'Status Report'!B:AO,40,0),VLOOKUP(L587,'Status Report'!B:AO,39,0)))</f>
        <v>0</v>
      </c>
      <c r="Z587" s="20">
        <f t="shared" si="141"/>
        <v>0</v>
      </c>
      <c r="AA587" s="20">
        <f t="shared" si="142"/>
        <v>141.29999999999998</v>
      </c>
      <c r="AB587" s="21">
        <f>_xlfn.IFS(AI587="Den Bosch",VLOOKUP(L587,'Status Report'!B:AM,33,0),AI587="Yantian",VLOOKUP(L587,'Status Report'!B:AM,34,0),AI587="",IF(H587="Asia Pacific",VLOOKUP(L587,'Status Report'!B:AM,34,0),VLOOKUP(L587,'Status Report'!B:AM,33,0)),AI587="Direct shipment",IF(H587="Asia Pacific",VLOOKUP(L587,'Status Report'!B:AM,34,0),VLOOKUP(L587,'Status Report'!B:AM,33,0)))</f>
        <v>24.192</v>
      </c>
      <c r="AC587" s="21">
        <f>VLOOKUP(L587,'Status Report'!B:CE,82,0)</f>
        <v>0</v>
      </c>
      <c r="AD587" s="21">
        <f t="shared" si="143"/>
        <v>24.192</v>
      </c>
      <c r="AE587" s="63">
        <f>VLOOKUP(L587,'Status Report'!B:W,20,0)</f>
        <v>28</v>
      </c>
      <c r="AF587" s="63">
        <f>VLOOKUP(L587,'Status Report'!B:W,21,0)</f>
        <v>15</v>
      </c>
      <c r="AG587" s="63">
        <f>VLOOKUP(L587,'Status Report'!B:W,22,0)</f>
        <v>12</v>
      </c>
      <c r="AH587" s="22">
        <f t="shared" si="144"/>
        <v>2.52E-2</v>
      </c>
      <c r="AI587" t="s">
        <v>990</v>
      </c>
      <c r="AK587" s="63">
        <f>IFERROR(VLOOKUP(G587,ASEAN!A:A,1,0),0)</f>
        <v>0</v>
      </c>
      <c r="AL587" s="63">
        <f>IFERROR(VLOOKUP(D587,'[3]customer specs'!$B$1:$D$65536,3,0),0)</f>
        <v>0</v>
      </c>
      <c r="AM587" s="64">
        <f t="shared" si="145"/>
        <v>1.8000000000000114</v>
      </c>
      <c r="AN587" s="64">
        <f t="shared" si="146"/>
        <v>0</v>
      </c>
      <c r="AO587" s="63"/>
      <c r="AP587" s="63"/>
      <c r="AQ587" s="63" t="str">
        <f t="shared" si="147"/>
        <v>no</v>
      </c>
      <c r="AR587" s="20">
        <f t="shared" si="148"/>
        <v>120.96000000000001</v>
      </c>
      <c r="AS587" s="63"/>
      <c r="AT587" s="23">
        <f t="shared" si="138"/>
        <v>0.12</v>
      </c>
      <c r="AU587" s="65">
        <f t="shared" si="149"/>
        <v>27.490909090909092</v>
      </c>
      <c r="AV587" s="65"/>
      <c r="AW587" s="65">
        <f t="shared" si="150"/>
        <v>137.45454545454547</v>
      </c>
      <c r="AX587" s="65"/>
      <c r="AY587" s="63">
        <f>VLOOKUP(L587,'Status Report'!B:CF,81,0)</f>
        <v>0</v>
      </c>
      <c r="AZ587" s="63" t="str">
        <f>VLOOKUP(L587,'Status Report'!B:S,18,0)</f>
        <v>Ellina Smirnova</v>
      </c>
      <c r="BB587" s="63">
        <f>VLOOKUP(L587,'Status Report'!B:Z,25,0)</f>
        <v>6</v>
      </c>
      <c r="BC587" s="63">
        <f t="shared" si="151"/>
        <v>30</v>
      </c>
      <c r="BF587">
        <f>VLOOKUP(L587,'Status Report'!B:CE,82,0)</f>
        <v>0</v>
      </c>
      <c r="BG587">
        <f>VLOOKUP(L587,'Status Report'!B:CF,83,0)</f>
        <v>0</v>
      </c>
      <c r="BH587">
        <f>VLOOKUP(L587,'Status Report'!B:CG,84,0)</f>
        <v>0</v>
      </c>
      <c r="BI587" t="s">
        <v>854</v>
      </c>
      <c r="BJ587" t="s">
        <v>795</v>
      </c>
      <c r="BM587" s="67">
        <f t="shared" si="152"/>
        <v>58</v>
      </c>
    </row>
    <row r="588" spans="1:65" x14ac:dyDescent="0.25">
      <c r="A588" s="68" t="str">
        <f>VLOOKUP(L588,'Status Report'!B:CB,79,0)</f>
        <v>Heineken UCL</v>
      </c>
      <c r="C588">
        <v>26021020</v>
      </c>
      <c r="D588">
        <v>3097160</v>
      </c>
      <c r="E588" t="s">
        <v>803</v>
      </c>
      <c r="F588" t="s">
        <v>802</v>
      </c>
      <c r="G588" t="str">
        <f>VLOOKUP(D588,'[2]sold to'!$A:$H,8,0)</f>
        <v>Netherlands</v>
      </c>
      <c r="H588" t="str">
        <f>VLOOKUP(D588,'[2]sold to'!$A:$I,9,0)</f>
        <v>AMEE</v>
      </c>
      <c r="K588">
        <v>10</v>
      </c>
      <c r="L588">
        <v>88026949</v>
      </c>
      <c r="M588" t="s">
        <v>148</v>
      </c>
      <c r="N588">
        <v>6</v>
      </c>
      <c r="P588" t="str">
        <f>VLOOKUP(L588,'Status Report'!B:AA,26,0)</f>
        <v>Turkey</v>
      </c>
      <c r="Q588" t="str">
        <f>VLOOKUP(L588,'Status Report'!B:AB,27,0)</f>
        <v>Glassware</v>
      </c>
      <c r="R588">
        <f>VLOOKUP(L588,'Status Report'!B:X,23,0)</f>
        <v>6700</v>
      </c>
      <c r="S588" t="str">
        <f>VLOOKUP(L588,'Status Report'!B:T,19,0)</f>
        <v>Sisecam (Pasabahçe)</v>
      </c>
      <c r="T588" s="62">
        <f>VLOOKUP(L588,'Status Report'!B:E,4,0)</f>
        <v>3</v>
      </c>
      <c r="U588" s="19">
        <f>_xlfn.IFS(AI588="Den Bosch",VLOOKUP(L588,'Status Report'!B:AM,35,0),AI588="Yantian",VLOOKUP(L588,'Status Report'!B:AM,36,0),AI588="",IF(H588="Asia Pacific",VLOOKUP(L588,'Status Report'!B:AM,36,0),VLOOKUP(L588,'Status Report'!B:AM,35,0)),AI588="Direct shipment",IF(H588="Asia Pacific",VLOOKUP(L588,'Status Report'!B:AM,36,0),VLOOKUP(L588,'Status Report'!B:AM,35,0)))</f>
        <v>22.799999999999997</v>
      </c>
      <c r="V588" s="20">
        <f t="shared" si="139"/>
        <v>136.79999999999998</v>
      </c>
      <c r="W588" s="19">
        <f>_xlfn.IFS(AI588="Den Bosch",VLOOKUP(L588,'Status Report'!B:AM,37,0),AI588="Yantian",VLOOKUP(L588,'Status Report'!B:AM,38,0),AI588="",IF(H588="Asia Pacific",VLOOKUP(L588,'Status Report'!B:AM,38,0),VLOOKUP(L588,'Status Report'!B:AM,37,0)),AI588="Direct shipment",IF(H588="Asia Pacific",VLOOKUP(L588,'Status Report'!B:AM,38,0),VLOOKUP(L588,'Status Report'!B:AM,37,0)))</f>
        <v>22.799999999999997</v>
      </c>
      <c r="X588" s="20">
        <f t="shared" si="140"/>
        <v>136.79999999999998</v>
      </c>
      <c r="Y588" s="20">
        <f>_xlfn.IFS(AI588="Den Bosch",VLOOKUP(L588,'Status Report'!B:AO,39,0),AI588="Yantian",VLOOKUP(L588,'Status Report'!B:AO,40,0),AI588="",IF(H588="Asia Pacific",VLOOKUP(L588,'Status Report'!B:AO,40,0),VLOOKUP(L588,'Status Report'!B:AO,39,0)),AI588="Direct shipment",IF(H588="Asia Pacific",VLOOKUP(L588,'Status Report'!B:AO,40,0),VLOOKUP(L588,'Status Report'!B:AO,39,0)))</f>
        <v>0</v>
      </c>
      <c r="Z588" s="20">
        <f t="shared" si="141"/>
        <v>0</v>
      </c>
      <c r="AA588" s="20">
        <f t="shared" si="142"/>
        <v>136.79999999999998</v>
      </c>
      <c r="AB588" s="21">
        <f>_xlfn.IFS(AI588="Den Bosch",VLOOKUP(L588,'Status Report'!B:AM,33,0),AI588="Yantian",VLOOKUP(L588,'Status Report'!B:AM,34,0),AI588="",IF(H588="Asia Pacific",VLOOKUP(L588,'Status Report'!B:AM,34,0),VLOOKUP(L588,'Status Report'!B:AM,33,0)),AI588="Direct shipment",IF(H588="Asia Pacific",VLOOKUP(L588,'Status Report'!B:AM,34,0),VLOOKUP(L588,'Status Report'!B:AM,33,0)))</f>
        <v>20.16</v>
      </c>
      <c r="AC588" s="21">
        <f>VLOOKUP(L588,'Status Report'!B:CE,82,0)</f>
        <v>0</v>
      </c>
      <c r="AD588" s="21">
        <f t="shared" si="143"/>
        <v>20.16</v>
      </c>
      <c r="AE588" s="63">
        <f>VLOOKUP(L588,'Status Report'!B:W,20,0)</f>
        <v>55.9</v>
      </c>
      <c r="AF588" s="63">
        <f>VLOOKUP(L588,'Status Report'!B:W,21,0)</f>
        <v>21.9</v>
      </c>
      <c r="AG588" s="63">
        <f>VLOOKUP(L588,'Status Report'!B:W,22,0)</f>
        <v>21.2</v>
      </c>
      <c r="AH588" s="22">
        <f t="shared" si="144"/>
        <v>0.15571951199999998</v>
      </c>
      <c r="AI588" t="s">
        <v>990</v>
      </c>
      <c r="AK588" s="63">
        <f>IFERROR(VLOOKUP(G588,ASEAN!A:A,1,0),0)</f>
        <v>0</v>
      </c>
      <c r="AL588" s="63">
        <f>IFERROR(VLOOKUP(D588,'[3]customer specs'!$B$1:$D$65536,3,0),0)</f>
        <v>0</v>
      </c>
      <c r="AM588" s="64">
        <f t="shared" si="145"/>
        <v>0</v>
      </c>
      <c r="AN588" s="64">
        <f t="shared" si="146"/>
        <v>0</v>
      </c>
      <c r="AO588" s="63"/>
      <c r="AP588" s="63"/>
      <c r="AQ588" s="63" t="str">
        <f t="shared" si="147"/>
        <v>no</v>
      </c>
      <c r="AR588" s="20">
        <f t="shared" si="148"/>
        <v>120.96000000000001</v>
      </c>
      <c r="AS588" s="63"/>
      <c r="AT588" s="23">
        <f t="shared" si="138"/>
        <v>0.12</v>
      </c>
      <c r="AU588" s="65">
        <f t="shared" si="149"/>
        <v>22.90909090909091</v>
      </c>
      <c r="AV588" s="65"/>
      <c r="AW588" s="65">
        <f t="shared" si="150"/>
        <v>137.45454545454547</v>
      </c>
      <c r="AX588" s="65"/>
      <c r="AY588" s="63">
        <f>VLOOKUP(L588,'Status Report'!B:CF,81,0)</f>
        <v>0</v>
      </c>
      <c r="AZ588" s="63" t="str">
        <f>VLOOKUP(L588,'Status Report'!B:S,18,0)</f>
        <v>Ludmilla Zarybnicka</v>
      </c>
      <c r="BB588" s="63">
        <f>VLOOKUP(L588,'Status Report'!B:Z,25,0)</f>
        <v>24</v>
      </c>
      <c r="BC588" s="63">
        <f t="shared" si="151"/>
        <v>144</v>
      </c>
      <c r="BF588">
        <f>VLOOKUP(L588,'Status Report'!B:CE,82,0)</f>
        <v>0</v>
      </c>
      <c r="BG588">
        <f>VLOOKUP(L588,'Status Report'!B:CF,83,0)</f>
        <v>0</v>
      </c>
      <c r="BH588">
        <f>VLOOKUP(L588,'Status Report'!B:CG,84,0)</f>
        <v>0</v>
      </c>
      <c r="BI588" t="s">
        <v>854</v>
      </c>
      <c r="BJ588" t="s">
        <v>795</v>
      </c>
      <c r="BM588" s="67">
        <f t="shared" si="152"/>
        <v>3007</v>
      </c>
    </row>
    <row r="589" spans="1:65" x14ac:dyDescent="0.25">
      <c r="A589" s="68" t="str">
        <f>VLOOKUP(L589,'Status Report'!B:CB,79,0)</f>
        <v>Heineken UCL</v>
      </c>
      <c r="C589">
        <v>26021020</v>
      </c>
      <c r="D589">
        <v>3097160</v>
      </c>
      <c r="E589" t="s">
        <v>803</v>
      </c>
      <c r="F589" t="s">
        <v>802</v>
      </c>
      <c r="G589" t="str">
        <f>VLOOKUP(D589,'[2]sold to'!$A:$H,8,0)</f>
        <v>Netherlands</v>
      </c>
      <c r="H589" t="str">
        <f>VLOOKUP(D589,'[2]sold to'!$A:$I,9,0)</f>
        <v>AMEE</v>
      </c>
      <c r="K589">
        <v>20</v>
      </c>
      <c r="L589">
        <v>88026494</v>
      </c>
      <c r="M589" t="s">
        <v>320</v>
      </c>
      <c r="N589">
        <v>8</v>
      </c>
      <c r="P589" t="str">
        <f>VLOOKUP(L589,'Status Report'!B:AA,26,0)</f>
        <v>China</v>
      </c>
      <c r="Q589" t="str">
        <f>VLOOKUP(L589,'Status Report'!B:AB,27,0)</f>
        <v>Premiums</v>
      </c>
      <c r="R589">
        <f>VLOOKUP(L589,'Status Report'!B:X,23,0)</f>
        <v>100</v>
      </c>
      <c r="S589" t="str">
        <f>VLOOKUP(L589,'Status Report'!B:T,19,0)</f>
        <v>Promocean The Netherlands BV</v>
      </c>
      <c r="T589" s="62">
        <f>VLOOKUP(L589,'Status Report'!B:E,4,0)</f>
        <v>3</v>
      </c>
      <c r="U589" s="19">
        <f>_xlfn.IFS(AI589="Den Bosch",VLOOKUP(L589,'Status Report'!B:AM,35,0),AI589="Yantian",VLOOKUP(L589,'Status Report'!B:AM,36,0),AI589="",IF(H589="Asia Pacific",VLOOKUP(L589,'Status Report'!B:AM,36,0),VLOOKUP(L589,'Status Report'!B:AM,35,0)),AI589="Direct shipment",IF(H589="Asia Pacific",VLOOKUP(L589,'Status Report'!B:AM,36,0),VLOOKUP(L589,'Status Report'!B:AM,35,0)))</f>
        <v>47</v>
      </c>
      <c r="V589" s="20">
        <f t="shared" si="139"/>
        <v>376</v>
      </c>
      <c r="W589" s="19">
        <f>_xlfn.IFS(AI589="Den Bosch",VLOOKUP(L589,'Status Report'!B:AM,37,0),AI589="Yantian",VLOOKUP(L589,'Status Report'!B:AM,38,0),AI589="",IF(H589="Asia Pacific",VLOOKUP(L589,'Status Report'!B:AM,38,0),VLOOKUP(L589,'Status Report'!B:AM,37,0)),AI589="Direct shipment",IF(H589="Asia Pacific",VLOOKUP(L589,'Status Report'!B:AM,38,0),VLOOKUP(L589,'Status Report'!B:AM,37,0)))</f>
        <v>42.25</v>
      </c>
      <c r="X589" s="20">
        <f t="shared" si="140"/>
        <v>338</v>
      </c>
      <c r="Y589" s="20">
        <f>_xlfn.IFS(AI589="Den Bosch",VLOOKUP(L589,'Status Report'!B:AO,39,0),AI589="Yantian",VLOOKUP(L589,'Status Report'!B:AO,40,0),AI589="",IF(H589="Asia Pacific",VLOOKUP(L589,'Status Report'!B:AO,40,0),VLOOKUP(L589,'Status Report'!B:AO,39,0)),AI589="Direct shipment",IF(H589="Asia Pacific",VLOOKUP(L589,'Status Report'!B:AO,40,0),VLOOKUP(L589,'Status Report'!B:AO,39,0)))</f>
        <v>0</v>
      </c>
      <c r="Z589" s="20">
        <f t="shared" si="141"/>
        <v>0</v>
      </c>
      <c r="AA589" s="20">
        <f t="shared" si="142"/>
        <v>338</v>
      </c>
      <c r="AB589" s="21">
        <f>_xlfn.IFS(AI589="Den Bosch",VLOOKUP(L589,'Status Report'!B:AM,33,0),AI589="Yantian",VLOOKUP(L589,'Status Report'!B:AM,34,0),AI589="",IF(H589="Asia Pacific",VLOOKUP(L589,'Status Report'!B:AM,34,0),VLOOKUP(L589,'Status Report'!B:AM,33,0)),AI589="Direct shipment",IF(H589="Asia Pacific",VLOOKUP(L589,'Status Report'!B:AM,34,0),VLOOKUP(L589,'Status Report'!B:AM,33,0)))</f>
        <v>37.249200000000002</v>
      </c>
      <c r="AC589" s="21">
        <f>VLOOKUP(L589,'Status Report'!B:CE,82,0)</f>
        <v>0</v>
      </c>
      <c r="AD589" s="21">
        <f t="shared" si="143"/>
        <v>37.249200000000002</v>
      </c>
      <c r="AE589" s="63">
        <f>VLOOKUP(L589,'Status Report'!B:W,20,0)</f>
        <v>11</v>
      </c>
      <c r="AF589" s="63">
        <f>VLOOKUP(L589,'Status Report'!B:W,21,0)</f>
        <v>9</v>
      </c>
      <c r="AG589" s="63">
        <f>VLOOKUP(L589,'Status Report'!B:W,22,0)</f>
        <v>6</v>
      </c>
      <c r="AH589" s="22">
        <f t="shared" si="144"/>
        <v>4.7520000000000001E-3</v>
      </c>
      <c r="AI589" t="s">
        <v>990</v>
      </c>
      <c r="AK589" s="63">
        <f>IFERROR(VLOOKUP(G589,ASEAN!A:A,1,0),0)</f>
        <v>0</v>
      </c>
      <c r="AL589" s="63">
        <f>IFERROR(VLOOKUP(D589,'[3]customer specs'!$B$1:$D$65536,3,0),0)</f>
        <v>0</v>
      </c>
      <c r="AM589" s="64">
        <f t="shared" si="145"/>
        <v>38</v>
      </c>
      <c r="AN589" s="64">
        <f t="shared" si="146"/>
        <v>0</v>
      </c>
      <c r="AO589" s="63"/>
      <c r="AP589" s="63"/>
      <c r="AQ589" s="63" t="str">
        <f t="shared" si="147"/>
        <v>no</v>
      </c>
      <c r="AR589" s="20">
        <f t="shared" si="148"/>
        <v>297.99360000000001</v>
      </c>
      <c r="AS589" s="63"/>
      <c r="AT589" s="23">
        <f t="shared" si="138"/>
        <v>0.12</v>
      </c>
      <c r="AU589" s="65">
        <f t="shared" si="149"/>
        <v>42.328636363636363</v>
      </c>
      <c r="AV589" s="65"/>
      <c r="AW589" s="65">
        <f t="shared" si="150"/>
        <v>338.62909090909091</v>
      </c>
      <c r="AX589" s="65"/>
      <c r="AY589" s="63">
        <f>VLOOKUP(L589,'Status Report'!B:CF,81,0)</f>
        <v>0</v>
      </c>
      <c r="AZ589" s="63" t="str">
        <f>VLOOKUP(L589,'Status Report'!B:S,18,0)</f>
        <v>Ellina Smirnova</v>
      </c>
      <c r="BB589" s="63">
        <f>VLOOKUP(L589,'Status Report'!B:Z,25,0)</f>
        <v>25</v>
      </c>
      <c r="BC589" s="63">
        <f t="shared" si="151"/>
        <v>200</v>
      </c>
      <c r="BF589">
        <f>VLOOKUP(L589,'Status Report'!B:CE,82,0)</f>
        <v>0</v>
      </c>
      <c r="BG589">
        <f>VLOOKUP(L589,'Status Report'!B:CF,83,0)</f>
        <v>0</v>
      </c>
      <c r="BH589">
        <f>VLOOKUP(L589,'Status Report'!B:CG,84,0)</f>
        <v>0</v>
      </c>
      <c r="BI589" t="s">
        <v>854</v>
      </c>
      <c r="BJ589" t="s">
        <v>795</v>
      </c>
      <c r="BM589" s="67">
        <f t="shared" si="152"/>
        <v>1305</v>
      </c>
    </row>
    <row r="590" spans="1:65" x14ac:dyDescent="0.25">
      <c r="A590" s="68" t="str">
        <f>VLOOKUP(L590,'Status Report'!B:CB,79,0)</f>
        <v>Heineken UCL</v>
      </c>
      <c r="C590">
        <v>26021020</v>
      </c>
      <c r="D590">
        <v>3097160</v>
      </c>
      <c r="E590" t="s">
        <v>803</v>
      </c>
      <c r="F590" t="s">
        <v>802</v>
      </c>
      <c r="G590" t="str">
        <f>VLOOKUP(D590,'[2]sold to'!$A:$H,8,0)</f>
        <v>Netherlands</v>
      </c>
      <c r="H590" t="str">
        <f>VLOOKUP(D590,'[2]sold to'!$A:$I,9,0)</f>
        <v>AMEE</v>
      </c>
      <c r="K590">
        <v>30</v>
      </c>
      <c r="L590">
        <v>88026486</v>
      </c>
      <c r="M590" t="s">
        <v>313</v>
      </c>
      <c r="N590">
        <v>8</v>
      </c>
      <c r="P590" t="str">
        <f>VLOOKUP(L590,'Status Report'!B:AA,26,0)</f>
        <v>China</v>
      </c>
      <c r="Q590" t="str">
        <f>VLOOKUP(L590,'Status Report'!B:AB,27,0)</f>
        <v>Textiles-Clothing</v>
      </c>
      <c r="R590">
        <f>VLOOKUP(L590,'Status Report'!B:X,23,0)</f>
        <v>42</v>
      </c>
      <c r="S590" t="str">
        <f>VLOOKUP(L590,'Status Report'!B:T,19,0)</f>
        <v>Promocean The Netherlands BV</v>
      </c>
      <c r="T590" s="62">
        <f>VLOOKUP(L590,'Status Report'!B:E,4,0)</f>
        <v>3</v>
      </c>
      <c r="U590" s="19">
        <f>_xlfn.IFS(AI590="Den Bosch",VLOOKUP(L590,'Status Report'!B:AM,35,0),AI590="Yantian",VLOOKUP(L590,'Status Report'!B:AM,36,0),AI590="",IF(H590="Asia Pacific",VLOOKUP(L590,'Status Report'!B:AM,36,0),VLOOKUP(L590,'Status Report'!B:AM,35,0)),AI590="Direct shipment",IF(H590="Asia Pacific",VLOOKUP(L590,'Status Report'!B:AM,36,0),VLOOKUP(L590,'Status Report'!B:AM,35,0)))</f>
        <v>115.68</v>
      </c>
      <c r="V590" s="20">
        <f t="shared" si="139"/>
        <v>925.44</v>
      </c>
      <c r="W590" s="19">
        <f>_xlfn.IFS(AI590="Den Bosch",VLOOKUP(L590,'Status Report'!B:AM,37,0),AI590="Yantian",VLOOKUP(L590,'Status Report'!B:AM,38,0),AI590="",IF(H590="Asia Pacific",VLOOKUP(L590,'Status Report'!B:AM,38,0),VLOOKUP(L590,'Status Report'!B:AM,37,0)),AI590="Direct shipment",IF(H590="Asia Pacific",VLOOKUP(L590,'Status Report'!B:AM,38,0),VLOOKUP(L590,'Status Report'!B:AM,37,0)))</f>
        <v>71.28</v>
      </c>
      <c r="X590" s="20">
        <f t="shared" si="140"/>
        <v>570.24</v>
      </c>
      <c r="Y590" s="20">
        <f>_xlfn.IFS(AI590="Den Bosch",VLOOKUP(L590,'Status Report'!B:AO,39,0),AI590="Yantian",VLOOKUP(L590,'Status Report'!B:AO,40,0),AI590="",IF(H590="Asia Pacific",VLOOKUP(L590,'Status Report'!B:AO,40,0),VLOOKUP(L590,'Status Report'!B:AO,39,0)),AI590="Direct shipment",IF(H590="Asia Pacific",VLOOKUP(L590,'Status Report'!B:AO,40,0),VLOOKUP(L590,'Status Report'!B:AO,39,0)))</f>
        <v>0</v>
      </c>
      <c r="Z590" s="20">
        <f t="shared" si="141"/>
        <v>0</v>
      </c>
      <c r="AA590" s="20">
        <f t="shared" si="142"/>
        <v>570.24</v>
      </c>
      <c r="AB590" s="21">
        <f>_xlfn.IFS(AI590="Den Bosch",VLOOKUP(L590,'Status Report'!B:AM,33,0),AI590="Yantian",VLOOKUP(L590,'Status Report'!B:AM,34,0),AI590="",IF(H590="Asia Pacific",VLOOKUP(L590,'Status Report'!B:AM,34,0),VLOOKUP(L590,'Status Report'!B:AM,33,0)),AI590="Direct shipment",IF(H590="Asia Pacific",VLOOKUP(L590,'Status Report'!B:AM,34,0),VLOOKUP(L590,'Status Report'!B:AM,33,0)))</f>
        <v>62.267399999999995</v>
      </c>
      <c r="AC590" s="21">
        <f>VLOOKUP(L590,'Status Report'!B:CE,82,0)</f>
        <v>0</v>
      </c>
      <c r="AD590" s="21">
        <f t="shared" si="143"/>
        <v>62.267399999999995</v>
      </c>
      <c r="AE590" s="63">
        <f>VLOOKUP(L590,'Status Report'!B:W,20,0)</f>
        <v>45</v>
      </c>
      <c r="AF590" s="63">
        <f>VLOOKUP(L590,'Status Report'!B:W,21,0)</f>
        <v>23</v>
      </c>
      <c r="AG590" s="63">
        <f>VLOOKUP(L590,'Status Report'!B:W,22,0)</f>
        <v>23</v>
      </c>
      <c r="AH590" s="22">
        <f t="shared" si="144"/>
        <v>0.19044</v>
      </c>
      <c r="AI590" t="s">
        <v>990</v>
      </c>
      <c r="AK590" s="63">
        <f>IFERROR(VLOOKUP(G590,ASEAN!A:A,1,0),0)</f>
        <v>0</v>
      </c>
      <c r="AL590" s="63">
        <f>IFERROR(VLOOKUP(D590,'[3]customer specs'!$B$1:$D$65536,3,0),0)</f>
        <v>0</v>
      </c>
      <c r="AM590" s="64">
        <f t="shared" si="145"/>
        <v>355.20000000000005</v>
      </c>
      <c r="AN590" s="64">
        <f t="shared" si="146"/>
        <v>0</v>
      </c>
      <c r="AO590" s="63"/>
      <c r="AP590" s="63"/>
      <c r="AQ590" s="63" t="str">
        <f t="shared" si="147"/>
        <v>no</v>
      </c>
      <c r="AR590" s="20">
        <f t="shared" si="148"/>
        <v>498.13919999999996</v>
      </c>
      <c r="AS590" s="63"/>
      <c r="AT590" s="23">
        <f t="shared" si="138"/>
        <v>0.12</v>
      </c>
      <c r="AU590" s="65">
        <f t="shared" si="149"/>
        <v>70.758409090909083</v>
      </c>
      <c r="AV590" s="65"/>
      <c r="AW590" s="65">
        <f t="shared" si="150"/>
        <v>566.06727272727267</v>
      </c>
      <c r="AX590" s="65"/>
      <c r="AY590" s="63">
        <f>VLOOKUP(L590,'Status Report'!B:CF,81,0)</f>
        <v>0</v>
      </c>
      <c r="AZ590" s="63" t="str">
        <f>VLOOKUP(L590,'Status Report'!B:S,18,0)</f>
        <v>Ellina Smirnova</v>
      </c>
      <c r="BB590" s="63">
        <f>VLOOKUP(L590,'Status Report'!B:Z,25,0)</f>
        <v>24</v>
      </c>
      <c r="BC590" s="63">
        <f t="shared" si="151"/>
        <v>192</v>
      </c>
      <c r="BF590">
        <f>VLOOKUP(L590,'Status Report'!B:CE,82,0)</f>
        <v>0</v>
      </c>
      <c r="BG590">
        <f>VLOOKUP(L590,'Status Report'!B:CF,83,0)</f>
        <v>0</v>
      </c>
      <c r="BH590">
        <f>VLOOKUP(L590,'Status Report'!B:CG,84,0)</f>
        <v>0</v>
      </c>
      <c r="BI590" t="s">
        <v>854</v>
      </c>
      <c r="BJ590" t="s">
        <v>795</v>
      </c>
      <c r="BM590" s="67">
        <f t="shared" si="152"/>
        <v>816</v>
      </c>
    </row>
    <row r="591" spans="1:65" x14ac:dyDescent="0.25">
      <c r="A591" s="68" t="str">
        <f>VLOOKUP(L591,'Status Report'!B:CB,79,0)</f>
        <v>Heineken UCL</v>
      </c>
      <c r="C591">
        <v>26021020</v>
      </c>
      <c r="D591">
        <v>3097160</v>
      </c>
      <c r="E591" t="s">
        <v>803</v>
      </c>
      <c r="F591" t="s">
        <v>802</v>
      </c>
      <c r="G591" t="str">
        <f>VLOOKUP(D591,'[2]sold to'!$A:$H,8,0)</f>
        <v>Netherlands</v>
      </c>
      <c r="H591" t="str">
        <f>VLOOKUP(D591,'[2]sold to'!$A:$I,9,0)</f>
        <v>AMEE</v>
      </c>
      <c r="K591">
        <v>40</v>
      </c>
      <c r="L591">
        <v>88026505</v>
      </c>
      <c r="M591" t="s">
        <v>329</v>
      </c>
      <c r="N591">
        <v>30</v>
      </c>
      <c r="P591" t="str">
        <f>VLOOKUP(L591,'Status Report'!B:AA,26,0)</f>
        <v>China</v>
      </c>
      <c r="Q591" t="str">
        <f>VLOOKUP(L591,'Status Report'!B:AB,27,0)</f>
        <v>Premiums</v>
      </c>
      <c r="R591">
        <f>VLOOKUP(L591,'Status Report'!B:X,23,0)</f>
        <v>500</v>
      </c>
      <c r="S591" t="str">
        <f>VLOOKUP(L591,'Status Report'!B:T,19,0)</f>
        <v>Promocean The Netherlands BV</v>
      </c>
      <c r="T591" s="62">
        <f>VLOOKUP(L591,'Status Report'!B:E,4,0)</f>
        <v>3</v>
      </c>
      <c r="U591" s="19">
        <f>_xlfn.IFS(AI591="Den Bosch",VLOOKUP(L591,'Status Report'!B:AM,35,0),AI591="Yantian",VLOOKUP(L591,'Status Report'!B:AM,36,0),AI591="",IF(H591="Asia Pacific",VLOOKUP(L591,'Status Report'!B:AM,36,0),VLOOKUP(L591,'Status Report'!B:AM,35,0)),AI591="Direct shipment",IF(H591="Asia Pacific",VLOOKUP(L591,'Status Report'!B:AM,36,0),VLOOKUP(L591,'Status Report'!B:AM,35,0)))</f>
        <v>64.900000000000006</v>
      </c>
      <c r="V591" s="20">
        <f t="shared" si="139"/>
        <v>1947.0000000000002</v>
      </c>
      <c r="W591" s="19">
        <f>_xlfn.IFS(AI591="Den Bosch",VLOOKUP(L591,'Status Report'!B:AM,37,0),AI591="Yantian",VLOOKUP(L591,'Status Report'!B:AM,38,0),AI591="",IF(H591="Asia Pacific",VLOOKUP(L591,'Status Report'!B:AM,38,0),VLOOKUP(L591,'Status Report'!B:AM,37,0)),AI591="Direct shipment",IF(H591="Asia Pacific",VLOOKUP(L591,'Status Report'!B:AM,38,0),VLOOKUP(L591,'Status Report'!B:AM,37,0)))</f>
        <v>60.300000000000004</v>
      </c>
      <c r="X591" s="20">
        <f t="shared" si="140"/>
        <v>1809.0000000000002</v>
      </c>
      <c r="Y591" s="20">
        <f>_xlfn.IFS(AI591="Den Bosch",VLOOKUP(L591,'Status Report'!B:AO,39,0),AI591="Yantian",VLOOKUP(L591,'Status Report'!B:AO,40,0),AI591="",IF(H591="Asia Pacific",VLOOKUP(L591,'Status Report'!B:AO,40,0),VLOOKUP(L591,'Status Report'!B:AO,39,0)),AI591="Direct shipment",IF(H591="Asia Pacific",VLOOKUP(L591,'Status Report'!B:AO,40,0),VLOOKUP(L591,'Status Report'!B:AO,39,0)))</f>
        <v>0</v>
      </c>
      <c r="Z591" s="20">
        <f t="shared" si="141"/>
        <v>0</v>
      </c>
      <c r="AA591" s="20">
        <f t="shared" si="142"/>
        <v>1809.0000000000002</v>
      </c>
      <c r="AB591" s="21">
        <f>_xlfn.IFS(AI591="Den Bosch",VLOOKUP(L591,'Status Report'!B:AM,33,0),AI591="Yantian",VLOOKUP(L591,'Status Report'!B:AM,34,0),AI591="",IF(H591="Asia Pacific",VLOOKUP(L591,'Status Report'!B:AM,34,0),VLOOKUP(L591,'Status Report'!B:AM,33,0)),AI591="Direct shipment",IF(H591="Asia Pacific",VLOOKUP(L591,'Status Report'!B:AM,34,0),VLOOKUP(L591,'Status Report'!B:AM,33,0)))</f>
        <v>52.189200000000007</v>
      </c>
      <c r="AC591" s="21">
        <f>VLOOKUP(L591,'Status Report'!B:CE,82,0)</f>
        <v>0</v>
      </c>
      <c r="AD591" s="21">
        <f t="shared" si="143"/>
        <v>52.189200000000007</v>
      </c>
      <c r="AE591" s="63">
        <f>VLOOKUP(L591,'Status Report'!B:W,20,0)</f>
        <v>68</v>
      </c>
      <c r="AF591" s="63">
        <f>VLOOKUP(L591,'Status Report'!B:W,21,0)</f>
        <v>19</v>
      </c>
      <c r="AG591" s="63">
        <f>VLOOKUP(L591,'Status Report'!B:W,22,0)</f>
        <v>19</v>
      </c>
      <c r="AH591" s="22">
        <f t="shared" si="144"/>
        <v>0.73643999999999998</v>
      </c>
      <c r="AI591" t="s">
        <v>990</v>
      </c>
      <c r="AK591" s="63">
        <f>IFERROR(VLOOKUP(G591,ASEAN!A:A,1,0),0)</f>
        <v>0</v>
      </c>
      <c r="AL591" s="63">
        <f>IFERROR(VLOOKUP(D591,'[3]customer specs'!$B$1:$D$65536,3,0),0)</f>
        <v>0</v>
      </c>
      <c r="AM591" s="64">
        <f t="shared" si="145"/>
        <v>138</v>
      </c>
      <c r="AN591" s="64">
        <f t="shared" si="146"/>
        <v>0</v>
      </c>
      <c r="AO591" s="63"/>
      <c r="AP591" s="63"/>
      <c r="AQ591" s="63" t="str">
        <f t="shared" si="147"/>
        <v>no</v>
      </c>
      <c r="AR591" s="20">
        <f t="shared" si="148"/>
        <v>1565.6760000000002</v>
      </c>
      <c r="AS591" s="63"/>
      <c r="AT591" s="23">
        <f t="shared" si="138"/>
        <v>0.12</v>
      </c>
      <c r="AU591" s="65">
        <f t="shared" si="149"/>
        <v>59.305909090909097</v>
      </c>
      <c r="AV591" s="65"/>
      <c r="AW591" s="65">
        <f t="shared" si="150"/>
        <v>1779.1772727272728</v>
      </c>
      <c r="AX591" s="65"/>
      <c r="AY591" s="63">
        <f>VLOOKUP(L591,'Status Report'!B:CF,81,0)</f>
        <v>0</v>
      </c>
      <c r="AZ591" s="63" t="str">
        <f>VLOOKUP(L591,'Status Report'!B:S,18,0)</f>
        <v>Ellina Smirnova</v>
      </c>
      <c r="BB591" s="63">
        <f>VLOOKUP(L591,'Status Report'!B:Z,25,0)</f>
        <v>10</v>
      </c>
      <c r="BC591" s="63">
        <f t="shared" si="151"/>
        <v>300</v>
      </c>
      <c r="BF591">
        <f>VLOOKUP(L591,'Status Report'!B:CE,82,0)</f>
        <v>0</v>
      </c>
      <c r="BG591">
        <f>VLOOKUP(L591,'Status Report'!B:CF,83,0)</f>
        <v>0</v>
      </c>
      <c r="BH591">
        <f>VLOOKUP(L591,'Status Report'!B:CG,84,0)</f>
        <v>0</v>
      </c>
      <c r="BI591" t="s">
        <v>854</v>
      </c>
      <c r="BJ591" t="s">
        <v>795</v>
      </c>
      <c r="BM591" s="67">
        <f t="shared" si="152"/>
        <v>4834</v>
      </c>
    </row>
    <row r="592" spans="1:65" x14ac:dyDescent="0.25">
      <c r="A592" s="68" t="str">
        <f>VLOOKUP(L592,'Status Report'!B:CB,79,0)</f>
        <v>Heineken UCL</v>
      </c>
      <c r="C592">
        <v>26021020</v>
      </c>
      <c r="D592">
        <v>3097160</v>
      </c>
      <c r="E592" t="s">
        <v>803</v>
      </c>
      <c r="F592" t="s">
        <v>802</v>
      </c>
      <c r="G592" t="str">
        <f>VLOOKUP(D592,'[2]sold to'!$A:$H,8,0)</f>
        <v>Netherlands</v>
      </c>
      <c r="H592" t="str">
        <f>VLOOKUP(D592,'[2]sold to'!$A:$I,9,0)</f>
        <v>AMEE</v>
      </c>
      <c r="K592">
        <v>50</v>
      </c>
      <c r="L592">
        <v>88026487</v>
      </c>
      <c r="M592" t="s">
        <v>314</v>
      </c>
      <c r="N592">
        <v>20</v>
      </c>
      <c r="P592" t="str">
        <f>VLOOKUP(L592,'Status Report'!B:AA,26,0)</f>
        <v>China</v>
      </c>
      <c r="Q592" t="str">
        <f>VLOOKUP(L592,'Status Report'!B:AB,27,0)</f>
        <v>Premiums</v>
      </c>
      <c r="R592">
        <f>VLOOKUP(L592,'Status Report'!B:X,23,0)</f>
        <v>100</v>
      </c>
      <c r="S592" t="str">
        <f>VLOOKUP(L592,'Status Report'!B:T,19,0)</f>
        <v>Promocean The Netherlands BV</v>
      </c>
      <c r="T592" s="62">
        <f>VLOOKUP(L592,'Status Report'!B:E,4,0)</f>
        <v>3</v>
      </c>
      <c r="U592" s="19">
        <f>_xlfn.IFS(AI592="Den Bosch",VLOOKUP(L592,'Status Report'!B:AM,35,0),AI592="Yantian",VLOOKUP(L592,'Status Report'!B:AM,36,0),AI592="",IF(H592="Asia Pacific",VLOOKUP(L592,'Status Report'!B:AM,36,0),VLOOKUP(L592,'Status Report'!B:AM,35,0)),AI592="Direct shipment",IF(H592="Asia Pacific",VLOOKUP(L592,'Status Report'!B:AM,36,0),VLOOKUP(L592,'Status Report'!B:AM,35,0)))</f>
        <v>30.6</v>
      </c>
      <c r="V592" s="20">
        <f t="shared" si="139"/>
        <v>612</v>
      </c>
      <c r="W592" s="19">
        <f>_xlfn.IFS(AI592="Den Bosch",VLOOKUP(L592,'Status Report'!B:AM,37,0),AI592="Yantian",VLOOKUP(L592,'Status Report'!B:AM,38,0),AI592="",IF(H592="Asia Pacific",VLOOKUP(L592,'Status Report'!B:AM,38,0),VLOOKUP(L592,'Status Report'!B:AM,37,0)),AI592="Direct shipment",IF(H592="Asia Pacific",VLOOKUP(L592,'Status Report'!B:AM,38,0),VLOOKUP(L592,'Status Report'!B:AM,37,0)))</f>
        <v>28.799999999999997</v>
      </c>
      <c r="X592" s="20">
        <f t="shared" si="140"/>
        <v>576</v>
      </c>
      <c r="Y592" s="20">
        <f>_xlfn.IFS(AI592="Den Bosch",VLOOKUP(L592,'Status Report'!B:AO,39,0),AI592="Yantian",VLOOKUP(L592,'Status Report'!B:AO,40,0),AI592="",IF(H592="Asia Pacific",VLOOKUP(L592,'Status Report'!B:AO,40,0),VLOOKUP(L592,'Status Report'!B:AO,39,0)),AI592="Direct shipment",IF(H592="Asia Pacific",VLOOKUP(L592,'Status Report'!B:AO,40,0),VLOOKUP(L592,'Status Report'!B:AO,39,0)))</f>
        <v>0</v>
      </c>
      <c r="Z592" s="20">
        <f t="shared" si="141"/>
        <v>0</v>
      </c>
      <c r="AA592" s="20">
        <f t="shared" si="142"/>
        <v>576</v>
      </c>
      <c r="AB592" s="21">
        <f>_xlfn.IFS(AI592="Den Bosch",VLOOKUP(L592,'Status Report'!B:AM,33,0),AI592="Yantian",VLOOKUP(L592,'Status Report'!B:AM,34,0),AI592="",IF(H592="Asia Pacific",VLOOKUP(L592,'Status Report'!B:AM,34,0),VLOOKUP(L592,'Status Report'!B:AM,33,0)),AI592="Direct shipment",IF(H592="Asia Pacific",VLOOKUP(L592,'Status Report'!B:AM,34,0),VLOOKUP(L592,'Status Report'!B:AM,33,0)))</f>
        <v>25.1082</v>
      </c>
      <c r="AC592" s="21">
        <f>VLOOKUP(L592,'Status Report'!B:CE,82,0)</f>
        <v>0</v>
      </c>
      <c r="AD592" s="21">
        <f t="shared" si="143"/>
        <v>25.1082</v>
      </c>
      <c r="AE592" s="63">
        <f>VLOOKUP(L592,'Status Report'!B:W,20,0)</f>
        <v>47</v>
      </c>
      <c r="AF592" s="63">
        <f>VLOOKUP(L592,'Status Report'!B:W,21,0)</f>
        <v>46</v>
      </c>
      <c r="AG592" s="63">
        <f>VLOOKUP(L592,'Status Report'!B:W,22,0)</f>
        <v>2</v>
      </c>
      <c r="AH592" s="22">
        <f t="shared" si="144"/>
        <v>8.6480000000000001E-2</v>
      </c>
      <c r="AI592" t="s">
        <v>990</v>
      </c>
      <c r="AK592" s="63">
        <f>IFERROR(VLOOKUP(G592,ASEAN!A:A,1,0),0)</f>
        <v>0</v>
      </c>
      <c r="AL592" s="63">
        <f>IFERROR(VLOOKUP(D592,'[3]customer specs'!$B$1:$D$65536,3,0),0)</f>
        <v>0</v>
      </c>
      <c r="AM592" s="64">
        <f t="shared" si="145"/>
        <v>36</v>
      </c>
      <c r="AN592" s="64">
        <f t="shared" si="146"/>
        <v>0</v>
      </c>
      <c r="AO592" s="63"/>
      <c r="AP592" s="63"/>
      <c r="AQ592" s="63" t="str">
        <f t="shared" si="147"/>
        <v>no</v>
      </c>
      <c r="AR592" s="20">
        <f t="shared" si="148"/>
        <v>502.16399999999999</v>
      </c>
      <c r="AS592" s="63"/>
      <c r="AT592" s="23">
        <f t="shared" si="138"/>
        <v>0.12</v>
      </c>
      <c r="AU592" s="65">
        <f t="shared" si="149"/>
        <v>28.532045454545454</v>
      </c>
      <c r="AV592" s="65"/>
      <c r="AW592" s="65">
        <f t="shared" si="150"/>
        <v>570.64090909090908</v>
      </c>
      <c r="AX592" s="65"/>
      <c r="AY592" s="63">
        <f>VLOOKUP(L592,'Status Report'!B:CF,81,0)</f>
        <v>0</v>
      </c>
      <c r="AZ592" s="63" t="str">
        <f>VLOOKUP(L592,'Status Report'!B:S,18,0)</f>
        <v>Ellina Smirnova</v>
      </c>
      <c r="BB592" s="63">
        <f>VLOOKUP(L592,'Status Report'!B:Z,25,0)</f>
        <v>10</v>
      </c>
      <c r="BC592" s="63">
        <f t="shared" si="151"/>
        <v>200</v>
      </c>
      <c r="BF592">
        <f>VLOOKUP(L592,'Status Report'!B:CE,82,0)</f>
        <v>0</v>
      </c>
      <c r="BG592">
        <f>VLOOKUP(L592,'Status Report'!B:CF,83,0)</f>
        <v>0</v>
      </c>
      <c r="BH592">
        <f>VLOOKUP(L592,'Status Report'!B:CG,84,0)</f>
        <v>0</v>
      </c>
      <c r="BI592" t="s">
        <v>854</v>
      </c>
      <c r="BJ592" t="s">
        <v>795</v>
      </c>
      <c r="BM592" s="67">
        <f t="shared" si="152"/>
        <v>1295</v>
      </c>
    </row>
    <row r="593" spans="1:65" x14ac:dyDescent="0.25">
      <c r="A593" s="68" t="str">
        <f>VLOOKUP(L593,'Status Report'!B:CB,79,0)</f>
        <v>Heineken UCL</v>
      </c>
      <c r="C593">
        <v>26021020</v>
      </c>
      <c r="D593">
        <v>3097160</v>
      </c>
      <c r="E593" t="s">
        <v>803</v>
      </c>
      <c r="F593" t="s">
        <v>802</v>
      </c>
      <c r="G593" t="str">
        <f>VLOOKUP(D593,'[2]sold to'!$A:$H,8,0)</f>
        <v>Netherlands</v>
      </c>
      <c r="H593" t="str">
        <f>VLOOKUP(D593,'[2]sold to'!$A:$I,9,0)</f>
        <v>AMEE</v>
      </c>
      <c r="K593">
        <v>60</v>
      </c>
      <c r="L593">
        <v>88026480</v>
      </c>
      <c r="M593" t="s">
        <v>307</v>
      </c>
      <c r="N593">
        <v>5</v>
      </c>
      <c r="P593" t="str">
        <f>VLOOKUP(L593,'Status Report'!B:AA,26,0)</f>
        <v>Bangladesh</v>
      </c>
      <c r="Q593" t="str">
        <f>VLOOKUP(L593,'Status Report'!B:AB,27,0)</f>
        <v>Textiles-Clothing</v>
      </c>
      <c r="R593">
        <f>VLOOKUP(L593,'Status Report'!B:X,23,0)</f>
        <v>167</v>
      </c>
      <c r="S593" t="str">
        <f>VLOOKUP(L593,'Status Report'!B:T,19,0)</f>
        <v>Promocean The Netherlands BV</v>
      </c>
      <c r="T593" s="62">
        <f>VLOOKUP(L593,'Status Report'!B:E,4,0)</f>
        <v>3</v>
      </c>
      <c r="U593" s="19">
        <f>_xlfn.IFS(AI593="Den Bosch",VLOOKUP(L593,'Status Report'!B:AM,35,0),AI593="Yantian",VLOOKUP(L593,'Status Report'!B:AM,36,0),AI593="",IF(H593="Asia Pacific",VLOOKUP(L593,'Status Report'!B:AM,36,0),VLOOKUP(L593,'Status Report'!B:AM,35,0)),AI593="Direct shipment",IF(H593="Asia Pacific",VLOOKUP(L593,'Status Report'!B:AM,36,0),VLOOKUP(L593,'Status Report'!B:AM,35,0)))</f>
        <v>29.700000000000003</v>
      </c>
      <c r="V593" s="20">
        <f t="shared" si="139"/>
        <v>148.5</v>
      </c>
      <c r="W593" s="19">
        <f>_xlfn.IFS(AI593="Den Bosch",VLOOKUP(L593,'Status Report'!B:AM,37,0),AI593="Yantian",VLOOKUP(L593,'Status Report'!B:AM,38,0),AI593="",IF(H593="Asia Pacific",VLOOKUP(L593,'Status Report'!B:AM,38,0),VLOOKUP(L593,'Status Report'!B:AM,37,0)),AI593="Direct shipment",IF(H593="Asia Pacific",VLOOKUP(L593,'Status Report'!B:AM,38,0),VLOOKUP(L593,'Status Report'!B:AM,37,0)))</f>
        <v>29.339999999999996</v>
      </c>
      <c r="X593" s="20">
        <f t="shared" si="140"/>
        <v>146.69999999999999</v>
      </c>
      <c r="Y593" s="20">
        <f>_xlfn.IFS(AI593="Den Bosch",VLOOKUP(L593,'Status Report'!B:AO,39,0),AI593="Yantian",VLOOKUP(L593,'Status Report'!B:AO,40,0),AI593="",IF(H593="Asia Pacific",VLOOKUP(L593,'Status Report'!B:AO,40,0),VLOOKUP(L593,'Status Report'!B:AO,39,0)),AI593="Direct shipment",IF(H593="Asia Pacific",VLOOKUP(L593,'Status Report'!B:AO,40,0),VLOOKUP(L593,'Status Report'!B:AO,39,0)))</f>
        <v>0</v>
      </c>
      <c r="Z593" s="20">
        <f t="shared" si="141"/>
        <v>0</v>
      </c>
      <c r="AA593" s="20">
        <f t="shared" si="142"/>
        <v>146.69999999999999</v>
      </c>
      <c r="AB593" s="21">
        <f>_xlfn.IFS(AI593="Den Bosch",VLOOKUP(L593,'Status Report'!B:AM,33,0),AI593="Yantian",VLOOKUP(L593,'Status Report'!B:AM,34,0),AI593="",IF(H593="Asia Pacific",VLOOKUP(L593,'Status Report'!B:AM,34,0),VLOOKUP(L593,'Status Report'!B:AM,33,0)),AI593="Direct shipment",IF(H593="Asia Pacific",VLOOKUP(L593,'Status Report'!B:AM,34,0),VLOOKUP(L593,'Status Report'!B:AM,33,0)))</f>
        <v>25.1265</v>
      </c>
      <c r="AC593" s="21">
        <f>VLOOKUP(L593,'Status Report'!B:CE,82,0)</f>
        <v>0</v>
      </c>
      <c r="AD593" s="21">
        <f t="shared" si="143"/>
        <v>25.1265</v>
      </c>
      <c r="AE593" s="63">
        <f>VLOOKUP(L593,'Status Report'!B:W,20,0)</f>
        <v>28</v>
      </c>
      <c r="AF593" s="63">
        <f>VLOOKUP(L593,'Status Report'!B:W,21,0)</f>
        <v>15</v>
      </c>
      <c r="AG593" s="63">
        <f>VLOOKUP(L593,'Status Report'!B:W,22,0)</f>
        <v>12</v>
      </c>
      <c r="AH593" s="22">
        <f t="shared" si="144"/>
        <v>2.52E-2</v>
      </c>
      <c r="AI593" t="s">
        <v>990</v>
      </c>
      <c r="AK593" s="63">
        <f>IFERROR(VLOOKUP(G593,ASEAN!A:A,1,0),0)</f>
        <v>0</v>
      </c>
      <c r="AL593" s="63">
        <f>IFERROR(VLOOKUP(D593,'[3]customer specs'!$B$1:$D$65536,3,0),0)</f>
        <v>0</v>
      </c>
      <c r="AM593" s="64">
        <f t="shared" si="145"/>
        <v>1.8000000000000114</v>
      </c>
      <c r="AN593" s="64">
        <f t="shared" si="146"/>
        <v>0</v>
      </c>
      <c r="AO593" s="63"/>
      <c r="AP593" s="63"/>
      <c r="AQ593" s="63" t="str">
        <f t="shared" si="147"/>
        <v>no</v>
      </c>
      <c r="AR593" s="20">
        <f t="shared" si="148"/>
        <v>125.63249999999999</v>
      </c>
      <c r="AS593" s="63"/>
      <c r="AT593" s="23">
        <f t="shared" si="138"/>
        <v>0.12</v>
      </c>
      <c r="AU593" s="65">
        <f t="shared" si="149"/>
        <v>28.552840909090911</v>
      </c>
      <c r="AV593" s="65"/>
      <c r="AW593" s="65">
        <f t="shared" si="150"/>
        <v>142.76420454545456</v>
      </c>
      <c r="AX593" s="65"/>
      <c r="AY593" s="63">
        <f>VLOOKUP(L593,'Status Report'!B:CF,81,0)</f>
        <v>0</v>
      </c>
      <c r="AZ593" s="63" t="str">
        <f>VLOOKUP(L593,'Status Report'!B:S,18,0)</f>
        <v>Ellina Smirnova</v>
      </c>
      <c r="BB593" s="63">
        <f>VLOOKUP(L593,'Status Report'!B:Z,25,0)</f>
        <v>6</v>
      </c>
      <c r="BC593" s="63">
        <f t="shared" si="151"/>
        <v>30</v>
      </c>
      <c r="BF593">
        <f>VLOOKUP(L593,'Status Report'!B:CE,82,0)</f>
        <v>0</v>
      </c>
      <c r="BG593">
        <f>VLOOKUP(L593,'Status Report'!B:CF,83,0)</f>
        <v>0</v>
      </c>
      <c r="BH593">
        <f>VLOOKUP(L593,'Status Report'!B:CG,84,0)</f>
        <v>0</v>
      </c>
      <c r="BI593" t="s">
        <v>854</v>
      </c>
      <c r="BJ593" t="s">
        <v>795</v>
      </c>
      <c r="BM593" s="67">
        <f t="shared" si="152"/>
        <v>239</v>
      </c>
    </row>
    <row r="594" spans="1:65" x14ac:dyDescent="0.25">
      <c r="A594" s="68" t="str">
        <f>VLOOKUP(L594,'Status Report'!B:CB,79,0)</f>
        <v>Heineken UCL</v>
      </c>
      <c r="C594">
        <v>26021020</v>
      </c>
      <c r="D594">
        <v>3097160</v>
      </c>
      <c r="E594" t="s">
        <v>803</v>
      </c>
      <c r="F594" t="s">
        <v>802</v>
      </c>
      <c r="G594" t="str">
        <f>VLOOKUP(D594,'[2]sold to'!$A:$H,8,0)</f>
        <v>Netherlands</v>
      </c>
      <c r="H594" t="str">
        <f>VLOOKUP(D594,'[2]sold to'!$A:$I,9,0)</f>
        <v>AMEE</v>
      </c>
      <c r="K594">
        <v>70</v>
      </c>
      <c r="L594">
        <v>88026476</v>
      </c>
      <c r="M594" t="s">
        <v>304</v>
      </c>
      <c r="N594">
        <v>7</v>
      </c>
      <c r="P594" t="str">
        <f>VLOOKUP(L594,'Status Report'!B:AA,26,0)</f>
        <v>Bangladesh</v>
      </c>
      <c r="Q594" t="str">
        <f>VLOOKUP(L594,'Status Report'!B:AB,27,0)</f>
        <v>Textiles-Clothing</v>
      </c>
      <c r="R594">
        <f>VLOOKUP(L594,'Status Report'!B:X,23,0)</f>
        <v>167</v>
      </c>
      <c r="S594" t="str">
        <f>VLOOKUP(L594,'Status Report'!B:T,19,0)</f>
        <v>Promocean The Netherlands BV</v>
      </c>
      <c r="T594" s="62">
        <f>VLOOKUP(L594,'Status Report'!B:E,4,0)</f>
        <v>3</v>
      </c>
      <c r="U594" s="19">
        <f>_xlfn.IFS(AI594="Den Bosch",VLOOKUP(L594,'Status Report'!B:AM,35,0),AI594="Yantian",VLOOKUP(L594,'Status Report'!B:AM,36,0),AI594="",IF(H594="Asia Pacific",VLOOKUP(L594,'Status Report'!B:AM,36,0),VLOOKUP(L594,'Status Report'!B:AM,35,0)),AI594="Direct shipment",IF(H594="Asia Pacific",VLOOKUP(L594,'Status Report'!B:AM,36,0),VLOOKUP(L594,'Status Report'!B:AM,35,0)))</f>
        <v>28.619999999999997</v>
      </c>
      <c r="V594" s="20">
        <f t="shared" si="139"/>
        <v>200.33999999999997</v>
      </c>
      <c r="W594" s="19">
        <f>_xlfn.IFS(AI594="Den Bosch",VLOOKUP(L594,'Status Report'!B:AM,37,0),AI594="Yantian",VLOOKUP(L594,'Status Report'!B:AM,38,0),AI594="",IF(H594="Asia Pacific",VLOOKUP(L594,'Status Report'!B:AM,38,0),VLOOKUP(L594,'Status Report'!B:AM,37,0)),AI594="Direct shipment",IF(H594="Asia Pacific",VLOOKUP(L594,'Status Report'!B:AM,38,0),VLOOKUP(L594,'Status Report'!B:AM,37,0)))</f>
        <v>28.259999999999998</v>
      </c>
      <c r="X594" s="20">
        <f t="shared" si="140"/>
        <v>197.82</v>
      </c>
      <c r="Y594" s="20">
        <f>_xlfn.IFS(AI594="Den Bosch",VLOOKUP(L594,'Status Report'!B:AO,39,0),AI594="Yantian",VLOOKUP(L594,'Status Report'!B:AO,40,0),AI594="",IF(H594="Asia Pacific",VLOOKUP(L594,'Status Report'!B:AO,40,0),VLOOKUP(L594,'Status Report'!B:AO,39,0)),AI594="Direct shipment",IF(H594="Asia Pacific",VLOOKUP(L594,'Status Report'!B:AO,40,0),VLOOKUP(L594,'Status Report'!B:AO,39,0)))</f>
        <v>0</v>
      </c>
      <c r="Z594" s="20">
        <f t="shared" si="141"/>
        <v>0</v>
      </c>
      <c r="AA594" s="20">
        <f t="shared" si="142"/>
        <v>197.82</v>
      </c>
      <c r="AB594" s="21">
        <f>_xlfn.IFS(AI594="Den Bosch",VLOOKUP(L594,'Status Report'!B:AM,33,0),AI594="Yantian",VLOOKUP(L594,'Status Report'!B:AM,34,0),AI594="",IF(H594="Asia Pacific",VLOOKUP(L594,'Status Report'!B:AM,34,0),VLOOKUP(L594,'Status Report'!B:AM,33,0)),AI594="Direct shipment",IF(H594="Asia Pacific",VLOOKUP(L594,'Status Report'!B:AM,34,0),VLOOKUP(L594,'Status Report'!B:AM,33,0)))</f>
        <v>24.192</v>
      </c>
      <c r="AC594" s="21">
        <f>VLOOKUP(L594,'Status Report'!B:CE,82,0)</f>
        <v>0</v>
      </c>
      <c r="AD594" s="21">
        <f t="shared" si="143"/>
        <v>24.192</v>
      </c>
      <c r="AE594" s="63">
        <f>VLOOKUP(L594,'Status Report'!B:W,20,0)</f>
        <v>28</v>
      </c>
      <c r="AF594" s="63">
        <f>VLOOKUP(L594,'Status Report'!B:W,21,0)</f>
        <v>15</v>
      </c>
      <c r="AG594" s="63">
        <f>VLOOKUP(L594,'Status Report'!B:W,22,0)</f>
        <v>12</v>
      </c>
      <c r="AH594" s="22">
        <f t="shared" si="144"/>
        <v>3.5279999999999999E-2</v>
      </c>
      <c r="AI594" t="s">
        <v>990</v>
      </c>
      <c r="AK594" s="63">
        <f>IFERROR(VLOOKUP(G594,ASEAN!A:A,1,0),0)</f>
        <v>0</v>
      </c>
      <c r="AL594" s="63">
        <f>IFERROR(VLOOKUP(D594,'[3]customer specs'!$B$1:$D$65536,3,0),0)</f>
        <v>0</v>
      </c>
      <c r="AM594" s="64">
        <f t="shared" si="145"/>
        <v>2.5199999999999818</v>
      </c>
      <c r="AN594" s="64">
        <f t="shared" si="146"/>
        <v>0</v>
      </c>
      <c r="AO594" s="63"/>
      <c r="AP594" s="63"/>
      <c r="AQ594" s="63" t="str">
        <f t="shared" si="147"/>
        <v>no</v>
      </c>
      <c r="AR594" s="20">
        <f t="shared" si="148"/>
        <v>169.34399999999999</v>
      </c>
      <c r="AS594" s="63"/>
      <c r="AT594" s="23">
        <f t="shared" si="138"/>
        <v>0.12</v>
      </c>
      <c r="AU594" s="65">
        <f t="shared" si="149"/>
        <v>27.490909090909092</v>
      </c>
      <c r="AV594" s="65"/>
      <c r="AW594" s="65">
        <f t="shared" si="150"/>
        <v>192.43636363636364</v>
      </c>
      <c r="AX594" s="65"/>
      <c r="AY594" s="63">
        <f>VLOOKUP(L594,'Status Report'!B:CF,81,0)</f>
        <v>0</v>
      </c>
      <c r="AZ594" s="63" t="str">
        <f>VLOOKUP(L594,'Status Report'!B:S,18,0)</f>
        <v>Ellina Smirnova</v>
      </c>
      <c r="BB594" s="63">
        <f>VLOOKUP(L594,'Status Report'!B:Z,25,0)</f>
        <v>6</v>
      </c>
      <c r="BC594" s="63">
        <f t="shared" si="151"/>
        <v>42</v>
      </c>
      <c r="BF594">
        <f>VLOOKUP(L594,'Status Report'!B:CE,82,0)</f>
        <v>0</v>
      </c>
      <c r="BG594">
        <f>VLOOKUP(L594,'Status Report'!B:CF,83,0)</f>
        <v>0</v>
      </c>
      <c r="BH594">
        <f>VLOOKUP(L594,'Status Report'!B:CG,84,0)</f>
        <v>0</v>
      </c>
      <c r="BI594" t="s">
        <v>854</v>
      </c>
      <c r="BJ594" t="s">
        <v>795</v>
      </c>
      <c r="BM594" s="67">
        <f t="shared" si="152"/>
        <v>87</v>
      </c>
    </row>
    <row r="595" spans="1:65" x14ac:dyDescent="0.25">
      <c r="A595" s="68" t="str">
        <f>VLOOKUP(L595,'Status Report'!B:CB,79,0)</f>
        <v>Heineken UCL</v>
      </c>
      <c r="C595">
        <v>26021020</v>
      </c>
      <c r="D595">
        <v>3097160</v>
      </c>
      <c r="E595" t="s">
        <v>803</v>
      </c>
      <c r="F595" t="s">
        <v>802</v>
      </c>
      <c r="G595" t="str">
        <f>VLOOKUP(D595,'[2]sold to'!$A:$H,8,0)</f>
        <v>Netherlands</v>
      </c>
      <c r="H595" t="str">
        <f>VLOOKUP(D595,'[2]sold to'!$A:$I,9,0)</f>
        <v>AMEE</v>
      </c>
      <c r="K595">
        <v>80</v>
      </c>
      <c r="L595">
        <v>88026477</v>
      </c>
      <c r="M595" t="s">
        <v>305</v>
      </c>
      <c r="N595">
        <v>8</v>
      </c>
      <c r="P595" t="str">
        <f>VLOOKUP(L595,'Status Report'!B:AA,26,0)</f>
        <v>Bangladesh</v>
      </c>
      <c r="Q595" t="str">
        <f>VLOOKUP(L595,'Status Report'!B:AB,27,0)</f>
        <v>Textiles-Clothing</v>
      </c>
      <c r="R595">
        <f>VLOOKUP(L595,'Status Report'!B:X,23,0)</f>
        <v>167</v>
      </c>
      <c r="S595" t="str">
        <f>VLOOKUP(L595,'Status Report'!B:T,19,0)</f>
        <v>Promocean The Netherlands BV</v>
      </c>
      <c r="T595" s="62">
        <f>VLOOKUP(L595,'Status Report'!B:E,4,0)</f>
        <v>3</v>
      </c>
      <c r="U595" s="19">
        <f>_xlfn.IFS(AI595="Den Bosch",VLOOKUP(L595,'Status Report'!B:AM,35,0),AI595="Yantian",VLOOKUP(L595,'Status Report'!B:AM,36,0),AI595="",IF(H595="Asia Pacific",VLOOKUP(L595,'Status Report'!B:AM,36,0),VLOOKUP(L595,'Status Report'!B:AM,35,0)),AI595="Direct shipment",IF(H595="Asia Pacific",VLOOKUP(L595,'Status Report'!B:AM,36,0),VLOOKUP(L595,'Status Report'!B:AM,35,0)))</f>
        <v>28.619999999999997</v>
      </c>
      <c r="V595" s="20">
        <f t="shared" si="139"/>
        <v>228.95999999999998</v>
      </c>
      <c r="W595" s="19">
        <f>_xlfn.IFS(AI595="Den Bosch",VLOOKUP(L595,'Status Report'!B:AM,37,0),AI595="Yantian",VLOOKUP(L595,'Status Report'!B:AM,38,0),AI595="",IF(H595="Asia Pacific",VLOOKUP(L595,'Status Report'!B:AM,38,0),VLOOKUP(L595,'Status Report'!B:AM,37,0)),AI595="Direct shipment",IF(H595="Asia Pacific",VLOOKUP(L595,'Status Report'!B:AM,38,0),VLOOKUP(L595,'Status Report'!B:AM,37,0)))</f>
        <v>28.259999999999998</v>
      </c>
      <c r="X595" s="20">
        <f t="shared" si="140"/>
        <v>226.07999999999998</v>
      </c>
      <c r="Y595" s="20">
        <f>_xlfn.IFS(AI595="Den Bosch",VLOOKUP(L595,'Status Report'!B:AO,39,0),AI595="Yantian",VLOOKUP(L595,'Status Report'!B:AO,40,0),AI595="",IF(H595="Asia Pacific",VLOOKUP(L595,'Status Report'!B:AO,40,0),VLOOKUP(L595,'Status Report'!B:AO,39,0)),AI595="Direct shipment",IF(H595="Asia Pacific",VLOOKUP(L595,'Status Report'!B:AO,40,0),VLOOKUP(L595,'Status Report'!B:AO,39,0)))</f>
        <v>0</v>
      </c>
      <c r="Z595" s="20">
        <f t="shared" si="141"/>
        <v>0</v>
      </c>
      <c r="AA595" s="20">
        <f t="shared" si="142"/>
        <v>226.07999999999998</v>
      </c>
      <c r="AB595" s="21">
        <f>_xlfn.IFS(AI595="Den Bosch",VLOOKUP(L595,'Status Report'!B:AM,33,0),AI595="Yantian",VLOOKUP(L595,'Status Report'!B:AM,34,0),AI595="",IF(H595="Asia Pacific",VLOOKUP(L595,'Status Report'!B:AM,34,0),VLOOKUP(L595,'Status Report'!B:AM,33,0)),AI595="Direct shipment",IF(H595="Asia Pacific",VLOOKUP(L595,'Status Report'!B:AM,34,0),VLOOKUP(L595,'Status Report'!B:AM,33,0)))</f>
        <v>24.192</v>
      </c>
      <c r="AC595" s="21">
        <f>VLOOKUP(L595,'Status Report'!B:CE,82,0)</f>
        <v>0</v>
      </c>
      <c r="AD595" s="21">
        <f t="shared" si="143"/>
        <v>24.192</v>
      </c>
      <c r="AE595" s="63">
        <f>VLOOKUP(L595,'Status Report'!B:W,20,0)</f>
        <v>28</v>
      </c>
      <c r="AF595" s="63">
        <f>VLOOKUP(L595,'Status Report'!B:W,21,0)</f>
        <v>15</v>
      </c>
      <c r="AG595" s="63">
        <f>VLOOKUP(L595,'Status Report'!B:W,22,0)</f>
        <v>12</v>
      </c>
      <c r="AH595" s="22">
        <f t="shared" si="144"/>
        <v>4.0320000000000002E-2</v>
      </c>
      <c r="AI595" t="s">
        <v>990</v>
      </c>
      <c r="AK595" s="63">
        <f>IFERROR(VLOOKUP(G595,ASEAN!A:A,1,0),0)</f>
        <v>0</v>
      </c>
      <c r="AL595" s="63">
        <f>IFERROR(VLOOKUP(D595,'[3]customer specs'!$B$1:$D$65536,3,0),0)</f>
        <v>0</v>
      </c>
      <c r="AM595" s="64">
        <f t="shared" si="145"/>
        <v>2.8799999999999955</v>
      </c>
      <c r="AN595" s="64">
        <f t="shared" si="146"/>
        <v>0</v>
      </c>
      <c r="AO595" s="63"/>
      <c r="AP595" s="63"/>
      <c r="AQ595" s="63" t="str">
        <f t="shared" si="147"/>
        <v>no</v>
      </c>
      <c r="AR595" s="20">
        <f t="shared" si="148"/>
        <v>193.536</v>
      </c>
      <c r="AS595" s="63"/>
      <c r="AT595" s="23">
        <f t="shared" si="138"/>
        <v>0.12</v>
      </c>
      <c r="AU595" s="65">
        <f t="shared" si="149"/>
        <v>27.490909090909092</v>
      </c>
      <c r="AV595" s="65"/>
      <c r="AW595" s="65">
        <f t="shared" si="150"/>
        <v>219.92727272727274</v>
      </c>
      <c r="AX595" s="65"/>
      <c r="AY595" s="63">
        <f>VLOOKUP(L595,'Status Report'!B:CF,81,0)</f>
        <v>0</v>
      </c>
      <c r="AZ595" s="63" t="str">
        <f>VLOOKUP(L595,'Status Report'!B:S,18,0)</f>
        <v>Ellina Smirnova</v>
      </c>
      <c r="BB595" s="63">
        <f>VLOOKUP(L595,'Status Report'!B:Z,25,0)</f>
        <v>6</v>
      </c>
      <c r="BC595" s="63">
        <f t="shared" si="151"/>
        <v>48</v>
      </c>
      <c r="BF595">
        <f>VLOOKUP(L595,'Status Report'!B:CE,82,0)</f>
        <v>0</v>
      </c>
      <c r="BG595">
        <f>VLOOKUP(L595,'Status Report'!B:CF,83,0)</f>
        <v>0</v>
      </c>
      <c r="BH595">
        <f>VLOOKUP(L595,'Status Report'!B:CG,84,0)</f>
        <v>0</v>
      </c>
      <c r="BI595" t="s">
        <v>854</v>
      </c>
      <c r="BJ595" t="s">
        <v>795</v>
      </c>
      <c r="BM595" s="67">
        <f t="shared" si="152"/>
        <v>58</v>
      </c>
    </row>
    <row r="596" spans="1:65" x14ac:dyDescent="0.25">
      <c r="A596" s="68" t="str">
        <f>VLOOKUP(L596,'Status Report'!B:CB,79,0)</f>
        <v>Heineken UCL</v>
      </c>
      <c r="C596">
        <v>26021021</v>
      </c>
      <c r="D596">
        <v>3097135</v>
      </c>
      <c r="E596" t="s">
        <v>881</v>
      </c>
      <c r="F596" t="s">
        <v>882</v>
      </c>
      <c r="G596" t="str">
        <f>VLOOKUP(D596,'[2]sold to'!$A:$H,8,0)</f>
        <v>Lebanon</v>
      </c>
      <c r="H596" t="str">
        <f>VLOOKUP(D596,'[2]sold to'!$A:$I,9,0)</f>
        <v>AMEE</v>
      </c>
      <c r="K596">
        <v>20</v>
      </c>
      <c r="L596">
        <v>88026505</v>
      </c>
      <c r="M596" t="s">
        <v>329</v>
      </c>
      <c r="N596">
        <v>3</v>
      </c>
      <c r="P596" t="str">
        <f>VLOOKUP(L596,'Status Report'!B:AA,26,0)</f>
        <v>China</v>
      </c>
      <c r="Q596" t="str">
        <f>VLOOKUP(L596,'Status Report'!B:AB,27,0)</f>
        <v>Premiums</v>
      </c>
      <c r="R596">
        <f>VLOOKUP(L596,'Status Report'!B:X,23,0)</f>
        <v>500</v>
      </c>
      <c r="S596" t="str">
        <f>VLOOKUP(L596,'Status Report'!B:T,19,0)</f>
        <v>Promocean The Netherlands BV</v>
      </c>
      <c r="T596" s="62">
        <f>VLOOKUP(L596,'Status Report'!B:E,4,0)</f>
        <v>3</v>
      </c>
      <c r="U596" s="19">
        <f>_xlfn.IFS(AI596="Den Bosch",VLOOKUP(L596,'Status Report'!B:AM,35,0),AI596="Yantian",VLOOKUP(L596,'Status Report'!B:AM,36,0),AI596="",IF(H596="Asia Pacific",VLOOKUP(L596,'Status Report'!B:AM,36,0),VLOOKUP(L596,'Status Report'!B:AM,35,0)),AI596="Direct shipment",IF(H596="Asia Pacific",VLOOKUP(L596,'Status Report'!B:AM,36,0),VLOOKUP(L596,'Status Report'!B:AM,35,0)))</f>
        <v>64.900000000000006</v>
      </c>
      <c r="V596" s="20">
        <f t="shared" si="139"/>
        <v>194.70000000000002</v>
      </c>
      <c r="W596" s="19">
        <f>_xlfn.IFS(AI596="Den Bosch",VLOOKUP(L596,'Status Report'!B:AM,37,0),AI596="Yantian",VLOOKUP(L596,'Status Report'!B:AM,38,0),AI596="",IF(H596="Asia Pacific",VLOOKUP(L596,'Status Report'!B:AM,38,0),VLOOKUP(L596,'Status Report'!B:AM,37,0)),AI596="Direct shipment",IF(H596="Asia Pacific",VLOOKUP(L596,'Status Report'!B:AM,38,0),VLOOKUP(L596,'Status Report'!B:AM,37,0)))</f>
        <v>60.300000000000004</v>
      </c>
      <c r="X596" s="20">
        <f t="shared" si="140"/>
        <v>180.9</v>
      </c>
      <c r="Y596" s="20">
        <f>_xlfn.IFS(AI596="Den Bosch",VLOOKUP(L596,'Status Report'!B:AO,39,0),AI596="Yantian",VLOOKUP(L596,'Status Report'!B:AO,40,0),AI596="",IF(H596="Asia Pacific",VLOOKUP(L596,'Status Report'!B:AO,40,0),VLOOKUP(L596,'Status Report'!B:AO,39,0)),AI596="Direct shipment",IF(H596="Asia Pacific",VLOOKUP(L596,'Status Report'!B:AO,40,0),VLOOKUP(L596,'Status Report'!B:AO,39,0)))</f>
        <v>0</v>
      </c>
      <c r="Z596" s="20">
        <f t="shared" si="141"/>
        <v>0</v>
      </c>
      <c r="AA596" s="20">
        <f t="shared" si="142"/>
        <v>180.9</v>
      </c>
      <c r="AB596" s="21">
        <f>_xlfn.IFS(AI596="Den Bosch",VLOOKUP(L596,'Status Report'!B:AM,33,0),AI596="Yantian",VLOOKUP(L596,'Status Report'!B:AM,34,0),AI596="",IF(H596="Asia Pacific",VLOOKUP(L596,'Status Report'!B:AM,34,0),VLOOKUP(L596,'Status Report'!B:AM,33,0)),AI596="Direct shipment",IF(H596="Asia Pacific",VLOOKUP(L596,'Status Report'!B:AM,34,0),VLOOKUP(L596,'Status Report'!B:AM,33,0)))</f>
        <v>52.189200000000007</v>
      </c>
      <c r="AC596" s="21">
        <f>VLOOKUP(L596,'Status Report'!B:CE,82,0)</f>
        <v>0</v>
      </c>
      <c r="AD596" s="21">
        <f t="shared" si="143"/>
        <v>52.189200000000007</v>
      </c>
      <c r="AE596" s="63">
        <f>VLOOKUP(L596,'Status Report'!B:W,20,0)</f>
        <v>68</v>
      </c>
      <c r="AF596" s="63">
        <f>VLOOKUP(L596,'Status Report'!B:W,21,0)</f>
        <v>19</v>
      </c>
      <c r="AG596" s="63">
        <f>VLOOKUP(L596,'Status Report'!B:W,22,0)</f>
        <v>19</v>
      </c>
      <c r="AH596" s="22">
        <f t="shared" si="144"/>
        <v>7.3644000000000001E-2</v>
      </c>
      <c r="AI596" t="s">
        <v>990</v>
      </c>
      <c r="AK596" s="63">
        <f>IFERROR(VLOOKUP(G596,ASEAN!A:A,1,0),0)</f>
        <v>0</v>
      </c>
      <c r="AL596" s="63">
        <f>IFERROR(VLOOKUP(D596,'[3]customer specs'!$B$1:$D$65536,3,0),0)</f>
        <v>0</v>
      </c>
      <c r="AM596" s="64">
        <f t="shared" si="145"/>
        <v>13.800000000000011</v>
      </c>
      <c r="AN596" s="64">
        <f t="shared" si="146"/>
        <v>0</v>
      </c>
      <c r="AO596" s="63"/>
      <c r="AP596" s="63"/>
      <c r="AQ596" s="63" t="str">
        <f t="shared" si="147"/>
        <v>no</v>
      </c>
      <c r="AR596" s="20">
        <f t="shared" si="148"/>
        <v>156.56760000000003</v>
      </c>
      <c r="AS596" s="63"/>
      <c r="AT596" s="23">
        <f t="shared" si="138"/>
        <v>0.12</v>
      </c>
      <c r="AU596" s="65">
        <f t="shared" si="149"/>
        <v>59.305909090909097</v>
      </c>
      <c r="AV596" s="65"/>
      <c r="AW596" s="65">
        <f t="shared" si="150"/>
        <v>177.91772727272729</v>
      </c>
      <c r="AX596" s="65"/>
      <c r="AY596" s="63">
        <f>VLOOKUP(L596,'Status Report'!B:CF,81,0)</f>
        <v>0</v>
      </c>
      <c r="AZ596" s="63" t="str">
        <f>VLOOKUP(L596,'Status Report'!B:S,18,0)</f>
        <v>Ellina Smirnova</v>
      </c>
      <c r="BB596" s="63">
        <f>VLOOKUP(L596,'Status Report'!B:Z,25,0)</f>
        <v>10</v>
      </c>
      <c r="BC596" s="63">
        <f t="shared" si="151"/>
        <v>30</v>
      </c>
      <c r="BF596">
        <f>VLOOKUP(L596,'Status Report'!B:CE,82,0)</f>
        <v>0</v>
      </c>
      <c r="BG596">
        <f>VLOOKUP(L596,'Status Report'!B:CF,83,0)</f>
        <v>0</v>
      </c>
      <c r="BH596">
        <f>VLOOKUP(L596,'Status Report'!B:CG,84,0)</f>
        <v>0</v>
      </c>
      <c r="BI596" t="s">
        <v>854</v>
      </c>
      <c r="BJ596" t="s">
        <v>795</v>
      </c>
      <c r="BM596" s="67">
        <f t="shared" si="152"/>
        <v>4834</v>
      </c>
    </row>
    <row r="597" spans="1:65" x14ac:dyDescent="0.25">
      <c r="A597" s="68" t="str">
        <f>VLOOKUP(L597,'Status Report'!B:CB,79,0)</f>
        <v>Heineken UCL</v>
      </c>
      <c r="C597">
        <v>26021021</v>
      </c>
      <c r="D597">
        <v>3097135</v>
      </c>
      <c r="E597" t="s">
        <v>881</v>
      </c>
      <c r="F597" t="s">
        <v>882</v>
      </c>
      <c r="G597" t="str">
        <f>VLOOKUP(D597,'[2]sold to'!$A:$H,8,0)</f>
        <v>Lebanon</v>
      </c>
      <c r="H597" t="str">
        <f>VLOOKUP(D597,'[2]sold to'!$A:$I,9,0)</f>
        <v>AMEE</v>
      </c>
      <c r="K597">
        <v>30</v>
      </c>
      <c r="L597">
        <v>88026485</v>
      </c>
      <c r="M597" t="s">
        <v>312</v>
      </c>
      <c r="N597">
        <v>10</v>
      </c>
      <c r="P597" t="str">
        <f>VLOOKUP(L597,'Status Report'!B:AA,26,0)</f>
        <v>China</v>
      </c>
      <c r="Q597" t="str">
        <f>VLOOKUP(L597,'Status Report'!B:AB,27,0)</f>
        <v>Bar support</v>
      </c>
      <c r="R597">
        <f>VLOOKUP(L597,'Status Report'!B:X,23,0)</f>
        <v>125</v>
      </c>
      <c r="S597" t="str">
        <f>VLOOKUP(L597,'Status Report'!B:T,19,0)</f>
        <v>Promocean The Netherlands BV</v>
      </c>
      <c r="T597" s="62">
        <f>VLOOKUP(L597,'Status Report'!B:E,4,0)</f>
        <v>3</v>
      </c>
      <c r="U597" s="19">
        <f>_xlfn.IFS(AI597="Den Bosch",VLOOKUP(L597,'Status Report'!B:AM,35,0),AI597="Yantian",VLOOKUP(L597,'Status Report'!B:AM,36,0),AI597="",IF(H597="Asia Pacific",VLOOKUP(L597,'Status Report'!B:AM,36,0),VLOOKUP(L597,'Status Report'!B:AM,35,0)),AI597="Direct shipment",IF(H597="Asia Pacific",VLOOKUP(L597,'Status Report'!B:AM,36,0),VLOOKUP(L597,'Status Report'!B:AM,35,0)))</f>
        <v>30.2</v>
      </c>
      <c r="V597" s="20">
        <f t="shared" si="139"/>
        <v>302</v>
      </c>
      <c r="W597" s="19">
        <f>_xlfn.IFS(AI597="Den Bosch",VLOOKUP(L597,'Status Report'!B:AM,37,0),AI597="Yantian",VLOOKUP(L597,'Status Report'!B:AM,38,0),AI597="",IF(H597="Asia Pacific",VLOOKUP(L597,'Status Report'!B:AM,38,0),VLOOKUP(L597,'Status Report'!B:AM,37,0)),AI597="Direct shipment",IF(H597="Asia Pacific",VLOOKUP(L597,'Status Report'!B:AM,38,0),VLOOKUP(L597,'Status Report'!B:AM,37,0)))</f>
        <v>26.400000000000002</v>
      </c>
      <c r="X597" s="20">
        <f t="shared" si="140"/>
        <v>264</v>
      </c>
      <c r="Y597" s="20">
        <f>_xlfn.IFS(AI597="Den Bosch",VLOOKUP(L597,'Status Report'!B:AO,39,0),AI597="Yantian",VLOOKUP(L597,'Status Report'!B:AO,40,0),AI597="",IF(H597="Asia Pacific",VLOOKUP(L597,'Status Report'!B:AO,40,0),VLOOKUP(L597,'Status Report'!B:AO,39,0)),AI597="Direct shipment",IF(H597="Asia Pacific",VLOOKUP(L597,'Status Report'!B:AO,40,0),VLOOKUP(L597,'Status Report'!B:AO,39,0)))</f>
        <v>0</v>
      </c>
      <c r="Z597" s="20">
        <f t="shared" si="141"/>
        <v>0</v>
      </c>
      <c r="AA597" s="20">
        <f t="shared" si="142"/>
        <v>264</v>
      </c>
      <c r="AB597" s="21">
        <f>_xlfn.IFS(AI597="Den Bosch",VLOOKUP(L597,'Status Report'!B:AM,33,0),AI597="Yantian",VLOOKUP(L597,'Status Report'!B:AM,34,0),AI597="",IF(H597="Asia Pacific",VLOOKUP(L597,'Status Report'!B:AM,34,0),VLOOKUP(L597,'Status Report'!B:AM,33,0)),AI597="Direct shipment",IF(H597="Asia Pacific",VLOOKUP(L597,'Status Report'!B:AM,34,0),VLOOKUP(L597,'Status Report'!B:AM,33,0)))</f>
        <v>23.176800000000004</v>
      </c>
      <c r="AC597" s="21">
        <f>VLOOKUP(L597,'Status Report'!B:CE,82,0)</f>
        <v>0</v>
      </c>
      <c r="AD597" s="21">
        <f t="shared" si="143"/>
        <v>23.176800000000004</v>
      </c>
      <c r="AE597" s="63">
        <f>VLOOKUP(L597,'Status Report'!B:W,20,0)</f>
        <v>14</v>
      </c>
      <c r="AF597" s="63">
        <f>VLOOKUP(L597,'Status Report'!B:W,21,0)</f>
        <v>5</v>
      </c>
      <c r="AG597" s="63">
        <f>VLOOKUP(L597,'Status Report'!B:W,22,0)</f>
        <v>5</v>
      </c>
      <c r="AH597" s="22">
        <f t="shared" si="144"/>
        <v>3.5000000000000001E-3</v>
      </c>
      <c r="AI597" t="s">
        <v>990</v>
      </c>
      <c r="AK597" s="63">
        <f>IFERROR(VLOOKUP(G597,ASEAN!A:A,1,0),0)</f>
        <v>0</v>
      </c>
      <c r="AL597" s="63">
        <f>IFERROR(VLOOKUP(D597,'[3]customer specs'!$B$1:$D$65536,3,0),0)</f>
        <v>0</v>
      </c>
      <c r="AM597" s="64">
        <f t="shared" si="145"/>
        <v>38</v>
      </c>
      <c r="AN597" s="64">
        <f t="shared" si="146"/>
        <v>0</v>
      </c>
      <c r="AO597" s="63"/>
      <c r="AP597" s="63"/>
      <c r="AQ597" s="63" t="str">
        <f t="shared" si="147"/>
        <v>no</v>
      </c>
      <c r="AR597" s="20">
        <f t="shared" si="148"/>
        <v>231.76800000000003</v>
      </c>
      <c r="AS597" s="63"/>
      <c r="AT597" s="23">
        <f t="shared" si="138"/>
        <v>0.12</v>
      </c>
      <c r="AU597" s="65">
        <f t="shared" si="149"/>
        <v>26.33727272727273</v>
      </c>
      <c r="AV597" s="65"/>
      <c r="AW597" s="65">
        <f t="shared" si="150"/>
        <v>263.37272727272727</v>
      </c>
      <c r="AX597" s="65"/>
      <c r="AY597" s="63">
        <f>VLOOKUP(L597,'Status Report'!B:CF,81,0)</f>
        <v>0</v>
      </c>
      <c r="AZ597" s="63" t="str">
        <f>VLOOKUP(L597,'Status Report'!B:S,18,0)</f>
        <v>Ellina Smirnova</v>
      </c>
      <c r="BB597" s="63">
        <f>VLOOKUP(L597,'Status Report'!B:Z,25,0)</f>
        <v>20</v>
      </c>
      <c r="BC597" s="63">
        <f t="shared" si="151"/>
        <v>200</v>
      </c>
      <c r="BF597">
        <f>VLOOKUP(L597,'Status Report'!B:CE,82,0)</f>
        <v>0</v>
      </c>
      <c r="BG597">
        <f>VLOOKUP(L597,'Status Report'!B:CF,83,0)</f>
        <v>0</v>
      </c>
      <c r="BH597">
        <f>VLOOKUP(L597,'Status Report'!B:CG,84,0)</f>
        <v>0</v>
      </c>
      <c r="BI597" t="s">
        <v>854</v>
      </c>
      <c r="BJ597" t="s">
        <v>795</v>
      </c>
      <c r="BM597" s="67">
        <f t="shared" si="152"/>
        <v>2875</v>
      </c>
    </row>
    <row r="598" spans="1:65" x14ac:dyDescent="0.25">
      <c r="A598" s="68" t="str">
        <f>VLOOKUP(L598,'Status Report'!B:CB,79,0)</f>
        <v>Heineken UCL</v>
      </c>
      <c r="C598">
        <v>26021021</v>
      </c>
      <c r="D598">
        <v>3097135</v>
      </c>
      <c r="E598" t="s">
        <v>881</v>
      </c>
      <c r="F598" t="s">
        <v>882</v>
      </c>
      <c r="G598" t="str">
        <f>VLOOKUP(D598,'[2]sold to'!$A:$H,8,0)</f>
        <v>Lebanon</v>
      </c>
      <c r="H598" t="str">
        <f>VLOOKUP(D598,'[2]sold to'!$A:$I,9,0)</f>
        <v>AMEE</v>
      </c>
      <c r="K598">
        <v>40</v>
      </c>
      <c r="L598">
        <v>88026486</v>
      </c>
      <c r="M598" t="s">
        <v>313</v>
      </c>
      <c r="N598">
        <v>2</v>
      </c>
      <c r="P598" t="str">
        <f>VLOOKUP(L598,'Status Report'!B:AA,26,0)</f>
        <v>China</v>
      </c>
      <c r="Q598" t="str">
        <f>VLOOKUP(L598,'Status Report'!B:AB,27,0)</f>
        <v>Textiles-Clothing</v>
      </c>
      <c r="R598">
        <f>VLOOKUP(L598,'Status Report'!B:X,23,0)</f>
        <v>42</v>
      </c>
      <c r="S598" t="str">
        <f>VLOOKUP(L598,'Status Report'!B:T,19,0)</f>
        <v>Promocean The Netherlands BV</v>
      </c>
      <c r="T598" s="62">
        <f>VLOOKUP(L598,'Status Report'!B:E,4,0)</f>
        <v>3</v>
      </c>
      <c r="U598" s="19">
        <f>_xlfn.IFS(AI598="Den Bosch",VLOOKUP(L598,'Status Report'!B:AM,35,0),AI598="Yantian",VLOOKUP(L598,'Status Report'!B:AM,36,0),AI598="",IF(H598="Asia Pacific",VLOOKUP(L598,'Status Report'!B:AM,36,0),VLOOKUP(L598,'Status Report'!B:AM,35,0)),AI598="Direct shipment",IF(H598="Asia Pacific",VLOOKUP(L598,'Status Report'!B:AM,36,0),VLOOKUP(L598,'Status Report'!B:AM,35,0)))</f>
        <v>115.68</v>
      </c>
      <c r="V598" s="20">
        <f t="shared" si="139"/>
        <v>231.36</v>
      </c>
      <c r="W598" s="19">
        <f>_xlfn.IFS(AI598="Den Bosch",VLOOKUP(L598,'Status Report'!B:AM,37,0),AI598="Yantian",VLOOKUP(L598,'Status Report'!B:AM,38,0),AI598="",IF(H598="Asia Pacific",VLOOKUP(L598,'Status Report'!B:AM,38,0),VLOOKUP(L598,'Status Report'!B:AM,37,0)),AI598="Direct shipment",IF(H598="Asia Pacific",VLOOKUP(L598,'Status Report'!B:AM,38,0),VLOOKUP(L598,'Status Report'!B:AM,37,0)))</f>
        <v>71.28</v>
      </c>
      <c r="X598" s="20">
        <f t="shared" si="140"/>
        <v>142.56</v>
      </c>
      <c r="Y598" s="20">
        <f>_xlfn.IFS(AI598="Den Bosch",VLOOKUP(L598,'Status Report'!B:AO,39,0),AI598="Yantian",VLOOKUP(L598,'Status Report'!B:AO,40,0),AI598="",IF(H598="Asia Pacific",VLOOKUP(L598,'Status Report'!B:AO,40,0),VLOOKUP(L598,'Status Report'!B:AO,39,0)),AI598="Direct shipment",IF(H598="Asia Pacific",VLOOKUP(L598,'Status Report'!B:AO,40,0),VLOOKUP(L598,'Status Report'!B:AO,39,0)))</f>
        <v>0</v>
      </c>
      <c r="Z598" s="20">
        <f t="shared" si="141"/>
        <v>0</v>
      </c>
      <c r="AA598" s="20">
        <f t="shared" si="142"/>
        <v>142.56</v>
      </c>
      <c r="AB598" s="21">
        <f>_xlfn.IFS(AI598="Den Bosch",VLOOKUP(L598,'Status Report'!B:AM,33,0),AI598="Yantian",VLOOKUP(L598,'Status Report'!B:AM,34,0),AI598="",IF(H598="Asia Pacific",VLOOKUP(L598,'Status Report'!B:AM,34,0),VLOOKUP(L598,'Status Report'!B:AM,33,0)),AI598="Direct shipment",IF(H598="Asia Pacific",VLOOKUP(L598,'Status Report'!B:AM,34,0),VLOOKUP(L598,'Status Report'!B:AM,33,0)))</f>
        <v>62.267399999999995</v>
      </c>
      <c r="AC598" s="21">
        <f>VLOOKUP(L598,'Status Report'!B:CE,82,0)</f>
        <v>0</v>
      </c>
      <c r="AD598" s="21">
        <f t="shared" si="143"/>
        <v>62.267399999999995</v>
      </c>
      <c r="AE598" s="63">
        <f>VLOOKUP(L598,'Status Report'!B:W,20,0)</f>
        <v>45</v>
      </c>
      <c r="AF598" s="63">
        <f>VLOOKUP(L598,'Status Report'!B:W,21,0)</f>
        <v>23</v>
      </c>
      <c r="AG598" s="63">
        <f>VLOOKUP(L598,'Status Report'!B:W,22,0)</f>
        <v>23</v>
      </c>
      <c r="AH598" s="22">
        <f t="shared" si="144"/>
        <v>4.761E-2</v>
      </c>
      <c r="AI598" t="s">
        <v>990</v>
      </c>
      <c r="AK598" s="63">
        <f>IFERROR(VLOOKUP(G598,ASEAN!A:A,1,0),0)</f>
        <v>0</v>
      </c>
      <c r="AL598" s="63">
        <f>IFERROR(VLOOKUP(D598,'[3]customer specs'!$B$1:$D$65536,3,0),0)</f>
        <v>0</v>
      </c>
      <c r="AM598" s="64">
        <f t="shared" si="145"/>
        <v>88.800000000000011</v>
      </c>
      <c r="AN598" s="64">
        <f t="shared" si="146"/>
        <v>0</v>
      </c>
      <c r="AO598" s="63"/>
      <c r="AP598" s="63"/>
      <c r="AQ598" s="63" t="str">
        <f t="shared" si="147"/>
        <v>no</v>
      </c>
      <c r="AR598" s="20">
        <f t="shared" si="148"/>
        <v>124.53479999999999</v>
      </c>
      <c r="AS598" s="63"/>
      <c r="AT598" s="23">
        <f t="shared" si="138"/>
        <v>0.12</v>
      </c>
      <c r="AU598" s="65">
        <f t="shared" si="149"/>
        <v>70.758409090909083</v>
      </c>
      <c r="AV598" s="65"/>
      <c r="AW598" s="65">
        <f t="shared" si="150"/>
        <v>141.51681818181817</v>
      </c>
      <c r="AX598" s="65"/>
      <c r="AY598" s="63">
        <f>VLOOKUP(L598,'Status Report'!B:CF,81,0)</f>
        <v>0</v>
      </c>
      <c r="AZ598" s="63" t="str">
        <f>VLOOKUP(L598,'Status Report'!B:S,18,0)</f>
        <v>Ellina Smirnova</v>
      </c>
      <c r="BB598" s="63">
        <f>VLOOKUP(L598,'Status Report'!B:Z,25,0)</f>
        <v>24</v>
      </c>
      <c r="BC598" s="63">
        <f t="shared" si="151"/>
        <v>48</v>
      </c>
      <c r="BF598">
        <f>VLOOKUP(L598,'Status Report'!B:CE,82,0)</f>
        <v>0</v>
      </c>
      <c r="BG598">
        <f>VLOOKUP(L598,'Status Report'!B:CF,83,0)</f>
        <v>0</v>
      </c>
      <c r="BH598">
        <f>VLOOKUP(L598,'Status Report'!B:CG,84,0)</f>
        <v>0</v>
      </c>
      <c r="BI598" t="s">
        <v>854</v>
      </c>
      <c r="BJ598" t="s">
        <v>795</v>
      </c>
      <c r="BM598" s="67">
        <f t="shared" si="152"/>
        <v>816</v>
      </c>
    </row>
    <row r="599" spans="1:65" x14ac:dyDescent="0.25">
      <c r="A599" s="68" t="str">
        <f>VLOOKUP(L599,'Status Report'!B:CB,79,0)</f>
        <v>Heineken UCL</v>
      </c>
      <c r="C599">
        <v>26021022</v>
      </c>
      <c r="D599">
        <v>3097160</v>
      </c>
      <c r="E599" t="s">
        <v>803</v>
      </c>
      <c r="F599" t="s">
        <v>802</v>
      </c>
      <c r="G599" t="str">
        <f>VLOOKUP(D599,'[2]sold to'!$A:$H,8,0)</f>
        <v>Netherlands</v>
      </c>
      <c r="H599" t="str">
        <f>VLOOKUP(D599,'[2]sold to'!$A:$I,9,0)</f>
        <v>AMEE</v>
      </c>
      <c r="K599">
        <v>10</v>
      </c>
      <c r="L599">
        <v>88026505</v>
      </c>
      <c r="M599" t="s">
        <v>329</v>
      </c>
      <c r="N599">
        <v>5</v>
      </c>
      <c r="P599" t="str">
        <f>VLOOKUP(L599,'Status Report'!B:AA,26,0)</f>
        <v>China</v>
      </c>
      <c r="Q599" t="str">
        <f>VLOOKUP(L599,'Status Report'!B:AB,27,0)</f>
        <v>Premiums</v>
      </c>
      <c r="R599">
        <f>VLOOKUP(L599,'Status Report'!B:X,23,0)</f>
        <v>500</v>
      </c>
      <c r="S599" t="str">
        <f>VLOOKUP(L599,'Status Report'!B:T,19,0)</f>
        <v>Promocean The Netherlands BV</v>
      </c>
      <c r="T599" s="62">
        <f>VLOOKUP(L599,'Status Report'!B:E,4,0)</f>
        <v>3</v>
      </c>
      <c r="U599" s="19">
        <f>_xlfn.IFS(AI599="Den Bosch",VLOOKUP(L599,'Status Report'!B:AM,35,0),AI599="Yantian",VLOOKUP(L599,'Status Report'!B:AM,36,0),AI599="",IF(H599="Asia Pacific",VLOOKUP(L599,'Status Report'!B:AM,36,0),VLOOKUP(L599,'Status Report'!B:AM,35,0)),AI599="Direct shipment",IF(H599="Asia Pacific",VLOOKUP(L599,'Status Report'!B:AM,36,0),VLOOKUP(L599,'Status Report'!B:AM,35,0)))</f>
        <v>64.900000000000006</v>
      </c>
      <c r="V599" s="20">
        <f t="shared" si="139"/>
        <v>324.5</v>
      </c>
      <c r="W599" s="19">
        <f>_xlfn.IFS(AI599="Den Bosch",VLOOKUP(L599,'Status Report'!B:AM,37,0),AI599="Yantian",VLOOKUP(L599,'Status Report'!B:AM,38,0),AI599="",IF(H599="Asia Pacific",VLOOKUP(L599,'Status Report'!B:AM,38,0),VLOOKUP(L599,'Status Report'!B:AM,37,0)),AI599="Direct shipment",IF(H599="Asia Pacific",VLOOKUP(L599,'Status Report'!B:AM,38,0),VLOOKUP(L599,'Status Report'!B:AM,37,0)))</f>
        <v>60.300000000000004</v>
      </c>
      <c r="X599" s="20">
        <f t="shared" si="140"/>
        <v>301.5</v>
      </c>
      <c r="Y599" s="20">
        <f>_xlfn.IFS(AI599="Den Bosch",VLOOKUP(L599,'Status Report'!B:AO,39,0),AI599="Yantian",VLOOKUP(L599,'Status Report'!B:AO,40,0),AI599="",IF(H599="Asia Pacific",VLOOKUP(L599,'Status Report'!B:AO,40,0),VLOOKUP(L599,'Status Report'!B:AO,39,0)),AI599="Direct shipment",IF(H599="Asia Pacific",VLOOKUP(L599,'Status Report'!B:AO,40,0),VLOOKUP(L599,'Status Report'!B:AO,39,0)))</f>
        <v>0</v>
      </c>
      <c r="Z599" s="20">
        <f t="shared" si="141"/>
        <v>0</v>
      </c>
      <c r="AA599" s="20">
        <f t="shared" si="142"/>
        <v>301.5</v>
      </c>
      <c r="AB599" s="21">
        <f>_xlfn.IFS(AI599="Den Bosch",VLOOKUP(L599,'Status Report'!B:AM,33,0),AI599="Yantian",VLOOKUP(L599,'Status Report'!B:AM,34,0),AI599="",IF(H599="Asia Pacific",VLOOKUP(L599,'Status Report'!B:AM,34,0),VLOOKUP(L599,'Status Report'!B:AM,33,0)),AI599="Direct shipment",IF(H599="Asia Pacific",VLOOKUP(L599,'Status Report'!B:AM,34,0),VLOOKUP(L599,'Status Report'!B:AM,33,0)))</f>
        <v>52.189200000000007</v>
      </c>
      <c r="AC599" s="21">
        <f>VLOOKUP(L599,'Status Report'!B:CE,82,0)</f>
        <v>0</v>
      </c>
      <c r="AD599" s="21">
        <f t="shared" si="143"/>
        <v>52.189200000000007</v>
      </c>
      <c r="AE599" s="63">
        <f>VLOOKUP(L599,'Status Report'!B:W,20,0)</f>
        <v>68</v>
      </c>
      <c r="AF599" s="63">
        <f>VLOOKUP(L599,'Status Report'!B:W,21,0)</f>
        <v>19</v>
      </c>
      <c r="AG599" s="63">
        <f>VLOOKUP(L599,'Status Report'!B:W,22,0)</f>
        <v>19</v>
      </c>
      <c r="AH599" s="22">
        <f t="shared" si="144"/>
        <v>0.12274</v>
      </c>
      <c r="AI599" t="s">
        <v>990</v>
      </c>
      <c r="AK599" s="63">
        <f>IFERROR(VLOOKUP(G599,ASEAN!A:A,1,0),0)</f>
        <v>0</v>
      </c>
      <c r="AL599" s="63">
        <f>IFERROR(VLOOKUP(D599,'[3]customer specs'!$B$1:$D$65536,3,0),0)</f>
        <v>0</v>
      </c>
      <c r="AM599" s="64">
        <f t="shared" si="145"/>
        <v>23</v>
      </c>
      <c r="AN599" s="64">
        <f t="shared" si="146"/>
        <v>0</v>
      </c>
      <c r="AO599" s="63"/>
      <c r="AP599" s="63"/>
      <c r="AQ599" s="63" t="str">
        <f t="shared" si="147"/>
        <v>no</v>
      </c>
      <c r="AR599" s="20">
        <f t="shared" si="148"/>
        <v>260.94600000000003</v>
      </c>
      <c r="AS599" s="63"/>
      <c r="AT599" s="23">
        <f t="shared" si="138"/>
        <v>0.12</v>
      </c>
      <c r="AU599" s="65">
        <f t="shared" si="149"/>
        <v>59.305909090909097</v>
      </c>
      <c r="AV599" s="65"/>
      <c r="AW599" s="65">
        <f t="shared" si="150"/>
        <v>296.52954545454548</v>
      </c>
      <c r="AX599" s="65"/>
      <c r="AY599" s="63">
        <f>VLOOKUP(L599,'Status Report'!B:CF,81,0)</f>
        <v>0</v>
      </c>
      <c r="AZ599" s="63" t="str">
        <f>VLOOKUP(L599,'Status Report'!B:S,18,0)</f>
        <v>Ellina Smirnova</v>
      </c>
      <c r="BB599" s="63">
        <f>VLOOKUP(L599,'Status Report'!B:Z,25,0)</f>
        <v>10</v>
      </c>
      <c r="BC599" s="63">
        <f t="shared" si="151"/>
        <v>50</v>
      </c>
      <c r="BF599">
        <f>VLOOKUP(L599,'Status Report'!B:CE,82,0)</f>
        <v>0</v>
      </c>
      <c r="BG599">
        <f>VLOOKUP(L599,'Status Report'!B:CF,83,0)</f>
        <v>0</v>
      </c>
      <c r="BH599">
        <f>VLOOKUP(L599,'Status Report'!B:CG,84,0)</f>
        <v>0</v>
      </c>
      <c r="BI599" t="s">
        <v>854</v>
      </c>
      <c r="BJ599" t="s">
        <v>795</v>
      </c>
      <c r="BM599" s="67">
        <f t="shared" si="152"/>
        <v>4834</v>
      </c>
    </row>
    <row r="600" spans="1:65" x14ac:dyDescent="0.25">
      <c r="A600" s="68" t="str">
        <f>VLOOKUP(L600,'Status Report'!B:CB,79,0)</f>
        <v>Heineken UCL</v>
      </c>
      <c r="C600">
        <v>26021022</v>
      </c>
      <c r="D600">
        <v>3097160</v>
      </c>
      <c r="E600" t="s">
        <v>803</v>
      </c>
      <c r="F600" t="s">
        <v>802</v>
      </c>
      <c r="G600" t="str">
        <f>VLOOKUP(D600,'[2]sold to'!$A:$H,8,0)</f>
        <v>Netherlands</v>
      </c>
      <c r="H600" t="str">
        <f>VLOOKUP(D600,'[2]sold to'!$A:$I,9,0)</f>
        <v>AMEE</v>
      </c>
      <c r="K600">
        <v>20</v>
      </c>
      <c r="L600">
        <v>88026493</v>
      </c>
      <c r="M600" t="s">
        <v>804</v>
      </c>
      <c r="N600">
        <v>5</v>
      </c>
      <c r="P600" t="str">
        <f>VLOOKUP(L600,'Status Report'!B:AA,26,0)</f>
        <v>China</v>
      </c>
      <c r="Q600" t="str">
        <f>VLOOKUP(L600,'Status Report'!B:AB,27,0)</f>
        <v>Bar support</v>
      </c>
      <c r="R600">
        <f>VLOOKUP(L600,'Status Report'!B:X,23,0)</f>
        <v>167</v>
      </c>
      <c r="S600" t="str">
        <f>VLOOKUP(L600,'Status Report'!B:T,19,0)</f>
        <v>Promocean The Netherlands BV</v>
      </c>
      <c r="T600" s="62">
        <f>VLOOKUP(L600,'Status Report'!B:E,4,0)</f>
        <v>3</v>
      </c>
      <c r="U600" s="19">
        <f>_xlfn.IFS(AI600="Den Bosch",VLOOKUP(L600,'Status Report'!B:AM,35,0),AI600="Yantian",VLOOKUP(L600,'Status Report'!B:AM,36,0),AI600="",IF(H600="Asia Pacific",VLOOKUP(L600,'Status Report'!B:AM,36,0),VLOOKUP(L600,'Status Report'!B:AM,35,0)),AI600="Direct shipment",IF(H600="Asia Pacific",VLOOKUP(L600,'Status Report'!B:AM,36,0),VLOOKUP(L600,'Status Report'!B:AM,35,0)))</f>
        <v>73.199999999999989</v>
      </c>
      <c r="V600" s="20">
        <f t="shared" si="139"/>
        <v>365.99999999999994</v>
      </c>
      <c r="W600" s="19">
        <f>_xlfn.IFS(AI600="Den Bosch",VLOOKUP(L600,'Status Report'!B:AM,37,0),AI600="Yantian",VLOOKUP(L600,'Status Report'!B:AM,38,0),AI600="",IF(H600="Asia Pacific",VLOOKUP(L600,'Status Report'!B:AM,38,0),VLOOKUP(L600,'Status Report'!B:AM,37,0)),AI600="Direct shipment",IF(H600="Asia Pacific",VLOOKUP(L600,'Status Report'!B:AM,38,0),VLOOKUP(L600,'Status Report'!B:AM,37,0)))</f>
        <v>73.199999999999989</v>
      </c>
      <c r="X600" s="20">
        <f t="shared" si="140"/>
        <v>365.99999999999994</v>
      </c>
      <c r="Y600" s="20">
        <f>_xlfn.IFS(AI600="Den Bosch",VLOOKUP(L600,'Status Report'!B:AO,39,0),AI600="Yantian",VLOOKUP(L600,'Status Report'!B:AO,40,0),AI600="",IF(H600="Asia Pacific",VLOOKUP(L600,'Status Report'!B:AO,40,0),VLOOKUP(L600,'Status Report'!B:AO,39,0)),AI600="Direct shipment",IF(H600="Asia Pacific",VLOOKUP(L600,'Status Report'!B:AO,40,0),VLOOKUP(L600,'Status Report'!B:AO,39,0)))</f>
        <v>0</v>
      </c>
      <c r="Z600" s="20">
        <f t="shared" si="141"/>
        <v>0</v>
      </c>
      <c r="AA600" s="20">
        <f t="shared" si="142"/>
        <v>365.99999999999994</v>
      </c>
      <c r="AB600" s="21">
        <f>_xlfn.IFS(AI600="Den Bosch",VLOOKUP(L600,'Status Report'!B:AM,33,0),AI600="Yantian",VLOOKUP(L600,'Status Report'!B:AM,34,0),AI600="",IF(H600="Asia Pacific",VLOOKUP(L600,'Status Report'!B:AM,34,0),VLOOKUP(L600,'Status Report'!B:AM,33,0)),AI600="Direct shipment",IF(H600="Asia Pacific",VLOOKUP(L600,'Status Report'!B:AM,34,0),VLOOKUP(L600,'Status Report'!B:AM,33,0)))</f>
        <v>63.327000000000005</v>
      </c>
      <c r="AC600" s="21">
        <f>VLOOKUP(L600,'Status Report'!B:CE,82,0)</f>
        <v>0</v>
      </c>
      <c r="AD600" s="21">
        <f t="shared" si="143"/>
        <v>63.327000000000005</v>
      </c>
      <c r="AE600" s="63">
        <f>VLOOKUP(L600,'Status Report'!B:W,20,0)</f>
        <v>49</v>
      </c>
      <c r="AF600" s="63">
        <f>VLOOKUP(L600,'Status Report'!B:W,21,0)</f>
        <v>26</v>
      </c>
      <c r="AG600" s="63">
        <f>VLOOKUP(L600,'Status Report'!B:W,22,0)</f>
        <v>50</v>
      </c>
      <c r="AH600" s="22">
        <f t="shared" si="144"/>
        <v>0.31850000000000001</v>
      </c>
      <c r="AI600" t="s">
        <v>990</v>
      </c>
      <c r="AK600" s="63">
        <f>IFERROR(VLOOKUP(G600,ASEAN!A:A,1,0),0)</f>
        <v>0</v>
      </c>
      <c r="AL600" s="63">
        <f>IFERROR(VLOOKUP(D600,'[3]customer specs'!$B$1:$D$65536,3,0),0)</f>
        <v>0</v>
      </c>
      <c r="AM600" s="64">
        <f t="shared" si="145"/>
        <v>0</v>
      </c>
      <c r="AN600" s="64">
        <f t="shared" si="146"/>
        <v>0</v>
      </c>
      <c r="AO600" s="63"/>
      <c r="AP600" s="63"/>
      <c r="AQ600" s="63" t="str">
        <f t="shared" si="147"/>
        <v>no</v>
      </c>
      <c r="AR600" s="20">
        <f t="shared" si="148"/>
        <v>316.63500000000005</v>
      </c>
      <c r="AS600" s="63"/>
      <c r="AT600" s="23">
        <f t="shared" si="138"/>
        <v>0.12</v>
      </c>
      <c r="AU600" s="65">
        <f t="shared" si="149"/>
        <v>71.962500000000006</v>
      </c>
      <c r="AV600" s="65"/>
      <c r="AW600" s="65">
        <f t="shared" si="150"/>
        <v>359.8125</v>
      </c>
      <c r="AX600" s="65"/>
      <c r="AY600" s="63">
        <f>VLOOKUP(L600,'Status Report'!B:CF,81,0)</f>
        <v>0</v>
      </c>
      <c r="AZ600" s="63" t="str">
        <f>VLOOKUP(L600,'Status Report'!B:S,18,0)</f>
        <v>Ellina Smirnova</v>
      </c>
      <c r="BB600" s="63">
        <f>VLOOKUP(L600,'Status Report'!B:Z,25,0)</f>
        <v>12</v>
      </c>
      <c r="BC600" s="63">
        <f t="shared" si="151"/>
        <v>60</v>
      </c>
      <c r="BF600">
        <f>VLOOKUP(L600,'Status Report'!B:CE,82,0)</f>
        <v>0</v>
      </c>
      <c r="BG600">
        <f>VLOOKUP(L600,'Status Report'!B:CF,83,0)</f>
        <v>0</v>
      </c>
      <c r="BH600">
        <f>VLOOKUP(L600,'Status Report'!B:CG,84,0)</f>
        <v>0</v>
      </c>
      <c r="BI600" t="s">
        <v>854</v>
      </c>
      <c r="BJ600" t="s">
        <v>795</v>
      </c>
      <c r="BM600" s="67">
        <f t="shared" si="152"/>
        <v>356</v>
      </c>
    </row>
    <row r="601" spans="1:65" x14ac:dyDescent="0.25">
      <c r="A601" s="68" t="str">
        <f>VLOOKUP(L601,'Status Report'!B:CB,79,0)</f>
        <v>Heineken UCL</v>
      </c>
      <c r="C601">
        <v>26021022</v>
      </c>
      <c r="D601">
        <v>3097160</v>
      </c>
      <c r="E601" t="s">
        <v>803</v>
      </c>
      <c r="F601" t="s">
        <v>802</v>
      </c>
      <c r="G601" t="str">
        <f>VLOOKUP(D601,'[2]sold to'!$A:$H,8,0)</f>
        <v>Netherlands</v>
      </c>
      <c r="H601" t="str">
        <f>VLOOKUP(D601,'[2]sold to'!$A:$I,9,0)</f>
        <v>AMEE</v>
      </c>
      <c r="K601">
        <v>30</v>
      </c>
      <c r="L601">
        <v>88026494</v>
      </c>
      <c r="M601" t="s">
        <v>320</v>
      </c>
      <c r="N601">
        <v>8</v>
      </c>
      <c r="P601" t="str">
        <f>VLOOKUP(L601,'Status Report'!B:AA,26,0)</f>
        <v>China</v>
      </c>
      <c r="Q601" t="str">
        <f>VLOOKUP(L601,'Status Report'!B:AB,27,0)</f>
        <v>Premiums</v>
      </c>
      <c r="R601">
        <f>VLOOKUP(L601,'Status Report'!B:X,23,0)</f>
        <v>100</v>
      </c>
      <c r="S601" t="str">
        <f>VLOOKUP(L601,'Status Report'!B:T,19,0)</f>
        <v>Promocean The Netherlands BV</v>
      </c>
      <c r="T601" s="62">
        <f>VLOOKUP(L601,'Status Report'!B:E,4,0)</f>
        <v>3</v>
      </c>
      <c r="U601" s="19">
        <f>_xlfn.IFS(AI601="Den Bosch",VLOOKUP(L601,'Status Report'!B:AM,35,0),AI601="Yantian",VLOOKUP(L601,'Status Report'!B:AM,36,0),AI601="",IF(H601="Asia Pacific",VLOOKUP(L601,'Status Report'!B:AM,36,0),VLOOKUP(L601,'Status Report'!B:AM,35,0)),AI601="Direct shipment",IF(H601="Asia Pacific",VLOOKUP(L601,'Status Report'!B:AM,36,0),VLOOKUP(L601,'Status Report'!B:AM,35,0)))</f>
        <v>47</v>
      </c>
      <c r="V601" s="20">
        <f t="shared" si="139"/>
        <v>376</v>
      </c>
      <c r="W601" s="19">
        <f>_xlfn.IFS(AI601="Den Bosch",VLOOKUP(L601,'Status Report'!B:AM,37,0),AI601="Yantian",VLOOKUP(L601,'Status Report'!B:AM,38,0),AI601="",IF(H601="Asia Pacific",VLOOKUP(L601,'Status Report'!B:AM,38,0),VLOOKUP(L601,'Status Report'!B:AM,37,0)),AI601="Direct shipment",IF(H601="Asia Pacific",VLOOKUP(L601,'Status Report'!B:AM,38,0),VLOOKUP(L601,'Status Report'!B:AM,37,0)))</f>
        <v>42.25</v>
      </c>
      <c r="X601" s="20">
        <f t="shared" si="140"/>
        <v>338</v>
      </c>
      <c r="Y601" s="20">
        <f>_xlfn.IFS(AI601="Den Bosch",VLOOKUP(L601,'Status Report'!B:AO,39,0),AI601="Yantian",VLOOKUP(L601,'Status Report'!B:AO,40,0),AI601="",IF(H601="Asia Pacific",VLOOKUP(L601,'Status Report'!B:AO,40,0),VLOOKUP(L601,'Status Report'!B:AO,39,0)),AI601="Direct shipment",IF(H601="Asia Pacific",VLOOKUP(L601,'Status Report'!B:AO,40,0),VLOOKUP(L601,'Status Report'!B:AO,39,0)))</f>
        <v>0</v>
      </c>
      <c r="Z601" s="20">
        <f t="shared" si="141"/>
        <v>0</v>
      </c>
      <c r="AA601" s="20">
        <f t="shared" si="142"/>
        <v>338</v>
      </c>
      <c r="AB601" s="21">
        <f>_xlfn.IFS(AI601="Den Bosch",VLOOKUP(L601,'Status Report'!B:AM,33,0),AI601="Yantian",VLOOKUP(L601,'Status Report'!B:AM,34,0),AI601="",IF(H601="Asia Pacific",VLOOKUP(L601,'Status Report'!B:AM,34,0),VLOOKUP(L601,'Status Report'!B:AM,33,0)),AI601="Direct shipment",IF(H601="Asia Pacific",VLOOKUP(L601,'Status Report'!B:AM,34,0),VLOOKUP(L601,'Status Report'!B:AM,33,0)))</f>
        <v>37.249200000000002</v>
      </c>
      <c r="AC601" s="21">
        <f>VLOOKUP(L601,'Status Report'!B:CE,82,0)</f>
        <v>0</v>
      </c>
      <c r="AD601" s="21">
        <f t="shared" si="143"/>
        <v>37.249200000000002</v>
      </c>
      <c r="AE601" s="63">
        <f>VLOOKUP(L601,'Status Report'!B:W,20,0)</f>
        <v>11</v>
      </c>
      <c r="AF601" s="63">
        <f>VLOOKUP(L601,'Status Report'!B:W,21,0)</f>
        <v>9</v>
      </c>
      <c r="AG601" s="63">
        <f>VLOOKUP(L601,'Status Report'!B:W,22,0)</f>
        <v>6</v>
      </c>
      <c r="AH601" s="22">
        <f t="shared" si="144"/>
        <v>4.7520000000000001E-3</v>
      </c>
      <c r="AI601" t="s">
        <v>990</v>
      </c>
      <c r="AK601" s="63">
        <f>IFERROR(VLOOKUP(G601,ASEAN!A:A,1,0),0)</f>
        <v>0</v>
      </c>
      <c r="AL601" s="63">
        <f>IFERROR(VLOOKUP(D601,'[3]customer specs'!$B$1:$D$65536,3,0),0)</f>
        <v>0</v>
      </c>
      <c r="AM601" s="64">
        <f t="shared" si="145"/>
        <v>38</v>
      </c>
      <c r="AN601" s="64">
        <f t="shared" si="146"/>
        <v>0</v>
      </c>
      <c r="AO601" s="63"/>
      <c r="AP601" s="63"/>
      <c r="AQ601" s="63" t="str">
        <f t="shared" si="147"/>
        <v>no</v>
      </c>
      <c r="AR601" s="20">
        <f t="shared" si="148"/>
        <v>297.99360000000001</v>
      </c>
      <c r="AS601" s="63"/>
      <c r="AT601" s="23">
        <f t="shared" si="138"/>
        <v>0.12</v>
      </c>
      <c r="AU601" s="65">
        <f t="shared" si="149"/>
        <v>42.328636363636363</v>
      </c>
      <c r="AV601" s="65"/>
      <c r="AW601" s="65">
        <f t="shared" si="150"/>
        <v>338.62909090909091</v>
      </c>
      <c r="AX601" s="65"/>
      <c r="AY601" s="63">
        <f>VLOOKUP(L601,'Status Report'!B:CF,81,0)</f>
        <v>0</v>
      </c>
      <c r="AZ601" s="63" t="str">
        <f>VLOOKUP(L601,'Status Report'!B:S,18,0)</f>
        <v>Ellina Smirnova</v>
      </c>
      <c r="BB601" s="63">
        <f>VLOOKUP(L601,'Status Report'!B:Z,25,0)</f>
        <v>25</v>
      </c>
      <c r="BC601" s="63">
        <f t="shared" si="151"/>
        <v>200</v>
      </c>
      <c r="BF601">
        <f>VLOOKUP(L601,'Status Report'!B:CE,82,0)</f>
        <v>0</v>
      </c>
      <c r="BG601">
        <f>VLOOKUP(L601,'Status Report'!B:CF,83,0)</f>
        <v>0</v>
      </c>
      <c r="BH601">
        <f>VLOOKUP(L601,'Status Report'!B:CG,84,0)</f>
        <v>0</v>
      </c>
      <c r="BI601" t="s">
        <v>854</v>
      </c>
      <c r="BJ601" t="s">
        <v>795</v>
      </c>
      <c r="BM601" s="67">
        <f t="shared" si="152"/>
        <v>1305</v>
      </c>
    </row>
    <row r="602" spans="1:65" x14ac:dyDescent="0.25">
      <c r="A602" s="68" t="str">
        <f>VLOOKUP(L602,'Status Report'!B:CB,79,0)</f>
        <v>Heineken UCL</v>
      </c>
      <c r="C602">
        <v>26021022</v>
      </c>
      <c r="D602">
        <v>3097160</v>
      </c>
      <c r="E602" t="s">
        <v>803</v>
      </c>
      <c r="F602" t="s">
        <v>802</v>
      </c>
      <c r="G602" t="str">
        <f>VLOOKUP(D602,'[2]sold to'!$A:$H,8,0)</f>
        <v>Netherlands</v>
      </c>
      <c r="H602" t="str">
        <f>VLOOKUP(D602,'[2]sold to'!$A:$I,9,0)</f>
        <v>AMEE</v>
      </c>
      <c r="K602">
        <v>40</v>
      </c>
      <c r="L602">
        <v>88026486</v>
      </c>
      <c r="M602" t="s">
        <v>313</v>
      </c>
      <c r="N602">
        <v>6</v>
      </c>
      <c r="P602" t="str">
        <f>VLOOKUP(L602,'Status Report'!B:AA,26,0)</f>
        <v>China</v>
      </c>
      <c r="Q602" t="str">
        <f>VLOOKUP(L602,'Status Report'!B:AB,27,0)</f>
        <v>Textiles-Clothing</v>
      </c>
      <c r="R602">
        <f>VLOOKUP(L602,'Status Report'!B:X,23,0)</f>
        <v>42</v>
      </c>
      <c r="S602" t="str">
        <f>VLOOKUP(L602,'Status Report'!B:T,19,0)</f>
        <v>Promocean The Netherlands BV</v>
      </c>
      <c r="T602" s="62">
        <f>VLOOKUP(L602,'Status Report'!B:E,4,0)</f>
        <v>3</v>
      </c>
      <c r="U602" s="19">
        <f>_xlfn.IFS(AI602="Den Bosch",VLOOKUP(L602,'Status Report'!B:AM,35,0),AI602="Yantian",VLOOKUP(L602,'Status Report'!B:AM,36,0),AI602="",IF(H602="Asia Pacific",VLOOKUP(L602,'Status Report'!B:AM,36,0),VLOOKUP(L602,'Status Report'!B:AM,35,0)),AI602="Direct shipment",IF(H602="Asia Pacific",VLOOKUP(L602,'Status Report'!B:AM,36,0),VLOOKUP(L602,'Status Report'!B:AM,35,0)))</f>
        <v>115.68</v>
      </c>
      <c r="V602" s="20">
        <f t="shared" si="139"/>
        <v>694.08</v>
      </c>
      <c r="W602" s="19">
        <f>_xlfn.IFS(AI602="Den Bosch",VLOOKUP(L602,'Status Report'!B:AM,37,0),AI602="Yantian",VLOOKUP(L602,'Status Report'!B:AM,38,0),AI602="",IF(H602="Asia Pacific",VLOOKUP(L602,'Status Report'!B:AM,38,0),VLOOKUP(L602,'Status Report'!B:AM,37,0)),AI602="Direct shipment",IF(H602="Asia Pacific",VLOOKUP(L602,'Status Report'!B:AM,38,0),VLOOKUP(L602,'Status Report'!B:AM,37,0)))</f>
        <v>71.28</v>
      </c>
      <c r="X602" s="20">
        <f t="shared" si="140"/>
        <v>427.68</v>
      </c>
      <c r="Y602" s="20">
        <f>_xlfn.IFS(AI602="Den Bosch",VLOOKUP(L602,'Status Report'!B:AO,39,0),AI602="Yantian",VLOOKUP(L602,'Status Report'!B:AO,40,0),AI602="",IF(H602="Asia Pacific",VLOOKUP(L602,'Status Report'!B:AO,40,0),VLOOKUP(L602,'Status Report'!B:AO,39,0)),AI602="Direct shipment",IF(H602="Asia Pacific",VLOOKUP(L602,'Status Report'!B:AO,40,0),VLOOKUP(L602,'Status Report'!B:AO,39,0)))</f>
        <v>0</v>
      </c>
      <c r="Z602" s="20">
        <f t="shared" si="141"/>
        <v>0</v>
      </c>
      <c r="AA602" s="20">
        <f t="shared" si="142"/>
        <v>427.68</v>
      </c>
      <c r="AB602" s="21">
        <f>_xlfn.IFS(AI602="Den Bosch",VLOOKUP(L602,'Status Report'!B:AM,33,0),AI602="Yantian",VLOOKUP(L602,'Status Report'!B:AM,34,0),AI602="",IF(H602="Asia Pacific",VLOOKUP(L602,'Status Report'!B:AM,34,0),VLOOKUP(L602,'Status Report'!B:AM,33,0)),AI602="Direct shipment",IF(H602="Asia Pacific",VLOOKUP(L602,'Status Report'!B:AM,34,0),VLOOKUP(L602,'Status Report'!B:AM,33,0)))</f>
        <v>62.267399999999995</v>
      </c>
      <c r="AC602" s="21">
        <f>VLOOKUP(L602,'Status Report'!B:CE,82,0)</f>
        <v>0</v>
      </c>
      <c r="AD602" s="21">
        <f t="shared" si="143"/>
        <v>62.267399999999995</v>
      </c>
      <c r="AE602" s="63">
        <f>VLOOKUP(L602,'Status Report'!B:W,20,0)</f>
        <v>45</v>
      </c>
      <c r="AF602" s="63">
        <f>VLOOKUP(L602,'Status Report'!B:W,21,0)</f>
        <v>23</v>
      </c>
      <c r="AG602" s="63">
        <f>VLOOKUP(L602,'Status Report'!B:W,22,0)</f>
        <v>23</v>
      </c>
      <c r="AH602" s="22">
        <f t="shared" si="144"/>
        <v>0.14283000000000001</v>
      </c>
      <c r="AI602" t="s">
        <v>990</v>
      </c>
      <c r="AK602" s="63">
        <f>IFERROR(VLOOKUP(G602,ASEAN!A:A,1,0),0)</f>
        <v>0</v>
      </c>
      <c r="AL602" s="63">
        <f>IFERROR(VLOOKUP(D602,'[3]customer specs'!$B$1:$D$65536,3,0),0)</f>
        <v>0</v>
      </c>
      <c r="AM602" s="64">
        <f t="shared" si="145"/>
        <v>266.40000000000003</v>
      </c>
      <c r="AN602" s="64">
        <f t="shared" si="146"/>
        <v>0</v>
      </c>
      <c r="AO602" s="63"/>
      <c r="AP602" s="63"/>
      <c r="AQ602" s="63" t="str">
        <f t="shared" si="147"/>
        <v>no</v>
      </c>
      <c r="AR602" s="20">
        <f t="shared" si="148"/>
        <v>373.60439999999994</v>
      </c>
      <c r="AS602" s="63"/>
      <c r="AT602" s="23">
        <f t="shared" si="138"/>
        <v>0.12</v>
      </c>
      <c r="AU602" s="65">
        <f t="shared" si="149"/>
        <v>70.758409090909083</v>
      </c>
      <c r="AV602" s="65"/>
      <c r="AW602" s="65">
        <f t="shared" si="150"/>
        <v>424.5504545454545</v>
      </c>
      <c r="AX602" s="65"/>
      <c r="AY602" s="63">
        <f>VLOOKUP(L602,'Status Report'!B:CF,81,0)</f>
        <v>0</v>
      </c>
      <c r="AZ602" s="63" t="str">
        <f>VLOOKUP(L602,'Status Report'!B:S,18,0)</f>
        <v>Ellina Smirnova</v>
      </c>
      <c r="BB602" s="63">
        <f>VLOOKUP(L602,'Status Report'!B:Z,25,0)</f>
        <v>24</v>
      </c>
      <c r="BC602" s="63">
        <f t="shared" si="151"/>
        <v>144</v>
      </c>
      <c r="BF602">
        <f>VLOOKUP(L602,'Status Report'!B:CE,82,0)</f>
        <v>0</v>
      </c>
      <c r="BG602">
        <f>VLOOKUP(L602,'Status Report'!B:CF,83,0)</f>
        <v>0</v>
      </c>
      <c r="BH602">
        <f>VLOOKUP(L602,'Status Report'!B:CG,84,0)</f>
        <v>0</v>
      </c>
      <c r="BI602" t="s">
        <v>854</v>
      </c>
      <c r="BJ602" t="s">
        <v>795</v>
      </c>
      <c r="BM602" s="67">
        <f t="shared" si="152"/>
        <v>816</v>
      </c>
    </row>
    <row r="603" spans="1:65" x14ac:dyDescent="0.25">
      <c r="A603" s="68" t="str">
        <f>VLOOKUP(L603,'Status Report'!B:CB,79,0)</f>
        <v>Heineken UCL</v>
      </c>
      <c r="C603">
        <v>26021022</v>
      </c>
      <c r="D603">
        <v>3097160</v>
      </c>
      <c r="E603" t="s">
        <v>803</v>
      </c>
      <c r="F603" t="s">
        <v>802</v>
      </c>
      <c r="G603" t="str">
        <f>VLOOKUP(D603,'[2]sold to'!$A:$H,8,0)</f>
        <v>Netherlands</v>
      </c>
      <c r="H603" t="str">
        <f>VLOOKUP(D603,'[2]sold to'!$A:$I,9,0)</f>
        <v>AMEE</v>
      </c>
      <c r="K603">
        <v>50</v>
      </c>
      <c r="L603">
        <v>88026481</v>
      </c>
      <c r="M603" t="s">
        <v>308</v>
      </c>
      <c r="N603">
        <v>6</v>
      </c>
      <c r="P603" t="str">
        <f>VLOOKUP(L603,'Status Report'!B:AA,26,0)</f>
        <v>Bangladesh</v>
      </c>
      <c r="Q603" t="str">
        <f>VLOOKUP(L603,'Status Report'!B:AB,27,0)</f>
        <v>Textiles-Clothing</v>
      </c>
      <c r="R603">
        <f>VLOOKUP(L603,'Status Report'!B:X,23,0)</f>
        <v>167</v>
      </c>
      <c r="S603" t="str">
        <f>VLOOKUP(L603,'Status Report'!B:T,19,0)</f>
        <v>Promocean The Netherlands BV</v>
      </c>
      <c r="T603" s="62">
        <f>VLOOKUP(L603,'Status Report'!B:E,4,0)</f>
        <v>3</v>
      </c>
      <c r="U603" s="19">
        <f>_xlfn.IFS(AI603="Den Bosch",VLOOKUP(L603,'Status Report'!B:AM,35,0),AI603="Yantian",VLOOKUP(L603,'Status Report'!B:AM,36,0),AI603="",IF(H603="Asia Pacific",VLOOKUP(L603,'Status Report'!B:AM,36,0),VLOOKUP(L603,'Status Report'!B:AM,35,0)),AI603="Direct shipment",IF(H603="Asia Pacific",VLOOKUP(L603,'Status Report'!B:AM,36,0),VLOOKUP(L603,'Status Report'!B:AM,35,0)))</f>
        <v>29.700000000000003</v>
      </c>
      <c r="V603" s="20">
        <f t="shared" si="139"/>
        <v>178.20000000000002</v>
      </c>
      <c r="W603" s="19">
        <f>_xlfn.IFS(AI603="Den Bosch",VLOOKUP(L603,'Status Report'!B:AM,37,0),AI603="Yantian",VLOOKUP(L603,'Status Report'!B:AM,38,0),AI603="",IF(H603="Asia Pacific",VLOOKUP(L603,'Status Report'!B:AM,38,0),VLOOKUP(L603,'Status Report'!B:AM,37,0)),AI603="Direct shipment",IF(H603="Asia Pacific",VLOOKUP(L603,'Status Report'!B:AM,38,0),VLOOKUP(L603,'Status Report'!B:AM,37,0)))</f>
        <v>29.339999999999996</v>
      </c>
      <c r="X603" s="20">
        <f t="shared" si="140"/>
        <v>176.03999999999996</v>
      </c>
      <c r="Y603" s="20">
        <f>_xlfn.IFS(AI603="Den Bosch",VLOOKUP(L603,'Status Report'!B:AO,39,0),AI603="Yantian",VLOOKUP(L603,'Status Report'!B:AO,40,0),AI603="",IF(H603="Asia Pacific",VLOOKUP(L603,'Status Report'!B:AO,40,0),VLOOKUP(L603,'Status Report'!B:AO,39,0)),AI603="Direct shipment",IF(H603="Asia Pacific",VLOOKUP(L603,'Status Report'!B:AO,40,0),VLOOKUP(L603,'Status Report'!B:AO,39,0)))</f>
        <v>0</v>
      </c>
      <c r="Z603" s="20">
        <f t="shared" si="141"/>
        <v>0</v>
      </c>
      <c r="AA603" s="20">
        <f t="shared" si="142"/>
        <v>176.03999999999996</v>
      </c>
      <c r="AB603" s="21">
        <f>_xlfn.IFS(AI603="Den Bosch",VLOOKUP(L603,'Status Report'!B:AM,33,0),AI603="Yantian",VLOOKUP(L603,'Status Report'!B:AM,34,0),AI603="",IF(H603="Asia Pacific",VLOOKUP(L603,'Status Report'!B:AM,34,0),VLOOKUP(L603,'Status Report'!B:AM,33,0)),AI603="Direct shipment",IF(H603="Asia Pacific",VLOOKUP(L603,'Status Report'!B:AM,34,0),VLOOKUP(L603,'Status Report'!B:AM,33,0)))</f>
        <v>25.1265</v>
      </c>
      <c r="AC603" s="21">
        <f>VLOOKUP(L603,'Status Report'!B:CE,82,0)</f>
        <v>0</v>
      </c>
      <c r="AD603" s="21">
        <f t="shared" si="143"/>
        <v>25.1265</v>
      </c>
      <c r="AE603" s="63">
        <f>VLOOKUP(L603,'Status Report'!B:W,20,0)</f>
        <v>28</v>
      </c>
      <c r="AF603" s="63">
        <f>VLOOKUP(L603,'Status Report'!B:W,21,0)</f>
        <v>15</v>
      </c>
      <c r="AG603" s="63">
        <f>VLOOKUP(L603,'Status Report'!B:W,22,0)</f>
        <v>12</v>
      </c>
      <c r="AH603" s="22">
        <f t="shared" si="144"/>
        <v>3.024E-2</v>
      </c>
      <c r="AI603" t="s">
        <v>990</v>
      </c>
      <c r="AK603" s="63">
        <f>IFERROR(VLOOKUP(G603,ASEAN!A:A,1,0),0)</f>
        <v>0</v>
      </c>
      <c r="AL603" s="63">
        <f>IFERROR(VLOOKUP(D603,'[3]customer specs'!$B$1:$D$65536,3,0),0)</f>
        <v>0</v>
      </c>
      <c r="AM603" s="64">
        <f t="shared" si="145"/>
        <v>2.1600000000000534</v>
      </c>
      <c r="AN603" s="64">
        <f t="shared" si="146"/>
        <v>0</v>
      </c>
      <c r="AO603" s="63"/>
      <c r="AP603" s="63"/>
      <c r="AQ603" s="63" t="str">
        <f t="shared" si="147"/>
        <v>no</v>
      </c>
      <c r="AR603" s="20">
        <f t="shared" si="148"/>
        <v>150.75900000000001</v>
      </c>
      <c r="AS603" s="63"/>
      <c r="AT603" s="23">
        <f t="shared" si="138"/>
        <v>0.12</v>
      </c>
      <c r="AU603" s="65">
        <f t="shared" si="149"/>
        <v>28.552840909090911</v>
      </c>
      <c r="AV603" s="65"/>
      <c r="AW603" s="65">
        <f t="shared" si="150"/>
        <v>171.31704545454545</v>
      </c>
      <c r="AX603" s="65"/>
      <c r="AY603" s="63">
        <f>VLOOKUP(L603,'Status Report'!B:CF,81,0)</f>
        <v>0</v>
      </c>
      <c r="AZ603" s="63" t="str">
        <f>VLOOKUP(L603,'Status Report'!B:S,18,0)</f>
        <v>Ellina Smirnova</v>
      </c>
      <c r="BB603" s="63">
        <f>VLOOKUP(L603,'Status Report'!B:Z,25,0)</f>
        <v>6</v>
      </c>
      <c r="BC603" s="63">
        <f t="shared" si="151"/>
        <v>36</v>
      </c>
      <c r="BF603">
        <f>VLOOKUP(L603,'Status Report'!B:CE,82,0)</f>
        <v>0</v>
      </c>
      <c r="BG603">
        <f>VLOOKUP(L603,'Status Report'!B:CF,83,0)</f>
        <v>0</v>
      </c>
      <c r="BH603">
        <f>VLOOKUP(L603,'Status Report'!B:CG,84,0)</f>
        <v>0</v>
      </c>
      <c r="BI603" t="s">
        <v>854</v>
      </c>
      <c r="BJ603" t="s">
        <v>795</v>
      </c>
      <c r="BM603" s="67">
        <f t="shared" si="152"/>
        <v>118</v>
      </c>
    </row>
    <row r="604" spans="1:65" x14ac:dyDescent="0.25">
      <c r="A604" s="68" t="str">
        <f>VLOOKUP(L604,'Status Report'!B:CB,79,0)</f>
        <v>Heineken</v>
      </c>
      <c r="C604">
        <v>26021021</v>
      </c>
      <c r="D604">
        <v>3097135</v>
      </c>
      <c r="E604" t="s">
        <v>881</v>
      </c>
      <c r="F604" t="s">
        <v>882</v>
      </c>
      <c r="G604" t="str">
        <f>VLOOKUP(D604,'[2]sold to'!$A:$H,8,0)</f>
        <v>Lebanon</v>
      </c>
      <c r="H604" t="str">
        <f>VLOOKUP(D604,'[2]sold to'!$A:$I,9,0)</f>
        <v>AMEE</v>
      </c>
      <c r="K604">
        <v>10</v>
      </c>
      <c r="L604">
        <v>88027066</v>
      </c>
      <c r="M604" t="s">
        <v>503</v>
      </c>
      <c r="N604">
        <v>5</v>
      </c>
      <c r="P604" t="str">
        <f>VLOOKUP(L604,'Status Report'!B:AA,26,0)</f>
        <v>China</v>
      </c>
      <c r="Q604" t="str">
        <f>VLOOKUP(L604,'Status Report'!B:AB,27,0)</f>
        <v>Premiums</v>
      </c>
      <c r="R604">
        <f>VLOOKUP(L604,'Status Report'!B:X,23,0)</f>
        <v>250</v>
      </c>
      <c r="S604" t="str">
        <f>VLOOKUP(L604,'Status Report'!B:T,19,0)</f>
        <v>Asian Sourcing Link</v>
      </c>
      <c r="T604" s="62">
        <f>VLOOKUP(L604,'Status Report'!B:E,4,0)</f>
        <v>3</v>
      </c>
      <c r="U604" s="19">
        <f>_xlfn.IFS(AI604="Den Bosch",VLOOKUP(L604,'Status Report'!B:AM,35,0),AI604="Yantian",VLOOKUP(L604,'Status Report'!B:AM,36,0),AI604="",IF(H604="Asia Pacific",VLOOKUP(L604,'Status Report'!B:AM,36,0),VLOOKUP(L604,'Status Report'!B:AM,35,0)),AI604="Direct shipment",IF(H604="Asia Pacific",VLOOKUP(L604,'Status Report'!B:AM,36,0),VLOOKUP(L604,'Status Report'!B:AM,35,0)))</f>
        <v>170.05</v>
      </c>
      <c r="V604" s="20">
        <f t="shared" si="139"/>
        <v>850.25</v>
      </c>
      <c r="W604" s="19">
        <f>_xlfn.IFS(AI604="Den Bosch",VLOOKUP(L604,'Status Report'!B:AM,37,0),AI604="Yantian",VLOOKUP(L604,'Status Report'!B:AM,38,0),AI604="",IF(H604="Asia Pacific",VLOOKUP(L604,'Status Report'!B:AM,38,0),VLOOKUP(L604,'Status Report'!B:AM,37,0)),AI604="Direct shipment",IF(H604="Asia Pacific",VLOOKUP(L604,'Status Report'!B:AM,38,0),VLOOKUP(L604,'Status Report'!B:AM,37,0)))</f>
        <v>170.05</v>
      </c>
      <c r="X604" s="20">
        <f t="shared" si="140"/>
        <v>850.25</v>
      </c>
      <c r="Y604" s="20">
        <f>_xlfn.IFS(AI604="Den Bosch",VLOOKUP(L604,'Status Report'!B:AO,39,0),AI604="Yantian",VLOOKUP(L604,'Status Report'!B:AO,40,0),AI604="",IF(H604="Asia Pacific",VLOOKUP(L604,'Status Report'!B:AO,40,0),VLOOKUP(L604,'Status Report'!B:AO,39,0)),AI604="Direct shipment",IF(H604="Asia Pacific",VLOOKUP(L604,'Status Report'!B:AO,40,0),VLOOKUP(L604,'Status Report'!B:AO,39,0)))</f>
        <v>0</v>
      </c>
      <c r="Z604" s="20">
        <f t="shared" si="141"/>
        <v>0</v>
      </c>
      <c r="AA604" s="20">
        <f t="shared" si="142"/>
        <v>850.25</v>
      </c>
      <c r="AB604" s="21">
        <f>_xlfn.IFS(AI604="Den Bosch",VLOOKUP(L604,'Status Report'!B:AM,33,0),AI604="Yantian",VLOOKUP(L604,'Status Report'!B:AM,34,0),AI604="",IF(H604="Asia Pacific",VLOOKUP(L604,'Status Report'!B:AM,34,0),VLOOKUP(L604,'Status Report'!B:AM,33,0)),AI604="Direct shipment",IF(H604="Asia Pacific",VLOOKUP(L604,'Status Report'!B:AM,34,0),VLOOKUP(L604,'Status Report'!B:AM,33,0)))</f>
        <v>147.06</v>
      </c>
      <c r="AC604" s="21">
        <f>VLOOKUP(L604,'Status Report'!B:CE,82,0)</f>
        <v>0</v>
      </c>
      <c r="AD604" s="21">
        <f t="shared" si="143"/>
        <v>147.06</v>
      </c>
      <c r="AE604" s="63">
        <f>VLOOKUP(L604,'Status Report'!B:W,20,0)</f>
        <v>57</v>
      </c>
      <c r="AF604" s="63">
        <f>VLOOKUP(L604,'Status Report'!B:W,21,0)</f>
        <v>37</v>
      </c>
      <c r="AG604" s="63">
        <f>VLOOKUP(L604,'Status Report'!B:W,22,0)</f>
        <v>46</v>
      </c>
      <c r="AH604" s="22">
        <f t="shared" si="144"/>
        <v>0.48507</v>
      </c>
      <c r="AI604" t="s">
        <v>990</v>
      </c>
      <c r="AK604" s="63">
        <f>IFERROR(VLOOKUP(G604,ASEAN!A:A,1,0),0)</f>
        <v>0</v>
      </c>
      <c r="AL604" s="63">
        <f>IFERROR(VLOOKUP(D604,'[3]customer specs'!$B$1:$D$65536,3,0),0)</f>
        <v>0</v>
      </c>
      <c r="AM604" s="64">
        <f t="shared" si="145"/>
        <v>0</v>
      </c>
      <c r="AN604" s="64">
        <f t="shared" si="146"/>
        <v>0</v>
      </c>
      <c r="AO604" s="63"/>
      <c r="AP604" s="63"/>
      <c r="AQ604" s="63" t="str">
        <f t="shared" si="147"/>
        <v>no</v>
      </c>
      <c r="AR604" s="20">
        <f t="shared" si="148"/>
        <v>735.3</v>
      </c>
      <c r="AS604" s="63"/>
      <c r="AT604" s="23">
        <f t="shared" si="138"/>
        <v>0.12</v>
      </c>
      <c r="AU604" s="65">
        <f t="shared" si="149"/>
        <v>167.11363636363637</v>
      </c>
      <c r="AV604" s="65"/>
      <c r="AW604" s="65">
        <f t="shared" si="150"/>
        <v>835.56818181818187</v>
      </c>
      <c r="AX604" s="65"/>
      <c r="AY604" s="63">
        <f>VLOOKUP(L604,'Status Report'!B:CF,81,0)</f>
        <v>0</v>
      </c>
      <c r="AZ604" s="63" t="str">
        <f>VLOOKUP(L604,'Status Report'!B:S,18,0)</f>
        <v>Ellina Smirnova</v>
      </c>
      <c r="BB604" s="63">
        <f>VLOOKUP(L604,'Status Report'!B:Z,25,0)</f>
        <v>1</v>
      </c>
      <c r="BC604" s="63">
        <f t="shared" si="151"/>
        <v>5</v>
      </c>
      <c r="BF604">
        <f>VLOOKUP(L604,'Status Report'!B:CE,82,0)</f>
        <v>0</v>
      </c>
      <c r="BG604">
        <f>VLOOKUP(L604,'Status Report'!B:CF,83,0)</f>
        <v>0</v>
      </c>
      <c r="BH604">
        <f>VLOOKUP(L604,'Status Report'!B:CG,84,0)</f>
        <v>0</v>
      </c>
      <c r="BI604" t="s">
        <v>854</v>
      </c>
      <c r="BJ604" t="s">
        <v>795</v>
      </c>
      <c r="BM604" s="67">
        <f t="shared" si="152"/>
        <v>119</v>
      </c>
    </row>
    <row r="605" spans="1:65" x14ac:dyDescent="0.25">
      <c r="A605" s="68" t="str">
        <f>VLOOKUP(L605,'Status Report'!B:CB,79,0)</f>
        <v>Heineken - F1</v>
      </c>
      <c r="C605">
        <v>26021023</v>
      </c>
      <c r="D605">
        <v>3090580</v>
      </c>
      <c r="E605" t="s">
        <v>883</v>
      </c>
      <c r="F605" t="s">
        <v>802</v>
      </c>
      <c r="G605" t="str">
        <f>VLOOKUP(D605,'[2]sold to'!$A:$H,8,0)</f>
        <v>Netherlands</v>
      </c>
      <c r="H605" t="str">
        <f>VLOOKUP(D605,'[2]sold to'!$A:$I,9,0)</f>
        <v>Europe</v>
      </c>
      <c r="K605">
        <v>10</v>
      </c>
      <c r="L605">
        <v>88027449</v>
      </c>
      <c r="M605" t="s">
        <v>289</v>
      </c>
      <c r="N605">
        <v>2</v>
      </c>
      <c r="P605" t="str">
        <f>VLOOKUP(L605,'Status Report'!B:AA,26,0)</f>
        <v>China</v>
      </c>
      <c r="Q605" t="str">
        <f>VLOOKUP(L605,'Status Report'!B:AB,27,0)</f>
        <v>Textiles-Clothing</v>
      </c>
      <c r="R605">
        <f>VLOOKUP(L605,'Status Report'!B:X,23,0)</f>
        <v>1000</v>
      </c>
      <c r="S605" t="str">
        <f>VLOOKUP(L605,'Status Report'!B:T,19,0)</f>
        <v>Asian Sourcing Link</v>
      </c>
      <c r="T605" s="62">
        <f>VLOOKUP(L605,'Status Report'!B:E,4,0)</f>
        <v>1</v>
      </c>
      <c r="U605" s="19">
        <f>_xlfn.IFS(AI605="Den Bosch",VLOOKUP(L605,'Status Report'!B:AM,35,0),AI605="Yantian",VLOOKUP(L605,'Status Report'!B:AM,36,0),AI605="",IF(H605="Asia Pacific",VLOOKUP(L605,'Status Report'!B:AM,36,0),VLOOKUP(L605,'Status Report'!B:AM,35,0)),AI605="Direct shipment",IF(H605="Asia Pacific",VLOOKUP(L605,'Status Report'!B:AM,36,0),VLOOKUP(L605,'Status Report'!B:AM,35,0)))</f>
        <v>12.98</v>
      </c>
      <c r="V605" s="20">
        <f t="shared" si="139"/>
        <v>25.96</v>
      </c>
      <c r="W605" s="19">
        <f>_xlfn.IFS(AI605="Den Bosch",VLOOKUP(L605,'Status Report'!B:AM,37,0),AI605="Yantian",VLOOKUP(L605,'Status Report'!B:AM,38,0),AI605="",IF(H605="Asia Pacific",VLOOKUP(L605,'Status Report'!B:AM,38,0),VLOOKUP(L605,'Status Report'!B:AM,37,0)),AI605="Direct shipment",IF(H605="Asia Pacific",VLOOKUP(L605,'Status Report'!B:AM,38,0),VLOOKUP(L605,'Status Report'!B:AM,37,0)))</f>
        <v>12.98</v>
      </c>
      <c r="X605" s="20">
        <f t="shared" si="140"/>
        <v>25.96</v>
      </c>
      <c r="Y605" s="20">
        <f>_xlfn.IFS(AI605="Den Bosch",VLOOKUP(L605,'Status Report'!B:AO,39,0),AI605="Yantian",VLOOKUP(L605,'Status Report'!B:AO,40,0),AI605="",IF(H605="Asia Pacific",VLOOKUP(L605,'Status Report'!B:AO,40,0),VLOOKUP(L605,'Status Report'!B:AO,39,0)),AI605="Direct shipment",IF(H605="Asia Pacific",VLOOKUP(L605,'Status Report'!B:AO,40,0),VLOOKUP(L605,'Status Report'!B:AO,39,0)))</f>
        <v>0</v>
      </c>
      <c r="Z605" s="20">
        <f t="shared" si="141"/>
        <v>0</v>
      </c>
      <c r="AA605" s="20">
        <f t="shared" si="142"/>
        <v>25.96</v>
      </c>
      <c r="AB605" s="21">
        <f>_xlfn.IFS(AI605="Den Bosch",VLOOKUP(L605,'Status Report'!B:AM,33,0),AI605="Yantian",VLOOKUP(L605,'Status Report'!B:AM,34,0),AI605="",IF(H605="Asia Pacific",VLOOKUP(L605,'Status Report'!B:AM,34,0),VLOOKUP(L605,'Status Report'!B:AM,33,0)),AI605="Direct shipment",IF(H605="Asia Pacific",VLOOKUP(L605,'Status Report'!B:AM,34,0),VLOOKUP(L605,'Status Report'!B:AM,33,0)))</f>
        <v>11.3256</v>
      </c>
      <c r="AC605" s="21">
        <f>VLOOKUP(L605,'Status Report'!B:CE,82,0)</f>
        <v>0</v>
      </c>
      <c r="AD605" s="21">
        <f t="shared" si="143"/>
        <v>11.3256</v>
      </c>
      <c r="AE605" s="63">
        <f>VLOOKUP(L605,'Status Report'!B:W,20,0)</f>
        <v>60</v>
      </c>
      <c r="AF605" s="63">
        <f>VLOOKUP(L605,'Status Report'!B:W,21,0)</f>
        <v>40</v>
      </c>
      <c r="AG605" s="63">
        <f>VLOOKUP(L605,'Status Report'!B:W,22,0)</f>
        <v>40</v>
      </c>
      <c r="AH605" s="22">
        <f t="shared" si="144"/>
        <v>0.192</v>
      </c>
      <c r="AK605" s="63">
        <f>IFERROR(VLOOKUP(G605,ASEAN!A:A,1,0),0)</f>
        <v>0</v>
      </c>
      <c r="AL605" s="63">
        <f>IFERROR(VLOOKUP(D605,'[3]customer specs'!$B$1:$D$65536,3,0),0)</f>
        <v>0</v>
      </c>
      <c r="AM605" s="64">
        <f t="shared" si="145"/>
        <v>0</v>
      </c>
      <c r="AN605" s="64">
        <f t="shared" si="146"/>
        <v>0</v>
      </c>
      <c r="AO605" s="63"/>
      <c r="AP605" s="63"/>
      <c r="AQ605" s="63" t="str">
        <f t="shared" si="147"/>
        <v>no</v>
      </c>
      <c r="AR605" s="20">
        <f t="shared" si="148"/>
        <v>22.651199999999999</v>
      </c>
      <c r="AS605" s="63"/>
      <c r="AT605" s="23">
        <f t="shared" si="138"/>
        <v>0.12</v>
      </c>
      <c r="AU605" s="65">
        <f t="shared" si="149"/>
        <v>12.87</v>
      </c>
      <c r="AV605" s="65"/>
      <c r="AW605" s="65">
        <f t="shared" si="150"/>
        <v>25.74</v>
      </c>
      <c r="AX605" s="65"/>
      <c r="AY605" s="63">
        <f>VLOOKUP(L605,'Status Report'!B:CF,81,0)</f>
        <v>0</v>
      </c>
      <c r="AZ605" s="63" t="str">
        <f>VLOOKUP(L605,'Status Report'!B:S,18,0)</f>
        <v xml:space="preserve">Ellina Smirnova </v>
      </c>
      <c r="BB605" s="63">
        <f>VLOOKUP(L605,'Status Report'!B:Z,25,0)</f>
        <v>1</v>
      </c>
      <c r="BC605" s="63">
        <f t="shared" si="151"/>
        <v>2</v>
      </c>
      <c r="BF605">
        <f>VLOOKUP(L605,'Status Report'!B:CE,82,0)</f>
        <v>0</v>
      </c>
      <c r="BG605">
        <f>VLOOKUP(L605,'Status Report'!B:CF,83,0)</f>
        <v>0</v>
      </c>
      <c r="BH605">
        <f>VLOOKUP(L605,'Status Report'!B:CG,84,0)</f>
        <v>0</v>
      </c>
      <c r="BI605" t="s">
        <v>854</v>
      </c>
      <c r="BJ605" t="s">
        <v>795</v>
      </c>
      <c r="BM605" s="67">
        <f t="shared" si="152"/>
        <v>31</v>
      </c>
    </row>
    <row r="606" spans="1:65" x14ac:dyDescent="0.25">
      <c r="A606" s="68" t="str">
        <f>VLOOKUP(L606,'Status Report'!B:CB,79,0)</f>
        <v>Heineken - F1</v>
      </c>
      <c r="C606">
        <v>26021023</v>
      </c>
      <c r="D606">
        <v>3090580</v>
      </c>
      <c r="E606" t="s">
        <v>883</v>
      </c>
      <c r="F606" t="s">
        <v>802</v>
      </c>
      <c r="G606" t="str">
        <f>VLOOKUP(D606,'[2]sold to'!$A:$H,8,0)</f>
        <v>Netherlands</v>
      </c>
      <c r="H606" t="str">
        <f>VLOOKUP(D606,'[2]sold to'!$A:$I,9,0)</f>
        <v>Europe</v>
      </c>
      <c r="K606">
        <v>20</v>
      </c>
      <c r="L606">
        <v>88027447</v>
      </c>
      <c r="M606" t="s">
        <v>228</v>
      </c>
      <c r="N606">
        <v>3</v>
      </c>
      <c r="P606" t="str">
        <f>VLOOKUP(L606,'Status Report'!B:AA,26,0)</f>
        <v>China</v>
      </c>
      <c r="Q606" t="str">
        <f>VLOOKUP(L606,'Status Report'!B:AB,27,0)</f>
        <v>Textiles-Clothing</v>
      </c>
      <c r="R606">
        <f>VLOOKUP(L606,'Status Report'!B:X,23,0)</f>
        <v>1000</v>
      </c>
      <c r="S606" t="str">
        <f>VLOOKUP(L606,'Status Report'!B:T,19,0)</f>
        <v>Asian Sourcing Link</v>
      </c>
      <c r="T606" s="62">
        <f>VLOOKUP(L606,'Status Report'!B:E,4,0)</f>
        <v>1</v>
      </c>
      <c r="U606" s="19">
        <f>_xlfn.IFS(AI606="Den Bosch",VLOOKUP(L606,'Status Report'!B:AM,35,0),AI606="Yantian",VLOOKUP(L606,'Status Report'!B:AM,36,0),AI606="",IF(H606="Asia Pacific",VLOOKUP(L606,'Status Report'!B:AM,36,0),VLOOKUP(L606,'Status Report'!B:AM,35,0)),AI606="Direct shipment",IF(H606="Asia Pacific",VLOOKUP(L606,'Status Report'!B:AM,36,0),VLOOKUP(L606,'Status Report'!B:AM,35,0)))</f>
        <v>12.98</v>
      </c>
      <c r="V606" s="20">
        <f t="shared" si="139"/>
        <v>38.94</v>
      </c>
      <c r="W606" s="19">
        <f>_xlfn.IFS(AI606="Den Bosch",VLOOKUP(L606,'Status Report'!B:AM,37,0),AI606="Yantian",VLOOKUP(L606,'Status Report'!B:AM,38,0),AI606="",IF(H606="Asia Pacific",VLOOKUP(L606,'Status Report'!B:AM,38,0),VLOOKUP(L606,'Status Report'!B:AM,37,0)),AI606="Direct shipment",IF(H606="Asia Pacific",VLOOKUP(L606,'Status Report'!B:AM,38,0),VLOOKUP(L606,'Status Report'!B:AM,37,0)))</f>
        <v>12.98</v>
      </c>
      <c r="X606" s="20">
        <f t="shared" si="140"/>
        <v>38.94</v>
      </c>
      <c r="Y606" s="20">
        <f>_xlfn.IFS(AI606="Den Bosch",VLOOKUP(L606,'Status Report'!B:AO,39,0),AI606="Yantian",VLOOKUP(L606,'Status Report'!B:AO,40,0),AI606="",IF(H606="Asia Pacific",VLOOKUP(L606,'Status Report'!B:AO,40,0),VLOOKUP(L606,'Status Report'!B:AO,39,0)),AI606="Direct shipment",IF(H606="Asia Pacific",VLOOKUP(L606,'Status Report'!B:AO,40,0),VLOOKUP(L606,'Status Report'!B:AO,39,0)))</f>
        <v>0</v>
      </c>
      <c r="Z606" s="20">
        <f t="shared" si="141"/>
        <v>0</v>
      </c>
      <c r="AA606" s="20">
        <f t="shared" si="142"/>
        <v>38.94</v>
      </c>
      <c r="AB606" s="21">
        <f>_xlfn.IFS(AI606="Den Bosch",VLOOKUP(L606,'Status Report'!B:AM,33,0),AI606="Yantian",VLOOKUP(L606,'Status Report'!B:AM,34,0),AI606="",IF(H606="Asia Pacific",VLOOKUP(L606,'Status Report'!B:AM,34,0),VLOOKUP(L606,'Status Report'!B:AM,33,0)),AI606="Direct shipment",IF(H606="Asia Pacific",VLOOKUP(L606,'Status Report'!B:AM,34,0),VLOOKUP(L606,'Status Report'!B:AM,33,0)))</f>
        <v>11.3256</v>
      </c>
      <c r="AC606" s="21">
        <f>VLOOKUP(L606,'Status Report'!B:CE,82,0)</f>
        <v>0</v>
      </c>
      <c r="AD606" s="21">
        <f t="shared" si="143"/>
        <v>11.3256</v>
      </c>
      <c r="AE606" s="63">
        <f>VLOOKUP(L606,'Status Report'!B:W,20,0)</f>
        <v>60</v>
      </c>
      <c r="AF606" s="63">
        <f>VLOOKUP(L606,'Status Report'!B:W,21,0)</f>
        <v>40</v>
      </c>
      <c r="AG606" s="63">
        <f>VLOOKUP(L606,'Status Report'!B:W,22,0)</f>
        <v>40</v>
      </c>
      <c r="AH606" s="22">
        <f t="shared" si="144"/>
        <v>0.28799999999999998</v>
      </c>
      <c r="AK606" s="63">
        <f>IFERROR(VLOOKUP(G606,ASEAN!A:A,1,0),0)</f>
        <v>0</v>
      </c>
      <c r="AL606" s="63">
        <f>IFERROR(VLOOKUP(D606,'[3]customer specs'!$B$1:$D$65536,3,0),0)</f>
        <v>0</v>
      </c>
      <c r="AM606" s="64">
        <f t="shared" si="145"/>
        <v>0</v>
      </c>
      <c r="AN606" s="64">
        <f t="shared" si="146"/>
        <v>0</v>
      </c>
      <c r="AO606" s="63"/>
      <c r="AP606" s="63"/>
      <c r="AQ606" s="63" t="str">
        <f t="shared" si="147"/>
        <v>no</v>
      </c>
      <c r="AR606" s="20">
        <f t="shared" si="148"/>
        <v>33.976799999999997</v>
      </c>
      <c r="AS606" s="63"/>
      <c r="AT606" s="23">
        <f t="shared" si="138"/>
        <v>0.12</v>
      </c>
      <c r="AU606" s="65">
        <f t="shared" si="149"/>
        <v>12.87</v>
      </c>
      <c r="AV606" s="65"/>
      <c r="AW606" s="65">
        <f t="shared" si="150"/>
        <v>38.61</v>
      </c>
      <c r="AX606" s="65"/>
      <c r="AY606" s="63">
        <f>VLOOKUP(L606,'Status Report'!B:CF,81,0)</f>
        <v>0</v>
      </c>
      <c r="AZ606" s="63" t="str">
        <f>VLOOKUP(L606,'Status Report'!B:S,18,0)</f>
        <v xml:space="preserve">Ellina Smirnova </v>
      </c>
      <c r="BB606" s="63">
        <f>VLOOKUP(L606,'Status Report'!B:Z,25,0)</f>
        <v>1</v>
      </c>
      <c r="BC606" s="63">
        <f t="shared" si="151"/>
        <v>3</v>
      </c>
      <c r="BF606">
        <f>VLOOKUP(L606,'Status Report'!B:CE,82,0)</f>
        <v>0</v>
      </c>
      <c r="BG606">
        <f>VLOOKUP(L606,'Status Report'!B:CF,83,0)</f>
        <v>0</v>
      </c>
      <c r="BH606">
        <f>VLOOKUP(L606,'Status Report'!B:CG,84,0)</f>
        <v>0</v>
      </c>
      <c r="BI606" t="s">
        <v>854</v>
      </c>
      <c r="BJ606" t="s">
        <v>795</v>
      </c>
      <c r="BM606" s="67">
        <f t="shared" si="152"/>
        <v>87</v>
      </c>
    </row>
    <row r="607" spans="1:65" x14ac:dyDescent="0.25">
      <c r="A607" s="68" t="str">
        <f>VLOOKUP(L607,'Status Report'!B:CB,79,0)</f>
        <v>Heineken - F1</v>
      </c>
      <c r="C607">
        <v>26021023</v>
      </c>
      <c r="D607">
        <v>3090580</v>
      </c>
      <c r="E607" t="s">
        <v>883</v>
      </c>
      <c r="F607" t="s">
        <v>802</v>
      </c>
      <c r="G607" t="str">
        <f>VLOOKUP(D607,'[2]sold to'!$A:$H,8,0)</f>
        <v>Netherlands</v>
      </c>
      <c r="H607" t="str">
        <f>VLOOKUP(D607,'[2]sold to'!$A:$I,9,0)</f>
        <v>Europe</v>
      </c>
      <c r="K607">
        <v>30</v>
      </c>
      <c r="L607">
        <v>88027445</v>
      </c>
      <c r="M607" t="s">
        <v>288</v>
      </c>
      <c r="N607">
        <v>1</v>
      </c>
      <c r="P607" t="str">
        <f>VLOOKUP(L607,'Status Report'!B:AA,26,0)</f>
        <v>China</v>
      </c>
      <c r="Q607" t="str">
        <f>VLOOKUP(L607,'Status Report'!B:AB,27,0)</f>
        <v>Textiles-Clothing</v>
      </c>
      <c r="R607">
        <f>VLOOKUP(L607,'Status Report'!B:X,23,0)</f>
        <v>1000</v>
      </c>
      <c r="S607" t="str">
        <f>VLOOKUP(L607,'Status Report'!B:T,19,0)</f>
        <v>Asian Sourcing Link</v>
      </c>
      <c r="T607" s="62">
        <f>VLOOKUP(L607,'Status Report'!B:E,4,0)</f>
        <v>1</v>
      </c>
      <c r="U607" s="19">
        <f>_xlfn.IFS(AI607="Den Bosch",VLOOKUP(L607,'Status Report'!B:AM,35,0),AI607="Yantian",VLOOKUP(L607,'Status Report'!B:AM,36,0),AI607="",IF(H607="Asia Pacific",VLOOKUP(L607,'Status Report'!B:AM,36,0),VLOOKUP(L607,'Status Report'!B:AM,35,0)),AI607="Direct shipment",IF(H607="Asia Pacific",VLOOKUP(L607,'Status Report'!B:AM,36,0),VLOOKUP(L607,'Status Report'!B:AM,35,0)))</f>
        <v>12.98</v>
      </c>
      <c r="V607" s="20">
        <f t="shared" si="139"/>
        <v>12.98</v>
      </c>
      <c r="W607" s="19">
        <f>_xlfn.IFS(AI607="Den Bosch",VLOOKUP(L607,'Status Report'!B:AM,37,0),AI607="Yantian",VLOOKUP(L607,'Status Report'!B:AM,38,0),AI607="",IF(H607="Asia Pacific",VLOOKUP(L607,'Status Report'!B:AM,38,0),VLOOKUP(L607,'Status Report'!B:AM,37,0)),AI607="Direct shipment",IF(H607="Asia Pacific",VLOOKUP(L607,'Status Report'!B:AM,38,0),VLOOKUP(L607,'Status Report'!B:AM,37,0)))</f>
        <v>12.98</v>
      </c>
      <c r="X607" s="20">
        <f t="shared" si="140"/>
        <v>12.98</v>
      </c>
      <c r="Y607" s="20">
        <f>_xlfn.IFS(AI607="Den Bosch",VLOOKUP(L607,'Status Report'!B:AO,39,0),AI607="Yantian",VLOOKUP(L607,'Status Report'!B:AO,40,0),AI607="",IF(H607="Asia Pacific",VLOOKUP(L607,'Status Report'!B:AO,40,0),VLOOKUP(L607,'Status Report'!B:AO,39,0)),AI607="Direct shipment",IF(H607="Asia Pacific",VLOOKUP(L607,'Status Report'!B:AO,40,0),VLOOKUP(L607,'Status Report'!B:AO,39,0)))</f>
        <v>0</v>
      </c>
      <c r="Z607" s="20">
        <f t="shared" si="141"/>
        <v>0</v>
      </c>
      <c r="AA607" s="20">
        <f t="shared" si="142"/>
        <v>12.98</v>
      </c>
      <c r="AB607" s="21">
        <f>_xlfn.IFS(AI607="Den Bosch",VLOOKUP(L607,'Status Report'!B:AM,33,0),AI607="Yantian",VLOOKUP(L607,'Status Report'!B:AM,34,0),AI607="",IF(H607="Asia Pacific",VLOOKUP(L607,'Status Report'!B:AM,34,0),VLOOKUP(L607,'Status Report'!B:AM,33,0)),AI607="Direct shipment",IF(H607="Asia Pacific",VLOOKUP(L607,'Status Report'!B:AM,34,0),VLOOKUP(L607,'Status Report'!B:AM,33,0)))</f>
        <v>11.3256</v>
      </c>
      <c r="AC607" s="21">
        <f>VLOOKUP(L607,'Status Report'!B:CE,82,0)</f>
        <v>0</v>
      </c>
      <c r="AD607" s="21">
        <f t="shared" si="143"/>
        <v>11.3256</v>
      </c>
      <c r="AE607" s="63">
        <f>VLOOKUP(L607,'Status Report'!B:W,20,0)</f>
        <v>60</v>
      </c>
      <c r="AF607" s="63">
        <f>VLOOKUP(L607,'Status Report'!B:W,21,0)</f>
        <v>40</v>
      </c>
      <c r="AG607" s="63">
        <f>VLOOKUP(L607,'Status Report'!B:W,22,0)</f>
        <v>40</v>
      </c>
      <c r="AH607" s="22">
        <f t="shared" si="144"/>
        <v>9.6000000000000002E-2</v>
      </c>
      <c r="AK607" s="63">
        <f>IFERROR(VLOOKUP(G607,ASEAN!A:A,1,0),0)</f>
        <v>0</v>
      </c>
      <c r="AL607" s="63">
        <f>IFERROR(VLOOKUP(D607,'[3]customer specs'!$B$1:$D$65536,3,0),0)</f>
        <v>0</v>
      </c>
      <c r="AM607" s="64">
        <f t="shared" si="145"/>
        <v>0</v>
      </c>
      <c r="AN607" s="64">
        <f t="shared" si="146"/>
        <v>0</v>
      </c>
      <c r="AO607" s="63"/>
      <c r="AP607" s="63"/>
      <c r="AQ607" s="63" t="str">
        <f t="shared" si="147"/>
        <v>no</v>
      </c>
      <c r="AR607" s="20">
        <f t="shared" si="148"/>
        <v>11.3256</v>
      </c>
      <c r="AS607" s="63"/>
      <c r="AT607" s="23">
        <f t="shared" si="138"/>
        <v>0.12</v>
      </c>
      <c r="AU607" s="65">
        <f t="shared" si="149"/>
        <v>12.87</v>
      </c>
      <c r="AV607" s="65"/>
      <c r="AW607" s="65">
        <f t="shared" si="150"/>
        <v>12.87</v>
      </c>
      <c r="AX607" s="65"/>
      <c r="AY607" s="63">
        <f>VLOOKUP(L607,'Status Report'!B:CF,81,0)</f>
        <v>0</v>
      </c>
      <c r="AZ607" s="63" t="str">
        <f>VLOOKUP(L607,'Status Report'!B:S,18,0)</f>
        <v xml:space="preserve">Ellina Smirnova </v>
      </c>
      <c r="BB607" s="63">
        <f>VLOOKUP(L607,'Status Report'!B:Z,25,0)</f>
        <v>1</v>
      </c>
      <c r="BC607" s="63">
        <f t="shared" si="151"/>
        <v>1</v>
      </c>
      <c r="BF607">
        <f>VLOOKUP(L607,'Status Report'!B:CE,82,0)</f>
        <v>0</v>
      </c>
      <c r="BG607">
        <f>VLOOKUP(L607,'Status Report'!B:CF,83,0)</f>
        <v>0</v>
      </c>
      <c r="BH607">
        <f>VLOOKUP(L607,'Status Report'!B:CG,84,0)</f>
        <v>0</v>
      </c>
      <c r="BI607" t="s">
        <v>854</v>
      </c>
      <c r="BJ607" t="s">
        <v>795</v>
      </c>
      <c r="BM607" s="67">
        <f t="shared" si="152"/>
        <v>32</v>
      </c>
    </row>
    <row r="608" spans="1:65" x14ac:dyDescent="0.25">
      <c r="A608" s="68" t="str">
        <f>VLOOKUP(L608,'Status Report'!B:CB,79,0)</f>
        <v>Heineken - F1</v>
      </c>
      <c r="C608">
        <v>26021023</v>
      </c>
      <c r="D608">
        <v>3090580</v>
      </c>
      <c r="E608" t="s">
        <v>883</v>
      </c>
      <c r="F608" t="s">
        <v>802</v>
      </c>
      <c r="G608" t="str">
        <f>VLOOKUP(D608,'[2]sold to'!$A:$H,8,0)</f>
        <v>Netherlands</v>
      </c>
      <c r="H608" t="str">
        <f>VLOOKUP(D608,'[2]sold to'!$A:$I,9,0)</f>
        <v>Europe</v>
      </c>
      <c r="K608">
        <v>40</v>
      </c>
      <c r="L608">
        <v>88027435</v>
      </c>
      <c r="M608" t="s">
        <v>622</v>
      </c>
      <c r="N608">
        <v>1</v>
      </c>
      <c r="P608" t="str">
        <f>VLOOKUP(L608,'Status Report'!B:AA,26,0)</f>
        <v>China</v>
      </c>
      <c r="Q608" t="str">
        <f>VLOOKUP(L608,'Status Report'!B:AB,27,0)</f>
        <v>Textiles-Clothing</v>
      </c>
      <c r="R608">
        <f>VLOOKUP(L608,'Status Report'!B:X,23,0)</f>
        <v>1000</v>
      </c>
      <c r="S608" t="str">
        <f>VLOOKUP(L608,'Status Report'!B:T,19,0)</f>
        <v>Asian Sourcing Link</v>
      </c>
      <c r="T608" s="62">
        <f>VLOOKUP(L608,'Status Report'!B:E,4,0)</f>
        <v>3</v>
      </c>
      <c r="U608" s="19">
        <f>_xlfn.IFS(AI608="Den Bosch",VLOOKUP(L608,'Status Report'!B:AM,35,0),AI608="Yantian",VLOOKUP(L608,'Status Report'!B:AM,36,0),AI608="",IF(H608="Asia Pacific",VLOOKUP(L608,'Status Report'!B:AM,36,0),VLOOKUP(L608,'Status Report'!B:AM,35,0)),AI608="Direct shipment",IF(H608="Asia Pacific",VLOOKUP(L608,'Status Report'!B:AM,36,0),VLOOKUP(L608,'Status Report'!B:AM,35,0)))</f>
        <v>32.06</v>
      </c>
      <c r="V608" s="20">
        <f t="shared" si="139"/>
        <v>32.06</v>
      </c>
      <c r="W608" s="19">
        <f>_xlfn.IFS(AI608="Den Bosch",VLOOKUP(L608,'Status Report'!B:AM,37,0),AI608="Yantian",VLOOKUP(L608,'Status Report'!B:AM,38,0),AI608="",IF(H608="Asia Pacific",VLOOKUP(L608,'Status Report'!B:AM,38,0),VLOOKUP(L608,'Status Report'!B:AM,37,0)),AI608="Direct shipment",IF(H608="Asia Pacific",VLOOKUP(L608,'Status Report'!B:AM,38,0),VLOOKUP(L608,'Status Report'!B:AM,37,0)))</f>
        <v>32.06</v>
      </c>
      <c r="X608" s="20">
        <f t="shared" si="140"/>
        <v>32.06</v>
      </c>
      <c r="Y608" s="20">
        <f>_xlfn.IFS(AI608="Den Bosch",VLOOKUP(L608,'Status Report'!B:AO,39,0),AI608="Yantian",VLOOKUP(L608,'Status Report'!B:AO,40,0),AI608="",IF(H608="Asia Pacific",VLOOKUP(L608,'Status Report'!B:AO,40,0),VLOOKUP(L608,'Status Report'!B:AO,39,0)),AI608="Direct shipment",IF(H608="Asia Pacific",VLOOKUP(L608,'Status Report'!B:AO,40,0),VLOOKUP(L608,'Status Report'!B:AO,39,0)))</f>
        <v>0</v>
      </c>
      <c r="Z608" s="20">
        <f t="shared" si="141"/>
        <v>0</v>
      </c>
      <c r="AA608" s="20">
        <f t="shared" si="142"/>
        <v>32.06</v>
      </c>
      <c r="AB608" s="21">
        <f>_xlfn.IFS(AI608="Den Bosch",VLOOKUP(L608,'Status Report'!B:AM,33,0),AI608="Yantian",VLOOKUP(L608,'Status Report'!B:AM,34,0),AI608="",IF(H608="Asia Pacific",VLOOKUP(L608,'Status Report'!B:AM,34,0),VLOOKUP(L608,'Status Report'!B:AM,33,0)),AI608="Direct shipment",IF(H608="Asia Pacific",VLOOKUP(L608,'Status Report'!B:AM,34,0),VLOOKUP(L608,'Status Report'!B:AM,33,0)))</f>
        <v>27.974699999999999</v>
      </c>
      <c r="AC608" s="21">
        <f>VLOOKUP(L608,'Status Report'!B:CE,82,0)</f>
        <v>0</v>
      </c>
      <c r="AD608" s="21">
        <f t="shared" si="143"/>
        <v>27.974699999999999</v>
      </c>
      <c r="AE608" s="63">
        <f>VLOOKUP(L608,'Status Report'!B:W,20,0)</f>
        <v>47</v>
      </c>
      <c r="AF608" s="63">
        <f>VLOOKUP(L608,'Status Report'!B:W,21,0)</f>
        <v>38</v>
      </c>
      <c r="AG608" s="63">
        <f>VLOOKUP(L608,'Status Report'!B:W,22,0)</f>
        <v>2</v>
      </c>
      <c r="AH608" s="22">
        <f t="shared" si="144"/>
        <v>3.5720000000000001E-3</v>
      </c>
      <c r="AI608" t="s">
        <v>990</v>
      </c>
      <c r="AK608" s="63">
        <f>IFERROR(VLOOKUP(G608,ASEAN!A:A,1,0),0)</f>
        <v>0</v>
      </c>
      <c r="AL608" s="63">
        <f>IFERROR(VLOOKUP(D608,'[3]customer specs'!$B$1:$D$65536,3,0),0)</f>
        <v>0</v>
      </c>
      <c r="AM608" s="64">
        <f t="shared" si="145"/>
        <v>0</v>
      </c>
      <c r="AN608" s="64">
        <f t="shared" si="146"/>
        <v>0</v>
      </c>
      <c r="AO608" s="63"/>
      <c r="AP608" s="63"/>
      <c r="AQ608" s="63" t="str">
        <f t="shared" si="147"/>
        <v>no</v>
      </c>
      <c r="AR608" s="20">
        <f t="shared" si="148"/>
        <v>27.974699999999999</v>
      </c>
      <c r="AS608" s="63"/>
      <c r="AT608" s="23">
        <f t="shared" si="138"/>
        <v>0.12</v>
      </c>
      <c r="AU608" s="65">
        <f t="shared" si="149"/>
        <v>31.789431818181818</v>
      </c>
      <c r="AV608" s="65"/>
      <c r="AW608" s="65">
        <f t="shared" si="150"/>
        <v>31.789431818181818</v>
      </c>
      <c r="AX608" s="65"/>
      <c r="AY608" s="63">
        <f>VLOOKUP(L608,'Status Report'!B:CF,81,0)</f>
        <v>0</v>
      </c>
      <c r="AZ608" s="63" t="str">
        <f>VLOOKUP(L608,'Status Report'!B:S,18,0)</f>
        <v xml:space="preserve">Ellina Smirnova </v>
      </c>
      <c r="BB608" s="63">
        <f>VLOOKUP(L608,'Status Report'!B:Z,25,0)</f>
        <v>1</v>
      </c>
      <c r="BC608" s="63">
        <f t="shared" si="151"/>
        <v>1</v>
      </c>
      <c r="BF608">
        <f>VLOOKUP(L608,'Status Report'!B:CE,82,0)</f>
        <v>0</v>
      </c>
      <c r="BG608">
        <f>VLOOKUP(L608,'Status Report'!B:CF,83,0)</f>
        <v>0</v>
      </c>
      <c r="BH608">
        <f>VLOOKUP(L608,'Status Report'!B:CG,84,0)</f>
        <v>0</v>
      </c>
      <c r="BI608" t="s">
        <v>854</v>
      </c>
      <c r="BJ608" t="s">
        <v>795</v>
      </c>
      <c r="BM608" s="67">
        <f t="shared" si="152"/>
        <v>108</v>
      </c>
    </row>
    <row r="609" spans="1:65" x14ac:dyDescent="0.25">
      <c r="A609" s="68" t="str">
        <f>VLOOKUP(L609,'Status Report'!B:CB,79,0)</f>
        <v>Heineken - F1</v>
      </c>
      <c r="C609">
        <v>26021023</v>
      </c>
      <c r="D609">
        <v>3090580</v>
      </c>
      <c r="E609" t="s">
        <v>883</v>
      </c>
      <c r="F609" t="s">
        <v>802</v>
      </c>
      <c r="G609" t="str">
        <f>VLOOKUP(D609,'[2]sold to'!$A:$H,8,0)</f>
        <v>Netherlands</v>
      </c>
      <c r="H609" t="str">
        <f>VLOOKUP(D609,'[2]sold to'!$A:$I,9,0)</f>
        <v>Europe</v>
      </c>
      <c r="K609">
        <v>50</v>
      </c>
      <c r="L609">
        <v>88027432</v>
      </c>
      <c r="M609" t="s">
        <v>619</v>
      </c>
      <c r="N609">
        <v>1</v>
      </c>
      <c r="P609" t="str">
        <f>VLOOKUP(L609,'Status Report'!B:AA,26,0)</f>
        <v>China</v>
      </c>
      <c r="Q609" t="str">
        <f>VLOOKUP(L609,'Status Report'!B:AB,27,0)</f>
        <v>Textiles-Clothing</v>
      </c>
      <c r="R609">
        <f>VLOOKUP(L609,'Status Report'!B:X,23,0)</f>
        <v>1000</v>
      </c>
      <c r="S609" t="str">
        <f>VLOOKUP(L609,'Status Report'!B:T,19,0)</f>
        <v>Asian Sourcing Link</v>
      </c>
      <c r="T609" s="62">
        <f>VLOOKUP(L609,'Status Report'!B:E,4,0)</f>
        <v>3</v>
      </c>
      <c r="U609" s="19">
        <f>_xlfn.IFS(AI609="Den Bosch",VLOOKUP(L609,'Status Report'!B:AM,35,0),AI609="Yantian",VLOOKUP(L609,'Status Report'!B:AM,36,0),AI609="",IF(H609="Asia Pacific",VLOOKUP(L609,'Status Report'!B:AM,36,0),VLOOKUP(L609,'Status Report'!B:AM,35,0)),AI609="Direct shipment",IF(H609="Asia Pacific",VLOOKUP(L609,'Status Report'!B:AM,36,0),VLOOKUP(L609,'Status Report'!B:AM,35,0)))</f>
        <v>32.06</v>
      </c>
      <c r="V609" s="20">
        <f t="shared" si="139"/>
        <v>32.06</v>
      </c>
      <c r="W609" s="19">
        <f>_xlfn.IFS(AI609="Den Bosch",VLOOKUP(L609,'Status Report'!B:AM,37,0),AI609="Yantian",VLOOKUP(L609,'Status Report'!B:AM,38,0),AI609="",IF(H609="Asia Pacific",VLOOKUP(L609,'Status Report'!B:AM,38,0),VLOOKUP(L609,'Status Report'!B:AM,37,0)),AI609="Direct shipment",IF(H609="Asia Pacific",VLOOKUP(L609,'Status Report'!B:AM,38,0),VLOOKUP(L609,'Status Report'!B:AM,37,0)))</f>
        <v>32.06</v>
      </c>
      <c r="X609" s="20">
        <f t="shared" si="140"/>
        <v>32.06</v>
      </c>
      <c r="Y609" s="20">
        <f>_xlfn.IFS(AI609="Den Bosch",VLOOKUP(L609,'Status Report'!B:AO,39,0),AI609="Yantian",VLOOKUP(L609,'Status Report'!B:AO,40,0),AI609="",IF(H609="Asia Pacific",VLOOKUP(L609,'Status Report'!B:AO,40,0),VLOOKUP(L609,'Status Report'!B:AO,39,0)),AI609="Direct shipment",IF(H609="Asia Pacific",VLOOKUP(L609,'Status Report'!B:AO,40,0),VLOOKUP(L609,'Status Report'!B:AO,39,0)))</f>
        <v>0</v>
      </c>
      <c r="Z609" s="20">
        <f t="shared" si="141"/>
        <v>0</v>
      </c>
      <c r="AA609" s="20">
        <f t="shared" si="142"/>
        <v>32.06</v>
      </c>
      <c r="AB609" s="21">
        <f>_xlfn.IFS(AI609="Den Bosch",VLOOKUP(L609,'Status Report'!B:AM,33,0),AI609="Yantian",VLOOKUP(L609,'Status Report'!B:AM,34,0),AI609="",IF(H609="Asia Pacific",VLOOKUP(L609,'Status Report'!B:AM,34,0),VLOOKUP(L609,'Status Report'!B:AM,33,0)),AI609="Direct shipment",IF(H609="Asia Pacific",VLOOKUP(L609,'Status Report'!B:AM,34,0),VLOOKUP(L609,'Status Report'!B:AM,33,0)))</f>
        <v>27.974699999999999</v>
      </c>
      <c r="AC609" s="21">
        <f>VLOOKUP(L609,'Status Report'!B:CE,82,0)</f>
        <v>0</v>
      </c>
      <c r="AD609" s="21">
        <f t="shared" si="143"/>
        <v>27.974699999999999</v>
      </c>
      <c r="AE609" s="63">
        <f>VLOOKUP(L609,'Status Report'!B:W,20,0)</f>
        <v>47</v>
      </c>
      <c r="AF609" s="63">
        <f>VLOOKUP(L609,'Status Report'!B:W,21,0)</f>
        <v>38</v>
      </c>
      <c r="AG609" s="63">
        <f>VLOOKUP(L609,'Status Report'!B:W,22,0)</f>
        <v>2</v>
      </c>
      <c r="AH609" s="22">
        <f t="shared" si="144"/>
        <v>3.5720000000000001E-3</v>
      </c>
      <c r="AI609" t="s">
        <v>990</v>
      </c>
      <c r="AK609" s="63">
        <f>IFERROR(VLOOKUP(G609,ASEAN!A:A,1,0),0)</f>
        <v>0</v>
      </c>
      <c r="AL609" s="63">
        <f>IFERROR(VLOOKUP(D609,'[3]customer specs'!$B$1:$D$65536,3,0),0)</f>
        <v>0</v>
      </c>
      <c r="AM609" s="64">
        <f t="shared" si="145"/>
        <v>0</v>
      </c>
      <c r="AN609" s="64">
        <f t="shared" si="146"/>
        <v>0</v>
      </c>
      <c r="AO609" s="63"/>
      <c r="AP609" s="63"/>
      <c r="AQ609" s="63" t="str">
        <f t="shared" si="147"/>
        <v>no</v>
      </c>
      <c r="AR609" s="20">
        <f t="shared" si="148"/>
        <v>27.974699999999999</v>
      </c>
      <c r="AS609" s="63"/>
      <c r="AT609" s="23">
        <f t="shared" si="138"/>
        <v>0.12</v>
      </c>
      <c r="AU609" s="65">
        <f t="shared" si="149"/>
        <v>31.789431818181818</v>
      </c>
      <c r="AV609" s="65"/>
      <c r="AW609" s="65">
        <f t="shared" si="150"/>
        <v>31.789431818181818</v>
      </c>
      <c r="AX609" s="65"/>
      <c r="AY609" s="63">
        <f>VLOOKUP(L609,'Status Report'!B:CF,81,0)</f>
        <v>0</v>
      </c>
      <c r="AZ609" s="63" t="str">
        <f>VLOOKUP(L609,'Status Report'!B:S,18,0)</f>
        <v xml:space="preserve">Ellina Smirnova </v>
      </c>
      <c r="BB609" s="63">
        <f>VLOOKUP(L609,'Status Report'!B:Z,25,0)</f>
        <v>1</v>
      </c>
      <c r="BC609" s="63">
        <f t="shared" si="151"/>
        <v>1</v>
      </c>
      <c r="BF609">
        <f>VLOOKUP(L609,'Status Report'!B:CE,82,0)</f>
        <v>0</v>
      </c>
      <c r="BG609">
        <f>VLOOKUP(L609,'Status Report'!B:CF,83,0)</f>
        <v>0</v>
      </c>
      <c r="BH609">
        <f>VLOOKUP(L609,'Status Report'!B:CG,84,0)</f>
        <v>0</v>
      </c>
      <c r="BI609" t="s">
        <v>854</v>
      </c>
      <c r="BJ609" t="s">
        <v>795</v>
      </c>
      <c r="BM609" s="67">
        <f t="shared" si="152"/>
        <v>278</v>
      </c>
    </row>
    <row r="610" spans="1:65" x14ac:dyDescent="0.25">
      <c r="A610" s="68" t="str">
        <f>VLOOKUP(L610,'Status Report'!B:CB,79,0)</f>
        <v>Heineken - F1</v>
      </c>
      <c r="C610">
        <v>26021023</v>
      </c>
      <c r="D610">
        <v>3090580</v>
      </c>
      <c r="E610" t="s">
        <v>883</v>
      </c>
      <c r="F610" t="s">
        <v>802</v>
      </c>
      <c r="G610" t="str">
        <f>VLOOKUP(D610,'[2]sold to'!$A:$H,8,0)</f>
        <v>Netherlands</v>
      </c>
      <c r="H610" t="str">
        <f>VLOOKUP(D610,'[2]sold to'!$A:$I,9,0)</f>
        <v>Europe</v>
      </c>
      <c r="K610">
        <v>60</v>
      </c>
      <c r="L610">
        <v>88027431</v>
      </c>
      <c r="M610" t="s">
        <v>618</v>
      </c>
      <c r="N610">
        <v>1</v>
      </c>
      <c r="P610" t="str">
        <f>VLOOKUP(L610,'Status Report'!B:AA,26,0)</f>
        <v>China</v>
      </c>
      <c r="Q610" t="str">
        <f>VLOOKUP(L610,'Status Report'!B:AB,27,0)</f>
        <v>Textiles-Clothing</v>
      </c>
      <c r="R610">
        <f>VLOOKUP(L610,'Status Report'!B:X,23,0)</f>
        <v>1000</v>
      </c>
      <c r="S610" t="str">
        <f>VLOOKUP(L610,'Status Report'!B:T,19,0)</f>
        <v>Asian Sourcing Link</v>
      </c>
      <c r="T610" s="62">
        <f>VLOOKUP(L610,'Status Report'!B:E,4,0)</f>
        <v>3</v>
      </c>
      <c r="U610" s="19">
        <f>_xlfn.IFS(AI610="Den Bosch",VLOOKUP(L610,'Status Report'!B:AM,35,0),AI610="Yantian",VLOOKUP(L610,'Status Report'!B:AM,36,0),AI610="",IF(H610="Asia Pacific",VLOOKUP(L610,'Status Report'!B:AM,36,0),VLOOKUP(L610,'Status Report'!B:AM,35,0)),AI610="Direct shipment",IF(H610="Asia Pacific",VLOOKUP(L610,'Status Report'!B:AM,36,0),VLOOKUP(L610,'Status Report'!B:AM,35,0)))</f>
        <v>32.06</v>
      </c>
      <c r="V610" s="20">
        <f t="shared" si="139"/>
        <v>32.06</v>
      </c>
      <c r="W610" s="19">
        <f>_xlfn.IFS(AI610="Den Bosch",VLOOKUP(L610,'Status Report'!B:AM,37,0),AI610="Yantian",VLOOKUP(L610,'Status Report'!B:AM,38,0),AI610="",IF(H610="Asia Pacific",VLOOKUP(L610,'Status Report'!B:AM,38,0),VLOOKUP(L610,'Status Report'!B:AM,37,0)),AI610="Direct shipment",IF(H610="Asia Pacific",VLOOKUP(L610,'Status Report'!B:AM,38,0),VLOOKUP(L610,'Status Report'!B:AM,37,0)))</f>
        <v>32.06</v>
      </c>
      <c r="X610" s="20">
        <f t="shared" si="140"/>
        <v>32.06</v>
      </c>
      <c r="Y610" s="20">
        <f>_xlfn.IFS(AI610="Den Bosch",VLOOKUP(L610,'Status Report'!B:AO,39,0),AI610="Yantian",VLOOKUP(L610,'Status Report'!B:AO,40,0),AI610="",IF(H610="Asia Pacific",VLOOKUP(L610,'Status Report'!B:AO,40,0),VLOOKUP(L610,'Status Report'!B:AO,39,0)),AI610="Direct shipment",IF(H610="Asia Pacific",VLOOKUP(L610,'Status Report'!B:AO,40,0),VLOOKUP(L610,'Status Report'!B:AO,39,0)))</f>
        <v>0</v>
      </c>
      <c r="Z610" s="20">
        <f t="shared" si="141"/>
        <v>0</v>
      </c>
      <c r="AA610" s="20">
        <f t="shared" si="142"/>
        <v>32.06</v>
      </c>
      <c r="AB610" s="21">
        <f>_xlfn.IFS(AI610="Den Bosch",VLOOKUP(L610,'Status Report'!B:AM,33,0),AI610="Yantian",VLOOKUP(L610,'Status Report'!B:AM,34,0),AI610="",IF(H610="Asia Pacific",VLOOKUP(L610,'Status Report'!B:AM,34,0),VLOOKUP(L610,'Status Report'!B:AM,33,0)),AI610="Direct shipment",IF(H610="Asia Pacific",VLOOKUP(L610,'Status Report'!B:AM,34,0),VLOOKUP(L610,'Status Report'!B:AM,33,0)))</f>
        <v>27.974699999999999</v>
      </c>
      <c r="AC610" s="21">
        <f>VLOOKUP(L610,'Status Report'!B:CE,82,0)</f>
        <v>0</v>
      </c>
      <c r="AD610" s="21">
        <f t="shared" si="143"/>
        <v>27.974699999999999</v>
      </c>
      <c r="AE610" s="63">
        <f>VLOOKUP(L610,'Status Report'!B:W,20,0)</f>
        <v>47</v>
      </c>
      <c r="AF610" s="63">
        <f>VLOOKUP(L610,'Status Report'!B:W,21,0)</f>
        <v>38</v>
      </c>
      <c r="AG610" s="63">
        <f>VLOOKUP(L610,'Status Report'!B:W,22,0)</f>
        <v>2</v>
      </c>
      <c r="AH610" s="22">
        <f t="shared" si="144"/>
        <v>3.5720000000000001E-3</v>
      </c>
      <c r="AI610" t="s">
        <v>990</v>
      </c>
      <c r="AK610" s="63">
        <f>IFERROR(VLOOKUP(G610,ASEAN!A:A,1,0),0)</f>
        <v>0</v>
      </c>
      <c r="AL610" s="63">
        <f>IFERROR(VLOOKUP(D610,'[3]customer specs'!$B$1:$D$65536,3,0),0)</f>
        <v>0</v>
      </c>
      <c r="AM610" s="64">
        <f t="shared" si="145"/>
        <v>0</v>
      </c>
      <c r="AN610" s="64">
        <f t="shared" si="146"/>
        <v>0</v>
      </c>
      <c r="AO610" s="63"/>
      <c r="AP610" s="63"/>
      <c r="AQ610" s="63" t="str">
        <f t="shared" si="147"/>
        <v>no</v>
      </c>
      <c r="AR610" s="20">
        <f t="shared" si="148"/>
        <v>27.974699999999999</v>
      </c>
      <c r="AS610" s="63"/>
      <c r="AT610" s="23">
        <f t="shared" si="138"/>
        <v>0.12</v>
      </c>
      <c r="AU610" s="65">
        <f t="shared" si="149"/>
        <v>31.789431818181818</v>
      </c>
      <c r="AV610" s="65"/>
      <c r="AW610" s="65">
        <f t="shared" si="150"/>
        <v>31.789431818181818</v>
      </c>
      <c r="AX610" s="65"/>
      <c r="AY610" s="63">
        <f>VLOOKUP(L610,'Status Report'!B:CF,81,0)</f>
        <v>0</v>
      </c>
      <c r="AZ610" s="63" t="str">
        <f>VLOOKUP(L610,'Status Report'!B:S,18,0)</f>
        <v xml:space="preserve">Ellina Smirnova </v>
      </c>
      <c r="BB610" s="63">
        <f>VLOOKUP(L610,'Status Report'!B:Z,25,0)</f>
        <v>1</v>
      </c>
      <c r="BC610" s="63">
        <f t="shared" si="151"/>
        <v>1</v>
      </c>
      <c r="BF610">
        <f>VLOOKUP(L610,'Status Report'!B:CE,82,0)</f>
        <v>0</v>
      </c>
      <c r="BG610">
        <f>VLOOKUP(L610,'Status Report'!B:CF,83,0)</f>
        <v>0</v>
      </c>
      <c r="BH610">
        <f>VLOOKUP(L610,'Status Report'!B:CG,84,0)</f>
        <v>0</v>
      </c>
      <c r="BI610" t="s">
        <v>854</v>
      </c>
      <c r="BJ610" t="s">
        <v>795</v>
      </c>
      <c r="BM610" s="67">
        <f t="shared" si="152"/>
        <v>121</v>
      </c>
    </row>
    <row r="611" spans="1:65" x14ac:dyDescent="0.25">
      <c r="A611" s="68" t="str">
        <f>VLOOKUP(L611,'Status Report'!B:CB,79,0)</f>
        <v>Heineken - F1</v>
      </c>
      <c r="C611">
        <v>26021023</v>
      </c>
      <c r="D611">
        <v>3090580</v>
      </c>
      <c r="E611" t="s">
        <v>883</v>
      </c>
      <c r="F611" t="s">
        <v>802</v>
      </c>
      <c r="G611" t="str">
        <f>VLOOKUP(D611,'[2]sold to'!$A:$H,8,0)</f>
        <v>Netherlands</v>
      </c>
      <c r="H611" t="str">
        <f>VLOOKUP(D611,'[2]sold to'!$A:$I,9,0)</f>
        <v>Europe</v>
      </c>
      <c r="K611">
        <v>70</v>
      </c>
      <c r="L611">
        <v>88027352</v>
      </c>
      <c r="M611" t="s">
        <v>129</v>
      </c>
      <c r="N611">
        <v>1</v>
      </c>
      <c r="P611" t="str">
        <f>VLOOKUP(L611,'Status Report'!B:AA,26,0)</f>
        <v>China</v>
      </c>
      <c r="Q611" t="str">
        <f>VLOOKUP(L611,'Status Report'!B:AB,27,0)</f>
        <v>Premiums</v>
      </c>
      <c r="R611">
        <f>VLOOKUP(L611,'Status Report'!B:X,23,0)</f>
        <v>500</v>
      </c>
      <c r="S611" t="str">
        <f>VLOOKUP(L611,'Status Report'!B:T,19,0)</f>
        <v>Miles Promocean</v>
      </c>
      <c r="T611" s="62">
        <f>VLOOKUP(L611,'Status Report'!B:E,4,0)</f>
        <v>1</v>
      </c>
      <c r="U611" s="19">
        <f>_xlfn.IFS(AI611="Den Bosch",VLOOKUP(L611,'Status Report'!B:AM,35,0),AI611="Yantian",VLOOKUP(L611,'Status Report'!B:AM,36,0),AI611="",IF(H611="Asia Pacific",VLOOKUP(L611,'Status Report'!B:AM,36,0),VLOOKUP(L611,'Status Report'!B:AM,35,0)),AI611="Direct shipment",IF(H611="Asia Pacific",VLOOKUP(L611,'Status Report'!B:AM,36,0),VLOOKUP(L611,'Status Report'!B:AM,35,0)))</f>
        <v>44.13</v>
      </c>
      <c r="V611" s="20">
        <f t="shared" si="139"/>
        <v>44.13</v>
      </c>
      <c r="W611" s="19">
        <f>_xlfn.IFS(AI611="Den Bosch",VLOOKUP(L611,'Status Report'!B:AM,37,0),AI611="Yantian",VLOOKUP(L611,'Status Report'!B:AM,38,0),AI611="",IF(H611="Asia Pacific",VLOOKUP(L611,'Status Report'!B:AM,38,0),VLOOKUP(L611,'Status Report'!B:AM,37,0)),AI611="Direct shipment",IF(H611="Asia Pacific",VLOOKUP(L611,'Status Report'!B:AM,38,0),VLOOKUP(L611,'Status Report'!B:AM,37,0)))</f>
        <v>44.13</v>
      </c>
      <c r="X611" s="20">
        <f t="shared" si="140"/>
        <v>44.13</v>
      </c>
      <c r="Y611" s="20">
        <f>_xlfn.IFS(AI611="Den Bosch",VLOOKUP(L611,'Status Report'!B:AO,39,0),AI611="Yantian",VLOOKUP(L611,'Status Report'!B:AO,40,0),AI611="",IF(H611="Asia Pacific",VLOOKUP(L611,'Status Report'!B:AO,40,0),VLOOKUP(L611,'Status Report'!B:AO,39,0)),AI611="Direct shipment",IF(H611="Asia Pacific",VLOOKUP(L611,'Status Report'!B:AO,40,0),VLOOKUP(L611,'Status Report'!B:AO,39,0)))</f>
        <v>0</v>
      </c>
      <c r="Z611" s="20">
        <f t="shared" si="141"/>
        <v>0</v>
      </c>
      <c r="AA611" s="20">
        <f t="shared" si="142"/>
        <v>44.13</v>
      </c>
      <c r="AB611" s="21">
        <f>_xlfn.IFS(AI611="Den Bosch",VLOOKUP(L611,'Status Report'!B:AM,33,0),AI611="Yantian",VLOOKUP(L611,'Status Report'!B:AM,34,0),AI611="",IF(H611="Asia Pacific",VLOOKUP(L611,'Status Report'!B:AM,34,0),VLOOKUP(L611,'Status Report'!B:AM,33,0)),AI611="Direct shipment",IF(H611="Asia Pacific",VLOOKUP(L611,'Status Report'!B:AM,34,0),VLOOKUP(L611,'Status Report'!B:AM,33,0)))</f>
        <v>38.167200000000001</v>
      </c>
      <c r="AC611" s="21">
        <f>VLOOKUP(L611,'Status Report'!B:CE,82,0)</f>
        <v>0</v>
      </c>
      <c r="AD611" s="21">
        <f t="shared" si="143"/>
        <v>38.167200000000001</v>
      </c>
      <c r="AE611" s="63">
        <f>VLOOKUP(L611,'Status Report'!B:W,20,0)</f>
        <v>57</v>
      </c>
      <c r="AF611" s="63">
        <f>VLOOKUP(L611,'Status Report'!B:W,21,0)</f>
        <v>25</v>
      </c>
      <c r="AG611" s="63">
        <f>VLOOKUP(L611,'Status Report'!B:W,22,0)</f>
        <v>37.5</v>
      </c>
      <c r="AH611" s="22">
        <f t="shared" si="144"/>
        <v>5.3437499999999999E-2</v>
      </c>
      <c r="AK611" s="63">
        <f>IFERROR(VLOOKUP(G611,ASEAN!A:A,1,0),0)</f>
        <v>0</v>
      </c>
      <c r="AL611" s="63">
        <f>IFERROR(VLOOKUP(D611,'[3]customer specs'!$B$1:$D$65536,3,0),0)</f>
        <v>0</v>
      </c>
      <c r="AM611" s="64">
        <f t="shared" si="145"/>
        <v>0</v>
      </c>
      <c r="AN611" s="64">
        <f t="shared" si="146"/>
        <v>0</v>
      </c>
      <c r="AO611" s="63"/>
      <c r="AP611" s="63"/>
      <c r="AQ611" s="63" t="str">
        <f t="shared" si="147"/>
        <v>no</v>
      </c>
      <c r="AR611" s="20">
        <f t="shared" si="148"/>
        <v>38.167200000000001</v>
      </c>
      <c r="AS611" s="63"/>
      <c r="AT611" s="23">
        <f t="shared" si="138"/>
        <v>0.12</v>
      </c>
      <c r="AU611" s="65">
        <f t="shared" si="149"/>
        <v>43.371818181818185</v>
      </c>
      <c r="AV611" s="65"/>
      <c r="AW611" s="65">
        <f t="shared" si="150"/>
        <v>43.371818181818185</v>
      </c>
      <c r="AX611" s="65"/>
      <c r="AY611" s="63">
        <f>VLOOKUP(L611,'Status Report'!B:CF,81,0)</f>
        <v>0</v>
      </c>
      <c r="AZ611" s="63" t="str">
        <f>VLOOKUP(L611,'Status Report'!B:S,18,0)</f>
        <v xml:space="preserve">Konstantinos Zoupanos </v>
      </c>
      <c r="BB611" s="63">
        <f>VLOOKUP(L611,'Status Report'!B:Z,25,0)</f>
        <v>1</v>
      </c>
      <c r="BC611" s="63">
        <f t="shared" si="151"/>
        <v>1</v>
      </c>
      <c r="BF611">
        <f>VLOOKUP(L611,'Status Report'!B:CE,82,0)</f>
        <v>0</v>
      </c>
      <c r="BG611">
        <f>VLOOKUP(L611,'Status Report'!B:CF,83,0)</f>
        <v>0</v>
      </c>
      <c r="BH611">
        <f>VLOOKUP(L611,'Status Report'!B:CG,84,0)</f>
        <v>0</v>
      </c>
      <c r="BI611" t="s">
        <v>854</v>
      </c>
      <c r="BJ611" t="s">
        <v>795</v>
      </c>
      <c r="BM611" s="67">
        <f t="shared" si="152"/>
        <v>180</v>
      </c>
    </row>
    <row r="612" spans="1:65" x14ac:dyDescent="0.25">
      <c r="A612" s="68" t="str">
        <f>VLOOKUP(L612,'Status Report'!B:CB,79,0)</f>
        <v>Heineken - F1</v>
      </c>
      <c r="C612">
        <v>26021023</v>
      </c>
      <c r="D612">
        <v>3090580</v>
      </c>
      <c r="E612" t="s">
        <v>883</v>
      </c>
      <c r="F612" t="s">
        <v>802</v>
      </c>
      <c r="G612" t="str">
        <f>VLOOKUP(D612,'[2]sold to'!$A:$H,8,0)</f>
        <v>Netherlands</v>
      </c>
      <c r="H612" t="str">
        <f>VLOOKUP(D612,'[2]sold to'!$A:$I,9,0)</f>
        <v>Europe</v>
      </c>
      <c r="K612">
        <v>80</v>
      </c>
      <c r="L612">
        <v>88027541</v>
      </c>
      <c r="M612" t="s">
        <v>422</v>
      </c>
      <c r="N612">
        <v>1</v>
      </c>
      <c r="P612" t="str">
        <f>VLOOKUP(L612,'Status Report'!B:AA,26,0)</f>
        <v>Turkey</v>
      </c>
      <c r="Q612" t="str">
        <f>VLOOKUP(L612,'Status Report'!B:AB,27,0)</f>
        <v>Glassware</v>
      </c>
      <c r="R612">
        <f>VLOOKUP(L612,'Status Report'!B:X,23,0)</f>
        <v>23285</v>
      </c>
      <c r="S612" t="str">
        <f>VLOOKUP(L612,'Status Report'!B:T,19,0)</f>
        <v>Sisecam (Pasabahçe)</v>
      </c>
      <c r="T612" s="62">
        <f>VLOOKUP(L612,'Status Report'!B:E,4,0)</f>
        <v>1</v>
      </c>
      <c r="U612" s="19">
        <f>_xlfn.IFS(AI612="Den Bosch",VLOOKUP(L612,'Status Report'!B:AM,35,0),AI612="Yantian",VLOOKUP(L612,'Status Report'!B:AM,36,0),AI612="",IF(H612="Asia Pacific",VLOOKUP(L612,'Status Report'!B:AM,36,0),VLOOKUP(L612,'Status Report'!B:AM,35,0)),AI612="Direct shipment",IF(H612="Asia Pacific",VLOOKUP(L612,'Status Report'!B:AM,36,0),VLOOKUP(L612,'Status Report'!B:AM,35,0)))</f>
        <v>6.0600000000000005</v>
      </c>
      <c r="V612" s="20">
        <f t="shared" si="139"/>
        <v>6.0600000000000005</v>
      </c>
      <c r="W612" s="19">
        <f>_xlfn.IFS(AI612="Den Bosch",VLOOKUP(L612,'Status Report'!B:AM,37,0),AI612="Yantian",VLOOKUP(L612,'Status Report'!B:AM,38,0),AI612="",IF(H612="Asia Pacific",VLOOKUP(L612,'Status Report'!B:AM,38,0),VLOOKUP(L612,'Status Report'!B:AM,37,0)),AI612="Direct shipment",IF(H612="Asia Pacific",VLOOKUP(L612,'Status Report'!B:AM,38,0),VLOOKUP(L612,'Status Report'!B:AM,37,0)))</f>
        <v>6.0600000000000005</v>
      </c>
      <c r="X612" s="20">
        <f t="shared" si="140"/>
        <v>6.0600000000000005</v>
      </c>
      <c r="Y612" s="20">
        <f>_xlfn.IFS(AI612="Den Bosch",VLOOKUP(L612,'Status Report'!B:AO,39,0),AI612="Yantian",VLOOKUP(L612,'Status Report'!B:AO,40,0),AI612="",IF(H612="Asia Pacific",VLOOKUP(L612,'Status Report'!B:AO,40,0),VLOOKUP(L612,'Status Report'!B:AO,39,0)),AI612="Direct shipment",IF(H612="Asia Pacific",VLOOKUP(L612,'Status Report'!B:AO,40,0),VLOOKUP(L612,'Status Report'!B:AO,39,0)))</f>
        <v>0</v>
      </c>
      <c r="Z612" s="20">
        <f t="shared" si="141"/>
        <v>0</v>
      </c>
      <c r="AA612" s="20">
        <f t="shared" si="142"/>
        <v>6.0600000000000005</v>
      </c>
      <c r="AB612" s="21">
        <f>_xlfn.IFS(AI612="Den Bosch",VLOOKUP(L612,'Status Report'!B:AM,33,0),AI612="Yantian",VLOOKUP(L612,'Status Report'!B:AM,34,0),AI612="",IF(H612="Asia Pacific",VLOOKUP(L612,'Status Report'!B:AM,34,0),VLOOKUP(L612,'Status Report'!B:AM,33,0)),AI612="Direct shipment",IF(H612="Asia Pacific",VLOOKUP(L612,'Status Report'!B:AM,34,0),VLOOKUP(L612,'Status Report'!B:AM,33,0)))</f>
        <v>5.34</v>
      </c>
      <c r="AC612" s="21">
        <f>VLOOKUP(L612,'Status Report'!B:CE,82,0)</f>
        <v>0</v>
      </c>
      <c r="AD612" s="21">
        <f t="shared" si="143"/>
        <v>5.34</v>
      </c>
      <c r="AE612" s="63">
        <f>VLOOKUP(L612,'Status Report'!B:W,20,0)</f>
        <v>20</v>
      </c>
      <c r="AF612" s="63">
        <f>VLOOKUP(L612,'Status Report'!B:W,21,0)</f>
        <v>14</v>
      </c>
      <c r="AG612" s="63">
        <f>VLOOKUP(L612,'Status Report'!B:W,22,0)</f>
        <v>20</v>
      </c>
      <c r="AH612" s="22">
        <f t="shared" si="144"/>
        <v>5.5999999999999999E-3</v>
      </c>
      <c r="AK612" s="63">
        <f>IFERROR(VLOOKUP(G612,ASEAN!A:A,1,0),0)</f>
        <v>0</v>
      </c>
      <c r="AL612" s="63">
        <f>IFERROR(VLOOKUP(D612,'[3]customer specs'!$B$1:$D$65536,3,0),0)</f>
        <v>0</v>
      </c>
      <c r="AM612" s="64">
        <f t="shared" si="145"/>
        <v>0</v>
      </c>
      <c r="AN612" s="64">
        <f t="shared" si="146"/>
        <v>0</v>
      </c>
      <c r="AO612" s="63"/>
      <c r="AP612" s="63"/>
      <c r="AQ612" s="63" t="str">
        <f t="shared" si="147"/>
        <v>no</v>
      </c>
      <c r="AR612" s="20">
        <f t="shared" si="148"/>
        <v>5.34</v>
      </c>
      <c r="AS612" s="63"/>
      <c r="AT612" s="23">
        <f t="shared" si="138"/>
        <v>0.12</v>
      </c>
      <c r="AU612" s="65">
        <f t="shared" si="149"/>
        <v>6.0681818181818183</v>
      </c>
      <c r="AV612" s="65"/>
      <c r="AW612" s="65">
        <f t="shared" si="150"/>
        <v>6.0681818181818183</v>
      </c>
      <c r="AX612" s="65"/>
      <c r="AY612" s="63">
        <f>VLOOKUP(L612,'Status Report'!B:CF,81,0)</f>
        <v>0</v>
      </c>
      <c r="AZ612" s="63">
        <f>VLOOKUP(L612,'Status Report'!B:S,18,0)</f>
        <v>0</v>
      </c>
      <c r="BB612" s="63">
        <f>VLOOKUP(L612,'Status Report'!B:Z,25,0)</f>
        <v>6</v>
      </c>
      <c r="BC612" s="63">
        <f t="shared" si="151"/>
        <v>6</v>
      </c>
      <c r="BF612">
        <f>VLOOKUP(L612,'Status Report'!B:CE,82,0)</f>
        <v>0</v>
      </c>
      <c r="BG612">
        <f>VLOOKUP(L612,'Status Report'!B:CF,83,0)</f>
        <v>0</v>
      </c>
      <c r="BH612">
        <f>VLOOKUP(L612,'Status Report'!B:CG,84,0)</f>
        <v>0</v>
      </c>
      <c r="BI612" t="s">
        <v>854</v>
      </c>
      <c r="BJ612" t="s">
        <v>795</v>
      </c>
      <c r="BM612" s="67">
        <f t="shared" si="152"/>
        <v>1</v>
      </c>
    </row>
    <row r="613" spans="1:65" x14ac:dyDescent="0.25">
      <c r="A613" s="68" t="str">
        <f>VLOOKUP(L613,'Status Report'!B:CB,79,0)</f>
        <v>Heineken - F1</v>
      </c>
      <c r="C613">
        <v>26021023</v>
      </c>
      <c r="D613">
        <v>3090580</v>
      </c>
      <c r="E613" t="s">
        <v>883</v>
      </c>
      <c r="F613" t="s">
        <v>802</v>
      </c>
      <c r="G613" t="str">
        <f>VLOOKUP(D613,'[2]sold to'!$A:$H,8,0)</f>
        <v>Netherlands</v>
      </c>
      <c r="H613" t="str">
        <f>VLOOKUP(D613,'[2]sold to'!$A:$I,9,0)</f>
        <v>Europe</v>
      </c>
      <c r="K613">
        <v>90</v>
      </c>
      <c r="L613">
        <v>88027387</v>
      </c>
      <c r="M613" t="s">
        <v>582</v>
      </c>
      <c r="N613">
        <v>1</v>
      </c>
      <c r="P613" t="str">
        <f>VLOOKUP(L613,'Status Report'!B:AA,26,0)</f>
        <v>China</v>
      </c>
      <c r="Q613" t="str">
        <f>VLOOKUP(L613,'Status Report'!B:AB,27,0)</f>
        <v>Textiles-Clothing</v>
      </c>
      <c r="R613">
        <f>VLOOKUP(L613,'Status Report'!B:X,23,0)</f>
        <v>250</v>
      </c>
      <c r="S613" t="str">
        <f>VLOOKUP(L613,'Status Report'!B:T,19,0)</f>
        <v>Promocean The Netherlands BV</v>
      </c>
      <c r="T613" s="62">
        <f>VLOOKUP(L613,'Status Report'!B:E,4,0)</f>
        <v>3</v>
      </c>
      <c r="U613" s="19">
        <f>_xlfn.IFS(AI613="Den Bosch",VLOOKUP(L613,'Status Report'!B:AM,35,0),AI613="Yantian",VLOOKUP(L613,'Status Report'!B:AM,36,0),AI613="",IF(H613="Asia Pacific",VLOOKUP(L613,'Status Report'!B:AM,36,0),VLOOKUP(L613,'Status Report'!B:AM,35,0)),AI613="Direct shipment",IF(H613="Asia Pacific",VLOOKUP(L613,'Status Report'!B:AM,36,0),VLOOKUP(L613,'Status Report'!B:AM,35,0)))</f>
        <v>50.96</v>
      </c>
      <c r="V613" s="20">
        <f t="shared" si="139"/>
        <v>50.96</v>
      </c>
      <c r="W613" s="19">
        <f>_xlfn.IFS(AI613="Den Bosch",VLOOKUP(L613,'Status Report'!B:AM,37,0),AI613="Yantian",VLOOKUP(L613,'Status Report'!B:AM,38,0),AI613="",IF(H613="Asia Pacific",VLOOKUP(L613,'Status Report'!B:AM,38,0),VLOOKUP(L613,'Status Report'!B:AM,37,0)),AI613="Direct shipment",IF(H613="Asia Pacific",VLOOKUP(L613,'Status Report'!B:AM,38,0),VLOOKUP(L613,'Status Report'!B:AM,37,0)))</f>
        <v>50.96</v>
      </c>
      <c r="X613" s="20">
        <f t="shared" si="140"/>
        <v>50.96</v>
      </c>
      <c r="Y613" s="20">
        <f>_xlfn.IFS(AI613="Den Bosch",VLOOKUP(L613,'Status Report'!B:AO,39,0),AI613="Yantian",VLOOKUP(L613,'Status Report'!B:AO,40,0),AI613="",IF(H613="Asia Pacific",VLOOKUP(L613,'Status Report'!B:AO,40,0),VLOOKUP(L613,'Status Report'!B:AO,39,0)),AI613="Direct shipment",IF(H613="Asia Pacific",VLOOKUP(L613,'Status Report'!B:AO,40,0),VLOOKUP(L613,'Status Report'!B:AO,39,0)))</f>
        <v>0</v>
      </c>
      <c r="Z613" s="20">
        <f t="shared" si="141"/>
        <v>0</v>
      </c>
      <c r="AA613" s="20">
        <f t="shared" si="142"/>
        <v>50.96</v>
      </c>
      <c r="AB613" s="21">
        <f>_xlfn.IFS(AI613="Den Bosch",VLOOKUP(L613,'Status Report'!B:AM,33,0),AI613="Yantian",VLOOKUP(L613,'Status Report'!B:AM,34,0),AI613="",IF(H613="Asia Pacific",VLOOKUP(L613,'Status Report'!B:AM,34,0),VLOOKUP(L613,'Status Report'!B:AM,33,0)),AI613="Direct shipment",IF(H613="Asia Pacific",VLOOKUP(L613,'Status Report'!B:AM,34,0),VLOOKUP(L613,'Status Report'!B:AM,33,0)))</f>
        <v>44.471699999999998</v>
      </c>
      <c r="AC613" s="21">
        <f>VLOOKUP(L613,'Status Report'!B:CE,82,0)</f>
        <v>0</v>
      </c>
      <c r="AD613" s="21">
        <f t="shared" si="143"/>
        <v>44.471699999999998</v>
      </c>
      <c r="AE613" s="63">
        <f>VLOOKUP(L613,'Status Report'!B:W,20,0)</f>
        <v>57</v>
      </c>
      <c r="AF613" s="63">
        <f>VLOOKUP(L613,'Status Report'!B:W,21,0)</f>
        <v>45</v>
      </c>
      <c r="AG613" s="63">
        <f>VLOOKUP(L613,'Status Report'!B:W,22,0)</f>
        <v>5</v>
      </c>
      <c r="AH613" s="22">
        <f t="shared" si="144"/>
        <v>1.2825E-2</v>
      </c>
      <c r="AI613" t="s">
        <v>990</v>
      </c>
      <c r="AK613" s="63">
        <f>IFERROR(VLOOKUP(G613,ASEAN!A:A,1,0),0)</f>
        <v>0</v>
      </c>
      <c r="AL613" s="63">
        <f>IFERROR(VLOOKUP(D613,'[3]customer specs'!$B$1:$D$65536,3,0),0)</f>
        <v>0</v>
      </c>
      <c r="AM613" s="64">
        <f t="shared" si="145"/>
        <v>0</v>
      </c>
      <c r="AN613" s="64">
        <f t="shared" si="146"/>
        <v>0</v>
      </c>
      <c r="AO613" s="63"/>
      <c r="AP613" s="63"/>
      <c r="AQ613" s="63" t="str">
        <f t="shared" si="147"/>
        <v>no</v>
      </c>
      <c r="AR613" s="20">
        <f t="shared" si="148"/>
        <v>44.471699999999998</v>
      </c>
      <c r="AS613" s="63"/>
      <c r="AT613" s="23">
        <f t="shared" si="138"/>
        <v>0.12</v>
      </c>
      <c r="AU613" s="65">
        <f t="shared" si="149"/>
        <v>50.536022727272723</v>
      </c>
      <c r="AV613" s="65"/>
      <c r="AW613" s="65">
        <f t="shared" si="150"/>
        <v>50.536022727272723</v>
      </c>
      <c r="AX613" s="65"/>
      <c r="AY613" s="63">
        <f>VLOOKUP(L613,'Status Report'!B:CF,81,0)</f>
        <v>0</v>
      </c>
      <c r="AZ613" s="63" t="str">
        <f>VLOOKUP(L613,'Status Report'!B:S,18,0)</f>
        <v xml:space="preserve">Konstantinos Zoupanos </v>
      </c>
      <c r="BB613" s="63">
        <f>VLOOKUP(L613,'Status Report'!B:Z,25,0)</f>
        <v>2</v>
      </c>
      <c r="BC613" s="63">
        <f t="shared" si="151"/>
        <v>2</v>
      </c>
      <c r="BF613">
        <f>VLOOKUP(L613,'Status Report'!B:CE,82,0)</f>
        <v>0</v>
      </c>
      <c r="BG613">
        <f>VLOOKUP(L613,'Status Report'!B:CF,83,0)</f>
        <v>0</v>
      </c>
      <c r="BH613">
        <f>VLOOKUP(L613,'Status Report'!B:CG,84,0)</f>
        <v>0</v>
      </c>
      <c r="BI613" t="s">
        <v>854</v>
      </c>
      <c r="BJ613" t="s">
        <v>795</v>
      </c>
      <c r="BM613" s="67">
        <f t="shared" si="152"/>
        <v>25</v>
      </c>
    </row>
    <row r="614" spans="1:65" x14ac:dyDescent="0.25">
      <c r="A614" s="68" t="str">
        <f>VLOOKUP(L614,'Status Report'!B:CB,79,0)</f>
        <v>Heineken - F1</v>
      </c>
      <c r="C614">
        <v>26021023</v>
      </c>
      <c r="D614">
        <v>3090580</v>
      </c>
      <c r="E614" t="s">
        <v>883</v>
      </c>
      <c r="F614" t="s">
        <v>802</v>
      </c>
      <c r="G614" t="str">
        <f>VLOOKUP(D614,'[2]sold to'!$A:$H,8,0)</f>
        <v>Netherlands</v>
      </c>
      <c r="H614" t="str">
        <f>VLOOKUP(D614,'[2]sold to'!$A:$I,9,0)</f>
        <v>Europe</v>
      </c>
      <c r="K614">
        <v>100</v>
      </c>
      <c r="L614">
        <v>88027386</v>
      </c>
      <c r="M614" t="s">
        <v>581</v>
      </c>
      <c r="N614">
        <v>1</v>
      </c>
      <c r="P614" t="str">
        <f>VLOOKUP(L614,'Status Report'!B:AA,26,0)</f>
        <v>China</v>
      </c>
      <c r="Q614" t="str">
        <f>VLOOKUP(L614,'Status Report'!B:AB,27,0)</f>
        <v>Textiles-Clothing</v>
      </c>
      <c r="R614">
        <f>VLOOKUP(L614,'Status Report'!B:X,23,0)</f>
        <v>250</v>
      </c>
      <c r="S614" t="str">
        <f>VLOOKUP(L614,'Status Report'!B:T,19,0)</f>
        <v>Promocean The Netherlands BV</v>
      </c>
      <c r="T614" s="62">
        <f>VLOOKUP(L614,'Status Report'!B:E,4,0)</f>
        <v>3</v>
      </c>
      <c r="U614" s="19">
        <f>_xlfn.IFS(AI614="Den Bosch",VLOOKUP(L614,'Status Report'!B:AM,35,0),AI614="Yantian",VLOOKUP(L614,'Status Report'!B:AM,36,0),AI614="",IF(H614="Asia Pacific",VLOOKUP(L614,'Status Report'!B:AM,36,0),VLOOKUP(L614,'Status Report'!B:AM,35,0)),AI614="Direct shipment",IF(H614="Asia Pacific",VLOOKUP(L614,'Status Report'!B:AM,36,0),VLOOKUP(L614,'Status Report'!B:AM,35,0)))</f>
        <v>50.96</v>
      </c>
      <c r="V614" s="20">
        <f t="shared" si="139"/>
        <v>50.96</v>
      </c>
      <c r="W614" s="19">
        <f>_xlfn.IFS(AI614="Den Bosch",VLOOKUP(L614,'Status Report'!B:AM,37,0),AI614="Yantian",VLOOKUP(L614,'Status Report'!B:AM,38,0),AI614="",IF(H614="Asia Pacific",VLOOKUP(L614,'Status Report'!B:AM,38,0),VLOOKUP(L614,'Status Report'!B:AM,37,0)),AI614="Direct shipment",IF(H614="Asia Pacific",VLOOKUP(L614,'Status Report'!B:AM,38,0),VLOOKUP(L614,'Status Report'!B:AM,37,0)))</f>
        <v>50.96</v>
      </c>
      <c r="X614" s="20">
        <f t="shared" si="140"/>
        <v>50.96</v>
      </c>
      <c r="Y614" s="20">
        <f>_xlfn.IFS(AI614="Den Bosch",VLOOKUP(L614,'Status Report'!B:AO,39,0),AI614="Yantian",VLOOKUP(L614,'Status Report'!B:AO,40,0),AI614="",IF(H614="Asia Pacific",VLOOKUP(L614,'Status Report'!B:AO,40,0),VLOOKUP(L614,'Status Report'!B:AO,39,0)),AI614="Direct shipment",IF(H614="Asia Pacific",VLOOKUP(L614,'Status Report'!B:AO,40,0),VLOOKUP(L614,'Status Report'!B:AO,39,0)))</f>
        <v>0</v>
      </c>
      <c r="Z614" s="20">
        <f t="shared" si="141"/>
        <v>0</v>
      </c>
      <c r="AA614" s="20">
        <f t="shared" si="142"/>
        <v>50.96</v>
      </c>
      <c r="AB614" s="21">
        <f>_xlfn.IFS(AI614="Den Bosch",VLOOKUP(L614,'Status Report'!B:AM,33,0),AI614="Yantian",VLOOKUP(L614,'Status Report'!B:AM,34,0),AI614="",IF(H614="Asia Pacific",VLOOKUP(L614,'Status Report'!B:AM,34,0),VLOOKUP(L614,'Status Report'!B:AM,33,0)),AI614="Direct shipment",IF(H614="Asia Pacific",VLOOKUP(L614,'Status Report'!B:AM,34,0),VLOOKUP(L614,'Status Report'!B:AM,33,0)))</f>
        <v>44.471699999999998</v>
      </c>
      <c r="AC614" s="21">
        <f>VLOOKUP(L614,'Status Report'!B:CE,82,0)</f>
        <v>0</v>
      </c>
      <c r="AD614" s="21">
        <f t="shared" si="143"/>
        <v>44.471699999999998</v>
      </c>
      <c r="AE614" s="63">
        <f>VLOOKUP(L614,'Status Report'!B:W,20,0)</f>
        <v>57</v>
      </c>
      <c r="AF614" s="63">
        <f>VLOOKUP(L614,'Status Report'!B:W,21,0)</f>
        <v>45</v>
      </c>
      <c r="AG614" s="63">
        <f>VLOOKUP(L614,'Status Report'!B:W,22,0)</f>
        <v>5</v>
      </c>
      <c r="AH614" s="22">
        <f t="shared" si="144"/>
        <v>1.2825E-2</v>
      </c>
      <c r="AI614" t="s">
        <v>990</v>
      </c>
      <c r="AK614" s="63">
        <f>IFERROR(VLOOKUP(G614,ASEAN!A:A,1,0),0)</f>
        <v>0</v>
      </c>
      <c r="AL614" s="63">
        <f>IFERROR(VLOOKUP(D614,'[3]customer specs'!$B$1:$D$65536,3,0),0)</f>
        <v>0</v>
      </c>
      <c r="AM614" s="64">
        <f t="shared" si="145"/>
        <v>0</v>
      </c>
      <c r="AN614" s="64">
        <f t="shared" si="146"/>
        <v>0</v>
      </c>
      <c r="AO614" s="63"/>
      <c r="AP614" s="63"/>
      <c r="AQ614" s="63" t="str">
        <f t="shared" si="147"/>
        <v>no</v>
      </c>
      <c r="AR614" s="20">
        <f t="shared" si="148"/>
        <v>44.471699999999998</v>
      </c>
      <c r="AS614" s="63"/>
      <c r="AT614" s="23">
        <f t="shared" si="138"/>
        <v>0.12</v>
      </c>
      <c r="AU614" s="65">
        <f t="shared" si="149"/>
        <v>50.536022727272723</v>
      </c>
      <c r="AV614" s="65"/>
      <c r="AW614" s="65">
        <f t="shared" si="150"/>
        <v>50.536022727272723</v>
      </c>
      <c r="AX614" s="65"/>
      <c r="AY614" s="63">
        <f>VLOOKUP(L614,'Status Report'!B:CF,81,0)</f>
        <v>0</v>
      </c>
      <c r="AZ614" s="63" t="str">
        <f>VLOOKUP(L614,'Status Report'!B:S,18,0)</f>
        <v xml:space="preserve">Konstantinos Zoupanos </v>
      </c>
      <c r="BB614" s="63">
        <f>VLOOKUP(L614,'Status Report'!B:Z,25,0)</f>
        <v>2</v>
      </c>
      <c r="BC614" s="63">
        <f t="shared" si="151"/>
        <v>2</v>
      </c>
      <c r="BF614">
        <f>VLOOKUP(L614,'Status Report'!B:CE,82,0)</f>
        <v>0</v>
      </c>
      <c r="BG614">
        <f>VLOOKUP(L614,'Status Report'!B:CF,83,0)</f>
        <v>0</v>
      </c>
      <c r="BH614">
        <f>VLOOKUP(L614,'Status Report'!B:CG,84,0)</f>
        <v>0</v>
      </c>
      <c r="BI614" t="s">
        <v>854</v>
      </c>
      <c r="BJ614" t="s">
        <v>795</v>
      </c>
      <c r="BM614" s="67">
        <f t="shared" si="152"/>
        <v>46</v>
      </c>
    </row>
    <row r="615" spans="1:65" x14ac:dyDescent="0.25">
      <c r="A615" s="68" t="str">
        <f>VLOOKUP(L615,'Status Report'!B:CB,79,0)</f>
        <v>Heineken - F1</v>
      </c>
      <c r="C615">
        <v>26021023</v>
      </c>
      <c r="D615">
        <v>3090580</v>
      </c>
      <c r="E615" t="s">
        <v>883</v>
      </c>
      <c r="F615" t="s">
        <v>802</v>
      </c>
      <c r="G615" t="str">
        <f>VLOOKUP(D615,'[2]sold to'!$A:$H,8,0)</f>
        <v>Netherlands</v>
      </c>
      <c r="H615" t="str">
        <f>VLOOKUP(D615,'[2]sold to'!$A:$I,9,0)</f>
        <v>Europe</v>
      </c>
      <c r="K615">
        <v>110</v>
      </c>
      <c r="L615">
        <v>88027391</v>
      </c>
      <c r="M615" t="s">
        <v>585</v>
      </c>
      <c r="N615">
        <v>2</v>
      </c>
      <c r="P615" t="str">
        <f>VLOOKUP(L615,'Status Report'!B:AA,26,0)</f>
        <v>China</v>
      </c>
      <c r="Q615" t="str">
        <f>VLOOKUP(L615,'Status Report'!B:AB,27,0)</f>
        <v>Textiles-Clothing</v>
      </c>
      <c r="R615">
        <f>VLOOKUP(L615,'Status Report'!B:X,23,0)</f>
        <v>250</v>
      </c>
      <c r="S615" t="str">
        <f>VLOOKUP(L615,'Status Report'!B:T,19,0)</f>
        <v>Promocean The Netherlands BV</v>
      </c>
      <c r="T615" s="62">
        <f>VLOOKUP(L615,'Status Report'!B:E,4,0)</f>
        <v>3</v>
      </c>
      <c r="U615" s="19">
        <f>_xlfn.IFS(AI615="Den Bosch",VLOOKUP(L615,'Status Report'!B:AM,35,0),AI615="Yantian",VLOOKUP(L615,'Status Report'!B:AM,36,0),AI615="",IF(H615="Asia Pacific",VLOOKUP(L615,'Status Report'!B:AM,36,0),VLOOKUP(L615,'Status Report'!B:AM,35,0)),AI615="Direct shipment",IF(H615="Asia Pacific",VLOOKUP(L615,'Status Report'!B:AM,36,0),VLOOKUP(L615,'Status Report'!B:AM,35,0)))</f>
        <v>51.62</v>
      </c>
      <c r="V615" s="20">
        <f t="shared" si="139"/>
        <v>103.24</v>
      </c>
      <c r="W615" s="19">
        <f>_xlfn.IFS(AI615="Den Bosch",VLOOKUP(L615,'Status Report'!B:AM,37,0),AI615="Yantian",VLOOKUP(L615,'Status Report'!B:AM,38,0),AI615="",IF(H615="Asia Pacific",VLOOKUP(L615,'Status Report'!B:AM,38,0),VLOOKUP(L615,'Status Report'!B:AM,37,0)),AI615="Direct shipment",IF(H615="Asia Pacific",VLOOKUP(L615,'Status Report'!B:AM,38,0),VLOOKUP(L615,'Status Report'!B:AM,37,0)))</f>
        <v>51.62</v>
      </c>
      <c r="X615" s="20">
        <f t="shared" si="140"/>
        <v>103.24</v>
      </c>
      <c r="Y615" s="20">
        <f>_xlfn.IFS(AI615="Den Bosch",VLOOKUP(L615,'Status Report'!B:AO,39,0),AI615="Yantian",VLOOKUP(L615,'Status Report'!B:AO,40,0),AI615="",IF(H615="Asia Pacific",VLOOKUP(L615,'Status Report'!B:AO,40,0),VLOOKUP(L615,'Status Report'!B:AO,39,0)),AI615="Direct shipment",IF(H615="Asia Pacific",VLOOKUP(L615,'Status Report'!B:AO,40,0),VLOOKUP(L615,'Status Report'!B:AO,39,0)))</f>
        <v>0</v>
      </c>
      <c r="Z615" s="20">
        <f t="shared" si="141"/>
        <v>0</v>
      </c>
      <c r="AA615" s="20">
        <f t="shared" si="142"/>
        <v>103.24</v>
      </c>
      <c r="AB615" s="21">
        <f>_xlfn.IFS(AI615="Den Bosch",VLOOKUP(L615,'Status Report'!B:AM,33,0),AI615="Yantian",VLOOKUP(L615,'Status Report'!B:AM,34,0),AI615="",IF(H615="Asia Pacific",VLOOKUP(L615,'Status Report'!B:AM,34,0),VLOOKUP(L615,'Status Report'!B:AM,33,0)),AI615="Direct shipment",IF(H615="Asia Pacific",VLOOKUP(L615,'Status Report'!B:AM,34,0),VLOOKUP(L615,'Status Report'!B:AM,33,0)))</f>
        <v>45.044999999999995</v>
      </c>
      <c r="AC615" s="21">
        <f>VLOOKUP(L615,'Status Report'!B:CE,82,0)</f>
        <v>0</v>
      </c>
      <c r="AD615" s="21">
        <f t="shared" si="143"/>
        <v>45.044999999999995</v>
      </c>
      <c r="AE615" s="63">
        <f>VLOOKUP(L615,'Status Report'!B:W,20,0)</f>
        <v>57</v>
      </c>
      <c r="AF615" s="63">
        <f>VLOOKUP(L615,'Status Report'!B:W,21,0)</f>
        <v>45</v>
      </c>
      <c r="AG615" s="63">
        <f>VLOOKUP(L615,'Status Report'!B:W,22,0)</f>
        <v>5</v>
      </c>
      <c r="AH615" s="22">
        <f t="shared" si="144"/>
        <v>2.5649999999999999E-2</v>
      </c>
      <c r="AI615" t="s">
        <v>990</v>
      </c>
      <c r="AK615" s="63">
        <f>IFERROR(VLOOKUP(G615,ASEAN!A:A,1,0),0)</f>
        <v>0</v>
      </c>
      <c r="AL615" s="63">
        <f>IFERROR(VLOOKUP(D615,'[3]customer specs'!$B$1:$D$65536,3,0),0)</f>
        <v>0</v>
      </c>
      <c r="AM615" s="64">
        <f t="shared" si="145"/>
        <v>0</v>
      </c>
      <c r="AN615" s="64">
        <f t="shared" si="146"/>
        <v>0</v>
      </c>
      <c r="AO615" s="63"/>
      <c r="AP615" s="63"/>
      <c r="AQ615" s="63" t="str">
        <f t="shared" si="147"/>
        <v>no</v>
      </c>
      <c r="AR615" s="20">
        <f t="shared" si="148"/>
        <v>90.089999999999989</v>
      </c>
      <c r="AS615" s="63"/>
      <c r="AT615" s="23">
        <f t="shared" si="138"/>
        <v>0.12</v>
      </c>
      <c r="AU615" s="65">
        <f t="shared" si="149"/>
        <v>51.187499999999993</v>
      </c>
      <c r="AV615" s="65"/>
      <c r="AW615" s="65">
        <f t="shared" si="150"/>
        <v>102.37499999999999</v>
      </c>
      <c r="AX615" s="65"/>
      <c r="AY615" s="63">
        <f>VLOOKUP(L615,'Status Report'!B:CF,81,0)</f>
        <v>0</v>
      </c>
      <c r="AZ615" s="63" t="str">
        <f>VLOOKUP(L615,'Status Report'!B:S,18,0)</f>
        <v xml:space="preserve">Konstantinos Zoupanos </v>
      </c>
      <c r="BB615" s="63">
        <f>VLOOKUP(L615,'Status Report'!B:Z,25,0)</f>
        <v>2</v>
      </c>
      <c r="BC615" s="63">
        <f t="shared" si="151"/>
        <v>4</v>
      </c>
      <c r="BF615">
        <f>VLOOKUP(L615,'Status Report'!B:CE,82,0)</f>
        <v>0</v>
      </c>
      <c r="BG615">
        <f>VLOOKUP(L615,'Status Report'!B:CF,83,0)</f>
        <v>0</v>
      </c>
      <c r="BH615">
        <f>VLOOKUP(L615,'Status Report'!B:CG,84,0)</f>
        <v>0</v>
      </c>
      <c r="BI615" t="s">
        <v>854</v>
      </c>
      <c r="BJ615" t="s">
        <v>795</v>
      </c>
      <c r="BM615" s="67">
        <f t="shared" si="152"/>
        <v>132</v>
      </c>
    </row>
    <row r="616" spans="1:65" x14ac:dyDescent="0.25">
      <c r="A616" s="68" t="str">
        <f>VLOOKUP(L616,'Status Report'!B:CB,79,0)</f>
        <v>Heineken</v>
      </c>
      <c r="C616">
        <v>20006081</v>
      </c>
      <c r="D616">
        <v>3090233</v>
      </c>
      <c r="E616" t="s">
        <v>835</v>
      </c>
      <c r="F616" t="s">
        <v>836</v>
      </c>
      <c r="G616" t="str">
        <f>VLOOKUP(D616,'[2]sold to'!$A:$H,8,0)</f>
        <v>Hungary</v>
      </c>
      <c r="H616" t="str">
        <f>VLOOKUP(D616,'[2]sold to'!$A:$I,9,0)</f>
        <v>Europe</v>
      </c>
      <c r="K616">
        <v>60</v>
      </c>
      <c r="L616">
        <v>88027219</v>
      </c>
      <c r="M616" t="s">
        <v>519</v>
      </c>
      <c r="N616">
        <v>200</v>
      </c>
      <c r="P616" t="str">
        <f>VLOOKUP(L616,'Status Report'!B:AA,26,0)</f>
        <v>China</v>
      </c>
      <c r="Q616" t="str">
        <f>VLOOKUP(L616,'Status Report'!B:AB,27,0)</f>
        <v>Premiums</v>
      </c>
      <c r="R616">
        <f>VLOOKUP(L616,'Status Report'!B:X,23,0)</f>
        <v>100</v>
      </c>
      <c r="S616" t="str">
        <f>VLOOKUP(L616,'Status Report'!B:T,19,0)</f>
        <v>Promocean The Netherlands BV</v>
      </c>
      <c r="T616" s="62">
        <f>VLOOKUP(L616,'Status Report'!B:E,4,0)</f>
        <v>3</v>
      </c>
      <c r="U616" s="19">
        <f>_xlfn.IFS(AI616="Den Bosch",VLOOKUP(L616,'Status Report'!B:AM,35,0),AI616="Yantian",VLOOKUP(L616,'Status Report'!B:AM,36,0),AI616="",IF(H616="Asia Pacific",VLOOKUP(L616,'Status Report'!B:AM,36,0),VLOOKUP(L616,'Status Report'!B:AM,35,0)),AI616="Direct shipment",IF(H616="Asia Pacific",VLOOKUP(L616,'Status Report'!B:AM,36,0),VLOOKUP(L616,'Status Report'!B:AM,35,0)))</f>
        <v>25.7</v>
      </c>
      <c r="V616" s="20">
        <f t="shared" si="139"/>
        <v>5140</v>
      </c>
      <c r="W616" s="19">
        <f>_xlfn.IFS(AI616="Den Bosch",VLOOKUP(L616,'Status Report'!B:AM,37,0),AI616="Yantian",VLOOKUP(L616,'Status Report'!B:AM,38,0),AI616="",IF(H616="Asia Pacific",VLOOKUP(L616,'Status Report'!B:AM,38,0),VLOOKUP(L616,'Status Report'!B:AM,37,0)),AI616="Direct shipment",IF(H616="Asia Pacific",VLOOKUP(L616,'Status Report'!B:AM,38,0),VLOOKUP(L616,'Status Report'!B:AM,37,0)))</f>
        <v>20.9</v>
      </c>
      <c r="X616" s="20">
        <f t="shared" si="140"/>
        <v>4180</v>
      </c>
      <c r="Y616" s="20">
        <f>_xlfn.IFS(AI616="Den Bosch",VLOOKUP(L616,'Status Report'!B:AO,39,0),AI616="Yantian",VLOOKUP(L616,'Status Report'!B:AO,40,0),AI616="",IF(H616="Asia Pacific",VLOOKUP(L616,'Status Report'!B:AO,40,0),VLOOKUP(L616,'Status Report'!B:AO,39,0)),AI616="Direct shipment",IF(H616="Asia Pacific",VLOOKUP(L616,'Status Report'!B:AO,40,0),VLOOKUP(L616,'Status Report'!B:AO,39,0)))</f>
        <v>0</v>
      </c>
      <c r="Z616" s="20">
        <f t="shared" si="141"/>
        <v>0</v>
      </c>
      <c r="AA616" s="20">
        <f t="shared" si="142"/>
        <v>4180</v>
      </c>
      <c r="AB616" s="21">
        <f>_xlfn.IFS(AI616="Den Bosch",VLOOKUP(L616,'Status Report'!B:AM,33,0),AI616="Yantian",VLOOKUP(L616,'Status Report'!B:AM,34,0),AI616="",IF(H616="Asia Pacific",VLOOKUP(L616,'Status Report'!B:AM,34,0),VLOOKUP(L616,'Status Report'!B:AM,33,0)),AI616="Direct shipment",IF(H616="Asia Pacific",VLOOKUP(L616,'Status Report'!B:AM,34,0),VLOOKUP(L616,'Status Report'!B:AM,33,0)))</f>
        <v>17.179800000000004</v>
      </c>
      <c r="AC616" s="21">
        <f>VLOOKUP(L616,'Status Report'!B:CE,82,0)</f>
        <v>0</v>
      </c>
      <c r="AD616" s="21">
        <f t="shared" si="143"/>
        <v>17.179800000000004</v>
      </c>
      <c r="AE616" s="63">
        <f>VLOOKUP(L616,'Status Report'!B:W,20,0)</f>
        <v>48</v>
      </c>
      <c r="AF616" s="63">
        <f>VLOOKUP(L616,'Status Report'!B:W,21,0)</f>
        <v>24</v>
      </c>
      <c r="AG616" s="63">
        <f>VLOOKUP(L616,'Status Report'!B:W,22,0)</f>
        <v>1.6</v>
      </c>
      <c r="AH616" s="22">
        <f t="shared" si="144"/>
        <v>0.36864000000000002</v>
      </c>
      <c r="AI616" t="s">
        <v>990</v>
      </c>
      <c r="AK616" s="63">
        <f>IFERROR(VLOOKUP(G616,ASEAN!A:A,1,0),0)</f>
        <v>0</v>
      </c>
      <c r="AL616" s="63">
        <f>IFERROR(VLOOKUP(D616,'[3]customer specs'!$B$1:$D$65536,3,0),0)</f>
        <v>0</v>
      </c>
      <c r="AM616" s="64">
        <f t="shared" si="145"/>
        <v>960</v>
      </c>
      <c r="AN616" s="64">
        <f t="shared" si="146"/>
        <v>0</v>
      </c>
      <c r="AO616" s="63"/>
      <c r="AP616" s="63"/>
      <c r="AQ616" s="63" t="str">
        <f t="shared" si="147"/>
        <v>yes</v>
      </c>
      <c r="AR616" s="20">
        <f t="shared" si="148"/>
        <v>3435.9600000000009</v>
      </c>
      <c r="AS616" s="63"/>
      <c r="AT616" s="23">
        <f t="shared" si="138"/>
        <v>0.12</v>
      </c>
      <c r="AU616" s="65">
        <f t="shared" si="149"/>
        <v>19.522500000000004</v>
      </c>
      <c r="AV616" s="65"/>
      <c r="AW616" s="65">
        <f t="shared" si="150"/>
        <v>3904.5000000000009</v>
      </c>
      <c r="AX616" s="65"/>
      <c r="AY616" s="63">
        <f>VLOOKUP(L616,'Status Report'!B:CF,81,0)</f>
        <v>0</v>
      </c>
      <c r="AZ616" s="63" t="str">
        <f>VLOOKUP(L616,'Status Report'!B:S,18,0)</f>
        <v>Ellina Smirnova</v>
      </c>
      <c r="BB616" s="63">
        <f>VLOOKUP(L616,'Status Report'!B:Z,25,0)</f>
        <v>10</v>
      </c>
      <c r="BC616" s="63">
        <f t="shared" si="151"/>
        <v>2000</v>
      </c>
      <c r="BF616">
        <f>VLOOKUP(L616,'Status Report'!B:CE,82,0)</f>
        <v>0</v>
      </c>
      <c r="BG616">
        <f>VLOOKUP(L616,'Status Report'!B:CF,83,0)</f>
        <v>0</v>
      </c>
      <c r="BH616">
        <f>VLOOKUP(L616,'Status Report'!B:CG,84,0)</f>
        <v>0</v>
      </c>
      <c r="BI616" t="s">
        <v>814</v>
      </c>
      <c r="BJ616" t="s">
        <v>795</v>
      </c>
      <c r="BM616" s="67">
        <f t="shared" si="152"/>
        <v>707</v>
      </c>
    </row>
    <row r="617" spans="1:65" x14ac:dyDescent="0.25">
      <c r="A617" s="68" t="str">
        <f>VLOOKUP(L617,'Status Report'!B:CB,79,0)</f>
        <v>Heineken</v>
      </c>
      <c r="C617">
        <v>20006081</v>
      </c>
      <c r="D617">
        <v>3090233</v>
      </c>
      <c r="E617" t="s">
        <v>835</v>
      </c>
      <c r="F617" t="s">
        <v>836</v>
      </c>
      <c r="G617" t="str">
        <f>VLOOKUP(D617,'[2]sold to'!$A:$H,8,0)</f>
        <v>Hungary</v>
      </c>
      <c r="H617" t="str">
        <f>VLOOKUP(D617,'[2]sold to'!$A:$I,9,0)</f>
        <v>Europe</v>
      </c>
      <c r="K617">
        <v>70</v>
      </c>
      <c r="L617">
        <v>88027055</v>
      </c>
      <c r="M617" t="s">
        <v>733</v>
      </c>
      <c r="N617">
        <v>100</v>
      </c>
      <c r="P617" t="str">
        <f>VLOOKUP(L617,'Status Report'!B:AA,26,0)</f>
        <v>China</v>
      </c>
      <c r="Q617" t="str">
        <f>VLOOKUP(L617,'Status Report'!B:AB,27,0)</f>
        <v>Premiums</v>
      </c>
      <c r="R617">
        <f>VLOOKUP(L617,'Status Report'!B:X,23,0)</f>
        <v>200</v>
      </c>
      <c r="S617" t="str">
        <f>VLOOKUP(L617,'Status Report'!B:T,19,0)</f>
        <v>Promocean The Netherlands BV</v>
      </c>
      <c r="T617" s="62">
        <f>VLOOKUP(L617,'Status Report'!B:E,4,0)</f>
        <v>3</v>
      </c>
      <c r="U617" s="19">
        <f>_xlfn.IFS(AI617="Den Bosch",VLOOKUP(L617,'Status Report'!B:AM,35,0),AI617="Yantian",VLOOKUP(L617,'Status Report'!B:AM,36,0),AI617="",IF(H617="Asia Pacific",VLOOKUP(L617,'Status Report'!B:AM,36,0),VLOOKUP(L617,'Status Report'!B:AM,35,0)),AI617="Direct shipment",IF(H617="Asia Pacific",VLOOKUP(L617,'Status Report'!B:AM,36,0),VLOOKUP(L617,'Status Report'!B:AM,35,0)))</f>
        <v>50.300000000000004</v>
      </c>
      <c r="V617" s="20">
        <f t="shared" si="139"/>
        <v>5030</v>
      </c>
      <c r="W617" s="19">
        <f>_xlfn.IFS(AI617="Den Bosch",VLOOKUP(L617,'Status Report'!B:AM,37,0),AI617="Yantian",VLOOKUP(L617,'Status Report'!B:AM,38,0),AI617="",IF(H617="Asia Pacific",VLOOKUP(L617,'Status Report'!B:AM,38,0),VLOOKUP(L617,'Status Report'!B:AM,37,0)),AI617="Direct shipment",IF(H617="Asia Pacific",VLOOKUP(L617,'Status Report'!B:AM,38,0),VLOOKUP(L617,'Status Report'!B:AM,37,0)))</f>
        <v>46.3</v>
      </c>
      <c r="X617" s="20">
        <f t="shared" si="140"/>
        <v>4630</v>
      </c>
      <c r="Y617" s="20">
        <f>_xlfn.IFS(AI617="Den Bosch",VLOOKUP(L617,'Status Report'!B:AO,39,0),AI617="Yantian",VLOOKUP(L617,'Status Report'!B:AO,40,0),AI617="",IF(H617="Asia Pacific",VLOOKUP(L617,'Status Report'!B:AO,40,0),VLOOKUP(L617,'Status Report'!B:AO,39,0)),AI617="Direct shipment",IF(H617="Asia Pacific",VLOOKUP(L617,'Status Report'!B:AO,40,0),VLOOKUP(L617,'Status Report'!B:AO,39,0)))</f>
        <v>0</v>
      </c>
      <c r="Z617" s="20">
        <f t="shared" si="141"/>
        <v>0</v>
      </c>
      <c r="AA617" s="20">
        <f t="shared" si="142"/>
        <v>4630</v>
      </c>
      <c r="AB617" s="21">
        <f>_xlfn.IFS(AI617="Den Bosch",VLOOKUP(L617,'Status Report'!B:AM,33,0),AI617="Yantian",VLOOKUP(L617,'Status Report'!B:AM,34,0),AI617="",IF(H617="Asia Pacific",VLOOKUP(L617,'Status Report'!B:AM,34,0),VLOOKUP(L617,'Status Report'!B:AM,33,0)),AI617="Direct shipment",IF(H617="Asia Pacific",VLOOKUP(L617,'Status Report'!B:AM,34,0),VLOOKUP(L617,'Status Report'!B:AM,33,0)))</f>
        <v>37.312199999999997</v>
      </c>
      <c r="AC617" s="21">
        <f>VLOOKUP(L617,'Status Report'!B:CE,82,0)</f>
        <v>0</v>
      </c>
      <c r="AD617" s="21">
        <f t="shared" si="143"/>
        <v>37.312199999999997</v>
      </c>
      <c r="AE617" s="63">
        <f>VLOOKUP(L617,'Status Report'!B:W,20,0)</f>
        <v>35</v>
      </c>
      <c r="AF617" s="63">
        <f>VLOOKUP(L617,'Status Report'!B:W,21,0)</f>
        <v>34</v>
      </c>
      <c r="AG617" s="63">
        <f>VLOOKUP(L617,'Status Report'!B:W,22,0)</f>
        <v>30</v>
      </c>
      <c r="AH617" s="22">
        <f t="shared" si="144"/>
        <v>3.57</v>
      </c>
      <c r="AI617" t="s">
        <v>990</v>
      </c>
      <c r="AK617" s="63">
        <f>IFERROR(VLOOKUP(G617,ASEAN!A:A,1,0),0)</f>
        <v>0</v>
      </c>
      <c r="AL617" s="63">
        <f>IFERROR(VLOOKUP(D617,'[3]customer specs'!$B$1:$D$65536,3,0),0)</f>
        <v>0</v>
      </c>
      <c r="AM617" s="64">
        <f t="shared" si="145"/>
        <v>400</v>
      </c>
      <c r="AN617" s="64">
        <f t="shared" si="146"/>
        <v>0</v>
      </c>
      <c r="AO617" s="63"/>
      <c r="AP617" s="63"/>
      <c r="AQ617" s="63" t="str">
        <f t="shared" si="147"/>
        <v>no</v>
      </c>
      <c r="AR617" s="20">
        <f t="shared" si="148"/>
        <v>3731.22</v>
      </c>
      <c r="AS617" s="63"/>
      <c r="AT617" s="23">
        <f t="shared" si="138"/>
        <v>0.12</v>
      </c>
      <c r="AU617" s="65">
        <f t="shared" si="149"/>
        <v>42.400227272727271</v>
      </c>
      <c r="AV617" s="65"/>
      <c r="AW617" s="65">
        <f t="shared" si="150"/>
        <v>4240.022727272727</v>
      </c>
      <c r="AX617" s="65"/>
      <c r="AY617" s="63">
        <f>VLOOKUP(L617,'Status Report'!B:CF,81,0)</f>
        <v>0</v>
      </c>
      <c r="AZ617" s="63" t="str">
        <f>VLOOKUP(L617,'Status Report'!B:S,18,0)</f>
        <v>Ellina Smirnova</v>
      </c>
      <c r="BB617" s="63">
        <f>VLOOKUP(L617,'Status Report'!B:Z,25,0)</f>
        <v>5</v>
      </c>
      <c r="BC617" s="63">
        <f t="shared" si="151"/>
        <v>500</v>
      </c>
      <c r="BF617">
        <f>VLOOKUP(L617,'Status Report'!B:CE,82,0)</f>
        <v>0</v>
      </c>
      <c r="BG617">
        <f>VLOOKUP(L617,'Status Report'!B:CF,83,0)</f>
        <v>0</v>
      </c>
      <c r="BH617">
        <f>VLOOKUP(L617,'Status Report'!B:CG,84,0)</f>
        <v>0</v>
      </c>
      <c r="BI617" t="s">
        <v>814</v>
      </c>
      <c r="BJ617" t="s">
        <v>795</v>
      </c>
      <c r="BM617" s="67">
        <f t="shared" si="152"/>
        <v>1428</v>
      </c>
    </row>
    <row r="618" spans="1:65" x14ac:dyDescent="0.25">
      <c r="A618" s="68" t="str">
        <f>VLOOKUP(L618,'Status Report'!B:CB,79,0)</f>
        <v>Heineken</v>
      </c>
      <c r="C618">
        <v>20006081</v>
      </c>
      <c r="D618">
        <v>3090233</v>
      </c>
      <c r="E618" t="s">
        <v>835</v>
      </c>
      <c r="F618" t="s">
        <v>836</v>
      </c>
      <c r="G618" t="str">
        <f>VLOOKUP(D618,'[2]sold to'!$A:$H,8,0)</f>
        <v>Hungary</v>
      </c>
      <c r="H618" t="str">
        <f>VLOOKUP(D618,'[2]sold to'!$A:$I,9,0)</f>
        <v>Europe</v>
      </c>
      <c r="K618">
        <v>80</v>
      </c>
      <c r="L618">
        <v>88023298</v>
      </c>
      <c r="M618" t="s">
        <v>799</v>
      </c>
      <c r="N618">
        <v>100</v>
      </c>
      <c r="P618" t="str">
        <f>VLOOKUP(L618,'Status Report'!B:AA,26,0)</f>
        <v>China</v>
      </c>
      <c r="Q618" t="str">
        <f>VLOOKUP(L618,'Status Report'!B:AB,27,0)</f>
        <v>Premiums</v>
      </c>
      <c r="R618">
        <f>VLOOKUP(L618,'Status Report'!B:X,23,0)</f>
        <v>200</v>
      </c>
      <c r="S618" t="str">
        <f>VLOOKUP(L618,'Status Report'!B:T,19,0)</f>
        <v>Asian Sourcing Link</v>
      </c>
      <c r="T618" s="62">
        <f>VLOOKUP(L618,'Status Report'!B:E,4,0)</f>
        <v>3</v>
      </c>
      <c r="U618" s="19">
        <f>_xlfn.IFS(AI618="Den Bosch",VLOOKUP(L618,'Status Report'!B:AM,35,0),AI618="Yantian",VLOOKUP(L618,'Status Report'!B:AM,36,0),AI618="",IF(H618="Asia Pacific",VLOOKUP(L618,'Status Report'!B:AM,36,0),VLOOKUP(L618,'Status Report'!B:AM,35,0)),AI618="Direct shipment",IF(H618="Asia Pacific",VLOOKUP(L618,'Status Report'!B:AM,36,0),VLOOKUP(L618,'Status Report'!B:AM,35,0)))</f>
        <v>59.3</v>
      </c>
      <c r="V618" s="20">
        <f t="shared" si="139"/>
        <v>5930</v>
      </c>
      <c r="W618" s="19">
        <f>_xlfn.IFS(AI618="Den Bosch",VLOOKUP(L618,'Status Report'!B:AM,37,0),AI618="Yantian",VLOOKUP(L618,'Status Report'!B:AM,38,0),AI618="",IF(H618="Asia Pacific",VLOOKUP(L618,'Status Report'!B:AM,38,0),VLOOKUP(L618,'Status Report'!B:AM,37,0)),AI618="Direct shipment",IF(H618="Asia Pacific",VLOOKUP(L618,'Status Report'!B:AM,38,0),VLOOKUP(L618,'Status Report'!B:AM,37,0)))</f>
        <v>59.3</v>
      </c>
      <c r="X618" s="20">
        <f t="shared" si="140"/>
        <v>5930</v>
      </c>
      <c r="Y618" s="20">
        <f>_xlfn.IFS(AI618="Den Bosch",VLOOKUP(L618,'Status Report'!B:AO,39,0),AI618="Yantian",VLOOKUP(L618,'Status Report'!B:AO,40,0),AI618="",IF(H618="Asia Pacific",VLOOKUP(L618,'Status Report'!B:AO,40,0),VLOOKUP(L618,'Status Report'!B:AO,39,0)),AI618="Direct shipment",IF(H618="Asia Pacific",VLOOKUP(L618,'Status Report'!B:AO,40,0),VLOOKUP(L618,'Status Report'!B:AO,39,0)))</f>
        <v>0</v>
      </c>
      <c r="Z618" s="20">
        <f t="shared" si="141"/>
        <v>0</v>
      </c>
      <c r="AA618" s="20">
        <f t="shared" si="142"/>
        <v>5930</v>
      </c>
      <c r="AB618" s="21">
        <f>_xlfn.IFS(AI618="Den Bosch",VLOOKUP(L618,'Status Report'!B:AM,33,0),AI618="Yantian",VLOOKUP(L618,'Status Report'!B:AM,34,0),AI618="",IF(H618="Asia Pacific",VLOOKUP(L618,'Status Report'!B:AM,34,0),VLOOKUP(L618,'Status Report'!B:AM,33,0)),AI618="Direct shipment",IF(H618="Asia Pacific",VLOOKUP(L618,'Status Report'!B:AM,34,0),VLOOKUP(L618,'Status Report'!B:AM,33,0)))</f>
        <v>57.000000000000007</v>
      </c>
      <c r="AC618" s="21">
        <f>VLOOKUP(L618,'Status Report'!B:CE,82,0)</f>
        <v>0</v>
      </c>
      <c r="AD618" s="21">
        <f t="shared" si="143"/>
        <v>57.000000000000007</v>
      </c>
      <c r="AE618" s="63">
        <f>VLOOKUP(L618,'Status Report'!B:W,20,0)</f>
        <v>27.5</v>
      </c>
      <c r="AF618" s="63">
        <f>VLOOKUP(L618,'Status Report'!B:W,21,0)</f>
        <v>26</v>
      </c>
      <c r="AG618" s="63">
        <f>VLOOKUP(L618,'Status Report'!B:W,22,0)</f>
        <v>30</v>
      </c>
      <c r="AH618" s="22">
        <f t="shared" si="144"/>
        <v>2.145</v>
      </c>
      <c r="AI618" t="s">
        <v>990</v>
      </c>
      <c r="AK618" s="63">
        <f>IFERROR(VLOOKUP(G618,ASEAN!A:A,1,0),0)</f>
        <v>0</v>
      </c>
      <c r="AL618" s="63">
        <f>IFERROR(VLOOKUP(D618,'[3]customer specs'!$B$1:$D$65536,3,0),0)</f>
        <v>0</v>
      </c>
      <c r="AM618" s="64">
        <f t="shared" si="145"/>
        <v>0</v>
      </c>
      <c r="AN618" s="64">
        <f t="shared" si="146"/>
        <v>0</v>
      </c>
      <c r="AO618" s="63"/>
      <c r="AP618" s="63"/>
      <c r="AQ618" s="63" t="str">
        <f t="shared" si="147"/>
        <v>no</v>
      </c>
      <c r="AR618" s="20">
        <f t="shared" si="148"/>
        <v>5700.0000000000009</v>
      </c>
      <c r="AS618" s="63"/>
      <c r="AT618" s="23">
        <f t="shared" si="138"/>
        <v>0.12</v>
      </c>
      <c r="AU618" s="65">
        <f t="shared" si="149"/>
        <v>64.77272727272728</v>
      </c>
      <c r="AV618" s="65"/>
      <c r="AW618" s="65">
        <f t="shared" si="150"/>
        <v>6477.2727272727279</v>
      </c>
      <c r="AX618" s="65"/>
      <c r="AY618" s="63">
        <f>VLOOKUP(L618,'Status Report'!B:CF,81,0)</f>
        <v>0</v>
      </c>
      <c r="AZ618" s="63" t="str">
        <f>VLOOKUP(L618,'Status Report'!B:S,18,0)</f>
        <v>Ellina Smirnova</v>
      </c>
      <c r="BB618" s="63">
        <f>VLOOKUP(L618,'Status Report'!B:Z,25,0)</f>
        <v>5</v>
      </c>
      <c r="BC618" s="63">
        <f t="shared" si="151"/>
        <v>500</v>
      </c>
      <c r="BF618">
        <f>VLOOKUP(L618,'Status Report'!B:CE,82,0)</f>
        <v>0</v>
      </c>
      <c r="BG618">
        <f>VLOOKUP(L618,'Status Report'!B:CF,83,0)</f>
        <v>0</v>
      </c>
      <c r="BH618">
        <f>VLOOKUP(L618,'Status Report'!B:CG,84,0)</f>
        <v>0</v>
      </c>
      <c r="BI618" t="s">
        <v>814</v>
      </c>
      <c r="BJ618" t="s">
        <v>795</v>
      </c>
      <c r="BM618" s="67">
        <f t="shared" si="152"/>
        <v>117</v>
      </c>
    </row>
    <row r="619" spans="1:65" x14ac:dyDescent="0.25">
      <c r="A619" s="68" t="str">
        <f>VLOOKUP(L619,'Status Report'!B:CB,79,0)</f>
        <v>Heineken - F1</v>
      </c>
      <c r="C619">
        <v>26021025</v>
      </c>
      <c r="D619">
        <v>3090580</v>
      </c>
      <c r="E619" t="s">
        <v>883</v>
      </c>
      <c r="F619" t="s">
        <v>802</v>
      </c>
      <c r="G619" t="str">
        <f>VLOOKUP(D619,'[2]sold to'!$A:$H,8,0)</f>
        <v>Netherlands</v>
      </c>
      <c r="H619" t="str">
        <f>VLOOKUP(D619,'[2]sold to'!$A:$I,9,0)</f>
        <v>Europe</v>
      </c>
      <c r="K619">
        <v>10</v>
      </c>
      <c r="L619">
        <v>88027360</v>
      </c>
      <c r="M619" t="s">
        <v>847</v>
      </c>
      <c r="N619">
        <v>5</v>
      </c>
      <c r="P619" t="str">
        <f>VLOOKUP(L619,'Status Report'!B:AA,26,0)</f>
        <v>China</v>
      </c>
      <c r="Q619" t="str">
        <f>VLOOKUP(L619,'Status Report'!B:AB,27,0)</f>
        <v>Premiums</v>
      </c>
      <c r="R619">
        <f>VLOOKUP(L619,'Status Report'!B:X,23,0)</f>
        <v>100</v>
      </c>
      <c r="S619" t="str">
        <f>VLOOKUP(L619,'Status Report'!B:T,19,0)</f>
        <v>Asian Sourcing Link</v>
      </c>
      <c r="T619" s="62">
        <f>VLOOKUP(L619,'Status Report'!B:E,4,0)</f>
        <v>3</v>
      </c>
      <c r="U619" s="19">
        <f>_xlfn.IFS(AI619="Den Bosch",VLOOKUP(L619,'Status Report'!B:AM,35,0),AI619="Yantian",VLOOKUP(L619,'Status Report'!B:AM,36,0),AI619="",IF(H619="Asia Pacific",VLOOKUP(L619,'Status Report'!B:AM,36,0),VLOOKUP(L619,'Status Report'!B:AM,35,0)),AI619="Direct shipment",IF(H619="Asia Pacific",VLOOKUP(L619,'Status Report'!B:AM,36,0),VLOOKUP(L619,'Status Report'!B:AM,35,0)))</f>
        <v>41.7</v>
      </c>
      <c r="V619" s="20">
        <f t="shared" si="139"/>
        <v>208.5</v>
      </c>
      <c r="W619" s="19">
        <f>_xlfn.IFS(AI619="Den Bosch",VLOOKUP(L619,'Status Report'!B:AM,37,0),AI619="Yantian",VLOOKUP(L619,'Status Report'!B:AM,38,0),AI619="",IF(H619="Asia Pacific",VLOOKUP(L619,'Status Report'!B:AM,38,0),VLOOKUP(L619,'Status Report'!B:AM,37,0)),AI619="Direct shipment",IF(H619="Asia Pacific",VLOOKUP(L619,'Status Report'!B:AM,38,0),VLOOKUP(L619,'Status Report'!B:AM,37,0)))</f>
        <v>25.45</v>
      </c>
      <c r="X619" s="20">
        <f t="shared" si="140"/>
        <v>127.25</v>
      </c>
      <c r="Y619" s="20">
        <f>_xlfn.IFS(AI619="Den Bosch",VLOOKUP(L619,'Status Report'!B:AO,39,0),AI619="Yantian",VLOOKUP(L619,'Status Report'!B:AO,40,0),AI619="",IF(H619="Asia Pacific",VLOOKUP(L619,'Status Report'!B:AO,40,0),VLOOKUP(L619,'Status Report'!B:AO,39,0)),AI619="Direct shipment",IF(H619="Asia Pacific",VLOOKUP(L619,'Status Report'!B:AO,40,0),VLOOKUP(L619,'Status Report'!B:AO,39,0)))</f>
        <v>0</v>
      </c>
      <c r="Z619" s="20">
        <f t="shared" si="141"/>
        <v>0</v>
      </c>
      <c r="AA619" s="20">
        <f t="shared" si="142"/>
        <v>127.25</v>
      </c>
      <c r="AB619" s="21">
        <f>_xlfn.IFS(AI619="Den Bosch",VLOOKUP(L619,'Status Report'!B:AM,33,0),AI619="Yantian",VLOOKUP(L619,'Status Report'!B:AM,34,0),AI619="",IF(H619="Asia Pacific",VLOOKUP(L619,'Status Report'!B:AM,34,0),VLOOKUP(L619,'Status Report'!B:AM,33,0)),AI619="Direct shipment",IF(H619="Asia Pacific",VLOOKUP(L619,'Status Report'!B:AM,34,0),VLOOKUP(L619,'Status Report'!B:AM,33,0)))</f>
        <v>21.831</v>
      </c>
      <c r="AC619" s="21">
        <f>VLOOKUP(L619,'Status Report'!B:CE,82,0)</f>
        <v>0</v>
      </c>
      <c r="AD619" s="21">
        <f t="shared" si="143"/>
        <v>21.831</v>
      </c>
      <c r="AE619" s="63">
        <f>VLOOKUP(L619,'Status Report'!B:W,20,0)</f>
        <v>48</v>
      </c>
      <c r="AF619" s="63">
        <f>VLOOKUP(L619,'Status Report'!B:W,21,0)</f>
        <v>38</v>
      </c>
      <c r="AG619" s="63">
        <f>VLOOKUP(L619,'Status Report'!B:W,22,0)</f>
        <v>2.5</v>
      </c>
      <c r="AH619" s="22">
        <f t="shared" si="144"/>
        <v>2.2800000000000001E-2</v>
      </c>
      <c r="AI619" t="s">
        <v>990</v>
      </c>
      <c r="AK619" s="63">
        <f>IFERROR(VLOOKUP(G619,ASEAN!A:A,1,0),0)</f>
        <v>0</v>
      </c>
      <c r="AL619" s="63">
        <f>IFERROR(VLOOKUP(D619,'[3]customer specs'!$B$1:$D$65536,3,0),0)</f>
        <v>0</v>
      </c>
      <c r="AM619" s="64">
        <f t="shared" si="145"/>
        <v>81.25</v>
      </c>
      <c r="AN619" s="64">
        <f t="shared" si="146"/>
        <v>0</v>
      </c>
      <c r="AO619" s="63"/>
      <c r="AP619" s="63"/>
      <c r="AQ619" s="63" t="str">
        <f t="shared" si="147"/>
        <v>no</v>
      </c>
      <c r="AR619" s="20">
        <f t="shared" si="148"/>
        <v>109.155</v>
      </c>
      <c r="AS619" s="63"/>
      <c r="AT619" s="23">
        <f t="shared" si="138"/>
        <v>0.12</v>
      </c>
      <c r="AU619" s="65">
        <f t="shared" si="149"/>
        <v>24.807954545454546</v>
      </c>
      <c r="AV619" s="65"/>
      <c r="AW619" s="65">
        <f t="shared" si="150"/>
        <v>124.03977272727273</v>
      </c>
      <c r="AX619" s="65"/>
      <c r="AY619" s="63">
        <f>VLOOKUP(L619,'Status Report'!B:CF,81,0)</f>
        <v>0</v>
      </c>
      <c r="AZ619" s="63" t="str">
        <f>VLOOKUP(L619,'Status Report'!B:S,18,0)</f>
        <v xml:space="preserve">Ellina Smirnova </v>
      </c>
      <c r="BB619" s="63">
        <f>VLOOKUP(L619,'Status Report'!B:Z,25,0)</f>
        <v>5</v>
      </c>
      <c r="BC619" s="63">
        <f t="shared" si="151"/>
        <v>25</v>
      </c>
      <c r="BF619">
        <f>VLOOKUP(L619,'Status Report'!B:CE,82,0)</f>
        <v>0</v>
      </c>
      <c r="BG619">
        <f>VLOOKUP(L619,'Status Report'!B:CF,83,0)</f>
        <v>0</v>
      </c>
      <c r="BH619">
        <f>VLOOKUP(L619,'Status Report'!B:CG,84,0)</f>
        <v>0</v>
      </c>
      <c r="BI619" t="s">
        <v>854</v>
      </c>
      <c r="BJ619" t="s">
        <v>795</v>
      </c>
      <c r="BM619" s="67">
        <f t="shared" si="152"/>
        <v>628</v>
      </c>
    </row>
    <row r="620" spans="1:65" x14ac:dyDescent="0.25">
      <c r="A620" s="68" t="str">
        <f>VLOOKUP(L620,'Status Report'!B:CB,79,0)</f>
        <v>Heineken</v>
      </c>
      <c r="C620">
        <v>26021025</v>
      </c>
      <c r="D620">
        <v>3090580</v>
      </c>
      <c r="E620" t="s">
        <v>883</v>
      </c>
      <c r="F620" t="s">
        <v>802</v>
      </c>
      <c r="G620" t="str">
        <f>VLOOKUP(D620,'[2]sold to'!$A:$H,8,0)</f>
        <v>Netherlands</v>
      </c>
      <c r="H620" t="str">
        <f>VLOOKUP(D620,'[2]sold to'!$A:$I,9,0)</f>
        <v>Europe</v>
      </c>
      <c r="K620">
        <v>20</v>
      </c>
      <c r="L620">
        <v>88027328</v>
      </c>
      <c r="M620" t="s">
        <v>408</v>
      </c>
      <c r="N620">
        <v>3</v>
      </c>
      <c r="P620" t="str">
        <f>VLOOKUP(L620,'Status Report'!B:AA,26,0)</f>
        <v>China</v>
      </c>
      <c r="Q620" t="str">
        <f>VLOOKUP(L620,'Status Report'!B:AB,27,0)</f>
        <v>Premiums</v>
      </c>
      <c r="R620">
        <f>VLOOKUP(L620,'Status Report'!B:X,23,0)</f>
        <v>100</v>
      </c>
      <c r="S620" t="str">
        <f>VLOOKUP(L620,'Status Report'!B:T,19,0)</f>
        <v>Miles Promocean</v>
      </c>
      <c r="T620" s="62">
        <f>VLOOKUP(L620,'Status Report'!B:E,4,0)</f>
        <v>1</v>
      </c>
      <c r="U620" s="19">
        <f>_xlfn.IFS(AI620="Den Bosch",VLOOKUP(L620,'Status Report'!B:AM,35,0),AI620="Yantian",VLOOKUP(L620,'Status Report'!B:AM,36,0),AI620="",IF(H620="Asia Pacific",VLOOKUP(L620,'Status Report'!B:AM,36,0),VLOOKUP(L620,'Status Report'!B:AM,35,0)),AI620="Direct shipment",IF(H620="Asia Pacific",VLOOKUP(L620,'Status Report'!B:AM,36,0),VLOOKUP(L620,'Status Report'!B:AM,35,0)))</f>
        <v>84.399999999999991</v>
      </c>
      <c r="V620" s="20">
        <f t="shared" si="139"/>
        <v>253.2</v>
      </c>
      <c r="W620" s="19">
        <f>_xlfn.IFS(AI620="Den Bosch",VLOOKUP(L620,'Status Report'!B:AM,37,0),AI620="Yantian",VLOOKUP(L620,'Status Report'!B:AM,38,0),AI620="",IF(H620="Asia Pacific",VLOOKUP(L620,'Status Report'!B:AM,38,0),VLOOKUP(L620,'Status Report'!B:AM,37,0)),AI620="Direct shipment",IF(H620="Asia Pacific",VLOOKUP(L620,'Status Report'!B:AM,38,0),VLOOKUP(L620,'Status Report'!B:AM,37,0)))</f>
        <v>84.399999999999991</v>
      </c>
      <c r="X620" s="20">
        <f t="shared" si="140"/>
        <v>253.2</v>
      </c>
      <c r="Y620" s="20">
        <f>_xlfn.IFS(AI620="Den Bosch",VLOOKUP(L620,'Status Report'!B:AO,39,0),AI620="Yantian",VLOOKUP(L620,'Status Report'!B:AO,40,0),AI620="",IF(H620="Asia Pacific",VLOOKUP(L620,'Status Report'!B:AO,40,0),VLOOKUP(L620,'Status Report'!B:AO,39,0)),AI620="Direct shipment",IF(H620="Asia Pacific",VLOOKUP(L620,'Status Report'!B:AO,40,0),VLOOKUP(L620,'Status Report'!B:AO,39,0)))</f>
        <v>0</v>
      </c>
      <c r="Z620" s="20">
        <f t="shared" si="141"/>
        <v>0</v>
      </c>
      <c r="AA620" s="20">
        <f t="shared" si="142"/>
        <v>253.2</v>
      </c>
      <c r="AB620" s="21">
        <f>_xlfn.IFS(AI620="Den Bosch",VLOOKUP(L620,'Status Report'!B:AM,33,0),AI620="Yantian",VLOOKUP(L620,'Status Report'!B:AM,34,0),AI620="",IF(H620="Asia Pacific",VLOOKUP(L620,'Status Report'!B:AM,34,0),VLOOKUP(L620,'Status Report'!B:AM,33,0)),AI620="Direct shipment",IF(H620="Asia Pacific",VLOOKUP(L620,'Status Report'!B:AM,34,0),VLOOKUP(L620,'Status Report'!B:AM,33,0)))</f>
        <v>72.960000000000008</v>
      </c>
      <c r="AC620" s="21">
        <f>VLOOKUP(L620,'Status Report'!B:CE,82,0)</f>
        <v>0</v>
      </c>
      <c r="AD620" s="21">
        <f t="shared" si="143"/>
        <v>72.960000000000008</v>
      </c>
      <c r="AE620" s="63">
        <f>VLOOKUP(L620,'Status Report'!B:W,20,0)</f>
        <v>23.5</v>
      </c>
      <c r="AF620" s="63">
        <f>VLOOKUP(L620,'Status Report'!B:W,21,0)</f>
        <v>15.5</v>
      </c>
      <c r="AG620" s="63">
        <f>VLOOKUP(L620,'Status Report'!B:W,22,0)</f>
        <v>15.5</v>
      </c>
      <c r="AH620" s="22">
        <f t="shared" si="144"/>
        <v>1.6937625000000001E-2</v>
      </c>
      <c r="AK620" s="63">
        <f>IFERROR(VLOOKUP(G620,ASEAN!A:A,1,0),0)</f>
        <v>0</v>
      </c>
      <c r="AL620" s="63">
        <f>IFERROR(VLOOKUP(D620,'[3]customer specs'!$B$1:$D$65536,3,0),0)</f>
        <v>0</v>
      </c>
      <c r="AM620" s="64">
        <f t="shared" si="145"/>
        <v>0</v>
      </c>
      <c r="AN620" s="64">
        <f t="shared" si="146"/>
        <v>0</v>
      </c>
      <c r="AO620" s="63"/>
      <c r="AP620" s="63"/>
      <c r="AQ620" s="63" t="str">
        <f t="shared" si="147"/>
        <v>no</v>
      </c>
      <c r="AR620" s="20">
        <f t="shared" si="148"/>
        <v>218.88000000000002</v>
      </c>
      <c r="AS620" s="63"/>
      <c r="AT620" s="23">
        <f t="shared" si="138"/>
        <v>0.12</v>
      </c>
      <c r="AU620" s="65">
        <f t="shared" si="149"/>
        <v>82.909090909090921</v>
      </c>
      <c r="AV620" s="65"/>
      <c r="AW620" s="65">
        <f t="shared" si="150"/>
        <v>248.72727272727275</v>
      </c>
      <c r="AX620" s="65"/>
      <c r="AY620" s="63">
        <f>VLOOKUP(L620,'Status Report'!B:CF,81,0)</f>
        <v>0</v>
      </c>
      <c r="AZ620" s="63" t="str">
        <f>VLOOKUP(L620,'Status Report'!B:S,18,0)</f>
        <v xml:space="preserve">Konstantinos Zoupanos </v>
      </c>
      <c r="BB620" s="63">
        <f>VLOOKUP(L620,'Status Report'!B:Z,25,0)</f>
        <v>10</v>
      </c>
      <c r="BC620" s="63">
        <f t="shared" si="151"/>
        <v>30</v>
      </c>
      <c r="BF620">
        <f>VLOOKUP(L620,'Status Report'!B:CE,82,0)</f>
        <v>0</v>
      </c>
      <c r="BG620">
        <f>VLOOKUP(L620,'Status Report'!B:CF,83,0)</f>
        <v>0</v>
      </c>
      <c r="BH620">
        <f>VLOOKUP(L620,'Status Report'!B:CG,84,0)</f>
        <v>0</v>
      </c>
      <c r="BI620" t="s">
        <v>854</v>
      </c>
      <c r="BJ620" t="s">
        <v>795</v>
      </c>
      <c r="BM620" s="67">
        <f t="shared" si="152"/>
        <v>3</v>
      </c>
    </row>
    <row r="621" spans="1:65" x14ac:dyDescent="0.25">
      <c r="A621" s="68" t="str">
        <f>VLOOKUP(L621,'Status Report'!B:CB,79,0)</f>
        <v>Heineken</v>
      </c>
      <c r="C621">
        <v>26021025</v>
      </c>
      <c r="D621">
        <v>3090580</v>
      </c>
      <c r="E621" t="s">
        <v>883</v>
      </c>
      <c r="F621" t="s">
        <v>802</v>
      </c>
      <c r="G621" t="str">
        <f>VLOOKUP(D621,'[2]sold to'!$A:$H,8,0)</f>
        <v>Netherlands</v>
      </c>
      <c r="H621" t="str">
        <f>VLOOKUP(D621,'[2]sold to'!$A:$I,9,0)</f>
        <v>Europe</v>
      </c>
      <c r="K621">
        <v>30</v>
      </c>
      <c r="L621">
        <v>88027326</v>
      </c>
      <c r="M621" t="s">
        <v>800</v>
      </c>
      <c r="N621">
        <v>5</v>
      </c>
      <c r="P621" t="str">
        <f>VLOOKUP(L621,'Status Report'!B:AA,26,0)</f>
        <v>China</v>
      </c>
      <c r="Q621" t="str">
        <f>VLOOKUP(L621,'Status Report'!B:AB,27,0)</f>
        <v>Premiums</v>
      </c>
      <c r="R621">
        <f>VLOOKUP(L621,'Status Report'!B:X,23,0)</f>
        <v>200</v>
      </c>
      <c r="S621" t="str">
        <f>VLOOKUP(L621,'Status Report'!B:T,19,0)</f>
        <v>Miles Promocean</v>
      </c>
      <c r="T621" s="62">
        <f>VLOOKUP(L621,'Status Report'!B:E,4,0)</f>
        <v>1</v>
      </c>
      <c r="U621" s="19">
        <f>_xlfn.IFS(AI621="Den Bosch",VLOOKUP(L621,'Status Report'!B:AM,35,0),AI621="Yantian",VLOOKUP(L621,'Status Report'!B:AM,36,0),AI621="",IF(H621="Asia Pacific",VLOOKUP(L621,'Status Report'!B:AM,36,0),VLOOKUP(L621,'Status Report'!B:AM,35,0)),AI621="Direct shipment",IF(H621="Asia Pacific",VLOOKUP(L621,'Status Report'!B:AM,36,0),VLOOKUP(L621,'Status Report'!B:AM,35,0)))</f>
        <v>58.6</v>
      </c>
      <c r="V621" s="20">
        <f t="shared" si="139"/>
        <v>293</v>
      </c>
      <c r="W621" s="19">
        <f>_xlfn.IFS(AI621="Den Bosch",VLOOKUP(L621,'Status Report'!B:AM,37,0),AI621="Yantian",VLOOKUP(L621,'Status Report'!B:AM,38,0),AI621="",IF(H621="Asia Pacific",VLOOKUP(L621,'Status Report'!B:AM,38,0),VLOOKUP(L621,'Status Report'!B:AM,37,0)),AI621="Direct shipment",IF(H621="Asia Pacific",VLOOKUP(L621,'Status Report'!B:AM,38,0),VLOOKUP(L621,'Status Report'!B:AM,37,0)))</f>
        <v>58.6</v>
      </c>
      <c r="X621" s="20">
        <f t="shared" si="140"/>
        <v>293</v>
      </c>
      <c r="Y621" s="20">
        <f>_xlfn.IFS(AI621="Den Bosch",VLOOKUP(L621,'Status Report'!B:AO,39,0),AI621="Yantian",VLOOKUP(L621,'Status Report'!B:AO,40,0),AI621="",IF(H621="Asia Pacific",VLOOKUP(L621,'Status Report'!B:AO,40,0),VLOOKUP(L621,'Status Report'!B:AO,39,0)),AI621="Direct shipment",IF(H621="Asia Pacific",VLOOKUP(L621,'Status Report'!B:AO,40,0),VLOOKUP(L621,'Status Report'!B:AO,39,0)))</f>
        <v>0</v>
      </c>
      <c r="Z621" s="20">
        <f t="shared" si="141"/>
        <v>0</v>
      </c>
      <c r="AA621" s="20">
        <f t="shared" si="142"/>
        <v>293</v>
      </c>
      <c r="AB621" s="21">
        <f>_xlfn.IFS(AI621="Den Bosch",VLOOKUP(L621,'Status Report'!B:AM,33,0),AI621="Yantian",VLOOKUP(L621,'Status Report'!B:AM,34,0),AI621="",IF(H621="Asia Pacific",VLOOKUP(L621,'Status Report'!B:AM,34,0),VLOOKUP(L621,'Status Report'!B:AM,33,0)),AI621="Direct shipment",IF(H621="Asia Pacific",VLOOKUP(L621,'Status Report'!B:AM,34,0),VLOOKUP(L621,'Status Report'!B:AM,33,0)))</f>
        <v>50.6616</v>
      </c>
      <c r="AC621" s="21">
        <f>VLOOKUP(L621,'Status Report'!B:CE,82,0)</f>
        <v>0</v>
      </c>
      <c r="AD621" s="21">
        <f t="shared" si="143"/>
        <v>50.6616</v>
      </c>
      <c r="AE621" s="63">
        <f>VLOOKUP(L621,'Status Report'!B:W,20,0)</f>
        <v>19</v>
      </c>
      <c r="AF621" s="63">
        <f>VLOOKUP(L621,'Status Report'!B:W,21,0)</f>
        <v>15</v>
      </c>
      <c r="AG621" s="63">
        <f>VLOOKUP(L621,'Status Report'!B:W,22,0)</f>
        <v>28</v>
      </c>
      <c r="AH621" s="22">
        <f t="shared" si="144"/>
        <v>3.9899999999999998E-2</v>
      </c>
      <c r="AK621" s="63">
        <f>IFERROR(VLOOKUP(G621,ASEAN!A:A,1,0),0)</f>
        <v>0</v>
      </c>
      <c r="AL621" s="63">
        <f>IFERROR(VLOOKUP(D621,'[3]customer specs'!$B$1:$D$65536,3,0),0)</f>
        <v>0</v>
      </c>
      <c r="AM621" s="64">
        <f t="shared" si="145"/>
        <v>0</v>
      </c>
      <c r="AN621" s="64">
        <f t="shared" si="146"/>
        <v>0</v>
      </c>
      <c r="AO621" s="63"/>
      <c r="AP621" s="63"/>
      <c r="AQ621" s="63" t="str">
        <f t="shared" si="147"/>
        <v>no</v>
      </c>
      <c r="AR621" s="20">
        <f t="shared" si="148"/>
        <v>253.30799999999999</v>
      </c>
      <c r="AS621" s="63"/>
      <c r="AT621" s="23">
        <f t="shared" si="138"/>
        <v>0.12</v>
      </c>
      <c r="AU621" s="65">
        <f t="shared" si="149"/>
        <v>57.57</v>
      </c>
      <c r="AV621" s="65"/>
      <c r="AW621" s="65">
        <f t="shared" si="150"/>
        <v>287.85000000000002</v>
      </c>
      <c r="AX621" s="65"/>
      <c r="AY621" s="63">
        <f>VLOOKUP(L621,'Status Report'!B:CF,81,0)</f>
        <v>0</v>
      </c>
      <c r="AZ621" s="63" t="str">
        <f>VLOOKUP(L621,'Status Report'!B:S,18,0)</f>
        <v xml:space="preserve">Konstantinos Zoupanos </v>
      </c>
      <c r="BB621" s="63">
        <f>VLOOKUP(L621,'Status Report'!B:Z,25,0)</f>
        <v>5</v>
      </c>
      <c r="BC621" s="63">
        <f t="shared" si="151"/>
        <v>25</v>
      </c>
      <c r="BF621">
        <f>VLOOKUP(L621,'Status Report'!B:CE,82,0)</f>
        <v>0</v>
      </c>
      <c r="BG621">
        <f>VLOOKUP(L621,'Status Report'!B:CF,83,0)</f>
        <v>0</v>
      </c>
      <c r="BH621">
        <f>VLOOKUP(L621,'Status Report'!B:CG,84,0)</f>
        <v>0</v>
      </c>
      <c r="BI621" t="s">
        <v>854</v>
      </c>
      <c r="BJ621" t="s">
        <v>795</v>
      </c>
      <c r="BM621" s="67">
        <f t="shared" si="152"/>
        <v>44</v>
      </c>
    </row>
    <row r="622" spans="1:65" x14ac:dyDescent="0.25">
      <c r="A622" s="68" t="str">
        <f>VLOOKUP(L622,'Status Report'!B:CB,79,0)</f>
        <v>Heineken</v>
      </c>
      <c r="C622">
        <v>26021026</v>
      </c>
      <c r="D622">
        <v>3016096</v>
      </c>
      <c r="E622" t="s">
        <v>821</v>
      </c>
      <c r="F622" t="s">
        <v>802</v>
      </c>
      <c r="G622" t="str">
        <f>VLOOKUP(D622,'[2]sold to'!$A:$H,8,0)</f>
        <v>Netherlands</v>
      </c>
      <c r="H622" t="str">
        <f>VLOOKUP(D622,'[2]sold to'!$A:$I,9,0)</f>
        <v>Europe</v>
      </c>
      <c r="K622">
        <v>10</v>
      </c>
      <c r="L622">
        <v>88025881</v>
      </c>
      <c r="M622" t="s">
        <v>230</v>
      </c>
      <c r="N622">
        <v>5</v>
      </c>
      <c r="P622" t="str">
        <f>VLOOKUP(L622,'Status Report'!B:AA,26,0)</f>
        <v>China</v>
      </c>
      <c r="Q622" t="str">
        <f>VLOOKUP(L622,'Status Report'!B:AB,27,0)</f>
        <v>Indoor signs</v>
      </c>
      <c r="R622">
        <f>VLOOKUP(L622,'Status Report'!B:X,23,0)</f>
        <v>100</v>
      </c>
      <c r="S622" t="str">
        <f>VLOOKUP(L622,'Status Report'!B:T,19,0)</f>
        <v>Dekkers Visual Communication B.v.</v>
      </c>
      <c r="T622" s="62">
        <f>VLOOKUP(L622,'Status Report'!B:E,4,0)</f>
        <v>1</v>
      </c>
      <c r="U622" s="19">
        <f>_xlfn.IFS(AI622="Den Bosch",VLOOKUP(L622,'Status Report'!B:AM,35,0),AI622="Yantian",VLOOKUP(L622,'Status Report'!B:AM,36,0),AI622="",IF(H622="Asia Pacific",VLOOKUP(L622,'Status Report'!B:AM,36,0),VLOOKUP(L622,'Status Report'!B:AM,35,0)),AI622="Direct shipment",IF(H622="Asia Pacific",VLOOKUP(L622,'Status Report'!B:AM,36,0),VLOOKUP(L622,'Status Report'!B:AM,35,0)))</f>
        <v>214.23</v>
      </c>
      <c r="V622" s="20">
        <f t="shared" si="139"/>
        <v>1071.1499999999999</v>
      </c>
      <c r="W622" s="19">
        <f>_xlfn.IFS(AI622="Den Bosch",VLOOKUP(L622,'Status Report'!B:AM,37,0),AI622="Yantian",VLOOKUP(L622,'Status Report'!B:AM,38,0),AI622="",IF(H622="Asia Pacific",VLOOKUP(L622,'Status Report'!B:AM,38,0),VLOOKUP(L622,'Status Report'!B:AM,37,0)),AI622="Direct shipment",IF(H622="Asia Pacific",VLOOKUP(L622,'Status Report'!B:AM,38,0),VLOOKUP(L622,'Status Report'!B:AM,37,0)))</f>
        <v>214.23</v>
      </c>
      <c r="X622" s="20">
        <f t="shared" si="140"/>
        <v>1071.1499999999999</v>
      </c>
      <c r="Y622" s="20">
        <f>_xlfn.IFS(AI622="Den Bosch",VLOOKUP(L622,'Status Report'!B:AO,39,0),AI622="Yantian",VLOOKUP(L622,'Status Report'!B:AO,40,0),AI622="",IF(H622="Asia Pacific",VLOOKUP(L622,'Status Report'!B:AO,40,0),VLOOKUP(L622,'Status Report'!B:AO,39,0)),AI622="Direct shipment",IF(H622="Asia Pacific",VLOOKUP(L622,'Status Report'!B:AO,40,0),VLOOKUP(L622,'Status Report'!B:AO,39,0)))</f>
        <v>0</v>
      </c>
      <c r="Z622" s="20">
        <f t="shared" si="141"/>
        <v>0</v>
      </c>
      <c r="AA622" s="20">
        <f t="shared" si="142"/>
        <v>1071.1499999999999</v>
      </c>
      <c r="AB622" s="21">
        <f>_xlfn.IFS(AI622="Den Bosch",VLOOKUP(L622,'Status Report'!B:AM,33,0),AI622="Yantian",VLOOKUP(L622,'Status Report'!B:AM,34,0),AI622="",IF(H622="Asia Pacific",VLOOKUP(L622,'Status Report'!B:AM,34,0),VLOOKUP(L622,'Status Report'!B:AM,33,0)),AI622="Direct shipment",IF(H622="Asia Pacific",VLOOKUP(L622,'Status Report'!B:AM,34,0),VLOOKUP(L622,'Status Report'!B:AM,33,0)))</f>
        <v>185.27280000000002</v>
      </c>
      <c r="AC622" s="21">
        <f>VLOOKUP(L622,'Status Report'!B:CE,82,0)</f>
        <v>0</v>
      </c>
      <c r="AD622" s="21">
        <f t="shared" si="143"/>
        <v>185.27280000000002</v>
      </c>
      <c r="AE622" s="63">
        <f>VLOOKUP(L622,'Status Report'!B:W,20,0)</f>
        <v>60</v>
      </c>
      <c r="AF622" s="63">
        <f>VLOOKUP(L622,'Status Report'!B:W,21,0)</f>
        <v>63</v>
      </c>
      <c r="AG622" s="63">
        <f>VLOOKUP(L622,'Status Report'!B:W,22,0)</f>
        <v>33.5</v>
      </c>
      <c r="AH622" s="22">
        <f t="shared" si="144"/>
        <v>0.63314999999999999</v>
      </c>
      <c r="AK622" s="63">
        <f>IFERROR(VLOOKUP(G622,ASEAN!A:A,1,0),0)</f>
        <v>0</v>
      </c>
      <c r="AL622" s="63">
        <f>IFERROR(VLOOKUP(D622,'[3]customer specs'!$B$1:$D$65536,3,0),0)</f>
        <v>0</v>
      </c>
      <c r="AM622" s="64">
        <f t="shared" si="145"/>
        <v>0</v>
      </c>
      <c r="AN622" s="64">
        <f t="shared" si="146"/>
        <v>0</v>
      </c>
      <c r="AO622" s="63"/>
      <c r="AP622" s="63"/>
      <c r="AQ622" s="63" t="str">
        <f t="shared" si="147"/>
        <v>no</v>
      </c>
      <c r="AR622" s="20">
        <f t="shared" si="148"/>
        <v>926.36400000000003</v>
      </c>
      <c r="AS622" s="63"/>
      <c r="AT622" s="23">
        <f t="shared" si="138"/>
        <v>0.12</v>
      </c>
      <c r="AU622" s="65">
        <f t="shared" si="149"/>
        <v>210.53727272727275</v>
      </c>
      <c r="AV622" s="65"/>
      <c r="AW622" s="65">
        <f t="shared" si="150"/>
        <v>1052.6863636363637</v>
      </c>
      <c r="AX622" s="65"/>
      <c r="AY622" s="63">
        <f>VLOOKUP(L622,'Status Report'!B:CF,81,0)</f>
        <v>0</v>
      </c>
      <c r="AZ622" s="63" t="str">
        <f>VLOOKUP(L622,'Status Report'!B:S,18,0)</f>
        <v>Ludmilla Zarybnicka</v>
      </c>
      <c r="BB622" s="63">
        <f>VLOOKUP(L622,'Status Report'!B:Z,25,0)</f>
        <v>1</v>
      </c>
      <c r="BC622" s="63">
        <f t="shared" si="151"/>
        <v>5</v>
      </c>
      <c r="BF622">
        <f>VLOOKUP(L622,'Status Report'!B:CE,82,0)</f>
        <v>0</v>
      </c>
      <c r="BG622">
        <f>VLOOKUP(L622,'Status Report'!B:CF,83,0)</f>
        <v>0</v>
      </c>
      <c r="BH622">
        <f>VLOOKUP(L622,'Status Report'!B:CG,84,0)</f>
        <v>0</v>
      </c>
      <c r="BI622" t="s">
        <v>854</v>
      </c>
      <c r="BJ622" t="s">
        <v>795</v>
      </c>
      <c r="BM622" s="67">
        <f t="shared" si="152"/>
        <v>8</v>
      </c>
    </row>
    <row r="623" spans="1:65" x14ac:dyDescent="0.25">
      <c r="A623" s="68" t="str">
        <f>VLOOKUP(L623,'Status Report'!B:CB,79,0)</f>
        <v>Heineken UCL</v>
      </c>
      <c r="C623">
        <v>26021026</v>
      </c>
      <c r="D623">
        <v>3016096</v>
      </c>
      <c r="E623" t="s">
        <v>821</v>
      </c>
      <c r="F623" t="s">
        <v>802</v>
      </c>
      <c r="G623" t="str">
        <f>VLOOKUP(D623,'[2]sold to'!$A:$H,8,0)</f>
        <v>Netherlands</v>
      </c>
      <c r="H623" t="str">
        <f>VLOOKUP(D623,'[2]sold to'!$A:$I,9,0)</f>
        <v>Europe</v>
      </c>
      <c r="K623">
        <v>20</v>
      </c>
      <c r="L623">
        <v>88023983</v>
      </c>
      <c r="M623" t="s">
        <v>147</v>
      </c>
      <c r="N623">
        <v>5</v>
      </c>
      <c r="P623" t="str">
        <f>VLOOKUP(L623,'Status Report'!B:AA,26,0)</f>
        <v>China</v>
      </c>
      <c r="Q623" t="str">
        <f>VLOOKUP(L623,'Status Report'!B:AB,27,0)</f>
        <v>Indoor signs</v>
      </c>
      <c r="R623">
        <f>VLOOKUP(L623,'Status Report'!B:X,23,0)</f>
        <v>100</v>
      </c>
      <c r="S623" t="str">
        <f>VLOOKUP(L623,'Status Report'!B:T,19,0)</f>
        <v>Dekkers Visual Communication B.v.</v>
      </c>
      <c r="T623" s="62">
        <f>VLOOKUP(L623,'Status Report'!B:E,4,0)</f>
        <v>3</v>
      </c>
      <c r="U623" s="19">
        <f>_xlfn.IFS(AI623="Den Bosch",VLOOKUP(L623,'Status Report'!B:AM,35,0),AI623="Yantian",VLOOKUP(L623,'Status Report'!B:AM,36,0),AI623="",IF(H623="Asia Pacific",VLOOKUP(L623,'Status Report'!B:AM,36,0),VLOOKUP(L623,'Status Report'!B:AM,35,0)),AI623="Direct shipment",IF(H623="Asia Pacific",VLOOKUP(L623,'Status Report'!B:AM,36,0),VLOOKUP(L623,'Status Report'!B:AM,35,0)))</f>
        <v>128.80000000000001</v>
      </c>
      <c r="V623" s="20">
        <f t="shared" si="139"/>
        <v>644</v>
      </c>
      <c r="W623" s="19">
        <f>_xlfn.IFS(AI623="Den Bosch",VLOOKUP(L623,'Status Report'!B:AM,37,0),AI623="Yantian",VLOOKUP(L623,'Status Report'!B:AM,38,0),AI623="",IF(H623="Asia Pacific",VLOOKUP(L623,'Status Report'!B:AM,38,0),VLOOKUP(L623,'Status Report'!B:AM,37,0)),AI623="Direct shipment",IF(H623="Asia Pacific",VLOOKUP(L623,'Status Report'!B:AM,38,0),VLOOKUP(L623,'Status Report'!B:AM,37,0)))</f>
        <v>128.80000000000001</v>
      </c>
      <c r="X623" s="20">
        <f t="shared" si="140"/>
        <v>644</v>
      </c>
      <c r="Y623" s="20">
        <f>_xlfn.IFS(AI623="Den Bosch",VLOOKUP(L623,'Status Report'!B:AO,39,0),AI623="Yantian",VLOOKUP(L623,'Status Report'!B:AO,40,0),AI623="",IF(H623="Asia Pacific",VLOOKUP(L623,'Status Report'!B:AO,40,0),VLOOKUP(L623,'Status Report'!B:AO,39,0)),AI623="Direct shipment",IF(H623="Asia Pacific",VLOOKUP(L623,'Status Report'!B:AO,40,0),VLOOKUP(L623,'Status Report'!B:AO,39,0)))</f>
        <v>0</v>
      </c>
      <c r="Z623" s="20">
        <f t="shared" si="141"/>
        <v>0</v>
      </c>
      <c r="AA623" s="20">
        <f t="shared" si="142"/>
        <v>644</v>
      </c>
      <c r="AB623" s="21">
        <f>_xlfn.IFS(AI623="Den Bosch",VLOOKUP(L623,'Status Report'!B:AM,33,0),AI623="Yantian",VLOOKUP(L623,'Status Report'!B:AM,34,0),AI623="",IF(H623="Asia Pacific",VLOOKUP(L623,'Status Report'!B:AM,34,0),VLOOKUP(L623,'Status Report'!B:AM,33,0)),AI623="Direct shipment",IF(H623="Asia Pacific",VLOOKUP(L623,'Status Report'!B:AM,34,0),VLOOKUP(L623,'Status Report'!B:AM,33,0)))</f>
        <v>111.38940000000001</v>
      </c>
      <c r="AC623" s="21">
        <f>VLOOKUP(L623,'Status Report'!B:CE,82,0)</f>
        <v>0</v>
      </c>
      <c r="AD623" s="21">
        <f t="shared" si="143"/>
        <v>111.38940000000001</v>
      </c>
      <c r="AE623" s="63">
        <f>VLOOKUP(L623,'Status Report'!B:W,20,0)</f>
        <v>61.5</v>
      </c>
      <c r="AF623" s="63">
        <f>VLOOKUP(L623,'Status Report'!B:W,21,0)</f>
        <v>53</v>
      </c>
      <c r="AG623" s="63">
        <f>VLOOKUP(L623,'Status Report'!B:W,22,0)</f>
        <v>10</v>
      </c>
      <c r="AH623" s="22">
        <f t="shared" si="144"/>
        <v>0.16297500000000001</v>
      </c>
      <c r="AI623" t="s">
        <v>990</v>
      </c>
      <c r="AK623" s="63">
        <f>IFERROR(VLOOKUP(G623,ASEAN!A:A,1,0),0)</f>
        <v>0</v>
      </c>
      <c r="AL623" s="63">
        <f>IFERROR(VLOOKUP(D623,'[3]customer specs'!$B$1:$D$65536,3,0),0)</f>
        <v>0</v>
      </c>
      <c r="AM623" s="64">
        <f t="shared" si="145"/>
        <v>0</v>
      </c>
      <c r="AN623" s="64">
        <f t="shared" si="146"/>
        <v>0</v>
      </c>
      <c r="AO623" s="63"/>
      <c r="AP623" s="63"/>
      <c r="AQ623" s="63" t="str">
        <f t="shared" si="147"/>
        <v>no</v>
      </c>
      <c r="AR623" s="20">
        <f t="shared" si="148"/>
        <v>556.947</v>
      </c>
      <c r="AS623" s="63"/>
      <c r="AT623" s="23">
        <f t="shared" si="138"/>
        <v>0.12</v>
      </c>
      <c r="AU623" s="65">
        <f t="shared" si="149"/>
        <v>126.57886363636365</v>
      </c>
      <c r="AV623" s="65"/>
      <c r="AW623" s="65">
        <f t="shared" si="150"/>
        <v>632.89431818181822</v>
      </c>
      <c r="AX623" s="65"/>
      <c r="AY623" s="63">
        <f>VLOOKUP(L623,'Status Report'!B:CF,81,0)</f>
        <v>0</v>
      </c>
      <c r="AZ623" s="63" t="str">
        <f>VLOOKUP(L623,'Status Report'!B:S,18,0)</f>
        <v>Ludmilla Zarybnicka</v>
      </c>
      <c r="BB623" s="63">
        <f>VLOOKUP(L623,'Status Report'!B:Z,25,0)</f>
        <v>1</v>
      </c>
      <c r="BC623" s="63">
        <f t="shared" si="151"/>
        <v>5</v>
      </c>
      <c r="BF623">
        <f>VLOOKUP(L623,'Status Report'!B:CE,82,0)</f>
        <v>0</v>
      </c>
      <c r="BG623">
        <f>VLOOKUP(L623,'Status Report'!B:CF,83,0)</f>
        <v>0</v>
      </c>
      <c r="BH623">
        <f>VLOOKUP(L623,'Status Report'!B:CG,84,0)</f>
        <v>0</v>
      </c>
      <c r="BI623" t="s">
        <v>854</v>
      </c>
      <c r="BJ623" t="s">
        <v>795</v>
      </c>
      <c r="BM623" s="67">
        <f t="shared" si="152"/>
        <v>125</v>
      </c>
    </row>
    <row r="624" spans="1:65" x14ac:dyDescent="0.25">
      <c r="A624" s="68" t="str">
        <f>VLOOKUP(L624,'Status Report'!B:CB,79,0)</f>
        <v>Heineken UCL</v>
      </c>
      <c r="C624">
        <v>20006081</v>
      </c>
      <c r="D624">
        <v>3090233</v>
      </c>
      <c r="E624" t="s">
        <v>835</v>
      </c>
      <c r="F624" t="s">
        <v>836</v>
      </c>
      <c r="G624" t="str">
        <f>VLOOKUP(D624,'[2]sold to'!$A:$H,8,0)</f>
        <v>Hungary</v>
      </c>
      <c r="H624" t="str">
        <f>VLOOKUP(D624,'[2]sold to'!$A:$I,9,0)</f>
        <v>Europe</v>
      </c>
      <c r="K624">
        <v>90</v>
      </c>
      <c r="L624">
        <v>88026949</v>
      </c>
      <c r="M624" t="s">
        <v>148</v>
      </c>
      <c r="N624">
        <v>400</v>
      </c>
      <c r="P624" t="str">
        <f>VLOOKUP(L624,'Status Report'!B:AA,26,0)</f>
        <v>Turkey</v>
      </c>
      <c r="Q624" t="str">
        <f>VLOOKUP(L624,'Status Report'!B:AB,27,0)</f>
        <v>Glassware</v>
      </c>
      <c r="R624">
        <f>VLOOKUP(L624,'Status Report'!B:X,23,0)</f>
        <v>6700</v>
      </c>
      <c r="S624" t="str">
        <f>VLOOKUP(L624,'Status Report'!B:T,19,0)</f>
        <v>Sisecam (Pasabahçe)</v>
      </c>
      <c r="T624" s="62">
        <f>VLOOKUP(L624,'Status Report'!B:E,4,0)</f>
        <v>3</v>
      </c>
      <c r="U624" s="19">
        <f>_xlfn.IFS(AI624="Den Bosch",VLOOKUP(L624,'Status Report'!B:AM,35,0),AI624="Yantian",VLOOKUP(L624,'Status Report'!B:AM,36,0),AI624="",IF(H624="Asia Pacific",VLOOKUP(L624,'Status Report'!B:AM,36,0),VLOOKUP(L624,'Status Report'!B:AM,35,0)),AI624="Direct shipment",IF(H624="Asia Pacific",VLOOKUP(L624,'Status Report'!B:AM,36,0),VLOOKUP(L624,'Status Report'!B:AM,35,0)))</f>
        <v>22.799999999999997</v>
      </c>
      <c r="V624" s="20">
        <f t="shared" si="139"/>
        <v>9119.9999999999982</v>
      </c>
      <c r="W624" s="19">
        <f>_xlfn.IFS(AI624="Den Bosch",VLOOKUP(L624,'Status Report'!B:AM,37,0),AI624="Yantian",VLOOKUP(L624,'Status Report'!B:AM,38,0),AI624="",IF(H624="Asia Pacific",VLOOKUP(L624,'Status Report'!B:AM,38,0),VLOOKUP(L624,'Status Report'!B:AM,37,0)),AI624="Direct shipment",IF(H624="Asia Pacific",VLOOKUP(L624,'Status Report'!B:AM,38,0),VLOOKUP(L624,'Status Report'!B:AM,37,0)))</f>
        <v>22.799999999999997</v>
      </c>
      <c r="X624" s="20">
        <f t="shared" si="140"/>
        <v>9119.9999999999982</v>
      </c>
      <c r="Y624" s="20">
        <f>_xlfn.IFS(AI624="Den Bosch",VLOOKUP(L624,'Status Report'!B:AO,39,0),AI624="Yantian",VLOOKUP(L624,'Status Report'!B:AO,40,0),AI624="",IF(H624="Asia Pacific",VLOOKUP(L624,'Status Report'!B:AO,40,0),VLOOKUP(L624,'Status Report'!B:AO,39,0)),AI624="Direct shipment",IF(H624="Asia Pacific",VLOOKUP(L624,'Status Report'!B:AO,40,0),VLOOKUP(L624,'Status Report'!B:AO,39,0)))</f>
        <v>0</v>
      </c>
      <c r="Z624" s="20">
        <f t="shared" si="141"/>
        <v>0</v>
      </c>
      <c r="AA624" s="20">
        <f t="shared" si="142"/>
        <v>9119.9999999999982</v>
      </c>
      <c r="AB624" s="21">
        <f>_xlfn.IFS(AI624="Den Bosch",VLOOKUP(L624,'Status Report'!B:AM,33,0),AI624="Yantian",VLOOKUP(L624,'Status Report'!B:AM,34,0),AI624="",IF(H624="Asia Pacific",VLOOKUP(L624,'Status Report'!B:AM,34,0),VLOOKUP(L624,'Status Report'!B:AM,33,0)),AI624="Direct shipment",IF(H624="Asia Pacific",VLOOKUP(L624,'Status Report'!B:AM,34,0),VLOOKUP(L624,'Status Report'!B:AM,33,0)))</f>
        <v>20.16</v>
      </c>
      <c r="AC624" s="21">
        <f>VLOOKUP(L624,'Status Report'!B:CE,82,0)</f>
        <v>0</v>
      </c>
      <c r="AD624" s="21">
        <f t="shared" si="143"/>
        <v>20.16</v>
      </c>
      <c r="AE624" s="63">
        <f>VLOOKUP(L624,'Status Report'!B:W,20,0)</f>
        <v>55.9</v>
      </c>
      <c r="AF624" s="63">
        <f>VLOOKUP(L624,'Status Report'!B:W,21,0)</f>
        <v>21.9</v>
      </c>
      <c r="AG624" s="63">
        <f>VLOOKUP(L624,'Status Report'!B:W,22,0)</f>
        <v>21.2</v>
      </c>
      <c r="AH624" s="22">
        <f t="shared" si="144"/>
        <v>10.381300799999998</v>
      </c>
      <c r="AI624" t="s">
        <v>990</v>
      </c>
      <c r="AK624" s="63">
        <f>IFERROR(VLOOKUP(G624,ASEAN!A:A,1,0),0)</f>
        <v>0</v>
      </c>
      <c r="AL624" s="63">
        <f>IFERROR(VLOOKUP(D624,'[3]customer specs'!$B$1:$D$65536,3,0),0)</f>
        <v>0</v>
      </c>
      <c r="AM624" s="64">
        <f t="shared" si="145"/>
        <v>0</v>
      </c>
      <c r="AN624" s="64">
        <f t="shared" si="146"/>
        <v>0</v>
      </c>
      <c r="AO624" s="63"/>
      <c r="AP624" s="63"/>
      <c r="AQ624" s="63" t="str">
        <f t="shared" si="147"/>
        <v>no</v>
      </c>
      <c r="AR624" s="20">
        <f t="shared" si="148"/>
        <v>8064</v>
      </c>
      <c r="AS624" s="63"/>
      <c r="AT624" s="23">
        <f t="shared" si="138"/>
        <v>0.12</v>
      </c>
      <c r="AU624" s="65">
        <f t="shared" si="149"/>
        <v>22.90909090909091</v>
      </c>
      <c r="AV624" s="65"/>
      <c r="AW624" s="65">
        <f t="shared" si="150"/>
        <v>9163.636363636364</v>
      </c>
      <c r="AX624" s="65"/>
      <c r="AY624" s="63">
        <f>VLOOKUP(L624,'Status Report'!B:CF,81,0)</f>
        <v>0</v>
      </c>
      <c r="AZ624" s="63" t="str">
        <f>VLOOKUP(L624,'Status Report'!B:S,18,0)</f>
        <v>Ludmilla Zarybnicka</v>
      </c>
      <c r="BB624" s="63">
        <f>VLOOKUP(L624,'Status Report'!B:Z,25,0)</f>
        <v>24</v>
      </c>
      <c r="BC624" s="63">
        <f t="shared" si="151"/>
        <v>9600</v>
      </c>
      <c r="BF624">
        <f>VLOOKUP(L624,'Status Report'!B:CE,82,0)</f>
        <v>0</v>
      </c>
      <c r="BG624">
        <f>VLOOKUP(L624,'Status Report'!B:CF,83,0)</f>
        <v>0</v>
      </c>
      <c r="BH624">
        <f>VLOOKUP(L624,'Status Report'!B:CG,84,0)</f>
        <v>0</v>
      </c>
      <c r="BI624" t="s">
        <v>814</v>
      </c>
      <c r="BJ624" t="s">
        <v>795</v>
      </c>
      <c r="BM624" s="67">
        <f t="shared" si="152"/>
        <v>3007</v>
      </c>
    </row>
    <row r="625" spans="1:65" x14ac:dyDescent="0.25">
      <c r="A625" s="68" t="str">
        <f>VLOOKUP(L625,'Status Report'!B:CB,79,0)</f>
        <v>Heineken UCL</v>
      </c>
      <c r="C625">
        <v>20006081</v>
      </c>
      <c r="D625">
        <v>3090233</v>
      </c>
      <c r="E625" t="s">
        <v>835</v>
      </c>
      <c r="F625" t="s">
        <v>836</v>
      </c>
      <c r="G625" t="str">
        <f>VLOOKUP(D625,'[2]sold to'!$A:$H,8,0)</f>
        <v>Hungary</v>
      </c>
      <c r="H625" t="str">
        <f>VLOOKUP(D625,'[2]sold to'!$A:$I,9,0)</f>
        <v>Europe</v>
      </c>
      <c r="K625">
        <v>100</v>
      </c>
      <c r="L625">
        <v>88026505</v>
      </c>
      <c r="M625" t="s">
        <v>329</v>
      </c>
      <c r="N625">
        <v>38</v>
      </c>
      <c r="P625" t="str">
        <f>VLOOKUP(L625,'Status Report'!B:AA,26,0)</f>
        <v>China</v>
      </c>
      <c r="Q625" t="str">
        <f>VLOOKUP(L625,'Status Report'!B:AB,27,0)</f>
        <v>Premiums</v>
      </c>
      <c r="R625">
        <f>VLOOKUP(L625,'Status Report'!B:X,23,0)</f>
        <v>500</v>
      </c>
      <c r="S625" t="str">
        <f>VLOOKUP(L625,'Status Report'!B:T,19,0)</f>
        <v>Promocean The Netherlands BV</v>
      </c>
      <c r="T625" s="62">
        <f>VLOOKUP(L625,'Status Report'!B:E,4,0)</f>
        <v>3</v>
      </c>
      <c r="U625" s="19">
        <f>_xlfn.IFS(AI625="Den Bosch",VLOOKUP(L625,'Status Report'!B:AM,35,0),AI625="Yantian",VLOOKUP(L625,'Status Report'!B:AM,36,0),AI625="",IF(H625="Asia Pacific",VLOOKUP(L625,'Status Report'!B:AM,36,0),VLOOKUP(L625,'Status Report'!B:AM,35,0)),AI625="Direct shipment",IF(H625="Asia Pacific",VLOOKUP(L625,'Status Report'!B:AM,36,0),VLOOKUP(L625,'Status Report'!B:AM,35,0)))</f>
        <v>64.900000000000006</v>
      </c>
      <c r="V625" s="20">
        <f t="shared" si="139"/>
        <v>2466.2000000000003</v>
      </c>
      <c r="W625" s="19">
        <f>_xlfn.IFS(AI625="Den Bosch",VLOOKUP(L625,'Status Report'!B:AM,37,0),AI625="Yantian",VLOOKUP(L625,'Status Report'!B:AM,38,0),AI625="",IF(H625="Asia Pacific",VLOOKUP(L625,'Status Report'!B:AM,38,0),VLOOKUP(L625,'Status Report'!B:AM,37,0)),AI625="Direct shipment",IF(H625="Asia Pacific",VLOOKUP(L625,'Status Report'!B:AM,38,0),VLOOKUP(L625,'Status Report'!B:AM,37,0)))</f>
        <v>60.300000000000004</v>
      </c>
      <c r="X625" s="20">
        <f t="shared" si="140"/>
        <v>2291.4</v>
      </c>
      <c r="Y625" s="20">
        <f>_xlfn.IFS(AI625="Den Bosch",VLOOKUP(L625,'Status Report'!B:AO,39,0),AI625="Yantian",VLOOKUP(L625,'Status Report'!B:AO,40,0),AI625="",IF(H625="Asia Pacific",VLOOKUP(L625,'Status Report'!B:AO,40,0),VLOOKUP(L625,'Status Report'!B:AO,39,0)),AI625="Direct shipment",IF(H625="Asia Pacific",VLOOKUP(L625,'Status Report'!B:AO,40,0),VLOOKUP(L625,'Status Report'!B:AO,39,0)))</f>
        <v>0</v>
      </c>
      <c r="Z625" s="20">
        <f t="shared" si="141"/>
        <v>0</v>
      </c>
      <c r="AA625" s="20">
        <f t="shared" si="142"/>
        <v>2291.4</v>
      </c>
      <c r="AB625" s="21">
        <f>_xlfn.IFS(AI625="Den Bosch",VLOOKUP(L625,'Status Report'!B:AM,33,0),AI625="Yantian",VLOOKUP(L625,'Status Report'!B:AM,34,0),AI625="",IF(H625="Asia Pacific",VLOOKUP(L625,'Status Report'!B:AM,34,0),VLOOKUP(L625,'Status Report'!B:AM,33,0)),AI625="Direct shipment",IF(H625="Asia Pacific",VLOOKUP(L625,'Status Report'!B:AM,34,0),VLOOKUP(L625,'Status Report'!B:AM,33,0)))</f>
        <v>52.189200000000007</v>
      </c>
      <c r="AC625" s="21">
        <f>VLOOKUP(L625,'Status Report'!B:CE,82,0)</f>
        <v>0</v>
      </c>
      <c r="AD625" s="21">
        <f t="shared" si="143"/>
        <v>52.189200000000007</v>
      </c>
      <c r="AE625" s="63">
        <f>VLOOKUP(L625,'Status Report'!B:W,20,0)</f>
        <v>68</v>
      </c>
      <c r="AF625" s="63">
        <f>VLOOKUP(L625,'Status Report'!B:W,21,0)</f>
        <v>19</v>
      </c>
      <c r="AG625" s="63">
        <f>VLOOKUP(L625,'Status Report'!B:W,22,0)</f>
        <v>19</v>
      </c>
      <c r="AH625" s="22">
        <f t="shared" si="144"/>
        <v>0.93282399999999999</v>
      </c>
      <c r="AI625" t="s">
        <v>990</v>
      </c>
      <c r="AK625" s="63">
        <f>IFERROR(VLOOKUP(G625,ASEAN!A:A,1,0),0)</f>
        <v>0</v>
      </c>
      <c r="AL625" s="63">
        <f>IFERROR(VLOOKUP(D625,'[3]customer specs'!$B$1:$D$65536,3,0),0)</f>
        <v>0</v>
      </c>
      <c r="AM625" s="64">
        <f t="shared" si="145"/>
        <v>174.80000000000018</v>
      </c>
      <c r="AN625" s="64">
        <f t="shared" si="146"/>
        <v>0</v>
      </c>
      <c r="AO625" s="63"/>
      <c r="AP625" s="63"/>
      <c r="AQ625" s="63" t="str">
        <f t="shared" si="147"/>
        <v>no</v>
      </c>
      <c r="AR625" s="20">
        <f t="shared" si="148"/>
        <v>1983.1896000000002</v>
      </c>
      <c r="AS625" s="63"/>
      <c r="AT625" s="23">
        <f t="shared" si="138"/>
        <v>0.12</v>
      </c>
      <c r="AU625" s="65">
        <f t="shared" si="149"/>
        <v>59.305909090909097</v>
      </c>
      <c r="AV625" s="65"/>
      <c r="AW625" s="65">
        <f t="shared" si="150"/>
        <v>2253.6245454545456</v>
      </c>
      <c r="AX625" s="65"/>
      <c r="AY625" s="63">
        <f>VLOOKUP(L625,'Status Report'!B:CF,81,0)</f>
        <v>0</v>
      </c>
      <c r="AZ625" s="63" t="str">
        <f>VLOOKUP(L625,'Status Report'!B:S,18,0)</f>
        <v>Ellina Smirnova</v>
      </c>
      <c r="BB625" s="63">
        <f>VLOOKUP(L625,'Status Report'!B:Z,25,0)</f>
        <v>10</v>
      </c>
      <c r="BC625" s="63">
        <f t="shared" si="151"/>
        <v>380</v>
      </c>
      <c r="BF625">
        <f>VLOOKUP(L625,'Status Report'!B:CE,82,0)</f>
        <v>0</v>
      </c>
      <c r="BG625">
        <f>VLOOKUP(L625,'Status Report'!B:CF,83,0)</f>
        <v>0</v>
      </c>
      <c r="BH625">
        <f>VLOOKUP(L625,'Status Report'!B:CG,84,0)</f>
        <v>0</v>
      </c>
      <c r="BI625" t="s">
        <v>814</v>
      </c>
      <c r="BJ625" t="s">
        <v>795</v>
      </c>
      <c r="BM625" s="67">
        <f t="shared" si="152"/>
        <v>4834</v>
      </c>
    </row>
    <row r="626" spans="1:65" x14ac:dyDescent="0.25">
      <c r="A626" s="68" t="str">
        <f>VLOOKUP(L626,'Status Report'!B:CB,79,0)</f>
        <v>Heineken UCL</v>
      </c>
      <c r="C626">
        <v>20006081</v>
      </c>
      <c r="D626">
        <v>3090233</v>
      </c>
      <c r="E626" t="s">
        <v>835</v>
      </c>
      <c r="F626" t="s">
        <v>836</v>
      </c>
      <c r="G626" t="str">
        <f>VLOOKUP(D626,'[2]sold to'!$A:$H,8,0)</f>
        <v>Hungary</v>
      </c>
      <c r="H626" t="str">
        <f>VLOOKUP(D626,'[2]sold to'!$A:$I,9,0)</f>
        <v>Europe</v>
      </c>
      <c r="K626">
        <v>110</v>
      </c>
      <c r="L626">
        <v>88026506</v>
      </c>
      <c r="M626" t="s">
        <v>330</v>
      </c>
      <c r="N626">
        <v>56</v>
      </c>
      <c r="P626" t="str">
        <f>VLOOKUP(L626,'Status Report'!B:AA,26,0)</f>
        <v>China</v>
      </c>
      <c r="Q626" t="str">
        <f>VLOOKUP(L626,'Status Report'!B:AB,27,0)</f>
        <v>Premiums</v>
      </c>
      <c r="R626">
        <f>VLOOKUP(L626,'Status Report'!B:X,23,0)</f>
        <v>200</v>
      </c>
      <c r="S626" t="str">
        <f>VLOOKUP(L626,'Status Report'!B:T,19,0)</f>
        <v>Promocean The Netherlands BV</v>
      </c>
      <c r="T626" s="62">
        <f>VLOOKUP(L626,'Status Report'!B:E,4,0)</f>
        <v>3</v>
      </c>
      <c r="U626" s="19">
        <f>_xlfn.IFS(AI626="Den Bosch",VLOOKUP(L626,'Status Report'!B:AM,35,0),AI626="Yantian",VLOOKUP(L626,'Status Report'!B:AM,36,0),AI626="",IF(H626="Asia Pacific",VLOOKUP(L626,'Status Report'!B:AM,36,0),VLOOKUP(L626,'Status Report'!B:AM,35,0)),AI626="Direct shipment",IF(H626="Asia Pacific",VLOOKUP(L626,'Status Report'!B:AM,36,0),VLOOKUP(L626,'Status Report'!B:AM,35,0)))</f>
        <v>75.55</v>
      </c>
      <c r="V626" s="20">
        <f t="shared" si="139"/>
        <v>4230.8</v>
      </c>
      <c r="W626" s="19">
        <f>_xlfn.IFS(AI626="Den Bosch",VLOOKUP(L626,'Status Report'!B:AM,37,0),AI626="Yantian",VLOOKUP(L626,'Status Report'!B:AM,38,0),AI626="",IF(H626="Asia Pacific",VLOOKUP(L626,'Status Report'!B:AM,38,0),VLOOKUP(L626,'Status Report'!B:AM,37,0)),AI626="Direct shipment",IF(H626="Asia Pacific",VLOOKUP(L626,'Status Report'!B:AM,38,0),VLOOKUP(L626,'Status Report'!B:AM,37,0)))</f>
        <v>74.75</v>
      </c>
      <c r="X626" s="20">
        <f t="shared" si="140"/>
        <v>4186</v>
      </c>
      <c r="Y626" s="20">
        <f>_xlfn.IFS(AI626="Den Bosch",VLOOKUP(L626,'Status Report'!B:AO,39,0),AI626="Yantian",VLOOKUP(L626,'Status Report'!B:AO,40,0),AI626="",IF(H626="Asia Pacific",VLOOKUP(L626,'Status Report'!B:AO,40,0),VLOOKUP(L626,'Status Report'!B:AO,39,0)),AI626="Direct shipment",IF(H626="Asia Pacific",VLOOKUP(L626,'Status Report'!B:AO,40,0),VLOOKUP(L626,'Status Report'!B:AO,39,0)))</f>
        <v>0</v>
      </c>
      <c r="Z626" s="20">
        <f t="shared" si="141"/>
        <v>0</v>
      </c>
      <c r="AA626" s="20">
        <f t="shared" si="142"/>
        <v>4186</v>
      </c>
      <c r="AB626" s="21">
        <f>_xlfn.IFS(AI626="Den Bosch",VLOOKUP(L626,'Status Report'!B:AM,33,0),AI626="Yantian",VLOOKUP(L626,'Status Report'!B:AM,34,0),AI626="",IF(H626="Asia Pacific",VLOOKUP(L626,'Status Report'!B:AM,34,0),VLOOKUP(L626,'Status Report'!B:AM,33,0)),AI626="Direct shipment",IF(H626="Asia Pacific",VLOOKUP(L626,'Status Report'!B:AM,34,0),VLOOKUP(L626,'Status Report'!B:AM,33,0)))</f>
        <v>65.215800000000002</v>
      </c>
      <c r="AC626" s="21">
        <f>VLOOKUP(L626,'Status Report'!B:CE,82,0)</f>
        <v>0</v>
      </c>
      <c r="AD626" s="21">
        <f t="shared" si="143"/>
        <v>65.215800000000002</v>
      </c>
      <c r="AE626" s="63">
        <f>VLOOKUP(L626,'Status Report'!B:W,20,0)</f>
        <v>52</v>
      </c>
      <c r="AF626" s="63">
        <f>VLOOKUP(L626,'Status Report'!B:W,21,0)</f>
        <v>33</v>
      </c>
      <c r="AG626" s="63">
        <f>VLOOKUP(L626,'Status Report'!B:W,22,0)</f>
        <v>12</v>
      </c>
      <c r="AH626" s="22">
        <f t="shared" si="144"/>
        <v>1.153152</v>
      </c>
      <c r="AI626" t="s">
        <v>990</v>
      </c>
      <c r="AK626" s="63">
        <f>IFERROR(VLOOKUP(G626,ASEAN!A:A,1,0),0)</f>
        <v>0</v>
      </c>
      <c r="AL626" s="63">
        <f>IFERROR(VLOOKUP(D626,'[3]customer specs'!$B$1:$D$65536,3,0),0)</f>
        <v>0</v>
      </c>
      <c r="AM626" s="64">
        <f t="shared" si="145"/>
        <v>44.800000000000182</v>
      </c>
      <c r="AN626" s="64">
        <f t="shared" si="146"/>
        <v>0</v>
      </c>
      <c r="AO626" s="63"/>
      <c r="AP626" s="63"/>
      <c r="AQ626" s="63" t="str">
        <f t="shared" si="147"/>
        <v>no</v>
      </c>
      <c r="AR626" s="20">
        <f t="shared" si="148"/>
        <v>3652.0848000000001</v>
      </c>
      <c r="AS626" s="63"/>
      <c r="AT626" s="23">
        <f t="shared" si="138"/>
        <v>0.12</v>
      </c>
      <c r="AU626" s="65">
        <f t="shared" si="149"/>
        <v>74.108863636363637</v>
      </c>
      <c r="AV626" s="65"/>
      <c r="AW626" s="65">
        <f t="shared" si="150"/>
        <v>4150.096363636364</v>
      </c>
      <c r="AX626" s="65"/>
      <c r="AY626" s="63">
        <f>VLOOKUP(L626,'Status Report'!B:CF,81,0)</f>
        <v>0</v>
      </c>
      <c r="AZ626" s="63" t="str">
        <f>VLOOKUP(L626,'Status Report'!B:S,18,0)</f>
        <v>Ellina Smirnova</v>
      </c>
      <c r="BB626" s="63">
        <f>VLOOKUP(L626,'Status Report'!B:Z,25,0)</f>
        <v>5</v>
      </c>
      <c r="BC626" s="63">
        <f t="shared" si="151"/>
        <v>280</v>
      </c>
      <c r="BF626">
        <f>VLOOKUP(L626,'Status Report'!B:CE,82,0)</f>
        <v>0</v>
      </c>
      <c r="BG626">
        <f>VLOOKUP(L626,'Status Report'!B:CF,83,0)</f>
        <v>0</v>
      </c>
      <c r="BH626">
        <f>VLOOKUP(L626,'Status Report'!B:CG,84,0)</f>
        <v>0</v>
      </c>
      <c r="BI626" t="s">
        <v>814</v>
      </c>
      <c r="BJ626" t="s">
        <v>795</v>
      </c>
      <c r="BM626" s="67">
        <f t="shared" si="152"/>
        <v>636</v>
      </c>
    </row>
    <row r="627" spans="1:65" x14ac:dyDescent="0.25">
      <c r="A627" s="68" t="str">
        <f>VLOOKUP(L627,'Status Report'!B:CB,79,0)</f>
        <v>Heineken UCL</v>
      </c>
      <c r="C627">
        <v>20006081</v>
      </c>
      <c r="D627">
        <v>3090233</v>
      </c>
      <c r="E627" t="s">
        <v>835</v>
      </c>
      <c r="F627" t="s">
        <v>836</v>
      </c>
      <c r="G627" t="str">
        <f>VLOOKUP(D627,'[2]sold to'!$A:$H,8,0)</f>
        <v>Hungary</v>
      </c>
      <c r="H627" t="str">
        <f>VLOOKUP(D627,'[2]sold to'!$A:$I,9,0)</f>
        <v>Europe</v>
      </c>
      <c r="K627">
        <v>120</v>
      </c>
      <c r="L627">
        <v>88026487</v>
      </c>
      <c r="M627" t="s">
        <v>314</v>
      </c>
      <c r="N627">
        <v>46</v>
      </c>
      <c r="P627" t="str">
        <f>VLOOKUP(L627,'Status Report'!B:AA,26,0)</f>
        <v>China</v>
      </c>
      <c r="Q627" t="str">
        <f>VLOOKUP(L627,'Status Report'!B:AB,27,0)</f>
        <v>Premiums</v>
      </c>
      <c r="R627">
        <f>VLOOKUP(L627,'Status Report'!B:X,23,0)</f>
        <v>100</v>
      </c>
      <c r="S627" t="str">
        <f>VLOOKUP(L627,'Status Report'!B:T,19,0)</f>
        <v>Promocean The Netherlands BV</v>
      </c>
      <c r="T627" s="62">
        <f>VLOOKUP(L627,'Status Report'!B:E,4,0)</f>
        <v>3</v>
      </c>
      <c r="U627" s="19">
        <f>_xlfn.IFS(AI627="Den Bosch",VLOOKUP(L627,'Status Report'!B:AM,35,0),AI627="Yantian",VLOOKUP(L627,'Status Report'!B:AM,36,0),AI627="",IF(H627="Asia Pacific",VLOOKUP(L627,'Status Report'!B:AM,36,0),VLOOKUP(L627,'Status Report'!B:AM,35,0)),AI627="Direct shipment",IF(H627="Asia Pacific",VLOOKUP(L627,'Status Report'!B:AM,36,0),VLOOKUP(L627,'Status Report'!B:AM,35,0)))</f>
        <v>30.6</v>
      </c>
      <c r="V627" s="20">
        <f t="shared" si="139"/>
        <v>1407.6000000000001</v>
      </c>
      <c r="W627" s="19">
        <f>_xlfn.IFS(AI627="Den Bosch",VLOOKUP(L627,'Status Report'!B:AM,37,0),AI627="Yantian",VLOOKUP(L627,'Status Report'!B:AM,38,0),AI627="",IF(H627="Asia Pacific",VLOOKUP(L627,'Status Report'!B:AM,38,0),VLOOKUP(L627,'Status Report'!B:AM,37,0)),AI627="Direct shipment",IF(H627="Asia Pacific",VLOOKUP(L627,'Status Report'!B:AM,38,0),VLOOKUP(L627,'Status Report'!B:AM,37,0)))</f>
        <v>28.799999999999997</v>
      </c>
      <c r="X627" s="20">
        <f t="shared" si="140"/>
        <v>1324.8</v>
      </c>
      <c r="Y627" s="20">
        <f>_xlfn.IFS(AI627="Den Bosch",VLOOKUP(L627,'Status Report'!B:AO,39,0),AI627="Yantian",VLOOKUP(L627,'Status Report'!B:AO,40,0),AI627="",IF(H627="Asia Pacific",VLOOKUP(L627,'Status Report'!B:AO,40,0),VLOOKUP(L627,'Status Report'!B:AO,39,0)),AI627="Direct shipment",IF(H627="Asia Pacific",VLOOKUP(L627,'Status Report'!B:AO,40,0),VLOOKUP(L627,'Status Report'!B:AO,39,0)))</f>
        <v>0</v>
      </c>
      <c r="Z627" s="20">
        <f t="shared" si="141"/>
        <v>0</v>
      </c>
      <c r="AA627" s="20">
        <f t="shared" si="142"/>
        <v>1324.8</v>
      </c>
      <c r="AB627" s="21">
        <f>_xlfn.IFS(AI627="Den Bosch",VLOOKUP(L627,'Status Report'!B:AM,33,0),AI627="Yantian",VLOOKUP(L627,'Status Report'!B:AM,34,0),AI627="",IF(H627="Asia Pacific",VLOOKUP(L627,'Status Report'!B:AM,34,0),VLOOKUP(L627,'Status Report'!B:AM,33,0)),AI627="Direct shipment",IF(H627="Asia Pacific",VLOOKUP(L627,'Status Report'!B:AM,34,0),VLOOKUP(L627,'Status Report'!B:AM,33,0)))</f>
        <v>25.1082</v>
      </c>
      <c r="AC627" s="21">
        <f>VLOOKUP(L627,'Status Report'!B:CE,82,0)</f>
        <v>0</v>
      </c>
      <c r="AD627" s="21">
        <f t="shared" si="143"/>
        <v>25.1082</v>
      </c>
      <c r="AE627" s="63">
        <f>VLOOKUP(L627,'Status Report'!B:W,20,0)</f>
        <v>47</v>
      </c>
      <c r="AF627" s="63">
        <f>VLOOKUP(L627,'Status Report'!B:W,21,0)</f>
        <v>46</v>
      </c>
      <c r="AG627" s="63">
        <f>VLOOKUP(L627,'Status Report'!B:W,22,0)</f>
        <v>2</v>
      </c>
      <c r="AH627" s="22">
        <f t="shared" si="144"/>
        <v>0.198904</v>
      </c>
      <c r="AI627" t="s">
        <v>990</v>
      </c>
      <c r="AK627" s="63">
        <f>IFERROR(VLOOKUP(G627,ASEAN!A:A,1,0),0)</f>
        <v>0</v>
      </c>
      <c r="AL627" s="63">
        <f>IFERROR(VLOOKUP(D627,'[3]customer specs'!$B$1:$D$65536,3,0),0)</f>
        <v>0</v>
      </c>
      <c r="AM627" s="64">
        <f t="shared" si="145"/>
        <v>82.800000000000182</v>
      </c>
      <c r="AN627" s="64">
        <f t="shared" si="146"/>
        <v>0</v>
      </c>
      <c r="AO627" s="63"/>
      <c r="AP627" s="63"/>
      <c r="AQ627" s="63" t="str">
        <f t="shared" si="147"/>
        <v>no</v>
      </c>
      <c r="AR627" s="20">
        <f t="shared" si="148"/>
        <v>1154.9772</v>
      </c>
      <c r="AS627" s="63"/>
      <c r="AT627" s="23">
        <f t="shared" si="138"/>
        <v>0.12</v>
      </c>
      <c r="AU627" s="65">
        <f t="shared" si="149"/>
        <v>28.532045454545454</v>
      </c>
      <c r="AV627" s="65"/>
      <c r="AW627" s="65">
        <f t="shared" si="150"/>
        <v>1312.4740909090908</v>
      </c>
      <c r="AX627" s="65"/>
      <c r="AY627" s="63">
        <f>VLOOKUP(L627,'Status Report'!B:CF,81,0)</f>
        <v>0</v>
      </c>
      <c r="AZ627" s="63" t="str">
        <f>VLOOKUP(L627,'Status Report'!B:S,18,0)</f>
        <v>Ellina Smirnova</v>
      </c>
      <c r="BB627" s="63">
        <f>VLOOKUP(L627,'Status Report'!B:Z,25,0)</f>
        <v>10</v>
      </c>
      <c r="BC627" s="63">
        <f t="shared" si="151"/>
        <v>460</v>
      </c>
      <c r="BF627">
        <f>VLOOKUP(L627,'Status Report'!B:CE,82,0)</f>
        <v>0</v>
      </c>
      <c r="BG627">
        <f>VLOOKUP(L627,'Status Report'!B:CF,83,0)</f>
        <v>0</v>
      </c>
      <c r="BH627">
        <f>VLOOKUP(L627,'Status Report'!B:CG,84,0)</f>
        <v>0</v>
      </c>
      <c r="BI627" t="s">
        <v>814</v>
      </c>
      <c r="BJ627" t="s">
        <v>795</v>
      </c>
      <c r="BM627" s="67">
        <f t="shared" si="152"/>
        <v>1295</v>
      </c>
    </row>
    <row r="628" spans="1:65" x14ac:dyDescent="0.25">
      <c r="A628" s="68" t="str">
        <f>VLOOKUP(L628,'Status Report'!B:CB,79,0)</f>
        <v>Heineken UCL</v>
      </c>
      <c r="C628">
        <v>20006081</v>
      </c>
      <c r="D628">
        <v>3090233</v>
      </c>
      <c r="E628" t="s">
        <v>835</v>
      </c>
      <c r="F628" t="s">
        <v>836</v>
      </c>
      <c r="G628" t="str">
        <f>VLOOKUP(D628,'[2]sold to'!$A:$H,8,0)</f>
        <v>Hungary</v>
      </c>
      <c r="H628" t="str">
        <f>VLOOKUP(D628,'[2]sold to'!$A:$I,9,0)</f>
        <v>Europe</v>
      </c>
      <c r="K628">
        <v>130</v>
      </c>
      <c r="L628">
        <v>88026507</v>
      </c>
      <c r="M628" t="s">
        <v>331</v>
      </c>
      <c r="N628">
        <v>55</v>
      </c>
      <c r="P628" t="str">
        <f>VLOOKUP(L628,'Status Report'!B:AA,26,0)</f>
        <v>China</v>
      </c>
      <c r="Q628" t="str">
        <f>VLOOKUP(L628,'Status Report'!B:AB,27,0)</f>
        <v>Premiums</v>
      </c>
      <c r="R628">
        <f>VLOOKUP(L628,'Status Report'!B:X,23,0)</f>
        <v>250</v>
      </c>
      <c r="S628" t="str">
        <f>VLOOKUP(L628,'Status Report'!B:T,19,0)</f>
        <v>Promocean The Netherlands BV</v>
      </c>
      <c r="T628" s="62">
        <f>VLOOKUP(L628,'Status Report'!B:E,4,0)</f>
        <v>3</v>
      </c>
      <c r="U628" s="19">
        <f>_xlfn.IFS(AI628="Den Bosch",VLOOKUP(L628,'Status Report'!B:AM,35,0),AI628="Yantian",VLOOKUP(L628,'Status Report'!B:AM,36,0),AI628="",IF(H628="Asia Pacific",VLOOKUP(L628,'Status Report'!B:AM,36,0),VLOOKUP(L628,'Status Report'!B:AM,35,0)),AI628="Direct shipment",IF(H628="Asia Pacific",VLOOKUP(L628,'Status Report'!B:AM,36,0),VLOOKUP(L628,'Status Report'!B:AM,35,0)))</f>
        <v>48.32</v>
      </c>
      <c r="V628" s="20">
        <f t="shared" si="139"/>
        <v>2657.6</v>
      </c>
      <c r="W628" s="19">
        <f>_xlfn.IFS(AI628="Den Bosch",VLOOKUP(L628,'Status Report'!B:AM,37,0),AI628="Yantian",VLOOKUP(L628,'Status Report'!B:AM,38,0),AI628="",IF(H628="Asia Pacific",VLOOKUP(L628,'Status Report'!B:AM,38,0),VLOOKUP(L628,'Status Report'!B:AM,37,0)),AI628="Direct shipment",IF(H628="Asia Pacific",VLOOKUP(L628,'Status Report'!B:AM,38,0),VLOOKUP(L628,'Status Report'!B:AM,37,0)))</f>
        <v>48</v>
      </c>
      <c r="X628" s="20">
        <f t="shared" si="140"/>
        <v>2640</v>
      </c>
      <c r="Y628" s="20">
        <f>_xlfn.IFS(AI628="Den Bosch",VLOOKUP(L628,'Status Report'!B:AO,39,0),AI628="Yantian",VLOOKUP(L628,'Status Report'!B:AO,40,0),AI628="",IF(H628="Asia Pacific",VLOOKUP(L628,'Status Report'!B:AO,40,0),VLOOKUP(L628,'Status Report'!B:AO,39,0)),AI628="Direct shipment",IF(H628="Asia Pacific",VLOOKUP(L628,'Status Report'!B:AO,40,0),VLOOKUP(L628,'Status Report'!B:AO,39,0)))</f>
        <v>0</v>
      </c>
      <c r="Z628" s="20">
        <f t="shared" si="141"/>
        <v>0</v>
      </c>
      <c r="AA628" s="20">
        <f t="shared" si="142"/>
        <v>2640</v>
      </c>
      <c r="AB628" s="21">
        <f>_xlfn.IFS(AI628="Den Bosch",VLOOKUP(L628,'Status Report'!B:AM,33,0),AI628="Yantian",VLOOKUP(L628,'Status Report'!B:AM,34,0),AI628="",IF(H628="Asia Pacific",VLOOKUP(L628,'Status Report'!B:AM,34,0),VLOOKUP(L628,'Status Report'!B:AM,33,0)),AI628="Direct shipment",IF(H628="Asia Pacific",VLOOKUP(L628,'Status Report'!B:AM,34,0),VLOOKUP(L628,'Status Report'!B:AM,33,0)))</f>
        <v>41.518800000000006</v>
      </c>
      <c r="AC628" s="21">
        <f>VLOOKUP(L628,'Status Report'!B:CE,82,0)</f>
        <v>0</v>
      </c>
      <c r="AD628" s="21">
        <f t="shared" si="143"/>
        <v>41.518800000000006</v>
      </c>
      <c r="AE628" s="63">
        <f>VLOOKUP(L628,'Status Report'!B:W,20,0)</f>
        <v>102</v>
      </c>
      <c r="AF628" s="63">
        <f>VLOOKUP(L628,'Status Report'!B:W,21,0)</f>
        <v>20</v>
      </c>
      <c r="AG628" s="63">
        <f>VLOOKUP(L628,'Status Report'!B:W,22,0)</f>
        <v>7</v>
      </c>
      <c r="AH628" s="22">
        <f t="shared" si="144"/>
        <v>0.78539999999999999</v>
      </c>
      <c r="AI628" t="s">
        <v>990</v>
      </c>
      <c r="AK628" s="63">
        <f>IFERROR(VLOOKUP(G628,ASEAN!A:A,1,0),0)</f>
        <v>0</v>
      </c>
      <c r="AL628" s="63">
        <f>IFERROR(VLOOKUP(D628,'[3]customer specs'!$B$1:$D$65536,3,0),0)</f>
        <v>0</v>
      </c>
      <c r="AM628" s="64">
        <f t="shared" si="145"/>
        <v>17.599999999999909</v>
      </c>
      <c r="AN628" s="64">
        <f t="shared" si="146"/>
        <v>0</v>
      </c>
      <c r="AO628" s="63"/>
      <c r="AP628" s="63"/>
      <c r="AQ628" s="63" t="str">
        <f t="shared" si="147"/>
        <v>no</v>
      </c>
      <c r="AR628" s="20">
        <f t="shared" si="148"/>
        <v>2283.5340000000001</v>
      </c>
      <c r="AS628" s="63"/>
      <c r="AT628" s="23">
        <f t="shared" si="138"/>
        <v>0.12</v>
      </c>
      <c r="AU628" s="65">
        <f t="shared" si="149"/>
        <v>47.180454545454552</v>
      </c>
      <c r="AV628" s="65"/>
      <c r="AW628" s="65">
        <f t="shared" si="150"/>
        <v>2594.9250000000002</v>
      </c>
      <c r="AX628" s="65"/>
      <c r="AY628" s="63">
        <f>VLOOKUP(L628,'Status Report'!B:CF,81,0)</f>
        <v>0</v>
      </c>
      <c r="AZ628" s="63" t="str">
        <f>VLOOKUP(L628,'Status Report'!B:S,18,0)</f>
        <v>Ellina Smirnova</v>
      </c>
      <c r="BB628" s="63">
        <f>VLOOKUP(L628,'Status Report'!B:Z,25,0)</f>
        <v>4</v>
      </c>
      <c r="BC628" s="63">
        <f t="shared" si="151"/>
        <v>220</v>
      </c>
      <c r="BF628">
        <f>VLOOKUP(L628,'Status Report'!B:CE,82,0)</f>
        <v>0</v>
      </c>
      <c r="BG628">
        <f>VLOOKUP(L628,'Status Report'!B:CF,83,0)</f>
        <v>0</v>
      </c>
      <c r="BH628">
        <f>VLOOKUP(L628,'Status Report'!B:CG,84,0)</f>
        <v>0</v>
      </c>
      <c r="BI628" t="s">
        <v>814</v>
      </c>
      <c r="BJ628" t="s">
        <v>795</v>
      </c>
      <c r="BM628" s="67">
        <f t="shared" si="152"/>
        <v>628</v>
      </c>
    </row>
    <row r="629" spans="1:65" x14ac:dyDescent="0.25">
      <c r="A629" s="68" t="str">
        <f>VLOOKUP(L629,'Status Report'!B:CB,79,0)</f>
        <v>Heineken - F1</v>
      </c>
      <c r="C629">
        <v>20006081</v>
      </c>
      <c r="D629">
        <v>3090233</v>
      </c>
      <c r="E629" t="s">
        <v>835</v>
      </c>
      <c r="F629" t="s">
        <v>836</v>
      </c>
      <c r="G629" t="str">
        <f>VLOOKUP(D629,'[2]sold to'!$A:$H,8,0)</f>
        <v>Hungary</v>
      </c>
      <c r="H629" t="str">
        <f>VLOOKUP(D629,'[2]sold to'!$A:$I,9,0)</f>
        <v>Europe</v>
      </c>
      <c r="K629">
        <v>140</v>
      </c>
      <c r="L629">
        <v>88027352</v>
      </c>
      <c r="M629" t="s">
        <v>129</v>
      </c>
      <c r="N629">
        <v>10</v>
      </c>
      <c r="P629" t="str">
        <f>VLOOKUP(L629,'Status Report'!B:AA,26,0)</f>
        <v>China</v>
      </c>
      <c r="Q629" t="str">
        <f>VLOOKUP(L629,'Status Report'!B:AB,27,0)</f>
        <v>Premiums</v>
      </c>
      <c r="R629">
        <f>VLOOKUP(L629,'Status Report'!B:X,23,0)</f>
        <v>500</v>
      </c>
      <c r="S629" t="str">
        <f>VLOOKUP(L629,'Status Report'!B:T,19,0)</f>
        <v>Miles Promocean</v>
      </c>
      <c r="T629" s="62">
        <f>VLOOKUP(L629,'Status Report'!B:E,4,0)</f>
        <v>1</v>
      </c>
      <c r="U629" s="19">
        <f>_xlfn.IFS(AI629="Den Bosch",VLOOKUP(L629,'Status Report'!B:AM,35,0),AI629="Yantian",VLOOKUP(L629,'Status Report'!B:AM,36,0),AI629="",IF(H629="Asia Pacific",VLOOKUP(L629,'Status Report'!B:AM,36,0),VLOOKUP(L629,'Status Report'!B:AM,35,0)),AI629="Direct shipment",IF(H629="Asia Pacific",VLOOKUP(L629,'Status Report'!B:AM,36,0),VLOOKUP(L629,'Status Report'!B:AM,35,0)))</f>
        <v>44.13</v>
      </c>
      <c r="V629" s="20">
        <f t="shared" si="139"/>
        <v>441.3</v>
      </c>
      <c r="W629" s="19">
        <f>_xlfn.IFS(AI629="Den Bosch",VLOOKUP(L629,'Status Report'!B:AM,37,0),AI629="Yantian",VLOOKUP(L629,'Status Report'!B:AM,38,0),AI629="",IF(H629="Asia Pacific",VLOOKUP(L629,'Status Report'!B:AM,38,0),VLOOKUP(L629,'Status Report'!B:AM,37,0)),AI629="Direct shipment",IF(H629="Asia Pacific",VLOOKUP(L629,'Status Report'!B:AM,38,0),VLOOKUP(L629,'Status Report'!B:AM,37,0)))</f>
        <v>44.13</v>
      </c>
      <c r="X629" s="20">
        <f t="shared" si="140"/>
        <v>441.3</v>
      </c>
      <c r="Y629" s="20">
        <f>_xlfn.IFS(AI629="Den Bosch",VLOOKUP(L629,'Status Report'!B:AO,39,0),AI629="Yantian",VLOOKUP(L629,'Status Report'!B:AO,40,0),AI629="",IF(H629="Asia Pacific",VLOOKUP(L629,'Status Report'!B:AO,40,0),VLOOKUP(L629,'Status Report'!B:AO,39,0)),AI629="Direct shipment",IF(H629="Asia Pacific",VLOOKUP(L629,'Status Report'!B:AO,40,0),VLOOKUP(L629,'Status Report'!B:AO,39,0)))</f>
        <v>0</v>
      </c>
      <c r="Z629" s="20">
        <f t="shared" si="141"/>
        <v>0</v>
      </c>
      <c r="AA629" s="20">
        <f t="shared" si="142"/>
        <v>441.3</v>
      </c>
      <c r="AB629" s="21">
        <f>_xlfn.IFS(AI629="Den Bosch",VLOOKUP(L629,'Status Report'!B:AM,33,0),AI629="Yantian",VLOOKUP(L629,'Status Report'!B:AM,34,0),AI629="",IF(H629="Asia Pacific",VLOOKUP(L629,'Status Report'!B:AM,34,0),VLOOKUP(L629,'Status Report'!B:AM,33,0)),AI629="Direct shipment",IF(H629="Asia Pacific",VLOOKUP(L629,'Status Report'!B:AM,34,0),VLOOKUP(L629,'Status Report'!B:AM,33,0)))</f>
        <v>38.167200000000001</v>
      </c>
      <c r="AC629" s="21">
        <f>VLOOKUP(L629,'Status Report'!B:CE,82,0)</f>
        <v>0</v>
      </c>
      <c r="AD629" s="21">
        <f t="shared" si="143"/>
        <v>38.167200000000001</v>
      </c>
      <c r="AE629" s="63">
        <f>VLOOKUP(L629,'Status Report'!B:W,20,0)</f>
        <v>57</v>
      </c>
      <c r="AF629" s="63">
        <f>VLOOKUP(L629,'Status Report'!B:W,21,0)</f>
        <v>25</v>
      </c>
      <c r="AG629" s="63">
        <f>VLOOKUP(L629,'Status Report'!B:W,22,0)</f>
        <v>37.5</v>
      </c>
      <c r="AH629" s="22">
        <f t="shared" si="144"/>
        <v>0.53437500000000004</v>
      </c>
      <c r="AK629" s="63">
        <f>IFERROR(VLOOKUP(G629,ASEAN!A:A,1,0),0)</f>
        <v>0</v>
      </c>
      <c r="AL629" s="63">
        <f>IFERROR(VLOOKUP(D629,'[3]customer specs'!$B$1:$D$65536,3,0),0)</f>
        <v>0</v>
      </c>
      <c r="AM629" s="64">
        <f t="shared" si="145"/>
        <v>0</v>
      </c>
      <c r="AN629" s="64">
        <f t="shared" si="146"/>
        <v>0</v>
      </c>
      <c r="AO629" s="63"/>
      <c r="AP629" s="63"/>
      <c r="AQ629" s="63" t="str">
        <f t="shared" si="147"/>
        <v>no</v>
      </c>
      <c r="AR629" s="20">
        <f t="shared" si="148"/>
        <v>381.67200000000003</v>
      </c>
      <c r="AS629" s="63"/>
      <c r="AT629" s="23">
        <f t="shared" si="138"/>
        <v>0.12</v>
      </c>
      <c r="AU629" s="65">
        <f t="shared" si="149"/>
        <v>43.371818181818185</v>
      </c>
      <c r="AV629" s="65"/>
      <c r="AW629" s="65">
        <f t="shared" si="150"/>
        <v>433.71818181818185</v>
      </c>
      <c r="AX629" s="65"/>
      <c r="AY629" s="63">
        <f>VLOOKUP(L629,'Status Report'!B:CF,81,0)</f>
        <v>0</v>
      </c>
      <c r="AZ629" s="63" t="str">
        <f>VLOOKUP(L629,'Status Report'!B:S,18,0)</f>
        <v xml:space="preserve">Konstantinos Zoupanos </v>
      </c>
      <c r="BB629" s="63">
        <f>VLOOKUP(L629,'Status Report'!B:Z,25,0)</f>
        <v>1</v>
      </c>
      <c r="BC629" s="63">
        <f t="shared" si="151"/>
        <v>10</v>
      </c>
      <c r="BF629">
        <f>VLOOKUP(L629,'Status Report'!B:CE,82,0)</f>
        <v>0</v>
      </c>
      <c r="BG629">
        <f>VLOOKUP(L629,'Status Report'!B:CF,83,0)</f>
        <v>0</v>
      </c>
      <c r="BH629">
        <f>VLOOKUP(L629,'Status Report'!B:CG,84,0)</f>
        <v>0</v>
      </c>
      <c r="BI629" t="s">
        <v>814</v>
      </c>
      <c r="BJ629" t="s">
        <v>795</v>
      </c>
      <c r="BM629" s="67">
        <f t="shared" si="152"/>
        <v>180</v>
      </c>
    </row>
    <row r="630" spans="1:65" x14ac:dyDescent="0.25">
      <c r="A630" s="68" t="str">
        <f>VLOOKUP(L630,'Status Report'!B:CB,79,0)</f>
        <v>Heineken</v>
      </c>
      <c r="C630">
        <v>20006081</v>
      </c>
      <c r="D630">
        <v>3090233</v>
      </c>
      <c r="E630" t="s">
        <v>835</v>
      </c>
      <c r="F630" t="s">
        <v>836</v>
      </c>
      <c r="G630" t="str">
        <f>VLOOKUP(D630,'[2]sold to'!$A:$H,8,0)</f>
        <v>Hungary</v>
      </c>
      <c r="H630" t="str">
        <f>VLOOKUP(D630,'[2]sold to'!$A:$I,9,0)</f>
        <v>Europe</v>
      </c>
      <c r="K630">
        <v>150</v>
      </c>
      <c r="L630">
        <v>88027066</v>
      </c>
      <c r="M630" t="s">
        <v>503</v>
      </c>
      <c r="N630">
        <v>3</v>
      </c>
      <c r="P630" t="str">
        <f>VLOOKUP(L630,'Status Report'!B:AA,26,0)</f>
        <v>China</v>
      </c>
      <c r="Q630" t="str">
        <f>VLOOKUP(L630,'Status Report'!B:AB,27,0)</f>
        <v>Premiums</v>
      </c>
      <c r="R630">
        <f>VLOOKUP(L630,'Status Report'!B:X,23,0)</f>
        <v>250</v>
      </c>
      <c r="S630" t="str">
        <f>VLOOKUP(L630,'Status Report'!B:T,19,0)</f>
        <v>Asian Sourcing Link</v>
      </c>
      <c r="T630" s="62">
        <f>VLOOKUP(L630,'Status Report'!B:E,4,0)</f>
        <v>3</v>
      </c>
      <c r="U630" s="19">
        <f>_xlfn.IFS(AI630="Den Bosch",VLOOKUP(L630,'Status Report'!B:AM,35,0),AI630="Yantian",VLOOKUP(L630,'Status Report'!B:AM,36,0),AI630="",IF(H630="Asia Pacific",VLOOKUP(L630,'Status Report'!B:AM,36,0),VLOOKUP(L630,'Status Report'!B:AM,35,0)),AI630="Direct shipment",IF(H630="Asia Pacific",VLOOKUP(L630,'Status Report'!B:AM,36,0),VLOOKUP(L630,'Status Report'!B:AM,35,0)))</f>
        <v>170.05</v>
      </c>
      <c r="V630" s="20">
        <f t="shared" si="139"/>
        <v>510.15000000000003</v>
      </c>
      <c r="W630" s="19">
        <f>_xlfn.IFS(AI630="Den Bosch",VLOOKUP(L630,'Status Report'!B:AM,37,0),AI630="Yantian",VLOOKUP(L630,'Status Report'!B:AM,38,0),AI630="",IF(H630="Asia Pacific",VLOOKUP(L630,'Status Report'!B:AM,38,0),VLOOKUP(L630,'Status Report'!B:AM,37,0)),AI630="Direct shipment",IF(H630="Asia Pacific",VLOOKUP(L630,'Status Report'!B:AM,38,0),VLOOKUP(L630,'Status Report'!B:AM,37,0)))</f>
        <v>170.05</v>
      </c>
      <c r="X630" s="20">
        <f t="shared" si="140"/>
        <v>510.15000000000003</v>
      </c>
      <c r="Y630" s="20">
        <f>_xlfn.IFS(AI630="Den Bosch",VLOOKUP(L630,'Status Report'!B:AO,39,0),AI630="Yantian",VLOOKUP(L630,'Status Report'!B:AO,40,0),AI630="",IF(H630="Asia Pacific",VLOOKUP(L630,'Status Report'!B:AO,40,0),VLOOKUP(L630,'Status Report'!B:AO,39,0)),AI630="Direct shipment",IF(H630="Asia Pacific",VLOOKUP(L630,'Status Report'!B:AO,40,0),VLOOKUP(L630,'Status Report'!B:AO,39,0)))</f>
        <v>0</v>
      </c>
      <c r="Z630" s="20">
        <f t="shared" si="141"/>
        <v>0</v>
      </c>
      <c r="AA630" s="20">
        <f t="shared" si="142"/>
        <v>510.15000000000003</v>
      </c>
      <c r="AB630" s="21">
        <f>_xlfn.IFS(AI630="Den Bosch",VLOOKUP(L630,'Status Report'!B:AM,33,0),AI630="Yantian",VLOOKUP(L630,'Status Report'!B:AM,34,0),AI630="",IF(H630="Asia Pacific",VLOOKUP(L630,'Status Report'!B:AM,34,0),VLOOKUP(L630,'Status Report'!B:AM,33,0)),AI630="Direct shipment",IF(H630="Asia Pacific",VLOOKUP(L630,'Status Report'!B:AM,34,0),VLOOKUP(L630,'Status Report'!B:AM,33,0)))</f>
        <v>147.06</v>
      </c>
      <c r="AC630" s="21">
        <f>VLOOKUP(L630,'Status Report'!B:CE,82,0)</f>
        <v>0</v>
      </c>
      <c r="AD630" s="21">
        <f t="shared" si="143"/>
        <v>147.06</v>
      </c>
      <c r="AE630" s="63">
        <f>VLOOKUP(L630,'Status Report'!B:W,20,0)</f>
        <v>57</v>
      </c>
      <c r="AF630" s="63">
        <f>VLOOKUP(L630,'Status Report'!B:W,21,0)</f>
        <v>37</v>
      </c>
      <c r="AG630" s="63">
        <f>VLOOKUP(L630,'Status Report'!B:W,22,0)</f>
        <v>46</v>
      </c>
      <c r="AH630" s="22">
        <f t="shared" si="144"/>
        <v>0.29104200000000002</v>
      </c>
      <c r="AI630" t="s">
        <v>990</v>
      </c>
      <c r="AK630" s="63">
        <f>IFERROR(VLOOKUP(G630,ASEAN!A:A,1,0),0)</f>
        <v>0</v>
      </c>
      <c r="AL630" s="63">
        <f>IFERROR(VLOOKUP(D630,'[3]customer specs'!$B$1:$D$65536,3,0),0)</f>
        <v>0</v>
      </c>
      <c r="AM630" s="64">
        <f t="shared" si="145"/>
        <v>0</v>
      </c>
      <c r="AN630" s="64">
        <f t="shared" si="146"/>
        <v>0</v>
      </c>
      <c r="AO630" s="63"/>
      <c r="AP630" s="63"/>
      <c r="AQ630" s="63" t="str">
        <f t="shared" si="147"/>
        <v>no</v>
      </c>
      <c r="AR630" s="20">
        <f t="shared" si="148"/>
        <v>441.18</v>
      </c>
      <c r="AS630" s="63"/>
      <c r="AT630" s="23">
        <f t="shared" ref="AT630:AT693" si="153">IF(AS630=0.045,0.045,IF(AS630=0.035,0.035,0.12))</f>
        <v>0.12</v>
      </c>
      <c r="AU630" s="65">
        <f t="shared" si="149"/>
        <v>167.11363636363637</v>
      </c>
      <c r="AV630" s="65"/>
      <c r="AW630" s="65">
        <f t="shared" si="150"/>
        <v>501.34090909090912</v>
      </c>
      <c r="AX630" s="65"/>
      <c r="AY630" s="63">
        <f>VLOOKUP(L630,'Status Report'!B:CF,81,0)</f>
        <v>0</v>
      </c>
      <c r="AZ630" s="63" t="str">
        <f>VLOOKUP(L630,'Status Report'!B:S,18,0)</f>
        <v>Ellina Smirnova</v>
      </c>
      <c r="BB630" s="63">
        <f>VLOOKUP(L630,'Status Report'!B:Z,25,0)</f>
        <v>1</v>
      </c>
      <c r="BC630" s="63">
        <f t="shared" si="151"/>
        <v>3</v>
      </c>
      <c r="BF630">
        <f>VLOOKUP(L630,'Status Report'!B:CE,82,0)</f>
        <v>0</v>
      </c>
      <c r="BG630">
        <f>VLOOKUP(L630,'Status Report'!B:CF,83,0)</f>
        <v>0</v>
      </c>
      <c r="BH630">
        <f>VLOOKUP(L630,'Status Report'!B:CG,84,0)</f>
        <v>0</v>
      </c>
      <c r="BI630" t="s">
        <v>814</v>
      </c>
      <c r="BJ630" t="s">
        <v>795</v>
      </c>
      <c r="BM630" s="67">
        <f t="shared" si="152"/>
        <v>119</v>
      </c>
    </row>
    <row r="631" spans="1:65" x14ac:dyDescent="0.25">
      <c r="A631" s="68" t="str">
        <f>VLOOKUP(L631,'Status Report'!B:CB,79,0)</f>
        <v>Heineken UCL</v>
      </c>
      <c r="C631">
        <v>20006081</v>
      </c>
      <c r="D631">
        <v>3090233</v>
      </c>
      <c r="E631" t="s">
        <v>835</v>
      </c>
      <c r="F631" t="s">
        <v>836</v>
      </c>
      <c r="G631" t="str">
        <f>VLOOKUP(D631,'[2]sold to'!$A:$H,8,0)</f>
        <v>Hungary</v>
      </c>
      <c r="H631" t="str">
        <f>VLOOKUP(D631,'[2]sold to'!$A:$I,9,0)</f>
        <v>Europe</v>
      </c>
      <c r="K631">
        <v>160</v>
      </c>
      <c r="L631">
        <v>88026542</v>
      </c>
      <c r="M631" t="s">
        <v>841</v>
      </c>
      <c r="N631">
        <v>66</v>
      </c>
      <c r="P631" t="str">
        <f>VLOOKUP(L631,'Status Report'!B:AA,26,0)</f>
        <v>China</v>
      </c>
      <c r="Q631" t="str">
        <f>VLOOKUP(L631,'Status Report'!B:AB,27,0)</f>
        <v>Premiums</v>
      </c>
      <c r="R631">
        <f>VLOOKUP(L631,'Status Report'!B:X,23,0)</f>
        <v>250</v>
      </c>
      <c r="S631" t="str">
        <f>VLOOKUP(L631,'Status Report'!B:T,19,0)</f>
        <v>Promocean The Netherlands BV</v>
      </c>
      <c r="T631" s="62">
        <f>VLOOKUP(L631,'Status Report'!B:E,4,0)</f>
        <v>3</v>
      </c>
      <c r="U631" s="19">
        <f>_xlfn.IFS(AI631="Den Bosch",VLOOKUP(L631,'Status Report'!B:AM,35,0),AI631="Yantian",VLOOKUP(L631,'Status Report'!B:AM,36,0),AI631="",IF(H631="Asia Pacific",VLOOKUP(L631,'Status Report'!B:AM,36,0),VLOOKUP(L631,'Status Report'!B:AM,35,0)),AI631="Direct shipment",IF(H631="Asia Pacific",VLOOKUP(L631,'Status Report'!B:AM,36,0),VLOOKUP(L631,'Status Report'!B:AM,35,0)))</f>
        <v>74.7</v>
      </c>
      <c r="V631" s="20">
        <f t="shared" si="139"/>
        <v>4930.2</v>
      </c>
      <c r="W631" s="19">
        <f>_xlfn.IFS(AI631="Den Bosch",VLOOKUP(L631,'Status Report'!B:AM,37,0),AI631="Yantian",VLOOKUP(L631,'Status Report'!B:AM,38,0),AI631="",IF(H631="Asia Pacific",VLOOKUP(L631,'Status Report'!B:AM,38,0),VLOOKUP(L631,'Status Report'!B:AM,37,0)),AI631="Direct shipment",IF(H631="Asia Pacific",VLOOKUP(L631,'Status Report'!B:AM,38,0),VLOOKUP(L631,'Status Report'!B:AM,37,0)))</f>
        <v>74.7</v>
      </c>
      <c r="X631" s="20">
        <f t="shared" si="140"/>
        <v>4930.2</v>
      </c>
      <c r="Y631" s="20">
        <f>_xlfn.IFS(AI631="Den Bosch",VLOOKUP(L631,'Status Report'!B:AO,39,0),AI631="Yantian",VLOOKUP(L631,'Status Report'!B:AO,40,0),AI631="",IF(H631="Asia Pacific",VLOOKUP(L631,'Status Report'!B:AO,40,0),VLOOKUP(L631,'Status Report'!B:AO,39,0)),AI631="Direct shipment",IF(H631="Asia Pacific",VLOOKUP(L631,'Status Report'!B:AO,40,0),VLOOKUP(L631,'Status Report'!B:AO,39,0)))</f>
        <v>0</v>
      </c>
      <c r="Z631" s="20">
        <f t="shared" si="141"/>
        <v>0</v>
      </c>
      <c r="AA631" s="20">
        <f t="shared" si="142"/>
        <v>4930.2</v>
      </c>
      <c r="AB631" s="21">
        <f>_xlfn.IFS(AI631="Den Bosch",VLOOKUP(L631,'Status Report'!B:AM,33,0),AI631="Yantian",VLOOKUP(L631,'Status Report'!B:AM,34,0),AI631="",IF(H631="Asia Pacific",VLOOKUP(L631,'Status Report'!B:AM,34,0),VLOOKUP(L631,'Status Report'!B:AM,33,0)),AI631="Direct shipment",IF(H631="Asia Pacific",VLOOKUP(L631,'Status Report'!B:AM,34,0),VLOOKUP(L631,'Status Report'!B:AM,33,0)))</f>
        <v>64.62660000000001</v>
      </c>
      <c r="AC631" s="21">
        <f>VLOOKUP(L631,'Status Report'!B:CE,82,0)</f>
        <v>0</v>
      </c>
      <c r="AD631" s="21">
        <f t="shared" si="143"/>
        <v>64.62660000000001</v>
      </c>
      <c r="AE631" s="63">
        <f>VLOOKUP(L631,'Status Report'!B:W,20,0)</f>
        <v>37</v>
      </c>
      <c r="AF631" s="63">
        <f>VLOOKUP(L631,'Status Report'!B:W,21,0)</f>
        <v>16</v>
      </c>
      <c r="AG631" s="63">
        <f>VLOOKUP(L631,'Status Report'!B:W,22,0)</f>
        <v>17</v>
      </c>
      <c r="AH631" s="22">
        <f t="shared" si="144"/>
        <v>0.66422400000000004</v>
      </c>
      <c r="AI631" t="s">
        <v>990</v>
      </c>
      <c r="AK631" s="63">
        <f>IFERROR(VLOOKUP(G631,ASEAN!A:A,1,0),0)</f>
        <v>0</v>
      </c>
      <c r="AL631" s="63">
        <f>IFERROR(VLOOKUP(D631,'[3]customer specs'!$B$1:$D$65536,3,0),0)</f>
        <v>0</v>
      </c>
      <c r="AM631" s="64">
        <f t="shared" si="145"/>
        <v>0</v>
      </c>
      <c r="AN631" s="64">
        <f t="shared" si="146"/>
        <v>0</v>
      </c>
      <c r="AO631" s="63"/>
      <c r="AP631" s="63"/>
      <c r="AQ631" s="63" t="str">
        <f t="shared" si="147"/>
        <v>no</v>
      </c>
      <c r="AR631" s="20">
        <f t="shared" si="148"/>
        <v>4265.3556000000008</v>
      </c>
      <c r="AS631" s="63"/>
      <c r="AT631" s="23">
        <f t="shared" si="153"/>
        <v>0.12</v>
      </c>
      <c r="AU631" s="65">
        <f t="shared" si="149"/>
        <v>73.439318181818194</v>
      </c>
      <c r="AV631" s="65"/>
      <c r="AW631" s="65">
        <f t="shared" si="150"/>
        <v>4846.9950000000008</v>
      </c>
      <c r="AX631" s="65"/>
      <c r="AY631" s="63">
        <f>VLOOKUP(L631,'Status Report'!B:CF,81,0)</f>
        <v>0</v>
      </c>
      <c r="AZ631" s="63" t="str">
        <f>VLOOKUP(L631,'Status Report'!B:S,18,0)</f>
        <v>Ellina Smirnova</v>
      </c>
      <c r="BB631" s="63">
        <f>VLOOKUP(L631,'Status Report'!B:Z,25,0)</f>
        <v>10</v>
      </c>
      <c r="BC631" s="63">
        <f t="shared" si="151"/>
        <v>660</v>
      </c>
      <c r="BF631">
        <f>VLOOKUP(L631,'Status Report'!B:CE,82,0)</f>
        <v>0</v>
      </c>
      <c r="BG631">
        <f>VLOOKUP(L631,'Status Report'!B:CF,83,0)</f>
        <v>0</v>
      </c>
      <c r="BH631">
        <f>VLOOKUP(L631,'Status Report'!B:CG,84,0)</f>
        <v>0</v>
      </c>
      <c r="BI631" t="s">
        <v>814</v>
      </c>
      <c r="BJ631" t="s">
        <v>795</v>
      </c>
      <c r="BM631" s="67">
        <f t="shared" si="152"/>
        <v>421</v>
      </c>
    </row>
    <row r="632" spans="1:65" x14ac:dyDescent="0.25">
      <c r="A632" s="68" t="str">
        <f>VLOOKUP(L632,'Status Report'!B:CB,79,0)</f>
        <v>Heineken UCL</v>
      </c>
      <c r="C632">
        <v>20006081</v>
      </c>
      <c r="D632">
        <v>3090233</v>
      </c>
      <c r="E632" t="s">
        <v>835</v>
      </c>
      <c r="F632" t="s">
        <v>836</v>
      </c>
      <c r="G632" t="str">
        <f>VLOOKUP(D632,'[2]sold to'!$A:$H,8,0)</f>
        <v>Hungary</v>
      </c>
      <c r="H632" t="str">
        <f>VLOOKUP(D632,'[2]sold to'!$A:$I,9,0)</f>
        <v>Europe</v>
      </c>
      <c r="K632">
        <v>170</v>
      </c>
      <c r="L632">
        <v>88026590</v>
      </c>
      <c r="M632" t="s">
        <v>394</v>
      </c>
      <c r="N632">
        <v>40</v>
      </c>
      <c r="P632" t="str">
        <f>VLOOKUP(L632,'Status Report'!B:AA,26,0)</f>
        <v>China</v>
      </c>
      <c r="Q632" t="str">
        <f>VLOOKUP(L632,'Status Report'!B:AB,27,0)</f>
        <v>Textiles-Clothing</v>
      </c>
      <c r="R632">
        <f>VLOOKUP(L632,'Status Report'!B:X,23,0)</f>
        <v>1000</v>
      </c>
      <c r="S632" t="str">
        <f>VLOOKUP(L632,'Status Report'!B:T,19,0)</f>
        <v>Asian Sourcing Link</v>
      </c>
      <c r="T632" s="62">
        <f>VLOOKUP(L632,'Status Report'!B:E,4,0)</f>
        <v>3</v>
      </c>
      <c r="U632" s="19">
        <f>_xlfn.IFS(AI632="Den Bosch",VLOOKUP(L632,'Status Report'!B:AM,35,0),AI632="Yantian",VLOOKUP(L632,'Status Report'!B:AM,36,0),AI632="",IF(H632="Asia Pacific",VLOOKUP(L632,'Status Report'!B:AM,36,0),VLOOKUP(L632,'Status Report'!B:AM,35,0)),AI632="Direct shipment",IF(H632="Asia Pacific",VLOOKUP(L632,'Status Report'!B:AM,36,0),VLOOKUP(L632,'Status Report'!B:AM,35,0)))</f>
        <v>30.41</v>
      </c>
      <c r="V632" s="20">
        <f t="shared" si="139"/>
        <v>1216.4000000000001</v>
      </c>
      <c r="W632" s="19">
        <f>_xlfn.IFS(AI632="Den Bosch",VLOOKUP(L632,'Status Report'!B:AM,37,0),AI632="Yantian",VLOOKUP(L632,'Status Report'!B:AM,38,0),AI632="",IF(H632="Asia Pacific",VLOOKUP(L632,'Status Report'!B:AM,38,0),VLOOKUP(L632,'Status Report'!B:AM,37,0)),AI632="Direct shipment",IF(H632="Asia Pacific",VLOOKUP(L632,'Status Report'!B:AM,38,0),VLOOKUP(L632,'Status Report'!B:AM,37,0)))</f>
        <v>26.82</v>
      </c>
      <c r="X632" s="20">
        <f t="shared" si="140"/>
        <v>1072.8</v>
      </c>
      <c r="Y632" s="20">
        <f>_xlfn.IFS(AI632="Den Bosch",VLOOKUP(L632,'Status Report'!B:AO,39,0),AI632="Yantian",VLOOKUP(L632,'Status Report'!B:AO,40,0),AI632="",IF(H632="Asia Pacific",VLOOKUP(L632,'Status Report'!B:AO,40,0),VLOOKUP(L632,'Status Report'!B:AO,39,0)),AI632="Direct shipment",IF(H632="Asia Pacific",VLOOKUP(L632,'Status Report'!B:AO,40,0),VLOOKUP(L632,'Status Report'!B:AO,39,0)))</f>
        <v>0</v>
      </c>
      <c r="Z632" s="20">
        <f t="shared" si="141"/>
        <v>0</v>
      </c>
      <c r="AA632" s="20">
        <f t="shared" si="142"/>
        <v>1072.8</v>
      </c>
      <c r="AB632" s="21">
        <f>_xlfn.IFS(AI632="Den Bosch",VLOOKUP(L632,'Status Report'!B:AM,33,0),AI632="Yantian",VLOOKUP(L632,'Status Report'!B:AM,34,0),AI632="",IF(H632="Asia Pacific",VLOOKUP(L632,'Status Report'!B:AM,34,0),VLOOKUP(L632,'Status Report'!B:AM,33,0)),AI632="Direct shipment",IF(H632="Asia Pacific",VLOOKUP(L632,'Status Report'!B:AM,34,0),VLOOKUP(L632,'Status Report'!B:AM,33,0)))</f>
        <v>23.4</v>
      </c>
      <c r="AC632" s="21">
        <f>VLOOKUP(L632,'Status Report'!B:CE,82,0)</f>
        <v>0</v>
      </c>
      <c r="AD632" s="21">
        <f t="shared" si="143"/>
        <v>23.4</v>
      </c>
      <c r="AE632" s="63">
        <f>VLOOKUP(L632,'Status Report'!B:W,20,0)</f>
        <v>47</v>
      </c>
      <c r="AF632" s="63">
        <f>VLOOKUP(L632,'Status Report'!B:W,21,0)</f>
        <v>38</v>
      </c>
      <c r="AG632" s="63">
        <f>VLOOKUP(L632,'Status Report'!B:W,22,0)</f>
        <v>2</v>
      </c>
      <c r="AH632" s="22">
        <f t="shared" si="144"/>
        <v>0.14288000000000001</v>
      </c>
      <c r="AI632" t="s">
        <v>990</v>
      </c>
      <c r="AK632" s="63">
        <f>IFERROR(VLOOKUP(G632,ASEAN!A:A,1,0),0)</f>
        <v>0</v>
      </c>
      <c r="AL632" s="63">
        <f>IFERROR(VLOOKUP(D632,'[3]customer specs'!$B$1:$D$65536,3,0),0)</f>
        <v>0</v>
      </c>
      <c r="AM632" s="64">
        <f t="shared" si="145"/>
        <v>143.60000000000014</v>
      </c>
      <c r="AN632" s="64">
        <f t="shared" si="146"/>
        <v>0</v>
      </c>
      <c r="AO632" s="63"/>
      <c r="AP632" s="63"/>
      <c r="AQ632" s="63" t="str">
        <f t="shared" si="147"/>
        <v>no</v>
      </c>
      <c r="AR632" s="20">
        <f t="shared" si="148"/>
        <v>936</v>
      </c>
      <c r="AS632" s="63"/>
      <c r="AT632" s="23">
        <f t="shared" si="153"/>
        <v>0.12</v>
      </c>
      <c r="AU632" s="65">
        <f t="shared" si="149"/>
        <v>26.59090909090909</v>
      </c>
      <c r="AV632" s="65"/>
      <c r="AW632" s="65">
        <f t="shared" si="150"/>
        <v>1063.6363636363635</v>
      </c>
      <c r="AX632" s="65"/>
      <c r="AY632" s="63">
        <f>VLOOKUP(L632,'Status Report'!B:CF,81,0)</f>
        <v>0</v>
      </c>
      <c r="AZ632" s="63" t="str">
        <f>VLOOKUP(L632,'Status Report'!B:S,18,0)</f>
        <v>Ellina Smirnova</v>
      </c>
      <c r="BB632" s="63">
        <f>VLOOKUP(L632,'Status Report'!B:Z,25,0)</f>
        <v>1</v>
      </c>
      <c r="BC632" s="63">
        <f t="shared" si="151"/>
        <v>40</v>
      </c>
      <c r="BF632">
        <f>VLOOKUP(L632,'Status Report'!B:CE,82,0)</f>
        <v>0</v>
      </c>
      <c r="BG632">
        <f>VLOOKUP(L632,'Status Report'!B:CF,83,0)</f>
        <v>0</v>
      </c>
      <c r="BH632">
        <f>VLOOKUP(L632,'Status Report'!B:CG,84,0)</f>
        <v>0</v>
      </c>
      <c r="BI632" t="s">
        <v>814</v>
      </c>
      <c r="BJ632" t="s">
        <v>795</v>
      </c>
      <c r="BM632" s="67">
        <f t="shared" si="152"/>
        <v>100</v>
      </c>
    </row>
    <row r="633" spans="1:65" x14ac:dyDescent="0.25">
      <c r="A633" s="68" t="str">
        <f>VLOOKUP(L633,'Status Report'!B:CB,79,0)</f>
        <v>Heineken UCL</v>
      </c>
      <c r="C633">
        <v>20006081</v>
      </c>
      <c r="D633">
        <v>3090233</v>
      </c>
      <c r="E633" t="s">
        <v>835</v>
      </c>
      <c r="F633" t="s">
        <v>836</v>
      </c>
      <c r="G633" t="str">
        <f>VLOOKUP(D633,'[2]sold to'!$A:$H,8,0)</f>
        <v>Hungary</v>
      </c>
      <c r="H633" t="str">
        <f>VLOOKUP(D633,'[2]sold to'!$A:$I,9,0)</f>
        <v>Europe</v>
      </c>
      <c r="K633">
        <v>180</v>
      </c>
      <c r="L633">
        <v>88026591</v>
      </c>
      <c r="M633" t="s">
        <v>395</v>
      </c>
      <c r="N633">
        <v>160</v>
      </c>
      <c r="P633" t="str">
        <f>VLOOKUP(L633,'Status Report'!B:AA,26,0)</f>
        <v>China</v>
      </c>
      <c r="Q633" t="str">
        <f>VLOOKUP(L633,'Status Report'!B:AB,27,0)</f>
        <v>Textiles-Clothing</v>
      </c>
      <c r="R633">
        <f>VLOOKUP(L633,'Status Report'!B:X,23,0)</f>
        <v>1000</v>
      </c>
      <c r="S633" t="str">
        <f>VLOOKUP(L633,'Status Report'!B:T,19,0)</f>
        <v>Asian Sourcing Link</v>
      </c>
      <c r="T633" s="62">
        <f>VLOOKUP(L633,'Status Report'!B:E,4,0)</f>
        <v>3</v>
      </c>
      <c r="U633" s="19">
        <f>_xlfn.IFS(AI633="Den Bosch",VLOOKUP(L633,'Status Report'!B:AM,35,0),AI633="Yantian",VLOOKUP(L633,'Status Report'!B:AM,36,0),AI633="",IF(H633="Asia Pacific",VLOOKUP(L633,'Status Report'!B:AM,36,0),VLOOKUP(L633,'Status Report'!B:AM,35,0)),AI633="Direct shipment",IF(H633="Asia Pacific",VLOOKUP(L633,'Status Report'!B:AM,36,0),VLOOKUP(L633,'Status Report'!B:AM,35,0)))</f>
        <v>30.41</v>
      </c>
      <c r="V633" s="20">
        <f t="shared" si="139"/>
        <v>4865.6000000000004</v>
      </c>
      <c r="W633" s="19">
        <f>_xlfn.IFS(AI633="Den Bosch",VLOOKUP(L633,'Status Report'!B:AM,37,0),AI633="Yantian",VLOOKUP(L633,'Status Report'!B:AM,38,0),AI633="",IF(H633="Asia Pacific",VLOOKUP(L633,'Status Report'!B:AM,38,0),VLOOKUP(L633,'Status Report'!B:AM,37,0)),AI633="Direct shipment",IF(H633="Asia Pacific",VLOOKUP(L633,'Status Report'!B:AM,38,0),VLOOKUP(L633,'Status Report'!B:AM,37,0)))</f>
        <v>26.82</v>
      </c>
      <c r="X633" s="20">
        <f t="shared" si="140"/>
        <v>4291.2</v>
      </c>
      <c r="Y633" s="20">
        <f>_xlfn.IFS(AI633="Den Bosch",VLOOKUP(L633,'Status Report'!B:AO,39,0),AI633="Yantian",VLOOKUP(L633,'Status Report'!B:AO,40,0),AI633="",IF(H633="Asia Pacific",VLOOKUP(L633,'Status Report'!B:AO,40,0),VLOOKUP(L633,'Status Report'!B:AO,39,0)),AI633="Direct shipment",IF(H633="Asia Pacific",VLOOKUP(L633,'Status Report'!B:AO,40,0),VLOOKUP(L633,'Status Report'!B:AO,39,0)))</f>
        <v>0</v>
      </c>
      <c r="Z633" s="20">
        <f t="shared" si="141"/>
        <v>0</v>
      </c>
      <c r="AA633" s="20">
        <f t="shared" si="142"/>
        <v>4291.2</v>
      </c>
      <c r="AB633" s="21">
        <f>_xlfn.IFS(AI633="Den Bosch",VLOOKUP(L633,'Status Report'!B:AM,33,0),AI633="Yantian",VLOOKUP(L633,'Status Report'!B:AM,34,0),AI633="",IF(H633="Asia Pacific",VLOOKUP(L633,'Status Report'!B:AM,34,0),VLOOKUP(L633,'Status Report'!B:AM,33,0)),AI633="Direct shipment",IF(H633="Asia Pacific",VLOOKUP(L633,'Status Report'!B:AM,34,0),VLOOKUP(L633,'Status Report'!B:AM,33,0)))</f>
        <v>23.4</v>
      </c>
      <c r="AC633" s="21">
        <f>VLOOKUP(L633,'Status Report'!B:CE,82,0)</f>
        <v>0</v>
      </c>
      <c r="AD633" s="21">
        <f t="shared" si="143"/>
        <v>23.4</v>
      </c>
      <c r="AE633" s="63">
        <f>VLOOKUP(L633,'Status Report'!B:W,20,0)</f>
        <v>47</v>
      </c>
      <c r="AF633" s="63">
        <f>VLOOKUP(L633,'Status Report'!B:W,21,0)</f>
        <v>38</v>
      </c>
      <c r="AG633" s="63">
        <f>VLOOKUP(L633,'Status Report'!B:W,22,0)</f>
        <v>2</v>
      </c>
      <c r="AH633" s="22">
        <f t="shared" si="144"/>
        <v>0.57152000000000003</v>
      </c>
      <c r="AI633" t="s">
        <v>990</v>
      </c>
      <c r="AK633" s="63">
        <f>IFERROR(VLOOKUP(G633,ASEAN!A:A,1,0),0)</f>
        <v>0</v>
      </c>
      <c r="AL633" s="63">
        <f>IFERROR(VLOOKUP(D633,'[3]customer specs'!$B$1:$D$65536,3,0),0)</f>
        <v>0</v>
      </c>
      <c r="AM633" s="64">
        <f t="shared" si="145"/>
        <v>574.40000000000055</v>
      </c>
      <c r="AN633" s="64">
        <f t="shared" si="146"/>
        <v>0</v>
      </c>
      <c r="AO633" s="63"/>
      <c r="AP633" s="63"/>
      <c r="AQ633" s="63" t="str">
        <f t="shared" si="147"/>
        <v>no</v>
      </c>
      <c r="AR633" s="20">
        <f t="shared" si="148"/>
        <v>3744</v>
      </c>
      <c r="AS633" s="63"/>
      <c r="AT633" s="23">
        <f t="shared" si="153"/>
        <v>0.12</v>
      </c>
      <c r="AU633" s="65">
        <f t="shared" si="149"/>
        <v>26.59090909090909</v>
      </c>
      <c r="AV633" s="65"/>
      <c r="AW633" s="65">
        <f t="shared" si="150"/>
        <v>4254.545454545454</v>
      </c>
      <c r="AX633" s="65"/>
      <c r="AY633" s="63">
        <f>VLOOKUP(L633,'Status Report'!B:CF,81,0)</f>
        <v>0</v>
      </c>
      <c r="AZ633" s="63" t="str">
        <f>VLOOKUP(L633,'Status Report'!B:S,18,0)</f>
        <v>Ellina Smirnova</v>
      </c>
      <c r="BB633" s="63">
        <f>VLOOKUP(L633,'Status Report'!B:Z,25,0)</f>
        <v>1</v>
      </c>
      <c r="BC633" s="63">
        <f t="shared" si="151"/>
        <v>160</v>
      </c>
      <c r="BF633">
        <f>VLOOKUP(L633,'Status Report'!B:CE,82,0)</f>
        <v>0</v>
      </c>
      <c r="BG633">
        <f>VLOOKUP(L633,'Status Report'!B:CF,83,0)</f>
        <v>0</v>
      </c>
      <c r="BH633">
        <f>VLOOKUP(L633,'Status Report'!B:CG,84,0)</f>
        <v>0</v>
      </c>
      <c r="BI633" t="s">
        <v>814</v>
      </c>
      <c r="BJ633" t="s">
        <v>795</v>
      </c>
      <c r="BM633" s="67">
        <f t="shared" si="152"/>
        <v>303</v>
      </c>
    </row>
    <row r="634" spans="1:65" x14ac:dyDescent="0.25">
      <c r="A634" s="68" t="str">
        <f>VLOOKUP(L634,'Status Report'!B:CB,79,0)</f>
        <v>Heineken UCL</v>
      </c>
      <c r="C634">
        <v>20006081</v>
      </c>
      <c r="D634">
        <v>3090233</v>
      </c>
      <c r="E634" t="s">
        <v>835</v>
      </c>
      <c r="F634" t="s">
        <v>836</v>
      </c>
      <c r="G634" t="str">
        <f>VLOOKUP(D634,'[2]sold to'!$A:$H,8,0)</f>
        <v>Hungary</v>
      </c>
      <c r="H634" t="str">
        <f>VLOOKUP(D634,'[2]sold to'!$A:$I,9,0)</f>
        <v>Europe</v>
      </c>
      <c r="K634">
        <v>190</v>
      </c>
      <c r="L634">
        <v>88026592</v>
      </c>
      <c r="M634" t="s">
        <v>396</v>
      </c>
      <c r="N634">
        <v>160</v>
      </c>
      <c r="P634" t="str">
        <f>VLOOKUP(L634,'Status Report'!B:AA,26,0)</f>
        <v>China</v>
      </c>
      <c r="Q634" t="str">
        <f>VLOOKUP(L634,'Status Report'!B:AB,27,0)</f>
        <v>Textiles-Clothing</v>
      </c>
      <c r="R634">
        <f>VLOOKUP(L634,'Status Report'!B:X,23,0)</f>
        <v>1000</v>
      </c>
      <c r="S634" t="str">
        <f>VLOOKUP(L634,'Status Report'!B:T,19,0)</f>
        <v>Asian Sourcing Link</v>
      </c>
      <c r="T634" s="62">
        <f>VLOOKUP(L634,'Status Report'!B:E,4,0)</f>
        <v>3</v>
      </c>
      <c r="U634" s="19">
        <f>_xlfn.IFS(AI634="Den Bosch",VLOOKUP(L634,'Status Report'!B:AM,35,0),AI634="Yantian",VLOOKUP(L634,'Status Report'!B:AM,36,0),AI634="",IF(H634="Asia Pacific",VLOOKUP(L634,'Status Report'!B:AM,36,0),VLOOKUP(L634,'Status Report'!B:AM,35,0)),AI634="Direct shipment",IF(H634="Asia Pacific",VLOOKUP(L634,'Status Report'!B:AM,36,0),VLOOKUP(L634,'Status Report'!B:AM,35,0)))</f>
        <v>30.41</v>
      </c>
      <c r="V634" s="20">
        <f t="shared" si="139"/>
        <v>4865.6000000000004</v>
      </c>
      <c r="W634" s="19">
        <f>_xlfn.IFS(AI634="Den Bosch",VLOOKUP(L634,'Status Report'!B:AM,37,0),AI634="Yantian",VLOOKUP(L634,'Status Report'!B:AM,38,0),AI634="",IF(H634="Asia Pacific",VLOOKUP(L634,'Status Report'!B:AM,38,0),VLOOKUP(L634,'Status Report'!B:AM,37,0)),AI634="Direct shipment",IF(H634="Asia Pacific",VLOOKUP(L634,'Status Report'!B:AM,38,0),VLOOKUP(L634,'Status Report'!B:AM,37,0)))</f>
        <v>26.82</v>
      </c>
      <c r="X634" s="20">
        <f t="shared" si="140"/>
        <v>4291.2</v>
      </c>
      <c r="Y634" s="20">
        <f>_xlfn.IFS(AI634="Den Bosch",VLOOKUP(L634,'Status Report'!B:AO,39,0),AI634="Yantian",VLOOKUP(L634,'Status Report'!B:AO,40,0),AI634="",IF(H634="Asia Pacific",VLOOKUP(L634,'Status Report'!B:AO,40,0),VLOOKUP(L634,'Status Report'!B:AO,39,0)),AI634="Direct shipment",IF(H634="Asia Pacific",VLOOKUP(L634,'Status Report'!B:AO,40,0),VLOOKUP(L634,'Status Report'!B:AO,39,0)))</f>
        <v>0</v>
      </c>
      <c r="Z634" s="20">
        <f t="shared" si="141"/>
        <v>0</v>
      </c>
      <c r="AA634" s="20">
        <f t="shared" si="142"/>
        <v>4291.2</v>
      </c>
      <c r="AB634" s="21">
        <f>_xlfn.IFS(AI634="Den Bosch",VLOOKUP(L634,'Status Report'!B:AM,33,0),AI634="Yantian",VLOOKUP(L634,'Status Report'!B:AM,34,0),AI634="",IF(H634="Asia Pacific",VLOOKUP(L634,'Status Report'!B:AM,34,0),VLOOKUP(L634,'Status Report'!B:AM,33,0)),AI634="Direct shipment",IF(H634="Asia Pacific",VLOOKUP(L634,'Status Report'!B:AM,34,0),VLOOKUP(L634,'Status Report'!B:AM,33,0)))</f>
        <v>23.4</v>
      </c>
      <c r="AC634" s="21">
        <f>VLOOKUP(L634,'Status Report'!B:CE,82,0)</f>
        <v>0</v>
      </c>
      <c r="AD634" s="21">
        <f t="shared" si="143"/>
        <v>23.4</v>
      </c>
      <c r="AE634" s="63">
        <f>VLOOKUP(L634,'Status Report'!B:W,20,0)</f>
        <v>47</v>
      </c>
      <c r="AF634" s="63">
        <f>VLOOKUP(L634,'Status Report'!B:W,21,0)</f>
        <v>38</v>
      </c>
      <c r="AG634" s="63">
        <f>VLOOKUP(L634,'Status Report'!B:W,22,0)</f>
        <v>2</v>
      </c>
      <c r="AH634" s="22">
        <f t="shared" si="144"/>
        <v>0.57152000000000003</v>
      </c>
      <c r="AI634" t="s">
        <v>990</v>
      </c>
      <c r="AK634" s="63">
        <f>IFERROR(VLOOKUP(G634,ASEAN!A:A,1,0),0)</f>
        <v>0</v>
      </c>
      <c r="AL634" s="63">
        <f>IFERROR(VLOOKUP(D634,'[3]customer specs'!$B$1:$D$65536,3,0),0)</f>
        <v>0</v>
      </c>
      <c r="AM634" s="64">
        <f t="shared" si="145"/>
        <v>574.40000000000055</v>
      </c>
      <c r="AN634" s="64">
        <f t="shared" si="146"/>
        <v>0</v>
      </c>
      <c r="AO634" s="63"/>
      <c r="AP634" s="63"/>
      <c r="AQ634" s="63" t="str">
        <f t="shared" si="147"/>
        <v>no</v>
      </c>
      <c r="AR634" s="20">
        <f t="shared" si="148"/>
        <v>3744</v>
      </c>
      <c r="AS634" s="63"/>
      <c r="AT634" s="23">
        <f t="shared" si="153"/>
        <v>0.12</v>
      </c>
      <c r="AU634" s="65">
        <f t="shared" si="149"/>
        <v>26.59090909090909</v>
      </c>
      <c r="AV634" s="65"/>
      <c r="AW634" s="65">
        <f t="shared" si="150"/>
        <v>4254.545454545454</v>
      </c>
      <c r="AX634" s="65"/>
      <c r="AY634" s="63">
        <f>VLOOKUP(L634,'Status Report'!B:CF,81,0)</f>
        <v>0</v>
      </c>
      <c r="AZ634" s="63" t="str">
        <f>VLOOKUP(L634,'Status Report'!B:S,18,0)</f>
        <v>Ellina Smirnova</v>
      </c>
      <c r="BB634" s="63">
        <f>VLOOKUP(L634,'Status Report'!B:Z,25,0)</f>
        <v>1</v>
      </c>
      <c r="BC634" s="63">
        <f t="shared" si="151"/>
        <v>160</v>
      </c>
      <c r="BF634">
        <f>VLOOKUP(L634,'Status Report'!B:CE,82,0)</f>
        <v>0</v>
      </c>
      <c r="BG634">
        <f>VLOOKUP(L634,'Status Report'!B:CF,83,0)</f>
        <v>0</v>
      </c>
      <c r="BH634">
        <f>VLOOKUP(L634,'Status Report'!B:CG,84,0)</f>
        <v>0</v>
      </c>
      <c r="BI634" t="s">
        <v>814</v>
      </c>
      <c r="BJ634" t="s">
        <v>795</v>
      </c>
      <c r="BM634" s="67">
        <f t="shared" si="152"/>
        <v>378</v>
      </c>
    </row>
    <row r="635" spans="1:65" x14ac:dyDescent="0.25">
      <c r="A635" s="68" t="str">
        <f>VLOOKUP(L635,'Status Report'!B:CB,79,0)</f>
        <v>Heineken UCL</v>
      </c>
      <c r="C635">
        <v>20006081</v>
      </c>
      <c r="D635">
        <v>3090233</v>
      </c>
      <c r="E635" t="s">
        <v>835</v>
      </c>
      <c r="F635" t="s">
        <v>836</v>
      </c>
      <c r="G635" t="str">
        <f>VLOOKUP(D635,'[2]sold to'!$A:$H,8,0)</f>
        <v>Hungary</v>
      </c>
      <c r="H635" t="str">
        <f>VLOOKUP(D635,'[2]sold to'!$A:$I,9,0)</f>
        <v>Europe</v>
      </c>
      <c r="K635">
        <v>200</v>
      </c>
      <c r="L635">
        <v>88026593</v>
      </c>
      <c r="M635" t="s">
        <v>397</v>
      </c>
      <c r="N635">
        <v>140</v>
      </c>
      <c r="P635" t="str">
        <f>VLOOKUP(L635,'Status Report'!B:AA,26,0)</f>
        <v>China</v>
      </c>
      <c r="Q635" t="str">
        <f>VLOOKUP(L635,'Status Report'!B:AB,27,0)</f>
        <v>Textiles-Clothing</v>
      </c>
      <c r="R635">
        <f>VLOOKUP(L635,'Status Report'!B:X,23,0)</f>
        <v>1000</v>
      </c>
      <c r="S635" t="str">
        <f>VLOOKUP(L635,'Status Report'!B:T,19,0)</f>
        <v>Asian Sourcing Link</v>
      </c>
      <c r="T635" s="62">
        <f>VLOOKUP(L635,'Status Report'!B:E,4,0)</f>
        <v>3</v>
      </c>
      <c r="U635" s="19">
        <f>_xlfn.IFS(AI635="Den Bosch",VLOOKUP(L635,'Status Report'!B:AM,35,0),AI635="Yantian",VLOOKUP(L635,'Status Report'!B:AM,36,0),AI635="",IF(H635="Asia Pacific",VLOOKUP(L635,'Status Report'!B:AM,36,0),VLOOKUP(L635,'Status Report'!B:AM,35,0)),AI635="Direct shipment",IF(H635="Asia Pacific",VLOOKUP(L635,'Status Report'!B:AM,36,0),VLOOKUP(L635,'Status Report'!B:AM,35,0)))</f>
        <v>30.41</v>
      </c>
      <c r="V635" s="20">
        <f t="shared" si="139"/>
        <v>4257.3999999999996</v>
      </c>
      <c r="W635" s="19">
        <f>_xlfn.IFS(AI635="Den Bosch",VLOOKUP(L635,'Status Report'!B:AM,37,0),AI635="Yantian",VLOOKUP(L635,'Status Report'!B:AM,38,0),AI635="",IF(H635="Asia Pacific",VLOOKUP(L635,'Status Report'!B:AM,38,0),VLOOKUP(L635,'Status Report'!B:AM,37,0)),AI635="Direct shipment",IF(H635="Asia Pacific",VLOOKUP(L635,'Status Report'!B:AM,38,0),VLOOKUP(L635,'Status Report'!B:AM,37,0)))</f>
        <v>26.82</v>
      </c>
      <c r="X635" s="20">
        <f t="shared" si="140"/>
        <v>3754.8</v>
      </c>
      <c r="Y635" s="20">
        <f>_xlfn.IFS(AI635="Den Bosch",VLOOKUP(L635,'Status Report'!B:AO,39,0),AI635="Yantian",VLOOKUP(L635,'Status Report'!B:AO,40,0),AI635="",IF(H635="Asia Pacific",VLOOKUP(L635,'Status Report'!B:AO,40,0),VLOOKUP(L635,'Status Report'!B:AO,39,0)),AI635="Direct shipment",IF(H635="Asia Pacific",VLOOKUP(L635,'Status Report'!B:AO,40,0),VLOOKUP(L635,'Status Report'!B:AO,39,0)))</f>
        <v>0</v>
      </c>
      <c r="Z635" s="20">
        <f t="shared" si="141"/>
        <v>0</v>
      </c>
      <c r="AA635" s="20">
        <f t="shared" si="142"/>
        <v>3754.8</v>
      </c>
      <c r="AB635" s="21">
        <f>_xlfn.IFS(AI635="Den Bosch",VLOOKUP(L635,'Status Report'!B:AM,33,0),AI635="Yantian",VLOOKUP(L635,'Status Report'!B:AM,34,0),AI635="",IF(H635="Asia Pacific",VLOOKUP(L635,'Status Report'!B:AM,34,0),VLOOKUP(L635,'Status Report'!B:AM,33,0)),AI635="Direct shipment",IF(H635="Asia Pacific",VLOOKUP(L635,'Status Report'!B:AM,34,0),VLOOKUP(L635,'Status Report'!B:AM,33,0)))</f>
        <v>23.4</v>
      </c>
      <c r="AC635" s="21">
        <f>VLOOKUP(L635,'Status Report'!B:CE,82,0)</f>
        <v>0</v>
      </c>
      <c r="AD635" s="21">
        <f t="shared" si="143"/>
        <v>23.4</v>
      </c>
      <c r="AE635" s="63">
        <f>VLOOKUP(L635,'Status Report'!B:W,20,0)</f>
        <v>47</v>
      </c>
      <c r="AF635" s="63">
        <f>VLOOKUP(L635,'Status Report'!B:W,21,0)</f>
        <v>38</v>
      </c>
      <c r="AG635" s="63">
        <f>VLOOKUP(L635,'Status Report'!B:W,22,0)</f>
        <v>2</v>
      </c>
      <c r="AH635" s="22">
        <f t="shared" si="144"/>
        <v>0.50007999999999997</v>
      </c>
      <c r="AI635" t="s">
        <v>990</v>
      </c>
      <c r="AK635" s="63">
        <f>IFERROR(VLOOKUP(G635,ASEAN!A:A,1,0),0)</f>
        <v>0</v>
      </c>
      <c r="AL635" s="63">
        <f>IFERROR(VLOOKUP(D635,'[3]customer specs'!$B$1:$D$65536,3,0),0)</f>
        <v>0</v>
      </c>
      <c r="AM635" s="64">
        <f t="shared" si="145"/>
        <v>502.59999999999945</v>
      </c>
      <c r="AN635" s="64">
        <f t="shared" si="146"/>
        <v>0</v>
      </c>
      <c r="AO635" s="63"/>
      <c r="AP635" s="63"/>
      <c r="AQ635" s="63" t="str">
        <f t="shared" si="147"/>
        <v>no</v>
      </c>
      <c r="AR635" s="20">
        <f t="shared" si="148"/>
        <v>3276</v>
      </c>
      <c r="AS635" s="63"/>
      <c r="AT635" s="23">
        <f t="shared" si="153"/>
        <v>0.12</v>
      </c>
      <c r="AU635" s="65">
        <f t="shared" si="149"/>
        <v>26.59090909090909</v>
      </c>
      <c r="AV635" s="65"/>
      <c r="AW635" s="65">
        <f t="shared" si="150"/>
        <v>3722.7272727272725</v>
      </c>
      <c r="AX635" s="65"/>
      <c r="AY635" s="63">
        <f>VLOOKUP(L635,'Status Report'!B:CF,81,0)</f>
        <v>0</v>
      </c>
      <c r="AZ635" s="63" t="str">
        <f>VLOOKUP(L635,'Status Report'!B:S,18,0)</f>
        <v>Ellina Smirnova</v>
      </c>
      <c r="BB635" s="63">
        <f>VLOOKUP(L635,'Status Report'!B:Z,25,0)</f>
        <v>1</v>
      </c>
      <c r="BC635" s="63">
        <f t="shared" si="151"/>
        <v>140</v>
      </c>
      <c r="BF635">
        <f>VLOOKUP(L635,'Status Report'!B:CE,82,0)</f>
        <v>0</v>
      </c>
      <c r="BG635">
        <f>VLOOKUP(L635,'Status Report'!B:CF,83,0)</f>
        <v>0</v>
      </c>
      <c r="BH635">
        <f>VLOOKUP(L635,'Status Report'!B:CG,84,0)</f>
        <v>0</v>
      </c>
      <c r="BI635" t="s">
        <v>814</v>
      </c>
      <c r="BJ635" t="s">
        <v>795</v>
      </c>
      <c r="BM635" s="67">
        <f t="shared" si="152"/>
        <v>274</v>
      </c>
    </row>
    <row r="636" spans="1:65" x14ac:dyDescent="0.25">
      <c r="A636" s="68" t="str">
        <f>VLOOKUP(L636,'Status Report'!B:CB,79,0)</f>
        <v>Heineken UCL</v>
      </c>
      <c r="C636">
        <v>20006081</v>
      </c>
      <c r="D636">
        <v>3090233</v>
      </c>
      <c r="E636" t="s">
        <v>835</v>
      </c>
      <c r="F636" t="s">
        <v>836</v>
      </c>
      <c r="G636" t="str">
        <f>VLOOKUP(D636,'[2]sold to'!$A:$H,8,0)</f>
        <v>Hungary</v>
      </c>
      <c r="H636" t="str">
        <f>VLOOKUP(D636,'[2]sold to'!$A:$I,9,0)</f>
        <v>Europe</v>
      </c>
      <c r="K636">
        <v>210</v>
      </c>
      <c r="L636">
        <v>88026471</v>
      </c>
      <c r="M636" t="s">
        <v>300</v>
      </c>
      <c r="N636">
        <v>102</v>
      </c>
      <c r="P636" t="str">
        <f>VLOOKUP(L636,'Status Report'!B:AA,26,0)</f>
        <v>China</v>
      </c>
      <c r="Q636" t="str">
        <f>VLOOKUP(L636,'Status Report'!B:AB,27,0)</f>
        <v>Textiles-Clothing</v>
      </c>
      <c r="R636">
        <f>VLOOKUP(L636,'Status Report'!B:X,23,0)</f>
        <v>500</v>
      </c>
      <c r="S636" t="str">
        <f>VLOOKUP(L636,'Status Report'!B:T,19,0)</f>
        <v>Promocean The Netherlands BV</v>
      </c>
      <c r="T636" s="62">
        <f>VLOOKUP(L636,'Status Report'!B:E,4,0)</f>
        <v>3</v>
      </c>
      <c r="U636" s="19">
        <f>_xlfn.IFS(AI636="Den Bosch",VLOOKUP(L636,'Status Report'!B:AM,35,0),AI636="Yantian",VLOOKUP(L636,'Status Report'!B:AM,36,0),AI636="",IF(H636="Asia Pacific",VLOOKUP(L636,'Status Report'!B:AM,36,0),VLOOKUP(L636,'Status Report'!B:AM,35,0)),AI636="Direct shipment",IF(H636="Asia Pacific",VLOOKUP(L636,'Status Report'!B:AM,36,0),VLOOKUP(L636,'Status Report'!B:AM,35,0)))</f>
        <v>38.86</v>
      </c>
      <c r="V636" s="20">
        <f t="shared" si="139"/>
        <v>3963.72</v>
      </c>
      <c r="W636" s="19">
        <f>_xlfn.IFS(AI636="Den Bosch",VLOOKUP(L636,'Status Report'!B:AM,37,0),AI636="Yantian",VLOOKUP(L636,'Status Report'!B:AM,38,0),AI636="",IF(H636="Asia Pacific",VLOOKUP(L636,'Status Report'!B:AM,38,0),VLOOKUP(L636,'Status Report'!B:AM,37,0)),AI636="Direct shipment",IF(H636="Asia Pacific",VLOOKUP(L636,'Status Report'!B:AM,38,0),VLOOKUP(L636,'Status Report'!B:AM,37,0)))</f>
        <v>38.86</v>
      </c>
      <c r="X636" s="20">
        <f t="shared" si="140"/>
        <v>3963.72</v>
      </c>
      <c r="Y636" s="20">
        <f>_xlfn.IFS(AI636="Den Bosch",VLOOKUP(L636,'Status Report'!B:AO,39,0),AI636="Yantian",VLOOKUP(L636,'Status Report'!B:AO,40,0),AI636="",IF(H636="Asia Pacific",VLOOKUP(L636,'Status Report'!B:AO,40,0),VLOOKUP(L636,'Status Report'!B:AO,39,0)),AI636="Direct shipment",IF(H636="Asia Pacific",VLOOKUP(L636,'Status Report'!B:AO,40,0),VLOOKUP(L636,'Status Report'!B:AO,39,0)))</f>
        <v>0</v>
      </c>
      <c r="Z636" s="20">
        <f t="shared" si="141"/>
        <v>0</v>
      </c>
      <c r="AA636" s="20">
        <f t="shared" si="142"/>
        <v>3963.72</v>
      </c>
      <c r="AB636" s="21">
        <f>_xlfn.IFS(AI636="Den Bosch",VLOOKUP(L636,'Status Report'!B:AM,33,0),AI636="Yantian",VLOOKUP(L636,'Status Report'!B:AM,34,0),AI636="",IF(H636="Asia Pacific",VLOOKUP(L636,'Status Report'!B:AM,34,0),VLOOKUP(L636,'Status Report'!B:AM,33,0)),AI636="Direct shipment",IF(H636="Asia Pacific",VLOOKUP(L636,'Status Report'!B:AM,34,0),VLOOKUP(L636,'Status Report'!B:AM,33,0)))</f>
        <v>33.017399999999995</v>
      </c>
      <c r="AC636" s="21">
        <f>VLOOKUP(L636,'Status Report'!B:CE,82,0)</f>
        <v>0</v>
      </c>
      <c r="AD636" s="21">
        <f t="shared" si="143"/>
        <v>33.017399999999995</v>
      </c>
      <c r="AE636" s="63">
        <f>VLOOKUP(L636,'Status Report'!B:W,20,0)</f>
        <v>58</v>
      </c>
      <c r="AF636" s="63">
        <f>VLOOKUP(L636,'Status Report'!B:W,21,0)</f>
        <v>36</v>
      </c>
      <c r="AG636" s="63">
        <f>VLOOKUP(L636,'Status Report'!B:W,22,0)</f>
        <v>4</v>
      </c>
      <c r="AH636" s="22">
        <f t="shared" si="144"/>
        <v>0.85190399999999999</v>
      </c>
      <c r="AI636" t="s">
        <v>990</v>
      </c>
      <c r="AK636" s="63">
        <f>IFERROR(VLOOKUP(G636,ASEAN!A:A,1,0),0)</f>
        <v>0</v>
      </c>
      <c r="AL636" s="63">
        <f>IFERROR(VLOOKUP(D636,'[3]customer specs'!$B$1:$D$65536,3,0),0)</f>
        <v>0</v>
      </c>
      <c r="AM636" s="64">
        <f t="shared" si="145"/>
        <v>0</v>
      </c>
      <c r="AN636" s="64">
        <f t="shared" si="146"/>
        <v>0</v>
      </c>
      <c r="AO636" s="63"/>
      <c r="AP636" s="63"/>
      <c r="AQ636" s="63" t="str">
        <f t="shared" si="147"/>
        <v>no</v>
      </c>
      <c r="AR636" s="20">
        <f t="shared" si="148"/>
        <v>3367.7747999999997</v>
      </c>
      <c r="AS636" s="63"/>
      <c r="AT636" s="23">
        <f t="shared" si="153"/>
        <v>0.12</v>
      </c>
      <c r="AU636" s="65">
        <f t="shared" si="149"/>
        <v>37.519772727272724</v>
      </c>
      <c r="AV636" s="65"/>
      <c r="AW636" s="65">
        <f t="shared" si="150"/>
        <v>3827.0168181818176</v>
      </c>
      <c r="AX636" s="65"/>
      <c r="AY636" s="63">
        <f>VLOOKUP(L636,'Status Report'!B:CF,81,0)</f>
        <v>0</v>
      </c>
      <c r="AZ636" s="63" t="str">
        <f>VLOOKUP(L636,'Status Report'!B:S,18,0)</f>
        <v>Ellina Smirnova</v>
      </c>
      <c r="BB636" s="63">
        <f>VLOOKUP(L636,'Status Report'!B:Z,25,0)</f>
        <v>2</v>
      </c>
      <c r="BC636" s="63">
        <f t="shared" si="151"/>
        <v>204</v>
      </c>
      <c r="BF636">
        <f>VLOOKUP(L636,'Status Report'!B:CE,82,0)</f>
        <v>0</v>
      </c>
      <c r="BG636">
        <f>VLOOKUP(L636,'Status Report'!B:CF,83,0)</f>
        <v>0</v>
      </c>
      <c r="BH636">
        <f>VLOOKUP(L636,'Status Report'!B:CG,84,0)</f>
        <v>0</v>
      </c>
      <c r="BI636" t="s">
        <v>814</v>
      </c>
      <c r="BJ636" t="s">
        <v>795</v>
      </c>
      <c r="BM636" s="67">
        <f t="shared" si="152"/>
        <v>354</v>
      </c>
    </row>
    <row r="637" spans="1:65" x14ac:dyDescent="0.25">
      <c r="A637" s="68" t="str">
        <f>VLOOKUP(L637,'Status Report'!B:CB,79,0)</f>
        <v>Heineken UCL</v>
      </c>
      <c r="C637">
        <v>20006081</v>
      </c>
      <c r="D637">
        <v>3090233</v>
      </c>
      <c r="E637" t="s">
        <v>835</v>
      </c>
      <c r="F637" t="s">
        <v>836</v>
      </c>
      <c r="G637" t="str">
        <f>VLOOKUP(D637,'[2]sold to'!$A:$H,8,0)</f>
        <v>Hungary</v>
      </c>
      <c r="H637" t="str">
        <f>VLOOKUP(D637,'[2]sold to'!$A:$I,9,0)</f>
        <v>Europe</v>
      </c>
      <c r="K637">
        <v>220</v>
      </c>
      <c r="L637">
        <v>88026472</v>
      </c>
      <c r="M637" t="s">
        <v>301</v>
      </c>
      <c r="N637">
        <v>51</v>
      </c>
      <c r="P637" t="str">
        <f>VLOOKUP(L637,'Status Report'!B:AA,26,0)</f>
        <v>China</v>
      </c>
      <c r="Q637" t="str">
        <f>VLOOKUP(L637,'Status Report'!B:AB,27,0)</f>
        <v>Textiles-Clothing</v>
      </c>
      <c r="R637">
        <f>VLOOKUP(L637,'Status Report'!B:X,23,0)</f>
        <v>500</v>
      </c>
      <c r="S637" t="str">
        <f>VLOOKUP(L637,'Status Report'!B:T,19,0)</f>
        <v>Promocean The Netherlands BV</v>
      </c>
      <c r="T637" s="62">
        <f>VLOOKUP(L637,'Status Report'!B:E,4,0)</f>
        <v>3</v>
      </c>
      <c r="U637" s="19">
        <f>_xlfn.IFS(AI637="Den Bosch",VLOOKUP(L637,'Status Report'!B:AM,35,0),AI637="Yantian",VLOOKUP(L637,'Status Report'!B:AM,36,0),AI637="",IF(H637="Asia Pacific",VLOOKUP(L637,'Status Report'!B:AM,36,0),VLOOKUP(L637,'Status Report'!B:AM,35,0)),AI637="Direct shipment",IF(H637="Asia Pacific",VLOOKUP(L637,'Status Report'!B:AM,36,0),VLOOKUP(L637,'Status Report'!B:AM,35,0)))</f>
        <v>38.86</v>
      </c>
      <c r="V637" s="20">
        <f t="shared" si="139"/>
        <v>1981.86</v>
      </c>
      <c r="W637" s="19">
        <f>_xlfn.IFS(AI637="Den Bosch",VLOOKUP(L637,'Status Report'!B:AM,37,0),AI637="Yantian",VLOOKUP(L637,'Status Report'!B:AM,38,0),AI637="",IF(H637="Asia Pacific",VLOOKUP(L637,'Status Report'!B:AM,38,0),VLOOKUP(L637,'Status Report'!B:AM,37,0)),AI637="Direct shipment",IF(H637="Asia Pacific",VLOOKUP(L637,'Status Report'!B:AM,38,0),VLOOKUP(L637,'Status Report'!B:AM,37,0)))</f>
        <v>38.86</v>
      </c>
      <c r="X637" s="20">
        <f t="shared" si="140"/>
        <v>1981.86</v>
      </c>
      <c r="Y637" s="20">
        <f>_xlfn.IFS(AI637="Den Bosch",VLOOKUP(L637,'Status Report'!B:AO,39,0),AI637="Yantian",VLOOKUP(L637,'Status Report'!B:AO,40,0),AI637="",IF(H637="Asia Pacific",VLOOKUP(L637,'Status Report'!B:AO,40,0),VLOOKUP(L637,'Status Report'!B:AO,39,0)),AI637="Direct shipment",IF(H637="Asia Pacific",VLOOKUP(L637,'Status Report'!B:AO,40,0),VLOOKUP(L637,'Status Report'!B:AO,39,0)))</f>
        <v>0</v>
      </c>
      <c r="Z637" s="20">
        <f t="shared" si="141"/>
        <v>0</v>
      </c>
      <c r="AA637" s="20">
        <f t="shared" si="142"/>
        <v>1981.86</v>
      </c>
      <c r="AB637" s="21">
        <f>_xlfn.IFS(AI637="Den Bosch",VLOOKUP(L637,'Status Report'!B:AM,33,0),AI637="Yantian",VLOOKUP(L637,'Status Report'!B:AM,34,0),AI637="",IF(H637="Asia Pacific",VLOOKUP(L637,'Status Report'!B:AM,34,0),VLOOKUP(L637,'Status Report'!B:AM,33,0)),AI637="Direct shipment",IF(H637="Asia Pacific",VLOOKUP(L637,'Status Report'!B:AM,34,0),VLOOKUP(L637,'Status Report'!B:AM,33,0)))</f>
        <v>33.017399999999995</v>
      </c>
      <c r="AC637" s="21">
        <f>VLOOKUP(L637,'Status Report'!B:CE,82,0)</f>
        <v>0</v>
      </c>
      <c r="AD637" s="21">
        <f t="shared" si="143"/>
        <v>33.017399999999995</v>
      </c>
      <c r="AE637" s="63">
        <f>VLOOKUP(L637,'Status Report'!B:W,20,0)</f>
        <v>58</v>
      </c>
      <c r="AF637" s="63">
        <f>VLOOKUP(L637,'Status Report'!B:W,21,0)</f>
        <v>36</v>
      </c>
      <c r="AG637" s="63">
        <f>VLOOKUP(L637,'Status Report'!B:W,22,0)</f>
        <v>4</v>
      </c>
      <c r="AH637" s="22">
        <f t="shared" si="144"/>
        <v>0.425952</v>
      </c>
      <c r="AI637" t="s">
        <v>990</v>
      </c>
      <c r="AK637" s="63">
        <f>IFERROR(VLOOKUP(G637,ASEAN!A:A,1,0),0)</f>
        <v>0</v>
      </c>
      <c r="AL637" s="63">
        <f>IFERROR(VLOOKUP(D637,'[3]customer specs'!$B$1:$D$65536,3,0),0)</f>
        <v>0</v>
      </c>
      <c r="AM637" s="64">
        <f t="shared" si="145"/>
        <v>0</v>
      </c>
      <c r="AN637" s="64">
        <f t="shared" si="146"/>
        <v>0</v>
      </c>
      <c r="AO637" s="63"/>
      <c r="AP637" s="63"/>
      <c r="AQ637" s="63" t="str">
        <f t="shared" si="147"/>
        <v>no</v>
      </c>
      <c r="AR637" s="20">
        <f t="shared" si="148"/>
        <v>1683.8873999999998</v>
      </c>
      <c r="AS637" s="63"/>
      <c r="AT637" s="23">
        <f t="shared" si="153"/>
        <v>0.12</v>
      </c>
      <c r="AU637" s="65">
        <f t="shared" si="149"/>
        <v>37.519772727272724</v>
      </c>
      <c r="AV637" s="65"/>
      <c r="AW637" s="65">
        <f t="shared" si="150"/>
        <v>1913.5084090909088</v>
      </c>
      <c r="AX637" s="65"/>
      <c r="AY637" s="63">
        <f>VLOOKUP(L637,'Status Report'!B:CF,81,0)</f>
        <v>0</v>
      </c>
      <c r="AZ637" s="63" t="str">
        <f>VLOOKUP(L637,'Status Report'!B:S,18,0)</f>
        <v>Ellina Smirnova</v>
      </c>
      <c r="BB637" s="63">
        <f>VLOOKUP(L637,'Status Report'!B:Z,25,0)</f>
        <v>2</v>
      </c>
      <c r="BC637" s="63">
        <f t="shared" si="151"/>
        <v>102</v>
      </c>
      <c r="BF637">
        <f>VLOOKUP(L637,'Status Report'!B:CE,82,0)</f>
        <v>0</v>
      </c>
      <c r="BG637">
        <f>VLOOKUP(L637,'Status Report'!B:CF,83,0)</f>
        <v>0</v>
      </c>
      <c r="BH637">
        <f>VLOOKUP(L637,'Status Report'!B:CG,84,0)</f>
        <v>0</v>
      </c>
      <c r="BI637" t="s">
        <v>814</v>
      </c>
      <c r="BJ637" t="s">
        <v>795</v>
      </c>
      <c r="BM637" s="67">
        <f t="shared" si="152"/>
        <v>129</v>
      </c>
    </row>
    <row r="638" spans="1:65" x14ac:dyDescent="0.25">
      <c r="A638" s="68" t="str">
        <f>VLOOKUP(L638,'Status Report'!B:CB,79,0)</f>
        <v>Heineken UCL</v>
      </c>
      <c r="C638">
        <v>20006081</v>
      </c>
      <c r="D638">
        <v>3090233</v>
      </c>
      <c r="E638" t="s">
        <v>835</v>
      </c>
      <c r="F638" t="s">
        <v>836</v>
      </c>
      <c r="G638" t="str">
        <f>VLOOKUP(D638,'[2]sold to'!$A:$H,8,0)</f>
        <v>Hungary</v>
      </c>
      <c r="H638" t="str">
        <f>VLOOKUP(D638,'[2]sold to'!$A:$I,9,0)</f>
        <v>Europe</v>
      </c>
      <c r="K638">
        <v>230</v>
      </c>
      <c r="L638">
        <v>88026491</v>
      </c>
      <c r="M638" t="s">
        <v>317</v>
      </c>
      <c r="N638">
        <v>29</v>
      </c>
      <c r="P638" t="str">
        <f>VLOOKUP(L638,'Status Report'!B:AA,26,0)</f>
        <v>China</v>
      </c>
      <c r="Q638" t="str">
        <f>VLOOKUP(L638,'Status Report'!B:AB,27,0)</f>
        <v>Textiles-Clothing</v>
      </c>
      <c r="R638">
        <f>VLOOKUP(L638,'Status Report'!B:X,23,0)</f>
        <v>500</v>
      </c>
      <c r="S638" t="str">
        <f>VLOOKUP(L638,'Status Report'!B:T,19,0)</f>
        <v>Promocean The Netherlands BV</v>
      </c>
      <c r="T638" s="62">
        <f>VLOOKUP(L638,'Status Report'!B:E,4,0)</f>
        <v>3</v>
      </c>
      <c r="U638" s="19">
        <f>_xlfn.IFS(AI638="Den Bosch",VLOOKUP(L638,'Status Report'!B:AM,35,0),AI638="Yantian",VLOOKUP(L638,'Status Report'!B:AM,36,0),AI638="",IF(H638="Asia Pacific",VLOOKUP(L638,'Status Report'!B:AM,36,0),VLOOKUP(L638,'Status Report'!B:AM,35,0)),AI638="Direct shipment",IF(H638="Asia Pacific",VLOOKUP(L638,'Status Report'!B:AM,36,0),VLOOKUP(L638,'Status Report'!B:AM,35,0)))</f>
        <v>38.44</v>
      </c>
      <c r="V638" s="20">
        <f t="shared" si="139"/>
        <v>1114.76</v>
      </c>
      <c r="W638" s="19">
        <f>_xlfn.IFS(AI638="Den Bosch",VLOOKUP(L638,'Status Report'!B:AM,37,0),AI638="Yantian",VLOOKUP(L638,'Status Report'!B:AM,38,0),AI638="",IF(H638="Asia Pacific",VLOOKUP(L638,'Status Report'!B:AM,38,0),VLOOKUP(L638,'Status Report'!B:AM,37,0)),AI638="Direct shipment",IF(H638="Asia Pacific",VLOOKUP(L638,'Status Report'!B:AM,38,0),VLOOKUP(L638,'Status Report'!B:AM,37,0)))</f>
        <v>38.44</v>
      </c>
      <c r="X638" s="20">
        <f t="shared" si="140"/>
        <v>1114.76</v>
      </c>
      <c r="Y638" s="20">
        <f>_xlfn.IFS(AI638="Den Bosch",VLOOKUP(L638,'Status Report'!B:AO,39,0),AI638="Yantian",VLOOKUP(L638,'Status Report'!B:AO,40,0),AI638="",IF(H638="Asia Pacific",VLOOKUP(L638,'Status Report'!B:AO,40,0),VLOOKUP(L638,'Status Report'!B:AO,39,0)),AI638="Direct shipment",IF(H638="Asia Pacific",VLOOKUP(L638,'Status Report'!B:AO,40,0),VLOOKUP(L638,'Status Report'!B:AO,39,0)))</f>
        <v>0</v>
      </c>
      <c r="Z638" s="20">
        <f t="shared" si="141"/>
        <v>0</v>
      </c>
      <c r="AA638" s="20">
        <f t="shared" si="142"/>
        <v>1114.76</v>
      </c>
      <c r="AB638" s="21">
        <f>_xlfn.IFS(AI638="Den Bosch",VLOOKUP(L638,'Status Report'!B:AM,33,0),AI638="Yantian",VLOOKUP(L638,'Status Report'!B:AM,34,0),AI638="",IF(H638="Asia Pacific",VLOOKUP(L638,'Status Report'!B:AM,34,0),VLOOKUP(L638,'Status Report'!B:AM,33,0)),AI638="Direct shipment",IF(H638="Asia Pacific",VLOOKUP(L638,'Status Report'!B:AM,34,0),VLOOKUP(L638,'Status Report'!B:AM,33,0)))</f>
        <v>32.572800000000001</v>
      </c>
      <c r="AC638" s="21">
        <f>VLOOKUP(L638,'Status Report'!B:CE,82,0)</f>
        <v>0</v>
      </c>
      <c r="AD638" s="21">
        <f t="shared" si="143"/>
        <v>32.572800000000001</v>
      </c>
      <c r="AE638" s="63">
        <f>VLOOKUP(L638,'Status Report'!B:W,20,0)</f>
        <v>58</v>
      </c>
      <c r="AF638" s="63">
        <f>VLOOKUP(L638,'Status Report'!B:W,21,0)</f>
        <v>36</v>
      </c>
      <c r="AG638" s="63">
        <f>VLOOKUP(L638,'Status Report'!B:W,22,0)</f>
        <v>4</v>
      </c>
      <c r="AH638" s="22">
        <f t="shared" si="144"/>
        <v>0.24220800000000001</v>
      </c>
      <c r="AI638" t="s">
        <v>990</v>
      </c>
      <c r="AK638" s="63">
        <f>IFERROR(VLOOKUP(G638,ASEAN!A:A,1,0),0)</f>
        <v>0</v>
      </c>
      <c r="AL638" s="63">
        <f>IFERROR(VLOOKUP(D638,'[3]customer specs'!$B$1:$D$65536,3,0),0)</f>
        <v>0</v>
      </c>
      <c r="AM638" s="64">
        <f t="shared" si="145"/>
        <v>0</v>
      </c>
      <c r="AN638" s="64">
        <f t="shared" si="146"/>
        <v>0</v>
      </c>
      <c r="AO638" s="63"/>
      <c r="AP638" s="63"/>
      <c r="AQ638" s="63" t="str">
        <f t="shared" si="147"/>
        <v>no</v>
      </c>
      <c r="AR638" s="20">
        <f t="shared" si="148"/>
        <v>944.61120000000005</v>
      </c>
      <c r="AS638" s="63"/>
      <c r="AT638" s="23">
        <f t="shared" si="153"/>
        <v>0.12</v>
      </c>
      <c r="AU638" s="65">
        <f t="shared" si="149"/>
        <v>37.014545454545456</v>
      </c>
      <c r="AV638" s="65"/>
      <c r="AW638" s="65">
        <f t="shared" si="150"/>
        <v>1073.4218181818183</v>
      </c>
      <c r="AX638" s="65"/>
      <c r="AY638" s="63">
        <f>VLOOKUP(L638,'Status Report'!B:CF,81,0)</f>
        <v>0</v>
      </c>
      <c r="AZ638" s="63" t="str">
        <f>VLOOKUP(L638,'Status Report'!B:S,18,0)</f>
        <v>Ellina Smirnova</v>
      </c>
      <c r="BB638" s="63">
        <f>VLOOKUP(L638,'Status Report'!B:Z,25,0)</f>
        <v>2</v>
      </c>
      <c r="BC638" s="63">
        <f t="shared" si="151"/>
        <v>58</v>
      </c>
      <c r="BF638">
        <f>VLOOKUP(L638,'Status Report'!B:CE,82,0)</f>
        <v>0</v>
      </c>
      <c r="BG638">
        <f>VLOOKUP(L638,'Status Report'!B:CF,83,0)</f>
        <v>0</v>
      </c>
      <c r="BH638">
        <f>VLOOKUP(L638,'Status Report'!B:CG,84,0)</f>
        <v>0</v>
      </c>
      <c r="BI638" t="s">
        <v>814</v>
      </c>
      <c r="BJ638" t="s">
        <v>795</v>
      </c>
      <c r="BM638" s="67">
        <f t="shared" si="152"/>
        <v>167</v>
      </c>
    </row>
    <row r="639" spans="1:65" x14ac:dyDescent="0.25">
      <c r="A639" s="68" t="str">
        <f>VLOOKUP(L639,'Status Report'!B:CB,79,0)</f>
        <v>Heineken UCL</v>
      </c>
      <c r="C639">
        <v>20006081</v>
      </c>
      <c r="D639">
        <v>3090233</v>
      </c>
      <c r="E639" t="s">
        <v>835</v>
      </c>
      <c r="F639" t="s">
        <v>836</v>
      </c>
      <c r="G639" t="str">
        <f>VLOOKUP(D639,'[2]sold to'!$A:$H,8,0)</f>
        <v>Hungary</v>
      </c>
      <c r="H639" t="str">
        <f>VLOOKUP(D639,'[2]sold to'!$A:$I,9,0)</f>
        <v>Europe</v>
      </c>
      <c r="K639">
        <v>240</v>
      </c>
      <c r="L639">
        <v>88026568</v>
      </c>
      <c r="M639" t="s">
        <v>380</v>
      </c>
      <c r="N639">
        <v>56</v>
      </c>
      <c r="P639" t="str">
        <f>VLOOKUP(L639,'Status Report'!B:AA,26,0)</f>
        <v>China</v>
      </c>
      <c r="Q639" t="str">
        <f>VLOOKUP(L639,'Status Report'!B:AB,27,0)</f>
        <v>Textiles-Clothing</v>
      </c>
      <c r="R639">
        <f>VLOOKUP(L639,'Status Report'!B:X,23,0)</f>
        <v>200</v>
      </c>
      <c r="S639" t="str">
        <f>VLOOKUP(L639,'Status Report'!B:T,19,0)</f>
        <v>Asian Sourcing Link</v>
      </c>
      <c r="T639" s="62">
        <f>VLOOKUP(L639,'Status Report'!B:E,4,0)</f>
        <v>3</v>
      </c>
      <c r="U639" s="19">
        <f>_xlfn.IFS(AI639="Den Bosch",VLOOKUP(L639,'Status Report'!B:AM,35,0),AI639="Yantian",VLOOKUP(L639,'Status Report'!B:AM,36,0),AI639="",IF(H639="Asia Pacific",VLOOKUP(L639,'Status Report'!B:AM,36,0),VLOOKUP(L639,'Status Report'!B:AM,35,0)),AI639="Direct shipment",IF(H639="Asia Pacific",VLOOKUP(L639,'Status Report'!B:AM,36,0),VLOOKUP(L639,'Status Report'!B:AM,35,0)))</f>
        <v>34.549999999999997</v>
      </c>
      <c r="V639" s="20">
        <f t="shared" si="139"/>
        <v>1934.7999999999997</v>
      </c>
      <c r="W639" s="19">
        <f>_xlfn.IFS(AI639="Den Bosch",VLOOKUP(L639,'Status Report'!B:AM,37,0),AI639="Yantian",VLOOKUP(L639,'Status Report'!B:AM,38,0),AI639="",IF(H639="Asia Pacific",VLOOKUP(L639,'Status Report'!B:AM,38,0),VLOOKUP(L639,'Status Report'!B:AM,37,0)),AI639="Direct shipment",IF(H639="Asia Pacific",VLOOKUP(L639,'Status Report'!B:AM,38,0),VLOOKUP(L639,'Status Report'!B:AM,37,0)))</f>
        <v>29.5</v>
      </c>
      <c r="X639" s="20">
        <f t="shared" si="140"/>
        <v>1652</v>
      </c>
      <c r="Y639" s="20">
        <f>_xlfn.IFS(AI639="Den Bosch",VLOOKUP(L639,'Status Report'!B:AO,39,0),AI639="Yantian",VLOOKUP(L639,'Status Report'!B:AO,40,0),AI639="",IF(H639="Asia Pacific",VLOOKUP(L639,'Status Report'!B:AO,40,0),VLOOKUP(L639,'Status Report'!B:AO,39,0)),AI639="Direct shipment",IF(H639="Asia Pacific",VLOOKUP(L639,'Status Report'!B:AO,40,0),VLOOKUP(L639,'Status Report'!B:AO,39,0)))</f>
        <v>0</v>
      </c>
      <c r="Z639" s="20">
        <f t="shared" si="141"/>
        <v>0</v>
      </c>
      <c r="AA639" s="20">
        <f t="shared" si="142"/>
        <v>1652</v>
      </c>
      <c r="AB639" s="21">
        <f>_xlfn.IFS(AI639="Den Bosch",VLOOKUP(L639,'Status Report'!B:AM,33,0),AI639="Yantian",VLOOKUP(L639,'Status Report'!B:AM,34,0),AI639="",IF(H639="Asia Pacific",VLOOKUP(L639,'Status Report'!B:AM,34,0),VLOOKUP(L639,'Status Report'!B:AM,33,0)),AI639="Direct shipment",IF(H639="Asia Pacific",VLOOKUP(L639,'Status Report'!B:AM,34,0),VLOOKUP(L639,'Status Report'!B:AM,33,0)))</f>
        <v>25.154999999999998</v>
      </c>
      <c r="AC639" s="21">
        <f>VLOOKUP(L639,'Status Report'!B:CE,82,0)</f>
        <v>0</v>
      </c>
      <c r="AD639" s="21">
        <f t="shared" si="143"/>
        <v>25.154999999999998</v>
      </c>
      <c r="AE639" s="63">
        <f>VLOOKUP(L639,'Status Report'!B:W,20,0)</f>
        <v>39</v>
      </c>
      <c r="AF639" s="63">
        <f>VLOOKUP(L639,'Status Report'!B:W,21,0)</f>
        <v>33</v>
      </c>
      <c r="AG639" s="63">
        <f>VLOOKUP(L639,'Status Report'!B:W,22,0)</f>
        <v>4.5</v>
      </c>
      <c r="AH639" s="22">
        <f t="shared" si="144"/>
        <v>0.324324</v>
      </c>
      <c r="AI639" t="s">
        <v>990</v>
      </c>
      <c r="AK639" s="63">
        <f>IFERROR(VLOOKUP(G639,ASEAN!A:A,1,0),0)</f>
        <v>0</v>
      </c>
      <c r="AL639" s="63">
        <f>IFERROR(VLOOKUP(D639,'[3]customer specs'!$B$1:$D$65536,3,0),0)</f>
        <v>0</v>
      </c>
      <c r="AM639" s="64">
        <f t="shared" si="145"/>
        <v>282.79999999999973</v>
      </c>
      <c r="AN639" s="64">
        <f t="shared" si="146"/>
        <v>0</v>
      </c>
      <c r="AO639" s="63"/>
      <c r="AP639" s="63"/>
      <c r="AQ639" s="63" t="str">
        <f t="shared" si="147"/>
        <v>no</v>
      </c>
      <c r="AR639" s="20">
        <f t="shared" si="148"/>
        <v>1408.6799999999998</v>
      </c>
      <c r="AS639" s="63"/>
      <c r="AT639" s="23">
        <f t="shared" si="153"/>
        <v>0.12</v>
      </c>
      <c r="AU639" s="65">
        <f t="shared" si="149"/>
        <v>28.58522727272727</v>
      </c>
      <c r="AV639" s="65"/>
      <c r="AW639" s="65">
        <f t="shared" si="150"/>
        <v>1600.772727272727</v>
      </c>
      <c r="AX639" s="65"/>
      <c r="AY639" s="63">
        <f>VLOOKUP(L639,'Status Report'!B:CF,81,0)</f>
        <v>0</v>
      </c>
      <c r="AZ639" s="63" t="str">
        <f>VLOOKUP(L639,'Status Report'!B:S,18,0)</f>
        <v>Ellina Smirnova</v>
      </c>
      <c r="BB639" s="63">
        <f>VLOOKUP(L639,'Status Report'!B:Z,25,0)</f>
        <v>5</v>
      </c>
      <c r="BC639" s="63">
        <f t="shared" si="151"/>
        <v>280</v>
      </c>
      <c r="BF639">
        <f>VLOOKUP(L639,'Status Report'!B:CE,82,0)</f>
        <v>0</v>
      </c>
      <c r="BG639">
        <f>VLOOKUP(L639,'Status Report'!B:CF,83,0)</f>
        <v>0</v>
      </c>
      <c r="BH639">
        <f>VLOOKUP(L639,'Status Report'!B:CG,84,0)</f>
        <v>0</v>
      </c>
      <c r="BI639" t="s">
        <v>814</v>
      </c>
      <c r="BJ639" t="s">
        <v>795</v>
      </c>
      <c r="BM639" s="67">
        <f t="shared" si="152"/>
        <v>483</v>
      </c>
    </row>
    <row r="640" spans="1:65" x14ac:dyDescent="0.25">
      <c r="A640" s="68" t="str">
        <f>VLOOKUP(L640,'Status Report'!B:CB,79,0)</f>
        <v>Heineken</v>
      </c>
      <c r="C640">
        <v>26021027</v>
      </c>
      <c r="D640">
        <v>3090256</v>
      </c>
      <c r="E640" t="s">
        <v>884</v>
      </c>
      <c r="F640" t="s">
        <v>885</v>
      </c>
      <c r="G640" t="str">
        <f>VLOOKUP(D640,'[2]sold to'!$A:$H,8,0)</f>
        <v>Brazil</v>
      </c>
      <c r="H640" t="str">
        <f>VLOOKUP(D640,'[2]sold to'!$A:$I,9,0)</f>
        <v>AMERICAS</v>
      </c>
      <c r="K640">
        <v>10</v>
      </c>
      <c r="L640">
        <v>88021024</v>
      </c>
      <c r="M640" t="s">
        <v>98</v>
      </c>
      <c r="N640">
        <v>97</v>
      </c>
      <c r="P640" t="str">
        <f>VLOOKUP(L640,'Status Report'!B:AA,26,0)</f>
        <v>China</v>
      </c>
      <c r="Q640" t="str">
        <f>VLOOKUP(L640,'Status Report'!B:AB,27,0)</f>
        <v>Openers / Sunglasses / Keyrings / Waiter knife</v>
      </c>
      <c r="R640">
        <f>VLOOKUP(L640,'Status Report'!B:X,23,0)</f>
        <v>209</v>
      </c>
      <c r="S640" t="str">
        <f>VLOOKUP(L640,'Status Report'!B:T,19,0)</f>
        <v>Promocean The Netherlands BV</v>
      </c>
      <c r="T640" s="62">
        <f>VLOOKUP(L640,'Status Report'!B:E,4,0)</f>
        <v>3</v>
      </c>
      <c r="U640" s="19">
        <f>_xlfn.IFS(AI640="Den Bosch",VLOOKUP(L640,'Status Report'!B:AM,35,0),AI640="Yantian",VLOOKUP(L640,'Status Report'!B:AM,36,0),AI640="",IF(H640="Asia Pacific",VLOOKUP(L640,'Status Report'!B:AM,36,0),VLOOKUP(L640,'Status Report'!B:AM,35,0)),AI640="Direct shipment",IF(H640="Asia Pacific",VLOOKUP(L640,'Status Report'!B:AM,36,0),VLOOKUP(L640,'Status Report'!B:AM,35,0)))</f>
        <v>52.800000000000004</v>
      </c>
      <c r="V640" s="20">
        <f t="shared" si="139"/>
        <v>5121.6000000000004</v>
      </c>
      <c r="W640" s="19">
        <f>_xlfn.IFS(AI640="Den Bosch",VLOOKUP(L640,'Status Report'!B:AM,37,0),AI640="Yantian",VLOOKUP(L640,'Status Report'!B:AM,38,0),AI640="",IF(H640="Asia Pacific",VLOOKUP(L640,'Status Report'!B:AM,38,0),VLOOKUP(L640,'Status Report'!B:AM,37,0)),AI640="Direct shipment",IF(H640="Asia Pacific",VLOOKUP(L640,'Status Report'!B:AM,38,0),VLOOKUP(L640,'Status Report'!B:AM,37,0)))</f>
        <v>52.800000000000004</v>
      </c>
      <c r="X640" s="20">
        <f t="shared" si="140"/>
        <v>5121.6000000000004</v>
      </c>
      <c r="Y640" s="20">
        <f>_xlfn.IFS(AI640="Den Bosch",VLOOKUP(L640,'Status Report'!B:AO,39,0),AI640="Yantian",VLOOKUP(L640,'Status Report'!B:AO,40,0),AI640="",IF(H640="Asia Pacific",VLOOKUP(L640,'Status Report'!B:AO,40,0),VLOOKUP(L640,'Status Report'!B:AO,39,0)),AI640="Direct shipment",IF(H640="Asia Pacific",VLOOKUP(L640,'Status Report'!B:AO,40,0),VLOOKUP(L640,'Status Report'!B:AO,39,0)))</f>
        <v>0</v>
      </c>
      <c r="Z640" s="20">
        <f t="shared" si="141"/>
        <v>0</v>
      </c>
      <c r="AA640" s="20">
        <f t="shared" si="142"/>
        <v>5121.6000000000004</v>
      </c>
      <c r="AB640" s="21">
        <f>_xlfn.IFS(AI640="Den Bosch",VLOOKUP(L640,'Status Report'!B:AM,33,0),AI640="Yantian",VLOOKUP(L640,'Status Report'!B:AM,34,0),AI640="",IF(H640="Asia Pacific",VLOOKUP(L640,'Status Report'!B:AM,34,0),VLOOKUP(L640,'Status Report'!B:AM,33,0)),AI640="Direct shipment",IF(H640="Asia Pacific",VLOOKUP(L640,'Status Report'!B:AM,34,0),VLOOKUP(L640,'Status Report'!B:AM,33,0)))</f>
        <v>46.512961934169503</v>
      </c>
      <c r="AC640" s="21">
        <f>VLOOKUP(L640,'Status Report'!B:CE,82,0)</f>
        <v>0</v>
      </c>
      <c r="AD640" s="21">
        <f t="shared" si="143"/>
        <v>46.512961934169503</v>
      </c>
      <c r="AE640" s="63">
        <f>VLOOKUP(L640,'Status Report'!B:W,20,0)</f>
        <v>25</v>
      </c>
      <c r="AF640" s="63">
        <f>VLOOKUP(L640,'Status Report'!B:W,21,0)</f>
        <v>9</v>
      </c>
      <c r="AG640" s="63">
        <f>VLOOKUP(L640,'Status Report'!B:W,22,0)</f>
        <v>9</v>
      </c>
      <c r="AH640" s="22">
        <f t="shared" si="144"/>
        <v>0.19642499999999999</v>
      </c>
      <c r="AI640" t="s">
        <v>990</v>
      </c>
      <c r="AK640" s="63">
        <f>IFERROR(VLOOKUP(G640,ASEAN!A:A,1,0),0)</f>
        <v>0</v>
      </c>
      <c r="AL640" s="63" t="str">
        <f>IFERROR(VLOOKUP(D640,'[3]customer specs'!$B$1:$D$65536,3,0),0)</f>
        <v>pallet</v>
      </c>
      <c r="AM640" s="64">
        <f t="shared" si="145"/>
        <v>0</v>
      </c>
      <c r="AN640" s="64">
        <f t="shared" si="146"/>
        <v>0</v>
      </c>
      <c r="AO640" s="63"/>
      <c r="AP640" s="63"/>
      <c r="AQ640" s="63" t="str">
        <f t="shared" si="147"/>
        <v>no</v>
      </c>
      <c r="AR640" s="20">
        <f t="shared" si="148"/>
        <v>4511.7573076144417</v>
      </c>
      <c r="AS640" s="63"/>
      <c r="AT640" s="23">
        <f t="shared" si="153"/>
        <v>0.12</v>
      </c>
      <c r="AU640" s="65">
        <f t="shared" si="149"/>
        <v>52.855638561556255</v>
      </c>
      <c r="AV640" s="65"/>
      <c r="AW640" s="65">
        <f t="shared" si="150"/>
        <v>5126.9969404709564</v>
      </c>
      <c r="AX640" s="65"/>
      <c r="AY640" s="63">
        <f>VLOOKUP(L640,'Status Report'!B:CF,81,0)</f>
        <v>0</v>
      </c>
      <c r="AZ640" s="63" t="str">
        <f>VLOOKUP(L640,'Status Report'!B:S,18,0)</f>
        <v>Ellina Smirnova</v>
      </c>
      <c r="BB640" s="63">
        <f>VLOOKUP(L640,'Status Report'!B:Z,25,0)</f>
        <v>48</v>
      </c>
      <c r="BC640" s="63">
        <f t="shared" si="151"/>
        <v>4656</v>
      </c>
      <c r="BF640">
        <f>VLOOKUP(L640,'Status Report'!B:CE,82,0)</f>
        <v>0</v>
      </c>
      <c r="BG640">
        <f>VLOOKUP(L640,'Status Report'!B:CF,83,0)</f>
        <v>0</v>
      </c>
      <c r="BH640">
        <f>VLOOKUP(L640,'Status Report'!B:CG,84,0)</f>
        <v>0</v>
      </c>
      <c r="BI640" t="s">
        <v>854</v>
      </c>
      <c r="BJ640" t="s">
        <v>795</v>
      </c>
      <c r="BM640" s="67">
        <f t="shared" si="152"/>
        <v>178</v>
      </c>
    </row>
    <row r="641" spans="1:65" x14ac:dyDescent="0.25">
      <c r="A641" s="68" t="str">
        <f>VLOOKUP(L641,'Status Report'!B:CB,79,0)</f>
        <v>Heineken</v>
      </c>
      <c r="C641">
        <v>26021027</v>
      </c>
      <c r="D641">
        <v>3090256</v>
      </c>
      <c r="E641" t="s">
        <v>884</v>
      </c>
      <c r="F641" t="s">
        <v>885</v>
      </c>
      <c r="G641" t="str">
        <f>VLOOKUP(D641,'[2]sold to'!$A:$H,8,0)</f>
        <v>Brazil</v>
      </c>
      <c r="H641" t="str">
        <f>VLOOKUP(D641,'[2]sold to'!$A:$I,9,0)</f>
        <v>AMERICAS</v>
      </c>
      <c r="K641">
        <v>20</v>
      </c>
      <c r="L641">
        <v>88023584</v>
      </c>
      <c r="M641" t="s">
        <v>137</v>
      </c>
      <c r="N641">
        <v>300</v>
      </c>
      <c r="P641" t="str">
        <f>VLOOKUP(L641,'Status Report'!B:AA,26,0)</f>
        <v>China</v>
      </c>
      <c r="Q641" t="str">
        <f>VLOOKUP(L641,'Status Report'!B:AB,27,0)</f>
        <v>Premiums</v>
      </c>
      <c r="R641">
        <f>VLOOKUP(L641,'Status Report'!B:X,23,0)</f>
        <v>100</v>
      </c>
      <c r="S641" t="str">
        <f>VLOOKUP(L641,'Status Report'!B:T,19,0)</f>
        <v>Asian Sourcing Link</v>
      </c>
      <c r="T641" s="62">
        <f>VLOOKUP(L641,'Status Report'!B:E,4,0)</f>
        <v>3</v>
      </c>
      <c r="U641" s="19">
        <f>_xlfn.IFS(AI641="Den Bosch",VLOOKUP(L641,'Status Report'!B:AM,35,0),AI641="Yantian",VLOOKUP(L641,'Status Report'!B:AM,36,0),AI641="",IF(H641="Asia Pacific",VLOOKUP(L641,'Status Report'!B:AM,36,0),VLOOKUP(L641,'Status Report'!B:AM,35,0)),AI641="Direct shipment",IF(H641="Asia Pacific",VLOOKUP(L641,'Status Report'!B:AM,36,0),VLOOKUP(L641,'Status Report'!B:AM,35,0)))</f>
        <v>18.5</v>
      </c>
      <c r="V641" s="20">
        <f t="shared" si="139"/>
        <v>5550</v>
      </c>
      <c r="W641" s="19">
        <f>_xlfn.IFS(AI641="Den Bosch",VLOOKUP(L641,'Status Report'!B:AM,37,0),AI641="Yantian",VLOOKUP(L641,'Status Report'!B:AM,38,0),AI641="",IF(H641="Asia Pacific",VLOOKUP(L641,'Status Report'!B:AM,38,0),VLOOKUP(L641,'Status Report'!B:AM,37,0)),AI641="Direct shipment",IF(H641="Asia Pacific",VLOOKUP(L641,'Status Report'!B:AM,38,0),VLOOKUP(L641,'Status Report'!B:AM,37,0)))</f>
        <v>9</v>
      </c>
      <c r="X641" s="20">
        <f t="shared" si="140"/>
        <v>2700</v>
      </c>
      <c r="Y641" s="20">
        <f>_xlfn.IFS(AI641="Den Bosch",VLOOKUP(L641,'Status Report'!B:AO,39,0),AI641="Yantian",VLOOKUP(L641,'Status Report'!B:AO,40,0),AI641="",IF(H641="Asia Pacific",VLOOKUP(L641,'Status Report'!B:AO,40,0),VLOOKUP(L641,'Status Report'!B:AO,39,0)),AI641="Direct shipment",IF(H641="Asia Pacific",VLOOKUP(L641,'Status Report'!B:AO,40,0),VLOOKUP(L641,'Status Report'!B:AO,39,0)))</f>
        <v>0</v>
      </c>
      <c r="Z641" s="20">
        <f t="shared" si="141"/>
        <v>0</v>
      </c>
      <c r="AA641" s="20">
        <f t="shared" si="142"/>
        <v>2700</v>
      </c>
      <c r="AB641" s="21">
        <f>_xlfn.IFS(AI641="Den Bosch",VLOOKUP(L641,'Status Report'!B:AM,33,0),AI641="Yantian",VLOOKUP(L641,'Status Report'!B:AM,34,0),AI641="",IF(H641="Asia Pacific",VLOOKUP(L641,'Status Report'!B:AM,34,0),VLOOKUP(L641,'Status Report'!B:AM,33,0)),AI641="Direct shipment",IF(H641="Asia Pacific",VLOOKUP(L641,'Status Report'!B:AM,34,0),VLOOKUP(L641,'Status Report'!B:AM,33,0)))</f>
        <v>7.7520000000000007</v>
      </c>
      <c r="AC641" s="21">
        <f>VLOOKUP(L641,'Status Report'!B:CE,82,0)</f>
        <v>0</v>
      </c>
      <c r="AD641" s="21">
        <f t="shared" si="143"/>
        <v>7.7520000000000007</v>
      </c>
      <c r="AE641" s="63">
        <f>VLOOKUP(L641,'Status Report'!B:W,20,0)</f>
        <v>10</v>
      </c>
      <c r="AF641" s="63">
        <f>VLOOKUP(L641,'Status Report'!B:W,21,0)</f>
        <v>10</v>
      </c>
      <c r="AG641" s="63">
        <f>VLOOKUP(L641,'Status Report'!B:W,22,0)</f>
        <v>5</v>
      </c>
      <c r="AH641" s="22">
        <f t="shared" si="144"/>
        <v>0.15</v>
      </c>
      <c r="AI641" t="s">
        <v>990</v>
      </c>
      <c r="AK641" s="63">
        <f>IFERROR(VLOOKUP(G641,ASEAN!A:A,1,0),0)</f>
        <v>0</v>
      </c>
      <c r="AL641" s="63" t="str">
        <f>IFERROR(VLOOKUP(D641,'[3]customer specs'!$B$1:$D$65536,3,0),0)</f>
        <v>pallet</v>
      </c>
      <c r="AM641" s="64">
        <f t="shared" si="145"/>
        <v>2850</v>
      </c>
      <c r="AN641" s="64">
        <f t="shared" si="146"/>
        <v>0</v>
      </c>
      <c r="AO641" s="63"/>
      <c r="AP641" s="63"/>
      <c r="AQ641" s="63" t="str">
        <f t="shared" si="147"/>
        <v>yes</v>
      </c>
      <c r="AR641" s="20">
        <f t="shared" si="148"/>
        <v>2325.6000000000004</v>
      </c>
      <c r="AS641" s="63"/>
      <c r="AT641" s="23">
        <f t="shared" si="153"/>
        <v>0.12</v>
      </c>
      <c r="AU641" s="65">
        <f t="shared" si="149"/>
        <v>8.8090909090909104</v>
      </c>
      <c r="AV641" s="65"/>
      <c r="AW641" s="65">
        <f t="shared" si="150"/>
        <v>2642.727272727273</v>
      </c>
      <c r="AX641" s="65"/>
      <c r="AY641" s="63">
        <f>VLOOKUP(L641,'Status Report'!B:CF,81,0)</f>
        <v>0</v>
      </c>
      <c r="AZ641" s="63" t="str">
        <f>VLOOKUP(L641,'Status Report'!B:S,18,0)</f>
        <v>Ellina Smirnova</v>
      </c>
      <c r="BB641" s="63">
        <f>VLOOKUP(L641,'Status Report'!B:Z,25,0)</f>
        <v>10</v>
      </c>
      <c r="BC641" s="63">
        <f t="shared" si="151"/>
        <v>3000</v>
      </c>
      <c r="BF641">
        <f>VLOOKUP(L641,'Status Report'!B:CE,82,0)</f>
        <v>0</v>
      </c>
      <c r="BG641">
        <f>VLOOKUP(L641,'Status Report'!B:CF,83,0)</f>
        <v>0</v>
      </c>
      <c r="BH641">
        <f>VLOOKUP(L641,'Status Report'!B:CG,84,0)</f>
        <v>0</v>
      </c>
      <c r="BI641" t="s">
        <v>854</v>
      </c>
      <c r="BJ641" t="s">
        <v>795</v>
      </c>
      <c r="BM641" s="67">
        <f t="shared" si="152"/>
        <v>410</v>
      </c>
    </row>
    <row r="642" spans="1:65" x14ac:dyDescent="0.25">
      <c r="A642" s="68" t="str">
        <f>VLOOKUP(L642,'Status Report'!B:CB,79,0)</f>
        <v>Heineken</v>
      </c>
      <c r="C642">
        <v>26021027</v>
      </c>
      <c r="D642">
        <v>3090256</v>
      </c>
      <c r="E642" t="s">
        <v>884</v>
      </c>
      <c r="F642" t="s">
        <v>885</v>
      </c>
      <c r="G642" t="str">
        <f>VLOOKUP(D642,'[2]sold to'!$A:$H,8,0)</f>
        <v>Brazil</v>
      </c>
      <c r="H642" t="str">
        <f>VLOOKUP(D642,'[2]sold to'!$A:$I,9,0)</f>
        <v>AMERICAS</v>
      </c>
      <c r="K642">
        <v>30</v>
      </c>
      <c r="L642">
        <v>88023586</v>
      </c>
      <c r="M642" t="s">
        <v>138</v>
      </c>
      <c r="N642">
        <v>13</v>
      </c>
      <c r="P642" t="str">
        <f>VLOOKUP(L642,'Status Report'!B:AA,26,0)</f>
        <v>China</v>
      </c>
      <c r="Q642" t="str">
        <f>VLOOKUP(L642,'Status Report'!B:AB,27,0)</f>
        <v>Bar support</v>
      </c>
      <c r="R642">
        <f>VLOOKUP(L642,'Status Report'!B:X,23,0)</f>
        <v>100</v>
      </c>
      <c r="S642" t="str">
        <f>VLOOKUP(L642,'Status Report'!B:T,19,0)</f>
        <v>Asian Sourcing Link</v>
      </c>
      <c r="T642" s="62">
        <f>VLOOKUP(L642,'Status Report'!B:E,4,0)</f>
        <v>3</v>
      </c>
      <c r="U642" s="19">
        <f>_xlfn.IFS(AI642="Den Bosch",VLOOKUP(L642,'Status Report'!B:AM,35,0),AI642="Yantian",VLOOKUP(L642,'Status Report'!B:AM,36,0),AI642="",IF(H642="Asia Pacific",VLOOKUP(L642,'Status Report'!B:AM,36,0),VLOOKUP(L642,'Status Report'!B:AM,35,0)),AI642="Direct shipment",IF(H642="Asia Pacific",VLOOKUP(L642,'Status Report'!B:AM,36,0),VLOOKUP(L642,'Status Report'!B:AM,35,0)))</f>
        <v>62</v>
      </c>
      <c r="V642" s="20">
        <f t="shared" ref="V642:V705" si="154">U642*N642</f>
        <v>806</v>
      </c>
      <c r="W642" s="19">
        <f>_xlfn.IFS(AI642="Den Bosch",VLOOKUP(L642,'Status Report'!B:AM,37,0),AI642="Yantian",VLOOKUP(L642,'Status Report'!B:AM,38,0),AI642="",IF(H642="Asia Pacific",VLOOKUP(L642,'Status Report'!B:AM,38,0),VLOOKUP(L642,'Status Report'!B:AM,37,0)),AI642="Direct shipment",IF(H642="Asia Pacific",VLOOKUP(L642,'Status Report'!B:AM,38,0),VLOOKUP(L642,'Status Report'!B:AM,37,0)))</f>
        <v>62</v>
      </c>
      <c r="X642" s="20">
        <f t="shared" ref="X642:X705" si="155">N642*W642</f>
        <v>806</v>
      </c>
      <c r="Y642" s="20">
        <f>_xlfn.IFS(AI642="Den Bosch",VLOOKUP(L642,'Status Report'!B:AO,39,0),AI642="Yantian",VLOOKUP(L642,'Status Report'!B:AO,40,0),AI642="",IF(H642="Asia Pacific",VLOOKUP(L642,'Status Report'!B:AO,40,0),VLOOKUP(L642,'Status Report'!B:AO,39,0)),AI642="Direct shipment",IF(H642="Asia Pacific",VLOOKUP(L642,'Status Report'!B:AO,40,0),VLOOKUP(L642,'Status Report'!B:AO,39,0)))</f>
        <v>0</v>
      </c>
      <c r="Z642" s="20">
        <f t="shared" ref="Z642:Z705" si="156">Y642*N642</f>
        <v>0</v>
      </c>
      <c r="AA642" s="20">
        <f t="shared" ref="AA642:AA705" si="157">IF(Z642=0,X642,Z642)</f>
        <v>806</v>
      </c>
      <c r="AB642" s="21">
        <f>_xlfn.IFS(AI642="Den Bosch",VLOOKUP(L642,'Status Report'!B:AM,33,0),AI642="Yantian",VLOOKUP(L642,'Status Report'!B:AM,34,0),AI642="",IF(H642="Asia Pacific",VLOOKUP(L642,'Status Report'!B:AM,34,0),VLOOKUP(L642,'Status Report'!B:AM,33,0)),AI642="Direct shipment",IF(H642="Asia Pacific",VLOOKUP(L642,'Status Report'!B:AM,34,0),VLOOKUP(L642,'Status Report'!B:AM,33,0)))</f>
        <v>53.580000000000005</v>
      </c>
      <c r="AC642" s="21">
        <f>VLOOKUP(L642,'Status Report'!B:CE,82,0)</f>
        <v>0</v>
      </c>
      <c r="AD642" s="21">
        <f t="shared" ref="AD642:AD705" si="158">IF(AC642=0,AB642,AC642)</f>
        <v>53.580000000000005</v>
      </c>
      <c r="AE642" s="63">
        <f>VLOOKUP(L642,'Status Report'!B:W,20,0)</f>
        <v>61</v>
      </c>
      <c r="AF642" s="63">
        <f>VLOOKUP(L642,'Status Report'!B:W,21,0)</f>
        <v>20</v>
      </c>
      <c r="AG642" s="63">
        <f>VLOOKUP(L642,'Status Report'!B:W,22,0)</f>
        <v>16</v>
      </c>
      <c r="AH642" s="22">
        <f t="shared" ref="AH642:AH705" si="159">((AE642*AF642*AG642)*N642)/1000000</f>
        <v>0.25375999999999999</v>
      </c>
      <c r="AI642" t="s">
        <v>990</v>
      </c>
      <c r="AK642" s="63">
        <f>IFERROR(VLOOKUP(G642,ASEAN!A:A,1,0),0)</f>
        <v>0</v>
      </c>
      <c r="AL642" s="63" t="str">
        <f>IFERROR(VLOOKUP(D642,'[3]customer specs'!$B$1:$D$65536,3,0),0)</f>
        <v>pallet</v>
      </c>
      <c r="AM642" s="64">
        <f t="shared" ref="AM642:AM705" si="160">V642-X642</f>
        <v>0</v>
      </c>
      <c r="AN642" s="64">
        <f t="shared" ref="AN642:AN705" si="161">IF(Z642=0,,X642-Z642)</f>
        <v>0</v>
      </c>
      <c r="AO642" s="63"/>
      <c r="AP642" s="63"/>
      <c r="AQ642" s="63" t="str">
        <f t="shared" ref="AQ642:AQ705" si="162">IF(N642&gt;=R642,"yes","no")</f>
        <v>no</v>
      </c>
      <c r="AR642" s="20">
        <f t="shared" ref="AR642:AR705" si="163">AD642*N642</f>
        <v>696.54000000000008</v>
      </c>
      <c r="AS642" s="63"/>
      <c r="AT642" s="23">
        <f t="shared" si="153"/>
        <v>0.12</v>
      </c>
      <c r="AU642" s="65">
        <f t="shared" ref="AU642:AU705" si="164">AD642/(1-AT642)</f>
        <v>60.88636363636364</v>
      </c>
      <c r="AV642" s="65"/>
      <c r="AW642" s="65">
        <f t="shared" ref="AW642:AW705" si="165">(AU642*N642)+(AV642*N642)</f>
        <v>791.52272727272737</v>
      </c>
      <c r="AX642" s="65"/>
      <c r="AY642" s="63">
        <f>VLOOKUP(L642,'Status Report'!B:CF,81,0)</f>
        <v>0</v>
      </c>
      <c r="AZ642" s="63" t="str">
        <f>VLOOKUP(L642,'Status Report'!B:S,18,0)</f>
        <v>Ellina Smirnova</v>
      </c>
      <c r="BB642" s="63">
        <f>VLOOKUP(L642,'Status Report'!B:Z,25,0)</f>
        <v>10</v>
      </c>
      <c r="BC642" s="63">
        <f t="shared" ref="BC642:BC705" si="166">N642*BB642</f>
        <v>130</v>
      </c>
      <c r="BF642">
        <f>VLOOKUP(L642,'Status Report'!B:CE,82,0)</f>
        <v>0</v>
      </c>
      <c r="BG642">
        <f>VLOOKUP(L642,'Status Report'!B:CF,83,0)</f>
        <v>0</v>
      </c>
      <c r="BH642">
        <f>VLOOKUP(L642,'Status Report'!B:CG,84,0)</f>
        <v>0</v>
      </c>
      <c r="BI642" t="s">
        <v>854</v>
      </c>
      <c r="BJ642" t="s">
        <v>795</v>
      </c>
      <c r="BM642" s="67">
        <f t="shared" ref="BM642:BM705" si="167">SUMIF($L:$L,$L642,N:N)</f>
        <v>184</v>
      </c>
    </row>
    <row r="643" spans="1:65" x14ac:dyDescent="0.25">
      <c r="A643" s="68" t="str">
        <f>VLOOKUP(L643,'Status Report'!B:CB,79,0)</f>
        <v>Heineken</v>
      </c>
      <c r="C643">
        <v>26021027</v>
      </c>
      <c r="D643">
        <v>3090256</v>
      </c>
      <c r="E643" t="s">
        <v>884</v>
      </c>
      <c r="F643" t="s">
        <v>885</v>
      </c>
      <c r="G643" t="str">
        <f>VLOOKUP(D643,'[2]sold to'!$A:$H,8,0)</f>
        <v>Brazil</v>
      </c>
      <c r="H643" t="str">
        <f>VLOOKUP(D643,'[2]sold to'!$A:$I,9,0)</f>
        <v>AMERICAS</v>
      </c>
      <c r="K643">
        <v>40</v>
      </c>
      <c r="L643">
        <v>88023593</v>
      </c>
      <c r="M643" t="s">
        <v>229</v>
      </c>
      <c r="N643">
        <v>11</v>
      </c>
      <c r="P643" t="str">
        <f>VLOOKUP(L643,'Status Report'!B:AA,26,0)</f>
        <v>China</v>
      </c>
      <c r="Q643" t="str">
        <f>VLOOKUP(L643,'Status Report'!B:AB,27,0)</f>
        <v>Bar support</v>
      </c>
      <c r="R643">
        <f>VLOOKUP(L643,'Status Report'!B:X,23,0)</f>
        <v>167</v>
      </c>
      <c r="S643" t="str">
        <f>VLOOKUP(L643,'Status Report'!B:T,19,0)</f>
        <v>Promocean The Netherlands BV</v>
      </c>
      <c r="T643" s="62" t="s">
        <v>421</v>
      </c>
      <c r="U643" s="19">
        <f>_xlfn.IFS(AI643="Den Bosch",VLOOKUP(L643,'Status Report'!B:AM,35,0),AI643="Yantian",VLOOKUP(L643,'Status Report'!B:AM,36,0),AI643="",IF(H643="Asia Pacific",VLOOKUP(L643,'Status Report'!B:AM,36,0),VLOOKUP(L643,'Status Report'!B:AM,35,0)),AI643="Direct shipment",IF(H643="Asia Pacific",VLOOKUP(L643,'Status Report'!B:AM,36,0),VLOOKUP(L643,'Status Report'!B:AM,35,0)))</f>
        <v>59.519999999999996</v>
      </c>
      <c r="V643" s="20">
        <f t="shared" si="154"/>
        <v>654.71999999999991</v>
      </c>
      <c r="W643" s="19">
        <f>_xlfn.IFS(AI643="Den Bosch",VLOOKUP(L643,'Status Report'!B:AM,37,0),AI643="Yantian",VLOOKUP(L643,'Status Report'!B:AM,38,0),AI643="",IF(H643="Asia Pacific",VLOOKUP(L643,'Status Report'!B:AM,38,0),VLOOKUP(L643,'Status Report'!B:AM,37,0)),AI643="Direct shipment",IF(H643="Asia Pacific",VLOOKUP(L643,'Status Report'!B:AM,38,0),VLOOKUP(L643,'Status Report'!B:AM,37,0)))</f>
        <v>59.519999999999996</v>
      </c>
      <c r="X643" s="20">
        <f t="shared" si="155"/>
        <v>654.71999999999991</v>
      </c>
      <c r="Y643" s="20">
        <f>_xlfn.IFS(AI643="Den Bosch",VLOOKUP(L643,'Status Report'!B:AO,39,0),AI643="Yantian",VLOOKUP(L643,'Status Report'!B:AO,40,0),AI643="",IF(H643="Asia Pacific",VLOOKUP(L643,'Status Report'!B:AO,40,0),VLOOKUP(L643,'Status Report'!B:AO,39,0)),AI643="Direct shipment",IF(H643="Asia Pacific",VLOOKUP(L643,'Status Report'!B:AO,40,0),VLOOKUP(L643,'Status Report'!B:AO,39,0)))</f>
        <v>0</v>
      </c>
      <c r="Z643" s="20">
        <f t="shared" si="156"/>
        <v>0</v>
      </c>
      <c r="AA643" s="20">
        <f t="shared" si="157"/>
        <v>654.71999999999991</v>
      </c>
      <c r="AB643" s="21">
        <f>_xlfn.IFS(AI643="Den Bosch",VLOOKUP(L643,'Status Report'!B:AM,33,0),AI643="Yantian",VLOOKUP(L643,'Status Report'!B:AM,34,0),AI643="",IF(H643="Asia Pacific",VLOOKUP(L643,'Status Report'!B:AM,34,0),VLOOKUP(L643,'Status Report'!B:AM,33,0)),AI643="Direct shipment",IF(H643="Asia Pacific",VLOOKUP(L643,'Status Report'!B:AM,34,0),VLOOKUP(L643,'Status Report'!B:AM,33,0)))</f>
        <v>47.389800000000008</v>
      </c>
      <c r="AC643" s="21">
        <f>VLOOKUP(L643,'Status Report'!B:CE,82,0)</f>
        <v>0</v>
      </c>
      <c r="AD643" s="21">
        <f t="shared" si="158"/>
        <v>47.389800000000008</v>
      </c>
      <c r="AE643" s="63">
        <f>VLOOKUP(L643,'Status Report'!B:W,20,0)</f>
        <v>37</v>
      </c>
      <c r="AF643" s="63">
        <f>VLOOKUP(L643,'Status Report'!B:W,21,0)</f>
        <v>25</v>
      </c>
      <c r="AG643" s="63">
        <f>VLOOKUP(L643,'Status Report'!B:W,22,0)</f>
        <v>36</v>
      </c>
      <c r="AH643" s="22">
        <f t="shared" si="159"/>
        <v>0.36630000000000001</v>
      </c>
      <c r="AI643" t="s">
        <v>990</v>
      </c>
      <c r="AJ643" s="122" t="s">
        <v>1065</v>
      </c>
      <c r="AK643" s="63">
        <f>IFERROR(VLOOKUP(G643,ASEAN!A:A,1,0),0)</f>
        <v>0</v>
      </c>
      <c r="AL643" s="63" t="str">
        <f>IFERROR(VLOOKUP(D643,'[3]customer specs'!$B$1:$D$65536,3,0),0)</f>
        <v>pallet</v>
      </c>
      <c r="AM643" s="64">
        <f t="shared" si="160"/>
        <v>0</v>
      </c>
      <c r="AN643" s="64">
        <f t="shared" si="161"/>
        <v>0</v>
      </c>
      <c r="AO643" s="63"/>
      <c r="AP643" s="63"/>
      <c r="AQ643" s="63" t="str">
        <f t="shared" si="162"/>
        <v>no</v>
      </c>
      <c r="AR643" s="20">
        <f t="shared" si="163"/>
        <v>521.28780000000006</v>
      </c>
      <c r="AS643" s="63"/>
      <c r="AT643" s="23">
        <f t="shared" si="153"/>
        <v>0.12</v>
      </c>
      <c r="AU643" s="65">
        <f t="shared" si="164"/>
        <v>53.852045454545461</v>
      </c>
      <c r="AV643" s="65"/>
      <c r="AW643" s="65">
        <f t="shared" si="165"/>
        <v>592.37250000000006</v>
      </c>
      <c r="AX643" s="65"/>
      <c r="AY643" s="63">
        <f>VLOOKUP(L643,'Status Report'!B:CF,81,0)</f>
        <v>0</v>
      </c>
      <c r="AZ643" s="63" t="str">
        <f>VLOOKUP(L643,'Status Report'!B:S,18,0)</f>
        <v>Ellina Smirnova</v>
      </c>
      <c r="BB643" s="63">
        <f>VLOOKUP(L643,'Status Report'!B:Z,25,0)</f>
        <v>12</v>
      </c>
      <c r="BC643" s="63">
        <f t="shared" si="166"/>
        <v>132</v>
      </c>
      <c r="BF643">
        <f>VLOOKUP(L643,'Status Report'!B:CE,82,0)</f>
        <v>0</v>
      </c>
      <c r="BG643">
        <f>VLOOKUP(L643,'Status Report'!B:CF,83,0)</f>
        <v>0</v>
      </c>
      <c r="BH643">
        <f>VLOOKUP(L643,'Status Report'!B:CG,84,0)</f>
        <v>0</v>
      </c>
      <c r="BI643" t="s">
        <v>854</v>
      </c>
      <c r="BJ643" t="s">
        <v>795</v>
      </c>
      <c r="BM643" s="67">
        <f t="shared" si="167"/>
        <v>14</v>
      </c>
    </row>
    <row r="644" spans="1:65" x14ac:dyDescent="0.25">
      <c r="A644" s="68" t="str">
        <f>VLOOKUP(L644,'Status Report'!B:CB,79,0)</f>
        <v>Heineken</v>
      </c>
      <c r="C644">
        <v>26021027</v>
      </c>
      <c r="D644">
        <v>3090256</v>
      </c>
      <c r="E644" t="s">
        <v>884</v>
      </c>
      <c r="F644" t="s">
        <v>885</v>
      </c>
      <c r="G644" t="str">
        <f>VLOOKUP(D644,'[2]sold to'!$A:$H,8,0)</f>
        <v>Brazil</v>
      </c>
      <c r="H644" t="str">
        <f>VLOOKUP(D644,'[2]sold to'!$A:$I,9,0)</f>
        <v>AMERICAS</v>
      </c>
      <c r="K644">
        <v>50</v>
      </c>
      <c r="L644">
        <v>88024596</v>
      </c>
      <c r="M644" t="s">
        <v>114</v>
      </c>
      <c r="N644">
        <v>12</v>
      </c>
      <c r="P644" t="str">
        <f>VLOOKUP(L644,'Status Report'!B:AA,26,0)</f>
        <v>China</v>
      </c>
      <c r="Q644" t="str">
        <f>VLOOKUP(L644,'Status Report'!B:AB,27,0)</f>
        <v>Openers / Sunglasses / Keyrings / Waiter knife</v>
      </c>
      <c r="R644">
        <f>VLOOKUP(L644,'Status Report'!B:X,23,0)</f>
        <v>40</v>
      </c>
      <c r="S644" t="str">
        <f>VLOOKUP(L644,'Status Report'!B:T,19,0)</f>
        <v>Asian Sourcing Link</v>
      </c>
      <c r="T644" s="62">
        <f>VLOOKUP(L644,'Status Report'!B:E,4,0)</f>
        <v>1</v>
      </c>
      <c r="U644" s="19">
        <f>_xlfn.IFS(AI644="Den Bosch",VLOOKUP(L644,'Status Report'!B:AM,35,0),AI644="Yantian",VLOOKUP(L644,'Status Report'!B:AM,36,0),AI644="",IF(H644="Asia Pacific",VLOOKUP(L644,'Status Report'!B:AM,36,0),VLOOKUP(L644,'Status Report'!B:AM,35,0)),AI644="Direct shipment",IF(H644="Asia Pacific",VLOOKUP(L644,'Status Report'!B:AM,36,0),VLOOKUP(L644,'Status Report'!B:AM,35,0)))</f>
        <v>110.5</v>
      </c>
      <c r="V644" s="20">
        <f t="shared" si="154"/>
        <v>1326</v>
      </c>
      <c r="W644" s="19">
        <f>_xlfn.IFS(AI644="Den Bosch",VLOOKUP(L644,'Status Report'!B:AM,37,0),AI644="Yantian",VLOOKUP(L644,'Status Report'!B:AM,38,0),AI644="",IF(H644="Asia Pacific",VLOOKUP(L644,'Status Report'!B:AM,38,0),VLOOKUP(L644,'Status Report'!B:AM,37,0)),AI644="Direct shipment",IF(H644="Asia Pacific",VLOOKUP(L644,'Status Report'!B:AM,38,0),VLOOKUP(L644,'Status Report'!B:AM,37,0)))</f>
        <v>110.5</v>
      </c>
      <c r="X644" s="20">
        <f t="shared" si="155"/>
        <v>1326</v>
      </c>
      <c r="Y644" s="20">
        <f>_xlfn.IFS(AI644="Den Bosch",VLOOKUP(L644,'Status Report'!B:AO,39,0),AI644="Yantian",VLOOKUP(L644,'Status Report'!B:AO,40,0),AI644="",IF(H644="Asia Pacific",VLOOKUP(L644,'Status Report'!B:AO,40,0),VLOOKUP(L644,'Status Report'!B:AO,39,0)),AI644="Direct shipment",IF(H644="Asia Pacific",VLOOKUP(L644,'Status Report'!B:AO,40,0),VLOOKUP(L644,'Status Report'!B:AO,39,0)))</f>
        <v>0</v>
      </c>
      <c r="Z644" s="20">
        <f t="shared" si="156"/>
        <v>0</v>
      </c>
      <c r="AA644" s="20">
        <f t="shared" si="157"/>
        <v>1326</v>
      </c>
      <c r="AB644" s="21">
        <f>_xlfn.IFS(AI644="Den Bosch",VLOOKUP(L644,'Status Report'!B:AM,33,0),AI644="Yantian",VLOOKUP(L644,'Status Report'!B:AM,34,0),AI644="",IF(H644="Asia Pacific",VLOOKUP(L644,'Status Report'!B:AM,34,0),VLOOKUP(L644,'Status Report'!B:AM,33,0)),AI644="Direct shipment",IF(H644="Asia Pacific",VLOOKUP(L644,'Status Report'!B:AM,34,0),VLOOKUP(L644,'Status Report'!B:AM,33,0)))</f>
        <v>97.2</v>
      </c>
      <c r="AC644" s="21">
        <f>VLOOKUP(L644,'Status Report'!B:CE,82,0)</f>
        <v>0</v>
      </c>
      <c r="AD644" s="21">
        <f t="shared" si="158"/>
        <v>97.2</v>
      </c>
      <c r="AE644" s="63">
        <f>VLOOKUP(L644,'Status Report'!B:W,20,0)</f>
        <v>6</v>
      </c>
      <c r="AF644" s="63">
        <f>VLOOKUP(L644,'Status Report'!B:W,21,0)</f>
        <v>12</v>
      </c>
      <c r="AG644" s="63">
        <f>VLOOKUP(L644,'Status Report'!B:W,22,0)</f>
        <v>18</v>
      </c>
      <c r="AH644" s="22">
        <f t="shared" si="159"/>
        <v>1.5552E-2</v>
      </c>
      <c r="AK644" s="63">
        <f>IFERROR(VLOOKUP(G644,ASEAN!A:A,1,0),0)</f>
        <v>0</v>
      </c>
      <c r="AL644" s="63" t="str">
        <f>IFERROR(VLOOKUP(D644,'[3]customer specs'!$B$1:$D$65536,3,0),0)</f>
        <v>pallet</v>
      </c>
      <c r="AM644" s="64">
        <f t="shared" si="160"/>
        <v>0</v>
      </c>
      <c r="AN644" s="64">
        <f t="shared" si="161"/>
        <v>0</v>
      </c>
      <c r="AO644" s="63"/>
      <c r="AP644" s="63"/>
      <c r="AQ644" s="63" t="str">
        <f t="shared" si="162"/>
        <v>no</v>
      </c>
      <c r="AR644" s="20">
        <f t="shared" si="163"/>
        <v>1166.4000000000001</v>
      </c>
      <c r="AS644" s="63"/>
      <c r="AT644" s="23">
        <f t="shared" si="153"/>
        <v>0.12</v>
      </c>
      <c r="AU644" s="65">
        <f t="shared" si="164"/>
        <v>110.45454545454545</v>
      </c>
      <c r="AV644" s="65"/>
      <c r="AW644" s="65">
        <f t="shared" si="165"/>
        <v>1325.4545454545455</v>
      </c>
      <c r="AX644" s="65"/>
      <c r="AY644" s="63">
        <f>VLOOKUP(L644,'Status Report'!B:CF,81,0)</f>
        <v>0</v>
      </c>
      <c r="AZ644" s="63" t="str">
        <f>VLOOKUP(L644,'Status Report'!B:S,18,0)</f>
        <v>Ellina Smirnova</v>
      </c>
      <c r="BB644" s="63">
        <f>VLOOKUP(L644,'Status Report'!B:Z,25,0)</f>
        <v>10</v>
      </c>
      <c r="BC644" s="63">
        <f t="shared" si="166"/>
        <v>120</v>
      </c>
      <c r="BF644">
        <f>VLOOKUP(L644,'Status Report'!B:CE,82,0)</f>
        <v>0</v>
      </c>
      <c r="BG644">
        <f>VLOOKUP(L644,'Status Report'!B:CF,83,0)</f>
        <v>0</v>
      </c>
      <c r="BH644">
        <f>VLOOKUP(L644,'Status Report'!B:CG,84,0)</f>
        <v>0</v>
      </c>
      <c r="BI644" t="s">
        <v>854</v>
      </c>
      <c r="BJ644" t="s">
        <v>795</v>
      </c>
      <c r="BM644" s="67">
        <f t="shared" si="167"/>
        <v>17</v>
      </c>
    </row>
    <row r="645" spans="1:65" x14ac:dyDescent="0.25">
      <c r="A645" s="68" t="str">
        <f>VLOOKUP(L645,'Status Report'!B:CB,79,0)</f>
        <v>Heineken - 0.0</v>
      </c>
      <c r="C645">
        <v>26021027</v>
      </c>
      <c r="D645">
        <v>3090256</v>
      </c>
      <c r="E645" t="s">
        <v>884</v>
      </c>
      <c r="F645" t="s">
        <v>885</v>
      </c>
      <c r="G645" t="str">
        <f>VLOOKUP(D645,'[2]sold to'!$A:$H,8,0)</f>
        <v>Brazil</v>
      </c>
      <c r="H645" t="str">
        <f>VLOOKUP(D645,'[2]sold to'!$A:$I,9,0)</f>
        <v>AMERICAS</v>
      </c>
      <c r="K645">
        <v>60</v>
      </c>
      <c r="L645">
        <v>88025910</v>
      </c>
      <c r="M645" t="s">
        <v>189</v>
      </c>
      <c r="N645">
        <v>17</v>
      </c>
      <c r="P645" t="str">
        <f>VLOOKUP(L645,'Status Report'!B:AA,26,0)</f>
        <v>China</v>
      </c>
      <c r="Q645" t="str">
        <f>VLOOKUP(L645,'Status Report'!B:AB,27,0)</f>
        <v>Bar support</v>
      </c>
      <c r="R645">
        <f>VLOOKUP(L645,'Status Report'!B:X,23,0)</f>
        <v>167</v>
      </c>
      <c r="S645" t="str">
        <f>VLOOKUP(L645,'Status Report'!B:T,19,0)</f>
        <v>Promocean The Netherlands BV</v>
      </c>
      <c r="T645" s="62" t="str">
        <f>VLOOKUP(L645,'Status Report'!B:E,4,0)</f>
        <v>From stock</v>
      </c>
      <c r="U645" s="19">
        <f>_xlfn.IFS(AI645="Den Bosch",VLOOKUP(L645,'Status Report'!B:AM,35,0),AI645="Yantian",VLOOKUP(L645,'Status Report'!B:AM,36,0),AI645="",IF(H645="Asia Pacific",VLOOKUP(L645,'Status Report'!B:AM,36,0),VLOOKUP(L645,'Status Report'!B:AM,35,0)),AI645="Direct shipment",IF(H645="Asia Pacific",VLOOKUP(L645,'Status Report'!B:AM,36,0),VLOOKUP(L645,'Status Report'!B:AM,35,0)))</f>
        <v>69.239999999999995</v>
      </c>
      <c r="V645" s="20">
        <f t="shared" si="154"/>
        <v>1177.08</v>
      </c>
      <c r="W645" s="19">
        <f>_xlfn.IFS(AI645="Den Bosch",VLOOKUP(L645,'Status Report'!B:AM,37,0),AI645="Yantian",VLOOKUP(L645,'Status Report'!B:AM,38,0),AI645="",IF(H645="Asia Pacific",VLOOKUP(L645,'Status Report'!B:AM,38,0),VLOOKUP(L645,'Status Report'!B:AM,37,0)),AI645="Direct shipment",IF(H645="Asia Pacific",VLOOKUP(L645,'Status Report'!B:AM,38,0),VLOOKUP(L645,'Status Report'!B:AM,37,0)))</f>
        <v>69.239999999999995</v>
      </c>
      <c r="X645" s="20">
        <f t="shared" si="155"/>
        <v>1177.08</v>
      </c>
      <c r="Y645" s="20">
        <f>_xlfn.IFS(AI645="Den Bosch",VLOOKUP(L645,'Status Report'!B:AO,39,0),AI645="Yantian",VLOOKUP(L645,'Status Report'!B:AO,40,0),AI645="",IF(H645="Asia Pacific",VLOOKUP(L645,'Status Report'!B:AO,40,0),VLOOKUP(L645,'Status Report'!B:AO,39,0)),AI645="Direct shipment",IF(H645="Asia Pacific",VLOOKUP(L645,'Status Report'!B:AO,40,0),VLOOKUP(L645,'Status Report'!B:AO,39,0)))</f>
        <v>0</v>
      </c>
      <c r="Z645" s="20">
        <f t="shared" si="156"/>
        <v>0</v>
      </c>
      <c r="AA645" s="20">
        <f t="shared" si="157"/>
        <v>1177.08</v>
      </c>
      <c r="AB645" s="21">
        <f>_xlfn.IFS(AI645="Den Bosch",VLOOKUP(L645,'Status Report'!B:AM,33,0),AI645="Yantian",VLOOKUP(L645,'Status Report'!B:AM,34,0),AI645="",IF(H645="Asia Pacific",VLOOKUP(L645,'Status Report'!B:AM,34,0),VLOOKUP(L645,'Status Report'!B:AM,33,0)),AI645="Direct shipment",IF(H645="Asia Pacific",VLOOKUP(L645,'Status Report'!B:AM,34,0),VLOOKUP(L645,'Status Report'!B:AM,33,0)))</f>
        <v>53.944800000000008</v>
      </c>
      <c r="AC645" s="21">
        <f>VLOOKUP(L645,'Status Report'!B:CE,82,0)</f>
        <v>0</v>
      </c>
      <c r="AD645" s="21">
        <f t="shared" si="158"/>
        <v>53.944800000000008</v>
      </c>
      <c r="AE645" s="63">
        <f>VLOOKUP(L645,'Status Report'!B:W,20,0)</f>
        <v>37.5</v>
      </c>
      <c r="AF645" s="63">
        <f>VLOOKUP(L645,'Status Report'!B:W,21,0)</f>
        <v>25.5</v>
      </c>
      <c r="AG645" s="63">
        <f>VLOOKUP(L645,'Status Report'!B:W,22,0)</f>
        <v>37</v>
      </c>
      <c r="AH645" s="22">
        <f t="shared" si="159"/>
        <v>0.60148124999999997</v>
      </c>
      <c r="AI645" t="s">
        <v>990</v>
      </c>
      <c r="AK645" s="63">
        <f>IFERROR(VLOOKUP(G645,ASEAN!A:A,1,0),0)</f>
        <v>0</v>
      </c>
      <c r="AL645" s="63" t="str">
        <f>IFERROR(VLOOKUP(D645,'[3]customer specs'!$B$1:$D$65536,3,0),0)</f>
        <v>pallet</v>
      </c>
      <c r="AM645" s="64">
        <f t="shared" si="160"/>
        <v>0</v>
      </c>
      <c r="AN645" s="64">
        <f t="shared" si="161"/>
        <v>0</v>
      </c>
      <c r="AO645" s="63"/>
      <c r="AP645" s="63"/>
      <c r="AQ645" s="63" t="str">
        <f t="shared" si="162"/>
        <v>no</v>
      </c>
      <c r="AR645" s="20">
        <f t="shared" si="163"/>
        <v>917.06160000000011</v>
      </c>
      <c r="AS645" s="63"/>
      <c r="AT645" s="23">
        <f t="shared" si="153"/>
        <v>0.12</v>
      </c>
      <c r="AU645" s="65">
        <f t="shared" si="164"/>
        <v>61.300909090909101</v>
      </c>
      <c r="AV645" s="65"/>
      <c r="AW645" s="65">
        <f t="shared" si="165"/>
        <v>1042.1154545454547</v>
      </c>
      <c r="AX645" s="65"/>
      <c r="AY645" s="63">
        <f>VLOOKUP(L645,'Status Report'!B:CF,81,0)</f>
        <v>0</v>
      </c>
      <c r="AZ645" s="63" t="str">
        <f>VLOOKUP(L645,'Status Report'!B:S,18,0)</f>
        <v>Ellina Smirnova</v>
      </c>
      <c r="BB645" s="63">
        <f>VLOOKUP(L645,'Status Report'!B:Z,25,0)</f>
        <v>12</v>
      </c>
      <c r="BC645" s="63">
        <f t="shared" si="166"/>
        <v>204</v>
      </c>
      <c r="BF645">
        <f>VLOOKUP(L645,'Status Report'!B:CE,82,0)</f>
        <v>0</v>
      </c>
      <c r="BG645">
        <f>VLOOKUP(L645,'Status Report'!B:CF,83,0)</f>
        <v>0</v>
      </c>
      <c r="BH645">
        <f>VLOOKUP(L645,'Status Report'!B:CG,84,0)</f>
        <v>0</v>
      </c>
      <c r="BI645" t="s">
        <v>854</v>
      </c>
      <c r="BJ645" t="s">
        <v>795</v>
      </c>
      <c r="BM645" s="67">
        <f t="shared" si="167"/>
        <v>21</v>
      </c>
    </row>
    <row r="646" spans="1:65" x14ac:dyDescent="0.25">
      <c r="A646" s="68" t="str">
        <f>VLOOKUP(L646,'Status Report'!B:CB,79,0)</f>
        <v>Heineken UCL</v>
      </c>
      <c r="C646">
        <v>20006081</v>
      </c>
      <c r="D646">
        <v>3090233</v>
      </c>
      <c r="E646" t="s">
        <v>835</v>
      </c>
      <c r="F646" t="s">
        <v>836</v>
      </c>
      <c r="G646" t="str">
        <f>VLOOKUP(D646,'[2]sold to'!$A:$H,8,0)</f>
        <v>Hungary</v>
      </c>
      <c r="H646" t="str">
        <f>VLOOKUP(D646,'[2]sold to'!$A:$I,9,0)</f>
        <v>Europe</v>
      </c>
      <c r="K646">
        <v>250</v>
      </c>
      <c r="L646">
        <v>88026569</v>
      </c>
      <c r="M646" t="s">
        <v>381</v>
      </c>
      <c r="N646">
        <v>55</v>
      </c>
      <c r="P646" t="str">
        <f>VLOOKUP(L646,'Status Report'!B:AA,26,0)</f>
        <v>China</v>
      </c>
      <c r="Q646" t="str">
        <f>VLOOKUP(L646,'Status Report'!B:AB,27,0)</f>
        <v>Textiles-Clothing</v>
      </c>
      <c r="R646">
        <f>VLOOKUP(L646,'Status Report'!B:X,23,0)</f>
        <v>200</v>
      </c>
      <c r="S646" t="str">
        <f>VLOOKUP(L646,'Status Report'!B:T,19,0)</f>
        <v>Asian Sourcing Link</v>
      </c>
      <c r="T646" s="62">
        <f>VLOOKUP(L646,'Status Report'!B:E,4,0)</f>
        <v>3</v>
      </c>
      <c r="U646" s="19">
        <f>_xlfn.IFS(AI646="Den Bosch",VLOOKUP(L646,'Status Report'!B:AM,35,0),AI646="Yantian",VLOOKUP(L646,'Status Report'!B:AM,36,0),AI646="",IF(H646="Asia Pacific",VLOOKUP(L646,'Status Report'!B:AM,36,0),VLOOKUP(L646,'Status Report'!B:AM,35,0)),AI646="Direct shipment",IF(H646="Asia Pacific",VLOOKUP(L646,'Status Report'!B:AM,36,0),VLOOKUP(L646,'Status Report'!B:AM,35,0)))</f>
        <v>34.549999999999997</v>
      </c>
      <c r="V646" s="20">
        <f t="shared" si="154"/>
        <v>1900.2499999999998</v>
      </c>
      <c r="W646" s="19">
        <f>_xlfn.IFS(AI646="Den Bosch",VLOOKUP(L646,'Status Report'!B:AM,37,0),AI646="Yantian",VLOOKUP(L646,'Status Report'!B:AM,38,0),AI646="",IF(H646="Asia Pacific",VLOOKUP(L646,'Status Report'!B:AM,38,0),VLOOKUP(L646,'Status Report'!B:AM,37,0)),AI646="Direct shipment",IF(H646="Asia Pacific",VLOOKUP(L646,'Status Report'!B:AM,38,0),VLOOKUP(L646,'Status Report'!B:AM,37,0)))</f>
        <v>29.5</v>
      </c>
      <c r="X646" s="20">
        <f t="shared" si="155"/>
        <v>1622.5</v>
      </c>
      <c r="Y646" s="20">
        <f>_xlfn.IFS(AI646="Den Bosch",VLOOKUP(L646,'Status Report'!B:AO,39,0),AI646="Yantian",VLOOKUP(L646,'Status Report'!B:AO,40,0),AI646="",IF(H646="Asia Pacific",VLOOKUP(L646,'Status Report'!B:AO,40,0),VLOOKUP(L646,'Status Report'!B:AO,39,0)),AI646="Direct shipment",IF(H646="Asia Pacific",VLOOKUP(L646,'Status Report'!B:AO,40,0),VLOOKUP(L646,'Status Report'!B:AO,39,0)))</f>
        <v>0</v>
      </c>
      <c r="Z646" s="20">
        <f t="shared" si="156"/>
        <v>0</v>
      </c>
      <c r="AA646" s="20">
        <f t="shared" si="157"/>
        <v>1622.5</v>
      </c>
      <c r="AB646" s="21">
        <f>_xlfn.IFS(AI646="Den Bosch",VLOOKUP(L646,'Status Report'!B:AM,33,0),AI646="Yantian",VLOOKUP(L646,'Status Report'!B:AM,34,0),AI646="",IF(H646="Asia Pacific",VLOOKUP(L646,'Status Report'!B:AM,34,0),VLOOKUP(L646,'Status Report'!B:AM,33,0)),AI646="Direct shipment",IF(H646="Asia Pacific",VLOOKUP(L646,'Status Report'!B:AM,34,0),VLOOKUP(L646,'Status Report'!B:AM,33,0)))</f>
        <v>25.154999999999998</v>
      </c>
      <c r="AC646" s="21">
        <f>VLOOKUP(L646,'Status Report'!B:CE,82,0)</f>
        <v>0</v>
      </c>
      <c r="AD646" s="21">
        <f t="shared" si="158"/>
        <v>25.154999999999998</v>
      </c>
      <c r="AE646" s="63">
        <f>VLOOKUP(L646,'Status Report'!B:W,20,0)</f>
        <v>39</v>
      </c>
      <c r="AF646" s="63">
        <f>VLOOKUP(L646,'Status Report'!B:W,21,0)</f>
        <v>33</v>
      </c>
      <c r="AG646" s="63">
        <f>VLOOKUP(L646,'Status Report'!B:W,22,0)</f>
        <v>4.5</v>
      </c>
      <c r="AH646" s="22">
        <f t="shared" si="159"/>
        <v>0.3185325</v>
      </c>
      <c r="AI646" t="s">
        <v>990</v>
      </c>
      <c r="AK646" s="63">
        <f>IFERROR(VLOOKUP(G646,ASEAN!A:A,1,0),0)</f>
        <v>0</v>
      </c>
      <c r="AL646" s="63">
        <f>IFERROR(VLOOKUP(D646,'[3]customer specs'!$B$1:$D$65536,3,0),0)</f>
        <v>0</v>
      </c>
      <c r="AM646" s="64">
        <f t="shared" si="160"/>
        <v>277.74999999999977</v>
      </c>
      <c r="AN646" s="64">
        <f t="shared" si="161"/>
        <v>0</v>
      </c>
      <c r="AO646" s="63"/>
      <c r="AP646" s="63"/>
      <c r="AQ646" s="63" t="str">
        <f t="shared" si="162"/>
        <v>no</v>
      </c>
      <c r="AR646" s="20">
        <f t="shared" si="163"/>
        <v>1383.5249999999999</v>
      </c>
      <c r="AS646" s="63"/>
      <c r="AT646" s="23">
        <f t="shared" si="153"/>
        <v>0.12</v>
      </c>
      <c r="AU646" s="65">
        <f t="shared" si="164"/>
        <v>28.58522727272727</v>
      </c>
      <c r="AV646" s="65"/>
      <c r="AW646" s="65">
        <f t="shared" si="165"/>
        <v>1572.1874999999998</v>
      </c>
      <c r="AX646" s="65"/>
      <c r="AY646" s="63">
        <f>VLOOKUP(L646,'Status Report'!B:CF,81,0)</f>
        <v>0</v>
      </c>
      <c r="AZ646" s="63" t="str">
        <f>VLOOKUP(L646,'Status Report'!B:S,18,0)</f>
        <v>Ellina Smirnova</v>
      </c>
      <c r="BB646" s="63">
        <f>VLOOKUP(L646,'Status Report'!B:Z,25,0)</f>
        <v>5</v>
      </c>
      <c r="BC646" s="63">
        <f t="shared" si="166"/>
        <v>275</v>
      </c>
      <c r="BF646">
        <f>VLOOKUP(L646,'Status Report'!B:CE,82,0)</f>
        <v>0</v>
      </c>
      <c r="BG646">
        <f>VLOOKUP(L646,'Status Report'!B:CF,83,0)</f>
        <v>0</v>
      </c>
      <c r="BH646">
        <f>VLOOKUP(L646,'Status Report'!B:CG,84,0)</f>
        <v>0</v>
      </c>
      <c r="BI646" t="s">
        <v>814</v>
      </c>
      <c r="BJ646" t="s">
        <v>795</v>
      </c>
      <c r="BM646" s="67">
        <f t="shared" si="167"/>
        <v>263</v>
      </c>
    </row>
    <row r="647" spans="1:65" x14ac:dyDescent="0.25">
      <c r="A647" s="68" t="str">
        <f>VLOOKUP(L647,'Status Report'!B:CB,79,0)</f>
        <v>Heineken</v>
      </c>
      <c r="C647">
        <v>26021024</v>
      </c>
      <c r="D647">
        <v>3016096</v>
      </c>
      <c r="E647" t="s">
        <v>821</v>
      </c>
      <c r="F647" t="s">
        <v>802</v>
      </c>
      <c r="G647" t="str">
        <f>VLOOKUP(D647,'[2]sold to'!$A:$H,8,0)</f>
        <v>Netherlands</v>
      </c>
      <c r="H647" t="str">
        <f>VLOOKUP(D647,'[2]sold to'!$A:$I,9,0)</f>
        <v>Europe</v>
      </c>
      <c r="K647">
        <v>20</v>
      </c>
      <c r="L647">
        <v>88027032</v>
      </c>
      <c r="M647" t="s">
        <v>490</v>
      </c>
      <c r="N647">
        <v>40</v>
      </c>
      <c r="P647" t="str">
        <f>VLOOKUP(L647,'Status Report'!B:AA,26,0)</f>
        <v>China</v>
      </c>
      <c r="Q647" t="str">
        <f>VLOOKUP(L647,'Status Report'!B:AB,27,0)</f>
        <v>Textiles-Clothing</v>
      </c>
      <c r="R647">
        <f>VLOOKUP(L647,'Status Report'!B:X,23,0)</f>
        <v>100</v>
      </c>
      <c r="S647" t="str">
        <f>VLOOKUP(L647,'Status Report'!B:T,19,0)</f>
        <v>Asian Sourcing Link</v>
      </c>
      <c r="T647" s="62">
        <f>VLOOKUP(L647,'Status Report'!B:E,4,0)</f>
        <v>3</v>
      </c>
      <c r="U647" s="19">
        <f>_xlfn.IFS(AI647="Den Bosch",VLOOKUP(L647,'Status Report'!B:AM,35,0),AI647="Yantian",VLOOKUP(L647,'Status Report'!B:AM,36,0),AI647="",IF(H647="Asia Pacific",VLOOKUP(L647,'Status Report'!B:AM,36,0),VLOOKUP(L647,'Status Report'!B:AM,35,0)),AI647="Direct shipment",IF(H647="Asia Pacific",VLOOKUP(L647,'Status Report'!B:AM,36,0),VLOOKUP(L647,'Status Report'!B:AM,35,0)))</f>
        <v>52.300000000000004</v>
      </c>
      <c r="V647" s="20">
        <f t="shared" si="154"/>
        <v>2092</v>
      </c>
      <c r="W647" s="19">
        <f>_xlfn.IFS(AI647="Den Bosch",VLOOKUP(L647,'Status Report'!B:AM,37,0),AI647="Yantian",VLOOKUP(L647,'Status Report'!B:AM,38,0),AI647="",IF(H647="Asia Pacific",VLOOKUP(L647,'Status Report'!B:AM,38,0),VLOOKUP(L647,'Status Report'!B:AM,37,0)),AI647="Direct shipment",IF(H647="Asia Pacific",VLOOKUP(L647,'Status Report'!B:AM,38,0),VLOOKUP(L647,'Status Report'!B:AM,37,0)))</f>
        <v>52.300000000000004</v>
      </c>
      <c r="X647" s="20">
        <f t="shared" si="155"/>
        <v>2092</v>
      </c>
      <c r="Y647" s="20">
        <f>_xlfn.IFS(AI647="Den Bosch",VLOOKUP(L647,'Status Report'!B:AO,39,0),AI647="Yantian",VLOOKUP(L647,'Status Report'!B:AO,40,0),AI647="",IF(H647="Asia Pacific",VLOOKUP(L647,'Status Report'!B:AO,40,0),VLOOKUP(L647,'Status Report'!B:AO,39,0)),AI647="Direct shipment",IF(H647="Asia Pacific",VLOOKUP(L647,'Status Report'!B:AO,40,0),VLOOKUP(L647,'Status Report'!B:AO,39,0)))</f>
        <v>0</v>
      </c>
      <c r="Z647" s="20">
        <f t="shared" si="156"/>
        <v>0</v>
      </c>
      <c r="AA647" s="20">
        <f t="shared" si="157"/>
        <v>2092</v>
      </c>
      <c r="AB647" s="21">
        <f>_xlfn.IFS(AI647="Den Bosch",VLOOKUP(L647,'Status Report'!B:AM,33,0),AI647="Yantian",VLOOKUP(L647,'Status Report'!B:AM,34,0),AI647="",IF(H647="Asia Pacific",VLOOKUP(L647,'Status Report'!B:AM,34,0),VLOOKUP(L647,'Status Report'!B:AM,33,0)),AI647="Direct shipment",IF(H647="Asia Pacific",VLOOKUP(L647,'Status Report'!B:AM,34,0),VLOOKUP(L647,'Status Report'!B:AM,33,0)))</f>
        <v>38.024999999999999</v>
      </c>
      <c r="AC647" s="21">
        <f>VLOOKUP(L647,'Status Report'!B:CE,82,0)</f>
        <v>0</v>
      </c>
      <c r="AD647" s="21">
        <f t="shared" si="158"/>
        <v>38.024999999999999</v>
      </c>
      <c r="AE647" s="63">
        <f>VLOOKUP(L647,'Status Report'!B:W,20,0)</f>
        <v>23</v>
      </c>
      <c r="AF647" s="63">
        <f>VLOOKUP(L647,'Status Report'!B:W,21,0)</f>
        <v>17</v>
      </c>
      <c r="AG647" s="63">
        <f>VLOOKUP(L647,'Status Report'!B:W,22,0)</f>
        <v>28.8</v>
      </c>
      <c r="AH647" s="22">
        <f t="shared" si="159"/>
        <v>0.45043200000000005</v>
      </c>
      <c r="AI647" t="s">
        <v>990</v>
      </c>
      <c r="AK647" s="63">
        <f>IFERROR(VLOOKUP(G647,ASEAN!A:A,1,0),0)</f>
        <v>0</v>
      </c>
      <c r="AL647" s="63">
        <f>IFERROR(VLOOKUP(D647,'[3]customer specs'!$B$1:$D$65536,3,0),0)</f>
        <v>0</v>
      </c>
      <c r="AM647" s="64">
        <f t="shared" si="160"/>
        <v>0</v>
      </c>
      <c r="AN647" s="64">
        <f t="shared" si="161"/>
        <v>0</v>
      </c>
      <c r="AO647" s="63"/>
      <c r="AP647" s="63"/>
      <c r="AQ647" s="63" t="str">
        <f t="shared" si="162"/>
        <v>no</v>
      </c>
      <c r="AR647" s="20">
        <f t="shared" si="163"/>
        <v>1521</v>
      </c>
      <c r="AS647" s="63"/>
      <c r="AT647" s="23">
        <f t="shared" si="153"/>
        <v>0.12</v>
      </c>
      <c r="AU647" s="65">
        <f t="shared" si="164"/>
        <v>43.210227272727273</v>
      </c>
      <c r="AV647" s="65"/>
      <c r="AW647" s="65">
        <f t="shared" si="165"/>
        <v>1728.409090909091</v>
      </c>
      <c r="AX647" s="65"/>
      <c r="AY647" s="63">
        <f>VLOOKUP(L647,'Status Report'!B:CF,81,0)</f>
        <v>0</v>
      </c>
      <c r="AZ647" s="63" t="str">
        <f>VLOOKUP(L647,'Status Report'!B:S,18,0)</f>
        <v>Ellina Smirnova</v>
      </c>
      <c r="BB647" s="63">
        <f>VLOOKUP(L647,'Status Report'!B:Z,25,0)</f>
        <v>10</v>
      </c>
      <c r="BC647" s="63">
        <f t="shared" si="166"/>
        <v>400</v>
      </c>
      <c r="BF647">
        <f>VLOOKUP(L647,'Status Report'!B:CE,82,0)</f>
        <v>0</v>
      </c>
      <c r="BG647">
        <f>VLOOKUP(L647,'Status Report'!B:CF,83,0)</f>
        <v>0</v>
      </c>
      <c r="BH647">
        <f>VLOOKUP(L647,'Status Report'!B:CG,84,0)</f>
        <v>0</v>
      </c>
      <c r="BI647" t="s">
        <v>854</v>
      </c>
      <c r="BJ647" t="s">
        <v>795</v>
      </c>
      <c r="BM647" s="67">
        <f t="shared" si="167"/>
        <v>216</v>
      </c>
    </row>
    <row r="648" spans="1:65" x14ac:dyDescent="0.25">
      <c r="A648" s="68" t="str">
        <f>VLOOKUP(L648,'Status Report'!B:CB,79,0)</f>
        <v>Heineken</v>
      </c>
      <c r="C648">
        <v>26021024</v>
      </c>
      <c r="D648">
        <v>3016096</v>
      </c>
      <c r="E648" t="s">
        <v>821</v>
      </c>
      <c r="F648" t="s">
        <v>802</v>
      </c>
      <c r="G648" t="str">
        <f>VLOOKUP(D648,'[2]sold to'!$A:$H,8,0)</f>
        <v>Netherlands</v>
      </c>
      <c r="H648" t="str">
        <f>VLOOKUP(D648,'[2]sold to'!$A:$I,9,0)</f>
        <v>Europe</v>
      </c>
      <c r="K648">
        <v>30</v>
      </c>
      <c r="L648">
        <v>88027056</v>
      </c>
      <c r="M648" t="s">
        <v>886</v>
      </c>
      <c r="N648">
        <v>20</v>
      </c>
      <c r="P648" t="str">
        <f>VLOOKUP(L648,'Status Report'!B:AA,26,0)</f>
        <v>Poland</v>
      </c>
      <c r="Q648" t="str">
        <f>VLOOKUP(L648,'Status Report'!B:AB,27,0)</f>
        <v>Premiums</v>
      </c>
      <c r="R648">
        <f>VLOOKUP(L648,'Status Report'!B:X,23,0)</f>
        <v>100</v>
      </c>
      <c r="S648" t="str">
        <f>VLOOKUP(L648,'Status Report'!B:T,19,0)</f>
        <v>Promocean The Netherlands BV</v>
      </c>
      <c r="T648" s="62">
        <f>VLOOKUP(L648,'Status Report'!B:E,4,0)</f>
        <v>3</v>
      </c>
      <c r="U648" s="19">
        <f>_xlfn.IFS(AI648="Den Bosch",VLOOKUP(L648,'Status Report'!B:AM,35,0),AI648="Yantian",VLOOKUP(L648,'Status Report'!B:AM,36,0),AI648="",IF(H648="Asia Pacific",VLOOKUP(L648,'Status Report'!B:AM,36,0),VLOOKUP(L648,'Status Report'!B:AM,35,0)),AI648="Direct shipment",IF(H648="Asia Pacific",VLOOKUP(L648,'Status Report'!B:AM,36,0),VLOOKUP(L648,'Status Report'!B:AM,35,0)))</f>
        <v>48.7</v>
      </c>
      <c r="V648" s="20">
        <f t="shared" si="154"/>
        <v>974</v>
      </c>
      <c r="W648" s="19">
        <f>_xlfn.IFS(AI648="Den Bosch",VLOOKUP(L648,'Status Report'!B:AM,37,0),AI648="Yantian",VLOOKUP(L648,'Status Report'!B:AM,38,0),AI648="",IF(H648="Asia Pacific",VLOOKUP(L648,'Status Report'!B:AM,38,0),VLOOKUP(L648,'Status Report'!B:AM,37,0)),AI648="Direct shipment",IF(H648="Asia Pacific",VLOOKUP(L648,'Status Report'!B:AM,38,0),VLOOKUP(L648,'Status Report'!B:AM,37,0)))</f>
        <v>19.399999999999999</v>
      </c>
      <c r="X648" s="20">
        <f t="shared" si="155"/>
        <v>388</v>
      </c>
      <c r="Y648" s="20">
        <f>_xlfn.IFS(AI648="Den Bosch",VLOOKUP(L648,'Status Report'!B:AO,39,0),AI648="Yantian",VLOOKUP(L648,'Status Report'!B:AO,40,0),AI648="",IF(H648="Asia Pacific",VLOOKUP(L648,'Status Report'!B:AO,40,0),VLOOKUP(L648,'Status Report'!B:AO,39,0)),AI648="Direct shipment",IF(H648="Asia Pacific",VLOOKUP(L648,'Status Report'!B:AO,40,0),VLOOKUP(L648,'Status Report'!B:AO,39,0)))</f>
        <v>0</v>
      </c>
      <c r="Z648" s="20">
        <f t="shared" si="156"/>
        <v>0</v>
      </c>
      <c r="AA648" s="20">
        <f t="shared" si="157"/>
        <v>388</v>
      </c>
      <c r="AB648" s="21">
        <f>_xlfn.IFS(AI648="Den Bosch",VLOOKUP(L648,'Status Report'!B:AM,33,0),AI648="Yantian",VLOOKUP(L648,'Status Report'!B:AM,34,0),AI648="",IF(H648="Asia Pacific",VLOOKUP(L648,'Status Report'!B:AM,34,0),VLOOKUP(L648,'Status Report'!B:AM,33,0)),AI648="Direct shipment",IF(H648="Asia Pacific",VLOOKUP(L648,'Status Report'!B:AM,34,0),VLOOKUP(L648,'Status Report'!B:AM,33,0)))</f>
        <v>17.11</v>
      </c>
      <c r="AC648" s="21">
        <f>VLOOKUP(L648,'Status Report'!B:CE,82,0)</f>
        <v>0</v>
      </c>
      <c r="AD648" s="21">
        <f t="shared" si="158"/>
        <v>17.11</v>
      </c>
      <c r="AE648" s="63">
        <f>VLOOKUP(L648,'Status Report'!B:W,20,0)</f>
        <v>13</v>
      </c>
      <c r="AF648" s="63">
        <f>VLOOKUP(L648,'Status Report'!B:W,21,0)</f>
        <v>9</v>
      </c>
      <c r="AG648" s="63">
        <f>VLOOKUP(L648,'Status Report'!B:W,22,0)</f>
        <v>10</v>
      </c>
      <c r="AH648" s="22">
        <f t="shared" si="159"/>
        <v>2.3400000000000001E-2</v>
      </c>
      <c r="AI648" t="s">
        <v>990</v>
      </c>
      <c r="AK648" s="63">
        <f>IFERROR(VLOOKUP(G648,ASEAN!A:A,1,0),0)</f>
        <v>0</v>
      </c>
      <c r="AL648" s="63">
        <f>IFERROR(VLOOKUP(D648,'[3]customer specs'!$B$1:$D$65536,3,0),0)</f>
        <v>0</v>
      </c>
      <c r="AM648" s="64">
        <f t="shared" si="160"/>
        <v>586</v>
      </c>
      <c r="AN648" s="64">
        <f t="shared" si="161"/>
        <v>0</v>
      </c>
      <c r="AO648" s="63"/>
      <c r="AP648" s="63"/>
      <c r="AQ648" s="63" t="str">
        <f t="shared" si="162"/>
        <v>no</v>
      </c>
      <c r="AR648" s="20">
        <f t="shared" si="163"/>
        <v>342.2</v>
      </c>
      <c r="AS648" s="63"/>
      <c r="AT648" s="23">
        <f t="shared" si="153"/>
        <v>0.12</v>
      </c>
      <c r="AU648" s="65">
        <f t="shared" si="164"/>
        <v>19.443181818181817</v>
      </c>
      <c r="AV648" s="65"/>
      <c r="AW648" s="65">
        <f t="shared" si="165"/>
        <v>388.86363636363632</v>
      </c>
      <c r="AX648" s="65"/>
      <c r="AY648" s="63">
        <f>VLOOKUP(L648,'Status Report'!B:CF,81,0)</f>
        <v>0</v>
      </c>
      <c r="AZ648" s="63" t="str">
        <f>VLOOKUP(L648,'Status Report'!B:S,18,0)</f>
        <v>Ellina Smirnova</v>
      </c>
      <c r="BB648" s="63">
        <f>VLOOKUP(L648,'Status Report'!B:Z,25,0)</f>
        <v>10</v>
      </c>
      <c r="BC648" s="63">
        <f t="shared" si="166"/>
        <v>200</v>
      </c>
      <c r="BF648">
        <f>VLOOKUP(L648,'Status Report'!B:CE,82,0)</f>
        <v>0</v>
      </c>
      <c r="BG648">
        <f>VLOOKUP(L648,'Status Report'!B:CF,83,0)</f>
        <v>0</v>
      </c>
      <c r="BH648">
        <f>VLOOKUP(L648,'Status Report'!B:CG,84,0)</f>
        <v>0</v>
      </c>
      <c r="BI648" t="s">
        <v>854</v>
      </c>
      <c r="BJ648" t="s">
        <v>795</v>
      </c>
      <c r="BM648" s="67">
        <f t="shared" si="167"/>
        <v>316</v>
      </c>
    </row>
    <row r="649" spans="1:65" x14ac:dyDescent="0.25">
      <c r="A649" s="68" t="str">
        <f>VLOOKUP(L649,'Status Report'!B:CB,79,0)</f>
        <v>Heineken</v>
      </c>
      <c r="C649">
        <v>26021024</v>
      </c>
      <c r="D649">
        <v>3016096</v>
      </c>
      <c r="E649" t="s">
        <v>821</v>
      </c>
      <c r="F649" t="s">
        <v>802</v>
      </c>
      <c r="G649" t="str">
        <f>VLOOKUP(D649,'[2]sold to'!$A:$H,8,0)</f>
        <v>Netherlands</v>
      </c>
      <c r="H649" t="str">
        <f>VLOOKUP(D649,'[2]sold to'!$A:$I,9,0)</f>
        <v>Europe</v>
      </c>
      <c r="K649">
        <v>40</v>
      </c>
      <c r="L649">
        <v>88026859</v>
      </c>
      <c r="M649" t="s">
        <v>470</v>
      </c>
      <c r="N649">
        <v>40</v>
      </c>
      <c r="P649" t="str">
        <f>VLOOKUP(L649,'Status Report'!B:AA,26,0)</f>
        <v>China</v>
      </c>
      <c r="Q649" t="str">
        <f>VLOOKUP(L649,'Status Report'!B:AB,27,0)</f>
        <v>Premiums</v>
      </c>
      <c r="R649">
        <f>VLOOKUP(L649,'Status Report'!B:X,23,0)</f>
        <v>50</v>
      </c>
      <c r="S649" t="str">
        <f>VLOOKUP(L649,'Status Report'!B:T,19,0)</f>
        <v>Promocean The Netherlands BV</v>
      </c>
      <c r="T649" s="62">
        <f>VLOOKUP(L649,'Status Report'!B:E,4,0)</f>
        <v>3</v>
      </c>
      <c r="U649" s="19">
        <f>_xlfn.IFS(AI649="Den Bosch",VLOOKUP(L649,'Status Report'!B:AM,35,0),AI649="Yantian",VLOOKUP(L649,'Status Report'!B:AM,36,0),AI649="",IF(H649="Asia Pacific",VLOOKUP(L649,'Status Report'!B:AM,36,0),VLOOKUP(L649,'Status Report'!B:AM,35,0)),AI649="Direct shipment",IF(H649="Asia Pacific",VLOOKUP(L649,'Status Report'!B:AM,36,0),VLOOKUP(L649,'Status Report'!B:AM,35,0)))</f>
        <v>47.5</v>
      </c>
      <c r="V649" s="20">
        <f t="shared" si="154"/>
        <v>1900</v>
      </c>
      <c r="W649" s="19">
        <f>_xlfn.IFS(AI649="Den Bosch",VLOOKUP(L649,'Status Report'!B:AM,37,0),AI649="Yantian",VLOOKUP(L649,'Status Report'!B:AM,38,0),AI649="",IF(H649="Asia Pacific",VLOOKUP(L649,'Status Report'!B:AM,38,0),VLOOKUP(L649,'Status Report'!B:AM,37,0)),AI649="Direct shipment",IF(H649="Asia Pacific",VLOOKUP(L649,'Status Report'!B:AM,38,0),VLOOKUP(L649,'Status Report'!B:AM,37,0)))</f>
        <v>47.5</v>
      </c>
      <c r="X649" s="20">
        <f t="shared" si="155"/>
        <v>1900</v>
      </c>
      <c r="Y649" s="20">
        <f>_xlfn.IFS(AI649="Den Bosch",VLOOKUP(L649,'Status Report'!B:AO,39,0),AI649="Yantian",VLOOKUP(L649,'Status Report'!B:AO,40,0),AI649="",IF(H649="Asia Pacific",VLOOKUP(L649,'Status Report'!B:AO,40,0),VLOOKUP(L649,'Status Report'!B:AO,39,0)),AI649="Direct shipment",IF(H649="Asia Pacific",VLOOKUP(L649,'Status Report'!B:AO,40,0),VLOOKUP(L649,'Status Report'!B:AO,39,0)))</f>
        <v>0</v>
      </c>
      <c r="Z649" s="20">
        <f t="shared" si="156"/>
        <v>0</v>
      </c>
      <c r="AA649" s="20">
        <f t="shared" si="157"/>
        <v>1900</v>
      </c>
      <c r="AB649" s="21">
        <f>_xlfn.IFS(AI649="Den Bosch",VLOOKUP(L649,'Status Report'!B:AM,33,0),AI649="Yantian",VLOOKUP(L649,'Status Report'!B:AM,34,0),AI649="",IF(H649="Asia Pacific",VLOOKUP(L649,'Status Report'!B:AM,34,0),VLOOKUP(L649,'Status Report'!B:AM,33,0)),AI649="Direct shipment",IF(H649="Asia Pacific",VLOOKUP(L649,'Status Report'!B:AM,34,0),VLOOKUP(L649,'Status Report'!B:AM,33,0)))</f>
        <v>40.6068</v>
      </c>
      <c r="AC649" s="21">
        <f>VLOOKUP(L649,'Status Report'!B:CE,82,0)</f>
        <v>0</v>
      </c>
      <c r="AD649" s="21">
        <f t="shared" si="158"/>
        <v>40.6068</v>
      </c>
      <c r="AE649" s="63">
        <f>VLOOKUP(L649,'Status Report'!B:W,20,0)</f>
        <v>26</v>
      </c>
      <c r="AF649" s="63">
        <f>VLOOKUP(L649,'Status Report'!B:W,21,0)</f>
        <v>16</v>
      </c>
      <c r="AG649" s="63">
        <f>VLOOKUP(L649,'Status Report'!B:W,22,0)</f>
        <v>17</v>
      </c>
      <c r="AH649" s="22">
        <f t="shared" si="159"/>
        <v>0.28288000000000002</v>
      </c>
      <c r="AI649" t="s">
        <v>990</v>
      </c>
      <c r="AK649" s="63">
        <f>IFERROR(VLOOKUP(G649,ASEAN!A:A,1,0),0)</f>
        <v>0</v>
      </c>
      <c r="AL649" s="63">
        <f>IFERROR(VLOOKUP(D649,'[3]customer specs'!$B$1:$D$65536,3,0),0)</f>
        <v>0</v>
      </c>
      <c r="AM649" s="64">
        <f t="shared" si="160"/>
        <v>0</v>
      </c>
      <c r="AN649" s="64">
        <f t="shared" si="161"/>
        <v>0</v>
      </c>
      <c r="AO649" s="63"/>
      <c r="AP649" s="63"/>
      <c r="AQ649" s="63" t="str">
        <f t="shared" si="162"/>
        <v>no</v>
      </c>
      <c r="AR649" s="20">
        <f t="shared" si="163"/>
        <v>1624.2719999999999</v>
      </c>
      <c r="AS649" s="63"/>
      <c r="AT649" s="23">
        <f t="shared" si="153"/>
        <v>0.12</v>
      </c>
      <c r="AU649" s="65">
        <f t="shared" si="164"/>
        <v>46.144090909090906</v>
      </c>
      <c r="AV649" s="65"/>
      <c r="AW649" s="65">
        <f t="shared" si="165"/>
        <v>1845.7636363636361</v>
      </c>
      <c r="AX649" s="65"/>
      <c r="AY649" s="63">
        <f>VLOOKUP(L649,'Status Report'!B:CF,81,0)</f>
        <v>0</v>
      </c>
      <c r="AZ649" s="63" t="str">
        <f>VLOOKUP(L649,'Status Report'!B:S,18,0)</f>
        <v>Ellina Smirnova</v>
      </c>
      <c r="BB649" s="63">
        <f>VLOOKUP(L649,'Status Report'!B:Z,25,0)</f>
        <v>50</v>
      </c>
      <c r="BC649" s="63">
        <f t="shared" si="166"/>
        <v>2000</v>
      </c>
      <c r="BF649">
        <f>VLOOKUP(L649,'Status Report'!B:CE,82,0)</f>
        <v>0</v>
      </c>
      <c r="BG649">
        <f>VLOOKUP(L649,'Status Report'!B:CF,83,0)</f>
        <v>0</v>
      </c>
      <c r="BH649">
        <f>VLOOKUP(L649,'Status Report'!B:CG,84,0)</f>
        <v>0</v>
      </c>
      <c r="BI649" t="s">
        <v>854</v>
      </c>
      <c r="BJ649" t="s">
        <v>795</v>
      </c>
      <c r="BM649" s="67">
        <f t="shared" si="167"/>
        <v>46</v>
      </c>
    </row>
    <row r="650" spans="1:65" x14ac:dyDescent="0.25">
      <c r="A650" s="68" t="str">
        <f>VLOOKUP(L650,'Status Report'!B:CB,79,0)</f>
        <v>Heineken - F1</v>
      </c>
      <c r="C650">
        <v>26021024</v>
      </c>
      <c r="D650">
        <v>3016096</v>
      </c>
      <c r="E650" t="s">
        <v>821</v>
      </c>
      <c r="F650" t="s">
        <v>802</v>
      </c>
      <c r="G650" t="str">
        <f>VLOOKUP(D650,'[2]sold to'!$A:$H,8,0)</f>
        <v>Netherlands</v>
      </c>
      <c r="H650" t="str">
        <f>VLOOKUP(D650,'[2]sold to'!$A:$I,9,0)</f>
        <v>Europe</v>
      </c>
      <c r="K650">
        <v>50</v>
      </c>
      <c r="L650">
        <v>88027355</v>
      </c>
      <c r="M650" t="s">
        <v>556</v>
      </c>
      <c r="N650">
        <v>2</v>
      </c>
      <c r="P650" t="str">
        <f>VLOOKUP(L650,'Status Report'!B:AA,26,0)</f>
        <v>China</v>
      </c>
      <c r="Q650" t="str">
        <f>VLOOKUP(L650,'Status Report'!B:AB,27,0)</f>
        <v>Premiums</v>
      </c>
      <c r="R650">
        <f>VLOOKUP(L650,'Status Report'!B:X,23,0)</f>
        <v>40</v>
      </c>
      <c r="S650" t="str">
        <f>VLOOKUP(L650,'Status Report'!B:T,19,0)</f>
        <v>Promocean The Netherlands BV</v>
      </c>
      <c r="T650" s="62">
        <f>VLOOKUP(L650,'Status Report'!B:E,4,0)</f>
        <v>3</v>
      </c>
      <c r="U650" s="19">
        <f>_xlfn.IFS(AI650="Den Bosch",VLOOKUP(L650,'Status Report'!B:AM,35,0),AI650="Yantian",VLOOKUP(L650,'Status Report'!B:AM,36,0),AI650="",IF(H650="Asia Pacific",VLOOKUP(L650,'Status Report'!B:AM,36,0),VLOOKUP(L650,'Status Report'!B:AM,35,0)),AI650="Direct shipment",IF(H650="Asia Pacific",VLOOKUP(L650,'Status Report'!B:AM,36,0),VLOOKUP(L650,'Status Report'!B:AM,35,0)))</f>
        <v>57.499999999999993</v>
      </c>
      <c r="V650" s="20">
        <f t="shared" si="154"/>
        <v>114.99999999999999</v>
      </c>
      <c r="W650" s="19">
        <f>_xlfn.IFS(AI650="Den Bosch",VLOOKUP(L650,'Status Report'!B:AM,37,0),AI650="Yantian",VLOOKUP(L650,'Status Report'!B:AM,38,0),AI650="",IF(H650="Asia Pacific",VLOOKUP(L650,'Status Report'!B:AM,38,0),VLOOKUP(L650,'Status Report'!B:AM,37,0)),AI650="Direct shipment",IF(H650="Asia Pacific",VLOOKUP(L650,'Status Report'!B:AM,38,0),VLOOKUP(L650,'Status Report'!B:AM,37,0)))</f>
        <v>57.499999999999993</v>
      </c>
      <c r="X650" s="20">
        <f t="shared" si="155"/>
        <v>114.99999999999999</v>
      </c>
      <c r="Y650" s="20">
        <f>_xlfn.IFS(AI650="Den Bosch",VLOOKUP(L650,'Status Report'!B:AO,39,0),AI650="Yantian",VLOOKUP(L650,'Status Report'!B:AO,40,0),AI650="",IF(H650="Asia Pacific",VLOOKUP(L650,'Status Report'!B:AO,40,0),VLOOKUP(L650,'Status Report'!B:AO,39,0)),AI650="Direct shipment",IF(H650="Asia Pacific",VLOOKUP(L650,'Status Report'!B:AO,40,0),VLOOKUP(L650,'Status Report'!B:AO,39,0)))</f>
        <v>0</v>
      </c>
      <c r="Z650" s="20">
        <f t="shared" si="156"/>
        <v>0</v>
      </c>
      <c r="AA650" s="20">
        <f t="shared" si="157"/>
        <v>114.99999999999999</v>
      </c>
      <c r="AB650" s="21">
        <f>_xlfn.IFS(AI650="Den Bosch",VLOOKUP(L650,'Status Report'!B:AM,33,0),AI650="Yantian",VLOOKUP(L650,'Status Report'!B:AM,34,0),AI650="",IF(H650="Asia Pacific",VLOOKUP(L650,'Status Report'!B:AM,34,0),VLOOKUP(L650,'Status Report'!B:AM,33,0)),AI650="Direct shipment",IF(H650="Asia Pacific",VLOOKUP(L650,'Status Report'!B:AM,34,0),VLOOKUP(L650,'Status Report'!B:AM,33,0)))</f>
        <v>49.829400000000007</v>
      </c>
      <c r="AC650" s="21">
        <f>VLOOKUP(L650,'Status Report'!B:CE,82,0)</f>
        <v>0</v>
      </c>
      <c r="AD650" s="21">
        <f t="shared" si="158"/>
        <v>49.829400000000007</v>
      </c>
      <c r="AE650" s="63">
        <f>VLOOKUP(L650,'Status Report'!B:W,20,0)</f>
        <v>24</v>
      </c>
      <c r="AF650" s="63">
        <f>VLOOKUP(L650,'Status Report'!B:W,21,0)</f>
        <v>15</v>
      </c>
      <c r="AG650" s="63">
        <f>VLOOKUP(L650,'Status Report'!B:W,22,0)</f>
        <v>5</v>
      </c>
      <c r="AH650" s="22">
        <f t="shared" si="159"/>
        <v>3.5999999999999999E-3</v>
      </c>
      <c r="AI650" t="s">
        <v>990</v>
      </c>
      <c r="AK650" s="63">
        <f>IFERROR(VLOOKUP(G650,ASEAN!A:A,1,0),0)</f>
        <v>0</v>
      </c>
      <c r="AL650" s="63">
        <f>IFERROR(VLOOKUP(D650,'[3]customer specs'!$B$1:$D$65536,3,0),0)</f>
        <v>0</v>
      </c>
      <c r="AM650" s="64">
        <f t="shared" si="160"/>
        <v>0</v>
      </c>
      <c r="AN650" s="64">
        <f t="shared" si="161"/>
        <v>0</v>
      </c>
      <c r="AO650" s="63"/>
      <c r="AP650" s="63"/>
      <c r="AQ650" s="63" t="str">
        <f t="shared" si="162"/>
        <v>no</v>
      </c>
      <c r="AR650" s="20">
        <f t="shared" si="163"/>
        <v>99.658800000000014</v>
      </c>
      <c r="AS650" s="63"/>
      <c r="AT650" s="23">
        <f t="shared" si="153"/>
        <v>0.12</v>
      </c>
      <c r="AU650" s="65">
        <f t="shared" si="164"/>
        <v>56.62431818181819</v>
      </c>
      <c r="AV650" s="65"/>
      <c r="AW650" s="65">
        <f t="shared" si="165"/>
        <v>113.24863636363638</v>
      </c>
      <c r="AX650" s="65"/>
      <c r="AY650" s="63">
        <f>VLOOKUP(L650,'Status Report'!B:CF,81,0)</f>
        <v>0</v>
      </c>
      <c r="AZ650" s="63" t="str">
        <f>VLOOKUP(L650,'Status Report'!B:S,18,0)</f>
        <v xml:space="preserve">Konstantinos Zoupanos </v>
      </c>
      <c r="BB650" s="63">
        <f>VLOOKUP(L650,'Status Report'!B:Z,25,0)</f>
        <v>25</v>
      </c>
      <c r="BC650" s="63">
        <f t="shared" si="166"/>
        <v>50</v>
      </c>
      <c r="BF650">
        <f>VLOOKUP(L650,'Status Report'!B:CE,82,0)</f>
        <v>0</v>
      </c>
      <c r="BG650">
        <f>VLOOKUP(L650,'Status Report'!B:CF,83,0)</f>
        <v>0</v>
      </c>
      <c r="BH650">
        <f>VLOOKUP(L650,'Status Report'!B:CG,84,0)</f>
        <v>0</v>
      </c>
      <c r="BI650" t="s">
        <v>854</v>
      </c>
      <c r="BJ650" t="s">
        <v>795</v>
      </c>
      <c r="BM650" s="67">
        <f t="shared" si="167"/>
        <v>80</v>
      </c>
    </row>
    <row r="651" spans="1:65" x14ac:dyDescent="0.25">
      <c r="A651" s="68" t="str">
        <f>VLOOKUP(L651,'Status Report'!B:CB,79,0)</f>
        <v>Heineken</v>
      </c>
      <c r="C651">
        <v>26021027</v>
      </c>
      <c r="D651">
        <v>3090256</v>
      </c>
      <c r="E651" t="s">
        <v>884</v>
      </c>
      <c r="F651" t="s">
        <v>885</v>
      </c>
      <c r="G651" t="str">
        <f>VLOOKUP(D651,'[2]sold to'!$A:$H,8,0)</f>
        <v>Brazil</v>
      </c>
      <c r="H651" t="str">
        <f>VLOOKUP(D651,'[2]sold to'!$A:$I,9,0)</f>
        <v>AMERICAS</v>
      </c>
      <c r="K651">
        <v>70</v>
      </c>
      <c r="L651">
        <v>88025960</v>
      </c>
      <c r="M651" t="s">
        <v>190</v>
      </c>
      <c r="N651">
        <v>23</v>
      </c>
      <c r="P651" t="str">
        <f>VLOOKUP(L651,'Status Report'!B:AA,26,0)</f>
        <v>China</v>
      </c>
      <c r="Q651" t="str">
        <f>VLOOKUP(L651,'Status Report'!B:AB,27,0)</f>
        <v>Bar support</v>
      </c>
      <c r="R651">
        <f>VLOOKUP(L651,'Status Report'!B:X,23,0)</f>
        <v>300</v>
      </c>
      <c r="S651" t="str">
        <f>VLOOKUP(L651,'Status Report'!B:T,19,0)</f>
        <v>Promocean The Netherlands BV</v>
      </c>
      <c r="T651" s="62">
        <f>VLOOKUP(L651,'Status Report'!B:E,4,0)</f>
        <v>1</v>
      </c>
      <c r="U651" s="19">
        <f>_xlfn.IFS(AI651="Den Bosch",VLOOKUP(L651,'Status Report'!B:AM,35,0),AI651="Yantian",VLOOKUP(L651,'Status Report'!B:AM,36,0),AI651="",IF(H651="Asia Pacific",VLOOKUP(L651,'Status Report'!B:AM,36,0),VLOOKUP(L651,'Status Report'!B:AM,35,0)),AI651="Direct shipment",IF(H651="Asia Pacific",VLOOKUP(L651,'Status Report'!B:AM,36,0),VLOOKUP(L651,'Status Report'!B:AM,35,0)))</f>
        <v>57.9</v>
      </c>
      <c r="V651" s="20">
        <f t="shared" si="154"/>
        <v>1331.7</v>
      </c>
      <c r="W651" s="19">
        <f>_xlfn.IFS(AI651="Den Bosch",VLOOKUP(L651,'Status Report'!B:AM,37,0),AI651="Yantian",VLOOKUP(L651,'Status Report'!B:AM,38,0),AI651="",IF(H651="Asia Pacific",VLOOKUP(L651,'Status Report'!B:AM,38,0),VLOOKUP(L651,'Status Report'!B:AM,37,0)),AI651="Direct shipment",IF(H651="Asia Pacific",VLOOKUP(L651,'Status Report'!B:AM,38,0),VLOOKUP(L651,'Status Report'!B:AM,37,0)))</f>
        <v>57.9</v>
      </c>
      <c r="X651" s="20">
        <f t="shared" si="155"/>
        <v>1331.7</v>
      </c>
      <c r="Y651" s="20">
        <f>_xlfn.IFS(AI651="Den Bosch",VLOOKUP(L651,'Status Report'!B:AO,39,0),AI651="Yantian",VLOOKUP(L651,'Status Report'!B:AO,40,0),AI651="",IF(H651="Asia Pacific",VLOOKUP(L651,'Status Report'!B:AO,40,0),VLOOKUP(L651,'Status Report'!B:AO,39,0)),AI651="Direct shipment",IF(H651="Asia Pacific",VLOOKUP(L651,'Status Report'!B:AO,40,0),VLOOKUP(L651,'Status Report'!B:AO,39,0)))</f>
        <v>0</v>
      </c>
      <c r="Z651" s="20">
        <f t="shared" si="156"/>
        <v>0</v>
      </c>
      <c r="AA651" s="20">
        <f t="shared" si="157"/>
        <v>1331.7</v>
      </c>
      <c r="AB651" s="21">
        <f>_xlfn.IFS(AI651="Den Bosch",VLOOKUP(L651,'Status Report'!B:AM,33,0),AI651="Yantian",VLOOKUP(L651,'Status Report'!B:AM,34,0),AI651="",IF(H651="Asia Pacific",VLOOKUP(L651,'Status Report'!B:AM,34,0),VLOOKUP(L651,'Status Report'!B:AM,33,0)),AI651="Direct shipment",IF(H651="Asia Pacific",VLOOKUP(L651,'Status Report'!B:AM,34,0),VLOOKUP(L651,'Status Report'!B:AM,33,0)))</f>
        <v>50.093771428571429</v>
      </c>
      <c r="AC651" s="21">
        <f>VLOOKUP(L651,'Status Report'!B:CE,82,0)</f>
        <v>0</v>
      </c>
      <c r="AD651" s="21">
        <f t="shared" si="158"/>
        <v>50.093771428571429</v>
      </c>
      <c r="AE651" s="63">
        <f>VLOOKUP(L651,'Status Report'!B:W,20,0)</f>
        <v>27</v>
      </c>
      <c r="AF651" s="63">
        <f>VLOOKUP(L651,'Status Report'!B:W,21,0)</f>
        <v>17</v>
      </c>
      <c r="AG651" s="63">
        <f>VLOOKUP(L651,'Status Report'!B:W,22,0)</f>
        <v>6</v>
      </c>
      <c r="AH651" s="22">
        <f t="shared" si="159"/>
        <v>6.3341999999999996E-2</v>
      </c>
      <c r="AK651" s="63">
        <f>IFERROR(VLOOKUP(G651,ASEAN!A:A,1,0),0)</f>
        <v>0</v>
      </c>
      <c r="AL651" s="63" t="str">
        <f>IFERROR(VLOOKUP(D651,'[3]customer specs'!$B$1:$D$65536,3,0),0)</f>
        <v>pallet</v>
      </c>
      <c r="AM651" s="64">
        <f t="shared" si="160"/>
        <v>0</v>
      </c>
      <c r="AN651" s="64">
        <f t="shared" si="161"/>
        <v>0</v>
      </c>
      <c r="AO651" s="63"/>
      <c r="AP651" s="63"/>
      <c r="AQ651" s="63" t="str">
        <f t="shared" si="162"/>
        <v>no</v>
      </c>
      <c r="AR651" s="20">
        <f t="shared" si="163"/>
        <v>1152.1567428571429</v>
      </c>
      <c r="AS651" s="63"/>
      <c r="AT651" s="23">
        <f t="shared" si="153"/>
        <v>0.12</v>
      </c>
      <c r="AU651" s="65">
        <f t="shared" si="164"/>
        <v>56.924740259740261</v>
      </c>
      <c r="AV651" s="65"/>
      <c r="AW651" s="65">
        <f t="shared" si="165"/>
        <v>1309.2690259740259</v>
      </c>
      <c r="AX651" s="65"/>
      <c r="AY651" s="63">
        <f>VLOOKUP(L651,'Status Report'!B:CF,81,0)</f>
        <v>0</v>
      </c>
      <c r="AZ651" s="63" t="str">
        <f>VLOOKUP(L651,'Status Report'!B:S,18,0)</f>
        <v>Ellina Smirnova</v>
      </c>
      <c r="BB651" s="63">
        <f>VLOOKUP(L651,'Status Report'!B:Z,25,0)</f>
        <v>10</v>
      </c>
      <c r="BC651" s="63">
        <f t="shared" si="166"/>
        <v>230</v>
      </c>
      <c r="BF651">
        <f>VLOOKUP(L651,'Status Report'!B:CE,82,0)</f>
        <v>0</v>
      </c>
      <c r="BG651">
        <f>VLOOKUP(L651,'Status Report'!B:CF,83,0)</f>
        <v>0</v>
      </c>
      <c r="BH651">
        <f>VLOOKUP(L651,'Status Report'!B:CG,84,0)</f>
        <v>0</v>
      </c>
      <c r="BI651" t="s">
        <v>854</v>
      </c>
      <c r="BJ651" t="s">
        <v>795</v>
      </c>
      <c r="BM651" s="67">
        <f t="shared" si="167"/>
        <v>37</v>
      </c>
    </row>
    <row r="652" spans="1:65" x14ac:dyDescent="0.25">
      <c r="A652" s="68" t="str">
        <f>VLOOKUP(L652,'Status Report'!B:CB,79,0)</f>
        <v>Heineken</v>
      </c>
      <c r="C652">
        <v>26021027</v>
      </c>
      <c r="D652">
        <v>3090256</v>
      </c>
      <c r="E652" t="s">
        <v>884</v>
      </c>
      <c r="F652" t="s">
        <v>885</v>
      </c>
      <c r="G652" t="str">
        <f>VLOOKUP(D652,'[2]sold to'!$A:$H,8,0)</f>
        <v>Brazil</v>
      </c>
      <c r="H652" t="str">
        <f>VLOOKUP(D652,'[2]sold to'!$A:$I,9,0)</f>
        <v>AMERICAS</v>
      </c>
      <c r="K652">
        <v>80</v>
      </c>
      <c r="L652">
        <v>88025961</v>
      </c>
      <c r="M652" t="s">
        <v>285</v>
      </c>
      <c r="N652">
        <v>5</v>
      </c>
      <c r="P652" t="str">
        <f>VLOOKUP(L652,'Status Report'!B:AA,26,0)</f>
        <v>China</v>
      </c>
      <c r="Q652" t="str">
        <f>VLOOKUP(L652,'Status Report'!B:AB,27,0)</f>
        <v>Bar support</v>
      </c>
      <c r="R652">
        <f>VLOOKUP(L652,'Status Report'!B:X,23,0)</f>
        <v>300</v>
      </c>
      <c r="S652" t="str">
        <f>VLOOKUP(L652,'Status Report'!B:T,19,0)</f>
        <v>Promocean The Netherlands BV</v>
      </c>
      <c r="T652" s="62" t="str">
        <f>VLOOKUP(L652,'Status Report'!B:E,4,0)</f>
        <v>From stock</v>
      </c>
      <c r="U652" s="19">
        <f>_xlfn.IFS(AI652="Den Bosch",VLOOKUP(L652,'Status Report'!B:AM,35,0),AI652="Yantian",VLOOKUP(L652,'Status Report'!B:AM,36,0),AI652="",IF(H652="Asia Pacific",VLOOKUP(L652,'Status Report'!B:AM,36,0),VLOOKUP(L652,'Status Report'!B:AM,35,0)),AI652="Direct shipment",IF(H652="Asia Pacific",VLOOKUP(L652,'Status Report'!B:AM,36,0),VLOOKUP(L652,'Status Report'!B:AM,35,0)))</f>
        <v>90.399999999999991</v>
      </c>
      <c r="V652" s="20">
        <f t="shared" si="154"/>
        <v>451.99999999999994</v>
      </c>
      <c r="W652" s="19">
        <f>_xlfn.IFS(AI652="Den Bosch",VLOOKUP(L652,'Status Report'!B:AM,37,0),AI652="Yantian",VLOOKUP(L652,'Status Report'!B:AM,38,0),AI652="",IF(H652="Asia Pacific",VLOOKUP(L652,'Status Report'!B:AM,38,0),VLOOKUP(L652,'Status Report'!B:AM,37,0)),AI652="Direct shipment",IF(H652="Asia Pacific",VLOOKUP(L652,'Status Report'!B:AM,38,0),VLOOKUP(L652,'Status Report'!B:AM,37,0)))</f>
        <v>90.399999999999991</v>
      </c>
      <c r="X652" s="20">
        <f t="shared" si="155"/>
        <v>451.99999999999994</v>
      </c>
      <c r="Y652" s="20">
        <f>_xlfn.IFS(AI652="Den Bosch",VLOOKUP(L652,'Status Report'!B:AO,39,0),AI652="Yantian",VLOOKUP(L652,'Status Report'!B:AO,40,0),AI652="",IF(H652="Asia Pacific",VLOOKUP(L652,'Status Report'!B:AO,40,0),VLOOKUP(L652,'Status Report'!B:AO,39,0)),AI652="Direct shipment",IF(H652="Asia Pacific",VLOOKUP(L652,'Status Report'!B:AO,40,0),VLOOKUP(L652,'Status Report'!B:AO,39,0)))</f>
        <v>0</v>
      </c>
      <c r="Z652" s="20">
        <f t="shared" si="156"/>
        <v>0</v>
      </c>
      <c r="AA652" s="20">
        <f t="shared" si="157"/>
        <v>451.99999999999994</v>
      </c>
      <c r="AB652" s="21">
        <f>_xlfn.IFS(AI652="Den Bosch",VLOOKUP(L652,'Status Report'!B:AM,33,0),AI652="Yantian",VLOOKUP(L652,'Status Report'!B:AM,34,0),AI652="",IF(H652="Asia Pacific",VLOOKUP(L652,'Status Report'!B:AM,34,0),VLOOKUP(L652,'Status Report'!B:AM,33,0)),AI652="Direct shipment",IF(H652="Asia Pacific",VLOOKUP(L652,'Status Report'!B:AM,34,0),VLOOKUP(L652,'Status Report'!B:AM,33,0)))</f>
        <v>79.573679999999982</v>
      </c>
      <c r="AC652" s="21">
        <f>VLOOKUP(L652,'Status Report'!B:CE,82,0)</f>
        <v>0</v>
      </c>
      <c r="AD652" s="21">
        <f t="shared" si="158"/>
        <v>79.573679999999982</v>
      </c>
      <c r="AE652" s="63">
        <f>VLOOKUP(L652,'Status Report'!B:W,20,0)</f>
        <v>27</v>
      </c>
      <c r="AF652" s="63">
        <f>VLOOKUP(L652,'Status Report'!B:W,21,0)</f>
        <v>17</v>
      </c>
      <c r="AG652" s="63">
        <f>VLOOKUP(L652,'Status Report'!B:W,22,0)</f>
        <v>6</v>
      </c>
      <c r="AH652" s="22">
        <f t="shared" si="159"/>
        <v>1.3769999999999999E-2</v>
      </c>
      <c r="AI652" t="s">
        <v>990</v>
      </c>
      <c r="AK652" s="63">
        <f>IFERROR(VLOOKUP(G652,ASEAN!A:A,1,0),0)</f>
        <v>0</v>
      </c>
      <c r="AL652" s="63" t="str">
        <f>IFERROR(VLOOKUP(D652,'[3]customer specs'!$B$1:$D$65536,3,0),0)</f>
        <v>pallet</v>
      </c>
      <c r="AM652" s="64">
        <f t="shared" si="160"/>
        <v>0</v>
      </c>
      <c r="AN652" s="64">
        <f t="shared" si="161"/>
        <v>0</v>
      </c>
      <c r="AO652" s="63"/>
      <c r="AP652" s="63"/>
      <c r="AQ652" s="63" t="str">
        <f t="shared" si="162"/>
        <v>no</v>
      </c>
      <c r="AR652" s="20">
        <f t="shared" si="163"/>
        <v>397.86839999999989</v>
      </c>
      <c r="AS652" s="63"/>
      <c r="AT652" s="23">
        <f t="shared" si="153"/>
        <v>0.12</v>
      </c>
      <c r="AU652" s="65">
        <f t="shared" si="164"/>
        <v>90.424636363636338</v>
      </c>
      <c r="AV652" s="65"/>
      <c r="AW652" s="65">
        <f t="shared" si="165"/>
        <v>452.12318181818171</v>
      </c>
      <c r="AX652" s="65"/>
      <c r="AY652" s="63">
        <f>VLOOKUP(L652,'Status Report'!B:CF,81,0)</f>
        <v>0</v>
      </c>
      <c r="AZ652" s="63" t="str">
        <f>VLOOKUP(L652,'Status Report'!B:S,18,0)</f>
        <v>Ellina Smirnova</v>
      </c>
      <c r="BB652" s="63">
        <f>VLOOKUP(L652,'Status Report'!B:Z,25,0)</f>
        <v>10</v>
      </c>
      <c r="BC652" s="63">
        <f t="shared" si="166"/>
        <v>50</v>
      </c>
      <c r="BF652">
        <f>VLOOKUP(L652,'Status Report'!B:CE,82,0)</f>
        <v>0</v>
      </c>
      <c r="BG652">
        <f>VLOOKUP(L652,'Status Report'!B:CF,83,0)</f>
        <v>0</v>
      </c>
      <c r="BH652">
        <f>VLOOKUP(L652,'Status Report'!B:CG,84,0)</f>
        <v>0</v>
      </c>
      <c r="BI652" t="s">
        <v>854</v>
      </c>
      <c r="BJ652" t="s">
        <v>795</v>
      </c>
      <c r="BM652" s="67">
        <f t="shared" si="167"/>
        <v>11</v>
      </c>
    </row>
    <row r="653" spans="1:65" x14ac:dyDescent="0.25">
      <c r="A653" s="68" t="str">
        <f>VLOOKUP(L653,'Status Report'!B:CB,79,0)</f>
        <v>Heineken - 0.0</v>
      </c>
      <c r="C653">
        <v>26021027</v>
      </c>
      <c r="D653">
        <v>3090256</v>
      </c>
      <c r="E653" t="s">
        <v>884</v>
      </c>
      <c r="F653" t="s">
        <v>885</v>
      </c>
      <c r="G653" t="str">
        <f>VLOOKUP(D653,'[2]sold to'!$A:$H,8,0)</f>
        <v>Brazil</v>
      </c>
      <c r="H653" t="str">
        <f>VLOOKUP(D653,'[2]sold to'!$A:$I,9,0)</f>
        <v>AMERICAS</v>
      </c>
      <c r="K653">
        <v>90</v>
      </c>
      <c r="L653">
        <v>88025970</v>
      </c>
      <c r="M653" t="s">
        <v>213</v>
      </c>
      <c r="N653">
        <v>8</v>
      </c>
      <c r="P653" t="str">
        <f>VLOOKUP(L653,'Status Report'!B:AA,26,0)</f>
        <v>Bangladesh</v>
      </c>
      <c r="Q653" t="str">
        <f>VLOOKUP(L653,'Status Report'!B:AB,27,0)</f>
        <v>Textiles-Clothing</v>
      </c>
      <c r="R653">
        <f>VLOOKUP(L653,'Status Report'!B:X,23,0)</f>
        <v>167</v>
      </c>
      <c r="S653" t="str">
        <f>VLOOKUP(L653,'Status Report'!B:T,19,0)</f>
        <v>Promocean The Netherlands BV</v>
      </c>
      <c r="T653" s="62">
        <f>VLOOKUP(L653,'Status Report'!B:E,4,0)</f>
        <v>3</v>
      </c>
      <c r="U653" s="19">
        <f>_xlfn.IFS(AI653="Den Bosch",VLOOKUP(L653,'Status Report'!B:AM,35,0),AI653="Yantian",VLOOKUP(L653,'Status Report'!B:AM,36,0),AI653="",IF(H653="Asia Pacific",VLOOKUP(L653,'Status Report'!B:AM,36,0),VLOOKUP(L653,'Status Report'!B:AM,35,0)),AI653="Direct shipment",IF(H653="Asia Pacific",VLOOKUP(L653,'Status Report'!B:AM,36,0),VLOOKUP(L653,'Status Report'!B:AM,35,0)))</f>
        <v>40.619999999999997</v>
      </c>
      <c r="V653" s="20">
        <f t="shared" si="154"/>
        <v>324.95999999999998</v>
      </c>
      <c r="W653" s="19">
        <f>_xlfn.IFS(AI653="Den Bosch",VLOOKUP(L653,'Status Report'!B:AM,37,0),AI653="Yantian",VLOOKUP(L653,'Status Report'!B:AM,38,0),AI653="",IF(H653="Asia Pacific",VLOOKUP(L653,'Status Report'!B:AM,38,0),VLOOKUP(L653,'Status Report'!B:AM,37,0)),AI653="Direct shipment",IF(H653="Asia Pacific",VLOOKUP(L653,'Status Report'!B:AM,38,0),VLOOKUP(L653,'Status Report'!B:AM,37,0)))</f>
        <v>40.619999999999997</v>
      </c>
      <c r="X653" s="20">
        <f t="shared" si="155"/>
        <v>324.95999999999998</v>
      </c>
      <c r="Y653" s="20">
        <f>_xlfn.IFS(AI653="Den Bosch",VLOOKUP(L653,'Status Report'!B:AO,39,0),AI653="Yantian",VLOOKUP(L653,'Status Report'!B:AO,40,0),AI653="",IF(H653="Asia Pacific",VLOOKUP(L653,'Status Report'!B:AO,40,0),VLOOKUP(L653,'Status Report'!B:AO,39,0)),AI653="Direct shipment",IF(H653="Asia Pacific",VLOOKUP(L653,'Status Report'!B:AO,40,0),VLOOKUP(L653,'Status Report'!B:AO,39,0)))</f>
        <v>0</v>
      </c>
      <c r="Z653" s="20">
        <f t="shared" si="156"/>
        <v>0</v>
      </c>
      <c r="AA653" s="20">
        <f t="shared" si="157"/>
        <v>324.95999999999998</v>
      </c>
      <c r="AB653" s="21">
        <f>_xlfn.IFS(AI653="Den Bosch",VLOOKUP(L653,'Status Report'!B:AM,33,0),AI653="Yantian",VLOOKUP(L653,'Status Report'!B:AM,34,0),AI653="",IF(H653="Asia Pacific",VLOOKUP(L653,'Status Report'!B:AM,34,0),VLOOKUP(L653,'Status Report'!B:AM,33,0)),AI653="Direct shipment",IF(H653="Asia Pacific",VLOOKUP(L653,'Status Report'!B:AM,34,0),VLOOKUP(L653,'Status Report'!B:AM,33,0)))</f>
        <v>35.408999999999999</v>
      </c>
      <c r="AC653" s="21">
        <f>VLOOKUP(L653,'Status Report'!B:CE,82,0)</f>
        <v>0</v>
      </c>
      <c r="AD653" s="21">
        <f t="shared" si="158"/>
        <v>35.408999999999999</v>
      </c>
      <c r="AE653" s="63">
        <f>VLOOKUP(L653,'Status Report'!B:W,20,0)</f>
        <v>36</v>
      </c>
      <c r="AF653" s="63">
        <f>VLOOKUP(L653,'Status Report'!B:W,21,0)</f>
        <v>33</v>
      </c>
      <c r="AG653" s="63">
        <f>VLOOKUP(L653,'Status Report'!B:W,22,0)</f>
        <v>7</v>
      </c>
      <c r="AH653" s="22">
        <f t="shared" si="159"/>
        <v>6.6528000000000004E-2</v>
      </c>
      <c r="AI653" t="s">
        <v>990</v>
      </c>
      <c r="AK653" s="63">
        <f>IFERROR(VLOOKUP(G653,ASEAN!A:A,1,0),0)</f>
        <v>0</v>
      </c>
      <c r="AL653" s="63" t="str">
        <f>IFERROR(VLOOKUP(D653,'[3]customer specs'!$B$1:$D$65536,3,0),0)</f>
        <v>pallet</v>
      </c>
      <c r="AM653" s="64">
        <f t="shared" si="160"/>
        <v>0</v>
      </c>
      <c r="AN653" s="64">
        <f t="shared" si="161"/>
        <v>0</v>
      </c>
      <c r="AO653" s="63"/>
      <c r="AP653" s="63"/>
      <c r="AQ653" s="63" t="str">
        <f t="shared" si="162"/>
        <v>no</v>
      </c>
      <c r="AR653" s="20">
        <f t="shared" si="163"/>
        <v>283.27199999999999</v>
      </c>
      <c r="AS653" s="63"/>
      <c r="AT653" s="23">
        <f t="shared" si="153"/>
        <v>0.12</v>
      </c>
      <c r="AU653" s="65">
        <f t="shared" si="164"/>
        <v>40.237499999999997</v>
      </c>
      <c r="AV653" s="65"/>
      <c r="AW653" s="65">
        <f t="shared" si="165"/>
        <v>321.89999999999998</v>
      </c>
      <c r="AX653" s="65"/>
      <c r="AY653" s="63">
        <f>VLOOKUP(L653,'Status Report'!B:CF,81,0)</f>
        <v>0</v>
      </c>
      <c r="AZ653" s="63" t="str">
        <f>VLOOKUP(L653,'Status Report'!B:S,18,0)</f>
        <v>Ellina Smirnova</v>
      </c>
      <c r="BB653" s="63">
        <f>VLOOKUP(L653,'Status Report'!B:Z,25,0)</f>
        <v>6</v>
      </c>
      <c r="BC653" s="63">
        <f t="shared" si="166"/>
        <v>48</v>
      </c>
      <c r="BF653">
        <f>VLOOKUP(L653,'Status Report'!B:CE,82,0)</f>
        <v>0</v>
      </c>
      <c r="BG653">
        <f>VLOOKUP(L653,'Status Report'!B:CF,83,0)</f>
        <v>0</v>
      </c>
      <c r="BH653">
        <f>VLOOKUP(L653,'Status Report'!B:CG,84,0)</f>
        <v>0</v>
      </c>
      <c r="BI653" t="s">
        <v>854</v>
      </c>
      <c r="BJ653" t="s">
        <v>795</v>
      </c>
      <c r="BM653" s="67">
        <f t="shared" si="167"/>
        <v>8</v>
      </c>
    </row>
    <row r="654" spans="1:65" x14ac:dyDescent="0.25">
      <c r="A654" s="68" t="str">
        <f>VLOOKUP(L654,'Status Report'!B:CB,79,0)</f>
        <v>Heineken - 0.0</v>
      </c>
      <c r="C654">
        <v>26021027</v>
      </c>
      <c r="D654">
        <v>3090256</v>
      </c>
      <c r="E654" t="s">
        <v>884</v>
      </c>
      <c r="F654" t="s">
        <v>885</v>
      </c>
      <c r="G654" t="str">
        <f>VLOOKUP(D654,'[2]sold to'!$A:$H,8,0)</f>
        <v>Brazil</v>
      </c>
      <c r="H654" t="str">
        <f>VLOOKUP(D654,'[2]sold to'!$A:$I,9,0)</f>
        <v>AMERICAS</v>
      </c>
      <c r="K654">
        <v>100</v>
      </c>
      <c r="L654">
        <v>88025971</v>
      </c>
      <c r="M654" t="s">
        <v>214</v>
      </c>
      <c r="N654">
        <v>8</v>
      </c>
      <c r="P654" t="str">
        <f>VLOOKUP(L654,'Status Report'!B:AA,26,0)</f>
        <v>Bangladesh</v>
      </c>
      <c r="Q654" t="str">
        <f>VLOOKUP(L654,'Status Report'!B:AB,27,0)</f>
        <v>Textiles-Clothing</v>
      </c>
      <c r="R654">
        <f>VLOOKUP(L654,'Status Report'!B:X,23,0)</f>
        <v>167</v>
      </c>
      <c r="S654" t="str">
        <f>VLOOKUP(L654,'Status Report'!B:T,19,0)</f>
        <v>Promocean The Netherlands BV</v>
      </c>
      <c r="T654" s="62">
        <f>VLOOKUP(L654,'Status Report'!B:E,4,0)</f>
        <v>3</v>
      </c>
      <c r="U654" s="19">
        <f>_xlfn.IFS(AI654="Den Bosch",VLOOKUP(L654,'Status Report'!B:AM,35,0),AI654="Yantian",VLOOKUP(L654,'Status Report'!B:AM,36,0),AI654="",IF(H654="Asia Pacific",VLOOKUP(L654,'Status Report'!B:AM,36,0),VLOOKUP(L654,'Status Report'!B:AM,35,0)),AI654="Direct shipment",IF(H654="Asia Pacific",VLOOKUP(L654,'Status Report'!B:AM,36,0),VLOOKUP(L654,'Status Report'!B:AM,35,0)))</f>
        <v>40.619999999999997</v>
      </c>
      <c r="V654" s="20">
        <f t="shared" si="154"/>
        <v>324.95999999999998</v>
      </c>
      <c r="W654" s="19">
        <f>_xlfn.IFS(AI654="Den Bosch",VLOOKUP(L654,'Status Report'!B:AM,37,0),AI654="Yantian",VLOOKUP(L654,'Status Report'!B:AM,38,0),AI654="",IF(H654="Asia Pacific",VLOOKUP(L654,'Status Report'!B:AM,38,0),VLOOKUP(L654,'Status Report'!B:AM,37,0)),AI654="Direct shipment",IF(H654="Asia Pacific",VLOOKUP(L654,'Status Report'!B:AM,38,0),VLOOKUP(L654,'Status Report'!B:AM,37,0)))</f>
        <v>40.619999999999997</v>
      </c>
      <c r="X654" s="20">
        <f t="shared" si="155"/>
        <v>324.95999999999998</v>
      </c>
      <c r="Y654" s="20">
        <f>_xlfn.IFS(AI654="Den Bosch",VLOOKUP(L654,'Status Report'!B:AO,39,0),AI654="Yantian",VLOOKUP(L654,'Status Report'!B:AO,40,0),AI654="",IF(H654="Asia Pacific",VLOOKUP(L654,'Status Report'!B:AO,40,0),VLOOKUP(L654,'Status Report'!B:AO,39,0)),AI654="Direct shipment",IF(H654="Asia Pacific",VLOOKUP(L654,'Status Report'!B:AO,40,0),VLOOKUP(L654,'Status Report'!B:AO,39,0)))</f>
        <v>0</v>
      </c>
      <c r="Z654" s="20">
        <f t="shared" si="156"/>
        <v>0</v>
      </c>
      <c r="AA654" s="20">
        <f t="shared" si="157"/>
        <v>324.95999999999998</v>
      </c>
      <c r="AB654" s="21">
        <f>_xlfn.IFS(AI654="Den Bosch",VLOOKUP(L654,'Status Report'!B:AM,33,0),AI654="Yantian",VLOOKUP(L654,'Status Report'!B:AM,34,0),AI654="",IF(H654="Asia Pacific",VLOOKUP(L654,'Status Report'!B:AM,34,0),VLOOKUP(L654,'Status Report'!B:AM,33,0)),AI654="Direct shipment",IF(H654="Asia Pacific",VLOOKUP(L654,'Status Report'!B:AM,34,0),VLOOKUP(L654,'Status Report'!B:AM,33,0)))</f>
        <v>35.408999999999999</v>
      </c>
      <c r="AC654" s="21">
        <f>VLOOKUP(L654,'Status Report'!B:CE,82,0)</f>
        <v>0</v>
      </c>
      <c r="AD654" s="21">
        <f t="shared" si="158"/>
        <v>35.408999999999999</v>
      </c>
      <c r="AE654" s="63">
        <f>VLOOKUP(L654,'Status Report'!B:W,20,0)</f>
        <v>36</v>
      </c>
      <c r="AF654" s="63">
        <f>VLOOKUP(L654,'Status Report'!B:W,21,0)</f>
        <v>33</v>
      </c>
      <c r="AG654" s="63">
        <f>VLOOKUP(L654,'Status Report'!B:W,22,0)</f>
        <v>7</v>
      </c>
      <c r="AH654" s="22">
        <f t="shared" si="159"/>
        <v>6.6528000000000004E-2</v>
      </c>
      <c r="AI654" t="s">
        <v>990</v>
      </c>
      <c r="AK654" s="63">
        <f>IFERROR(VLOOKUP(G654,ASEAN!A:A,1,0),0)</f>
        <v>0</v>
      </c>
      <c r="AL654" s="63" t="str">
        <f>IFERROR(VLOOKUP(D654,'[3]customer specs'!$B$1:$D$65536,3,0),0)</f>
        <v>pallet</v>
      </c>
      <c r="AM654" s="64">
        <f t="shared" si="160"/>
        <v>0</v>
      </c>
      <c r="AN654" s="64">
        <f t="shared" si="161"/>
        <v>0</v>
      </c>
      <c r="AO654" s="63"/>
      <c r="AP654" s="63"/>
      <c r="AQ654" s="63" t="str">
        <f t="shared" si="162"/>
        <v>no</v>
      </c>
      <c r="AR654" s="20">
        <f t="shared" si="163"/>
        <v>283.27199999999999</v>
      </c>
      <c r="AS654" s="63"/>
      <c r="AT654" s="23">
        <f t="shared" si="153"/>
        <v>0.12</v>
      </c>
      <c r="AU654" s="65">
        <f t="shared" si="164"/>
        <v>40.237499999999997</v>
      </c>
      <c r="AV654" s="65"/>
      <c r="AW654" s="65">
        <f t="shared" si="165"/>
        <v>321.89999999999998</v>
      </c>
      <c r="AX654" s="65"/>
      <c r="AY654" s="63">
        <f>VLOOKUP(L654,'Status Report'!B:CF,81,0)</f>
        <v>0</v>
      </c>
      <c r="AZ654" s="63" t="str">
        <f>VLOOKUP(L654,'Status Report'!B:S,18,0)</f>
        <v>Ellina Smirnova</v>
      </c>
      <c r="BB654" s="63">
        <f>VLOOKUP(L654,'Status Report'!B:Z,25,0)</f>
        <v>6</v>
      </c>
      <c r="BC654" s="63">
        <f t="shared" si="166"/>
        <v>48</v>
      </c>
      <c r="BF654">
        <f>VLOOKUP(L654,'Status Report'!B:CE,82,0)</f>
        <v>0</v>
      </c>
      <c r="BG654">
        <f>VLOOKUP(L654,'Status Report'!B:CF,83,0)</f>
        <v>0</v>
      </c>
      <c r="BH654">
        <f>VLOOKUP(L654,'Status Report'!B:CG,84,0)</f>
        <v>0</v>
      </c>
      <c r="BI654" t="s">
        <v>854</v>
      </c>
      <c r="BJ654" t="s">
        <v>795</v>
      </c>
      <c r="BM654" s="67">
        <f t="shared" si="167"/>
        <v>10</v>
      </c>
    </row>
    <row r="655" spans="1:65" x14ac:dyDescent="0.25">
      <c r="A655" s="68" t="str">
        <f>VLOOKUP(L655,'Status Report'!B:CB,79,0)</f>
        <v>Heineken - 0.0</v>
      </c>
      <c r="C655">
        <v>26021027</v>
      </c>
      <c r="D655">
        <v>3090256</v>
      </c>
      <c r="E655" t="s">
        <v>884</v>
      </c>
      <c r="F655" t="s">
        <v>885</v>
      </c>
      <c r="G655" t="str">
        <f>VLOOKUP(D655,'[2]sold to'!$A:$H,8,0)</f>
        <v>Brazil</v>
      </c>
      <c r="H655" t="str">
        <f>VLOOKUP(D655,'[2]sold to'!$A:$I,9,0)</f>
        <v>AMERICAS</v>
      </c>
      <c r="K655">
        <v>110</v>
      </c>
      <c r="L655">
        <v>88025972</v>
      </c>
      <c r="M655" t="s">
        <v>215</v>
      </c>
      <c r="N655">
        <v>8</v>
      </c>
      <c r="P655" t="str">
        <f>VLOOKUP(L655,'Status Report'!B:AA,26,0)</f>
        <v>Bangladesh</v>
      </c>
      <c r="Q655" t="str">
        <f>VLOOKUP(L655,'Status Report'!B:AB,27,0)</f>
        <v>Textiles-Clothing</v>
      </c>
      <c r="R655">
        <f>VLOOKUP(L655,'Status Report'!B:X,23,0)</f>
        <v>167</v>
      </c>
      <c r="S655" t="str">
        <f>VLOOKUP(L655,'Status Report'!B:T,19,0)</f>
        <v>Promocean The Netherlands BV</v>
      </c>
      <c r="T655" s="62">
        <f>VLOOKUP(L655,'Status Report'!B:E,4,0)</f>
        <v>3</v>
      </c>
      <c r="U655" s="19">
        <f>_xlfn.IFS(AI655="Den Bosch",VLOOKUP(L655,'Status Report'!B:AM,35,0),AI655="Yantian",VLOOKUP(L655,'Status Report'!B:AM,36,0),AI655="",IF(H655="Asia Pacific",VLOOKUP(L655,'Status Report'!B:AM,36,0),VLOOKUP(L655,'Status Report'!B:AM,35,0)),AI655="Direct shipment",IF(H655="Asia Pacific",VLOOKUP(L655,'Status Report'!B:AM,36,0),VLOOKUP(L655,'Status Report'!B:AM,35,0)))</f>
        <v>40.619999999999997</v>
      </c>
      <c r="V655" s="20">
        <f t="shared" si="154"/>
        <v>324.95999999999998</v>
      </c>
      <c r="W655" s="19">
        <f>_xlfn.IFS(AI655="Den Bosch",VLOOKUP(L655,'Status Report'!B:AM,37,0),AI655="Yantian",VLOOKUP(L655,'Status Report'!B:AM,38,0),AI655="",IF(H655="Asia Pacific",VLOOKUP(L655,'Status Report'!B:AM,38,0),VLOOKUP(L655,'Status Report'!B:AM,37,0)),AI655="Direct shipment",IF(H655="Asia Pacific",VLOOKUP(L655,'Status Report'!B:AM,38,0),VLOOKUP(L655,'Status Report'!B:AM,37,0)))</f>
        <v>40.619999999999997</v>
      </c>
      <c r="X655" s="20">
        <f t="shared" si="155"/>
        <v>324.95999999999998</v>
      </c>
      <c r="Y655" s="20">
        <f>_xlfn.IFS(AI655="Den Bosch",VLOOKUP(L655,'Status Report'!B:AO,39,0),AI655="Yantian",VLOOKUP(L655,'Status Report'!B:AO,40,0),AI655="",IF(H655="Asia Pacific",VLOOKUP(L655,'Status Report'!B:AO,40,0),VLOOKUP(L655,'Status Report'!B:AO,39,0)),AI655="Direct shipment",IF(H655="Asia Pacific",VLOOKUP(L655,'Status Report'!B:AO,40,0),VLOOKUP(L655,'Status Report'!B:AO,39,0)))</f>
        <v>0</v>
      </c>
      <c r="Z655" s="20">
        <f t="shared" si="156"/>
        <v>0</v>
      </c>
      <c r="AA655" s="20">
        <f t="shared" si="157"/>
        <v>324.95999999999998</v>
      </c>
      <c r="AB655" s="21">
        <f>_xlfn.IFS(AI655="Den Bosch",VLOOKUP(L655,'Status Report'!B:AM,33,0),AI655="Yantian",VLOOKUP(L655,'Status Report'!B:AM,34,0),AI655="",IF(H655="Asia Pacific",VLOOKUP(L655,'Status Report'!B:AM,34,0),VLOOKUP(L655,'Status Report'!B:AM,33,0)),AI655="Direct shipment",IF(H655="Asia Pacific",VLOOKUP(L655,'Status Report'!B:AM,34,0),VLOOKUP(L655,'Status Report'!B:AM,33,0)))</f>
        <v>35.408999999999999</v>
      </c>
      <c r="AC655" s="21">
        <f>VLOOKUP(L655,'Status Report'!B:CE,82,0)</f>
        <v>0</v>
      </c>
      <c r="AD655" s="21">
        <f t="shared" si="158"/>
        <v>35.408999999999999</v>
      </c>
      <c r="AE655" s="63">
        <f>VLOOKUP(L655,'Status Report'!B:W,20,0)</f>
        <v>36</v>
      </c>
      <c r="AF655" s="63">
        <f>VLOOKUP(L655,'Status Report'!B:W,21,0)</f>
        <v>33</v>
      </c>
      <c r="AG655" s="63">
        <f>VLOOKUP(L655,'Status Report'!B:W,22,0)</f>
        <v>7</v>
      </c>
      <c r="AH655" s="22">
        <f t="shared" si="159"/>
        <v>6.6528000000000004E-2</v>
      </c>
      <c r="AI655" t="s">
        <v>990</v>
      </c>
      <c r="AK655" s="63">
        <f>IFERROR(VLOOKUP(G655,ASEAN!A:A,1,0),0)</f>
        <v>0</v>
      </c>
      <c r="AL655" s="63" t="str">
        <f>IFERROR(VLOOKUP(D655,'[3]customer specs'!$B$1:$D$65536,3,0),0)</f>
        <v>pallet</v>
      </c>
      <c r="AM655" s="64">
        <f t="shared" si="160"/>
        <v>0</v>
      </c>
      <c r="AN655" s="64">
        <f t="shared" si="161"/>
        <v>0</v>
      </c>
      <c r="AO655" s="63"/>
      <c r="AP655" s="63"/>
      <c r="AQ655" s="63" t="str">
        <f t="shared" si="162"/>
        <v>no</v>
      </c>
      <c r="AR655" s="20">
        <f t="shared" si="163"/>
        <v>283.27199999999999</v>
      </c>
      <c r="AS655" s="63"/>
      <c r="AT655" s="23">
        <f t="shared" si="153"/>
        <v>0.12</v>
      </c>
      <c r="AU655" s="65">
        <f t="shared" si="164"/>
        <v>40.237499999999997</v>
      </c>
      <c r="AV655" s="65"/>
      <c r="AW655" s="65">
        <f t="shared" si="165"/>
        <v>321.89999999999998</v>
      </c>
      <c r="AX655" s="65"/>
      <c r="AY655" s="63">
        <f>VLOOKUP(L655,'Status Report'!B:CF,81,0)</f>
        <v>0</v>
      </c>
      <c r="AZ655" s="63" t="str">
        <f>VLOOKUP(L655,'Status Report'!B:S,18,0)</f>
        <v>Ellina Smirnova</v>
      </c>
      <c r="BB655" s="63">
        <f>VLOOKUP(L655,'Status Report'!B:Z,25,0)</f>
        <v>6</v>
      </c>
      <c r="BC655" s="63">
        <f t="shared" si="166"/>
        <v>48</v>
      </c>
      <c r="BF655">
        <f>VLOOKUP(L655,'Status Report'!B:CE,82,0)</f>
        <v>0</v>
      </c>
      <c r="BG655">
        <f>VLOOKUP(L655,'Status Report'!B:CF,83,0)</f>
        <v>0</v>
      </c>
      <c r="BH655">
        <f>VLOOKUP(L655,'Status Report'!B:CG,84,0)</f>
        <v>0</v>
      </c>
      <c r="BI655" t="s">
        <v>854</v>
      </c>
      <c r="BJ655" t="s">
        <v>795</v>
      </c>
      <c r="BM655" s="67">
        <f t="shared" si="167"/>
        <v>10</v>
      </c>
    </row>
    <row r="656" spans="1:65" x14ac:dyDescent="0.25">
      <c r="A656" s="68" t="str">
        <f>VLOOKUP(L656,'Status Report'!B:CB,79,0)</f>
        <v>Heineken - 0.0</v>
      </c>
      <c r="C656">
        <v>26021027</v>
      </c>
      <c r="D656">
        <v>3090256</v>
      </c>
      <c r="E656" t="s">
        <v>884</v>
      </c>
      <c r="F656" t="s">
        <v>885</v>
      </c>
      <c r="G656" t="str">
        <f>VLOOKUP(D656,'[2]sold to'!$A:$H,8,0)</f>
        <v>Brazil</v>
      </c>
      <c r="H656" t="str">
        <f>VLOOKUP(D656,'[2]sold to'!$A:$I,9,0)</f>
        <v>AMERICAS</v>
      </c>
      <c r="K656">
        <v>120</v>
      </c>
      <c r="L656">
        <v>88025973</v>
      </c>
      <c r="M656" t="s">
        <v>216</v>
      </c>
      <c r="N656">
        <v>8</v>
      </c>
      <c r="P656" t="str">
        <f>VLOOKUP(L656,'Status Report'!B:AA,26,0)</f>
        <v>Bangladesh</v>
      </c>
      <c r="Q656" t="str">
        <f>VLOOKUP(L656,'Status Report'!B:AB,27,0)</f>
        <v>Textiles-Clothing</v>
      </c>
      <c r="R656">
        <f>VLOOKUP(L656,'Status Report'!B:X,23,0)</f>
        <v>167</v>
      </c>
      <c r="S656" t="str">
        <f>VLOOKUP(L656,'Status Report'!B:T,19,0)</f>
        <v>Promocean The Netherlands BV</v>
      </c>
      <c r="T656" s="62">
        <f>VLOOKUP(L656,'Status Report'!B:E,4,0)</f>
        <v>3</v>
      </c>
      <c r="U656" s="19">
        <f>_xlfn.IFS(AI656="Den Bosch",VLOOKUP(L656,'Status Report'!B:AM,35,0),AI656="Yantian",VLOOKUP(L656,'Status Report'!B:AM,36,0),AI656="",IF(H656="Asia Pacific",VLOOKUP(L656,'Status Report'!B:AM,36,0),VLOOKUP(L656,'Status Report'!B:AM,35,0)),AI656="Direct shipment",IF(H656="Asia Pacific",VLOOKUP(L656,'Status Report'!B:AM,36,0),VLOOKUP(L656,'Status Report'!B:AM,35,0)))</f>
        <v>40.619999999999997</v>
      </c>
      <c r="V656" s="20">
        <f t="shared" si="154"/>
        <v>324.95999999999998</v>
      </c>
      <c r="W656" s="19">
        <f>_xlfn.IFS(AI656="Den Bosch",VLOOKUP(L656,'Status Report'!B:AM,37,0),AI656="Yantian",VLOOKUP(L656,'Status Report'!B:AM,38,0),AI656="",IF(H656="Asia Pacific",VLOOKUP(L656,'Status Report'!B:AM,38,0),VLOOKUP(L656,'Status Report'!B:AM,37,0)),AI656="Direct shipment",IF(H656="Asia Pacific",VLOOKUP(L656,'Status Report'!B:AM,38,0),VLOOKUP(L656,'Status Report'!B:AM,37,0)))</f>
        <v>40.619999999999997</v>
      </c>
      <c r="X656" s="20">
        <f t="shared" si="155"/>
        <v>324.95999999999998</v>
      </c>
      <c r="Y656" s="20">
        <f>_xlfn.IFS(AI656="Den Bosch",VLOOKUP(L656,'Status Report'!B:AO,39,0),AI656="Yantian",VLOOKUP(L656,'Status Report'!B:AO,40,0),AI656="",IF(H656="Asia Pacific",VLOOKUP(L656,'Status Report'!B:AO,40,0),VLOOKUP(L656,'Status Report'!B:AO,39,0)),AI656="Direct shipment",IF(H656="Asia Pacific",VLOOKUP(L656,'Status Report'!B:AO,40,0),VLOOKUP(L656,'Status Report'!B:AO,39,0)))</f>
        <v>0</v>
      </c>
      <c r="Z656" s="20">
        <f t="shared" si="156"/>
        <v>0</v>
      </c>
      <c r="AA656" s="20">
        <f t="shared" si="157"/>
        <v>324.95999999999998</v>
      </c>
      <c r="AB656" s="21">
        <f>_xlfn.IFS(AI656="Den Bosch",VLOOKUP(L656,'Status Report'!B:AM,33,0),AI656="Yantian",VLOOKUP(L656,'Status Report'!B:AM,34,0),AI656="",IF(H656="Asia Pacific",VLOOKUP(L656,'Status Report'!B:AM,34,0),VLOOKUP(L656,'Status Report'!B:AM,33,0)),AI656="Direct shipment",IF(H656="Asia Pacific",VLOOKUP(L656,'Status Report'!B:AM,34,0),VLOOKUP(L656,'Status Report'!B:AM,33,0)))</f>
        <v>35.408999999999999</v>
      </c>
      <c r="AC656" s="21">
        <f>VLOOKUP(L656,'Status Report'!B:CE,82,0)</f>
        <v>0</v>
      </c>
      <c r="AD656" s="21">
        <f t="shared" si="158"/>
        <v>35.408999999999999</v>
      </c>
      <c r="AE656" s="63">
        <f>VLOOKUP(L656,'Status Report'!B:W,20,0)</f>
        <v>36</v>
      </c>
      <c r="AF656" s="63">
        <f>VLOOKUP(L656,'Status Report'!B:W,21,0)</f>
        <v>33</v>
      </c>
      <c r="AG656" s="63">
        <f>VLOOKUP(L656,'Status Report'!B:W,22,0)</f>
        <v>7</v>
      </c>
      <c r="AH656" s="22">
        <f t="shared" si="159"/>
        <v>6.6528000000000004E-2</v>
      </c>
      <c r="AI656" t="s">
        <v>990</v>
      </c>
      <c r="AK656" s="63">
        <f>IFERROR(VLOOKUP(G656,ASEAN!A:A,1,0),0)</f>
        <v>0</v>
      </c>
      <c r="AL656" s="63" t="str">
        <f>IFERROR(VLOOKUP(D656,'[3]customer specs'!$B$1:$D$65536,3,0),0)</f>
        <v>pallet</v>
      </c>
      <c r="AM656" s="64">
        <f t="shared" si="160"/>
        <v>0</v>
      </c>
      <c r="AN656" s="64">
        <f t="shared" si="161"/>
        <v>0</v>
      </c>
      <c r="AO656" s="63"/>
      <c r="AP656" s="63"/>
      <c r="AQ656" s="63" t="str">
        <f t="shared" si="162"/>
        <v>no</v>
      </c>
      <c r="AR656" s="20">
        <f t="shared" si="163"/>
        <v>283.27199999999999</v>
      </c>
      <c r="AS656" s="63"/>
      <c r="AT656" s="23">
        <f t="shared" si="153"/>
        <v>0.12</v>
      </c>
      <c r="AU656" s="65">
        <f t="shared" si="164"/>
        <v>40.237499999999997</v>
      </c>
      <c r="AV656" s="65"/>
      <c r="AW656" s="65">
        <f t="shared" si="165"/>
        <v>321.89999999999998</v>
      </c>
      <c r="AX656" s="65"/>
      <c r="AY656" s="63">
        <f>VLOOKUP(L656,'Status Report'!B:CF,81,0)</f>
        <v>0</v>
      </c>
      <c r="AZ656" s="63" t="str">
        <f>VLOOKUP(L656,'Status Report'!B:S,18,0)</f>
        <v>Ellina Smirnova</v>
      </c>
      <c r="BB656" s="63">
        <f>VLOOKUP(L656,'Status Report'!B:Z,25,0)</f>
        <v>6</v>
      </c>
      <c r="BC656" s="63">
        <f t="shared" si="166"/>
        <v>48</v>
      </c>
      <c r="BF656">
        <f>VLOOKUP(L656,'Status Report'!B:CE,82,0)</f>
        <v>0</v>
      </c>
      <c r="BG656">
        <f>VLOOKUP(L656,'Status Report'!B:CF,83,0)</f>
        <v>0</v>
      </c>
      <c r="BH656">
        <f>VLOOKUP(L656,'Status Report'!B:CG,84,0)</f>
        <v>0</v>
      </c>
      <c r="BI656" t="s">
        <v>854</v>
      </c>
      <c r="BJ656" t="s">
        <v>795</v>
      </c>
      <c r="BM656" s="67">
        <f t="shared" si="167"/>
        <v>11</v>
      </c>
    </row>
    <row r="657" spans="1:65" x14ac:dyDescent="0.25">
      <c r="A657" s="68" t="str">
        <f>VLOOKUP(L657,'Status Report'!B:CB,79,0)</f>
        <v>Heineken</v>
      </c>
      <c r="C657">
        <v>26021027</v>
      </c>
      <c r="D657">
        <v>3090256</v>
      </c>
      <c r="E657" t="s">
        <v>884</v>
      </c>
      <c r="F657" t="s">
        <v>885</v>
      </c>
      <c r="G657" t="str">
        <f>VLOOKUP(D657,'[2]sold to'!$A:$H,8,0)</f>
        <v>Brazil</v>
      </c>
      <c r="H657" t="str">
        <f>VLOOKUP(D657,'[2]sold to'!$A:$I,9,0)</f>
        <v>AMERICAS</v>
      </c>
      <c r="K657">
        <v>130</v>
      </c>
      <c r="L657">
        <v>88025975</v>
      </c>
      <c r="M657" t="s">
        <v>217</v>
      </c>
      <c r="N657">
        <v>1</v>
      </c>
      <c r="P657" t="str">
        <f>VLOOKUP(L657,'Status Report'!B:AA,26,0)</f>
        <v>Bangladesh</v>
      </c>
      <c r="Q657" t="str">
        <f>VLOOKUP(L657,'Status Report'!B:AB,27,0)</f>
        <v>Textiles-Clothing</v>
      </c>
      <c r="R657">
        <f>VLOOKUP(L657,'Status Report'!B:X,23,0)</f>
        <v>167</v>
      </c>
      <c r="S657" t="str">
        <f>VLOOKUP(L657,'Status Report'!B:T,19,0)</f>
        <v>Promocean The Netherlands BV</v>
      </c>
      <c r="T657" s="62">
        <f>VLOOKUP(L657,'Status Report'!B:E,4,0)</f>
        <v>3</v>
      </c>
      <c r="U657" s="19">
        <f>_xlfn.IFS(AI657="Den Bosch",VLOOKUP(L657,'Status Report'!B:AM,35,0),AI657="Yantian",VLOOKUP(L657,'Status Report'!B:AM,36,0),AI657="",IF(H657="Asia Pacific",VLOOKUP(L657,'Status Report'!B:AM,36,0),VLOOKUP(L657,'Status Report'!B:AM,35,0)),AI657="Direct shipment",IF(H657="Asia Pacific",VLOOKUP(L657,'Status Report'!B:AM,36,0),VLOOKUP(L657,'Status Report'!B:AM,35,0)))</f>
        <v>40.619999999999997</v>
      </c>
      <c r="V657" s="20">
        <f t="shared" si="154"/>
        <v>40.619999999999997</v>
      </c>
      <c r="W657" s="19">
        <f>_xlfn.IFS(AI657="Den Bosch",VLOOKUP(L657,'Status Report'!B:AM,37,0),AI657="Yantian",VLOOKUP(L657,'Status Report'!B:AM,38,0),AI657="",IF(H657="Asia Pacific",VLOOKUP(L657,'Status Report'!B:AM,38,0),VLOOKUP(L657,'Status Report'!B:AM,37,0)),AI657="Direct shipment",IF(H657="Asia Pacific",VLOOKUP(L657,'Status Report'!B:AM,38,0),VLOOKUP(L657,'Status Report'!B:AM,37,0)))</f>
        <v>39.900000000000006</v>
      </c>
      <c r="X657" s="20">
        <f t="shared" si="155"/>
        <v>39.900000000000006</v>
      </c>
      <c r="Y657" s="20">
        <f>_xlfn.IFS(AI657="Den Bosch",VLOOKUP(L657,'Status Report'!B:AO,39,0),AI657="Yantian",VLOOKUP(L657,'Status Report'!B:AO,40,0),AI657="",IF(H657="Asia Pacific",VLOOKUP(L657,'Status Report'!B:AO,40,0),VLOOKUP(L657,'Status Report'!B:AO,39,0)),AI657="Direct shipment",IF(H657="Asia Pacific",VLOOKUP(L657,'Status Report'!B:AO,40,0),VLOOKUP(L657,'Status Report'!B:AO,39,0)))</f>
        <v>0</v>
      </c>
      <c r="Z657" s="20">
        <f t="shared" si="156"/>
        <v>0</v>
      </c>
      <c r="AA657" s="20">
        <f t="shared" si="157"/>
        <v>39.900000000000006</v>
      </c>
      <c r="AB657" s="21">
        <f>_xlfn.IFS(AI657="Den Bosch",VLOOKUP(L657,'Status Report'!B:AM,33,0),AI657="Yantian",VLOOKUP(L657,'Status Report'!B:AM,34,0),AI657="",IF(H657="Asia Pacific",VLOOKUP(L657,'Status Report'!B:AM,34,0),VLOOKUP(L657,'Status Report'!B:AM,33,0)),AI657="Direct shipment",IF(H657="Asia Pacific",VLOOKUP(L657,'Status Report'!B:AM,34,0),VLOOKUP(L657,'Status Report'!B:AM,33,0)))</f>
        <v>34.7652</v>
      </c>
      <c r="AC657" s="21">
        <f>VLOOKUP(L657,'Status Report'!B:CE,82,0)</f>
        <v>0</v>
      </c>
      <c r="AD657" s="21">
        <f t="shared" si="158"/>
        <v>34.7652</v>
      </c>
      <c r="AE657" s="63">
        <f>VLOOKUP(L657,'Status Report'!B:W,20,0)</f>
        <v>36</v>
      </c>
      <c r="AF657" s="63">
        <f>VLOOKUP(L657,'Status Report'!B:W,21,0)</f>
        <v>33</v>
      </c>
      <c r="AG657" s="63">
        <f>VLOOKUP(L657,'Status Report'!B:W,22,0)</f>
        <v>7</v>
      </c>
      <c r="AH657" s="22">
        <f t="shared" si="159"/>
        <v>8.3160000000000005E-3</v>
      </c>
      <c r="AI657" t="s">
        <v>990</v>
      </c>
      <c r="AK657" s="63">
        <f>IFERROR(VLOOKUP(G657,ASEAN!A:A,1,0),0)</f>
        <v>0</v>
      </c>
      <c r="AL657" s="63" t="str">
        <f>IFERROR(VLOOKUP(D657,'[3]customer specs'!$B$1:$D$65536,3,0),0)</f>
        <v>pallet</v>
      </c>
      <c r="AM657" s="64">
        <f t="shared" si="160"/>
        <v>0.71999999999999176</v>
      </c>
      <c r="AN657" s="64">
        <f t="shared" si="161"/>
        <v>0</v>
      </c>
      <c r="AO657" s="63"/>
      <c r="AP657" s="63"/>
      <c r="AQ657" s="63" t="str">
        <f t="shared" si="162"/>
        <v>no</v>
      </c>
      <c r="AR657" s="20">
        <f t="shared" si="163"/>
        <v>34.7652</v>
      </c>
      <c r="AS657" s="63"/>
      <c r="AT657" s="23">
        <f t="shared" si="153"/>
        <v>0.12</v>
      </c>
      <c r="AU657" s="65">
        <f t="shared" si="164"/>
        <v>39.505909090909093</v>
      </c>
      <c r="AV657" s="65"/>
      <c r="AW657" s="65">
        <f t="shared" si="165"/>
        <v>39.505909090909093</v>
      </c>
      <c r="AX657" s="65"/>
      <c r="AY657" s="63">
        <f>VLOOKUP(L657,'Status Report'!B:CF,81,0)</f>
        <v>0</v>
      </c>
      <c r="AZ657" s="63" t="str">
        <f>VLOOKUP(L657,'Status Report'!B:S,18,0)</f>
        <v>Ellina Smirnova</v>
      </c>
      <c r="BB657" s="63">
        <f>VLOOKUP(L657,'Status Report'!B:Z,25,0)</f>
        <v>6</v>
      </c>
      <c r="BC657" s="63">
        <f t="shared" si="166"/>
        <v>6</v>
      </c>
      <c r="BF657">
        <f>VLOOKUP(L657,'Status Report'!B:CE,82,0)</f>
        <v>0</v>
      </c>
      <c r="BG657">
        <f>VLOOKUP(L657,'Status Report'!B:CF,83,0)</f>
        <v>0</v>
      </c>
      <c r="BH657">
        <f>VLOOKUP(L657,'Status Report'!B:CG,84,0)</f>
        <v>0</v>
      </c>
      <c r="BI657" t="s">
        <v>854</v>
      </c>
      <c r="BJ657" t="s">
        <v>795</v>
      </c>
      <c r="BM657" s="67">
        <f t="shared" si="167"/>
        <v>38</v>
      </c>
    </row>
    <row r="658" spans="1:65" x14ac:dyDescent="0.25">
      <c r="A658" s="68" t="str">
        <f>VLOOKUP(L658,'Status Report'!B:CB,79,0)</f>
        <v>Heineken</v>
      </c>
      <c r="C658">
        <v>26021027</v>
      </c>
      <c r="D658">
        <v>3090256</v>
      </c>
      <c r="E658" t="s">
        <v>884</v>
      </c>
      <c r="F658" t="s">
        <v>885</v>
      </c>
      <c r="G658" t="str">
        <f>VLOOKUP(D658,'[2]sold to'!$A:$H,8,0)</f>
        <v>Brazil</v>
      </c>
      <c r="H658" t="str">
        <f>VLOOKUP(D658,'[2]sold to'!$A:$I,9,0)</f>
        <v>AMERICAS</v>
      </c>
      <c r="K658">
        <v>140</v>
      </c>
      <c r="L658">
        <v>88025976</v>
      </c>
      <c r="M658" t="s">
        <v>218</v>
      </c>
      <c r="N658">
        <v>4</v>
      </c>
      <c r="P658" t="str">
        <f>VLOOKUP(L658,'Status Report'!B:AA,26,0)</f>
        <v>Bangladesh</v>
      </c>
      <c r="Q658" t="str">
        <f>VLOOKUP(L658,'Status Report'!B:AB,27,0)</f>
        <v>Textiles-Clothing</v>
      </c>
      <c r="R658">
        <f>VLOOKUP(L658,'Status Report'!B:X,23,0)</f>
        <v>167</v>
      </c>
      <c r="S658" t="str">
        <f>VLOOKUP(L658,'Status Report'!B:T,19,0)</f>
        <v>Promocean The Netherlands BV</v>
      </c>
      <c r="T658" s="62">
        <f>VLOOKUP(L658,'Status Report'!B:E,4,0)</f>
        <v>3</v>
      </c>
      <c r="U658" s="19">
        <f>_xlfn.IFS(AI658="Den Bosch",VLOOKUP(L658,'Status Report'!B:AM,35,0),AI658="Yantian",VLOOKUP(L658,'Status Report'!B:AM,36,0),AI658="",IF(H658="Asia Pacific",VLOOKUP(L658,'Status Report'!B:AM,36,0),VLOOKUP(L658,'Status Report'!B:AM,35,0)),AI658="Direct shipment",IF(H658="Asia Pacific",VLOOKUP(L658,'Status Report'!B:AM,36,0),VLOOKUP(L658,'Status Report'!B:AM,35,0)))</f>
        <v>40.619999999999997</v>
      </c>
      <c r="V658" s="20">
        <f t="shared" si="154"/>
        <v>162.47999999999999</v>
      </c>
      <c r="W658" s="19">
        <f>_xlfn.IFS(AI658="Den Bosch",VLOOKUP(L658,'Status Report'!B:AM,37,0),AI658="Yantian",VLOOKUP(L658,'Status Report'!B:AM,38,0),AI658="",IF(H658="Asia Pacific",VLOOKUP(L658,'Status Report'!B:AM,38,0),VLOOKUP(L658,'Status Report'!B:AM,37,0)),AI658="Direct shipment",IF(H658="Asia Pacific",VLOOKUP(L658,'Status Report'!B:AM,38,0),VLOOKUP(L658,'Status Report'!B:AM,37,0)))</f>
        <v>39.900000000000006</v>
      </c>
      <c r="X658" s="20">
        <f t="shared" si="155"/>
        <v>159.60000000000002</v>
      </c>
      <c r="Y658" s="20">
        <f>_xlfn.IFS(AI658="Den Bosch",VLOOKUP(L658,'Status Report'!B:AO,39,0),AI658="Yantian",VLOOKUP(L658,'Status Report'!B:AO,40,0),AI658="",IF(H658="Asia Pacific",VLOOKUP(L658,'Status Report'!B:AO,40,0),VLOOKUP(L658,'Status Report'!B:AO,39,0)),AI658="Direct shipment",IF(H658="Asia Pacific",VLOOKUP(L658,'Status Report'!B:AO,40,0),VLOOKUP(L658,'Status Report'!B:AO,39,0)))</f>
        <v>0</v>
      </c>
      <c r="Z658" s="20">
        <f t="shared" si="156"/>
        <v>0</v>
      </c>
      <c r="AA658" s="20">
        <f t="shared" si="157"/>
        <v>159.60000000000002</v>
      </c>
      <c r="AB658" s="21">
        <f>_xlfn.IFS(AI658="Den Bosch",VLOOKUP(L658,'Status Report'!B:AM,33,0),AI658="Yantian",VLOOKUP(L658,'Status Report'!B:AM,34,0),AI658="",IF(H658="Asia Pacific",VLOOKUP(L658,'Status Report'!B:AM,34,0),VLOOKUP(L658,'Status Report'!B:AM,33,0)),AI658="Direct shipment",IF(H658="Asia Pacific",VLOOKUP(L658,'Status Report'!B:AM,34,0),VLOOKUP(L658,'Status Report'!B:AM,33,0)))</f>
        <v>34.7652</v>
      </c>
      <c r="AC658" s="21">
        <f>VLOOKUP(L658,'Status Report'!B:CE,82,0)</f>
        <v>0</v>
      </c>
      <c r="AD658" s="21">
        <f t="shared" si="158"/>
        <v>34.7652</v>
      </c>
      <c r="AE658" s="63">
        <f>VLOOKUP(L658,'Status Report'!B:W,20,0)</f>
        <v>36</v>
      </c>
      <c r="AF658" s="63">
        <f>VLOOKUP(L658,'Status Report'!B:W,21,0)</f>
        <v>33</v>
      </c>
      <c r="AG658" s="63">
        <f>VLOOKUP(L658,'Status Report'!B:W,22,0)</f>
        <v>7</v>
      </c>
      <c r="AH658" s="22">
        <f t="shared" si="159"/>
        <v>3.3264000000000002E-2</v>
      </c>
      <c r="AI658" t="s">
        <v>990</v>
      </c>
      <c r="AK658" s="63">
        <f>IFERROR(VLOOKUP(G658,ASEAN!A:A,1,0),0)</f>
        <v>0</v>
      </c>
      <c r="AL658" s="63" t="str">
        <f>IFERROR(VLOOKUP(D658,'[3]customer specs'!$B$1:$D$65536,3,0),0)</f>
        <v>pallet</v>
      </c>
      <c r="AM658" s="64">
        <f t="shared" si="160"/>
        <v>2.879999999999967</v>
      </c>
      <c r="AN658" s="64">
        <f t="shared" si="161"/>
        <v>0</v>
      </c>
      <c r="AO658" s="63"/>
      <c r="AP658" s="63"/>
      <c r="AQ658" s="63" t="str">
        <f t="shared" si="162"/>
        <v>no</v>
      </c>
      <c r="AR658" s="20">
        <f t="shared" si="163"/>
        <v>139.0608</v>
      </c>
      <c r="AS658" s="63"/>
      <c r="AT658" s="23">
        <f t="shared" si="153"/>
        <v>0.12</v>
      </c>
      <c r="AU658" s="65">
        <f t="shared" si="164"/>
        <v>39.505909090909093</v>
      </c>
      <c r="AV658" s="65"/>
      <c r="AW658" s="65">
        <f t="shared" si="165"/>
        <v>158.02363636363637</v>
      </c>
      <c r="AX658" s="65"/>
      <c r="AY658" s="63">
        <f>VLOOKUP(L658,'Status Report'!B:CF,81,0)</f>
        <v>0</v>
      </c>
      <c r="AZ658" s="63" t="str">
        <f>VLOOKUP(L658,'Status Report'!B:S,18,0)</f>
        <v>Ellina Smirnova</v>
      </c>
      <c r="BB658" s="63">
        <f>VLOOKUP(L658,'Status Report'!B:Z,25,0)</f>
        <v>6</v>
      </c>
      <c r="BC658" s="63">
        <f t="shared" si="166"/>
        <v>24</v>
      </c>
      <c r="BF658">
        <f>VLOOKUP(L658,'Status Report'!B:CE,82,0)</f>
        <v>0</v>
      </c>
      <c r="BG658">
        <f>VLOOKUP(L658,'Status Report'!B:CF,83,0)</f>
        <v>0</v>
      </c>
      <c r="BH658">
        <f>VLOOKUP(L658,'Status Report'!B:CG,84,0)</f>
        <v>0</v>
      </c>
      <c r="BI658" t="s">
        <v>854</v>
      </c>
      <c r="BJ658" t="s">
        <v>795</v>
      </c>
      <c r="BM658" s="67">
        <f t="shared" si="167"/>
        <v>72</v>
      </c>
    </row>
    <row r="659" spans="1:65" x14ac:dyDescent="0.25">
      <c r="A659" s="68" t="str">
        <f>VLOOKUP(L659,'Status Report'!B:CB,79,0)</f>
        <v>Heineken</v>
      </c>
      <c r="C659">
        <v>26021027</v>
      </c>
      <c r="D659">
        <v>3090256</v>
      </c>
      <c r="E659" t="s">
        <v>884</v>
      </c>
      <c r="F659" t="s">
        <v>885</v>
      </c>
      <c r="G659" t="str">
        <f>VLOOKUP(D659,'[2]sold to'!$A:$H,8,0)</f>
        <v>Brazil</v>
      </c>
      <c r="H659" t="str">
        <f>VLOOKUP(D659,'[2]sold to'!$A:$I,9,0)</f>
        <v>AMERICAS</v>
      </c>
      <c r="K659">
        <v>150</v>
      </c>
      <c r="L659">
        <v>88025977</v>
      </c>
      <c r="M659" t="s">
        <v>219</v>
      </c>
      <c r="N659">
        <v>2</v>
      </c>
      <c r="P659" t="str">
        <f>VLOOKUP(L659,'Status Report'!B:AA,26,0)</f>
        <v>Bangladesh</v>
      </c>
      <c r="Q659" t="str">
        <f>VLOOKUP(L659,'Status Report'!B:AB,27,0)</f>
        <v>Textiles-Clothing</v>
      </c>
      <c r="R659">
        <f>VLOOKUP(L659,'Status Report'!B:X,23,0)</f>
        <v>167</v>
      </c>
      <c r="S659" t="str">
        <f>VLOOKUP(L659,'Status Report'!B:T,19,0)</f>
        <v>Promocean The Netherlands BV</v>
      </c>
      <c r="T659" s="62">
        <f>VLOOKUP(L659,'Status Report'!B:E,4,0)</f>
        <v>3</v>
      </c>
      <c r="U659" s="19">
        <f>_xlfn.IFS(AI659="Den Bosch",VLOOKUP(L659,'Status Report'!B:AM,35,0),AI659="Yantian",VLOOKUP(L659,'Status Report'!B:AM,36,0),AI659="",IF(H659="Asia Pacific",VLOOKUP(L659,'Status Report'!B:AM,36,0),VLOOKUP(L659,'Status Report'!B:AM,35,0)),AI659="Direct shipment",IF(H659="Asia Pacific",VLOOKUP(L659,'Status Report'!B:AM,36,0),VLOOKUP(L659,'Status Report'!B:AM,35,0)))</f>
        <v>40.619999999999997</v>
      </c>
      <c r="V659" s="20">
        <f t="shared" si="154"/>
        <v>81.239999999999995</v>
      </c>
      <c r="W659" s="19">
        <f>_xlfn.IFS(AI659="Den Bosch",VLOOKUP(L659,'Status Report'!B:AM,37,0),AI659="Yantian",VLOOKUP(L659,'Status Report'!B:AM,38,0),AI659="",IF(H659="Asia Pacific",VLOOKUP(L659,'Status Report'!B:AM,38,0),VLOOKUP(L659,'Status Report'!B:AM,37,0)),AI659="Direct shipment",IF(H659="Asia Pacific",VLOOKUP(L659,'Status Report'!B:AM,38,0),VLOOKUP(L659,'Status Report'!B:AM,37,0)))</f>
        <v>39.900000000000006</v>
      </c>
      <c r="X659" s="20">
        <f t="shared" si="155"/>
        <v>79.800000000000011</v>
      </c>
      <c r="Y659" s="20">
        <f>_xlfn.IFS(AI659="Den Bosch",VLOOKUP(L659,'Status Report'!B:AO,39,0),AI659="Yantian",VLOOKUP(L659,'Status Report'!B:AO,40,0),AI659="",IF(H659="Asia Pacific",VLOOKUP(L659,'Status Report'!B:AO,40,0),VLOOKUP(L659,'Status Report'!B:AO,39,0)),AI659="Direct shipment",IF(H659="Asia Pacific",VLOOKUP(L659,'Status Report'!B:AO,40,0),VLOOKUP(L659,'Status Report'!B:AO,39,0)))</f>
        <v>0</v>
      </c>
      <c r="Z659" s="20">
        <f t="shared" si="156"/>
        <v>0</v>
      </c>
      <c r="AA659" s="20">
        <f t="shared" si="157"/>
        <v>79.800000000000011</v>
      </c>
      <c r="AB659" s="21">
        <f>_xlfn.IFS(AI659="Den Bosch",VLOOKUP(L659,'Status Report'!B:AM,33,0),AI659="Yantian",VLOOKUP(L659,'Status Report'!B:AM,34,0),AI659="",IF(H659="Asia Pacific",VLOOKUP(L659,'Status Report'!B:AM,34,0),VLOOKUP(L659,'Status Report'!B:AM,33,0)),AI659="Direct shipment",IF(H659="Asia Pacific",VLOOKUP(L659,'Status Report'!B:AM,34,0),VLOOKUP(L659,'Status Report'!B:AM,33,0)))</f>
        <v>34.7652</v>
      </c>
      <c r="AC659" s="21">
        <f>VLOOKUP(L659,'Status Report'!B:CE,82,0)</f>
        <v>0</v>
      </c>
      <c r="AD659" s="21">
        <f t="shared" si="158"/>
        <v>34.7652</v>
      </c>
      <c r="AE659" s="63">
        <f>VLOOKUP(L659,'Status Report'!B:W,20,0)</f>
        <v>36</v>
      </c>
      <c r="AF659" s="63">
        <f>VLOOKUP(L659,'Status Report'!B:W,21,0)</f>
        <v>33</v>
      </c>
      <c r="AG659" s="63">
        <f>VLOOKUP(L659,'Status Report'!B:W,22,0)</f>
        <v>7</v>
      </c>
      <c r="AH659" s="22">
        <f t="shared" si="159"/>
        <v>1.6632000000000001E-2</v>
      </c>
      <c r="AI659" t="s">
        <v>990</v>
      </c>
      <c r="AK659" s="63">
        <f>IFERROR(VLOOKUP(G659,ASEAN!A:A,1,0),0)</f>
        <v>0</v>
      </c>
      <c r="AL659" s="63" t="str">
        <f>IFERROR(VLOOKUP(D659,'[3]customer specs'!$B$1:$D$65536,3,0),0)</f>
        <v>pallet</v>
      </c>
      <c r="AM659" s="64">
        <f t="shared" si="160"/>
        <v>1.4399999999999835</v>
      </c>
      <c r="AN659" s="64">
        <f t="shared" si="161"/>
        <v>0</v>
      </c>
      <c r="AO659" s="63"/>
      <c r="AP659" s="63"/>
      <c r="AQ659" s="63" t="str">
        <f t="shared" si="162"/>
        <v>no</v>
      </c>
      <c r="AR659" s="20">
        <f t="shared" si="163"/>
        <v>69.5304</v>
      </c>
      <c r="AS659" s="63"/>
      <c r="AT659" s="23">
        <f t="shared" si="153"/>
        <v>0.12</v>
      </c>
      <c r="AU659" s="65">
        <f t="shared" si="164"/>
        <v>39.505909090909093</v>
      </c>
      <c r="AV659" s="65"/>
      <c r="AW659" s="65">
        <f t="shared" si="165"/>
        <v>79.011818181818185</v>
      </c>
      <c r="AX659" s="65"/>
      <c r="AY659" s="63">
        <f>VLOOKUP(L659,'Status Report'!B:CF,81,0)</f>
        <v>0</v>
      </c>
      <c r="AZ659" s="63" t="str">
        <f>VLOOKUP(L659,'Status Report'!B:S,18,0)</f>
        <v>Ellina Smirnova</v>
      </c>
      <c r="BB659" s="63">
        <f>VLOOKUP(L659,'Status Report'!B:Z,25,0)</f>
        <v>6</v>
      </c>
      <c r="BC659" s="63">
        <f t="shared" si="166"/>
        <v>12</v>
      </c>
      <c r="BF659">
        <f>VLOOKUP(L659,'Status Report'!B:CE,82,0)</f>
        <v>0</v>
      </c>
      <c r="BG659">
        <f>VLOOKUP(L659,'Status Report'!B:CF,83,0)</f>
        <v>0</v>
      </c>
      <c r="BH659">
        <f>VLOOKUP(L659,'Status Report'!B:CG,84,0)</f>
        <v>0</v>
      </c>
      <c r="BI659" t="s">
        <v>854</v>
      </c>
      <c r="BJ659" t="s">
        <v>795</v>
      </c>
      <c r="BM659" s="67">
        <f t="shared" si="167"/>
        <v>97</v>
      </c>
    </row>
    <row r="660" spans="1:65" x14ac:dyDescent="0.25">
      <c r="A660" s="68" t="str">
        <f>VLOOKUP(L660,'Status Report'!B:CB,79,0)</f>
        <v>Heineken</v>
      </c>
      <c r="C660">
        <v>26021027</v>
      </c>
      <c r="D660">
        <v>3090256</v>
      </c>
      <c r="E660" t="s">
        <v>884</v>
      </c>
      <c r="F660" t="s">
        <v>885</v>
      </c>
      <c r="G660" t="str">
        <f>VLOOKUP(D660,'[2]sold to'!$A:$H,8,0)</f>
        <v>Brazil</v>
      </c>
      <c r="H660" t="str">
        <f>VLOOKUP(D660,'[2]sold to'!$A:$I,9,0)</f>
        <v>AMERICAS</v>
      </c>
      <c r="K660">
        <v>160</v>
      </c>
      <c r="L660">
        <v>88025979</v>
      </c>
      <c r="M660" t="s">
        <v>220</v>
      </c>
      <c r="N660">
        <v>10</v>
      </c>
      <c r="P660" t="str">
        <f>VLOOKUP(L660,'Status Report'!B:AA,26,0)</f>
        <v>Bangladesh</v>
      </c>
      <c r="Q660" t="str">
        <f>VLOOKUP(L660,'Status Report'!B:AB,27,0)</f>
        <v>Textiles-Clothing</v>
      </c>
      <c r="R660">
        <f>VLOOKUP(L660,'Status Report'!B:X,23,0)</f>
        <v>167</v>
      </c>
      <c r="S660" t="str">
        <f>VLOOKUP(L660,'Status Report'!B:T,19,0)</f>
        <v>Promocean The Netherlands BV</v>
      </c>
      <c r="T660" s="62">
        <f>VLOOKUP(L660,'Status Report'!B:E,4,0)</f>
        <v>3</v>
      </c>
      <c r="U660" s="19">
        <f>_xlfn.IFS(AI660="Den Bosch",VLOOKUP(L660,'Status Report'!B:AM,35,0),AI660="Yantian",VLOOKUP(L660,'Status Report'!B:AM,36,0),AI660="",IF(H660="Asia Pacific",VLOOKUP(L660,'Status Report'!B:AM,36,0),VLOOKUP(L660,'Status Report'!B:AM,35,0)),AI660="Direct shipment",IF(H660="Asia Pacific",VLOOKUP(L660,'Status Report'!B:AM,36,0),VLOOKUP(L660,'Status Report'!B:AM,35,0)))</f>
        <v>42.480000000000004</v>
      </c>
      <c r="V660" s="20">
        <f t="shared" si="154"/>
        <v>424.80000000000007</v>
      </c>
      <c r="W660" s="19">
        <f>_xlfn.IFS(AI660="Den Bosch",VLOOKUP(L660,'Status Report'!B:AM,37,0),AI660="Yantian",VLOOKUP(L660,'Status Report'!B:AM,38,0),AI660="",IF(H660="Asia Pacific",VLOOKUP(L660,'Status Report'!B:AM,38,0),VLOOKUP(L660,'Status Report'!B:AM,37,0)),AI660="Direct shipment",IF(H660="Asia Pacific",VLOOKUP(L660,'Status Report'!B:AM,38,0),VLOOKUP(L660,'Status Report'!B:AM,37,0)))</f>
        <v>41.7</v>
      </c>
      <c r="X660" s="20">
        <f t="shared" si="155"/>
        <v>417</v>
      </c>
      <c r="Y660" s="20">
        <f>_xlfn.IFS(AI660="Den Bosch",VLOOKUP(L660,'Status Report'!B:AO,39,0),AI660="Yantian",VLOOKUP(L660,'Status Report'!B:AO,40,0),AI660="",IF(H660="Asia Pacific",VLOOKUP(L660,'Status Report'!B:AO,40,0),VLOOKUP(L660,'Status Report'!B:AO,39,0)),AI660="Direct shipment",IF(H660="Asia Pacific",VLOOKUP(L660,'Status Report'!B:AO,40,0),VLOOKUP(L660,'Status Report'!B:AO,39,0)))</f>
        <v>0</v>
      </c>
      <c r="Z660" s="20">
        <f t="shared" si="156"/>
        <v>0</v>
      </c>
      <c r="AA660" s="20">
        <f t="shared" si="157"/>
        <v>417</v>
      </c>
      <c r="AB660" s="21">
        <f>_xlfn.IFS(AI660="Den Bosch",VLOOKUP(L660,'Status Report'!B:AM,33,0),AI660="Yantian",VLOOKUP(L660,'Status Report'!B:AM,34,0),AI660="",IF(H660="Asia Pacific",VLOOKUP(L660,'Status Report'!B:AM,34,0),VLOOKUP(L660,'Status Report'!B:AM,33,0)),AI660="Direct shipment",IF(H660="Asia Pacific",VLOOKUP(L660,'Status Report'!B:AM,34,0),VLOOKUP(L660,'Status Report'!B:AM,33,0)))</f>
        <v>36.374700000000011</v>
      </c>
      <c r="AC660" s="21">
        <f>VLOOKUP(L660,'Status Report'!B:CE,82,0)</f>
        <v>0</v>
      </c>
      <c r="AD660" s="21">
        <f t="shared" si="158"/>
        <v>36.374700000000011</v>
      </c>
      <c r="AE660" s="63">
        <f>VLOOKUP(L660,'Status Report'!B:W,20,0)</f>
        <v>36</v>
      </c>
      <c r="AF660" s="63">
        <f>VLOOKUP(L660,'Status Report'!B:W,21,0)</f>
        <v>33</v>
      </c>
      <c r="AG660" s="63">
        <f>VLOOKUP(L660,'Status Report'!B:W,22,0)</f>
        <v>7</v>
      </c>
      <c r="AH660" s="22">
        <f t="shared" si="159"/>
        <v>8.3159999999999998E-2</v>
      </c>
      <c r="AI660" t="s">
        <v>990</v>
      </c>
      <c r="AK660" s="63">
        <f>IFERROR(VLOOKUP(G660,ASEAN!A:A,1,0),0)</f>
        <v>0</v>
      </c>
      <c r="AL660" s="63" t="str">
        <f>IFERROR(VLOOKUP(D660,'[3]customer specs'!$B$1:$D$65536,3,0),0)</f>
        <v>pallet</v>
      </c>
      <c r="AM660" s="64">
        <f t="shared" si="160"/>
        <v>7.8000000000000682</v>
      </c>
      <c r="AN660" s="64">
        <f t="shared" si="161"/>
        <v>0</v>
      </c>
      <c r="AO660" s="63"/>
      <c r="AP660" s="63"/>
      <c r="AQ660" s="63" t="str">
        <f t="shared" si="162"/>
        <v>no</v>
      </c>
      <c r="AR660" s="20">
        <f t="shared" si="163"/>
        <v>363.74700000000013</v>
      </c>
      <c r="AS660" s="63"/>
      <c r="AT660" s="23">
        <f t="shared" si="153"/>
        <v>0.12</v>
      </c>
      <c r="AU660" s="65">
        <f t="shared" si="164"/>
        <v>41.334886363636379</v>
      </c>
      <c r="AV660" s="65"/>
      <c r="AW660" s="65">
        <f t="shared" si="165"/>
        <v>413.34886363636377</v>
      </c>
      <c r="AX660" s="65"/>
      <c r="AY660" s="63">
        <f>VLOOKUP(L660,'Status Report'!B:CF,81,0)</f>
        <v>0</v>
      </c>
      <c r="AZ660" s="63" t="str">
        <f>VLOOKUP(L660,'Status Report'!B:S,18,0)</f>
        <v>Ellina Smirnova</v>
      </c>
      <c r="BB660" s="63">
        <f>VLOOKUP(L660,'Status Report'!B:Z,25,0)</f>
        <v>6</v>
      </c>
      <c r="BC660" s="63">
        <f t="shared" si="166"/>
        <v>60</v>
      </c>
      <c r="BF660">
        <f>VLOOKUP(L660,'Status Report'!B:CE,82,0)</f>
        <v>0</v>
      </c>
      <c r="BG660">
        <f>VLOOKUP(L660,'Status Report'!B:CF,83,0)</f>
        <v>0</v>
      </c>
      <c r="BH660">
        <f>VLOOKUP(L660,'Status Report'!B:CG,84,0)</f>
        <v>0</v>
      </c>
      <c r="BI660" t="s">
        <v>854</v>
      </c>
      <c r="BJ660" t="s">
        <v>795</v>
      </c>
      <c r="BM660" s="67">
        <f t="shared" si="167"/>
        <v>103</v>
      </c>
    </row>
    <row r="661" spans="1:65" x14ac:dyDescent="0.25">
      <c r="A661" s="68" t="str">
        <f>VLOOKUP(L661,'Status Report'!B:CB,79,0)</f>
        <v>Heineken</v>
      </c>
      <c r="C661">
        <v>26021027</v>
      </c>
      <c r="D661">
        <v>3090256</v>
      </c>
      <c r="E661" t="s">
        <v>884</v>
      </c>
      <c r="F661" t="s">
        <v>885</v>
      </c>
      <c r="G661" t="str">
        <f>VLOOKUP(D661,'[2]sold to'!$A:$H,8,0)</f>
        <v>Brazil</v>
      </c>
      <c r="H661" t="str">
        <f>VLOOKUP(D661,'[2]sold to'!$A:$I,9,0)</f>
        <v>AMERICAS</v>
      </c>
      <c r="K661">
        <v>170</v>
      </c>
      <c r="L661">
        <v>88025980</v>
      </c>
      <c r="M661" t="s">
        <v>221</v>
      </c>
      <c r="N661">
        <v>9</v>
      </c>
      <c r="P661" t="str">
        <f>VLOOKUP(L661,'Status Report'!B:AA,26,0)</f>
        <v>Bangladesh</v>
      </c>
      <c r="Q661" t="str">
        <f>VLOOKUP(L661,'Status Report'!B:AB,27,0)</f>
        <v>Textiles-Clothing</v>
      </c>
      <c r="R661">
        <f>VLOOKUP(L661,'Status Report'!B:X,23,0)</f>
        <v>167</v>
      </c>
      <c r="S661" t="str">
        <f>VLOOKUP(L661,'Status Report'!B:T,19,0)</f>
        <v>Promocean The Netherlands BV</v>
      </c>
      <c r="T661" s="62">
        <f>VLOOKUP(L661,'Status Report'!B:E,4,0)</f>
        <v>3</v>
      </c>
      <c r="U661" s="19">
        <f>_xlfn.IFS(AI661="Den Bosch",VLOOKUP(L661,'Status Report'!B:AM,35,0),AI661="Yantian",VLOOKUP(L661,'Status Report'!B:AM,36,0),AI661="",IF(H661="Asia Pacific",VLOOKUP(L661,'Status Report'!B:AM,36,0),VLOOKUP(L661,'Status Report'!B:AM,35,0)),AI661="Direct shipment",IF(H661="Asia Pacific",VLOOKUP(L661,'Status Report'!B:AM,36,0),VLOOKUP(L661,'Status Report'!B:AM,35,0)))</f>
        <v>42.480000000000004</v>
      </c>
      <c r="V661" s="20">
        <f t="shared" si="154"/>
        <v>382.32000000000005</v>
      </c>
      <c r="W661" s="19">
        <f>_xlfn.IFS(AI661="Den Bosch",VLOOKUP(L661,'Status Report'!B:AM,37,0),AI661="Yantian",VLOOKUP(L661,'Status Report'!B:AM,38,0),AI661="",IF(H661="Asia Pacific",VLOOKUP(L661,'Status Report'!B:AM,38,0),VLOOKUP(L661,'Status Report'!B:AM,37,0)),AI661="Direct shipment",IF(H661="Asia Pacific",VLOOKUP(L661,'Status Report'!B:AM,38,0),VLOOKUP(L661,'Status Report'!B:AM,37,0)))</f>
        <v>41.7</v>
      </c>
      <c r="X661" s="20">
        <f t="shared" si="155"/>
        <v>375.3</v>
      </c>
      <c r="Y661" s="20">
        <f>_xlfn.IFS(AI661="Den Bosch",VLOOKUP(L661,'Status Report'!B:AO,39,0),AI661="Yantian",VLOOKUP(L661,'Status Report'!B:AO,40,0),AI661="",IF(H661="Asia Pacific",VLOOKUP(L661,'Status Report'!B:AO,40,0),VLOOKUP(L661,'Status Report'!B:AO,39,0)),AI661="Direct shipment",IF(H661="Asia Pacific",VLOOKUP(L661,'Status Report'!B:AO,40,0),VLOOKUP(L661,'Status Report'!B:AO,39,0)))</f>
        <v>0</v>
      </c>
      <c r="Z661" s="20">
        <f t="shared" si="156"/>
        <v>0</v>
      </c>
      <c r="AA661" s="20">
        <f t="shared" si="157"/>
        <v>375.3</v>
      </c>
      <c r="AB661" s="21">
        <f>_xlfn.IFS(AI661="Den Bosch",VLOOKUP(L661,'Status Report'!B:AM,33,0),AI661="Yantian",VLOOKUP(L661,'Status Report'!B:AM,34,0),AI661="",IF(H661="Asia Pacific",VLOOKUP(L661,'Status Report'!B:AM,34,0),VLOOKUP(L661,'Status Report'!B:AM,33,0)),AI661="Direct shipment",IF(H661="Asia Pacific",VLOOKUP(L661,'Status Report'!B:AM,34,0),VLOOKUP(L661,'Status Report'!B:AM,33,0)))</f>
        <v>36.374700000000004</v>
      </c>
      <c r="AC661" s="21">
        <f>VLOOKUP(L661,'Status Report'!B:CE,82,0)</f>
        <v>0</v>
      </c>
      <c r="AD661" s="21">
        <f t="shared" si="158"/>
        <v>36.374700000000004</v>
      </c>
      <c r="AE661" s="63">
        <f>VLOOKUP(L661,'Status Report'!B:W,20,0)</f>
        <v>36</v>
      </c>
      <c r="AF661" s="63">
        <f>VLOOKUP(L661,'Status Report'!B:W,21,0)</f>
        <v>33</v>
      </c>
      <c r="AG661" s="63">
        <f>VLOOKUP(L661,'Status Report'!B:W,22,0)</f>
        <v>7</v>
      </c>
      <c r="AH661" s="22">
        <f t="shared" si="159"/>
        <v>7.4843999999999994E-2</v>
      </c>
      <c r="AI661" t="s">
        <v>990</v>
      </c>
      <c r="AK661" s="63">
        <f>IFERROR(VLOOKUP(G661,ASEAN!A:A,1,0),0)</f>
        <v>0</v>
      </c>
      <c r="AL661" s="63" t="str">
        <f>IFERROR(VLOOKUP(D661,'[3]customer specs'!$B$1:$D$65536,3,0),0)</f>
        <v>pallet</v>
      </c>
      <c r="AM661" s="64">
        <f t="shared" si="160"/>
        <v>7.0200000000000387</v>
      </c>
      <c r="AN661" s="64">
        <f t="shared" si="161"/>
        <v>0</v>
      </c>
      <c r="AO661" s="63"/>
      <c r="AP661" s="63"/>
      <c r="AQ661" s="63" t="str">
        <f t="shared" si="162"/>
        <v>no</v>
      </c>
      <c r="AR661" s="20">
        <f t="shared" si="163"/>
        <v>327.37230000000005</v>
      </c>
      <c r="AS661" s="63"/>
      <c r="AT661" s="23">
        <f t="shared" si="153"/>
        <v>0.12</v>
      </c>
      <c r="AU661" s="65">
        <f t="shared" si="164"/>
        <v>41.334886363636372</v>
      </c>
      <c r="AV661" s="65"/>
      <c r="AW661" s="65">
        <f t="shared" si="165"/>
        <v>372.01397727272735</v>
      </c>
      <c r="AX661" s="65"/>
      <c r="AY661" s="63">
        <f>VLOOKUP(L661,'Status Report'!B:CF,81,0)</f>
        <v>0</v>
      </c>
      <c r="AZ661" s="63" t="str">
        <f>VLOOKUP(L661,'Status Report'!B:S,18,0)</f>
        <v>Ellina Smirnova</v>
      </c>
      <c r="BB661" s="63">
        <f>VLOOKUP(L661,'Status Report'!B:Z,25,0)</f>
        <v>6</v>
      </c>
      <c r="BC661" s="63">
        <f t="shared" si="166"/>
        <v>54</v>
      </c>
      <c r="BF661">
        <f>VLOOKUP(L661,'Status Report'!B:CE,82,0)</f>
        <v>0</v>
      </c>
      <c r="BG661">
        <f>VLOOKUP(L661,'Status Report'!B:CF,83,0)</f>
        <v>0</v>
      </c>
      <c r="BH661">
        <f>VLOOKUP(L661,'Status Report'!B:CG,84,0)</f>
        <v>0</v>
      </c>
      <c r="BI661" t="s">
        <v>854</v>
      </c>
      <c r="BJ661" t="s">
        <v>795</v>
      </c>
      <c r="BM661" s="67">
        <f t="shared" si="167"/>
        <v>165</v>
      </c>
    </row>
    <row r="662" spans="1:65" x14ac:dyDescent="0.25">
      <c r="A662" s="68" t="str">
        <f>VLOOKUP(L662,'Status Report'!B:CB,79,0)</f>
        <v>Heineken</v>
      </c>
      <c r="C662">
        <v>26021027</v>
      </c>
      <c r="D662">
        <v>3090256</v>
      </c>
      <c r="E662" t="s">
        <v>884</v>
      </c>
      <c r="F662" t="s">
        <v>885</v>
      </c>
      <c r="G662" t="str">
        <f>VLOOKUP(D662,'[2]sold to'!$A:$H,8,0)</f>
        <v>Brazil</v>
      </c>
      <c r="H662" t="str">
        <f>VLOOKUP(D662,'[2]sold to'!$A:$I,9,0)</f>
        <v>AMERICAS</v>
      </c>
      <c r="K662">
        <v>180</v>
      </c>
      <c r="L662">
        <v>88025981</v>
      </c>
      <c r="M662" t="s">
        <v>222</v>
      </c>
      <c r="N662">
        <v>9</v>
      </c>
      <c r="P662" t="str">
        <f>VLOOKUP(L662,'Status Report'!B:AA,26,0)</f>
        <v>Bangladesh</v>
      </c>
      <c r="Q662" t="str">
        <f>VLOOKUP(L662,'Status Report'!B:AB,27,0)</f>
        <v>Textiles-Clothing</v>
      </c>
      <c r="R662">
        <f>VLOOKUP(L662,'Status Report'!B:X,23,0)</f>
        <v>167</v>
      </c>
      <c r="S662" t="str">
        <f>VLOOKUP(L662,'Status Report'!B:T,19,0)</f>
        <v>Promocean The Netherlands BV</v>
      </c>
      <c r="T662" s="62">
        <f>VLOOKUP(L662,'Status Report'!B:E,4,0)</f>
        <v>3</v>
      </c>
      <c r="U662" s="19">
        <f>_xlfn.IFS(AI662="Den Bosch",VLOOKUP(L662,'Status Report'!B:AM,35,0),AI662="Yantian",VLOOKUP(L662,'Status Report'!B:AM,36,0),AI662="",IF(H662="Asia Pacific",VLOOKUP(L662,'Status Report'!B:AM,36,0),VLOOKUP(L662,'Status Report'!B:AM,35,0)),AI662="Direct shipment",IF(H662="Asia Pacific",VLOOKUP(L662,'Status Report'!B:AM,36,0),VLOOKUP(L662,'Status Report'!B:AM,35,0)))</f>
        <v>42.480000000000004</v>
      </c>
      <c r="V662" s="20">
        <f t="shared" si="154"/>
        <v>382.32000000000005</v>
      </c>
      <c r="W662" s="19">
        <f>_xlfn.IFS(AI662="Den Bosch",VLOOKUP(L662,'Status Report'!B:AM,37,0),AI662="Yantian",VLOOKUP(L662,'Status Report'!B:AM,38,0),AI662="",IF(H662="Asia Pacific",VLOOKUP(L662,'Status Report'!B:AM,38,0),VLOOKUP(L662,'Status Report'!B:AM,37,0)),AI662="Direct shipment",IF(H662="Asia Pacific",VLOOKUP(L662,'Status Report'!B:AM,38,0),VLOOKUP(L662,'Status Report'!B:AM,37,0)))</f>
        <v>41.7</v>
      </c>
      <c r="X662" s="20">
        <f t="shared" si="155"/>
        <v>375.3</v>
      </c>
      <c r="Y662" s="20">
        <f>_xlfn.IFS(AI662="Den Bosch",VLOOKUP(L662,'Status Report'!B:AO,39,0),AI662="Yantian",VLOOKUP(L662,'Status Report'!B:AO,40,0),AI662="",IF(H662="Asia Pacific",VLOOKUP(L662,'Status Report'!B:AO,40,0),VLOOKUP(L662,'Status Report'!B:AO,39,0)),AI662="Direct shipment",IF(H662="Asia Pacific",VLOOKUP(L662,'Status Report'!B:AO,40,0),VLOOKUP(L662,'Status Report'!B:AO,39,0)))</f>
        <v>0</v>
      </c>
      <c r="Z662" s="20">
        <f t="shared" si="156"/>
        <v>0</v>
      </c>
      <c r="AA662" s="20">
        <f t="shared" si="157"/>
        <v>375.3</v>
      </c>
      <c r="AB662" s="21">
        <f>_xlfn.IFS(AI662="Den Bosch",VLOOKUP(L662,'Status Report'!B:AM,33,0),AI662="Yantian",VLOOKUP(L662,'Status Report'!B:AM,34,0),AI662="",IF(H662="Asia Pacific",VLOOKUP(L662,'Status Report'!B:AM,34,0),VLOOKUP(L662,'Status Report'!B:AM,33,0)),AI662="Direct shipment",IF(H662="Asia Pacific",VLOOKUP(L662,'Status Report'!B:AM,34,0),VLOOKUP(L662,'Status Report'!B:AM,33,0)))</f>
        <v>36.374700000000004</v>
      </c>
      <c r="AC662" s="21">
        <f>VLOOKUP(L662,'Status Report'!B:CE,82,0)</f>
        <v>0</v>
      </c>
      <c r="AD662" s="21">
        <f t="shared" si="158"/>
        <v>36.374700000000004</v>
      </c>
      <c r="AE662" s="63">
        <f>VLOOKUP(L662,'Status Report'!B:W,20,0)</f>
        <v>36</v>
      </c>
      <c r="AF662" s="63">
        <f>VLOOKUP(L662,'Status Report'!B:W,21,0)</f>
        <v>33</v>
      </c>
      <c r="AG662" s="63">
        <f>VLOOKUP(L662,'Status Report'!B:W,22,0)</f>
        <v>7</v>
      </c>
      <c r="AH662" s="22">
        <f t="shared" si="159"/>
        <v>7.4843999999999994E-2</v>
      </c>
      <c r="AI662" t="s">
        <v>990</v>
      </c>
      <c r="AK662" s="63">
        <f>IFERROR(VLOOKUP(G662,ASEAN!A:A,1,0),0)</f>
        <v>0</v>
      </c>
      <c r="AL662" s="63" t="str">
        <f>IFERROR(VLOOKUP(D662,'[3]customer specs'!$B$1:$D$65536,3,0),0)</f>
        <v>pallet</v>
      </c>
      <c r="AM662" s="64">
        <f t="shared" si="160"/>
        <v>7.0200000000000387</v>
      </c>
      <c r="AN662" s="64">
        <f t="shared" si="161"/>
        <v>0</v>
      </c>
      <c r="AO662" s="63"/>
      <c r="AP662" s="63"/>
      <c r="AQ662" s="63" t="str">
        <f t="shared" si="162"/>
        <v>no</v>
      </c>
      <c r="AR662" s="20">
        <f t="shared" si="163"/>
        <v>327.37230000000005</v>
      </c>
      <c r="AS662" s="63"/>
      <c r="AT662" s="23">
        <f t="shared" si="153"/>
        <v>0.12</v>
      </c>
      <c r="AU662" s="65">
        <f t="shared" si="164"/>
        <v>41.334886363636372</v>
      </c>
      <c r="AV662" s="65"/>
      <c r="AW662" s="65">
        <f t="shared" si="165"/>
        <v>372.01397727272735</v>
      </c>
      <c r="AX662" s="65"/>
      <c r="AY662" s="63">
        <f>VLOOKUP(L662,'Status Report'!B:CF,81,0)</f>
        <v>0</v>
      </c>
      <c r="AZ662" s="63" t="str">
        <f>VLOOKUP(L662,'Status Report'!B:S,18,0)</f>
        <v>Ellina Smirnova</v>
      </c>
      <c r="BB662" s="63">
        <f>VLOOKUP(L662,'Status Report'!B:Z,25,0)</f>
        <v>6</v>
      </c>
      <c r="BC662" s="63">
        <f t="shared" si="166"/>
        <v>54</v>
      </c>
      <c r="BF662">
        <f>VLOOKUP(L662,'Status Report'!B:CE,82,0)</f>
        <v>0</v>
      </c>
      <c r="BG662">
        <f>VLOOKUP(L662,'Status Report'!B:CF,83,0)</f>
        <v>0</v>
      </c>
      <c r="BH662">
        <f>VLOOKUP(L662,'Status Report'!B:CG,84,0)</f>
        <v>0</v>
      </c>
      <c r="BI662" t="s">
        <v>854</v>
      </c>
      <c r="BJ662" t="s">
        <v>795</v>
      </c>
      <c r="BM662" s="67">
        <f t="shared" si="167"/>
        <v>328</v>
      </c>
    </row>
    <row r="663" spans="1:65" x14ac:dyDescent="0.25">
      <c r="A663" s="68" t="str">
        <f>VLOOKUP(L663,'Status Report'!B:CB,79,0)</f>
        <v>Heineken</v>
      </c>
      <c r="C663">
        <v>26021027</v>
      </c>
      <c r="D663">
        <v>3090256</v>
      </c>
      <c r="E663" t="s">
        <v>884</v>
      </c>
      <c r="F663" t="s">
        <v>885</v>
      </c>
      <c r="G663" t="str">
        <f>VLOOKUP(D663,'[2]sold to'!$A:$H,8,0)</f>
        <v>Brazil</v>
      </c>
      <c r="H663" t="str">
        <f>VLOOKUP(D663,'[2]sold to'!$A:$I,9,0)</f>
        <v>AMERICAS</v>
      </c>
      <c r="K663">
        <v>190</v>
      </c>
      <c r="L663">
        <v>88025982</v>
      </c>
      <c r="M663" t="s">
        <v>223</v>
      </c>
      <c r="N663">
        <v>7</v>
      </c>
      <c r="P663" t="str">
        <f>VLOOKUP(L663,'Status Report'!B:AA,26,0)</f>
        <v>Bangladesh</v>
      </c>
      <c r="Q663" t="str">
        <f>VLOOKUP(L663,'Status Report'!B:AB,27,0)</f>
        <v>Textiles-Clothing</v>
      </c>
      <c r="R663">
        <f>VLOOKUP(L663,'Status Report'!B:X,23,0)</f>
        <v>167</v>
      </c>
      <c r="S663" t="str">
        <f>VLOOKUP(L663,'Status Report'!B:T,19,0)</f>
        <v>Promocean The Netherlands BV</v>
      </c>
      <c r="T663" s="62">
        <f>VLOOKUP(L663,'Status Report'!B:E,4,0)</f>
        <v>3</v>
      </c>
      <c r="U663" s="19">
        <f>_xlfn.IFS(AI663="Den Bosch",VLOOKUP(L663,'Status Report'!B:AM,35,0),AI663="Yantian",VLOOKUP(L663,'Status Report'!B:AM,36,0),AI663="",IF(H663="Asia Pacific",VLOOKUP(L663,'Status Report'!B:AM,36,0),VLOOKUP(L663,'Status Report'!B:AM,35,0)),AI663="Direct shipment",IF(H663="Asia Pacific",VLOOKUP(L663,'Status Report'!B:AM,36,0),VLOOKUP(L663,'Status Report'!B:AM,35,0)))</f>
        <v>42.480000000000004</v>
      </c>
      <c r="V663" s="20">
        <f t="shared" si="154"/>
        <v>297.36</v>
      </c>
      <c r="W663" s="19">
        <f>_xlfn.IFS(AI663="Den Bosch",VLOOKUP(L663,'Status Report'!B:AM,37,0),AI663="Yantian",VLOOKUP(L663,'Status Report'!B:AM,38,0),AI663="",IF(H663="Asia Pacific",VLOOKUP(L663,'Status Report'!B:AM,38,0),VLOOKUP(L663,'Status Report'!B:AM,37,0)),AI663="Direct shipment",IF(H663="Asia Pacific",VLOOKUP(L663,'Status Report'!B:AM,38,0),VLOOKUP(L663,'Status Report'!B:AM,37,0)))</f>
        <v>41.7</v>
      </c>
      <c r="X663" s="20">
        <f t="shared" si="155"/>
        <v>291.90000000000003</v>
      </c>
      <c r="Y663" s="20">
        <f>_xlfn.IFS(AI663="Den Bosch",VLOOKUP(L663,'Status Report'!B:AO,39,0),AI663="Yantian",VLOOKUP(L663,'Status Report'!B:AO,40,0),AI663="",IF(H663="Asia Pacific",VLOOKUP(L663,'Status Report'!B:AO,40,0),VLOOKUP(L663,'Status Report'!B:AO,39,0)),AI663="Direct shipment",IF(H663="Asia Pacific",VLOOKUP(L663,'Status Report'!B:AO,40,0),VLOOKUP(L663,'Status Report'!B:AO,39,0)))</f>
        <v>0</v>
      </c>
      <c r="Z663" s="20">
        <f t="shared" si="156"/>
        <v>0</v>
      </c>
      <c r="AA663" s="20">
        <f t="shared" si="157"/>
        <v>291.90000000000003</v>
      </c>
      <c r="AB663" s="21">
        <f>_xlfn.IFS(AI663="Den Bosch",VLOOKUP(L663,'Status Report'!B:AM,33,0),AI663="Yantian",VLOOKUP(L663,'Status Report'!B:AM,34,0),AI663="",IF(H663="Asia Pacific",VLOOKUP(L663,'Status Report'!B:AM,34,0),VLOOKUP(L663,'Status Report'!B:AM,33,0)),AI663="Direct shipment",IF(H663="Asia Pacific",VLOOKUP(L663,'Status Report'!B:AM,34,0),VLOOKUP(L663,'Status Report'!B:AM,33,0)))</f>
        <v>36.374700000000004</v>
      </c>
      <c r="AC663" s="21">
        <f>VLOOKUP(L663,'Status Report'!B:CE,82,0)</f>
        <v>0</v>
      </c>
      <c r="AD663" s="21">
        <f t="shared" si="158"/>
        <v>36.374700000000004</v>
      </c>
      <c r="AE663" s="63">
        <f>VLOOKUP(L663,'Status Report'!B:W,20,0)</f>
        <v>36</v>
      </c>
      <c r="AF663" s="63">
        <f>VLOOKUP(L663,'Status Report'!B:W,21,0)</f>
        <v>33</v>
      </c>
      <c r="AG663" s="63">
        <f>VLOOKUP(L663,'Status Report'!B:W,22,0)</f>
        <v>7</v>
      </c>
      <c r="AH663" s="22">
        <f t="shared" si="159"/>
        <v>5.8212E-2</v>
      </c>
      <c r="AI663" t="s">
        <v>990</v>
      </c>
      <c r="AK663" s="63">
        <f>IFERROR(VLOOKUP(G663,ASEAN!A:A,1,0),0)</f>
        <v>0</v>
      </c>
      <c r="AL663" s="63" t="str">
        <f>IFERROR(VLOOKUP(D663,'[3]customer specs'!$B$1:$D$65536,3,0),0)</f>
        <v>pallet</v>
      </c>
      <c r="AM663" s="64">
        <f t="shared" si="160"/>
        <v>5.4599999999999795</v>
      </c>
      <c r="AN663" s="64">
        <f t="shared" si="161"/>
        <v>0</v>
      </c>
      <c r="AO663" s="63"/>
      <c r="AP663" s="63"/>
      <c r="AQ663" s="63" t="str">
        <f t="shared" si="162"/>
        <v>no</v>
      </c>
      <c r="AR663" s="20">
        <f t="shared" si="163"/>
        <v>254.62290000000002</v>
      </c>
      <c r="AS663" s="63"/>
      <c r="AT663" s="23">
        <f t="shared" si="153"/>
        <v>0.12</v>
      </c>
      <c r="AU663" s="65">
        <f t="shared" si="164"/>
        <v>41.334886363636372</v>
      </c>
      <c r="AV663" s="65"/>
      <c r="AW663" s="65">
        <f t="shared" si="165"/>
        <v>289.3442045454546</v>
      </c>
      <c r="AX663" s="65"/>
      <c r="AY663" s="63">
        <f>VLOOKUP(L663,'Status Report'!B:CF,81,0)</f>
        <v>0</v>
      </c>
      <c r="AZ663" s="63" t="str">
        <f>VLOOKUP(L663,'Status Report'!B:S,18,0)</f>
        <v>Ellina Smirnova</v>
      </c>
      <c r="BB663" s="63">
        <f>VLOOKUP(L663,'Status Report'!B:Z,25,0)</f>
        <v>6</v>
      </c>
      <c r="BC663" s="63">
        <f t="shared" si="166"/>
        <v>42</v>
      </c>
      <c r="BF663">
        <f>VLOOKUP(L663,'Status Report'!B:CE,82,0)</f>
        <v>0</v>
      </c>
      <c r="BG663">
        <f>VLOOKUP(L663,'Status Report'!B:CF,83,0)</f>
        <v>0</v>
      </c>
      <c r="BH663">
        <f>VLOOKUP(L663,'Status Report'!B:CG,84,0)</f>
        <v>0</v>
      </c>
      <c r="BI663" t="s">
        <v>854</v>
      </c>
      <c r="BJ663" t="s">
        <v>795</v>
      </c>
      <c r="BM663" s="67">
        <f t="shared" si="167"/>
        <v>102</v>
      </c>
    </row>
    <row r="664" spans="1:65" x14ac:dyDescent="0.25">
      <c r="A664" s="68" t="str">
        <f>VLOOKUP(L664,'Status Report'!B:CB,79,0)</f>
        <v>Heineken - 0.0</v>
      </c>
      <c r="C664">
        <v>26021027</v>
      </c>
      <c r="D664">
        <v>3090256</v>
      </c>
      <c r="E664" t="s">
        <v>884</v>
      </c>
      <c r="F664" t="s">
        <v>885</v>
      </c>
      <c r="G664" t="str">
        <f>VLOOKUP(D664,'[2]sold to'!$A:$H,8,0)</f>
        <v>Brazil</v>
      </c>
      <c r="H664" t="str">
        <f>VLOOKUP(D664,'[2]sold to'!$A:$I,9,0)</f>
        <v>AMERICAS</v>
      </c>
      <c r="K664">
        <v>200</v>
      </c>
      <c r="L664">
        <v>88025984</v>
      </c>
      <c r="M664" t="s">
        <v>224</v>
      </c>
      <c r="N664">
        <v>8</v>
      </c>
      <c r="P664" t="str">
        <f>VLOOKUP(L664,'Status Report'!B:AA,26,0)</f>
        <v>Bangladesh</v>
      </c>
      <c r="Q664" t="str">
        <f>VLOOKUP(L664,'Status Report'!B:AB,27,0)</f>
        <v>Textiles-Clothing</v>
      </c>
      <c r="R664">
        <f>VLOOKUP(L664,'Status Report'!B:X,23,0)</f>
        <v>167</v>
      </c>
      <c r="S664" t="str">
        <f>VLOOKUP(L664,'Status Report'!B:T,19,0)</f>
        <v>Promocean The Netherlands BV</v>
      </c>
      <c r="T664" s="62">
        <f>VLOOKUP(L664,'Status Report'!B:E,4,0)</f>
        <v>3</v>
      </c>
      <c r="U664" s="19">
        <f>_xlfn.IFS(AI664="Den Bosch",VLOOKUP(L664,'Status Report'!B:AM,35,0),AI664="Yantian",VLOOKUP(L664,'Status Report'!B:AM,36,0),AI664="",IF(H664="Asia Pacific",VLOOKUP(L664,'Status Report'!B:AM,36,0),VLOOKUP(L664,'Status Report'!B:AM,35,0)),AI664="Direct shipment",IF(H664="Asia Pacific",VLOOKUP(L664,'Status Report'!B:AM,36,0),VLOOKUP(L664,'Status Report'!B:AM,35,0)))</f>
        <v>42.480000000000004</v>
      </c>
      <c r="V664" s="20">
        <f t="shared" si="154"/>
        <v>339.84000000000003</v>
      </c>
      <c r="W664" s="19">
        <f>_xlfn.IFS(AI664="Den Bosch",VLOOKUP(L664,'Status Report'!B:AM,37,0),AI664="Yantian",VLOOKUP(L664,'Status Report'!B:AM,38,0),AI664="",IF(H664="Asia Pacific",VLOOKUP(L664,'Status Report'!B:AM,38,0),VLOOKUP(L664,'Status Report'!B:AM,37,0)),AI664="Direct shipment",IF(H664="Asia Pacific",VLOOKUP(L664,'Status Report'!B:AM,38,0),VLOOKUP(L664,'Status Report'!B:AM,37,0)))</f>
        <v>42.480000000000004</v>
      </c>
      <c r="X664" s="20">
        <f t="shared" si="155"/>
        <v>339.84000000000003</v>
      </c>
      <c r="Y664" s="20">
        <f>_xlfn.IFS(AI664="Den Bosch",VLOOKUP(L664,'Status Report'!B:AO,39,0),AI664="Yantian",VLOOKUP(L664,'Status Report'!B:AO,40,0),AI664="",IF(H664="Asia Pacific",VLOOKUP(L664,'Status Report'!B:AO,40,0),VLOOKUP(L664,'Status Report'!B:AO,39,0)),AI664="Direct shipment",IF(H664="Asia Pacific",VLOOKUP(L664,'Status Report'!B:AO,40,0),VLOOKUP(L664,'Status Report'!B:AO,39,0)))</f>
        <v>0</v>
      </c>
      <c r="Z664" s="20">
        <f t="shared" si="156"/>
        <v>0</v>
      </c>
      <c r="AA664" s="20">
        <f t="shared" si="157"/>
        <v>339.84000000000003</v>
      </c>
      <c r="AB664" s="21">
        <f>_xlfn.IFS(AI664="Den Bosch",VLOOKUP(L664,'Status Report'!B:AM,33,0),AI664="Yantian",VLOOKUP(L664,'Status Report'!B:AM,34,0),AI664="",IF(H664="Asia Pacific",VLOOKUP(L664,'Status Report'!B:AM,34,0),VLOOKUP(L664,'Status Report'!B:AM,33,0)),AI664="Direct shipment",IF(H664="Asia Pacific",VLOOKUP(L664,'Status Report'!B:AM,34,0),VLOOKUP(L664,'Status Report'!B:AM,33,0)))</f>
        <v>37.018499999999996</v>
      </c>
      <c r="AC664" s="21">
        <f>VLOOKUP(L664,'Status Report'!B:CE,82,0)</f>
        <v>0</v>
      </c>
      <c r="AD664" s="21">
        <f t="shared" si="158"/>
        <v>37.018499999999996</v>
      </c>
      <c r="AE664" s="63">
        <f>VLOOKUP(L664,'Status Report'!B:W,20,0)</f>
        <v>36</v>
      </c>
      <c r="AF664" s="63">
        <f>VLOOKUP(L664,'Status Report'!B:W,21,0)</f>
        <v>33</v>
      </c>
      <c r="AG664" s="63">
        <f>VLOOKUP(L664,'Status Report'!B:W,22,0)</f>
        <v>7</v>
      </c>
      <c r="AH664" s="22">
        <f t="shared" si="159"/>
        <v>6.6528000000000004E-2</v>
      </c>
      <c r="AI664" t="s">
        <v>990</v>
      </c>
      <c r="AK664" s="63">
        <f>IFERROR(VLOOKUP(G664,ASEAN!A:A,1,0),0)</f>
        <v>0</v>
      </c>
      <c r="AL664" s="63" t="str">
        <f>IFERROR(VLOOKUP(D664,'[3]customer specs'!$B$1:$D$65536,3,0),0)</f>
        <v>pallet</v>
      </c>
      <c r="AM664" s="64">
        <f t="shared" si="160"/>
        <v>0</v>
      </c>
      <c r="AN664" s="64">
        <f t="shared" si="161"/>
        <v>0</v>
      </c>
      <c r="AO664" s="63"/>
      <c r="AP664" s="63"/>
      <c r="AQ664" s="63" t="str">
        <f t="shared" si="162"/>
        <v>no</v>
      </c>
      <c r="AR664" s="20">
        <f t="shared" si="163"/>
        <v>296.14799999999997</v>
      </c>
      <c r="AS664" s="63"/>
      <c r="AT664" s="23">
        <f t="shared" si="153"/>
        <v>0.12</v>
      </c>
      <c r="AU664" s="65">
        <f t="shared" si="164"/>
        <v>42.066477272727269</v>
      </c>
      <c r="AV664" s="65"/>
      <c r="AW664" s="65">
        <f t="shared" si="165"/>
        <v>336.53181818181815</v>
      </c>
      <c r="AX664" s="65"/>
      <c r="AY664" s="63">
        <f>VLOOKUP(L664,'Status Report'!B:CF,81,0)</f>
        <v>0</v>
      </c>
      <c r="AZ664" s="63" t="str">
        <f>VLOOKUP(L664,'Status Report'!B:S,18,0)</f>
        <v>Ellina Smirnova</v>
      </c>
      <c r="BB664" s="63">
        <f>VLOOKUP(L664,'Status Report'!B:Z,25,0)</f>
        <v>6</v>
      </c>
      <c r="BC664" s="63">
        <f t="shared" si="166"/>
        <v>48</v>
      </c>
      <c r="BF664">
        <f>VLOOKUP(L664,'Status Report'!B:CE,82,0)</f>
        <v>0</v>
      </c>
      <c r="BG664">
        <f>VLOOKUP(L664,'Status Report'!B:CF,83,0)</f>
        <v>0</v>
      </c>
      <c r="BH664">
        <f>VLOOKUP(L664,'Status Report'!B:CG,84,0)</f>
        <v>0</v>
      </c>
      <c r="BI664" t="s">
        <v>854</v>
      </c>
      <c r="BJ664" t="s">
        <v>795</v>
      </c>
      <c r="BM664" s="67">
        <f t="shared" si="167"/>
        <v>31</v>
      </c>
    </row>
    <row r="665" spans="1:65" x14ac:dyDescent="0.25">
      <c r="A665" s="68" t="str">
        <f>VLOOKUP(L665,'Status Report'!B:CB,79,0)</f>
        <v>Heineken - 0.0</v>
      </c>
      <c r="C665">
        <v>26021027</v>
      </c>
      <c r="D665">
        <v>3090256</v>
      </c>
      <c r="E665" t="s">
        <v>884</v>
      </c>
      <c r="F665" t="s">
        <v>885</v>
      </c>
      <c r="G665" t="str">
        <f>VLOOKUP(D665,'[2]sold to'!$A:$H,8,0)</f>
        <v>Brazil</v>
      </c>
      <c r="H665" t="str">
        <f>VLOOKUP(D665,'[2]sold to'!$A:$I,9,0)</f>
        <v>AMERICAS</v>
      </c>
      <c r="K665">
        <v>210</v>
      </c>
      <c r="L665">
        <v>88025985</v>
      </c>
      <c r="M665" t="s">
        <v>225</v>
      </c>
      <c r="N665">
        <v>8</v>
      </c>
      <c r="P665" t="str">
        <f>VLOOKUP(L665,'Status Report'!B:AA,26,0)</f>
        <v>Bangladesh</v>
      </c>
      <c r="Q665" t="str">
        <f>VLOOKUP(L665,'Status Report'!B:AB,27,0)</f>
        <v>Textiles-Clothing</v>
      </c>
      <c r="R665">
        <f>VLOOKUP(L665,'Status Report'!B:X,23,0)</f>
        <v>167</v>
      </c>
      <c r="S665" t="str">
        <f>VLOOKUP(L665,'Status Report'!B:T,19,0)</f>
        <v>Promocean The Netherlands BV</v>
      </c>
      <c r="T665" s="62">
        <f>VLOOKUP(L665,'Status Report'!B:E,4,0)</f>
        <v>3</v>
      </c>
      <c r="U665" s="19">
        <f>_xlfn.IFS(AI665="Den Bosch",VLOOKUP(L665,'Status Report'!B:AM,35,0),AI665="Yantian",VLOOKUP(L665,'Status Report'!B:AM,36,0),AI665="",IF(H665="Asia Pacific",VLOOKUP(L665,'Status Report'!B:AM,36,0),VLOOKUP(L665,'Status Report'!B:AM,35,0)),AI665="Direct shipment",IF(H665="Asia Pacific",VLOOKUP(L665,'Status Report'!B:AM,36,0),VLOOKUP(L665,'Status Report'!B:AM,35,0)))</f>
        <v>42.480000000000004</v>
      </c>
      <c r="V665" s="20">
        <f t="shared" si="154"/>
        <v>339.84000000000003</v>
      </c>
      <c r="W665" s="19">
        <f>_xlfn.IFS(AI665="Den Bosch",VLOOKUP(L665,'Status Report'!B:AM,37,0),AI665="Yantian",VLOOKUP(L665,'Status Report'!B:AM,38,0),AI665="",IF(H665="Asia Pacific",VLOOKUP(L665,'Status Report'!B:AM,38,0),VLOOKUP(L665,'Status Report'!B:AM,37,0)),AI665="Direct shipment",IF(H665="Asia Pacific",VLOOKUP(L665,'Status Report'!B:AM,38,0),VLOOKUP(L665,'Status Report'!B:AM,37,0)))</f>
        <v>42.480000000000004</v>
      </c>
      <c r="X665" s="20">
        <f t="shared" si="155"/>
        <v>339.84000000000003</v>
      </c>
      <c r="Y665" s="20">
        <f>_xlfn.IFS(AI665="Den Bosch",VLOOKUP(L665,'Status Report'!B:AO,39,0),AI665="Yantian",VLOOKUP(L665,'Status Report'!B:AO,40,0),AI665="",IF(H665="Asia Pacific",VLOOKUP(L665,'Status Report'!B:AO,40,0),VLOOKUP(L665,'Status Report'!B:AO,39,0)),AI665="Direct shipment",IF(H665="Asia Pacific",VLOOKUP(L665,'Status Report'!B:AO,40,0),VLOOKUP(L665,'Status Report'!B:AO,39,0)))</f>
        <v>0</v>
      </c>
      <c r="Z665" s="20">
        <f t="shared" si="156"/>
        <v>0</v>
      </c>
      <c r="AA665" s="20">
        <f t="shared" si="157"/>
        <v>339.84000000000003</v>
      </c>
      <c r="AB665" s="21">
        <f>_xlfn.IFS(AI665="Den Bosch",VLOOKUP(L665,'Status Report'!B:AM,33,0),AI665="Yantian",VLOOKUP(L665,'Status Report'!B:AM,34,0),AI665="",IF(H665="Asia Pacific",VLOOKUP(L665,'Status Report'!B:AM,34,0),VLOOKUP(L665,'Status Report'!B:AM,33,0)),AI665="Direct shipment",IF(H665="Asia Pacific",VLOOKUP(L665,'Status Report'!B:AM,34,0),VLOOKUP(L665,'Status Report'!B:AM,33,0)))</f>
        <v>37.018499999999996</v>
      </c>
      <c r="AC665" s="21">
        <f>VLOOKUP(L665,'Status Report'!B:CE,82,0)</f>
        <v>0</v>
      </c>
      <c r="AD665" s="21">
        <f t="shared" si="158"/>
        <v>37.018499999999996</v>
      </c>
      <c r="AE665" s="63">
        <f>VLOOKUP(L665,'Status Report'!B:W,20,0)</f>
        <v>36</v>
      </c>
      <c r="AF665" s="63">
        <f>VLOOKUP(L665,'Status Report'!B:W,21,0)</f>
        <v>33</v>
      </c>
      <c r="AG665" s="63">
        <f>VLOOKUP(L665,'Status Report'!B:W,22,0)</f>
        <v>7</v>
      </c>
      <c r="AH665" s="22">
        <f t="shared" si="159"/>
        <v>6.6528000000000004E-2</v>
      </c>
      <c r="AI665" t="s">
        <v>990</v>
      </c>
      <c r="AK665" s="63">
        <f>IFERROR(VLOOKUP(G665,ASEAN!A:A,1,0),0)</f>
        <v>0</v>
      </c>
      <c r="AL665" s="63" t="str">
        <f>IFERROR(VLOOKUP(D665,'[3]customer specs'!$B$1:$D$65536,3,0),0)</f>
        <v>pallet</v>
      </c>
      <c r="AM665" s="64">
        <f t="shared" si="160"/>
        <v>0</v>
      </c>
      <c r="AN665" s="64">
        <f t="shared" si="161"/>
        <v>0</v>
      </c>
      <c r="AO665" s="63"/>
      <c r="AP665" s="63"/>
      <c r="AQ665" s="63" t="str">
        <f t="shared" si="162"/>
        <v>no</v>
      </c>
      <c r="AR665" s="20">
        <f t="shared" si="163"/>
        <v>296.14799999999997</v>
      </c>
      <c r="AS665" s="63"/>
      <c r="AT665" s="23">
        <f t="shared" si="153"/>
        <v>0.12</v>
      </c>
      <c r="AU665" s="65">
        <f t="shared" si="164"/>
        <v>42.066477272727269</v>
      </c>
      <c r="AV665" s="65"/>
      <c r="AW665" s="65">
        <f t="shared" si="165"/>
        <v>336.53181818181815</v>
      </c>
      <c r="AX665" s="65"/>
      <c r="AY665" s="63">
        <f>VLOOKUP(L665,'Status Report'!B:CF,81,0)</f>
        <v>0</v>
      </c>
      <c r="AZ665" s="63" t="str">
        <f>VLOOKUP(L665,'Status Report'!B:S,18,0)</f>
        <v>Ellina Smirnova</v>
      </c>
      <c r="BB665" s="63">
        <f>VLOOKUP(L665,'Status Report'!B:Z,25,0)</f>
        <v>6</v>
      </c>
      <c r="BC665" s="63">
        <f t="shared" si="166"/>
        <v>48</v>
      </c>
      <c r="BF665">
        <f>VLOOKUP(L665,'Status Report'!B:CE,82,0)</f>
        <v>0</v>
      </c>
      <c r="BG665">
        <f>VLOOKUP(L665,'Status Report'!B:CF,83,0)</f>
        <v>0</v>
      </c>
      <c r="BH665">
        <f>VLOOKUP(L665,'Status Report'!B:CG,84,0)</f>
        <v>0</v>
      </c>
      <c r="BI665" t="s">
        <v>854</v>
      </c>
      <c r="BJ665" t="s">
        <v>795</v>
      </c>
      <c r="BM665" s="67">
        <f t="shared" si="167"/>
        <v>34</v>
      </c>
    </row>
    <row r="666" spans="1:65" x14ac:dyDescent="0.25">
      <c r="A666" s="68" t="str">
        <f>VLOOKUP(L666,'Status Report'!B:CB,79,0)</f>
        <v>Heineken - 0.0</v>
      </c>
      <c r="C666">
        <v>26021027</v>
      </c>
      <c r="D666">
        <v>3090256</v>
      </c>
      <c r="E666" t="s">
        <v>884</v>
      </c>
      <c r="F666" t="s">
        <v>885</v>
      </c>
      <c r="G666" t="str">
        <f>VLOOKUP(D666,'[2]sold to'!$A:$H,8,0)</f>
        <v>Brazil</v>
      </c>
      <c r="H666" t="str">
        <f>VLOOKUP(D666,'[2]sold to'!$A:$I,9,0)</f>
        <v>AMERICAS</v>
      </c>
      <c r="K666">
        <v>220</v>
      </c>
      <c r="L666">
        <v>88025986</v>
      </c>
      <c r="M666" t="s">
        <v>226</v>
      </c>
      <c r="N666">
        <v>8</v>
      </c>
      <c r="P666" t="str">
        <f>VLOOKUP(L666,'Status Report'!B:AA,26,0)</f>
        <v>Bangladesh</v>
      </c>
      <c r="Q666" t="str">
        <f>VLOOKUP(L666,'Status Report'!B:AB,27,0)</f>
        <v>Textiles-Clothing</v>
      </c>
      <c r="R666">
        <f>VLOOKUP(L666,'Status Report'!B:X,23,0)</f>
        <v>167</v>
      </c>
      <c r="S666" t="str">
        <f>VLOOKUP(L666,'Status Report'!B:T,19,0)</f>
        <v>Promocean The Netherlands BV</v>
      </c>
      <c r="T666" s="62">
        <f>VLOOKUP(L666,'Status Report'!B:E,4,0)</f>
        <v>3</v>
      </c>
      <c r="U666" s="19">
        <f>_xlfn.IFS(AI666="Den Bosch",VLOOKUP(L666,'Status Report'!B:AM,35,0),AI666="Yantian",VLOOKUP(L666,'Status Report'!B:AM,36,0),AI666="",IF(H666="Asia Pacific",VLOOKUP(L666,'Status Report'!B:AM,36,0),VLOOKUP(L666,'Status Report'!B:AM,35,0)),AI666="Direct shipment",IF(H666="Asia Pacific",VLOOKUP(L666,'Status Report'!B:AM,36,0),VLOOKUP(L666,'Status Report'!B:AM,35,0)))</f>
        <v>42.480000000000004</v>
      </c>
      <c r="V666" s="20">
        <f t="shared" si="154"/>
        <v>339.84000000000003</v>
      </c>
      <c r="W666" s="19">
        <f>_xlfn.IFS(AI666="Den Bosch",VLOOKUP(L666,'Status Report'!B:AM,37,0),AI666="Yantian",VLOOKUP(L666,'Status Report'!B:AM,38,0),AI666="",IF(H666="Asia Pacific",VLOOKUP(L666,'Status Report'!B:AM,38,0),VLOOKUP(L666,'Status Report'!B:AM,37,0)),AI666="Direct shipment",IF(H666="Asia Pacific",VLOOKUP(L666,'Status Report'!B:AM,38,0),VLOOKUP(L666,'Status Report'!B:AM,37,0)))</f>
        <v>42.480000000000004</v>
      </c>
      <c r="X666" s="20">
        <f t="shared" si="155"/>
        <v>339.84000000000003</v>
      </c>
      <c r="Y666" s="20">
        <f>_xlfn.IFS(AI666="Den Bosch",VLOOKUP(L666,'Status Report'!B:AO,39,0),AI666="Yantian",VLOOKUP(L666,'Status Report'!B:AO,40,0),AI666="",IF(H666="Asia Pacific",VLOOKUP(L666,'Status Report'!B:AO,40,0),VLOOKUP(L666,'Status Report'!B:AO,39,0)),AI666="Direct shipment",IF(H666="Asia Pacific",VLOOKUP(L666,'Status Report'!B:AO,40,0),VLOOKUP(L666,'Status Report'!B:AO,39,0)))</f>
        <v>0</v>
      </c>
      <c r="Z666" s="20">
        <f t="shared" si="156"/>
        <v>0</v>
      </c>
      <c r="AA666" s="20">
        <f t="shared" si="157"/>
        <v>339.84000000000003</v>
      </c>
      <c r="AB666" s="21">
        <f>_xlfn.IFS(AI666="Den Bosch",VLOOKUP(L666,'Status Report'!B:AM,33,0),AI666="Yantian",VLOOKUP(L666,'Status Report'!B:AM,34,0),AI666="",IF(H666="Asia Pacific",VLOOKUP(L666,'Status Report'!B:AM,34,0),VLOOKUP(L666,'Status Report'!B:AM,33,0)),AI666="Direct shipment",IF(H666="Asia Pacific",VLOOKUP(L666,'Status Report'!B:AM,34,0),VLOOKUP(L666,'Status Report'!B:AM,33,0)))</f>
        <v>37.018499999999996</v>
      </c>
      <c r="AC666" s="21">
        <f>VLOOKUP(L666,'Status Report'!B:CE,82,0)</f>
        <v>0</v>
      </c>
      <c r="AD666" s="21">
        <f t="shared" si="158"/>
        <v>37.018499999999996</v>
      </c>
      <c r="AE666" s="63">
        <f>VLOOKUP(L666,'Status Report'!B:W,20,0)</f>
        <v>36</v>
      </c>
      <c r="AF666" s="63">
        <f>VLOOKUP(L666,'Status Report'!B:W,21,0)</f>
        <v>33</v>
      </c>
      <c r="AG666" s="63">
        <f>VLOOKUP(L666,'Status Report'!B:W,22,0)</f>
        <v>7</v>
      </c>
      <c r="AH666" s="22">
        <f t="shared" si="159"/>
        <v>6.6528000000000004E-2</v>
      </c>
      <c r="AI666" t="s">
        <v>990</v>
      </c>
      <c r="AK666" s="63">
        <f>IFERROR(VLOOKUP(G666,ASEAN!A:A,1,0),0)</f>
        <v>0</v>
      </c>
      <c r="AL666" s="63" t="str">
        <f>IFERROR(VLOOKUP(D666,'[3]customer specs'!$B$1:$D$65536,3,0),0)</f>
        <v>pallet</v>
      </c>
      <c r="AM666" s="64">
        <f t="shared" si="160"/>
        <v>0</v>
      </c>
      <c r="AN666" s="64">
        <f t="shared" si="161"/>
        <v>0</v>
      </c>
      <c r="AO666" s="63"/>
      <c r="AP666" s="63"/>
      <c r="AQ666" s="63" t="str">
        <f t="shared" si="162"/>
        <v>no</v>
      </c>
      <c r="AR666" s="20">
        <f t="shared" si="163"/>
        <v>296.14799999999997</v>
      </c>
      <c r="AS666" s="63"/>
      <c r="AT666" s="23">
        <f t="shared" si="153"/>
        <v>0.12</v>
      </c>
      <c r="AU666" s="65">
        <f t="shared" si="164"/>
        <v>42.066477272727269</v>
      </c>
      <c r="AV666" s="65"/>
      <c r="AW666" s="65">
        <f t="shared" si="165"/>
        <v>336.53181818181815</v>
      </c>
      <c r="AX666" s="65"/>
      <c r="AY666" s="63">
        <f>VLOOKUP(L666,'Status Report'!B:CF,81,0)</f>
        <v>0</v>
      </c>
      <c r="AZ666" s="63" t="str">
        <f>VLOOKUP(L666,'Status Report'!B:S,18,0)</f>
        <v>Ellina Smirnova</v>
      </c>
      <c r="BB666" s="63">
        <f>VLOOKUP(L666,'Status Report'!B:Z,25,0)</f>
        <v>6</v>
      </c>
      <c r="BC666" s="63">
        <f t="shared" si="166"/>
        <v>48</v>
      </c>
      <c r="BF666">
        <f>VLOOKUP(L666,'Status Report'!B:CE,82,0)</f>
        <v>0</v>
      </c>
      <c r="BG666">
        <f>VLOOKUP(L666,'Status Report'!B:CF,83,0)</f>
        <v>0</v>
      </c>
      <c r="BH666">
        <f>VLOOKUP(L666,'Status Report'!B:CG,84,0)</f>
        <v>0</v>
      </c>
      <c r="BI666" t="s">
        <v>854</v>
      </c>
      <c r="BJ666" t="s">
        <v>795</v>
      </c>
      <c r="BM666" s="67">
        <f t="shared" si="167"/>
        <v>33</v>
      </c>
    </row>
    <row r="667" spans="1:65" x14ac:dyDescent="0.25">
      <c r="A667" s="68" t="str">
        <f>VLOOKUP(L667,'Status Report'!B:CB,79,0)</f>
        <v>Heineken - 0.0</v>
      </c>
      <c r="C667">
        <v>26021027</v>
      </c>
      <c r="D667">
        <v>3090256</v>
      </c>
      <c r="E667" t="s">
        <v>884</v>
      </c>
      <c r="F667" t="s">
        <v>885</v>
      </c>
      <c r="G667" t="str">
        <f>VLOOKUP(D667,'[2]sold to'!$A:$H,8,0)</f>
        <v>Brazil</v>
      </c>
      <c r="H667" t="str">
        <f>VLOOKUP(D667,'[2]sold to'!$A:$I,9,0)</f>
        <v>AMERICAS</v>
      </c>
      <c r="K667">
        <v>230</v>
      </c>
      <c r="L667">
        <v>88025987</v>
      </c>
      <c r="M667" t="s">
        <v>227</v>
      </c>
      <c r="N667">
        <v>8</v>
      </c>
      <c r="P667" t="str">
        <f>VLOOKUP(L667,'Status Report'!B:AA,26,0)</f>
        <v>Bangladesh</v>
      </c>
      <c r="Q667" t="str">
        <f>VLOOKUP(L667,'Status Report'!B:AB,27,0)</f>
        <v>Textiles-Clothing</v>
      </c>
      <c r="R667">
        <f>VLOOKUP(L667,'Status Report'!B:X,23,0)</f>
        <v>167</v>
      </c>
      <c r="S667" t="str">
        <f>VLOOKUP(L667,'Status Report'!B:T,19,0)</f>
        <v>Promocean The Netherlands BV</v>
      </c>
      <c r="T667" s="62">
        <f>VLOOKUP(L667,'Status Report'!B:E,4,0)</f>
        <v>3</v>
      </c>
      <c r="U667" s="19">
        <f>_xlfn.IFS(AI667="Den Bosch",VLOOKUP(L667,'Status Report'!B:AM,35,0),AI667="Yantian",VLOOKUP(L667,'Status Report'!B:AM,36,0),AI667="",IF(H667="Asia Pacific",VLOOKUP(L667,'Status Report'!B:AM,36,0),VLOOKUP(L667,'Status Report'!B:AM,35,0)),AI667="Direct shipment",IF(H667="Asia Pacific",VLOOKUP(L667,'Status Report'!B:AM,36,0),VLOOKUP(L667,'Status Report'!B:AM,35,0)))</f>
        <v>42.480000000000004</v>
      </c>
      <c r="V667" s="20">
        <f t="shared" si="154"/>
        <v>339.84000000000003</v>
      </c>
      <c r="W667" s="19">
        <f>_xlfn.IFS(AI667="Den Bosch",VLOOKUP(L667,'Status Report'!B:AM,37,0),AI667="Yantian",VLOOKUP(L667,'Status Report'!B:AM,38,0),AI667="",IF(H667="Asia Pacific",VLOOKUP(L667,'Status Report'!B:AM,38,0),VLOOKUP(L667,'Status Report'!B:AM,37,0)),AI667="Direct shipment",IF(H667="Asia Pacific",VLOOKUP(L667,'Status Report'!B:AM,38,0),VLOOKUP(L667,'Status Report'!B:AM,37,0)))</f>
        <v>42.480000000000004</v>
      </c>
      <c r="X667" s="20">
        <f t="shared" si="155"/>
        <v>339.84000000000003</v>
      </c>
      <c r="Y667" s="20">
        <f>_xlfn.IFS(AI667="Den Bosch",VLOOKUP(L667,'Status Report'!B:AO,39,0),AI667="Yantian",VLOOKUP(L667,'Status Report'!B:AO,40,0),AI667="",IF(H667="Asia Pacific",VLOOKUP(L667,'Status Report'!B:AO,40,0),VLOOKUP(L667,'Status Report'!B:AO,39,0)),AI667="Direct shipment",IF(H667="Asia Pacific",VLOOKUP(L667,'Status Report'!B:AO,40,0),VLOOKUP(L667,'Status Report'!B:AO,39,0)))</f>
        <v>0</v>
      </c>
      <c r="Z667" s="20">
        <f t="shared" si="156"/>
        <v>0</v>
      </c>
      <c r="AA667" s="20">
        <f t="shared" si="157"/>
        <v>339.84000000000003</v>
      </c>
      <c r="AB667" s="21">
        <f>_xlfn.IFS(AI667="Den Bosch",VLOOKUP(L667,'Status Report'!B:AM,33,0),AI667="Yantian",VLOOKUP(L667,'Status Report'!B:AM,34,0),AI667="",IF(H667="Asia Pacific",VLOOKUP(L667,'Status Report'!B:AM,34,0),VLOOKUP(L667,'Status Report'!B:AM,33,0)),AI667="Direct shipment",IF(H667="Asia Pacific",VLOOKUP(L667,'Status Report'!B:AM,34,0),VLOOKUP(L667,'Status Report'!B:AM,33,0)))</f>
        <v>37.018499999999996</v>
      </c>
      <c r="AC667" s="21">
        <f>VLOOKUP(L667,'Status Report'!B:CE,82,0)</f>
        <v>0</v>
      </c>
      <c r="AD667" s="21">
        <f t="shared" si="158"/>
        <v>37.018499999999996</v>
      </c>
      <c r="AE667" s="63">
        <f>VLOOKUP(L667,'Status Report'!B:W,20,0)</f>
        <v>36</v>
      </c>
      <c r="AF667" s="63">
        <f>VLOOKUP(L667,'Status Report'!B:W,21,0)</f>
        <v>33</v>
      </c>
      <c r="AG667" s="63">
        <f>VLOOKUP(L667,'Status Report'!B:W,22,0)</f>
        <v>7</v>
      </c>
      <c r="AH667" s="22">
        <f t="shared" si="159"/>
        <v>6.6528000000000004E-2</v>
      </c>
      <c r="AI667" t="s">
        <v>990</v>
      </c>
      <c r="AK667" s="63">
        <f>IFERROR(VLOOKUP(G667,ASEAN!A:A,1,0),0)</f>
        <v>0</v>
      </c>
      <c r="AL667" s="63" t="str">
        <f>IFERROR(VLOOKUP(D667,'[3]customer specs'!$B$1:$D$65536,3,0),0)</f>
        <v>pallet</v>
      </c>
      <c r="AM667" s="64">
        <f t="shared" si="160"/>
        <v>0</v>
      </c>
      <c r="AN667" s="64">
        <f t="shared" si="161"/>
        <v>0</v>
      </c>
      <c r="AO667" s="63"/>
      <c r="AP667" s="63"/>
      <c r="AQ667" s="63" t="str">
        <f t="shared" si="162"/>
        <v>no</v>
      </c>
      <c r="AR667" s="20">
        <f t="shared" si="163"/>
        <v>296.14799999999997</v>
      </c>
      <c r="AS667" s="63"/>
      <c r="AT667" s="23">
        <f t="shared" si="153"/>
        <v>0.12</v>
      </c>
      <c r="AU667" s="65">
        <f t="shared" si="164"/>
        <v>42.066477272727269</v>
      </c>
      <c r="AV667" s="65"/>
      <c r="AW667" s="65">
        <f t="shared" si="165"/>
        <v>336.53181818181815</v>
      </c>
      <c r="AX667" s="65"/>
      <c r="AY667" s="63">
        <f>VLOOKUP(L667,'Status Report'!B:CF,81,0)</f>
        <v>0</v>
      </c>
      <c r="AZ667" s="63" t="str">
        <f>VLOOKUP(L667,'Status Report'!B:S,18,0)</f>
        <v>Ellina Smirnova</v>
      </c>
      <c r="BB667" s="63">
        <f>VLOOKUP(L667,'Status Report'!B:Z,25,0)</f>
        <v>6</v>
      </c>
      <c r="BC667" s="63">
        <f t="shared" si="166"/>
        <v>48</v>
      </c>
      <c r="BF667">
        <f>VLOOKUP(L667,'Status Report'!B:CE,82,0)</f>
        <v>0</v>
      </c>
      <c r="BG667">
        <f>VLOOKUP(L667,'Status Report'!B:CF,83,0)</f>
        <v>0</v>
      </c>
      <c r="BH667">
        <f>VLOOKUP(L667,'Status Report'!B:CG,84,0)</f>
        <v>0</v>
      </c>
      <c r="BI667" t="s">
        <v>854</v>
      </c>
      <c r="BJ667" t="s">
        <v>795</v>
      </c>
      <c r="BM667" s="67">
        <f t="shared" si="167"/>
        <v>22</v>
      </c>
    </row>
    <row r="668" spans="1:65" x14ac:dyDescent="0.25">
      <c r="A668" s="68" t="str">
        <f>VLOOKUP(L668,'Status Report'!B:CB,79,0)</f>
        <v>Heineken</v>
      </c>
      <c r="C668">
        <v>26021027</v>
      </c>
      <c r="D668">
        <v>3090256</v>
      </c>
      <c r="E668" t="s">
        <v>884</v>
      </c>
      <c r="F668" t="s">
        <v>885</v>
      </c>
      <c r="G668" t="str">
        <f>VLOOKUP(D668,'[2]sold to'!$A:$H,8,0)</f>
        <v>Brazil</v>
      </c>
      <c r="H668" t="str">
        <f>VLOOKUP(D668,'[2]sold to'!$A:$I,9,0)</f>
        <v>AMERICAS</v>
      </c>
      <c r="K668">
        <v>240</v>
      </c>
      <c r="L668">
        <v>88026020</v>
      </c>
      <c r="M668" t="s">
        <v>887</v>
      </c>
      <c r="N668">
        <v>3</v>
      </c>
      <c r="P668" t="str">
        <f>VLOOKUP(L668,'Status Report'!B:AA,26,0)</f>
        <v>China</v>
      </c>
      <c r="Q668" t="str">
        <f>VLOOKUP(L668,'Status Report'!B:AB,27,0)</f>
        <v>Premiums</v>
      </c>
      <c r="R668">
        <f>VLOOKUP(L668,'Status Report'!B:X,23,0)</f>
        <v>167</v>
      </c>
      <c r="S668" t="str">
        <f>VLOOKUP(L668,'Status Report'!B:T,19,0)</f>
        <v>Promocean The Netherlands BV</v>
      </c>
      <c r="T668" s="62">
        <f>VLOOKUP(L668,'Status Report'!B:E,4,0)</f>
        <v>1</v>
      </c>
      <c r="U668" s="19">
        <f>_xlfn.IFS(AI668="Den Bosch",VLOOKUP(L668,'Status Report'!B:AM,35,0),AI668="Yantian",VLOOKUP(L668,'Status Report'!B:AM,36,0),AI668="",IF(H668="Asia Pacific",VLOOKUP(L668,'Status Report'!B:AM,36,0),VLOOKUP(L668,'Status Report'!B:AM,35,0)),AI668="Direct shipment",IF(H668="Asia Pacific",VLOOKUP(L668,'Status Report'!B:AM,36,0),VLOOKUP(L668,'Status Report'!B:AM,35,0)))</f>
        <v>116.46000000000001</v>
      </c>
      <c r="V668" s="20">
        <f t="shared" si="154"/>
        <v>349.38</v>
      </c>
      <c r="W668" s="19">
        <f>_xlfn.IFS(AI668="Den Bosch",VLOOKUP(L668,'Status Report'!B:AM,37,0),AI668="Yantian",VLOOKUP(L668,'Status Report'!B:AM,38,0),AI668="",IF(H668="Asia Pacific",VLOOKUP(L668,'Status Report'!B:AM,38,0),VLOOKUP(L668,'Status Report'!B:AM,37,0)),AI668="Direct shipment",IF(H668="Asia Pacific",VLOOKUP(L668,'Status Report'!B:AM,38,0),VLOOKUP(L668,'Status Report'!B:AM,37,0)))</f>
        <v>116.46000000000001</v>
      </c>
      <c r="X668" s="20">
        <f t="shared" si="155"/>
        <v>349.38</v>
      </c>
      <c r="Y668" s="20">
        <f>_xlfn.IFS(AI668="Den Bosch",VLOOKUP(L668,'Status Report'!B:AO,39,0),AI668="Yantian",VLOOKUP(L668,'Status Report'!B:AO,40,0),AI668="",IF(H668="Asia Pacific",VLOOKUP(L668,'Status Report'!B:AO,40,0),VLOOKUP(L668,'Status Report'!B:AO,39,0)),AI668="Direct shipment",IF(H668="Asia Pacific",VLOOKUP(L668,'Status Report'!B:AO,40,0),VLOOKUP(L668,'Status Report'!B:AO,39,0)))</f>
        <v>0</v>
      </c>
      <c r="Z668" s="20">
        <f t="shared" si="156"/>
        <v>0</v>
      </c>
      <c r="AA668" s="20">
        <f t="shared" si="157"/>
        <v>349.38</v>
      </c>
      <c r="AB668" s="21">
        <f>_xlfn.IFS(AI668="Den Bosch",VLOOKUP(L668,'Status Report'!B:AM,33,0),AI668="Yantian",VLOOKUP(L668,'Status Report'!B:AM,34,0),AI668="",IF(H668="Asia Pacific",VLOOKUP(L668,'Status Report'!B:AM,34,0),VLOOKUP(L668,'Status Report'!B:AM,33,0)),AI668="Direct shipment",IF(H668="Asia Pacific",VLOOKUP(L668,'Status Report'!B:AM,34,0),VLOOKUP(L668,'Status Report'!B:AM,33,0)))</f>
        <v>102.49</v>
      </c>
      <c r="AC668" s="21">
        <f>VLOOKUP(L668,'Status Report'!B:CE,82,0)</f>
        <v>0</v>
      </c>
      <c r="AD668" s="21">
        <f t="shared" si="158"/>
        <v>102.49</v>
      </c>
      <c r="AE668" s="63">
        <f>VLOOKUP(L668,'Status Report'!B:W,20,0)</f>
        <v>60</v>
      </c>
      <c r="AF668" s="63">
        <f>VLOOKUP(L668,'Status Report'!B:W,21,0)</f>
        <v>55</v>
      </c>
      <c r="AG668" s="63">
        <f>VLOOKUP(L668,'Status Report'!B:W,22,0)</f>
        <v>20</v>
      </c>
      <c r="AH668" s="22">
        <f t="shared" si="159"/>
        <v>0.19800000000000001</v>
      </c>
      <c r="AK668" s="63">
        <f>IFERROR(VLOOKUP(G668,ASEAN!A:A,1,0),0)</f>
        <v>0</v>
      </c>
      <c r="AL668" s="63" t="str">
        <f>IFERROR(VLOOKUP(D668,'[3]customer specs'!$B$1:$D$65536,3,0),0)</f>
        <v>pallet</v>
      </c>
      <c r="AM668" s="64">
        <f t="shared" si="160"/>
        <v>0</v>
      </c>
      <c r="AN668" s="64">
        <f t="shared" si="161"/>
        <v>0</v>
      </c>
      <c r="AO668" s="63"/>
      <c r="AP668" s="63"/>
      <c r="AQ668" s="63" t="str">
        <f t="shared" si="162"/>
        <v>no</v>
      </c>
      <c r="AR668" s="20">
        <f t="shared" si="163"/>
        <v>307.46999999999997</v>
      </c>
      <c r="AS668" s="63"/>
      <c r="AT668" s="23">
        <f t="shared" si="153"/>
        <v>0.12</v>
      </c>
      <c r="AU668" s="65">
        <f t="shared" si="164"/>
        <v>116.46590909090908</v>
      </c>
      <c r="AV668" s="65"/>
      <c r="AW668" s="65">
        <f t="shared" si="165"/>
        <v>349.39772727272725</v>
      </c>
      <c r="AX668" s="65"/>
      <c r="AY668" s="63">
        <f>VLOOKUP(L668,'Status Report'!B:CF,81,0)</f>
        <v>0</v>
      </c>
      <c r="AZ668" s="63" t="str">
        <f>VLOOKUP(L668,'Status Report'!B:S,18,0)</f>
        <v>Ellina Smirnova</v>
      </c>
      <c r="BB668" s="63">
        <f>VLOOKUP(L668,'Status Report'!B:Z,25,0)</f>
        <v>6</v>
      </c>
      <c r="BC668" s="63">
        <f t="shared" si="166"/>
        <v>18</v>
      </c>
      <c r="BF668">
        <f>VLOOKUP(L668,'Status Report'!B:CE,82,0)</f>
        <v>0</v>
      </c>
      <c r="BG668">
        <f>VLOOKUP(L668,'Status Report'!B:CF,83,0)</f>
        <v>0</v>
      </c>
      <c r="BH668">
        <f>VLOOKUP(L668,'Status Report'!B:CG,84,0)</f>
        <v>0</v>
      </c>
      <c r="BI668" t="s">
        <v>854</v>
      </c>
      <c r="BJ668" t="s">
        <v>795</v>
      </c>
      <c r="BM668" s="67">
        <f t="shared" si="167"/>
        <v>37</v>
      </c>
    </row>
    <row r="669" spans="1:65" x14ac:dyDescent="0.25">
      <c r="A669" s="68" t="str">
        <f>VLOOKUP(L669,'Status Report'!B:CB,79,0)</f>
        <v>Heineken - 0.0</v>
      </c>
      <c r="C669">
        <v>26021027</v>
      </c>
      <c r="D669">
        <v>3090256</v>
      </c>
      <c r="E669" t="s">
        <v>884</v>
      </c>
      <c r="F669" t="s">
        <v>885</v>
      </c>
      <c r="G669" t="str">
        <f>VLOOKUP(D669,'[2]sold to'!$A:$H,8,0)</f>
        <v>Brazil</v>
      </c>
      <c r="H669" t="str">
        <f>VLOOKUP(D669,'[2]sold to'!$A:$I,9,0)</f>
        <v>AMERICAS</v>
      </c>
      <c r="K669">
        <v>250</v>
      </c>
      <c r="L669">
        <v>88026057</v>
      </c>
      <c r="M669" t="s">
        <v>241</v>
      </c>
      <c r="N669">
        <v>2</v>
      </c>
      <c r="P669" t="str">
        <f>VLOOKUP(L669,'Status Report'!B:AA,26,0)</f>
        <v>China</v>
      </c>
      <c r="Q669" t="str">
        <f>VLOOKUP(L669,'Status Report'!B:AB,27,0)</f>
        <v>Premiums</v>
      </c>
      <c r="R669">
        <f>VLOOKUP(L669,'Status Report'!B:X,23,0)</f>
        <v>40</v>
      </c>
      <c r="S669" t="str">
        <f>VLOOKUP(L669,'Status Report'!B:T,19,0)</f>
        <v>Promocean The Netherlands BV</v>
      </c>
      <c r="T669" s="62">
        <f>VLOOKUP(L669,'Status Report'!B:E,4,0)</f>
        <v>3</v>
      </c>
      <c r="U669" s="19">
        <f>_xlfn.IFS(AI669="Den Bosch",VLOOKUP(L669,'Status Report'!B:AM,35,0),AI669="Yantian",VLOOKUP(L669,'Status Report'!B:AM,36,0),AI669="",IF(H669="Asia Pacific",VLOOKUP(L669,'Status Report'!B:AM,36,0),VLOOKUP(L669,'Status Report'!B:AM,35,0)),AI669="Direct shipment",IF(H669="Asia Pacific",VLOOKUP(L669,'Status Report'!B:AM,36,0),VLOOKUP(L669,'Status Report'!B:AM,35,0)))</f>
        <v>47.75</v>
      </c>
      <c r="V669" s="20">
        <f t="shared" si="154"/>
        <v>95.5</v>
      </c>
      <c r="W669" s="19">
        <f>_xlfn.IFS(AI669="Den Bosch",VLOOKUP(L669,'Status Report'!B:AM,37,0),AI669="Yantian",VLOOKUP(L669,'Status Report'!B:AM,38,0),AI669="",IF(H669="Asia Pacific",VLOOKUP(L669,'Status Report'!B:AM,38,0),VLOOKUP(L669,'Status Report'!B:AM,37,0)),AI669="Direct shipment",IF(H669="Asia Pacific",VLOOKUP(L669,'Status Report'!B:AM,38,0),VLOOKUP(L669,'Status Report'!B:AM,37,0)))</f>
        <v>47.75</v>
      </c>
      <c r="X669" s="20">
        <f t="shared" si="155"/>
        <v>95.5</v>
      </c>
      <c r="Y669" s="20">
        <f>_xlfn.IFS(AI669="Den Bosch",VLOOKUP(L669,'Status Report'!B:AO,39,0),AI669="Yantian",VLOOKUP(L669,'Status Report'!B:AO,40,0),AI669="",IF(H669="Asia Pacific",VLOOKUP(L669,'Status Report'!B:AO,40,0),VLOOKUP(L669,'Status Report'!B:AO,39,0)),AI669="Direct shipment",IF(H669="Asia Pacific",VLOOKUP(L669,'Status Report'!B:AO,40,0),VLOOKUP(L669,'Status Report'!B:AO,39,0)))</f>
        <v>0</v>
      </c>
      <c r="Z669" s="20">
        <f t="shared" si="156"/>
        <v>0</v>
      </c>
      <c r="AA669" s="20">
        <f t="shared" si="157"/>
        <v>95.5</v>
      </c>
      <c r="AB669" s="21">
        <f>_xlfn.IFS(AI669="Den Bosch",VLOOKUP(L669,'Status Report'!B:AM,33,0),AI669="Yantian",VLOOKUP(L669,'Status Report'!B:AM,34,0),AI669="",IF(H669="Asia Pacific",VLOOKUP(L669,'Status Report'!B:AM,34,0),VLOOKUP(L669,'Status Report'!B:AM,33,0)),AI669="Direct shipment",IF(H669="Asia Pacific",VLOOKUP(L669,'Status Report'!B:AM,34,0),VLOOKUP(L669,'Status Report'!B:AM,33,0)))</f>
        <v>41.356485714285718</v>
      </c>
      <c r="AC669" s="21">
        <f>VLOOKUP(L669,'Status Report'!B:CE,82,0)</f>
        <v>0</v>
      </c>
      <c r="AD669" s="21">
        <f t="shared" si="158"/>
        <v>41.356485714285718</v>
      </c>
      <c r="AE669" s="63">
        <f>VLOOKUP(L669,'Status Report'!B:W,20,0)</f>
        <v>25</v>
      </c>
      <c r="AF669" s="63">
        <f>VLOOKUP(L669,'Status Report'!B:W,21,0)</f>
        <v>16</v>
      </c>
      <c r="AG669" s="63">
        <f>VLOOKUP(L669,'Status Report'!B:W,22,0)</f>
        <v>4.5</v>
      </c>
      <c r="AH669" s="22">
        <f t="shared" si="159"/>
        <v>3.5999999999999999E-3</v>
      </c>
      <c r="AI669" t="s">
        <v>990</v>
      </c>
      <c r="AK669" s="63">
        <f>IFERROR(VLOOKUP(G669,ASEAN!A:A,1,0),0)</f>
        <v>0</v>
      </c>
      <c r="AL669" s="63" t="str">
        <f>IFERROR(VLOOKUP(D669,'[3]customer specs'!$B$1:$D$65536,3,0),0)</f>
        <v>pallet</v>
      </c>
      <c r="AM669" s="64">
        <f t="shared" si="160"/>
        <v>0</v>
      </c>
      <c r="AN669" s="64">
        <f t="shared" si="161"/>
        <v>0</v>
      </c>
      <c r="AO669" s="63"/>
      <c r="AP669" s="63"/>
      <c r="AQ669" s="63" t="str">
        <f t="shared" si="162"/>
        <v>no</v>
      </c>
      <c r="AR669" s="20">
        <f t="shared" si="163"/>
        <v>82.712971428571436</v>
      </c>
      <c r="AS669" s="63"/>
      <c r="AT669" s="23">
        <f t="shared" si="153"/>
        <v>0.12</v>
      </c>
      <c r="AU669" s="65">
        <f t="shared" si="164"/>
        <v>46.996006493506499</v>
      </c>
      <c r="AV669" s="65"/>
      <c r="AW669" s="65">
        <f t="shared" si="165"/>
        <v>93.992012987012998</v>
      </c>
      <c r="AX669" s="65"/>
      <c r="AY669" s="63">
        <f>VLOOKUP(L669,'Status Report'!B:CF,81,0)</f>
        <v>0</v>
      </c>
      <c r="AZ669" s="63" t="str">
        <f>VLOOKUP(L669,'Status Report'!B:S,18,0)</f>
        <v>Ellina Smirnova</v>
      </c>
      <c r="BB669" s="63">
        <f>VLOOKUP(L669,'Status Report'!B:Z,25,0)</f>
        <v>25</v>
      </c>
      <c r="BC669" s="63">
        <f t="shared" si="166"/>
        <v>50</v>
      </c>
      <c r="BF669">
        <f>VLOOKUP(L669,'Status Report'!B:CE,82,0)</f>
        <v>0</v>
      </c>
      <c r="BG669">
        <f>VLOOKUP(L669,'Status Report'!B:CF,83,0)</f>
        <v>0</v>
      </c>
      <c r="BH669">
        <f>VLOOKUP(L669,'Status Report'!B:CG,84,0)</f>
        <v>0</v>
      </c>
      <c r="BI669" t="s">
        <v>854</v>
      </c>
      <c r="BJ669" t="s">
        <v>795</v>
      </c>
      <c r="BM669" s="67">
        <f t="shared" si="167"/>
        <v>47</v>
      </c>
    </row>
    <row r="670" spans="1:65" x14ac:dyDescent="0.25">
      <c r="A670" s="68" t="str">
        <f>VLOOKUP(L670,'Status Report'!B:CB,79,0)</f>
        <v>Heineken</v>
      </c>
      <c r="C670">
        <v>26021027</v>
      </c>
      <c r="D670">
        <v>3090256</v>
      </c>
      <c r="E670" t="s">
        <v>884</v>
      </c>
      <c r="F670" t="s">
        <v>885</v>
      </c>
      <c r="G670" t="str">
        <f>VLOOKUP(D670,'[2]sold to'!$A:$H,8,0)</f>
        <v>Brazil</v>
      </c>
      <c r="H670" t="str">
        <f>VLOOKUP(D670,'[2]sold to'!$A:$I,9,0)</f>
        <v>AMERICAS</v>
      </c>
      <c r="K670">
        <v>260</v>
      </c>
      <c r="L670">
        <v>88026249</v>
      </c>
      <c r="M670" t="s">
        <v>888</v>
      </c>
      <c r="N670">
        <v>2</v>
      </c>
      <c r="P670" t="str">
        <f>VLOOKUP(L670,'Status Report'!B:AA,26,0)</f>
        <v>Bangladesh</v>
      </c>
      <c r="Q670" t="str">
        <f>VLOOKUP(L670,'Status Report'!B:AB,27,0)</f>
        <v>Textiles-Clothing</v>
      </c>
      <c r="R670">
        <f>VLOOKUP(L670,'Status Report'!B:X,23,0)</f>
        <v>417</v>
      </c>
      <c r="S670" t="str">
        <f>VLOOKUP(L670,'Status Report'!B:T,19,0)</f>
        <v>Promocean The Netherlands BV</v>
      </c>
      <c r="T670" s="62">
        <f>VLOOKUP(L670,'Status Report'!B:E,4,0)</f>
        <v>3</v>
      </c>
      <c r="U670" s="19">
        <f>_xlfn.IFS(AI670="Den Bosch",VLOOKUP(L670,'Status Report'!B:AM,35,0),AI670="Yantian",VLOOKUP(L670,'Status Report'!B:AM,36,0),AI670="",IF(H670="Asia Pacific",VLOOKUP(L670,'Status Report'!B:AM,36,0),VLOOKUP(L670,'Status Report'!B:AM,35,0)),AI670="Direct shipment",IF(H670="Asia Pacific",VLOOKUP(L670,'Status Report'!B:AM,36,0),VLOOKUP(L670,'Status Report'!B:AM,35,0)))</f>
        <v>33.96</v>
      </c>
      <c r="V670" s="20">
        <f t="shared" si="154"/>
        <v>67.92</v>
      </c>
      <c r="W670" s="19">
        <f>_xlfn.IFS(AI670="Den Bosch",VLOOKUP(L670,'Status Report'!B:AM,37,0),AI670="Yantian",VLOOKUP(L670,'Status Report'!B:AM,38,0),AI670="",IF(H670="Asia Pacific",VLOOKUP(L670,'Status Report'!B:AM,38,0),VLOOKUP(L670,'Status Report'!B:AM,37,0)),AI670="Direct shipment",IF(H670="Asia Pacific",VLOOKUP(L670,'Status Report'!B:AM,38,0),VLOOKUP(L670,'Status Report'!B:AM,37,0)))</f>
        <v>33.96</v>
      </c>
      <c r="X670" s="20">
        <f t="shared" si="155"/>
        <v>67.92</v>
      </c>
      <c r="Y670" s="20">
        <f>_xlfn.IFS(AI670="Den Bosch",VLOOKUP(L670,'Status Report'!B:AO,39,0),AI670="Yantian",VLOOKUP(L670,'Status Report'!B:AO,40,0),AI670="",IF(H670="Asia Pacific",VLOOKUP(L670,'Status Report'!B:AO,40,0),VLOOKUP(L670,'Status Report'!B:AO,39,0)),AI670="Direct shipment",IF(H670="Asia Pacific",VLOOKUP(L670,'Status Report'!B:AO,40,0),VLOOKUP(L670,'Status Report'!B:AO,39,0)))</f>
        <v>0</v>
      </c>
      <c r="Z670" s="20">
        <f t="shared" si="156"/>
        <v>0</v>
      </c>
      <c r="AA670" s="20">
        <f t="shared" si="157"/>
        <v>67.92</v>
      </c>
      <c r="AB670" s="21">
        <f>_xlfn.IFS(AI670="Den Bosch",VLOOKUP(L670,'Status Report'!B:AM,33,0),AI670="Yantian",VLOOKUP(L670,'Status Report'!B:AM,34,0),AI670="",IF(H670="Asia Pacific",VLOOKUP(L670,'Status Report'!B:AM,34,0),VLOOKUP(L670,'Status Report'!B:AM,33,0)),AI670="Direct shipment",IF(H670="Asia Pacific",VLOOKUP(L670,'Status Report'!B:AM,34,0),VLOOKUP(L670,'Status Report'!B:AM,33,0)))</f>
        <v>29.169000000000004</v>
      </c>
      <c r="AC670" s="21">
        <f>VLOOKUP(L670,'Status Report'!B:CE,82,0)</f>
        <v>0</v>
      </c>
      <c r="AD670" s="21">
        <f t="shared" si="158"/>
        <v>29.169000000000004</v>
      </c>
      <c r="AE670" s="63">
        <f>VLOOKUP(L670,'Status Report'!B:W,20,0)</f>
        <v>28</v>
      </c>
      <c r="AF670" s="63">
        <f>VLOOKUP(L670,'Status Report'!B:W,21,0)</f>
        <v>15</v>
      </c>
      <c r="AG670" s="63">
        <f>VLOOKUP(L670,'Status Report'!B:W,22,0)</f>
        <v>12</v>
      </c>
      <c r="AH670" s="22">
        <f t="shared" si="159"/>
        <v>1.008E-2</v>
      </c>
      <c r="AI670" t="s">
        <v>990</v>
      </c>
      <c r="AK670" s="63">
        <f>IFERROR(VLOOKUP(G670,ASEAN!A:A,1,0),0)</f>
        <v>0</v>
      </c>
      <c r="AL670" s="63" t="str">
        <f>IFERROR(VLOOKUP(D670,'[3]customer specs'!$B$1:$D$65536,3,0),0)</f>
        <v>pallet</v>
      </c>
      <c r="AM670" s="64">
        <f t="shared" si="160"/>
        <v>0</v>
      </c>
      <c r="AN670" s="64">
        <f t="shared" si="161"/>
        <v>0</v>
      </c>
      <c r="AO670" s="63"/>
      <c r="AP670" s="63"/>
      <c r="AQ670" s="63" t="str">
        <f t="shared" si="162"/>
        <v>no</v>
      </c>
      <c r="AR670" s="20">
        <f t="shared" si="163"/>
        <v>58.338000000000008</v>
      </c>
      <c r="AS670" s="63"/>
      <c r="AT670" s="23">
        <f t="shared" si="153"/>
        <v>0.12</v>
      </c>
      <c r="AU670" s="65">
        <f t="shared" si="164"/>
        <v>33.146590909090911</v>
      </c>
      <c r="AV670" s="65"/>
      <c r="AW670" s="65">
        <f t="shared" si="165"/>
        <v>66.293181818181822</v>
      </c>
      <c r="AX670" s="65"/>
      <c r="AY670" s="63">
        <f>VLOOKUP(L670,'Status Report'!B:CF,81,0)</f>
        <v>0</v>
      </c>
      <c r="AZ670" s="63" t="str">
        <f>VLOOKUP(L670,'Status Report'!B:S,18,0)</f>
        <v>Ellina Smirnova</v>
      </c>
      <c r="BB670" s="63">
        <f>VLOOKUP(L670,'Status Report'!B:Z,25,0)</f>
        <v>6</v>
      </c>
      <c r="BC670" s="63">
        <f t="shared" si="166"/>
        <v>12</v>
      </c>
      <c r="BF670">
        <f>VLOOKUP(L670,'Status Report'!B:CE,82,0)</f>
        <v>0</v>
      </c>
      <c r="BG670">
        <f>VLOOKUP(L670,'Status Report'!B:CF,83,0)</f>
        <v>0</v>
      </c>
      <c r="BH670">
        <f>VLOOKUP(L670,'Status Report'!B:CG,84,0)</f>
        <v>0</v>
      </c>
      <c r="BI670" t="s">
        <v>854</v>
      </c>
      <c r="BJ670" t="s">
        <v>795</v>
      </c>
      <c r="BM670" s="67">
        <f t="shared" si="167"/>
        <v>12</v>
      </c>
    </row>
    <row r="671" spans="1:65" x14ac:dyDescent="0.25">
      <c r="A671" s="68" t="str">
        <f>VLOOKUP(L671,'Status Report'!B:CB,79,0)</f>
        <v>Heineken</v>
      </c>
      <c r="C671">
        <v>26021027</v>
      </c>
      <c r="D671">
        <v>3090256</v>
      </c>
      <c r="E671" t="s">
        <v>884</v>
      </c>
      <c r="F671" t="s">
        <v>885</v>
      </c>
      <c r="G671" t="str">
        <f>VLOOKUP(D671,'[2]sold to'!$A:$H,8,0)</f>
        <v>Brazil</v>
      </c>
      <c r="H671" t="str">
        <f>VLOOKUP(D671,'[2]sold to'!$A:$I,9,0)</f>
        <v>AMERICAS</v>
      </c>
      <c r="K671">
        <v>270</v>
      </c>
      <c r="L671">
        <v>88026250</v>
      </c>
      <c r="M671" t="s">
        <v>254</v>
      </c>
      <c r="N671">
        <v>2</v>
      </c>
      <c r="P671" t="str">
        <f>VLOOKUP(L671,'Status Report'!B:AA,26,0)</f>
        <v>Bangladesh</v>
      </c>
      <c r="Q671" t="str">
        <f>VLOOKUP(L671,'Status Report'!B:AB,27,0)</f>
        <v>Textiles-Clothing</v>
      </c>
      <c r="R671">
        <f>VLOOKUP(L671,'Status Report'!B:X,23,0)</f>
        <v>417</v>
      </c>
      <c r="S671" t="str">
        <f>VLOOKUP(L671,'Status Report'!B:T,19,0)</f>
        <v>Promocean The Netherlands BV</v>
      </c>
      <c r="T671" s="62">
        <f>VLOOKUP(L671,'Status Report'!B:E,4,0)</f>
        <v>3</v>
      </c>
      <c r="U671" s="19">
        <f>_xlfn.IFS(AI671="Den Bosch",VLOOKUP(L671,'Status Report'!B:AM,35,0),AI671="Yantian",VLOOKUP(L671,'Status Report'!B:AM,36,0),AI671="",IF(H671="Asia Pacific",VLOOKUP(L671,'Status Report'!B:AM,36,0),VLOOKUP(L671,'Status Report'!B:AM,35,0)),AI671="Direct shipment",IF(H671="Asia Pacific",VLOOKUP(L671,'Status Report'!B:AM,36,0),VLOOKUP(L671,'Status Report'!B:AM,35,0)))</f>
        <v>33.96</v>
      </c>
      <c r="V671" s="20">
        <f t="shared" si="154"/>
        <v>67.92</v>
      </c>
      <c r="W671" s="19">
        <f>_xlfn.IFS(AI671="Den Bosch",VLOOKUP(L671,'Status Report'!B:AM,37,0),AI671="Yantian",VLOOKUP(L671,'Status Report'!B:AM,38,0),AI671="",IF(H671="Asia Pacific",VLOOKUP(L671,'Status Report'!B:AM,38,0),VLOOKUP(L671,'Status Report'!B:AM,37,0)),AI671="Direct shipment",IF(H671="Asia Pacific",VLOOKUP(L671,'Status Report'!B:AM,38,0),VLOOKUP(L671,'Status Report'!B:AM,37,0)))</f>
        <v>33.96</v>
      </c>
      <c r="X671" s="20">
        <f t="shared" si="155"/>
        <v>67.92</v>
      </c>
      <c r="Y671" s="20">
        <f>_xlfn.IFS(AI671="Den Bosch",VLOOKUP(L671,'Status Report'!B:AO,39,0),AI671="Yantian",VLOOKUP(L671,'Status Report'!B:AO,40,0),AI671="",IF(H671="Asia Pacific",VLOOKUP(L671,'Status Report'!B:AO,40,0),VLOOKUP(L671,'Status Report'!B:AO,39,0)),AI671="Direct shipment",IF(H671="Asia Pacific",VLOOKUP(L671,'Status Report'!B:AO,40,0),VLOOKUP(L671,'Status Report'!B:AO,39,0)))</f>
        <v>0</v>
      </c>
      <c r="Z671" s="20">
        <f t="shared" si="156"/>
        <v>0</v>
      </c>
      <c r="AA671" s="20">
        <f t="shared" si="157"/>
        <v>67.92</v>
      </c>
      <c r="AB671" s="21">
        <f>_xlfn.IFS(AI671="Den Bosch",VLOOKUP(L671,'Status Report'!B:AM,33,0),AI671="Yantian",VLOOKUP(L671,'Status Report'!B:AM,34,0),AI671="",IF(H671="Asia Pacific",VLOOKUP(L671,'Status Report'!B:AM,34,0),VLOOKUP(L671,'Status Report'!B:AM,33,0)),AI671="Direct shipment",IF(H671="Asia Pacific",VLOOKUP(L671,'Status Report'!B:AM,34,0),VLOOKUP(L671,'Status Report'!B:AM,33,0)))</f>
        <v>29.169000000000004</v>
      </c>
      <c r="AC671" s="21">
        <f>VLOOKUP(L671,'Status Report'!B:CE,82,0)</f>
        <v>0</v>
      </c>
      <c r="AD671" s="21">
        <f t="shared" si="158"/>
        <v>29.169000000000004</v>
      </c>
      <c r="AE671" s="63">
        <f>VLOOKUP(L671,'Status Report'!B:W,20,0)</f>
        <v>28</v>
      </c>
      <c r="AF671" s="63">
        <f>VLOOKUP(L671,'Status Report'!B:W,21,0)</f>
        <v>15</v>
      </c>
      <c r="AG671" s="63">
        <f>VLOOKUP(L671,'Status Report'!B:W,22,0)</f>
        <v>12</v>
      </c>
      <c r="AH671" s="22">
        <f t="shared" si="159"/>
        <v>1.008E-2</v>
      </c>
      <c r="AI671" t="s">
        <v>990</v>
      </c>
      <c r="AK671" s="63">
        <f>IFERROR(VLOOKUP(G671,ASEAN!A:A,1,0),0)</f>
        <v>0</v>
      </c>
      <c r="AL671" s="63" t="str">
        <f>IFERROR(VLOOKUP(D671,'[3]customer specs'!$B$1:$D$65536,3,0),0)</f>
        <v>pallet</v>
      </c>
      <c r="AM671" s="64">
        <f t="shared" si="160"/>
        <v>0</v>
      </c>
      <c r="AN671" s="64">
        <f t="shared" si="161"/>
        <v>0</v>
      </c>
      <c r="AO671" s="63"/>
      <c r="AP671" s="63"/>
      <c r="AQ671" s="63" t="str">
        <f t="shared" si="162"/>
        <v>no</v>
      </c>
      <c r="AR671" s="20">
        <f t="shared" si="163"/>
        <v>58.338000000000008</v>
      </c>
      <c r="AS671" s="63"/>
      <c r="AT671" s="23">
        <f t="shared" si="153"/>
        <v>0.12</v>
      </c>
      <c r="AU671" s="65">
        <f t="shared" si="164"/>
        <v>33.146590909090911</v>
      </c>
      <c r="AV671" s="65"/>
      <c r="AW671" s="65">
        <f t="shared" si="165"/>
        <v>66.293181818181822</v>
      </c>
      <c r="AX671" s="65"/>
      <c r="AY671" s="63">
        <f>VLOOKUP(L671,'Status Report'!B:CF,81,0)</f>
        <v>0</v>
      </c>
      <c r="AZ671" s="63" t="str">
        <f>VLOOKUP(L671,'Status Report'!B:S,18,0)</f>
        <v>Ellina Smirnova</v>
      </c>
      <c r="BB671" s="63">
        <f>VLOOKUP(L671,'Status Report'!B:Z,25,0)</f>
        <v>6</v>
      </c>
      <c r="BC671" s="63">
        <f t="shared" si="166"/>
        <v>12</v>
      </c>
      <c r="BF671">
        <f>VLOOKUP(L671,'Status Report'!B:CE,82,0)</f>
        <v>0</v>
      </c>
      <c r="BG671">
        <f>VLOOKUP(L671,'Status Report'!B:CF,83,0)</f>
        <v>0</v>
      </c>
      <c r="BH671">
        <f>VLOOKUP(L671,'Status Report'!B:CG,84,0)</f>
        <v>0</v>
      </c>
      <c r="BI671" t="s">
        <v>854</v>
      </c>
      <c r="BJ671" t="s">
        <v>795</v>
      </c>
      <c r="BM671" s="67">
        <f t="shared" si="167"/>
        <v>26</v>
      </c>
    </row>
    <row r="672" spans="1:65" x14ac:dyDescent="0.25">
      <c r="A672" s="68" t="str">
        <f>VLOOKUP(L672,'Status Report'!B:CB,79,0)</f>
        <v>Heineken</v>
      </c>
      <c r="C672">
        <v>26021027</v>
      </c>
      <c r="D672">
        <v>3090256</v>
      </c>
      <c r="E672" t="s">
        <v>884</v>
      </c>
      <c r="F672" t="s">
        <v>885</v>
      </c>
      <c r="G672" t="str">
        <f>VLOOKUP(D672,'[2]sold to'!$A:$H,8,0)</f>
        <v>Brazil</v>
      </c>
      <c r="H672" t="str">
        <f>VLOOKUP(D672,'[2]sold to'!$A:$I,9,0)</f>
        <v>AMERICAS</v>
      </c>
      <c r="K672">
        <v>280</v>
      </c>
      <c r="L672">
        <v>88026251</v>
      </c>
      <c r="M672" t="s">
        <v>255</v>
      </c>
      <c r="N672">
        <v>2</v>
      </c>
      <c r="P672" t="str">
        <f>VLOOKUP(L672,'Status Report'!B:AA,26,0)</f>
        <v>Bangladesh</v>
      </c>
      <c r="Q672" t="str">
        <f>VLOOKUP(L672,'Status Report'!B:AB,27,0)</f>
        <v>Textiles-Clothing</v>
      </c>
      <c r="R672">
        <f>VLOOKUP(L672,'Status Report'!B:X,23,0)</f>
        <v>417</v>
      </c>
      <c r="S672" t="str">
        <f>VLOOKUP(L672,'Status Report'!B:T,19,0)</f>
        <v>Promocean The Netherlands BV</v>
      </c>
      <c r="T672" s="62">
        <f>VLOOKUP(L672,'Status Report'!B:E,4,0)</f>
        <v>3</v>
      </c>
      <c r="U672" s="19">
        <f>_xlfn.IFS(AI672="Den Bosch",VLOOKUP(L672,'Status Report'!B:AM,35,0),AI672="Yantian",VLOOKUP(L672,'Status Report'!B:AM,36,0),AI672="",IF(H672="Asia Pacific",VLOOKUP(L672,'Status Report'!B:AM,36,0),VLOOKUP(L672,'Status Report'!B:AM,35,0)),AI672="Direct shipment",IF(H672="Asia Pacific",VLOOKUP(L672,'Status Report'!B:AM,36,0),VLOOKUP(L672,'Status Report'!B:AM,35,0)))</f>
        <v>33.96</v>
      </c>
      <c r="V672" s="20">
        <f t="shared" si="154"/>
        <v>67.92</v>
      </c>
      <c r="W672" s="19">
        <f>_xlfn.IFS(AI672="Den Bosch",VLOOKUP(L672,'Status Report'!B:AM,37,0),AI672="Yantian",VLOOKUP(L672,'Status Report'!B:AM,38,0),AI672="",IF(H672="Asia Pacific",VLOOKUP(L672,'Status Report'!B:AM,38,0),VLOOKUP(L672,'Status Report'!B:AM,37,0)),AI672="Direct shipment",IF(H672="Asia Pacific",VLOOKUP(L672,'Status Report'!B:AM,38,0),VLOOKUP(L672,'Status Report'!B:AM,37,0)))</f>
        <v>33.96</v>
      </c>
      <c r="X672" s="20">
        <f t="shared" si="155"/>
        <v>67.92</v>
      </c>
      <c r="Y672" s="20">
        <f>_xlfn.IFS(AI672="Den Bosch",VLOOKUP(L672,'Status Report'!B:AO,39,0),AI672="Yantian",VLOOKUP(L672,'Status Report'!B:AO,40,0),AI672="",IF(H672="Asia Pacific",VLOOKUP(L672,'Status Report'!B:AO,40,0),VLOOKUP(L672,'Status Report'!B:AO,39,0)),AI672="Direct shipment",IF(H672="Asia Pacific",VLOOKUP(L672,'Status Report'!B:AO,40,0),VLOOKUP(L672,'Status Report'!B:AO,39,0)))</f>
        <v>0</v>
      </c>
      <c r="Z672" s="20">
        <f t="shared" si="156"/>
        <v>0</v>
      </c>
      <c r="AA672" s="20">
        <f t="shared" si="157"/>
        <v>67.92</v>
      </c>
      <c r="AB672" s="21">
        <f>_xlfn.IFS(AI672="Den Bosch",VLOOKUP(L672,'Status Report'!B:AM,33,0),AI672="Yantian",VLOOKUP(L672,'Status Report'!B:AM,34,0),AI672="",IF(H672="Asia Pacific",VLOOKUP(L672,'Status Report'!B:AM,34,0),VLOOKUP(L672,'Status Report'!B:AM,33,0)),AI672="Direct shipment",IF(H672="Asia Pacific",VLOOKUP(L672,'Status Report'!B:AM,34,0),VLOOKUP(L672,'Status Report'!B:AM,33,0)))</f>
        <v>29.169000000000004</v>
      </c>
      <c r="AC672" s="21">
        <f>VLOOKUP(L672,'Status Report'!B:CE,82,0)</f>
        <v>0</v>
      </c>
      <c r="AD672" s="21">
        <f t="shared" si="158"/>
        <v>29.169000000000004</v>
      </c>
      <c r="AE672" s="63">
        <f>VLOOKUP(L672,'Status Report'!B:W,20,0)</f>
        <v>28</v>
      </c>
      <c r="AF672" s="63">
        <f>VLOOKUP(L672,'Status Report'!B:W,21,0)</f>
        <v>15</v>
      </c>
      <c r="AG672" s="63">
        <f>VLOOKUP(L672,'Status Report'!B:W,22,0)</f>
        <v>12</v>
      </c>
      <c r="AH672" s="22">
        <f t="shared" si="159"/>
        <v>1.008E-2</v>
      </c>
      <c r="AI672" t="s">
        <v>990</v>
      </c>
      <c r="AK672" s="63">
        <f>IFERROR(VLOOKUP(G672,ASEAN!A:A,1,0),0)</f>
        <v>0</v>
      </c>
      <c r="AL672" s="63" t="str">
        <f>IFERROR(VLOOKUP(D672,'[3]customer specs'!$B$1:$D$65536,3,0),0)</f>
        <v>pallet</v>
      </c>
      <c r="AM672" s="64">
        <f t="shared" si="160"/>
        <v>0</v>
      </c>
      <c r="AN672" s="64">
        <f t="shared" si="161"/>
        <v>0</v>
      </c>
      <c r="AO672" s="63"/>
      <c r="AP672" s="63"/>
      <c r="AQ672" s="63" t="str">
        <f t="shared" si="162"/>
        <v>no</v>
      </c>
      <c r="AR672" s="20">
        <f t="shared" si="163"/>
        <v>58.338000000000008</v>
      </c>
      <c r="AS672" s="63"/>
      <c r="AT672" s="23">
        <f t="shared" si="153"/>
        <v>0.12</v>
      </c>
      <c r="AU672" s="65">
        <f t="shared" si="164"/>
        <v>33.146590909090911</v>
      </c>
      <c r="AV672" s="65"/>
      <c r="AW672" s="65">
        <f t="shared" si="165"/>
        <v>66.293181818181822</v>
      </c>
      <c r="AX672" s="65"/>
      <c r="AY672" s="63">
        <f>VLOOKUP(L672,'Status Report'!B:CF,81,0)</f>
        <v>0</v>
      </c>
      <c r="AZ672" s="63" t="str">
        <f>VLOOKUP(L672,'Status Report'!B:S,18,0)</f>
        <v>Ellina Smirnova</v>
      </c>
      <c r="BB672" s="63">
        <f>VLOOKUP(L672,'Status Report'!B:Z,25,0)</f>
        <v>6</v>
      </c>
      <c r="BC672" s="63">
        <f t="shared" si="166"/>
        <v>12</v>
      </c>
      <c r="BF672">
        <f>VLOOKUP(L672,'Status Report'!B:CE,82,0)</f>
        <v>0</v>
      </c>
      <c r="BG672">
        <f>VLOOKUP(L672,'Status Report'!B:CF,83,0)</f>
        <v>0</v>
      </c>
      <c r="BH672">
        <f>VLOOKUP(L672,'Status Report'!B:CG,84,0)</f>
        <v>0</v>
      </c>
      <c r="BI672" t="s">
        <v>854</v>
      </c>
      <c r="BJ672" t="s">
        <v>795</v>
      </c>
      <c r="BM672" s="67">
        <f t="shared" si="167"/>
        <v>56</v>
      </c>
    </row>
    <row r="673" spans="1:65" x14ac:dyDescent="0.25">
      <c r="A673" s="68" t="str">
        <f>VLOOKUP(L673,'Status Report'!B:CB,79,0)</f>
        <v>Heineken</v>
      </c>
      <c r="C673">
        <v>26021027</v>
      </c>
      <c r="D673">
        <v>3090256</v>
      </c>
      <c r="E673" t="s">
        <v>884</v>
      </c>
      <c r="F673" t="s">
        <v>885</v>
      </c>
      <c r="G673" t="str">
        <f>VLOOKUP(D673,'[2]sold to'!$A:$H,8,0)</f>
        <v>Brazil</v>
      </c>
      <c r="H673" t="str">
        <f>VLOOKUP(D673,'[2]sold to'!$A:$I,9,0)</f>
        <v>AMERICAS</v>
      </c>
      <c r="K673">
        <v>290</v>
      </c>
      <c r="L673">
        <v>88026252</v>
      </c>
      <c r="M673" t="s">
        <v>256</v>
      </c>
      <c r="N673">
        <v>2</v>
      </c>
      <c r="P673" t="str">
        <f>VLOOKUP(L673,'Status Report'!B:AA,26,0)</f>
        <v>Bangladesh</v>
      </c>
      <c r="Q673" t="str">
        <f>VLOOKUP(L673,'Status Report'!B:AB,27,0)</f>
        <v>Textiles-Clothing</v>
      </c>
      <c r="R673">
        <f>VLOOKUP(L673,'Status Report'!B:X,23,0)</f>
        <v>417</v>
      </c>
      <c r="S673" t="str">
        <f>VLOOKUP(L673,'Status Report'!B:T,19,0)</f>
        <v>Promocean The Netherlands BV</v>
      </c>
      <c r="T673" s="62">
        <f>VLOOKUP(L673,'Status Report'!B:E,4,0)</f>
        <v>3</v>
      </c>
      <c r="U673" s="19">
        <f>_xlfn.IFS(AI673="Den Bosch",VLOOKUP(L673,'Status Report'!B:AM,35,0),AI673="Yantian",VLOOKUP(L673,'Status Report'!B:AM,36,0),AI673="",IF(H673="Asia Pacific",VLOOKUP(L673,'Status Report'!B:AM,36,0),VLOOKUP(L673,'Status Report'!B:AM,35,0)),AI673="Direct shipment",IF(H673="Asia Pacific",VLOOKUP(L673,'Status Report'!B:AM,36,0),VLOOKUP(L673,'Status Report'!B:AM,35,0)))</f>
        <v>33.96</v>
      </c>
      <c r="V673" s="20">
        <f t="shared" si="154"/>
        <v>67.92</v>
      </c>
      <c r="W673" s="19">
        <f>_xlfn.IFS(AI673="Den Bosch",VLOOKUP(L673,'Status Report'!B:AM,37,0),AI673="Yantian",VLOOKUP(L673,'Status Report'!B:AM,38,0),AI673="",IF(H673="Asia Pacific",VLOOKUP(L673,'Status Report'!B:AM,38,0),VLOOKUP(L673,'Status Report'!B:AM,37,0)),AI673="Direct shipment",IF(H673="Asia Pacific",VLOOKUP(L673,'Status Report'!B:AM,38,0),VLOOKUP(L673,'Status Report'!B:AM,37,0)))</f>
        <v>33.96</v>
      </c>
      <c r="X673" s="20">
        <f t="shared" si="155"/>
        <v>67.92</v>
      </c>
      <c r="Y673" s="20">
        <f>_xlfn.IFS(AI673="Den Bosch",VLOOKUP(L673,'Status Report'!B:AO,39,0),AI673="Yantian",VLOOKUP(L673,'Status Report'!B:AO,40,0),AI673="",IF(H673="Asia Pacific",VLOOKUP(L673,'Status Report'!B:AO,40,0),VLOOKUP(L673,'Status Report'!B:AO,39,0)),AI673="Direct shipment",IF(H673="Asia Pacific",VLOOKUP(L673,'Status Report'!B:AO,40,0),VLOOKUP(L673,'Status Report'!B:AO,39,0)))</f>
        <v>0</v>
      </c>
      <c r="Z673" s="20">
        <f t="shared" si="156"/>
        <v>0</v>
      </c>
      <c r="AA673" s="20">
        <f t="shared" si="157"/>
        <v>67.92</v>
      </c>
      <c r="AB673" s="21">
        <f>_xlfn.IFS(AI673="Den Bosch",VLOOKUP(L673,'Status Report'!B:AM,33,0),AI673="Yantian",VLOOKUP(L673,'Status Report'!B:AM,34,0),AI673="",IF(H673="Asia Pacific",VLOOKUP(L673,'Status Report'!B:AM,34,0),VLOOKUP(L673,'Status Report'!B:AM,33,0)),AI673="Direct shipment",IF(H673="Asia Pacific",VLOOKUP(L673,'Status Report'!B:AM,34,0),VLOOKUP(L673,'Status Report'!B:AM,33,0)))</f>
        <v>29.169000000000004</v>
      </c>
      <c r="AC673" s="21">
        <f>VLOOKUP(L673,'Status Report'!B:CE,82,0)</f>
        <v>0</v>
      </c>
      <c r="AD673" s="21">
        <f t="shared" si="158"/>
        <v>29.169000000000004</v>
      </c>
      <c r="AE673" s="63">
        <f>VLOOKUP(L673,'Status Report'!B:W,20,0)</f>
        <v>28</v>
      </c>
      <c r="AF673" s="63">
        <f>VLOOKUP(L673,'Status Report'!B:W,21,0)</f>
        <v>15</v>
      </c>
      <c r="AG673" s="63">
        <f>VLOOKUP(L673,'Status Report'!B:W,22,0)</f>
        <v>12</v>
      </c>
      <c r="AH673" s="22">
        <f t="shared" si="159"/>
        <v>1.008E-2</v>
      </c>
      <c r="AI673" t="s">
        <v>990</v>
      </c>
      <c r="AK673" s="63">
        <f>IFERROR(VLOOKUP(G673,ASEAN!A:A,1,0),0)</f>
        <v>0</v>
      </c>
      <c r="AL673" s="63" t="str">
        <f>IFERROR(VLOOKUP(D673,'[3]customer specs'!$B$1:$D$65536,3,0),0)</f>
        <v>pallet</v>
      </c>
      <c r="AM673" s="64">
        <f t="shared" si="160"/>
        <v>0</v>
      </c>
      <c r="AN673" s="64">
        <f t="shared" si="161"/>
        <v>0</v>
      </c>
      <c r="AO673" s="63"/>
      <c r="AP673" s="63"/>
      <c r="AQ673" s="63" t="str">
        <f t="shared" si="162"/>
        <v>no</v>
      </c>
      <c r="AR673" s="20">
        <f t="shared" si="163"/>
        <v>58.338000000000008</v>
      </c>
      <c r="AS673" s="63"/>
      <c r="AT673" s="23">
        <f t="shared" si="153"/>
        <v>0.12</v>
      </c>
      <c r="AU673" s="65">
        <f t="shared" si="164"/>
        <v>33.146590909090911</v>
      </c>
      <c r="AV673" s="65"/>
      <c r="AW673" s="65">
        <f t="shared" si="165"/>
        <v>66.293181818181822</v>
      </c>
      <c r="AX673" s="65"/>
      <c r="AY673" s="63">
        <f>VLOOKUP(L673,'Status Report'!B:CF,81,0)</f>
        <v>0</v>
      </c>
      <c r="AZ673" s="63" t="str">
        <f>VLOOKUP(L673,'Status Report'!B:S,18,0)</f>
        <v>Ellina Smirnova</v>
      </c>
      <c r="BB673" s="63">
        <f>VLOOKUP(L673,'Status Report'!B:Z,25,0)</f>
        <v>6</v>
      </c>
      <c r="BC673" s="63">
        <f t="shared" si="166"/>
        <v>12</v>
      </c>
      <c r="BF673">
        <f>VLOOKUP(L673,'Status Report'!B:CE,82,0)</f>
        <v>0</v>
      </c>
      <c r="BG673">
        <f>VLOOKUP(L673,'Status Report'!B:CF,83,0)</f>
        <v>0</v>
      </c>
      <c r="BH673">
        <f>VLOOKUP(L673,'Status Report'!B:CG,84,0)</f>
        <v>0</v>
      </c>
      <c r="BI673" t="s">
        <v>854</v>
      </c>
      <c r="BJ673" t="s">
        <v>795</v>
      </c>
      <c r="BM673" s="67">
        <f t="shared" si="167"/>
        <v>62</v>
      </c>
    </row>
    <row r="674" spans="1:65" x14ac:dyDescent="0.25">
      <c r="A674" s="68" t="str">
        <f>VLOOKUP(L674,'Status Report'!B:CB,79,0)</f>
        <v>Heineken</v>
      </c>
      <c r="C674">
        <v>26021027</v>
      </c>
      <c r="D674">
        <v>3090256</v>
      </c>
      <c r="E674" t="s">
        <v>884</v>
      </c>
      <c r="F674" t="s">
        <v>885</v>
      </c>
      <c r="G674" t="str">
        <f>VLOOKUP(D674,'[2]sold to'!$A:$H,8,0)</f>
        <v>Brazil</v>
      </c>
      <c r="H674" t="str">
        <f>VLOOKUP(D674,'[2]sold to'!$A:$I,9,0)</f>
        <v>AMERICAS</v>
      </c>
      <c r="K674">
        <v>300</v>
      </c>
      <c r="L674">
        <v>88026266</v>
      </c>
      <c r="M674" t="s">
        <v>266</v>
      </c>
      <c r="N674">
        <v>2</v>
      </c>
      <c r="P674" t="str">
        <f>VLOOKUP(L674,'Status Report'!B:AA,26,0)</f>
        <v>Bangladesh</v>
      </c>
      <c r="Q674" t="str">
        <f>VLOOKUP(L674,'Status Report'!B:AB,27,0)</f>
        <v>Textiles-Clothing</v>
      </c>
      <c r="R674">
        <f>VLOOKUP(L674,'Status Report'!B:X,23,0)</f>
        <v>417</v>
      </c>
      <c r="S674" t="str">
        <f>VLOOKUP(L674,'Status Report'!B:T,19,0)</f>
        <v>Promocean The Netherlands BV</v>
      </c>
      <c r="T674" s="62">
        <f>VLOOKUP(L674,'Status Report'!B:E,4,0)</f>
        <v>3</v>
      </c>
      <c r="U674" s="19">
        <f>_xlfn.IFS(AI674="Den Bosch",VLOOKUP(L674,'Status Report'!B:AM,35,0),AI674="Yantian",VLOOKUP(L674,'Status Report'!B:AM,36,0),AI674="",IF(H674="Asia Pacific",VLOOKUP(L674,'Status Report'!B:AM,36,0),VLOOKUP(L674,'Status Report'!B:AM,35,0)),AI674="Direct shipment",IF(H674="Asia Pacific",VLOOKUP(L674,'Status Report'!B:AM,36,0),VLOOKUP(L674,'Status Report'!B:AM,35,0)))</f>
        <v>35.46</v>
      </c>
      <c r="V674" s="20">
        <f t="shared" si="154"/>
        <v>70.92</v>
      </c>
      <c r="W674" s="19">
        <f>_xlfn.IFS(AI674="Den Bosch",VLOOKUP(L674,'Status Report'!B:AM,37,0),AI674="Yantian",VLOOKUP(L674,'Status Report'!B:AM,38,0),AI674="",IF(H674="Asia Pacific",VLOOKUP(L674,'Status Report'!B:AM,38,0),VLOOKUP(L674,'Status Report'!B:AM,37,0)),AI674="Direct shipment",IF(H674="Asia Pacific",VLOOKUP(L674,'Status Report'!B:AM,38,0),VLOOKUP(L674,'Status Report'!B:AM,37,0)))</f>
        <v>35.46</v>
      </c>
      <c r="X674" s="20">
        <f t="shared" si="155"/>
        <v>70.92</v>
      </c>
      <c r="Y674" s="20">
        <f>_xlfn.IFS(AI674="Den Bosch",VLOOKUP(L674,'Status Report'!B:AO,39,0),AI674="Yantian",VLOOKUP(L674,'Status Report'!B:AO,40,0),AI674="",IF(H674="Asia Pacific",VLOOKUP(L674,'Status Report'!B:AO,40,0),VLOOKUP(L674,'Status Report'!B:AO,39,0)),AI674="Direct shipment",IF(H674="Asia Pacific",VLOOKUP(L674,'Status Report'!B:AO,40,0),VLOOKUP(L674,'Status Report'!B:AO,39,0)))</f>
        <v>0</v>
      </c>
      <c r="Z674" s="20">
        <f t="shared" si="156"/>
        <v>0</v>
      </c>
      <c r="AA674" s="20">
        <f t="shared" si="157"/>
        <v>70.92</v>
      </c>
      <c r="AB674" s="21">
        <f>_xlfn.IFS(AI674="Den Bosch",VLOOKUP(L674,'Status Report'!B:AM,33,0),AI674="Yantian",VLOOKUP(L674,'Status Report'!B:AM,34,0),AI674="",IF(H674="Asia Pacific",VLOOKUP(L674,'Status Report'!B:AM,34,0),VLOOKUP(L674,'Status Report'!B:AM,33,0)),AI674="Direct shipment",IF(H674="Asia Pacific",VLOOKUP(L674,'Status Report'!B:AM,34,0),VLOOKUP(L674,'Status Report'!B:AM,33,0)))</f>
        <v>30.723000000000003</v>
      </c>
      <c r="AC674" s="21">
        <f>VLOOKUP(L674,'Status Report'!B:CE,82,0)</f>
        <v>0</v>
      </c>
      <c r="AD674" s="21">
        <f t="shared" si="158"/>
        <v>30.723000000000003</v>
      </c>
      <c r="AE674" s="63">
        <f>VLOOKUP(L674,'Status Report'!B:W,20,0)</f>
        <v>28</v>
      </c>
      <c r="AF674" s="63">
        <f>VLOOKUP(L674,'Status Report'!B:W,21,0)</f>
        <v>15</v>
      </c>
      <c r="AG674" s="63">
        <f>VLOOKUP(L674,'Status Report'!B:W,22,0)</f>
        <v>12</v>
      </c>
      <c r="AH674" s="22">
        <f t="shared" si="159"/>
        <v>1.008E-2</v>
      </c>
      <c r="AI674" t="s">
        <v>990</v>
      </c>
      <c r="AK674" s="63">
        <f>IFERROR(VLOOKUP(G674,ASEAN!A:A,1,0),0)</f>
        <v>0</v>
      </c>
      <c r="AL674" s="63" t="str">
        <f>IFERROR(VLOOKUP(D674,'[3]customer specs'!$B$1:$D$65536,3,0),0)</f>
        <v>pallet</v>
      </c>
      <c r="AM674" s="64">
        <f t="shared" si="160"/>
        <v>0</v>
      </c>
      <c r="AN674" s="64">
        <f t="shared" si="161"/>
        <v>0</v>
      </c>
      <c r="AO674" s="63"/>
      <c r="AP674" s="63"/>
      <c r="AQ674" s="63" t="str">
        <f t="shared" si="162"/>
        <v>no</v>
      </c>
      <c r="AR674" s="20">
        <f t="shared" si="163"/>
        <v>61.446000000000005</v>
      </c>
      <c r="AS674" s="63"/>
      <c r="AT674" s="23">
        <f t="shared" si="153"/>
        <v>0.12</v>
      </c>
      <c r="AU674" s="65">
        <f t="shared" si="164"/>
        <v>34.912500000000001</v>
      </c>
      <c r="AV674" s="65"/>
      <c r="AW674" s="65">
        <f t="shared" si="165"/>
        <v>69.825000000000003</v>
      </c>
      <c r="AX674" s="65"/>
      <c r="AY674" s="63">
        <f>VLOOKUP(L674,'Status Report'!B:CF,81,0)</f>
        <v>0</v>
      </c>
      <c r="AZ674" s="63" t="str">
        <f>VLOOKUP(L674,'Status Report'!B:S,18,0)</f>
        <v>Ellina Smirnova</v>
      </c>
      <c r="BB674" s="63">
        <f>VLOOKUP(L674,'Status Report'!B:Z,25,0)</f>
        <v>6</v>
      </c>
      <c r="BC674" s="63">
        <f t="shared" si="166"/>
        <v>12</v>
      </c>
      <c r="BF674">
        <f>VLOOKUP(L674,'Status Report'!B:CE,82,0)</f>
        <v>0</v>
      </c>
      <c r="BG674">
        <f>VLOOKUP(L674,'Status Report'!B:CF,83,0)</f>
        <v>0</v>
      </c>
      <c r="BH674">
        <f>VLOOKUP(L674,'Status Report'!B:CG,84,0)</f>
        <v>0</v>
      </c>
      <c r="BI674" t="s">
        <v>854</v>
      </c>
      <c r="BJ674" t="s">
        <v>795</v>
      </c>
      <c r="BM674" s="67">
        <f t="shared" si="167"/>
        <v>23</v>
      </c>
    </row>
    <row r="675" spans="1:65" x14ac:dyDescent="0.25">
      <c r="A675" s="68" t="str">
        <f>VLOOKUP(L675,'Status Report'!B:CB,79,0)</f>
        <v>Heineken</v>
      </c>
      <c r="C675">
        <v>26021027</v>
      </c>
      <c r="D675">
        <v>3090256</v>
      </c>
      <c r="E675" t="s">
        <v>884</v>
      </c>
      <c r="F675" t="s">
        <v>885</v>
      </c>
      <c r="G675" t="str">
        <f>VLOOKUP(D675,'[2]sold to'!$A:$H,8,0)</f>
        <v>Brazil</v>
      </c>
      <c r="H675" t="str">
        <f>VLOOKUP(D675,'[2]sold to'!$A:$I,9,0)</f>
        <v>AMERICAS</v>
      </c>
      <c r="K675">
        <v>310</v>
      </c>
      <c r="L675">
        <v>88026267</v>
      </c>
      <c r="M675" t="s">
        <v>267</v>
      </c>
      <c r="N675">
        <v>2</v>
      </c>
      <c r="P675" t="str">
        <f>VLOOKUP(L675,'Status Report'!B:AA,26,0)</f>
        <v>Bangladesh</v>
      </c>
      <c r="Q675" t="str">
        <f>VLOOKUP(L675,'Status Report'!B:AB,27,0)</f>
        <v>Textiles-Clothing</v>
      </c>
      <c r="R675">
        <f>VLOOKUP(L675,'Status Report'!B:X,23,0)</f>
        <v>417</v>
      </c>
      <c r="S675" t="str">
        <f>VLOOKUP(L675,'Status Report'!B:T,19,0)</f>
        <v>Promocean The Netherlands BV</v>
      </c>
      <c r="T675" s="62">
        <f>VLOOKUP(L675,'Status Report'!B:E,4,0)</f>
        <v>3</v>
      </c>
      <c r="U675" s="19">
        <f>_xlfn.IFS(AI675="Den Bosch",VLOOKUP(L675,'Status Report'!B:AM,35,0),AI675="Yantian",VLOOKUP(L675,'Status Report'!B:AM,36,0),AI675="",IF(H675="Asia Pacific",VLOOKUP(L675,'Status Report'!B:AM,36,0),VLOOKUP(L675,'Status Report'!B:AM,35,0)),AI675="Direct shipment",IF(H675="Asia Pacific",VLOOKUP(L675,'Status Report'!B:AM,36,0),VLOOKUP(L675,'Status Report'!B:AM,35,0)))</f>
        <v>35.46</v>
      </c>
      <c r="V675" s="20">
        <f t="shared" si="154"/>
        <v>70.92</v>
      </c>
      <c r="W675" s="19">
        <f>_xlfn.IFS(AI675="Den Bosch",VLOOKUP(L675,'Status Report'!B:AM,37,0),AI675="Yantian",VLOOKUP(L675,'Status Report'!B:AM,38,0),AI675="",IF(H675="Asia Pacific",VLOOKUP(L675,'Status Report'!B:AM,38,0),VLOOKUP(L675,'Status Report'!B:AM,37,0)),AI675="Direct shipment",IF(H675="Asia Pacific",VLOOKUP(L675,'Status Report'!B:AM,38,0),VLOOKUP(L675,'Status Report'!B:AM,37,0)))</f>
        <v>35.46</v>
      </c>
      <c r="X675" s="20">
        <f t="shared" si="155"/>
        <v>70.92</v>
      </c>
      <c r="Y675" s="20">
        <f>_xlfn.IFS(AI675="Den Bosch",VLOOKUP(L675,'Status Report'!B:AO,39,0),AI675="Yantian",VLOOKUP(L675,'Status Report'!B:AO,40,0),AI675="",IF(H675="Asia Pacific",VLOOKUP(L675,'Status Report'!B:AO,40,0),VLOOKUP(L675,'Status Report'!B:AO,39,0)),AI675="Direct shipment",IF(H675="Asia Pacific",VLOOKUP(L675,'Status Report'!B:AO,40,0),VLOOKUP(L675,'Status Report'!B:AO,39,0)))</f>
        <v>0</v>
      </c>
      <c r="Z675" s="20">
        <f t="shared" si="156"/>
        <v>0</v>
      </c>
      <c r="AA675" s="20">
        <f t="shared" si="157"/>
        <v>70.92</v>
      </c>
      <c r="AB675" s="21">
        <f>_xlfn.IFS(AI675="Den Bosch",VLOOKUP(L675,'Status Report'!B:AM,33,0),AI675="Yantian",VLOOKUP(L675,'Status Report'!B:AM,34,0),AI675="",IF(H675="Asia Pacific",VLOOKUP(L675,'Status Report'!B:AM,34,0),VLOOKUP(L675,'Status Report'!B:AM,33,0)),AI675="Direct shipment",IF(H675="Asia Pacific",VLOOKUP(L675,'Status Report'!B:AM,34,0),VLOOKUP(L675,'Status Report'!B:AM,33,0)))</f>
        <v>30.723000000000003</v>
      </c>
      <c r="AC675" s="21">
        <f>VLOOKUP(L675,'Status Report'!B:CE,82,0)</f>
        <v>0</v>
      </c>
      <c r="AD675" s="21">
        <f t="shared" si="158"/>
        <v>30.723000000000003</v>
      </c>
      <c r="AE675" s="63">
        <f>VLOOKUP(L675,'Status Report'!B:W,20,0)</f>
        <v>28</v>
      </c>
      <c r="AF675" s="63">
        <f>VLOOKUP(L675,'Status Report'!B:W,21,0)</f>
        <v>15</v>
      </c>
      <c r="AG675" s="63">
        <f>VLOOKUP(L675,'Status Report'!B:W,22,0)</f>
        <v>12</v>
      </c>
      <c r="AH675" s="22">
        <f t="shared" si="159"/>
        <v>1.008E-2</v>
      </c>
      <c r="AI675" t="s">
        <v>990</v>
      </c>
      <c r="AK675" s="63">
        <f>IFERROR(VLOOKUP(G675,ASEAN!A:A,1,0),0)</f>
        <v>0</v>
      </c>
      <c r="AL675" s="63" t="str">
        <f>IFERROR(VLOOKUP(D675,'[3]customer specs'!$B$1:$D$65536,3,0),0)</f>
        <v>pallet</v>
      </c>
      <c r="AM675" s="64">
        <f t="shared" si="160"/>
        <v>0</v>
      </c>
      <c r="AN675" s="64">
        <f t="shared" si="161"/>
        <v>0</v>
      </c>
      <c r="AO675" s="63"/>
      <c r="AP675" s="63"/>
      <c r="AQ675" s="63" t="str">
        <f t="shared" si="162"/>
        <v>no</v>
      </c>
      <c r="AR675" s="20">
        <f t="shared" si="163"/>
        <v>61.446000000000005</v>
      </c>
      <c r="AS675" s="63"/>
      <c r="AT675" s="23">
        <f t="shared" si="153"/>
        <v>0.12</v>
      </c>
      <c r="AU675" s="65">
        <f t="shared" si="164"/>
        <v>34.912500000000001</v>
      </c>
      <c r="AV675" s="65"/>
      <c r="AW675" s="65">
        <f t="shared" si="165"/>
        <v>69.825000000000003</v>
      </c>
      <c r="AX675" s="65"/>
      <c r="AY675" s="63">
        <f>VLOOKUP(L675,'Status Report'!B:CF,81,0)</f>
        <v>0</v>
      </c>
      <c r="AZ675" s="63" t="str">
        <f>VLOOKUP(L675,'Status Report'!B:S,18,0)</f>
        <v>Ellina Smirnova</v>
      </c>
      <c r="BB675" s="63">
        <f>VLOOKUP(L675,'Status Report'!B:Z,25,0)</f>
        <v>6</v>
      </c>
      <c r="BC675" s="63">
        <f t="shared" si="166"/>
        <v>12</v>
      </c>
      <c r="BF675">
        <f>VLOOKUP(L675,'Status Report'!B:CE,82,0)</f>
        <v>0</v>
      </c>
      <c r="BG675">
        <f>VLOOKUP(L675,'Status Report'!B:CF,83,0)</f>
        <v>0</v>
      </c>
      <c r="BH675">
        <f>VLOOKUP(L675,'Status Report'!B:CG,84,0)</f>
        <v>0</v>
      </c>
      <c r="BI675" t="s">
        <v>854</v>
      </c>
      <c r="BJ675" t="s">
        <v>795</v>
      </c>
      <c r="BM675" s="67">
        <f t="shared" si="167"/>
        <v>62</v>
      </c>
    </row>
    <row r="676" spans="1:65" x14ac:dyDescent="0.25">
      <c r="A676" s="68" t="str">
        <f>VLOOKUP(L676,'Status Report'!B:CB,79,0)</f>
        <v>Heineken UCL</v>
      </c>
      <c r="C676">
        <v>26021028</v>
      </c>
      <c r="D676">
        <v>3010981</v>
      </c>
      <c r="E676" t="s">
        <v>889</v>
      </c>
      <c r="F676" t="s">
        <v>890</v>
      </c>
      <c r="G676" t="str">
        <f>VLOOKUP(D676,'[2]sold to'!$A:$H,8,0)</f>
        <v>Curacao</v>
      </c>
      <c r="H676" t="str">
        <f>VLOOKUP(D676,'[2]sold to'!$A:$I,9,0)</f>
        <v>AMERICAS</v>
      </c>
      <c r="K676">
        <v>10</v>
      </c>
      <c r="L676">
        <v>88026505</v>
      </c>
      <c r="M676" t="s">
        <v>329</v>
      </c>
      <c r="N676">
        <v>5</v>
      </c>
      <c r="P676" t="str">
        <f>VLOOKUP(L676,'Status Report'!B:AA,26,0)</f>
        <v>China</v>
      </c>
      <c r="Q676" t="str">
        <f>VLOOKUP(L676,'Status Report'!B:AB,27,0)</f>
        <v>Premiums</v>
      </c>
      <c r="R676">
        <f>VLOOKUP(L676,'Status Report'!B:X,23,0)</f>
        <v>500</v>
      </c>
      <c r="S676" t="str">
        <f>VLOOKUP(L676,'Status Report'!B:T,19,0)</f>
        <v>Promocean The Netherlands BV</v>
      </c>
      <c r="T676" s="62">
        <f>VLOOKUP(L676,'Status Report'!B:E,4,0)</f>
        <v>3</v>
      </c>
      <c r="U676" s="19">
        <f>_xlfn.IFS(AI676="Den Bosch",VLOOKUP(L676,'Status Report'!B:AM,35,0),AI676="Yantian",VLOOKUP(L676,'Status Report'!B:AM,36,0),AI676="",IF(H676="Asia Pacific",VLOOKUP(L676,'Status Report'!B:AM,36,0),VLOOKUP(L676,'Status Report'!B:AM,35,0)),AI676="Direct shipment",IF(H676="Asia Pacific",VLOOKUP(L676,'Status Report'!B:AM,36,0),VLOOKUP(L676,'Status Report'!B:AM,35,0)))</f>
        <v>64.900000000000006</v>
      </c>
      <c r="V676" s="20">
        <f t="shared" si="154"/>
        <v>324.5</v>
      </c>
      <c r="W676" s="19">
        <f>_xlfn.IFS(AI676="Den Bosch",VLOOKUP(L676,'Status Report'!B:AM,37,0),AI676="Yantian",VLOOKUP(L676,'Status Report'!B:AM,38,0),AI676="",IF(H676="Asia Pacific",VLOOKUP(L676,'Status Report'!B:AM,38,0),VLOOKUP(L676,'Status Report'!B:AM,37,0)),AI676="Direct shipment",IF(H676="Asia Pacific",VLOOKUP(L676,'Status Report'!B:AM,38,0),VLOOKUP(L676,'Status Report'!B:AM,37,0)))</f>
        <v>60.300000000000004</v>
      </c>
      <c r="X676" s="20">
        <f t="shared" si="155"/>
        <v>301.5</v>
      </c>
      <c r="Y676" s="20">
        <f>_xlfn.IFS(AI676="Den Bosch",VLOOKUP(L676,'Status Report'!B:AO,39,0),AI676="Yantian",VLOOKUP(L676,'Status Report'!B:AO,40,0),AI676="",IF(H676="Asia Pacific",VLOOKUP(L676,'Status Report'!B:AO,40,0),VLOOKUP(L676,'Status Report'!B:AO,39,0)),AI676="Direct shipment",IF(H676="Asia Pacific",VLOOKUP(L676,'Status Report'!B:AO,40,0),VLOOKUP(L676,'Status Report'!B:AO,39,0)))</f>
        <v>0</v>
      </c>
      <c r="Z676" s="20">
        <f t="shared" si="156"/>
        <v>0</v>
      </c>
      <c r="AA676" s="20">
        <f t="shared" si="157"/>
        <v>301.5</v>
      </c>
      <c r="AB676" s="21">
        <f>_xlfn.IFS(AI676="Den Bosch",VLOOKUP(L676,'Status Report'!B:AM,33,0),AI676="Yantian",VLOOKUP(L676,'Status Report'!B:AM,34,0),AI676="",IF(H676="Asia Pacific",VLOOKUP(L676,'Status Report'!B:AM,34,0),VLOOKUP(L676,'Status Report'!B:AM,33,0)),AI676="Direct shipment",IF(H676="Asia Pacific",VLOOKUP(L676,'Status Report'!B:AM,34,0),VLOOKUP(L676,'Status Report'!B:AM,33,0)))</f>
        <v>52.189200000000007</v>
      </c>
      <c r="AC676" s="21">
        <f>VLOOKUP(L676,'Status Report'!B:CE,82,0)</f>
        <v>0</v>
      </c>
      <c r="AD676" s="21">
        <f t="shared" si="158"/>
        <v>52.189200000000007</v>
      </c>
      <c r="AE676" s="63">
        <f>VLOOKUP(L676,'Status Report'!B:W,20,0)</f>
        <v>68</v>
      </c>
      <c r="AF676" s="63">
        <f>VLOOKUP(L676,'Status Report'!B:W,21,0)</f>
        <v>19</v>
      </c>
      <c r="AG676" s="63">
        <f>VLOOKUP(L676,'Status Report'!B:W,22,0)</f>
        <v>19</v>
      </c>
      <c r="AH676" s="22">
        <f t="shared" si="159"/>
        <v>0.12274</v>
      </c>
      <c r="AI676" t="s">
        <v>990</v>
      </c>
      <c r="AK676" s="63">
        <f>IFERROR(VLOOKUP(G676,ASEAN!A:A,1,0),0)</f>
        <v>0</v>
      </c>
      <c r="AL676" s="63" t="str">
        <f>IFERROR(VLOOKUP(D676,'[3]customer specs'!$B$1:$D$65536,3,0),0)</f>
        <v>pallet</v>
      </c>
      <c r="AM676" s="64">
        <f t="shared" si="160"/>
        <v>23</v>
      </c>
      <c r="AN676" s="64">
        <f t="shared" si="161"/>
        <v>0</v>
      </c>
      <c r="AO676" s="63"/>
      <c r="AP676" s="63"/>
      <c r="AQ676" s="63" t="str">
        <f t="shared" si="162"/>
        <v>no</v>
      </c>
      <c r="AR676" s="20">
        <f t="shared" si="163"/>
        <v>260.94600000000003</v>
      </c>
      <c r="AS676" s="63"/>
      <c r="AT676" s="23">
        <f t="shared" si="153"/>
        <v>0.12</v>
      </c>
      <c r="AU676" s="65">
        <f t="shared" si="164"/>
        <v>59.305909090909097</v>
      </c>
      <c r="AV676" s="65"/>
      <c r="AW676" s="65">
        <f t="shared" si="165"/>
        <v>296.52954545454548</v>
      </c>
      <c r="AX676" s="65"/>
      <c r="AY676" s="63">
        <f>VLOOKUP(L676,'Status Report'!B:CF,81,0)</f>
        <v>0</v>
      </c>
      <c r="AZ676" s="63" t="str">
        <f>VLOOKUP(L676,'Status Report'!B:S,18,0)</f>
        <v>Ellina Smirnova</v>
      </c>
      <c r="BB676" s="63">
        <f>VLOOKUP(L676,'Status Report'!B:Z,25,0)</f>
        <v>10</v>
      </c>
      <c r="BC676" s="63">
        <f t="shared" si="166"/>
        <v>50</v>
      </c>
      <c r="BF676">
        <f>VLOOKUP(L676,'Status Report'!B:CE,82,0)</f>
        <v>0</v>
      </c>
      <c r="BG676">
        <f>VLOOKUP(L676,'Status Report'!B:CF,83,0)</f>
        <v>0</v>
      </c>
      <c r="BH676">
        <f>VLOOKUP(L676,'Status Report'!B:CG,84,0)</f>
        <v>0</v>
      </c>
      <c r="BI676" t="s">
        <v>854</v>
      </c>
      <c r="BJ676" t="s">
        <v>795</v>
      </c>
      <c r="BM676" s="67">
        <f t="shared" si="167"/>
        <v>4834</v>
      </c>
    </row>
    <row r="677" spans="1:65" x14ac:dyDescent="0.25">
      <c r="A677" s="68" t="str">
        <f>VLOOKUP(L677,'Status Report'!B:CB,79,0)</f>
        <v>Heineken UCL</v>
      </c>
      <c r="C677">
        <v>26021028</v>
      </c>
      <c r="D677">
        <v>3010981</v>
      </c>
      <c r="E677" t="s">
        <v>889</v>
      </c>
      <c r="F677" t="s">
        <v>890</v>
      </c>
      <c r="G677" t="str">
        <f>VLOOKUP(D677,'[2]sold to'!$A:$H,8,0)</f>
        <v>Curacao</v>
      </c>
      <c r="H677" t="str">
        <f>VLOOKUP(D677,'[2]sold to'!$A:$I,9,0)</f>
        <v>AMERICAS</v>
      </c>
      <c r="K677">
        <v>20</v>
      </c>
      <c r="L677">
        <v>88026563</v>
      </c>
      <c r="M677" t="s">
        <v>375</v>
      </c>
      <c r="N677">
        <v>7</v>
      </c>
      <c r="P677" t="str">
        <f>VLOOKUP(L677,'Status Report'!B:AA,26,0)</f>
        <v>China</v>
      </c>
      <c r="Q677" t="str">
        <f>VLOOKUP(L677,'Status Report'!B:AB,27,0)</f>
        <v>Bar support</v>
      </c>
      <c r="R677">
        <f>VLOOKUP(L677,'Status Report'!B:X,23,0)</f>
        <v>50</v>
      </c>
      <c r="S677" t="str">
        <f>VLOOKUP(L677,'Status Report'!B:T,19,0)</f>
        <v>Asian Sourcing Link</v>
      </c>
      <c r="T677" s="62">
        <f>VLOOKUP(L677,'Status Report'!B:E,4,0)</f>
        <v>3</v>
      </c>
      <c r="U677" s="19">
        <f>_xlfn.IFS(AI677="Den Bosch",VLOOKUP(L677,'Status Report'!B:AM,35,0),AI677="Yantian",VLOOKUP(L677,'Status Report'!B:AM,36,0),AI677="",IF(H677="Asia Pacific",VLOOKUP(L677,'Status Report'!B:AM,36,0),VLOOKUP(L677,'Status Report'!B:AM,35,0)),AI677="Direct shipment",IF(H677="Asia Pacific",VLOOKUP(L677,'Status Report'!B:AM,36,0),VLOOKUP(L677,'Status Report'!B:AM,35,0)))</f>
        <v>47.5</v>
      </c>
      <c r="V677" s="20">
        <f t="shared" si="154"/>
        <v>332.5</v>
      </c>
      <c r="W677" s="19">
        <f>_xlfn.IFS(AI677="Den Bosch",VLOOKUP(L677,'Status Report'!B:AM,37,0),AI677="Yantian",VLOOKUP(L677,'Status Report'!B:AM,38,0),AI677="",IF(H677="Asia Pacific",VLOOKUP(L677,'Status Report'!B:AM,38,0),VLOOKUP(L677,'Status Report'!B:AM,37,0)),AI677="Direct shipment",IF(H677="Asia Pacific",VLOOKUP(L677,'Status Report'!B:AM,38,0),VLOOKUP(L677,'Status Report'!B:AM,37,0)))</f>
        <v>47.5</v>
      </c>
      <c r="X677" s="20">
        <f t="shared" si="155"/>
        <v>332.5</v>
      </c>
      <c r="Y677" s="20">
        <f>_xlfn.IFS(AI677="Den Bosch",VLOOKUP(L677,'Status Report'!B:AO,39,0),AI677="Yantian",VLOOKUP(L677,'Status Report'!B:AO,40,0),AI677="",IF(H677="Asia Pacific",VLOOKUP(L677,'Status Report'!B:AO,40,0),VLOOKUP(L677,'Status Report'!B:AO,39,0)),AI677="Direct shipment",IF(H677="Asia Pacific",VLOOKUP(L677,'Status Report'!B:AO,40,0),VLOOKUP(L677,'Status Report'!B:AO,39,0)))</f>
        <v>0</v>
      </c>
      <c r="Z677" s="20">
        <f t="shared" si="156"/>
        <v>0</v>
      </c>
      <c r="AA677" s="20">
        <f t="shared" si="157"/>
        <v>332.5</v>
      </c>
      <c r="AB677" s="21">
        <f>_xlfn.IFS(AI677="Den Bosch",VLOOKUP(L677,'Status Report'!B:AM,33,0),AI677="Yantian",VLOOKUP(L677,'Status Report'!B:AM,34,0),AI677="",IF(H677="Asia Pacific",VLOOKUP(L677,'Status Report'!B:AM,34,0),VLOOKUP(L677,'Status Report'!B:AM,33,0)),AI677="Direct shipment",IF(H677="Asia Pacific",VLOOKUP(L677,'Status Report'!B:AM,34,0),VLOOKUP(L677,'Status Report'!B:AM,33,0)))</f>
        <v>43.890000000000008</v>
      </c>
      <c r="AC677" s="21">
        <f>VLOOKUP(L677,'Status Report'!B:CE,82,0)</f>
        <v>0</v>
      </c>
      <c r="AD677" s="21">
        <f t="shared" si="158"/>
        <v>43.890000000000008</v>
      </c>
      <c r="AE677" s="63">
        <f>VLOOKUP(L677,'Status Report'!B:W,20,0)</f>
        <v>62</v>
      </c>
      <c r="AF677" s="63">
        <f>VLOOKUP(L677,'Status Report'!B:W,21,0)</f>
        <v>20</v>
      </c>
      <c r="AG677" s="63">
        <f>VLOOKUP(L677,'Status Report'!B:W,22,0)</f>
        <v>9.5</v>
      </c>
      <c r="AH677" s="22">
        <f t="shared" si="159"/>
        <v>8.2460000000000006E-2</v>
      </c>
      <c r="AI677" t="s">
        <v>990</v>
      </c>
      <c r="AK677" s="63">
        <f>IFERROR(VLOOKUP(G677,ASEAN!A:A,1,0),0)</f>
        <v>0</v>
      </c>
      <c r="AL677" s="63" t="str">
        <f>IFERROR(VLOOKUP(D677,'[3]customer specs'!$B$1:$D$65536,3,0),0)</f>
        <v>pallet</v>
      </c>
      <c r="AM677" s="64">
        <f t="shared" si="160"/>
        <v>0</v>
      </c>
      <c r="AN677" s="64">
        <f t="shared" si="161"/>
        <v>0</v>
      </c>
      <c r="AO677" s="63"/>
      <c r="AP677" s="63"/>
      <c r="AQ677" s="63" t="str">
        <f t="shared" si="162"/>
        <v>no</v>
      </c>
      <c r="AR677" s="20">
        <f t="shared" si="163"/>
        <v>307.23000000000008</v>
      </c>
      <c r="AS677" s="63"/>
      <c r="AT677" s="23">
        <f t="shared" si="153"/>
        <v>0.12</v>
      </c>
      <c r="AU677" s="65">
        <f t="shared" si="164"/>
        <v>49.875000000000007</v>
      </c>
      <c r="AV677" s="65"/>
      <c r="AW677" s="65">
        <f t="shared" si="165"/>
        <v>349.12500000000006</v>
      </c>
      <c r="AX677" s="65"/>
      <c r="AY677" s="63">
        <f>VLOOKUP(L677,'Status Report'!B:CF,81,0)</f>
        <v>0</v>
      </c>
      <c r="AZ677" s="63" t="str">
        <f>VLOOKUP(L677,'Status Report'!B:S,18,0)</f>
        <v>Ellina Smirnova</v>
      </c>
      <c r="BB677" s="63">
        <f>VLOOKUP(L677,'Status Report'!B:Z,25,0)</f>
        <v>10</v>
      </c>
      <c r="BC677" s="63">
        <f t="shared" si="166"/>
        <v>70</v>
      </c>
      <c r="BF677">
        <f>VLOOKUP(L677,'Status Report'!B:CE,82,0)</f>
        <v>0</v>
      </c>
      <c r="BG677">
        <f>VLOOKUP(L677,'Status Report'!B:CF,83,0)</f>
        <v>0</v>
      </c>
      <c r="BH677">
        <f>VLOOKUP(L677,'Status Report'!B:CG,84,0)</f>
        <v>0</v>
      </c>
      <c r="BI677" t="s">
        <v>854</v>
      </c>
      <c r="BJ677" t="s">
        <v>795</v>
      </c>
      <c r="BM677" s="67">
        <f t="shared" si="167"/>
        <v>73</v>
      </c>
    </row>
    <row r="678" spans="1:65" x14ac:dyDescent="0.25">
      <c r="A678" s="68" t="str">
        <f>VLOOKUP(L678,'Status Report'!B:CB,79,0)</f>
        <v>Heineken UCL</v>
      </c>
      <c r="C678">
        <v>26021028</v>
      </c>
      <c r="D678">
        <v>3010981</v>
      </c>
      <c r="E678" t="s">
        <v>889</v>
      </c>
      <c r="F678" t="s">
        <v>890</v>
      </c>
      <c r="G678" t="str">
        <f>VLOOKUP(D678,'[2]sold to'!$A:$H,8,0)</f>
        <v>Curacao</v>
      </c>
      <c r="H678" t="str">
        <f>VLOOKUP(D678,'[2]sold to'!$A:$I,9,0)</f>
        <v>AMERICAS</v>
      </c>
      <c r="K678">
        <v>30</v>
      </c>
      <c r="L678">
        <v>88026493</v>
      </c>
      <c r="M678" t="s">
        <v>804</v>
      </c>
      <c r="N678">
        <v>8</v>
      </c>
      <c r="P678" t="str">
        <f>VLOOKUP(L678,'Status Report'!B:AA,26,0)</f>
        <v>China</v>
      </c>
      <c r="Q678" t="str">
        <f>VLOOKUP(L678,'Status Report'!B:AB,27,0)</f>
        <v>Bar support</v>
      </c>
      <c r="R678">
        <f>VLOOKUP(L678,'Status Report'!B:X,23,0)</f>
        <v>167</v>
      </c>
      <c r="S678" t="str">
        <f>VLOOKUP(L678,'Status Report'!B:T,19,0)</f>
        <v>Promocean The Netherlands BV</v>
      </c>
      <c r="T678" s="62">
        <f>VLOOKUP(L678,'Status Report'!B:E,4,0)</f>
        <v>3</v>
      </c>
      <c r="U678" s="19">
        <f>_xlfn.IFS(AI678="Den Bosch",VLOOKUP(L678,'Status Report'!B:AM,35,0),AI678="Yantian",VLOOKUP(L678,'Status Report'!B:AM,36,0),AI678="",IF(H678="Asia Pacific",VLOOKUP(L678,'Status Report'!B:AM,36,0),VLOOKUP(L678,'Status Report'!B:AM,35,0)),AI678="Direct shipment",IF(H678="Asia Pacific",VLOOKUP(L678,'Status Report'!B:AM,36,0),VLOOKUP(L678,'Status Report'!B:AM,35,0)))</f>
        <v>73.199999999999989</v>
      </c>
      <c r="V678" s="20">
        <f t="shared" si="154"/>
        <v>585.59999999999991</v>
      </c>
      <c r="W678" s="19">
        <f>_xlfn.IFS(AI678="Den Bosch",VLOOKUP(L678,'Status Report'!B:AM,37,0),AI678="Yantian",VLOOKUP(L678,'Status Report'!B:AM,38,0),AI678="",IF(H678="Asia Pacific",VLOOKUP(L678,'Status Report'!B:AM,38,0),VLOOKUP(L678,'Status Report'!B:AM,37,0)),AI678="Direct shipment",IF(H678="Asia Pacific",VLOOKUP(L678,'Status Report'!B:AM,38,0),VLOOKUP(L678,'Status Report'!B:AM,37,0)))</f>
        <v>73.199999999999989</v>
      </c>
      <c r="X678" s="20">
        <f t="shared" si="155"/>
        <v>585.59999999999991</v>
      </c>
      <c r="Y678" s="20">
        <f>_xlfn.IFS(AI678="Den Bosch",VLOOKUP(L678,'Status Report'!B:AO,39,0),AI678="Yantian",VLOOKUP(L678,'Status Report'!B:AO,40,0),AI678="",IF(H678="Asia Pacific",VLOOKUP(L678,'Status Report'!B:AO,40,0),VLOOKUP(L678,'Status Report'!B:AO,39,0)),AI678="Direct shipment",IF(H678="Asia Pacific",VLOOKUP(L678,'Status Report'!B:AO,40,0),VLOOKUP(L678,'Status Report'!B:AO,39,0)))</f>
        <v>0</v>
      </c>
      <c r="Z678" s="20">
        <f t="shared" si="156"/>
        <v>0</v>
      </c>
      <c r="AA678" s="20">
        <f t="shared" si="157"/>
        <v>585.59999999999991</v>
      </c>
      <c r="AB678" s="21">
        <f>_xlfn.IFS(AI678="Den Bosch",VLOOKUP(L678,'Status Report'!B:AM,33,0),AI678="Yantian",VLOOKUP(L678,'Status Report'!B:AM,34,0),AI678="",IF(H678="Asia Pacific",VLOOKUP(L678,'Status Report'!B:AM,34,0),VLOOKUP(L678,'Status Report'!B:AM,33,0)),AI678="Direct shipment",IF(H678="Asia Pacific",VLOOKUP(L678,'Status Report'!B:AM,34,0),VLOOKUP(L678,'Status Report'!B:AM,33,0)))</f>
        <v>63.327000000000005</v>
      </c>
      <c r="AC678" s="21">
        <f>VLOOKUP(L678,'Status Report'!B:CE,82,0)</f>
        <v>0</v>
      </c>
      <c r="AD678" s="21">
        <f t="shared" si="158"/>
        <v>63.327000000000005</v>
      </c>
      <c r="AE678" s="63">
        <f>VLOOKUP(L678,'Status Report'!B:W,20,0)</f>
        <v>49</v>
      </c>
      <c r="AF678" s="63">
        <f>VLOOKUP(L678,'Status Report'!B:W,21,0)</f>
        <v>26</v>
      </c>
      <c r="AG678" s="63">
        <f>VLOOKUP(L678,'Status Report'!B:W,22,0)</f>
        <v>50</v>
      </c>
      <c r="AH678" s="22">
        <f t="shared" si="159"/>
        <v>0.50960000000000005</v>
      </c>
      <c r="AI678" t="s">
        <v>990</v>
      </c>
      <c r="AK678" s="63">
        <f>IFERROR(VLOOKUP(G678,ASEAN!A:A,1,0),0)</f>
        <v>0</v>
      </c>
      <c r="AL678" s="63" t="str">
        <f>IFERROR(VLOOKUP(D678,'[3]customer specs'!$B$1:$D$65536,3,0),0)</f>
        <v>pallet</v>
      </c>
      <c r="AM678" s="64">
        <f t="shared" si="160"/>
        <v>0</v>
      </c>
      <c r="AN678" s="64">
        <f t="shared" si="161"/>
        <v>0</v>
      </c>
      <c r="AO678" s="63"/>
      <c r="AP678" s="63"/>
      <c r="AQ678" s="63" t="str">
        <f t="shared" si="162"/>
        <v>no</v>
      </c>
      <c r="AR678" s="20">
        <f t="shared" si="163"/>
        <v>506.61600000000004</v>
      </c>
      <c r="AS678" s="63"/>
      <c r="AT678" s="23">
        <f t="shared" si="153"/>
        <v>0.12</v>
      </c>
      <c r="AU678" s="65">
        <f t="shared" si="164"/>
        <v>71.962500000000006</v>
      </c>
      <c r="AV678" s="65"/>
      <c r="AW678" s="65">
        <f t="shared" si="165"/>
        <v>575.70000000000005</v>
      </c>
      <c r="AX678" s="65"/>
      <c r="AY678" s="63">
        <f>VLOOKUP(L678,'Status Report'!B:CF,81,0)</f>
        <v>0</v>
      </c>
      <c r="AZ678" s="63" t="str">
        <f>VLOOKUP(L678,'Status Report'!B:S,18,0)</f>
        <v>Ellina Smirnova</v>
      </c>
      <c r="BB678" s="63">
        <f>VLOOKUP(L678,'Status Report'!B:Z,25,0)</f>
        <v>12</v>
      </c>
      <c r="BC678" s="63">
        <f t="shared" si="166"/>
        <v>96</v>
      </c>
      <c r="BF678">
        <f>VLOOKUP(L678,'Status Report'!B:CE,82,0)</f>
        <v>0</v>
      </c>
      <c r="BG678">
        <f>VLOOKUP(L678,'Status Report'!B:CF,83,0)</f>
        <v>0</v>
      </c>
      <c r="BH678">
        <f>VLOOKUP(L678,'Status Report'!B:CG,84,0)</f>
        <v>0</v>
      </c>
      <c r="BI678" t="s">
        <v>854</v>
      </c>
      <c r="BJ678" t="s">
        <v>795</v>
      </c>
      <c r="BM678" s="67">
        <f t="shared" si="167"/>
        <v>356</v>
      </c>
    </row>
    <row r="679" spans="1:65" x14ac:dyDescent="0.25">
      <c r="A679" s="68" t="str">
        <f>VLOOKUP(L679,'Status Report'!B:CB,79,0)</f>
        <v>Heineken UCL</v>
      </c>
      <c r="C679">
        <v>26021028</v>
      </c>
      <c r="D679">
        <v>3010981</v>
      </c>
      <c r="E679" t="s">
        <v>889</v>
      </c>
      <c r="F679" t="s">
        <v>890</v>
      </c>
      <c r="G679" t="str">
        <f>VLOOKUP(D679,'[2]sold to'!$A:$H,8,0)</f>
        <v>Curacao</v>
      </c>
      <c r="H679" t="str">
        <f>VLOOKUP(D679,'[2]sold to'!$A:$I,9,0)</f>
        <v>AMERICAS</v>
      </c>
      <c r="K679">
        <v>40</v>
      </c>
      <c r="L679">
        <v>88026485</v>
      </c>
      <c r="M679" t="s">
        <v>312</v>
      </c>
      <c r="N679">
        <v>2</v>
      </c>
      <c r="P679" t="str">
        <f>VLOOKUP(L679,'Status Report'!B:AA,26,0)</f>
        <v>China</v>
      </c>
      <c r="Q679" t="str">
        <f>VLOOKUP(L679,'Status Report'!B:AB,27,0)</f>
        <v>Bar support</v>
      </c>
      <c r="R679">
        <f>VLOOKUP(L679,'Status Report'!B:X,23,0)</f>
        <v>125</v>
      </c>
      <c r="S679" t="str">
        <f>VLOOKUP(L679,'Status Report'!B:T,19,0)</f>
        <v>Promocean The Netherlands BV</v>
      </c>
      <c r="T679" s="62">
        <f>VLOOKUP(L679,'Status Report'!B:E,4,0)</f>
        <v>3</v>
      </c>
      <c r="U679" s="19">
        <f>_xlfn.IFS(AI679="Den Bosch",VLOOKUP(L679,'Status Report'!B:AM,35,0),AI679="Yantian",VLOOKUP(L679,'Status Report'!B:AM,36,0),AI679="",IF(H679="Asia Pacific",VLOOKUP(L679,'Status Report'!B:AM,36,0),VLOOKUP(L679,'Status Report'!B:AM,35,0)),AI679="Direct shipment",IF(H679="Asia Pacific",VLOOKUP(L679,'Status Report'!B:AM,36,0),VLOOKUP(L679,'Status Report'!B:AM,35,0)))</f>
        <v>30.2</v>
      </c>
      <c r="V679" s="20">
        <f t="shared" si="154"/>
        <v>60.4</v>
      </c>
      <c r="W679" s="19">
        <f>_xlfn.IFS(AI679="Den Bosch",VLOOKUP(L679,'Status Report'!B:AM,37,0),AI679="Yantian",VLOOKUP(L679,'Status Report'!B:AM,38,0),AI679="",IF(H679="Asia Pacific",VLOOKUP(L679,'Status Report'!B:AM,38,0),VLOOKUP(L679,'Status Report'!B:AM,37,0)),AI679="Direct shipment",IF(H679="Asia Pacific",VLOOKUP(L679,'Status Report'!B:AM,38,0),VLOOKUP(L679,'Status Report'!B:AM,37,0)))</f>
        <v>26.400000000000002</v>
      </c>
      <c r="X679" s="20">
        <f t="shared" si="155"/>
        <v>52.800000000000004</v>
      </c>
      <c r="Y679" s="20">
        <f>_xlfn.IFS(AI679="Den Bosch",VLOOKUP(L679,'Status Report'!B:AO,39,0),AI679="Yantian",VLOOKUP(L679,'Status Report'!B:AO,40,0),AI679="",IF(H679="Asia Pacific",VLOOKUP(L679,'Status Report'!B:AO,40,0),VLOOKUP(L679,'Status Report'!B:AO,39,0)),AI679="Direct shipment",IF(H679="Asia Pacific",VLOOKUP(L679,'Status Report'!B:AO,40,0),VLOOKUP(L679,'Status Report'!B:AO,39,0)))</f>
        <v>0</v>
      </c>
      <c r="Z679" s="20">
        <f t="shared" si="156"/>
        <v>0</v>
      </c>
      <c r="AA679" s="20">
        <f t="shared" si="157"/>
        <v>52.800000000000004</v>
      </c>
      <c r="AB679" s="21">
        <f>_xlfn.IFS(AI679="Den Bosch",VLOOKUP(L679,'Status Report'!B:AM,33,0),AI679="Yantian",VLOOKUP(L679,'Status Report'!B:AM,34,0),AI679="",IF(H679="Asia Pacific",VLOOKUP(L679,'Status Report'!B:AM,34,0),VLOOKUP(L679,'Status Report'!B:AM,33,0)),AI679="Direct shipment",IF(H679="Asia Pacific",VLOOKUP(L679,'Status Report'!B:AM,34,0),VLOOKUP(L679,'Status Report'!B:AM,33,0)))</f>
        <v>23.176800000000004</v>
      </c>
      <c r="AC679" s="21">
        <f>VLOOKUP(L679,'Status Report'!B:CE,82,0)</f>
        <v>0</v>
      </c>
      <c r="AD679" s="21">
        <f t="shared" si="158"/>
        <v>23.176800000000004</v>
      </c>
      <c r="AE679" s="63">
        <f>VLOOKUP(L679,'Status Report'!B:W,20,0)</f>
        <v>14</v>
      </c>
      <c r="AF679" s="63">
        <f>VLOOKUP(L679,'Status Report'!B:W,21,0)</f>
        <v>5</v>
      </c>
      <c r="AG679" s="63">
        <f>VLOOKUP(L679,'Status Report'!B:W,22,0)</f>
        <v>5</v>
      </c>
      <c r="AH679" s="22">
        <f t="shared" si="159"/>
        <v>6.9999999999999999E-4</v>
      </c>
      <c r="AI679" t="s">
        <v>990</v>
      </c>
      <c r="AK679" s="63">
        <f>IFERROR(VLOOKUP(G679,ASEAN!A:A,1,0),0)</f>
        <v>0</v>
      </c>
      <c r="AL679" s="63" t="str">
        <f>IFERROR(VLOOKUP(D679,'[3]customer specs'!$B$1:$D$65536,3,0),0)</f>
        <v>pallet</v>
      </c>
      <c r="AM679" s="64">
        <f t="shared" si="160"/>
        <v>7.5999999999999943</v>
      </c>
      <c r="AN679" s="64">
        <f t="shared" si="161"/>
        <v>0</v>
      </c>
      <c r="AO679" s="63"/>
      <c r="AP679" s="63"/>
      <c r="AQ679" s="63" t="str">
        <f t="shared" si="162"/>
        <v>no</v>
      </c>
      <c r="AR679" s="20">
        <f t="shared" si="163"/>
        <v>46.353600000000007</v>
      </c>
      <c r="AS679" s="63"/>
      <c r="AT679" s="23">
        <f t="shared" si="153"/>
        <v>0.12</v>
      </c>
      <c r="AU679" s="65">
        <f t="shared" si="164"/>
        <v>26.33727272727273</v>
      </c>
      <c r="AV679" s="65"/>
      <c r="AW679" s="65">
        <f t="shared" si="165"/>
        <v>52.674545454545459</v>
      </c>
      <c r="AX679" s="65"/>
      <c r="AY679" s="63">
        <f>VLOOKUP(L679,'Status Report'!B:CF,81,0)</f>
        <v>0</v>
      </c>
      <c r="AZ679" s="63" t="str">
        <f>VLOOKUP(L679,'Status Report'!B:S,18,0)</f>
        <v>Ellina Smirnova</v>
      </c>
      <c r="BB679" s="63">
        <f>VLOOKUP(L679,'Status Report'!B:Z,25,0)</f>
        <v>20</v>
      </c>
      <c r="BC679" s="63">
        <f t="shared" si="166"/>
        <v>40</v>
      </c>
      <c r="BF679">
        <f>VLOOKUP(L679,'Status Report'!B:CE,82,0)</f>
        <v>0</v>
      </c>
      <c r="BG679">
        <f>VLOOKUP(L679,'Status Report'!B:CF,83,0)</f>
        <v>0</v>
      </c>
      <c r="BH679">
        <f>VLOOKUP(L679,'Status Report'!B:CG,84,0)</f>
        <v>0</v>
      </c>
      <c r="BI679" t="s">
        <v>854</v>
      </c>
      <c r="BJ679" t="s">
        <v>795</v>
      </c>
      <c r="BM679" s="67">
        <f t="shared" si="167"/>
        <v>2875</v>
      </c>
    </row>
    <row r="680" spans="1:65" x14ac:dyDescent="0.25">
      <c r="A680" s="68" t="str">
        <f>VLOOKUP(L680,'Status Report'!B:CB,79,0)</f>
        <v>Heineken UCL</v>
      </c>
      <c r="C680">
        <v>26021028</v>
      </c>
      <c r="D680">
        <v>3010981</v>
      </c>
      <c r="E680" t="s">
        <v>889</v>
      </c>
      <c r="F680" t="s">
        <v>890</v>
      </c>
      <c r="G680" t="str">
        <f>VLOOKUP(D680,'[2]sold to'!$A:$H,8,0)</f>
        <v>Curacao</v>
      </c>
      <c r="H680" t="str">
        <f>VLOOKUP(D680,'[2]sold to'!$A:$I,9,0)</f>
        <v>AMERICAS</v>
      </c>
      <c r="K680">
        <v>50</v>
      </c>
      <c r="L680">
        <v>88026564</v>
      </c>
      <c r="M680" t="s">
        <v>377</v>
      </c>
      <c r="N680">
        <v>10</v>
      </c>
      <c r="P680" t="str">
        <f>VLOOKUP(L680,'Status Report'!B:AA,26,0)</f>
        <v>Germany</v>
      </c>
      <c r="Q680" t="str">
        <f>VLOOKUP(L680,'Status Report'!B:AB,27,0)</f>
        <v>Coasters (&amp; dripmat)</v>
      </c>
      <c r="R680">
        <f>VLOOKUP(L680,'Status Report'!B:X,23,0)</f>
        <v>50</v>
      </c>
      <c r="S680" t="str">
        <f>VLOOKUP(L680,'Status Report'!B:T,19,0)</f>
        <v>CC Coaster GmbH &amp; Co. KG</v>
      </c>
      <c r="T680" s="62">
        <f>VLOOKUP(L680,'Status Report'!B:E,4,0)</f>
        <v>3</v>
      </c>
      <c r="U680" s="19">
        <f>_xlfn.IFS(AI680="Den Bosch",VLOOKUP(L680,'Status Report'!B:AM,35,0),AI680="Yantian",VLOOKUP(L680,'Status Report'!B:AM,36,0),AI680="",IF(H680="Asia Pacific",VLOOKUP(L680,'Status Report'!B:AM,36,0),VLOOKUP(L680,'Status Report'!B:AM,35,0)),AI680="Direct shipment",IF(H680="Asia Pacific",VLOOKUP(L680,'Status Report'!B:AM,36,0),VLOOKUP(L680,'Status Report'!B:AM,35,0)))</f>
        <v>39.159090909090907</v>
      </c>
      <c r="V680" s="20">
        <f t="shared" si="154"/>
        <v>391.59090909090907</v>
      </c>
      <c r="W680" s="19">
        <f>_xlfn.IFS(AI680="Den Bosch",VLOOKUP(L680,'Status Report'!B:AM,37,0),AI680="Yantian",VLOOKUP(L680,'Status Report'!B:AM,38,0),AI680="",IF(H680="Asia Pacific",VLOOKUP(L680,'Status Report'!B:AM,38,0),VLOOKUP(L680,'Status Report'!B:AM,37,0)),AI680="Direct shipment",IF(H680="Asia Pacific",VLOOKUP(L680,'Status Report'!B:AM,38,0),VLOOKUP(L680,'Status Report'!B:AM,37,0)))</f>
        <v>18.704545454545457</v>
      </c>
      <c r="X680" s="20">
        <f t="shared" si="155"/>
        <v>187.04545454545456</v>
      </c>
      <c r="Y680" s="20">
        <f>_xlfn.IFS(AI680="Den Bosch",VLOOKUP(L680,'Status Report'!B:AO,39,0),AI680="Yantian",VLOOKUP(L680,'Status Report'!B:AO,40,0),AI680="",IF(H680="Asia Pacific",VLOOKUP(L680,'Status Report'!B:AO,40,0),VLOOKUP(L680,'Status Report'!B:AO,39,0)),AI680="Direct shipment",IF(H680="Asia Pacific",VLOOKUP(L680,'Status Report'!B:AO,40,0),VLOOKUP(L680,'Status Report'!B:AO,39,0)))</f>
        <v>0</v>
      </c>
      <c r="Z680" s="20">
        <f t="shared" si="156"/>
        <v>0</v>
      </c>
      <c r="AA680" s="20">
        <f t="shared" si="157"/>
        <v>187.04545454545456</v>
      </c>
      <c r="AB680" s="21">
        <f>_xlfn.IFS(AI680="Den Bosch",VLOOKUP(L680,'Status Report'!B:AM,33,0),AI680="Yantian",VLOOKUP(L680,'Status Report'!B:AM,34,0),AI680="",IF(H680="Asia Pacific",VLOOKUP(L680,'Status Report'!B:AM,34,0),VLOOKUP(L680,'Status Report'!B:AM,33,0)),AI680="Direct shipment",IF(H680="Asia Pacific",VLOOKUP(L680,'Status Report'!B:AM,34,0),VLOOKUP(L680,'Status Report'!B:AM,33,0)))</f>
        <v>16.46</v>
      </c>
      <c r="AC680" s="21">
        <f>VLOOKUP(L680,'Status Report'!B:CE,82,0)</f>
        <v>0</v>
      </c>
      <c r="AD680" s="21">
        <f t="shared" si="158"/>
        <v>16.46</v>
      </c>
      <c r="AE680" s="63">
        <f>VLOOKUP(L680,'Status Report'!B:W,20,0)</f>
        <v>21.4</v>
      </c>
      <c r="AF680" s="63">
        <f>VLOOKUP(L680,'Status Report'!B:W,21,0)</f>
        <v>43</v>
      </c>
      <c r="AG680" s="63">
        <f>VLOOKUP(L680,'Status Report'!B:W,22,0)</f>
        <v>14</v>
      </c>
      <c r="AH680" s="22">
        <f t="shared" si="159"/>
        <v>0.128828</v>
      </c>
      <c r="AI680" t="s">
        <v>990</v>
      </c>
      <c r="AK680" s="63">
        <f>IFERROR(VLOOKUP(G680,ASEAN!A:A,1,0),0)</f>
        <v>0</v>
      </c>
      <c r="AL680" s="63" t="str">
        <f>IFERROR(VLOOKUP(D680,'[3]customer specs'!$B$1:$D$65536,3,0),0)</f>
        <v>pallet</v>
      </c>
      <c r="AM680" s="64">
        <f t="shared" si="160"/>
        <v>204.5454545454545</v>
      </c>
      <c r="AN680" s="64">
        <f t="shared" si="161"/>
        <v>0</v>
      </c>
      <c r="AO680" s="63"/>
      <c r="AP680" s="63"/>
      <c r="AQ680" s="63" t="str">
        <f t="shared" si="162"/>
        <v>no</v>
      </c>
      <c r="AR680" s="20">
        <f t="shared" si="163"/>
        <v>164.60000000000002</v>
      </c>
      <c r="AS680" s="63"/>
      <c r="AT680" s="23">
        <f t="shared" si="153"/>
        <v>0.12</v>
      </c>
      <c r="AU680" s="65">
        <f t="shared" si="164"/>
        <v>18.704545454545457</v>
      </c>
      <c r="AV680" s="65"/>
      <c r="AW680" s="65">
        <f t="shared" si="165"/>
        <v>187.04545454545456</v>
      </c>
      <c r="AX680" s="65"/>
      <c r="AY680" s="63">
        <f>VLOOKUP(L680,'Status Report'!B:CF,81,0)</f>
        <v>0</v>
      </c>
      <c r="AZ680" s="63" t="str">
        <f>VLOOKUP(L680,'Status Report'!B:S,18,0)</f>
        <v>Ellina Smirnova</v>
      </c>
      <c r="BB680" s="63">
        <f>VLOOKUP(L680,'Status Report'!B:Z,25,0)</f>
        <v>1000</v>
      </c>
      <c r="BC680" s="63">
        <f t="shared" si="166"/>
        <v>10000</v>
      </c>
      <c r="BF680">
        <f>VLOOKUP(L680,'Status Report'!B:CE,82,0)</f>
        <v>0</v>
      </c>
      <c r="BG680">
        <f>VLOOKUP(L680,'Status Report'!B:CF,83,0)</f>
        <v>0</v>
      </c>
      <c r="BH680">
        <f>VLOOKUP(L680,'Status Report'!B:CG,84,0)</f>
        <v>0</v>
      </c>
      <c r="BI680" t="s">
        <v>854</v>
      </c>
      <c r="BJ680" t="s">
        <v>795</v>
      </c>
      <c r="BM680" s="67">
        <f t="shared" si="167"/>
        <v>414</v>
      </c>
    </row>
    <row r="681" spans="1:65" x14ac:dyDescent="0.25">
      <c r="A681" s="68" t="str">
        <f>VLOOKUP(L681,'Status Report'!B:CB,79,0)</f>
        <v>Heineken UCL</v>
      </c>
      <c r="C681">
        <v>26021028</v>
      </c>
      <c r="D681">
        <v>3010981</v>
      </c>
      <c r="E681" t="s">
        <v>889</v>
      </c>
      <c r="F681" t="s">
        <v>890</v>
      </c>
      <c r="G681" t="str">
        <f>VLOOKUP(D681,'[2]sold to'!$A:$H,8,0)</f>
        <v>Curacao</v>
      </c>
      <c r="H681" t="str">
        <f>VLOOKUP(D681,'[2]sold to'!$A:$I,9,0)</f>
        <v>AMERICAS</v>
      </c>
      <c r="K681">
        <v>60</v>
      </c>
      <c r="L681">
        <v>88026519</v>
      </c>
      <c r="M681" t="s">
        <v>816</v>
      </c>
      <c r="N681">
        <v>3</v>
      </c>
      <c r="P681" t="str">
        <f>VLOOKUP(L681,'Status Report'!B:AA,26,0)</f>
        <v>China</v>
      </c>
      <c r="Q681" t="str">
        <f>VLOOKUP(L681,'Status Report'!B:AB,27,0)</f>
        <v>Premiums</v>
      </c>
      <c r="R681">
        <f>VLOOKUP(L681,'Status Report'!B:X,23,0)</f>
        <v>250</v>
      </c>
      <c r="S681" t="str">
        <f>VLOOKUP(L681,'Status Report'!B:T,19,0)</f>
        <v>Promocean The Netherlands BV</v>
      </c>
      <c r="T681" s="62">
        <f>VLOOKUP(L681,'Status Report'!B:E,4,0)</f>
        <v>3</v>
      </c>
      <c r="U681" s="19">
        <f>_xlfn.IFS(AI681="Den Bosch",VLOOKUP(L681,'Status Report'!B:AM,35,0),AI681="Yantian",VLOOKUP(L681,'Status Report'!B:AM,36,0),AI681="",IF(H681="Asia Pacific",VLOOKUP(L681,'Status Report'!B:AM,36,0),VLOOKUP(L681,'Status Report'!B:AM,35,0)),AI681="Direct shipment",IF(H681="Asia Pacific",VLOOKUP(L681,'Status Report'!B:AM,36,0),VLOOKUP(L681,'Status Report'!B:AM,35,0)))</f>
        <v>74.7</v>
      </c>
      <c r="V681" s="20">
        <f t="shared" si="154"/>
        <v>224.10000000000002</v>
      </c>
      <c r="W681" s="19">
        <f>_xlfn.IFS(AI681="Den Bosch",VLOOKUP(L681,'Status Report'!B:AM,37,0),AI681="Yantian",VLOOKUP(L681,'Status Report'!B:AM,38,0),AI681="",IF(H681="Asia Pacific",VLOOKUP(L681,'Status Report'!B:AM,38,0),VLOOKUP(L681,'Status Report'!B:AM,37,0)),AI681="Direct shipment",IF(H681="Asia Pacific",VLOOKUP(L681,'Status Report'!B:AM,38,0),VLOOKUP(L681,'Status Report'!B:AM,37,0)))</f>
        <v>72.699999999999989</v>
      </c>
      <c r="X681" s="20">
        <f t="shared" si="155"/>
        <v>218.09999999999997</v>
      </c>
      <c r="Y681" s="20">
        <f>_xlfn.IFS(AI681="Den Bosch",VLOOKUP(L681,'Status Report'!B:AO,39,0),AI681="Yantian",VLOOKUP(L681,'Status Report'!B:AO,40,0),AI681="",IF(H681="Asia Pacific",VLOOKUP(L681,'Status Report'!B:AO,40,0),VLOOKUP(L681,'Status Report'!B:AO,39,0)),AI681="Direct shipment",IF(H681="Asia Pacific",VLOOKUP(L681,'Status Report'!B:AO,40,0),VLOOKUP(L681,'Status Report'!B:AO,39,0)))</f>
        <v>0</v>
      </c>
      <c r="Z681" s="20">
        <f t="shared" si="156"/>
        <v>0</v>
      </c>
      <c r="AA681" s="20">
        <f t="shared" si="157"/>
        <v>218.09999999999997</v>
      </c>
      <c r="AB681" s="21">
        <f>_xlfn.IFS(AI681="Den Bosch",VLOOKUP(L681,'Status Report'!B:AM,33,0),AI681="Yantian",VLOOKUP(L681,'Status Report'!B:AM,34,0),AI681="",IF(H681="Asia Pacific",VLOOKUP(L681,'Status Report'!B:AM,34,0),VLOOKUP(L681,'Status Report'!B:AM,33,0)),AI681="Direct shipment",IF(H681="Asia Pacific",VLOOKUP(L681,'Status Report'!B:AM,34,0),VLOOKUP(L681,'Status Report'!B:AM,33,0)))</f>
        <v>62.893800000000006</v>
      </c>
      <c r="AC681" s="21">
        <f>VLOOKUP(L681,'Status Report'!B:CE,82,0)</f>
        <v>0</v>
      </c>
      <c r="AD681" s="21">
        <f t="shared" si="158"/>
        <v>62.893800000000006</v>
      </c>
      <c r="AE681" s="63">
        <f>VLOOKUP(L681,'Status Report'!B:W,20,0)</f>
        <v>37</v>
      </c>
      <c r="AF681" s="63">
        <f>VLOOKUP(L681,'Status Report'!B:W,21,0)</f>
        <v>16</v>
      </c>
      <c r="AG681" s="63">
        <f>VLOOKUP(L681,'Status Report'!B:W,22,0)</f>
        <v>17</v>
      </c>
      <c r="AH681" s="22">
        <f t="shared" si="159"/>
        <v>3.0192E-2</v>
      </c>
      <c r="AI681" t="s">
        <v>990</v>
      </c>
      <c r="AK681" s="63">
        <f>IFERROR(VLOOKUP(G681,ASEAN!A:A,1,0),0)</f>
        <v>0</v>
      </c>
      <c r="AL681" s="63" t="str">
        <f>IFERROR(VLOOKUP(D681,'[3]customer specs'!$B$1:$D$65536,3,0),0)</f>
        <v>pallet</v>
      </c>
      <c r="AM681" s="64">
        <f t="shared" si="160"/>
        <v>6.0000000000000568</v>
      </c>
      <c r="AN681" s="64">
        <f t="shared" si="161"/>
        <v>0</v>
      </c>
      <c r="AO681" s="63"/>
      <c r="AP681" s="63"/>
      <c r="AQ681" s="63" t="str">
        <f t="shared" si="162"/>
        <v>no</v>
      </c>
      <c r="AR681" s="20">
        <f t="shared" si="163"/>
        <v>188.68140000000002</v>
      </c>
      <c r="AS681" s="63"/>
      <c r="AT681" s="23">
        <f t="shared" si="153"/>
        <v>0.12</v>
      </c>
      <c r="AU681" s="65">
        <f t="shared" si="164"/>
        <v>71.470227272727286</v>
      </c>
      <c r="AV681" s="65"/>
      <c r="AW681" s="65">
        <f t="shared" si="165"/>
        <v>214.41068181818184</v>
      </c>
      <c r="AX681" s="65"/>
      <c r="AY681" s="63">
        <f>VLOOKUP(L681,'Status Report'!B:CF,81,0)</f>
        <v>0</v>
      </c>
      <c r="AZ681" s="63" t="str">
        <f>VLOOKUP(L681,'Status Report'!B:S,18,0)</f>
        <v>Ellina Smirnova</v>
      </c>
      <c r="BB681" s="63">
        <f>VLOOKUP(L681,'Status Report'!B:Z,25,0)</f>
        <v>10</v>
      </c>
      <c r="BC681" s="63">
        <f t="shared" si="166"/>
        <v>30</v>
      </c>
      <c r="BF681">
        <f>VLOOKUP(L681,'Status Report'!B:CE,82,0)</f>
        <v>0</v>
      </c>
      <c r="BG681">
        <f>VLOOKUP(L681,'Status Report'!B:CF,83,0)</f>
        <v>0</v>
      </c>
      <c r="BH681">
        <f>VLOOKUP(L681,'Status Report'!B:CG,84,0)</f>
        <v>0</v>
      </c>
      <c r="BI681" t="s">
        <v>854</v>
      </c>
      <c r="BJ681" t="s">
        <v>795</v>
      </c>
      <c r="BM681" s="67">
        <f t="shared" si="167"/>
        <v>819</v>
      </c>
    </row>
    <row r="682" spans="1:65" x14ac:dyDescent="0.25">
      <c r="A682" s="68" t="str">
        <f>VLOOKUP(L682,'Status Report'!B:CB,79,0)</f>
        <v>Heineken UCL</v>
      </c>
      <c r="C682">
        <v>26021028</v>
      </c>
      <c r="D682">
        <v>3010981</v>
      </c>
      <c r="E682" t="s">
        <v>889</v>
      </c>
      <c r="F682" t="s">
        <v>890</v>
      </c>
      <c r="G682" t="str">
        <f>VLOOKUP(D682,'[2]sold to'!$A:$H,8,0)</f>
        <v>Curacao</v>
      </c>
      <c r="H682" t="str">
        <f>VLOOKUP(D682,'[2]sold to'!$A:$I,9,0)</f>
        <v>AMERICAS</v>
      </c>
      <c r="K682">
        <v>70</v>
      </c>
      <c r="L682">
        <v>88026486</v>
      </c>
      <c r="M682" t="s">
        <v>313</v>
      </c>
      <c r="N682">
        <v>2</v>
      </c>
      <c r="P682" t="str">
        <f>VLOOKUP(L682,'Status Report'!B:AA,26,0)</f>
        <v>China</v>
      </c>
      <c r="Q682" t="str">
        <f>VLOOKUP(L682,'Status Report'!B:AB,27,0)</f>
        <v>Textiles-Clothing</v>
      </c>
      <c r="R682">
        <f>VLOOKUP(L682,'Status Report'!B:X,23,0)</f>
        <v>42</v>
      </c>
      <c r="S682" t="str">
        <f>VLOOKUP(L682,'Status Report'!B:T,19,0)</f>
        <v>Promocean The Netherlands BV</v>
      </c>
      <c r="T682" s="62">
        <f>VLOOKUP(L682,'Status Report'!B:E,4,0)</f>
        <v>3</v>
      </c>
      <c r="U682" s="19">
        <f>_xlfn.IFS(AI682="Den Bosch",VLOOKUP(L682,'Status Report'!B:AM,35,0),AI682="Yantian",VLOOKUP(L682,'Status Report'!B:AM,36,0),AI682="",IF(H682="Asia Pacific",VLOOKUP(L682,'Status Report'!B:AM,36,0),VLOOKUP(L682,'Status Report'!B:AM,35,0)),AI682="Direct shipment",IF(H682="Asia Pacific",VLOOKUP(L682,'Status Report'!B:AM,36,0),VLOOKUP(L682,'Status Report'!B:AM,35,0)))</f>
        <v>115.68</v>
      </c>
      <c r="V682" s="20">
        <f t="shared" si="154"/>
        <v>231.36</v>
      </c>
      <c r="W682" s="19">
        <f>_xlfn.IFS(AI682="Den Bosch",VLOOKUP(L682,'Status Report'!B:AM,37,0),AI682="Yantian",VLOOKUP(L682,'Status Report'!B:AM,38,0),AI682="",IF(H682="Asia Pacific",VLOOKUP(L682,'Status Report'!B:AM,38,0),VLOOKUP(L682,'Status Report'!B:AM,37,0)),AI682="Direct shipment",IF(H682="Asia Pacific",VLOOKUP(L682,'Status Report'!B:AM,38,0),VLOOKUP(L682,'Status Report'!B:AM,37,0)))</f>
        <v>71.28</v>
      </c>
      <c r="X682" s="20">
        <f t="shared" si="155"/>
        <v>142.56</v>
      </c>
      <c r="Y682" s="20">
        <f>_xlfn.IFS(AI682="Den Bosch",VLOOKUP(L682,'Status Report'!B:AO,39,0),AI682="Yantian",VLOOKUP(L682,'Status Report'!B:AO,40,0),AI682="",IF(H682="Asia Pacific",VLOOKUP(L682,'Status Report'!B:AO,40,0),VLOOKUP(L682,'Status Report'!B:AO,39,0)),AI682="Direct shipment",IF(H682="Asia Pacific",VLOOKUP(L682,'Status Report'!B:AO,40,0),VLOOKUP(L682,'Status Report'!B:AO,39,0)))</f>
        <v>0</v>
      </c>
      <c r="Z682" s="20">
        <f t="shared" si="156"/>
        <v>0</v>
      </c>
      <c r="AA682" s="20">
        <f t="shared" si="157"/>
        <v>142.56</v>
      </c>
      <c r="AB682" s="21">
        <f>_xlfn.IFS(AI682="Den Bosch",VLOOKUP(L682,'Status Report'!B:AM,33,0),AI682="Yantian",VLOOKUP(L682,'Status Report'!B:AM,34,0),AI682="",IF(H682="Asia Pacific",VLOOKUP(L682,'Status Report'!B:AM,34,0),VLOOKUP(L682,'Status Report'!B:AM,33,0)),AI682="Direct shipment",IF(H682="Asia Pacific",VLOOKUP(L682,'Status Report'!B:AM,34,0),VLOOKUP(L682,'Status Report'!B:AM,33,0)))</f>
        <v>62.267399999999995</v>
      </c>
      <c r="AC682" s="21">
        <f>VLOOKUP(L682,'Status Report'!B:CE,82,0)</f>
        <v>0</v>
      </c>
      <c r="AD682" s="21">
        <f t="shared" si="158"/>
        <v>62.267399999999995</v>
      </c>
      <c r="AE682" s="63">
        <f>VLOOKUP(L682,'Status Report'!B:W,20,0)</f>
        <v>45</v>
      </c>
      <c r="AF682" s="63">
        <f>VLOOKUP(L682,'Status Report'!B:W,21,0)</f>
        <v>23</v>
      </c>
      <c r="AG682" s="63">
        <f>VLOOKUP(L682,'Status Report'!B:W,22,0)</f>
        <v>23</v>
      </c>
      <c r="AH682" s="22">
        <f t="shared" si="159"/>
        <v>4.761E-2</v>
      </c>
      <c r="AI682" t="s">
        <v>990</v>
      </c>
      <c r="AK682" s="63">
        <f>IFERROR(VLOOKUP(G682,ASEAN!A:A,1,0),0)</f>
        <v>0</v>
      </c>
      <c r="AL682" s="63" t="str">
        <f>IFERROR(VLOOKUP(D682,'[3]customer specs'!$B$1:$D$65536,3,0),0)</f>
        <v>pallet</v>
      </c>
      <c r="AM682" s="64">
        <f t="shared" si="160"/>
        <v>88.800000000000011</v>
      </c>
      <c r="AN682" s="64">
        <f t="shared" si="161"/>
        <v>0</v>
      </c>
      <c r="AO682" s="63"/>
      <c r="AP682" s="63"/>
      <c r="AQ682" s="63" t="str">
        <f t="shared" si="162"/>
        <v>no</v>
      </c>
      <c r="AR682" s="20">
        <f t="shared" si="163"/>
        <v>124.53479999999999</v>
      </c>
      <c r="AS682" s="63"/>
      <c r="AT682" s="23">
        <f t="shared" si="153"/>
        <v>0.12</v>
      </c>
      <c r="AU682" s="65">
        <f t="shared" si="164"/>
        <v>70.758409090909083</v>
      </c>
      <c r="AV682" s="65"/>
      <c r="AW682" s="65">
        <f t="shared" si="165"/>
        <v>141.51681818181817</v>
      </c>
      <c r="AX682" s="65"/>
      <c r="AY682" s="63">
        <f>VLOOKUP(L682,'Status Report'!B:CF,81,0)</f>
        <v>0</v>
      </c>
      <c r="AZ682" s="63" t="str">
        <f>VLOOKUP(L682,'Status Report'!B:S,18,0)</f>
        <v>Ellina Smirnova</v>
      </c>
      <c r="BB682" s="63">
        <f>VLOOKUP(L682,'Status Report'!B:Z,25,0)</f>
        <v>24</v>
      </c>
      <c r="BC682" s="63">
        <f t="shared" si="166"/>
        <v>48</v>
      </c>
      <c r="BF682">
        <f>VLOOKUP(L682,'Status Report'!B:CE,82,0)</f>
        <v>0</v>
      </c>
      <c r="BG682">
        <f>VLOOKUP(L682,'Status Report'!B:CF,83,0)</f>
        <v>0</v>
      </c>
      <c r="BH682">
        <f>VLOOKUP(L682,'Status Report'!B:CG,84,0)</f>
        <v>0</v>
      </c>
      <c r="BI682" t="s">
        <v>854</v>
      </c>
      <c r="BJ682" t="s">
        <v>795</v>
      </c>
      <c r="BM682" s="67">
        <f t="shared" si="167"/>
        <v>816</v>
      </c>
    </row>
    <row r="683" spans="1:65" x14ac:dyDescent="0.25">
      <c r="A683" s="68" t="str">
        <f>VLOOKUP(L683,'Status Report'!B:CB,79,0)</f>
        <v>Heineken UCL</v>
      </c>
      <c r="C683">
        <v>26021028</v>
      </c>
      <c r="D683">
        <v>3010981</v>
      </c>
      <c r="E683" t="s">
        <v>889</v>
      </c>
      <c r="F683" t="s">
        <v>890</v>
      </c>
      <c r="G683" t="str">
        <f>VLOOKUP(D683,'[2]sold to'!$A:$H,8,0)</f>
        <v>Curacao</v>
      </c>
      <c r="H683" t="str">
        <f>VLOOKUP(D683,'[2]sold to'!$A:$I,9,0)</f>
        <v>AMERICAS</v>
      </c>
      <c r="K683">
        <v>80</v>
      </c>
      <c r="L683">
        <v>88026487</v>
      </c>
      <c r="M683" t="s">
        <v>314</v>
      </c>
      <c r="N683">
        <v>4</v>
      </c>
      <c r="P683" t="str">
        <f>VLOOKUP(L683,'Status Report'!B:AA,26,0)</f>
        <v>China</v>
      </c>
      <c r="Q683" t="str">
        <f>VLOOKUP(L683,'Status Report'!B:AB,27,0)</f>
        <v>Premiums</v>
      </c>
      <c r="R683">
        <f>VLOOKUP(L683,'Status Report'!B:X,23,0)</f>
        <v>100</v>
      </c>
      <c r="S683" t="str">
        <f>VLOOKUP(L683,'Status Report'!B:T,19,0)</f>
        <v>Promocean The Netherlands BV</v>
      </c>
      <c r="T683" s="62">
        <f>VLOOKUP(L683,'Status Report'!B:E,4,0)</f>
        <v>3</v>
      </c>
      <c r="U683" s="19">
        <f>_xlfn.IFS(AI683="Den Bosch",VLOOKUP(L683,'Status Report'!B:AM,35,0),AI683="Yantian",VLOOKUP(L683,'Status Report'!B:AM,36,0),AI683="",IF(H683="Asia Pacific",VLOOKUP(L683,'Status Report'!B:AM,36,0),VLOOKUP(L683,'Status Report'!B:AM,35,0)),AI683="Direct shipment",IF(H683="Asia Pacific",VLOOKUP(L683,'Status Report'!B:AM,36,0),VLOOKUP(L683,'Status Report'!B:AM,35,0)))</f>
        <v>30.6</v>
      </c>
      <c r="V683" s="20">
        <f t="shared" si="154"/>
        <v>122.4</v>
      </c>
      <c r="W683" s="19">
        <f>_xlfn.IFS(AI683="Den Bosch",VLOOKUP(L683,'Status Report'!B:AM,37,0),AI683="Yantian",VLOOKUP(L683,'Status Report'!B:AM,38,0),AI683="",IF(H683="Asia Pacific",VLOOKUP(L683,'Status Report'!B:AM,38,0),VLOOKUP(L683,'Status Report'!B:AM,37,0)),AI683="Direct shipment",IF(H683="Asia Pacific",VLOOKUP(L683,'Status Report'!B:AM,38,0),VLOOKUP(L683,'Status Report'!B:AM,37,0)))</f>
        <v>28.799999999999997</v>
      </c>
      <c r="X683" s="20">
        <f t="shared" si="155"/>
        <v>115.19999999999999</v>
      </c>
      <c r="Y683" s="20">
        <f>_xlfn.IFS(AI683="Den Bosch",VLOOKUP(L683,'Status Report'!B:AO,39,0),AI683="Yantian",VLOOKUP(L683,'Status Report'!B:AO,40,0),AI683="",IF(H683="Asia Pacific",VLOOKUP(L683,'Status Report'!B:AO,40,0),VLOOKUP(L683,'Status Report'!B:AO,39,0)),AI683="Direct shipment",IF(H683="Asia Pacific",VLOOKUP(L683,'Status Report'!B:AO,40,0),VLOOKUP(L683,'Status Report'!B:AO,39,0)))</f>
        <v>0</v>
      </c>
      <c r="Z683" s="20">
        <f t="shared" si="156"/>
        <v>0</v>
      </c>
      <c r="AA683" s="20">
        <f t="shared" si="157"/>
        <v>115.19999999999999</v>
      </c>
      <c r="AB683" s="21">
        <f>_xlfn.IFS(AI683="Den Bosch",VLOOKUP(L683,'Status Report'!B:AM,33,0),AI683="Yantian",VLOOKUP(L683,'Status Report'!B:AM,34,0),AI683="",IF(H683="Asia Pacific",VLOOKUP(L683,'Status Report'!B:AM,34,0),VLOOKUP(L683,'Status Report'!B:AM,33,0)),AI683="Direct shipment",IF(H683="Asia Pacific",VLOOKUP(L683,'Status Report'!B:AM,34,0),VLOOKUP(L683,'Status Report'!B:AM,33,0)))</f>
        <v>25.1082</v>
      </c>
      <c r="AC683" s="21">
        <f>VLOOKUP(L683,'Status Report'!B:CE,82,0)</f>
        <v>0</v>
      </c>
      <c r="AD683" s="21">
        <f t="shared" si="158"/>
        <v>25.1082</v>
      </c>
      <c r="AE683" s="63">
        <f>VLOOKUP(L683,'Status Report'!B:W,20,0)</f>
        <v>47</v>
      </c>
      <c r="AF683" s="63">
        <f>VLOOKUP(L683,'Status Report'!B:W,21,0)</f>
        <v>46</v>
      </c>
      <c r="AG683" s="63">
        <f>VLOOKUP(L683,'Status Report'!B:W,22,0)</f>
        <v>2</v>
      </c>
      <c r="AH683" s="22">
        <f t="shared" si="159"/>
        <v>1.7295999999999999E-2</v>
      </c>
      <c r="AI683" t="s">
        <v>990</v>
      </c>
      <c r="AK683" s="63">
        <f>IFERROR(VLOOKUP(G683,ASEAN!A:A,1,0),0)</f>
        <v>0</v>
      </c>
      <c r="AL683" s="63" t="str">
        <f>IFERROR(VLOOKUP(D683,'[3]customer specs'!$B$1:$D$65536,3,0),0)</f>
        <v>pallet</v>
      </c>
      <c r="AM683" s="64">
        <f t="shared" si="160"/>
        <v>7.2000000000000171</v>
      </c>
      <c r="AN683" s="64">
        <f t="shared" si="161"/>
        <v>0</v>
      </c>
      <c r="AO683" s="63"/>
      <c r="AP683" s="63"/>
      <c r="AQ683" s="63" t="str">
        <f t="shared" si="162"/>
        <v>no</v>
      </c>
      <c r="AR683" s="20">
        <f t="shared" si="163"/>
        <v>100.4328</v>
      </c>
      <c r="AS683" s="63"/>
      <c r="AT683" s="23">
        <f t="shared" si="153"/>
        <v>0.12</v>
      </c>
      <c r="AU683" s="65">
        <f t="shared" si="164"/>
        <v>28.532045454545454</v>
      </c>
      <c r="AV683" s="65"/>
      <c r="AW683" s="65">
        <f t="shared" si="165"/>
        <v>114.12818181818182</v>
      </c>
      <c r="AX683" s="65"/>
      <c r="AY683" s="63">
        <f>VLOOKUP(L683,'Status Report'!B:CF,81,0)</f>
        <v>0</v>
      </c>
      <c r="AZ683" s="63" t="str">
        <f>VLOOKUP(L683,'Status Report'!B:S,18,0)</f>
        <v>Ellina Smirnova</v>
      </c>
      <c r="BB683" s="63">
        <f>VLOOKUP(L683,'Status Report'!B:Z,25,0)</f>
        <v>10</v>
      </c>
      <c r="BC683" s="63">
        <f t="shared" si="166"/>
        <v>40</v>
      </c>
      <c r="BF683">
        <f>VLOOKUP(L683,'Status Report'!B:CE,82,0)</f>
        <v>0</v>
      </c>
      <c r="BG683">
        <f>VLOOKUP(L683,'Status Report'!B:CF,83,0)</f>
        <v>0</v>
      </c>
      <c r="BH683">
        <f>VLOOKUP(L683,'Status Report'!B:CG,84,0)</f>
        <v>0</v>
      </c>
      <c r="BI683" t="s">
        <v>854</v>
      </c>
      <c r="BJ683" t="s">
        <v>795</v>
      </c>
      <c r="BM683" s="67">
        <f t="shared" si="167"/>
        <v>1295</v>
      </c>
    </row>
    <row r="684" spans="1:65" x14ac:dyDescent="0.25">
      <c r="A684" s="68" t="str">
        <f>VLOOKUP(L684,'Status Report'!B:CB,79,0)</f>
        <v>Heineken UCL</v>
      </c>
      <c r="C684">
        <v>26021028</v>
      </c>
      <c r="D684">
        <v>3010981</v>
      </c>
      <c r="E684" t="s">
        <v>889</v>
      </c>
      <c r="F684" t="s">
        <v>890</v>
      </c>
      <c r="G684" t="str">
        <f>VLOOKUP(D684,'[2]sold to'!$A:$H,8,0)</f>
        <v>Curacao</v>
      </c>
      <c r="H684" t="str">
        <f>VLOOKUP(D684,'[2]sold to'!$A:$I,9,0)</f>
        <v>AMERICAS</v>
      </c>
      <c r="K684">
        <v>90</v>
      </c>
      <c r="L684">
        <v>88026488</v>
      </c>
      <c r="M684" t="s">
        <v>315</v>
      </c>
      <c r="N684">
        <v>3</v>
      </c>
      <c r="P684" t="str">
        <f>VLOOKUP(L684,'Status Report'!B:AA,26,0)</f>
        <v>China</v>
      </c>
      <c r="Q684" t="str">
        <f>VLOOKUP(L684,'Status Report'!B:AB,27,0)</f>
        <v>Premiums</v>
      </c>
      <c r="R684">
        <f>VLOOKUP(L684,'Status Report'!B:X,23,0)</f>
        <v>100</v>
      </c>
      <c r="S684" t="str">
        <f>VLOOKUP(L684,'Status Report'!B:T,19,0)</f>
        <v>Promocean The Netherlands BV</v>
      </c>
      <c r="T684" s="62">
        <f>VLOOKUP(L684,'Status Report'!B:E,4,0)</f>
        <v>3</v>
      </c>
      <c r="U684" s="19">
        <f>_xlfn.IFS(AI684="Den Bosch",VLOOKUP(L684,'Status Report'!B:AM,35,0),AI684="Yantian",VLOOKUP(L684,'Status Report'!B:AM,36,0),AI684="",IF(H684="Asia Pacific",VLOOKUP(L684,'Status Report'!B:AM,36,0),VLOOKUP(L684,'Status Report'!B:AM,35,0)),AI684="Direct shipment",IF(H684="Asia Pacific",VLOOKUP(L684,'Status Report'!B:AM,36,0),VLOOKUP(L684,'Status Report'!B:AM,35,0)))</f>
        <v>46.2</v>
      </c>
      <c r="V684" s="20">
        <f t="shared" si="154"/>
        <v>138.60000000000002</v>
      </c>
      <c r="W684" s="19">
        <f>_xlfn.IFS(AI684="Den Bosch",VLOOKUP(L684,'Status Report'!B:AM,37,0),AI684="Yantian",VLOOKUP(L684,'Status Report'!B:AM,38,0),AI684="",IF(H684="Asia Pacific",VLOOKUP(L684,'Status Report'!B:AM,38,0),VLOOKUP(L684,'Status Report'!B:AM,37,0)),AI684="Direct shipment",IF(H684="Asia Pacific",VLOOKUP(L684,'Status Report'!B:AM,38,0),VLOOKUP(L684,'Status Report'!B:AM,37,0)))</f>
        <v>41</v>
      </c>
      <c r="X684" s="20">
        <f t="shared" si="155"/>
        <v>123</v>
      </c>
      <c r="Y684" s="20">
        <f>_xlfn.IFS(AI684="Den Bosch",VLOOKUP(L684,'Status Report'!B:AO,39,0),AI684="Yantian",VLOOKUP(L684,'Status Report'!B:AO,40,0),AI684="",IF(H684="Asia Pacific",VLOOKUP(L684,'Status Report'!B:AO,40,0),VLOOKUP(L684,'Status Report'!B:AO,39,0)),AI684="Direct shipment",IF(H684="Asia Pacific",VLOOKUP(L684,'Status Report'!B:AO,40,0),VLOOKUP(L684,'Status Report'!B:AO,39,0)))</f>
        <v>0</v>
      </c>
      <c r="Z684" s="20">
        <f t="shared" si="156"/>
        <v>0</v>
      </c>
      <c r="AA684" s="20">
        <f t="shared" si="157"/>
        <v>123</v>
      </c>
      <c r="AB684" s="21">
        <f>_xlfn.IFS(AI684="Den Bosch",VLOOKUP(L684,'Status Report'!B:AM,33,0),AI684="Yantian",VLOOKUP(L684,'Status Report'!B:AM,34,0),AI684="",IF(H684="Asia Pacific",VLOOKUP(L684,'Status Report'!B:AM,34,0),VLOOKUP(L684,'Status Report'!B:AM,33,0)),AI684="Direct shipment",IF(H684="Asia Pacific",VLOOKUP(L684,'Status Report'!B:AM,34,0),VLOOKUP(L684,'Status Report'!B:AM,33,0)))</f>
        <v>35.419800000000002</v>
      </c>
      <c r="AC684" s="21">
        <f>VLOOKUP(L684,'Status Report'!B:CE,82,0)</f>
        <v>0</v>
      </c>
      <c r="AD684" s="21">
        <f t="shared" si="158"/>
        <v>35.419800000000002</v>
      </c>
      <c r="AE684" s="63">
        <f>VLOOKUP(L684,'Status Report'!B:W,20,0)</f>
        <v>28</v>
      </c>
      <c r="AF684" s="63">
        <f>VLOOKUP(L684,'Status Report'!B:W,21,0)</f>
        <v>17</v>
      </c>
      <c r="AG684" s="63">
        <f>VLOOKUP(L684,'Status Report'!B:W,22,0)</f>
        <v>13</v>
      </c>
      <c r="AH684" s="22">
        <f t="shared" si="159"/>
        <v>1.8564000000000001E-2</v>
      </c>
      <c r="AI684" t="s">
        <v>990</v>
      </c>
      <c r="AK684" s="63">
        <f>IFERROR(VLOOKUP(G684,ASEAN!A:A,1,0),0)</f>
        <v>0</v>
      </c>
      <c r="AL684" s="63" t="str">
        <f>IFERROR(VLOOKUP(D684,'[3]customer specs'!$B$1:$D$65536,3,0),0)</f>
        <v>pallet</v>
      </c>
      <c r="AM684" s="64">
        <f t="shared" si="160"/>
        <v>15.600000000000023</v>
      </c>
      <c r="AN684" s="64">
        <f t="shared" si="161"/>
        <v>0</v>
      </c>
      <c r="AO684" s="63"/>
      <c r="AP684" s="63"/>
      <c r="AQ684" s="63" t="str">
        <f t="shared" si="162"/>
        <v>no</v>
      </c>
      <c r="AR684" s="20">
        <f t="shared" si="163"/>
        <v>106.2594</v>
      </c>
      <c r="AS684" s="63"/>
      <c r="AT684" s="23">
        <f t="shared" si="153"/>
        <v>0.12</v>
      </c>
      <c r="AU684" s="65">
        <f t="shared" si="164"/>
        <v>40.249772727272727</v>
      </c>
      <c r="AV684" s="65"/>
      <c r="AW684" s="65">
        <f t="shared" si="165"/>
        <v>120.74931818181818</v>
      </c>
      <c r="AX684" s="65"/>
      <c r="AY684" s="63">
        <f>VLOOKUP(L684,'Status Report'!B:CF,81,0)</f>
        <v>0</v>
      </c>
      <c r="AZ684" s="63" t="str">
        <f>VLOOKUP(L684,'Status Report'!B:S,18,0)</f>
        <v>Ellina Smirnova</v>
      </c>
      <c r="BB684" s="63">
        <f>VLOOKUP(L684,'Status Report'!B:Z,25,0)</f>
        <v>10</v>
      </c>
      <c r="BC684" s="63">
        <f t="shared" si="166"/>
        <v>30</v>
      </c>
      <c r="BF684">
        <f>VLOOKUP(L684,'Status Report'!B:CE,82,0)</f>
        <v>0</v>
      </c>
      <c r="BG684">
        <f>VLOOKUP(L684,'Status Report'!B:CF,83,0)</f>
        <v>0</v>
      </c>
      <c r="BH684">
        <f>VLOOKUP(L684,'Status Report'!B:CG,84,0)</f>
        <v>0</v>
      </c>
      <c r="BI684" t="s">
        <v>854</v>
      </c>
      <c r="BJ684" t="s">
        <v>795</v>
      </c>
      <c r="BM684" s="67">
        <f t="shared" si="167"/>
        <v>588</v>
      </c>
    </row>
    <row r="685" spans="1:65" x14ac:dyDescent="0.25">
      <c r="A685" s="68" t="str">
        <f>VLOOKUP(L685,'Status Report'!B:CB,79,0)</f>
        <v>Heineken UCL</v>
      </c>
      <c r="C685">
        <v>26021028</v>
      </c>
      <c r="D685">
        <v>3010981</v>
      </c>
      <c r="E685" t="s">
        <v>889</v>
      </c>
      <c r="F685" t="s">
        <v>890</v>
      </c>
      <c r="G685" t="str">
        <f>VLOOKUP(D685,'[2]sold to'!$A:$H,8,0)</f>
        <v>Curacao</v>
      </c>
      <c r="H685" t="str">
        <f>VLOOKUP(D685,'[2]sold to'!$A:$I,9,0)</f>
        <v>AMERICAS</v>
      </c>
      <c r="K685">
        <v>100</v>
      </c>
      <c r="L685">
        <v>88026494</v>
      </c>
      <c r="M685" t="s">
        <v>320</v>
      </c>
      <c r="N685">
        <v>3</v>
      </c>
      <c r="P685" t="str">
        <f>VLOOKUP(L685,'Status Report'!B:AA,26,0)</f>
        <v>China</v>
      </c>
      <c r="Q685" t="str">
        <f>VLOOKUP(L685,'Status Report'!B:AB,27,0)</f>
        <v>Premiums</v>
      </c>
      <c r="R685">
        <f>VLOOKUP(L685,'Status Report'!B:X,23,0)</f>
        <v>100</v>
      </c>
      <c r="S685" t="str">
        <f>VLOOKUP(L685,'Status Report'!B:T,19,0)</f>
        <v>Promocean The Netherlands BV</v>
      </c>
      <c r="T685" s="62">
        <f>VLOOKUP(L685,'Status Report'!B:E,4,0)</f>
        <v>3</v>
      </c>
      <c r="U685" s="19">
        <f>_xlfn.IFS(AI685="Den Bosch",VLOOKUP(L685,'Status Report'!B:AM,35,0),AI685="Yantian",VLOOKUP(L685,'Status Report'!B:AM,36,0),AI685="",IF(H685="Asia Pacific",VLOOKUP(L685,'Status Report'!B:AM,36,0),VLOOKUP(L685,'Status Report'!B:AM,35,0)),AI685="Direct shipment",IF(H685="Asia Pacific",VLOOKUP(L685,'Status Report'!B:AM,36,0),VLOOKUP(L685,'Status Report'!B:AM,35,0)))</f>
        <v>47</v>
      </c>
      <c r="V685" s="20">
        <f t="shared" si="154"/>
        <v>141</v>
      </c>
      <c r="W685" s="19">
        <f>_xlfn.IFS(AI685="Den Bosch",VLOOKUP(L685,'Status Report'!B:AM,37,0),AI685="Yantian",VLOOKUP(L685,'Status Report'!B:AM,38,0),AI685="",IF(H685="Asia Pacific",VLOOKUP(L685,'Status Report'!B:AM,38,0),VLOOKUP(L685,'Status Report'!B:AM,37,0)),AI685="Direct shipment",IF(H685="Asia Pacific",VLOOKUP(L685,'Status Report'!B:AM,38,0),VLOOKUP(L685,'Status Report'!B:AM,37,0)))</f>
        <v>42.25</v>
      </c>
      <c r="X685" s="20">
        <f t="shared" si="155"/>
        <v>126.75</v>
      </c>
      <c r="Y685" s="20">
        <f>_xlfn.IFS(AI685="Den Bosch",VLOOKUP(L685,'Status Report'!B:AO,39,0),AI685="Yantian",VLOOKUP(L685,'Status Report'!B:AO,40,0),AI685="",IF(H685="Asia Pacific",VLOOKUP(L685,'Status Report'!B:AO,40,0),VLOOKUP(L685,'Status Report'!B:AO,39,0)),AI685="Direct shipment",IF(H685="Asia Pacific",VLOOKUP(L685,'Status Report'!B:AO,40,0),VLOOKUP(L685,'Status Report'!B:AO,39,0)))</f>
        <v>0</v>
      </c>
      <c r="Z685" s="20">
        <f t="shared" si="156"/>
        <v>0</v>
      </c>
      <c r="AA685" s="20">
        <f t="shared" si="157"/>
        <v>126.75</v>
      </c>
      <c r="AB685" s="21">
        <f>_xlfn.IFS(AI685="Den Bosch",VLOOKUP(L685,'Status Report'!B:AM,33,0),AI685="Yantian",VLOOKUP(L685,'Status Report'!B:AM,34,0),AI685="",IF(H685="Asia Pacific",VLOOKUP(L685,'Status Report'!B:AM,34,0),VLOOKUP(L685,'Status Report'!B:AM,33,0)),AI685="Direct shipment",IF(H685="Asia Pacific",VLOOKUP(L685,'Status Report'!B:AM,34,0),VLOOKUP(L685,'Status Report'!B:AM,33,0)))</f>
        <v>37.249200000000002</v>
      </c>
      <c r="AC685" s="21">
        <f>VLOOKUP(L685,'Status Report'!B:CE,82,0)</f>
        <v>0</v>
      </c>
      <c r="AD685" s="21">
        <f t="shared" si="158"/>
        <v>37.249200000000002</v>
      </c>
      <c r="AE685" s="63">
        <f>VLOOKUP(L685,'Status Report'!B:W,20,0)</f>
        <v>11</v>
      </c>
      <c r="AF685" s="63">
        <f>VLOOKUP(L685,'Status Report'!B:W,21,0)</f>
        <v>9</v>
      </c>
      <c r="AG685" s="63">
        <f>VLOOKUP(L685,'Status Report'!B:W,22,0)</f>
        <v>6</v>
      </c>
      <c r="AH685" s="22">
        <f t="shared" si="159"/>
        <v>1.7819999999999999E-3</v>
      </c>
      <c r="AI685" t="s">
        <v>990</v>
      </c>
      <c r="AK685" s="63">
        <f>IFERROR(VLOOKUP(G685,ASEAN!A:A,1,0),0)</f>
        <v>0</v>
      </c>
      <c r="AL685" s="63" t="str">
        <f>IFERROR(VLOOKUP(D685,'[3]customer specs'!$B$1:$D$65536,3,0),0)</f>
        <v>pallet</v>
      </c>
      <c r="AM685" s="64">
        <f t="shared" si="160"/>
        <v>14.25</v>
      </c>
      <c r="AN685" s="64">
        <f t="shared" si="161"/>
        <v>0</v>
      </c>
      <c r="AO685" s="63"/>
      <c r="AP685" s="63"/>
      <c r="AQ685" s="63" t="str">
        <f t="shared" si="162"/>
        <v>no</v>
      </c>
      <c r="AR685" s="20">
        <f t="shared" si="163"/>
        <v>111.74760000000001</v>
      </c>
      <c r="AS685" s="63"/>
      <c r="AT685" s="23">
        <f t="shared" si="153"/>
        <v>0.12</v>
      </c>
      <c r="AU685" s="65">
        <f t="shared" si="164"/>
        <v>42.328636363636363</v>
      </c>
      <c r="AV685" s="65"/>
      <c r="AW685" s="65">
        <f t="shared" si="165"/>
        <v>126.98590909090909</v>
      </c>
      <c r="AX685" s="65"/>
      <c r="AY685" s="63">
        <f>VLOOKUP(L685,'Status Report'!B:CF,81,0)</f>
        <v>0</v>
      </c>
      <c r="AZ685" s="63" t="str">
        <f>VLOOKUP(L685,'Status Report'!B:S,18,0)</f>
        <v>Ellina Smirnova</v>
      </c>
      <c r="BB685" s="63">
        <f>VLOOKUP(L685,'Status Report'!B:Z,25,0)</f>
        <v>25</v>
      </c>
      <c r="BC685" s="63">
        <f t="shared" si="166"/>
        <v>75</v>
      </c>
      <c r="BF685">
        <f>VLOOKUP(L685,'Status Report'!B:CE,82,0)</f>
        <v>0</v>
      </c>
      <c r="BG685">
        <f>VLOOKUP(L685,'Status Report'!B:CF,83,0)</f>
        <v>0</v>
      </c>
      <c r="BH685">
        <f>VLOOKUP(L685,'Status Report'!B:CG,84,0)</f>
        <v>0</v>
      </c>
      <c r="BI685" t="s">
        <v>854</v>
      </c>
      <c r="BJ685" t="s">
        <v>795</v>
      </c>
      <c r="BM685" s="67">
        <f t="shared" si="167"/>
        <v>1305</v>
      </c>
    </row>
    <row r="686" spans="1:65" x14ac:dyDescent="0.25">
      <c r="A686" s="68" t="str">
        <f>VLOOKUP(L686,'Status Report'!B:CB,79,0)</f>
        <v>Heineken</v>
      </c>
      <c r="C686">
        <v>26021027</v>
      </c>
      <c r="D686">
        <v>3090256</v>
      </c>
      <c r="E686" t="s">
        <v>884</v>
      </c>
      <c r="F686" t="s">
        <v>885</v>
      </c>
      <c r="G686" t="str">
        <f>VLOOKUP(D686,'[2]sold to'!$A:$H,8,0)</f>
        <v>Brazil</v>
      </c>
      <c r="H686" t="str">
        <f>VLOOKUP(D686,'[2]sold to'!$A:$I,9,0)</f>
        <v>AMERICAS</v>
      </c>
      <c r="K686">
        <v>320</v>
      </c>
      <c r="L686">
        <v>88026268</v>
      </c>
      <c r="M686" t="s">
        <v>268</v>
      </c>
      <c r="N686">
        <v>2</v>
      </c>
      <c r="P686" t="str">
        <f>VLOOKUP(L686,'Status Report'!B:AA,26,0)</f>
        <v>Bangladesh</v>
      </c>
      <c r="Q686" t="str">
        <f>VLOOKUP(L686,'Status Report'!B:AB,27,0)</f>
        <v>Textiles-Clothing</v>
      </c>
      <c r="R686">
        <f>VLOOKUP(L686,'Status Report'!B:X,23,0)</f>
        <v>417</v>
      </c>
      <c r="S686" t="str">
        <f>VLOOKUP(L686,'Status Report'!B:T,19,0)</f>
        <v>Promocean The Netherlands BV</v>
      </c>
      <c r="T686" s="62">
        <f>VLOOKUP(L686,'Status Report'!B:E,4,0)</f>
        <v>3</v>
      </c>
      <c r="U686" s="19">
        <f>_xlfn.IFS(AI686="Den Bosch",VLOOKUP(L686,'Status Report'!B:AM,35,0),AI686="Yantian",VLOOKUP(L686,'Status Report'!B:AM,36,0),AI686="",IF(H686="Asia Pacific",VLOOKUP(L686,'Status Report'!B:AM,36,0),VLOOKUP(L686,'Status Report'!B:AM,35,0)),AI686="Direct shipment",IF(H686="Asia Pacific",VLOOKUP(L686,'Status Report'!B:AM,36,0),VLOOKUP(L686,'Status Report'!B:AM,35,0)))</f>
        <v>35.46</v>
      </c>
      <c r="V686" s="20">
        <f t="shared" si="154"/>
        <v>70.92</v>
      </c>
      <c r="W686" s="19">
        <f>_xlfn.IFS(AI686="Den Bosch",VLOOKUP(L686,'Status Report'!B:AM,37,0),AI686="Yantian",VLOOKUP(L686,'Status Report'!B:AM,38,0),AI686="",IF(H686="Asia Pacific",VLOOKUP(L686,'Status Report'!B:AM,38,0),VLOOKUP(L686,'Status Report'!B:AM,37,0)),AI686="Direct shipment",IF(H686="Asia Pacific",VLOOKUP(L686,'Status Report'!B:AM,38,0),VLOOKUP(L686,'Status Report'!B:AM,37,0)))</f>
        <v>35.46</v>
      </c>
      <c r="X686" s="20">
        <f t="shared" si="155"/>
        <v>70.92</v>
      </c>
      <c r="Y686" s="20">
        <f>_xlfn.IFS(AI686="Den Bosch",VLOOKUP(L686,'Status Report'!B:AO,39,0),AI686="Yantian",VLOOKUP(L686,'Status Report'!B:AO,40,0),AI686="",IF(H686="Asia Pacific",VLOOKUP(L686,'Status Report'!B:AO,40,0),VLOOKUP(L686,'Status Report'!B:AO,39,0)),AI686="Direct shipment",IF(H686="Asia Pacific",VLOOKUP(L686,'Status Report'!B:AO,40,0),VLOOKUP(L686,'Status Report'!B:AO,39,0)))</f>
        <v>0</v>
      </c>
      <c r="Z686" s="20">
        <f t="shared" si="156"/>
        <v>0</v>
      </c>
      <c r="AA686" s="20">
        <f t="shared" si="157"/>
        <v>70.92</v>
      </c>
      <c r="AB686" s="21">
        <f>_xlfn.IFS(AI686="Den Bosch",VLOOKUP(L686,'Status Report'!B:AM,33,0),AI686="Yantian",VLOOKUP(L686,'Status Report'!B:AM,34,0),AI686="",IF(H686="Asia Pacific",VLOOKUP(L686,'Status Report'!B:AM,34,0),VLOOKUP(L686,'Status Report'!B:AM,33,0)),AI686="Direct shipment",IF(H686="Asia Pacific",VLOOKUP(L686,'Status Report'!B:AM,34,0),VLOOKUP(L686,'Status Report'!B:AM,33,0)))</f>
        <v>30.723000000000003</v>
      </c>
      <c r="AC686" s="21">
        <f>VLOOKUP(L686,'Status Report'!B:CE,82,0)</f>
        <v>0</v>
      </c>
      <c r="AD686" s="21">
        <f t="shared" si="158"/>
        <v>30.723000000000003</v>
      </c>
      <c r="AE686" s="63">
        <f>VLOOKUP(L686,'Status Report'!B:W,20,0)</f>
        <v>28</v>
      </c>
      <c r="AF686" s="63">
        <f>VLOOKUP(L686,'Status Report'!B:W,21,0)</f>
        <v>15</v>
      </c>
      <c r="AG686" s="63">
        <f>VLOOKUP(L686,'Status Report'!B:W,22,0)</f>
        <v>12</v>
      </c>
      <c r="AH686" s="22">
        <f t="shared" si="159"/>
        <v>1.008E-2</v>
      </c>
      <c r="AI686" t="s">
        <v>990</v>
      </c>
      <c r="AK686" s="63">
        <f>IFERROR(VLOOKUP(G686,ASEAN!A:A,1,0),0)</f>
        <v>0</v>
      </c>
      <c r="AL686" s="63" t="str">
        <f>IFERROR(VLOOKUP(D686,'[3]customer specs'!$B$1:$D$65536,3,0),0)</f>
        <v>pallet</v>
      </c>
      <c r="AM686" s="64">
        <f t="shared" si="160"/>
        <v>0</v>
      </c>
      <c r="AN686" s="64">
        <f t="shared" si="161"/>
        <v>0</v>
      </c>
      <c r="AO686" s="63"/>
      <c r="AP686" s="63"/>
      <c r="AQ686" s="63" t="str">
        <f t="shared" si="162"/>
        <v>no</v>
      </c>
      <c r="AR686" s="20">
        <f t="shared" si="163"/>
        <v>61.446000000000005</v>
      </c>
      <c r="AS686" s="63"/>
      <c r="AT686" s="23">
        <f t="shared" si="153"/>
        <v>0.12</v>
      </c>
      <c r="AU686" s="65">
        <f t="shared" si="164"/>
        <v>34.912500000000001</v>
      </c>
      <c r="AV686" s="65"/>
      <c r="AW686" s="65">
        <f t="shared" si="165"/>
        <v>69.825000000000003</v>
      </c>
      <c r="AX686" s="65"/>
      <c r="AY686" s="63">
        <f>VLOOKUP(L686,'Status Report'!B:CF,81,0)</f>
        <v>0</v>
      </c>
      <c r="AZ686" s="63" t="str">
        <f>VLOOKUP(L686,'Status Report'!B:S,18,0)</f>
        <v>Ellina Smirnova</v>
      </c>
      <c r="BB686" s="63">
        <f>VLOOKUP(L686,'Status Report'!B:Z,25,0)</f>
        <v>6</v>
      </c>
      <c r="BC686" s="63">
        <f t="shared" si="166"/>
        <v>12</v>
      </c>
      <c r="BF686">
        <f>VLOOKUP(L686,'Status Report'!B:CE,82,0)</f>
        <v>0</v>
      </c>
      <c r="BG686">
        <f>VLOOKUP(L686,'Status Report'!B:CF,83,0)</f>
        <v>0</v>
      </c>
      <c r="BH686">
        <f>VLOOKUP(L686,'Status Report'!B:CG,84,0)</f>
        <v>0</v>
      </c>
      <c r="BI686" t="s">
        <v>854</v>
      </c>
      <c r="BJ686" t="s">
        <v>795</v>
      </c>
      <c r="BM686" s="67">
        <f t="shared" si="167"/>
        <v>220</v>
      </c>
    </row>
    <row r="687" spans="1:65" x14ac:dyDescent="0.25">
      <c r="A687" s="68" t="str">
        <f>VLOOKUP(L687,'Status Report'!B:CB,79,0)</f>
        <v>Heineken</v>
      </c>
      <c r="C687">
        <v>26021027</v>
      </c>
      <c r="D687">
        <v>3090256</v>
      </c>
      <c r="E687" t="s">
        <v>884</v>
      </c>
      <c r="F687" t="s">
        <v>885</v>
      </c>
      <c r="G687" t="str">
        <f>VLOOKUP(D687,'[2]sold to'!$A:$H,8,0)</f>
        <v>Brazil</v>
      </c>
      <c r="H687" t="str">
        <f>VLOOKUP(D687,'[2]sold to'!$A:$I,9,0)</f>
        <v>AMERICAS</v>
      </c>
      <c r="K687">
        <v>330</v>
      </c>
      <c r="L687">
        <v>88026269</v>
      </c>
      <c r="M687" t="s">
        <v>269</v>
      </c>
      <c r="N687">
        <v>2</v>
      </c>
      <c r="P687" t="str">
        <f>VLOOKUP(L687,'Status Report'!B:AA,26,0)</f>
        <v>Bangladesh</v>
      </c>
      <c r="Q687" t="str">
        <f>VLOOKUP(L687,'Status Report'!B:AB,27,0)</f>
        <v>Textiles-Clothing</v>
      </c>
      <c r="R687">
        <f>VLOOKUP(L687,'Status Report'!B:X,23,0)</f>
        <v>417</v>
      </c>
      <c r="S687" t="str">
        <f>VLOOKUP(L687,'Status Report'!B:T,19,0)</f>
        <v>Promocean The Netherlands BV</v>
      </c>
      <c r="T687" s="62">
        <f>VLOOKUP(L687,'Status Report'!B:E,4,0)</f>
        <v>3</v>
      </c>
      <c r="U687" s="19">
        <f>_xlfn.IFS(AI687="Den Bosch",VLOOKUP(L687,'Status Report'!B:AM,35,0),AI687="Yantian",VLOOKUP(L687,'Status Report'!B:AM,36,0),AI687="",IF(H687="Asia Pacific",VLOOKUP(L687,'Status Report'!B:AM,36,0),VLOOKUP(L687,'Status Report'!B:AM,35,0)),AI687="Direct shipment",IF(H687="Asia Pacific",VLOOKUP(L687,'Status Report'!B:AM,36,0),VLOOKUP(L687,'Status Report'!B:AM,35,0)))</f>
        <v>35.46</v>
      </c>
      <c r="V687" s="20">
        <f t="shared" si="154"/>
        <v>70.92</v>
      </c>
      <c r="W687" s="19">
        <f>_xlfn.IFS(AI687="Den Bosch",VLOOKUP(L687,'Status Report'!B:AM,37,0),AI687="Yantian",VLOOKUP(L687,'Status Report'!B:AM,38,0),AI687="",IF(H687="Asia Pacific",VLOOKUP(L687,'Status Report'!B:AM,38,0),VLOOKUP(L687,'Status Report'!B:AM,37,0)),AI687="Direct shipment",IF(H687="Asia Pacific",VLOOKUP(L687,'Status Report'!B:AM,38,0),VLOOKUP(L687,'Status Report'!B:AM,37,0)))</f>
        <v>35.46</v>
      </c>
      <c r="X687" s="20">
        <f t="shared" si="155"/>
        <v>70.92</v>
      </c>
      <c r="Y687" s="20">
        <f>_xlfn.IFS(AI687="Den Bosch",VLOOKUP(L687,'Status Report'!B:AO,39,0),AI687="Yantian",VLOOKUP(L687,'Status Report'!B:AO,40,0),AI687="",IF(H687="Asia Pacific",VLOOKUP(L687,'Status Report'!B:AO,40,0),VLOOKUP(L687,'Status Report'!B:AO,39,0)),AI687="Direct shipment",IF(H687="Asia Pacific",VLOOKUP(L687,'Status Report'!B:AO,40,0),VLOOKUP(L687,'Status Report'!B:AO,39,0)))</f>
        <v>0</v>
      </c>
      <c r="Z687" s="20">
        <f t="shared" si="156"/>
        <v>0</v>
      </c>
      <c r="AA687" s="20">
        <f t="shared" si="157"/>
        <v>70.92</v>
      </c>
      <c r="AB687" s="21">
        <f>_xlfn.IFS(AI687="Den Bosch",VLOOKUP(L687,'Status Report'!B:AM,33,0),AI687="Yantian",VLOOKUP(L687,'Status Report'!B:AM,34,0),AI687="",IF(H687="Asia Pacific",VLOOKUP(L687,'Status Report'!B:AM,34,0),VLOOKUP(L687,'Status Report'!B:AM,33,0)),AI687="Direct shipment",IF(H687="Asia Pacific",VLOOKUP(L687,'Status Report'!B:AM,34,0),VLOOKUP(L687,'Status Report'!B:AM,33,0)))</f>
        <v>30.723000000000003</v>
      </c>
      <c r="AC687" s="21">
        <f>VLOOKUP(L687,'Status Report'!B:CE,82,0)</f>
        <v>0</v>
      </c>
      <c r="AD687" s="21">
        <f t="shared" si="158"/>
        <v>30.723000000000003</v>
      </c>
      <c r="AE687" s="63">
        <f>VLOOKUP(L687,'Status Report'!B:W,20,0)</f>
        <v>28</v>
      </c>
      <c r="AF687" s="63">
        <f>VLOOKUP(L687,'Status Report'!B:W,21,0)</f>
        <v>15</v>
      </c>
      <c r="AG687" s="63">
        <f>VLOOKUP(L687,'Status Report'!B:W,22,0)</f>
        <v>12</v>
      </c>
      <c r="AH687" s="22">
        <f t="shared" si="159"/>
        <v>1.008E-2</v>
      </c>
      <c r="AI687" t="s">
        <v>990</v>
      </c>
      <c r="AK687" s="63">
        <f>IFERROR(VLOOKUP(G687,ASEAN!A:A,1,0),0)</f>
        <v>0</v>
      </c>
      <c r="AL687" s="63" t="str">
        <f>IFERROR(VLOOKUP(D687,'[3]customer specs'!$B$1:$D$65536,3,0),0)</f>
        <v>pallet</v>
      </c>
      <c r="AM687" s="64">
        <f t="shared" si="160"/>
        <v>0</v>
      </c>
      <c r="AN687" s="64">
        <f t="shared" si="161"/>
        <v>0</v>
      </c>
      <c r="AO687" s="63"/>
      <c r="AP687" s="63"/>
      <c r="AQ687" s="63" t="str">
        <f t="shared" si="162"/>
        <v>no</v>
      </c>
      <c r="AR687" s="20">
        <f t="shared" si="163"/>
        <v>61.446000000000005</v>
      </c>
      <c r="AS687" s="63"/>
      <c r="AT687" s="23">
        <f t="shared" si="153"/>
        <v>0.12</v>
      </c>
      <c r="AU687" s="65">
        <f t="shared" si="164"/>
        <v>34.912500000000001</v>
      </c>
      <c r="AV687" s="65"/>
      <c r="AW687" s="65">
        <f t="shared" si="165"/>
        <v>69.825000000000003</v>
      </c>
      <c r="AX687" s="65"/>
      <c r="AY687" s="63">
        <f>VLOOKUP(L687,'Status Report'!B:CF,81,0)</f>
        <v>0</v>
      </c>
      <c r="AZ687" s="63" t="str">
        <f>VLOOKUP(L687,'Status Report'!B:S,18,0)</f>
        <v>Ellina Smirnova</v>
      </c>
      <c r="BB687" s="63">
        <f>VLOOKUP(L687,'Status Report'!B:Z,25,0)</f>
        <v>6</v>
      </c>
      <c r="BC687" s="63">
        <f t="shared" si="166"/>
        <v>12</v>
      </c>
      <c r="BF687">
        <f>VLOOKUP(L687,'Status Report'!B:CE,82,0)</f>
        <v>0</v>
      </c>
      <c r="BG687">
        <f>VLOOKUP(L687,'Status Report'!B:CF,83,0)</f>
        <v>0</v>
      </c>
      <c r="BH687">
        <f>VLOOKUP(L687,'Status Report'!B:CG,84,0)</f>
        <v>0</v>
      </c>
      <c r="BI687" t="s">
        <v>854</v>
      </c>
      <c r="BJ687" t="s">
        <v>795</v>
      </c>
      <c r="BM687" s="67">
        <f t="shared" si="167"/>
        <v>103</v>
      </c>
    </row>
    <row r="688" spans="1:65" x14ac:dyDescent="0.25">
      <c r="A688" s="68" t="str">
        <f>VLOOKUP(L688,'Status Report'!B:CB,79,0)</f>
        <v>Heineken</v>
      </c>
      <c r="C688">
        <v>26021027</v>
      </c>
      <c r="D688">
        <v>3090256</v>
      </c>
      <c r="E688" t="s">
        <v>884</v>
      </c>
      <c r="F688" t="s">
        <v>885</v>
      </c>
      <c r="G688" t="str">
        <f>VLOOKUP(D688,'[2]sold to'!$A:$H,8,0)</f>
        <v>Brazil</v>
      </c>
      <c r="H688" t="str">
        <f>VLOOKUP(D688,'[2]sold to'!$A:$I,9,0)</f>
        <v>AMERICAS</v>
      </c>
      <c r="K688">
        <v>340</v>
      </c>
      <c r="L688">
        <v>88026270</v>
      </c>
      <c r="M688" t="s">
        <v>270</v>
      </c>
      <c r="N688">
        <v>2</v>
      </c>
      <c r="P688" t="str">
        <f>VLOOKUP(L688,'Status Report'!B:AA,26,0)</f>
        <v>Bangladesh</v>
      </c>
      <c r="Q688" t="str">
        <f>VLOOKUP(L688,'Status Report'!B:AB,27,0)</f>
        <v>Textiles-Clothing</v>
      </c>
      <c r="R688">
        <f>VLOOKUP(L688,'Status Report'!B:X,23,0)</f>
        <v>417</v>
      </c>
      <c r="S688" t="str">
        <f>VLOOKUP(L688,'Status Report'!B:T,19,0)</f>
        <v>Promocean The Netherlands BV</v>
      </c>
      <c r="T688" s="62">
        <f>VLOOKUP(L688,'Status Report'!B:E,4,0)</f>
        <v>3</v>
      </c>
      <c r="U688" s="19">
        <f>_xlfn.IFS(AI688="Den Bosch",VLOOKUP(L688,'Status Report'!B:AM,35,0),AI688="Yantian",VLOOKUP(L688,'Status Report'!B:AM,36,0),AI688="",IF(H688="Asia Pacific",VLOOKUP(L688,'Status Report'!B:AM,36,0),VLOOKUP(L688,'Status Report'!B:AM,35,0)),AI688="Direct shipment",IF(H688="Asia Pacific",VLOOKUP(L688,'Status Report'!B:AM,36,0),VLOOKUP(L688,'Status Report'!B:AM,35,0)))</f>
        <v>35.46</v>
      </c>
      <c r="V688" s="20">
        <f t="shared" si="154"/>
        <v>70.92</v>
      </c>
      <c r="W688" s="19">
        <f>_xlfn.IFS(AI688="Den Bosch",VLOOKUP(L688,'Status Report'!B:AM,37,0),AI688="Yantian",VLOOKUP(L688,'Status Report'!B:AM,38,0),AI688="",IF(H688="Asia Pacific",VLOOKUP(L688,'Status Report'!B:AM,38,0),VLOOKUP(L688,'Status Report'!B:AM,37,0)),AI688="Direct shipment",IF(H688="Asia Pacific",VLOOKUP(L688,'Status Report'!B:AM,38,0),VLOOKUP(L688,'Status Report'!B:AM,37,0)))</f>
        <v>35.46</v>
      </c>
      <c r="X688" s="20">
        <f t="shared" si="155"/>
        <v>70.92</v>
      </c>
      <c r="Y688" s="20">
        <f>_xlfn.IFS(AI688="Den Bosch",VLOOKUP(L688,'Status Report'!B:AO,39,0),AI688="Yantian",VLOOKUP(L688,'Status Report'!B:AO,40,0),AI688="",IF(H688="Asia Pacific",VLOOKUP(L688,'Status Report'!B:AO,40,0),VLOOKUP(L688,'Status Report'!B:AO,39,0)),AI688="Direct shipment",IF(H688="Asia Pacific",VLOOKUP(L688,'Status Report'!B:AO,40,0),VLOOKUP(L688,'Status Report'!B:AO,39,0)))</f>
        <v>0</v>
      </c>
      <c r="Z688" s="20">
        <f t="shared" si="156"/>
        <v>0</v>
      </c>
      <c r="AA688" s="20">
        <f t="shared" si="157"/>
        <v>70.92</v>
      </c>
      <c r="AB688" s="21">
        <f>_xlfn.IFS(AI688="Den Bosch",VLOOKUP(L688,'Status Report'!B:AM,33,0),AI688="Yantian",VLOOKUP(L688,'Status Report'!B:AM,34,0),AI688="",IF(H688="Asia Pacific",VLOOKUP(L688,'Status Report'!B:AM,34,0),VLOOKUP(L688,'Status Report'!B:AM,33,0)),AI688="Direct shipment",IF(H688="Asia Pacific",VLOOKUP(L688,'Status Report'!B:AM,34,0),VLOOKUP(L688,'Status Report'!B:AM,33,0)))</f>
        <v>30.723000000000003</v>
      </c>
      <c r="AC688" s="21">
        <f>VLOOKUP(L688,'Status Report'!B:CE,82,0)</f>
        <v>0</v>
      </c>
      <c r="AD688" s="21">
        <f t="shared" si="158"/>
        <v>30.723000000000003</v>
      </c>
      <c r="AE688" s="63">
        <f>VLOOKUP(L688,'Status Report'!B:W,20,0)</f>
        <v>28</v>
      </c>
      <c r="AF688" s="63">
        <f>VLOOKUP(L688,'Status Report'!B:W,21,0)</f>
        <v>15</v>
      </c>
      <c r="AG688" s="63">
        <f>VLOOKUP(L688,'Status Report'!B:W,22,0)</f>
        <v>12</v>
      </c>
      <c r="AH688" s="22">
        <f t="shared" si="159"/>
        <v>1.008E-2</v>
      </c>
      <c r="AI688" t="s">
        <v>990</v>
      </c>
      <c r="AK688" s="63">
        <f>IFERROR(VLOOKUP(G688,ASEAN!A:A,1,0),0)</f>
        <v>0</v>
      </c>
      <c r="AL688" s="63" t="str">
        <f>IFERROR(VLOOKUP(D688,'[3]customer specs'!$B$1:$D$65536,3,0),0)</f>
        <v>pallet</v>
      </c>
      <c r="AM688" s="64">
        <f t="shared" si="160"/>
        <v>0</v>
      </c>
      <c r="AN688" s="64">
        <f t="shared" si="161"/>
        <v>0</v>
      </c>
      <c r="AO688" s="63"/>
      <c r="AP688" s="63"/>
      <c r="AQ688" s="63" t="str">
        <f t="shared" si="162"/>
        <v>no</v>
      </c>
      <c r="AR688" s="20">
        <f t="shared" si="163"/>
        <v>61.446000000000005</v>
      </c>
      <c r="AS688" s="63"/>
      <c r="AT688" s="23">
        <f t="shared" si="153"/>
        <v>0.12</v>
      </c>
      <c r="AU688" s="65">
        <f t="shared" si="164"/>
        <v>34.912500000000001</v>
      </c>
      <c r="AV688" s="65"/>
      <c r="AW688" s="65">
        <f t="shared" si="165"/>
        <v>69.825000000000003</v>
      </c>
      <c r="AX688" s="65"/>
      <c r="AY688" s="63">
        <f>VLOOKUP(L688,'Status Report'!B:CF,81,0)</f>
        <v>0</v>
      </c>
      <c r="AZ688" s="63" t="str">
        <f>VLOOKUP(L688,'Status Report'!B:S,18,0)</f>
        <v>Ellina Smirnova</v>
      </c>
      <c r="BB688" s="63">
        <f>VLOOKUP(L688,'Status Report'!B:Z,25,0)</f>
        <v>6</v>
      </c>
      <c r="BC688" s="63">
        <f t="shared" si="166"/>
        <v>12</v>
      </c>
      <c r="BF688">
        <f>VLOOKUP(L688,'Status Report'!B:CE,82,0)</f>
        <v>0</v>
      </c>
      <c r="BG688">
        <f>VLOOKUP(L688,'Status Report'!B:CF,83,0)</f>
        <v>0</v>
      </c>
      <c r="BH688">
        <f>VLOOKUP(L688,'Status Report'!B:CG,84,0)</f>
        <v>0</v>
      </c>
      <c r="BI688" t="s">
        <v>854</v>
      </c>
      <c r="BJ688" t="s">
        <v>795</v>
      </c>
      <c r="BM688" s="67">
        <f t="shared" si="167"/>
        <v>61</v>
      </c>
    </row>
    <row r="689" spans="1:65" x14ac:dyDescent="0.25">
      <c r="A689" s="68" t="str">
        <f>VLOOKUP(L689,'Status Report'!B:CB,79,0)</f>
        <v>Heineken</v>
      </c>
      <c r="C689">
        <v>26021027</v>
      </c>
      <c r="D689">
        <v>3090256</v>
      </c>
      <c r="E689" t="s">
        <v>884</v>
      </c>
      <c r="F689" t="s">
        <v>885</v>
      </c>
      <c r="G689" t="str">
        <f>VLOOKUP(D689,'[2]sold to'!$A:$H,8,0)</f>
        <v>Brazil</v>
      </c>
      <c r="H689" t="str">
        <f>VLOOKUP(D689,'[2]sold to'!$A:$I,9,0)</f>
        <v>AMERICAS</v>
      </c>
      <c r="K689">
        <v>350</v>
      </c>
      <c r="L689">
        <v>88026361</v>
      </c>
      <c r="M689" t="s">
        <v>393</v>
      </c>
      <c r="N689">
        <v>2</v>
      </c>
      <c r="P689" t="str">
        <f>VLOOKUP(L689,'Status Report'!B:AA,26,0)</f>
        <v>Vietnam</v>
      </c>
      <c r="Q689" t="str">
        <f>VLOOKUP(L689,'Status Report'!B:AB,27,0)</f>
        <v>Textiles-Clothing</v>
      </c>
      <c r="R689">
        <f>VLOOKUP(L689,'Status Report'!B:X,23,0)</f>
        <v>1000</v>
      </c>
      <c r="S689" t="str">
        <f>VLOOKUP(L689,'Status Report'!B:T,19,0)</f>
        <v>Asian Sourcing Link</v>
      </c>
      <c r="T689" s="62">
        <f>VLOOKUP(L689,'Status Report'!B:E,4,0)</f>
        <v>1</v>
      </c>
      <c r="U689" s="19">
        <f>_xlfn.IFS(AI689="Den Bosch",VLOOKUP(L689,'Status Report'!B:AM,35,0),AI689="Yantian",VLOOKUP(L689,'Status Report'!B:AM,36,0),AI689="",IF(H689="Asia Pacific",VLOOKUP(L689,'Status Report'!B:AM,36,0),VLOOKUP(L689,'Status Report'!B:AM,35,0)),AI689="Direct shipment",IF(H689="Asia Pacific",VLOOKUP(L689,'Status Report'!B:AM,36,0),VLOOKUP(L689,'Status Report'!B:AM,35,0)))</f>
        <v>56.08</v>
      </c>
      <c r="V689" s="20">
        <f t="shared" si="154"/>
        <v>112.16</v>
      </c>
      <c r="W689" s="19">
        <f>_xlfn.IFS(AI689="Den Bosch",VLOOKUP(L689,'Status Report'!B:AM,37,0),AI689="Yantian",VLOOKUP(L689,'Status Report'!B:AM,38,0),AI689="",IF(H689="Asia Pacific",VLOOKUP(L689,'Status Report'!B:AM,38,0),VLOOKUP(L689,'Status Report'!B:AM,37,0)),AI689="Direct shipment",IF(H689="Asia Pacific",VLOOKUP(L689,'Status Report'!B:AM,38,0),VLOOKUP(L689,'Status Report'!B:AM,37,0)))</f>
        <v>56.08</v>
      </c>
      <c r="X689" s="20">
        <f t="shared" si="155"/>
        <v>112.16</v>
      </c>
      <c r="Y689" s="20">
        <f>_xlfn.IFS(AI689="Den Bosch",VLOOKUP(L689,'Status Report'!B:AO,39,0),AI689="Yantian",VLOOKUP(L689,'Status Report'!B:AO,40,0),AI689="",IF(H689="Asia Pacific",VLOOKUP(L689,'Status Report'!B:AO,40,0),VLOOKUP(L689,'Status Report'!B:AO,39,0)),AI689="Direct shipment",IF(H689="Asia Pacific",VLOOKUP(L689,'Status Report'!B:AO,40,0),VLOOKUP(L689,'Status Report'!B:AO,39,0)))</f>
        <v>0</v>
      </c>
      <c r="Z689" s="20">
        <f t="shared" si="156"/>
        <v>0</v>
      </c>
      <c r="AA689" s="20">
        <f t="shared" si="157"/>
        <v>112.16</v>
      </c>
      <c r="AB689" s="21">
        <f>_xlfn.IFS(AI689="Den Bosch",VLOOKUP(L689,'Status Report'!B:AM,33,0),AI689="Yantian",VLOOKUP(L689,'Status Report'!B:AM,34,0),AI689="",IF(H689="Asia Pacific",VLOOKUP(L689,'Status Report'!B:AM,34,0),VLOOKUP(L689,'Status Report'!B:AM,33,0)),AI689="Direct shipment",IF(H689="Asia Pacific",VLOOKUP(L689,'Status Report'!B:AM,34,0),VLOOKUP(L689,'Status Report'!B:AM,33,0)))</f>
        <v>49.347200000000008</v>
      </c>
      <c r="AC689" s="21">
        <f>VLOOKUP(L689,'Status Report'!B:CE,82,0)</f>
        <v>0</v>
      </c>
      <c r="AD689" s="21">
        <f t="shared" si="158"/>
        <v>49.347200000000008</v>
      </c>
      <c r="AE689" s="63">
        <f>VLOOKUP(L689,'Status Report'!B:W,20,0)</f>
        <v>49</v>
      </c>
      <c r="AF689" s="63">
        <f>VLOOKUP(L689,'Status Report'!B:W,21,0)</f>
        <v>37</v>
      </c>
      <c r="AG689" s="63">
        <f>VLOOKUP(L689,'Status Report'!B:W,22,0)</f>
        <v>12</v>
      </c>
      <c r="AH689" s="22">
        <f t="shared" si="159"/>
        <v>4.3512000000000002E-2</v>
      </c>
      <c r="AK689" s="63">
        <f>IFERROR(VLOOKUP(G689,ASEAN!A:A,1,0),0)</f>
        <v>0</v>
      </c>
      <c r="AL689" s="63" t="str">
        <f>IFERROR(VLOOKUP(D689,'[3]customer specs'!$B$1:$D$65536,3,0),0)</f>
        <v>pallet</v>
      </c>
      <c r="AM689" s="64">
        <f t="shared" si="160"/>
        <v>0</v>
      </c>
      <c r="AN689" s="64">
        <f t="shared" si="161"/>
        <v>0</v>
      </c>
      <c r="AO689" s="63"/>
      <c r="AP689" s="63"/>
      <c r="AQ689" s="63" t="str">
        <f t="shared" si="162"/>
        <v>no</v>
      </c>
      <c r="AR689" s="20">
        <f t="shared" si="163"/>
        <v>98.694400000000016</v>
      </c>
      <c r="AS689" s="63"/>
      <c r="AT689" s="23">
        <f t="shared" si="153"/>
        <v>0.12</v>
      </c>
      <c r="AU689" s="65">
        <f t="shared" si="164"/>
        <v>56.076363636363645</v>
      </c>
      <c r="AV689" s="65"/>
      <c r="AW689" s="65">
        <f t="shared" si="165"/>
        <v>112.15272727272729</v>
      </c>
      <c r="AX689" s="65"/>
      <c r="AY689" s="63">
        <f>VLOOKUP(L689,'Status Report'!B:CF,81,0)</f>
        <v>0</v>
      </c>
      <c r="AZ689" s="63" t="str">
        <f>VLOOKUP(L689,'Status Report'!B:S,18,0)</f>
        <v>Ellina Smirnova</v>
      </c>
      <c r="BB689" s="63">
        <f>VLOOKUP(L689,'Status Report'!B:Z,25,0)</f>
        <v>1</v>
      </c>
      <c r="BC689" s="63">
        <f t="shared" si="166"/>
        <v>2</v>
      </c>
      <c r="BF689">
        <f>VLOOKUP(L689,'Status Report'!B:CE,82,0)</f>
        <v>0</v>
      </c>
      <c r="BG689">
        <f>VLOOKUP(L689,'Status Report'!B:CF,83,0)</f>
        <v>0</v>
      </c>
      <c r="BH689">
        <f>VLOOKUP(L689,'Status Report'!B:CG,84,0)</f>
        <v>0</v>
      </c>
      <c r="BI689" t="s">
        <v>854</v>
      </c>
      <c r="BJ689" t="s">
        <v>795</v>
      </c>
      <c r="BM689" s="67">
        <f t="shared" si="167"/>
        <v>12</v>
      </c>
    </row>
    <row r="690" spans="1:65" x14ac:dyDescent="0.25">
      <c r="A690" s="68" t="str">
        <f>VLOOKUP(L690,'Status Report'!B:CB,79,0)</f>
        <v>Heineken</v>
      </c>
      <c r="C690">
        <v>26021027</v>
      </c>
      <c r="D690">
        <v>3090256</v>
      </c>
      <c r="E690" t="s">
        <v>884</v>
      </c>
      <c r="F690" t="s">
        <v>885</v>
      </c>
      <c r="G690" t="str">
        <f>VLOOKUP(D690,'[2]sold to'!$A:$H,8,0)</f>
        <v>Brazil</v>
      </c>
      <c r="H690" t="str">
        <f>VLOOKUP(D690,'[2]sold to'!$A:$I,9,0)</f>
        <v>AMERICAS</v>
      </c>
      <c r="K690">
        <v>360</v>
      </c>
      <c r="L690">
        <v>88026362</v>
      </c>
      <c r="M690" t="s">
        <v>399</v>
      </c>
      <c r="N690">
        <v>2</v>
      </c>
      <c r="P690" t="str">
        <f>VLOOKUP(L690,'Status Report'!B:AA,26,0)</f>
        <v>Vietnam</v>
      </c>
      <c r="Q690" t="str">
        <f>VLOOKUP(L690,'Status Report'!B:AB,27,0)</f>
        <v>Textiles-Clothing</v>
      </c>
      <c r="R690">
        <f>VLOOKUP(L690,'Status Report'!B:X,23,0)</f>
        <v>1000</v>
      </c>
      <c r="S690" t="str">
        <f>VLOOKUP(L690,'Status Report'!B:T,19,0)</f>
        <v>Asian Sourcing Link</v>
      </c>
      <c r="T690" s="62">
        <f>VLOOKUP(L690,'Status Report'!B:E,4,0)</f>
        <v>1</v>
      </c>
      <c r="U690" s="19">
        <f>_xlfn.IFS(AI690="Den Bosch",VLOOKUP(L690,'Status Report'!B:AM,35,0),AI690="Yantian",VLOOKUP(L690,'Status Report'!B:AM,36,0),AI690="",IF(H690="Asia Pacific",VLOOKUP(L690,'Status Report'!B:AM,36,0),VLOOKUP(L690,'Status Report'!B:AM,35,0)),AI690="Direct shipment",IF(H690="Asia Pacific",VLOOKUP(L690,'Status Report'!B:AM,36,0),VLOOKUP(L690,'Status Report'!B:AM,35,0)))</f>
        <v>56.08</v>
      </c>
      <c r="V690" s="20">
        <f t="shared" si="154"/>
        <v>112.16</v>
      </c>
      <c r="W690" s="19">
        <f>_xlfn.IFS(AI690="Den Bosch",VLOOKUP(L690,'Status Report'!B:AM,37,0),AI690="Yantian",VLOOKUP(L690,'Status Report'!B:AM,38,0),AI690="",IF(H690="Asia Pacific",VLOOKUP(L690,'Status Report'!B:AM,38,0),VLOOKUP(L690,'Status Report'!B:AM,37,0)),AI690="Direct shipment",IF(H690="Asia Pacific",VLOOKUP(L690,'Status Report'!B:AM,38,0),VLOOKUP(L690,'Status Report'!B:AM,37,0)))</f>
        <v>56.08</v>
      </c>
      <c r="X690" s="20">
        <f t="shared" si="155"/>
        <v>112.16</v>
      </c>
      <c r="Y690" s="20">
        <f>_xlfn.IFS(AI690="Den Bosch",VLOOKUP(L690,'Status Report'!B:AO,39,0),AI690="Yantian",VLOOKUP(L690,'Status Report'!B:AO,40,0),AI690="",IF(H690="Asia Pacific",VLOOKUP(L690,'Status Report'!B:AO,40,0),VLOOKUP(L690,'Status Report'!B:AO,39,0)),AI690="Direct shipment",IF(H690="Asia Pacific",VLOOKUP(L690,'Status Report'!B:AO,40,0),VLOOKUP(L690,'Status Report'!B:AO,39,0)))</f>
        <v>0</v>
      </c>
      <c r="Z690" s="20">
        <f t="shared" si="156"/>
        <v>0</v>
      </c>
      <c r="AA690" s="20">
        <f t="shared" si="157"/>
        <v>112.16</v>
      </c>
      <c r="AB690" s="21">
        <f>_xlfn.IFS(AI690="Den Bosch",VLOOKUP(L690,'Status Report'!B:AM,33,0),AI690="Yantian",VLOOKUP(L690,'Status Report'!B:AM,34,0),AI690="",IF(H690="Asia Pacific",VLOOKUP(L690,'Status Report'!B:AM,34,0),VLOOKUP(L690,'Status Report'!B:AM,33,0)),AI690="Direct shipment",IF(H690="Asia Pacific",VLOOKUP(L690,'Status Report'!B:AM,34,0),VLOOKUP(L690,'Status Report'!B:AM,33,0)))</f>
        <v>49.347200000000008</v>
      </c>
      <c r="AC690" s="21">
        <f>VLOOKUP(L690,'Status Report'!B:CE,82,0)</f>
        <v>0</v>
      </c>
      <c r="AD690" s="21">
        <f t="shared" si="158"/>
        <v>49.347200000000008</v>
      </c>
      <c r="AE690" s="63">
        <f>VLOOKUP(L690,'Status Report'!B:W,20,0)</f>
        <v>49</v>
      </c>
      <c r="AF690" s="63">
        <f>VLOOKUP(L690,'Status Report'!B:W,21,0)</f>
        <v>37</v>
      </c>
      <c r="AG690" s="63">
        <f>VLOOKUP(L690,'Status Report'!B:W,22,0)</f>
        <v>12</v>
      </c>
      <c r="AH690" s="22">
        <f t="shared" si="159"/>
        <v>4.3512000000000002E-2</v>
      </c>
      <c r="AK690" s="63">
        <f>IFERROR(VLOOKUP(G690,ASEAN!A:A,1,0),0)</f>
        <v>0</v>
      </c>
      <c r="AL690" s="63" t="str">
        <f>IFERROR(VLOOKUP(D690,'[3]customer specs'!$B$1:$D$65536,3,0),0)</f>
        <v>pallet</v>
      </c>
      <c r="AM690" s="64">
        <f t="shared" si="160"/>
        <v>0</v>
      </c>
      <c r="AN690" s="64">
        <f t="shared" si="161"/>
        <v>0</v>
      </c>
      <c r="AO690" s="63"/>
      <c r="AP690" s="63"/>
      <c r="AQ690" s="63" t="str">
        <f t="shared" si="162"/>
        <v>no</v>
      </c>
      <c r="AR690" s="20">
        <f t="shared" si="163"/>
        <v>98.694400000000016</v>
      </c>
      <c r="AS690" s="63"/>
      <c r="AT690" s="23">
        <f t="shared" si="153"/>
        <v>0.12</v>
      </c>
      <c r="AU690" s="65">
        <f t="shared" si="164"/>
        <v>56.076363636363645</v>
      </c>
      <c r="AV690" s="65"/>
      <c r="AW690" s="65">
        <f t="shared" si="165"/>
        <v>112.15272727272729</v>
      </c>
      <c r="AX690" s="65"/>
      <c r="AY690" s="63">
        <f>VLOOKUP(L690,'Status Report'!B:CF,81,0)</f>
        <v>0</v>
      </c>
      <c r="AZ690" s="63" t="str">
        <f>VLOOKUP(L690,'Status Report'!B:S,18,0)</f>
        <v>Ellina Smirnova</v>
      </c>
      <c r="BB690" s="63">
        <f>VLOOKUP(L690,'Status Report'!B:Z,25,0)</f>
        <v>1</v>
      </c>
      <c r="BC690" s="63">
        <f t="shared" si="166"/>
        <v>2</v>
      </c>
      <c r="BF690">
        <f>VLOOKUP(L690,'Status Report'!B:CE,82,0)</f>
        <v>0</v>
      </c>
      <c r="BG690">
        <f>VLOOKUP(L690,'Status Report'!B:CF,83,0)</f>
        <v>0</v>
      </c>
      <c r="BH690">
        <f>VLOOKUP(L690,'Status Report'!B:CG,84,0)</f>
        <v>0</v>
      </c>
      <c r="BI690" t="s">
        <v>854</v>
      </c>
      <c r="BJ690" t="s">
        <v>795</v>
      </c>
      <c r="BM690" s="67">
        <f t="shared" si="167"/>
        <v>12</v>
      </c>
    </row>
    <row r="691" spans="1:65" x14ac:dyDescent="0.25">
      <c r="A691" s="68" t="str">
        <f>VLOOKUP(L691,'Status Report'!B:CB,79,0)</f>
        <v>Heineken</v>
      </c>
      <c r="C691">
        <v>26021027</v>
      </c>
      <c r="D691">
        <v>3090256</v>
      </c>
      <c r="E691" t="s">
        <v>884</v>
      </c>
      <c r="F691" t="s">
        <v>885</v>
      </c>
      <c r="G691" t="str">
        <f>VLOOKUP(D691,'[2]sold to'!$A:$H,8,0)</f>
        <v>Brazil</v>
      </c>
      <c r="H691" t="str">
        <f>VLOOKUP(D691,'[2]sold to'!$A:$I,9,0)</f>
        <v>AMERICAS</v>
      </c>
      <c r="K691">
        <v>370</v>
      </c>
      <c r="L691">
        <v>88026363</v>
      </c>
      <c r="M691" t="s">
        <v>400</v>
      </c>
      <c r="N691">
        <v>2</v>
      </c>
      <c r="P691" t="str">
        <f>VLOOKUP(L691,'Status Report'!B:AA,26,0)</f>
        <v>Vietnam</v>
      </c>
      <c r="Q691" t="str">
        <f>VLOOKUP(L691,'Status Report'!B:AB,27,0)</f>
        <v>Textiles-Clothing</v>
      </c>
      <c r="R691">
        <f>VLOOKUP(L691,'Status Report'!B:X,23,0)</f>
        <v>1000</v>
      </c>
      <c r="S691" t="str">
        <f>VLOOKUP(L691,'Status Report'!B:T,19,0)</f>
        <v>Asian Sourcing Link</v>
      </c>
      <c r="T691" s="62">
        <f>VLOOKUP(L691,'Status Report'!B:E,4,0)</f>
        <v>1</v>
      </c>
      <c r="U691" s="19">
        <f>_xlfn.IFS(AI691="Den Bosch",VLOOKUP(L691,'Status Report'!B:AM,35,0),AI691="Yantian",VLOOKUP(L691,'Status Report'!B:AM,36,0),AI691="",IF(H691="Asia Pacific",VLOOKUP(L691,'Status Report'!B:AM,36,0),VLOOKUP(L691,'Status Report'!B:AM,35,0)),AI691="Direct shipment",IF(H691="Asia Pacific",VLOOKUP(L691,'Status Report'!B:AM,36,0),VLOOKUP(L691,'Status Report'!B:AM,35,0)))</f>
        <v>56.08</v>
      </c>
      <c r="V691" s="20">
        <f t="shared" si="154"/>
        <v>112.16</v>
      </c>
      <c r="W691" s="19">
        <f>_xlfn.IFS(AI691="Den Bosch",VLOOKUP(L691,'Status Report'!B:AM,37,0),AI691="Yantian",VLOOKUP(L691,'Status Report'!B:AM,38,0),AI691="",IF(H691="Asia Pacific",VLOOKUP(L691,'Status Report'!B:AM,38,0),VLOOKUP(L691,'Status Report'!B:AM,37,0)),AI691="Direct shipment",IF(H691="Asia Pacific",VLOOKUP(L691,'Status Report'!B:AM,38,0),VLOOKUP(L691,'Status Report'!B:AM,37,0)))</f>
        <v>56.08</v>
      </c>
      <c r="X691" s="20">
        <f t="shared" si="155"/>
        <v>112.16</v>
      </c>
      <c r="Y691" s="20">
        <f>_xlfn.IFS(AI691="Den Bosch",VLOOKUP(L691,'Status Report'!B:AO,39,0),AI691="Yantian",VLOOKUP(L691,'Status Report'!B:AO,40,0),AI691="",IF(H691="Asia Pacific",VLOOKUP(L691,'Status Report'!B:AO,40,0),VLOOKUP(L691,'Status Report'!B:AO,39,0)),AI691="Direct shipment",IF(H691="Asia Pacific",VLOOKUP(L691,'Status Report'!B:AO,40,0),VLOOKUP(L691,'Status Report'!B:AO,39,0)))</f>
        <v>0</v>
      </c>
      <c r="Z691" s="20">
        <f t="shared" si="156"/>
        <v>0</v>
      </c>
      <c r="AA691" s="20">
        <f t="shared" si="157"/>
        <v>112.16</v>
      </c>
      <c r="AB691" s="21">
        <f>_xlfn.IFS(AI691="Den Bosch",VLOOKUP(L691,'Status Report'!B:AM,33,0),AI691="Yantian",VLOOKUP(L691,'Status Report'!B:AM,34,0),AI691="",IF(H691="Asia Pacific",VLOOKUP(L691,'Status Report'!B:AM,34,0),VLOOKUP(L691,'Status Report'!B:AM,33,0)),AI691="Direct shipment",IF(H691="Asia Pacific",VLOOKUP(L691,'Status Report'!B:AM,34,0),VLOOKUP(L691,'Status Report'!B:AM,33,0)))</f>
        <v>49.347200000000008</v>
      </c>
      <c r="AC691" s="21">
        <f>VLOOKUP(L691,'Status Report'!B:CE,82,0)</f>
        <v>0</v>
      </c>
      <c r="AD691" s="21">
        <f t="shared" si="158"/>
        <v>49.347200000000008</v>
      </c>
      <c r="AE691" s="63">
        <f>VLOOKUP(L691,'Status Report'!B:W,20,0)</f>
        <v>49</v>
      </c>
      <c r="AF691" s="63">
        <f>VLOOKUP(L691,'Status Report'!B:W,21,0)</f>
        <v>37</v>
      </c>
      <c r="AG691" s="63">
        <f>VLOOKUP(L691,'Status Report'!B:W,22,0)</f>
        <v>12</v>
      </c>
      <c r="AH691" s="22">
        <f t="shared" si="159"/>
        <v>4.3512000000000002E-2</v>
      </c>
      <c r="AK691" s="63">
        <f>IFERROR(VLOOKUP(G691,ASEAN!A:A,1,0),0)</f>
        <v>0</v>
      </c>
      <c r="AL691" s="63" t="str">
        <f>IFERROR(VLOOKUP(D691,'[3]customer specs'!$B$1:$D$65536,3,0),0)</f>
        <v>pallet</v>
      </c>
      <c r="AM691" s="64">
        <f t="shared" si="160"/>
        <v>0</v>
      </c>
      <c r="AN691" s="64">
        <f t="shared" si="161"/>
        <v>0</v>
      </c>
      <c r="AO691" s="63"/>
      <c r="AP691" s="63"/>
      <c r="AQ691" s="63" t="str">
        <f t="shared" si="162"/>
        <v>no</v>
      </c>
      <c r="AR691" s="20">
        <f t="shared" si="163"/>
        <v>98.694400000000016</v>
      </c>
      <c r="AS691" s="63"/>
      <c r="AT691" s="23">
        <f t="shared" si="153"/>
        <v>0.12</v>
      </c>
      <c r="AU691" s="65">
        <f t="shared" si="164"/>
        <v>56.076363636363645</v>
      </c>
      <c r="AV691" s="65"/>
      <c r="AW691" s="65">
        <f t="shared" si="165"/>
        <v>112.15272727272729</v>
      </c>
      <c r="AX691" s="65"/>
      <c r="AY691" s="63">
        <f>VLOOKUP(L691,'Status Report'!B:CF,81,0)</f>
        <v>0</v>
      </c>
      <c r="AZ691" s="63" t="str">
        <f>VLOOKUP(L691,'Status Report'!B:S,18,0)</f>
        <v>Ellina Smirnova</v>
      </c>
      <c r="BB691" s="63">
        <f>VLOOKUP(L691,'Status Report'!B:Z,25,0)</f>
        <v>1</v>
      </c>
      <c r="BC691" s="63">
        <f t="shared" si="166"/>
        <v>2</v>
      </c>
      <c r="BF691">
        <f>VLOOKUP(L691,'Status Report'!B:CE,82,0)</f>
        <v>0</v>
      </c>
      <c r="BG691">
        <f>VLOOKUP(L691,'Status Report'!B:CF,83,0)</f>
        <v>0</v>
      </c>
      <c r="BH691">
        <f>VLOOKUP(L691,'Status Report'!B:CG,84,0)</f>
        <v>0</v>
      </c>
      <c r="BI691" t="s">
        <v>854</v>
      </c>
      <c r="BJ691" t="s">
        <v>795</v>
      </c>
      <c r="BM691" s="67">
        <f t="shared" si="167"/>
        <v>12</v>
      </c>
    </row>
    <row r="692" spans="1:65" x14ac:dyDescent="0.25">
      <c r="A692" s="68" t="str">
        <f>VLOOKUP(L692,'Status Report'!B:CB,79,0)</f>
        <v>Heineken</v>
      </c>
      <c r="C692">
        <v>26021027</v>
      </c>
      <c r="D692">
        <v>3090256</v>
      </c>
      <c r="E692" t="s">
        <v>884</v>
      </c>
      <c r="F692" t="s">
        <v>885</v>
      </c>
      <c r="G692" t="str">
        <f>VLOOKUP(D692,'[2]sold to'!$A:$H,8,0)</f>
        <v>Brazil</v>
      </c>
      <c r="H692" t="str">
        <f>VLOOKUP(D692,'[2]sold to'!$A:$I,9,0)</f>
        <v>AMERICAS</v>
      </c>
      <c r="K692">
        <v>380</v>
      </c>
      <c r="L692">
        <v>88026364</v>
      </c>
      <c r="M692" t="s">
        <v>401</v>
      </c>
      <c r="N692">
        <v>2</v>
      </c>
      <c r="P692" t="str">
        <f>VLOOKUP(L692,'Status Report'!B:AA,26,0)</f>
        <v>Vietnam</v>
      </c>
      <c r="Q692" t="str">
        <f>VLOOKUP(L692,'Status Report'!B:AB,27,0)</f>
        <v>Textiles-Clothing</v>
      </c>
      <c r="R692">
        <f>VLOOKUP(L692,'Status Report'!B:X,23,0)</f>
        <v>1000</v>
      </c>
      <c r="S692" t="str">
        <f>VLOOKUP(L692,'Status Report'!B:T,19,0)</f>
        <v>Asian Sourcing Link</v>
      </c>
      <c r="T692" s="62">
        <f>VLOOKUP(L692,'Status Report'!B:E,4,0)</f>
        <v>1</v>
      </c>
      <c r="U692" s="19">
        <f>_xlfn.IFS(AI692="Den Bosch",VLOOKUP(L692,'Status Report'!B:AM,35,0),AI692="Yantian",VLOOKUP(L692,'Status Report'!B:AM,36,0),AI692="",IF(H692="Asia Pacific",VLOOKUP(L692,'Status Report'!B:AM,36,0),VLOOKUP(L692,'Status Report'!B:AM,35,0)),AI692="Direct shipment",IF(H692="Asia Pacific",VLOOKUP(L692,'Status Report'!B:AM,36,0),VLOOKUP(L692,'Status Report'!B:AM,35,0)))</f>
        <v>56.08</v>
      </c>
      <c r="V692" s="20">
        <f t="shared" si="154"/>
        <v>112.16</v>
      </c>
      <c r="W692" s="19">
        <f>_xlfn.IFS(AI692="Den Bosch",VLOOKUP(L692,'Status Report'!B:AM,37,0),AI692="Yantian",VLOOKUP(L692,'Status Report'!B:AM,38,0),AI692="",IF(H692="Asia Pacific",VLOOKUP(L692,'Status Report'!B:AM,38,0),VLOOKUP(L692,'Status Report'!B:AM,37,0)),AI692="Direct shipment",IF(H692="Asia Pacific",VLOOKUP(L692,'Status Report'!B:AM,38,0),VLOOKUP(L692,'Status Report'!B:AM,37,0)))</f>
        <v>56.08</v>
      </c>
      <c r="X692" s="20">
        <f t="shared" si="155"/>
        <v>112.16</v>
      </c>
      <c r="Y692" s="20">
        <f>_xlfn.IFS(AI692="Den Bosch",VLOOKUP(L692,'Status Report'!B:AO,39,0),AI692="Yantian",VLOOKUP(L692,'Status Report'!B:AO,40,0),AI692="",IF(H692="Asia Pacific",VLOOKUP(L692,'Status Report'!B:AO,40,0),VLOOKUP(L692,'Status Report'!B:AO,39,0)),AI692="Direct shipment",IF(H692="Asia Pacific",VLOOKUP(L692,'Status Report'!B:AO,40,0),VLOOKUP(L692,'Status Report'!B:AO,39,0)))</f>
        <v>0</v>
      </c>
      <c r="Z692" s="20">
        <f t="shared" si="156"/>
        <v>0</v>
      </c>
      <c r="AA692" s="20">
        <f t="shared" si="157"/>
        <v>112.16</v>
      </c>
      <c r="AB692" s="21">
        <f>_xlfn.IFS(AI692="Den Bosch",VLOOKUP(L692,'Status Report'!B:AM,33,0),AI692="Yantian",VLOOKUP(L692,'Status Report'!B:AM,34,0),AI692="",IF(H692="Asia Pacific",VLOOKUP(L692,'Status Report'!B:AM,34,0),VLOOKUP(L692,'Status Report'!B:AM,33,0)),AI692="Direct shipment",IF(H692="Asia Pacific",VLOOKUP(L692,'Status Report'!B:AM,34,0),VLOOKUP(L692,'Status Report'!B:AM,33,0)))</f>
        <v>49.347200000000008</v>
      </c>
      <c r="AC692" s="21">
        <f>VLOOKUP(L692,'Status Report'!B:CE,82,0)</f>
        <v>0</v>
      </c>
      <c r="AD692" s="21">
        <f t="shared" si="158"/>
        <v>49.347200000000008</v>
      </c>
      <c r="AE692" s="63">
        <f>VLOOKUP(L692,'Status Report'!B:W,20,0)</f>
        <v>49</v>
      </c>
      <c r="AF692" s="63">
        <f>VLOOKUP(L692,'Status Report'!B:W,21,0)</f>
        <v>37</v>
      </c>
      <c r="AG692" s="63">
        <f>VLOOKUP(L692,'Status Report'!B:W,22,0)</f>
        <v>12</v>
      </c>
      <c r="AH692" s="22">
        <f t="shared" si="159"/>
        <v>4.3512000000000002E-2</v>
      </c>
      <c r="AK692" s="63">
        <f>IFERROR(VLOOKUP(G692,ASEAN!A:A,1,0),0)</f>
        <v>0</v>
      </c>
      <c r="AL692" s="63" t="str">
        <f>IFERROR(VLOOKUP(D692,'[3]customer specs'!$B$1:$D$65536,3,0),0)</f>
        <v>pallet</v>
      </c>
      <c r="AM692" s="64">
        <f t="shared" si="160"/>
        <v>0</v>
      </c>
      <c r="AN692" s="64">
        <f t="shared" si="161"/>
        <v>0</v>
      </c>
      <c r="AO692" s="63"/>
      <c r="AP692" s="63"/>
      <c r="AQ692" s="63" t="str">
        <f t="shared" si="162"/>
        <v>no</v>
      </c>
      <c r="AR692" s="20">
        <f t="shared" si="163"/>
        <v>98.694400000000016</v>
      </c>
      <c r="AS692" s="63"/>
      <c r="AT692" s="23">
        <f t="shared" si="153"/>
        <v>0.12</v>
      </c>
      <c r="AU692" s="65">
        <f t="shared" si="164"/>
        <v>56.076363636363645</v>
      </c>
      <c r="AV692" s="65"/>
      <c r="AW692" s="65">
        <f t="shared" si="165"/>
        <v>112.15272727272729</v>
      </c>
      <c r="AX692" s="65"/>
      <c r="AY692" s="63">
        <f>VLOOKUP(L692,'Status Report'!B:CF,81,0)</f>
        <v>0</v>
      </c>
      <c r="AZ692" s="63" t="str">
        <f>VLOOKUP(L692,'Status Report'!B:S,18,0)</f>
        <v>Ellina Smirnova</v>
      </c>
      <c r="BB692" s="63">
        <f>VLOOKUP(L692,'Status Report'!B:Z,25,0)</f>
        <v>1</v>
      </c>
      <c r="BC692" s="63">
        <f t="shared" si="166"/>
        <v>2</v>
      </c>
      <c r="BF692">
        <f>VLOOKUP(L692,'Status Report'!B:CE,82,0)</f>
        <v>0</v>
      </c>
      <c r="BG692">
        <f>VLOOKUP(L692,'Status Report'!B:CF,83,0)</f>
        <v>0</v>
      </c>
      <c r="BH692">
        <f>VLOOKUP(L692,'Status Report'!B:CG,84,0)</f>
        <v>0</v>
      </c>
      <c r="BI692" t="s">
        <v>854</v>
      </c>
      <c r="BJ692" t="s">
        <v>795</v>
      </c>
      <c r="BM692" s="67">
        <f t="shared" si="167"/>
        <v>12</v>
      </c>
    </row>
    <row r="693" spans="1:65" x14ac:dyDescent="0.25">
      <c r="A693" s="68" t="str">
        <f>VLOOKUP(L693,'Status Report'!B:CB,79,0)</f>
        <v>Heineken</v>
      </c>
      <c r="C693">
        <v>26021027</v>
      </c>
      <c r="D693">
        <v>3090256</v>
      </c>
      <c r="E693" t="s">
        <v>884</v>
      </c>
      <c r="F693" t="s">
        <v>885</v>
      </c>
      <c r="G693" t="str">
        <f>VLOOKUP(D693,'[2]sold to'!$A:$H,8,0)</f>
        <v>Brazil</v>
      </c>
      <c r="H693" t="str">
        <f>VLOOKUP(D693,'[2]sold to'!$A:$I,9,0)</f>
        <v>AMERICAS</v>
      </c>
      <c r="K693">
        <v>390</v>
      </c>
      <c r="L693">
        <v>88026365</v>
      </c>
      <c r="M693" t="s">
        <v>402</v>
      </c>
      <c r="N693">
        <v>2</v>
      </c>
      <c r="P693" t="str">
        <f>VLOOKUP(L693,'Status Report'!B:AA,26,0)</f>
        <v>Vietnam</v>
      </c>
      <c r="Q693" t="str">
        <f>VLOOKUP(L693,'Status Report'!B:AB,27,0)</f>
        <v>Textiles-Clothing</v>
      </c>
      <c r="R693">
        <f>VLOOKUP(L693,'Status Report'!B:X,23,0)</f>
        <v>1000</v>
      </c>
      <c r="S693" t="str">
        <f>VLOOKUP(L693,'Status Report'!B:T,19,0)</f>
        <v>Asian Sourcing Link</v>
      </c>
      <c r="T693" s="62">
        <f>VLOOKUP(L693,'Status Report'!B:E,4,0)</f>
        <v>1</v>
      </c>
      <c r="U693" s="19">
        <f>_xlfn.IFS(AI693="Den Bosch",VLOOKUP(L693,'Status Report'!B:AM,35,0),AI693="Yantian",VLOOKUP(L693,'Status Report'!B:AM,36,0),AI693="",IF(H693="Asia Pacific",VLOOKUP(L693,'Status Report'!B:AM,36,0),VLOOKUP(L693,'Status Report'!B:AM,35,0)),AI693="Direct shipment",IF(H693="Asia Pacific",VLOOKUP(L693,'Status Report'!B:AM,36,0),VLOOKUP(L693,'Status Report'!B:AM,35,0)))</f>
        <v>56.08</v>
      </c>
      <c r="V693" s="20">
        <f t="shared" si="154"/>
        <v>112.16</v>
      </c>
      <c r="W693" s="19">
        <f>_xlfn.IFS(AI693="Den Bosch",VLOOKUP(L693,'Status Report'!B:AM,37,0),AI693="Yantian",VLOOKUP(L693,'Status Report'!B:AM,38,0),AI693="",IF(H693="Asia Pacific",VLOOKUP(L693,'Status Report'!B:AM,38,0),VLOOKUP(L693,'Status Report'!B:AM,37,0)),AI693="Direct shipment",IF(H693="Asia Pacific",VLOOKUP(L693,'Status Report'!B:AM,38,0),VLOOKUP(L693,'Status Report'!B:AM,37,0)))</f>
        <v>56.08</v>
      </c>
      <c r="X693" s="20">
        <f t="shared" si="155"/>
        <v>112.16</v>
      </c>
      <c r="Y693" s="20">
        <f>_xlfn.IFS(AI693="Den Bosch",VLOOKUP(L693,'Status Report'!B:AO,39,0),AI693="Yantian",VLOOKUP(L693,'Status Report'!B:AO,40,0),AI693="",IF(H693="Asia Pacific",VLOOKUP(L693,'Status Report'!B:AO,40,0),VLOOKUP(L693,'Status Report'!B:AO,39,0)),AI693="Direct shipment",IF(H693="Asia Pacific",VLOOKUP(L693,'Status Report'!B:AO,40,0),VLOOKUP(L693,'Status Report'!B:AO,39,0)))</f>
        <v>0</v>
      </c>
      <c r="Z693" s="20">
        <f t="shared" si="156"/>
        <v>0</v>
      </c>
      <c r="AA693" s="20">
        <f t="shared" si="157"/>
        <v>112.16</v>
      </c>
      <c r="AB693" s="21">
        <f>_xlfn.IFS(AI693="Den Bosch",VLOOKUP(L693,'Status Report'!B:AM,33,0),AI693="Yantian",VLOOKUP(L693,'Status Report'!B:AM,34,0),AI693="",IF(H693="Asia Pacific",VLOOKUP(L693,'Status Report'!B:AM,34,0),VLOOKUP(L693,'Status Report'!B:AM,33,0)),AI693="Direct shipment",IF(H693="Asia Pacific",VLOOKUP(L693,'Status Report'!B:AM,34,0),VLOOKUP(L693,'Status Report'!B:AM,33,0)))</f>
        <v>49.347200000000008</v>
      </c>
      <c r="AC693" s="21">
        <f>VLOOKUP(L693,'Status Report'!B:CE,82,0)</f>
        <v>0</v>
      </c>
      <c r="AD693" s="21">
        <f t="shared" si="158"/>
        <v>49.347200000000008</v>
      </c>
      <c r="AE693" s="63">
        <f>VLOOKUP(L693,'Status Report'!B:W,20,0)</f>
        <v>49</v>
      </c>
      <c r="AF693" s="63">
        <f>VLOOKUP(L693,'Status Report'!B:W,21,0)</f>
        <v>37</v>
      </c>
      <c r="AG693" s="63">
        <f>VLOOKUP(L693,'Status Report'!B:W,22,0)</f>
        <v>12</v>
      </c>
      <c r="AH693" s="22">
        <f t="shared" si="159"/>
        <v>4.3512000000000002E-2</v>
      </c>
      <c r="AK693" s="63">
        <f>IFERROR(VLOOKUP(G693,ASEAN!A:A,1,0),0)</f>
        <v>0</v>
      </c>
      <c r="AL693" s="63" t="str">
        <f>IFERROR(VLOOKUP(D693,'[3]customer specs'!$B$1:$D$65536,3,0),0)</f>
        <v>pallet</v>
      </c>
      <c r="AM693" s="64">
        <f t="shared" si="160"/>
        <v>0</v>
      </c>
      <c r="AN693" s="64">
        <f t="shared" si="161"/>
        <v>0</v>
      </c>
      <c r="AO693" s="63"/>
      <c r="AP693" s="63"/>
      <c r="AQ693" s="63" t="str">
        <f t="shared" si="162"/>
        <v>no</v>
      </c>
      <c r="AR693" s="20">
        <f t="shared" si="163"/>
        <v>98.694400000000016</v>
      </c>
      <c r="AS693" s="63"/>
      <c r="AT693" s="23">
        <f t="shared" si="153"/>
        <v>0.12</v>
      </c>
      <c r="AU693" s="65">
        <f t="shared" si="164"/>
        <v>56.076363636363645</v>
      </c>
      <c r="AV693" s="65"/>
      <c r="AW693" s="65">
        <f t="shared" si="165"/>
        <v>112.15272727272729</v>
      </c>
      <c r="AX693" s="65"/>
      <c r="AY693" s="63">
        <f>VLOOKUP(L693,'Status Report'!B:CF,81,0)</f>
        <v>0</v>
      </c>
      <c r="AZ693" s="63" t="str">
        <f>VLOOKUP(L693,'Status Report'!B:S,18,0)</f>
        <v>Ellina Smirnova</v>
      </c>
      <c r="BB693" s="63">
        <f>VLOOKUP(L693,'Status Report'!B:Z,25,0)</f>
        <v>1</v>
      </c>
      <c r="BC693" s="63">
        <f t="shared" si="166"/>
        <v>2</v>
      </c>
      <c r="BF693">
        <f>VLOOKUP(L693,'Status Report'!B:CE,82,0)</f>
        <v>0</v>
      </c>
      <c r="BG693">
        <f>VLOOKUP(L693,'Status Report'!B:CF,83,0)</f>
        <v>0</v>
      </c>
      <c r="BH693">
        <f>VLOOKUP(L693,'Status Report'!B:CG,84,0)</f>
        <v>0</v>
      </c>
      <c r="BI693" t="s">
        <v>854</v>
      </c>
      <c r="BJ693" t="s">
        <v>795</v>
      </c>
      <c r="BM693" s="67">
        <f t="shared" si="167"/>
        <v>12</v>
      </c>
    </row>
    <row r="694" spans="1:65" x14ac:dyDescent="0.25">
      <c r="A694" s="68" t="str">
        <f>VLOOKUP(L694,'Status Report'!B:CB,79,0)</f>
        <v>Heineken</v>
      </c>
      <c r="C694">
        <v>26021027</v>
      </c>
      <c r="D694">
        <v>3090256</v>
      </c>
      <c r="E694" t="s">
        <v>884</v>
      </c>
      <c r="F694" t="s">
        <v>885</v>
      </c>
      <c r="G694" t="str">
        <f>VLOOKUP(D694,'[2]sold to'!$A:$H,8,0)</f>
        <v>Brazil</v>
      </c>
      <c r="H694" t="str">
        <f>VLOOKUP(D694,'[2]sold to'!$A:$I,9,0)</f>
        <v>AMERICAS</v>
      </c>
      <c r="K694">
        <v>400</v>
      </c>
      <c r="L694">
        <v>88026366</v>
      </c>
      <c r="M694" t="s">
        <v>388</v>
      </c>
      <c r="N694">
        <v>2</v>
      </c>
      <c r="P694" t="str">
        <f>VLOOKUP(L694,'Status Report'!B:AA,26,0)</f>
        <v>Vietnam</v>
      </c>
      <c r="Q694" t="str">
        <f>VLOOKUP(L694,'Status Report'!B:AB,27,0)</f>
        <v>Textiles-Clothing</v>
      </c>
      <c r="R694">
        <f>VLOOKUP(L694,'Status Report'!B:X,23,0)</f>
        <v>1000</v>
      </c>
      <c r="S694" t="str">
        <f>VLOOKUP(L694,'Status Report'!B:T,19,0)</f>
        <v>Asian Sourcing Link</v>
      </c>
      <c r="T694" s="62">
        <f>VLOOKUP(L694,'Status Report'!B:E,4,0)</f>
        <v>1</v>
      </c>
      <c r="U694" s="19">
        <f>_xlfn.IFS(AI694="Den Bosch",VLOOKUP(L694,'Status Report'!B:AM,35,0),AI694="Yantian",VLOOKUP(L694,'Status Report'!B:AM,36,0),AI694="",IF(H694="Asia Pacific",VLOOKUP(L694,'Status Report'!B:AM,36,0),VLOOKUP(L694,'Status Report'!B:AM,35,0)),AI694="Direct shipment",IF(H694="Asia Pacific",VLOOKUP(L694,'Status Report'!B:AM,36,0),VLOOKUP(L694,'Status Report'!B:AM,35,0)))</f>
        <v>56.08</v>
      </c>
      <c r="V694" s="20">
        <f t="shared" si="154"/>
        <v>112.16</v>
      </c>
      <c r="W694" s="19">
        <f>_xlfn.IFS(AI694="Den Bosch",VLOOKUP(L694,'Status Report'!B:AM,37,0),AI694="Yantian",VLOOKUP(L694,'Status Report'!B:AM,38,0),AI694="",IF(H694="Asia Pacific",VLOOKUP(L694,'Status Report'!B:AM,38,0),VLOOKUP(L694,'Status Report'!B:AM,37,0)),AI694="Direct shipment",IF(H694="Asia Pacific",VLOOKUP(L694,'Status Report'!B:AM,38,0),VLOOKUP(L694,'Status Report'!B:AM,37,0)))</f>
        <v>56.08</v>
      </c>
      <c r="X694" s="20">
        <f t="shared" si="155"/>
        <v>112.16</v>
      </c>
      <c r="Y694" s="20">
        <f>_xlfn.IFS(AI694="Den Bosch",VLOOKUP(L694,'Status Report'!B:AO,39,0),AI694="Yantian",VLOOKUP(L694,'Status Report'!B:AO,40,0),AI694="",IF(H694="Asia Pacific",VLOOKUP(L694,'Status Report'!B:AO,40,0),VLOOKUP(L694,'Status Report'!B:AO,39,0)),AI694="Direct shipment",IF(H694="Asia Pacific",VLOOKUP(L694,'Status Report'!B:AO,40,0),VLOOKUP(L694,'Status Report'!B:AO,39,0)))</f>
        <v>0</v>
      </c>
      <c r="Z694" s="20">
        <f t="shared" si="156"/>
        <v>0</v>
      </c>
      <c r="AA694" s="20">
        <f t="shared" si="157"/>
        <v>112.16</v>
      </c>
      <c r="AB694" s="21">
        <f>_xlfn.IFS(AI694="Den Bosch",VLOOKUP(L694,'Status Report'!B:AM,33,0),AI694="Yantian",VLOOKUP(L694,'Status Report'!B:AM,34,0),AI694="",IF(H694="Asia Pacific",VLOOKUP(L694,'Status Report'!B:AM,34,0),VLOOKUP(L694,'Status Report'!B:AM,33,0)),AI694="Direct shipment",IF(H694="Asia Pacific",VLOOKUP(L694,'Status Report'!B:AM,34,0),VLOOKUP(L694,'Status Report'!B:AM,33,0)))</f>
        <v>49.347200000000008</v>
      </c>
      <c r="AC694" s="21">
        <f>VLOOKUP(L694,'Status Report'!B:CE,82,0)</f>
        <v>0</v>
      </c>
      <c r="AD694" s="21">
        <f t="shared" si="158"/>
        <v>49.347200000000008</v>
      </c>
      <c r="AE694" s="63">
        <f>VLOOKUP(L694,'Status Report'!B:W,20,0)</f>
        <v>49</v>
      </c>
      <c r="AF694" s="63">
        <f>VLOOKUP(L694,'Status Report'!B:W,21,0)</f>
        <v>37</v>
      </c>
      <c r="AG694" s="63">
        <f>VLOOKUP(L694,'Status Report'!B:W,22,0)</f>
        <v>12</v>
      </c>
      <c r="AH694" s="22">
        <f t="shared" si="159"/>
        <v>4.3512000000000002E-2</v>
      </c>
      <c r="AK694" s="63">
        <f>IFERROR(VLOOKUP(G694,ASEAN!A:A,1,0),0)</f>
        <v>0</v>
      </c>
      <c r="AL694" s="63" t="str">
        <f>IFERROR(VLOOKUP(D694,'[3]customer specs'!$B$1:$D$65536,3,0),0)</f>
        <v>pallet</v>
      </c>
      <c r="AM694" s="64">
        <f t="shared" si="160"/>
        <v>0</v>
      </c>
      <c r="AN694" s="64">
        <f t="shared" si="161"/>
        <v>0</v>
      </c>
      <c r="AO694" s="63"/>
      <c r="AP694" s="63"/>
      <c r="AQ694" s="63" t="str">
        <f t="shared" si="162"/>
        <v>no</v>
      </c>
      <c r="AR694" s="20">
        <f t="shared" si="163"/>
        <v>98.694400000000016</v>
      </c>
      <c r="AS694" s="63"/>
      <c r="AT694" s="23">
        <f t="shared" ref="AT694:AT757" si="168">IF(AS694=0.045,0.045,IF(AS694=0.035,0.035,0.12))</f>
        <v>0.12</v>
      </c>
      <c r="AU694" s="65">
        <f t="shared" si="164"/>
        <v>56.076363636363645</v>
      </c>
      <c r="AV694" s="65"/>
      <c r="AW694" s="65">
        <f t="shared" si="165"/>
        <v>112.15272727272729</v>
      </c>
      <c r="AX694" s="65"/>
      <c r="AY694" s="63">
        <f>VLOOKUP(L694,'Status Report'!B:CF,81,0)</f>
        <v>0</v>
      </c>
      <c r="AZ694" s="63" t="str">
        <f>VLOOKUP(L694,'Status Report'!B:S,18,0)</f>
        <v>Ellina Smirnova</v>
      </c>
      <c r="BB694" s="63">
        <f>VLOOKUP(L694,'Status Report'!B:Z,25,0)</f>
        <v>1</v>
      </c>
      <c r="BC694" s="63">
        <f t="shared" si="166"/>
        <v>2</v>
      </c>
      <c r="BF694">
        <f>VLOOKUP(L694,'Status Report'!B:CE,82,0)</f>
        <v>0</v>
      </c>
      <c r="BG694">
        <f>VLOOKUP(L694,'Status Report'!B:CF,83,0)</f>
        <v>0</v>
      </c>
      <c r="BH694">
        <f>VLOOKUP(L694,'Status Report'!B:CG,84,0)</f>
        <v>0</v>
      </c>
      <c r="BI694" t="s">
        <v>854</v>
      </c>
      <c r="BJ694" t="s">
        <v>795</v>
      </c>
      <c r="BM694" s="67">
        <f t="shared" si="167"/>
        <v>22</v>
      </c>
    </row>
    <row r="695" spans="1:65" x14ac:dyDescent="0.25">
      <c r="A695" s="68" t="str">
        <f>VLOOKUP(L695,'Status Report'!B:CB,79,0)</f>
        <v>Heineken - 0.0</v>
      </c>
      <c r="C695">
        <v>26021027</v>
      </c>
      <c r="D695">
        <v>3090256</v>
      </c>
      <c r="E695" t="s">
        <v>884</v>
      </c>
      <c r="F695" t="s">
        <v>885</v>
      </c>
      <c r="G695" t="str">
        <f>VLOOKUP(D695,'[2]sold to'!$A:$H,8,0)</f>
        <v>Brazil</v>
      </c>
      <c r="H695" t="str">
        <f>VLOOKUP(D695,'[2]sold to'!$A:$I,9,0)</f>
        <v>AMERICAS</v>
      </c>
      <c r="K695">
        <v>410</v>
      </c>
      <c r="L695">
        <v>88026368</v>
      </c>
      <c r="M695" t="s">
        <v>338</v>
      </c>
      <c r="N695">
        <v>5</v>
      </c>
      <c r="P695" t="str">
        <f>VLOOKUP(L695,'Status Report'!B:AA,26,0)</f>
        <v>China</v>
      </c>
      <c r="Q695" t="str">
        <f>VLOOKUP(L695,'Status Report'!B:AB,27,0)</f>
        <v>Textiles-Clothing</v>
      </c>
      <c r="R695">
        <f>VLOOKUP(L695,'Status Report'!B:X,23,0)</f>
        <v>200</v>
      </c>
      <c r="S695" t="str">
        <f>VLOOKUP(L695,'Status Report'!B:T,19,0)</f>
        <v>Asian Sourcing Link</v>
      </c>
      <c r="T695" s="62">
        <f>VLOOKUP(L695,'Status Report'!B:E,4,0)</f>
        <v>1</v>
      </c>
      <c r="U695" s="19">
        <f>_xlfn.IFS(AI695="Den Bosch",VLOOKUP(L695,'Status Report'!B:AM,35,0),AI695="Yantian",VLOOKUP(L695,'Status Report'!B:AM,36,0),AI695="",IF(H695="Asia Pacific",VLOOKUP(L695,'Status Report'!B:AM,36,0),VLOOKUP(L695,'Status Report'!B:AM,35,0)),AI695="Direct shipment",IF(H695="Asia Pacific",VLOOKUP(L695,'Status Report'!B:AM,36,0),VLOOKUP(L695,'Status Report'!B:AM,35,0)))</f>
        <v>35.550000000000004</v>
      </c>
      <c r="V695" s="20">
        <f t="shared" si="154"/>
        <v>177.75000000000003</v>
      </c>
      <c r="W695" s="19">
        <f>_xlfn.IFS(AI695="Den Bosch",VLOOKUP(L695,'Status Report'!B:AM,37,0),AI695="Yantian",VLOOKUP(L695,'Status Report'!B:AM,38,0),AI695="",IF(H695="Asia Pacific",VLOOKUP(L695,'Status Report'!B:AM,38,0),VLOOKUP(L695,'Status Report'!B:AM,37,0)),AI695="Direct shipment",IF(H695="Asia Pacific",VLOOKUP(L695,'Status Report'!B:AM,38,0),VLOOKUP(L695,'Status Report'!B:AM,37,0)))</f>
        <v>35.550000000000004</v>
      </c>
      <c r="X695" s="20">
        <f t="shared" si="155"/>
        <v>177.75000000000003</v>
      </c>
      <c r="Y695" s="20">
        <f>_xlfn.IFS(AI695="Den Bosch",VLOOKUP(L695,'Status Report'!B:AO,39,0),AI695="Yantian",VLOOKUP(L695,'Status Report'!B:AO,40,0),AI695="",IF(H695="Asia Pacific",VLOOKUP(L695,'Status Report'!B:AO,40,0),VLOOKUP(L695,'Status Report'!B:AO,39,0)),AI695="Direct shipment",IF(H695="Asia Pacific",VLOOKUP(L695,'Status Report'!B:AO,40,0),VLOOKUP(L695,'Status Report'!B:AO,39,0)))</f>
        <v>0</v>
      </c>
      <c r="Z695" s="20">
        <f t="shared" si="156"/>
        <v>0</v>
      </c>
      <c r="AA695" s="20">
        <f t="shared" si="157"/>
        <v>177.75000000000003</v>
      </c>
      <c r="AB695" s="21">
        <f>_xlfn.IFS(AI695="Den Bosch",VLOOKUP(L695,'Status Report'!B:AM,33,0),AI695="Yantian",VLOOKUP(L695,'Status Report'!B:AM,34,0),AI695="",IF(H695="Asia Pacific",VLOOKUP(L695,'Status Report'!B:AM,34,0),VLOOKUP(L695,'Status Report'!B:AM,33,0)),AI695="Direct shipment",IF(H695="Asia Pacific",VLOOKUP(L695,'Status Report'!B:AM,34,0),VLOOKUP(L695,'Status Report'!B:AM,33,0)))</f>
        <v>30.419999999999998</v>
      </c>
      <c r="AC695" s="21">
        <f>VLOOKUP(L695,'Status Report'!B:CE,82,0)</f>
        <v>0</v>
      </c>
      <c r="AD695" s="21">
        <f t="shared" si="158"/>
        <v>30.419999999999998</v>
      </c>
      <c r="AE695" s="63">
        <f>VLOOKUP(L695,'Status Report'!B:W,20,0)</f>
        <v>39</v>
      </c>
      <c r="AF695" s="63">
        <f>VLOOKUP(L695,'Status Report'!B:W,21,0)</f>
        <v>33</v>
      </c>
      <c r="AG695" s="63">
        <f>VLOOKUP(L695,'Status Report'!B:W,22,0)</f>
        <v>4.5</v>
      </c>
      <c r="AH695" s="22">
        <f t="shared" si="159"/>
        <v>2.8957500000000001E-2</v>
      </c>
      <c r="AK695" s="63">
        <f>IFERROR(VLOOKUP(G695,ASEAN!A:A,1,0),0)</f>
        <v>0</v>
      </c>
      <c r="AL695" s="63" t="str">
        <f>IFERROR(VLOOKUP(D695,'[3]customer specs'!$B$1:$D$65536,3,0),0)</f>
        <v>pallet</v>
      </c>
      <c r="AM695" s="64">
        <f t="shared" si="160"/>
        <v>0</v>
      </c>
      <c r="AN695" s="64">
        <f t="shared" si="161"/>
        <v>0</v>
      </c>
      <c r="AO695" s="63"/>
      <c r="AP695" s="63"/>
      <c r="AQ695" s="63" t="str">
        <f t="shared" si="162"/>
        <v>no</v>
      </c>
      <c r="AR695" s="20">
        <f t="shared" si="163"/>
        <v>152.1</v>
      </c>
      <c r="AS695" s="63"/>
      <c r="AT695" s="23">
        <f t="shared" si="168"/>
        <v>0.12</v>
      </c>
      <c r="AU695" s="65">
        <f t="shared" si="164"/>
        <v>34.568181818181813</v>
      </c>
      <c r="AV695" s="65"/>
      <c r="AW695" s="65">
        <f t="shared" si="165"/>
        <v>172.84090909090907</v>
      </c>
      <c r="AX695" s="65"/>
      <c r="AY695" s="63">
        <f>VLOOKUP(L695,'Status Report'!B:CF,81,0)</f>
        <v>0</v>
      </c>
      <c r="AZ695" s="63" t="str">
        <f>VLOOKUP(L695,'Status Report'!B:S,18,0)</f>
        <v>Ellina Smirnova</v>
      </c>
      <c r="BB695" s="63">
        <f>VLOOKUP(L695,'Status Report'!B:Z,25,0)</f>
        <v>5</v>
      </c>
      <c r="BC695" s="63">
        <f t="shared" si="166"/>
        <v>25</v>
      </c>
      <c r="BF695">
        <f>VLOOKUP(L695,'Status Report'!B:CE,82,0)</f>
        <v>0</v>
      </c>
      <c r="BG695">
        <f>VLOOKUP(L695,'Status Report'!B:CF,83,0)</f>
        <v>0</v>
      </c>
      <c r="BH695">
        <f>VLOOKUP(L695,'Status Report'!B:CG,84,0)</f>
        <v>0</v>
      </c>
      <c r="BI695" t="s">
        <v>854</v>
      </c>
      <c r="BJ695" t="s">
        <v>795</v>
      </c>
      <c r="BM695" s="67">
        <f t="shared" si="167"/>
        <v>5</v>
      </c>
    </row>
    <row r="696" spans="1:65" x14ac:dyDescent="0.25">
      <c r="A696" s="68" t="str">
        <f>VLOOKUP(L696,'Status Report'!B:CB,79,0)</f>
        <v>Heineken - 0.0</v>
      </c>
      <c r="C696">
        <v>26021027</v>
      </c>
      <c r="D696">
        <v>3090256</v>
      </c>
      <c r="E696" t="s">
        <v>884</v>
      </c>
      <c r="F696" t="s">
        <v>885</v>
      </c>
      <c r="G696" t="str">
        <f>VLOOKUP(D696,'[2]sold to'!$A:$H,8,0)</f>
        <v>Brazil</v>
      </c>
      <c r="H696" t="str">
        <f>VLOOKUP(D696,'[2]sold to'!$A:$I,9,0)</f>
        <v>AMERICAS</v>
      </c>
      <c r="K696">
        <v>420</v>
      </c>
      <c r="L696">
        <v>88026369</v>
      </c>
      <c r="M696" t="s">
        <v>343</v>
      </c>
      <c r="N696">
        <v>5</v>
      </c>
      <c r="P696" t="str">
        <f>VLOOKUP(L696,'Status Report'!B:AA,26,0)</f>
        <v>China</v>
      </c>
      <c r="Q696" t="str">
        <f>VLOOKUP(L696,'Status Report'!B:AB,27,0)</f>
        <v>Textiles-Clothing</v>
      </c>
      <c r="R696">
        <f>VLOOKUP(L696,'Status Report'!B:X,23,0)</f>
        <v>200</v>
      </c>
      <c r="S696" t="str">
        <f>VLOOKUP(L696,'Status Report'!B:T,19,0)</f>
        <v>Asian Sourcing Link</v>
      </c>
      <c r="T696" s="62">
        <f>VLOOKUP(L696,'Status Report'!B:E,4,0)</f>
        <v>1</v>
      </c>
      <c r="U696" s="19">
        <f>_xlfn.IFS(AI696="Den Bosch",VLOOKUP(L696,'Status Report'!B:AM,35,0),AI696="Yantian",VLOOKUP(L696,'Status Report'!B:AM,36,0),AI696="",IF(H696="Asia Pacific",VLOOKUP(L696,'Status Report'!B:AM,36,0),VLOOKUP(L696,'Status Report'!B:AM,35,0)),AI696="Direct shipment",IF(H696="Asia Pacific",VLOOKUP(L696,'Status Report'!B:AM,36,0),VLOOKUP(L696,'Status Report'!B:AM,35,0)))</f>
        <v>35.550000000000004</v>
      </c>
      <c r="V696" s="20">
        <f t="shared" si="154"/>
        <v>177.75000000000003</v>
      </c>
      <c r="W696" s="19">
        <f>_xlfn.IFS(AI696="Den Bosch",VLOOKUP(L696,'Status Report'!B:AM,37,0),AI696="Yantian",VLOOKUP(L696,'Status Report'!B:AM,38,0),AI696="",IF(H696="Asia Pacific",VLOOKUP(L696,'Status Report'!B:AM,38,0),VLOOKUP(L696,'Status Report'!B:AM,37,0)),AI696="Direct shipment",IF(H696="Asia Pacific",VLOOKUP(L696,'Status Report'!B:AM,38,0),VLOOKUP(L696,'Status Report'!B:AM,37,0)))</f>
        <v>35.550000000000004</v>
      </c>
      <c r="X696" s="20">
        <f t="shared" si="155"/>
        <v>177.75000000000003</v>
      </c>
      <c r="Y696" s="20">
        <f>_xlfn.IFS(AI696="Den Bosch",VLOOKUP(L696,'Status Report'!B:AO,39,0),AI696="Yantian",VLOOKUP(L696,'Status Report'!B:AO,40,0),AI696="",IF(H696="Asia Pacific",VLOOKUP(L696,'Status Report'!B:AO,40,0),VLOOKUP(L696,'Status Report'!B:AO,39,0)),AI696="Direct shipment",IF(H696="Asia Pacific",VLOOKUP(L696,'Status Report'!B:AO,40,0),VLOOKUP(L696,'Status Report'!B:AO,39,0)))</f>
        <v>0</v>
      </c>
      <c r="Z696" s="20">
        <f t="shared" si="156"/>
        <v>0</v>
      </c>
      <c r="AA696" s="20">
        <f t="shared" si="157"/>
        <v>177.75000000000003</v>
      </c>
      <c r="AB696" s="21">
        <f>_xlfn.IFS(AI696="Den Bosch",VLOOKUP(L696,'Status Report'!B:AM,33,0),AI696="Yantian",VLOOKUP(L696,'Status Report'!B:AM,34,0),AI696="",IF(H696="Asia Pacific",VLOOKUP(L696,'Status Report'!B:AM,34,0),VLOOKUP(L696,'Status Report'!B:AM,33,0)),AI696="Direct shipment",IF(H696="Asia Pacific",VLOOKUP(L696,'Status Report'!B:AM,34,0),VLOOKUP(L696,'Status Report'!B:AM,33,0)))</f>
        <v>30.419999999999998</v>
      </c>
      <c r="AC696" s="21">
        <f>VLOOKUP(L696,'Status Report'!B:CE,82,0)</f>
        <v>0</v>
      </c>
      <c r="AD696" s="21">
        <f t="shared" si="158"/>
        <v>30.419999999999998</v>
      </c>
      <c r="AE696" s="63">
        <f>VLOOKUP(L696,'Status Report'!B:W,20,0)</f>
        <v>39</v>
      </c>
      <c r="AF696" s="63">
        <f>VLOOKUP(L696,'Status Report'!B:W,21,0)</f>
        <v>33</v>
      </c>
      <c r="AG696" s="63">
        <f>VLOOKUP(L696,'Status Report'!B:W,22,0)</f>
        <v>4.5</v>
      </c>
      <c r="AH696" s="22">
        <f t="shared" si="159"/>
        <v>2.8957500000000001E-2</v>
      </c>
      <c r="AK696" s="63">
        <f>IFERROR(VLOOKUP(G696,ASEAN!A:A,1,0),0)</f>
        <v>0</v>
      </c>
      <c r="AL696" s="63" t="str">
        <f>IFERROR(VLOOKUP(D696,'[3]customer specs'!$B$1:$D$65536,3,0),0)</f>
        <v>pallet</v>
      </c>
      <c r="AM696" s="64">
        <f t="shared" si="160"/>
        <v>0</v>
      </c>
      <c r="AN696" s="64">
        <f t="shared" si="161"/>
        <v>0</v>
      </c>
      <c r="AO696" s="63"/>
      <c r="AP696" s="63"/>
      <c r="AQ696" s="63" t="str">
        <f t="shared" si="162"/>
        <v>no</v>
      </c>
      <c r="AR696" s="20">
        <f t="shared" si="163"/>
        <v>152.1</v>
      </c>
      <c r="AS696" s="63"/>
      <c r="AT696" s="23">
        <f t="shared" si="168"/>
        <v>0.12</v>
      </c>
      <c r="AU696" s="65">
        <f t="shared" si="164"/>
        <v>34.568181818181813</v>
      </c>
      <c r="AV696" s="65"/>
      <c r="AW696" s="65">
        <f t="shared" si="165"/>
        <v>172.84090909090907</v>
      </c>
      <c r="AX696" s="65"/>
      <c r="AY696" s="63">
        <f>VLOOKUP(L696,'Status Report'!B:CF,81,0)</f>
        <v>0</v>
      </c>
      <c r="AZ696" s="63" t="str">
        <f>VLOOKUP(L696,'Status Report'!B:S,18,0)</f>
        <v>Ellina Smirnova</v>
      </c>
      <c r="BB696" s="63">
        <f>VLOOKUP(L696,'Status Report'!B:Z,25,0)</f>
        <v>5</v>
      </c>
      <c r="BC696" s="63">
        <f t="shared" si="166"/>
        <v>25</v>
      </c>
      <c r="BF696">
        <f>VLOOKUP(L696,'Status Report'!B:CE,82,0)</f>
        <v>0</v>
      </c>
      <c r="BG696">
        <f>VLOOKUP(L696,'Status Report'!B:CF,83,0)</f>
        <v>0</v>
      </c>
      <c r="BH696">
        <f>VLOOKUP(L696,'Status Report'!B:CG,84,0)</f>
        <v>0</v>
      </c>
      <c r="BI696" t="s">
        <v>854</v>
      </c>
      <c r="BJ696" t="s">
        <v>795</v>
      </c>
      <c r="BM696" s="67">
        <f t="shared" si="167"/>
        <v>5</v>
      </c>
    </row>
    <row r="697" spans="1:65" x14ac:dyDescent="0.25">
      <c r="A697" s="68" t="str">
        <f>VLOOKUP(L697,'Status Report'!B:CB,79,0)</f>
        <v>Heineken - 0.0</v>
      </c>
      <c r="C697">
        <v>26021027</v>
      </c>
      <c r="D697">
        <v>3090256</v>
      </c>
      <c r="E697" t="s">
        <v>884</v>
      </c>
      <c r="F697" t="s">
        <v>885</v>
      </c>
      <c r="G697" t="str">
        <f>VLOOKUP(D697,'[2]sold to'!$A:$H,8,0)</f>
        <v>Brazil</v>
      </c>
      <c r="H697" t="str">
        <f>VLOOKUP(D697,'[2]sold to'!$A:$I,9,0)</f>
        <v>AMERICAS</v>
      </c>
      <c r="K697">
        <v>430</v>
      </c>
      <c r="L697">
        <v>88026370</v>
      </c>
      <c r="M697" t="s">
        <v>374</v>
      </c>
      <c r="N697">
        <v>5</v>
      </c>
      <c r="P697" t="str">
        <f>VLOOKUP(L697,'Status Report'!B:AA,26,0)</f>
        <v>China</v>
      </c>
      <c r="Q697" t="str">
        <f>VLOOKUP(L697,'Status Report'!B:AB,27,0)</f>
        <v>Textiles-Clothing</v>
      </c>
      <c r="R697">
        <f>VLOOKUP(L697,'Status Report'!B:X,23,0)</f>
        <v>200</v>
      </c>
      <c r="S697" t="str">
        <f>VLOOKUP(L697,'Status Report'!B:T,19,0)</f>
        <v>Asian Sourcing Link</v>
      </c>
      <c r="T697" s="62">
        <f>VLOOKUP(L697,'Status Report'!B:E,4,0)</f>
        <v>1</v>
      </c>
      <c r="U697" s="19">
        <f>_xlfn.IFS(AI697="Den Bosch",VLOOKUP(L697,'Status Report'!B:AM,35,0),AI697="Yantian",VLOOKUP(L697,'Status Report'!B:AM,36,0),AI697="",IF(H697="Asia Pacific",VLOOKUP(L697,'Status Report'!B:AM,36,0),VLOOKUP(L697,'Status Report'!B:AM,35,0)),AI697="Direct shipment",IF(H697="Asia Pacific",VLOOKUP(L697,'Status Report'!B:AM,36,0),VLOOKUP(L697,'Status Report'!B:AM,35,0)))</f>
        <v>35.550000000000004</v>
      </c>
      <c r="V697" s="20">
        <f t="shared" si="154"/>
        <v>177.75000000000003</v>
      </c>
      <c r="W697" s="19">
        <f>_xlfn.IFS(AI697="Den Bosch",VLOOKUP(L697,'Status Report'!B:AM,37,0),AI697="Yantian",VLOOKUP(L697,'Status Report'!B:AM,38,0),AI697="",IF(H697="Asia Pacific",VLOOKUP(L697,'Status Report'!B:AM,38,0),VLOOKUP(L697,'Status Report'!B:AM,37,0)),AI697="Direct shipment",IF(H697="Asia Pacific",VLOOKUP(L697,'Status Report'!B:AM,38,0),VLOOKUP(L697,'Status Report'!B:AM,37,0)))</f>
        <v>35.550000000000004</v>
      </c>
      <c r="X697" s="20">
        <f t="shared" si="155"/>
        <v>177.75000000000003</v>
      </c>
      <c r="Y697" s="20">
        <f>_xlfn.IFS(AI697="Den Bosch",VLOOKUP(L697,'Status Report'!B:AO,39,0),AI697="Yantian",VLOOKUP(L697,'Status Report'!B:AO,40,0),AI697="",IF(H697="Asia Pacific",VLOOKUP(L697,'Status Report'!B:AO,40,0),VLOOKUP(L697,'Status Report'!B:AO,39,0)),AI697="Direct shipment",IF(H697="Asia Pacific",VLOOKUP(L697,'Status Report'!B:AO,40,0),VLOOKUP(L697,'Status Report'!B:AO,39,0)))</f>
        <v>0</v>
      </c>
      <c r="Z697" s="20">
        <f t="shared" si="156"/>
        <v>0</v>
      </c>
      <c r="AA697" s="20">
        <f t="shared" si="157"/>
        <v>177.75000000000003</v>
      </c>
      <c r="AB697" s="21">
        <f>_xlfn.IFS(AI697="Den Bosch",VLOOKUP(L697,'Status Report'!B:AM,33,0),AI697="Yantian",VLOOKUP(L697,'Status Report'!B:AM,34,0),AI697="",IF(H697="Asia Pacific",VLOOKUP(L697,'Status Report'!B:AM,34,0),VLOOKUP(L697,'Status Report'!B:AM,33,0)),AI697="Direct shipment",IF(H697="Asia Pacific",VLOOKUP(L697,'Status Report'!B:AM,34,0),VLOOKUP(L697,'Status Report'!B:AM,33,0)))</f>
        <v>30.419999999999998</v>
      </c>
      <c r="AC697" s="21">
        <f>VLOOKUP(L697,'Status Report'!B:CE,82,0)</f>
        <v>0</v>
      </c>
      <c r="AD697" s="21">
        <f t="shared" si="158"/>
        <v>30.419999999999998</v>
      </c>
      <c r="AE697" s="63">
        <f>VLOOKUP(L697,'Status Report'!B:W,20,0)</f>
        <v>39</v>
      </c>
      <c r="AF697" s="63">
        <f>VLOOKUP(L697,'Status Report'!B:W,21,0)</f>
        <v>33</v>
      </c>
      <c r="AG697" s="63">
        <f>VLOOKUP(L697,'Status Report'!B:W,22,0)</f>
        <v>4.5</v>
      </c>
      <c r="AH697" s="22">
        <f t="shared" si="159"/>
        <v>2.8957500000000001E-2</v>
      </c>
      <c r="AK697" s="63">
        <f>IFERROR(VLOOKUP(G697,ASEAN!A:A,1,0),0)</f>
        <v>0</v>
      </c>
      <c r="AL697" s="63" t="str">
        <f>IFERROR(VLOOKUP(D697,'[3]customer specs'!$B$1:$D$65536,3,0),0)</f>
        <v>pallet</v>
      </c>
      <c r="AM697" s="64">
        <f t="shared" si="160"/>
        <v>0</v>
      </c>
      <c r="AN697" s="64">
        <f t="shared" si="161"/>
        <v>0</v>
      </c>
      <c r="AO697" s="63"/>
      <c r="AP697" s="63"/>
      <c r="AQ697" s="63" t="str">
        <f t="shared" si="162"/>
        <v>no</v>
      </c>
      <c r="AR697" s="20">
        <f t="shared" si="163"/>
        <v>152.1</v>
      </c>
      <c r="AS697" s="63"/>
      <c r="AT697" s="23">
        <f t="shared" si="168"/>
        <v>0.12</v>
      </c>
      <c r="AU697" s="65">
        <f t="shared" si="164"/>
        <v>34.568181818181813</v>
      </c>
      <c r="AV697" s="65"/>
      <c r="AW697" s="65">
        <f t="shared" si="165"/>
        <v>172.84090909090907</v>
      </c>
      <c r="AX697" s="65"/>
      <c r="AY697" s="63">
        <f>VLOOKUP(L697,'Status Report'!B:CF,81,0)</f>
        <v>0</v>
      </c>
      <c r="AZ697" s="63" t="str">
        <f>VLOOKUP(L697,'Status Report'!B:S,18,0)</f>
        <v>Ellina Smirnova</v>
      </c>
      <c r="BB697" s="63">
        <f>VLOOKUP(L697,'Status Report'!B:Z,25,0)</f>
        <v>5</v>
      </c>
      <c r="BC697" s="63">
        <f t="shared" si="166"/>
        <v>25</v>
      </c>
      <c r="BF697">
        <f>VLOOKUP(L697,'Status Report'!B:CE,82,0)</f>
        <v>0</v>
      </c>
      <c r="BG697">
        <f>VLOOKUP(L697,'Status Report'!B:CF,83,0)</f>
        <v>0</v>
      </c>
      <c r="BH697">
        <f>VLOOKUP(L697,'Status Report'!B:CG,84,0)</f>
        <v>0</v>
      </c>
      <c r="BI697" t="s">
        <v>854</v>
      </c>
      <c r="BJ697" t="s">
        <v>795</v>
      </c>
      <c r="BM697" s="67">
        <f t="shared" si="167"/>
        <v>5</v>
      </c>
    </row>
    <row r="698" spans="1:65" x14ac:dyDescent="0.25">
      <c r="A698" s="68" t="str">
        <f>VLOOKUP(L698,'Status Report'!B:CB,79,0)</f>
        <v>Heineken - 0.0</v>
      </c>
      <c r="C698">
        <v>26021027</v>
      </c>
      <c r="D698">
        <v>3090256</v>
      </c>
      <c r="E698" t="s">
        <v>884</v>
      </c>
      <c r="F698" t="s">
        <v>885</v>
      </c>
      <c r="G698" t="str">
        <f>VLOOKUP(D698,'[2]sold to'!$A:$H,8,0)</f>
        <v>Brazil</v>
      </c>
      <c r="H698" t="str">
        <f>VLOOKUP(D698,'[2]sold to'!$A:$I,9,0)</f>
        <v>AMERICAS</v>
      </c>
      <c r="K698">
        <v>440</v>
      </c>
      <c r="L698">
        <v>88026371</v>
      </c>
      <c r="M698" t="s">
        <v>385</v>
      </c>
      <c r="N698">
        <v>5</v>
      </c>
      <c r="P698" t="str">
        <f>VLOOKUP(L698,'Status Report'!B:AA,26,0)</f>
        <v>China</v>
      </c>
      <c r="Q698" t="str">
        <f>VLOOKUP(L698,'Status Report'!B:AB,27,0)</f>
        <v>Textiles-Clothing</v>
      </c>
      <c r="R698">
        <f>VLOOKUP(L698,'Status Report'!B:X,23,0)</f>
        <v>200</v>
      </c>
      <c r="S698" t="str">
        <f>VLOOKUP(L698,'Status Report'!B:T,19,0)</f>
        <v>Asian Sourcing Link</v>
      </c>
      <c r="T698" s="62">
        <f>VLOOKUP(L698,'Status Report'!B:E,4,0)</f>
        <v>1</v>
      </c>
      <c r="U698" s="19">
        <f>_xlfn.IFS(AI698="Den Bosch",VLOOKUP(L698,'Status Report'!B:AM,35,0),AI698="Yantian",VLOOKUP(L698,'Status Report'!B:AM,36,0),AI698="",IF(H698="Asia Pacific",VLOOKUP(L698,'Status Report'!B:AM,36,0),VLOOKUP(L698,'Status Report'!B:AM,35,0)),AI698="Direct shipment",IF(H698="Asia Pacific",VLOOKUP(L698,'Status Report'!B:AM,36,0),VLOOKUP(L698,'Status Report'!B:AM,35,0)))</f>
        <v>35.550000000000004</v>
      </c>
      <c r="V698" s="20">
        <f t="shared" si="154"/>
        <v>177.75000000000003</v>
      </c>
      <c r="W698" s="19">
        <f>_xlfn.IFS(AI698="Den Bosch",VLOOKUP(L698,'Status Report'!B:AM,37,0),AI698="Yantian",VLOOKUP(L698,'Status Report'!B:AM,38,0),AI698="",IF(H698="Asia Pacific",VLOOKUP(L698,'Status Report'!B:AM,38,0),VLOOKUP(L698,'Status Report'!B:AM,37,0)),AI698="Direct shipment",IF(H698="Asia Pacific",VLOOKUP(L698,'Status Report'!B:AM,38,0),VLOOKUP(L698,'Status Report'!B:AM,37,0)))</f>
        <v>35.550000000000004</v>
      </c>
      <c r="X698" s="20">
        <f t="shared" si="155"/>
        <v>177.75000000000003</v>
      </c>
      <c r="Y698" s="20">
        <f>_xlfn.IFS(AI698="Den Bosch",VLOOKUP(L698,'Status Report'!B:AO,39,0),AI698="Yantian",VLOOKUP(L698,'Status Report'!B:AO,40,0),AI698="",IF(H698="Asia Pacific",VLOOKUP(L698,'Status Report'!B:AO,40,0),VLOOKUP(L698,'Status Report'!B:AO,39,0)),AI698="Direct shipment",IF(H698="Asia Pacific",VLOOKUP(L698,'Status Report'!B:AO,40,0),VLOOKUP(L698,'Status Report'!B:AO,39,0)))</f>
        <v>0</v>
      </c>
      <c r="Z698" s="20">
        <f t="shared" si="156"/>
        <v>0</v>
      </c>
      <c r="AA698" s="20">
        <f t="shared" si="157"/>
        <v>177.75000000000003</v>
      </c>
      <c r="AB698" s="21">
        <f>_xlfn.IFS(AI698="Den Bosch",VLOOKUP(L698,'Status Report'!B:AM,33,0),AI698="Yantian",VLOOKUP(L698,'Status Report'!B:AM,34,0),AI698="",IF(H698="Asia Pacific",VLOOKUP(L698,'Status Report'!B:AM,34,0),VLOOKUP(L698,'Status Report'!B:AM,33,0)),AI698="Direct shipment",IF(H698="Asia Pacific",VLOOKUP(L698,'Status Report'!B:AM,34,0),VLOOKUP(L698,'Status Report'!B:AM,33,0)))</f>
        <v>30.419999999999998</v>
      </c>
      <c r="AC698" s="21">
        <f>VLOOKUP(L698,'Status Report'!B:CE,82,0)</f>
        <v>0</v>
      </c>
      <c r="AD698" s="21">
        <f t="shared" si="158"/>
        <v>30.419999999999998</v>
      </c>
      <c r="AE698" s="63">
        <f>VLOOKUP(L698,'Status Report'!B:W,20,0)</f>
        <v>39</v>
      </c>
      <c r="AF698" s="63">
        <f>VLOOKUP(L698,'Status Report'!B:W,21,0)</f>
        <v>33</v>
      </c>
      <c r="AG698" s="63">
        <f>VLOOKUP(L698,'Status Report'!B:W,22,0)</f>
        <v>4.5</v>
      </c>
      <c r="AH698" s="22">
        <f t="shared" si="159"/>
        <v>2.8957500000000001E-2</v>
      </c>
      <c r="AK698" s="63">
        <f>IFERROR(VLOOKUP(G698,ASEAN!A:A,1,0),0)</f>
        <v>0</v>
      </c>
      <c r="AL698" s="63" t="str">
        <f>IFERROR(VLOOKUP(D698,'[3]customer specs'!$B$1:$D$65536,3,0),0)</f>
        <v>pallet</v>
      </c>
      <c r="AM698" s="64">
        <f t="shared" si="160"/>
        <v>0</v>
      </c>
      <c r="AN698" s="64">
        <f t="shared" si="161"/>
        <v>0</v>
      </c>
      <c r="AO698" s="63"/>
      <c r="AP698" s="63"/>
      <c r="AQ698" s="63" t="str">
        <f t="shared" si="162"/>
        <v>no</v>
      </c>
      <c r="AR698" s="20">
        <f t="shared" si="163"/>
        <v>152.1</v>
      </c>
      <c r="AS698" s="63"/>
      <c r="AT698" s="23">
        <f t="shared" si="168"/>
        <v>0.12</v>
      </c>
      <c r="AU698" s="65">
        <f t="shared" si="164"/>
        <v>34.568181818181813</v>
      </c>
      <c r="AV698" s="65"/>
      <c r="AW698" s="65">
        <f t="shared" si="165"/>
        <v>172.84090909090907</v>
      </c>
      <c r="AX698" s="65"/>
      <c r="AY698" s="63">
        <f>VLOOKUP(L698,'Status Report'!B:CF,81,0)</f>
        <v>0</v>
      </c>
      <c r="AZ698" s="63" t="str">
        <f>VLOOKUP(L698,'Status Report'!B:S,18,0)</f>
        <v>Ellina Smirnova</v>
      </c>
      <c r="BB698" s="63">
        <f>VLOOKUP(L698,'Status Report'!B:Z,25,0)</f>
        <v>5</v>
      </c>
      <c r="BC698" s="63">
        <f t="shared" si="166"/>
        <v>25</v>
      </c>
      <c r="BF698">
        <f>VLOOKUP(L698,'Status Report'!B:CE,82,0)</f>
        <v>0</v>
      </c>
      <c r="BG698">
        <f>VLOOKUP(L698,'Status Report'!B:CF,83,0)</f>
        <v>0</v>
      </c>
      <c r="BH698">
        <f>VLOOKUP(L698,'Status Report'!B:CG,84,0)</f>
        <v>0</v>
      </c>
      <c r="BI698" t="s">
        <v>854</v>
      </c>
      <c r="BJ698" t="s">
        <v>795</v>
      </c>
      <c r="BM698" s="67">
        <f t="shared" si="167"/>
        <v>5</v>
      </c>
    </row>
    <row r="699" spans="1:65" x14ac:dyDescent="0.25">
      <c r="A699" s="68" t="str">
        <f>VLOOKUP(L699,'Status Report'!B:CB,79,0)</f>
        <v>Heineken - 0.0</v>
      </c>
      <c r="C699">
        <v>26021027</v>
      </c>
      <c r="D699">
        <v>3090256</v>
      </c>
      <c r="E699" t="s">
        <v>884</v>
      </c>
      <c r="F699" t="s">
        <v>885</v>
      </c>
      <c r="G699" t="str">
        <f>VLOOKUP(D699,'[2]sold to'!$A:$H,8,0)</f>
        <v>Brazil</v>
      </c>
      <c r="H699" t="str">
        <f>VLOOKUP(D699,'[2]sold to'!$A:$I,9,0)</f>
        <v>AMERICAS</v>
      </c>
      <c r="K699">
        <v>450</v>
      </c>
      <c r="L699">
        <v>88026372</v>
      </c>
      <c r="M699" t="s">
        <v>386</v>
      </c>
      <c r="N699">
        <v>5</v>
      </c>
      <c r="P699" t="str">
        <f>VLOOKUP(L699,'Status Report'!B:AA,26,0)</f>
        <v>China</v>
      </c>
      <c r="Q699" t="str">
        <f>VLOOKUP(L699,'Status Report'!B:AB,27,0)</f>
        <v>Textiles-Clothing</v>
      </c>
      <c r="R699">
        <f>VLOOKUP(L699,'Status Report'!B:X,23,0)</f>
        <v>200</v>
      </c>
      <c r="S699" t="str">
        <f>VLOOKUP(L699,'Status Report'!B:T,19,0)</f>
        <v>Asian Sourcing Link</v>
      </c>
      <c r="T699" s="62">
        <f>VLOOKUP(L699,'Status Report'!B:E,4,0)</f>
        <v>1</v>
      </c>
      <c r="U699" s="19">
        <f>_xlfn.IFS(AI699="Den Bosch",VLOOKUP(L699,'Status Report'!B:AM,35,0),AI699="Yantian",VLOOKUP(L699,'Status Report'!B:AM,36,0),AI699="",IF(H699="Asia Pacific",VLOOKUP(L699,'Status Report'!B:AM,36,0),VLOOKUP(L699,'Status Report'!B:AM,35,0)),AI699="Direct shipment",IF(H699="Asia Pacific",VLOOKUP(L699,'Status Report'!B:AM,36,0),VLOOKUP(L699,'Status Report'!B:AM,35,0)))</f>
        <v>35.550000000000004</v>
      </c>
      <c r="V699" s="20">
        <f t="shared" si="154"/>
        <v>177.75000000000003</v>
      </c>
      <c r="W699" s="19">
        <f>_xlfn.IFS(AI699="Den Bosch",VLOOKUP(L699,'Status Report'!B:AM,37,0),AI699="Yantian",VLOOKUP(L699,'Status Report'!B:AM,38,0),AI699="",IF(H699="Asia Pacific",VLOOKUP(L699,'Status Report'!B:AM,38,0),VLOOKUP(L699,'Status Report'!B:AM,37,0)),AI699="Direct shipment",IF(H699="Asia Pacific",VLOOKUP(L699,'Status Report'!B:AM,38,0),VLOOKUP(L699,'Status Report'!B:AM,37,0)))</f>
        <v>35.550000000000004</v>
      </c>
      <c r="X699" s="20">
        <f t="shared" si="155"/>
        <v>177.75000000000003</v>
      </c>
      <c r="Y699" s="20">
        <f>_xlfn.IFS(AI699="Den Bosch",VLOOKUP(L699,'Status Report'!B:AO,39,0),AI699="Yantian",VLOOKUP(L699,'Status Report'!B:AO,40,0),AI699="",IF(H699="Asia Pacific",VLOOKUP(L699,'Status Report'!B:AO,40,0),VLOOKUP(L699,'Status Report'!B:AO,39,0)),AI699="Direct shipment",IF(H699="Asia Pacific",VLOOKUP(L699,'Status Report'!B:AO,40,0),VLOOKUP(L699,'Status Report'!B:AO,39,0)))</f>
        <v>0</v>
      </c>
      <c r="Z699" s="20">
        <f t="shared" si="156"/>
        <v>0</v>
      </c>
      <c r="AA699" s="20">
        <f t="shared" si="157"/>
        <v>177.75000000000003</v>
      </c>
      <c r="AB699" s="21">
        <f>_xlfn.IFS(AI699="Den Bosch",VLOOKUP(L699,'Status Report'!B:AM,33,0),AI699="Yantian",VLOOKUP(L699,'Status Report'!B:AM,34,0),AI699="",IF(H699="Asia Pacific",VLOOKUP(L699,'Status Report'!B:AM,34,0),VLOOKUP(L699,'Status Report'!B:AM,33,0)),AI699="Direct shipment",IF(H699="Asia Pacific",VLOOKUP(L699,'Status Report'!B:AM,34,0),VLOOKUP(L699,'Status Report'!B:AM,33,0)))</f>
        <v>30.419999999999998</v>
      </c>
      <c r="AC699" s="21">
        <f>VLOOKUP(L699,'Status Report'!B:CE,82,0)</f>
        <v>0</v>
      </c>
      <c r="AD699" s="21">
        <f t="shared" si="158"/>
        <v>30.419999999999998</v>
      </c>
      <c r="AE699" s="63">
        <f>VLOOKUP(L699,'Status Report'!B:W,20,0)</f>
        <v>39</v>
      </c>
      <c r="AF699" s="63">
        <f>VLOOKUP(L699,'Status Report'!B:W,21,0)</f>
        <v>33</v>
      </c>
      <c r="AG699" s="63">
        <f>VLOOKUP(L699,'Status Report'!B:W,22,0)</f>
        <v>4.5</v>
      </c>
      <c r="AH699" s="22">
        <f t="shared" si="159"/>
        <v>2.8957500000000001E-2</v>
      </c>
      <c r="AK699" s="63">
        <f>IFERROR(VLOOKUP(G699,ASEAN!A:A,1,0),0)</f>
        <v>0</v>
      </c>
      <c r="AL699" s="63" t="str">
        <f>IFERROR(VLOOKUP(D699,'[3]customer specs'!$B$1:$D$65536,3,0),0)</f>
        <v>pallet</v>
      </c>
      <c r="AM699" s="64">
        <f t="shared" si="160"/>
        <v>0</v>
      </c>
      <c r="AN699" s="64">
        <f t="shared" si="161"/>
        <v>0</v>
      </c>
      <c r="AO699" s="63"/>
      <c r="AP699" s="63"/>
      <c r="AQ699" s="63" t="str">
        <f t="shared" si="162"/>
        <v>no</v>
      </c>
      <c r="AR699" s="20">
        <f t="shared" si="163"/>
        <v>152.1</v>
      </c>
      <c r="AS699" s="63"/>
      <c r="AT699" s="23">
        <f t="shared" si="168"/>
        <v>0.12</v>
      </c>
      <c r="AU699" s="65">
        <f t="shared" si="164"/>
        <v>34.568181818181813</v>
      </c>
      <c r="AV699" s="65"/>
      <c r="AW699" s="65">
        <f t="shared" si="165"/>
        <v>172.84090909090907</v>
      </c>
      <c r="AX699" s="65"/>
      <c r="AY699" s="63">
        <f>VLOOKUP(L699,'Status Report'!B:CF,81,0)</f>
        <v>0</v>
      </c>
      <c r="AZ699" s="63" t="str">
        <f>VLOOKUP(L699,'Status Report'!B:S,18,0)</f>
        <v>Ellina Smirnova</v>
      </c>
      <c r="BB699" s="63">
        <f>VLOOKUP(L699,'Status Report'!B:Z,25,0)</f>
        <v>5</v>
      </c>
      <c r="BC699" s="63">
        <f t="shared" si="166"/>
        <v>25</v>
      </c>
      <c r="BF699">
        <f>VLOOKUP(L699,'Status Report'!B:CE,82,0)</f>
        <v>0</v>
      </c>
      <c r="BG699">
        <f>VLOOKUP(L699,'Status Report'!B:CF,83,0)</f>
        <v>0</v>
      </c>
      <c r="BH699">
        <f>VLOOKUP(L699,'Status Report'!B:CG,84,0)</f>
        <v>0</v>
      </c>
      <c r="BI699" t="s">
        <v>854</v>
      </c>
      <c r="BJ699" t="s">
        <v>795</v>
      </c>
      <c r="BM699" s="67">
        <f t="shared" si="167"/>
        <v>5</v>
      </c>
    </row>
    <row r="700" spans="1:65" x14ac:dyDescent="0.25">
      <c r="A700" s="68" t="str">
        <f>VLOOKUP(L700,'Status Report'!B:CB,79,0)</f>
        <v>Heineken</v>
      </c>
      <c r="C700">
        <v>26021027</v>
      </c>
      <c r="D700">
        <v>3090256</v>
      </c>
      <c r="E700" t="s">
        <v>884</v>
      </c>
      <c r="F700" t="s">
        <v>885</v>
      </c>
      <c r="G700" t="str">
        <f>VLOOKUP(D700,'[2]sold to'!$A:$H,8,0)</f>
        <v>Brazil</v>
      </c>
      <c r="H700" t="str">
        <f>VLOOKUP(D700,'[2]sold to'!$A:$I,9,0)</f>
        <v>AMERICAS</v>
      </c>
      <c r="K700">
        <v>460</v>
      </c>
      <c r="L700">
        <v>88026859</v>
      </c>
      <c r="M700" t="s">
        <v>470</v>
      </c>
      <c r="N700">
        <v>5</v>
      </c>
      <c r="P700" t="str">
        <f>VLOOKUP(L700,'Status Report'!B:AA,26,0)</f>
        <v>China</v>
      </c>
      <c r="Q700" t="str">
        <f>VLOOKUP(L700,'Status Report'!B:AB,27,0)</f>
        <v>Premiums</v>
      </c>
      <c r="R700">
        <f>VLOOKUP(L700,'Status Report'!B:X,23,0)</f>
        <v>50</v>
      </c>
      <c r="S700" t="str">
        <f>VLOOKUP(L700,'Status Report'!B:T,19,0)</f>
        <v>Promocean The Netherlands BV</v>
      </c>
      <c r="T700" s="62">
        <f>VLOOKUP(L700,'Status Report'!B:E,4,0)</f>
        <v>3</v>
      </c>
      <c r="U700" s="19">
        <f>_xlfn.IFS(AI700="Den Bosch",VLOOKUP(L700,'Status Report'!B:AM,35,0),AI700="Yantian",VLOOKUP(L700,'Status Report'!B:AM,36,0),AI700="",IF(H700="Asia Pacific",VLOOKUP(L700,'Status Report'!B:AM,36,0),VLOOKUP(L700,'Status Report'!B:AM,35,0)),AI700="Direct shipment",IF(H700="Asia Pacific",VLOOKUP(L700,'Status Report'!B:AM,36,0),VLOOKUP(L700,'Status Report'!B:AM,35,0)))</f>
        <v>47.5</v>
      </c>
      <c r="V700" s="20">
        <f t="shared" si="154"/>
        <v>237.5</v>
      </c>
      <c r="W700" s="19">
        <f>_xlfn.IFS(AI700="Den Bosch",VLOOKUP(L700,'Status Report'!B:AM,37,0),AI700="Yantian",VLOOKUP(L700,'Status Report'!B:AM,38,0),AI700="",IF(H700="Asia Pacific",VLOOKUP(L700,'Status Report'!B:AM,38,0),VLOOKUP(L700,'Status Report'!B:AM,37,0)),AI700="Direct shipment",IF(H700="Asia Pacific",VLOOKUP(L700,'Status Report'!B:AM,38,0),VLOOKUP(L700,'Status Report'!B:AM,37,0)))</f>
        <v>47.5</v>
      </c>
      <c r="X700" s="20">
        <f t="shared" si="155"/>
        <v>237.5</v>
      </c>
      <c r="Y700" s="20">
        <f>_xlfn.IFS(AI700="Den Bosch",VLOOKUP(L700,'Status Report'!B:AO,39,0),AI700="Yantian",VLOOKUP(L700,'Status Report'!B:AO,40,0),AI700="",IF(H700="Asia Pacific",VLOOKUP(L700,'Status Report'!B:AO,40,0),VLOOKUP(L700,'Status Report'!B:AO,39,0)),AI700="Direct shipment",IF(H700="Asia Pacific",VLOOKUP(L700,'Status Report'!B:AO,40,0),VLOOKUP(L700,'Status Report'!B:AO,39,0)))</f>
        <v>0</v>
      </c>
      <c r="Z700" s="20">
        <f t="shared" si="156"/>
        <v>0</v>
      </c>
      <c r="AA700" s="20">
        <f t="shared" si="157"/>
        <v>237.5</v>
      </c>
      <c r="AB700" s="21">
        <f>_xlfn.IFS(AI700="Den Bosch",VLOOKUP(L700,'Status Report'!B:AM,33,0),AI700="Yantian",VLOOKUP(L700,'Status Report'!B:AM,34,0),AI700="",IF(H700="Asia Pacific",VLOOKUP(L700,'Status Report'!B:AM,34,0),VLOOKUP(L700,'Status Report'!B:AM,33,0)),AI700="Direct shipment",IF(H700="Asia Pacific",VLOOKUP(L700,'Status Report'!B:AM,34,0),VLOOKUP(L700,'Status Report'!B:AM,33,0)))</f>
        <v>40.6068</v>
      </c>
      <c r="AC700" s="21">
        <f>VLOOKUP(L700,'Status Report'!B:CE,82,0)</f>
        <v>0</v>
      </c>
      <c r="AD700" s="21">
        <f t="shared" si="158"/>
        <v>40.6068</v>
      </c>
      <c r="AE700" s="63">
        <f>VLOOKUP(L700,'Status Report'!B:W,20,0)</f>
        <v>26</v>
      </c>
      <c r="AF700" s="63">
        <f>VLOOKUP(L700,'Status Report'!B:W,21,0)</f>
        <v>16</v>
      </c>
      <c r="AG700" s="63">
        <f>VLOOKUP(L700,'Status Report'!B:W,22,0)</f>
        <v>17</v>
      </c>
      <c r="AH700" s="22">
        <f t="shared" si="159"/>
        <v>3.5360000000000003E-2</v>
      </c>
      <c r="AI700" t="s">
        <v>990</v>
      </c>
      <c r="AK700" s="63">
        <f>IFERROR(VLOOKUP(G700,ASEAN!A:A,1,0),0)</f>
        <v>0</v>
      </c>
      <c r="AL700" s="63" t="str">
        <f>IFERROR(VLOOKUP(D700,'[3]customer specs'!$B$1:$D$65536,3,0),0)</f>
        <v>pallet</v>
      </c>
      <c r="AM700" s="64">
        <f t="shared" si="160"/>
        <v>0</v>
      </c>
      <c r="AN700" s="64">
        <f t="shared" si="161"/>
        <v>0</v>
      </c>
      <c r="AO700" s="63"/>
      <c r="AP700" s="63"/>
      <c r="AQ700" s="63" t="str">
        <f t="shared" si="162"/>
        <v>no</v>
      </c>
      <c r="AR700" s="20">
        <f t="shared" si="163"/>
        <v>203.03399999999999</v>
      </c>
      <c r="AS700" s="63"/>
      <c r="AT700" s="23">
        <f t="shared" si="168"/>
        <v>0.12</v>
      </c>
      <c r="AU700" s="65">
        <f t="shared" si="164"/>
        <v>46.144090909090906</v>
      </c>
      <c r="AV700" s="65"/>
      <c r="AW700" s="65">
        <f t="shared" si="165"/>
        <v>230.72045454545452</v>
      </c>
      <c r="AX700" s="65"/>
      <c r="AY700" s="63">
        <f>VLOOKUP(L700,'Status Report'!B:CF,81,0)</f>
        <v>0</v>
      </c>
      <c r="AZ700" s="63" t="str">
        <f>VLOOKUP(L700,'Status Report'!B:S,18,0)</f>
        <v>Ellina Smirnova</v>
      </c>
      <c r="BB700" s="63">
        <f>VLOOKUP(L700,'Status Report'!B:Z,25,0)</f>
        <v>50</v>
      </c>
      <c r="BC700" s="63">
        <f t="shared" si="166"/>
        <v>250</v>
      </c>
      <c r="BF700">
        <f>VLOOKUP(L700,'Status Report'!B:CE,82,0)</f>
        <v>0</v>
      </c>
      <c r="BG700">
        <f>VLOOKUP(L700,'Status Report'!B:CF,83,0)</f>
        <v>0</v>
      </c>
      <c r="BH700">
        <f>VLOOKUP(L700,'Status Report'!B:CG,84,0)</f>
        <v>0</v>
      </c>
      <c r="BI700" t="s">
        <v>854</v>
      </c>
      <c r="BJ700" t="s">
        <v>795</v>
      </c>
      <c r="BM700" s="67">
        <f t="shared" si="167"/>
        <v>46</v>
      </c>
    </row>
    <row r="701" spans="1:65" x14ac:dyDescent="0.25">
      <c r="A701" s="68" t="str">
        <f>VLOOKUP(L701,'Status Report'!B:CB,79,0)</f>
        <v>Heineken</v>
      </c>
      <c r="C701">
        <v>26021027</v>
      </c>
      <c r="D701">
        <v>3090256</v>
      </c>
      <c r="E701" t="s">
        <v>884</v>
      </c>
      <c r="F701" t="s">
        <v>885</v>
      </c>
      <c r="G701" t="str">
        <f>VLOOKUP(D701,'[2]sold to'!$A:$H,8,0)</f>
        <v>Brazil</v>
      </c>
      <c r="H701" t="str">
        <f>VLOOKUP(D701,'[2]sold to'!$A:$I,9,0)</f>
        <v>AMERICAS</v>
      </c>
      <c r="K701">
        <v>470</v>
      </c>
      <c r="L701">
        <v>88027056</v>
      </c>
      <c r="M701" t="s">
        <v>886</v>
      </c>
      <c r="N701">
        <v>10</v>
      </c>
      <c r="P701" t="str">
        <f>VLOOKUP(L701,'Status Report'!B:AA,26,0)</f>
        <v>Poland</v>
      </c>
      <c r="Q701" t="str">
        <f>VLOOKUP(L701,'Status Report'!B:AB,27,0)</f>
        <v>Premiums</v>
      </c>
      <c r="R701">
        <f>VLOOKUP(L701,'Status Report'!B:X,23,0)</f>
        <v>100</v>
      </c>
      <c r="S701" t="str">
        <f>VLOOKUP(L701,'Status Report'!B:T,19,0)</f>
        <v>Promocean The Netherlands BV</v>
      </c>
      <c r="T701" s="62">
        <f>VLOOKUP(L701,'Status Report'!B:E,4,0)</f>
        <v>3</v>
      </c>
      <c r="U701" s="19">
        <f>_xlfn.IFS(AI701="Den Bosch",VLOOKUP(L701,'Status Report'!B:AM,35,0),AI701="Yantian",VLOOKUP(L701,'Status Report'!B:AM,36,0),AI701="",IF(H701="Asia Pacific",VLOOKUP(L701,'Status Report'!B:AM,36,0),VLOOKUP(L701,'Status Report'!B:AM,35,0)),AI701="Direct shipment",IF(H701="Asia Pacific",VLOOKUP(L701,'Status Report'!B:AM,36,0),VLOOKUP(L701,'Status Report'!B:AM,35,0)))</f>
        <v>48.7</v>
      </c>
      <c r="V701" s="20">
        <f t="shared" si="154"/>
        <v>487</v>
      </c>
      <c r="W701" s="19">
        <f>_xlfn.IFS(AI701="Den Bosch",VLOOKUP(L701,'Status Report'!B:AM,37,0),AI701="Yantian",VLOOKUP(L701,'Status Report'!B:AM,38,0),AI701="",IF(H701="Asia Pacific",VLOOKUP(L701,'Status Report'!B:AM,38,0),VLOOKUP(L701,'Status Report'!B:AM,37,0)),AI701="Direct shipment",IF(H701="Asia Pacific",VLOOKUP(L701,'Status Report'!B:AM,38,0),VLOOKUP(L701,'Status Report'!B:AM,37,0)))</f>
        <v>19.399999999999999</v>
      </c>
      <c r="X701" s="20">
        <f t="shared" si="155"/>
        <v>194</v>
      </c>
      <c r="Y701" s="20">
        <f>_xlfn.IFS(AI701="Den Bosch",VLOOKUP(L701,'Status Report'!B:AO,39,0),AI701="Yantian",VLOOKUP(L701,'Status Report'!B:AO,40,0),AI701="",IF(H701="Asia Pacific",VLOOKUP(L701,'Status Report'!B:AO,40,0),VLOOKUP(L701,'Status Report'!B:AO,39,0)),AI701="Direct shipment",IF(H701="Asia Pacific",VLOOKUP(L701,'Status Report'!B:AO,40,0),VLOOKUP(L701,'Status Report'!B:AO,39,0)))</f>
        <v>0</v>
      </c>
      <c r="Z701" s="20">
        <f t="shared" si="156"/>
        <v>0</v>
      </c>
      <c r="AA701" s="20">
        <f t="shared" si="157"/>
        <v>194</v>
      </c>
      <c r="AB701" s="21">
        <f>_xlfn.IFS(AI701="Den Bosch",VLOOKUP(L701,'Status Report'!B:AM,33,0),AI701="Yantian",VLOOKUP(L701,'Status Report'!B:AM,34,0),AI701="",IF(H701="Asia Pacific",VLOOKUP(L701,'Status Report'!B:AM,34,0),VLOOKUP(L701,'Status Report'!B:AM,33,0)),AI701="Direct shipment",IF(H701="Asia Pacific",VLOOKUP(L701,'Status Report'!B:AM,34,0),VLOOKUP(L701,'Status Report'!B:AM,33,0)))</f>
        <v>17.11</v>
      </c>
      <c r="AC701" s="21">
        <f>VLOOKUP(L701,'Status Report'!B:CE,82,0)</f>
        <v>0</v>
      </c>
      <c r="AD701" s="21">
        <f t="shared" si="158"/>
        <v>17.11</v>
      </c>
      <c r="AE701" s="63">
        <f>VLOOKUP(L701,'Status Report'!B:W,20,0)</f>
        <v>13</v>
      </c>
      <c r="AF701" s="63">
        <f>VLOOKUP(L701,'Status Report'!B:W,21,0)</f>
        <v>9</v>
      </c>
      <c r="AG701" s="63">
        <f>VLOOKUP(L701,'Status Report'!B:W,22,0)</f>
        <v>10</v>
      </c>
      <c r="AH701" s="22">
        <f t="shared" si="159"/>
        <v>1.17E-2</v>
      </c>
      <c r="AI701" t="s">
        <v>990</v>
      </c>
      <c r="AK701" s="63">
        <f>IFERROR(VLOOKUP(G701,ASEAN!A:A,1,0),0)</f>
        <v>0</v>
      </c>
      <c r="AL701" s="63" t="str">
        <f>IFERROR(VLOOKUP(D701,'[3]customer specs'!$B$1:$D$65536,3,0),0)</f>
        <v>pallet</v>
      </c>
      <c r="AM701" s="64">
        <f t="shared" si="160"/>
        <v>293</v>
      </c>
      <c r="AN701" s="64">
        <f t="shared" si="161"/>
        <v>0</v>
      </c>
      <c r="AO701" s="63"/>
      <c r="AP701" s="63"/>
      <c r="AQ701" s="63" t="str">
        <f t="shared" si="162"/>
        <v>no</v>
      </c>
      <c r="AR701" s="20">
        <f t="shared" si="163"/>
        <v>171.1</v>
      </c>
      <c r="AS701" s="63"/>
      <c r="AT701" s="23">
        <f t="shared" si="168"/>
        <v>0.12</v>
      </c>
      <c r="AU701" s="65">
        <f t="shared" si="164"/>
        <v>19.443181818181817</v>
      </c>
      <c r="AV701" s="65"/>
      <c r="AW701" s="65">
        <f t="shared" si="165"/>
        <v>194.43181818181816</v>
      </c>
      <c r="AX701" s="65"/>
      <c r="AY701" s="63">
        <f>VLOOKUP(L701,'Status Report'!B:CF,81,0)</f>
        <v>0</v>
      </c>
      <c r="AZ701" s="63" t="str">
        <f>VLOOKUP(L701,'Status Report'!B:S,18,0)</f>
        <v>Ellina Smirnova</v>
      </c>
      <c r="BB701" s="63">
        <f>VLOOKUP(L701,'Status Report'!B:Z,25,0)</f>
        <v>10</v>
      </c>
      <c r="BC701" s="63">
        <f t="shared" si="166"/>
        <v>100</v>
      </c>
      <c r="BF701">
        <f>VLOOKUP(L701,'Status Report'!B:CE,82,0)</f>
        <v>0</v>
      </c>
      <c r="BG701">
        <f>VLOOKUP(L701,'Status Report'!B:CF,83,0)</f>
        <v>0</v>
      </c>
      <c r="BH701">
        <f>VLOOKUP(L701,'Status Report'!B:CG,84,0)</f>
        <v>0</v>
      </c>
      <c r="BI701" t="s">
        <v>854</v>
      </c>
      <c r="BJ701" t="s">
        <v>795</v>
      </c>
      <c r="BM701" s="67">
        <f t="shared" si="167"/>
        <v>316</v>
      </c>
    </row>
    <row r="702" spans="1:65" x14ac:dyDescent="0.25">
      <c r="A702" s="68" t="str">
        <f>VLOOKUP(L702,'Status Report'!B:CB,79,0)</f>
        <v>Heineken UCL</v>
      </c>
      <c r="C702">
        <v>26021028</v>
      </c>
      <c r="D702">
        <v>3010981</v>
      </c>
      <c r="E702" t="s">
        <v>889</v>
      </c>
      <c r="F702" t="s">
        <v>890</v>
      </c>
      <c r="G702" t="str">
        <f>VLOOKUP(D702,'[2]sold to'!$A:$H,8,0)</f>
        <v>Curacao</v>
      </c>
      <c r="H702" t="str">
        <f>VLOOKUP(D702,'[2]sold to'!$A:$I,9,0)</f>
        <v>AMERICAS</v>
      </c>
      <c r="K702">
        <v>110</v>
      </c>
      <c r="L702">
        <v>88026543</v>
      </c>
      <c r="M702" t="s">
        <v>358</v>
      </c>
      <c r="N702">
        <v>2</v>
      </c>
      <c r="P702" t="str">
        <f>VLOOKUP(L702,'Status Report'!B:AA,26,0)</f>
        <v>China</v>
      </c>
      <c r="Q702" t="str">
        <f>VLOOKUP(L702,'Status Report'!B:AB,27,0)</f>
        <v>Premiums</v>
      </c>
      <c r="R702">
        <f>VLOOKUP(L702,'Status Report'!B:X,23,0)</f>
        <v>100</v>
      </c>
      <c r="S702" t="str">
        <f>VLOOKUP(L702,'Status Report'!B:T,19,0)</f>
        <v>Promocean The Netherlands BV</v>
      </c>
      <c r="T702" s="62">
        <f>VLOOKUP(L702,'Status Report'!B:E,4,0)</f>
        <v>3</v>
      </c>
      <c r="U702" s="19">
        <f>_xlfn.IFS(AI702="Den Bosch",VLOOKUP(L702,'Status Report'!B:AM,35,0),AI702="Yantian",VLOOKUP(L702,'Status Report'!B:AM,36,0),AI702="",IF(H702="Asia Pacific",VLOOKUP(L702,'Status Report'!B:AM,36,0),VLOOKUP(L702,'Status Report'!B:AM,35,0)),AI702="Direct shipment",IF(H702="Asia Pacific",VLOOKUP(L702,'Status Report'!B:AM,36,0),VLOOKUP(L702,'Status Report'!B:AM,35,0)))</f>
        <v>53.5</v>
      </c>
      <c r="V702" s="20">
        <f t="shared" si="154"/>
        <v>107</v>
      </c>
      <c r="W702" s="19">
        <f>_xlfn.IFS(AI702="Den Bosch",VLOOKUP(L702,'Status Report'!B:AM,37,0),AI702="Yantian",VLOOKUP(L702,'Status Report'!B:AM,38,0),AI702="",IF(H702="Asia Pacific",VLOOKUP(L702,'Status Report'!B:AM,38,0),VLOOKUP(L702,'Status Report'!B:AM,37,0)),AI702="Direct shipment",IF(H702="Asia Pacific",VLOOKUP(L702,'Status Report'!B:AM,38,0),VLOOKUP(L702,'Status Report'!B:AM,37,0)))</f>
        <v>49.75</v>
      </c>
      <c r="X702" s="20">
        <f t="shared" si="155"/>
        <v>99.5</v>
      </c>
      <c r="Y702" s="20">
        <f>_xlfn.IFS(AI702="Den Bosch",VLOOKUP(L702,'Status Report'!B:AO,39,0),AI702="Yantian",VLOOKUP(L702,'Status Report'!B:AO,40,0),AI702="",IF(H702="Asia Pacific",VLOOKUP(L702,'Status Report'!B:AO,40,0),VLOOKUP(L702,'Status Report'!B:AO,39,0)),AI702="Direct shipment",IF(H702="Asia Pacific",VLOOKUP(L702,'Status Report'!B:AO,40,0),VLOOKUP(L702,'Status Report'!B:AO,39,0)))</f>
        <v>0</v>
      </c>
      <c r="Z702" s="20">
        <f t="shared" si="156"/>
        <v>0</v>
      </c>
      <c r="AA702" s="20">
        <f t="shared" si="157"/>
        <v>99.5</v>
      </c>
      <c r="AB702" s="21">
        <f>_xlfn.IFS(AI702="Den Bosch",VLOOKUP(L702,'Status Report'!B:AM,33,0),AI702="Yantian",VLOOKUP(L702,'Status Report'!B:AM,34,0),AI702="",IF(H702="Asia Pacific",VLOOKUP(L702,'Status Report'!B:AM,34,0),VLOOKUP(L702,'Status Report'!B:AM,33,0)),AI702="Direct shipment",IF(H702="Asia Pacific",VLOOKUP(L702,'Status Report'!B:AM,34,0),VLOOKUP(L702,'Status Report'!B:AM,33,0)))</f>
        <v>43.103400000000008</v>
      </c>
      <c r="AC702" s="21">
        <f>VLOOKUP(L702,'Status Report'!B:CE,82,0)</f>
        <v>0</v>
      </c>
      <c r="AD702" s="21">
        <f t="shared" si="158"/>
        <v>43.103400000000008</v>
      </c>
      <c r="AE702" s="63">
        <f>VLOOKUP(L702,'Status Report'!B:W,20,0)</f>
        <v>24</v>
      </c>
      <c r="AF702" s="63">
        <f>VLOOKUP(L702,'Status Report'!B:W,21,0)</f>
        <v>15</v>
      </c>
      <c r="AG702" s="63">
        <f>VLOOKUP(L702,'Status Report'!B:W,22,0)</f>
        <v>5</v>
      </c>
      <c r="AH702" s="22">
        <f t="shared" si="159"/>
        <v>3.5999999999999999E-3</v>
      </c>
      <c r="AI702" t="s">
        <v>990</v>
      </c>
      <c r="AK702" s="63">
        <f>IFERROR(VLOOKUP(G702,ASEAN!A:A,1,0),0)</f>
        <v>0</v>
      </c>
      <c r="AL702" s="63" t="str">
        <f>IFERROR(VLOOKUP(D702,'[3]customer specs'!$B$1:$D$65536,3,0),0)</f>
        <v>pallet</v>
      </c>
      <c r="AM702" s="64">
        <f t="shared" si="160"/>
        <v>7.5</v>
      </c>
      <c r="AN702" s="64">
        <f t="shared" si="161"/>
        <v>0</v>
      </c>
      <c r="AO702" s="63"/>
      <c r="AP702" s="63"/>
      <c r="AQ702" s="63" t="str">
        <f t="shared" si="162"/>
        <v>no</v>
      </c>
      <c r="AR702" s="20">
        <f t="shared" si="163"/>
        <v>86.206800000000015</v>
      </c>
      <c r="AS702" s="63"/>
      <c r="AT702" s="23">
        <f t="shared" si="168"/>
        <v>0.12</v>
      </c>
      <c r="AU702" s="65">
        <f t="shared" si="164"/>
        <v>48.981136363636374</v>
      </c>
      <c r="AV702" s="65"/>
      <c r="AW702" s="65">
        <f t="shared" si="165"/>
        <v>97.962272727272747</v>
      </c>
      <c r="AX702" s="65"/>
      <c r="AY702" s="63">
        <f>VLOOKUP(L702,'Status Report'!B:CF,81,0)</f>
        <v>0</v>
      </c>
      <c r="AZ702" s="63" t="str">
        <f>VLOOKUP(L702,'Status Report'!B:S,18,0)</f>
        <v>Ellina Smirnova</v>
      </c>
      <c r="BB702" s="63">
        <f>VLOOKUP(L702,'Status Report'!B:Z,25,0)</f>
        <v>25</v>
      </c>
      <c r="BC702" s="63">
        <f t="shared" si="166"/>
        <v>50</v>
      </c>
      <c r="BF702">
        <f>VLOOKUP(L702,'Status Report'!B:CE,82,0)</f>
        <v>0</v>
      </c>
      <c r="BG702">
        <f>VLOOKUP(L702,'Status Report'!B:CF,83,0)</f>
        <v>0</v>
      </c>
      <c r="BH702">
        <f>VLOOKUP(L702,'Status Report'!B:CG,84,0)</f>
        <v>0</v>
      </c>
      <c r="BI702" t="s">
        <v>854</v>
      </c>
      <c r="BJ702" t="s">
        <v>795</v>
      </c>
      <c r="BM702" s="67">
        <f t="shared" si="167"/>
        <v>612</v>
      </c>
    </row>
    <row r="703" spans="1:65" x14ac:dyDescent="0.25">
      <c r="A703" s="68" t="str">
        <f>VLOOKUP(L703,'Status Report'!B:CB,79,0)</f>
        <v>Heineken UCL</v>
      </c>
      <c r="C703">
        <v>26021028</v>
      </c>
      <c r="D703">
        <v>3010981</v>
      </c>
      <c r="E703" t="s">
        <v>889</v>
      </c>
      <c r="F703" t="s">
        <v>890</v>
      </c>
      <c r="G703" t="str">
        <f>VLOOKUP(D703,'[2]sold to'!$A:$H,8,0)</f>
        <v>Curacao</v>
      </c>
      <c r="H703" t="str">
        <f>VLOOKUP(D703,'[2]sold to'!$A:$I,9,0)</f>
        <v>AMERICAS</v>
      </c>
      <c r="K703">
        <v>120</v>
      </c>
      <c r="L703">
        <v>88026531</v>
      </c>
      <c r="M703" t="s">
        <v>348</v>
      </c>
      <c r="N703">
        <v>6</v>
      </c>
      <c r="P703" t="str">
        <f>VLOOKUP(L703,'Status Report'!B:AA,26,0)</f>
        <v>China</v>
      </c>
      <c r="Q703" t="str">
        <f>VLOOKUP(L703,'Status Report'!B:AB,27,0)</f>
        <v>Premiums</v>
      </c>
      <c r="R703">
        <f>VLOOKUP(L703,'Status Report'!B:X,23,0)</f>
        <v>200</v>
      </c>
      <c r="S703" t="str">
        <f>VLOOKUP(L703,'Status Report'!B:T,19,0)</f>
        <v>Promocean The Netherlands BV</v>
      </c>
      <c r="T703" s="62">
        <f>VLOOKUP(L703,'Status Report'!B:E,4,0)</f>
        <v>3</v>
      </c>
      <c r="U703" s="19">
        <f>_xlfn.IFS(AI703="Den Bosch",VLOOKUP(L703,'Status Report'!B:AM,35,0),AI703="Yantian",VLOOKUP(L703,'Status Report'!B:AM,36,0),AI703="",IF(H703="Asia Pacific",VLOOKUP(L703,'Status Report'!B:AM,36,0),VLOOKUP(L703,'Status Report'!B:AM,35,0)),AI703="Direct shipment",IF(H703="Asia Pacific",VLOOKUP(L703,'Status Report'!B:AM,36,0),VLOOKUP(L703,'Status Report'!B:AM,35,0)))</f>
        <v>18.2</v>
      </c>
      <c r="V703" s="20">
        <f t="shared" si="154"/>
        <v>109.19999999999999</v>
      </c>
      <c r="W703" s="19">
        <f>_xlfn.IFS(AI703="Den Bosch",VLOOKUP(L703,'Status Report'!B:AM,37,0),AI703="Yantian",VLOOKUP(L703,'Status Report'!B:AM,38,0),AI703="",IF(H703="Asia Pacific",VLOOKUP(L703,'Status Report'!B:AM,38,0),VLOOKUP(L703,'Status Report'!B:AM,37,0)),AI703="Direct shipment",IF(H703="Asia Pacific",VLOOKUP(L703,'Status Report'!B:AM,38,0),VLOOKUP(L703,'Status Report'!B:AM,37,0)))</f>
        <v>17.649999999999999</v>
      </c>
      <c r="X703" s="20">
        <f t="shared" si="155"/>
        <v>105.89999999999999</v>
      </c>
      <c r="Y703" s="20">
        <f>_xlfn.IFS(AI703="Den Bosch",VLOOKUP(L703,'Status Report'!B:AO,39,0),AI703="Yantian",VLOOKUP(L703,'Status Report'!B:AO,40,0),AI703="",IF(H703="Asia Pacific",VLOOKUP(L703,'Status Report'!B:AO,40,0),VLOOKUP(L703,'Status Report'!B:AO,39,0)),AI703="Direct shipment",IF(H703="Asia Pacific",VLOOKUP(L703,'Status Report'!B:AO,40,0),VLOOKUP(L703,'Status Report'!B:AO,39,0)))</f>
        <v>0</v>
      </c>
      <c r="Z703" s="20">
        <f t="shared" si="156"/>
        <v>0</v>
      </c>
      <c r="AA703" s="20">
        <f t="shared" si="157"/>
        <v>105.89999999999999</v>
      </c>
      <c r="AB703" s="21">
        <f>_xlfn.IFS(AI703="Den Bosch",VLOOKUP(L703,'Status Report'!B:AM,33,0),AI703="Yantian",VLOOKUP(L703,'Status Report'!B:AM,34,0),AI703="",IF(H703="Asia Pacific",VLOOKUP(L703,'Status Report'!B:AM,34,0),VLOOKUP(L703,'Status Report'!B:AM,33,0)),AI703="Direct shipment",IF(H703="Asia Pacific",VLOOKUP(L703,'Status Report'!B:AM,34,0),VLOOKUP(L703,'Status Report'!B:AM,33,0)))</f>
        <v>15.420599999999999</v>
      </c>
      <c r="AC703" s="21">
        <f>VLOOKUP(L703,'Status Report'!B:CE,82,0)</f>
        <v>0</v>
      </c>
      <c r="AD703" s="21">
        <f t="shared" si="158"/>
        <v>15.420599999999999</v>
      </c>
      <c r="AE703" s="63">
        <f>VLOOKUP(L703,'Status Report'!B:W,20,0)</f>
        <v>35</v>
      </c>
      <c r="AF703" s="63">
        <f>VLOOKUP(L703,'Status Report'!B:W,21,0)</f>
        <v>22</v>
      </c>
      <c r="AG703" s="63">
        <f>VLOOKUP(L703,'Status Report'!B:W,22,0)</f>
        <v>6</v>
      </c>
      <c r="AH703" s="22">
        <f t="shared" si="159"/>
        <v>2.7720000000000002E-2</v>
      </c>
      <c r="AI703" t="s">
        <v>990</v>
      </c>
      <c r="AK703" s="63">
        <f>IFERROR(VLOOKUP(G703,ASEAN!A:A,1,0),0)</f>
        <v>0</v>
      </c>
      <c r="AL703" s="63" t="str">
        <f>IFERROR(VLOOKUP(D703,'[3]customer specs'!$B$1:$D$65536,3,0),0)</f>
        <v>pallet</v>
      </c>
      <c r="AM703" s="64">
        <f t="shared" si="160"/>
        <v>3.2999999999999972</v>
      </c>
      <c r="AN703" s="64">
        <f t="shared" si="161"/>
        <v>0</v>
      </c>
      <c r="AO703" s="63"/>
      <c r="AP703" s="63"/>
      <c r="AQ703" s="63" t="str">
        <f t="shared" si="162"/>
        <v>no</v>
      </c>
      <c r="AR703" s="20">
        <f t="shared" si="163"/>
        <v>92.523599999999988</v>
      </c>
      <c r="AS703" s="63"/>
      <c r="AT703" s="23">
        <f t="shared" si="168"/>
        <v>0.12</v>
      </c>
      <c r="AU703" s="65">
        <f t="shared" si="164"/>
        <v>17.523409090909087</v>
      </c>
      <c r="AV703" s="65"/>
      <c r="AW703" s="65">
        <f t="shared" si="165"/>
        <v>105.14045454545453</v>
      </c>
      <c r="AX703" s="65"/>
      <c r="AY703" s="63">
        <f>VLOOKUP(L703,'Status Report'!B:CF,81,0)</f>
        <v>0</v>
      </c>
      <c r="AZ703" s="63" t="str">
        <f>VLOOKUP(L703,'Status Report'!B:S,18,0)</f>
        <v>Ellina Smirnova</v>
      </c>
      <c r="BB703" s="63">
        <f>VLOOKUP(L703,'Status Report'!B:Z,25,0)</f>
        <v>5</v>
      </c>
      <c r="BC703" s="63">
        <f t="shared" si="166"/>
        <v>30</v>
      </c>
      <c r="BF703">
        <f>VLOOKUP(L703,'Status Report'!B:CE,82,0)</f>
        <v>0</v>
      </c>
      <c r="BG703">
        <f>VLOOKUP(L703,'Status Report'!B:CF,83,0)</f>
        <v>0</v>
      </c>
      <c r="BH703">
        <f>VLOOKUP(L703,'Status Report'!B:CG,84,0)</f>
        <v>0</v>
      </c>
      <c r="BI703" t="s">
        <v>854</v>
      </c>
      <c r="BJ703" t="s">
        <v>795</v>
      </c>
      <c r="BM703" s="67">
        <f t="shared" si="167"/>
        <v>747</v>
      </c>
    </row>
    <row r="704" spans="1:65" x14ac:dyDescent="0.25">
      <c r="A704" s="68" t="str">
        <f>VLOOKUP(L704,'Status Report'!B:CB,79,0)</f>
        <v>Heineken UCL</v>
      </c>
      <c r="C704">
        <v>26021028</v>
      </c>
      <c r="D704">
        <v>3010981</v>
      </c>
      <c r="E704" t="s">
        <v>889</v>
      </c>
      <c r="F704" t="s">
        <v>890</v>
      </c>
      <c r="G704" t="str">
        <f>VLOOKUP(D704,'[2]sold to'!$A:$H,8,0)</f>
        <v>Curacao</v>
      </c>
      <c r="H704" t="str">
        <f>VLOOKUP(D704,'[2]sold to'!$A:$I,9,0)</f>
        <v>AMERICAS</v>
      </c>
      <c r="K704">
        <v>130</v>
      </c>
      <c r="L704">
        <v>88026526</v>
      </c>
      <c r="M704" t="s">
        <v>809</v>
      </c>
      <c r="N704">
        <v>4</v>
      </c>
      <c r="P704" t="str">
        <f>VLOOKUP(L704,'Status Report'!B:AA,26,0)</f>
        <v>China</v>
      </c>
      <c r="Q704" t="str">
        <f>VLOOKUP(L704,'Status Report'!B:AB,27,0)</f>
        <v>Outdoor signs</v>
      </c>
      <c r="R704">
        <f>VLOOKUP(L704,'Status Report'!B:X,23,0)</f>
        <v>250</v>
      </c>
      <c r="S704" t="str">
        <f>VLOOKUP(L704,'Status Report'!B:T,19,0)</f>
        <v>Promocean The Netherlands BV</v>
      </c>
      <c r="T704" s="62">
        <f>VLOOKUP(L704,'Status Report'!B:E,4,0)</f>
        <v>1</v>
      </c>
      <c r="U704" s="19">
        <f>_xlfn.IFS(AI704="Den Bosch",VLOOKUP(L704,'Status Report'!B:AM,35,0),AI704="Yantian",VLOOKUP(L704,'Status Report'!B:AM,36,0),AI704="",IF(H704="Asia Pacific",VLOOKUP(L704,'Status Report'!B:AM,36,0),VLOOKUP(L704,'Status Report'!B:AM,35,0)),AI704="Direct shipment",IF(H704="Asia Pacific",VLOOKUP(L704,'Status Report'!B:AM,36,0),VLOOKUP(L704,'Status Report'!B:AM,35,0)))</f>
        <v>43.06</v>
      </c>
      <c r="V704" s="20">
        <f t="shared" si="154"/>
        <v>172.24</v>
      </c>
      <c r="W704" s="19">
        <f>_xlfn.IFS(AI704="Den Bosch",VLOOKUP(L704,'Status Report'!B:AM,37,0),AI704="Yantian",VLOOKUP(L704,'Status Report'!B:AM,38,0),AI704="",IF(H704="Asia Pacific",VLOOKUP(L704,'Status Report'!B:AM,38,0),VLOOKUP(L704,'Status Report'!B:AM,37,0)),AI704="Direct shipment",IF(H704="Asia Pacific",VLOOKUP(L704,'Status Report'!B:AM,38,0),VLOOKUP(L704,'Status Report'!B:AM,37,0)))</f>
        <v>43.06</v>
      </c>
      <c r="X704" s="20">
        <f t="shared" si="155"/>
        <v>172.24</v>
      </c>
      <c r="Y704" s="20">
        <f>_xlfn.IFS(AI704="Den Bosch",VLOOKUP(L704,'Status Report'!B:AO,39,0),AI704="Yantian",VLOOKUP(L704,'Status Report'!B:AO,40,0),AI704="",IF(H704="Asia Pacific",VLOOKUP(L704,'Status Report'!B:AO,40,0),VLOOKUP(L704,'Status Report'!B:AO,39,0)),AI704="Direct shipment",IF(H704="Asia Pacific",VLOOKUP(L704,'Status Report'!B:AO,40,0),VLOOKUP(L704,'Status Report'!B:AO,39,0)))</f>
        <v>0</v>
      </c>
      <c r="Z704" s="20">
        <f t="shared" si="156"/>
        <v>0</v>
      </c>
      <c r="AA704" s="20">
        <f t="shared" si="157"/>
        <v>172.24</v>
      </c>
      <c r="AB704" s="21">
        <f>_xlfn.IFS(AI704="Den Bosch",VLOOKUP(L704,'Status Report'!B:AM,33,0),AI704="Yantian",VLOOKUP(L704,'Status Report'!B:AM,34,0),AI704="",IF(H704="Asia Pacific",VLOOKUP(L704,'Status Report'!B:AM,34,0),VLOOKUP(L704,'Status Report'!B:AM,33,0)),AI704="Direct shipment",IF(H704="Asia Pacific",VLOOKUP(L704,'Status Report'!B:AM,34,0),VLOOKUP(L704,'Status Report'!B:AM,33,0)))</f>
        <v>37.8887</v>
      </c>
      <c r="AC704" s="21">
        <f>VLOOKUP(L704,'Status Report'!B:CE,82,0)</f>
        <v>0</v>
      </c>
      <c r="AD704" s="21">
        <f t="shared" si="158"/>
        <v>37.8887</v>
      </c>
      <c r="AE704" s="63">
        <f>VLOOKUP(L704,'Status Report'!B:W,20,0)</f>
        <v>40</v>
      </c>
      <c r="AF704" s="63">
        <f>VLOOKUP(L704,'Status Report'!B:W,21,0)</f>
        <v>20.5</v>
      </c>
      <c r="AG704" s="63">
        <f>VLOOKUP(L704,'Status Report'!B:W,22,0)</f>
        <v>10</v>
      </c>
      <c r="AH704" s="22">
        <f t="shared" si="159"/>
        <v>3.2800000000000003E-2</v>
      </c>
      <c r="AK704" s="63">
        <f>IFERROR(VLOOKUP(G704,ASEAN!A:A,1,0),0)</f>
        <v>0</v>
      </c>
      <c r="AL704" s="63" t="str">
        <f>IFERROR(VLOOKUP(D704,'[3]customer specs'!$B$1:$D$65536,3,0),0)</f>
        <v>pallet</v>
      </c>
      <c r="AM704" s="64">
        <f t="shared" si="160"/>
        <v>0</v>
      </c>
      <c r="AN704" s="64">
        <f t="shared" si="161"/>
        <v>0</v>
      </c>
      <c r="AO704" s="63"/>
      <c r="AP704" s="63"/>
      <c r="AQ704" s="63" t="str">
        <f t="shared" si="162"/>
        <v>no</v>
      </c>
      <c r="AR704" s="20">
        <f t="shared" si="163"/>
        <v>151.5548</v>
      </c>
      <c r="AS704" s="63"/>
      <c r="AT704" s="23">
        <f t="shared" si="168"/>
        <v>0.12</v>
      </c>
      <c r="AU704" s="65">
        <f t="shared" si="164"/>
        <v>43.055340909090908</v>
      </c>
      <c r="AV704" s="65"/>
      <c r="AW704" s="65">
        <f t="shared" si="165"/>
        <v>172.22136363636363</v>
      </c>
      <c r="AX704" s="65"/>
      <c r="AY704" s="63">
        <f>VLOOKUP(L704,'Status Report'!B:CF,81,0)</f>
        <v>0</v>
      </c>
      <c r="AZ704" s="63" t="str">
        <f>VLOOKUP(L704,'Status Report'!B:S,18,0)</f>
        <v>Ludmilla Zarybnicka</v>
      </c>
      <c r="BB704" s="63">
        <f>VLOOKUP(L704,'Status Report'!B:Z,25,0)</f>
        <v>1</v>
      </c>
      <c r="BC704" s="63">
        <f t="shared" si="166"/>
        <v>4</v>
      </c>
      <c r="BF704">
        <f>VLOOKUP(L704,'Status Report'!B:CE,82,0)</f>
        <v>0</v>
      </c>
      <c r="BG704">
        <f>VLOOKUP(L704,'Status Report'!B:CF,83,0)</f>
        <v>0</v>
      </c>
      <c r="BH704">
        <f>VLOOKUP(L704,'Status Report'!B:CG,84,0)</f>
        <v>0</v>
      </c>
      <c r="BI704" t="s">
        <v>854</v>
      </c>
      <c r="BJ704" t="s">
        <v>795</v>
      </c>
      <c r="BM704" s="67">
        <f t="shared" si="167"/>
        <v>104</v>
      </c>
    </row>
    <row r="705" spans="1:65" x14ac:dyDescent="0.25">
      <c r="A705" s="68" t="str">
        <f>VLOOKUP(L705,'Status Report'!B:CB,79,0)</f>
        <v>Heineken UCL</v>
      </c>
      <c r="C705">
        <v>26021028</v>
      </c>
      <c r="D705">
        <v>3010981</v>
      </c>
      <c r="E705" t="s">
        <v>889</v>
      </c>
      <c r="F705" t="s">
        <v>890</v>
      </c>
      <c r="G705" t="str">
        <f>VLOOKUP(D705,'[2]sold to'!$A:$H,8,0)</f>
        <v>Curacao</v>
      </c>
      <c r="H705" t="str">
        <f>VLOOKUP(D705,'[2]sold to'!$A:$I,9,0)</f>
        <v>AMERICAS</v>
      </c>
      <c r="K705">
        <v>140</v>
      </c>
      <c r="L705">
        <v>88026542</v>
      </c>
      <c r="M705" t="s">
        <v>841</v>
      </c>
      <c r="N705">
        <v>3</v>
      </c>
      <c r="P705" t="str">
        <f>VLOOKUP(L705,'Status Report'!B:AA,26,0)</f>
        <v>China</v>
      </c>
      <c r="Q705" t="str">
        <f>VLOOKUP(L705,'Status Report'!B:AB,27,0)</f>
        <v>Premiums</v>
      </c>
      <c r="R705">
        <f>VLOOKUP(L705,'Status Report'!B:X,23,0)</f>
        <v>250</v>
      </c>
      <c r="S705" t="str">
        <f>VLOOKUP(L705,'Status Report'!B:T,19,0)</f>
        <v>Promocean The Netherlands BV</v>
      </c>
      <c r="T705" s="62">
        <f>VLOOKUP(L705,'Status Report'!B:E,4,0)</f>
        <v>3</v>
      </c>
      <c r="U705" s="19">
        <f>_xlfn.IFS(AI705="Den Bosch",VLOOKUP(L705,'Status Report'!B:AM,35,0),AI705="Yantian",VLOOKUP(L705,'Status Report'!B:AM,36,0),AI705="",IF(H705="Asia Pacific",VLOOKUP(L705,'Status Report'!B:AM,36,0),VLOOKUP(L705,'Status Report'!B:AM,35,0)),AI705="Direct shipment",IF(H705="Asia Pacific",VLOOKUP(L705,'Status Report'!B:AM,36,0),VLOOKUP(L705,'Status Report'!B:AM,35,0)))</f>
        <v>74.7</v>
      </c>
      <c r="V705" s="20">
        <f t="shared" si="154"/>
        <v>224.10000000000002</v>
      </c>
      <c r="W705" s="19">
        <f>_xlfn.IFS(AI705="Den Bosch",VLOOKUP(L705,'Status Report'!B:AM,37,0),AI705="Yantian",VLOOKUP(L705,'Status Report'!B:AM,38,0),AI705="",IF(H705="Asia Pacific",VLOOKUP(L705,'Status Report'!B:AM,38,0),VLOOKUP(L705,'Status Report'!B:AM,37,0)),AI705="Direct shipment",IF(H705="Asia Pacific",VLOOKUP(L705,'Status Report'!B:AM,38,0),VLOOKUP(L705,'Status Report'!B:AM,37,0)))</f>
        <v>74.7</v>
      </c>
      <c r="X705" s="20">
        <f t="shared" si="155"/>
        <v>224.10000000000002</v>
      </c>
      <c r="Y705" s="20">
        <f>_xlfn.IFS(AI705="Den Bosch",VLOOKUP(L705,'Status Report'!B:AO,39,0),AI705="Yantian",VLOOKUP(L705,'Status Report'!B:AO,40,0),AI705="",IF(H705="Asia Pacific",VLOOKUP(L705,'Status Report'!B:AO,40,0),VLOOKUP(L705,'Status Report'!B:AO,39,0)),AI705="Direct shipment",IF(H705="Asia Pacific",VLOOKUP(L705,'Status Report'!B:AO,40,0),VLOOKUP(L705,'Status Report'!B:AO,39,0)))</f>
        <v>0</v>
      </c>
      <c r="Z705" s="20">
        <f t="shared" si="156"/>
        <v>0</v>
      </c>
      <c r="AA705" s="20">
        <f t="shared" si="157"/>
        <v>224.10000000000002</v>
      </c>
      <c r="AB705" s="21">
        <f>_xlfn.IFS(AI705="Den Bosch",VLOOKUP(L705,'Status Report'!B:AM,33,0),AI705="Yantian",VLOOKUP(L705,'Status Report'!B:AM,34,0),AI705="",IF(H705="Asia Pacific",VLOOKUP(L705,'Status Report'!B:AM,34,0),VLOOKUP(L705,'Status Report'!B:AM,33,0)),AI705="Direct shipment",IF(H705="Asia Pacific",VLOOKUP(L705,'Status Report'!B:AM,34,0),VLOOKUP(L705,'Status Report'!B:AM,33,0)))</f>
        <v>64.62660000000001</v>
      </c>
      <c r="AC705" s="21">
        <f>VLOOKUP(L705,'Status Report'!B:CE,82,0)</f>
        <v>0</v>
      </c>
      <c r="AD705" s="21">
        <f t="shared" si="158"/>
        <v>64.62660000000001</v>
      </c>
      <c r="AE705" s="63">
        <f>VLOOKUP(L705,'Status Report'!B:W,20,0)</f>
        <v>37</v>
      </c>
      <c r="AF705" s="63">
        <f>VLOOKUP(L705,'Status Report'!B:W,21,0)</f>
        <v>16</v>
      </c>
      <c r="AG705" s="63">
        <f>VLOOKUP(L705,'Status Report'!B:W,22,0)</f>
        <v>17</v>
      </c>
      <c r="AH705" s="22">
        <f t="shared" si="159"/>
        <v>3.0192E-2</v>
      </c>
      <c r="AI705" t="s">
        <v>990</v>
      </c>
      <c r="AK705" s="63">
        <f>IFERROR(VLOOKUP(G705,ASEAN!A:A,1,0),0)</f>
        <v>0</v>
      </c>
      <c r="AL705" s="63" t="str">
        <f>IFERROR(VLOOKUP(D705,'[3]customer specs'!$B$1:$D$65536,3,0),0)</f>
        <v>pallet</v>
      </c>
      <c r="AM705" s="64">
        <f t="shared" si="160"/>
        <v>0</v>
      </c>
      <c r="AN705" s="64">
        <f t="shared" si="161"/>
        <v>0</v>
      </c>
      <c r="AO705" s="63"/>
      <c r="AP705" s="63"/>
      <c r="AQ705" s="63" t="str">
        <f t="shared" si="162"/>
        <v>no</v>
      </c>
      <c r="AR705" s="20">
        <f t="shared" si="163"/>
        <v>193.87980000000005</v>
      </c>
      <c r="AS705" s="63"/>
      <c r="AT705" s="23">
        <f t="shared" si="168"/>
        <v>0.12</v>
      </c>
      <c r="AU705" s="65">
        <f t="shared" si="164"/>
        <v>73.439318181818194</v>
      </c>
      <c r="AV705" s="65"/>
      <c r="AW705" s="65">
        <f t="shared" si="165"/>
        <v>220.3179545454546</v>
      </c>
      <c r="AX705" s="65"/>
      <c r="AY705" s="63">
        <f>VLOOKUP(L705,'Status Report'!B:CF,81,0)</f>
        <v>0</v>
      </c>
      <c r="AZ705" s="63" t="str">
        <f>VLOOKUP(L705,'Status Report'!B:S,18,0)</f>
        <v>Ellina Smirnova</v>
      </c>
      <c r="BB705" s="63">
        <f>VLOOKUP(L705,'Status Report'!B:Z,25,0)</f>
        <v>10</v>
      </c>
      <c r="BC705" s="63">
        <f t="shared" si="166"/>
        <v>30</v>
      </c>
      <c r="BF705">
        <f>VLOOKUP(L705,'Status Report'!B:CE,82,0)</f>
        <v>0</v>
      </c>
      <c r="BG705">
        <f>VLOOKUP(L705,'Status Report'!B:CF,83,0)</f>
        <v>0</v>
      </c>
      <c r="BH705">
        <f>VLOOKUP(L705,'Status Report'!B:CG,84,0)</f>
        <v>0</v>
      </c>
      <c r="BI705" t="s">
        <v>854</v>
      </c>
      <c r="BJ705" t="s">
        <v>795</v>
      </c>
      <c r="BM705" s="67">
        <f t="shared" si="167"/>
        <v>421</v>
      </c>
    </row>
    <row r="706" spans="1:65" x14ac:dyDescent="0.25">
      <c r="A706" s="68" t="str">
        <f>VLOOKUP(L706,'Status Report'!B:CB,79,0)</f>
        <v>Heineken UCL</v>
      </c>
      <c r="C706">
        <v>26021028</v>
      </c>
      <c r="D706">
        <v>3010981</v>
      </c>
      <c r="E706" t="s">
        <v>889</v>
      </c>
      <c r="F706" t="s">
        <v>890</v>
      </c>
      <c r="G706" t="str">
        <f>VLOOKUP(D706,'[2]sold to'!$A:$H,8,0)</f>
        <v>Curacao</v>
      </c>
      <c r="H706" t="str">
        <f>VLOOKUP(D706,'[2]sold to'!$A:$I,9,0)</f>
        <v>AMERICAS</v>
      </c>
      <c r="K706">
        <v>150</v>
      </c>
      <c r="L706">
        <v>88026530</v>
      </c>
      <c r="M706" t="s">
        <v>347</v>
      </c>
      <c r="N706">
        <v>2</v>
      </c>
      <c r="P706" t="str">
        <f>VLOOKUP(L706,'Status Report'!B:AA,26,0)</f>
        <v>China</v>
      </c>
      <c r="Q706" t="str">
        <f>VLOOKUP(L706,'Status Report'!B:AB,27,0)</f>
        <v>Textiles-Clothing</v>
      </c>
      <c r="R706">
        <f>VLOOKUP(L706,'Status Report'!B:X,23,0)</f>
        <v>42</v>
      </c>
      <c r="S706" t="str">
        <f>VLOOKUP(L706,'Status Report'!B:T,19,0)</f>
        <v>Promocean The Netherlands BV</v>
      </c>
      <c r="T706" s="62">
        <f>VLOOKUP(L706,'Status Report'!B:E,4,0)</f>
        <v>3</v>
      </c>
      <c r="U706" s="19">
        <f>_xlfn.IFS(AI706="Den Bosch",VLOOKUP(L706,'Status Report'!B:AM,35,0),AI706="Yantian",VLOOKUP(L706,'Status Report'!B:AM,36,0),AI706="",IF(H706="Asia Pacific",VLOOKUP(L706,'Status Report'!B:AM,36,0),VLOOKUP(L706,'Status Report'!B:AM,35,0)),AI706="Direct shipment",IF(H706="Asia Pacific",VLOOKUP(L706,'Status Report'!B:AM,36,0),VLOOKUP(L706,'Status Report'!B:AM,35,0)))</f>
        <v>115.68</v>
      </c>
      <c r="V706" s="20">
        <f t="shared" ref="V706:V769" si="169">U706*N706</f>
        <v>231.36</v>
      </c>
      <c r="W706" s="19">
        <f>_xlfn.IFS(AI706="Den Bosch",VLOOKUP(L706,'Status Report'!B:AM,37,0),AI706="Yantian",VLOOKUP(L706,'Status Report'!B:AM,38,0),AI706="",IF(H706="Asia Pacific",VLOOKUP(L706,'Status Report'!B:AM,38,0),VLOOKUP(L706,'Status Report'!B:AM,37,0)),AI706="Direct shipment",IF(H706="Asia Pacific",VLOOKUP(L706,'Status Report'!B:AM,38,0),VLOOKUP(L706,'Status Report'!B:AM,37,0)))</f>
        <v>115.68</v>
      </c>
      <c r="X706" s="20">
        <f t="shared" ref="X706:X769" si="170">N706*W706</f>
        <v>231.36</v>
      </c>
      <c r="Y706" s="20">
        <f>_xlfn.IFS(AI706="Den Bosch",VLOOKUP(L706,'Status Report'!B:AO,39,0),AI706="Yantian",VLOOKUP(L706,'Status Report'!B:AO,40,0),AI706="",IF(H706="Asia Pacific",VLOOKUP(L706,'Status Report'!B:AO,40,0),VLOOKUP(L706,'Status Report'!B:AO,39,0)),AI706="Direct shipment",IF(H706="Asia Pacific",VLOOKUP(L706,'Status Report'!B:AO,40,0),VLOOKUP(L706,'Status Report'!B:AO,39,0)))</f>
        <v>0</v>
      </c>
      <c r="Z706" s="20">
        <f t="shared" ref="Z706:Z769" si="171">Y706*N706</f>
        <v>0</v>
      </c>
      <c r="AA706" s="20">
        <f t="shared" ref="AA706:AA769" si="172">IF(Z706=0,X706,Z706)</f>
        <v>231.36</v>
      </c>
      <c r="AB706" s="21">
        <f>_xlfn.IFS(AI706="Den Bosch",VLOOKUP(L706,'Status Report'!B:AM,33,0),AI706="Yantian",VLOOKUP(L706,'Status Report'!B:AM,34,0),AI706="",IF(H706="Asia Pacific",VLOOKUP(L706,'Status Report'!B:AM,34,0),VLOOKUP(L706,'Status Report'!B:AM,33,0)),AI706="Direct shipment",IF(H706="Asia Pacific",VLOOKUP(L706,'Status Report'!B:AM,34,0),VLOOKUP(L706,'Status Report'!B:AM,33,0)))</f>
        <v>101.00609999999999</v>
      </c>
      <c r="AC706" s="21">
        <f>VLOOKUP(L706,'Status Report'!B:CE,82,0)</f>
        <v>0</v>
      </c>
      <c r="AD706" s="21">
        <f t="shared" ref="AD706:AD769" si="173">IF(AC706=0,AB706,AC706)</f>
        <v>101.00609999999999</v>
      </c>
      <c r="AE706" s="63">
        <f>VLOOKUP(L706,'Status Report'!B:W,20,0)</f>
        <v>45</v>
      </c>
      <c r="AF706" s="63">
        <f>VLOOKUP(L706,'Status Report'!B:W,21,0)</f>
        <v>23</v>
      </c>
      <c r="AG706" s="63">
        <f>VLOOKUP(L706,'Status Report'!B:W,22,0)</f>
        <v>23</v>
      </c>
      <c r="AH706" s="22">
        <f t="shared" ref="AH706:AH769" si="174">((AE706*AF706*AG706)*N706)/1000000</f>
        <v>4.761E-2</v>
      </c>
      <c r="AI706" t="s">
        <v>990</v>
      </c>
      <c r="AK706" s="63">
        <f>IFERROR(VLOOKUP(G706,ASEAN!A:A,1,0),0)</f>
        <v>0</v>
      </c>
      <c r="AL706" s="63" t="str">
        <f>IFERROR(VLOOKUP(D706,'[3]customer specs'!$B$1:$D$65536,3,0),0)</f>
        <v>pallet</v>
      </c>
      <c r="AM706" s="64">
        <f t="shared" ref="AM706:AM769" si="175">V706-X706</f>
        <v>0</v>
      </c>
      <c r="AN706" s="64">
        <f t="shared" ref="AN706:AN769" si="176">IF(Z706=0,,X706-Z706)</f>
        <v>0</v>
      </c>
      <c r="AO706" s="63"/>
      <c r="AP706" s="63"/>
      <c r="AQ706" s="63" t="str">
        <f t="shared" ref="AQ706:AQ769" si="177">IF(N706&gt;=R706,"yes","no")</f>
        <v>no</v>
      </c>
      <c r="AR706" s="20">
        <f t="shared" ref="AR706:AR769" si="178">AD706*N706</f>
        <v>202.01219999999998</v>
      </c>
      <c r="AS706" s="63"/>
      <c r="AT706" s="23">
        <f t="shared" si="168"/>
        <v>0.12</v>
      </c>
      <c r="AU706" s="65">
        <f t="shared" ref="AU706:AU769" si="179">AD706/(1-AT706)</f>
        <v>114.77965909090908</v>
      </c>
      <c r="AV706" s="65"/>
      <c r="AW706" s="65">
        <f t="shared" ref="AW706:AW769" si="180">(AU706*N706)+(AV706*N706)</f>
        <v>229.55931818181816</v>
      </c>
      <c r="AX706" s="65"/>
      <c r="AY706" s="63">
        <f>VLOOKUP(L706,'Status Report'!B:CF,81,0)</f>
        <v>0</v>
      </c>
      <c r="AZ706" s="63" t="str">
        <f>VLOOKUP(L706,'Status Report'!B:S,18,0)</f>
        <v>Ellina Smirnova</v>
      </c>
      <c r="BB706" s="63">
        <f>VLOOKUP(L706,'Status Report'!B:Z,25,0)</f>
        <v>24</v>
      </c>
      <c r="BC706" s="63">
        <f t="shared" ref="BC706:BC769" si="181">N706*BB706</f>
        <v>48</v>
      </c>
      <c r="BF706">
        <f>VLOOKUP(L706,'Status Report'!B:CE,82,0)</f>
        <v>0</v>
      </c>
      <c r="BG706">
        <f>VLOOKUP(L706,'Status Report'!B:CF,83,0)</f>
        <v>0</v>
      </c>
      <c r="BH706">
        <f>VLOOKUP(L706,'Status Report'!B:CG,84,0)</f>
        <v>0</v>
      </c>
      <c r="BI706" t="s">
        <v>854</v>
      </c>
      <c r="BJ706" t="s">
        <v>795</v>
      </c>
      <c r="BM706" s="67">
        <f t="shared" ref="BM706:BM769" si="182">SUMIF($L:$L,$L706,N:N)</f>
        <v>57</v>
      </c>
    </row>
    <row r="707" spans="1:65" x14ac:dyDescent="0.25">
      <c r="A707" s="68" t="str">
        <f>VLOOKUP(L707,'Status Report'!B:CB,79,0)</f>
        <v>Heineken UCL</v>
      </c>
      <c r="C707">
        <v>26021028</v>
      </c>
      <c r="D707">
        <v>3010981</v>
      </c>
      <c r="E707" t="s">
        <v>889</v>
      </c>
      <c r="F707" t="s">
        <v>890</v>
      </c>
      <c r="G707" t="str">
        <f>VLOOKUP(D707,'[2]sold to'!$A:$H,8,0)</f>
        <v>Curacao</v>
      </c>
      <c r="H707" t="str">
        <f>VLOOKUP(D707,'[2]sold to'!$A:$I,9,0)</f>
        <v>AMERICAS</v>
      </c>
      <c r="K707">
        <v>160</v>
      </c>
      <c r="L707">
        <v>88026529</v>
      </c>
      <c r="M707" t="s">
        <v>346</v>
      </c>
      <c r="N707">
        <v>2</v>
      </c>
      <c r="P707" t="str">
        <f>VLOOKUP(L707,'Status Report'!B:AA,26,0)</f>
        <v>China</v>
      </c>
      <c r="Q707" t="str">
        <f>VLOOKUP(L707,'Status Report'!B:AB,27,0)</f>
        <v>Premiums</v>
      </c>
      <c r="R707">
        <f>VLOOKUP(L707,'Status Report'!B:X,23,0)</f>
        <v>100</v>
      </c>
      <c r="S707" t="str">
        <f>VLOOKUP(L707,'Status Report'!B:T,19,0)</f>
        <v>Promocean The Netherlands BV</v>
      </c>
      <c r="T707" s="62">
        <f>VLOOKUP(L707,'Status Report'!B:E,4,0)</f>
        <v>3</v>
      </c>
      <c r="U707" s="19">
        <f>_xlfn.IFS(AI707="Den Bosch",VLOOKUP(L707,'Status Report'!B:AM,35,0),AI707="Yantian",VLOOKUP(L707,'Status Report'!B:AM,36,0),AI707="",IF(H707="Asia Pacific",VLOOKUP(L707,'Status Report'!B:AM,36,0),VLOOKUP(L707,'Status Report'!B:AM,35,0)),AI707="Direct shipment",IF(H707="Asia Pacific",VLOOKUP(L707,'Status Report'!B:AM,36,0),VLOOKUP(L707,'Status Report'!B:AM,35,0)))</f>
        <v>30.6</v>
      </c>
      <c r="V707" s="20">
        <f t="shared" si="169"/>
        <v>61.2</v>
      </c>
      <c r="W707" s="19">
        <f>_xlfn.IFS(AI707="Den Bosch",VLOOKUP(L707,'Status Report'!B:AM,37,0),AI707="Yantian",VLOOKUP(L707,'Status Report'!B:AM,38,0),AI707="",IF(H707="Asia Pacific",VLOOKUP(L707,'Status Report'!B:AM,38,0),VLOOKUP(L707,'Status Report'!B:AM,37,0)),AI707="Direct shipment",IF(H707="Asia Pacific",VLOOKUP(L707,'Status Report'!B:AM,38,0),VLOOKUP(L707,'Status Report'!B:AM,37,0)))</f>
        <v>30.6</v>
      </c>
      <c r="X707" s="20">
        <f t="shared" si="170"/>
        <v>61.2</v>
      </c>
      <c r="Y707" s="20">
        <f>_xlfn.IFS(AI707="Den Bosch",VLOOKUP(L707,'Status Report'!B:AO,39,0),AI707="Yantian",VLOOKUP(L707,'Status Report'!B:AO,40,0),AI707="",IF(H707="Asia Pacific",VLOOKUP(L707,'Status Report'!B:AO,40,0),VLOOKUP(L707,'Status Report'!B:AO,39,0)),AI707="Direct shipment",IF(H707="Asia Pacific",VLOOKUP(L707,'Status Report'!B:AO,40,0),VLOOKUP(L707,'Status Report'!B:AO,39,0)))</f>
        <v>0</v>
      </c>
      <c r="Z707" s="20">
        <f t="shared" si="171"/>
        <v>0</v>
      </c>
      <c r="AA707" s="20">
        <f t="shared" si="172"/>
        <v>61.2</v>
      </c>
      <c r="AB707" s="21">
        <f>_xlfn.IFS(AI707="Den Bosch",VLOOKUP(L707,'Status Report'!B:AM,33,0),AI707="Yantian",VLOOKUP(L707,'Status Report'!B:AM,34,0),AI707="",IF(H707="Asia Pacific",VLOOKUP(L707,'Status Report'!B:AM,34,0),VLOOKUP(L707,'Status Report'!B:AM,33,0)),AI707="Direct shipment",IF(H707="Asia Pacific",VLOOKUP(L707,'Status Report'!B:AM,34,0),VLOOKUP(L707,'Status Report'!B:AM,33,0)))</f>
        <v>26.664299999999997</v>
      </c>
      <c r="AC707" s="21">
        <f>VLOOKUP(L707,'Status Report'!B:CE,82,0)</f>
        <v>0</v>
      </c>
      <c r="AD707" s="21">
        <f t="shared" si="173"/>
        <v>26.664299999999997</v>
      </c>
      <c r="AE707" s="63">
        <f>VLOOKUP(L707,'Status Report'!B:W,20,0)</f>
        <v>47</v>
      </c>
      <c r="AF707" s="63">
        <f>VLOOKUP(L707,'Status Report'!B:W,21,0)</f>
        <v>46</v>
      </c>
      <c r="AG707" s="63">
        <f>VLOOKUP(L707,'Status Report'!B:W,22,0)</f>
        <v>2</v>
      </c>
      <c r="AH707" s="22">
        <f t="shared" si="174"/>
        <v>8.6479999999999994E-3</v>
      </c>
      <c r="AI707" t="s">
        <v>990</v>
      </c>
      <c r="AK707" s="63">
        <f>IFERROR(VLOOKUP(G707,ASEAN!A:A,1,0),0)</f>
        <v>0</v>
      </c>
      <c r="AL707" s="63" t="str">
        <f>IFERROR(VLOOKUP(D707,'[3]customer specs'!$B$1:$D$65536,3,0),0)</f>
        <v>pallet</v>
      </c>
      <c r="AM707" s="64">
        <f t="shared" si="175"/>
        <v>0</v>
      </c>
      <c r="AN707" s="64">
        <f t="shared" si="176"/>
        <v>0</v>
      </c>
      <c r="AO707" s="63"/>
      <c r="AP707" s="63"/>
      <c r="AQ707" s="63" t="str">
        <f t="shared" si="177"/>
        <v>no</v>
      </c>
      <c r="AR707" s="20">
        <f t="shared" si="178"/>
        <v>53.328599999999994</v>
      </c>
      <c r="AS707" s="63"/>
      <c r="AT707" s="23">
        <f t="shared" si="168"/>
        <v>0.12</v>
      </c>
      <c r="AU707" s="65">
        <f t="shared" si="179"/>
        <v>30.300340909090906</v>
      </c>
      <c r="AV707" s="65"/>
      <c r="AW707" s="65">
        <f t="shared" si="180"/>
        <v>60.600681818181812</v>
      </c>
      <c r="AX707" s="65"/>
      <c r="AY707" s="63">
        <f>VLOOKUP(L707,'Status Report'!B:CF,81,0)</f>
        <v>0</v>
      </c>
      <c r="AZ707" s="63" t="str">
        <f>VLOOKUP(L707,'Status Report'!B:S,18,0)</f>
        <v>Ellina Smirnova</v>
      </c>
      <c r="BB707" s="63">
        <f>VLOOKUP(L707,'Status Report'!B:Z,25,0)</f>
        <v>10</v>
      </c>
      <c r="BC707" s="63">
        <f t="shared" si="181"/>
        <v>20</v>
      </c>
      <c r="BF707">
        <f>VLOOKUP(L707,'Status Report'!B:CE,82,0)</f>
        <v>0</v>
      </c>
      <c r="BG707">
        <f>VLOOKUP(L707,'Status Report'!B:CF,83,0)</f>
        <v>0</v>
      </c>
      <c r="BH707">
        <f>VLOOKUP(L707,'Status Report'!B:CG,84,0)</f>
        <v>0</v>
      </c>
      <c r="BI707" t="s">
        <v>854</v>
      </c>
      <c r="BJ707" t="s">
        <v>795</v>
      </c>
      <c r="BM707" s="67">
        <f t="shared" si="182"/>
        <v>112</v>
      </c>
    </row>
    <row r="708" spans="1:65" x14ac:dyDescent="0.25">
      <c r="A708" s="68" t="str">
        <f>VLOOKUP(L708,'Status Report'!B:CB,79,0)</f>
        <v>Heineken UCL</v>
      </c>
      <c r="C708">
        <v>26021028</v>
      </c>
      <c r="D708">
        <v>3010981</v>
      </c>
      <c r="E708" t="s">
        <v>889</v>
      </c>
      <c r="F708" t="s">
        <v>890</v>
      </c>
      <c r="G708" t="str">
        <f>VLOOKUP(D708,'[2]sold to'!$A:$H,8,0)</f>
        <v>Curacao</v>
      </c>
      <c r="H708" t="str">
        <f>VLOOKUP(D708,'[2]sold to'!$A:$I,9,0)</f>
        <v>AMERICAS</v>
      </c>
      <c r="K708">
        <v>170</v>
      </c>
      <c r="L708">
        <v>88026527</v>
      </c>
      <c r="M708" t="s">
        <v>344</v>
      </c>
      <c r="N708">
        <v>2</v>
      </c>
      <c r="P708" t="str">
        <f>VLOOKUP(L708,'Status Report'!B:AA,26,0)</f>
        <v>China</v>
      </c>
      <c r="Q708" t="str">
        <f>VLOOKUP(L708,'Status Report'!B:AB,27,0)</f>
        <v>Premiums</v>
      </c>
      <c r="R708">
        <f>VLOOKUP(L708,'Status Report'!B:X,23,0)</f>
        <v>100</v>
      </c>
      <c r="S708" t="str">
        <f>VLOOKUP(L708,'Status Report'!B:T,19,0)</f>
        <v>Promocean The Netherlands BV</v>
      </c>
      <c r="T708" s="62">
        <f>VLOOKUP(L708,'Status Report'!B:E,4,0)</f>
        <v>3</v>
      </c>
      <c r="U708" s="19">
        <f>_xlfn.IFS(AI708="Den Bosch",VLOOKUP(L708,'Status Report'!B:AM,35,0),AI708="Yantian",VLOOKUP(L708,'Status Report'!B:AM,36,0),AI708="",IF(H708="Asia Pacific",VLOOKUP(L708,'Status Report'!B:AM,36,0),VLOOKUP(L708,'Status Report'!B:AM,35,0)),AI708="Direct shipment",IF(H708="Asia Pacific",VLOOKUP(L708,'Status Report'!B:AM,36,0),VLOOKUP(L708,'Status Report'!B:AM,35,0)))</f>
        <v>53.5</v>
      </c>
      <c r="V708" s="20">
        <f t="shared" si="169"/>
        <v>107</v>
      </c>
      <c r="W708" s="19">
        <f>_xlfn.IFS(AI708="Den Bosch",VLOOKUP(L708,'Status Report'!B:AM,37,0),AI708="Yantian",VLOOKUP(L708,'Status Report'!B:AM,38,0),AI708="",IF(H708="Asia Pacific",VLOOKUP(L708,'Status Report'!B:AM,38,0),VLOOKUP(L708,'Status Report'!B:AM,37,0)),AI708="Direct shipment",IF(H708="Asia Pacific",VLOOKUP(L708,'Status Report'!B:AM,38,0),VLOOKUP(L708,'Status Report'!B:AM,37,0)))</f>
        <v>53.5</v>
      </c>
      <c r="X708" s="20">
        <f t="shared" si="170"/>
        <v>107</v>
      </c>
      <c r="Y708" s="20">
        <f>_xlfn.IFS(AI708="Den Bosch",VLOOKUP(L708,'Status Report'!B:AO,39,0),AI708="Yantian",VLOOKUP(L708,'Status Report'!B:AO,40,0),AI708="",IF(H708="Asia Pacific",VLOOKUP(L708,'Status Report'!B:AO,40,0),VLOOKUP(L708,'Status Report'!B:AO,39,0)),AI708="Direct shipment",IF(H708="Asia Pacific",VLOOKUP(L708,'Status Report'!B:AO,40,0),VLOOKUP(L708,'Status Report'!B:AO,39,0)))</f>
        <v>0</v>
      </c>
      <c r="Z708" s="20">
        <f t="shared" si="171"/>
        <v>0</v>
      </c>
      <c r="AA708" s="20">
        <f t="shared" si="172"/>
        <v>107</v>
      </c>
      <c r="AB708" s="21">
        <f>_xlfn.IFS(AI708="Den Bosch",VLOOKUP(L708,'Status Report'!B:AM,33,0),AI708="Yantian",VLOOKUP(L708,'Status Report'!B:AM,34,0),AI708="",IF(H708="Asia Pacific",VLOOKUP(L708,'Status Report'!B:AM,34,0),VLOOKUP(L708,'Status Report'!B:AM,33,0)),AI708="Direct shipment",IF(H708="Asia Pacific",VLOOKUP(L708,'Status Report'!B:AM,34,0),VLOOKUP(L708,'Status Report'!B:AM,33,0)))</f>
        <v>44.950200000000002</v>
      </c>
      <c r="AC708" s="21">
        <f>VLOOKUP(L708,'Status Report'!B:CE,82,0)</f>
        <v>0</v>
      </c>
      <c r="AD708" s="21">
        <f t="shared" si="173"/>
        <v>44.950200000000002</v>
      </c>
      <c r="AE708" s="63">
        <f>VLOOKUP(L708,'Status Report'!B:W,20,0)</f>
        <v>24</v>
      </c>
      <c r="AF708" s="63">
        <f>VLOOKUP(L708,'Status Report'!B:W,21,0)</f>
        <v>15</v>
      </c>
      <c r="AG708" s="63">
        <f>VLOOKUP(L708,'Status Report'!B:W,22,0)</f>
        <v>5</v>
      </c>
      <c r="AH708" s="22">
        <f t="shared" si="174"/>
        <v>3.5999999999999999E-3</v>
      </c>
      <c r="AI708" t="s">
        <v>990</v>
      </c>
      <c r="AK708" s="63">
        <f>IFERROR(VLOOKUP(G708,ASEAN!A:A,1,0),0)</f>
        <v>0</v>
      </c>
      <c r="AL708" s="63" t="str">
        <f>IFERROR(VLOOKUP(D708,'[3]customer specs'!$B$1:$D$65536,3,0),0)</f>
        <v>pallet</v>
      </c>
      <c r="AM708" s="64">
        <f t="shared" si="175"/>
        <v>0</v>
      </c>
      <c r="AN708" s="64">
        <f t="shared" si="176"/>
        <v>0</v>
      </c>
      <c r="AO708" s="63"/>
      <c r="AP708" s="63"/>
      <c r="AQ708" s="63" t="str">
        <f t="shared" si="177"/>
        <v>no</v>
      </c>
      <c r="AR708" s="20">
        <f t="shared" si="178"/>
        <v>89.900400000000005</v>
      </c>
      <c r="AS708" s="63"/>
      <c r="AT708" s="23">
        <f t="shared" si="168"/>
        <v>0.12</v>
      </c>
      <c r="AU708" s="65">
        <f t="shared" si="179"/>
        <v>51.079772727272733</v>
      </c>
      <c r="AV708" s="65"/>
      <c r="AW708" s="65">
        <f t="shared" si="180"/>
        <v>102.15954545454547</v>
      </c>
      <c r="AX708" s="65"/>
      <c r="AY708" s="63">
        <f>VLOOKUP(L708,'Status Report'!B:CF,81,0)</f>
        <v>0</v>
      </c>
      <c r="AZ708" s="63" t="str">
        <f>VLOOKUP(L708,'Status Report'!B:S,18,0)</f>
        <v>Ellina Smirnova</v>
      </c>
      <c r="BB708" s="63">
        <f>VLOOKUP(L708,'Status Report'!B:Z,25,0)</f>
        <v>25</v>
      </c>
      <c r="BC708" s="63">
        <f t="shared" si="181"/>
        <v>50</v>
      </c>
      <c r="BF708">
        <f>VLOOKUP(L708,'Status Report'!B:CE,82,0)</f>
        <v>0</v>
      </c>
      <c r="BG708">
        <f>VLOOKUP(L708,'Status Report'!B:CF,83,0)</f>
        <v>0</v>
      </c>
      <c r="BH708">
        <f>VLOOKUP(L708,'Status Report'!B:CG,84,0)</f>
        <v>0</v>
      </c>
      <c r="BI708" t="s">
        <v>854</v>
      </c>
      <c r="BJ708" t="s">
        <v>795</v>
      </c>
      <c r="BM708" s="67">
        <f t="shared" si="182"/>
        <v>53</v>
      </c>
    </row>
    <row r="709" spans="1:65" x14ac:dyDescent="0.25">
      <c r="A709" s="68" t="str">
        <f>VLOOKUP(L709,'Status Report'!B:CB,79,0)</f>
        <v>Heineken UCL</v>
      </c>
      <c r="C709">
        <v>26021028</v>
      </c>
      <c r="D709">
        <v>3010981</v>
      </c>
      <c r="E709" t="s">
        <v>889</v>
      </c>
      <c r="F709" t="s">
        <v>890</v>
      </c>
      <c r="G709" t="str">
        <f>VLOOKUP(D709,'[2]sold to'!$A:$H,8,0)</f>
        <v>Curacao</v>
      </c>
      <c r="H709" t="str">
        <f>VLOOKUP(D709,'[2]sold to'!$A:$I,9,0)</f>
        <v>AMERICAS</v>
      </c>
      <c r="K709">
        <v>180</v>
      </c>
      <c r="L709">
        <v>88026624</v>
      </c>
      <c r="M709" t="s">
        <v>171</v>
      </c>
      <c r="N709">
        <v>5</v>
      </c>
      <c r="P709" t="str">
        <f>VLOOKUP(L709,'Status Report'!B:AA,26,0)</f>
        <v>China</v>
      </c>
      <c r="Q709" t="str">
        <f>VLOOKUP(L709,'Status Report'!B:AB,27,0)</f>
        <v>Premiums</v>
      </c>
      <c r="R709">
        <f>VLOOKUP(L709,'Status Report'!B:X,23,0)</f>
        <v>250</v>
      </c>
      <c r="S709" t="str">
        <f>VLOOKUP(L709,'Status Report'!B:T,19,0)</f>
        <v>Brands On</v>
      </c>
      <c r="T709" s="62">
        <f>VLOOKUP(L709,'Status Report'!B:E,4,0)</f>
        <v>1</v>
      </c>
      <c r="U709" s="19">
        <f>_xlfn.IFS(AI709="Den Bosch",VLOOKUP(L709,'Status Report'!B:AM,35,0),AI709="Yantian",VLOOKUP(L709,'Status Report'!B:AM,36,0),AI709="",IF(H709="Asia Pacific",VLOOKUP(L709,'Status Report'!B:AM,36,0),VLOOKUP(L709,'Status Report'!B:AM,35,0)),AI709="Direct shipment",IF(H709="Asia Pacific",VLOOKUP(L709,'Status Report'!B:AM,36,0),VLOOKUP(L709,'Status Report'!B:AM,35,0)))</f>
        <v>355.25</v>
      </c>
      <c r="V709" s="20">
        <f t="shared" si="169"/>
        <v>1776.25</v>
      </c>
      <c r="W709" s="19">
        <f>_xlfn.IFS(AI709="Den Bosch",VLOOKUP(L709,'Status Report'!B:AM,37,0),AI709="Yantian",VLOOKUP(L709,'Status Report'!B:AM,38,0),AI709="",IF(H709="Asia Pacific",VLOOKUP(L709,'Status Report'!B:AM,38,0),VLOOKUP(L709,'Status Report'!B:AM,37,0)),AI709="Direct shipment",IF(H709="Asia Pacific",VLOOKUP(L709,'Status Report'!B:AM,38,0),VLOOKUP(L709,'Status Report'!B:AM,37,0)))</f>
        <v>355.25</v>
      </c>
      <c r="X709" s="20">
        <f t="shared" si="170"/>
        <v>1776.25</v>
      </c>
      <c r="Y709" s="20">
        <f>_xlfn.IFS(AI709="Den Bosch",VLOOKUP(L709,'Status Report'!B:AO,39,0),AI709="Yantian",VLOOKUP(L709,'Status Report'!B:AO,40,0),AI709="",IF(H709="Asia Pacific",VLOOKUP(L709,'Status Report'!B:AO,40,0),VLOOKUP(L709,'Status Report'!B:AO,39,0)),AI709="Direct shipment",IF(H709="Asia Pacific",VLOOKUP(L709,'Status Report'!B:AO,40,0),VLOOKUP(L709,'Status Report'!B:AO,39,0)))</f>
        <v>0</v>
      </c>
      <c r="Z709" s="20">
        <f t="shared" si="171"/>
        <v>0</v>
      </c>
      <c r="AA709" s="20">
        <f t="shared" si="172"/>
        <v>1776.25</v>
      </c>
      <c r="AB709" s="21">
        <f>_xlfn.IFS(AI709="Den Bosch",VLOOKUP(L709,'Status Report'!B:AM,33,0),AI709="Yantian",VLOOKUP(L709,'Status Report'!B:AM,34,0),AI709="",IF(H709="Asia Pacific",VLOOKUP(L709,'Status Report'!B:AM,34,0),VLOOKUP(L709,'Status Report'!B:AM,33,0)),AI709="Direct shipment",IF(H709="Asia Pacific",VLOOKUP(L709,'Status Report'!B:AM,34,0),VLOOKUP(L709,'Status Report'!B:AM,33,0)))</f>
        <v>307.23</v>
      </c>
      <c r="AC709" s="21">
        <f>VLOOKUP(L709,'Status Report'!B:CE,82,0)</f>
        <v>0</v>
      </c>
      <c r="AD709" s="21">
        <f t="shared" si="173"/>
        <v>307.23</v>
      </c>
      <c r="AE709" s="63">
        <f>VLOOKUP(L709,'Status Report'!B:W,20,0)</f>
        <v>90.5</v>
      </c>
      <c r="AF709" s="63">
        <f>VLOOKUP(L709,'Status Report'!B:W,21,0)</f>
        <v>77.5</v>
      </c>
      <c r="AG709" s="63">
        <f>VLOOKUP(L709,'Status Report'!B:W,22,0)</f>
        <v>18.2</v>
      </c>
      <c r="AH709" s="22">
        <f t="shared" si="174"/>
        <v>0.63825125000000005</v>
      </c>
      <c r="AK709" s="63">
        <f>IFERROR(VLOOKUP(G709,ASEAN!A:A,1,0),0)</f>
        <v>0</v>
      </c>
      <c r="AL709" s="63" t="str">
        <f>IFERROR(VLOOKUP(D709,'[3]customer specs'!$B$1:$D$65536,3,0),0)</f>
        <v>pallet</v>
      </c>
      <c r="AM709" s="64">
        <f t="shared" si="175"/>
        <v>0</v>
      </c>
      <c r="AN709" s="64">
        <f t="shared" si="176"/>
        <v>0</v>
      </c>
      <c r="AO709" s="63"/>
      <c r="AP709" s="63"/>
      <c r="AQ709" s="63" t="str">
        <f t="shared" si="177"/>
        <v>no</v>
      </c>
      <c r="AR709" s="20">
        <f t="shared" si="178"/>
        <v>1536.15</v>
      </c>
      <c r="AS709" s="63"/>
      <c r="AT709" s="23">
        <f t="shared" si="168"/>
        <v>0.12</v>
      </c>
      <c r="AU709" s="65">
        <f t="shared" si="179"/>
        <v>349.125</v>
      </c>
      <c r="AV709" s="65"/>
      <c r="AW709" s="65">
        <f t="shared" si="180"/>
        <v>1745.625</v>
      </c>
      <c r="AX709" s="65"/>
      <c r="AY709" s="63">
        <f>VLOOKUP(L709,'Status Report'!B:CF,81,0)</f>
        <v>0</v>
      </c>
      <c r="AZ709" s="63" t="str">
        <f>VLOOKUP(L709,'Status Report'!B:S,18,0)</f>
        <v>Ellina Smirnova</v>
      </c>
      <c r="BB709" s="63">
        <f>VLOOKUP(L709,'Status Report'!B:Z,25,0)</f>
        <v>1</v>
      </c>
      <c r="BC709" s="63">
        <f t="shared" si="181"/>
        <v>5</v>
      </c>
      <c r="BF709">
        <f>VLOOKUP(L709,'Status Report'!B:CE,82,0)</f>
        <v>0</v>
      </c>
      <c r="BG709">
        <f>VLOOKUP(L709,'Status Report'!B:CF,83,0)</f>
        <v>0</v>
      </c>
      <c r="BH709">
        <f>VLOOKUP(L709,'Status Report'!B:CG,84,0)</f>
        <v>0</v>
      </c>
      <c r="BI709" t="s">
        <v>854</v>
      </c>
      <c r="BJ709" t="s">
        <v>795</v>
      </c>
      <c r="BM709" s="67">
        <f t="shared" si="182"/>
        <v>48</v>
      </c>
    </row>
    <row r="710" spans="1:65" x14ac:dyDescent="0.25">
      <c r="A710" s="68" t="str">
        <f>VLOOKUP(L710,'Status Report'!B:CB,79,0)</f>
        <v>Heineken UCL</v>
      </c>
      <c r="C710">
        <v>26021028</v>
      </c>
      <c r="D710">
        <v>3010981</v>
      </c>
      <c r="E710" t="s">
        <v>889</v>
      </c>
      <c r="F710" t="s">
        <v>890</v>
      </c>
      <c r="G710" t="str">
        <f>VLOOKUP(D710,'[2]sold to'!$A:$H,8,0)</f>
        <v>Curacao</v>
      </c>
      <c r="H710" t="str">
        <f>VLOOKUP(D710,'[2]sold to'!$A:$I,9,0)</f>
        <v>AMERICAS</v>
      </c>
      <c r="K710">
        <v>190</v>
      </c>
      <c r="L710">
        <v>88026566</v>
      </c>
      <c r="M710" t="s">
        <v>378</v>
      </c>
      <c r="N710">
        <v>6</v>
      </c>
      <c r="P710" t="str">
        <f>VLOOKUP(L710,'Status Report'!B:AA,26,0)</f>
        <v>China</v>
      </c>
      <c r="Q710" t="str">
        <f>VLOOKUP(L710,'Status Report'!B:AB,27,0)</f>
        <v>Textiles-Clothing</v>
      </c>
      <c r="R710">
        <f>VLOOKUP(L710,'Status Report'!B:X,23,0)</f>
        <v>200</v>
      </c>
      <c r="S710" t="str">
        <f>VLOOKUP(L710,'Status Report'!B:T,19,0)</f>
        <v>Asian Sourcing Link</v>
      </c>
      <c r="T710" s="62">
        <f>VLOOKUP(L710,'Status Report'!B:E,4,0)</f>
        <v>3</v>
      </c>
      <c r="U710" s="19">
        <f>_xlfn.IFS(AI710="Den Bosch",VLOOKUP(L710,'Status Report'!B:AM,35,0),AI710="Yantian",VLOOKUP(L710,'Status Report'!B:AM,36,0),AI710="",IF(H710="Asia Pacific",VLOOKUP(L710,'Status Report'!B:AM,36,0),VLOOKUP(L710,'Status Report'!B:AM,35,0)),AI710="Direct shipment",IF(H710="Asia Pacific",VLOOKUP(L710,'Status Report'!B:AM,36,0),VLOOKUP(L710,'Status Report'!B:AM,35,0)))</f>
        <v>34.549999999999997</v>
      </c>
      <c r="V710" s="20">
        <f t="shared" si="169"/>
        <v>207.29999999999998</v>
      </c>
      <c r="W710" s="19">
        <f>_xlfn.IFS(AI710="Den Bosch",VLOOKUP(L710,'Status Report'!B:AM,37,0),AI710="Yantian",VLOOKUP(L710,'Status Report'!B:AM,38,0),AI710="",IF(H710="Asia Pacific",VLOOKUP(L710,'Status Report'!B:AM,38,0),VLOOKUP(L710,'Status Report'!B:AM,37,0)),AI710="Direct shipment",IF(H710="Asia Pacific",VLOOKUP(L710,'Status Report'!B:AM,38,0),VLOOKUP(L710,'Status Report'!B:AM,37,0)))</f>
        <v>29.5</v>
      </c>
      <c r="X710" s="20">
        <f t="shared" si="170"/>
        <v>177</v>
      </c>
      <c r="Y710" s="20">
        <f>_xlfn.IFS(AI710="Den Bosch",VLOOKUP(L710,'Status Report'!B:AO,39,0),AI710="Yantian",VLOOKUP(L710,'Status Report'!B:AO,40,0),AI710="",IF(H710="Asia Pacific",VLOOKUP(L710,'Status Report'!B:AO,40,0),VLOOKUP(L710,'Status Report'!B:AO,39,0)),AI710="Direct shipment",IF(H710="Asia Pacific",VLOOKUP(L710,'Status Report'!B:AO,40,0),VLOOKUP(L710,'Status Report'!B:AO,39,0)))</f>
        <v>0</v>
      </c>
      <c r="Z710" s="20">
        <f t="shared" si="171"/>
        <v>0</v>
      </c>
      <c r="AA710" s="20">
        <f t="shared" si="172"/>
        <v>177</v>
      </c>
      <c r="AB710" s="21">
        <f>_xlfn.IFS(AI710="Den Bosch",VLOOKUP(L710,'Status Report'!B:AM,33,0),AI710="Yantian",VLOOKUP(L710,'Status Report'!B:AM,34,0),AI710="",IF(H710="Asia Pacific",VLOOKUP(L710,'Status Report'!B:AM,34,0),VLOOKUP(L710,'Status Report'!B:AM,33,0)),AI710="Direct shipment",IF(H710="Asia Pacific",VLOOKUP(L710,'Status Report'!B:AM,34,0),VLOOKUP(L710,'Status Report'!B:AM,33,0)))</f>
        <v>25.154999999999998</v>
      </c>
      <c r="AC710" s="21">
        <f>VLOOKUP(L710,'Status Report'!B:CE,82,0)</f>
        <v>0</v>
      </c>
      <c r="AD710" s="21">
        <f t="shared" si="173"/>
        <v>25.154999999999998</v>
      </c>
      <c r="AE710" s="63">
        <f>VLOOKUP(L710,'Status Report'!B:W,20,0)</f>
        <v>39</v>
      </c>
      <c r="AF710" s="63">
        <f>VLOOKUP(L710,'Status Report'!B:W,21,0)</f>
        <v>33</v>
      </c>
      <c r="AG710" s="63">
        <f>VLOOKUP(L710,'Status Report'!B:W,22,0)</f>
        <v>4.5</v>
      </c>
      <c r="AH710" s="22">
        <f t="shared" si="174"/>
        <v>3.4749000000000002E-2</v>
      </c>
      <c r="AI710" t="s">
        <v>990</v>
      </c>
      <c r="AK710" s="63">
        <f>IFERROR(VLOOKUP(G710,ASEAN!A:A,1,0),0)</f>
        <v>0</v>
      </c>
      <c r="AL710" s="63" t="str">
        <f>IFERROR(VLOOKUP(D710,'[3]customer specs'!$B$1:$D$65536,3,0),0)</f>
        <v>pallet</v>
      </c>
      <c r="AM710" s="64">
        <f t="shared" si="175"/>
        <v>30.299999999999983</v>
      </c>
      <c r="AN710" s="64">
        <f t="shared" si="176"/>
        <v>0</v>
      </c>
      <c r="AO710" s="63"/>
      <c r="AP710" s="63"/>
      <c r="AQ710" s="63" t="str">
        <f t="shared" si="177"/>
        <v>no</v>
      </c>
      <c r="AR710" s="20">
        <f t="shared" si="178"/>
        <v>150.92999999999998</v>
      </c>
      <c r="AS710" s="63"/>
      <c r="AT710" s="23">
        <f t="shared" si="168"/>
        <v>0.12</v>
      </c>
      <c r="AU710" s="65">
        <f t="shared" si="179"/>
        <v>28.58522727272727</v>
      </c>
      <c r="AV710" s="65"/>
      <c r="AW710" s="65">
        <f t="shared" si="180"/>
        <v>171.51136363636363</v>
      </c>
      <c r="AX710" s="65"/>
      <c r="AY710" s="63">
        <f>VLOOKUP(L710,'Status Report'!B:CF,81,0)</f>
        <v>0</v>
      </c>
      <c r="AZ710" s="63" t="str">
        <f>VLOOKUP(L710,'Status Report'!B:S,18,0)</f>
        <v>Ellina Smirnova</v>
      </c>
      <c r="BB710" s="63">
        <f>VLOOKUP(L710,'Status Report'!B:Z,25,0)</f>
        <v>5</v>
      </c>
      <c r="BC710" s="63">
        <f t="shared" si="181"/>
        <v>30</v>
      </c>
      <c r="BF710">
        <f>VLOOKUP(L710,'Status Report'!B:CE,82,0)</f>
        <v>0</v>
      </c>
      <c r="BG710">
        <f>VLOOKUP(L710,'Status Report'!B:CF,83,0)</f>
        <v>0</v>
      </c>
      <c r="BH710">
        <f>VLOOKUP(L710,'Status Report'!B:CG,84,0)</f>
        <v>0</v>
      </c>
      <c r="BI710" t="s">
        <v>854</v>
      </c>
      <c r="BJ710" t="s">
        <v>795</v>
      </c>
      <c r="BM710" s="67">
        <f t="shared" si="182"/>
        <v>97</v>
      </c>
    </row>
    <row r="711" spans="1:65" x14ac:dyDescent="0.25">
      <c r="A711" s="68" t="str">
        <f>VLOOKUP(L711,'Status Report'!B:CB,79,0)</f>
        <v>Heineken UCL</v>
      </c>
      <c r="C711">
        <v>26021028</v>
      </c>
      <c r="D711">
        <v>3010981</v>
      </c>
      <c r="E711" t="s">
        <v>889</v>
      </c>
      <c r="F711" t="s">
        <v>890</v>
      </c>
      <c r="G711" t="str">
        <f>VLOOKUP(D711,'[2]sold to'!$A:$H,8,0)</f>
        <v>Curacao</v>
      </c>
      <c r="H711" t="str">
        <f>VLOOKUP(D711,'[2]sold to'!$A:$I,9,0)</f>
        <v>AMERICAS</v>
      </c>
      <c r="K711">
        <v>200</v>
      </c>
      <c r="L711">
        <v>88026567</v>
      </c>
      <c r="M711" t="s">
        <v>379</v>
      </c>
      <c r="N711">
        <v>4</v>
      </c>
      <c r="P711" t="str">
        <f>VLOOKUP(L711,'Status Report'!B:AA,26,0)</f>
        <v>China</v>
      </c>
      <c r="Q711" t="str">
        <f>VLOOKUP(L711,'Status Report'!B:AB,27,0)</f>
        <v>Textiles-Clothing</v>
      </c>
      <c r="R711">
        <f>VLOOKUP(L711,'Status Report'!B:X,23,0)</f>
        <v>200</v>
      </c>
      <c r="S711" t="str">
        <f>VLOOKUP(L711,'Status Report'!B:T,19,0)</f>
        <v>Asian Sourcing Link</v>
      </c>
      <c r="T711" s="62">
        <f>VLOOKUP(L711,'Status Report'!B:E,4,0)</f>
        <v>3</v>
      </c>
      <c r="U711" s="19">
        <f>_xlfn.IFS(AI711="Den Bosch",VLOOKUP(L711,'Status Report'!B:AM,35,0),AI711="Yantian",VLOOKUP(L711,'Status Report'!B:AM,36,0),AI711="",IF(H711="Asia Pacific",VLOOKUP(L711,'Status Report'!B:AM,36,0),VLOOKUP(L711,'Status Report'!B:AM,35,0)),AI711="Direct shipment",IF(H711="Asia Pacific",VLOOKUP(L711,'Status Report'!B:AM,36,0),VLOOKUP(L711,'Status Report'!B:AM,35,0)))</f>
        <v>34.549999999999997</v>
      </c>
      <c r="V711" s="20">
        <f t="shared" si="169"/>
        <v>138.19999999999999</v>
      </c>
      <c r="W711" s="19">
        <f>_xlfn.IFS(AI711="Den Bosch",VLOOKUP(L711,'Status Report'!B:AM,37,0),AI711="Yantian",VLOOKUP(L711,'Status Report'!B:AM,38,0),AI711="",IF(H711="Asia Pacific",VLOOKUP(L711,'Status Report'!B:AM,38,0),VLOOKUP(L711,'Status Report'!B:AM,37,0)),AI711="Direct shipment",IF(H711="Asia Pacific",VLOOKUP(L711,'Status Report'!B:AM,38,0),VLOOKUP(L711,'Status Report'!B:AM,37,0)))</f>
        <v>29.5</v>
      </c>
      <c r="X711" s="20">
        <f t="shared" si="170"/>
        <v>118</v>
      </c>
      <c r="Y711" s="20">
        <f>_xlfn.IFS(AI711="Den Bosch",VLOOKUP(L711,'Status Report'!B:AO,39,0),AI711="Yantian",VLOOKUP(L711,'Status Report'!B:AO,40,0),AI711="",IF(H711="Asia Pacific",VLOOKUP(L711,'Status Report'!B:AO,40,0),VLOOKUP(L711,'Status Report'!B:AO,39,0)),AI711="Direct shipment",IF(H711="Asia Pacific",VLOOKUP(L711,'Status Report'!B:AO,40,0),VLOOKUP(L711,'Status Report'!B:AO,39,0)))</f>
        <v>0</v>
      </c>
      <c r="Z711" s="20">
        <f t="shared" si="171"/>
        <v>0</v>
      </c>
      <c r="AA711" s="20">
        <f t="shared" si="172"/>
        <v>118</v>
      </c>
      <c r="AB711" s="21">
        <f>_xlfn.IFS(AI711="Den Bosch",VLOOKUP(L711,'Status Report'!B:AM,33,0),AI711="Yantian",VLOOKUP(L711,'Status Report'!B:AM,34,0),AI711="",IF(H711="Asia Pacific",VLOOKUP(L711,'Status Report'!B:AM,34,0),VLOOKUP(L711,'Status Report'!B:AM,33,0)),AI711="Direct shipment",IF(H711="Asia Pacific",VLOOKUP(L711,'Status Report'!B:AM,34,0),VLOOKUP(L711,'Status Report'!B:AM,33,0)))</f>
        <v>25.154999999999998</v>
      </c>
      <c r="AC711" s="21">
        <f>VLOOKUP(L711,'Status Report'!B:CE,82,0)</f>
        <v>0</v>
      </c>
      <c r="AD711" s="21">
        <f t="shared" si="173"/>
        <v>25.154999999999998</v>
      </c>
      <c r="AE711" s="63">
        <f>VLOOKUP(L711,'Status Report'!B:W,20,0)</f>
        <v>39</v>
      </c>
      <c r="AF711" s="63">
        <f>VLOOKUP(L711,'Status Report'!B:W,21,0)</f>
        <v>33</v>
      </c>
      <c r="AG711" s="63">
        <f>VLOOKUP(L711,'Status Report'!B:W,22,0)</f>
        <v>4.5</v>
      </c>
      <c r="AH711" s="22">
        <f t="shared" si="174"/>
        <v>2.3165999999999999E-2</v>
      </c>
      <c r="AI711" t="s">
        <v>990</v>
      </c>
      <c r="AK711" s="63">
        <f>IFERROR(VLOOKUP(G711,ASEAN!A:A,1,0),0)</f>
        <v>0</v>
      </c>
      <c r="AL711" s="63" t="str">
        <f>IFERROR(VLOOKUP(D711,'[3]customer specs'!$B$1:$D$65536,3,0),0)</f>
        <v>pallet</v>
      </c>
      <c r="AM711" s="64">
        <f t="shared" si="175"/>
        <v>20.199999999999989</v>
      </c>
      <c r="AN711" s="64">
        <f t="shared" si="176"/>
        <v>0</v>
      </c>
      <c r="AO711" s="63"/>
      <c r="AP711" s="63"/>
      <c r="AQ711" s="63" t="str">
        <f t="shared" si="177"/>
        <v>no</v>
      </c>
      <c r="AR711" s="20">
        <f t="shared" si="178"/>
        <v>100.61999999999999</v>
      </c>
      <c r="AS711" s="63"/>
      <c r="AT711" s="23">
        <f t="shared" si="168"/>
        <v>0.12</v>
      </c>
      <c r="AU711" s="65">
        <f t="shared" si="179"/>
        <v>28.58522727272727</v>
      </c>
      <c r="AV711" s="65"/>
      <c r="AW711" s="65">
        <f t="shared" si="180"/>
        <v>114.34090909090908</v>
      </c>
      <c r="AX711" s="65"/>
      <c r="AY711" s="63">
        <f>VLOOKUP(L711,'Status Report'!B:CF,81,0)</f>
        <v>0</v>
      </c>
      <c r="AZ711" s="63" t="str">
        <f>VLOOKUP(L711,'Status Report'!B:S,18,0)</f>
        <v>Ellina Smirnova</v>
      </c>
      <c r="BB711" s="63">
        <f>VLOOKUP(L711,'Status Report'!B:Z,25,0)</f>
        <v>5</v>
      </c>
      <c r="BC711" s="63">
        <f t="shared" si="181"/>
        <v>20</v>
      </c>
      <c r="BF711">
        <f>VLOOKUP(L711,'Status Report'!B:CE,82,0)</f>
        <v>0</v>
      </c>
      <c r="BG711">
        <f>VLOOKUP(L711,'Status Report'!B:CF,83,0)</f>
        <v>0</v>
      </c>
      <c r="BH711">
        <f>VLOOKUP(L711,'Status Report'!B:CG,84,0)</f>
        <v>0</v>
      </c>
      <c r="BI711" t="s">
        <v>854</v>
      </c>
      <c r="BJ711" t="s">
        <v>795</v>
      </c>
      <c r="BM711" s="67">
        <f t="shared" si="182"/>
        <v>336</v>
      </c>
    </row>
    <row r="712" spans="1:65" x14ac:dyDescent="0.25">
      <c r="A712" s="68" t="str">
        <f>VLOOKUP(L712,'Status Report'!B:CB,79,0)</f>
        <v>Heineken</v>
      </c>
      <c r="C712">
        <v>26021027</v>
      </c>
      <c r="D712">
        <v>3090256</v>
      </c>
      <c r="E712" t="s">
        <v>884</v>
      </c>
      <c r="F712" t="s">
        <v>885</v>
      </c>
      <c r="G712" t="str">
        <f>VLOOKUP(D712,'[2]sold to'!$A:$H,8,0)</f>
        <v>Brazil</v>
      </c>
      <c r="H712" t="str">
        <f>VLOOKUP(D712,'[2]sold to'!$A:$I,9,0)</f>
        <v>AMERICAS</v>
      </c>
      <c r="K712">
        <v>480</v>
      </c>
      <c r="L712">
        <v>88027211</v>
      </c>
      <c r="M712" t="s">
        <v>511</v>
      </c>
      <c r="N712">
        <v>5</v>
      </c>
      <c r="P712" t="str">
        <f>VLOOKUP(L712,'Status Report'!B:AA,26,0)</f>
        <v>China</v>
      </c>
      <c r="Q712" t="str">
        <f>VLOOKUP(L712,'Status Report'!B:AB,27,0)</f>
        <v>Premiums</v>
      </c>
      <c r="R712">
        <f>VLOOKUP(L712,'Status Report'!B:X,23,0)</f>
        <v>50</v>
      </c>
      <c r="S712" t="str">
        <f>VLOOKUP(L712,'Status Report'!B:T,19,0)</f>
        <v>Asian Sourcing Link</v>
      </c>
      <c r="T712" s="62">
        <f>VLOOKUP(L712,'Status Report'!B:E,4,0)</f>
        <v>3</v>
      </c>
      <c r="U712" s="19">
        <f>_xlfn.IFS(AI712="Den Bosch",VLOOKUP(L712,'Status Report'!B:AM,35,0),AI712="Yantian",VLOOKUP(L712,'Status Report'!B:AM,36,0),AI712="",IF(H712="Asia Pacific",VLOOKUP(L712,'Status Report'!B:AM,36,0),VLOOKUP(L712,'Status Report'!B:AM,35,0)),AI712="Direct shipment",IF(H712="Asia Pacific",VLOOKUP(L712,'Status Report'!B:AM,36,0),VLOOKUP(L712,'Status Report'!B:AM,35,0)))</f>
        <v>78.400000000000006</v>
      </c>
      <c r="V712" s="20">
        <f t="shared" si="169"/>
        <v>392</v>
      </c>
      <c r="W712" s="19">
        <f>_xlfn.IFS(AI712="Den Bosch",VLOOKUP(L712,'Status Report'!B:AM,37,0),AI712="Yantian",VLOOKUP(L712,'Status Report'!B:AM,38,0),AI712="",IF(H712="Asia Pacific",VLOOKUP(L712,'Status Report'!B:AM,38,0),VLOOKUP(L712,'Status Report'!B:AM,37,0)),AI712="Direct shipment",IF(H712="Asia Pacific",VLOOKUP(L712,'Status Report'!B:AM,38,0),VLOOKUP(L712,'Status Report'!B:AM,37,0)))</f>
        <v>40.9</v>
      </c>
      <c r="X712" s="20">
        <f t="shared" si="170"/>
        <v>204.5</v>
      </c>
      <c r="Y712" s="20">
        <f>_xlfn.IFS(AI712="Den Bosch",VLOOKUP(L712,'Status Report'!B:AO,39,0),AI712="Yantian",VLOOKUP(L712,'Status Report'!B:AO,40,0),AI712="",IF(H712="Asia Pacific",VLOOKUP(L712,'Status Report'!B:AO,40,0),VLOOKUP(L712,'Status Report'!B:AO,39,0)),AI712="Direct shipment",IF(H712="Asia Pacific",VLOOKUP(L712,'Status Report'!B:AO,40,0),VLOOKUP(L712,'Status Report'!B:AO,39,0)))</f>
        <v>0</v>
      </c>
      <c r="Z712" s="20">
        <f t="shared" si="171"/>
        <v>0</v>
      </c>
      <c r="AA712" s="20">
        <f t="shared" si="172"/>
        <v>204.5</v>
      </c>
      <c r="AB712" s="21">
        <f>_xlfn.IFS(AI712="Den Bosch",VLOOKUP(L712,'Status Report'!B:AM,33,0),AI712="Yantian",VLOOKUP(L712,'Status Report'!B:AM,34,0),AI712="",IF(H712="Asia Pacific",VLOOKUP(L712,'Status Report'!B:AM,34,0),VLOOKUP(L712,'Status Report'!B:AM,33,0)),AI712="Direct shipment",IF(H712="Asia Pacific",VLOOKUP(L712,'Status Report'!B:AM,34,0),VLOOKUP(L712,'Status Report'!B:AM,33,0)))</f>
        <v>35.340000000000003</v>
      </c>
      <c r="AC712" s="21">
        <f>VLOOKUP(L712,'Status Report'!B:CE,82,0)</f>
        <v>0</v>
      </c>
      <c r="AD712" s="21">
        <f t="shared" si="173"/>
        <v>35.340000000000003</v>
      </c>
      <c r="AE712" s="63">
        <f>VLOOKUP(L712,'Status Report'!B:W,20,0)</f>
        <v>53</v>
      </c>
      <c r="AF712" s="63">
        <f>VLOOKUP(L712,'Status Report'!B:W,21,0)</f>
        <v>43</v>
      </c>
      <c r="AG712" s="63">
        <f>VLOOKUP(L712,'Status Report'!B:W,22,0)</f>
        <v>43</v>
      </c>
      <c r="AH712" s="22">
        <f t="shared" si="174"/>
        <v>0.489985</v>
      </c>
      <c r="AI712" t="s">
        <v>990</v>
      </c>
      <c r="AK712" s="63">
        <f>IFERROR(VLOOKUP(G712,ASEAN!A:A,1,0),0)</f>
        <v>0</v>
      </c>
      <c r="AL712" s="63" t="str">
        <f>IFERROR(VLOOKUP(D712,'[3]customer specs'!$B$1:$D$65536,3,0),0)</f>
        <v>pallet</v>
      </c>
      <c r="AM712" s="64">
        <f t="shared" si="175"/>
        <v>187.5</v>
      </c>
      <c r="AN712" s="64">
        <f t="shared" si="176"/>
        <v>0</v>
      </c>
      <c r="AO712" s="63"/>
      <c r="AP712" s="63"/>
      <c r="AQ712" s="63" t="str">
        <f t="shared" si="177"/>
        <v>no</v>
      </c>
      <c r="AR712" s="20">
        <f t="shared" si="178"/>
        <v>176.70000000000002</v>
      </c>
      <c r="AS712" s="63"/>
      <c r="AT712" s="23">
        <f t="shared" si="168"/>
        <v>0.12</v>
      </c>
      <c r="AU712" s="65">
        <f t="shared" si="179"/>
        <v>40.159090909090914</v>
      </c>
      <c r="AV712" s="65"/>
      <c r="AW712" s="65">
        <f t="shared" si="180"/>
        <v>200.79545454545456</v>
      </c>
      <c r="AX712" s="65"/>
      <c r="AY712" s="63">
        <f>VLOOKUP(L712,'Status Report'!B:CF,81,0)</f>
        <v>0</v>
      </c>
      <c r="AZ712" s="63" t="str">
        <f>VLOOKUP(L712,'Status Report'!B:S,18,0)</f>
        <v>Ellina Smirnova</v>
      </c>
      <c r="BB712" s="63">
        <f>VLOOKUP(L712,'Status Report'!B:Z,25,0)</f>
        <v>10</v>
      </c>
      <c r="BC712" s="63">
        <f t="shared" si="181"/>
        <v>50</v>
      </c>
      <c r="BF712">
        <f>VLOOKUP(L712,'Status Report'!B:CE,82,0)</f>
        <v>0</v>
      </c>
      <c r="BG712">
        <f>VLOOKUP(L712,'Status Report'!B:CF,83,0)</f>
        <v>0</v>
      </c>
      <c r="BH712">
        <f>VLOOKUP(L712,'Status Report'!B:CG,84,0)</f>
        <v>0</v>
      </c>
      <c r="BI712" t="s">
        <v>854</v>
      </c>
      <c r="BJ712" t="s">
        <v>795</v>
      </c>
      <c r="BM712" s="67">
        <f t="shared" si="182"/>
        <v>264</v>
      </c>
    </row>
    <row r="713" spans="1:65" x14ac:dyDescent="0.25">
      <c r="A713" s="68" t="str">
        <f>VLOOKUP(L713,'Status Report'!B:CB,79,0)</f>
        <v>Heineken</v>
      </c>
      <c r="C713">
        <v>26021027</v>
      </c>
      <c r="D713">
        <v>3090256</v>
      </c>
      <c r="E713" t="s">
        <v>884</v>
      </c>
      <c r="F713" t="s">
        <v>885</v>
      </c>
      <c r="G713" t="str">
        <f>VLOOKUP(D713,'[2]sold to'!$A:$H,8,0)</f>
        <v>Brazil</v>
      </c>
      <c r="H713" t="str">
        <f>VLOOKUP(D713,'[2]sold to'!$A:$I,9,0)</f>
        <v>AMERICAS</v>
      </c>
      <c r="K713">
        <v>490</v>
      </c>
      <c r="L713">
        <v>88027218</v>
      </c>
      <c r="M713" t="s">
        <v>518</v>
      </c>
      <c r="N713">
        <v>20</v>
      </c>
      <c r="P713" t="str">
        <f>VLOOKUP(L713,'Status Report'!B:AA,26,0)</f>
        <v>China</v>
      </c>
      <c r="Q713" t="str">
        <f>VLOOKUP(L713,'Status Report'!B:AB,27,0)</f>
        <v>Premiums</v>
      </c>
      <c r="R713">
        <f>VLOOKUP(L713,'Status Report'!B:X,23,0)</f>
        <v>100</v>
      </c>
      <c r="S713" t="str">
        <f>VLOOKUP(L713,'Status Report'!B:T,19,0)</f>
        <v>Promocean The Netherlands BV</v>
      </c>
      <c r="T713" s="62">
        <f>VLOOKUP(L713,'Status Report'!B:E,4,0)</f>
        <v>3</v>
      </c>
      <c r="U713" s="19">
        <f>_xlfn.IFS(AI713="Den Bosch",VLOOKUP(L713,'Status Report'!B:AM,35,0),AI713="Yantian",VLOOKUP(L713,'Status Report'!B:AM,36,0),AI713="",IF(H713="Asia Pacific",VLOOKUP(L713,'Status Report'!B:AM,36,0),VLOOKUP(L713,'Status Report'!B:AM,35,0)),AI713="Direct shipment",IF(H713="Asia Pacific",VLOOKUP(L713,'Status Report'!B:AM,36,0),VLOOKUP(L713,'Status Report'!B:AM,35,0)))</f>
        <v>40</v>
      </c>
      <c r="V713" s="20">
        <f t="shared" si="169"/>
        <v>800</v>
      </c>
      <c r="W713" s="19">
        <f>_xlfn.IFS(AI713="Den Bosch",VLOOKUP(L713,'Status Report'!B:AM,37,0),AI713="Yantian",VLOOKUP(L713,'Status Report'!B:AM,38,0),AI713="",IF(H713="Asia Pacific",VLOOKUP(L713,'Status Report'!B:AM,38,0),VLOOKUP(L713,'Status Report'!B:AM,37,0)),AI713="Direct shipment",IF(H713="Asia Pacific",VLOOKUP(L713,'Status Report'!B:AM,38,0),VLOOKUP(L713,'Status Report'!B:AM,37,0)))</f>
        <v>31.8</v>
      </c>
      <c r="X713" s="20">
        <f t="shared" si="170"/>
        <v>636</v>
      </c>
      <c r="Y713" s="20">
        <f>_xlfn.IFS(AI713="Den Bosch",VLOOKUP(L713,'Status Report'!B:AO,39,0),AI713="Yantian",VLOOKUP(L713,'Status Report'!B:AO,40,0),AI713="",IF(H713="Asia Pacific",VLOOKUP(L713,'Status Report'!B:AO,40,0),VLOOKUP(L713,'Status Report'!B:AO,39,0)),AI713="Direct shipment",IF(H713="Asia Pacific",VLOOKUP(L713,'Status Report'!B:AO,40,0),VLOOKUP(L713,'Status Report'!B:AO,39,0)))</f>
        <v>0</v>
      </c>
      <c r="Z713" s="20">
        <f t="shared" si="171"/>
        <v>0</v>
      </c>
      <c r="AA713" s="20">
        <f t="shared" si="172"/>
        <v>636</v>
      </c>
      <c r="AB713" s="21">
        <f>_xlfn.IFS(AI713="Den Bosch",VLOOKUP(L713,'Status Report'!B:AM,33,0),AI713="Yantian",VLOOKUP(L713,'Status Report'!B:AM,34,0),AI713="",IF(H713="Asia Pacific",VLOOKUP(L713,'Status Report'!B:AM,34,0),VLOOKUP(L713,'Status Report'!B:AM,33,0)),AI713="Direct shipment",IF(H713="Asia Pacific",VLOOKUP(L713,'Status Report'!B:AM,34,0),VLOOKUP(L713,'Status Report'!B:AM,33,0)))</f>
        <v>28.001900000000003</v>
      </c>
      <c r="AC713" s="21">
        <f>VLOOKUP(L713,'Status Report'!B:CE,82,0)</f>
        <v>0</v>
      </c>
      <c r="AD713" s="21">
        <f t="shared" si="173"/>
        <v>28.001900000000003</v>
      </c>
      <c r="AE713" s="63">
        <f>VLOOKUP(L713,'Status Report'!B:W,20,0)</f>
        <v>30</v>
      </c>
      <c r="AF713" s="63">
        <f>VLOOKUP(L713,'Status Report'!B:W,21,0)</f>
        <v>20</v>
      </c>
      <c r="AG713" s="63">
        <f>VLOOKUP(L713,'Status Report'!B:W,22,0)</f>
        <v>10</v>
      </c>
      <c r="AH713" s="22">
        <f t="shared" si="174"/>
        <v>0.12</v>
      </c>
      <c r="AI713" t="s">
        <v>990</v>
      </c>
      <c r="AK713" s="63">
        <f>IFERROR(VLOOKUP(G713,ASEAN!A:A,1,0),0)</f>
        <v>0</v>
      </c>
      <c r="AL713" s="63" t="str">
        <f>IFERROR(VLOOKUP(D713,'[3]customer specs'!$B$1:$D$65536,3,0),0)</f>
        <v>pallet</v>
      </c>
      <c r="AM713" s="64">
        <f t="shared" si="175"/>
        <v>164</v>
      </c>
      <c r="AN713" s="64">
        <f t="shared" si="176"/>
        <v>0</v>
      </c>
      <c r="AO713" s="63"/>
      <c r="AP713" s="63"/>
      <c r="AQ713" s="63" t="str">
        <f t="shared" si="177"/>
        <v>no</v>
      </c>
      <c r="AR713" s="20">
        <f t="shared" si="178"/>
        <v>560.03800000000001</v>
      </c>
      <c r="AS713" s="63"/>
      <c r="AT713" s="23">
        <f t="shared" si="168"/>
        <v>0.12</v>
      </c>
      <c r="AU713" s="65">
        <f t="shared" si="179"/>
        <v>31.820340909090913</v>
      </c>
      <c r="AV713" s="65"/>
      <c r="AW713" s="65">
        <f t="shared" si="180"/>
        <v>636.40681818181827</v>
      </c>
      <c r="AX713" s="65"/>
      <c r="AY713" s="63">
        <f>VLOOKUP(L713,'Status Report'!B:CF,81,0)</f>
        <v>0</v>
      </c>
      <c r="AZ713" s="63" t="str">
        <f>VLOOKUP(L713,'Status Report'!B:S,18,0)</f>
        <v>Ellina Smirnova</v>
      </c>
      <c r="BB713" s="63">
        <f>VLOOKUP(L713,'Status Report'!B:Z,25,0)</f>
        <v>5</v>
      </c>
      <c r="BC713" s="63">
        <f t="shared" si="181"/>
        <v>100</v>
      </c>
      <c r="BF713">
        <f>VLOOKUP(L713,'Status Report'!B:CE,82,0)</f>
        <v>0</v>
      </c>
      <c r="BG713">
        <f>VLOOKUP(L713,'Status Report'!B:CF,83,0)</f>
        <v>0</v>
      </c>
      <c r="BH713">
        <f>VLOOKUP(L713,'Status Report'!B:CG,84,0)</f>
        <v>0</v>
      </c>
      <c r="BI713" t="s">
        <v>854</v>
      </c>
      <c r="BJ713" t="s">
        <v>795</v>
      </c>
      <c r="BM713" s="67">
        <f t="shared" si="182"/>
        <v>562</v>
      </c>
    </row>
    <row r="714" spans="1:65" x14ac:dyDescent="0.25">
      <c r="A714" s="68" t="str">
        <f>VLOOKUP(L714,'Status Report'!B:CB,79,0)</f>
        <v>Heineken - 0.0</v>
      </c>
      <c r="C714">
        <v>26021027</v>
      </c>
      <c r="D714">
        <v>3090256</v>
      </c>
      <c r="E714" t="s">
        <v>884</v>
      </c>
      <c r="F714" t="s">
        <v>885</v>
      </c>
      <c r="G714" t="str">
        <f>VLOOKUP(D714,'[2]sold to'!$A:$H,8,0)</f>
        <v>Brazil</v>
      </c>
      <c r="H714" t="str">
        <f>VLOOKUP(D714,'[2]sold to'!$A:$I,9,0)</f>
        <v>AMERICAS</v>
      </c>
      <c r="K714">
        <v>500</v>
      </c>
      <c r="L714">
        <v>88027225</v>
      </c>
      <c r="M714" t="s">
        <v>524</v>
      </c>
      <c r="N714">
        <v>13</v>
      </c>
      <c r="P714" t="str">
        <f>VLOOKUP(L714,'Status Report'!B:AA,26,0)</f>
        <v>China</v>
      </c>
      <c r="Q714" t="str">
        <f>VLOOKUP(L714,'Status Report'!B:AB,27,0)</f>
        <v>Premiums</v>
      </c>
      <c r="R714">
        <f>VLOOKUP(L714,'Status Report'!B:X,23,0)</f>
        <v>250</v>
      </c>
      <c r="S714" t="str">
        <f>VLOOKUP(L714,'Status Report'!B:T,19,0)</f>
        <v>Promocean The Netherlands BV</v>
      </c>
      <c r="T714" s="62">
        <f>VLOOKUP(L714,'Status Report'!B:E,4,0)</f>
        <v>3</v>
      </c>
      <c r="U714" s="19">
        <f>_xlfn.IFS(AI714="Den Bosch",VLOOKUP(L714,'Status Report'!B:AM,35,0),AI714="Yantian",VLOOKUP(L714,'Status Report'!B:AM,36,0),AI714="",IF(H714="Asia Pacific",VLOOKUP(L714,'Status Report'!B:AM,36,0),VLOOKUP(L714,'Status Report'!B:AM,35,0)),AI714="Direct shipment",IF(H714="Asia Pacific",VLOOKUP(L714,'Status Report'!B:AM,36,0),VLOOKUP(L714,'Status Report'!B:AM,35,0)))</f>
        <v>89.800000000000011</v>
      </c>
      <c r="V714" s="20">
        <f t="shared" si="169"/>
        <v>1167.4000000000001</v>
      </c>
      <c r="W714" s="19">
        <f>_xlfn.IFS(AI714="Den Bosch",VLOOKUP(L714,'Status Report'!B:AM,37,0),AI714="Yantian",VLOOKUP(L714,'Status Report'!B:AM,38,0),AI714="",IF(H714="Asia Pacific",VLOOKUP(L714,'Status Report'!B:AM,38,0),VLOOKUP(L714,'Status Report'!B:AM,37,0)),AI714="Direct shipment",IF(H714="Asia Pacific",VLOOKUP(L714,'Status Report'!B:AM,38,0),VLOOKUP(L714,'Status Report'!B:AM,37,0)))</f>
        <v>89.800000000000011</v>
      </c>
      <c r="X714" s="20">
        <f t="shared" si="170"/>
        <v>1167.4000000000001</v>
      </c>
      <c r="Y714" s="20">
        <f>_xlfn.IFS(AI714="Den Bosch",VLOOKUP(L714,'Status Report'!B:AO,39,0),AI714="Yantian",VLOOKUP(L714,'Status Report'!B:AO,40,0),AI714="",IF(H714="Asia Pacific",VLOOKUP(L714,'Status Report'!B:AO,40,0),VLOOKUP(L714,'Status Report'!B:AO,39,0)),AI714="Direct shipment",IF(H714="Asia Pacific",VLOOKUP(L714,'Status Report'!B:AO,40,0),VLOOKUP(L714,'Status Report'!B:AO,39,0)))</f>
        <v>0</v>
      </c>
      <c r="Z714" s="20">
        <f t="shared" si="171"/>
        <v>0</v>
      </c>
      <c r="AA714" s="20">
        <f t="shared" si="172"/>
        <v>1167.4000000000001</v>
      </c>
      <c r="AB714" s="21">
        <f>_xlfn.IFS(AI714="Den Bosch",VLOOKUP(L714,'Status Report'!B:AM,33,0),AI714="Yantian",VLOOKUP(L714,'Status Report'!B:AM,34,0),AI714="",IF(H714="Asia Pacific",VLOOKUP(L714,'Status Report'!B:AM,34,0),VLOOKUP(L714,'Status Report'!B:AM,33,0)),AI714="Direct shipment",IF(H714="Asia Pacific",VLOOKUP(L714,'Status Report'!B:AM,34,0),VLOOKUP(L714,'Status Report'!B:AM,33,0)))</f>
        <v>73.815000000000012</v>
      </c>
      <c r="AC714" s="21">
        <f>VLOOKUP(L714,'Status Report'!B:CE,82,0)</f>
        <v>0</v>
      </c>
      <c r="AD714" s="21">
        <f t="shared" si="173"/>
        <v>73.815000000000012</v>
      </c>
      <c r="AE714" s="63">
        <f>VLOOKUP(L714,'Status Report'!B:W,20,0)</f>
        <v>41.5</v>
      </c>
      <c r="AF714" s="63">
        <f>VLOOKUP(L714,'Status Report'!B:W,21,0)</f>
        <v>17</v>
      </c>
      <c r="AG714" s="63">
        <f>VLOOKUP(L714,'Status Report'!B:W,22,0)</f>
        <v>13</v>
      </c>
      <c r="AH714" s="22">
        <f t="shared" si="174"/>
        <v>0.1192295</v>
      </c>
      <c r="AI714" t="s">
        <v>990</v>
      </c>
      <c r="AK714" s="63">
        <f>IFERROR(VLOOKUP(G714,ASEAN!A:A,1,0),0)</f>
        <v>0</v>
      </c>
      <c r="AL714" s="63" t="str">
        <f>IFERROR(VLOOKUP(D714,'[3]customer specs'!$B$1:$D$65536,3,0),0)</f>
        <v>pallet</v>
      </c>
      <c r="AM714" s="64">
        <f t="shared" si="175"/>
        <v>0</v>
      </c>
      <c r="AN714" s="64">
        <f t="shared" si="176"/>
        <v>0</v>
      </c>
      <c r="AO714" s="63"/>
      <c r="AP714" s="63"/>
      <c r="AQ714" s="63" t="str">
        <f t="shared" si="177"/>
        <v>no</v>
      </c>
      <c r="AR714" s="20">
        <f t="shared" si="178"/>
        <v>959.59500000000014</v>
      </c>
      <c r="AS714" s="63"/>
      <c r="AT714" s="23">
        <f t="shared" si="168"/>
        <v>0.12</v>
      </c>
      <c r="AU714" s="65">
        <f t="shared" si="179"/>
        <v>83.880681818181827</v>
      </c>
      <c r="AV714" s="65"/>
      <c r="AW714" s="65">
        <f t="shared" si="180"/>
        <v>1090.4488636363637</v>
      </c>
      <c r="AX714" s="65"/>
      <c r="AY714" s="63">
        <f>VLOOKUP(L714,'Status Report'!B:CF,81,0)</f>
        <v>0</v>
      </c>
      <c r="AZ714" s="63" t="str">
        <f>VLOOKUP(L714,'Status Report'!B:S,18,0)</f>
        <v>Ellina Smirnova</v>
      </c>
      <c r="BB714" s="63">
        <f>VLOOKUP(L714,'Status Report'!B:Z,25,0)</f>
        <v>10</v>
      </c>
      <c r="BC714" s="63">
        <f t="shared" si="181"/>
        <v>130</v>
      </c>
      <c r="BF714">
        <f>VLOOKUP(L714,'Status Report'!B:CE,82,0)</f>
        <v>0</v>
      </c>
      <c r="BG714">
        <f>VLOOKUP(L714,'Status Report'!B:CF,83,0)</f>
        <v>0</v>
      </c>
      <c r="BH714">
        <f>VLOOKUP(L714,'Status Report'!B:CG,84,0)</f>
        <v>0</v>
      </c>
      <c r="BI714" t="s">
        <v>854</v>
      </c>
      <c r="BJ714" t="s">
        <v>795</v>
      </c>
      <c r="BM714" s="67">
        <f t="shared" si="182"/>
        <v>106</v>
      </c>
    </row>
    <row r="715" spans="1:65" x14ac:dyDescent="0.25">
      <c r="A715" s="68" t="str">
        <f>VLOOKUP(L715,'Status Report'!B:CB,79,0)</f>
        <v>Heineken</v>
      </c>
      <c r="C715">
        <v>26021027</v>
      </c>
      <c r="D715">
        <v>3090256</v>
      </c>
      <c r="E715" t="s">
        <v>884</v>
      </c>
      <c r="F715" t="s">
        <v>885</v>
      </c>
      <c r="G715" t="str">
        <f>VLOOKUP(D715,'[2]sold to'!$A:$H,8,0)</f>
        <v>Brazil</v>
      </c>
      <c r="H715" t="str">
        <f>VLOOKUP(D715,'[2]sold to'!$A:$I,9,0)</f>
        <v>AMERICAS</v>
      </c>
      <c r="K715">
        <v>510</v>
      </c>
      <c r="L715">
        <v>88027241</v>
      </c>
      <c r="M715" t="s">
        <v>179</v>
      </c>
      <c r="N715">
        <v>1</v>
      </c>
      <c r="P715" t="str">
        <f>VLOOKUP(L715,'Status Report'!B:AA,26,0)</f>
        <v>Italy</v>
      </c>
      <c r="Q715" t="str">
        <f>VLOOKUP(L715,'Status Report'!B:AB,27,0)</f>
        <v>Premiums</v>
      </c>
      <c r="R715">
        <f>VLOOKUP(L715,'Status Report'!B:X,23,0)</f>
        <v>50</v>
      </c>
      <c r="S715" t="str">
        <f>VLOOKUP(L715,'Status Report'!B:T,19,0)</f>
        <v>Promocean The Netherlands BV</v>
      </c>
      <c r="T715" s="62">
        <f>VLOOKUP(L715,'Status Report'!B:E,4,0)</f>
        <v>1</v>
      </c>
      <c r="U715" s="19">
        <f>_xlfn.IFS(AI715="Den Bosch",VLOOKUP(L715,'Status Report'!B:AM,35,0),AI715="Yantian",VLOOKUP(L715,'Status Report'!B:AM,36,0),AI715="",IF(H715="Asia Pacific",VLOOKUP(L715,'Status Report'!B:AM,36,0),VLOOKUP(L715,'Status Report'!B:AM,35,0)),AI715="Direct shipment",IF(H715="Asia Pacific",VLOOKUP(L715,'Status Report'!B:AM,36,0),VLOOKUP(L715,'Status Report'!B:AM,35,0)))</f>
        <v>112.00000000000001</v>
      </c>
      <c r="V715" s="20">
        <f t="shared" si="169"/>
        <v>112.00000000000001</v>
      </c>
      <c r="W715" s="19">
        <f>_xlfn.IFS(AI715="Den Bosch",VLOOKUP(L715,'Status Report'!B:AM,37,0),AI715="Yantian",VLOOKUP(L715,'Status Report'!B:AM,38,0),AI715="",IF(H715="Asia Pacific",VLOOKUP(L715,'Status Report'!B:AM,38,0),VLOOKUP(L715,'Status Report'!B:AM,37,0)),AI715="Direct shipment",IF(H715="Asia Pacific",VLOOKUP(L715,'Status Report'!B:AM,38,0),VLOOKUP(L715,'Status Report'!B:AM,37,0)))</f>
        <v>112.00000000000001</v>
      </c>
      <c r="X715" s="20">
        <f t="shared" si="170"/>
        <v>112.00000000000001</v>
      </c>
      <c r="Y715" s="20">
        <f>_xlfn.IFS(AI715="Den Bosch",VLOOKUP(L715,'Status Report'!B:AO,39,0),AI715="Yantian",VLOOKUP(L715,'Status Report'!B:AO,40,0),AI715="",IF(H715="Asia Pacific",VLOOKUP(L715,'Status Report'!B:AO,40,0),VLOOKUP(L715,'Status Report'!B:AO,39,0)),AI715="Direct shipment",IF(H715="Asia Pacific",VLOOKUP(L715,'Status Report'!B:AO,40,0),VLOOKUP(L715,'Status Report'!B:AO,39,0)))</f>
        <v>0</v>
      </c>
      <c r="Z715" s="20">
        <f t="shared" si="171"/>
        <v>0</v>
      </c>
      <c r="AA715" s="20">
        <f t="shared" si="172"/>
        <v>112.00000000000001</v>
      </c>
      <c r="AB715" s="21">
        <f>_xlfn.IFS(AI715="Den Bosch",VLOOKUP(L715,'Status Report'!B:AM,33,0),AI715="Yantian",VLOOKUP(L715,'Status Report'!B:AM,34,0),AI715="",IF(H715="Asia Pacific",VLOOKUP(L715,'Status Report'!B:AM,34,0),VLOOKUP(L715,'Status Report'!B:AM,33,0)),AI715="Direct shipment",IF(H715="Asia Pacific",VLOOKUP(L715,'Status Report'!B:AM,34,0),VLOOKUP(L715,'Status Report'!B:AM,33,0)))</f>
        <v>98.89</v>
      </c>
      <c r="AC715" s="21">
        <f>VLOOKUP(L715,'Status Report'!B:CE,82,0)</f>
        <v>0</v>
      </c>
      <c r="AD715" s="21">
        <f t="shared" si="173"/>
        <v>98.89</v>
      </c>
      <c r="AE715" s="63">
        <f>VLOOKUP(L715,'Status Report'!B:W,20,0)</f>
        <v>60</v>
      </c>
      <c r="AF715" s="63">
        <f>VLOOKUP(L715,'Status Report'!B:W,21,0)</f>
        <v>40</v>
      </c>
      <c r="AG715" s="63">
        <f>VLOOKUP(L715,'Status Report'!B:W,22,0)</f>
        <v>45</v>
      </c>
      <c r="AH715" s="22">
        <f t="shared" si="174"/>
        <v>0.108</v>
      </c>
      <c r="AK715" s="63">
        <f>IFERROR(VLOOKUP(G715,ASEAN!A:A,1,0),0)</f>
        <v>0</v>
      </c>
      <c r="AL715" s="63" t="str">
        <f>IFERROR(VLOOKUP(D715,'[3]customer specs'!$B$1:$D$65536,3,0),0)</f>
        <v>pallet</v>
      </c>
      <c r="AM715" s="64">
        <f t="shared" si="175"/>
        <v>0</v>
      </c>
      <c r="AN715" s="64">
        <f t="shared" si="176"/>
        <v>0</v>
      </c>
      <c r="AO715" s="63"/>
      <c r="AP715" s="63"/>
      <c r="AQ715" s="63" t="str">
        <f t="shared" si="177"/>
        <v>no</v>
      </c>
      <c r="AR715" s="20">
        <f t="shared" si="178"/>
        <v>98.89</v>
      </c>
      <c r="AS715" s="63"/>
      <c r="AT715" s="23">
        <f t="shared" si="168"/>
        <v>0.12</v>
      </c>
      <c r="AU715" s="65">
        <f t="shared" si="179"/>
        <v>112.375</v>
      </c>
      <c r="AV715" s="65"/>
      <c r="AW715" s="65">
        <f t="shared" si="180"/>
        <v>112.375</v>
      </c>
      <c r="AX715" s="65"/>
      <c r="AY715" s="63">
        <f>VLOOKUP(L715,'Status Report'!B:CF,81,0)</f>
        <v>0</v>
      </c>
      <c r="AZ715" s="63" t="str">
        <f>VLOOKUP(L715,'Status Report'!B:S,18,0)</f>
        <v>Ellina Smirnova</v>
      </c>
      <c r="BB715" s="63">
        <f>VLOOKUP(L715,'Status Report'!B:Z,25,0)</f>
        <v>200</v>
      </c>
      <c r="BC715" s="63">
        <f t="shared" si="181"/>
        <v>200</v>
      </c>
      <c r="BF715">
        <f>VLOOKUP(L715,'Status Report'!B:CE,82,0)</f>
        <v>0</v>
      </c>
      <c r="BG715">
        <f>VLOOKUP(L715,'Status Report'!B:CF,83,0)</f>
        <v>0</v>
      </c>
      <c r="BH715">
        <f>VLOOKUP(L715,'Status Report'!B:CG,84,0)</f>
        <v>0</v>
      </c>
      <c r="BI715" t="s">
        <v>854</v>
      </c>
      <c r="BJ715" t="s">
        <v>795</v>
      </c>
      <c r="BM715" s="67">
        <f t="shared" si="182"/>
        <v>8</v>
      </c>
    </row>
    <row r="716" spans="1:65" x14ac:dyDescent="0.25">
      <c r="A716" s="68" t="str">
        <f>VLOOKUP(L716,'Status Report'!B:CB,79,0)</f>
        <v>Heineken - F1</v>
      </c>
      <c r="C716">
        <v>26021027</v>
      </c>
      <c r="D716">
        <v>3090256</v>
      </c>
      <c r="E716" t="s">
        <v>884</v>
      </c>
      <c r="F716" t="s">
        <v>885</v>
      </c>
      <c r="G716" t="str">
        <f>VLOOKUP(D716,'[2]sold to'!$A:$H,8,0)</f>
        <v>Brazil</v>
      </c>
      <c r="H716" t="str">
        <f>VLOOKUP(D716,'[2]sold to'!$A:$I,9,0)</f>
        <v>AMERICAS</v>
      </c>
      <c r="K716">
        <v>530</v>
      </c>
      <c r="L716">
        <v>88027349</v>
      </c>
      <c r="M716" t="s">
        <v>550</v>
      </c>
      <c r="N716">
        <v>20</v>
      </c>
      <c r="P716" t="str">
        <f>VLOOKUP(L716,'Status Report'!B:AA,26,0)</f>
        <v>China</v>
      </c>
      <c r="Q716" t="str">
        <f>VLOOKUP(L716,'Status Report'!B:AB,27,0)</f>
        <v>Premiums</v>
      </c>
      <c r="R716">
        <f>VLOOKUP(L716,'Status Report'!B:X,23,0)</f>
        <v>200</v>
      </c>
      <c r="S716" t="str">
        <f>VLOOKUP(L716,'Status Report'!B:T,19,0)</f>
        <v>Promocean The Netherlands BV</v>
      </c>
      <c r="T716" s="62">
        <f>VLOOKUP(L716,'Status Report'!B:E,4,0)</f>
        <v>3</v>
      </c>
      <c r="U716" s="19">
        <f>_xlfn.IFS(AI716="Den Bosch",VLOOKUP(L716,'Status Report'!B:AM,35,0),AI716="Yantian",VLOOKUP(L716,'Status Report'!B:AM,36,0),AI716="",IF(H716="Asia Pacific",VLOOKUP(L716,'Status Report'!B:AM,36,0),VLOOKUP(L716,'Status Report'!B:AM,35,0)),AI716="Direct shipment",IF(H716="Asia Pacific",VLOOKUP(L716,'Status Report'!B:AM,36,0),VLOOKUP(L716,'Status Report'!B:AM,35,0)))</f>
        <v>83.149999999999991</v>
      </c>
      <c r="V716" s="20">
        <f t="shared" si="169"/>
        <v>1662.9999999999998</v>
      </c>
      <c r="W716" s="19">
        <f>_xlfn.IFS(AI716="Den Bosch",VLOOKUP(L716,'Status Report'!B:AM,37,0),AI716="Yantian",VLOOKUP(L716,'Status Report'!B:AM,38,0),AI716="",IF(H716="Asia Pacific",VLOOKUP(L716,'Status Report'!B:AM,38,0),VLOOKUP(L716,'Status Report'!B:AM,37,0)),AI716="Direct shipment",IF(H716="Asia Pacific",VLOOKUP(L716,'Status Report'!B:AM,38,0),VLOOKUP(L716,'Status Report'!B:AM,37,0)))</f>
        <v>83.149999999999991</v>
      </c>
      <c r="X716" s="20">
        <f t="shared" si="170"/>
        <v>1662.9999999999998</v>
      </c>
      <c r="Y716" s="20">
        <f>_xlfn.IFS(AI716="Den Bosch",VLOOKUP(L716,'Status Report'!B:AO,39,0),AI716="Yantian",VLOOKUP(L716,'Status Report'!B:AO,40,0),AI716="",IF(H716="Asia Pacific",VLOOKUP(L716,'Status Report'!B:AO,40,0),VLOOKUP(L716,'Status Report'!B:AO,39,0)),AI716="Direct shipment",IF(H716="Asia Pacific",VLOOKUP(L716,'Status Report'!B:AO,40,0),VLOOKUP(L716,'Status Report'!B:AO,39,0)))</f>
        <v>0</v>
      </c>
      <c r="Z716" s="20">
        <f t="shared" si="171"/>
        <v>0</v>
      </c>
      <c r="AA716" s="20">
        <f t="shared" si="172"/>
        <v>1662.9999999999998</v>
      </c>
      <c r="AB716" s="21">
        <f>_xlfn.IFS(AI716="Den Bosch",VLOOKUP(L716,'Status Report'!B:AM,33,0),AI716="Yantian",VLOOKUP(L716,'Status Report'!B:AM,34,0),AI716="",IF(H716="Asia Pacific",VLOOKUP(L716,'Status Report'!B:AM,34,0),VLOOKUP(L716,'Status Report'!B:AM,33,0)),AI716="Direct shipment",IF(H716="Asia Pacific",VLOOKUP(L716,'Status Report'!B:AM,34,0),VLOOKUP(L716,'Status Report'!B:AM,33,0)))</f>
        <v>71.922600000000017</v>
      </c>
      <c r="AC716" s="21">
        <f>VLOOKUP(L716,'Status Report'!B:CE,82,0)</f>
        <v>0</v>
      </c>
      <c r="AD716" s="21">
        <f t="shared" si="173"/>
        <v>71.922600000000017</v>
      </c>
      <c r="AE716" s="63">
        <f>VLOOKUP(L716,'Status Report'!B:W,20,0)</f>
        <v>44</v>
      </c>
      <c r="AF716" s="63">
        <f>VLOOKUP(L716,'Status Report'!B:W,21,0)</f>
        <v>43</v>
      </c>
      <c r="AG716" s="63">
        <f>VLOOKUP(L716,'Status Report'!B:W,22,0)</f>
        <v>45</v>
      </c>
      <c r="AH716" s="22">
        <f t="shared" si="174"/>
        <v>1.7028000000000001</v>
      </c>
      <c r="AI716" t="s">
        <v>990</v>
      </c>
      <c r="AK716" s="63">
        <f>IFERROR(VLOOKUP(G716,ASEAN!A:A,1,0),0)</f>
        <v>0</v>
      </c>
      <c r="AL716" s="63" t="str">
        <f>IFERROR(VLOOKUP(D716,'[3]customer specs'!$B$1:$D$65536,3,0),0)</f>
        <v>pallet</v>
      </c>
      <c r="AM716" s="64">
        <f t="shared" si="175"/>
        <v>0</v>
      </c>
      <c r="AN716" s="64">
        <f t="shared" si="176"/>
        <v>0</v>
      </c>
      <c r="AO716" s="63"/>
      <c r="AP716" s="63"/>
      <c r="AQ716" s="63" t="str">
        <f t="shared" si="177"/>
        <v>no</v>
      </c>
      <c r="AR716" s="20">
        <f t="shared" si="178"/>
        <v>1438.4520000000002</v>
      </c>
      <c r="AS716" s="63"/>
      <c r="AT716" s="23">
        <f t="shared" si="168"/>
        <v>0.12</v>
      </c>
      <c r="AU716" s="65">
        <f t="shared" si="179"/>
        <v>81.730227272727291</v>
      </c>
      <c r="AV716" s="65"/>
      <c r="AW716" s="65">
        <f t="shared" si="180"/>
        <v>1634.6045454545458</v>
      </c>
      <c r="AX716" s="65"/>
      <c r="AY716" s="63">
        <f>VLOOKUP(L716,'Status Report'!B:CF,81,0)</f>
        <v>0</v>
      </c>
      <c r="AZ716" s="63" t="str">
        <f>VLOOKUP(L716,'Status Report'!B:S,18,0)</f>
        <v xml:space="preserve">Konstantinos Zoupanos </v>
      </c>
      <c r="BB716" s="63">
        <f>VLOOKUP(L716,'Status Report'!B:Z,25,0)</f>
        <v>5</v>
      </c>
      <c r="BC716" s="63">
        <f t="shared" si="181"/>
        <v>100</v>
      </c>
      <c r="BF716">
        <f>VLOOKUP(L716,'Status Report'!B:CE,82,0)</f>
        <v>0</v>
      </c>
      <c r="BG716">
        <f>VLOOKUP(L716,'Status Report'!B:CF,83,0)</f>
        <v>0</v>
      </c>
      <c r="BH716">
        <f>VLOOKUP(L716,'Status Report'!B:CG,84,0)</f>
        <v>0</v>
      </c>
      <c r="BI716" t="s">
        <v>854</v>
      </c>
      <c r="BJ716" t="s">
        <v>795</v>
      </c>
      <c r="BM716" s="67">
        <f t="shared" si="182"/>
        <v>223</v>
      </c>
    </row>
    <row r="717" spans="1:65" x14ac:dyDescent="0.25">
      <c r="A717" s="68" t="str">
        <f>VLOOKUP(L717,'Status Report'!B:CB,79,0)</f>
        <v>Heineken - F1</v>
      </c>
      <c r="C717">
        <v>26021027</v>
      </c>
      <c r="D717">
        <v>3090256</v>
      </c>
      <c r="E717" t="s">
        <v>884</v>
      </c>
      <c r="F717" t="s">
        <v>885</v>
      </c>
      <c r="G717" t="str">
        <f>VLOOKUP(D717,'[2]sold to'!$A:$H,8,0)</f>
        <v>Brazil</v>
      </c>
      <c r="H717" t="str">
        <f>VLOOKUP(D717,'[2]sold to'!$A:$I,9,0)</f>
        <v>AMERICAS</v>
      </c>
      <c r="K717">
        <v>540</v>
      </c>
      <c r="L717">
        <v>88027351</v>
      </c>
      <c r="M717" t="s">
        <v>846</v>
      </c>
      <c r="N717">
        <v>50</v>
      </c>
      <c r="P717" t="str">
        <f>VLOOKUP(L717,'Status Report'!B:AA,26,0)</f>
        <v>China</v>
      </c>
      <c r="Q717" t="str">
        <f>VLOOKUP(L717,'Status Report'!B:AB,27,0)</f>
        <v>Bar support</v>
      </c>
      <c r="R717">
        <f>VLOOKUP(L717,'Status Report'!B:X,23,0)</f>
        <v>125</v>
      </c>
      <c r="S717" t="str">
        <f>VLOOKUP(L717,'Status Report'!B:T,19,0)</f>
        <v>Promocean The Netherlands BV</v>
      </c>
      <c r="T717" s="62">
        <f>VLOOKUP(L717,'Status Report'!B:E,4,0)</f>
        <v>3</v>
      </c>
      <c r="U717" s="19">
        <f>_xlfn.IFS(AI717="Den Bosch",VLOOKUP(L717,'Status Report'!B:AM,35,0),AI717="Yantian",VLOOKUP(L717,'Status Report'!B:AM,36,0),AI717="",IF(H717="Asia Pacific",VLOOKUP(L717,'Status Report'!B:AM,36,0),VLOOKUP(L717,'Status Report'!B:AM,35,0)),AI717="Direct shipment",IF(H717="Asia Pacific",VLOOKUP(L717,'Status Report'!B:AM,36,0),VLOOKUP(L717,'Status Report'!B:AM,35,0)))</f>
        <v>29.8</v>
      </c>
      <c r="V717" s="20">
        <f t="shared" si="169"/>
        <v>1490</v>
      </c>
      <c r="W717" s="19">
        <f>_xlfn.IFS(AI717="Den Bosch",VLOOKUP(L717,'Status Report'!B:AM,37,0),AI717="Yantian",VLOOKUP(L717,'Status Report'!B:AM,38,0),AI717="",IF(H717="Asia Pacific",VLOOKUP(L717,'Status Report'!B:AM,38,0),VLOOKUP(L717,'Status Report'!B:AM,37,0)),AI717="Direct shipment",IF(H717="Asia Pacific",VLOOKUP(L717,'Status Report'!B:AM,38,0),VLOOKUP(L717,'Status Report'!B:AM,37,0)))</f>
        <v>27.200000000000003</v>
      </c>
      <c r="X717" s="20">
        <f t="shared" si="170"/>
        <v>1360.0000000000002</v>
      </c>
      <c r="Y717" s="20">
        <f>_xlfn.IFS(AI717="Den Bosch",VLOOKUP(L717,'Status Report'!B:AO,39,0),AI717="Yantian",VLOOKUP(L717,'Status Report'!B:AO,40,0),AI717="",IF(H717="Asia Pacific",VLOOKUP(L717,'Status Report'!B:AO,40,0),VLOOKUP(L717,'Status Report'!B:AO,39,0)),AI717="Direct shipment",IF(H717="Asia Pacific",VLOOKUP(L717,'Status Report'!B:AO,40,0),VLOOKUP(L717,'Status Report'!B:AO,39,0)))</f>
        <v>0</v>
      </c>
      <c r="Z717" s="20">
        <f t="shared" si="171"/>
        <v>0</v>
      </c>
      <c r="AA717" s="20">
        <f t="shared" si="172"/>
        <v>1360.0000000000002</v>
      </c>
      <c r="AB717" s="21">
        <f>_xlfn.IFS(AI717="Den Bosch",VLOOKUP(L717,'Status Report'!B:AM,33,0),AI717="Yantian",VLOOKUP(L717,'Status Report'!B:AM,34,0),AI717="",IF(H717="Asia Pacific",VLOOKUP(L717,'Status Report'!B:AM,34,0),VLOOKUP(L717,'Status Report'!B:AM,33,0)),AI717="Direct shipment",IF(H717="Asia Pacific",VLOOKUP(L717,'Status Report'!B:AM,34,0),VLOOKUP(L717,'Status Report'!B:AM,33,0)))</f>
        <v>24.019200000000001</v>
      </c>
      <c r="AC717" s="21">
        <f>VLOOKUP(L717,'Status Report'!B:CE,82,0)</f>
        <v>0</v>
      </c>
      <c r="AD717" s="21">
        <f t="shared" si="173"/>
        <v>24.019200000000001</v>
      </c>
      <c r="AE717" s="63">
        <f>VLOOKUP(L717,'Status Report'!B:W,20,0)</f>
        <v>14</v>
      </c>
      <c r="AF717" s="63">
        <f>VLOOKUP(L717,'Status Report'!B:W,21,0)</f>
        <v>5</v>
      </c>
      <c r="AG717" s="63">
        <f>VLOOKUP(L717,'Status Report'!B:W,22,0)</f>
        <v>5</v>
      </c>
      <c r="AH717" s="22">
        <f t="shared" si="174"/>
        <v>1.7500000000000002E-2</v>
      </c>
      <c r="AI717" t="s">
        <v>990</v>
      </c>
      <c r="AK717" s="63">
        <f>IFERROR(VLOOKUP(G717,ASEAN!A:A,1,0),0)</f>
        <v>0</v>
      </c>
      <c r="AL717" s="63" t="str">
        <f>IFERROR(VLOOKUP(D717,'[3]customer specs'!$B$1:$D$65536,3,0),0)</f>
        <v>pallet</v>
      </c>
      <c r="AM717" s="64">
        <f t="shared" si="175"/>
        <v>129.99999999999977</v>
      </c>
      <c r="AN717" s="64">
        <f t="shared" si="176"/>
        <v>0</v>
      </c>
      <c r="AO717" s="63"/>
      <c r="AP717" s="63"/>
      <c r="AQ717" s="63" t="str">
        <f t="shared" si="177"/>
        <v>no</v>
      </c>
      <c r="AR717" s="20">
        <f t="shared" si="178"/>
        <v>1200.96</v>
      </c>
      <c r="AS717" s="63"/>
      <c r="AT717" s="23">
        <f t="shared" si="168"/>
        <v>0.12</v>
      </c>
      <c r="AU717" s="65">
        <f t="shared" si="179"/>
        <v>27.294545454545457</v>
      </c>
      <c r="AV717" s="65"/>
      <c r="AW717" s="65">
        <f t="shared" si="180"/>
        <v>1364.7272727272727</v>
      </c>
      <c r="AX717" s="65"/>
      <c r="AY717" s="63">
        <f>VLOOKUP(L717,'Status Report'!B:CF,81,0)</f>
        <v>0</v>
      </c>
      <c r="AZ717" s="63" t="str">
        <f>VLOOKUP(L717,'Status Report'!B:S,18,0)</f>
        <v xml:space="preserve">Konstantinos Zoupanos </v>
      </c>
      <c r="BB717" s="63">
        <f>VLOOKUP(L717,'Status Report'!B:Z,25,0)</f>
        <v>20</v>
      </c>
      <c r="BC717" s="63">
        <f t="shared" si="181"/>
        <v>1000</v>
      </c>
      <c r="BF717">
        <f>VLOOKUP(L717,'Status Report'!B:CE,82,0)</f>
        <v>0</v>
      </c>
      <c r="BG717">
        <f>VLOOKUP(L717,'Status Report'!B:CF,83,0)</f>
        <v>0</v>
      </c>
      <c r="BH717">
        <f>VLOOKUP(L717,'Status Report'!B:CG,84,0)</f>
        <v>0</v>
      </c>
      <c r="BI717" t="s">
        <v>854</v>
      </c>
      <c r="BJ717" t="s">
        <v>795</v>
      </c>
      <c r="BM717" s="67">
        <f t="shared" si="182"/>
        <v>263</v>
      </c>
    </row>
    <row r="718" spans="1:65" x14ac:dyDescent="0.25">
      <c r="A718" s="68" t="str">
        <f>VLOOKUP(L718,'Status Report'!B:CB,79,0)</f>
        <v>Heineken - F1</v>
      </c>
      <c r="C718">
        <v>26021027</v>
      </c>
      <c r="D718">
        <v>3090256</v>
      </c>
      <c r="E718" t="s">
        <v>884</v>
      </c>
      <c r="F718" t="s">
        <v>885</v>
      </c>
      <c r="G718" t="str">
        <f>VLOOKUP(D718,'[2]sold to'!$A:$H,8,0)</f>
        <v>Brazil</v>
      </c>
      <c r="H718" t="str">
        <f>VLOOKUP(D718,'[2]sold to'!$A:$I,9,0)</f>
        <v>AMERICAS</v>
      </c>
      <c r="K718">
        <v>550</v>
      </c>
      <c r="L718">
        <v>88027352</v>
      </c>
      <c r="M718" t="s">
        <v>129</v>
      </c>
      <c r="N718">
        <v>50</v>
      </c>
      <c r="P718" t="str">
        <f>VLOOKUP(L718,'Status Report'!B:AA,26,0)</f>
        <v>China</v>
      </c>
      <c r="Q718" t="str">
        <f>VLOOKUP(L718,'Status Report'!B:AB,27,0)</f>
        <v>Premiums</v>
      </c>
      <c r="R718">
        <f>VLOOKUP(L718,'Status Report'!B:X,23,0)</f>
        <v>500</v>
      </c>
      <c r="S718" t="str">
        <f>VLOOKUP(L718,'Status Report'!B:T,19,0)</f>
        <v>Miles Promocean</v>
      </c>
      <c r="T718" s="62">
        <f>VLOOKUP(L718,'Status Report'!B:E,4,0)</f>
        <v>1</v>
      </c>
      <c r="U718" s="19">
        <f>_xlfn.IFS(AI718="Den Bosch",VLOOKUP(L718,'Status Report'!B:AM,35,0),AI718="Yantian",VLOOKUP(L718,'Status Report'!B:AM,36,0),AI718="",IF(H718="Asia Pacific",VLOOKUP(L718,'Status Report'!B:AM,36,0),VLOOKUP(L718,'Status Report'!B:AM,35,0)),AI718="Direct shipment",IF(H718="Asia Pacific",VLOOKUP(L718,'Status Report'!B:AM,36,0),VLOOKUP(L718,'Status Report'!B:AM,35,0)))</f>
        <v>44.13</v>
      </c>
      <c r="V718" s="20">
        <f t="shared" si="169"/>
        <v>2206.5</v>
      </c>
      <c r="W718" s="19">
        <f>_xlfn.IFS(AI718="Den Bosch",VLOOKUP(L718,'Status Report'!B:AM,37,0),AI718="Yantian",VLOOKUP(L718,'Status Report'!B:AM,38,0),AI718="",IF(H718="Asia Pacific",VLOOKUP(L718,'Status Report'!B:AM,38,0),VLOOKUP(L718,'Status Report'!B:AM,37,0)),AI718="Direct shipment",IF(H718="Asia Pacific",VLOOKUP(L718,'Status Report'!B:AM,38,0),VLOOKUP(L718,'Status Report'!B:AM,37,0)))</f>
        <v>44.13</v>
      </c>
      <c r="X718" s="20">
        <f t="shared" si="170"/>
        <v>2206.5</v>
      </c>
      <c r="Y718" s="20">
        <f>_xlfn.IFS(AI718="Den Bosch",VLOOKUP(L718,'Status Report'!B:AO,39,0),AI718="Yantian",VLOOKUP(L718,'Status Report'!B:AO,40,0),AI718="",IF(H718="Asia Pacific",VLOOKUP(L718,'Status Report'!B:AO,40,0),VLOOKUP(L718,'Status Report'!B:AO,39,0)),AI718="Direct shipment",IF(H718="Asia Pacific",VLOOKUP(L718,'Status Report'!B:AO,40,0),VLOOKUP(L718,'Status Report'!B:AO,39,0)))</f>
        <v>0</v>
      </c>
      <c r="Z718" s="20">
        <f t="shared" si="171"/>
        <v>0</v>
      </c>
      <c r="AA718" s="20">
        <f t="shared" si="172"/>
        <v>2206.5</v>
      </c>
      <c r="AB718" s="21">
        <f>_xlfn.IFS(AI718="Den Bosch",VLOOKUP(L718,'Status Report'!B:AM,33,0),AI718="Yantian",VLOOKUP(L718,'Status Report'!B:AM,34,0),AI718="",IF(H718="Asia Pacific",VLOOKUP(L718,'Status Report'!B:AM,34,0),VLOOKUP(L718,'Status Report'!B:AM,33,0)),AI718="Direct shipment",IF(H718="Asia Pacific",VLOOKUP(L718,'Status Report'!B:AM,34,0),VLOOKUP(L718,'Status Report'!B:AM,33,0)))</f>
        <v>38.167200000000001</v>
      </c>
      <c r="AC718" s="21">
        <f>VLOOKUP(L718,'Status Report'!B:CE,82,0)</f>
        <v>0</v>
      </c>
      <c r="AD718" s="21">
        <f t="shared" si="173"/>
        <v>38.167200000000001</v>
      </c>
      <c r="AE718" s="63">
        <f>VLOOKUP(L718,'Status Report'!B:W,20,0)</f>
        <v>57</v>
      </c>
      <c r="AF718" s="63">
        <f>VLOOKUP(L718,'Status Report'!B:W,21,0)</f>
        <v>25</v>
      </c>
      <c r="AG718" s="63">
        <f>VLOOKUP(L718,'Status Report'!B:W,22,0)</f>
        <v>37.5</v>
      </c>
      <c r="AH718" s="22">
        <f t="shared" si="174"/>
        <v>2.671875</v>
      </c>
      <c r="AK718" s="63">
        <f>IFERROR(VLOOKUP(G718,ASEAN!A:A,1,0),0)</f>
        <v>0</v>
      </c>
      <c r="AL718" s="63" t="str">
        <f>IFERROR(VLOOKUP(D718,'[3]customer specs'!$B$1:$D$65536,3,0),0)</f>
        <v>pallet</v>
      </c>
      <c r="AM718" s="64">
        <f t="shared" si="175"/>
        <v>0</v>
      </c>
      <c r="AN718" s="64">
        <f t="shared" si="176"/>
        <v>0</v>
      </c>
      <c r="AO718" s="63"/>
      <c r="AP718" s="63"/>
      <c r="AQ718" s="63" t="str">
        <f t="shared" si="177"/>
        <v>no</v>
      </c>
      <c r="AR718" s="20">
        <f t="shared" si="178"/>
        <v>1908.3600000000001</v>
      </c>
      <c r="AS718" s="63"/>
      <c r="AT718" s="23">
        <f t="shared" si="168"/>
        <v>0.12</v>
      </c>
      <c r="AU718" s="65">
        <f t="shared" si="179"/>
        <v>43.371818181818185</v>
      </c>
      <c r="AV718" s="65"/>
      <c r="AW718" s="65">
        <f t="shared" si="180"/>
        <v>2168.590909090909</v>
      </c>
      <c r="AX718" s="65"/>
      <c r="AY718" s="63">
        <f>VLOOKUP(L718,'Status Report'!B:CF,81,0)</f>
        <v>0</v>
      </c>
      <c r="AZ718" s="63" t="str">
        <f>VLOOKUP(L718,'Status Report'!B:S,18,0)</f>
        <v xml:space="preserve">Konstantinos Zoupanos </v>
      </c>
      <c r="BB718" s="63">
        <f>VLOOKUP(L718,'Status Report'!B:Z,25,0)</f>
        <v>1</v>
      </c>
      <c r="BC718" s="63">
        <f t="shared" si="181"/>
        <v>50</v>
      </c>
      <c r="BF718">
        <f>VLOOKUP(L718,'Status Report'!B:CE,82,0)</f>
        <v>0</v>
      </c>
      <c r="BG718">
        <f>VLOOKUP(L718,'Status Report'!B:CF,83,0)</f>
        <v>0</v>
      </c>
      <c r="BH718">
        <f>VLOOKUP(L718,'Status Report'!B:CG,84,0)</f>
        <v>0</v>
      </c>
      <c r="BI718" t="s">
        <v>854</v>
      </c>
      <c r="BJ718" t="s">
        <v>795</v>
      </c>
      <c r="BM718" s="67">
        <f t="shared" si="182"/>
        <v>180</v>
      </c>
    </row>
    <row r="719" spans="1:65" x14ac:dyDescent="0.25">
      <c r="A719" s="68" t="str">
        <f>VLOOKUP(L719,'Status Report'!B:CB,79,0)</f>
        <v>Heineken - F1</v>
      </c>
      <c r="C719">
        <v>26021027</v>
      </c>
      <c r="D719">
        <v>3090256</v>
      </c>
      <c r="E719" t="s">
        <v>884</v>
      </c>
      <c r="F719" t="s">
        <v>885</v>
      </c>
      <c r="G719" t="str">
        <f>VLOOKUP(D719,'[2]sold to'!$A:$H,8,0)</f>
        <v>Brazil</v>
      </c>
      <c r="H719" t="str">
        <f>VLOOKUP(D719,'[2]sold to'!$A:$I,9,0)</f>
        <v>AMERICAS</v>
      </c>
      <c r="K719">
        <v>560</v>
      </c>
      <c r="L719">
        <v>88027356</v>
      </c>
      <c r="M719" t="s">
        <v>557</v>
      </c>
      <c r="N719">
        <v>85</v>
      </c>
      <c r="P719" t="str">
        <f>VLOOKUP(L719,'Status Report'!B:AA,26,0)</f>
        <v>China</v>
      </c>
      <c r="Q719" t="str">
        <f>VLOOKUP(L719,'Status Report'!B:AB,27,0)</f>
        <v>Premiums</v>
      </c>
      <c r="R719">
        <f>VLOOKUP(L719,'Status Report'!B:X,23,0)</f>
        <v>209</v>
      </c>
      <c r="S719" t="str">
        <f>VLOOKUP(L719,'Status Report'!B:T,19,0)</f>
        <v>Promocean The Netherlands BV</v>
      </c>
      <c r="T719" s="62">
        <f>VLOOKUP(L719,'Status Report'!B:E,4,0)</f>
        <v>3</v>
      </c>
      <c r="U719" s="19">
        <f>_xlfn.IFS(AI719="Den Bosch",VLOOKUP(L719,'Status Report'!B:AM,35,0),AI719="Yantian",VLOOKUP(L719,'Status Report'!B:AM,36,0),AI719="",IF(H719="Asia Pacific",VLOOKUP(L719,'Status Report'!B:AM,36,0),VLOOKUP(L719,'Status Report'!B:AM,35,0)),AI719="Direct shipment",IF(H719="Asia Pacific",VLOOKUP(L719,'Status Report'!B:AM,36,0),VLOOKUP(L719,'Status Report'!B:AM,35,0)))</f>
        <v>48.12</v>
      </c>
      <c r="V719" s="20">
        <f t="shared" si="169"/>
        <v>4090.2</v>
      </c>
      <c r="W719" s="19">
        <f>_xlfn.IFS(AI719="Den Bosch",VLOOKUP(L719,'Status Report'!B:AM,37,0),AI719="Yantian",VLOOKUP(L719,'Status Report'!B:AM,38,0),AI719="",IF(H719="Asia Pacific",VLOOKUP(L719,'Status Report'!B:AM,38,0),VLOOKUP(L719,'Status Report'!B:AM,37,0)),AI719="Direct shipment",IF(H719="Asia Pacific",VLOOKUP(L719,'Status Report'!B:AM,38,0),VLOOKUP(L719,'Status Report'!B:AM,37,0)))</f>
        <v>48.12</v>
      </c>
      <c r="X719" s="20">
        <f t="shared" si="170"/>
        <v>4090.2</v>
      </c>
      <c r="Y719" s="20">
        <f>_xlfn.IFS(AI719="Den Bosch",VLOOKUP(L719,'Status Report'!B:AO,39,0),AI719="Yantian",VLOOKUP(L719,'Status Report'!B:AO,40,0),AI719="",IF(H719="Asia Pacific",VLOOKUP(L719,'Status Report'!B:AO,40,0),VLOOKUP(L719,'Status Report'!B:AO,39,0)),AI719="Direct shipment",IF(H719="Asia Pacific",VLOOKUP(L719,'Status Report'!B:AO,40,0),VLOOKUP(L719,'Status Report'!B:AO,39,0)))</f>
        <v>0</v>
      </c>
      <c r="Z719" s="20">
        <f t="shared" si="171"/>
        <v>0</v>
      </c>
      <c r="AA719" s="20">
        <f t="shared" si="172"/>
        <v>4090.2</v>
      </c>
      <c r="AB719" s="21">
        <f>_xlfn.IFS(AI719="Den Bosch",VLOOKUP(L719,'Status Report'!B:AM,33,0),AI719="Yantian",VLOOKUP(L719,'Status Report'!B:AM,34,0),AI719="",IF(H719="Asia Pacific",VLOOKUP(L719,'Status Report'!B:AM,34,0),VLOOKUP(L719,'Status Report'!B:AM,33,0)),AI719="Direct shipment",IF(H719="Asia Pacific",VLOOKUP(L719,'Status Report'!B:AM,34,0),VLOOKUP(L719,'Status Report'!B:AM,33,0)))</f>
        <v>41.598600000000005</v>
      </c>
      <c r="AC719" s="21">
        <f>VLOOKUP(L719,'Status Report'!B:CE,82,0)</f>
        <v>0</v>
      </c>
      <c r="AD719" s="21">
        <f t="shared" si="173"/>
        <v>41.598600000000005</v>
      </c>
      <c r="AE719" s="63">
        <f>VLOOKUP(L719,'Status Report'!B:W,20,0)</f>
        <v>37.799999999999997</v>
      </c>
      <c r="AF719" s="63">
        <f>VLOOKUP(L719,'Status Report'!B:W,21,0)</f>
        <v>28.5</v>
      </c>
      <c r="AG719" s="63">
        <f>VLOOKUP(L719,'Status Report'!B:W,22,0)</f>
        <v>14.3</v>
      </c>
      <c r="AH719" s="22">
        <f t="shared" si="174"/>
        <v>1.30945815</v>
      </c>
      <c r="AI719" t="s">
        <v>990</v>
      </c>
      <c r="AK719" s="63">
        <f>IFERROR(VLOOKUP(G719,ASEAN!A:A,1,0),0)</f>
        <v>0</v>
      </c>
      <c r="AL719" s="63" t="str">
        <f>IFERROR(VLOOKUP(D719,'[3]customer specs'!$B$1:$D$65536,3,0),0)</f>
        <v>pallet</v>
      </c>
      <c r="AM719" s="64">
        <f t="shared" si="175"/>
        <v>0</v>
      </c>
      <c r="AN719" s="64">
        <f t="shared" si="176"/>
        <v>0</v>
      </c>
      <c r="AO719" s="63"/>
      <c r="AP719" s="63"/>
      <c r="AQ719" s="63" t="str">
        <f t="shared" si="177"/>
        <v>no</v>
      </c>
      <c r="AR719" s="20">
        <f t="shared" si="178"/>
        <v>3535.8810000000003</v>
      </c>
      <c r="AS719" s="63"/>
      <c r="AT719" s="23">
        <f t="shared" si="168"/>
        <v>0.12</v>
      </c>
      <c r="AU719" s="65">
        <f t="shared" si="179"/>
        <v>47.271136363636366</v>
      </c>
      <c r="AV719" s="65"/>
      <c r="AW719" s="65">
        <f t="shared" si="180"/>
        <v>4018.0465909090913</v>
      </c>
      <c r="AX719" s="65"/>
      <c r="AY719" s="63">
        <f>VLOOKUP(L719,'Status Report'!B:CF,81,0)</f>
        <v>0</v>
      </c>
      <c r="AZ719" s="63" t="str">
        <f>VLOOKUP(L719,'Status Report'!B:S,18,0)</f>
        <v xml:space="preserve">Konstantinos Zoupanos </v>
      </c>
      <c r="BB719" s="63">
        <f>VLOOKUP(L719,'Status Report'!B:Z,25,0)</f>
        <v>12</v>
      </c>
      <c r="BC719" s="63">
        <f t="shared" si="181"/>
        <v>1020</v>
      </c>
      <c r="BF719">
        <f>VLOOKUP(L719,'Status Report'!B:CE,82,0)</f>
        <v>0</v>
      </c>
      <c r="BG719">
        <f>VLOOKUP(L719,'Status Report'!B:CF,83,0)</f>
        <v>0</v>
      </c>
      <c r="BH719">
        <f>VLOOKUP(L719,'Status Report'!B:CG,84,0)</f>
        <v>0</v>
      </c>
      <c r="BI719" t="s">
        <v>854</v>
      </c>
      <c r="BJ719" t="s">
        <v>795</v>
      </c>
      <c r="BM719" s="67">
        <f t="shared" si="182"/>
        <v>188</v>
      </c>
    </row>
    <row r="720" spans="1:65" x14ac:dyDescent="0.25">
      <c r="A720" s="68" t="str">
        <f>VLOOKUP(L720,'Status Report'!B:CB,79,0)</f>
        <v>Heineken - F1</v>
      </c>
      <c r="C720">
        <v>26021027</v>
      </c>
      <c r="D720">
        <v>3090256</v>
      </c>
      <c r="E720" t="s">
        <v>884</v>
      </c>
      <c r="F720" t="s">
        <v>885</v>
      </c>
      <c r="G720" t="str">
        <f>VLOOKUP(D720,'[2]sold to'!$A:$H,8,0)</f>
        <v>Brazil</v>
      </c>
      <c r="H720" t="str">
        <f>VLOOKUP(D720,'[2]sold to'!$A:$I,9,0)</f>
        <v>AMERICAS</v>
      </c>
      <c r="K720">
        <v>570</v>
      </c>
      <c r="L720">
        <v>88027358</v>
      </c>
      <c r="M720" t="s">
        <v>832</v>
      </c>
      <c r="N720">
        <v>75</v>
      </c>
      <c r="P720" t="str">
        <f>VLOOKUP(L720,'Status Report'!B:AA,26,0)</f>
        <v>China</v>
      </c>
      <c r="Q720" t="str">
        <f>VLOOKUP(L720,'Status Report'!B:AB,27,0)</f>
        <v>Premiums</v>
      </c>
      <c r="R720">
        <f>VLOOKUP(L720,'Status Report'!B:X,23,0)</f>
        <v>250</v>
      </c>
      <c r="S720" t="str">
        <f>VLOOKUP(L720,'Status Report'!B:T,19,0)</f>
        <v>Promocean The Netherlands BV</v>
      </c>
      <c r="T720" s="62">
        <f>VLOOKUP(L720,'Status Report'!B:E,4,0)</f>
        <v>3</v>
      </c>
      <c r="U720" s="19">
        <f>_xlfn.IFS(AI720="Den Bosch",VLOOKUP(L720,'Status Report'!B:AM,35,0),AI720="Yantian",VLOOKUP(L720,'Status Report'!B:AM,36,0),AI720="",IF(H720="Asia Pacific",VLOOKUP(L720,'Status Report'!B:AM,36,0),VLOOKUP(L720,'Status Report'!B:AM,35,0)),AI720="Direct shipment",IF(H720="Asia Pacific",VLOOKUP(L720,'Status Report'!B:AM,36,0),VLOOKUP(L720,'Status Report'!B:AM,35,0)))</f>
        <v>73.099999999999994</v>
      </c>
      <c r="V720" s="20">
        <f t="shared" si="169"/>
        <v>5482.5</v>
      </c>
      <c r="W720" s="19">
        <f>_xlfn.IFS(AI720="Den Bosch",VLOOKUP(L720,'Status Report'!B:AM,37,0),AI720="Yantian",VLOOKUP(L720,'Status Report'!B:AM,38,0),AI720="",IF(H720="Asia Pacific",VLOOKUP(L720,'Status Report'!B:AM,38,0),VLOOKUP(L720,'Status Report'!B:AM,37,0)),AI720="Direct shipment",IF(H720="Asia Pacific",VLOOKUP(L720,'Status Report'!B:AM,38,0),VLOOKUP(L720,'Status Report'!B:AM,37,0)))</f>
        <v>71.2</v>
      </c>
      <c r="X720" s="20">
        <f t="shared" si="170"/>
        <v>5340</v>
      </c>
      <c r="Y720" s="20">
        <f>_xlfn.IFS(AI720="Den Bosch",VLOOKUP(L720,'Status Report'!B:AO,39,0),AI720="Yantian",VLOOKUP(L720,'Status Report'!B:AO,40,0),AI720="",IF(H720="Asia Pacific",VLOOKUP(L720,'Status Report'!B:AO,40,0),VLOOKUP(L720,'Status Report'!B:AO,39,0)),AI720="Direct shipment",IF(H720="Asia Pacific",VLOOKUP(L720,'Status Report'!B:AO,40,0),VLOOKUP(L720,'Status Report'!B:AO,39,0)))</f>
        <v>0</v>
      </c>
      <c r="Z720" s="20">
        <f t="shared" si="171"/>
        <v>0</v>
      </c>
      <c r="AA720" s="20">
        <f t="shared" si="172"/>
        <v>5340</v>
      </c>
      <c r="AB720" s="21">
        <f>_xlfn.IFS(AI720="Den Bosch",VLOOKUP(L720,'Status Report'!B:AM,33,0),AI720="Yantian",VLOOKUP(L720,'Status Report'!B:AM,34,0),AI720="",IF(H720="Asia Pacific",VLOOKUP(L720,'Status Report'!B:AM,34,0),VLOOKUP(L720,'Status Report'!B:AM,33,0)),AI720="Direct shipment",IF(H720="Asia Pacific",VLOOKUP(L720,'Status Report'!B:AM,34,0),VLOOKUP(L720,'Status Report'!B:AM,33,0)))</f>
        <v>61.548600000000008</v>
      </c>
      <c r="AC720" s="21">
        <f>VLOOKUP(L720,'Status Report'!B:CE,82,0)</f>
        <v>0</v>
      </c>
      <c r="AD720" s="21">
        <f t="shared" si="173"/>
        <v>61.548600000000008</v>
      </c>
      <c r="AE720" s="63">
        <f>VLOOKUP(L720,'Status Report'!B:W,20,0)</f>
        <v>43.5</v>
      </c>
      <c r="AF720" s="63">
        <f>VLOOKUP(L720,'Status Report'!B:W,21,0)</f>
        <v>18</v>
      </c>
      <c r="AG720" s="63">
        <f>VLOOKUP(L720,'Status Report'!B:W,22,0)</f>
        <v>22.5</v>
      </c>
      <c r="AH720" s="22">
        <f t="shared" si="174"/>
        <v>1.3213124999999999</v>
      </c>
      <c r="AI720" t="s">
        <v>990</v>
      </c>
      <c r="AK720" s="63">
        <f>IFERROR(VLOOKUP(G720,ASEAN!A:A,1,0),0)</f>
        <v>0</v>
      </c>
      <c r="AL720" s="63" t="str">
        <f>IFERROR(VLOOKUP(D720,'[3]customer specs'!$B$1:$D$65536,3,0),0)</f>
        <v>pallet</v>
      </c>
      <c r="AM720" s="64">
        <f t="shared" si="175"/>
        <v>142.5</v>
      </c>
      <c r="AN720" s="64">
        <f t="shared" si="176"/>
        <v>0</v>
      </c>
      <c r="AO720" s="63"/>
      <c r="AP720" s="63"/>
      <c r="AQ720" s="63" t="str">
        <f t="shared" si="177"/>
        <v>no</v>
      </c>
      <c r="AR720" s="20">
        <f t="shared" si="178"/>
        <v>4616.1450000000004</v>
      </c>
      <c r="AS720" s="63"/>
      <c r="AT720" s="23">
        <f t="shared" si="168"/>
        <v>0.12</v>
      </c>
      <c r="AU720" s="65">
        <f t="shared" si="179"/>
        <v>69.94159090909092</v>
      </c>
      <c r="AV720" s="65"/>
      <c r="AW720" s="65">
        <f t="shared" si="180"/>
        <v>5245.6193181818189</v>
      </c>
      <c r="AX720" s="65"/>
      <c r="AY720" s="63">
        <f>VLOOKUP(L720,'Status Report'!B:CF,81,0)</f>
        <v>0</v>
      </c>
      <c r="AZ720" s="63" t="str">
        <f>VLOOKUP(L720,'Status Report'!B:S,18,0)</f>
        <v xml:space="preserve">Konstantinos Zoupanos </v>
      </c>
      <c r="BB720" s="63">
        <f>VLOOKUP(L720,'Status Report'!B:Z,25,0)</f>
        <v>10</v>
      </c>
      <c r="BC720" s="63">
        <f t="shared" si="181"/>
        <v>750</v>
      </c>
      <c r="BF720">
        <f>VLOOKUP(L720,'Status Report'!B:CE,82,0)</f>
        <v>0</v>
      </c>
      <c r="BG720">
        <f>VLOOKUP(L720,'Status Report'!B:CF,83,0)</f>
        <v>0</v>
      </c>
      <c r="BH720">
        <f>VLOOKUP(L720,'Status Report'!B:CG,84,0)</f>
        <v>0</v>
      </c>
      <c r="BI720" t="s">
        <v>854</v>
      </c>
      <c r="BJ720" t="s">
        <v>795</v>
      </c>
      <c r="BM720" s="67">
        <f t="shared" si="182"/>
        <v>679</v>
      </c>
    </row>
    <row r="721" spans="1:65" x14ac:dyDescent="0.25">
      <c r="A721" s="68" t="str">
        <f>VLOOKUP(L721,'Status Report'!B:CB,79,0)</f>
        <v>Heineken - F1</v>
      </c>
      <c r="C721">
        <v>26021027</v>
      </c>
      <c r="D721">
        <v>3090256</v>
      </c>
      <c r="E721" t="s">
        <v>884</v>
      </c>
      <c r="F721" t="s">
        <v>885</v>
      </c>
      <c r="G721" t="str">
        <f>VLOOKUP(D721,'[2]sold to'!$A:$H,8,0)</f>
        <v>Brazil</v>
      </c>
      <c r="H721" t="str">
        <f>VLOOKUP(D721,'[2]sold to'!$A:$I,9,0)</f>
        <v>AMERICAS</v>
      </c>
      <c r="K721">
        <v>580</v>
      </c>
      <c r="L721">
        <v>88027390</v>
      </c>
      <c r="M721" t="s">
        <v>584</v>
      </c>
      <c r="N721">
        <v>5</v>
      </c>
      <c r="P721" t="str">
        <f>VLOOKUP(L721,'Status Report'!B:AA,26,0)</f>
        <v>China</v>
      </c>
      <c r="Q721" t="str">
        <f>VLOOKUP(L721,'Status Report'!B:AB,27,0)</f>
        <v>Textiles-Clothing</v>
      </c>
      <c r="R721">
        <f>VLOOKUP(L721,'Status Report'!B:X,23,0)</f>
        <v>250</v>
      </c>
      <c r="S721" t="str">
        <f>VLOOKUP(L721,'Status Report'!B:T,19,0)</f>
        <v>Promocean The Netherlands BV</v>
      </c>
      <c r="T721" s="62">
        <f>VLOOKUP(L721,'Status Report'!B:E,4,0)</f>
        <v>3</v>
      </c>
      <c r="U721" s="19">
        <f>_xlfn.IFS(AI721="Den Bosch",VLOOKUP(L721,'Status Report'!B:AM,35,0),AI721="Yantian",VLOOKUP(L721,'Status Report'!B:AM,36,0),AI721="",IF(H721="Asia Pacific",VLOOKUP(L721,'Status Report'!B:AM,36,0),VLOOKUP(L721,'Status Report'!B:AM,35,0)),AI721="Direct shipment",IF(H721="Asia Pacific",VLOOKUP(L721,'Status Report'!B:AM,36,0),VLOOKUP(L721,'Status Report'!B:AM,35,0)))</f>
        <v>51.62</v>
      </c>
      <c r="V721" s="20">
        <f t="shared" si="169"/>
        <v>258.09999999999997</v>
      </c>
      <c r="W721" s="19">
        <f>_xlfn.IFS(AI721="Den Bosch",VLOOKUP(L721,'Status Report'!B:AM,37,0),AI721="Yantian",VLOOKUP(L721,'Status Report'!B:AM,38,0),AI721="",IF(H721="Asia Pacific",VLOOKUP(L721,'Status Report'!B:AM,38,0),VLOOKUP(L721,'Status Report'!B:AM,37,0)),AI721="Direct shipment",IF(H721="Asia Pacific",VLOOKUP(L721,'Status Report'!B:AM,38,0),VLOOKUP(L721,'Status Report'!B:AM,37,0)))</f>
        <v>51.62</v>
      </c>
      <c r="X721" s="20">
        <f t="shared" si="170"/>
        <v>258.09999999999997</v>
      </c>
      <c r="Y721" s="20">
        <f>_xlfn.IFS(AI721="Den Bosch",VLOOKUP(L721,'Status Report'!B:AO,39,0),AI721="Yantian",VLOOKUP(L721,'Status Report'!B:AO,40,0),AI721="",IF(H721="Asia Pacific",VLOOKUP(L721,'Status Report'!B:AO,40,0),VLOOKUP(L721,'Status Report'!B:AO,39,0)),AI721="Direct shipment",IF(H721="Asia Pacific",VLOOKUP(L721,'Status Report'!B:AO,40,0),VLOOKUP(L721,'Status Report'!B:AO,39,0)))</f>
        <v>0</v>
      </c>
      <c r="Z721" s="20">
        <f t="shared" si="171"/>
        <v>0</v>
      </c>
      <c r="AA721" s="20">
        <f t="shared" si="172"/>
        <v>258.09999999999997</v>
      </c>
      <c r="AB721" s="21">
        <f>_xlfn.IFS(AI721="Den Bosch",VLOOKUP(L721,'Status Report'!B:AM,33,0),AI721="Yantian",VLOOKUP(L721,'Status Report'!B:AM,34,0),AI721="",IF(H721="Asia Pacific",VLOOKUP(L721,'Status Report'!B:AM,34,0),VLOOKUP(L721,'Status Report'!B:AM,33,0)),AI721="Direct shipment",IF(H721="Asia Pacific",VLOOKUP(L721,'Status Report'!B:AM,34,0),VLOOKUP(L721,'Status Report'!B:AM,33,0)))</f>
        <v>45.044999999999995</v>
      </c>
      <c r="AC721" s="21">
        <f>VLOOKUP(L721,'Status Report'!B:CE,82,0)</f>
        <v>0</v>
      </c>
      <c r="AD721" s="21">
        <f t="shared" si="173"/>
        <v>45.044999999999995</v>
      </c>
      <c r="AE721" s="63">
        <f>VLOOKUP(L721,'Status Report'!B:W,20,0)</f>
        <v>57</v>
      </c>
      <c r="AF721" s="63">
        <f>VLOOKUP(L721,'Status Report'!B:W,21,0)</f>
        <v>45</v>
      </c>
      <c r="AG721" s="63">
        <f>VLOOKUP(L721,'Status Report'!B:W,22,0)</f>
        <v>5</v>
      </c>
      <c r="AH721" s="22">
        <f t="shared" si="174"/>
        <v>6.4125000000000001E-2</v>
      </c>
      <c r="AI721" t="s">
        <v>990</v>
      </c>
      <c r="AK721" s="63">
        <f>IFERROR(VLOOKUP(G721,ASEAN!A:A,1,0),0)</f>
        <v>0</v>
      </c>
      <c r="AL721" s="63" t="str">
        <f>IFERROR(VLOOKUP(D721,'[3]customer specs'!$B$1:$D$65536,3,0),0)</f>
        <v>pallet</v>
      </c>
      <c r="AM721" s="64">
        <f t="shared" si="175"/>
        <v>0</v>
      </c>
      <c r="AN721" s="64">
        <f t="shared" si="176"/>
        <v>0</v>
      </c>
      <c r="AO721" s="63"/>
      <c r="AP721" s="63"/>
      <c r="AQ721" s="63" t="str">
        <f t="shared" si="177"/>
        <v>no</v>
      </c>
      <c r="AR721" s="20">
        <f t="shared" si="178"/>
        <v>225.22499999999997</v>
      </c>
      <c r="AS721" s="63"/>
      <c r="AT721" s="23">
        <f t="shared" si="168"/>
        <v>0.12</v>
      </c>
      <c r="AU721" s="65">
        <f t="shared" si="179"/>
        <v>51.187499999999993</v>
      </c>
      <c r="AV721" s="65"/>
      <c r="AW721" s="65">
        <f t="shared" si="180"/>
        <v>255.93749999999997</v>
      </c>
      <c r="AX721" s="65"/>
      <c r="AY721" s="63">
        <f>VLOOKUP(L721,'Status Report'!B:CF,81,0)</f>
        <v>0</v>
      </c>
      <c r="AZ721" s="63" t="str">
        <f>VLOOKUP(L721,'Status Report'!B:S,18,0)</f>
        <v xml:space="preserve">Konstantinos Zoupanos </v>
      </c>
      <c r="BB721" s="63">
        <f>VLOOKUP(L721,'Status Report'!B:Z,25,0)</f>
        <v>2</v>
      </c>
      <c r="BC721" s="63">
        <f t="shared" si="181"/>
        <v>10</v>
      </c>
      <c r="BF721">
        <f>VLOOKUP(L721,'Status Report'!B:CE,82,0)</f>
        <v>0</v>
      </c>
      <c r="BG721">
        <f>VLOOKUP(L721,'Status Report'!B:CF,83,0)</f>
        <v>0</v>
      </c>
      <c r="BH721">
        <f>VLOOKUP(L721,'Status Report'!B:CG,84,0)</f>
        <v>0</v>
      </c>
      <c r="BI721" t="s">
        <v>854</v>
      </c>
      <c r="BJ721" t="s">
        <v>795</v>
      </c>
      <c r="BM721" s="67">
        <f t="shared" si="182"/>
        <v>102</v>
      </c>
    </row>
    <row r="722" spans="1:65" x14ac:dyDescent="0.25">
      <c r="A722" s="68" t="str">
        <f>VLOOKUP(L722,'Status Report'!B:CB,79,0)</f>
        <v>Heineken - F1</v>
      </c>
      <c r="C722">
        <v>26021027</v>
      </c>
      <c r="D722">
        <v>3090256</v>
      </c>
      <c r="E722" t="s">
        <v>884</v>
      </c>
      <c r="F722" t="s">
        <v>885</v>
      </c>
      <c r="G722" t="str">
        <f>VLOOKUP(D722,'[2]sold to'!$A:$H,8,0)</f>
        <v>Brazil</v>
      </c>
      <c r="H722" t="str">
        <f>VLOOKUP(D722,'[2]sold to'!$A:$I,9,0)</f>
        <v>AMERICAS</v>
      </c>
      <c r="K722">
        <v>590</v>
      </c>
      <c r="L722">
        <v>88027391</v>
      </c>
      <c r="M722" t="s">
        <v>585</v>
      </c>
      <c r="N722">
        <v>20</v>
      </c>
      <c r="P722" t="str">
        <f>VLOOKUP(L722,'Status Report'!B:AA,26,0)</f>
        <v>China</v>
      </c>
      <c r="Q722" t="str">
        <f>VLOOKUP(L722,'Status Report'!B:AB,27,0)</f>
        <v>Textiles-Clothing</v>
      </c>
      <c r="R722">
        <f>VLOOKUP(L722,'Status Report'!B:X,23,0)</f>
        <v>250</v>
      </c>
      <c r="S722" t="str">
        <f>VLOOKUP(L722,'Status Report'!B:T,19,0)</f>
        <v>Promocean The Netherlands BV</v>
      </c>
      <c r="T722" s="62">
        <f>VLOOKUP(L722,'Status Report'!B:E,4,0)</f>
        <v>3</v>
      </c>
      <c r="U722" s="19">
        <f>_xlfn.IFS(AI722="Den Bosch",VLOOKUP(L722,'Status Report'!B:AM,35,0),AI722="Yantian",VLOOKUP(L722,'Status Report'!B:AM,36,0),AI722="",IF(H722="Asia Pacific",VLOOKUP(L722,'Status Report'!B:AM,36,0),VLOOKUP(L722,'Status Report'!B:AM,35,0)),AI722="Direct shipment",IF(H722="Asia Pacific",VLOOKUP(L722,'Status Report'!B:AM,36,0),VLOOKUP(L722,'Status Report'!B:AM,35,0)))</f>
        <v>51.62</v>
      </c>
      <c r="V722" s="20">
        <f t="shared" si="169"/>
        <v>1032.3999999999999</v>
      </c>
      <c r="W722" s="19">
        <f>_xlfn.IFS(AI722="Den Bosch",VLOOKUP(L722,'Status Report'!B:AM,37,0),AI722="Yantian",VLOOKUP(L722,'Status Report'!B:AM,38,0),AI722="",IF(H722="Asia Pacific",VLOOKUP(L722,'Status Report'!B:AM,38,0),VLOOKUP(L722,'Status Report'!B:AM,37,0)),AI722="Direct shipment",IF(H722="Asia Pacific",VLOOKUP(L722,'Status Report'!B:AM,38,0),VLOOKUP(L722,'Status Report'!B:AM,37,0)))</f>
        <v>51.62</v>
      </c>
      <c r="X722" s="20">
        <f t="shared" si="170"/>
        <v>1032.3999999999999</v>
      </c>
      <c r="Y722" s="20">
        <f>_xlfn.IFS(AI722="Den Bosch",VLOOKUP(L722,'Status Report'!B:AO,39,0),AI722="Yantian",VLOOKUP(L722,'Status Report'!B:AO,40,0),AI722="",IF(H722="Asia Pacific",VLOOKUP(L722,'Status Report'!B:AO,40,0),VLOOKUP(L722,'Status Report'!B:AO,39,0)),AI722="Direct shipment",IF(H722="Asia Pacific",VLOOKUP(L722,'Status Report'!B:AO,40,0),VLOOKUP(L722,'Status Report'!B:AO,39,0)))</f>
        <v>0</v>
      </c>
      <c r="Z722" s="20">
        <f t="shared" si="171"/>
        <v>0</v>
      </c>
      <c r="AA722" s="20">
        <f t="shared" si="172"/>
        <v>1032.3999999999999</v>
      </c>
      <c r="AB722" s="21">
        <f>_xlfn.IFS(AI722="Den Bosch",VLOOKUP(L722,'Status Report'!B:AM,33,0),AI722="Yantian",VLOOKUP(L722,'Status Report'!B:AM,34,0),AI722="",IF(H722="Asia Pacific",VLOOKUP(L722,'Status Report'!B:AM,34,0),VLOOKUP(L722,'Status Report'!B:AM,33,0)),AI722="Direct shipment",IF(H722="Asia Pacific",VLOOKUP(L722,'Status Report'!B:AM,34,0),VLOOKUP(L722,'Status Report'!B:AM,33,0)))</f>
        <v>45.044999999999995</v>
      </c>
      <c r="AC722" s="21">
        <f>VLOOKUP(L722,'Status Report'!B:CE,82,0)</f>
        <v>0</v>
      </c>
      <c r="AD722" s="21">
        <f t="shared" si="173"/>
        <v>45.044999999999995</v>
      </c>
      <c r="AE722" s="63">
        <f>VLOOKUP(L722,'Status Report'!B:W,20,0)</f>
        <v>57</v>
      </c>
      <c r="AF722" s="63">
        <f>VLOOKUP(L722,'Status Report'!B:W,21,0)</f>
        <v>45</v>
      </c>
      <c r="AG722" s="63">
        <f>VLOOKUP(L722,'Status Report'!B:W,22,0)</f>
        <v>5</v>
      </c>
      <c r="AH722" s="22">
        <f t="shared" si="174"/>
        <v>0.25650000000000001</v>
      </c>
      <c r="AI722" t="s">
        <v>990</v>
      </c>
      <c r="AK722" s="63">
        <f>IFERROR(VLOOKUP(G722,ASEAN!A:A,1,0),0)</f>
        <v>0</v>
      </c>
      <c r="AL722" s="63" t="str">
        <f>IFERROR(VLOOKUP(D722,'[3]customer specs'!$B$1:$D$65536,3,0),0)</f>
        <v>pallet</v>
      </c>
      <c r="AM722" s="64">
        <f t="shared" si="175"/>
        <v>0</v>
      </c>
      <c r="AN722" s="64">
        <f t="shared" si="176"/>
        <v>0</v>
      </c>
      <c r="AO722" s="63"/>
      <c r="AP722" s="63"/>
      <c r="AQ722" s="63" t="str">
        <f t="shared" si="177"/>
        <v>no</v>
      </c>
      <c r="AR722" s="20">
        <f t="shared" si="178"/>
        <v>900.89999999999986</v>
      </c>
      <c r="AS722" s="63"/>
      <c r="AT722" s="23">
        <f t="shared" si="168"/>
        <v>0.12</v>
      </c>
      <c r="AU722" s="65">
        <f t="shared" si="179"/>
        <v>51.187499999999993</v>
      </c>
      <c r="AV722" s="65"/>
      <c r="AW722" s="65">
        <f t="shared" si="180"/>
        <v>1023.7499999999999</v>
      </c>
      <c r="AX722" s="65"/>
      <c r="AY722" s="63">
        <f>VLOOKUP(L722,'Status Report'!B:CF,81,0)</f>
        <v>0</v>
      </c>
      <c r="AZ722" s="63" t="str">
        <f>VLOOKUP(L722,'Status Report'!B:S,18,0)</f>
        <v xml:space="preserve">Konstantinos Zoupanos </v>
      </c>
      <c r="BB722" s="63">
        <f>VLOOKUP(L722,'Status Report'!B:Z,25,0)</f>
        <v>2</v>
      </c>
      <c r="BC722" s="63">
        <f t="shared" si="181"/>
        <v>40</v>
      </c>
      <c r="BF722">
        <f>VLOOKUP(L722,'Status Report'!B:CE,82,0)</f>
        <v>0</v>
      </c>
      <c r="BG722">
        <f>VLOOKUP(L722,'Status Report'!B:CF,83,0)</f>
        <v>0</v>
      </c>
      <c r="BH722">
        <f>VLOOKUP(L722,'Status Report'!B:CG,84,0)</f>
        <v>0</v>
      </c>
      <c r="BI722" t="s">
        <v>854</v>
      </c>
      <c r="BJ722" t="s">
        <v>795</v>
      </c>
      <c r="BM722" s="67">
        <f t="shared" si="182"/>
        <v>132</v>
      </c>
    </row>
    <row r="723" spans="1:65" x14ac:dyDescent="0.25">
      <c r="A723" s="68" t="str">
        <f>VLOOKUP(L723,'Status Report'!B:CB,79,0)</f>
        <v>Heineken - F1</v>
      </c>
      <c r="C723">
        <v>26021027</v>
      </c>
      <c r="D723">
        <v>3090256</v>
      </c>
      <c r="E723" t="s">
        <v>884</v>
      </c>
      <c r="F723" t="s">
        <v>885</v>
      </c>
      <c r="G723" t="str">
        <f>VLOOKUP(D723,'[2]sold to'!$A:$H,8,0)</f>
        <v>Brazil</v>
      </c>
      <c r="H723" t="str">
        <f>VLOOKUP(D723,'[2]sold to'!$A:$I,9,0)</f>
        <v>AMERICAS</v>
      </c>
      <c r="K723">
        <v>600</v>
      </c>
      <c r="L723">
        <v>88027392</v>
      </c>
      <c r="M723" t="s">
        <v>586</v>
      </c>
      <c r="N723">
        <v>20</v>
      </c>
      <c r="P723" t="str">
        <f>VLOOKUP(L723,'Status Report'!B:AA,26,0)</f>
        <v>China</v>
      </c>
      <c r="Q723" t="str">
        <f>VLOOKUP(L723,'Status Report'!B:AB,27,0)</f>
        <v>Textiles-Clothing</v>
      </c>
      <c r="R723">
        <f>VLOOKUP(L723,'Status Report'!B:X,23,0)</f>
        <v>250</v>
      </c>
      <c r="S723" t="str">
        <f>VLOOKUP(L723,'Status Report'!B:T,19,0)</f>
        <v>Promocean The Netherlands BV</v>
      </c>
      <c r="T723" s="62">
        <f>VLOOKUP(L723,'Status Report'!B:E,4,0)</f>
        <v>3</v>
      </c>
      <c r="U723" s="19">
        <f>_xlfn.IFS(AI723="Den Bosch",VLOOKUP(L723,'Status Report'!B:AM,35,0),AI723="Yantian",VLOOKUP(L723,'Status Report'!B:AM,36,0),AI723="",IF(H723="Asia Pacific",VLOOKUP(L723,'Status Report'!B:AM,36,0),VLOOKUP(L723,'Status Report'!B:AM,35,0)),AI723="Direct shipment",IF(H723="Asia Pacific",VLOOKUP(L723,'Status Report'!B:AM,36,0),VLOOKUP(L723,'Status Report'!B:AM,35,0)))</f>
        <v>51.62</v>
      </c>
      <c r="V723" s="20">
        <f t="shared" si="169"/>
        <v>1032.3999999999999</v>
      </c>
      <c r="W723" s="19">
        <f>_xlfn.IFS(AI723="Den Bosch",VLOOKUP(L723,'Status Report'!B:AM,37,0),AI723="Yantian",VLOOKUP(L723,'Status Report'!B:AM,38,0),AI723="",IF(H723="Asia Pacific",VLOOKUP(L723,'Status Report'!B:AM,38,0),VLOOKUP(L723,'Status Report'!B:AM,37,0)),AI723="Direct shipment",IF(H723="Asia Pacific",VLOOKUP(L723,'Status Report'!B:AM,38,0),VLOOKUP(L723,'Status Report'!B:AM,37,0)))</f>
        <v>51.62</v>
      </c>
      <c r="X723" s="20">
        <f t="shared" si="170"/>
        <v>1032.3999999999999</v>
      </c>
      <c r="Y723" s="20">
        <f>_xlfn.IFS(AI723="Den Bosch",VLOOKUP(L723,'Status Report'!B:AO,39,0),AI723="Yantian",VLOOKUP(L723,'Status Report'!B:AO,40,0),AI723="",IF(H723="Asia Pacific",VLOOKUP(L723,'Status Report'!B:AO,40,0),VLOOKUP(L723,'Status Report'!B:AO,39,0)),AI723="Direct shipment",IF(H723="Asia Pacific",VLOOKUP(L723,'Status Report'!B:AO,40,0),VLOOKUP(L723,'Status Report'!B:AO,39,0)))</f>
        <v>0</v>
      </c>
      <c r="Z723" s="20">
        <f t="shared" si="171"/>
        <v>0</v>
      </c>
      <c r="AA723" s="20">
        <f t="shared" si="172"/>
        <v>1032.3999999999999</v>
      </c>
      <c r="AB723" s="21">
        <f>_xlfn.IFS(AI723="Den Bosch",VLOOKUP(L723,'Status Report'!B:AM,33,0),AI723="Yantian",VLOOKUP(L723,'Status Report'!B:AM,34,0),AI723="",IF(H723="Asia Pacific",VLOOKUP(L723,'Status Report'!B:AM,34,0),VLOOKUP(L723,'Status Report'!B:AM,33,0)),AI723="Direct shipment",IF(H723="Asia Pacific",VLOOKUP(L723,'Status Report'!B:AM,34,0),VLOOKUP(L723,'Status Report'!B:AM,33,0)))</f>
        <v>45.044999999999995</v>
      </c>
      <c r="AC723" s="21">
        <f>VLOOKUP(L723,'Status Report'!B:CE,82,0)</f>
        <v>0</v>
      </c>
      <c r="AD723" s="21">
        <f t="shared" si="173"/>
        <v>45.044999999999995</v>
      </c>
      <c r="AE723" s="63">
        <f>VLOOKUP(L723,'Status Report'!B:W,20,0)</f>
        <v>57</v>
      </c>
      <c r="AF723" s="63">
        <f>VLOOKUP(L723,'Status Report'!B:W,21,0)</f>
        <v>45</v>
      </c>
      <c r="AG723" s="63">
        <f>VLOOKUP(L723,'Status Report'!B:W,22,0)</f>
        <v>5</v>
      </c>
      <c r="AH723" s="22">
        <f t="shared" si="174"/>
        <v>0.25650000000000001</v>
      </c>
      <c r="AI723" t="s">
        <v>990</v>
      </c>
      <c r="AK723" s="63">
        <f>IFERROR(VLOOKUP(G723,ASEAN!A:A,1,0),0)</f>
        <v>0</v>
      </c>
      <c r="AL723" s="63" t="str">
        <f>IFERROR(VLOOKUP(D723,'[3]customer specs'!$B$1:$D$65536,3,0),0)</f>
        <v>pallet</v>
      </c>
      <c r="AM723" s="64">
        <f t="shared" si="175"/>
        <v>0</v>
      </c>
      <c r="AN723" s="64">
        <f t="shared" si="176"/>
        <v>0</v>
      </c>
      <c r="AO723" s="63"/>
      <c r="AP723" s="63"/>
      <c r="AQ723" s="63" t="str">
        <f t="shared" si="177"/>
        <v>no</v>
      </c>
      <c r="AR723" s="20">
        <f t="shared" si="178"/>
        <v>900.89999999999986</v>
      </c>
      <c r="AS723" s="63"/>
      <c r="AT723" s="23">
        <f t="shared" si="168"/>
        <v>0.12</v>
      </c>
      <c r="AU723" s="65">
        <f t="shared" si="179"/>
        <v>51.187499999999993</v>
      </c>
      <c r="AV723" s="65"/>
      <c r="AW723" s="65">
        <f t="shared" si="180"/>
        <v>1023.7499999999999</v>
      </c>
      <c r="AX723" s="65"/>
      <c r="AY723" s="63">
        <f>VLOOKUP(L723,'Status Report'!B:CF,81,0)</f>
        <v>0</v>
      </c>
      <c r="AZ723" s="63" t="str">
        <f>VLOOKUP(L723,'Status Report'!B:S,18,0)</f>
        <v xml:space="preserve">Konstantinos Zoupanos </v>
      </c>
      <c r="BB723" s="63">
        <f>VLOOKUP(L723,'Status Report'!B:Z,25,0)</f>
        <v>2</v>
      </c>
      <c r="BC723" s="63">
        <f t="shared" si="181"/>
        <v>40</v>
      </c>
      <c r="BF723">
        <f>VLOOKUP(L723,'Status Report'!B:CE,82,0)</f>
        <v>0</v>
      </c>
      <c r="BG723">
        <f>VLOOKUP(L723,'Status Report'!B:CF,83,0)</f>
        <v>0</v>
      </c>
      <c r="BH723">
        <f>VLOOKUP(L723,'Status Report'!B:CG,84,0)</f>
        <v>0</v>
      </c>
      <c r="BI723" t="s">
        <v>854</v>
      </c>
      <c r="BJ723" t="s">
        <v>795</v>
      </c>
      <c r="BM723" s="67">
        <f t="shared" si="182"/>
        <v>112</v>
      </c>
    </row>
    <row r="724" spans="1:65" x14ac:dyDescent="0.25">
      <c r="A724" s="68" t="str">
        <f>VLOOKUP(L724,'Status Report'!B:CB,79,0)</f>
        <v>Heineken - F1</v>
      </c>
      <c r="C724">
        <v>26021027</v>
      </c>
      <c r="D724">
        <v>3090256</v>
      </c>
      <c r="E724" t="s">
        <v>884</v>
      </c>
      <c r="F724" t="s">
        <v>885</v>
      </c>
      <c r="G724" t="str">
        <f>VLOOKUP(D724,'[2]sold to'!$A:$H,8,0)</f>
        <v>Brazil</v>
      </c>
      <c r="H724" t="str">
        <f>VLOOKUP(D724,'[2]sold to'!$A:$I,9,0)</f>
        <v>AMERICAS</v>
      </c>
      <c r="K724">
        <v>610</v>
      </c>
      <c r="L724">
        <v>88027393</v>
      </c>
      <c r="M724" t="s">
        <v>587</v>
      </c>
      <c r="N724">
        <v>5</v>
      </c>
      <c r="P724" t="str">
        <f>VLOOKUP(L724,'Status Report'!B:AA,26,0)</f>
        <v>China</v>
      </c>
      <c r="Q724" t="str">
        <f>VLOOKUP(L724,'Status Report'!B:AB,27,0)</f>
        <v>Textiles-Clothing</v>
      </c>
      <c r="R724">
        <f>VLOOKUP(L724,'Status Report'!B:X,23,0)</f>
        <v>250</v>
      </c>
      <c r="S724" t="str">
        <f>VLOOKUP(L724,'Status Report'!B:T,19,0)</f>
        <v>Promocean The Netherlands BV</v>
      </c>
      <c r="T724" s="62">
        <f>VLOOKUP(L724,'Status Report'!B:E,4,0)</f>
        <v>3</v>
      </c>
      <c r="U724" s="19">
        <f>_xlfn.IFS(AI724="Den Bosch",VLOOKUP(L724,'Status Report'!B:AM,35,0),AI724="Yantian",VLOOKUP(L724,'Status Report'!B:AM,36,0),AI724="",IF(H724="Asia Pacific",VLOOKUP(L724,'Status Report'!B:AM,36,0),VLOOKUP(L724,'Status Report'!B:AM,35,0)),AI724="Direct shipment",IF(H724="Asia Pacific",VLOOKUP(L724,'Status Report'!B:AM,36,0),VLOOKUP(L724,'Status Report'!B:AM,35,0)))</f>
        <v>51.62</v>
      </c>
      <c r="V724" s="20">
        <f t="shared" si="169"/>
        <v>258.09999999999997</v>
      </c>
      <c r="W724" s="19">
        <f>_xlfn.IFS(AI724="Den Bosch",VLOOKUP(L724,'Status Report'!B:AM,37,0),AI724="Yantian",VLOOKUP(L724,'Status Report'!B:AM,38,0),AI724="",IF(H724="Asia Pacific",VLOOKUP(L724,'Status Report'!B:AM,38,0),VLOOKUP(L724,'Status Report'!B:AM,37,0)),AI724="Direct shipment",IF(H724="Asia Pacific",VLOOKUP(L724,'Status Report'!B:AM,38,0),VLOOKUP(L724,'Status Report'!B:AM,37,0)))</f>
        <v>51.62</v>
      </c>
      <c r="X724" s="20">
        <f t="shared" si="170"/>
        <v>258.09999999999997</v>
      </c>
      <c r="Y724" s="20">
        <f>_xlfn.IFS(AI724="Den Bosch",VLOOKUP(L724,'Status Report'!B:AO,39,0),AI724="Yantian",VLOOKUP(L724,'Status Report'!B:AO,40,0),AI724="",IF(H724="Asia Pacific",VLOOKUP(L724,'Status Report'!B:AO,40,0),VLOOKUP(L724,'Status Report'!B:AO,39,0)),AI724="Direct shipment",IF(H724="Asia Pacific",VLOOKUP(L724,'Status Report'!B:AO,40,0),VLOOKUP(L724,'Status Report'!B:AO,39,0)))</f>
        <v>0</v>
      </c>
      <c r="Z724" s="20">
        <f t="shared" si="171"/>
        <v>0</v>
      </c>
      <c r="AA724" s="20">
        <f t="shared" si="172"/>
        <v>258.09999999999997</v>
      </c>
      <c r="AB724" s="21">
        <f>_xlfn.IFS(AI724="Den Bosch",VLOOKUP(L724,'Status Report'!B:AM,33,0),AI724="Yantian",VLOOKUP(L724,'Status Report'!B:AM,34,0),AI724="",IF(H724="Asia Pacific",VLOOKUP(L724,'Status Report'!B:AM,34,0),VLOOKUP(L724,'Status Report'!B:AM,33,0)),AI724="Direct shipment",IF(H724="Asia Pacific",VLOOKUP(L724,'Status Report'!B:AM,34,0),VLOOKUP(L724,'Status Report'!B:AM,33,0)))</f>
        <v>45.044999999999995</v>
      </c>
      <c r="AC724" s="21">
        <f>VLOOKUP(L724,'Status Report'!B:CE,82,0)</f>
        <v>0</v>
      </c>
      <c r="AD724" s="21">
        <f t="shared" si="173"/>
        <v>45.044999999999995</v>
      </c>
      <c r="AE724" s="63">
        <f>VLOOKUP(L724,'Status Report'!B:W,20,0)</f>
        <v>57</v>
      </c>
      <c r="AF724" s="63">
        <f>VLOOKUP(L724,'Status Report'!B:W,21,0)</f>
        <v>45</v>
      </c>
      <c r="AG724" s="63">
        <f>VLOOKUP(L724,'Status Report'!B:W,22,0)</f>
        <v>5</v>
      </c>
      <c r="AH724" s="22">
        <f t="shared" si="174"/>
        <v>6.4125000000000001E-2</v>
      </c>
      <c r="AI724" t="s">
        <v>990</v>
      </c>
      <c r="AK724" s="63">
        <f>IFERROR(VLOOKUP(G724,ASEAN!A:A,1,0),0)</f>
        <v>0</v>
      </c>
      <c r="AL724" s="63" t="str">
        <f>IFERROR(VLOOKUP(D724,'[3]customer specs'!$B$1:$D$65536,3,0),0)</f>
        <v>pallet</v>
      </c>
      <c r="AM724" s="64">
        <f t="shared" si="175"/>
        <v>0</v>
      </c>
      <c r="AN724" s="64">
        <f t="shared" si="176"/>
        <v>0</v>
      </c>
      <c r="AO724" s="63"/>
      <c r="AP724" s="63"/>
      <c r="AQ724" s="63" t="str">
        <f t="shared" si="177"/>
        <v>no</v>
      </c>
      <c r="AR724" s="20">
        <f t="shared" si="178"/>
        <v>225.22499999999997</v>
      </c>
      <c r="AS724" s="63"/>
      <c r="AT724" s="23">
        <f t="shared" si="168"/>
        <v>0.12</v>
      </c>
      <c r="AU724" s="65">
        <f t="shared" si="179"/>
        <v>51.187499999999993</v>
      </c>
      <c r="AV724" s="65"/>
      <c r="AW724" s="65">
        <f t="shared" si="180"/>
        <v>255.93749999999997</v>
      </c>
      <c r="AX724" s="65"/>
      <c r="AY724" s="63">
        <f>VLOOKUP(L724,'Status Report'!B:CF,81,0)</f>
        <v>0</v>
      </c>
      <c r="AZ724" s="63" t="str">
        <f>VLOOKUP(L724,'Status Report'!B:S,18,0)</f>
        <v xml:space="preserve">Konstantinos Zoupanos </v>
      </c>
      <c r="BB724" s="63">
        <f>VLOOKUP(L724,'Status Report'!B:Z,25,0)</f>
        <v>2</v>
      </c>
      <c r="BC724" s="63">
        <f t="shared" si="181"/>
        <v>10</v>
      </c>
      <c r="BF724">
        <f>VLOOKUP(L724,'Status Report'!B:CE,82,0)</f>
        <v>0</v>
      </c>
      <c r="BG724">
        <f>VLOOKUP(L724,'Status Report'!B:CF,83,0)</f>
        <v>0</v>
      </c>
      <c r="BH724">
        <f>VLOOKUP(L724,'Status Report'!B:CG,84,0)</f>
        <v>0</v>
      </c>
      <c r="BI724" t="s">
        <v>854</v>
      </c>
      <c r="BJ724" t="s">
        <v>795</v>
      </c>
      <c r="BM724" s="67">
        <f t="shared" si="182"/>
        <v>35</v>
      </c>
    </row>
    <row r="725" spans="1:65" x14ac:dyDescent="0.25">
      <c r="A725" s="68" t="str">
        <f>VLOOKUP(L725,'Status Report'!B:CB,79,0)</f>
        <v>Heineken - F1</v>
      </c>
      <c r="C725">
        <v>26021027</v>
      </c>
      <c r="D725">
        <v>3090256</v>
      </c>
      <c r="E725" t="s">
        <v>884</v>
      </c>
      <c r="F725" t="s">
        <v>885</v>
      </c>
      <c r="G725" t="str">
        <f>VLOOKUP(D725,'[2]sold to'!$A:$H,8,0)</f>
        <v>Brazil</v>
      </c>
      <c r="H725" t="str">
        <f>VLOOKUP(D725,'[2]sold to'!$A:$I,9,0)</f>
        <v>AMERICAS</v>
      </c>
      <c r="K725">
        <v>620</v>
      </c>
      <c r="L725">
        <v>88027432</v>
      </c>
      <c r="M725" t="s">
        <v>619</v>
      </c>
      <c r="N725">
        <v>5</v>
      </c>
      <c r="P725" t="str">
        <f>VLOOKUP(L725,'Status Report'!B:AA,26,0)</f>
        <v>China</v>
      </c>
      <c r="Q725" t="str">
        <f>VLOOKUP(L725,'Status Report'!B:AB,27,0)</f>
        <v>Textiles-Clothing</v>
      </c>
      <c r="R725">
        <f>VLOOKUP(L725,'Status Report'!B:X,23,0)</f>
        <v>1000</v>
      </c>
      <c r="S725" t="str">
        <f>VLOOKUP(L725,'Status Report'!B:T,19,0)</f>
        <v>Asian Sourcing Link</v>
      </c>
      <c r="T725" s="62">
        <f>VLOOKUP(L725,'Status Report'!B:E,4,0)</f>
        <v>3</v>
      </c>
      <c r="U725" s="19">
        <f>_xlfn.IFS(AI725="Den Bosch",VLOOKUP(L725,'Status Report'!B:AM,35,0),AI725="Yantian",VLOOKUP(L725,'Status Report'!B:AM,36,0),AI725="",IF(H725="Asia Pacific",VLOOKUP(L725,'Status Report'!B:AM,36,0),VLOOKUP(L725,'Status Report'!B:AM,35,0)),AI725="Direct shipment",IF(H725="Asia Pacific",VLOOKUP(L725,'Status Report'!B:AM,36,0),VLOOKUP(L725,'Status Report'!B:AM,35,0)))</f>
        <v>32.06</v>
      </c>
      <c r="V725" s="20">
        <f t="shared" si="169"/>
        <v>160.30000000000001</v>
      </c>
      <c r="W725" s="19">
        <f>_xlfn.IFS(AI725="Den Bosch",VLOOKUP(L725,'Status Report'!B:AM,37,0),AI725="Yantian",VLOOKUP(L725,'Status Report'!B:AM,38,0),AI725="",IF(H725="Asia Pacific",VLOOKUP(L725,'Status Report'!B:AM,38,0),VLOOKUP(L725,'Status Report'!B:AM,37,0)),AI725="Direct shipment",IF(H725="Asia Pacific",VLOOKUP(L725,'Status Report'!B:AM,38,0),VLOOKUP(L725,'Status Report'!B:AM,37,0)))</f>
        <v>32.06</v>
      </c>
      <c r="X725" s="20">
        <f t="shared" si="170"/>
        <v>160.30000000000001</v>
      </c>
      <c r="Y725" s="20">
        <f>_xlfn.IFS(AI725="Den Bosch",VLOOKUP(L725,'Status Report'!B:AO,39,0),AI725="Yantian",VLOOKUP(L725,'Status Report'!B:AO,40,0),AI725="",IF(H725="Asia Pacific",VLOOKUP(L725,'Status Report'!B:AO,40,0),VLOOKUP(L725,'Status Report'!B:AO,39,0)),AI725="Direct shipment",IF(H725="Asia Pacific",VLOOKUP(L725,'Status Report'!B:AO,40,0),VLOOKUP(L725,'Status Report'!B:AO,39,0)))</f>
        <v>0</v>
      </c>
      <c r="Z725" s="20">
        <f t="shared" si="171"/>
        <v>0</v>
      </c>
      <c r="AA725" s="20">
        <f t="shared" si="172"/>
        <v>160.30000000000001</v>
      </c>
      <c r="AB725" s="21">
        <f>_xlfn.IFS(AI725="Den Bosch",VLOOKUP(L725,'Status Report'!B:AM,33,0),AI725="Yantian",VLOOKUP(L725,'Status Report'!B:AM,34,0),AI725="",IF(H725="Asia Pacific",VLOOKUP(L725,'Status Report'!B:AM,34,0),VLOOKUP(L725,'Status Report'!B:AM,33,0)),AI725="Direct shipment",IF(H725="Asia Pacific",VLOOKUP(L725,'Status Report'!B:AM,34,0),VLOOKUP(L725,'Status Report'!B:AM,33,0)))</f>
        <v>27.974699999999999</v>
      </c>
      <c r="AC725" s="21">
        <f>VLOOKUP(L725,'Status Report'!B:CE,82,0)</f>
        <v>0</v>
      </c>
      <c r="AD725" s="21">
        <f t="shared" si="173"/>
        <v>27.974699999999999</v>
      </c>
      <c r="AE725" s="63">
        <f>VLOOKUP(L725,'Status Report'!B:W,20,0)</f>
        <v>47</v>
      </c>
      <c r="AF725" s="63">
        <f>VLOOKUP(L725,'Status Report'!B:W,21,0)</f>
        <v>38</v>
      </c>
      <c r="AG725" s="63">
        <f>VLOOKUP(L725,'Status Report'!B:W,22,0)</f>
        <v>2</v>
      </c>
      <c r="AH725" s="22">
        <f t="shared" si="174"/>
        <v>1.7860000000000001E-2</v>
      </c>
      <c r="AI725" t="s">
        <v>990</v>
      </c>
      <c r="AK725" s="63">
        <f>IFERROR(VLOOKUP(G725,ASEAN!A:A,1,0),0)</f>
        <v>0</v>
      </c>
      <c r="AL725" s="63" t="str">
        <f>IFERROR(VLOOKUP(D725,'[3]customer specs'!$B$1:$D$65536,3,0),0)</f>
        <v>pallet</v>
      </c>
      <c r="AM725" s="64">
        <f t="shared" si="175"/>
        <v>0</v>
      </c>
      <c r="AN725" s="64">
        <f t="shared" si="176"/>
        <v>0</v>
      </c>
      <c r="AO725" s="63"/>
      <c r="AP725" s="63"/>
      <c r="AQ725" s="63" t="str">
        <f t="shared" si="177"/>
        <v>no</v>
      </c>
      <c r="AR725" s="20">
        <f t="shared" si="178"/>
        <v>139.87349999999998</v>
      </c>
      <c r="AS725" s="63"/>
      <c r="AT725" s="23">
        <f t="shared" si="168"/>
        <v>0.12</v>
      </c>
      <c r="AU725" s="65">
        <f t="shared" si="179"/>
        <v>31.789431818181818</v>
      </c>
      <c r="AV725" s="65"/>
      <c r="AW725" s="65">
        <f t="shared" si="180"/>
        <v>158.94715909090908</v>
      </c>
      <c r="AX725" s="65"/>
      <c r="AY725" s="63">
        <f>VLOOKUP(L725,'Status Report'!B:CF,81,0)</f>
        <v>0</v>
      </c>
      <c r="AZ725" s="63" t="str">
        <f>VLOOKUP(L725,'Status Report'!B:S,18,0)</f>
        <v xml:space="preserve">Ellina Smirnova </v>
      </c>
      <c r="BB725" s="63">
        <f>VLOOKUP(L725,'Status Report'!B:Z,25,0)</f>
        <v>1</v>
      </c>
      <c r="BC725" s="63">
        <f t="shared" si="181"/>
        <v>5</v>
      </c>
      <c r="BF725">
        <f>VLOOKUP(L725,'Status Report'!B:CE,82,0)</f>
        <v>0</v>
      </c>
      <c r="BG725">
        <f>VLOOKUP(L725,'Status Report'!B:CF,83,0)</f>
        <v>0</v>
      </c>
      <c r="BH725">
        <f>VLOOKUP(L725,'Status Report'!B:CG,84,0)</f>
        <v>0</v>
      </c>
      <c r="BI725" t="s">
        <v>854</v>
      </c>
      <c r="BJ725" t="s">
        <v>795</v>
      </c>
      <c r="BM725" s="67">
        <f t="shared" si="182"/>
        <v>278</v>
      </c>
    </row>
    <row r="726" spans="1:65" x14ac:dyDescent="0.25">
      <c r="A726" s="68" t="str">
        <f>VLOOKUP(L726,'Status Report'!B:CB,79,0)</f>
        <v>Heineken - F1</v>
      </c>
      <c r="C726">
        <v>26021027</v>
      </c>
      <c r="D726">
        <v>3090256</v>
      </c>
      <c r="E726" t="s">
        <v>884</v>
      </c>
      <c r="F726" t="s">
        <v>885</v>
      </c>
      <c r="G726" t="str">
        <f>VLOOKUP(D726,'[2]sold to'!$A:$H,8,0)</f>
        <v>Brazil</v>
      </c>
      <c r="H726" t="str">
        <f>VLOOKUP(D726,'[2]sold to'!$A:$I,9,0)</f>
        <v>AMERICAS</v>
      </c>
      <c r="K726">
        <v>630</v>
      </c>
      <c r="L726">
        <v>88027433</v>
      </c>
      <c r="M726" t="s">
        <v>620</v>
      </c>
      <c r="N726">
        <v>20</v>
      </c>
      <c r="P726" t="str">
        <f>VLOOKUP(L726,'Status Report'!B:AA,26,0)</f>
        <v>China</v>
      </c>
      <c r="Q726" t="str">
        <f>VLOOKUP(L726,'Status Report'!B:AB,27,0)</f>
        <v>Textiles-Clothing</v>
      </c>
      <c r="R726">
        <f>VLOOKUP(L726,'Status Report'!B:X,23,0)</f>
        <v>1000</v>
      </c>
      <c r="S726" t="str">
        <f>VLOOKUP(L726,'Status Report'!B:T,19,0)</f>
        <v>Asian Sourcing Link</v>
      </c>
      <c r="T726" s="62">
        <f>VLOOKUP(L726,'Status Report'!B:E,4,0)</f>
        <v>3</v>
      </c>
      <c r="U726" s="19">
        <f>_xlfn.IFS(AI726="Den Bosch",VLOOKUP(L726,'Status Report'!B:AM,35,0),AI726="Yantian",VLOOKUP(L726,'Status Report'!B:AM,36,0),AI726="",IF(H726="Asia Pacific",VLOOKUP(L726,'Status Report'!B:AM,36,0),VLOOKUP(L726,'Status Report'!B:AM,35,0)),AI726="Direct shipment",IF(H726="Asia Pacific",VLOOKUP(L726,'Status Report'!B:AM,36,0),VLOOKUP(L726,'Status Report'!B:AM,35,0)))</f>
        <v>32.06</v>
      </c>
      <c r="V726" s="20">
        <f t="shared" si="169"/>
        <v>641.20000000000005</v>
      </c>
      <c r="W726" s="19">
        <f>_xlfn.IFS(AI726="Den Bosch",VLOOKUP(L726,'Status Report'!B:AM,37,0),AI726="Yantian",VLOOKUP(L726,'Status Report'!B:AM,38,0),AI726="",IF(H726="Asia Pacific",VLOOKUP(L726,'Status Report'!B:AM,38,0),VLOOKUP(L726,'Status Report'!B:AM,37,0)),AI726="Direct shipment",IF(H726="Asia Pacific",VLOOKUP(L726,'Status Report'!B:AM,38,0),VLOOKUP(L726,'Status Report'!B:AM,37,0)))</f>
        <v>32.06</v>
      </c>
      <c r="X726" s="20">
        <f t="shared" si="170"/>
        <v>641.20000000000005</v>
      </c>
      <c r="Y726" s="20">
        <f>_xlfn.IFS(AI726="Den Bosch",VLOOKUP(L726,'Status Report'!B:AO,39,0),AI726="Yantian",VLOOKUP(L726,'Status Report'!B:AO,40,0),AI726="",IF(H726="Asia Pacific",VLOOKUP(L726,'Status Report'!B:AO,40,0),VLOOKUP(L726,'Status Report'!B:AO,39,0)),AI726="Direct shipment",IF(H726="Asia Pacific",VLOOKUP(L726,'Status Report'!B:AO,40,0),VLOOKUP(L726,'Status Report'!B:AO,39,0)))</f>
        <v>0</v>
      </c>
      <c r="Z726" s="20">
        <f t="shared" si="171"/>
        <v>0</v>
      </c>
      <c r="AA726" s="20">
        <f t="shared" si="172"/>
        <v>641.20000000000005</v>
      </c>
      <c r="AB726" s="21">
        <f>_xlfn.IFS(AI726="Den Bosch",VLOOKUP(L726,'Status Report'!B:AM,33,0),AI726="Yantian",VLOOKUP(L726,'Status Report'!B:AM,34,0),AI726="",IF(H726="Asia Pacific",VLOOKUP(L726,'Status Report'!B:AM,34,0),VLOOKUP(L726,'Status Report'!B:AM,33,0)),AI726="Direct shipment",IF(H726="Asia Pacific",VLOOKUP(L726,'Status Report'!B:AM,34,0),VLOOKUP(L726,'Status Report'!B:AM,33,0)))</f>
        <v>27.974699999999999</v>
      </c>
      <c r="AC726" s="21">
        <f>VLOOKUP(L726,'Status Report'!B:CE,82,0)</f>
        <v>0</v>
      </c>
      <c r="AD726" s="21">
        <f t="shared" si="173"/>
        <v>27.974699999999999</v>
      </c>
      <c r="AE726" s="63">
        <f>VLOOKUP(L726,'Status Report'!B:W,20,0)</f>
        <v>47</v>
      </c>
      <c r="AF726" s="63">
        <f>VLOOKUP(L726,'Status Report'!B:W,21,0)</f>
        <v>38</v>
      </c>
      <c r="AG726" s="63">
        <f>VLOOKUP(L726,'Status Report'!B:W,22,0)</f>
        <v>2</v>
      </c>
      <c r="AH726" s="22">
        <f t="shared" si="174"/>
        <v>7.1440000000000003E-2</v>
      </c>
      <c r="AI726" t="s">
        <v>990</v>
      </c>
      <c r="AK726" s="63">
        <f>IFERROR(VLOOKUP(G726,ASEAN!A:A,1,0),0)</f>
        <v>0</v>
      </c>
      <c r="AL726" s="63" t="str">
        <f>IFERROR(VLOOKUP(D726,'[3]customer specs'!$B$1:$D$65536,3,0),0)</f>
        <v>pallet</v>
      </c>
      <c r="AM726" s="64">
        <f t="shared" si="175"/>
        <v>0</v>
      </c>
      <c r="AN726" s="64">
        <f t="shared" si="176"/>
        <v>0</v>
      </c>
      <c r="AO726" s="63"/>
      <c r="AP726" s="63"/>
      <c r="AQ726" s="63" t="str">
        <f t="shared" si="177"/>
        <v>no</v>
      </c>
      <c r="AR726" s="20">
        <f t="shared" si="178"/>
        <v>559.49399999999991</v>
      </c>
      <c r="AS726" s="63"/>
      <c r="AT726" s="23">
        <f t="shared" si="168"/>
        <v>0.12</v>
      </c>
      <c r="AU726" s="65">
        <f t="shared" si="179"/>
        <v>31.789431818181818</v>
      </c>
      <c r="AV726" s="65"/>
      <c r="AW726" s="65">
        <f t="shared" si="180"/>
        <v>635.78863636363633</v>
      </c>
      <c r="AX726" s="65"/>
      <c r="AY726" s="63">
        <f>VLOOKUP(L726,'Status Report'!B:CF,81,0)</f>
        <v>0</v>
      </c>
      <c r="AZ726" s="63" t="str">
        <f>VLOOKUP(L726,'Status Report'!B:S,18,0)</f>
        <v xml:space="preserve">Ellina Smirnova </v>
      </c>
      <c r="BB726" s="63">
        <f>VLOOKUP(L726,'Status Report'!B:Z,25,0)</f>
        <v>1</v>
      </c>
      <c r="BC726" s="63">
        <f t="shared" si="181"/>
        <v>20</v>
      </c>
      <c r="BF726">
        <f>VLOOKUP(L726,'Status Report'!B:CE,82,0)</f>
        <v>0</v>
      </c>
      <c r="BG726">
        <f>VLOOKUP(L726,'Status Report'!B:CF,83,0)</f>
        <v>0</v>
      </c>
      <c r="BH726">
        <f>VLOOKUP(L726,'Status Report'!B:CG,84,0)</f>
        <v>0</v>
      </c>
      <c r="BI726" t="s">
        <v>854</v>
      </c>
      <c r="BJ726" t="s">
        <v>795</v>
      </c>
      <c r="BM726" s="67">
        <f t="shared" si="182"/>
        <v>437</v>
      </c>
    </row>
    <row r="727" spans="1:65" x14ac:dyDescent="0.25">
      <c r="A727" s="68" t="str">
        <f>VLOOKUP(L727,'Status Report'!B:CB,79,0)</f>
        <v>Heineken UCL</v>
      </c>
      <c r="C727">
        <v>26021028</v>
      </c>
      <c r="D727">
        <v>3010981</v>
      </c>
      <c r="E727" t="s">
        <v>889</v>
      </c>
      <c r="F727" t="s">
        <v>890</v>
      </c>
      <c r="G727" t="str">
        <f>VLOOKUP(D727,'[2]sold to'!$A:$H,8,0)</f>
        <v>Curacao</v>
      </c>
      <c r="H727" t="str">
        <f>VLOOKUP(D727,'[2]sold to'!$A:$I,9,0)</f>
        <v>AMERICAS</v>
      </c>
      <c r="K727">
        <v>210</v>
      </c>
      <c r="L727">
        <v>88026568</v>
      </c>
      <c r="M727" t="s">
        <v>380</v>
      </c>
      <c r="N727">
        <v>4</v>
      </c>
      <c r="P727" t="str">
        <f>VLOOKUP(L727,'Status Report'!B:AA,26,0)</f>
        <v>China</v>
      </c>
      <c r="Q727" t="str">
        <f>VLOOKUP(L727,'Status Report'!B:AB,27,0)</f>
        <v>Textiles-Clothing</v>
      </c>
      <c r="R727">
        <f>VLOOKUP(L727,'Status Report'!B:X,23,0)</f>
        <v>200</v>
      </c>
      <c r="S727" t="str">
        <f>VLOOKUP(L727,'Status Report'!B:T,19,0)</f>
        <v>Asian Sourcing Link</v>
      </c>
      <c r="T727" s="62">
        <f>VLOOKUP(L727,'Status Report'!B:E,4,0)</f>
        <v>3</v>
      </c>
      <c r="U727" s="19">
        <f>_xlfn.IFS(AI727="Den Bosch",VLOOKUP(L727,'Status Report'!B:AM,35,0),AI727="Yantian",VLOOKUP(L727,'Status Report'!B:AM,36,0),AI727="",IF(H727="Asia Pacific",VLOOKUP(L727,'Status Report'!B:AM,36,0),VLOOKUP(L727,'Status Report'!B:AM,35,0)),AI727="Direct shipment",IF(H727="Asia Pacific",VLOOKUP(L727,'Status Report'!B:AM,36,0),VLOOKUP(L727,'Status Report'!B:AM,35,0)))</f>
        <v>34.549999999999997</v>
      </c>
      <c r="V727" s="20">
        <f t="shared" si="169"/>
        <v>138.19999999999999</v>
      </c>
      <c r="W727" s="19">
        <f>_xlfn.IFS(AI727="Den Bosch",VLOOKUP(L727,'Status Report'!B:AM,37,0),AI727="Yantian",VLOOKUP(L727,'Status Report'!B:AM,38,0),AI727="",IF(H727="Asia Pacific",VLOOKUP(L727,'Status Report'!B:AM,38,0),VLOOKUP(L727,'Status Report'!B:AM,37,0)),AI727="Direct shipment",IF(H727="Asia Pacific",VLOOKUP(L727,'Status Report'!B:AM,38,0),VLOOKUP(L727,'Status Report'!B:AM,37,0)))</f>
        <v>29.5</v>
      </c>
      <c r="X727" s="20">
        <f t="shared" si="170"/>
        <v>118</v>
      </c>
      <c r="Y727" s="20">
        <f>_xlfn.IFS(AI727="Den Bosch",VLOOKUP(L727,'Status Report'!B:AO,39,0),AI727="Yantian",VLOOKUP(L727,'Status Report'!B:AO,40,0),AI727="",IF(H727="Asia Pacific",VLOOKUP(L727,'Status Report'!B:AO,40,0),VLOOKUP(L727,'Status Report'!B:AO,39,0)),AI727="Direct shipment",IF(H727="Asia Pacific",VLOOKUP(L727,'Status Report'!B:AO,40,0),VLOOKUP(L727,'Status Report'!B:AO,39,0)))</f>
        <v>0</v>
      </c>
      <c r="Z727" s="20">
        <f t="shared" si="171"/>
        <v>0</v>
      </c>
      <c r="AA727" s="20">
        <f t="shared" si="172"/>
        <v>118</v>
      </c>
      <c r="AB727" s="21">
        <f>_xlfn.IFS(AI727="Den Bosch",VLOOKUP(L727,'Status Report'!B:AM,33,0),AI727="Yantian",VLOOKUP(L727,'Status Report'!B:AM,34,0),AI727="",IF(H727="Asia Pacific",VLOOKUP(L727,'Status Report'!B:AM,34,0),VLOOKUP(L727,'Status Report'!B:AM,33,0)),AI727="Direct shipment",IF(H727="Asia Pacific",VLOOKUP(L727,'Status Report'!B:AM,34,0),VLOOKUP(L727,'Status Report'!B:AM,33,0)))</f>
        <v>25.154999999999998</v>
      </c>
      <c r="AC727" s="21">
        <f>VLOOKUP(L727,'Status Report'!B:CE,82,0)</f>
        <v>0</v>
      </c>
      <c r="AD727" s="21">
        <f t="shared" si="173"/>
        <v>25.154999999999998</v>
      </c>
      <c r="AE727" s="63">
        <f>VLOOKUP(L727,'Status Report'!B:W,20,0)</f>
        <v>39</v>
      </c>
      <c r="AF727" s="63">
        <f>VLOOKUP(L727,'Status Report'!B:W,21,0)</f>
        <v>33</v>
      </c>
      <c r="AG727" s="63">
        <f>VLOOKUP(L727,'Status Report'!B:W,22,0)</f>
        <v>4.5</v>
      </c>
      <c r="AH727" s="22">
        <f t="shared" si="174"/>
        <v>2.3165999999999999E-2</v>
      </c>
      <c r="AI727" t="s">
        <v>990</v>
      </c>
      <c r="AK727" s="63">
        <f>IFERROR(VLOOKUP(G727,ASEAN!A:A,1,0),0)</f>
        <v>0</v>
      </c>
      <c r="AL727" s="63" t="str">
        <f>IFERROR(VLOOKUP(D727,'[3]customer specs'!$B$1:$D$65536,3,0),0)</f>
        <v>pallet</v>
      </c>
      <c r="AM727" s="64">
        <f t="shared" si="175"/>
        <v>20.199999999999989</v>
      </c>
      <c r="AN727" s="64">
        <f t="shared" si="176"/>
        <v>0</v>
      </c>
      <c r="AO727" s="63"/>
      <c r="AP727" s="63"/>
      <c r="AQ727" s="63" t="str">
        <f t="shared" si="177"/>
        <v>no</v>
      </c>
      <c r="AR727" s="20">
        <f t="shared" si="178"/>
        <v>100.61999999999999</v>
      </c>
      <c r="AS727" s="63"/>
      <c r="AT727" s="23">
        <f t="shared" si="168"/>
        <v>0.12</v>
      </c>
      <c r="AU727" s="65">
        <f t="shared" si="179"/>
        <v>28.58522727272727</v>
      </c>
      <c r="AV727" s="65"/>
      <c r="AW727" s="65">
        <f t="shared" si="180"/>
        <v>114.34090909090908</v>
      </c>
      <c r="AX727" s="65"/>
      <c r="AY727" s="63">
        <f>VLOOKUP(L727,'Status Report'!B:CF,81,0)</f>
        <v>0</v>
      </c>
      <c r="AZ727" s="63" t="str">
        <f>VLOOKUP(L727,'Status Report'!B:S,18,0)</f>
        <v>Ellina Smirnova</v>
      </c>
      <c r="BB727" s="63">
        <f>VLOOKUP(L727,'Status Report'!B:Z,25,0)</f>
        <v>5</v>
      </c>
      <c r="BC727" s="63">
        <f t="shared" si="181"/>
        <v>20</v>
      </c>
      <c r="BF727">
        <f>VLOOKUP(L727,'Status Report'!B:CE,82,0)</f>
        <v>0</v>
      </c>
      <c r="BG727">
        <f>VLOOKUP(L727,'Status Report'!B:CF,83,0)</f>
        <v>0</v>
      </c>
      <c r="BH727">
        <f>VLOOKUP(L727,'Status Report'!B:CG,84,0)</f>
        <v>0</v>
      </c>
      <c r="BI727" t="s">
        <v>854</v>
      </c>
      <c r="BJ727" t="s">
        <v>795</v>
      </c>
      <c r="BM727" s="67">
        <f t="shared" si="182"/>
        <v>483</v>
      </c>
    </row>
    <row r="728" spans="1:65" x14ac:dyDescent="0.25">
      <c r="A728" s="68" t="str">
        <f>VLOOKUP(L728,'Status Report'!B:CB,79,0)</f>
        <v>Heineken UCL</v>
      </c>
      <c r="C728">
        <v>26021028</v>
      </c>
      <c r="D728">
        <v>3010981</v>
      </c>
      <c r="E728" t="s">
        <v>889</v>
      </c>
      <c r="F728" t="s">
        <v>890</v>
      </c>
      <c r="G728" t="str">
        <f>VLOOKUP(D728,'[2]sold to'!$A:$H,8,0)</f>
        <v>Curacao</v>
      </c>
      <c r="H728" t="str">
        <f>VLOOKUP(D728,'[2]sold to'!$A:$I,9,0)</f>
        <v>AMERICAS</v>
      </c>
      <c r="K728">
        <v>220</v>
      </c>
      <c r="L728">
        <v>88026569</v>
      </c>
      <c r="M728" t="s">
        <v>381</v>
      </c>
      <c r="N728">
        <v>1</v>
      </c>
      <c r="P728" t="str">
        <f>VLOOKUP(L728,'Status Report'!B:AA,26,0)</f>
        <v>China</v>
      </c>
      <c r="Q728" t="str">
        <f>VLOOKUP(L728,'Status Report'!B:AB,27,0)</f>
        <v>Textiles-Clothing</v>
      </c>
      <c r="R728">
        <f>VLOOKUP(L728,'Status Report'!B:X,23,0)</f>
        <v>200</v>
      </c>
      <c r="S728" t="str">
        <f>VLOOKUP(L728,'Status Report'!B:T,19,0)</f>
        <v>Asian Sourcing Link</v>
      </c>
      <c r="T728" s="62">
        <f>VLOOKUP(L728,'Status Report'!B:E,4,0)</f>
        <v>3</v>
      </c>
      <c r="U728" s="19">
        <f>_xlfn.IFS(AI728="Den Bosch",VLOOKUP(L728,'Status Report'!B:AM,35,0),AI728="Yantian",VLOOKUP(L728,'Status Report'!B:AM,36,0),AI728="",IF(H728="Asia Pacific",VLOOKUP(L728,'Status Report'!B:AM,36,0),VLOOKUP(L728,'Status Report'!B:AM,35,0)),AI728="Direct shipment",IF(H728="Asia Pacific",VLOOKUP(L728,'Status Report'!B:AM,36,0),VLOOKUP(L728,'Status Report'!B:AM,35,0)))</f>
        <v>34.549999999999997</v>
      </c>
      <c r="V728" s="20">
        <f t="shared" si="169"/>
        <v>34.549999999999997</v>
      </c>
      <c r="W728" s="19">
        <f>_xlfn.IFS(AI728="Den Bosch",VLOOKUP(L728,'Status Report'!B:AM,37,0),AI728="Yantian",VLOOKUP(L728,'Status Report'!B:AM,38,0),AI728="",IF(H728="Asia Pacific",VLOOKUP(L728,'Status Report'!B:AM,38,0),VLOOKUP(L728,'Status Report'!B:AM,37,0)),AI728="Direct shipment",IF(H728="Asia Pacific",VLOOKUP(L728,'Status Report'!B:AM,38,0),VLOOKUP(L728,'Status Report'!B:AM,37,0)))</f>
        <v>29.5</v>
      </c>
      <c r="X728" s="20">
        <f t="shared" si="170"/>
        <v>29.5</v>
      </c>
      <c r="Y728" s="20">
        <f>_xlfn.IFS(AI728="Den Bosch",VLOOKUP(L728,'Status Report'!B:AO,39,0),AI728="Yantian",VLOOKUP(L728,'Status Report'!B:AO,40,0),AI728="",IF(H728="Asia Pacific",VLOOKUP(L728,'Status Report'!B:AO,40,0),VLOOKUP(L728,'Status Report'!B:AO,39,0)),AI728="Direct shipment",IF(H728="Asia Pacific",VLOOKUP(L728,'Status Report'!B:AO,40,0),VLOOKUP(L728,'Status Report'!B:AO,39,0)))</f>
        <v>0</v>
      </c>
      <c r="Z728" s="20">
        <f t="shared" si="171"/>
        <v>0</v>
      </c>
      <c r="AA728" s="20">
        <f t="shared" si="172"/>
        <v>29.5</v>
      </c>
      <c r="AB728" s="21">
        <f>_xlfn.IFS(AI728="Den Bosch",VLOOKUP(L728,'Status Report'!B:AM,33,0),AI728="Yantian",VLOOKUP(L728,'Status Report'!B:AM,34,0),AI728="",IF(H728="Asia Pacific",VLOOKUP(L728,'Status Report'!B:AM,34,0),VLOOKUP(L728,'Status Report'!B:AM,33,0)),AI728="Direct shipment",IF(H728="Asia Pacific",VLOOKUP(L728,'Status Report'!B:AM,34,0),VLOOKUP(L728,'Status Report'!B:AM,33,0)))</f>
        <v>25.154999999999998</v>
      </c>
      <c r="AC728" s="21">
        <f>VLOOKUP(L728,'Status Report'!B:CE,82,0)</f>
        <v>0</v>
      </c>
      <c r="AD728" s="21">
        <f t="shared" si="173"/>
        <v>25.154999999999998</v>
      </c>
      <c r="AE728" s="63">
        <f>VLOOKUP(L728,'Status Report'!B:W,20,0)</f>
        <v>39</v>
      </c>
      <c r="AF728" s="63">
        <f>VLOOKUP(L728,'Status Report'!B:W,21,0)</f>
        <v>33</v>
      </c>
      <c r="AG728" s="63">
        <f>VLOOKUP(L728,'Status Report'!B:W,22,0)</f>
        <v>4.5</v>
      </c>
      <c r="AH728" s="22">
        <f t="shared" si="174"/>
        <v>5.7914999999999998E-3</v>
      </c>
      <c r="AI728" t="s">
        <v>990</v>
      </c>
      <c r="AK728" s="63">
        <f>IFERROR(VLOOKUP(G728,ASEAN!A:A,1,0),0)</f>
        <v>0</v>
      </c>
      <c r="AL728" s="63" t="str">
        <f>IFERROR(VLOOKUP(D728,'[3]customer specs'!$B$1:$D$65536,3,0),0)</f>
        <v>pallet</v>
      </c>
      <c r="AM728" s="64">
        <f t="shared" si="175"/>
        <v>5.0499999999999972</v>
      </c>
      <c r="AN728" s="64">
        <f t="shared" si="176"/>
        <v>0</v>
      </c>
      <c r="AO728" s="63"/>
      <c r="AP728" s="63"/>
      <c r="AQ728" s="63" t="str">
        <f t="shared" si="177"/>
        <v>no</v>
      </c>
      <c r="AR728" s="20">
        <f t="shared" si="178"/>
        <v>25.154999999999998</v>
      </c>
      <c r="AS728" s="63"/>
      <c r="AT728" s="23">
        <f t="shared" si="168"/>
        <v>0.12</v>
      </c>
      <c r="AU728" s="65">
        <f t="shared" si="179"/>
        <v>28.58522727272727</v>
      </c>
      <c r="AV728" s="65"/>
      <c r="AW728" s="65">
        <f t="shared" si="180"/>
        <v>28.58522727272727</v>
      </c>
      <c r="AX728" s="65"/>
      <c r="AY728" s="63">
        <f>VLOOKUP(L728,'Status Report'!B:CF,81,0)</f>
        <v>0</v>
      </c>
      <c r="AZ728" s="63" t="str">
        <f>VLOOKUP(L728,'Status Report'!B:S,18,0)</f>
        <v>Ellina Smirnova</v>
      </c>
      <c r="BB728" s="63">
        <f>VLOOKUP(L728,'Status Report'!B:Z,25,0)</f>
        <v>5</v>
      </c>
      <c r="BC728" s="63">
        <f t="shared" si="181"/>
        <v>5</v>
      </c>
      <c r="BF728">
        <f>VLOOKUP(L728,'Status Report'!B:CE,82,0)</f>
        <v>0</v>
      </c>
      <c r="BG728">
        <f>VLOOKUP(L728,'Status Report'!B:CF,83,0)</f>
        <v>0</v>
      </c>
      <c r="BH728">
        <f>VLOOKUP(L728,'Status Report'!B:CG,84,0)</f>
        <v>0</v>
      </c>
      <c r="BI728" t="s">
        <v>854</v>
      </c>
      <c r="BJ728" t="s">
        <v>795</v>
      </c>
      <c r="BM728" s="67">
        <f t="shared" si="182"/>
        <v>263</v>
      </c>
    </row>
    <row r="729" spans="1:65" x14ac:dyDescent="0.25">
      <c r="A729" s="68" t="str">
        <f>VLOOKUP(L729,'Status Report'!B:CB,79,0)</f>
        <v>Heineken UCL</v>
      </c>
      <c r="C729">
        <v>26021028</v>
      </c>
      <c r="D729">
        <v>3010981</v>
      </c>
      <c r="E729" t="s">
        <v>889</v>
      </c>
      <c r="F729" t="s">
        <v>890</v>
      </c>
      <c r="G729" t="str">
        <f>VLOOKUP(D729,'[2]sold to'!$A:$H,8,0)</f>
        <v>Curacao</v>
      </c>
      <c r="H729" t="str">
        <f>VLOOKUP(D729,'[2]sold to'!$A:$I,9,0)</f>
        <v>AMERICAS</v>
      </c>
      <c r="K729">
        <v>230</v>
      </c>
      <c r="L729">
        <v>88026949</v>
      </c>
      <c r="M729" t="s">
        <v>148</v>
      </c>
      <c r="N729">
        <v>10</v>
      </c>
      <c r="P729" t="str">
        <f>VLOOKUP(L729,'Status Report'!B:AA,26,0)</f>
        <v>Turkey</v>
      </c>
      <c r="Q729" t="str">
        <f>VLOOKUP(L729,'Status Report'!B:AB,27,0)</f>
        <v>Glassware</v>
      </c>
      <c r="R729">
        <f>VLOOKUP(L729,'Status Report'!B:X,23,0)</f>
        <v>6700</v>
      </c>
      <c r="S729" t="str">
        <f>VLOOKUP(L729,'Status Report'!B:T,19,0)</f>
        <v>Sisecam (Pasabahçe)</v>
      </c>
      <c r="T729" s="62">
        <f>VLOOKUP(L729,'Status Report'!B:E,4,0)</f>
        <v>3</v>
      </c>
      <c r="U729" s="19">
        <f>_xlfn.IFS(AI729="Den Bosch",VLOOKUP(L729,'Status Report'!B:AM,35,0),AI729="Yantian",VLOOKUP(L729,'Status Report'!B:AM,36,0),AI729="",IF(H729="Asia Pacific",VLOOKUP(L729,'Status Report'!B:AM,36,0),VLOOKUP(L729,'Status Report'!B:AM,35,0)),AI729="Direct shipment",IF(H729="Asia Pacific",VLOOKUP(L729,'Status Report'!B:AM,36,0),VLOOKUP(L729,'Status Report'!B:AM,35,0)))</f>
        <v>22.799999999999997</v>
      </c>
      <c r="V729" s="20">
        <f t="shared" si="169"/>
        <v>227.99999999999997</v>
      </c>
      <c r="W729" s="19">
        <f>_xlfn.IFS(AI729="Den Bosch",VLOOKUP(L729,'Status Report'!B:AM,37,0),AI729="Yantian",VLOOKUP(L729,'Status Report'!B:AM,38,0),AI729="",IF(H729="Asia Pacific",VLOOKUP(L729,'Status Report'!B:AM,38,0),VLOOKUP(L729,'Status Report'!B:AM,37,0)),AI729="Direct shipment",IF(H729="Asia Pacific",VLOOKUP(L729,'Status Report'!B:AM,38,0),VLOOKUP(L729,'Status Report'!B:AM,37,0)))</f>
        <v>22.799999999999997</v>
      </c>
      <c r="X729" s="20">
        <f t="shared" si="170"/>
        <v>227.99999999999997</v>
      </c>
      <c r="Y729" s="20">
        <f>_xlfn.IFS(AI729="Den Bosch",VLOOKUP(L729,'Status Report'!B:AO,39,0),AI729="Yantian",VLOOKUP(L729,'Status Report'!B:AO,40,0),AI729="",IF(H729="Asia Pacific",VLOOKUP(L729,'Status Report'!B:AO,40,0),VLOOKUP(L729,'Status Report'!B:AO,39,0)),AI729="Direct shipment",IF(H729="Asia Pacific",VLOOKUP(L729,'Status Report'!B:AO,40,0),VLOOKUP(L729,'Status Report'!B:AO,39,0)))</f>
        <v>0</v>
      </c>
      <c r="Z729" s="20">
        <f t="shared" si="171"/>
        <v>0</v>
      </c>
      <c r="AA729" s="20">
        <f t="shared" si="172"/>
        <v>227.99999999999997</v>
      </c>
      <c r="AB729" s="21">
        <f>_xlfn.IFS(AI729="Den Bosch",VLOOKUP(L729,'Status Report'!B:AM,33,0),AI729="Yantian",VLOOKUP(L729,'Status Report'!B:AM,34,0),AI729="",IF(H729="Asia Pacific",VLOOKUP(L729,'Status Report'!B:AM,34,0),VLOOKUP(L729,'Status Report'!B:AM,33,0)),AI729="Direct shipment",IF(H729="Asia Pacific",VLOOKUP(L729,'Status Report'!B:AM,34,0),VLOOKUP(L729,'Status Report'!B:AM,33,0)))</f>
        <v>20.16</v>
      </c>
      <c r="AC729" s="21">
        <f>VLOOKUP(L729,'Status Report'!B:CE,82,0)</f>
        <v>0</v>
      </c>
      <c r="AD729" s="21">
        <f t="shared" si="173"/>
        <v>20.16</v>
      </c>
      <c r="AE729" s="63">
        <f>VLOOKUP(L729,'Status Report'!B:W,20,0)</f>
        <v>55.9</v>
      </c>
      <c r="AF729" s="63">
        <f>VLOOKUP(L729,'Status Report'!B:W,21,0)</f>
        <v>21.9</v>
      </c>
      <c r="AG729" s="63">
        <f>VLOOKUP(L729,'Status Report'!B:W,22,0)</f>
        <v>21.2</v>
      </c>
      <c r="AH729" s="22">
        <f t="shared" si="174"/>
        <v>0.25953251999999993</v>
      </c>
      <c r="AI729" t="s">
        <v>990</v>
      </c>
      <c r="AK729" s="63">
        <f>IFERROR(VLOOKUP(G729,ASEAN!A:A,1,0),0)</f>
        <v>0</v>
      </c>
      <c r="AL729" s="63" t="str">
        <f>IFERROR(VLOOKUP(D729,'[3]customer specs'!$B$1:$D$65536,3,0),0)</f>
        <v>pallet</v>
      </c>
      <c r="AM729" s="64">
        <f t="shared" si="175"/>
        <v>0</v>
      </c>
      <c r="AN729" s="64">
        <f t="shared" si="176"/>
        <v>0</v>
      </c>
      <c r="AO729" s="63"/>
      <c r="AP729" s="63"/>
      <c r="AQ729" s="63" t="str">
        <f t="shared" si="177"/>
        <v>no</v>
      </c>
      <c r="AR729" s="20">
        <f t="shared" si="178"/>
        <v>201.6</v>
      </c>
      <c r="AS729" s="63"/>
      <c r="AT729" s="23">
        <f t="shared" si="168"/>
        <v>0.12</v>
      </c>
      <c r="AU729" s="65">
        <f t="shared" si="179"/>
        <v>22.90909090909091</v>
      </c>
      <c r="AV729" s="65"/>
      <c r="AW729" s="65">
        <f t="shared" si="180"/>
        <v>229.09090909090909</v>
      </c>
      <c r="AX729" s="65"/>
      <c r="AY729" s="63">
        <f>VLOOKUP(L729,'Status Report'!B:CF,81,0)</f>
        <v>0</v>
      </c>
      <c r="AZ729" s="63" t="str">
        <f>VLOOKUP(L729,'Status Report'!B:S,18,0)</f>
        <v>Ludmilla Zarybnicka</v>
      </c>
      <c r="BB729" s="63">
        <f>VLOOKUP(L729,'Status Report'!B:Z,25,0)</f>
        <v>24</v>
      </c>
      <c r="BC729" s="63">
        <f t="shared" si="181"/>
        <v>240</v>
      </c>
      <c r="BF729">
        <f>VLOOKUP(L729,'Status Report'!B:CE,82,0)</f>
        <v>0</v>
      </c>
      <c r="BG729">
        <f>VLOOKUP(L729,'Status Report'!B:CF,83,0)</f>
        <v>0</v>
      </c>
      <c r="BH729">
        <f>VLOOKUP(L729,'Status Report'!B:CG,84,0)</f>
        <v>0</v>
      </c>
      <c r="BI729" t="s">
        <v>854</v>
      </c>
      <c r="BJ729" t="s">
        <v>795</v>
      </c>
      <c r="BM729" s="67">
        <f t="shared" si="182"/>
        <v>3007</v>
      </c>
    </row>
    <row r="730" spans="1:65" x14ac:dyDescent="0.25">
      <c r="A730" s="68" t="str">
        <f>VLOOKUP(L730,'Status Report'!B:CB,79,0)</f>
        <v>Heineken UCL</v>
      </c>
      <c r="C730">
        <v>26021028</v>
      </c>
      <c r="D730">
        <v>3010981</v>
      </c>
      <c r="E730" t="s">
        <v>889</v>
      </c>
      <c r="F730" t="s">
        <v>890</v>
      </c>
      <c r="G730" t="str">
        <f>VLOOKUP(D730,'[2]sold to'!$A:$H,8,0)</f>
        <v>Curacao</v>
      </c>
      <c r="H730" t="str">
        <f>VLOOKUP(D730,'[2]sold to'!$A:$I,9,0)</f>
        <v>AMERICAS</v>
      </c>
      <c r="K730">
        <v>240</v>
      </c>
      <c r="L730">
        <v>88026557</v>
      </c>
      <c r="M730" t="s">
        <v>369</v>
      </c>
      <c r="N730">
        <v>3</v>
      </c>
      <c r="P730" t="str">
        <f>VLOOKUP(L730,'Status Report'!B:AA,26,0)</f>
        <v>China</v>
      </c>
      <c r="Q730" t="str">
        <f>VLOOKUP(L730,'Status Report'!B:AB,27,0)</f>
        <v>Textiles-Clothing</v>
      </c>
      <c r="R730">
        <f>VLOOKUP(L730,'Status Report'!B:X,23,0)</f>
        <v>200</v>
      </c>
      <c r="S730" t="str">
        <f>VLOOKUP(L730,'Status Report'!B:T,19,0)</f>
        <v>Asian Sourcing Link</v>
      </c>
      <c r="T730" s="62">
        <f>VLOOKUP(L730,'Status Report'!B:E,4,0)</f>
        <v>3</v>
      </c>
      <c r="U730" s="19">
        <f>_xlfn.IFS(AI730="Den Bosch",VLOOKUP(L730,'Status Report'!B:AM,35,0),AI730="Yantian",VLOOKUP(L730,'Status Report'!B:AM,36,0),AI730="",IF(H730="Asia Pacific",VLOOKUP(L730,'Status Report'!B:AM,36,0),VLOOKUP(L730,'Status Report'!B:AM,35,0)),AI730="Direct shipment",IF(H730="Asia Pacific",VLOOKUP(L730,'Status Report'!B:AM,36,0),VLOOKUP(L730,'Status Report'!B:AM,35,0)))</f>
        <v>34.549999999999997</v>
      </c>
      <c r="V730" s="20">
        <f t="shared" si="169"/>
        <v>103.64999999999999</v>
      </c>
      <c r="W730" s="19">
        <f>_xlfn.IFS(AI730="Den Bosch",VLOOKUP(L730,'Status Report'!B:AM,37,0),AI730="Yantian",VLOOKUP(L730,'Status Report'!B:AM,38,0),AI730="",IF(H730="Asia Pacific",VLOOKUP(L730,'Status Report'!B:AM,38,0),VLOOKUP(L730,'Status Report'!B:AM,37,0)),AI730="Direct shipment",IF(H730="Asia Pacific",VLOOKUP(L730,'Status Report'!B:AM,38,0),VLOOKUP(L730,'Status Report'!B:AM,37,0)))</f>
        <v>34.549999999999997</v>
      </c>
      <c r="X730" s="20">
        <f t="shared" si="170"/>
        <v>103.64999999999999</v>
      </c>
      <c r="Y730" s="20">
        <f>_xlfn.IFS(AI730="Den Bosch",VLOOKUP(L730,'Status Report'!B:AO,39,0),AI730="Yantian",VLOOKUP(L730,'Status Report'!B:AO,40,0),AI730="",IF(H730="Asia Pacific",VLOOKUP(L730,'Status Report'!B:AO,40,0),VLOOKUP(L730,'Status Report'!B:AO,39,0)),AI730="Direct shipment",IF(H730="Asia Pacific",VLOOKUP(L730,'Status Report'!B:AO,40,0),VLOOKUP(L730,'Status Report'!B:AO,39,0)))</f>
        <v>0</v>
      </c>
      <c r="Z730" s="20">
        <f t="shared" si="171"/>
        <v>0</v>
      </c>
      <c r="AA730" s="20">
        <f t="shared" si="172"/>
        <v>103.64999999999999</v>
      </c>
      <c r="AB730" s="21">
        <f>_xlfn.IFS(AI730="Den Bosch",VLOOKUP(L730,'Status Report'!B:AM,33,0),AI730="Yantian",VLOOKUP(L730,'Status Report'!B:AM,34,0),AI730="",IF(H730="Asia Pacific",VLOOKUP(L730,'Status Report'!B:AM,34,0),VLOOKUP(L730,'Status Report'!B:AM,33,0)),AI730="Direct shipment",IF(H730="Asia Pacific",VLOOKUP(L730,'Status Report'!B:AM,34,0),VLOOKUP(L730,'Status Report'!B:AM,33,0)))</f>
        <v>29.542499999999997</v>
      </c>
      <c r="AC730" s="21">
        <f>VLOOKUP(L730,'Status Report'!B:CE,82,0)</f>
        <v>0</v>
      </c>
      <c r="AD730" s="21">
        <f t="shared" si="173"/>
        <v>29.542499999999997</v>
      </c>
      <c r="AE730" s="63">
        <f>VLOOKUP(L730,'Status Report'!B:W,20,0)</f>
        <v>39</v>
      </c>
      <c r="AF730" s="63">
        <f>VLOOKUP(L730,'Status Report'!B:W,21,0)</f>
        <v>33</v>
      </c>
      <c r="AG730" s="63">
        <f>VLOOKUP(L730,'Status Report'!B:W,22,0)</f>
        <v>4.5</v>
      </c>
      <c r="AH730" s="22">
        <f t="shared" si="174"/>
        <v>1.7374500000000001E-2</v>
      </c>
      <c r="AI730" t="s">
        <v>990</v>
      </c>
      <c r="AK730" s="63">
        <f>IFERROR(VLOOKUP(G730,ASEAN!A:A,1,0),0)</f>
        <v>0</v>
      </c>
      <c r="AL730" s="63" t="str">
        <f>IFERROR(VLOOKUP(D730,'[3]customer specs'!$B$1:$D$65536,3,0),0)</f>
        <v>pallet</v>
      </c>
      <c r="AM730" s="64">
        <f t="shared" si="175"/>
        <v>0</v>
      </c>
      <c r="AN730" s="64">
        <f t="shared" si="176"/>
        <v>0</v>
      </c>
      <c r="AO730" s="63"/>
      <c r="AP730" s="63"/>
      <c r="AQ730" s="63" t="str">
        <f t="shared" si="177"/>
        <v>no</v>
      </c>
      <c r="AR730" s="20">
        <f t="shared" si="178"/>
        <v>88.627499999999998</v>
      </c>
      <c r="AS730" s="63"/>
      <c r="AT730" s="23">
        <f t="shared" si="168"/>
        <v>0.12</v>
      </c>
      <c r="AU730" s="65">
        <f t="shared" si="179"/>
        <v>33.571022727272727</v>
      </c>
      <c r="AV730" s="65"/>
      <c r="AW730" s="65">
        <f t="shared" si="180"/>
        <v>100.71306818181819</v>
      </c>
      <c r="AX730" s="65"/>
      <c r="AY730" s="63">
        <f>VLOOKUP(L730,'Status Report'!B:CF,81,0)</f>
        <v>0</v>
      </c>
      <c r="AZ730" s="63" t="str">
        <f>VLOOKUP(L730,'Status Report'!B:S,18,0)</f>
        <v>Ellina Smirnova</v>
      </c>
      <c r="BB730" s="63">
        <f>VLOOKUP(L730,'Status Report'!B:Z,25,0)</f>
        <v>5</v>
      </c>
      <c r="BC730" s="63">
        <f t="shared" si="181"/>
        <v>15</v>
      </c>
      <c r="BF730">
        <f>VLOOKUP(L730,'Status Report'!B:CE,82,0)</f>
        <v>0</v>
      </c>
      <c r="BG730">
        <f>VLOOKUP(L730,'Status Report'!B:CF,83,0)</f>
        <v>0</v>
      </c>
      <c r="BH730">
        <f>VLOOKUP(L730,'Status Report'!B:CG,84,0)</f>
        <v>0</v>
      </c>
      <c r="BI730" t="s">
        <v>854</v>
      </c>
      <c r="BJ730" t="s">
        <v>795</v>
      </c>
      <c r="BM730" s="67">
        <f t="shared" si="182"/>
        <v>3</v>
      </c>
    </row>
    <row r="731" spans="1:65" x14ac:dyDescent="0.25">
      <c r="A731" s="68" t="str">
        <f>VLOOKUP(L731,'Status Report'!B:CB,79,0)</f>
        <v>Heineken UCL</v>
      </c>
      <c r="C731">
        <v>26021028</v>
      </c>
      <c r="D731">
        <v>3010981</v>
      </c>
      <c r="E731" t="s">
        <v>889</v>
      </c>
      <c r="F731" t="s">
        <v>890</v>
      </c>
      <c r="G731" t="str">
        <f>VLOOKUP(D731,'[2]sold to'!$A:$H,8,0)</f>
        <v>Curacao</v>
      </c>
      <c r="H731" t="str">
        <f>VLOOKUP(D731,'[2]sold to'!$A:$I,9,0)</f>
        <v>AMERICAS</v>
      </c>
      <c r="K731">
        <v>250</v>
      </c>
      <c r="L731">
        <v>88026558</v>
      </c>
      <c r="M731" t="s">
        <v>370</v>
      </c>
      <c r="N731">
        <v>4</v>
      </c>
      <c r="P731" t="str">
        <f>VLOOKUP(L731,'Status Report'!B:AA,26,0)</f>
        <v>China</v>
      </c>
      <c r="Q731" t="str">
        <f>VLOOKUP(L731,'Status Report'!B:AB,27,0)</f>
        <v>Textiles-Clothing</v>
      </c>
      <c r="R731">
        <f>VLOOKUP(L731,'Status Report'!B:X,23,0)</f>
        <v>200</v>
      </c>
      <c r="S731" t="str">
        <f>VLOOKUP(L731,'Status Report'!B:T,19,0)</f>
        <v>Asian Sourcing Link</v>
      </c>
      <c r="T731" s="62">
        <f>VLOOKUP(L731,'Status Report'!B:E,4,0)</f>
        <v>3</v>
      </c>
      <c r="U731" s="19">
        <f>_xlfn.IFS(AI731="Den Bosch",VLOOKUP(L731,'Status Report'!B:AM,35,0),AI731="Yantian",VLOOKUP(L731,'Status Report'!B:AM,36,0),AI731="",IF(H731="Asia Pacific",VLOOKUP(L731,'Status Report'!B:AM,36,0),VLOOKUP(L731,'Status Report'!B:AM,35,0)),AI731="Direct shipment",IF(H731="Asia Pacific",VLOOKUP(L731,'Status Report'!B:AM,36,0),VLOOKUP(L731,'Status Report'!B:AM,35,0)))</f>
        <v>34.549999999999997</v>
      </c>
      <c r="V731" s="20">
        <f t="shared" si="169"/>
        <v>138.19999999999999</v>
      </c>
      <c r="W731" s="19">
        <f>_xlfn.IFS(AI731="Den Bosch",VLOOKUP(L731,'Status Report'!B:AM,37,0),AI731="Yantian",VLOOKUP(L731,'Status Report'!B:AM,38,0),AI731="",IF(H731="Asia Pacific",VLOOKUP(L731,'Status Report'!B:AM,38,0),VLOOKUP(L731,'Status Report'!B:AM,37,0)),AI731="Direct shipment",IF(H731="Asia Pacific",VLOOKUP(L731,'Status Report'!B:AM,38,0),VLOOKUP(L731,'Status Report'!B:AM,37,0)))</f>
        <v>34.549999999999997</v>
      </c>
      <c r="X731" s="20">
        <f t="shared" si="170"/>
        <v>138.19999999999999</v>
      </c>
      <c r="Y731" s="20">
        <f>_xlfn.IFS(AI731="Den Bosch",VLOOKUP(L731,'Status Report'!B:AO,39,0),AI731="Yantian",VLOOKUP(L731,'Status Report'!B:AO,40,0),AI731="",IF(H731="Asia Pacific",VLOOKUP(L731,'Status Report'!B:AO,40,0),VLOOKUP(L731,'Status Report'!B:AO,39,0)),AI731="Direct shipment",IF(H731="Asia Pacific",VLOOKUP(L731,'Status Report'!B:AO,40,0),VLOOKUP(L731,'Status Report'!B:AO,39,0)))</f>
        <v>0</v>
      </c>
      <c r="Z731" s="20">
        <f t="shared" si="171"/>
        <v>0</v>
      </c>
      <c r="AA731" s="20">
        <f t="shared" si="172"/>
        <v>138.19999999999999</v>
      </c>
      <c r="AB731" s="21">
        <f>_xlfn.IFS(AI731="Den Bosch",VLOOKUP(L731,'Status Report'!B:AM,33,0),AI731="Yantian",VLOOKUP(L731,'Status Report'!B:AM,34,0),AI731="",IF(H731="Asia Pacific",VLOOKUP(L731,'Status Report'!B:AM,34,0),VLOOKUP(L731,'Status Report'!B:AM,33,0)),AI731="Direct shipment",IF(H731="Asia Pacific",VLOOKUP(L731,'Status Report'!B:AM,34,0),VLOOKUP(L731,'Status Report'!B:AM,33,0)))</f>
        <v>29.542499999999997</v>
      </c>
      <c r="AC731" s="21">
        <f>VLOOKUP(L731,'Status Report'!B:CE,82,0)</f>
        <v>0</v>
      </c>
      <c r="AD731" s="21">
        <f t="shared" si="173"/>
        <v>29.542499999999997</v>
      </c>
      <c r="AE731" s="63">
        <f>VLOOKUP(L731,'Status Report'!B:W,20,0)</f>
        <v>39</v>
      </c>
      <c r="AF731" s="63">
        <f>VLOOKUP(L731,'Status Report'!B:W,21,0)</f>
        <v>33</v>
      </c>
      <c r="AG731" s="63">
        <f>VLOOKUP(L731,'Status Report'!B:W,22,0)</f>
        <v>4.5</v>
      </c>
      <c r="AH731" s="22">
        <f t="shared" si="174"/>
        <v>2.3165999999999999E-2</v>
      </c>
      <c r="AI731" t="s">
        <v>990</v>
      </c>
      <c r="AK731" s="63">
        <f>IFERROR(VLOOKUP(G731,ASEAN!A:A,1,0),0)</f>
        <v>0</v>
      </c>
      <c r="AL731" s="63" t="str">
        <f>IFERROR(VLOOKUP(D731,'[3]customer specs'!$B$1:$D$65536,3,0),0)</f>
        <v>pallet</v>
      </c>
      <c r="AM731" s="64">
        <f t="shared" si="175"/>
        <v>0</v>
      </c>
      <c r="AN731" s="64">
        <f t="shared" si="176"/>
        <v>0</v>
      </c>
      <c r="AO731" s="63"/>
      <c r="AP731" s="63"/>
      <c r="AQ731" s="63" t="str">
        <f t="shared" si="177"/>
        <v>no</v>
      </c>
      <c r="AR731" s="20">
        <f t="shared" si="178"/>
        <v>118.16999999999999</v>
      </c>
      <c r="AS731" s="63"/>
      <c r="AT731" s="23">
        <f t="shared" si="168"/>
        <v>0.12</v>
      </c>
      <c r="AU731" s="65">
        <f t="shared" si="179"/>
        <v>33.571022727272727</v>
      </c>
      <c r="AV731" s="65"/>
      <c r="AW731" s="65">
        <f t="shared" si="180"/>
        <v>134.28409090909091</v>
      </c>
      <c r="AX731" s="65"/>
      <c r="AY731" s="63">
        <f>VLOOKUP(L731,'Status Report'!B:CF,81,0)</f>
        <v>0</v>
      </c>
      <c r="AZ731" s="63" t="str">
        <f>VLOOKUP(L731,'Status Report'!B:S,18,0)</f>
        <v>Ellina Smirnova</v>
      </c>
      <c r="BB731" s="63">
        <f>VLOOKUP(L731,'Status Report'!B:Z,25,0)</f>
        <v>5</v>
      </c>
      <c r="BC731" s="63">
        <f t="shared" si="181"/>
        <v>20</v>
      </c>
      <c r="BF731">
        <f>VLOOKUP(L731,'Status Report'!B:CE,82,0)</f>
        <v>0</v>
      </c>
      <c r="BG731">
        <f>VLOOKUP(L731,'Status Report'!B:CF,83,0)</f>
        <v>0</v>
      </c>
      <c r="BH731">
        <f>VLOOKUP(L731,'Status Report'!B:CG,84,0)</f>
        <v>0</v>
      </c>
      <c r="BI731" t="s">
        <v>854</v>
      </c>
      <c r="BJ731" t="s">
        <v>795</v>
      </c>
      <c r="BM731" s="67">
        <f t="shared" si="182"/>
        <v>105</v>
      </c>
    </row>
    <row r="732" spans="1:65" x14ac:dyDescent="0.25">
      <c r="A732" s="68" t="str">
        <f>VLOOKUP(L732,'Status Report'!B:CB,79,0)</f>
        <v>Heineken UCL</v>
      </c>
      <c r="C732">
        <v>26021028</v>
      </c>
      <c r="D732">
        <v>3010981</v>
      </c>
      <c r="E732" t="s">
        <v>889</v>
      </c>
      <c r="F732" t="s">
        <v>890</v>
      </c>
      <c r="G732" t="str">
        <f>VLOOKUP(D732,'[2]sold to'!$A:$H,8,0)</f>
        <v>Curacao</v>
      </c>
      <c r="H732" t="str">
        <f>VLOOKUP(D732,'[2]sold to'!$A:$I,9,0)</f>
        <v>AMERICAS</v>
      </c>
      <c r="K732">
        <v>260</v>
      </c>
      <c r="L732">
        <v>88026559</v>
      </c>
      <c r="M732" t="s">
        <v>371</v>
      </c>
      <c r="N732">
        <v>4</v>
      </c>
      <c r="P732" t="str">
        <f>VLOOKUP(L732,'Status Report'!B:AA,26,0)</f>
        <v>China</v>
      </c>
      <c r="Q732" t="str">
        <f>VLOOKUP(L732,'Status Report'!B:AB,27,0)</f>
        <v>Textiles-Clothing</v>
      </c>
      <c r="R732">
        <f>VLOOKUP(L732,'Status Report'!B:X,23,0)</f>
        <v>200</v>
      </c>
      <c r="S732" t="str">
        <f>VLOOKUP(L732,'Status Report'!B:T,19,0)</f>
        <v>Asian Sourcing Link</v>
      </c>
      <c r="T732" s="62">
        <f>VLOOKUP(L732,'Status Report'!B:E,4,0)</f>
        <v>3</v>
      </c>
      <c r="U732" s="19">
        <f>_xlfn.IFS(AI732="Den Bosch",VLOOKUP(L732,'Status Report'!B:AM,35,0),AI732="Yantian",VLOOKUP(L732,'Status Report'!B:AM,36,0),AI732="",IF(H732="Asia Pacific",VLOOKUP(L732,'Status Report'!B:AM,36,0),VLOOKUP(L732,'Status Report'!B:AM,35,0)),AI732="Direct shipment",IF(H732="Asia Pacific",VLOOKUP(L732,'Status Report'!B:AM,36,0),VLOOKUP(L732,'Status Report'!B:AM,35,0)))</f>
        <v>34.549999999999997</v>
      </c>
      <c r="V732" s="20">
        <f t="shared" si="169"/>
        <v>138.19999999999999</v>
      </c>
      <c r="W732" s="19">
        <f>_xlfn.IFS(AI732="Den Bosch",VLOOKUP(L732,'Status Report'!B:AM,37,0),AI732="Yantian",VLOOKUP(L732,'Status Report'!B:AM,38,0),AI732="",IF(H732="Asia Pacific",VLOOKUP(L732,'Status Report'!B:AM,38,0),VLOOKUP(L732,'Status Report'!B:AM,37,0)),AI732="Direct shipment",IF(H732="Asia Pacific",VLOOKUP(L732,'Status Report'!B:AM,38,0),VLOOKUP(L732,'Status Report'!B:AM,37,0)))</f>
        <v>34.549999999999997</v>
      </c>
      <c r="X732" s="20">
        <f t="shared" si="170"/>
        <v>138.19999999999999</v>
      </c>
      <c r="Y732" s="20">
        <f>_xlfn.IFS(AI732="Den Bosch",VLOOKUP(L732,'Status Report'!B:AO,39,0),AI732="Yantian",VLOOKUP(L732,'Status Report'!B:AO,40,0),AI732="",IF(H732="Asia Pacific",VLOOKUP(L732,'Status Report'!B:AO,40,0),VLOOKUP(L732,'Status Report'!B:AO,39,0)),AI732="Direct shipment",IF(H732="Asia Pacific",VLOOKUP(L732,'Status Report'!B:AO,40,0),VLOOKUP(L732,'Status Report'!B:AO,39,0)))</f>
        <v>0</v>
      </c>
      <c r="Z732" s="20">
        <f t="shared" si="171"/>
        <v>0</v>
      </c>
      <c r="AA732" s="20">
        <f t="shared" si="172"/>
        <v>138.19999999999999</v>
      </c>
      <c r="AB732" s="21">
        <f>_xlfn.IFS(AI732="Den Bosch",VLOOKUP(L732,'Status Report'!B:AM,33,0),AI732="Yantian",VLOOKUP(L732,'Status Report'!B:AM,34,0),AI732="",IF(H732="Asia Pacific",VLOOKUP(L732,'Status Report'!B:AM,34,0),VLOOKUP(L732,'Status Report'!B:AM,33,0)),AI732="Direct shipment",IF(H732="Asia Pacific",VLOOKUP(L732,'Status Report'!B:AM,34,0),VLOOKUP(L732,'Status Report'!B:AM,33,0)))</f>
        <v>29.542499999999997</v>
      </c>
      <c r="AC732" s="21">
        <f>VLOOKUP(L732,'Status Report'!B:CE,82,0)</f>
        <v>0</v>
      </c>
      <c r="AD732" s="21">
        <f t="shared" si="173"/>
        <v>29.542499999999997</v>
      </c>
      <c r="AE732" s="63">
        <f>VLOOKUP(L732,'Status Report'!B:W,20,0)</f>
        <v>39</v>
      </c>
      <c r="AF732" s="63">
        <f>VLOOKUP(L732,'Status Report'!B:W,21,0)</f>
        <v>33</v>
      </c>
      <c r="AG732" s="63">
        <f>VLOOKUP(L732,'Status Report'!B:W,22,0)</f>
        <v>4.5</v>
      </c>
      <c r="AH732" s="22">
        <f t="shared" si="174"/>
        <v>2.3165999999999999E-2</v>
      </c>
      <c r="AI732" t="s">
        <v>990</v>
      </c>
      <c r="AK732" s="63">
        <f>IFERROR(VLOOKUP(G732,ASEAN!A:A,1,0),0)</f>
        <v>0</v>
      </c>
      <c r="AL732" s="63" t="str">
        <f>IFERROR(VLOOKUP(D732,'[3]customer specs'!$B$1:$D$65536,3,0),0)</f>
        <v>pallet</v>
      </c>
      <c r="AM732" s="64">
        <f t="shared" si="175"/>
        <v>0</v>
      </c>
      <c r="AN732" s="64">
        <f t="shared" si="176"/>
        <v>0</v>
      </c>
      <c r="AO732" s="63"/>
      <c r="AP732" s="63"/>
      <c r="AQ732" s="63" t="str">
        <f t="shared" si="177"/>
        <v>no</v>
      </c>
      <c r="AR732" s="20">
        <f t="shared" si="178"/>
        <v>118.16999999999999</v>
      </c>
      <c r="AS732" s="63"/>
      <c r="AT732" s="23">
        <f t="shared" si="168"/>
        <v>0.12</v>
      </c>
      <c r="AU732" s="65">
        <f t="shared" si="179"/>
        <v>33.571022727272727</v>
      </c>
      <c r="AV732" s="65"/>
      <c r="AW732" s="65">
        <f t="shared" si="180"/>
        <v>134.28409090909091</v>
      </c>
      <c r="AX732" s="65"/>
      <c r="AY732" s="63">
        <f>VLOOKUP(L732,'Status Report'!B:CF,81,0)</f>
        <v>0</v>
      </c>
      <c r="AZ732" s="63" t="str">
        <f>VLOOKUP(L732,'Status Report'!B:S,18,0)</f>
        <v>Ellina Smirnova</v>
      </c>
      <c r="BB732" s="63">
        <f>VLOOKUP(L732,'Status Report'!B:Z,25,0)</f>
        <v>5</v>
      </c>
      <c r="BC732" s="63">
        <f t="shared" si="181"/>
        <v>20</v>
      </c>
      <c r="BF732">
        <f>VLOOKUP(L732,'Status Report'!B:CE,82,0)</f>
        <v>0</v>
      </c>
      <c r="BG732">
        <f>VLOOKUP(L732,'Status Report'!B:CF,83,0)</f>
        <v>0</v>
      </c>
      <c r="BH732">
        <f>VLOOKUP(L732,'Status Report'!B:CG,84,0)</f>
        <v>0</v>
      </c>
      <c r="BI732" t="s">
        <v>854</v>
      </c>
      <c r="BJ732" t="s">
        <v>795</v>
      </c>
      <c r="BM732" s="67">
        <f t="shared" si="182"/>
        <v>5</v>
      </c>
    </row>
    <row r="733" spans="1:65" x14ac:dyDescent="0.25">
      <c r="A733" s="68" t="str">
        <f>VLOOKUP(L733,'Status Report'!B:CB,79,0)</f>
        <v>Heineken UCL</v>
      </c>
      <c r="C733">
        <v>26021028</v>
      </c>
      <c r="D733">
        <v>3010981</v>
      </c>
      <c r="E733" t="s">
        <v>889</v>
      </c>
      <c r="F733" t="s">
        <v>890</v>
      </c>
      <c r="G733" t="str">
        <f>VLOOKUP(D733,'[2]sold to'!$A:$H,8,0)</f>
        <v>Curacao</v>
      </c>
      <c r="H733" t="str">
        <f>VLOOKUP(D733,'[2]sold to'!$A:$I,9,0)</f>
        <v>AMERICAS</v>
      </c>
      <c r="K733">
        <v>270</v>
      </c>
      <c r="L733">
        <v>88026560</v>
      </c>
      <c r="M733" t="s">
        <v>372</v>
      </c>
      <c r="N733">
        <v>1</v>
      </c>
      <c r="P733" t="str">
        <f>VLOOKUP(L733,'Status Report'!B:AA,26,0)</f>
        <v>China</v>
      </c>
      <c r="Q733" t="str">
        <f>VLOOKUP(L733,'Status Report'!B:AB,27,0)</f>
        <v>Textiles-Clothing</v>
      </c>
      <c r="R733">
        <f>VLOOKUP(L733,'Status Report'!B:X,23,0)</f>
        <v>200</v>
      </c>
      <c r="S733" t="str">
        <f>VLOOKUP(L733,'Status Report'!B:T,19,0)</f>
        <v>Asian Sourcing Link</v>
      </c>
      <c r="T733" s="62">
        <f>VLOOKUP(L733,'Status Report'!B:E,4,0)</f>
        <v>3</v>
      </c>
      <c r="U733" s="19">
        <f>_xlfn.IFS(AI733="Den Bosch",VLOOKUP(L733,'Status Report'!B:AM,35,0),AI733="Yantian",VLOOKUP(L733,'Status Report'!B:AM,36,0),AI733="",IF(H733="Asia Pacific",VLOOKUP(L733,'Status Report'!B:AM,36,0),VLOOKUP(L733,'Status Report'!B:AM,35,0)),AI733="Direct shipment",IF(H733="Asia Pacific",VLOOKUP(L733,'Status Report'!B:AM,36,0),VLOOKUP(L733,'Status Report'!B:AM,35,0)))</f>
        <v>34.549999999999997</v>
      </c>
      <c r="V733" s="20">
        <f t="shared" si="169"/>
        <v>34.549999999999997</v>
      </c>
      <c r="W733" s="19">
        <f>_xlfn.IFS(AI733="Den Bosch",VLOOKUP(L733,'Status Report'!B:AM,37,0),AI733="Yantian",VLOOKUP(L733,'Status Report'!B:AM,38,0),AI733="",IF(H733="Asia Pacific",VLOOKUP(L733,'Status Report'!B:AM,38,0),VLOOKUP(L733,'Status Report'!B:AM,37,0)),AI733="Direct shipment",IF(H733="Asia Pacific",VLOOKUP(L733,'Status Report'!B:AM,38,0),VLOOKUP(L733,'Status Report'!B:AM,37,0)))</f>
        <v>34.549999999999997</v>
      </c>
      <c r="X733" s="20">
        <f t="shared" si="170"/>
        <v>34.549999999999997</v>
      </c>
      <c r="Y733" s="20">
        <f>_xlfn.IFS(AI733="Den Bosch",VLOOKUP(L733,'Status Report'!B:AO,39,0),AI733="Yantian",VLOOKUP(L733,'Status Report'!B:AO,40,0),AI733="",IF(H733="Asia Pacific",VLOOKUP(L733,'Status Report'!B:AO,40,0),VLOOKUP(L733,'Status Report'!B:AO,39,0)),AI733="Direct shipment",IF(H733="Asia Pacific",VLOOKUP(L733,'Status Report'!B:AO,40,0),VLOOKUP(L733,'Status Report'!B:AO,39,0)))</f>
        <v>0</v>
      </c>
      <c r="Z733" s="20">
        <f t="shared" si="171"/>
        <v>0</v>
      </c>
      <c r="AA733" s="20">
        <f t="shared" si="172"/>
        <v>34.549999999999997</v>
      </c>
      <c r="AB733" s="21">
        <f>_xlfn.IFS(AI733="Den Bosch",VLOOKUP(L733,'Status Report'!B:AM,33,0),AI733="Yantian",VLOOKUP(L733,'Status Report'!B:AM,34,0),AI733="",IF(H733="Asia Pacific",VLOOKUP(L733,'Status Report'!B:AM,34,0),VLOOKUP(L733,'Status Report'!B:AM,33,0)),AI733="Direct shipment",IF(H733="Asia Pacific",VLOOKUP(L733,'Status Report'!B:AM,34,0),VLOOKUP(L733,'Status Report'!B:AM,33,0)))</f>
        <v>29.542499999999997</v>
      </c>
      <c r="AC733" s="21">
        <f>VLOOKUP(L733,'Status Report'!B:CE,82,0)</f>
        <v>0</v>
      </c>
      <c r="AD733" s="21">
        <f t="shared" si="173"/>
        <v>29.542499999999997</v>
      </c>
      <c r="AE733" s="63">
        <f>VLOOKUP(L733,'Status Report'!B:W,20,0)</f>
        <v>39</v>
      </c>
      <c r="AF733" s="63">
        <f>VLOOKUP(L733,'Status Report'!B:W,21,0)</f>
        <v>33</v>
      </c>
      <c r="AG733" s="63">
        <f>VLOOKUP(L733,'Status Report'!B:W,22,0)</f>
        <v>4.5</v>
      </c>
      <c r="AH733" s="22">
        <f t="shared" si="174"/>
        <v>5.7914999999999998E-3</v>
      </c>
      <c r="AI733" t="s">
        <v>990</v>
      </c>
      <c r="AK733" s="63">
        <f>IFERROR(VLOOKUP(G733,ASEAN!A:A,1,0),0)</f>
        <v>0</v>
      </c>
      <c r="AL733" s="63" t="str">
        <f>IFERROR(VLOOKUP(D733,'[3]customer specs'!$B$1:$D$65536,3,0),0)</f>
        <v>pallet</v>
      </c>
      <c r="AM733" s="64">
        <f t="shared" si="175"/>
        <v>0</v>
      </c>
      <c r="AN733" s="64">
        <f t="shared" si="176"/>
        <v>0</v>
      </c>
      <c r="AO733" s="63"/>
      <c r="AP733" s="63"/>
      <c r="AQ733" s="63" t="str">
        <f t="shared" si="177"/>
        <v>no</v>
      </c>
      <c r="AR733" s="20">
        <f t="shared" si="178"/>
        <v>29.542499999999997</v>
      </c>
      <c r="AS733" s="63"/>
      <c r="AT733" s="23">
        <f t="shared" si="168"/>
        <v>0.12</v>
      </c>
      <c r="AU733" s="65">
        <f t="shared" si="179"/>
        <v>33.571022727272727</v>
      </c>
      <c r="AV733" s="65"/>
      <c r="AW733" s="65">
        <f t="shared" si="180"/>
        <v>33.571022727272727</v>
      </c>
      <c r="AX733" s="65"/>
      <c r="AY733" s="63">
        <f>VLOOKUP(L733,'Status Report'!B:CF,81,0)</f>
        <v>0</v>
      </c>
      <c r="AZ733" s="63" t="str">
        <f>VLOOKUP(L733,'Status Report'!B:S,18,0)</f>
        <v>Ellina Smirnova</v>
      </c>
      <c r="BB733" s="63">
        <f>VLOOKUP(L733,'Status Report'!B:Z,25,0)</f>
        <v>5</v>
      </c>
      <c r="BC733" s="63">
        <f t="shared" si="181"/>
        <v>5</v>
      </c>
      <c r="BF733">
        <f>VLOOKUP(L733,'Status Report'!B:CE,82,0)</f>
        <v>0</v>
      </c>
      <c r="BG733">
        <f>VLOOKUP(L733,'Status Report'!B:CF,83,0)</f>
        <v>0</v>
      </c>
      <c r="BH733">
        <f>VLOOKUP(L733,'Status Report'!B:CG,84,0)</f>
        <v>0</v>
      </c>
      <c r="BI733" t="s">
        <v>854</v>
      </c>
      <c r="BJ733" t="s">
        <v>795</v>
      </c>
      <c r="BM733" s="67">
        <f t="shared" si="182"/>
        <v>1</v>
      </c>
    </row>
    <row r="734" spans="1:65" x14ac:dyDescent="0.25">
      <c r="A734" s="68" t="str">
        <f>VLOOKUP(L734,'Status Report'!B:CB,79,0)</f>
        <v>Heineken UCL</v>
      </c>
      <c r="C734">
        <v>26021028</v>
      </c>
      <c r="D734">
        <v>3010981</v>
      </c>
      <c r="E734" t="s">
        <v>889</v>
      </c>
      <c r="F734" t="s">
        <v>890</v>
      </c>
      <c r="G734" t="str">
        <f>VLOOKUP(D734,'[2]sold to'!$A:$H,8,0)</f>
        <v>Curacao</v>
      </c>
      <c r="H734" t="str">
        <f>VLOOKUP(D734,'[2]sold to'!$A:$I,9,0)</f>
        <v>AMERICAS</v>
      </c>
      <c r="K734">
        <v>280</v>
      </c>
      <c r="L734">
        <v>88026575</v>
      </c>
      <c r="M734" t="s">
        <v>861</v>
      </c>
      <c r="N734">
        <v>5</v>
      </c>
      <c r="P734" t="str">
        <f>VLOOKUP(L734,'Status Report'!B:AA,26,0)</f>
        <v>China</v>
      </c>
      <c r="Q734" t="str">
        <f>VLOOKUP(L734,'Status Report'!B:AB,27,0)</f>
        <v>Textiles-Clothing</v>
      </c>
      <c r="R734">
        <f>VLOOKUP(L734,'Status Report'!B:X,23,0)</f>
        <v>167</v>
      </c>
      <c r="S734" t="str">
        <f>VLOOKUP(L734,'Status Report'!B:T,19,0)</f>
        <v>Promocean The Netherlands BV</v>
      </c>
      <c r="T734" s="62">
        <f>VLOOKUP(L734,'Status Report'!B:E,4,0)</f>
        <v>3</v>
      </c>
      <c r="U734" s="19">
        <f>_xlfn.IFS(AI734="Den Bosch",VLOOKUP(L734,'Status Report'!B:AM,35,0),AI734="Yantian",VLOOKUP(L734,'Status Report'!B:AM,36,0),AI734="",IF(H734="Asia Pacific",VLOOKUP(L734,'Status Report'!B:AM,36,0),VLOOKUP(L734,'Status Report'!B:AM,35,0)),AI734="Direct shipment",IF(H734="Asia Pacific",VLOOKUP(L734,'Status Report'!B:AM,36,0),VLOOKUP(L734,'Status Report'!B:AM,35,0)))</f>
        <v>38.400000000000006</v>
      </c>
      <c r="V734" s="20">
        <f t="shared" si="169"/>
        <v>192.00000000000003</v>
      </c>
      <c r="W734" s="19">
        <f>_xlfn.IFS(AI734="Den Bosch",VLOOKUP(L734,'Status Report'!B:AM,37,0),AI734="Yantian",VLOOKUP(L734,'Status Report'!B:AM,38,0),AI734="",IF(H734="Asia Pacific",VLOOKUP(L734,'Status Report'!B:AM,38,0),VLOOKUP(L734,'Status Report'!B:AM,37,0)),AI734="Direct shipment",IF(H734="Asia Pacific",VLOOKUP(L734,'Status Report'!B:AM,38,0),VLOOKUP(L734,'Status Report'!B:AM,37,0)))</f>
        <v>38.400000000000006</v>
      </c>
      <c r="X734" s="20">
        <f t="shared" si="170"/>
        <v>192.00000000000003</v>
      </c>
      <c r="Y734" s="20">
        <f>_xlfn.IFS(AI734="Den Bosch",VLOOKUP(L734,'Status Report'!B:AO,39,0),AI734="Yantian",VLOOKUP(L734,'Status Report'!B:AO,40,0),AI734="",IF(H734="Asia Pacific",VLOOKUP(L734,'Status Report'!B:AO,40,0),VLOOKUP(L734,'Status Report'!B:AO,39,0)),AI734="Direct shipment",IF(H734="Asia Pacific",VLOOKUP(L734,'Status Report'!B:AO,40,0),VLOOKUP(L734,'Status Report'!B:AO,39,0)))</f>
        <v>0</v>
      </c>
      <c r="Z734" s="20">
        <f t="shared" si="171"/>
        <v>0</v>
      </c>
      <c r="AA734" s="20">
        <f t="shared" si="172"/>
        <v>192.00000000000003</v>
      </c>
      <c r="AB734" s="21">
        <f>_xlfn.IFS(AI734="Den Bosch",VLOOKUP(L734,'Status Report'!B:AM,33,0),AI734="Yantian",VLOOKUP(L734,'Status Report'!B:AM,34,0),AI734="",IF(H734="Asia Pacific",VLOOKUP(L734,'Status Report'!B:AM,34,0),VLOOKUP(L734,'Status Report'!B:AM,33,0)),AI734="Direct shipment",IF(H734="Asia Pacific",VLOOKUP(L734,'Status Report'!B:AM,34,0),VLOOKUP(L734,'Status Report'!B:AM,33,0)))</f>
        <v>33.497099999999996</v>
      </c>
      <c r="AC734" s="21">
        <f>VLOOKUP(L734,'Status Report'!B:CE,82,0)</f>
        <v>0</v>
      </c>
      <c r="AD734" s="21">
        <f t="shared" si="173"/>
        <v>33.497099999999996</v>
      </c>
      <c r="AE734" s="63">
        <f>VLOOKUP(L734,'Status Report'!B:W,20,0)</f>
        <v>25.5</v>
      </c>
      <c r="AF734" s="63">
        <f>VLOOKUP(L734,'Status Report'!B:W,21,0)</f>
        <v>25</v>
      </c>
      <c r="AG734" s="63">
        <f>VLOOKUP(L734,'Status Report'!B:W,22,0)</f>
        <v>18.5</v>
      </c>
      <c r="AH734" s="22">
        <f t="shared" si="174"/>
        <v>5.896875E-2</v>
      </c>
      <c r="AI734" t="s">
        <v>990</v>
      </c>
      <c r="AK734" s="63">
        <f>IFERROR(VLOOKUP(G734,ASEAN!A:A,1,0),0)</f>
        <v>0</v>
      </c>
      <c r="AL734" s="63" t="str">
        <f>IFERROR(VLOOKUP(D734,'[3]customer specs'!$B$1:$D$65536,3,0),0)</f>
        <v>pallet</v>
      </c>
      <c r="AM734" s="64">
        <f t="shared" si="175"/>
        <v>0</v>
      </c>
      <c r="AN734" s="64">
        <f t="shared" si="176"/>
        <v>0</v>
      </c>
      <c r="AO734" s="63"/>
      <c r="AP734" s="63"/>
      <c r="AQ734" s="63" t="str">
        <f t="shared" si="177"/>
        <v>no</v>
      </c>
      <c r="AR734" s="20">
        <f t="shared" si="178"/>
        <v>167.48549999999997</v>
      </c>
      <c r="AS734" s="63"/>
      <c r="AT734" s="23">
        <f t="shared" si="168"/>
        <v>0.12</v>
      </c>
      <c r="AU734" s="65">
        <f t="shared" si="179"/>
        <v>38.064886363636361</v>
      </c>
      <c r="AV734" s="65"/>
      <c r="AW734" s="65">
        <f t="shared" si="180"/>
        <v>190.32443181818181</v>
      </c>
      <c r="AX734" s="65"/>
      <c r="AY734" s="63">
        <f>VLOOKUP(L734,'Status Report'!B:CF,81,0)</f>
        <v>0</v>
      </c>
      <c r="AZ734" s="63" t="str">
        <f>VLOOKUP(L734,'Status Report'!B:S,18,0)</f>
        <v>Ellina Smirnova</v>
      </c>
      <c r="BB734" s="63">
        <f>VLOOKUP(L734,'Status Report'!B:Z,25,0)</f>
        <v>6</v>
      </c>
      <c r="BC734" s="63">
        <f t="shared" si="181"/>
        <v>30</v>
      </c>
      <c r="BF734">
        <f>VLOOKUP(L734,'Status Report'!B:CE,82,0)</f>
        <v>0</v>
      </c>
      <c r="BG734">
        <f>VLOOKUP(L734,'Status Report'!B:CF,83,0)</f>
        <v>0</v>
      </c>
      <c r="BH734">
        <f>VLOOKUP(L734,'Status Report'!B:CG,84,0)</f>
        <v>0</v>
      </c>
      <c r="BI734" t="s">
        <v>854</v>
      </c>
      <c r="BJ734" t="s">
        <v>795</v>
      </c>
      <c r="BM734" s="67">
        <f t="shared" si="182"/>
        <v>169</v>
      </c>
    </row>
    <row r="735" spans="1:65" x14ac:dyDescent="0.25">
      <c r="A735" s="68" t="str">
        <f>VLOOKUP(L735,'Status Report'!B:CB,79,0)</f>
        <v>Heineken UCL</v>
      </c>
      <c r="C735">
        <v>26021028</v>
      </c>
      <c r="D735">
        <v>3010981</v>
      </c>
      <c r="E735" t="s">
        <v>889</v>
      </c>
      <c r="F735" t="s">
        <v>890</v>
      </c>
      <c r="G735" t="str">
        <f>VLOOKUP(D735,'[2]sold to'!$A:$H,8,0)</f>
        <v>Curacao</v>
      </c>
      <c r="H735" t="str">
        <f>VLOOKUP(D735,'[2]sold to'!$A:$I,9,0)</f>
        <v>AMERICAS</v>
      </c>
      <c r="K735">
        <v>290</v>
      </c>
      <c r="L735">
        <v>88026544</v>
      </c>
      <c r="M735" t="s">
        <v>359</v>
      </c>
      <c r="N735">
        <v>4</v>
      </c>
      <c r="P735" t="str">
        <f>VLOOKUP(L735,'Status Report'!B:AA,26,0)</f>
        <v>China</v>
      </c>
      <c r="Q735" t="str">
        <f>VLOOKUP(L735,'Status Report'!B:AB,27,0)</f>
        <v>Premiums</v>
      </c>
      <c r="R735">
        <f>VLOOKUP(L735,'Status Report'!B:X,23,0)</f>
        <v>200</v>
      </c>
      <c r="S735" t="str">
        <f>VLOOKUP(L735,'Status Report'!B:T,19,0)</f>
        <v>Promocean The Netherlands BV</v>
      </c>
      <c r="T735" s="62">
        <f>VLOOKUP(L735,'Status Report'!B:E,4,0)</f>
        <v>3</v>
      </c>
      <c r="U735" s="19">
        <f>_xlfn.IFS(AI735="Den Bosch",VLOOKUP(L735,'Status Report'!B:AM,35,0),AI735="Yantian",VLOOKUP(L735,'Status Report'!B:AM,36,0),AI735="",IF(H735="Asia Pacific",VLOOKUP(L735,'Status Report'!B:AM,36,0),VLOOKUP(L735,'Status Report'!B:AM,35,0)),AI735="Direct shipment",IF(H735="Asia Pacific",VLOOKUP(L735,'Status Report'!B:AM,36,0),VLOOKUP(L735,'Status Report'!B:AM,35,0)))</f>
        <v>75.55</v>
      </c>
      <c r="V735" s="20">
        <f t="shared" si="169"/>
        <v>302.2</v>
      </c>
      <c r="W735" s="19">
        <f>_xlfn.IFS(AI735="Den Bosch",VLOOKUP(L735,'Status Report'!B:AM,37,0),AI735="Yantian",VLOOKUP(L735,'Status Report'!B:AM,38,0),AI735="",IF(H735="Asia Pacific",VLOOKUP(L735,'Status Report'!B:AM,38,0),VLOOKUP(L735,'Status Report'!B:AM,37,0)),AI735="Direct shipment",IF(H735="Asia Pacific",VLOOKUP(L735,'Status Report'!B:AM,38,0),VLOOKUP(L735,'Status Report'!B:AM,37,0)))</f>
        <v>75.55</v>
      </c>
      <c r="X735" s="20">
        <f t="shared" si="170"/>
        <v>302.2</v>
      </c>
      <c r="Y735" s="20">
        <f>_xlfn.IFS(AI735="Den Bosch",VLOOKUP(L735,'Status Report'!B:AO,39,0),AI735="Yantian",VLOOKUP(L735,'Status Report'!B:AO,40,0),AI735="",IF(H735="Asia Pacific",VLOOKUP(L735,'Status Report'!B:AO,40,0),VLOOKUP(L735,'Status Report'!B:AO,39,0)),AI735="Direct shipment",IF(H735="Asia Pacific",VLOOKUP(L735,'Status Report'!B:AO,40,0),VLOOKUP(L735,'Status Report'!B:AO,39,0)))</f>
        <v>0</v>
      </c>
      <c r="Z735" s="20">
        <f t="shared" si="171"/>
        <v>0</v>
      </c>
      <c r="AA735" s="20">
        <f t="shared" si="172"/>
        <v>302.2</v>
      </c>
      <c r="AB735" s="21">
        <f>_xlfn.IFS(AI735="Den Bosch",VLOOKUP(L735,'Status Report'!B:AM,33,0),AI735="Yantian",VLOOKUP(L735,'Status Report'!B:AM,34,0),AI735="",IF(H735="Asia Pacific",VLOOKUP(L735,'Status Report'!B:AM,34,0),VLOOKUP(L735,'Status Report'!B:AM,33,0)),AI735="Direct shipment",IF(H735="Asia Pacific",VLOOKUP(L735,'Status Report'!B:AM,34,0),VLOOKUP(L735,'Status Report'!B:AM,33,0)))</f>
        <v>65.941199999999995</v>
      </c>
      <c r="AC735" s="21">
        <f>VLOOKUP(L735,'Status Report'!B:CE,82,0)</f>
        <v>0</v>
      </c>
      <c r="AD735" s="21">
        <f t="shared" si="173"/>
        <v>65.941199999999995</v>
      </c>
      <c r="AE735" s="63">
        <f>VLOOKUP(L735,'Status Report'!B:W,20,0)</f>
        <v>52</v>
      </c>
      <c r="AF735" s="63">
        <f>VLOOKUP(L735,'Status Report'!B:W,21,0)</f>
        <v>33</v>
      </c>
      <c r="AG735" s="63">
        <f>VLOOKUP(L735,'Status Report'!B:W,22,0)</f>
        <v>12</v>
      </c>
      <c r="AH735" s="22">
        <f t="shared" si="174"/>
        <v>8.2367999999999997E-2</v>
      </c>
      <c r="AI735" t="s">
        <v>990</v>
      </c>
      <c r="AK735" s="63">
        <f>IFERROR(VLOOKUP(G735,ASEAN!A:A,1,0),0)</f>
        <v>0</v>
      </c>
      <c r="AL735" s="63" t="str">
        <f>IFERROR(VLOOKUP(D735,'[3]customer specs'!$B$1:$D$65536,3,0),0)</f>
        <v>pallet</v>
      </c>
      <c r="AM735" s="64">
        <f t="shared" si="175"/>
        <v>0</v>
      </c>
      <c r="AN735" s="64">
        <f t="shared" si="176"/>
        <v>0</v>
      </c>
      <c r="AO735" s="63"/>
      <c r="AP735" s="63"/>
      <c r="AQ735" s="63" t="str">
        <f t="shared" si="177"/>
        <v>no</v>
      </c>
      <c r="AR735" s="20">
        <f t="shared" si="178"/>
        <v>263.76479999999998</v>
      </c>
      <c r="AS735" s="63"/>
      <c r="AT735" s="23">
        <f t="shared" si="168"/>
        <v>0.12</v>
      </c>
      <c r="AU735" s="65">
        <f t="shared" si="179"/>
        <v>74.933181818181808</v>
      </c>
      <c r="AV735" s="65"/>
      <c r="AW735" s="65">
        <f t="shared" si="180"/>
        <v>299.73272727272723</v>
      </c>
      <c r="AX735" s="65"/>
      <c r="AY735" s="63">
        <f>VLOOKUP(L735,'Status Report'!B:CF,81,0)</f>
        <v>0</v>
      </c>
      <c r="AZ735" s="63" t="str">
        <f>VLOOKUP(L735,'Status Report'!B:S,18,0)</f>
        <v>Ellina Smirnova</v>
      </c>
      <c r="BB735" s="63">
        <f>VLOOKUP(L735,'Status Report'!B:Z,25,0)</f>
        <v>5</v>
      </c>
      <c r="BC735" s="63">
        <f t="shared" si="181"/>
        <v>20</v>
      </c>
      <c r="BF735">
        <f>VLOOKUP(L735,'Status Report'!B:CE,82,0)</f>
        <v>0</v>
      </c>
      <c r="BG735">
        <f>VLOOKUP(L735,'Status Report'!B:CF,83,0)</f>
        <v>0</v>
      </c>
      <c r="BH735">
        <f>VLOOKUP(L735,'Status Report'!B:CG,84,0)</f>
        <v>0</v>
      </c>
      <c r="BI735" t="s">
        <v>854</v>
      </c>
      <c r="BJ735" t="s">
        <v>795</v>
      </c>
      <c r="BM735" s="67">
        <f t="shared" si="182"/>
        <v>140</v>
      </c>
    </row>
    <row r="736" spans="1:65" x14ac:dyDescent="0.25">
      <c r="A736" s="68" t="str">
        <f>VLOOKUP(L736,'Status Report'!B:CB,79,0)</f>
        <v>Heineken - F1</v>
      </c>
      <c r="C736">
        <v>26021027</v>
      </c>
      <c r="D736">
        <v>3090256</v>
      </c>
      <c r="E736" t="s">
        <v>884</v>
      </c>
      <c r="F736" t="s">
        <v>885</v>
      </c>
      <c r="G736" t="str">
        <f>VLOOKUP(D736,'[2]sold to'!$A:$H,8,0)</f>
        <v>Brazil</v>
      </c>
      <c r="H736" t="str">
        <f>VLOOKUP(D736,'[2]sold to'!$A:$I,9,0)</f>
        <v>AMERICAS</v>
      </c>
      <c r="K736">
        <v>640</v>
      </c>
      <c r="L736">
        <v>88027434</v>
      </c>
      <c r="M736" t="s">
        <v>621</v>
      </c>
      <c r="N736">
        <v>20</v>
      </c>
      <c r="P736" t="str">
        <f>VLOOKUP(L736,'Status Report'!B:AA,26,0)</f>
        <v>China</v>
      </c>
      <c r="Q736" t="str">
        <f>VLOOKUP(L736,'Status Report'!B:AB,27,0)</f>
        <v>Textiles-Clothing</v>
      </c>
      <c r="R736">
        <f>VLOOKUP(L736,'Status Report'!B:X,23,0)</f>
        <v>1000</v>
      </c>
      <c r="S736" t="str">
        <f>VLOOKUP(L736,'Status Report'!B:T,19,0)</f>
        <v>Asian Sourcing Link</v>
      </c>
      <c r="T736" s="62">
        <f>VLOOKUP(L736,'Status Report'!B:E,4,0)</f>
        <v>3</v>
      </c>
      <c r="U736" s="19">
        <f>_xlfn.IFS(AI736="Den Bosch",VLOOKUP(L736,'Status Report'!B:AM,35,0),AI736="Yantian",VLOOKUP(L736,'Status Report'!B:AM,36,0),AI736="",IF(H736="Asia Pacific",VLOOKUP(L736,'Status Report'!B:AM,36,0),VLOOKUP(L736,'Status Report'!B:AM,35,0)),AI736="Direct shipment",IF(H736="Asia Pacific",VLOOKUP(L736,'Status Report'!B:AM,36,0),VLOOKUP(L736,'Status Report'!B:AM,35,0)))</f>
        <v>32.06</v>
      </c>
      <c r="V736" s="20">
        <f t="shared" si="169"/>
        <v>641.20000000000005</v>
      </c>
      <c r="W736" s="19">
        <f>_xlfn.IFS(AI736="Den Bosch",VLOOKUP(L736,'Status Report'!B:AM,37,0),AI736="Yantian",VLOOKUP(L736,'Status Report'!B:AM,38,0),AI736="",IF(H736="Asia Pacific",VLOOKUP(L736,'Status Report'!B:AM,38,0),VLOOKUP(L736,'Status Report'!B:AM,37,0)),AI736="Direct shipment",IF(H736="Asia Pacific",VLOOKUP(L736,'Status Report'!B:AM,38,0),VLOOKUP(L736,'Status Report'!B:AM,37,0)))</f>
        <v>32.06</v>
      </c>
      <c r="X736" s="20">
        <f t="shared" si="170"/>
        <v>641.20000000000005</v>
      </c>
      <c r="Y736" s="20">
        <f>_xlfn.IFS(AI736="Den Bosch",VLOOKUP(L736,'Status Report'!B:AO,39,0),AI736="Yantian",VLOOKUP(L736,'Status Report'!B:AO,40,0),AI736="",IF(H736="Asia Pacific",VLOOKUP(L736,'Status Report'!B:AO,40,0),VLOOKUP(L736,'Status Report'!B:AO,39,0)),AI736="Direct shipment",IF(H736="Asia Pacific",VLOOKUP(L736,'Status Report'!B:AO,40,0),VLOOKUP(L736,'Status Report'!B:AO,39,0)))</f>
        <v>0</v>
      </c>
      <c r="Z736" s="20">
        <f t="shared" si="171"/>
        <v>0</v>
      </c>
      <c r="AA736" s="20">
        <f t="shared" si="172"/>
        <v>641.20000000000005</v>
      </c>
      <c r="AB736" s="21">
        <f>_xlfn.IFS(AI736="Den Bosch",VLOOKUP(L736,'Status Report'!B:AM,33,0),AI736="Yantian",VLOOKUP(L736,'Status Report'!B:AM,34,0),AI736="",IF(H736="Asia Pacific",VLOOKUP(L736,'Status Report'!B:AM,34,0),VLOOKUP(L736,'Status Report'!B:AM,33,0)),AI736="Direct shipment",IF(H736="Asia Pacific",VLOOKUP(L736,'Status Report'!B:AM,34,0),VLOOKUP(L736,'Status Report'!B:AM,33,0)))</f>
        <v>27.974699999999999</v>
      </c>
      <c r="AC736" s="21">
        <f>VLOOKUP(L736,'Status Report'!B:CE,82,0)</f>
        <v>0</v>
      </c>
      <c r="AD736" s="21">
        <f t="shared" si="173"/>
        <v>27.974699999999999</v>
      </c>
      <c r="AE736" s="63">
        <f>VLOOKUP(L736,'Status Report'!B:W,20,0)</f>
        <v>47</v>
      </c>
      <c r="AF736" s="63">
        <f>VLOOKUP(L736,'Status Report'!B:W,21,0)</f>
        <v>38</v>
      </c>
      <c r="AG736" s="63">
        <f>VLOOKUP(L736,'Status Report'!B:W,22,0)</f>
        <v>2</v>
      </c>
      <c r="AH736" s="22">
        <f t="shared" si="174"/>
        <v>7.1440000000000003E-2</v>
      </c>
      <c r="AI736" t="s">
        <v>990</v>
      </c>
      <c r="AK736" s="63">
        <f>IFERROR(VLOOKUP(G736,ASEAN!A:A,1,0),0)</f>
        <v>0</v>
      </c>
      <c r="AL736" s="63" t="str">
        <f>IFERROR(VLOOKUP(D736,'[3]customer specs'!$B$1:$D$65536,3,0),0)</f>
        <v>pallet</v>
      </c>
      <c r="AM736" s="64">
        <f t="shared" si="175"/>
        <v>0</v>
      </c>
      <c r="AN736" s="64">
        <f t="shared" si="176"/>
        <v>0</v>
      </c>
      <c r="AO736" s="63"/>
      <c r="AP736" s="63"/>
      <c r="AQ736" s="63" t="str">
        <f t="shared" si="177"/>
        <v>no</v>
      </c>
      <c r="AR736" s="20">
        <f t="shared" si="178"/>
        <v>559.49399999999991</v>
      </c>
      <c r="AS736" s="63"/>
      <c r="AT736" s="23">
        <f t="shared" si="168"/>
        <v>0.12</v>
      </c>
      <c r="AU736" s="65">
        <f t="shared" si="179"/>
        <v>31.789431818181818</v>
      </c>
      <c r="AV736" s="65"/>
      <c r="AW736" s="65">
        <f t="shared" si="180"/>
        <v>635.78863636363633</v>
      </c>
      <c r="AX736" s="65"/>
      <c r="AY736" s="63">
        <f>VLOOKUP(L736,'Status Report'!B:CF,81,0)</f>
        <v>0</v>
      </c>
      <c r="AZ736" s="63" t="str">
        <f>VLOOKUP(L736,'Status Report'!B:S,18,0)</f>
        <v xml:space="preserve">Ellina Smirnova </v>
      </c>
      <c r="BB736" s="63">
        <f>VLOOKUP(L736,'Status Report'!B:Z,25,0)</f>
        <v>1</v>
      </c>
      <c r="BC736" s="63">
        <f t="shared" si="181"/>
        <v>20</v>
      </c>
      <c r="BF736">
        <f>VLOOKUP(L736,'Status Report'!B:CE,82,0)</f>
        <v>0</v>
      </c>
      <c r="BG736">
        <f>VLOOKUP(L736,'Status Report'!B:CF,83,0)</f>
        <v>0</v>
      </c>
      <c r="BH736">
        <f>VLOOKUP(L736,'Status Report'!B:CG,84,0)</f>
        <v>0</v>
      </c>
      <c r="BI736" t="s">
        <v>854</v>
      </c>
      <c r="BJ736" t="s">
        <v>795</v>
      </c>
      <c r="BM736" s="67">
        <f t="shared" si="182"/>
        <v>280</v>
      </c>
    </row>
    <row r="737" spans="1:65" x14ac:dyDescent="0.25">
      <c r="A737" s="68" t="str">
        <f>VLOOKUP(L737,'Status Report'!B:CB,79,0)</f>
        <v>Heineken - F1</v>
      </c>
      <c r="C737">
        <v>26021027</v>
      </c>
      <c r="D737">
        <v>3090256</v>
      </c>
      <c r="E737" t="s">
        <v>884</v>
      </c>
      <c r="F737" t="s">
        <v>885</v>
      </c>
      <c r="G737" t="str">
        <f>VLOOKUP(D737,'[2]sold to'!$A:$H,8,0)</f>
        <v>Brazil</v>
      </c>
      <c r="H737" t="str">
        <f>VLOOKUP(D737,'[2]sold to'!$A:$I,9,0)</f>
        <v>AMERICAS</v>
      </c>
      <c r="K737">
        <v>650</v>
      </c>
      <c r="L737">
        <v>88027435</v>
      </c>
      <c r="M737" t="s">
        <v>622</v>
      </c>
      <c r="N737">
        <v>5</v>
      </c>
      <c r="P737" t="str">
        <f>VLOOKUP(L737,'Status Report'!B:AA,26,0)</f>
        <v>China</v>
      </c>
      <c r="Q737" t="str">
        <f>VLOOKUP(L737,'Status Report'!B:AB,27,0)</f>
        <v>Textiles-Clothing</v>
      </c>
      <c r="R737">
        <f>VLOOKUP(L737,'Status Report'!B:X,23,0)</f>
        <v>1000</v>
      </c>
      <c r="S737" t="str">
        <f>VLOOKUP(L737,'Status Report'!B:T,19,0)</f>
        <v>Asian Sourcing Link</v>
      </c>
      <c r="T737" s="62">
        <f>VLOOKUP(L737,'Status Report'!B:E,4,0)</f>
        <v>3</v>
      </c>
      <c r="U737" s="19">
        <f>_xlfn.IFS(AI737="Den Bosch",VLOOKUP(L737,'Status Report'!B:AM,35,0),AI737="Yantian",VLOOKUP(L737,'Status Report'!B:AM,36,0),AI737="",IF(H737="Asia Pacific",VLOOKUP(L737,'Status Report'!B:AM,36,0),VLOOKUP(L737,'Status Report'!B:AM,35,0)),AI737="Direct shipment",IF(H737="Asia Pacific",VLOOKUP(L737,'Status Report'!B:AM,36,0),VLOOKUP(L737,'Status Report'!B:AM,35,0)))</f>
        <v>32.06</v>
      </c>
      <c r="V737" s="20">
        <f t="shared" si="169"/>
        <v>160.30000000000001</v>
      </c>
      <c r="W737" s="19">
        <f>_xlfn.IFS(AI737="Den Bosch",VLOOKUP(L737,'Status Report'!B:AM,37,0),AI737="Yantian",VLOOKUP(L737,'Status Report'!B:AM,38,0),AI737="",IF(H737="Asia Pacific",VLOOKUP(L737,'Status Report'!B:AM,38,0),VLOOKUP(L737,'Status Report'!B:AM,37,0)),AI737="Direct shipment",IF(H737="Asia Pacific",VLOOKUP(L737,'Status Report'!B:AM,38,0),VLOOKUP(L737,'Status Report'!B:AM,37,0)))</f>
        <v>32.06</v>
      </c>
      <c r="X737" s="20">
        <f t="shared" si="170"/>
        <v>160.30000000000001</v>
      </c>
      <c r="Y737" s="20">
        <f>_xlfn.IFS(AI737="Den Bosch",VLOOKUP(L737,'Status Report'!B:AO,39,0),AI737="Yantian",VLOOKUP(L737,'Status Report'!B:AO,40,0),AI737="",IF(H737="Asia Pacific",VLOOKUP(L737,'Status Report'!B:AO,40,0),VLOOKUP(L737,'Status Report'!B:AO,39,0)),AI737="Direct shipment",IF(H737="Asia Pacific",VLOOKUP(L737,'Status Report'!B:AO,40,0),VLOOKUP(L737,'Status Report'!B:AO,39,0)))</f>
        <v>0</v>
      </c>
      <c r="Z737" s="20">
        <f t="shared" si="171"/>
        <v>0</v>
      </c>
      <c r="AA737" s="20">
        <f t="shared" si="172"/>
        <v>160.30000000000001</v>
      </c>
      <c r="AB737" s="21">
        <f>_xlfn.IFS(AI737="Den Bosch",VLOOKUP(L737,'Status Report'!B:AM,33,0),AI737="Yantian",VLOOKUP(L737,'Status Report'!B:AM,34,0),AI737="",IF(H737="Asia Pacific",VLOOKUP(L737,'Status Report'!B:AM,34,0),VLOOKUP(L737,'Status Report'!B:AM,33,0)),AI737="Direct shipment",IF(H737="Asia Pacific",VLOOKUP(L737,'Status Report'!B:AM,34,0),VLOOKUP(L737,'Status Report'!B:AM,33,0)))</f>
        <v>27.974699999999999</v>
      </c>
      <c r="AC737" s="21">
        <f>VLOOKUP(L737,'Status Report'!B:CE,82,0)</f>
        <v>0</v>
      </c>
      <c r="AD737" s="21">
        <f t="shared" si="173"/>
        <v>27.974699999999999</v>
      </c>
      <c r="AE737" s="63">
        <f>VLOOKUP(L737,'Status Report'!B:W,20,0)</f>
        <v>47</v>
      </c>
      <c r="AF737" s="63">
        <f>VLOOKUP(L737,'Status Report'!B:W,21,0)</f>
        <v>38</v>
      </c>
      <c r="AG737" s="63">
        <f>VLOOKUP(L737,'Status Report'!B:W,22,0)</f>
        <v>2</v>
      </c>
      <c r="AH737" s="22">
        <f t="shared" si="174"/>
        <v>1.7860000000000001E-2</v>
      </c>
      <c r="AI737" t="s">
        <v>990</v>
      </c>
      <c r="AK737" s="63">
        <f>IFERROR(VLOOKUP(G737,ASEAN!A:A,1,0),0)</f>
        <v>0</v>
      </c>
      <c r="AL737" s="63" t="str">
        <f>IFERROR(VLOOKUP(D737,'[3]customer specs'!$B$1:$D$65536,3,0),0)</f>
        <v>pallet</v>
      </c>
      <c r="AM737" s="64">
        <f t="shared" si="175"/>
        <v>0</v>
      </c>
      <c r="AN737" s="64">
        <f t="shared" si="176"/>
        <v>0</v>
      </c>
      <c r="AO737" s="63"/>
      <c r="AP737" s="63"/>
      <c r="AQ737" s="63" t="str">
        <f t="shared" si="177"/>
        <v>no</v>
      </c>
      <c r="AR737" s="20">
        <f t="shared" si="178"/>
        <v>139.87349999999998</v>
      </c>
      <c r="AS737" s="63"/>
      <c r="AT737" s="23">
        <f t="shared" si="168"/>
        <v>0.12</v>
      </c>
      <c r="AU737" s="65">
        <f t="shared" si="179"/>
        <v>31.789431818181818</v>
      </c>
      <c r="AV737" s="65"/>
      <c r="AW737" s="65">
        <f t="shared" si="180"/>
        <v>158.94715909090908</v>
      </c>
      <c r="AX737" s="65"/>
      <c r="AY737" s="63">
        <f>VLOOKUP(L737,'Status Report'!B:CF,81,0)</f>
        <v>0</v>
      </c>
      <c r="AZ737" s="63" t="str">
        <f>VLOOKUP(L737,'Status Report'!B:S,18,0)</f>
        <v xml:space="preserve">Ellina Smirnova </v>
      </c>
      <c r="BB737" s="63">
        <f>VLOOKUP(L737,'Status Report'!B:Z,25,0)</f>
        <v>1</v>
      </c>
      <c r="BC737" s="63">
        <f t="shared" si="181"/>
        <v>5</v>
      </c>
      <c r="BF737">
        <f>VLOOKUP(L737,'Status Report'!B:CE,82,0)</f>
        <v>0</v>
      </c>
      <c r="BG737">
        <f>VLOOKUP(L737,'Status Report'!B:CF,83,0)</f>
        <v>0</v>
      </c>
      <c r="BH737">
        <f>VLOOKUP(L737,'Status Report'!B:CG,84,0)</f>
        <v>0</v>
      </c>
      <c r="BI737" t="s">
        <v>854</v>
      </c>
      <c r="BJ737" t="s">
        <v>795</v>
      </c>
      <c r="BM737" s="67">
        <f t="shared" si="182"/>
        <v>108</v>
      </c>
    </row>
    <row r="738" spans="1:65" x14ac:dyDescent="0.25">
      <c r="A738" s="68" t="str">
        <f>VLOOKUP(L738,'Status Report'!B:CB,79,0)</f>
        <v>Heineken - F1</v>
      </c>
      <c r="C738">
        <v>26021027</v>
      </c>
      <c r="D738">
        <v>3090256</v>
      </c>
      <c r="E738" t="s">
        <v>884</v>
      </c>
      <c r="F738" t="s">
        <v>885</v>
      </c>
      <c r="G738" t="str">
        <f>VLOOKUP(D738,'[2]sold to'!$A:$H,8,0)</f>
        <v>Brazil</v>
      </c>
      <c r="H738" t="str">
        <f>VLOOKUP(D738,'[2]sold to'!$A:$I,9,0)</f>
        <v>AMERICAS</v>
      </c>
      <c r="K738">
        <v>660</v>
      </c>
      <c r="L738">
        <v>88027446</v>
      </c>
      <c r="M738" t="s">
        <v>239</v>
      </c>
      <c r="N738">
        <v>5</v>
      </c>
      <c r="P738" t="str">
        <f>VLOOKUP(L738,'Status Report'!B:AA,26,0)</f>
        <v>China</v>
      </c>
      <c r="Q738" t="str">
        <f>VLOOKUP(L738,'Status Report'!B:AB,27,0)</f>
        <v>Textiles-Clothing</v>
      </c>
      <c r="R738">
        <f>VLOOKUP(L738,'Status Report'!B:X,23,0)</f>
        <v>1000</v>
      </c>
      <c r="S738" t="str">
        <f>VLOOKUP(L738,'Status Report'!B:T,19,0)</f>
        <v>Asian Sourcing Link</v>
      </c>
      <c r="T738" s="62">
        <f>VLOOKUP(L738,'Status Report'!B:E,4,0)</f>
        <v>1</v>
      </c>
      <c r="U738" s="19">
        <f>_xlfn.IFS(AI738="Den Bosch",VLOOKUP(L738,'Status Report'!B:AM,35,0),AI738="Yantian",VLOOKUP(L738,'Status Report'!B:AM,36,0),AI738="",IF(H738="Asia Pacific",VLOOKUP(L738,'Status Report'!B:AM,36,0),VLOOKUP(L738,'Status Report'!B:AM,35,0)),AI738="Direct shipment",IF(H738="Asia Pacific",VLOOKUP(L738,'Status Report'!B:AM,36,0),VLOOKUP(L738,'Status Report'!B:AM,35,0)))</f>
        <v>12.98</v>
      </c>
      <c r="V738" s="20">
        <f t="shared" si="169"/>
        <v>64.900000000000006</v>
      </c>
      <c r="W738" s="19">
        <f>_xlfn.IFS(AI738="Den Bosch",VLOOKUP(L738,'Status Report'!B:AM,37,0),AI738="Yantian",VLOOKUP(L738,'Status Report'!B:AM,38,0),AI738="",IF(H738="Asia Pacific",VLOOKUP(L738,'Status Report'!B:AM,38,0),VLOOKUP(L738,'Status Report'!B:AM,37,0)),AI738="Direct shipment",IF(H738="Asia Pacific",VLOOKUP(L738,'Status Report'!B:AM,38,0),VLOOKUP(L738,'Status Report'!B:AM,37,0)))</f>
        <v>12.98</v>
      </c>
      <c r="X738" s="20">
        <f t="shared" si="170"/>
        <v>64.900000000000006</v>
      </c>
      <c r="Y738" s="20">
        <f>_xlfn.IFS(AI738="Den Bosch",VLOOKUP(L738,'Status Report'!B:AO,39,0),AI738="Yantian",VLOOKUP(L738,'Status Report'!B:AO,40,0),AI738="",IF(H738="Asia Pacific",VLOOKUP(L738,'Status Report'!B:AO,40,0),VLOOKUP(L738,'Status Report'!B:AO,39,0)),AI738="Direct shipment",IF(H738="Asia Pacific",VLOOKUP(L738,'Status Report'!B:AO,40,0),VLOOKUP(L738,'Status Report'!B:AO,39,0)))</f>
        <v>0</v>
      </c>
      <c r="Z738" s="20">
        <f t="shared" si="171"/>
        <v>0</v>
      </c>
      <c r="AA738" s="20">
        <f t="shared" si="172"/>
        <v>64.900000000000006</v>
      </c>
      <c r="AB738" s="21">
        <f>_xlfn.IFS(AI738="Den Bosch",VLOOKUP(L738,'Status Report'!B:AM,33,0),AI738="Yantian",VLOOKUP(L738,'Status Report'!B:AM,34,0),AI738="",IF(H738="Asia Pacific",VLOOKUP(L738,'Status Report'!B:AM,34,0),VLOOKUP(L738,'Status Report'!B:AM,33,0)),AI738="Direct shipment",IF(H738="Asia Pacific",VLOOKUP(L738,'Status Report'!B:AM,34,0),VLOOKUP(L738,'Status Report'!B:AM,33,0)))</f>
        <v>11.3256</v>
      </c>
      <c r="AC738" s="21">
        <f>VLOOKUP(L738,'Status Report'!B:CE,82,0)</f>
        <v>0</v>
      </c>
      <c r="AD738" s="21">
        <f t="shared" si="173"/>
        <v>11.3256</v>
      </c>
      <c r="AE738" s="63">
        <f>VLOOKUP(L738,'Status Report'!B:W,20,0)</f>
        <v>60</v>
      </c>
      <c r="AF738" s="63">
        <f>VLOOKUP(L738,'Status Report'!B:W,21,0)</f>
        <v>40</v>
      </c>
      <c r="AG738" s="63">
        <f>VLOOKUP(L738,'Status Report'!B:W,22,0)</f>
        <v>40</v>
      </c>
      <c r="AH738" s="22">
        <f t="shared" si="174"/>
        <v>0.48</v>
      </c>
      <c r="AK738" s="63">
        <f>IFERROR(VLOOKUP(G738,ASEAN!A:A,1,0),0)</f>
        <v>0</v>
      </c>
      <c r="AL738" s="63" t="str">
        <f>IFERROR(VLOOKUP(D738,'[3]customer specs'!$B$1:$D$65536,3,0),0)</f>
        <v>pallet</v>
      </c>
      <c r="AM738" s="64">
        <f t="shared" si="175"/>
        <v>0</v>
      </c>
      <c r="AN738" s="64">
        <f t="shared" si="176"/>
        <v>0</v>
      </c>
      <c r="AO738" s="63"/>
      <c r="AP738" s="63"/>
      <c r="AQ738" s="63" t="str">
        <f t="shared" si="177"/>
        <v>no</v>
      </c>
      <c r="AR738" s="20">
        <f t="shared" si="178"/>
        <v>56.628</v>
      </c>
      <c r="AS738" s="63"/>
      <c r="AT738" s="23">
        <f t="shared" si="168"/>
        <v>0.12</v>
      </c>
      <c r="AU738" s="65">
        <f t="shared" si="179"/>
        <v>12.87</v>
      </c>
      <c r="AV738" s="65"/>
      <c r="AW738" s="65">
        <f t="shared" si="180"/>
        <v>64.349999999999994</v>
      </c>
      <c r="AX738" s="65"/>
      <c r="AY738" s="63">
        <f>VLOOKUP(L738,'Status Report'!B:CF,81,0)</f>
        <v>0</v>
      </c>
      <c r="AZ738" s="63" t="str">
        <f>VLOOKUP(L738,'Status Report'!B:S,18,0)</f>
        <v xml:space="preserve">Ellina Smirnova </v>
      </c>
      <c r="BB738" s="63">
        <f>VLOOKUP(L738,'Status Report'!B:Z,25,0)</f>
        <v>1</v>
      </c>
      <c r="BC738" s="63">
        <f t="shared" si="181"/>
        <v>5</v>
      </c>
      <c r="BF738">
        <f>VLOOKUP(L738,'Status Report'!B:CE,82,0)</f>
        <v>0</v>
      </c>
      <c r="BG738">
        <f>VLOOKUP(L738,'Status Report'!B:CF,83,0)</f>
        <v>0</v>
      </c>
      <c r="BH738">
        <f>VLOOKUP(L738,'Status Report'!B:CG,84,0)</f>
        <v>0</v>
      </c>
      <c r="BI738" t="s">
        <v>854</v>
      </c>
      <c r="BJ738" t="s">
        <v>795</v>
      </c>
      <c r="BM738" s="67">
        <f t="shared" si="182"/>
        <v>61</v>
      </c>
    </row>
    <row r="739" spans="1:65" x14ac:dyDescent="0.25">
      <c r="A739" s="68" t="str">
        <f>VLOOKUP(L739,'Status Report'!B:CB,79,0)</f>
        <v>Heineken - F1</v>
      </c>
      <c r="C739">
        <v>26021027</v>
      </c>
      <c r="D739">
        <v>3090256</v>
      </c>
      <c r="E739" t="s">
        <v>884</v>
      </c>
      <c r="F739" t="s">
        <v>885</v>
      </c>
      <c r="G739" t="str">
        <f>VLOOKUP(D739,'[2]sold to'!$A:$H,8,0)</f>
        <v>Brazil</v>
      </c>
      <c r="H739" t="str">
        <f>VLOOKUP(D739,'[2]sold to'!$A:$I,9,0)</f>
        <v>AMERICAS</v>
      </c>
      <c r="K739">
        <v>670</v>
      </c>
      <c r="L739">
        <v>88027447</v>
      </c>
      <c r="M739" t="s">
        <v>228</v>
      </c>
      <c r="N739">
        <v>20</v>
      </c>
      <c r="P739" t="str">
        <f>VLOOKUP(L739,'Status Report'!B:AA,26,0)</f>
        <v>China</v>
      </c>
      <c r="Q739" t="str">
        <f>VLOOKUP(L739,'Status Report'!B:AB,27,0)</f>
        <v>Textiles-Clothing</v>
      </c>
      <c r="R739">
        <f>VLOOKUP(L739,'Status Report'!B:X,23,0)</f>
        <v>1000</v>
      </c>
      <c r="S739" t="str">
        <f>VLOOKUP(L739,'Status Report'!B:T,19,0)</f>
        <v>Asian Sourcing Link</v>
      </c>
      <c r="T739" s="62">
        <f>VLOOKUP(L739,'Status Report'!B:E,4,0)</f>
        <v>1</v>
      </c>
      <c r="U739" s="19">
        <f>_xlfn.IFS(AI739="Den Bosch",VLOOKUP(L739,'Status Report'!B:AM,35,0),AI739="Yantian",VLOOKUP(L739,'Status Report'!B:AM,36,0),AI739="",IF(H739="Asia Pacific",VLOOKUP(L739,'Status Report'!B:AM,36,0),VLOOKUP(L739,'Status Report'!B:AM,35,0)),AI739="Direct shipment",IF(H739="Asia Pacific",VLOOKUP(L739,'Status Report'!B:AM,36,0),VLOOKUP(L739,'Status Report'!B:AM,35,0)))</f>
        <v>12.98</v>
      </c>
      <c r="V739" s="20">
        <f t="shared" si="169"/>
        <v>259.60000000000002</v>
      </c>
      <c r="W739" s="19">
        <f>_xlfn.IFS(AI739="Den Bosch",VLOOKUP(L739,'Status Report'!B:AM,37,0),AI739="Yantian",VLOOKUP(L739,'Status Report'!B:AM,38,0),AI739="",IF(H739="Asia Pacific",VLOOKUP(L739,'Status Report'!B:AM,38,0),VLOOKUP(L739,'Status Report'!B:AM,37,0)),AI739="Direct shipment",IF(H739="Asia Pacific",VLOOKUP(L739,'Status Report'!B:AM,38,0),VLOOKUP(L739,'Status Report'!B:AM,37,0)))</f>
        <v>12.98</v>
      </c>
      <c r="X739" s="20">
        <f t="shared" si="170"/>
        <v>259.60000000000002</v>
      </c>
      <c r="Y739" s="20">
        <f>_xlfn.IFS(AI739="Den Bosch",VLOOKUP(L739,'Status Report'!B:AO,39,0),AI739="Yantian",VLOOKUP(L739,'Status Report'!B:AO,40,0),AI739="",IF(H739="Asia Pacific",VLOOKUP(L739,'Status Report'!B:AO,40,0),VLOOKUP(L739,'Status Report'!B:AO,39,0)),AI739="Direct shipment",IF(H739="Asia Pacific",VLOOKUP(L739,'Status Report'!B:AO,40,0),VLOOKUP(L739,'Status Report'!B:AO,39,0)))</f>
        <v>0</v>
      </c>
      <c r="Z739" s="20">
        <f t="shared" si="171"/>
        <v>0</v>
      </c>
      <c r="AA739" s="20">
        <f t="shared" si="172"/>
        <v>259.60000000000002</v>
      </c>
      <c r="AB739" s="21">
        <f>_xlfn.IFS(AI739="Den Bosch",VLOOKUP(L739,'Status Report'!B:AM,33,0),AI739="Yantian",VLOOKUP(L739,'Status Report'!B:AM,34,0),AI739="",IF(H739="Asia Pacific",VLOOKUP(L739,'Status Report'!B:AM,34,0),VLOOKUP(L739,'Status Report'!B:AM,33,0)),AI739="Direct shipment",IF(H739="Asia Pacific",VLOOKUP(L739,'Status Report'!B:AM,34,0),VLOOKUP(L739,'Status Report'!B:AM,33,0)))</f>
        <v>11.3256</v>
      </c>
      <c r="AC739" s="21">
        <f>VLOOKUP(L739,'Status Report'!B:CE,82,0)</f>
        <v>0</v>
      </c>
      <c r="AD739" s="21">
        <f t="shared" si="173"/>
        <v>11.3256</v>
      </c>
      <c r="AE739" s="63">
        <f>VLOOKUP(L739,'Status Report'!B:W,20,0)</f>
        <v>60</v>
      </c>
      <c r="AF739" s="63">
        <f>VLOOKUP(L739,'Status Report'!B:W,21,0)</f>
        <v>40</v>
      </c>
      <c r="AG739" s="63">
        <f>VLOOKUP(L739,'Status Report'!B:W,22,0)</f>
        <v>40</v>
      </c>
      <c r="AH739" s="22">
        <f t="shared" si="174"/>
        <v>1.92</v>
      </c>
      <c r="AK739" s="63">
        <f>IFERROR(VLOOKUP(G739,ASEAN!A:A,1,0),0)</f>
        <v>0</v>
      </c>
      <c r="AL739" s="63" t="str">
        <f>IFERROR(VLOOKUP(D739,'[3]customer specs'!$B$1:$D$65536,3,0),0)</f>
        <v>pallet</v>
      </c>
      <c r="AM739" s="64">
        <f t="shared" si="175"/>
        <v>0</v>
      </c>
      <c r="AN739" s="64">
        <f t="shared" si="176"/>
        <v>0</v>
      </c>
      <c r="AO739" s="63"/>
      <c r="AP739" s="63"/>
      <c r="AQ739" s="63" t="str">
        <f t="shared" si="177"/>
        <v>no</v>
      </c>
      <c r="AR739" s="20">
        <f t="shared" si="178"/>
        <v>226.512</v>
      </c>
      <c r="AS739" s="63"/>
      <c r="AT739" s="23">
        <f t="shared" si="168"/>
        <v>0.12</v>
      </c>
      <c r="AU739" s="65">
        <f t="shared" si="179"/>
        <v>12.87</v>
      </c>
      <c r="AV739" s="65"/>
      <c r="AW739" s="65">
        <f t="shared" si="180"/>
        <v>257.39999999999998</v>
      </c>
      <c r="AX739" s="65"/>
      <c r="AY739" s="63">
        <f>VLOOKUP(L739,'Status Report'!B:CF,81,0)</f>
        <v>0</v>
      </c>
      <c r="AZ739" s="63" t="str">
        <f>VLOOKUP(L739,'Status Report'!B:S,18,0)</f>
        <v xml:space="preserve">Ellina Smirnova </v>
      </c>
      <c r="BB739" s="63">
        <f>VLOOKUP(L739,'Status Report'!B:Z,25,0)</f>
        <v>1</v>
      </c>
      <c r="BC739" s="63">
        <f t="shared" si="181"/>
        <v>20</v>
      </c>
      <c r="BF739">
        <f>VLOOKUP(L739,'Status Report'!B:CE,82,0)</f>
        <v>0</v>
      </c>
      <c r="BG739">
        <f>VLOOKUP(L739,'Status Report'!B:CF,83,0)</f>
        <v>0</v>
      </c>
      <c r="BH739">
        <f>VLOOKUP(L739,'Status Report'!B:CG,84,0)</f>
        <v>0</v>
      </c>
      <c r="BI739" t="s">
        <v>854</v>
      </c>
      <c r="BJ739" t="s">
        <v>795</v>
      </c>
      <c r="BM739" s="67">
        <f t="shared" si="182"/>
        <v>87</v>
      </c>
    </row>
    <row r="740" spans="1:65" x14ac:dyDescent="0.25">
      <c r="A740" s="68" t="str">
        <f>VLOOKUP(L740,'Status Report'!B:CB,79,0)</f>
        <v>Heineken - F1</v>
      </c>
      <c r="C740">
        <v>26021027</v>
      </c>
      <c r="D740">
        <v>3090256</v>
      </c>
      <c r="E740" t="s">
        <v>884</v>
      </c>
      <c r="F740" t="s">
        <v>885</v>
      </c>
      <c r="G740" t="str">
        <f>VLOOKUP(D740,'[2]sold to'!$A:$H,8,0)</f>
        <v>Brazil</v>
      </c>
      <c r="H740" t="str">
        <f>VLOOKUP(D740,'[2]sold to'!$A:$I,9,0)</f>
        <v>AMERICAS</v>
      </c>
      <c r="K740">
        <v>680</v>
      </c>
      <c r="L740">
        <v>88027448</v>
      </c>
      <c r="M740" t="s">
        <v>240</v>
      </c>
      <c r="N740">
        <v>20</v>
      </c>
      <c r="P740" t="str">
        <f>VLOOKUP(L740,'Status Report'!B:AA,26,0)</f>
        <v>China</v>
      </c>
      <c r="Q740" t="str">
        <f>VLOOKUP(L740,'Status Report'!B:AB,27,0)</f>
        <v>Textiles-Clothing</v>
      </c>
      <c r="R740">
        <f>VLOOKUP(L740,'Status Report'!B:X,23,0)</f>
        <v>1000</v>
      </c>
      <c r="S740" t="str">
        <f>VLOOKUP(L740,'Status Report'!B:T,19,0)</f>
        <v>Asian Sourcing Link</v>
      </c>
      <c r="T740" s="62">
        <f>VLOOKUP(L740,'Status Report'!B:E,4,0)</f>
        <v>1</v>
      </c>
      <c r="U740" s="19">
        <f>_xlfn.IFS(AI740="Den Bosch",VLOOKUP(L740,'Status Report'!B:AM,35,0),AI740="Yantian",VLOOKUP(L740,'Status Report'!B:AM,36,0),AI740="",IF(H740="Asia Pacific",VLOOKUP(L740,'Status Report'!B:AM,36,0),VLOOKUP(L740,'Status Report'!B:AM,35,0)),AI740="Direct shipment",IF(H740="Asia Pacific",VLOOKUP(L740,'Status Report'!B:AM,36,0),VLOOKUP(L740,'Status Report'!B:AM,35,0)))</f>
        <v>12.98</v>
      </c>
      <c r="V740" s="20">
        <f t="shared" si="169"/>
        <v>259.60000000000002</v>
      </c>
      <c r="W740" s="19">
        <f>_xlfn.IFS(AI740="Den Bosch",VLOOKUP(L740,'Status Report'!B:AM,37,0),AI740="Yantian",VLOOKUP(L740,'Status Report'!B:AM,38,0),AI740="",IF(H740="Asia Pacific",VLOOKUP(L740,'Status Report'!B:AM,38,0),VLOOKUP(L740,'Status Report'!B:AM,37,0)),AI740="Direct shipment",IF(H740="Asia Pacific",VLOOKUP(L740,'Status Report'!B:AM,38,0),VLOOKUP(L740,'Status Report'!B:AM,37,0)))</f>
        <v>12.98</v>
      </c>
      <c r="X740" s="20">
        <f t="shared" si="170"/>
        <v>259.60000000000002</v>
      </c>
      <c r="Y740" s="20">
        <f>_xlfn.IFS(AI740="Den Bosch",VLOOKUP(L740,'Status Report'!B:AO,39,0),AI740="Yantian",VLOOKUP(L740,'Status Report'!B:AO,40,0),AI740="",IF(H740="Asia Pacific",VLOOKUP(L740,'Status Report'!B:AO,40,0),VLOOKUP(L740,'Status Report'!B:AO,39,0)),AI740="Direct shipment",IF(H740="Asia Pacific",VLOOKUP(L740,'Status Report'!B:AO,40,0),VLOOKUP(L740,'Status Report'!B:AO,39,0)))</f>
        <v>0</v>
      </c>
      <c r="Z740" s="20">
        <f t="shared" si="171"/>
        <v>0</v>
      </c>
      <c r="AA740" s="20">
        <f t="shared" si="172"/>
        <v>259.60000000000002</v>
      </c>
      <c r="AB740" s="21">
        <f>_xlfn.IFS(AI740="Den Bosch",VLOOKUP(L740,'Status Report'!B:AM,33,0),AI740="Yantian",VLOOKUP(L740,'Status Report'!B:AM,34,0),AI740="",IF(H740="Asia Pacific",VLOOKUP(L740,'Status Report'!B:AM,34,0),VLOOKUP(L740,'Status Report'!B:AM,33,0)),AI740="Direct shipment",IF(H740="Asia Pacific",VLOOKUP(L740,'Status Report'!B:AM,34,0),VLOOKUP(L740,'Status Report'!B:AM,33,0)))</f>
        <v>11.3256</v>
      </c>
      <c r="AC740" s="21">
        <f>VLOOKUP(L740,'Status Report'!B:CE,82,0)</f>
        <v>0</v>
      </c>
      <c r="AD740" s="21">
        <f t="shared" si="173"/>
        <v>11.3256</v>
      </c>
      <c r="AE740" s="63">
        <f>VLOOKUP(L740,'Status Report'!B:W,20,0)</f>
        <v>60</v>
      </c>
      <c r="AF740" s="63">
        <f>VLOOKUP(L740,'Status Report'!B:W,21,0)</f>
        <v>40</v>
      </c>
      <c r="AG740" s="63">
        <f>VLOOKUP(L740,'Status Report'!B:W,22,0)</f>
        <v>40</v>
      </c>
      <c r="AH740" s="22">
        <f t="shared" si="174"/>
        <v>1.92</v>
      </c>
      <c r="AK740" s="63">
        <f>IFERROR(VLOOKUP(G740,ASEAN!A:A,1,0),0)</f>
        <v>0</v>
      </c>
      <c r="AL740" s="63" t="str">
        <f>IFERROR(VLOOKUP(D740,'[3]customer specs'!$B$1:$D$65536,3,0),0)</f>
        <v>pallet</v>
      </c>
      <c r="AM740" s="64">
        <f t="shared" si="175"/>
        <v>0</v>
      </c>
      <c r="AN740" s="64">
        <f t="shared" si="176"/>
        <v>0</v>
      </c>
      <c r="AO740" s="63"/>
      <c r="AP740" s="63"/>
      <c r="AQ740" s="63" t="str">
        <f t="shared" si="177"/>
        <v>no</v>
      </c>
      <c r="AR740" s="20">
        <f t="shared" si="178"/>
        <v>226.512</v>
      </c>
      <c r="AS740" s="63"/>
      <c r="AT740" s="23">
        <f t="shared" si="168"/>
        <v>0.12</v>
      </c>
      <c r="AU740" s="65">
        <f t="shared" si="179"/>
        <v>12.87</v>
      </c>
      <c r="AV740" s="65"/>
      <c r="AW740" s="65">
        <f t="shared" si="180"/>
        <v>257.39999999999998</v>
      </c>
      <c r="AX740" s="65"/>
      <c r="AY740" s="63">
        <f>VLOOKUP(L740,'Status Report'!B:CF,81,0)</f>
        <v>0</v>
      </c>
      <c r="AZ740" s="63" t="str">
        <f>VLOOKUP(L740,'Status Report'!B:S,18,0)</f>
        <v xml:space="preserve">Ellina Smirnova </v>
      </c>
      <c r="BB740" s="63">
        <f>VLOOKUP(L740,'Status Report'!B:Z,25,0)</f>
        <v>1</v>
      </c>
      <c r="BC740" s="63">
        <f t="shared" si="181"/>
        <v>20</v>
      </c>
      <c r="BF740">
        <f>VLOOKUP(L740,'Status Report'!B:CE,82,0)</f>
        <v>0</v>
      </c>
      <c r="BG740">
        <f>VLOOKUP(L740,'Status Report'!B:CF,83,0)</f>
        <v>0</v>
      </c>
      <c r="BH740">
        <f>VLOOKUP(L740,'Status Report'!B:CG,84,0)</f>
        <v>0</v>
      </c>
      <c r="BI740" t="s">
        <v>854</v>
      </c>
      <c r="BJ740" t="s">
        <v>795</v>
      </c>
      <c r="BM740" s="67">
        <f t="shared" si="182"/>
        <v>61</v>
      </c>
    </row>
    <row r="741" spans="1:65" x14ac:dyDescent="0.25">
      <c r="A741" s="68" t="str">
        <f>VLOOKUP(L741,'Status Report'!B:CB,79,0)</f>
        <v>Heineken - F1</v>
      </c>
      <c r="C741">
        <v>26021027</v>
      </c>
      <c r="D741">
        <v>3090256</v>
      </c>
      <c r="E741" t="s">
        <v>884</v>
      </c>
      <c r="F741" t="s">
        <v>885</v>
      </c>
      <c r="G741" t="str">
        <f>VLOOKUP(D741,'[2]sold to'!$A:$H,8,0)</f>
        <v>Brazil</v>
      </c>
      <c r="H741" t="str">
        <f>VLOOKUP(D741,'[2]sold to'!$A:$I,9,0)</f>
        <v>AMERICAS</v>
      </c>
      <c r="K741">
        <v>690</v>
      </c>
      <c r="L741">
        <v>88027449</v>
      </c>
      <c r="M741" t="s">
        <v>289</v>
      </c>
      <c r="N741">
        <v>5</v>
      </c>
      <c r="P741" t="str">
        <f>VLOOKUP(L741,'Status Report'!B:AA,26,0)</f>
        <v>China</v>
      </c>
      <c r="Q741" t="str">
        <f>VLOOKUP(L741,'Status Report'!B:AB,27,0)</f>
        <v>Textiles-Clothing</v>
      </c>
      <c r="R741">
        <f>VLOOKUP(L741,'Status Report'!B:X,23,0)</f>
        <v>1000</v>
      </c>
      <c r="S741" t="str">
        <f>VLOOKUP(L741,'Status Report'!B:T,19,0)</f>
        <v>Asian Sourcing Link</v>
      </c>
      <c r="T741" s="62">
        <f>VLOOKUP(L741,'Status Report'!B:E,4,0)</f>
        <v>1</v>
      </c>
      <c r="U741" s="19">
        <f>_xlfn.IFS(AI741="Den Bosch",VLOOKUP(L741,'Status Report'!B:AM,35,0),AI741="Yantian",VLOOKUP(L741,'Status Report'!B:AM,36,0),AI741="",IF(H741="Asia Pacific",VLOOKUP(L741,'Status Report'!B:AM,36,0),VLOOKUP(L741,'Status Report'!B:AM,35,0)),AI741="Direct shipment",IF(H741="Asia Pacific",VLOOKUP(L741,'Status Report'!B:AM,36,0),VLOOKUP(L741,'Status Report'!B:AM,35,0)))</f>
        <v>12.98</v>
      </c>
      <c r="V741" s="20">
        <f t="shared" si="169"/>
        <v>64.900000000000006</v>
      </c>
      <c r="W741" s="19">
        <f>_xlfn.IFS(AI741="Den Bosch",VLOOKUP(L741,'Status Report'!B:AM,37,0),AI741="Yantian",VLOOKUP(L741,'Status Report'!B:AM,38,0),AI741="",IF(H741="Asia Pacific",VLOOKUP(L741,'Status Report'!B:AM,38,0),VLOOKUP(L741,'Status Report'!B:AM,37,0)),AI741="Direct shipment",IF(H741="Asia Pacific",VLOOKUP(L741,'Status Report'!B:AM,38,0),VLOOKUP(L741,'Status Report'!B:AM,37,0)))</f>
        <v>12.98</v>
      </c>
      <c r="X741" s="20">
        <f t="shared" si="170"/>
        <v>64.900000000000006</v>
      </c>
      <c r="Y741" s="20">
        <f>_xlfn.IFS(AI741="Den Bosch",VLOOKUP(L741,'Status Report'!B:AO,39,0),AI741="Yantian",VLOOKUP(L741,'Status Report'!B:AO,40,0),AI741="",IF(H741="Asia Pacific",VLOOKUP(L741,'Status Report'!B:AO,40,0),VLOOKUP(L741,'Status Report'!B:AO,39,0)),AI741="Direct shipment",IF(H741="Asia Pacific",VLOOKUP(L741,'Status Report'!B:AO,40,0),VLOOKUP(L741,'Status Report'!B:AO,39,0)))</f>
        <v>0</v>
      </c>
      <c r="Z741" s="20">
        <f t="shared" si="171"/>
        <v>0</v>
      </c>
      <c r="AA741" s="20">
        <f t="shared" si="172"/>
        <v>64.900000000000006</v>
      </c>
      <c r="AB741" s="21">
        <f>_xlfn.IFS(AI741="Den Bosch",VLOOKUP(L741,'Status Report'!B:AM,33,0),AI741="Yantian",VLOOKUP(L741,'Status Report'!B:AM,34,0),AI741="",IF(H741="Asia Pacific",VLOOKUP(L741,'Status Report'!B:AM,34,0),VLOOKUP(L741,'Status Report'!B:AM,33,0)),AI741="Direct shipment",IF(H741="Asia Pacific",VLOOKUP(L741,'Status Report'!B:AM,34,0),VLOOKUP(L741,'Status Report'!B:AM,33,0)))</f>
        <v>11.3256</v>
      </c>
      <c r="AC741" s="21">
        <f>VLOOKUP(L741,'Status Report'!B:CE,82,0)</f>
        <v>0</v>
      </c>
      <c r="AD741" s="21">
        <f t="shared" si="173"/>
        <v>11.3256</v>
      </c>
      <c r="AE741" s="63">
        <f>VLOOKUP(L741,'Status Report'!B:W,20,0)</f>
        <v>60</v>
      </c>
      <c r="AF741" s="63">
        <f>VLOOKUP(L741,'Status Report'!B:W,21,0)</f>
        <v>40</v>
      </c>
      <c r="AG741" s="63">
        <f>VLOOKUP(L741,'Status Report'!B:W,22,0)</f>
        <v>40</v>
      </c>
      <c r="AH741" s="22">
        <f t="shared" si="174"/>
        <v>0.48</v>
      </c>
      <c r="AK741" s="63">
        <f>IFERROR(VLOOKUP(G741,ASEAN!A:A,1,0),0)</f>
        <v>0</v>
      </c>
      <c r="AL741" s="63" t="str">
        <f>IFERROR(VLOOKUP(D741,'[3]customer specs'!$B$1:$D$65536,3,0),0)</f>
        <v>pallet</v>
      </c>
      <c r="AM741" s="64">
        <f t="shared" si="175"/>
        <v>0</v>
      </c>
      <c r="AN741" s="64">
        <f t="shared" si="176"/>
        <v>0</v>
      </c>
      <c r="AO741" s="63"/>
      <c r="AP741" s="63"/>
      <c r="AQ741" s="63" t="str">
        <f t="shared" si="177"/>
        <v>no</v>
      </c>
      <c r="AR741" s="20">
        <f t="shared" si="178"/>
        <v>56.628</v>
      </c>
      <c r="AS741" s="63"/>
      <c r="AT741" s="23">
        <f t="shared" si="168"/>
        <v>0.12</v>
      </c>
      <c r="AU741" s="65">
        <f t="shared" si="179"/>
        <v>12.87</v>
      </c>
      <c r="AV741" s="65"/>
      <c r="AW741" s="65">
        <f t="shared" si="180"/>
        <v>64.349999999999994</v>
      </c>
      <c r="AX741" s="65"/>
      <c r="AY741" s="63">
        <f>VLOOKUP(L741,'Status Report'!B:CF,81,0)</f>
        <v>0</v>
      </c>
      <c r="AZ741" s="63" t="str">
        <f>VLOOKUP(L741,'Status Report'!B:S,18,0)</f>
        <v xml:space="preserve">Ellina Smirnova </v>
      </c>
      <c r="BB741" s="63">
        <f>VLOOKUP(L741,'Status Report'!B:Z,25,0)</f>
        <v>1</v>
      </c>
      <c r="BC741" s="63">
        <f t="shared" si="181"/>
        <v>5</v>
      </c>
      <c r="BF741">
        <f>VLOOKUP(L741,'Status Report'!B:CE,82,0)</f>
        <v>0</v>
      </c>
      <c r="BG741">
        <f>VLOOKUP(L741,'Status Report'!B:CF,83,0)</f>
        <v>0</v>
      </c>
      <c r="BH741">
        <f>VLOOKUP(L741,'Status Report'!B:CG,84,0)</f>
        <v>0</v>
      </c>
      <c r="BI741" t="s">
        <v>854</v>
      </c>
      <c r="BJ741" t="s">
        <v>795</v>
      </c>
      <c r="BM741" s="67">
        <f t="shared" si="182"/>
        <v>31</v>
      </c>
    </row>
    <row r="742" spans="1:65" x14ac:dyDescent="0.25">
      <c r="A742" s="68" t="str">
        <f>VLOOKUP(L742,'Status Report'!B:CB,79,0)</f>
        <v>Heineken</v>
      </c>
      <c r="C742">
        <v>26021029</v>
      </c>
      <c r="D742">
        <v>3010981</v>
      </c>
      <c r="E742" t="s">
        <v>889</v>
      </c>
      <c r="F742" t="s">
        <v>890</v>
      </c>
      <c r="G742" t="str">
        <f>VLOOKUP(D742,'[2]sold to'!$A:$H,8,0)</f>
        <v>Curacao</v>
      </c>
      <c r="H742" t="str">
        <f>VLOOKUP(D742,'[2]sold to'!$A:$I,9,0)</f>
        <v>AMERICAS</v>
      </c>
      <c r="K742">
        <v>10</v>
      </c>
      <c r="L742">
        <v>88027048</v>
      </c>
      <c r="M742" t="s">
        <v>494</v>
      </c>
      <c r="N742">
        <v>2</v>
      </c>
      <c r="P742" t="str">
        <f>VLOOKUP(L742,'Status Report'!B:AA,26,0)</f>
        <v>Czech Republic</v>
      </c>
      <c r="Q742" t="str">
        <f>VLOOKUP(L742,'Status Report'!B:AB,27,0)</f>
        <v>Indoor signs</v>
      </c>
      <c r="R742">
        <f>VLOOKUP(L742,'Status Report'!B:X,23,0)</f>
        <v>5</v>
      </c>
      <c r="S742" t="str">
        <f>VLOOKUP(L742,'Status Report'!B:T,19,0)</f>
        <v>Brands On</v>
      </c>
      <c r="T742" s="62">
        <f>VLOOKUP(L742,'Status Report'!B:E,4,0)</f>
        <v>3</v>
      </c>
      <c r="U742" s="19">
        <f>_xlfn.IFS(AI742="Den Bosch",VLOOKUP(L742,'Status Report'!B:AM,35,0),AI742="Yantian",VLOOKUP(L742,'Status Report'!B:AM,36,0),AI742="",IF(H742="Asia Pacific",VLOOKUP(L742,'Status Report'!B:AM,36,0),VLOOKUP(L742,'Status Report'!B:AM,35,0)),AI742="Direct shipment",IF(H742="Asia Pacific",VLOOKUP(L742,'Status Report'!B:AM,36,0),VLOOKUP(L742,'Status Report'!B:AM,35,0)))</f>
        <v>139.80000000000001</v>
      </c>
      <c r="V742" s="20">
        <f t="shared" si="169"/>
        <v>279.60000000000002</v>
      </c>
      <c r="W742" s="19">
        <f>_xlfn.IFS(AI742="Den Bosch",VLOOKUP(L742,'Status Report'!B:AM,37,0),AI742="Yantian",VLOOKUP(L742,'Status Report'!B:AM,38,0),AI742="",IF(H742="Asia Pacific",VLOOKUP(L742,'Status Report'!B:AM,38,0),VLOOKUP(L742,'Status Report'!B:AM,37,0)),AI742="Direct shipment",IF(H742="Asia Pacific",VLOOKUP(L742,'Status Report'!B:AM,38,0),VLOOKUP(L742,'Status Report'!B:AM,37,0)))</f>
        <v>139.80000000000001</v>
      </c>
      <c r="X742" s="20">
        <f t="shared" si="170"/>
        <v>279.60000000000002</v>
      </c>
      <c r="Y742" s="20">
        <f>_xlfn.IFS(AI742="Den Bosch",VLOOKUP(L742,'Status Report'!B:AO,39,0),AI742="Yantian",VLOOKUP(L742,'Status Report'!B:AO,40,0),AI742="",IF(H742="Asia Pacific",VLOOKUP(L742,'Status Report'!B:AO,40,0),VLOOKUP(L742,'Status Report'!B:AO,39,0)),AI742="Direct shipment",IF(H742="Asia Pacific",VLOOKUP(L742,'Status Report'!B:AO,40,0),VLOOKUP(L742,'Status Report'!B:AO,39,0)))</f>
        <v>0</v>
      </c>
      <c r="Z742" s="20">
        <f t="shared" si="171"/>
        <v>0</v>
      </c>
      <c r="AA742" s="20">
        <f t="shared" si="172"/>
        <v>279.60000000000002</v>
      </c>
      <c r="AB742" s="21">
        <f>_xlfn.IFS(AI742="Den Bosch",VLOOKUP(L742,'Status Report'!B:AM,33,0),AI742="Yantian",VLOOKUP(L742,'Status Report'!B:AM,34,0),AI742="",IF(H742="Asia Pacific",VLOOKUP(L742,'Status Report'!B:AM,34,0),VLOOKUP(L742,'Status Report'!B:AM,33,0)),AI742="Direct shipment",IF(H742="Asia Pacific",VLOOKUP(L742,'Status Report'!B:AM,34,0),VLOOKUP(L742,'Status Report'!B:AM,33,0)))</f>
        <v>123</v>
      </c>
      <c r="AC742" s="21">
        <f>VLOOKUP(L742,'Status Report'!B:CE,82,0)</f>
        <v>0</v>
      </c>
      <c r="AD742" s="21">
        <f t="shared" si="173"/>
        <v>123</v>
      </c>
      <c r="AE742" s="63">
        <f>VLOOKUP(L742,'Status Report'!B:W,20,0)</f>
        <v>35.5</v>
      </c>
      <c r="AF742" s="63">
        <f>VLOOKUP(L742,'Status Report'!B:W,21,0)</f>
        <v>30</v>
      </c>
      <c r="AG742" s="63">
        <f>VLOOKUP(L742,'Status Report'!B:W,22,0)</f>
        <v>9</v>
      </c>
      <c r="AH742" s="22">
        <f t="shared" si="174"/>
        <v>1.917E-2</v>
      </c>
      <c r="AI742" t="s">
        <v>990</v>
      </c>
      <c r="AK742" s="63">
        <f>IFERROR(VLOOKUP(G742,ASEAN!A:A,1,0),0)</f>
        <v>0</v>
      </c>
      <c r="AL742" s="63" t="str">
        <f>IFERROR(VLOOKUP(D742,'[3]customer specs'!$B$1:$D$65536,3,0),0)</f>
        <v>pallet</v>
      </c>
      <c r="AM742" s="64">
        <f t="shared" si="175"/>
        <v>0</v>
      </c>
      <c r="AN742" s="64">
        <f t="shared" si="176"/>
        <v>0</v>
      </c>
      <c r="AO742" s="63"/>
      <c r="AP742" s="63"/>
      <c r="AQ742" s="63" t="str">
        <f t="shared" si="177"/>
        <v>no</v>
      </c>
      <c r="AR742" s="20">
        <f t="shared" si="178"/>
        <v>246</v>
      </c>
      <c r="AS742" s="63"/>
      <c r="AT742" s="23">
        <f t="shared" si="168"/>
        <v>0.12</v>
      </c>
      <c r="AU742" s="65">
        <f t="shared" si="179"/>
        <v>139.77272727272728</v>
      </c>
      <c r="AV742" s="65"/>
      <c r="AW742" s="65">
        <f t="shared" si="180"/>
        <v>279.54545454545456</v>
      </c>
      <c r="AX742" s="65"/>
      <c r="AY742" s="63">
        <f>VLOOKUP(L742,'Status Report'!B:CF,81,0)</f>
        <v>0</v>
      </c>
      <c r="AZ742" s="63" t="str">
        <f>VLOOKUP(L742,'Status Report'!B:S,18,0)</f>
        <v>Ludmilla Zarybnicka</v>
      </c>
      <c r="BB742" s="63">
        <f>VLOOKUP(L742,'Status Report'!B:Z,25,0)</f>
        <v>10</v>
      </c>
      <c r="BC742" s="63">
        <f t="shared" si="181"/>
        <v>20</v>
      </c>
      <c r="BF742">
        <f>VLOOKUP(L742,'Status Report'!B:CE,82,0)</f>
        <v>0</v>
      </c>
      <c r="BG742">
        <f>VLOOKUP(L742,'Status Report'!B:CF,83,0)</f>
        <v>0</v>
      </c>
      <c r="BH742">
        <f>VLOOKUP(L742,'Status Report'!B:CG,84,0)</f>
        <v>0</v>
      </c>
      <c r="BI742" t="s">
        <v>891</v>
      </c>
      <c r="BJ742" t="s">
        <v>795</v>
      </c>
      <c r="BM742" s="67">
        <f t="shared" si="182"/>
        <v>16</v>
      </c>
    </row>
    <row r="743" spans="1:65" x14ac:dyDescent="0.25">
      <c r="A743" s="68" t="str">
        <f>VLOOKUP(L743,'Status Report'!B:CB,79,0)</f>
        <v>Heineken</v>
      </c>
      <c r="C743">
        <v>26021029</v>
      </c>
      <c r="D743">
        <v>3010981</v>
      </c>
      <c r="E743" t="s">
        <v>889</v>
      </c>
      <c r="F743" t="s">
        <v>890</v>
      </c>
      <c r="G743" t="str">
        <f>VLOOKUP(D743,'[2]sold to'!$A:$H,8,0)</f>
        <v>Curacao</v>
      </c>
      <c r="H743" t="str">
        <f>VLOOKUP(D743,'[2]sold to'!$A:$I,9,0)</f>
        <v>AMERICAS</v>
      </c>
      <c r="K743">
        <v>20</v>
      </c>
      <c r="L743">
        <v>88025979</v>
      </c>
      <c r="M743" t="s">
        <v>220</v>
      </c>
      <c r="N743">
        <v>5</v>
      </c>
      <c r="P743" t="str">
        <f>VLOOKUP(L743,'Status Report'!B:AA,26,0)</f>
        <v>Bangladesh</v>
      </c>
      <c r="Q743" t="str">
        <f>VLOOKUP(L743,'Status Report'!B:AB,27,0)</f>
        <v>Textiles-Clothing</v>
      </c>
      <c r="R743">
        <f>VLOOKUP(L743,'Status Report'!B:X,23,0)</f>
        <v>167</v>
      </c>
      <c r="S743" t="str">
        <f>VLOOKUP(L743,'Status Report'!B:T,19,0)</f>
        <v>Promocean The Netherlands BV</v>
      </c>
      <c r="T743" s="62">
        <f>VLOOKUP(L743,'Status Report'!B:E,4,0)</f>
        <v>3</v>
      </c>
      <c r="U743" s="19">
        <f>_xlfn.IFS(AI743="Den Bosch",VLOOKUP(L743,'Status Report'!B:AM,35,0),AI743="Yantian",VLOOKUP(L743,'Status Report'!B:AM,36,0),AI743="",IF(H743="Asia Pacific",VLOOKUP(L743,'Status Report'!B:AM,36,0),VLOOKUP(L743,'Status Report'!B:AM,35,0)),AI743="Direct shipment",IF(H743="Asia Pacific",VLOOKUP(L743,'Status Report'!B:AM,36,0),VLOOKUP(L743,'Status Report'!B:AM,35,0)))</f>
        <v>42.480000000000004</v>
      </c>
      <c r="V743" s="20">
        <f t="shared" si="169"/>
        <v>212.40000000000003</v>
      </c>
      <c r="W743" s="19">
        <f>_xlfn.IFS(AI743="Den Bosch",VLOOKUP(L743,'Status Report'!B:AM,37,0),AI743="Yantian",VLOOKUP(L743,'Status Report'!B:AM,38,0),AI743="",IF(H743="Asia Pacific",VLOOKUP(L743,'Status Report'!B:AM,38,0),VLOOKUP(L743,'Status Report'!B:AM,37,0)),AI743="Direct shipment",IF(H743="Asia Pacific",VLOOKUP(L743,'Status Report'!B:AM,38,0),VLOOKUP(L743,'Status Report'!B:AM,37,0)))</f>
        <v>41.7</v>
      </c>
      <c r="X743" s="20">
        <f t="shared" si="170"/>
        <v>208.5</v>
      </c>
      <c r="Y743" s="20">
        <f>_xlfn.IFS(AI743="Den Bosch",VLOOKUP(L743,'Status Report'!B:AO,39,0),AI743="Yantian",VLOOKUP(L743,'Status Report'!B:AO,40,0),AI743="",IF(H743="Asia Pacific",VLOOKUP(L743,'Status Report'!B:AO,40,0),VLOOKUP(L743,'Status Report'!B:AO,39,0)),AI743="Direct shipment",IF(H743="Asia Pacific",VLOOKUP(L743,'Status Report'!B:AO,40,0),VLOOKUP(L743,'Status Report'!B:AO,39,0)))</f>
        <v>0</v>
      </c>
      <c r="Z743" s="20">
        <f t="shared" si="171"/>
        <v>0</v>
      </c>
      <c r="AA743" s="20">
        <f t="shared" si="172"/>
        <v>208.5</v>
      </c>
      <c r="AB743" s="21">
        <f>_xlfn.IFS(AI743="Den Bosch",VLOOKUP(L743,'Status Report'!B:AM,33,0),AI743="Yantian",VLOOKUP(L743,'Status Report'!B:AM,34,0),AI743="",IF(H743="Asia Pacific",VLOOKUP(L743,'Status Report'!B:AM,34,0),VLOOKUP(L743,'Status Report'!B:AM,33,0)),AI743="Direct shipment",IF(H743="Asia Pacific",VLOOKUP(L743,'Status Report'!B:AM,34,0),VLOOKUP(L743,'Status Report'!B:AM,33,0)))</f>
        <v>36.374700000000011</v>
      </c>
      <c r="AC743" s="21">
        <f>VLOOKUP(L743,'Status Report'!B:CE,82,0)</f>
        <v>0</v>
      </c>
      <c r="AD743" s="21">
        <f t="shared" si="173"/>
        <v>36.374700000000011</v>
      </c>
      <c r="AE743" s="63">
        <f>VLOOKUP(L743,'Status Report'!B:W,20,0)</f>
        <v>36</v>
      </c>
      <c r="AF743" s="63">
        <f>VLOOKUP(L743,'Status Report'!B:W,21,0)</f>
        <v>33</v>
      </c>
      <c r="AG743" s="63">
        <f>VLOOKUP(L743,'Status Report'!B:W,22,0)</f>
        <v>7</v>
      </c>
      <c r="AH743" s="22">
        <f t="shared" si="174"/>
        <v>4.1579999999999999E-2</v>
      </c>
      <c r="AI743" t="s">
        <v>990</v>
      </c>
      <c r="AK743" s="63">
        <f>IFERROR(VLOOKUP(G743,ASEAN!A:A,1,0),0)</f>
        <v>0</v>
      </c>
      <c r="AL743" s="63" t="str">
        <f>IFERROR(VLOOKUP(D743,'[3]customer specs'!$B$1:$D$65536,3,0),0)</f>
        <v>pallet</v>
      </c>
      <c r="AM743" s="64">
        <f t="shared" si="175"/>
        <v>3.9000000000000341</v>
      </c>
      <c r="AN743" s="64">
        <f t="shared" si="176"/>
        <v>0</v>
      </c>
      <c r="AO743" s="63"/>
      <c r="AP743" s="63"/>
      <c r="AQ743" s="63" t="str">
        <f t="shared" si="177"/>
        <v>no</v>
      </c>
      <c r="AR743" s="20">
        <f t="shared" si="178"/>
        <v>181.87350000000006</v>
      </c>
      <c r="AS743" s="63"/>
      <c r="AT743" s="23">
        <f t="shared" si="168"/>
        <v>0.12</v>
      </c>
      <c r="AU743" s="65">
        <f t="shared" si="179"/>
        <v>41.334886363636379</v>
      </c>
      <c r="AV743" s="65"/>
      <c r="AW743" s="65">
        <f t="shared" si="180"/>
        <v>206.67443181818189</v>
      </c>
      <c r="AX743" s="65"/>
      <c r="AY743" s="63">
        <f>VLOOKUP(L743,'Status Report'!B:CF,81,0)</f>
        <v>0</v>
      </c>
      <c r="AZ743" s="63" t="str">
        <f>VLOOKUP(L743,'Status Report'!B:S,18,0)</f>
        <v>Ellina Smirnova</v>
      </c>
      <c r="BB743" s="63">
        <f>VLOOKUP(L743,'Status Report'!B:Z,25,0)</f>
        <v>6</v>
      </c>
      <c r="BC743" s="63">
        <f t="shared" si="181"/>
        <v>30</v>
      </c>
      <c r="BF743">
        <f>VLOOKUP(L743,'Status Report'!B:CE,82,0)</f>
        <v>0</v>
      </c>
      <c r="BG743">
        <f>VLOOKUP(L743,'Status Report'!B:CF,83,0)</f>
        <v>0</v>
      </c>
      <c r="BH743">
        <f>VLOOKUP(L743,'Status Report'!B:CG,84,0)</f>
        <v>0</v>
      </c>
      <c r="BI743" t="s">
        <v>891</v>
      </c>
      <c r="BJ743" t="s">
        <v>795</v>
      </c>
      <c r="BM743" s="67">
        <f t="shared" si="182"/>
        <v>103</v>
      </c>
    </row>
    <row r="744" spans="1:65" x14ac:dyDescent="0.25">
      <c r="A744" s="68" t="str">
        <f>VLOOKUP(L744,'Status Report'!B:CB,79,0)</f>
        <v>Heineken</v>
      </c>
      <c r="C744">
        <v>26021029</v>
      </c>
      <c r="D744">
        <v>3010981</v>
      </c>
      <c r="E744" t="s">
        <v>889</v>
      </c>
      <c r="F744" t="s">
        <v>890</v>
      </c>
      <c r="G744" t="str">
        <f>VLOOKUP(D744,'[2]sold to'!$A:$H,8,0)</f>
        <v>Curacao</v>
      </c>
      <c r="H744" t="str">
        <f>VLOOKUP(D744,'[2]sold to'!$A:$I,9,0)</f>
        <v>AMERICAS</v>
      </c>
      <c r="K744">
        <v>30</v>
      </c>
      <c r="L744">
        <v>88025980</v>
      </c>
      <c r="M744" t="s">
        <v>221</v>
      </c>
      <c r="N744">
        <v>6</v>
      </c>
      <c r="P744" t="str">
        <f>VLOOKUP(L744,'Status Report'!B:AA,26,0)</f>
        <v>Bangladesh</v>
      </c>
      <c r="Q744" t="str">
        <f>VLOOKUP(L744,'Status Report'!B:AB,27,0)</f>
        <v>Textiles-Clothing</v>
      </c>
      <c r="R744">
        <f>VLOOKUP(L744,'Status Report'!B:X,23,0)</f>
        <v>167</v>
      </c>
      <c r="S744" t="str">
        <f>VLOOKUP(L744,'Status Report'!B:T,19,0)</f>
        <v>Promocean The Netherlands BV</v>
      </c>
      <c r="T744" s="62">
        <f>VLOOKUP(L744,'Status Report'!B:E,4,0)</f>
        <v>3</v>
      </c>
      <c r="U744" s="19">
        <f>_xlfn.IFS(AI744="Den Bosch",VLOOKUP(L744,'Status Report'!B:AM,35,0),AI744="Yantian",VLOOKUP(L744,'Status Report'!B:AM,36,0),AI744="",IF(H744="Asia Pacific",VLOOKUP(L744,'Status Report'!B:AM,36,0),VLOOKUP(L744,'Status Report'!B:AM,35,0)),AI744="Direct shipment",IF(H744="Asia Pacific",VLOOKUP(L744,'Status Report'!B:AM,36,0),VLOOKUP(L744,'Status Report'!B:AM,35,0)))</f>
        <v>42.480000000000004</v>
      </c>
      <c r="V744" s="20">
        <f t="shared" si="169"/>
        <v>254.88000000000002</v>
      </c>
      <c r="W744" s="19">
        <f>_xlfn.IFS(AI744="Den Bosch",VLOOKUP(L744,'Status Report'!B:AM,37,0),AI744="Yantian",VLOOKUP(L744,'Status Report'!B:AM,38,0),AI744="",IF(H744="Asia Pacific",VLOOKUP(L744,'Status Report'!B:AM,38,0),VLOOKUP(L744,'Status Report'!B:AM,37,0)),AI744="Direct shipment",IF(H744="Asia Pacific",VLOOKUP(L744,'Status Report'!B:AM,38,0),VLOOKUP(L744,'Status Report'!B:AM,37,0)))</f>
        <v>41.7</v>
      </c>
      <c r="X744" s="20">
        <f t="shared" si="170"/>
        <v>250.20000000000002</v>
      </c>
      <c r="Y744" s="20">
        <f>_xlfn.IFS(AI744="Den Bosch",VLOOKUP(L744,'Status Report'!B:AO,39,0),AI744="Yantian",VLOOKUP(L744,'Status Report'!B:AO,40,0),AI744="",IF(H744="Asia Pacific",VLOOKUP(L744,'Status Report'!B:AO,40,0),VLOOKUP(L744,'Status Report'!B:AO,39,0)),AI744="Direct shipment",IF(H744="Asia Pacific",VLOOKUP(L744,'Status Report'!B:AO,40,0),VLOOKUP(L744,'Status Report'!B:AO,39,0)))</f>
        <v>0</v>
      </c>
      <c r="Z744" s="20">
        <f t="shared" si="171"/>
        <v>0</v>
      </c>
      <c r="AA744" s="20">
        <f t="shared" si="172"/>
        <v>250.20000000000002</v>
      </c>
      <c r="AB744" s="21">
        <f>_xlfn.IFS(AI744="Den Bosch",VLOOKUP(L744,'Status Report'!B:AM,33,0),AI744="Yantian",VLOOKUP(L744,'Status Report'!B:AM,34,0),AI744="",IF(H744="Asia Pacific",VLOOKUP(L744,'Status Report'!B:AM,34,0),VLOOKUP(L744,'Status Report'!B:AM,33,0)),AI744="Direct shipment",IF(H744="Asia Pacific",VLOOKUP(L744,'Status Report'!B:AM,34,0),VLOOKUP(L744,'Status Report'!B:AM,33,0)))</f>
        <v>36.374700000000004</v>
      </c>
      <c r="AC744" s="21">
        <f>VLOOKUP(L744,'Status Report'!B:CE,82,0)</f>
        <v>0</v>
      </c>
      <c r="AD744" s="21">
        <f t="shared" si="173"/>
        <v>36.374700000000004</v>
      </c>
      <c r="AE744" s="63">
        <f>VLOOKUP(L744,'Status Report'!B:W,20,0)</f>
        <v>36</v>
      </c>
      <c r="AF744" s="63">
        <f>VLOOKUP(L744,'Status Report'!B:W,21,0)</f>
        <v>33</v>
      </c>
      <c r="AG744" s="63">
        <f>VLOOKUP(L744,'Status Report'!B:W,22,0)</f>
        <v>7</v>
      </c>
      <c r="AH744" s="22">
        <f t="shared" si="174"/>
        <v>4.9896000000000003E-2</v>
      </c>
      <c r="AI744" t="s">
        <v>990</v>
      </c>
      <c r="AK744" s="63">
        <f>IFERROR(VLOOKUP(G744,ASEAN!A:A,1,0),0)</f>
        <v>0</v>
      </c>
      <c r="AL744" s="63" t="str">
        <f>IFERROR(VLOOKUP(D744,'[3]customer specs'!$B$1:$D$65536,3,0),0)</f>
        <v>pallet</v>
      </c>
      <c r="AM744" s="64">
        <f t="shared" si="175"/>
        <v>4.6800000000000068</v>
      </c>
      <c r="AN744" s="64">
        <f t="shared" si="176"/>
        <v>0</v>
      </c>
      <c r="AO744" s="63"/>
      <c r="AP744" s="63"/>
      <c r="AQ744" s="63" t="str">
        <f t="shared" si="177"/>
        <v>no</v>
      </c>
      <c r="AR744" s="20">
        <f t="shared" si="178"/>
        <v>218.24820000000003</v>
      </c>
      <c r="AS744" s="63"/>
      <c r="AT744" s="23">
        <f t="shared" si="168"/>
        <v>0.12</v>
      </c>
      <c r="AU744" s="65">
        <f t="shared" si="179"/>
        <v>41.334886363636372</v>
      </c>
      <c r="AV744" s="65"/>
      <c r="AW744" s="65">
        <f t="shared" si="180"/>
        <v>248.00931818181823</v>
      </c>
      <c r="AX744" s="65"/>
      <c r="AY744" s="63">
        <f>VLOOKUP(L744,'Status Report'!B:CF,81,0)</f>
        <v>0</v>
      </c>
      <c r="AZ744" s="63" t="str">
        <f>VLOOKUP(L744,'Status Report'!B:S,18,0)</f>
        <v>Ellina Smirnova</v>
      </c>
      <c r="BB744" s="63">
        <f>VLOOKUP(L744,'Status Report'!B:Z,25,0)</f>
        <v>6</v>
      </c>
      <c r="BC744" s="63">
        <f t="shared" si="181"/>
        <v>36</v>
      </c>
      <c r="BF744">
        <f>VLOOKUP(L744,'Status Report'!B:CE,82,0)</f>
        <v>0</v>
      </c>
      <c r="BG744">
        <f>VLOOKUP(L744,'Status Report'!B:CF,83,0)</f>
        <v>0</v>
      </c>
      <c r="BH744">
        <f>VLOOKUP(L744,'Status Report'!B:CG,84,0)</f>
        <v>0</v>
      </c>
      <c r="BI744" t="s">
        <v>891</v>
      </c>
      <c r="BJ744" t="s">
        <v>795</v>
      </c>
      <c r="BM744" s="67">
        <f t="shared" si="182"/>
        <v>165</v>
      </c>
    </row>
    <row r="745" spans="1:65" x14ac:dyDescent="0.25">
      <c r="A745" s="68" t="str">
        <f>VLOOKUP(L745,'Status Report'!B:CB,79,0)</f>
        <v>Heineken</v>
      </c>
      <c r="C745">
        <v>26021029</v>
      </c>
      <c r="D745">
        <v>3010981</v>
      </c>
      <c r="E745" t="s">
        <v>889</v>
      </c>
      <c r="F745" t="s">
        <v>890</v>
      </c>
      <c r="G745" t="str">
        <f>VLOOKUP(D745,'[2]sold to'!$A:$H,8,0)</f>
        <v>Curacao</v>
      </c>
      <c r="H745" t="str">
        <f>VLOOKUP(D745,'[2]sold to'!$A:$I,9,0)</f>
        <v>AMERICAS</v>
      </c>
      <c r="K745">
        <v>40</v>
      </c>
      <c r="L745">
        <v>88025981</v>
      </c>
      <c r="M745" t="s">
        <v>222</v>
      </c>
      <c r="N745">
        <v>5</v>
      </c>
      <c r="P745" t="str">
        <f>VLOOKUP(L745,'Status Report'!B:AA,26,0)</f>
        <v>Bangladesh</v>
      </c>
      <c r="Q745" t="str">
        <f>VLOOKUP(L745,'Status Report'!B:AB,27,0)</f>
        <v>Textiles-Clothing</v>
      </c>
      <c r="R745">
        <f>VLOOKUP(L745,'Status Report'!B:X,23,0)</f>
        <v>167</v>
      </c>
      <c r="S745" t="str">
        <f>VLOOKUP(L745,'Status Report'!B:T,19,0)</f>
        <v>Promocean The Netherlands BV</v>
      </c>
      <c r="T745" s="62">
        <f>VLOOKUP(L745,'Status Report'!B:E,4,0)</f>
        <v>3</v>
      </c>
      <c r="U745" s="19">
        <f>_xlfn.IFS(AI745="Den Bosch",VLOOKUP(L745,'Status Report'!B:AM,35,0),AI745="Yantian",VLOOKUP(L745,'Status Report'!B:AM,36,0),AI745="",IF(H745="Asia Pacific",VLOOKUP(L745,'Status Report'!B:AM,36,0),VLOOKUP(L745,'Status Report'!B:AM,35,0)),AI745="Direct shipment",IF(H745="Asia Pacific",VLOOKUP(L745,'Status Report'!B:AM,36,0),VLOOKUP(L745,'Status Report'!B:AM,35,0)))</f>
        <v>42.480000000000004</v>
      </c>
      <c r="V745" s="20">
        <f t="shared" si="169"/>
        <v>212.40000000000003</v>
      </c>
      <c r="W745" s="19">
        <f>_xlfn.IFS(AI745="Den Bosch",VLOOKUP(L745,'Status Report'!B:AM,37,0),AI745="Yantian",VLOOKUP(L745,'Status Report'!B:AM,38,0),AI745="",IF(H745="Asia Pacific",VLOOKUP(L745,'Status Report'!B:AM,38,0),VLOOKUP(L745,'Status Report'!B:AM,37,0)),AI745="Direct shipment",IF(H745="Asia Pacific",VLOOKUP(L745,'Status Report'!B:AM,38,0),VLOOKUP(L745,'Status Report'!B:AM,37,0)))</f>
        <v>41.7</v>
      </c>
      <c r="X745" s="20">
        <f t="shared" si="170"/>
        <v>208.5</v>
      </c>
      <c r="Y745" s="20">
        <f>_xlfn.IFS(AI745="Den Bosch",VLOOKUP(L745,'Status Report'!B:AO,39,0),AI745="Yantian",VLOOKUP(L745,'Status Report'!B:AO,40,0),AI745="",IF(H745="Asia Pacific",VLOOKUP(L745,'Status Report'!B:AO,40,0),VLOOKUP(L745,'Status Report'!B:AO,39,0)),AI745="Direct shipment",IF(H745="Asia Pacific",VLOOKUP(L745,'Status Report'!B:AO,40,0),VLOOKUP(L745,'Status Report'!B:AO,39,0)))</f>
        <v>0</v>
      </c>
      <c r="Z745" s="20">
        <f t="shared" si="171"/>
        <v>0</v>
      </c>
      <c r="AA745" s="20">
        <f t="shared" si="172"/>
        <v>208.5</v>
      </c>
      <c r="AB745" s="21">
        <f>_xlfn.IFS(AI745="Den Bosch",VLOOKUP(L745,'Status Report'!B:AM,33,0),AI745="Yantian",VLOOKUP(L745,'Status Report'!B:AM,34,0),AI745="",IF(H745="Asia Pacific",VLOOKUP(L745,'Status Report'!B:AM,34,0),VLOOKUP(L745,'Status Report'!B:AM,33,0)),AI745="Direct shipment",IF(H745="Asia Pacific",VLOOKUP(L745,'Status Report'!B:AM,34,0),VLOOKUP(L745,'Status Report'!B:AM,33,0)))</f>
        <v>36.374700000000004</v>
      </c>
      <c r="AC745" s="21">
        <f>VLOOKUP(L745,'Status Report'!B:CE,82,0)</f>
        <v>0</v>
      </c>
      <c r="AD745" s="21">
        <f t="shared" si="173"/>
        <v>36.374700000000004</v>
      </c>
      <c r="AE745" s="63">
        <f>VLOOKUP(L745,'Status Report'!B:W,20,0)</f>
        <v>36</v>
      </c>
      <c r="AF745" s="63">
        <f>VLOOKUP(L745,'Status Report'!B:W,21,0)</f>
        <v>33</v>
      </c>
      <c r="AG745" s="63">
        <f>VLOOKUP(L745,'Status Report'!B:W,22,0)</f>
        <v>7</v>
      </c>
      <c r="AH745" s="22">
        <f t="shared" si="174"/>
        <v>4.1579999999999999E-2</v>
      </c>
      <c r="AI745" t="s">
        <v>990</v>
      </c>
      <c r="AK745" s="63">
        <f>IFERROR(VLOOKUP(G745,ASEAN!A:A,1,0),0)</f>
        <v>0</v>
      </c>
      <c r="AL745" s="63" t="str">
        <f>IFERROR(VLOOKUP(D745,'[3]customer specs'!$B$1:$D$65536,3,0),0)</f>
        <v>pallet</v>
      </c>
      <c r="AM745" s="64">
        <f t="shared" si="175"/>
        <v>3.9000000000000341</v>
      </c>
      <c r="AN745" s="64">
        <f t="shared" si="176"/>
        <v>0</v>
      </c>
      <c r="AO745" s="63"/>
      <c r="AP745" s="63"/>
      <c r="AQ745" s="63" t="str">
        <f t="shared" si="177"/>
        <v>no</v>
      </c>
      <c r="AR745" s="20">
        <f t="shared" si="178"/>
        <v>181.87350000000004</v>
      </c>
      <c r="AS745" s="63"/>
      <c r="AT745" s="23">
        <f t="shared" si="168"/>
        <v>0.12</v>
      </c>
      <c r="AU745" s="65">
        <f t="shared" si="179"/>
        <v>41.334886363636372</v>
      </c>
      <c r="AV745" s="65"/>
      <c r="AW745" s="65">
        <f t="shared" si="180"/>
        <v>206.67443181818186</v>
      </c>
      <c r="AX745" s="65"/>
      <c r="AY745" s="63">
        <f>VLOOKUP(L745,'Status Report'!B:CF,81,0)</f>
        <v>0</v>
      </c>
      <c r="AZ745" s="63" t="str">
        <f>VLOOKUP(L745,'Status Report'!B:S,18,0)</f>
        <v>Ellina Smirnova</v>
      </c>
      <c r="BB745" s="63">
        <f>VLOOKUP(L745,'Status Report'!B:Z,25,0)</f>
        <v>6</v>
      </c>
      <c r="BC745" s="63">
        <f t="shared" si="181"/>
        <v>30</v>
      </c>
      <c r="BF745">
        <f>VLOOKUP(L745,'Status Report'!B:CE,82,0)</f>
        <v>0</v>
      </c>
      <c r="BG745">
        <f>VLOOKUP(L745,'Status Report'!B:CF,83,0)</f>
        <v>0</v>
      </c>
      <c r="BH745">
        <f>VLOOKUP(L745,'Status Report'!B:CG,84,0)</f>
        <v>0</v>
      </c>
      <c r="BI745" t="s">
        <v>891</v>
      </c>
      <c r="BJ745" t="s">
        <v>795</v>
      </c>
      <c r="BM745" s="67">
        <f t="shared" si="182"/>
        <v>328</v>
      </c>
    </row>
    <row r="746" spans="1:65" x14ac:dyDescent="0.25">
      <c r="A746" s="68" t="str">
        <f>VLOOKUP(L746,'Status Report'!B:CB,79,0)</f>
        <v>Heineken</v>
      </c>
      <c r="C746">
        <v>26021029</v>
      </c>
      <c r="D746">
        <v>3010981</v>
      </c>
      <c r="E746" t="s">
        <v>889</v>
      </c>
      <c r="F746" t="s">
        <v>890</v>
      </c>
      <c r="G746" t="str">
        <f>VLOOKUP(D746,'[2]sold to'!$A:$H,8,0)</f>
        <v>Curacao</v>
      </c>
      <c r="H746" t="str">
        <f>VLOOKUP(D746,'[2]sold to'!$A:$I,9,0)</f>
        <v>AMERICAS</v>
      </c>
      <c r="K746">
        <v>50</v>
      </c>
      <c r="L746">
        <v>88027326</v>
      </c>
      <c r="M746" t="s">
        <v>800</v>
      </c>
      <c r="N746">
        <v>20</v>
      </c>
      <c r="P746" t="str">
        <f>VLOOKUP(L746,'Status Report'!B:AA,26,0)</f>
        <v>China</v>
      </c>
      <c r="Q746" t="str">
        <f>VLOOKUP(L746,'Status Report'!B:AB,27,0)</f>
        <v>Premiums</v>
      </c>
      <c r="R746">
        <f>VLOOKUP(L746,'Status Report'!B:X,23,0)</f>
        <v>200</v>
      </c>
      <c r="S746" t="str">
        <f>VLOOKUP(L746,'Status Report'!B:T,19,0)</f>
        <v>Miles Promocean</v>
      </c>
      <c r="T746" s="62">
        <f>VLOOKUP(L746,'Status Report'!B:E,4,0)</f>
        <v>1</v>
      </c>
      <c r="U746" s="19">
        <f>_xlfn.IFS(AI746="Den Bosch",VLOOKUP(L746,'Status Report'!B:AM,35,0),AI746="Yantian",VLOOKUP(L746,'Status Report'!B:AM,36,0),AI746="",IF(H746="Asia Pacific",VLOOKUP(L746,'Status Report'!B:AM,36,0),VLOOKUP(L746,'Status Report'!B:AM,35,0)),AI746="Direct shipment",IF(H746="Asia Pacific",VLOOKUP(L746,'Status Report'!B:AM,36,0),VLOOKUP(L746,'Status Report'!B:AM,35,0)))</f>
        <v>58.6</v>
      </c>
      <c r="V746" s="20">
        <f t="shared" si="169"/>
        <v>1172</v>
      </c>
      <c r="W746" s="19">
        <f>_xlfn.IFS(AI746="Den Bosch",VLOOKUP(L746,'Status Report'!B:AM,37,0),AI746="Yantian",VLOOKUP(L746,'Status Report'!B:AM,38,0),AI746="",IF(H746="Asia Pacific",VLOOKUP(L746,'Status Report'!B:AM,38,0),VLOOKUP(L746,'Status Report'!B:AM,37,0)),AI746="Direct shipment",IF(H746="Asia Pacific",VLOOKUP(L746,'Status Report'!B:AM,38,0),VLOOKUP(L746,'Status Report'!B:AM,37,0)))</f>
        <v>58.6</v>
      </c>
      <c r="X746" s="20">
        <f t="shared" si="170"/>
        <v>1172</v>
      </c>
      <c r="Y746" s="20">
        <f>_xlfn.IFS(AI746="Den Bosch",VLOOKUP(L746,'Status Report'!B:AO,39,0),AI746="Yantian",VLOOKUP(L746,'Status Report'!B:AO,40,0),AI746="",IF(H746="Asia Pacific",VLOOKUP(L746,'Status Report'!B:AO,40,0),VLOOKUP(L746,'Status Report'!B:AO,39,0)),AI746="Direct shipment",IF(H746="Asia Pacific",VLOOKUP(L746,'Status Report'!B:AO,40,0),VLOOKUP(L746,'Status Report'!B:AO,39,0)))</f>
        <v>0</v>
      </c>
      <c r="Z746" s="20">
        <f t="shared" si="171"/>
        <v>0</v>
      </c>
      <c r="AA746" s="20">
        <f t="shared" si="172"/>
        <v>1172</v>
      </c>
      <c r="AB746" s="21">
        <f>_xlfn.IFS(AI746="Den Bosch",VLOOKUP(L746,'Status Report'!B:AM,33,0),AI746="Yantian",VLOOKUP(L746,'Status Report'!B:AM,34,0),AI746="",IF(H746="Asia Pacific",VLOOKUP(L746,'Status Report'!B:AM,34,0),VLOOKUP(L746,'Status Report'!B:AM,33,0)),AI746="Direct shipment",IF(H746="Asia Pacific",VLOOKUP(L746,'Status Report'!B:AM,34,0),VLOOKUP(L746,'Status Report'!B:AM,33,0)))</f>
        <v>50.6616</v>
      </c>
      <c r="AC746" s="21">
        <f>VLOOKUP(L746,'Status Report'!B:CE,82,0)</f>
        <v>0</v>
      </c>
      <c r="AD746" s="21">
        <f t="shared" si="173"/>
        <v>50.6616</v>
      </c>
      <c r="AE746" s="63">
        <f>VLOOKUP(L746,'Status Report'!B:W,20,0)</f>
        <v>19</v>
      </c>
      <c r="AF746" s="63">
        <f>VLOOKUP(L746,'Status Report'!B:W,21,0)</f>
        <v>15</v>
      </c>
      <c r="AG746" s="63">
        <f>VLOOKUP(L746,'Status Report'!B:W,22,0)</f>
        <v>28</v>
      </c>
      <c r="AH746" s="22">
        <f t="shared" si="174"/>
        <v>0.15959999999999999</v>
      </c>
      <c r="AK746" s="63">
        <f>IFERROR(VLOOKUP(G746,ASEAN!A:A,1,0),0)</f>
        <v>0</v>
      </c>
      <c r="AL746" s="63" t="str">
        <f>IFERROR(VLOOKUP(D746,'[3]customer specs'!$B$1:$D$65536,3,0),0)</f>
        <v>pallet</v>
      </c>
      <c r="AM746" s="64">
        <f t="shared" si="175"/>
        <v>0</v>
      </c>
      <c r="AN746" s="64">
        <f t="shared" si="176"/>
        <v>0</v>
      </c>
      <c r="AO746" s="63"/>
      <c r="AP746" s="63"/>
      <c r="AQ746" s="63" t="str">
        <f t="shared" si="177"/>
        <v>no</v>
      </c>
      <c r="AR746" s="20">
        <f t="shared" si="178"/>
        <v>1013.232</v>
      </c>
      <c r="AS746" s="63"/>
      <c r="AT746" s="23">
        <f t="shared" si="168"/>
        <v>0.12</v>
      </c>
      <c r="AU746" s="65">
        <f t="shared" si="179"/>
        <v>57.57</v>
      </c>
      <c r="AV746" s="65"/>
      <c r="AW746" s="65">
        <f t="shared" si="180"/>
        <v>1151.4000000000001</v>
      </c>
      <c r="AX746" s="65"/>
      <c r="AY746" s="63">
        <f>VLOOKUP(L746,'Status Report'!B:CF,81,0)</f>
        <v>0</v>
      </c>
      <c r="AZ746" s="63" t="str">
        <f>VLOOKUP(L746,'Status Report'!B:S,18,0)</f>
        <v xml:space="preserve">Konstantinos Zoupanos </v>
      </c>
      <c r="BB746" s="63">
        <f>VLOOKUP(L746,'Status Report'!B:Z,25,0)</f>
        <v>5</v>
      </c>
      <c r="BC746" s="63">
        <f t="shared" si="181"/>
        <v>100</v>
      </c>
      <c r="BF746">
        <f>VLOOKUP(L746,'Status Report'!B:CE,82,0)</f>
        <v>0</v>
      </c>
      <c r="BG746">
        <f>VLOOKUP(L746,'Status Report'!B:CF,83,0)</f>
        <v>0</v>
      </c>
      <c r="BH746">
        <f>VLOOKUP(L746,'Status Report'!B:CG,84,0)</f>
        <v>0</v>
      </c>
      <c r="BI746" t="s">
        <v>891</v>
      </c>
      <c r="BJ746" t="s">
        <v>795</v>
      </c>
      <c r="BM746" s="67">
        <f t="shared" si="182"/>
        <v>44</v>
      </c>
    </row>
    <row r="747" spans="1:65" x14ac:dyDescent="0.25">
      <c r="A747" s="68" t="str">
        <f>VLOOKUP(L747,'Status Report'!B:CB,79,0)</f>
        <v>Heineken</v>
      </c>
      <c r="C747">
        <v>26021029</v>
      </c>
      <c r="D747">
        <v>3010981</v>
      </c>
      <c r="E747" t="s">
        <v>889</v>
      </c>
      <c r="F747" t="s">
        <v>890</v>
      </c>
      <c r="G747" t="str">
        <f>VLOOKUP(D747,'[2]sold to'!$A:$H,8,0)</f>
        <v>Curacao</v>
      </c>
      <c r="H747" t="str">
        <f>VLOOKUP(D747,'[2]sold to'!$A:$I,9,0)</f>
        <v>AMERICAS</v>
      </c>
      <c r="K747">
        <v>60</v>
      </c>
      <c r="L747">
        <v>88027055</v>
      </c>
      <c r="M747" t="s">
        <v>733</v>
      </c>
      <c r="N747">
        <v>20</v>
      </c>
      <c r="P747" t="str">
        <f>VLOOKUP(L747,'Status Report'!B:AA,26,0)</f>
        <v>China</v>
      </c>
      <c r="Q747" t="str">
        <f>VLOOKUP(L747,'Status Report'!B:AB,27,0)</f>
        <v>Premiums</v>
      </c>
      <c r="R747">
        <f>VLOOKUP(L747,'Status Report'!B:X,23,0)</f>
        <v>200</v>
      </c>
      <c r="S747" t="str">
        <f>VLOOKUP(L747,'Status Report'!B:T,19,0)</f>
        <v>Promocean The Netherlands BV</v>
      </c>
      <c r="T747" s="62">
        <f>VLOOKUP(L747,'Status Report'!B:E,4,0)</f>
        <v>3</v>
      </c>
      <c r="U747" s="19">
        <f>_xlfn.IFS(AI747="Den Bosch",VLOOKUP(L747,'Status Report'!B:AM,35,0),AI747="Yantian",VLOOKUP(L747,'Status Report'!B:AM,36,0),AI747="",IF(H747="Asia Pacific",VLOOKUP(L747,'Status Report'!B:AM,36,0),VLOOKUP(L747,'Status Report'!B:AM,35,0)),AI747="Direct shipment",IF(H747="Asia Pacific",VLOOKUP(L747,'Status Report'!B:AM,36,0),VLOOKUP(L747,'Status Report'!B:AM,35,0)))</f>
        <v>50.300000000000004</v>
      </c>
      <c r="V747" s="20">
        <f t="shared" si="169"/>
        <v>1006.0000000000001</v>
      </c>
      <c r="W747" s="19">
        <f>_xlfn.IFS(AI747="Den Bosch",VLOOKUP(L747,'Status Report'!B:AM,37,0),AI747="Yantian",VLOOKUP(L747,'Status Report'!B:AM,38,0),AI747="",IF(H747="Asia Pacific",VLOOKUP(L747,'Status Report'!B:AM,38,0),VLOOKUP(L747,'Status Report'!B:AM,37,0)),AI747="Direct shipment",IF(H747="Asia Pacific",VLOOKUP(L747,'Status Report'!B:AM,38,0),VLOOKUP(L747,'Status Report'!B:AM,37,0)))</f>
        <v>46.3</v>
      </c>
      <c r="X747" s="20">
        <f t="shared" si="170"/>
        <v>926</v>
      </c>
      <c r="Y747" s="20">
        <f>_xlfn.IFS(AI747="Den Bosch",VLOOKUP(L747,'Status Report'!B:AO,39,0),AI747="Yantian",VLOOKUP(L747,'Status Report'!B:AO,40,0),AI747="",IF(H747="Asia Pacific",VLOOKUP(L747,'Status Report'!B:AO,40,0),VLOOKUP(L747,'Status Report'!B:AO,39,0)),AI747="Direct shipment",IF(H747="Asia Pacific",VLOOKUP(L747,'Status Report'!B:AO,40,0),VLOOKUP(L747,'Status Report'!B:AO,39,0)))</f>
        <v>0</v>
      </c>
      <c r="Z747" s="20">
        <f t="shared" si="171"/>
        <v>0</v>
      </c>
      <c r="AA747" s="20">
        <f t="shared" si="172"/>
        <v>926</v>
      </c>
      <c r="AB747" s="21">
        <f>_xlfn.IFS(AI747="Den Bosch",VLOOKUP(L747,'Status Report'!B:AM,33,0),AI747="Yantian",VLOOKUP(L747,'Status Report'!B:AM,34,0),AI747="",IF(H747="Asia Pacific",VLOOKUP(L747,'Status Report'!B:AM,34,0),VLOOKUP(L747,'Status Report'!B:AM,33,0)),AI747="Direct shipment",IF(H747="Asia Pacific",VLOOKUP(L747,'Status Report'!B:AM,34,0),VLOOKUP(L747,'Status Report'!B:AM,33,0)))</f>
        <v>37.312199999999997</v>
      </c>
      <c r="AC747" s="21">
        <f>VLOOKUP(L747,'Status Report'!B:CE,82,0)</f>
        <v>0</v>
      </c>
      <c r="AD747" s="21">
        <f t="shared" si="173"/>
        <v>37.312199999999997</v>
      </c>
      <c r="AE747" s="63">
        <f>VLOOKUP(L747,'Status Report'!B:W,20,0)</f>
        <v>35</v>
      </c>
      <c r="AF747" s="63">
        <f>VLOOKUP(L747,'Status Report'!B:W,21,0)</f>
        <v>34</v>
      </c>
      <c r="AG747" s="63">
        <f>VLOOKUP(L747,'Status Report'!B:W,22,0)</f>
        <v>30</v>
      </c>
      <c r="AH747" s="22">
        <f t="shared" si="174"/>
        <v>0.71399999999999997</v>
      </c>
      <c r="AI747" t="s">
        <v>990</v>
      </c>
      <c r="AK747" s="63">
        <f>IFERROR(VLOOKUP(G747,ASEAN!A:A,1,0),0)</f>
        <v>0</v>
      </c>
      <c r="AL747" s="63" t="str">
        <f>IFERROR(VLOOKUP(D747,'[3]customer specs'!$B$1:$D$65536,3,0),0)</f>
        <v>pallet</v>
      </c>
      <c r="AM747" s="64">
        <f t="shared" si="175"/>
        <v>80.000000000000114</v>
      </c>
      <c r="AN747" s="64">
        <f t="shared" si="176"/>
        <v>0</v>
      </c>
      <c r="AO747" s="63"/>
      <c r="AP747" s="63"/>
      <c r="AQ747" s="63" t="str">
        <f t="shared" si="177"/>
        <v>no</v>
      </c>
      <c r="AR747" s="20">
        <f t="shared" si="178"/>
        <v>746.24399999999991</v>
      </c>
      <c r="AS747" s="63"/>
      <c r="AT747" s="23">
        <f t="shared" si="168"/>
        <v>0.12</v>
      </c>
      <c r="AU747" s="65">
        <f t="shared" si="179"/>
        <v>42.400227272727271</v>
      </c>
      <c r="AV747" s="65"/>
      <c r="AW747" s="65">
        <f t="shared" si="180"/>
        <v>848.00454545454545</v>
      </c>
      <c r="AX747" s="65"/>
      <c r="AY747" s="63">
        <f>VLOOKUP(L747,'Status Report'!B:CF,81,0)</f>
        <v>0</v>
      </c>
      <c r="AZ747" s="63" t="str">
        <f>VLOOKUP(L747,'Status Report'!B:S,18,0)</f>
        <v>Ellina Smirnova</v>
      </c>
      <c r="BB747" s="63">
        <f>VLOOKUP(L747,'Status Report'!B:Z,25,0)</f>
        <v>5</v>
      </c>
      <c r="BC747" s="63">
        <f t="shared" si="181"/>
        <v>100</v>
      </c>
      <c r="BF747">
        <f>VLOOKUP(L747,'Status Report'!B:CE,82,0)</f>
        <v>0</v>
      </c>
      <c r="BG747">
        <f>VLOOKUP(L747,'Status Report'!B:CF,83,0)</f>
        <v>0</v>
      </c>
      <c r="BH747">
        <f>VLOOKUP(L747,'Status Report'!B:CG,84,0)</f>
        <v>0</v>
      </c>
      <c r="BI747" t="s">
        <v>891</v>
      </c>
      <c r="BJ747" t="s">
        <v>795</v>
      </c>
      <c r="BM747" s="67">
        <f t="shared" si="182"/>
        <v>1428</v>
      </c>
    </row>
    <row r="748" spans="1:65" x14ac:dyDescent="0.25">
      <c r="A748" s="68" t="str">
        <f>VLOOKUP(L748,'Status Report'!B:CB,79,0)</f>
        <v>Heineken UCL</v>
      </c>
      <c r="C748">
        <v>26021030</v>
      </c>
      <c r="D748">
        <v>3097160</v>
      </c>
      <c r="E748" t="s">
        <v>803</v>
      </c>
      <c r="F748" t="s">
        <v>802</v>
      </c>
      <c r="G748" t="str">
        <f>VLOOKUP(D748,'[2]sold to'!$A:$H,8,0)</f>
        <v>Netherlands</v>
      </c>
      <c r="H748" t="str">
        <f>VLOOKUP(D748,'[2]sold to'!$A:$I,9,0)</f>
        <v>AMEE</v>
      </c>
      <c r="K748">
        <v>10</v>
      </c>
      <c r="L748">
        <v>88023983</v>
      </c>
      <c r="M748" t="s">
        <v>147</v>
      </c>
      <c r="N748">
        <v>30</v>
      </c>
      <c r="P748" t="str">
        <f>VLOOKUP(L748,'Status Report'!B:AA,26,0)</f>
        <v>China</v>
      </c>
      <c r="Q748" t="str">
        <f>VLOOKUP(L748,'Status Report'!B:AB,27,0)</f>
        <v>Indoor signs</v>
      </c>
      <c r="R748">
        <f>VLOOKUP(L748,'Status Report'!B:X,23,0)</f>
        <v>100</v>
      </c>
      <c r="S748" t="str">
        <f>VLOOKUP(L748,'Status Report'!B:T,19,0)</f>
        <v>Dekkers Visual Communication B.v.</v>
      </c>
      <c r="T748" s="62">
        <f>VLOOKUP(L748,'Status Report'!B:E,4,0)</f>
        <v>3</v>
      </c>
      <c r="U748" s="19">
        <f>_xlfn.IFS(AI748="Den Bosch",VLOOKUP(L748,'Status Report'!B:AM,35,0),AI748="Yantian",VLOOKUP(L748,'Status Report'!B:AM,36,0),AI748="",IF(H748="Asia Pacific",VLOOKUP(L748,'Status Report'!B:AM,36,0),VLOOKUP(L748,'Status Report'!B:AM,35,0)),AI748="Direct shipment",IF(H748="Asia Pacific",VLOOKUP(L748,'Status Report'!B:AM,36,0),VLOOKUP(L748,'Status Report'!B:AM,35,0)))</f>
        <v>128.80000000000001</v>
      </c>
      <c r="V748" s="20">
        <f t="shared" si="169"/>
        <v>3864.0000000000005</v>
      </c>
      <c r="W748" s="19">
        <f>_xlfn.IFS(AI748="Den Bosch",VLOOKUP(L748,'Status Report'!B:AM,37,0),AI748="Yantian",VLOOKUP(L748,'Status Report'!B:AM,38,0),AI748="",IF(H748="Asia Pacific",VLOOKUP(L748,'Status Report'!B:AM,38,0),VLOOKUP(L748,'Status Report'!B:AM,37,0)),AI748="Direct shipment",IF(H748="Asia Pacific",VLOOKUP(L748,'Status Report'!B:AM,38,0),VLOOKUP(L748,'Status Report'!B:AM,37,0)))</f>
        <v>128.80000000000001</v>
      </c>
      <c r="X748" s="20">
        <f t="shared" si="170"/>
        <v>3864.0000000000005</v>
      </c>
      <c r="Y748" s="20">
        <f>_xlfn.IFS(AI748="Den Bosch",VLOOKUP(L748,'Status Report'!B:AO,39,0),AI748="Yantian",VLOOKUP(L748,'Status Report'!B:AO,40,0),AI748="",IF(H748="Asia Pacific",VLOOKUP(L748,'Status Report'!B:AO,40,0),VLOOKUP(L748,'Status Report'!B:AO,39,0)),AI748="Direct shipment",IF(H748="Asia Pacific",VLOOKUP(L748,'Status Report'!B:AO,40,0),VLOOKUP(L748,'Status Report'!B:AO,39,0)))</f>
        <v>0</v>
      </c>
      <c r="Z748" s="20">
        <f t="shared" si="171"/>
        <v>0</v>
      </c>
      <c r="AA748" s="20">
        <f t="shared" si="172"/>
        <v>3864.0000000000005</v>
      </c>
      <c r="AB748" s="21">
        <f>_xlfn.IFS(AI748="Den Bosch",VLOOKUP(L748,'Status Report'!B:AM,33,0),AI748="Yantian",VLOOKUP(L748,'Status Report'!B:AM,34,0),AI748="",IF(H748="Asia Pacific",VLOOKUP(L748,'Status Report'!B:AM,34,0),VLOOKUP(L748,'Status Report'!B:AM,33,0)),AI748="Direct shipment",IF(H748="Asia Pacific",VLOOKUP(L748,'Status Report'!B:AM,34,0),VLOOKUP(L748,'Status Report'!B:AM,33,0)))</f>
        <v>111.38940000000001</v>
      </c>
      <c r="AC748" s="21">
        <f>VLOOKUP(L748,'Status Report'!B:CE,82,0)</f>
        <v>0</v>
      </c>
      <c r="AD748" s="21">
        <f t="shared" si="173"/>
        <v>111.38940000000001</v>
      </c>
      <c r="AE748" s="63">
        <f>VLOOKUP(L748,'Status Report'!B:W,20,0)</f>
        <v>61.5</v>
      </c>
      <c r="AF748" s="63">
        <f>VLOOKUP(L748,'Status Report'!B:W,21,0)</f>
        <v>53</v>
      </c>
      <c r="AG748" s="63">
        <f>VLOOKUP(L748,'Status Report'!B:W,22,0)</f>
        <v>10</v>
      </c>
      <c r="AH748" s="22">
        <f t="shared" si="174"/>
        <v>0.97785</v>
      </c>
      <c r="AI748" t="s">
        <v>990</v>
      </c>
      <c r="AK748" s="63">
        <f>IFERROR(VLOOKUP(G748,ASEAN!A:A,1,0),0)</f>
        <v>0</v>
      </c>
      <c r="AL748" s="63">
        <f>IFERROR(VLOOKUP(D748,'[3]customer specs'!$B$1:$D$65536,3,0),0)</f>
        <v>0</v>
      </c>
      <c r="AM748" s="64">
        <f t="shared" si="175"/>
        <v>0</v>
      </c>
      <c r="AN748" s="64">
        <f t="shared" si="176"/>
        <v>0</v>
      </c>
      <c r="AO748" s="63"/>
      <c r="AP748" s="63"/>
      <c r="AQ748" s="63" t="str">
        <f t="shared" si="177"/>
        <v>no</v>
      </c>
      <c r="AR748" s="20">
        <f t="shared" si="178"/>
        <v>3341.6820000000002</v>
      </c>
      <c r="AS748" s="63"/>
      <c r="AT748" s="23">
        <f t="shared" si="168"/>
        <v>0.12</v>
      </c>
      <c r="AU748" s="65">
        <f t="shared" si="179"/>
        <v>126.57886363636365</v>
      </c>
      <c r="AV748" s="65"/>
      <c r="AW748" s="65">
        <f t="shared" si="180"/>
        <v>3797.3659090909096</v>
      </c>
      <c r="AX748" s="65"/>
      <c r="AY748" s="63">
        <f>VLOOKUP(L748,'Status Report'!B:CF,81,0)</f>
        <v>0</v>
      </c>
      <c r="AZ748" s="63" t="str">
        <f>VLOOKUP(L748,'Status Report'!B:S,18,0)</f>
        <v>Ludmilla Zarybnicka</v>
      </c>
      <c r="BB748" s="63">
        <f>VLOOKUP(L748,'Status Report'!B:Z,25,0)</f>
        <v>1</v>
      </c>
      <c r="BC748" s="63">
        <f t="shared" si="181"/>
        <v>30</v>
      </c>
      <c r="BF748">
        <f>VLOOKUP(L748,'Status Report'!B:CE,82,0)</f>
        <v>0</v>
      </c>
      <c r="BG748">
        <f>VLOOKUP(L748,'Status Report'!B:CF,83,0)</f>
        <v>0</v>
      </c>
      <c r="BH748">
        <f>VLOOKUP(L748,'Status Report'!B:CG,84,0)</f>
        <v>0</v>
      </c>
      <c r="BI748" t="s">
        <v>891</v>
      </c>
      <c r="BJ748" t="s">
        <v>795</v>
      </c>
      <c r="BM748" s="67">
        <f t="shared" si="182"/>
        <v>125</v>
      </c>
    </row>
    <row r="749" spans="1:65" x14ac:dyDescent="0.25">
      <c r="A749" s="68" t="str">
        <f>VLOOKUP(L749,'Status Report'!B:CB,79,0)</f>
        <v>Heineken UCL</v>
      </c>
      <c r="C749">
        <v>26021030</v>
      </c>
      <c r="D749">
        <v>3097160</v>
      </c>
      <c r="E749" t="s">
        <v>803</v>
      </c>
      <c r="F749" t="s">
        <v>802</v>
      </c>
      <c r="G749" t="str">
        <f>VLOOKUP(D749,'[2]sold to'!$A:$H,8,0)</f>
        <v>Netherlands</v>
      </c>
      <c r="H749" t="str">
        <f>VLOOKUP(D749,'[2]sold to'!$A:$I,9,0)</f>
        <v>AMEE</v>
      </c>
      <c r="K749">
        <v>20</v>
      </c>
      <c r="L749">
        <v>88026563</v>
      </c>
      <c r="M749" t="s">
        <v>375</v>
      </c>
      <c r="N749">
        <v>30</v>
      </c>
      <c r="P749" t="str">
        <f>VLOOKUP(L749,'Status Report'!B:AA,26,0)</f>
        <v>China</v>
      </c>
      <c r="Q749" t="str">
        <f>VLOOKUP(L749,'Status Report'!B:AB,27,0)</f>
        <v>Bar support</v>
      </c>
      <c r="R749">
        <f>VLOOKUP(L749,'Status Report'!B:X,23,0)</f>
        <v>50</v>
      </c>
      <c r="S749" t="str">
        <f>VLOOKUP(L749,'Status Report'!B:T,19,0)</f>
        <v>Asian Sourcing Link</v>
      </c>
      <c r="T749" s="62">
        <f>VLOOKUP(L749,'Status Report'!B:E,4,0)</f>
        <v>3</v>
      </c>
      <c r="U749" s="19">
        <f>_xlfn.IFS(AI749="Den Bosch",VLOOKUP(L749,'Status Report'!B:AM,35,0),AI749="Yantian",VLOOKUP(L749,'Status Report'!B:AM,36,0),AI749="",IF(H749="Asia Pacific",VLOOKUP(L749,'Status Report'!B:AM,36,0),VLOOKUP(L749,'Status Report'!B:AM,35,0)),AI749="Direct shipment",IF(H749="Asia Pacific",VLOOKUP(L749,'Status Report'!B:AM,36,0),VLOOKUP(L749,'Status Report'!B:AM,35,0)))</f>
        <v>47.5</v>
      </c>
      <c r="V749" s="20">
        <f t="shared" si="169"/>
        <v>1425</v>
      </c>
      <c r="W749" s="19">
        <f>_xlfn.IFS(AI749="Den Bosch",VLOOKUP(L749,'Status Report'!B:AM,37,0),AI749="Yantian",VLOOKUP(L749,'Status Report'!B:AM,38,0),AI749="",IF(H749="Asia Pacific",VLOOKUP(L749,'Status Report'!B:AM,38,0),VLOOKUP(L749,'Status Report'!B:AM,37,0)),AI749="Direct shipment",IF(H749="Asia Pacific",VLOOKUP(L749,'Status Report'!B:AM,38,0),VLOOKUP(L749,'Status Report'!B:AM,37,0)))</f>
        <v>47.5</v>
      </c>
      <c r="X749" s="20">
        <f t="shared" si="170"/>
        <v>1425</v>
      </c>
      <c r="Y749" s="20">
        <f>_xlfn.IFS(AI749="Den Bosch",VLOOKUP(L749,'Status Report'!B:AO,39,0),AI749="Yantian",VLOOKUP(L749,'Status Report'!B:AO,40,0),AI749="",IF(H749="Asia Pacific",VLOOKUP(L749,'Status Report'!B:AO,40,0),VLOOKUP(L749,'Status Report'!B:AO,39,0)),AI749="Direct shipment",IF(H749="Asia Pacific",VLOOKUP(L749,'Status Report'!B:AO,40,0),VLOOKUP(L749,'Status Report'!B:AO,39,0)))</f>
        <v>0</v>
      </c>
      <c r="Z749" s="20">
        <f t="shared" si="171"/>
        <v>0</v>
      </c>
      <c r="AA749" s="20">
        <f t="shared" si="172"/>
        <v>1425</v>
      </c>
      <c r="AB749" s="21">
        <f>_xlfn.IFS(AI749="Den Bosch",VLOOKUP(L749,'Status Report'!B:AM,33,0),AI749="Yantian",VLOOKUP(L749,'Status Report'!B:AM,34,0),AI749="",IF(H749="Asia Pacific",VLOOKUP(L749,'Status Report'!B:AM,34,0),VLOOKUP(L749,'Status Report'!B:AM,33,0)),AI749="Direct shipment",IF(H749="Asia Pacific",VLOOKUP(L749,'Status Report'!B:AM,34,0),VLOOKUP(L749,'Status Report'!B:AM,33,0)))</f>
        <v>43.890000000000008</v>
      </c>
      <c r="AC749" s="21">
        <f>VLOOKUP(L749,'Status Report'!B:CE,82,0)</f>
        <v>0</v>
      </c>
      <c r="AD749" s="21">
        <f t="shared" si="173"/>
        <v>43.890000000000008</v>
      </c>
      <c r="AE749" s="63">
        <f>VLOOKUP(L749,'Status Report'!B:W,20,0)</f>
        <v>62</v>
      </c>
      <c r="AF749" s="63">
        <f>VLOOKUP(L749,'Status Report'!B:W,21,0)</f>
        <v>20</v>
      </c>
      <c r="AG749" s="63">
        <f>VLOOKUP(L749,'Status Report'!B:W,22,0)</f>
        <v>9.5</v>
      </c>
      <c r="AH749" s="22">
        <f t="shared" si="174"/>
        <v>0.35339999999999999</v>
      </c>
      <c r="AI749" t="s">
        <v>990</v>
      </c>
      <c r="AK749" s="63">
        <f>IFERROR(VLOOKUP(G749,ASEAN!A:A,1,0),0)</f>
        <v>0</v>
      </c>
      <c r="AL749" s="63">
        <f>IFERROR(VLOOKUP(D749,'[3]customer specs'!$B$1:$D$65536,3,0),0)</f>
        <v>0</v>
      </c>
      <c r="AM749" s="64">
        <f t="shared" si="175"/>
        <v>0</v>
      </c>
      <c r="AN749" s="64">
        <f t="shared" si="176"/>
        <v>0</v>
      </c>
      <c r="AO749" s="63"/>
      <c r="AP749" s="63"/>
      <c r="AQ749" s="63" t="str">
        <f t="shared" si="177"/>
        <v>no</v>
      </c>
      <c r="AR749" s="20">
        <f t="shared" si="178"/>
        <v>1316.7000000000003</v>
      </c>
      <c r="AS749" s="63"/>
      <c r="AT749" s="23">
        <f t="shared" si="168"/>
        <v>0.12</v>
      </c>
      <c r="AU749" s="65">
        <f t="shared" si="179"/>
        <v>49.875000000000007</v>
      </c>
      <c r="AV749" s="65"/>
      <c r="AW749" s="65">
        <f t="shared" si="180"/>
        <v>1496.2500000000002</v>
      </c>
      <c r="AX749" s="65"/>
      <c r="AY749" s="63">
        <f>VLOOKUP(L749,'Status Report'!B:CF,81,0)</f>
        <v>0</v>
      </c>
      <c r="AZ749" s="63" t="str">
        <f>VLOOKUP(L749,'Status Report'!B:S,18,0)</f>
        <v>Ellina Smirnova</v>
      </c>
      <c r="BB749" s="63">
        <f>VLOOKUP(L749,'Status Report'!B:Z,25,0)</f>
        <v>10</v>
      </c>
      <c r="BC749" s="63">
        <f t="shared" si="181"/>
        <v>300</v>
      </c>
      <c r="BF749">
        <f>VLOOKUP(L749,'Status Report'!B:CE,82,0)</f>
        <v>0</v>
      </c>
      <c r="BG749">
        <f>VLOOKUP(L749,'Status Report'!B:CF,83,0)</f>
        <v>0</v>
      </c>
      <c r="BH749">
        <f>VLOOKUP(L749,'Status Report'!B:CG,84,0)</f>
        <v>0</v>
      </c>
      <c r="BI749" t="s">
        <v>891</v>
      </c>
      <c r="BJ749" t="s">
        <v>795</v>
      </c>
      <c r="BM749" s="67">
        <f t="shared" si="182"/>
        <v>73</v>
      </c>
    </row>
    <row r="750" spans="1:65" x14ac:dyDescent="0.25">
      <c r="A750" s="68" t="str">
        <f>VLOOKUP(L750,'Status Report'!B:CB,79,0)</f>
        <v>Heineken UCL</v>
      </c>
      <c r="C750">
        <v>26021030</v>
      </c>
      <c r="D750">
        <v>3097160</v>
      </c>
      <c r="E750" t="s">
        <v>803</v>
      </c>
      <c r="F750" t="s">
        <v>802</v>
      </c>
      <c r="G750" t="str">
        <f>VLOOKUP(D750,'[2]sold to'!$A:$H,8,0)</f>
        <v>Netherlands</v>
      </c>
      <c r="H750" t="str">
        <f>VLOOKUP(D750,'[2]sold to'!$A:$I,9,0)</f>
        <v>AMEE</v>
      </c>
      <c r="K750">
        <v>30</v>
      </c>
      <c r="L750">
        <v>88026493</v>
      </c>
      <c r="M750" t="s">
        <v>804</v>
      </c>
      <c r="N750">
        <v>25</v>
      </c>
      <c r="P750" t="str">
        <f>VLOOKUP(L750,'Status Report'!B:AA,26,0)</f>
        <v>China</v>
      </c>
      <c r="Q750" t="str">
        <f>VLOOKUP(L750,'Status Report'!B:AB,27,0)</f>
        <v>Bar support</v>
      </c>
      <c r="R750">
        <f>VLOOKUP(L750,'Status Report'!B:X,23,0)</f>
        <v>167</v>
      </c>
      <c r="S750" t="str">
        <f>VLOOKUP(L750,'Status Report'!B:T,19,0)</f>
        <v>Promocean The Netherlands BV</v>
      </c>
      <c r="T750" s="62">
        <f>VLOOKUP(L750,'Status Report'!B:E,4,0)</f>
        <v>3</v>
      </c>
      <c r="U750" s="19">
        <f>_xlfn.IFS(AI750="Den Bosch",VLOOKUP(L750,'Status Report'!B:AM,35,0),AI750="Yantian",VLOOKUP(L750,'Status Report'!B:AM,36,0),AI750="",IF(H750="Asia Pacific",VLOOKUP(L750,'Status Report'!B:AM,36,0),VLOOKUP(L750,'Status Report'!B:AM,35,0)),AI750="Direct shipment",IF(H750="Asia Pacific",VLOOKUP(L750,'Status Report'!B:AM,36,0),VLOOKUP(L750,'Status Report'!B:AM,35,0)))</f>
        <v>73.199999999999989</v>
      </c>
      <c r="V750" s="20">
        <f t="shared" si="169"/>
        <v>1829.9999999999998</v>
      </c>
      <c r="W750" s="19">
        <f>_xlfn.IFS(AI750="Den Bosch",VLOOKUP(L750,'Status Report'!B:AM,37,0),AI750="Yantian",VLOOKUP(L750,'Status Report'!B:AM,38,0),AI750="",IF(H750="Asia Pacific",VLOOKUP(L750,'Status Report'!B:AM,38,0),VLOOKUP(L750,'Status Report'!B:AM,37,0)),AI750="Direct shipment",IF(H750="Asia Pacific",VLOOKUP(L750,'Status Report'!B:AM,38,0),VLOOKUP(L750,'Status Report'!B:AM,37,0)))</f>
        <v>73.199999999999989</v>
      </c>
      <c r="X750" s="20">
        <f t="shared" si="170"/>
        <v>1829.9999999999998</v>
      </c>
      <c r="Y750" s="20">
        <f>_xlfn.IFS(AI750="Den Bosch",VLOOKUP(L750,'Status Report'!B:AO,39,0),AI750="Yantian",VLOOKUP(L750,'Status Report'!B:AO,40,0),AI750="",IF(H750="Asia Pacific",VLOOKUP(L750,'Status Report'!B:AO,40,0),VLOOKUP(L750,'Status Report'!B:AO,39,0)),AI750="Direct shipment",IF(H750="Asia Pacific",VLOOKUP(L750,'Status Report'!B:AO,40,0),VLOOKUP(L750,'Status Report'!B:AO,39,0)))</f>
        <v>0</v>
      </c>
      <c r="Z750" s="20">
        <f t="shared" si="171"/>
        <v>0</v>
      </c>
      <c r="AA750" s="20">
        <f t="shared" si="172"/>
        <v>1829.9999999999998</v>
      </c>
      <c r="AB750" s="21">
        <f>_xlfn.IFS(AI750="Den Bosch",VLOOKUP(L750,'Status Report'!B:AM,33,0),AI750="Yantian",VLOOKUP(L750,'Status Report'!B:AM,34,0),AI750="",IF(H750="Asia Pacific",VLOOKUP(L750,'Status Report'!B:AM,34,0),VLOOKUP(L750,'Status Report'!B:AM,33,0)),AI750="Direct shipment",IF(H750="Asia Pacific",VLOOKUP(L750,'Status Report'!B:AM,34,0),VLOOKUP(L750,'Status Report'!B:AM,33,0)))</f>
        <v>63.327000000000005</v>
      </c>
      <c r="AC750" s="21">
        <f>VLOOKUP(L750,'Status Report'!B:CE,82,0)</f>
        <v>0</v>
      </c>
      <c r="AD750" s="21">
        <f t="shared" si="173"/>
        <v>63.327000000000005</v>
      </c>
      <c r="AE750" s="63">
        <f>VLOOKUP(L750,'Status Report'!B:W,20,0)</f>
        <v>49</v>
      </c>
      <c r="AF750" s="63">
        <f>VLOOKUP(L750,'Status Report'!B:W,21,0)</f>
        <v>26</v>
      </c>
      <c r="AG750" s="63">
        <f>VLOOKUP(L750,'Status Report'!B:W,22,0)</f>
        <v>50</v>
      </c>
      <c r="AH750" s="22">
        <f t="shared" si="174"/>
        <v>1.5925</v>
      </c>
      <c r="AI750" t="s">
        <v>990</v>
      </c>
      <c r="AK750" s="63">
        <f>IFERROR(VLOOKUP(G750,ASEAN!A:A,1,0),0)</f>
        <v>0</v>
      </c>
      <c r="AL750" s="63">
        <f>IFERROR(VLOOKUP(D750,'[3]customer specs'!$B$1:$D$65536,3,0),0)</f>
        <v>0</v>
      </c>
      <c r="AM750" s="64">
        <f t="shared" si="175"/>
        <v>0</v>
      </c>
      <c r="AN750" s="64">
        <f t="shared" si="176"/>
        <v>0</v>
      </c>
      <c r="AO750" s="63"/>
      <c r="AP750" s="63"/>
      <c r="AQ750" s="63" t="str">
        <f t="shared" si="177"/>
        <v>no</v>
      </c>
      <c r="AR750" s="20">
        <f t="shared" si="178"/>
        <v>1583.1750000000002</v>
      </c>
      <c r="AS750" s="63"/>
      <c r="AT750" s="23">
        <f t="shared" si="168"/>
        <v>0.12</v>
      </c>
      <c r="AU750" s="65">
        <f t="shared" si="179"/>
        <v>71.962500000000006</v>
      </c>
      <c r="AV750" s="65"/>
      <c r="AW750" s="65">
        <f t="shared" si="180"/>
        <v>1799.0625000000002</v>
      </c>
      <c r="AX750" s="65"/>
      <c r="AY750" s="63">
        <f>VLOOKUP(L750,'Status Report'!B:CF,81,0)</f>
        <v>0</v>
      </c>
      <c r="AZ750" s="63" t="str">
        <f>VLOOKUP(L750,'Status Report'!B:S,18,0)</f>
        <v>Ellina Smirnova</v>
      </c>
      <c r="BB750" s="63">
        <f>VLOOKUP(L750,'Status Report'!B:Z,25,0)</f>
        <v>12</v>
      </c>
      <c r="BC750" s="63">
        <f t="shared" si="181"/>
        <v>300</v>
      </c>
      <c r="BF750">
        <f>VLOOKUP(L750,'Status Report'!B:CE,82,0)</f>
        <v>0</v>
      </c>
      <c r="BG750">
        <f>VLOOKUP(L750,'Status Report'!B:CF,83,0)</f>
        <v>0</v>
      </c>
      <c r="BH750">
        <f>VLOOKUP(L750,'Status Report'!B:CG,84,0)</f>
        <v>0</v>
      </c>
      <c r="BI750" t="s">
        <v>891</v>
      </c>
      <c r="BJ750" t="s">
        <v>795</v>
      </c>
      <c r="BM750" s="67">
        <f t="shared" si="182"/>
        <v>356</v>
      </c>
    </row>
    <row r="751" spans="1:65" x14ac:dyDescent="0.25">
      <c r="A751" s="68" t="str">
        <f>VLOOKUP(L751,'Status Report'!B:CB,79,0)</f>
        <v>Heineken UCL</v>
      </c>
      <c r="C751">
        <v>26021030</v>
      </c>
      <c r="D751">
        <v>3097160</v>
      </c>
      <c r="E751" t="s">
        <v>803</v>
      </c>
      <c r="F751" t="s">
        <v>802</v>
      </c>
      <c r="G751" t="str">
        <f>VLOOKUP(D751,'[2]sold to'!$A:$H,8,0)</f>
        <v>Netherlands</v>
      </c>
      <c r="H751" t="str">
        <f>VLOOKUP(D751,'[2]sold to'!$A:$I,9,0)</f>
        <v>AMEE</v>
      </c>
      <c r="K751">
        <v>40</v>
      </c>
      <c r="L751">
        <v>88026485</v>
      </c>
      <c r="M751" t="s">
        <v>312</v>
      </c>
      <c r="N751">
        <v>15</v>
      </c>
      <c r="P751" t="str">
        <f>VLOOKUP(L751,'Status Report'!B:AA,26,0)</f>
        <v>China</v>
      </c>
      <c r="Q751" t="str">
        <f>VLOOKUP(L751,'Status Report'!B:AB,27,0)</f>
        <v>Bar support</v>
      </c>
      <c r="R751">
        <f>VLOOKUP(L751,'Status Report'!B:X,23,0)</f>
        <v>125</v>
      </c>
      <c r="S751" t="str">
        <f>VLOOKUP(L751,'Status Report'!B:T,19,0)</f>
        <v>Promocean The Netherlands BV</v>
      </c>
      <c r="T751" s="62">
        <f>VLOOKUP(L751,'Status Report'!B:E,4,0)</f>
        <v>3</v>
      </c>
      <c r="U751" s="19">
        <f>_xlfn.IFS(AI751="Den Bosch",VLOOKUP(L751,'Status Report'!B:AM,35,0),AI751="Yantian",VLOOKUP(L751,'Status Report'!B:AM,36,0),AI751="",IF(H751="Asia Pacific",VLOOKUP(L751,'Status Report'!B:AM,36,0),VLOOKUP(L751,'Status Report'!B:AM,35,0)),AI751="Direct shipment",IF(H751="Asia Pacific",VLOOKUP(L751,'Status Report'!B:AM,36,0),VLOOKUP(L751,'Status Report'!B:AM,35,0)))</f>
        <v>30.2</v>
      </c>
      <c r="V751" s="20">
        <f t="shared" si="169"/>
        <v>453</v>
      </c>
      <c r="W751" s="19">
        <f>_xlfn.IFS(AI751="Den Bosch",VLOOKUP(L751,'Status Report'!B:AM,37,0),AI751="Yantian",VLOOKUP(L751,'Status Report'!B:AM,38,0),AI751="",IF(H751="Asia Pacific",VLOOKUP(L751,'Status Report'!B:AM,38,0),VLOOKUP(L751,'Status Report'!B:AM,37,0)),AI751="Direct shipment",IF(H751="Asia Pacific",VLOOKUP(L751,'Status Report'!B:AM,38,0),VLOOKUP(L751,'Status Report'!B:AM,37,0)))</f>
        <v>26.400000000000002</v>
      </c>
      <c r="X751" s="20">
        <f t="shared" si="170"/>
        <v>396.00000000000006</v>
      </c>
      <c r="Y751" s="20">
        <f>_xlfn.IFS(AI751="Den Bosch",VLOOKUP(L751,'Status Report'!B:AO,39,0),AI751="Yantian",VLOOKUP(L751,'Status Report'!B:AO,40,0),AI751="",IF(H751="Asia Pacific",VLOOKUP(L751,'Status Report'!B:AO,40,0),VLOOKUP(L751,'Status Report'!B:AO,39,0)),AI751="Direct shipment",IF(H751="Asia Pacific",VLOOKUP(L751,'Status Report'!B:AO,40,0),VLOOKUP(L751,'Status Report'!B:AO,39,0)))</f>
        <v>0</v>
      </c>
      <c r="Z751" s="20">
        <f t="shared" si="171"/>
        <v>0</v>
      </c>
      <c r="AA751" s="20">
        <f t="shared" si="172"/>
        <v>396.00000000000006</v>
      </c>
      <c r="AB751" s="21">
        <f>_xlfn.IFS(AI751="Den Bosch",VLOOKUP(L751,'Status Report'!B:AM,33,0),AI751="Yantian",VLOOKUP(L751,'Status Report'!B:AM,34,0),AI751="",IF(H751="Asia Pacific",VLOOKUP(L751,'Status Report'!B:AM,34,0),VLOOKUP(L751,'Status Report'!B:AM,33,0)),AI751="Direct shipment",IF(H751="Asia Pacific",VLOOKUP(L751,'Status Report'!B:AM,34,0),VLOOKUP(L751,'Status Report'!B:AM,33,0)))</f>
        <v>23.176800000000004</v>
      </c>
      <c r="AC751" s="21">
        <f>VLOOKUP(L751,'Status Report'!B:CE,82,0)</f>
        <v>0</v>
      </c>
      <c r="AD751" s="21">
        <f t="shared" si="173"/>
        <v>23.176800000000004</v>
      </c>
      <c r="AE751" s="63">
        <f>VLOOKUP(L751,'Status Report'!B:W,20,0)</f>
        <v>14</v>
      </c>
      <c r="AF751" s="63">
        <f>VLOOKUP(L751,'Status Report'!B:W,21,0)</f>
        <v>5</v>
      </c>
      <c r="AG751" s="63">
        <f>VLOOKUP(L751,'Status Report'!B:W,22,0)</f>
        <v>5</v>
      </c>
      <c r="AH751" s="22">
        <f t="shared" si="174"/>
        <v>5.2500000000000003E-3</v>
      </c>
      <c r="AI751" t="s">
        <v>990</v>
      </c>
      <c r="AK751" s="63">
        <f>IFERROR(VLOOKUP(G751,ASEAN!A:A,1,0),0)</f>
        <v>0</v>
      </c>
      <c r="AL751" s="63">
        <f>IFERROR(VLOOKUP(D751,'[3]customer specs'!$B$1:$D$65536,3,0),0)</f>
        <v>0</v>
      </c>
      <c r="AM751" s="64">
        <f t="shared" si="175"/>
        <v>56.999999999999943</v>
      </c>
      <c r="AN751" s="64">
        <f t="shared" si="176"/>
        <v>0</v>
      </c>
      <c r="AO751" s="63"/>
      <c r="AP751" s="63"/>
      <c r="AQ751" s="63" t="str">
        <f t="shared" si="177"/>
        <v>no</v>
      </c>
      <c r="AR751" s="20">
        <f t="shared" si="178"/>
        <v>347.65200000000004</v>
      </c>
      <c r="AS751" s="63"/>
      <c r="AT751" s="23">
        <f t="shared" si="168"/>
        <v>0.12</v>
      </c>
      <c r="AU751" s="65">
        <f t="shared" si="179"/>
        <v>26.33727272727273</v>
      </c>
      <c r="AV751" s="65"/>
      <c r="AW751" s="65">
        <f t="shared" si="180"/>
        <v>395.05909090909097</v>
      </c>
      <c r="AX751" s="65"/>
      <c r="AY751" s="63">
        <f>VLOOKUP(L751,'Status Report'!B:CF,81,0)</f>
        <v>0</v>
      </c>
      <c r="AZ751" s="63" t="str">
        <f>VLOOKUP(L751,'Status Report'!B:S,18,0)</f>
        <v>Ellina Smirnova</v>
      </c>
      <c r="BB751" s="63">
        <f>VLOOKUP(L751,'Status Report'!B:Z,25,0)</f>
        <v>20</v>
      </c>
      <c r="BC751" s="63">
        <f t="shared" si="181"/>
        <v>300</v>
      </c>
      <c r="BF751">
        <f>VLOOKUP(L751,'Status Report'!B:CE,82,0)</f>
        <v>0</v>
      </c>
      <c r="BG751">
        <f>VLOOKUP(L751,'Status Report'!B:CF,83,0)</f>
        <v>0</v>
      </c>
      <c r="BH751">
        <f>VLOOKUP(L751,'Status Report'!B:CG,84,0)</f>
        <v>0</v>
      </c>
      <c r="BI751" t="s">
        <v>891</v>
      </c>
      <c r="BJ751" t="s">
        <v>795</v>
      </c>
      <c r="BM751" s="67">
        <f t="shared" si="182"/>
        <v>2875</v>
      </c>
    </row>
    <row r="752" spans="1:65" x14ac:dyDescent="0.25">
      <c r="A752" s="68" t="str">
        <f>VLOOKUP(L752,'Status Report'!B:CB,79,0)</f>
        <v>Heineken UCL</v>
      </c>
      <c r="C752">
        <v>26021030</v>
      </c>
      <c r="D752">
        <v>3097160</v>
      </c>
      <c r="E752" t="s">
        <v>803</v>
      </c>
      <c r="F752" t="s">
        <v>802</v>
      </c>
      <c r="G752" t="str">
        <f>VLOOKUP(D752,'[2]sold to'!$A:$H,8,0)</f>
        <v>Netherlands</v>
      </c>
      <c r="H752" t="str">
        <f>VLOOKUP(D752,'[2]sold to'!$A:$I,9,0)</f>
        <v>AMEE</v>
      </c>
      <c r="K752">
        <v>50</v>
      </c>
      <c r="L752">
        <v>88026564</v>
      </c>
      <c r="M752" t="s">
        <v>377</v>
      </c>
      <c r="N752">
        <v>6</v>
      </c>
      <c r="P752" t="str">
        <f>VLOOKUP(L752,'Status Report'!B:AA,26,0)</f>
        <v>Germany</v>
      </c>
      <c r="Q752" t="str">
        <f>VLOOKUP(L752,'Status Report'!B:AB,27,0)</f>
        <v>Coasters (&amp; dripmat)</v>
      </c>
      <c r="R752">
        <f>VLOOKUP(L752,'Status Report'!B:X,23,0)</f>
        <v>50</v>
      </c>
      <c r="S752" t="str">
        <f>VLOOKUP(L752,'Status Report'!B:T,19,0)</f>
        <v>CC Coaster GmbH &amp; Co. KG</v>
      </c>
      <c r="T752" s="62">
        <f>VLOOKUP(L752,'Status Report'!B:E,4,0)</f>
        <v>3</v>
      </c>
      <c r="U752" s="19">
        <f>_xlfn.IFS(AI752="Den Bosch",VLOOKUP(L752,'Status Report'!B:AM,35,0),AI752="Yantian",VLOOKUP(L752,'Status Report'!B:AM,36,0),AI752="",IF(H752="Asia Pacific",VLOOKUP(L752,'Status Report'!B:AM,36,0),VLOOKUP(L752,'Status Report'!B:AM,35,0)),AI752="Direct shipment",IF(H752="Asia Pacific",VLOOKUP(L752,'Status Report'!B:AM,36,0),VLOOKUP(L752,'Status Report'!B:AM,35,0)))</f>
        <v>39.159090909090907</v>
      </c>
      <c r="V752" s="20">
        <f t="shared" si="169"/>
        <v>234.95454545454544</v>
      </c>
      <c r="W752" s="19">
        <f>_xlfn.IFS(AI752="Den Bosch",VLOOKUP(L752,'Status Report'!B:AM,37,0),AI752="Yantian",VLOOKUP(L752,'Status Report'!B:AM,38,0),AI752="",IF(H752="Asia Pacific",VLOOKUP(L752,'Status Report'!B:AM,38,0),VLOOKUP(L752,'Status Report'!B:AM,37,0)),AI752="Direct shipment",IF(H752="Asia Pacific",VLOOKUP(L752,'Status Report'!B:AM,38,0),VLOOKUP(L752,'Status Report'!B:AM,37,0)))</f>
        <v>18.704545454545457</v>
      </c>
      <c r="X752" s="20">
        <f t="shared" si="170"/>
        <v>112.22727272727275</v>
      </c>
      <c r="Y752" s="20">
        <f>_xlfn.IFS(AI752="Den Bosch",VLOOKUP(L752,'Status Report'!B:AO,39,0),AI752="Yantian",VLOOKUP(L752,'Status Report'!B:AO,40,0),AI752="",IF(H752="Asia Pacific",VLOOKUP(L752,'Status Report'!B:AO,40,0),VLOOKUP(L752,'Status Report'!B:AO,39,0)),AI752="Direct shipment",IF(H752="Asia Pacific",VLOOKUP(L752,'Status Report'!B:AO,40,0),VLOOKUP(L752,'Status Report'!B:AO,39,0)))</f>
        <v>0</v>
      </c>
      <c r="Z752" s="20">
        <f t="shared" si="171"/>
        <v>0</v>
      </c>
      <c r="AA752" s="20">
        <f t="shared" si="172"/>
        <v>112.22727272727275</v>
      </c>
      <c r="AB752" s="21">
        <f>_xlfn.IFS(AI752="Den Bosch",VLOOKUP(L752,'Status Report'!B:AM,33,0),AI752="Yantian",VLOOKUP(L752,'Status Report'!B:AM,34,0),AI752="",IF(H752="Asia Pacific",VLOOKUP(L752,'Status Report'!B:AM,34,0),VLOOKUP(L752,'Status Report'!B:AM,33,0)),AI752="Direct shipment",IF(H752="Asia Pacific",VLOOKUP(L752,'Status Report'!B:AM,34,0),VLOOKUP(L752,'Status Report'!B:AM,33,0)))</f>
        <v>16.46</v>
      </c>
      <c r="AC752" s="21">
        <f>VLOOKUP(L752,'Status Report'!B:CE,82,0)</f>
        <v>0</v>
      </c>
      <c r="AD752" s="21">
        <f t="shared" si="173"/>
        <v>16.46</v>
      </c>
      <c r="AE752" s="63">
        <f>VLOOKUP(L752,'Status Report'!B:W,20,0)</f>
        <v>21.4</v>
      </c>
      <c r="AF752" s="63">
        <f>VLOOKUP(L752,'Status Report'!B:W,21,0)</f>
        <v>43</v>
      </c>
      <c r="AG752" s="63">
        <f>VLOOKUP(L752,'Status Report'!B:W,22,0)</f>
        <v>14</v>
      </c>
      <c r="AH752" s="22">
        <f t="shared" si="174"/>
        <v>7.7296799999999985E-2</v>
      </c>
      <c r="AI752" t="s">
        <v>990</v>
      </c>
      <c r="AK752" s="63">
        <f>IFERROR(VLOOKUP(G752,ASEAN!A:A,1,0),0)</f>
        <v>0</v>
      </c>
      <c r="AL752" s="63">
        <f>IFERROR(VLOOKUP(D752,'[3]customer specs'!$B$1:$D$65536,3,0),0)</f>
        <v>0</v>
      </c>
      <c r="AM752" s="64">
        <f t="shared" si="175"/>
        <v>122.72727272727269</v>
      </c>
      <c r="AN752" s="64">
        <f t="shared" si="176"/>
        <v>0</v>
      </c>
      <c r="AO752" s="63"/>
      <c r="AP752" s="63"/>
      <c r="AQ752" s="63" t="str">
        <f t="shared" si="177"/>
        <v>no</v>
      </c>
      <c r="AR752" s="20">
        <f t="shared" si="178"/>
        <v>98.76</v>
      </c>
      <c r="AS752" s="63"/>
      <c r="AT752" s="23">
        <f t="shared" si="168"/>
        <v>0.12</v>
      </c>
      <c r="AU752" s="65">
        <f t="shared" si="179"/>
        <v>18.704545454545457</v>
      </c>
      <c r="AV752" s="65"/>
      <c r="AW752" s="65">
        <f t="shared" si="180"/>
        <v>112.22727272727275</v>
      </c>
      <c r="AX752" s="65"/>
      <c r="AY752" s="63">
        <f>VLOOKUP(L752,'Status Report'!B:CF,81,0)</f>
        <v>0</v>
      </c>
      <c r="AZ752" s="63" t="str">
        <f>VLOOKUP(L752,'Status Report'!B:S,18,0)</f>
        <v>Ellina Smirnova</v>
      </c>
      <c r="BB752" s="63">
        <f>VLOOKUP(L752,'Status Report'!B:Z,25,0)</f>
        <v>1000</v>
      </c>
      <c r="BC752" s="63">
        <f t="shared" si="181"/>
        <v>6000</v>
      </c>
      <c r="BF752">
        <f>VLOOKUP(L752,'Status Report'!B:CE,82,0)</f>
        <v>0</v>
      </c>
      <c r="BG752">
        <f>VLOOKUP(L752,'Status Report'!B:CF,83,0)</f>
        <v>0</v>
      </c>
      <c r="BH752">
        <f>VLOOKUP(L752,'Status Report'!B:CG,84,0)</f>
        <v>0</v>
      </c>
      <c r="BI752" t="s">
        <v>891</v>
      </c>
      <c r="BJ752" t="s">
        <v>795</v>
      </c>
      <c r="BM752" s="67">
        <f t="shared" si="182"/>
        <v>414</v>
      </c>
    </row>
    <row r="753" spans="1:65" x14ac:dyDescent="0.25">
      <c r="A753" s="68" t="str">
        <f>VLOOKUP(L753,'Status Report'!B:CB,79,0)</f>
        <v>Heineken UCL</v>
      </c>
      <c r="C753">
        <v>26021030</v>
      </c>
      <c r="D753">
        <v>3097160</v>
      </c>
      <c r="E753" t="s">
        <v>803</v>
      </c>
      <c r="F753" t="s">
        <v>802</v>
      </c>
      <c r="G753" t="str">
        <f>VLOOKUP(D753,'[2]sold to'!$A:$H,8,0)</f>
        <v>Netherlands</v>
      </c>
      <c r="H753" t="str">
        <f>VLOOKUP(D753,'[2]sold to'!$A:$I,9,0)</f>
        <v>AMEE</v>
      </c>
      <c r="K753">
        <v>60</v>
      </c>
      <c r="L753">
        <v>88026520</v>
      </c>
      <c r="M753" t="s">
        <v>806</v>
      </c>
      <c r="N753">
        <v>10</v>
      </c>
      <c r="P753" t="str">
        <f>VLOOKUP(L753,'Status Report'!B:AA,26,0)</f>
        <v>China</v>
      </c>
      <c r="Q753" t="str">
        <f>VLOOKUP(L753,'Status Report'!B:AB,27,0)</f>
        <v>Outdoor signs</v>
      </c>
      <c r="R753">
        <f>VLOOKUP(L753,'Status Report'!B:X,23,0)</f>
        <v>250</v>
      </c>
      <c r="S753" t="str">
        <f>VLOOKUP(L753,'Status Report'!B:T,19,0)</f>
        <v>Promocean The Netherlands BV</v>
      </c>
      <c r="T753" s="62">
        <f>VLOOKUP(L753,'Status Report'!B:E,4,0)</f>
        <v>1</v>
      </c>
      <c r="U753" s="19">
        <f>_xlfn.IFS(AI753="Den Bosch",VLOOKUP(L753,'Status Report'!B:AM,35,0),AI753="Yantian",VLOOKUP(L753,'Status Report'!B:AM,36,0),AI753="",IF(H753="Asia Pacific",VLOOKUP(L753,'Status Report'!B:AM,36,0),VLOOKUP(L753,'Status Report'!B:AM,35,0)),AI753="Direct shipment",IF(H753="Asia Pacific",VLOOKUP(L753,'Status Report'!B:AM,36,0),VLOOKUP(L753,'Status Report'!B:AM,35,0)))</f>
        <v>43.06</v>
      </c>
      <c r="V753" s="20">
        <f t="shared" si="169"/>
        <v>430.6</v>
      </c>
      <c r="W753" s="19">
        <f>_xlfn.IFS(AI753="Den Bosch",VLOOKUP(L753,'Status Report'!B:AM,37,0),AI753="Yantian",VLOOKUP(L753,'Status Report'!B:AM,38,0),AI753="",IF(H753="Asia Pacific",VLOOKUP(L753,'Status Report'!B:AM,38,0),VLOOKUP(L753,'Status Report'!B:AM,37,0)),AI753="Direct shipment",IF(H753="Asia Pacific",VLOOKUP(L753,'Status Report'!B:AM,38,0),VLOOKUP(L753,'Status Report'!B:AM,37,0)))</f>
        <v>43.06</v>
      </c>
      <c r="X753" s="20">
        <f t="shared" si="170"/>
        <v>430.6</v>
      </c>
      <c r="Y753" s="20">
        <f>_xlfn.IFS(AI753="Den Bosch",VLOOKUP(L753,'Status Report'!B:AO,39,0),AI753="Yantian",VLOOKUP(L753,'Status Report'!B:AO,40,0),AI753="",IF(H753="Asia Pacific",VLOOKUP(L753,'Status Report'!B:AO,40,0),VLOOKUP(L753,'Status Report'!B:AO,39,0)),AI753="Direct shipment",IF(H753="Asia Pacific",VLOOKUP(L753,'Status Report'!B:AO,40,0),VLOOKUP(L753,'Status Report'!B:AO,39,0)))</f>
        <v>0</v>
      </c>
      <c r="Z753" s="20">
        <f t="shared" si="171"/>
        <v>0</v>
      </c>
      <c r="AA753" s="20">
        <f t="shared" si="172"/>
        <v>430.6</v>
      </c>
      <c r="AB753" s="21">
        <f>_xlfn.IFS(AI753="Den Bosch",VLOOKUP(L753,'Status Report'!B:AM,33,0),AI753="Yantian",VLOOKUP(L753,'Status Report'!B:AM,34,0),AI753="",IF(H753="Asia Pacific",VLOOKUP(L753,'Status Report'!B:AM,34,0),VLOOKUP(L753,'Status Report'!B:AM,33,0)),AI753="Direct shipment",IF(H753="Asia Pacific",VLOOKUP(L753,'Status Report'!B:AM,34,0),VLOOKUP(L753,'Status Report'!B:AM,33,0)))</f>
        <v>37.8887</v>
      </c>
      <c r="AC753" s="21">
        <f>VLOOKUP(L753,'Status Report'!B:CE,82,0)</f>
        <v>0</v>
      </c>
      <c r="AD753" s="21">
        <f t="shared" si="173"/>
        <v>37.8887</v>
      </c>
      <c r="AE753" s="63">
        <f>VLOOKUP(L753,'Status Report'!B:W,20,0)</f>
        <v>40</v>
      </c>
      <c r="AF753" s="63">
        <f>VLOOKUP(L753,'Status Report'!B:W,21,0)</f>
        <v>20.5</v>
      </c>
      <c r="AG753" s="63">
        <f>VLOOKUP(L753,'Status Report'!B:W,22,0)</f>
        <v>10</v>
      </c>
      <c r="AH753" s="22">
        <f t="shared" si="174"/>
        <v>8.2000000000000003E-2</v>
      </c>
      <c r="AK753" s="63">
        <f>IFERROR(VLOOKUP(G753,ASEAN!A:A,1,0),0)</f>
        <v>0</v>
      </c>
      <c r="AL753" s="63">
        <f>IFERROR(VLOOKUP(D753,'[3]customer specs'!$B$1:$D$65536,3,0),0)</f>
        <v>0</v>
      </c>
      <c r="AM753" s="64">
        <f t="shared" si="175"/>
        <v>0</v>
      </c>
      <c r="AN753" s="64">
        <f t="shared" si="176"/>
        <v>0</v>
      </c>
      <c r="AO753" s="63"/>
      <c r="AP753" s="63"/>
      <c r="AQ753" s="63" t="str">
        <f t="shared" si="177"/>
        <v>no</v>
      </c>
      <c r="AR753" s="20">
        <f t="shared" si="178"/>
        <v>378.887</v>
      </c>
      <c r="AS753" s="63"/>
      <c r="AT753" s="23">
        <f t="shared" si="168"/>
        <v>0.12</v>
      </c>
      <c r="AU753" s="65">
        <f t="shared" si="179"/>
        <v>43.055340909090908</v>
      </c>
      <c r="AV753" s="65"/>
      <c r="AW753" s="65">
        <f t="shared" si="180"/>
        <v>430.5534090909091</v>
      </c>
      <c r="AX753" s="65"/>
      <c r="AY753" s="63">
        <f>VLOOKUP(L753,'Status Report'!B:CF,81,0)</f>
        <v>0</v>
      </c>
      <c r="AZ753" s="63" t="str">
        <f>VLOOKUP(L753,'Status Report'!B:S,18,0)</f>
        <v>Ludmilla Zarybnicka</v>
      </c>
      <c r="BB753" s="63">
        <f>VLOOKUP(L753,'Status Report'!B:Z,25,0)</f>
        <v>1</v>
      </c>
      <c r="BC753" s="63">
        <f t="shared" si="181"/>
        <v>10</v>
      </c>
      <c r="BF753">
        <f>VLOOKUP(L753,'Status Report'!B:CE,82,0)</f>
        <v>0</v>
      </c>
      <c r="BG753">
        <f>VLOOKUP(L753,'Status Report'!B:CF,83,0)</f>
        <v>0</v>
      </c>
      <c r="BH753">
        <f>VLOOKUP(L753,'Status Report'!B:CG,84,0)</f>
        <v>0</v>
      </c>
      <c r="BI753" t="s">
        <v>891</v>
      </c>
      <c r="BJ753" t="s">
        <v>795</v>
      </c>
      <c r="BM753" s="67">
        <f t="shared" si="182"/>
        <v>37</v>
      </c>
    </row>
    <row r="754" spans="1:65" x14ac:dyDescent="0.25">
      <c r="A754" s="68" t="str">
        <f>VLOOKUP(L754,'Status Report'!B:CB,79,0)</f>
        <v>Heineken UCL</v>
      </c>
      <c r="C754">
        <v>26021030</v>
      </c>
      <c r="D754">
        <v>3097160</v>
      </c>
      <c r="E754" t="s">
        <v>803</v>
      </c>
      <c r="F754" t="s">
        <v>802</v>
      </c>
      <c r="G754" t="str">
        <f>VLOOKUP(D754,'[2]sold to'!$A:$H,8,0)</f>
        <v>Netherlands</v>
      </c>
      <c r="H754" t="str">
        <f>VLOOKUP(D754,'[2]sold to'!$A:$I,9,0)</f>
        <v>AMEE</v>
      </c>
      <c r="K754">
        <v>70</v>
      </c>
      <c r="L754">
        <v>88026505</v>
      </c>
      <c r="M754" t="s">
        <v>329</v>
      </c>
      <c r="N754">
        <v>60</v>
      </c>
      <c r="P754" t="str">
        <f>VLOOKUP(L754,'Status Report'!B:AA,26,0)</f>
        <v>China</v>
      </c>
      <c r="Q754" t="str">
        <f>VLOOKUP(L754,'Status Report'!B:AB,27,0)</f>
        <v>Premiums</v>
      </c>
      <c r="R754">
        <f>VLOOKUP(L754,'Status Report'!B:X,23,0)</f>
        <v>500</v>
      </c>
      <c r="S754" t="str">
        <f>VLOOKUP(L754,'Status Report'!B:T,19,0)</f>
        <v>Promocean The Netherlands BV</v>
      </c>
      <c r="T754" s="62">
        <f>VLOOKUP(L754,'Status Report'!B:E,4,0)</f>
        <v>3</v>
      </c>
      <c r="U754" s="19">
        <f>_xlfn.IFS(AI754="Den Bosch",VLOOKUP(L754,'Status Report'!B:AM,35,0),AI754="Yantian",VLOOKUP(L754,'Status Report'!B:AM,36,0),AI754="",IF(H754="Asia Pacific",VLOOKUP(L754,'Status Report'!B:AM,36,0),VLOOKUP(L754,'Status Report'!B:AM,35,0)),AI754="Direct shipment",IF(H754="Asia Pacific",VLOOKUP(L754,'Status Report'!B:AM,36,0),VLOOKUP(L754,'Status Report'!B:AM,35,0)))</f>
        <v>64.900000000000006</v>
      </c>
      <c r="V754" s="20">
        <f t="shared" si="169"/>
        <v>3894.0000000000005</v>
      </c>
      <c r="W754" s="19">
        <f>_xlfn.IFS(AI754="Den Bosch",VLOOKUP(L754,'Status Report'!B:AM,37,0),AI754="Yantian",VLOOKUP(L754,'Status Report'!B:AM,38,0),AI754="",IF(H754="Asia Pacific",VLOOKUP(L754,'Status Report'!B:AM,38,0),VLOOKUP(L754,'Status Report'!B:AM,37,0)),AI754="Direct shipment",IF(H754="Asia Pacific",VLOOKUP(L754,'Status Report'!B:AM,38,0),VLOOKUP(L754,'Status Report'!B:AM,37,0)))</f>
        <v>60.300000000000004</v>
      </c>
      <c r="X754" s="20">
        <f t="shared" si="170"/>
        <v>3618.0000000000005</v>
      </c>
      <c r="Y754" s="20">
        <f>_xlfn.IFS(AI754="Den Bosch",VLOOKUP(L754,'Status Report'!B:AO,39,0),AI754="Yantian",VLOOKUP(L754,'Status Report'!B:AO,40,0),AI754="",IF(H754="Asia Pacific",VLOOKUP(L754,'Status Report'!B:AO,40,0),VLOOKUP(L754,'Status Report'!B:AO,39,0)),AI754="Direct shipment",IF(H754="Asia Pacific",VLOOKUP(L754,'Status Report'!B:AO,40,0),VLOOKUP(L754,'Status Report'!B:AO,39,0)))</f>
        <v>0</v>
      </c>
      <c r="Z754" s="20">
        <f t="shared" si="171"/>
        <v>0</v>
      </c>
      <c r="AA754" s="20">
        <f t="shared" si="172"/>
        <v>3618.0000000000005</v>
      </c>
      <c r="AB754" s="21">
        <f>_xlfn.IFS(AI754="Den Bosch",VLOOKUP(L754,'Status Report'!B:AM,33,0),AI754="Yantian",VLOOKUP(L754,'Status Report'!B:AM,34,0),AI754="",IF(H754="Asia Pacific",VLOOKUP(L754,'Status Report'!B:AM,34,0),VLOOKUP(L754,'Status Report'!B:AM,33,0)),AI754="Direct shipment",IF(H754="Asia Pacific",VLOOKUP(L754,'Status Report'!B:AM,34,0),VLOOKUP(L754,'Status Report'!B:AM,33,0)))</f>
        <v>52.189200000000007</v>
      </c>
      <c r="AC754" s="21">
        <f>VLOOKUP(L754,'Status Report'!B:CE,82,0)</f>
        <v>0</v>
      </c>
      <c r="AD754" s="21">
        <f t="shared" si="173"/>
        <v>52.189200000000007</v>
      </c>
      <c r="AE754" s="63">
        <f>VLOOKUP(L754,'Status Report'!B:W,20,0)</f>
        <v>68</v>
      </c>
      <c r="AF754" s="63">
        <f>VLOOKUP(L754,'Status Report'!B:W,21,0)</f>
        <v>19</v>
      </c>
      <c r="AG754" s="63">
        <f>VLOOKUP(L754,'Status Report'!B:W,22,0)</f>
        <v>19</v>
      </c>
      <c r="AH754" s="22">
        <f t="shared" si="174"/>
        <v>1.47288</v>
      </c>
      <c r="AI754" t="s">
        <v>990</v>
      </c>
      <c r="AK754" s="63">
        <f>IFERROR(VLOOKUP(G754,ASEAN!A:A,1,0),0)</f>
        <v>0</v>
      </c>
      <c r="AL754" s="63">
        <f>IFERROR(VLOOKUP(D754,'[3]customer specs'!$B$1:$D$65536,3,0),0)</f>
        <v>0</v>
      </c>
      <c r="AM754" s="64">
        <f t="shared" si="175"/>
        <v>276</v>
      </c>
      <c r="AN754" s="64">
        <f t="shared" si="176"/>
        <v>0</v>
      </c>
      <c r="AO754" s="63"/>
      <c r="AP754" s="63"/>
      <c r="AQ754" s="63" t="str">
        <f t="shared" si="177"/>
        <v>no</v>
      </c>
      <c r="AR754" s="20">
        <f t="shared" si="178"/>
        <v>3131.3520000000003</v>
      </c>
      <c r="AS754" s="63"/>
      <c r="AT754" s="23">
        <f t="shared" si="168"/>
        <v>0.12</v>
      </c>
      <c r="AU754" s="65">
        <f t="shared" si="179"/>
        <v>59.305909090909097</v>
      </c>
      <c r="AV754" s="65"/>
      <c r="AW754" s="65">
        <f t="shared" si="180"/>
        <v>3558.3545454545456</v>
      </c>
      <c r="AX754" s="65"/>
      <c r="AY754" s="63">
        <f>VLOOKUP(L754,'Status Report'!B:CF,81,0)</f>
        <v>0</v>
      </c>
      <c r="AZ754" s="63" t="str">
        <f>VLOOKUP(L754,'Status Report'!B:S,18,0)</f>
        <v>Ellina Smirnova</v>
      </c>
      <c r="BB754" s="63">
        <f>VLOOKUP(L754,'Status Report'!B:Z,25,0)</f>
        <v>10</v>
      </c>
      <c r="BC754" s="63">
        <f t="shared" si="181"/>
        <v>600</v>
      </c>
      <c r="BF754">
        <f>VLOOKUP(L754,'Status Report'!B:CE,82,0)</f>
        <v>0</v>
      </c>
      <c r="BG754">
        <f>VLOOKUP(L754,'Status Report'!B:CF,83,0)</f>
        <v>0</v>
      </c>
      <c r="BH754">
        <f>VLOOKUP(L754,'Status Report'!B:CG,84,0)</f>
        <v>0</v>
      </c>
      <c r="BI754" t="s">
        <v>891</v>
      </c>
      <c r="BJ754" t="s">
        <v>795</v>
      </c>
      <c r="BM754" s="67">
        <f t="shared" si="182"/>
        <v>4834</v>
      </c>
    </row>
    <row r="755" spans="1:65" x14ac:dyDescent="0.25">
      <c r="A755" s="68" t="str">
        <f>VLOOKUP(L755,'Status Report'!B:CB,79,0)</f>
        <v>Heineken UCL</v>
      </c>
      <c r="C755">
        <v>26021030</v>
      </c>
      <c r="D755">
        <v>3097160</v>
      </c>
      <c r="E755" t="s">
        <v>803</v>
      </c>
      <c r="F755" t="s">
        <v>802</v>
      </c>
      <c r="G755" t="str">
        <f>VLOOKUP(D755,'[2]sold to'!$A:$H,8,0)</f>
        <v>Netherlands</v>
      </c>
      <c r="H755" t="str">
        <f>VLOOKUP(D755,'[2]sold to'!$A:$I,9,0)</f>
        <v>AMEE</v>
      </c>
      <c r="K755">
        <v>80</v>
      </c>
      <c r="L755">
        <v>88026519</v>
      </c>
      <c r="M755" t="s">
        <v>816</v>
      </c>
      <c r="N755">
        <v>60</v>
      </c>
      <c r="P755" t="str">
        <f>VLOOKUP(L755,'Status Report'!B:AA,26,0)</f>
        <v>China</v>
      </c>
      <c r="Q755" t="str">
        <f>VLOOKUP(L755,'Status Report'!B:AB,27,0)</f>
        <v>Premiums</v>
      </c>
      <c r="R755">
        <f>VLOOKUP(L755,'Status Report'!B:X,23,0)</f>
        <v>250</v>
      </c>
      <c r="S755" t="str">
        <f>VLOOKUP(L755,'Status Report'!B:T,19,0)</f>
        <v>Promocean The Netherlands BV</v>
      </c>
      <c r="T755" s="62">
        <f>VLOOKUP(L755,'Status Report'!B:E,4,0)</f>
        <v>3</v>
      </c>
      <c r="U755" s="19">
        <f>_xlfn.IFS(AI755="Den Bosch",VLOOKUP(L755,'Status Report'!B:AM,35,0),AI755="Yantian",VLOOKUP(L755,'Status Report'!B:AM,36,0),AI755="",IF(H755="Asia Pacific",VLOOKUP(L755,'Status Report'!B:AM,36,0),VLOOKUP(L755,'Status Report'!B:AM,35,0)),AI755="Direct shipment",IF(H755="Asia Pacific",VLOOKUP(L755,'Status Report'!B:AM,36,0),VLOOKUP(L755,'Status Report'!B:AM,35,0)))</f>
        <v>74.7</v>
      </c>
      <c r="V755" s="20">
        <f t="shared" si="169"/>
        <v>4482</v>
      </c>
      <c r="W755" s="19">
        <f>_xlfn.IFS(AI755="Den Bosch",VLOOKUP(L755,'Status Report'!B:AM,37,0),AI755="Yantian",VLOOKUP(L755,'Status Report'!B:AM,38,0),AI755="",IF(H755="Asia Pacific",VLOOKUP(L755,'Status Report'!B:AM,38,0),VLOOKUP(L755,'Status Report'!B:AM,37,0)),AI755="Direct shipment",IF(H755="Asia Pacific",VLOOKUP(L755,'Status Report'!B:AM,38,0),VLOOKUP(L755,'Status Report'!B:AM,37,0)))</f>
        <v>72.699999999999989</v>
      </c>
      <c r="X755" s="20">
        <f t="shared" si="170"/>
        <v>4361.9999999999991</v>
      </c>
      <c r="Y755" s="20">
        <f>_xlfn.IFS(AI755="Den Bosch",VLOOKUP(L755,'Status Report'!B:AO,39,0),AI755="Yantian",VLOOKUP(L755,'Status Report'!B:AO,40,0),AI755="",IF(H755="Asia Pacific",VLOOKUP(L755,'Status Report'!B:AO,40,0),VLOOKUP(L755,'Status Report'!B:AO,39,0)),AI755="Direct shipment",IF(H755="Asia Pacific",VLOOKUP(L755,'Status Report'!B:AO,40,0),VLOOKUP(L755,'Status Report'!B:AO,39,0)))</f>
        <v>0</v>
      </c>
      <c r="Z755" s="20">
        <f t="shared" si="171"/>
        <v>0</v>
      </c>
      <c r="AA755" s="20">
        <f t="shared" si="172"/>
        <v>4361.9999999999991</v>
      </c>
      <c r="AB755" s="21">
        <f>_xlfn.IFS(AI755="Den Bosch",VLOOKUP(L755,'Status Report'!B:AM,33,0),AI755="Yantian",VLOOKUP(L755,'Status Report'!B:AM,34,0),AI755="",IF(H755="Asia Pacific",VLOOKUP(L755,'Status Report'!B:AM,34,0),VLOOKUP(L755,'Status Report'!B:AM,33,0)),AI755="Direct shipment",IF(H755="Asia Pacific",VLOOKUP(L755,'Status Report'!B:AM,34,0),VLOOKUP(L755,'Status Report'!B:AM,33,0)))</f>
        <v>62.893800000000006</v>
      </c>
      <c r="AC755" s="21">
        <f>VLOOKUP(L755,'Status Report'!B:CE,82,0)</f>
        <v>0</v>
      </c>
      <c r="AD755" s="21">
        <f t="shared" si="173"/>
        <v>62.893800000000006</v>
      </c>
      <c r="AE755" s="63">
        <f>VLOOKUP(L755,'Status Report'!B:W,20,0)</f>
        <v>37</v>
      </c>
      <c r="AF755" s="63">
        <f>VLOOKUP(L755,'Status Report'!B:W,21,0)</f>
        <v>16</v>
      </c>
      <c r="AG755" s="63">
        <f>VLOOKUP(L755,'Status Report'!B:W,22,0)</f>
        <v>17</v>
      </c>
      <c r="AH755" s="22">
        <f t="shared" si="174"/>
        <v>0.60384000000000004</v>
      </c>
      <c r="AI755" t="s">
        <v>990</v>
      </c>
      <c r="AK755" s="63">
        <f>IFERROR(VLOOKUP(G755,ASEAN!A:A,1,0),0)</f>
        <v>0</v>
      </c>
      <c r="AL755" s="63">
        <f>IFERROR(VLOOKUP(D755,'[3]customer specs'!$B$1:$D$65536,3,0),0)</f>
        <v>0</v>
      </c>
      <c r="AM755" s="64">
        <f t="shared" si="175"/>
        <v>120.00000000000091</v>
      </c>
      <c r="AN755" s="64">
        <f t="shared" si="176"/>
        <v>0</v>
      </c>
      <c r="AO755" s="63"/>
      <c r="AP755" s="63"/>
      <c r="AQ755" s="63" t="str">
        <f t="shared" si="177"/>
        <v>no</v>
      </c>
      <c r="AR755" s="20">
        <f t="shared" si="178"/>
        <v>3773.6280000000002</v>
      </c>
      <c r="AS755" s="63"/>
      <c r="AT755" s="23">
        <f t="shared" si="168"/>
        <v>0.12</v>
      </c>
      <c r="AU755" s="65">
        <f t="shared" si="179"/>
        <v>71.470227272727286</v>
      </c>
      <c r="AV755" s="65"/>
      <c r="AW755" s="65">
        <f t="shared" si="180"/>
        <v>4288.2136363636373</v>
      </c>
      <c r="AX755" s="65"/>
      <c r="AY755" s="63">
        <f>VLOOKUP(L755,'Status Report'!B:CF,81,0)</f>
        <v>0</v>
      </c>
      <c r="AZ755" s="63" t="str">
        <f>VLOOKUP(L755,'Status Report'!B:S,18,0)</f>
        <v>Ellina Smirnova</v>
      </c>
      <c r="BB755" s="63">
        <f>VLOOKUP(L755,'Status Report'!B:Z,25,0)</f>
        <v>10</v>
      </c>
      <c r="BC755" s="63">
        <f t="shared" si="181"/>
        <v>600</v>
      </c>
      <c r="BF755">
        <f>VLOOKUP(L755,'Status Report'!B:CE,82,0)</f>
        <v>0</v>
      </c>
      <c r="BG755">
        <f>VLOOKUP(L755,'Status Report'!B:CF,83,0)</f>
        <v>0</v>
      </c>
      <c r="BH755">
        <f>VLOOKUP(L755,'Status Report'!B:CG,84,0)</f>
        <v>0</v>
      </c>
      <c r="BI755" t="s">
        <v>891</v>
      </c>
      <c r="BJ755" t="s">
        <v>795</v>
      </c>
      <c r="BM755" s="67">
        <f t="shared" si="182"/>
        <v>819</v>
      </c>
    </row>
    <row r="756" spans="1:65" x14ac:dyDescent="0.25">
      <c r="A756" s="68" t="str">
        <f>VLOOKUP(L756,'Status Report'!B:CB,79,0)</f>
        <v>Heineken UCL</v>
      </c>
      <c r="C756">
        <v>26021030</v>
      </c>
      <c r="D756">
        <v>3097160</v>
      </c>
      <c r="E756" t="s">
        <v>803</v>
      </c>
      <c r="F756" t="s">
        <v>802</v>
      </c>
      <c r="G756" t="str">
        <f>VLOOKUP(D756,'[2]sold to'!$A:$H,8,0)</f>
        <v>Netherlands</v>
      </c>
      <c r="H756" t="str">
        <f>VLOOKUP(D756,'[2]sold to'!$A:$I,9,0)</f>
        <v>AMEE</v>
      </c>
      <c r="K756">
        <v>90</v>
      </c>
      <c r="L756">
        <v>88026487</v>
      </c>
      <c r="M756" t="s">
        <v>314</v>
      </c>
      <c r="N756">
        <v>120</v>
      </c>
      <c r="P756" t="str">
        <f>VLOOKUP(L756,'Status Report'!B:AA,26,0)</f>
        <v>China</v>
      </c>
      <c r="Q756" t="str">
        <f>VLOOKUP(L756,'Status Report'!B:AB,27,0)</f>
        <v>Premiums</v>
      </c>
      <c r="R756">
        <f>VLOOKUP(L756,'Status Report'!B:X,23,0)</f>
        <v>100</v>
      </c>
      <c r="S756" t="str">
        <f>VLOOKUP(L756,'Status Report'!B:T,19,0)</f>
        <v>Promocean The Netherlands BV</v>
      </c>
      <c r="T756" s="62">
        <f>VLOOKUP(L756,'Status Report'!B:E,4,0)</f>
        <v>3</v>
      </c>
      <c r="U756" s="19">
        <f>_xlfn.IFS(AI756="Den Bosch",VLOOKUP(L756,'Status Report'!B:AM,35,0),AI756="Yantian",VLOOKUP(L756,'Status Report'!B:AM,36,0),AI756="",IF(H756="Asia Pacific",VLOOKUP(L756,'Status Report'!B:AM,36,0),VLOOKUP(L756,'Status Report'!B:AM,35,0)),AI756="Direct shipment",IF(H756="Asia Pacific",VLOOKUP(L756,'Status Report'!B:AM,36,0),VLOOKUP(L756,'Status Report'!B:AM,35,0)))</f>
        <v>30.6</v>
      </c>
      <c r="V756" s="20">
        <f t="shared" si="169"/>
        <v>3672</v>
      </c>
      <c r="W756" s="19">
        <f>_xlfn.IFS(AI756="Den Bosch",VLOOKUP(L756,'Status Report'!B:AM,37,0),AI756="Yantian",VLOOKUP(L756,'Status Report'!B:AM,38,0),AI756="",IF(H756="Asia Pacific",VLOOKUP(L756,'Status Report'!B:AM,38,0),VLOOKUP(L756,'Status Report'!B:AM,37,0)),AI756="Direct shipment",IF(H756="Asia Pacific",VLOOKUP(L756,'Status Report'!B:AM,38,0),VLOOKUP(L756,'Status Report'!B:AM,37,0)))</f>
        <v>28.799999999999997</v>
      </c>
      <c r="X756" s="20">
        <f t="shared" si="170"/>
        <v>3455.9999999999995</v>
      </c>
      <c r="Y756" s="20">
        <f>_xlfn.IFS(AI756="Den Bosch",VLOOKUP(L756,'Status Report'!B:AO,39,0),AI756="Yantian",VLOOKUP(L756,'Status Report'!B:AO,40,0),AI756="",IF(H756="Asia Pacific",VLOOKUP(L756,'Status Report'!B:AO,40,0),VLOOKUP(L756,'Status Report'!B:AO,39,0)),AI756="Direct shipment",IF(H756="Asia Pacific",VLOOKUP(L756,'Status Report'!B:AO,40,0),VLOOKUP(L756,'Status Report'!B:AO,39,0)))</f>
        <v>0</v>
      </c>
      <c r="Z756" s="20">
        <f t="shared" si="171"/>
        <v>0</v>
      </c>
      <c r="AA756" s="20">
        <f t="shared" si="172"/>
        <v>3455.9999999999995</v>
      </c>
      <c r="AB756" s="21">
        <f>_xlfn.IFS(AI756="Den Bosch",VLOOKUP(L756,'Status Report'!B:AM,33,0),AI756="Yantian",VLOOKUP(L756,'Status Report'!B:AM,34,0),AI756="",IF(H756="Asia Pacific",VLOOKUP(L756,'Status Report'!B:AM,34,0),VLOOKUP(L756,'Status Report'!B:AM,33,0)),AI756="Direct shipment",IF(H756="Asia Pacific",VLOOKUP(L756,'Status Report'!B:AM,34,0),VLOOKUP(L756,'Status Report'!B:AM,33,0)))</f>
        <v>25.1082</v>
      </c>
      <c r="AC756" s="21">
        <f>VLOOKUP(L756,'Status Report'!B:CE,82,0)</f>
        <v>0</v>
      </c>
      <c r="AD756" s="21">
        <f t="shared" si="173"/>
        <v>25.1082</v>
      </c>
      <c r="AE756" s="63">
        <f>VLOOKUP(L756,'Status Report'!B:W,20,0)</f>
        <v>47</v>
      </c>
      <c r="AF756" s="63">
        <f>VLOOKUP(L756,'Status Report'!B:W,21,0)</f>
        <v>46</v>
      </c>
      <c r="AG756" s="63">
        <f>VLOOKUP(L756,'Status Report'!B:W,22,0)</f>
        <v>2</v>
      </c>
      <c r="AH756" s="22">
        <f t="shared" si="174"/>
        <v>0.51888000000000001</v>
      </c>
      <c r="AI756" t="s">
        <v>990</v>
      </c>
      <c r="AK756" s="63">
        <f>IFERROR(VLOOKUP(G756,ASEAN!A:A,1,0),0)</f>
        <v>0</v>
      </c>
      <c r="AL756" s="63">
        <f>IFERROR(VLOOKUP(D756,'[3]customer specs'!$B$1:$D$65536,3,0),0)</f>
        <v>0</v>
      </c>
      <c r="AM756" s="64">
        <f t="shared" si="175"/>
        <v>216.00000000000045</v>
      </c>
      <c r="AN756" s="64">
        <f t="shared" si="176"/>
        <v>0</v>
      </c>
      <c r="AO756" s="63"/>
      <c r="AP756" s="63"/>
      <c r="AQ756" s="63" t="str">
        <f t="shared" si="177"/>
        <v>yes</v>
      </c>
      <c r="AR756" s="20">
        <f t="shared" si="178"/>
        <v>3012.9839999999999</v>
      </c>
      <c r="AS756" s="63"/>
      <c r="AT756" s="23">
        <f t="shared" si="168"/>
        <v>0.12</v>
      </c>
      <c r="AU756" s="65">
        <f t="shared" si="179"/>
        <v>28.532045454545454</v>
      </c>
      <c r="AV756" s="65"/>
      <c r="AW756" s="65">
        <f t="shared" si="180"/>
        <v>3423.8454545454542</v>
      </c>
      <c r="AX756" s="65"/>
      <c r="AY756" s="63">
        <f>VLOOKUP(L756,'Status Report'!B:CF,81,0)</f>
        <v>0</v>
      </c>
      <c r="AZ756" s="63" t="str">
        <f>VLOOKUP(L756,'Status Report'!B:S,18,0)</f>
        <v>Ellina Smirnova</v>
      </c>
      <c r="BB756" s="63">
        <f>VLOOKUP(L756,'Status Report'!B:Z,25,0)</f>
        <v>10</v>
      </c>
      <c r="BC756" s="63">
        <f t="shared" si="181"/>
        <v>1200</v>
      </c>
      <c r="BF756">
        <f>VLOOKUP(L756,'Status Report'!B:CE,82,0)</f>
        <v>0</v>
      </c>
      <c r="BG756">
        <f>VLOOKUP(L756,'Status Report'!B:CF,83,0)</f>
        <v>0</v>
      </c>
      <c r="BH756">
        <f>VLOOKUP(L756,'Status Report'!B:CG,84,0)</f>
        <v>0</v>
      </c>
      <c r="BI756" t="s">
        <v>891</v>
      </c>
      <c r="BJ756" t="s">
        <v>795</v>
      </c>
      <c r="BM756" s="67">
        <f t="shared" si="182"/>
        <v>1295</v>
      </c>
    </row>
    <row r="757" spans="1:65" x14ac:dyDescent="0.25">
      <c r="A757" s="68" t="str">
        <f>VLOOKUP(L757,'Status Report'!B:CB,79,0)</f>
        <v>Heineken UCL</v>
      </c>
      <c r="C757">
        <v>26021030</v>
      </c>
      <c r="D757">
        <v>3097160</v>
      </c>
      <c r="E757" t="s">
        <v>803</v>
      </c>
      <c r="F757" t="s">
        <v>802</v>
      </c>
      <c r="G757" t="str">
        <f>VLOOKUP(D757,'[2]sold to'!$A:$H,8,0)</f>
        <v>Netherlands</v>
      </c>
      <c r="H757" t="str">
        <f>VLOOKUP(D757,'[2]sold to'!$A:$I,9,0)</f>
        <v>AMEE</v>
      </c>
      <c r="K757">
        <v>100</v>
      </c>
      <c r="L757">
        <v>88026494</v>
      </c>
      <c r="M757" t="s">
        <v>320</v>
      </c>
      <c r="N757">
        <v>60</v>
      </c>
      <c r="P757" t="str">
        <f>VLOOKUP(L757,'Status Report'!B:AA,26,0)</f>
        <v>China</v>
      </c>
      <c r="Q757" t="str">
        <f>VLOOKUP(L757,'Status Report'!B:AB,27,0)</f>
        <v>Premiums</v>
      </c>
      <c r="R757">
        <f>VLOOKUP(L757,'Status Report'!B:X,23,0)</f>
        <v>100</v>
      </c>
      <c r="S757" t="str">
        <f>VLOOKUP(L757,'Status Report'!B:T,19,0)</f>
        <v>Promocean The Netherlands BV</v>
      </c>
      <c r="T757" s="62">
        <f>VLOOKUP(L757,'Status Report'!B:E,4,0)</f>
        <v>3</v>
      </c>
      <c r="U757" s="19">
        <f>_xlfn.IFS(AI757="Den Bosch",VLOOKUP(L757,'Status Report'!B:AM,35,0),AI757="Yantian",VLOOKUP(L757,'Status Report'!B:AM,36,0),AI757="",IF(H757="Asia Pacific",VLOOKUP(L757,'Status Report'!B:AM,36,0),VLOOKUP(L757,'Status Report'!B:AM,35,0)),AI757="Direct shipment",IF(H757="Asia Pacific",VLOOKUP(L757,'Status Report'!B:AM,36,0),VLOOKUP(L757,'Status Report'!B:AM,35,0)))</f>
        <v>47</v>
      </c>
      <c r="V757" s="20">
        <f t="shared" si="169"/>
        <v>2820</v>
      </c>
      <c r="W757" s="19">
        <f>_xlfn.IFS(AI757="Den Bosch",VLOOKUP(L757,'Status Report'!B:AM,37,0),AI757="Yantian",VLOOKUP(L757,'Status Report'!B:AM,38,0),AI757="",IF(H757="Asia Pacific",VLOOKUP(L757,'Status Report'!B:AM,38,0),VLOOKUP(L757,'Status Report'!B:AM,37,0)),AI757="Direct shipment",IF(H757="Asia Pacific",VLOOKUP(L757,'Status Report'!B:AM,38,0),VLOOKUP(L757,'Status Report'!B:AM,37,0)))</f>
        <v>42.25</v>
      </c>
      <c r="X757" s="20">
        <f t="shared" si="170"/>
        <v>2535</v>
      </c>
      <c r="Y757" s="20">
        <f>_xlfn.IFS(AI757="Den Bosch",VLOOKUP(L757,'Status Report'!B:AO,39,0),AI757="Yantian",VLOOKUP(L757,'Status Report'!B:AO,40,0),AI757="",IF(H757="Asia Pacific",VLOOKUP(L757,'Status Report'!B:AO,40,0),VLOOKUP(L757,'Status Report'!B:AO,39,0)),AI757="Direct shipment",IF(H757="Asia Pacific",VLOOKUP(L757,'Status Report'!B:AO,40,0),VLOOKUP(L757,'Status Report'!B:AO,39,0)))</f>
        <v>0</v>
      </c>
      <c r="Z757" s="20">
        <f t="shared" si="171"/>
        <v>0</v>
      </c>
      <c r="AA757" s="20">
        <f t="shared" si="172"/>
        <v>2535</v>
      </c>
      <c r="AB757" s="21">
        <f>_xlfn.IFS(AI757="Den Bosch",VLOOKUP(L757,'Status Report'!B:AM,33,0),AI757="Yantian",VLOOKUP(L757,'Status Report'!B:AM,34,0),AI757="",IF(H757="Asia Pacific",VLOOKUP(L757,'Status Report'!B:AM,34,0),VLOOKUP(L757,'Status Report'!B:AM,33,0)),AI757="Direct shipment",IF(H757="Asia Pacific",VLOOKUP(L757,'Status Report'!B:AM,34,0),VLOOKUP(L757,'Status Report'!B:AM,33,0)))</f>
        <v>37.249200000000002</v>
      </c>
      <c r="AC757" s="21">
        <f>VLOOKUP(L757,'Status Report'!B:CE,82,0)</f>
        <v>0</v>
      </c>
      <c r="AD757" s="21">
        <f t="shared" si="173"/>
        <v>37.249200000000002</v>
      </c>
      <c r="AE757" s="63">
        <f>VLOOKUP(L757,'Status Report'!B:W,20,0)</f>
        <v>11</v>
      </c>
      <c r="AF757" s="63">
        <f>VLOOKUP(L757,'Status Report'!B:W,21,0)</f>
        <v>9</v>
      </c>
      <c r="AG757" s="63">
        <f>VLOOKUP(L757,'Status Report'!B:W,22,0)</f>
        <v>6</v>
      </c>
      <c r="AH757" s="22">
        <f t="shared" si="174"/>
        <v>3.5639999999999998E-2</v>
      </c>
      <c r="AI757" t="s">
        <v>990</v>
      </c>
      <c r="AK757" s="63">
        <f>IFERROR(VLOOKUP(G757,ASEAN!A:A,1,0),0)</f>
        <v>0</v>
      </c>
      <c r="AL757" s="63">
        <f>IFERROR(VLOOKUP(D757,'[3]customer specs'!$B$1:$D$65536,3,0),0)</f>
        <v>0</v>
      </c>
      <c r="AM757" s="64">
        <f t="shared" si="175"/>
        <v>285</v>
      </c>
      <c r="AN757" s="64">
        <f t="shared" si="176"/>
        <v>0</v>
      </c>
      <c r="AO757" s="63"/>
      <c r="AP757" s="63"/>
      <c r="AQ757" s="63" t="str">
        <f t="shared" si="177"/>
        <v>no</v>
      </c>
      <c r="AR757" s="20">
        <f t="shared" si="178"/>
        <v>2234.9520000000002</v>
      </c>
      <c r="AS757" s="63"/>
      <c r="AT757" s="23">
        <f t="shared" si="168"/>
        <v>0.12</v>
      </c>
      <c r="AU757" s="65">
        <f t="shared" si="179"/>
        <v>42.328636363636363</v>
      </c>
      <c r="AV757" s="65"/>
      <c r="AW757" s="65">
        <f t="shared" si="180"/>
        <v>2539.7181818181816</v>
      </c>
      <c r="AX757" s="65"/>
      <c r="AY757" s="63">
        <f>VLOOKUP(L757,'Status Report'!B:CF,81,0)</f>
        <v>0</v>
      </c>
      <c r="AZ757" s="63" t="str">
        <f>VLOOKUP(L757,'Status Report'!B:S,18,0)</f>
        <v>Ellina Smirnova</v>
      </c>
      <c r="BB757" s="63">
        <f>VLOOKUP(L757,'Status Report'!B:Z,25,0)</f>
        <v>25</v>
      </c>
      <c r="BC757" s="63">
        <f t="shared" si="181"/>
        <v>1500</v>
      </c>
      <c r="BF757">
        <f>VLOOKUP(L757,'Status Report'!B:CE,82,0)</f>
        <v>0</v>
      </c>
      <c r="BG757">
        <f>VLOOKUP(L757,'Status Report'!B:CF,83,0)</f>
        <v>0</v>
      </c>
      <c r="BH757">
        <f>VLOOKUP(L757,'Status Report'!B:CG,84,0)</f>
        <v>0</v>
      </c>
      <c r="BI757" t="s">
        <v>891</v>
      </c>
      <c r="BJ757" t="s">
        <v>795</v>
      </c>
      <c r="BM757" s="67">
        <f t="shared" si="182"/>
        <v>1305</v>
      </c>
    </row>
    <row r="758" spans="1:65" x14ac:dyDescent="0.25">
      <c r="A758" s="68" t="str">
        <f>VLOOKUP(L758,'Status Report'!B:CB,79,0)</f>
        <v>Heineken UCL</v>
      </c>
      <c r="C758">
        <v>26021030</v>
      </c>
      <c r="D758">
        <v>3097160</v>
      </c>
      <c r="E758" t="s">
        <v>803</v>
      </c>
      <c r="F758" t="s">
        <v>802</v>
      </c>
      <c r="G758" t="str">
        <f>VLOOKUP(D758,'[2]sold to'!$A:$H,8,0)</f>
        <v>Netherlands</v>
      </c>
      <c r="H758" t="str">
        <f>VLOOKUP(D758,'[2]sold to'!$A:$I,9,0)</f>
        <v>AMEE</v>
      </c>
      <c r="K758">
        <v>110</v>
      </c>
      <c r="L758">
        <v>88026480</v>
      </c>
      <c r="M758" t="s">
        <v>307</v>
      </c>
      <c r="N758">
        <v>150</v>
      </c>
      <c r="P758" t="str">
        <f>VLOOKUP(L758,'Status Report'!B:AA,26,0)</f>
        <v>Bangladesh</v>
      </c>
      <c r="Q758" t="str">
        <f>VLOOKUP(L758,'Status Report'!B:AB,27,0)</f>
        <v>Textiles-Clothing</v>
      </c>
      <c r="R758">
        <f>VLOOKUP(L758,'Status Report'!B:X,23,0)</f>
        <v>167</v>
      </c>
      <c r="S758" t="str">
        <f>VLOOKUP(L758,'Status Report'!B:T,19,0)</f>
        <v>Promocean The Netherlands BV</v>
      </c>
      <c r="T758" s="62">
        <f>VLOOKUP(L758,'Status Report'!B:E,4,0)</f>
        <v>3</v>
      </c>
      <c r="U758" s="19">
        <f>_xlfn.IFS(AI758="Den Bosch",VLOOKUP(L758,'Status Report'!B:AM,35,0),AI758="Yantian",VLOOKUP(L758,'Status Report'!B:AM,36,0),AI758="",IF(H758="Asia Pacific",VLOOKUP(L758,'Status Report'!B:AM,36,0),VLOOKUP(L758,'Status Report'!B:AM,35,0)),AI758="Direct shipment",IF(H758="Asia Pacific",VLOOKUP(L758,'Status Report'!B:AM,36,0),VLOOKUP(L758,'Status Report'!B:AM,35,0)))</f>
        <v>29.700000000000003</v>
      </c>
      <c r="V758" s="20">
        <f t="shared" si="169"/>
        <v>4455</v>
      </c>
      <c r="W758" s="19">
        <f>_xlfn.IFS(AI758="Den Bosch",VLOOKUP(L758,'Status Report'!B:AM,37,0),AI758="Yantian",VLOOKUP(L758,'Status Report'!B:AM,38,0),AI758="",IF(H758="Asia Pacific",VLOOKUP(L758,'Status Report'!B:AM,38,0),VLOOKUP(L758,'Status Report'!B:AM,37,0)),AI758="Direct shipment",IF(H758="Asia Pacific",VLOOKUP(L758,'Status Report'!B:AM,38,0),VLOOKUP(L758,'Status Report'!B:AM,37,0)))</f>
        <v>29.339999999999996</v>
      </c>
      <c r="X758" s="20">
        <f t="shared" si="170"/>
        <v>4400.9999999999991</v>
      </c>
      <c r="Y758" s="20">
        <f>_xlfn.IFS(AI758="Den Bosch",VLOOKUP(L758,'Status Report'!B:AO,39,0),AI758="Yantian",VLOOKUP(L758,'Status Report'!B:AO,40,0),AI758="",IF(H758="Asia Pacific",VLOOKUP(L758,'Status Report'!B:AO,40,0),VLOOKUP(L758,'Status Report'!B:AO,39,0)),AI758="Direct shipment",IF(H758="Asia Pacific",VLOOKUP(L758,'Status Report'!B:AO,40,0),VLOOKUP(L758,'Status Report'!B:AO,39,0)))</f>
        <v>0</v>
      </c>
      <c r="Z758" s="20">
        <f t="shared" si="171"/>
        <v>0</v>
      </c>
      <c r="AA758" s="20">
        <f t="shared" si="172"/>
        <v>4400.9999999999991</v>
      </c>
      <c r="AB758" s="21">
        <f>_xlfn.IFS(AI758="Den Bosch",VLOOKUP(L758,'Status Report'!B:AM,33,0),AI758="Yantian",VLOOKUP(L758,'Status Report'!B:AM,34,0),AI758="",IF(H758="Asia Pacific",VLOOKUP(L758,'Status Report'!B:AM,34,0),VLOOKUP(L758,'Status Report'!B:AM,33,0)),AI758="Direct shipment",IF(H758="Asia Pacific",VLOOKUP(L758,'Status Report'!B:AM,34,0),VLOOKUP(L758,'Status Report'!B:AM,33,0)))</f>
        <v>25.1265</v>
      </c>
      <c r="AC758" s="21">
        <f>VLOOKUP(L758,'Status Report'!B:CE,82,0)</f>
        <v>0</v>
      </c>
      <c r="AD758" s="21">
        <f t="shared" si="173"/>
        <v>25.1265</v>
      </c>
      <c r="AE758" s="63">
        <f>VLOOKUP(L758,'Status Report'!B:W,20,0)</f>
        <v>28</v>
      </c>
      <c r="AF758" s="63">
        <f>VLOOKUP(L758,'Status Report'!B:W,21,0)</f>
        <v>15</v>
      </c>
      <c r="AG758" s="63">
        <f>VLOOKUP(L758,'Status Report'!B:W,22,0)</f>
        <v>12</v>
      </c>
      <c r="AH758" s="22">
        <f t="shared" si="174"/>
        <v>0.75600000000000001</v>
      </c>
      <c r="AI758" t="s">
        <v>990</v>
      </c>
      <c r="AK758" s="63">
        <f>IFERROR(VLOOKUP(G758,ASEAN!A:A,1,0),0)</f>
        <v>0</v>
      </c>
      <c r="AL758" s="63">
        <f>IFERROR(VLOOKUP(D758,'[3]customer specs'!$B$1:$D$65536,3,0),0)</f>
        <v>0</v>
      </c>
      <c r="AM758" s="64">
        <f t="shared" si="175"/>
        <v>54.000000000000909</v>
      </c>
      <c r="AN758" s="64">
        <f t="shared" si="176"/>
        <v>0</v>
      </c>
      <c r="AO758" s="63"/>
      <c r="AP758" s="63"/>
      <c r="AQ758" s="63" t="str">
        <f t="shared" si="177"/>
        <v>no</v>
      </c>
      <c r="AR758" s="20">
        <f t="shared" si="178"/>
        <v>3768.9749999999999</v>
      </c>
      <c r="AS758" s="63"/>
      <c r="AT758" s="23">
        <f t="shared" ref="AT758:AT821" si="183">IF(AS758=0.045,0.045,IF(AS758=0.035,0.035,0.12))</f>
        <v>0.12</v>
      </c>
      <c r="AU758" s="65">
        <f t="shared" si="179"/>
        <v>28.552840909090911</v>
      </c>
      <c r="AV758" s="65"/>
      <c r="AW758" s="65">
        <f t="shared" si="180"/>
        <v>4282.9261363636369</v>
      </c>
      <c r="AX758" s="65"/>
      <c r="AY758" s="63">
        <f>VLOOKUP(L758,'Status Report'!B:CF,81,0)</f>
        <v>0</v>
      </c>
      <c r="AZ758" s="63" t="str">
        <f>VLOOKUP(L758,'Status Report'!B:S,18,0)</f>
        <v>Ellina Smirnova</v>
      </c>
      <c r="BB758" s="63">
        <f>VLOOKUP(L758,'Status Report'!B:Z,25,0)</f>
        <v>6</v>
      </c>
      <c r="BC758" s="63">
        <f t="shared" si="181"/>
        <v>900</v>
      </c>
      <c r="BF758">
        <f>VLOOKUP(L758,'Status Report'!B:CE,82,0)</f>
        <v>0</v>
      </c>
      <c r="BG758">
        <f>VLOOKUP(L758,'Status Report'!B:CF,83,0)</f>
        <v>0</v>
      </c>
      <c r="BH758">
        <f>VLOOKUP(L758,'Status Report'!B:CG,84,0)</f>
        <v>0</v>
      </c>
      <c r="BI758" t="s">
        <v>891</v>
      </c>
      <c r="BJ758" t="s">
        <v>795</v>
      </c>
      <c r="BM758" s="67">
        <f t="shared" si="182"/>
        <v>239</v>
      </c>
    </row>
    <row r="759" spans="1:65" x14ac:dyDescent="0.25">
      <c r="A759" s="68" t="str">
        <f>VLOOKUP(L759,'Status Report'!B:CB,79,0)</f>
        <v>Heineken UCL</v>
      </c>
      <c r="C759">
        <v>26021030</v>
      </c>
      <c r="D759">
        <v>3097160</v>
      </c>
      <c r="E759" t="s">
        <v>803</v>
      </c>
      <c r="F759" t="s">
        <v>802</v>
      </c>
      <c r="G759" t="str">
        <f>VLOOKUP(D759,'[2]sold to'!$A:$H,8,0)</f>
        <v>Netherlands</v>
      </c>
      <c r="H759" t="str">
        <f>VLOOKUP(D759,'[2]sold to'!$A:$I,9,0)</f>
        <v>AMEE</v>
      </c>
      <c r="K759">
        <v>120</v>
      </c>
      <c r="L759">
        <v>88026476</v>
      </c>
      <c r="M759" t="s">
        <v>304</v>
      </c>
      <c r="N759">
        <v>50</v>
      </c>
      <c r="P759" t="str">
        <f>VLOOKUP(L759,'Status Report'!B:AA,26,0)</f>
        <v>Bangladesh</v>
      </c>
      <c r="Q759" t="str">
        <f>VLOOKUP(L759,'Status Report'!B:AB,27,0)</f>
        <v>Textiles-Clothing</v>
      </c>
      <c r="R759">
        <f>VLOOKUP(L759,'Status Report'!B:X,23,0)</f>
        <v>167</v>
      </c>
      <c r="S759" t="str">
        <f>VLOOKUP(L759,'Status Report'!B:T,19,0)</f>
        <v>Promocean The Netherlands BV</v>
      </c>
      <c r="T759" s="62">
        <f>VLOOKUP(L759,'Status Report'!B:E,4,0)</f>
        <v>3</v>
      </c>
      <c r="U759" s="19">
        <f>_xlfn.IFS(AI759="Den Bosch",VLOOKUP(L759,'Status Report'!B:AM,35,0),AI759="Yantian",VLOOKUP(L759,'Status Report'!B:AM,36,0),AI759="",IF(H759="Asia Pacific",VLOOKUP(L759,'Status Report'!B:AM,36,0),VLOOKUP(L759,'Status Report'!B:AM,35,0)),AI759="Direct shipment",IF(H759="Asia Pacific",VLOOKUP(L759,'Status Report'!B:AM,36,0),VLOOKUP(L759,'Status Report'!B:AM,35,0)))</f>
        <v>28.619999999999997</v>
      </c>
      <c r="V759" s="20">
        <f t="shared" si="169"/>
        <v>1430.9999999999998</v>
      </c>
      <c r="W759" s="19">
        <f>_xlfn.IFS(AI759="Den Bosch",VLOOKUP(L759,'Status Report'!B:AM,37,0),AI759="Yantian",VLOOKUP(L759,'Status Report'!B:AM,38,0),AI759="",IF(H759="Asia Pacific",VLOOKUP(L759,'Status Report'!B:AM,38,0),VLOOKUP(L759,'Status Report'!B:AM,37,0)),AI759="Direct shipment",IF(H759="Asia Pacific",VLOOKUP(L759,'Status Report'!B:AM,38,0),VLOOKUP(L759,'Status Report'!B:AM,37,0)))</f>
        <v>28.259999999999998</v>
      </c>
      <c r="X759" s="20">
        <f t="shared" si="170"/>
        <v>1413</v>
      </c>
      <c r="Y759" s="20">
        <f>_xlfn.IFS(AI759="Den Bosch",VLOOKUP(L759,'Status Report'!B:AO,39,0),AI759="Yantian",VLOOKUP(L759,'Status Report'!B:AO,40,0),AI759="",IF(H759="Asia Pacific",VLOOKUP(L759,'Status Report'!B:AO,40,0),VLOOKUP(L759,'Status Report'!B:AO,39,0)),AI759="Direct shipment",IF(H759="Asia Pacific",VLOOKUP(L759,'Status Report'!B:AO,40,0),VLOOKUP(L759,'Status Report'!B:AO,39,0)))</f>
        <v>0</v>
      </c>
      <c r="Z759" s="20">
        <f t="shared" si="171"/>
        <v>0</v>
      </c>
      <c r="AA759" s="20">
        <f t="shared" si="172"/>
        <v>1413</v>
      </c>
      <c r="AB759" s="21">
        <f>_xlfn.IFS(AI759="Den Bosch",VLOOKUP(L759,'Status Report'!B:AM,33,0),AI759="Yantian",VLOOKUP(L759,'Status Report'!B:AM,34,0),AI759="",IF(H759="Asia Pacific",VLOOKUP(L759,'Status Report'!B:AM,34,0),VLOOKUP(L759,'Status Report'!B:AM,33,0)),AI759="Direct shipment",IF(H759="Asia Pacific",VLOOKUP(L759,'Status Report'!B:AM,34,0),VLOOKUP(L759,'Status Report'!B:AM,33,0)))</f>
        <v>24.192</v>
      </c>
      <c r="AC759" s="21">
        <f>VLOOKUP(L759,'Status Report'!B:CE,82,0)</f>
        <v>0</v>
      </c>
      <c r="AD759" s="21">
        <f t="shared" si="173"/>
        <v>24.192</v>
      </c>
      <c r="AE759" s="63">
        <f>VLOOKUP(L759,'Status Report'!B:W,20,0)</f>
        <v>28</v>
      </c>
      <c r="AF759" s="63">
        <f>VLOOKUP(L759,'Status Report'!B:W,21,0)</f>
        <v>15</v>
      </c>
      <c r="AG759" s="63">
        <f>VLOOKUP(L759,'Status Report'!B:W,22,0)</f>
        <v>12</v>
      </c>
      <c r="AH759" s="22">
        <f t="shared" si="174"/>
        <v>0.252</v>
      </c>
      <c r="AI759" t="s">
        <v>990</v>
      </c>
      <c r="AK759" s="63">
        <f>IFERROR(VLOOKUP(G759,ASEAN!A:A,1,0),0)</f>
        <v>0</v>
      </c>
      <c r="AL759" s="63">
        <f>IFERROR(VLOOKUP(D759,'[3]customer specs'!$B$1:$D$65536,3,0),0)</f>
        <v>0</v>
      </c>
      <c r="AM759" s="64">
        <f t="shared" si="175"/>
        <v>17.999999999999773</v>
      </c>
      <c r="AN759" s="64">
        <f t="shared" si="176"/>
        <v>0</v>
      </c>
      <c r="AO759" s="63"/>
      <c r="AP759" s="63"/>
      <c r="AQ759" s="63" t="str">
        <f t="shared" si="177"/>
        <v>no</v>
      </c>
      <c r="AR759" s="20">
        <f t="shared" si="178"/>
        <v>1209.5999999999999</v>
      </c>
      <c r="AS759" s="63"/>
      <c r="AT759" s="23">
        <f t="shared" si="183"/>
        <v>0.12</v>
      </c>
      <c r="AU759" s="65">
        <f t="shared" si="179"/>
        <v>27.490909090909092</v>
      </c>
      <c r="AV759" s="65"/>
      <c r="AW759" s="65">
        <f t="shared" si="180"/>
        <v>1374.5454545454545</v>
      </c>
      <c r="AX759" s="65"/>
      <c r="AY759" s="63">
        <f>VLOOKUP(L759,'Status Report'!B:CF,81,0)</f>
        <v>0</v>
      </c>
      <c r="AZ759" s="63" t="str">
        <f>VLOOKUP(L759,'Status Report'!B:S,18,0)</f>
        <v>Ellina Smirnova</v>
      </c>
      <c r="BB759" s="63">
        <f>VLOOKUP(L759,'Status Report'!B:Z,25,0)</f>
        <v>6</v>
      </c>
      <c r="BC759" s="63">
        <f t="shared" si="181"/>
        <v>300</v>
      </c>
      <c r="BF759">
        <f>VLOOKUP(L759,'Status Report'!B:CE,82,0)</f>
        <v>0</v>
      </c>
      <c r="BG759">
        <f>VLOOKUP(L759,'Status Report'!B:CF,83,0)</f>
        <v>0</v>
      </c>
      <c r="BH759">
        <f>VLOOKUP(L759,'Status Report'!B:CG,84,0)</f>
        <v>0</v>
      </c>
      <c r="BI759" t="s">
        <v>891</v>
      </c>
      <c r="BJ759" t="s">
        <v>795</v>
      </c>
      <c r="BM759" s="67">
        <f t="shared" si="182"/>
        <v>87</v>
      </c>
    </row>
    <row r="760" spans="1:65" x14ac:dyDescent="0.25">
      <c r="A760" s="68" t="str">
        <f>VLOOKUP(L760,'Status Report'!B:CB,79,0)</f>
        <v>Heineken - 0.0</v>
      </c>
      <c r="C760">
        <v>26021031</v>
      </c>
      <c r="D760">
        <v>3097160</v>
      </c>
      <c r="E760" t="s">
        <v>803</v>
      </c>
      <c r="F760" t="s">
        <v>802</v>
      </c>
      <c r="G760" t="str">
        <f>VLOOKUP(D760,'[2]sold to'!$A:$H,8,0)</f>
        <v>Netherlands</v>
      </c>
      <c r="H760" t="str">
        <f>VLOOKUP(D760,'[2]sold to'!$A:$I,9,0)</f>
        <v>AMEE</v>
      </c>
      <c r="K760">
        <v>10</v>
      </c>
      <c r="L760">
        <v>88026294</v>
      </c>
      <c r="M760" t="s">
        <v>732</v>
      </c>
      <c r="N760">
        <v>10</v>
      </c>
      <c r="P760" t="str">
        <f>VLOOKUP(L760,'Status Report'!B:AA,26,0)</f>
        <v>China</v>
      </c>
      <c r="Q760" t="str">
        <f>VLOOKUP(L760,'Status Report'!B:AB,27,0)</f>
        <v>Bar support</v>
      </c>
      <c r="R760">
        <f>VLOOKUP(L760,'Status Report'!B:X,23,0)</f>
        <v>50</v>
      </c>
      <c r="S760" t="str">
        <f>VLOOKUP(L760,'Status Report'!B:T,19,0)</f>
        <v>Asian Sourcing Link</v>
      </c>
      <c r="T760" s="62">
        <f>VLOOKUP(L760,'Status Report'!B:E,4,0)</f>
        <v>3</v>
      </c>
      <c r="U760" s="19">
        <f>_xlfn.IFS(AI760="Den Bosch",VLOOKUP(L760,'Status Report'!B:AM,35,0),AI760="Yantian",VLOOKUP(L760,'Status Report'!B:AM,36,0),AI760="",IF(H760="Asia Pacific",VLOOKUP(L760,'Status Report'!B:AM,36,0),VLOOKUP(L760,'Status Report'!B:AM,35,0)),AI760="Direct shipment",IF(H760="Asia Pacific",VLOOKUP(L760,'Status Report'!B:AM,36,0),VLOOKUP(L760,'Status Report'!B:AM,35,0)))</f>
        <v>46.1</v>
      </c>
      <c r="V760" s="20">
        <f t="shared" si="169"/>
        <v>461</v>
      </c>
      <c r="W760" s="19">
        <f>_xlfn.IFS(AI760="Den Bosch",VLOOKUP(L760,'Status Report'!B:AM,37,0),AI760="Yantian",VLOOKUP(L760,'Status Report'!B:AM,38,0),AI760="",IF(H760="Asia Pacific",VLOOKUP(L760,'Status Report'!B:AM,38,0),VLOOKUP(L760,'Status Report'!B:AM,37,0)),AI760="Direct shipment",IF(H760="Asia Pacific",VLOOKUP(L760,'Status Report'!B:AM,38,0),VLOOKUP(L760,'Status Report'!B:AM,37,0)))</f>
        <v>34.700000000000003</v>
      </c>
      <c r="X760" s="20">
        <f t="shared" si="170"/>
        <v>347</v>
      </c>
      <c r="Y760" s="20">
        <f>_xlfn.IFS(AI760="Den Bosch",VLOOKUP(L760,'Status Report'!B:AO,39,0),AI760="Yantian",VLOOKUP(L760,'Status Report'!B:AO,40,0),AI760="",IF(H760="Asia Pacific",VLOOKUP(L760,'Status Report'!B:AO,40,0),VLOOKUP(L760,'Status Report'!B:AO,39,0)),AI760="Direct shipment",IF(H760="Asia Pacific",VLOOKUP(L760,'Status Report'!B:AO,40,0),VLOOKUP(L760,'Status Report'!B:AO,39,0)))</f>
        <v>0</v>
      </c>
      <c r="Z760" s="20">
        <f t="shared" si="171"/>
        <v>0</v>
      </c>
      <c r="AA760" s="20">
        <f t="shared" si="172"/>
        <v>347</v>
      </c>
      <c r="AB760" s="21">
        <f>_xlfn.IFS(AI760="Den Bosch",VLOOKUP(L760,'Status Report'!B:AM,33,0),AI760="Yantian",VLOOKUP(L760,'Status Report'!B:AM,34,0),AI760="",IF(H760="Asia Pacific",VLOOKUP(L760,'Status Report'!B:AM,34,0),VLOOKUP(L760,'Status Report'!B:AM,33,0)),AI760="Direct shipment",IF(H760="Asia Pacific",VLOOKUP(L760,'Status Report'!B:AM,34,0),VLOOKUP(L760,'Status Report'!B:AM,33,0)))</f>
        <v>32.262000000000008</v>
      </c>
      <c r="AC760" s="21">
        <f>VLOOKUP(L760,'Status Report'!B:CE,82,0)</f>
        <v>0</v>
      </c>
      <c r="AD760" s="21">
        <f t="shared" si="173"/>
        <v>32.262000000000008</v>
      </c>
      <c r="AE760" s="63">
        <f>VLOOKUP(L760,'Status Report'!B:W,20,0)</f>
        <v>62</v>
      </c>
      <c r="AF760" s="63">
        <f>VLOOKUP(L760,'Status Report'!B:W,21,0)</f>
        <v>20</v>
      </c>
      <c r="AG760" s="63">
        <f>VLOOKUP(L760,'Status Report'!B:W,22,0)</f>
        <v>9.5</v>
      </c>
      <c r="AH760" s="22">
        <f t="shared" si="174"/>
        <v>0.1178</v>
      </c>
      <c r="AI760" t="s">
        <v>990</v>
      </c>
      <c r="AK760" s="63">
        <f>IFERROR(VLOOKUP(G760,ASEAN!A:A,1,0),0)</f>
        <v>0</v>
      </c>
      <c r="AL760" s="63">
        <f>IFERROR(VLOOKUP(D760,'[3]customer specs'!$B$1:$D$65536,3,0),0)</f>
        <v>0</v>
      </c>
      <c r="AM760" s="64">
        <f t="shared" si="175"/>
        <v>114</v>
      </c>
      <c r="AN760" s="64">
        <f t="shared" si="176"/>
        <v>0</v>
      </c>
      <c r="AO760" s="63"/>
      <c r="AP760" s="63"/>
      <c r="AQ760" s="63" t="str">
        <f t="shared" si="177"/>
        <v>no</v>
      </c>
      <c r="AR760" s="20">
        <f t="shared" si="178"/>
        <v>322.62000000000006</v>
      </c>
      <c r="AS760" s="63"/>
      <c r="AT760" s="23">
        <f t="shared" si="183"/>
        <v>0.12</v>
      </c>
      <c r="AU760" s="65">
        <f t="shared" si="179"/>
        <v>36.661363636363646</v>
      </c>
      <c r="AV760" s="65"/>
      <c r="AW760" s="65">
        <f t="shared" si="180"/>
        <v>366.61363636363649</v>
      </c>
      <c r="AX760" s="65"/>
      <c r="AY760" s="63">
        <f>VLOOKUP(L760,'Status Report'!B:CF,81,0)</f>
        <v>0</v>
      </c>
      <c r="AZ760" s="63" t="str">
        <f>VLOOKUP(L760,'Status Report'!B:S,18,0)</f>
        <v>Ellina Smirnova</v>
      </c>
      <c r="BB760" s="63">
        <f>VLOOKUP(L760,'Status Report'!B:Z,25,0)</f>
        <v>10</v>
      </c>
      <c r="BC760" s="63">
        <f t="shared" si="181"/>
        <v>100</v>
      </c>
      <c r="BF760">
        <f>VLOOKUP(L760,'Status Report'!B:CE,82,0)</f>
        <v>0</v>
      </c>
      <c r="BG760">
        <f>VLOOKUP(L760,'Status Report'!B:CF,83,0)</f>
        <v>0</v>
      </c>
      <c r="BH760">
        <f>VLOOKUP(L760,'Status Report'!B:CG,84,0)</f>
        <v>0</v>
      </c>
      <c r="BI760" t="s">
        <v>891</v>
      </c>
      <c r="BJ760" t="s">
        <v>795</v>
      </c>
      <c r="BM760" s="67">
        <f t="shared" si="182"/>
        <v>228</v>
      </c>
    </row>
    <row r="761" spans="1:65" x14ac:dyDescent="0.25">
      <c r="A761" s="68" t="str">
        <f>VLOOKUP(L761,'Status Report'!B:CB,79,0)</f>
        <v>Heineken - 0.0</v>
      </c>
      <c r="C761">
        <v>26021031</v>
      </c>
      <c r="D761">
        <v>3097160</v>
      </c>
      <c r="E761" t="s">
        <v>803</v>
      </c>
      <c r="F761" t="s">
        <v>802</v>
      </c>
      <c r="G761" t="str">
        <f>VLOOKUP(D761,'[2]sold to'!$A:$H,8,0)</f>
        <v>Netherlands</v>
      </c>
      <c r="H761" t="str">
        <f>VLOOKUP(D761,'[2]sold to'!$A:$I,9,0)</f>
        <v>AMEE</v>
      </c>
      <c r="K761">
        <v>20</v>
      </c>
      <c r="L761">
        <v>88026275</v>
      </c>
      <c r="M761" t="s">
        <v>242</v>
      </c>
      <c r="N761">
        <v>15</v>
      </c>
      <c r="P761" t="str">
        <f>VLOOKUP(L761,'Status Report'!B:AA,26,0)</f>
        <v>China</v>
      </c>
      <c r="Q761" t="str">
        <f>VLOOKUP(L761,'Status Report'!B:AB,27,0)</f>
        <v>Bar support</v>
      </c>
      <c r="R761">
        <f>VLOOKUP(L761,'Status Report'!B:X,23,0)</f>
        <v>333</v>
      </c>
      <c r="S761" t="str">
        <f>VLOOKUP(L761,'Status Report'!B:T,19,0)</f>
        <v>Promocean The Netherlands BV</v>
      </c>
      <c r="T761" s="62">
        <f>VLOOKUP(L761,'Status Report'!B:E,4,0)</f>
        <v>1</v>
      </c>
      <c r="U761" s="19">
        <f>_xlfn.IFS(AI761="Den Bosch",VLOOKUP(L761,'Status Report'!B:AM,35,0),AI761="Yantian",VLOOKUP(L761,'Status Report'!B:AM,36,0),AI761="",IF(H761="Asia Pacific",VLOOKUP(L761,'Status Report'!B:AM,36,0),VLOOKUP(L761,'Status Report'!B:AM,35,0)),AI761="Direct shipment",IF(H761="Asia Pacific",VLOOKUP(L761,'Status Report'!B:AM,36,0),VLOOKUP(L761,'Status Report'!B:AM,35,0)))</f>
        <v>25.200000000000003</v>
      </c>
      <c r="V761" s="20">
        <f t="shared" si="169"/>
        <v>378.00000000000006</v>
      </c>
      <c r="W761" s="19">
        <f>_xlfn.IFS(AI761="Den Bosch",VLOOKUP(L761,'Status Report'!B:AM,37,0),AI761="Yantian",VLOOKUP(L761,'Status Report'!B:AM,38,0),AI761="",IF(H761="Asia Pacific",VLOOKUP(L761,'Status Report'!B:AM,38,0),VLOOKUP(L761,'Status Report'!B:AM,37,0)),AI761="Direct shipment",IF(H761="Asia Pacific",VLOOKUP(L761,'Status Report'!B:AM,38,0),VLOOKUP(L761,'Status Report'!B:AM,37,0)))</f>
        <v>25.200000000000003</v>
      </c>
      <c r="X761" s="20">
        <f t="shared" si="170"/>
        <v>378.00000000000006</v>
      </c>
      <c r="Y761" s="20">
        <f>_xlfn.IFS(AI761="Den Bosch",VLOOKUP(L761,'Status Report'!B:AO,39,0),AI761="Yantian",VLOOKUP(L761,'Status Report'!B:AO,40,0),AI761="",IF(H761="Asia Pacific",VLOOKUP(L761,'Status Report'!B:AO,40,0),VLOOKUP(L761,'Status Report'!B:AO,39,0)),AI761="Direct shipment",IF(H761="Asia Pacific",VLOOKUP(L761,'Status Report'!B:AO,40,0),VLOOKUP(L761,'Status Report'!B:AO,39,0)))</f>
        <v>0</v>
      </c>
      <c r="Z761" s="20">
        <f t="shared" si="171"/>
        <v>0</v>
      </c>
      <c r="AA761" s="20">
        <f t="shared" si="172"/>
        <v>378.00000000000006</v>
      </c>
      <c r="AB761" s="21">
        <f>_xlfn.IFS(AI761="Den Bosch",VLOOKUP(L761,'Status Report'!B:AM,33,0),AI761="Yantian",VLOOKUP(L761,'Status Report'!B:AM,34,0),AI761="",IF(H761="Asia Pacific",VLOOKUP(L761,'Status Report'!B:AM,34,0),VLOOKUP(L761,'Status Report'!B:AM,33,0)),AI761="Direct shipment",IF(H761="Asia Pacific",VLOOKUP(L761,'Status Report'!B:AM,34,0),VLOOKUP(L761,'Status Report'!B:AM,33,0)))</f>
        <v>21.545999999999999</v>
      </c>
      <c r="AC761" s="21">
        <f>VLOOKUP(L761,'Status Report'!B:CE,82,0)</f>
        <v>0</v>
      </c>
      <c r="AD761" s="21">
        <f t="shared" si="173"/>
        <v>21.545999999999999</v>
      </c>
      <c r="AE761" s="63">
        <f>VLOOKUP(L761,'Status Report'!B:W,20,0)</f>
        <v>28</v>
      </c>
      <c r="AF761" s="63">
        <f>VLOOKUP(L761,'Status Report'!B:W,21,0)</f>
        <v>10</v>
      </c>
      <c r="AG761" s="63">
        <f>VLOOKUP(L761,'Status Report'!B:W,22,0)</f>
        <v>10</v>
      </c>
      <c r="AH761" s="22">
        <f t="shared" si="174"/>
        <v>4.2000000000000003E-2</v>
      </c>
      <c r="AK761" s="63">
        <f>IFERROR(VLOOKUP(G761,ASEAN!A:A,1,0),0)</f>
        <v>0</v>
      </c>
      <c r="AL761" s="63">
        <f>IFERROR(VLOOKUP(D761,'[3]customer specs'!$B$1:$D$65536,3,0),0)</f>
        <v>0</v>
      </c>
      <c r="AM761" s="64">
        <f t="shared" si="175"/>
        <v>0</v>
      </c>
      <c r="AN761" s="64">
        <f t="shared" si="176"/>
        <v>0</v>
      </c>
      <c r="AO761" s="63"/>
      <c r="AP761" s="63"/>
      <c r="AQ761" s="63" t="str">
        <f t="shared" si="177"/>
        <v>no</v>
      </c>
      <c r="AR761" s="20">
        <f t="shared" si="178"/>
        <v>323.19</v>
      </c>
      <c r="AS761" s="63"/>
      <c r="AT761" s="23">
        <f t="shared" si="183"/>
        <v>0.12</v>
      </c>
      <c r="AU761" s="65">
        <f t="shared" si="179"/>
        <v>24.484090909090909</v>
      </c>
      <c r="AV761" s="65"/>
      <c r="AW761" s="65">
        <f t="shared" si="180"/>
        <v>367.26136363636363</v>
      </c>
      <c r="AX761" s="65"/>
      <c r="AY761" s="63">
        <f>VLOOKUP(L761,'Status Report'!B:CF,81,0)</f>
        <v>0</v>
      </c>
      <c r="AZ761" s="63" t="str">
        <f>VLOOKUP(L761,'Status Report'!B:S,18,0)</f>
        <v>Ellina Smirnova</v>
      </c>
      <c r="BB761" s="63">
        <f>VLOOKUP(L761,'Status Report'!B:Z,25,0)</f>
        <v>6</v>
      </c>
      <c r="BC761" s="63">
        <f t="shared" si="181"/>
        <v>90</v>
      </c>
      <c r="BF761">
        <f>VLOOKUP(L761,'Status Report'!B:CE,82,0)</f>
        <v>0</v>
      </c>
      <c r="BG761">
        <f>VLOOKUP(L761,'Status Report'!B:CF,83,0)</f>
        <v>0</v>
      </c>
      <c r="BH761">
        <f>VLOOKUP(L761,'Status Report'!B:CG,84,0)</f>
        <v>0</v>
      </c>
      <c r="BI761" t="s">
        <v>891</v>
      </c>
      <c r="BJ761" t="s">
        <v>795</v>
      </c>
      <c r="BM761" s="67">
        <f t="shared" si="182"/>
        <v>20</v>
      </c>
    </row>
    <row r="762" spans="1:65" x14ac:dyDescent="0.25">
      <c r="A762" s="68" t="str">
        <f>VLOOKUP(L762,'Status Report'!B:CB,79,0)</f>
        <v>Heineken - 0.0</v>
      </c>
      <c r="C762">
        <v>26021031</v>
      </c>
      <c r="D762">
        <v>3097160</v>
      </c>
      <c r="E762" t="s">
        <v>803</v>
      </c>
      <c r="F762" t="s">
        <v>802</v>
      </c>
      <c r="G762" t="str">
        <f>VLOOKUP(D762,'[2]sold to'!$A:$H,8,0)</f>
        <v>Netherlands</v>
      </c>
      <c r="H762" t="str">
        <f>VLOOKUP(D762,'[2]sold to'!$A:$I,9,0)</f>
        <v>AMEE</v>
      </c>
      <c r="K762">
        <v>30</v>
      </c>
      <c r="L762">
        <v>88025959</v>
      </c>
      <c r="M762" t="s">
        <v>892</v>
      </c>
      <c r="N762">
        <v>10</v>
      </c>
      <c r="P762" t="str">
        <f>VLOOKUP(L762,'Status Report'!B:AA,26,0)</f>
        <v>China</v>
      </c>
      <c r="Q762" t="str">
        <f>VLOOKUP(L762,'Status Report'!B:AB,27,0)</f>
        <v>Textiles-Clothing</v>
      </c>
      <c r="R762">
        <f>VLOOKUP(L762,'Status Report'!B:X,23,0)</f>
        <v>300</v>
      </c>
      <c r="S762" t="str">
        <f>VLOOKUP(L762,'Status Report'!B:T,19,0)</f>
        <v>Promocean The Netherlands BV</v>
      </c>
      <c r="T762" s="62">
        <f>VLOOKUP(L762,'Status Report'!B:E,4,0)</f>
        <v>1</v>
      </c>
      <c r="U762" s="19">
        <f>_xlfn.IFS(AI762="Den Bosch",VLOOKUP(L762,'Status Report'!B:AM,35,0),AI762="Yantian",VLOOKUP(L762,'Status Report'!B:AM,36,0),AI762="",IF(H762="Asia Pacific",VLOOKUP(L762,'Status Report'!B:AM,36,0),VLOOKUP(L762,'Status Report'!B:AM,35,0)),AI762="Direct shipment",IF(H762="Asia Pacific",VLOOKUP(L762,'Status Report'!B:AM,36,0),VLOOKUP(L762,'Status Report'!B:AM,35,0)))</f>
        <v>63.8</v>
      </c>
      <c r="V762" s="20">
        <f t="shared" si="169"/>
        <v>638</v>
      </c>
      <c r="W762" s="19">
        <f>_xlfn.IFS(AI762="Den Bosch",VLOOKUP(L762,'Status Report'!B:AM,37,0),AI762="Yantian",VLOOKUP(L762,'Status Report'!B:AM,38,0),AI762="",IF(H762="Asia Pacific",VLOOKUP(L762,'Status Report'!B:AM,38,0),VLOOKUP(L762,'Status Report'!B:AM,37,0)),AI762="Direct shipment",IF(H762="Asia Pacific",VLOOKUP(L762,'Status Report'!B:AM,38,0),VLOOKUP(L762,'Status Report'!B:AM,37,0)))</f>
        <v>63.8</v>
      </c>
      <c r="X762" s="20">
        <f t="shared" si="170"/>
        <v>638</v>
      </c>
      <c r="Y762" s="20">
        <f>_xlfn.IFS(AI762="Den Bosch",VLOOKUP(L762,'Status Report'!B:AO,39,0),AI762="Yantian",VLOOKUP(L762,'Status Report'!B:AO,40,0),AI762="",IF(H762="Asia Pacific",VLOOKUP(L762,'Status Report'!B:AO,40,0),VLOOKUP(L762,'Status Report'!B:AO,39,0)),AI762="Direct shipment",IF(H762="Asia Pacific",VLOOKUP(L762,'Status Report'!B:AO,40,0),VLOOKUP(L762,'Status Report'!B:AO,39,0)))</f>
        <v>0</v>
      </c>
      <c r="Z762" s="20">
        <f t="shared" si="171"/>
        <v>0</v>
      </c>
      <c r="AA762" s="20">
        <f t="shared" si="172"/>
        <v>638</v>
      </c>
      <c r="AB762" s="21">
        <f>_xlfn.IFS(AI762="Den Bosch",VLOOKUP(L762,'Status Report'!B:AM,33,0),AI762="Yantian",VLOOKUP(L762,'Status Report'!B:AM,34,0),AI762="",IF(H762="Asia Pacific",VLOOKUP(L762,'Status Report'!B:AM,34,0),VLOOKUP(L762,'Status Report'!B:AM,33,0)),AI762="Direct shipment",IF(H762="Asia Pacific",VLOOKUP(L762,'Status Report'!B:AM,34,0),VLOOKUP(L762,'Status Report'!B:AM,33,0)))</f>
        <v>55.632597428571422</v>
      </c>
      <c r="AC762" s="21">
        <f>VLOOKUP(L762,'Status Report'!B:CE,82,0)</f>
        <v>0</v>
      </c>
      <c r="AD762" s="21">
        <f t="shared" si="173"/>
        <v>55.632597428571422</v>
      </c>
      <c r="AE762" s="63">
        <f>VLOOKUP(L762,'Status Report'!B:W,20,0)</f>
        <v>38</v>
      </c>
      <c r="AF762" s="63">
        <f>VLOOKUP(L762,'Status Report'!B:W,21,0)</f>
        <v>22</v>
      </c>
      <c r="AG762" s="63">
        <f>VLOOKUP(L762,'Status Report'!B:W,22,0)</f>
        <v>6</v>
      </c>
      <c r="AH762" s="22">
        <f t="shared" si="174"/>
        <v>5.0160000000000003E-2</v>
      </c>
      <c r="AK762" s="63">
        <f>IFERROR(VLOOKUP(G762,ASEAN!A:A,1,0),0)</f>
        <v>0</v>
      </c>
      <c r="AL762" s="63">
        <f>IFERROR(VLOOKUP(D762,'[3]customer specs'!$B$1:$D$65536,3,0),0)</f>
        <v>0</v>
      </c>
      <c r="AM762" s="64">
        <f t="shared" si="175"/>
        <v>0</v>
      </c>
      <c r="AN762" s="64">
        <f t="shared" si="176"/>
        <v>0</v>
      </c>
      <c r="AO762" s="63"/>
      <c r="AP762" s="63"/>
      <c r="AQ762" s="63" t="str">
        <f t="shared" si="177"/>
        <v>no</v>
      </c>
      <c r="AR762" s="20">
        <f t="shared" si="178"/>
        <v>556.32597428571421</v>
      </c>
      <c r="AS762" s="63"/>
      <c r="AT762" s="23">
        <f t="shared" si="183"/>
        <v>0.12</v>
      </c>
      <c r="AU762" s="65">
        <f t="shared" si="179"/>
        <v>63.218860714285704</v>
      </c>
      <c r="AV762" s="65"/>
      <c r="AW762" s="65">
        <f t="shared" si="180"/>
        <v>632.18860714285699</v>
      </c>
      <c r="AX762" s="65"/>
      <c r="AY762" s="63">
        <f>VLOOKUP(L762,'Status Report'!B:CF,81,0)</f>
        <v>0</v>
      </c>
      <c r="AZ762" s="63" t="str">
        <f>VLOOKUP(L762,'Status Report'!B:S,18,0)</f>
        <v>Ellina Smirnova</v>
      </c>
      <c r="BB762" s="63">
        <f>VLOOKUP(L762,'Status Report'!B:Z,25,0)</f>
        <v>10</v>
      </c>
      <c r="BC762" s="63">
        <f t="shared" si="181"/>
        <v>100</v>
      </c>
      <c r="BF762">
        <f>VLOOKUP(L762,'Status Report'!B:CE,82,0)</f>
        <v>0</v>
      </c>
      <c r="BG762">
        <f>VLOOKUP(L762,'Status Report'!B:CF,83,0)</f>
        <v>0</v>
      </c>
      <c r="BH762">
        <f>VLOOKUP(L762,'Status Report'!B:CG,84,0)</f>
        <v>0</v>
      </c>
      <c r="BI762" t="s">
        <v>891</v>
      </c>
      <c r="BJ762" t="s">
        <v>795</v>
      </c>
      <c r="BM762" s="67">
        <f t="shared" si="182"/>
        <v>15</v>
      </c>
    </row>
    <row r="763" spans="1:65" x14ac:dyDescent="0.25">
      <c r="A763" s="68" t="str">
        <f>VLOOKUP(L763,'Status Report'!B:CB,79,0)</f>
        <v>Heineken</v>
      </c>
      <c r="C763">
        <v>26021032</v>
      </c>
      <c r="D763">
        <v>3097160</v>
      </c>
      <c r="E763" t="s">
        <v>803</v>
      </c>
      <c r="F763" t="s">
        <v>802</v>
      </c>
      <c r="G763" t="str">
        <f>VLOOKUP(D763,'[2]sold to'!$A:$H,8,0)</f>
        <v>Netherlands</v>
      </c>
      <c r="H763" t="str">
        <f>VLOOKUP(D763,'[2]sold to'!$A:$I,9,0)</f>
        <v>AMEE</v>
      </c>
      <c r="K763">
        <v>40</v>
      </c>
      <c r="L763">
        <v>88024215</v>
      </c>
      <c r="M763" t="s">
        <v>146</v>
      </c>
      <c r="N763">
        <v>4</v>
      </c>
      <c r="P763" t="str">
        <f>VLOOKUP(L763,'Status Report'!B:AA,26,0)</f>
        <v>China</v>
      </c>
      <c r="Q763" t="str">
        <f>VLOOKUP(L763,'Status Report'!B:AB,27,0)</f>
        <v>Bar support</v>
      </c>
      <c r="R763">
        <f>VLOOKUP(L763,'Status Report'!B:X,23,0)</f>
        <v>63</v>
      </c>
      <c r="S763" t="str">
        <f>VLOOKUP(L763,'Status Report'!B:T,19,0)</f>
        <v>Asian Sourcing Link</v>
      </c>
      <c r="T763" s="62">
        <f>VLOOKUP(L763,'Status Report'!B:E,4,0)</f>
        <v>1</v>
      </c>
      <c r="U763" s="19">
        <f>_xlfn.IFS(AI763="Den Bosch",VLOOKUP(L763,'Status Report'!B:AM,35,0),AI763="Yantian",VLOOKUP(L763,'Status Report'!B:AM,36,0),AI763="",IF(H763="Asia Pacific",VLOOKUP(L763,'Status Report'!B:AM,36,0),VLOOKUP(L763,'Status Report'!B:AM,35,0)),AI763="Direct shipment",IF(H763="Asia Pacific",VLOOKUP(L763,'Status Report'!B:AM,36,0),VLOOKUP(L763,'Status Report'!B:AM,35,0)))</f>
        <v>305.8</v>
      </c>
      <c r="V763" s="20">
        <f t="shared" si="169"/>
        <v>1223.2</v>
      </c>
      <c r="W763" s="19">
        <f>_xlfn.IFS(AI763="Den Bosch",VLOOKUP(L763,'Status Report'!B:AM,37,0),AI763="Yantian",VLOOKUP(L763,'Status Report'!B:AM,38,0),AI763="",IF(H763="Asia Pacific",VLOOKUP(L763,'Status Report'!B:AM,38,0),VLOOKUP(L763,'Status Report'!B:AM,37,0)),AI763="Direct shipment",IF(H763="Asia Pacific",VLOOKUP(L763,'Status Report'!B:AM,38,0),VLOOKUP(L763,'Status Report'!B:AM,37,0)))</f>
        <v>305.8</v>
      </c>
      <c r="X763" s="20">
        <f t="shared" si="170"/>
        <v>1223.2</v>
      </c>
      <c r="Y763" s="20">
        <f>_xlfn.IFS(AI763="Den Bosch",VLOOKUP(L763,'Status Report'!B:AO,39,0),AI763="Yantian",VLOOKUP(L763,'Status Report'!B:AO,40,0),AI763="",IF(H763="Asia Pacific",VLOOKUP(L763,'Status Report'!B:AO,40,0),VLOOKUP(L763,'Status Report'!B:AO,39,0)),AI763="Direct shipment",IF(H763="Asia Pacific",VLOOKUP(L763,'Status Report'!B:AO,40,0),VLOOKUP(L763,'Status Report'!B:AO,39,0)))</f>
        <v>0</v>
      </c>
      <c r="Z763" s="20">
        <f t="shared" si="171"/>
        <v>0</v>
      </c>
      <c r="AA763" s="20">
        <f t="shared" si="172"/>
        <v>1223.2</v>
      </c>
      <c r="AB763" s="21">
        <f>_xlfn.IFS(AI763="Den Bosch",VLOOKUP(L763,'Status Report'!B:AM,33,0),AI763="Yantian",VLOOKUP(L763,'Status Report'!B:AM,34,0),AI763="",IF(H763="Asia Pacific",VLOOKUP(L763,'Status Report'!B:AM,34,0),VLOOKUP(L763,'Status Report'!B:AM,33,0)),AI763="Direct shipment",IF(H763="Asia Pacific",VLOOKUP(L763,'Status Report'!B:AM,34,0),VLOOKUP(L763,'Status Report'!B:AM,33,0)))</f>
        <v>264.48</v>
      </c>
      <c r="AC763" s="21">
        <f>VLOOKUP(L763,'Status Report'!B:CE,82,0)</f>
        <v>0</v>
      </c>
      <c r="AD763" s="21">
        <f t="shared" si="173"/>
        <v>264.48</v>
      </c>
      <c r="AE763" s="63">
        <f>VLOOKUP(L763,'Status Report'!B:W,20,0)</f>
        <v>65</v>
      </c>
      <c r="AF763" s="63">
        <f>VLOOKUP(L763,'Status Report'!B:W,21,0)</f>
        <v>37</v>
      </c>
      <c r="AG763" s="63">
        <f>VLOOKUP(L763,'Status Report'!B:W,22,0)</f>
        <v>32</v>
      </c>
      <c r="AH763" s="22">
        <f t="shared" si="174"/>
        <v>0.30784</v>
      </c>
      <c r="AK763" s="63">
        <f>IFERROR(VLOOKUP(G763,ASEAN!A:A,1,0),0)</f>
        <v>0</v>
      </c>
      <c r="AL763" s="63">
        <f>IFERROR(VLOOKUP(D763,'[3]customer specs'!$B$1:$D$65536,3,0),0)</f>
        <v>0</v>
      </c>
      <c r="AM763" s="64">
        <f t="shared" si="175"/>
        <v>0</v>
      </c>
      <c r="AN763" s="64">
        <f t="shared" si="176"/>
        <v>0</v>
      </c>
      <c r="AO763" s="63"/>
      <c r="AP763" s="63"/>
      <c r="AQ763" s="63" t="str">
        <f t="shared" si="177"/>
        <v>no</v>
      </c>
      <c r="AR763" s="20">
        <f t="shared" si="178"/>
        <v>1057.92</v>
      </c>
      <c r="AS763" s="63"/>
      <c r="AT763" s="23">
        <f t="shared" si="183"/>
        <v>0.12</v>
      </c>
      <c r="AU763" s="65">
        <f t="shared" si="179"/>
        <v>300.54545454545456</v>
      </c>
      <c r="AV763" s="65"/>
      <c r="AW763" s="65">
        <f t="shared" si="180"/>
        <v>1202.1818181818182</v>
      </c>
      <c r="AX763" s="65"/>
      <c r="AY763" s="63">
        <f>VLOOKUP(L763,'Status Report'!B:CF,81,0)</f>
        <v>0</v>
      </c>
      <c r="AZ763" s="63" t="str">
        <f>VLOOKUP(L763,'Status Report'!B:S,18,0)</f>
        <v>Ellina Smirnova</v>
      </c>
      <c r="BB763" s="63">
        <f>VLOOKUP(L763,'Status Report'!B:Z,25,0)</f>
        <v>4</v>
      </c>
      <c r="BC763" s="63">
        <f t="shared" si="181"/>
        <v>16</v>
      </c>
      <c r="BF763">
        <f>VLOOKUP(L763,'Status Report'!B:CE,82,0)</f>
        <v>0</v>
      </c>
      <c r="BG763">
        <f>VLOOKUP(L763,'Status Report'!B:CF,83,0)</f>
        <v>0</v>
      </c>
      <c r="BH763">
        <f>VLOOKUP(L763,'Status Report'!B:CG,84,0)</f>
        <v>0</v>
      </c>
      <c r="BI763" t="s">
        <v>891</v>
      </c>
      <c r="BJ763" t="s">
        <v>795</v>
      </c>
      <c r="BM763" s="67">
        <f t="shared" si="182"/>
        <v>17</v>
      </c>
    </row>
    <row r="764" spans="1:65" x14ac:dyDescent="0.25">
      <c r="A764" s="68" t="str">
        <f>VLOOKUP(L764,'Status Report'!B:CB,79,0)</f>
        <v>Heineken</v>
      </c>
      <c r="C764">
        <v>26021032</v>
      </c>
      <c r="D764">
        <v>3097160</v>
      </c>
      <c r="E764" t="s">
        <v>803</v>
      </c>
      <c r="F764" t="s">
        <v>802</v>
      </c>
      <c r="G764" t="str">
        <f>VLOOKUP(D764,'[2]sold to'!$A:$H,8,0)</f>
        <v>Netherlands</v>
      </c>
      <c r="H764" t="str">
        <f>VLOOKUP(D764,'[2]sold to'!$A:$I,9,0)</f>
        <v>AMEE</v>
      </c>
      <c r="K764">
        <v>50</v>
      </c>
      <c r="L764">
        <v>88026702</v>
      </c>
      <c r="M764" t="s">
        <v>829</v>
      </c>
      <c r="N764">
        <v>20</v>
      </c>
      <c r="P764" t="str">
        <f>VLOOKUP(L764,'Status Report'!B:AA,26,0)</f>
        <v>China</v>
      </c>
      <c r="Q764" t="str">
        <f>VLOOKUP(L764,'Status Report'!B:AB,27,0)</f>
        <v>Indoor signs</v>
      </c>
      <c r="R764">
        <f>VLOOKUP(L764,'Status Report'!B:X,23,0)</f>
        <v>100</v>
      </c>
      <c r="S764" t="str">
        <f>VLOOKUP(L764,'Status Report'!B:T,19,0)</f>
        <v>Dekkers Visual Communication B.v.</v>
      </c>
      <c r="T764" s="62">
        <f>VLOOKUP(L764,'Status Report'!B:E,4,0)</f>
        <v>3</v>
      </c>
      <c r="U764" s="19">
        <f>_xlfn.IFS(AI764="Den Bosch",VLOOKUP(L764,'Status Report'!B:AM,35,0),AI764="Yantian",VLOOKUP(L764,'Status Report'!B:AM,36,0),AI764="",IF(H764="Asia Pacific",VLOOKUP(L764,'Status Report'!B:AM,36,0),VLOOKUP(L764,'Status Report'!B:AM,35,0)),AI764="Direct shipment",IF(H764="Asia Pacific",VLOOKUP(L764,'Status Report'!B:AM,36,0),VLOOKUP(L764,'Status Report'!B:AM,35,0)))</f>
        <v>223.1</v>
      </c>
      <c r="V764" s="20">
        <f t="shared" si="169"/>
        <v>4462</v>
      </c>
      <c r="W764" s="19">
        <f>_xlfn.IFS(AI764="Den Bosch",VLOOKUP(L764,'Status Report'!B:AM,37,0),AI764="Yantian",VLOOKUP(L764,'Status Report'!B:AM,38,0),AI764="",IF(H764="Asia Pacific",VLOOKUP(L764,'Status Report'!B:AM,38,0),VLOOKUP(L764,'Status Report'!B:AM,37,0)),AI764="Direct shipment",IF(H764="Asia Pacific",VLOOKUP(L764,'Status Report'!B:AM,38,0),VLOOKUP(L764,'Status Report'!B:AM,37,0)))</f>
        <v>210.36</v>
      </c>
      <c r="X764" s="20">
        <f t="shared" si="170"/>
        <v>4207.2000000000007</v>
      </c>
      <c r="Y764" s="20">
        <f>_xlfn.IFS(AI764="Den Bosch",VLOOKUP(L764,'Status Report'!B:AO,39,0),AI764="Yantian",VLOOKUP(L764,'Status Report'!B:AO,40,0),AI764="",IF(H764="Asia Pacific",VLOOKUP(L764,'Status Report'!B:AO,40,0),VLOOKUP(L764,'Status Report'!B:AO,39,0)),AI764="Direct shipment",IF(H764="Asia Pacific",VLOOKUP(L764,'Status Report'!B:AO,40,0),VLOOKUP(L764,'Status Report'!B:AO,39,0)))</f>
        <v>0</v>
      </c>
      <c r="Z764" s="20">
        <f t="shared" si="171"/>
        <v>0</v>
      </c>
      <c r="AA764" s="20">
        <f t="shared" si="172"/>
        <v>4207.2000000000007</v>
      </c>
      <c r="AB764" s="21">
        <f>_xlfn.IFS(AI764="Den Bosch",VLOOKUP(L764,'Status Report'!B:AM,33,0),AI764="Yantian",VLOOKUP(L764,'Status Report'!B:AM,34,0),AI764="",IF(H764="Asia Pacific",VLOOKUP(L764,'Status Report'!B:AM,34,0),VLOOKUP(L764,'Status Report'!B:AM,33,0)),AI764="Direct shipment",IF(H764="Asia Pacific",VLOOKUP(L764,'Status Report'!B:AM,34,0),VLOOKUP(L764,'Status Report'!B:AM,33,0)))</f>
        <v>181.92120000000003</v>
      </c>
      <c r="AC764" s="21">
        <f>VLOOKUP(L764,'Status Report'!B:CE,82,0)</f>
        <v>0</v>
      </c>
      <c r="AD764" s="21">
        <f t="shared" si="173"/>
        <v>181.92120000000003</v>
      </c>
      <c r="AE764" s="63">
        <f>VLOOKUP(L764,'Status Report'!B:W,20,0)</f>
        <v>79</v>
      </c>
      <c r="AF764" s="63">
        <f>VLOOKUP(L764,'Status Report'!B:W,21,0)</f>
        <v>10</v>
      </c>
      <c r="AG764" s="63">
        <f>VLOOKUP(L764,'Status Report'!B:W,22,0)</f>
        <v>51</v>
      </c>
      <c r="AH764" s="22">
        <f t="shared" si="174"/>
        <v>0.80579999999999996</v>
      </c>
      <c r="AI764" t="s">
        <v>990</v>
      </c>
      <c r="AK764" s="63">
        <f>IFERROR(VLOOKUP(G764,ASEAN!A:A,1,0),0)</f>
        <v>0</v>
      </c>
      <c r="AL764" s="63">
        <f>IFERROR(VLOOKUP(D764,'[3]customer specs'!$B$1:$D$65536,3,0),0)</f>
        <v>0</v>
      </c>
      <c r="AM764" s="64">
        <f t="shared" si="175"/>
        <v>254.79999999999927</v>
      </c>
      <c r="AN764" s="64">
        <f t="shared" si="176"/>
        <v>0</v>
      </c>
      <c r="AO764" s="63"/>
      <c r="AP764" s="63"/>
      <c r="AQ764" s="63" t="str">
        <f t="shared" si="177"/>
        <v>no</v>
      </c>
      <c r="AR764" s="20">
        <f t="shared" si="178"/>
        <v>3638.4240000000004</v>
      </c>
      <c r="AS764" s="63"/>
      <c r="AT764" s="23">
        <f t="shared" si="183"/>
        <v>0.12</v>
      </c>
      <c r="AU764" s="65">
        <f t="shared" si="179"/>
        <v>206.72863636363638</v>
      </c>
      <c r="AV764" s="65"/>
      <c r="AW764" s="65">
        <f t="shared" si="180"/>
        <v>4134.5727272727272</v>
      </c>
      <c r="AX764" s="65"/>
      <c r="AY764" s="63">
        <f>VLOOKUP(L764,'Status Report'!B:CF,81,0)</f>
        <v>0</v>
      </c>
      <c r="AZ764" s="63" t="str">
        <f>VLOOKUP(L764,'Status Report'!B:S,18,0)</f>
        <v>Ludmilla Zarybnicka</v>
      </c>
      <c r="BB764" s="63">
        <f>VLOOKUP(L764,'Status Report'!B:Z,25,0)</f>
        <v>1</v>
      </c>
      <c r="BC764" s="63">
        <f t="shared" si="181"/>
        <v>20</v>
      </c>
      <c r="BF764">
        <f>VLOOKUP(L764,'Status Report'!B:CE,82,0)</f>
        <v>0</v>
      </c>
      <c r="BG764">
        <f>VLOOKUP(L764,'Status Report'!B:CF,83,0)</f>
        <v>0</v>
      </c>
      <c r="BH764">
        <f>VLOOKUP(L764,'Status Report'!B:CG,84,0)</f>
        <v>0</v>
      </c>
      <c r="BI764" t="s">
        <v>891</v>
      </c>
      <c r="BJ764" t="s">
        <v>795</v>
      </c>
      <c r="BM764" s="67">
        <f t="shared" si="182"/>
        <v>271</v>
      </c>
    </row>
    <row r="765" spans="1:65" x14ac:dyDescent="0.25">
      <c r="A765" s="68" t="str">
        <f>VLOOKUP(L765,'Status Report'!B:CB,79,0)</f>
        <v>Heineken</v>
      </c>
      <c r="C765">
        <v>26021032</v>
      </c>
      <c r="D765">
        <v>3097160</v>
      </c>
      <c r="E765" t="s">
        <v>803</v>
      </c>
      <c r="F765" t="s">
        <v>802</v>
      </c>
      <c r="G765" t="str">
        <f>VLOOKUP(D765,'[2]sold to'!$A:$H,8,0)</f>
        <v>Netherlands</v>
      </c>
      <c r="H765" t="str">
        <f>VLOOKUP(D765,'[2]sold to'!$A:$I,9,0)</f>
        <v>AMEE</v>
      </c>
      <c r="K765">
        <v>60</v>
      </c>
      <c r="L765">
        <v>88026625</v>
      </c>
      <c r="M765" t="s">
        <v>411</v>
      </c>
      <c r="N765">
        <v>80</v>
      </c>
      <c r="P765" t="str">
        <f>VLOOKUP(L765,'Status Report'!B:AA,26,0)</f>
        <v>China</v>
      </c>
      <c r="Q765" t="str">
        <f>VLOOKUP(L765,'Status Report'!B:AB,27,0)</f>
        <v>Textiles-Clothing</v>
      </c>
      <c r="R765">
        <f>VLOOKUP(L765,'Status Report'!B:X,23,0)</f>
        <v>100</v>
      </c>
      <c r="S765" t="str">
        <f>VLOOKUP(L765,'Status Report'!B:T,19,0)</f>
        <v>Promocean The Netherlands BV</v>
      </c>
      <c r="T765" s="62">
        <f>VLOOKUP(L765,'Status Report'!B:E,4,0)</f>
        <v>3</v>
      </c>
      <c r="U765" s="19">
        <f>_xlfn.IFS(AI765="Den Bosch",VLOOKUP(L765,'Status Report'!B:AM,35,0),AI765="Yantian",VLOOKUP(L765,'Status Report'!B:AM,36,0),AI765="",IF(H765="Asia Pacific",VLOOKUP(L765,'Status Report'!B:AM,36,0),VLOOKUP(L765,'Status Report'!B:AM,35,0)),AI765="Direct shipment",IF(H765="Asia Pacific",VLOOKUP(L765,'Status Report'!B:AM,36,0),VLOOKUP(L765,'Status Report'!B:AM,35,0)))</f>
        <v>73.7</v>
      </c>
      <c r="V765" s="20">
        <f t="shared" si="169"/>
        <v>5896</v>
      </c>
      <c r="W765" s="19">
        <f>_xlfn.IFS(AI765="Den Bosch",VLOOKUP(L765,'Status Report'!B:AM,37,0),AI765="Yantian",VLOOKUP(L765,'Status Report'!B:AM,38,0),AI765="",IF(H765="Asia Pacific",VLOOKUP(L765,'Status Report'!B:AM,38,0),VLOOKUP(L765,'Status Report'!B:AM,37,0)),AI765="Direct shipment",IF(H765="Asia Pacific",VLOOKUP(L765,'Status Report'!B:AM,38,0),VLOOKUP(L765,'Status Report'!B:AM,37,0)))</f>
        <v>73.7</v>
      </c>
      <c r="X765" s="20">
        <f t="shared" si="170"/>
        <v>5896</v>
      </c>
      <c r="Y765" s="20">
        <f>_xlfn.IFS(AI765="Den Bosch",VLOOKUP(L765,'Status Report'!B:AO,39,0),AI765="Yantian",VLOOKUP(L765,'Status Report'!B:AO,40,0),AI765="",IF(H765="Asia Pacific",VLOOKUP(L765,'Status Report'!B:AO,40,0),VLOOKUP(L765,'Status Report'!B:AO,39,0)),AI765="Direct shipment",IF(H765="Asia Pacific",VLOOKUP(L765,'Status Report'!B:AO,40,0),VLOOKUP(L765,'Status Report'!B:AO,39,0)))</f>
        <v>0</v>
      </c>
      <c r="Z765" s="20">
        <f t="shared" si="171"/>
        <v>0</v>
      </c>
      <c r="AA765" s="20">
        <f t="shared" si="172"/>
        <v>5896</v>
      </c>
      <c r="AB765" s="21">
        <f>_xlfn.IFS(AI765="Den Bosch",VLOOKUP(L765,'Status Report'!B:AM,33,0),AI765="Yantian",VLOOKUP(L765,'Status Report'!B:AM,34,0),AI765="",IF(H765="Asia Pacific",VLOOKUP(L765,'Status Report'!B:AM,34,0),VLOOKUP(L765,'Status Report'!B:AM,33,0)),AI765="Direct shipment",IF(H765="Asia Pacific",VLOOKUP(L765,'Status Report'!B:AM,34,0),VLOOKUP(L765,'Status Report'!B:AM,33,0)))</f>
        <v>64.326599999999999</v>
      </c>
      <c r="AC765" s="21">
        <f>VLOOKUP(L765,'Status Report'!B:CE,82,0)</f>
        <v>0</v>
      </c>
      <c r="AD765" s="21">
        <f t="shared" si="173"/>
        <v>64.326599999999999</v>
      </c>
      <c r="AE765" s="63">
        <f>VLOOKUP(L765,'Status Report'!B:W,20,0)</f>
        <v>20</v>
      </c>
      <c r="AF765" s="63">
        <f>VLOOKUP(L765,'Status Report'!B:W,21,0)</f>
        <v>20</v>
      </c>
      <c r="AG765" s="63">
        <f>VLOOKUP(L765,'Status Report'!B:W,22,0)</f>
        <v>10</v>
      </c>
      <c r="AH765" s="22">
        <f t="shared" si="174"/>
        <v>0.32</v>
      </c>
      <c r="AI765" t="s">
        <v>990</v>
      </c>
      <c r="AK765" s="63">
        <f>IFERROR(VLOOKUP(G765,ASEAN!A:A,1,0),0)</f>
        <v>0</v>
      </c>
      <c r="AL765" s="63">
        <f>IFERROR(VLOOKUP(D765,'[3]customer specs'!$B$1:$D$65536,3,0),0)</f>
        <v>0</v>
      </c>
      <c r="AM765" s="64">
        <f t="shared" si="175"/>
        <v>0</v>
      </c>
      <c r="AN765" s="64">
        <f t="shared" si="176"/>
        <v>0</v>
      </c>
      <c r="AO765" s="63"/>
      <c r="AP765" s="63"/>
      <c r="AQ765" s="63" t="str">
        <f t="shared" si="177"/>
        <v>no</v>
      </c>
      <c r="AR765" s="20">
        <f t="shared" si="178"/>
        <v>5146.1279999999997</v>
      </c>
      <c r="AS765" s="63"/>
      <c r="AT765" s="23">
        <f t="shared" si="183"/>
        <v>0.12</v>
      </c>
      <c r="AU765" s="65">
        <f t="shared" si="179"/>
        <v>73.098409090909087</v>
      </c>
      <c r="AV765" s="65"/>
      <c r="AW765" s="65">
        <f t="shared" si="180"/>
        <v>5847.8727272727265</v>
      </c>
      <c r="AX765" s="65"/>
      <c r="AY765" s="63">
        <f>VLOOKUP(L765,'Status Report'!B:CF,81,0)</f>
        <v>0</v>
      </c>
      <c r="AZ765" s="63" t="str">
        <f>VLOOKUP(L765,'Status Report'!B:S,18,0)</f>
        <v>Ellina Smirnova</v>
      </c>
      <c r="BB765" s="63">
        <f>VLOOKUP(L765,'Status Report'!B:Z,25,0)</f>
        <v>10</v>
      </c>
      <c r="BC765" s="63">
        <f t="shared" si="181"/>
        <v>800</v>
      </c>
      <c r="BF765">
        <f>VLOOKUP(L765,'Status Report'!B:CE,82,0)</f>
        <v>0</v>
      </c>
      <c r="BG765">
        <f>VLOOKUP(L765,'Status Report'!B:CF,83,0)</f>
        <v>0</v>
      </c>
      <c r="BH765">
        <f>VLOOKUP(L765,'Status Report'!B:CG,84,0)</f>
        <v>0</v>
      </c>
      <c r="BI765" t="s">
        <v>891</v>
      </c>
      <c r="BJ765" t="s">
        <v>795</v>
      </c>
      <c r="BM765" s="67">
        <f t="shared" si="182"/>
        <v>144</v>
      </c>
    </row>
    <row r="766" spans="1:65" x14ac:dyDescent="0.25">
      <c r="A766" s="68" t="str">
        <f>VLOOKUP(L766,'Status Report'!B:CB,79,0)</f>
        <v>Heineken</v>
      </c>
      <c r="C766">
        <v>26021032</v>
      </c>
      <c r="D766">
        <v>3097160</v>
      </c>
      <c r="E766" t="s">
        <v>803</v>
      </c>
      <c r="F766" t="s">
        <v>802</v>
      </c>
      <c r="G766" t="str">
        <f>VLOOKUP(D766,'[2]sold to'!$A:$H,8,0)</f>
        <v>Netherlands</v>
      </c>
      <c r="H766" t="str">
        <f>VLOOKUP(D766,'[2]sold to'!$A:$I,9,0)</f>
        <v>AMEE</v>
      </c>
      <c r="K766">
        <v>70</v>
      </c>
      <c r="L766">
        <v>88027056</v>
      </c>
      <c r="M766" t="s">
        <v>886</v>
      </c>
      <c r="N766">
        <v>80</v>
      </c>
      <c r="P766" t="str">
        <f>VLOOKUP(L766,'Status Report'!B:AA,26,0)</f>
        <v>Poland</v>
      </c>
      <c r="Q766" t="str">
        <f>VLOOKUP(L766,'Status Report'!B:AB,27,0)</f>
        <v>Premiums</v>
      </c>
      <c r="R766">
        <f>VLOOKUP(L766,'Status Report'!B:X,23,0)</f>
        <v>100</v>
      </c>
      <c r="S766" t="str">
        <f>VLOOKUP(L766,'Status Report'!B:T,19,0)</f>
        <v>Promocean The Netherlands BV</v>
      </c>
      <c r="T766" s="62">
        <f>VLOOKUP(L766,'Status Report'!B:E,4,0)</f>
        <v>3</v>
      </c>
      <c r="U766" s="19">
        <f>_xlfn.IFS(AI766="Den Bosch",VLOOKUP(L766,'Status Report'!B:AM,35,0),AI766="Yantian",VLOOKUP(L766,'Status Report'!B:AM,36,0),AI766="",IF(H766="Asia Pacific",VLOOKUP(L766,'Status Report'!B:AM,36,0),VLOOKUP(L766,'Status Report'!B:AM,35,0)),AI766="Direct shipment",IF(H766="Asia Pacific",VLOOKUP(L766,'Status Report'!B:AM,36,0),VLOOKUP(L766,'Status Report'!B:AM,35,0)))</f>
        <v>48.7</v>
      </c>
      <c r="V766" s="20">
        <f t="shared" si="169"/>
        <v>3896</v>
      </c>
      <c r="W766" s="19">
        <f>_xlfn.IFS(AI766="Den Bosch",VLOOKUP(L766,'Status Report'!B:AM,37,0),AI766="Yantian",VLOOKUP(L766,'Status Report'!B:AM,38,0),AI766="",IF(H766="Asia Pacific",VLOOKUP(L766,'Status Report'!B:AM,38,0),VLOOKUP(L766,'Status Report'!B:AM,37,0)),AI766="Direct shipment",IF(H766="Asia Pacific",VLOOKUP(L766,'Status Report'!B:AM,38,0),VLOOKUP(L766,'Status Report'!B:AM,37,0)))</f>
        <v>19.399999999999999</v>
      </c>
      <c r="X766" s="20">
        <f t="shared" si="170"/>
        <v>1552</v>
      </c>
      <c r="Y766" s="20">
        <f>_xlfn.IFS(AI766="Den Bosch",VLOOKUP(L766,'Status Report'!B:AO,39,0),AI766="Yantian",VLOOKUP(L766,'Status Report'!B:AO,40,0),AI766="",IF(H766="Asia Pacific",VLOOKUP(L766,'Status Report'!B:AO,40,0),VLOOKUP(L766,'Status Report'!B:AO,39,0)),AI766="Direct shipment",IF(H766="Asia Pacific",VLOOKUP(L766,'Status Report'!B:AO,40,0),VLOOKUP(L766,'Status Report'!B:AO,39,0)))</f>
        <v>0</v>
      </c>
      <c r="Z766" s="20">
        <f t="shared" si="171"/>
        <v>0</v>
      </c>
      <c r="AA766" s="20">
        <f t="shared" si="172"/>
        <v>1552</v>
      </c>
      <c r="AB766" s="21">
        <f>_xlfn.IFS(AI766="Den Bosch",VLOOKUP(L766,'Status Report'!B:AM,33,0),AI766="Yantian",VLOOKUP(L766,'Status Report'!B:AM,34,0),AI766="",IF(H766="Asia Pacific",VLOOKUP(L766,'Status Report'!B:AM,34,0),VLOOKUP(L766,'Status Report'!B:AM,33,0)),AI766="Direct shipment",IF(H766="Asia Pacific",VLOOKUP(L766,'Status Report'!B:AM,34,0),VLOOKUP(L766,'Status Report'!B:AM,33,0)))</f>
        <v>17.11</v>
      </c>
      <c r="AC766" s="21">
        <f>VLOOKUP(L766,'Status Report'!B:CE,82,0)</f>
        <v>0</v>
      </c>
      <c r="AD766" s="21">
        <f t="shared" si="173"/>
        <v>17.11</v>
      </c>
      <c r="AE766" s="63">
        <f>VLOOKUP(L766,'Status Report'!B:W,20,0)</f>
        <v>13</v>
      </c>
      <c r="AF766" s="63">
        <f>VLOOKUP(L766,'Status Report'!B:W,21,0)</f>
        <v>9</v>
      </c>
      <c r="AG766" s="63">
        <f>VLOOKUP(L766,'Status Report'!B:W,22,0)</f>
        <v>10</v>
      </c>
      <c r="AH766" s="22">
        <f t="shared" si="174"/>
        <v>9.3600000000000003E-2</v>
      </c>
      <c r="AI766" t="s">
        <v>990</v>
      </c>
      <c r="AK766" s="63">
        <f>IFERROR(VLOOKUP(G766,ASEAN!A:A,1,0),0)</f>
        <v>0</v>
      </c>
      <c r="AL766" s="63">
        <f>IFERROR(VLOOKUP(D766,'[3]customer specs'!$B$1:$D$65536,3,0),0)</f>
        <v>0</v>
      </c>
      <c r="AM766" s="64">
        <f t="shared" si="175"/>
        <v>2344</v>
      </c>
      <c r="AN766" s="64">
        <f t="shared" si="176"/>
        <v>0</v>
      </c>
      <c r="AO766" s="63"/>
      <c r="AP766" s="63"/>
      <c r="AQ766" s="63" t="str">
        <f t="shared" si="177"/>
        <v>no</v>
      </c>
      <c r="AR766" s="20">
        <f t="shared" si="178"/>
        <v>1368.8</v>
      </c>
      <c r="AS766" s="63"/>
      <c r="AT766" s="23">
        <f t="shared" si="183"/>
        <v>0.12</v>
      </c>
      <c r="AU766" s="65">
        <f t="shared" si="179"/>
        <v>19.443181818181817</v>
      </c>
      <c r="AV766" s="65"/>
      <c r="AW766" s="65">
        <f t="shared" si="180"/>
        <v>1555.4545454545453</v>
      </c>
      <c r="AX766" s="65"/>
      <c r="AY766" s="63">
        <f>VLOOKUP(L766,'Status Report'!B:CF,81,0)</f>
        <v>0</v>
      </c>
      <c r="AZ766" s="63" t="str">
        <f>VLOOKUP(L766,'Status Report'!B:S,18,0)</f>
        <v>Ellina Smirnova</v>
      </c>
      <c r="BB766" s="63">
        <f>VLOOKUP(L766,'Status Report'!B:Z,25,0)</f>
        <v>10</v>
      </c>
      <c r="BC766" s="63">
        <f t="shared" si="181"/>
        <v>800</v>
      </c>
      <c r="BF766">
        <f>VLOOKUP(L766,'Status Report'!B:CE,82,0)</f>
        <v>0</v>
      </c>
      <c r="BG766">
        <f>VLOOKUP(L766,'Status Report'!B:CF,83,0)</f>
        <v>0</v>
      </c>
      <c r="BH766">
        <f>VLOOKUP(L766,'Status Report'!B:CG,84,0)</f>
        <v>0</v>
      </c>
      <c r="BI766" t="s">
        <v>891</v>
      </c>
      <c r="BJ766" t="s">
        <v>795</v>
      </c>
      <c r="BM766" s="67">
        <f t="shared" si="182"/>
        <v>316</v>
      </c>
    </row>
    <row r="767" spans="1:65" x14ac:dyDescent="0.25">
      <c r="A767" s="68" t="str">
        <f>VLOOKUP(L767,'Status Report'!B:CB,79,0)</f>
        <v>Heineken</v>
      </c>
      <c r="C767">
        <v>26021032</v>
      </c>
      <c r="D767">
        <v>3097160</v>
      </c>
      <c r="E767" t="s">
        <v>803</v>
      </c>
      <c r="F767" t="s">
        <v>802</v>
      </c>
      <c r="G767" t="str">
        <f>VLOOKUP(D767,'[2]sold to'!$A:$H,8,0)</f>
        <v>Netherlands</v>
      </c>
      <c r="H767" t="str">
        <f>VLOOKUP(D767,'[2]sold to'!$A:$I,9,0)</f>
        <v>AMEE</v>
      </c>
      <c r="K767">
        <v>80</v>
      </c>
      <c r="L767">
        <v>88026268</v>
      </c>
      <c r="M767" t="s">
        <v>268</v>
      </c>
      <c r="N767">
        <v>130</v>
      </c>
      <c r="P767" t="str">
        <f>VLOOKUP(L767,'Status Report'!B:AA,26,0)</f>
        <v>Bangladesh</v>
      </c>
      <c r="Q767" t="str">
        <f>VLOOKUP(L767,'Status Report'!B:AB,27,0)</f>
        <v>Textiles-Clothing</v>
      </c>
      <c r="R767">
        <f>VLOOKUP(L767,'Status Report'!B:X,23,0)</f>
        <v>417</v>
      </c>
      <c r="S767" t="str">
        <f>VLOOKUP(L767,'Status Report'!B:T,19,0)</f>
        <v>Promocean The Netherlands BV</v>
      </c>
      <c r="T767" s="62">
        <f>VLOOKUP(L767,'Status Report'!B:E,4,0)</f>
        <v>3</v>
      </c>
      <c r="U767" s="19">
        <f>_xlfn.IFS(AI767="Den Bosch",VLOOKUP(L767,'Status Report'!B:AM,35,0),AI767="Yantian",VLOOKUP(L767,'Status Report'!B:AM,36,0),AI767="",IF(H767="Asia Pacific",VLOOKUP(L767,'Status Report'!B:AM,36,0),VLOOKUP(L767,'Status Report'!B:AM,35,0)),AI767="Direct shipment",IF(H767="Asia Pacific",VLOOKUP(L767,'Status Report'!B:AM,36,0),VLOOKUP(L767,'Status Report'!B:AM,35,0)))</f>
        <v>35.46</v>
      </c>
      <c r="V767" s="20">
        <f t="shared" si="169"/>
        <v>4609.8</v>
      </c>
      <c r="W767" s="19">
        <f>_xlfn.IFS(AI767="Den Bosch",VLOOKUP(L767,'Status Report'!B:AM,37,0),AI767="Yantian",VLOOKUP(L767,'Status Report'!B:AM,38,0),AI767="",IF(H767="Asia Pacific",VLOOKUP(L767,'Status Report'!B:AM,38,0),VLOOKUP(L767,'Status Report'!B:AM,37,0)),AI767="Direct shipment",IF(H767="Asia Pacific",VLOOKUP(L767,'Status Report'!B:AM,38,0),VLOOKUP(L767,'Status Report'!B:AM,37,0)))</f>
        <v>35.46</v>
      </c>
      <c r="X767" s="20">
        <f t="shared" si="170"/>
        <v>4609.8</v>
      </c>
      <c r="Y767" s="20">
        <f>_xlfn.IFS(AI767="Den Bosch",VLOOKUP(L767,'Status Report'!B:AO,39,0),AI767="Yantian",VLOOKUP(L767,'Status Report'!B:AO,40,0),AI767="",IF(H767="Asia Pacific",VLOOKUP(L767,'Status Report'!B:AO,40,0),VLOOKUP(L767,'Status Report'!B:AO,39,0)),AI767="Direct shipment",IF(H767="Asia Pacific",VLOOKUP(L767,'Status Report'!B:AO,40,0),VLOOKUP(L767,'Status Report'!B:AO,39,0)))</f>
        <v>0</v>
      </c>
      <c r="Z767" s="20">
        <f t="shared" si="171"/>
        <v>0</v>
      </c>
      <c r="AA767" s="20">
        <f t="shared" si="172"/>
        <v>4609.8</v>
      </c>
      <c r="AB767" s="21">
        <f>_xlfn.IFS(AI767="Den Bosch",VLOOKUP(L767,'Status Report'!B:AM,33,0),AI767="Yantian",VLOOKUP(L767,'Status Report'!B:AM,34,0),AI767="",IF(H767="Asia Pacific",VLOOKUP(L767,'Status Report'!B:AM,34,0),VLOOKUP(L767,'Status Report'!B:AM,33,0)),AI767="Direct shipment",IF(H767="Asia Pacific",VLOOKUP(L767,'Status Report'!B:AM,34,0),VLOOKUP(L767,'Status Report'!B:AM,33,0)))</f>
        <v>30.723000000000003</v>
      </c>
      <c r="AC767" s="21">
        <f>VLOOKUP(L767,'Status Report'!B:CE,82,0)</f>
        <v>0</v>
      </c>
      <c r="AD767" s="21">
        <f t="shared" si="173"/>
        <v>30.723000000000003</v>
      </c>
      <c r="AE767" s="63">
        <f>VLOOKUP(L767,'Status Report'!B:W,20,0)</f>
        <v>28</v>
      </c>
      <c r="AF767" s="63">
        <f>VLOOKUP(L767,'Status Report'!B:W,21,0)</f>
        <v>15</v>
      </c>
      <c r="AG767" s="63">
        <f>VLOOKUP(L767,'Status Report'!B:W,22,0)</f>
        <v>12</v>
      </c>
      <c r="AH767" s="22">
        <f t="shared" si="174"/>
        <v>0.6552</v>
      </c>
      <c r="AI767" t="s">
        <v>990</v>
      </c>
      <c r="AK767" s="63">
        <f>IFERROR(VLOOKUP(G767,ASEAN!A:A,1,0),0)</f>
        <v>0</v>
      </c>
      <c r="AL767" s="63">
        <f>IFERROR(VLOOKUP(D767,'[3]customer specs'!$B$1:$D$65536,3,0),0)</f>
        <v>0</v>
      </c>
      <c r="AM767" s="64">
        <f t="shared" si="175"/>
        <v>0</v>
      </c>
      <c r="AN767" s="64">
        <f t="shared" si="176"/>
        <v>0</v>
      </c>
      <c r="AO767" s="63"/>
      <c r="AP767" s="63"/>
      <c r="AQ767" s="63" t="str">
        <f t="shared" si="177"/>
        <v>no</v>
      </c>
      <c r="AR767" s="20">
        <f t="shared" si="178"/>
        <v>3993.9900000000002</v>
      </c>
      <c r="AS767" s="63"/>
      <c r="AT767" s="23">
        <f t="shared" si="183"/>
        <v>0.12</v>
      </c>
      <c r="AU767" s="65">
        <f t="shared" si="179"/>
        <v>34.912500000000001</v>
      </c>
      <c r="AV767" s="65"/>
      <c r="AW767" s="65">
        <f t="shared" si="180"/>
        <v>4538.625</v>
      </c>
      <c r="AX767" s="65"/>
      <c r="AY767" s="63">
        <f>VLOOKUP(L767,'Status Report'!B:CF,81,0)</f>
        <v>0</v>
      </c>
      <c r="AZ767" s="63" t="str">
        <f>VLOOKUP(L767,'Status Report'!B:S,18,0)</f>
        <v>Ellina Smirnova</v>
      </c>
      <c r="BB767" s="63">
        <f>VLOOKUP(L767,'Status Report'!B:Z,25,0)</f>
        <v>6</v>
      </c>
      <c r="BC767" s="63">
        <f t="shared" si="181"/>
        <v>780</v>
      </c>
      <c r="BF767">
        <f>VLOOKUP(L767,'Status Report'!B:CE,82,0)</f>
        <v>0</v>
      </c>
      <c r="BG767">
        <f>VLOOKUP(L767,'Status Report'!B:CF,83,0)</f>
        <v>0</v>
      </c>
      <c r="BH767">
        <f>VLOOKUP(L767,'Status Report'!B:CG,84,0)</f>
        <v>0</v>
      </c>
      <c r="BI767" t="s">
        <v>891</v>
      </c>
      <c r="BJ767" t="s">
        <v>795</v>
      </c>
      <c r="BM767" s="67">
        <f t="shared" si="182"/>
        <v>220</v>
      </c>
    </row>
    <row r="768" spans="1:65" x14ac:dyDescent="0.25">
      <c r="A768" s="68" t="str">
        <f>VLOOKUP(L768,'Status Report'!B:CB,79,0)</f>
        <v>Desperados</v>
      </c>
      <c r="C768">
        <v>26021033</v>
      </c>
      <c r="D768">
        <v>3097160</v>
      </c>
      <c r="E768" t="s">
        <v>803</v>
      </c>
      <c r="F768" t="s">
        <v>802</v>
      </c>
      <c r="G768" t="str">
        <f>VLOOKUP(D768,'[2]sold to'!$A:$H,8,0)</f>
        <v>Netherlands</v>
      </c>
      <c r="H768" t="str">
        <f>VLOOKUP(D768,'[2]sold to'!$A:$I,9,0)</f>
        <v>AMEE</v>
      </c>
      <c r="K768">
        <v>10</v>
      </c>
      <c r="L768">
        <v>88026511</v>
      </c>
      <c r="M768" t="s">
        <v>332</v>
      </c>
      <c r="N768">
        <v>2</v>
      </c>
      <c r="P768" t="str">
        <f>VLOOKUP(L768,'Status Report'!B:AA,26,0)</f>
        <v>Poland</v>
      </c>
      <c r="Q768" t="str">
        <f>VLOOKUP(L768,'Status Report'!B:AB,27,0)</f>
        <v>Premiums</v>
      </c>
      <c r="R768">
        <f>VLOOKUP(L768,'Status Report'!B:X,23,0)</f>
        <v>10</v>
      </c>
      <c r="S768" t="str">
        <f>VLOOKUP(L768,'Status Report'!B:T,19,0)</f>
        <v>Promocean The Netherlands BV</v>
      </c>
      <c r="T768" s="62">
        <f>VLOOKUP(L768,'Status Report'!B:E,4,0)</f>
        <v>3</v>
      </c>
      <c r="U768" s="19">
        <f>_xlfn.IFS(AI768="Den Bosch",VLOOKUP(L768,'Status Report'!B:AM,35,0),AI768="Yantian",VLOOKUP(L768,'Status Report'!B:AM,36,0),AI768="",IF(H768="Asia Pacific",VLOOKUP(L768,'Status Report'!B:AM,36,0),VLOOKUP(L768,'Status Report'!B:AM,35,0)),AI768="Direct shipment",IF(H768="Asia Pacific",VLOOKUP(L768,'Status Report'!B:AM,36,0),VLOOKUP(L768,'Status Report'!B:AM,35,0)))</f>
        <v>1862.38</v>
      </c>
      <c r="V768" s="20">
        <f t="shared" si="169"/>
        <v>3724.76</v>
      </c>
      <c r="W768" s="19">
        <f>_xlfn.IFS(AI768="Den Bosch",VLOOKUP(L768,'Status Report'!B:AM,37,0),AI768="Yantian",VLOOKUP(L768,'Status Report'!B:AM,38,0),AI768="",IF(H768="Asia Pacific",VLOOKUP(L768,'Status Report'!B:AM,38,0),VLOOKUP(L768,'Status Report'!B:AM,37,0)),AI768="Direct shipment",IF(H768="Asia Pacific",VLOOKUP(L768,'Status Report'!B:AM,38,0),VLOOKUP(L768,'Status Report'!B:AM,37,0)))</f>
        <v>1862.38</v>
      </c>
      <c r="X768" s="20">
        <f t="shared" si="170"/>
        <v>3724.76</v>
      </c>
      <c r="Y768" s="20">
        <f>_xlfn.IFS(AI768="Den Bosch",VLOOKUP(L768,'Status Report'!B:AO,39,0),AI768="Yantian",VLOOKUP(L768,'Status Report'!B:AO,40,0),AI768="",IF(H768="Asia Pacific",VLOOKUP(L768,'Status Report'!B:AO,40,0),VLOOKUP(L768,'Status Report'!B:AO,39,0)),AI768="Direct shipment",IF(H768="Asia Pacific",VLOOKUP(L768,'Status Report'!B:AO,40,0),VLOOKUP(L768,'Status Report'!B:AO,39,0)))</f>
        <v>0</v>
      </c>
      <c r="Z768" s="20">
        <f t="shared" si="171"/>
        <v>0</v>
      </c>
      <c r="AA768" s="20">
        <f t="shared" si="172"/>
        <v>3724.76</v>
      </c>
      <c r="AB768" s="21">
        <f>_xlfn.IFS(AI768="Den Bosch",VLOOKUP(L768,'Status Report'!B:AM,33,0),AI768="Yantian",VLOOKUP(L768,'Status Report'!B:AM,34,0),AI768="",IF(H768="Asia Pacific",VLOOKUP(L768,'Status Report'!B:AM,34,0),VLOOKUP(L768,'Status Report'!B:AM,33,0)),AI768="Direct shipment",IF(H768="Asia Pacific",VLOOKUP(L768,'Status Report'!B:AM,34,0),VLOOKUP(L768,'Status Report'!B:AM,33,0)))</f>
        <v>1638.89</v>
      </c>
      <c r="AC768" s="21">
        <f>VLOOKUP(L768,'Status Report'!B:CE,82,0)</f>
        <v>0</v>
      </c>
      <c r="AD768" s="21">
        <f t="shared" si="173"/>
        <v>1638.89</v>
      </c>
      <c r="AE768" s="63">
        <f>VLOOKUP(L768,'Status Report'!B:W,20,0)</f>
        <v>60</v>
      </c>
      <c r="AF768" s="63">
        <f>VLOOKUP(L768,'Status Report'!B:W,21,0)</f>
        <v>40</v>
      </c>
      <c r="AG768" s="63">
        <f>VLOOKUP(L768,'Status Report'!B:W,22,0)</f>
        <v>50</v>
      </c>
      <c r="AH768" s="22">
        <f t="shared" si="174"/>
        <v>0.24</v>
      </c>
      <c r="AI768" t="s">
        <v>990</v>
      </c>
      <c r="AK768" s="63">
        <f>IFERROR(VLOOKUP(G768,ASEAN!A:A,1,0),0)</f>
        <v>0</v>
      </c>
      <c r="AL768" s="63">
        <f>IFERROR(VLOOKUP(D768,'[3]customer specs'!$B$1:$D$65536,3,0),0)</f>
        <v>0</v>
      </c>
      <c r="AM768" s="64">
        <f t="shared" si="175"/>
        <v>0</v>
      </c>
      <c r="AN768" s="64">
        <f t="shared" si="176"/>
        <v>0</v>
      </c>
      <c r="AO768" s="63"/>
      <c r="AP768" s="63"/>
      <c r="AQ768" s="63" t="str">
        <f t="shared" si="177"/>
        <v>no</v>
      </c>
      <c r="AR768" s="20">
        <f t="shared" si="178"/>
        <v>3277.78</v>
      </c>
      <c r="AS768" s="63"/>
      <c r="AT768" s="23">
        <f t="shared" si="183"/>
        <v>0.12</v>
      </c>
      <c r="AU768" s="65">
        <f t="shared" si="179"/>
        <v>1862.375</v>
      </c>
      <c r="AV768" s="65"/>
      <c r="AW768" s="65">
        <f t="shared" si="180"/>
        <v>3724.75</v>
      </c>
      <c r="AX768" s="65"/>
      <c r="AY768" s="63">
        <f>VLOOKUP(L768,'Status Report'!B:CF,81,0)</f>
        <v>0</v>
      </c>
      <c r="AZ768" s="63" t="str">
        <f>VLOOKUP(L768,'Status Report'!B:S,18,0)</f>
        <v>Ellina Smirnova</v>
      </c>
      <c r="BB768" s="63">
        <f>VLOOKUP(L768,'Status Report'!B:Z,25,0)</f>
        <v>1</v>
      </c>
      <c r="BC768" s="63">
        <f t="shared" si="181"/>
        <v>2</v>
      </c>
      <c r="BF768">
        <f>VLOOKUP(L768,'Status Report'!B:CE,82,0)</f>
        <v>0</v>
      </c>
      <c r="BG768">
        <f>VLOOKUP(L768,'Status Report'!B:CF,83,0)</f>
        <v>0</v>
      </c>
      <c r="BH768">
        <f>VLOOKUP(L768,'Status Report'!B:CG,84,0)</f>
        <v>0</v>
      </c>
      <c r="BI768" t="s">
        <v>891</v>
      </c>
      <c r="BJ768" t="s">
        <v>795</v>
      </c>
      <c r="BM768" s="67">
        <f t="shared" si="182"/>
        <v>17</v>
      </c>
    </row>
    <row r="769" spans="1:65" x14ac:dyDescent="0.25">
      <c r="A769" s="68" t="str">
        <f>VLOOKUP(L769,'Status Report'!B:CB,79,0)</f>
        <v>Desperados</v>
      </c>
      <c r="C769">
        <v>26021033</v>
      </c>
      <c r="D769">
        <v>3097160</v>
      </c>
      <c r="E769" t="s">
        <v>803</v>
      </c>
      <c r="F769" t="s">
        <v>802</v>
      </c>
      <c r="G769" t="str">
        <f>VLOOKUP(D769,'[2]sold to'!$A:$H,8,0)</f>
        <v>Netherlands</v>
      </c>
      <c r="H769" t="str">
        <f>VLOOKUP(D769,'[2]sold to'!$A:$I,9,0)</f>
        <v>AMEE</v>
      </c>
      <c r="K769">
        <v>20</v>
      </c>
      <c r="L769">
        <v>88026888</v>
      </c>
      <c r="M769" t="s">
        <v>480</v>
      </c>
      <c r="N769">
        <v>13</v>
      </c>
      <c r="P769" t="str">
        <f>VLOOKUP(L769,'Status Report'!B:AA,26,0)</f>
        <v>China</v>
      </c>
      <c r="Q769" t="str">
        <f>VLOOKUP(L769,'Status Report'!B:AB,27,0)</f>
        <v>Bar support</v>
      </c>
      <c r="R769">
        <f>VLOOKUP(L769,'Status Report'!B:X,23,0)</f>
        <v>167</v>
      </c>
      <c r="S769" t="str">
        <f>VLOOKUP(L769,'Status Report'!B:T,19,0)</f>
        <v>Promocean The Netherlands BV</v>
      </c>
      <c r="T769" s="62">
        <f>VLOOKUP(L769,'Status Report'!B:E,4,0)</f>
        <v>3</v>
      </c>
      <c r="U769" s="19">
        <f>_xlfn.IFS(AI769="Den Bosch",VLOOKUP(L769,'Status Report'!B:AM,35,0),AI769="Yantian",VLOOKUP(L769,'Status Report'!B:AM,36,0),AI769="",IF(H769="Asia Pacific",VLOOKUP(L769,'Status Report'!B:AM,36,0),VLOOKUP(L769,'Status Report'!B:AM,35,0)),AI769="Direct shipment",IF(H769="Asia Pacific",VLOOKUP(L769,'Status Report'!B:AM,36,0),VLOOKUP(L769,'Status Report'!B:AM,35,0)))</f>
        <v>76.679999999999993</v>
      </c>
      <c r="V769" s="20">
        <f t="shared" si="169"/>
        <v>996.83999999999992</v>
      </c>
      <c r="W769" s="19">
        <f>_xlfn.IFS(AI769="Den Bosch",VLOOKUP(L769,'Status Report'!B:AM,37,0),AI769="Yantian",VLOOKUP(L769,'Status Report'!B:AM,38,0),AI769="",IF(H769="Asia Pacific",VLOOKUP(L769,'Status Report'!B:AM,38,0),VLOOKUP(L769,'Status Report'!B:AM,37,0)),AI769="Direct shipment",IF(H769="Asia Pacific",VLOOKUP(L769,'Status Report'!B:AM,38,0),VLOOKUP(L769,'Status Report'!B:AM,37,0)))</f>
        <v>62.519999999999996</v>
      </c>
      <c r="X769" s="20">
        <f t="shared" si="170"/>
        <v>812.76</v>
      </c>
      <c r="Y769" s="20">
        <f>_xlfn.IFS(AI769="Den Bosch",VLOOKUP(L769,'Status Report'!B:AO,39,0),AI769="Yantian",VLOOKUP(L769,'Status Report'!B:AO,40,0),AI769="",IF(H769="Asia Pacific",VLOOKUP(L769,'Status Report'!B:AO,40,0),VLOOKUP(L769,'Status Report'!B:AO,39,0)),AI769="Direct shipment",IF(H769="Asia Pacific",VLOOKUP(L769,'Status Report'!B:AO,40,0),VLOOKUP(L769,'Status Report'!B:AO,39,0)))</f>
        <v>0</v>
      </c>
      <c r="Z769" s="20">
        <f t="shared" si="171"/>
        <v>0</v>
      </c>
      <c r="AA769" s="20">
        <f t="shared" si="172"/>
        <v>812.76</v>
      </c>
      <c r="AB769" s="21">
        <f>_xlfn.IFS(AI769="Den Bosch",VLOOKUP(L769,'Status Report'!B:AM,33,0),AI769="Yantian",VLOOKUP(L769,'Status Report'!B:AM,34,0),AI769="",IF(H769="Asia Pacific",VLOOKUP(L769,'Status Report'!B:AM,34,0),VLOOKUP(L769,'Status Report'!B:AM,33,0)),AI769="Direct shipment",IF(H769="Asia Pacific",VLOOKUP(L769,'Status Report'!B:AM,34,0),VLOOKUP(L769,'Status Report'!B:AM,33,0)))</f>
        <v>53.420400000000008</v>
      </c>
      <c r="AC769" s="21">
        <f>VLOOKUP(L769,'Status Report'!B:CE,82,0)</f>
        <v>0</v>
      </c>
      <c r="AD769" s="21">
        <f t="shared" si="173"/>
        <v>53.420400000000008</v>
      </c>
      <c r="AE769" s="63">
        <f>VLOOKUP(L769,'Status Report'!B:W,20,0)</f>
        <v>49</v>
      </c>
      <c r="AF769" s="63">
        <f>VLOOKUP(L769,'Status Report'!B:W,21,0)</f>
        <v>26</v>
      </c>
      <c r="AG769" s="63">
        <f>VLOOKUP(L769,'Status Report'!B:W,22,0)</f>
        <v>50</v>
      </c>
      <c r="AH769" s="22">
        <f t="shared" si="174"/>
        <v>0.82809999999999995</v>
      </c>
      <c r="AI769" t="s">
        <v>990</v>
      </c>
      <c r="AK769" s="63">
        <f>IFERROR(VLOOKUP(G769,ASEAN!A:A,1,0),0)</f>
        <v>0</v>
      </c>
      <c r="AL769" s="63">
        <f>IFERROR(VLOOKUP(D769,'[3]customer specs'!$B$1:$D$65536,3,0),0)</f>
        <v>0</v>
      </c>
      <c r="AM769" s="64">
        <f t="shared" si="175"/>
        <v>184.07999999999993</v>
      </c>
      <c r="AN769" s="64">
        <f t="shared" si="176"/>
        <v>0</v>
      </c>
      <c r="AO769" s="63"/>
      <c r="AP769" s="63"/>
      <c r="AQ769" s="63" t="str">
        <f t="shared" si="177"/>
        <v>no</v>
      </c>
      <c r="AR769" s="20">
        <f t="shared" si="178"/>
        <v>694.4652000000001</v>
      </c>
      <c r="AS769" s="63"/>
      <c r="AT769" s="23">
        <f t="shared" si="183"/>
        <v>0.12</v>
      </c>
      <c r="AU769" s="65">
        <f t="shared" si="179"/>
        <v>60.705000000000005</v>
      </c>
      <c r="AV769" s="65"/>
      <c r="AW769" s="65">
        <f t="shared" si="180"/>
        <v>789.16500000000008</v>
      </c>
      <c r="AX769" s="65"/>
      <c r="AY769" s="63">
        <f>VLOOKUP(L769,'Status Report'!B:CF,81,0)</f>
        <v>0</v>
      </c>
      <c r="AZ769" s="63" t="str">
        <f>VLOOKUP(L769,'Status Report'!B:S,18,0)</f>
        <v>Ellina Smirnova</v>
      </c>
      <c r="BB769" s="63">
        <f>VLOOKUP(L769,'Status Report'!B:Z,25,0)</f>
        <v>12</v>
      </c>
      <c r="BC769" s="63">
        <f t="shared" si="181"/>
        <v>156</v>
      </c>
      <c r="BF769">
        <f>VLOOKUP(L769,'Status Report'!B:CE,82,0)</f>
        <v>0</v>
      </c>
      <c r="BG769">
        <f>VLOOKUP(L769,'Status Report'!B:CF,83,0)</f>
        <v>0</v>
      </c>
      <c r="BH769">
        <f>VLOOKUP(L769,'Status Report'!B:CG,84,0)</f>
        <v>0</v>
      </c>
      <c r="BI769" t="s">
        <v>891</v>
      </c>
      <c r="BJ769" t="s">
        <v>795</v>
      </c>
      <c r="BM769" s="67">
        <f t="shared" si="182"/>
        <v>730</v>
      </c>
    </row>
    <row r="770" spans="1:65" x14ac:dyDescent="0.25">
      <c r="A770" s="68" t="str">
        <f>VLOOKUP(L770,'Status Report'!B:CB,79,0)</f>
        <v>Desperados</v>
      </c>
      <c r="C770">
        <v>26021033</v>
      </c>
      <c r="D770">
        <v>3097160</v>
      </c>
      <c r="E770" t="s">
        <v>803</v>
      </c>
      <c r="F770" t="s">
        <v>802</v>
      </c>
      <c r="G770" t="str">
        <f>VLOOKUP(D770,'[2]sold to'!$A:$H,8,0)</f>
        <v>Netherlands</v>
      </c>
      <c r="H770" t="str">
        <f>VLOOKUP(D770,'[2]sold to'!$A:$I,9,0)</f>
        <v>AMEE</v>
      </c>
      <c r="K770">
        <v>30</v>
      </c>
      <c r="L770">
        <v>88027053</v>
      </c>
      <c r="M770" t="s">
        <v>496</v>
      </c>
      <c r="N770">
        <v>30</v>
      </c>
      <c r="P770" t="str">
        <f>VLOOKUP(L770,'Status Report'!B:AA,26,0)</f>
        <v>China</v>
      </c>
      <c r="Q770" t="str">
        <f>VLOOKUP(L770,'Status Report'!B:AB,27,0)</f>
        <v>Indoor signs</v>
      </c>
      <c r="R770">
        <f>VLOOKUP(L770,'Status Report'!B:X,23,0)</f>
        <v>100</v>
      </c>
      <c r="S770" t="str">
        <f>VLOOKUP(L770,'Status Report'!B:T,19,0)</f>
        <v>Dekkers Visual Communication B.v.</v>
      </c>
      <c r="T770" s="62">
        <f>VLOOKUP(L770,'Status Report'!B:E,4,0)</f>
        <v>3</v>
      </c>
      <c r="U770" s="19">
        <f>_xlfn.IFS(AI770="Den Bosch",VLOOKUP(L770,'Status Report'!B:AM,35,0),AI770="Yantian",VLOOKUP(L770,'Status Report'!B:AM,36,0),AI770="",IF(H770="Asia Pacific",VLOOKUP(L770,'Status Report'!B:AM,36,0),VLOOKUP(L770,'Status Report'!B:AM,35,0)),AI770="Direct shipment",IF(H770="Asia Pacific",VLOOKUP(L770,'Status Report'!B:AM,36,0),VLOOKUP(L770,'Status Report'!B:AM,35,0)))</f>
        <v>145</v>
      </c>
      <c r="V770" s="20">
        <f t="shared" ref="V770:V833" si="184">U770*N770</f>
        <v>4350</v>
      </c>
      <c r="W770" s="19">
        <f>_xlfn.IFS(AI770="Den Bosch",VLOOKUP(L770,'Status Report'!B:AM,37,0),AI770="Yantian",VLOOKUP(L770,'Status Report'!B:AM,38,0),AI770="",IF(H770="Asia Pacific",VLOOKUP(L770,'Status Report'!B:AM,38,0),VLOOKUP(L770,'Status Report'!B:AM,37,0)),AI770="Direct shipment",IF(H770="Asia Pacific",VLOOKUP(L770,'Status Report'!B:AM,38,0),VLOOKUP(L770,'Status Report'!B:AM,37,0)))</f>
        <v>131.82</v>
      </c>
      <c r="X770" s="20">
        <f t="shared" ref="X770:X833" si="185">N770*W770</f>
        <v>3954.6</v>
      </c>
      <c r="Y770" s="20">
        <f>_xlfn.IFS(AI770="Den Bosch",VLOOKUP(L770,'Status Report'!B:AO,39,0),AI770="Yantian",VLOOKUP(L770,'Status Report'!B:AO,40,0),AI770="",IF(H770="Asia Pacific",VLOOKUP(L770,'Status Report'!B:AO,40,0),VLOOKUP(L770,'Status Report'!B:AO,39,0)),AI770="Direct shipment",IF(H770="Asia Pacific",VLOOKUP(L770,'Status Report'!B:AO,40,0),VLOOKUP(L770,'Status Report'!B:AO,39,0)))</f>
        <v>0</v>
      </c>
      <c r="Z770" s="20">
        <f t="shared" ref="Z770:Z833" si="186">Y770*N770</f>
        <v>0</v>
      </c>
      <c r="AA770" s="20">
        <f t="shared" ref="AA770:AA833" si="187">IF(Z770=0,X770,Z770)</f>
        <v>3954.6</v>
      </c>
      <c r="AB770" s="21">
        <f>_xlfn.IFS(AI770="Den Bosch",VLOOKUP(L770,'Status Report'!B:AM,33,0),AI770="Yantian",VLOOKUP(L770,'Status Report'!B:AM,34,0),AI770="",IF(H770="Asia Pacific",VLOOKUP(L770,'Status Report'!B:AM,34,0),VLOOKUP(L770,'Status Report'!B:AM,33,0)),AI770="Direct shipment",IF(H770="Asia Pacific",VLOOKUP(L770,'Status Report'!B:AM,34,0),VLOOKUP(L770,'Status Report'!B:AM,33,0)))</f>
        <v>114.00000000000001</v>
      </c>
      <c r="AC770" s="21">
        <f>VLOOKUP(L770,'Status Report'!B:CE,82,0)</f>
        <v>0</v>
      </c>
      <c r="AD770" s="21">
        <f t="shared" ref="AD770:AD833" si="188">IF(AC770=0,AB770,AC770)</f>
        <v>114.00000000000001</v>
      </c>
      <c r="AE770" s="63">
        <f>VLOOKUP(L770,'Status Report'!B:W,20,0)</f>
        <v>44</v>
      </c>
      <c r="AF770" s="63">
        <f>VLOOKUP(L770,'Status Report'!B:W,21,0)</f>
        <v>10</v>
      </c>
      <c r="AG770" s="63">
        <f>VLOOKUP(L770,'Status Report'!B:W,22,0)</f>
        <v>74</v>
      </c>
      <c r="AH770" s="22">
        <f t="shared" ref="AH770:AH833" si="189">((AE770*AF770*AG770)*N770)/1000000</f>
        <v>0.9768</v>
      </c>
      <c r="AI770" t="s">
        <v>990</v>
      </c>
      <c r="AK770" s="63">
        <f>IFERROR(VLOOKUP(G770,ASEAN!A:A,1,0),0)</f>
        <v>0</v>
      </c>
      <c r="AL770" s="63">
        <f>IFERROR(VLOOKUP(D770,'[3]customer specs'!$B$1:$D$65536,3,0),0)</f>
        <v>0</v>
      </c>
      <c r="AM770" s="64">
        <f t="shared" ref="AM770:AM833" si="190">V770-X770</f>
        <v>395.40000000000009</v>
      </c>
      <c r="AN770" s="64">
        <f t="shared" ref="AN770:AN833" si="191">IF(Z770=0,,X770-Z770)</f>
        <v>0</v>
      </c>
      <c r="AO770" s="63"/>
      <c r="AP770" s="63"/>
      <c r="AQ770" s="63" t="str">
        <f t="shared" ref="AQ770:AQ833" si="192">IF(N770&gt;=R770,"yes","no")</f>
        <v>no</v>
      </c>
      <c r="AR770" s="20">
        <f t="shared" ref="AR770:AR833" si="193">AD770*N770</f>
        <v>3420.0000000000005</v>
      </c>
      <c r="AS770" s="63"/>
      <c r="AT770" s="23">
        <f t="shared" si="183"/>
        <v>0.12</v>
      </c>
      <c r="AU770" s="65">
        <f t="shared" ref="AU770:AU833" si="194">AD770/(1-AT770)</f>
        <v>129.54545454545456</v>
      </c>
      <c r="AV770" s="65"/>
      <c r="AW770" s="65">
        <f t="shared" ref="AW770:AW833" si="195">(AU770*N770)+(AV770*N770)</f>
        <v>3886.3636363636369</v>
      </c>
      <c r="AX770" s="65"/>
      <c r="AY770" s="63">
        <f>VLOOKUP(L770,'Status Report'!B:CF,81,0)</f>
        <v>0</v>
      </c>
      <c r="AZ770" s="63" t="str">
        <f>VLOOKUP(L770,'Status Report'!B:S,18,0)</f>
        <v>Ludmilla Zarybnicka</v>
      </c>
      <c r="BB770" s="63">
        <f>VLOOKUP(L770,'Status Report'!B:Z,25,0)</f>
        <v>1</v>
      </c>
      <c r="BC770" s="63">
        <f t="shared" ref="BC770:BC833" si="196">N770*BB770</f>
        <v>30</v>
      </c>
      <c r="BF770">
        <f>VLOOKUP(L770,'Status Report'!B:CE,82,0)</f>
        <v>0</v>
      </c>
      <c r="BG770">
        <f>VLOOKUP(L770,'Status Report'!B:CF,83,0)</f>
        <v>0</v>
      </c>
      <c r="BH770">
        <f>VLOOKUP(L770,'Status Report'!B:CG,84,0)</f>
        <v>0</v>
      </c>
      <c r="BI770" t="s">
        <v>891</v>
      </c>
      <c r="BJ770" t="s">
        <v>795</v>
      </c>
      <c r="BM770" s="67">
        <f t="shared" ref="BM770:BM833" si="197">SUMIF($L:$L,$L770,N:N)</f>
        <v>456</v>
      </c>
    </row>
    <row r="771" spans="1:65" x14ac:dyDescent="0.25">
      <c r="A771" s="68" t="str">
        <f>VLOOKUP(L771,'Status Report'!B:CB,79,0)</f>
        <v>Desperados</v>
      </c>
      <c r="C771">
        <v>26021033</v>
      </c>
      <c r="D771">
        <v>3097160</v>
      </c>
      <c r="E771" t="s">
        <v>803</v>
      </c>
      <c r="F771" t="s">
        <v>802</v>
      </c>
      <c r="G771" t="str">
        <f>VLOOKUP(D771,'[2]sold to'!$A:$H,8,0)</f>
        <v>Netherlands</v>
      </c>
      <c r="H771" t="str">
        <f>VLOOKUP(D771,'[2]sold to'!$A:$I,9,0)</f>
        <v>AMEE</v>
      </c>
      <c r="K771">
        <v>40</v>
      </c>
      <c r="L771">
        <v>88027177</v>
      </c>
      <c r="M771" t="s">
        <v>506</v>
      </c>
      <c r="N771">
        <v>15</v>
      </c>
      <c r="P771" t="str">
        <f>VLOOKUP(L771,'Status Report'!B:AA,26,0)</f>
        <v>Germany</v>
      </c>
      <c r="Q771" t="str">
        <f>VLOOKUP(L771,'Status Report'!B:AB,27,0)</f>
        <v>Coasters (&amp; dripmat)</v>
      </c>
      <c r="R771">
        <f>VLOOKUP(L771,'Status Report'!B:X,23,0)</f>
        <v>50</v>
      </c>
      <c r="S771" t="str">
        <f>VLOOKUP(L771,'Status Report'!B:T,19,0)</f>
        <v>CC Coaster GmbH &amp; Co. KG</v>
      </c>
      <c r="T771" s="62">
        <f>VLOOKUP(L771,'Status Report'!B:E,4,0)</f>
        <v>3</v>
      </c>
      <c r="U771" s="19">
        <f>_xlfn.IFS(AI771="Den Bosch",VLOOKUP(L771,'Status Report'!B:AM,35,0),AI771="Yantian",VLOOKUP(L771,'Status Report'!B:AM,36,0),AI771="",IF(H771="Asia Pacific",VLOOKUP(L771,'Status Report'!B:AM,36,0),VLOOKUP(L771,'Status Report'!B:AM,35,0)),AI771="Direct shipment",IF(H771="Asia Pacific",VLOOKUP(L771,'Status Report'!B:AM,36,0),VLOOKUP(L771,'Status Report'!B:AM,35,0)))</f>
        <v>22.693181818181817</v>
      </c>
      <c r="V771" s="20">
        <f t="shared" si="184"/>
        <v>340.39772727272725</v>
      </c>
      <c r="W771" s="19">
        <f>_xlfn.IFS(AI771="Den Bosch",VLOOKUP(L771,'Status Report'!B:AM,37,0),AI771="Yantian",VLOOKUP(L771,'Status Report'!B:AM,38,0),AI771="",IF(H771="Asia Pacific",VLOOKUP(L771,'Status Report'!B:AM,38,0),VLOOKUP(L771,'Status Report'!B:AM,37,0)),AI771="Direct shipment",IF(H771="Asia Pacific",VLOOKUP(L771,'Status Report'!B:AM,38,0),VLOOKUP(L771,'Status Report'!B:AM,37,0)))</f>
        <v>16.261363636363637</v>
      </c>
      <c r="X771" s="20">
        <f t="shared" si="185"/>
        <v>243.92045454545456</v>
      </c>
      <c r="Y771" s="20">
        <f>_xlfn.IFS(AI771="Den Bosch",VLOOKUP(L771,'Status Report'!B:AO,39,0),AI771="Yantian",VLOOKUP(L771,'Status Report'!B:AO,40,0),AI771="",IF(H771="Asia Pacific",VLOOKUP(L771,'Status Report'!B:AO,40,0),VLOOKUP(L771,'Status Report'!B:AO,39,0)),AI771="Direct shipment",IF(H771="Asia Pacific",VLOOKUP(L771,'Status Report'!B:AO,40,0),VLOOKUP(L771,'Status Report'!B:AO,39,0)))</f>
        <v>0</v>
      </c>
      <c r="Z771" s="20">
        <f t="shared" si="186"/>
        <v>0</v>
      </c>
      <c r="AA771" s="20">
        <f t="shared" si="187"/>
        <v>243.92045454545456</v>
      </c>
      <c r="AB771" s="21">
        <f>_xlfn.IFS(AI771="Den Bosch",VLOOKUP(L771,'Status Report'!B:AM,33,0),AI771="Yantian",VLOOKUP(L771,'Status Report'!B:AM,34,0),AI771="",IF(H771="Asia Pacific",VLOOKUP(L771,'Status Report'!B:AM,34,0),VLOOKUP(L771,'Status Report'!B:AM,33,0)),AI771="Direct shipment",IF(H771="Asia Pacific",VLOOKUP(L771,'Status Report'!B:AM,34,0),VLOOKUP(L771,'Status Report'!B:AM,33,0)))</f>
        <v>14.31</v>
      </c>
      <c r="AC771" s="21">
        <f>VLOOKUP(L771,'Status Report'!B:CE,82,0)</f>
        <v>0</v>
      </c>
      <c r="AD771" s="21">
        <f t="shared" si="188"/>
        <v>14.31</v>
      </c>
      <c r="AE771" s="63">
        <f>VLOOKUP(L771,'Status Report'!B:W,20,0)</f>
        <v>18.600000000000001</v>
      </c>
      <c r="AF771" s="63">
        <f>VLOOKUP(L771,'Status Report'!B:W,21,0)</f>
        <v>46.5</v>
      </c>
      <c r="AG771" s="63">
        <f>VLOOKUP(L771,'Status Report'!B:W,22,0)</f>
        <v>14</v>
      </c>
      <c r="AH771" s="22">
        <f t="shared" si="189"/>
        <v>0.18162900000000004</v>
      </c>
      <c r="AI771" t="s">
        <v>990</v>
      </c>
      <c r="AK771" s="63">
        <f>IFERROR(VLOOKUP(G771,ASEAN!A:A,1,0),0)</f>
        <v>0</v>
      </c>
      <c r="AL771" s="63">
        <f>IFERROR(VLOOKUP(D771,'[3]customer specs'!$B$1:$D$65536,3,0),0)</f>
        <v>0</v>
      </c>
      <c r="AM771" s="64">
        <f t="shared" si="190"/>
        <v>96.477272727272691</v>
      </c>
      <c r="AN771" s="64">
        <f t="shared" si="191"/>
        <v>0</v>
      </c>
      <c r="AO771" s="63"/>
      <c r="AP771" s="63"/>
      <c r="AQ771" s="63" t="str">
        <f t="shared" si="192"/>
        <v>no</v>
      </c>
      <c r="AR771" s="20">
        <f t="shared" si="193"/>
        <v>214.65</v>
      </c>
      <c r="AS771" s="63"/>
      <c r="AT771" s="23">
        <f t="shared" si="183"/>
        <v>0.12</v>
      </c>
      <c r="AU771" s="65">
        <f t="shared" si="194"/>
        <v>16.261363636363637</v>
      </c>
      <c r="AV771" s="65"/>
      <c r="AW771" s="65">
        <f t="shared" si="195"/>
        <v>243.92045454545456</v>
      </c>
      <c r="AX771" s="65"/>
      <c r="AY771" s="63">
        <f>VLOOKUP(L771,'Status Report'!B:CF,81,0)</f>
        <v>0</v>
      </c>
      <c r="AZ771" s="63" t="str">
        <f>VLOOKUP(L771,'Status Report'!B:S,18,0)</f>
        <v>Ellina Smirnova</v>
      </c>
      <c r="BB771" s="63">
        <f>VLOOKUP(L771,'Status Report'!B:Z,25,0)</f>
        <v>1000</v>
      </c>
      <c r="BC771" s="63">
        <f t="shared" si="196"/>
        <v>15000</v>
      </c>
      <c r="BF771">
        <f>VLOOKUP(L771,'Status Report'!B:CE,82,0)</f>
        <v>0</v>
      </c>
      <c r="BG771">
        <f>VLOOKUP(L771,'Status Report'!B:CF,83,0)</f>
        <v>0</v>
      </c>
      <c r="BH771">
        <f>VLOOKUP(L771,'Status Report'!B:CG,84,0)</f>
        <v>0</v>
      </c>
      <c r="BI771" t="s">
        <v>891</v>
      </c>
      <c r="BJ771" t="s">
        <v>795</v>
      </c>
      <c r="BM771" s="67">
        <f t="shared" si="197"/>
        <v>105</v>
      </c>
    </row>
    <row r="772" spans="1:65" x14ac:dyDescent="0.25">
      <c r="A772" s="68" t="str">
        <f>VLOOKUP(L772,'Status Report'!B:CB,79,0)</f>
        <v>Heineken - 0.0</v>
      </c>
      <c r="C772">
        <v>26021031</v>
      </c>
      <c r="D772">
        <v>3097160</v>
      </c>
      <c r="E772" t="s">
        <v>803</v>
      </c>
      <c r="F772" t="s">
        <v>802</v>
      </c>
      <c r="G772" t="str">
        <f>VLOOKUP(D772,'[2]sold to'!$A:$H,8,0)</f>
        <v>Netherlands</v>
      </c>
      <c r="H772" t="str">
        <f>VLOOKUP(D772,'[2]sold to'!$A:$I,9,0)</f>
        <v>AMEE</v>
      </c>
      <c r="K772">
        <v>40</v>
      </c>
      <c r="L772">
        <v>88027225</v>
      </c>
      <c r="M772" t="s">
        <v>524</v>
      </c>
      <c r="N772">
        <v>40</v>
      </c>
      <c r="P772" t="str">
        <f>VLOOKUP(L772,'Status Report'!B:AA,26,0)</f>
        <v>China</v>
      </c>
      <c r="Q772" t="str">
        <f>VLOOKUP(L772,'Status Report'!B:AB,27,0)</f>
        <v>Premiums</v>
      </c>
      <c r="R772">
        <f>VLOOKUP(L772,'Status Report'!B:X,23,0)</f>
        <v>250</v>
      </c>
      <c r="S772" t="str">
        <f>VLOOKUP(L772,'Status Report'!B:T,19,0)</f>
        <v>Promocean The Netherlands BV</v>
      </c>
      <c r="T772" s="62">
        <f>VLOOKUP(L772,'Status Report'!B:E,4,0)</f>
        <v>3</v>
      </c>
      <c r="U772" s="19">
        <f>_xlfn.IFS(AI772="Den Bosch",VLOOKUP(L772,'Status Report'!B:AM,35,0),AI772="Yantian",VLOOKUP(L772,'Status Report'!B:AM,36,0),AI772="",IF(H772="Asia Pacific",VLOOKUP(L772,'Status Report'!B:AM,36,0),VLOOKUP(L772,'Status Report'!B:AM,35,0)),AI772="Direct shipment",IF(H772="Asia Pacific",VLOOKUP(L772,'Status Report'!B:AM,36,0),VLOOKUP(L772,'Status Report'!B:AM,35,0)))</f>
        <v>89.800000000000011</v>
      </c>
      <c r="V772" s="20">
        <f t="shared" si="184"/>
        <v>3592.0000000000005</v>
      </c>
      <c r="W772" s="19">
        <f>_xlfn.IFS(AI772="Den Bosch",VLOOKUP(L772,'Status Report'!B:AM,37,0),AI772="Yantian",VLOOKUP(L772,'Status Report'!B:AM,38,0),AI772="",IF(H772="Asia Pacific",VLOOKUP(L772,'Status Report'!B:AM,38,0),VLOOKUP(L772,'Status Report'!B:AM,37,0)),AI772="Direct shipment",IF(H772="Asia Pacific",VLOOKUP(L772,'Status Report'!B:AM,38,0),VLOOKUP(L772,'Status Report'!B:AM,37,0)))</f>
        <v>89.800000000000011</v>
      </c>
      <c r="X772" s="20">
        <f t="shared" si="185"/>
        <v>3592.0000000000005</v>
      </c>
      <c r="Y772" s="20">
        <f>_xlfn.IFS(AI772="Den Bosch",VLOOKUP(L772,'Status Report'!B:AO,39,0),AI772="Yantian",VLOOKUP(L772,'Status Report'!B:AO,40,0),AI772="",IF(H772="Asia Pacific",VLOOKUP(L772,'Status Report'!B:AO,40,0),VLOOKUP(L772,'Status Report'!B:AO,39,0)),AI772="Direct shipment",IF(H772="Asia Pacific",VLOOKUP(L772,'Status Report'!B:AO,40,0),VLOOKUP(L772,'Status Report'!B:AO,39,0)))</f>
        <v>0</v>
      </c>
      <c r="Z772" s="20">
        <f t="shared" si="186"/>
        <v>0</v>
      </c>
      <c r="AA772" s="20">
        <f t="shared" si="187"/>
        <v>3592.0000000000005</v>
      </c>
      <c r="AB772" s="21">
        <f>_xlfn.IFS(AI772="Den Bosch",VLOOKUP(L772,'Status Report'!B:AM,33,0),AI772="Yantian",VLOOKUP(L772,'Status Report'!B:AM,34,0),AI772="",IF(H772="Asia Pacific",VLOOKUP(L772,'Status Report'!B:AM,34,0),VLOOKUP(L772,'Status Report'!B:AM,33,0)),AI772="Direct shipment",IF(H772="Asia Pacific",VLOOKUP(L772,'Status Report'!B:AM,34,0),VLOOKUP(L772,'Status Report'!B:AM,33,0)))</f>
        <v>73.815000000000012</v>
      </c>
      <c r="AC772" s="21">
        <f>VLOOKUP(L772,'Status Report'!B:CE,82,0)</f>
        <v>0</v>
      </c>
      <c r="AD772" s="21">
        <f t="shared" si="188"/>
        <v>73.815000000000012</v>
      </c>
      <c r="AE772" s="63">
        <f>VLOOKUP(L772,'Status Report'!B:W,20,0)</f>
        <v>41.5</v>
      </c>
      <c r="AF772" s="63">
        <f>VLOOKUP(L772,'Status Report'!B:W,21,0)</f>
        <v>17</v>
      </c>
      <c r="AG772" s="63">
        <f>VLOOKUP(L772,'Status Report'!B:W,22,0)</f>
        <v>13</v>
      </c>
      <c r="AH772" s="22">
        <f t="shared" si="189"/>
        <v>0.36686000000000002</v>
      </c>
      <c r="AI772" t="s">
        <v>990</v>
      </c>
      <c r="AK772" s="63">
        <f>IFERROR(VLOOKUP(G772,ASEAN!A:A,1,0),0)</f>
        <v>0</v>
      </c>
      <c r="AL772" s="63">
        <f>IFERROR(VLOOKUP(D772,'[3]customer specs'!$B$1:$D$65536,3,0),0)</f>
        <v>0</v>
      </c>
      <c r="AM772" s="64">
        <f t="shared" si="190"/>
        <v>0</v>
      </c>
      <c r="AN772" s="64">
        <f t="shared" si="191"/>
        <v>0</v>
      </c>
      <c r="AO772" s="63"/>
      <c r="AP772" s="63"/>
      <c r="AQ772" s="63" t="str">
        <f t="shared" si="192"/>
        <v>no</v>
      </c>
      <c r="AR772" s="20">
        <f t="shared" si="193"/>
        <v>2952.6000000000004</v>
      </c>
      <c r="AS772" s="63"/>
      <c r="AT772" s="23">
        <f t="shared" si="183"/>
        <v>0.12</v>
      </c>
      <c r="AU772" s="65">
        <f t="shared" si="194"/>
        <v>83.880681818181827</v>
      </c>
      <c r="AV772" s="65"/>
      <c r="AW772" s="65">
        <f t="shared" si="195"/>
        <v>3355.227272727273</v>
      </c>
      <c r="AX772" s="65"/>
      <c r="AY772" s="63">
        <f>VLOOKUP(L772,'Status Report'!B:CF,81,0)</f>
        <v>0</v>
      </c>
      <c r="AZ772" s="63" t="str">
        <f>VLOOKUP(L772,'Status Report'!B:S,18,0)</f>
        <v>Ellina Smirnova</v>
      </c>
      <c r="BB772" s="63">
        <f>VLOOKUP(L772,'Status Report'!B:Z,25,0)</f>
        <v>10</v>
      </c>
      <c r="BC772" s="63">
        <f t="shared" si="196"/>
        <v>400</v>
      </c>
      <c r="BF772">
        <f>VLOOKUP(L772,'Status Report'!B:CE,82,0)</f>
        <v>0</v>
      </c>
      <c r="BG772">
        <f>VLOOKUP(L772,'Status Report'!B:CF,83,0)</f>
        <v>0</v>
      </c>
      <c r="BH772">
        <f>VLOOKUP(L772,'Status Report'!B:CG,84,0)</f>
        <v>0</v>
      </c>
      <c r="BI772" t="s">
        <v>891</v>
      </c>
      <c r="BJ772" t="s">
        <v>795</v>
      </c>
      <c r="BM772" s="67">
        <f t="shared" si="197"/>
        <v>106</v>
      </c>
    </row>
    <row r="773" spans="1:65" x14ac:dyDescent="0.25">
      <c r="A773" s="68" t="str">
        <f>VLOOKUP(L773,'Status Report'!B:CB,79,0)</f>
        <v>Heineken</v>
      </c>
      <c r="C773">
        <v>26021032</v>
      </c>
      <c r="D773">
        <v>3097160</v>
      </c>
      <c r="E773" t="s">
        <v>803</v>
      </c>
      <c r="F773" t="s">
        <v>802</v>
      </c>
      <c r="G773" t="str">
        <f>VLOOKUP(D773,'[2]sold to'!$A:$H,8,0)</f>
        <v>Netherlands</v>
      </c>
      <c r="H773" t="str">
        <f>VLOOKUP(D773,'[2]sold to'!$A:$I,9,0)</f>
        <v>AMEE</v>
      </c>
      <c r="K773">
        <v>10</v>
      </c>
      <c r="L773">
        <v>88021618</v>
      </c>
      <c r="M773" t="s">
        <v>101</v>
      </c>
      <c r="N773">
        <v>30</v>
      </c>
      <c r="P773" t="str">
        <f>VLOOKUP(L773,'Status Report'!B:AA,26,0)</f>
        <v>China</v>
      </c>
      <c r="Q773" t="str">
        <f>VLOOKUP(L773,'Status Report'!B:AB,27,0)</f>
        <v>Outdoor signs</v>
      </c>
      <c r="R773">
        <f>VLOOKUP(L773,'Status Report'!B:X,23,0)</f>
        <v>100</v>
      </c>
      <c r="S773" t="str">
        <f>VLOOKUP(L773,'Status Report'!B:T,19,0)</f>
        <v>Van Beem &amp; Van Haagen bv</v>
      </c>
      <c r="T773" s="62">
        <f>VLOOKUP(L773,'Status Report'!B:E,4,0)</f>
        <v>3</v>
      </c>
      <c r="U773" s="19">
        <f>_xlfn.IFS(AI773="Den Bosch",VLOOKUP(L773,'Status Report'!B:AM,35,0),AI773="Yantian",VLOOKUP(L773,'Status Report'!B:AM,36,0),AI773="",IF(H773="Asia Pacific",VLOOKUP(L773,'Status Report'!B:AM,36,0),VLOOKUP(L773,'Status Report'!B:AM,35,0)),AI773="Direct shipment",IF(H773="Asia Pacific",VLOOKUP(L773,'Status Report'!B:AM,36,0),VLOOKUP(L773,'Status Report'!B:AM,35,0)))</f>
        <v>218.82</v>
      </c>
      <c r="V773" s="20">
        <f t="shared" si="184"/>
        <v>6564.5999999999995</v>
      </c>
      <c r="W773" s="19">
        <f>_xlfn.IFS(AI773="Den Bosch",VLOOKUP(L773,'Status Report'!B:AM,37,0),AI773="Yantian",VLOOKUP(L773,'Status Report'!B:AM,38,0),AI773="",IF(H773="Asia Pacific",VLOOKUP(L773,'Status Report'!B:AM,38,0),VLOOKUP(L773,'Status Report'!B:AM,37,0)),AI773="Direct shipment",IF(H773="Asia Pacific",VLOOKUP(L773,'Status Report'!B:AM,38,0),VLOOKUP(L773,'Status Report'!B:AM,37,0)))</f>
        <v>212.23</v>
      </c>
      <c r="X773" s="20">
        <f t="shared" si="185"/>
        <v>6366.9</v>
      </c>
      <c r="Y773" s="20">
        <f>_xlfn.IFS(AI773="Den Bosch",VLOOKUP(L773,'Status Report'!B:AO,39,0),AI773="Yantian",VLOOKUP(L773,'Status Report'!B:AO,40,0),AI773="",IF(H773="Asia Pacific",VLOOKUP(L773,'Status Report'!B:AO,40,0),VLOOKUP(L773,'Status Report'!B:AO,39,0)),AI773="Direct shipment",IF(H773="Asia Pacific",VLOOKUP(L773,'Status Report'!B:AO,40,0),VLOOKUP(L773,'Status Report'!B:AO,39,0)))</f>
        <v>0</v>
      </c>
      <c r="Z773" s="20">
        <f t="shared" si="186"/>
        <v>0</v>
      </c>
      <c r="AA773" s="20">
        <f t="shared" si="187"/>
        <v>6366.9</v>
      </c>
      <c r="AB773" s="21">
        <f>_xlfn.IFS(AI773="Den Bosch",VLOOKUP(L773,'Status Report'!B:AM,33,0),AI773="Yantian",VLOOKUP(L773,'Status Report'!B:AM,34,0),AI773="",IF(H773="Asia Pacific",VLOOKUP(L773,'Status Report'!B:AM,34,0),VLOOKUP(L773,'Status Report'!B:AM,33,0)),AI773="Direct shipment",IF(H773="Asia Pacific",VLOOKUP(L773,'Status Report'!B:AM,34,0),VLOOKUP(L773,'Status Report'!B:AM,33,0)))</f>
        <v>176.70000000000002</v>
      </c>
      <c r="AC773" s="21">
        <f>VLOOKUP(L773,'Status Report'!B:CE,82,0)</f>
        <v>0</v>
      </c>
      <c r="AD773" s="21">
        <f t="shared" si="188"/>
        <v>176.70000000000002</v>
      </c>
      <c r="AE773" s="63">
        <f>VLOOKUP(L773,'Status Report'!B:W,20,0)</f>
        <v>57</v>
      </c>
      <c r="AF773" s="63">
        <f>VLOOKUP(L773,'Status Report'!B:W,21,0)</f>
        <v>57</v>
      </c>
      <c r="AG773" s="63">
        <f>VLOOKUP(L773,'Status Report'!B:W,22,0)</f>
        <v>23</v>
      </c>
      <c r="AH773" s="22">
        <f t="shared" si="189"/>
        <v>2.2418100000000001</v>
      </c>
      <c r="AI773" t="s">
        <v>990</v>
      </c>
      <c r="AK773" s="63">
        <f>IFERROR(VLOOKUP(G773,ASEAN!A:A,1,0),0)</f>
        <v>0</v>
      </c>
      <c r="AL773" s="63">
        <f>IFERROR(VLOOKUP(D773,'[3]customer specs'!$B$1:$D$65536,3,0),0)</f>
        <v>0</v>
      </c>
      <c r="AM773" s="64">
        <f t="shared" si="190"/>
        <v>197.69999999999982</v>
      </c>
      <c r="AN773" s="64">
        <f t="shared" si="191"/>
        <v>0</v>
      </c>
      <c r="AO773" s="63"/>
      <c r="AP773" s="63"/>
      <c r="AQ773" s="63" t="str">
        <f t="shared" si="192"/>
        <v>no</v>
      </c>
      <c r="AR773" s="20">
        <f t="shared" si="193"/>
        <v>5301.0000000000009</v>
      </c>
      <c r="AS773" s="63"/>
      <c r="AT773" s="23">
        <f t="shared" si="183"/>
        <v>0.12</v>
      </c>
      <c r="AU773" s="65">
        <f t="shared" si="194"/>
        <v>200.79545454545456</v>
      </c>
      <c r="AV773" s="65"/>
      <c r="AW773" s="65">
        <f t="shared" si="195"/>
        <v>6023.8636363636369</v>
      </c>
      <c r="AX773" s="65"/>
      <c r="AY773" s="63">
        <f>VLOOKUP(L773,'Status Report'!B:CF,81,0)</f>
        <v>0</v>
      </c>
      <c r="AZ773" s="63" t="str">
        <f>VLOOKUP(L773,'Status Report'!B:S,18,0)</f>
        <v>Ludmilla Zarybnicka</v>
      </c>
      <c r="BB773" s="63">
        <f>VLOOKUP(L773,'Status Report'!B:Z,25,0)</f>
        <v>1</v>
      </c>
      <c r="BC773" s="63">
        <f t="shared" si="196"/>
        <v>30</v>
      </c>
      <c r="BF773">
        <f>VLOOKUP(L773,'Status Report'!B:CE,82,0)</f>
        <v>0</v>
      </c>
      <c r="BG773">
        <f>VLOOKUP(L773,'Status Report'!B:CF,83,0)</f>
        <v>0</v>
      </c>
      <c r="BH773">
        <f>VLOOKUP(L773,'Status Report'!B:CG,84,0)</f>
        <v>0</v>
      </c>
      <c r="BI773" t="s">
        <v>891</v>
      </c>
      <c r="BJ773" t="s">
        <v>795</v>
      </c>
      <c r="BM773" s="67">
        <f t="shared" si="197"/>
        <v>575</v>
      </c>
    </row>
    <row r="774" spans="1:65" x14ac:dyDescent="0.25">
      <c r="A774" s="68" t="str">
        <f>VLOOKUP(L774,'Status Report'!B:CB,79,0)</f>
        <v>Heineken</v>
      </c>
      <c r="C774">
        <v>26021032</v>
      </c>
      <c r="D774">
        <v>3097160</v>
      </c>
      <c r="E774" t="s">
        <v>803</v>
      </c>
      <c r="F774" t="s">
        <v>802</v>
      </c>
      <c r="G774" t="str">
        <f>VLOOKUP(D774,'[2]sold to'!$A:$H,8,0)</f>
        <v>Netherlands</v>
      </c>
      <c r="H774" t="str">
        <f>VLOOKUP(D774,'[2]sold to'!$A:$I,9,0)</f>
        <v>AMEE</v>
      </c>
      <c r="K774">
        <v>20</v>
      </c>
      <c r="L774">
        <v>88023583</v>
      </c>
      <c r="M774" t="s">
        <v>133</v>
      </c>
      <c r="N774">
        <v>30</v>
      </c>
      <c r="P774" t="str">
        <f>VLOOKUP(L774,'Status Report'!B:AA,26,0)</f>
        <v>Germany</v>
      </c>
      <c r="Q774" t="str">
        <f>VLOOKUP(L774,'Status Report'!B:AB,27,0)</f>
        <v>Coasters (&amp; dripmat)</v>
      </c>
      <c r="R774">
        <f>VLOOKUP(L774,'Status Report'!B:X,23,0)</f>
        <v>100</v>
      </c>
      <c r="S774" t="str">
        <f>VLOOKUP(L774,'Status Report'!B:T,19,0)</f>
        <v>CC Coaster GmbH &amp; Co. KG</v>
      </c>
      <c r="T774" s="62">
        <f>VLOOKUP(L774,'Status Report'!B:E,4,0)</f>
        <v>3</v>
      </c>
      <c r="U774" s="19">
        <f>_xlfn.IFS(AI774="Den Bosch",VLOOKUP(L774,'Status Report'!B:AM,35,0),AI774="Yantian",VLOOKUP(L774,'Status Report'!B:AM,36,0),AI774="",IF(H774="Asia Pacific",VLOOKUP(L774,'Status Report'!B:AM,36,0),VLOOKUP(L774,'Status Report'!B:AM,35,0)),AI774="Direct shipment",IF(H774="Asia Pacific",VLOOKUP(L774,'Status Report'!B:AM,36,0),VLOOKUP(L774,'Status Report'!B:AM,35,0)))</f>
        <v>16.28409090909091</v>
      </c>
      <c r="V774" s="20">
        <f t="shared" si="184"/>
        <v>488.52272727272731</v>
      </c>
      <c r="W774" s="19">
        <f>_xlfn.IFS(AI774="Den Bosch",VLOOKUP(L774,'Status Report'!B:AM,37,0),AI774="Yantian",VLOOKUP(L774,'Status Report'!B:AM,38,0),AI774="",IF(H774="Asia Pacific",VLOOKUP(L774,'Status Report'!B:AM,38,0),VLOOKUP(L774,'Status Report'!B:AM,37,0)),AI774="Direct shipment",IF(H774="Asia Pacific",VLOOKUP(L774,'Status Report'!B:AM,38,0),VLOOKUP(L774,'Status Report'!B:AM,37,0)))</f>
        <v>16.28409090909091</v>
      </c>
      <c r="X774" s="20">
        <f t="shared" si="185"/>
        <v>488.52272727272731</v>
      </c>
      <c r="Y774" s="20">
        <f>_xlfn.IFS(AI774="Den Bosch",VLOOKUP(L774,'Status Report'!B:AO,39,0),AI774="Yantian",VLOOKUP(L774,'Status Report'!B:AO,40,0),AI774="",IF(H774="Asia Pacific",VLOOKUP(L774,'Status Report'!B:AO,40,0),VLOOKUP(L774,'Status Report'!B:AO,39,0)),AI774="Direct shipment",IF(H774="Asia Pacific",VLOOKUP(L774,'Status Report'!B:AO,40,0),VLOOKUP(L774,'Status Report'!B:AO,39,0)))</f>
        <v>0</v>
      </c>
      <c r="Z774" s="20">
        <f t="shared" si="186"/>
        <v>0</v>
      </c>
      <c r="AA774" s="20">
        <f t="shared" si="187"/>
        <v>488.52272727272731</v>
      </c>
      <c r="AB774" s="21">
        <f>_xlfn.IFS(AI774="Den Bosch",VLOOKUP(L774,'Status Report'!B:AM,33,0),AI774="Yantian",VLOOKUP(L774,'Status Report'!B:AM,34,0),AI774="",IF(H774="Asia Pacific",VLOOKUP(L774,'Status Report'!B:AM,34,0),VLOOKUP(L774,'Status Report'!B:AM,33,0)),AI774="Direct shipment",IF(H774="Asia Pacific",VLOOKUP(L774,'Status Report'!B:AM,34,0),VLOOKUP(L774,'Status Report'!B:AM,33,0)))</f>
        <v>14.33</v>
      </c>
      <c r="AC774" s="21">
        <f>VLOOKUP(L774,'Status Report'!B:CE,82,0)</f>
        <v>0</v>
      </c>
      <c r="AD774" s="21">
        <f t="shared" si="188"/>
        <v>14.33</v>
      </c>
      <c r="AE774" s="63">
        <f>VLOOKUP(L774,'Status Report'!B:W,20,0)</f>
        <v>18</v>
      </c>
      <c r="AF774" s="63">
        <f>VLOOKUP(L774,'Status Report'!B:W,21,0)</f>
        <v>45</v>
      </c>
      <c r="AG774" s="63">
        <f>VLOOKUP(L774,'Status Report'!B:W,22,0)</f>
        <v>14</v>
      </c>
      <c r="AH774" s="22">
        <f t="shared" si="189"/>
        <v>0.3402</v>
      </c>
      <c r="AI774" t="s">
        <v>990</v>
      </c>
      <c r="AK774" s="63">
        <f>IFERROR(VLOOKUP(G774,ASEAN!A:A,1,0),0)</f>
        <v>0</v>
      </c>
      <c r="AL774" s="63">
        <f>IFERROR(VLOOKUP(D774,'[3]customer specs'!$B$1:$D$65536,3,0),0)</f>
        <v>0</v>
      </c>
      <c r="AM774" s="64">
        <f t="shared" si="190"/>
        <v>0</v>
      </c>
      <c r="AN774" s="64">
        <f t="shared" si="191"/>
        <v>0</v>
      </c>
      <c r="AO774" s="63"/>
      <c r="AP774" s="63"/>
      <c r="AQ774" s="63" t="str">
        <f t="shared" si="192"/>
        <v>no</v>
      </c>
      <c r="AR774" s="20">
        <f t="shared" si="193"/>
        <v>429.9</v>
      </c>
      <c r="AS774" s="63"/>
      <c r="AT774" s="23">
        <f t="shared" si="183"/>
        <v>0.12</v>
      </c>
      <c r="AU774" s="65">
        <f t="shared" si="194"/>
        <v>16.28409090909091</v>
      </c>
      <c r="AV774" s="65"/>
      <c r="AW774" s="65">
        <f t="shared" si="195"/>
        <v>488.52272727272731</v>
      </c>
      <c r="AX774" s="65"/>
      <c r="AY774" s="63">
        <f>VLOOKUP(L774,'Status Report'!B:CF,81,0)</f>
        <v>0</v>
      </c>
      <c r="AZ774" s="63" t="str">
        <f>VLOOKUP(L774,'Status Report'!B:S,18,0)</f>
        <v>Ellina Smirnova</v>
      </c>
      <c r="BB774" s="63">
        <f>VLOOKUP(L774,'Status Report'!B:Z,25,0)</f>
        <v>1000</v>
      </c>
      <c r="BC774" s="63">
        <f t="shared" si="196"/>
        <v>30000</v>
      </c>
      <c r="BF774">
        <f>VLOOKUP(L774,'Status Report'!B:CE,82,0)</f>
        <v>0</v>
      </c>
      <c r="BG774">
        <f>VLOOKUP(L774,'Status Report'!B:CF,83,0)</f>
        <v>0</v>
      </c>
      <c r="BH774">
        <f>VLOOKUP(L774,'Status Report'!B:CG,84,0)</f>
        <v>0</v>
      </c>
      <c r="BI774" t="s">
        <v>891</v>
      </c>
      <c r="BJ774" t="s">
        <v>795</v>
      </c>
      <c r="BM774" s="67">
        <f t="shared" si="197"/>
        <v>81</v>
      </c>
    </row>
    <row r="775" spans="1:65" x14ac:dyDescent="0.25">
      <c r="A775" s="68" t="str">
        <f>VLOOKUP(L775,'Status Report'!B:CB,79,0)</f>
        <v>Heineken</v>
      </c>
      <c r="C775">
        <v>26021032</v>
      </c>
      <c r="D775">
        <v>3097160</v>
      </c>
      <c r="E775" t="s">
        <v>803</v>
      </c>
      <c r="F775" t="s">
        <v>802</v>
      </c>
      <c r="G775" t="str">
        <f>VLOOKUP(D775,'[2]sold to'!$A:$H,8,0)</f>
        <v>Netherlands</v>
      </c>
      <c r="H775" t="str">
        <f>VLOOKUP(D775,'[2]sold to'!$A:$I,9,0)</f>
        <v>AMEE</v>
      </c>
      <c r="K775">
        <v>30</v>
      </c>
      <c r="L775">
        <v>88023586</v>
      </c>
      <c r="M775" t="s">
        <v>138</v>
      </c>
      <c r="N775">
        <v>30</v>
      </c>
      <c r="P775" t="str">
        <f>VLOOKUP(L775,'Status Report'!B:AA,26,0)</f>
        <v>China</v>
      </c>
      <c r="Q775" t="str">
        <f>VLOOKUP(L775,'Status Report'!B:AB,27,0)</f>
        <v>Bar support</v>
      </c>
      <c r="R775">
        <f>VLOOKUP(L775,'Status Report'!B:X,23,0)</f>
        <v>100</v>
      </c>
      <c r="S775" t="str">
        <f>VLOOKUP(L775,'Status Report'!B:T,19,0)</f>
        <v>Asian Sourcing Link</v>
      </c>
      <c r="T775" s="62">
        <f>VLOOKUP(L775,'Status Report'!B:E,4,0)</f>
        <v>3</v>
      </c>
      <c r="U775" s="19">
        <f>_xlfn.IFS(AI775="Den Bosch",VLOOKUP(L775,'Status Report'!B:AM,35,0),AI775="Yantian",VLOOKUP(L775,'Status Report'!B:AM,36,0),AI775="",IF(H775="Asia Pacific",VLOOKUP(L775,'Status Report'!B:AM,36,0),VLOOKUP(L775,'Status Report'!B:AM,35,0)),AI775="Direct shipment",IF(H775="Asia Pacific",VLOOKUP(L775,'Status Report'!B:AM,36,0),VLOOKUP(L775,'Status Report'!B:AM,35,0)))</f>
        <v>62</v>
      </c>
      <c r="V775" s="20">
        <f t="shared" si="184"/>
        <v>1860</v>
      </c>
      <c r="W775" s="19">
        <f>_xlfn.IFS(AI775="Den Bosch",VLOOKUP(L775,'Status Report'!B:AM,37,0),AI775="Yantian",VLOOKUP(L775,'Status Report'!B:AM,38,0),AI775="",IF(H775="Asia Pacific",VLOOKUP(L775,'Status Report'!B:AM,38,0),VLOOKUP(L775,'Status Report'!B:AM,37,0)),AI775="Direct shipment",IF(H775="Asia Pacific",VLOOKUP(L775,'Status Report'!B:AM,38,0),VLOOKUP(L775,'Status Report'!B:AM,37,0)))</f>
        <v>62</v>
      </c>
      <c r="X775" s="20">
        <f t="shared" si="185"/>
        <v>1860</v>
      </c>
      <c r="Y775" s="20">
        <f>_xlfn.IFS(AI775="Den Bosch",VLOOKUP(L775,'Status Report'!B:AO,39,0),AI775="Yantian",VLOOKUP(L775,'Status Report'!B:AO,40,0),AI775="",IF(H775="Asia Pacific",VLOOKUP(L775,'Status Report'!B:AO,40,0),VLOOKUP(L775,'Status Report'!B:AO,39,0)),AI775="Direct shipment",IF(H775="Asia Pacific",VLOOKUP(L775,'Status Report'!B:AO,40,0),VLOOKUP(L775,'Status Report'!B:AO,39,0)))</f>
        <v>0</v>
      </c>
      <c r="Z775" s="20">
        <f t="shared" si="186"/>
        <v>0</v>
      </c>
      <c r="AA775" s="20">
        <f t="shared" si="187"/>
        <v>1860</v>
      </c>
      <c r="AB775" s="21">
        <f>_xlfn.IFS(AI775="Den Bosch",VLOOKUP(L775,'Status Report'!B:AM,33,0),AI775="Yantian",VLOOKUP(L775,'Status Report'!B:AM,34,0),AI775="",IF(H775="Asia Pacific",VLOOKUP(L775,'Status Report'!B:AM,34,0),VLOOKUP(L775,'Status Report'!B:AM,33,0)),AI775="Direct shipment",IF(H775="Asia Pacific",VLOOKUP(L775,'Status Report'!B:AM,34,0),VLOOKUP(L775,'Status Report'!B:AM,33,0)))</f>
        <v>53.580000000000005</v>
      </c>
      <c r="AC775" s="21">
        <f>VLOOKUP(L775,'Status Report'!B:CE,82,0)</f>
        <v>0</v>
      </c>
      <c r="AD775" s="21">
        <f t="shared" si="188"/>
        <v>53.580000000000005</v>
      </c>
      <c r="AE775" s="63">
        <f>VLOOKUP(L775,'Status Report'!B:W,20,0)</f>
        <v>61</v>
      </c>
      <c r="AF775" s="63">
        <f>VLOOKUP(L775,'Status Report'!B:W,21,0)</f>
        <v>20</v>
      </c>
      <c r="AG775" s="63">
        <f>VLOOKUP(L775,'Status Report'!B:W,22,0)</f>
        <v>16</v>
      </c>
      <c r="AH775" s="22">
        <f t="shared" si="189"/>
        <v>0.58560000000000001</v>
      </c>
      <c r="AI775" t="s">
        <v>990</v>
      </c>
      <c r="AK775" s="63">
        <f>IFERROR(VLOOKUP(G775,ASEAN!A:A,1,0),0)</f>
        <v>0</v>
      </c>
      <c r="AL775" s="63">
        <f>IFERROR(VLOOKUP(D775,'[3]customer specs'!$B$1:$D$65536,3,0),0)</f>
        <v>0</v>
      </c>
      <c r="AM775" s="64">
        <f t="shared" si="190"/>
        <v>0</v>
      </c>
      <c r="AN775" s="64">
        <f t="shared" si="191"/>
        <v>0</v>
      </c>
      <c r="AO775" s="63"/>
      <c r="AP775" s="63"/>
      <c r="AQ775" s="63" t="str">
        <f t="shared" si="192"/>
        <v>no</v>
      </c>
      <c r="AR775" s="20">
        <f t="shared" si="193"/>
        <v>1607.4</v>
      </c>
      <c r="AS775" s="63"/>
      <c r="AT775" s="23">
        <f t="shared" si="183"/>
        <v>0.12</v>
      </c>
      <c r="AU775" s="65">
        <f t="shared" si="194"/>
        <v>60.88636363636364</v>
      </c>
      <c r="AV775" s="65"/>
      <c r="AW775" s="65">
        <f t="shared" si="195"/>
        <v>1826.5909090909092</v>
      </c>
      <c r="AX775" s="65"/>
      <c r="AY775" s="63">
        <f>VLOOKUP(L775,'Status Report'!B:CF,81,0)</f>
        <v>0</v>
      </c>
      <c r="AZ775" s="63" t="str">
        <f>VLOOKUP(L775,'Status Report'!B:S,18,0)</f>
        <v>Ellina Smirnova</v>
      </c>
      <c r="BB775" s="63">
        <f>VLOOKUP(L775,'Status Report'!B:Z,25,0)</f>
        <v>10</v>
      </c>
      <c r="BC775" s="63">
        <f t="shared" si="196"/>
        <v>300</v>
      </c>
      <c r="BF775">
        <f>VLOOKUP(L775,'Status Report'!B:CE,82,0)</f>
        <v>0</v>
      </c>
      <c r="BG775">
        <f>VLOOKUP(L775,'Status Report'!B:CF,83,0)</f>
        <v>0</v>
      </c>
      <c r="BH775">
        <f>VLOOKUP(L775,'Status Report'!B:CG,84,0)</f>
        <v>0</v>
      </c>
      <c r="BI775" t="s">
        <v>891</v>
      </c>
      <c r="BJ775" t="s">
        <v>795</v>
      </c>
      <c r="BM775" s="67">
        <f t="shared" si="197"/>
        <v>184</v>
      </c>
    </row>
    <row r="776" spans="1:65" x14ac:dyDescent="0.25">
      <c r="A776" s="68" t="str">
        <f>VLOOKUP(L776,'Status Report'!B:CB,79,0)</f>
        <v>Desperados</v>
      </c>
      <c r="C776">
        <v>26021033</v>
      </c>
      <c r="D776">
        <v>3097160</v>
      </c>
      <c r="E776" t="s">
        <v>803</v>
      </c>
      <c r="F776" t="s">
        <v>802</v>
      </c>
      <c r="G776" t="str">
        <f>VLOOKUP(D776,'[2]sold to'!$A:$H,8,0)</f>
        <v>Netherlands</v>
      </c>
      <c r="H776" t="str">
        <f>VLOOKUP(D776,'[2]sold to'!$A:$I,9,0)</f>
        <v>AMEE</v>
      </c>
      <c r="K776">
        <v>50</v>
      </c>
      <c r="L776">
        <v>88027179</v>
      </c>
      <c r="M776" t="s">
        <v>507</v>
      </c>
      <c r="N776">
        <v>24</v>
      </c>
      <c r="P776" t="str">
        <f>VLOOKUP(L776,'Status Report'!B:AA,26,0)</f>
        <v>China</v>
      </c>
      <c r="Q776" t="str">
        <f>VLOOKUP(L776,'Status Report'!B:AB,27,0)</f>
        <v>Bar support</v>
      </c>
      <c r="R776">
        <f>VLOOKUP(L776,'Status Report'!B:X,23,0)</f>
        <v>50</v>
      </c>
      <c r="S776" t="str">
        <f>VLOOKUP(L776,'Status Report'!B:T,19,0)</f>
        <v>Asian Sourcing Link</v>
      </c>
      <c r="T776" s="62">
        <f>VLOOKUP(L776,'Status Report'!B:E,4,0)</f>
        <v>3</v>
      </c>
      <c r="U776" s="19">
        <f>_xlfn.IFS(AI776="Den Bosch",VLOOKUP(L776,'Status Report'!B:AM,35,0),AI776="Yantian",VLOOKUP(L776,'Status Report'!B:AM,36,0),AI776="",IF(H776="Asia Pacific",VLOOKUP(L776,'Status Report'!B:AM,36,0),VLOOKUP(L776,'Status Report'!B:AM,35,0)),AI776="Direct shipment",IF(H776="Asia Pacific",VLOOKUP(L776,'Status Report'!B:AM,36,0),VLOOKUP(L776,'Status Report'!B:AM,35,0)))</f>
        <v>85.7</v>
      </c>
      <c r="V776" s="20">
        <f t="shared" si="184"/>
        <v>2056.8000000000002</v>
      </c>
      <c r="W776" s="19">
        <f>_xlfn.IFS(AI776="Den Bosch",VLOOKUP(L776,'Status Report'!B:AM,37,0),AI776="Yantian",VLOOKUP(L776,'Status Report'!B:AM,38,0),AI776="",IF(H776="Asia Pacific",VLOOKUP(L776,'Status Report'!B:AM,38,0),VLOOKUP(L776,'Status Report'!B:AM,37,0)),AI776="Direct shipment",IF(H776="Asia Pacific",VLOOKUP(L776,'Status Report'!B:AM,38,0),VLOOKUP(L776,'Status Report'!B:AM,37,0)))</f>
        <v>57.1</v>
      </c>
      <c r="X776" s="20">
        <f t="shared" si="185"/>
        <v>1370.4</v>
      </c>
      <c r="Y776" s="20">
        <f>_xlfn.IFS(AI776="Den Bosch",VLOOKUP(L776,'Status Report'!B:AO,39,0),AI776="Yantian",VLOOKUP(L776,'Status Report'!B:AO,40,0),AI776="",IF(H776="Asia Pacific",VLOOKUP(L776,'Status Report'!B:AO,40,0),VLOOKUP(L776,'Status Report'!B:AO,39,0)),AI776="Direct shipment",IF(H776="Asia Pacific",VLOOKUP(L776,'Status Report'!B:AO,40,0),VLOOKUP(L776,'Status Report'!B:AO,39,0)))</f>
        <v>0</v>
      </c>
      <c r="Z776" s="20">
        <f t="shared" si="186"/>
        <v>0</v>
      </c>
      <c r="AA776" s="20">
        <f t="shared" si="187"/>
        <v>1370.4</v>
      </c>
      <c r="AB776" s="21">
        <f>_xlfn.IFS(AI776="Den Bosch",VLOOKUP(L776,'Status Report'!B:AM,33,0),AI776="Yantian",VLOOKUP(L776,'Status Report'!B:AM,34,0),AI776="",IF(H776="Asia Pacific",VLOOKUP(L776,'Status Report'!B:AM,34,0),VLOOKUP(L776,'Status Report'!B:AM,33,0)),AI776="Direct shipment",IF(H776="Asia Pacific",VLOOKUP(L776,'Status Report'!B:AM,34,0),VLOOKUP(L776,'Status Report'!B:AM,33,0)))</f>
        <v>49.59</v>
      </c>
      <c r="AC776" s="21">
        <f>VLOOKUP(L776,'Status Report'!B:CE,82,0)</f>
        <v>0</v>
      </c>
      <c r="AD776" s="21">
        <f t="shared" si="188"/>
        <v>49.59</v>
      </c>
      <c r="AE776" s="63">
        <f>VLOOKUP(L776,'Status Report'!B:W,20,0)</f>
        <v>62</v>
      </c>
      <c r="AF776" s="63">
        <f>VLOOKUP(L776,'Status Report'!B:W,21,0)</f>
        <v>20.5</v>
      </c>
      <c r="AG776" s="63">
        <f>VLOOKUP(L776,'Status Report'!B:W,22,0)</f>
        <v>10</v>
      </c>
      <c r="AH776" s="22">
        <f t="shared" si="189"/>
        <v>0.30503999999999998</v>
      </c>
      <c r="AI776" t="s">
        <v>990</v>
      </c>
      <c r="AK776" s="63">
        <f>IFERROR(VLOOKUP(G776,ASEAN!A:A,1,0),0)</f>
        <v>0</v>
      </c>
      <c r="AL776" s="63">
        <f>IFERROR(VLOOKUP(D776,'[3]customer specs'!$B$1:$D$65536,3,0),0)</f>
        <v>0</v>
      </c>
      <c r="AM776" s="64">
        <f t="shared" si="190"/>
        <v>686.40000000000009</v>
      </c>
      <c r="AN776" s="64">
        <f t="shared" si="191"/>
        <v>0</v>
      </c>
      <c r="AO776" s="63"/>
      <c r="AP776" s="63"/>
      <c r="AQ776" s="63" t="str">
        <f t="shared" si="192"/>
        <v>no</v>
      </c>
      <c r="AR776" s="20">
        <f t="shared" si="193"/>
        <v>1190.1600000000001</v>
      </c>
      <c r="AS776" s="63"/>
      <c r="AT776" s="23">
        <f t="shared" si="183"/>
        <v>0.12</v>
      </c>
      <c r="AU776" s="65">
        <f t="shared" si="194"/>
        <v>56.352272727272734</v>
      </c>
      <c r="AV776" s="65"/>
      <c r="AW776" s="65">
        <f t="shared" si="195"/>
        <v>1352.4545454545455</v>
      </c>
      <c r="AX776" s="65"/>
      <c r="AY776" s="63">
        <f>VLOOKUP(L776,'Status Report'!B:CF,81,0)</f>
        <v>0</v>
      </c>
      <c r="AZ776" s="63" t="str">
        <f>VLOOKUP(L776,'Status Report'!B:S,18,0)</f>
        <v>Ellina Smirnova</v>
      </c>
      <c r="BB776" s="63">
        <f>VLOOKUP(L776,'Status Report'!B:Z,25,0)</f>
        <v>10</v>
      </c>
      <c r="BC776" s="63">
        <f t="shared" si="196"/>
        <v>240</v>
      </c>
      <c r="BF776">
        <f>VLOOKUP(L776,'Status Report'!B:CE,82,0)</f>
        <v>0</v>
      </c>
      <c r="BG776">
        <f>VLOOKUP(L776,'Status Report'!B:CF,83,0)</f>
        <v>0</v>
      </c>
      <c r="BH776">
        <f>VLOOKUP(L776,'Status Report'!B:CG,84,0)</f>
        <v>0</v>
      </c>
      <c r="BI776" t="s">
        <v>891</v>
      </c>
      <c r="BJ776" t="s">
        <v>795</v>
      </c>
      <c r="BM776" s="67">
        <f t="shared" si="197"/>
        <v>217</v>
      </c>
    </row>
    <row r="777" spans="1:65" x14ac:dyDescent="0.25">
      <c r="A777" s="68" t="str">
        <f>VLOOKUP(L777,'Status Report'!B:CB,79,0)</f>
        <v>Desperados</v>
      </c>
      <c r="C777">
        <v>26021033</v>
      </c>
      <c r="D777">
        <v>3097160</v>
      </c>
      <c r="E777" t="s">
        <v>803</v>
      </c>
      <c r="F777" t="s">
        <v>802</v>
      </c>
      <c r="G777" t="str">
        <f>VLOOKUP(D777,'[2]sold to'!$A:$H,8,0)</f>
        <v>Netherlands</v>
      </c>
      <c r="H777" t="str">
        <f>VLOOKUP(D777,'[2]sold to'!$A:$I,9,0)</f>
        <v>AMEE</v>
      </c>
      <c r="K777">
        <v>60</v>
      </c>
      <c r="L777">
        <v>88027180</v>
      </c>
      <c r="M777" t="s">
        <v>508</v>
      </c>
      <c r="N777">
        <v>4</v>
      </c>
      <c r="P777" t="str">
        <f>VLOOKUP(L777,'Status Report'!B:AA,26,0)</f>
        <v>France</v>
      </c>
      <c r="Q777" t="str">
        <f>VLOOKUP(L777,'Status Report'!B:AB,27,0)</f>
        <v>Plastic cups</v>
      </c>
      <c r="R777">
        <f>VLOOKUP(L777,'Status Report'!B:X,23,0)</f>
        <v>2</v>
      </c>
      <c r="S777" t="str">
        <f>VLOOKUP(L777,'Status Report'!B:T,19,0)</f>
        <v>Re-uz France</v>
      </c>
      <c r="T777" s="62">
        <f>VLOOKUP(L777,'Status Report'!B:E,4,0)</f>
        <v>3</v>
      </c>
      <c r="U777" s="19">
        <f>_xlfn.IFS(AI777="Den Bosch",VLOOKUP(L777,'Status Report'!B:AM,35,0),AI777="Yantian",VLOOKUP(L777,'Status Report'!B:AM,36,0),AI777="",IF(H777="Asia Pacific",VLOOKUP(L777,'Status Report'!B:AM,36,0),VLOOKUP(L777,'Status Report'!B:AM,35,0)),AI777="Direct shipment",IF(H777="Asia Pacific",VLOOKUP(L777,'Status Report'!B:AM,36,0),VLOOKUP(L777,'Status Report'!B:AM,35,0)))</f>
        <v>302.75</v>
      </c>
      <c r="V777" s="20">
        <f t="shared" si="184"/>
        <v>1211</v>
      </c>
      <c r="W777" s="19">
        <f>_xlfn.IFS(AI777="Den Bosch",VLOOKUP(L777,'Status Report'!B:AM,37,0),AI777="Yantian",VLOOKUP(L777,'Status Report'!B:AM,38,0),AI777="",IF(H777="Asia Pacific",VLOOKUP(L777,'Status Report'!B:AM,38,0),VLOOKUP(L777,'Status Report'!B:AM,37,0)),AI777="Direct shipment",IF(H777="Asia Pacific",VLOOKUP(L777,'Status Report'!B:AM,38,0),VLOOKUP(L777,'Status Report'!B:AM,37,0)))</f>
        <v>302.75</v>
      </c>
      <c r="X777" s="20">
        <f t="shared" si="185"/>
        <v>1211</v>
      </c>
      <c r="Y777" s="20">
        <f>_xlfn.IFS(AI777="Den Bosch",VLOOKUP(L777,'Status Report'!B:AO,39,0),AI777="Yantian",VLOOKUP(L777,'Status Report'!B:AO,40,0),AI777="",IF(H777="Asia Pacific",VLOOKUP(L777,'Status Report'!B:AO,40,0),VLOOKUP(L777,'Status Report'!B:AO,39,0)),AI777="Direct shipment",IF(H777="Asia Pacific",VLOOKUP(L777,'Status Report'!B:AO,40,0),VLOOKUP(L777,'Status Report'!B:AO,39,0)))</f>
        <v>0</v>
      </c>
      <c r="Z777" s="20">
        <f t="shared" si="186"/>
        <v>0</v>
      </c>
      <c r="AA777" s="20">
        <f t="shared" si="187"/>
        <v>1211</v>
      </c>
      <c r="AB777" s="21">
        <f>_xlfn.IFS(AI777="Den Bosch",VLOOKUP(L777,'Status Report'!B:AM,33,0),AI777="Yantian",VLOOKUP(L777,'Status Report'!B:AM,34,0),AI777="",IF(H777="Asia Pacific",VLOOKUP(L777,'Status Report'!B:AM,34,0),VLOOKUP(L777,'Status Report'!B:AM,33,0)),AI777="Direct shipment",IF(H777="Asia Pacific",VLOOKUP(L777,'Status Report'!B:AM,34,0),VLOOKUP(L777,'Status Report'!B:AM,33,0)))</f>
        <v>266.42</v>
      </c>
      <c r="AC777" s="21">
        <f>VLOOKUP(L777,'Status Report'!B:CE,82,0)</f>
        <v>0</v>
      </c>
      <c r="AD777" s="21">
        <f t="shared" si="188"/>
        <v>266.42</v>
      </c>
      <c r="AE777" s="63">
        <f>VLOOKUP(L777,'Status Report'!B:W,20,0)</f>
        <v>58.2</v>
      </c>
      <c r="AF777" s="63">
        <f>VLOOKUP(L777,'Status Report'!B:W,21,0)</f>
        <v>36.299999999999997</v>
      </c>
      <c r="AG777" s="63">
        <f>VLOOKUP(L777,'Status Report'!B:W,22,0)</f>
        <v>30</v>
      </c>
      <c r="AH777" s="22">
        <f t="shared" si="189"/>
        <v>0.2535192</v>
      </c>
      <c r="AI777" t="s">
        <v>990</v>
      </c>
      <c r="AK777" s="63">
        <f>IFERROR(VLOOKUP(G777,ASEAN!A:A,1,0),0)</f>
        <v>0</v>
      </c>
      <c r="AL777" s="63">
        <f>IFERROR(VLOOKUP(D777,'[3]customer specs'!$B$1:$D$65536,3,0),0)</f>
        <v>0</v>
      </c>
      <c r="AM777" s="64">
        <f t="shared" si="190"/>
        <v>0</v>
      </c>
      <c r="AN777" s="64">
        <f t="shared" si="191"/>
        <v>0</v>
      </c>
      <c r="AO777" s="63"/>
      <c r="AP777" s="63"/>
      <c r="AQ777" s="63" t="str">
        <f t="shared" si="192"/>
        <v>yes</v>
      </c>
      <c r="AR777" s="20">
        <f t="shared" si="193"/>
        <v>1065.68</v>
      </c>
      <c r="AS777" s="63"/>
      <c r="AT777" s="23">
        <f t="shared" si="183"/>
        <v>0.12</v>
      </c>
      <c r="AU777" s="65">
        <f t="shared" si="194"/>
        <v>302.75</v>
      </c>
      <c r="AV777" s="65"/>
      <c r="AW777" s="65">
        <f t="shared" si="195"/>
        <v>1211</v>
      </c>
      <c r="AX777" s="65"/>
      <c r="AY777" s="63">
        <f>VLOOKUP(L777,'Status Report'!B:CF,81,0)</f>
        <v>0</v>
      </c>
      <c r="AZ777" s="63" t="str">
        <f>VLOOKUP(L777,'Status Report'!B:S,18,0)</f>
        <v>Konstantinos Zoupanos</v>
      </c>
      <c r="BB777" s="63">
        <f>VLOOKUP(L777,'Status Report'!B:Z,25,0)</f>
        <v>500</v>
      </c>
      <c r="BC777" s="63">
        <f t="shared" si="196"/>
        <v>2000</v>
      </c>
      <c r="BF777">
        <f>VLOOKUP(L777,'Status Report'!B:CE,82,0)</f>
        <v>0</v>
      </c>
      <c r="BG777">
        <f>VLOOKUP(L777,'Status Report'!B:CF,83,0)</f>
        <v>0</v>
      </c>
      <c r="BH777">
        <f>VLOOKUP(L777,'Status Report'!B:CG,84,0)</f>
        <v>0</v>
      </c>
      <c r="BI777" t="s">
        <v>891</v>
      </c>
      <c r="BJ777" t="s">
        <v>795</v>
      </c>
      <c r="BM777" s="67">
        <f t="shared" si="197"/>
        <v>4</v>
      </c>
    </row>
    <row r="778" spans="1:65" x14ac:dyDescent="0.25">
      <c r="A778" s="68" t="str">
        <f>VLOOKUP(L778,'Status Report'!B:CB,79,0)</f>
        <v>Desperados</v>
      </c>
      <c r="C778">
        <v>26021033</v>
      </c>
      <c r="D778">
        <v>3097160</v>
      </c>
      <c r="E778" t="s">
        <v>803</v>
      </c>
      <c r="F778" t="s">
        <v>802</v>
      </c>
      <c r="G778" t="str">
        <f>VLOOKUP(D778,'[2]sold to'!$A:$H,8,0)</f>
        <v>Netherlands</v>
      </c>
      <c r="H778" t="str">
        <f>VLOOKUP(D778,'[2]sold to'!$A:$I,9,0)</f>
        <v>AMEE</v>
      </c>
      <c r="K778">
        <v>70</v>
      </c>
      <c r="L778">
        <v>88027182</v>
      </c>
      <c r="M778" t="s">
        <v>510</v>
      </c>
      <c r="N778">
        <v>3</v>
      </c>
      <c r="P778" t="str">
        <f>VLOOKUP(L778,'Status Report'!B:AA,26,0)</f>
        <v>France</v>
      </c>
      <c r="Q778" t="str">
        <f>VLOOKUP(L778,'Status Report'!B:AB,27,0)</f>
        <v>Plastic cups</v>
      </c>
      <c r="R778">
        <f>VLOOKUP(L778,'Status Report'!B:X,23,0)</f>
        <v>4</v>
      </c>
      <c r="S778" t="str">
        <f>VLOOKUP(L778,'Status Report'!B:T,19,0)</f>
        <v>Re-uz France</v>
      </c>
      <c r="T778" s="62" t="str">
        <f>VLOOKUP(L778,'Status Report'!B:E,4,0)</f>
        <v>From Stock</v>
      </c>
      <c r="U778" s="19">
        <f>_xlfn.IFS(AI778="Den Bosch",VLOOKUP(L778,'Status Report'!B:AM,35,0),AI778="Yantian",VLOOKUP(L778,'Status Report'!B:AM,36,0),AI778="",IF(H778="Asia Pacific",VLOOKUP(L778,'Status Report'!B:AM,36,0),VLOOKUP(L778,'Status Report'!B:AM,35,0)),AI778="Direct shipment",IF(H778="Asia Pacific",VLOOKUP(L778,'Status Report'!B:AM,36,0),VLOOKUP(L778,'Status Report'!B:AM,35,0)))</f>
        <v>208.44318181818181</v>
      </c>
      <c r="V778" s="20">
        <f t="shared" si="184"/>
        <v>625.3295454545455</v>
      </c>
      <c r="W778" s="19">
        <f>_xlfn.IFS(AI778="Den Bosch",VLOOKUP(L778,'Status Report'!B:AM,37,0),AI778="Yantian",VLOOKUP(L778,'Status Report'!B:AM,38,0),AI778="",IF(H778="Asia Pacific",VLOOKUP(L778,'Status Report'!B:AM,38,0),VLOOKUP(L778,'Status Report'!B:AM,37,0)),AI778="Direct shipment",IF(H778="Asia Pacific",VLOOKUP(L778,'Status Report'!B:AM,38,0),VLOOKUP(L778,'Status Report'!B:AM,37,0)))</f>
        <v>208.44318181818181</v>
      </c>
      <c r="X778" s="20">
        <f t="shared" si="185"/>
        <v>625.3295454545455</v>
      </c>
      <c r="Y778" s="20">
        <f>_xlfn.IFS(AI778="Den Bosch",VLOOKUP(L778,'Status Report'!B:AO,39,0),AI778="Yantian",VLOOKUP(L778,'Status Report'!B:AO,40,0),AI778="",IF(H778="Asia Pacific",VLOOKUP(L778,'Status Report'!B:AO,40,0),VLOOKUP(L778,'Status Report'!B:AO,39,0)),AI778="Direct shipment",IF(H778="Asia Pacific",VLOOKUP(L778,'Status Report'!B:AO,40,0),VLOOKUP(L778,'Status Report'!B:AO,39,0)))</f>
        <v>0</v>
      </c>
      <c r="Z778" s="20">
        <f t="shared" si="186"/>
        <v>0</v>
      </c>
      <c r="AA778" s="20">
        <f t="shared" si="187"/>
        <v>625.3295454545455</v>
      </c>
      <c r="AB778" s="21">
        <f>_xlfn.IFS(AI778="Den Bosch",VLOOKUP(L778,'Status Report'!B:AM,33,0),AI778="Yantian",VLOOKUP(L778,'Status Report'!B:AM,34,0),AI778="",IF(H778="Asia Pacific",VLOOKUP(L778,'Status Report'!B:AM,34,0),VLOOKUP(L778,'Status Report'!B:AM,33,0)),AI778="Direct shipment",IF(H778="Asia Pacific",VLOOKUP(L778,'Status Report'!B:AM,34,0),VLOOKUP(L778,'Status Report'!B:AM,33,0)))</f>
        <v>183.43</v>
      </c>
      <c r="AC778" s="21">
        <f>VLOOKUP(L778,'Status Report'!B:CE,82,0)</f>
        <v>0</v>
      </c>
      <c r="AD778" s="21">
        <f t="shared" si="188"/>
        <v>183.43</v>
      </c>
      <c r="AE778" s="63">
        <f>VLOOKUP(L778,'Status Report'!B:W,20,0)</f>
        <v>73.400000000000006</v>
      </c>
      <c r="AF778" s="63">
        <f>VLOOKUP(L778,'Status Report'!B:W,21,0)</f>
        <v>42.9</v>
      </c>
      <c r="AG778" s="63">
        <f>VLOOKUP(L778,'Status Report'!B:W,22,0)</f>
        <v>25.4</v>
      </c>
      <c r="AH778" s="22">
        <f t="shared" si="189"/>
        <v>0.23994313199999998</v>
      </c>
      <c r="AI778" t="s">
        <v>990</v>
      </c>
      <c r="AK778" s="63">
        <f>IFERROR(VLOOKUP(G778,ASEAN!A:A,1,0),0)</f>
        <v>0</v>
      </c>
      <c r="AL778" s="63">
        <f>IFERROR(VLOOKUP(D778,'[3]customer specs'!$B$1:$D$65536,3,0),0)</f>
        <v>0</v>
      </c>
      <c r="AM778" s="64">
        <f t="shared" si="190"/>
        <v>0</v>
      </c>
      <c r="AN778" s="64">
        <f t="shared" si="191"/>
        <v>0</v>
      </c>
      <c r="AO778" s="63"/>
      <c r="AP778" s="63"/>
      <c r="AQ778" s="63" t="str">
        <f t="shared" si="192"/>
        <v>no</v>
      </c>
      <c r="AR778" s="20">
        <f t="shared" si="193"/>
        <v>550.29</v>
      </c>
      <c r="AS778" s="63"/>
      <c r="AT778" s="23">
        <f t="shared" si="183"/>
        <v>0.12</v>
      </c>
      <c r="AU778" s="65">
        <f t="shared" si="194"/>
        <v>208.44318181818181</v>
      </c>
      <c r="AV778" s="65"/>
      <c r="AW778" s="65">
        <f t="shared" si="195"/>
        <v>625.3295454545455</v>
      </c>
      <c r="AX778" s="65"/>
      <c r="AY778" s="63">
        <f>VLOOKUP(L778,'Status Report'!B:CF,81,0)</f>
        <v>0</v>
      </c>
      <c r="AZ778" s="63" t="str">
        <f>VLOOKUP(L778,'Status Report'!B:S,18,0)</f>
        <v>Konstantinos Zoupanos</v>
      </c>
      <c r="BB778" s="63">
        <f>VLOOKUP(L778,'Status Report'!B:Z,25,0)</f>
        <v>300</v>
      </c>
      <c r="BC778" s="63">
        <f t="shared" si="196"/>
        <v>900</v>
      </c>
      <c r="BF778">
        <f>VLOOKUP(L778,'Status Report'!B:CE,82,0)</f>
        <v>0</v>
      </c>
      <c r="BG778">
        <f>VLOOKUP(L778,'Status Report'!B:CF,83,0)</f>
        <v>0</v>
      </c>
      <c r="BH778">
        <f>VLOOKUP(L778,'Status Report'!B:CG,84,0)</f>
        <v>0</v>
      </c>
      <c r="BI778" t="s">
        <v>891</v>
      </c>
      <c r="BJ778" t="s">
        <v>795</v>
      </c>
      <c r="BM778" s="67">
        <f t="shared" si="197"/>
        <v>20</v>
      </c>
    </row>
    <row r="779" spans="1:65" x14ac:dyDescent="0.25">
      <c r="A779" s="68" t="str">
        <f>VLOOKUP(L779,'Status Report'!B:CB,79,0)</f>
        <v>Desperados</v>
      </c>
      <c r="C779">
        <v>26021033</v>
      </c>
      <c r="D779">
        <v>3097160</v>
      </c>
      <c r="E779" t="s">
        <v>803</v>
      </c>
      <c r="F779" t="s">
        <v>802</v>
      </c>
      <c r="G779" t="str">
        <f>VLOOKUP(D779,'[2]sold to'!$A:$H,8,0)</f>
        <v>Netherlands</v>
      </c>
      <c r="H779" t="str">
        <f>VLOOKUP(D779,'[2]sold to'!$A:$I,9,0)</f>
        <v>AMEE</v>
      </c>
      <c r="K779">
        <v>80</v>
      </c>
      <c r="L779">
        <v>88027220</v>
      </c>
      <c r="M779" t="s">
        <v>520</v>
      </c>
      <c r="N779">
        <v>8</v>
      </c>
      <c r="P779" t="str">
        <f>VLOOKUP(L779,'Status Report'!B:AA,26,0)</f>
        <v>China</v>
      </c>
      <c r="Q779" t="str">
        <f>VLOOKUP(L779,'Status Report'!B:AB,27,0)</f>
        <v>Bar support</v>
      </c>
      <c r="R779">
        <f>VLOOKUP(L779,'Status Report'!B:X,23,0)</f>
        <v>125</v>
      </c>
      <c r="S779" t="str">
        <f>VLOOKUP(L779,'Status Report'!B:T,19,0)</f>
        <v>Promocean The Netherlands BV</v>
      </c>
      <c r="T779" s="62">
        <f>VLOOKUP(L779,'Status Report'!B:E,4,0)</f>
        <v>3</v>
      </c>
      <c r="U779" s="19">
        <f>_xlfn.IFS(AI779="Den Bosch",VLOOKUP(L779,'Status Report'!B:AM,35,0),AI779="Yantian",VLOOKUP(L779,'Status Report'!B:AM,36,0),AI779="",IF(H779="Asia Pacific",VLOOKUP(L779,'Status Report'!B:AM,36,0),VLOOKUP(L779,'Status Report'!B:AM,35,0)),AI779="Direct shipment",IF(H779="Asia Pacific",VLOOKUP(L779,'Status Report'!B:AM,36,0),VLOOKUP(L779,'Status Report'!B:AM,35,0)))</f>
        <v>39.799999999999997</v>
      </c>
      <c r="V779" s="20">
        <f t="shared" si="184"/>
        <v>318.39999999999998</v>
      </c>
      <c r="W779" s="19">
        <f>_xlfn.IFS(AI779="Den Bosch",VLOOKUP(L779,'Status Report'!B:AM,37,0),AI779="Yantian",VLOOKUP(L779,'Status Report'!B:AM,38,0),AI779="",IF(H779="Asia Pacific",VLOOKUP(L779,'Status Report'!B:AM,38,0),VLOOKUP(L779,'Status Report'!B:AM,37,0)),AI779="Direct shipment",IF(H779="Asia Pacific",VLOOKUP(L779,'Status Report'!B:AM,38,0),VLOOKUP(L779,'Status Report'!B:AM,37,0)))</f>
        <v>35.6</v>
      </c>
      <c r="X779" s="20">
        <f t="shared" si="185"/>
        <v>284.8</v>
      </c>
      <c r="Y779" s="20">
        <f>_xlfn.IFS(AI779="Den Bosch",VLOOKUP(L779,'Status Report'!B:AO,39,0),AI779="Yantian",VLOOKUP(L779,'Status Report'!B:AO,40,0),AI779="",IF(H779="Asia Pacific",VLOOKUP(L779,'Status Report'!B:AO,40,0),VLOOKUP(L779,'Status Report'!B:AO,39,0)),AI779="Direct shipment",IF(H779="Asia Pacific",VLOOKUP(L779,'Status Report'!B:AO,40,0),VLOOKUP(L779,'Status Report'!B:AO,39,0)))</f>
        <v>0</v>
      </c>
      <c r="Z779" s="20">
        <f t="shared" si="186"/>
        <v>0</v>
      </c>
      <c r="AA779" s="20">
        <f t="shared" si="187"/>
        <v>284.8</v>
      </c>
      <c r="AB779" s="21">
        <f>_xlfn.IFS(AI779="Den Bosch",VLOOKUP(L779,'Status Report'!B:AM,33,0),AI779="Yantian",VLOOKUP(L779,'Status Report'!B:AM,34,0),AI779="",IF(H779="Asia Pacific",VLOOKUP(L779,'Status Report'!B:AM,34,0),VLOOKUP(L779,'Status Report'!B:AM,33,0)),AI779="Direct shipment",IF(H779="Asia Pacific",VLOOKUP(L779,'Status Report'!B:AM,34,0),VLOOKUP(L779,'Status Report'!B:AM,33,0)))</f>
        <v>29.298000000000002</v>
      </c>
      <c r="AC779" s="21">
        <f>VLOOKUP(L779,'Status Report'!B:CE,82,0)</f>
        <v>0</v>
      </c>
      <c r="AD779" s="21">
        <f t="shared" si="188"/>
        <v>29.298000000000002</v>
      </c>
      <c r="AE779" s="63">
        <f>VLOOKUP(L779,'Status Report'!B:W,20,0)</f>
        <v>14.5</v>
      </c>
      <c r="AF779" s="63">
        <f>VLOOKUP(L779,'Status Report'!B:W,21,0)</f>
        <v>4.8</v>
      </c>
      <c r="AG779" s="63">
        <f>VLOOKUP(L779,'Status Report'!B:W,22,0)</f>
        <v>4.8</v>
      </c>
      <c r="AH779" s="22">
        <f t="shared" si="189"/>
        <v>2.67264E-3</v>
      </c>
      <c r="AI779" t="s">
        <v>990</v>
      </c>
      <c r="AK779" s="63">
        <f>IFERROR(VLOOKUP(G779,ASEAN!A:A,1,0),0)</f>
        <v>0</v>
      </c>
      <c r="AL779" s="63">
        <f>IFERROR(VLOOKUP(D779,'[3]customer specs'!$B$1:$D$65536,3,0),0)</f>
        <v>0</v>
      </c>
      <c r="AM779" s="64">
        <f t="shared" si="190"/>
        <v>33.599999999999966</v>
      </c>
      <c r="AN779" s="64">
        <f t="shared" si="191"/>
        <v>0</v>
      </c>
      <c r="AO779" s="63"/>
      <c r="AP779" s="63"/>
      <c r="AQ779" s="63" t="str">
        <f t="shared" si="192"/>
        <v>no</v>
      </c>
      <c r="AR779" s="20">
        <f t="shared" si="193"/>
        <v>234.38400000000001</v>
      </c>
      <c r="AS779" s="63"/>
      <c r="AT779" s="23">
        <f t="shared" si="183"/>
        <v>0.12</v>
      </c>
      <c r="AU779" s="65">
        <f t="shared" si="194"/>
        <v>33.293181818181822</v>
      </c>
      <c r="AV779" s="65"/>
      <c r="AW779" s="65">
        <f t="shared" si="195"/>
        <v>266.34545454545457</v>
      </c>
      <c r="AX779" s="65"/>
      <c r="AY779" s="63">
        <f>VLOOKUP(L779,'Status Report'!B:CF,81,0)</f>
        <v>0</v>
      </c>
      <c r="AZ779" s="63" t="str">
        <f>VLOOKUP(L779,'Status Report'!B:S,18,0)</f>
        <v>Ellina Smirnova</v>
      </c>
      <c r="BB779" s="63">
        <f>VLOOKUP(L779,'Status Report'!B:Z,25,0)</f>
        <v>20</v>
      </c>
      <c r="BC779" s="63">
        <f t="shared" si="196"/>
        <v>160</v>
      </c>
      <c r="BF779">
        <f>VLOOKUP(L779,'Status Report'!B:CE,82,0)</f>
        <v>0</v>
      </c>
      <c r="BG779">
        <f>VLOOKUP(L779,'Status Report'!B:CF,83,0)</f>
        <v>0</v>
      </c>
      <c r="BH779">
        <f>VLOOKUP(L779,'Status Report'!B:CG,84,0)</f>
        <v>0</v>
      </c>
      <c r="BI779" t="s">
        <v>891</v>
      </c>
      <c r="BJ779" t="s">
        <v>795</v>
      </c>
      <c r="BM779" s="67">
        <f t="shared" si="197"/>
        <v>1081</v>
      </c>
    </row>
    <row r="780" spans="1:65" x14ac:dyDescent="0.25">
      <c r="A780" s="68" t="str">
        <f>VLOOKUP(L780,'Status Report'!B:CB,79,0)</f>
        <v>Desperados</v>
      </c>
      <c r="C780">
        <v>26021033</v>
      </c>
      <c r="D780">
        <v>3097160</v>
      </c>
      <c r="E780" t="s">
        <v>803</v>
      </c>
      <c r="F780" t="s">
        <v>802</v>
      </c>
      <c r="G780" t="str">
        <f>VLOOKUP(D780,'[2]sold to'!$A:$H,8,0)</f>
        <v>Netherlands</v>
      </c>
      <c r="H780" t="str">
        <f>VLOOKUP(D780,'[2]sold to'!$A:$I,9,0)</f>
        <v>AMEE</v>
      </c>
      <c r="K780">
        <v>90</v>
      </c>
      <c r="L780">
        <v>88027239</v>
      </c>
      <c r="M780" t="s">
        <v>533</v>
      </c>
      <c r="N780">
        <v>10</v>
      </c>
      <c r="P780" t="str">
        <f>VLOOKUP(L780,'Status Report'!B:AA,26,0)</f>
        <v>China</v>
      </c>
      <c r="Q780" t="str">
        <f>VLOOKUP(L780,'Status Report'!B:AB,27,0)</f>
        <v>Premiums</v>
      </c>
      <c r="R780">
        <f>VLOOKUP(L780,'Status Report'!B:X,23,0)</f>
        <v>100</v>
      </c>
      <c r="S780" t="str">
        <f>VLOOKUP(L780,'Status Report'!B:T,19,0)</f>
        <v>Dekkers Visual Communication B.v.</v>
      </c>
      <c r="T780" s="62">
        <f>VLOOKUP(L780,'Status Report'!B:E,4,0)</f>
        <v>3</v>
      </c>
      <c r="U780" s="19">
        <f>_xlfn.IFS(AI780="Den Bosch",VLOOKUP(L780,'Status Report'!B:AM,35,0),AI780="Yantian",VLOOKUP(L780,'Status Report'!B:AM,36,0),AI780="",IF(H780="Asia Pacific",VLOOKUP(L780,'Status Report'!B:AM,36,0),VLOOKUP(L780,'Status Report'!B:AM,35,0)),AI780="Direct shipment",IF(H780="Asia Pacific",VLOOKUP(L780,'Status Report'!B:AM,36,0),VLOOKUP(L780,'Status Report'!B:AM,35,0)))</f>
        <v>270.23</v>
      </c>
      <c r="V780" s="20">
        <f t="shared" si="184"/>
        <v>2702.3</v>
      </c>
      <c r="W780" s="19">
        <f>_xlfn.IFS(AI780="Den Bosch",VLOOKUP(L780,'Status Report'!B:AM,37,0),AI780="Yantian",VLOOKUP(L780,'Status Report'!B:AM,38,0),AI780="",IF(H780="Asia Pacific",VLOOKUP(L780,'Status Report'!B:AM,38,0),VLOOKUP(L780,'Status Report'!B:AM,37,0)),AI780="Direct shipment",IF(H780="Asia Pacific",VLOOKUP(L780,'Status Report'!B:AM,38,0),VLOOKUP(L780,'Status Report'!B:AM,37,0)))</f>
        <v>270.23</v>
      </c>
      <c r="X780" s="20">
        <f t="shared" si="185"/>
        <v>2702.3</v>
      </c>
      <c r="Y780" s="20">
        <f>_xlfn.IFS(AI780="Den Bosch",VLOOKUP(L780,'Status Report'!B:AO,39,0),AI780="Yantian",VLOOKUP(L780,'Status Report'!B:AO,40,0),AI780="",IF(H780="Asia Pacific",VLOOKUP(L780,'Status Report'!B:AO,40,0),VLOOKUP(L780,'Status Report'!B:AO,39,0)),AI780="Direct shipment",IF(H780="Asia Pacific",VLOOKUP(L780,'Status Report'!B:AO,40,0),VLOOKUP(L780,'Status Report'!B:AO,39,0)))</f>
        <v>0</v>
      </c>
      <c r="Z780" s="20">
        <f t="shared" si="186"/>
        <v>0</v>
      </c>
      <c r="AA780" s="20">
        <f t="shared" si="187"/>
        <v>2702.3</v>
      </c>
      <c r="AB780" s="21">
        <f>_xlfn.IFS(AI780="Den Bosch",VLOOKUP(L780,'Status Report'!B:AM,33,0),AI780="Yantian",VLOOKUP(L780,'Status Report'!B:AM,34,0),AI780="",IF(H780="Asia Pacific",VLOOKUP(L780,'Status Report'!B:AM,34,0),VLOOKUP(L780,'Status Report'!B:AM,33,0)),AI780="Direct shipment",IF(H780="Asia Pacific",VLOOKUP(L780,'Status Report'!B:AM,34,0),VLOOKUP(L780,'Status Report'!B:AM,33,0)))</f>
        <v>233.70000000000002</v>
      </c>
      <c r="AC780" s="21">
        <f>VLOOKUP(L780,'Status Report'!B:CE,82,0)</f>
        <v>0</v>
      </c>
      <c r="AD780" s="21">
        <f t="shared" si="188"/>
        <v>233.70000000000002</v>
      </c>
      <c r="AE780" s="63">
        <f>VLOOKUP(L780,'Status Report'!B:W,20,0)</f>
        <v>34.5</v>
      </c>
      <c r="AF780" s="63">
        <f>VLOOKUP(L780,'Status Report'!B:W,21,0)</f>
        <v>20</v>
      </c>
      <c r="AG780" s="63">
        <f>VLOOKUP(L780,'Status Report'!B:W,22,0)</f>
        <v>23.5</v>
      </c>
      <c r="AH780" s="22">
        <f t="shared" si="189"/>
        <v>0.16214999999999999</v>
      </c>
      <c r="AI780" t="s">
        <v>990</v>
      </c>
      <c r="AK780" s="63">
        <f>IFERROR(VLOOKUP(G780,ASEAN!A:A,1,0),0)</f>
        <v>0</v>
      </c>
      <c r="AL780" s="63">
        <f>IFERROR(VLOOKUP(D780,'[3]customer specs'!$B$1:$D$65536,3,0),0)</f>
        <v>0</v>
      </c>
      <c r="AM780" s="64">
        <f t="shared" si="190"/>
        <v>0</v>
      </c>
      <c r="AN780" s="64">
        <f t="shared" si="191"/>
        <v>0</v>
      </c>
      <c r="AO780" s="63"/>
      <c r="AP780" s="63"/>
      <c r="AQ780" s="63" t="str">
        <f t="shared" si="192"/>
        <v>no</v>
      </c>
      <c r="AR780" s="20">
        <f t="shared" si="193"/>
        <v>2337</v>
      </c>
      <c r="AS780" s="63"/>
      <c r="AT780" s="23">
        <f t="shared" si="183"/>
        <v>0.12</v>
      </c>
      <c r="AU780" s="65">
        <f t="shared" si="194"/>
        <v>265.56818181818181</v>
      </c>
      <c r="AV780" s="65"/>
      <c r="AW780" s="65">
        <f t="shared" si="195"/>
        <v>2655.681818181818</v>
      </c>
      <c r="AX780" s="65"/>
      <c r="AY780" s="63">
        <f>VLOOKUP(L780,'Status Report'!B:CF,81,0)</f>
        <v>0</v>
      </c>
      <c r="AZ780" s="63" t="str">
        <f>VLOOKUP(L780,'Status Report'!B:S,18,0)</f>
        <v>Ellina Smirnova</v>
      </c>
      <c r="BB780" s="63">
        <f>VLOOKUP(L780,'Status Report'!B:Z,25,0)</f>
        <v>1</v>
      </c>
      <c r="BC780" s="63">
        <f t="shared" si="196"/>
        <v>10</v>
      </c>
      <c r="BF780">
        <f>VLOOKUP(L780,'Status Report'!B:CE,82,0)</f>
        <v>0</v>
      </c>
      <c r="BG780">
        <f>VLOOKUP(L780,'Status Report'!B:CF,83,0)</f>
        <v>0</v>
      </c>
      <c r="BH780">
        <f>VLOOKUP(L780,'Status Report'!B:CG,84,0)</f>
        <v>0</v>
      </c>
      <c r="BI780" t="s">
        <v>891</v>
      </c>
      <c r="BJ780" t="s">
        <v>795</v>
      </c>
      <c r="BM780" s="67">
        <f t="shared" si="197"/>
        <v>81</v>
      </c>
    </row>
    <row r="781" spans="1:65" x14ac:dyDescent="0.25">
      <c r="A781" s="68" t="str">
        <f>VLOOKUP(L781,'Status Report'!B:CB,79,0)</f>
        <v>Desperados</v>
      </c>
      <c r="C781">
        <v>26021033</v>
      </c>
      <c r="D781">
        <v>3097160</v>
      </c>
      <c r="E781" t="s">
        <v>803</v>
      </c>
      <c r="F781" t="s">
        <v>802</v>
      </c>
      <c r="G781" t="str">
        <f>VLOOKUP(D781,'[2]sold to'!$A:$H,8,0)</f>
        <v>Netherlands</v>
      </c>
      <c r="H781" t="str">
        <f>VLOOKUP(D781,'[2]sold to'!$A:$I,9,0)</f>
        <v>AMEE</v>
      </c>
      <c r="K781">
        <v>100</v>
      </c>
      <c r="L781">
        <v>88027234</v>
      </c>
      <c r="M781" t="s">
        <v>529</v>
      </c>
      <c r="N781">
        <v>200</v>
      </c>
      <c r="P781" t="str">
        <f>VLOOKUP(L781,'Status Report'!B:AA,26,0)</f>
        <v>Bangladesh</v>
      </c>
      <c r="Q781" t="str">
        <f>VLOOKUP(L781,'Status Report'!B:AB,27,0)</f>
        <v>Textiles-Clothing</v>
      </c>
      <c r="R781">
        <f>VLOOKUP(L781,'Status Report'!B:X,23,0)</f>
        <v>167</v>
      </c>
      <c r="S781" t="str">
        <f>VLOOKUP(L781,'Status Report'!B:T,19,0)</f>
        <v>Promocean The Netherlands BV</v>
      </c>
      <c r="T781" s="62">
        <f>VLOOKUP(L781,'Status Report'!B:E,4,0)</f>
        <v>3</v>
      </c>
      <c r="U781" s="19">
        <f>_xlfn.IFS(AI781="Den Bosch",VLOOKUP(L781,'Status Report'!B:AM,35,0),AI781="Yantian",VLOOKUP(L781,'Status Report'!B:AM,36,0),AI781="",IF(H781="Asia Pacific",VLOOKUP(L781,'Status Report'!B:AM,36,0),VLOOKUP(L781,'Status Report'!B:AM,35,0)),AI781="Direct shipment",IF(H781="Asia Pacific",VLOOKUP(L781,'Status Report'!B:AM,36,0),VLOOKUP(L781,'Status Report'!B:AM,35,0)))</f>
        <v>40.200000000000003</v>
      </c>
      <c r="V781" s="20">
        <f t="shared" si="184"/>
        <v>8040.0000000000009</v>
      </c>
      <c r="W781" s="19">
        <f>_xlfn.IFS(AI781="Den Bosch",VLOOKUP(L781,'Status Report'!B:AM,37,0),AI781="Yantian",VLOOKUP(L781,'Status Report'!B:AM,38,0),AI781="",IF(H781="Asia Pacific",VLOOKUP(L781,'Status Report'!B:AM,38,0),VLOOKUP(L781,'Status Report'!B:AM,37,0)),AI781="Direct shipment",IF(H781="Asia Pacific",VLOOKUP(L781,'Status Report'!B:AM,38,0),VLOOKUP(L781,'Status Report'!B:AM,37,0)))</f>
        <v>40.200000000000003</v>
      </c>
      <c r="X781" s="20">
        <f t="shared" si="185"/>
        <v>8040.0000000000009</v>
      </c>
      <c r="Y781" s="20">
        <f>_xlfn.IFS(AI781="Den Bosch",VLOOKUP(L781,'Status Report'!B:AO,39,0),AI781="Yantian",VLOOKUP(L781,'Status Report'!B:AO,40,0),AI781="",IF(H781="Asia Pacific",VLOOKUP(L781,'Status Report'!B:AO,40,0),VLOOKUP(L781,'Status Report'!B:AO,39,0)),AI781="Direct shipment",IF(H781="Asia Pacific",VLOOKUP(L781,'Status Report'!B:AO,40,0),VLOOKUP(L781,'Status Report'!B:AO,39,0)))</f>
        <v>0</v>
      </c>
      <c r="Z781" s="20">
        <f t="shared" si="186"/>
        <v>0</v>
      </c>
      <c r="AA781" s="20">
        <f t="shared" si="187"/>
        <v>8040.0000000000009</v>
      </c>
      <c r="AB781" s="21">
        <f>_xlfn.IFS(AI781="Den Bosch",VLOOKUP(L781,'Status Report'!B:AM,33,0),AI781="Yantian",VLOOKUP(L781,'Status Report'!B:AM,34,0),AI781="",IF(H781="Asia Pacific",VLOOKUP(L781,'Status Report'!B:AM,34,0),VLOOKUP(L781,'Status Report'!B:AM,33,0)),AI781="Direct shipment",IF(H781="Asia Pacific",VLOOKUP(L781,'Status Report'!B:AM,34,0),VLOOKUP(L781,'Status Report'!B:AM,33,0)))</f>
        <v>33.337499999999999</v>
      </c>
      <c r="AC781" s="21">
        <f>VLOOKUP(L781,'Status Report'!B:CE,82,0)</f>
        <v>0</v>
      </c>
      <c r="AD781" s="21">
        <f t="shared" si="188"/>
        <v>33.337499999999999</v>
      </c>
      <c r="AE781" s="63">
        <f>VLOOKUP(L781,'Status Report'!B:W,20,0)</f>
        <v>37</v>
      </c>
      <c r="AF781" s="63">
        <f>VLOOKUP(L781,'Status Report'!B:W,21,0)</f>
        <v>27</v>
      </c>
      <c r="AG781" s="63">
        <f>VLOOKUP(L781,'Status Report'!B:W,22,0)</f>
        <v>7.2</v>
      </c>
      <c r="AH781" s="22">
        <f t="shared" si="189"/>
        <v>1.4385600000000001</v>
      </c>
      <c r="AI781" t="s">
        <v>990</v>
      </c>
      <c r="AK781" s="63">
        <f>IFERROR(VLOOKUP(G781,ASEAN!A:A,1,0),0)</f>
        <v>0</v>
      </c>
      <c r="AL781" s="63">
        <f>IFERROR(VLOOKUP(D781,'[3]customer specs'!$B$1:$D$65536,3,0),0)</f>
        <v>0</v>
      </c>
      <c r="AM781" s="64">
        <f t="shared" si="190"/>
        <v>0</v>
      </c>
      <c r="AN781" s="64">
        <f t="shared" si="191"/>
        <v>0</v>
      </c>
      <c r="AO781" s="63"/>
      <c r="AP781" s="63"/>
      <c r="AQ781" s="63" t="str">
        <f t="shared" si="192"/>
        <v>yes</v>
      </c>
      <c r="AR781" s="20">
        <f t="shared" si="193"/>
        <v>6667.5</v>
      </c>
      <c r="AS781" s="63"/>
      <c r="AT781" s="23">
        <f t="shared" si="183"/>
        <v>0.12</v>
      </c>
      <c r="AU781" s="65">
        <f t="shared" si="194"/>
        <v>37.883522727272727</v>
      </c>
      <c r="AV781" s="65"/>
      <c r="AW781" s="65">
        <f t="shared" si="195"/>
        <v>7576.704545454545</v>
      </c>
      <c r="AX781" s="65"/>
      <c r="AY781" s="63">
        <f>VLOOKUP(L781,'Status Report'!B:CF,81,0)</f>
        <v>0</v>
      </c>
      <c r="AZ781" s="63" t="str">
        <f>VLOOKUP(L781,'Status Report'!B:S,18,0)</f>
        <v>Ellina Smirnova</v>
      </c>
      <c r="BB781" s="63">
        <f>VLOOKUP(L781,'Status Report'!B:Z,25,0)</f>
        <v>6</v>
      </c>
      <c r="BC781" s="63">
        <f t="shared" si="196"/>
        <v>1200</v>
      </c>
      <c r="BF781">
        <f>VLOOKUP(L781,'Status Report'!B:CE,82,0)</f>
        <v>0</v>
      </c>
      <c r="BG781">
        <f>VLOOKUP(L781,'Status Report'!B:CF,83,0)</f>
        <v>0</v>
      </c>
      <c r="BH781">
        <f>VLOOKUP(L781,'Status Report'!B:CG,84,0)</f>
        <v>0</v>
      </c>
      <c r="BI781" t="s">
        <v>891</v>
      </c>
      <c r="BJ781" t="s">
        <v>795</v>
      </c>
      <c r="BM781" s="67">
        <f t="shared" si="197"/>
        <v>239</v>
      </c>
    </row>
    <row r="782" spans="1:65" x14ac:dyDescent="0.25">
      <c r="A782" s="68" t="str">
        <f>VLOOKUP(L782,'Status Report'!B:CB,79,0)</f>
        <v>Heineken UCL</v>
      </c>
      <c r="C782">
        <v>26021034</v>
      </c>
      <c r="D782">
        <v>3014754</v>
      </c>
      <c r="E782" t="s">
        <v>893</v>
      </c>
      <c r="F782" t="s">
        <v>894</v>
      </c>
      <c r="G782" t="str">
        <f>VLOOKUP(D782,'[2]sold to'!$A:$H,8,0)</f>
        <v>Dominica</v>
      </c>
      <c r="H782" t="str">
        <f>VLOOKUP(D782,'[2]sold to'!$A:$I,9,0)</f>
        <v>AMERICAS</v>
      </c>
      <c r="K782">
        <v>10</v>
      </c>
      <c r="L782">
        <v>88026505</v>
      </c>
      <c r="M782" t="s">
        <v>329</v>
      </c>
      <c r="N782">
        <v>10</v>
      </c>
      <c r="P782" t="str">
        <f>VLOOKUP(L782,'Status Report'!B:AA,26,0)</f>
        <v>China</v>
      </c>
      <c r="Q782" t="str">
        <f>VLOOKUP(L782,'Status Report'!B:AB,27,0)</f>
        <v>Premiums</v>
      </c>
      <c r="R782">
        <f>VLOOKUP(L782,'Status Report'!B:X,23,0)</f>
        <v>500</v>
      </c>
      <c r="S782" t="str">
        <f>VLOOKUP(L782,'Status Report'!B:T,19,0)</f>
        <v>Promocean The Netherlands BV</v>
      </c>
      <c r="T782" s="62">
        <f>VLOOKUP(L782,'Status Report'!B:E,4,0)</f>
        <v>3</v>
      </c>
      <c r="U782" s="19">
        <f>_xlfn.IFS(AI782="Den Bosch",VLOOKUP(L782,'Status Report'!B:AM,35,0),AI782="Yantian",VLOOKUP(L782,'Status Report'!B:AM,36,0),AI782="",IF(H782="Asia Pacific",VLOOKUP(L782,'Status Report'!B:AM,36,0),VLOOKUP(L782,'Status Report'!B:AM,35,0)),AI782="Direct shipment",IF(H782="Asia Pacific",VLOOKUP(L782,'Status Report'!B:AM,36,0),VLOOKUP(L782,'Status Report'!B:AM,35,0)))</f>
        <v>64.900000000000006</v>
      </c>
      <c r="V782" s="20">
        <f t="shared" si="184"/>
        <v>649</v>
      </c>
      <c r="W782" s="19">
        <f>_xlfn.IFS(AI782="Den Bosch",VLOOKUP(L782,'Status Report'!B:AM,37,0),AI782="Yantian",VLOOKUP(L782,'Status Report'!B:AM,38,0),AI782="",IF(H782="Asia Pacific",VLOOKUP(L782,'Status Report'!B:AM,38,0),VLOOKUP(L782,'Status Report'!B:AM,37,0)),AI782="Direct shipment",IF(H782="Asia Pacific",VLOOKUP(L782,'Status Report'!B:AM,38,0),VLOOKUP(L782,'Status Report'!B:AM,37,0)))</f>
        <v>60.300000000000004</v>
      </c>
      <c r="X782" s="20">
        <f t="shared" si="185"/>
        <v>603</v>
      </c>
      <c r="Y782" s="20">
        <f>_xlfn.IFS(AI782="Den Bosch",VLOOKUP(L782,'Status Report'!B:AO,39,0),AI782="Yantian",VLOOKUP(L782,'Status Report'!B:AO,40,0),AI782="",IF(H782="Asia Pacific",VLOOKUP(L782,'Status Report'!B:AO,40,0),VLOOKUP(L782,'Status Report'!B:AO,39,0)),AI782="Direct shipment",IF(H782="Asia Pacific",VLOOKUP(L782,'Status Report'!B:AO,40,0),VLOOKUP(L782,'Status Report'!B:AO,39,0)))</f>
        <v>0</v>
      </c>
      <c r="Z782" s="20">
        <f t="shared" si="186"/>
        <v>0</v>
      </c>
      <c r="AA782" s="20">
        <f t="shared" si="187"/>
        <v>603</v>
      </c>
      <c r="AB782" s="21">
        <f>_xlfn.IFS(AI782="Den Bosch",VLOOKUP(L782,'Status Report'!B:AM,33,0),AI782="Yantian",VLOOKUP(L782,'Status Report'!B:AM,34,0),AI782="",IF(H782="Asia Pacific",VLOOKUP(L782,'Status Report'!B:AM,34,0),VLOOKUP(L782,'Status Report'!B:AM,33,0)),AI782="Direct shipment",IF(H782="Asia Pacific",VLOOKUP(L782,'Status Report'!B:AM,34,0),VLOOKUP(L782,'Status Report'!B:AM,33,0)))</f>
        <v>52.189200000000007</v>
      </c>
      <c r="AC782" s="21">
        <f>VLOOKUP(L782,'Status Report'!B:CE,82,0)</f>
        <v>0</v>
      </c>
      <c r="AD782" s="21">
        <f t="shared" si="188"/>
        <v>52.189200000000007</v>
      </c>
      <c r="AE782" s="63">
        <f>VLOOKUP(L782,'Status Report'!B:W,20,0)</f>
        <v>68</v>
      </c>
      <c r="AF782" s="63">
        <f>VLOOKUP(L782,'Status Report'!B:W,21,0)</f>
        <v>19</v>
      </c>
      <c r="AG782" s="63">
        <f>VLOOKUP(L782,'Status Report'!B:W,22,0)</f>
        <v>19</v>
      </c>
      <c r="AH782" s="22">
        <f t="shared" si="189"/>
        <v>0.24548</v>
      </c>
      <c r="AI782" t="s">
        <v>990</v>
      </c>
      <c r="AK782" s="63">
        <f>IFERROR(VLOOKUP(G782,ASEAN!A:A,1,0),0)</f>
        <v>0</v>
      </c>
      <c r="AL782" s="63">
        <f>IFERROR(VLOOKUP(D782,'[3]customer specs'!$B$1:$D$65536,3,0),0)</f>
        <v>0</v>
      </c>
      <c r="AM782" s="64">
        <f t="shared" si="190"/>
        <v>46</v>
      </c>
      <c r="AN782" s="64">
        <f t="shared" si="191"/>
        <v>0</v>
      </c>
      <c r="AO782" s="63"/>
      <c r="AP782" s="63"/>
      <c r="AQ782" s="63" t="str">
        <f t="shared" si="192"/>
        <v>no</v>
      </c>
      <c r="AR782" s="20">
        <f t="shared" si="193"/>
        <v>521.89200000000005</v>
      </c>
      <c r="AS782" s="63"/>
      <c r="AT782" s="23">
        <f t="shared" si="183"/>
        <v>0.12</v>
      </c>
      <c r="AU782" s="65">
        <f t="shared" si="194"/>
        <v>59.305909090909097</v>
      </c>
      <c r="AV782" s="65"/>
      <c r="AW782" s="65">
        <f t="shared" si="195"/>
        <v>593.05909090909097</v>
      </c>
      <c r="AX782" s="65"/>
      <c r="AY782" s="63">
        <f>VLOOKUP(L782,'Status Report'!B:CF,81,0)</f>
        <v>0</v>
      </c>
      <c r="AZ782" s="63" t="str">
        <f>VLOOKUP(L782,'Status Report'!B:S,18,0)</f>
        <v>Ellina Smirnova</v>
      </c>
      <c r="BB782" s="63">
        <f>VLOOKUP(L782,'Status Report'!B:Z,25,0)</f>
        <v>10</v>
      </c>
      <c r="BC782" s="63">
        <f t="shared" si="196"/>
        <v>100</v>
      </c>
      <c r="BF782">
        <f>VLOOKUP(L782,'Status Report'!B:CE,82,0)</f>
        <v>0</v>
      </c>
      <c r="BG782">
        <f>VLOOKUP(L782,'Status Report'!B:CF,83,0)</f>
        <v>0</v>
      </c>
      <c r="BH782">
        <f>VLOOKUP(L782,'Status Report'!B:CG,84,0)</f>
        <v>0</v>
      </c>
      <c r="BI782" t="s">
        <v>891</v>
      </c>
      <c r="BJ782" t="s">
        <v>795</v>
      </c>
      <c r="BM782" s="67">
        <f t="shared" si="197"/>
        <v>4834</v>
      </c>
    </row>
    <row r="783" spans="1:65" x14ac:dyDescent="0.25">
      <c r="A783" s="68" t="str">
        <f>VLOOKUP(L783,'Status Report'!B:CB,79,0)</f>
        <v>Heineken UCL</v>
      </c>
      <c r="C783">
        <v>26021034</v>
      </c>
      <c r="D783">
        <v>3014754</v>
      </c>
      <c r="E783" t="s">
        <v>893</v>
      </c>
      <c r="F783" t="s">
        <v>894</v>
      </c>
      <c r="G783" t="str">
        <f>VLOOKUP(D783,'[2]sold to'!$A:$H,8,0)</f>
        <v>Dominica</v>
      </c>
      <c r="H783" t="str">
        <f>VLOOKUP(D783,'[2]sold to'!$A:$I,9,0)</f>
        <v>AMERICAS</v>
      </c>
      <c r="K783">
        <v>20</v>
      </c>
      <c r="L783">
        <v>88026493</v>
      </c>
      <c r="M783" t="s">
        <v>804</v>
      </c>
      <c r="N783">
        <v>7</v>
      </c>
      <c r="P783" t="str">
        <f>VLOOKUP(L783,'Status Report'!B:AA,26,0)</f>
        <v>China</v>
      </c>
      <c r="Q783" t="str">
        <f>VLOOKUP(L783,'Status Report'!B:AB,27,0)</f>
        <v>Bar support</v>
      </c>
      <c r="R783">
        <f>VLOOKUP(L783,'Status Report'!B:X,23,0)</f>
        <v>167</v>
      </c>
      <c r="S783" t="str">
        <f>VLOOKUP(L783,'Status Report'!B:T,19,0)</f>
        <v>Promocean The Netherlands BV</v>
      </c>
      <c r="T783" s="62">
        <f>VLOOKUP(L783,'Status Report'!B:E,4,0)</f>
        <v>3</v>
      </c>
      <c r="U783" s="19">
        <f>_xlfn.IFS(AI783="Den Bosch",VLOOKUP(L783,'Status Report'!B:AM,35,0),AI783="Yantian",VLOOKUP(L783,'Status Report'!B:AM,36,0),AI783="",IF(H783="Asia Pacific",VLOOKUP(L783,'Status Report'!B:AM,36,0),VLOOKUP(L783,'Status Report'!B:AM,35,0)),AI783="Direct shipment",IF(H783="Asia Pacific",VLOOKUP(L783,'Status Report'!B:AM,36,0),VLOOKUP(L783,'Status Report'!B:AM,35,0)))</f>
        <v>73.199999999999989</v>
      </c>
      <c r="V783" s="20">
        <f t="shared" si="184"/>
        <v>512.39999999999986</v>
      </c>
      <c r="W783" s="19">
        <f>_xlfn.IFS(AI783="Den Bosch",VLOOKUP(L783,'Status Report'!B:AM,37,0),AI783="Yantian",VLOOKUP(L783,'Status Report'!B:AM,38,0),AI783="",IF(H783="Asia Pacific",VLOOKUP(L783,'Status Report'!B:AM,38,0),VLOOKUP(L783,'Status Report'!B:AM,37,0)),AI783="Direct shipment",IF(H783="Asia Pacific",VLOOKUP(L783,'Status Report'!B:AM,38,0),VLOOKUP(L783,'Status Report'!B:AM,37,0)))</f>
        <v>73.199999999999989</v>
      </c>
      <c r="X783" s="20">
        <f t="shared" si="185"/>
        <v>512.39999999999986</v>
      </c>
      <c r="Y783" s="20">
        <f>_xlfn.IFS(AI783="Den Bosch",VLOOKUP(L783,'Status Report'!B:AO,39,0),AI783="Yantian",VLOOKUP(L783,'Status Report'!B:AO,40,0),AI783="",IF(H783="Asia Pacific",VLOOKUP(L783,'Status Report'!B:AO,40,0),VLOOKUP(L783,'Status Report'!B:AO,39,0)),AI783="Direct shipment",IF(H783="Asia Pacific",VLOOKUP(L783,'Status Report'!B:AO,40,0),VLOOKUP(L783,'Status Report'!B:AO,39,0)))</f>
        <v>0</v>
      </c>
      <c r="Z783" s="20">
        <f t="shared" si="186"/>
        <v>0</v>
      </c>
      <c r="AA783" s="20">
        <f t="shared" si="187"/>
        <v>512.39999999999986</v>
      </c>
      <c r="AB783" s="21">
        <f>_xlfn.IFS(AI783="Den Bosch",VLOOKUP(L783,'Status Report'!B:AM,33,0),AI783="Yantian",VLOOKUP(L783,'Status Report'!B:AM,34,0),AI783="",IF(H783="Asia Pacific",VLOOKUP(L783,'Status Report'!B:AM,34,0),VLOOKUP(L783,'Status Report'!B:AM,33,0)),AI783="Direct shipment",IF(H783="Asia Pacific",VLOOKUP(L783,'Status Report'!B:AM,34,0),VLOOKUP(L783,'Status Report'!B:AM,33,0)))</f>
        <v>63.327000000000005</v>
      </c>
      <c r="AC783" s="21">
        <f>VLOOKUP(L783,'Status Report'!B:CE,82,0)</f>
        <v>0</v>
      </c>
      <c r="AD783" s="21">
        <f t="shared" si="188"/>
        <v>63.327000000000005</v>
      </c>
      <c r="AE783" s="63">
        <f>VLOOKUP(L783,'Status Report'!B:W,20,0)</f>
        <v>49</v>
      </c>
      <c r="AF783" s="63">
        <f>VLOOKUP(L783,'Status Report'!B:W,21,0)</f>
        <v>26</v>
      </c>
      <c r="AG783" s="63">
        <f>VLOOKUP(L783,'Status Report'!B:W,22,0)</f>
        <v>50</v>
      </c>
      <c r="AH783" s="22">
        <f t="shared" si="189"/>
        <v>0.44590000000000002</v>
      </c>
      <c r="AI783" t="s">
        <v>990</v>
      </c>
      <c r="AK783" s="63">
        <f>IFERROR(VLOOKUP(G783,ASEAN!A:A,1,0),0)</f>
        <v>0</v>
      </c>
      <c r="AL783" s="63">
        <f>IFERROR(VLOOKUP(D783,'[3]customer specs'!$B$1:$D$65536,3,0),0)</f>
        <v>0</v>
      </c>
      <c r="AM783" s="64">
        <f t="shared" si="190"/>
        <v>0</v>
      </c>
      <c r="AN783" s="64">
        <f t="shared" si="191"/>
        <v>0</v>
      </c>
      <c r="AO783" s="63"/>
      <c r="AP783" s="63"/>
      <c r="AQ783" s="63" t="str">
        <f t="shared" si="192"/>
        <v>no</v>
      </c>
      <c r="AR783" s="20">
        <f t="shared" si="193"/>
        <v>443.28900000000004</v>
      </c>
      <c r="AS783" s="63"/>
      <c r="AT783" s="23">
        <f t="shared" si="183"/>
        <v>0.12</v>
      </c>
      <c r="AU783" s="65">
        <f t="shared" si="194"/>
        <v>71.962500000000006</v>
      </c>
      <c r="AV783" s="65"/>
      <c r="AW783" s="65">
        <f t="shared" si="195"/>
        <v>503.73750000000007</v>
      </c>
      <c r="AX783" s="65"/>
      <c r="AY783" s="63">
        <f>VLOOKUP(L783,'Status Report'!B:CF,81,0)</f>
        <v>0</v>
      </c>
      <c r="AZ783" s="63" t="str">
        <f>VLOOKUP(L783,'Status Report'!B:S,18,0)</f>
        <v>Ellina Smirnova</v>
      </c>
      <c r="BB783" s="63">
        <f>VLOOKUP(L783,'Status Report'!B:Z,25,0)</f>
        <v>12</v>
      </c>
      <c r="BC783" s="63">
        <f t="shared" si="196"/>
        <v>84</v>
      </c>
      <c r="BF783">
        <f>VLOOKUP(L783,'Status Report'!B:CE,82,0)</f>
        <v>0</v>
      </c>
      <c r="BG783">
        <f>VLOOKUP(L783,'Status Report'!B:CF,83,0)</f>
        <v>0</v>
      </c>
      <c r="BH783">
        <f>VLOOKUP(L783,'Status Report'!B:CG,84,0)</f>
        <v>0</v>
      </c>
      <c r="BI783" t="s">
        <v>891</v>
      </c>
      <c r="BJ783" t="s">
        <v>795</v>
      </c>
      <c r="BM783" s="67">
        <f t="shared" si="197"/>
        <v>356</v>
      </c>
    </row>
    <row r="784" spans="1:65" x14ac:dyDescent="0.25">
      <c r="A784" s="68" t="str">
        <f>VLOOKUP(L784,'Status Report'!B:CB,79,0)</f>
        <v>Heineken UCL</v>
      </c>
      <c r="C784">
        <v>26021034</v>
      </c>
      <c r="D784">
        <v>3014754</v>
      </c>
      <c r="E784" t="s">
        <v>893</v>
      </c>
      <c r="F784" t="s">
        <v>894</v>
      </c>
      <c r="G784" t="str">
        <f>VLOOKUP(D784,'[2]sold to'!$A:$H,8,0)</f>
        <v>Dominica</v>
      </c>
      <c r="H784" t="str">
        <f>VLOOKUP(D784,'[2]sold to'!$A:$I,9,0)</f>
        <v>AMERICAS</v>
      </c>
      <c r="K784">
        <v>30</v>
      </c>
      <c r="L784">
        <v>88026563</v>
      </c>
      <c r="M784" t="s">
        <v>375</v>
      </c>
      <c r="N784">
        <v>2</v>
      </c>
      <c r="P784" t="str">
        <f>VLOOKUP(L784,'Status Report'!B:AA,26,0)</f>
        <v>China</v>
      </c>
      <c r="Q784" t="str">
        <f>VLOOKUP(L784,'Status Report'!B:AB,27,0)</f>
        <v>Bar support</v>
      </c>
      <c r="R784">
        <f>VLOOKUP(L784,'Status Report'!B:X,23,0)</f>
        <v>50</v>
      </c>
      <c r="S784" t="str">
        <f>VLOOKUP(L784,'Status Report'!B:T,19,0)</f>
        <v>Asian Sourcing Link</v>
      </c>
      <c r="T784" s="62">
        <f>VLOOKUP(L784,'Status Report'!B:E,4,0)</f>
        <v>3</v>
      </c>
      <c r="U784" s="19">
        <f>_xlfn.IFS(AI784="Den Bosch",VLOOKUP(L784,'Status Report'!B:AM,35,0),AI784="Yantian",VLOOKUP(L784,'Status Report'!B:AM,36,0),AI784="",IF(H784="Asia Pacific",VLOOKUP(L784,'Status Report'!B:AM,36,0),VLOOKUP(L784,'Status Report'!B:AM,35,0)),AI784="Direct shipment",IF(H784="Asia Pacific",VLOOKUP(L784,'Status Report'!B:AM,36,0),VLOOKUP(L784,'Status Report'!B:AM,35,0)))</f>
        <v>47.5</v>
      </c>
      <c r="V784" s="20">
        <f t="shared" si="184"/>
        <v>95</v>
      </c>
      <c r="W784" s="19">
        <f>_xlfn.IFS(AI784="Den Bosch",VLOOKUP(L784,'Status Report'!B:AM,37,0),AI784="Yantian",VLOOKUP(L784,'Status Report'!B:AM,38,0),AI784="",IF(H784="Asia Pacific",VLOOKUP(L784,'Status Report'!B:AM,38,0),VLOOKUP(L784,'Status Report'!B:AM,37,0)),AI784="Direct shipment",IF(H784="Asia Pacific",VLOOKUP(L784,'Status Report'!B:AM,38,0),VLOOKUP(L784,'Status Report'!B:AM,37,0)))</f>
        <v>47.5</v>
      </c>
      <c r="X784" s="20">
        <f t="shared" si="185"/>
        <v>95</v>
      </c>
      <c r="Y784" s="20">
        <f>_xlfn.IFS(AI784="Den Bosch",VLOOKUP(L784,'Status Report'!B:AO,39,0),AI784="Yantian",VLOOKUP(L784,'Status Report'!B:AO,40,0),AI784="",IF(H784="Asia Pacific",VLOOKUP(L784,'Status Report'!B:AO,40,0),VLOOKUP(L784,'Status Report'!B:AO,39,0)),AI784="Direct shipment",IF(H784="Asia Pacific",VLOOKUP(L784,'Status Report'!B:AO,40,0),VLOOKUP(L784,'Status Report'!B:AO,39,0)))</f>
        <v>0</v>
      </c>
      <c r="Z784" s="20">
        <f t="shared" si="186"/>
        <v>0</v>
      </c>
      <c r="AA784" s="20">
        <f t="shared" si="187"/>
        <v>95</v>
      </c>
      <c r="AB784" s="21">
        <f>_xlfn.IFS(AI784="Den Bosch",VLOOKUP(L784,'Status Report'!B:AM,33,0),AI784="Yantian",VLOOKUP(L784,'Status Report'!B:AM,34,0),AI784="",IF(H784="Asia Pacific",VLOOKUP(L784,'Status Report'!B:AM,34,0),VLOOKUP(L784,'Status Report'!B:AM,33,0)),AI784="Direct shipment",IF(H784="Asia Pacific",VLOOKUP(L784,'Status Report'!B:AM,34,0),VLOOKUP(L784,'Status Report'!B:AM,33,0)))</f>
        <v>43.890000000000008</v>
      </c>
      <c r="AC784" s="21">
        <f>VLOOKUP(L784,'Status Report'!B:CE,82,0)</f>
        <v>0</v>
      </c>
      <c r="AD784" s="21">
        <f t="shared" si="188"/>
        <v>43.890000000000008</v>
      </c>
      <c r="AE784" s="63">
        <f>VLOOKUP(L784,'Status Report'!B:W,20,0)</f>
        <v>62</v>
      </c>
      <c r="AF784" s="63">
        <f>VLOOKUP(L784,'Status Report'!B:W,21,0)</f>
        <v>20</v>
      </c>
      <c r="AG784" s="63">
        <f>VLOOKUP(L784,'Status Report'!B:W,22,0)</f>
        <v>9.5</v>
      </c>
      <c r="AH784" s="22">
        <f t="shared" si="189"/>
        <v>2.3560000000000001E-2</v>
      </c>
      <c r="AI784" t="s">
        <v>990</v>
      </c>
      <c r="AK784" s="63">
        <f>IFERROR(VLOOKUP(G784,ASEAN!A:A,1,0),0)</f>
        <v>0</v>
      </c>
      <c r="AL784" s="63">
        <f>IFERROR(VLOOKUP(D784,'[3]customer specs'!$B$1:$D$65536,3,0),0)</f>
        <v>0</v>
      </c>
      <c r="AM784" s="64">
        <f t="shared" si="190"/>
        <v>0</v>
      </c>
      <c r="AN784" s="64">
        <f t="shared" si="191"/>
        <v>0</v>
      </c>
      <c r="AO784" s="63"/>
      <c r="AP784" s="63"/>
      <c r="AQ784" s="63" t="str">
        <f t="shared" si="192"/>
        <v>no</v>
      </c>
      <c r="AR784" s="20">
        <f t="shared" si="193"/>
        <v>87.780000000000015</v>
      </c>
      <c r="AS784" s="63"/>
      <c r="AT784" s="23">
        <f t="shared" si="183"/>
        <v>0.12</v>
      </c>
      <c r="AU784" s="65">
        <f t="shared" si="194"/>
        <v>49.875000000000007</v>
      </c>
      <c r="AV784" s="65"/>
      <c r="AW784" s="65">
        <f t="shared" si="195"/>
        <v>99.750000000000014</v>
      </c>
      <c r="AX784" s="65"/>
      <c r="AY784" s="63">
        <f>VLOOKUP(L784,'Status Report'!B:CF,81,0)</f>
        <v>0</v>
      </c>
      <c r="AZ784" s="63" t="str">
        <f>VLOOKUP(L784,'Status Report'!B:S,18,0)</f>
        <v>Ellina Smirnova</v>
      </c>
      <c r="BB784" s="63">
        <f>VLOOKUP(L784,'Status Report'!B:Z,25,0)</f>
        <v>10</v>
      </c>
      <c r="BC784" s="63">
        <f t="shared" si="196"/>
        <v>20</v>
      </c>
      <c r="BF784">
        <f>VLOOKUP(L784,'Status Report'!B:CE,82,0)</f>
        <v>0</v>
      </c>
      <c r="BG784">
        <f>VLOOKUP(L784,'Status Report'!B:CF,83,0)</f>
        <v>0</v>
      </c>
      <c r="BH784">
        <f>VLOOKUP(L784,'Status Report'!B:CG,84,0)</f>
        <v>0</v>
      </c>
      <c r="BI784" t="s">
        <v>891</v>
      </c>
      <c r="BJ784" t="s">
        <v>795</v>
      </c>
      <c r="BM784" s="67">
        <f t="shared" si="197"/>
        <v>73</v>
      </c>
    </row>
    <row r="785" spans="1:65" x14ac:dyDescent="0.25">
      <c r="A785" s="68" t="str">
        <f>VLOOKUP(L785,'Status Report'!B:CB,79,0)</f>
        <v>Heineken UCL</v>
      </c>
      <c r="C785">
        <v>26021034</v>
      </c>
      <c r="D785">
        <v>3014754</v>
      </c>
      <c r="E785" t="s">
        <v>893</v>
      </c>
      <c r="F785" t="s">
        <v>894</v>
      </c>
      <c r="G785" t="str">
        <f>VLOOKUP(D785,'[2]sold to'!$A:$H,8,0)</f>
        <v>Dominica</v>
      </c>
      <c r="H785" t="str">
        <f>VLOOKUP(D785,'[2]sold to'!$A:$I,9,0)</f>
        <v>AMERICAS</v>
      </c>
      <c r="K785">
        <v>40</v>
      </c>
      <c r="L785">
        <v>88026566</v>
      </c>
      <c r="M785" t="s">
        <v>378</v>
      </c>
      <c r="N785">
        <v>2</v>
      </c>
      <c r="P785" t="str">
        <f>VLOOKUP(L785,'Status Report'!B:AA,26,0)</f>
        <v>China</v>
      </c>
      <c r="Q785" t="str">
        <f>VLOOKUP(L785,'Status Report'!B:AB,27,0)</f>
        <v>Textiles-Clothing</v>
      </c>
      <c r="R785">
        <f>VLOOKUP(L785,'Status Report'!B:X,23,0)</f>
        <v>200</v>
      </c>
      <c r="S785" t="str">
        <f>VLOOKUP(L785,'Status Report'!B:T,19,0)</f>
        <v>Asian Sourcing Link</v>
      </c>
      <c r="T785" s="62">
        <f>VLOOKUP(L785,'Status Report'!B:E,4,0)</f>
        <v>3</v>
      </c>
      <c r="U785" s="19">
        <f>_xlfn.IFS(AI785="Den Bosch",VLOOKUP(L785,'Status Report'!B:AM,35,0),AI785="Yantian",VLOOKUP(L785,'Status Report'!B:AM,36,0),AI785="",IF(H785="Asia Pacific",VLOOKUP(L785,'Status Report'!B:AM,36,0),VLOOKUP(L785,'Status Report'!B:AM,35,0)),AI785="Direct shipment",IF(H785="Asia Pacific",VLOOKUP(L785,'Status Report'!B:AM,36,0),VLOOKUP(L785,'Status Report'!B:AM,35,0)))</f>
        <v>34.549999999999997</v>
      </c>
      <c r="V785" s="20">
        <f t="shared" si="184"/>
        <v>69.099999999999994</v>
      </c>
      <c r="W785" s="19">
        <f>_xlfn.IFS(AI785="Den Bosch",VLOOKUP(L785,'Status Report'!B:AM,37,0),AI785="Yantian",VLOOKUP(L785,'Status Report'!B:AM,38,0),AI785="",IF(H785="Asia Pacific",VLOOKUP(L785,'Status Report'!B:AM,38,0),VLOOKUP(L785,'Status Report'!B:AM,37,0)),AI785="Direct shipment",IF(H785="Asia Pacific",VLOOKUP(L785,'Status Report'!B:AM,38,0),VLOOKUP(L785,'Status Report'!B:AM,37,0)))</f>
        <v>29.5</v>
      </c>
      <c r="X785" s="20">
        <f t="shared" si="185"/>
        <v>59</v>
      </c>
      <c r="Y785" s="20">
        <f>_xlfn.IFS(AI785="Den Bosch",VLOOKUP(L785,'Status Report'!B:AO,39,0),AI785="Yantian",VLOOKUP(L785,'Status Report'!B:AO,40,0),AI785="",IF(H785="Asia Pacific",VLOOKUP(L785,'Status Report'!B:AO,40,0),VLOOKUP(L785,'Status Report'!B:AO,39,0)),AI785="Direct shipment",IF(H785="Asia Pacific",VLOOKUP(L785,'Status Report'!B:AO,40,0),VLOOKUP(L785,'Status Report'!B:AO,39,0)))</f>
        <v>0</v>
      </c>
      <c r="Z785" s="20">
        <f t="shared" si="186"/>
        <v>0</v>
      </c>
      <c r="AA785" s="20">
        <f t="shared" si="187"/>
        <v>59</v>
      </c>
      <c r="AB785" s="21">
        <f>_xlfn.IFS(AI785="Den Bosch",VLOOKUP(L785,'Status Report'!B:AM,33,0),AI785="Yantian",VLOOKUP(L785,'Status Report'!B:AM,34,0),AI785="",IF(H785="Asia Pacific",VLOOKUP(L785,'Status Report'!B:AM,34,0),VLOOKUP(L785,'Status Report'!B:AM,33,0)),AI785="Direct shipment",IF(H785="Asia Pacific",VLOOKUP(L785,'Status Report'!B:AM,34,0),VLOOKUP(L785,'Status Report'!B:AM,33,0)))</f>
        <v>25.154999999999998</v>
      </c>
      <c r="AC785" s="21">
        <f>VLOOKUP(L785,'Status Report'!B:CE,82,0)</f>
        <v>0</v>
      </c>
      <c r="AD785" s="21">
        <f t="shared" si="188"/>
        <v>25.154999999999998</v>
      </c>
      <c r="AE785" s="63">
        <f>VLOOKUP(L785,'Status Report'!B:W,20,0)</f>
        <v>39</v>
      </c>
      <c r="AF785" s="63">
        <f>VLOOKUP(L785,'Status Report'!B:W,21,0)</f>
        <v>33</v>
      </c>
      <c r="AG785" s="63">
        <f>VLOOKUP(L785,'Status Report'!B:W,22,0)</f>
        <v>4.5</v>
      </c>
      <c r="AH785" s="22">
        <f t="shared" si="189"/>
        <v>1.1583E-2</v>
      </c>
      <c r="AI785" t="s">
        <v>990</v>
      </c>
      <c r="AK785" s="63">
        <f>IFERROR(VLOOKUP(G785,ASEAN!A:A,1,0),0)</f>
        <v>0</v>
      </c>
      <c r="AL785" s="63">
        <f>IFERROR(VLOOKUP(D785,'[3]customer specs'!$B$1:$D$65536,3,0),0)</f>
        <v>0</v>
      </c>
      <c r="AM785" s="64">
        <f t="shared" si="190"/>
        <v>10.099999999999994</v>
      </c>
      <c r="AN785" s="64">
        <f t="shared" si="191"/>
        <v>0</v>
      </c>
      <c r="AO785" s="63"/>
      <c r="AP785" s="63"/>
      <c r="AQ785" s="63" t="str">
        <f t="shared" si="192"/>
        <v>no</v>
      </c>
      <c r="AR785" s="20">
        <f t="shared" si="193"/>
        <v>50.309999999999995</v>
      </c>
      <c r="AS785" s="63"/>
      <c r="AT785" s="23">
        <f t="shared" si="183"/>
        <v>0.12</v>
      </c>
      <c r="AU785" s="65">
        <f t="shared" si="194"/>
        <v>28.58522727272727</v>
      </c>
      <c r="AV785" s="65"/>
      <c r="AW785" s="65">
        <f t="shared" si="195"/>
        <v>57.17045454545454</v>
      </c>
      <c r="AX785" s="65"/>
      <c r="AY785" s="63">
        <f>VLOOKUP(L785,'Status Report'!B:CF,81,0)</f>
        <v>0</v>
      </c>
      <c r="AZ785" s="63" t="str">
        <f>VLOOKUP(L785,'Status Report'!B:S,18,0)</f>
        <v>Ellina Smirnova</v>
      </c>
      <c r="BB785" s="63">
        <f>VLOOKUP(L785,'Status Report'!B:Z,25,0)</f>
        <v>5</v>
      </c>
      <c r="BC785" s="63">
        <f t="shared" si="196"/>
        <v>10</v>
      </c>
      <c r="BF785">
        <f>VLOOKUP(L785,'Status Report'!B:CE,82,0)</f>
        <v>0</v>
      </c>
      <c r="BG785">
        <f>VLOOKUP(L785,'Status Report'!B:CF,83,0)</f>
        <v>0</v>
      </c>
      <c r="BH785">
        <f>VLOOKUP(L785,'Status Report'!B:CG,84,0)</f>
        <v>0</v>
      </c>
      <c r="BI785" t="s">
        <v>891</v>
      </c>
      <c r="BJ785" t="s">
        <v>795</v>
      </c>
      <c r="BM785" s="67">
        <f t="shared" si="197"/>
        <v>97</v>
      </c>
    </row>
    <row r="786" spans="1:65" x14ac:dyDescent="0.25">
      <c r="A786" s="68" t="str">
        <f>VLOOKUP(L786,'Status Report'!B:CB,79,0)</f>
        <v>Heineken UCL</v>
      </c>
      <c r="C786">
        <v>26021034</v>
      </c>
      <c r="D786">
        <v>3014754</v>
      </c>
      <c r="E786" t="s">
        <v>893</v>
      </c>
      <c r="F786" t="s">
        <v>894</v>
      </c>
      <c r="G786" t="str">
        <f>VLOOKUP(D786,'[2]sold to'!$A:$H,8,0)</f>
        <v>Dominica</v>
      </c>
      <c r="H786" t="str">
        <f>VLOOKUP(D786,'[2]sold to'!$A:$I,9,0)</f>
        <v>AMERICAS</v>
      </c>
      <c r="K786">
        <v>50</v>
      </c>
      <c r="L786">
        <v>88026567</v>
      </c>
      <c r="M786" t="s">
        <v>379</v>
      </c>
      <c r="N786">
        <v>5</v>
      </c>
      <c r="P786" t="str">
        <f>VLOOKUP(L786,'Status Report'!B:AA,26,0)</f>
        <v>China</v>
      </c>
      <c r="Q786" t="str">
        <f>VLOOKUP(L786,'Status Report'!B:AB,27,0)</f>
        <v>Textiles-Clothing</v>
      </c>
      <c r="R786">
        <f>VLOOKUP(L786,'Status Report'!B:X,23,0)</f>
        <v>200</v>
      </c>
      <c r="S786" t="str">
        <f>VLOOKUP(L786,'Status Report'!B:T,19,0)</f>
        <v>Asian Sourcing Link</v>
      </c>
      <c r="T786" s="62">
        <f>VLOOKUP(L786,'Status Report'!B:E,4,0)</f>
        <v>3</v>
      </c>
      <c r="U786" s="19">
        <f>_xlfn.IFS(AI786="Den Bosch",VLOOKUP(L786,'Status Report'!B:AM,35,0),AI786="Yantian",VLOOKUP(L786,'Status Report'!B:AM,36,0),AI786="",IF(H786="Asia Pacific",VLOOKUP(L786,'Status Report'!B:AM,36,0),VLOOKUP(L786,'Status Report'!B:AM,35,0)),AI786="Direct shipment",IF(H786="Asia Pacific",VLOOKUP(L786,'Status Report'!B:AM,36,0),VLOOKUP(L786,'Status Report'!B:AM,35,0)))</f>
        <v>34.549999999999997</v>
      </c>
      <c r="V786" s="20">
        <f t="shared" si="184"/>
        <v>172.75</v>
      </c>
      <c r="W786" s="19">
        <f>_xlfn.IFS(AI786="Den Bosch",VLOOKUP(L786,'Status Report'!B:AM,37,0),AI786="Yantian",VLOOKUP(L786,'Status Report'!B:AM,38,0),AI786="",IF(H786="Asia Pacific",VLOOKUP(L786,'Status Report'!B:AM,38,0),VLOOKUP(L786,'Status Report'!B:AM,37,0)),AI786="Direct shipment",IF(H786="Asia Pacific",VLOOKUP(L786,'Status Report'!B:AM,38,0),VLOOKUP(L786,'Status Report'!B:AM,37,0)))</f>
        <v>29.5</v>
      </c>
      <c r="X786" s="20">
        <f t="shared" si="185"/>
        <v>147.5</v>
      </c>
      <c r="Y786" s="20">
        <f>_xlfn.IFS(AI786="Den Bosch",VLOOKUP(L786,'Status Report'!B:AO,39,0),AI786="Yantian",VLOOKUP(L786,'Status Report'!B:AO,40,0),AI786="",IF(H786="Asia Pacific",VLOOKUP(L786,'Status Report'!B:AO,40,0),VLOOKUP(L786,'Status Report'!B:AO,39,0)),AI786="Direct shipment",IF(H786="Asia Pacific",VLOOKUP(L786,'Status Report'!B:AO,40,0),VLOOKUP(L786,'Status Report'!B:AO,39,0)))</f>
        <v>0</v>
      </c>
      <c r="Z786" s="20">
        <f t="shared" si="186"/>
        <v>0</v>
      </c>
      <c r="AA786" s="20">
        <f t="shared" si="187"/>
        <v>147.5</v>
      </c>
      <c r="AB786" s="21">
        <f>_xlfn.IFS(AI786="Den Bosch",VLOOKUP(L786,'Status Report'!B:AM,33,0),AI786="Yantian",VLOOKUP(L786,'Status Report'!B:AM,34,0),AI786="",IF(H786="Asia Pacific",VLOOKUP(L786,'Status Report'!B:AM,34,0),VLOOKUP(L786,'Status Report'!B:AM,33,0)),AI786="Direct shipment",IF(H786="Asia Pacific",VLOOKUP(L786,'Status Report'!B:AM,34,0),VLOOKUP(L786,'Status Report'!B:AM,33,0)))</f>
        <v>25.154999999999998</v>
      </c>
      <c r="AC786" s="21">
        <f>VLOOKUP(L786,'Status Report'!B:CE,82,0)</f>
        <v>0</v>
      </c>
      <c r="AD786" s="21">
        <f t="shared" si="188"/>
        <v>25.154999999999998</v>
      </c>
      <c r="AE786" s="63">
        <f>VLOOKUP(L786,'Status Report'!B:W,20,0)</f>
        <v>39</v>
      </c>
      <c r="AF786" s="63">
        <f>VLOOKUP(L786,'Status Report'!B:W,21,0)</f>
        <v>33</v>
      </c>
      <c r="AG786" s="63">
        <f>VLOOKUP(L786,'Status Report'!B:W,22,0)</f>
        <v>4.5</v>
      </c>
      <c r="AH786" s="22">
        <f t="shared" si="189"/>
        <v>2.8957500000000001E-2</v>
      </c>
      <c r="AI786" t="s">
        <v>990</v>
      </c>
      <c r="AK786" s="63">
        <f>IFERROR(VLOOKUP(G786,ASEAN!A:A,1,0),0)</f>
        <v>0</v>
      </c>
      <c r="AL786" s="63">
        <f>IFERROR(VLOOKUP(D786,'[3]customer specs'!$B$1:$D$65536,3,0),0)</f>
        <v>0</v>
      </c>
      <c r="AM786" s="64">
        <f t="shared" si="190"/>
        <v>25.25</v>
      </c>
      <c r="AN786" s="64">
        <f t="shared" si="191"/>
        <v>0</v>
      </c>
      <c r="AO786" s="63"/>
      <c r="AP786" s="63"/>
      <c r="AQ786" s="63" t="str">
        <f t="shared" si="192"/>
        <v>no</v>
      </c>
      <c r="AR786" s="20">
        <f t="shared" si="193"/>
        <v>125.77499999999999</v>
      </c>
      <c r="AS786" s="63"/>
      <c r="AT786" s="23">
        <f t="shared" si="183"/>
        <v>0.12</v>
      </c>
      <c r="AU786" s="65">
        <f t="shared" si="194"/>
        <v>28.58522727272727</v>
      </c>
      <c r="AV786" s="65"/>
      <c r="AW786" s="65">
        <f t="shared" si="195"/>
        <v>142.92613636363635</v>
      </c>
      <c r="AX786" s="65"/>
      <c r="AY786" s="63">
        <f>VLOOKUP(L786,'Status Report'!B:CF,81,0)</f>
        <v>0</v>
      </c>
      <c r="AZ786" s="63" t="str">
        <f>VLOOKUP(L786,'Status Report'!B:S,18,0)</f>
        <v>Ellina Smirnova</v>
      </c>
      <c r="BB786" s="63">
        <f>VLOOKUP(L786,'Status Report'!B:Z,25,0)</f>
        <v>5</v>
      </c>
      <c r="BC786" s="63">
        <f t="shared" si="196"/>
        <v>25</v>
      </c>
      <c r="BF786">
        <f>VLOOKUP(L786,'Status Report'!B:CE,82,0)</f>
        <v>0</v>
      </c>
      <c r="BG786">
        <f>VLOOKUP(L786,'Status Report'!B:CF,83,0)</f>
        <v>0</v>
      </c>
      <c r="BH786">
        <f>VLOOKUP(L786,'Status Report'!B:CG,84,0)</f>
        <v>0</v>
      </c>
      <c r="BI786" t="s">
        <v>891</v>
      </c>
      <c r="BJ786" t="s">
        <v>795</v>
      </c>
      <c r="BM786" s="67">
        <f t="shared" si="197"/>
        <v>336</v>
      </c>
    </row>
    <row r="787" spans="1:65" x14ac:dyDescent="0.25">
      <c r="A787" s="68" t="str">
        <f>VLOOKUP(L787,'Status Report'!B:CB,79,0)</f>
        <v>Heineken UCL</v>
      </c>
      <c r="C787">
        <v>26021034</v>
      </c>
      <c r="D787">
        <v>3014754</v>
      </c>
      <c r="E787" t="s">
        <v>893</v>
      </c>
      <c r="F787" t="s">
        <v>894</v>
      </c>
      <c r="G787" t="str">
        <f>VLOOKUP(D787,'[2]sold to'!$A:$H,8,0)</f>
        <v>Dominica</v>
      </c>
      <c r="H787" t="str">
        <f>VLOOKUP(D787,'[2]sold to'!$A:$I,9,0)</f>
        <v>AMERICAS</v>
      </c>
      <c r="K787">
        <v>60</v>
      </c>
      <c r="L787">
        <v>88026568</v>
      </c>
      <c r="M787" t="s">
        <v>380</v>
      </c>
      <c r="N787">
        <v>5</v>
      </c>
      <c r="P787" t="str">
        <f>VLOOKUP(L787,'Status Report'!B:AA,26,0)</f>
        <v>China</v>
      </c>
      <c r="Q787" t="str">
        <f>VLOOKUP(L787,'Status Report'!B:AB,27,0)</f>
        <v>Textiles-Clothing</v>
      </c>
      <c r="R787">
        <f>VLOOKUP(L787,'Status Report'!B:X,23,0)</f>
        <v>200</v>
      </c>
      <c r="S787" t="str">
        <f>VLOOKUP(L787,'Status Report'!B:T,19,0)</f>
        <v>Asian Sourcing Link</v>
      </c>
      <c r="T787" s="62">
        <f>VLOOKUP(L787,'Status Report'!B:E,4,0)</f>
        <v>3</v>
      </c>
      <c r="U787" s="19">
        <f>_xlfn.IFS(AI787="Den Bosch",VLOOKUP(L787,'Status Report'!B:AM,35,0),AI787="Yantian",VLOOKUP(L787,'Status Report'!B:AM,36,0),AI787="",IF(H787="Asia Pacific",VLOOKUP(L787,'Status Report'!B:AM,36,0),VLOOKUP(L787,'Status Report'!B:AM,35,0)),AI787="Direct shipment",IF(H787="Asia Pacific",VLOOKUP(L787,'Status Report'!B:AM,36,0),VLOOKUP(L787,'Status Report'!B:AM,35,0)))</f>
        <v>34.549999999999997</v>
      </c>
      <c r="V787" s="20">
        <f t="shared" si="184"/>
        <v>172.75</v>
      </c>
      <c r="W787" s="19">
        <f>_xlfn.IFS(AI787="Den Bosch",VLOOKUP(L787,'Status Report'!B:AM,37,0),AI787="Yantian",VLOOKUP(L787,'Status Report'!B:AM,38,0),AI787="",IF(H787="Asia Pacific",VLOOKUP(L787,'Status Report'!B:AM,38,0),VLOOKUP(L787,'Status Report'!B:AM,37,0)),AI787="Direct shipment",IF(H787="Asia Pacific",VLOOKUP(L787,'Status Report'!B:AM,38,0),VLOOKUP(L787,'Status Report'!B:AM,37,0)))</f>
        <v>29.5</v>
      </c>
      <c r="X787" s="20">
        <f t="shared" si="185"/>
        <v>147.5</v>
      </c>
      <c r="Y787" s="20">
        <f>_xlfn.IFS(AI787="Den Bosch",VLOOKUP(L787,'Status Report'!B:AO,39,0),AI787="Yantian",VLOOKUP(L787,'Status Report'!B:AO,40,0),AI787="",IF(H787="Asia Pacific",VLOOKUP(L787,'Status Report'!B:AO,40,0),VLOOKUP(L787,'Status Report'!B:AO,39,0)),AI787="Direct shipment",IF(H787="Asia Pacific",VLOOKUP(L787,'Status Report'!B:AO,40,0),VLOOKUP(L787,'Status Report'!B:AO,39,0)))</f>
        <v>0</v>
      </c>
      <c r="Z787" s="20">
        <f t="shared" si="186"/>
        <v>0</v>
      </c>
      <c r="AA787" s="20">
        <f t="shared" si="187"/>
        <v>147.5</v>
      </c>
      <c r="AB787" s="21">
        <f>_xlfn.IFS(AI787="Den Bosch",VLOOKUP(L787,'Status Report'!B:AM,33,0),AI787="Yantian",VLOOKUP(L787,'Status Report'!B:AM,34,0),AI787="",IF(H787="Asia Pacific",VLOOKUP(L787,'Status Report'!B:AM,34,0),VLOOKUP(L787,'Status Report'!B:AM,33,0)),AI787="Direct shipment",IF(H787="Asia Pacific",VLOOKUP(L787,'Status Report'!B:AM,34,0),VLOOKUP(L787,'Status Report'!B:AM,33,0)))</f>
        <v>25.154999999999998</v>
      </c>
      <c r="AC787" s="21">
        <f>VLOOKUP(L787,'Status Report'!B:CE,82,0)</f>
        <v>0</v>
      </c>
      <c r="AD787" s="21">
        <f t="shared" si="188"/>
        <v>25.154999999999998</v>
      </c>
      <c r="AE787" s="63">
        <f>VLOOKUP(L787,'Status Report'!B:W,20,0)</f>
        <v>39</v>
      </c>
      <c r="AF787" s="63">
        <f>VLOOKUP(L787,'Status Report'!B:W,21,0)</f>
        <v>33</v>
      </c>
      <c r="AG787" s="63">
        <f>VLOOKUP(L787,'Status Report'!B:W,22,0)</f>
        <v>4.5</v>
      </c>
      <c r="AH787" s="22">
        <f t="shared" si="189"/>
        <v>2.8957500000000001E-2</v>
      </c>
      <c r="AI787" t="s">
        <v>990</v>
      </c>
      <c r="AK787" s="63">
        <f>IFERROR(VLOOKUP(G787,ASEAN!A:A,1,0),0)</f>
        <v>0</v>
      </c>
      <c r="AL787" s="63">
        <f>IFERROR(VLOOKUP(D787,'[3]customer specs'!$B$1:$D$65536,3,0),0)</f>
        <v>0</v>
      </c>
      <c r="AM787" s="64">
        <f t="shared" si="190"/>
        <v>25.25</v>
      </c>
      <c r="AN787" s="64">
        <f t="shared" si="191"/>
        <v>0</v>
      </c>
      <c r="AO787" s="63"/>
      <c r="AP787" s="63"/>
      <c r="AQ787" s="63" t="str">
        <f t="shared" si="192"/>
        <v>no</v>
      </c>
      <c r="AR787" s="20">
        <f t="shared" si="193"/>
        <v>125.77499999999999</v>
      </c>
      <c r="AS787" s="63"/>
      <c r="AT787" s="23">
        <f t="shared" si="183"/>
        <v>0.12</v>
      </c>
      <c r="AU787" s="65">
        <f t="shared" si="194"/>
        <v>28.58522727272727</v>
      </c>
      <c r="AV787" s="65"/>
      <c r="AW787" s="65">
        <f t="shared" si="195"/>
        <v>142.92613636363635</v>
      </c>
      <c r="AX787" s="65"/>
      <c r="AY787" s="63">
        <f>VLOOKUP(L787,'Status Report'!B:CF,81,0)</f>
        <v>0</v>
      </c>
      <c r="AZ787" s="63" t="str">
        <f>VLOOKUP(L787,'Status Report'!B:S,18,0)</f>
        <v>Ellina Smirnova</v>
      </c>
      <c r="BB787" s="63">
        <f>VLOOKUP(L787,'Status Report'!B:Z,25,0)</f>
        <v>5</v>
      </c>
      <c r="BC787" s="63">
        <f t="shared" si="196"/>
        <v>25</v>
      </c>
      <c r="BF787">
        <f>VLOOKUP(L787,'Status Report'!B:CE,82,0)</f>
        <v>0</v>
      </c>
      <c r="BG787">
        <f>VLOOKUP(L787,'Status Report'!B:CF,83,0)</f>
        <v>0</v>
      </c>
      <c r="BH787">
        <f>VLOOKUP(L787,'Status Report'!B:CG,84,0)</f>
        <v>0</v>
      </c>
      <c r="BI787" t="s">
        <v>891</v>
      </c>
      <c r="BJ787" t="s">
        <v>795</v>
      </c>
      <c r="BM787" s="67">
        <f t="shared" si="197"/>
        <v>483</v>
      </c>
    </row>
    <row r="788" spans="1:65" x14ac:dyDescent="0.25">
      <c r="A788" s="68" t="str">
        <f>VLOOKUP(L788,'Status Report'!B:CB,79,0)</f>
        <v>Heineken UCL</v>
      </c>
      <c r="C788">
        <v>26021034</v>
      </c>
      <c r="D788">
        <v>3014754</v>
      </c>
      <c r="E788" t="s">
        <v>893</v>
      </c>
      <c r="F788" t="s">
        <v>894</v>
      </c>
      <c r="G788" t="str">
        <f>VLOOKUP(D788,'[2]sold to'!$A:$H,8,0)</f>
        <v>Dominica</v>
      </c>
      <c r="H788" t="str">
        <f>VLOOKUP(D788,'[2]sold to'!$A:$I,9,0)</f>
        <v>AMERICAS</v>
      </c>
      <c r="K788">
        <v>70</v>
      </c>
      <c r="L788">
        <v>88026569</v>
      </c>
      <c r="M788" t="s">
        <v>381</v>
      </c>
      <c r="N788">
        <v>4</v>
      </c>
      <c r="P788" t="str">
        <f>VLOOKUP(L788,'Status Report'!B:AA,26,0)</f>
        <v>China</v>
      </c>
      <c r="Q788" t="str">
        <f>VLOOKUP(L788,'Status Report'!B:AB,27,0)</f>
        <v>Textiles-Clothing</v>
      </c>
      <c r="R788">
        <f>VLOOKUP(L788,'Status Report'!B:X,23,0)</f>
        <v>200</v>
      </c>
      <c r="S788" t="str">
        <f>VLOOKUP(L788,'Status Report'!B:T,19,0)</f>
        <v>Asian Sourcing Link</v>
      </c>
      <c r="T788" s="62">
        <f>VLOOKUP(L788,'Status Report'!B:E,4,0)</f>
        <v>3</v>
      </c>
      <c r="U788" s="19">
        <f>_xlfn.IFS(AI788="Den Bosch",VLOOKUP(L788,'Status Report'!B:AM,35,0),AI788="Yantian",VLOOKUP(L788,'Status Report'!B:AM,36,0),AI788="",IF(H788="Asia Pacific",VLOOKUP(L788,'Status Report'!B:AM,36,0),VLOOKUP(L788,'Status Report'!B:AM,35,0)),AI788="Direct shipment",IF(H788="Asia Pacific",VLOOKUP(L788,'Status Report'!B:AM,36,0),VLOOKUP(L788,'Status Report'!B:AM,35,0)))</f>
        <v>34.549999999999997</v>
      </c>
      <c r="V788" s="20">
        <f t="shared" si="184"/>
        <v>138.19999999999999</v>
      </c>
      <c r="W788" s="19">
        <f>_xlfn.IFS(AI788="Den Bosch",VLOOKUP(L788,'Status Report'!B:AM,37,0),AI788="Yantian",VLOOKUP(L788,'Status Report'!B:AM,38,0),AI788="",IF(H788="Asia Pacific",VLOOKUP(L788,'Status Report'!B:AM,38,0),VLOOKUP(L788,'Status Report'!B:AM,37,0)),AI788="Direct shipment",IF(H788="Asia Pacific",VLOOKUP(L788,'Status Report'!B:AM,38,0),VLOOKUP(L788,'Status Report'!B:AM,37,0)))</f>
        <v>29.5</v>
      </c>
      <c r="X788" s="20">
        <f t="shared" si="185"/>
        <v>118</v>
      </c>
      <c r="Y788" s="20">
        <f>_xlfn.IFS(AI788="Den Bosch",VLOOKUP(L788,'Status Report'!B:AO,39,0),AI788="Yantian",VLOOKUP(L788,'Status Report'!B:AO,40,0),AI788="",IF(H788="Asia Pacific",VLOOKUP(L788,'Status Report'!B:AO,40,0),VLOOKUP(L788,'Status Report'!B:AO,39,0)),AI788="Direct shipment",IF(H788="Asia Pacific",VLOOKUP(L788,'Status Report'!B:AO,40,0),VLOOKUP(L788,'Status Report'!B:AO,39,0)))</f>
        <v>0</v>
      </c>
      <c r="Z788" s="20">
        <f t="shared" si="186"/>
        <v>0</v>
      </c>
      <c r="AA788" s="20">
        <f t="shared" si="187"/>
        <v>118</v>
      </c>
      <c r="AB788" s="21">
        <f>_xlfn.IFS(AI788="Den Bosch",VLOOKUP(L788,'Status Report'!B:AM,33,0),AI788="Yantian",VLOOKUP(L788,'Status Report'!B:AM,34,0),AI788="",IF(H788="Asia Pacific",VLOOKUP(L788,'Status Report'!B:AM,34,0),VLOOKUP(L788,'Status Report'!B:AM,33,0)),AI788="Direct shipment",IF(H788="Asia Pacific",VLOOKUP(L788,'Status Report'!B:AM,34,0),VLOOKUP(L788,'Status Report'!B:AM,33,0)))</f>
        <v>25.154999999999998</v>
      </c>
      <c r="AC788" s="21">
        <f>VLOOKUP(L788,'Status Report'!B:CE,82,0)</f>
        <v>0</v>
      </c>
      <c r="AD788" s="21">
        <f t="shared" si="188"/>
        <v>25.154999999999998</v>
      </c>
      <c r="AE788" s="63">
        <f>VLOOKUP(L788,'Status Report'!B:W,20,0)</f>
        <v>39</v>
      </c>
      <c r="AF788" s="63">
        <f>VLOOKUP(L788,'Status Report'!B:W,21,0)</f>
        <v>33</v>
      </c>
      <c r="AG788" s="63">
        <f>VLOOKUP(L788,'Status Report'!B:W,22,0)</f>
        <v>4.5</v>
      </c>
      <c r="AH788" s="22">
        <f t="shared" si="189"/>
        <v>2.3165999999999999E-2</v>
      </c>
      <c r="AI788" t="s">
        <v>990</v>
      </c>
      <c r="AK788" s="63">
        <f>IFERROR(VLOOKUP(G788,ASEAN!A:A,1,0),0)</f>
        <v>0</v>
      </c>
      <c r="AL788" s="63">
        <f>IFERROR(VLOOKUP(D788,'[3]customer specs'!$B$1:$D$65536,3,0),0)</f>
        <v>0</v>
      </c>
      <c r="AM788" s="64">
        <f t="shared" si="190"/>
        <v>20.199999999999989</v>
      </c>
      <c r="AN788" s="64">
        <f t="shared" si="191"/>
        <v>0</v>
      </c>
      <c r="AO788" s="63"/>
      <c r="AP788" s="63"/>
      <c r="AQ788" s="63" t="str">
        <f t="shared" si="192"/>
        <v>no</v>
      </c>
      <c r="AR788" s="20">
        <f t="shared" si="193"/>
        <v>100.61999999999999</v>
      </c>
      <c r="AS788" s="63"/>
      <c r="AT788" s="23">
        <f t="shared" si="183"/>
        <v>0.12</v>
      </c>
      <c r="AU788" s="65">
        <f t="shared" si="194"/>
        <v>28.58522727272727</v>
      </c>
      <c r="AV788" s="65"/>
      <c r="AW788" s="65">
        <f t="shared" si="195"/>
        <v>114.34090909090908</v>
      </c>
      <c r="AX788" s="65"/>
      <c r="AY788" s="63">
        <f>VLOOKUP(L788,'Status Report'!B:CF,81,0)</f>
        <v>0</v>
      </c>
      <c r="AZ788" s="63" t="str">
        <f>VLOOKUP(L788,'Status Report'!B:S,18,0)</f>
        <v>Ellina Smirnova</v>
      </c>
      <c r="BB788" s="63">
        <f>VLOOKUP(L788,'Status Report'!B:Z,25,0)</f>
        <v>5</v>
      </c>
      <c r="BC788" s="63">
        <f t="shared" si="196"/>
        <v>20</v>
      </c>
      <c r="BF788">
        <f>VLOOKUP(L788,'Status Report'!B:CE,82,0)</f>
        <v>0</v>
      </c>
      <c r="BG788">
        <f>VLOOKUP(L788,'Status Report'!B:CF,83,0)</f>
        <v>0</v>
      </c>
      <c r="BH788">
        <f>VLOOKUP(L788,'Status Report'!B:CG,84,0)</f>
        <v>0</v>
      </c>
      <c r="BI788" t="s">
        <v>891</v>
      </c>
      <c r="BJ788" t="s">
        <v>795</v>
      </c>
      <c r="BM788" s="67">
        <f t="shared" si="197"/>
        <v>263</v>
      </c>
    </row>
    <row r="789" spans="1:65" x14ac:dyDescent="0.25">
      <c r="A789" s="68" t="str">
        <f>VLOOKUP(L789,'Status Report'!B:CB,79,0)</f>
        <v>Heineken UCL</v>
      </c>
      <c r="C789">
        <v>26021034</v>
      </c>
      <c r="D789">
        <v>3014754</v>
      </c>
      <c r="E789" t="s">
        <v>893</v>
      </c>
      <c r="F789" t="s">
        <v>894</v>
      </c>
      <c r="G789" t="str">
        <f>VLOOKUP(D789,'[2]sold to'!$A:$H,8,0)</f>
        <v>Dominica</v>
      </c>
      <c r="H789" t="str">
        <f>VLOOKUP(D789,'[2]sold to'!$A:$I,9,0)</f>
        <v>AMERICAS</v>
      </c>
      <c r="K789">
        <v>80</v>
      </c>
      <c r="L789">
        <v>88026570</v>
      </c>
      <c r="M789" t="s">
        <v>382</v>
      </c>
      <c r="N789">
        <v>5</v>
      </c>
      <c r="P789" t="str">
        <f>VLOOKUP(L789,'Status Report'!B:AA,26,0)</f>
        <v>China</v>
      </c>
      <c r="Q789" t="str">
        <f>VLOOKUP(L789,'Status Report'!B:AB,27,0)</f>
        <v>Textiles-Clothing</v>
      </c>
      <c r="R789">
        <f>VLOOKUP(L789,'Status Report'!B:X,23,0)</f>
        <v>200</v>
      </c>
      <c r="S789" t="str">
        <f>VLOOKUP(L789,'Status Report'!B:T,19,0)</f>
        <v>Asian Sourcing Link</v>
      </c>
      <c r="T789" s="62">
        <f>VLOOKUP(L789,'Status Report'!B:E,4,0)</f>
        <v>3</v>
      </c>
      <c r="U789" s="19">
        <f>_xlfn.IFS(AI789="Den Bosch",VLOOKUP(L789,'Status Report'!B:AM,35,0),AI789="Yantian",VLOOKUP(L789,'Status Report'!B:AM,36,0),AI789="",IF(H789="Asia Pacific",VLOOKUP(L789,'Status Report'!B:AM,36,0),VLOOKUP(L789,'Status Report'!B:AM,35,0)),AI789="Direct shipment",IF(H789="Asia Pacific",VLOOKUP(L789,'Status Report'!B:AM,36,0),VLOOKUP(L789,'Status Report'!B:AM,35,0)))</f>
        <v>34.549999999999997</v>
      </c>
      <c r="V789" s="20">
        <f t="shared" si="184"/>
        <v>172.75</v>
      </c>
      <c r="W789" s="19">
        <f>_xlfn.IFS(AI789="Den Bosch",VLOOKUP(L789,'Status Report'!B:AM,37,0),AI789="Yantian",VLOOKUP(L789,'Status Report'!B:AM,38,0),AI789="",IF(H789="Asia Pacific",VLOOKUP(L789,'Status Report'!B:AM,38,0),VLOOKUP(L789,'Status Report'!B:AM,37,0)),AI789="Direct shipment",IF(H789="Asia Pacific",VLOOKUP(L789,'Status Report'!B:AM,38,0),VLOOKUP(L789,'Status Report'!B:AM,37,0)))</f>
        <v>29.5</v>
      </c>
      <c r="X789" s="20">
        <f t="shared" si="185"/>
        <v>147.5</v>
      </c>
      <c r="Y789" s="20">
        <f>_xlfn.IFS(AI789="Den Bosch",VLOOKUP(L789,'Status Report'!B:AO,39,0),AI789="Yantian",VLOOKUP(L789,'Status Report'!B:AO,40,0),AI789="",IF(H789="Asia Pacific",VLOOKUP(L789,'Status Report'!B:AO,40,0),VLOOKUP(L789,'Status Report'!B:AO,39,0)),AI789="Direct shipment",IF(H789="Asia Pacific",VLOOKUP(L789,'Status Report'!B:AO,40,0),VLOOKUP(L789,'Status Report'!B:AO,39,0)))</f>
        <v>0</v>
      </c>
      <c r="Z789" s="20">
        <f t="shared" si="186"/>
        <v>0</v>
      </c>
      <c r="AA789" s="20">
        <f t="shared" si="187"/>
        <v>147.5</v>
      </c>
      <c r="AB789" s="21">
        <f>_xlfn.IFS(AI789="Den Bosch",VLOOKUP(L789,'Status Report'!B:AM,33,0),AI789="Yantian",VLOOKUP(L789,'Status Report'!B:AM,34,0),AI789="",IF(H789="Asia Pacific",VLOOKUP(L789,'Status Report'!B:AM,34,0),VLOOKUP(L789,'Status Report'!B:AM,33,0)),AI789="Direct shipment",IF(H789="Asia Pacific",VLOOKUP(L789,'Status Report'!B:AM,34,0),VLOOKUP(L789,'Status Report'!B:AM,33,0)))</f>
        <v>25.154999999999998</v>
      </c>
      <c r="AC789" s="21">
        <f>VLOOKUP(L789,'Status Report'!B:CE,82,0)</f>
        <v>0</v>
      </c>
      <c r="AD789" s="21">
        <f t="shared" si="188"/>
        <v>25.154999999999998</v>
      </c>
      <c r="AE789" s="63">
        <f>VLOOKUP(L789,'Status Report'!B:W,20,0)</f>
        <v>39</v>
      </c>
      <c r="AF789" s="63">
        <f>VLOOKUP(L789,'Status Report'!B:W,21,0)</f>
        <v>33</v>
      </c>
      <c r="AG789" s="63">
        <f>VLOOKUP(L789,'Status Report'!B:W,22,0)</f>
        <v>4.5</v>
      </c>
      <c r="AH789" s="22">
        <f t="shared" si="189"/>
        <v>2.8957500000000001E-2</v>
      </c>
      <c r="AI789" t="s">
        <v>990</v>
      </c>
      <c r="AK789" s="63">
        <f>IFERROR(VLOOKUP(G789,ASEAN!A:A,1,0),0)</f>
        <v>0</v>
      </c>
      <c r="AL789" s="63">
        <f>IFERROR(VLOOKUP(D789,'[3]customer specs'!$B$1:$D$65536,3,0),0)</f>
        <v>0</v>
      </c>
      <c r="AM789" s="64">
        <f t="shared" si="190"/>
        <v>25.25</v>
      </c>
      <c r="AN789" s="64">
        <f t="shared" si="191"/>
        <v>0</v>
      </c>
      <c r="AO789" s="63"/>
      <c r="AP789" s="63"/>
      <c r="AQ789" s="63" t="str">
        <f t="shared" si="192"/>
        <v>no</v>
      </c>
      <c r="AR789" s="20">
        <f t="shared" si="193"/>
        <v>125.77499999999999</v>
      </c>
      <c r="AS789" s="63"/>
      <c r="AT789" s="23">
        <f t="shared" si="183"/>
        <v>0.12</v>
      </c>
      <c r="AU789" s="65">
        <f t="shared" si="194"/>
        <v>28.58522727272727</v>
      </c>
      <c r="AV789" s="65"/>
      <c r="AW789" s="65">
        <f t="shared" si="195"/>
        <v>142.92613636363635</v>
      </c>
      <c r="AX789" s="65"/>
      <c r="AY789" s="63">
        <f>VLOOKUP(L789,'Status Report'!B:CF,81,0)</f>
        <v>0</v>
      </c>
      <c r="AZ789" s="63" t="str">
        <f>VLOOKUP(L789,'Status Report'!B:S,18,0)</f>
        <v>Ellina Smirnova</v>
      </c>
      <c r="BB789" s="63">
        <f>VLOOKUP(L789,'Status Report'!B:Z,25,0)</f>
        <v>5</v>
      </c>
      <c r="BC789" s="63">
        <f t="shared" si="196"/>
        <v>25</v>
      </c>
      <c r="BF789">
        <f>VLOOKUP(L789,'Status Report'!B:CE,82,0)</f>
        <v>0</v>
      </c>
      <c r="BG789">
        <f>VLOOKUP(L789,'Status Report'!B:CF,83,0)</f>
        <v>0</v>
      </c>
      <c r="BH789">
        <f>VLOOKUP(L789,'Status Report'!B:CG,84,0)</f>
        <v>0</v>
      </c>
      <c r="BI789" t="s">
        <v>891</v>
      </c>
      <c r="BJ789" t="s">
        <v>795</v>
      </c>
      <c r="BM789" s="67">
        <f t="shared" si="197"/>
        <v>32</v>
      </c>
    </row>
    <row r="790" spans="1:65" x14ac:dyDescent="0.25">
      <c r="A790" s="68" t="str">
        <f>VLOOKUP(L790,'Status Report'!B:CB,79,0)</f>
        <v>Heineken UCL</v>
      </c>
      <c r="C790">
        <v>26021034</v>
      </c>
      <c r="D790">
        <v>3014754</v>
      </c>
      <c r="E790" t="s">
        <v>893</v>
      </c>
      <c r="F790" t="s">
        <v>894</v>
      </c>
      <c r="G790" t="str">
        <f>VLOOKUP(D790,'[2]sold to'!$A:$H,8,0)</f>
        <v>Dominica</v>
      </c>
      <c r="H790" t="str">
        <f>VLOOKUP(D790,'[2]sold to'!$A:$I,9,0)</f>
        <v>AMERICAS</v>
      </c>
      <c r="K790">
        <v>90</v>
      </c>
      <c r="L790">
        <v>88026519</v>
      </c>
      <c r="M790" t="s">
        <v>816</v>
      </c>
      <c r="N790">
        <v>12</v>
      </c>
      <c r="P790" t="str">
        <f>VLOOKUP(L790,'Status Report'!B:AA,26,0)</f>
        <v>China</v>
      </c>
      <c r="Q790" t="str">
        <f>VLOOKUP(L790,'Status Report'!B:AB,27,0)</f>
        <v>Premiums</v>
      </c>
      <c r="R790">
        <f>VLOOKUP(L790,'Status Report'!B:X,23,0)</f>
        <v>250</v>
      </c>
      <c r="S790" t="str">
        <f>VLOOKUP(L790,'Status Report'!B:T,19,0)</f>
        <v>Promocean The Netherlands BV</v>
      </c>
      <c r="T790" s="62">
        <f>VLOOKUP(L790,'Status Report'!B:E,4,0)</f>
        <v>3</v>
      </c>
      <c r="U790" s="19">
        <f>_xlfn.IFS(AI790="Den Bosch",VLOOKUP(L790,'Status Report'!B:AM,35,0),AI790="Yantian",VLOOKUP(L790,'Status Report'!B:AM,36,0),AI790="",IF(H790="Asia Pacific",VLOOKUP(L790,'Status Report'!B:AM,36,0),VLOOKUP(L790,'Status Report'!B:AM,35,0)),AI790="Direct shipment",IF(H790="Asia Pacific",VLOOKUP(L790,'Status Report'!B:AM,36,0),VLOOKUP(L790,'Status Report'!B:AM,35,0)))</f>
        <v>74.7</v>
      </c>
      <c r="V790" s="20">
        <f t="shared" si="184"/>
        <v>896.40000000000009</v>
      </c>
      <c r="W790" s="19">
        <f>_xlfn.IFS(AI790="Den Bosch",VLOOKUP(L790,'Status Report'!B:AM,37,0),AI790="Yantian",VLOOKUP(L790,'Status Report'!B:AM,38,0),AI790="",IF(H790="Asia Pacific",VLOOKUP(L790,'Status Report'!B:AM,38,0),VLOOKUP(L790,'Status Report'!B:AM,37,0)),AI790="Direct shipment",IF(H790="Asia Pacific",VLOOKUP(L790,'Status Report'!B:AM,38,0),VLOOKUP(L790,'Status Report'!B:AM,37,0)))</f>
        <v>72.699999999999989</v>
      </c>
      <c r="X790" s="20">
        <f t="shared" si="185"/>
        <v>872.39999999999986</v>
      </c>
      <c r="Y790" s="20">
        <f>_xlfn.IFS(AI790="Den Bosch",VLOOKUP(L790,'Status Report'!B:AO,39,0),AI790="Yantian",VLOOKUP(L790,'Status Report'!B:AO,40,0),AI790="",IF(H790="Asia Pacific",VLOOKUP(L790,'Status Report'!B:AO,40,0),VLOOKUP(L790,'Status Report'!B:AO,39,0)),AI790="Direct shipment",IF(H790="Asia Pacific",VLOOKUP(L790,'Status Report'!B:AO,40,0),VLOOKUP(L790,'Status Report'!B:AO,39,0)))</f>
        <v>0</v>
      </c>
      <c r="Z790" s="20">
        <f t="shared" si="186"/>
        <v>0</v>
      </c>
      <c r="AA790" s="20">
        <f t="shared" si="187"/>
        <v>872.39999999999986</v>
      </c>
      <c r="AB790" s="21">
        <f>_xlfn.IFS(AI790="Den Bosch",VLOOKUP(L790,'Status Report'!B:AM,33,0),AI790="Yantian",VLOOKUP(L790,'Status Report'!B:AM,34,0),AI790="",IF(H790="Asia Pacific",VLOOKUP(L790,'Status Report'!B:AM,34,0),VLOOKUP(L790,'Status Report'!B:AM,33,0)),AI790="Direct shipment",IF(H790="Asia Pacific",VLOOKUP(L790,'Status Report'!B:AM,34,0),VLOOKUP(L790,'Status Report'!B:AM,33,0)))</f>
        <v>62.893800000000006</v>
      </c>
      <c r="AC790" s="21">
        <f>VLOOKUP(L790,'Status Report'!B:CE,82,0)</f>
        <v>0</v>
      </c>
      <c r="AD790" s="21">
        <f t="shared" si="188"/>
        <v>62.893800000000006</v>
      </c>
      <c r="AE790" s="63">
        <f>VLOOKUP(L790,'Status Report'!B:W,20,0)</f>
        <v>37</v>
      </c>
      <c r="AF790" s="63">
        <f>VLOOKUP(L790,'Status Report'!B:W,21,0)</f>
        <v>16</v>
      </c>
      <c r="AG790" s="63">
        <f>VLOOKUP(L790,'Status Report'!B:W,22,0)</f>
        <v>17</v>
      </c>
      <c r="AH790" s="22">
        <f t="shared" si="189"/>
        <v>0.120768</v>
      </c>
      <c r="AI790" t="s">
        <v>990</v>
      </c>
      <c r="AK790" s="63">
        <f>IFERROR(VLOOKUP(G790,ASEAN!A:A,1,0),0)</f>
        <v>0</v>
      </c>
      <c r="AL790" s="63">
        <f>IFERROR(VLOOKUP(D790,'[3]customer specs'!$B$1:$D$65536,3,0),0)</f>
        <v>0</v>
      </c>
      <c r="AM790" s="64">
        <f t="shared" si="190"/>
        <v>24.000000000000227</v>
      </c>
      <c r="AN790" s="64">
        <f t="shared" si="191"/>
        <v>0</v>
      </c>
      <c r="AO790" s="63"/>
      <c r="AP790" s="63"/>
      <c r="AQ790" s="63" t="str">
        <f t="shared" si="192"/>
        <v>no</v>
      </c>
      <c r="AR790" s="20">
        <f t="shared" si="193"/>
        <v>754.7256000000001</v>
      </c>
      <c r="AS790" s="63"/>
      <c r="AT790" s="23">
        <f t="shared" si="183"/>
        <v>0.12</v>
      </c>
      <c r="AU790" s="65">
        <f t="shared" si="194"/>
        <v>71.470227272727286</v>
      </c>
      <c r="AV790" s="65"/>
      <c r="AW790" s="65">
        <f t="shared" si="195"/>
        <v>857.64272727272737</v>
      </c>
      <c r="AX790" s="65"/>
      <c r="AY790" s="63">
        <f>VLOOKUP(L790,'Status Report'!B:CF,81,0)</f>
        <v>0</v>
      </c>
      <c r="AZ790" s="63" t="str">
        <f>VLOOKUP(L790,'Status Report'!B:S,18,0)</f>
        <v>Ellina Smirnova</v>
      </c>
      <c r="BB790" s="63">
        <f>VLOOKUP(L790,'Status Report'!B:Z,25,0)</f>
        <v>10</v>
      </c>
      <c r="BC790" s="63">
        <f t="shared" si="196"/>
        <v>120</v>
      </c>
      <c r="BF790">
        <f>VLOOKUP(L790,'Status Report'!B:CE,82,0)</f>
        <v>0</v>
      </c>
      <c r="BG790">
        <f>VLOOKUP(L790,'Status Report'!B:CF,83,0)</f>
        <v>0</v>
      </c>
      <c r="BH790">
        <f>VLOOKUP(L790,'Status Report'!B:CG,84,0)</f>
        <v>0</v>
      </c>
      <c r="BI790" t="s">
        <v>891</v>
      </c>
      <c r="BJ790" t="s">
        <v>795</v>
      </c>
      <c r="BM790" s="67">
        <f t="shared" si="197"/>
        <v>819</v>
      </c>
    </row>
    <row r="791" spans="1:65" x14ac:dyDescent="0.25">
      <c r="A791" s="68" t="str">
        <f>VLOOKUP(L791,'Status Report'!B:CB,79,0)</f>
        <v>Heineken UCL</v>
      </c>
      <c r="C791">
        <v>26021034</v>
      </c>
      <c r="D791">
        <v>3014754</v>
      </c>
      <c r="E791" t="s">
        <v>893</v>
      </c>
      <c r="F791" t="s">
        <v>894</v>
      </c>
      <c r="G791" t="str">
        <f>VLOOKUP(D791,'[2]sold to'!$A:$H,8,0)</f>
        <v>Dominica</v>
      </c>
      <c r="H791" t="str">
        <f>VLOOKUP(D791,'[2]sold to'!$A:$I,9,0)</f>
        <v>AMERICAS</v>
      </c>
      <c r="K791">
        <v>100</v>
      </c>
      <c r="L791">
        <v>88026485</v>
      </c>
      <c r="M791" t="s">
        <v>312</v>
      </c>
      <c r="N791">
        <v>2</v>
      </c>
      <c r="P791" t="str">
        <f>VLOOKUP(L791,'Status Report'!B:AA,26,0)</f>
        <v>China</v>
      </c>
      <c r="Q791" t="str">
        <f>VLOOKUP(L791,'Status Report'!B:AB,27,0)</f>
        <v>Bar support</v>
      </c>
      <c r="R791">
        <f>VLOOKUP(L791,'Status Report'!B:X,23,0)</f>
        <v>125</v>
      </c>
      <c r="S791" t="str">
        <f>VLOOKUP(L791,'Status Report'!B:T,19,0)</f>
        <v>Promocean The Netherlands BV</v>
      </c>
      <c r="T791" s="62">
        <f>VLOOKUP(L791,'Status Report'!B:E,4,0)</f>
        <v>3</v>
      </c>
      <c r="U791" s="19">
        <f>_xlfn.IFS(AI791="Den Bosch",VLOOKUP(L791,'Status Report'!B:AM,35,0),AI791="Yantian",VLOOKUP(L791,'Status Report'!B:AM,36,0),AI791="",IF(H791="Asia Pacific",VLOOKUP(L791,'Status Report'!B:AM,36,0),VLOOKUP(L791,'Status Report'!B:AM,35,0)),AI791="Direct shipment",IF(H791="Asia Pacific",VLOOKUP(L791,'Status Report'!B:AM,36,0),VLOOKUP(L791,'Status Report'!B:AM,35,0)))</f>
        <v>30.2</v>
      </c>
      <c r="V791" s="20">
        <f t="shared" si="184"/>
        <v>60.4</v>
      </c>
      <c r="W791" s="19">
        <f>_xlfn.IFS(AI791="Den Bosch",VLOOKUP(L791,'Status Report'!B:AM,37,0),AI791="Yantian",VLOOKUP(L791,'Status Report'!B:AM,38,0),AI791="",IF(H791="Asia Pacific",VLOOKUP(L791,'Status Report'!B:AM,38,0),VLOOKUP(L791,'Status Report'!B:AM,37,0)),AI791="Direct shipment",IF(H791="Asia Pacific",VLOOKUP(L791,'Status Report'!B:AM,38,0),VLOOKUP(L791,'Status Report'!B:AM,37,0)))</f>
        <v>26.400000000000002</v>
      </c>
      <c r="X791" s="20">
        <f t="shared" si="185"/>
        <v>52.800000000000004</v>
      </c>
      <c r="Y791" s="20">
        <f>_xlfn.IFS(AI791="Den Bosch",VLOOKUP(L791,'Status Report'!B:AO,39,0),AI791="Yantian",VLOOKUP(L791,'Status Report'!B:AO,40,0),AI791="",IF(H791="Asia Pacific",VLOOKUP(L791,'Status Report'!B:AO,40,0),VLOOKUP(L791,'Status Report'!B:AO,39,0)),AI791="Direct shipment",IF(H791="Asia Pacific",VLOOKUP(L791,'Status Report'!B:AO,40,0),VLOOKUP(L791,'Status Report'!B:AO,39,0)))</f>
        <v>0</v>
      </c>
      <c r="Z791" s="20">
        <f t="shared" si="186"/>
        <v>0</v>
      </c>
      <c r="AA791" s="20">
        <f t="shared" si="187"/>
        <v>52.800000000000004</v>
      </c>
      <c r="AB791" s="21">
        <f>_xlfn.IFS(AI791="Den Bosch",VLOOKUP(L791,'Status Report'!B:AM,33,0),AI791="Yantian",VLOOKUP(L791,'Status Report'!B:AM,34,0),AI791="",IF(H791="Asia Pacific",VLOOKUP(L791,'Status Report'!B:AM,34,0),VLOOKUP(L791,'Status Report'!B:AM,33,0)),AI791="Direct shipment",IF(H791="Asia Pacific",VLOOKUP(L791,'Status Report'!B:AM,34,0),VLOOKUP(L791,'Status Report'!B:AM,33,0)))</f>
        <v>23.176800000000004</v>
      </c>
      <c r="AC791" s="21">
        <f>VLOOKUP(L791,'Status Report'!B:CE,82,0)</f>
        <v>0</v>
      </c>
      <c r="AD791" s="21">
        <f t="shared" si="188"/>
        <v>23.176800000000004</v>
      </c>
      <c r="AE791" s="63">
        <f>VLOOKUP(L791,'Status Report'!B:W,20,0)</f>
        <v>14</v>
      </c>
      <c r="AF791" s="63">
        <f>VLOOKUP(L791,'Status Report'!B:W,21,0)</f>
        <v>5</v>
      </c>
      <c r="AG791" s="63">
        <f>VLOOKUP(L791,'Status Report'!B:W,22,0)</f>
        <v>5</v>
      </c>
      <c r="AH791" s="22">
        <f t="shared" si="189"/>
        <v>6.9999999999999999E-4</v>
      </c>
      <c r="AI791" t="s">
        <v>990</v>
      </c>
      <c r="AK791" s="63">
        <f>IFERROR(VLOOKUP(G791,ASEAN!A:A,1,0),0)</f>
        <v>0</v>
      </c>
      <c r="AL791" s="63">
        <f>IFERROR(VLOOKUP(D791,'[3]customer specs'!$B$1:$D$65536,3,0),0)</f>
        <v>0</v>
      </c>
      <c r="AM791" s="64">
        <f t="shared" si="190"/>
        <v>7.5999999999999943</v>
      </c>
      <c r="AN791" s="64">
        <f t="shared" si="191"/>
        <v>0</v>
      </c>
      <c r="AO791" s="63"/>
      <c r="AP791" s="63"/>
      <c r="AQ791" s="63" t="str">
        <f t="shared" si="192"/>
        <v>no</v>
      </c>
      <c r="AR791" s="20">
        <f t="shared" si="193"/>
        <v>46.353600000000007</v>
      </c>
      <c r="AS791" s="63"/>
      <c r="AT791" s="23">
        <f t="shared" si="183"/>
        <v>0.12</v>
      </c>
      <c r="AU791" s="65">
        <f t="shared" si="194"/>
        <v>26.33727272727273</v>
      </c>
      <c r="AV791" s="65"/>
      <c r="AW791" s="65">
        <f t="shared" si="195"/>
        <v>52.674545454545459</v>
      </c>
      <c r="AX791" s="65"/>
      <c r="AY791" s="63">
        <f>VLOOKUP(L791,'Status Report'!B:CF,81,0)</f>
        <v>0</v>
      </c>
      <c r="AZ791" s="63" t="str">
        <f>VLOOKUP(L791,'Status Report'!B:S,18,0)</f>
        <v>Ellina Smirnova</v>
      </c>
      <c r="BB791" s="63">
        <f>VLOOKUP(L791,'Status Report'!B:Z,25,0)</f>
        <v>20</v>
      </c>
      <c r="BC791" s="63">
        <f t="shared" si="196"/>
        <v>40</v>
      </c>
      <c r="BF791">
        <f>VLOOKUP(L791,'Status Report'!B:CE,82,0)</f>
        <v>0</v>
      </c>
      <c r="BG791">
        <f>VLOOKUP(L791,'Status Report'!B:CF,83,0)</f>
        <v>0</v>
      </c>
      <c r="BH791">
        <f>VLOOKUP(L791,'Status Report'!B:CG,84,0)</f>
        <v>0</v>
      </c>
      <c r="BI791" t="s">
        <v>891</v>
      </c>
      <c r="BJ791" t="s">
        <v>795</v>
      </c>
      <c r="BM791" s="67">
        <f t="shared" si="197"/>
        <v>2875</v>
      </c>
    </row>
    <row r="792" spans="1:65" x14ac:dyDescent="0.25">
      <c r="A792" s="68" t="str">
        <f>VLOOKUP(L792,'Status Report'!B:CB,79,0)</f>
        <v>Heineken UCL</v>
      </c>
      <c r="C792">
        <v>26021034</v>
      </c>
      <c r="D792">
        <v>3014754</v>
      </c>
      <c r="E792" t="s">
        <v>893</v>
      </c>
      <c r="F792" t="s">
        <v>894</v>
      </c>
      <c r="G792" t="str">
        <f>VLOOKUP(D792,'[2]sold to'!$A:$H,8,0)</f>
        <v>Dominica</v>
      </c>
      <c r="H792" t="str">
        <f>VLOOKUP(D792,'[2]sold to'!$A:$I,9,0)</f>
        <v>AMERICAS</v>
      </c>
      <c r="K792">
        <v>110</v>
      </c>
      <c r="L792">
        <v>88026487</v>
      </c>
      <c r="M792" t="s">
        <v>314</v>
      </c>
      <c r="N792">
        <v>5</v>
      </c>
      <c r="P792" t="str">
        <f>VLOOKUP(L792,'Status Report'!B:AA,26,0)</f>
        <v>China</v>
      </c>
      <c r="Q792" t="str">
        <f>VLOOKUP(L792,'Status Report'!B:AB,27,0)</f>
        <v>Premiums</v>
      </c>
      <c r="R792">
        <f>VLOOKUP(L792,'Status Report'!B:X,23,0)</f>
        <v>100</v>
      </c>
      <c r="S792" t="str">
        <f>VLOOKUP(L792,'Status Report'!B:T,19,0)</f>
        <v>Promocean The Netherlands BV</v>
      </c>
      <c r="T792" s="62">
        <f>VLOOKUP(L792,'Status Report'!B:E,4,0)</f>
        <v>3</v>
      </c>
      <c r="U792" s="19">
        <f>_xlfn.IFS(AI792="Den Bosch",VLOOKUP(L792,'Status Report'!B:AM,35,0),AI792="Yantian",VLOOKUP(L792,'Status Report'!B:AM,36,0),AI792="",IF(H792="Asia Pacific",VLOOKUP(L792,'Status Report'!B:AM,36,0),VLOOKUP(L792,'Status Report'!B:AM,35,0)),AI792="Direct shipment",IF(H792="Asia Pacific",VLOOKUP(L792,'Status Report'!B:AM,36,0),VLOOKUP(L792,'Status Report'!B:AM,35,0)))</f>
        <v>30.6</v>
      </c>
      <c r="V792" s="20">
        <f t="shared" si="184"/>
        <v>153</v>
      </c>
      <c r="W792" s="19">
        <f>_xlfn.IFS(AI792="Den Bosch",VLOOKUP(L792,'Status Report'!B:AM,37,0),AI792="Yantian",VLOOKUP(L792,'Status Report'!B:AM,38,0),AI792="",IF(H792="Asia Pacific",VLOOKUP(L792,'Status Report'!B:AM,38,0),VLOOKUP(L792,'Status Report'!B:AM,37,0)),AI792="Direct shipment",IF(H792="Asia Pacific",VLOOKUP(L792,'Status Report'!B:AM,38,0),VLOOKUP(L792,'Status Report'!B:AM,37,0)))</f>
        <v>28.799999999999997</v>
      </c>
      <c r="X792" s="20">
        <f t="shared" si="185"/>
        <v>144</v>
      </c>
      <c r="Y792" s="20">
        <f>_xlfn.IFS(AI792="Den Bosch",VLOOKUP(L792,'Status Report'!B:AO,39,0),AI792="Yantian",VLOOKUP(L792,'Status Report'!B:AO,40,0),AI792="",IF(H792="Asia Pacific",VLOOKUP(L792,'Status Report'!B:AO,40,0),VLOOKUP(L792,'Status Report'!B:AO,39,0)),AI792="Direct shipment",IF(H792="Asia Pacific",VLOOKUP(L792,'Status Report'!B:AO,40,0),VLOOKUP(L792,'Status Report'!B:AO,39,0)))</f>
        <v>0</v>
      </c>
      <c r="Z792" s="20">
        <f t="shared" si="186"/>
        <v>0</v>
      </c>
      <c r="AA792" s="20">
        <f t="shared" si="187"/>
        <v>144</v>
      </c>
      <c r="AB792" s="21">
        <f>_xlfn.IFS(AI792="Den Bosch",VLOOKUP(L792,'Status Report'!B:AM,33,0),AI792="Yantian",VLOOKUP(L792,'Status Report'!B:AM,34,0),AI792="",IF(H792="Asia Pacific",VLOOKUP(L792,'Status Report'!B:AM,34,0),VLOOKUP(L792,'Status Report'!B:AM,33,0)),AI792="Direct shipment",IF(H792="Asia Pacific",VLOOKUP(L792,'Status Report'!B:AM,34,0),VLOOKUP(L792,'Status Report'!B:AM,33,0)))</f>
        <v>25.1082</v>
      </c>
      <c r="AC792" s="21">
        <f>VLOOKUP(L792,'Status Report'!B:CE,82,0)</f>
        <v>0</v>
      </c>
      <c r="AD792" s="21">
        <f t="shared" si="188"/>
        <v>25.1082</v>
      </c>
      <c r="AE792" s="63">
        <f>VLOOKUP(L792,'Status Report'!B:W,20,0)</f>
        <v>47</v>
      </c>
      <c r="AF792" s="63">
        <f>VLOOKUP(L792,'Status Report'!B:W,21,0)</f>
        <v>46</v>
      </c>
      <c r="AG792" s="63">
        <f>VLOOKUP(L792,'Status Report'!B:W,22,0)</f>
        <v>2</v>
      </c>
      <c r="AH792" s="22">
        <f t="shared" si="189"/>
        <v>2.162E-2</v>
      </c>
      <c r="AI792" t="s">
        <v>990</v>
      </c>
      <c r="AK792" s="63">
        <f>IFERROR(VLOOKUP(G792,ASEAN!A:A,1,0),0)</f>
        <v>0</v>
      </c>
      <c r="AL792" s="63">
        <f>IFERROR(VLOOKUP(D792,'[3]customer specs'!$B$1:$D$65536,3,0),0)</f>
        <v>0</v>
      </c>
      <c r="AM792" s="64">
        <f t="shared" si="190"/>
        <v>9</v>
      </c>
      <c r="AN792" s="64">
        <f t="shared" si="191"/>
        <v>0</v>
      </c>
      <c r="AO792" s="63"/>
      <c r="AP792" s="63"/>
      <c r="AQ792" s="63" t="str">
        <f t="shared" si="192"/>
        <v>no</v>
      </c>
      <c r="AR792" s="20">
        <f t="shared" si="193"/>
        <v>125.541</v>
      </c>
      <c r="AS792" s="63"/>
      <c r="AT792" s="23">
        <f t="shared" si="183"/>
        <v>0.12</v>
      </c>
      <c r="AU792" s="65">
        <f t="shared" si="194"/>
        <v>28.532045454545454</v>
      </c>
      <c r="AV792" s="65"/>
      <c r="AW792" s="65">
        <f t="shared" si="195"/>
        <v>142.66022727272727</v>
      </c>
      <c r="AX792" s="65"/>
      <c r="AY792" s="63">
        <f>VLOOKUP(L792,'Status Report'!B:CF,81,0)</f>
        <v>0</v>
      </c>
      <c r="AZ792" s="63" t="str">
        <f>VLOOKUP(L792,'Status Report'!B:S,18,0)</f>
        <v>Ellina Smirnova</v>
      </c>
      <c r="BB792" s="63">
        <f>VLOOKUP(L792,'Status Report'!B:Z,25,0)</f>
        <v>10</v>
      </c>
      <c r="BC792" s="63">
        <f t="shared" si="196"/>
        <v>50</v>
      </c>
      <c r="BF792">
        <f>VLOOKUP(L792,'Status Report'!B:CE,82,0)</f>
        <v>0</v>
      </c>
      <c r="BG792">
        <f>VLOOKUP(L792,'Status Report'!B:CF,83,0)</f>
        <v>0</v>
      </c>
      <c r="BH792">
        <f>VLOOKUP(L792,'Status Report'!B:CG,84,0)</f>
        <v>0</v>
      </c>
      <c r="BI792" t="s">
        <v>891</v>
      </c>
      <c r="BJ792" t="s">
        <v>795</v>
      </c>
      <c r="BM792" s="67">
        <f t="shared" si="197"/>
        <v>1295</v>
      </c>
    </row>
    <row r="793" spans="1:65" x14ac:dyDescent="0.25">
      <c r="A793" s="68" t="str">
        <f>VLOOKUP(L793,'Status Report'!B:CB,79,0)</f>
        <v>Heineken UCL</v>
      </c>
      <c r="C793">
        <v>26021034</v>
      </c>
      <c r="D793">
        <v>3014754</v>
      </c>
      <c r="E793" t="s">
        <v>893</v>
      </c>
      <c r="F793" t="s">
        <v>894</v>
      </c>
      <c r="G793" t="str">
        <f>VLOOKUP(D793,'[2]sold to'!$A:$H,8,0)</f>
        <v>Dominica</v>
      </c>
      <c r="H793" t="str">
        <f>VLOOKUP(D793,'[2]sold to'!$A:$I,9,0)</f>
        <v>AMERICAS</v>
      </c>
      <c r="K793">
        <v>120</v>
      </c>
      <c r="L793">
        <v>88026488</v>
      </c>
      <c r="M793" t="s">
        <v>315</v>
      </c>
      <c r="N793">
        <v>5</v>
      </c>
      <c r="P793" t="str">
        <f>VLOOKUP(L793,'Status Report'!B:AA,26,0)</f>
        <v>China</v>
      </c>
      <c r="Q793" t="str">
        <f>VLOOKUP(L793,'Status Report'!B:AB,27,0)</f>
        <v>Premiums</v>
      </c>
      <c r="R793">
        <f>VLOOKUP(L793,'Status Report'!B:X,23,0)</f>
        <v>100</v>
      </c>
      <c r="S793" t="str">
        <f>VLOOKUP(L793,'Status Report'!B:T,19,0)</f>
        <v>Promocean The Netherlands BV</v>
      </c>
      <c r="T793" s="62">
        <f>VLOOKUP(L793,'Status Report'!B:E,4,0)</f>
        <v>3</v>
      </c>
      <c r="U793" s="19">
        <f>_xlfn.IFS(AI793="Den Bosch",VLOOKUP(L793,'Status Report'!B:AM,35,0),AI793="Yantian",VLOOKUP(L793,'Status Report'!B:AM,36,0),AI793="",IF(H793="Asia Pacific",VLOOKUP(L793,'Status Report'!B:AM,36,0),VLOOKUP(L793,'Status Report'!B:AM,35,0)),AI793="Direct shipment",IF(H793="Asia Pacific",VLOOKUP(L793,'Status Report'!B:AM,36,0),VLOOKUP(L793,'Status Report'!B:AM,35,0)))</f>
        <v>46.2</v>
      </c>
      <c r="V793" s="20">
        <f t="shared" si="184"/>
        <v>231</v>
      </c>
      <c r="W793" s="19">
        <f>_xlfn.IFS(AI793="Den Bosch",VLOOKUP(L793,'Status Report'!B:AM,37,0),AI793="Yantian",VLOOKUP(L793,'Status Report'!B:AM,38,0),AI793="",IF(H793="Asia Pacific",VLOOKUP(L793,'Status Report'!B:AM,38,0),VLOOKUP(L793,'Status Report'!B:AM,37,0)),AI793="Direct shipment",IF(H793="Asia Pacific",VLOOKUP(L793,'Status Report'!B:AM,38,0),VLOOKUP(L793,'Status Report'!B:AM,37,0)))</f>
        <v>41</v>
      </c>
      <c r="X793" s="20">
        <f t="shared" si="185"/>
        <v>205</v>
      </c>
      <c r="Y793" s="20">
        <f>_xlfn.IFS(AI793="Den Bosch",VLOOKUP(L793,'Status Report'!B:AO,39,0),AI793="Yantian",VLOOKUP(L793,'Status Report'!B:AO,40,0),AI793="",IF(H793="Asia Pacific",VLOOKUP(L793,'Status Report'!B:AO,40,0),VLOOKUP(L793,'Status Report'!B:AO,39,0)),AI793="Direct shipment",IF(H793="Asia Pacific",VLOOKUP(L793,'Status Report'!B:AO,40,0),VLOOKUP(L793,'Status Report'!B:AO,39,0)))</f>
        <v>0</v>
      </c>
      <c r="Z793" s="20">
        <f t="shared" si="186"/>
        <v>0</v>
      </c>
      <c r="AA793" s="20">
        <f t="shared" si="187"/>
        <v>205</v>
      </c>
      <c r="AB793" s="21">
        <f>_xlfn.IFS(AI793="Den Bosch",VLOOKUP(L793,'Status Report'!B:AM,33,0),AI793="Yantian",VLOOKUP(L793,'Status Report'!B:AM,34,0),AI793="",IF(H793="Asia Pacific",VLOOKUP(L793,'Status Report'!B:AM,34,0),VLOOKUP(L793,'Status Report'!B:AM,33,0)),AI793="Direct shipment",IF(H793="Asia Pacific",VLOOKUP(L793,'Status Report'!B:AM,34,0),VLOOKUP(L793,'Status Report'!B:AM,33,0)))</f>
        <v>35.419800000000002</v>
      </c>
      <c r="AC793" s="21">
        <f>VLOOKUP(L793,'Status Report'!B:CE,82,0)</f>
        <v>0</v>
      </c>
      <c r="AD793" s="21">
        <f t="shared" si="188"/>
        <v>35.419800000000002</v>
      </c>
      <c r="AE793" s="63">
        <f>VLOOKUP(L793,'Status Report'!B:W,20,0)</f>
        <v>28</v>
      </c>
      <c r="AF793" s="63">
        <f>VLOOKUP(L793,'Status Report'!B:W,21,0)</f>
        <v>17</v>
      </c>
      <c r="AG793" s="63">
        <f>VLOOKUP(L793,'Status Report'!B:W,22,0)</f>
        <v>13</v>
      </c>
      <c r="AH793" s="22">
        <f t="shared" si="189"/>
        <v>3.0939999999999999E-2</v>
      </c>
      <c r="AI793" t="s">
        <v>990</v>
      </c>
      <c r="AK793" s="63">
        <f>IFERROR(VLOOKUP(G793,ASEAN!A:A,1,0),0)</f>
        <v>0</v>
      </c>
      <c r="AL793" s="63">
        <f>IFERROR(VLOOKUP(D793,'[3]customer specs'!$B$1:$D$65536,3,0),0)</f>
        <v>0</v>
      </c>
      <c r="AM793" s="64">
        <f t="shared" si="190"/>
        <v>26</v>
      </c>
      <c r="AN793" s="64">
        <f t="shared" si="191"/>
        <v>0</v>
      </c>
      <c r="AO793" s="63"/>
      <c r="AP793" s="63"/>
      <c r="AQ793" s="63" t="str">
        <f t="shared" si="192"/>
        <v>no</v>
      </c>
      <c r="AR793" s="20">
        <f t="shared" si="193"/>
        <v>177.09900000000002</v>
      </c>
      <c r="AS793" s="63"/>
      <c r="AT793" s="23">
        <f t="shared" si="183"/>
        <v>0.12</v>
      </c>
      <c r="AU793" s="65">
        <f t="shared" si="194"/>
        <v>40.249772727272727</v>
      </c>
      <c r="AV793" s="65"/>
      <c r="AW793" s="65">
        <f t="shared" si="195"/>
        <v>201.24886363636364</v>
      </c>
      <c r="AX793" s="65"/>
      <c r="AY793" s="63">
        <f>VLOOKUP(L793,'Status Report'!B:CF,81,0)</f>
        <v>0</v>
      </c>
      <c r="AZ793" s="63" t="str">
        <f>VLOOKUP(L793,'Status Report'!B:S,18,0)</f>
        <v>Ellina Smirnova</v>
      </c>
      <c r="BB793" s="63">
        <f>VLOOKUP(L793,'Status Report'!B:Z,25,0)</f>
        <v>10</v>
      </c>
      <c r="BC793" s="63">
        <f t="shared" si="196"/>
        <v>50</v>
      </c>
      <c r="BF793">
        <f>VLOOKUP(L793,'Status Report'!B:CE,82,0)</f>
        <v>0</v>
      </c>
      <c r="BG793">
        <f>VLOOKUP(L793,'Status Report'!B:CF,83,0)</f>
        <v>0</v>
      </c>
      <c r="BH793">
        <f>VLOOKUP(L793,'Status Report'!B:CG,84,0)</f>
        <v>0</v>
      </c>
      <c r="BI793" t="s">
        <v>891</v>
      </c>
      <c r="BJ793" t="s">
        <v>795</v>
      </c>
      <c r="BM793" s="67">
        <f t="shared" si="197"/>
        <v>588</v>
      </c>
    </row>
    <row r="794" spans="1:65" x14ac:dyDescent="0.25">
      <c r="A794" s="68" t="str">
        <f>VLOOKUP(L794,'Status Report'!B:CB,79,0)</f>
        <v>Heineken UCL</v>
      </c>
      <c r="C794">
        <v>26021034</v>
      </c>
      <c r="D794">
        <v>3014754</v>
      </c>
      <c r="E794" t="s">
        <v>893</v>
      </c>
      <c r="F794" t="s">
        <v>894</v>
      </c>
      <c r="G794" t="str">
        <f>VLOOKUP(D794,'[2]sold to'!$A:$H,8,0)</f>
        <v>Dominica</v>
      </c>
      <c r="H794" t="str">
        <f>VLOOKUP(D794,'[2]sold to'!$A:$I,9,0)</f>
        <v>AMERICAS</v>
      </c>
      <c r="K794">
        <v>130</v>
      </c>
      <c r="L794">
        <v>88026494</v>
      </c>
      <c r="M794" t="s">
        <v>320</v>
      </c>
      <c r="N794">
        <v>2</v>
      </c>
      <c r="P794" t="str">
        <f>VLOOKUP(L794,'Status Report'!B:AA,26,0)</f>
        <v>China</v>
      </c>
      <c r="Q794" t="str">
        <f>VLOOKUP(L794,'Status Report'!B:AB,27,0)</f>
        <v>Premiums</v>
      </c>
      <c r="R794">
        <f>VLOOKUP(L794,'Status Report'!B:X,23,0)</f>
        <v>100</v>
      </c>
      <c r="S794" t="str">
        <f>VLOOKUP(L794,'Status Report'!B:T,19,0)</f>
        <v>Promocean The Netherlands BV</v>
      </c>
      <c r="T794" s="62">
        <f>VLOOKUP(L794,'Status Report'!B:E,4,0)</f>
        <v>3</v>
      </c>
      <c r="U794" s="19">
        <f>_xlfn.IFS(AI794="Den Bosch",VLOOKUP(L794,'Status Report'!B:AM,35,0),AI794="Yantian",VLOOKUP(L794,'Status Report'!B:AM,36,0),AI794="",IF(H794="Asia Pacific",VLOOKUP(L794,'Status Report'!B:AM,36,0),VLOOKUP(L794,'Status Report'!B:AM,35,0)),AI794="Direct shipment",IF(H794="Asia Pacific",VLOOKUP(L794,'Status Report'!B:AM,36,0),VLOOKUP(L794,'Status Report'!B:AM,35,0)))</f>
        <v>47</v>
      </c>
      <c r="V794" s="20">
        <f t="shared" si="184"/>
        <v>94</v>
      </c>
      <c r="W794" s="19">
        <f>_xlfn.IFS(AI794="Den Bosch",VLOOKUP(L794,'Status Report'!B:AM,37,0),AI794="Yantian",VLOOKUP(L794,'Status Report'!B:AM,38,0),AI794="",IF(H794="Asia Pacific",VLOOKUP(L794,'Status Report'!B:AM,38,0),VLOOKUP(L794,'Status Report'!B:AM,37,0)),AI794="Direct shipment",IF(H794="Asia Pacific",VLOOKUP(L794,'Status Report'!B:AM,38,0),VLOOKUP(L794,'Status Report'!B:AM,37,0)))</f>
        <v>42.25</v>
      </c>
      <c r="X794" s="20">
        <f t="shared" si="185"/>
        <v>84.5</v>
      </c>
      <c r="Y794" s="20">
        <f>_xlfn.IFS(AI794="Den Bosch",VLOOKUP(L794,'Status Report'!B:AO,39,0),AI794="Yantian",VLOOKUP(L794,'Status Report'!B:AO,40,0),AI794="",IF(H794="Asia Pacific",VLOOKUP(L794,'Status Report'!B:AO,40,0),VLOOKUP(L794,'Status Report'!B:AO,39,0)),AI794="Direct shipment",IF(H794="Asia Pacific",VLOOKUP(L794,'Status Report'!B:AO,40,0),VLOOKUP(L794,'Status Report'!B:AO,39,0)))</f>
        <v>0</v>
      </c>
      <c r="Z794" s="20">
        <f t="shared" si="186"/>
        <v>0</v>
      </c>
      <c r="AA794" s="20">
        <f t="shared" si="187"/>
        <v>84.5</v>
      </c>
      <c r="AB794" s="21">
        <f>_xlfn.IFS(AI794="Den Bosch",VLOOKUP(L794,'Status Report'!B:AM,33,0),AI794="Yantian",VLOOKUP(L794,'Status Report'!B:AM,34,0),AI794="",IF(H794="Asia Pacific",VLOOKUP(L794,'Status Report'!B:AM,34,0),VLOOKUP(L794,'Status Report'!B:AM,33,0)),AI794="Direct shipment",IF(H794="Asia Pacific",VLOOKUP(L794,'Status Report'!B:AM,34,0),VLOOKUP(L794,'Status Report'!B:AM,33,0)))</f>
        <v>37.249200000000002</v>
      </c>
      <c r="AC794" s="21">
        <f>VLOOKUP(L794,'Status Report'!B:CE,82,0)</f>
        <v>0</v>
      </c>
      <c r="AD794" s="21">
        <f t="shared" si="188"/>
        <v>37.249200000000002</v>
      </c>
      <c r="AE794" s="63">
        <f>VLOOKUP(L794,'Status Report'!B:W,20,0)</f>
        <v>11</v>
      </c>
      <c r="AF794" s="63">
        <f>VLOOKUP(L794,'Status Report'!B:W,21,0)</f>
        <v>9</v>
      </c>
      <c r="AG794" s="63">
        <f>VLOOKUP(L794,'Status Report'!B:W,22,0)</f>
        <v>6</v>
      </c>
      <c r="AH794" s="22">
        <f t="shared" si="189"/>
        <v>1.188E-3</v>
      </c>
      <c r="AI794" t="s">
        <v>990</v>
      </c>
      <c r="AK794" s="63">
        <f>IFERROR(VLOOKUP(G794,ASEAN!A:A,1,0),0)</f>
        <v>0</v>
      </c>
      <c r="AL794" s="63">
        <f>IFERROR(VLOOKUP(D794,'[3]customer specs'!$B$1:$D$65536,3,0),0)</f>
        <v>0</v>
      </c>
      <c r="AM794" s="64">
        <f t="shared" si="190"/>
        <v>9.5</v>
      </c>
      <c r="AN794" s="64">
        <f t="shared" si="191"/>
        <v>0</v>
      </c>
      <c r="AO794" s="63"/>
      <c r="AP794" s="63"/>
      <c r="AQ794" s="63" t="str">
        <f t="shared" si="192"/>
        <v>no</v>
      </c>
      <c r="AR794" s="20">
        <f t="shared" si="193"/>
        <v>74.498400000000004</v>
      </c>
      <c r="AS794" s="63"/>
      <c r="AT794" s="23">
        <f t="shared" si="183"/>
        <v>0.12</v>
      </c>
      <c r="AU794" s="65">
        <f t="shared" si="194"/>
        <v>42.328636363636363</v>
      </c>
      <c r="AV794" s="65"/>
      <c r="AW794" s="65">
        <f t="shared" si="195"/>
        <v>84.657272727272726</v>
      </c>
      <c r="AX794" s="65"/>
      <c r="AY794" s="63">
        <f>VLOOKUP(L794,'Status Report'!B:CF,81,0)</f>
        <v>0</v>
      </c>
      <c r="AZ794" s="63" t="str">
        <f>VLOOKUP(L794,'Status Report'!B:S,18,0)</f>
        <v>Ellina Smirnova</v>
      </c>
      <c r="BB794" s="63">
        <f>VLOOKUP(L794,'Status Report'!B:Z,25,0)</f>
        <v>25</v>
      </c>
      <c r="BC794" s="63">
        <f t="shared" si="196"/>
        <v>50</v>
      </c>
      <c r="BF794">
        <f>VLOOKUP(L794,'Status Report'!B:CE,82,0)</f>
        <v>0</v>
      </c>
      <c r="BG794">
        <f>VLOOKUP(L794,'Status Report'!B:CF,83,0)</f>
        <v>0</v>
      </c>
      <c r="BH794">
        <f>VLOOKUP(L794,'Status Report'!B:CG,84,0)</f>
        <v>0</v>
      </c>
      <c r="BI794" t="s">
        <v>891</v>
      </c>
      <c r="BJ794" t="s">
        <v>795</v>
      </c>
      <c r="BM794" s="67">
        <f t="shared" si="197"/>
        <v>1305</v>
      </c>
    </row>
    <row r="795" spans="1:65" x14ac:dyDescent="0.25">
      <c r="A795" s="68" t="str">
        <f>VLOOKUP(L795,'Status Report'!B:CB,79,0)</f>
        <v>Heineken UCL</v>
      </c>
      <c r="C795">
        <v>26021034</v>
      </c>
      <c r="D795">
        <v>3014754</v>
      </c>
      <c r="E795" t="s">
        <v>893</v>
      </c>
      <c r="F795" t="s">
        <v>894</v>
      </c>
      <c r="G795" t="str">
        <f>VLOOKUP(D795,'[2]sold to'!$A:$H,8,0)</f>
        <v>Dominica</v>
      </c>
      <c r="H795" t="str">
        <f>VLOOKUP(D795,'[2]sold to'!$A:$I,9,0)</f>
        <v>AMERICAS</v>
      </c>
      <c r="K795">
        <v>140</v>
      </c>
      <c r="L795">
        <v>88026949</v>
      </c>
      <c r="M795" t="s">
        <v>148</v>
      </c>
      <c r="N795">
        <v>5</v>
      </c>
      <c r="P795" t="str">
        <f>VLOOKUP(L795,'Status Report'!B:AA,26,0)</f>
        <v>Turkey</v>
      </c>
      <c r="Q795" t="str">
        <f>VLOOKUP(L795,'Status Report'!B:AB,27,0)</f>
        <v>Glassware</v>
      </c>
      <c r="R795">
        <f>VLOOKUP(L795,'Status Report'!B:X,23,0)</f>
        <v>6700</v>
      </c>
      <c r="S795" t="str">
        <f>VLOOKUP(L795,'Status Report'!B:T,19,0)</f>
        <v>Sisecam (Pasabahçe)</v>
      </c>
      <c r="T795" s="62">
        <f>VLOOKUP(L795,'Status Report'!B:E,4,0)</f>
        <v>3</v>
      </c>
      <c r="U795" s="19">
        <f>_xlfn.IFS(AI795="Den Bosch",VLOOKUP(L795,'Status Report'!B:AM,35,0),AI795="Yantian",VLOOKUP(L795,'Status Report'!B:AM,36,0),AI795="",IF(H795="Asia Pacific",VLOOKUP(L795,'Status Report'!B:AM,36,0),VLOOKUP(L795,'Status Report'!B:AM,35,0)),AI795="Direct shipment",IF(H795="Asia Pacific",VLOOKUP(L795,'Status Report'!B:AM,36,0),VLOOKUP(L795,'Status Report'!B:AM,35,0)))</f>
        <v>22.799999999999997</v>
      </c>
      <c r="V795" s="20">
        <f t="shared" si="184"/>
        <v>113.99999999999999</v>
      </c>
      <c r="W795" s="19">
        <f>_xlfn.IFS(AI795="Den Bosch",VLOOKUP(L795,'Status Report'!B:AM,37,0),AI795="Yantian",VLOOKUP(L795,'Status Report'!B:AM,38,0),AI795="",IF(H795="Asia Pacific",VLOOKUP(L795,'Status Report'!B:AM,38,0),VLOOKUP(L795,'Status Report'!B:AM,37,0)),AI795="Direct shipment",IF(H795="Asia Pacific",VLOOKUP(L795,'Status Report'!B:AM,38,0),VLOOKUP(L795,'Status Report'!B:AM,37,0)))</f>
        <v>22.799999999999997</v>
      </c>
      <c r="X795" s="20">
        <f t="shared" si="185"/>
        <v>113.99999999999999</v>
      </c>
      <c r="Y795" s="20">
        <f>_xlfn.IFS(AI795="Den Bosch",VLOOKUP(L795,'Status Report'!B:AO,39,0),AI795="Yantian",VLOOKUP(L795,'Status Report'!B:AO,40,0),AI795="",IF(H795="Asia Pacific",VLOOKUP(L795,'Status Report'!B:AO,40,0),VLOOKUP(L795,'Status Report'!B:AO,39,0)),AI795="Direct shipment",IF(H795="Asia Pacific",VLOOKUP(L795,'Status Report'!B:AO,40,0),VLOOKUP(L795,'Status Report'!B:AO,39,0)))</f>
        <v>0</v>
      </c>
      <c r="Z795" s="20">
        <f t="shared" si="186"/>
        <v>0</v>
      </c>
      <c r="AA795" s="20">
        <f t="shared" si="187"/>
        <v>113.99999999999999</v>
      </c>
      <c r="AB795" s="21">
        <f>_xlfn.IFS(AI795="Den Bosch",VLOOKUP(L795,'Status Report'!B:AM,33,0),AI795="Yantian",VLOOKUP(L795,'Status Report'!B:AM,34,0),AI795="",IF(H795="Asia Pacific",VLOOKUP(L795,'Status Report'!B:AM,34,0),VLOOKUP(L795,'Status Report'!B:AM,33,0)),AI795="Direct shipment",IF(H795="Asia Pacific",VLOOKUP(L795,'Status Report'!B:AM,34,0),VLOOKUP(L795,'Status Report'!B:AM,33,0)))</f>
        <v>20.16</v>
      </c>
      <c r="AC795" s="21">
        <f>VLOOKUP(L795,'Status Report'!B:CE,82,0)</f>
        <v>0</v>
      </c>
      <c r="AD795" s="21">
        <f t="shared" si="188"/>
        <v>20.16</v>
      </c>
      <c r="AE795" s="63">
        <f>VLOOKUP(L795,'Status Report'!B:W,20,0)</f>
        <v>55.9</v>
      </c>
      <c r="AF795" s="63">
        <f>VLOOKUP(L795,'Status Report'!B:W,21,0)</f>
        <v>21.9</v>
      </c>
      <c r="AG795" s="63">
        <f>VLOOKUP(L795,'Status Report'!B:W,22,0)</f>
        <v>21.2</v>
      </c>
      <c r="AH795" s="22">
        <f t="shared" si="189"/>
        <v>0.12976625999999997</v>
      </c>
      <c r="AI795" t="s">
        <v>990</v>
      </c>
      <c r="AK795" s="63">
        <f>IFERROR(VLOOKUP(G795,ASEAN!A:A,1,0),0)</f>
        <v>0</v>
      </c>
      <c r="AL795" s="63">
        <f>IFERROR(VLOOKUP(D795,'[3]customer specs'!$B$1:$D$65536,3,0),0)</f>
        <v>0</v>
      </c>
      <c r="AM795" s="64">
        <f t="shared" si="190"/>
        <v>0</v>
      </c>
      <c r="AN795" s="64">
        <f t="shared" si="191"/>
        <v>0</v>
      </c>
      <c r="AO795" s="63"/>
      <c r="AP795" s="63"/>
      <c r="AQ795" s="63" t="str">
        <f t="shared" si="192"/>
        <v>no</v>
      </c>
      <c r="AR795" s="20">
        <f t="shared" si="193"/>
        <v>100.8</v>
      </c>
      <c r="AS795" s="63"/>
      <c r="AT795" s="23">
        <f t="shared" si="183"/>
        <v>0.12</v>
      </c>
      <c r="AU795" s="65">
        <f t="shared" si="194"/>
        <v>22.90909090909091</v>
      </c>
      <c r="AV795" s="65"/>
      <c r="AW795" s="65">
        <f t="shared" si="195"/>
        <v>114.54545454545455</v>
      </c>
      <c r="AX795" s="65"/>
      <c r="AY795" s="63">
        <f>VLOOKUP(L795,'Status Report'!B:CF,81,0)</f>
        <v>0</v>
      </c>
      <c r="AZ795" s="63" t="str">
        <f>VLOOKUP(L795,'Status Report'!B:S,18,0)</f>
        <v>Ludmilla Zarybnicka</v>
      </c>
      <c r="BB795" s="63">
        <f>VLOOKUP(L795,'Status Report'!B:Z,25,0)</f>
        <v>24</v>
      </c>
      <c r="BC795" s="63">
        <f t="shared" si="196"/>
        <v>120</v>
      </c>
      <c r="BF795">
        <f>VLOOKUP(L795,'Status Report'!B:CE,82,0)</f>
        <v>0</v>
      </c>
      <c r="BG795">
        <f>VLOOKUP(L795,'Status Report'!B:CF,83,0)</f>
        <v>0</v>
      </c>
      <c r="BH795">
        <f>VLOOKUP(L795,'Status Report'!B:CG,84,0)</f>
        <v>0</v>
      </c>
      <c r="BI795" t="s">
        <v>891</v>
      </c>
      <c r="BJ795" t="s">
        <v>795</v>
      </c>
      <c r="BM795" s="67">
        <f t="shared" si="197"/>
        <v>3007</v>
      </c>
    </row>
    <row r="796" spans="1:65" x14ac:dyDescent="0.25">
      <c r="A796" s="68" t="str">
        <f>VLOOKUP(L796,'Status Report'!B:CB,79,0)</f>
        <v>Desperados</v>
      </c>
      <c r="C796">
        <v>26021036</v>
      </c>
      <c r="D796">
        <v>3097160</v>
      </c>
      <c r="E796" t="s">
        <v>803</v>
      </c>
      <c r="F796" t="s">
        <v>802</v>
      </c>
      <c r="G796" t="str">
        <f>VLOOKUP(D796,'[2]sold to'!$A:$H,8,0)</f>
        <v>Netherlands</v>
      </c>
      <c r="H796" t="str">
        <f>VLOOKUP(D796,'[2]sold to'!$A:$I,9,0)</f>
        <v>AMEE</v>
      </c>
      <c r="K796">
        <v>40</v>
      </c>
      <c r="L796">
        <v>88027179</v>
      </c>
      <c r="M796" t="s">
        <v>507</v>
      </c>
      <c r="N796">
        <v>15</v>
      </c>
      <c r="P796" t="str">
        <f>VLOOKUP(L796,'Status Report'!B:AA,26,0)</f>
        <v>China</v>
      </c>
      <c r="Q796" t="str">
        <f>VLOOKUP(L796,'Status Report'!B:AB,27,0)</f>
        <v>Bar support</v>
      </c>
      <c r="R796">
        <f>VLOOKUP(L796,'Status Report'!B:X,23,0)</f>
        <v>50</v>
      </c>
      <c r="S796" t="str">
        <f>VLOOKUP(L796,'Status Report'!B:T,19,0)</f>
        <v>Asian Sourcing Link</v>
      </c>
      <c r="T796" s="62">
        <f>VLOOKUP(L796,'Status Report'!B:E,4,0)</f>
        <v>3</v>
      </c>
      <c r="U796" s="19">
        <f>_xlfn.IFS(AI796="Den Bosch",VLOOKUP(L796,'Status Report'!B:AM,35,0),AI796="Yantian",VLOOKUP(L796,'Status Report'!B:AM,36,0),AI796="",IF(H796="Asia Pacific",VLOOKUP(L796,'Status Report'!B:AM,36,0),VLOOKUP(L796,'Status Report'!B:AM,35,0)),AI796="Direct shipment",IF(H796="Asia Pacific",VLOOKUP(L796,'Status Report'!B:AM,36,0),VLOOKUP(L796,'Status Report'!B:AM,35,0)))</f>
        <v>85.7</v>
      </c>
      <c r="V796" s="20">
        <f t="shared" si="184"/>
        <v>1285.5</v>
      </c>
      <c r="W796" s="19">
        <f>_xlfn.IFS(AI796="Den Bosch",VLOOKUP(L796,'Status Report'!B:AM,37,0),AI796="Yantian",VLOOKUP(L796,'Status Report'!B:AM,38,0),AI796="",IF(H796="Asia Pacific",VLOOKUP(L796,'Status Report'!B:AM,38,0),VLOOKUP(L796,'Status Report'!B:AM,37,0)),AI796="Direct shipment",IF(H796="Asia Pacific",VLOOKUP(L796,'Status Report'!B:AM,38,0),VLOOKUP(L796,'Status Report'!B:AM,37,0)))</f>
        <v>57.1</v>
      </c>
      <c r="X796" s="20">
        <f t="shared" si="185"/>
        <v>856.5</v>
      </c>
      <c r="Y796" s="20">
        <f>_xlfn.IFS(AI796="Den Bosch",VLOOKUP(L796,'Status Report'!B:AO,39,0),AI796="Yantian",VLOOKUP(L796,'Status Report'!B:AO,40,0),AI796="",IF(H796="Asia Pacific",VLOOKUP(L796,'Status Report'!B:AO,40,0),VLOOKUP(L796,'Status Report'!B:AO,39,0)),AI796="Direct shipment",IF(H796="Asia Pacific",VLOOKUP(L796,'Status Report'!B:AO,40,0),VLOOKUP(L796,'Status Report'!B:AO,39,0)))</f>
        <v>0</v>
      </c>
      <c r="Z796" s="20">
        <f t="shared" si="186"/>
        <v>0</v>
      </c>
      <c r="AA796" s="20">
        <f t="shared" si="187"/>
        <v>856.5</v>
      </c>
      <c r="AB796" s="21">
        <f>_xlfn.IFS(AI796="Den Bosch",VLOOKUP(L796,'Status Report'!B:AM,33,0),AI796="Yantian",VLOOKUP(L796,'Status Report'!B:AM,34,0),AI796="",IF(H796="Asia Pacific",VLOOKUP(L796,'Status Report'!B:AM,34,0),VLOOKUP(L796,'Status Report'!B:AM,33,0)),AI796="Direct shipment",IF(H796="Asia Pacific",VLOOKUP(L796,'Status Report'!B:AM,34,0),VLOOKUP(L796,'Status Report'!B:AM,33,0)))</f>
        <v>49.59</v>
      </c>
      <c r="AC796" s="21">
        <f>VLOOKUP(L796,'Status Report'!B:CE,82,0)</f>
        <v>0</v>
      </c>
      <c r="AD796" s="21">
        <f t="shared" si="188"/>
        <v>49.59</v>
      </c>
      <c r="AE796" s="63">
        <f>VLOOKUP(L796,'Status Report'!B:W,20,0)</f>
        <v>62</v>
      </c>
      <c r="AF796" s="63">
        <f>VLOOKUP(L796,'Status Report'!B:W,21,0)</f>
        <v>20.5</v>
      </c>
      <c r="AG796" s="63">
        <f>VLOOKUP(L796,'Status Report'!B:W,22,0)</f>
        <v>10</v>
      </c>
      <c r="AH796" s="22">
        <f t="shared" si="189"/>
        <v>0.19064999999999999</v>
      </c>
      <c r="AI796" t="s">
        <v>990</v>
      </c>
      <c r="AK796" s="63">
        <f>IFERROR(VLOOKUP(G796,ASEAN!A:A,1,0),0)</f>
        <v>0</v>
      </c>
      <c r="AL796" s="63">
        <f>IFERROR(VLOOKUP(D796,'[3]customer specs'!$B$1:$D$65536,3,0),0)</f>
        <v>0</v>
      </c>
      <c r="AM796" s="64">
        <f t="shared" si="190"/>
        <v>429</v>
      </c>
      <c r="AN796" s="64">
        <f t="shared" si="191"/>
        <v>0</v>
      </c>
      <c r="AO796" s="63"/>
      <c r="AP796" s="63"/>
      <c r="AQ796" s="63" t="str">
        <f t="shared" si="192"/>
        <v>no</v>
      </c>
      <c r="AR796" s="20">
        <f t="shared" si="193"/>
        <v>743.85</v>
      </c>
      <c r="AS796" s="63"/>
      <c r="AT796" s="23">
        <f t="shared" si="183"/>
        <v>0.12</v>
      </c>
      <c r="AU796" s="65">
        <f t="shared" si="194"/>
        <v>56.352272727272734</v>
      </c>
      <c r="AV796" s="65"/>
      <c r="AW796" s="65">
        <f t="shared" si="195"/>
        <v>845.28409090909099</v>
      </c>
      <c r="AX796" s="65"/>
      <c r="AY796" s="63">
        <f>VLOOKUP(L796,'Status Report'!B:CF,81,0)</f>
        <v>0</v>
      </c>
      <c r="AZ796" s="63" t="str">
        <f>VLOOKUP(L796,'Status Report'!B:S,18,0)</f>
        <v>Ellina Smirnova</v>
      </c>
      <c r="BB796" s="63">
        <f>VLOOKUP(L796,'Status Report'!B:Z,25,0)</f>
        <v>10</v>
      </c>
      <c r="BC796" s="63">
        <f t="shared" si="196"/>
        <v>150</v>
      </c>
      <c r="BF796">
        <f>VLOOKUP(L796,'Status Report'!B:CE,82,0)</f>
        <v>0</v>
      </c>
      <c r="BG796">
        <f>VLOOKUP(L796,'Status Report'!B:CF,83,0)</f>
        <v>0</v>
      </c>
      <c r="BH796">
        <f>VLOOKUP(L796,'Status Report'!B:CG,84,0)</f>
        <v>0</v>
      </c>
      <c r="BI796" t="s">
        <v>891</v>
      </c>
      <c r="BJ796" t="s">
        <v>795</v>
      </c>
      <c r="BM796" s="67">
        <f t="shared" si="197"/>
        <v>217</v>
      </c>
    </row>
    <row r="797" spans="1:65" x14ac:dyDescent="0.25">
      <c r="A797" s="68" t="str">
        <f>VLOOKUP(L797,'Status Report'!B:CB,79,0)</f>
        <v>Desperados</v>
      </c>
      <c r="C797">
        <v>26021036</v>
      </c>
      <c r="D797">
        <v>3097160</v>
      </c>
      <c r="E797" t="s">
        <v>803</v>
      </c>
      <c r="F797" t="s">
        <v>802</v>
      </c>
      <c r="G797" t="str">
        <f>VLOOKUP(D797,'[2]sold to'!$A:$H,8,0)</f>
        <v>Netherlands</v>
      </c>
      <c r="H797" t="str">
        <f>VLOOKUP(D797,'[2]sold to'!$A:$I,9,0)</f>
        <v>AMEE</v>
      </c>
      <c r="K797">
        <v>50</v>
      </c>
      <c r="L797">
        <v>88027053</v>
      </c>
      <c r="M797" t="s">
        <v>496</v>
      </c>
      <c r="N797">
        <v>10</v>
      </c>
      <c r="P797" t="str">
        <f>VLOOKUP(L797,'Status Report'!B:AA,26,0)</f>
        <v>China</v>
      </c>
      <c r="Q797" t="str">
        <f>VLOOKUP(L797,'Status Report'!B:AB,27,0)</f>
        <v>Indoor signs</v>
      </c>
      <c r="R797">
        <f>VLOOKUP(L797,'Status Report'!B:X,23,0)</f>
        <v>100</v>
      </c>
      <c r="S797" t="str">
        <f>VLOOKUP(L797,'Status Report'!B:T,19,0)</f>
        <v>Dekkers Visual Communication B.v.</v>
      </c>
      <c r="T797" s="62">
        <f>VLOOKUP(L797,'Status Report'!B:E,4,0)</f>
        <v>3</v>
      </c>
      <c r="U797" s="19">
        <f>_xlfn.IFS(AI797="Den Bosch",VLOOKUP(L797,'Status Report'!B:AM,35,0),AI797="Yantian",VLOOKUP(L797,'Status Report'!B:AM,36,0),AI797="",IF(H797="Asia Pacific",VLOOKUP(L797,'Status Report'!B:AM,36,0),VLOOKUP(L797,'Status Report'!B:AM,35,0)),AI797="Direct shipment",IF(H797="Asia Pacific",VLOOKUP(L797,'Status Report'!B:AM,36,0),VLOOKUP(L797,'Status Report'!B:AM,35,0)))</f>
        <v>145</v>
      </c>
      <c r="V797" s="20">
        <f t="shared" si="184"/>
        <v>1450</v>
      </c>
      <c r="W797" s="19">
        <f>_xlfn.IFS(AI797="Den Bosch",VLOOKUP(L797,'Status Report'!B:AM,37,0),AI797="Yantian",VLOOKUP(L797,'Status Report'!B:AM,38,0),AI797="",IF(H797="Asia Pacific",VLOOKUP(L797,'Status Report'!B:AM,38,0),VLOOKUP(L797,'Status Report'!B:AM,37,0)),AI797="Direct shipment",IF(H797="Asia Pacific",VLOOKUP(L797,'Status Report'!B:AM,38,0),VLOOKUP(L797,'Status Report'!B:AM,37,0)))</f>
        <v>131.82</v>
      </c>
      <c r="X797" s="20">
        <f t="shared" si="185"/>
        <v>1318.1999999999998</v>
      </c>
      <c r="Y797" s="20">
        <f>_xlfn.IFS(AI797="Den Bosch",VLOOKUP(L797,'Status Report'!B:AO,39,0),AI797="Yantian",VLOOKUP(L797,'Status Report'!B:AO,40,0),AI797="",IF(H797="Asia Pacific",VLOOKUP(L797,'Status Report'!B:AO,40,0),VLOOKUP(L797,'Status Report'!B:AO,39,0)),AI797="Direct shipment",IF(H797="Asia Pacific",VLOOKUP(L797,'Status Report'!B:AO,40,0),VLOOKUP(L797,'Status Report'!B:AO,39,0)))</f>
        <v>0</v>
      </c>
      <c r="Z797" s="20">
        <f t="shared" si="186"/>
        <v>0</v>
      </c>
      <c r="AA797" s="20">
        <f t="shared" si="187"/>
        <v>1318.1999999999998</v>
      </c>
      <c r="AB797" s="21">
        <f>_xlfn.IFS(AI797="Den Bosch",VLOOKUP(L797,'Status Report'!B:AM,33,0),AI797="Yantian",VLOOKUP(L797,'Status Report'!B:AM,34,0),AI797="",IF(H797="Asia Pacific",VLOOKUP(L797,'Status Report'!B:AM,34,0),VLOOKUP(L797,'Status Report'!B:AM,33,0)),AI797="Direct shipment",IF(H797="Asia Pacific",VLOOKUP(L797,'Status Report'!B:AM,34,0),VLOOKUP(L797,'Status Report'!B:AM,33,0)))</f>
        <v>114.00000000000001</v>
      </c>
      <c r="AC797" s="21">
        <f>VLOOKUP(L797,'Status Report'!B:CE,82,0)</f>
        <v>0</v>
      </c>
      <c r="AD797" s="21">
        <f t="shared" si="188"/>
        <v>114.00000000000001</v>
      </c>
      <c r="AE797" s="63">
        <f>VLOOKUP(L797,'Status Report'!B:W,20,0)</f>
        <v>44</v>
      </c>
      <c r="AF797" s="63">
        <f>VLOOKUP(L797,'Status Report'!B:W,21,0)</f>
        <v>10</v>
      </c>
      <c r="AG797" s="63">
        <f>VLOOKUP(L797,'Status Report'!B:W,22,0)</f>
        <v>74</v>
      </c>
      <c r="AH797" s="22">
        <f t="shared" si="189"/>
        <v>0.3256</v>
      </c>
      <c r="AI797" t="s">
        <v>990</v>
      </c>
      <c r="AK797" s="63">
        <f>IFERROR(VLOOKUP(G797,ASEAN!A:A,1,0),0)</f>
        <v>0</v>
      </c>
      <c r="AL797" s="63">
        <f>IFERROR(VLOOKUP(D797,'[3]customer specs'!$B$1:$D$65536,3,0),0)</f>
        <v>0</v>
      </c>
      <c r="AM797" s="64">
        <f t="shared" si="190"/>
        <v>131.80000000000018</v>
      </c>
      <c r="AN797" s="64">
        <f t="shared" si="191"/>
        <v>0</v>
      </c>
      <c r="AO797" s="63"/>
      <c r="AP797" s="63"/>
      <c r="AQ797" s="63" t="str">
        <f t="shared" si="192"/>
        <v>no</v>
      </c>
      <c r="AR797" s="20">
        <f t="shared" si="193"/>
        <v>1140.0000000000002</v>
      </c>
      <c r="AS797" s="63"/>
      <c r="AT797" s="23">
        <f t="shared" si="183"/>
        <v>0.12</v>
      </c>
      <c r="AU797" s="65">
        <f t="shared" si="194"/>
        <v>129.54545454545456</v>
      </c>
      <c r="AV797" s="65"/>
      <c r="AW797" s="65">
        <f t="shared" si="195"/>
        <v>1295.4545454545455</v>
      </c>
      <c r="AX797" s="65"/>
      <c r="AY797" s="63">
        <f>VLOOKUP(L797,'Status Report'!B:CF,81,0)</f>
        <v>0</v>
      </c>
      <c r="AZ797" s="63" t="str">
        <f>VLOOKUP(L797,'Status Report'!B:S,18,0)</f>
        <v>Ludmilla Zarybnicka</v>
      </c>
      <c r="BB797" s="63">
        <f>VLOOKUP(L797,'Status Report'!B:Z,25,0)</f>
        <v>1</v>
      </c>
      <c r="BC797" s="63">
        <f t="shared" si="196"/>
        <v>10</v>
      </c>
      <c r="BF797">
        <f>VLOOKUP(L797,'Status Report'!B:CE,82,0)</f>
        <v>0</v>
      </c>
      <c r="BG797">
        <f>VLOOKUP(L797,'Status Report'!B:CF,83,0)</f>
        <v>0</v>
      </c>
      <c r="BH797">
        <f>VLOOKUP(L797,'Status Report'!B:CG,84,0)</f>
        <v>0</v>
      </c>
      <c r="BI797" t="s">
        <v>891</v>
      </c>
      <c r="BJ797" t="s">
        <v>795</v>
      </c>
      <c r="BM797" s="67">
        <f t="shared" si="197"/>
        <v>456</v>
      </c>
    </row>
    <row r="798" spans="1:65" x14ac:dyDescent="0.25">
      <c r="A798" s="68" t="str">
        <f>VLOOKUP(L798,'Status Report'!B:CB,79,0)</f>
        <v>Desperados</v>
      </c>
      <c r="C798">
        <v>26021036</v>
      </c>
      <c r="D798">
        <v>3097160</v>
      </c>
      <c r="E798" t="s">
        <v>803</v>
      </c>
      <c r="F798" t="s">
        <v>802</v>
      </c>
      <c r="G798" t="str">
        <f>VLOOKUP(D798,'[2]sold to'!$A:$H,8,0)</f>
        <v>Netherlands</v>
      </c>
      <c r="H798" t="str">
        <f>VLOOKUP(D798,'[2]sold to'!$A:$I,9,0)</f>
        <v>AMEE</v>
      </c>
      <c r="K798">
        <v>60</v>
      </c>
      <c r="L798">
        <v>88027234</v>
      </c>
      <c r="M798" t="s">
        <v>529</v>
      </c>
      <c r="N798">
        <v>5</v>
      </c>
      <c r="P798" t="str">
        <f>VLOOKUP(L798,'Status Report'!B:AA,26,0)</f>
        <v>Bangladesh</v>
      </c>
      <c r="Q798" t="str">
        <f>VLOOKUP(L798,'Status Report'!B:AB,27,0)</f>
        <v>Textiles-Clothing</v>
      </c>
      <c r="R798">
        <f>VLOOKUP(L798,'Status Report'!B:X,23,0)</f>
        <v>167</v>
      </c>
      <c r="S798" t="str">
        <f>VLOOKUP(L798,'Status Report'!B:T,19,0)</f>
        <v>Promocean The Netherlands BV</v>
      </c>
      <c r="T798" s="62">
        <f>VLOOKUP(L798,'Status Report'!B:E,4,0)</f>
        <v>3</v>
      </c>
      <c r="U798" s="19">
        <f>_xlfn.IFS(AI798="Den Bosch",VLOOKUP(L798,'Status Report'!B:AM,35,0),AI798="Yantian",VLOOKUP(L798,'Status Report'!B:AM,36,0),AI798="",IF(H798="Asia Pacific",VLOOKUP(L798,'Status Report'!B:AM,36,0),VLOOKUP(L798,'Status Report'!B:AM,35,0)),AI798="Direct shipment",IF(H798="Asia Pacific",VLOOKUP(L798,'Status Report'!B:AM,36,0),VLOOKUP(L798,'Status Report'!B:AM,35,0)))</f>
        <v>40.200000000000003</v>
      </c>
      <c r="V798" s="20">
        <f t="shared" si="184"/>
        <v>201</v>
      </c>
      <c r="W798" s="19">
        <f>_xlfn.IFS(AI798="Den Bosch",VLOOKUP(L798,'Status Report'!B:AM,37,0),AI798="Yantian",VLOOKUP(L798,'Status Report'!B:AM,38,0),AI798="",IF(H798="Asia Pacific",VLOOKUP(L798,'Status Report'!B:AM,38,0),VLOOKUP(L798,'Status Report'!B:AM,37,0)),AI798="Direct shipment",IF(H798="Asia Pacific",VLOOKUP(L798,'Status Report'!B:AM,38,0),VLOOKUP(L798,'Status Report'!B:AM,37,0)))</f>
        <v>40.200000000000003</v>
      </c>
      <c r="X798" s="20">
        <f t="shared" si="185"/>
        <v>201</v>
      </c>
      <c r="Y798" s="20">
        <f>_xlfn.IFS(AI798="Den Bosch",VLOOKUP(L798,'Status Report'!B:AO,39,0),AI798="Yantian",VLOOKUP(L798,'Status Report'!B:AO,40,0),AI798="",IF(H798="Asia Pacific",VLOOKUP(L798,'Status Report'!B:AO,40,0),VLOOKUP(L798,'Status Report'!B:AO,39,0)),AI798="Direct shipment",IF(H798="Asia Pacific",VLOOKUP(L798,'Status Report'!B:AO,40,0),VLOOKUP(L798,'Status Report'!B:AO,39,0)))</f>
        <v>0</v>
      </c>
      <c r="Z798" s="20">
        <f t="shared" si="186"/>
        <v>0</v>
      </c>
      <c r="AA798" s="20">
        <f t="shared" si="187"/>
        <v>201</v>
      </c>
      <c r="AB798" s="21">
        <f>_xlfn.IFS(AI798="Den Bosch",VLOOKUP(L798,'Status Report'!B:AM,33,0),AI798="Yantian",VLOOKUP(L798,'Status Report'!B:AM,34,0),AI798="",IF(H798="Asia Pacific",VLOOKUP(L798,'Status Report'!B:AM,34,0),VLOOKUP(L798,'Status Report'!B:AM,33,0)),AI798="Direct shipment",IF(H798="Asia Pacific",VLOOKUP(L798,'Status Report'!B:AM,34,0),VLOOKUP(L798,'Status Report'!B:AM,33,0)))</f>
        <v>33.337499999999999</v>
      </c>
      <c r="AC798" s="21">
        <f>VLOOKUP(L798,'Status Report'!B:CE,82,0)</f>
        <v>0</v>
      </c>
      <c r="AD798" s="21">
        <f t="shared" si="188"/>
        <v>33.337499999999999</v>
      </c>
      <c r="AE798" s="63">
        <f>VLOOKUP(L798,'Status Report'!B:W,20,0)</f>
        <v>37</v>
      </c>
      <c r="AF798" s="63">
        <f>VLOOKUP(L798,'Status Report'!B:W,21,0)</f>
        <v>27</v>
      </c>
      <c r="AG798" s="63">
        <f>VLOOKUP(L798,'Status Report'!B:W,22,0)</f>
        <v>7.2</v>
      </c>
      <c r="AH798" s="22">
        <f t="shared" si="189"/>
        <v>3.5964000000000003E-2</v>
      </c>
      <c r="AI798" t="s">
        <v>990</v>
      </c>
      <c r="AK798" s="63">
        <f>IFERROR(VLOOKUP(G798,ASEAN!A:A,1,0),0)</f>
        <v>0</v>
      </c>
      <c r="AL798" s="63">
        <f>IFERROR(VLOOKUP(D798,'[3]customer specs'!$B$1:$D$65536,3,0),0)</f>
        <v>0</v>
      </c>
      <c r="AM798" s="64">
        <f t="shared" si="190"/>
        <v>0</v>
      </c>
      <c r="AN798" s="64">
        <f t="shared" si="191"/>
        <v>0</v>
      </c>
      <c r="AO798" s="63"/>
      <c r="AP798" s="63"/>
      <c r="AQ798" s="63" t="str">
        <f t="shared" si="192"/>
        <v>no</v>
      </c>
      <c r="AR798" s="20">
        <f t="shared" si="193"/>
        <v>166.6875</v>
      </c>
      <c r="AS798" s="63"/>
      <c r="AT798" s="23">
        <f t="shared" si="183"/>
        <v>0.12</v>
      </c>
      <c r="AU798" s="65">
        <f t="shared" si="194"/>
        <v>37.883522727272727</v>
      </c>
      <c r="AV798" s="65"/>
      <c r="AW798" s="65">
        <f t="shared" si="195"/>
        <v>189.41761363636363</v>
      </c>
      <c r="AX798" s="65"/>
      <c r="AY798" s="63">
        <f>VLOOKUP(L798,'Status Report'!B:CF,81,0)</f>
        <v>0</v>
      </c>
      <c r="AZ798" s="63" t="str">
        <f>VLOOKUP(L798,'Status Report'!B:S,18,0)</f>
        <v>Ellina Smirnova</v>
      </c>
      <c r="BB798" s="63">
        <f>VLOOKUP(L798,'Status Report'!B:Z,25,0)</f>
        <v>6</v>
      </c>
      <c r="BC798" s="63">
        <f t="shared" si="196"/>
        <v>30</v>
      </c>
      <c r="BF798">
        <f>VLOOKUP(L798,'Status Report'!B:CE,82,0)</f>
        <v>0</v>
      </c>
      <c r="BG798">
        <f>VLOOKUP(L798,'Status Report'!B:CF,83,0)</f>
        <v>0</v>
      </c>
      <c r="BH798">
        <f>VLOOKUP(L798,'Status Report'!B:CG,84,0)</f>
        <v>0</v>
      </c>
      <c r="BI798" t="s">
        <v>891</v>
      </c>
      <c r="BJ798" t="s">
        <v>795</v>
      </c>
      <c r="BM798" s="67">
        <f t="shared" si="197"/>
        <v>239</v>
      </c>
    </row>
    <row r="799" spans="1:65" x14ac:dyDescent="0.25">
      <c r="A799" s="68" t="str">
        <f>VLOOKUP(L799,'Status Report'!B:CB,79,0)</f>
        <v>Desperados</v>
      </c>
      <c r="C799">
        <v>26021036</v>
      </c>
      <c r="D799">
        <v>3097160</v>
      </c>
      <c r="E799" t="s">
        <v>803</v>
      </c>
      <c r="F799" t="s">
        <v>802</v>
      </c>
      <c r="G799" t="str">
        <f>VLOOKUP(D799,'[2]sold to'!$A:$H,8,0)</f>
        <v>Netherlands</v>
      </c>
      <c r="H799" t="str">
        <f>VLOOKUP(D799,'[2]sold to'!$A:$I,9,0)</f>
        <v>AMEE</v>
      </c>
      <c r="K799">
        <v>70</v>
      </c>
      <c r="L799">
        <v>88027235</v>
      </c>
      <c r="M799" t="s">
        <v>530</v>
      </c>
      <c r="N799">
        <v>8</v>
      </c>
      <c r="P799" t="str">
        <f>VLOOKUP(L799,'Status Report'!B:AA,26,0)</f>
        <v>Bangladesh</v>
      </c>
      <c r="Q799" t="str">
        <f>VLOOKUP(L799,'Status Report'!B:AB,27,0)</f>
        <v>Textiles-Clothing</v>
      </c>
      <c r="R799">
        <f>VLOOKUP(L799,'Status Report'!B:X,23,0)</f>
        <v>167</v>
      </c>
      <c r="S799" t="str">
        <f>VLOOKUP(L799,'Status Report'!B:T,19,0)</f>
        <v>Promocean The Netherlands BV</v>
      </c>
      <c r="T799" s="62">
        <f>VLOOKUP(L799,'Status Report'!B:E,4,0)</f>
        <v>3</v>
      </c>
      <c r="U799" s="19">
        <f>_xlfn.IFS(AI799="Den Bosch",VLOOKUP(L799,'Status Report'!B:AM,35,0),AI799="Yantian",VLOOKUP(L799,'Status Report'!B:AM,36,0),AI799="",IF(H799="Asia Pacific",VLOOKUP(L799,'Status Report'!B:AM,36,0),VLOOKUP(L799,'Status Report'!B:AM,35,0)),AI799="Direct shipment",IF(H799="Asia Pacific",VLOOKUP(L799,'Status Report'!B:AM,36,0),VLOOKUP(L799,'Status Report'!B:AM,35,0)))</f>
        <v>40.200000000000003</v>
      </c>
      <c r="V799" s="20">
        <f t="shared" si="184"/>
        <v>321.60000000000002</v>
      </c>
      <c r="W799" s="19">
        <f>_xlfn.IFS(AI799="Den Bosch",VLOOKUP(L799,'Status Report'!B:AM,37,0),AI799="Yantian",VLOOKUP(L799,'Status Report'!B:AM,38,0),AI799="",IF(H799="Asia Pacific",VLOOKUP(L799,'Status Report'!B:AM,38,0),VLOOKUP(L799,'Status Report'!B:AM,37,0)),AI799="Direct shipment",IF(H799="Asia Pacific",VLOOKUP(L799,'Status Report'!B:AM,38,0),VLOOKUP(L799,'Status Report'!B:AM,37,0)))</f>
        <v>40.200000000000003</v>
      </c>
      <c r="X799" s="20">
        <f t="shared" si="185"/>
        <v>321.60000000000002</v>
      </c>
      <c r="Y799" s="20">
        <f>_xlfn.IFS(AI799="Den Bosch",VLOOKUP(L799,'Status Report'!B:AO,39,0),AI799="Yantian",VLOOKUP(L799,'Status Report'!B:AO,40,0),AI799="",IF(H799="Asia Pacific",VLOOKUP(L799,'Status Report'!B:AO,40,0),VLOOKUP(L799,'Status Report'!B:AO,39,0)),AI799="Direct shipment",IF(H799="Asia Pacific",VLOOKUP(L799,'Status Report'!B:AO,40,0),VLOOKUP(L799,'Status Report'!B:AO,39,0)))</f>
        <v>0</v>
      </c>
      <c r="Z799" s="20">
        <f t="shared" si="186"/>
        <v>0</v>
      </c>
      <c r="AA799" s="20">
        <f t="shared" si="187"/>
        <v>321.60000000000002</v>
      </c>
      <c r="AB799" s="21">
        <f>_xlfn.IFS(AI799="Den Bosch",VLOOKUP(L799,'Status Report'!B:AM,33,0),AI799="Yantian",VLOOKUP(L799,'Status Report'!B:AM,34,0),AI799="",IF(H799="Asia Pacific",VLOOKUP(L799,'Status Report'!B:AM,34,0),VLOOKUP(L799,'Status Report'!B:AM,33,0)),AI799="Direct shipment",IF(H799="Asia Pacific",VLOOKUP(L799,'Status Report'!B:AM,34,0),VLOOKUP(L799,'Status Report'!B:AM,33,0)))</f>
        <v>33.337499999999999</v>
      </c>
      <c r="AC799" s="21">
        <f>VLOOKUP(L799,'Status Report'!B:CE,82,0)</f>
        <v>0</v>
      </c>
      <c r="AD799" s="21">
        <f t="shared" si="188"/>
        <v>33.337499999999999</v>
      </c>
      <c r="AE799" s="63">
        <f>VLOOKUP(L799,'Status Report'!B:W,20,0)</f>
        <v>37</v>
      </c>
      <c r="AF799" s="63">
        <f>VLOOKUP(L799,'Status Report'!B:W,21,0)</f>
        <v>27</v>
      </c>
      <c r="AG799" s="63">
        <f>VLOOKUP(L799,'Status Report'!B:W,22,0)</f>
        <v>7.2</v>
      </c>
      <c r="AH799" s="22">
        <f t="shared" si="189"/>
        <v>5.75424E-2</v>
      </c>
      <c r="AI799" t="s">
        <v>990</v>
      </c>
      <c r="AK799" s="63">
        <f>IFERROR(VLOOKUP(G799,ASEAN!A:A,1,0),0)</f>
        <v>0</v>
      </c>
      <c r="AL799" s="63">
        <f>IFERROR(VLOOKUP(D799,'[3]customer specs'!$B$1:$D$65536,3,0),0)</f>
        <v>0</v>
      </c>
      <c r="AM799" s="64">
        <f t="shared" si="190"/>
        <v>0</v>
      </c>
      <c r="AN799" s="64">
        <f t="shared" si="191"/>
        <v>0</v>
      </c>
      <c r="AO799" s="63"/>
      <c r="AP799" s="63"/>
      <c r="AQ799" s="63" t="str">
        <f t="shared" si="192"/>
        <v>no</v>
      </c>
      <c r="AR799" s="20">
        <f t="shared" si="193"/>
        <v>266.7</v>
      </c>
      <c r="AS799" s="63"/>
      <c r="AT799" s="23">
        <f t="shared" si="183"/>
        <v>0.12</v>
      </c>
      <c r="AU799" s="65">
        <f t="shared" si="194"/>
        <v>37.883522727272727</v>
      </c>
      <c r="AV799" s="65"/>
      <c r="AW799" s="65">
        <f t="shared" si="195"/>
        <v>303.06818181818181</v>
      </c>
      <c r="AX799" s="65"/>
      <c r="AY799" s="63">
        <f>VLOOKUP(L799,'Status Report'!B:CF,81,0)</f>
        <v>0</v>
      </c>
      <c r="AZ799" s="63" t="str">
        <f>VLOOKUP(L799,'Status Report'!B:S,18,0)</f>
        <v>Ellina Smirnova</v>
      </c>
      <c r="BB799" s="63">
        <f>VLOOKUP(L799,'Status Report'!B:Z,25,0)</f>
        <v>6</v>
      </c>
      <c r="BC799" s="63">
        <f t="shared" si="196"/>
        <v>48</v>
      </c>
      <c r="BF799">
        <f>VLOOKUP(L799,'Status Report'!B:CE,82,0)</f>
        <v>0</v>
      </c>
      <c r="BG799">
        <f>VLOOKUP(L799,'Status Report'!B:CF,83,0)</f>
        <v>0</v>
      </c>
      <c r="BH799">
        <f>VLOOKUP(L799,'Status Report'!B:CG,84,0)</f>
        <v>0</v>
      </c>
      <c r="BI799" t="s">
        <v>891</v>
      </c>
      <c r="BJ799" t="s">
        <v>795</v>
      </c>
      <c r="BM799" s="67">
        <f t="shared" si="197"/>
        <v>42</v>
      </c>
    </row>
    <row r="800" spans="1:65" x14ac:dyDescent="0.25">
      <c r="A800" s="68" t="str">
        <f>VLOOKUP(L800,'Status Report'!B:CB,79,0)</f>
        <v>Desperados</v>
      </c>
      <c r="C800">
        <v>26021036</v>
      </c>
      <c r="D800">
        <v>3097160</v>
      </c>
      <c r="E800" t="s">
        <v>803</v>
      </c>
      <c r="F800" t="s">
        <v>802</v>
      </c>
      <c r="G800" t="str">
        <f>VLOOKUP(D800,'[2]sold to'!$A:$H,8,0)</f>
        <v>Netherlands</v>
      </c>
      <c r="H800" t="str">
        <f>VLOOKUP(D800,'[2]sold to'!$A:$I,9,0)</f>
        <v>AMEE</v>
      </c>
      <c r="K800">
        <v>80</v>
      </c>
      <c r="L800">
        <v>88026888</v>
      </c>
      <c r="M800" t="s">
        <v>480</v>
      </c>
      <c r="N800">
        <v>15</v>
      </c>
      <c r="P800" t="str">
        <f>VLOOKUP(L800,'Status Report'!B:AA,26,0)</f>
        <v>China</v>
      </c>
      <c r="Q800" t="str">
        <f>VLOOKUP(L800,'Status Report'!B:AB,27,0)</f>
        <v>Bar support</v>
      </c>
      <c r="R800">
        <f>VLOOKUP(L800,'Status Report'!B:X,23,0)</f>
        <v>167</v>
      </c>
      <c r="S800" t="str">
        <f>VLOOKUP(L800,'Status Report'!B:T,19,0)</f>
        <v>Promocean The Netherlands BV</v>
      </c>
      <c r="T800" s="62">
        <f>VLOOKUP(L800,'Status Report'!B:E,4,0)</f>
        <v>3</v>
      </c>
      <c r="U800" s="19">
        <f>_xlfn.IFS(AI800="Den Bosch",VLOOKUP(L800,'Status Report'!B:AM,35,0),AI800="Yantian",VLOOKUP(L800,'Status Report'!B:AM,36,0),AI800="",IF(H800="Asia Pacific",VLOOKUP(L800,'Status Report'!B:AM,36,0),VLOOKUP(L800,'Status Report'!B:AM,35,0)),AI800="Direct shipment",IF(H800="Asia Pacific",VLOOKUP(L800,'Status Report'!B:AM,36,0),VLOOKUP(L800,'Status Report'!B:AM,35,0)))</f>
        <v>76.679999999999993</v>
      </c>
      <c r="V800" s="20">
        <f t="shared" si="184"/>
        <v>1150.1999999999998</v>
      </c>
      <c r="W800" s="19">
        <f>_xlfn.IFS(AI800="Den Bosch",VLOOKUP(L800,'Status Report'!B:AM,37,0),AI800="Yantian",VLOOKUP(L800,'Status Report'!B:AM,38,0),AI800="",IF(H800="Asia Pacific",VLOOKUP(L800,'Status Report'!B:AM,38,0),VLOOKUP(L800,'Status Report'!B:AM,37,0)),AI800="Direct shipment",IF(H800="Asia Pacific",VLOOKUP(L800,'Status Report'!B:AM,38,0),VLOOKUP(L800,'Status Report'!B:AM,37,0)))</f>
        <v>62.519999999999996</v>
      </c>
      <c r="X800" s="20">
        <f t="shared" si="185"/>
        <v>937.8</v>
      </c>
      <c r="Y800" s="20">
        <f>_xlfn.IFS(AI800="Den Bosch",VLOOKUP(L800,'Status Report'!B:AO,39,0),AI800="Yantian",VLOOKUP(L800,'Status Report'!B:AO,40,0),AI800="",IF(H800="Asia Pacific",VLOOKUP(L800,'Status Report'!B:AO,40,0),VLOOKUP(L800,'Status Report'!B:AO,39,0)),AI800="Direct shipment",IF(H800="Asia Pacific",VLOOKUP(L800,'Status Report'!B:AO,40,0),VLOOKUP(L800,'Status Report'!B:AO,39,0)))</f>
        <v>0</v>
      </c>
      <c r="Z800" s="20">
        <f t="shared" si="186"/>
        <v>0</v>
      </c>
      <c r="AA800" s="20">
        <f t="shared" si="187"/>
        <v>937.8</v>
      </c>
      <c r="AB800" s="21">
        <f>_xlfn.IFS(AI800="Den Bosch",VLOOKUP(L800,'Status Report'!B:AM,33,0),AI800="Yantian",VLOOKUP(L800,'Status Report'!B:AM,34,0),AI800="",IF(H800="Asia Pacific",VLOOKUP(L800,'Status Report'!B:AM,34,0),VLOOKUP(L800,'Status Report'!B:AM,33,0)),AI800="Direct shipment",IF(H800="Asia Pacific",VLOOKUP(L800,'Status Report'!B:AM,34,0),VLOOKUP(L800,'Status Report'!B:AM,33,0)))</f>
        <v>53.420400000000008</v>
      </c>
      <c r="AC800" s="21">
        <f>VLOOKUP(L800,'Status Report'!B:CE,82,0)</f>
        <v>0</v>
      </c>
      <c r="AD800" s="21">
        <f t="shared" si="188"/>
        <v>53.420400000000008</v>
      </c>
      <c r="AE800" s="63">
        <f>VLOOKUP(L800,'Status Report'!B:W,20,0)</f>
        <v>49</v>
      </c>
      <c r="AF800" s="63">
        <f>VLOOKUP(L800,'Status Report'!B:W,21,0)</f>
        <v>26</v>
      </c>
      <c r="AG800" s="63">
        <f>VLOOKUP(L800,'Status Report'!B:W,22,0)</f>
        <v>50</v>
      </c>
      <c r="AH800" s="22">
        <f t="shared" si="189"/>
        <v>0.95550000000000002</v>
      </c>
      <c r="AI800" t="s">
        <v>990</v>
      </c>
      <c r="AK800" s="63">
        <f>IFERROR(VLOOKUP(G800,ASEAN!A:A,1,0),0)</f>
        <v>0</v>
      </c>
      <c r="AL800" s="63">
        <f>IFERROR(VLOOKUP(D800,'[3]customer specs'!$B$1:$D$65536,3,0),0)</f>
        <v>0</v>
      </c>
      <c r="AM800" s="64">
        <f t="shared" si="190"/>
        <v>212.39999999999986</v>
      </c>
      <c r="AN800" s="64">
        <f t="shared" si="191"/>
        <v>0</v>
      </c>
      <c r="AO800" s="63"/>
      <c r="AP800" s="63"/>
      <c r="AQ800" s="63" t="str">
        <f t="shared" si="192"/>
        <v>no</v>
      </c>
      <c r="AR800" s="20">
        <f t="shared" si="193"/>
        <v>801.30600000000015</v>
      </c>
      <c r="AS800" s="63"/>
      <c r="AT800" s="23">
        <f t="shared" si="183"/>
        <v>0.12</v>
      </c>
      <c r="AU800" s="65">
        <f t="shared" si="194"/>
        <v>60.705000000000005</v>
      </c>
      <c r="AV800" s="65"/>
      <c r="AW800" s="65">
        <f t="shared" si="195"/>
        <v>910.57500000000005</v>
      </c>
      <c r="AX800" s="65"/>
      <c r="AY800" s="63">
        <f>VLOOKUP(L800,'Status Report'!B:CF,81,0)</f>
        <v>0</v>
      </c>
      <c r="AZ800" s="63" t="str">
        <f>VLOOKUP(L800,'Status Report'!B:S,18,0)</f>
        <v>Ellina Smirnova</v>
      </c>
      <c r="BB800" s="63">
        <f>VLOOKUP(L800,'Status Report'!B:Z,25,0)</f>
        <v>12</v>
      </c>
      <c r="BC800" s="63">
        <f t="shared" si="196"/>
        <v>180</v>
      </c>
      <c r="BF800">
        <f>VLOOKUP(L800,'Status Report'!B:CE,82,0)</f>
        <v>0</v>
      </c>
      <c r="BG800">
        <f>VLOOKUP(L800,'Status Report'!B:CF,83,0)</f>
        <v>0</v>
      </c>
      <c r="BH800">
        <f>VLOOKUP(L800,'Status Report'!B:CG,84,0)</f>
        <v>0</v>
      </c>
      <c r="BI800" t="s">
        <v>891</v>
      </c>
      <c r="BJ800" t="s">
        <v>795</v>
      </c>
      <c r="BM800" s="67">
        <f t="shared" si="197"/>
        <v>730</v>
      </c>
    </row>
    <row r="801" spans="1:65" x14ac:dyDescent="0.25">
      <c r="A801" s="68" t="str">
        <f>VLOOKUP(L801,'Status Report'!B:CB,79,0)</f>
        <v>Desperados</v>
      </c>
      <c r="C801">
        <v>26021036</v>
      </c>
      <c r="D801">
        <v>3097160</v>
      </c>
      <c r="E801" t="s">
        <v>803</v>
      </c>
      <c r="F801" t="s">
        <v>802</v>
      </c>
      <c r="G801" t="str">
        <f>VLOOKUP(D801,'[2]sold to'!$A:$H,8,0)</f>
        <v>Netherlands</v>
      </c>
      <c r="H801" t="str">
        <f>VLOOKUP(D801,'[2]sold to'!$A:$I,9,0)</f>
        <v>AMEE</v>
      </c>
      <c r="K801">
        <v>90</v>
      </c>
      <c r="L801">
        <v>88026183</v>
      </c>
      <c r="M801" t="s">
        <v>184</v>
      </c>
      <c r="N801">
        <v>1</v>
      </c>
      <c r="P801" t="str">
        <f>VLOOKUP(L801,'Status Report'!B:AA,26,0)</f>
        <v>China</v>
      </c>
      <c r="Q801" t="str">
        <f>VLOOKUP(L801,'Status Report'!B:AB,27,0)</f>
        <v>Premiums</v>
      </c>
      <c r="R801">
        <f>VLOOKUP(L801,'Status Report'!B:X,23,0)</f>
        <v>100</v>
      </c>
      <c r="S801" t="str">
        <f>VLOOKUP(L801,'Status Report'!B:T,19,0)</f>
        <v>Promocean The Netherlands BV</v>
      </c>
      <c r="T801" s="62">
        <f>VLOOKUP(L801,'Status Report'!B:E,4,0)</f>
        <v>1</v>
      </c>
      <c r="U801" s="19">
        <f>_xlfn.IFS(AI801="Den Bosch",VLOOKUP(L801,'Status Report'!B:AM,35,0),AI801="Yantian",VLOOKUP(L801,'Status Report'!B:AM,36,0),AI801="",IF(H801="Asia Pacific",VLOOKUP(L801,'Status Report'!B:AM,36,0),VLOOKUP(L801,'Status Report'!B:AM,35,0)),AI801="Direct shipment",IF(H801="Asia Pacific",VLOOKUP(L801,'Status Report'!B:AM,36,0),VLOOKUP(L801,'Status Report'!B:AM,35,0)))</f>
        <v>71.449999999999989</v>
      </c>
      <c r="V801" s="20">
        <f t="shared" si="184"/>
        <v>71.449999999999989</v>
      </c>
      <c r="W801" s="19">
        <f>_xlfn.IFS(AI801="Den Bosch",VLOOKUP(L801,'Status Report'!B:AM,37,0),AI801="Yantian",VLOOKUP(L801,'Status Report'!B:AM,38,0),AI801="",IF(H801="Asia Pacific",VLOOKUP(L801,'Status Report'!B:AM,38,0),VLOOKUP(L801,'Status Report'!B:AM,37,0)),AI801="Direct shipment",IF(H801="Asia Pacific",VLOOKUP(L801,'Status Report'!B:AM,38,0),VLOOKUP(L801,'Status Report'!B:AM,37,0)))</f>
        <v>71.449999999999989</v>
      </c>
      <c r="X801" s="20">
        <f t="shared" si="185"/>
        <v>71.449999999999989</v>
      </c>
      <c r="Y801" s="20">
        <f>_xlfn.IFS(AI801="Den Bosch",VLOOKUP(L801,'Status Report'!B:AO,39,0),AI801="Yantian",VLOOKUP(L801,'Status Report'!B:AO,40,0),AI801="",IF(H801="Asia Pacific",VLOOKUP(L801,'Status Report'!B:AO,40,0),VLOOKUP(L801,'Status Report'!B:AO,39,0)),AI801="Direct shipment",IF(H801="Asia Pacific",VLOOKUP(L801,'Status Report'!B:AO,40,0),VLOOKUP(L801,'Status Report'!B:AO,39,0)))</f>
        <v>0</v>
      </c>
      <c r="Z801" s="20">
        <f t="shared" si="186"/>
        <v>0</v>
      </c>
      <c r="AA801" s="20">
        <f t="shared" si="187"/>
        <v>71.449999999999989</v>
      </c>
      <c r="AB801" s="21">
        <f>_xlfn.IFS(AI801="Den Bosch",VLOOKUP(L801,'Status Report'!B:AM,33,0),AI801="Yantian",VLOOKUP(L801,'Status Report'!B:AM,34,0),AI801="",IF(H801="Asia Pacific",VLOOKUP(L801,'Status Report'!B:AM,34,0),VLOOKUP(L801,'Status Report'!B:AM,33,0)),AI801="Direct shipment",IF(H801="Asia Pacific",VLOOKUP(L801,'Status Report'!B:AM,34,0),VLOOKUP(L801,'Status Report'!B:AM,33,0)))</f>
        <v>61.77261</v>
      </c>
      <c r="AC801" s="21">
        <f>VLOOKUP(L801,'Status Report'!B:CE,82,0)</f>
        <v>0</v>
      </c>
      <c r="AD801" s="21">
        <f t="shared" si="188"/>
        <v>61.77261</v>
      </c>
      <c r="AE801" s="63">
        <f>VLOOKUP(L801,'Status Report'!B:W,20,0)</f>
        <v>30</v>
      </c>
      <c r="AF801" s="63">
        <f>VLOOKUP(L801,'Status Report'!B:W,21,0)</f>
        <v>26</v>
      </c>
      <c r="AG801" s="63">
        <f>VLOOKUP(L801,'Status Report'!B:W,22,0)</f>
        <v>6</v>
      </c>
      <c r="AH801" s="22">
        <f t="shared" si="189"/>
        <v>4.6800000000000001E-3</v>
      </c>
      <c r="AK801" s="63">
        <f>IFERROR(VLOOKUP(G801,ASEAN!A:A,1,0),0)</f>
        <v>0</v>
      </c>
      <c r="AL801" s="63">
        <f>IFERROR(VLOOKUP(D801,'[3]customer specs'!$B$1:$D$65536,3,0),0)</f>
        <v>0</v>
      </c>
      <c r="AM801" s="64">
        <f t="shared" si="190"/>
        <v>0</v>
      </c>
      <c r="AN801" s="64">
        <f t="shared" si="191"/>
        <v>0</v>
      </c>
      <c r="AO801" s="63"/>
      <c r="AP801" s="63"/>
      <c r="AQ801" s="63" t="str">
        <f t="shared" si="192"/>
        <v>no</v>
      </c>
      <c r="AR801" s="20">
        <f t="shared" si="193"/>
        <v>61.77261</v>
      </c>
      <c r="AS801" s="63"/>
      <c r="AT801" s="23">
        <f t="shared" si="183"/>
        <v>0.12</v>
      </c>
      <c r="AU801" s="65">
        <f t="shared" si="194"/>
        <v>70.196147727272731</v>
      </c>
      <c r="AV801" s="65"/>
      <c r="AW801" s="65">
        <f t="shared" si="195"/>
        <v>70.196147727272731</v>
      </c>
      <c r="AX801" s="65"/>
      <c r="AY801" s="63">
        <f>VLOOKUP(L801,'Status Report'!B:CF,81,0)</f>
        <v>0</v>
      </c>
      <c r="AZ801" s="63" t="str">
        <f>VLOOKUP(L801,'Status Report'!B:S,18,0)</f>
        <v>Ellina Smirnova</v>
      </c>
      <c r="BB801" s="63">
        <f>VLOOKUP(L801,'Status Report'!B:Z,25,0)</f>
        <v>5</v>
      </c>
      <c r="BC801" s="63">
        <f t="shared" si="196"/>
        <v>5</v>
      </c>
      <c r="BF801">
        <f>VLOOKUP(L801,'Status Report'!B:CE,82,0)</f>
        <v>0</v>
      </c>
      <c r="BG801">
        <f>VLOOKUP(L801,'Status Report'!B:CF,83,0)</f>
        <v>0</v>
      </c>
      <c r="BH801">
        <f>VLOOKUP(L801,'Status Report'!B:CG,84,0)</f>
        <v>0</v>
      </c>
      <c r="BI801" t="s">
        <v>891</v>
      </c>
      <c r="BJ801" t="s">
        <v>795</v>
      </c>
      <c r="BM801" s="67">
        <f t="shared" si="197"/>
        <v>14</v>
      </c>
    </row>
    <row r="802" spans="1:65" x14ac:dyDescent="0.25">
      <c r="A802" s="68" t="str">
        <f>VLOOKUP(L802,'Status Report'!B:CB,79,0)</f>
        <v>Heineken</v>
      </c>
      <c r="C802">
        <v>26021035</v>
      </c>
      <c r="D802">
        <v>3014754</v>
      </c>
      <c r="E802" t="s">
        <v>893</v>
      </c>
      <c r="F802" t="s">
        <v>894</v>
      </c>
      <c r="G802" t="str">
        <f>VLOOKUP(D802,'[2]sold to'!$A:$H,8,0)</f>
        <v>Dominica</v>
      </c>
      <c r="H802" t="str">
        <f>VLOOKUP(D802,'[2]sold to'!$A:$I,9,0)</f>
        <v>AMERICAS</v>
      </c>
      <c r="K802">
        <v>10</v>
      </c>
      <c r="L802">
        <v>88027216</v>
      </c>
      <c r="M802" t="s">
        <v>516</v>
      </c>
      <c r="N802">
        <v>3</v>
      </c>
      <c r="P802" t="str">
        <f>VLOOKUP(L802,'Status Report'!B:AA,26,0)</f>
        <v>China</v>
      </c>
      <c r="Q802" t="str">
        <f>VLOOKUP(L802,'Status Report'!B:AB,27,0)</f>
        <v>Premiums</v>
      </c>
      <c r="R802">
        <f>VLOOKUP(L802,'Status Report'!B:X,23,0)</f>
        <v>100</v>
      </c>
      <c r="S802" t="str">
        <f>VLOOKUP(L802,'Status Report'!B:T,19,0)</f>
        <v>Promocean The Netherlands BV</v>
      </c>
      <c r="T802" s="62">
        <f>VLOOKUP(L802,'Status Report'!B:E,4,0)</f>
        <v>3</v>
      </c>
      <c r="U802" s="19">
        <f>_xlfn.IFS(AI802="Den Bosch",VLOOKUP(L802,'Status Report'!B:AM,35,0),AI802="Yantian",VLOOKUP(L802,'Status Report'!B:AM,36,0),AI802="",IF(H802="Asia Pacific",VLOOKUP(L802,'Status Report'!B:AM,36,0),VLOOKUP(L802,'Status Report'!B:AM,35,0)),AI802="Direct shipment",IF(H802="Asia Pacific",VLOOKUP(L802,'Status Report'!B:AM,36,0),VLOOKUP(L802,'Status Report'!B:AM,35,0)))</f>
        <v>170.57</v>
      </c>
      <c r="V802" s="20">
        <f t="shared" si="184"/>
        <v>511.71</v>
      </c>
      <c r="W802" s="19">
        <f>_xlfn.IFS(AI802="Den Bosch",VLOOKUP(L802,'Status Report'!B:AM,37,0),AI802="Yantian",VLOOKUP(L802,'Status Report'!B:AM,38,0),AI802="",IF(H802="Asia Pacific",VLOOKUP(L802,'Status Report'!B:AM,38,0),VLOOKUP(L802,'Status Report'!B:AM,37,0)),AI802="Direct shipment",IF(H802="Asia Pacific",VLOOKUP(L802,'Status Report'!B:AM,38,0),VLOOKUP(L802,'Status Report'!B:AM,37,0)))</f>
        <v>170.57</v>
      </c>
      <c r="X802" s="20">
        <f t="shared" si="185"/>
        <v>511.71</v>
      </c>
      <c r="Y802" s="20">
        <f>_xlfn.IFS(AI802="Den Bosch",VLOOKUP(L802,'Status Report'!B:AO,39,0),AI802="Yantian",VLOOKUP(L802,'Status Report'!B:AO,40,0),AI802="",IF(H802="Asia Pacific",VLOOKUP(L802,'Status Report'!B:AO,40,0),VLOOKUP(L802,'Status Report'!B:AO,39,0)),AI802="Direct shipment",IF(H802="Asia Pacific",VLOOKUP(L802,'Status Report'!B:AO,40,0),VLOOKUP(L802,'Status Report'!B:AO,39,0)))</f>
        <v>0</v>
      </c>
      <c r="Z802" s="20">
        <f t="shared" si="186"/>
        <v>0</v>
      </c>
      <c r="AA802" s="20">
        <f t="shared" si="187"/>
        <v>511.71</v>
      </c>
      <c r="AB802" s="21">
        <f>_xlfn.IFS(AI802="Den Bosch",VLOOKUP(L802,'Status Report'!B:AM,33,0),AI802="Yantian",VLOOKUP(L802,'Status Report'!B:AM,34,0),AI802="",IF(H802="Asia Pacific",VLOOKUP(L802,'Status Report'!B:AM,34,0),VLOOKUP(L802,'Status Report'!B:AM,33,0)),AI802="Direct shipment",IF(H802="Asia Pacific",VLOOKUP(L802,'Status Report'!B:AM,34,0),VLOOKUP(L802,'Status Report'!B:AM,33,0)))</f>
        <v>150.09960000000001</v>
      </c>
      <c r="AC802" s="21">
        <f>VLOOKUP(L802,'Status Report'!B:CE,82,0)</f>
        <v>0</v>
      </c>
      <c r="AD802" s="21">
        <f t="shared" si="188"/>
        <v>150.09960000000001</v>
      </c>
      <c r="AE802" s="63">
        <f>VLOOKUP(L802,'Status Report'!B:W,20,0)</f>
        <v>120</v>
      </c>
      <c r="AF802" s="63">
        <f>VLOOKUP(L802,'Status Report'!B:W,21,0)</f>
        <v>25</v>
      </c>
      <c r="AG802" s="63">
        <f>VLOOKUP(L802,'Status Report'!B:W,22,0)</f>
        <v>25</v>
      </c>
      <c r="AH802" s="22">
        <f t="shared" si="189"/>
        <v>0.22500000000000001</v>
      </c>
      <c r="AI802" t="s">
        <v>990</v>
      </c>
      <c r="AK802" s="63">
        <f>IFERROR(VLOOKUP(G802,ASEAN!A:A,1,0),0)</f>
        <v>0</v>
      </c>
      <c r="AL802" s="63">
        <f>IFERROR(VLOOKUP(D802,'[3]customer specs'!$B$1:$D$65536,3,0),0)</f>
        <v>0</v>
      </c>
      <c r="AM802" s="64">
        <f t="shared" si="190"/>
        <v>0</v>
      </c>
      <c r="AN802" s="64">
        <f t="shared" si="191"/>
        <v>0</v>
      </c>
      <c r="AO802" s="63"/>
      <c r="AP802" s="63"/>
      <c r="AQ802" s="63" t="str">
        <f t="shared" si="192"/>
        <v>no</v>
      </c>
      <c r="AR802" s="20">
        <f t="shared" si="193"/>
        <v>450.29880000000003</v>
      </c>
      <c r="AS802" s="63"/>
      <c r="AT802" s="23">
        <f t="shared" si="183"/>
        <v>0.12</v>
      </c>
      <c r="AU802" s="65">
        <f t="shared" si="194"/>
        <v>170.5677272727273</v>
      </c>
      <c r="AV802" s="65"/>
      <c r="AW802" s="65">
        <f t="shared" si="195"/>
        <v>511.70318181818186</v>
      </c>
      <c r="AX802" s="65"/>
      <c r="AY802" s="63">
        <f>VLOOKUP(L802,'Status Report'!B:CF,81,0)</f>
        <v>0</v>
      </c>
      <c r="AZ802" s="63" t="str">
        <f>VLOOKUP(L802,'Status Report'!B:S,18,0)</f>
        <v>Ellina Smirnova</v>
      </c>
      <c r="BB802" s="63">
        <f>VLOOKUP(L802,'Status Report'!B:Z,25,0)</f>
        <v>1</v>
      </c>
      <c r="BC802" s="63">
        <f t="shared" si="196"/>
        <v>3</v>
      </c>
      <c r="BF802">
        <f>VLOOKUP(L802,'Status Report'!B:CE,82,0)</f>
        <v>0</v>
      </c>
      <c r="BG802">
        <f>VLOOKUP(L802,'Status Report'!B:CF,83,0)</f>
        <v>0</v>
      </c>
      <c r="BH802">
        <f>VLOOKUP(L802,'Status Report'!B:CG,84,0)</f>
        <v>0</v>
      </c>
      <c r="BI802" t="s">
        <v>891</v>
      </c>
      <c r="BJ802" t="s">
        <v>795</v>
      </c>
      <c r="BM802" s="67">
        <f t="shared" si="197"/>
        <v>153</v>
      </c>
    </row>
    <row r="803" spans="1:65" x14ac:dyDescent="0.25">
      <c r="A803" s="68" t="str">
        <f>VLOOKUP(L803,'Status Report'!B:CB,79,0)</f>
        <v>Heineken</v>
      </c>
      <c r="C803">
        <v>26021035</v>
      </c>
      <c r="D803">
        <v>3014754</v>
      </c>
      <c r="E803" t="s">
        <v>893</v>
      </c>
      <c r="F803" t="s">
        <v>894</v>
      </c>
      <c r="G803" t="str">
        <f>VLOOKUP(D803,'[2]sold to'!$A:$H,8,0)</f>
        <v>Dominica</v>
      </c>
      <c r="H803" t="str">
        <f>VLOOKUP(D803,'[2]sold to'!$A:$I,9,0)</f>
        <v>AMERICAS</v>
      </c>
      <c r="K803">
        <v>20</v>
      </c>
      <c r="L803">
        <v>88021024</v>
      </c>
      <c r="M803" t="s">
        <v>98</v>
      </c>
      <c r="N803">
        <v>4</v>
      </c>
      <c r="P803" t="str">
        <f>VLOOKUP(L803,'Status Report'!B:AA,26,0)</f>
        <v>China</v>
      </c>
      <c r="Q803" t="str">
        <f>VLOOKUP(L803,'Status Report'!B:AB,27,0)</f>
        <v>Openers / Sunglasses / Keyrings / Waiter knife</v>
      </c>
      <c r="R803">
        <f>VLOOKUP(L803,'Status Report'!B:X,23,0)</f>
        <v>209</v>
      </c>
      <c r="S803" t="str">
        <f>VLOOKUP(L803,'Status Report'!B:T,19,0)</f>
        <v>Promocean The Netherlands BV</v>
      </c>
      <c r="T803" s="62">
        <f>VLOOKUP(L803,'Status Report'!B:E,4,0)</f>
        <v>3</v>
      </c>
      <c r="U803" s="19">
        <f>_xlfn.IFS(AI803="Den Bosch",VLOOKUP(L803,'Status Report'!B:AM,35,0),AI803="Yantian",VLOOKUP(L803,'Status Report'!B:AM,36,0),AI803="",IF(H803="Asia Pacific",VLOOKUP(L803,'Status Report'!B:AM,36,0),VLOOKUP(L803,'Status Report'!B:AM,35,0)),AI803="Direct shipment",IF(H803="Asia Pacific",VLOOKUP(L803,'Status Report'!B:AM,36,0),VLOOKUP(L803,'Status Report'!B:AM,35,0)))</f>
        <v>52.800000000000004</v>
      </c>
      <c r="V803" s="20">
        <f t="shared" si="184"/>
        <v>211.20000000000002</v>
      </c>
      <c r="W803" s="19">
        <f>_xlfn.IFS(AI803="Den Bosch",VLOOKUP(L803,'Status Report'!B:AM,37,0),AI803="Yantian",VLOOKUP(L803,'Status Report'!B:AM,38,0),AI803="",IF(H803="Asia Pacific",VLOOKUP(L803,'Status Report'!B:AM,38,0),VLOOKUP(L803,'Status Report'!B:AM,37,0)),AI803="Direct shipment",IF(H803="Asia Pacific",VLOOKUP(L803,'Status Report'!B:AM,38,0),VLOOKUP(L803,'Status Report'!B:AM,37,0)))</f>
        <v>52.800000000000004</v>
      </c>
      <c r="X803" s="20">
        <f t="shared" si="185"/>
        <v>211.20000000000002</v>
      </c>
      <c r="Y803" s="20">
        <f>_xlfn.IFS(AI803="Den Bosch",VLOOKUP(L803,'Status Report'!B:AO,39,0),AI803="Yantian",VLOOKUP(L803,'Status Report'!B:AO,40,0),AI803="",IF(H803="Asia Pacific",VLOOKUP(L803,'Status Report'!B:AO,40,0),VLOOKUP(L803,'Status Report'!B:AO,39,0)),AI803="Direct shipment",IF(H803="Asia Pacific",VLOOKUP(L803,'Status Report'!B:AO,40,0),VLOOKUP(L803,'Status Report'!B:AO,39,0)))</f>
        <v>0</v>
      </c>
      <c r="Z803" s="20">
        <f t="shared" si="186"/>
        <v>0</v>
      </c>
      <c r="AA803" s="20">
        <f t="shared" si="187"/>
        <v>211.20000000000002</v>
      </c>
      <c r="AB803" s="21">
        <f>_xlfn.IFS(AI803="Den Bosch",VLOOKUP(L803,'Status Report'!B:AM,33,0),AI803="Yantian",VLOOKUP(L803,'Status Report'!B:AM,34,0),AI803="",IF(H803="Asia Pacific",VLOOKUP(L803,'Status Report'!B:AM,34,0),VLOOKUP(L803,'Status Report'!B:AM,33,0)),AI803="Direct shipment",IF(H803="Asia Pacific",VLOOKUP(L803,'Status Report'!B:AM,34,0),VLOOKUP(L803,'Status Report'!B:AM,33,0)))</f>
        <v>46.512961934169503</v>
      </c>
      <c r="AC803" s="21">
        <f>VLOOKUP(L803,'Status Report'!B:CE,82,0)</f>
        <v>0</v>
      </c>
      <c r="AD803" s="21">
        <f t="shared" si="188"/>
        <v>46.512961934169503</v>
      </c>
      <c r="AE803" s="63">
        <f>VLOOKUP(L803,'Status Report'!B:W,20,0)</f>
        <v>25</v>
      </c>
      <c r="AF803" s="63">
        <f>VLOOKUP(L803,'Status Report'!B:W,21,0)</f>
        <v>9</v>
      </c>
      <c r="AG803" s="63">
        <f>VLOOKUP(L803,'Status Report'!B:W,22,0)</f>
        <v>9</v>
      </c>
      <c r="AH803" s="22">
        <f t="shared" si="189"/>
        <v>8.0999999999999996E-3</v>
      </c>
      <c r="AI803" t="s">
        <v>990</v>
      </c>
      <c r="AK803" s="63">
        <f>IFERROR(VLOOKUP(G803,ASEAN!A:A,1,0),0)</f>
        <v>0</v>
      </c>
      <c r="AL803" s="63">
        <f>IFERROR(VLOOKUP(D803,'[3]customer specs'!$B$1:$D$65536,3,0),0)</f>
        <v>0</v>
      </c>
      <c r="AM803" s="64">
        <f t="shared" si="190"/>
        <v>0</v>
      </c>
      <c r="AN803" s="64">
        <f t="shared" si="191"/>
        <v>0</v>
      </c>
      <c r="AO803" s="63"/>
      <c r="AP803" s="63"/>
      <c r="AQ803" s="63" t="str">
        <f t="shared" si="192"/>
        <v>no</v>
      </c>
      <c r="AR803" s="20">
        <f t="shared" si="193"/>
        <v>186.05184773667801</v>
      </c>
      <c r="AS803" s="63"/>
      <c r="AT803" s="23">
        <f t="shared" si="183"/>
        <v>0.12</v>
      </c>
      <c r="AU803" s="65">
        <f t="shared" si="194"/>
        <v>52.855638561556255</v>
      </c>
      <c r="AV803" s="65"/>
      <c r="AW803" s="65">
        <f t="shared" si="195"/>
        <v>211.42255424622502</v>
      </c>
      <c r="AX803" s="65"/>
      <c r="AY803" s="63">
        <f>VLOOKUP(L803,'Status Report'!B:CF,81,0)</f>
        <v>0</v>
      </c>
      <c r="AZ803" s="63" t="str">
        <f>VLOOKUP(L803,'Status Report'!B:S,18,0)</f>
        <v>Ellina Smirnova</v>
      </c>
      <c r="BB803" s="63">
        <f>VLOOKUP(L803,'Status Report'!B:Z,25,0)</f>
        <v>48</v>
      </c>
      <c r="BC803" s="63">
        <f t="shared" si="196"/>
        <v>192</v>
      </c>
      <c r="BF803">
        <f>VLOOKUP(L803,'Status Report'!B:CE,82,0)</f>
        <v>0</v>
      </c>
      <c r="BG803">
        <f>VLOOKUP(L803,'Status Report'!B:CF,83,0)</f>
        <v>0</v>
      </c>
      <c r="BH803">
        <f>VLOOKUP(L803,'Status Report'!B:CG,84,0)</f>
        <v>0</v>
      </c>
      <c r="BI803" t="s">
        <v>891</v>
      </c>
      <c r="BJ803" t="s">
        <v>795</v>
      </c>
      <c r="BM803" s="67">
        <f t="shared" si="197"/>
        <v>178</v>
      </c>
    </row>
    <row r="804" spans="1:65" x14ac:dyDescent="0.25">
      <c r="A804" s="68" t="str">
        <f>VLOOKUP(L804,'Status Report'!B:CB,79,0)</f>
        <v>Heineken</v>
      </c>
      <c r="C804">
        <v>26021035</v>
      </c>
      <c r="D804">
        <v>3014754</v>
      </c>
      <c r="E804" t="s">
        <v>893</v>
      </c>
      <c r="F804" t="s">
        <v>894</v>
      </c>
      <c r="G804" t="str">
        <f>VLOOKUP(D804,'[2]sold to'!$A:$H,8,0)</f>
        <v>Dominica</v>
      </c>
      <c r="H804" t="str">
        <f>VLOOKUP(D804,'[2]sold to'!$A:$I,9,0)</f>
        <v>AMERICAS</v>
      </c>
      <c r="K804">
        <v>40</v>
      </c>
      <c r="L804">
        <v>88027056</v>
      </c>
      <c r="M804" t="s">
        <v>886</v>
      </c>
      <c r="N804">
        <v>5</v>
      </c>
      <c r="P804" t="str">
        <f>VLOOKUP(L804,'Status Report'!B:AA,26,0)</f>
        <v>Poland</v>
      </c>
      <c r="Q804" t="str">
        <f>VLOOKUP(L804,'Status Report'!B:AB,27,0)</f>
        <v>Premiums</v>
      </c>
      <c r="R804">
        <f>VLOOKUP(L804,'Status Report'!B:X,23,0)</f>
        <v>100</v>
      </c>
      <c r="S804" t="str">
        <f>VLOOKUP(L804,'Status Report'!B:T,19,0)</f>
        <v>Promocean The Netherlands BV</v>
      </c>
      <c r="T804" s="62">
        <f>VLOOKUP(L804,'Status Report'!B:E,4,0)</f>
        <v>3</v>
      </c>
      <c r="U804" s="19">
        <f>_xlfn.IFS(AI804="Den Bosch",VLOOKUP(L804,'Status Report'!B:AM,35,0),AI804="Yantian",VLOOKUP(L804,'Status Report'!B:AM,36,0),AI804="",IF(H804="Asia Pacific",VLOOKUP(L804,'Status Report'!B:AM,36,0),VLOOKUP(L804,'Status Report'!B:AM,35,0)),AI804="Direct shipment",IF(H804="Asia Pacific",VLOOKUP(L804,'Status Report'!B:AM,36,0),VLOOKUP(L804,'Status Report'!B:AM,35,0)))</f>
        <v>48.7</v>
      </c>
      <c r="V804" s="20">
        <f t="shared" si="184"/>
        <v>243.5</v>
      </c>
      <c r="W804" s="19">
        <f>_xlfn.IFS(AI804="Den Bosch",VLOOKUP(L804,'Status Report'!B:AM,37,0),AI804="Yantian",VLOOKUP(L804,'Status Report'!B:AM,38,0),AI804="",IF(H804="Asia Pacific",VLOOKUP(L804,'Status Report'!B:AM,38,0),VLOOKUP(L804,'Status Report'!B:AM,37,0)),AI804="Direct shipment",IF(H804="Asia Pacific",VLOOKUP(L804,'Status Report'!B:AM,38,0),VLOOKUP(L804,'Status Report'!B:AM,37,0)))</f>
        <v>19.399999999999999</v>
      </c>
      <c r="X804" s="20">
        <f t="shared" si="185"/>
        <v>97</v>
      </c>
      <c r="Y804" s="20">
        <f>_xlfn.IFS(AI804="Den Bosch",VLOOKUP(L804,'Status Report'!B:AO,39,0),AI804="Yantian",VLOOKUP(L804,'Status Report'!B:AO,40,0),AI804="",IF(H804="Asia Pacific",VLOOKUP(L804,'Status Report'!B:AO,40,0),VLOOKUP(L804,'Status Report'!B:AO,39,0)),AI804="Direct shipment",IF(H804="Asia Pacific",VLOOKUP(L804,'Status Report'!B:AO,40,0),VLOOKUP(L804,'Status Report'!B:AO,39,0)))</f>
        <v>0</v>
      </c>
      <c r="Z804" s="20">
        <f t="shared" si="186"/>
        <v>0</v>
      </c>
      <c r="AA804" s="20">
        <f t="shared" si="187"/>
        <v>97</v>
      </c>
      <c r="AB804" s="21">
        <f>_xlfn.IFS(AI804="Den Bosch",VLOOKUP(L804,'Status Report'!B:AM,33,0),AI804="Yantian",VLOOKUP(L804,'Status Report'!B:AM,34,0),AI804="",IF(H804="Asia Pacific",VLOOKUP(L804,'Status Report'!B:AM,34,0),VLOOKUP(L804,'Status Report'!B:AM,33,0)),AI804="Direct shipment",IF(H804="Asia Pacific",VLOOKUP(L804,'Status Report'!B:AM,34,0),VLOOKUP(L804,'Status Report'!B:AM,33,0)))</f>
        <v>17.11</v>
      </c>
      <c r="AC804" s="21">
        <f>VLOOKUP(L804,'Status Report'!B:CE,82,0)</f>
        <v>0</v>
      </c>
      <c r="AD804" s="21">
        <f t="shared" si="188"/>
        <v>17.11</v>
      </c>
      <c r="AE804" s="63">
        <f>VLOOKUP(L804,'Status Report'!B:W,20,0)</f>
        <v>13</v>
      </c>
      <c r="AF804" s="63">
        <f>VLOOKUP(L804,'Status Report'!B:W,21,0)</f>
        <v>9</v>
      </c>
      <c r="AG804" s="63">
        <f>VLOOKUP(L804,'Status Report'!B:W,22,0)</f>
        <v>10</v>
      </c>
      <c r="AH804" s="22">
        <f t="shared" si="189"/>
        <v>5.8500000000000002E-3</v>
      </c>
      <c r="AI804" t="s">
        <v>990</v>
      </c>
      <c r="AK804" s="63">
        <f>IFERROR(VLOOKUP(G804,ASEAN!A:A,1,0),0)</f>
        <v>0</v>
      </c>
      <c r="AL804" s="63">
        <f>IFERROR(VLOOKUP(D804,'[3]customer specs'!$B$1:$D$65536,3,0),0)</f>
        <v>0</v>
      </c>
      <c r="AM804" s="64">
        <f t="shared" si="190"/>
        <v>146.5</v>
      </c>
      <c r="AN804" s="64">
        <f t="shared" si="191"/>
        <v>0</v>
      </c>
      <c r="AO804" s="63"/>
      <c r="AP804" s="63"/>
      <c r="AQ804" s="63" t="str">
        <f t="shared" si="192"/>
        <v>no</v>
      </c>
      <c r="AR804" s="20">
        <f t="shared" si="193"/>
        <v>85.55</v>
      </c>
      <c r="AS804" s="63"/>
      <c r="AT804" s="23">
        <f t="shared" si="183"/>
        <v>0.12</v>
      </c>
      <c r="AU804" s="65">
        <f t="shared" si="194"/>
        <v>19.443181818181817</v>
      </c>
      <c r="AV804" s="65"/>
      <c r="AW804" s="65">
        <f t="shared" si="195"/>
        <v>97.215909090909079</v>
      </c>
      <c r="AX804" s="65"/>
      <c r="AY804" s="63">
        <f>VLOOKUP(L804,'Status Report'!B:CF,81,0)</f>
        <v>0</v>
      </c>
      <c r="AZ804" s="63" t="str">
        <f>VLOOKUP(L804,'Status Report'!B:S,18,0)</f>
        <v>Ellina Smirnova</v>
      </c>
      <c r="BB804" s="63">
        <f>VLOOKUP(L804,'Status Report'!B:Z,25,0)</f>
        <v>10</v>
      </c>
      <c r="BC804" s="63">
        <f t="shared" si="196"/>
        <v>50</v>
      </c>
      <c r="BF804">
        <f>VLOOKUP(L804,'Status Report'!B:CE,82,0)</f>
        <v>0</v>
      </c>
      <c r="BG804">
        <f>VLOOKUP(L804,'Status Report'!B:CF,83,0)</f>
        <v>0</v>
      </c>
      <c r="BH804">
        <f>VLOOKUP(L804,'Status Report'!B:CG,84,0)</f>
        <v>0</v>
      </c>
      <c r="BI804" t="s">
        <v>891</v>
      </c>
      <c r="BJ804" t="s">
        <v>795</v>
      </c>
      <c r="BM804" s="67">
        <f t="shared" si="197"/>
        <v>316</v>
      </c>
    </row>
    <row r="805" spans="1:65" x14ac:dyDescent="0.25">
      <c r="A805" s="68" t="str">
        <f>VLOOKUP(L805,'Status Report'!B:CB,79,0)</f>
        <v>Heineken</v>
      </c>
      <c r="C805">
        <v>26021035</v>
      </c>
      <c r="D805">
        <v>3014754</v>
      </c>
      <c r="E805" t="s">
        <v>893</v>
      </c>
      <c r="F805" t="s">
        <v>894</v>
      </c>
      <c r="G805" t="str">
        <f>VLOOKUP(D805,'[2]sold to'!$A:$H,8,0)</f>
        <v>Dominica</v>
      </c>
      <c r="H805" t="str">
        <f>VLOOKUP(D805,'[2]sold to'!$A:$I,9,0)</f>
        <v>AMERICAS</v>
      </c>
      <c r="K805">
        <v>50</v>
      </c>
      <c r="L805">
        <v>88027441</v>
      </c>
      <c r="M805" t="s">
        <v>243</v>
      </c>
      <c r="N805">
        <v>1</v>
      </c>
      <c r="P805" t="str">
        <f>VLOOKUP(L805,'Status Report'!B:AA,26,0)</f>
        <v>China</v>
      </c>
      <c r="Q805" t="str">
        <f>VLOOKUP(L805,'Status Report'!B:AB,27,0)</f>
        <v>Outdoor signs</v>
      </c>
      <c r="R805">
        <f>VLOOKUP(L805,'Status Report'!B:X,23,0)</f>
        <v>50</v>
      </c>
      <c r="S805" t="str">
        <f>VLOOKUP(L805,'Status Report'!B:T,19,0)</f>
        <v>Miles Promocean</v>
      </c>
      <c r="T805" s="62">
        <f>VLOOKUP(L805,'Status Report'!B:E,4,0)</f>
        <v>1</v>
      </c>
      <c r="U805" s="19">
        <f>_xlfn.IFS(AI805="Den Bosch",VLOOKUP(L805,'Status Report'!B:AM,35,0),AI805="Yantian",VLOOKUP(L805,'Status Report'!B:AM,36,0),AI805="",IF(H805="Asia Pacific",VLOOKUP(L805,'Status Report'!B:AM,36,0),VLOOKUP(L805,'Status Report'!B:AM,35,0)),AI805="Direct shipment",IF(H805="Asia Pacific",VLOOKUP(L805,'Status Report'!B:AM,36,0),VLOOKUP(L805,'Status Report'!B:AM,35,0)))</f>
        <v>136.44999999999999</v>
      </c>
      <c r="V805" s="20">
        <f t="shared" si="184"/>
        <v>136.44999999999999</v>
      </c>
      <c r="W805" s="19">
        <f>_xlfn.IFS(AI805="Den Bosch",VLOOKUP(L805,'Status Report'!B:AM,37,0),AI805="Yantian",VLOOKUP(L805,'Status Report'!B:AM,38,0),AI805="",IF(H805="Asia Pacific",VLOOKUP(L805,'Status Report'!B:AM,38,0),VLOOKUP(L805,'Status Report'!B:AM,37,0)),AI805="Direct shipment",IF(H805="Asia Pacific",VLOOKUP(L805,'Status Report'!B:AM,38,0),VLOOKUP(L805,'Status Report'!B:AM,37,0)))</f>
        <v>136.44999999999999</v>
      </c>
      <c r="X805" s="20">
        <f t="shared" si="185"/>
        <v>136.44999999999999</v>
      </c>
      <c r="Y805" s="20">
        <f>_xlfn.IFS(AI805="Den Bosch",VLOOKUP(L805,'Status Report'!B:AO,39,0),AI805="Yantian",VLOOKUP(L805,'Status Report'!B:AO,40,0),AI805="",IF(H805="Asia Pacific",VLOOKUP(L805,'Status Report'!B:AO,40,0),VLOOKUP(L805,'Status Report'!B:AO,39,0)),AI805="Direct shipment",IF(H805="Asia Pacific",VLOOKUP(L805,'Status Report'!B:AO,40,0),VLOOKUP(L805,'Status Report'!B:AO,39,0)))</f>
        <v>0</v>
      </c>
      <c r="Z805" s="20">
        <f t="shared" si="186"/>
        <v>0</v>
      </c>
      <c r="AA805" s="20">
        <f t="shared" si="187"/>
        <v>136.44999999999999</v>
      </c>
      <c r="AB805" s="21">
        <f>_xlfn.IFS(AI805="Den Bosch",VLOOKUP(L805,'Status Report'!B:AM,33,0),AI805="Yantian",VLOOKUP(L805,'Status Report'!B:AM,34,0),AI805="",IF(H805="Asia Pacific",VLOOKUP(L805,'Status Report'!B:AM,34,0),VLOOKUP(L805,'Status Report'!B:AM,33,0)),AI805="Direct shipment",IF(H805="Asia Pacific",VLOOKUP(L805,'Status Report'!B:AM,34,0),VLOOKUP(L805,'Status Report'!B:AM,33,0)))</f>
        <v>120.0754</v>
      </c>
      <c r="AC805" s="21">
        <f>VLOOKUP(L805,'Status Report'!B:CE,82,0)</f>
        <v>0</v>
      </c>
      <c r="AD805" s="21">
        <f t="shared" si="188"/>
        <v>120.0754</v>
      </c>
      <c r="AE805" s="63">
        <f>VLOOKUP(L805,'Status Report'!B:W,20,0)</f>
        <v>40</v>
      </c>
      <c r="AF805" s="63">
        <f>VLOOKUP(L805,'Status Report'!B:W,21,0)</f>
        <v>30</v>
      </c>
      <c r="AG805" s="63">
        <f>VLOOKUP(L805,'Status Report'!B:W,22,0)</f>
        <v>20</v>
      </c>
      <c r="AH805" s="22">
        <f t="shared" si="189"/>
        <v>2.4E-2</v>
      </c>
      <c r="AK805" s="63">
        <f>IFERROR(VLOOKUP(G805,ASEAN!A:A,1,0),0)</f>
        <v>0</v>
      </c>
      <c r="AL805" s="63">
        <f>IFERROR(VLOOKUP(D805,'[3]customer specs'!$B$1:$D$65536,3,0),0)</f>
        <v>0</v>
      </c>
      <c r="AM805" s="64">
        <f t="shared" si="190"/>
        <v>0</v>
      </c>
      <c r="AN805" s="64">
        <f t="shared" si="191"/>
        <v>0</v>
      </c>
      <c r="AO805" s="63"/>
      <c r="AP805" s="63"/>
      <c r="AQ805" s="63" t="str">
        <f t="shared" si="192"/>
        <v>no</v>
      </c>
      <c r="AR805" s="20">
        <f t="shared" si="193"/>
        <v>120.0754</v>
      </c>
      <c r="AS805" s="63"/>
      <c r="AT805" s="23">
        <f t="shared" si="183"/>
        <v>0.12</v>
      </c>
      <c r="AU805" s="65">
        <f t="shared" si="194"/>
        <v>136.44931818181817</v>
      </c>
      <c r="AV805" s="65"/>
      <c r="AW805" s="65">
        <f t="shared" si="195"/>
        <v>136.44931818181817</v>
      </c>
      <c r="AX805" s="65"/>
      <c r="AY805" s="63">
        <f>VLOOKUP(L805,'Status Report'!B:CF,81,0)</f>
        <v>0</v>
      </c>
      <c r="AZ805" s="63" t="str">
        <f>VLOOKUP(L805,'Status Report'!B:S,18,0)</f>
        <v xml:space="preserve">Konstantinos Zoupanos </v>
      </c>
      <c r="BB805" s="63">
        <f>VLOOKUP(L805,'Status Report'!B:Z,25,0)</f>
        <v>5</v>
      </c>
      <c r="BC805" s="63">
        <f t="shared" si="196"/>
        <v>5</v>
      </c>
      <c r="BF805">
        <f>VLOOKUP(L805,'Status Report'!B:CE,82,0)</f>
        <v>0</v>
      </c>
      <c r="BG805">
        <f>VLOOKUP(L805,'Status Report'!B:CF,83,0)</f>
        <v>0</v>
      </c>
      <c r="BH805">
        <f>VLOOKUP(L805,'Status Report'!B:CG,84,0)</f>
        <v>0</v>
      </c>
      <c r="BI805" t="s">
        <v>891</v>
      </c>
      <c r="BJ805" t="s">
        <v>795</v>
      </c>
      <c r="BM805" s="67">
        <f t="shared" si="197"/>
        <v>3</v>
      </c>
    </row>
    <row r="806" spans="1:65" x14ac:dyDescent="0.25">
      <c r="A806" s="68" t="str">
        <f>VLOOKUP(L806,'Status Report'!B:CB,79,0)</f>
        <v>Heineken</v>
      </c>
      <c r="C806">
        <v>26021035</v>
      </c>
      <c r="D806">
        <v>3014754</v>
      </c>
      <c r="E806" t="s">
        <v>893</v>
      </c>
      <c r="F806" t="s">
        <v>894</v>
      </c>
      <c r="G806" t="str">
        <f>VLOOKUP(D806,'[2]sold to'!$A:$H,8,0)</f>
        <v>Dominica</v>
      </c>
      <c r="H806" t="str">
        <f>VLOOKUP(D806,'[2]sold to'!$A:$I,9,0)</f>
        <v>AMERICAS</v>
      </c>
      <c r="K806">
        <v>60</v>
      </c>
      <c r="L806">
        <v>88027440</v>
      </c>
      <c r="M806" t="s">
        <v>273</v>
      </c>
      <c r="N806">
        <v>10</v>
      </c>
      <c r="P806" t="str">
        <f>VLOOKUP(L806,'Status Report'!B:AA,26,0)</f>
        <v>China</v>
      </c>
      <c r="Q806" t="str">
        <f>VLOOKUP(L806,'Status Report'!B:AB,27,0)</f>
        <v>Outdoor signs</v>
      </c>
      <c r="R806">
        <f>VLOOKUP(L806,'Status Report'!B:X,23,0)</f>
        <v>200</v>
      </c>
      <c r="S806" t="str">
        <f>VLOOKUP(L806,'Status Report'!B:T,19,0)</f>
        <v>Miles Promocean</v>
      </c>
      <c r="T806" s="62">
        <f>VLOOKUP(L806,'Status Report'!B:E,4,0)</f>
        <v>1</v>
      </c>
      <c r="U806" s="19">
        <f>_xlfn.IFS(AI806="Den Bosch",VLOOKUP(L806,'Status Report'!B:AM,35,0),AI806="Yantian",VLOOKUP(L806,'Status Report'!B:AM,36,0),AI806="",IF(H806="Asia Pacific",VLOOKUP(L806,'Status Report'!B:AM,36,0),VLOOKUP(L806,'Status Report'!B:AM,35,0)),AI806="Direct shipment",IF(H806="Asia Pacific",VLOOKUP(L806,'Status Report'!B:AM,36,0),VLOOKUP(L806,'Status Report'!B:AM,35,0)))</f>
        <v>49.699999999999996</v>
      </c>
      <c r="V806" s="20">
        <f t="shared" si="184"/>
        <v>496.99999999999994</v>
      </c>
      <c r="W806" s="19">
        <f>_xlfn.IFS(AI806="Den Bosch",VLOOKUP(L806,'Status Report'!B:AM,37,0),AI806="Yantian",VLOOKUP(L806,'Status Report'!B:AM,38,0),AI806="",IF(H806="Asia Pacific",VLOOKUP(L806,'Status Report'!B:AM,38,0),VLOOKUP(L806,'Status Report'!B:AM,37,0)),AI806="Direct shipment",IF(H806="Asia Pacific",VLOOKUP(L806,'Status Report'!B:AM,38,0),VLOOKUP(L806,'Status Report'!B:AM,37,0)))</f>
        <v>49.699999999999996</v>
      </c>
      <c r="X806" s="20">
        <f t="shared" si="185"/>
        <v>496.99999999999994</v>
      </c>
      <c r="Y806" s="20">
        <f>_xlfn.IFS(AI806="Den Bosch",VLOOKUP(L806,'Status Report'!B:AO,39,0),AI806="Yantian",VLOOKUP(L806,'Status Report'!B:AO,40,0),AI806="",IF(H806="Asia Pacific",VLOOKUP(L806,'Status Report'!B:AO,40,0),VLOOKUP(L806,'Status Report'!B:AO,39,0)),AI806="Direct shipment",IF(H806="Asia Pacific",VLOOKUP(L806,'Status Report'!B:AO,40,0),VLOOKUP(L806,'Status Report'!B:AO,39,0)))</f>
        <v>0</v>
      </c>
      <c r="Z806" s="20">
        <f t="shared" si="186"/>
        <v>0</v>
      </c>
      <c r="AA806" s="20">
        <f t="shared" si="187"/>
        <v>496.99999999999994</v>
      </c>
      <c r="AB806" s="21">
        <f>_xlfn.IFS(AI806="Den Bosch",VLOOKUP(L806,'Status Report'!B:AM,33,0),AI806="Yantian",VLOOKUP(L806,'Status Report'!B:AM,34,0),AI806="",IF(H806="Asia Pacific",VLOOKUP(L806,'Status Report'!B:AM,34,0),VLOOKUP(L806,'Status Report'!B:AM,33,0)),AI806="Direct shipment",IF(H806="Asia Pacific",VLOOKUP(L806,'Status Report'!B:AM,34,0),VLOOKUP(L806,'Status Report'!B:AM,33,0)))</f>
        <v>43.741600000000005</v>
      </c>
      <c r="AC806" s="21">
        <f>VLOOKUP(L806,'Status Report'!B:CE,82,0)</f>
        <v>0</v>
      </c>
      <c r="AD806" s="21">
        <f t="shared" si="188"/>
        <v>43.741600000000005</v>
      </c>
      <c r="AE806" s="63">
        <f>VLOOKUP(L806,'Status Report'!B:W,20,0)</f>
        <v>30</v>
      </c>
      <c r="AF806" s="63">
        <f>VLOOKUP(L806,'Status Report'!B:W,21,0)</f>
        <v>21</v>
      </c>
      <c r="AG806" s="63">
        <f>VLOOKUP(L806,'Status Report'!B:W,22,0)</f>
        <v>15</v>
      </c>
      <c r="AH806" s="22">
        <f t="shared" si="189"/>
        <v>9.4500000000000001E-2</v>
      </c>
      <c r="AK806" s="63">
        <f>IFERROR(VLOOKUP(G806,ASEAN!A:A,1,0),0)</f>
        <v>0</v>
      </c>
      <c r="AL806" s="63">
        <f>IFERROR(VLOOKUP(D806,'[3]customer specs'!$B$1:$D$65536,3,0),0)</f>
        <v>0</v>
      </c>
      <c r="AM806" s="64">
        <f t="shared" si="190"/>
        <v>0</v>
      </c>
      <c r="AN806" s="64">
        <f t="shared" si="191"/>
        <v>0</v>
      </c>
      <c r="AO806" s="63"/>
      <c r="AP806" s="63"/>
      <c r="AQ806" s="63" t="str">
        <f t="shared" si="192"/>
        <v>no</v>
      </c>
      <c r="AR806" s="20">
        <f t="shared" si="193"/>
        <v>437.41600000000005</v>
      </c>
      <c r="AS806" s="63"/>
      <c r="AT806" s="23">
        <f t="shared" si="183"/>
        <v>0.12</v>
      </c>
      <c r="AU806" s="65">
        <f t="shared" si="194"/>
        <v>49.706363636363641</v>
      </c>
      <c r="AV806" s="65"/>
      <c r="AW806" s="65">
        <f t="shared" si="195"/>
        <v>497.06363636363642</v>
      </c>
      <c r="AX806" s="65"/>
      <c r="AY806" s="63">
        <f>VLOOKUP(L806,'Status Report'!B:CF,81,0)</f>
        <v>0</v>
      </c>
      <c r="AZ806" s="63" t="str">
        <f>VLOOKUP(L806,'Status Report'!B:S,18,0)</f>
        <v xml:space="preserve">Konstantinos Zoupanos </v>
      </c>
      <c r="BB806" s="63">
        <f>VLOOKUP(L806,'Status Report'!B:Z,25,0)</f>
        <v>5</v>
      </c>
      <c r="BC806" s="63">
        <f t="shared" si="196"/>
        <v>50</v>
      </c>
      <c r="BF806">
        <f>VLOOKUP(L806,'Status Report'!B:CE,82,0)</f>
        <v>0</v>
      </c>
      <c r="BG806">
        <f>VLOOKUP(L806,'Status Report'!B:CF,83,0)</f>
        <v>0</v>
      </c>
      <c r="BH806">
        <f>VLOOKUP(L806,'Status Report'!B:CG,84,0)</f>
        <v>0</v>
      </c>
      <c r="BI806" t="s">
        <v>891</v>
      </c>
      <c r="BJ806" t="s">
        <v>795</v>
      </c>
      <c r="BM806" s="67">
        <f t="shared" si="197"/>
        <v>10</v>
      </c>
    </row>
    <row r="807" spans="1:65" x14ac:dyDescent="0.25">
      <c r="A807" s="68" t="str">
        <f>VLOOKUP(L807,'Status Report'!B:CB,79,0)</f>
        <v>Desperados</v>
      </c>
      <c r="C807">
        <v>26021036</v>
      </c>
      <c r="D807">
        <v>3097160</v>
      </c>
      <c r="E807" t="s">
        <v>803</v>
      </c>
      <c r="F807" t="s">
        <v>802</v>
      </c>
      <c r="G807" t="str">
        <f>VLOOKUP(D807,'[2]sold to'!$A:$H,8,0)</f>
        <v>Netherlands</v>
      </c>
      <c r="H807" t="str">
        <f>VLOOKUP(D807,'[2]sold to'!$A:$I,9,0)</f>
        <v>AMEE</v>
      </c>
      <c r="K807">
        <v>10</v>
      </c>
      <c r="L807">
        <v>88027220</v>
      </c>
      <c r="M807" t="s">
        <v>520</v>
      </c>
      <c r="N807">
        <v>8</v>
      </c>
      <c r="P807" t="str">
        <f>VLOOKUP(L807,'Status Report'!B:AA,26,0)</f>
        <v>China</v>
      </c>
      <c r="Q807" t="str">
        <f>VLOOKUP(L807,'Status Report'!B:AB,27,0)</f>
        <v>Bar support</v>
      </c>
      <c r="R807">
        <f>VLOOKUP(L807,'Status Report'!B:X,23,0)</f>
        <v>125</v>
      </c>
      <c r="S807" t="str">
        <f>VLOOKUP(L807,'Status Report'!B:T,19,0)</f>
        <v>Promocean The Netherlands BV</v>
      </c>
      <c r="T807" s="62">
        <f>VLOOKUP(L807,'Status Report'!B:E,4,0)</f>
        <v>3</v>
      </c>
      <c r="U807" s="19">
        <f>_xlfn.IFS(AI807="Den Bosch",VLOOKUP(L807,'Status Report'!B:AM,35,0),AI807="Yantian",VLOOKUP(L807,'Status Report'!B:AM,36,0),AI807="",IF(H807="Asia Pacific",VLOOKUP(L807,'Status Report'!B:AM,36,0),VLOOKUP(L807,'Status Report'!B:AM,35,0)),AI807="Direct shipment",IF(H807="Asia Pacific",VLOOKUP(L807,'Status Report'!B:AM,36,0),VLOOKUP(L807,'Status Report'!B:AM,35,0)))</f>
        <v>39.799999999999997</v>
      </c>
      <c r="V807" s="20">
        <f t="shared" si="184"/>
        <v>318.39999999999998</v>
      </c>
      <c r="W807" s="19">
        <f>_xlfn.IFS(AI807="Den Bosch",VLOOKUP(L807,'Status Report'!B:AM,37,0),AI807="Yantian",VLOOKUP(L807,'Status Report'!B:AM,38,0),AI807="",IF(H807="Asia Pacific",VLOOKUP(L807,'Status Report'!B:AM,38,0),VLOOKUP(L807,'Status Report'!B:AM,37,0)),AI807="Direct shipment",IF(H807="Asia Pacific",VLOOKUP(L807,'Status Report'!B:AM,38,0),VLOOKUP(L807,'Status Report'!B:AM,37,0)))</f>
        <v>35.6</v>
      </c>
      <c r="X807" s="20">
        <f t="shared" si="185"/>
        <v>284.8</v>
      </c>
      <c r="Y807" s="20">
        <f>_xlfn.IFS(AI807="Den Bosch",VLOOKUP(L807,'Status Report'!B:AO,39,0),AI807="Yantian",VLOOKUP(L807,'Status Report'!B:AO,40,0),AI807="",IF(H807="Asia Pacific",VLOOKUP(L807,'Status Report'!B:AO,40,0),VLOOKUP(L807,'Status Report'!B:AO,39,0)),AI807="Direct shipment",IF(H807="Asia Pacific",VLOOKUP(L807,'Status Report'!B:AO,40,0),VLOOKUP(L807,'Status Report'!B:AO,39,0)))</f>
        <v>0</v>
      </c>
      <c r="Z807" s="20">
        <f t="shared" si="186"/>
        <v>0</v>
      </c>
      <c r="AA807" s="20">
        <f t="shared" si="187"/>
        <v>284.8</v>
      </c>
      <c r="AB807" s="21">
        <f>_xlfn.IFS(AI807="Den Bosch",VLOOKUP(L807,'Status Report'!B:AM,33,0),AI807="Yantian",VLOOKUP(L807,'Status Report'!B:AM,34,0),AI807="",IF(H807="Asia Pacific",VLOOKUP(L807,'Status Report'!B:AM,34,0),VLOOKUP(L807,'Status Report'!B:AM,33,0)),AI807="Direct shipment",IF(H807="Asia Pacific",VLOOKUP(L807,'Status Report'!B:AM,34,0),VLOOKUP(L807,'Status Report'!B:AM,33,0)))</f>
        <v>29.298000000000002</v>
      </c>
      <c r="AC807" s="21">
        <f>VLOOKUP(L807,'Status Report'!B:CE,82,0)</f>
        <v>0</v>
      </c>
      <c r="AD807" s="21">
        <f t="shared" si="188"/>
        <v>29.298000000000002</v>
      </c>
      <c r="AE807" s="63">
        <f>VLOOKUP(L807,'Status Report'!B:W,20,0)</f>
        <v>14.5</v>
      </c>
      <c r="AF807" s="63">
        <f>VLOOKUP(L807,'Status Report'!B:W,21,0)</f>
        <v>4.8</v>
      </c>
      <c r="AG807" s="63">
        <f>VLOOKUP(L807,'Status Report'!B:W,22,0)</f>
        <v>4.8</v>
      </c>
      <c r="AH807" s="22">
        <f t="shared" si="189"/>
        <v>2.67264E-3</v>
      </c>
      <c r="AI807" t="s">
        <v>990</v>
      </c>
      <c r="AK807" s="63">
        <f>IFERROR(VLOOKUP(G807,ASEAN!A:A,1,0),0)</f>
        <v>0</v>
      </c>
      <c r="AL807" s="63">
        <f>IFERROR(VLOOKUP(D807,'[3]customer specs'!$B$1:$D$65536,3,0),0)</f>
        <v>0</v>
      </c>
      <c r="AM807" s="64">
        <f t="shared" si="190"/>
        <v>33.599999999999966</v>
      </c>
      <c r="AN807" s="64">
        <f t="shared" si="191"/>
        <v>0</v>
      </c>
      <c r="AO807" s="63"/>
      <c r="AP807" s="63"/>
      <c r="AQ807" s="63" t="str">
        <f t="shared" si="192"/>
        <v>no</v>
      </c>
      <c r="AR807" s="20">
        <f t="shared" si="193"/>
        <v>234.38400000000001</v>
      </c>
      <c r="AS807" s="63"/>
      <c r="AT807" s="23">
        <f t="shared" si="183"/>
        <v>0.12</v>
      </c>
      <c r="AU807" s="65">
        <f t="shared" si="194"/>
        <v>33.293181818181822</v>
      </c>
      <c r="AV807" s="65"/>
      <c r="AW807" s="65">
        <f t="shared" si="195"/>
        <v>266.34545454545457</v>
      </c>
      <c r="AX807" s="65"/>
      <c r="AY807" s="63">
        <f>VLOOKUP(L807,'Status Report'!B:CF,81,0)</f>
        <v>0</v>
      </c>
      <c r="AZ807" s="63" t="str">
        <f>VLOOKUP(L807,'Status Report'!B:S,18,0)</f>
        <v>Ellina Smirnova</v>
      </c>
      <c r="BB807" s="63">
        <f>VLOOKUP(L807,'Status Report'!B:Z,25,0)</f>
        <v>20</v>
      </c>
      <c r="BC807" s="63">
        <f t="shared" si="196"/>
        <v>160</v>
      </c>
      <c r="BF807">
        <f>VLOOKUP(L807,'Status Report'!B:CE,82,0)</f>
        <v>0</v>
      </c>
      <c r="BG807">
        <f>VLOOKUP(L807,'Status Report'!B:CF,83,0)</f>
        <v>0</v>
      </c>
      <c r="BH807">
        <f>VLOOKUP(L807,'Status Report'!B:CG,84,0)</f>
        <v>0</v>
      </c>
      <c r="BI807" t="s">
        <v>891</v>
      </c>
      <c r="BJ807" t="s">
        <v>795</v>
      </c>
      <c r="BM807" s="67">
        <f t="shared" si="197"/>
        <v>1081</v>
      </c>
    </row>
    <row r="808" spans="1:65" x14ac:dyDescent="0.25">
      <c r="A808" s="68" t="str">
        <f>VLOOKUP(L808,'Status Report'!B:CB,79,0)</f>
        <v>Desperados</v>
      </c>
      <c r="C808">
        <v>26021036</v>
      </c>
      <c r="D808">
        <v>3097160</v>
      </c>
      <c r="E808" t="s">
        <v>803</v>
      </c>
      <c r="F808" t="s">
        <v>802</v>
      </c>
      <c r="G808" t="str">
        <f>VLOOKUP(D808,'[2]sold to'!$A:$H,8,0)</f>
        <v>Netherlands</v>
      </c>
      <c r="H808" t="str">
        <f>VLOOKUP(D808,'[2]sold to'!$A:$I,9,0)</f>
        <v>AMEE</v>
      </c>
      <c r="K808">
        <v>30</v>
      </c>
      <c r="L808">
        <v>88027177</v>
      </c>
      <c r="M808" t="s">
        <v>506</v>
      </c>
      <c r="N808">
        <v>6</v>
      </c>
      <c r="P808" t="str">
        <f>VLOOKUP(L808,'Status Report'!B:AA,26,0)</f>
        <v>Germany</v>
      </c>
      <c r="Q808" t="str">
        <f>VLOOKUP(L808,'Status Report'!B:AB,27,0)</f>
        <v>Coasters (&amp; dripmat)</v>
      </c>
      <c r="R808">
        <f>VLOOKUP(L808,'Status Report'!B:X,23,0)</f>
        <v>50</v>
      </c>
      <c r="S808" t="str">
        <f>VLOOKUP(L808,'Status Report'!B:T,19,0)</f>
        <v>CC Coaster GmbH &amp; Co. KG</v>
      </c>
      <c r="T808" s="62">
        <f>VLOOKUP(L808,'Status Report'!B:E,4,0)</f>
        <v>3</v>
      </c>
      <c r="U808" s="19">
        <f>_xlfn.IFS(AI808="Den Bosch",VLOOKUP(L808,'Status Report'!B:AM,35,0),AI808="Yantian",VLOOKUP(L808,'Status Report'!B:AM,36,0),AI808="",IF(H808="Asia Pacific",VLOOKUP(L808,'Status Report'!B:AM,36,0),VLOOKUP(L808,'Status Report'!B:AM,35,0)),AI808="Direct shipment",IF(H808="Asia Pacific",VLOOKUP(L808,'Status Report'!B:AM,36,0),VLOOKUP(L808,'Status Report'!B:AM,35,0)))</f>
        <v>22.693181818181817</v>
      </c>
      <c r="V808" s="20">
        <f t="shared" si="184"/>
        <v>136.15909090909091</v>
      </c>
      <c r="W808" s="19">
        <f>_xlfn.IFS(AI808="Den Bosch",VLOOKUP(L808,'Status Report'!B:AM,37,0),AI808="Yantian",VLOOKUP(L808,'Status Report'!B:AM,38,0),AI808="",IF(H808="Asia Pacific",VLOOKUP(L808,'Status Report'!B:AM,38,0),VLOOKUP(L808,'Status Report'!B:AM,37,0)),AI808="Direct shipment",IF(H808="Asia Pacific",VLOOKUP(L808,'Status Report'!B:AM,38,0),VLOOKUP(L808,'Status Report'!B:AM,37,0)))</f>
        <v>16.261363636363637</v>
      </c>
      <c r="X808" s="20">
        <f t="shared" si="185"/>
        <v>97.568181818181813</v>
      </c>
      <c r="Y808" s="20">
        <f>_xlfn.IFS(AI808="Den Bosch",VLOOKUP(L808,'Status Report'!B:AO,39,0),AI808="Yantian",VLOOKUP(L808,'Status Report'!B:AO,40,0),AI808="",IF(H808="Asia Pacific",VLOOKUP(L808,'Status Report'!B:AO,40,0),VLOOKUP(L808,'Status Report'!B:AO,39,0)),AI808="Direct shipment",IF(H808="Asia Pacific",VLOOKUP(L808,'Status Report'!B:AO,40,0),VLOOKUP(L808,'Status Report'!B:AO,39,0)))</f>
        <v>0</v>
      </c>
      <c r="Z808" s="20">
        <f t="shared" si="186"/>
        <v>0</v>
      </c>
      <c r="AA808" s="20">
        <f t="shared" si="187"/>
        <v>97.568181818181813</v>
      </c>
      <c r="AB808" s="21">
        <f>_xlfn.IFS(AI808="Den Bosch",VLOOKUP(L808,'Status Report'!B:AM,33,0),AI808="Yantian",VLOOKUP(L808,'Status Report'!B:AM,34,0),AI808="",IF(H808="Asia Pacific",VLOOKUP(L808,'Status Report'!B:AM,34,0),VLOOKUP(L808,'Status Report'!B:AM,33,0)),AI808="Direct shipment",IF(H808="Asia Pacific",VLOOKUP(L808,'Status Report'!B:AM,34,0),VLOOKUP(L808,'Status Report'!B:AM,33,0)))</f>
        <v>14.31</v>
      </c>
      <c r="AC808" s="21">
        <f>VLOOKUP(L808,'Status Report'!B:CE,82,0)</f>
        <v>0</v>
      </c>
      <c r="AD808" s="21">
        <f t="shared" si="188"/>
        <v>14.31</v>
      </c>
      <c r="AE808" s="63">
        <f>VLOOKUP(L808,'Status Report'!B:W,20,0)</f>
        <v>18.600000000000001</v>
      </c>
      <c r="AF808" s="63">
        <f>VLOOKUP(L808,'Status Report'!B:W,21,0)</f>
        <v>46.5</v>
      </c>
      <c r="AG808" s="63">
        <f>VLOOKUP(L808,'Status Report'!B:W,22,0)</f>
        <v>14</v>
      </c>
      <c r="AH808" s="22">
        <f t="shared" si="189"/>
        <v>7.2651600000000011E-2</v>
      </c>
      <c r="AI808" t="s">
        <v>990</v>
      </c>
      <c r="AK808" s="63">
        <f>IFERROR(VLOOKUP(G808,ASEAN!A:A,1,0),0)</f>
        <v>0</v>
      </c>
      <c r="AL808" s="63">
        <f>IFERROR(VLOOKUP(D808,'[3]customer specs'!$B$1:$D$65536,3,0),0)</f>
        <v>0</v>
      </c>
      <c r="AM808" s="64">
        <f t="shared" si="190"/>
        <v>38.590909090909093</v>
      </c>
      <c r="AN808" s="64">
        <f t="shared" si="191"/>
        <v>0</v>
      </c>
      <c r="AO808" s="63"/>
      <c r="AP808" s="63"/>
      <c r="AQ808" s="63" t="str">
        <f t="shared" si="192"/>
        <v>no</v>
      </c>
      <c r="AR808" s="20">
        <f t="shared" si="193"/>
        <v>85.86</v>
      </c>
      <c r="AS808" s="63"/>
      <c r="AT808" s="23">
        <f t="shared" si="183"/>
        <v>0.12</v>
      </c>
      <c r="AU808" s="65">
        <f t="shared" si="194"/>
        <v>16.261363636363637</v>
      </c>
      <c r="AV808" s="65"/>
      <c r="AW808" s="65">
        <f t="shared" si="195"/>
        <v>97.568181818181813</v>
      </c>
      <c r="AX808" s="65"/>
      <c r="AY808" s="63">
        <f>VLOOKUP(L808,'Status Report'!B:CF,81,0)</f>
        <v>0</v>
      </c>
      <c r="AZ808" s="63" t="str">
        <f>VLOOKUP(L808,'Status Report'!B:S,18,0)</f>
        <v>Ellina Smirnova</v>
      </c>
      <c r="BB808" s="63">
        <f>VLOOKUP(L808,'Status Report'!B:Z,25,0)</f>
        <v>1000</v>
      </c>
      <c r="BC808" s="63">
        <f t="shared" si="196"/>
        <v>6000</v>
      </c>
      <c r="BF808">
        <f>VLOOKUP(L808,'Status Report'!B:CE,82,0)</f>
        <v>0</v>
      </c>
      <c r="BG808">
        <f>VLOOKUP(L808,'Status Report'!B:CF,83,0)</f>
        <v>0</v>
      </c>
      <c r="BH808">
        <f>VLOOKUP(L808,'Status Report'!B:CG,84,0)</f>
        <v>0</v>
      </c>
      <c r="BI808" t="s">
        <v>891</v>
      </c>
      <c r="BJ808" t="s">
        <v>795</v>
      </c>
      <c r="BM808" s="67">
        <f t="shared" si="197"/>
        <v>105</v>
      </c>
    </row>
    <row r="809" spans="1:65" x14ac:dyDescent="0.25">
      <c r="A809" s="68" t="str">
        <f>VLOOKUP(L809,'Status Report'!B:CB,79,0)</f>
        <v>Desperados</v>
      </c>
      <c r="C809">
        <v>26021038</v>
      </c>
      <c r="D809">
        <v>3097160</v>
      </c>
      <c r="E809" t="s">
        <v>803</v>
      </c>
      <c r="F809" t="s">
        <v>802</v>
      </c>
      <c r="G809" t="str">
        <f>VLOOKUP(D809,'[2]sold to'!$A:$H,8,0)</f>
        <v>Netherlands</v>
      </c>
      <c r="H809" t="str">
        <f>VLOOKUP(D809,'[2]sold to'!$A:$I,9,0)</f>
        <v>AMEE</v>
      </c>
      <c r="K809">
        <v>10</v>
      </c>
      <c r="L809">
        <v>88026183</v>
      </c>
      <c r="M809" t="s">
        <v>184</v>
      </c>
      <c r="N809">
        <v>5</v>
      </c>
      <c r="P809" t="str">
        <f>VLOOKUP(L809,'Status Report'!B:AA,26,0)</f>
        <v>China</v>
      </c>
      <c r="Q809" t="str">
        <f>VLOOKUP(L809,'Status Report'!B:AB,27,0)</f>
        <v>Premiums</v>
      </c>
      <c r="R809">
        <f>VLOOKUP(L809,'Status Report'!B:X,23,0)</f>
        <v>100</v>
      </c>
      <c r="S809" t="str">
        <f>VLOOKUP(L809,'Status Report'!B:T,19,0)</f>
        <v>Promocean The Netherlands BV</v>
      </c>
      <c r="T809" s="62">
        <f>VLOOKUP(L809,'Status Report'!B:E,4,0)</f>
        <v>1</v>
      </c>
      <c r="U809" s="19">
        <f>_xlfn.IFS(AI809="Den Bosch",VLOOKUP(L809,'Status Report'!B:AM,35,0),AI809="Yantian",VLOOKUP(L809,'Status Report'!B:AM,36,0),AI809="",IF(H809="Asia Pacific",VLOOKUP(L809,'Status Report'!B:AM,36,0),VLOOKUP(L809,'Status Report'!B:AM,35,0)),AI809="Direct shipment",IF(H809="Asia Pacific",VLOOKUP(L809,'Status Report'!B:AM,36,0),VLOOKUP(L809,'Status Report'!B:AM,35,0)))</f>
        <v>71.449999999999989</v>
      </c>
      <c r="V809" s="20">
        <f t="shared" si="184"/>
        <v>357.24999999999994</v>
      </c>
      <c r="W809" s="19">
        <f>_xlfn.IFS(AI809="Den Bosch",VLOOKUP(L809,'Status Report'!B:AM,37,0),AI809="Yantian",VLOOKUP(L809,'Status Report'!B:AM,38,0),AI809="",IF(H809="Asia Pacific",VLOOKUP(L809,'Status Report'!B:AM,38,0),VLOOKUP(L809,'Status Report'!B:AM,37,0)),AI809="Direct shipment",IF(H809="Asia Pacific",VLOOKUP(L809,'Status Report'!B:AM,38,0),VLOOKUP(L809,'Status Report'!B:AM,37,0)))</f>
        <v>71.449999999999989</v>
      </c>
      <c r="X809" s="20">
        <f t="shared" si="185"/>
        <v>357.24999999999994</v>
      </c>
      <c r="Y809" s="20">
        <f>_xlfn.IFS(AI809="Den Bosch",VLOOKUP(L809,'Status Report'!B:AO,39,0),AI809="Yantian",VLOOKUP(L809,'Status Report'!B:AO,40,0),AI809="",IF(H809="Asia Pacific",VLOOKUP(L809,'Status Report'!B:AO,40,0),VLOOKUP(L809,'Status Report'!B:AO,39,0)),AI809="Direct shipment",IF(H809="Asia Pacific",VLOOKUP(L809,'Status Report'!B:AO,40,0),VLOOKUP(L809,'Status Report'!B:AO,39,0)))</f>
        <v>0</v>
      </c>
      <c r="Z809" s="20">
        <f t="shared" si="186"/>
        <v>0</v>
      </c>
      <c r="AA809" s="20">
        <f t="shared" si="187"/>
        <v>357.24999999999994</v>
      </c>
      <c r="AB809" s="21">
        <f>_xlfn.IFS(AI809="Den Bosch",VLOOKUP(L809,'Status Report'!B:AM,33,0),AI809="Yantian",VLOOKUP(L809,'Status Report'!B:AM,34,0),AI809="",IF(H809="Asia Pacific",VLOOKUP(L809,'Status Report'!B:AM,34,0),VLOOKUP(L809,'Status Report'!B:AM,33,0)),AI809="Direct shipment",IF(H809="Asia Pacific",VLOOKUP(L809,'Status Report'!B:AM,34,0),VLOOKUP(L809,'Status Report'!B:AM,33,0)))</f>
        <v>61.77261</v>
      </c>
      <c r="AC809" s="21">
        <f>VLOOKUP(L809,'Status Report'!B:CE,82,0)</f>
        <v>0</v>
      </c>
      <c r="AD809" s="21">
        <f t="shared" si="188"/>
        <v>61.77261</v>
      </c>
      <c r="AE809" s="63">
        <f>VLOOKUP(L809,'Status Report'!B:W,20,0)</f>
        <v>30</v>
      </c>
      <c r="AF809" s="63">
        <f>VLOOKUP(L809,'Status Report'!B:W,21,0)</f>
        <v>26</v>
      </c>
      <c r="AG809" s="63">
        <f>VLOOKUP(L809,'Status Report'!B:W,22,0)</f>
        <v>6</v>
      </c>
      <c r="AH809" s="22">
        <f t="shared" si="189"/>
        <v>2.3400000000000001E-2</v>
      </c>
      <c r="AK809" s="63">
        <f>IFERROR(VLOOKUP(G809,ASEAN!A:A,1,0),0)</f>
        <v>0</v>
      </c>
      <c r="AL809" s="63">
        <f>IFERROR(VLOOKUP(D809,'[3]customer specs'!$B$1:$D$65536,3,0),0)</f>
        <v>0</v>
      </c>
      <c r="AM809" s="64">
        <f t="shared" si="190"/>
        <v>0</v>
      </c>
      <c r="AN809" s="64">
        <f t="shared" si="191"/>
        <v>0</v>
      </c>
      <c r="AO809" s="63"/>
      <c r="AP809" s="63"/>
      <c r="AQ809" s="63" t="str">
        <f t="shared" si="192"/>
        <v>no</v>
      </c>
      <c r="AR809" s="20">
        <f t="shared" si="193"/>
        <v>308.86304999999999</v>
      </c>
      <c r="AS809" s="63"/>
      <c r="AT809" s="23">
        <f t="shared" si="183"/>
        <v>0.12</v>
      </c>
      <c r="AU809" s="65">
        <f t="shared" si="194"/>
        <v>70.196147727272731</v>
      </c>
      <c r="AV809" s="65"/>
      <c r="AW809" s="65">
        <f t="shared" si="195"/>
        <v>350.98073863636364</v>
      </c>
      <c r="AX809" s="65"/>
      <c r="AY809" s="63">
        <f>VLOOKUP(L809,'Status Report'!B:CF,81,0)</f>
        <v>0</v>
      </c>
      <c r="AZ809" s="63" t="str">
        <f>VLOOKUP(L809,'Status Report'!B:S,18,0)</f>
        <v>Ellina Smirnova</v>
      </c>
      <c r="BB809" s="63">
        <f>VLOOKUP(L809,'Status Report'!B:Z,25,0)</f>
        <v>5</v>
      </c>
      <c r="BC809" s="63">
        <f t="shared" si="196"/>
        <v>25</v>
      </c>
      <c r="BF809">
        <f>VLOOKUP(L809,'Status Report'!B:CE,82,0)</f>
        <v>0</v>
      </c>
      <c r="BG809">
        <f>VLOOKUP(L809,'Status Report'!B:CF,83,0)</f>
        <v>0</v>
      </c>
      <c r="BH809">
        <f>VLOOKUP(L809,'Status Report'!B:CG,84,0)</f>
        <v>0</v>
      </c>
      <c r="BI809" t="s">
        <v>891</v>
      </c>
      <c r="BJ809" t="s">
        <v>795</v>
      </c>
      <c r="BM809" s="67">
        <f t="shared" si="197"/>
        <v>14</v>
      </c>
    </row>
    <row r="810" spans="1:65" x14ac:dyDescent="0.25">
      <c r="A810" s="68" t="str">
        <f>VLOOKUP(L810,'Status Report'!B:CB,79,0)</f>
        <v>Desperados</v>
      </c>
      <c r="C810">
        <v>26021038</v>
      </c>
      <c r="D810">
        <v>3097160</v>
      </c>
      <c r="E810" t="s">
        <v>803</v>
      </c>
      <c r="F810" t="s">
        <v>802</v>
      </c>
      <c r="G810" t="str">
        <f>VLOOKUP(D810,'[2]sold to'!$A:$H,8,0)</f>
        <v>Netherlands</v>
      </c>
      <c r="H810" t="str">
        <f>VLOOKUP(D810,'[2]sold to'!$A:$I,9,0)</f>
        <v>AMEE</v>
      </c>
      <c r="K810">
        <v>20</v>
      </c>
      <c r="L810">
        <v>88026888</v>
      </c>
      <c r="M810" t="s">
        <v>480</v>
      </c>
      <c r="N810">
        <v>12</v>
      </c>
      <c r="P810" t="str">
        <f>VLOOKUP(L810,'Status Report'!B:AA,26,0)</f>
        <v>China</v>
      </c>
      <c r="Q810" t="str">
        <f>VLOOKUP(L810,'Status Report'!B:AB,27,0)</f>
        <v>Bar support</v>
      </c>
      <c r="R810">
        <f>VLOOKUP(L810,'Status Report'!B:X,23,0)</f>
        <v>167</v>
      </c>
      <c r="S810" t="str">
        <f>VLOOKUP(L810,'Status Report'!B:T,19,0)</f>
        <v>Promocean The Netherlands BV</v>
      </c>
      <c r="T810" s="62">
        <f>VLOOKUP(L810,'Status Report'!B:E,4,0)</f>
        <v>3</v>
      </c>
      <c r="U810" s="19">
        <f>_xlfn.IFS(AI810="Den Bosch",VLOOKUP(L810,'Status Report'!B:AM,35,0),AI810="Yantian",VLOOKUP(L810,'Status Report'!B:AM,36,0),AI810="",IF(H810="Asia Pacific",VLOOKUP(L810,'Status Report'!B:AM,36,0),VLOOKUP(L810,'Status Report'!B:AM,35,0)),AI810="Direct shipment",IF(H810="Asia Pacific",VLOOKUP(L810,'Status Report'!B:AM,36,0),VLOOKUP(L810,'Status Report'!B:AM,35,0)))</f>
        <v>76.679999999999993</v>
      </c>
      <c r="V810" s="20">
        <f t="shared" si="184"/>
        <v>920.15999999999985</v>
      </c>
      <c r="W810" s="19">
        <f>_xlfn.IFS(AI810="Den Bosch",VLOOKUP(L810,'Status Report'!B:AM,37,0),AI810="Yantian",VLOOKUP(L810,'Status Report'!B:AM,38,0),AI810="",IF(H810="Asia Pacific",VLOOKUP(L810,'Status Report'!B:AM,38,0),VLOOKUP(L810,'Status Report'!B:AM,37,0)),AI810="Direct shipment",IF(H810="Asia Pacific",VLOOKUP(L810,'Status Report'!B:AM,38,0),VLOOKUP(L810,'Status Report'!B:AM,37,0)))</f>
        <v>62.519999999999996</v>
      </c>
      <c r="X810" s="20">
        <f t="shared" si="185"/>
        <v>750.24</v>
      </c>
      <c r="Y810" s="20">
        <f>_xlfn.IFS(AI810="Den Bosch",VLOOKUP(L810,'Status Report'!B:AO,39,0),AI810="Yantian",VLOOKUP(L810,'Status Report'!B:AO,40,0),AI810="",IF(H810="Asia Pacific",VLOOKUP(L810,'Status Report'!B:AO,40,0),VLOOKUP(L810,'Status Report'!B:AO,39,0)),AI810="Direct shipment",IF(H810="Asia Pacific",VLOOKUP(L810,'Status Report'!B:AO,40,0),VLOOKUP(L810,'Status Report'!B:AO,39,0)))</f>
        <v>0</v>
      </c>
      <c r="Z810" s="20">
        <f t="shared" si="186"/>
        <v>0</v>
      </c>
      <c r="AA810" s="20">
        <f t="shared" si="187"/>
        <v>750.24</v>
      </c>
      <c r="AB810" s="21">
        <f>_xlfn.IFS(AI810="Den Bosch",VLOOKUP(L810,'Status Report'!B:AM,33,0),AI810="Yantian",VLOOKUP(L810,'Status Report'!B:AM,34,0),AI810="",IF(H810="Asia Pacific",VLOOKUP(L810,'Status Report'!B:AM,34,0),VLOOKUP(L810,'Status Report'!B:AM,33,0)),AI810="Direct shipment",IF(H810="Asia Pacific",VLOOKUP(L810,'Status Report'!B:AM,34,0),VLOOKUP(L810,'Status Report'!B:AM,33,0)))</f>
        <v>53.420400000000008</v>
      </c>
      <c r="AC810" s="21">
        <f>VLOOKUP(L810,'Status Report'!B:CE,82,0)</f>
        <v>0</v>
      </c>
      <c r="AD810" s="21">
        <f t="shared" si="188"/>
        <v>53.420400000000008</v>
      </c>
      <c r="AE810" s="63">
        <f>VLOOKUP(L810,'Status Report'!B:W,20,0)</f>
        <v>49</v>
      </c>
      <c r="AF810" s="63">
        <f>VLOOKUP(L810,'Status Report'!B:W,21,0)</f>
        <v>26</v>
      </c>
      <c r="AG810" s="63">
        <f>VLOOKUP(L810,'Status Report'!B:W,22,0)</f>
        <v>50</v>
      </c>
      <c r="AH810" s="22">
        <f t="shared" si="189"/>
        <v>0.76439999999999997</v>
      </c>
      <c r="AI810" t="s">
        <v>990</v>
      </c>
      <c r="AK810" s="63">
        <f>IFERROR(VLOOKUP(G810,ASEAN!A:A,1,0),0)</f>
        <v>0</v>
      </c>
      <c r="AL810" s="63">
        <f>IFERROR(VLOOKUP(D810,'[3]customer specs'!$B$1:$D$65536,3,0),0)</f>
        <v>0</v>
      </c>
      <c r="AM810" s="64">
        <f t="shared" si="190"/>
        <v>169.91999999999985</v>
      </c>
      <c r="AN810" s="64">
        <f t="shared" si="191"/>
        <v>0</v>
      </c>
      <c r="AO810" s="63"/>
      <c r="AP810" s="63"/>
      <c r="AQ810" s="63" t="str">
        <f t="shared" si="192"/>
        <v>no</v>
      </c>
      <c r="AR810" s="20">
        <f t="shared" si="193"/>
        <v>641.04480000000012</v>
      </c>
      <c r="AS810" s="63"/>
      <c r="AT810" s="23">
        <f t="shared" si="183"/>
        <v>0.12</v>
      </c>
      <c r="AU810" s="65">
        <f t="shared" si="194"/>
        <v>60.705000000000005</v>
      </c>
      <c r="AV810" s="65"/>
      <c r="AW810" s="65">
        <f t="shared" si="195"/>
        <v>728.46</v>
      </c>
      <c r="AX810" s="65"/>
      <c r="AY810" s="63">
        <f>VLOOKUP(L810,'Status Report'!B:CF,81,0)</f>
        <v>0</v>
      </c>
      <c r="AZ810" s="63" t="str">
        <f>VLOOKUP(L810,'Status Report'!B:S,18,0)</f>
        <v>Ellina Smirnova</v>
      </c>
      <c r="BB810" s="63">
        <f>VLOOKUP(L810,'Status Report'!B:Z,25,0)</f>
        <v>12</v>
      </c>
      <c r="BC810" s="63">
        <f t="shared" si="196"/>
        <v>144</v>
      </c>
      <c r="BF810">
        <f>VLOOKUP(L810,'Status Report'!B:CE,82,0)</f>
        <v>0</v>
      </c>
      <c r="BG810">
        <f>VLOOKUP(L810,'Status Report'!B:CF,83,0)</f>
        <v>0</v>
      </c>
      <c r="BH810">
        <f>VLOOKUP(L810,'Status Report'!B:CG,84,0)</f>
        <v>0</v>
      </c>
      <c r="BI810" t="s">
        <v>891</v>
      </c>
      <c r="BJ810" t="s">
        <v>795</v>
      </c>
      <c r="BM810" s="67">
        <f t="shared" si="197"/>
        <v>730</v>
      </c>
    </row>
    <row r="811" spans="1:65" x14ac:dyDescent="0.25">
      <c r="A811" s="68" t="str">
        <f>VLOOKUP(L811,'Status Report'!B:CB,79,0)</f>
        <v>Desperados</v>
      </c>
      <c r="C811">
        <v>26021038</v>
      </c>
      <c r="D811">
        <v>3097160</v>
      </c>
      <c r="E811" t="s">
        <v>803</v>
      </c>
      <c r="F811" t="s">
        <v>802</v>
      </c>
      <c r="G811" t="str">
        <f>VLOOKUP(D811,'[2]sold to'!$A:$H,8,0)</f>
        <v>Netherlands</v>
      </c>
      <c r="H811" t="str">
        <f>VLOOKUP(D811,'[2]sold to'!$A:$I,9,0)</f>
        <v>AMEE</v>
      </c>
      <c r="K811">
        <v>30</v>
      </c>
      <c r="L811">
        <v>88027053</v>
      </c>
      <c r="M811" t="s">
        <v>496</v>
      </c>
      <c r="N811">
        <v>6</v>
      </c>
      <c r="P811" t="str">
        <f>VLOOKUP(L811,'Status Report'!B:AA,26,0)</f>
        <v>China</v>
      </c>
      <c r="Q811" t="str">
        <f>VLOOKUP(L811,'Status Report'!B:AB,27,0)</f>
        <v>Indoor signs</v>
      </c>
      <c r="R811">
        <f>VLOOKUP(L811,'Status Report'!B:X,23,0)</f>
        <v>100</v>
      </c>
      <c r="S811" t="str">
        <f>VLOOKUP(L811,'Status Report'!B:T,19,0)</f>
        <v>Dekkers Visual Communication B.v.</v>
      </c>
      <c r="T811" s="62">
        <f>VLOOKUP(L811,'Status Report'!B:E,4,0)</f>
        <v>3</v>
      </c>
      <c r="U811" s="19">
        <f>_xlfn.IFS(AI811="Den Bosch",VLOOKUP(L811,'Status Report'!B:AM,35,0),AI811="Yantian",VLOOKUP(L811,'Status Report'!B:AM,36,0),AI811="",IF(H811="Asia Pacific",VLOOKUP(L811,'Status Report'!B:AM,36,0),VLOOKUP(L811,'Status Report'!B:AM,35,0)),AI811="Direct shipment",IF(H811="Asia Pacific",VLOOKUP(L811,'Status Report'!B:AM,36,0),VLOOKUP(L811,'Status Report'!B:AM,35,0)))</f>
        <v>145</v>
      </c>
      <c r="V811" s="20">
        <f t="shared" si="184"/>
        <v>870</v>
      </c>
      <c r="W811" s="19">
        <f>_xlfn.IFS(AI811="Den Bosch",VLOOKUP(L811,'Status Report'!B:AM,37,0),AI811="Yantian",VLOOKUP(L811,'Status Report'!B:AM,38,0),AI811="",IF(H811="Asia Pacific",VLOOKUP(L811,'Status Report'!B:AM,38,0),VLOOKUP(L811,'Status Report'!B:AM,37,0)),AI811="Direct shipment",IF(H811="Asia Pacific",VLOOKUP(L811,'Status Report'!B:AM,38,0),VLOOKUP(L811,'Status Report'!B:AM,37,0)))</f>
        <v>131.82</v>
      </c>
      <c r="X811" s="20">
        <f t="shared" si="185"/>
        <v>790.92</v>
      </c>
      <c r="Y811" s="20">
        <f>_xlfn.IFS(AI811="Den Bosch",VLOOKUP(L811,'Status Report'!B:AO,39,0),AI811="Yantian",VLOOKUP(L811,'Status Report'!B:AO,40,0),AI811="",IF(H811="Asia Pacific",VLOOKUP(L811,'Status Report'!B:AO,40,0),VLOOKUP(L811,'Status Report'!B:AO,39,0)),AI811="Direct shipment",IF(H811="Asia Pacific",VLOOKUP(L811,'Status Report'!B:AO,40,0),VLOOKUP(L811,'Status Report'!B:AO,39,0)))</f>
        <v>0</v>
      </c>
      <c r="Z811" s="20">
        <f t="shared" si="186"/>
        <v>0</v>
      </c>
      <c r="AA811" s="20">
        <f t="shared" si="187"/>
        <v>790.92</v>
      </c>
      <c r="AB811" s="21">
        <f>_xlfn.IFS(AI811="Den Bosch",VLOOKUP(L811,'Status Report'!B:AM,33,0),AI811="Yantian",VLOOKUP(L811,'Status Report'!B:AM,34,0),AI811="",IF(H811="Asia Pacific",VLOOKUP(L811,'Status Report'!B:AM,34,0),VLOOKUP(L811,'Status Report'!B:AM,33,0)),AI811="Direct shipment",IF(H811="Asia Pacific",VLOOKUP(L811,'Status Report'!B:AM,34,0),VLOOKUP(L811,'Status Report'!B:AM,33,0)))</f>
        <v>114.00000000000001</v>
      </c>
      <c r="AC811" s="21">
        <f>VLOOKUP(L811,'Status Report'!B:CE,82,0)</f>
        <v>0</v>
      </c>
      <c r="AD811" s="21">
        <f t="shared" si="188"/>
        <v>114.00000000000001</v>
      </c>
      <c r="AE811" s="63">
        <f>VLOOKUP(L811,'Status Report'!B:W,20,0)</f>
        <v>44</v>
      </c>
      <c r="AF811" s="63">
        <f>VLOOKUP(L811,'Status Report'!B:W,21,0)</f>
        <v>10</v>
      </c>
      <c r="AG811" s="63">
        <f>VLOOKUP(L811,'Status Report'!B:W,22,0)</f>
        <v>74</v>
      </c>
      <c r="AH811" s="22">
        <f t="shared" si="189"/>
        <v>0.19536000000000001</v>
      </c>
      <c r="AI811" t="s">
        <v>990</v>
      </c>
      <c r="AK811" s="63">
        <f>IFERROR(VLOOKUP(G811,ASEAN!A:A,1,0),0)</f>
        <v>0</v>
      </c>
      <c r="AL811" s="63">
        <f>IFERROR(VLOOKUP(D811,'[3]customer specs'!$B$1:$D$65536,3,0),0)</f>
        <v>0</v>
      </c>
      <c r="AM811" s="64">
        <f t="shared" si="190"/>
        <v>79.080000000000041</v>
      </c>
      <c r="AN811" s="64">
        <f t="shared" si="191"/>
        <v>0</v>
      </c>
      <c r="AO811" s="63"/>
      <c r="AP811" s="63"/>
      <c r="AQ811" s="63" t="str">
        <f t="shared" si="192"/>
        <v>no</v>
      </c>
      <c r="AR811" s="20">
        <f t="shared" si="193"/>
        <v>684.00000000000011</v>
      </c>
      <c r="AS811" s="63"/>
      <c r="AT811" s="23">
        <f t="shared" si="183"/>
        <v>0.12</v>
      </c>
      <c r="AU811" s="65">
        <f t="shared" si="194"/>
        <v>129.54545454545456</v>
      </c>
      <c r="AV811" s="65"/>
      <c r="AW811" s="65">
        <f t="shared" si="195"/>
        <v>777.27272727272737</v>
      </c>
      <c r="AX811" s="65"/>
      <c r="AY811" s="63">
        <f>VLOOKUP(L811,'Status Report'!B:CF,81,0)</f>
        <v>0</v>
      </c>
      <c r="AZ811" s="63" t="str">
        <f>VLOOKUP(L811,'Status Report'!B:S,18,0)</f>
        <v>Ludmilla Zarybnicka</v>
      </c>
      <c r="BB811" s="63">
        <f>VLOOKUP(L811,'Status Report'!B:Z,25,0)</f>
        <v>1</v>
      </c>
      <c r="BC811" s="63">
        <f t="shared" si="196"/>
        <v>6</v>
      </c>
      <c r="BF811">
        <f>VLOOKUP(L811,'Status Report'!B:CE,82,0)</f>
        <v>0</v>
      </c>
      <c r="BG811">
        <f>VLOOKUP(L811,'Status Report'!B:CF,83,0)</f>
        <v>0</v>
      </c>
      <c r="BH811">
        <f>VLOOKUP(L811,'Status Report'!B:CG,84,0)</f>
        <v>0</v>
      </c>
      <c r="BI811" t="s">
        <v>891</v>
      </c>
      <c r="BJ811" t="s">
        <v>795</v>
      </c>
      <c r="BM811" s="67">
        <f t="shared" si="197"/>
        <v>456</v>
      </c>
    </row>
    <row r="812" spans="1:65" x14ac:dyDescent="0.25">
      <c r="A812" s="68" t="str">
        <f>VLOOKUP(L812,'Status Report'!B:CB,79,0)</f>
        <v>Desperados</v>
      </c>
      <c r="C812">
        <v>26021038</v>
      </c>
      <c r="D812">
        <v>3097160</v>
      </c>
      <c r="E812" t="s">
        <v>803</v>
      </c>
      <c r="F812" t="s">
        <v>802</v>
      </c>
      <c r="G812" t="str">
        <f>VLOOKUP(D812,'[2]sold to'!$A:$H,8,0)</f>
        <v>Netherlands</v>
      </c>
      <c r="H812" t="str">
        <f>VLOOKUP(D812,'[2]sold to'!$A:$I,9,0)</f>
        <v>AMEE</v>
      </c>
      <c r="K812">
        <v>40</v>
      </c>
      <c r="L812">
        <v>88027177</v>
      </c>
      <c r="M812" t="s">
        <v>506</v>
      </c>
      <c r="N812">
        <v>4</v>
      </c>
      <c r="P812" t="str">
        <f>VLOOKUP(L812,'Status Report'!B:AA,26,0)</f>
        <v>Germany</v>
      </c>
      <c r="Q812" t="str">
        <f>VLOOKUP(L812,'Status Report'!B:AB,27,0)</f>
        <v>Coasters (&amp; dripmat)</v>
      </c>
      <c r="R812">
        <f>VLOOKUP(L812,'Status Report'!B:X,23,0)</f>
        <v>50</v>
      </c>
      <c r="S812" t="str">
        <f>VLOOKUP(L812,'Status Report'!B:T,19,0)</f>
        <v>CC Coaster GmbH &amp; Co. KG</v>
      </c>
      <c r="T812" s="62">
        <f>VLOOKUP(L812,'Status Report'!B:E,4,0)</f>
        <v>3</v>
      </c>
      <c r="U812" s="19">
        <f>_xlfn.IFS(AI812="Den Bosch",VLOOKUP(L812,'Status Report'!B:AM,35,0),AI812="Yantian",VLOOKUP(L812,'Status Report'!B:AM,36,0),AI812="",IF(H812="Asia Pacific",VLOOKUP(L812,'Status Report'!B:AM,36,0),VLOOKUP(L812,'Status Report'!B:AM,35,0)),AI812="Direct shipment",IF(H812="Asia Pacific",VLOOKUP(L812,'Status Report'!B:AM,36,0),VLOOKUP(L812,'Status Report'!B:AM,35,0)))</f>
        <v>22.693181818181817</v>
      </c>
      <c r="V812" s="20">
        <f t="shared" si="184"/>
        <v>90.772727272727266</v>
      </c>
      <c r="W812" s="19">
        <f>_xlfn.IFS(AI812="Den Bosch",VLOOKUP(L812,'Status Report'!B:AM,37,0),AI812="Yantian",VLOOKUP(L812,'Status Report'!B:AM,38,0),AI812="",IF(H812="Asia Pacific",VLOOKUP(L812,'Status Report'!B:AM,38,0),VLOOKUP(L812,'Status Report'!B:AM,37,0)),AI812="Direct shipment",IF(H812="Asia Pacific",VLOOKUP(L812,'Status Report'!B:AM,38,0),VLOOKUP(L812,'Status Report'!B:AM,37,0)))</f>
        <v>16.261363636363637</v>
      </c>
      <c r="X812" s="20">
        <f t="shared" si="185"/>
        <v>65.045454545454547</v>
      </c>
      <c r="Y812" s="20">
        <f>_xlfn.IFS(AI812="Den Bosch",VLOOKUP(L812,'Status Report'!B:AO,39,0),AI812="Yantian",VLOOKUP(L812,'Status Report'!B:AO,40,0),AI812="",IF(H812="Asia Pacific",VLOOKUP(L812,'Status Report'!B:AO,40,0),VLOOKUP(L812,'Status Report'!B:AO,39,0)),AI812="Direct shipment",IF(H812="Asia Pacific",VLOOKUP(L812,'Status Report'!B:AO,40,0),VLOOKUP(L812,'Status Report'!B:AO,39,0)))</f>
        <v>0</v>
      </c>
      <c r="Z812" s="20">
        <f t="shared" si="186"/>
        <v>0</v>
      </c>
      <c r="AA812" s="20">
        <f t="shared" si="187"/>
        <v>65.045454545454547</v>
      </c>
      <c r="AB812" s="21">
        <f>_xlfn.IFS(AI812="Den Bosch",VLOOKUP(L812,'Status Report'!B:AM,33,0),AI812="Yantian",VLOOKUP(L812,'Status Report'!B:AM,34,0),AI812="",IF(H812="Asia Pacific",VLOOKUP(L812,'Status Report'!B:AM,34,0),VLOOKUP(L812,'Status Report'!B:AM,33,0)),AI812="Direct shipment",IF(H812="Asia Pacific",VLOOKUP(L812,'Status Report'!B:AM,34,0),VLOOKUP(L812,'Status Report'!B:AM,33,0)))</f>
        <v>14.31</v>
      </c>
      <c r="AC812" s="21">
        <f>VLOOKUP(L812,'Status Report'!B:CE,82,0)</f>
        <v>0</v>
      </c>
      <c r="AD812" s="21">
        <f t="shared" si="188"/>
        <v>14.31</v>
      </c>
      <c r="AE812" s="63">
        <f>VLOOKUP(L812,'Status Report'!B:W,20,0)</f>
        <v>18.600000000000001</v>
      </c>
      <c r="AF812" s="63">
        <f>VLOOKUP(L812,'Status Report'!B:W,21,0)</f>
        <v>46.5</v>
      </c>
      <c r="AG812" s="63">
        <f>VLOOKUP(L812,'Status Report'!B:W,22,0)</f>
        <v>14</v>
      </c>
      <c r="AH812" s="22">
        <f t="shared" si="189"/>
        <v>4.8434400000000009E-2</v>
      </c>
      <c r="AI812" t="s">
        <v>990</v>
      </c>
      <c r="AK812" s="63">
        <f>IFERROR(VLOOKUP(G812,ASEAN!A:A,1,0),0)</f>
        <v>0</v>
      </c>
      <c r="AL812" s="63">
        <f>IFERROR(VLOOKUP(D812,'[3]customer specs'!$B$1:$D$65536,3,0),0)</f>
        <v>0</v>
      </c>
      <c r="AM812" s="64">
        <f t="shared" si="190"/>
        <v>25.72727272727272</v>
      </c>
      <c r="AN812" s="64">
        <f t="shared" si="191"/>
        <v>0</v>
      </c>
      <c r="AO812" s="63"/>
      <c r="AP812" s="63"/>
      <c r="AQ812" s="63" t="str">
        <f t="shared" si="192"/>
        <v>no</v>
      </c>
      <c r="AR812" s="20">
        <f t="shared" si="193"/>
        <v>57.24</v>
      </c>
      <c r="AS812" s="63"/>
      <c r="AT812" s="23">
        <f t="shared" si="183"/>
        <v>0.12</v>
      </c>
      <c r="AU812" s="65">
        <f t="shared" si="194"/>
        <v>16.261363636363637</v>
      </c>
      <c r="AV812" s="65"/>
      <c r="AW812" s="65">
        <f t="shared" si="195"/>
        <v>65.045454545454547</v>
      </c>
      <c r="AX812" s="65"/>
      <c r="AY812" s="63">
        <f>VLOOKUP(L812,'Status Report'!B:CF,81,0)</f>
        <v>0</v>
      </c>
      <c r="AZ812" s="63" t="str">
        <f>VLOOKUP(L812,'Status Report'!B:S,18,0)</f>
        <v>Ellina Smirnova</v>
      </c>
      <c r="BB812" s="63">
        <f>VLOOKUP(L812,'Status Report'!B:Z,25,0)</f>
        <v>1000</v>
      </c>
      <c r="BC812" s="63">
        <f t="shared" si="196"/>
        <v>4000</v>
      </c>
      <c r="BF812">
        <f>VLOOKUP(L812,'Status Report'!B:CE,82,0)</f>
        <v>0</v>
      </c>
      <c r="BG812">
        <f>VLOOKUP(L812,'Status Report'!B:CF,83,0)</f>
        <v>0</v>
      </c>
      <c r="BH812">
        <f>VLOOKUP(L812,'Status Report'!B:CG,84,0)</f>
        <v>0</v>
      </c>
      <c r="BI812" t="s">
        <v>891</v>
      </c>
      <c r="BJ812" t="s">
        <v>795</v>
      </c>
      <c r="BM812" s="67">
        <f t="shared" si="197"/>
        <v>105</v>
      </c>
    </row>
    <row r="813" spans="1:65" x14ac:dyDescent="0.25">
      <c r="A813" s="68" t="str">
        <f>VLOOKUP(L813,'Status Report'!B:CB,79,0)</f>
        <v>Desperados</v>
      </c>
      <c r="C813">
        <v>26021038</v>
      </c>
      <c r="D813">
        <v>3097160</v>
      </c>
      <c r="E813" t="s">
        <v>803</v>
      </c>
      <c r="F813" t="s">
        <v>802</v>
      </c>
      <c r="G813" t="str">
        <f>VLOOKUP(D813,'[2]sold to'!$A:$H,8,0)</f>
        <v>Netherlands</v>
      </c>
      <c r="H813" t="str">
        <f>VLOOKUP(D813,'[2]sold to'!$A:$I,9,0)</f>
        <v>AMEE</v>
      </c>
      <c r="K813">
        <v>50</v>
      </c>
      <c r="L813">
        <v>88027179</v>
      </c>
      <c r="M813" t="s">
        <v>507</v>
      </c>
      <c r="N813">
        <v>10</v>
      </c>
      <c r="P813" t="str">
        <f>VLOOKUP(L813,'Status Report'!B:AA,26,0)</f>
        <v>China</v>
      </c>
      <c r="Q813" t="str">
        <f>VLOOKUP(L813,'Status Report'!B:AB,27,0)</f>
        <v>Bar support</v>
      </c>
      <c r="R813">
        <f>VLOOKUP(L813,'Status Report'!B:X,23,0)</f>
        <v>50</v>
      </c>
      <c r="S813" t="str">
        <f>VLOOKUP(L813,'Status Report'!B:T,19,0)</f>
        <v>Asian Sourcing Link</v>
      </c>
      <c r="T813" s="62">
        <f>VLOOKUP(L813,'Status Report'!B:E,4,0)</f>
        <v>3</v>
      </c>
      <c r="U813" s="19">
        <f>_xlfn.IFS(AI813="Den Bosch",VLOOKUP(L813,'Status Report'!B:AM,35,0),AI813="Yantian",VLOOKUP(L813,'Status Report'!B:AM,36,0),AI813="",IF(H813="Asia Pacific",VLOOKUP(L813,'Status Report'!B:AM,36,0),VLOOKUP(L813,'Status Report'!B:AM,35,0)),AI813="Direct shipment",IF(H813="Asia Pacific",VLOOKUP(L813,'Status Report'!B:AM,36,0),VLOOKUP(L813,'Status Report'!B:AM,35,0)))</f>
        <v>85.7</v>
      </c>
      <c r="V813" s="20">
        <f t="shared" si="184"/>
        <v>857</v>
      </c>
      <c r="W813" s="19">
        <f>_xlfn.IFS(AI813="Den Bosch",VLOOKUP(L813,'Status Report'!B:AM,37,0),AI813="Yantian",VLOOKUP(L813,'Status Report'!B:AM,38,0),AI813="",IF(H813="Asia Pacific",VLOOKUP(L813,'Status Report'!B:AM,38,0),VLOOKUP(L813,'Status Report'!B:AM,37,0)),AI813="Direct shipment",IF(H813="Asia Pacific",VLOOKUP(L813,'Status Report'!B:AM,38,0),VLOOKUP(L813,'Status Report'!B:AM,37,0)))</f>
        <v>57.1</v>
      </c>
      <c r="X813" s="20">
        <f t="shared" si="185"/>
        <v>571</v>
      </c>
      <c r="Y813" s="20">
        <f>_xlfn.IFS(AI813="Den Bosch",VLOOKUP(L813,'Status Report'!B:AO,39,0),AI813="Yantian",VLOOKUP(L813,'Status Report'!B:AO,40,0),AI813="",IF(H813="Asia Pacific",VLOOKUP(L813,'Status Report'!B:AO,40,0),VLOOKUP(L813,'Status Report'!B:AO,39,0)),AI813="Direct shipment",IF(H813="Asia Pacific",VLOOKUP(L813,'Status Report'!B:AO,40,0),VLOOKUP(L813,'Status Report'!B:AO,39,0)))</f>
        <v>0</v>
      </c>
      <c r="Z813" s="20">
        <f t="shared" si="186"/>
        <v>0</v>
      </c>
      <c r="AA813" s="20">
        <f t="shared" si="187"/>
        <v>571</v>
      </c>
      <c r="AB813" s="21">
        <f>_xlfn.IFS(AI813="Den Bosch",VLOOKUP(L813,'Status Report'!B:AM,33,0),AI813="Yantian",VLOOKUP(L813,'Status Report'!B:AM,34,0),AI813="",IF(H813="Asia Pacific",VLOOKUP(L813,'Status Report'!B:AM,34,0),VLOOKUP(L813,'Status Report'!B:AM,33,0)),AI813="Direct shipment",IF(H813="Asia Pacific",VLOOKUP(L813,'Status Report'!B:AM,34,0),VLOOKUP(L813,'Status Report'!B:AM,33,0)))</f>
        <v>49.59</v>
      </c>
      <c r="AC813" s="21">
        <f>VLOOKUP(L813,'Status Report'!B:CE,82,0)</f>
        <v>0</v>
      </c>
      <c r="AD813" s="21">
        <f t="shared" si="188"/>
        <v>49.59</v>
      </c>
      <c r="AE813" s="63">
        <f>VLOOKUP(L813,'Status Report'!B:W,20,0)</f>
        <v>62</v>
      </c>
      <c r="AF813" s="63">
        <f>VLOOKUP(L813,'Status Report'!B:W,21,0)</f>
        <v>20.5</v>
      </c>
      <c r="AG813" s="63">
        <f>VLOOKUP(L813,'Status Report'!B:W,22,0)</f>
        <v>10</v>
      </c>
      <c r="AH813" s="22">
        <f t="shared" si="189"/>
        <v>0.12709999999999999</v>
      </c>
      <c r="AI813" t="s">
        <v>990</v>
      </c>
      <c r="AK813" s="63">
        <f>IFERROR(VLOOKUP(G813,ASEAN!A:A,1,0),0)</f>
        <v>0</v>
      </c>
      <c r="AL813" s="63">
        <f>IFERROR(VLOOKUP(D813,'[3]customer specs'!$B$1:$D$65536,3,0),0)</f>
        <v>0</v>
      </c>
      <c r="AM813" s="64">
        <f t="shared" si="190"/>
        <v>286</v>
      </c>
      <c r="AN813" s="64">
        <f t="shared" si="191"/>
        <v>0</v>
      </c>
      <c r="AO813" s="63"/>
      <c r="AP813" s="63"/>
      <c r="AQ813" s="63" t="str">
        <f t="shared" si="192"/>
        <v>no</v>
      </c>
      <c r="AR813" s="20">
        <f t="shared" si="193"/>
        <v>495.90000000000003</v>
      </c>
      <c r="AS813" s="63"/>
      <c r="AT813" s="23">
        <f t="shared" si="183"/>
        <v>0.12</v>
      </c>
      <c r="AU813" s="65">
        <f t="shared" si="194"/>
        <v>56.352272727272734</v>
      </c>
      <c r="AV813" s="65"/>
      <c r="AW813" s="65">
        <f t="shared" si="195"/>
        <v>563.52272727272737</v>
      </c>
      <c r="AX813" s="65"/>
      <c r="AY813" s="63">
        <f>VLOOKUP(L813,'Status Report'!B:CF,81,0)</f>
        <v>0</v>
      </c>
      <c r="AZ813" s="63" t="str">
        <f>VLOOKUP(L813,'Status Report'!B:S,18,0)</f>
        <v>Ellina Smirnova</v>
      </c>
      <c r="BB813" s="63">
        <f>VLOOKUP(L813,'Status Report'!B:Z,25,0)</f>
        <v>10</v>
      </c>
      <c r="BC813" s="63">
        <f t="shared" si="196"/>
        <v>100</v>
      </c>
      <c r="BF813">
        <f>VLOOKUP(L813,'Status Report'!B:CE,82,0)</f>
        <v>0</v>
      </c>
      <c r="BG813">
        <f>VLOOKUP(L813,'Status Report'!B:CF,83,0)</f>
        <v>0</v>
      </c>
      <c r="BH813">
        <f>VLOOKUP(L813,'Status Report'!B:CG,84,0)</f>
        <v>0</v>
      </c>
      <c r="BI813" t="s">
        <v>891</v>
      </c>
      <c r="BJ813" t="s">
        <v>795</v>
      </c>
      <c r="BM813" s="67">
        <f t="shared" si="197"/>
        <v>217</v>
      </c>
    </row>
    <row r="814" spans="1:65" x14ac:dyDescent="0.25">
      <c r="A814" s="68" t="str">
        <f>VLOOKUP(L814,'Status Report'!B:CB,79,0)</f>
        <v>Desperados</v>
      </c>
      <c r="C814">
        <v>26021038</v>
      </c>
      <c r="D814">
        <v>3097160</v>
      </c>
      <c r="E814" t="s">
        <v>803</v>
      </c>
      <c r="F814" t="s">
        <v>802</v>
      </c>
      <c r="G814" t="str">
        <f>VLOOKUP(D814,'[2]sold to'!$A:$H,8,0)</f>
        <v>Netherlands</v>
      </c>
      <c r="H814" t="str">
        <f>VLOOKUP(D814,'[2]sold to'!$A:$I,9,0)</f>
        <v>AMEE</v>
      </c>
      <c r="K814">
        <v>60</v>
      </c>
      <c r="L814">
        <v>88027181</v>
      </c>
      <c r="M814" t="s">
        <v>851</v>
      </c>
      <c r="N814">
        <v>4</v>
      </c>
      <c r="P814" t="str">
        <f>VLOOKUP(L814,'Status Report'!B:AA,26,0)</f>
        <v>France</v>
      </c>
      <c r="Q814" t="str">
        <f>VLOOKUP(L814,'Status Report'!B:AB,27,0)</f>
        <v>Plastic cups</v>
      </c>
      <c r="R814">
        <f>VLOOKUP(L814,'Status Report'!B:X,23,0)</f>
        <v>3</v>
      </c>
      <c r="S814" t="str">
        <f>VLOOKUP(L814,'Status Report'!B:T,19,0)</f>
        <v>Re-uz France</v>
      </c>
      <c r="T814" s="62">
        <f>VLOOKUP(L814,'Status Report'!B:E,4,0)</f>
        <v>3</v>
      </c>
      <c r="U814" s="19">
        <f>_xlfn.IFS(AI814="Den Bosch",VLOOKUP(L814,'Status Report'!B:AM,35,0),AI814="Yantian",VLOOKUP(L814,'Status Report'!B:AM,36,0),AI814="",IF(H814="Asia Pacific",VLOOKUP(L814,'Status Report'!B:AM,36,0),VLOOKUP(L814,'Status Report'!B:AM,35,0)),AI814="Direct shipment",IF(H814="Asia Pacific",VLOOKUP(L814,'Status Report'!B:AM,36,0),VLOOKUP(L814,'Status Report'!B:AM,35,0)))</f>
        <v>255.90909090909091</v>
      </c>
      <c r="V814" s="20">
        <f t="shared" si="184"/>
        <v>1023.6363636363636</v>
      </c>
      <c r="W814" s="19">
        <f>_xlfn.IFS(AI814="Den Bosch",VLOOKUP(L814,'Status Report'!B:AM,37,0),AI814="Yantian",VLOOKUP(L814,'Status Report'!B:AM,38,0),AI814="",IF(H814="Asia Pacific",VLOOKUP(L814,'Status Report'!B:AM,38,0),VLOOKUP(L814,'Status Report'!B:AM,37,0)),AI814="Direct shipment",IF(H814="Asia Pacific",VLOOKUP(L814,'Status Report'!B:AM,38,0),VLOOKUP(L814,'Status Report'!B:AM,37,0)))</f>
        <v>110.90909090909091</v>
      </c>
      <c r="X814" s="20">
        <f t="shared" si="185"/>
        <v>443.63636363636363</v>
      </c>
      <c r="Y814" s="20">
        <f>_xlfn.IFS(AI814="Den Bosch",VLOOKUP(L814,'Status Report'!B:AO,39,0),AI814="Yantian",VLOOKUP(L814,'Status Report'!B:AO,40,0),AI814="",IF(H814="Asia Pacific",VLOOKUP(L814,'Status Report'!B:AO,40,0),VLOOKUP(L814,'Status Report'!B:AO,39,0)),AI814="Direct shipment",IF(H814="Asia Pacific",VLOOKUP(L814,'Status Report'!B:AO,40,0),VLOOKUP(L814,'Status Report'!B:AO,39,0)))</f>
        <v>0</v>
      </c>
      <c r="Z814" s="20">
        <f t="shared" si="186"/>
        <v>0</v>
      </c>
      <c r="AA814" s="20">
        <f t="shared" si="187"/>
        <v>443.63636363636363</v>
      </c>
      <c r="AB814" s="21">
        <f>_xlfn.IFS(AI814="Den Bosch",VLOOKUP(L814,'Status Report'!B:AM,33,0),AI814="Yantian",VLOOKUP(L814,'Status Report'!B:AM,34,0),AI814="",IF(H814="Asia Pacific",VLOOKUP(L814,'Status Report'!B:AM,34,0),VLOOKUP(L814,'Status Report'!B:AM,33,0)),AI814="Direct shipment",IF(H814="Asia Pacific",VLOOKUP(L814,'Status Report'!B:AM,34,0),VLOOKUP(L814,'Status Report'!B:AM,33,0)))</f>
        <v>97.6</v>
      </c>
      <c r="AC814" s="21">
        <f>VLOOKUP(L814,'Status Report'!B:CE,82,0)</f>
        <v>0</v>
      </c>
      <c r="AD814" s="21">
        <f t="shared" si="188"/>
        <v>97.6</v>
      </c>
      <c r="AE814" s="63">
        <f>VLOOKUP(L814,'Status Report'!B:W,20,0)</f>
        <v>58.2</v>
      </c>
      <c r="AF814" s="63">
        <f>VLOOKUP(L814,'Status Report'!B:W,21,0)</f>
        <v>36.299999999999997</v>
      </c>
      <c r="AG814" s="63">
        <f>VLOOKUP(L814,'Status Report'!B:W,22,0)</f>
        <v>13.54</v>
      </c>
      <c r="AH814" s="22">
        <f t="shared" si="189"/>
        <v>0.11442166559999997</v>
      </c>
      <c r="AI814" t="s">
        <v>990</v>
      </c>
      <c r="AK814" s="63">
        <f>IFERROR(VLOOKUP(G814,ASEAN!A:A,1,0),0)</f>
        <v>0</v>
      </c>
      <c r="AL814" s="63">
        <f>IFERROR(VLOOKUP(D814,'[3]customer specs'!$B$1:$D$65536,3,0),0)</f>
        <v>0</v>
      </c>
      <c r="AM814" s="64">
        <f t="shared" si="190"/>
        <v>580</v>
      </c>
      <c r="AN814" s="64">
        <f t="shared" si="191"/>
        <v>0</v>
      </c>
      <c r="AO814" s="63"/>
      <c r="AP814" s="63"/>
      <c r="AQ814" s="63" t="str">
        <f t="shared" si="192"/>
        <v>yes</v>
      </c>
      <c r="AR814" s="20">
        <f t="shared" si="193"/>
        <v>390.4</v>
      </c>
      <c r="AS814" s="63"/>
      <c r="AT814" s="23">
        <f t="shared" si="183"/>
        <v>0.12</v>
      </c>
      <c r="AU814" s="65">
        <f t="shared" si="194"/>
        <v>110.90909090909091</v>
      </c>
      <c r="AV814" s="65"/>
      <c r="AW814" s="65">
        <f t="shared" si="195"/>
        <v>443.63636363636363</v>
      </c>
      <c r="AX814" s="65"/>
      <c r="AY814" s="63">
        <f>VLOOKUP(L814,'Status Report'!B:CF,81,0)</f>
        <v>0</v>
      </c>
      <c r="AZ814" s="63" t="str">
        <f>VLOOKUP(L814,'Status Report'!B:S,18,0)</f>
        <v>Konstantinos Zoupanos</v>
      </c>
      <c r="BB814" s="63">
        <f>VLOOKUP(L814,'Status Report'!B:Z,25,0)</f>
        <v>400</v>
      </c>
      <c r="BC814" s="63">
        <f t="shared" si="196"/>
        <v>1600</v>
      </c>
      <c r="BF814">
        <f>VLOOKUP(L814,'Status Report'!B:CE,82,0)</f>
        <v>0</v>
      </c>
      <c r="BG814">
        <f>VLOOKUP(L814,'Status Report'!B:CF,83,0)</f>
        <v>0</v>
      </c>
      <c r="BH814">
        <f>VLOOKUP(L814,'Status Report'!B:CG,84,0)</f>
        <v>0</v>
      </c>
      <c r="BI814" t="s">
        <v>891</v>
      </c>
      <c r="BJ814" t="s">
        <v>795</v>
      </c>
      <c r="BM814" s="67">
        <f t="shared" si="197"/>
        <v>109</v>
      </c>
    </row>
    <row r="815" spans="1:65" x14ac:dyDescent="0.25">
      <c r="A815" s="68" t="str">
        <f>VLOOKUP(L815,'Status Report'!B:CB,79,0)</f>
        <v>Desperados</v>
      </c>
      <c r="C815">
        <v>26021038</v>
      </c>
      <c r="D815">
        <v>3097160</v>
      </c>
      <c r="E815" t="s">
        <v>803</v>
      </c>
      <c r="F815" t="s">
        <v>802</v>
      </c>
      <c r="G815" t="str">
        <f>VLOOKUP(D815,'[2]sold to'!$A:$H,8,0)</f>
        <v>Netherlands</v>
      </c>
      <c r="H815" t="str">
        <f>VLOOKUP(D815,'[2]sold to'!$A:$I,9,0)</f>
        <v>AMEE</v>
      </c>
      <c r="K815">
        <v>70</v>
      </c>
      <c r="L815">
        <v>88027220</v>
      </c>
      <c r="M815" t="s">
        <v>520</v>
      </c>
      <c r="N815">
        <v>8</v>
      </c>
      <c r="P815" t="str">
        <f>VLOOKUP(L815,'Status Report'!B:AA,26,0)</f>
        <v>China</v>
      </c>
      <c r="Q815" t="str">
        <f>VLOOKUP(L815,'Status Report'!B:AB,27,0)</f>
        <v>Bar support</v>
      </c>
      <c r="R815">
        <f>VLOOKUP(L815,'Status Report'!B:X,23,0)</f>
        <v>125</v>
      </c>
      <c r="S815" t="str">
        <f>VLOOKUP(L815,'Status Report'!B:T,19,0)</f>
        <v>Promocean The Netherlands BV</v>
      </c>
      <c r="T815" s="62">
        <f>VLOOKUP(L815,'Status Report'!B:E,4,0)</f>
        <v>3</v>
      </c>
      <c r="U815" s="19">
        <f>_xlfn.IFS(AI815="Den Bosch",VLOOKUP(L815,'Status Report'!B:AM,35,0),AI815="Yantian",VLOOKUP(L815,'Status Report'!B:AM,36,0),AI815="",IF(H815="Asia Pacific",VLOOKUP(L815,'Status Report'!B:AM,36,0),VLOOKUP(L815,'Status Report'!B:AM,35,0)),AI815="Direct shipment",IF(H815="Asia Pacific",VLOOKUP(L815,'Status Report'!B:AM,36,0),VLOOKUP(L815,'Status Report'!B:AM,35,0)))</f>
        <v>39.799999999999997</v>
      </c>
      <c r="V815" s="20">
        <f t="shared" si="184"/>
        <v>318.39999999999998</v>
      </c>
      <c r="W815" s="19">
        <f>_xlfn.IFS(AI815="Den Bosch",VLOOKUP(L815,'Status Report'!B:AM,37,0),AI815="Yantian",VLOOKUP(L815,'Status Report'!B:AM,38,0),AI815="",IF(H815="Asia Pacific",VLOOKUP(L815,'Status Report'!B:AM,38,0),VLOOKUP(L815,'Status Report'!B:AM,37,0)),AI815="Direct shipment",IF(H815="Asia Pacific",VLOOKUP(L815,'Status Report'!B:AM,38,0),VLOOKUP(L815,'Status Report'!B:AM,37,0)))</f>
        <v>35.6</v>
      </c>
      <c r="X815" s="20">
        <f t="shared" si="185"/>
        <v>284.8</v>
      </c>
      <c r="Y815" s="20">
        <f>_xlfn.IFS(AI815="Den Bosch",VLOOKUP(L815,'Status Report'!B:AO,39,0),AI815="Yantian",VLOOKUP(L815,'Status Report'!B:AO,40,0),AI815="",IF(H815="Asia Pacific",VLOOKUP(L815,'Status Report'!B:AO,40,0),VLOOKUP(L815,'Status Report'!B:AO,39,0)),AI815="Direct shipment",IF(H815="Asia Pacific",VLOOKUP(L815,'Status Report'!B:AO,40,0),VLOOKUP(L815,'Status Report'!B:AO,39,0)))</f>
        <v>0</v>
      </c>
      <c r="Z815" s="20">
        <f t="shared" si="186"/>
        <v>0</v>
      </c>
      <c r="AA815" s="20">
        <f t="shared" si="187"/>
        <v>284.8</v>
      </c>
      <c r="AB815" s="21">
        <f>_xlfn.IFS(AI815="Den Bosch",VLOOKUP(L815,'Status Report'!B:AM,33,0),AI815="Yantian",VLOOKUP(L815,'Status Report'!B:AM,34,0),AI815="",IF(H815="Asia Pacific",VLOOKUP(L815,'Status Report'!B:AM,34,0),VLOOKUP(L815,'Status Report'!B:AM,33,0)),AI815="Direct shipment",IF(H815="Asia Pacific",VLOOKUP(L815,'Status Report'!B:AM,34,0),VLOOKUP(L815,'Status Report'!B:AM,33,0)))</f>
        <v>29.298000000000002</v>
      </c>
      <c r="AC815" s="21">
        <f>VLOOKUP(L815,'Status Report'!B:CE,82,0)</f>
        <v>0</v>
      </c>
      <c r="AD815" s="21">
        <f t="shared" si="188"/>
        <v>29.298000000000002</v>
      </c>
      <c r="AE815" s="63">
        <f>VLOOKUP(L815,'Status Report'!B:W,20,0)</f>
        <v>14.5</v>
      </c>
      <c r="AF815" s="63">
        <f>VLOOKUP(L815,'Status Report'!B:W,21,0)</f>
        <v>4.8</v>
      </c>
      <c r="AG815" s="63">
        <f>VLOOKUP(L815,'Status Report'!B:W,22,0)</f>
        <v>4.8</v>
      </c>
      <c r="AH815" s="22">
        <f t="shared" si="189"/>
        <v>2.67264E-3</v>
      </c>
      <c r="AI815" t="s">
        <v>990</v>
      </c>
      <c r="AK815" s="63">
        <f>IFERROR(VLOOKUP(G815,ASEAN!A:A,1,0),0)</f>
        <v>0</v>
      </c>
      <c r="AL815" s="63">
        <f>IFERROR(VLOOKUP(D815,'[3]customer specs'!$B$1:$D$65536,3,0),0)</f>
        <v>0</v>
      </c>
      <c r="AM815" s="64">
        <f t="shared" si="190"/>
        <v>33.599999999999966</v>
      </c>
      <c r="AN815" s="64">
        <f t="shared" si="191"/>
        <v>0</v>
      </c>
      <c r="AO815" s="63"/>
      <c r="AP815" s="63"/>
      <c r="AQ815" s="63" t="str">
        <f t="shared" si="192"/>
        <v>no</v>
      </c>
      <c r="AR815" s="20">
        <f t="shared" si="193"/>
        <v>234.38400000000001</v>
      </c>
      <c r="AS815" s="63"/>
      <c r="AT815" s="23">
        <f t="shared" si="183"/>
        <v>0.12</v>
      </c>
      <c r="AU815" s="65">
        <f t="shared" si="194"/>
        <v>33.293181818181822</v>
      </c>
      <c r="AV815" s="65"/>
      <c r="AW815" s="65">
        <f t="shared" si="195"/>
        <v>266.34545454545457</v>
      </c>
      <c r="AX815" s="65"/>
      <c r="AY815" s="63">
        <f>VLOOKUP(L815,'Status Report'!B:CF,81,0)</f>
        <v>0</v>
      </c>
      <c r="AZ815" s="63" t="str">
        <f>VLOOKUP(L815,'Status Report'!B:S,18,0)</f>
        <v>Ellina Smirnova</v>
      </c>
      <c r="BB815" s="63">
        <f>VLOOKUP(L815,'Status Report'!B:Z,25,0)</f>
        <v>20</v>
      </c>
      <c r="BC815" s="63">
        <f t="shared" si="196"/>
        <v>160</v>
      </c>
      <c r="BF815">
        <f>VLOOKUP(L815,'Status Report'!B:CE,82,0)</f>
        <v>0</v>
      </c>
      <c r="BG815">
        <f>VLOOKUP(L815,'Status Report'!B:CF,83,0)</f>
        <v>0</v>
      </c>
      <c r="BH815">
        <f>VLOOKUP(L815,'Status Report'!B:CG,84,0)</f>
        <v>0</v>
      </c>
      <c r="BI815" t="s">
        <v>891</v>
      </c>
      <c r="BJ815" t="s">
        <v>795</v>
      </c>
      <c r="BM815" s="67">
        <f t="shared" si="197"/>
        <v>1081</v>
      </c>
    </row>
    <row r="816" spans="1:65" x14ac:dyDescent="0.25">
      <c r="A816" s="68" t="str">
        <f>VLOOKUP(L816,'Status Report'!B:CB,79,0)</f>
        <v>Desperados</v>
      </c>
      <c r="C816">
        <v>26021037</v>
      </c>
      <c r="D816">
        <v>3097160</v>
      </c>
      <c r="E816" t="s">
        <v>803</v>
      </c>
      <c r="F816" t="s">
        <v>802</v>
      </c>
      <c r="G816" t="str">
        <f>VLOOKUP(D816,'[2]sold to'!$A:$H,8,0)</f>
        <v>Netherlands</v>
      </c>
      <c r="H816" t="str">
        <f>VLOOKUP(D816,'[2]sold to'!$A:$I,9,0)</f>
        <v>AMEE</v>
      </c>
      <c r="K816">
        <v>10</v>
      </c>
      <c r="L816">
        <v>88026183</v>
      </c>
      <c r="M816" t="s">
        <v>184</v>
      </c>
      <c r="N816">
        <v>1</v>
      </c>
      <c r="P816" t="str">
        <f>VLOOKUP(L816,'Status Report'!B:AA,26,0)</f>
        <v>China</v>
      </c>
      <c r="Q816" t="str">
        <f>VLOOKUP(L816,'Status Report'!B:AB,27,0)</f>
        <v>Premiums</v>
      </c>
      <c r="R816">
        <f>VLOOKUP(L816,'Status Report'!B:X,23,0)</f>
        <v>100</v>
      </c>
      <c r="S816" t="str">
        <f>VLOOKUP(L816,'Status Report'!B:T,19,0)</f>
        <v>Promocean The Netherlands BV</v>
      </c>
      <c r="T816" s="62">
        <f>VLOOKUP(L816,'Status Report'!B:E,4,0)</f>
        <v>1</v>
      </c>
      <c r="U816" s="19">
        <f>_xlfn.IFS(AI816="Den Bosch",VLOOKUP(L816,'Status Report'!B:AM,35,0),AI816="Yantian",VLOOKUP(L816,'Status Report'!B:AM,36,0),AI816="",IF(H816="Asia Pacific",VLOOKUP(L816,'Status Report'!B:AM,36,0),VLOOKUP(L816,'Status Report'!B:AM,35,0)),AI816="Direct shipment",IF(H816="Asia Pacific",VLOOKUP(L816,'Status Report'!B:AM,36,0),VLOOKUP(L816,'Status Report'!B:AM,35,0)))</f>
        <v>71.449999999999989</v>
      </c>
      <c r="V816" s="20">
        <f t="shared" si="184"/>
        <v>71.449999999999989</v>
      </c>
      <c r="W816" s="19">
        <f>_xlfn.IFS(AI816="Den Bosch",VLOOKUP(L816,'Status Report'!B:AM,37,0),AI816="Yantian",VLOOKUP(L816,'Status Report'!B:AM,38,0),AI816="",IF(H816="Asia Pacific",VLOOKUP(L816,'Status Report'!B:AM,38,0),VLOOKUP(L816,'Status Report'!B:AM,37,0)),AI816="Direct shipment",IF(H816="Asia Pacific",VLOOKUP(L816,'Status Report'!B:AM,38,0),VLOOKUP(L816,'Status Report'!B:AM,37,0)))</f>
        <v>71.449999999999989</v>
      </c>
      <c r="X816" s="20">
        <f t="shared" si="185"/>
        <v>71.449999999999989</v>
      </c>
      <c r="Y816" s="20">
        <f>_xlfn.IFS(AI816="Den Bosch",VLOOKUP(L816,'Status Report'!B:AO,39,0),AI816="Yantian",VLOOKUP(L816,'Status Report'!B:AO,40,0),AI816="",IF(H816="Asia Pacific",VLOOKUP(L816,'Status Report'!B:AO,40,0),VLOOKUP(L816,'Status Report'!B:AO,39,0)),AI816="Direct shipment",IF(H816="Asia Pacific",VLOOKUP(L816,'Status Report'!B:AO,40,0),VLOOKUP(L816,'Status Report'!B:AO,39,0)))</f>
        <v>0</v>
      </c>
      <c r="Z816" s="20">
        <f t="shared" si="186"/>
        <v>0</v>
      </c>
      <c r="AA816" s="20">
        <f t="shared" si="187"/>
        <v>71.449999999999989</v>
      </c>
      <c r="AB816" s="21">
        <f>_xlfn.IFS(AI816="Den Bosch",VLOOKUP(L816,'Status Report'!B:AM,33,0),AI816="Yantian",VLOOKUP(L816,'Status Report'!B:AM,34,0),AI816="",IF(H816="Asia Pacific",VLOOKUP(L816,'Status Report'!B:AM,34,0),VLOOKUP(L816,'Status Report'!B:AM,33,0)),AI816="Direct shipment",IF(H816="Asia Pacific",VLOOKUP(L816,'Status Report'!B:AM,34,0),VLOOKUP(L816,'Status Report'!B:AM,33,0)))</f>
        <v>61.77261</v>
      </c>
      <c r="AC816" s="21">
        <f>VLOOKUP(L816,'Status Report'!B:CE,82,0)</f>
        <v>0</v>
      </c>
      <c r="AD816" s="21">
        <f t="shared" si="188"/>
        <v>61.77261</v>
      </c>
      <c r="AE816" s="63">
        <f>VLOOKUP(L816,'Status Report'!B:W,20,0)</f>
        <v>30</v>
      </c>
      <c r="AF816" s="63">
        <f>VLOOKUP(L816,'Status Report'!B:W,21,0)</f>
        <v>26</v>
      </c>
      <c r="AG816" s="63">
        <f>VLOOKUP(L816,'Status Report'!B:W,22,0)</f>
        <v>6</v>
      </c>
      <c r="AH816" s="22">
        <f t="shared" si="189"/>
        <v>4.6800000000000001E-3</v>
      </c>
      <c r="AK816" s="63">
        <f>IFERROR(VLOOKUP(G816,ASEAN!A:A,1,0),0)</f>
        <v>0</v>
      </c>
      <c r="AL816" s="63">
        <f>IFERROR(VLOOKUP(D816,'[3]customer specs'!$B$1:$D$65536,3,0),0)</f>
        <v>0</v>
      </c>
      <c r="AM816" s="64">
        <f t="shared" si="190"/>
        <v>0</v>
      </c>
      <c r="AN816" s="64">
        <f t="shared" si="191"/>
        <v>0</v>
      </c>
      <c r="AO816" s="63"/>
      <c r="AP816" s="63"/>
      <c r="AQ816" s="63" t="str">
        <f t="shared" si="192"/>
        <v>no</v>
      </c>
      <c r="AR816" s="20">
        <f t="shared" si="193"/>
        <v>61.77261</v>
      </c>
      <c r="AS816" s="63"/>
      <c r="AT816" s="23">
        <f t="shared" si="183"/>
        <v>0.12</v>
      </c>
      <c r="AU816" s="65">
        <f t="shared" si="194"/>
        <v>70.196147727272731</v>
      </c>
      <c r="AV816" s="65"/>
      <c r="AW816" s="65">
        <f t="shared" si="195"/>
        <v>70.196147727272731</v>
      </c>
      <c r="AX816" s="65"/>
      <c r="AY816" s="63">
        <f>VLOOKUP(L816,'Status Report'!B:CF,81,0)</f>
        <v>0</v>
      </c>
      <c r="AZ816" s="63" t="str">
        <f>VLOOKUP(L816,'Status Report'!B:S,18,0)</f>
        <v>Ellina Smirnova</v>
      </c>
      <c r="BB816" s="63">
        <f>VLOOKUP(L816,'Status Report'!B:Z,25,0)</f>
        <v>5</v>
      </c>
      <c r="BC816" s="63">
        <f t="shared" si="196"/>
        <v>5</v>
      </c>
      <c r="BF816">
        <f>VLOOKUP(L816,'Status Report'!B:CE,82,0)</f>
        <v>0</v>
      </c>
      <c r="BG816">
        <f>VLOOKUP(L816,'Status Report'!B:CF,83,0)</f>
        <v>0</v>
      </c>
      <c r="BH816">
        <f>VLOOKUP(L816,'Status Report'!B:CG,84,0)</f>
        <v>0</v>
      </c>
      <c r="BI816" t="s">
        <v>891</v>
      </c>
      <c r="BJ816" t="s">
        <v>795</v>
      </c>
      <c r="BM816" s="67">
        <f t="shared" si="197"/>
        <v>14</v>
      </c>
    </row>
    <row r="817" spans="1:65" x14ac:dyDescent="0.25">
      <c r="A817" s="68" t="str">
        <f>VLOOKUP(L817,'Status Report'!B:CB,79,0)</f>
        <v>Desperados</v>
      </c>
      <c r="C817">
        <v>26021037</v>
      </c>
      <c r="D817">
        <v>3097160</v>
      </c>
      <c r="E817" t="s">
        <v>803</v>
      </c>
      <c r="F817" t="s">
        <v>802</v>
      </c>
      <c r="G817" t="str">
        <f>VLOOKUP(D817,'[2]sold to'!$A:$H,8,0)</f>
        <v>Netherlands</v>
      </c>
      <c r="H817" t="str">
        <f>VLOOKUP(D817,'[2]sold to'!$A:$I,9,0)</f>
        <v>AMEE</v>
      </c>
      <c r="K817">
        <v>20</v>
      </c>
      <c r="L817">
        <v>88026888</v>
      </c>
      <c r="M817" t="s">
        <v>480</v>
      </c>
      <c r="N817">
        <v>10</v>
      </c>
      <c r="P817" t="str">
        <f>VLOOKUP(L817,'Status Report'!B:AA,26,0)</f>
        <v>China</v>
      </c>
      <c r="Q817" t="str">
        <f>VLOOKUP(L817,'Status Report'!B:AB,27,0)</f>
        <v>Bar support</v>
      </c>
      <c r="R817">
        <f>VLOOKUP(L817,'Status Report'!B:X,23,0)</f>
        <v>167</v>
      </c>
      <c r="S817" t="str">
        <f>VLOOKUP(L817,'Status Report'!B:T,19,0)</f>
        <v>Promocean The Netherlands BV</v>
      </c>
      <c r="T817" s="62">
        <f>VLOOKUP(L817,'Status Report'!B:E,4,0)</f>
        <v>3</v>
      </c>
      <c r="U817" s="19">
        <f>_xlfn.IFS(AI817="Den Bosch",VLOOKUP(L817,'Status Report'!B:AM,35,0),AI817="Yantian",VLOOKUP(L817,'Status Report'!B:AM,36,0),AI817="",IF(H817="Asia Pacific",VLOOKUP(L817,'Status Report'!B:AM,36,0),VLOOKUP(L817,'Status Report'!B:AM,35,0)),AI817="Direct shipment",IF(H817="Asia Pacific",VLOOKUP(L817,'Status Report'!B:AM,36,0),VLOOKUP(L817,'Status Report'!B:AM,35,0)))</f>
        <v>76.679999999999993</v>
      </c>
      <c r="V817" s="20">
        <f t="shared" si="184"/>
        <v>766.8</v>
      </c>
      <c r="W817" s="19">
        <f>_xlfn.IFS(AI817="Den Bosch",VLOOKUP(L817,'Status Report'!B:AM,37,0),AI817="Yantian",VLOOKUP(L817,'Status Report'!B:AM,38,0),AI817="",IF(H817="Asia Pacific",VLOOKUP(L817,'Status Report'!B:AM,38,0),VLOOKUP(L817,'Status Report'!B:AM,37,0)),AI817="Direct shipment",IF(H817="Asia Pacific",VLOOKUP(L817,'Status Report'!B:AM,38,0),VLOOKUP(L817,'Status Report'!B:AM,37,0)))</f>
        <v>62.519999999999996</v>
      </c>
      <c r="X817" s="20">
        <f t="shared" si="185"/>
        <v>625.19999999999993</v>
      </c>
      <c r="Y817" s="20">
        <f>_xlfn.IFS(AI817="Den Bosch",VLOOKUP(L817,'Status Report'!B:AO,39,0),AI817="Yantian",VLOOKUP(L817,'Status Report'!B:AO,40,0),AI817="",IF(H817="Asia Pacific",VLOOKUP(L817,'Status Report'!B:AO,40,0),VLOOKUP(L817,'Status Report'!B:AO,39,0)),AI817="Direct shipment",IF(H817="Asia Pacific",VLOOKUP(L817,'Status Report'!B:AO,40,0),VLOOKUP(L817,'Status Report'!B:AO,39,0)))</f>
        <v>0</v>
      </c>
      <c r="Z817" s="20">
        <f t="shared" si="186"/>
        <v>0</v>
      </c>
      <c r="AA817" s="20">
        <f t="shared" si="187"/>
        <v>625.19999999999993</v>
      </c>
      <c r="AB817" s="21">
        <f>_xlfn.IFS(AI817="Den Bosch",VLOOKUP(L817,'Status Report'!B:AM,33,0),AI817="Yantian",VLOOKUP(L817,'Status Report'!B:AM,34,0),AI817="",IF(H817="Asia Pacific",VLOOKUP(L817,'Status Report'!B:AM,34,0),VLOOKUP(L817,'Status Report'!B:AM,33,0)),AI817="Direct shipment",IF(H817="Asia Pacific",VLOOKUP(L817,'Status Report'!B:AM,34,0),VLOOKUP(L817,'Status Report'!B:AM,33,0)))</f>
        <v>53.420400000000008</v>
      </c>
      <c r="AC817" s="21">
        <f>VLOOKUP(L817,'Status Report'!B:CE,82,0)</f>
        <v>0</v>
      </c>
      <c r="AD817" s="21">
        <f t="shared" si="188"/>
        <v>53.420400000000008</v>
      </c>
      <c r="AE817" s="63">
        <f>VLOOKUP(L817,'Status Report'!B:W,20,0)</f>
        <v>49</v>
      </c>
      <c r="AF817" s="63">
        <f>VLOOKUP(L817,'Status Report'!B:W,21,0)</f>
        <v>26</v>
      </c>
      <c r="AG817" s="63">
        <f>VLOOKUP(L817,'Status Report'!B:W,22,0)</f>
        <v>50</v>
      </c>
      <c r="AH817" s="22">
        <f t="shared" si="189"/>
        <v>0.63700000000000001</v>
      </c>
      <c r="AI817" t="s">
        <v>990</v>
      </c>
      <c r="AK817" s="63">
        <f>IFERROR(VLOOKUP(G817,ASEAN!A:A,1,0),0)</f>
        <v>0</v>
      </c>
      <c r="AL817" s="63">
        <f>IFERROR(VLOOKUP(D817,'[3]customer specs'!$B$1:$D$65536,3,0),0)</f>
        <v>0</v>
      </c>
      <c r="AM817" s="64">
        <f t="shared" si="190"/>
        <v>141.60000000000002</v>
      </c>
      <c r="AN817" s="64">
        <f t="shared" si="191"/>
        <v>0</v>
      </c>
      <c r="AO817" s="63"/>
      <c r="AP817" s="63"/>
      <c r="AQ817" s="63" t="str">
        <f t="shared" si="192"/>
        <v>no</v>
      </c>
      <c r="AR817" s="20">
        <f t="shared" si="193"/>
        <v>534.20400000000006</v>
      </c>
      <c r="AS817" s="63"/>
      <c r="AT817" s="23">
        <f t="shared" si="183"/>
        <v>0.12</v>
      </c>
      <c r="AU817" s="65">
        <f t="shared" si="194"/>
        <v>60.705000000000005</v>
      </c>
      <c r="AV817" s="65"/>
      <c r="AW817" s="65">
        <f t="shared" si="195"/>
        <v>607.05000000000007</v>
      </c>
      <c r="AX817" s="65"/>
      <c r="AY817" s="63">
        <f>VLOOKUP(L817,'Status Report'!B:CF,81,0)</f>
        <v>0</v>
      </c>
      <c r="AZ817" s="63" t="str">
        <f>VLOOKUP(L817,'Status Report'!B:S,18,0)</f>
        <v>Ellina Smirnova</v>
      </c>
      <c r="BB817" s="63">
        <f>VLOOKUP(L817,'Status Report'!B:Z,25,0)</f>
        <v>12</v>
      </c>
      <c r="BC817" s="63">
        <f t="shared" si="196"/>
        <v>120</v>
      </c>
      <c r="BF817">
        <f>VLOOKUP(L817,'Status Report'!B:CE,82,0)</f>
        <v>0</v>
      </c>
      <c r="BG817">
        <f>VLOOKUP(L817,'Status Report'!B:CF,83,0)</f>
        <v>0</v>
      </c>
      <c r="BH817">
        <f>VLOOKUP(L817,'Status Report'!B:CG,84,0)</f>
        <v>0</v>
      </c>
      <c r="BI817" t="s">
        <v>891</v>
      </c>
      <c r="BJ817" t="s">
        <v>795</v>
      </c>
      <c r="BM817" s="67">
        <f t="shared" si="197"/>
        <v>730</v>
      </c>
    </row>
    <row r="818" spans="1:65" x14ac:dyDescent="0.25">
      <c r="A818" s="68" t="str">
        <f>VLOOKUP(L818,'Status Report'!B:CB,79,0)</f>
        <v>Desperados</v>
      </c>
      <c r="C818">
        <v>26021037</v>
      </c>
      <c r="D818">
        <v>3097160</v>
      </c>
      <c r="E818" t="s">
        <v>803</v>
      </c>
      <c r="F818" t="s">
        <v>802</v>
      </c>
      <c r="G818" t="str">
        <f>VLOOKUP(D818,'[2]sold to'!$A:$H,8,0)</f>
        <v>Netherlands</v>
      </c>
      <c r="H818" t="str">
        <f>VLOOKUP(D818,'[2]sold to'!$A:$I,9,0)</f>
        <v>AMEE</v>
      </c>
      <c r="K818">
        <v>30</v>
      </c>
      <c r="L818">
        <v>88027053</v>
      </c>
      <c r="M818" t="s">
        <v>496</v>
      </c>
      <c r="N818">
        <v>5</v>
      </c>
      <c r="P818" t="str">
        <f>VLOOKUP(L818,'Status Report'!B:AA,26,0)</f>
        <v>China</v>
      </c>
      <c r="Q818" t="str">
        <f>VLOOKUP(L818,'Status Report'!B:AB,27,0)</f>
        <v>Indoor signs</v>
      </c>
      <c r="R818">
        <f>VLOOKUP(L818,'Status Report'!B:X,23,0)</f>
        <v>100</v>
      </c>
      <c r="S818" t="str">
        <f>VLOOKUP(L818,'Status Report'!B:T,19,0)</f>
        <v>Dekkers Visual Communication B.v.</v>
      </c>
      <c r="T818" s="62">
        <f>VLOOKUP(L818,'Status Report'!B:E,4,0)</f>
        <v>3</v>
      </c>
      <c r="U818" s="19">
        <f>_xlfn.IFS(AI818="Den Bosch",VLOOKUP(L818,'Status Report'!B:AM,35,0),AI818="Yantian",VLOOKUP(L818,'Status Report'!B:AM,36,0),AI818="",IF(H818="Asia Pacific",VLOOKUP(L818,'Status Report'!B:AM,36,0),VLOOKUP(L818,'Status Report'!B:AM,35,0)),AI818="Direct shipment",IF(H818="Asia Pacific",VLOOKUP(L818,'Status Report'!B:AM,36,0),VLOOKUP(L818,'Status Report'!B:AM,35,0)))</f>
        <v>145</v>
      </c>
      <c r="V818" s="20">
        <f t="shared" si="184"/>
        <v>725</v>
      </c>
      <c r="W818" s="19">
        <f>_xlfn.IFS(AI818="Den Bosch",VLOOKUP(L818,'Status Report'!B:AM,37,0),AI818="Yantian",VLOOKUP(L818,'Status Report'!B:AM,38,0),AI818="",IF(H818="Asia Pacific",VLOOKUP(L818,'Status Report'!B:AM,38,0),VLOOKUP(L818,'Status Report'!B:AM,37,0)),AI818="Direct shipment",IF(H818="Asia Pacific",VLOOKUP(L818,'Status Report'!B:AM,38,0),VLOOKUP(L818,'Status Report'!B:AM,37,0)))</f>
        <v>131.82</v>
      </c>
      <c r="X818" s="20">
        <f t="shared" si="185"/>
        <v>659.09999999999991</v>
      </c>
      <c r="Y818" s="20">
        <f>_xlfn.IFS(AI818="Den Bosch",VLOOKUP(L818,'Status Report'!B:AO,39,0),AI818="Yantian",VLOOKUP(L818,'Status Report'!B:AO,40,0),AI818="",IF(H818="Asia Pacific",VLOOKUP(L818,'Status Report'!B:AO,40,0),VLOOKUP(L818,'Status Report'!B:AO,39,0)),AI818="Direct shipment",IF(H818="Asia Pacific",VLOOKUP(L818,'Status Report'!B:AO,40,0),VLOOKUP(L818,'Status Report'!B:AO,39,0)))</f>
        <v>0</v>
      </c>
      <c r="Z818" s="20">
        <f t="shared" si="186"/>
        <v>0</v>
      </c>
      <c r="AA818" s="20">
        <f t="shared" si="187"/>
        <v>659.09999999999991</v>
      </c>
      <c r="AB818" s="21">
        <f>_xlfn.IFS(AI818="Den Bosch",VLOOKUP(L818,'Status Report'!B:AM,33,0),AI818="Yantian",VLOOKUP(L818,'Status Report'!B:AM,34,0),AI818="",IF(H818="Asia Pacific",VLOOKUP(L818,'Status Report'!B:AM,34,0),VLOOKUP(L818,'Status Report'!B:AM,33,0)),AI818="Direct shipment",IF(H818="Asia Pacific",VLOOKUP(L818,'Status Report'!B:AM,34,0),VLOOKUP(L818,'Status Report'!B:AM,33,0)))</f>
        <v>114.00000000000001</v>
      </c>
      <c r="AC818" s="21">
        <f>VLOOKUP(L818,'Status Report'!B:CE,82,0)</f>
        <v>0</v>
      </c>
      <c r="AD818" s="21">
        <f t="shared" si="188"/>
        <v>114.00000000000001</v>
      </c>
      <c r="AE818" s="63">
        <f>VLOOKUP(L818,'Status Report'!B:W,20,0)</f>
        <v>44</v>
      </c>
      <c r="AF818" s="63">
        <f>VLOOKUP(L818,'Status Report'!B:W,21,0)</f>
        <v>10</v>
      </c>
      <c r="AG818" s="63">
        <f>VLOOKUP(L818,'Status Report'!B:W,22,0)</f>
        <v>74</v>
      </c>
      <c r="AH818" s="22">
        <f t="shared" si="189"/>
        <v>0.1628</v>
      </c>
      <c r="AI818" t="s">
        <v>990</v>
      </c>
      <c r="AK818" s="63">
        <f>IFERROR(VLOOKUP(G818,ASEAN!A:A,1,0),0)</f>
        <v>0</v>
      </c>
      <c r="AL818" s="63">
        <f>IFERROR(VLOOKUP(D818,'[3]customer specs'!$B$1:$D$65536,3,0),0)</f>
        <v>0</v>
      </c>
      <c r="AM818" s="64">
        <f t="shared" si="190"/>
        <v>65.900000000000091</v>
      </c>
      <c r="AN818" s="64">
        <f t="shared" si="191"/>
        <v>0</v>
      </c>
      <c r="AO818" s="63"/>
      <c r="AP818" s="63"/>
      <c r="AQ818" s="63" t="str">
        <f t="shared" si="192"/>
        <v>no</v>
      </c>
      <c r="AR818" s="20">
        <f t="shared" si="193"/>
        <v>570.00000000000011</v>
      </c>
      <c r="AS818" s="63"/>
      <c r="AT818" s="23">
        <f t="shared" si="183"/>
        <v>0.12</v>
      </c>
      <c r="AU818" s="65">
        <f t="shared" si="194"/>
        <v>129.54545454545456</v>
      </c>
      <c r="AV818" s="65"/>
      <c r="AW818" s="65">
        <f t="shared" si="195"/>
        <v>647.72727272727275</v>
      </c>
      <c r="AX818" s="65"/>
      <c r="AY818" s="63">
        <f>VLOOKUP(L818,'Status Report'!B:CF,81,0)</f>
        <v>0</v>
      </c>
      <c r="AZ818" s="63" t="str">
        <f>VLOOKUP(L818,'Status Report'!B:S,18,0)</f>
        <v>Ludmilla Zarybnicka</v>
      </c>
      <c r="BB818" s="63">
        <f>VLOOKUP(L818,'Status Report'!B:Z,25,0)</f>
        <v>1</v>
      </c>
      <c r="BC818" s="63">
        <f t="shared" si="196"/>
        <v>5</v>
      </c>
      <c r="BF818">
        <f>VLOOKUP(L818,'Status Report'!B:CE,82,0)</f>
        <v>0</v>
      </c>
      <c r="BG818">
        <f>VLOOKUP(L818,'Status Report'!B:CF,83,0)</f>
        <v>0</v>
      </c>
      <c r="BH818">
        <f>VLOOKUP(L818,'Status Report'!B:CG,84,0)</f>
        <v>0</v>
      </c>
      <c r="BI818" t="s">
        <v>891</v>
      </c>
      <c r="BJ818" t="s">
        <v>795</v>
      </c>
      <c r="BM818" s="67">
        <f t="shared" si="197"/>
        <v>456</v>
      </c>
    </row>
    <row r="819" spans="1:65" x14ac:dyDescent="0.25">
      <c r="A819" s="68" t="str">
        <f>VLOOKUP(L819,'Status Report'!B:CB,79,0)</f>
        <v>Desperados</v>
      </c>
      <c r="C819">
        <v>26021037</v>
      </c>
      <c r="D819">
        <v>3097160</v>
      </c>
      <c r="E819" t="s">
        <v>803</v>
      </c>
      <c r="F819" t="s">
        <v>802</v>
      </c>
      <c r="G819" t="str">
        <f>VLOOKUP(D819,'[2]sold to'!$A:$H,8,0)</f>
        <v>Netherlands</v>
      </c>
      <c r="H819" t="str">
        <f>VLOOKUP(D819,'[2]sold to'!$A:$I,9,0)</f>
        <v>AMEE</v>
      </c>
      <c r="K819">
        <v>40</v>
      </c>
      <c r="L819">
        <v>88027177</v>
      </c>
      <c r="M819" t="s">
        <v>506</v>
      </c>
      <c r="N819">
        <v>4</v>
      </c>
      <c r="P819" t="str">
        <f>VLOOKUP(L819,'Status Report'!B:AA,26,0)</f>
        <v>Germany</v>
      </c>
      <c r="Q819" t="str">
        <f>VLOOKUP(L819,'Status Report'!B:AB,27,0)</f>
        <v>Coasters (&amp; dripmat)</v>
      </c>
      <c r="R819">
        <f>VLOOKUP(L819,'Status Report'!B:X,23,0)</f>
        <v>50</v>
      </c>
      <c r="S819" t="str">
        <f>VLOOKUP(L819,'Status Report'!B:T,19,0)</f>
        <v>CC Coaster GmbH &amp; Co. KG</v>
      </c>
      <c r="T819" s="62">
        <f>VLOOKUP(L819,'Status Report'!B:E,4,0)</f>
        <v>3</v>
      </c>
      <c r="U819" s="19">
        <f>_xlfn.IFS(AI819="Den Bosch",VLOOKUP(L819,'Status Report'!B:AM,35,0),AI819="Yantian",VLOOKUP(L819,'Status Report'!B:AM,36,0),AI819="",IF(H819="Asia Pacific",VLOOKUP(L819,'Status Report'!B:AM,36,0),VLOOKUP(L819,'Status Report'!B:AM,35,0)),AI819="Direct shipment",IF(H819="Asia Pacific",VLOOKUP(L819,'Status Report'!B:AM,36,0),VLOOKUP(L819,'Status Report'!B:AM,35,0)))</f>
        <v>22.693181818181817</v>
      </c>
      <c r="V819" s="20">
        <f t="shared" si="184"/>
        <v>90.772727272727266</v>
      </c>
      <c r="W819" s="19">
        <f>_xlfn.IFS(AI819="Den Bosch",VLOOKUP(L819,'Status Report'!B:AM,37,0),AI819="Yantian",VLOOKUP(L819,'Status Report'!B:AM,38,0),AI819="",IF(H819="Asia Pacific",VLOOKUP(L819,'Status Report'!B:AM,38,0),VLOOKUP(L819,'Status Report'!B:AM,37,0)),AI819="Direct shipment",IF(H819="Asia Pacific",VLOOKUP(L819,'Status Report'!B:AM,38,0),VLOOKUP(L819,'Status Report'!B:AM,37,0)))</f>
        <v>16.261363636363637</v>
      </c>
      <c r="X819" s="20">
        <f t="shared" si="185"/>
        <v>65.045454545454547</v>
      </c>
      <c r="Y819" s="20">
        <f>_xlfn.IFS(AI819="Den Bosch",VLOOKUP(L819,'Status Report'!B:AO,39,0),AI819="Yantian",VLOOKUP(L819,'Status Report'!B:AO,40,0),AI819="",IF(H819="Asia Pacific",VLOOKUP(L819,'Status Report'!B:AO,40,0),VLOOKUP(L819,'Status Report'!B:AO,39,0)),AI819="Direct shipment",IF(H819="Asia Pacific",VLOOKUP(L819,'Status Report'!B:AO,40,0),VLOOKUP(L819,'Status Report'!B:AO,39,0)))</f>
        <v>0</v>
      </c>
      <c r="Z819" s="20">
        <f t="shared" si="186"/>
        <v>0</v>
      </c>
      <c r="AA819" s="20">
        <f t="shared" si="187"/>
        <v>65.045454545454547</v>
      </c>
      <c r="AB819" s="21">
        <f>_xlfn.IFS(AI819="Den Bosch",VLOOKUP(L819,'Status Report'!B:AM,33,0),AI819="Yantian",VLOOKUP(L819,'Status Report'!B:AM,34,0),AI819="",IF(H819="Asia Pacific",VLOOKUP(L819,'Status Report'!B:AM,34,0),VLOOKUP(L819,'Status Report'!B:AM,33,0)),AI819="Direct shipment",IF(H819="Asia Pacific",VLOOKUP(L819,'Status Report'!B:AM,34,0),VLOOKUP(L819,'Status Report'!B:AM,33,0)))</f>
        <v>14.31</v>
      </c>
      <c r="AC819" s="21">
        <f>VLOOKUP(L819,'Status Report'!B:CE,82,0)</f>
        <v>0</v>
      </c>
      <c r="AD819" s="21">
        <f t="shared" si="188"/>
        <v>14.31</v>
      </c>
      <c r="AE819" s="63">
        <f>VLOOKUP(L819,'Status Report'!B:W,20,0)</f>
        <v>18.600000000000001</v>
      </c>
      <c r="AF819" s="63">
        <f>VLOOKUP(L819,'Status Report'!B:W,21,0)</f>
        <v>46.5</v>
      </c>
      <c r="AG819" s="63">
        <f>VLOOKUP(L819,'Status Report'!B:W,22,0)</f>
        <v>14</v>
      </c>
      <c r="AH819" s="22">
        <f t="shared" si="189"/>
        <v>4.8434400000000009E-2</v>
      </c>
      <c r="AI819" t="s">
        <v>990</v>
      </c>
      <c r="AK819" s="63">
        <f>IFERROR(VLOOKUP(G819,ASEAN!A:A,1,0),0)</f>
        <v>0</v>
      </c>
      <c r="AL819" s="63">
        <f>IFERROR(VLOOKUP(D819,'[3]customer specs'!$B$1:$D$65536,3,0),0)</f>
        <v>0</v>
      </c>
      <c r="AM819" s="64">
        <f t="shared" si="190"/>
        <v>25.72727272727272</v>
      </c>
      <c r="AN819" s="64">
        <f t="shared" si="191"/>
        <v>0</v>
      </c>
      <c r="AO819" s="63"/>
      <c r="AP819" s="63"/>
      <c r="AQ819" s="63" t="str">
        <f t="shared" si="192"/>
        <v>no</v>
      </c>
      <c r="AR819" s="20">
        <f t="shared" si="193"/>
        <v>57.24</v>
      </c>
      <c r="AS819" s="63"/>
      <c r="AT819" s="23">
        <f t="shared" si="183"/>
        <v>0.12</v>
      </c>
      <c r="AU819" s="65">
        <f t="shared" si="194"/>
        <v>16.261363636363637</v>
      </c>
      <c r="AV819" s="65"/>
      <c r="AW819" s="65">
        <f t="shared" si="195"/>
        <v>65.045454545454547</v>
      </c>
      <c r="AX819" s="65"/>
      <c r="AY819" s="63">
        <f>VLOOKUP(L819,'Status Report'!B:CF,81,0)</f>
        <v>0</v>
      </c>
      <c r="AZ819" s="63" t="str">
        <f>VLOOKUP(L819,'Status Report'!B:S,18,0)</f>
        <v>Ellina Smirnova</v>
      </c>
      <c r="BB819" s="63">
        <f>VLOOKUP(L819,'Status Report'!B:Z,25,0)</f>
        <v>1000</v>
      </c>
      <c r="BC819" s="63">
        <f t="shared" si="196"/>
        <v>4000</v>
      </c>
      <c r="BF819">
        <f>VLOOKUP(L819,'Status Report'!B:CE,82,0)</f>
        <v>0</v>
      </c>
      <c r="BG819">
        <f>VLOOKUP(L819,'Status Report'!B:CF,83,0)</f>
        <v>0</v>
      </c>
      <c r="BH819">
        <f>VLOOKUP(L819,'Status Report'!B:CG,84,0)</f>
        <v>0</v>
      </c>
      <c r="BI819" t="s">
        <v>891</v>
      </c>
      <c r="BJ819" t="s">
        <v>795</v>
      </c>
      <c r="BM819" s="67">
        <f t="shared" si="197"/>
        <v>105</v>
      </c>
    </row>
    <row r="820" spans="1:65" x14ac:dyDescent="0.25">
      <c r="A820" s="68" t="str">
        <f>VLOOKUP(L820,'Status Report'!B:CB,79,0)</f>
        <v>Desperados</v>
      </c>
      <c r="C820">
        <v>26021037</v>
      </c>
      <c r="D820">
        <v>3097160</v>
      </c>
      <c r="E820" t="s">
        <v>803</v>
      </c>
      <c r="F820" t="s">
        <v>802</v>
      </c>
      <c r="G820" t="str">
        <f>VLOOKUP(D820,'[2]sold to'!$A:$H,8,0)</f>
        <v>Netherlands</v>
      </c>
      <c r="H820" t="str">
        <f>VLOOKUP(D820,'[2]sold to'!$A:$I,9,0)</f>
        <v>AMEE</v>
      </c>
      <c r="K820">
        <v>50</v>
      </c>
      <c r="L820">
        <v>88027181</v>
      </c>
      <c r="M820" t="s">
        <v>851</v>
      </c>
      <c r="N820">
        <v>4</v>
      </c>
      <c r="P820" t="str">
        <f>VLOOKUP(L820,'Status Report'!B:AA,26,0)</f>
        <v>France</v>
      </c>
      <c r="Q820" t="str">
        <f>VLOOKUP(L820,'Status Report'!B:AB,27,0)</f>
        <v>Plastic cups</v>
      </c>
      <c r="R820">
        <f>VLOOKUP(L820,'Status Report'!B:X,23,0)</f>
        <v>3</v>
      </c>
      <c r="S820" t="str">
        <f>VLOOKUP(L820,'Status Report'!B:T,19,0)</f>
        <v>Re-uz France</v>
      </c>
      <c r="T820" s="62">
        <f>VLOOKUP(L820,'Status Report'!B:E,4,0)</f>
        <v>3</v>
      </c>
      <c r="U820" s="19">
        <f>_xlfn.IFS(AI820="Den Bosch",VLOOKUP(L820,'Status Report'!B:AM,35,0),AI820="Yantian",VLOOKUP(L820,'Status Report'!B:AM,36,0),AI820="",IF(H820="Asia Pacific",VLOOKUP(L820,'Status Report'!B:AM,36,0),VLOOKUP(L820,'Status Report'!B:AM,35,0)),AI820="Direct shipment",IF(H820="Asia Pacific",VLOOKUP(L820,'Status Report'!B:AM,36,0),VLOOKUP(L820,'Status Report'!B:AM,35,0)))</f>
        <v>255.90909090909091</v>
      </c>
      <c r="V820" s="20">
        <f t="shared" si="184"/>
        <v>1023.6363636363636</v>
      </c>
      <c r="W820" s="19">
        <f>_xlfn.IFS(AI820="Den Bosch",VLOOKUP(L820,'Status Report'!B:AM,37,0),AI820="Yantian",VLOOKUP(L820,'Status Report'!B:AM,38,0),AI820="",IF(H820="Asia Pacific",VLOOKUP(L820,'Status Report'!B:AM,38,0),VLOOKUP(L820,'Status Report'!B:AM,37,0)),AI820="Direct shipment",IF(H820="Asia Pacific",VLOOKUP(L820,'Status Report'!B:AM,38,0),VLOOKUP(L820,'Status Report'!B:AM,37,0)))</f>
        <v>110.90909090909091</v>
      </c>
      <c r="X820" s="20">
        <f t="shared" si="185"/>
        <v>443.63636363636363</v>
      </c>
      <c r="Y820" s="20">
        <f>_xlfn.IFS(AI820="Den Bosch",VLOOKUP(L820,'Status Report'!B:AO,39,0),AI820="Yantian",VLOOKUP(L820,'Status Report'!B:AO,40,0),AI820="",IF(H820="Asia Pacific",VLOOKUP(L820,'Status Report'!B:AO,40,0),VLOOKUP(L820,'Status Report'!B:AO,39,0)),AI820="Direct shipment",IF(H820="Asia Pacific",VLOOKUP(L820,'Status Report'!B:AO,40,0),VLOOKUP(L820,'Status Report'!B:AO,39,0)))</f>
        <v>0</v>
      </c>
      <c r="Z820" s="20">
        <f t="shared" si="186"/>
        <v>0</v>
      </c>
      <c r="AA820" s="20">
        <f t="shared" si="187"/>
        <v>443.63636363636363</v>
      </c>
      <c r="AB820" s="21">
        <f>_xlfn.IFS(AI820="Den Bosch",VLOOKUP(L820,'Status Report'!B:AM,33,0),AI820="Yantian",VLOOKUP(L820,'Status Report'!B:AM,34,0),AI820="",IF(H820="Asia Pacific",VLOOKUP(L820,'Status Report'!B:AM,34,0),VLOOKUP(L820,'Status Report'!B:AM,33,0)),AI820="Direct shipment",IF(H820="Asia Pacific",VLOOKUP(L820,'Status Report'!B:AM,34,0),VLOOKUP(L820,'Status Report'!B:AM,33,0)))</f>
        <v>97.6</v>
      </c>
      <c r="AC820" s="21">
        <f>VLOOKUP(L820,'Status Report'!B:CE,82,0)</f>
        <v>0</v>
      </c>
      <c r="AD820" s="21">
        <f t="shared" si="188"/>
        <v>97.6</v>
      </c>
      <c r="AE820" s="63">
        <f>VLOOKUP(L820,'Status Report'!B:W,20,0)</f>
        <v>58.2</v>
      </c>
      <c r="AF820" s="63">
        <f>VLOOKUP(L820,'Status Report'!B:W,21,0)</f>
        <v>36.299999999999997</v>
      </c>
      <c r="AG820" s="63">
        <f>VLOOKUP(L820,'Status Report'!B:W,22,0)</f>
        <v>13.54</v>
      </c>
      <c r="AH820" s="22">
        <f t="shared" si="189"/>
        <v>0.11442166559999997</v>
      </c>
      <c r="AI820" t="s">
        <v>990</v>
      </c>
      <c r="AK820" s="63">
        <f>IFERROR(VLOOKUP(G820,ASEAN!A:A,1,0),0)</f>
        <v>0</v>
      </c>
      <c r="AL820" s="63">
        <f>IFERROR(VLOOKUP(D820,'[3]customer specs'!$B$1:$D$65536,3,0),0)</f>
        <v>0</v>
      </c>
      <c r="AM820" s="64">
        <f t="shared" si="190"/>
        <v>580</v>
      </c>
      <c r="AN820" s="64">
        <f t="shared" si="191"/>
        <v>0</v>
      </c>
      <c r="AO820" s="63"/>
      <c r="AP820" s="63"/>
      <c r="AQ820" s="63" t="str">
        <f t="shared" si="192"/>
        <v>yes</v>
      </c>
      <c r="AR820" s="20">
        <f t="shared" si="193"/>
        <v>390.4</v>
      </c>
      <c r="AS820" s="63"/>
      <c r="AT820" s="23">
        <f t="shared" si="183"/>
        <v>0.12</v>
      </c>
      <c r="AU820" s="65">
        <f t="shared" si="194"/>
        <v>110.90909090909091</v>
      </c>
      <c r="AV820" s="65"/>
      <c r="AW820" s="65">
        <f t="shared" si="195"/>
        <v>443.63636363636363</v>
      </c>
      <c r="AX820" s="65"/>
      <c r="AY820" s="63">
        <f>VLOOKUP(L820,'Status Report'!B:CF,81,0)</f>
        <v>0</v>
      </c>
      <c r="AZ820" s="63" t="str">
        <f>VLOOKUP(L820,'Status Report'!B:S,18,0)</f>
        <v>Konstantinos Zoupanos</v>
      </c>
      <c r="BB820" s="63">
        <f>VLOOKUP(L820,'Status Report'!B:Z,25,0)</f>
        <v>400</v>
      </c>
      <c r="BC820" s="63">
        <f t="shared" si="196"/>
        <v>1600</v>
      </c>
      <c r="BF820">
        <f>VLOOKUP(L820,'Status Report'!B:CE,82,0)</f>
        <v>0</v>
      </c>
      <c r="BG820">
        <f>VLOOKUP(L820,'Status Report'!B:CF,83,0)</f>
        <v>0</v>
      </c>
      <c r="BH820">
        <f>VLOOKUP(L820,'Status Report'!B:CG,84,0)</f>
        <v>0</v>
      </c>
      <c r="BI820" t="s">
        <v>891</v>
      </c>
      <c r="BJ820" t="s">
        <v>795</v>
      </c>
      <c r="BM820" s="67">
        <f t="shared" si="197"/>
        <v>109</v>
      </c>
    </row>
    <row r="821" spans="1:65" x14ac:dyDescent="0.25">
      <c r="A821" s="68" t="str">
        <f>VLOOKUP(L821,'Status Report'!B:CB,79,0)</f>
        <v>Desperados</v>
      </c>
      <c r="C821">
        <v>26021037</v>
      </c>
      <c r="D821">
        <v>3097160</v>
      </c>
      <c r="E821" t="s">
        <v>803</v>
      </c>
      <c r="F821" t="s">
        <v>802</v>
      </c>
      <c r="G821" t="str">
        <f>VLOOKUP(D821,'[2]sold to'!$A:$H,8,0)</f>
        <v>Netherlands</v>
      </c>
      <c r="H821" t="str">
        <f>VLOOKUP(D821,'[2]sold to'!$A:$I,9,0)</f>
        <v>AMEE</v>
      </c>
      <c r="K821">
        <v>60</v>
      </c>
      <c r="L821">
        <v>88027220</v>
      </c>
      <c r="M821" t="s">
        <v>520</v>
      </c>
      <c r="N821">
        <v>8</v>
      </c>
      <c r="P821" t="str">
        <f>VLOOKUP(L821,'Status Report'!B:AA,26,0)</f>
        <v>China</v>
      </c>
      <c r="Q821" t="str">
        <f>VLOOKUP(L821,'Status Report'!B:AB,27,0)</f>
        <v>Bar support</v>
      </c>
      <c r="R821">
        <f>VLOOKUP(L821,'Status Report'!B:X,23,0)</f>
        <v>125</v>
      </c>
      <c r="S821" t="str">
        <f>VLOOKUP(L821,'Status Report'!B:T,19,0)</f>
        <v>Promocean The Netherlands BV</v>
      </c>
      <c r="T821" s="62">
        <f>VLOOKUP(L821,'Status Report'!B:E,4,0)</f>
        <v>3</v>
      </c>
      <c r="U821" s="19">
        <f>_xlfn.IFS(AI821="Den Bosch",VLOOKUP(L821,'Status Report'!B:AM,35,0),AI821="Yantian",VLOOKUP(L821,'Status Report'!B:AM,36,0),AI821="",IF(H821="Asia Pacific",VLOOKUP(L821,'Status Report'!B:AM,36,0),VLOOKUP(L821,'Status Report'!B:AM,35,0)),AI821="Direct shipment",IF(H821="Asia Pacific",VLOOKUP(L821,'Status Report'!B:AM,36,0),VLOOKUP(L821,'Status Report'!B:AM,35,0)))</f>
        <v>39.799999999999997</v>
      </c>
      <c r="V821" s="20">
        <f t="shared" si="184"/>
        <v>318.39999999999998</v>
      </c>
      <c r="W821" s="19">
        <f>_xlfn.IFS(AI821="Den Bosch",VLOOKUP(L821,'Status Report'!B:AM,37,0),AI821="Yantian",VLOOKUP(L821,'Status Report'!B:AM,38,0),AI821="",IF(H821="Asia Pacific",VLOOKUP(L821,'Status Report'!B:AM,38,0),VLOOKUP(L821,'Status Report'!B:AM,37,0)),AI821="Direct shipment",IF(H821="Asia Pacific",VLOOKUP(L821,'Status Report'!B:AM,38,0),VLOOKUP(L821,'Status Report'!B:AM,37,0)))</f>
        <v>35.6</v>
      </c>
      <c r="X821" s="20">
        <f t="shared" si="185"/>
        <v>284.8</v>
      </c>
      <c r="Y821" s="20">
        <f>_xlfn.IFS(AI821="Den Bosch",VLOOKUP(L821,'Status Report'!B:AO,39,0),AI821="Yantian",VLOOKUP(L821,'Status Report'!B:AO,40,0),AI821="",IF(H821="Asia Pacific",VLOOKUP(L821,'Status Report'!B:AO,40,0),VLOOKUP(L821,'Status Report'!B:AO,39,0)),AI821="Direct shipment",IF(H821="Asia Pacific",VLOOKUP(L821,'Status Report'!B:AO,40,0),VLOOKUP(L821,'Status Report'!B:AO,39,0)))</f>
        <v>0</v>
      </c>
      <c r="Z821" s="20">
        <f t="shared" si="186"/>
        <v>0</v>
      </c>
      <c r="AA821" s="20">
        <f t="shared" si="187"/>
        <v>284.8</v>
      </c>
      <c r="AB821" s="21">
        <f>_xlfn.IFS(AI821="Den Bosch",VLOOKUP(L821,'Status Report'!B:AM,33,0),AI821="Yantian",VLOOKUP(L821,'Status Report'!B:AM,34,0),AI821="",IF(H821="Asia Pacific",VLOOKUP(L821,'Status Report'!B:AM,34,0),VLOOKUP(L821,'Status Report'!B:AM,33,0)),AI821="Direct shipment",IF(H821="Asia Pacific",VLOOKUP(L821,'Status Report'!B:AM,34,0),VLOOKUP(L821,'Status Report'!B:AM,33,0)))</f>
        <v>29.298000000000002</v>
      </c>
      <c r="AC821" s="21">
        <f>VLOOKUP(L821,'Status Report'!B:CE,82,0)</f>
        <v>0</v>
      </c>
      <c r="AD821" s="21">
        <f t="shared" si="188"/>
        <v>29.298000000000002</v>
      </c>
      <c r="AE821" s="63">
        <f>VLOOKUP(L821,'Status Report'!B:W,20,0)</f>
        <v>14.5</v>
      </c>
      <c r="AF821" s="63">
        <f>VLOOKUP(L821,'Status Report'!B:W,21,0)</f>
        <v>4.8</v>
      </c>
      <c r="AG821" s="63">
        <f>VLOOKUP(L821,'Status Report'!B:W,22,0)</f>
        <v>4.8</v>
      </c>
      <c r="AH821" s="22">
        <f t="shared" si="189"/>
        <v>2.67264E-3</v>
      </c>
      <c r="AI821" t="s">
        <v>990</v>
      </c>
      <c r="AK821" s="63">
        <f>IFERROR(VLOOKUP(G821,ASEAN!A:A,1,0),0)</f>
        <v>0</v>
      </c>
      <c r="AL821" s="63">
        <f>IFERROR(VLOOKUP(D821,'[3]customer specs'!$B$1:$D$65536,3,0),0)</f>
        <v>0</v>
      </c>
      <c r="AM821" s="64">
        <f t="shared" si="190"/>
        <v>33.599999999999966</v>
      </c>
      <c r="AN821" s="64">
        <f t="shared" si="191"/>
        <v>0</v>
      </c>
      <c r="AO821" s="63"/>
      <c r="AP821" s="63"/>
      <c r="AQ821" s="63" t="str">
        <f t="shared" si="192"/>
        <v>no</v>
      </c>
      <c r="AR821" s="20">
        <f t="shared" si="193"/>
        <v>234.38400000000001</v>
      </c>
      <c r="AS821" s="63"/>
      <c r="AT821" s="23">
        <f t="shared" si="183"/>
        <v>0.12</v>
      </c>
      <c r="AU821" s="65">
        <f t="shared" si="194"/>
        <v>33.293181818181822</v>
      </c>
      <c r="AV821" s="65"/>
      <c r="AW821" s="65">
        <f t="shared" si="195"/>
        <v>266.34545454545457</v>
      </c>
      <c r="AX821" s="65"/>
      <c r="AY821" s="63">
        <f>VLOOKUP(L821,'Status Report'!B:CF,81,0)</f>
        <v>0</v>
      </c>
      <c r="AZ821" s="63" t="str">
        <f>VLOOKUP(L821,'Status Report'!B:S,18,0)</f>
        <v>Ellina Smirnova</v>
      </c>
      <c r="BB821" s="63">
        <f>VLOOKUP(L821,'Status Report'!B:Z,25,0)</f>
        <v>20</v>
      </c>
      <c r="BC821" s="63">
        <f t="shared" si="196"/>
        <v>160</v>
      </c>
      <c r="BF821">
        <f>VLOOKUP(L821,'Status Report'!B:CE,82,0)</f>
        <v>0</v>
      </c>
      <c r="BG821">
        <f>VLOOKUP(L821,'Status Report'!B:CF,83,0)</f>
        <v>0</v>
      </c>
      <c r="BH821">
        <f>VLOOKUP(L821,'Status Report'!B:CG,84,0)</f>
        <v>0</v>
      </c>
      <c r="BI821" t="s">
        <v>891</v>
      </c>
      <c r="BJ821" t="s">
        <v>795</v>
      </c>
      <c r="BM821" s="67">
        <f t="shared" si="197"/>
        <v>1081</v>
      </c>
    </row>
    <row r="822" spans="1:65" x14ac:dyDescent="0.25">
      <c r="A822" s="68" t="str">
        <f>VLOOKUP(L822,'Status Report'!B:CB,79,0)</f>
        <v>Desperados</v>
      </c>
      <c r="C822">
        <v>26021037</v>
      </c>
      <c r="D822">
        <v>3097160</v>
      </c>
      <c r="E822" t="s">
        <v>803</v>
      </c>
      <c r="F822" t="s">
        <v>802</v>
      </c>
      <c r="G822" t="str">
        <f>VLOOKUP(D822,'[2]sold to'!$A:$H,8,0)</f>
        <v>Netherlands</v>
      </c>
      <c r="H822" t="str">
        <f>VLOOKUP(D822,'[2]sold to'!$A:$I,9,0)</f>
        <v>AMEE</v>
      </c>
      <c r="K822">
        <v>70</v>
      </c>
      <c r="L822">
        <v>88027234</v>
      </c>
      <c r="M822" t="s">
        <v>529</v>
      </c>
      <c r="N822">
        <v>5</v>
      </c>
      <c r="P822" t="str">
        <f>VLOOKUP(L822,'Status Report'!B:AA,26,0)</f>
        <v>Bangladesh</v>
      </c>
      <c r="Q822" t="str">
        <f>VLOOKUP(L822,'Status Report'!B:AB,27,0)</f>
        <v>Textiles-Clothing</v>
      </c>
      <c r="R822">
        <f>VLOOKUP(L822,'Status Report'!B:X,23,0)</f>
        <v>167</v>
      </c>
      <c r="S822" t="str">
        <f>VLOOKUP(L822,'Status Report'!B:T,19,0)</f>
        <v>Promocean The Netherlands BV</v>
      </c>
      <c r="T822" s="62">
        <f>VLOOKUP(L822,'Status Report'!B:E,4,0)</f>
        <v>3</v>
      </c>
      <c r="U822" s="19">
        <f>_xlfn.IFS(AI822="Den Bosch",VLOOKUP(L822,'Status Report'!B:AM,35,0),AI822="Yantian",VLOOKUP(L822,'Status Report'!B:AM,36,0),AI822="",IF(H822="Asia Pacific",VLOOKUP(L822,'Status Report'!B:AM,36,0),VLOOKUP(L822,'Status Report'!B:AM,35,0)),AI822="Direct shipment",IF(H822="Asia Pacific",VLOOKUP(L822,'Status Report'!B:AM,36,0),VLOOKUP(L822,'Status Report'!B:AM,35,0)))</f>
        <v>40.200000000000003</v>
      </c>
      <c r="V822" s="20">
        <f t="shared" si="184"/>
        <v>201</v>
      </c>
      <c r="W822" s="19">
        <f>_xlfn.IFS(AI822="Den Bosch",VLOOKUP(L822,'Status Report'!B:AM,37,0),AI822="Yantian",VLOOKUP(L822,'Status Report'!B:AM,38,0),AI822="",IF(H822="Asia Pacific",VLOOKUP(L822,'Status Report'!B:AM,38,0),VLOOKUP(L822,'Status Report'!B:AM,37,0)),AI822="Direct shipment",IF(H822="Asia Pacific",VLOOKUP(L822,'Status Report'!B:AM,38,0),VLOOKUP(L822,'Status Report'!B:AM,37,0)))</f>
        <v>40.200000000000003</v>
      </c>
      <c r="X822" s="20">
        <f t="shared" si="185"/>
        <v>201</v>
      </c>
      <c r="Y822" s="20">
        <f>_xlfn.IFS(AI822="Den Bosch",VLOOKUP(L822,'Status Report'!B:AO,39,0),AI822="Yantian",VLOOKUP(L822,'Status Report'!B:AO,40,0),AI822="",IF(H822="Asia Pacific",VLOOKUP(L822,'Status Report'!B:AO,40,0),VLOOKUP(L822,'Status Report'!B:AO,39,0)),AI822="Direct shipment",IF(H822="Asia Pacific",VLOOKUP(L822,'Status Report'!B:AO,40,0),VLOOKUP(L822,'Status Report'!B:AO,39,0)))</f>
        <v>0</v>
      </c>
      <c r="Z822" s="20">
        <f t="shared" si="186"/>
        <v>0</v>
      </c>
      <c r="AA822" s="20">
        <f t="shared" si="187"/>
        <v>201</v>
      </c>
      <c r="AB822" s="21">
        <f>_xlfn.IFS(AI822="Den Bosch",VLOOKUP(L822,'Status Report'!B:AM,33,0),AI822="Yantian",VLOOKUP(L822,'Status Report'!B:AM,34,0),AI822="",IF(H822="Asia Pacific",VLOOKUP(L822,'Status Report'!B:AM,34,0),VLOOKUP(L822,'Status Report'!B:AM,33,0)),AI822="Direct shipment",IF(H822="Asia Pacific",VLOOKUP(L822,'Status Report'!B:AM,34,0),VLOOKUP(L822,'Status Report'!B:AM,33,0)))</f>
        <v>33.337499999999999</v>
      </c>
      <c r="AC822" s="21">
        <f>VLOOKUP(L822,'Status Report'!B:CE,82,0)</f>
        <v>0</v>
      </c>
      <c r="AD822" s="21">
        <f t="shared" si="188"/>
        <v>33.337499999999999</v>
      </c>
      <c r="AE822" s="63">
        <f>VLOOKUP(L822,'Status Report'!B:W,20,0)</f>
        <v>37</v>
      </c>
      <c r="AF822" s="63">
        <f>VLOOKUP(L822,'Status Report'!B:W,21,0)</f>
        <v>27</v>
      </c>
      <c r="AG822" s="63">
        <f>VLOOKUP(L822,'Status Report'!B:W,22,0)</f>
        <v>7.2</v>
      </c>
      <c r="AH822" s="22">
        <f t="shared" si="189"/>
        <v>3.5964000000000003E-2</v>
      </c>
      <c r="AI822" t="s">
        <v>990</v>
      </c>
      <c r="AK822" s="63">
        <f>IFERROR(VLOOKUP(G822,ASEAN!A:A,1,0),0)</f>
        <v>0</v>
      </c>
      <c r="AL822" s="63">
        <f>IFERROR(VLOOKUP(D822,'[3]customer specs'!$B$1:$D$65536,3,0),0)</f>
        <v>0</v>
      </c>
      <c r="AM822" s="64">
        <f t="shared" si="190"/>
        <v>0</v>
      </c>
      <c r="AN822" s="64">
        <f t="shared" si="191"/>
        <v>0</v>
      </c>
      <c r="AO822" s="63"/>
      <c r="AP822" s="63"/>
      <c r="AQ822" s="63" t="str">
        <f t="shared" si="192"/>
        <v>no</v>
      </c>
      <c r="AR822" s="20">
        <f t="shared" si="193"/>
        <v>166.6875</v>
      </c>
      <c r="AS822" s="63"/>
      <c r="AT822" s="23">
        <f t="shared" ref="AT822:AT885" si="198">IF(AS822=0.045,0.045,IF(AS822=0.035,0.035,0.12))</f>
        <v>0.12</v>
      </c>
      <c r="AU822" s="65">
        <f t="shared" si="194"/>
        <v>37.883522727272727</v>
      </c>
      <c r="AV822" s="65"/>
      <c r="AW822" s="65">
        <f t="shared" si="195"/>
        <v>189.41761363636363</v>
      </c>
      <c r="AX822" s="65"/>
      <c r="AY822" s="63">
        <f>VLOOKUP(L822,'Status Report'!B:CF,81,0)</f>
        <v>0</v>
      </c>
      <c r="AZ822" s="63" t="str">
        <f>VLOOKUP(L822,'Status Report'!B:S,18,0)</f>
        <v>Ellina Smirnova</v>
      </c>
      <c r="BB822" s="63">
        <f>VLOOKUP(L822,'Status Report'!B:Z,25,0)</f>
        <v>6</v>
      </c>
      <c r="BC822" s="63">
        <f t="shared" si="196"/>
        <v>30</v>
      </c>
      <c r="BF822">
        <f>VLOOKUP(L822,'Status Report'!B:CE,82,0)</f>
        <v>0</v>
      </c>
      <c r="BG822">
        <f>VLOOKUP(L822,'Status Report'!B:CF,83,0)</f>
        <v>0</v>
      </c>
      <c r="BH822">
        <f>VLOOKUP(L822,'Status Report'!B:CG,84,0)</f>
        <v>0</v>
      </c>
      <c r="BI822" t="s">
        <v>891</v>
      </c>
      <c r="BJ822" t="s">
        <v>795</v>
      </c>
      <c r="BM822" s="67">
        <f t="shared" si="197"/>
        <v>239</v>
      </c>
    </row>
    <row r="823" spans="1:65" x14ac:dyDescent="0.25">
      <c r="A823" s="68" t="str">
        <f>VLOOKUP(L823,'Status Report'!B:CB,79,0)</f>
        <v>Desperados</v>
      </c>
      <c r="C823">
        <v>26021037</v>
      </c>
      <c r="D823">
        <v>3097160</v>
      </c>
      <c r="E823" t="s">
        <v>803</v>
      </c>
      <c r="F823" t="s">
        <v>802</v>
      </c>
      <c r="G823" t="str">
        <f>VLOOKUP(D823,'[2]sold to'!$A:$H,8,0)</f>
        <v>Netherlands</v>
      </c>
      <c r="H823" t="str">
        <f>VLOOKUP(D823,'[2]sold to'!$A:$I,9,0)</f>
        <v>AMEE</v>
      </c>
      <c r="K823">
        <v>80</v>
      </c>
      <c r="L823">
        <v>88027235</v>
      </c>
      <c r="M823" t="s">
        <v>530</v>
      </c>
      <c r="N823">
        <v>5</v>
      </c>
      <c r="P823" t="str">
        <f>VLOOKUP(L823,'Status Report'!B:AA,26,0)</f>
        <v>Bangladesh</v>
      </c>
      <c r="Q823" t="str">
        <f>VLOOKUP(L823,'Status Report'!B:AB,27,0)</f>
        <v>Textiles-Clothing</v>
      </c>
      <c r="R823">
        <f>VLOOKUP(L823,'Status Report'!B:X,23,0)</f>
        <v>167</v>
      </c>
      <c r="S823" t="str">
        <f>VLOOKUP(L823,'Status Report'!B:T,19,0)</f>
        <v>Promocean The Netherlands BV</v>
      </c>
      <c r="T823" s="62">
        <f>VLOOKUP(L823,'Status Report'!B:E,4,0)</f>
        <v>3</v>
      </c>
      <c r="U823" s="19">
        <f>_xlfn.IFS(AI823="Den Bosch",VLOOKUP(L823,'Status Report'!B:AM,35,0),AI823="Yantian",VLOOKUP(L823,'Status Report'!B:AM,36,0),AI823="",IF(H823="Asia Pacific",VLOOKUP(L823,'Status Report'!B:AM,36,0),VLOOKUP(L823,'Status Report'!B:AM,35,0)),AI823="Direct shipment",IF(H823="Asia Pacific",VLOOKUP(L823,'Status Report'!B:AM,36,0),VLOOKUP(L823,'Status Report'!B:AM,35,0)))</f>
        <v>40.200000000000003</v>
      </c>
      <c r="V823" s="20">
        <f t="shared" si="184"/>
        <v>201</v>
      </c>
      <c r="W823" s="19">
        <f>_xlfn.IFS(AI823="Den Bosch",VLOOKUP(L823,'Status Report'!B:AM,37,0),AI823="Yantian",VLOOKUP(L823,'Status Report'!B:AM,38,0),AI823="",IF(H823="Asia Pacific",VLOOKUP(L823,'Status Report'!B:AM,38,0),VLOOKUP(L823,'Status Report'!B:AM,37,0)),AI823="Direct shipment",IF(H823="Asia Pacific",VLOOKUP(L823,'Status Report'!B:AM,38,0),VLOOKUP(L823,'Status Report'!B:AM,37,0)))</f>
        <v>40.200000000000003</v>
      </c>
      <c r="X823" s="20">
        <f t="shared" si="185"/>
        <v>201</v>
      </c>
      <c r="Y823" s="20">
        <f>_xlfn.IFS(AI823="Den Bosch",VLOOKUP(L823,'Status Report'!B:AO,39,0),AI823="Yantian",VLOOKUP(L823,'Status Report'!B:AO,40,0),AI823="",IF(H823="Asia Pacific",VLOOKUP(L823,'Status Report'!B:AO,40,0),VLOOKUP(L823,'Status Report'!B:AO,39,0)),AI823="Direct shipment",IF(H823="Asia Pacific",VLOOKUP(L823,'Status Report'!B:AO,40,0),VLOOKUP(L823,'Status Report'!B:AO,39,0)))</f>
        <v>0</v>
      </c>
      <c r="Z823" s="20">
        <f t="shared" si="186"/>
        <v>0</v>
      </c>
      <c r="AA823" s="20">
        <f t="shared" si="187"/>
        <v>201</v>
      </c>
      <c r="AB823" s="21">
        <f>_xlfn.IFS(AI823="Den Bosch",VLOOKUP(L823,'Status Report'!B:AM,33,0),AI823="Yantian",VLOOKUP(L823,'Status Report'!B:AM,34,0),AI823="",IF(H823="Asia Pacific",VLOOKUP(L823,'Status Report'!B:AM,34,0),VLOOKUP(L823,'Status Report'!B:AM,33,0)),AI823="Direct shipment",IF(H823="Asia Pacific",VLOOKUP(L823,'Status Report'!B:AM,34,0),VLOOKUP(L823,'Status Report'!B:AM,33,0)))</f>
        <v>33.337499999999999</v>
      </c>
      <c r="AC823" s="21">
        <f>VLOOKUP(L823,'Status Report'!B:CE,82,0)</f>
        <v>0</v>
      </c>
      <c r="AD823" s="21">
        <f t="shared" si="188"/>
        <v>33.337499999999999</v>
      </c>
      <c r="AE823" s="63">
        <f>VLOOKUP(L823,'Status Report'!B:W,20,0)</f>
        <v>37</v>
      </c>
      <c r="AF823" s="63">
        <f>VLOOKUP(L823,'Status Report'!B:W,21,0)</f>
        <v>27</v>
      </c>
      <c r="AG823" s="63">
        <f>VLOOKUP(L823,'Status Report'!B:W,22,0)</f>
        <v>7.2</v>
      </c>
      <c r="AH823" s="22">
        <f t="shared" si="189"/>
        <v>3.5964000000000003E-2</v>
      </c>
      <c r="AI823" t="s">
        <v>990</v>
      </c>
      <c r="AK823" s="63">
        <f>IFERROR(VLOOKUP(G823,ASEAN!A:A,1,0),0)</f>
        <v>0</v>
      </c>
      <c r="AL823" s="63">
        <f>IFERROR(VLOOKUP(D823,'[3]customer specs'!$B$1:$D$65536,3,0),0)</f>
        <v>0</v>
      </c>
      <c r="AM823" s="64">
        <f t="shared" si="190"/>
        <v>0</v>
      </c>
      <c r="AN823" s="64">
        <f t="shared" si="191"/>
        <v>0</v>
      </c>
      <c r="AO823" s="63"/>
      <c r="AP823" s="63"/>
      <c r="AQ823" s="63" t="str">
        <f t="shared" si="192"/>
        <v>no</v>
      </c>
      <c r="AR823" s="20">
        <f t="shared" si="193"/>
        <v>166.6875</v>
      </c>
      <c r="AS823" s="63"/>
      <c r="AT823" s="23">
        <f t="shared" si="198"/>
        <v>0.12</v>
      </c>
      <c r="AU823" s="65">
        <f t="shared" si="194"/>
        <v>37.883522727272727</v>
      </c>
      <c r="AV823" s="65"/>
      <c r="AW823" s="65">
        <f t="shared" si="195"/>
        <v>189.41761363636363</v>
      </c>
      <c r="AX823" s="65"/>
      <c r="AY823" s="63">
        <f>VLOOKUP(L823,'Status Report'!B:CF,81,0)</f>
        <v>0</v>
      </c>
      <c r="AZ823" s="63" t="str">
        <f>VLOOKUP(L823,'Status Report'!B:S,18,0)</f>
        <v>Ellina Smirnova</v>
      </c>
      <c r="BB823" s="63">
        <f>VLOOKUP(L823,'Status Report'!B:Z,25,0)</f>
        <v>6</v>
      </c>
      <c r="BC823" s="63">
        <f t="shared" si="196"/>
        <v>30</v>
      </c>
      <c r="BF823">
        <f>VLOOKUP(L823,'Status Report'!B:CE,82,0)</f>
        <v>0</v>
      </c>
      <c r="BG823">
        <f>VLOOKUP(L823,'Status Report'!B:CF,83,0)</f>
        <v>0</v>
      </c>
      <c r="BH823">
        <f>VLOOKUP(L823,'Status Report'!B:CG,84,0)</f>
        <v>0</v>
      </c>
      <c r="BI823" t="s">
        <v>891</v>
      </c>
      <c r="BJ823" t="s">
        <v>795</v>
      </c>
      <c r="BM823" s="67">
        <f t="shared" si="197"/>
        <v>42</v>
      </c>
    </row>
    <row r="824" spans="1:65" x14ac:dyDescent="0.25">
      <c r="A824" s="68" t="str">
        <f>VLOOKUP(L824,'Status Report'!B:CB,79,0)</f>
        <v>Desperados</v>
      </c>
      <c r="C824">
        <v>26021037</v>
      </c>
      <c r="D824">
        <v>3097160</v>
      </c>
      <c r="E824" t="s">
        <v>803</v>
      </c>
      <c r="F824" t="s">
        <v>802</v>
      </c>
      <c r="G824" t="str">
        <f>VLOOKUP(D824,'[2]sold to'!$A:$H,8,0)</f>
        <v>Netherlands</v>
      </c>
      <c r="H824" t="str">
        <f>VLOOKUP(D824,'[2]sold to'!$A:$I,9,0)</f>
        <v>AMEE</v>
      </c>
      <c r="K824">
        <v>90</v>
      </c>
      <c r="L824">
        <v>88027179</v>
      </c>
      <c r="M824" t="s">
        <v>507</v>
      </c>
      <c r="N824">
        <v>10</v>
      </c>
      <c r="P824" t="str">
        <f>VLOOKUP(L824,'Status Report'!B:AA,26,0)</f>
        <v>China</v>
      </c>
      <c r="Q824" t="str">
        <f>VLOOKUP(L824,'Status Report'!B:AB,27,0)</f>
        <v>Bar support</v>
      </c>
      <c r="R824">
        <f>VLOOKUP(L824,'Status Report'!B:X,23,0)</f>
        <v>50</v>
      </c>
      <c r="S824" t="str">
        <f>VLOOKUP(L824,'Status Report'!B:T,19,0)</f>
        <v>Asian Sourcing Link</v>
      </c>
      <c r="T824" s="62">
        <f>VLOOKUP(L824,'Status Report'!B:E,4,0)</f>
        <v>3</v>
      </c>
      <c r="U824" s="19">
        <f>_xlfn.IFS(AI824="Den Bosch",VLOOKUP(L824,'Status Report'!B:AM,35,0),AI824="Yantian",VLOOKUP(L824,'Status Report'!B:AM,36,0),AI824="",IF(H824="Asia Pacific",VLOOKUP(L824,'Status Report'!B:AM,36,0),VLOOKUP(L824,'Status Report'!B:AM,35,0)),AI824="Direct shipment",IF(H824="Asia Pacific",VLOOKUP(L824,'Status Report'!B:AM,36,0),VLOOKUP(L824,'Status Report'!B:AM,35,0)))</f>
        <v>85.7</v>
      </c>
      <c r="V824" s="20">
        <f t="shared" si="184"/>
        <v>857</v>
      </c>
      <c r="W824" s="19">
        <f>_xlfn.IFS(AI824="Den Bosch",VLOOKUP(L824,'Status Report'!B:AM,37,0),AI824="Yantian",VLOOKUP(L824,'Status Report'!B:AM,38,0),AI824="",IF(H824="Asia Pacific",VLOOKUP(L824,'Status Report'!B:AM,38,0),VLOOKUP(L824,'Status Report'!B:AM,37,0)),AI824="Direct shipment",IF(H824="Asia Pacific",VLOOKUP(L824,'Status Report'!B:AM,38,0),VLOOKUP(L824,'Status Report'!B:AM,37,0)))</f>
        <v>57.1</v>
      </c>
      <c r="X824" s="20">
        <f t="shared" si="185"/>
        <v>571</v>
      </c>
      <c r="Y824" s="20">
        <f>_xlfn.IFS(AI824="Den Bosch",VLOOKUP(L824,'Status Report'!B:AO,39,0),AI824="Yantian",VLOOKUP(L824,'Status Report'!B:AO,40,0),AI824="",IF(H824="Asia Pacific",VLOOKUP(L824,'Status Report'!B:AO,40,0),VLOOKUP(L824,'Status Report'!B:AO,39,0)),AI824="Direct shipment",IF(H824="Asia Pacific",VLOOKUP(L824,'Status Report'!B:AO,40,0),VLOOKUP(L824,'Status Report'!B:AO,39,0)))</f>
        <v>0</v>
      </c>
      <c r="Z824" s="20">
        <f t="shared" si="186"/>
        <v>0</v>
      </c>
      <c r="AA824" s="20">
        <f t="shared" si="187"/>
        <v>571</v>
      </c>
      <c r="AB824" s="21">
        <f>_xlfn.IFS(AI824="Den Bosch",VLOOKUP(L824,'Status Report'!B:AM,33,0),AI824="Yantian",VLOOKUP(L824,'Status Report'!B:AM,34,0),AI824="",IF(H824="Asia Pacific",VLOOKUP(L824,'Status Report'!B:AM,34,0),VLOOKUP(L824,'Status Report'!B:AM,33,0)),AI824="Direct shipment",IF(H824="Asia Pacific",VLOOKUP(L824,'Status Report'!B:AM,34,0),VLOOKUP(L824,'Status Report'!B:AM,33,0)))</f>
        <v>49.59</v>
      </c>
      <c r="AC824" s="21">
        <f>VLOOKUP(L824,'Status Report'!B:CE,82,0)</f>
        <v>0</v>
      </c>
      <c r="AD824" s="21">
        <f t="shared" si="188"/>
        <v>49.59</v>
      </c>
      <c r="AE824" s="63">
        <f>VLOOKUP(L824,'Status Report'!B:W,20,0)</f>
        <v>62</v>
      </c>
      <c r="AF824" s="63">
        <f>VLOOKUP(L824,'Status Report'!B:W,21,0)</f>
        <v>20.5</v>
      </c>
      <c r="AG824" s="63">
        <f>VLOOKUP(L824,'Status Report'!B:W,22,0)</f>
        <v>10</v>
      </c>
      <c r="AH824" s="22">
        <f t="shared" si="189"/>
        <v>0.12709999999999999</v>
      </c>
      <c r="AI824" t="s">
        <v>990</v>
      </c>
      <c r="AK824" s="63">
        <f>IFERROR(VLOOKUP(G824,ASEAN!A:A,1,0),0)</f>
        <v>0</v>
      </c>
      <c r="AL824" s="63">
        <f>IFERROR(VLOOKUP(D824,'[3]customer specs'!$B$1:$D$65536,3,0),0)</f>
        <v>0</v>
      </c>
      <c r="AM824" s="64">
        <f t="shared" si="190"/>
        <v>286</v>
      </c>
      <c r="AN824" s="64">
        <f t="shared" si="191"/>
        <v>0</v>
      </c>
      <c r="AO824" s="63"/>
      <c r="AP824" s="63"/>
      <c r="AQ824" s="63" t="str">
        <f t="shared" si="192"/>
        <v>no</v>
      </c>
      <c r="AR824" s="20">
        <f t="shared" si="193"/>
        <v>495.90000000000003</v>
      </c>
      <c r="AS824" s="63"/>
      <c r="AT824" s="23">
        <f t="shared" si="198"/>
        <v>0.12</v>
      </c>
      <c r="AU824" s="65">
        <f t="shared" si="194"/>
        <v>56.352272727272734</v>
      </c>
      <c r="AV824" s="65"/>
      <c r="AW824" s="65">
        <f t="shared" si="195"/>
        <v>563.52272727272737</v>
      </c>
      <c r="AX824" s="65"/>
      <c r="AY824" s="63">
        <f>VLOOKUP(L824,'Status Report'!B:CF,81,0)</f>
        <v>0</v>
      </c>
      <c r="AZ824" s="63" t="str">
        <f>VLOOKUP(L824,'Status Report'!B:S,18,0)</f>
        <v>Ellina Smirnova</v>
      </c>
      <c r="BB824" s="63">
        <f>VLOOKUP(L824,'Status Report'!B:Z,25,0)</f>
        <v>10</v>
      </c>
      <c r="BC824" s="63">
        <f t="shared" si="196"/>
        <v>100</v>
      </c>
      <c r="BF824">
        <f>VLOOKUP(L824,'Status Report'!B:CE,82,0)</f>
        <v>0</v>
      </c>
      <c r="BG824">
        <f>VLOOKUP(L824,'Status Report'!B:CF,83,0)</f>
        <v>0</v>
      </c>
      <c r="BH824">
        <f>VLOOKUP(L824,'Status Report'!B:CG,84,0)</f>
        <v>0</v>
      </c>
      <c r="BI824" t="s">
        <v>891</v>
      </c>
      <c r="BJ824" t="s">
        <v>795</v>
      </c>
      <c r="BM824" s="67">
        <f t="shared" si="197"/>
        <v>217</v>
      </c>
    </row>
    <row r="825" spans="1:65" x14ac:dyDescent="0.25">
      <c r="A825" s="68" t="str">
        <f>VLOOKUP(L825,'Status Report'!B:CB,79,0)</f>
        <v>Desperados</v>
      </c>
      <c r="C825">
        <v>26021038</v>
      </c>
      <c r="D825">
        <v>3097160</v>
      </c>
      <c r="E825" t="s">
        <v>803</v>
      </c>
      <c r="F825" t="s">
        <v>802</v>
      </c>
      <c r="G825" t="str">
        <f>VLOOKUP(D825,'[2]sold to'!$A:$H,8,0)</f>
        <v>Netherlands</v>
      </c>
      <c r="H825" t="str">
        <f>VLOOKUP(D825,'[2]sold to'!$A:$I,9,0)</f>
        <v>AMEE</v>
      </c>
      <c r="K825">
        <v>80</v>
      </c>
      <c r="L825">
        <v>88027234</v>
      </c>
      <c r="M825" t="s">
        <v>529</v>
      </c>
      <c r="N825">
        <v>5</v>
      </c>
      <c r="P825" t="str">
        <f>VLOOKUP(L825,'Status Report'!B:AA,26,0)</f>
        <v>Bangladesh</v>
      </c>
      <c r="Q825" t="str">
        <f>VLOOKUP(L825,'Status Report'!B:AB,27,0)</f>
        <v>Textiles-Clothing</v>
      </c>
      <c r="R825">
        <f>VLOOKUP(L825,'Status Report'!B:X,23,0)</f>
        <v>167</v>
      </c>
      <c r="S825" t="str">
        <f>VLOOKUP(L825,'Status Report'!B:T,19,0)</f>
        <v>Promocean The Netherlands BV</v>
      </c>
      <c r="T825" s="62">
        <f>VLOOKUP(L825,'Status Report'!B:E,4,0)</f>
        <v>3</v>
      </c>
      <c r="U825" s="19">
        <f>_xlfn.IFS(AI825="Den Bosch",VLOOKUP(L825,'Status Report'!B:AM,35,0),AI825="Yantian",VLOOKUP(L825,'Status Report'!B:AM,36,0),AI825="",IF(H825="Asia Pacific",VLOOKUP(L825,'Status Report'!B:AM,36,0),VLOOKUP(L825,'Status Report'!B:AM,35,0)),AI825="Direct shipment",IF(H825="Asia Pacific",VLOOKUP(L825,'Status Report'!B:AM,36,0),VLOOKUP(L825,'Status Report'!B:AM,35,0)))</f>
        <v>40.200000000000003</v>
      </c>
      <c r="V825" s="20">
        <f t="shared" si="184"/>
        <v>201</v>
      </c>
      <c r="W825" s="19">
        <f>_xlfn.IFS(AI825="Den Bosch",VLOOKUP(L825,'Status Report'!B:AM,37,0),AI825="Yantian",VLOOKUP(L825,'Status Report'!B:AM,38,0),AI825="",IF(H825="Asia Pacific",VLOOKUP(L825,'Status Report'!B:AM,38,0),VLOOKUP(L825,'Status Report'!B:AM,37,0)),AI825="Direct shipment",IF(H825="Asia Pacific",VLOOKUP(L825,'Status Report'!B:AM,38,0),VLOOKUP(L825,'Status Report'!B:AM,37,0)))</f>
        <v>40.200000000000003</v>
      </c>
      <c r="X825" s="20">
        <f t="shared" si="185"/>
        <v>201</v>
      </c>
      <c r="Y825" s="20">
        <f>_xlfn.IFS(AI825="Den Bosch",VLOOKUP(L825,'Status Report'!B:AO,39,0),AI825="Yantian",VLOOKUP(L825,'Status Report'!B:AO,40,0),AI825="",IF(H825="Asia Pacific",VLOOKUP(L825,'Status Report'!B:AO,40,0),VLOOKUP(L825,'Status Report'!B:AO,39,0)),AI825="Direct shipment",IF(H825="Asia Pacific",VLOOKUP(L825,'Status Report'!B:AO,40,0),VLOOKUP(L825,'Status Report'!B:AO,39,0)))</f>
        <v>0</v>
      </c>
      <c r="Z825" s="20">
        <f t="shared" si="186"/>
        <v>0</v>
      </c>
      <c r="AA825" s="20">
        <f t="shared" si="187"/>
        <v>201</v>
      </c>
      <c r="AB825" s="21">
        <f>_xlfn.IFS(AI825="Den Bosch",VLOOKUP(L825,'Status Report'!B:AM,33,0),AI825="Yantian",VLOOKUP(L825,'Status Report'!B:AM,34,0),AI825="",IF(H825="Asia Pacific",VLOOKUP(L825,'Status Report'!B:AM,34,0),VLOOKUP(L825,'Status Report'!B:AM,33,0)),AI825="Direct shipment",IF(H825="Asia Pacific",VLOOKUP(L825,'Status Report'!B:AM,34,0),VLOOKUP(L825,'Status Report'!B:AM,33,0)))</f>
        <v>33.337499999999999</v>
      </c>
      <c r="AC825" s="21">
        <f>VLOOKUP(L825,'Status Report'!B:CE,82,0)</f>
        <v>0</v>
      </c>
      <c r="AD825" s="21">
        <f t="shared" si="188"/>
        <v>33.337499999999999</v>
      </c>
      <c r="AE825" s="63">
        <f>VLOOKUP(L825,'Status Report'!B:W,20,0)</f>
        <v>37</v>
      </c>
      <c r="AF825" s="63">
        <f>VLOOKUP(L825,'Status Report'!B:W,21,0)</f>
        <v>27</v>
      </c>
      <c r="AG825" s="63">
        <f>VLOOKUP(L825,'Status Report'!B:W,22,0)</f>
        <v>7.2</v>
      </c>
      <c r="AH825" s="22">
        <f t="shared" si="189"/>
        <v>3.5964000000000003E-2</v>
      </c>
      <c r="AI825" t="s">
        <v>990</v>
      </c>
      <c r="AK825" s="63">
        <f>IFERROR(VLOOKUP(G825,ASEAN!A:A,1,0),0)</f>
        <v>0</v>
      </c>
      <c r="AL825" s="63">
        <f>IFERROR(VLOOKUP(D825,'[3]customer specs'!$B$1:$D$65536,3,0),0)</f>
        <v>0</v>
      </c>
      <c r="AM825" s="64">
        <f t="shared" si="190"/>
        <v>0</v>
      </c>
      <c r="AN825" s="64">
        <f t="shared" si="191"/>
        <v>0</v>
      </c>
      <c r="AO825" s="63"/>
      <c r="AP825" s="63"/>
      <c r="AQ825" s="63" t="str">
        <f t="shared" si="192"/>
        <v>no</v>
      </c>
      <c r="AR825" s="20">
        <f t="shared" si="193"/>
        <v>166.6875</v>
      </c>
      <c r="AS825" s="63"/>
      <c r="AT825" s="23">
        <f t="shared" si="198"/>
        <v>0.12</v>
      </c>
      <c r="AU825" s="65">
        <f t="shared" si="194"/>
        <v>37.883522727272727</v>
      </c>
      <c r="AV825" s="65"/>
      <c r="AW825" s="65">
        <f t="shared" si="195"/>
        <v>189.41761363636363</v>
      </c>
      <c r="AX825" s="65"/>
      <c r="AY825" s="63">
        <f>VLOOKUP(L825,'Status Report'!B:CF,81,0)</f>
        <v>0</v>
      </c>
      <c r="AZ825" s="63" t="str">
        <f>VLOOKUP(L825,'Status Report'!B:S,18,0)</f>
        <v>Ellina Smirnova</v>
      </c>
      <c r="BB825" s="63">
        <f>VLOOKUP(L825,'Status Report'!B:Z,25,0)</f>
        <v>6</v>
      </c>
      <c r="BC825" s="63">
        <f t="shared" si="196"/>
        <v>30</v>
      </c>
      <c r="BF825">
        <f>VLOOKUP(L825,'Status Report'!B:CE,82,0)</f>
        <v>0</v>
      </c>
      <c r="BG825">
        <f>VLOOKUP(L825,'Status Report'!B:CF,83,0)</f>
        <v>0</v>
      </c>
      <c r="BH825">
        <f>VLOOKUP(L825,'Status Report'!B:CG,84,0)</f>
        <v>0</v>
      </c>
      <c r="BI825" t="s">
        <v>891</v>
      </c>
      <c r="BJ825" t="s">
        <v>795</v>
      </c>
      <c r="BM825" s="67">
        <f t="shared" si="197"/>
        <v>239</v>
      </c>
    </row>
    <row r="826" spans="1:65" x14ac:dyDescent="0.25">
      <c r="A826" s="68" t="str">
        <f>VLOOKUP(L826,'Status Report'!B:CB,79,0)</f>
        <v>Desperados</v>
      </c>
      <c r="C826">
        <v>26021038</v>
      </c>
      <c r="D826">
        <v>3097160</v>
      </c>
      <c r="E826" t="s">
        <v>803</v>
      </c>
      <c r="F826" t="s">
        <v>802</v>
      </c>
      <c r="G826" t="str">
        <f>VLOOKUP(D826,'[2]sold to'!$A:$H,8,0)</f>
        <v>Netherlands</v>
      </c>
      <c r="H826" t="str">
        <f>VLOOKUP(D826,'[2]sold to'!$A:$I,9,0)</f>
        <v>AMEE</v>
      </c>
      <c r="K826">
        <v>90</v>
      </c>
      <c r="L826">
        <v>88027235</v>
      </c>
      <c r="M826" t="s">
        <v>530</v>
      </c>
      <c r="N826">
        <v>5</v>
      </c>
      <c r="P826" t="str">
        <f>VLOOKUP(L826,'Status Report'!B:AA,26,0)</f>
        <v>Bangladesh</v>
      </c>
      <c r="Q826" t="str">
        <f>VLOOKUP(L826,'Status Report'!B:AB,27,0)</f>
        <v>Textiles-Clothing</v>
      </c>
      <c r="R826">
        <f>VLOOKUP(L826,'Status Report'!B:X,23,0)</f>
        <v>167</v>
      </c>
      <c r="S826" t="str">
        <f>VLOOKUP(L826,'Status Report'!B:T,19,0)</f>
        <v>Promocean The Netherlands BV</v>
      </c>
      <c r="T826" s="62">
        <f>VLOOKUP(L826,'Status Report'!B:E,4,0)</f>
        <v>3</v>
      </c>
      <c r="U826" s="19">
        <f>_xlfn.IFS(AI826="Den Bosch",VLOOKUP(L826,'Status Report'!B:AM,35,0),AI826="Yantian",VLOOKUP(L826,'Status Report'!B:AM,36,0),AI826="",IF(H826="Asia Pacific",VLOOKUP(L826,'Status Report'!B:AM,36,0),VLOOKUP(L826,'Status Report'!B:AM,35,0)),AI826="Direct shipment",IF(H826="Asia Pacific",VLOOKUP(L826,'Status Report'!B:AM,36,0),VLOOKUP(L826,'Status Report'!B:AM,35,0)))</f>
        <v>40.200000000000003</v>
      </c>
      <c r="V826" s="20">
        <f t="shared" si="184"/>
        <v>201</v>
      </c>
      <c r="W826" s="19">
        <f>_xlfn.IFS(AI826="Den Bosch",VLOOKUP(L826,'Status Report'!B:AM,37,0),AI826="Yantian",VLOOKUP(L826,'Status Report'!B:AM,38,0),AI826="",IF(H826="Asia Pacific",VLOOKUP(L826,'Status Report'!B:AM,38,0),VLOOKUP(L826,'Status Report'!B:AM,37,0)),AI826="Direct shipment",IF(H826="Asia Pacific",VLOOKUP(L826,'Status Report'!B:AM,38,0),VLOOKUP(L826,'Status Report'!B:AM,37,0)))</f>
        <v>40.200000000000003</v>
      </c>
      <c r="X826" s="20">
        <f t="shared" si="185"/>
        <v>201</v>
      </c>
      <c r="Y826" s="20">
        <f>_xlfn.IFS(AI826="Den Bosch",VLOOKUP(L826,'Status Report'!B:AO,39,0),AI826="Yantian",VLOOKUP(L826,'Status Report'!B:AO,40,0),AI826="",IF(H826="Asia Pacific",VLOOKUP(L826,'Status Report'!B:AO,40,0),VLOOKUP(L826,'Status Report'!B:AO,39,0)),AI826="Direct shipment",IF(H826="Asia Pacific",VLOOKUP(L826,'Status Report'!B:AO,40,0),VLOOKUP(L826,'Status Report'!B:AO,39,0)))</f>
        <v>0</v>
      </c>
      <c r="Z826" s="20">
        <f t="shared" si="186"/>
        <v>0</v>
      </c>
      <c r="AA826" s="20">
        <f t="shared" si="187"/>
        <v>201</v>
      </c>
      <c r="AB826" s="21">
        <f>_xlfn.IFS(AI826="Den Bosch",VLOOKUP(L826,'Status Report'!B:AM,33,0),AI826="Yantian",VLOOKUP(L826,'Status Report'!B:AM,34,0),AI826="",IF(H826="Asia Pacific",VLOOKUP(L826,'Status Report'!B:AM,34,0),VLOOKUP(L826,'Status Report'!B:AM,33,0)),AI826="Direct shipment",IF(H826="Asia Pacific",VLOOKUP(L826,'Status Report'!B:AM,34,0),VLOOKUP(L826,'Status Report'!B:AM,33,0)))</f>
        <v>33.337499999999999</v>
      </c>
      <c r="AC826" s="21">
        <f>VLOOKUP(L826,'Status Report'!B:CE,82,0)</f>
        <v>0</v>
      </c>
      <c r="AD826" s="21">
        <f t="shared" si="188"/>
        <v>33.337499999999999</v>
      </c>
      <c r="AE826" s="63">
        <f>VLOOKUP(L826,'Status Report'!B:W,20,0)</f>
        <v>37</v>
      </c>
      <c r="AF826" s="63">
        <f>VLOOKUP(L826,'Status Report'!B:W,21,0)</f>
        <v>27</v>
      </c>
      <c r="AG826" s="63">
        <f>VLOOKUP(L826,'Status Report'!B:W,22,0)</f>
        <v>7.2</v>
      </c>
      <c r="AH826" s="22">
        <f t="shared" si="189"/>
        <v>3.5964000000000003E-2</v>
      </c>
      <c r="AI826" t="s">
        <v>990</v>
      </c>
      <c r="AK826" s="63">
        <f>IFERROR(VLOOKUP(G826,ASEAN!A:A,1,0),0)</f>
        <v>0</v>
      </c>
      <c r="AL826" s="63">
        <f>IFERROR(VLOOKUP(D826,'[3]customer specs'!$B$1:$D$65536,3,0),0)</f>
        <v>0</v>
      </c>
      <c r="AM826" s="64">
        <f t="shared" si="190"/>
        <v>0</v>
      </c>
      <c r="AN826" s="64">
        <f t="shared" si="191"/>
        <v>0</v>
      </c>
      <c r="AO826" s="63"/>
      <c r="AP826" s="63"/>
      <c r="AQ826" s="63" t="str">
        <f t="shared" si="192"/>
        <v>no</v>
      </c>
      <c r="AR826" s="20">
        <f t="shared" si="193"/>
        <v>166.6875</v>
      </c>
      <c r="AS826" s="63"/>
      <c r="AT826" s="23">
        <f t="shared" si="198"/>
        <v>0.12</v>
      </c>
      <c r="AU826" s="65">
        <f t="shared" si="194"/>
        <v>37.883522727272727</v>
      </c>
      <c r="AV826" s="65"/>
      <c r="AW826" s="65">
        <f t="shared" si="195"/>
        <v>189.41761363636363</v>
      </c>
      <c r="AX826" s="65"/>
      <c r="AY826" s="63">
        <f>VLOOKUP(L826,'Status Report'!B:CF,81,0)</f>
        <v>0</v>
      </c>
      <c r="AZ826" s="63" t="str">
        <f>VLOOKUP(L826,'Status Report'!B:S,18,0)</f>
        <v>Ellina Smirnova</v>
      </c>
      <c r="BB826" s="63">
        <f>VLOOKUP(L826,'Status Report'!B:Z,25,0)</f>
        <v>6</v>
      </c>
      <c r="BC826" s="63">
        <f t="shared" si="196"/>
        <v>30</v>
      </c>
      <c r="BF826">
        <f>VLOOKUP(L826,'Status Report'!B:CE,82,0)</f>
        <v>0</v>
      </c>
      <c r="BG826">
        <f>VLOOKUP(L826,'Status Report'!B:CF,83,0)</f>
        <v>0</v>
      </c>
      <c r="BH826">
        <f>VLOOKUP(L826,'Status Report'!B:CG,84,0)</f>
        <v>0</v>
      </c>
      <c r="BI826" t="s">
        <v>891</v>
      </c>
      <c r="BJ826" t="s">
        <v>795</v>
      </c>
      <c r="BM826" s="67">
        <f t="shared" si="197"/>
        <v>42</v>
      </c>
    </row>
    <row r="827" spans="1:65" x14ac:dyDescent="0.25">
      <c r="A827" s="68" t="str">
        <f>VLOOKUP(L827,'Status Report'!B:CB,79,0)</f>
        <v>Desperados</v>
      </c>
      <c r="C827">
        <v>26021039</v>
      </c>
      <c r="D827">
        <v>3097160</v>
      </c>
      <c r="E827" t="s">
        <v>803</v>
      </c>
      <c r="F827" t="s">
        <v>802</v>
      </c>
      <c r="G827" t="str">
        <f>VLOOKUP(D827,'[2]sold to'!$A:$H,8,0)</f>
        <v>Netherlands</v>
      </c>
      <c r="H827" t="str">
        <f>VLOOKUP(D827,'[2]sold to'!$A:$I,9,0)</f>
        <v>AMEE</v>
      </c>
      <c r="K827">
        <v>10</v>
      </c>
      <c r="L827">
        <v>88026183</v>
      </c>
      <c r="M827" t="s">
        <v>184</v>
      </c>
      <c r="N827">
        <v>1</v>
      </c>
      <c r="P827" t="str">
        <f>VLOOKUP(L827,'Status Report'!B:AA,26,0)</f>
        <v>China</v>
      </c>
      <c r="Q827" t="str">
        <f>VLOOKUP(L827,'Status Report'!B:AB,27,0)</f>
        <v>Premiums</v>
      </c>
      <c r="R827">
        <f>VLOOKUP(L827,'Status Report'!B:X,23,0)</f>
        <v>100</v>
      </c>
      <c r="S827" t="str">
        <f>VLOOKUP(L827,'Status Report'!B:T,19,0)</f>
        <v>Promocean The Netherlands BV</v>
      </c>
      <c r="T827" s="62">
        <f>VLOOKUP(L827,'Status Report'!B:E,4,0)</f>
        <v>1</v>
      </c>
      <c r="U827" s="19">
        <f>_xlfn.IFS(AI827="Den Bosch",VLOOKUP(L827,'Status Report'!B:AM,35,0),AI827="Yantian",VLOOKUP(L827,'Status Report'!B:AM,36,0),AI827="",IF(H827="Asia Pacific",VLOOKUP(L827,'Status Report'!B:AM,36,0),VLOOKUP(L827,'Status Report'!B:AM,35,0)),AI827="Direct shipment",IF(H827="Asia Pacific",VLOOKUP(L827,'Status Report'!B:AM,36,0),VLOOKUP(L827,'Status Report'!B:AM,35,0)))</f>
        <v>71.449999999999989</v>
      </c>
      <c r="V827" s="20">
        <f t="shared" si="184"/>
        <v>71.449999999999989</v>
      </c>
      <c r="W827" s="19">
        <f>_xlfn.IFS(AI827="Den Bosch",VLOOKUP(L827,'Status Report'!B:AM,37,0),AI827="Yantian",VLOOKUP(L827,'Status Report'!B:AM,38,0),AI827="",IF(H827="Asia Pacific",VLOOKUP(L827,'Status Report'!B:AM,38,0),VLOOKUP(L827,'Status Report'!B:AM,37,0)),AI827="Direct shipment",IF(H827="Asia Pacific",VLOOKUP(L827,'Status Report'!B:AM,38,0),VLOOKUP(L827,'Status Report'!B:AM,37,0)))</f>
        <v>71.449999999999989</v>
      </c>
      <c r="X827" s="20">
        <f t="shared" si="185"/>
        <v>71.449999999999989</v>
      </c>
      <c r="Y827" s="20">
        <f>_xlfn.IFS(AI827="Den Bosch",VLOOKUP(L827,'Status Report'!B:AO,39,0),AI827="Yantian",VLOOKUP(L827,'Status Report'!B:AO,40,0),AI827="",IF(H827="Asia Pacific",VLOOKUP(L827,'Status Report'!B:AO,40,0),VLOOKUP(L827,'Status Report'!B:AO,39,0)),AI827="Direct shipment",IF(H827="Asia Pacific",VLOOKUP(L827,'Status Report'!B:AO,40,0),VLOOKUP(L827,'Status Report'!B:AO,39,0)))</f>
        <v>0</v>
      </c>
      <c r="Z827" s="20">
        <f t="shared" si="186"/>
        <v>0</v>
      </c>
      <c r="AA827" s="20">
        <f t="shared" si="187"/>
        <v>71.449999999999989</v>
      </c>
      <c r="AB827" s="21">
        <f>_xlfn.IFS(AI827="Den Bosch",VLOOKUP(L827,'Status Report'!B:AM,33,0),AI827="Yantian",VLOOKUP(L827,'Status Report'!B:AM,34,0),AI827="",IF(H827="Asia Pacific",VLOOKUP(L827,'Status Report'!B:AM,34,0),VLOOKUP(L827,'Status Report'!B:AM,33,0)),AI827="Direct shipment",IF(H827="Asia Pacific",VLOOKUP(L827,'Status Report'!B:AM,34,0),VLOOKUP(L827,'Status Report'!B:AM,33,0)))</f>
        <v>61.77261</v>
      </c>
      <c r="AC827" s="21">
        <f>VLOOKUP(L827,'Status Report'!B:CE,82,0)</f>
        <v>0</v>
      </c>
      <c r="AD827" s="21">
        <f t="shared" si="188"/>
        <v>61.77261</v>
      </c>
      <c r="AE827" s="63">
        <f>VLOOKUP(L827,'Status Report'!B:W,20,0)</f>
        <v>30</v>
      </c>
      <c r="AF827" s="63">
        <f>VLOOKUP(L827,'Status Report'!B:W,21,0)</f>
        <v>26</v>
      </c>
      <c r="AG827" s="63">
        <f>VLOOKUP(L827,'Status Report'!B:W,22,0)</f>
        <v>6</v>
      </c>
      <c r="AH827" s="22">
        <f t="shared" si="189"/>
        <v>4.6800000000000001E-3</v>
      </c>
      <c r="AK827" s="63">
        <f>IFERROR(VLOOKUP(G827,ASEAN!A:A,1,0),0)</f>
        <v>0</v>
      </c>
      <c r="AL827" s="63">
        <f>IFERROR(VLOOKUP(D827,'[3]customer specs'!$B$1:$D$65536,3,0),0)</f>
        <v>0</v>
      </c>
      <c r="AM827" s="64">
        <f t="shared" si="190"/>
        <v>0</v>
      </c>
      <c r="AN827" s="64">
        <f t="shared" si="191"/>
        <v>0</v>
      </c>
      <c r="AO827" s="63"/>
      <c r="AP827" s="63"/>
      <c r="AQ827" s="63" t="str">
        <f t="shared" si="192"/>
        <v>no</v>
      </c>
      <c r="AR827" s="20">
        <f t="shared" si="193"/>
        <v>61.77261</v>
      </c>
      <c r="AS827" s="63"/>
      <c r="AT827" s="23">
        <f t="shared" si="198"/>
        <v>0.12</v>
      </c>
      <c r="AU827" s="65">
        <f t="shared" si="194"/>
        <v>70.196147727272731</v>
      </c>
      <c r="AV827" s="65"/>
      <c r="AW827" s="65">
        <f t="shared" si="195"/>
        <v>70.196147727272731</v>
      </c>
      <c r="AX827" s="65"/>
      <c r="AY827" s="63">
        <f>VLOOKUP(L827,'Status Report'!B:CF,81,0)</f>
        <v>0</v>
      </c>
      <c r="AZ827" s="63" t="str">
        <f>VLOOKUP(L827,'Status Report'!B:S,18,0)</f>
        <v>Ellina Smirnova</v>
      </c>
      <c r="BB827" s="63">
        <f>VLOOKUP(L827,'Status Report'!B:Z,25,0)</f>
        <v>5</v>
      </c>
      <c r="BC827" s="63">
        <f t="shared" si="196"/>
        <v>5</v>
      </c>
      <c r="BF827">
        <f>VLOOKUP(L827,'Status Report'!B:CE,82,0)</f>
        <v>0</v>
      </c>
      <c r="BG827">
        <f>VLOOKUP(L827,'Status Report'!B:CF,83,0)</f>
        <v>0</v>
      </c>
      <c r="BH827">
        <f>VLOOKUP(L827,'Status Report'!B:CG,84,0)</f>
        <v>0</v>
      </c>
      <c r="BI827" t="s">
        <v>891</v>
      </c>
      <c r="BJ827" t="s">
        <v>795</v>
      </c>
      <c r="BM827" s="67">
        <f t="shared" si="197"/>
        <v>14</v>
      </c>
    </row>
    <row r="828" spans="1:65" x14ac:dyDescent="0.25">
      <c r="A828" s="68" t="str">
        <f>VLOOKUP(L828,'Status Report'!B:CB,79,0)</f>
        <v>Desperados</v>
      </c>
      <c r="C828">
        <v>26021039</v>
      </c>
      <c r="D828">
        <v>3097160</v>
      </c>
      <c r="E828" t="s">
        <v>803</v>
      </c>
      <c r="F828" t="s">
        <v>802</v>
      </c>
      <c r="G828" t="str">
        <f>VLOOKUP(D828,'[2]sold to'!$A:$H,8,0)</f>
        <v>Netherlands</v>
      </c>
      <c r="H828" t="str">
        <f>VLOOKUP(D828,'[2]sold to'!$A:$I,9,0)</f>
        <v>AMEE</v>
      </c>
      <c r="K828">
        <v>20</v>
      </c>
      <c r="L828">
        <v>88026888</v>
      </c>
      <c r="M828" t="s">
        <v>480</v>
      </c>
      <c r="N828">
        <v>12</v>
      </c>
      <c r="P828" t="str">
        <f>VLOOKUP(L828,'Status Report'!B:AA,26,0)</f>
        <v>China</v>
      </c>
      <c r="Q828" t="str">
        <f>VLOOKUP(L828,'Status Report'!B:AB,27,0)</f>
        <v>Bar support</v>
      </c>
      <c r="R828">
        <f>VLOOKUP(L828,'Status Report'!B:X,23,0)</f>
        <v>167</v>
      </c>
      <c r="S828" t="str">
        <f>VLOOKUP(L828,'Status Report'!B:T,19,0)</f>
        <v>Promocean The Netherlands BV</v>
      </c>
      <c r="T828" s="62">
        <f>VLOOKUP(L828,'Status Report'!B:E,4,0)</f>
        <v>3</v>
      </c>
      <c r="U828" s="19">
        <f>_xlfn.IFS(AI828="Den Bosch",VLOOKUP(L828,'Status Report'!B:AM,35,0),AI828="Yantian",VLOOKUP(L828,'Status Report'!B:AM,36,0),AI828="",IF(H828="Asia Pacific",VLOOKUP(L828,'Status Report'!B:AM,36,0),VLOOKUP(L828,'Status Report'!B:AM,35,0)),AI828="Direct shipment",IF(H828="Asia Pacific",VLOOKUP(L828,'Status Report'!B:AM,36,0),VLOOKUP(L828,'Status Report'!B:AM,35,0)))</f>
        <v>76.679999999999993</v>
      </c>
      <c r="V828" s="20">
        <f t="shared" si="184"/>
        <v>920.15999999999985</v>
      </c>
      <c r="W828" s="19">
        <f>_xlfn.IFS(AI828="Den Bosch",VLOOKUP(L828,'Status Report'!B:AM,37,0),AI828="Yantian",VLOOKUP(L828,'Status Report'!B:AM,38,0),AI828="",IF(H828="Asia Pacific",VLOOKUP(L828,'Status Report'!B:AM,38,0),VLOOKUP(L828,'Status Report'!B:AM,37,0)),AI828="Direct shipment",IF(H828="Asia Pacific",VLOOKUP(L828,'Status Report'!B:AM,38,0),VLOOKUP(L828,'Status Report'!B:AM,37,0)))</f>
        <v>62.519999999999996</v>
      </c>
      <c r="X828" s="20">
        <f t="shared" si="185"/>
        <v>750.24</v>
      </c>
      <c r="Y828" s="20">
        <f>_xlfn.IFS(AI828="Den Bosch",VLOOKUP(L828,'Status Report'!B:AO,39,0),AI828="Yantian",VLOOKUP(L828,'Status Report'!B:AO,40,0),AI828="",IF(H828="Asia Pacific",VLOOKUP(L828,'Status Report'!B:AO,40,0),VLOOKUP(L828,'Status Report'!B:AO,39,0)),AI828="Direct shipment",IF(H828="Asia Pacific",VLOOKUP(L828,'Status Report'!B:AO,40,0),VLOOKUP(L828,'Status Report'!B:AO,39,0)))</f>
        <v>0</v>
      </c>
      <c r="Z828" s="20">
        <f t="shared" si="186"/>
        <v>0</v>
      </c>
      <c r="AA828" s="20">
        <f t="shared" si="187"/>
        <v>750.24</v>
      </c>
      <c r="AB828" s="21">
        <f>_xlfn.IFS(AI828="Den Bosch",VLOOKUP(L828,'Status Report'!B:AM,33,0),AI828="Yantian",VLOOKUP(L828,'Status Report'!B:AM,34,0),AI828="",IF(H828="Asia Pacific",VLOOKUP(L828,'Status Report'!B:AM,34,0),VLOOKUP(L828,'Status Report'!B:AM,33,0)),AI828="Direct shipment",IF(H828="Asia Pacific",VLOOKUP(L828,'Status Report'!B:AM,34,0),VLOOKUP(L828,'Status Report'!B:AM,33,0)))</f>
        <v>53.420400000000008</v>
      </c>
      <c r="AC828" s="21">
        <f>VLOOKUP(L828,'Status Report'!B:CE,82,0)</f>
        <v>0</v>
      </c>
      <c r="AD828" s="21">
        <f t="shared" si="188"/>
        <v>53.420400000000008</v>
      </c>
      <c r="AE828" s="63">
        <f>VLOOKUP(L828,'Status Report'!B:W,20,0)</f>
        <v>49</v>
      </c>
      <c r="AF828" s="63">
        <f>VLOOKUP(L828,'Status Report'!B:W,21,0)</f>
        <v>26</v>
      </c>
      <c r="AG828" s="63">
        <f>VLOOKUP(L828,'Status Report'!B:W,22,0)</f>
        <v>50</v>
      </c>
      <c r="AH828" s="22">
        <f t="shared" si="189"/>
        <v>0.76439999999999997</v>
      </c>
      <c r="AI828" t="s">
        <v>990</v>
      </c>
      <c r="AK828" s="63">
        <f>IFERROR(VLOOKUP(G828,ASEAN!A:A,1,0),0)</f>
        <v>0</v>
      </c>
      <c r="AL828" s="63">
        <f>IFERROR(VLOOKUP(D828,'[3]customer specs'!$B$1:$D$65536,3,0),0)</f>
        <v>0</v>
      </c>
      <c r="AM828" s="64">
        <f t="shared" si="190"/>
        <v>169.91999999999985</v>
      </c>
      <c r="AN828" s="64">
        <f t="shared" si="191"/>
        <v>0</v>
      </c>
      <c r="AO828" s="63"/>
      <c r="AP828" s="63"/>
      <c r="AQ828" s="63" t="str">
        <f t="shared" si="192"/>
        <v>no</v>
      </c>
      <c r="AR828" s="20">
        <f t="shared" si="193"/>
        <v>641.04480000000012</v>
      </c>
      <c r="AS828" s="63"/>
      <c r="AT828" s="23">
        <f t="shared" si="198"/>
        <v>0.12</v>
      </c>
      <c r="AU828" s="65">
        <f t="shared" si="194"/>
        <v>60.705000000000005</v>
      </c>
      <c r="AV828" s="65"/>
      <c r="AW828" s="65">
        <f t="shared" si="195"/>
        <v>728.46</v>
      </c>
      <c r="AX828" s="65"/>
      <c r="AY828" s="63">
        <f>VLOOKUP(L828,'Status Report'!B:CF,81,0)</f>
        <v>0</v>
      </c>
      <c r="AZ828" s="63" t="str">
        <f>VLOOKUP(L828,'Status Report'!B:S,18,0)</f>
        <v>Ellina Smirnova</v>
      </c>
      <c r="BB828" s="63">
        <f>VLOOKUP(L828,'Status Report'!B:Z,25,0)</f>
        <v>12</v>
      </c>
      <c r="BC828" s="63">
        <f t="shared" si="196"/>
        <v>144</v>
      </c>
      <c r="BF828">
        <f>VLOOKUP(L828,'Status Report'!B:CE,82,0)</f>
        <v>0</v>
      </c>
      <c r="BG828">
        <f>VLOOKUP(L828,'Status Report'!B:CF,83,0)</f>
        <v>0</v>
      </c>
      <c r="BH828">
        <f>VLOOKUP(L828,'Status Report'!B:CG,84,0)</f>
        <v>0</v>
      </c>
      <c r="BI828" t="s">
        <v>891</v>
      </c>
      <c r="BJ828" t="s">
        <v>795</v>
      </c>
      <c r="BM828" s="67">
        <f t="shared" si="197"/>
        <v>730</v>
      </c>
    </row>
    <row r="829" spans="1:65" x14ac:dyDescent="0.25">
      <c r="A829" s="68" t="str">
        <f>VLOOKUP(L829,'Status Report'!B:CB,79,0)</f>
        <v>Desperados</v>
      </c>
      <c r="C829">
        <v>26021039</v>
      </c>
      <c r="D829">
        <v>3097160</v>
      </c>
      <c r="E829" t="s">
        <v>803</v>
      </c>
      <c r="F829" t="s">
        <v>802</v>
      </c>
      <c r="G829" t="str">
        <f>VLOOKUP(D829,'[2]sold to'!$A:$H,8,0)</f>
        <v>Netherlands</v>
      </c>
      <c r="H829" t="str">
        <f>VLOOKUP(D829,'[2]sold to'!$A:$I,9,0)</f>
        <v>AMEE</v>
      </c>
      <c r="K829">
        <v>30</v>
      </c>
      <c r="L829">
        <v>88027053</v>
      </c>
      <c r="M829" t="s">
        <v>496</v>
      </c>
      <c r="N829">
        <v>6</v>
      </c>
      <c r="P829" t="str">
        <f>VLOOKUP(L829,'Status Report'!B:AA,26,0)</f>
        <v>China</v>
      </c>
      <c r="Q829" t="str">
        <f>VLOOKUP(L829,'Status Report'!B:AB,27,0)</f>
        <v>Indoor signs</v>
      </c>
      <c r="R829">
        <f>VLOOKUP(L829,'Status Report'!B:X,23,0)</f>
        <v>100</v>
      </c>
      <c r="S829" t="str">
        <f>VLOOKUP(L829,'Status Report'!B:T,19,0)</f>
        <v>Dekkers Visual Communication B.v.</v>
      </c>
      <c r="T829" s="62">
        <f>VLOOKUP(L829,'Status Report'!B:E,4,0)</f>
        <v>3</v>
      </c>
      <c r="U829" s="19">
        <f>_xlfn.IFS(AI829="Den Bosch",VLOOKUP(L829,'Status Report'!B:AM,35,0),AI829="Yantian",VLOOKUP(L829,'Status Report'!B:AM,36,0),AI829="",IF(H829="Asia Pacific",VLOOKUP(L829,'Status Report'!B:AM,36,0),VLOOKUP(L829,'Status Report'!B:AM,35,0)),AI829="Direct shipment",IF(H829="Asia Pacific",VLOOKUP(L829,'Status Report'!B:AM,36,0),VLOOKUP(L829,'Status Report'!B:AM,35,0)))</f>
        <v>145</v>
      </c>
      <c r="V829" s="20">
        <f t="shared" si="184"/>
        <v>870</v>
      </c>
      <c r="W829" s="19">
        <f>_xlfn.IFS(AI829="Den Bosch",VLOOKUP(L829,'Status Report'!B:AM,37,0),AI829="Yantian",VLOOKUP(L829,'Status Report'!B:AM,38,0),AI829="",IF(H829="Asia Pacific",VLOOKUP(L829,'Status Report'!B:AM,38,0),VLOOKUP(L829,'Status Report'!B:AM,37,0)),AI829="Direct shipment",IF(H829="Asia Pacific",VLOOKUP(L829,'Status Report'!B:AM,38,0),VLOOKUP(L829,'Status Report'!B:AM,37,0)))</f>
        <v>131.82</v>
      </c>
      <c r="X829" s="20">
        <f t="shared" si="185"/>
        <v>790.92</v>
      </c>
      <c r="Y829" s="20">
        <f>_xlfn.IFS(AI829="Den Bosch",VLOOKUP(L829,'Status Report'!B:AO,39,0),AI829="Yantian",VLOOKUP(L829,'Status Report'!B:AO,40,0),AI829="",IF(H829="Asia Pacific",VLOOKUP(L829,'Status Report'!B:AO,40,0),VLOOKUP(L829,'Status Report'!B:AO,39,0)),AI829="Direct shipment",IF(H829="Asia Pacific",VLOOKUP(L829,'Status Report'!B:AO,40,0),VLOOKUP(L829,'Status Report'!B:AO,39,0)))</f>
        <v>0</v>
      </c>
      <c r="Z829" s="20">
        <f t="shared" si="186"/>
        <v>0</v>
      </c>
      <c r="AA829" s="20">
        <f t="shared" si="187"/>
        <v>790.92</v>
      </c>
      <c r="AB829" s="21">
        <f>_xlfn.IFS(AI829="Den Bosch",VLOOKUP(L829,'Status Report'!B:AM,33,0),AI829="Yantian",VLOOKUP(L829,'Status Report'!B:AM,34,0),AI829="",IF(H829="Asia Pacific",VLOOKUP(L829,'Status Report'!B:AM,34,0),VLOOKUP(L829,'Status Report'!B:AM,33,0)),AI829="Direct shipment",IF(H829="Asia Pacific",VLOOKUP(L829,'Status Report'!B:AM,34,0),VLOOKUP(L829,'Status Report'!B:AM,33,0)))</f>
        <v>114.00000000000001</v>
      </c>
      <c r="AC829" s="21">
        <f>VLOOKUP(L829,'Status Report'!B:CE,82,0)</f>
        <v>0</v>
      </c>
      <c r="AD829" s="21">
        <f t="shared" si="188"/>
        <v>114.00000000000001</v>
      </c>
      <c r="AE829" s="63">
        <f>VLOOKUP(L829,'Status Report'!B:W,20,0)</f>
        <v>44</v>
      </c>
      <c r="AF829" s="63">
        <f>VLOOKUP(L829,'Status Report'!B:W,21,0)</f>
        <v>10</v>
      </c>
      <c r="AG829" s="63">
        <f>VLOOKUP(L829,'Status Report'!B:W,22,0)</f>
        <v>74</v>
      </c>
      <c r="AH829" s="22">
        <f t="shared" si="189"/>
        <v>0.19536000000000001</v>
      </c>
      <c r="AI829" t="s">
        <v>990</v>
      </c>
      <c r="AK829" s="63">
        <f>IFERROR(VLOOKUP(G829,ASEAN!A:A,1,0),0)</f>
        <v>0</v>
      </c>
      <c r="AL829" s="63">
        <f>IFERROR(VLOOKUP(D829,'[3]customer specs'!$B$1:$D$65536,3,0),0)</f>
        <v>0</v>
      </c>
      <c r="AM829" s="64">
        <f t="shared" si="190"/>
        <v>79.080000000000041</v>
      </c>
      <c r="AN829" s="64">
        <f t="shared" si="191"/>
        <v>0</v>
      </c>
      <c r="AO829" s="63"/>
      <c r="AP829" s="63"/>
      <c r="AQ829" s="63" t="str">
        <f t="shared" si="192"/>
        <v>no</v>
      </c>
      <c r="AR829" s="20">
        <f t="shared" si="193"/>
        <v>684.00000000000011</v>
      </c>
      <c r="AS829" s="63"/>
      <c r="AT829" s="23">
        <f t="shared" si="198"/>
        <v>0.12</v>
      </c>
      <c r="AU829" s="65">
        <f t="shared" si="194"/>
        <v>129.54545454545456</v>
      </c>
      <c r="AV829" s="65"/>
      <c r="AW829" s="65">
        <f t="shared" si="195"/>
        <v>777.27272727272737</v>
      </c>
      <c r="AX829" s="65"/>
      <c r="AY829" s="63">
        <f>VLOOKUP(L829,'Status Report'!B:CF,81,0)</f>
        <v>0</v>
      </c>
      <c r="AZ829" s="63" t="str">
        <f>VLOOKUP(L829,'Status Report'!B:S,18,0)</f>
        <v>Ludmilla Zarybnicka</v>
      </c>
      <c r="BB829" s="63">
        <f>VLOOKUP(L829,'Status Report'!B:Z,25,0)</f>
        <v>1</v>
      </c>
      <c r="BC829" s="63">
        <f t="shared" si="196"/>
        <v>6</v>
      </c>
      <c r="BF829">
        <f>VLOOKUP(L829,'Status Report'!B:CE,82,0)</f>
        <v>0</v>
      </c>
      <c r="BG829">
        <f>VLOOKUP(L829,'Status Report'!B:CF,83,0)</f>
        <v>0</v>
      </c>
      <c r="BH829">
        <f>VLOOKUP(L829,'Status Report'!B:CG,84,0)</f>
        <v>0</v>
      </c>
      <c r="BI829" t="s">
        <v>891</v>
      </c>
      <c r="BJ829" t="s">
        <v>795</v>
      </c>
      <c r="BM829" s="67">
        <f t="shared" si="197"/>
        <v>456</v>
      </c>
    </row>
    <row r="830" spans="1:65" x14ac:dyDescent="0.25">
      <c r="A830" s="68" t="str">
        <f>VLOOKUP(L830,'Status Report'!B:CB,79,0)</f>
        <v>Desperados</v>
      </c>
      <c r="C830">
        <v>26021039</v>
      </c>
      <c r="D830">
        <v>3097160</v>
      </c>
      <c r="E830" t="s">
        <v>803</v>
      </c>
      <c r="F830" t="s">
        <v>802</v>
      </c>
      <c r="G830" t="str">
        <f>VLOOKUP(D830,'[2]sold to'!$A:$H,8,0)</f>
        <v>Netherlands</v>
      </c>
      <c r="H830" t="str">
        <f>VLOOKUP(D830,'[2]sold to'!$A:$I,9,0)</f>
        <v>AMEE</v>
      </c>
      <c r="K830">
        <v>40</v>
      </c>
      <c r="L830">
        <v>88027177</v>
      </c>
      <c r="M830" t="s">
        <v>506</v>
      </c>
      <c r="N830">
        <v>5</v>
      </c>
      <c r="P830" t="str">
        <f>VLOOKUP(L830,'Status Report'!B:AA,26,0)</f>
        <v>Germany</v>
      </c>
      <c r="Q830" t="str">
        <f>VLOOKUP(L830,'Status Report'!B:AB,27,0)</f>
        <v>Coasters (&amp; dripmat)</v>
      </c>
      <c r="R830">
        <f>VLOOKUP(L830,'Status Report'!B:X,23,0)</f>
        <v>50</v>
      </c>
      <c r="S830" t="str">
        <f>VLOOKUP(L830,'Status Report'!B:T,19,0)</f>
        <v>CC Coaster GmbH &amp; Co. KG</v>
      </c>
      <c r="T830" s="62">
        <f>VLOOKUP(L830,'Status Report'!B:E,4,0)</f>
        <v>3</v>
      </c>
      <c r="U830" s="19">
        <f>_xlfn.IFS(AI830="Den Bosch",VLOOKUP(L830,'Status Report'!B:AM,35,0),AI830="Yantian",VLOOKUP(L830,'Status Report'!B:AM,36,0),AI830="",IF(H830="Asia Pacific",VLOOKUP(L830,'Status Report'!B:AM,36,0),VLOOKUP(L830,'Status Report'!B:AM,35,0)),AI830="Direct shipment",IF(H830="Asia Pacific",VLOOKUP(L830,'Status Report'!B:AM,36,0),VLOOKUP(L830,'Status Report'!B:AM,35,0)))</f>
        <v>22.693181818181817</v>
      </c>
      <c r="V830" s="20">
        <f t="shared" si="184"/>
        <v>113.46590909090908</v>
      </c>
      <c r="W830" s="19">
        <f>_xlfn.IFS(AI830="Den Bosch",VLOOKUP(L830,'Status Report'!B:AM,37,0),AI830="Yantian",VLOOKUP(L830,'Status Report'!B:AM,38,0),AI830="",IF(H830="Asia Pacific",VLOOKUP(L830,'Status Report'!B:AM,38,0),VLOOKUP(L830,'Status Report'!B:AM,37,0)),AI830="Direct shipment",IF(H830="Asia Pacific",VLOOKUP(L830,'Status Report'!B:AM,38,0),VLOOKUP(L830,'Status Report'!B:AM,37,0)))</f>
        <v>16.261363636363637</v>
      </c>
      <c r="X830" s="20">
        <f t="shared" si="185"/>
        <v>81.306818181818187</v>
      </c>
      <c r="Y830" s="20">
        <f>_xlfn.IFS(AI830="Den Bosch",VLOOKUP(L830,'Status Report'!B:AO,39,0),AI830="Yantian",VLOOKUP(L830,'Status Report'!B:AO,40,0),AI830="",IF(H830="Asia Pacific",VLOOKUP(L830,'Status Report'!B:AO,40,0),VLOOKUP(L830,'Status Report'!B:AO,39,0)),AI830="Direct shipment",IF(H830="Asia Pacific",VLOOKUP(L830,'Status Report'!B:AO,40,0),VLOOKUP(L830,'Status Report'!B:AO,39,0)))</f>
        <v>0</v>
      </c>
      <c r="Z830" s="20">
        <f t="shared" si="186"/>
        <v>0</v>
      </c>
      <c r="AA830" s="20">
        <f t="shared" si="187"/>
        <v>81.306818181818187</v>
      </c>
      <c r="AB830" s="21">
        <f>_xlfn.IFS(AI830="Den Bosch",VLOOKUP(L830,'Status Report'!B:AM,33,0),AI830="Yantian",VLOOKUP(L830,'Status Report'!B:AM,34,0),AI830="",IF(H830="Asia Pacific",VLOOKUP(L830,'Status Report'!B:AM,34,0),VLOOKUP(L830,'Status Report'!B:AM,33,0)),AI830="Direct shipment",IF(H830="Asia Pacific",VLOOKUP(L830,'Status Report'!B:AM,34,0),VLOOKUP(L830,'Status Report'!B:AM,33,0)))</f>
        <v>14.31</v>
      </c>
      <c r="AC830" s="21">
        <f>VLOOKUP(L830,'Status Report'!B:CE,82,0)</f>
        <v>0</v>
      </c>
      <c r="AD830" s="21">
        <f t="shared" si="188"/>
        <v>14.31</v>
      </c>
      <c r="AE830" s="63">
        <f>VLOOKUP(L830,'Status Report'!B:W,20,0)</f>
        <v>18.600000000000001</v>
      </c>
      <c r="AF830" s="63">
        <f>VLOOKUP(L830,'Status Report'!B:W,21,0)</f>
        <v>46.5</v>
      </c>
      <c r="AG830" s="63">
        <f>VLOOKUP(L830,'Status Report'!B:W,22,0)</f>
        <v>14</v>
      </c>
      <c r="AH830" s="22">
        <f t="shared" si="189"/>
        <v>6.0543000000000013E-2</v>
      </c>
      <c r="AI830" t="s">
        <v>990</v>
      </c>
      <c r="AK830" s="63">
        <f>IFERROR(VLOOKUP(G830,ASEAN!A:A,1,0),0)</f>
        <v>0</v>
      </c>
      <c r="AL830" s="63">
        <f>IFERROR(VLOOKUP(D830,'[3]customer specs'!$B$1:$D$65536,3,0),0)</f>
        <v>0</v>
      </c>
      <c r="AM830" s="64">
        <f t="shared" si="190"/>
        <v>32.159090909090892</v>
      </c>
      <c r="AN830" s="64">
        <f t="shared" si="191"/>
        <v>0</v>
      </c>
      <c r="AO830" s="63"/>
      <c r="AP830" s="63"/>
      <c r="AQ830" s="63" t="str">
        <f t="shared" si="192"/>
        <v>no</v>
      </c>
      <c r="AR830" s="20">
        <f t="shared" si="193"/>
        <v>71.55</v>
      </c>
      <c r="AS830" s="63"/>
      <c r="AT830" s="23">
        <f t="shared" si="198"/>
        <v>0.12</v>
      </c>
      <c r="AU830" s="65">
        <f t="shared" si="194"/>
        <v>16.261363636363637</v>
      </c>
      <c r="AV830" s="65"/>
      <c r="AW830" s="65">
        <f t="shared" si="195"/>
        <v>81.306818181818187</v>
      </c>
      <c r="AX830" s="65"/>
      <c r="AY830" s="63">
        <f>VLOOKUP(L830,'Status Report'!B:CF,81,0)</f>
        <v>0</v>
      </c>
      <c r="AZ830" s="63" t="str">
        <f>VLOOKUP(L830,'Status Report'!B:S,18,0)</f>
        <v>Ellina Smirnova</v>
      </c>
      <c r="BB830" s="63">
        <f>VLOOKUP(L830,'Status Report'!B:Z,25,0)</f>
        <v>1000</v>
      </c>
      <c r="BC830" s="63">
        <f t="shared" si="196"/>
        <v>5000</v>
      </c>
      <c r="BF830">
        <f>VLOOKUP(L830,'Status Report'!B:CE,82,0)</f>
        <v>0</v>
      </c>
      <c r="BG830">
        <f>VLOOKUP(L830,'Status Report'!B:CF,83,0)</f>
        <v>0</v>
      </c>
      <c r="BH830">
        <f>VLOOKUP(L830,'Status Report'!B:CG,84,0)</f>
        <v>0</v>
      </c>
      <c r="BI830" t="s">
        <v>891</v>
      </c>
      <c r="BJ830" t="s">
        <v>795</v>
      </c>
      <c r="BM830" s="67">
        <f t="shared" si="197"/>
        <v>105</v>
      </c>
    </row>
    <row r="831" spans="1:65" x14ac:dyDescent="0.25">
      <c r="A831" s="68" t="str">
        <f>VLOOKUP(L831,'Status Report'!B:CB,79,0)</f>
        <v>Desperados</v>
      </c>
      <c r="C831">
        <v>26021039</v>
      </c>
      <c r="D831">
        <v>3097160</v>
      </c>
      <c r="E831" t="s">
        <v>803</v>
      </c>
      <c r="F831" t="s">
        <v>802</v>
      </c>
      <c r="G831" t="str">
        <f>VLOOKUP(D831,'[2]sold to'!$A:$H,8,0)</f>
        <v>Netherlands</v>
      </c>
      <c r="H831" t="str">
        <f>VLOOKUP(D831,'[2]sold to'!$A:$I,9,0)</f>
        <v>AMEE</v>
      </c>
      <c r="K831">
        <v>50</v>
      </c>
      <c r="L831">
        <v>88027179</v>
      </c>
      <c r="M831" t="s">
        <v>507</v>
      </c>
      <c r="N831">
        <v>10</v>
      </c>
      <c r="P831" t="str">
        <f>VLOOKUP(L831,'Status Report'!B:AA,26,0)</f>
        <v>China</v>
      </c>
      <c r="Q831" t="str">
        <f>VLOOKUP(L831,'Status Report'!B:AB,27,0)</f>
        <v>Bar support</v>
      </c>
      <c r="R831">
        <f>VLOOKUP(L831,'Status Report'!B:X,23,0)</f>
        <v>50</v>
      </c>
      <c r="S831" t="str">
        <f>VLOOKUP(L831,'Status Report'!B:T,19,0)</f>
        <v>Asian Sourcing Link</v>
      </c>
      <c r="T831" s="62">
        <f>VLOOKUP(L831,'Status Report'!B:E,4,0)</f>
        <v>3</v>
      </c>
      <c r="U831" s="19">
        <f>_xlfn.IFS(AI831="Den Bosch",VLOOKUP(L831,'Status Report'!B:AM,35,0),AI831="Yantian",VLOOKUP(L831,'Status Report'!B:AM,36,0),AI831="",IF(H831="Asia Pacific",VLOOKUP(L831,'Status Report'!B:AM,36,0),VLOOKUP(L831,'Status Report'!B:AM,35,0)),AI831="Direct shipment",IF(H831="Asia Pacific",VLOOKUP(L831,'Status Report'!B:AM,36,0),VLOOKUP(L831,'Status Report'!B:AM,35,0)))</f>
        <v>85.7</v>
      </c>
      <c r="V831" s="20">
        <f t="shared" si="184"/>
        <v>857</v>
      </c>
      <c r="W831" s="19">
        <f>_xlfn.IFS(AI831="Den Bosch",VLOOKUP(L831,'Status Report'!B:AM,37,0),AI831="Yantian",VLOOKUP(L831,'Status Report'!B:AM,38,0),AI831="",IF(H831="Asia Pacific",VLOOKUP(L831,'Status Report'!B:AM,38,0),VLOOKUP(L831,'Status Report'!B:AM,37,0)),AI831="Direct shipment",IF(H831="Asia Pacific",VLOOKUP(L831,'Status Report'!B:AM,38,0),VLOOKUP(L831,'Status Report'!B:AM,37,0)))</f>
        <v>57.1</v>
      </c>
      <c r="X831" s="20">
        <f t="shared" si="185"/>
        <v>571</v>
      </c>
      <c r="Y831" s="20">
        <f>_xlfn.IFS(AI831="Den Bosch",VLOOKUP(L831,'Status Report'!B:AO,39,0),AI831="Yantian",VLOOKUP(L831,'Status Report'!B:AO,40,0),AI831="",IF(H831="Asia Pacific",VLOOKUP(L831,'Status Report'!B:AO,40,0),VLOOKUP(L831,'Status Report'!B:AO,39,0)),AI831="Direct shipment",IF(H831="Asia Pacific",VLOOKUP(L831,'Status Report'!B:AO,40,0),VLOOKUP(L831,'Status Report'!B:AO,39,0)))</f>
        <v>0</v>
      </c>
      <c r="Z831" s="20">
        <f t="shared" si="186"/>
        <v>0</v>
      </c>
      <c r="AA831" s="20">
        <f t="shared" si="187"/>
        <v>571</v>
      </c>
      <c r="AB831" s="21">
        <f>_xlfn.IFS(AI831="Den Bosch",VLOOKUP(L831,'Status Report'!B:AM,33,0),AI831="Yantian",VLOOKUP(L831,'Status Report'!B:AM,34,0),AI831="",IF(H831="Asia Pacific",VLOOKUP(L831,'Status Report'!B:AM,34,0),VLOOKUP(L831,'Status Report'!B:AM,33,0)),AI831="Direct shipment",IF(H831="Asia Pacific",VLOOKUP(L831,'Status Report'!B:AM,34,0),VLOOKUP(L831,'Status Report'!B:AM,33,0)))</f>
        <v>49.59</v>
      </c>
      <c r="AC831" s="21">
        <f>VLOOKUP(L831,'Status Report'!B:CE,82,0)</f>
        <v>0</v>
      </c>
      <c r="AD831" s="21">
        <f t="shared" si="188"/>
        <v>49.59</v>
      </c>
      <c r="AE831" s="63">
        <f>VLOOKUP(L831,'Status Report'!B:W,20,0)</f>
        <v>62</v>
      </c>
      <c r="AF831" s="63">
        <f>VLOOKUP(L831,'Status Report'!B:W,21,0)</f>
        <v>20.5</v>
      </c>
      <c r="AG831" s="63">
        <f>VLOOKUP(L831,'Status Report'!B:W,22,0)</f>
        <v>10</v>
      </c>
      <c r="AH831" s="22">
        <f t="shared" si="189"/>
        <v>0.12709999999999999</v>
      </c>
      <c r="AI831" t="s">
        <v>990</v>
      </c>
      <c r="AK831" s="63">
        <f>IFERROR(VLOOKUP(G831,ASEAN!A:A,1,0),0)</f>
        <v>0</v>
      </c>
      <c r="AL831" s="63">
        <f>IFERROR(VLOOKUP(D831,'[3]customer specs'!$B$1:$D$65536,3,0),0)</f>
        <v>0</v>
      </c>
      <c r="AM831" s="64">
        <f t="shared" si="190"/>
        <v>286</v>
      </c>
      <c r="AN831" s="64">
        <f t="shared" si="191"/>
        <v>0</v>
      </c>
      <c r="AO831" s="63"/>
      <c r="AP831" s="63"/>
      <c r="AQ831" s="63" t="str">
        <f t="shared" si="192"/>
        <v>no</v>
      </c>
      <c r="AR831" s="20">
        <f t="shared" si="193"/>
        <v>495.90000000000003</v>
      </c>
      <c r="AS831" s="63"/>
      <c r="AT831" s="23">
        <f t="shared" si="198"/>
        <v>0.12</v>
      </c>
      <c r="AU831" s="65">
        <f t="shared" si="194"/>
        <v>56.352272727272734</v>
      </c>
      <c r="AV831" s="65"/>
      <c r="AW831" s="65">
        <f t="shared" si="195"/>
        <v>563.52272727272737</v>
      </c>
      <c r="AX831" s="65"/>
      <c r="AY831" s="63">
        <f>VLOOKUP(L831,'Status Report'!B:CF,81,0)</f>
        <v>0</v>
      </c>
      <c r="AZ831" s="63" t="str">
        <f>VLOOKUP(L831,'Status Report'!B:S,18,0)</f>
        <v>Ellina Smirnova</v>
      </c>
      <c r="BB831" s="63">
        <f>VLOOKUP(L831,'Status Report'!B:Z,25,0)</f>
        <v>10</v>
      </c>
      <c r="BC831" s="63">
        <f t="shared" si="196"/>
        <v>100</v>
      </c>
      <c r="BF831">
        <f>VLOOKUP(L831,'Status Report'!B:CE,82,0)</f>
        <v>0</v>
      </c>
      <c r="BG831">
        <f>VLOOKUP(L831,'Status Report'!B:CF,83,0)</f>
        <v>0</v>
      </c>
      <c r="BH831">
        <f>VLOOKUP(L831,'Status Report'!B:CG,84,0)</f>
        <v>0</v>
      </c>
      <c r="BI831" t="s">
        <v>891</v>
      </c>
      <c r="BJ831" t="s">
        <v>795</v>
      </c>
      <c r="BM831" s="67">
        <f t="shared" si="197"/>
        <v>217</v>
      </c>
    </row>
    <row r="832" spans="1:65" x14ac:dyDescent="0.25">
      <c r="A832" s="68" t="str">
        <f>VLOOKUP(L832,'Status Report'!B:CB,79,0)</f>
        <v>Desperados</v>
      </c>
      <c r="C832">
        <v>26021042</v>
      </c>
      <c r="D832">
        <v>3097160</v>
      </c>
      <c r="E832" t="s">
        <v>803</v>
      </c>
      <c r="F832" t="s">
        <v>802</v>
      </c>
      <c r="G832" t="str">
        <f>VLOOKUP(D832,'[2]sold to'!$A:$H,8,0)</f>
        <v>Netherlands</v>
      </c>
      <c r="H832" t="str">
        <f>VLOOKUP(D832,'[2]sold to'!$A:$I,9,0)</f>
        <v>AMEE</v>
      </c>
      <c r="K832">
        <v>10</v>
      </c>
      <c r="L832">
        <v>88026888</v>
      </c>
      <c r="M832" t="s">
        <v>480</v>
      </c>
      <c r="N832">
        <v>8</v>
      </c>
      <c r="P832" t="str">
        <f>VLOOKUP(L832,'Status Report'!B:AA,26,0)</f>
        <v>China</v>
      </c>
      <c r="Q832" t="str">
        <f>VLOOKUP(L832,'Status Report'!B:AB,27,0)</f>
        <v>Bar support</v>
      </c>
      <c r="R832">
        <f>VLOOKUP(L832,'Status Report'!B:X,23,0)</f>
        <v>167</v>
      </c>
      <c r="S832" t="str">
        <f>VLOOKUP(L832,'Status Report'!B:T,19,0)</f>
        <v>Promocean The Netherlands BV</v>
      </c>
      <c r="T832" s="62">
        <f>VLOOKUP(L832,'Status Report'!B:E,4,0)</f>
        <v>3</v>
      </c>
      <c r="U832" s="19">
        <f>_xlfn.IFS(AI832="Den Bosch",VLOOKUP(L832,'Status Report'!B:AM,35,0),AI832="Yantian",VLOOKUP(L832,'Status Report'!B:AM,36,0),AI832="",IF(H832="Asia Pacific",VLOOKUP(L832,'Status Report'!B:AM,36,0),VLOOKUP(L832,'Status Report'!B:AM,35,0)),AI832="Direct shipment",IF(H832="Asia Pacific",VLOOKUP(L832,'Status Report'!B:AM,36,0),VLOOKUP(L832,'Status Report'!B:AM,35,0)))</f>
        <v>76.679999999999993</v>
      </c>
      <c r="V832" s="20">
        <f t="shared" si="184"/>
        <v>613.43999999999994</v>
      </c>
      <c r="W832" s="19">
        <f>_xlfn.IFS(AI832="Den Bosch",VLOOKUP(L832,'Status Report'!B:AM,37,0),AI832="Yantian",VLOOKUP(L832,'Status Report'!B:AM,38,0),AI832="",IF(H832="Asia Pacific",VLOOKUP(L832,'Status Report'!B:AM,38,0),VLOOKUP(L832,'Status Report'!B:AM,37,0)),AI832="Direct shipment",IF(H832="Asia Pacific",VLOOKUP(L832,'Status Report'!B:AM,38,0),VLOOKUP(L832,'Status Report'!B:AM,37,0)))</f>
        <v>62.519999999999996</v>
      </c>
      <c r="X832" s="20">
        <f t="shared" si="185"/>
        <v>500.15999999999997</v>
      </c>
      <c r="Y832" s="20">
        <f>_xlfn.IFS(AI832="Den Bosch",VLOOKUP(L832,'Status Report'!B:AO,39,0),AI832="Yantian",VLOOKUP(L832,'Status Report'!B:AO,40,0),AI832="",IF(H832="Asia Pacific",VLOOKUP(L832,'Status Report'!B:AO,40,0),VLOOKUP(L832,'Status Report'!B:AO,39,0)),AI832="Direct shipment",IF(H832="Asia Pacific",VLOOKUP(L832,'Status Report'!B:AO,40,0),VLOOKUP(L832,'Status Report'!B:AO,39,0)))</f>
        <v>0</v>
      </c>
      <c r="Z832" s="20">
        <f t="shared" si="186"/>
        <v>0</v>
      </c>
      <c r="AA832" s="20">
        <f t="shared" si="187"/>
        <v>500.15999999999997</v>
      </c>
      <c r="AB832" s="21">
        <f>_xlfn.IFS(AI832="Den Bosch",VLOOKUP(L832,'Status Report'!B:AM,33,0),AI832="Yantian",VLOOKUP(L832,'Status Report'!B:AM,34,0),AI832="",IF(H832="Asia Pacific",VLOOKUP(L832,'Status Report'!B:AM,34,0),VLOOKUP(L832,'Status Report'!B:AM,33,0)),AI832="Direct shipment",IF(H832="Asia Pacific",VLOOKUP(L832,'Status Report'!B:AM,34,0),VLOOKUP(L832,'Status Report'!B:AM,33,0)))</f>
        <v>53.420400000000008</v>
      </c>
      <c r="AC832" s="21">
        <f>VLOOKUP(L832,'Status Report'!B:CE,82,0)</f>
        <v>0</v>
      </c>
      <c r="AD832" s="21">
        <f t="shared" si="188"/>
        <v>53.420400000000008</v>
      </c>
      <c r="AE832" s="63">
        <f>VLOOKUP(L832,'Status Report'!B:W,20,0)</f>
        <v>49</v>
      </c>
      <c r="AF832" s="63">
        <f>VLOOKUP(L832,'Status Report'!B:W,21,0)</f>
        <v>26</v>
      </c>
      <c r="AG832" s="63">
        <f>VLOOKUP(L832,'Status Report'!B:W,22,0)</f>
        <v>50</v>
      </c>
      <c r="AH832" s="22">
        <f t="shared" si="189"/>
        <v>0.50960000000000005</v>
      </c>
      <c r="AI832" t="s">
        <v>990</v>
      </c>
      <c r="AK832" s="63">
        <f>IFERROR(VLOOKUP(G832,ASEAN!A:A,1,0),0)</f>
        <v>0</v>
      </c>
      <c r="AL832" s="63">
        <f>IFERROR(VLOOKUP(D832,'[3]customer specs'!$B$1:$D$65536,3,0),0)</f>
        <v>0</v>
      </c>
      <c r="AM832" s="64">
        <f t="shared" si="190"/>
        <v>113.27999999999997</v>
      </c>
      <c r="AN832" s="64">
        <f t="shared" si="191"/>
        <v>0</v>
      </c>
      <c r="AO832" s="63"/>
      <c r="AP832" s="63"/>
      <c r="AQ832" s="63" t="str">
        <f t="shared" si="192"/>
        <v>no</v>
      </c>
      <c r="AR832" s="20">
        <f t="shared" si="193"/>
        <v>427.36320000000006</v>
      </c>
      <c r="AS832" s="63"/>
      <c r="AT832" s="23">
        <f t="shared" si="198"/>
        <v>0.12</v>
      </c>
      <c r="AU832" s="65">
        <f t="shared" si="194"/>
        <v>60.705000000000005</v>
      </c>
      <c r="AV832" s="65"/>
      <c r="AW832" s="65">
        <f t="shared" si="195"/>
        <v>485.64000000000004</v>
      </c>
      <c r="AX832" s="65"/>
      <c r="AY832" s="63">
        <f>VLOOKUP(L832,'Status Report'!B:CF,81,0)</f>
        <v>0</v>
      </c>
      <c r="AZ832" s="63" t="str">
        <f>VLOOKUP(L832,'Status Report'!B:S,18,0)</f>
        <v>Ellina Smirnova</v>
      </c>
      <c r="BB832" s="63">
        <f>VLOOKUP(L832,'Status Report'!B:Z,25,0)</f>
        <v>12</v>
      </c>
      <c r="BC832" s="63">
        <f t="shared" si="196"/>
        <v>96</v>
      </c>
      <c r="BF832">
        <f>VLOOKUP(L832,'Status Report'!B:CE,82,0)</f>
        <v>0</v>
      </c>
      <c r="BG832">
        <f>VLOOKUP(L832,'Status Report'!B:CF,83,0)</f>
        <v>0</v>
      </c>
      <c r="BH832">
        <f>VLOOKUP(L832,'Status Report'!B:CG,84,0)</f>
        <v>0</v>
      </c>
      <c r="BI832" t="s">
        <v>891</v>
      </c>
      <c r="BJ832" t="s">
        <v>795</v>
      </c>
      <c r="BM832" s="67">
        <f t="shared" si="197"/>
        <v>730</v>
      </c>
    </row>
    <row r="833" spans="1:65" x14ac:dyDescent="0.25">
      <c r="A833" s="68" t="str">
        <f>VLOOKUP(L833,'Status Report'!B:CB,79,0)</f>
        <v>Desperados</v>
      </c>
      <c r="C833">
        <v>26021042</v>
      </c>
      <c r="D833">
        <v>3097160</v>
      </c>
      <c r="E833" t="s">
        <v>803</v>
      </c>
      <c r="F833" t="s">
        <v>802</v>
      </c>
      <c r="G833" t="str">
        <f>VLOOKUP(D833,'[2]sold to'!$A:$H,8,0)</f>
        <v>Netherlands</v>
      </c>
      <c r="H833" t="str">
        <f>VLOOKUP(D833,'[2]sold to'!$A:$I,9,0)</f>
        <v>AMEE</v>
      </c>
      <c r="K833">
        <v>20</v>
      </c>
      <c r="L833">
        <v>88027053</v>
      </c>
      <c r="M833" t="s">
        <v>496</v>
      </c>
      <c r="N833">
        <v>5</v>
      </c>
      <c r="P833" t="str">
        <f>VLOOKUP(L833,'Status Report'!B:AA,26,0)</f>
        <v>China</v>
      </c>
      <c r="Q833" t="str">
        <f>VLOOKUP(L833,'Status Report'!B:AB,27,0)</f>
        <v>Indoor signs</v>
      </c>
      <c r="R833">
        <f>VLOOKUP(L833,'Status Report'!B:X,23,0)</f>
        <v>100</v>
      </c>
      <c r="S833" t="str">
        <f>VLOOKUP(L833,'Status Report'!B:T,19,0)</f>
        <v>Dekkers Visual Communication B.v.</v>
      </c>
      <c r="T833" s="62">
        <f>VLOOKUP(L833,'Status Report'!B:E,4,0)</f>
        <v>3</v>
      </c>
      <c r="U833" s="19">
        <f>_xlfn.IFS(AI833="Den Bosch",VLOOKUP(L833,'Status Report'!B:AM,35,0),AI833="Yantian",VLOOKUP(L833,'Status Report'!B:AM,36,0),AI833="",IF(H833="Asia Pacific",VLOOKUP(L833,'Status Report'!B:AM,36,0),VLOOKUP(L833,'Status Report'!B:AM,35,0)),AI833="Direct shipment",IF(H833="Asia Pacific",VLOOKUP(L833,'Status Report'!B:AM,36,0),VLOOKUP(L833,'Status Report'!B:AM,35,0)))</f>
        <v>145</v>
      </c>
      <c r="V833" s="20">
        <f t="shared" si="184"/>
        <v>725</v>
      </c>
      <c r="W833" s="19">
        <f>_xlfn.IFS(AI833="Den Bosch",VLOOKUP(L833,'Status Report'!B:AM,37,0),AI833="Yantian",VLOOKUP(L833,'Status Report'!B:AM,38,0),AI833="",IF(H833="Asia Pacific",VLOOKUP(L833,'Status Report'!B:AM,38,0),VLOOKUP(L833,'Status Report'!B:AM,37,0)),AI833="Direct shipment",IF(H833="Asia Pacific",VLOOKUP(L833,'Status Report'!B:AM,38,0),VLOOKUP(L833,'Status Report'!B:AM,37,0)))</f>
        <v>131.82</v>
      </c>
      <c r="X833" s="20">
        <f t="shared" si="185"/>
        <v>659.09999999999991</v>
      </c>
      <c r="Y833" s="20">
        <f>_xlfn.IFS(AI833="Den Bosch",VLOOKUP(L833,'Status Report'!B:AO,39,0),AI833="Yantian",VLOOKUP(L833,'Status Report'!B:AO,40,0),AI833="",IF(H833="Asia Pacific",VLOOKUP(L833,'Status Report'!B:AO,40,0),VLOOKUP(L833,'Status Report'!B:AO,39,0)),AI833="Direct shipment",IF(H833="Asia Pacific",VLOOKUP(L833,'Status Report'!B:AO,40,0),VLOOKUP(L833,'Status Report'!B:AO,39,0)))</f>
        <v>0</v>
      </c>
      <c r="Z833" s="20">
        <f t="shared" si="186"/>
        <v>0</v>
      </c>
      <c r="AA833" s="20">
        <f t="shared" si="187"/>
        <v>659.09999999999991</v>
      </c>
      <c r="AB833" s="21">
        <f>_xlfn.IFS(AI833="Den Bosch",VLOOKUP(L833,'Status Report'!B:AM,33,0),AI833="Yantian",VLOOKUP(L833,'Status Report'!B:AM,34,0),AI833="",IF(H833="Asia Pacific",VLOOKUP(L833,'Status Report'!B:AM,34,0),VLOOKUP(L833,'Status Report'!B:AM,33,0)),AI833="Direct shipment",IF(H833="Asia Pacific",VLOOKUP(L833,'Status Report'!B:AM,34,0),VLOOKUP(L833,'Status Report'!B:AM,33,0)))</f>
        <v>114.00000000000001</v>
      </c>
      <c r="AC833" s="21">
        <f>VLOOKUP(L833,'Status Report'!B:CE,82,0)</f>
        <v>0</v>
      </c>
      <c r="AD833" s="21">
        <f t="shared" si="188"/>
        <v>114.00000000000001</v>
      </c>
      <c r="AE833" s="63">
        <f>VLOOKUP(L833,'Status Report'!B:W,20,0)</f>
        <v>44</v>
      </c>
      <c r="AF833" s="63">
        <f>VLOOKUP(L833,'Status Report'!B:W,21,0)</f>
        <v>10</v>
      </c>
      <c r="AG833" s="63">
        <f>VLOOKUP(L833,'Status Report'!B:W,22,0)</f>
        <v>74</v>
      </c>
      <c r="AH833" s="22">
        <f t="shared" si="189"/>
        <v>0.1628</v>
      </c>
      <c r="AI833" t="s">
        <v>990</v>
      </c>
      <c r="AK833" s="63">
        <f>IFERROR(VLOOKUP(G833,ASEAN!A:A,1,0),0)</f>
        <v>0</v>
      </c>
      <c r="AL833" s="63">
        <f>IFERROR(VLOOKUP(D833,'[3]customer specs'!$B$1:$D$65536,3,0),0)</f>
        <v>0</v>
      </c>
      <c r="AM833" s="64">
        <f t="shared" si="190"/>
        <v>65.900000000000091</v>
      </c>
      <c r="AN833" s="64">
        <f t="shared" si="191"/>
        <v>0</v>
      </c>
      <c r="AO833" s="63"/>
      <c r="AP833" s="63"/>
      <c r="AQ833" s="63" t="str">
        <f t="shared" si="192"/>
        <v>no</v>
      </c>
      <c r="AR833" s="20">
        <f t="shared" si="193"/>
        <v>570.00000000000011</v>
      </c>
      <c r="AS833" s="63"/>
      <c r="AT833" s="23">
        <f t="shared" si="198"/>
        <v>0.12</v>
      </c>
      <c r="AU833" s="65">
        <f t="shared" si="194"/>
        <v>129.54545454545456</v>
      </c>
      <c r="AV833" s="65"/>
      <c r="AW833" s="65">
        <f t="shared" si="195"/>
        <v>647.72727272727275</v>
      </c>
      <c r="AX833" s="65"/>
      <c r="AY833" s="63">
        <f>VLOOKUP(L833,'Status Report'!B:CF,81,0)</f>
        <v>0</v>
      </c>
      <c r="AZ833" s="63" t="str">
        <f>VLOOKUP(L833,'Status Report'!B:S,18,0)</f>
        <v>Ludmilla Zarybnicka</v>
      </c>
      <c r="BB833" s="63">
        <f>VLOOKUP(L833,'Status Report'!B:Z,25,0)</f>
        <v>1</v>
      </c>
      <c r="BC833" s="63">
        <f t="shared" si="196"/>
        <v>5</v>
      </c>
      <c r="BF833">
        <f>VLOOKUP(L833,'Status Report'!B:CE,82,0)</f>
        <v>0</v>
      </c>
      <c r="BG833">
        <f>VLOOKUP(L833,'Status Report'!B:CF,83,0)</f>
        <v>0</v>
      </c>
      <c r="BH833">
        <f>VLOOKUP(L833,'Status Report'!B:CG,84,0)</f>
        <v>0</v>
      </c>
      <c r="BI833" t="s">
        <v>891</v>
      </c>
      <c r="BJ833" t="s">
        <v>795</v>
      </c>
      <c r="BM833" s="67">
        <f t="shared" si="197"/>
        <v>456</v>
      </c>
    </row>
    <row r="834" spans="1:65" x14ac:dyDescent="0.25">
      <c r="A834" s="68" t="str">
        <f>VLOOKUP(L834,'Status Report'!B:CB,79,0)</f>
        <v>Desperados</v>
      </c>
      <c r="C834">
        <v>26021042</v>
      </c>
      <c r="D834">
        <v>3097160</v>
      </c>
      <c r="E834" t="s">
        <v>803</v>
      </c>
      <c r="F834" t="s">
        <v>802</v>
      </c>
      <c r="G834" t="str">
        <f>VLOOKUP(D834,'[2]sold to'!$A:$H,8,0)</f>
        <v>Netherlands</v>
      </c>
      <c r="H834" t="str">
        <f>VLOOKUP(D834,'[2]sold to'!$A:$I,9,0)</f>
        <v>AMEE</v>
      </c>
      <c r="K834">
        <v>30</v>
      </c>
      <c r="L834">
        <v>88027177</v>
      </c>
      <c r="M834" t="s">
        <v>506</v>
      </c>
      <c r="N834">
        <v>5</v>
      </c>
      <c r="P834" t="str">
        <f>VLOOKUP(L834,'Status Report'!B:AA,26,0)</f>
        <v>Germany</v>
      </c>
      <c r="Q834" t="str">
        <f>VLOOKUP(L834,'Status Report'!B:AB,27,0)</f>
        <v>Coasters (&amp; dripmat)</v>
      </c>
      <c r="R834">
        <f>VLOOKUP(L834,'Status Report'!B:X,23,0)</f>
        <v>50</v>
      </c>
      <c r="S834" t="str">
        <f>VLOOKUP(L834,'Status Report'!B:T,19,0)</f>
        <v>CC Coaster GmbH &amp; Co. KG</v>
      </c>
      <c r="T834" s="62">
        <f>VLOOKUP(L834,'Status Report'!B:E,4,0)</f>
        <v>3</v>
      </c>
      <c r="U834" s="19">
        <f>_xlfn.IFS(AI834="Den Bosch",VLOOKUP(L834,'Status Report'!B:AM,35,0),AI834="Yantian",VLOOKUP(L834,'Status Report'!B:AM,36,0),AI834="",IF(H834="Asia Pacific",VLOOKUP(L834,'Status Report'!B:AM,36,0),VLOOKUP(L834,'Status Report'!B:AM,35,0)),AI834="Direct shipment",IF(H834="Asia Pacific",VLOOKUP(L834,'Status Report'!B:AM,36,0),VLOOKUP(L834,'Status Report'!B:AM,35,0)))</f>
        <v>22.693181818181817</v>
      </c>
      <c r="V834" s="20">
        <f t="shared" ref="V834:V897" si="199">U834*N834</f>
        <v>113.46590909090908</v>
      </c>
      <c r="W834" s="19">
        <f>_xlfn.IFS(AI834="Den Bosch",VLOOKUP(L834,'Status Report'!B:AM,37,0),AI834="Yantian",VLOOKUP(L834,'Status Report'!B:AM,38,0),AI834="",IF(H834="Asia Pacific",VLOOKUP(L834,'Status Report'!B:AM,38,0),VLOOKUP(L834,'Status Report'!B:AM,37,0)),AI834="Direct shipment",IF(H834="Asia Pacific",VLOOKUP(L834,'Status Report'!B:AM,38,0),VLOOKUP(L834,'Status Report'!B:AM,37,0)))</f>
        <v>16.261363636363637</v>
      </c>
      <c r="X834" s="20">
        <f t="shared" ref="X834:X897" si="200">N834*W834</f>
        <v>81.306818181818187</v>
      </c>
      <c r="Y834" s="20">
        <f>_xlfn.IFS(AI834="Den Bosch",VLOOKUP(L834,'Status Report'!B:AO,39,0),AI834="Yantian",VLOOKUP(L834,'Status Report'!B:AO,40,0),AI834="",IF(H834="Asia Pacific",VLOOKUP(L834,'Status Report'!B:AO,40,0),VLOOKUP(L834,'Status Report'!B:AO,39,0)),AI834="Direct shipment",IF(H834="Asia Pacific",VLOOKUP(L834,'Status Report'!B:AO,40,0),VLOOKUP(L834,'Status Report'!B:AO,39,0)))</f>
        <v>0</v>
      </c>
      <c r="Z834" s="20">
        <f t="shared" ref="Z834:Z897" si="201">Y834*N834</f>
        <v>0</v>
      </c>
      <c r="AA834" s="20">
        <f t="shared" ref="AA834:AA897" si="202">IF(Z834=0,X834,Z834)</f>
        <v>81.306818181818187</v>
      </c>
      <c r="AB834" s="21">
        <f>_xlfn.IFS(AI834="Den Bosch",VLOOKUP(L834,'Status Report'!B:AM,33,0),AI834="Yantian",VLOOKUP(L834,'Status Report'!B:AM,34,0),AI834="",IF(H834="Asia Pacific",VLOOKUP(L834,'Status Report'!B:AM,34,0),VLOOKUP(L834,'Status Report'!B:AM,33,0)),AI834="Direct shipment",IF(H834="Asia Pacific",VLOOKUP(L834,'Status Report'!B:AM,34,0),VLOOKUP(L834,'Status Report'!B:AM,33,0)))</f>
        <v>14.31</v>
      </c>
      <c r="AC834" s="21">
        <f>VLOOKUP(L834,'Status Report'!B:CE,82,0)</f>
        <v>0</v>
      </c>
      <c r="AD834" s="21">
        <f t="shared" ref="AD834:AD897" si="203">IF(AC834=0,AB834,AC834)</f>
        <v>14.31</v>
      </c>
      <c r="AE834" s="63">
        <f>VLOOKUP(L834,'Status Report'!B:W,20,0)</f>
        <v>18.600000000000001</v>
      </c>
      <c r="AF834" s="63">
        <f>VLOOKUP(L834,'Status Report'!B:W,21,0)</f>
        <v>46.5</v>
      </c>
      <c r="AG834" s="63">
        <f>VLOOKUP(L834,'Status Report'!B:W,22,0)</f>
        <v>14</v>
      </c>
      <c r="AH834" s="22">
        <f t="shared" ref="AH834:AH897" si="204">((AE834*AF834*AG834)*N834)/1000000</f>
        <v>6.0543000000000013E-2</v>
      </c>
      <c r="AI834" t="s">
        <v>990</v>
      </c>
      <c r="AK834" s="63">
        <f>IFERROR(VLOOKUP(G834,ASEAN!A:A,1,0),0)</f>
        <v>0</v>
      </c>
      <c r="AL834" s="63">
        <f>IFERROR(VLOOKUP(D834,'[3]customer specs'!$B$1:$D$65536,3,0),0)</f>
        <v>0</v>
      </c>
      <c r="AM834" s="64">
        <f t="shared" ref="AM834:AM897" si="205">V834-X834</f>
        <v>32.159090909090892</v>
      </c>
      <c r="AN834" s="64">
        <f t="shared" ref="AN834:AN897" si="206">IF(Z834=0,,X834-Z834)</f>
        <v>0</v>
      </c>
      <c r="AO834" s="63"/>
      <c r="AP834" s="63"/>
      <c r="AQ834" s="63" t="str">
        <f t="shared" ref="AQ834:AQ897" si="207">IF(N834&gt;=R834,"yes","no")</f>
        <v>no</v>
      </c>
      <c r="AR834" s="20">
        <f t="shared" ref="AR834:AR897" si="208">AD834*N834</f>
        <v>71.55</v>
      </c>
      <c r="AS834" s="63"/>
      <c r="AT834" s="23">
        <f t="shared" si="198"/>
        <v>0.12</v>
      </c>
      <c r="AU834" s="65">
        <f t="shared" ref="AU834:AU897" si="209">AD834/(1-AT834)</f>
        <v>16.261363636363637</v>
      </c>
      <c r="AV834" s="65"/>
      <c r="AW834" s="65">
        <f t="shared" ref="AW834:AW897" si="210">(AU834*N834)+(AV834*N834)</f>
        <v>81.306818181818187</v>
      </c>
      <c r="AX834" s="65"/>
      <c r="AY834" s="63">
        <f>VLOOKUP(L834,'Status Report'!B:CF,81,0)</f>
        <v>0</v>
      </c>
      <c r="AZ834" s="63" t="str">
        <f>VLOOKUP(L834,'Status Report'!B:S,18,0)</f>
        <v>Ellina Smirnova</v>
      </c>
      <c r="BB834" s="63">
        <f>VLOOKUP(L834,'Status Report'!B:Z,25,0)</f>
        <v>1000</v>
      </c>
      <c r="BC834" s="63">
        <f t="shared" ref="BC834:BC897" si="211">N834*BB834</f>
        <v>5000</v>
      </c>
      <c r="BF834">
        <f>VLOOKUP(L834,'Status Report'!B:CE,82,0)</f>
        <v>0</v>
      </c>
      <c r="BG834">
        <f>VLOOKUP(L834,'Status Report'!B:CF,83,0)</f>
        <v>0</v>
      </c>
      <c r="BH834">
        <f>VLOOKUP(L834,'Status Report'!B:CG,84,0)</f>
        <v>0</v>
      </c>
      <c r="BI834" t="s">
        <v>891</v>
      </c>
      <c r="BJ834" t="s">
        <v>795</v>
      </c>
      <c r="BM834" s="67">
        <f t="shared" ref="BM834:BM897" si="212">SUMIF($L:$L,$L834,N:N)</f>
        <v>105</v>
      </c>
    </row>
    <row r="835" spans="1:65" x14ac:dyDescent="0.25">
      <c r="A835" s="68" t="str">
        <f>VLOOKUP(L835,'Status Report'!B:CB,79,0)</f>
        <v>Desperados</v>
      </c>
      <c r="C835">
        <v>26021042</v>
      </c>
      <c r="D835">
        <v>3097160</v>
      </c>
      <c r="E835" t="s">
        <v>803</v>
      </c>
      <c r="F835" t="s">
        <v>802</v>
      </c>
      <c r="G835" t="str">
        <f>VLOOKUP(D835,'[2]sold to'!$A:$H,8,0)</f>
        <v>Netherlands</v>
      </c>
      <c r="H835" t="str">
        <f>VLOOKUP(D835,'[2]sold to'!$A:$I,9,0)</f>
        <v>AMEE</v>
      </c>
      <c r="K835">
        <v>40</v>
      </c>
      <c r="L835">
        <v>88027179</v>
      </c>
      <c r="M835" t="s">
        <v>507</v>
      </c>
      <c r="N835">
        <v>10</v>
      </c>
      <c r="P835" t="str">
        <f>VLOOKUP(L835,'Status Report'!B:AA,26,0)</f>
        <v>China</v>
      </c>
      <c r="Q835" t="str">
        <f>VLOOKUP(L835,'Status Report'!B:AB,27,0)</f>
        <v>Bar support</v>
      </c>
      <c r="R835">
        <f>VLOOKUP(L835,'Status Report'!B:X,23,0)</f>
        <v>50</v>
      </c>
      <c r="S835" t="str">
        <f>VLOOKUP(L835,'Status Report'!B:T,19,0)</f>
        <v>Asian Sourcing Link</v>
      </c>
      <c r="T835" s="62">
        <f>VLOOKUP(L835,'Status Report'!B:E,4,0)</f>
        <v>3</v>
      </c>
      <c r="U835" s="19">
        <f>_xlfn.IFS(AI835="Den Bosch",VLOOKUP(L835,'Status Report'!B:AM,35,0),AI835="Yantian",VLOOKUP(L835,'Status Report'!B:AM,36,0),AI835="",IF(H835="Asia Pacific",VLOOKUP(L835,'Status Report'!B:AM,36,0),VLOOKUP(L835,'Status Report'!B:AM,35,0)),AI835="Direct shipment",IF(H835="Asia Pacific",VLOOKUP(L835,'Status Report'!B:AM,36,0),VLOOKUP(L835,'Status Report'!B:AM,35,0)))</f>
        <v>85.7</v>
      </c>
      <c r="V835" s="20">
        <f t="shared" si="199"/>
        <v>857</v>
      </c>
      <c r="W835" s="19">
        <f>_xlfn.IFS(AI835="Den Bosch",VLOOKUP(L835,'Status Report'!B:AM,37,0),AI835="Yantian",VLOOKUP(L835,'Status Report'!B:AM,38,0),AI835="",IF(H835="Asia Pacific",VLOOKUP(L835,'Status Report'!B:AM,38,0),VLOOKUP(L835,'Status Report'!B:AM,37,0)),AI835="Direct shipment",IF(H835="Asia Pacific",VLOOKUP(L835,'Status Report'!B:AM,38,0),VLOOKUP(L835,'Status Report'!B:AM,37,0)))</f>
        <v>57.1</v>
      </c>
      <c r="X835" s="20">
        <f t="shared" si="200"/>
        <v>571</v>
      </c>
      <c r="Y835" s="20">
        <f>_xlfn.IFS(AI835="Den Bosch",VLOOKUP(L835,'Status Report'!B:AO,39,0),AI835="Yantian",VLOOKUP(L835,'Status Report'!B:AO,40,0),AI835="",IF(H835="Asia Pacific",VLOOKUP(L835,'Status Report'!B:AO,40,0),VLOOKUP(L835,'Status Report'!B:AO,39,0)),AI835="Direct shipment",IF(H835="Asia Pacific",VLOOKUP(L835,'Status Report'!B:AO,40,0),VLOOKUP(L835,'Status Report'!B:AO,39,0)))</f>
        <v>0</v>
      </c>
      <c r="Z835" s="20">
        <f t="shared" si="201"/>
        <v>0</v>
      </c>
      <c r="AA835" s="20">
        <f t="shared" si="202"/>
        <v>571</v>
      </c>
      <c r="AB835" s="21">
        <f>_xlfn.IFS(AI835="Den Bosch",VLOOKUP(L835,'Status Report'!B:AM,33,0),AI835="Yantian",VLOOKUP(L835,'Status Report'!B:AM,34,0),AI835="",IF(H835="Asia Pacific",VLOOKUP(L835,'Status Report'!B:AM,34,0),VLOOKUP(L835,'Status Report'!B:AM,33,0)),AI835="Direct shipment",IF(H835="Asia Pacific",VLOOKUP(L835,'Status Report'!B:AM,34,0),VLOOKUP(L835,'Status Report'!B:AM,33,0)))</f>
        <v>49.59</v>
      </c>
      <c r="AC835" s="21">
        <f>VLOOKUP(L835,'Status Report'!B:CE,82,0)</f>
        <v>0</v>
      </c>
      <c r="AD835" s="21">
        <f t="shared" si="203"/>
        <v>49.59</v>
      </c>
      <c r="AE835" s="63">
        <f>VLOOKUP(L835,'Status Report'!B:W,20,0)</f>
        <v>62</v>
      </c>
      <c r="AF835" s="63">
        <f>VLOOKUP(L835,'Status Report'!B:W,21,0)</f>
        <v>20.5</v>
      </c>
      <c r="AG835" s="63">
        <f>VLOOKUP(L835,'Status Report'!B:W,22,0)</f>
        <v>10</v>
      </c>
      <c r="AH835" s="22">
        <f t="shared" si="204"/>
        <v>0.12709999999999999</v>
      </c>
      <c r="AI835" t="s">
        <v>990</v>
      </c>
      <c r="AK835" s="63">
        <f>IFERROR(VLOOKUP(G835,ASEAN!A:A,1,0),0)</f>
        <v>0</v>
      </c>
      <c r="AL835" s="63">
        <f>IFERROR(VLOOKUP(D835,'[3]customer specs'!$B$1:$D$65536,3,0),0)</f>
        <v>0</v>
      </c>
      <c r="AM835" s="64">
        <f t="shared" si="205"/>
        <v>286</v>
      </c>
      <c r="AN835" s="64">
        <f t="shared" si="206"/>
        <v>0</v>
      </c>
      <c r="AO835" s="63"/>
      <c r="AP835" s="63"/>
      <c r="AQ835" s="63" t="str">
        <f t="shared" si="207"/>
        <v>no</v>
      </c>
      <c r="AR835" s="20">
        <f t="shared" si="208"/>
        <v>495.90000000000003</v>
      </c>
      <c r="AS835" s="63"/>
      <c r="AT835" s="23">
        <f t="shared" si="198"/>
        <v>0.12</v>
      </c>
      <c r="AU835" s="65">
        <f t="shared" si="209"/>
        <v>56.352272727272734</v>
      </c>
      <c r="AV835" s="65"/>
      <c r="AW835" s="65">
        <f t="shared" si="210"/>
        <v>563.52272727272737</v>
      </c>
      <c r="AX835" s="65"/>
      <c r="AY835" s="63">
        <f>VLOOKUP(L835,'Status Report'!B:CF,81,0)</f>
        <v>0</v>
      </c>
      <c r="AZ835" s="63" t="str">
        <f>VLOOKUP(L835,'Status Report'!B:S,18,0)</f>
        <v>Ellina Smirnova</v>
      </c>
      <c r="BB835" s="63">
        <f>VLOOKUP(L835,'Status Report'!B:Z,25,0)</f>
        <v>10</v>
      </c>
      <c r="BC835" s="63">
        <f t="shared" si="211"/>
        <v>100</v>
      </c>
      <c r="BF835">
        <f>VLOOKUP(L835,'Status Report'!B:CE,82,0)</f>
        <v>0</v>
      </c>
      <c r="BG835">
        <f>VLOOKUP(L835,'Status Report'!B:CF,83,0)</f>
        <v>0</v>
      </c>
      <c r="BH835">
        <f>VLOOKUP(L835,'Status Report'!B:CG,84,0)</f>
        <v>0</v>
      </c>
      <c r="BI835" t="s">
        <v>891</v>
      </c>
      <c r="BJ835" t="s">
        <v>795</v>
      </c>
      <c r="BM835" s="67">
        <f t="shared" si="212"/>
        <v>217</v>
      </c>
    </row>
    <row r="836" spans="1:65" x14ac:dyDescent="0.25">
      <c r="A836" s="68" t="str">
        <f>VLOOKUP(L836,'Status Report'!B:CB,79,0)</f>
        <v>Desperados</v>
      </c>
      <c r="C836">
        <v>26021042</v>
      </c>
      <c r="D836">
        <v>3097160</v>
      </c>
      <c r="E836" t="s">
        <v>803</v>
      </c>
      <c r="F836" t="s">
        <v>802</v>
      </c>
      <c r="G836" t="str">
        <f>VLOOKUP(D836,'[2]sold to'!$A:$H,8,0)</f>
        <v>Netherlands</v>
      </c>
      <c r="H836" t="str">
        <f>VLOOKUP(D836,'[2]sold to'!$A:$I,9,0)</f>
        <v>AMEE</v>
      </c>
      <c r="K836">
        <v>50</v>
      </c>
      <c r="L836">
        <v>88027220</v>
      </c>
      <c r="M836" t="s">
        <v>520</v>
      </c>
      <c r="N836">
        <v>6</v>
      </c>
      <c r="P836" t="str">
        <f>VLOOKUP(L836,'Status Report'!B:AA,26,0)</f>
        <v>China</v>
      </c>
      <c r="Q836" t="str">
        <f>VLOOKUP(L836,'Status Report'!B:AB,27,0)</f>
        <v>Bar support</v>
      </c>
      <c r="R836">
        <f>VLOOKUP(L836,'Status Report'!B:X,23,0)</f>
        <v>125</v>
      </c>
      <c r="S836" t="str">
        <f>VLOOKUP(L836,'Status Report'!B:T,19,0)</f>
        <v>Promocean The Netherlands BV</v>
      </c>
      <c r="T836" s="62">
        <f>VLOOKUP(L836,'Status Report'!B:E,4,0)</f>
        <v>3</v>
      </c>
      <c r="U836" s="19">
        <f>_xlfn.IFS(AI836="Den Bosch",VLOOKUP(L836,'Status Report'!B:AM,35,0),AI836="Yantian",VLOOKUP(L836,'Status Report'!B:AM,36,0),AI836="",IF(H836="Asia Pacific",VLOOKUP(L836,'Status Report'!B:AM,36,0),VLOOKUP(L836,'Status Report'!B:AM,35,0)),AI836="Direct shipment",IF(H836="Asia Pacific",VLOOKUP(L836,'Status Report'!B:AM,36,0),VLOOKUP(L836,'Status Report'!B:AM,35,0)))</f>
        <v>39.799999999999997</v>
      </c>
      <c r="V836" s="20">
        <f t="shared" si="199"/>
        <v>238.79999999999998</v>
      </c>
      <c r="W836" s="19">
        <f>_xlfn.IFS(AI836="Den Bosch",VLOOKUP(L836,'Status Report'!B:AM,37,0),AI836="Yantian",VLOOKUP(L836,'Status Report'!B:AM,38,0),AI836="",IF(H836="Asia Pacific",VLOOKUP(L836,'Status Report'!B:AM,38,0),VLOOKUP(L836,'Status Report'!B:AM,37,0)),AI836="Direct shipment",IF(H836="Asia Pacific",VLOOKUP(L836,'Status Report'!B:AM,38,0),VLOOKUP(L836,'Status Report'!B:AM,37,0)))</f>
        <v>35.6</v>
      </c>
      <c r="X836" s="20">
        <f t="shared" si="200"/>
        <v>213.60000000000002</v>
      </c>
      <c r="Y836" s="20">
        <f>_xlfn.IFS(AI836="Den Bosch",VLOOKUP(L836,'Status Report'!B:AO,39,0),AI836="Yantian",VLOOKUP(L836,'Status Report'!B:AO,40,0),AI836="",IF(H836="Asia Pacific",VLOOKUP(L836,'Status Report'!B:AO,40,0),VLOOKUP(L836,'Status Report'!B:AO,39,0)),AI836="Direct shipment",IF(H836="Asia Pacific",VLOOKUP(L836,'Status Report'!B:AO,40,0),VLOOKUP(L836,'Status Report'!B:AO,39,0)))</f>
        <v>0</v>
      </c>
      <c r="Z836" s="20">
        <f t="shared" si="201"/>
        <v>0</v>
      </c>
      <c r="AA836" s="20">
        <f t="shared" si="202"/>
        <v>213.60000000000002</v>
      </c>
      <c r="AB836" s="21">
        <f>_xlfn.IFS(AI836="Den Bosch",VLOOKUP(L836,'Status Report'!B:AM,33,0),AI836="Yantian",VLOOKUP(L836,'Status Report'!B:AM,34,0),AI836="",IF(H836="Asia Pacific",VLOOKUP(L836,'Status Report'!B:AM,34,0),VLOOKUP(L836,'Status Report'!B:AM,33,0)),AI836="Direct shipment",IF(H836="Asia Pacific",VLOOKUP(L836,'Status Report'!B:AM,34,0),VLOOKUP(L836,'Status Report'!B:AM,33,0)))</f>
        <v>29.298000000000002</v>
      </c>
      <c r="AC836" s="21">
        <f>VLOOKUP(L836,'Status Report'!B:CE,82,0)</f>
        <v>0</v>
      </c>
      <c r="AD836" s="21">
        <f t="shared" si="203"/>
        <v>29.298000000000002</v>
      </c>
      <c r="AE836" s="63">
        <f>VLOOKUP(L836,'Status Report'!B:W,20,0)</f>
        <v>14.5</v>
      </c>
      <c r="AF836" s="63">
        <f>VLOOKUP(L836,'Status Report'!B:W,21,0)</f>
        <v>4.8</v>
      </c>
      <c r="AG836" s="63">
        <f>VLOOKUP(L836,'Status Report'!B:W,22,0)</f>
        <v>4.8</v>
      </c>
      <c r="AH836" s="22">
        <f t="shared" si="204"/>
        <v>2.0044799999999999E-3</v>
      </c>
      <c r="AI836" t="s">
        <v>990</v>
      </c>
      <c r="AK836" s="63">
        <f>IFERROR(VLOOKUP(G836,ASEAN!A:A,1,0),0)</f>
        <v>0</v>
      </c>
      <c r="AL836" s="63">
        <f>IFERROR(VLOOKUP(D836,'[3]customer specs'!$B$1:$D$65536,3,0),0)</f>
        <v>0</v>
      </c>
      <c r="AM836" s="64">
        <f t="shared" si="205"/>
        <v>25.19999999999996</v>
      </c>
      <c r="AN836" s="64">
        <f t="shared" si="206"/>
        <v>0</v>
      </c>
      <c r="AO836" s="63"/>
      <c r="AP836" s="63"/>
      <c r="AQ836" s="63" t="str">
        <f t="shared" si="207"/>
        <v>no</v>
      </c>
      <c r="AR836" s="20">
        <f t="shared" si="208"/>
        <v>175.78800000000001</v>
      </c>
      <c r="AS836" s="63"/>
      <c r="AT836" s="23">
        <f t="shared" si="198"/>
        <v>0.12</v>
      </c>
      <c r="AU836" s="65">
        <f t="shared" si="209"/>
        <v>33.293181818181822</v>
      </c>
      <c r="AV836" s="65"/>
      <c r="AW836" s="65">
        <f t="shared" si="210"/>
        <v>199.75909090909093</v>
      </c>
      <c r="AX836" s="65"/>
      <c r="AY836" s="63">
        <f>VLOOKUP(L836,'Status Report'!B:CF,81,0)</f>
        <v>0</v>
      </c>
      <c r="AZ836" s="63" t="str">
        <f>VLOOKUP(L836,'Status Report'!B:S,18,0)</f>
        <v>Ellina Smirnova</v>
      </c>
      <c r="BB836" s="63">
        <f>VLOOKUP(L836,'Status Report'!B:Z,25,0)</f>
        <v>20</v>
      </c>
      <c r="BC836" s="63">
        <f t="shared" si="211"/>
        <v>120</v>
      </c>
      <c r="BF836">
        <f>VLOOKUP(L836,'Status Report'!B:CE,82,0)</f>
        <v>0</v>
      </c>
      <c r="BG836">
        <f>VLOOKUP(L836,'Status Report'!B:CF,83,0)</f>
        <v>0</v>
      </c>
      <c r="BH836">
        <f>VLOOKUP(L836,'Status Report'!B:CG,84,0)</f>
        <v>0</v>
      </c>
      <c r="BI836" t="s">
        <v>891</v>
      </c>
      <c r="BJ836" t="s">
        <v>795</v>
      </c>
      <c r="BM836" s="67">
        <f t="shared" si="212"/>
        <v>1081</v>
      </c>
    </row>
    <row r="837" spans="1:65" x14ac:dyDescent="0.25">
      <c r="A837" s="68" t="str">
        <f>VLOOKUP(L837,'Status Report'!B:CB,79,0)</f>
        <v>Desperados</v>
      </c>
      <c r="C837">
        <v>26021042</v>
      </c>
      <c r="D837">
        <v>3097160</v>
      </c>
      <c r="E837" t="s">
        <v>803</v>
      </c>
      <c r="F837" t="s">
        <v>802</v>
      </c>
      <c r="G837" t="str">
        <f>VLOOKUP(D837,'[2]sold to'!$A:$H,8,0)</f>
        <v>Netherlands</v>
      </c>
      <c r="H837" t="str">
        <f>VLOOKUP(D837,'[2]sold to'!$A:$I,9,0)</f>
        <v>AMEE</v>
      </c>
      <c r="K837">
        <v>60</v>
      </c>
      <c r="L837">
        <v>88026183</v>
      </c>
      <c r="M837" t="s">
        <v>184</v>
      </c>
      <c r="N837">
        <v>1</v>
      </c>
      <c r="P837" t="str">
        <f>VLOOKUP(L837,'Status Report'!B:AA,26,0)</f>
        <v>China</v>
      </c>
      <c r="Q837" t="str">
        <f>VLOOKUP(L837,'Status Report'!B:AB,27,0)</f>
        <v>Premiums</v>
      </c>
      <c r="R837">
        <f>VLOOKUP(L837,'Status Report'!B:X,23,0)</f>
        <v>100</v>
      </c>
      <c r="S837" t="str">
        <f>VLOOKUP(L837,'Status Report'!B:T,19,0)</f>
        <v>Promocean The Netherlands BV</v>
      </c>
      <c r="T837" s="62">
        <f>VLOOKUP(L837,'Status Report'!B:E,4,0)</f>
        <v>1</v>
      </c>
      <c r="U837" s="19">
        <f>_xlfn.IFS(AI837="Den Bosch",VLOOKUP(L837,'Status Report'!B:AM,35,0),AI837="Yantian",VLOOKUP(L837,'Status Report'!B:AM,36,0),AI837="",IF(H837="Asia Pacific",VLOOKUP(L837,'Status Report'!B:AM,36,0),VLOOKUP(L837,'Status Report'!B:AM,35,0)),AI837="Direct shipment",IF(H837="Asia Pacific",VLOOKUP(L837,'Status Report'!B:AM,36,0),VLOOKUP(L837,'Status Report'!B:AM,35,0)))</f>
        <v>71.449999999999989</v>
      </c>
      <c r="V837" s="20">
        <f t="shared" si="199"/>
        <v>71.449999999999989</v>
      </c>
      <c r="W837" s="19">
        <f>_xlfn.IFS(AI837="Den Bosch",VLOOKUP(L837,'Status Report'!B:AM,37,0),AI837="Yantian",VLOOKUP(L837,'Status Report'!B:AM,38,0),AI837="",IF(H837="Asia Pacific",VLOOKUP(L837,'Status Report'!B:AM,38,0),VLOOKUP(L837,'Status Report'!B:AM,37,0)),AI837="Direct shipment",IF(H837="Asia Pacific",VLOOKUP(L837,'Status Report'!B:AM,38,0),VLOOKUP(L837,'Status Report'!B:AM,37,0)))</f>
        <v>71.449999999999989</v>
      </c>
      <c r="X837" s="20">
        <f t="shared" si="200"/>
        <v>71.449999999999989</v>
      </c>
      <c r="Y837" s="20">
        <f>_xlfn.IFS(AI837="Den Bosch",VLOOKUP(L837,'Status Report'!B:AO,39,0),AI837="Yantian",VLOOKUP(L837,'Status Report'!B:AO,40,0),AI837="",IF(H837="Asia Pacific",VLOOKUP(L837,'Status Report'!B:AO,40,0),VLOOKUP(L837,'Status Report'!B:AO,39,0)),AI837="Direct shipment",IF(H837="Asia Pacific",VLOOKUP(L837,'Status Report'!B:AO,40,0),VLOOKUP(L837,'Status Report'!B:AO,39,0)))</f>
        <v>0</v>
      </c>
      <c r="Z837" s="20">
        <f t="shared" si="201"/>
        <v>0</v>
      </c>
      <c r="AA837" s="20">
        <f t="shared" si="202"/>
        <v>71.449999999999989</v>
      </c>
      <c r="AB837" s="21">
        <f>_xlfn.IFS(AI837="Den Bosch",VLOOKUP(L837,'Status Report'!B:AM,33,0),AI837="Yantian",VLOOKUP(L837,'Status Report'!B:AM,34,0),AI837="",IF(H837="Asia Pacific",VLOOKUP(L837,'Status Report'!B:AM,34,0),VLOOKUP(L837,'Status Report'!B:AM,33,0)),AI837="Direct shipment",IF(H837="Asia Pacific",VLOOKUP(L837,'Status Report'!B:AM,34,0),VLOOKUP(L837,'Status Report'!B:AM,33,0)))</f>
        <v>61.77261</v>
      </c>
      <c r="AC837" s="21">
        <f>VLOOKUP(L837,'Status Report'!B:CE,82,0)</f>
        <v>0</v>
      </c>
      <c r="AD837" s="21">
        <f t="shared" si="203"/>
        <v>61.77261</v>
      </c>
      <c r="AE837" s="63">
        <f>VLOOKUP(L837,'Status Report'!B:W,20,0)</f>
        <v>30</v>
      </c>
      <c r="AF837" s="63">
        <f>VLOOKUP(L837,'Status Report'!B:W,21,0)</f>
        <v>26</v>
      </c>
      <c r="AG837" s="63">
        <f>VLOOKUP(L837,'Status Report'!B:W,22,0)</f>
        <v>6</v>
      </c>
      <c r="AH837" s="22">
        <f t="shared" si="204"/>
        <v>4.6800000000000001E-3</v>
      </c>
      <c r="AK837" s="63">
        <f>IFERROR(VLOOKUP(G837,ASEAN!A:A,1,0),0)</f>
        <v>0</v>
      </c>
      <c r="AL837" s="63">
        <f>IFERROR(VLOOKUP(D837,'[3]customer specs'!$B$1:$D$65536,3,0),0)</f>
        <v>0</v>
      </c>
      <c r="AM837" s="64">
        <f t="shared" si="205"/>
        <v>0</v>
      </c>
      <c r="AN837" s="64">
        <f t="shared" si="206"/>
        <v>0</v>
      </c>
      <c r="AO837" s="63"/>
      <c r="AP837" s="63"/>
      <c r="AQ837" s="63" t="str">
        <f t="shared" si="207"/>
        <v>no</v>
      </c>
      <c r="AR837" s="20">
        <f t="shared" si="208"/>
        <v>61.77261</v>
      </c>
      <c r="AS837" s="63"/>
      <c r="AT837" s="23">
        <f t="shared" si="198"/>
        <v>0.12</v>
      </c>
      <c r="AU837" s="65">
        <f t="shared" si="209"/>
        <v>70.196147727272731</v>
      </c>
      <c r="AV837" s="65"/>
      <c r="AW837" s="65">
        <f t="shared" si="210"/>
        <v>70.196147727272731</v>
      </c>
      <c r="AX837" s="65"/>
      <c r="AY837" s="63">
        <f>VLOOKUP(L837,'Status Report'!B:CF,81,0)</f>
        <v>0</v>
      </c>
      <c r="AZ837" s="63" t="str">
        <f>VLOOKUP(L837,'Status Report'!B:S,18,0)</f>
        <v>Ellina Smirnova</v>
      </c>
      <c r="BB837" s="63">
        <f>VLOOKUP(L837,'Status Report'!B:Z,25,0)</f>
        <v>5</v>
      </c>
      <c r="BC837" s="63">
        <f t="shared" si="211"/>
        <v>5</v>
      </c>
      <c r="BF837">
        <f>VLOOKUP(L837,'Status Report'!B:CE,82,0)</f>
        <v>0</v>
      </c>
      <c r="BG837">
        <f>VLOOKUP(L837,'Status Report'!B:CF,83,0)</f>
        <v>0</v>
      </c>
      <c r="BH837">
        <f>VLOOKUP(L837,'Status Report'!B:CG,84,0)</f>
        <v>0</v>
      </c>
      <c r="BI837" t="s">
        <v>891</v>
      </c>
      <c r="BJ837" t="s">
        <v>795</v>
      </c>
      <c r="BM837" s="67">
        <f t="shared" si="212"/>
        <v>14</v>
      </c>
    </row>
    <row r="838" spans="1:65" x14ac:dyDescent="0.25">
      <c r="A838" s="68" t="str">
        <f>VLOOKUP(L838,'Status Report'!B:CB,79,0)</f>
        <v>Desperados</v>
      </c>
      <c r="C838">
        <v>26021042</v>
      </c>
      <c r="D838">
        <v>3097160</v>
      </c>
      <c r="E838" t="s">
        <v>803</v>
      </c>
      <c r="F838" t="s">
        <v>802</v>
      </c>
      <c r="G838" t="str">
        <f>VLOOKUP(D838,'[2]sold to'!$A:$H,8,0)</f>
        <v>Netherlands</v>
      </c>
      <c r="H838" t="str">
        <f>VLOOKUP(D838,'[2]sold to'!$A:$I,9,0)</f>
        <v>AMEE</v>
      </c>
      <c r="K838">
        <v>70</v>
      </c>
      <c r="L838">
        <v>88027181</v>
      </c>
      <c r="M838" t="s">
        <v>851</v>
      </c>
      <c r="N838">
        <v>3</v>
      </c>
      <c r="P838" t="str">
        <f>VLOOKUP(L838,'Status Report'!B:AA,26,0)</f>
        <v>France</v>
      </c>
      <c r="Q838" t="str">
        <f>VLOOKUP(L838,'Status Report'!B:AB,27,0)</f>
        <v>Plastic cups</v>
      </c>
      <c r="R838">
        <f>VLOOKUP(L838,'Status Report'!B:X,23,0)</f>
        <v>3</v>
      </c>
      <c r="S838" t="str">
        <f>VLOOKUP(L838,'Status Report'!B:T,19,0)</f>
        <v>Re-uz France</v>
      </c>
      <c r="T838" s="62">
        <f>VLOOKUP(L838,'Status Report'!B:E,4,0)</f>
        <v>3</v>
      </c>
      <c r="U838" s="19">
        <f>_xlfn.IFS(AI838="Den Bosch",VLOOKUP(L838,'Status Report'!B:AM,35,0),AI838="Yantian",VLOOKUP(L838,'Status Report'!B:AM,36,0),AI838="",IF(H838="Asia Pacific",VLOOKUP(L838,'Status Report'!B:AM,36,0),VLOOKUP(L838,'Status Report'!B:AM,35,0)),AI838="Direct shipment",IF(H838="Asia Pacific",VLOOKUP(L838,'Status Report'!B:AM,36,0),VLOOKUP(L838,'Status Report'!B:AM,35,0)))</f>
        <v>255.90909090909091</v>
      </c>
      <c r="V838" s="20">
        <f t="shared" si="199"/>
        <v>767.72727272727275</v>
      </c>
      <c r="W838" s="19">
        <f>_xlfn.IFS(AI838="Den Bosch",VLOOKUP(L838,'Status Report'!B:AM,37,0),AI838="Yantian",VLOOKUP(L838,'Status Report'!B:AM,38,0),AI838="",IF(H838="Asia Pacific",VLOOKUP(L838,'Status Report'!B:AM,38,0),VLOOKUP(L838,'Status Report'!B:AM,37,0)),AI838="Direct shipment",IF(H838="Asia Pacific",VLOOKUP(L838,'Status Report'!B:AM,38,0),VLOOKUP(L838,'Status Report'!B:AM,37,0)))</f>
        <v>110.90909090909091</v>
      </c>
      <c r="X838" s="20">
        <f t="shared" si="200"/>
        <v>332.72727272727275</v>
      </c>
      <c r="Y838" s="20">
        <f>_xlfn.IFS(AI838="Den Bosch",VLOOKUP(L838,'Status Report'!B:AO,39,0),AI838="Yantian",VLOOKUP(L838,'Status Report'!B:AO,40,0),AI838="",IF(H838="Asia Pacific",VLOOKUP(L838,'Status Report'!B:AO,40,0),VLOOKUP(L838,'Status Report'!B:AO,39,0)),AI838="Direct shipment",IF(H838="Asia Pacific",VLOOKUP(L838,'Status Report'!B:AO,40,0),VLOOKUP(L838,'Status Report'!B:AO,39,0)))</f>
        <v>0</v>
      </c>
      <c r="Z838" s="20">
        <f t="shared" si="201"/>
        <v>0</v>
      </c>
      <c r="AA838" s="20">
        <f t="shared" si="202"/>
        <v>332.72727272727275</v>
      </c>
      <c r="AB838" s="21">
        <f>_xlfn.IFS(AI838="Den Bosch",VLOOKUP(L838,'Status Report'!B:AM,33,0),AI838="Yantian",VLOOKUP(L838,'Status Report'!B:AM,34,0),AI838="",IF(H838="Asia Pacific",VLOOKUP(L838,'Status Report'!B:AM,34,0),VLOOKUP(L838,'Status Report'!B:AM,33,0)),AI838="Direct shipment",IF(H838="Asia Pacific",VLOOKUP(L838,'Status Report'!B:AM,34,0),VLOOKUP(L838,'Status Report'!B:AM,33,0)))</f>
        <v>97.6</v>
      </c>
      <c r="AC838" s="21">
        <f>VLOOKUP(L838,'Status Report'!B:CE,82,0)</f>
        <v>0</v>
      </c>
      <c r="AD838" s="21">
        <f t="shared" si="203"/>
        <v>97.6</v>
      </c>
      <c r="AE838" s="63">
        <f>VLOOKUP(L838,'Status Report'!B:W,20,0)</f>
        <v>58.2</v>
      </c>
      <c r="AF838" s="63">
        <f>VLOOKUP(L838,'Status Report'!B:W,21,0)</f>
        <v>36.299999999999997</v>
      </c>
      <c r="AG838" s="63">
        <f>VLOOKUP(L838,'Status Report'!B:W,22,0)</f>
        <v>13.54</v>
      </c>
      <c r="AH838" s="22">
        <f t="shared" si="204"/>
        <v>8.5816249199999986E-2</v>
      </c>
      <c r="AI838" t="s">
        <v>990</v>
      </c>
      <c r="AK838" s="63">
        <f>IFERROR(VLOOKUP(G838,ASEAN!A:A,1,0),0)</f>
        <v>0</v>
      </c>
      <c r="AL838" s="63">
        <f>IFERROR(VLOOKUP(D838,'[3]customer specs'!$B$1:$D$65536,3,0),0)</f>
        <v>0</v>
      </c>
      <c r="AM838" s="64">
        <f t="shared" si="205"/>
        <v>435</v>
      </c>
      <c r="AN838" s="64">
        <f t="shared" si="206"/>
        <v>0</v>
      </c>
      <c r="AO838" s="63"/>
      <c r="AP838" s="63"/>
      <c r="AQ838" s="63" t="str">
        <f t="shared" si="207"/>
        <v>yes</v>
      </c>
      <c r="AR838" s="20">
        <f t="shared" si="208"/>
        <v>292.79999999999995</v>
      </c>
      <c r="AS838" s="63"/>
      <c r="AT838" s="23">
        <f t="shared" si="198"/>
        <v>0.12</v>
      </c>
      <c r="AU838" s="65">
        <f t="shared" si="209"/>
        <v>110.90909090909091</v>
      </c>
      <c r="AV838" s="65"/>
      <c r="AW838" s="65">
        <f t="shared" si="210"/>
        <v>332.72727272727275</v>
      </c>
      <c r="AX838" s="65"/>
      <c r="AY838" s="63">
        <f>VLOOKUP(L838,'Status Report'!B:CF,81,0)</f>
        <v>0</v>
      </c>
      <c r="AZ838" s="63" t="str">
        <f>VLOOKUP(L838,'Status Report'!B:S,18,0)</f>
        <v>Konstantinos Zoupanos</v>
      </c>
      <c r="BB838" s="63">
        <f>VLOOKUP(L838,'Status Report'!B:Z,25,0)</f>
        <v>400</v>
      </c>
      <c r="BC838" s="63">
        <f t="shared" si="211"/>
        <v>1200</v>
      </c>
      <c r="BF838">
        <f>VLOOKUP(L838,'Status Report'!B:CE,82,0)</f>
        <v>0</v>
      </c>
      <c r="BG838">
        <f>VLOOKUP(L838,'Status Report'!B:CF,83,0)</f>
        <v>0</v>
      </c>
      <c r="BH838">
        <f>VLOOKUP(L838,'Status Report'!B:CG,84,0)</f>
        <v>0</v>
      </c>
      <c r="BI838" t="s">
        <v>891</v>
      </c>
      <c r="BJ838" t="s">
        <v>795</v>
      </c>
      <c r="BM838" s="67">
        <f t="shared" si="212"/>
        <v>109</v>
      </c>
    </row>
    <row r="839" spans="1:65" x14ac:dyDescent="0.25">
      <c r="A839" s="68" t="str">
        <f>VLOOKUP(L839,'Status Report'!B:CB,79,0)</f>
        <v>Desperados</v>
      </c>
      <c r="C839">
        <v>26021039</v>
      </c>
      <c r="D839">
        <v>3097160</v>
      </c>
      <c r="E839" t="s">
        <v>803</v>
      </c>
      <c r="F839" t="s">
        <v>802</v>
      </c>
      <c r="G839" t="str">
        <f>VLOOKUP(D839,'[2]sold to'!$A:$H,8,0)</f>
        <v>Netherlands</v>
      </c>
      <c r="H839" t="str">
        <f>VLOOKUP(D839,'[2]sold to'!$A:$I,9,0)</f>
        <v>AMEE</v>
      </c>
      <c r="K839">
        <v>60</v>
      </c>
      <c r="L839">
        <v>88027181</v>
      </c>
      <c r="M839" t="s">
        <v>851</v>
      </c>
      <c r="N839">
        <v>4</v>
      </c>
      <c r="P839" t="str">
        <f>VLOOKUP(L839,'Status Report'!B:AA,26,0)</f>
        <v>France</v>
      </c>
      <c r="Q839" t="str">
        <f>VLOOKUP(L839,'Status Report'!B:AB,27,0)</f>
        <v>Plastic cups</v>
      </c>
      <c r="R839">
        <f>VLOOKUP(L839,'Status Report'!B:X,23,0)</f>
        <v>3</v>
      </c>
      <c r="S839" t="str">
        <f>VLOOKUP(L839,'Status Report'!B:T,19,0)</f>
        <v>Re-uz France</v>
      </c>
      <c r="T839" s="62">
        <f>VLOOKUP(L839,'Status Report'!B:E,4,0)</f>
        <v>3</v>
      </c>
      <c r="U839" s="19">
        <f>_xlfn.IFS(AI839="Den Bosch",VLOOKUP(L839,'Status Report'!B:AM,35,0),AI839="Yantian",VLOOKUP(L839,'Status Report'!B:AM,36,0),AI839="",IF(H839="Asia Pacific",VLOOKUP(L839,'Status Report'!B:AM,36,0),VLOOKUP(L839,'Status Report'!B:AM,35,0)),AI839="Direct shipment",IF(H839="Asia Pacific",VLOOKUP(L839,'Status Report'!B:AM,36,0),VLOOKUP(L839,'Status Report'!B:AM,35,0)))</f>
        <v>255.90909090909091</v>
      </c>
      <c r="V839" s="20">
        <f t="shared" si="199"/>
        <v>1023.6363636363636</v>
      </c>
      <c r="W839" s="19">
        <f>_xlfn.IFS(AI839="Den Bosch",VLOOKUP(L839,'Status Report'!B:AM,37,0),AI839="Yantian",VLOOKUP(L839,'Status Report'!B:AM,38,0),AI839="",IF(H839="Asia Pacific",VLOOKUP(L839,'Status Report'!B:AM,38,0),VLOOKUP(L839,'Status Report'!B:AM,37,0)),AI839="Direct shipment",IF(H839="Asia Pacific",VLOOKUP(L839,'Status Report'!B:AM,38,0),VLOOKUP(L839,'Status Report'!B:AM,37,0)))</f>
        <v>110.90909090909091</v>
      </c>
      <c r="X839" s="20">
        <f t="shared" si="200"/>
        <v>443.63636363636363</v>
      </c>
      <c r="Y839" s="20">
        <f>_xlfn.IFS(AI839="Den Bosch",VLOOKUP(L839,'Status Report'!B:AO,39,0),AI839="Yantian",VLOOKUP(L839,'Status Report'!B:AO,40,0),AI839="",IF(H839="Asia Pacific",VLOOKUP(L839,'Status Report'!B:AO,40,0),VLOOKUP(L839,'Status Report'!B:AO,39,0)),AI839="Direct shipment",IF(H839="Asia Pacific",VLOOKUP(L839,'Status Report'!B:AO,40,0),VLOOKUP(L839,'Status Report'!B:AO,39,0)))</f>
        <v>0</v>
      </c>
      <c r="Z839" s="20">
        <f t="shared" si="201"/>
        <v>0</v>
      </c>
      <c r="AA839" s="20">
        <f t="shared" si="202"/>
        <v>443.63636363636363</v>
      </c>
      <c r="AB839" s="21">
        <f>_xlfn.IFS(AI839="Den Bosch",VLOOKUP(L839,'Status Report'!B:AM,33,0),AI839="Yantian",VLOOKUP(L839,'Status Report'!B:AM,34,0),AI839="",IF(H839="Asia Pacific",VLOOKUP(L839,'Status Report'!B:AM,34,0),VLOOKUP(L839,'Status Report'!B:AM,33,0)),AI839="Direct shipment",IF(H839="Asia Pacific",VLOOKUP(L839,'Status Report'!B:AM,34,0),VLOOKUP(L839,'Status Report'!B:AM,33,0)))</f>
        <v>97.6</v>
      </c>
      <c r="AC839" s="21">
        <f>VLOOKUP(L839,'Status Report'!B:CE,82,0)</f>
        <v>0</v>
      </c>
      <c r="AD839" s="21">
        <f t="shared" si="203"/>
        <v>97.6</v>
      </c>
      <c r="AE839" s="63">
        <f>VLOOKUP(L839,'Status Report'!B:W,20,0)</f>
        <v>58.2</v>
      </c>
      <c r="AF839" s="63">
        <f>VLOOKUP(L839,'Status Report'!B:W,21,0)</f>
        <v>36.299999999999997</v>
      </c>
      <c r="AG839" s="63">
        <f>VLOOKUP(L839,'Status Report'!B:W,22,0)</f>
        <v>13.54</v>
      </c>
      <c r="AH839" s="22">
        <f t="shared" si="204"/>
        <v>0.11442166559999997</v>
      </c>
      <c r="AI839" t="s">
        <v>990</v>
      </c>
      <c r="AK839" s="63">
        <f>IFERROR(VLOOKUP(G839,ASEAN!A:A,1,0),0)</f>
        <v>0</v>
      </c>
      <c r="AL839" s="63">
        <f>IFERROR(VLOOKUP(D839,'[3]customer specs'!$B$1:$D$65536,3,0),0)</f>
        <v>0</v>
      </c>
      <c r="AM839" s="64">
        <f t="shared" si="205"/>
        <v>580</v>
      </c>
      <c r="AN839" s="64">
        <f t="shared" si="206"/>
        <v>0</v>
      </c>
      <c r="AO839" s="63"/>
      <c r="AP839" s="63"/>
      <c r="AQ839" s="63" t="str">
        <f t="shared" si="207"/>
        <v>yes</v>
      </c>
      <c r="AR839" s="20">
        <f t="shared" si="208"/>
        <v>390.4</v>
      </c>
      <c r="AS839" s="63"/>
      <c r="AT839" s="23">
        <f t="shared" si="198"/>
        <v>0.12</v>
      </c>
      <c r="AU839" s="65">
        <f t="shared" si="209"/>
        <v>110.90909090909091</v>
      </c>
      <c r="AV839" s="65"/>
      <c r="AW839" s="65">
        <f t="shared" si="210"/>
        <v>443.63636363636363</v>
      </c>
      <c r="AX839" s="65"/>
      <c r="AY839" s="63">
        <f>VLOOKUP(L839,'Status Report'!B:CF,81,0)</f>
        <v>0</v>
      </c>
      <c r="AZ839" s="63" t="str">
        <f>VLOOKUP(L839,'Status Report'!B:S,18,0)</f>
        <v>Konstantinos Zoupanos</v>
      </c>
      <c r="BB839" s="63">
        <f>VLOOKUP(L839,'Status Report'!B:Z,25,0)</f>
        <v>400</v>
      </c>
      <c r="BC839" s="63">
        <f t="shared" si="211"/>
        <v>1600</v>
      </c>
      <c r="BF839">
        <f>VLOOKUP(L839,'Status Report'!B:CE,82,0)</f>
        <v>0</v>
      </c>
      <c r="BG839">
        <f>VLOOKUP(L839,'Status Report'!B:CF,83,0)</f>
        <v>0</v>
      </c>
      <c r="BH839">
        <f>VLOOKUP(L839,'Status Report'!B:CG,84,0)</f>
        <v>0</v>
      </c>
      <c r="BI839" t="s">
        <v>891</v>
      </c>
      <c r="BJ839" t="s">
        <v>795</v>
      </c>
      <c r="BM839" s="67">
        <f t="shared" si="212"/>
        <v>109</v>
      </c>
    </row>
    <row r="840" spans="1:65" x14ac:dyDescent="0.25">
      <c r="A840" s="68" t="str">
        <f>VLOOKUP(L840,'Status Report'!B:CB,79,0)</f>
        <v>Desperados</v>
      </c>
      <c r="C840">
        <v>26021039</v>
      </c>
      <c r="D840">
        <v>3097160</v>
      </c>
      <c r="E840" t="s">
        <v>803</v>
      </c>
      <c r="F840" t="s">
        <v>802</v>
      </c>
      <c r="G840" t="str">
        <f>VLOOKUP(D840,'[2]sold to'!$A:$H,8,0)</f>
        <v>Netherlands</v>
      </c>
      <c r="H840" t="str">
        <f>VLOOKUP(D840,'[2]sold to'!$A:$I,9,0)</f>
        <v>AMEE</v>
      </c>
      <c r="K840">
        <v>70</v>
      </c>
      <c r="L840">
        <v>88027220</v>
      </c>
      <c r="M840" t="s">
        <v>520</v>
      </c>
      <c r="N840">
        <v>8</v>
      </c>
      <c r="P840" t="str">
        <f>VLOOKUP(L840,'Status Report'!B:AA,26,0)</f>
        <v>China</v>
      </c>
      <c r="Q840" t="str">
        <f>VLOOKUP(L840,'Status Report'!B:AB,27,0)</f>
        <v>Bar support</v>
      </c>
      <c r="R840">
        <f>VLOOKUP(L840,'Status Report'!B:X,23,0)</f>
        <v>125</v>
      </c>
      <c r="S840" t="str">
        <f>VLOOKUP(L840,'Status Report'!B:T,19,0)</f>
        <v>Promocean The Netherlands BV</v>
      </c>
      <c r="T840" s="62">
        <f>VLOOKUP(L840,'Status Report'!B:E,4,0)</f>
        <v>3</v>
      </c>
      <c r="U840" s="19">
        <f>_xlfn.IFS(AI840="Den Bosch",VLOOKUP(L840,'Status Report'!B:AM,35,0),AI840="Yantian",VLOOKUP(L840,'Status Report'!B:AM,36,0),AI840="",IF(H840="Asia Pacific",VLOOKUP(L840,'Status Report'!B:AM,36,0),VLOOKUP(L840,'Status Report'!B:AM,35,0)),AI840="Direct shipment",IF(H840="Asia Pacific",VLOOKUP(L840,'Status Report'!B:AM,36,0),VLOOKUP(L840,'Status Report'!B:AM,35,0)))</f>
        <v>39.799999999999997</v>
      </c>
      <c r="V840" s="20">
        <f t="shared" si="199"/>
        <v>318.39999999999998</v>
      </c>
      <c r="W840" s="19">
        <f>_xlfn.IFS(AI840="Den Bosch",VLOOKUP(L840,'Status Report'!B:AM,37,0),AI840="Yantian",VLOOKUP(L840,'Status Report'!B:AM,38,0),AI840="",IF(H840="Asia Pacific",VLOOKUP(L840,'Status Report'!B:AM,38,0),VLOOKUP(L840,'Status Report'!B:AM,37,0)),AI840="Direct shipment",IF(H840="Asia Pacific",VLOOKUP(L840,'Status Report'!B:AM,38,0),VLOOKUP(L840,'Status Report'!B:AM,37,0)))</f>
        <v>35.6</v>
      </c>
      <c r="X840" s="20">
        <f t="shared" si="200"/>
        <v>284.8</v>
      </c>
      <c r="Y840" s="20">
        <f>_xlfn.IFS(AI840="Den Bosch",VLOOKUP(L840,'Status Report'!B:AO,39,0),AI840="Yantian",VLOOKUP(L840,'Status Report'!B:AO,40,0),AI840="",IF(H840="Asia Pacific",VLOOKUP(L840,'Status Report'!B:AO,40,0),VLOOKUP(L840,'Status Report'!B:AO,39,0)),AI840="Direct shipment",IF(H840="Asia Pacific",VLOOKUP(L840,'Status Report'!B:AO,40,0),VLOOKUP(L840,'Status Report'!B:AO,39,0)))</f>
        <v>0</v>
      </c>
      <c r="Z840" s="20">
        <f t="shared" si="201"/>
        <v>0</v>
      </c>
      <c r="AA840" s="20">
        <f t="shared" si="202"/>
        <v>284.8</v>
      </c>
      <c r="AB840" s="21">
        <f>_xlfn.IFS(AI840="Den Bosch",VLOOKUP(L840,'Status Report'!B:AM,33,0),AI840="Yantian",VLOOKUP(L840,'Status Report'!B:AM,34,0),AI840="",IF(H840="Asia Pacific",VLOOKUP(L840,'Status Report'!B:AM,34,0),VLOOKUP(L840,'Status Report'!B:AM,33,0)),AI840="Direct shipment",IF(H840="Asia Pacific",VLOOKUP(L840,'Status Report'!B:AM,34,0),VLOOKUP(L840,'Status Report'!B:AM,33,0)))</f>
        <v>29.298000000000002</v>
      </c>
      <c r="AC840" s="21">
        <f>VLOOKUP(L840,'Status Report'!B:CE,82,0)</f>
        <v>0</v>
      </c>
      <c r="AD840" s="21">
        <f t="shared" si="203"/>
        <v>29.298000000000002</v>
      </c>
      <c r="AE840" s="63">
        <f>VLOOKUP(L840,'Status Report'!B:W,20,0)</f>
        <v>14.5</v>
      </c>
      <c r="AF840" s="63">
        <f>VLOOKUP(L840,'Status Report'!B:W,21,0)</f>
        <v>4.8</v>
      </c>
      <c r="AG840" s="63">
        <f>VLOOKUP(L840,'Status Report'!B:W,22,0)</f>
        <v>4.8</v>
      </c>
      <c r="AH840" s="22">
        <f t="shared" si="204"/>
        <v>2.67264E-3</v>
      </c>
      <c r="AI840" t="s">
        <v>990</v>
      </c>
      <c r="AK840" s="63">
        <f>IFERROR(VLOOKUP(G840,ASEAN!A:A,1,0),0)</f>
        <v>0</v>
      </c>
      <c r="AL840" s="63">
        <f>IFERROR(VLOOKUP(D840,'[3]customer specs'!$B$1:$D$65536,3,0),0)</f>
        <v>0</v>
      </c>
      <c r="AM840" s="64">
        <f t="shared" si="205"/>
        <v>33.599999999999966</v>
      </c>
      <c r="AN840" s="64">
        <f t="shared" si="206"/>
        <v>0</v>
      </c>
      <c r="AO840" s="63"/>
      <c r="AP840" s="63"/>
      <c r="AQ840" s="63" t="str">
        <f t="shared" si="207"/>
        <v>no</v>
      </c>
      <c r="AR840" s="20">
        <f t="shared" si="208"/>
        <v>234.38400000000001</v>
      </c>
      <c r="AS840" s="63"/>
      <c r="AT840" s="23">
        <f t="shared" si="198"/>
        <v>0.12</v>
      </c>
      <c r="AU840" s="65">
        <f t="shared" si="209"/>
        <v>33.293181818181822</v>
      </c>
      <c r="AV840" s="65"/>
      <c r="AW840" s="65">
        <f t="shared" si="210"/>
        <v>266.34545454545457</v>
      </c>
      <c r="AX840" s="65"/>
      <c r="AY840" s="63">
        <f>VLOOKUP(L840,'Status Report'!B:CF,81,0)</f>
        <v>0</v>
      </c>
      <c r="AZ840" s="63" t="str">
        <f>VLOOKUP(L840,'Status Report'!B:S,18,0)</f>
        <v>Ellina Smirnova</v>
      </c>
      <c r="BB840" s="63">
        <f>VLOOKUP(L840,'Status Report'!B:Z,25,0)</f>
        <v>20</v>
      </c>
      <c r="BC840" s="63">
        <f t="shared" si="211"/>
        <v>160</v>
      </c>
      <c r="BF840">
        <f>VLOOKUP(L840,'Status Report'!B:CE,82,0)</f>
        <v>0</v>
      </c>
      <c r="BG840">
        <f>VLOOKUP(L840,'Status Report'!B:CF,83,0)</f>
        <v>0</v>
      </c>
      <c r="BH840">
        <f>VLOOKUP(L840,'Status Report'!B:CG,84,0)</f>
        <v>0</v>
      </c>
      <c r="BI840" t="s">
        <v>891</v>
      </c>
      <c r="BJ840" t="s">
        <v>795</v>
      </c>
      <c r="BM840" s="67">
        <f t="shared" si="212"/>
        <v>1081</v>
      </c>
    </row>
    <row r="841" spans="1:65" x14ac:dyDescent="0.25">
      <c r="A841" s="68" t="str">
        <f>VLOOKUP(L841,'Status Report'!B:CB,79,0)</f>
        <v>Desperados</v>
      </c>
      <c r="C841">
        <v>26021039</v>
      </c>
      <c r="D841">
        <v>3097160</v>
      </c>
      <c r="E841" t="s">
        <v>803</v>
      </c>
      <c r="F841" t="s">
        <v>802</v>
      </c>
      <c r="G841" t="str">
        <f>VLOOKUP(D841,'[2]sold to'!$A:$H,8,0)</f>
        <v>Netherlands</v>
      </c>
      <c r="H841" t="str">
        <f>VLOOKUP(D841,'[2]sold to'!$A:$I,9,0)</f>
        <v>AMEE</v>
      </c>
      <c r="K841">
        <v>80</v>
      </c>
      <c r="L841">
        <v>88027234</v>
      </c>
      <c r="M841" t="s">
        <v>529</v>
      </c>
      <c r="N841">
        <v>5</v>
      </c>
      <c r="P841" t="str">
        <f>VLOOKUP(L841,'Status Report'!B:AA,26,0)</f>
        <v>Bangladesh</v>
      </c>
      <c r="Q841" t="str">
        <f>VLOOKUP(L841,'Status Report'!B:AB,27,0)</f>
        <v>Textiles-Clothing</v>
      </c>
      <c r="R841">
        <f>VLOOKUP(L841,'Status Report'!B:X,23,0)</f>
        <v>167</v>
      </c>
      <c r="S841" t="str">
        <f>VLOOKUP(L841,'Status Report'!B:T,19,0)</f>
        <v>Promocean The Netherlands BV</v>
      </c>
      <c r="T841" s="62">
        <f>VLOOKUP(L841,'Status Report'!B:E,4,0)</f>
        <v>3</v>
      </c>
      <c r="U841" s="19">
        <f>_xlfn.IFS(AI841="Den Bosch",VLOOKUP(L841,'Status Report'!B:AM,35,0),AI841="Yantian",VLOOKUP(L841,'Status Report'!B:AM,36,0),AI841="",IF(H841="Asia Pacific",VLOOKUP(L841,'Status Report'!B:AM,36,0),VLOOKUP(L841,'Status Report'!B:AM,35,0)),AI841="Direct shipment",IF(H841="Asia Pacific",VLOOKUP(L841,'Status Report'!B:AM,36,0),VLOOKUP(L841,'Status Report'!B:AM,35,0)))</f>
        <v>40.200000000000003</v>
      </c>
      <c r="V841" s="20">
        <f t="shared" si="199"/>
        <v>201</v>
      </c>
      <c r="W841" s="19">
        <f>_xlfn.IFS(AI841="Den Bosch",VLOOKUP(L841,'Status Report'!B:AM,37,0),AI841="Yantian",VLOOKUP(L841,'Status Report'!B:AM,38,0),AI841="",IF(H841="Asia Pacific",VLOOKUP(L841,'Status Report'!B:AM,38,0),VLOOKUP(L841,'Status Report'!B:AM,37,0)),AI841="Direct shipment",IF(H841="Asia Pacific",VLOOKUP(L841,'Status Report'!B:AM,38,0),VLOOKUP(L841,'Status Report'!B:AM,37,0)))</f>
        <v>40.200000000000003</v>
      </c>
      <c r="X841" s="20">
        <f t="shared" si="200"/>
        <v>201</v>
      </c>
      <c r="Y841" s="20">
        <f>_xlfn.IFS(AI841="Den Bosch",VLOOKUP(L841,'Status Report'!B:AO,39,0),AI841="Yantian",VLOOKUP(L841,'Status Report'!B:AO,40,0),AI841="",IF(H841="Asia Pacific",VLOOKUP(L841,'Status Report'!B:AO,40,0),VLOOKUP(L841,'Status Report'!B:AO,39,0)),AI841="Direct shipment",IF(H841="Asia Pacific",VLOOKUP(L841,'Status Report'!B:AO,40,0),VLOOKUP(L841,'Status Report'!B:AO,39,0)))</f>
        <v>0</v>
      </c>
      <c r="Z841" s="20">
        <f t="shared" si="201"/>
        <v>0</v>
      </c>
      <c r="AA841" s="20">
        <f t="shared" si="202"/>
        <v>201</v>
      </c>
      <c r="AB841" s="21">
        <f>_xlfn.IFS(AI841="Den Bosch",VLOOKUP(L841,'Status Report'!B:AM,33,0),AI841="Yantian",VLOOKUP(L841,'Status Report'!B:AM,34,0),AI841="",IF(H841="Asia Pacific",VLOOKUP(L841,'Status Report'!B:AM,34,0),VLOOKUP(L841,'Status Report'!B:AM,33,0)),AI841="Direct shipment",IF(H841="Asia Pacific",VLOOKUP(L841,'Status Report'!B:AM,34,0),VLOOKUP(L841,'Status Report'!B:AM,33,0)))</f>
        <v>33.337499999999999</v>
      </c>
      <c r="AC841" s="21">
        <f>VLOOKUP(L841,'Status Report'!B:CE,82,0)</f>
        <v>0</v>
      </c>
      <c r="AD841" s="21">
        <f t="shared" si="203"/>
        <v>33.337499999999999</v>
      </c>
      <c r="AE841" s="63">
        <f>VLOOKUP(L841,'Status Report'!B:W,20,0)</f>
        <v>37</v>
      </c>
      <c r="AF841" s="63">
        <f>VLOOKUP(L841,'Status Report'!B:W,21,0)</f>
        <v>27</v>
      </c>
      <c r="AG841" s="63">
        <f>VLOOKUP(L841,'Status Report'!B:W,22,0)</f>
        <v>7.2</v>
      </c>
      <c r="AH841" s="22">
        <f t="shared" si="204"/>
        <v>3.5964000000000003E-2</v>
      </c>
      <c r="AI841" t="s">
        <v>990</v>
      </c>
      <c r="AK841" s="63">
        <f>IFERROR(VLOOKUP(G841,ASEAN!A:A,1,0),0)</f>
        <v>0</v>
      </c>
      <c r="AL841" s="63">
        <f>IFERROR(VLOOKUP(D841,'[3]customer specs'!$B$1:$D$65536,3,0),0)</f>
        <v>0</v>
      </c>
      <c r="AM841" s="64">
        <f t="shared" si="205"/>
        <v>0</v>
      </c>
      <c r="AN841" s="64">
        <f t="shared" si="206"/>
        <v>0</v>
      </c>
      <c r="AO841" s="63"/>
      <c r="AP841" s="63"/>
      <c r="AQ841" s="63" t="str">
        <f t="shared" si="207"/>
        <v>no</v>
      </c>
      <c r="AR841" s="20">
        <f t="shared" si="208"/>
        <v>166.6875</v>
      </c>
      <c r="AS841" s="63"/>
      <c r="AT841" s="23">
        <f t="shared" si="198"/>
        <v>0.12</v>
      </c>
      <c r="AU841" s="65">
        <f t="shared" si="209"/>
        <v>37.883522727272727</v>
      </c>
      <c r="AV841" s="65"/>
      <c r="AW841" s="65">
        <f t="shared" si="210"/>
        <v>189.41761363636363</v>
      </c>
      <c r="AX841" s="65"/>
      <c r="AY841" s="63">
        <f>VLOOKUP(L841,'Status Report'!B:CF,81,0)</f>
        <v>0</v>
      </c>
      <c r="AZ841" s="63" t="str">
        <f>VLOOKUP(L841,'Status Report'!B:S,18,0)</f>
        <v>Ellina Smirnova</v>
      </c>
      <c r="BB841" s="63">
        <f>VLOOKUP(L841,'Status Report'!B:Z,25,0)</f>
        <v>6</v>
      </c>
      <c r="BC841" s="63">
        <f t="shared" si="211"/>
        <v>30</v>
      </c>
      <c r="BF841">
        <f>VLOOKUP(L841,'Status Report'!B:CE,82,0)</f>
        <v>0</v>
      </c>
      <c r="BG841">
        <f>VLOOKUP(L841,'Status Report'!B:CF,83,0)</f>
        <v>0</v>
      </c>
      <c r="BH841">
        <f>VLOOKUP(L841,'Status Report'!B:CG,84,0)</f>
        <v>0</v>
      </c>
      <c r="BI841" t="s">
        <v>891</v>
      </c>
      <c r="BJ841" t="s">
        <v>795</v>
      </c>
      <c r="BM841" s="67">
        <f t="shared" si="212"/>
        <v>239</v>
      </c>
    </row>
    <row r="842" spans="1:65" x14ac:dyDescent="0.25">
      <c r="A842" s="68" t="str">
        <f>VLOOKUP(L842,'Status Report'!B:CB,79,0)</f>
        <v>Desperados</v>
      </c>
      <c r="C842">
        <v>26021039</v>
      </c>
      <c r="D842">
        <v>3097160</v>
      </c>
      <c r="E842" t="s">
        <v>803</v>
      </c>
      <c r="F842" t="s">
        <v>802</v>
      </c>
      <c r="G842" t="str">
        <f>VLOOKUP(D842,'[2]sold to'!$A:$H,8,0)</f>
        <v>Netherlands</v>
      </c>
      <c r="H842" t="str">
        <f>VLOOKUP(D842,'[2]sold to'!$A:$I,9,0)</f>
        <v>AMEE</v>
      </c>
      <c r="K842">
        <v>90</v>
      </c>
      <c r="L842">
        <v>88027235</v>
      </c>
      <c r="M842" t="s">
        <v>530</v>
      </c>
      <c r="N842">
        <v>5</v>
      </c>
      <c r="P842" t="str">
        <f>VLOOKUP(L842,'Status Report'!B:AA,26,0)</f>
        <v>Bangladesh</v>
      </c>
      <c r="Q842" t="str">
        <f>VLOOKUP(L842,'Status Report'!B:AB,27,0)</f>
        <v>Textiles-Clothing</v>
      </c>
      <c r="R842">
        <f>VLOOKUP(L842,'Status Report'!B:X,23,0)</f>
        <v>167</v>
      </c>
      <c r="S842" t="str">
        <f>VLOOKUP(L842,'Status Report'!B:T,19,0)</f>
        <v>Promocean The Netherlands BV</v>
      </c>
      <c r="T842" s="62">
        <f>VLOOKUP(L842,'Status Report'!B:E,4,0)</f>
        <v>3</v>
      </c>
      <c r="U842" s="19">
        <f>_xlfn.IFS(AI842="Den Bosch",VLOOKUP(L842,'Status Report'!B:AM,35,0),AI842="Yantian",VLOOKUP(L842,'Status Report'!B:AM,36,0),AI842="",IF(H842="Asia Pacific",VLOOKUP(L842,'Status Report'!B:AM,36,0),VLOOKUP(L842,'Status Report'!B:AM,35,0)),AI842="Direct shipment",IF(H842="Asia Pacific",VLOOKUP(L842,'Status Report'!B:AM,36,0),VLOOKUP(L842,'Status Report'!B:AM,35,0)))</f>
        <v>40.200000000000003</v>
      </c>
      <c r="V842" s="20">
        <f t="shared" si="199"/>
        <v>201</v>
      </c>
      <c r="W842" s="19">
        <f>_xlfn.IFS(AI842="Den Bosch",VLOOKUP(L842,'Status Report'!B:AM,37,0),AI842="Yantian",VLOOKUP(L842,'Status Report'!B:AM,38,0),AI842="",IF(H842="Asia Pacific",VLOOKUP(L842,'Status Report'!B:AM,38,0),VLOOKUP(L842,'Status Report'!B:AM,37,0)),AI842="Direct shipment",IF(H842="Asia Pacific",VLOOKUP(L842,'Status Report'!B:AM,38,0),VLOOKUP(L842,'Status Report'!B:AM,37,0)))</f>
        <v>40.200000000000003</v>
      </c>
      <c r="X842" s="20">
        <f t="shared" si="200"/>
        <v>201</v>
      </c>
      <c r="Y842" s="20">
        <f>_xlfn.IFS(AI842="Den Bosch",VLOOKUP(L842,'Status Report'!B:AO,39,0),AI842="Yantian",VLOOKUP(L842,'Status Report'!B:AO,40,0),AI842="",IF(H842="Asia Pacific",VLOOKUP(L842,'Status Report'!B:AO,40,0),VLOOKUP(L842,'Status Report'!B:AO,39,0)),AI842="Direct shipment",IF(H842="Asia Pacific",VLOOKUP(L842,'Status Report'!B:AO,40,0),VLOOKUP(L842,'Status Report'!B:AO,39,0)))</f>
        <v>0</v>
      </c>
      <c r="Z842" s="20">
        <f t="shared" si="201"/>
        <v>0</v>
      </c>
      <c r="AA842" s="20">
        <f t="shared" si="202"/>
        <v>201</v>
      </c>
      <c r="AB842" s="21">
        <f>_xlfn.IFS(AI842="Den Bosch",VLOOKUP(L842,'Status Report'!B:AM,33,0),AI842="Yantian",VLOOKUP(L842,'Status Report'!B:AM,34,0),AI842="",IF(H842="Asia Pacific",VLOOKUP(L842,'Status Report'!B:AM,34,0),VLOOKUP(L842,'Status Report'!B:AM,33,0)),AI842="Direct shipment",IF(H842="Asia Pacific",VLOOKUP(L842,'Status Report'!B:AM,34,0),VLOOKUP(L842,'Status Report'!B:AM,33,0)))</f>
        <v>33.337499999999999</v>
      </c>
      <c r="AC842" s="21">
        <f>VLOOKUP(L842,'Status Report'!B:CE,82,0)</f>
        <v>0</v>
      </c>
      <c r="AD842" s="21">
        <f t="shared" si="203"/>
        <v>33.337499999999999</v>
      </c>
      <c r="AE842" s="63">
        <f>VLOOKUP(L842,'Status Report'!B:W,20,0)</f>
        <v>37</v>
      </c>
      <c r="AF842" s="63">
        <f>VLOOKUP(L842,'Status Report'!B:W,21,0)</f>
        <v>27</v>
      </c>
      <c r="AG842" s="63">
        <f>VLOOKUP(L842,'Status Report'!B:W,22,0)</f>
        <v>7.2</v>
      </c>
      <c r="AH842" s="22">
        <f t="shared" si="204"/>
        <v>3.5964000000000003E-2</v>
      </c>
      <c r="AI842" t="s">
        <v>990</v>
      </c>
      <c r="AK842" s="63">
        <f>IFERROR(VLOOKUP(G842,ASEAN!A:A,1,0),0)</f>
        <v>0</v>
      </c>
      <c r="AL842" s="63">
        <f>IFERROR(VLOOKUP(D842,'[3]customer specs'!$B$1:$D$65536,3,0),0)</f>
        <v>0</v>
      </c>
      <c r="AM842" s="64">
        <f t="shared" si="205"/>
        <v>0</v>
      </c>
      <c r="AN842" s="64">
        <f t="shared" si="206"/>
        <v>0</v>
      </c>
      <c r="AO842" s="63"/>
      <c r="AP842" s="63"/>
      <c r="AQ842" s="63" t="str">
        <f t="shared" si="207"/>
        <v>no</v>
      </c>
      <c r="AR842" s="20">
        <f t="shared" si="208"/>
        <v>166.6875</v>
      </c>
      <c r="AS842" s="63"/>
      <c r="AT842" s="23">
        <f t="shared" si="198"/>
        <v>0.12</v>
      </c>
      <c r="AU842" s="65">
        <f t="shared" si="209"/>
        <v>37.883522727272727</v>
      </c>
      <c r="AV842" s="65"/>
      <c r="AW842" s="65">
        <f t="shared" si="210"/>
        <v>189.41761363636363</v>
      </c>
      <c r="AX842" s="65"/>
      <c r="AY842" s="63">
        <f>VLOOKUP(L842,'Status Report'!B:CF,81,0)</f>
        <v>0</v>
      </c>
      <c r="AZ842" s="63" t="str">
        <f>VLOOKUP(L842,'Status Report'!B:S,18,0)</f>
        <v>Ellina Smirnova</v>
      </c>
      <c r="BB842" s="63">
        <f>VLOOKUP(L842,'Status Report'!B:Z,25,0)</f>
        <v>6</v>
      </c>
      <c r="BC842" s="63">
        <f t="shared" si="211"/>
        <v>30</v>
      </c>
      <c r="BF842">
        <f>VLOOKUP(L842,'Status Report'!B:CE,82,0)</f>
        <v>0</v>
      </c>
      <c r="BG842">
        <f>VLOOKUP(L842,'Status Report'!B:CF,83,0)</f>
        <v>0</v>
      </c>
      <c r="BH842">
        <f>VLOOKUP(L842,'Status Report'!B:CG,84,0)</f>
        <v>0</v>
      </c>
      <c r="BI842" t="s">
        <v>891</v>
      </c>
      <c r="BJ842" t="s">
        <v>795</v>
      </c>
      <c r="BM842" s="67">
        <f t="shared" si="212"/>
        <v>42</v>
      </c>
    </row>
    <row r="843" spans="1:65" x14ac:dyDescent="0.25">
      <c r="A843" s="68" t="str">
        <f>VLOOKUP(L843,'Status Report'!B:CB,79,0)</f>
        <v>Desperados</v>
      </c>
      <c r="C843">
        <v>26021039</v>
      </c>
      <c r="D843">
        <v>3097160</v>
      </c>
      <c r="E843" t="s">
        <v>803</v>
      </c>
      <c r="F843" t="s">
        <v>802</v>
      </c>
      <c r="G843" t="str">
        <f>VLOOKUP(D843,'[2]sold to'!$A:$H,8,0)</f>
        <v>Netherlands</v>
      </c>
      <c r="H843" t="str">
        <f>VLOOKUP(D843,'[2]sold to'!$A:$I,9,0)</f>
        <v>AMEE</v>
      </c>
      <c r="K843">
        <v>100</v>
      </c>
      <c r="L843">
        <v>88027233</v>
      </c>
      <c r="M843" t="s">
        <v>528</v>
      </c>
      <c r="N843">
        <v>5</v>
      </c>
      <c r="P843" t="str">
        <f>VLOOKUP(L843,'Status Report'!B:AA,26,0)</f>
        <v>Bangladesh</v>
      </c>
      <c r="Q843" t="str">
        <f>VLOOKUP(L843,'Status Report'!B:AB,27,0)</f>
        <v>Textiles-Clothing</v>
      </c>
      <c r="R843">
        <f>VLOOKUP(L843,'Status Report'!B:X,23,0)</f>
        <v>167</v>
      </c>
      <c r="S843" t="str">
        <f>VLOOKUP(L843,'Status Report'!B:T,19,0)</f>
        <v>Promocean The Netherlands BV</v>
      </c>
      <c r="T843" s="62">
        <f>VLOOKUP(L843,'Status Report'!B:E,4,0)</f>
        <v>3</v>
      </c>
      <c r="U843" s="19">
        <f>_xlfn.IFS(AI843="Den Bosch",VLOOKUP(L843,'Status Report'!B:AM,35,0),AI843="Yantian",VLOOKUP(L843,'Status Report'!B:AM,36,0),AI843="",IF(H843="Asia Pacific",VLOOKUP(L843,'Status Report'!B:AM,36,0),VLOOKUP(L843,'Status Report'!B:AM,35,0)),AI843="Direct shipment",IF(H843="Asia Pacific",VLOOKUP(L843,'Status Report'!B:AM,36,0),VLOOKUP(L843,'Status Report'!B:AM,35,0)))</f>
        <v>40.200000000000003</v>
      </c>
      <c r="V843" s="20">
        <f t="shared" si="199"/>
        <v>201</v>
      </c>
      <c r="W843" s="19">
        <f>_xlfn.IFS(AI843="Den Bosch",VLOOKUP(L843,'Status Report'!B:AM,37,0),AI843="Yantian",VLOOKUP(L843,'Status Report'!B:AM,38,0),AI843="",IF(H843="Asia Pacific",VLOOKUP(L843,'Status Report'!B:AM,38,0),VLOOKUP(L843,'Status Report'!B:AM,37,0)),AI843="Direct shipment",IF(H843="Asia Pacific",VLOOKUP(L843,'Status Report'!B:AM,38,0),VLOOKUP(L843,'Status Report'!B:AM,37,0)))</f>
        <v>40.200000000000003</v>
      </c>
      <c r="X843" s="20">
        <f t="shared" si="200"/>
        <v>201</v>
      </c>
      <c r="Y843" s="20">
        <f>_xlfn.IFS(AI843="Den Bosch",VLOOKUP(L843,'Status Report'!B:AO,39,0),AI843="Yantian",VLOOKUP(L843,'Status Report'!B:AO,40,0),AI843="",IF(H843="Asia Pacific",VLOOKUP(L843,'Status Report'!B:AO,40,0),VLOOKUP(L843,'Status Report'!B:AO,39,0)),AI843="Direct shipment",IF(H843="Asia Pacific",VLOOKUP(L843,'Status Report'!B:AO,40,0),VLOOKUP(L843,'Status Report'!B:AO,39,0)))</f>
        <v>0</v>
      </c>
      <c r="Z843" s="20">
        <f t="shared" si="201"/>
        <v>0</v>
      </c>
      <c r="AA843" s="20">
        <f t="shared" si="202"/>
        <v>201</v>
      </c>
      <c r="AB843" s="21">
        <f>_xlfn.IFS(AI843="Den Bosch",VLOOKUP(L843,'Status Report'!B:AM,33,0),AI843="Yantian",VLOOKUP(L843,'Status Report'!B:AM,34,0),AI843="",IF(H843="Asia Pacific",VLOOKUP(L843,'Status Report'!B:AM,34,0),VLOOKUP(L843,'Status Report'!B:AM,33,0)),AI843="Direct shipment",IF(H843="Asia Pacific",VLOOKUP(L843,'Status Report'!B:AM,34,0),VLOOKUP(L843,'Status Report'!B:AM,33,0)))</f>
        <v>33.337499999999999</v>
      </c>
      <c r="AC843" s="21">
        <f>VLOOKUP(L843,'Status Report'!B:CE,82,0)</f>
        <v>0</v>
      </c>
      <c r="AD843" s="21">
        <f t="shared" si="203"/>
        <v>33.337499999999999</v>
      </c>
      <c r="AE843" s="63">
        <f>VLOOKUP(L843,'Status Report'!B:W,20,0)</f>
        <v>37</v>
      </c>
      <c r="AF843" s="63">
        <f>VLOOKUP(L843,'Status Report'!B:W,21,0)</f>
        <v>27</v>
      </c>
      <c r="AG843" s="63">
        <f>VLOOKUP(L843,'Status Report'!B:W,22,0)</f>
        <v>7.2</v>
      </c>
      <c r="AH843" s="22">
        <f t="shared" si="204"/>
        <v>3.5964000000000003E-2</v>
      </c>
      <c r="AI843" t="s">
        <v>990</v>
      </c>
      <c r="AK843" s="63">
        <f>IFERROR(VLOOKUP(G843,ASEAN!A:A,1,0),0)</f>
        <v>0</v>
      </c>
      <c r="AL843" s="63">
        <f>IFERROR(VLOOKUP(D843,'[3]customer specs'!$B$1:$D$65536,3,0),0)</f>
        <v>0</v>
      </c>
      <c r="AM843" s="64">
        <f t="shared" si="205"/>
        <v>0</v>
      </c>
      <c r="AN843" s="64">
        <f t="shared" si="206"/>
        <v>0</v>
      </c>
      <c r="AO843" s="63"/>
      <c r="AP843" s="63"/>
      <c r="AQ843" s="63" t="str">
        <f t="shared" si="207"/>
        <v>no</v>
      </c>
      <c r="AR843" s="20">
        <f t="shared" si="208"/>
        <v>166.6875</v>
      </c>
      <c r="AS843" s="63"/>
      <c r="AT843" s="23">
        <f t="shared" si="198"/>
        <v>0.12</v>
      </c>
      <c r="AU843" s="65">
        <f t="shared" si="209"/>
        <v>37.883522727272727</v>
      </c>
      <c r="AV843" s="65"/>
      <c r="AW843" s="65">
        <f t="shared" si="210"/>
        <v>189.41761363636363</v>
      </c>
      <c r="AX843" s="65"/>
      <c r="AY843" s="63">
        <f>VLOOKUP(L843,'Status Report'!B:CF,81,0)</f>
        <v>0</v>
      </c>
      <c r="AZ843" s="63" t="str">
        <f>VLOOKUP(L843,'Status Report'!B:S,18,0)</f>
        <v>Ellina Smirnova</v>
      </c>
      <c r="BB843" s="63">
        <f>VLOOKUP(L843,'Status Report'!B:Z,25,0)</f>
        <v>6</v>
      </c>
      <c r="BC843" s="63">
        <f t="shared" si="211"/>
        <v>30</v>
      </c>
      <c r="BF843">
        <f>VLOOKUP(L843,'Status Report'!B:CE,82,0)</f>
        <v>0</v>
      </c>
      <c r="BG843">
        <f>VLOOKUP(L843,'Status Report'!B:CF,83,0)</f>
        <v>0</v>
      </c>
      <c r="BH843">
        <f>VLOOKUP(L843,'Status Report'!B:CG,84,0)</f>
        <v>0</v>
      </c>
      <c r="BI843" t="s">
        <v>891</v>
      </c>
      <c r="BJ843" t="s">
        <v>795</v>
      </c>
      <c r="BM843" s="67">
        <f t="shared" si="212"/>
        <v>29</v>
      </c>
    </row>
    <row r="844" spans="1:65" x14ac:dyDescent="0.25">
      <c r="A844" s="68" t="str">
        <f>VLOOKUP(L844,'Status Report'!B:CB,79,0)</f>
        <v>Desperados</v>
      </c>
      <c r="C844">
        <v>26021040</v>
      </c>
      <c r="D844">
        <v>3097160</v>
      </c>
      <c r="E844" t="s">
        <v>803</v>
      </c>
      <c r="F844" t="s">
        <v>802</v>
      </c>
      <c r="G844" t="str">
        <f>VLOOKUP(D844,'[2]sold to'!$A:$H,8,0)</f>
        <v>Netherlands</v>
      </c>
      <c r="H844" t="str">
        <f>VLOOKUP(D844,'[2]sold to'!$A:$I,9,0)</f>
        <v>AMEE</v>
      </c>
      <c r="K844">
        <v>10</v>
      </c>
      <c r="L844">
        <v>88026183</v>
      </c>
      <c r="M844" t="s">
        <v>184</v>
      </c>
      <c r="N844">
        <v>3</v>
      </c>
      <c r="P844" t="str">
        <f>VLOOKUP(L844,'Status Report'!B:AA,26,0)</f>
        <v>China</v>
      </c>
      <c r="Q844" t="str">
        <f>VLOOKUP(L844,'Status Report'!B:AB,27,0)</f>
        <v>Premiums</v>
      </c>
      <c r="R844">
        <f>VLOOKUP(L844,'Status Report'!B:X,23,0)</f>
        <v>100</v>
      </c>
      <c r="S844" t="str">
        <f>VLOOKUP(L844,'Status Report'!B:T,19,0)</f>
        <v>Promocean The Netherlands BV</v>
      </c>
      <c r="T844" s="62">
        <f>VLOOKUP(L844,'Status Report'!B:E,4,0)</f>
        <v>1</v>
      </c>
      <c r="U844" s="19">
        <f>_xlfn.IFS(AI844="Den Bosch",VLOOKUP(L844,'Status Report'!B:AM,35,0),AI844="Yantian",VLOOKUP(L844,'Status Report'!B:AM,36,0),AI844="",IF(H844="Asia Pacific",VLOOKUP(L844,'Status Report'!B:AM,36,0),VLOOKUP(L844,'Status Report'!B:AM,35,0)),AI844="Direct shipment",IF(H844="Asia Pacific",VLOOKUP(L844,'Status Report'!B:AM,36,0),VLOOKUP(L844,'Status Report'!B:AM,35,0)))</f>
        <v>71.449999999999989</v>
      </c>
      <c r="V844" s="20">
        <f t="shared" si="199"/>
        <v>214.34999999999997</v>
      </c>
      <c r="W844" s="19">
        <f>_xlfn.IFS(AI844="Den Bosch",VLOOKUP(L844,'Status Report'!B:AM,37,0),AI844="Yantian",VLOOKUP(L844,'Status Report'!B:AM,38,0),AI844="",IF(H844="Asia Pacific",VLOOKUP(L844,'Status Report'!B:AM,38,0),VLOOKUP(L844,'Status Report'!B:AM,37,0)),AI844="Direct shipment",IF(H844="Asia Pacific",VLOOKUP(L844,'Status Report'!B:AM,38,0),VLOOKUP(L844,'Status Report'!B:AM,37,0)))</f>
        <v>71.449999999999989</v>
      </c>
      <c r="X844" s="20">
        <f t="shared" si="200"/>
        <v>214.34999999999997</v>
      </c>
      <c r="Y844" s="20">
        <f>_xlfn.IFS(AI844="Den Bosch",VLOOKUP(L844,'Status Report'!B:AO,39,0),AI844="Yantian",VLOOKUP(L844,'Status Report'!B:AO,40,0),AI844="",IF(H844="Asia Pacific",VLOOKUP(L844,'Status Report'!B:AO,40,0),VLOOKUP(L844,'Status Report'!B:AO,39,0)),AI844="Direct shipment",IF(H844="Asia Pacific",VLOOKUP(L844,'Status Report'!B:AO,40,0),VLOOKUP(L844,'Status Report'!B:AO,39,0)))</f>
        <v>0</v>
      </c>
      <c r="Z844" s="20">
        <f t="shared" si="201"/>
        <v>0</v>
      </c>
      <c r="AA844" s="20">
        <f t="shared" si="202"/>
        <v>214.34999999999997</v>
      </c>
      <c r="AB844" s="21">
        <f>_xlfn.IFS(AI844="Den Bosch",VLOOKUP(L844,'Status Report'!B:AM,33,0),AI844="Yantian",VLOOKUP(L844,'Status Report'!B:AM,34,0),AI844="",IF(H844="Asia Pacific",VLOOKUP(L844,'Status Report'!B:AM,34,0),VLOOKUP(L844,'Status Report'!B:AM,33,0)),AI844="Direct shipment",IF(H844="Asia Pacific",VLOOKUP(L844,'Status Report'!B:AM,34,0),VLOOKUP(L844,'Status Report'!B:AM,33,0)))</f>
        <v>61.77261</v>
      </c>
      <c r="AC844" s="21">
        <f>VLOOKUP(L844,'Status Report'!B:CE,82,0)</f>
        <v>0</v>
      </c>
      <c r="AD844" s="21">
        <f t="shared" si="203"/>
        <v>61.77261</v>
      </c>
      <c r="AE844" s="63">
        <f>VLOOKUP(L844,'Status Report'!B:W,20,0)</f>
        <v>30</v>
      </c>
      <c r="AF844" s="63">
        <f>VLOOKUP(L844,'Status Report'!B:W,21,0)</f>
        <v>26</v>
      </c>
      <c r="AG844" s="63">
        <f>VLOOKUP(L844,'Status Report'!B:W,22,0)</f>
        <v>6</v>
      </c>
      <c r="AH844" s="22">
        <f t="shared" si="204"/>
        <v>1.404E-2</v>
      </c>
      <c r="AK844" s="63">
        <f>IFERROR(VLOOKUP(G844,ASEAN!A:A,1,0),0)</f>
        <v>0</v>
      </c>
      <c r="AL844" s="63">
        <f>IFERROR(VLOOKUP(D844,'[3]customer specs'!$B$1:$D$65536,3,0),0)</f>
        <v>0</v>
      </c>
      <c r="AM844" s="64">
        <f t="shared" si="205"/>
        <v>0</v>
      </c>
      <c r="AN844" s="64">
        <f t="shared" si="206"/>
        <v>0</v>
      </c>
      <c r="AO844" s="63"/>
      <c r="AP844" s="63"/>
      <c r="AQ844" s="63" t="str">
        <f t="shared" si="207"/>
        <v>no</v>
      </c>
      <c r="AR844" s="20">
        <f t="shared" si="208"/>
        <v>185.31783000000001</v>
      </c>
      <c r="AS844" s="63"/>
      <c r="AT844" s="23">
        <f t="shared" si="198"/>
        <v>0.12</v>
      </c>
      <c r="AU844" s="65">
        <f t="shared" si="209"/>
        <v>70.196147727272731</v>
      </c>
      <c r="AV844" s="65"/>
      <c r="AW844" s="65">
        <f t="shared" si="210"/>
        <v>210.58844318181821</v>
      </c>
      <c r="AX844" s="65"/>
      <c r="AY844" s="63">
        <f>VLOOKUP(L844,'Status Report'!B:CF,81,0)</f>
        <v>0</v>
      </c>
      <c r="AZ844" s="63" t="str">
        <f>VLOOKUP(L844,'Status Report'!B:S,18,0)</f>
        <v>Ellina Smirnova</v>
      </c>
      <c r="BB844" s="63">
        <f>VLOOKUP(L844,'Status Report'!B:Z,25,0)</f>
        <v>5</v>
      </c>
      <c r="BC844" s="63">
        <f t="shared" si="211"/>
        <v>15</v>
      </c>
      <c r="BF844">
        <f>VLOOKUP(L844,'Status Report'!B:CE,82,0)</f>
        <v>0</v>
      </c>
      <c r="BG844">
        <f>VLOOKUP(L844,'Status Report'!B:CF,83,0)</f>
        <v>0</v>
      </c>
      <c r="BH844">
        <f>VLOOKUP(L844,'Status Report'!B:CG,84,0)</f>
        <v>0</v>
      </c>
      <c r="BI844" t="s">
        <v>891</v>
      </c>
      <c r="BJ844" t="s">
        <v>795</v>
      </c>
      <c r="BM844" s="67">
        <f t="shared" si="212"/>
        <v>14</v>
      </c>
    </row>
    <row r="845" spans="1:65" x14ac:dyDescent="0.25">
      <c r="A845" s="68" t="str">
        <f>VLOOKUP(L845,'Status Report'!B:CB,79,0)</f>
        <v>Desperados</v>
      </c>
      <c r="C845">
        <v>26021040</v>
      </c>
      <c r="D845">
        <v>3097160</v>
      </c>
      <c r="E845" t="s">
        <v>803</v>
      </c>
      <c r="F845" t="s">
        <v>802</v>
      </c>
      <c r="G845" t="str">
        <f>VLOOKUP(D845,'[2]sold to'!$A:$H,8,0)</f>
        <v>Netherlands</v>
      </c>
      <c r="H845" t="str">
        <f>VLOOKUP(D845,'[2]sold to'!$A:$I,9,0)</f>
        <v>AMEE</v>
      </c>
      <c r="K845">
        <v>20</v>
      </c>
      <c r="L845">
        <v>88026888</v>
      </c>
      <c r="M845" t="s">
        <v>480</v>
      </c>
      <c r="N845">
        <v>20</v>
      </c>
      <c r="P845" t="str">
        <f>VLOOKUP(L845,'Status Report'!B:AA,26,0)</f>
        <v>China</v>
      </c>
      <c r="Q845" t="str">
        <f>VLOOKUP(L845,'Status Report'!B:AB,27,0)</f>
        <v>Bar support</v>
      </c>
      <c r="R845">
        <f>VLOOKUP(L845,'Status Report'!B:X,23,0)</f>
        <v>167</v>
      </c>
      <c r="S845" t="str">
        <f>VLOOKUP(L845,'Status Report'!B:T,19,0)</f>
        <v>Promocean The Netherlands BV</v>
      </c>
      <c r="T845" s="62">
        <f>VLOOKUP(L845,'Status Report'!B:E,4,0)</f>
        <v>3</v>
      </c>
      <c r="U845" s="19">
        <f>_xlfn.IFS(AI845="Den Bosch",VLOOKUP(L845,'Status Report'!B:AM,35,0),AI845="Yantian",VLOOKUP(L845,'Status Report'!B:AM,36,0),AI845="",IF(H845="Asia Pacific",VLOOKUP(L845,'Status Report'!B:AM,36,0),VLOOKUP(L845,'Status Report'!B:AM,35,0)),AI845="Direct shipment",IF(H845="Asia Pacific",VLOOKUP(L845,'Status Report'!B:AM,36,0),VLOOKUP(L845,'Status Report'!B:AM,35,0)))</f>
        <v>76.679999999999993</v>
      </c>
      <c r="V845" s="20">
        <f t="shared" si="199"/>
        <v>1533.6</v>
      </c>
      <c r="W845" s="19">
        <f>_xlfn.IFS(AI845="Den Bosch",VLOOKUP(L845,'Status Report'!B:AM,37,0),AI845="Yantian",VLOOKUP(L845,'Status Report'!B:AM,38,0),AI845="",IF(H845="Asia Pacific",VLOOKUP(L845,'Status Report'!B:AM,38,0),VLOOKUP(L845,'Status Report'!B:AM,37,0)),AI845="Direct shipment",IF(H845="Asia Pacific",VLOOKUP(L845,'Status Report'!B:AM,38,0),VLOOKUP(L845,'Status Report'!B:AM,37,0)))</f>
        <v>62.519999999999996</v>
      </c>
      <c r="X845" s="20">
        <f t="shared" si="200"/>
        <v>1250.3999999999999</v>
      </c>
      <c r="Y845" s="20">
        <f>_xlfn.IFS(AI845="Den Bosch",VLOOKUP(L845,'Status Report'!B:AO,39,0),AI845="Yantian",VLOOKUP(L845,'Status Report'!B:AO,40,0),AI845="",IF(H845="Asia Pacific",VLOOKUP(L845,'Status Report'!B:AO,40,0),VLOOKUP(L845,'Status Report'!B:AO,39,0)),AI845="Direct shipment",IF(H845="Asia Pacific",VLOOKUP(L845,'Status Report'!B:AO,40,0),VLOOKUP(L845,'Status Report'!B:AO,39,0)))</f>
        <v>0</v>
      </c>
      <c r="Z845" s="20">
        <f t="shared" si="201"/>
        <v>0</v>
      </c>
      <c r="AA845" s="20">
        <f t="shared" si="202"/>
        <v>1250.3999999999999</v>
      </c>
      <c r="AB845" s="21">
        <f>_xlfn.IFS(AI845="Den Bosch",VLOOKUP(L845,'Status Report'!B:AM,33,0),AI845="Yantian",VLOOKUP(L845,'Status Report'!B:AM,34,0),AI845="",IF(H845="Asia Pacific",VLOOKUP(L845,'Status Report'!B:AM,34,0),VLOOKUP(L845,'Status Report'!B:AM,33,0)),AI845="Direct shipment",IF(H845="Asia Pacific",VLOOKUP(L845,'Status Report'!B:AM,34,0),VLOOKUP(L845,'Status Report'!B:AM,33,0)))</f>
        <v>53.420400000000008</v>
      </c>
      <c r="AC845" s="21">
        <f>VLOOKUP(L845,'Status Report'!B:CE,82,0)</f>
        <v>0</v>
      </c>
      <c r="AD845" s="21">
        <f t="shared" si="203"/>
        <v>53.420400000000008</v>
      </c>
      <c r="AE845" s="63">
        <f>VLOOKUP(L845,'Status Report'!B:W,20,0)</f>
        <v>49</v>
      </c>
      <c r="AF845" s="63">
        <f>VLOOKUP(L845,'Status Report'!B:W,21,0)</f>
        <v>26</v>
      </c>
      <c r="AG845" s="63">
        <f>VLOOKUP(L845,'Status Report'!B:W,22,0)</f>
        <v>50</v>
      </c>
      <c r="AH845" s="22">
        <f t="shared" si="204"/>
        <v>1.274</v>
      </c>
      <c r="AI845" t="s">
        <v>990</v>
      </c>
      <c r="AK845" s="63">
        <f>IFERROR(VLOOKUP(G845,ASEAN!A:A,1,0),0)</f>
        <v>0</v>
      </c>
      <c r="AL845" s="63">
        <f>IFERROR(VLOOKUP(D845,'[3]customer specs'!$B$1:$D$65536,3,0),0)</f>
        <v>0</v>
      </c>
      <c r="AM845" s="64">
        <f t="shared" si="205"/>
        <v>283.20000000000005</v>
      </c>
      <c r="AN845" s="64">
        <f t="shared" si="206"/>
        <v>0</v>
      </c>
      <c r="AO845" s="63"/>
      <c r="AP845" s="63"/>
      <c r="AQ845" s="63" t="str">
        <f t="shared" si="207"/>
        <v>no</v>
      </c>
      <c r="AR845" s="20">
        <f t="shared" si="208"/>
        <v>1068.4080000000001</v>
      </c>
      <c r="AS845" s="63"/>
      <c r="AT845" s="23">
        <f t="shared" si="198"/>
        <v>0.12</v>
      </c>
      <c r="AU845" s="65">
        <f t="shared" si="209"/>
        <v>60.705000000000005</v>
      </c>
      <c r="AV845" s="65"/>
      <c r="AW845" s="65">
        <f t="shared" si="210"/>
        <v>1214.1000000000001</v>
      </c>
      <c r="AX845" s="65"/>
      <c r="AY845" s="63">
        <f>VLOOKUP(L845,'Status Report'!B:CF,81,0)</f>
        <v>0</v>
      </c>
      <c r="AZ845" s="63" t="str">
        <f>VLOOKUP(L845,'Status Report'!B:S,18,0)</f>
        <v>Ellina Smirnova</v>
      </c>
      <c r="BB845" s="63">
        <f>VLOOKUP(L845,'Status Report'!B:Z,25,0)</f>
        <v>12</v>
      </c>
      <c r="BC845" s="63">
        <f t="shared" si="211"/>
        <v>240</v>
      </c>
      <c r="BF845">
        <f>VLOOKUP(L845,'Status Report'!B:CE,82,0)</f>
        <v>0</v>
      </c>
      <c r="BG845">
        <f>VLOOKUP(L845,'Status Report'!B:CF,83,0)</f>
        <v>0</v>
      </c>
      <c r="BH845">
        <f>VLOOKUP(L845,'Status Report'!B:CG,84,0)</f>
        <v>0</v>
      </c>
      <c r="BI845" t="s">
        <v>891</v>
      </c>
      <c r="BJ845" t="s">
        <v>795</v>
      </c>
      <c r="BM845" s="67">
        <f t="shared" si="212"/>
        <v>730</v>
      </c>
    </row>
    <row r="846" spans="1:65" x14ac:dyDescent="0.25">
      <c r="A846" s="68" t="str">
        <f>VLOOKUP(L846,'Status Report'!B:CB,79,0)</f>
        <v>Desperados</v>
      </c>
      <c r="C846">
        <v>26021040</v>
      </c>
      <c r="D846">
        <v>3097160</v>
      </c>
      <c r="E846" t="s">
        <v>803</v>
      </c>
      <c r="F846" t="s">
        <v>802</v>
      </c>
      <c r="G846" t="str">
        <f>VLOOKUP(D846,'[2]sold to'!$A:$H,8,0)</f>
        <v>Netherlands</v>
      </c>
      <c r="H846" t="str">
        <f>VLOOKUP(D846,'[2]sold to'!$A:$I,9,0)</f>
        <v>AMEE</v>
      </c>
      <c r="K846">
        <v>30</v>
      </c>
      <c r="L846">
        <v>88027053</v>
      </c>
      <c r="M846" t="s">
        <v>496</v>
      </c>
      <c r="N846">
        <v>10</v>
      </c>
      <c r="P846" t="str">
        <f>VLOOKUP(L846,'Status Report'!B:AA,26,0)</f>
        <v>China</v>
      </c>
      <c r="Q846" t="str">
        <f>VLOOKUP(L846,'Status Report'!B:AB,27,0)</f>
        <v>Indoor signs</v>
      </c>
      <c r="R846">
        <f>VLOOKUP(L846,'Status Report'!B:X,23,0)</f>
        <v>100</v>
      </c>
      <c r="S846" t="str">
        <f>VLOOKUP(L846,'Status Report'!B:T,19,0)</f>
        <v>Dekkers Visual Communication B.v.</v>
      </c>
      <c r="T846" s="62">
        <f>VLOOKUP(L846,'Status Report'!B:E,4,0)</f>
        <v>3</v>
      </c>
      <c r="U846" s="19">
        <f>_xlfn.IFS(AI846="Den Bosch",VLOOKUP(L846,'Status Report'!B:AM,35,0),AI846="Yantian",VLOOKUP(L846,'Status Report'!B:AM,36,0),AI846="",IF(H846="Asia Pacific",VLOOKUP(L846,'Status Report'!B:AM,36,0),VLOOKUP(L846,'Status Report'!B:AM,35,0)),AI846="Direct shipment",IF(H846="Asia Pacific",VLOOKUP(L846,'Status Report'!B:AM,36,0),VLOOKUP(L846,'Status Report'!B:AM,35,0)))</f>
        <v>145</v>
      </c>
      <c r="V846" s="20">
        <f t="shared" si="199"/>
        <v>1450</v>
      </c>
      <c r="W846" s="19">
        <f>_xlfn.IFS(AI846="Den Bosch",VLOOKUP(L846,'Status Report'!B:AM,37,0),AI846="Yantian",VLOOKUP(L846,'Status Report'!B:AM,38,0),AI846="",IF(H846="Asia Pacific",VLOOKUP(L846,'Status Report'!B:AM,38,0),VLOOKUP(L846,'Status Report'!B:AM,37,0)),AI846="Direct shipment",IF(H846="Asia Pacific",VLOOKUP(L846,'Status Report'!B:AM,38,0),VLOOKUP(L846,'Status Report'!B:AM,37,0)))</f>
        <v>131.82</v>
      </c>
      <c r="X846" s="20">
        <f t="shared" si="200"/>
        <v>1318.1999999999998</v>
      </c>
      <c r="Y846" s="20">
        <f>_xlfn.IFS(AI846="Den Bosch",VLOOKUP(L846,'Status Report'!B:AO,39,0),AI846="Yantian",VLOOKUP(L846,'Status Report'!B:AO,40,0),AI846="",IF(H846="Asia Pacific",VLOOKUP(L846,'Status Report'!B:AO,40,0),VLOOKUP(L846,'Status Report'!B:AO,39,0)),AI846="Direct shipment",IF(H846="Asia Pacific",VLOOKUP(L846,'Status Report'!B:AO,40,0),VLOOKUP(L846,'Status Report'!B:AO,39,0)))</f>
        <v>0</v>
      </c>
      <c r="Z846" s="20">
        <f t="shared" si="201"/>
        <v>0</v>
      </c>
      <c r="AA846" s="20">
        <f t="shared" si="202"/>
        <v>1318.1999999999998</v>
      </c>
      <c r="AB846" s="21">
        <f>_xlfn.IFS(AI846="Den Bosch",VLOOKUP(L846,'Status Report'!B:AM,33,0),AI846="Yantian",VLOOKUP(L846,'Status Report'!B:AM,34,0),AI846="",IF(H846="Asia Pacific",VLOOKUP(L846,'Status Report'!B:AM,34,0),VLOOKUP(L846,'Status Report'!B:AM,33,0)),AI846="Direct shipment",IF(H846="Asia Pacific",VLOOKUP(L846,'Status Report'!B:AM,34,0),VLOOKUP(L846,'Status Report'!B:AM,33,0)))</f>
        <v>114.00000000000001</v>
      </c>
      <c r="AC846" s="21">
        <f>VLOOKUP(L846,'Status Report'!B:CE,82,0)</f>
        <v>0</v>
      </c>
      <c r="AD846" s="21">
        <f t="shared" si="203"/>
        <v>114.00000000000001</v>
      </c>
      <c r="AE846" s="63">
        <f>VLOOKUP(L846,'Status Report'!B:W,20,0)</f>
        <v>44</v>
      </c>
      <c r="AF846" s="63">
        <f>VLOOKUP(L846,'Status Report'!B:W,21,0)</f>
        <v>10</v>
      </c>
      <c r="AG846" s="63">
        <f>VLOOKUP(L846,'Status Report'!B:W,22,0)</f>
        <v>74</v>
      </c>
      <c r="AH846" s="22">
        <f t="shared" si="204"/>
        <v>0.3256</v>
      </c>
      <c r="AI846" t="s">
        <v>990</v>
      </c>
      <c r="AK846" s="63">
        <f>IFERROR(VLOOKUP(G846,ASEAN!A:A,1,0),0)</f>
        <v>0</v>
      </c>
      <c r="AL846" s="63">
        <f>IFERROR(VLOOKUP(D846,'[3]customer specs'!$B$1:$D$65536,3,0),0)</f>
        <v>0</v>
      </c>
      <c r="AM846" s="64">
        <f t="shared" si="205"/>
        <v>131.80000000000018</v>
      </c>
      <c r="AN846" s="64">
        <f t="shared" si="206"/>
        <v>0</v>
      </c>
      <c r="AO846" s="63"/>
      <c r="AP846" s="63"/>
      <c r="AQ846" s="63" t="str">
        <f t="shared" si="207"/>
        <v>no</v>
      </c>
      <c r="AR846" s="20">
        <f t="shared" si="208"/>
        <v>1140.0000000000002</v>
      </c>
      <c r="AS846" s="63"/>
      <c r="AT846" s="23">
        <f t="shared" si="198"/>
        <v>0.12</v>
      </c>
      <c r="AU846" s="65">
        <f t="shared" si="209"/>
        <v>129.54545454545456</v>
      </c>
      <c r="AV846" s="65"/>
      <c r="AW846" s="65">
        <f t="shared" si="210"/>
        <v>1295.4545454545455</v>
      </c>
      <c r="AX846" s="65"/>
      <c r="AY846" s="63">
        <f>VLOOKUP(L846,'Status Report'!B:CF,81,0)</f>
        <v>0</v>
      </c>
      <c r="AZ846" s="63" t="str">
        <f>VLOOKUP(L846,'Status Report'!B:S,18,0)</f>
        <v>Ludmilla Zarybnicka</v>
      </c>
      <c r="BB846" s="63">
        <f>VLOOKUP(L846,'Status Report'!B:Z,25,0)</f>
        <v>1</v>
      </c>
      <c r="BC846" s="63">
        <f t="shared" si="211"/>
        <v>10</v>
      </c>
      <c r="BF846">
        <f>VLOOKUP(L846,'Status Report'!B:CE,82,0)</f>
        <v>0</v>
      </c>
      <c r="BG846">
        <f>VLOOKUP(L846,'Status Report'!B:CF,83,0)</f>
        <v>0</v>
      </c>
      <c r="BH846">
        <f>VLOOKUP(L846,'Status Report'!B:CG,84,0)</f>
        <v>0</v>
      </c>
      <c r="BI846" t="s">
        <v>891</v>
      </c>
      <c r="BJ846" t="s">
        <v>795</v>
      </c>
      <c r="BM846" s="67">
        <f t="shared" si="212"/>
        <v>456</v>
      </c>
    </row>
    <row r="847" spans="1:65" x14ac:dyDescent="0.25">
      <c r="A847" s="68" t="str">
        <f>VLOOKUP(L847,'Status Report'!B:CB,79,0)</f>
        <v>Desperados</v>
      </c>
      <c r="C847">
        <v>26021040</v>
      </c>
      <c r="D847">
        <v>3097160</v>
      </c>
      <c r="E847" t="s">
        <v>803</v>
      </c>
      <c r="F847" t="s">
        <v>802</v>
      </c>
      <c r="G847" t="str">
        <f>VLOOKUP(D847,'[2]sold to'!$A:$H,8,0)</f>
        <v>Netherlands</v>
      </c>
      <c r="H847" t="str">
        <f>VLOOKUP(D847,'[2]sold to'!$A:$I,9,0)</f>
        <v>AMEE</v>
      </c>
      <c r="K847">
        <v>40</v>
      </c>
      <c r="L847">
        <v>88027177</v>
      </c>
      <c r="M847" t="s">
        <v>506</v>
      </c>
      <c r="N847">
        <v>8</v>
      </c>
      <c r="P847" t="str">
        <f>VLOOKUP(L847,'Status Report'!B:AA,26,0)</f>
        <v>Germany</v>
      </c>
      <c r="Q847" t="str">
        <f>VLOOKUP(L847,'Status Report'!B:AB,27,0)</f>
        <v>Coasters (&amp; dripmat)</v>
      </c>
      <c r="R847">
        <f>VLOOKUP(L847,'Status Report'!B:X,23,0)</f>
        <v>50</v>
      </c>
      <c r="S847" t="str">
        <f>VLOOKUP(L847,'Status Report'!B:T,19,0)</f>
        <v>CC Coaster GmbH &amp; Co. KG</v>
      </c>
      <c r="T847" s="62">
        <f>VLOOKUP(L847,'Status Report'!B:E,4,0)</f>
        <v>3</v>
      </c>
      <c r="U847" s="19">
        <f>_xlfn.IFS(AI847="Den Bosch",VLOOKUP(L847,'Status Report'!B:AM,35,0),AI847="Yantian",VLOOKUP(L847,'Status Report'!B:AM,36,0),AI847="",IF(H847="Asia Pacific",VLOOKUP(L847,'Status Report'!B:AM,36,0),VLOOKUP(L847,'Status Report'!B:AM,35,0)),AI847="Direct shipment",IF(H847="Asia Pacific",VLOOKUP(L847,'Status Report'!B:AM,36,0),VLOOKUP(L847,'Status Report'!B:AM,35,0)))</f>
        <v>22.693181818181817</v>
      </c>
      <c r="V847" s="20">
        <f t="shared" si="199"/>
        <v>181.54545454545453</v>
      </c>
      <c r="W847" s="19">
        <f>_xlfn.IFS(AI847="Den Bosch",VLOOKUP(L847,'Status Report'!B:AM,37,0),AI847="Yantian",VLOOKUP(L847,'Status Report'!B:AM,38,0),AI847="",IF(H847="Asia Pacific",VLOOKUP(L847,'Status Report'!B:AM,38,0),VLOOKUP(L847,'Status Report'!B:AM,37,0)),AI847="Direct shipment",IF(H847="Asia Pacific",VLOOKUP(L847,'Status Report'!B:AM,38,0),VLOOKUP(L847,'Status Report'!B:AM,37,0)))</f>
        <v>16.261363636363637</v>
      </c>
      <c r="X847" s="20">
        <f t="shared" si="200"/>
        <v>130.09090909090909</v>
      </c>
      <c r="Y847" s="20">
        <f>_xlfn.IFS(AI847="Den Bosch",VLOOKUP(L847,'Status Report'!B:AO,39,0),AI847="Yantian",VLOOKUP(L847,'Status Report'!B:AO,40,0),AI847="",IF(H847="Asia Pacific",VLOOKUP(L847,'Status Report'!B:AO,40,0),VLOOKUP(L847,'Status Report'!B:AO,39,0)),AI847="Direct shipment",IF(H847="Asia Pacific",VLOOKUP(L847,'Status Report'!B:AO,40,0),VLOOKUP(L847,'Status Report'!B:AO,39,0)))</f>
        <v>0</v>
      </c>
      <c r="Z847" s="20">
        <f t="shared" si="201"/>
        <v>0</v>
      </c>
      <c r="AA847" s="20">
        <f t="shared" si="202"/>
        <v>130.09090909090909</v>
      </c>
      <c r="AB847" s="21">
        <f>_xlfn.IFS(AI847="Den Bosch",VLOOKUP(L847,'Status Report'!B:AM,33,0),AI847="Yantian",VLOOKUP(L847,'Status Report'!B:AM,34,0),AI847="",IF(H847="Asia Pacific",VLOOKUP(L847,'Status Report'!B:AM,34,0),VLOOKUP(L847,'Status Report'!B:AM,33,0)),AI847="Direct shipment",IF(H847="Asia Pacific",VLOOKUP(L847,'Status Report'!B:AM,34,0),VLOOKUP(L847,'Status Report'!B:AM,33,0)))</f>
        <v>14.31</v>
      </c>
      <c r="AC847" s="21">
        <f>VLOOKUP(L847,'Status Report'!B:CE,82,0)</f>
        <v>0</v>
      </c>
      <c r="AD847" s="21">
        <f t="shared" si="203"/>
        <v>14.31</v>
      </c>
      <c r="AE847" s="63">
        <f>VLOOKUP(L847,'Status Report'!B:W,20,0)</f>
        <v>18.600000000000001</v>
      </c>
      <c r="AF847" s="63">
        <f>VLOOKUP(L847,'Status Report'!B:W,21,0)</f>
        <v>46.5</v>
      </c>
      <c r="AG847" s="63">
        <f>VLOOKUP(L847,'Status Report'!B:W,22,0)</f>
        <v>14</v>
      </c>
      <c r="AH847" s="22">
        <f t="shared" si="204"/>
        <v>9.6868800000000019E-2</v>
      </c>
      <c r="AI847" t="s">
        <v>990</v>
      </c>
      <c r="AK847" s="63">
        <f>IFERROR(VLOOKUP(G847,ASEAN!A:A,1,0),0)</f>
        <v>0</v>
      </c>
      <c r="AL847" s="63">
        <f>IFERROR(VLOOKUP(D847,'[3]customer specs'!$B$1:$D$65536,3,0),0)</f>
        <v>0</v>
      </c>
      <c r="AM847" s="64">
        <f t="shared" si="205"/>
        <v>51.454545454545439</v>
      </c>
      <c r="AN847" s="64">
        <f t="shared" si="206"/>
        <v>0</v>
      </c>
      <c r="AO847" s="63"/>
      <c r="AP847" s="63"/>
      <c r="AQ847" s="63" t="str">
        <f t="shared" si="207"/>
        <v>no</v>
      </c>
      <c r="AR847" s="20">
        <f t="shared" si="208"/>
        <v>114.48</v>
      </c>
      <c r="AS847" s="63"/>
      <c r="AT847" s="23">
        <f t="shared" si="198"/>
        <v>0.12</v>
      </c>
      <c r="AU847" s="65">
        <f t="shared" si="209"/>
        <v>16.261363636363637</v>
      </c>
      <c r="AV847" s="65"/>
      <c r="AW847" s="65">
        <f t="shared" si="210"/>
        <v>130.09090909090909</v>
      </c>
      <c r="AX847" s="65"/>
      <c r="AY847" s="63">
        <f>VLOOKUP(L847,'Status Report'!B:CF,81,0)</f>
        <v>0</v>
      </c>
      <c r="AZ847" s="63" t="str">
        <f>VLOOKUP(L847,'Status Report'!B:S,18,0)</f>
        <v>Ellina Smirnova</v>
      </c>
      <c r="BB847" s="63">
        <f>VLOOKUP(L847,'Status Report'!B:Z,25,0)</f>
        <v>1000</v>
      </c>
      <c r="BC847" s="63">
        <f t="shared" si="211"/>
        <v>8000</v>
      </c>
      <c r="BF847">
        <f>VLOOKUP(L847,'Status Report'!B:CE,82,0)</f>
        <v>0</v>
      </c>
      <c r="BG847">
        <f>VLOOKUP(L847,'Status Report'!B:CF,83,0)</f>
        <v>0</v>
      </c>
      <c r="BH847">
        <f>VLOOKUP(L847,'Status Report'!B:CG,84,0)</f>
        <v>0</v>
      </c>
      <c r="BI847" t="s">
        <v>891</v>
      </c>
      <c r="BJ847" t="s">
        <v>795</v>
      </c>
      <c r="BM847" s="67">
        <f t="shared" si="212"/>
        <v>105</v>
      </c>
    </row>
    <row r="848" spans="1:65" x14ac:dyDescent="0.25">
      <c r="A848" s="68" t="str">
        <f>VLOOKUP(L848,'Status Report'!B:CB,79,0)</f>
        <v>Desperados</v>
      </c>
      <c r="C848">
        <v>26021040</v>
      </c>
      <c r="D848">
        <v>3097160</v>
      </c>
      <c r="E848" t="s">
        <v>803</v>
      </c>
      <c r="F848" t="s">
        <v>802</v>
      </c>
      <c r="G848" t="str">
        <f>VLOOKUP(D848,'[2]sold to'!$A:$H,8,0)</f>
        <v>Netherlands</v>
      </c>
      <c r="H848" t="str">
        <f>VLOOKUP(D848,'[2]sold to'!$A:$I,9,0)</f>
        <v>AMEE</v>
      </c>
      <c r="K848">
        <v>50</v>
      </c>
      <c r="L848">
        <v>88027179</v>
      </c>
      <c r="M848" t="s">
        <v>507</v>
      </c>
      <c r="N848">
        <v>20</v>
      </c>
      <c r="P848" t="str">
        <f>VLOOKUP(L848,'Status Report'!B:AA,26,0)</f>
        <v>China</v>
      </c>
      <c r="Q848" t="str">
        <f>VLOOKUP(L848,'Status Report'!B:AB,27,0)</f>
        <v>Bar support</v>
      </c>
      <c r="R848">
        <f>VLOOKUP(L848,'Status Report'!B:X,23,0)</f>
        <v>50</v>
      </c>
      <c r="S848" t="str">
        <f>VLOOKUP(L848,'Status Report'!B:T,19,0)</f>
        <v>Asian Sourcing Link</v>
      </c>
      <c r="T848" s="62">
        <f>VLOOKUP(L848,'Status Report'!B:E,4,0)</f>
        <v>3</v>
      </c>
      <c r="U848" s="19">
        <f>_xlfn.IFS(AI848="Den Bosch",VLOOKUP(L848,'Status Report'!B:AM,35,0),AI848="Yantian",VLOOKUP(L848,'Status Report'!B:AM,36,0),AI848="",IF(H848="Asia Pacific",VLOOKUP(L848,'Status Report'!B:AM,36,0),VLOOKUP(L848,'Status Report'!B:AM,35,0)),AI848="Direct shipment",IF(H848="Asia Pacific",VLOOKUP(L848,'Status Report'!B:AM,36,0),VLOOKUP(L848,'Status Report'!B:AM,35,0)))</f>
        <v>85.7</v>
      </c>
      <c r="V848" s="20">
        <f t="shared" si="199"/>
        <v>1714</v>
      </c>
      <c r="W848" s="19">
        <f>_xlfn.IFS(AI848="Den Bosch",VLOOKUP(L848,'Status Report'!B:AM,37,0),AI848="Yantian",VLOOKUP(L848,'Status Report'!B:AM,38,0),AI848="",IF(H848="Asia Pacific",VLOOKUP(L848,'Status Report'!B:AM,38,0),VLOOKUP(L848,'Status Report'!B:AM,37,0)),AI848="Direct shipment",IF(H848="Asia Pacific",VLOOKUP(L848,'Status Report'!B:AM,38,0),VLOOKUP(L848,'Status Report'!B:AM,37,0)))</f>
        <v>57.1</v>
      </c>
      <c r="X848" s="20">
        <f t="shared" si="200"/>
        <v>1142</v>
      </c>
      <c r="Y848" s="20">
        <f>_xlfn.IFS(AI848="Den Bosch",VLOOKUP(L848,'Status Report'!B:AO,39,0),AI848="Yantian",VLOOKUP(L848,'Status Report'!B:AO,40,0),AI848="",IF(H848="Asia Pacific",VLOOKUP(L848,'Status Report'!B:AO,40,0),VLOOKUP(L848,'Status Report'!B:AO,39,0)),AI848="Direct shipment",IF(H848="Asia Pacific",VLOOKUP(L848,'Status Report'!B:AO,40,0),VLOOKUP(L848,'Status Report'!B:AO,39,0)))</f>
        <v>0</v>
      </c>
      <c r="Z848" s="20">
        <f t="shared" si="201"/>
        <v>0</v>
      </c>
      <c r="AA848" s="20">
        <f t="shared" si="202"/>
        <v>1142</v>
      </c>
      <c r="AB848" s="21">
        <f>_xlfn.IFS(AI848="Den Bosch",VLOOKUP(L848,'Status Report'!B:AM,33,0),AI848="Yantian",VLOOKUP(L848,'Status Report'!B:AM,34,0),AI848="",IF(H848="Asia Pacific",VLOOKUP(L848,'Status Report'!B:AM,34,0),VLOOKUP(L848,'Status Report'!B:AM,33,0)),AI848="Direct shipment",IF(H848="Asia Pacific",VLOOKUP(L848,'Status Report'!B:AM,34,0),VLOOKUP(L848,'Status Report'!B:AM,33,0)))</f>
        <v>49.59</v>
      </c>
      <c r="AC848" s="21">
        <f>VLOOKUP(L848,'Status Report'!B:CE,82,0)</f>
        <v>0</v>
      </c>
      <c r="AD848" s="21">
        <f t="shared" si="203"/>
        <v>49.59</v>
      </c>
      <c r="AE848" s="63">
        <f>VLOOKUP(L848,'Status Report'!B:W,20,0)</f>
        <v>62</v>
      </c>
      <c r="AF848" s="63">
        <f>VLOOKUP(L848,'Status Report'!B:W,21,0)</f>
        <v>20.5</v>
      </c>
      <c r="AG848" s="63">
        <f>VLOOKUP(L848,'Status Report'!B:W,22,0)</f>
        <v>10</v>
      </c>
      <c r="AH848" s="22">
        <f t="shared" si="204"/>
        <v>0.25419999999999998</v>
      </c>
      <c r="AI848" t="s">
        <v>990</v>
      </c>
      <c r="AK848" s="63">
        <f>IFERROR(VLOOKUP(G848,ASEAN!A:A,1,0),0)</f>
        <v>0</v>
      </c>
      <c r="AL848" s="63">
        <f>IFERROR(VLOOKUP(D848,'[3]customer specs'!$B$1:$D$65536,3,0),0)</f>
        <v>0</v>
      </c>
      <c r="AM848" s="64">
        <f t="shared" si="205"/>
        <v>572</v>
      </c>
      <c r="AN848" s="64">
        <f t="shared" si="206"/>
        <v>0</v>
      </c>
      <c r="AO848" s="63"/>
      <c r="AP848" s="63"/>
      <c r="AQ848" s="63" t="str">
        <f t="shared" si="207"/>
        <v>no</v>
      </c>
      <c r="AR848" s="20">
        <f t="shared" si="208"/>
        <v>991.80000000000007</v>
      </c>
      <c r="AS848" s="63"/>
      <c r="AT848" s="23">
        <f t="shared" si="198"/>
        <v>0.12</v>
      </c>
      <c r="AU848" s="65">
        <f t="shared" si="209"/>
        <v>56.352272727272734</v>
      </c>
      <c r="AV848" s="65"/>
      <c r="AW848" s="65">
        <f t="shared" si="210"/>
        <v>1127.0454545454547</v>
      </c>
      <c r="AX848" s="65"/>
      <c r="AY848" s="63">
        <f>VLOOKUP(L848,'Status Report'!B:CF,81,0)</f>
        <v>0</v>
      </c>
      <c r="AZ848" s="63" t="str">
        <f>VLOOKUP(L848,'Status Report'!B:S,18,0)</f>
        <v>Ellina Smirnova</v>
      </c>
      <c r="BB848" s="63">
        <f>VLOOKUP(L848,'Status Report'!B:Z,25,0)</f>
        <v>10</v>
      </c>
      <c r="BC848" s="63">
        <f t="shared" si="211"/>
        <v>200</v>
      </c>
      <c r="BF848">
        <f>VLOOKUP(L848,'Status Report'!B:CE,82,0)</f>
        <v>0</v>
      </c>
      <c r="BG848">
        <f>VLOOKUP(L848,'Status Report'!B:CF,83,0)</f>
        <v>0</v>
      </c>
      <c r="BH848">
        <f>VLOOKUP(L848,'Status Report'!B:CG,84,0)</f>
        <v>0</v>
      </c>
      <c r="BI848" t="s">
        <v>891</v>
      </c>
      <c r="BJ848" t="s">
        <v>795</v>
      </c>
      <c r="BM848" s="67">
        <f t="shared" si="212"/>
        <v>217</v>
      </c>
    </row>
    <row r="849" spans="1:65" x14ac:dyDescent="0.25">
      <c r="A849" s="68" t="str">
        <f>VLOOKUP(L849,'Status Report'!B:CB,79,0)</f>
        <v>Desperados</v>
      </c>
      <c r="C849">
        <v>26021040</v>
      </c>
      <c r="D849">
        <v>3097160</v>
      </c>
      <c r="E849" t="s">
        <v>803</v>
      </c>
      <c r="F849" t="s">
        <v>802</v>
      </c>
      <c r="G849" t="str">
        <f>VLOOKUP(D849,'[2]sold to'!$A:$H,8,0)</f>
        <v>Netherlands</v>
      </c>
      <c r="H849" t="str">
        <f>VLOOKUP(D849,'[2]sold to'!$A:$I,9,0)</f>
        <v>AMEE</v>
      </c>
      <c r="K849">
        <v>60</v>
      </c>
      <c r="L849">
        <v>88027181</v>
      </c>
      <c r="M849" t="s">
        <v>851</v>
      </c>
      <c r="N849">
        <v>8</v>
      </c>
      <c r="P849" t="str">
        <f>VLOOKUP(L849,'Status Report'!B:AA,26,0)</f>
        <v>France</v>
      </c>
      <c r="Q849" t="str">
        <f>VLOOKUP(L849,'Status Report'!B:AB,27,0)</f>
        <v>Plastic cups</v>
      </c>
      <c r="R849">
        <f>VLOOKUP(L849,'Status Report'!B:X,23,0)</f>
        <v>3</v>
      </c>
      <c r="S849" t="str">
        <f>VLOOKUP(L849,'Status Report'!B:T,19,0)</f>
        <v>Re-uz France</v>
      </c>
      <c r="T849" s="62">
        <f>VLOOKUP(L849,'Status Report'!B:E,4,0)</f>
        <v>3</v>
      </c>
      <c r="U849" s="19">
        <f>_xlfn.IFS(AI849="Den Bosch",VLOOKUP(L849,'Status Report'!B:AM,35,0),AI849="Yantian",VLOOKUP(L849,'Status Report'!B:AM,36,0),AI849="",IF(H849="Asia Pacific",VLOOKUP(L849,'Status Report'!B:AM,36,0),VLOOKUP(L849,'Status Report'!B:AM,35,0)),AI849="Direct shipment",IF(H849="Asia Pacific",VLOOKUP(L849,'Status Report'!B:AM,36,0),VLOOKUP(L849,'Status Report'!B:AM,35,0)))</f>
        <v>255.90909090909091</v>
      </c>
      <c r="V849" s="20">
        <f t="shared" si="199"/>
        <v>2047.2727272727273</v>
      </c>
      <c r="W849" s="19">
        <f>_xlfn.IFS(AI849="Den Bosch",VLOOKUP(L849,'Status Report'!B:AM,37,0),AI849="Yantian",VLOOKUP(L849,'Status Report'!B:AM,38,0),AI849="",IF(H849="Asia Pacific",VLOOKUP(L849,'Status Report'!B:AM,38,0),VLOOKUP(L849,'Status Report'!B:AM,37,0)),AI849="Direct shipment",IF(H849="Asia Pacific",VLOOKUP(L849,'Status Report'!B:AM,38,0),VLOOKUP(L849,'Status Report'!B:AM,37,0)))</f>
        <v>110.90909090909091</v>
      </c>
      <c r="X849" s="20">
        <f t="shared" si="200"/>
        <v>887.27272727272725</v>
      </c>
      <c r="Y849" s="20">
        <f>_xlfn.IFS(AI849="Den Bosch",VLOOKUP(L849,'Status Report'!B:AO,39,0),AI849="Yantian",VLOOKUP(L849,'Status Report'!B:AO,40,0),AI849="",IF(H849="Asia Pacific",VLOOKUP(L849,'Status Report'!B:AO,40,0),VLOOKUP(L849,'Status Report'!B:AO,39,0)),AI849="Direct shipment",IF(H849="Asia Pacific",VLOOKUP(L849,'Status Report'!B:AO,40,0),VLOOKUP(L849,'Status Report'!B:AO,39,0)))</f>
        <v>0</v>
      </c>
      <c r="Z849" s="20">
        <f t="shared" si="201"/>
        <v>0</v>
      </c>
      <c r="AA849" s="20">
        <f t="shared" si="202"/>
        <v>887.27272727272725</v>
      </c>
      <c r="AB849" s="21">
        <f>_xlfn.IFS(AI849="Den Bosch",VLOOKUP(L849,'Status Report'!B:AM,33,0),AI849="Yantian",VLOOKUP(L849,'Status Report'!B:AM,34,0),AI849="",IF(H849="Asia Pacific",VLOOKUP(L849,'Status Report'!B:AM,34,0),VLOOKUP(L849,'Status Report'!B:AM,33,0)),AI849="Direct shipment",IF(H849="Asia Pacific",VLOOKUP(L849,'Status Report'!B:AM,34,0),VLOOKUP(L849,'Status Report'!B:AM,33,0)))</f>
        <v>97.6</v>
      </c>
      <c r="AC849" s="21">
        <f>VLOOKUP(L849,'Status Report'!B:CE,82,0)</f>
        <v>0</v>
      </c>
      <c r="AD849" s="21">
        <f t="shared" si="203"/>
        <v>97.6</v>
      </c>
      <c r="AE849" s="63">
        <f>VLOOKUP(L849,'Status Report'!B:W,20,0)</f>
        <v>58.2</v>
      </c>
      <c r="AF849" s="63">
        <f>VLOOKUP(L849,'Status Report'!B:W,21,0)</f>
        <v>36.299999999999997</v>
      </c>
      <c r="AG849" s="63">
        <f>VLOOKUP(L849,'Status Report'!B:W,22,0)</f>
        <v>13.54</v>
      </c>
      <c r="AH849" s="22">
        <f t="shared" si="204"/>
        <v>0.22884333119999994</v>
      </c>
      <c r="AI849" t="s">
        <v>990</v>
      </c>
      <c r="AK849" s="63">
        <f>IFERROR(VLOOKUP(G849,ASEAN!A:A,1,0),0)</f>
        <v>0</v>
      </c>
      <c r="AL849" s="63">
        <f>IFERROR(VLOOKUP(D849,'[3]customer specs'!$B$1:$D$65536,3,0),0)</f>
        <v>0</v>
      </c>
      <c r="AM849" s="64">
        <f t="shared" si="205"/>
        <v>1160</v>
      </c>
      <c r="AN849" s="64">
        <f t="shared" si="206"/>
        <v>0</v>
      </c>
      <c r="AO849" s="63"/>
      <c r="AP849" s="63"/>
      <c r="AQ849" s="63" t="str">
        <f t="shared" si="207"/>
        <v>yes</v>
      </c>
      <c r="AR849" s="20">
        <f t="shared" si="208"/>
        <v>780.8</v>
      </c>
      <c r="AS849" s="63"/>
      <c r="AT849" s="23">
        <f t="shared" si="198"/>
        <v>0.12</v>
      </c>
      <c r="AU849" s="65">
        <f t="shared" si="209"/>
        <v>110.90909090909091</v>
      </c>
      <c r="AV849" s="65"/>
      <c r="AW849" s="65">
        <f t="shared" si="210"/>
        <v>887.27272727272725</v>
      </c>
      <c r="AX849" s="65"/>
      <c r="AY849" s="63">
        <f>VLOOKUP(L849,'Status Report'!B:CF,81,0)</f>
        <v>0</v>
      </c>
      <c r="AZ849" s="63" t="str">
        <f>VLOOKUP(L849,'Status Report'!B:S,18,0)</f>
        <v>Konstantinos Zoupanos</v>
      </c>
      <c r="BB849" s="63">
        <f>VLOOKUP(L849,'Status Report'!B:Z,25,0)</f>
        <v>400</v>
      </c>
      <c r="BC849" s="63">
        <f t="shared" si="211"/>
        <v>3200</v>
      </c>
      <c r="BF849">
        <f>VLOOKUP(L849,'Status Report'!B:CE,82,0)</f>
        <v>0</v>
      </c>
      <c r="BG849">
        <f>VLOOKUP(L849,'Status Report'!B:CF,83,0)</f>
        <v>0</v>
      </c>
      <c r="BH849">
        <f>VLOOKUP(L849,'Status Report'!B:CG,84,0)</f>
        <v>0</v>
      </c>
      <c r="BI849" t="s">
        <v>891</v>
      </c>
      <c r="BJ849" t="s">
        <v>795</v>
      </c>
      <c r="BM849" s="67">
        <f t="shared" si="212"/>
        <v>109</v>
      </c>
    </row>
    <row r="850" spans="1:65" x14ac:dyDescent="0.25">
      <c r="A850" s="68" t="str">
        <f>VLOOKUP(L850,'Status Report'!B:CB,79,0)</f>
        <v>Desperados</v>
      </c>
      <c r="C850">
        <v>26021040</v>
      </c>
      <c r="D850">
        <v>3097160</v>
      </c>
      <c r="E850" t="s">
        <v>803</v>
      </c>
      <c r="F850" t="s">
        <v>802</v>
      </c>
      <c r="G850" t="str">
        <f>VLOOKUP(D850,'[2]sold to'!$A:$H,8,0)</f>
        <v>Netherlands</v>
      </c>
      <c r="H850" t="str">
        <f>VLOOKUP(D850,'[2]sold to'!$A:$I,9,0)</f>
        <v>AMEE</v>
      </c>
      <c r="K850">
        <v>70</v>
      </c>
      <c r="L850">
        <v>88027182</v>
      </c>
      <c r="M850" t="s">
        <v>510</v>
      </c>
      <c r="N850">
        <v>7</v>
      </c>
      <c r="P850" t="str">
        <f>VLOOKUP(L850,'Status Report'!B:AA,26,0)</f>
        <v>France</v>
      </c>
      <c r="Q850" t="str">
        <f>VLOOKUP(L850,'Status Report'!B:AB,27,0)</f>
        <v>Plastic cups</v>
      </c>
      <c r="R850">
        <f>VLOOKUP(L850,'Status Report'!B:X,23,0)</f>
        <v>4</v>
      </c>
      <c r="S850" t="str">
        <f>VLOOKUP(L850,'Status Report'!B:T,19,0)</f>
        <v>Re-uz France</v>
      </c>
      <c r="T850" s="62" t="str">
        <f>VLOOKUP(L850,'Status Report'!B:E,4,0)</f>
        <v>From Stock</v>
      </c>
      <c r="U850" s="19">
        <f>_xlfn.IFS(AI850="Den Bosch",VLOOKUP(L850,'Status Report'!B:AM,35,0),AI850="Yantian",VLOOKUP(L850,'Status Report'!B:AM,36,0),AI850="",IF(H850="Asia Pacific",VLOOKUP(L850,'Status Report'!B:AM,36,0),VLOOKUP(L850,'Status Report'!B:AM,35,0)),AI850="Direct shipment",IF(H850="Asia Pacific",VLOOKUP(L850,'Status Report'!B:AM,36,0),VLOOKUP(L850,'Status Report'!B:AM,35,0)))</f>
        <v>208.44318181818181</v>
      </c>
      <c r="V850" s="20">
        <f t="shared" si="199"/>
        <v>1459.1022727272727</v>
      </c>
      <c r="W850" s="19">
        <f>_xlfn.IFS(AI850="Den Bosch",VLOOKUP(L850,'Status Report'!B:AM,37,0),AI850="Yantian",VLOOKUP(L850,'Status Report'!B:AM,38,0),AI850="",IF(H850="Asia Pacific",VLOOKUP(L850,'Status Report'!B:AM,38,0),VLOOKUP(L850,'Status Report'!B:AM,37,0)),AI850="Direct shipment",IF(H850="Asia Pacific",VLOOKUP(L850,'Status Report'!B:AM,38,0),VLOOKUP(L850,'Status Report'!B:AM,37,0)))</f>
        <v>208.44318181818181</v>
      </c>
      <c r="X850" s="20">
        <f t="shared" si="200"/>
        <v>1459.1022727272727</v>
      </c>
      <c r="Y850" s="20">
        <f>_xlfn.IFS(AI850="Den Bosch",VLOOKUP(L850,'Status Report'!B:AO,39,0),AI850="Yantian",VLOOKUP(L850,'Status Report'!B:AO,40,0),AI850="",IF(H850="Asia Pacific",VLOOKUP(L850,'Status Report'!B:AO,40,0),VLOOKUP(L850,'Status Report'!B:AO,39,0)),AI850="Direct shipment",IF(H850="Asia Pacific",VLOOKUP(L850,'Status Report'!B:AO,40,0),VLOOKUP(L850,'Status Report'!B:AO,39,0)))</f>
        <v>0</v>
      </c>
      <c r="Z850" s="20">
        <f t="shared" si="201"/>
        <v>0</v>
      </c>
      <c r="AA850" s="20">
        <f t="shared" si="202"/>
        <v>1459.1022727272727</v>
      </c>
      <c r="AB850" s="21">
        <f>_xlfn.IFS(AI850="Den Bosch",VLOOKUP(L850,'Status Report'!B:AM,33,0),AI850="Yantian",VLOOKUP(L850,'Status Report'!B:AM,34,0),AI850="",IF(H850="Asia Pacific",VLOOKUP(L850,'Status Report'!B:AM,34,0),VLOOKUP(L850,'Status Report'!B:AM,33,0)),AI850="Direct shipment",IF(H850="Asia Pacific",VLOOKUP(L850,'Status Report'!B:AM,34,0),VLOOKUP(L850,'Status Report'!B:AM,33,0)))</f>
        <v>183.43</v>
      </c>
      <c r="AC850" s="21">
        <f>VLOOKUP(L850,'Status Report'!B:CE,82,0)</f>
        <v>0</v>
      </c>
      <c r="AD850" s="21">
        <f t="shared" si="203"/>
        <v>183.43</v>
      </c>
      <c r="AE850" s="63">
        <f>VLOOKUP(L850,'Status Report'!B:W,20,0)</f>
        <v>73.400000000000006</v>
      </c>
      <c r="AF850" s="63">
        <f>VLOOKUP(L850,'Status Report'!B:W,21,0)</f>
        <v>42.9</v>
      </c>
      <c r="AG850" s="63">
        <f>VLOOKUP(L850,'Status Report'!B:W,22,0)</f>
        <v>25.4</v>
      </c>
      <c r="AH850" s="22">
        <f t="shared" si="204"/>
        <v>0.55986730799999995</v>
      </c>
      <c r="AI850" t="s">
        <v>990</v>
      </c>
      <c r="AK850" s="63">
        <f>IFERROR(VLOOKUP(G850,ASEAN!A:A,1,0),0)</f>
        <v>0</v>
      </c>
      <c r="AL850" s="63">
        <f>IFERROR(VLOOKUP(D850,'[3]customer specs'!$B$1:$D$65536,3,0),0)</f>
        <v>0</v>
      </c>
      <c r="AM850" s="64">
        <f t="shared" si="205"/>
        <v>0</v>
      </c>
      <c r="AN850" s="64">
        <f t="shared" si="206"/>
        <v>0</v>
      </c>
      <c r="AO850" s="63"/>
      <c r="AP850" s="63"/>
      <c r="AQ850" s="63" t="str">
        <f t="shared" si="207"/>
        <v>yes</v>
      </c>
      <c r="AR850" s="20">
        <f t="shared" si="208"/>
        <v>1284.01</v>
      </c>
      <c r="AS850" s="63"/>
      <c r="AT850" s="23">
        <f t="shared" si="198"/>
        <v>0.12</v>
      </c>
      <c r="AU850" s="65">
        <f t="shared" si="209"/>
        <v>208.44318181818181</v>
      </c>
      <c r="AV850" s="65"/>
      <c r="AW850" s="65">
        <f t="shared" si="210"/>
        <v>1459.1022727272727</v>
      </c>
      <c r="AX850" s="65"/>
      <c r="AY850" s="63">
        <f>VLOOKUP(L850,'Status Report'!B:CF,81,0)</f>
        <v>0</v>
      </c>
      <c r="AZ850" s="63" t="str">
        <f>VLOOKUP(L850,'Status Report'!B:S,18,0)</f>
        <v>Konstantinos Zoupanos</v>
      </c>
      <c r="BB850" s="63">
        <f>VLOOKUP(L850,'Status Report'!B:Z,25,0)</f>
        <v>300</v>
      </c>
      <c r="BC850" s="63">
        <f t="shared" si="211"/>
        <v>2100</v>
      </c>
      <c r="BF850">
        <f>VLOOKUP(L850,'Status Report'!B:CE,82,0)</f>
        <v>0</v>
      </c>
      <c r="BG850">
        <f>VLOOKUP(L850,'Status Report'!B:CF,83,0)</f>
        <v>0</v>
      </c>
      <c r="BH850">
        <f>VLOOKUP(L850,'Status Report'!B:CG,84,0)</f>
        <v>0</v>
      </c>
      <c r="BI850" t="s">
        <v>891</v>
      </c>
      <c r="BJ850" t="s">
        <v>795</v>
      </c>
      <c r="BM850" s="67">
        <f t="shared" si="212"/>
        <v>20</v>
      </c>
    </row>
    <row r="851" spans="1:65" x14ac:dyDescent="0.25">
      <c r="A851" s="68" t="str">
        <f>VLOOKUP(L851,'Status Report'!B:CB,79,0)</f>
        <v>Desperados</v>
      </c>
      <c r="C851">
        <v>26021040</v>
      </c>
      <c r="D851">
        <v>3097160</v>
      </c>
      <c r="E851" t="s">
        <v>803</v>
      </c>
      <c r="F851" t="s">
        <v>802</v>
      </c>
      <c r="G851" t="str">
        <f>VLOOKUP(D851,'[2]sold to'!$A:$H,8,0)</f>
        <v>Netherlands</v>
      </c>
      <c r="H851" t="str">
        <f>VLOOKUP(D851,'[2]sold to'!$A:$I,9,0)</f>
        <v>AMEE</v>
      </c>
      <c r="K851">
        <v>80</v>
      </c>
      <c r="L851">
        <v>88027220</v>
      </c>
      <c r="M851" t="s">
        <v>520</v>
      </c>
      <c r="N851">
        <v>15</v>
      </c>
      <c r="P851" t="str">
        <f>VLOOKUP(L851,'Status Report'!B:AA,26,0)</f>
        <v>China</v>
      </c>
      <c r="Q851" t="str">
        <f>VLOOKUP(L851,'Status Report'!B:AB,27,0)</f>
        <v>Bar support</v>
      </c>
      <c r="R851">
        <f>VLOOKUP(L851,'Status Report'!B:X,23,0)</f>
        <v>125</v>
      </c>
      <c r="S851" t="str">
        <f>VLOOKUP(L851,'Status Report'!B:T,19,0)</f>
        <v>Promocean The Netherlands BV</v>
      </c>
      <c r="T851" s="62">
        <f>VLOOKUP(L851,'Status Report'!B:E,4,0)</f>
        <v>3</v>
      </c>
      <c r="U851" s="19">
        <f>_xlfn.IFS(AI851="Den Bosch",VLOOKUP(L851,'Status Report'!B:AM,35,0),AI851="Yantian",VLOOKUP(L851,'Status Report'!B:AM,36,0),AI851="",IF(H851="Asia Pacific",VLOOKUP(L851,'Status Report'!B:AM,36,0),VLOOKUP(L851,'Status Report'!B:AM,35,0)),AI851="Direct shipment",IF(H851="Asia Pacific",VLOOKUP(L851,'Status Report'!B:AM,36,0),VLOOKUP(L851,'Status Report'!B:AM,35,0)))</f>
        <v>39.799999999999997</v>
      </c>
      <c r="V851" s="20">
        <f t="shared" si="199"/>
        <v>597</v>
      </c>
      <c r="W851" s="19">
        <f>_xlfn.IFS(AI851="Den Bosch",VLOOKUP(L851,'Status Report'!B:AM,37,0),AI851="Yantian",VLOOKUP(L851,'Status Report'!B:AM,38,0),AI851="",IF(H851="Asia Pacific",VLOOKUP(L851,'Status Report'!B:AM,38,0),VLOOKUP(L851,'Status Report'!B:AM,37,0)),AI851="Direct shipment",IF(H851="Asia Pacific",VLOOKUP(L851,'Status Report'!B:AM,38,0),VLOOKUP(L851,'Status Report'!B:AM,37,0)))</f>
        <v>35.6</v>
      </c>
      <c r="X851" s="20">
        <f t="shared" si="200"/>
        <v>534</v>
      </c>
      <c r="Y851" s="20">
        <f>_xlfn.IFS(AI851="Den Bosch",VLOOKUP(L851,'Status Report'!B:AO,39,0),AI851="Yantian",VLOOKUP(L851,'Status Report'!B:AO,40,0),AI851="",IF(H851="Asia Pacific",VLOOKUP(L851,'Status Report'!B:AO,40,0),VLOOKUP(L851,'Status Report'!B:AO,39,0)),AI851="Direct shipment",IF(H851="Asia Pacific",VLOOKUP(L851,'Status Report'!B:AO,40,0),VLOOKUP(L851,'Status Report'!B:AO,39,0)))</f>
        <v>0</v>
      </c>
      <c r="Z851" s="20">
        <f t="shared" si="201"/>
        <v>0</v>
      </c>
      <c r="AA851" s="20">
        <f t="shared" si="202"/>
        <v>534</v>
      </c>
      <c r="AB851" s="21">
        <f>_xlfn.IFS(AI851="Den Bosch",VLOOKUP(L851,'Status Report'!B:AM,33,0),AI851="Yantian",VLOOKUP(L851,'Status Report'!B:AM,34,0),AI851="",IF(H851="Asia Pacific",VLOOKUP(L851,'Status Report'!B:AM,34,0),VLOOKUP(L851,'Status Report'!B:AM,33,0)),AI851="Direct shipment",IF(H851="Asia Pacific",VLOOKUP(L851,'Status Report'!B:AM,34,0),VLOOKUP(L851,'Status Report'!B:AM,33,0)))</f>
        <v>29.298000000000002</v>
      </c>
      <c r="AC851" s="21">
        <f>VLOOKUP(L851,'Status Report'!B:CE,82,0)</f>
        <v>0</v>
      </c>
      <c r="AD851" s="21">
        <f t="shared" si="203"/>
        <v>29.298000000000002</v>
      </c>
      <c r="AE851" s="63">
        <f>VLOOKUP(L851,'Status Report'!B:W,20,0)</f>
        <v>14.5</v>
      </c>
      <c r="AF851" s="63">
        <f>VLOOKUP(L851,'Status Report'!B:W,21,0)</f>
        <v>4.8</v>
      </c>
      <c r="AG851" s="63">
        <f>VLOOKUP(L851,'Status Report'!B:W,22,0)</f>
        <v>4.8</v>
      </c>
      <c r="AH851" s="22">
        <f t="shared" si="204"/>
        <v>5.0111999999999995E-3</v>
      </c>
      <c r="AI851" t="s">
        <v>990</v>
      </c>
      <c r="AK851" s="63">
        <f>IFERROR(VLOOKUP(G851,ASEAN!A:A,1,0),0)</f>
        <v>0</v>
      </c>
      <c r="AL851" s="63">
        <f>IFERROR(VLOOKUP(D851,'[3]customer specs'!$B$1:$D$65536,3,0),0)</f>
        <v>0</v>
      </c>
      <c r="AM851" s="64">
        <f t="shared" si="205"/>
        <v>63</v>
      </c>
      <c r="AN851" s="64">
        <f t="shared" si="206"/>
        <v>0</v>
      </c>
      <c r="AO851" s="63"/>
      <c r="AP851" s="63"/>
      <c r="AQ851" s="63" t="str">
        <f t="shared" si="207"/>
        <v>no</v>
      </c>
      <c r="AR851" s="20">
        <f t="shared" si="208"/>
        <v>439.47</v>
      </c>
      <c r="AS851" s="63"/>
      <c r="AT851" s="23">
        <f t="shared" si="198"/>
        <v>0.12</v>
      </c>
      <c r="AU851" s="65">
        <f t="shared" si="209"/>
        <v>33.293181818181822</v>
      </c>
      <c r="AV851" s="65"/>
      <c r="AW851" s="65">
        <f t="shared" si="210"/>
        <v>499.39772727272731</v>
      </c>
      <c r="AX851" s="65"/>
      <c r="AY851" s="63">
        <f>VLOOKUP(L851,'Status Report'!B:CF,81,0)</f>
        <v>0</v>
      </c>
      <c r="AZ851" s="63" t="str">
        <f>VLOOKUP(L851,'Status Report'!B:S,18,0)</f>
        <v>Ellina Smirnova</v>
      </c>
      <c r="BB851" s="63">
        <f>VLOOKUP(L851,'Status Report'!B:Z,25,0)</f>
        <v>20</v>
      </c>
      <c r="BC851" s="63">
        <f t="shared" si="211"/>
        <v>300</v>
      </c>
      <c r="BF851">
        <f>VLOOKUP(L851,'Status Report'!B:CE,82,0)</f>
        <v>0</v>
      </c>
      <c r="BG851">
        <f>VLOOKUP(L851,'Status Report'!B:CF,83,0)</f>
        <v>0</v>
      </c>
      <c r="BH851">
        <f>VLOOKUP(L851,'Status Report'!B:CG,84,0)</f>
        <v>0</v>
      </c>
      <c r="BI851" t="s">
        <v>891</v>
      </c>
      <c r="BJ851" t="s">
        <v>795</v>
      </c>
      <c r="BM851" s="67">
        <f t="shared" si="212"/>
        <v>1081</v>
      </c>
    </row>
    <row r="852" spans="1:65" x14ac:dyDescent="0.25">
      <c r="A852" s="68" t="str">
        <f>VLOOKUP(L852,'Status Report'!B:CB,79,0)</f>
        <v>Desperados</v>
      </c>
      <c r="C852">
        <v>26021040</v>
      </c>
      <c r="D852">
        <v>3097160</v>
      </c>
      <c r="E852" t="s">
        <v>803</v>
      </c>
      <c r="F852" t="s">
        <v>802</v>
      </c>
      <c r="G852" t="str">
        <f>VLOOKUP(D852,'[2]sold to'!$A:$H,8,0)</f>
        <v>Netherlands</v>
      </c>
      <c r="H852" t="str">
        <f>VLOOKUP(D852,'[2]sold to'!$A:$I,9,0)</f>
        <v>AMEE</v>
      </c>
      <c r="K852">
        <v>90</v>
      </c>
      <c r="L852">
        <v>88027233</v>
      </c>
      <c r="M852" t="s">
        <v>528</v>
      </c>
      <c r="N852">
        <v>10</v>
      </c>
      <c r="P852" t="str">
        <f>VLOOKUP(L852,'Status Report'!B:AA,26,0)</f>
        <v>Bangladesh</v>
      </c>
      <c r="Q852" t="str">
        <f>VLOOKUP(L852,'Status Report'!B:AB,27,0)</f>
        <v>Textiles-Clothing</v>
      </c>
      <c r="R852">
        <f>VLOOKUP(L852,'Status Report'!B:X,23,0)</f>
        <v>167</v>
      </c>
      <c r="S852" t="str">
        <f>VLOOKUP(L852,'Status Report'!B:T,19,0)</f>
        <v>Promocean The Netherlands BV</v>
      </c>
      <c r="T852" s="62">
        <f>VLOOKUP(L852,'Status Report'!B:E,4,0)</f>
        <v>3</v>
      </c>
      <c r="U852" s="19">
        <f>_xlfn.IFS(AI852="Den Bosch",VLOOKUP(L852,'Status Report'!B:AM,35,0),AI852="Yantian",VLOOKUP(L852,'Status Report'!B:AM,36,0),AI852="",IF(H852="Asia Pacific",VLOOKUP(L852,'Status Report'!B:AM,36,0),VLOOKUP(L852,'Status Report'!B:AM,35,0)),AI852="Direct shipment",IF(H852="Asia Pacific",VLOOKUP(L852,'Status Report'!B:AM,36,0),VLOOKUP(L852,'Status Report'!B:AM,35,0)))</f>
        <v>40.200000000000003</v>
      </c>
      <c r="V852" s="20">
        <f t="shared" si="199"/>
        <v>402</v>
      </c>
      <c r="W852" s="19">
        <f>_xlfn.IFS(AI852="Den Bosch",VLOOKUP(L852,'Status Report'!B:AM,37,0),AI852="Yantian",VLOOKUP(L852,'Status Report'!B:AM,38,0),AI852="",IF(H852="Asia Pacific",VLOOKUP(L852,'Status Report'!B:AM,38,0),VLOOKUP(L852,'Status Report'!B:AM,37,0)),AI852="Direct shipment",IF(H852="Asia Pacific",VLOOKUP(L852,'Status Report'!B:AM,38,0),VLOOKUP(L852,'Status Report'!B:AM,37,0)))</f>
        <v>40.200000000000003</v>
      </c>
      <c r="X852" s="20">
        <f t="shared" si="200"/>
        <v>402</v>
      </c>
      <c r="Y852" s="20">
        <f>_xlfn.IFS(AI852="Den Bosch",VLOOKUP(L852,'Status Report'!B:AO,39,0),AI852="Yantian",VLOOKUP(L852,'Status Report'!B:AO,40,0),AI852="",IF(H852="Asia Pacific",VLOOKUP(L852,'Status Report'!B:AO,40,0),VLOOKUP(L852,'Status Report'!B:AO,39,0)),AI852="Direct shipment",IF(H852="Asia Pacific",VLOOKUP(L852,'Status Report'!B:AO,40,0),VLOOKUP(L852,'Status Report'!B:AO,39,0)))</f>
        <v>0</v>
      </c>
      <c r="Z852" s="20">
        <f t="shared" si="201"/>
        <v>0</v>
      </c>
      <c r="AA852" s="20">
        <f t="shared" si="202"/>
        <v>402</v>
      </c>
      <c r="AB852" s="21">
        <f>_xlfn.IFS(AI852="Den Bosch",VLOOKUP(L852,'Status Report'!B:AM,33,0),AI852="Yantian",VLOOKUP(L852,'Status Report'!B:AM,34,0),AI852="",IF(H852="Asia Pacific",VLOOKUP(L852,'Status Report'!B:AM,34,0),VLOOKUP(L852,'Status Report'!B:AM,33,0)),AI852="Direct shipment",IF(H852="Asia Pacific",VLOOKUP(L852,'Status Report'!B:AM,34,0),VLOOKUP(L852,'Status Report'!B:AM,33,0)))</f>
        <v>33.337499999999999</v>
      </c>
      <c r="AC852" s="21">
        <f>VLOOKUP(L852,'Status Report'!B:CE,82,0)</f>
        <v>0</v>
      </c>
      <c r="AD852" s="21">
        <f t="shared" si="203"/>
        <v>33.337499999999999</v>
      </c>
      <c r="AE852" s="63">
        <f>VLOOKUP(L852,'Status Report'!B:W,20,0)</f>
        <v>37</v>
      </c>
      <c r="AF852" s="63">
        <f>VLOOKUP(L852,'Status Report'!B:W,21,0)</f>
        <v>27</v>
      </c>
      <c r="AG852" s="63">
        <f>VLOOKUP(L852,'Status Report'!B:W,22,0)</f>
        <v>7.2</v>
      </c>
      <c r="AH852" s="22">
        <f t="shared" si="204"/>
        <v>7.1928000000000006E-2</v>
      </c>
      <c r="AI852" t="s">
        <v>990</v>
      </c>
      <c r="AK852" s="63">
        <f>IFERROR(VLOOKUP(G852,ASEAN!A:A,1,0),0)</f>
        <v>0</v>
      </c>
      <c r="AL852" s="63">
        <f>IFERROR(VLOOKUP(D852,'[3]customer specs'!$B$1:$D$65536,3,0),0)</f>
        <v>0</v>
      </c>
      <c r="AM852" s="64">
        <f t="shared" si="205"/>
        <v>0</v>
      </c>
      <c r="AN852" s="64">
        <f t="shared" si="206"/>
        <v>0</v>
      </c>
      <c r="AO852" s="63"/>
      <c r="AP852" s="63"/>
      <c r="AQ852" s="63" t="str">
        <f t="shared" si="207"/>
        <v>no</v>
      </c>
      <c r="AR852" s="20">
        <f t="shared" si="208"/>
        <v>333.375</v>
      </c>
      <c r="AS852" s="63"/>
      <c r="AT852" s="23">
        <f t="shared" si="198"/>
        <v>0.12</v>
      </c>
      <c r="AU852" s="65">
        <f t="shared" si="209"/>
        <v>37.883522727272727</v>
      </c>
      <c r="AV852" s="65"/>
      <c r="AW852" s="65">
        <f t="shared" si="210"/>
        <v>378.83522727272725</v>
      </c>
      <c r="AX852" s="65"/>
      <c r="AY852" s="63">
        <f>VLOOKUP(L852,'Status Report'!B:CF,81,0)</f>
        <v>0</v>
      </c>
      <c r="AZ852" s="63" t="str">
        <f>VLOOKUP(L852,'Status Report'!B:S,18,0)</f>
        <v>Ellina Smirnova</v>
      </c>
      <c r="BB852" s="63">
        <f>VLOOKUP(L852,'Status Report'!B:Z,25,0)</f>
        <v>6</v>
      </c>
      <c r="BC852" s="63">
        <f t="shared" si="211"/>
        <v>60</v>
      </c>
      <c r="BF852">
        <f>VLOOKUP(L852,'Status Report'!B:CE,82,0)</f>
        <v>0</v>
      </c>
      <c r="BG852">
        <f>VLOOKUP(L852,'Status Report'!B:CF,83,0)</f>
        <v>0</v>
      </c>
      <c r="BH852">
        <f>VLOOKUP(L852,'Status Report'!B:CG,84,0)</f>
        <v>0</v>
      </c>
      <c r="BI852" t="s">
        <v>891</v>
      </c>
      <c r="BJ852" t="s">
        <v>795</v>
      </c>
      <c r="BM852" s="67">
        <f t="shared" si="212"/>
        <v>29</v>
      </c>
    </row>
    <row r="853" spans="1:65" x14ac:dyDescent="0.25">
      <c r="A853" s="68" t="str">
        <f>VLOOKUP(L853,'Status Report'!B:CB,79,0)</f>
        <v>Desperados</v>
      </c>
      <c r="C853">
        <v>26021040</v>
      </c>
      <c r="D853">
        <v>3097160</v>
      </c>
      <c r="E853" t="s">
        <v>803</v>
      </c>
      <c r="F853" t="s">
        <v>802</v>
      </c>
      <c r="G853" t="str">
        <f>VLOOKUP(D853,'[2]sold to'!$A:$H,8,0)</f>
        <v>Netherlands</v>
      </c>
      <c r="H853" t="str">
        <f>VLOOKUP(D853,'[2]sold to'!$A:$I,9,0)</f>
        <v>AMEE</v>
      </c>
      <c r="K853">
        <v>100</v>
      </c>
      <c r="L853">
        <v>88027234</v>
      </c>
      <c r="M853" t="s">
        <v>529</v>
      </c>
      <c r="N853">
        <v>10</v>
      </c>
      <c r="P853" t="str">
        <f>VLOOKUP(L853,'Status Report'!B:AA,26,0)</f>
        <v>Bangladesh</v>
      </c>
      <c r="Q853" t="str">
        <f>VLOOKUP(L853,'Status Report'!B:AB,27,0)</f>
        <v>Textiles-Clothing</v>
      </c>
      <c r="R853">
        <f>VLOOKUP(L853,'Status Report'!B:X,23,0)</f>
        <v>167</v>
      </c>
      <c r="S853" t="str">
        <f>VLOOKUP(L853,'Status Report'!B:T,19,0)</f>
        <v>Promocean The Netherlands BV</v>
      </c>
      <c r="T853" s="62">
        <f>VLOOKUP(L853,'Status Report'!B:E,4,0)</f>
        <v>3</v>
      </c>
      <c r="U853" s="19">
        <f>_xlfn.IFS(AI853="Den Bosch",VLOOKUP(L853,'Status Report'!B:AM,35,0),AI853="Yantian",VLOOKUP(L853,'Status Report'!B:AM,36,0),AI853="",IF(H853="Asia Pacific",VLOOKUP(L853,'Status Report'!B:AM,36,0),VLOOKUP(L853,'Status Report'!B:AM,35,0)),AI853="Direct shipment",IF(H853="Asia Pacific",VLOOKUP(L853,'Status Report'!B:AM,36,0),VLOOKUP(L853,'Status Report'!B:AM,35,0)))</f>
        <v>40.200000000000003</v>
      </c>
      <c r="V853" s="20">
        <f t="shared" si="199"/>
        <v>402</v>
      </c>
      <c r="W853" s="19">
        <f>_xlfn.IFS(AI853="Den Bosch",VLOOKUP(L853,'Status Report'!B:AM,37,0),AI853="Yantian",VLOOKUP(L853,'Status Report'!B:AM,38,0),AI853="",IF(H853="Asia Pacific",VLOOKUP(L853,'Status Report'!B:AM,38,0),VLOOKUP(L853,'Status Report'!B:AM,37,0)),AI853="Direct shipment",IF(H853="Asia Pacific",VLOOKUP(L853,'Status Report'!B:AM,38,0),VLOOKUP(L853,'Status Report'!B:AM,37,0)))</f>
        <v>40.200000000000003</v>
      </c>
      <c r="X853" s="20">
        <f t="shared" si="200"/>
        <v>402</v>
      </c>
      <c r="Y853" s="20">
        <f>_xlfn.IFS(AI853="Den Bosch",VLOOKUP(L853,'Status Report'!B:AO,39,0),AI853="Yantian",VLOOKUP(L853,'Status Report'!B:AO,40,0),AI853="",IF(H853="Asia Pacific",VLOOKUP(L853,'Status Report'!B:AO,40,0),VLOOKUP(L853,'Status Report'!B:AO,39,0)),AI853="Direct shipment",IF(H853="Asia Pacific",VLOOKUP(L853,'Status Report'!B:AO,40,0),VLOOKUP(L853,'Status Report'!B:AO,39,0)))</f>
        <v>0</v>
      </c>
      <c r="Z853" s="20">
        <f t="shared" si="201"/>
        <v>0</v>
      </c>
      <c r="AA853" s="20">
        <f t="shared" si="202"/>
        <v>402</v>
      </c>
      <c r="AB853" s="21">
        <f>_xlfn.IFS(AI853="Den Bosch",VLOOKUP(L853,'Status Report'!B:AM,33,0),AI853="Yantian",VLOOKUP(L853,'Status Report'!B:AM,34,0),AI853="",IF(H853="Asia Pacific",VLOOKUP(L853,'Status Report'!B:AM,34,0),VLOOKUP(L853,'Status Report'!B:AM,33,0)),AI853="Direct shipment",IF(H853="Asia Pacific",VLOOKUP(L853,'Status Report'!B:AM,34,0),VLOOKUP(L853,'Status Report'!B:AM,33,0)))</f>
        <v>33.337499999999999</v>
      </c>
      <c r="AC853" s="21">
        <f>VLOOKUP(L853,'Status Report'!B:CE,82,0)</f>
        <v>0</v>
      </c>
      <c r="AD853" s="21">
        <f t="shared" si="203"/>
        <v>33.337499999999999</v>
      </c>
      <c r="AE853" s="63">
        <f>VLOOKUP(L853,'Status Report'!B:W,20,0)</f>
        <v>37</v>
      </c>
      <c r="AF853" s="63">
        <f>VLOOKUP(L853,'Status Report'!B:W,21,0)</f>
        <v>27</v>
      </c>
      <c r="AG853" s="63">
        <f>VLOOKUP(L853,'Status Report'!B:W,22,0)</f>
        <v>7.2</v>
      </c>
      <c r="AH853" s="22">
        <f t="shared" si="204"/>
        <v>7.1928000000000006E-2</v>
      </c>
      <c r="AI853" t="s">
        <v>990</v>
      </c>
      <c r="AK853" s="63">
        <f>IFERROR(VLOOKUP(G853,ASEAN!A:A,1,0),0)</f>
        <v>0</v>
      </c>
      <c r="AL853" s="63">
        <f>IFERROR(VLOOKUP(D853,'[3]customer specs'!$B$1:$D$65536,3,0),0)</f>
        <v>0</v>
      </c>
      <c r="AM853" s="64">
        <f t="shared" si="205"/>
        <v>0</v>
      </c>
      <c r="AN853" s="64">
        <f t="shared" si="206"/>
        <v>0</v>
      </c>
      <c r="AO853" s="63"/>
      <c r="AP853" s="63"/>
      <c r="AQ853" s="63" t="str">
        <f t="shared" si="207"/>
        <v>no</v>
      </c>
      <c r="AR853" s="20">
        <f t="shared" si="208"/>
        <v>333.375</v>
      </c>
      <c r="AS853" s="63"/>
      <c r="AT853" s="23">
        <f t="shared" si="198"/>
        <v>0.12</v>
      </c>
      <c r="AU853" s="65">
        <f t="shared" si="209"/>
        <v>37.883522727272727</v>
      </c>
      <c r="AV853" s="65"/>
      <c r="AW853" s="65">
        <f t="shared" si="210"/>
        <v>378.83522727272725</v>
      </c>
      <c r="AX853" s="65"/>
      <c r="AY853" s="63">
        <f>VLOOKUP(L853,'Status Report'!B:CF,81,0)</f>
        <v>0</v>
      </c>
      <c r="AZ853" s="63" t="str">
        <f>VLOOKUP(L853,'Status Report'!B:S,18,0)</f>
        <v>Ellina Smirnova</v>
      </c>
      <c r="BB853" s="63">
        <f>VLOOKUP(L853,'Status Report'!B:Z,25,0)</f>
        <v>6</v>
      </c>
      <c r="BC853" s="63">
        <f t="shared" si="211"/>
        <v>60</v>
      </c>
      <c r="BF853">
        <f>VLOOKUP(L853,'Status Report'!B:CE,82,0)</f>
        <v>0</v>
      </c>
      <c r="BG853">
        <f>VLOOKUP(L853,'Status Report'!B:CF,83,0)</f>
        <v>0</v>
      </c>
      <c r="BH853">
        <f>VLOOKUP(L853,'Status Report'!B:CG,84,0)</f>
        <v>0</v>
      </c>
      <c r="BI853" t="s">
        <v>891</v>
      </c>
      <c r="BJ853" t="s">
        <v>795</v>
      </c>
      <c r="BM853" s="67">
        <f t="shared" si="212"/>
        <v>239</v>
      </c>
    </row>
    <row r="854" spans="1:65" x14ac:dyDescent="0.25">
      <c r="A854" s="68" t="str">
        <f>VLOOKUP(L854,'Status Report'!B:CB,79,0)</f>
        <v>Desperados</v>
      </c>
      <c r="C854">
        <v>26021040</v>
      </c>
      <c r="D854">
        <v>3097160</v>
      </c>
      <c r="E854" t="s">
        <v>803</v>
      </c>
      <c r="F854" t="s">
        <v>802</v>
      </c>
      <c r="G854" t="str">
        <f>VLOOKUP(D854,'[2]sold to'!$A:$H,8,0)</f>
        <v>Netherlands</v>
      </c>
      <c r="H854" t="str">
        <f>VLOOKUP(D854,'[2]sold to'!$A:$I,9,0)</f>
        <v>AMEE</v>
      </c>
      <c r="K854">
        <v>110</v>
      </c>
      <c r="L854">
        <v>88027235</v>
      </c>
      <c r="M854" t="s">
        <v>530</v>
      </c>
      <c r="N854">
        <v>10</v>
      </c>
      <c r="P854" t="str">
        <f>VLOOKUP(L854,'Status Report'!B:AA,26,0)</f>
        <v>Bangladesh</v>
      </c>
      <c r="Q854" t="str">
        <f>VLOOKUP(L854,'Status Report'!B:AB,27,0)</f>
        <v>Textiles-Clothing</v>
      </c>
      <c r="R854">
        <f>VLOOKUP(L854,'Status Report'!B:X,23,0)</f>
        <v>167</v>
      </c>
      <c r="S854" t="str">
        <f>VLOOKUP(L854,'Status Report'!B:T,19,0)</f>
        <v>Promocean The Netherlands BV</v>
      </c>
      <c r="T854" s="62">
        <f>VLOOKUP(L854,'Status Report'!B:E,4,0)</f>
        <v>3</v>
      </c>
      <c r="U854" s="19">
        <f>_xlfn.IFS(AI854="Den Bosch",VLOOKUP(L854,'Status Report'!B:AM,35,0),AI854="Yantian",VLOOKUP(L854,'Status Report'!B:AM,36,0),AI854="",IF(H854="Asia Pacific",VLOOKUP(L854,'Status Report'!B:AM,36,0),VLOOKUP(L854,'Status Report'!B:AM,35,0)),AI854="Direct shipment",IF(H854="Asia Pacific",VLOOKUP(L854,'Status Report'!B:AM,36,0),VLOOKUP(L854,'Status Report'!B:AM,35,0)))</f>
        <v>40.200000000000003</v>
      </c>
      <c r="V854" s="20">
        <f t="shared" si="199"/>
        <v>402</v>
      </c>
      <c r="W854" s="19">
        <f>_xlfn.IFS(AI854="Den Bosch",VLOOKUP(L854,'Status Report'!B:AM,37,0),AI854="Yantian",VLOOKUP(L854,'Status Report'!B:AM,38,0),AI854="",IF(H854="Asia Pacific",VLOOKUP(L854,'Status Report'!B:AM,38,0),VLOOKUP(L854,'Status Report'!B:AM,37,0)),AI854="Direct shipment",IF(H854="Asia Pacific",VLOOKUP(L854,'Status Report'!B:AM,38,0),VLOOKUP(L854,'Status Report'!B:AM,37,0)))</f>
        <v>40.200000000000003</v>
      </c>
      <c r="X854" s="20">
        <f t="shared" si="200"/>
        <v>402</v>
      </c>
      <c r="Y854" s="20">
        <f>_xlfn.IFS(AI854="Den Bosch",VLOOKUP(L854,'Status Report'!B:AO,39,0),AI854="Yantian",VLOOKUP(L854,'Status Report'!B:AO,40,0),AI854="",IF(H854="Asia Pacific",VLOOKUP(L854,'Status Report'!B:AO,40,0),VLOOKUP(L854,'Status Report'!B:AO,39,0)),AI854="Direct shipment",IF(H854="Asia Pacific",VLOOKUP(L854,'Status Report'!B:AO,40,0),VLOOKUP(L854,'Status Report'!B:AO,39,0)))</f>
        <v>0</v>
      </c>
      <c r="Z854" s="20">
        <f t="shared" si="201"/>
        <v>0</v>
      </c>
      <c r="AA854" s="20">
        <f t="shared" si="202"/>
        <v>402</v>
      </c>
      <c r="AB854" s="21">
        <f>_xlfn.IFS(AI854="Den Bosch",VLOOKUP(L854,'Status Report'!B:AM,33,0),AI854="Yantian",VLOOKUP(L854,'Status Report'!B:AM,34,0),AI854="",IF(H854="Asia Pacific",VLOOKUP(L854,'Status Report'!B:AM,34,0),VLOOKUP(L854,'Status Report'!B:AM,33,0)),AI854="Direct shipment",IF(H854="Asia Pacific",VLOOKUP(L854,'Status Report'!B:AM,34,0),VLOOKUP(L854,'Status Report'!B:AM,33,0)))</f>
        <v>33.337499999999999</v>
      </c>
      <c r="AC854" s="21">
        <f>VLOOKUP(L854,'Status Report'!B:CE,82,0)</f>
        <v>0</v>
      </c>
      <c r="AD854" s="21">
        <f t="shared" si="203"/>
        <v>33.337499999999999</v>
      </c>
      <c r="AE854" s="63">
        <f>VLOOKUP(L854,'Status Report'!B:W,20,0)</f>
        <v>37</v>
      </c>
      <c r="AF854" s="63">
        <f>VLOOKUP(L854,'Status Report'!B:W,21,0)</f>
        <v>27</v>
      </c>
      <c r="AG854" s="63">
        <f>VLOOKUP(L854,'Status Report'!B:W,22,0)</f>
        <v>7.2</v>
      </c>
      <c r="AH854" s="22">
        <f t="shared" si="204"/>
        <v>7.1928000000000006E-2</v>
      </c>
      <c r="AI854" t="s">
        <v>990</v>
      </c>
      <c r="AK854" s="63">
        <f>IFERROR(VLOOKUP(G854,ASEAN!A:A,1,0),0)</f>
        <v>0</v>
      </c>
      <c r="AL854" s="63">
        <f>IFERROR(VLOOKUP(D854,'[3]customer specs'!$B$1:$D$65536,3,0),0)</f>
        <v>0</v>
      </c>
      <c r="AM854" s="64">
        <f t="shared" si="205"/>
        <v>0</v>
      </c>
      <c r="AN854" s="64">
        <f t="shared" si="206"/>
        <v>0</v>
      </c>
      <c r="AO854" s="63"/>
      <c r="AP854" s="63"/>
      <c r="AQ854" s="63" t="str">
        <f t="shared" si="207"/>
        <v>no</v>
      </c>
      <c r="AR854" s="20">
        <f t="shared" si="208"/>
        <v>333.375</v>
      </c>
      <c r="AS854" s="63"/>
      <c r="AT854" s="23">
        <f t="shared" si="198"/>
        <v>0.12</v>
      </c>
      <c r="AU854" s="65">
        <f t="shared" si="209"/>
        <v>37.883522727272727</v>
      </c>
      <c r="AV854" s="65"/>
      <c r="AW854" s="65">
        <f t="shared" si="210"/>
        <v>378.83522727272725</v>
      </c>
      <c r="AX854" s="65"/>
      <c r="AY854" s="63">
        <f>VLOOKUP(L854,'Status Report'!B:CF,81,0)</f>
        <v>0</v>
      </c>
      <c r="AZ854" s="63" t="str">
        <f>VLOOKUP(L854,'Status Report'!B:S,18,0)</f>
        <v>Ellina Smirnova</v>
      </c>
      <c r="BB854" s="63">
        <f>VLOOKUP(L854,'Status Report'!B:Z,25,0)</f>
        <v>6</v>
      </c>
      <c r="BC854" s="63">
        <f t="shared" si="211"/>
        <v>60</v>
      </c>
      <c r="BF854">
        <f>VLOOKUP(L854,'Status Report'!B:CE,82,0)</f>
        <v>0</v>
      </c>
      <c r="BG854">
        <f>VLOOKUP(L854,'Status Report'!B:CF,83,0)</f>
        <v>0</v>
      </c>
      <c r="BH854">
        <f>VLOOKUP(L854,'Status Report'!B:CG,84,0)</f>
        <v>0</v>
      </c>
      <c r="BI854" t="s">
        <v>891</v>
      </c>
      <c r="BJ854" t="s">
        <v>795</v>
      </c>
      <c r="BM854" s="67">
        <f t="shared" si="212"/>
        <v>42</v>
      </c>
    </row>
    <row r="855" spans="1:65" x14ac:dyDescent="0.25">
      <c r="A855" s="68" t="str">
        <f>VLOOKUP(L855,'Status Report'!B:CB,79,0)</f>
        <v>Desperados</v>
      </c>
      <c r="C855">
        <v>26021041</v>
      </c>
      <c r="D855">
        <v>3097160</v>
      </c>
      <c r="E855" t="s">
        <v>803</v>
      </c>
      <c r="F855" t="s">
        <v>802</v>
      </c>
      <c r="G855" t="str">
        <f>VLOOKUP(D855,'[2]sold to'!$A:$H,8,0)</f>
        <v>Netherlands</v>
      </c>
      <c r="H855" t="str">
        <f>VLOOKUP(D855,'[2]sold to'!$A:$I,9,0)</f>
        <v>AMEE</v>
      </c>
      <c r="K855">
        <v>10</v>
      </c>
      <c r="L855">
        <v>88026183</v>
      </c>
      <c r="M855" t="s">
        <v>184</v>
      </c>
      <c r="N855">
        <v>2</v>
      </c>
      <c r="P855" t="str">
        <f>VLOOKUP(L855,'Status Report'!B:AA,26,0)</f>
        <v>China</v>
      </c>
      <c r="Q855" t="str">
        <f>VLOOKUP(L855,'Status Report'!B:AB,27,0)</f>
        <v>Premiums</v>
      </c>
      <c r="R855">
        <f>VLOOKUP(L855,'Status Report'!B:X,23,0)</f>
        <v>100</v>
      </c>
      <c r="S855" t="str">
        <f>VLOOKUP(L855,'Status Report'!B:T,19,0)</f>
        <v>Promocean The Netherlands BV</v>
      </c>
      <c r="T855" s="62">
        <f>VLOOKUP(L855,'Status Report'!B:E,4,0)</f>
        <v>1</v>
      </c>
      <c r="U855" s="19">
        <f>_xlfn.IFS(AI855="Den Bosch",VLOOKUP(L855,'Status Report'!B:AM,35,0),AI855="Yantian",VLOOKUP(L855,'Status Report'!B:AM,36,0),AI855="",IF(H855="Asia Pacific",VLOOKUP(L855,'Status Report'!B:AM,36,0),VLOOKUP(L855,'Status Report'!B:AM,35,0)),AI855="Direct shipment",IF(H855="Asia Pacific",VLOOKUP(L855,'Status Report'!B:AM,36,0),VLOOKUP(L855,'Status Report'!B:AM,35,0)))</f>
        <v>71.449999999999989</v>
      </c>
      <c r="V855" s="20">
        <f t="shared" si="199"/>
        <v>142.89999999999998</v>
      </c>
      <c r="W855" s="19">
        <f>_xlfn.IFS(AI855="Den Bosch",VLOOKUP(L855,'Status Report'!B:AM,37,0),AI855="Yantian",VLOOKUP(L855,'Status Report'!B:AM,38,0),AI855="",IF(H855="Asia Pacific",VLOOKUP(L855,'Status Report'!B:AM,38,0),VLOOKUP(L855,'Status Report'!B:AM,37,0)),AI855="Direct shipment",IF(H855="Asia Pacific",VLOOKUP(L855,'Status Report'!B:AM,38,0),VLOOKUP(L855,'Status Report'!B:AM,37,0)))</f>
        <v>71.449999999999989</v>
      </c>
      <c r="X855" s="20">
        <f t="shared" si="200"/>
        <v>142.89999999999998</v>
      </c>
      <c r="Y855" s="20">
        <f>_xlfn.IFS(AI855="Den Bosch",VLOOKUP(L855,'Status Report'!B:AO,39,0),AI855="Yantian",VLOOKUP(L855,'Status Report'!B:AO,40,0),AI855="",IF(H855="Asia Pacific",VLOOKUP(L855,'Status Report'!B:AO,40,0),VLOOKUP(L855,'Status Report'!B:AO,39,0)),AI855="Direct shipment",IF(H855="Asia Pacific",VLOOKUP(L855,'Status Report'!B:AO,40,0),VLOOKUP(L855,'Status Report'!B:AO,39,0)))</f>
        <v>0</v>
      </c>
      <c r="Z855" s="20">
        <f t="shared" si="201"/>
        <v>0</v>
      </c>
      <c r="AA855" s="20">
        <f t="shared" si="202"/>
        <v>142.89999999999998</v>
      </c>
      <c r="AB855" s="21">
        <f>_xlfn.IFS(AI855="Den Bosch",VLOOKUP(L855,'Status Report'!B:AM,33,0),AI855="Yantian",VLOOKUP(L855,'Status Report'!B:AM,34,0),AI855="",IF(H855="Asia Pacific",VLOOKUP(L855,'Status Report'!B:AM,34,0),VLOOKUP(L855,'Status Report'!B:AM,33,0)),AI855="Direct shipment",IF(H855="Asia Pacific",VLOOKUP(L855,'Status Report'!B:AM,34,0),VLOOKUP(L855,'Status Report'!B:AM,33,0)))</f>
        <v>61.77261</v>
      </c>
      <c r="AC855" s="21">
        <f>VLOOKUP(L855,'Status Report'!B:CE,82,0)</f>
        <v>0</v>
      </c>
      <c r="AD855" s="21">
        <f t="shared" si="203"/>
        <v>61.77261</v>
      </c>
      <c r="AE855" s="63">
        <f>VLOOKUP(L855,'Status Report'!B:W,20,0)</f>
        <v>30</v>
      </c>
      <c r="AF855" s="63">
        <f>VLOOKUP(L855,'Status Report'!B:W,21,0)</f>
        <v>26</v>
      </c>
      <c r="AG855" s="63">
        <f>VLOOKUP(L855,'Status Report'!B:W,22,0)</f>
        <v>6</v>
      </c>
      <c r="AH855" s="22">
        <f t="shared" si="204"/>
        <v>9.3600000000000003E-3</v>
      </c>
      <c r="AK855" s="63">
        <f>IFERROR(VLOOKUP(G855,ASEAN!A:A,1,0),0)</f>
        <v>0</v>
      </c>
      <c r="AL855" s="63">
        <f>IFERROR(VLOOKUP(D855,'[3]customer specs'!$B$1:$D$65536,3,0),0)</f>
        <v>0</v>
      </c>
      <c r="AM855" s="64">
        <f t="shared" si="205"/>
        <v>0</v>
      </c>
      <c r="AN855" s="64">
        <f t="shared" si="206"/>
        <v>0</v>
      </c>
      <c r="AO855" s="63"/>
      <c r="AP855" s="63"/>
      <c r="AQ855" s="63" t="str">
        <f t="shared" si="207"/>
        <v>no</v>
      </c>
      <c r="AR855" s="20">
        <f t="shared" si="208"/>
        <v>123.54522</v>
      </c>
      <c r="AS855" s="63"/>
      <c r="AT855" s="23">
        <f t="shared" si="198"/>
        <v>0.12</v>
      </c>
      <c r="AU855" s="65">
        <f t="shared" si="209"/>
        <v>70.196147727272731</v>
      </c>
      <c r="AV855" s="65"/>
      <c r="AW855" s="65">
        <f t="shared" si="210"/>
        <v>140.39229545454546</v>
      </c>
      <c r="AX855" s="65"/>
      <c r="AY855" s="63">
        <f>VLOOKUP(L855,'Status Report'!B:CF,81,0)</f>
        <v>0</v>
      </c>
      <c r="AZ855" s="63" t="str">
        <f>VLOOKUP(L855,'Status Report'!B:S,18,0)</f>
        <v>Ellina Smirnova</v>
      </c>
      <c r="BB855" s="63">
        <f>VLOOKUP(L855,'Status Report'!B:Z,25,0)</f>
        <v>5</v>
      </c>
      <c r="BC855" s="63">
        <f t="shared" si="211"/>
        <v>10</v>
      </c>
      <c r="BF855">
        <f>VLOOKUP(L855,'Status Report'!B:CE,82,0)</f>
        <v>0</v>
      </c>
      <c r="BG855">
        <f>VLOOKUP(L855,'Status Report'!B:CF,83,0)</f>
        <v>0</v>
      </c>
      <c r="BH855">
        <f>VLOOKUP(L855,'Status Report'!B:CG,84,0)</f>
        <v>0</v>
      </c>
      <c r="BI855" t="s">
        <v>891</v>
      </c>
      <c r="BJ855" t="s">
        <v>795</v>
      </c>
      <c r="BM855" s="67">
        <f t="shared" si="212"/>
        <v>14</v>
      </c>
    </row>
    <row r="856" spans="1:65" x14ac:dyDescent="0.25">
      <c r="A856" s="68" t="str">
        <f>VLOOKUP(L856,'Status Report'!B:CB,79,0)</f>
        <v>Desperados</v>
      </c>
      <c r="C856">
        <v>26021041</v>
      </c>
      <c r="D856">
        <v>3097160</v>
      </c>
      <c r="E856" t="s">
        <v>803</v>
      </c>
      <c r="F856" t="s">
        <v>802</v>
      </c>
      <c r="G856" t="str">
        <f>VLOOKUP(D856,'[2]sold to'!$A:$H,8,0)</f>
        <v>Netherlands</v>
      </c>
      <c r="H856" t="str">
        <f>VLOOKUP(D856,'[2]sold to'!$A:$I,9,0)</f>
        <v>AMEE</v>
      </c>
      <c r="K856">
        <v>20</v>
      </c>
      <c r="L856">
        <v>88026888</v>
      </c>
      <c r="M856" t="s">
        <v>480</v>
      </c>
      <c r="N856">
        <v>15</v>
      </c>
      <c r="P856" t="str">
        <f>VLOOKUP(L856,'Status Report'!B:AA,26,0)</f>
        <v>China</v>
      </c>
      <c r="Q856" t="str">
        <f>VLOOKUP(L856,'Status Report'!B:AB,27,0)</f>
        <v>Bar support</v>
      </c>
      <c r="R856">
        <f>VLOOKUP(L856,'Status Report'!B:X,23,0)</f>
        <v>167</v>
      </c>
      <c r="S856" t="str">
        <f>VLOOKUP(L856,'Status Report'!B:T,19,0)</f>
        <v>Promocean The Netherlands BV</v>
      </c>
      <c r="T856" s="62">
        <f>VLOOKUP(L856,'Status Report'!B:E,4,0)</f>
        <v>3</v>
      </c>
      <c r="U856" s="19">
        <f>_xlfn.IFS(AI856="Den Bosch",VLOOKUP(L856,'Status Report'!B:AM,35,0),AI856="Yantian",VLOOKUP(L856,'Status Report'!B:AM,36,0),AI856="",IF(H856="Asia Pacific",VLOOKUP(L856,'Status Report'!B:AM,36,0),VLOOKUP(L856,'Status Report'!B:AM,35,0)),AI856="Direct shipment",IF(H856="Asia Pacific",VLOOKUP(L856,'Status Report'!B:AM,36,0),VLOOKUP(L856,'Status Report'!B:AM,35,0)))</f>
        <v>76.679999999999993</v>
      </c>
      <c r="V856" s="20">
        <f t="shared" si="199"/>
        <v>1150.1999999999998</v>
      </c>
      <c r="W856" s="19">
        <f>_xlfn.IFS(AI856="Den Bosch",VLOOKUP(L856,'Status Report'!B:AM,37,0),AI856="Yantian",VLOOKUP(L856,'Status Report'!B:AM,38,0),AI856="",IF(H856="Asia Pacific",VLOOKUP(L856,'Status Report'!B:AM,38,0),VLOOKUP(L856,'Status Report'!B:AM,37,0)),AI856="Direct shipment",IF(H856="Asia Pacific",VLOOKUP(L856,'Status Report'!B:AM,38,0),VLOOKUP(L856,'Status Report'!B:AM,37,0)))</f>
        <v>62.519999999999996</v>
      </c>
      <c r="X856" s="20">
        <f t="shared" si="200"/>
        <v>937.8</v>
      </c>
      <c r="Y856" s="20">
        <f>_xlfn.IFS(AI856="Den Bosch",VLOOKUP(L856,'Status Report'!B:AO,39,0),AI856="Yantian",VLOOKUP(L856,'Status Report'!B:AO,40,0),AI856="",IF(H856="Asia Pacific",VLOOKUP(L856,'Status Report'!B:AO,40,0),VLOOKUP(L856,'Status Report'!B:AO,39,0)),AI856="Direct shipment",IF(H856="Asia Pacific",VLOOKUP(L856,'Status Report'!B:AO,40,0),VLOOKUP(L856,'Status Report'!B:AO,39,0)))</f>
        <v>0</v>
      </c>
      <c r="Z856" s="20">
        <f t="shared" si="201"/>
        <v>0</v>
      </c>
      <c r="AA856" s="20">
        <f t="shared" si="202"/>
        <v>937.8</v>
      </c>
      <c r="AB856" s="21">
        <f>_xlfn.IFS(AI856="Den Bosch",VLOOKUP(L856,'Status Report'!B:AM,33,0),AI856="Yantian",VLOOKUP(L856,'Status Report'!B:AM,34,0),AI856="",IF(H856="Asia Pacific",VLOOKUP(L856,'Status Report'!B:AM,34,0),VLOOKUP(L856,'Status Report'!B:AM,33,0)),AI856="Direct shipment",IF(H856="Asia Pacific",VLOOKUP(L856,'Status Report'!B:AM,34,0),VLOOKUP(L856,'Status Report'!B:AM,33,0)))</f>
        <v>53.420400000000008</v>
      </c>
      <c r="AC856" s="21">
        <f>VLOOKUP(L856,'Status Report'!B:CE,82,0)</f>
        <v>0</v>
      </c>
      <c r="AD856" s="21">
        <f t="shared" si="203"/>
        <v>53.420400000000008</v>
      </c>
      <c r="AE856" s="63">
        <f>VLOOKUP(L856,'Status Report'!B:W,20,0)</f>
        <v>49</v>
      </c>
      <c r="AF856" s="63">
        <f>VLOOKUP(L856,'Status Report'!B:W,21,0)</f>
        <v>26</v>
      </c>
      <c r="AG856" s="63">
        <f>VLOOKUP(L856,'Status Report'!B:W,22,0)</f>
        <v>50</v>
      </c>
      <c r="AH856" s="22">
        <f t="shared" si="204"/>
        <v>0.95550000000000002</v>
      </c>
      <c r="AI856" t="s">
        <v>990</v>
      </c>
      <c r="AK856" s="63">
        <f>IFERROR(VLOOKUP(G856,ASEAN!A:A,1,0),0)</f>
        <v>0</v>
      </c>
      <c r="AL856" s="63">
        <f>IFERROR(VLOOKUP(D856,'[3]customer specs'!$B$1:$D$65536,3,0),0)</f>
        <v>0</v>
      </c>
      <c r="AM856" s="64">
        <f t="shared" si="205"/>
        <v>212.39999999999986</v>
      </c>
      <c r="AN856" s="64">
        <f t="shared" si="206"/>
        <v>0</v>
      </c>
      <c r="AO856" s="63"/>
      <c r="AP856" s="63"/>
      <c r="AQ856" s="63" t="str">
        <f t="shared" si="207"/>
        <v>no</v>
      </c>
      <c r="AR856" s="20">
        <f t="shared" si="208"/>
        <v>801.30600000000015</v>
      </c>
      <c r="AS856" s="63"/>
      <c r="AT856" s="23">
        <f t="shared" si="198"/>
        <v>0.12</v>
      </c>
      <c r="AU856" s="65">
        <f t="shared" si="209"/>
        <v>60.705000000000005</v>
      </c>
      <c r="AV856" s="65"/>
      <c r="AW856" s="65">
        <f t="shared" si="210"/>
        <v>910.57500000000005</v>
      </c>
      <c r="AX856" s="65"/>
      <c r="AY856" s="63">
        <f>VLOOKUP(L856,'Status Report'!B:CF,81,0)</f>
        <v>0</v>
      </c>
      <c r="AZ856" s="63" t="str">
        <f>VLOOKUP(L856,'Status Report'!B:S,18,0)</f>
        <v>Ellina Smirnova</v>
      </c>
      <c r="BB856" s="63">
        <f>VLOOKUP(L856,'Status Report'!B:Z,25,0)</f>
        <v>12</v>
      </c>
      <c r="BC856" s="63">
        <f t="shared" si="211"/>
        <v>180</v>
      </c>
      <c r="BF856">
        <f>VLOOKUP(L856,'Status Report'!B:CE,82,0)</f>
        <v>0</v>
      </c>
      <c r="BG856">
        <f>VLOOKUP(L856,'Status Report'!B:CF,83,0)</f>
        <v>0</v>
      </c>
      <c r="BH856">
        <f>VLOOKUP(L856,'Status Report'!B:CG,84,0)</f>
        <v>0</v>
      </c>
      <c r="BI856" t="s">
        <v>891</v>
      </c>
      <c r="BJ856" t="s">
        <v>795</v>
      </c>
      <c r="BM856" s="67">
        <f t="shared" si="212"/>
        <v>730</v>
      </c>
    </row>
    <row r="857" spans="1:65" x14ac:dyDescent="0.25">
      <c r="A857" s="68" t="str">
        <f>VLOOKUP(L857,'Status Report'!B:CB,79,0)</f>
        <v>Desperados</v>
      </c>
      <c r="C857">
        <v>26021041</v>
      </c>
      <c r="D857">
        <v>3097160</v>
      </c>
      <c r="E857" t="s">
        <v>803</v>
      </c>
      <c r="F857" t="s">
        <v>802</v>
      </c>
      <c r="G857" t="str">
        <f>VLOOKUP(D857,'[2]sold to'!$A:$H,8,0)</f>
        <v>Netherlands</v>
      </c>
      <c r="H857" t="str">
        <f>VLOOKUP(D857,'[2]sold to'!$A:$I,9,0)</f>
        <v>AMEE</v>
      </c>
      <c r="K857">
        <v>30</v>
      </c>
      <c r="L857">
        <v>88027053</v>
      </c>
      <c r="M857" t="s">
        <v>496</v>
      </c>
      <c r="N857">
        <v>10</v>
      </c>
      <c r="P857" t="str">
        <f>VLOOKUP(L857,'Status Report'!B:AA,26,0)</f>
        <v>China</v>
      </c>
      <c r="Q857" t="str">
        <f>VLOOKUP(L857,'Status Report'!B:AB,27,0)</f>
        <v>Indoor signs</v>
      </c>
      <c r="R857">
        <f>VLOOKUP(L857,'Status Report'!B:X,23,0)</f>
        <v>100</v>
      </c>
      <c r="S857" t="str">
        <f>VLOOKUP(L857,'Status Report'!B:T,19,0)</f>
        <v>Dekkers Visual Communication B.v.</v>
      </c>
      <c r="T857" s="62">
        <f>VLOOKUP(L857,'Status Report'!B:E,4,0)</f>
        <v>3</v>
      </c>
      <c r="U857" s="19">
        <f>_xlfn.IFS(AI857="Den Bosch",VLOOKUP(L857,'Status Report'!B:AM,35,0),AI857="Yantian",VLOOKUP(L857,'Status Report'!B:AM,36,0),AI857="",IF(H857="Asia Pacific",VLOOKUP(L857,'Status Report'!B:AM,36,0),VLOOKUP(L857,'Status Report'!B:AM,35,0)),AI857="Direct shipment",IF(H857="Asia Pacific",VLOOKUP(L857,'Status Report'!B:AM,36,0),VLOOKUP(L857,'Status Report'!B:AM,35,0)))</f>
        <v>145</v>
      </c>
      <c r="V857" s="20">
        <f t="shared" si="199"/>
        <v>1450</v>
      </c>
      <c r="W857" s="19">
        <f>_xlfn.IFS(AI857="Den Bosch",VLOOKUP(L857,'Status Report'!B:AM,37,0),AI857="Yantian",VLOOKUP(L857,'Status Report'!B:AM,38,0),AI857="",IF(H857="Asia Pacific",VLOOKUP(L857,'Status Report'!B:AM,38,0),VLOOKUP(L857,'Status Report'!B:AM,37,0)),AI857="Direct shipment",IF(H857="Asia Pacific",VLOOKUP(L857,'Status Report'!B:AM,38,0),VLOOKUP(L857,'Status Report'!B:AM,37,0)))</f>
        <v>131.82</v>
      </c>
      <c r="X857" s="20">
        <f t="shared" si="200"/>
        <v>1318.1999999999998</v>
      </c>
      <c r="Y857" s="20">
        <f>_xlfn.IFS(AI857="Den Bosch",VLOOKUP(L857,'Status Report'!B:AO,39,0),AI857="Yantian",VLOOKUP(L857,'Status Report'!B:AO,40,0),AI857="",IF(H857="Asia Pacific",VLOOKUP(L857,'Status Report'!B:AO,40,0),VLOOKUP(L857,'Status Report'!B:AO,39,0)),AI857="Direct shipment",IF(H857="Asia Pacific",VLOOKUP(L857,'Status Report'!B:AO,40,0),VLOOKUP(L857,'Status Report'!B:AO,39,0)))</f>
        <v>0</v>
      </c>
      <c r="Z857" s="20">
        <f t="shared" si="201"/>
        <v>0</v>
      </c>
      <c r="AA857" s="20">
        <f t="shared" si="202"/>
        <v>1318.1999999999998</v>
      </c>
      <c r="AB857" s="21">
        <f>_xlfn.IFS(AI857="Den Bosch",VLOOKUP(L857,'Status Report'!B:AM,33,0),AI857="Yantian",VLOOKUP(L857,'Status Report'!B:AM,34,0),AI857="",IF(H857="Asia Pacific",VLOOKUP(L857,'Status Report'!B:AM,34,0),VLOOKUP(L857,'Status Report'!B:AM,33,0)),AI857="Direct shipment",IF(H857="Asia Pacific",VLOOKUP(L857,'Status Report'!B:AM,34,0),VLOOKUP(L857,'Status Report'!B:AM,33,0)))</f>
        <v>114.00000000000001</v>
      </c>
      <c r="AC857" s="21">
        <f>VLOOKUP(L857,'Status Report'!B:CE,82,0)</f>
        <v>0</v>
      </c>
      <c r="AD857" s="21">
        <f t="shared" si="203"/>
        <v>114.00000000000001</v>
      </c>
      <c r="AE857" s="63">
        <f>VLOOKUP(L857,'Status Report'!B:W,20,0)</f>
        <v>44</v>
      </c>
      <c r="AF857" s="63">
        <f>VLOOKUP(L857,'Status Report'!B:W,21,0)</f>
        <v>10</v>
      </c>
      <c r="AG857" s="63">
        <f>VLOOKUP(L857,'Status Report'!B:W,22,0)</f>
        <v>74</v>
      </c>
      <c r="AH857" s="22">
        <f t="shared" si="204"/>
        <v>0.3256</v>
      </c>
      <c r="AI857" t="s">
        <v>990</v>
      </c>
      <c r="AK857" s="63">
        <f>IFERROR(VLOOKUP(G857,ASEAN!A:A,1,0),0)</f>
        <v>0</v>
      </c>
      <c r="AL857" s="63">
        <f>IFERROR(VLOOKUP(D857,'[3]customer specs'!$B$1:$D$65536,3,0),0)</f>
        <v>0</v>
      </c>
      <c r="AM857" s="64">
        <f t="shared" si="205"/>
        <v>131.80000000000018</v>
      </c>
      <c r="AN857" s="64">
        <f t="shared" si="206"/>
        <v>0</v>
      </c>
      <c r="AO857" s="63"/>
      <c r="AP857" s="63"/>
      <c r="AQ857" s="63" t="str">
        <f t="shared" si="207"/>
        <v>no</v>
      </c>
      <c r="AR857" s="20">
        <f t="shared" si="208"/>
        <v>1140.0000000000002</v>
      </c>
      <c r="AS857" s="63"/>
      <c r="AT857" s="23">
        <f t="shared" si="198"/>
        <v>0.12</v>
      </c>
      <c r="AU857" s="65">
        <f t="shared" si="209"/>
        <v>129.54545454545456</v>
      </c>
      <c r="AV857" s="65"/>
      <c r="AW857" s="65">
        <f t="shared" si="210"/>
        <v>1295.4545454545455</v>
      </c>
      <c r="AX857" s="65"/>
      <c r="AY857" s="63">
        <f>VLOOKUP(L857,'Status Report'!B:CF,81,0)</f>
        <v>0</v>
      </c>
      <c r="AZ857" s="63" t="str">
        <f>VLOOKUP(L857,'Status Report'!B:S,18,0)</f>
        <v>Ludmilla Zarybnicka</v>
      </c>
      <c r="BB857" s="63">
        <f>VLOOKUP(L857,'Status Report'!B:Z,25,0)</f>
        <v>1</v>
      </c>
      <c r="BC857" s="63">
        <f t="shared" si="211"/>
        <v>10</v>
      </c>
      <c r="BF857">
        <f>VLOOKUP(L857,'Status Report'!B:CE,82,0)</f>
        <v>0</v>
      </c>
      <c r="BG857">
        <f>VLOOKUP(L857,'Status Report'!B:CF,83,0)</f>
        <v>0</v>
      </c>
      <c r="BH857">
        <f>VLOOKUP(L857,'Status Report'!B:CG,84,0)</f>
        <v>0</v>
      </c>
      <c r="BI857" t="s">
        <v>891</v>
      </c>
      <c r="BJ857" t="s">
        <v>795</v>
      </c>
      <c r="BM857" s="67">
        <f t="shared" si="212"/>
        <v>456</v>
      </c>
    </row>
    <row r="858" spans="1:65" x14ac:dyDescent="0.25">
      <c r="A858" s="68" t="str">
        <f>VLOOKUP(L858,'Status Report'!B:CB,79,0)</f>
        <v>Desperados</v>
      </c>
      <c r="C858">
        <v>26021041</v>
      </c>
      <c r="D858">
        <v>3097160</v>
      </c>
      <c r="E858" t="s">
        <v>803</v>
      </c>
      <c r="F858" t="s">
        <v>802</v>
      </c>
      <c r="G858" t="str">
        <f>VLOOKUP(D858,'[2]sold to'!$A:$H,8,0)</f>
        <v>Netherlands</v>
      </c>
      <c r="H858" t="str">
        <f>VLOOKUP(D858,'[2]sold to'!$A:$I,9,0)</f>
        <v>AMEE</v>
      </c>
      <c r="K858">
        <v>40</v>
      </c>
      <c r="L858">
        <v>88027177</v>
      </c>
      <c r="M858" t="s">
        <v>506</v>
      </c>
      <c r="N858">
        <v>6</v>
      </c>
      <c r="P858" t="str">
        <f>VLOOKUP(L858,'Status Report'!B:AA,26,0)</f>
        <v>Germany</v>
      </c>
      <c r="Q858" t="str">
        <f>VLOOKUP(L858,'Status Report'!B:AB,27,0)</f>
        <v>Coasters (&amp; dripmat)</v>
      </c>
      <c r="R858">
        <f>VLOOKUP(L858,'Status Report'!B:X,23,0)</f>
        <v>50</v>
      </c>
      <c r="S858" t="str">
        <f>VLOOKUP(L858,'Status Report'!B:T,19,0)</f>
        <v>CC Coaster GmbH &amp; Co. KG</v>
      </c>
      <c r="T858" s="62">
        <f>VLOOKUP(L858,'Status Report'!B:E,4,0)</f>
        <v>3</v>
      </c>
      <c r="U858" s="19">
        <f>_xlfn.IFS(AI858="Den Bosch",VLOOKUP(L858,'Status Report'!B:AM,35,0),AI858="Yantian",VLOOKUP(L858,'Status Report'!B:AM,36,0),AI858="",IF(H858="Asia Pacific",VLOOKUP(L858,'Status Report'!B:AM,36,0),VLOOKUP(L858,'Status Report'!B:AM,35,0)),AI858="Direct shipment",IF(H858="Asia Pacific",VLOOKUP(L858,'Status Report'!B:AM,36,0),VLOOKUP(L858,'Status Report'!B:AM,35,0)))</f>
        <v>22.693181818181817</v>
      </c>
      <c r="V858" s="20">
        <f t="shared" si="199"/>
        <v>136.15909090909091</v>
      </c>
      <c r="W858" s="19">
        <f>_xlfn.IFS(AI858="Den Bosch",VLOOKUP(L858,'Status Report'!B:AM,37,0),AI858="Yantian",VLOOKUP(L858,'Status Report'!B:AM,38,0),AI858="",IF(H858="Asia Pacific",VLOOKUP(L858,'Status Report'!B:AM,38,0),VLOOKUP(L858,'Status Report'!B:AM,37,0)),AI858="Direct shipment",IF(H858="Asia Pacific",VLOOKUP(L858,'Status Report'!B:AM,38,0),VLOOKUP(L858,'Status Report'!B:AM,37,0)))</f>
        <v>16.261363636363637</v>
      </c>
      <c r="X858" s="20">
        <f t="shared" si="200"/>
        <v>97.568181818181813</v>
      </c>
      <c r="Y858" s="20">
        <f>_xlfn.IFS(AI858="Den Bosch",VLOOKUP(L858,'Status Report'!B:AO,39,0),AI858="Yantian",VLOOKUP(L858,'Status Report'!B:AO,40,0),AI858="",IF(H858="Asia Pacific",VLOOKUP(L858,'Status Report'!B:AO,40,0),VLOOKUP(L858,'Status Report'!B:AO,39,0)),AI858="Direct shipment",IF(H858="Asia Pacific",VLOOKUP(L858,'Status Report'!B:AO,40,0),VLOOKUP(L858,'Status Report'!B:AO,39,0)))</f>
        <v>0</v>
      </c>
      <c r="Z858" s="20">
        <f t="shared" si="201"/>
        <v>0</v>
      </c>
      <c r="AA858" s="20">
        <f t="shared" si="202"/>
        <v>97.568181818181813</v>
      </c>
      <c r="AB858" s="21">
        <f>_xlfn.IFS(AI858="Den Bosch",VLOOKUP(L858,'Status Report'!B:AM,33,0),AI858="Yantian",VLOOKUP(L858,'Status Report'!B:AM,34,0),AI858="",IF(H858="Asia Pacific",VLOOKUP(L858,'Status Report'!B:AM,34,0),VLOOKUP(L858,'Status Report'!B:AM,33,0)),AI858="Direct shipment",IF(H858="Asia Pacific",VLOOKUP(L858,'Status Report'!B:AM,34,0),VLOOKUP(L858,'Status Report'!B:AM,33,0)))</f>
        <v>14.31</v>
      </c>
      <c r="AC858" s="21">
        <f>VLOOKUP(L858,'Status Report'!B:CE,82,0)</f>
        <v>0</v>
      </c>
      <c r="AD858" s="21">
        <f t="shared" si="203"/>
        <v>14.31</v>
      </c>
      <c r="AE858" s="63">
        <f>VLOOKUP(L858,'Status Report'!B:W,20,0)</f>
        <v>18.600000000000001</v>
      </c>
      <c r="AF858" s="63">
        <f>VLOOKUP(L858,'Status Report'!B:W,21,0)</f>
        <v>46.5</v>
      </c>
      <c r="AG858" s="63">
        <f>VLOOKUP(L858,'Status Report'!B:W,22,0)</f>
        <v>14</v>
      </c>
      <c r="AH858" s="22">
        <f t="shared" si="204"/>
        <v>7.2651600000000011E-2</v>
      </c>
      <c r="AI858" t="s">
        <v>990</v>
      </c>
      <c r="AK858" s="63">
        <f>IFERROR(VLOOKUP(G858,ASEAN!A:A,1,0),0)</f>
        <v>0</v>
      </c>
      <c r="AL858" s="63">
        <f>IFERROR(VLOOKUP(D858,'[3]customer specs'!$B$1:$D$65536,3,0),0)</f>
        <v>0</v>
      </c>
      <c r="AM858" s="64">
        <f t="shared" si="205"/>
        <v>38.590909090909093</v>
      </c>
      <c r="AN858" s="64">
        <f t="shared" si="206"/>
        <v>0</v>
      </c>
      <c r="AO858" s="63"/>
      <c r="AP858" s="63"/>
      <c r="AQ858" s="63" t="str">
        <f t="shared" si="207"/>
        <v>no</v>
      </c>
      <c r="AR858" s="20">
        <f t="shared" si="208"/>
        <v>85.86</v>
      </c>
      <c r="AS858" s="63"/>
      <c r="AT858" s="23">
        <f t="shared" si="198"/>
        <v>0.12</v>
      </c>
      <c r="AU858" s="65">
        <f t="shared" si="209"/>
        <v>16.261363636363637</v>
      </c>
      <c r="AV858" s="65"/>
      <c r="AW858" s="65">
        <f t="shared" si="210"/>
        <v>97.568181818181813</v>
      </c>
      <c r="AX858" s="65"/>
      <c r="AY858" s="63">
        <f>VLOOKUP(L858,'Status Report'!B:CF,81,0)</f>
        <v>0</v>
      </c>
      <c r="AZ858" s="63" t="str">
        <f>VLOOKUP(L858,'Status Report'!B:S,18,0)</f>
        <v>Ellina Smirnova</v>
      </c>
      <c r="BB858" s="63">
        <f>VLOOKUP(L858,'Status Report'!B:Z,25,0)</f>
        <v>1000</v>
      </c>
      <c r="BC858" s="63">
        <f t="shared" si="211"/>
        <v>6000</v>
      </c>
      <c r="BF858">
        <f>VLOOKUP(L858,'Status Report'!B:CE,82,0)</f>
        <v>0</v>
      </c>
      <c r="BG858">
        <f>VLOOKUP(L858,'Status Report'!B:CF,83,0)</f>
        <v>0</v>
      </c>
      <c r="BH858">
        <f>VLOOKUP(L858,'Status Report'!B:CG,84,0)</f>
        <v>0</v>
      </c>
      <c r="BI858" t="s">
        <v>891</v>
      </c>
      <c r="BJ858" t="s">
        <v>795</v>
      </c>
      <c r="BM858" s="67">
        <f t="shared" si="212"/>
        <v>105</v>
      </c>
    </row>
    <row r="859" spans="1:65" x14ac:dyDescent="0.25">
      <c r="A859" s="68" t="str">
        <f>VLOOKUP(L859,'Status Report'!B:CB,79,0)</f>
        <v>Desperados</v>
      </c>
      <c r="C859">
        <v>26021041</v>
      </c>
      <c r="D859">
        <v>3097160</v>
      </c>
      <c r="E859" t="s">
        <v>803</v>
      </c>
      <c r="F859" t="s">
        <v>802</v>
      </c>
      <c r="G859" t="str">
        <f>VLOOKUP(D859,'[2]sold to'!$A:$H,8,0)</f>
        <v>Netherlands</v>
      </c>
      <c r="H859" t="str">
        <f>VLOOKUP(D859,'[2]sold to'!$A:$I,9,0)</f>
        <v>AMEE</v>
      </c>
      <c r="K859">
        <v>50</v>
      </c>
      <c r="L859">
        <v>88027179</v>
      </c>
      <c r="M859" t="s">
        <v>507</v>
      </c>
      <c r="N859">
        <v>15</v>
      </c>
      <c r="P859" t="str">
        <f>VLOOKUP(L859,'Status Report'!B:AA,26,0)</f>
        <v>China</v>
      </c>
      <c r="Q859" t="str">
        <f>VLOOKUP(L859,'Status Report'!B:AB,27,0)</f>
        <v>Bar support</v>
      </c>
      <c r="R859">
        <f>VLOOKUP(L859,'Status Report'!B:X,23,0)</f>
        <v>50</v>
      </c>
      <c r="S859" t="str">
        <f>VLOOKUP(L859,'Status Report'!B:T,19,0)</f>
        <v>Asian Sourcing Link</v>
      </c>
      <c r="T859" s="62">
        <f>VLOOKUP(L859,'Status Report'!B:E,4,0)</f>
        <v>3</v>
      </c>
      <c r="U859" s="19">
        <f>_xlfn.IFS(AI859="Den Bosch",VLOOKUP(L859,'Status Report'!B:AM,35,0),AI859="Yantian",VLOOKUP(L859,'Status Report'!B:AM,36,0),AI859="",IF(H859="Asia Pacific",VLOOKUP(L859,'Status Report'!B:AM,36,0),VLOOKUP(L859,'Status Report'!B:AM,35,0)),AI859="Direct shipment",IF(H859="Asia Pacific",VLOOKUP(L859,'Status Report'!B:AM,36,0),VLOOKUP(L859,'Status Report'!B:AM,35,0)))</f>
        <v>85.7</v>
      </c>
      <c r="V859" s="20">
        <f t="shared" si="199"/>
        <v>1285.5</v>
      </c>
      <c r="W859" s="19">
        <f>_xlfn.IFS(AI859="Den Bosch",VLOOKUP(L859,'Status Report'!B:AM,37,0),AI859="Yantian",VLOOKUP(L859,'Status Report'!B:AM,38,0),AI859="",IF(H859="Asia Pacific",VLOOKUP(L859,'Status Report'!B:AM,38,0),VLOOKUP(L859,'Status Report'!B:AM,37,0)),AI859="Direct shipment",IF(H859="Asia Pacific",VLOOKUP(L859,'Status Report'!B:AM,38,0),VLOOKUP(L859,'Status Report'!B:AM,37,0)))</f>
        <v>57.1</v>
      </c>
      <c r="X859" s="20">
        <f t="shared" si="200"/>
        <v>856.5</v>
      </c>
      <c r="Y859" s="20">
        <f>_xlfn.IFS(AI859="Den Bosch",VLOOKUP(L859,'Status Report'!B:AO,39,0),AI859="Yantian",VLOOKUP(L859,'Status Report'!B:AO,40,0),AI859="",IF(H859="Asia Pacific",VLOOKUP(L859,'Status Report'!B:AO,40,0),VLOOKUP(L859,'Status Report'!B:AO,39,0)),AI859="Direct shipment",IF(H859="Asia Pacific",VLOOKUP(L859,'Status Report'!B:AO,40,0),VLOOKUP(L859,'Status Report'!B:AO,39,0)))</f>
        <v>0</v>
      </c>
      <c r="Z859" s="20">
        <f t="shared" si="201"/>
        <v>0</v>
      </c>
      <c r="AA859" s="20">
        <f t="shared" si="202"/>
        <v>856.5</v>
      </c>
      <c r="AB859" s="21">
        <f>_xlfn.IFS(AI859="Den Bosch",VLOOKUP(L859,'Status Report'!B:AM,33,0),AI859="Yantian",VLOOKUP(L859,'Status Report'!B:AM,34,0),AI859="",IF(H859="Asia Pacific",VLOOKUP(L859,'Status Report'!B:AM,34,0),VLOOKUP(L859,'Status Report'!B:AM,33,0)),AI859="Direct shipment",IF(H859="Asia Pacific",VLOOKUP(L859,'Status Report'!B:AM,34,0),VLOOKUP(L859,'Status Report'!B:AM,33,0)))</f>
        <v>49.59</v>
      </c>
      <c r="AC859" s="21">
        <f>VLOOKUP(L859,'Status Report'!B:CE,82,0)</f>
        <v>0</v>
      </c>
      <c r="AD859" s="21">
        <f t="shared" si="203"/>
        <v>49.59</v>
      </c>
      <c r="AE859" s="63">
        <f>VLOOKUP(L859,'Status Report'!B:W,20,0)</f>
        <v>62</v>
      </c>
      <c r="AF859" s="63">
        <f>VLOOKUP(L859,'Status Report'!B:W,21,0)</f>
        <v>20.5</v>
      </c>
      <c r="AG859" s="63">
        <f>VLOOKUP(L859,'Status Report'!B:W,22,0)</f>
        <v>10</v>
      </c>
      <c r="AH859" s="22">
        <f t="shared" si="204"/>
        <v>0.19064999999999999</v>
      </c>
      <c r="AI859" t="s">
        <v>990</v>
      </c>
      <c r="AK859" s="63">
        <f>IFERROR(VLOOKUP(G859,ASEAN!A:A,1,0),0)</f>
        <v>0</v>
      </c>
      <c r="AL859" s="63">
        <f>IFERROR(VLOOKUP(D859,'[3]customer specs'!$B$1:$D$65536,3,0),0)</f>
        <v>0</v>
      </c>
      <c r="AM859" s="64">
        <f t="shared" si="205"/>
        <v>429</v>
      </c>
      <c r="AN859" s="64">
        <f t="shared" si="206"/>
        <v>0</v>
      </c>
      <c r="AO859" s="63"/>
      <c r="AP859" s="63"/>
      <c r="AQ859" s="63" t="str">
        <f t="shared" si="207"/>
        <v>no</v>
      </c>
      <c r="AR859" s="20">
        <f t="shared" si="208"/>
        <v>743.85</v>
      </c>
      <c r="AS859" s="63"/>
      <c r="AT859" s="23">
        <f t="shared" si="198"/>
        <v>0.12</v>
      </c>
      <c r="AU859" s="65">
        <f t="shared" si="209"/>
        <v>56.352272727272734</v>
      </c>
      <c r="AV859" s="65"/>
      <c r="AW859" s="65">
        <f t="shared" si="210"/>
        <v>845.28409090909099</v>
      </c>
      <c r="AX859" s="65"/>
      <c r="AY859" s="63">
        <f>VLOOKUP(L859,'Status Report'!B:CF,81,0)</f>
        <v>0</v>
      </c>
      <c r="AZ859" s="63" t="str">
        <f>VLOOKUP(L859,'Status Report'!B:S,18,0)</f>
        <v>Ellina Smirnova</v>
      </c>
      <c r="BB859" s="63">
        <f>VLOOKUP(L859,'Status Report'!B:Z,25,0)</f>
        <v>10</v>
      </c>
      <c r="BC859" s="63">
        <f t="shared" si="211"/>
        <v>150</v>
      </c>
      <c r="BF859">
        <f>VLOOKUP(L859,'Status Report'!B:CE,82,0)</f>
        <v>0</v>
      </c>
      <c r="BG859">
        <f>VLOOKUP(L859,'Status Report'!B:CF,83,0)</f>
        <v>0</v>
      </c>
      <c r="BH859">
        <f>VLOOKUP(L859,'Status Report'!B:CG,84,0)</f>
        <v>0</v>
      </c>
      <c r="BI859" t="s">
        <v>891</v>
      </c>
      <c r="BJ859" t="s">
        <v>795</v>
      </c>
      <c r="BM859" s="67">
        <f t="shared" si="212"/>
        <v>217</v>
      </c>
    </row>
    <row r="860" spans="1:65" x14ac:dyDescent="0.25">
      <c r="A860" s="68" t="str">
        <f>VLOOKUP(L860,'Status Report'!B:CB,79,0)</f>
        <v>Desperados</v>
      </c>
      <c r="C860">
        <v>26021041</v>
      </c>
      <c r="D860">
        <v>3097160</v>
      </c>
      <c r="E860" t="s">
        <v>803</v>
      </c>
      <c r="F860" t="s">
        <v>802</v>
      </c>
      <c r="G860" t="str">
        <f>VLOOKUP(D860,'[2]sold to'!$A:$H,8,0)</f>
        <v>Netherlands</v>
      </c>
      <c r="H860" t="str">
        <f>VLOOKUP(D860,'[2]sold to'!$A:$I,9,0)</f>
        <v>AMEE</v>
      </c>
      <c r="K860">
        <v>60</v>
      </c>
      <c r="L860">
        <v>88027181</v>
      </c>
      <c r="M860" t="s">
        <v>851</v>
      </c>
      <c r="N860">
        <v>5</v>
      </c>
      <c r="P860" t="str">
        <f>VLOOKUP(L860,'Status Report'!B:AA,26,0)</f>
        <v>France</v>
      </c>
      <c r="Q860" t="str">
        <f>VLOOKUP(L860,'Status Report'!B:AB,27,0)</f>
        <v>Plastic cups</v>
      </c>
      <c r="R860">
        <f>VLOOKUP(L860,'Status Report'!B:X,23,0)</f>
        <v>3</v>
      </c>
      <c r="S860" t="str">
        <f>VLOOKUP(L860,'Status Report'!B:T,19,0)</f>
        <v>Re-uz France</v>
      </c>
      <c r="T860" s="62">
        <f>VLOOKUP(L860,'Status Report'!B:E,4,0)</f>
        <v>3</v>
      </c>
      <c r="U860" s="19">
        <f>_xlfn.IFS(AI860="Den Bosch",VLOOKUP(L860,'Status Report'!B:AM,35,0),AI860="Yantian",VLOOKUP(L860,'Status Report'!B:AM,36,0),AI860="",IF(H860="Asia Pacific",VLOOKUP(L860,'Status Report'!B:AM,36,0),VLOOKUP(L860,'Status Report'!B:AM,35,0)),AI860="Direct shipment",IF(H860="Asia Pacific",VLOOKUP(L860,'Status Report'!B:AM,36,0),VLOOKUP(L860,'Status Report'!B:AM,35,0)))</f>
        <v>255.90909090909091</v>
      </c>
      <c r="V860" s="20">
        <f t="shared" si="199"/>
        <v>1279.5454545454545</v>
      </c>
      <c r="W860" s="19">
        <f>_xlfn.IFS(AI860="Den Bosch",VLOOKUP(L860,'Status Report'!B:AM,37,0),AI860="Yantian",VLOOKUP(L860,'Status Report'!B:AM,38,0),AI860="",IF(H860="Asia Pacific",VLOOKUP(L860,'Status Report'!B:AM,38,0),VLOOKUP(L860,'Status Report'!B:AM,37,0)),AI860="Direct shipment",IF(H860="Asia Pacific",VLOOKUP(L860,'Status Report'!B:AM,38,0),VLOOKUP(L860,'Status Report'!B:AM,37,0)))</f>
        <v>110.90909090909091</v>
      </c>
      <c r="X860" s="20">
        <f t="shared" si="200"/>
        <v>554.5454545454545</v>
      </c>
      <c r="Y860" s="20">
        <f>_xlfn.IFS(AI860="Den Bosch",VLOOKUP(L860,'Status Report'!B:AO,39,0),AI860="Yantian",VLOOKUP(L860,'Status Report'!B:AO,40,0),AI860="",IF(H860="Asia Pacific",VLOOKUP(L860,'Status Report'!B:AO,40,0),VLOOKUP(L860,'Status Report'!B:AO,39,0)),AI860="Direct shipment",IF(H860="Asia Pacific",VLOOKUP(L860,'Status Report'!B:AO,40,0),VLOOKUP(L860,'Status Report'!B:AO,39,0)))</f>
        <v>0</v>
      </c>
      <c r="Z860" s="20">
        <f t="shared" si="201"/>
        <v>0</v>
      </c>
      <c r="AA860" s="20">
        <f t="shared" si="202"/>
        <v>554.5454545454545</v>
      </c>
      <c r="AB860" s="21">
        <f>_xlfn.IFS(AI860="Den Bosch",VLOOKUP(L860,'Status Report'!B:AM,33,0),AI860="Yantian",VLOOKUP(L860,'Status Report'!B:AM,34,0),AI860="",IF(H860="Asia Pacific",VLOOKUP(L860,'Status Report'!B:AM,34,0),VLOOKUP(L860,'Status Report'!B:AM,33,0)),AI860="Direct shipment",IF(H860="Asia Pacific",VLOOKUP(L860,'Status Report'!B:AM,34,0),VLOOKUP(L860,'Status Report'!B:AM,33,0)))</f>
        <v>97.6</v>
      </c>
      <c r="AC860" s="21">
        <f>VLOOKUP(L860,'Status Report'!B:CE,82,0)</f>
        <v>0</v>
      </c>
      <c r="AD860" s="21">
        <f t="shared" si="203"/>
        <v>97.6</v>
      </c>
      <c r="AE860" s="63">
        <f>VLOOKUP(L860,'Status Report'!B:W,20,0)</f>
        <v>58.2</v>
      </c>
      <c r="AF860" s="63">
        <f>VLOOKUP(L860,'Status Report'!B:W,21,0)</f>
        <v>36.299999999999997</v>
      </c>
      <c r="AG860" s="63">
        <f>VLOOKUP(L860,'Status Report'!B:W,22,0)</f>
        <v>13.54</v>
      </c>
      <c r="AH860" s="22">
        <f t="shared" si="204"/>
        <v>0.14302708199999997</v>
      </c>
      <c r="AI860" t="s">
        <v>990</v>
      </c>
      <c r="AK860" s="63">
        <f>IFERROR(VLOOKUP(G860,ASEAN!A:A,1,0),0)</f>
        <v>0</v>
      </c>
      <c r="AL860" s="63">
        <f>IFERROR(VLOOKUP(D860,'[3]customer specs'!$B$1:$D$65536,3,0),0)</f>
        <v>0</v>
      </c>
      <c r="AM860" s="64">
        <f t="shared" si="205"/>
        <v>725</v>
      </c>
      <c r="AN860" s="64">
        <f t="shared" si="206"/>
        <v>0</v>
      </c>
      <c r="AO860" s="63"/>
      <c r="AP860" s="63"/>
      <c r="AQ860" s="63" t="str">
        <f t="shared" si="207"/>
        <v>yes</v>
      </c>
      <c r="AR860" s="20">
        <f t="shared" si="208"/>
        <v>488</v>
      </c>
      <c r="AS860" s="63"/>
      <c r="AT860" s="23">
        <f t="shared" si="198"/>
        <v>0.12</v>
      </c>
      <c r="AU860" s="65">
        <f t="shared" si="209"/>
        <v>110.90909090909091</v>
      </c>
      <c r="AV860" s="65"/>
      <c r="AW860" s="65">
        <f t="shared" si="210"/>
        <v>554.5454545454545</v>
      </c>
      <c r="AX860" s="65"/>
      <c r="AY860" s="63">
        <f>VLOOKUP(L860,'Status Report'!B:CF,81,0)</f>
        <v>0</v>
      </c>
      <c r="AZ860" s="63" t="str">
        <f>VLOOKUP(L860,'Status Report'!B:S,18,0)</f>
        <v>Konstantinos Zoupanos</v>
      </c>
      <c r="BB860" s="63">
        <f>VLOOKUP(L860,'Status Report'!B:Z,25,0)</f>
        <v>400</v>
      </c>
      <c r="BC860" s="63">
        <f t="shared" si="211"/>
        <v>2000</v>
      </c>
      <c r="BF860">
        <f>VLOOKUP(L860,'Status Report'!B:CE,82,0)</f>
        <v>0</v>
      </c>
      <c r="BG860">
        <f>VLOOKUP(L860,'Status Report'!B:CF,83,0)</f>
        <v>0</v>
      </c>
      <c r="BH860">
        <f>VLOOKUP(L860,'Status Report'!B:CG,84,0)</f>
        <v>0</v>
      </c>
      <c r="BI860" t="s">
        <v>891</v>
      </c>
      <c r="BJ860" t="s">
        <v>795</v>
      </c>
      <c r="BM860" s="67">
        <f t="shared" si="212"/>
        <v>109</v>
      </c>
    </row>
    <row r="861" spans="1:65" x14ac:dyDescent="0.25">
      <c r="A861" s="68" t="str">
        <f>VLOOKUP(L861,'Status Report'!B:CB,79,0)</f>
        <v>Desperados</v>
      </c>
      <c r="C861">
        <v>26021041</v>
      </c>
      <c r="D861">
        <v>3097160</v>
      </c>
      <c r="E861" t="s">
        <v>803</v>
      </c>
      <c r="F861" t="s">
        <v>802</v>
      </c>
      <c r="G861" t="str">
        <f>VLOOKUP(D861,'[2]sold to'!$A:$H,8,0)</f>
        <v>Netherlands</v>
      </c>
      <c r="H861" t="str">
        <f>VLOOKUP(D861,'[2]sold to'!$A:$I,9,0)</f>
        <v>AMEE</v>
      </c>
      <c r="K861">
        <v>70</v>
      </c>
      <c r="L861">
        <v>88027220</v>
      </c>
      <c r="M861" t="s">
        <v>520</v>
      </c>
      <c r="N861">
        <v>10</v>
      </c>
      <c r="P861" t="str">
        <f>VLOOKUP(L861,'Status Report'!B:AA,26,0)</f>
        <v>China</v>
      </c>
      <c r="Q861" t="str">
        <f>VLOOKUP(L861,'Status Report'!B:AB,27,0)</f>
        <v>Bar support</v>
      </c>
      <c r="R861">
        <f>VLOOKUP(L861,'Status Report'!B:X,23,0)</f>
        <v>125</v>
      </c>
      <c r="S861" t="str">
        <f>VLOOKUP(L861,'Status Report'!B:T,19,0)</f>
        <v>Promocean The Netherlands BV</v>
      </c>
      <c r="T861" s="62">
        <f>VLOOKUP(L861,'Status Report'!B:E,4,0)</f>
        <v>3</v>
      </c>
      <c r="U861" s="19">
        <f>_xlfn.IFS(AI861="Den Bosch",VLOOKUP(L861,'Status Report'!B:AM,35,0),AI861="Yantian",VLOOKUP(L861,'Status Report'!B:AM,36,0),AI861="",IF(H861="Asia Pacific",VLOOKUP(L861,'Status Report'!B:AM,36,0),VLOOKUP(L861,'Status Report'!B:AM,35,0)),AI861="Direct shipment",IF(H861="Asia Pacific",VLOOKUP(L861,'Status Report'!B:AM,36,0),VLOOKUP(L861,'Status Report'!B:AM,35,0)))</f>
        <v>39.799999999999997</v>
      </c>
      <c r="V861" s="20">
        <f t="shared" si="199"/>
        <v>398</v>
      </c>
      <c r="W861" s="19">
        <f>_xlfn.IFS(AI861="Den Bosch",VLOOKUP(L861,'Status Report'!B:AM,37,0),AI861="Yantian",VLOOKUP(L861,'Status Report'!B:AM,38,0),AI861="",IF(H861="Asia Pacific",VLOOKUP(L861,'Status Report'!B:AM,38,0),VLOOKUP(L861,'Status Report'!B:AM,37,0)),AI861="Direct shipment",IF(H861="Asia Pacific",VLOOKUP(L861,'Status Report'!B:AM,38,0),VLOOKUP(L861,'Status Report'!B:AM,37,0)))</f>
        <v>35.6</v>
      </c>
      <c r="X861" s="20">
        <f t="shared" si="200"/>
        <v>356</v>
      </c>
      <c r="Y861" s="20">
        <f>_xlfn.IFS(AI861="Den Bosch",VLOOKUP(L861,'Status Report'!B:AO,39,0),AI861="Yantian",VLOOKUP(L861,'Status Report'!B:AO,40,0),AI861="",IF(H861="Asia Pacific",VLOOKUP(L861,'Status Report'!B:AO,40,0),VLOOKUP(L861,'Status Report'!B:AO,39,0)),AI861="Direct shipment",IF(H861="Asia Pacific",VLOOKUP(L861,'Status Report'!B:AO,40,0),VLOOKUP(L861,'Status Report'!B:AO,39,0)))</f>
        <v>0</v>
      </c>
      <c r="Z861" s="20">
        <f t="shared" si="201"/>
        <v>0</v>
      </c>
      <c r="AA861" s="20">
        <f t="shared" si="202"/>
        <v>356</v>
      </c>
      <c r="AB861" s="21">
        <f>_xlfn.IFS(AI861="Den Bosch",VLOOKUP(L861,'Status Report'!B:AM,33,0),AI861="Yantian",VLOOKUP(L861,'Status Report'!B:AM,34,0),AI861="",IF(H861="Asia Pacific",VLOOKUP(L861,'Status Report'!B:AM,34,0),VLOOKUP(L861,'Status Report'!B:AM,33,0)),AI861="Direct shipment",IF(H861="Asia Pacific",VLOOKUP(L861,'Status Report'!B:AM,34,0),VLOOKUP(L861,'Status Report'!B:AM,33,0)))</f>
        <v>29.298000000000002</v>
      </c>
      <c r="AC861" s="21">
        <f>VLOOKUP(L861,'Status Report'!B:CE,82,0)</f>
        <v>0</v>
      </c>
      <c r="AD861" s="21">
        <f t="shared" si="203"/>
        <v>29.298000000000002</v>
      </c>
      <c r="AE861" s="63">
        <f>VLOOKUP(L861,'Status Report'!B:W,20,0)</f>
        <v>14.5</v>
      </c>
      <c r="AF861" s="63">
        <f>VLOOKUP(L861,'Status Report'!B:W,21,0)</f>
        <v>4.8</v>
      </c>
      <c r="AG861" s="63">
        <f>VLOOKUP(L861,'Status Report'!B:W,22,0)</f>
        <v>4.8</v>
      </c>
      <c r="AH861" s="22">
        <f t="shared" si="204"/>
        <v>3.3407999999999997E-3</v>
      </c>
      <c r="AI861" t="s">
        <v>990</v>
      </c>
      <c r="AK861" s="63">
        <f>IFERROR(VLOOKUP(G861,ASEAN!A:A,1,0),0)</f>
        <v>0</v>
      </c>
      <c r="AL861" s="63">
        <f>IFERROR(VLOOKUP(D861,'[3]customer specs'!$B$1:$D$65536,3,0),0)</f>
        <v>0</v>
      </c>
      <c r="AM861" s="64">
        <f t="shared" si="205"/>
        <v>42</v>
      </c>
      <c r="AN861" s="64">
        <f t="shared" si="206"/>
        <v>0</v>
      </c>
      <c r="AO861" s="63"/>
      <c r="AP861" s="63"/>
      <c r="AQ861" s="63" t="str">
        <f t="shared" si="207"/>
        <v>no</v>
      </c>
      <c r="AR861" s="20">
        <f t="shared" si="208"/>
        <v>292.98</v>
      </c>
      <c r="AS861" s="63"/>
      <c r="AT861" s="23">
        <f t="shared" si="198"/>
        <v>0.12</v>
      </c>
      <c r="AU861" s="65">
        <f t="shared" si="209"/>
        <v>33.293181818181822</v>
      </c>
      <c r="AV861" s="65"/>
      <c r="AW861" s="65">
        <f t="shared" si="210"/>
        <v>332.93181818181824</v>
      </c>
      <c r="AX861" s="65"/>
      <c r="AY861" s="63">
        <f>VLOOKUP(L861,'Status Report'!B:CF,81,0)</f>
        <v>0</v>
      </c>
      <c r="AZ861" s="63" t="str">
        <f>VLOOKUP(L861,'Status Report'!B:S,18,0)</f>
        <v>Ellina Smirnova</v>
      </c>
      <c r="BB861" s="63">
        <f>VLOOKUP(L861,'Status Report'!B:Z,25,0)</f>
        <v>20</v>
      </c>
      <c r="BC861" s="63">
        <f t="shared" si="211"/>
        <v>200</v>
      </c>
      <c r="BF861">
        <f>VLOOKUP(L861,'Status Report'!B:CE,82,0)</f>
        <v>0</v>
      </c>
      <c r="BG861">
        <f>VLOOKUP(L861,'Status Report'!B:CF,83,0)</f>
        <v>0</v>
      </c>
      <c r="BH861">
        <f>VLOOKUP(L861,'Status Report'!B:CG,84,0)</f>
        <v>0</v>
      </c>
      <c r="BI861" t="s">
        <v>891</v>
      </c>
      <c r="BJ861" t="s">
        <v>795</v>
      </c>
      <c r="BM861" s="67">
        <f t="shared" si="212"/>
        <v>1081</v>
      </c>
    </row>
    <row r="862" spans="1:65" x14ac:dyDescent="0.25">
      <c r="A862" s="68" t="str">
        <f>VLOOKUP(L862,'Status Report'!B:CB,79,0)</f>
        <v>Desperados</v>
      </c>
      <c r="C862">
        <v>26021041</v>
      </c>
      <c r="D862">
        <v>3097160</v>
      </c>
      <c r="E862" t="s">
        <v>803</v>
      </c>
      <c r="F862" t="s">
        <v>802</v>
      </c>
      <c r="G862" t="str">
        <f>VLOOKUP(D862,'[2]sold to'!$A:$H,8,0)</f>
        <v>Netherlands</v>
      </c>
      <c r="H862" t="str">
        <f>VLOOKUP(D862,'[2]sold to'!$A:$I,9,0)</f>
        <v>AMEE</v>
      </c>
      <c r="K862">
        <v>80</v>
      </c>
      <c r="L862">
        <v>88027233</v>
      </c>
      <c r="M862" t="s">
        <v>528</v>
      </c>
      <c r="N862">
        <v>5</v>
      </c>
      <c r="P862" t="str">
        <f>VLOOKUP(L862,'Status Report'!B:AA,26,0)</f>
        <v>Bangladesh</v>
      </c>
      <c r="Q862" t="str">
        <f>VLOOKUP(L862,'Status Report'!B:AB,27,0)</f>
        <v>Textiles-Clothing</v>
      </c>
      <c r="R862">
        <f>VLOOKUP(L862,'Status Report'!B:X,23,0)</f>
        <v>167</v>
      </c>
      <c r="S862" t="str">
        <f>VLOOKUP(L862,'Status Report'!B:T,19,0)</f>
        <v>Promocean The Netherlands BV</v>
      </c>
      <c r="T862" s="62">
        <f>VLOOKUP(L862,'Status Report'!B:E,4,0)</f>
        <v>3</v>
      </c>
      <c r="U862" s="19">
        <f>_xlfn.IFS(AI862="Den Bosch",VLOOKUP(L862,'Status Report'!B:AM,35,0),AI862="Yantian",VLOOKUP(L862,'Status Report'!B:AM,36,0),AI862="",IF(H862="Asia Pacific",VLOOKUP(L862,'Status Report'!B:AM,36,0),VLOOKUP(L862,'Status Report'!B:AM,35,0)),AI862="Direct shipment",IF(H862="Asia Pacific",VLOOKUP(L862,'Status Report'!B:AM,36,0),VLOOKUP(L862,'Status Report'!B:AM,35,0)))</f>
        <v>40.200000000000003</v>
      </c>
      <c r="V862" s="20">
        <f t="shared" si="199"/>
        <v>201</v>
      </c>
      <c r="W862" s="19">
        <f>_xlfn.IFS(AI862="Den Bosch",VLOOKUP(L862,'Status Report'!B:AM,37,0),AI862="Yantian",VLOOKUP(L862,'Status Report'!B:AM,38,0),AI862="",IF(H862="Asia Pacific",VLOOKUP(L862,'Status Report'!B:AM,38,0),VLOOKUP(L862,'Status Report'!B:AM,37,0)),AI862="Direct shipment",IF(H862="Asia Pacific",VLOOKUP(L862,'Status Report'!B:AM,38,0),VLOOKUP(L862,'Status Report'!B:AM,37,0)))</f>
        <v>40.200000000000003</v>
      </c>
      <c r="X862" s="20">
        <f t="shared" si="200"/>
        <v>201</v>
      </c>
      <c r="Y862" s="20">
        <f>_xlfn.IFS(AI862="Den Bosch",VLOOKUP(L862,'Status Report'!B:AO,39,0),AI862="Yantian",VLOOKUP(L862,'Status Report'!B:AO,40,0),AI862="",IF(H862="Asia Pacific",VLOOKUP(L862,'Status Report'!B:AO,40,0),VLOOKUP(L862,'Status Report'!B:AO,39,0)),AI862="Direct shipment",IF(H862="Asia Pacific",VLOOKUP(L862,'Status Report'!B:AO,40,0),VLOOKUP(L862,'Status Report'!B:AO,39,0)))</f>
        <v>0</v>
      </c>
      <c r="Z862" s="20">
        <f t="shared" si="201"/>
        <v>0</v>
      </c>
      <c r="AA862" s="20">
        <f t="shared" si="202"/>
        <v>201</v>
      </c>
      <c r="AB862" s="21">
        <f>_xlfn.IFS(AI862="Den Bosch",VLOOKUP(L862,'Status Report'!B:AM,33,0),AI862="Yantian",VLOOKUP(L862,'Status Report'!B:AM,34,0),AI862="",IF(H862="Asia Pacific",VLOOKUP(L862,'Status Report'!B:AM,34,0),VLOOKUP(L862,'Status Report'!B:AM,33,0)),AI862="Direct shipment",IF(H862="Asia Pacific",VLOOKUP(L862,'Status Report'!B:AM,34,0),VLOOKUP(L862,'Status Report'!B:AM,33,0)))</f>
        <v>33.337499999999999</v>
      </c>
      <c r="AC862" s="21">
        <f>VLOOKUP(L862,'Status Report'!B:CE,82,0)</f>
        <v>0</v>
      </c>
      <c r="AD862" s="21">
        <f t="shared" si="203"/>
        <v>33.337499999999999</v>
      </c>
      <c r="AE862" s="63">
        <f>VLOOKUP(L862,'Status Report'!B:W,20,0)</f>
        <v>37</v>
      </c>
      <c r="AF862" s="63">
        <f>VLOOKUP(L862,'Status Report'!B:W,21,0)</f>
        <v>27</v>
      </c>
      <c r="AG862" s="63">
        <f>VLOOKUP(L862,'Status Report'!B:W,22,0)</f>
        <v>7.2</v>
      </c>
      <c r="AH862" s="22">
        <f t="shared" si="204"/>
        <v>3.5964000000000003E-2</v>
      </c>
      <c r="AI862" t="s">
        <v>990</v>
      </c>
      <c r="AK862" s="63">
        <f>IFERROR(VLOOKUP(G862,ASEAN!A:A,1,0),0)</f>
        <v>0</v>
      </c>
      <c r="AL862" s="63">
        <f>IFERROR(VLOOKUP(D862,'[3]customer specs'!$B$1:$D$65536,3,0),0)</f>
        <v>0</v>
      </c>
      <c r="AM862" s="64">
        <f t="shared" si="205"/>
        <v>0</v>
      </c>
      <c r="AN862" s="64">
        <f t="shared" si="206"/>
        <v>0</v>
      </c>
      <c r="AO862" s="63"/>
      <c r="AP862" s="63"/>
      <c r="AQ862" s="63" t="str">
        <f t="shared" si="207"/>
        <v>no</v>
      </c>
      <c r="AR862" s="20">
        <f t="shared" si="208"/>
        <v>166.6875</v>
      </c>
      <c r="AS862" s="63"/>
      <c r="AT862" s="23">
        <f t="shared" si="198"/>
        <v>0.12</v>
      </c>
      <c r="AU862" s="65">
        <f t="shared" si="209"/>
        <v>37.883522727272727</v>
      </c>
      <c r="AV862" s="65"/>
      <c r="AW862" s="65">
        <f t="shared" si="210"/>
        <v>189.41761363636363</v>
      </c>
      <c r="AX862" s="65"/>
      <c r="AY862" s="63">
        <f>VLOOKUP(L862,'Status Report'!B:CF,81,0)</f>
        <v>0</v>
      </c>
      <c r="AZ862" s="63" t="str">
        <f>VLOOKUP(L862,'Status Report'!B:S,18,0)</f>
        <v>Ellina Smirnova</v>
      </c>
      <c r="BB862" s="63">
        <f>VLOOKUP(L862,'Status Report'!B:Z,25,0)</f>
        <v>6</v>
      </c>
      <c r="BC862" s="63">
        <f t="shared" si="211"/>
        <v>30</v>
      </c>
      <c r="BF862">
        <f>VLOOKUP(L862,'Status Report'!B:CE,82,0)</f>
        <v>0</v>
      </c>
      <c r="BG862">
        <f>VLOOKUP(L862,'Status Report'!B:CF,83,0)</f>
        <v>0</v>
      </c>
      <c r="BH862">
        <f>VLOOKUP(L862,'Status Report'!B:CG,84,0)</f>
        <v>0</v>
      </c>
      <c r="BI862" t="s">
        <v>891</v>
      </c>
      <c r="BJ862" t="s">
        <v>795</v>
      </c>
      <c r="BM862" s="67">
        <f t="shared" si="212"/>
        <v>29</v>
      </c>
    </row>
    <row r="863" spans="1:65" x14ac:dyDescent="0.25">
      <c r="A863" s="68" t="str">
        <f>VLOOKUP(L863,'Status Report'!B:CB,79,0)</f>
        <v>Desperados</v>
      </c>
      <c r="C863">
        <v>26021041</v>
      </c>
      <c r="D863">
        <v>3097160</v>
      </c>
      <c r="E863" t="s">
        <v>803</v>
      </c>
      <c r="F863" t="s">
        <v>802</v>
      </c>
      <c r="G863" t="str">
        <f>VLOOKUP(D863,'[2]sold to'!$A:$H,8,0)</f>
        <v>Netherlands</v>
      </c>
      <c r="H863" t="str">
        <f>VLOOKUP(D863,'[2]sold to'!$A:$I,9,0)</f>
        <v>AMEE</v>
      </c>
      <c r="K863">
        <v>90</v>
      </c>
      <c r="L863">
        <v>88027234</v>
      </c>
      <c r="M863" t="s">
        <v>529</v>
      </c>
      <c r="N863">
        <v>5</v>
      </c>
      <c r="P863" t="str">
        <f>VLOOKUP(L863,'Status Report'!B:AA,26,0)</f>
        <v>Bangladesh</v>
      </c>
      <c r="Q863" t="str">
        <f>VLOOKUP(L863,'Status Report'!B:AB,27,0)</f>
        <v>Textiles-Clothing</v>
      </c>
      <c r="R863">
        <f>VLOOKUP(L863,'Status Report'!B:X,23,0)</f>
        <v>167</v>
      </c>
      <c r="S863" t="str">
        <f>VLOOKUP(L863,'Status Report'!B:T,19,0)</f>
        <v>Promocean The Netherlands BV</v>
      </c>
      <c r="T863" s="62">
        <f>VLOOKUP(L863,'Status Report'!B:E,4,0)</f>
        <v>3</v>
      </c>
      <c r="U863" s="19">
        <f>_xlfn.IFS(AI863="Den Bosch",VLOOKUP(L863,'Status Report'!B:AM,35,0),AI863="Yantian",VLOOKUP(L863,'Status Report'!B:AM,36,0),AI863="",IF(H863="Asia Pacific",VLOOKUP(L863,'Status Report'!B:AM,36,0),VLOOKUP(L863,'Status Report'!B:AM,35,0)),AI863="Direct shipment",IF(H863="Asia Pacific",VLOOKUP(L863,'Status Report'!B:AM,36,0),VLOOKUP(L863,'Status Report'!B:AM,35,0)))</f>
        <v>40.200000000000003</v>
      </c>
      <c r="V863" s="20">
        <f t="shared" si="199"/>
        <v>201</v>
      </c>
      <c r="W863" s="19">
        <f>_xlfn.IFS(AI863="Den Bosch",VLOOKUP(L863,'Status Report'!B:AM,37,0),AI863="Yantian",VLOOKUP(L863,'Status Report'!B:AM,38,0),AI863="",IF(H863="Asia Pacific",VLOOKUP(L863,'Status Report'!B:AM,38,0),VLOOKUP(L863,'Status Report'!B:AM,37,0)),AI863="Direct shipment",IF(H863="Asia Pacific",VLOOKUP(L863,'Status Report'!B:AM,38,0),VLOOKUP(L863,'Status Report'!B:AM,37,0)))</f>
        <v>40.200000000000003</v>
      </c>
      <c r="X863" s="20">
        <f t="shared" si="200"/>
        <v>201</v>
      </c>
      <c r="Y863" s="20">
        <f>_xlfn.IFS(AI863="Den Bosch",VLOOKUP(L863,'Status Report'!B:AO,39,0),AI863="Yantian",VLOOKUP(L863,'Status Report'!B:AO,40,0),AI863="",IF(H863="Asia Pacific",VLOOKUP(L863,'Status Report'!B:AO,40,0),VLOOKUP(L863,'Status Report'!B:AO,39,0)),AI863="Direct shipment",IF(H863="Asia Pacific",VLOOKUP(L863,'Status Report'!B:AO,40,0),VLOOKUP(L863,'Status Report'!B:AO,39,0)))</f>
        <v>0</v>
      </c>
      <c r="Z863" s="20">
        <f t="shared" si="201"/>
        <v>0</v>
      </c>
      <c r="AA863" s="20">
        <f t="shared" si="202"/>
        <v>201</v>
      </c>
      <c r="AB863" s="21">
        <f>_xlfn.IFS(AI863="Den Bosch",VLOOKUP(L863,'Status Report'!B:AM,33,0),AI863="Yantian",VLOOKUP(L863,'Status Report'!B:AM,34,0),AI863="",IF(H863="Asia Pacific",VLOOKUP(L863,'Status Report'!B:AM,34,0),VLOOKUP(L863,'Status Report'!B:AM,33,0)),AI863="Direct shipment",IF(H863="Asia Pacific",VLOOKUP(L863,'Status Report'!B:AM,34,0),VLOOKUP(L863,'Status Report'!B:AM,33,0)))</f>
        <v>33.337499999999999</v>
      </c>
      <c r="AC863" s="21">
        <f>VLOOKUP(L863,'Status Report'!B:CE,82,0)</f>
        <v>0</v>
      </c>
      <c r="AD863" s="21">
        <f t="shared" si="203"/>
        <v>33.337499999999999</v>
      </c>
      <c r="AE863" s="63">
        <f>VLOOKUP(L863,'Status Report'!B:W,20,0)</f>
        <v>37</v>
      </c>
      <c r="AF863" s="63">
        <f>VLOOKUP(L863,'Status Report'!B:W,21,0)</f>
        <v>27</v>
      </c>
      <c r="AG863" s="63">
        <f>VLOOKUP(L863,'Status Report'!B:W,22,0)</f>
        <v>7.2</v>
      </c>
      <c r="AH863" s="22">
        <f t="shared" si="204"/>
        <v>3.5964000000000003E-2</v>
      </c>
      <c r="AI863" t="s">
        <v>990</v>
      </c>
      <c r="AK863" s="63">
        <f>IFERROR(VLOOKUP(G863,ASEAN!A:A,1,0),0)</f>
        <v>0</v>
      </c>
      <c r="AL863" s="63">
        <f>IFERROR(VLOOKUP(D863,'[3]customer specs'!$B$1:$D$65536,3,0),0)</f>
        <v>0</v>
      </c>
      <c r="AM863" s="64">
        <f t="shared" si="205"/>
        <v>0</v>
      </c>
      <c r="AN863" s="64">
        <f t="shared" si="206"/>
        <v>0</v>
      </c>
      <c r="AO863" s="63"/>
      <c r="AP863" s="63"/>
      <c r="AQ863" s="63" t="str">
        <f t="shared" si="207"/>
        <v>no</v>
      </c>
      <c r="AR863" s="20">
        <f t="shared" si="208"/>
        <v>166.6875</v>
      </c>
      <c r="AS863" s="63"/>
      <c r="AT863" s="23">
        <f t="shared" si="198"/>
        <v>0.12</v>
      </c>
      <c r="AU863" s="65">
        <f t="shared" si="209"/>
        <v>37.883522727272727</v>
      </c>
      <c r="AV863" s="65"/>
      <c r="AW863" s="65">
        <f t="shared" si="210"/>
        <v>189.41761363636363</v>
      </c>
      <c r="AX863" s="65"/>
      <c r="AY863" s="63">
        <f>VLOOKUP(L863,'Status Report'!B:CF,81,0)</f>
        <v>0</v>
      </c>
      <c r="AZ863" s="63" t="str">
        <f>VLOOKUP(L863,'Status Report'!B:S,18,0)</f>
        <v>Ellina Smirnova</v>
      </c>
      <c r="BB863" s="63">
        <f>VLOOKUP(L863,'Status Report'!B:Z,25,0)</f>
        <v>6</v>
      </c>
      <c r="BC863" s="63">
        <f t="shared" si="211"/>
        <v>30</v>
      </c>
      <c r="BF863">
        <f>VLOOKUP(L863,'Status Report'!B:CE,82,0)</f>
        <v>0</v>
      </c>
      <c r="BG863">
        <f>VLOOKUP(L863,'Status Report'!B:CF,83,0)</f>
        <v>0</v>
      </c>
      <c r="BH863">
        <f>VLOOKUP(L863,'Status Report'!B:CG,84,0)</f>
        <v>0</v>
      </c>
      <c r="BI863" t="s">
        <v>891</v>
      </c>
      <c r="BJ863" t="s">
        <v>795</v>
      </c>
      <c r="BM863" s="67">
        <f t="shared" si="212"/>
        <v>239</v>
      </c>
    </row>
    <row r="864" spans="1:65" x14ac:dyDescent="0.25">
      <c r="A864" s="68" t="str">
        <f>VLOOKUP(L864,'Status Report'!B:CB,79,0)</f>
        <v>Desperados</v>
      </c>
      <c r="C864">
        <v>26021041</v>
      </c>
      <c r="D864">
        <v>3097160</v>
      </c>
      <c r="E864" t="s">
        <v>803</v>
      </c>
      <c r="F864" t="s">
        <v>802</v>
      </c>
      <c r="G864" t="str">
        <f>VLOOKUP(D864,'[2]sold to'!$A:$H,8,0)</f>
        <v>Netherlands</v>
      </c>
      <c r="H864" t="str">
        <f>VLOOKUP(D864,'[2]sold to'!$A:$I,9,0)</f>
        <v>AMEE</v>
      </c>
      <c r="K864">
        <v>100</v>
      </c>
      <c r="L864">
        <v>88027235</v>
      </c>
      <c r="M864" t="s">
        <v>530</v>
      </c>
      <c r="N864">
        <v>5</v>
      </c>
      <c r="P864" t="str">
        <f>VLOOKUP(L864,'Status Report'!B:AA,26,0)</f>
        <v>Bangladesh</v>
      </c>
      <c r="Q864" t="str">
        <f>VLOOKUP(L864,'Status Report'!B:AB,27,0)</f>
        <v>Textiles-Clothing</v>
      </c>
      <c r="R864">
        <f>VLOOKUP(L864,'Status Report'!B:X,23,0)</f>
        <v>167</v>
      </c>
      <c r="S864" t="str">
        <f>VLOOKUP(L864,'Status Report'!B:T,19,0)</f>
        <v>Promocean The Netherlands BV</v>
      </c>
      <c r="T864" s="62">
        <f>VLOOKUP(L864,'Status Report'!B:E,4,0)</f>
        <v>3</v>
      </c>
      <c r="U864" s="19">
        <f>_xlfn.IFS(AI864="Den Bosch",VLOOKUP(L864,'Status Report'!B:AM,35,0),AI864="Yantian",VLOOKUP(L864,'Status Report'!B:AM,36,0),AI864="",IF(H864="Asia Pacific",VLOOKUP(L864,'Status Report'!B:AM,36,0),VLOOKUP(L864,'Status Report'!B:AM,35,0)),AI864="Direct shipment",IF(H864="Asia Pacific",VLOOKUP(L864,'Status Report'!B:AM,36,0),VLOOKUP(L864,'Status Report'!B:AM,35,0)))</f>
        <v>40.200000000000003</v>
      </c>
      <c r="V864" s="20">
        <f t="shared" si="199"/>
        <v>201</v>
      </c>
      <c r="W864" s="19">
        <f>_xlfn.IFS(AI864="Den Bosch",VLOOKUP(L864,'Status Report'!B:AM,37,0),AI864="Yantian",VLOOKUP(L864,'Status Report'!B:AM,38,0),AI864="",IF(H864="Asia Pacific",VLOOKUP(L864,'Status Report'!B:AM,38,0),VLOOKUP(L864,'Status Report'!B:AM,37,0)),AI864="Direct shipment",IF(H864="Asia Pacific",VLOOKUP(L864,'Status Report'!B:AM,38,0),VLOOKUP(L864,'Status Report'!B:AM,37,0)))</f>
        <v>40.200000000000003</v>
      </c>
      <c r="X864" s="20">
        <f t="shared" si="200"/>
        <v>201</v>
      </c>
      <c r="Y864" s="20">
        <f>_xlfn.IFS(AI864="Den Bosch",VLOOKUP(L864,'Status Report'!B:AO,39,0),AI864="Yantian",VLOOKUP(L864,'Status Report'!B:AO,40,0),AI864="",IF(H864="Asia Pacific",VLOOKUP(L864,'Status Report'!B:AO,40,0),VLOOKUP(L864,'Status Report'!B:AO,39,0)),AI864="Direct shipment",IF(H864="Asia Pacific",VLOOKUP(L864,'Status Report'!B:AO,40,0),VLOOKUP(L864,'Status Report'!B:AO,39,0)))</f>
        <v>0</v>
      </c>
      <c r="Z864" s="20">
        <f t="shared" si="201"/>
        <v>0</v>
      </c>
      <c r="AA864" s="20">
        <f t="shared" si="202"/>
        <v>201</v>
      </c>
      <c r="AB864" s="21">
        <f>_xlfn.IFS(AI864="Den Bosch",VLOOKUP(L864,'Status Report'!B:AM,33,0),AI864="Yantian",VLOOKUP(L864,'Status Report'!B:AM,34,0),AI864="",IF(H864="Asia Pacific",VLOOKUP(L864,'Status Report'!B:AM,34,0),VLOOKUP(L864,'Status Report'!B:AM,33,0)),AI864="Direct shipment",IF(H864="Asia Pacific",VLOOKUP(L864,'Status Report'!B:AM,34,0),VLOOKUP(L864,'Status Report'!B:AM,33,0)))</f>
        <v>33.337499999999999</v>
      </c>
      <c r="AC864" s="21">
        <f>VLOOKUP(L864,'Status Report'!B:CE,82,0)</f>
        <v>0</v>
      </c>
      <c r="AD864" s="21">
        <f t="shared" si="203"/>
        <v>33.337499999999999</v>
      </c>
      <c r="AE864" s="63">
        <f>VLOOKUP(L864,'Status Report'!B:W,20,0)</f>
        <v>37</v>
      </c>
      <c r="AF864" s="63">
        <f>VLOOKUP(L864,'Status Report'!B:W,21,0)</f>
        <v>27</v>
      </c>
      <c r="AG864" s="63">
        <f>VLOOKUP(L864,'Status Report'!B:W,22,0)</f>
        <v>7.2</v>
      </c>
      <c r="AH864" s="22">
        <f t="shared" si="204"/>
        <v>3.5964000000000003E-2</v>
      </c>
      <c r="AI864" t="s">
        <v>990</v>
      </c>
      <c r="AK864" s="63">
        <f>IFERROR(VLOOKUP(G864,ASEAN!A:A,1,0),0)</f>
        <v>0</v>
      </c>
      <c r="AL864" s="63">
        <f>IFERROR(VLOOKUP(D864,'[3]customer specs'!$B$1:$D$65536,3,0),0)</f>
        <v>0</v>
      </c>
      <c r="AM864" s="64">
        <f t="shared" si="205"/>
        <v>0</v>
      </c>
      <c r="AN864" s="64">
        <f t="shared" si="206"/>
        <v>0</v>
      </c>
      <c r="AO864" s="63"/>
      <c r="AP864" s="63"/>
      <c r="AQ864" s="63" t="str">
        <f t="shared" si="207"/>
        <v>no</v>
      </c>
      <c r="AR864" s="20">
        <f t="shared" si="208"/>
        <v>166.6875</v>
      </c>
      <c r="AS864" s="63"/>
      <c r="AT864" s="23">
        <f t="shared" si="198"/>
        <v>0.12</v>
      </c>
      <c r="AU864" s="65">
        <f t="shared" si="209"/>
        <v>37.883522727272727</v>
      </c>
      <c r="AV864" s="65"/>
      <c r="AW864" s="65">
        <f t="shared" si="210"/>
        <v>189.41761363636363</v>
      </c>
      <c r="AX864" s="65"/>
      <c r="AY864" s="63">
        <f>VLOOKUP(L864,'Status Report'!B:CF,81,0)</f>
        <v>0</v>
      </c>
      <c r="AZ864" s="63" t="str">
        <f>VLOOKUP(L864,'Status Report'!B:S,18,0)</f>
        <v>Ellina Smirnova</v>
      </c>
      <c r="BB864" s="63">
        <f>VLOOKUP(L864,'Status Report'!B:Z,25,0)</f>
        <v>6</v>
      </c>
      <c r="BC864" s="63">
        <f t="shared" si="211"/>
        <v>30</v>
      </c>
      <c r="BF864">
        <f>VLOOKUP(L864,'Status Report'!B:CE,82,0)</f>
        <v>0</v>
      </c>
      <c r="BG864">
        <f>VLOOKUP(L864,'Status Report'!B:CF,83,0)</f>
        <v>0</v>
      </c>
      <c r="BH864">
        <f>VLOOKUP(L864,'Status Report'!B:CG,84,0)</f>
        <v>0</v>
      </c>
      <c r="BI864" t="s">
        <v>891</v>
      </c>
      <c r="BJ864" t="s">
        <v>795</v>
      </c>
      <c r="BM864" s="67">
        <f t="shared" si="212"/>
        <v>42</v>
      </c>
    </row>
    <row r="865" spans="1:65" x14ac:dyDescent="0.25">
      <c r="A865" s="68" t="str">
        <f>VLOOKUP(L865,'Status Report'!B:CB,79,0)</f>
        <v>Heineken - F1</v>
      </c>
      <c r="C865">
        <v>26021043</v>
      </c>
      <c r="D865">
        <v>3097258</v>
      </c>
      <c r="E865" t="s">
        <v>895</v>
      </c>
      <c r="F865" t="s">
        <v>896</v>
      </c>
      <c r="G865" t="str">
        <f>VLOOKUP(D865,'[2]sold to'!$A:$H,8,0)</f>
        <v>Luxembourg</v>
      </c>
      <c r="H865" t="str">
        <f>VLOOKUP(D865,'[2]sold to'!$A:$I,9,0)</f>
        <v>Europe</v>
      </c>
      <c r="K865">
        <v>10</v>
      </c>
      <c r="L865">
        <v>88027349</v>
      </c>
      <c r="M865" t="s">
        <v>550</v>
      </c>
      <c r="N865">
        <v>10</v>
      </c>
      <c r="P865" t="str">
        <f>VLOOKUP(L865,'Status Report'!B:AA,26,0)</f>
        <v>China</v>
      </c>
      <c r="Q865" t="str">
        <f>VLOOKUP(L865,'Status Report'!B:AB,27,0)</f>
        <v>Premiums</v>
      </c>
      <c r="R865">
        <f>VLOOKUP(L865,'Status Report'!B:X,23,0)</f>
        <v>200</v>
      </c>
      <c r="S865" t="str">
        <f>VLOOKUP(L865,'Status Report'!B:T,19,0)</f>
        <v>Promocean The Netherlands BV</v>
      </c>
      <c r="T865" s="62">
        <f>VLOOKUP(L865,'Status Report'!B:E,4,0)</f>
        <v>3</v>
      </c>
      <c r="U865" s="19">
        <f>_xlfn.IFS(AI865="Den Bosch",VLOOKUP(L865,'Status Report'!B:AM,35,0),AI865="Yantian",VLOOKUP(L865,'Status Report'!B:AM,36,0),AI865="",IF(H865="Asia Pacific",VLOOKUP(L865,'Status Report'!B:AM,36,0),VLOOKUP(L865,'Status Report'!B:AM,35,0)),AI865="Direct shipment",IF(H865="Asia Pacific",VLOOKUP(L865,'Status Report'!B:AM,36,0),VLOOKUP(L865,'Status Report'!B:AM,35,0)))</f>
        <v>83.149999999999991</v>
      </c>
      <c r="V865" s="20">
        <f t="shared" si="199"/>
        <v>831.49999999999989</v>
      </c>
      <c r="W865" s="19">
        <f>_xlfn.IFS(AI865="Den Bosch",VLOOKUP(L865,'Status Report'!B:AM,37,0),AI865="Yantian",VLOOKUP(L865,'Status Report'!B:AM,38,0),AI865="",IF(H865="Asia Pacific",VLOOKUP(L865,'Status Report'!B:AM,38,0),VLOOKUP(L865,'Status Report'!B:AM,37,0)),AI865="Direct shipment",IF(H865="Asia Pacific",VLOOKUP(L865,'Status Report'!B:AM,38,0),VLOOKUP(L865,'Status Report'!B:AM,37,0)))</f>
        <v>83.149999999999991</v>
      </c>
      <c r="X865" s="20">
        <f t="shared" si="200"/>
        <v>831.49999999999989</v>
      </c>
      <c r="Y865" s="20">
        <f>_xlfn.IFS(AI865="Den Bosch",VLOOKUP(L865,'Status Report'!B:AO,39,0),AI865="Yantian",VLOOKUP(L865,'Status Report'!B:AO,40,0),AI865="",IF(H865="Asia Pacific",VLOOKUP(L865,'Status Report'!B:AO,40,0),VLOOKUP(L865,'Status Report'!B:AO,39,0)),AI865="Direct shipment",IF(H865="Asia Pacific",VLOOKUP(L865,'Status Report'!B:AO,40,0),VLOOKUP(L865,'Status Report'!B:AO,39,0)))</f>
        <v>0</v>
      </c>
      <c r="Z865" s="20">
        <f t="shared" si="201"/>
        <v>0</v>
      </c>
      <c r="AA865" s="20">
        <f t="shared" si="202"/>
        <v>831.49999999999989</v>
      </c>
      <c r="AB865" s="21">
        <f>_xlfn.IFS(AI865="Den Bosch",VLOOKUP(L865,'Status Report'!B:AM,33,0),AI865="Yantian",VLOOKUP(L865,'Status Report'!B:AM,34,0),AI865="",IF(H865="Asia Pacific",VLOOKUP(L865,'Status Report'!B:AM,34,0),VLOOKUP(L865,'Status Report'!B:AM,33,0)),AI865="Direct shipment",IF(H865="Asia Pacific",VLOOKUP(L865,'Status Report'!B:AM,34,0),VLOOKUP(L865,'Status Report'!B:AM,33,0)))</f>
        <v>71.922600000000017</v>
      </c>
      <c r="AC865" s="21">
        <f>VLOOKUP(L865,'Status Report'!B:CE,82,0)</f>
        <v>0</v>
      </c>
      <c r="AD865" s="21">
        <f t="shared" si="203"/>
        <v>71.922600000000017</v>
      </c>
      <c r="AE865" s="63">
        <f>VLOOKUP(L865,'Status Report'!B:W,20,0)</f>
        <v>44</v>
      </c>
      <c r="AF865" s="63">
        <f>VLOOKUP(L865,'Status Report'!B:W,21,0)</f>
        <v>43</v>
      </c>
      <c r="AG865" s="63">
        <f>VLOOKUP(L865,'Status Report'!B:W,22,0)</f>
        <v>45</v>
      </c>
      <c r="AH865" s="22">
        <f t="shared" si="204"/>
        <v>0.85140000000000005</v>
      </c>
      <c r="AI865" t="s">
        <v>990</v>
      </c>
      <c r="AK865" s="63">
        <f>IFERROR(VLOOKUP(G865,ASEAN!A:A,1,0),0)</f>
        <v>0</v>
      </c>
      <c r="AL865" s="63">
        <f>IFERROR(VLOOKUP(D865,'[3]customer specs'!$B$1:$D$65536,3,0),0)</f>
        <v>0</v>
      </c>
      <c r="AM865" s="64">
        <f t="shared" si="205"/>
        <v>0</v>
      </c>
      <c r="AN865" s="64">
        <f t="shared" si="206"/>
        <v>0</v>
      </c>
      <c r="AO865" s="63"/>
      <c r="AP865" s="63"/>
      <c r="AQ865" s="63" t="str">
        <f t="shared" si="207"/>
        <v>no</v>
      </c>
      <c r="AR865" s="20">
        <f t="shared" si="208"/>
        <v>719.22600000000011</v>
      </c>
      <c r="AS865" s="63"/>
      <c r="AT865" s="23">
        <f t="shared" si="198"/>
        <v>0.12</v>
      </c>
      <c r="AU865" s="65">
        <f t="shared" si="209"/>
        <v>81.730227272727291</v>
      </c>
      <c r="AV865" s="65"/>
      <c r="AW865" s="65">
        <f t="shared" si="210"/>
        <v>817.30227272727291</v>
      </c>
      <c r="AX865" s="65"/>
      <c r="AY865" s="63">
        <f>VLOOKUP(L865,'Status Report'!B:CF,81,0)</f>
        <v>0</v>
      </c>
      <c r="AZ865" s="63" t="str">
        <f>VLOOKUP(L865,'Status Report'!B:S,18,0)</f>
        <v xml:space="preserve">Konstantinos Zoupanos </v>
      </c>
      <c r="BB865" s="63">
        <f>VLOOKUP(L865,'Status Report'!B:Z,25,0)</f>
        <v>5</v>
      </c>
      <c r="BC865" s="63">
        <f t="shared" si="211"/>
        <v>50</v>
      </c>
      <c r="BF865">
        <f>VLOOKUP(L865,'Status Report'!B:CE,82,0)</f>
        <v>0</v>
      </c>
      <c r="BG865">
        <f>VLOOKUP(L865,'Status Report'!B:CF,83,0)</f>
        <v>0</v>
      </c>
      <c r="BH865">
        <f>VLOOKUP(L865,'Status Report'!B:CG,84,0)</f>
        <v>0</v>
      </c>
      <c r="BI865" t="s">
        <v>897</v>
      </c>
      <c r="BJ865" t="s">
        <v>795</v>
      </c>
      <c r="BM865" s="67">
        <f t="shared" si="212"/>
        <v>223</v>
      </c>
    </row>
    <row r="866" spans="1:65" x14ac:dyDescent="0.25">
      <c r="A866" s="68" t="str">
        <f>VLOOKUP(L866,'Status Report'!B:CB,79,0)</f>
        <v>Heineken - F1</v>
      </c>
      <c r="C866">
        <v>26021043</v>
      </c>
      <c r="D866">
        <v>3097258</v>
      </c>
      <c r="E866" t="s">
        <v>895</v>
      </c>
      <c r="F866" t="s">
        <v>896</v>
      </c>
      <c r="G866" t="str">
        <f>VLOOKUP(D866,'[2]sold to'!$A:$H,8,0)</f>
        <v>Luxembourg</v>
      </c>
      <c r="H866" t="str">
        <f>VLOOKUP(D866,'[2]sold to'!$A:$I,9,0)</f>
        <v>Europe</v>
      </c>
      <c r="K866">
        <v>20</v>
      </c>
      <c r="L866">
        <v>88027350</v>
      </c>
      <c r="M866" t="s">
        <v>551</v>
      </c>
      <c r="N866">
        <v>20</v>
      </c>
      <c r="P866" t="str">
        <f>VLOOKUP(L866,'Status Report'!B:AA,26,0)</f>
        <v>China</v>
      </c>
      <c r="Q866" t="str">
        <f>VLOOKUP(L866,'Status Report'!B:AB,27,0)</f>
        <v>Bar support</v>
      </c>
      <c r="R866">
        <f>VLOOKUP(L866,'Status Report'!B:X,23,0)</f>
        <v>125</v>
      </c>
      <c r="S866" t="str">
        <f>VLOOKUP(L866,'Status Report'!B:T,19,0)</f>
        <v>Promocean The Netherlands BV</v>
      </c>
      <c r="T866" s="62">
        <f>VLOOKUP(L866,'Status Report'!B:E,4,0)</f>
        <v>3</v>
      </c>
      <c r="U866" s="19">
        <f>_xlfn.IFS(AI866="Den Bosch",VLOOKUP(L866,'Status Report'!B:AM,35,0),AI866="Yantian",VLOOKUP(L866,'Status Report'!B:AM,36,0),AI866="",IF(H866="Asia Pacific",VLOOKUP(L866,'Status Report'!B:AM,36,0),VLOOKUP(L866,'Status Report'!B:AM,35,0)),AI866="Direct shipment",IF(H866="Asia Pacific",VLOOKUP(L866,'Status Report'!B:AM,36,0),VLOOKUP(L866,'Status Report'!B:AM,35,0)))</f>
        <v>29.8</v>
      </c>
      <c r="V866" s="20">
        <f t="shared" si="199"/>
        <v>596</v>
      </c>
      <c r="W866" s="19">
        <f>_xlfn.IFS(AI866="Den Bosch",VLOOKUP(L866,'Status Report'!B:AM,37,0),AI866="Yantian",VLOOKUP(L866,'Status Report'!B:AM,38,0),AI866="",IF(H866="Asia Pacific",VLOOKUP(L866,'Status Report'!B:AM,38,0),VLOOKUP(L866,'Status Report'!B:AM,37,0)),AI866="Direct shipment",IF(H866="Asia Pacific",VLOOKUP(L866,'Status Report'!B:AM,38,0),VLOOKUP(L866,'Status Report'!B:AM,37,0)))</f>
        <v>26</v>
      </c>
      <c r="X866" s="20">
        <f t="shared" si="200"/>
        <v>520</v>
      </c>
      <c r="Y866" s="20">
        <f>_xlfn.IFS(AI866="Den Bosch",VLOOKUP(L866,'Status Report'!B:AO,39,0),AI866="Yantian",VLOOKUP(L866,'Status Report'!B:AO,40,0),AI866="",IF(H866="Asia Pacific",VLOOKUP(L866,'Status Report'!B:AO,40,0),VLOOKUP(L866,'Status Report'!B:AO,39,0)),AI866="Direct shipment",IF(H866="Asia Pacific",VLOOKUP(L866,'Status Report'!B:AO,40,0),VLOOKUP(L866,'Status Report'!B:AO,39,0)))</f>
        <v>0</v>
      </c>
      <c r="Z866" s="20">
        <f t="shared" si="201"/>
        <v>0</v>
      </c>
      <c r="AA866" s="20">
        <f t="shared" si="202"/>
        <v>520</v>
      </c>
      <c r="AB866" s="21">
        <f>_xlfn.IFS(AI866="Den Bosch",VLOOKUP(L866,'Status Report'!B:AM,33,0),AI866="Yantian",VLOOKUP(L866,'Status Report'!B:AM,34,0),AI866="",IF(H866="Asia Pacific",VLOOKUP(L866,'Status Report'!B:AM,34,0),VLOOKUP(L866,'Status Report'!B:AM,33,0)),AI866="Direct shipment",IF(H866="Asia Pacific",VLOOKUP(L866,'Status Report'!B:AM,34,0),VLOOKUP(L866,'Status Report'!B:AM,33,0)))</f>
        <v>22.906800000000004</v>
      </c>
      <c r="AC866" s="21">
        <f>VLOOKUP(L866,'Status Report'!B:CE,82,0)</f>
        <v>0</v>
      </c>
      <c r="AD866" s="21">
        <f t="shared" si="203"/>
        <v>22.906800000000004</v>
      </c>
      <c r="AE866" s="63">
        <f>VLOOKUP(L866,'Status Report'!B:W,20,0)</f>
        <v>14</v>
      </c>
      <c r="AF866" s="63">
        <f>VLOOKUP(L866,'Status Report'!B:W,21,0)</f>
        <v>5</v>
      </c>
      <c r="AG866" s="63">
        <f>VLOOKUP(L866,'Status Report'!B:W,22,0)</f>
        <v>5</v>
      </c>
      <c r="AH866" s="22">
        <f t="shared" si="204"/>
        <v>7.0000000000000001E-3</v>
      </c>
      <c r="AI866" t="s">
        <v>990</v>
      </c>
      <c r="AK866" s="63">
        <f>IFERROR(VLOOKUP(G866,ASEAN!A:A,1,0),0)</f>
        <v>0</v>
      </c>
      <c r="AL866" s="63">
        <f>IFERROR(VLOOKUP(D866,'[3]customer specs'!$B$1:$D$65536,3,0),0)</f>
        <v>0</v>
      </c>
      <c r="AM866" s="64">
        <f t="shared" si="205"/>
        <v>76</v>
      </c>
      <c r="AN866" s="64">
        <f t="shared" si="206"/>
        <v>0</v>
      </c>
      <c r="AO866" s="63"/>
      <c r="AP866" s="63"/>
      <c r="AQ866" s="63" t="str">
        <f t="shared" si="207"/>
        <v>no</v>
      </c>
      <c r="AR866" s="20">
        <f t="shared" si="208"/>
        <v>458.13600000000008</v>
      </c>
      <c r="AS866" s="63"/>
      <c r="AT866" s="23">
        <f t="shared" si="198"/>
        <v>0.12</v>
      </c>
      <c r="AU866" s="65">
        <f t="shared" si="209"/>
        <v>26.03045454545455</v>
      </c>
      <c r="AV866" s="65"/>
      <c r="AW866" s="65">
        <f t="shared" si="210"/>
        <v>520.60909090909104</v>
      </c>
      <c r="AX866" s="65"/>
      <c r="AY866" s="63">
        <f>VLOOKUP(L866,'Status Report'!B:CF,81,0)</f>
        <v>0</v>
      </c>
      <c r="AZ866" s="63" t="str">
        <f>VLOOKUP(L866,'Status Report'!B:S,18,0)</f>
        <v xml:space="preserve">Konstantinos Zoupanos </v>
      </c>
      <c r="BB866" s="63">
        <f>VLOOKUP(L866,'Status Report'!B:Z,25,0)</f>
        <v>20</v>
      </c>
      <c r="BC866" s="63">
        <f t="shared" si="211"/>
        <v>400</v>
      </c>
      <c r="BF866">
        <f>VLOOKUP(L866,'Status Report'!B:CE,82,0)</f>
        <v>0</v>
      </c>
      <c r="BG866">
        <f>VLOOKUP(L866,'Status Report'!B:CF,83,0)</f>
        <v>0</v>
      </c>
      <c r="BH866">
        <f>VLOOKUP(L866,'Status Report'!B:CG,84,0)</f>
        <v>0</v>
      </c>
      <c r="BI866" t="s">
        <v>897</v>
      </c>
      <c r="BJ866" t="s">
        <v>795</v>
      </c>
      <c r="BM866" s="67">
        <f t="shared" si="212"/>
        <v>1322</v>
      </c>
    </row>
    <row r="867" spans="1:65" x14ac:dyDescent="0.25">
      <c r="A867" s="68" t="str">
        <f>VLOOKUP(L867,'Status Report'!B:CB,79,0)</f>
        <v>Heineken - F1</v>
      </c>
      <c r="C867">
        <v>26021043</v>
      </c>
      <c r="D867">
        <v>3097258</v>
      </c>
      <c r="E867" t="s">
        <v>895</v>
      </c>
      <c r="F867" t="s">
        <v>896</v>
      </c>
      <c r="G867" t="str">
        <f>VLOOKUP(D867,'[2]sold to'!$A:$H,8,0)</f>
        <v>Luxembourg</v>
      </c>
      <c r="H867" t="str">
        <f>VLOOKUP(D867,'[2]sold to'!$A:$I,9,0)</f>
        <v>Europe</v>
      </c>
      <c r="K867">
        <v>30</v>
      </c>
      <c r="L867">
        <v>88027354</v>
      </c>
      <c r="M867" t="s">
        <v>555</v>
      </c>
      <c r="N867">
        <v>5</v>
      </c>
      <c r="P867" t="str">
        <f>VLOOKUP(L867,'Status Report'!B:AA,26,0)</f>
        <v>China</v>
      </c>
      <c r="Q867" t="str">
        <f>VLOOKUP(L867,'Status Report'!B:AB,27,0)</f>
        <v>Textiles-Clothing</v>
      </c>
      <c r="R867">
        <f>VLOOKUP(L867,'Status Report'!B:X,23,0)</f>
        <v>42</v>
      </c>
      <c r="S867" t="str">
        <f>VLOOKUP(L867,'Status Report'!B:T,19,0)</f>
        <v>Promocean The Netherlands BV</v>
      </c>
      <c r="T867" s="62">
        <f>VLOOKUP(L867,'Status Report'!B:E,4,0)</f>
        <v>3</v>
      </c>
      <c r="U867" s="19">
        <f>_xlfn.IFS(AI867="Den Bosch",VLOOKUP(L867,'Status Report'!B:AM,35,0),AI867="Yantian",VLOOKUP(L867,'Status Report'!B:AM,36,0),AI867="",IF(H867="Asia Pacific",VLOOKUP(L867,'Status Report'!B:AM,36,0),VLOOKUP(L867,'Status Report'!B:AM,35,0)),AI867="Direct shipment",IF(H867="Asia Pacific",VLOOKUP(L867,'Status Report'!B:AM,36,0),VLOOKUP(L867,'Status Report'!B:AM,35,0)))</f>
        <v>120</v>
      </c>
      <c r="V867" s="20">
        <f t="shared" si="199"/>
        <v>600</v>
      </c>
      <c r="W867" s="19">
        <f>_xlfn.IFS(AI867="Den Bosch",VLOOKUP(L867,'Status Report'!B:AM,37,0),AI867="Yantian",VLOOKUP(L867,'Status Report'!B:AM,38,0),AI867="",IF(H867="Asia Pacific",VLOOKUP(L867,'Status Report'!B:AM,38,0),VLOOKUP(L867,'Status Report'!B:AM,37,0)),AI867="Direct shipment",IF(H867="Asia Pacific",VLOOKUP(L867,'Status Report'!B:AM,38,0),VLOOKUP(L867,'Status Report'!B:AM,37,0)))</f>
        <v>84.48</v>
      </c>
      <c r="X867" s="20">
        <f t="shared" si="200"/>
        <v>422.40000000000003</v>
      </c>
      <c r="Y867" s="20">
        <f>_xlfn.IFS(AI867="Den Bosch",VLOOKUP(L867,'Status Report'!B:AO,39,0),AI867="Yantian",VLOOKUP(L867,'Status Report'!B:AO,40,0),AI867="",IF(H867="Asia Pacific",VLOOKUP(L867,'Status Report'!B:AO,40,0),VLOOKUP(L867,'Status Report'!B:AO,39,0)),AI867="Direct shipment",IF(H867="Asia Pacific",VLOOKUP(L867,'Status Report'!B:AO,40,0),VLOOKUP(L867,'Status Report'!B:AO,39,0)))</f>
        <v>0</v>
      </c>
      <c r="Z867" s="20">
        <f t="shared" si="201"/>
        <v>0</v>
      </c>
      <c r="AA867" s="20">
        <f t="shared" si="202"/>
        <v>422.40000000000003</v>
      </c>
      <c r="AB867" s="21">
        <f>_xlfn.IFS(AI867="Den Bosch",VLOOKUP(L867,'Status Report'!B:AM,33,0),AI867="Yantian",VLOOKUP(L867,'Status Report'!B:AM,34,0),AI867="",IF(H867="Asia Pacific",VLOOKUP(L867,'Status Report'!B:AM,34,0),VLOOKUP(L867,'Status Report'!B:AM,33,0)),AI867="Direct shipment",IF(H867="Asia Pacific",VLOOKUP(L867,'Status Report'!B:AM,34,0),VLOOKUP(L867,'Status Report'!B:AM,33,0)))</f>
        <v>73.639799999999994</v>
      </c>
      <c r="AC867" s="21">
        <f>VLOOKUP(L867,'Status Report'!B:CE,82,0)</f>
        <v>0</v>
      </c>
      <c r="AD867" s="21">
        <f t="shared" si="203"/>
        <v>73.639799999999994</v>
      </c>
      <c r="AE867" s="63">
        <f>VLOOKUP(L867,'Status Report'!B:W,20,0)</f>
        <v>44</v>
      </c>
      <c r="AF867" s="63">
        <f>VLOOKUP(L867,'Status Report'!B:W,21,0)</f>
        <v>23</v>
      </c>
      <c r="AG867" s="63">
        <f>VLOOKUP(L867,'Status Report'!B:W,22,0)</f>
        <v>18</v>
      </c>
      <c r="AH867" s="22">
        <f t="shared" si="204"/>
        <v>9.1079999999999994E-2</v>
      </c>
      <c r="AI867" t="s">
        <v>990</v>
      </c>
      <c r="AK867" s="63">
        <f>IFERROR(VLOOKUP(G867,ASEAN!A:A,1,0),0)</f>
        <v>0</v>
      </c>
      <c r="AL867" s="63">
        <f>IFERROR(VLOOKUP(D867,'[3]customer specs'!$B$1:$D$65536,3,0),0)</f>
        <v>0</v>
      </c>
      <c r="AM867" s="64">
        <f t="shared" si="205"/>
        <v>177.59999999999997</v>
      </c>
      <c r="AN867" s="64">
        <f t="shared" si="206"/>
        <v>0</v>
      </c>
      <c r="AO867" s="63"/>
      <c r="AP867" s="63"/>
      <c r="AQ867" s="63" t="str">
        <f t="shared" si="207"/>
        <v>no</v>
      </c>
      <c r="AR867" s="20">
        <f t="shared" si="208"/>
        <v>368.19899999999996</v>
      </c>
      <c r="AS867" s="63"/>
      <c r="AT867" s="23">
        <f t="shared" si="198"/>
        <v>0.12</v>
      </c>
      <c r="AU867" s="65">
        <f t="shared" si="209"/>
        <v>83.6815909090909</v>
      </c>
      <c r="AV867" s="65"/>
      <c r="AW867" s="65">
        <f t="shared" si="210"/>
        <v>418.40795454545452</v>
      </c>
      <c r="AX867" s="65"/>
      <c r="AY867" s="63">
        <f>VLOOKUP(L867,'Status Report'!B:CF,81,0)</f>
        <v>0</v>
      </c>
      <c r="AZ867" s="63" t="str">
        <f>VLOOKUP(L867,'Status Report'!B:S,18,0)</f>
        <v xml:space="preserve">Konstantinos Zoupanos </v>
      </c>
      <c r="BB867" s="63">
        <f>VLOOKUP(L867,'Status Report'!B:Z,25,0)</f>
        <v>24</v>
      </c>
      <c r="BC867" s="63">
        <f t="shared" si="211"/>
        <v>120</v>
      </c>
      <c r="BF867">
        <f>VLOOKUP(L867,'Status Report'!B:CE,82,0)</f>
        <v>0</v>
      </c>
      <c r="BG867">
        <f>VLOOKUP(L867,'Status Report'!B:CF,83,0)</f>
        <v>0</v>
      </c>
      <c r="BH867">
        <f>VLOOKUP(L867,'Status Report'!B:CG,84,0)</f>
        <v>0</v>
      </c>
      <c r="BI867" t="s">
        <v>897</v>
      </c>
      <c r="BJ867" t="s">
        <v>795</v>
      </c>
      <c r="BM867" s="67">
        <f t="shared" si="212"/>
        <v>442</v>
      </c>
    </row>
    <row r="868" spans="1:65" x14ac:dyDescent="0.25">
      <c r="A868" s="68" t="str">
        <f>VLOOKUP(L868,'Status Report'!B:CB,79,0)</f>
        <v>Heineken - F1</v>
      </c>
      <c r="C868">
        <v>26021043</v>
      </c>
      <c r="D868">
        <v>3097258</v>
      </c>
      <c r="E868" t="s">
        <v>895</v>
      </c>
      <c r="F868" t="s">
        <v>896</v>
      </c>
      <c r="G868" t="str">
        <f>VLOOKUP(D868,'[2]sold to'!$A:$H,8,0)</f>
        <v>Luxembourg</v>
      </c>
      <c r="H868" t="str">
        <f>VLOOKUP(D868,'[2]sold to'!$A:$I,9,0)</f>
        <v>Europe</v>
      </c>
      <c r="K868">
        <v>40</v>
      </c>
      <c r="L868">
        <v>88027357</v>
      </c>
      <c r="M868" t="s">
        <v>558</v>
      </c>
      <c r="N868">
        <v>10</v>
      </c>
      <c r="P868" t="str">
        <f>VLOOKUP(L868,'Status Report'!B:AA,26,0)</f>
        <v>China</v>
      </c>
      <c r="Q868" t="str">
        <f>VLOOKUP(L868,'Status Report'!B:AB,27,0)</f>
        <v>Premiums</v>
      </c>
      <c r="R868">
        <f>VLOOKUP(L868,'Status Report'!B:X,23,0)</f>
        <v>250</v>
      </c>
      <c r="S868" t="str">
        <f>VLOOKUP(L868,'Status Report'!B:T,19,0)</f>
        <v>Promocean The Netherlands BV</v>
      </c>
      <c r="T868" s="62">
        <f>VLOOKUP(L868,'Status Report'!B:E,4,0)</f>
        <v>3</v>
      </c>
      <c r="U868" s="19">
        <f>_xlfn.IFS(AI868="Den Bosch",VLOOKUP(L868,'Status Report'!B:AM,35,0),AI868="Yantian",VLOOKUP(L868,'Status Report'!B:AM,36,0),AI868="",IF(H868="Asia Pacific",VLOOKUP(L868,'Status Report'!B:AM,36,0),VLOOKUP(L868,'Status Report'!B:AM,35,0)),AI868="Direct shipment",IF(H868="Asia Pacific",VLOOKUP(L868,'Status Report'!B:AM,36,0),VLOOKUP(L868,'Status Report'!B:AM,35,0)))</f>
        <v>73.099999999999994</v>
      </c>
      <c r="V868" s="20">
        <f t="shared" si="199"/>
        <v>731</v>
      </c>
      <c r="W868" s="19">
        <f>_xlfn.IFS(AI868="Den Bosch",VLOOKUP(L868,'Status Report'!B:AM,37,0),AI868="Yantian",VLOOKUP(L868,'Status Report'!B:AM,38,0),AI868="",IF(H868="Asia Pacific",VLOOKUP(L868,'Status Report'!B:AM,38,0),VLOOKUP(L868,'Status Report'!B:AM,37,0)),AI868="Direct shipment",IF(H868="Asia Pacific",VLOOKUP(L868,'Status Report'!B:AM,38,0),VLOOKUP(L868,'Status Report'!B:AM,37,0)))</f>
        <v>69.900000000000006</v>
      </c>
      <c r="X868" s="20">
        <f t="shared" si="200"/>
        <v>699</v>
      </c>
      <c r="Y868" s="20">
        <f>_xlfn.IFS(AI868="Den Bosch",VLOOKUP(L868,'Status Report'!B:AO,39,0),AI868="Yantian",VLOOKUP(L868,'Status Report'!B:AO,40,0),AI868="",IF(H868="Asia Pacific",VLOOKUP(L868,'Status Report'!B:AO,40,0),VLOOKUP(L868,'Status Report'!B:AO,39,0)),AI868="Direct shipment",IF(H868="Asia Pacific",VLOOKUP(L868,'Status Report'!B:AO,40,0),VLOOKUP(L868,'Status Report'!B:AO,39,0)))</f>
        <v>0</v>
      </c>
      <c r="Z868" s="20">
        <f t="shared" si="201"/>
        <v>0</v>
      </c>
      <c r="AA868" s="20">
        <f t="shared" si="202"/>
        <v>699</v>
      </c>
      <c r="AB868" s="21">
        <f>_xlfn.IFS(AI868="Den Bosch",VLOOKUP(L868,'Status Report'!B:AM,33,0),AI868="Yantian",VLOOKUP(L868,'Status Report'!B:AM,34,0),AI868="",IF(H868="Asia Pacific",VLOOKUP(L868,'Status Report'!B:AM,34,0),VLOOKUP(L868,'Status Report'!B:AM,33,0)),AI868="Direct shipment",IF(H868="Asia Pacific",VLOOKUP(L868,'Status Report'!B:AM,34,0),VLOOKUP(L868,'Status Report'!B:AM,33,0)))</f>
        <v>60.420000000000009</v>
      </c>
      <c r="AC868" s="21">
        <f>VLOOKUP(L868,'Status Report'!B:CE,82,0)</f>
        <v>0</v>
      </c>
      <c r="AD868" s="21">
        <f t="shared" si="203"/>
        <v>60.420000000000009</v>
      </c>
      <c r="AE868" s="63">
        <f>VLOOKUP(L868,'Status Report'!B:W,20,0)</f>
        <v>43.5</v>
      </c>
      <c r="AF868" s="63">
        <f>VLOOKUP(L868,'Status Report'!B:W,21,0)</f>
        <v>18</v>
      </c>
      <c r="AG868" s="63">
        <f>VLOOKUP(L868,'Status Report'!B:W,22,0)</f>
        <v>22.5</v>
      </c>
      <c r="AH868" s="22">
        <f t="shared" si="204"/>
        <v>0.176175</v>
      </c>
      <c r="AI868" t="s">
        <v>990</v>
      </c>
      <c r="AK868" s="63">
        <f>IFERROR(VLOOKUP(G868,ASEAN!A:A,1,0),0)</f>
        <v>0</v>
      </c>
      <c r="AL868" s="63">
        <f>IFERROR(VLOOKUP(D868,'[3]customer specs'!$B$1:$D$65536,3,0),0)</f>
        <v>0</v>
      </c>
      <c r="AM868" s="64">
        <f t="shared" si="205"/>
        <v>32</v>
      </c>
      <c r="AN868" s="64">
        <f t="shared" si="206"/>
        <v>0</v>
      </c>
      <c r="AO868" s="63"/>
      <c r="AP868" s="63"/>
      <c r="AQ868" s="63" t="str">
        <f t="shared" si="207"/>
        <v>no</v>
      </c>
      <c r="AR868" s="20">
        <f t="shared" si="208"/>
        <v>604.20000000000005</v>
      </c>
      <c r="AS868" s="63"/>
      <c r="AT868" s="23">
        <f t="shared" si="198"/>
        <v>0.12</v>
      </c>
      <c r="AU868" s="65">
        <f t="shared" si="209"/>
        <v>68.659090909090921</v>
      </c>
      <c r="AV868" s="65"/>
      <c r="AW868" s="65">
        <f t="shared" si="210"/>
        <v>686.59090909090924</v>
      </c>
      <c r="AX868" s="65"/>
      <c r="AY868" s="63">
        <f>VLOOKUP(L868,'Status Report'!B:CF,81,0)</f>
        <v>0</v>
      </c>
      <c r="AZ868" s="63" t="str">
        <f>VLOOKUP(L868,'Status Report'!B:S,18,0)</f>
        <v xml:space="preserve">Konstantinos Zoupanos </v>
      </c>
      <c r="BB868" s="63">
        <f>VLOOKUP(L868,'Status Report'!B:Z,25,0)</f>
        <v>10</v>
      </c>
      <c r="BC868" s="63">
        <f t="shared" si="211"/>
        <v>100</v>
      </c>
      <c r="BF868">
        <f>VLOOKUP(L868,'Status Report'!B:CE,82,0)</f>
        <v>0</v>
      </c>
      <c r="BG868">
        <f>VLOOKUP(L868,'Status Report'!B:CF,83,0)</f>
        <v>0</v>
      </c>
      <c r="BH868">
        <f>VLOOKUP(L868,'Status Report'!B:CG,84,0)</f>
        <v>0</v>
      </c>
      <c r="BI868" t="s">
        <v>897</v>
      </c>
      <c r="BJ868" t="s">
        <v>795</v>
      </c>
      <c r="BM868" s="67">
        <f t="shared" si="212"/>
        <v>1075</v>
      </c>
    </row>
    <row r="869" spans="1:65" x14ac:dyDescent="0.25">
      <c r="A869" s="68" t="str">
        <f>VLOOKUP(L869,'Status Report'!B:CB,79,0)</f>
        <v>Heineken - F1</v>
      </c>
      <c r="C869">
        <v>26021043</v>
      </c>
      <c r="D869">
        <v>3097258</v>
      </c>
      <c r="E869" t="s">
        <v>895</v>
      </c>
      <c r="F869" t="s">
        <v>896</v>
      </c>
      <c r="G869" t="str">
        <f>VLOOKUP(D869,'[2]sold to'!$A:$H,8,0)</f>
        <v>Luxembourg</v>
      </c>
      <c r="H869" t="str">
        <f>VLOOKUP(D869,'[2]sold to'!$A:$I,9,0)</f>
        <v>Europe</v>
      </c>
      <c r="K869">
        <v>50</v>
      </c>
      <c r="L869">
        <v>88027360</v>
      </c>
      <c r="M869" t="s">
        <v>847</v>
      </c>
      <c r="N869">
        <v>20</v>
      </c>
      <c r="P869" t="str">
        <f>VLOOKUP(L869,'Status Report'!B:AA,26,0)</f>
        <v>China</v>
      </c>
      <c r="Q869" t="str">
        <f>VLOOKUP(L869,'Status Report'!B:AB,27,0)</f>
        <v>Premiums</v>
      </c>
      <c r="R869">
        <f>VLOOKUP(L869,'Status Report'!B:X,23,0)</f>
        <v>100</v>
      </c>
      <c r="S869" t="str">
        <f>VLOOKUP(L869,'Status Report'!B:T,19,0)</f>
        <v>Asian Sourcing Link</v>
      </c>
      <c r="T869" s="62">
        <f>VLOOKUP(L869,'Status Report'!B:E,4,0)</f>
        <v>3</v>
      </c>
      <c r="U869" s="19">
        <f>_xlfn.IFS(AI869="Den Bosch",VLOOKUP(L869,'Status Report'!B:AM,35,0),AI869="Yantian",VLOOKUP(L869,'Status Report'!B:AM,36,0),AI869="",IF(H869="Asia Pacific",VLOOKUP(L869,'Status Report'!B:AM,36,0),VLOOKUP(L869,'Status Report'!B:AM,35,0)),AI869="Direct shipment",IF(H869="Asia Pacific",VLOOKUP(L869,'Status Report'!B:AM,36,0),VLOOKUP(L869,'Status Report'!B:AM,35,0)))</f>
        <v>41.7</v>
      </c>
      <c r="V869" s="20">
        <f t="shared" si="199"/>
        <v>834</v>
      </c>
      <c r="W869" s="19">
        <f>_xlfn.IFS(AI869="Den Bosch",VLOOKUP(L869,'Status Report'!B:AM,37,0),AI869="Yantian",VLOOKUP(L869,'Status Report'!B:AM,38,0),AI869="",IF(H869="Asia Pacific",VLOOKUP(L869,'Status Report'!B:AM,38,0),VLOOKUP(L869,'Status Report'!B:AM,37,0)),AI869="Direct shipment",IF(H869="Asia Pacific",VLOOKUP(L869,'Status Report'!B:AM,38,0),VLOOKUP(L869,'Status Report'!B:AM,37,0)))</f>
        <v>25.45</v>
      </c>
      <c r="X869" s="20">
        <f t="shared" si="200"/>
        <v>509</v>
      </c>
      <c r="Y869" s="20">
        <f>_xlfn.IFS(AI869="Den Bosch",VLOOKUP(L869,'Status Report'!B:AO,39,0),AI869="Yantian",VLOOKUP(L869,'Status Report'!B:AO,40,0),AI869="",IF(H869="Asia Pacific",VLOOKUP(L869,'Status Report'!B:AO,40,0),VLOOKUP(L869,'Status Report'!B:AO,39,0)),AI869="Direct shipment",IF(H869="Asia Pacific",VLOOKUP(L869,'Status Report'!B:AO,40,0),VLOOKUP(L869,'Status Report'!B:AO,39,0)))</f>
        <v>0</v>
      </c>
      <c r="Z869" s="20">
        <f t="shared" si="201"/>
        <v>0</v>
      </c>
      <c r="AA869" s="20">
        <f t="shared" si="202"/>
        <v>509</v>
      </c>
      <c r="AB869" s="21">
        <f>_xlfn.IFS(AI869="Den Bosch",VLOOKUP(L869,'Status Report'!B:AM,33,0),AI869="Yantian",VLOOKUP(L869,'Status Report'!B:AM,34,0),AI869="",IF(H869="Asia Pacific",VLOOKUP(L869,'Status Report'!B:AM,34,0),VLOOKUP(L869,'Status Report'!B:AM,33,0)),AI869="Direct shipment",IF(H869="Asia Pacific",VLOOKUP(L869,'Status Report'!B:AM,34,0),VLOOKUP(L869,'Status Report'!B:AM,33,0)))</f>
        <v>21.831</v>
      </c>
      <c r="AC869" s="21">
        <f>VLOOKUP(L869,'Status Report'!B:CE,82,0)</f>
        <v>0</v>
      </c>
      <c r="AD869" s="21">
        <f t="shared" si="203"/>
        <v>21.831</v>
      </c>
      <c r="AE869" s="63">
        <f>VLOOKUP(L869,'Status Report'!B:W,20,0)</f>
        <v>48</v>
      </c>
      <c r="AF869" s="63">
        <f>VLOOKUP(L869,'Status Report'!B:W,21,0)</f>
        <v>38</v>
      </c>
      <c r="AG869" s="63">
        <f>VLOOKUP(L869,'Status Report'!B:W,22,0)</f>
        <v>2.5</v>
      </c>
      <c r="AH869" s="22">
        <f t="shared" si="204"/>
        <v>9.1200000000000003E-2</v>
      </c>
      <c r="AI869" t="s">
        <v>990</v>
      </c>
      <c r="AK869" s="63">
        <f>IFERROR(VLOOKUP(G869,ASEAN!A:A,1,0),0)</f>
        <v>0</v>
      </c>
      <c r="AL869" s="63">
        <f>IFERROR(VLOOKUP(D869,'[3]customer specs'!$B$1:$D$65536,3,0),0)</f>
        <v>0</v>
      </c>
      <c r="AM869" s="64">
        <f t="shared" si="205"/>
        <v>325</v>
      </c>
      <c r="AN869" s="64">
        <f t="shared" si="206"/>
        <v>0</v>
      </c>
      <c r="AO869" s="63"/>
      <c r="AP869" s="63"/>
      <c r="AQ869" s="63" t="str">
        <f t="shared" si="207"/>
        <v>no</v>
      </c>
      <c r="AR869" s="20">
        <f t="shared" si="208"/>
        <v>436.62</v>
      </c>
      <c r="AS869" s="63"/>
      <c r="AT869" s="23">
        <f t="shared" si="198"/>
        <v>0.12</v>
      </c>
      <c r="AU869" s="65">
        <f t="shared" si="209"/>
        <v>24.807954545454546</v>
      </c>
      <c r="AV869" s="65"/>
      <c r="AW869" s="65">
        <f t="shared" si="210"/>
        <v>496.15909090909093</v>
      </c>
      <c r="AX869" s="65"/>
      <c r="AY869" s="63">
        <f>VLOOKUP(L869,'Status Report'!B:CF,81,0)</f>
        <v>0</v>
      </c>
      <c r="AZ869" s="63" t="str">
        <f>VLOOKUP(L869,'Status Report'!B:S,18,0)</f>
        <v xml:space="preserve">Ellina Smirnova </v>
      </c>
      <c r="BB869" s="63">
        <f>VLOOKUP(L869,'Status Report'!B:Z,25,0)</f>
        <v>5</v>
      </c>
      <c r="BC869" s="63">
        <f t="shared" si="211"/>
        <v>100</v>
      </c>
      <c r="BF869">
        <f>VLOOKUP(L869,'Status Report'!B:CE,82,0)</f>
        <v>0</v>
      </c>
      <c r="BG869">
        <f>VLOOKUP(L869,'Status Report'!B:CF,83,0)</f>
        <v>0</v>
      </c>
      <c r="BH869">
        <f>VLOOKUP(L869,'Status Report'!B:CG,84,0)</f>
        <v>0</v>
      </c>
      <c r="BI869" t="s">
        <v>897</v>
      </c>
      <c r="BJ869" t="s">
        <v>795</v>
      </c>
      <c r="BM869" s="67">
        <f t="shared" si="212"/>
        <v>628</v>
      </c>
    </row>
    <row r="870" spans="1:65" x14ac:dyDescent="0.25">
      <c r="A870" s="68" t="str">
        <f>VLOOKUP(L870,'Status Report'!B:CB,79,0)</f>
        <v>Heineken - F1</v>
      </c>
      <c r="C870">
        <v>26021043</v>
      </c>
      <c r="D870">
        <v>3097258</v>
      </c>
      <c r="E870" t="s">
        <v>895</v>
      </c>
      <c r="F870" t="s">
        <v>896</v>
      </c>
      <c r="G870" t="str">
        <f>VLOOKUP(D870,'[2]sold to'!$A:$H,8,0)</f>
        <v>Luxembourg</v>
      </c>
      <c r="H870" t="str">
        <f>VLOOKUP(D870,'[2]sold to'!$A:$I,9,0)</f>
        <v>Europe</v>
      </c>
      <c r="K870">
        <v>60</v>
      </c>
      <c r="L870">
        <v>88027362</v>
      </c>
      <c r="M870" t="s">
        <v>126</v>
      </c>
      <c r="N870">
        <v>4</v>
      </c>
      <c r="P870" t="str">
        <f>VLOOKUP(L870,'Status Report'!B:AA,26,0)</f>
        <v>China</v>
      </c>
      <c r="Q870" t="str">
        <f>VLOOKUP(L870,'Status Report'!B:AB,27,0)</f>
        <v>Bar support</v>
      </c>
      <c r="R870">
        <f>VLOOKUP(L870,'Status Report'!B:X,23,0)</f>
        <v>84</v>
      </c>
      <c r="S870" t="str">
        <f>VLOOKUP(L870,'Status Report'!B:T,19,0)</f>
        <v>Asian Sourcing Link</v>
      </c>
      <c r="T870" s="62">
        <f>VLOOKUP(L870,'Status Report'!B:E,4,0)</f>
        <v>1</v>
      </c>
      <c r="U870" s="19">
        <f>_xlfn.IFS(AI870="Den Bosch",VLOOKUP(L870,'Status Report'!B:AM,35,0),AI870="Yantian",VLOOKUP(L870,'Status Report'!B:AM,36,0),AI870="",IF(H870="Asia Pacific",VLOOKUP(L870,'Status Report'!B:AM,36,0),VLOOKUP(L870,'Status Report'!B:AM,35,0)),AI870="Direct shipment",IF(H870="Asia Pacific",VLOOKUP(L870,'Status Report'!B:AM,36,0),VLOOKUP(L870,'Status Report'!B:AM,35,0)))</f>
        <v>63.179999999999993</v>
      </c>
      <c r="V870" s="20">
        <f t="shared" si="199"/>
        <v>252.71999999999997</v>
      </c>
      <c r="W870" s="19">
        <f>_xlfn.IFS(AI870="Den Bosch",VLOOKUP(L870,'Status Report'!B:AM,37,0),AI870="Yantian",VLOOKUP(L870,'Status Report'!B:AM,38,0),AI870="",IF(H870="Asia Pacific",VLOOKUP(L870,'Status Report'!B:AM,38,0),VLOOKUP(L870,'Status Report'!B:AM,37,0)),AI870="Direct shipment",IF(H870="Asia Pacific",VLOOKUP(L870,'Status Report'!B:AM,38,0),VLOOKUP(L870,'Status Report'!B:AM,37,0)))</f>
        <v>63.179999999999993</v>
      </c>
      <c r="X870" s="20">
        <f t="shared" si="200"/>
        <v>252.71999999999997</v>
      </c>
      <c r="Y870" s="20">
        <f>_xlfn.IFS(AI870="Den Bosch",VLOOKUP(L870,'Status Report'!B:AO,39,0),AI870="Yantian",VLOOKUP(L870,'Status Report'!B:AO,40,0),AI870="",IF(H870="Asia Pacific",VLOOKUP(L870,'Status Report'!B:AO,40,0),VLOOKUP(L870,'Status Report'!B:AO,39,0)),AI870="Direct shipment",IF(H870="Asia Pacific",VLOOKUP(L870,'Status Report'!B:AO,40,0),VLOOKUP(L870,'Status Report'!B:AO,39,0)))</f>
        <v>0</v>
      </c>
      <c r="Z870" s="20">
        <f t="shared" si="201"/>
        <v>0</v>
      </c>
      <c r="AA870" s="20">
        <f t="shared" si="202"/>
        <v>252.71999999999997</v>
      </c>
      <c r="AB870" s="21">
        <f>_xlfn.IFS(AI870="Den Bosch",VLOOKUP(L870,'Status Report'!B:AM,33,0),AI870="Yantian",VLOOKUP(L870,'Status Report'!B:AM,34,0),AI870="",IF(H870="Asia Pacific",VLOOKUP(L870,'Status Report'!B:AM,34,0),VLOOKUP(L870,'Status Report'!B:AM,33,0)),AI870="Direct shipment",IF(H870="Asia Pacific",VLOOKUP(L870,'Status Report'!B:AM,34,0),VLOOKUP(L870,'Status Report'!B:AM,33,0)))</f>
        <v>54.651600000000002</v>
      </c>
      <c r="AC870" s="21">
        <f>VLOOKUP(L870,'Status Report'!B:CE,82,0)</f>
        <v>0</v>
      </c>
      <c r="AD870" s="21">
        <f t="shared" si="203"/>
        <v>54.651600000000002</v>
      </c>
      <c r="AE870" s="63">
        <f>VLOOKUP(L870,'Status Report'!B:W,20,0)</f>
        <v>35</v>
      </c>
      <c r="AF870" s="63">
        <f>VLOOKUP(L870,'Status Report'!B:W,21,0)</f>
        <v>21</v>
      </c>
      <c r="AG870" s="63">
        <f>VLOOKUP(L870,'Status Report'!B:W,22,0)</f>
        <v>53</v>
      </c>
      <c r="AH870" s="22">
        <f t="shared" si="204"/>
        <v>0.15581999999999999</v>
      </c>
      <c r="AK870" s="63">
        <f>IFERROR(VLOOKUP(G870,ASEAN!A:A,1,0),0)</f>
        <v>0</v>
      </c>
      <c r="AL870" s="63">
        <f>IFERROR(VLOOKUP(D870,'[3]customer specs'!$B$1:$D$65536,3,0),0)</f>
        <v>0</v>
      </c>
      <c r="AM870" s="64">
        <f t="shared" si="205"/>
        <v>0</v>
      </c>
      <c r="AN870" s="64">
        <f t="shared" si="206"/>
        <v>0</v>
      </c>
      <c r="AO870" s="63"/>
      <c r="AP870" s="63"/>
      <c r="AQ870" s="63" t="str">
        <f t="shared" si="207"/>
        <v>no</v>
      </c>
      <c r="AR870" s="20">
        <f t="shared" si="208"/>
        <v>218.60640000000001</v>
      </c>
      <c r="AS870" s="63"/>
      <c r="AT870" s="23">
        <f t="shared" si="198"/>
        <v>0.12</v>
      </c>
      <c r="AU870" s="65">
        <f t="shared" si="209"/>
        <v>62.104090909090914</v>
      </c>
      <c r="AV870" s="65"/>
      <c r="AW870" s="65">
        <f t="shared" si="210"/>
        <v>248.41636363636366</v>
      </c>
      <c r="AX870" s="65"/>
      <c r="AY870" s="63">
        <f>VLOOKUP(L870,'Status Report'!B:CF,81,0)</f>
        <v>0</v>
      </c>
      <c r="AZ870" s="63" t="str">
        <f>VLOOKUP(L870,'Status Report'!B:S,18,0)</f>
        <v xml:space="preserve">Ellina Smirnova </v>
      </c>
      <c r="BB870" s="63">
        <f>VLOOKUP(L870,'Status Report'!B:Z,25,0)</f>
        <v>6</v>
      </c>
      <c r="BC870" s="63">
        <f t="shared" si="211"/>
        <v>24</v>
      </c>
      <c r="BF870">
        <f>VLOOKUP(L870,'Status Report'!B:CE,82,0)</f>
        <v>0</v>
      </c>
      <c r="BG870">
        <f>VLOOKUP(L870,'Status Report'!B:CF,83,0)</f>
        <v>0</v>
      </c>
      <c r="BH870">
        <f>VLOOKUP(L870,'Status Report'!B:CG,84,0)</f>
        <v>0</v>
      </c>
      <c r="BI870" t="s">
        <v>897</v>
      </c>
      <c r="BJ870" t="s">
        <v>795</v>
      </c>
      <c r="BM870" s="67">
        <f t="shared" si="212"/>
        <v>31</v>
      </c>
    </row>
    <row r="871" spans="1:65" x14ac:dyDescent="0.25">
      <c r="A871" s="68" t="str">
        <f>VLOOKUP(L871,'Status Report'!B:CB,79,0)</f>
        <v>Heineken - F1</v>
      </c>
      <c r="C871">
        <v>26021043</v>
      </c>
      <c r="D871">
        <v>3097258</v>
      </c>
      <c r="E871" t="s">
        <v>895</v>
      </c>
      <c r="F871" t="s">
        <v>896</v>
      </c>
      <c r="G871" t="str">
        <f>VLOOKUP(D871,'[2]sold to'!$A:$H,8,0)</f>
        <v>Luxembourg</v>
      </c>
      <c r="H871" t="str">
        <f>VLOOKUP(D871,'[2]sold to'!$A:$I,9,0)</f>
        <v>Europe</v>
      </c>
      <c r="K871">
        <v>70</v>
      </c>
      <c r="L871">
        <v>88027371</v>
      </c>
      <c r="M871" t="s">
        <v>569</v>
      </c>
      <c r="N871">
        <v>4</v>
      </c>
      <c r="P871" t="str">
        <f>VLOOKUP(L871,'Status Report'!B:AA,26,0)</f>
        <v>China</v>
      </c>
      <c r="Q871" t="str">
        <f>VLOOKUP(L871,'Status Report'!B:AB,27,0)</f>
        <v>Textiles-Clothing</v>
      </c>
      <c r="R871">
        <f>VLOOKUP(L871,'Status Report'!B:X,23,0)</f>
        <v>84</v>
      </c>
      <c r="S871" t="str">
        <f>VLOOKUP(L871,'Status Report'!B:T,19,0)</f>
        <v>Promocean The Netherlands BV</v>
      </c>
      <c r="T871" s="62">
        <f>VLOOKUP(L871,'Status Report'!B:E,4,0)</f>
        <v>3</v>
      </c>
      <c r="U871" s="19">
        <f>_xlfn.IFS(AI871="Den Bosch",VLOOKUP(L871,'Status Report'!B:AM,35,0),AI871="Yantian",VLOOKUP(L871,'Status Report'!B:AM,36,0),AI871="",IF(H871="Asia Pacific",VLOOKUP(L871,'Status Report'!B:AM,36,0),VLOOKUP(L871,'Status Report'!B:AM,35,0)),AI871="Direct shipment",IF(H871="Asia Pacific",VLOOKUP(L871,'Status Report'!B:AM,36,0),VLOOKUP(L871,'Status Report'!B:AM,35,0)))</f>
        <v>47.7</v>
      </c>
      <c r="V871" s="20">
        <f t="shared" si="199"/>
        <v>190.8</v>
      </c>
      <c r="W871" s="19">
        <f>_xlfn.IFS(AI871="Den Bosch",VLOOKUP(L871,'Status Report'!B:AM,37,0),AI871="Yantian",VLOOKUP(L871,'Status Report'!B:AM,38,0),AI871="",IF(H871="Asia Pacific",VLOOKUP(L871,'Status Report'!B:AM,38,0),VLOOKUP(L871,'Status Report'!B:AM,37,0)),AI871="Direct shipment",IF(H871="Asia Pacific",VLOOKUP(L871,'Status Report'!B:AM,38,0),VLOOKUP(L871,'Status Report'!B:AM,37,0)))</f>
        <v>46.8</v>
      </c>
      <c r="X871" s="20">
        <f t="shared" si="200"/>
        <v>187.2</v>
      </c>
      <c r="Y871" s="20">
        <f>_xlfn.IFS(AI871="Den Bosch",VLOOKUP(L871,'Status Report'!B:AO,39,0),AI871="Yantian",VLOOKUP(L871,'Status Report'!B:AO,40,0),AI871="",IF(H871="Asia Pacific",VLOOKUP(L871,'Status Report'!B:AO,40,0),VLOOKUP(L871,'Status Report'!B:AO,39,0)),AI871="Direct shipment",IF(H871="Asia Pacific",VLOOKUP(L871,'Status Report'!B:AO,40,0),VLOOKUP(L871,'Status Report'!B:AO,39,0)))</f>
        <v>0</v>
      </c>
      <c r="Z871" s="20">
        <f t="shared" si="201"/>
        <v>0</v>
      </c>
      <c r="AA871" s="20">
        <f t="shared" si="202"/>
        <v>187.2</v>
      </c>
      <c r="AB871" s="21">
        <f>_xlfn.IFS(AI871="Den Bosch",VLOOKUP(L871,'Status Report'!B:AM,33,0),AI871="Yantian",VLOOKUP(L871,'Status Report'!B:AM,34,0),AI871="",IF(H871="Asia Pacific",VLOOKUP(L871,'Status Report'!B:AM,34,0),VLOOKUP(L871,'Status Report'!B:AM,33,0)),AI871="Direct shipment",IF(H871="Asia Pacific",VLOOKUP(L871,'Status Report'!B:AM,34,0),VLOOKUP(L871,'Status Report'!B:AM,33,0)))</f>
        <v>40.844699999999996</v>
      </c>
      <c r="AC871" s="21">
        <f>VLOOKUP(L871,'Status Report'!B:CE,82,0)</f>
        <v>0</v>
      </c>
      <c r="AD871" s="21">
        <f t="shared" si="203"/>
        <v>40.844699999999996</v>
      </c>
      <c r="AE871" s="63">
        <f>VLOOKUP(L871,'Status Report'!B:W,20,0)</f>
        <v>35</v>
      </c>
      <c r="AF871" s="63">
        <f>VLOOKUP(L871,'Status Report'!B:W,21,0)</f>
        <v>28</v>
      </c>
      <c r="AG871" s="63">
        <f>VLOOKUP(L871,'Status Report'!B:W,22,0)</f>
        <v>6</v>
      </c>
      <c r="AH871" s="22">
        <f t="shared" si="204"/>
        <v>2.3519999999999999E-2</v>
      </c>
      <c r="AI871" t="s">
        <v>990</v>
      </c>
      <c r="AK871" s="63">
        <f>IFERROR(VLOOKUP(G871,ASEAN!A:A,1,0),0)</f>
        <v>0</v>
      </c>
      <c r="AL871" s="63">
        <f>IFERROR(VLOOKUP(D871,'[3]customer specs'!$B$1:$D$65536,3,0),0)</f>
        <v>0</v>
      </c>
      <c r="AM871" s="64">
        <f t="shared" si="205"/>
        <v>3.6000000000000227</v>
      </c>
      <c r="AN871" s="64">
        <f t="shared" si="206"/>
        <v>0</v>
      </c>
      <c r="AO871" s="63"/>
      <c r="AP871" s="63"/>
      <c r="AQ871" s="63" t="str">
        <f t="shared" si="207"/>
        <v>no</v>
      </c>
      <c r="AR871" s="20">
        <f t="shared" si="208"/>
        <v>163.37879999999998</v>
      </c>
      <c r="AS871" s="63"/>
      <c r="AT871" s="23">
        <f t="shared" si="198"/>
        <v>0.12</v>
      </c>
      <c r="AU871" s="65">
        <f t="shared" si="209"/>
        <v>46.414431818181811</v>
      </c>
      <c r="AV871" s="65"/>
      <c r="AW871" s="65">
        <f t="shared" si="210"/>
        <v>185.65772727272724</v>
      </c>
      <c r="AX871" s="65"/>
      <c r="AY871" s="63">
        <f>VLOOKUP(L871,'Status Report'!B:CF,81,0)</f>
        <v>0</v>
      </c>
      <c r="AZ871" s="63" t="str">
        <f>VLOOKUP(L871,'Status Report'!B:S,18,0)</f>
        <v xml:space="preserve">Konstantinos Zoupanos </v>
      </c>
      <c r="BB871" s="63">
        <f>VLOOKUP(L871,'Status Report'!B:Z,25,0)</f>
        <v>6</v>
      </c>
      <c r="BC871" s="63">
        <f t="shared" si="211"/>
        <v>24</v>
      </c>
      <c r="BF871">
        <f>VLOOKUP(L871,'Status Report'!B:CE,82,0)</f>
        <v>0</v>
      </c>
      <c r="BG871">
        <f>VLOOKUP(L871,'Status Report'!B:CF,83,0)</f>
        <v>0</v>
      </c>
      <c r="BH871">
        <f>VLOOKUP(L871,'Status Report'!B:CG,84,0)</f>
        <v>0</v>
      </c>
      <c r="BI871" t="s">
        <v>897</v>
      </c>
      <c r="BJ871" t="s">
        <v>795</v>
      </c>
      <c r="BM871" s="67">
        <f t="shared" si="212"/>
        <v>36</v>
      </c>
    </row>
    <row r="872" spans="1:65" x14ac:dyDescent="0.25">
      <c r="A872" s="68" t="str">
        <f>VLOOKUP(L872,'Status Report'!B:CB,79,0)</f>
        <v>Heineken - F1</v>
      </c>
      <c r="C872">
        <v>26021043</v>
      </c>
      <c r="D872">
        <v>3097258</v>
      </c>
      <c r="E872" t="s">
        <v>895</v>
      </c>
      <c r="F872" t="s">
        <v>896</v>
      </c>
      <c r="G872" t="str">
        <f>VLOOKUP(D872,'[2]sold to'!$A:$H,8,0)</f>
        <v>Luxembourg</v>
      </c>
      <c r="H872" t="str">
        <f>VLOOKUP(D872,'[2]sold to'!$A:$I,9,0)</f>
        <v>Europe</v>
      </c>
      <c r="K872">
        <v>80</v>
      </c>
      <c r="L872">
        <v>88027372</v>
      </c>
      <c r="M872" t="s">
        <v>570</v>
      </c>
      <c r="N872">
        <v>2</v>
      </c>
      <c r="P872" t="str">
        <f>VLOOKUP(L872,'Status Report'!B:AA,26,0)</f>
        <v>China</v>
      </c>
      <c r="Q872" t="str">
        <f>VLOOKUP(L872,'Status Report'!B:AB,27,0)</f>
        <v>Textiles-Clothing</v>
      </c>
      <c r="R872">
        <f>VLOOKUP(L872,'Status Report'!B:X,23,0)</f>
        <v>84</v>
      </c>
      <c r="S872" t="str">
        <f>VLOOKUP(L872,'Status Report'!B:T,19,0)</f>
        <v>Promocean The Netherlands BV</v>
      </c>
      <c r="T872" s="62">
        <f>VLOOKUP(L872,'Status Report'!B:E,4,0)</f>
        <v>3</v>
      </c>
      <c r="U872" s="19">
        <f>_xlfn.IFS(AI872="Den Bosch",VLOOKUP(L872,'Status Report'!B:AM,35,0),AI872="Yantian",VLOOKUP(L872,'Status Report'!B:AM,36,0),AI872="",IF(H872="Asia Pacific",VLOOKUP(L872,'Status Report'!B:AM,36,0),VLOOKUP(L872,'Status Report'!B:AM,35,0)),AI872="Direct shipment",IF(H872="Asia Pacific",VLOOKUP(L872,'Status Report'!B:AM,36,0),VLOOKUP(L872,'Status Report'!B:AM,35,0)))</f>
        <v>47.7</v>
      </c>
      <c r="V872" s="20">
        <f t="shared" si="199"/>
        <v>95.4</v>
      </c>
      <c r="W872" s="19">
        <f>_xlfn.IFS(AI872="Den Bosch",VLOOKUP(L872,'Status Report'!B:AM,37,0),AI872="Yantian",VLOOKUP(L872,'Status Report'!B:AM,38,0),AI872="",IF(H872="Asia Pacific",VLOOKUP(L872,'Status Report'!B:AM,38,0),VLOOKUP(L872,'Status Report'!B:AM,37,0)),AI872="Direct shipment",IF(H872="Asia Pacific",VLOOKUP(L872,'Status Report'!B:AM,38,0),VLOOKUP(L872,'Status Report'!B:AM,37,0)))</f>
        <v>46.8</v>
      </c>
      <c r="X872" s="20">
        <f t="shared" si="200"/>
        <v>93.6</v>
      </c>
      <c r="Y872" s="20">
        <f>_xlfn.IFS(AI872="Den Bosch",VLOOKUP(L872,'Status Report'!B:AO,39,0),AI872="Yantian",VLOOKUP(L872,'Status Report'!B:AO,40,0),AI872="",IF(H872="Asia Pacific",VLOOKUP(L872,'Status Report'!B:AO,40,0),VLOOKUP(L872,'Status Report'!B:AO,39,0)),AI872="Direct shipment",IF(H872="Asia Pacific",VLOOKUP(L872,'Status Report'!B:AO,40,0),VLOOKUP(L872,'Status Report'!B:AO,39,0)))</f>
        <v>0</v>
      </c>
      <c r="Z872" s="20">
        <f t="shared" si="201"/>
        <v>0</v>
      </c>
      <c r="AA872" s="20">
        <f t="shared" si="202"/>
        <v>93.6</v>
      </c>
      <c r="AB872" s="21">
        <f>_xlfn.IFS(AI872="Den Bosch",VLOOKUP(L872,'Status Report'!B:AM,33,0),AI872="Yantian",VLOOKUP(L872,'Status Report'!B:AM,34,0),AI872="",IF(H872="Asia Pacific",VLOOKUP(L872,'Status Report'!B:AM,34,0),VLOOKUP(L872,'Status Report'!B:AM,33,0)),AI872="Direct shipment",IF(H872="Asia Pacific",VLOOKUP(L872,'Status Report'!B:AM,34,0),VLOOKUP(L872,'Status Report'!B:AM,33,0)))</f>
        <v>40.844699999999996</v>
      </c>
      <c r="AC872" s="21">
        <f>VLOOKUP(L872,'Status Report'!B:CE,82,0)</f>
        <v>0</v>
      </c>
      <c r="AD872" s="21">
        <f t="shared" si="203"/>
        <v>40.844699999999996</v>
      </c>
      <c r="AE872" s="63">
        <f>VLOOKUP(L872,'Status Report'!B:W,20,0)</f>
        <v>35</v>
      </c>
      <c r="AF872" s="63">
        <f>VLOOKUP(L872,'Status Report'!B:W,21,0)</f>
        <v>28</v>
      </c>
      <c r="AG872" s="63">
        <f>VLOOKUP(L872,'Status Report'!B:W,22,0)</f>
        <v>6</v>
      </c>
      <c r="AH872" s="22">
        <f t="shared" si="204"/>
        <v>1.176E-2</v>
      </c>
      <c r="AI872" t="s">
        <v>990</v>
      </c>
      <c r="AK872" s="63">
        <f>IFERROR(VLOOKUP(G872,ASEAN!A:A,1,0),0)</f>
        <v>0</v>
      </c>
      <c r="AL872" s="63">
        <f>IFERROR(VLOOKUP(D872,'[3]customer specs'!$B$1:$D$65536,3,0),0)</f>
        <v>0</v>
      </c>
      <c r="AM872" s="64">
        <f t="shared" si="205"/>
        <v>1.8000000000000114</v>
      </c>
      <c r="AN872" s="64">
        <f t="shared" si="206"/>
        <v>0</v>
      </c>
      <c r="AO872" s="63"/>
      <c r="AP872" s="63"/>
      <c r="AQ872" s="63" t="str">
        <f t="shared" si="207"/>
        <v>no</v>
      </c>
      <c r="AR872" s="20">
        <f t="shared" si="208"/>
        <v>81.689399999999992</v>
      </c>
      <c r="AS872" s="63"/>
      <c r="AT872" s="23">
        <f t="shared" si="198"/>
        <v>0.12</v>
      </c>
      <c r="AU872" s="65">
        <f t="shared" si="209"/>
        <v>46.414431818181811</v>
      </c>
      <c r="AV872" s="65"/>
      <c r="AW872" s="65">
        <f t="shared" si="210"/>
        <v>92.828863636363621</v>
      </c>
      <c r="AX872" s="65"/>
      <c r="AY872" s="63">
        <f>VLOOKUP(L872,'Status Report'!B:CF,81,0)</f>
        <v>0</v>
      </c>
      <c r="AZ872" s="63" t="str">
        <f>VLOOKUP(L872,'Status Report'!B:S,18,0)</f>
        <v xml:space="preserve">Konstantinos Zoupanos </v>
      </c>
      <c r="BB872" s="63">
        <f>VLOOKUP(L872,'Status Report'!B:Z,25,0)</f>
        <v>6</v>
      </c>
      <c r="BC872" s="63">
        <f t="shared" si="211"/>
        <v>12</v>
      </c>
      <c r="BF872">
        <f>VLOOKUP(L872,'Status Report'!B:CE,82,0)</f>
        <v>0</v>
      </c>
      <c r="BG872">
        <f>VLOOKUP(L872,'Status Report'!B:CF,83,0)</f>
        <v>0</v>
      </c>
      <c r="BH872">
        <f>VLOOKUP(L872,'Status Report'!B:CG,84,0)</f>
        <v>0</v>
      </c>
      <c r="BI872" t="s">
        <v>897</v>
      </c>
      <c r="BJ872" t="s">
        <v>795</v>
      </c>
      <c r="BM872" s="67">
        <f t="shared" si="212"/>
        <v>22</v>
      </c>
    </row>
    <row r="873" spans="1:65" x14ac:dyDescent="0.25">
      <c r="A873" s="68" t="str">
        <f>VLOOKUP(L873,'Status Report'!B:CB,79,0)</f>
        <v>Heineken - F1</v>
      </c>
      <c r="C873">
        <v>26021043</v>
      </c>
      <c r="D873">
        <v>3097258</v>
      </c>
      <c r="E873" t="s">
        <v>895</v>
      </c>
      <c r="F873" t="s">
        <v>896</v>
      </c>
      <c r="G873" t="str">
        <f>VLOOKUP(D873,'[2]sold to'!$A:$H,8,0)</f>
        <v>Luxembourg</v>
      </c>
      <c r="H873" t="str">
        <f>VLOOKUP(D873,'[2]sold to'!$A:$I,9,0)</f>
        <v>Europe</v>
      </c>
      <c r="K873">
        <v>90</v>
      </c>
      <c r="L873">
        <v>88027370</v>
      </c>
      <c r="M873" t="s">
        <v>568</v>
      </c>
      <c r="N873">
        <v>2</v>
      </c>
      <c r="P873" t="str">
        <f>VLOOKUP(L873,'Status Report'!B:AA,26,0)</f>
        <v>China</v>
      </c>
      <c r="Q873" t="str">
        <f>VLOOKUP(L873,'Status Report'!B:AB,27,0)</f>
        <v>Textiles-Clothing</v>
      </c>
      <c r="R873">
        <f>VLOOKUP(L873,'Status Report'!B:X,23,0)</f>
        <v>84</v>
      </c>
      <c r="S873" t="str">
        <f>VLOOKUP(L873,'Status Report'!B:T,19,0)</f>
        <v>Promocean The Netherlands BV</v>
      </c>
      <c r="T873" s="62">
        <f>VLOOKUP(L873,'Status Report'!B:E,4,0)</f>
        <v>3</v>
      </c>
      <c r="U873" s="19">
        <f>_xlfn.IFS(AI873="Den Bosch",VLOOKUP(L873,'Status Report'!B:AM,35,0),AI873="Yantian",VLOOKUP(L873,'Status Report'!B:AM,36,0),AI873="",IF(H873="Asia Pacific",VLOOKUP(L873,'Status Report'!B:AM,36,0),VLOOKUP(L873,'Status Report'!B:AM,35,0)),AI873="Direct shipment",IF(H873="Asia Pacific",VLOOKUP(L873,'Status Report'!B:AM,36,0),VLOOKUP(L873,'Status Report'!B:AM,35,0)))</f>
        <v>47.7</v>
      </c>
      <c r="V873" s="20">
        <f t="shared" si="199"/>
        <v>95.4</v>
      </c>
      <c r="W873" s="19">
        <f>_xlfn.IFS(AI873="Den Bosch",VLOOKUP(L873,'Status Report'!B:AM,37,0),AI873="Yantian",VLOOKUP(L873,'Status Report'!B:AM,38,0),AI873="",IF(H873="Asia Pacific",VLOOKUP(L873,'Status Report'!B:AM,38,0),VLOOKUP(L873,'Status Report'!B:AM,37,0)),AI873="Direct shipment",IF(H873="Asia Pacific",VLOOKUP(L873,'Status Report'!B:AM,38,0),VLOOKUP(L873,'Status Report'!B:AM,37,0)))</f>
        <v>46.8</v>
      </c>
      <c r="X873" s="20">
        <f t="shared" si="200"/>
        <v>93.6</v>
      </c>
      <c r="Y873" s="20">
        <f>_xlfn.IFS(AI873="Den Bosch",VLOOKUP(L873,'Status Report'!B:AO,39,0),AI873="Yantian",VLOOKUP(L873,'Status Report'!B:AO,40,0),AI873="",IF(H873="Asia Pacific",VLOOKUP(L873,'Status Report'!B:AO,40,0),VLOOKUP(L873,'Status Report'!B:AO,39,0)),AI873="Direct shipment",IF(H873="Asia Pacific",VLOOKUP(L873,'Status Report'!B:AO,40,0),VLOOKUP(L873,'Status Report'!B:AO,39,0)))</f>
        <v>0</v>
      </c>
      <c r="Z873" s="20">
        <f t="shared" si="201"/>
        <v>0</v>
      </c>
      <c r="AA873" s="20">
        <f t="shared" si="202"/>
        <v>93.6</v>
      </c>
      <c r="AB873" s="21">
        <f>_xlfn.IFS(AI873="Den Bosch",VLOOKUP(L873,'Status Report'!B:AM,33,0),AI873="Yantian",VLOOKUP(L873,'Status Report'!B:AM,34,0),AI873="",IF(H873="Asia Pacific",VLOOKUP(L873,'Status Report'!B:AM,34,0),VLOOKUP(L873,'Status Report'!B:AM,33,0)),AI873="Direct shipment",IF(H873="Asia Pacific",VLOOKUP(L873,'Status Report'!B:AM,34,0),VLOOKUP(L873,'Status Report'!B:AM,33,0)))</f>
        <v>40.844699999999996</v>
      </c>
      <c r="AC873" s="21">
        <f>VLOOKUP(L873,'Status Report'!B:CE,82,0)</f>
        <v>0</v>
      </c>
      <c r="AD873" s="21">
        <f t="shared" si="203"/>
        <v>40.844699999999996</v>
      </c>
      <c r="AE873" s="63">
        <f>VLOOKUP(L873,'Status Report'!B:W,20,0)</f>
        <v>35</v>
      </c>
      <c r="AF873" s="63">
        <f>VLOOKUP(L873,'Status Report'!B:W,21,0)</f>
        <v>28</v>
      </c>
      <c r="AG873" s="63">
        <f>VLOOKUP(L873,'Status Report'!B:W,22,0)</f>
        <v>6</v>
      </c>
      <c r="AH873" s="22">
        <f t="shared" si="204"/>
        <v>1.176E-2</v>
      </c>
      <c r="AI873" t="s">
        <v>990</v>
      </c>
      <c r="AK873" s="63">
        <f>IFERROR(VLOOKUP(G873,ASEAN!A:A,1,0),0)</f>
        <v>0</v>
      </c>
      <c r="AL873" s="63">
        <f>IFERROR(VLOOKUP(D873,'[3]customer specs'!$B$1:$D$65536,3,0),0)</f>
        <v>0</v>
      </c>
      <c r="AM873" s="64">
        <f t="shared" si="205"/>
        <v>1.8000000000000114</v>
      </c>
      <c r="AN873" s="64">
        <f t="shared" si="206"/>
        <v>0</v>
      </c>
      <c r="AO873" s="63"/>
      <c r="AP873" s="63"/>
      <c r="AQ873" s="63" t="str">
        <f t="shared" si="207"/>
        <v>no</v>
      </c>
      <c r="AR873" s="20">
        <f t="shared" si="208"/>
        <v>81.689399999999992</v>
      </c>
      <c r="AS873" s="63"/>
      <c r="AT873" s="23">
        <f t="shared" si="198"/>
        <v>0.12</v>
      </c>
      <c r="AU873" s="65">
        <f t="shared" si="209"/>
        <v>46.414431818181811</v>
      </c>
      <c r="AV873" s="65"/>
      <c r="AW873" s="65">
        <f t="shared" si="210"/>
        <v>92.828863636363621</v>
      </c>
      <c r="AX873" s="65"/>
      <c r="AY873" s="63">
        <f>VLOOKUP(L873,'Status Report'!B:CF,81,0)</f>
        <v>0</v>
      </c>
      <c r="AZ873" s="63" t="str">
        <f>VLOOKUP(L873,'Status Report'!B:S,18,0)</f>
        <v xml:space="preserve">Konstantinos Zoupanos </v>
      </c>
      <c r="BB873" s="63">
        <f>VLOOKUP(L873,'Status Report'!B:Z,25,0)</f>
        <v>6</v>
      </c>
      <c r="BC873" s="63">
        <f t="shared" si="211"/>
        <v>12</v>
      </c>
      <c r="BF873">
        <f>VLOOKUP(L873,'Status Report'!B:CE,82,0)</f>
        <v>0</v>
      </c>
      <c r="BG873">
        <f>VLOOKUP(L873,'Status Report'!B:CF,83,0)</f>
        <v>0</v>
      </c>
      <c r="BH873">
        <f>VLOOKUP(L873,'Status Report'!B:CG,84,0)</f>
        <v>0</v>
      </c>
      <c r="BI873" t="s">
        <v>897</v>
      </c>
      <c r="BJ873" t="s">
        <v>795</v>
      </c>
      <c r="BM873" s="67">
        <f t="shared" si="212"/>
        <v>20</v>
      </c>
    </row>
    <row r="874" spans="1:65" x14ac:dyDescent="0.25">
      <c r="A874" s="68" t="str">
        <f>VLOOKUP(L874,'Status Report'!B:CB,79,0)</f>
        <v>Heineken - F1</v>
      </c>
      <c r="C874">
        <v>26021043</v>
      </c>
      <c r="D874">
        <v>3097258</v>
      </c>
      <c r="E874" t="s">
        <v>895</v>
      </c>
      <c r="F874" t="s">
        <v>896</v>
      </c>
      <c r="G874" t="str">
        <f>VLOOKUP(D874,'[2]sold to'!$A:$H,8,0)</f>
        <v>Luxembourg</v>
      </c>
      <c r="H874" t="str">
        <f>VLOOKUP(D874,'[2]sold to'!$A:$I,9,0)</f>
        <v>Europe</v>
      </c>
      <c r="K874">
        <v>100</v>
      </c>
      <c r="L874">
        <v>88027365</v>
      </c>
      <c r="M874" t="s">
        <v>564</v>
      </c>
      <c r="N874">
        <v>2</v>
      </c>
      <c r="P874" t="str">
        <f>VLOOKUP(L874,'Status Report'!B:AA,26,0)</f>
        <v>China</v>
      </c>
      <c r="Q874" t="str">
        <f>VLOOKUP(L874,'Status Report'!B:AB,27,0)</f>
        <v>Textiles-Clothing</v>
      </c>
      <c r="R874">
        <f>VLOOKUP(L874,'Status Report'!B:X,23,0)</f>
        <v>84</v>
      </c>
      <c r="S874" t="str">
        <f>VLOOKUP(L874,'Status Report'!B:T,19,0)</f>
        <v>Promocean The Netherlands BV</v>
      </c>
      <c r="T874" s="62">
        <f>VLOOKUP(L874,'Status Report'!B:E,4,0)</f>
        <v>3</v>
      </c>
      <c r="U874" s="19">
        <f>_xlfn.IFS(AI874="Den Bosch",VLOOKUP(L874,'Status Report'!B:AM,35,0),AI874="Yantian",VLOOKUP(L874,'Status Report'!B:AM,36,0),AI874="",IF(H874="Asia Pacific",VLOOKUP(L874,'Status Report'!B:AM,36,0),VLOOKUP(L874,'Status Report'!B:AM,35,0)),AI874="Direct shipment",IF(H874="Asia Pacific",VLOOKUP(L874,'Status Report'!B:AM,36,0),VLOOKUP(L874,'Status Report'!B:AM,35,0)))</f>
        <v>46.2</v>
      </c>
      <c r="V874" s="20">
        <f t="shared" si="199"/>
        <v>92.4</v>
      </c>
      <c r="W874" s="19">
        <f>_xlfn.IFS(AI874="Den Bosch",VLOOKUP(L874,'Status Report'!B:AM,37,0),AI874="Yantian",VLOOKUP(L874,'Status Report'!B:AM,38,0),AI874="",IF(H874="Asia Pacific",VLOOKUP(L874,'Status Report'!B:AM,38,0),VLOOKUP(L874,'Status Report'!B:AM,37,0)),AI874="Direct shipment",IF(H874="Asia Pacific",VLOOKUP(L874,'Status Report'!B:AM,38,0),VLOOKUP(L874,'Status Report'!B:AM,37,0)))</f>
        <v>45.36</v>
      </c>
      <c r="X874" s="20">
        <f t="shared" si="200"/>
        <v>90.72</v>
      </c>
      <c r="Y874" s="20">
        <f>_xlfn.IFS(AI874="Den Bosch",VLOOKUP(L874,'Status Report'!B:AO,39,0),AI874="Yantian",VLOOKUP(L874,'Status Report'!B:AO,40,0),AI874="",IF(H874="Asia Pacific",VLOOKUP(L874,'Status Report'!B:AO,40,0),VLOOKUP(L874,'Status Report'!B:AO,39,0)),AI874="Direct shipment",IF(H874="Asia Pacific",VLOOKUP(L874,'Status Report'!B:AO,40,0),VLOOKUP(L874,'Status Report'!B:AO,39,0)))</f>
        <v>0</v>
      </c>
      <c r="Z874" s="20">
        <f t="shared" si="201"/>
        <v>0</v>
      </c>
      <c r="AA874" s="20">
        <f t="shared" si="202"/>
        <v>90.72</v>
      </c>
      <c r="AB874" s="21">
        <f>_xlfn.IFS(AI874="Den Bosch",VLOOKUP(L874,'Status Report'!B:AM,33,0),AI874="Yantian",VLOOKUP(L874,'Status Report'!B:AM,34,0),AI874="",IF(H874="Asia Pacific",VLOOKUP(L874,'Status Report'!B:AM,34,0),VLOOKUP(L874,'Status Report'!B:AM,33,0)),AI874="Direct shipment",IF(H874="Asia Pacific",VLOOKUP(L874,'Status Report'!B:AM,34,0),VLOOKUP(L874,'Status Report'!B:AM,33,0)))</f>
        <v>39.569399999999995</v>
      </c>
      <c r="AC874" s="21">
        <f>VLOOKUP(L874,'Status Report'!B:CE,82,0)</f>
        <v>0</v>
      </c>
      <c r="AD874" s="21">
        <f t="shared" si="203"/>
        <v>39.569399999999995</v>
      </c>
      <c r="AE874" s="63">
        <f>VLOOKUP(L874,'Status Report'!B:W,20,0)</f>
        <v>35</v>
      </c>
      <c r="AF874" s="63">
        <f>VLOOKUP(L874,'Status Report'!B:W,21,0)</f>
        <v>28</v>
      </c>
      <c r="AG874" s="63">
        <f>VLOOKUP(L874,'Status Report'!B:W,22,0)</f>
        <v>6</v>
      </c>
      <c r="AH874" s="22">
        <f t="shared" si="204"/>
        <v>1.176E-2</v>
      </c>
      <c r="AI874" t="s">
        <v>990</v>
      </c>
      <c r="AK874" s="63">
        <f>IFERROR(VLOOKUP(G874,ASEAN!A:A,1,0),0)</f>
        <v>0</v>
      </c>
      <c r="AL874" s="63">
        <f>IFERROR(VLOOKUP(D874,'[3]customer specs'!$B$1:$D$65536,3,0),0)</f>
        <v>0</v>
      </c>
      <c r="AM874" s="64">
        <f t="shared" si="205"/>
        <v>1.6800000000000068</v>
      </c>
      <c r="AN874" s="64">
        <f t="shared" si="206"/>
        <v>0</v>
      </c>
      <c r="AO874" s="63"/>
      <c r="AP874" s="63"/>
      <c r="AQ874" s="63" t="str">
        <f t="shared" si="207"/>
        <v>no</v>
      </c>
      <c r="AR874" s="20">
        <f t="shared" si="208"/>
        <v>79.138799999999989</v>
      </c>
      <c r="AS874" s="63"/>
      <c r="AT874" s="23">
        <f t="shared" si="198"/>
        <v>0.12</v>
      </c>
      <c r="AU874" s="65">
        <f t="shared" si="209"/>
        <v>44.965227272727269</v>
      </c>
      <c r="AV874" s="65"/>
      <c r="AW874" s="65">
        <f t="shared" si="210"/>
        <v>89.930454545454538</v>
      </c>
      <c r="AX874" s="65"/>
      <c r="AY874" s="63">
        <f>VLOOKUP(L874,'Status Report'!B:CF,81,0)</f>
        <v>0</v>
      </c>
      <c r="AZ874" s="63" t="str">
        <f>VLOOKUP(L874,'Status Report'!B:S,18,0)</f>
        <v xml:space="preserve">Konstantinos Zoupanos </v>
      </c>
      <c r="BB874" s="63">
        <f>VLOOKUP(L874,'Status Report'!B:Z,25,0)</f>
        <v>6</v>
      </c>
      <c r="BC874" s="63">
        <f t="shared" si="211"/>
        <v>12</v>
      </c>
      <c r="BF874">
        <f>VLOOKUP(L874,'Status Report'!B:CE,82,0)</f>
        <v>0</v>
      </c>
      <c r="BG874">
        <f>VLOOKUP(L874,'Status Report'!B:CF,83,0)</f>
        <v>0</v>
      </c>
      <c r="BH874">
        <f>VLOOKUP(L874,'Status Report'!B:CG,84,0)</f>
        <v>0</v>
      </c>
      <c r="BI874" t="s">
        <v>897</v>
      </c>
      <c r="BJ874" t="s">
        <v>795</v>
      </c>
      <c r="BM874" s="67">
        <f t="shared" si="212"/>
        <v>19</v>
      </c>
    </row>
    <row r="875" spans="1:65" x14ac:dyDescent="0.25">
      <c r="A875" s="68" t="str">
        <f>VLOOKUP(L875,'Status Report'!B:CB,79,0)</f>
        <v>Heineken</v>
      </c>
      <c r="C875">
        <v>26021044</v>
      </c>
      <c r="D875">
        <v>3090240</v>
      </c>
      <c r="E875" t="s">
        <v>898</v>
      </c>
      <c r="F875" t="s">
        <v>899</v>
      </c>
      <c r="G875" t="str">
        <f>VLOOKUP(D875,'[2]sold to'!$A:$H,8,0)</f>
        <v>Bulgaria</v>
      </c>
      <c r="H875" t="str">
        <f>VLOOKUP(D875,'[2]sold to'!$A:$I,9,0)</f>
        <v>Europe</v>
      </c>
      <c r="K875">
        <v>10</v>
      </c>
      <c r="L875">
        <v>88027045</v>
      </c>
      <c r="M875" t="s">
        <v>176</v>
      </c>
      <c r="N875">
        <v>30</v>
      </c>
      <c r="P875" t="str">
        <f>VLOOKUP(L875,'Status Report'!B:AA,26,0)</f>
        <v>China</v>
      </c>
      <c r="Q875" t="str">
        <f>VLOOKUP(L875,'Status Report'!B:AB,27,0)</f>
        <v>Indoor signs</v>
      </c>
      <c r="R875">
        <f>VLOOKUP(L875,'Status Report'!B:X,23,0)</f>
        <v>500</v>
      </c>
      <c r="S875" t="str">
        <f>VLOOKUP(L875,'Status Report'!B:T,19,0)</f>
        <v>Brands On</v>
      </c>
      <c r="T875" s="62">
        <f>VLOOKUP(L875,'Status Report'!B:E,4,0)</f>
        <v>1</v>
      </c>
      <c r="U875" s="19">
        <f>_xlfn.IFS(AI875="Den Bosch",VLOOKUP(L875,'Status Report'!B:AM,35,0),AI875="Yantian",VLOOKUP(L875,'Status Report'!B:AM,36,0),AI875="",IF(H875="Asia Pacific",VLOOKUP(L875,'Status Report'!B:AM,36,0),VLOOKUP(L875,'Status Report'!B:AM,35,0)),AI875="Direct shipment",IF(H875="Asia Pacific",VLOOKUP(L875,'Status Report'!B:AM,36,0),VLOOKUP(L875,'Status Report'!B:AM,35,0)))</f>
        <v>29.43</v>
      </c>
      <c r="V875" s="20">
        <f t="shared" si="199"/>
        <v>882.9</v>
      </c>
      <c r="W875" s="19">
        <f>_xlfn.IFS(AI875="Den Bosch",VLOOKUP(L875,'Status Report'!B:AM,37,0),AI875="Yantian",VLOOKUP(L875,'Status Report'!B:AM,38,0),AI875="",IF(H875="Asia Pacific",VLOOKUP(L875,'Status Report'!B:AM,38,0),VLOOKUP(L875,'Status Report'!B:AM,37,0)),AI875="Direct shipment",IF(H875="Asia Pacific",VLOOKUP(L875,'Status Report'!B:AM,38,0),VLOOKUP(L875,'Status Report'!B:AM,37,0)))</f>
        <v>29.43</v>
      </c>
      <c r="X875" s="20">
        <f t="shared" si="200"/>
        <v>882.9</v>
      </c>
      <c r="Y875" s="20">
        <f>_xlfn.IFS(AI875="Den Bosch",VLOOKUP(L875,'Status Report'!B:AO,39,0),AI875="Yantian",VLOOKUP(L875,'Status Report'!B:AO,40,0),AI875="",IF(H875="Asia Pacific",VLOOKUP(L875,'Status Report'!B:AO,40,0),VLOOKUP(L875,'Status Report'!B:AO,39,0)),AI875="Direct shipment",IF(H875="Asia Pacific",VLOOKUP(L875,'Status Report'!B:AO,40,0),VLOOKUP(L875,'Status Report'!B:AO,39,0)))</f>
        <v>0</v>
      </c>
      <c r="Z875" s="20">
        <f t="shared" si="201"/>
        <v>0</v>
      </c>
      <c r="AA875" s="20">
        <f t="shared" si="202"/>
        <v>882.9</v>
      </c>
      <c r="AB875" s="21">
        <f>_xlfn.IFS(AI875="Den Bosch",VLOOKUP(L875,'Status Report'!B:AM,33,0),AI875="Yantian",VLOOKUP(L875,'Status Report'!B:AM,34,0),AI875="",IF(H875="Asia Pacific",VLOOKUP(L875,'Status Report'!B:AM,34,0),VLOOKUP(L875,'Status Report'!B:AM,33,0)),AI875="Direct shipment",IF(H875="Asia Pacific",VLOOKUP(L875,'Status Report'!B:AM,34,0),VLOOKUP(L875,'Status Report'!B:AM,33,0)))</f>
        <v>25.9</v>
      </c>
      <c r="AC875" s="21">
        <f>VLOOKUP(L875,'Status Report'!B:CE,82,0)</f>
        <v>0</v>
      </c>
      <c r="AD875" s="21">
        <f t="shared" si="203"/>
        <v>25.9</v>
      </c>
      <c r="AE875" s="63">
        <f>VLOOKUP(L875,'Status Report'!B:W,20,0)</f>
        <v>10.5</v>
      </c>
      <c r="AF875" s="63">
        <f>VLOOKUP(L875,'Status Report'!B:W,21,0)</f>
        <v>10.5</v>
      </c>
      <c r="AG875" s="63">
        <f>VLOOKUP(L875,'Status Report'!B:W,22,0)</f>
        <v>11.5</v>
      </c>
      <c r="AH875" s="22">
        <f t="shared" si="204"/>
        <v>3.8036250000000001E-2</v>
      </c>
      <c r="AK875" s="63">
        <f>IFERROR(VLOOKUP(G875,ASEAN!A:A,1,0),0)</f>
        <v>0</v>
      </c>
      <c r="AL875" s="63">
        <f>IFERROR(VLOOKUP(D875,'[3]customer specs'!$B$1:$D$65536,3,0),0)</f>
        <v>0</v>
      </c>
      <c r="AM875" s="64">
        <f t="shared" si="205"/>
        <v>0</v>
      </c>
      <c r="AN875" s="64">
        <f t="shared" si="206"/>
        <v>0</v>
      </c>
      <c r="AO875" s="63"/>
      <c r="AP875" s="63"/>
      <c r="AQ875" s="63" t="str">
        <f t="shared" si="207"/>
        <v>no</v>
      </c>
      <c r="AR875" s="20">
        <f t="shared" si="208"/>
        <v>777</v>
      </c>
      <c r="AS875" s="63"/>
      <c r="AT875" s="23">
        <f t="shared" si="198"/>
        <v>0.12</v>
      </c>
      <c r="AU875" s="65">
        <f t="shared" si="209"/>
        <v>29.43181818181818</v>
      </c>
      <c r="AV875" s="65"/>
      <c r="AW875" s="65">
        <f t="shared" si="210"/>
        <v>882.95454545454538</v>
      </c>
      <c r="AX875" s="65"/>
      <c r="AY875" s="63">
        <f>VLOOKUP(L875,'Status Report'!B:CF,81,0)</f>
        <v>0</v>
      </c>
      <c r="AZ875" s="63" t="str">
        <f>VLOOKUP(L875,'Status Report'!B:S,18,0)</f>
        <v>Ludmilla Zarybnicka</v>
      </c>
      <c r="BB875" s="63">
        <f>VLOOKUP(L875,'Status Report'!B:Z,25,0)</f>
        <v>1</v>
      </c>
      <c r="BC875" s="63">
        <f t="shared" si="211"/>
        <v>30</v>
      </c>
      <c r="BF875">
        <f>VLOOKUP(L875,'Status Report'!B:CE,82,0)</f>
        <v>0</v>
      </c>
      <c r="BG875">
        <f>VLOOKUP(L875,'Status Report'!B:CF,83,0)</f>
        <v>0</v>
      </c>
      <c r="BH875">
        <f>VLOOKUP(L875,'Status Report'!B:CG,84,0)</f>
        <v>0</v>
      </c>
      <c r="BI875" t="s">
        <v>897</v>
      </c>
      <c r="BJ875" t="s">
        <v>795</v>
      </c>
      <c r="BM875" s="67">
        <f t="shared" si="212"/>
        <v>88</v>
      </c>
    </row>
    <row r="876" spans="1:65" x14ac:dyDescent="0.25">
      <c r="A876" s="68" t="str">
        <f>VLOOKUP(L876,'Status Report'!B:CB,79,0)</f>
        <v>Heineken</v>
      </c>
      <c r="C876">
        <v>26021044</v>
      </c>
      <c r="D876">
        <v>3090240</v>
      </c>
      <c r="E876" t="s">
        <v>898</v>
      </c>
      <c r="F876" t="s">
        <v>899</v>
      </c>
      <c r="G876" t="str">
        <f>VLOOKUP(D876,'[2]sold to'!$A:$H,8,0)</f>
        <v>Bulgaria</v>
      </c>
      <c r="H876" t="str">
        <f>VLOOKUP(D876,'[2]sold to'!$A:$I,9,0)</f>
        <v>Europe</v>
      </c>
      <c r="K876">
        <v>20</v>
      </c>
      <c r="L876">
        <v>88023613</v>
      </c>
      <c r="M876" t="s">
        <v>109</v>
      </c>
      <c r="N876">
        <v>2</v>
      </c>
      <c r="P876" t="str">
        <f>VLOOKUP(L876,'Status Report'!B:AA,26,0)</f>
        <v>Czech Republic</v>
      </c>
      <c r="Q876" t="str">
        <f>VLOOKUP(L876,'Status Report'!B:AB,27,0)</f>
        <v>Indoor signs</v>
      </c>
      <c r="R876">
        <f>VLOOKUP(L876,'Status Report'!B:X,23,0)</f>
        <v>25</v>
      </c>
      <c r="S876" t="str">
        <f>VLOOKUP(L876,'Status Report'!B:T,19,0)</f>
        <v>Brands On</v>
      </c>
      <c r="T876" s="62">
        <f>VLOOKUP(L876,'Status Report'!B:E,4,0)</f>
        <v>1</v>
      </c>
      <c r="U876" s="19">
        <f>_xlfn.IFS(AI876="Den Bosch",VLOOKUP(L876,'Status Report'!B:AM,35,0),AI876="Yantian",VLOOKUP(L876,'Status Report'!B:AM,36,0),AI876="",IF(H876="Asia Pacific",VLOOKUP(L876,'Status Report'!B:AM,36,0),VLOOKUP(L876,'Status Report'!B:AM,35,0)),AI876="Direct shipment",IF(H876="Asia Pacific",VLOOKUP(L876,'Status Report'!B:AM,36,0),VLOOKUP(L876,'Status Report'!B:AM,35,0)))</f>
        <v>211.5</v>
      </c>
      <c r="V876" s="20">
        <f t="shared" si="199"/>
        <v>423</v>
      </c>
      <c r="W876" s="19">
        <f>_xlfn.IFS(AI876="Den Bosch",VLOOKUP(L876,'Status Report'!B:AM,37,0),AI876="Yantian",VLOOKUP(L876,'Status Report'!B:AM,38,0),AI876="",IF(H876="Asia Pacific",VLOOKUP(L876,'Status Report'!B:AM,38,0),VLOOKUP(L876,'Status Report'!B:AM,37,0)),AI876="Direct shipment",IF(H876="Asia Pacific",VLOOKUP(L876,'Status Report'!B:AM,38,0),VLOOKUP(L876,'Status Report'!B:AM,37,0)))</f>
        <v>211.5</v>
      </c>
      <c r="X876" s="20">
        <f t="shared" si="200"/>
        <v>423</v>
      </c>
      <c r="Y876" s="20">
        <f>_xlfn.IFS(AI876="Den Bosch",VLOOKUP(L876,'Status Report'!B:AO,39,0),AI876="Yantian",VLOOKUP(L876,'Status Report'!B:AO,40,0),AI876="",IF(H876="Asia Pacific",VLOOKUP(L876,'Status Report'!B:AO,40,0),VLOOKUP(L876,'Status Report'!B:AO,39,0)),AI876="Direct shipment",IF(H876="Asia Pacific",VLOOKUP(L876,'Status Report'!B:AO,40,0),VLOOKUP(L876,'Status Report'!B:AO,39,0)))</f>
        <v>0</v>
      </c>
      <c r="Z876" s="20">
        <f t="shared" si="201"/>
        <v>0</v>
      </c>
      <c r="AA876" s="20">
        <f t="shared" si="202"/>
        <v>423</v>
      </c>
      <c r="AB876" s="21">
        <f>_xlfn.IFS(AI876="Den Bosch",VLOOKUP(L876,'Status Report'!B:AM,33,0),AI876="Yantian",VLOOKUP(L876,'Status Report'!B:AM,34,0),AI876="",IF(H876="Asia Pacific",VLOOKUP(L876,'Status Report'!B:AM,34,0),VLOOKUP(L876,'Status Report'!B:AM,33,0)),AI876="Direct shipment",IF(H876="Asia Pacific",VLOOKUP(L876,'Status Report'!B:AM,34,0),VLOOKUP(L876,'Status Report'!B:AM,33,0)))</f>
        <v>186.11</v>
      </c>
      <c r="AC876" s="21">
        <f>VLOOKUP(L876,'Status Report'!B:CE,82,0)</f>
        <v>0</v>
      </c>
      <c r="AD876" s="21">
        <f t="shared" si="203"/>
        <v>186.11</v>
      </c>
      <c r="AE876" s="63">
        <f>VLOOKUP(L876,'Status Report'!B:W,20,0)</f>
        <v>36.5</v>
      </c>
      <c r="AF876" s="63">
        <f>VLOOKUP(L876,'Status Report'!B:W,21,0)</f>
        <v>36.5</v>
      </c>
      <c r="AG876" s="63">
        <f>VLOOKUP(L876,'Status Report'!B:W,22,0)</f>
        <v>2.5</v>
      </c>
      <c r="AH876" s="22">
        <f t="shared" si="204"/>
        <v>6.6612499999999996E-3</v>
      </c>
      <c r="AK876" s="63">
        <f>IFERROR(VLOOKUP(G876,ASEAN!A:A,1,0),0)</f>
        <v>0</v>
      </c>
      <c r="AL876" s="63">
        <f>IFERROR(VLOOKUP(D876,'[3]customer specs'!$B$1:$D$65536,3,0),0)</f>
        <v>0</v>
      </c>
      <c r="AM876" s="64">
        <f t="shared" si="205"/>
        <v>0</v>
      </c>
      <c r="AN876" s="64">
        <f t="shared" si="206"/>
        <v>0</v>
      </c>
      <c r="AO876" s="63"/>
      <c r="AP876" s="63"/>
      <c r="AQ876" s="63" t="str">
        <f t="shared" si="207"/>
        <v>no</v>
      </c>
      <c r="AR876" s="20">
        <f t="shared" si="208"/>
        <v>372.22</v>
      </c>
      <c r="AS876" s="63"/>
      <c r="AT876" s="23">
        <f t="shared" si="198"/>
        <v>0.12</v>
      </c>
      <c r="AU876" s="65">
        <f t="shared" si="209"/>
        <v>211.48863636363637</v>
      </c>
      <c r="AV876" s="65"/>
      <c r="AW876" s="65">
        <f t="shared" si="210"/>
        <v>422.97727272727275</v>
      </c>
      <c r="AX876" s="65"/>
      <c r="AY876" s="63">
        <f>VLOOKUP(L876,'Status Report'!B:CF,81,0)</f>
        <v>0</v>
      </c>
      <c r="AZ876" s="63" t="str">
        <f>VLOOKUP(L876,'Status Report'!B:S,18,0)</f>
        <v>Ludmilla Zarybnicka</v>
      </c>
      <c r="BB876" s="63">
        <f>VLOOKUP(L876,'Status Report'!B:Z,25,0)</f>
        <v>10</v>
      </c>
      <c r="BC876" s="63">
        <f t="shared" si="211"/>
        <v>20</v>
      </c>
      <c r="BF876">
        <f>VLOOKUP(L876,'Status Report'!B:CE,82,0)</f>
        <v>0</v>
      </c>
      <c r="BG876">
        <f>VLOOKUP(L876,'Status Report'!B:CF,83,0)</f>
        <v>0</v>
      </c>
      <c r="BH876">
        <f>VLOOKUP(L876,'Status Report'!B:CG,84,0)</f>
        <v>0</v>
      </c>
      <c r="BI876" t="s">
        <v>897</v>
      </c>
      <c r="BJ876" t="s">
        <v>795</v>
      </c>
      <c r="BM876" s="67">
        <f t="shared" si="212"/>
        <v>12</v>
      </c>
    </row>
    <row r="877" spans="1:65" x14ac:dyDescent="0.25">
      <c r="A877" s="68" t="str">
        <f>VLOOKUP(L877,'Status Report'!B:CB,79,0)</f>
        <v>Heineken - F1</v>
      </c>
      <c r="C877">
        <v>26021043</v>
      </c>
      <c r="D877">
        <v>3097258</v>
      </c>
      <c r="E877" t="s">
        <v>895</v>
      </c>
      <c r="F877" t="s">
        <v>896</v>
      </c>
      <c r="G877" t="str">
        <f>VLOOKUP(D877,'[2]sold to'!$A:$H,8,0)</f>
        <v>Luxembourg</v>
      </c>
      <c r="H877" t="str">
        <f>VLOOKUP(D877,'[2]sold to'!$A:$I,9,0)</f>
        <v>Europe</v>
      </c>
      <c r="K877">
        <v>110</v>
      </c>
      <c r="L877">
        <v>88027366</v>
      </c>
      <c r="M877" t="s">
        <v>565</v>
      </c>
      <c r="N877">
        <v>2</v>
      </c>
      <c r="P877" t="str">
        <f>VLOOKUP(L877,'Status Report'!B:AA,26,0)</f>
        <v>China</v>
      </c>
      <c r="Q877" t="str">
        <f>VLOOKUP(L877,'Status Report'!B:AB,27,0)</f>
        <v>Textiles-Clothing</v>
      </c>
      <c r="R877">
        <f>VLOOKUP(L877,'Status Report'!B:X,23,0)</f>
        <v>84</v>
      </c>
      <c r="S877" t="str">
        <f>VLOOKUP(L877,'Status Report'!B:T,19,0)</f>
        <v>Promocean The Netherlands BV</v>
      </c>
      <c r="T877" s="62">
        <f>VLOOKUP(L877,'Status Report'!B:E,4,0)</f>
        <v>3</v>
      </c>
      <c r="U877" s="19">
        <f>_xlfn.IFS(AI877="Den Bosch",VLOOKUP(L877,'Status Report'!B:AM,35,0),AI877="Yantian",VLOOKUP(L877,'Status Report'!B:AM,36,0),AI877="",IF(H877="Asia Pacific",VLOOKUP(L877,'Status Report'!B:AM,36,0),VLOOKUP(L877,'Status Report'!B:AM,35,0)),AI877="Direct shipment",IF(H877="Asia Pacific",VLOOKUP(L877,'Status Report'!B:AM,36,0),VLOOKUP(L877,'Status Report'!B:AM,35,0)))</f>
        <v>46.2</v>
      </c>
      <c r="V877" s="20">
        <f t="shared" si="199"/>
        <v>92.4</v>
      </c>
      <c r="W877" s="19">
        <f>_xlfn.IFS(AI877="Den Bosch",VLOOKUP(L877,'Status Report'!B:AM,37,0),AI877="Yantian",VLOOKUP(L877,'Status Report'!B:AM,38,0),AI877="",IF(H877="Asia Pacific",VLOOKUP(L877,'Status Report'!B:AM,38,0),VLOOKUP(L877,'Status Report'!B:AM,37,0)),AI877="Direct shipment",IF(H877="Asia Pacific",VLOOKUP(L877,'Status Report'!B:AM,38,0),VLOOKUP(L877,'Status Report'!B:AM,37,0)))</f>
        <v>45.36</v>
      </c>
      <c r="X877" s="20">
        <f t="shared" si="200"/>
        <v>90.72</v>
      </c>
      <c r="Y877" s="20">
        <f>_xlfn.IFS(AI877="Den Bosch",VLOOKUP(L877,'Status Report'!B:AO,39,0),AI877="Yantian",VLOOKUP(L877,'Status Report'!B:AO,40,0),AI877="",IF(H877="Asia Pacific",VLOOKUP(L877,'Status Report'!B:AO,40,0),VLOOKUP(L877,'Status Report'!B:AO,39,0)),AI877="Direct shipment",IF(H877="Asia Pacific",VLOOKUP(L877,'Status Report'!B:AO,40,0),VLOOKUP(L877,'Status Report'!B:AO,39,0)))</f>
        <v>0</v>
      </c>
      <c r="Z877" s="20">
        <f t="shared" si="201"/>
        <v>0</v>
      </c>
      <c r="AA877" s="20">
        <f t="shared" si="202"/>
        <v>90.72</v>
      </c>
      <c r="AB877" s="21">
        <f>_xlfn.IFS(AI877="Den Bosch",VLOOKUP(L877,'Status Report'!B:AM,33,0),AI877="Yantian",VLOOKUP(L877,'Status Report'!B:AM,34,0),AI877="",IF(H877="Asia Pacific",VLOOKUP(L877,'Status Report'!B:AM,34,0),VLOOKUP(L877,'Status Report'!B:AM,33,0)),AI877="Direct shipment",IF(H877="Asia Pacific",VLOOKUP(L877,'Status Report'!B:AM,34,0),VLOOKUP(L877,'Status Report'!B:AM,33,0)))</f>
        <v>39.569399999999995</v>
      </c>
      <c r="AC877" s="21">
        <f>VLOOKUP(L877,'Status Report'!B:CE,82,0)</f>
        <v>0</v>
      </c>
      <c r="AD877" s="21">
        <f t="shared" si="203"/>
        <v>39.569399999999995</v>
      </c>
      <c r="AE877" s="63">
        <f>VLOOKUP(L877,'Status Report'!B:W,20,0)</f>
        <v>35</v>
      </c>
      <c r="AF877" s="63">
        <f>VLOOKUP(L877,'Status Report'!B:W,21,0)</f>
        <v>28</v>
      </c>
      <c r="AG877" s="63">
        <f>VLOOKUP(L877,'Status Report'!B:W,22,0)</f>
        <v>6</v>
      </c>
      <c r="AH877" s="22">
        <f t="shared" si="204"/>
        <v>1.176E-2</v>
      </c>
      <c r="AI877" t="s">
        <v>990</v>
      </c>
      <c r="AK877" s="63">
        <f>IFERROR(VLOOKUP(G877,ASEAN!A:A,1,0),0)</f>
        <v>0</v>
      </c>
      <c r="AL877" s="63">
        <f>IFERROR(VLOOKUP(D877,'[3]customer specs'!$B$1:$D$65536,3,0),0)</f>
        <v>0</v>
      </c>
      <c r="AM877" s="64">
        <f t="shared" si="205"/>
        <v>1.6800000000000068</v>
      </c>
      <c r="AN877" s="64">
        <f t="shared" si="206"/>
        <v>0</v>
      </c>
      <c r="AO877" s="63"/>
      <c r="AP877" s="63"/>
      <c r="AQ877" s="63" t="str">
        <f t="shared" si="207"/>
        <v>no</v>
      </c>
      <c r="AR877" s="20">
        <f t="shared" si="208"/>
        <v>79.138799999999989</v>
      </c>
      <c r="AS877" s="63"/>
      <c r="AT877" s="23">
        <f t="shared" si="198"/>
        <v>0.12</v>
      </c>
      <c r="AU877" s="65">
        <f t="shared" si="209"/>
        <v>44.965227272727269</v>
      </c>
      <c r="AV877" s="65"/>
      <c r="AW877" s="65">
        <f t="shared" si="210"/>
        <v>89.930454545454538</v>
      </c>
      <c r="AX877" s="65"/>
      <c r="AY877" s="63">
        <f>VLOOKUP(L877,'Status Report'!B:CF,81,0)</f>
        <v>0</v>
      </c>
      <c r="AZ877" s="63" t="str">
        <f>VLOOKUP(L877,'Status Report'!B:S,18,0)</f>
        <v xml:space="preserve">Konstantinos Zoupanos </v>
      </c>
      <c r="BB877" s="63">
        <f>VLOOKUP(L877,'Status Report'!B:Z,25,0)</f>
        <v>6</v>
      </c>
      <c r="BC877" s="63">
        <f t="shared" si="211"/>
        <v>12</v>
      </c>
      <c r="BF877">
        <f>VLOOKUP(L877,'Status Report'!B:CE,82,0)</f>
        <v>0</v>
      </c>
      <c r="BG877">
        <f>VLOOKUP(L877,'Status Report'!B:CF,83,0)</f>
        <v>0</v>
      </c>
      <c r="BH877">
        <f>VLOOKUP(L877,'Status Report'!B:CG,84,0)</f>
        <v>0</v>
      </c>
      <c r="BI877" t="s">
        <v>897</v>
      </c>
      <c r="BJ877" t="s">
        <v>795</v>
      </c>
      <c r="BM877" s="67">
        <f t="shared" si="212"/>
        <v>27</v>
      </c>
    </row>
    <row r="878" spans="1:65" x14ac:dyDescent="0.25">
      <c r="A878" s="68" t="str">
        <f>VLOOKUP(L878,'Status Report'!B:CB,79,0)</f>
        <v>Heineken - F1</v>
      </c>
      <c r="C878">
        <v>26021043</v>
      </c>
      <c r="D878">
        <v>3097258</v>
      </c>
      <c r="E878" t="s">
        <v>895</v>
      </c>
      <c r="F878" t="s">
        <v>896</v>
      </c>
      <c r="G878" t="str">
        <f>VLOOKUP(D878,'[2]sold to'!$A:$H,8,0)</f>
        <v>Luxembourg</v>
      </c>
      <c r="H878" t="str">
        <f>VLOOKUP(D878,'[2]sold to'!$A:$I,9,0)</f>
        <v>Europe</v>
      </c>
      <c r="K878">
        <v>120</v>
      </c>
      <c r="L878">
        <v>88027364</v>
      </c>
      <c r="M878" t="s">
        <v>563</v>
      </c>
      <c r="N878">
        <v>1</v>
      </c>
      <c r="P878" t="str">
        <f>VLOOKUP(L878,'Status Report'!B:AA,26,0)</f>
        <v>China</v>
      </c>
      <c r="Q878" t="str">
        <f>VLOOKUP(L878,'Status Report'!B:AB,27,0)</f>
        <v>Textiles-Clothing</v>
      </c>
      <c r="R878">
        <f>VLOOKUP(L878,'Status Report'!B:X,23,0)</f>
        <v>84</v>
      </c>
      <c r="S878" t="str">
        <f>VLOOKUP(L878,'Status Report'!B:T,19,0)</f>
        <v>Promocean The Netherlands BV</v>
      </c>
      <c r="T878" s="62">
        <f>VLOOKUP(L878,'Status Report'!B:E,4,0)</f>
        <v>3</v>
      </c>
      <c r="U878" s="19">
        <f>_xlfn.IFS(AI878="Den Bosch",VLOOKUP(L878,'Status Report'!B:AM,35,0),AI878="Yantian",VLOOKUP(L878,'Status Report'!B:AM,36,0),AI878="",IF(H878="Asia Pacific",VLOOKUP(L878,'Status Report'!B:AM,36,0),VLOOKUP(L878,'Status Report'!B:AM,35,0)),AI878="Direct shipment",IF(H878="Asia Pacific",VLOOKUP(L878,'Status Report'!B:AM,36,0),VLOOKUP(L878,'Status Report'!B:AM,35,0)))</f>
        <v>46.2</v>
      </c>
      <c r="V878" s="20">
        <f t="shared" si="199"/>
        <v>46.2</v>
      </c>
      <c r="W878" s="19">
        <f>_xlfn.IFS(AI878="Den Bosch",VLOOKUP(L878,'Status Report'!B:AM,37,0),AI878="Yantian",VLOOKUP(L878,'Status Report'!B:AM,38,0),AI878="",IF(H878="Asia Pacific",VLOOKUP(L878,'Status Report'!B:AM,38,0),VLOOKUP(L878,'Status Report'!B:AM,37,0)),AI878="Direct shipment",IF(H878="Asia Pacific",VLOOKUP(L878,'Status Report'!B:AM,38,0),VLOOKUP(L878,'Status Report'!B:AM,37,0)))</f>
        <v>45.36</v>
      </c>
      <c r="X878" s="20">
        <f t="shared" si="200"/>
        <v>45.36</v>
      </c>
      <c r="Y878" s="20">
        <f>_xlfn.IFS(AI878="Den Bosch",VLOOKUP(L878,'Status Report'!B:AO,39,0),AI878="Yantian",VLOOKUP(L878,'Status Report'!B:AO,40,0),AI878="",IF(H878="Asia Pacific",VLOOKUP(L878,'Status Report'!B:AO,40,0),VLOOKUP(L878,'Status Report'!B:AO,39,0)),AI878="Direct shipment",IF(H878="Asia Pacific",VLOOKUP(L878,'Status Report'!B:AO,40,0),VLOOKUP(L878,'Status Report'!B:AO,39,0)))</f>
        <v>0</v>
      </c>
      <c r="Z878" s="20">
        <f t="shared" si="201"/>
        <v>0</v>
      </c>
      <c r="AA878" s="20">
        <f t="shared" si="202"/>
        <v>45.36</v>
      </c>
      <c r="AB878" s="21">
        <f>_xlfn.IFS(AI878="Den Bosch",VLOOKUP(L878,'Status Report'!B:AM,33,0),AI878="Yantian",VLOOKUP(L878,'Status Report'!B:AM,34,0),AI878="",IF(H878="Asia Pacific",VLOOKUP(L878,'Status Report'!B:AM,34,0),VLOOKUP(L878,'Status Report'!B:AM,33,0)),AI878="Direct shipment",IF(H878="Asia Pacific",VLOOKUP(L878,'Status Report'!B:AM,34,0),VLOOKUP(L878,'Status Report'!B:AM,33,0)))</f>
        <v>39.569399999999995</v>
      </c>
      <c r="AC878" s="21">
        <f>VLOOKUP(L878,'Status Report'!B:CE,82,0)</f>
        <v>0</v>
      </c>
      <c r="AD878" s="21">
        <f t="shared" si="203"/>
        <v>39.569399999999995</v>
      </c>
      <c r="AE878" s="63">
        <f>VLOOKUP(L878,'Status Report'!B:W,20,0)</f>
        <v>35</v>
      </c>
      <c r="AF878" s="63">
        <f>VLOOKUP(L878,'Status Report'!B:W,21,0)</f>
        <v>28</v>
      </c>
      <c r="AG878" s="63">
        <f>VLOOKUP(L878,'Status Report'!B:W,22,0)</f>
        <v>6</v>
      </c>
      <c r="AH878" s="22">
        <f t="shared" si="204"/>
        <v>5.8799999999999998E-3</v>
      </c>
      <c r="AI878" t="s">
        <v>990</v>
      </c>
      <c r="AK878" s="63">
        <f>IFERROR(VLOOKUP(G878,ASEAN!A:A,1,0),0)</f>
        <v>0</v>
      </c>
      <c r="AL878" s="63">
        <f>IFERROR(VLOOKUP(D878,'[3]customer specs'!$B$1:$D$65536,3,0),0)</f>
        <v>0</v>
      </c>
      <c r="AM878" s="64">
        <f t="shared" si="205"/>
        <v>0.84000000000000341</v>
      </c>
      <c r="AN878" s="64">
        <f t="shared" si="206"/>
        <v>0</v>
      </c>
      <c r="AO878" s="63"/>
      <c r="AP878" s="63"/>
      <c r="AQ878" s="63" t="str">
        <f t="shared" si="207"/>
        <v>no</v>
      </c>
      <c r="AR878" s="20">
        <f t="shared" si="208"/>
        <v>39.569399999999995</v>
      </c>
      <c r="AS878" s="63"/>
      <c r="AT878" s="23">
        <f t="shared" si="198"/>
        <v>0.12</v>
      </c>
      <c r="AU878" s="65">
        <f t="shared" si="209"/>
        <v>44.965227272727269</v>
      </c>
      <c r="AV878" s="65"/>
      <c r="AW878" s="65">
        <f t="shared" si="210"/>
        <v>44.965227272727269</v>
      </c>
      <c r="AX878" s="65"/>
      <c r="AY878" s="63">
        <f>VLOOKUP(L878,'Status Report'!B:CF,81,0)</f>
        <v>0</v>
      </c>
      <c r="AZ878" s="63" t="str">
        <f>VLOOKUP(L878,'Status Report'!B:S,18,0)</f>
        <v xml:space="preserve">Konstantinos Zoupanos </v>
      </c>
      <c r="BB878" s="63">
        <f>VLOOKUP(L878,'Status Report'!B:Z,25,0)</f>
        <v>6</v>
      </c>
      <c r="BC878" s="63">
        <f t="shared" si="211"/>
        <v>6</v>
      </c>
      <c r="BF878">
        <f>VLOOKUP(L878,'Status Report'!B:CE,82,0)</f>
        <v>0</v>
      </c>
      <c r="BG878">
        <f>VLOOKUP(L878,'Status Report'!B:CF,83,0)</f>
        <v>0</v>
      </c>
      <c r="BH878">
        <f>VLOOKUP(L878,'Status Report'!B:CG,84,0)</f>
        <v>0</v>
      </c>
      <c r="BI878" t="s">
        <v>897</v>
      </c>
      <c r="BJ878" t="s">
        <v>795</v>
      </c>
      <c r="BM878" s="67">
        <f t="shared" si="212"/>
        <v>6</v>
      </c>
    </row>
    <row r="879" spans="1:65" x14ac:dyDescent="0.25">
      <c r="A879" s="68" t="str">
        <f>VLOOKUP(L879,'Status Report'!B:CB,79,0)</f>
        <v>Heineken - F1</v>
      </c>
      <c r="C879">
        <v>26021043</v>
      </c>
      <c r="D879">
        <v>3097258</v>
      </c>
      <c r="E879" t="s">
        <v>895</v>
      </c>
      <c r="F879" t="s">
        <v>896</v>
      </c>
      <c r="G879" t="str">
        <f>VLOOKUP(D879,'[2]sold to'!$A:$H,8,0)</f>
        <v>Luxembourg</v>
      </c>
      <c r="H879" t="str">
        <f>VLOOKUP(D879,'[2]sold to'!$A:$I,9,0)</f>
        <v>Europe</v>
      </c>
      <c r="K879">
        <v>130</v>
      </c>
      <c r="L879">
        <v>88027390</v>
      </c>
      <c r="M879" t="s">
        <v>584</v>
      </c>
      <c r="N879">
        <v>4</v>
      </c>
      <c r="P879" t="str">
        <f>VLOOKUP(L879,'Status Report'!B:AA,26,0)</f>
        <v>China</v>
      </c>
      <c r="Q879" t="str">
        <f>VLOOKUP(L879,'Status Report'!B:AB,27,0)</f>
        <v>Textiles-Clothing</v>
      </c>
      <c r="R879">
        <f>VLOOKUP(L879,'Status Report'!B:X,23,0)</f>
        <v>250</v>
      </c>
      <c r="S879" t="str">
        <f>VLOOKUP(L879,'Status Report'!B:T,19,0)</f>
        <v>Promocean The Netherlands BV</v>
      </c>
      <c r="T879" s="62">
        <f>VLOOKUP(L879,'Status Report'!B:E,4,0)</f>
        <v>3</v>
      </c>
      <c r="U879" s="19">
        <f>_xlfn.IFS(AI879="Den Bosch",VLOOKUP(L879,'Status Report'!B:AM,35,0),AI879="Yantian",VLOOKUP(L879,'Status Report'!B:AM,36,0),AI879="",IF(H879="Asia Pacific",VLOOKUP(L879,'Status Report'!B:AM,36,0),VLOOKUP(L879,'Status Report'!B:AM,35,0)),AI879="Direct shipment",IF(H879="Asia Pacific",VLOOKUP(L879,'Status Report'!B:AM,36,0),VLOOKUP(L879,'Status Report'!B:AM,35,0)))</f>
        <v>51.62</v>
      </c>
      <c r="V879" s="20">
        <f t="shared" si="199"/>
        <v>206.48</v>
      </c>
      <c r="W879" s="19">
        <f>_xlfn.IFS(AI879="Den Bosch",VLOOKUP(L879,'Status Report'!B:AM,37,0),AI879="Yantian",VLOOKUP(L879,'Status Report'!B:AM,38,0),AI879="",IF(H879="Asia Pacific",VLOOKUP(L879,'Status Report'!B:AM,38,0),VLOOKUP(L879,'Status Report'!B:AM,37,0)),AI879="Direct shipment",IF(H879="Asia Pacific",VLOOKUP(L879,'Status Report'!B:AM,38,0),VLOOKUP(L879,'Status Report'!B:AM,37,0)))</f>
        <v>51.62</v>
      </c>
      <c r="X879" s="20">
        <f t="shared" si="200"/>
        <v>206.48</v>
      </c>
      <c r="Y879" s="20">
        <f>_xlfn.IFS(AI879="Den Bosch",VLOOKUP(L879,'Status Report'!B:AO,39,0),AI879="Yantian",VLOOKUP(L879,'Status Report'!B:AO,40,0),AI879="",IF(H879="Asia Pacific",VLOOKUP(L879,'Status Report'!B:AO,40,0),VLOOKUP(L879,'Status Report'!B:AO,39,0)),AI879="Direct shipment",IF(H879="Asia Pacific",VLOOKUP(L879,'Status Report'!B:AO,40,0),VLOOKUP(L879,'Status Report'!B:AO,39,0)))</f>
        <v>0</v>
      </c>
      <c r="Z879" s="20">
        <f t="shared" si="201"/>
        <v>0</v>
      </c>
      <c r="AA879" s="20">
        <f t="shared" si="202"/>
        <v>206.48</v>
      </c>
      <c r="AB879" s="21">
        <f>_xlfn.IFS(AI879="Den Bosch",VLOOKUP(L879,'Status Report'!B:AM,33,0),AI879="Yantian",VLOOKUP(L879,'Status Report'!B:AM,34,0),AI879="",IF(H879="Asia Pacific",VLOOKUP(L879,'Status Report'!B:AM,34,0),VLOOKUP(L879,'Status Report'!B:AM,33,0)),AI879="Direct shipment",IF(H879="Asia Pacific",VLOOKUP(L879,'Status Report'!B:AM,34,0),VLOOKUP(L879,'Status Report'!B:AM,33,0)))</f>
        <v>45.044999999999995</v>
      </c>
      <c r="AC879" s="21">
        <f>VLOOKUP(L879,'Status Report'!B:CE,82,0)</f>
        <v>0</v>
      </c>
      <c r="AD879" s="21">
        <f t="shared" si="203"/>
        <v>45.044999999999995</v>
      </c>
      <c r="AE879" s="63">
        <f>VLOOKUP(L879,'Status Report'!B:W,20,0)</f>
        <v>57</v>
      </c>
      <c r="AF879" s="63">
        <f>VLOOKUP(L879,'Status Report'!B:W,21,0)</f>
        <v>45</v>
      </c>
      <c r="AG879" s="63">
        <f>VLOOKUP(L879,'Status Report'!B:W,22,0)</f>
        <v>5</v>
      </c>
      <c r="AH879" s="22">
        <f t="shared" si="204"/>
        <v>5.1299999999999998E-2</v>
      </c>
      <c r="AI879" t="s">
        <v>990</v>
      </c>
      <c r="AK879" s="63">
        <f>IFERROR(VLOOKUP(G879,ASEAN!A:A,1,0),0)</f>
        <v>0</v>
      </c>
      <c r="AL879" s="63">
        <f>IFERROR(VLOOKUP(D879,'[3]customer specs'!$B$1:$D$65536,3,0),0)</f>
        <v>0</v>
      </c>
      <c r="AM879" s="64">
        <f t="shared" si="205"/>
        <v>0</v>
      </c>
      <c r="AN879" s="64">
        <f t="shared" si="206"/>
        <v>0</v>
      </c>
      <c r="AO879" s="63"/>
      <c r="AP879" s="63"/>
      <c r="AQ879" s="63" t="str">
        <f t="shared" si="207"/>
        <v>no</v>
      </c>
      <c r="AR879" s="20">
        <f t="shared" si="208"/>
        <v>180.17999999999998</v>
      </c>
      <c r="AS879" s="63"/>
      <c r="AT879" s="23">
        <f t="shared" si="198"/>
        <v>0.12</v>
      </c>
      <c r="AU879" s="65">
        <f t="shared" si="209"/>
        <v>51.187499999999993</v>
      </c>
      <c r="AV879" s="65"/>
      <c r="AW879" s="65">
        <f t="shared" si="210"/>
        <v>204.74999999999997</v>
      </c>
      <c r="AX879" s="65"/>
      <c r="AY879" s="63">
        <f>VLOOKUP(L879,'Status Report'!B:CF,81,0)</f>
        <v>0</v>
      </c>
      <c r="AZ879" s="63" t="str">
        <f>VLOOKUP(L879,'Status Report'!B:S,18,0)</f>
        <v xml:space="preserve">Konstantinos Zoupanos </v>
      </c>
      <c r="BB879" s="63">
        <f>VLOOKUP(L879,'Status Report'!B:Z,25,0)</f>
        <v>2</v>
      </c>
      <c r="BC879" s="63">
        <f t="shared" si="211"/>
        <v>8</v>
      </c>
      <c r="BF879">
        <f>VLOOKUP(L879,'Status Report'!B:CE,82,0)</f>
        <v>0</v>
      </c>
      <c r="BG879">
        <f>VLOOKUP(L879,'Status Report'!B:CF,83,0)</f>
        <v>0</v>
      </c>
      <c r="BH879">
        <f>VLOOKUP(L879,'Status Report'!B:CG,84,0)</f>
        <v>0</v>
      </c>
      <c r="BI879" t="s">
        <v>897</v>
      </c>
      <c r="BJ879" t="s">
        <v>795</v>
      </c>
      <c r="BM879" s="67">
        <f t="shared" si="212"/>
        <v>102</v>
      </c>
    </row>
    <row r="880" spans="1:65" x14ac:dyDescent="0.25">
      <c r="A880" s="68" t="str">
        <f>VLOOKUP(L880,'Status Report'!B:CB,79,0)</f>
        <v>Heineken - F1</v>
      </c>
      <c r="C880">
        <v>26021043</v>
      </c>
      <c r="D880">
        <v>3097258</v>
      </c>
      <c r="E880" t="s">
        <v>895</v>
      </c>
      <c r="F880" t="s">
        <v>896</v>
      </c>
      <c r="G880" t="str">
        <f>VLOOKUP(D880,'[2]sold to'!$A:$H,8,0)</f>
        <v>Luxembourg</v>
      </c>
      <c r="H880" t="str">
        <f>VLOOKUP(D880,'[2]sold to'!$A:$I,9,0)</f>
        <v>Europe</v>
      </c>
      <c r="K880">
        <v>140</v>
      </c>
      <c r="L880">
        <v>88027391</v>
      </c>
      <c r="M880" t="s">
        <v>585</v>
      </c>
      <c r="N880">
        <v>6</v>
      </c>
      <c r="P880" t="str">
        <f>VLOOKUP(L880,'Status Report'!B:AA,26,0)</f>
        <v>China</v>
      </c>
      <c r="Q880" t="str">
        <f>VLOOKUP(L880,'Status Report'!B:AB,27,0)</f>
        <v>Textiles-Clothing</v>
      </c>
      <c r="R880">
        <f>VLOOKUP(L880,'Status Report'!B:X,23,0)</f>
        <v>250</v>
      </c>
      <c r="S880" t="str">
        <f>VLOOKUP(L880,'Status Report'!B:T,19,0)</f>
        <v>Promocean The Netherlands BV</v>
      </c>
      <c r="T880" s="62">
        <f>VLOOKUP(L880,'Status Report'!B:E,4,0)</f>
        <v>3</v>
      </c>
      <c r="U880" s="19">
        <f>_xlfn.IFS(AI880="Den Bosch",VLOOKUP(L880,'Status Report'!B:AM,35,0),AI880="Yantian",VLOOKUP(L880,'Status Report'!B:AM,36,0),AI880="",IF(H880="Asia Pacific",VLOOKUP(L880,'Status Report'!B:AM,36,0),VLOOKUP(L880,'Status Report'!B:AM,35,0)),AI880="Direct shipment",IF(H880="Asia Pacific",VLOOKUP(L880,'Status Report'!B:AM,36,0),VLOOKUP(L880,'Status Report'!B:AM,35,0)))</f>
        <v>51.62</v>
      </c>
      <c r="V880" s="20">
        <f t="shared" si="199"/>
        <v>309.71999999999997</v>
      </c>
      <c r="W880" s="19">
        <f>_xlfn.IFS(AI880="Den Bosch",VLOOKUP(L880,'Status Report'!B:AM,37,0),AI880="Yantian",VLOOKUP(L880,'Status Report'!B:AM,38,0),AI880="",IF(H880="Asia Pacific",VLOOKUP(L880,'Status Report'!B:AM,38,0),VLOOKUP(L880,'Status Report'!B:AM,37,0)),AI880="Direct shipment",IF(H880="Asia Pacific",VLOOKUP(L880,'Status Report'!B:AM,38,0),VLOOKUP(L880,'Status Report'!B:AM,37,0)))</f>
        <v>51.62</v>
      </c>
      <c r="X880" s="20">
        <f t="shared" si="200"/>
        <v>309.71999999999997</v>
      </c>
      <c r="Y880" s="20">
        <f>_xlfn.IFS(AI880="Den Bosch",VLOOKUP(L880,'Status Report'!B:AO,39,0),AI880="Yantian",VLOOKUP(L880,'Status Report'!B:AO,40,0),AI880="",IF(H880="Asia Pacific",VLOOKUP(L880,'Status Report'!B:AO,40,0),VLOOKUP(L880,'Status Report'!B:AO,39,0)),AI880="Direct shipment",IF(H880="Asia Pacific",VLOOKUP(L880,'Status Report'!B:AO,40,0),VLOOKUP(L880,'Status Report'!B:AO,39,0)))</f>
        <v>0</v>
      </c>
      <c r="Z880" s="20">
        <f t="shared" si="201"/>
        <v>0</v>
      </c>
      <c r="AA880" s="20">
        <f t="shared" si="202"/>
        <v>309.71999999999997</v>
      </c>
      <c r="AB880" s="21">
        <f>_xlfn.IFS(AI880="Den Bosch",VLOOKUP(L880,'Status Report'!B:AM,33,0),AI880="Yantian",VLOOKUP(L880,'Status Report'!B:AM,34,0),AI880="",IF(H880="Asia Pacific",VLOOKUP(L880,'Status Report'!B:AM,34,0),VLOOKUP(L880,'Status Report'!B:AM,33,0)),AI880="Direct shipment",IF(H880="Asia Pacific",VLOOKUP(L880,'Status Report'!B:AM,34,0),VLOOKUP(L880,'Status Report'!B:AM,33,0)))</f>
        <v>45.044999999999995</v>
      </c>
      <c r="AC880" s="21">
        <f>VLOOKUP(L880,'Status Report'!B:CE,82,0)</f>
        <v>0</v>
      </c>
      <c r="AD880" s="21">
        <f t="shared" si="203"/>
        <v>45.044999999999995</v>
      </c>
      <c r="AE880" s="63">
        <f>VLOOKUP(L880,'Status Report'!B:W,20,0)</f>
        <v>57</v>
      </c>
      <c r="AF880" s="63">
        <f>VLOOKUP(L880,'Status Report'!B:W,21,0)</f>
        <v>45</v>
      </c>
      <c r="AG880" s="63">
        <f>VLOOKUP(L880,'Status Report'!B:W,22,0)</f>
        <v>5</v>
      </c>
      <c r="AH880" s="22">
        <f t="shared" si="204"/>
        <v>7.6950000000000005E-2</v>
      </c>
      <c r="AI880" t="s">
        <v>990</v>
      </c>
      <c r="AK880" s="63">
        <f>IFERROR(VLOOKUP(G880,ASEAN!A:A,1,0),0)</f>
        <v>0</v>
      </c>
      <c r="AL880" s="63">
        <f>IFERROR(VLOOKUP(D880,'[3]customer specs'!$B$1:$D$65536,3,0),0)</f>
        <v>0</v>
      </c>
      <c r="AM880" s="64">
        <f t="shared" si="205"/>
        <v>0</v>
      </c>
      <c r="AN880" s="64">
        <f t="shared" si="206"/>
        <v>0</v>
      </c>
      <c r="AO880" s="63"/>
      <c r="AP880" s="63"/>
      <c r="AQ880" s="63" t="str">
        <f t="shared" si="207"/>
        <v>no</v>
      </c>
      <c r="AR880" s="20">
        <f t="shared" si="208"/>
        <v>270.27</v>
      </c>
      <c r="AS880" s="63"/>
      <c r="AT880" s="23">
        <f t="shared" si="198"/>
        <v>0.12</v>
      </c>
      <c r="AU880" s="65">
        <f t="shared" si="209"/>
        <v>51.187499999999993</v>
      </c>
      <c r="AV880" s="65"/>
      <c r="AW880" s="65">
        <f t="shared" si="210"/>
        <v>307.12499999999994</v>
      </c>
      <c r="AX880" s="65"/>
      <c r="AY880" s="63">
        <f>VLOOKUP(L880,'Status Report'!B:CF,81,0)</f>
        <v>0</v>
      </c>
      <c r="AZ880" s="63" t="str">
        <f>VLOOKUP(L880,'Status Report'!B:S,18,0)</f>
        <v xml:space="preserve">Konstantinos Zoupanos </v>
      </c>
      <c r="BB880" s="63">
        <f>VLOOKUP(L880,'Status Report'!B:Z,25,0)</f>
        <v>2</v>
      </c>
      <c r="BC880" s="63">
        <f t="shared" si="211"/>
        <v>12</v>
      </c>
      <c r="BF880">
        <f>VLOOKUP(L880,'Status Report'!B:CE,82,0)</f>
        <v>0</v>
      </c>
      <c r="BG880">
        <f>VLOOKUP(L880,'Status Report'!B:CF,83,0)</f>
        <v>0</v>
      </c>
      <c r="BH880">
        <f>VLOOKUP(L880,'Status Report'!B:CG,84,0)</f>
        <v>0</v>
      </c>
      <c r="BI880" t="s">
        <v>897</v>
      </c>
      <c r="BJ880" t="s">
        <v>795</v>
      </c>
      <c r="BM880" s="67">
        <f t="shared" si="212"/>
        <v>132</v>
      </c>
    </row>
    <row r="881" spans="1:65" x14ac:dyDescent="0.25">
      <c r="A881" s="68" t="str">
        <f>VLOOKUP(L881,'Status Report'!B:CB,79,0)</f>
        <v>Heineken - F1</v>
      </c>
      <c r="C881">
        <v>26021043</v>
      </c>
      <c r="D881">
        <v>3097258</v>
      </c>
      <c r="E881" t="s">
        <v>895</v>
      </c>
      <c r="F881" t="s">
        <v>896</v>
      </c>
      <c r="G881" t="str">
        <f>VLOOKUP(D881,'[2]sold to'!$A:$H,8,0)</f>
        <v>Luxembourg</v>
      </c>
      <c r="H881" t="str">
        <f>VLOOKUP(D881,'[2]sold to'!$A:$I,9,0)</f>
        <v>Europe</v>
      </c>
      <c r="K881">
        <v>150</v>
      </c>
      <c r="L881">
        <v>88027392</v>
      </c>
      <c r="M881" t="s">
        <v>586</v>
      </c>
      <c r="N881">
        <v>4</v>
      </c>
      <c r="P881" t="str">
        <f>VLOOKUP(L881,'Status Report'!B:AA,26,0)</f>
        <v>China</v>
      </c>
      <c r="Q881" t="str">
        <f>VLOOKUP(L881,'Status Report'!B:AB,27,0)</f>
        <v>Textiles-Clothing</v>
      </c>
      <c r="R881">
        <f>VLOOKUP(L881,'Status Report'!B:X,23,0)</f>
        <v>250</v>
      </c>
      <c r="S881" t="str">
        <f>VLOOKUP(L881,'Status Report'!B:T,19,0)</f>
        <v>Promocean The Netherlands BV</v>
      </c>
      <c r="T881" s="62">
        <f>VLOOKUP(L881,'Status Report'!B:E,4,0)</f>
        <v>3</v>
      </c>
      <c r="U881" s="19">
        <f>_xlfn.IFS(AI881="Den Bosch",VLOOKUP(L881,'Status Report'!B:AM,35,0),AI881="Yantian",VLOOKUP(L881,'Status Report'!B:AM,36,0),AI881="",IF(H881="Asia Pacific",VLOOKUP(L881,'Status Report'!B:AM,36,0),VLOOKUP(L881,'Status Report'!B:AM,35,0)),AI881="Direct shipment",IF(H881="Asia Pacific",VLOOKUP(L881,'Status Report'!B:AM,36,0),VLOOKUP(L881,'Status Report'!B:AM,35,0)))</f>
        <v>51.62</v>
      </c>
      <c r="V881" s="20">
        <f t="shared" si="199"/>
        <v>206.48</v>
      </c>
      <c r="W881" s="19">
        <f>_xlfn.IFS(AI881="Den Bosch",VLOOKUP(L881,'Status Report'!B:AM,37,0),AI881="Yantian",VLOOKUP(L881,'Status Report'!B:AM,38,0),AI881="",IF(H881="Asia Pacific",VLOOKUP(L881,'Status Report'!B:AM,38,0),VLOOKUP(L881,'Status Report'!B:AM,37,0)),AI881="Direct shipment",IF(H881="Asia Pacific",VLOOKUP(L881,'Status Report'!B:AM,38,0),VLOOKUP(L881,'Status Report'!B:AM,37,0)))</f>
        <v>51.62</v>
      </c>
      <c r="X881" s="20">
        <f t="shared" si="200"/>
        <v>206.48</v>
      </c>
      <c r="Y881" s="20">
        <f>_xlfn.IFS(AI881="Den Bosch",VLOOKUP(L881,'Status Report'!B:AO,39,0),AI881="Yantian",VLOOKUP(L881,'Status Report'!B:AO,40,0),AI881="",IF(H881="Asia Pacific",VLOOKUP(L881,'Status Report'!B:AO,40,0),VLOOKUP(L881,'Status Report'!B:AO,39,0)),AI881="Direct shipment",IF(H881="Asia Pacific",VLOOKUP(L881,'Status Report'!B:AO,40,0),VLOOKUP(L881,'Status Report'!B:AO,39,0)))</f>
        <v>0</v>
      </c>
      <c r="Z881" s="20">
        <f t="shared" si="201"/>
        <v>0</v>
      </c>
      <c r="AA881" s="20">
        <f t="shared" si="202"/>
        <v>206.48</v>
      </c>
      <c r="AB881" s="21">
        <f>_xlfn.IFS(AI881="Den Bosch",VLOOKUP(L881,'Status Report'!B:AM,33,0),AI881="Yantian",VLOOKUP(L881,'Status Report'!B:AM,34,0),AI881="",IF(H881="Asia Pacific",VLOOKUP(L881,'Status Report'!B:AM,34,0),VLOOKUP(L881,'Status Report'!B:AM,33,0)),AI881="Direct shipment",IF(H881="Asia Pacific",VLOOKUP(L881,'Status Report'!B:AM,34,0),VLOOKUP(L881,'Status Report'!B:AM,33,0)))</f>
        <v>45.044999999999995</v>
      </c>
      <c r="AC881" s="21">
        <f>VLOOKUP(L881,'Status Report'!B:CE,82,0)</f>
        <v>0</v>
      </c>
      <c r="AD881" s="21">
        <f t="shared" si="203"/>
        <v>45.044999999999995</v>
      </c>
      <c r="AE881" s="63">
        <f>VLOOKUP(L881,'Status Report'!B:W,20,0)</f>
        <v>57</v>
      </c>
      <c r="AF881" s="63">
        <f>VLOOKUP(L881,'Status Report'!B:W,21,0)</f>
        <v>45</v>
      </c>
      <c r="AG881" s="63">
        <f>VLOOKUP(L881,'Status Report'!B:W,22,0)</f>
        <v>5</v>
      </c>
      <c r="AH881" s="22">
        <f t="shared" si="204"/>
        <v>5.1299999999999998E-2</v>
      </c>
      <c r="AI881" t="s">
        <v>990</v>
      </c>
      <c r="AK881" s="63">
        <f>IFERROR(VLOOKUP(G881,ASEAN!A:A,1,0),0)</f>
        <v>0</v>
      </c>
      <c r="AL881" s="63">
        <f>IFERROR(VLOOKUP(D881,'[3]customer specs'!$B$1:$D$65536,3,0),0)</f>
        <v>0</v>
      </c>
      <c r="AM881" s="64">
        <f t="shared" si="205"/>
        <v>0</v>
      </c>
      <c r="AN881" s="64">
        <f t="shared" si="206"/>
        <v>0</v>
      </c>
      <c r="AO881" s="63"/>
      <c r="AP881" s="63"/>
      <c r="AQ881" s="63" t="str">
        <f t="shared" si="207"/>
        <v>no</v>
      </c>
      <c r="AR881" s="20">
        <f t="shared" si="208"/>
        <v>180.17999999999998</v>
      </c>
      <c r="AS881" s="63"/>
      <c r="AT881" s="23">
        <f t="shared" si="198"/>
        <v>0.12</v>
      </c>
      <c r="AU881" s="65">
        <f t="shared" si="209"/>
        <v>51.187499999999993</v>
      </c>
      <c r="AV881" s="65"/>
      <c r="AW881" s="65">
        <f t="shared" si="210"/>
        <v>204.74999999999997</v>
      </c>
      <c r="AX881" s="65"/>
      <c r="AY881" s="63">
        <f>VLOOKUP(L881,'Status Report'!B:CF,81,0)</f>
        <v>0</v>
      </c>
      <c r="AZ881" s="63" t="str">
        <f>VLOOKUP(L881,'Status Report'!B:S,18,0)</f>
        <v xml:space="preserve">Konstantinos Zoupanos </v>
      </c>
      <c r="BB881" s="63">
        <f>VLOOKUP(L881,'Status Report'!B:Z,25,0)</f>
        <v>2</v>
      </c>
      <c r="BC881" s="63">
        <f t="shared" si="211"/>
        <v>8</v>
      </c>
      <c r="BF881">
        <f>VLOOKUP(L881,'Status Report'!B:CE,82,0)</f>
        <v>0</v>
      </c>
      <c r="BG881">
        <f>VLOOKUP(L881,'Status Report'!B:CF,83,0)</f>
        <v>0</v>
      </c>
      <c r="BH881">
        <f>VLOOKUP(L881,'Status Report'!B:CG,84,0)</f>
        <v>0</v>
      </c>
      <c r="BI881" t="s">
        <v>897</v>
      </c>
      <c r="BJ881" t="s">
        <v>795</v>
      </c>
      <c r="BM881" s="67">
        <f t="shared" si="212"/>
        <v>112</v>
      </c>
    </row>
    <row r="882" spans="1:65" x14ac:dyDescent="0.25">
      <c r="A882" s="68" t="str">
        <f>VLOOKUP(L882,'Status Report'!B:CB,79,0)</f>
        <v>Heineken - F1</v>
      </c>
      <c r="C882">
        <v>26021043</v>
      </c>
      <c r="D882">
        <v>3097258</v>
      </c>
      <c r="E882" t="s">
        <v>895</v>
      </c>
      <c r="F882" t="s">
        <v>896</v>
      </c>
      <c r="G882" t="str">
        <f>VLOOKUP(D882,'[2]sold to'!$A:$H,8,0)</f>
        <v>Luxembourg</v>
      </c>
      <c r="H882" t="str">
        <f>VLOOKUP(D882,'[2]sold to'!$A:$I,9,0)</f>
        <v>Europe</v>
      </c>
      <c r="K882">
        <v>160</v>
      </c>
      <c r="L882">
        <v>88027438</v>
      </c>
      <c r="M882" t="s">
        <v>820</v>
      </c>
      <c r="N882">
        <v>1</v>
      </c>
      <c r="P882" t="str">
        <f>VLOOKUP(L882,'Status Report'!B:AA,26,0)</f>
        <v>China</v>
      </c>
      <c r="Q882" t="str">
        <f>VLOOKUP(L882,'Status Report'!B:AB,27,0)</f>
        <v>Premiums</v>
      </c>
      <c r="R882">
        <f>VLOOKUP(L882,'Status Report'!B:X,23,0)</f>
        <v>100</v>
      </c>
      <c r="S882" t="str">
        <f>VLOOKUP(L882,'Status Report'!B:T,19,0)</f>
        <v>Asian Sourcing Link</v>
      </c>
      <c r="T882" s="62">
        <f>VLOOKUP(L882,'Status Report'!B:E,4,0)</f>
        <v>3</v>
      </c>
      <c r="U882" s="19">
        <f>_xlfn.IFS(AI882="Den Bosch",VLOOKUP(L882,'Status Report'!B:AM,35,0),AI882="Yantian",VLOOKUP(L882,'Status Report'!B:AM,36,0),AI882="",IF(H882="Asia Pacific",VLOOKUP(L882,'Status Report'!B:AM,36,0),VLOOKUP(L882,'Status Report'!B:AM,35,0)),AI882="Direct shipment",IF(H882="Asia Pacific",VLOOKUP(L882,'Status Report'!B:AM,36,0),VLOOKUP(L882,'Status Report'!B:AM,35,0)))</f>
        <v>142.4</v>
      </c>
      <c r="V882" s="20">
        <f t="shared" si="199"/>
        <v>142.4</v>
      </c>
      <c r="W882" s="19">
        <f>_xlfn.IFS(AI882="Den Bosch",VLOOKUP(L882,'Status Report'!B:AM,37,0),AI882="Yantian",VLOOKUP(L882,'Status Report'!B:AM,38,0),AI882="",IF(H882="Asia Pacific",VLOOKUP(L882,'Status Report'!B:AM,38,0),VLOOKUP(L882,'Status Report'!B:AM,37,0)),AI882="Direct shipment",IF(H882="Asia Pacific",VLOOKUP(L882,'Status Report'!B:AM,38,0),VLOOKUP(L882,'Status Report'!B:AM,37,0)))</f>
        <v>142.4</v>
      </c>
      <c r="X882" s="20">
        <f t="shared" si="200"/>
        <v>142.4</v>
      </c>
      <c r="Y882" s="20">
        <f>_xlfn.IFS(AI882="Den Bosch",VLOOKUP(L882,'Status Report'!B:AO,39,0),AI882="Yantian",VLOOKUP(L882,'Status Report'!B:AO,40,0),AI882="",IF(H882="Asia Pacific",VLOOKUP(L882,'Status Report'!B:AO,40,0),VLOOKUP(L882,'Status Report'!B:AO,39,0)),AI882="Direct shipment",IF(H882="Asia Pacific",VLOOKUP(L882,'Status Report'!B:AO,40,0),VLOOKUP(L882,'Status Report'!B:AO,39,0)))</f>
        <v>0</v>
      </c>
      <c r="Z882" s="20">
        <f t="shared" si="201"/>
        <v>0</v>
      </c>
      <c r="AA882" s="20">
        <f t="shared" si="202"/>
        <v>142.4</v>
      </c>
      <c r="AB882" s="21">
        <f>_xlfn.IFS(AI882="Den Bosch",VLOOKUP(L882,'Status Report'!B:AM,33,0),AI882="Yantian",VLOOKUP(L882,'Status Report'!B:AM,34,0),AI882="",IF(H882="Asia Pacific",VLOOKUP(L882,'Status Report'!B:AM,34,0),VLOOKUP(L882,'Status Report'!B:AM,33,0)),AI882="Direct shipment",IF(H882="Asia Pacific",VLOOKUP(L882,'Status Report'!B:AM,34,0),VLOOKUP(L882,'Status Report'!B:AM,33,0)))</f>
        <v>122.09400000000001</v>
      </c>
      <c r="AC882" s="21">
        <f>VLOOKUP(L882,'Status Report'!B:CE,82,0)</f>
        <v>0</v>
      </c>
      <c r="AD882" s="21">
        <f t="shared" si="203"/>
        <v>122.09400000000001</v>
      </c>
      <c r="AE882" s="63">
        <f>VLOOKUP(L882,'Status Report'!B:W,20,0)</f>
        <v>103</v>
      </c>
      <c r="AF882" s="63">
        <f>VLOOKUP(L882,'Status Report'!B:W,21,0)</f>
        <v>17.5</v>
      </c>
      <c r="AG882" s="63">
        <f>VLOOKUP(L882,'Status Report'!B:W,22,0)</f>
        <v>20</v>
      </c>
      <c r="AH882" s="22">
        <f t="shared" si="204"/>
        <v>3.6049999999999999E-2</v>
      </c>
      <c r="AI882" t="s">
        <v>990</v>
      </c>
      <c r="AK882" s="63">
        <f>IFERROR(VLOOKUP(G882,ASEAN!A:A,1,0),0)</f>
        <v>0</v>
      </c>
      <c r="AL882" s="63">
        <f>IFERROR(VLOOKUP(D882,'[3]customer specs'!$B$1:$D$65536,3,0),0)</f>
        <v>0</v>
      </c>
      <c r="AM882" s="64">
        <f t="shared" si="205"/>
        <v>0</v>
      </c>
      <c r="AN882" s="64">
        <f t="shared" si="206"/>
        <v>0</v>
      </c>
      <c r="AO882" s="63"/>
      <c r="AP882" s="63"/>
      <c r="AQ882" s="63" t="str">
        <f t="shared" si="207"/>
        <v>no</v>
      </c>
      <c r="AR882" s="20">
        <f t="shared" si="208"/>
        <v>122.09400000000001</v>
      </c>
      <c r="AS882" s="63"/>
      <c r="AT882" s="23">
        <f t="shared" si="198"/>
        <v>0.12</v>
      </c>
      <c r="AU882" s="65">
        <f t="shared" si="209"/>
        <v>138.74318181818182</v>
      </c>
      <c r="AV882" s="65"/>
      <c r="AW882" s="65">
        <f t="shared" si="210"/>
        <v>138.74318181818182</v>
      </c>
      <c r="AX882" s="65"/>
      <c r="AY882" s="63">
        <f>VLOOKUP(L882,'Status Report'!B:CF,81,0)</f>
        <v>0</v>
      </c>
      <c r="AZ882" s="63" t="str">
        <f>VLOOKUP(L882,'Status Report'!B:S,18,0)</f>
        <v xml:space="preserve">Ellina Smirnova </v>
      </c>
      <c r="BB882" s="63">
        <f>VLOOKUP(L882,'Status Report'!B:Z,25,0)</f>
        <v>10</v>
      </c>
      <c r="BC882" s="63">
        <f t="shared" si="211"/>
        <v>10</v>
      </c>
      <c r="BF882">
        <f>VLOOKUP(L882,'Status Report'!B:CE,82,0)</f>
        <v>0</v>
      </c>
      <c r="BG882">
        <f>VLOOKUP(L882,'Status Report'!B:CF,83,0)</f>
        <v>0</v>
      </c>
      <c r="BH882">
        <f>VLOOKUP(L882,'Status Report'!B:CG,84,0)</f>
        <v>0</v>
      </c>
      <c r="BI882" t="s">
        <v>897</v>
      </c>
      <c r="BJ882" t="s">
        <v>795</v>
      </c>
      <c r="BM882" s="67">
        <f t="shared" si="212"/>
        <v>74</v>
      </c>
    </row>
    <row r="883" spans="1:65" x14ac:dyDescent="0.25">
      <c r="A883" s="68" t="str">
        <f>VLOOKUP(L883,'Status Report'!B:CB,79,0)</f>
        <v>Heineken - F1</v>
      </c>
      <c r="C883">
        <v>26021043</v>
      </c>
      <c r="D883">
        <v>3097258</v>
      </c>
      <c r="E883" t="s">
        <v>895</v>
      </c>
      <c r="F883" t="s">
        <v>896</v>
      </c>
      <c r="G883" t="str">
        <f>VLOOKUP(D883,'[2]sold to'!$A:$H,8,0)</f>
        <v>Luxembourg</v>
      </c>
      <c r="H883" t="str">
        <f>VLOOKUP(D883,'[2]sold to'!$A:$I,9,0)</f>
        <v>Europe</v>
      </c>
      <c r="K883">
        <v>170</v>
      </c>
      <c r="L883">
        <v>88027432</v>
      </c>
      <c r="M883" t="s">
        <v>619</v>
      </c>
      <c r="N883">
        <v>6</v>
      </c>
      <c r="P883" t="str">
        <f>VLOOKUP(L883,'Status Report'!B:AA,26,0)</f>
        <v>China</v>
      </c>
      <c r="Q883" t="str">
        <f>VLOOKUP(L883,'Status Report'!B:AB,27,0)</f>
        <v>Textiles-Clothing</v>
      </c>
      <c r="R883">
        <f>VLOOKUP(L883,'Status Report'!B:X,23,0)</f>
        <v>1000</v>
      </c>
      <c r="S883" t="str">
        <f>VLOOKUP(L883,'Status Report'!B:T,19,0)</f>
        <v>Asian Sourcing Link</v>
      </c>
      <c r="T883" s="62">
        <f>VLOOKUP(L883,'Status Report'!B:E,4,0)</f>
        <v>3</v>
      </c>
      <c r="U883" s="19">
        <f>_xlfn.IFS(AI883="Den Bosch",VLOOKUP(L883,'Status Report'!B:AM,35,0),AI883="Yantian",VLOOKUP(L883,'Status Report'!B:AM,36,0),AI883="",IF(H883="Asia Pacific",VLOOKUP(L883,'Status Report'!B:AM,36,0),VLOOKUP(L883,'Status Report'!B:AM,35,0)),AI883="Direct shipment",IF(H883="Asia Pacific",VLOOKUP(L883,'Status Report'!B:AM,36,0),VLOOKUP(L883,'Status Report'!B:AM,35,0)))</f>
        <v>32.06</v>
      </c>
      <c r="V883" s="20">
        <f t="shared" si="199"/>
        <v>192.36</v>
      </c>
      <c r="W883" s="19">
        <f>_xlfn.IFS(AI883="Den Bosch",VLOOKUP(L883,'Status Report'!B:AM,37,0),AI883="Yantian",VLOOKUP(L883,'Status Report'!B:AM,38,0),AI883="",IF(H883="Asia Pacific",VLOOKUP(L883,'Status Report'!B:AM,38,0),VLOOKUP(L883,'Status Report'!B:AM,37,0)),AI883="Direct shipment",IF(H883="Asia Pacific",VLOOKUP(L883,'Status Report'!B:AM,38,0),VLOOKUP(L883,'Status Report'!B:AM,37,0)))</f>
        <v>32.06</v>
      </c>
      <c r="X883" s="20">
        <f t="shared" si="200"/>
        <v>192.36</v>
      </c>
      <c r="Y883" s="20">
        <f>_xlfn.IFS(AI883="Den Bosch",VLOOKUP(L883,'Status Report'!B:AO,39,0),AI883="Yantian",VLOOKUP(L883,'Status Report'!B:AO,40,0),AI883="",IF(H883="Asia Pacific",VLOOKUP(L883,'Status Report'!B:AO,40,0),VLOOKUP(L883,'Status Report'!B:AO,39,0)),AI883="Direct shipment",IF(H883="Asia Pacific",VLOOKUP(L883,'Status Report'!B:AO,40,0),VLOOKUP(L883,'Status Report'!B:AO,39,0)))</f>
        <v>0</v>
      </c>
      <c r="Z883" s="20">
        <f t="shared" si="201"/>
        <v>0</v>
      </c>
      <c r="AA883" s="20">
        <f t="shared" si="202"/>
        <v>192.36</v>
      </c>
      <c r="AB883" s="21">
        <f>_xlfn.IFS(AI883="Den Bosch",VLOOKUP(L883,'Status Report'!B:AM,33,0),AI883="Yantian",VLOOKUP(L883,'Status Report'!B:AM,34,0),AI883="",IF(H883="Asia Pacific",VLOOKUP(L883,'Status Report'!B:AM,34,0),VLOOKUP(L883,'Status Report'!B:AM,33,0)),AI883="Direct shipment",IF(H883="Asia Pacific",VLOOKUP(L883,'Status Report'!B:AM,34,0),VLOOKUP(L883,'Status Report'!B:AM,33,0)))</f>
        <v>27.974699999999999</v>
      </c>
      <c r="AC883" s="21">
        <f>VLOOKUP(L883,'Status Report'!B:CE,82,0)</f>
        <v>0</v>
      </c>
      <c r="AD883" s="21">
        <f t="shared" si="203"/>
        <v>27.974699999999999</v>
      </c>
      <c r="AE883" s="63">
        <f>VLOOKUP(L883,'Status Report'!B:W,20,0)</f>
        <v>47</v>
      </c>
      <c r="AF883" s="63">
        <f>VLOOKUP(L883,'Status Report'!B:W,21,0)</f>
        <v>38</v>
      </c>
      <c r="AG883" s="63">
        <f>VLOOKUP(L883,'Status Report'!B:W,22,0)</f>
        <v>2</v>
      </c>
      <c r="AH883" s="22">
        <f t="shared" si="204"/>
        <v>2.1432E-2</v>
      </c>
      <c r="AI883" t="s">
        <v>990</v>
      </c>
      <c r="AK883" s="63">
        <f>IFERROR(VLOOKUP(G883,ASEAN!A:A,1,0),0)</f>
        <v>0</v>
      </c>
      <c r="AL883" s="63">
        <f>IFERROR(VLOOKUP(D883,'[3]customer specs'!$B$1:$D$65536,3,0),0)</f>
        <v>0</v>
      </c>
      <c r="AM883" s="64">
        <f t="shared" si="205"/>
        <v>0</v>
      </c>
      <c r="AN883" s="64">
        <f t="shared" si="206"/>
        <v>0</v>
      </c>
      <c r="AO883" s="63"/>
      <c r="AP883" s="63"/>
      <c r="AQ883" s="63" t="str">
        <f t="shared" si="207"/>
        <v>no</v>
      </c>
      <c r="AR883" s="20">
        <f t="shared" si="208"/>
        <v>167.84819999999999</v>
      </c>
      <c r="AS883" s="63"/>
      <c r="AT883" s="23">
        <f t="shared" si="198"/>
        <v>0.12</v>
      </c>
      <c r="AU883" s="65">
        <f t="shared" si="209"/>
        <v>31.789431818181818</v>
      </c>
      <c r="AV883" s="65"/>
      <c r="AW883" s="65">
        <f t="shared" si="210"/>
        <v>190.73659090909092</v>
      </c>
      <c r="AX883" s="65"/>
      <c r="AY883" s="63">
        <f>VLOOKUP(L883,'Status Report'!B:CF,81,0)</f>
        <v>0</v>
      </c>
      <c r="AZ883" s="63" t="str">
        <f>VLOOKUP(L883,'Status Report'!B:S,18,0)</f>
        <v xml:space="preserve">Ellina Smirnova </v>
      </c>
      <c r="BB883" s="63">
        <f>VLOOKUP(L883,'Status Report'!B:Z,25,0)</f>
        <v>1</v>
      </c>
      <c r="BC883" s="63">
        <f t="shared" si="211"/>
        <v>6</v>
      </c>
      <c r="BF883">
        <f>VLOOKUP(L883,'Status Report'!B:CE,82,0)</f>
        <v>0</v>
      </c>
      <c r="BG883">
        <f>VLOOKUP(L883,'Status Report'!B:CF,83,0)</f>
        <v>0</v>
      </c>
      <c r="BH883">
        <f>VLOOKUP(L883,'Status Report'!B:CG,84,0)</f>
        <v>0</v>
      </c>
      <c r="BI883" t="s">
        <v>897</v>
      </c>
      <c r="BJ883" t="s">
        <v>795</v>
      </c>
      <c r="BM883" s="67">
        <f t="shared" si="212"/>
        <v>278</v>
      </c>
    </row>
    <row r="884" spans="1:65" x14ac:dyDescent="0.25">
      <c r="A884" s="68" t="str">
        <f>VLOOKUP(L884,'Status Report'!B:CB,79,0)</f>
        <v>Heineken - F1</v>
      </c>
      <c r="C884">
        <v>26021043</v>
      </c>
      <c r="D884">
        <v>3097258</v>
      </c>
      <c r="E884" t="s">
        <v>895</v>
      </c>
      <c r="F884" t="s">
        <v>896</v>
      </c>
      <c r="G884" t="str">
        <f>VLOOKUP(D884,'[2]sold to'!$A:$H,8,0)</f>
        <v>Luxembourg</v>
      </c>
      <c r="H884" t="str">
        <f>VLOOKUP(D884,'[2]sold to'!$A:$I,9,0)</f>
        <v>Europe</v>
      </c>
      <c r="K884">
        <v>180</v>
      </c>
      <c r="L884">
        <v>88027433</v>
      </c>
      <c r="M884" t="s">
        <v>620</v>
      </c>
      <c r="N884">
        <v>10</v>
      </c>
      <c r="P884" t="str">
        <f>VLOOKUP(L884,'Status Report'!B:AA,26,0)</f>
        <v>China</v>
      </c>
      <c r="Q884" t="str">
        <f>VLOOKUP(L884,'Status Report'!B:AB,27,0)</f>
        <v>Textiles-Clothing</v>
      </c>
      <c r="R884">
        <f>VLOOKUP(L884,'Status Report'!B:X,23,0)</f>
        <v>1000</v>
      </c>
      <c r="S884" t="str">
        <f>VLOOKUP(L884,'Status Report'!B:T,19,0)</f>
        <v>Asian Sourcing Link</v>
      </c>
      <c r="T884" s="62">
        <f>VLOOKUP(L884,'Status Report'!B:E,4,0)</f>
        <v>3</v>
      </c>
      <c r="U884" s="19">
        <f>_xlfn.IFS(AI884="Den Bosch",VLOOKUP(L884,'Status Report'!B:AM,35,0),AI884="Yantian",VLOOKUP(L884,'Status Report'!B:AM,36,0),AI884="",IF(H884="Asia Pacific",VLOOKUP(L884,'Status Report'!B:AM,36,0),VLOOKUP(L884,'Status Report'!B:AM,35,0)),AI884="Direct shipment",IF(H884="Asia Pacific",VLOOKUP(L884,'Status Report'!B:AM,36,0),VLOOKUP(L884,'Status Report'!B:AM,35,0)))</f>
        <v>32.06</v>
      </c>
      <c r="V884" s="20">
        <f t="shared" si="199"/>
        <v>320.60000000000002</v>
      </c>
      <c r="W884" s="19">
        <f>_xlfn.IFS(AI884="Den Bosch",VLOOKUP(L884,'Status Report'!B:AM,37,0),AI884="Yantian",VLOOKUP(L884,'Status Report'!B:AM,38,0),AI884="",IF(H884="Asia Pacific",VLOOKUP(L884,'Status Report'!B:AM,38,0),VLOOKUP(L884,'Status Report'!B:AM,37,0)),AI884="Direct shipment",IF(H884="Asia Pacific",VLOOKUP(L884,'Status Report'!B:AM,38,0),VLOOKUP(L884,'Status Report'!B:AM,37,0)))</f>
        <v>32.06</v>
      </c>
      <c r="X884" s="20">
        <f t="shared" si="200"/>
        <v>320.60000000000002</v>
      </c>
      <c r="Y884" s="20">
        <f>_xlfn.IFS(AI884="Den Bosch",VLOOKUP(L884,'Status Report'!B:AO,39,0),AI884="Yantian",VLOOKUP(L884,'Status Report'!B:AO,40,0),AI884="",IF(H884="Asia Pacific",VLOOKUP(L884,'Status Report'!B:AO,40,0),VLOOKUP(L884,'Status Report'!B:AO,39,0)),AI884="Direct shipment",IF(H884="Asia Pacific",VLOOKUP(L884,'Status Report'!B:AO,40,0),VLOOKUP(L884,'Status Report'!B:AO,39,0)))</f>
        <v>0</v>
      </c>
      <c r="Z884" s="20">
        <f t="shared" si="201"/>
        <v>0</v>
      </c>
      <c r="AA884" s="20">
        <f t="shared" si="202"/>
        <v>320.60000000000002</v>
      </c>
      <c r="AB884" s="21">
        <f>_xlfn.IFS(AI884="Den Bosch",VLOOKUP(L884,'Status Report'!B:AM,33,0),AI884="Yantian",VLOOKUP(L884,'Status Report'!B:AM,34,0),AI884="",IF(H884="Asia Pacific",VLOOKUP(L884,'Status Report'!B:AM,34,0),VLOOKUP(L884,'Status Report'!B:AM,33,0)),AI884="Direct shipment",IF(H884="Asia Pacific",VLOOKUP(L884,'Status Report'!B:AM,34,0),VLOOKUP(L884,'Status Report'!B:AM,33,0)))</f>
        <v>27.974699999999999</v>
      </c>
      <c r="AC884" s="21">
        <f>VLOOKUP(L884,'Status Report'!B:CE,82,0)</f>
        <v>0</v>
      </c>
      <c r="AD884" s="21">
        <f t="shared" si="203"/>
        <v>27.974699999999999</v>
      </c>
      <c r="AE884" s="63">
        <f>VLOOKUP(L884,'Status Report'!B:W,20,0)</f>
        <v>47</v>
      </c>
      <c r="AF884" s="63">
        <f>VLOOKUP(L884,'Status Report'!B:W,21,0)</f>
        <v>38</v>
      </c>
      <c r="AG884" s="63">
        <f>VLOOKUP(L884,'Status Report'!B:W,22,0)</f>
        <v>2</v>
      </c>
      <c r="AH884" s="22">
        <f t="shared" si="204"/>
        <v>3.5720000000000002E-2</v>
      </c>
      <c r="AI884" t="s">
        <v>990</v>
      </c>
      <c r="AK884" s="63">
        <f>IFERROR(VLOOKUP(G884,ASEAN!A:A,1,0),0)</f>
        <v>0</v>
      </c>
      <c r="AL884" s="63">
        <f>IFERROR(VLOOKUP(D884,'[3]customer specs'!$B$1:$D$65536,3,0),0)</f>
        <v>0</v>
      </c>
      <c r="AM884" s="64">
        <f t="shared" si="205"/>
        <v>0</v>
      </c>
      <c r="AN884" s="64">
        <f t="shared" si="206"/>
        <v>0</v>
      </c>
      <c r="AO884" s="63"/>
      <c r="AP884" s="63"/>
      <c r="AQ884" s="63" t="str">
        <f t="shared" si="207"/>
        <v>no</v>
      </c>
      <c r="AR884" s="20">
        <f t="shared" si="208"/>
        <v>279.74699999999996</v>
      </c>
      <c r="AS884" s="63"/>
      <c r="AT884" s="23">
        <f t="shared" si="198"/>
        <v>0.12</v>
      </c>
      <c r="AU884" s="65">
        <f t="shared" si="209"/>
        <v>31.789431818181818</v>
      </c>
      <c r="AV884" s="65"/>
      <c r="AW884" s="65">
        <f t="shared" si="210"/>
        <v>317.89431818181816</v>
      </c>
      <c r="AX884" s="65"/>
      <c r="AY884" s="63">
        <f>VLOOKUP(L884,'Status Report'!B:CF,81,0)</f>
        <v>0</v>
      </c>
      <c r="AZ884" s="63" t="str">
        <f>VLOOKUP(L884,'Status Report'!B:S,18,0)</f>
        <v xml:space="preserve">Ellina Smirnova </v>
      </c>
      <c r="BB884" s="63">
        <f>VLOOKUP(L884,'Status Report'!B:Z,25,0)</f>
        <v>1</v>
      </c>
      <c r="BC884" s="63">
        <f t="shared" si="211"/>
        <v>10</v>
      </c>
      <c r="BF884">
        <f>VLOOKUP(L884,'Status Report'!B:CE,82,0)</f>
        <v>0</v>
      </c>
      <c r="BG884">
        <f>VLOOKUP(L884,'Status Report'!B:CF,83,0)</f>
        <v>0</v>
      </c>
      <c r="BH884">
        <f>VLOOKUP(L884,'Status Report'!B:CG,84,0)</f>
        <v>0</v>
      </c>
      <c r="BI884" t="s">
        <v>897</v>
      </c>
      <c r="BJ884" t="s">
        <v>795</v>
      </c>
      <c r="BM884" s="67">
        <f t="shared" si="212"/>
        <v>437</v>
      </c>
    </row>
    <row r="885" spans="1:65" x14ac:dyDescent="0.25">
      <c r="A885" s="68" t="str">
        <f>VLOOKUP(L885,'Status Report'!B:CB,79,0)</f>
        <v>Heineken - F1</v>
      </c>
      <c r="C885">
        <v>26021043</v>
      </c>
      <c r="D885">
        <v>3097258</v>
      </c>
      <c r="E885" t="s">
        <v>895</v>
      </c>
      <c r="F885" t="s">
        <v>896</v>
      </c>
      <c r="G885" t="str">
        <f>VLOOKUP(D885,'[2]sold to'!$A:$H,8,0)</f>
        <v>Luxembourg</v>
      </c>
      <c r="H885" t="str">
        <f>VLOOKUP(D885,'[2]sold to'!$A:$I,9,0)</f>
        <v>Europe</v>
      </c>
      <c r="K885">
        <v>190</v>
      </c>
      <c r="L885">
        <v>88027434</v>
      </c>
      <c r="M885" t="s">
        <v>621</v>
      </c>
      <c r="N885">
        <v>4</v>
      </c>
      <c r="P885" t="str">
        <f>VLOOKUP(L885,'Status Report'!B:AA,26,0)</f>
        <v>China</v>
      </c>
      <c r="Q885" t="str">
        <f>VLOOKUP(L885,'Status Report'!B:AB,27,0)</f>
        <v>Textiles-Clothing</v>
      </c>
      <c r="R885">
        <f>VLOOKUP(L885,'Status Report'!B:X,23,0)</f>
        <v>1000</v>
      </c>
      <c r="S885" t="str">
        <f>VLOOKUP(L885,'Status Report'!B:T,19,0)</f>
        <v>Asian Sourcing Link</v>
      </c>
      <c r="T885" s="62">
        <f>VLOOKUP(L885,'Status Report'!B:E,4,0)</f>
        <v>3</v>
      </c>
      <c r="U885" s="19">
        <f>_xlfn.IFS(AI885="Den Bosch",VLOOKUP(L885,'Status Report'!B:AM,35,0),AI885="Yantian",VLOOKUP(L885,'Status Report'!B:AM,36,0),AI885="",IF(H885="Asia Pacific",VLOOKUP(L885,'Status Report'!B:AM,36,0),VLOOKUP(L885,'Status Report'!B:AM,35,0)),AI885="Direct shipment",IF(H885="Asia Pacific",VLOOKUP(L885,'Status Report'!B:AM,36,0),VLOOKUP(L885,'Status Report'!B:AM,35,0)))</f>
        <v>32.06</v>
      </c>
      <c r="V885" s="20">
        <f t="shared" si="199"/>
        <v>128.24</v>
      </c>
      <c r="W885" s="19">
        <f>_xlfn.IFS(AI885="Den Bosch",VLOOKUP(L885,'Status Report'!B:AM,37,0),AI885="Yantian",VLOOKUP(L885,'Status Report'!B:AM,38,0),AI885="",IF(H885="Asia Pacific",VLOOKUP(L885,'Status Report'!B:AM,38,0),VLOOKUP(L885,'Status Report'!B:AM,37,0)),AI885="Direct shipment",IF(H885="Asia Pacific",VLOOKUP(L885,'Status Report'!B:AM,38,0),VLOOKUP(L885,'Status Report'!B:AM,37,0)))</f>
        <v>32.06</v>
      </c>
      <c r="X885" s="20">
        <f t="shared" si="200"/>
        <v>128.24</v>
      </c>
      <c r="Y885" s="20">
        <f>_xlfn.IFS(AI885="Den Bosch",VLOOKUP(L885,'Status Report'!B:AO,39,0),AI885="Yantian",VLOOKUP(L885,'Status Report'!B:AO,40,0),AI885="",IF(H885="Asia Pacific",VLOOKUP(L885,'Status Report'!B:AO,40,0),VLOOKUP(L885,'Status Report'!B:AO,39,0)),AI885="Direct shipment",IF(H885="Asia Pacific",VLOOKUP(L885,'Status Report'!B:AO,40,0),VLOOKUP(L885,'Status Report'!B:AO,39,0)))</f>
        <v>0</v>
      </c>
      <c r="Z885" s="20">
        <f t="shared" si="201"/>
        <v>0</v>
      </c>
      <c r="AA885" s="20">
        <f t="shared" si="202"/>
        <v>128.24</v>
      </c>
      <c r="AB885" s="21">
        <f>_xlfn.IFS(AI885="Den Bosch",VLOOKUP(L885,'Status Report'!B:AM,33,0),AI885="Yantian",VLOOKUP(L885,'Status Report'!B:AM,34,0),AI885="",IF(H885="Asia Pacific",VLOOKUP(L885,'Status Report'!B:AM,34,0),VLOOKUP(L885,'Status Report'!B:AM,33,0)),AI885="Direct shipment",IF(H885="Asia Pacific",VLOOKUP(L885,'Status Report'!B:AM,34,0),VLOOKUP(L885,'Status Report'!B:AM,33,0)))</f>
        <v>27.974699999999999</v>
      </c>
      <c r="AC885" s="21">
        <f>VLOOKUP(L885,'Status Report'!B:CE,82,0)</f>
        <v>0</v>
      </c>
      <c r="AD885" s="21">
        <f t="shared" si="203"/>
        <v>27.974699999999999</v>
      </c>
      <c r="AE885" s="63">
        <f>VLOOKUP(L885,'Status Report'!B:W,20,0)</f>
        <v>47</v>
      </c>
      <c r="AF885" s="63">
        <f>VLOOKUP(L885,'Status Report'!B:W,21,0)</f>
        <v>38</v>
      </c>
      <c r="AG885" s="63">
        <f>VLOOKUP(L885,'Status Report'!B:W,22,0)</f>
        <v>2</v>
      </c>
      <c r="AH885" s="22">
        <f t="shared" si="204"/>
        <v>1.4288E-2</v>
      </c>
      <c r="AI885" t="s">
        <v>990</v>
      </c>
      <c r="AK885" s="63">
        <f>IFERROR(VLOOKUP(G885,ASEAN!A:A,1,0),0)</f>
        <v>0</v>
      </c>
      <c r="AL885" s="63">
        <f>IFERROR(VLOOKUP(D885,'[3]customer specs'!$B$1:$D$65536,3,0),0)</f>
        <v>0</v>
      </c>
      <c r="AM885" s="64">
        <f t="shared" si="205"/>
        <v>0</v>
      </c>
      <c r="AN885" s="64">
        <f t="shared" si="206"/>
        <v>0</v>
      </c>
      <c r="AO885" s="63"/>
      <c r="AP885" s="63"/>
      <c r="AQ885" s="63" t="str">
        <f t="shared" si="207"/>
        <v>no</v>
      </c>
      <c r="AR885" s="20">
        <f t="shared" si="208"/>
        <v>111.89879999999999</v>
      </c>
      <c r="AS885" s="63"/>
      <c r="AT885" s="23">
        <f t="shared" si="198"/>
        <v>0.12</v>
      </c>
      <c r="AU885" s="65">
        <f t="shared" si="209"/>
        <v>31.789431818181818</v>
      </c>
      <c r="AV885" s="65"/>
      <c r="AW885" s="65">
        <f t="shared" si="210"/>
        <v>127.15772727272727</v>
      </c>
      <c r="AX885" s="65"/>
      <c r="AY885" s="63">
        <f>VLOOKUP(L885,'Status Report'!B:CF,81,0)</f>
        <v>0</v>
      </c>
      <c r="AZ885" s="63" t="str">
        <f>VLOOKUP(L885,'Status Report'!B:S,18,0)</f>
        <v xml:space="preserve">Ellina Smirnova </v>
      </c>
      <c r="BB885" s="63">
        <f>VLOOKUP(L885,'Status Report'!B:Z,25,0)</f>
        <v>1</v>
      </c>
      <c r="BC885" s="63">
        <f t="shared" si="211"/>
        <v>4</v>
      </c>
      <c r="BF885">
        <f>VLOOKUP(L885,'Status Report'!B:CE,82,0)</f>
        <v>0</v>
      </c>
      <c r="BG885">
        <f>VLOOKUP(L885,'Status Report'!B:CF,83,0)</f>
        <v>0</v>
      </c>
      <c r="BH885">
        <f>VLOOKUP(L885,'Status Report'!B:CG,84,0)</f>
        <v>0</v>
      </c>
      <c r="BI885" t="s">
        <v>897</v>
      </c>
      <c r="BJ885" t="s">
        <v>795</v>
      </c>
      <c r="BM885" s="67">
        <f t="shared" si="212"/>
        <v>280</v>
      </c>
    </row>
    <row r="886" spans="1:65" x14ac:dyDescent="0.25">
      <c r="A886" s="68" t="str">
        <f>VLOOKUP(L886,'Status Report'!B:CB,79,0)</f>
        <v>Heineken - F1</v>
      </c>
      <c r="C886">
        <v>26021043</v>
      </c>
      <c r="D886">
        <v>3097258</v>
      </c>
      <c r="E886" t="s">
        <v>895</v>
      </c>
      <c r="F886" t="s">
        <v>896</v>
      </c>
      <c r="G886" t="str">
        <f>VLOOKUP(D886,'[2]sold to'!$A:$H,8,0)</f>
        <v>Luxembourg</v>
      </c>
      <c r="H886" t="str">
        <f>VLOOKUP(D886,'[2]sold to'!$A:$I,9,0)</f>
        <v>Europe</v>
      </c>
      <c r="K886">
        <v>200</v>
      </c>
      <c r="L886">
        <v>88027446</v>
      </c>
      <c r="M886" t="s">
        <v>239</v>
      </c>
      <c r="N886">
        <v>10</v>
      </c>
      <c r="P886" t="str">
        <f>VLOOKUP(L886,'Status Report'!B:AA,26,0)</f>
        <v>China</v>
      </c>
      <c r="Q886" t="str">
        <f>VLOOKUP(L886,'Status Report'!B:AB,27,0)</f>
        <v>Textiles-Clothing</v>
      </c>
      <c r="R886">
        <f>VLOOKUP(L886,'Status Report'!B:X,23,0)</f>
        <v>1000</v>
      </c>
      <c r="S886" t="str">
        <f>VLOOKUP(L886,'Status Report'!B:T,19,0)</f>
        <v>Asian Sourcing Link</v>
      </c>
      <c r="T886" s="62">
        <f>VLOOKUP(L886,'Status Report'!B:E,4,0)</f>
        <v>1</v>
      </c>
      <c r="U886" s="19">
        <f>_xlfn.IFS(AI886="Den Bosch",VLOOKUP(L886,'Status Report'!B:AM,35,0),AI886="Yantian",VLOOKUP(L886,'Status Report'!B:AM,36,0),AI886="",IF(H886="Asia Pacific",VLOOKUP(L886,'Status Report'!B:AM,36,0),VLOOKUP(L886,'Status Report'!B:AM,35,0)),AI886="Direct shipment",IF(H886="Asia Pacific",VLOOKUP(L886,'Status Report'!B:AM,36,0),VLOOKUP(L886,'Status Report'!B:AM,35,0)))</f>
        <v>12.98</v>
      </c>
      <c r="V886" s="20">
        <f t="shared" si="199"/>
        <v>129.80000000000001</v>
      </c>
      <c r="W886" s="19">
        <f>_xlfn.IFS(AI886="Den Bosch",VLOOKUP(L886,'Status Report'!B:AM,37,0),AI886="Yantian",VLOOKUP(L886,'Status Report'!B:AM,38,0),AI886="",IF(H886="Asia Pacific",VLOOKUP(L886,'Status Report'!B:AM,38,0),VLOOKUP(L886,'Status Report'!B:AM,37,0)),AI886="Direct shipment",IF(H886="Asia Pacific",VLOOKUP(L886,'Status Report'!B:AM,38,0),VLOOKUP(L886,'Status Report'!B:AM,37,0)))</f>
        <v>12.98</v>
      </c>
      <c r="X886" s="20">
        <f t="shared" si="200"/>
        <v>129.80000000000001</v>
      </c>
      <c r="Y886" s="20">
        <f>_xlfn.IFS(AI886="Den Bosch",VLOOKUP(L886,'Status Report'!B:AO,39,0),AI886="Yantian",VLOOKUP(L886,'Status Report'!B:AO,40,0),AI886="",IF(H886="Asia Pacific",VLOOKUP(L886,'Status Report'!B:AO,40,0),VLOOKUP(L886,'Status Report'!B:AO,39,0)),AI886="Direct shipment",IF(H886="Asia Pacific",VLOOKUP(L886,'Status Report'!B:AO,40,0),VLOOKUP(L886,'Status Report'!B:AO,39,0)))</f>
        <v>0</v>
      </c>
      <c r="Z886" s="20">
        <f t="shared" si="201"/>
        <v>0</v>
      </c>
      <c r="AA886" s="20">
        <f t="shared" si="202"/>
        <v>129.80000000000001</v>
      </c>
      <c r="AB886" s="21">
        <f>_xlfn.IFS(AI886="Den Bosch",VLOOKUP(L886,'Status Report'!B:AM,33,0),AI886="Yantian",VLOOKUP(L886,'Status Report'!B:AM,34,0),AI886="",IF(H886="Asia Pacific",VLOOKUP(L886,'Status Report'!B:AM,34,0),VLOOKUP(L886,'Status Report'!B:AM,33,0)),AI886="Direct shipment",IF(H886="Asia Pacific",VLOOKUP(L886,'Status Report'!B:AM,34,0),VLOOKUP(L886,'Status Report'!B:AM,33,0)))</f>
        <v>11.3256</v>
      </c>
      <c r="AC886" s="21">
        <f>VLOOKUP(L886,'Status Report'!B:CE,82,0)</f>
        <v>0</v>
      </c>
      <c r="AD886" s="21">
        <f t="shared" si="203"/>
        <v>11.3256</v>
      </c>
      <c r="AE886" s="63">
        <f>VLOOKUP(L886,'Status Report'!B:W,20,0)</f>
        <v>60</v>
      </c>
      <c r="AF886" s="63">
        <f>VLOOKUP(L886,'Status Report'!B:W,21,0)</f>
        <v>40</v>
      </c>
      <c r="AG886" s="63">
        <f>VLOOKUP(L886,'Status Report'!B:W,22,0)</f>
        <v>40</v>
      </c>
      <c r="AH886" s="22">
        <f t="shared" si="204"/>
        <v>0.96</v>
      </c>
      <c r="AK886" s="63">
        <f>IFERROR(VLOOKUP(G886,ASEAN!A:A,1,0),0)</f>
        <v>0</v>
      </c>
      <c r="AL886" s="63">
        <f>IFERROR(VLOOKUP(D886,'[3]customer specs'!$B$1:$D$65536,3,0),0)</f>
        <v>0</v>
      </c>
      <c r="AM886" s="64">
        <f t="shared" si="205"/>
        <v>0</v>
      </c>
      <c r="AN886" s="64">
        <f t="shared" si="206"/>
        <v>0</v>
      </c>
      <c r="AO886" s="63"/>
      <c r="AP886" s="63"/>
      <c r="AQ886" s="63" t="str">
        <f t="shared" si="207"/>
        <v>no</v>
      </c>
      <c r="AR886" s="20">
        <f t="shared" si="208"/>
        <v>113.256</v>
      </c>
      <c r="AS886" s="63"/>
      <c r="AT886" s="23">
        <f t="shared" ref="AT886:AT949" si="213">IF(AS886=0.045,0.045,IF(AS886=0.035,0.035,0.12))</f>
        <v>0.12</v>
      </c>
      <c r="AU886" s="65">
        <f t="shared" si="209"/>
        <v>12.87</v>
      </c>
      <c r="AV886" s="65"/>
      <c r="AW886" s="65">
        <f t="shared" si="210"/>
        <v>128.69999999999999</v>
      </c>
      <c r="AX886" s="65"/>
      <c r="AY886" s="63">
        <f>VLOOKUP(L886,'Status Report'!B:CF,81,0)</f>
        <v>0</v>
      </c>
      <c r="AZ886" s="63" t="str">
        <f>VLOOKUP(L886,'Status Report'!B:S,18,0)</f>
        <v xml:space="preserve">Ellina Smirnova </v>
      </c>
      <c r="BB886" s="63">
        <f>VLOOKUP(L886,'Status Report'!B:Z,25,0)</f>
        <v>1</v>
      </c>
      <c r="BC886" s="63">
        <f t="shared" si="211"/>
        <v>10</v>
      </c>
      <c r="BF886">
        <f>VLOOKUP(L886,'Status Report'!B:CE,82,0)</f>
        <v>0</v>
      </c>
      <c r="BG886">
        <f>VLOOKUP(L886,'Status Report'!B:CF,83,0)</f>
        <v>0</v>
      </c>
      <c r="BH886">
        <f>VLOOKUP(L886,'Status Report'!B:CG,84,0)</f>
        <v>0</v>
      </c>
      <c r="BI886" t="s">
        <v>897</v>
      </c>
      <c r="BJ886" t="s">
        <v>795</v>
      </c>
      <c r="BM886" s="67">
        <f t="shared" si="212"/>
        <v>61</v>
      </c>
    </row>
    <row r="887" spans="1:65" x14ac:dyDescent="0.25">
      <c r="A887" s="68" t="str">
        <f>VLOOKUP(L887,'Status Report'!B:CB,79,0)</f>
        <v>Heineken - F1</v>
      </c>
      <c r="C887">
        <v>26021043</v>
      </c>
      <c r="D887">
        <v>3097258</v>
      </c>
      <c r="E887" t="s">
        <v>895</v>
      </c>
      <c r="F887" t="s">
        <v>896</v>
      </c>
      <c r="G887" t="str">
        <f>VLOOKUP(D887,'[2]sold to'!$A:$H,8,0)</f>
        <v>Luxembourg</v>
      </c>
      <c r="H887" t="str">
        <f>VLOOKUP(D887,'[2]sold to'!$A:$I,9,0)</f>
        <v>Europe</v>
      </c>
      <c r="K887">
        <v>210</v>
      </c>
      <c r="L887">
        <v>88027447</v>
      </c>
      <c r="M887" t="s">
        <v>228</v>
      </c>
      <c r="N887">
        <v>10</v>
      </c>
      <c r="P887" t="str">
        <f>VLOOKUP(L887,'Status Report'!B:AA,26,0)</f>
        <v>China</v>
      </c>
      <c r="Q887" t="str">
        <f>VLOOKUP(L887,'Status Report'!B:AB,27,0)</f>
        <v>Textiles-Clothing</v>
      </c>
      <c r="R887">
        <f>VLOOKUP(L887,'Status Report'!B:X,23,0)</f>
        <v>1000</v>
      </c>
      <c r="S887" t="str">
        <f>VLOOKUP(L887,'Status Report'!B:T,19,0)</f>
        <v>Asian Sourcing Link</v>
      </c>
      <c r="T887" s="62">
        <f>VLOOKUP(L887,'Status Report'!B:E,4,0)</f>
        <v>1</v>
      </c>
      <c r="U887" s="19">
        <f>_xlfn.IFS(AI887="Den Bosch",VLOOKUP(L887,'Status Report'!B:AM,35,0),AI887="Yantian",VLOOKUP(L887,'Status Report'!B:AM,36,0),AI887="",IF(H887="Asia Pacific",VLOOKUP(L887,'Status Report'!B:AM,36,0),VLOOKUP(L887,'Status Report'!B:AM,35,0)),AI887="Direct shipment",IF(H887="Asia Pacific",VLOOKUP(L887,'Status Report'!B:AM,36,0),VLOOKUP(L887,'Status Report'!B:AM,35,0)))</f>
        <v>12.98</v>
      </c>
      <c r="V887" s="20">
        <f t="shared" si="199"/>
        <v>129.80000000000001</v>
      </c>
      <c r="W887" s="19">
        <f>_xlfn.IFS(AI887="Den Bosch",VLOOKUP(L887,'Status Report'!B:AM,37,0),AI887="Yantian",VLOOKUP(L887,'Status Report'!B:AM,38,0),AI887="",IF(H887="Asia Pacific",VLOOKUP(L887,'Status Report'!B:AM,38,0),VLOOKUP(L887,'Status Report'!B:AM,37,0)),AI887="Direct shipment",IF(H887="Asia Pacific",VLOOKUP(L887,'Status Report'!B:AM,38,0),VLOOKUP(L887,'Status Report'!B:AM,37,0)))</f>
        <v>12.98</v>
      </c>
      <c r="X887" s="20">
        <f t="shared" si="200"/>
        <v>129.80000000000001</v>
      </c>
      <c r="Y887" s="20">
        <f>_xlfn.IFS(AI887="Den Bosch",VLOOKUP(L887,'Status Report'!B:AO,39,0),AI887="Yantian",VLOOKUP(L887,'Status Report'!B:AO,40,0),AI887="",IF(H887="Asia Pacific",VLOOKUP(L887,'Status Report'!B:AO,40,0),VLOOKUP(L887,'Status Report'!B:AO,39,0)),AI887="Direct shipment",IF(H887="Asia Pacific",VLOOKUP(L887,'Status Report'!B:AO,40,0),VLOOKUP(L887,'Status Report'!B:AO,39,0)))</f>
        <v>0</v>
      </c>
      <c r="Z887" s="20">
        <f t="shared" si="201"/>
        <v>0</v>
      </c>
      <c r="AA887" s="20">
        <f t="shared" si="202"/>
        <v>129.80000000000001</v>
      </c>
      <c r="AB887" s="21">
        <f>_xlfn.IFS(AI887="Den Bosch",VLOOKUP(L887,'Status Report'!B:AM,33,0),AI887="Yantian",VLOOKUP(L887,'Status Report'!B:AM,34,0),AI887="",IF(H887="Asia Pacific",VLOOKUP(L887,'Status Report'!B:AM,34,0),VLOOKUP(L887,'Status Report'!B:AM,33,0)),AI887="Direct shipment",IF(H887="Asia Pacific",VLOOKUP(L887,'Status Report'!B:AM,34,0),VLOOKUP(L887,'Status Report'!B:AM,33,0)))</f>
        <v>11.3256</v>
      </c>
      <c r="AC887" s="21">
        <f>VLOOKUP(L887,'Status Report'!B:CE,82,0)</f>
        <v>0</v>
      </c>
      <c r="AD887" s="21">
        <f t="shared" si="203"/>
        <v>11.3256</v>
      </c>
      <c r="AE887" s="63">
        <f>VLOOKUP(L887,'Status Report'!B:W,20,0)</f>
        <v>60</v>
      </c>
      <c r="AF887" s="63">
        <f>VLOOKUP(L887,'Status Report'!B:W,21,0)</f>
        <v>40</v>
      </c>
      <c r="AG887" s="63">
        <f>VLOOKUP(L887,'Status Report'!B:W,22,0)</f>
        <v>40</v>
      </c>
      <c r="AH887" s="22">
        <f t="shared" si="204"/>
        <v>0.96</v>
      </c>
      <c r="AK887" s="63">
        <f>IFERROR(VLOOKUP(G887,ASEAN!A:A,1,0),0)</f>
        <v>0</v>
      </c>
      <c r="AL887" s="63">
        <f>IFERROR(VLOOKUP(D887,'[3]customer specs'!$B$1:$D$65536,3,0),0)</f>
        <v>0</v>
      </c>
      <c r="AM887" s="64">
        <f t="shared" si="205"/>
        <v>0</v>
      </c>
      <c r="AN887" s="64">
        <f t="shared" si="206"/>
        <v>0</v>
      </c>
      <c r="AO887" s="63"/>
      <c r="AP887" s="63"/>
      <c r="AQ887" s="63" t="str">
        <f t="shared" si="207"/>
        <v>no</v>
      </c>
      <c r="AR887" s="20">
        <f t="shared" si="208"/>
        <v>113.256</v>
      </c>
      <c r="AS887" s="63"/>
      <c r="AT887" s="23">
        <f t="shared" si="213"/>
        <v>0.12</v>
      </c>
      <c r="AU887" s="65">
        <f t="shared" si="209"/>
        <v>12.87</v>
      </c>
      <c r="AV887" s="65"/>
      <c r="AW887" s="65">
        <f t="shared" si="210"/>
        <v>128.69999999999999</v>
      </c>
      <c r="AX887" s="65"/>
      <c r="AY887" s="63">
        <f>VLOOKUP(L887,'Status Report'!B:CF,81,0)</f>
        <v>0</v>
      </c>
      <c r="AZ887" s="63" t="str">
        <f>VLOOKUP(L887,'Status Report'!B:S,18,0)</f>
        <v xml:space="preserve">Ellina Smirnova </v>
      </c>
      <c r="BB887" s="63">
        <f>VLOOKUP(L887,'Status Report'!B:Z,25,0)</f>
        <v>1</v>
      </c>
      <c r="BC887" s="63">
        <f t="shared" si="211"/>
        <v>10</v>
      </c>
      <c r="BF887">
        <f>VLOOKUP(L887,'Status Report'!B:CE,82,0)</f>
        <v>0</v>
      </c>
      <c r="BG887">
        <f>VLOOKUP(L887,'Status Report'!B:CF,83,0)</f>
        <v>0</v>
      </c>
      <c r="BH887">
        <f>VLOOKUP(L887,'Status Report'!B:CG,84,0)</f>
        <v>0</v>
      </c>
      <c r="BI887" t="s">
        <v>897</v>
      </c>
      <c r="BJ887" t="s">
        <v>795</v>
      </c>
      <c r="BM887" s="67">
        <f t="shared" si="212"/>
        <v>87</v>
      </c>
    </row>
    <row r="888" spans="1:65" x14ac:dyDescent="0.25">
      <c r="A888" s="68" t="str">
        <f>VLOOKUP(L888,'Status Report'!B:CB,79,0)</f>
        <v>Heineken - F1</v>
      </c>
      <c r="C888">
        <v>26021043</v>
      </c>
      <c r="D888">
        <v>3097258</v>
      </c>
      <c r="E888" t="s">
        <v>895</v>
      </c>
      <c r="F888" t="s">
        <v>896</v>
      </c>
      <c r="G888" t="str">
        <f>VLOOKUP(D888,'[2]sold to'!$A:$H,8,0)</f>
        <v>Luxembourg</v>
      </c>
      <c r="H888" t="str">
        <f>VLOOKUP(D888,'[2]sold to'!$A:$I,9,0)</f>
        <v>Europe</v>
      </c>
      <c r="K888">
        <v>220</v>
      </c>
      <c r="L888">
        <v>88027448</v>
      </c>
      <c r="M888" t="s">
        <v>240</v>
      </c>
      <c r="N888">
        <v>5</v>
      </c>
      <c r="P888" t="str">
        <f>VLOOKUP(L888,'Status Report'!B:AA,26,0)</f>
        <v>China</v>
      </c>
      <c r="Q888" t="str">
        <f>VLOOKUP(L888,'Status Report'!B:AB,27,0)</f>
        <v>Textiles-Clothing</v>
      </c>
      <c r="R888">
        <f>VLOOKUP(L888,'Status Report'!B:X,23,0)</f>
        <v>1000</v>
      </c>
      <c r="S888" t="str">
        <f>VLOOKUP(L888,'Status Report'!B:T,19,0)</f>
        <v>Asian Sourcing Link</v>
      </c>
      <c r="T888" s="62">
        <f>VLOOKUP(L888,'Status Report'!B:E,4,0)</f>
        <v>1</v>
      </c>
      <c r="U888" s="19">
        <f>_xlfn.IFS(AI888="Den Bosch",VLOOKUP(L888,'Status Report'!B:AM,35,0),AI888="Yantian",VLOOKUP(L888,'Status Report'!B:AM,36,0),AI888="",IF(H888="Asia Pacific",VLOOKUP(L888,'Status Report'!B:AM,36,0),VLOOKUP(L888,'Status Report'!B:AM,35,0)),AI888="Direct shipment",IF(H888="Asia Pacific",VLOOKUP(L888,'Status Report'!B:AM,36,0),VLOOKUP(L888,'Status Report'!B:AM,35,0)))</f>
        <v>12.98</v>
      </c>
      <c r="V888" s="20">
        <f t="shared" si="199"/>
        <v>64.900000000000006</v>
      </c>
      <c r="W888" s="19">
        <f>_xlfn.IFS(AI888="Den Bosch",VLOOKUP(L888,'Status Report'!B:AM,37,0),AI888="Yantian",VLOOKUP(L888,'Status Report'!B:AM,38,0),AI888="",IF(H888="Asia Pacific",VLOOKUP(L888,'Status Report'!B:AM,38,0),VLOOKUP(L888,'Status Report'!B:AM,37,0)),AI888="Direct shipment",IF(H888="Asia Pacific",VLOOKUP(L888,'Status Report'!B:AM,38,0),VLOOKUP(L888,'Status Report'!B:AM,37,0)))</f>
        <v>12.98</v>
      </c>
      <c r="X888" s="20">
        <f t="shared" si="200"/>
        <v>64.900000000000006</v>
      </c>
      <c r="Y888" s="20">
        <f>_xlfn.IFS(AI888="Den Bosch",VLOOKUP(L888,'Status Report'!B:AO,39,0),AI888="Yantian",VLOOKUP(L888,'Status Report'!B:AO,40,0),AI888="",IF(H888="Asia Pacific",VLOOKUP(L888,'Status Report'!B:AO,40,0),VLOOKUP(L888,'Status Report'!B:AO,39,0)),AI888="Direct shipment",IF(H888="Asia Pacific",VLOOKUP(L888,'Status Report'!B:AO,40,0),VLOOKUP(L888,'Status Report'!B:AO,39,0)))</f>
        <v>0</v>
      </c>
      <c r="Z888" s="20">
        <f t="shared" si="201"/>
        <v>0</v>
      </c>
      <c r="AA888" s="20">
        <f t="shared" si="202"/>
        <v>64.900000000000006</v>
      </c>
      <c r="AB888" s="21">
        <f>_xlfn.IFS(AI888="Den Bosch",VLOOKUP(L888,'Status Report'!B:AM,33,0),AI888="Yantian",VLOOKUP(L888,'Status Report'!B:AM,34,0),AI888="",IF(H888="Asia Pacific",VLOOKUP(L888,'Status Report'!B:AM,34,0),VLOOKUP(L888,'Status Report'!B:AM,33,0)),AI888="Direct shipment",IF(H888="Asia Pacific",VLOOKUP(L888,'Status Report'!B:AM,34,0),VLOOKUP(L888,'Status Report'!B:AM,33,0)))</f>
        <v>11.3256</v>
      </c>
      <c r="AC888" s="21">
        <f>VLOOKUP(L888,'Status Report'!B:CE,82,0)</f>
        <v>0</v>
      </c>
      <c r="AD888" s="21">
        <f t="shared" si="203"/>
        <v>11.3256</v>
      </c>
      <c r="AE888" s="63">
        <f>VLOOKUP(L888,'Status Report'!B:W,20,0)</f>
        <v>60</v>
      </c>
      <c r="AF888" s="63">
        <f>VLOOKUP(L888,'Status Report'!B:W,21,0)</f>
        <v>40</v>
      </c>
      <c r="AG888" s="63">
        <f>VLOOKUP(L888,'Status Report'!B:W,22,0)</f>
        <v>40</v>
      </c>
      <c r="AH888" s="22">
        <f t="shared" si="204"/>
        <v>0.48</v>
      </c>
      <c r="AK888" s="63">
        <f>IFERROR(VLOOKUP(G888,ASEAN!A:A,1,0),0)</f>
        <v>0</v>
      </c>
      <c r="AL888" s="63">
        <f>IFERROR(VLOOKUP(D888,'[3]customer specs'!$B$1:$D$65536,3,0),0)</f>
        <v>0</v>
      </c>
      <c r="AM888" s="64">
        <f t="shared" si="205"/>
        <v>0</v>
      </c>
      <c r="AN888" s="64">
        <f t="shared" si="206"/>
        <v>0</v>
      </c>
      <c r="AO888" s="63"/>
      <c r="AP888" s="63"/>
      <c r="AQ888" s="63" t="str">
        <f t="shared" si="207"/>
        <v>no</v>
      </c>
      <c r="AR888" s="20">
        <f t="shared" si="208"/>
        <v>56.628</v>
      </c>
      <c r="AS888" s="63"/>
      <c r="AT888" s="23">
        <f t="shared" si="213"/>
        <v>0.12</v>
      </c>
      <c r="AU888" s="65">
        <f t="shared" si="209"/>
        <v>12.87</v>
      </c>
      <c r="AV888" s="65"/>
      <c r="AW888" s="65">
        <f t="shared" si="210"/>
        <v>64.349999999999994</v>
      </c>
      <c r="AX888" s="65"/>
      <c r="AY888" s="63">
        <f>VLOOKUP(L888,'Status Report'!B:CF,81,0)</f>
        <v>0</v>
      </c>
      <c r="AZ888" s="63" t="str">
        <f>VLOOKUP(L888,'Status Report'!B:S,18,0)</f>
        <v xml:space="preserve">Ellina Smirnova </v>
      </c>
      <c r="BB888" s="63">
        <f>VLOOKUP(L888,'Status Report'!B:Z,25,0)</f>
        <v>1</v>
      </c>
      <c r="BC888" s="63">
        <f t="shared" si="211"/>
        <v>5</v>
      </c>
      <c r="BF888">
        <f>VLOOKUP(L888,'Status Report'!B:CE,82,0)</f>
        <v>0</v>
      </c>
      <c r="BG888">
        <f>VLOOKUP(L888,'Status Report'!B:CF,83,0)</f>
        <v>0</v>
      </c>
      <c r="BH888">
        <f>VLOOKUP(L888,'Status Report'!B:CG,84,0)</f>
        <v>0</v>
      </c>
      <c r="BI888" t="s">
        <v>897</v>
      </c>
      <c r="BJ888" t="s">
        <v>795</v>
      </c>
      <c r="BM888" s="67">
        <f t="shared" si="212"/>
        <v>61</v>
      </c>
    </row>
    <row r="889" spans="1:65" x14ac:dyDescent="0.25">
      <c r="A889" s="68" t="str">
        <f>VLOOKUP(L889,'Status Report'!B:CB,79,0)</f>
        <v>Heineken UCL</v>
      </c>
      <c r="C889">
        <v>26021043</v>
      </c>
      <c r="D889">
        <v>3097258</v>
      </c>
      <c r="E889" t="s">
        <v>895</v>
      </c>
      <c r="F889" t="s">
        <v>896</v>
      </c>
      <c r="G889" t="str">
        <f>VLOOKUP(D889,'[2]sold to'!$A:$H,8,0)</f>
        <v>Luxembourg</v>
      </c>
      <c r="H889" t="str">
        <f>VLOOKUP(D889,'[2]sold to'!$A:$I,9,0)</f>
        <v>Europe</v>
      </c>
      <c r="K889">
        <v>230</v>
      </c>
      <c r="L889">
        <v>88026484</v>
      </c>
      <c r="M889" t="s">
        <v>311</v>
      </c>
      <c r="N889">
        <v>6</v>
      </c>
      <c r="P889" t="str">
        <f>VLOOKUP(L889,'Status Report'!B:AA,26,0)</f>
        <v>China</v>
      </c>
      <c r="Q889" t="str">
        <f>VLOOKUP(L889,'Status Report'!B:AB,27,0)</f>
        <v>Premiums</v>
      </c>
      <c r="R889">
        <f>VLOOKUP(L889,'Status Report'!B:X,23,0)</f>
        <v>200</v>
      </c>
      <c r="S889" t="str">
        <f>VLOOKUP(L889,'Status Report'!B:T,19,0)</f>
        <v>Promocean The Netherlands BV</v>
      </c>
      <c r="T889" s="62">
        <f>VLOOKUP(L889,'Status Report'!B:E,4,0)</f>
        <v>3</v>
      </c>
      <c r="U889" s="19">
        <f>_xlfn.IFS(AI889="Den Bosch",VLOOKUP(L889,'Status Report'!B:AM,35,0),AI889="Yantian",VLOOKUP(L889,'Status Report'!B:AM,36,0),AI889="",IF(H889="Asia Pacific",VLOOKUP(L889,'Status Report'!B:AM,36,0),VLOOKUP(L889,'Status Report'!B:AM,35,0)),AI889="Direct shipment",IF(H889="Asia Pacific",VLOOKUP(L889,'Status Report'!B:AM,36,0),VLOOKUP(L889,'Status Report'!B:AM,35,0)))</f>
        <v>70.149999999999991</v>
      </c>
      <c r="V889" s="20">
        <f t="shared" si="199"/>
        <v>420.9</v>
      </c>
      <c r="W889" s="19">
        <f>_xlfn.IFS(AI889="Den Bosch",VLOOKUP(L889,'Status Report'!B:AM,37,0),AI889="Yantian",VLOOKUP(L889,'Status Report'!B:AM,38,0),AI889="",IF(H889="Asia Pacific",VLOOKUP(L889,'Status Report'!B:AM,38,0),VLOOKUP(L889,'Status Report'!B:AM,37,0)),AI889="Direct shipment",IF(H889="Asia Pacific",VLOOKUP(L889,'Status Report'!B:AM,38,0),VLOOKUP(L889,'Status Report'!B:AM,37,0)))</f>
        <v>69.349999999999994</v>
      </c>
      <c r="X889" s="20">
        <f t="shared" si="200"/>
        <v>416.09999999999997</v>
      </c>
      <c r="Y889" s="20">
        <f>_xlfn.IFS(AI889="Den Bosch",VLOOKUP(L889,'Status Report'!B:AO,39,0),AI889="Yantian",VLOOKUP(L889,'Status Report'!B:AO,40,0),AI889="",IF(H889="Asia Pacific",VLOOKUP(L889,'Status Report'!B:AO,40,0),VLOOKUP(L889,'Status Report'!B:AO,39,0)),AI889="Direct shipment",IF(H889="Asia Pacific",VLOOKUP(L889,'Status Report'!B:AO,40,0),VLOOKUP(L889,'Status Report'!B:AO,39,0)))</f>
        <v>0</v>
      </c>
      <c r="Z889" s="20">
        <f t="shared" si="201"/>
        <v>0</v>
      </c>
      <c r="AA889" s="20">
        <f t="shared" si="202"/>
        <v>416.09999999999997</v>
      </c>
      <c r="AB889" s="21">
        <f>_xlfn.IFS(AI889="Den Bosch",VLOOKUP(L889,'Status Report'!B:AM,33,0),AI889="Yantian",VLOOKUP(L889,'Status Report'!B:AM,34,0),AI889="",IF(H889="Asia Pacific",VLOOKUP(L889,'Status Report'!B:AM,34,0),VLOOKUP(L889,'Status Report'!B:AM,33,0)),AI889="Direct shipment",IF(H889="Asia Pacific",VLOOKUP(L889,'Status Report'!B:AM,34,0),VLOOKUP(L889,'Status Report'!B:AM,33,0)))</f>
        <v>60.500699999999995</v>
      </c>
      <c r="AC889" s="21">
        <f>VLOOKUP(L889,'Status Report'!B:CE,82,0)</f>
        <v>0</v>
      </c>
      <c r="AD889" s="21">
        <f t="shared" si="203"/>
        <v>60.500699999999995</v>
      </c>
      <c r="AE889" s="63">
        <f>VLOOKUP(L889,'Status Report'!B:W,20,0)</f>
        <v>55</v>
      </c>
      <c r="AF889" s="63">
        <f>VLOOKUP(L889,'Status Report'!B:W,21,0)</f>
        <v>36</v>
      </c>
      <c r="AG889" s="63">
        <f>VLOOKUP(L889,'Status Report'!B:W,22,0)</f>
        <v>20</v>
      </c>
      <c r="AH889" s="22">
        <f t="shared" si="204"/>
        <v>0.23760000000000001</v>
      </c>
      <c r="AI889" t="s">
        <v>990</v>
      </c>
      <c r="AK889" s="63">
        <f>IFERROR(VLOOKUP(G889,ASEAN!A:A,1,0),0)</f>
        <v>0</v>
      </c>
      <c r="AL889" s="63">
        <f>IFERROR(VLOOKUP(D889,'[3]customer specs'!$B$1:$D$65536,3,0),0)</f>
        <v>0</v>
      </c>
      <c r="AM889" s="64">
        <f t="shared" si="205"/>
        <v>4.8000000000000114</v>
      </c>
      <c r="AN889" s="64">
        <f t="shared" si="206"/>
        <v>0</v>
      </c>
      <c r="AO889" s="63"/>
      <c r="AP889" s="63"/>
      <c r="AQ889" s="63" t="str">
        <f t="shared" si="207"/>
        <v>no</v>
      </c>
      <c r="AR889" s="20">
        <f t="shared" si="208"/>
        <v>363.00419999999997</v>
      </c>
      <c r="AS889" s="63"/>
      <c r="AT889" s="23">
        <f t="shared" si="213"/>
        <v>0.12</v>
      </c>
      <c r="AU889" s="65">
        <f t="shared" si="209"/>
        <v>68.750795454545454</v>
      </c>
      <c r="AV889" s="65"/>
      <c r="AW889" s="65">
        <f t="shared" si="210"/>
        <v>412.50477272727272</v>
      </c>
      <c r="AX889" s="65"/>
      <c r="AY889" s="63">
        <f>VLOOKUP(L889,'Status Report'!B:CF,81,0)</f>
        <v>0</v>
      </c>
      <c r="AZ889" s="63" t="str">
        <f>VLOOKUP(L889,'Status Report'!B:S,18,0)</f>
        <v>Ellina Smirnova</v>
      </c>
      <c r="BB889" s="63">
        <f>VLOOKUP(L889,'Status Report'!B:Z,25,0)</f>
        <v>5</v>
      </c>
      <c r="BC889" s="63">
        <f t="shared" si="211"/>
        <v>30</v>
      </c>
      <c r="BF889">
        <f>VLOOKUP(L889,'Status Report'!B:CE,82,0)</f>
        <v>0</v>
      </c>
      <c r="BG889">
        <f>VLOOKUP(L889,'Status Report'!B:CF,83,0)</f>
        <v>0</v>
      </c>
      <c r="BH889">
        <f>VLOOKUP(L889,'Status Report'!B:CG,84,0)</f>
        <v>0</v>
      </c>
      <c r="BI889" t="s">
        <v>897</v>
      </c>
      <c r="BJ889" t="s">
        <v>795</v>
      </c>
      <c r="BM889" s="67">
        <f t="shared" si="212"/>
        <v>642</v>
      </c>
    </row>
    <row r="890" spans="1:65" x14ac:dyDescent="0.25">
      <c r="A890" s="68" t="str">
        <f>VLOOKUP(L890,'Status Report'!B:CB,79,0)</f>
        <v>Heineken UCL</v>
      </c>
      <c r="C890">
        <v>26021043</v>
      </c>
      <c r="D890">
        <v>3097258</v>
      </c>
      <c r="E890" t="s">
        <v>895</v>
      </c>
      <c r="F890" t="s">
        <v>896</v>
      </c>
      <c r="G890" t="str">
        <f>VLOOKUP(D890,'[2]sold to'!$A:$H,8,0)</f>
        <v>Luxembourg</v>
      </c>
      <c r="H890" t="str">
        <f>VLOOKUP(D890,'[2]sold to'!$A:$I,9,0)</f>
        <v>Europe</v>
      </c>
      <c r="K890">
        <v>240</v>
      </c>
      <c r="L890">
        <v>88026949</v>
      </c>
      <c r="M890" t="s">
        <v>148</v>
      </c>
      <c r="N890">
        <v>80</v>
      </c>
      <c r="P890" t="str">
        <f>VLOOKUP(L890,'Status Report'!B:AA,26,0)</f>
        <v>Turkey</v>
      </c>
      <c r="Q890" t="str">
        <f>VLOOKUP(L890,'Status Report'!B:AB,27,0)</f>
        <v>Glassware</v>
      </c>
      <c r="R890">
        <f>VLOOKUP(L890,'Status Report'!B:X,23,0)</f>
        <v>6700</v>
      </c>
      <c r="S890" t="str">
        <f>VLOOKUP(L890,'Status Report'!B:T,19,0)</f>
        <v>Sisecam (Pasabahçe)</v>
      </c>
      <c r="T890" s="62">
        <f>VLOOKUP(L890,'Status Report'!B:E,4,0)</f>
        <v>3</v>
      </c>
      <c r="U890" s="19">
        <f>_xlfn.IFS(AI890="Den Bosch",VLOOKUP(L890,'Status Report'!B:AM,35,0),AI890="Yantian",VLOOKUP(L890,'Status Report'!B:AM,36,0),AI890="",IF(H890="Asia Pacific",VLOOKUP(L890,'Status Report'!B:AM,36,0),VLOOKUP(L890,'Status Report'!B:AM,35,0)),AI890="Direct shipment",IF(H890="Asia Pacific",VLOOKUP(L890,'Status Report'!B:AM,36,0),VLOOKUP(L890,'Status Report'!B:AM,35,0)))</f>
        <v>22.799999999999997</v>
      </c>
      <c r="V890" s="20">
        <f t="shared" si="199"/>
        <v>1823.9999999999998</v>
      </c>
      <c r="W890" s="19">
        <f>_xlfn.IFS(AI890="Den Bosch",VLOOKUP(L890,'Status Report'!B:AM,37,0),AI890="Yantian",VLOOKUP(L890,'Status Report'!B:AM,38,0),AI890="",IF(H890="Asia Pacific",VLOOKUP(L890,'Status Report'!B:AM,38,0),VLOOKUP(L890,'Status Report'!B:AM,37,0)),AI890="Direct shipment",IF(H890="Asia Pacific",VLOOKUP(L890,'Status Report'!B:AM,38,0),VLOOKUP(L890,'Status Report'!B:AM,37,0)))</f>
        <v>22.799999999999997</v>
      </c>
      <c r="X890" s="20">
        <f t="shared" si="200"/>
        <v>1823.9999999999998</v>
      </c>
      <c r="Y890" s="20">
        <f>_xlfn.IFS(AI890="Den Bosch",VLOOKUP(L890,'Status Report'!B:AO,39,0),AI890="Yantian",VLOOKUP(L890,'Status Report'!B:AO,40,0),AI890="",IF(H890="Asia Pacific",VLOOKUP(L890,'Status Report'!B:AO,40,0),VLOOKUP(L890,'Status Report'!B:AO,39,0)),AI890="Direct shipment",IF(H890="Asia Pacific",VLOOKUP(L890,'Status Report'!B:AO,40,0),VLOOKUP(L890,'Status Report'!B:AO,39,0)))</f>
        <v>0</v>
      </c>
      <c r="Z890" s="20">
        <f t="shared" si="201"/>
        <v>0</v>
      </c>
      <c r="AA890" s="20">
        <f t="shared" si="202"/>
        <v>1823.9999999999998</v>
      </c>
      <c r="AB890" s="21">
        <f>_xlfn.IFS(AI890="Den Bosch",VLOOKUP(L890,'Status Report'!B:AM,33,0),AI890="Yantian",VLOOKUP(L890,'Status Report'!B:AM,34,0),AI890="",IF(H890="Asia Pacific",VLOOKUP(L890,'Status Report'!B:AM,34,0),VLOOKUP(L890,'Status Report'!B:AM,33,0)),AI890="Direct shipment",IF(H890="Asia Pacific",VLOOKUP(L890,'Status Report'!B:AM,34,0),VLOOKUP(L890,'Status Report'!B:AM,33,0)))</f>
        <v>20.16</v>
      </c>
      <c r="AC890" s="21">
        <f>VLOOKUP(L890,'Status Report'!B:CE,82,0)</f>
        <v>0</v>
      </c>
      <c r="AD890" s="21">
        <f t="shared" si="203"/>
        <v>20.16</v>
      </c>
      <c r="AE890" s="63">
        <f>VLOOKUP(L890,'Status Report'!B:W,20,0)</f>
        <v>55.9</v>
      </c>
      <c r="AF890" s="63">
        <f>VLOOKUP(L890,'Status Report'!B:W,21,0)</f>
        <v>21.9</v>
      </c>
      <c r="AG890" s="63">
        <f>VLOOKUP(L890,'Status Report'!B:W,22,0)</f>
        <v>21.2</v>
      </c>
      <c r="AH890" s="22">
        <f t="shared" si="204"/>
        <v>2.0762601599999995</v>
      </c>
      <c r="AI890" t="s">
        <v>990</v>
      </c>
      <c r="AK890" s="63">
        <f>IFERROR(VLOOKUP(G890,ASEAN!A:A,1,0),0)</f>
        <v>0</v>
      </c>
      <c r="AL890" s="63">
        <f>IFERROR(VLOOKUP(D890,'[3]customer specs'!$B$1:$D$65536,3,0),0)</f>
        <v>0</v>
      </c>
      <c r="AM890" s="64">
        <f t="shared" si="205"/>
        <v>0</v>
      </c>
      <c r="AN890" s="64">
        <f t="shared" si="206"/>
        <v>0</v>
      </c>
      <c r="AO890" s="63"/>
      <c r="AP890" s="63"/>
      <c r="AQ890" s="63" t="str">
        <f t="shared" si="207"/>
        <v>no</v>
      </c>
      <c r="AR890" s="20">
        <f t="shared" si="208"/>
        <v>1612.8</v>
      </c>
      <c r="AS890" s="63"/>
      <c r="AT890" s="23">
        <f t="shared" si="213"/>
        <v>0.12</v>
      </c>
      <c r="AU890" s="65">
        <f t="shared" si="209"/>
        <v>22.90909090909091</v>
      </c>
      <c r="AV890" s="65"/>
      <c r="AW890" s="65">
        <f t="shared" si="210"/>
        <v>1832.7272727272727</v>
      </c>
      <c r="AX890" s="65"/>
      <c r="AY890" s="63">
        <f>VLOOKUP(L890,'Status Report'!B:CF,81,0)</f>
        <v>0</v>
      </c>
      <c r="AZ890" s="63" t="str">
        <f>VLOOKUP(L890,'Status Report'!B:S,18,0)</f>
        <v>Ludmilla Zarybnicka</v>
      </c>
      <c r="BB890" s="63">
        <f>VLOOKUP(L890,'Status Report'!B:Z,25,0)</f>
        <v>24</v>
      </c>
      <c r="BC890" s="63">
        <f t="shared" si="211"/>
        <v>1920</v>
      </c>
      <c r="BF890">
        <f>VLOOKUP(L890,'Status Report'!B:CE,82,0)</f>
        <v>0</v>
      </c>
      <c r="BG890">
        <f>VLOOKUP(L890,'Status Report'!B:CF,83,0)</f>
        <v>0</v>
      </c>
      <c r="BH890">
        <f>VLOOKUP(L890,'Status Report'!B:CG,84,0)</f>
        <v>0</v>
      </c>
      <c r="BI890" t="s">
        <v>897</v>
      </c>
      <c r="BJ890" t="s">
        <v>795</v>
      </c>
      <c r="BM890" s="67">
        <f t="shared" si="212"/>
        <v>3007</v>
      </c>
    </row>
    <row r="891" spans="1:65" x14ac:dyDescent="0.25">
      <c r="A891" s="68" t="str">
        <f>VLOOKUP(L891,'Status Report'!B:CB,79,0)</f>
        <v>Heineken</v>
      </c>
      <c r="C891">
        <v>26021043</v>
      </c>
      <c r="D891">
        <v>3097258</v>
      </c>
      <c r="E891" t="s">
        <v>895</v>
      </c>
      <c r="F891" t="s">
        <v>896</v>
      </c>
      <c r="G891" t="str">
        <f>VLOOKUP(D891,'[2]sold to'!$A:$H,8,0)</f>
        <v>Luxembourg</v>
      </c>
      <c r="H891" t="str">
        <f>VLOOKUP(D891,'[2]sold to'!$A:$I,9,0)</f>
        <v>Europe</v>
      </c>
      <c r="K891">
        <v>250</v>
      </c>
      <c r="L891">
        <v>88027066</v>
      </c>
      <c r="M891" t="s">
        <v>503</v>
      </c>
      <c r="N891">
        <v>4</v>
      </c>
      <c r="P891" t="str">
        <f>VLOOKUP(L891,'Status Report'!B:AA,26,0)</f>
        <v>China</v>
      </c>
      <c r="Q891" t="str">
        <f>VLOOKUP(L891,'Status Report'!B:AB,27,0)</f>
        <v>Premiums</v>
      </c>
      <c r="R891">
        <f>VLOOKUP(L891,'Status Report'!B:X,23,0)</f>
        <v>250</v>
      </c>
      <c r="S891" t="str">
        <f>VLOOKUP(L891,'Status Report'!B:T,19,0)</f>
        <v>Asian Sourcing Link</v>
      </c>
      <c r="T891" s="62">
        <f>VLOOKUP(L891,'Status Report'!B:E,4,0)</f>
        <v>3</v>
      </c>
      <c r="U891" s="19">
        <f>_xlfn.IFS(AI891="Den Bosch",VLOOKUP(L891,'Status Report'!B:AM,35,0),AI891="Yantian",VLOOKUP(L891,'Status Report'!B:AM,36,0),AI891="",IF(H891="Asia Pacific",VLOOKUP(L891,'Status Report'!B:AM,36,0),VLOOKUP(L891,'Status Report'!B:AM,35,0)),AI891="Direct shipment",IF(H891="Asia Pacific",VLOOKUP(L891,'Status Report'!B:AM,36,0),VLOOKUP(L891,'Status Report'!B:AM,35,0)))</f>
        <v>170.05</v>
      </c>
      <c r="V891" s="20">
        <f t="shared" si="199"/>
        <v>680.2</v>
      </c>
      <c r="W891" s="19">
        <f>_xlfn.IFS(AI891="Den Bosch",VLOOKUP(L891,'Status Report'!B:AM,37,0),AI891="Yantian",VLOOKUP(L891,'Status Report'!B:AM,38,0),AI891="",IF(H891="Asia Pacific",VLOOKUP(L891,'Status Report'!B:AM,38,0),VLOOKUP(L891,'Status Report'!B:AM,37,0)),AI891="Direct shipment",IF(H891="Asia Pacific",VLOOKUP(L891,'Status Report'!B:AM,38,0),VLOOKUP(L891,'Status Report'!B:AM,37,0)))</f>
        <v>170.05</v>
      </c>
      <c r="X891" s="20">
        <f t="shared" si="200"/>
        <v>680.2</v>
      </c>
      <c r="Y891" s="20">
        <f>_xlfn.IFS(AI891="Den Bosch",VLOOKUP(L891,'Status Report'!B:AO,39,0),AI891="Yantian",VLOOKUP(L891,'Status Report'!B:AO,40,0),AI891="",IF(H891="Asia Pacific",VLOOKUP(L891,'Status Report'!B:AO,40,0),VLOOKUP(L891,'Status Report'!B:AO,39,0)),AI891="Direct shipment",IF(H891="Asia Pacific",VLOOKUP(L891,'Status Report'!B:AO,40,0),VLOOKUP(L891,'Status Report'!B:AO,39,0)))</f>
        <v>0</v>
      </c>
      <c r="Z891" s="20">
        <f t="shared" si="201"/>
        <v>0</v>
      </c>
      <c r="AA891" s="20">
        <f t="shared" si="202"/>
        <v>680.2</v>
      </c>
      <c r="AB891" s="21">
        <f>_xlfn.IFS(AI891="Den Bosch",VLOOKUP(L891,'Status Report'!B:AM,33,0),AI891="Yantian",VLOOKUP(L891,'Status Report'!B:AM,34,0),AI891="",IF(H891="Asia Pacific",VLOOKUP(L891,'Status Report'!B:AM,34,0),VLOOKUP(L891,'Status Report'!B:AM,33,0)),AI891="Direct shipment",IF(H891="Asia Pacific",VLOOKUP(L891,'Status Report'!B:AM,34,0),VLOOKUP(L891,'Status Report'!B:AM,33,0)))</f>
        <v>147.06</v>
      </c>
      <c r="AC891" s="21">
        <f>VLOOKUP(L891,'Status Report'!B:CE,82,0)</f>
        <v>0</v>
      </c>
      <c r="AD891" s="21">
        <f t="shared" si="203"/>
        <v>147.06</v>
      </c>
      <c r="AE891" s="63">
        <f>VLOOKUP(L891,'Status Report'!B:W,20,0)</f>
        <v>57</v>
      </c>
      <c r="AF891" s="63">
        <f>VLOOKUP(L891,'Status Report'!B:W,21,0)</f>
        <v>37</v>
      </c>
      <c r="AG891" s="63">
        <f>VLOOKUP(L891,'Status Report'!B:W,22,0)</f>
        <v>46</v>
      </c>
      <c r="AH891" s="22">
        <f t="shared" si="204"/>
        <v>0.38805600000000001</v>
      </c>
      <c r="AI891" t="s">
        <v>990</v>
      </c>
      <c r="AK891" s="63">
        <f>IFERROR(VLOOKUP(G891,ASEAN!A:A,1,0),0)</f>
        <v>0</v>
      </c>
      <c r="AL891" s="63">
        <f>IFERROR(VLOOKUP(D891,'[3]customer specs'!$B$1:$D$65536,3,0),0)</f>
        <v>0</v>
      </c>
      <c r="AM891" s="64">
        <f t="shared" si="205"/>
        <v>0</v>
      </c>
      <c r="AN891" s="64">
        <f t="shared" si="206"/>
        <v>0</v>
      </c>
      <c r="AO891" s="63"/>
      <c r="AP891" s="63"/>
      <c r="AQ891" s="63" t="str">
        <f t="shared" si="207"/>
        <v>no</v>
      </c>
      <c r="AR891" s="20">
        <f t="shared" si="208"/>
        <v>588.24</v>
      </c>
      <c r="AS891" s="63"/>
      <c r="AT891" s="23">
        <f t="shared" si="213"/>
        <v>0.12</v>
      </c>
      <c r="AU891" s="65">
        <f t="shared" si="209"/>
        <v>167.11363636363637</v>
      </c>
      <c r="AV891" s="65"/>
      <c r="AW891" s="65">
        <f t="shared" si="210"/>
        <v>668.4545454545455</v>
      </c>
      <c r="AX891" s="65"/>
      <c r="AY891" s="63">
        <f>VLOOKUP(L891,'Status Report'!B:CF,81,0)</f>
        <v>0</v>
      </c>
      <c r="AZ891" s="63" t="str">
        <f>VLOOKUP(L891,'Status Report'!B:S,18,0)</f>
        <v>Ellina Smirnova</v>
      </c>
      <c r="BB891" s="63">
        <f>VLOOKUP(L891,'Status Report'!B:Z,25,0)</f>
        <v>1</v>
      </c>
      <c r="BC891" s="63">
        <f t="shared" si="211"/>
        <v>4</v>
      </c>
      <c r="BF891">
        <f>VLOOKUP(L891,'Status Report'!B:CE,82,0)</f>
        <v>0</v>
      </c>
      <c r="BG891">
        <f>VLOOKUP(L891,'Status Report'!B:CF,83,0)</f>
        <v>0</v>
      </c>
      <c r="BH891">
        <f>VLOOKUP(L891,'Status Report'!B:CG,84,0)</f>
        <v>0</v>
      </c>
      <c r="BI891" t="s">
        <v>897</v>
      </c>
      <c r="BJ891" t="s">
        <v>795</v>
      </c>
      <c r="BM891" s="67">
        <f t="shared" si="212"/>
        <v>119</v>
      </c>
    </row>
    <row r="892" spans="1:65" x14ac:dyDescent="0.25">
      <c r="A892" s="68" t="str">
        <f>VLOOKUP(L892,'Status Report'!B:CB,79,0)</f>
        <v>Heineken</v>
      </c>
      <c r="C892">
        <v>26021043</v>
      </c>
      <c r="D892">
        <v>3097258</v>
      </c>
      <c r="E892" t="s">
        <v>895</v>
      </c>
      <c r="F892" t="s">
        <v>896</v>
      </c>
      <c r="G892" t="str">
        <f>VLOOKUP(D892,'[2]sold to'!$A:$H,8,0)</f>
        <v>Luxembourg</v>
      </c>
      <c r="H892" t="str">
        <f>VLOOKUP(D892,'[2]sold to'!$A:$I,9,0)</f>
        <v>Europe</v>
      </c>
      <c r="K892">
        <v>260</v>
      </c>
      <c r="L892">
        <v>88021024</v>
      </c>
      <c r="M892" t="s">
        <v>98</v>
      </c>
      <c r="N892">
        <v>5</v>
      </c>
      <c r="P892" t="str">
        <f>VLOOKUP(L892,'Status Report'!B:AA,26,0)</f>
        <v>China</v>
      </c>
      <c r="Q892" t="str">
        <f>VLOOKUP(L892,'Status Report'!B:AB,27,0)</f>
        <v>Openers / Sunglasses / Keyrings / Waiter knife</v>
      </c>
      <c r="R892">
        <f>VLOOKUP(L892,'Status Report'!B:X,23,0)</f>
        <v>209</v>
      </c>
      <c r="S892" t="str">
        <f>VLOOKUP(L892,'Status Report'!B:T,19,0)</f>
        <v>Promocean The Netherlands BV</v>
      </c>
      <c r="T892" s="62">
        <f>VLOOKUP(L892,'Status Report'!B:E,4,0)</f>
        <v>3</v>
      </c>
      <c r="U892" s="19">
        <f>_xlfn.IFS(AI892="Den Bosch",VLOOKUP(L892,'Status Report'!B:AM,35,0),AI892="Yantian",VLOOKUP(L892,'Status Report'!B:AM,36,0),AI892="",IF(H892="Asia Pacific",VLOOKUP(L892,'Status Report'!B:AM,36,0),VLOOKUP(L892,'Status Report'!B:AM,35,0)),AI892="Direct shipment",IF(H892="Asia Pacific",VLOOKUP(L892,'Status Report'!B:AM,36,0),VLOOKUP(L892,'Status Report'!B:AM,35,0)))</f>
        <v>52.800000000000004</v>
      </c>
      <c r="V892" s="20">
        <f t="shared" si="199"/>
        <v>264</v>
      </c>
      <c r="W892" s="19">
        <f>_xlfn.IFS(AI892="Den Bosch",VLOOKUP(L892,'Status Report'!B:AM,37,0),AI892="Yantian",VLOOKUP(L892,'Status Report'!B:AM,38,0),AI892="",IF(H892="Asia Pacific",VLOOKUP(L892,'Status Report'!B:AM,38,0),VLOOKUP(L892,'Status Report'!B:AM,37,0)),AI892="Direct shipment",IF(H892="Asia Pacific",VLOOKUP(L892,'Status Report'!B:AM,38,0),VLOOKUP(L892,'Status Report'!B:AM,37,0)))</f>
        <v>52.800000000000004</v>
      </c>
      <c r="X892" s="20">
        <f t="shared" si="200"/>
        <v>264</v>
      </c>
      <c r="Y892" s="20">
        <f>_xlfn.IFS(AI892="Den Bosch",VLOOKUP(L892,'Status Report'!B:AO,39,0),AI892="Yantian",VLOOKUP(L892,'Status Report'!B:AO,40,0),AI892="",IF(H892="Asia Pacific",VLOOKUP(L892,'Status Report'!B:AO,40,0),VLOOKUP(L892,'Status Report'!B:AO,39,0)),AI892="Direct shipment",IF(H892="Asia Pacific",VLOOKUP(L892,'Status Report'!B:AO,40,0),VLOOKUP(L892,'Status Report'!B:AO,39,0)))</f>
        <v>0</v>
      </c>
      <c r="Z892" s="20">
        <f t="shared" si="201"/>
        <v>0</v>
      </c>
      <c r="AA892" s="20">
        <f t="shared" si="202"/>
        <v>264</v>
      </c>
      <c r="AB892" s="21">
        <f>_xlfn.IFS(AI892="Den Bosch",VLOOKUP(L892,'Status Report'!B:AM,33,0),AI892="Yantian",VLOOKUP(L892,'Status Report'!B:AM,34,0),AI892="",IF(H892="Asia Pacific",VLOOKUP(L892,'Status Report'!B:AM,34,0),VLOOKUP(L892,'Status Report'!B:AM,33,0)),AI892="Direct shipment",IF(H892="Asia Pacific",VLOOKUP(L892,'Status Report'!B:AM,34,0),VLOOKUP(L892,'Status Report'!B:AM,33,0)))</f>
        <v>46.512961934169503</v>
      </c>
      <c r="AC892" s="21">
        <f>VLOOKUP(L892,'Status Report'!B:CE,82,0)</f>
        <v>0</v>
      </c>
      <c r="AD892" s="21">
        <f t="shared" si="203"/>
        <v>46.512961934169503</v>
      </c>
      <c r="AE892" s="63">
        <f>VLOOKUP(L892,'Status Report'!B:W,20,0)</f>
        <v>25</v>
      </c>
      <c r="AF892" s="63">
        <f>VLOOKUP(L892,'Status Report'!B:W,21,0)</f>
        <v>9</v>
      </c>
      <c r="AG892" s="63">
        <f>VLOOKUP(L892,'Status Report'!B:W,22,0)</f>
        <v>9</v>
      </c>
      <c r="AH892" s="22">
        <f t="shared" si="204"/>
        <v>1.0125E-2</v>
      </c>
      <c r="AI892" t="s">
        <v>990</v>
      </c>
      <c r="AK892" s="63">
        <f>IFERROR(VLOOKUP(G892,ASEAN!A:A,1,0),0)</f>
        <v>0</v>
      </c>
      <c r="AL892" s="63">
        <f>IFERROR(VLOOKUP(D892,'[3]customer specs'!$B$1:$D$65536,3,0),0)</f>
        <v>0</v>
      </c>
      <c r="AM892" s="64">
        <f t="shared" si="205"/>
        <v>0</v>
      </c>
      <c r="AN892" s="64">
        <f t="shared" si="206"/>
        <v>0</v>
      </c>
      <c r="AO892" s="63"/>
      <c r="AP892" s="63"/>
      <c r="AQ892" s="63" t="str">
        <f t="shared" si="207"/>
        <v>no</v>
      </c>
      <c r="AR892" s="20">
        <f t="shared" si="208"/>
        <v>232.56480967084752</v>
      </c>
      <c r="AS892" s="63"/>
      <c r="AT892" s="23">
        <f t="shared" si="213"/>
        <v>0.12</v>
      </c>
      <c r="AU892" s="65">
        <f t="shared" si="209"/>
        <v>52.855638561556255</v>
      </c>
      <c r="AV892" s="65"/>
      <c r="AW892" s="65">
        <f t="shared" si="210"/>
        <v>264.27819280778129</v>
      </c>
      <c r="AX892" s="65"/>
      <c r="AY892" s="63">
        <f>VLOOKUP(L892,'Status Report'!B:CF,81,0)</f>
        <v>0</v>
      </c>
      <c r="AZ892" s="63" t="str">
        <f>VLOOKUP(L892,'Status Report'!B:S,18,0)</f>
        <v>Ellina Smirnova</v>
      </c>
      <c r="BB892" s="63">
        <f>VLOOKUP(L892,'Status Report'!B:Z,25,0)</f>
        <v>48</v>
      </c>
      <c r="BC892" s="63">
        <f t="shared" si="211"/>
        <v>240</v>
      </c>
      <c r="BF892">
        <f>VLOOKUP(L892,'Status Report'!B:CE,82,0)</f>
        <v>0</v>
      </c>
      <c r="BG892">
        <f>VLOOKUP(L892,'Status Report'!B:CF,83,0)</f>
        <v>0</v>
      </c>
      <c r="BH892">
        <f>VLOOKUP(L892,'Status Report'!B:CG,84,0)</f>
        <v>0</v>
      </c>
      <c r="BI892" t="s">
        <v>897</v>
      </c>
      <c r="BJ892" t="s">
        <v>795</v>
      </c>
      <c r="BM892" s="67">
        <f t="shared" si="212"/>
        <v>178</v>
      </c>
    </row>
    <row r="893" spans="1:65" x14ac:dyDescent="0.25">
      <c r="A893" s="68" t="str">
        <f>VLOOKUP(L893,'Status Report'!B:CB,79,0)</f>
        <v>Heineken UCL</v>
      </c>
      <c r="C893">
        <v>26021044</v>
      </c>
      <c r="D893">
        <v>3090240</v>
      </c>
      <c r="E893" t="s">
        <v>898</v>
      </c>
      <c r="F893" t="s">
        <v>899</v>
      </c>
      <c r="G893" t="str">
        <f>VLOOKUP(D893,'[2]sold to'!$A:$H,8,0)</f>
        <v>Bulgaria</v>
      </c>
      <c r="H893" t="str">
        <f>VLOOKUP(D893,'[2]sold to'!$A:$I,9,0)</f>
        <v>Europe</v>
      </c>
      <c r="K893">
        <v>30</v>
      </c>
      <c r="L893">
        <v>88023983</v>
      </c>
      <c r="M893" t="s">
        <v>147</v>
      </c>
      <c r="N893">
        <v>5</v>
      </c>
      <c r="P893" t="str">
        <f>VLOOKUP(L893,'Status Report'!B:AA,26,0)</f>
        <v>China</v>
      </c>
      <c r="Q893" t="str">
        <f>VLOOKUP(L893,'Status Report'!B:AB,27,0)</f>
        <v>Indoor signs</v>
      </c>
      <c r="R893">
        <f>VLOOKUP(L893,'Status Report'!B:X,23,0)</f>
        <v>100</v>
      </c>
      <c r="S893" t="str">
        <f>VLOOKUP(L893,'Status Report'!B:T,19,0)</f>
        <v>Dekkers Visual Communication B.v.</v>
      </c>
      <c r="T893" s="62">
        <f>VLOOKUP(L893,'Status Report'!B:E,4,0)</f>
        <v>3</v>
      </c>
      <c r="U893" s="19">
        <f>_xlfn.IFS(AI893="Den Bosch",VLOOKUP(L893,'Status Report'!B:AM,35,0),AI893="Yantian",VLOOKUP(L893,'Status Report'!B:AM,36,0),AI893="",IF(H893="Asia Pacific",VLOOKUP(L893,'Status Report'!B:AM,36,0),VLOOKUP(L893,'Status Report'!B:AM,35,0)),AI893="Direct shipment",IF(H893="Asia Pacific",VLOOKUP(L893,'Status Report'!B:AM,36,0),VLOOKUP(L893,'Status Report'!B:AM,35,0)))</f>
        <v>128.80000000000001</v>
      </c>
      <c r="V893" s="20">
        <f t="shared" si="199"/>
        <v>644</v>
      </c>
      <c r="W893" s="19">
        <f>_xlfn.IFS(AI893="Den Bosch",VLOOKUP(L893,'Status Report'!B:AM,37,0),AI893="Yantian",VLOOKUP(L893,'Status Report'!B:AM,38,0),AI893="",IF(H893="Asia Pacific",VLOOKUP(L893,'Status Report'!B:AM,38,0),VLOOKUP(L893,'Status Report'!B:AM,37,0)),AI893="Direct shipment",IF(H893="Asia Pacific",VLOOKUP(L893,'Status Report'!B:AM,38,0),VLOOKUP(L893,'Status Report'!B:AM,37,0)))</f>
        <v>128.80000000000001</v>
      </c>
      <c r="X893" s="20">
        <f t="shared" si="200"/>
        <v>644</v>
      </c>
      <c r="Y893" s="20">
        <f>_xlfn.IFS(AI893="Den Bosch",VLOOKUP(L893,'Status Report'!B:AO,39,0),AI893="Yantian",VLOOKUP(L893,'Status Report'!B:AO,40,0),AI893="",IF(H893="Asia Pacific",VLOOKUP(L893,'Status Report'!B:AO,40,0),VLOOKUP(L893,'Status Report'!B:AO,39,0)),AI893="Direct shipment",IF(H893="Asia Pacific",VLOOKUP(L893,'Status Report'!B:AO,40,0),VLOOKUP(L893,'Status Report'!B:AO,39,0)))</f>
        <v>0</v>
      </c>
      <c r="Z893" s="20">
        <f t="shared" si="201"/>
        <v>0</v>
      </c>
      <c r="AA893" s="20">
        <f t="shared" si="202"/>
        <v>644</v>
      </c>
      <c r="AB893" s="21">
        <f>_xlfn.IFS(AI893="Den Bosch",VLOOKUP(L893,'Status Report'!B:AM,33,0),AI893="Yantian",VLOOKUP(L893,'Status Report'!B:AM,34,0),AI893="",IF(H893="Asia Pacific",VLOOKUP(L893,'Status Report'!B:AM,34,0),VLOOKUP(L893,'Status Report'!B:AM,33,0)),AI893="Direct shipment",IF(H893="Asia Pacific",VLOOKUP(L893,'Status Report'!B:AM,34,0),VLOOKUP(L893,'Status Report'!B:AM,33,0)))</f>
        <v>111.38940000000001</v>
      </c>
      <c r="AC893" s="21">
        <f>VLOOKUP(L893,'Status Report'!B:CE,82,0)</f>
        <v>0</v>
      </c>
      <c r="AD893" s="21">
        <f t="shared" si="203"/>
        <v>111.38940000000001</v>
      </c>
      <c r="AE893" s="63">
        <f>VLOOKUP(L893,'Status Report'!B:W,20,0)</f>
        <v>61.5</v>
      </c>
      <c r="AF893" s="63">
        <f>VLOOKUP(L893,'Status Report'!B:W,21,0)</f>
        <v>53</v>
      </c>
      <c r="AG893" s="63">
        <f>VLOOKUP(L893,'Status Report'!B:W,22,0)</f>
        <v>10</v>
      </c>
      <c r="AH893" s="22">
        <f t="shared" si="204"/>
        <v>0.16297500000000001</v>
      </c>
      <c r="AI893" t="s">
        <v>990</v>
      </c>
      <c r="AK893" s="63">
        <f>IFERROR(VLOOKUP(G893,ASEAN!A:A,1,0),0)</f>
        <v>0</v>
      </c>
      <c r="AL893" s="63">
        <f>IFERROR(VLOOKUP(D893,'[3]customer specs'!$B$1:$D$65536,3,0),0)</f>
        <v>0</v>
      </c>
      <c r="AM893" s="64">
        <f t="shared" si="205"/>
        <v>0</v>
      </c>
      <c r="AN893" s="64">
        <f t="shared" si="206"/>
        <v>0</v>
      </c>
      <c r="AO893" s="63"/>
      <c r="AP893" s="63"/>
      <c r="AQ893" s="63" t="str">
        <f t="shared" si="207"/>
        <v>no</v>
      </c>
      <c r="AR893" s="20">
        <f t="shared" si="208"/>
        <v>556.947</v>
      </c>
      <c r="AS893" s="63"/>
      <c r="AT893" s="23">
        <f t="shared" si="213"/>
        <v>0.12</v>
      </c>
      <c r="AU893" s="65">
        <f t="shared" si="209"/>
        <v>126.57886363636365</v>
      </c>
      <c r="AV893" s="65"/>
      <c r="AW893" s="65">
        <f t="shared" si="210"/>
        <v>632.89431818181822</v>
      </c>
      <c r="AX893" s="65"/>
      <c r="AY893" s="63">
        <f>VLOOKUP(L893,'Status Report'!B:CF,81,0)</f>
        <v>0</v>
      </c>
      <c r="AZ893" s="63" t="str">
        <f>VLOOKUP(L893,'Status Report'!B:S,18,0)</f>
        <v>Ludmilla Zarybnicka</v>
      </c>
      <c r="BB893" s="63">
        <f>VLOOKUP(L893,'Status Report'!B:Z,25,0)</f>
        <v>1</v>
      </c>
      <c r="BC893" s="63">
        <f t="shared" si="211"/>
        <v>5</v>
      </c>
      <c r="BF893">
        <f>VLOOKUP(L893,'Status Report'!B:CE,82,0)</f>
        <v>0</v>
      </c>
      <c r="BG893">
        <f>VLOOKUP(L893,'Status Report'!B:CF,83,0)</f>
        <v>0</v>
      </c>
      <c r="BH893">
        <f>VLOOKUP(L893,'Status Report'!B:CG,84,0)</f>
        <v>0</v>
      </c>
      <c r="BI893" t="s">
        <v>897</v>
      </c>
      <c r="BJ893" t="s">
        <v>795</v>
      </c>
      <c r="BM893" s="67">
        <f t="shared" si="212"/>
        <v>125</v>
      </c>
    </row>
    <row r="894" spans="1:65" x14ac:dyDescent="0.25">
      <c r="A894" s="68" t="str">
        <f>VLOOKUP(L894,'Status Report'!B:CB,79,0)</f>
        <v>Heineken</v>
      </c>
      <c r="C894">
        <v>26021044</v>
      </c>
      <c r="D894">
        <v>3090240</v>
      </c>
      <c r="E894" t="s">
        <v>898</v>
      </c>
      <c r="F894" t="s">
        <v>899</v>
      </c>
      <c r="G894" t="str">
        <f>VLOOKUP(D894,'[2]sold to'!$A:$H,8,0)</f>
        <v>Bulgaria</v>
      </c>
      <c r="H894" t="str">
        <f>VLOOKUP(D894,'[2]sold to'!$A:$I,9,0)</f>
        <v>Europe</v>
      </c>
      <c r="K894">
        <v>40</v>
      </c>
      <c r="L894">
        <v>88026851</v>
      </c>
      <c r="M894" t="s">
        <v>463</v>
      </c>
      <c r="N894">
        <v>4</v>
      </c>
      <c r="P894" t="str">
        <f>VLOOKUP(L894,'Status Report'!B:AA,26,0)</f>
        <v>China</v>
      </c>
      <c r="Q894" t="str">
        <f>VLOOKUP(L894,'Status Report'!B:AB,27,0)</f>
        <v>Bar support</v>
      </c>
      <c r="R894">
        <f>VLOOKUP(L894,'Status Report'!B:X,23,0)</f>
        <v>167</v>
      </c>
      <c r="S894" t="str">
        <f>VLOOKUP(L894,'Status Report'!B:T,19,0)</f>
        <v>Promocean The Netherlands BV</v>
      </c>
      <c r="T894" s="62">
        <f>VLOOKUP(L894,'Status Report'!B:E,4,0)</f>
        <v>3</v>
      </c>
      <c r="U894" s="19">
        <f>_xlfn.IFS(AI894="Den Bosch",VLOOKUP(L894,'Status Report'!B:AM,35,0),AI894="Yantian",VLOOKUP(L894,'Status Report'!B:AM,36,0),AI894="",IF(H894="Asia Pacific",VLOOKUP(L894,'Status Report'!B:AM,36,0),VLOOKUP(L894,'Status Report'!B:AM,35,0)),AI894="Direct shipment",IF(H894="Asia Pacific",VLOOKUP(L894,'Status Report'!B:AM,36,0),VLOOKUP(L894,'Status Report'!B:AM,35,0)))</f>
        <v>87</v>
      </c>
      <c r="V894" s="20">
        <f t="shared" si="199"/>
        <v>348</v>
      </c>
      <c r="W894" s="19">
        <f>_xlfn.IFS(AI894="Den Bosch",VLOOKUP(L894,'Status Report'!B:AM,37,0),AI894="Yantian",VLOOKUP(L894,'Status Report'!B:AM,38,0),AI894="",IF(H894="Asia Pacific",VLOOKUP(L894,'Status Report'!B:AM,38,0),VLOOKUP(L894,'Status Report'!B:AM,37,0)),AI894="Direct shipment",IF(H894="Asia Pacific",VLOOKUP(L894,'Status Report'!B:AM,38,0),VLOOKUP(L894,'Status Report'!B:AM,37,0)))</f>
        <v>76.679999999999993</v>
      </c>
      <c r="X894" s="20">
        <f t="shared" si="200"/>
        <v>306.71999999999997</v>
      </c>
      <c r="Y894" s="20">
        <f>_xlfn.IFS(AI894="Den Bosch",VLOOKUP(L894,'Status Report'!B:AO,39,0),AI894="Yantian",VLOOKUP(L894,'Status Report'!B:AO,40,0),AI894="",IF(H894="Asia Pacific",VLOOKUP(L894,'Status Report'!B:AO,40,0),VLOOKUP(L894,'Status Report'!B:AO,39,0)),AI894="Direct shipment",IF(H894="Asia Pacific",VLOOKUP(L894,'Status Report'!B:AO,40,0),VLOOKUP(L894,'Status Report'!B:AO,39,0)))</f>
        <v>0</v>
      </c>
      <c r="Z894" s="20">
        <f t="shared" si="201"/>
        <v>0</v>
      </c>
      <c r="AA894" s="20">
        <f t="shared" si="202"/>
        <v>306.71999999999997</v>
      </c>
      <c r="AB894" s="21">
        <f>_xlfn.IFS(AI894="Den Bosch",VLOOKUP(L894,'Status Report'!B:AM,33,0),AI894="Yantian",VLOOKUP(L894,'Status Report'!B:AM,34,0),AI894="",IF(H894="Asia Pacific",VLOOKUP(L894,'Status Report'!B:AM,34,0),VLOOKUP(L894,'Status Report'!B:AM,33,0)),AI894="Direct shipment",IF(H894="Asia Pacific",VLOOKUP(L894,'Status Report'!B:AM,34,0),VLOOKUP(L894,'Status Report'!B:AM,33,0)))</f>
        <v>65.527200000000008</v>
      </c>
      <c r="AC894" s="21">
        <f>VLOOKUP(L894,'Status Report'!B:CE,82,0)</f>
        <v>0</v>
      </c>
      <c r="AD894" s="21">
        <f t="shared" si="203"/>
        <v>65.527200000000008</v>
      </c>
      <c r="AE894" s="63">
        <f>VLOOKUP(L894,'Status Report'!B:W,20,0)</f>
        <v>49</v>
      </c>
      <c r="AF894" s="63">
        <f>VLOOKUP(L894,'Status Report'!B:W,21,0)</f>
        <v>26</v>
      </c>
      <c r="AG894" s="63">
        <f>VLOOKUP(L894,'Status Report'!B:W,22,0)</f>
        <v>50</v>
      </c>
      <c r="AH894" s="22">
        <f t="shared" si="204"/>
        <v>0.25480000000000003</v>
      </c>
      <c r="AI894" t="s">
        <v>990</v>
      </c>
      <c r="AK894" s="63">
        <f>IFERROR(VLOOKUP(G894,ASEAN!A:A,1,0),0)</f>
        <v>0</v>
      </c>
      <c r="AL894" s="63">
        <f>IFERROR(VLOOKUP(D894,'[3]customer specs'!$B$1:$D$65536,3,0),0)</f>
        <v>0</v>
      </c>
      <c r="AM894" s="64">
        <f t="shared" si="205"/>
        <v>41.28000000000003</v>
      </c>
      <c r="AN894" s="64">
        <f t="shared" si="206"/>
        <v>0</v>
      </c>
      <c r="AO894" s="63"/>
      <c r="AP894" s="63"/>
      <c r="AQ894" s="63" t="str">
        <f t="shared" si="207"/>
        <v>no</v>
      </c>
      <c r="AR894" s="20">
        <f t="shared" si="208"/>
        <v>262.10880000000003</v>
      </c>
      <c r="AS894" s="63"/>
      <c r="AT894" s="23">
        <f t="shared" si="213"/>
        <v>0.12</v>
      </c>
      <c r="AU894" s="65">
        <f t="shared" si="209"/>
        <v>74.462727272727278</v>
      </c>
      <c r="AV894" s="65"/>
      <c r="AW894" s="65">
        <f t="shared" si="210"/>
        <v>297.85090909090911</v>
      </c>
      <c r="AX894" s="65"/>
      <c r="AY894" s="63">
        <f>VLOOKUP(L894,'Status Report'!B:CF,81,0)</f>
        <v>0</v>
      </c>
      <c r="AZ894" s="63" t="str">
        <f>VLOOKUP(L894,'Status Report'!B:S,18,0)</f>
        <v>Ellina Smirnova</v>
      </c>
      <c r="BB894" s="63">
        <f>VLOOKUP(L894,'Status Report'!B:Z,25,0)</f>
        <v>12</v>
      </c>
      <c r="BC894" s="63">
        <f t="shared" si="211"/>
        <v>48</v>
      </c>
      <c r="BF894">
        <f>VLOOKUP(L894,'Status Report'!B:CE,82,0)</f>
        <v>0</v>
      </c>
      <c r="BG894">
        <f>VLOOKUP(L894,'Status Report'!B:CF,83,0)</f>
        <v>0</v>
      </c>
      <c r="BH894">
        <f>VLOOKUP(L894,'Status Report'!B:CG,84,0)</f>
        <v>0</v>
      </c>
      <c r="BI894" t="s">
        <v>897</v>
      </c>
      <c r="BJ894" t="s">
        <v>795</v>
      </c>
      <c r="BM894" s="67">
        <f t="shared" si="212"/>
        <v>273</v>
      </c>
    </row>
    <row r="895" spans="1:65" x14ac:dyDescent="0.25">
      <c r="A895" s="68" t="str">
        <f>VLOOKUP(L895,'Status Report'!B:CB,79,0)</f>
        <v>Heineken UCL</v>
      </c>
      <c r="C895">
        <v>26021044</v>
      </c>
      <c r="D895">
        <v>3090240</v>
      </c>
      <c r="E895" t="s">
        <v>898</v>
      </c>
      <c r="F895" t="s">
        <v>899</v>
      </c>
      <c r="G895" t="str">
        <f>VLOOKUP(D895,'[2]sold to'!$A:$H,8,0)</f>
        <v>Bulgaria</v>
      </c>
      <c r="H895" t="str">
        <f>VLOOKUP(D895,'[2]sold to'!$A:$I,9,0)</f>
        <v>Europe</v>
      </c>
      <c r="K895">
        <v>50</v>
      </c>
      <c r="L895">
        <v>88026493</v>
      </c>
      <c r="M895" t="s">
        <v>804</v>
      </c>
      <c r="N895">
        <v>1</v>
      </c>
      <c r="P895" t="str">
        <f>VLOOKUP(L895,'Status Report'!B:AA,26,0)</f>
        <v>China</v>
      </c>
      <c r="Q895" t="str">
        <f>VLOOKUP(L895,'Status Report'!B:AB,27,0)</f>
        <v>Bar support</v>
      </c>
      <c r="R895">
        <f>VLOOKUP(L895,'Status Report'!B:X,23,0)</f>
        <v>167</v>
      </c>
      <c r="S895" t="str">
        <f>VLOOKUP(L895,'Status Report'!B:T,19,0)</f>
        <v>Promocean The Netherlands BV</v>
      </c>
      <c r="T895" s="62">
        <f>VLOOKUP(L895,'Status Report'!B:E,4,0)</f>
        <v>3</v>
      </c>
      <c r="U895" s="19">
        <f>_xlfn.IFS(AI895="Den Bosch",VLOOKUP(L895,'Status Report'!B:AM,35,0),AI895="Yantian",VLOOKUP(L895,'Status Report'!B:AM,36,0),AI895="",IF(H895="Asia Pacific",VLOOKUP(L895,'Status Report'!B:AM,36,0),VLOOKUP(L895,'Status Report'!B:AM,35,0)),AI895="Direct shipment",IF(H895="Asia Pacific",VLOOKUP(L895,'Status Report'!B:AM,36,0),VLOOKUP(L895,'Status Report'!B:AM,35,0)))</f>
        <v>73.199999999999989</v>
      </c>
      <c r="V895" s="20">
        <f t="shared" si="199"/>
        <v>73.199999999999989</v>
      </c>
      <c r="W895" s="19">
        <f>_xlfn.IFS(AI895="Den Bosch",VLOOKUP(L895,'Status Report'!B:AM,37,0),AI895="Yantian",VLOOKUP(L895,'Status Report'!B:AM,38,0),AI895="",IF(H895="Asia Pacific",VLOOKUP(L895,'Status Report'!B:AM,38,0),VLOOKUP(L895,'Status Report'!B:AM,37,0)),AI895="Direct shipment",IF(H895="Asia Pacific",VLOOKUP(L895,'Status Report'!B:AM,38,0),VLOOKUP(L895,'Status Report'!B:AM,37,0)))</f>
        <v>73.199999999999989</v>
      </c>
      <c r="X895" s="20">
        <f t="shared" si="200"/>
        <v>73.199999999999989</v>
      </c>
      <c r="Y895" s="20">
        <f>_xlfn.IFS(AI895="Den Bosch",VLOOKUP(L895,'Status Report'!B:AO,39,0),AI895="Yantian",VLOOKUP(L895,'Status Report'!B:AO,40,0),AI895="",IF(H895="Asia Pacific",VLOOKUP(L895,'Status Report'!B:AO,40,0),VLOOKUP(L895,'Status Report'!B:AO,39,0)),AI895="Direct shipment",IF(H895="Asia Pacific",VLOOKUP(L895,'Status Report'!B:AO,40,0),VLOOKUP(L895,'Status Report'!B:AO,39,0)))</f>
        <v>0</v>
      </c>
      <c r="Z895" s="20">
        <f t="shared" si="201"/>
        <v>0</v>
      </c>
      <c r="AA895" s="20">
        <f t="shared" si="202"/>
        <v>73.199999999999989</v>
      </c>
      <c r="AB895" s="21">
        <f>_xlfn.IFS(AI895="Den Bosch",VLOOKUP(L895,'Status Report'!B:AM,33,0),AI895="Yantian",VLOOKUP(L895,'Status Report'!B:AM,34,0),AI895="",IF(H895="Asia Pacific",VLOOKUP(L895,'Status Report'!B:AM,34,0),VLOOKUP(L895,'Status Report'!B:AM,33,0)),AI895="Direct shipment",IF(H895="Asia Pacific",VLOOKUP(L895,'Status Report'!B:AM,34,0),VLOOKUP(L895,'Status Report'!B:AM,33,0)))</f>
        <v>63.327000000000005</v>
      </c>
      <c r="AC895" s="21">
        <f>VLOOKUP(L895,'Status Report'!B:CE,82,0)</f>
        <v>0</v>
      </c>
      <c r="AD895" s="21">
        <f t="shared" si="203"/>
        <v>63.327000000000005</v>
      </c>
      <c r="AE895" s="63">
        <f>VLOOKUP(L895,'Status Report'!B:W,20,0)</f>
        <v>49</v>
      </c>
      <c r="AF895" s="63">
        <f>VLOOKUP(L895,'Status Report'!B:W,21,0)</f>
        <v>26</v>
      </c>
      <c r="AG895" s="63">
        <f>VLOOKUP(L895,'Status Report'!B:W,22,0)</f>
        <v>50</v>
      </c>
      <c r="AH895" s="22">
        <f t="shared" si="204"/>
        <v>6.3700000000000007E-2</v>
      </c>
      <c r="AI895" t="s">
        <v>990</v>
      </c>
      <c r="AK895" s="63">
        <f>IFERROR(VLOOKUP(G895,ASEAN!A:A,1,0),0)</f>
        <v>0</v>
      </c>
      <c r="AL895" s="63">
        <f>IFERROR(VLOOKUP(D895,'[3]customer specs'!$B$1:$D$65536,3,0),0)</f>
        <v>0</v>
      </c>
      <c r="AM895" s="64">
        <f t="shared" si="205"/>
        <v>0</v>
      </c>
      <c r="AN895" s="64">
        <f t="shared" si="206"/>
        <v>0</v>
      </c>
      <c r="AO895" s="63"/>
      <c r="AP895" s="63"/>
      <c r="AQ895" s="63" t="str">
        <f t="shared" si="207"/>
        <v>no</v>
      </c>
      <c r="AR895" s="20">
        <f t="shared" si="208"/>
        <v>63.327000000000005</v>
      </c>
      <c r="AS895" s="63"/>
      <c r="AT895" s="23">
        <f t="shared" si="213"/>
        <v>0.12</v>
      </c>
      <c r="AU895" s="65">
        <f t="shared" si="209"/>
        <v>71.962500000000006</v>
      </c>
      <c r="AV895" s="65"/>
      <c r="AW895" s="65">
        <f t="shared" si="210"/>
        <v>71.962500000000006</v>
      </c>
      <c r="AX895" s="65"/>
      <c r="AY895" s="63">
        <f>VLOOKUP(L895,'Status Report'!B:CF,81,0)</f>
        <v>0</v>
      </c>
      <c r="AZ895" s="63" t="str">
        <f>VLOOKUP(L895,'Status Report'!B:S,18,0)</f>
        <v>Ellina Smirnova</v>
      </c>
      <c r="BB895" s="63">
        <f>VLOOKUP(L895,'Status Report'!B:Z,25,0)</f>
        <v>12</v>
      </c>
      <c r="BC895" s="63">
        <f t="shared" si="211"/>
        <v>12</v>
      </c>
      <c r="BF895">
        <f>VLOOKUP(L895,'Status Report'!B:CE,82,0)</f>
        <v>0</v>
      </c>
      <c r="BG895">
        <f>VLOOKUP(L895,'Status Report'!B:CF,83,0)</f>
        <v>0</v>
      </c>
      <c r="BH895">
        <f>VLOOKUP(L895,'Status Report'!B:CG,84,0)</f>
        <v>0</v>
      </c>
      <c r="BI895" t="s">
        <v>897</v>
      </c>
      <c r="BJ895" t="s">
        <v>795</v>
      </c>
      <c r="BM895" s="67">
        <f t="shared" si="212"/>
        <v>356</v>
      </c>
    </row>
    <row r="896" spans="1:65" x14ac:dyDescent="0.25">
      <c r="A896" s="68" t="str">
        <f>VLOOKUP(L896,'Status Report'!B:CB,79,0)</f>
        <v>Heineken</v>
      </c>
      <c r="C896">
        <v>26021044</v>
      </c>
      <c r="D896">
        <v>3090240</v>
      </c>
      <c r="E896" t="s">
        <v>898</v>
      </c>
      <c r="F896" t="s">
        <v>899</v>
      </c>
      <c r="G896" t="str">
        <f>VLOOKUP(D896,'[2]sold to'!$A:$H,8,0)</f>
        <v>Bulgaria</v>
      </c>
      <c r="H896" t="str">
        <f>VLOOKUP(D896,'[2]sold to'!$A:$I,9,0)</f>
        <v>Europe</v>
      </c>
      <c r="K896">
        <v>60</v>
      </c>
      <c r="L896">
        <v>88023610</v>
      </c>
      <c r="M896" t="s">
        <v>298</v>
      </c>
      <c r="N896">
        <v>3</v>
      </c>
      <c r="P896" t="str">
        <f>VLOOKUP(L896,'Status Report'!B:AA,26,0)</f>
        <v>China</v>
      </c>
      <c r="Q896" t="str">
        <f>VLOOKUP(L896,'Status Report'!B:AB,27,0)</f>
        <v>Indoor signs</v>
      </c>
      <c r="R896">
        <f>VLOOKUP(L896,'Status Report'!B:X,23,0)</f>
        <v>250</v>
      </c>
      <c r="S896" t="str">
        <f>VLOOKUP(L896,'Status Report'!B:T,19,0)</f>
        <v>Dekkers Visual Communication B.v.</v>
      </c>
      <c r="T896" s="62">
        <f>VLOOKUP(L896,'Status Report'!B:E,4,0)</f>
        <v>1</v>
      </c>
      <c r="U896" s="19">
        <f>_xlfn.IFS(AI896="Den Bosch",VLOOKUP(L896,'Status Report'!B:AM,35,0),AI896="Yantian",VLOOKUP(L896,'Status Report'!B:AM,36,0),AI896="",IF(H896="Asia Pacific",VLOOKUP(L896,'Status Report'!B:AM,36,0),VLOOKUP(L896,'Status Report'!B:AM,35,0)),AI896="Direct shipment",IF(H896="Asia Pacific",VLOOKUP(L896,'Status Report'!B:AM,36,0),VLOOKUP(L896,'Status Report'!B:AM,35,0)))</f>
        <v>158.37</v>
      </c>
      <c r="V896" s="20">
        <f t="shared" si="199"/>
        <v>475.11</v>
      </c>
      <c r="W896" s="19">
        <f>_xlfn.IFS(AI896="Den Bosch",VLOOKUP(L896,'Status Report'!B:AM,37,0),AI896="Yantian",VLOOKUP(L896,'Status Report'!B:AM,38,0),AI896="",IF(H896="Asia Pacific",VLOOKUP(L896,'Status Report'!B:AM,38,0),VLOOKUP(L896,'Status Report'!B:AM,37,0)),AI896="Direct shipment",IF(H896="Asia Pacific",VLOOKUP(L896,'Status Report'!B:AM,38,0),VLOOKUP(L896,'Status Report'!B:AM,37,0)))</f>
        <v>158.37</v>
      </c>
      <c r="X896" s="20">
        <f t="shared" si="200"/>
        <v>475.11</v>
      </c>
      <c r="Y896" s="20">
        <f>_xlfn.IFS(AI896="Den Bosch",VLOOKUP(L896,'Status Report'!B:AO,39,0),AI896="Yantian",VLOOKUP(L896,'Status Report'!B:AO,40,0),AI896="",IF(H896="Asia Pacific",VLOOKUP(L896,'Status Report'!B:AO,40,0),VLOOKUP(L896,'Status Report'!B:AO,39,0)),AI896="Direct shipment",IF(H896="Asia Pacific",VLOOKUP(L896,'Status Report'!B:AO,40,0),VLOOKUP(L896,'Status Report'!B:AO,39,0)))</f>
        <v>0</v>
      </c>
      <c r="Z896" s="20">
        <f t="shared" si="201"/>
        <v>0</v>
      </c>
      <c r="AA896" s="20">
        <f t="shared" si="202"/>
        <v>475.11</v>
      </c>
      <c r="AB896" s="21">
        <f>_xlfn.IFS(AI896="Den Bosch",VLOOKUP(L896,'Status Report'!B:AM,33,0),AI896="Yantian",VLOOKUP(L896,'Status Report'!B:AM,34,0),AI896="",IF(H896="Asia Pacific",VLOOKUP(L896,'Status Report'!B:AM,34,0),VLOOKUP(L896,'Status Report'!B:AM,33,0)),AI896="Direct shipment",IF(H896="Asia Pacific",VLOOKUP(L896,'Status Report'!B:AM,34,0),VLOOKUP(L896,'Status Report'!B:AM,33,0)))</f>
        <v>136.95960000000002</v>
      </c>
      <c r="AC896" s="21">
        <f>VLOOKUP(L896,'Status Report'!B:CE,82,0)</f>
        <v>0</v>
      </c>
      <c r="AD896" s="21">
        <f t="shared" si="203"/>
        <v>136.95960000000002</v>
      </c>
      <c r="AE896" s="63">
        <f>VLOOKUP(L896,'Status Report'!B:W,20,0)</f>
        <v>63</v>
      </c>
      <c r="AF896" s="63">
        <f>VLOOKUP(L896,'Status Report'!B:W,21,0)</f>
        <v>63</v>
      </c>
      <c r="AG896" s="63">
        <f>VLOOKUP(L896,'Status Report'!B:W,22,0)</f>
        <v>12.5</v>
      </c>
      <c r="AH896" s="22">
        <f t="shared" si="204"/>
        <v>0.14883750000000001</v>
      </c>
      <c r="AK896" s="63">
        <f>IFERROR(VLOOKUP(G896,ASEAN!A:A,1,0),0)</f>
        <v>0</v>
      </c>
      <c r="AL896" s="63">
        <f>IFERROR(VLOOKUP(D896,'[3]customer specs'!$B$1:$D$65536,3,0),0)</f>
        <v>0</v>
      </c>
      <c r="AM896" s="64">
        <f t="shared" si="205"/>
        <v>0</v>
      </c>
      <c r="AN896" s="64">
        <f t="shared" si="206"/>
        <v>0</v>
      </c>
      <c r="AO896" s="63"/>
      <c r="AP896" s="63"/>
      <c r="AQ896" s="63" t="str">
        <f t="shared" si="207"/>
        <v>no</v>
      </c>
      <c r="AR896" s="20">
        <f t="shared" si="208"/>
        <v>410.87880000000007</v>
      </c>
      <c r="AS896" s="63"/>
      <c r="AT896" s="23">
        <f t="shared" si="213"/>
        <v>0.12</v>
      </c>
      <c r="AU896" s="65">
        <f t="shared" si="209"/>
        <v>155.63590909090911</v>
      </c>
      <c r="AV896" s="65"/>
      <c r="AW896" s="65">
        <f t="shared" si="210"/>
        <v>466.90772727272736</v>
      </c>
      <c r="AX896" s="65"/>
      <c r="AY896" s="63">
        <f>VLOOKUP(L896,'Status Report'!B:CF,81,0)</f>
        <v>0</v>
      </c>
      <c r="AZ896" s="63" t="str">
        <f>VLOOKUP(L896,'Status Report'!B:S,18,0)</f>
        <v>Ludmilla Zarybnicka</v>
      </c>
      <c r="BB896" s="63">
        <f>VLOOKUP(L896,'Status Report'!B:Z,25,0)</f>
        <v>1</v>
      </c>
      <c r="BC896" s="63">
        <f t="shared" si="211"/>
        <v>3</v>
      </c>
      <c r="BF896">
        <f>VLOOKUP(L896,'Status Report'!B:CE,82,0)</f>
        <v>0</v>
      </c>
      <c r="BG896">
        <f>VLOOKUP(L896,'Status Report'!B:CF,83,0)</f>
        <v>0</v>
      </c>
      <c r="BH896">
        <f>VLOOKUP(L896,'Status Report'!B:CG,84,0)</f>
        <v>0</v>
      </c>
      <c r="BI896" t="s">
        <v>897</v>
      </c>
      <c r="BJ896" t="s">
        <v>795</v>
      </c>
      <c r="BM896" s="67">
        <f t="shared" si="212"/>
        <v>7</v>
      </c>
    </row>
    <row r="897" spans="1:65" x14ac:dyDescent="0.25">
      <c r="A897" s="68" t="str">
        <f>VLOOKUP(L897,'Status Report'!B:CB,79,0)</f>
        <v>Heineken</v>
      </c>
      <c r="C897">
        <v>26021044</v>
      </c>
      <c r="D897">
        <v>3090240</v>
      </c>
      <c r="E897" t="s">
        <v>898</v>
      </c>
      <c r="F897" t="s">
        <v>899</v>
      </c>
      <c r="G897" t="str">
        <f>VLOOKUP(D897,'[2]sold to'!$A:$H,8,0)</f>
        <v>Bulgaria</v>
      </c>
      <c r="H897" t="str">
        <f>VLOOKUP(D897,'[2]sold to'!$A:$I,9,0)</f>
        <v>Europe</v>
      </c>
      <c r="K897">
        <v>70</v>
      </c>
      <c r="L897">
        <v>88024215</v>
      </c>
      <c r="M897" t="s">
        <v>146</v>
      </c>
      <c r="N897">
        <v>1</v>
      </c>
      <c r="P897" t="str">
        <f>VLOOKUP(L897,'Status Report'!B:AA,26,0)</f>
        <v>China</v>
      </c>
      <c r="Q897" t="str">
        <f>VLOOKUP(L897,'Status Report'!B:AB,27,0)</f>
        <v>Bar support</v>
      </c>
      <c r="R897">
        <f>VLOOKUP(L897,'Status Report'!B:X,23,0)</f>
        <v>63</v>
      </c>
      <c r="S897" t="str">
        <f>VLOOKUP(L897,'Status Report'!B:T,19,0)</f>
        <v>Asian Sourcing Link</v>
      </c>
      <c r="T897" s="62">
        <f>VLOOKUP(L897,'Status Report'!B:E,4,0)</f>
        <v>1</v>
      </c>
      <c r="U897" s="19">
        <f>_xlfn.IFS(AI897="Den Bosch",VLOOKUP(L897,'Status Report'!B:AM,35,0),AI897="Yantian",VLOOKUP(L897,'Status Report'!B:AM,36,0),AI897="",IF(H897="Asia Pacific",VLOOKUP(L897,'Status Report'!B:AM,36,0),VLOOKUP(L897,'Status Report'!B:AM,35,0)),AI897="Direct shipment",IF(H897="Asia Pacific",VLOOKUP(L897,'Status Report'!B:AM,36,0),VLOOKUP(L897,'Status Report'!B:AM,35,0)))</f>
        <v>305.8</v>
      </c>
      <c r="V897" s="20">
        <f t="shared" si="199"/>
        <v>305.8</v>
      </c>
      <c r="W897" s="19">
        <f>_xlfn.IFS(AI897="Den Bosch",VLOOKUP(L897,'Status Report'!B:AM,37,0),AI897="Yantian",VLOOKUP(L897,'Status Report'!B:AM,38,0),AI897="",IF(H897="Asia Pacific",VLOOKUP(L897,'Status Report'!B:AM,38,0),VLOOKUP(L897,'Status Report'!B:AM,37,0)),AI897="Direct shipment",IF(H897="Asia Pacific",VLOOKUP(L897,'Status Report'!B:AM,38,0),VLOOKUP(L897,'Status Report'!B:AM,37,0)))</f>
        <v>305.8</v>
      </c>
      <c r="X897" s="20">
        <f t="shared" si="200"/>
        <v>305.8</v>
      </c>
      <c r="Y897" s="20">
        <f>_xlfn.IFS(AI897="Den Bosch",VLOOKUP(L897,'Status Report'!B:AO,39,0),AI897="Yantian",VLOOKUP(L897,'Status Report'!B:AO,40,0),AI897="",IF(H897="Asia Pacific",VLOOKUP(L897,'Status Report'!B:AO,40,0),VLOOKUP(L897,'Status Report'!B:AO,39,0)),AI897="Direct shipment",IF(H897="Asia Pacific",VLOOKUP(L897,'Status Report'!B:AO,40,0),VLOOKUP(L897,'Status Report'!B:AO,39,0)))</f>
        <v>0</v>
      </c>
      <c r="Z897" s="20">
        <f t="shared" si="201"/>
        <v>0</v>
      </c>
      <c r="AA897" s="20">
        <f t="shared" si="202"/>
        <v>305.8</v>
      </c>
      <c r="AB897" s="21">
        <f>_xlfn.IFS(AI897="Den Bosch",VLOOKUP(L897,'Status Report'!B:AM,33,0),AI897="Yantian",VLOOKUP(L897,'Status Report'!B:AM,34,0),AI897="",IF(H897="Asia Pacific",VLOOKUP(L897,'Status Report'!B:AM,34,0),VLOOKUP(L897,'Status Report'!B:AM,33,0)),AI897="Direct shipment",IF(H897="Asia Pacific",VLOOKUP(L897,'Status Report'!B:AM,34,0),VLOOKUP(L897,'Status Report'!B:AM,33,0)))</f>
        <v>264.48</v>
      </c>
      <c r="AC897" s="21">
        <f>VLOOKUP(L897,'Status Report'!B:CE,82,0)</f>
        <v>0</v>
      </c>
      <c r="AD897" s="21">
        <f t="shared" si="203"/>
        <v>264.48</v>
      </c>
      <c r="AE897" s="63">
        <f>VLOOKUP(L897,'Status Report'!B:W,20,0)</f>
        <v>65</v>
      </c>
      <c r="AF897" s="63">
        <f>VLOOKUP(L897,'Status Report'!B:W,21,0)</f>
        <v>37</v>
      </c>
      <c r="AG897" s="63">
        <f>VLOOKUP(L897,'Status Report'!B:W,22,0)</f>
        <v>32</v>
      </c>
      <c r="AH897" s="22">
        <f t="shared" si="204"/>
        <v>7.6960000000000001E-2</v>
      </c>
      <c r="AK897" s="63">
        <f>IFERROR(VLOOKUP(G897,ASEAN!A:A,1,0),0)</f>
        <v>0</v>
      </c>
      <c r="AL897" s="63">
        <f>IFERROR(VLOOKUP(D897,'[3]customer specs'!$B$1:$D$65536,3,0),0)</f>
        <v>0</v>
      </c>
      <c r="AM897" s="64">
        <f t="shared" si="205"/>
        <v>0</v>
      </c>
      <c r="AN897" s="64">
        <f t="shared" si="206"/>
        <v>0</v>
      </c>
      <c r="AO897" s="63"/>
      <c r="AP897" s="63"/>
      <c r="AQ897" s="63" t="str">
        <f t="shared" si="207"/>
        <v>no</v>
      </c>
      <c r="AR897" s="20">
        <f t="shared" si="208"/>
        <v>264.48</v>
      </c>
      <c r="AS897" s="63"/>
      <c r="AT897" s="23">
        <f t="shared" si="213"/>
        <v>0.12</v>
      </c>
      <c r="AU897" s="65">
        <f t="shared" si="209"/>
        <v>300.54545454545456</v>
      </c>
      <c r="AV897" s="65"/>
      <c r="AW897" s="65">
        <f t="shared" si="210"/>
        <v>300.54545454545456</v>
      </c>
      <c r="AX897" s="65"/>
      <c r="AY897" s="63">
        <f>VLOOKUP(L897,'Status Report'!B:CF,81,0)</f>
        <v>0</v>
      </c>
      <c r="AZ897" s="63" t="str">
        <f>VLOOKUP(L897,'Status Report'!B:S,18,0)</f>
        <v>Ellina Smirnova</v>
      </c>
      <c r="BB897" s="63">
        <f>VLOOKUP(L897,'Status Report'!B:Z,25,0)</f>
        <v>4</v>
      </c>
      <c r="BC897" s="63">
        <f t="shared" si="211"/>
        <v>4</v>
      </c>
      <c r="BF897">
        <f>VLOOKUP(L897,'Status Report'!B:CE,82,0)</f>
        <v>0</v>
      </c>
      <c r="BG897">
        <f>VLOOKUP(L897,'Status Report'!B:CF,83,0)</f>
        <v>0</v>
      </c>
      <c r="BH897">
        <f>VLOOKUP(L897,'Status Report'!B:CG,84,0)</f>
        <v>0</v>
      </c>
      <c r="BI897" t="s">
        <v>897</v>
      </c>
      <c r="BJ897" t="s">
        <v>795</v>
      </c>
      <c r="BM897" s="67">
        <f t="shared" si="212"/>
        <v>17</v>
      </c>
    </row>
    <row r="898" spans="1:65" x14ac:dyDescent="0.25">
      <c r="A898" s="68" t="str">
        <f>VLOOKUP(L898,'Status Report'!B:CB,79,0)</f>
        <v>Heineken - F1</v>
      </c>
      <c r="C898">
        <v>26021045</v>
      </c>
      <c r="D898">
        <v>3090580</v>
      </c>
      <c r="E898" t="s">
        <v>883</v>
      </c>
      <c r="F898" t="s">
        <v>802</v>
      </c>
      <c r="G898" t="str">
        <f>VLOOKUP(D898,'[2]sold to'!$A:$H,8,0)</f>
        <v>Netherlands</v>
      </c>
      <c r="H898" t="str">
        <f>VLOOKUP(D898,'[2]sold to'!$A:$I,9,0)</f>
        <v>Europe</v>
      </c>
      <c r="K898">
        <v>10</v>
      </c>
      <c r="L898">
        <v>88027447</v>
      </c>
      <c r="M898" t="s">
        <v>228</v>
      </c>
      <c r="N898">
        <v>1</v>
      </c>
      <c r="P898" t="str">
        <f>VLOOKUP(L898,'Status Report'!B:AA,26,0)</f>
        <v>China</v>
      </c>
      <c r="Q898" t="str">
        <f>VLOOKUP(L898,'Status Report'!B:AB,27,0)</f>
        <v>Textiles-Clothing</v>
      </c>
      <c r="R898">
        <f>VLOOKUP(L898,'Status Report'!B:X,23,0)</f>
        <v>1000</v>
      </c>
      <c r="S898" t="str">
        <f>VLOOKUP(L898,'Status Report'!B:T,19,0)</f>
        <v>Asian Sourcing Link</v>
      </c>
      <c r="T898" s="62">
        <f>VLOOKUP(L898,'Status Report'!B:E,4,0)</f>
        <v>1</v>
      </c>
      <c r="U898" s="19">
        <f>_xlfn.IFS(AI898="Den Bosch",VLOOKUP(L898,'Status Report'!B:AM,35,0),AI898="Yantian",VLOOKUP(L898,'Status Report'!B:AM,36,0),AI898="",IF(H898="Asia Pacific",VLOOKUP(L898,'Status Report'!B:AM,36,0),VLOOKUP(L898,'Status Report'!B:AM,35,0)),AI898="Direct shipment",IF(H898="Asia Pacific",VLOOKUP(L898,'Status Report'!B:AM,36,0),VLOOKUP(L898,'Status Report'!B:AM,35,0)))</f>
        <v>12.98</v>
      </c>
      <c r="V898" s="20">
        <f t="shared" ref="V898:V961" si="214">U898*N898</f>
        <v>12.98</v>
      </c>
      <c r="W898" s="19">
        <f>_xlfn.IFS(AI898="Den Bosch",VLOOKUP(L898,'Status Report'!B:AM,37,0),AI898="Yantian",VLOOKUP(L898,'Status Report'!B:AM,38,0),AI898="",IF(H898="Asia Pacific",VLOOKUP(L898,'Status Report'!B:AM,38,0),VLOOKUP(L898,'Status Report'!B:AM,37,0)),AI898="Direct shipment",IF(H898="Asia Pacific",VLOOKUP(L898,'Status Report'!B:AM,38,0),VLOOKUP(L898,'Status Report'!B:AM,37,0)))</f>
        <v>12.98</v>
      </c>
      <c r="X898" s="20">
        <f t="shared" ref="X898:X961" si="215">N898*W898</f>
        <v>12.98</v>
      </c>
      <c r="Y898" s="20">
        <f>_xlfn.IFS(AI898="Den Bosch",VLOOKUP(L898,'Status Report'!B:AO,39,0),AI898="Yantian",VLOOKUP(L898,'Status Report'!B:AO,40,0),AI898="",IF(H898="Asia Pacific",VLOOKUP(L898,'Status Report'!B:AO,40,0),VLOOKUP(L898,'Status Report'!B:AO,39,0)),AI898="Direct shipment",IF(H898="Asia Pacific",VLOOKUP(L898,'Status Report'!B:AO,40,0),VLOOKUP(L898,'Status Report'!B:AO,39,0)))</f>
        <v>0</v>
      </c>
      <c r="Z898" s="20">
        <f t="shared" ref="Z898:Z961" si="216">Y898*N898</f>
        <v>0</v>
      </c>
      <c r="AA898" s="20">
        <f t="shared" ref="AA898:AA961" si="217">IF(Z898=0,X898,Z898)</f>
        <v>12.98</v>
      </c>
      <c r="AB898" s="21">
        <f>_xlfn.IFS(AI898="Den Bosch",VLOOKUP(L898,'Status Report'!B:AM,33,0),AI898="Yantian",VLOOKUP(L898,'Status Report'!B:AM,34,0),AI898="",IF(H898="Asia Pacific",VLOOKUP(L898,'Status Report'!B:AM,34,0),VLOOKUP(L898,'Status Report'!B:AM,33,0)),AI898="Direct shipment",IF(H898="Asia Pacific",VLOOKUP(L898,'Status Report'!B:AM,34,0),VLOOKUP(L898,'Status Report'!B:AM,33,0)))</f>
        <v>11.3256</v>
      </c>
      <c r="AC898" s="21">
        <f>VLOOKUP(L898,'Status Report'!B:CE,82,0)</f>
        <v>0</v>
      </c>
      <c r="AD898" s="21">
        <f t="shared" ref="AD898:AD961" si="218">IF(AC898=0,AB898,AC898)</f>
        <v>11.3256</v>
      </c>
      <c r="AE898" s="63">
        <f>VLOOKUP(L898,'Status Report'!B:W,20,0)</f>
        <v>60</v>
      </c>
      <c r="AF898" s="63">
        <f>VLOOKUP(L898,'Status Report'!B:W,21,0)</f>
        <v>40</v>
      </c>
      <c r="AG898" s="63">
        <f>VLOOKUP(L898,'Status Report'!B:W,22,0)</f>
        <v>40</v>
      </c>
      <c r="AH898" s="22">
        <f t="shared" ref="AH898:AH961" si="219">((AE898*AF898*AG898)*N898)/1000000</f>
        <v>9.6000000000000002E-2</v>
      </c>
      <c r="AK898" s="63">
        <f>IFERROR(VLOOKUP(G898,ASEAN!A:A,1,0),0)</f>
        <v>0</v>
      </c>
      <c r="AL898" s="63">
        <f>IFERROR(VLOOKUP(D898,'[3]customer specs'!$B$1:$D$65536,3,0),0)</f>
        <v>0</v>
      </c>
      <c r="AM898" s="64">
        <f t="shared" ref="AM898:AM961" si="220">V898-X898</f>
        <v>0</v>
      </c>
      <c r="AN898" s="64">
        <f t="shared" ref="AN898:AN961" si="221">IF(Z898=0,,X898-Z898)</f>
        <v>0</v>
      </c>
      <c r="AO898" s="63"/>
      <c r="AP898" s="63"/>
      <c r="AQ898" s="63" t="str">
        <f t="shared" ref="AQ898:AQ961" si="222">IF(N898&gt;=R898,"yes","no")</f>
        <v>no</v>
      </c>
      <c r="AR898" s="20">
        <f t="shared" ref="AR898:AR961" si="223">AD898*N898</f>
        <v>11.3256</v>
      </c>
      <c r="AS898" s="63"/>
      <c r="AT898" s="23">
        <f t="shared" si="213"/>
        <v>0.12</v>
      </c>
      <c r="AU898" s="65">
        <f t="shared" ref="AU898:AU961" si="224">AD898/(1-AT898)</f>
        <v>12.87</v>
      </c>
      <c r="AV898" s="65"/>
      <c r="AW898" s="65">
        <f t="shared" ref="AW898:AW961" si="225">(AU898*N898)+(AV898*N898)</f>
        <v>12.87</v>
      </c>
      <c r="AX898" s="65"/>
      <c r="AY898" s="63">
        <f>VLOOKUP(L898,'Status Report'!B:CF,81,0)</f>
        <v>0</v>
      </c>
      <c r="AZ898" s="63" t="str">
        <f>VLOOKUP(L898,'Status Report'!B:S,18,0)</f>
        <v xml:space="preserve">Ellina Smirnova </v>
      </c>
      <c r="BB898" s="63">
        <f>VLOOKUP(L898,'Status Report'!B:Z,25,0)</f>
        <v>1</v>
      </c>
      <c r="BC898" s="63">
        <f t="shared" ref="BC898:BC961" si="226">N898*BB898</f>
        <v>1</v>
      </c>
      <c r="BF898">
        <f>VLOOKUP(L898,'Status Report'!B:CE,82,0)</f>
        <v>0</v>
      </c>
      <c r="BG898">
        <f>VLOOKUP(L898,'Status Report'!B:CF,83,0)</f>
        <v>0</v>
      </c>
      <c r="BH898">
        <f>VLOOKUP(L898,'Status Report'!B:CG,84,0)</f>
        <v>0</v>
      </c>
      <c r="BI898" t="s">
        <v>897</v>
      </c>
      <c r="BJ898" t="s">
        <v>795</v>
      </c>
      <c r="BM898" s="67">
        <f t="shared" ref="BM898:BM961" si="227">SUMIF($L:$L,$L898,N:N)</f>
        <v>87</v>
      </c>
    </row>
    <row r="899" spans="1:65" x14ac:dyDescent="0.25">
      <c r="A899" s="68" t="str">
        <f>VLOOKUP(L899,'Status Report'!B:CB,79,0)</f>
        <v>Heineken</v>
      </c>
      <c r="C899">
        <v>26021043</v>
      </c>
      <c r="D899">
        <v>3097258</v>
      </c>
      <c r="E899" t="s">
        <v>895</v>
      </c>
      <c r="F899" t="s">
        <v>896</v>
      </c>
      <c r="G899" t="str">
        <f>VLOOKUP(D899,'[2]sold to'!$A:$H,8,0)</f>
        <v>Luxembourg</v>
      </c>
      <c r="H899" t="str">
        <f>VLOOKUP(D899,'[2]sold to'!$A:$I,9,0)</f>
        <v>Europe</v>
      </c>
      <c r="K899">
        <v>270</v>
      </c>
      <c r="L899">
        <v>88023319</v>
      </c>
      <c r="M899" t="s">
        <v>72</v>
      </c>
      <c r="N899">
        <v>4</v>
      </c>
      <c r="P899" t="str">
        <f>VLOOKUP(L899,'Status Report'!B:AA,26,0)</f>
        <v>China</v>
      </c>
      <c r="Q899" t="str">
        <f>VLOOKUP(L899,'Status Report'!B:AB,27,0)</f>
        <v>Premiums</v>
      </c>
      <c r="R899">
        <f>VLOOKUP(L899,'Status Report'!B:X,23,0)</f>
        <v>84</v>
      </c>
      <c r="S899" t="str">
        <f>VLOOKUP(L899,'Status Report'!B:T,19,0)</f>
        <v>Promocean The Netherlands BV</v>
      </c>
      <c r="T899" s="62">
        <f>VLOOKUP(L899,'Status Report'!B:E,4,0)</f>
        <v>1</v>
      </c>
      <c r="U899" s="19">
        <f>_xlfn.IFS(AI899="Den Bosch",VLOOKUP(L899,'Status Report'!B:AM,35,0),AI899="Yantian",VLOOKUP(L899,'Status Report'!B:AM,36,0),AI899="",IF(H899="Asia Pacific",VLOOKUP(L899,'Status Report'!B:AM,36,0),VLOOKUP(L899,'Status Report'!B:AM,35,0)),AI899="Direct shipment",IF(H899="Asia Pacific",VLOOKUP(L899,'Status Report'!B:AM,36,0),VLOOKUP(L899,'Status Report'!B:AM,35,0)))</f>
        <v>45.78</v>
      </c>
      <c r="V899" s="20">
        <f t="shared" si="214"/>
        <v>183.12</v>
      </c>
      <c r="W899" s="19">
        <f>_xlfn.IFS(AI899="Den Bosch",VLOOKUP(L899,'Status Report'!B:AM,37,0),AI899="Yantian",VLOOKUP(L899,'Status Report'!B:AM,38,0),AI899="",IF(H899="Asia Pacific",VLOOKUP(L899,'Status Report'!B:AM,38,0),VLOOKUP(L899,'Status Report'!B:AM,37,0)),AI899="Direct shipment",IF(H899="Asia Pacific",VLOOKUP(L899,'Status Report'!B:AM,38,0),VLOOKUP(L899,'Status Report'!B:AM,37,0)))</f>
        <v>45.78</v>
      </c>
      <c r="X899" s="20">
        <f t="shared" si="215"/>
        <v>183.12</v>
      </c>
      <c r="Y899" s="20">
        <f>_xlfn.IFS(AI899="Den Bosch",VLOOKUP(L899,'Status Report'!B:AO,39,0),AI899="Yantian",VLOOKUP(L899,'Status Report'!B:AO,40,0),AI899="",IF(H899="Asia Pacific",VLOOKUP(L899,'Status Report'!B:AO,40,0),VLOOKUP(L899,'Status Report'!B:AO,39,0)),AI899="Direct shipment",IF(H899="Asia Pacific",VLOOKUP(L899,'Status Report'!B:AO,40,0),VLOOKUP(L899,'Status Report'!B:AO,39,0)))</f>
        <v>0</v>
      </c>
      <c r="Z899" s="20">
        <f t="shared" si="216"/>
        <v>0</v>
      </c>
      <c r="AA899" s="20">
        <f t="shared" si="217"/>
        <v>183.12</v>
      </c>
      <c r="AB899" s="21">
        <f>_xlfn.IFS(AI899="Den Bosch",VLOOKUP(L899,'Status Report'!B:AM,33,0),AI899="Yantian",VLOOKUP(L899,'Status Report'!B:AM,34,0),AI899="",IF(H899="Asia Pacific",VLOOKUP(L899,'Status Report'!B:AM,34,0),VLOOKUP(L899,'Status Report'!B:AM,33,0)),AI899="Direct shipment",IF(H899="Asia Pacific",VLOOKUP(L899,'Status Report'!B:AM,34,0),VLOOKUP(L899,'Status Report'!B:AM,33,0)))</f>
        <v>38.563200000000002</v>
      </c>
      <c r="AC899" s="21">
        <f>VLOOKUP(L899,'Status Report'!B:CE,82,0)</f>
        <v>0</v>
      </c>
      <c r="AD899" s="21">
        <f t="shared" si="218"/>
        <v>38.563200000000002</v>
      </c>
      <c r="AE899" s="63">
        <f>VLOOKUP(L899,'Status Report'!B:W,20,0)</f>
        <v>41</v>
      </c>
      <c r="AF899" s="63">
        <f>VLOOKUP(L899,'Status Report'!B:W,21,0)</f>
        <v>31</v>
      </c>
      <c r="AG899" s="63">
        <f>VLOOKUP(L899,'Status Report'!B:W,22,0)</f>
        <v>25</v>
      </c>
      <c r="AH899" s="22">
        <f t="shared" si="219"/>
        <v>0.12709999999999999</v>
      </c>
      <c r="AK899" s="63">
        <f>IFERROR(VLOOKUP(G899,ASEAN!A:A,1,0),0)</f>
        <v>0</v>
      </c>
      <c r="AL899" s="63">
        <f>IFERROR(VLOOKUP(D899,'[3]customer specs'!$B$1:$D$65536,3,0),0)</f>
        <v>0</v>
      </c>
      <c r="AM899" s="64">
        <f t="shared" si="220"/>
        <v>0</v>
      </c>
      <c r="AN899" s="64">
        <f t="shared" si="221"/>
        <v>0</v>
      </c>
      <c r="AO899" s="63"/>
      <c r="AP899" s="63"/>
      <c r="AQ899" s="63" t="str">
        <f t="shared" si="222"/>
        <v>no</v>
      </c>
      <c r="AR899" s="20">
        <f t="shared" si="223"/>
        <v>154.25280000000001</v>
      </c>
      <c r="AS899" s="63"/>
      <c r="AT899" s="23">
        <f t="shared" si="213"/>
        <v>0.12</v>
      </c>
      <c r="AU899" s="65">
        <f t="shared" si="224"/>
        <v>43.82181818181818</v>
      </c>
      <c r="AV899" s="65"/>
      <c r="AW899" s="65">
        <f t="shared" si="225"/>
        <v>175.28727272727272</v>
      </c>
      <c r="AX899" s="65"/>
      <c r="AY899" s="63">
        <f>VLOOKUP(L899,'Status Report'!B:CF,81,0)</f>
        <v>0</v>
      </c>
      <c r="AZ899" s="63" t="str">
        <f>VLOOKUP(L899,'Status Report'!B:S,18,0)</f>
        <v>Ellina Smirnova</v>
      </c>
      <c r="BB899" s="63">
        <f>VLOOKUP(L899,'Status Report'!B:Z,25,0)</f>
        <v>6</v>
      </c>
      <c r="BC899" s="63">
        <f t="shared" si="226"/>
        <v>24</v>
      </c>
      <c r="BF899">
        <f>VLOOKUP(L899,'Status Report'!B:CE,82,0)</f>
        <v>0</v>
      </c>
      <c r="BG899">
        <f>VLOOKUP(L899,'Status Report'!B:CF,83,0)</f>
        <v>0</v>
      </c>
      <c r="BH899">
        <f>VLOOKUP(L899,'Status Report'!B:CG,84,0)</f>
        <v>0</v>
      </c>
      <c r="BI899" t="s">
        <v>897</v>
      </c>
      <c r="BJ899" t="s">
        <v>795</v>
      </c>
      <c r="BM899" s="67">
        <f t="shared" si="227"/>
        <v>46</v>
      </c>
    </row>
    <row r="900" spans="1:65" x14ac:dyDescent="0.25">
      <c r="A900" s="68" t="str">
        <f>VLOOKUP(L900,'Status Report'!B:CB,79,0)</f>
        <v>Heineken</v>
      </c>
      <c r="C900">
        <v>26021043</v>
      </c>
      <c r="D900">
        <v>3097258</v>
      </c>
      <c r="E900" t="s">
        <v>895</v>
      </c>
      <c r="F900" t="s">
        <v>896</v>
      </c>
      <c r="G900" t="str">
        <f>VLOOKUP(D900,'[2]sold to'!$A:$H,8,0)</f>
        <v>Luxembourg</v>
      </c>
      <c r="H900" t="str">
        <f>VLOOKUP(D900,'[2]sold to'!$A:$I,9,0)</f>
        <v>Europe</v>
      </c>
      <c r="K900">
        <v>280</v>
      </c>
      <c r="L900">
        <v>88023546</v>
      </c>
      <c r="M900" t="s">
        <v>132</v>
      </c>
      <c r="N900">
        <v>4</v>
      </c>
      <c r="P900" t="str">
        <f>VLOOKUP(L900,'Status Report'!B:AA,26,0)</f>
        <v>China</v>
      </c>
      <c r="Q900" t="str">
        <f>VLOOKUP(L900,'Status Report'!B:AB,27,0)</f>
        <v>Textiles-Clothing</v>
      </c>
      <c r="R900">
        <f>VLOOKUP(L900,'Status Report'!B:X,23,0)</f>
        <v>250</v>
      </c>
      <c r="S900" t="str">
        <f>VLOOKUP(L900,'Status Report'!B:T,19,0)</f>
        <v>Promocean The Netherlands BV</v>
      </c>
      <c r="T900" s="62">
        <f>VLOOKUP(L900,'Status Report'!B:E,4,0)</f>
        <v>3</v>
      </c>
      <c r="U900" s="19">
        <f>_xlfn.IFS(AI900="Den Bosch",VLOOKUP(L900,'Status Report'!B:AM,35,0),AI900="Yantian",VLOOKUP(L900,'Status Report'!B:AM,36,0),AI900="",IF(H900="Asia Pacific",VLOOKUP(L900,'Status Report'!B:AM,36,0),VLOOKUP(L900,'Status Report'!B:AM,35,0)),AI900="Direct shipment",IF(H900="Asia Pacific",VLOOKUP(L900,'Status Report'!B:AM,36,0),VLOOKUP(L900,'Status Report'!B:AM,35,0)))</f>
        <v>45.199999999999996</v>
      </c>
      <c r="V900" s="20">
        <f t="shared" si="214"/>
        <v>180.79999999999998</v>
      </c>
      <c r="W900" s="19">
        <f>_xlfn.IFS(AI900="Den Bosch",VLOOKUP(L900,'Status Report'!B:AM,37,0),AI900="Yantian",VLOOKUP(L900,'Status Report'!B:AM,38,0),AI900="",IF(H900="Asia Pacific",VLOOKUP(L900,'Status Report'!B:AM,38,0),VLOOKUP(L900,'Status Report'!B:AM,37,0)),AI900="Direct shipment",IF(H900="Asia Pacific",VLOOKUP(L900,'Status Report'!B:AM,38,0),VLOOKUP(L900,'Status Report'!B:AM,37,0)))</f>
        <v>45.199999999999996</v>
      </c>
      <c r="X900" s="20">
        <f t="shared" si="215"/>
        <v>180.79999999999998</v>
      </c>
      <c r="Y900" s="20">
        <f>_xlfn.IFS(AI900="Den Bosch",VLOOKUP(L900,'Status Report'!B:AO,39,0),AI900="Yantian",VLOOKUP(L900,'Status Report'!B:AO,40,0),AI900="",IF(H900="Asia Pacific",VLOOKUP(L900,'Status Report'!B:AO,40,0),VLOOKUP(L900,'Status Report'!B:AO,39,0)),AI900="Direct shipment",IF(H900="Asia Pacific",VLOOKUP(L900,'Status Report'!B:AO,40,0),VLOOKUP(L900,'Status Report'!B:AO,39,0)))</f>
        <v>0</v>
      </c>
      <c r="Z900" s="20">
        <f t="shared" si="216"/>
        <v>0</v>
      </c>
      <c r="AA900" s="20">
        <f t="shared" si="217"/>
        <v>180.79999999999998</v>
      </c>
      <c r="AB900" s="21">
        <f>_xlfn.IFS(AI900="Den Bosch",VLOOKUP(L900,'Status Report'!B:AM,33,0),AI900="Yantian",VLOOKUP(L900,'Status Report'!B:AM,34,0),AI900="",IF(H900="Asia Pacific",VLOOKUP(L900,'Status Report'!B:AM,34,0),VLOOKUP(L900,'Status Report'!B:AM,33,0)),AI900="Direct shipment",IF(H900="Asia Pacific",VLOOKUP(L900,'Status Report'!B:AM,34,0),VLOOKUP(L900,'Status Report'!B:AM,33,0)))</f>
        <v>39.054600000000001</v>
      </c>
      <c r="AC900" s="21">
        <f>VLOOKUP(L900,'Status Report'!B:CE,82,0)</f>
        <v>0</v>
      </c>
      <c r="AD900" s="21">
        <f t="shared" si="218"/>
        <v>39.054600000000001</v>
      </c>
      <c r="AE900" s="63">
        <f>VLOOKUP(L900,'Status Report'!B:W,20,0)</f>
        <v>27</v>
      </c>
      <c r="AF900" s="63">
        <f>VLOOKUP(L900,'Status Report'!B:W,21,0)</f>
        <v>18</v>
      </c>
      <c r="AG900" s="63">
        <f>VLOOKUP(L900,'Status Report'!B:W,22,0)</f>
        <v>15</v>
      </c>
      <c r="AH900" s="22">
        <f t="shared" si="219"/>
        <v>2.9159999999999998E-2</v>
      </c>
      <c r="AI900" t="s">
        <v>990</v>
      </c>
      <c r="AK900" s="63">
        <f>IFERROR(VLOOKUP(G900,ASEAN!A:A,1,0),0)</f>
        <v>0</v>
      </c>
      <c r="AL900" s="63">
        <f>IFERROR(VLOOKUP(D900,'[3]customer specs'!$B$1:$D$65536,3,0),0)</f>
        <v>0</v>
      </c>
      <c r="AM900" s="64">
        <f t="shared" si="220"/>
        <v>0</v>
      </c>
      <c r="AN900" s="64">
        <f t="shared" si="221"/>
        <v>0</v>
      </c>
      <c r="AO900" s="63"/>
      <c r="AP900" s="63"/>
      <c r="AQ900" s="63" t="str">
        <f t="shared" si="222"/>
        <v>no</v>
      </c>
      <c r="AR900" s="20">
        <f t="shared" si="223"/>
        <v>156.2184</v>
      </c>
      <c r="AS900" s="63"/>
      <c r="AT900" s="23">
        <f t="shared" si="213"/>
        <v>0.12</v>
      </c>
      <c r="AU900" s="65">
        <f t="shared" si="224"/>
        <v>44.380227272727275</v>
      </c>
      <c r="AV900" s="65"/>
      <c r="AW900" s="65">
        <f t="shared" si="225"/>
        <v>177.5209090909091</v>
      </c>
      <c r="AX900" s="65"/>
      <c r="AY900" s="63">
        <f>VLOOKUP(L900,'Status Report'!B:CF,81,0)</f>
        <v>0</v>
      </c>
      <c r="AZ900" s="63" t="str">
        <f>VLOOKUP(L900,'Status Report'!B:S,18,0)</f>
        <v>Ellina Smirnova</v>
      </c>
      <c r="BB900" s="63">
        <f>VLOOKUP(L900,'Status Report'!B:Z,25,0)</f>
        <v>10</v>
      </c>
      <c r="BC900" s="63">
        <f t="shared" si="226"/>
        <v>40</v>
      </c>
      <c r="BF900">
        <f>VLOOKUP(L900,'Status Report'!B:CE,82,0)</f>
        <v>0</v>
      </c>
      <c r="BG900">
        <f>VLOOKUP(L900,'Status Report'!B:CF,83,0)</f>
        <v>0</v>
      </c>
      <c r="BH900">
        <f>VLOOKUP(L900,'Status Report'!B:CG,84,0)</f>
        <v>0</v>
      </c>
      <c r="BI900" t="s">
        <v>897</v>
      </c>
      <c r="BJ900" t="s">
        <v>795</v>
      </c>
      <c r="BM900" s="67">
        <f t="shared" si="227"/>
        <v>250</v>
      </c>
    </row>
    <row r="901" spans="1:65" x14ac:dyDescent="0.25">
      <c r="A901" s="68" t="str">
        <f>VLOOKUP(L901,'Status Report'!B:CB,79,0)</f>
        <v>Heineken</v>
      </c>
      <c r="C901">
        <v>26021043</v>
      </c>
      <c r="D901">
        <v>3097258</v>
      </c>
      <c r="E901" t="s">
        <v>895</v>
      </c>
      <c r="F901" t="s">
        <v>896</v>
      </c>
      <c r="G901" t="str">
        <f>VLOOKUP(D901,'[2]sold to'!$A:$H,8,0)</f>
        <v>Luxembourg</v>
      </c>
      <c r="H901" t="str">
        <f>VLOOKUP(D901,'[2]sold to'!$A:$I,9,0)</f>
        <v>Europe</v>
      </c>
      <c r="K901">
        <v>290</v>
      </c>
      <c r="L901">
        <v>88027441</v>
      </c>
      <c r="M901" t="s">
        <v>243</v>
      </c>
      <c r="N901">
        <v>2</v>
      </c>
      <c r="P901" t="str">
        <f>VLOOKUP(L901,'Status Report'!B:AA,26,0)</f>
        <v>China</v>
      </c>
      <c r="Q901" t="str">
        <f>VLOOKUP(L901,'Status Report'!B:AB,27,0)</f>
        <v>Outdoor signs</v>
      </c>
      <c r="R901">
        <f>VLOOKUP(L901,'Status Report'!B:X,23,0)</f>
        <v>50</v>
      </c>
      <c r="S901" t="str">
        <f>VLOOKUP(L901,'Status Report'!B:T,19,0)</f>
        <v>Miles Promocean</v>
      </c>
      <c r="T901" s="62">
        <f>VLOOKUP(L901,'Status Report'!B:E,4,0)</f>
        <v>1</v>
      </c>
      <c r="U901" s="19">
        <f>_xlfn.IFS(AI901="Den Bosch",VLOOKUP(L901,'Status Report'!B:AM,35,0),AI901="Yantian",VLOOKUP(L901,'Status Report'!B:AM,36,0),AI901="",IF(H901="Asia Pacific",VLOOKUP(L901,'Status Report'!B:AM,36,0),VLOOKUP(L901,'Status Report'!B:AM,35,0)),AI901="Direct shipment",IF(H901="Asia Pacific",VLOOKUP(L901,'Status Report'!B:AM,36,0),VLOOKUP(L901,'Status Report'!B:AM,35,0)))</f>
        <v>136.44999999999999</v>
      </c>
      <c r="V901" s="20">
        <f t="shared" si="214"/>
        <v>272.89999999999998</v>
      </c>
      <c r="W901" s="19">
        <f>_xlfn.IFS(AI901="Den Bosch",VLOOKUP(L901,'Status Report'!B:AM,37,0),AI901="Yantian",VLOOKUP(L901,'Status Report'!B:AM,38,0),AI901="",IF(H901="Asia Pacific",VLOOKUP(L901,'Status Report'!B:AM,38,0),VLOOKUP(L901,'Status Report'!B:AM,37,0)),AI901="Direct shipment",IF(H901="Asia Pacific",VLOOKUP(L901,'Status Report'!B:AM,38,0),VLOOKUP(L901,'Status Report'!B:AM,37,0)))</f>
        <v>136.44999999999999</v>
      </c>
      <c r="X901" s="20">
        <f t="shared" si="215"/>
        <v>272.89999999999998</v>
      </c>
      <c r="Y901" s="20">
        <f>_xlfn.IFS(AI901="Den Bosch",VLOOKUP(L901,'Status Report'!B:AO,39,0),AI901="Yantian",VLOOKUP(L901,'Status Report'!B:AO,40,0),AI901="",IF(H901="Asia Pacific",VLOOKUP(L901,'Status Report'!B:AO,40,0),VLOOKUP(L901,'Status Report'!B:AO,39,0)),AI901="Direct shipment",IF(H901="Asia Pacific",VLOOKUP(L901,'Status Report'!B:AO,40,0),VLOOKUP(L901,'Status Report'!B:AO,39,0)))</f>
        <v>0</v>
      </c>
      <c r="Z901" s="20">
        <f t="shared" si="216"/>
        <v>0</v>
      </c>
      <c r="AA901" s="20">
        <f t="shared" si="217"/>
        <v>272.89999999999998</v>
      </c>
      <c r="AB901" s="21">
        <f>_xlfn.IFS(AI901="Den Bosch",VLOOKUP(L901,'Status Report'!B:AM,33,0),AI901="Yantian",VLOOKUP(L901,'Status Report'!B:AM,34,0),AI901="",IF(H901="Asia Pacific",VLOOKUP(L901,'Status Report'!B:AM,34,0),VLOOKUP(L901,'Status Report'!B:AM,33,0)),AI901="Direct shipment",IF(H901="Asia Pacific",VLOOKUP(L901,'Status Report'!B:AM,34,0),VLOOKUP(L901,'Status Report'!B:AM,33,0)))</f>
        <v>120.0754</v>
      </c>
      <c r="AC901" s="21">
        <f>VLOOKUP(L901,'Status Report'!B:CE,82,0)</f>
        <v>0</v>
      </c>
      <c r="AD901" s="21">
        <f t="shared" si="218"/>
        <v>120.0754</v>
      </c>
      <c r="AE901" s="63">
        <f>VLOOKUP(L901,'Status Report'!B:W,20,0)</f>
        <v>40</v>
      </c>
      <c r="AF901" s="63">
        <f>VLOOKUP(L901,'Status Report'!B:W,21,0)</f>
        <v>30</v>
      </c>
      <c r="AG901" s="63">
        <f>VLOOKUP(L901,'Status Report'!B:W,22,0)</f>
        <v>20</v>
      </c>
      <c r="AH901" s="22">
        <f t="shared" si="219"/>
        <v>4.8000000000000001E-2</v>
      </c>
      <c r="AK901" s="63">
        <f>IFERROR(VLOOKUP(G901,ASEAN!A:A,1,0),0)</f>
        <v>0</v>
      </c>
      <c r="AL901" s="63">
        <f>IFERROR(VLOOKUP(D901,'[3]customer specs'!$B$1:$D$65536,3,0),0)</f>
        <v>0</v>
      </c>
      <c r="AM901" s="64">
        <f t="shared" si="220"/>
        <v>0</v>
      </c>
      <c r="AN901" s="64">
        <f t="shared" si="221"/>
        <v>0</v>
      </c>
      <c r="AO901" s="63"/>
      <c r="AP901" s="63"/>
      <c r="AQ901" s="63" t="str">
        <f t="shared" si="222"/>
        <v>no</v>
      </c>
      <c r="AR901" s="20">
        <f t="shared" si="223"/>
        <v>240.1508</v>
      </c>
      <c r="AS901" s="63"/>
      <c r="AT901" s="23">
        <f t="shared" si="213"/>
        <v>0.12</v>
      </c>
      <c r="AU901" s="65">
        <f t="shared" si="224"/>
        <v>136.44931818181817</v>
      </c>
      <c r="AV901" s="65"/>
      <c r="AW901" s="65">
        <f t="shared" si="225"/>
        <v>272.89863636363634</v>
      </c>
      <c r="AX901" s="65"/>
      <c r="AY901" s="63">
        <f>VLOOKUP(L901,'Status Report'!B:CF,81,0)</f>
        <v>0</v>
      </c>
      <c r="AZ901" s="63" t="str">
        <f>VLOOKUP(L901,'Status Report'!B:S,18,0)</f>
        <v xml:space="preserve">Konstantinos Zoupanos </v>
      </c>
      <c r="BB901" s="63">
        <f>VLOOKUP(L901,'Status Report'!B:Z,25,0)</f>
        <v>5</v>
      </c>
      <c r="BC901" s="63">
        <f t="shared" si="226"/>
        <v>10</v>
      </c>
      <c r="BF901">
        <f>VLOOKUP(L901,'Status Report'!B:CE,82,0)</f>
        <v>0</v>
      </c>
      <c r="BG901">
        <f>VLOOKUP(L901,'Status Report'!B:CF,83,0)</f>
        <v>0</v>
      </c>
      <c r="BH901">
        <f>VLOOKUP(L901,'Status Report'!B:CG,84,0)</f>
        <v>0</v>
      </c>
      <c r="BI901" t="s">
        <v>897</v>
      </c>
      <c r="BJ901" t="s">
        <v>795</v>
      </c>
      <c r="BM901" s="67">
        <f t="shared" si="227"/>
        <v>3</v>
      </c>
    </row>
    <row r="902" spans="1:65" x14ac:dyDescent="0.25">
      <c r="A902" s="68" t="str">
        <f>VLOOKUP(L902,'Status Report'!B:CB,79,0)</f>
        <v>Heineken - Brand Fashion</v>
      </c>
      <c r="C902">
        <v>26021043</v>
      </c>
      <c r="D902">
        <v>3097258</v>
      </c>
      <c r="E902" t="s">
        <v>895</v>
      </c>
      <c r="F902" t="s">
        <v>896</v>
      </c>
      <c r="G902" t="str">
        <f>VLOOKUP(D902,'[2]sold to'!$A:$H,8,0)</f>
        <v>Luxembourg</v>
      </c>
      <c r="H902" t="str">
        <f>VLOOKUP(D902,'[2]sold to'!$A:$I,9,0)</f>
        <v>Europe</v>
      </c>
      <c r="K902">
        <v>300</v>
      </c>
      <c r="L902">
        <v>88027548</v>
      </c>
      <c r="M902" t="s">
        <v>705</v>
      </c>
      <c r="N902">
        <v>2</v>
      </c>
      <c r="P902" t="str">
        <f>VLOOKUP(L902,'Status Report'!B:AA,26,0)</f>
        <v>Tunisia</v>
      </c>
      <c r="Q902" t="str">
        <f>VLOOKUP(L902,'Status Report'!B:AB,27,0)</f>
        <v>Textiles-Clothing</v>
      </c>
      <c r="R902">
        <f>VLOOKUP(L902,'Status Report'!B:X,23,0)</f>
        <v>5</v>
      </c>
      <c r="S902" t="str">
        <f>VLOOKUP(L902,'Status Report'!B:T,19,0)</f>
        <v>ALBA specials</v>
      </c>
      <c r="T902" s="62">
        <f>VLOOKUP(L902,'Status Report'!B:E,4,0)</f>
        <v>3</v>
      </c>
      <c r="U902" s="19">
        <f>_xlfn.IFS(AI902="Den Bosch",VLOOKUP(L902,'Status Report'!B:AM,35,0),AI902="Yantian",VLOOKUP(L902,'Status Report'!B:AM,36,0),AI902="",IF(H902="Asia Pacific",VLOOKUP(L902,'Status Report'!B:AM,36,0),VLOOKUP(L902,'Status Report'!B:AM,35,0)),AI902="Direct shipment",IF(H902="Asia Pacific",VLOOKUP(L902,'Status Report'!B:AM,36,0),VLOOKUP(L902,'Status Report'!B:AM,35,0)))</f>
        <v>94.49</v>
      </c>
      <c r="V902" s="20">
        <f t="shared" si="214"/>
        <v>188.98</v>
      </c>
      <c r="W902" s="19">
        <f>_xlfn.IFS(AI902="Den Bosch",VLOOKUP(L902,'Status Report'!B:AM,37,0),AI902="Yantian",VLOOKUP(L902,'Status Report'!B:AM,38,0),AI902="",IF(H902="Asia Pacific",VLOOKUP(L902,'Status Report'!B:AM,38,0),VLOOKUP(L902,'Status Report'!B:AM,37,0)),AI902="Direct shipment",IF(H902="Asia Pacific",VLOOKUP(L902,'Status Report'!B:AM,38,0),VLOOKUP(L902,'Status Report'!B:AM,37,0)))</f>
        <v>27.84</v>
      </c>
      <c r="X902" s="20">
        <f t="shared" si="215"/>
        <v>55.68</v>
      </c>
      <c r="Y902" s="20">
        <f>_xlfn.IFS(AI902="Den Bosch",VLOOKUP(L902,'Status Report'!B:AO,39,0),AI902="Yantian",VLOOKUP(L902,'Status Report'!B:AO,40,0),AI902="",IF(H902="Asia Pacific",VLOOKUP(L902,'Status Report'!B:AO,40,0),VLOOKUP(L902,'Status Report'!B:AO,39,0)),AI902="Direct shipment",IF(H902="Asia Pacific",VLOOKUP(L902,'Status Report'!B:AO,40,0),VLOOKUP(L902,'Status Report'!B:AO,39,0)))</f>
        <v>0</v>
      </c>
      <c r="Z902" s="20">
        <f t="shared" si="216"/>
        <v>0</v>
      </c>
      <c r="AA902" s="20">
        <f t="shared" si="217"/>
        <v>55.68</v>
      </c>
      <c r="AB902" s="21">
        <f>_xlfn.IFS(AI902="Den Bosch",VLOOKUP(L902,'Status Report'!B:AM,33,0),AI902="Yantian",VLOOKUP(L902,'Status Report'!B:AM,34,0),AI902="",IF(H902="Asia Pacific",VLOOKUP(L902,'Status Report'!B:AM,34,0),VLOOKUP(L902,'Status Report'!B:AM,33,0)),AI902="Direct shipment",IF(H902="Asia Pacific",VLOOKUP(L902,'Status Report'!B:AM,34,0),VLOOKUP(L902,'Status Report'!B:AM,33,0)))</f>
        <v>24.5</v>
      </c>
      <c r="AC902" s="21">
        <f>VLOOKUP(L902,'Status Report'!B:CE,82,0)</f>
        <v>0</v>
      </c>
      <c r="AD902" s="21">
        <f t="shared" si="218"/>
        <v>24.5</v>
      </c>
      <c r="AE902" s="63">
        <f>VLOOKUP(L902,'Status Report'!B:W,20,0)</f>
        <v>29</v>
      </c>
      <c r="AF902" s="63">
        <f>VLOOKUP(L902,'Status Report'!B:W,21,0)</f>
        <v>39</v>
      </c>
      <c r="AG902" s="63">
        <f>VLOOKUP(L902,'Status Report'!B:W,22,0)</f>
        <v>1.5</v>
      </c>
      <c r="AH902" s="22">
        <f t="shared" si="219"/>
        <v>3.3930000000000002E-3</v>
      </c>
      <c r="AI902" t="s">
        <v>990</v>
      </c>
      <c r="AK902" s="63">
        <f>IFERROR(VLOOKUP(G902,ASEAN!A:A,1,0),0)</f>
        <v>0</v>
      </c>
      <c r="AL902" s="63">
        <f>IFERROR(VLOOKUP(D902,'[3]customer specs'!$B$1:$D$65536,3,0),0)</f>
        <v>0</v>
      </c>
      <c r="AM902" s="64">
        <f t="shared" si="220"/>
        <v>133.29999999999998</v>
      </c>
      <c r="AN902" s="64">
        <f t="shared" si="221"/>
        <v>0</v>
      </c>
      <c r="AO902" s="63"/>
      <c r="AP902" s="63"/>
      <c r="AQ902" s="63" t="str">
        <f t="shared" si="222"/>
        <v>no</v>
      </c>
      <c r="AR902" s="20">
        <f t="shared" si="223"/>
        <v>49</v>
      </c>
      <c r="AS902" s="63"/>
      <c r="AT902" s="23">
        <f t="shared" si="213"/>
        <v>0.12</v>
      </c>
      <c r="AU902" s="65">
        <f t="shared" si="224"/>
        <v>27.84090909090909</v>
      </c>
      <c r="AV902" s="65"/>
      <c r="AW902" s="65">
        <f t="shared" si="225"/>
        <v>55.68181818181818</v>
      </c>
      <c r="AX902" s="65"/>
      <c r="AY902" s="63">
        <f>VLOOKUP(L902,'Status Report'!B:CF,81,0)</f>
        <v>0</v>
      </c>
      <c r="AZ902" s="63" t="str">
        <f>VLOOKUP(L902,'Status Report'!B:S,18,0)</f>
        <v>Mariana</v>
      </c>
      <c r="BB902" s="63">
        <f>VLOOKUP(L902,'Status Report'!B:Z,25,0)</f>
        <v>1</v>
      </c>
      <c r="BC902" s="63">
        <f t="shared" si="226"/>
        <v>2</v>
      </c>
      <c r="BF902">
        <f>VLOOKUP(L902,'Status Report'!B:CE,82,0)</f>
        <v>0</v>
      </c>
      <c r="BG902">
        <f>VLOOKUP(L902,'Status Report'!B:CF,83,0)</f>
        <v>0</v>
      </c>
      <c r="BH902">
        <f>VLOOKUP(L902,'Status Report'!B:CG,84,0)</f>
        <v>0</v>
      </c>
      <c r="BI902" t="s">
        <v>897</v>
      </c>
      <c r="BJ902" t="s">
        <v>795</v>
      </c>
      <c r="BM902" s="67">
        <f t="shared" si="227"/>
        <v>152</v>
      </c>
    </row>
    <row r="903" spans="1:65" x14ac:dyDescent="0.25">
      <c r="A903" s="68" t="str">
        <f>VLOOKUP(L903,'Status Report'!B:CB,79,0)</f>
        <v>Heineken - Brand Fashion</v>
      </c>
      <c r="C903">
        <v>26021043</v>
      </c>
      <c r="D903">
        <v>3097258</v>
      </c>
      <c r="E903" t="s">
        <v>895</v>
      </c>
      <c r="F903" t="s">
        <v>896</v>
      </c>
      <c r="G903" t="str">
        <f>VLOOKUP(D903,'[2]sold to'!$A:$H,8,0)</f>
        <v>Luxembourg</v>
      </c>
      <c r="H903" t="str">
        <f>VLOOKUP(D903,'[2]sold to'!$A:$I,9,0)</f>
        <v>Europe</v>
      </c>
      <c r="K903">
        <v>310</v>
      </c>
      <c r="L903">
        <v>88027549</v>
      </c>
      <c r="M903" t="s">
        <v>706</v>
      </c>
      <c r="N903">
        <v>4</v>
      </c>
      <c r="P903" t="str">
        <f>VLOOKUP(L903,'Status Report'!B:AA,26,0)</f>
        <v>Tunisia</v>
      </c>
      <c r="Q903" t="str">
        <f>VLOOKUP(L903,'Status Report'!B:AB,27,0)</f>
        <v>Textiles-Clothing</v>
      </c>
      <c r="R903">
        <f>VLOOKUP(L903,'Status Report'!B:X,23,0)</f>
        <v>5</v>
      </c>
      <c r="S903" t="str">
        <f>VLOOKUP(L903,'Status Report'!B:T,19,0)</f>
        <v>ALBA specials</v>
      </c>
      <c r="T903" s="62">
        <f>VLOOKUP(L903,'Status Report'!B:E,4,0)</f>
        <v>3</v>
      </c>
      <c r="U903" s="19">
        <f>_xlfn.IFS(AI903="Den Bosch",VLOOKUP(L903,'Status Report'!B:AM,35,0),AI903="Yantian",VLOOKUP(L903,'Status Report'!B:AM,36,0),AI903="",IF(H903="Asia Pacific",VLOOKUP(L903,'Status Report'!B:AM,36,0),VLOOKUP(L903,'Status Report'!B:AM,35,0)),AI903="Direct shipment",IF(H903="Asia Pacific",VLOOKUP(L903,'Status Report'!B:AM,36,0),VLOOKUP(L903,'Status Report'!B:AM,35,0)))</f>
        <v>94.49</v>
      </c>
      <c r="V903" s="20">
        <f t="shared" si="214"/>
        <v>377.96</v>
      </c>
      <c r="W903" s="19">
        <f>_xlfn.IFS(AI903="Den Bosch",VLOOKUP(L903,'Status Report'!B:AM,37,0),AI903="Yantian",VLOOKUP(L903,'Status Report'!B:AM,38,0),AI903="",IF(H903="Asia Pacific",VLOOKUP(L903,'Status Report'!B:AM,38,0),VLOOKUP(L903,'Status Report'!B:AM,37,0)),AI903="Direct shipment",IF(H903="Asia Pacific",VLOOKUP(L903,'Status Report'!B:AM,38,0),VLOOKUP(L903,'Status Report'!B:AM,37,0)))</f>
        <v>27.84</v>
      </c>
      <c r="X903" s="20">
        <f t="shared" si="215"/>
        <v>111.36</v>
      </c>
      <c r="Y903" s="20">
        <f>_xlfn.IFS(AI903="Den Bosch",VLOOKUP(L903,'Status Report'!B:AO,39,0),AI903="Yantian",VLOOKUP(L903,'Status Report'!B:AO,40,0),AI903="",IF(H903="Asia Pacific",VLOOKUP(L903,'Status Report'!B:AO,40,0),VLOOKUP(L903,'Status Report'!B:AO,39,0)),AI903="Direct shipment",IF(H903="Asia Pacific",VLOOKUP(L903,'Status Report'!B:AO,40,0),VLOOKUP(L903,'Status Report'!B:AO,39,0)))</f>
        <v>0</v>
      </c>
      <c r="Z903" s="20">
        <f t="shared" si="216"/>
        <v>0</v>
      </c>
      <c r="AA903" s="20">
        <f t="shared" si="217"/>
        <v>111.36</v>
      </c>
      <c r="AB903" s="21">
        <f>_xlfn.IFS(AI903="Den Bosch",VLOOKUP(L903,'Status Report'!B:AM,33,0),AI903="Yantian",VLOOKUP(L903,'Status Report'!B:AM,34,0),AI903="",IF(H903="Asia Pacific",VLOOKUP(L903,'Status Report'!B:AM,34,0),VLOOKUP(L903,'Status Report'!B:AM,33,0)),AI903="Direct shipment",IF(H903="Asia Pacific",VLOOKUP(L903,'Status Report'!B:AM,34,0),VLOOKUP(L903,'Status Report'!B:AM,33,0)))</f>
        <v>24.5</v>
      </c>
      <c r="AC903" s="21">
        <f>VLOOKUP(L903,'Status Report'!B:CE,82,0)</f>
        <v>0</v>
      </c>
      <c r="AD903" s="21">
        <f t="shared" si="218"/>
        <v>24.5</v>
      </c>
      <c r="AE903" s="63">
        <f>VLOOKUP(L903,'Status Report'!B:W,20,0)</f>
        <v>29</v>
      </c>
      <c r="AF903" s="63">
        <f>VLOOKUP(L903,'Status Report'!B:W,21,0)</f>
        <v>39</v>
      </c>
      <c r="AG903" s="63">
        <f>VLOOKUP(L903,'Status Report'!B:W,22,0)</f>
        <v>1.5</v>
      </c>
      <c r="AH903" s="22">
        <f t="shared" si="219"/>
        <v>6.7860000000000004E-3</v>
      </c>
      <c r="AI903" t="s">
        <v>990</v>
      </c>
      <c r="AK903" s="63">
        <f>IFERROR(VLOOKUP(G903,ASEAN!A:A,1,0),0)</f>
        <v>0</v>
      </c>
      <c r="AL903" s="63">
        <f>IFERROR(VLOOKUP(D903,'[3]customer specs'!$B$1:$D$65536,3,0),0)</f>
        <v>0</v>
      </c>
      <c r="AM903" s="64">
        <f t="shared" si="220"/>
        <v>266.59999999999997</v>
      </c>
      <c r="AN903" s="64">
        <f t="shared" si="221"/>
        <v>0</v>
      </c>
      <c r="AO903" s="63"/>
      <c r="AP903" s="63"/>
      <c r="AQ903" s="63" t="str">
        <f t="shared" si="222"/>
        <v>no</v>
      </c>
      <c r="AR903" s="20">
        <f t="shared" si="223"/>
        <v>98</v>
      </c>
      <c r="AS903" s="63"/>
      <c r="AT903" s="23">
        <f t="shared" si="213"/>
        <v>0.12</v>
      </c>
      <c r="AU903" s="65">
        <f t="shared" si="224"/>
        <v>27.84090909090909</v>
      </c>
      <c r="AV903" s="65"/>
      <c r="AW903" s="65">
        <f t="shared" si="225"/>
        <v>111.36363636363636</v>
      </c>
      <c r="AX903" s="65"/>
      <c r="AY903" s="63">
        <f>VLOOKUP(L903,'Status Report'!B:CF,81,0)</f>
        <v>0</v>
      </c>
      <c r="AZ903" s="63" t="str">
        <f>VLOOKUP(L903,'Status Report'!B:S,18,0)</f>
        <v>Mariana</v>
      </c>
      <c r="BB903" s="63">
        <f>VLOOKUP(L903,'Status Report'!B:Z,25,0)</f>
        <v>1</v>
      </c>
      <c r="BC903" s="63">
        <f t="shared" si="226"/>
        <v>4</v>
      </c>
      <c r="BF903">
        <f>VLOOKUP(L903,'Status Report'!B:CE,82,0)</f>
        <v>0</v>
      </c>
      <c r="BG903">
        <f>VLOOKUP(L903,'Status Report'!B:CF,83,0)</f>
        <v>0</v>
      </c>
      <c r="BH903">
        <f>VLOOKUP(L903,'Status Report'!B:CG,84,0)</f>
        <v>0</v>
      </c>
      <c r="BI903" t="s">
        <v>897</v>
      </c>
      <c r="BJ903" t="s">
        <v>795</v>
      </c>
      <c r="BM903" s="67">
        <f t="shared" si="227"/>
        <v>146</v>
      </c>
    </row>
    <row r="904" spans="1:65" x14ac:dyDescent="0.25">
      <c r="A904" s="68" t="str">
        <f>VLOOKUP(L904,'Status Report'!B:CB,79,0)</f>
        <v>Heineken - F1</v>
      </c>
      <c r="C904">
        <v>26021043</v>
      </c>
      <c r="D904">
        <v>3097258</v>
      </c>
      <c r="E904" t="s">
        <v>895</v>
      </c>
      <c r="F904" t="s">
        <v>896</v>
      </c>
      <c r="G904" t="str">
        <f>VLOOKUP(D904,'[2]sold to'!$A:$H,8,0)</f>
        <v>Luxembourg</v>
      </c>
      <c r="H904" t="str">
        <f>VLOOKUP(D904,'[2]sold to'!$A:$I,9,0)</f>
        <v>Europe</v>
      </c>
      <c r="K904">
        <v>320</v>
      </c>
      <c r="L904">
        <v>88027443</v>
      </c>
      <c r="M904" t="s">
        <v>628</v>
      </c>
      <c r="N904">
        <v>10</v>
      </c>
      <c r="P904" t="str">
        <f>VLOOKUP(L904,'Status Report'!B:AA,26,0)</f>
        <v>France</v>
      </c>
      <c r="Q904" t="str">
        <f>VLOOKUP(L904,'Status Report'!B:AB,27,0)</f>
        <v>Plastic cups</v>
      </c>
      <c r="R904">
        <f>VLOOKUP(L904,'Status Report'!B:X,23,0)</f>
        <v>4</v>
      </c>
      <c r="S904" t="str">
        <f>VLOOKUP(L904,'Status Report'!B:T,19,0)</f>
        <v>Re-uz France</v>
      </c>
      <c r="T904" s="62">
        <f>VLOOKUP(L904,'Status Report'!B:E,4,0)</f>
        <v>3</v>
      </c>
      <c r="U904" s="19">
        <f>_xlfn.IFS(AI904="Den Bosch",VLOOKUP(L904,'Status Report'!B:AM,35,0),AI904="Yantian",VLOOKUP(L904,'Status Report'!B:AM,36,0),AI904="",IF(H904="Asia Pacific",VLOOKUP(L904,'Status Report'!B:AM,36,0),VLOOKUP(L904,'Status Report'!B:AM,35,0)),AI904="Direct shipment",IF(H904="Asia Pacific",VLOOKUP(L904,'Status Report'!B:AM,36,0),VLOOKUP(L904,'Status Report'!B:AM,35,0)))</f>
        <v>208.44318181818181</v>
      </c>
      <c r="V904" s="20">
        <f t="shared" si="214"/>
        <v>2084.431818181818</v>
      </c>
      <c r="W904" s="19">
        <f>_xlfn.IFS(AI904="Den Bosch",VLOOKUP(L904,'Status Report'!B:AM,37,0),AI904="Yantian",VLOOKUP(L904,'Status Report'!B:AM,38,0),AI904="",IF(H904="Asia Pacific",VLOOKUP(L904,'Status Report'!B:AM,38,0),VLOOKUP(L904,'Status Report'!B:AM,37,0)),AI904="Direct shipment",IF(H904="Asia Pacific",VLOOKUP(L904,'Status Report'!B:AM,38,0),VLOOKUP(L904,'Status Report'!B:AM,37,0)))</f>
        <v>168.09090909090907</v>
      </c>
      <c r="X904" s="20">
        <f t="shared" si="215"/>
        <v>1680.9090909090905</v>
      </c>
      <c r="Y904" s="20">
        <f>_xlfn.IFS(AI904="Den Bosch",VLOOKUP(L904,'Status Report'!B:AO,39,0),AI904="Yantian",VLOOKUP(L904,'Status Report'!B:AO,40,0),AI904="",IF(H904="Asia Pacific",VLOOKUP(L904,'Status Report'!B:AO,40,0),VLOOKUP(L904,'Status Report'!B:AO,39,0)),AI904="Direct shipment",IF(H904="Asia Pacific",VLOOKUP(L904,'Status Report'!B:AO,40,0),VLOOKUP(L904,'Status Report'!B:AO,39,0)))</f>
        <v>0</v>
      </c>
      <c r="Z904" s="20">
        <f t="shared" si="216"/>
        <v>0</v>
      </c>
      <c r="AA904" s="20">
        <f t="shared" si="217"/>
        <v>1680.9090909090905</v>
      </c>
      <c r="AB904" s="21">
        <f>_xlfn.IFS(AI904="Den Bosch",VLOOKUP(L904,'Status Report'!B:AM,33,0),AI904="Yantian",VLOOKUP(L904,'Status Report'!B:AM,34,0),AI904="",IF(H904="Asia Pacific",VLOOKUP(L904,'Status Report'!B:AM,34,0),VLOOKUP(L904,'Status Report'!B:AM,33,0)),AI904="Direct shipment",IF(H904="Asia Pacific",VLOOKUP(L904,'Status Report'!B:AM,34,0),VLOOKUP(L904,'Status Report'!B:AM,33,0)))</f>
        <v>147.91999999999999</v>
      </c>
      <c r="AC904" s="21">
        <f>VLOOKUP(L904,'Status Report'!B:CE,82,0)</f>
        <v>0</v>
      </c>
      <c r="AD904" s="21">
        <f t="shared" si="218"/>
        <v>147.91999999999999</v>
      </c>
      <c r="AE904" s="63">
        <f>VLOOKUP(L904,'Status Report'!B:W,20,0)</f>
        <v>73.400000000000006</v>
      </c>
      <c r="AF904" s="63">
        <f>VLOOKUP(L904,'Status Report'!B:W,21,0)</f>
        <v>42.9</v>
      </c>
      <c r="AG904" s="63">
        <f>VLOOKUP(L904,'Status Report'!B:W,22,0)</f>
        <v>25.4</v>
      </c>
      <c r="AH904" s="22">
        <f t="shared" si="219"/>
        <v>0.7998104399999999</v>
      </c>
      <c r="AI904" t="s">
        <v>990</v>
      </c>
      <c r="AK904" s="63">
        <f>IFERROR(VLOOKUP(G904,ASEAN!A:A,1,0),0)</f>
        <v>0</v>
      </c>
      <c r="AL904" s="63">
        <f>IFERROR(VLOOKUP(D904,'[3]customer specs'!$B$1:$D$65536,3,0),0)</f>
        <v>0</v>
      </c>
      <c r="AM904" s="64">
        <f t="shared" si="220"/>
        <v>403.52272727272748</v>
      </c>
      <c r="AN904" s="64">
        <f t="shared" si="221"/>
        <v>0</v>
      </c>
      <c r="AO904" s="63"/>
      <c r="AP904" s="63"/>
      <c r="AQ904" s="63" t="str">
        <f t="shared" si="222"/>
        <v>yes</v>
      </c>
      <c r="AR904" s="20">
        <f t="shared" si="223"/>
        <v>1479.1999999999998</v>
      </c>
      <c r="AS904" s="63"/>
      <c r="AT904" s="23">
        <f t="shared" si="213"/>
        <v>0.12</v>
      </c>
      <c r="AU904" s="65">
        <f t="shared" si="224"/>
        <v>168.09090909090907</v>
      </c>
      <c r="AV904" s="65"/>
      <c r="AW904" s="65">
        <f t="shared" si="225"/>
        <v>1680.9090909090905</v>
      </c>
      <c r="AX904" s="65"/>
      <c r="AY904" s="63">
        <f>VLOOKUP(L904,'Status Report'!B:CF,81,0)</f>
        <v>0</v>
      </c>
      <c r="AZ904" s="63">
        <f>VLOOKUP(L904,'Status Report'!B:S,18,0)</f>
        <v>0</v>
      </c>
      <c r="BB904" s="63">
        <f>VLOOKUP(L904,'Status Report'!B:Z,25,0)</f>
        <v>300</v>
      </c>
      <c r="BC904" s="63">
        <f t="shared" si="226"/>
        <v>3000</v>
      </c>
      <c r="BF904">
        <f>VLOOKUP(L904,'Status Report'!B:CE,82,0)</f>
        <v>0</v>
      </c>
      <c r="BG904">
        <f>VLOOKUP(L904,'Status Report'!B:CF,83,0)</f>
        <v>0</v>
      </c>
      <c r="BH904">
        <f>VLOOKUP(L904,'Status Report'!B:CG,84,0)</f>
        <v>0</v>
      </c>
      <c r="BI904" t="s">
        <v>897</v>
      </c>
      <c r="BJ904" t="s">
        <v>795</v>
      </c>
      <c r="BM904" s="67">
        <f t="shared" si="227"/>
        <v>21</v>
      </c>
    </row>
    <row r="905" spans="1:65" x14ac:dyDescent="0.25">
      <c r="A905" s="68" t="str">
        <f>VLOOKUP(L905,'Status Report'!B:CB,79,0)</f>
        <v>Heineken</v>
      </c>
      <c r="C905">
        <v>20006081</v>
      </c>
      <c r="D905">
        <v>3090233</v>
      </c>
      <c r="E905" t="s">
        <v>835</v>
      </c>
      <c r="F905" t="s">
        <v>836</v>
      </c>
      <c r="G905" t="str">
        <f>VLOOKUP(D905,'[2]sold to'!$A:$H,8,0)</f>
        <v>Hungary</v>
      </c>
      <c r="H905" t="str">
        <f>VLOOKUP(D905,'[2]sold to'!$A:$I,9,0)</f>
        <v>Europe</v>
      </c>
      <c r="K905">
        <v>260</v>
      </c>
      <c r="L905">
        <v>88023536</v>
      </c>
      <c r="M905" t="s">
        <v>900</v>
      </c>
      <c r="N905">
        <v>500</v>
      </c>
      <c r="P905" t="str">
        <f>VLOOKUP(L905,'Status Report'!B:AA,26,0)</f>
        <v>China</v>
      </c>
      <c r="Q905" t="str">
        <f>VLOOKUP(L905,'Status Report'!B:AB,27,0)</f>
        <v>Bar support</v>
      </c>
      <c r="R905">
        <f>VLOOKUP(L905,'Status Report'!B:X,23,0)</f>
        <v>168</v>
      </c>
      <c r="S905" t="str">
        <f>VLOOKUP(L905,'Status Report'!B:T,19,0)</f>
        <v>Asian Sourcing Link</v>
      </c>
      <c r="T905" s="62">
        <f>VLOOKUP(L905,'Status Report'!B:E,4,0)</f>
        <v>3</v>
      </c>
      <c r="U905" s="19">
        <f>_xlfn.IFS(AI905="Den Bosch",VLOOKUP(L905,'Status Report'!B:AM,35,0),AI905="Yantian",VLOOKUP(L905,'Status Report'!B:AM,36,0),AI905="",IF(H905="Asia Pacific",VLOOKUP(L905,'Status Report'!B:AM,36,0),VLOOKUP(L905,'Status Report'!B:AM,35,0)),AI905="Direct shipment",IF(H905="Asia Pacific",VLOOKUP(L905,'Status Report'!B:AM,36,0),VLOOKUP(L905,'Status Report'!B:AM,35,0)))</f>
        <v>23.700000000000003</v>
      </c>
      <c r="V905" s="20">
        <f t="shared" si="214"/>
        <v>11850.000000000002</v>
      </c>
      <c r="W905" s="19">
        <f>_xlfn.IFS(AI905="Den Bosch",VLOOKUP(L905,'Status Report'!B:AM,37,0),AI905="Yantian",VLOOKUP(L905,'Status Report'!B:AM,38,0),AI905="",IF(H905="Asia Pacific",VLOOKUP(L905,'Status Report'!B:AM,38,0),VLOOKUP(L905,'Status Report'!B:AM,37,0)),AI905="Direct shipment",IF(H905="Asia Pacific",VLOOKUP(L905,'Status Report'!B:AM,38,0),VLOOKUP(L905,'Status Report'!B:AM,37,0)))</f>
        <v>19.799999999999997</v>
      </c>
      <c r="X905" s="20">
        <f t="shared" si="215"/>
        <v>9899.9999999999982</v>
      </c>
      <c r="Y905" s="20">
        <f>_xlfn.IFS(AI905="Den Bosch",VLOOKUP(L905,'Status Report'!B:AO,39,0),AI905="Yantian",VLOOKUP(L905,'Status Report'!B:AO,40,0),AI905="",IF(H905="Asia Pacific",VLOOKUP(L905,'Status Report'!B:AO,40,0),VLOOKUP(L905,'Status Report'!B:AO,39,0)),AI905="Direct shipment",IF(H905="Asia Pacific",VLOOKUP(L905,'Status Report'!B:AO,40,0),VLOOKUP(L905,'Status Report'!B:AO,39,0)))</f>
        <v>0</v>
      </c>
      <c r="Z905" s="20">
        <f t="shared" si="216"/>
        <v>0</v>
      </c>
      <c r="AA905" s="20">
        <f t="shared" si="217"/>
        <v>9899.9999999999982</v>
      </c>
      <c r="AB905" s="21">
        <f>_xlfn.IFS(AI905="Den Bosch",VLOOKUP(L905,'Status Report'!B:AM,33,0),AI905="Yantian",VLOOKUP(L905,'Status Report'!B:AM,34,0),AI905="",IF(H905="Asia Pacific",VLOOKUP(L905,'Status Report'!B:AM,34,0),VLOOKUP(L905,'Status Report'!B:AM,33,0)),AI905="Direct shipment",IF(H905="Asia Pacific",VLOOKUP(L905,'Status Report'!B:AM,34,0),VLOOKUP(L905,'Status Report'!B:AM,33,0)))</f>
        <v>17.100000000000001</v>
      </c>
      <c r="AC905" s="21">
        <f>VLOOKUP(L905,'Status Report'!B:CE,82,0)</f>
        <v>0</v>
      </c>
      <c r="AD905" s="21">
        <f t="shared" si="218"/>
        <v>17.100000000000001</v>
      </c>
      <c r="AE905" s="63">
        <f>VLOOKUP(L905,'Status Report'!B:W,20,0)</f>
        <v>24.6</v>
      </c>
      <c r="AF905" s="63">
        <f>VLOOKUP(L905,'Status Report'!B:W,21,0)</f>
        <v>24.6</v>
      </c>
      <c r="AG905" s="63">
        <f>VLOOKUP(L905,'Status Report'!B:W,22,0)</f>
        <v>11</v>
      </c>
      <c r="AH905" s="22">
        <f t="shared" si="219"/>
        <v>3.3283800000000006</v>
      </c>
      <c r="AI905" t="s">
        <v>990</v>
      </c>
      <c r="AK905" s="63">
        <f>IFERROR(VLOOKUP(G905,ASEAN!A:A,1,0),0)</f>
        <v>0</v>
      </c>
      <c r="AL905" s="63">
        <f>IFERROR(VLOOKUP(D905,'[3]customer specs'!$B$1:$D$65536,3,0),0)</f>
        <v>0</v>
      </c>
      <c r="AM905" s="64">
        <f t="shared" si="220"/>
        <v>1950.0000000000036</v>
      </c>
      <c r="AN905" s="64">
        <f t="shared" si="221"/>
        <v>0</v>
      </c>
      <c r="AO905" s="63"/>
      <c r="AP905" s="63"/>
      <c r="AQ905" s="63" t="str">
        <f t="shared" si="222"/>
        <v>yes</v>
      </c>
      <c r="AR905" s="20">
        <f t="shared" si="223"/>
        <v>8550</v>
      </c>
      <c r="AS905" s="63"/>
      <c r="AT905" s="23">
        <f t="shared" si="213"/>
        <v>0.12</v>
      </c>
      <c r="AU905" s="65">
        <f t="shared" si="224"/>
        <v>19.431818181818183</v>
      </c>
      <c r="AV905" s="65"/>
      <c r="AW905" s="65">
        <f t="shared" si="225"/>
        <v>9715.9090909090919</v>
      </c>
      <c r="AX905" s="65"/>
      <c r="AY905" s="63">
        <f>VLOOKUP(L905,'Status Report'!B:CF,81,0)</f>
        <v>0</v>
      </c>
      <c r="AZ905" s="63" t="str">
        <f>VLOOKUP(L905,'Status Report'!B:S,18,0)</f>
        <v>Ellina Smirnova</v>
      </c>
      <c r="BB905" s="63">
        <f>VLOOKUP(L905,'Status Report'!B:Z,25,0)</f>
        <v>6</v>
      </c>
      <c r="BC905" s="63">
        <f t="shared" si="226"/>
        <v>3000</v>
      </c>
      <c r="BF905">
        <f>VLOOKUP(L905,'Status Report'!B:CE,82,0)</f>
        <v>0</v>
      </c>
      <c r="BG905">
        <f>VLOOKUP(L905,'Status Report'!B:CF,83,0)</f>
        <v>0</v>
      </c>
      <c r="BH905">
        <f>VLOOKUP(L905,'Status Report'!B:CG,84,0)</f>
        <v>0</v>
      </c>
      <c r="BI905" t="s">
        <v>814</v>
      </c>
      <c r="BJ905" t="s">
        <v>795</v>
      </c>
      <c r="BM905" s="67">
        <f t="shared" si="227"/>
        <v>561</v>
      </c>
    </row>
    <row r="906" spans="1:65" x14ac:dyDescent="0.25">
      <c r="A906" s="68" t="str">
        <f>VLOOKUP(L906,'Status Report'!B:CB,79,0)</f>
        <v>Heineken</v>
      </c>
      <c r="C906">
        <v>20006094</v>
      </c>
      <c r="D906">
        <v>3090287</v>
      </c>
      <c r="E906" t="s">
        <v>902</v>
      </c>
      <c r="F906" t="s">
        <v>903</v>
      </c>
      <c r="G906" t="str">
        <f>VLOOKUP(D906,'[2]sold to'!$A:$H,8,0)</f>
        <v>Austria</v>
      </c>
      <c r="H906" t="str">
        <f>VLOOKUP(D906,'[2]sold to'!$A:$I,9,0)</f>
        <v>Europe</v>
      </c>
      <c r="K906">
        <v>10</v>
      </c>
      <c r="L906">
        <v>88026102</v>
      </c>
      <c r="M906" t="s">
        <v>867</v>
      </c>
      <c r="N906">
        <v>25</v>
      </c>
      <c r="P906" t="str">
        <f>VLOOKUP(L906,'Status Report'!B:AA,26,0)</f>
        <v>China</v>
      </c>
      <c r="Q906" t="str">
        <f>VLOOKUP(L906,'Status Report'!B:AB,27,0)</f>
        <v>Fridges</v>
      </c>
      <c r="R906">
        <f>VLOOKUP(L906,'Status Report'!B:X,23,0)</f>
        <v>100</v>
      </c>
      <c r="S906" t="str">
        <f>VLOOKUP(L906,'Status Report'!B:T,19,0)</f>
        <v>Dekkers Visual Communication B.v.</v>
      </c>
      <c r="T906" s="62">
        <f>VLOOKUP(L906,'Status Report'!B:E,4,0)</f>
        <v>1</v>
      </c>
      <c r="U906" s="19">
        <f>_xlfn.IFS(AI906="Den Bosch",VLOOKUP(L906,'Status Report'!B:AM,35,0),AI906="Yantian",VLOOKUP(L906,'Status Report'!B:AM,36,0),AI906="",IF(H906="Asia Pacific",VLOOKUP(L906,'Status Report'!B:AM,36,0),VLOOKUP(L906,'Status Report'!B:AM,35,0)),AI906="Direct shipment",IF(H906="Asia Pacific",VLOOKUP(L906,'Status Report'!B:AM,36,0),VLOOKUP(L906,'Status Report'!B:AM,35,0)))</f>
        <v>573.29</v>
      </c>
      <c r="V906" s="20">
        <f t="shared" si="214"/>
        <v>14332.25</v>
      </c>
      <c r="W906" s="19">
        <f>_xlfn.IFS(AI906="Den Bosch",VLOOKUP(L906,'Status Report'!B:AM,37,0),AI906="Yantian",VLOOKUP(L906,'Status Report'!B:AM,38,0),AI906="",IF(H906="Asia Pacific",VLOOKUP(L906,'Status Report'!B:AM,38,0),VLOOKUP(L906,'Status Report'!B:AM,37,0)),AI906="Direct shipment",IF(H906="Asia Pacific",VLOOKUP(L906,'Status Report'!B:AM,38,0),VLOOKUP(L906,'Status Report'!B:AM,37,0)))</f>
        <v>573.29</v>
      </c>
      <c r="X906" s="20">
        <f t="shared" si="215"/>
        <v>14332.25</v>
      </c>
      <c r="Y906" s="20">
        <f>_xlfn.IFS(AI906="Den Bosch",VLOOKUP(L906,'Status Report'!B:AO,39,0),AI906="Yantian",VLOOKUP(L906,'Status Report'!B:AO,40,0),AI906="",IF(H906="Asia Pacific",VLOOKUP(L906,'Status Report'!B:AO,40,0),VLOOKUP(L906,'Status Report'!B:AO,39,0)),AI906="Direct shipment",IF(H906="Asia Pacific",VLOOKUP(L906,'Status Report'!B:AO,40,0),VLOOKUP(L906,'Status Report'!B:AO,39,0)))</f>
        <v>0</v>
      </c>
      <c r="Z906" s="20">
        <f t="shared" si="216"/>
        <v>0</v>
      </c>
      <c r="AA906" s="20">
        <f t="shared" si="217"/>
        <v>14332.25</v>
      </c>
      <c r="AB906" s="21">
        <f>_xlfn.IFS(AI906="Den Bosch",VLOOKUP(L906,'Status Report'!B:AM,33,0),AI906="Yantian",VLOOKUP(L906,'Status Report'!B:AM,34,0),AI906="",IF(H906="Asia Pacific",VLOOKUP(L906,'Status Report'!B:AM,34,0),VLOOKUP(L906,'Status Report'!B:AM,33,0)),AI906="Direct shipment",IF(H906="Asia Pacific",VLOOKUP(L906,'Status Report'!B:AM,34,0),VLOOKUP(L906,'Status Report'!B:AM,33,0)))</f>
        <v>504.49560000000002</v>
      </c>
      <c r="AC906" s="21">
        <f>VLOOKUP(L906,'Status Report'!B:CE,82,0)</f>
        <v>0</v>
      </c>
      <c r="AD906" s="21">
        <f t="shared" si="218"/>
        <v>504.49560000000002</v>
      </c>
      <c r="AE906" s="63">
        <f>VLOOKUP(L906,'Status Report'!B:W,20,0)</f>
        <v>49</v>
      </c>
      <c r="AF906" s="63">
        <f>VLOOKUP(L906,'Status Report'!B:W,21,0)</f>
        <v>59.5</v>
      </c>
      <c r="AG906" s="63">
        <f>VLOOKUP(L906,'Status Report'!B:W,22,0)</f>
        <v>58</v>
      </c>
      <c r="AH906" s="22">
        <f t="shared" si="219"/>
        <v>4.2274750000000001</v>
      </c>
      <c r="AK906" s="63">
        <f>IFERROR(VLOOKUP(G906,ASEAN!A:A,1,0),0)</f>
        <v>0</v>
      </c>
      <c r="AL906" s="63" t="str">
        <f>IFERROR(VLOOKUP(D906,'[3]customer specs'!$B$1:$D$65536,3,0),0)</f>
        <v>pallet</v>
      </c>
      <c r="AM906" s="64">
        <f t="shared" si="220"/>
        <v>0</v>
      </c>
      <c r="AN906" s="64">
        <f t="shared" si="221"/>
        <v>0</v>
      </c>
      <c r="AO906" s="63"/>
      <c r="AP906" s="63"/>
      <c r="AQ906" s="63" t="str">
        <f t="shared" si="222"/>
        <v>no</v>
      </c>
      <c r="AR906" s="20">
        <f t="shared" si="223"/>
        <v>12612.390000000001</v>
      </c>
      <c r="AS906" s="63"/>
      <c r="AT906" s="23">
        <f t="shared" si="213"/>
        <v>0.12</v>
      </c>
      <c r="AU906" s="65">
        <f t="shared" si="224"/>
        <v>573.29045454545462</v>
      </c>
      <c r="AV906" s="65"/>
      <c r="AW906" s="65">
        <f t="shared" si="225"/>
        <v>14332.261363636366</v>
      </c>
      <c r="AX906" s="65"/>
      <c r="AY906" s="63">
        <f>VLOOKUP(L906,'Status Report'!B:CF,81,0)</f>
        <v>0</v>
      </c>
      <c r="AZ906" s="63" t="str">
        <f>VLOOKUP(L906,'Status Report'!B:S,18,0)</f>
        <v>Jade Mahuzier</v>
      </c>
      <c r="BB906" s="63">
        <f>VLOOKUP(L906,'Status Report'!B:Z,25,0)</f>
        <v>1</v>
      </c>
      <c r="BC906" s="63">
        <f t="shared" si="226"/>
        <v>25</v>
      </c>
      <c r="BF906">
        <f>VLOOKUP(L906,'Status Report'!B:CE,82,0)</f>
        <v>0</v>
      </c>
      <c r="BG906">
        <f>VLOOKUP(L906,'Status Report'!B:CF,83,0)</f>
        <v>0</v>
      </c>
      <c r="BH906">
        <f>VLOOKUP(L906,'Status Report'!B:CG,84,0)</f>
        <v>0</v>
      </c>
      <c r="BI906" t="s">
        <v>901</v>
      </c>
      <c r="BJ906" t="s">
        <v>795</v>
      </c>
      <c r="BM906" s="67">
        <f t="shared" si="227"/>
        <v>26</v>
      </c>
    </row>
    <row r="907" spans="1:65" x14ac:dyDescent="0.25">
      <c r="A907" s="68" t="str">
        <f>VLOOKUP(L907,'Status Report'!B:CB,79,0)</f>
        <v>Heineken</v>
      </c>
      <c r="C907">
        <v>20006094</v>
      </c>
      <c r="D907">
        <v>3090287</v>
      </c>
      <c r="E907" t="s">
        <v>902</v>
      </c>
      <c r="F907" t="s">
        <v>903</v>
      </c>
      <c r="G907" t="str">
        <f>VLOOKUP(D907,'[2]sold to'!$A:$H,8,0)</f>
        <v>Austria</v>
      </c>
      <c r="H907" t="str">
        <f>VLOOKUP(D907,'[2]sold to'!$A:$I,9,0)</f>
        <v>Europe</v>
      </c>
      <c r="K907">
        <v>20</v>
      </c>
      <c r="L907">
        <v>88024218</v>
      </c>
      <c r="M907" t="s">
        <v>161</v>
      </c>
      <c r="N907">
        <v>17</v>
      </c>
      <c r="P907" t="str">
        <f>VLOOKUP(L907,'Status Report'!B:AA,26,0)</f>
        <v>China</v>
      </c>
      <c r="Q907" t="str">
        <f>VLOOKUP(L907,'Status Report'!B:AB,27,0)</f>
        <v>Bar support</v>
      </c>
      <c r="R907">
        <f>VLOOKUP(L907,'Status Report'!B:X,23,0)</f>
        <v>42</v>
      </c>
      <c r="S907" t="str">
        <f>VLOOKUP(L907,'Status Report'!B:T,19,0)</f>
        <v>Asian Sourcing Link</v>
      </c>
      <c r="T907" s="62">
        <f>VLOOKUP(L907,'Status Report'!B:E,4,0)</f>
        <v>3</v>
      </c>
      <c r="U907" s="19">
        <f>_xlfn.IFS(AI907="Den Bosch",VLOOKUP(L907,'Status Report'!B:AM,35,0),AI907="Yantian",VLOOKUP(L907,'Status Report'!B:AM,36,0),AI907="",IF(H907="Asia Pacific",VLOOKUP(L907,'Status Report'!B:AM,36,0),VLOOKUP(L907,'Status Report'!B:AM,35,0)),AI907="Direct shipment",IF(H907="Asia Pacific",VLOOKUP(L907,'Status Report'!B:AM,36,0),VLOOKUP(L907,'Status Report'!B:AM,35,0)))</f>
        <v>237.29999999999998</v>
      </c>
      <c r="V907" s="20">
        <f t="shared" si="214"/>
        <v>4034.1</v>
      </c>
      <c r="W907" s="19">
        <f>_xlfn.IFS(AI907="Den Bosch",VLOOKUP(L907,'Status Report'!B:AM,37,0),AI907="Yantian",VLOOKUP(L907,'Status Report'!B:AM,38,0),AI907="",IF(H907="Asia Pacific",VLOOKUP(L907,'Status Report'!B:AM,38,0),VLOOKUP(L907,'Status Report'!B:AM,37,0)),AI907="Direct shipment",IF(H907="Asia Pacific",VLOOKUP(L907,'Status Report'!B:AM,38,0),VLOOKUP(L907,'Status Report'!B:AM,37,0)))</f>
        <v>204.84</v>
      </c>
      <c r="X907" s="20">
        <f t="shared" si="215"/>
        <v>3482.28</v>
      </c>
      <c r="Y907" s="20">
        <f>_xlfn.IFS(AI907="Den Bosch",VLOOKUP(L907,'Status Report'!B:AO,39,0),AI907="Yantian",VLOOKUP(L907,'Status Report'!B:AO,40,0),AI907="",IF(H907="Asia Pacific",VLOOKUP(L907,'Status Report'!B:AO,40,0),VLOOKUP(L907,'Status Report'!B:AO,39,0)),AI907="Direct shipment",IF(H907="Asia Pacific",VLOOKUP(L907,'Status Report'!B:AO,40,0),VLOOKUP(L907,'Status Report'!B:AO,39,0)))</f>
        <v>0</v>
      </c>
      <c r="Z907" s="20">
        <f t="shared" si="216"/>
        <v>0</v>
      </c>
      <c r="AA907" s="20">
        <f t="shared" si="217"/>
        <v>3482.28</v>
      </c>
      <c r="AB907" s="21">
        <f>_xlfn.IFS(AI907="Den Bosch",VLOOKUP(L907,'Status Report'!B:AM,33,0),AI907="Yantian",VLOOKUP(L907,'Status Report'!B:AM,34,0),AI907="",IF(H907="Asia Pacific",VLOOKUP(L907,'Status Report'!B:AM,34,0),VLOOKUP(L907,'Status Report'!B:AM,33,0)),AI907="Direct shipment",IF(H907="Asia Pacific",VLOOKUP(L907,'Status Report'!B:AM,34,0),VLOOKUP(L907,'Status Report'!B:AM,33,0)))</f>
        <v>168.26400000000001</v>
      </c>
      <c r="AC907" s="21">
        <f>VLOOKUP(L907,'Status Report'!B:CE,82,0)</f>
        <v>0</v>
      </c>
      <c r="AD907" s="21">
        <f t="shared" si="218"/>
        <v>168.26400000000001</v>
      </c>
      <c r="AE907" s="63">
        <f>VLOOKUP(L907,'Status Report'!B:W,20,0)</f>
        <v>42</v>
      </c>
      <c r="AF907" s="63">
        <f>VLOOKUP(L907,'Status Report'!B:W,21,0)</f>
        <v>35</v>
      </c>
      <c r="AG907" s="63">
        <f>VLOOKUP(L907,'Status Report'!B:W,22,0)</f>
        <v>35</v>
      </c>
      <c r="AH907" s="22">
        <f t="shared" si="219"/>
        <v>0.87465000000000004</v>
      </c>
      <c r="AI907" t="s">
        <v>990</v>
      </c>
      <c r="AK907" s="63">
        <f>IFERROR(VLOOKUP(G907,ASEAN!A:A,1,0),0)</f>
        <v>0</v>
      </c>
      <c r="AL907" s="63" t="str">
        <f>IFERROR(VLOOKUP(D907,'[3]customer specs'!$B$1:$D$65536,3,0),0)</f>
        <v>pallet</v>
      </c>
      <c r="AM907" s="64">
        <f t="shared" si="220"/>
        <v>551.81999999999971</v>
      </c>
      <c r="AN907" s="64">
        <f t="shared" si="221"/>
        <v>0</v>
      </c>
      <c r="AO907" s="63"/>
      <c r="AP907" s="63"/>
      <c r="AQ907" s="63" t="str">
        <f t="shared" si="222"/>
        <v>no</v>
      </c>
      <c r="AR907" s="20">
        <f t="shared" si="223"/>
        <v>2860.4880000000003</v>
      </c>
      <c r="AS907" s="63"/>
      <c r="AT907" s="23">
        <f t="shared" si="213"/>
        <v>0.12</v>
      </c>
      <c r="AU907" s="65">
        <f t="shared" si="224"/>
        <v>191.20909090909092</v>
      </c>
      <c r="AV907" s="65"/>
      <c r="AW907" s="65">
        <f t="shared" si="225"/>
        <v>3250.5545454545454</v>
      </c>
      <c r="AX907" s="65"/>
      <c r="AY907" s="63">
        <f>VLOOKUP(L907,'Status Report'!B:CF,81,0)</f>
        <v>0</v>
      </c>
      <c r="AZ907" s="63" t="str">
        <f>VLOOKUP(L907,'Status Report'!B:S,18,0)</f>
        <v>Ellina Smirnova</v>
      </c>
      <c r="BB907" s="63">
        <f>VLOOKUP(L907,'Status Report'!B:Z,25,0)</f>
        <v>6</v>
      </c>
      <c r="BC907" s="63">
        <f t="shared" si="226"/>
        <v>102</v>
      </c>
      <c r="BF907">
        <f>VLOOKUP(L907,'Status Report'!B:CE,82,0)</f>
        <v>0</v>
      </c>
      <c r="BG907">
        <f>VLOOKUP(L907,'Status Report'!B:CF,83,0)</f>
        <v>0</v>
      </c>
      <c r="BH907">
        <f>VLOOKUP(L907,'Status Report'!B:CG,84,0)</f>
        <v>0</v>
      </c>
      <c r="BI907" t="s">
        <v>901</v>
      </c>
      <c r="BJ907" t="s">
        <v>795</v>
      </c>
      <c r="BM907" s="67">
        <f t="shared" si="227"/>
        <v>203</v>
      </c>
    </row>
    <row r="908" spans="1:65" x14ac:dyDescent="0.25">
      <c r="A908" s="68" t="str">
        <f>VLOOKUP(L908,'Status Report'!B:CB,79,0)</f>
        <v>Heineken - 0.0</v>
      </c>
      <c r="C908">
        <v>20006094</v>
      </c>
      <c r="D908">
        <v>3090287</v>
      </c>
      <c r="E908" t="s">
        <v>902</v>
      </c>
      <c r="F908" t="s">
        <v>903</v>
      </c>
      <c r="G908" t="str">
        <f>VLOOKUP(D908,'[2]sold to'!$A:$H,8,0)</f>
        <v>Austria</v>
      </c>
      <c r="H908" t="str">
        <f>VLOOKUP(D908,'[2]sold to'!$A:$I,9,0)</f>
        <v>Europe</v>
      </c>
      <c r="K908">
        <v>30</v>
      </c>
      <c r="L908">
        <v>88027242</v>
      </c>
      <c r="M908" t="s">
        <v>535</v>
      </c>
      <c r="N908">
        <v>100</v>
      </c>
      <c r="P908" t="str">
        <f>VLOOKUP(L908,'Status Report'!B:AA,26,0)</f>
        <v>Poland</v>
      </c>
      <c r="Q908" t="str">
        <f>VLOOKUP(L908,'Status Report'!B:AB,27,0)</f>
        <v>Premiums</v>
      </c>
      <c r="R908">
        <f>VLOOKUP(L908,'Status Report'!B:X,23,0)</f>
        <v>100</v>
      </c>
      <c r="S908" t="str">
        <f>VLOOKUP(L908,'Status Report'!B:T,19,0)</f>
        <v>ASL Nederland B.V.</v>
      </c>
      <c r="T908" s="62">
        <f>VLOOKUP(L908,'Status Report'!B:E,4,0)</f>
        <v>3</v>
      </c>
      <c r="U908" s="19">
        <f>_xlfn.IFS(AI908="Den Bosch",VLOOKUP(L908,'Status Report'!B:AM,35,0),AI908="Yantian",VLOOKUP(L908,'Status Report'!B:AM,36,0),AI908="",IF(H908="Asia Pacific",VLOOKUP(L908,'Status Report'!B:AM,36,0),VLOOKUP(L908,'Status Report'!B:AM,35,0)),AI908="Direct shipment",IF(H908="Asia Pacific",VLOOKUP(L908,'Status Report'!B:AM,36,0),VLOOKUP(L908,'Status Report'!B:AM,35,0)))</f>
        <v>41.68</v>
      </c>
      <c r="V908" s="20">
        <f t="shared" si="214"/>
        <v>4168</v>
      </c>
      <c r="W908" s="19">
        <f>_xlfn.IFS(AI908="Den Bosch",VLOOKUP(L908,'Status Report'!B:AM,37,0),AI908="Yantian",VLOOKUP(L908,'Status Report'!B:AM,38,0),AI908="",IF(H908="Asia Pacific",VLOOKUP(L908,'Status Report'!B:AM,38,0),VLOOKUP(L908,'Status Report'!B:AM,37,0)),AI908="Direct shipment",IF(H908="Asia Pacific",VLOOKUP(L908,'Status Report'!B:AM,38,0),VLOOKUP(L908,'Status Report'!B:AM,37,0)))</f>
        <v>41.68</v>
      </c>
      <c r="X908" s="20">
        <f t="shared" si="215"/>
        <v>4168</v>
      </c>
      <c r="Y908" s="20">
        <f>_xlfn.IFS(AI908="Den Bosch",VLOOKUP(L908,'Status Report'!B:AO,39,0),AI908="Yantian",VLOOKUP(L908,'Status Report'!B:AO,40,0),AI908="",IF(H908="Asia Pacific",VLOOKUP(L908,'Status Report'!B:AO,40,0),VLOOKUP(L908,'Status Report'!B:AO,39,0)),AI908="Direct shipment",IF(H908="Asia Pacific",VLOOKUP(L908,'Status Report'!B:AO,40,0),VLOOKUP(L908,'Status Report'!B:AO,39,0)))</f>
        <v>0</v>
      </c>
      <c r="Z908" s="20">
        <f t="shared" si="216"/>
        <v>0</v>
      </c>
      <c r="AA908" s="20">
        <f t="shared" si="217"/>
        <v>4168</v>
      </c>
      <c r="AB908" s="21">
        <f>_xlfn.IFS(AI908="Den Bosch",VLOOKUP(L908,'Status Report'!B:AM,33,0),AI908="Yantian",VLOOKUP(L908,'Status Report'!B:AM,34,0),AI908="",IF(H908="Asia Pacific",VLOOKUP(L908,'Status Report'!B:AM,34,0),VLOOKUP(L908,'Status Report'!B:AM,33,0)),AI908="Direct shipment",IF(H908="Asia Pacific",VLOOKUP(L908,'Status Report'!B:AM,34,0),VLOOKUP(L908,'Status Report'!B:AM,33,0)))</f>
        <v>36.68</v>
      </c>
      <c r="AC908" s="21">
        <f>VLOOKUP(L908,'Status Report'!B:CE,82,0)</f>
        <v>0</v>
      </c>
      <c r="AD908" s="21">
        <f t="shared" si="218"/>
        <v>36.68</v>
      </c>
      <c r="AE908" s="63">
        <f>VLOOKUP(L908,'Status Report'!B:W,20,0)</f>
        <v>125</v>
      </c>
      <c r="AF908" s="63">
        <f>VLOOKUP(L908,'Status Report'!B:W,21,0)</f>
        <v>55</v>
      </c>
      <c r="AG908" s="63">
        <f>VLOOKUP(L908,'Status Report'!B:W,22,0)</f>
        <v>3.2</v>
      </c>
      <c r="AH908" s="22">
        <f t="shared" si="219"/>
        <v>2.2000000000000002</v>
      </c>
      <c r="AI908" t="s">
        <v>990</v>
      </c>
      <c r="AK908" s="63">
        <f>IFERROR(VLOOKUP(G908,ASEAN!A:A,1,0),0)</f>
        <v>0</v>
      </c>
      <c r="AL908" s="63" t="str">
        <f>IFERROR(VLOOKUP(D908,'[3]customer specs'!$B$1:$D$65536,3,0),0)</f>
        <v>pallet</v>
      </c>
      <c r="AM908" s="64">
        <f t="shared" si="220"/>
        <v>0</v>
      </c>
      <c r="AN908" s="64">
        <f t="shared" si="221"/>
        <v>0</v>
      </c>
      <c r="AO908" s="63"/>
      <c r="AP908" s="63"/>
      <c r="AQ908" s="63" t="str">
        <f t="shared" si="222"/>
        <v>yes</v>
      </c>
      <c r="AR908" s="20">
        <f t="shared" si="223"/>
        <v>3668</v>
      </c>
      <c r="AS908" s="63"/>
      <c r="AT908" s="23">
        <f t="shared" si="213"/>
        <v>0.12</v>
      </c>
      <c r="AU908" s="65">
        <f t="shared" si="224"/>
        <v>41.68181818181818</v>
      </c>
      <c r="AV908" s="65"/>
      <c r="AW908" s="65">
        <f t="shared" si="225"/>
        <v>4168.181818181818</v>
      </c>
      <c r="AX908" s="65"/>
      <c r="AY908" s="63">
        <f>VLOOKUP(L908,'Status Report'!B:CF,81,0)</f>
        <v>0</v>
      </c>
      <c r="AZ908" s="63" t="str">
        <f>VLOOKUP(L908,'Status Report'!B:S,18,0)</f>
        <v>Ellina Smirnova</v>
      </c>
      <c r="BB908" s="63">
        <f>VLOOKUP(L908,'Status Report'!B:Z,25,0)</f>
        <v>1</v>
      </c>
      <c r="BC908" s="63">
        <f t="shared" si="226"/>
        <v>100</v>
      </c>
      <c r="BF908">
        <f>VLOOKUP(L908,'Status Report'!B:CE,82,0)</f>
        <v>0</v>
      </c>
      <c r="BG908">
        <f>VLOOKUP(L908,'Status Report'!B:CF,83,0)</f>
        <v>0</v>
      </c>
      <c r="BH908">
        <f>VLOOKUP(L908,'Status Report'!B:CG,84,0)</f>
        <v>0</v>
      </c>
      <c r="BI908" t="s">
        <v>901</v>
      </c>
      <c r="BJ908" t="s">
        <v>795</v>
      </c>
      <c r="BM908" s="67">
        <f t="shared" si="227"/>
        <v>131</v>
      </c>
    </row>
    <row r="909" spans="1:65" x14ac:dyDescent="0.25">
      <c r="A909" s="68" t="str">
        <f>VLOOKUP(L909,'Status Report'!B:CB,79,0)</f>
        <v>Desperados</v>
      </c>
      <c r="C909">
        <v>20006095</v>
      </c>
      <c r="D909">
        <v>3090287</v>
      </c>
      <c r="E909" t="s">
        <v>902</v>
      </c>
      <c r="F909" t="s">
        <v>903</v>
      </c>
      <c r="G909" t="str">
        <f>VLOOKUP(D909,'[2]sold to'!$A:$H,8,0)</f>
        <v>Austria</v>
      </c>
      <c r="H909" t="str">
        <f>VLOOKUP(D909,'[2]sold to'!$A:$I,9,0)</f>
        <v>Europe</v>
      </c>
      <c r="K909">
        <v>10</v>
      </c>
      <c r="L909">
        <v>88027181</v>
      </c>
      <c r="M909" t="s">
        <v>851</v>
      </c>
      <c r="N909">
        <v>1</v>
      </c>
      <c r="P909" t="str">
        <f>VLOOKUP(L909,'Status Report'!B:AA,26,0)</f>
        <v>France</v>
      </c>
      <c r="Q909" t="str">
        <f>VLOOKUP(L909,'Status Report'!B:AB,27,0)</f>
        <v>Plastic cups</v>
      </c>
      <c r="R909">
        <f>VLOOKUP(L909,'Status Report'!B:X,23,0)</f>
        <v>3</v>
      </c>
      <c r="S909" t="str">
        <f>VLOOKUP(L909,'Status Report'!B:T,19,0)</f>
        <v>Re-uz France</v>
      </c>
      <c r="T909" s="62">
        <f>VLOOKUP(L909,'Status Report'!B:E,4,0)</f>
        <v>3</v>
      </c>
      <c r="U909" s="19">
        <f>_xlfn.IFS(AI909="Den Bosch",VLOOKUP(L909,'Status Report'!B:AM,35,0),AI909="Yantian",VLOOKUP(L909,'Status Report'!B:AM,36,0),AI909="",IF(H909="Asia Pacific",VLOOKUP(L909,'Status Report'!B:AM,36,0),VLOOKUP(L909,'Status Report'!B:AM,35,0)),AI909="Direct shipment",IF(H909="Asia Pacific",VLOOKUP(L909,'Status Report'!B:AM,36,0),VLOOKUP(L909,'Status Report'!B:AM,35,0)))</f>
        <v>255.90909090909091</v>
      </c>
      <c r="V909" s="20">
        <f t="shared" si="214"/>
        <v>255.90909090909091</v>
      </c>
      <c r="W909" s="19">
        <f>_xlfn.IFS(AI909="Den Bosch",VLOOKUP(L909,'Status Report'!B:AM,37,0),AI909="Yantian",VLOOKUP(L909,'Status Report'!B:AM,38,0),AI909="",IF(H909="Asia Pacific",VLOOKUP(L909,'Status Report'!B:AM,38,0),VLOOKUP(L909,'Status Report'!B:AM,37,0)),AI909="Direct shipment",IF(H909="Asia Pacific",VLOOKUP(L909,'Status Report'!B:AM,38,0),VLOOKUP(L909,'Status Report'!B:AM,37,0)))</f>
        <v>110.90909090909091</v>
      </c>
      <c r="X909" s="20">
        <f t="shared" si="215"/>
        <v>110.90909090909091</v>
      </c>
      <c r="Y909" s="20">
        <f>_xlfn.IFS(AI909="Den Bosch",VLOOKUP(L909,'Status Report'!B:AO,39,0),AI909="Yantian",VLOOKUP(L909,'Status Report'!B:AO,40,0),AI909="",IF(H909="Asia Pacific",VLOOKUP(L909,'Status Report'!B:AO,40,0),VLOOKUP(L909,'Status Report'!B:AO,39,0)),AI909="Direct shipment",IF(H909="Asia Pacific",VLOOKUP(L909,'Status Report'!B:AO,40,0),VLOOKUP(L909,'Status Report'!B:AO,39,0)))</f>
        <v>0</v>
      </c>
      <c r="Z909" s="20">
        <f t="shared" si="216"/>
        <v>0</v>
      </c>
      <c r="AA909" s="20">
        <f t="shared" si="217"/>
        <v>110.90909090909091</v>
      </c>
      <c r="AB909" s="21">
        <f>_xlfn.IFS(AI909="Den Bosch",VLOOKUP(L909,'Status Report'!B:AM,33,0),AI909="Yantian",VLOOKUP(L909,'Status Report'!B:AM,34,0),AI909="",IF(H909="Asia Pacific",VLOOKUP(L909,'Status Report'!B:AM,34,0),VLOOKUP(L909,'Status Report'!B:AM,33,0)),AI909="Direct shipment",IF(H909="Asia Pacific",VLOOKUP(L909,'Status Report'!B:AM,34,0),VLOOKUP(L909,'Status Report'!B:AM,33,0)))</f>
        <v>97.6</v>
      </c>
      <c r="AC909" s="21">
        <f>VLOOKUP(L909,'Status Report'!B:CE,82,0)</f>
        <v>0</v>
      </c>
      <c r="AD909" s="21">
        <f t="shared" si="218"/>
        <v>97.6</v>
      </c>
      <c r="AE909" s="63">
        <f>VLOOKUP(L909,'Status Report'!B:W,20,0)</f>
        <v>58.2</v>
      </c>
      <c r="AF909" s="63">
        <f>VLOOKUP(L909,'Status Report'!B:W,21,0)</f>
        <v>36.299999999999997</v>
      </c>
      <c r="AG909" s="63">
        <f>VLOOKUP(L909,'Status Report'!B:W,22,0)</f>
        <v>13.54</v>
      </c>
      <c r="AH909" s="22">
        <f t="shared" si="219"/>
        <v>2.8605416399999993E-2</v>
      </c>
      <c r="AI909" t="s">
        <v>990</v>
      </c>
      <c r="AK909" s="63">
        <f>IFERROR(VLOOKUP(G909,ASEAN!A:A,1,0),0)</f>
        <v>0</v>
      </c>
      <c r="AL909" s="63" t="str">
        <f>IFERROR(VLOOKUP(D909,'[3]customer specs'!$B$1:$D$65536,3,0),0)</f>
        <v>pallet</v>
      </c>
      <c r="AM909" s="64">
        <f t="shared" si="220"/>
        <v>145</v>
      </c>
      <c r="AN909" s="64">
        <f t="shared" si="221"/>
        <v>0</v>
      </c>
      <c r="AO909" s="63"/>
      <c r="AP909" s="63"/>
      <c r="AQ909" s="63" t="str">
        <f t="shared" si="222"/>
        <v>no</v>
      </c>
      <c r="AR909" s="20">
        <f t="shared" si="223"/>
        <v>97.6</v>
      </c>
      <c r="AS909" s="63"/>
      <c r="AT909" s="23">
        <f t="shared" si="213"/>
        <v>0.12</v>
      </c>
      <c r="AU909" s="65">
        <f t="shared" si="224"/>
        <v>110.90909090909091</v>
      </c>
      <c r="AV909" s="65"/>
      <c r="AW909" s="65">
        <f t="shared" si="225"/>
        <v>110.90909090909091</v>
      </c>
      <c r="AX909" s="65"/>
      <c r="AY909" s="63">
        <f>VLOOKUP(L909,'Status Report'!B:CF,81,0)</f>
        <v>0</v>
      </c>
      <c r="AZ909" s="63" t="str">
        <f>VLOOKUP(L909,'Status Report'!B:S,18,0)</f>
        <v>Konstantinos Zoupanos</v>
      </c>
      <c r="BB909" s="63">
        <f>VLOOKUP(L909,'Status Report'!B:Z,25,0)</f>
        <v>400</v>
      </c>
      <c r="BC909" s="63">
        <f t="shared" si="226"/>
        <v>400</v>
      </c>
      <c r="BF909">
        <f>VLOOKUP(L909,'Status Report'!B:CE,82,0)</f>
        <v>0</v>
      </c>
      <c r="BG909">
        <f>VLOOKUP(L909,'Status Report'!B:CF,83,0)</f>
        <v>0</v>
      </c>
      <c r="BH909">
        <f>VLOOKUP(L909,'Status Report'!B:CG,84,0)</f>
        <v>0</v>
      </c>
      <c r="BI909" t="s">
        <v>901</v>
      </c>
      <c r="BJ909" t="s">
        <v>795</v>
      </c>
      <c r="BM909" s="67">
        <f t="shared" si="227"/>
        <v>109</v>
      </c>
    </row>
    <row r="910" spans="1:65" x14ac:dyDescent="0.25">
      <c r="A910" s="68" t="str">
        <f>VLOOKUP(L910,'Status Report'!B:CB,79,0)</f>
        <v>Desperados</v>
      </c>
      <c r="C910">
        <v>20006095</v>
      </c>
      <c r="D910">
        <v>3090287</v>
      </c>
      <c r="E910" t="s">
        <v>902</v>
      </c>
      <c r="F910" t="s">
        <v>903</v>
      </c>
      <c r="G910" t="str">
        <f>VLOOKUP(D910,'[2]sold to'!$A:$H,8,0)</f>
        <v>Austria</v>
      </c>
      <c r="H910" t="str">
        <f>VLOOKUP(D910,'[2]sold to'!$A:$I,9,0)</f>
        <v>Europe</v>
      </c>
      <c r="K910">
        <v>20</v>
      </c>
      <c r="L910">
        <v>88027053</v>
      </c>
      <c r="M910" t="s">
        <v>496</v>
      </c>
      <c r="N910">
        <v>10</v>
      </c>
      <c r="P910" t="str">
        <f>VLOOKUP(L910,'Status Report'!B:AA,26,0)</f>
        <v>China</v>
      </c>
      <c r="Q910" t="str">
        <f>VLOOKUP(L910,'Status Report'!B:AB,27,0)</f>
        <v>Indoor signs</v>
      </c>
      <c r="R910">
        <f>VLOOKUP(L910,'Status Report'!B:X,23,0)</f>
        <v>100</v>
      </c>
      <c r="S910" t="str">
        <f>VLOOKUP(L910,'Status Report'!B:T,19,0)</f>
        <v>Dekkers Visual Communication B.v.</v>
      </c>
      <c r="T910" s="62">
        <f>VLOOKUP(L910,'Status Report'!B:E,4,0)</f>
        <v>3</v>
      </c>
      <c r="U910" s="19">
        <f>_xlfn.IFS(AI910="Den Bosch",VLOOKUP(L910,'Status Report'!B:AM,35,0),AI910="Yantian",VLOOKUP(L910,'Status Report'!B:AM,36,0),AI910="",IF(H910="Asia Pacific",VLOOKUP(L910,'Status Report'!B:AM,36,0),VLOOKUP(L910,'Status Report'!B:AM,35,0)),AI910="Direct shipment",IF(H910="Asia Pacific",VLOOKUP(L910,'Status Report'!B:AM,36,0),VLOOKUP(L910,'Status Report'!B:AM,35,0)))</f>
        <v>145</v>
      </c>
      <c r="V910" s="20">
        <f t="shared" si="214"/>
        <v>1450</v>
      </c>
      <c r="W910" s="19">
        <f>_xlfn.IFS(AI910="Den Bosch",VLOOKUP(L910,'Status Report'!B:AM,37,0),AI910="Yantian",VLOOKUP(L910,'Status Report'!B:AM,38,0),AI910="",IF(H910="Asia Pacific",VLOOKUP(L910,'Status Report'!B:AM,38,0),VLOOKUP(L910,'Status Report'!B:AM,37,0)),AI910="Direct shipment",IF(H910="Asia Pacific",VLOOKUP(L910,'Status Report'!B:AM,38,0),VLOOKUP(L910,'Status Report'!B:AM,37,0)))</f>
        <v>131.82</v>
      </c>
      <c r="X910" s="20">
        <f t="shared" si="215"/>
        <v>1318.1999999999998</v>
      </c>
      <c r="Y910" s="20">
        <f>_xlfn.IFS(AI910="Den Bosch",VLOOKUP(L910,'Status Report'!B:AO,39,0),AI910="Yantian",VLOOKUP(L910,'Status Report'!B:AO,40,0),AI910="",IF(H910="Asia Pacific",VLOOKUP(L910,'Status Report'!B:AO,40,0),VLOOKUP(L910,'Status Report'!B:AO,39,0)),AI910="Direct shipment",IF(H910="Asia Pacific",VLOOKUP(L910,'Status Report'!B:AO,40,0),VLOOKUP(L910,'Status Report'!B:AO,39,0)))</f>
        <v>0</v>
      </c>
      <c r="Z910" s="20">
        <f t="shared" si="216"/>
        <v>0</v>
      </c>
      <c r="AA910" s="20">
        <f t="shared" si="217"/>
        <v>1318.1999999999998</v>
      </c>
      <c r="AB910" s="21">
        <f>_xlfn.IFS(AI910="Den Bosch",VLOOKUP(L910,'Status Report'!B:AM,33,0),AI910="Yantian",VLOOKUP(L910,'Status Report'!B:AM,34,0),AI910="",IF(H910="Asia Pacific",VLOOKUP(L910,'Status Report'!B:AM,34,0),VLOOKUP(L910,'Status Report'!B:AM,33,0)),AI910="Direct shipment",IF(H910="Asia Pacific",VLOOKUP(L910,'Status Report'!B:AM,34,0),VLOOKUP(L910,'Status Report'!B:AM,33,0)))</f>
        <v>114.00000000000001</v>
      </c>
      <c r="AC910" s="21">
        <f>VLOOKUP(L910,'Status Report'!B:CE,82,0)</f>
        <v>0</v>
      </c>
      <c r="AD910" s="21">
        <f t="shared" si="218"/>
        <v>114.00000000000001</v>
      </c>
      <c r="AE910" s="63">
        <f>VLOOKUP(L910,'Status Report'!B:W,20,0)</f>
        <v>44</v>
      </c>
      <c r="AF910" s="63">
        <f>VLOOKUP(L910,'Status Report'!B:W,21,0)</f>
        <v>10</v>
      </c>
      <c r="AG910" s="63">
        <f>VLOOKUP(L910,'Status Report'!B:W,22,0)</f>
        <v>74</v>
      </c>
      <c r="AH910" s="22">
        <f t="shared" si="219"/>
        <v>0.3256</v>
      </c>
      <c r="AI910" t="s">
        <v>990</v>
      </c>
      <c r="AK910" s="63">
        <f>IFERROR(VLOOKUP(G910,ASEAN!A:A,1,0),0)</f>
        <v>0</v>
      </c>
      <c r="AL910" s="63" t="str">
        <f>IFERROR(VLOOKUP(D910,'[3]customer specs'!$B$1:$D$65536,3,0),0)</f>
        <v>pallet</v>
      </c>
      <c r="AM910" s="64">
        <f t="shared" si="220"/>
        <v>131.80000000000018</v>
      </c>
      <c r="AN910" s="64">
        <f t="shared" si="221"/>
        <v>0</v>
      </c>
      <c r="AO910" s="63"/>
      <c r="AP910" s="63"/>
      <c r="AQ910" s="63" t="str">
        <f t="shared" si="222"/>
        <v>no</v>
      </c>
      <c r="AR910" s="20">
        <f t="shared" si="223"/>
        <v>1140.0000000000002</v>
      </c>
      <c r="AS910" s="63"/>
      <c r="AT910" s="23">
        <f t="shared" si="213"/>
        <v>0.12</v>
      </c>
      <c r="AU910" s="65">
        <f t="shared" si="224"/>
        <v>129.54545454545456</v>
      </c>
      <c r="AV910" s="65"/>
      <c r="AW910" s="65">
        <f t="shared" si="225"/>
        <v>1295.4545454545455</v>
      </c>
      <c r="AX910" s="65"/>
      <c r="AY910" s="63">
        <f>VLOOKUP(L910,'Status Report'!B:CF,81,0)</f>
        <v>0</v>
      </c>
      <c r="AZ910" s="63" t="str">
        <f>VLOOKUP(L910,'Status Report'!B:S,18,0)</f>
        <v>Ludmilla Zarybnicka</v>
      </c>
      <c r="BB910" s="63">
        <f>VLOOKUP(L910,'Status Report'!B:Z,25,0)</f>
        <v>1</v>
      </c>
      <c r="BC910" s="63">
        <f t="shared" si="226"/>
        <v>10</v>
      </c>
      <c r="BF910">
        <f>VLOOKUP(L910,'Status Report'!B:CE,82,0)</f>
        <v>0</v>
      </c>
      <c r="BG910">
        <f>VLOOKUP(L910,'Status Report'!B:CF,83,0)</f>
        <v>0</v>
      </c>
      <c r="BH910">
        <f>VLOOKUP(L910,'Status Report'!B:CG,84,0)</f>
        <v>0</v>
      </c>
      <c r="BI910" t="s">
        <v>901</v>
      </c>
      <c r="BJ910" t="s">
        <v>795</v>
      </c>
      <c r="BM910" s="67">
        <f t="shared" si="227"/>
        <v>456</v>
      </c>
    </row>
    <row r="911" spans="1:65" x14ac:dyDescent="0.25">
      <c r="A911" s="68" t="str">
        <f>VLOOKUP(L911,'Status Report'!B:CB,79,0)</f>
        <v>Heineken</v>
      </c>
      <c r="C911">
        <v>20006096</v>
      </c>
      <c r="D911">
        <v>3090251</v>
      </c>
      <c r="E911" t="s">
        <v>904</v>
      </c>
      <c r="F911" t="s">
        <v>905</v>
      </c>
      <c r="G911" t="str">
        <f>VLOOKUP(D911,'[2]sold to'!$A:$H,8,0)</f>
        <v>Jamaica</v>
      </c>
      <c r="H911" t="str">
        <f>VLOOKUP(D911,'[2]sold to'!$A:$I,9,0)</f>
        <v>AMERICAS</v>
      </c>
      <c r="K911">
        <v>10</v>
      </c>
      <c r="L911">
        <v>88026851</v>
      </c>
      <c r="M911" t="s">
        <v>463</v>
      </c>
      <c r="N911">
        <v>55</v>
      </c>
      <c r="P911" t="str">
        <f>VLOOKUP(L911,'Status Report'!B:AA,26,0)</f>
        <v>China</v>
      </c>
      <c r="Q911" t="str">
        <f>VLOOKUP(L911,'Status Report'!B:AB,27,0)</f>
        <v>Bar support</v>
      </c>
      <c r="R911">
        <f>VLOOKUP(L911,'Status Report'!B:X,23,0)</f>
        <v>167</v>
      </c>
      <c r="S911" t="str">
        <f>VLOOKUP(L911,'Status Report'!B:T,19,0)</f>
        <v>Promocean The Netherlands BV</v>
      </c>
      <c r="T911" s="62">
        <f>VLOOKUP(L911,'Status Report'!B:E,4,0)</f>
        <v>3</v>
      </c>
      <c r="U911" s="19">
        <f>_xlfn.IFS(AI911="Den Bosch",VLOOKUP(L911,'Status Report'!B:AM,35,0),AI911="Yantian",VLOOKUP(L911,'Status Report'!B:AM,36,0),AI911="",IF(H911="Asia Pacific",VLOOKUP(L911,'Status Report'!B:AM,36,0),VLOOKUP(L911,'Status Report'!B:AM,35,0)),AI911="Direct shipment",IF(H911="Asia Pacific",VLOOKUP(L911,'Status Report'!B:AM,36,0),VLOOKUP(L911,'Status Report'!B:AM,35,0)))</f>
        <v>87</v>
      </c>
      <c r="V911" s="20">
        <f t="shared" si="214"/>
        <v>4785</v>
      </c>
      <c r="W911" s="19">
        <f>_xlfn.IFS(AI911="Den Bosch",VLOOKUP(L911,'Status Report'!B:AM,37,0),AI911="Yantian",VLOOKUP(L911,'Status Report'!B:AM,38,0),AI911="",IF(H911="Asia Pacific",VLOOKUP(L911,'Status Report'!B:AM,38,0),VLOOKUP(L911,'Status Report'!B:AM,37,0)),AI911="Direct shipment",IF(H911="Asia Pacific",VLOOKUP(L911,'Status Report'!B:AM,38,0),VLOOKUP(L911,'Status Report'!B:AM,37,0)))</f>
        <v>76.679999999999993</v>
      </c>
      <c r="X911" s="20">
        <f t="shared" si="215"/>
        <v>4217.3999999999996</v>
      </c>
      <c r="Y911" s="20">
        <f>_xlfn.IFS(AI911="Den Bosch",VLOOKUP(L911,'Status Report'!B:AO,39,0),AI911="Yantian",VLOOKUP(L911,'Status Report'!B:AO,40,0),AI911="",IF(H911="Asia Pacific",VLOOKUP(L911,'Status Report'!B:AO,40,0),VLOOKUP(L911,'Status Report'!B:AO,39,0)),AI911="Direct shipment",IF(H911="Asia Pacific",VLOOKUP(L911,'Status Report'!B:AO,40,0),VLOOKUP(L911,'Status Report'!B:AO,39,0)))</f>
        <v>0</v>
      </c>
      <c r="Z911" s="20">
        <f t="shared" si="216"/>
        <v>0</v>
      </c>
      <c r="AA911" s="20">
        <f t="shared" si="217"/>
        <v>4217.3999999999996</v>
      </c>
      <c r="AB911" s="21">
        <f>_xlfn.IFS(AI911="Den Bosch",VLOOKUP(L911,'Status Report'!B:AM,33,0),AI911="Yantian",VLOOKUP(L911,'Status Report'!B:AM,34,0),AI911="",IF(H911="Asia Pacific",VLOOKUP(L911,'Status Report'!B:AM,34,0),VLOOKUP(L911,'Status Report'!B:AM,33,0)),AI911="Direct shipment",IF(H911="Asia Pacific",VLOOKUP(L911,'Status Report'!B:AM,34,0),VLOOKUP(L911,'Status Report'!B:AM,33,0)))</f>
        <v>65.527200000000008</v>
      </c>
      <c r="AC911" s="21">
        <f>VLOOKUP(L911,'Status Report'!B:CE,82,0)</f>
        <v>0</v>
      </c>
      <c r="AD911" s="21">
        <f t="shared" si="218"/>
        <v>65.527200000000008</v>
      </c>
      <c r="AE911" s="63">
        <f>VLOOKUP(L911,'Status Report'!B:W,20,0)</f>
        <v>49</v>
      </c>
      <c r="AF911" s="63">
        <f>VLOOKUP(L911,'Status Report'!B:W,21,0)</f>
        <v>26</v>
      </c>
      <c r="AG911" s="63">
        <f>VLOOKUP(L911,'Status Report'!B:W,22,0)</f>
        <v>50</v>
      </c>
      <c r="AH911" s="22">
        <f t="shared" si="219"/>
        <v>3.5034999999999998</v>
      </c>
      <c r="AI911" t="s">
        <v>990</v>
      </c>
      <c r="AK911" s="63">
        <f>IFERROR(VLOOKUP(G911,ASEAN!A:A,1,0),0)</f>
        <v>0</v>
      </c>
      <c r="AL911" s="63" t="str">
        <f>IFERROR(VLOOKUP(D911,'[3]customer specs'!$B$1:$D$65536,3,0),0)</f>
        <v>pallet</v>
      </c>
      <c r="AM911" s="64">
        <f t="shared" si="220"/>
        <v>567.60000000000036</v>
      </c>
      <c r="AN911" s="64">
        <f t="shared" si="221"/>
        <v>0</v>
      </c>
      <c r="AO911" s="63"/>
      <c r="AP911" s="63"/>
      <c r="AQ911" s="63" t="str">
        <f t="shared" si="222"/>
        <v>no</v>
      </c>
      <c r="AR911" s="20">
        <f t="shared" si="223"/>
        <v>3603.9960000000005</v>
      </c>
      <c r="AS911" s="63"/>
      <c r="AT911" s="23">
        <f t="shared" si="213"/>
        <v>0.12</v>
      </c>
      <c r="AU911" s="65">
        <f t="shared" si="224"/>
        <v>74.462727272727278</v>
      </c>
      <c r="AV911" s="65"/>
      <c r="AW911" s="65">
        <f t="shared" si="225"/>
        <v>4095.4500000000003</v>
      </c>
      <c r="AX911" s="65"/>
      <c r="AY911" s="63">
        <f>VLOOKUP(L911,'Status Report'!B:CF,81,0)</f>
        <v>0</v>
      </c>
      <c r="AZ911" s="63" t="str">
        <f>VLOOKUP(L911,'Status Report'!B:S,18,0)</f>
        <v>Ellina Smirnova</v>
      </c>
      <c r="BB911" s="63">
        <f>VLOOKUP(L911,'Status Report'!B:Z,25,0)</f>
        <v>12</v>
      </c>
      <c r="BC911" s="63">
        <f t="shared" si="226"/>
        <v>660</v>
      </c>
      <c r="BF911">
        <f>VLOOKUP(L911,'Status Report'!B:CE,82,0)</f>
        <v>0</v>
      </c>
      <c r="BG911">
        <f>VLOOKUP(L911,'Status Report'!B:CF,83,0)</f>
        <v>0</v>
      </c>
      <c r="BH911">
        <f>VLOOKUP(L911,'Status Report'!B:CG,84,0)</f>
        <v>0</v>
      </c>
      <c r="BI911" t="s">
        <v>901</v>
      </c>
      <c r="BJ911" t="s">
        <v>795</v>
      </c>
      <c r="BM911" s="67">
        <f t="shared" si="227"/>
        <v>273</v>
      </c>
    </row>
    <row r="912" spans="1:65" x14ac:dyDescent="0.25">
      <c r="A912" s="68" t="str">
        <f>VLOOKUP(L912,'Status Report'!B:CB,79,0)</f>
        <v>Heineken Silver (Global)</v>
      </c>
      <c r="C912">
        <v>20006097</v>
      </c>
      <c r="D912">
        <v>3090189</v>
      </c>
      <c r="E912" t="s">
        <v>906</v>
      </c>
      <c r="F912" t="s">
        <v>907</v>
      </c>
      <c r="G912" t="str">
        <f>VLOOKUP(D912,'[2]sold to'!$A:$H,8,0)</f>
        <v>Germany</v>
      </c>
      <c r="H912" t="str">
        <f>VLOOKUP(D912,'[2]sold to'!$A:$I,9,0)</f>
        <v>Europe</v>
      </c>
      <c r="K912">
        <v>10</v>
      </c>
      <c r="L912">
        <v>88026308</v>
      </c>
      <c r="M912" t="s">
        <v>278</v>
      </c>
      <c r="N912">
        <v>100</v>
      </c>
      <c r="P912" t="str">
        <f>VLOOKUP(L912,'Status Report'!B:AA,26,0)</f>
        <v>Germany</v>
      </c>
      <c r="Q912" t="str">
        <f>VLOOKUP(L912,'Status Report'!B:AB,27,0)</f>
        <v>Coasters (&amp; dripmat)</v>
      </c>
      <c r="R912">
        <f>VLOOKUP(L912,'Status Report'!B:X,23,0)</f>
        <v>100</v>
      </c>
      <c r="S912" t="str">
        <f>VLOOKUP(L912,'Status Report'!B:T,19,0)</f>
        <v>CC Coaster GmbH &amp; Co. KG</v>
      </c>
      <c r="T912" s="62">
        <f>VLOOKUP(L912,'Status Report'!B:E,4,0)</f>
        <v>3</v>
      </c>
      <c r="U912" s="19">
        <f>_xlfn.IFS(AI912="Den Bosch",VLOOKUP(L912,'Status Report'!B:AM,35,0),AI912="Yantian",VLOOKUP(L912,'Status Report'!B:AM,36,0),AI912="",IF(H912="Asia Pacific",VLOOKUP(L912,'Status Report'!B:AM,36,0),VLOOKUP(L912,'Status Report'!B:AM,35,0)),AI912="Direct shipment",IF(H912="Asia Pacific",VLOOKUP(L912,'Status Report'!B:AM,36,0),VLOOKUP(L912,'Status Report'!B:AM,35,0)))</f>
        <v>25.875</v>
      </c>
      <c r="V912" s="20">
        <f t="shared" si="214"/>
        <v>2587.5</v>
      </c>
      <c r="W912" s="19">
        <f>_xlfn.IFS(AI912="Den Bosch",VLOOKUP(L912,'Status Report'!B:AM,37,0),AI912="Yantian",VLOOKUP(L912,'Status Report'!B:AM,38,0),AI912="",IF(H912="Asia Pacific",VLOOKUP(L912,'Status Report'!B:AM,38,0),VLOOKUP(L912,'Status Report'!B:AM,37,0)),AI912="Direct shipment",IF(H912="Asia Pacific",VLOOKUP(L912,'Status Report'!B:AM,38,0),VLOOKUP(L912,'Status Report'!B:AM,37,0)))</f>
        <v>25.875</v>
      </c>
      <c r="X912" s="20">
        <f t="shared" si="215"/>
        <v>2587.5</v>
      </c>
      <c r="Y912" s="20">
        <f>_xlfn.IFS(AI912="Den Bosch",VLOOKUP(L912,'Status Report'!B:AO,39,0),AI912="Yantian",VLOOKUP(L912,'Status Report'!B:AO,40,0),AI912="",IF(H912="Asia Pacific",VLOOKUP(L912,'Status Report'!B:AO,40,0),VLOOKUP(L912,'Status Report'!B:AO,39,0)),AI912="Direct shipment",IF(H912="Asia Pacific",VLOOKUP(L912,'Status Report'!B:AO,40,0),VLOOKUP(L912,'Status Report'!B:AO,39,0)))</f>
        <v>0</v>
      </c>
      <c r="Z912" s="20">
        <f t="shared" si="216"/>
        <v>0</v>
      </c>
      <c r="AA912" s="20">
        <f t="shared" si="217"/>
        <v>2587.5</v>
      </c>
      <c r="AB912" s="21">
        <f>_xlfn.IFS(AI912="Den Bosch",VLOOKUP(L912,'Status Report'!B:AM,33,0),AI912="Yantian",VLOOKUP(L912,'Status Report'!B:AM,34,0),AI912="",IF(H912="Asia Pacific",VLOOKUP(L912,'Status Report'!B:AM,34,0),VLOOKUP(L912,'Status Report'!B:AM,33,0)),AI912="Direct shipment",IF(H912="Asia Pacific",VLOOKUP(L912,'Status Report'!B:AM,34,0),VLOOKUP(L912,'Status Report'!B:AM,33,0)))</f>
        <v>22.77</v>
      </c>
      <c r="AC912" s="21">
        <f>VLOOKUP(L912,'Status Report'!B:CE,82,0)</f>
        <v>0</v>
      </c>
      <c r="AD912" s="21">
        <f t="shared" si="218"/>
        <v>22.77</v>
      </c>
      <c r="AE912" s="63">
        <f>VLOOKUP(L912,'Status Report'!B:W,20,0)</f>
        <v>21.4</v>
      </c>
      <c r="AF912" s="63">
        <f>VLOOKUP(L912,'Status Report'!B:W,21,0)</f>
        <v>43</v>
      </c>
      <c r="AG912" s="63">
        <f>VLOOKUP(L912,'Status Report'!B:W,22,0)</f>
        <v>14</v>
      </c>
      <c r="AH912" s="22">
        <f t="shared" si="219"/>
        <v>1.2882800000000001</v>
      </c>
      <c r="AI912" t="s">
        <v>990</v>
      </c>
      <c r="AK912" s="63">
        <f>IFERROR(VLOOKUP(G912,ASEAN!A:A,1,0),0)</f>
        <v>0</v>
      </c>
      <c r="AL912" s="63" t="str">
        <f>IFERROR(VLOOKUP(D912,'[3]customer specs'!$B$1:$D$65536,3,0),0)</f>
        <v>pallet</v>
      </c>
      <c r="AM912" s="64">
        <f t="shared" si="220"/>
        <v>0</v>
      </c>
      <c r="AN912" s="64">
        <f t="shared" si="221"/>
        <v>0</v>
      </c>
      <c r="AO912" s="63"/>
      <c r="AP912" s="63"/>
      <c r="AQ912" s="63" t="str">
        <f t="shared" si="222"/>
        <v>yes</v>
      </c>
      <c r="AR912" s="20">
        <f t="shared" si="223"/>
        <v>2277</v>
      </c>
      <c r="AS912" s="63"/>
      <c r="AT912" s="23">
        <f t="shared" si="213"/>
        <v>0.12</v>
      </c>
      <c r="AU912" s="65">
        <f t="shared" si="224"/>
        <v>25.875</v>
      </c>
      <c r="AV912" s="65"/>
      <c r="AW912" s="65">
        <f t="shared" si="225"/>
        <v>2587.5</v>
      </c>
      <c r="AX912" s="65"/>
      <c r="AY912" s="63">
        <f>VLOOKUP(L912,'Status Report'!B:CF,81,0)</f>
        <v>0</v>
      </c>
      <c r="AZ912" s="63" t="str">
        <f>VLOOKUP(L912,'Status Report'!B:S,18,0)</f>
        <v>Ellina Smirnova</v>
      </c>
      <c r="BB912" s="63">
        <f>VLOOKUP(L912,'Status Report'!B:Z,25,0)</f>
        <v>1000</v>
      </c>
      <c r="BC912" s="63">
        <f t="shared" si="226"/>
        <v>100000</v>
      </c>
      <c r="BF912">
        <f>VLOOKUP(L912,'Status Report'!B:CE,82,0)</f>
        <v>0</v>
      </c>
      <c r="BG912">
        <f>VLOOKUP(L912,'Status Report'!B:CF,83,0)</f>
        <v>0</v>
      </c>
      <c r="BH912">
        <f>VLOOKUP(L912,'Status Report'!B:CG,84,0)</f>
        <v>0</v>
      </c>
      <c r="BI912" t="s">
        <v>901</v>
      </c>
      <c r="BJ912" t="s">
        <v>795</v>
      </c>
      <c r="BM912" s="67">
        <f t="shared" si="227"/>
        <v>104</v>
      </c>
    </row>
    <row r="913" spans="1:65" x14ac:dyDescent="0.25">
      <c r="A913" s="68" t="str">
        <f>VLOOKUP(L913,'Status Report'!B:CB,79,0)</f>
        <v>Heineken</v>
      </c>
      <c r="C913">
        <v>20006097</v>
      </c>
      <c r="D913">
        <v>3090189</v>
      </c>
      <c r="E913" t="s">
        <v>906</v>
      </c>
      <c r="F913" t="s">
        <v>907</v>
      </c>
      <c r="G913" t="str">
        <f>VLOOKUP(D913,'[2]sold to'!$A:$H,8,0)</f>
        <v>Germany</v>
      </c>
      <c r="H913" t="str">
        <f>VLOOKUP(D913,'[2]sold to'!$A:$I,9,0)</f>
        <v>Europe</v>
      </c>
      <c r="K913">
        <v>20</v>
      </c>
      <c r="L913">
        <v>88026276</v>
      </c>
      <c r="M913" t="s">
        <v>275</v>
      </c>
      <c r="N913">
        <v>100</v>
      </c>
      <c r="P913" t="str">
        <f>VLOOKUP(L913,'Status Report'!B:AA,26,0)</f>
        <v>Germany</v>
      </c>
      <c r="Q913" t="str">
        <f>VLOOKUP(L913,'Status Report'!B:AB,27,0)</f>
        <v>Coasters (&amp; dripmat)</v>
      </c>
      <c r="R913">
        <f>VLOOKUP(L913,'Status Report'!B:X,23,0)</f>
        <v>100</v>
      </c>
      <c r="S913" t="str">
        <f>VLOOKUP(L913,'Status Report'!B:T,19,0)</f>
        <v>CC Coaster GmbH &amp; Co. KG</v>
      </c>
      <c r="T913" s="62">
        <f>VLOOKUP(L913,'Status Report'!B:E,4,0)</f>
        <v>3</v>
      </c>
      <c r="U913" s="19">
        <f>_xlfn.IFS(AI913="Den Bosch",VLOOKUP(L913,'Status Report'!B:AM,35,0),AI913="Yantian",VLOOKUP(L913,'Status Report'!B:AM,36,0),AI913="",IF(H913="Asia Pacific",VLOOKUP(L913,'Status Report'!B:AM,36,0),VLOOKUP(L913,'Status Report'!B:AM,35,0)),AI913="Direct shipment",IF(H913="Asia Pacific",VLOOKUP(L913,'Status Report'!B:AM,36,0),VLOOKUP(L913,'Status Report'!B:AM,35,0)))</f>
        <v>25.875</v>
      </c>
      <c r="V913" s="20">
        <f t="shared" si="214"/>
        <v>2587.5</v>
      </c>
      <c r="W913" s="19">
        <f>_xlfn.IFS(AI913="Den Bosch",VLOOKUP(L913,'Status Report'!B:AM,37,0),AI913="Yantian",VLOOKUP(L913,'Status Report'!B:AM,38,0),AI913="",IF(H913="Asia Pacific",VLOOKUP(L913,'Status Report'!B:AM,38,0),VLOOKUP(L913,'Status Report'!B:AM,37,0)),AI913="Direct shipment",IF(H913="Asia Pacific",VLOOKUP(L913,'Status Report'!B:AM,38,0),VLOOKUP(L913,'Status Report'!B:AM,37,0)))</f>
        <v>14.693181818181818</v>
      </c>
      <c r="X913" s="20">
        <f t="shared" si="215"/>
        <v>1469.3181818181818</v>
      </c>
      <c r="Y913" s="20">
        <f>_xlfn.IFS(AI913="Den Bosch",VLOOKUP(L913,'Status Report'!B:AO,39,0),AI913="Yantian",VLOOKUP(L913,'Status Report'!B:AO,40,0),AI913="",IF(H913="Asia Pacific",VLOOKUP(L913,'Status Report'!B:AO,40,0),VLOOKUP(L913,'Status Report'!B:AO,39,0)),AI913="Direct shipment",IF(H913="Asia Pacific",VLOOKUP(L913,'Status Report'!B:AO,40,0),VLOOKUP(L913,'Status Report'!B:AO,39,0)))</f>
        <v>0</v>
      </c>
      <c r="Z913" s="20">
        <f t="shared" si="216"/>
        <v>0</v>
      </c>
      <c r="AA913" s="20">
        <f t="shared" si="217"/>
        <v>1469.3181818181818</v>
      </c>
      <c r="AB913" s="21">
        <f>_xlfn.IFS(AI913="Den Bosch",VLOOKUP(L913,'Status Report'!B:AM,33,0),AI913="Yantian",VLOOKUP(L913,'Status Report'!B:AM,34,0),AI913="",IF(H913="Asia Pacific",VLOOKUP(L913,'Status Report'!B:AM,34,0),VLOOKUP(L913,'Status Report'!B:AM,33,0)),AI913="Direct shipment",IF(H913="Asia Pacific",VLOOKUP(L913,'Status Report'!B:AM,34,0),VLOOKUP(L913,'Status Report'!B:AM,33,0)))</f>
        <v>12.93</v>
      </c>
      <c r="AC913" s="21">
        <f>VLOOKUP(L913,'Status Report'!B:CE,82,0)</f>
        <v>0</v>
      </c>
      <c r="AD913" s="21">
        <f t="shared" si="218"/>
        <v>12.93</v>
      </c>
      <c r="AE913" s="63">
        <f>VLOOKUP(L913,'Status Report'!B:W,20,0)</f>
        <v>21.4</v>
      </c>
      <c r="AF913" s="63">
        <f>VLOOKUP(L913,'Status Report'!B:W,21,0)</f>
        <v>43</v>
      </c>
      <c r="AG913" s="63">
        <f>VLOOKUP(L913,'Status Report'!B:W,22,0)</f>
        <v>14</v>
      </c>
      <c r="AH913" s="22">
        <f t="shared" si="219"/>
        <v>1.2882800000000001</v>
      </c>
      <c r="AI913" t="s">
        <v>990</v>
      </c>
      <c r="AK913" s="63">
        <f>IFERROR(VLOOKUP(G913,ASEAN!A:A,1,0),0)</f>
        <v>0</v>
      </c>
      <c r="AL913" s="63" t="str">
        <f>IFERROR(VLOOKUP(D913,'[3]customer specs'!$B$1:$D$65536,3,0),0)</f>
        <v>pallet</v>
      </c>
      <c r="AM913" s="64">
        <f t="shared" si="220"/>
        <v>1118.1818181818182</v>
      </c>
      <c r="AN913" s="64">
        <f t="shared" si="221"/>
        <v>0</v>
      </c>
      <c r="AO913" s="63"/>
      <c r="AP913" s="63"/>
      <c r="AQ913" s="63" t="str">
        <f t="shared" si="222"/>
        <v>yes</v>
      </c>
      <c r="AR913" s="20">
        <f t="shared" si="223"/>
        <v>1293</v>
      </c>
      <c r="AS913" s="63"/>
      <c r="AT913" s="23">
        <f t="shared" si="213"/>
        <v>0.12</v>
      </c>
      <c r="AU913" s="65">
        <f t="shared" si="224"/>
        <v>14.693181818181818</v>
      </c>
      <c r="AV913" s="65"/>
      <c r="AW913" s="65">
        <f t="shared" si="225"/>
        <v>1469.3181818181818</v>
      </c>
      <c r="AX913" s="65"/>
      <c r="AY913" s="63">
        <f>VLOOKUP(L913,'Status Report'!B:CF,81,0)</f>
        <v>0</v>
      </c>
      <c r="AZ913" s="63" t="str">
        <f>VLOOKUP(L913,'Status Report'!B:S,18,0)</f>
        <v>Ellina Smirnova</v>
      </c>
      <c r="BB913" s="63">
        <f>VLOOKUP(L913,'Status Report'!B:Z,25,0)</f>
        <v>1000</v>
      </c>
      <c r="BC913" s="63">
        <f t="shared" si="226"/>
        <v>100000</v>
      </c>
      <c r="BF913">
        <f>VLOOKUP(L913,'Status Report'!B:CE,82,0)</f>
        <v>0</v>
      </c>
      <c r="BG913">
        <f>VLOOKUP(L913,'Status Report'!B:CF,83,0)</f>
        <v>0</v>
      </c>
      <c r="BH913">
        <f>VLOOKUP(L913,'Status Report'!B:CG,84,0)</f>
        <v>0</v>
      </c>
      <c r="BI913" t="s">
        <v>901</v>
      </c>
      <c r="BJ913" t="s">
        <v>795</v>
      </c>
      <c r="BM913" s="67">
        <f t="shared" si="227"/>
        <v>1102</v>
      </c>
    </row>
    <row r="914" spans="1:65" x14ac:dyDescent="0.25">
      <c r="A914" s="68" t="str">
        <f>VLOOKUP(L914,'Status Report'!B:CB,79,0)</f>
        <v>Heineken UCL</v>
      </c>
      <c r="C914">
        <v>20006098</v>
      </c>
      <c r="D914">
        <v>3090189</v>
      </c>
      <c r="E914" t="s">
        <v>906</v>
      </c>
      <c r="F914" t="s">
        <v>907</v>
      </c>
      <c r="G914" t="str">
        <f>VLOOKUP(D914,'[2]sold to'!$A:$H,8,0)</f>
        <v>Germany</v>
      </c>
      <c r="H914" t="str">
        <f>VLOOKUP(D914,'[2]sold to'!$A:$I,9,0)</f>
        <v>Europe</v>
      </c>
      <c r="K914">
        <v>10</v>
      </c>
      <c r="L914">
        <v>88026505</v>
      </c>
      <c r="M914" t="s">
        <v>329</v>
      </c>
      <c r="N914">
        <v>185</v>
      </c>
      <c r="P914" t="str">
        <f>VLOOKUP(L914,'Status Report'!B:AA,26,0)</f>
        <v>China</v>
      </c>
      <c r="Q914" t="str">
        <f>VLOOKUP(L914,'Status Report'!B:AB,27,0)</f>
        <v>Premiums</v>
      </c>
      <c r="R914">
        <f>VLOOKUP(L914,'Status Report'!B:X,23,0)</f>
        <v>500</v>
      </c>
      <c r="S914" t="str">
        <f>VLOOKUP(L914,'Status Report'!B:T,19,0)</f>
        <v>Promocean The Netherlands BV</v>
      </c>
      <c r="T914" s="62">
        <f>VLOOKUP(L914,'Status Report'!B:E,4,0)</f>
        <v>3</v>
      </c>
      <c r="U914" s="19">
        <f>_xlfn.IFS(AI914="Den Bosch",VLOOKUP(L914,'Status Report'!B:AM,35,0),AI914="Yantian",VLOOKUP(L914,'Status Report'!B:AM,36,0),AI914="",IF(H914="Asia Pacific",VLOOKUP(L914,'Status Report'!B:AM,36,0),VLOOKUP(L914,'Status Report'!B:AM,35,0)),AI914="Direct shipment",IF(H914="Asia Pacific",VLOOKUP(L914,'Status Report'!B:AM,36,0),VLOOKUP(L914,'Status Report'!B:AM,35,0)))</f>
        <v>64.900000000000006</v>
      </c>
      <c r="V914" s="20">
        <f t="shared" si="214"/>
        <v>12006.500000000002</v>
      </c>
      <c r="W914" s="19">
        <f>_xlfn.IFS(AI914="Den Bosch",VLOOKUP(L914,'Status Report'!B:AM,37,0),AI914="Yantian",VLOOKUP(L914,'Status Report'!B:AM,38,0),AI914="",IF(H914="Asia Pacific",VLOOKUP(L914,'Status Report'!B:AM,38,0),VLOOKUP(L914,'Status Report'!B:AM,37,0)),AI914="Direct shipment",IF(H914="Asia Pacific",VLOOKUP(L914,'Status Report'!B:AM,38,0),VLOOKUP(L914,'Status Report'!B:AM,37,0)))</f>
        <v>60.300000000000004</v>
      </c>
      <c r="X914" s="20">
        <f t="shared" si="215"/>
        <v>11155.5</v>
      </c>
      <c r="Y914" s="20">
        <f>_xlfn.IFS(AI914="Den Bosch",VLOOKUP(L914,'Status Report'!B:AO,39,0),AI914="Yantian",VLOOKUP(L914,'Status Report'!B:AO,40,0),AI914="",IF(H914="Asia Pacific",VLOOKUP(L914,'Status Report'!B:AO,40,0),VLOOKUP(L914,'Status Report'!B:AO,39,0)),AI914="Direct shipment",IF(H914="Asia Pacific",VLOOKUP(L914,'Status Report'!B:AO,40,0),VLOOKUP(L914,'Status Report'!B:AO,39,0)))</f>
        <v>0</v>
      </c>
      <c r="Z914" s="20">
        <f t="shared" si="216"/>
        <v>0</v>
      </c>
      <c r="AA914" s="20">
        <f t="shared" si="217"/>
        <v>11155.5</v>
      </c>
      <c r="AB914" s="21">
        <f>_xlfn.IFS(AI914="Den Bosch",VLOOKUP(L914,'Status Report'!B:AM,33,0),AI914="Yantian",VLOOKUP(L914,'Status Report'!B:AM,34,0),AI914="",IF(H914="Asia Pacific",VLOOKUP(L914,'Status Report'!B:AM,34,0),VLOOKUP(L914,'Status Report'!B:AM,33,0)),AI914="Direct shipment",IF(H914="Asia Pacific",VLOOKUP(L914,'Status Report'!B:AM,34,0),VLOOKUP(L914,'Status Report'!B:AM,33,0)))</f>
        <v>52.189200000000007</v>
      </c>
      <c r="AC914" s="21">
        <f>VLOOKUP(L914,'Status Report'!B:CE,82,0)</f>
        <v>0</v>
      </c>
      <c r="AD914" s="21">
        <f t="shared" si="218"/>
        <v>52.189200000000007</v>
      </c>
      <c r="AE914" s="63">
        <f>VLOOKUP(L914,'Status Report'!B:W,20,0)</f>
        <v>68</v>
      </c>
      <c r="AF914" s="63">
        <f>VLOOKUP(L914,'Status Report'!B:W,21,0)</f>
        <v>19</v>
      </c>
      <c r="AG914" s="63">
        <f>VLOOKUP(L914,'Status Report'!B:W,22,0)</f>
        <v>19</v>
      </c>
      <c r="AH914" s="22">
        <f t="shared" si="219"/>
        <v>4.5413800000000002</v>
      </c>
      <c r="AI914" t="s">
        <v>990</v>
      </c>
      <c r="AK914" s="63">
        <f>IFERROR(VLOOKUP(G914,ASEAN!A:A,1,0),0)</f>
        <v>0</v>
      </c>
      <c r="AL914" s="63" t="str">
        <f>IFERROR(VLOOKUP(D914,'[3]customer specs'!$B$1:$D$65536,3,0),0)</f>
        <v>pallet</v>
      </c>
      <c r="AM914" s="64">
        <f t="shared" si="220"/>
        <v>851.00000000000182</v>
      </c>
      <c r="AN914" s="64">
        <f t="shared" si="221"/>
        <v>0</v>
      </c>
      <c r="AO914" s="63"/>
      <c r="AP914" s="63"/>
      <c r="AQ914" s="63" t="str">
        <f t="shared" si="222"/>
        <v>no</v>
      </c>
      <c r="AR914" s="20">
        <f t="shared" si="223"/>
        <v>9655.0020000000004</v>
      </c>
      <c r="AS914" s="63"/>
      <c r="AT914" s="23">
        <f t="shared" si="213"/>
        <v>0.12</v>
      </c>
      <c r="AU914" s="65">
        <f t="shared" si="224"/>
        <v>59.305909090909097</v>
      </c>
      <c r="AV914" s="65"/>
      <c r="AW914" s="65">
        <f t="shared" si="225"/>
        <v>10971.593181818183</v>
      </c>
      <c r="AX914" s="65"/>
      <c r="AY914" s="63">
        <f>VLOOKUP(L914,'Status Report'!B:CF,81,0)</f>
        <v>0</v>
      </c>
      <c r="AZ914" s="63" t="str">
        <f>VLOOKUP(L914,'Status Report'!B:S,18,0)</f>
        <v>Ellina Smirnova</v>
      </c>
      <c r="BB914" s="63">
        <f>VLOOKUP(L914,'Status Report'!B:Z,25,0)</f>
        <v>10</v>
      </c>
      <c r="BC914" s="63">
        <f t="shared" si="226"/>
        <v>1850</v>
      </c>
      <c r="BF914">
        <f>VLOOKUP(L914,'Status Report'!B:CE,82,0)</f>
        <v>0</v>
      </c>
      <c r="BG914">
        <f>VLOOKUP(L914,'Status Report'!B:CF,83,0)</f>
        <v>0</v>
      </c>
      <c r="BH914">
        <f>VLOOKUP(L914,'Status Report'!B:CG,84,0)</f>
        <v>0</v>
      </c>
      <c r="BI914" t="s">
        <v>901</v>
      </c>
      <c r="BJ914" t="s">
        <v>795</v>
      </c>
      <c r="BM914" s="67">
        <f t="shared" si="227"/>
        <v>4834</v>
      </c>
    </row>
    <row r="915" spans="1:65" x14ac:dyDescent="0.25">
      <c r="A915" s="68" t="str">
        <f>VLOOKUP(L915,'Status Report'!B:CB,79,0)</f>
        <v>Heineken UCL</v>
      </c>
      <c r="C915">
        <v>20006098</v>
      </c>
      <c r="D915">
        <v>3090189</v>
      </c>
      <c r="E915" t="s">
        <v>906</v>
      </c>
      <c r="F915" t="s">
        <v>907</v>
      </c>
      <c r="G915" t="str">
        <f>VLOOKUP(D915,'[2]sold to'!$A:$H,8,0)</f>
        <v>Germany</v>
      </c>
      <c r="H915" t="str">
        <f>VLOOKUP(D915,'[2]sold to'!$A:$I,9,0)</f>
        <v>Europe</v>
      </c>
      <c r="K915">
        <v>20</v>
      </c>
      <c r="L915">
        <v>88026484</v>
      </c>
      <c r="M915" t="s">
        <v>311</v>
      </c>
      <c r="N915">
        <v>9</v>
      </c>
      <c r="P915" t="str">
        <f>VLOOKUP(L915,'Status Report'!B:AA,26,0)</f>
        <v>China</v>
      </c>
      <c r="Q915" t="str">
        <f>VLOOKUP(L915,'Status Report'!B:AB,27,0)</f>
        <v>Premiums</v>
      </c>
      <c r="R915">
        <f>VLOOKUP(L915,'Status Report'!B:X,23,0)</f>
        <v>200</v>
      </c>
      <c r="S915" t="str">
        <f>VLOOKUP(L915,'Status Report'!B:T,19,0)</f>
        <v>Promocean The Netherlands BV</v>
      </c>
      <c r="T915" s="62">
        <f>VLOOKUP(L915,'Status Report'!B:E,4,0)</f>
        <v>3</v>
      </c>
      <c r="U915" s="19">
        <f>_xlfn.IFS(AI915="Den Bosch",VLOOKUP(L915,'Status Report'!B:AM,35,0),AI915="Yantian",VLOOKUP(L915,'Status Report'!B:AM,36,0),AI915="",IF(H915="Asia Pacific",VLOOKUP(L915,'Status Report'!B:AM,36,0),VLOOKUP(L915,'Status Report'!B:AM,35,0)),AI915="Direct shipment",IF(H915="Asia Pacific",VLOOKUP(L915,'Status Report'!B:AM,36,0),VLOOKUP(L915,'Status Report'!B:AM,35,0)))</f>
        <v>70.149999999999991</v>
      </c>
      <c r="V915" s="20">
        <f t="shared" si="214"/>
        <v>631.34999999999991</v>
      </c>
      <c r="W915" s="19">
        <f>_xlfn.IFS(AI915="Den Bosch",VLOOKUP(L915,'Status Report'!B:AM,37,0),AI915="Yantian",VLOOKUP(L915,'Status Report'!B:AM,38,0),AI915="",IF(H915="Asia Pacific",VLOOKUP(L915,'Status Report'!B:AM,38,0),VLOOKUP(L915,'Status Report'!B:AM,37,0)),AI915="Direct shipment",IF(H915="Asia Pacific",VLOOKUP(L915,'Status Report'!B:AM,38,0),VLOOKUP(L915,'Status Report'!B:AM,37,0)))</f>
        <v>69.349999999999994</v>
      </c>
      <c r="X915" s="20">
        <f t="shared" si="215"/>
        <v>624.15</v>
      </c>
      <c r="Y915" s="20">
        <f>_xlfn.IFS(AI915="Den Bosch",VLOOKUP(L915,'Status Report'!B:AO,39,0),AI915="Yantian",VLOOKUP(L915,'Status Report'!B:AO,40,0),AI915="",IF(H915="Asia Pacific",VLOOKUP(L915,'Status Report'!B:AO,40,0),VLOOKUP(L915,'Status Report'!B:AO,39,0)),AI915="Direct shipment",IF(H915="Asia Pacific",VLOOKUP(L915,'Status Report'!B:AO,40,0),VLOOKUP(L915,'Status Report'!B:AO,39,0)))</f>
        <v>0</v>
      </c>
      <c r="Z915" s="20">
        <f t="shared" si="216"/>
        <v>0</v>
      </c>
      <c r="AA915" s="20">
        <f t="shared" si="217"/>
        <v>624.15</v>
      </c>
      <c r="AB915" s="21">
        <f>_xlfn.IFS(AI915="Den Bosch",VLOOKUP(L915,'Status Report'!B:AM,33,0),AI915="Yantian",VLOOKUP(L915,'Status Report'!B:AM,34,0),AI915="",IF(H915="Asia Pacific",VLOOKUP(L915,'Status Report'!B:AM,34,0),VLOOKUP(L915,'Status Report'!B:AM,33,0)),AI915="Direct shipment",IF(H915="Asia Pacific",VLOOKUP(L915,'Status Report'!B:AM,34,0),VLOOKUP(L915,'Status Report'!B:AM,33,0)))</f>
        <v>60.500699999999995</v>
      </c>
      <c r="AC915" s="21">
        <f>VLOOKUP(L915,'Status Report'!B:CE,82,0)</f>
        <v>0</v>
      </c>
      <c r="AD915" s="21">
        <f t="shared" si="218"/>
        <v>60.500699999999995</v>
      </c>
      <c r="AE915" s="63">
        <f>VLOOKUP(L915,'Status Report'!B:W,20,0)</f>
        <v>55</v>
      </c>
      <c r="AF915" s="63">
        <f>VLOOKUP(L915,'Status Report'!B:W,21,0)</f>
        <v>36</v>
      </c>
      <c r="AG915" s="63">
        <f>VLOOKUP(L915,'Status Report'!B:W,22,0)</f>
        <v>20</v>
      </c>
      <c r="AH915" s="22">
        <f t="shared" si="219"/>
        <v>0.35639999999999999</v>
      </c>
      <c r="AI915" t="s">
        <v>990</v>
      </c>
      <c r="AK915" s="63">
        <f>IFERROR(VLOOKUP(G915,ASEAN!A:A,1,0),0)</f>
        <v>0</v>
      </c>
      <c r="AL915" s="63" t="str">
        <f>IFERROR(VLOOKUP(D915,'[3]customer specs'!$B$1:$D$65536,3,0),0)</f>
        <v>pallet</v>
      </c>
      <c r="AM915" s="64">
        <f t="shared" si="220"/>
        <v>7.1999999999999318</v>
      </c>
      <c r="AN915" s="64">
        <f t="shared" si="221"/>
        <v>0</v>
      </c>
      <c r="AO915" s="63"/>
      <c r="AP915" s="63"/>
      <c r="AQ915" s="63" t="str">
        <f t="shared" si="222"/>
        <v>no</v>
      </c>
      <c r="AR915" s="20">
        <f t="shared" si="223"/>
        <v>544.50630000000001</v>
      </c>
      <c r="AS915" s="63"/>
      <c r="AT915" s="23">
        <f t="shared" si="213"/>
        <v>0.12</v>
      </c>
      <c r="AU915" s="65">
        <f t="shared" si="224"/>
        <v>68.750795454545454</v>
      </c>
      <c r="AV915" s="65"/>
      <c r="AW915" s="65">
        <f t="shared" si="225"/>
        <v>618.75715909090911</v>
      </c>
      <c r="AX915" s="65"/>
      <c r="AY915" s="63">
        <f>VLOOKUP(L915,'Status Report'!B:CF,81,0)</f>
        <v>0</v>
      </c>
      <c r="AZ915" s="63" t="str">
        <f>VLOOKUP(L915,'Status Report'!B:S,18,0)</f>
        <v>Ellina Smirnova</v>
      </c>
      <c r="BB915" s="63">
        <f>VLOOKUP(L915,'Status Report'!B:Z,25,0)</f>
        <v>5</v>
      </c>
      <c r="BC915" s="63">
        <f t="shared" si="226"/>
        <v>45</v>
      </c>
      <c r="BF915">
        <f>VLOOKUP(L915,'Status Report'!B:CE,82,0)</f>
        <v>0</v>
      </c>
      <c r="BG915">
        <f>VLOOKUP(L915,'Status Report'!B:CF,83,0)</f>
        <v>0</v>
      </c>
      <c r="BH915">
        <f>VLOOKUP(L915,'Status Report'!B:CG,84,0)</f>
        <v>0</v>
      </c>
      <c r="BI915" t="s">
        <v>901</v>
      </c>
      <c r="BJ915" t="s">
        <v>795</v>
      </c>
      <c r="BM915" s="67">
        <f t="shared" si="227"/>
        <v>642</v>
      </c>
    </row>
    <row r="916" spans="1:65" x14ac:dyDescent="0.25">
      <c r="A916" s="68" t="str">
        <f>VLOOKUP(L916,'Status Report'!B:CB,79,0)</f>
        <v>Heineken UCL</v>
      </c>
      <c r="C916">
        <v>20006098</v>
      </c>
      <c r="D916">
        <v>3090189</v>
      </c>
      <c r="E916" t="s">
        <v>906</v>
      </c>
      <c r="F916" t="s">
        <v>907</v>
      </c>
      <c r="G916" t="str">
        <f>VLOOKUP(D916,'[2]sold to'!$A:$H,8,0)</f>
        <v>Germany</v>
      </c>
      <c r="H916" t="str">
        <f>VLOOKUP(D916,'[2]sold to'!$A:$I,9,0)</f>
        <v>Europe</v>
      </c>
      <c r="K916">
        <v>30</v>
      </c>
      <c r="L916">
        <v>88026531</v>
      </c>
      <c r="M916" t="s">
        <v>348</v>
      </c>
      <c r="N916">
        <v>8</v>
      </c>
      <c r="P916" t="str">
        <f>VLOOKUP(L916,'Status Report'!B:AA,26,0)</f>
        <v>China</v>
      </c>
      <c r="Q916" t="str">
        <f>VLOOKUP(L916,'Status Report'!B:AB,27,0)</f>
        <v>Premiums</v>
      </c>
      <c r="R916">
        <f>VLOOKUP(L916,'Status Report'!B:X,23,0)</f>
        <v>200</v>
      </c>
      <c r="S916" t="str">
        <f>VLOOKUP(L916,'Status Report'!B:T,19,0)</f>
        <v>Promocean The Netherlands BV</v>
      </c>
      <c r="T916" s="62">
        <f>VLOOKUP(L916,'Status Report'!B:E,4,0)</f>
        <v>3</v>
      </c>
      <c r="U916" s="19">
        <f>_xlfn.IFS(AI916="Den Bosch",VLOOKUP(L916,'Status Report'!B:AM,35,0),AI916="Yantian",VLOOKUP(L916,'Status Report'!B:AM,36,0),AI916="",IF(H916="Asia Pacific",VLOOKUP(L916,'Status Report'!B:AM,36,0),VLOOKUP(L916,'Status Report'!B:AM,35,0)),AI916="Direct shipment",IF(H916="Asia Pacific",VLOOKUP(L916,'Status Report'!B:AM,36,0),VLOOKUP(L916,'Status Report'!B:AM,35,0)))</f>
        <v>18.2</v>
      </c>
      <c r="V916" s="20">
        <f t="shared" si="214"/>
        <v>145.6</v>
      </c>
      <c r="W916" s="19">
        <f>_xlfn.IFS(AI916="Den Bosch",VLOOKUP(L916,'Status Report'!B:AM,37,0),AI916="Yantian",VLOOKUP(L916,'Status Report'!B:AM,38,0),AI916="",IF(H916="Asia Pacific",VLOOKUP(L916,'Status Report'!B:AM,38,0),VLOOKUP(L916,'Status Report'!B:AM,37,0)),AI916="Direct shipment",IF(H916="Asia Pacific",VLOOKUP(L916,'Status Report'!B:AM,38,0),VLOOKUP(L916,'Status Report'!B:AM,37,0)))</f>
        <v>17.649999999999999</v>
      </c>
      <c r="X916" s="20">
        <f t="shared" si="215"/>
        <v>141.19999999999999</v>
      </c>
      <c r="Y916" s="20">
        <f>_xlfn.IFS(AI916="Den Bosch",VLOOKUP(L916,'Status Report'!B:AO,39,0),AI916="Yantian",VLOOKUP(L916,'Status Report'!B:AO,40,0),AI916="",IF(H916="Asia Pacific",VLOOKUP(L916,'Status Report'!B:AO,40,0),VLOOKUP(L916,'Status Report'!B:AO,39,0)),AI916="Direct shipment",IF(H916="Asia Pacific",VLOOKUP(L916,'Status Report'!B:AO,40,0),VLOOKUP(L916,'Status Report'!B:AO,39,0)))</f>
        <v>0</v>
      </c>
      <c r="Z916" s="20">
        <f t="shared" si="216"/>
        <v>0</v>
      </c>
      <c r="AA916" s="20">
        <f t="shared" si="217"/>
        <v>141.19999999999999</v>
      </c>
      <c r="AB916" s="21">
        <f>_xlfn.IFS(AI916="Den Bosch",VLOOKUP(L916,'Status Report'!B:AM,33,0),AI916="Yantian",VLOOKUP(L916,'Status Report'!B:AM,34,0),AI916="",IF(H916="Asia Pacific",VLOOKUP(L916,'Status Report'!B:AM,34,0),VLOOKUP(L916,'Status Report'!B:AM,33,0)),AI916="Direct shipment",IF(H916="Asia Pacific",VLOOKUP(L916,'Status Report'!B:AM,34,0),VLOOKUP(L916,'Status Report'!B:AM,33,0)))</f>
        <v>15.420599999999999</v>
      </c>
      <c r="AC916" s="21">
        <f>VLOOKUP(L916,'Status Report'!B:CE,82,0)</f>
        <v>0</v>
      </c>
      <c r="AD916" s="21">
        <f t="shared" si="218"/>
        <v>15.420599999999999</v>
      </c>
      <c r="AE916" s="63">
        <f>VLOOKUP(L916,'Status Report'!B:W,20,0)</f>
        <v>35</v>
      </c>
      <c r="AF916" s="63">
        <f>VLOOKUP(L916,'Status Report'!B:W,21,0)</f>
        <v>22</v>
      </c>
      <c r="AG916" s="63">
        <f>VLOOKUP(L916,'Status Report'!B:W,22,0)</f>
        <v>6</v>
      </c>
      <c r="AH916" s="22">
        <f t="shared" si="219"/>
        <v>3.696E-2</v>
      </c>
      <c r="AI916" t="s">
        <v>990</v>
      </c>
      <c r="AK916" s="63">
        <f>IFERROR(VLOOKUP(G916,ASEAN!A:A,1,0),0)</f>
        <v>0</v>
      </c>
      <c r="AL916" s="63" t="str">
        <f>IFERROR(VLOOKUP(D916,'[3]customer specs'!$B$1:$D$65536,3,0),0)</f>
        <v>pallet</v>
      </c>
      <c r="AM916" s="64">
        <f t="shared" si="220"/>
        <v>4.4000000000000057</v>
      </c>
      <c r="AN916" s="64">
        <f t="shared" si="221"/>
        <v>0</v>
      </c>
      <c r="AO916" s="63"/>
      <c r="AP916" s="63"/>
      <c r="AQ916" s="63" t="str">
        <f t="shared" si="222"/>
        <v>no</v>
      </c>
      <c r="AR916" s="20">
        <f t="shared" si="223"/>
        <v>123.36479999999999</v>
      </c>
      <c r="AS916" s="63"/>
      <c r="AT916" s="23">
        <f t="shared" si="213"/>
        <v>0.12</v>
      </c>
      <c r="AU916" s="65">
        <f t="shared" si="224"/>
        <v>17.523409090909087</v>
      </c>
      <c r="AV916" s="65"/>
      <c r="AW916" s="65">
        <f t="shared" si="225"/>
        <v>140.1872727272727</v>
      </c>
      <c r="AX916" s="65"/>
      <c r="AY916" s="63">
        <f>VLOOKUP(L916,'Status Report'!B:CF,81,0)</f>
        <v>0</v>
      </c>
      <c r="AZ916" s="63" t="str">
        <f>VLOOKUP(L916,'Status Report'!B:S,18,0)</f>
        <v>Ellina Smirnova</v>
      </c>
      <c r="BB916" s="63">
        <f>VLOOKUP(L916,'Status Report'!B:Z,25,0)</f>
        <v>5</v>
      </c>
      <c r="BC916" s="63">
        <f t="shared" si="226"/>
        <v>40</v>
      </c>
      <c r="BF916">
        <f>VLOOKUP(L916,'Status Report'!B:CE,82,0)</f>
        <v>0</v>
      </c>
      <c r="BG916">
        <f>VLOOKUP(L916,'Status Report'!B:CF,83,0)</f>
        <v>0</v>
      </c>
      <c r="BH916">
        <f>VLOOKUP(L916,'Status Report'!B:CG,84,0)</f>
        <v>0</v>
      </c>
      <c r="BI916" t="s">
        <v>901</v>
      </c>
      <c r="BJ916" t="s">
        <v>795</v>
      </c>
      <c r="BM916" s="67">
        <f t="shared" si="227"/>
        <v>747</v>
      </c>
    </row>
    <row r="917" spans="1:65" x14ac:dyDescent="0.25">
      <c r="A917" s="68" t="str">
        <f>VLOOKUP(L917,'Status Report'!B:CB,79,0)</f>
        <v>Heineken UCL</v>
      </c>
      <c r="C917">
        <v>20006098</v>
      </c>
      <c r="D917">
        <v>3090189</v>
      </c>
      <c r="E917" t="s">
        <v>906</v>
      </c>
      <c r="F917" t="s">
        <v>907</v>
      </c>
      <c r="G917" t="str">
        <f>VLOOKUP(D917,'[2]sold to'!$A:$H,8,0)</f>
        <v>Germany</v>
      </c>
      <c r="H917" t="str">
        <f>VLOOKUP(D917,'[2]sold to'!$A:$I,9,0)</f>
        <v>Europe</v>
      </c>
      <c r="K917">
        <v>40</v>
      </c>
      <c r="L917">
        <v>88026506</v>
      </c>
      <c r="M917" t="s">
        <v>330</v>
      </c>
      <c r="N917">
        <v>143</v>
      </c>
      <c r="P917" t="str">
        <f>VLOOKUP(L917,'Status Report'!B:AA,26,0)</f>
        <v>China</v>
      </c>
      <c r="Q917" t="str">
        <f>VLOOKUP(L917,'Status Report'!B:AB,27,0)</f>
        <v>Premiums</v>
      </c>
      <c r="R917">
        <f>VLOOKUP(L917,'Status Report'!B:X,23,0)</f>
        <v>200</v>
      </c>
      <c r="S917" t="str">
        <f>VLOOKUP(L917,'Status Report'!B:T,19,0)</f>
        <v>Promocean The Netherlands BV</v>
      </c>
      <c r="T917" s="62">
        <f>VLOOKUP(L917,'Status Report'!B:E,4,0)</f>
        <v>3</v>
      </c>
      <c r="U917" s="19">
        <f>_xlfn.IFS(AI917="Den Bosch",VLOOKUP(L917,'Status Report'!B:AM,35,0),AI917="Yantian",VLOOKUP(L917,'Status Report'!B:AM,36,0),AI917="",IF(H917="Asia Pacific",VLOOKUP(L917,'Status Report'!B:AM,36,0),VLOOKUP(L917,'Status Report'!B:AM,35,0)),AI917="Direct shipment",IF(H917="Asia Pacific",VLOOKUP(L917,'Status Report'!B:AM,36,0),VLOOKUP(L917,'Status Report'!B:AM,35,0)))</f>
        <v>75.55</v>
      </c>
      <c r="V917" s="20">
        <f t="shared" si="214"/>
        <v>10803.65</v>
      </c>
      <c r="W917" s="19">
        <f>_xlfn.IFS(AI917="Den Bosch",VLOOKUP(L917,'Status Report'!B:AM,37,0),AI917="Yantian",VLOOKUP(L917,'Status Report'!B:AM,38,0),AI917="",IF(H917="Asia Pacific",VLOOKUP(L917,'Status Report'!B:AM,38,0),VLOOKUP(L917,'Status Report'!B:AM,37,0)),AI917="Direct shipment",IF(H917="Asia Pacific",VLOOKUP(L917,'Status Report'!B:AM,38,0),VLOOKUP(L917,'Status Report'!B:AM,37,0)))</f>
        <v>74.75</v>
      </c>
      <c r="X917" s="20">
        <f t="shared" si="215"/>
        <v>10689.25</v>
      </c>
      <c r="Y917" s="20">
        <f>_xlfn.IFS(AI917="Den Bosch",VLOOKUP(L917,'Status Report'!B:AO,39,0),AI917="Yantian",VLOOKUP(L917,'Status Report'!B:AO,40,0),AI917="",IF(H917="Asia Pacific",VLOOKUP(L917,'Status Report'!B:AO,40,0),VLOOKUP(L917,'Status Report'!B:AO,39,0)),AI917="Direct shipment",IF(H917="Asia Pacific",VLOOKUP(L917,'Status Report'!B:AO,40,0),VLOOKUP(L917,'Status Report'!B:AO,39,0)))</f>
        <v>0</v>
      </c>
      <c r="Z917" s="20">
        <f t="shared" si="216"/>
        <v>0</v>
      </c>
      <c r="AA917" s="20">
        <f t="shared" si="217"/>
        <v>10689.25</v>
      </c>
      <c r="AB917" s="21">
        <f>_xlfn.IFS(AI917="Den Bosch",VLOOKUP(L917,'Status Report'!B:AM,33,0),AI917="Yantian",VLOOKUP(L917,'Status Report'!B:AM,34,0),AI917="",IF(H917="Asia Pacific",VLOOKUP(L917,'Status Report'!B:AM,34,0),VLOOKUP(L917,'Status Report'!B:AM,33,0)),AI917="Direct shipment",IF(H917="Asia Pacific",VLOOKUP(L917,'Status Report'!B:AM,34,0),VLOOKUP(L917,'Status Report'!B:AM,33,0)))</f>
        <v>65.215800000000002</v>
      </c>
      <c r="AC917" s="21">
        <f>VLOOKUP(L917,'Status Report'!B:CE,82,0)</f>
        <v>0</v>
      </c>
      <c r="AD917" s="21">
        <f t="shared" si="218"/>
        <v>65.215800000000002</v>
      </c>
      <c r="AE917" s="63">
        <f>VLOOKUP(L917,'Status Report'!B:W,20,0)</f>
        <v>52</v>
      </c>
      <c r="AF917" s="63">
        <f>VLOOKUP(L917,'Status Report'!B:W,21,0)</f>
        <v>33</v>
      </c>
      <c r="AG917" s="63">
        <f>VLOOKUP(L917,'Status Report'!B:W,22,0)</f>
        <v>12</v>
      </c>
      <c r="AH917" s="22">
        <f t="shared" si="219"/>
        <v>2.9446560000000002</v>
      </c>
      <c r="AI917" t="s">
        <v>990</v>
      </c>
      <c r="AK917" s="63">
        <f>IFERROR(VLOOKUP(G917,ASEAN!A:A,1,0),0)</f>
        <v>0</v>
      </c>
      <c r="AL917" s="63" t="str">
        <f>IFERROR(VLOOKUP(D917,'[3]customer specs'!$B$1:$D$65536,3,0),0)</f>
        <v>pallet</v>
      </c>
      <c r="AM917" s="64">
        <f t="shared" si="220"/>
        <v>114.39999999999964</v>
      </c>
      <c r="AN917" s="64">
        <f t="shared" si="221"/>
        <v>0</v>
      </c>
      <c r="AO917" s="63"/>
      <c r="AP917" s="63"/>
      <c r="AQ917" s="63" t="str">
        <f t="shared" si="222"/>
        <v>no</v>
      </c>
      <c r="AR917" s="20">
        <f t="shared" si="223"/>
        <v>9325.8593999999994</v>
      </c>
      <c r="AS917" s="63"/>
      <c r="AT917" s="23">
        <f t="shared" si="213"/>
        <v>0.12</v>
      </c>
      <c r="AU917" s="65">
        <f t="shared" si="224"/>
        <v>74.108863636363637</v>
      </c>
      <c r="AV917" s="65"/>
      <c r="AW917" s="65">
        <f t="shared" si="225"/>
        <v>10597.567499999999</v>
      </c>
      <c r="AX917" s="65"/>
      <c r="AY917" s="63">
        <f>VLOOKUP(L917,'Status Report'!B:CF,81,0)</f>
        <v>0</v>
      </c>
      <c r="AZ917" s="63" t="str">
        <f>VLOOKUP(L917,'Status Report'!B:S,18,0)</f>
        <v>Ellina Smirnova</v>
      </c>
      <c r="BB917" s="63">
        <f>VLOOKUP(L917,'Status Report'!B:Z,25,0)</f>
        <v>5</v>
      </c>
      <c r="BC917" s="63">
        <f t="shared" si="226"/>
        <v>715</v>
      </c>
      <c r="BF917">
        <f>VLOOKUP(L917,'Status Report'!B:CE,82,0)</f>
        <v>0</v>
      </c>
      <c r="BG917">
        <f>VLOOKUP(L917,'Status Report'!B:CF,83,0)</f>
        <v>0</v>
      </c>
      <c r="BH917">
        <f>VLOOKUP(L917,'Status Report'!B:CG,84,0)</f>
        <v>0</v>
      </c>
      <c r="BI917" t="s">
        <v>901</v>
      </c>
      <c r="BJ917" t="s">
        <v>795</v>
      </c>
      <c r="BM917" s="67">
        <f t="shared" si="227"/>
        <v>636</v>
      </c>
    </row>
    <row r="918" spans="1:65" x14ac:dyDescent="0.25">
      <c r="A918" s="68" t="str">
        <f>VLOOKUP(L918,'Status Report'!B:CB,79,0)</f>
        <v>Heineken UCL</v>
      </c>
      <c r="C918">
        <v>20006098</v>
      </c>
      <c r="D918">
        <v>3090189</v>
      </c>
      <c r="E918" t="s">
        <v>906</v>
      </c>
      <c r="F918" t="s">
        <v>907</v>
      </c>
      <c r="G918" t="str">
        <f>VLOOKUP(D918,'[2]sold to'!$A:$H,8,0)</f>
        <v>Germany</v>
      </c>
      <c r="H918" t="str">
        <f>VLOOKUP(D918,'[2]sold to'!$A:$I,9,0)</f>
        <v>Europe</v>
      </c>
      <c r="K918">
        <v>50</v>
      </c>
      <c r="L918">
        <v>88026543</v>
      </c>
      <c r="M918" t="s">
        <v>358</v>
      </c>
      <c r="N918">
        <v>24</v>
      </c>
      <c r="P918" t="str">
        <f>VLOOKUP(L918,'Status Report'!B:AA,26,0)</f>
        <v>China</v>
      </c>
      <c r="Q918" t="str">
        <f>VLOOKUP(L918,'Status Report'!B:AB,27,0)</f>
        <v>Premiums</v>
      </c>
      <c r="R918">
        <f>VLOOKUP(L918,'Status Report'!B:X,23,0)</f>
        <v>100</v>
      </c>
      <c r="S918" t="str">
        <f>VLOOKUP(L918,'Status Report'!B:T,19,0)</f>
        <v>Promocean The Netherlands BV</v>
      </c>
      <c r="T918" s="62">
        <f>VLOOKUP(L918,'Status Report'!B:E,4,0)</f>
        <v>3</v>
      </c>
      <c r="U918" s="19">
        <f>_xlfn.IFS(AI918="Den Bosch",VLOOKUP(L918,'Status Report'!B:AM,35,0),AI918="Yantian",VLOOKUP(L918,'Status Report'!B:AM,36,0),AI918="",IF(H918="Asia Pacific",VLOOKUP(L918,'Status Report'!B:AM,36,0),VLOOKUP(L918,'Status Report'!B:AM,35,0)),AI918="Direct shipment",IF(H918="Asia Pacific",VLOOKUP(L918,'Status Report'!B:AM,36,0),VLOOKUP(L918,'Status Report'!B:AM,35,0)))</f>
        <v>53.5</v>
      </c>
      <c r="V918" s="20">
        <f t="shared" si="214"/>
        <v>1284</v>
      </c>
      <c r="W918" s="19">
        <f>_xlfn.IFS(AI918="Den Bosch",VLOOKUP(L918,'Status Report'!B:AM,37,0),AI918="Yantian",VLOOKUP(L918,'Status Report'!B:AM,38,0),AI918="",IF(H918="Asia Pacific",VLOOKUP(L918,'Status Report'!B:AM,38,0),VLOOKUP(L918,'Status Report'!B:AM,37,0)),AI918="Direct shipment",IF(H918="Asia Pacific",VLOOKUP(L918,'Status Report'!B:AM,38,0),VLOOKUP(L918,'Status Report'!B:AM,37,0)))</f>
        <v>49.75</v>
      </c>
      <c r="X918" s="20">
        <f t="shared" si="215"/>
        <v>1194</v>
      </c>
      <c r="Y918" s="20">
        <f>_xlfn.IFS(AI918="Den Bosch",VLOOKUP(L918,'Status Report'!B:AO,39,0),AI918="Yantian",VLOOKUP(L918,'Status Report'!B:AO,40,0),AI918="",IF(H918="Asia Pacific",VLOOKUP(L918,'Status Report'!B:AO,40,0),VLOOKUP(L918,'Status Report'!B:AO,39,0)),AI918="Direct shipment",IF(H918="Asia Pacific",VLOOKUP(L918,'Status Report'!B:AO,40,0),VLOOKUP(L918,'Status Report'!B:AO,39,0)))</f>
        <v>0</v>
      </c>
      <c r="Z918" s="20">
        <f t="shared" si="216"/>
        <v>0</v>
      </c>
      <c r="AA918" s="20">
        <f t="shared" si="217"/>
        <v>1194</v>
      </c>
      <c r="AB918" s="21">
        <f>_xlfn.IFS(AI918="Den Bosch",VLOOKUP(L918,'Status Report'!B:AM,33,0),AI918="Yantian",VLOOKUP(L918,'Status Report'!B:AM,34,0),AI918="",IF(H918="Asia Pacific",VLOOKUP(L918,'Status Report'!B:AM,34,0),VLOOKUP(L918,'Status Report'!B:AM,33,0)),AI918="Direct shipment",IF(H918="Asia Pacific",VLOOKUP(L918,'Status Report'!B:AM,34,0),VLOOKUP(L918,'Status Report'!B:AM,33,0)))</f>
        <v>43.103400000000008</v>
      </c>
      <c r="AC918" s="21">
        <f>VLOOKUP(L918,'Status Report'!B:CE,82,0)</f>
        <v>0</v>
      </c>
      <c r="AD918" s="21">
        <f t="shared" si="218"/>
        <v>43.103400000000008</v>
      </c>
      <c r="AE918" s="63">
        <f>VLOOKUP(L918,'Status Report'!B:W,20,0)</f>
        <v>24</v>
      </c>
      <c r="AF918" s="63">
        <f>VLOOKUP(L918,'Status Report'!B:W,21,0)</f>
        <v>15</v>
      </c>
      <c r="AG918" s="63">
        <f>VLOOKUP(L918,'Status Report'!B:W,22,0)</f>
        <v>5</v>
      </c>
      <c r="AH918" s="22">
        <f t="shared" si="219"/>
        <v>4.3200000000000002E-2</v>
      </c>
      <c r="AI918" t="s">
        <v>990</v>
      </c>
      <c r="AK918" s="63">
        <f>IFERROR(VLOOKUP(G918,ASEAN!A:A,1,0),0)</f>
        <v>0</v>
      </c>
      <c r="AL918" s="63" t="str">
        <f>IFERROR(VLOOKUP(D918,'[3]customer specs'!$B$1:$D$65536,3,0),0)</f>
        <v>pallet</v>
      </c>
      <c r="AM918" s="64">
        <f t="shared" si="220"/>
        <v>90</v>
      </c>
      <c r="AN918" s="64">
        <f t="shared" si="221"/>
        <v>0</v>
      </c>
      <c r="AO918" s="63"/>
      <c r="AP918" s="63"/>
      <c r="AQ918" s="63" t="str">
        <f t="shared" si="222"/>
        <v>no</v>
      </c>
      <c r="AR918" s="20">
        <f t="shared" si="223"/>
        <v>1034.4816000000001</v>
      </c>
      <c r="AS918" s="63"/>
      <c r="AT918" s="23">
        <f t="shared" si="213"/>
        <v>0.12</v>
      </c>
      <c r="AU918" s="65">
        <f t="shared" si="224"/>
        <v>48.981136363636374</v>
      </c>
      <c r="AV918" s="65"/>
      <c r="AW918" s="65">
        <f t="shared" si="225"/>
        <v>1175.5472727272729</v>
      </c>
      <c r="AX918" s="65"/>
      <c r="AY918" s="63">
        <f>VLOOKUP(L918,'Status Report'!B:CF,81,0)</f>
        <v>0</v>
      </c>
      <c r="AZ918" s="63" t="str">
        <f>VLOOKUP(L918,'Status Report'!B:S,18,0)</f>
        <v>Ellina Smirnova</v>
      </c>
      <c r="BB918" s="63">
        <f>VLOOKUP(L918,'Status Report'!B:Z,25,0)</f>
        <v>25</v>
      </c>
      <c r="BC918" s="63">
        <f t="shared" si="226"/>
        <v>600</v>
      </c>
      <c r="BF918">
        <f>VLOOKUP(L918,'Status Report'!B:CE,82,0)</f>
        <v>0</v>
      </c>
      <c r="BG918">
        <f>VLOOKUP(L918,'Status Report'!B:CF,83,0)</f>
        <v>0</v>
      </c>
      <c r="BH918">
        <f>VLOOKUP(L918,'Status Report'!B:CG,84,0)</f>
        <v>0</v>
      </c>
      <c r="BI918" t="s">
        <v>901</v>
      </c>
      <c r="BJ918" t="s">
        <v>795</v>
      </c>
      <c r="BM918" s="67">
        <f t="shared" si="227"/>
        <v>612</v>
      </c>
    </row>
    <row r="919" spans="1:65" x14ac:dyDescent="0.25">
      <c r="A919" s="68" t="str">
        <f>VLOOKUP(L919,'Status Report'!B:CB,79,0)</f>
        <v>Heineken UCL</v>
      </c>
      <c r="C919">
        <v>20006099</v>
      </c>
      <c r="D919">
        <v>3090624</v>
      </c>
      <c r="E919" t="s">
        <v>908</v>
      </c>
      <c r="F919" t="s">
        <v>909</v>
      </c>
      <c r="G919" t="str">
        <f>VLOOKUP(D919,'[2]sold to'!$A:$H,8,0)</f>
        <v>Poland</v>
      </c>
      <c r="H919" t="str">
        <f>VLOOKUP(D919,'[2]sold to'!$A:$I,9,0)</f>
        <v>Europe</v>
      </c>
      <c r="K919">
        <v>140</v>
      </c>
      <c r="L919">
        <v>88026624</v>
      </c>
      <c r="M919" t="s">
        <v>171</v>
      </c>
      <c r="N919">
        <v>10</v>
      </c>
      <c r="P919" t="str">
        <f>VLOOKUP(L919,'Status Report'!B:AA,26,0)</f>
        <v>China</v>
      </c>
      <c r="Q919" t="str">
        <f>VLOOKUP(L919,'Status Report'!B:AB,27,0)</f>
        <v>Premiums</v>
      </c>
      <c r="R919">
        <f>VLOOKUP(L919,'Status Report'!B:X,23,0)</f>
        <v>250</v>
      </c>
      <c r="S919" t="str">
        <f>VLOOKUP(L919,'Status Report'!B:T,19,0)</f>
        <v>Brands On</v>
      </c>
      <c r="T919" s="62">
        <f>VLOOKUP(L919,'Status Report'!B:E,4,0)</f>
        <v>1</v>
      </c>
      <c r="U919" s="19">
        <f>_xlfn.IFS(AI919="Den Bosch",VLOOKUP(L919,'Status Report'!B:AM,35,0),AI919="Yantian",VLOOKUP(L919,'Status Report'!B:AM,36,0),AI919="",IF(H919="Asia Pacific",VLOOKUP(L919,'Status Report'!B:AM,36,0),VLOOKUP(L919,'Status Report'!B:AM,35,0)),AI919="Direct shipment",IF(H919="Asia Pacific",VLOOKUP(L919,'Status Report'!B:AM,36,0),VLOOKUP(L919,'Status Report'!B:AM,35,0)))</f>
        <v>355.25</v>
      </c>
      <c r="V919" s="20">
        <f t="shared" si="214"/>
        <v>3552.5</v>
      </c>
      <c r="W919" s="19">
        <f>_xlfn.IFS(AI919="Den Bosch",VLOOKUP(L919,'Status Report'!B:AM,37,0),AI919="Yantian",VLOOKUP(L919,'Status Report'!B:AM,38,0),AI919="",IF(H919="Asia Pacific",VLOOKUP(L919,'Status Report'!B:AM,38,0),VLOOKUP(L919,'Status Report'!B:AM,37,0)),AI919="Direct shipment",IF(H919="Asia Pacific",VLOOKUP(L919,'Status Report'!B:AM,38,0),VLOOKUP(L919,'Status Report'!B:AM,37,0)))</f>
        <v>355.25</v>
      </c>
      <c r="X919" s="20">
        <f t="shared" si="215"/>
        <v>3552.5</v>
      </c>
      <c r="Y919" s="20">
        <f>_xlfn.IFS(AI919="Den Bosch",VLOOKUP(L919,'Status Report'!B:AO,39,0),AI919="Yantian",VLOOKUP(L919,'Status Report'!B:AO,40,0),AI919="",IF(H919="Asia Pacific",VLOOKUP(L919,'Status Report'!B:AO,40,0),VLOOKUP(L919,'Status Report'!B:AO,39,0)),AI919="Direct shipment",IF(H919="Asia Pacific",VLOOKUP(L919,'Status Report'!B:AO,40,0),VLOOKUP(L919,'Status Report'!B:AO,39,0)))</f>
        <v>0</v>
      </c>
      <c r="Z919" s="20">
        <f t="shared" si="216"/>
        <v>0</v>
      </c>
      <c r="AA919" s="20">
        <f t="shared" si="217"/>
        <v>3552.5</v>
      </c>
      <c r="AB919" s="21">
        <f>_xlfn.IFS(AI919="Den Bosch",VLOOKUP(L919,'Status Report'!B:AM,33,0),AI919="Yantian",VLOOKUP(L919,'Status Report'!B:AM,34,0),AI919="",IF(H919="Asia Pacific",VLOOKUP(L919,'Status Report'!B:AM,34,0),VLOOKUP(L919,'Status Report'!B:AM,33,0)),AI919="Direct shipment",IF(H919="Asia Pacific",VLOOKUP(L919,'Status Report'!B:AM,34,0),VLOOKUP(L919,'Status Report'!B:AM,33,0)))</f>
        <v>307.23</v>
      </c>
      <c r="AC919" s="21">
        <f>VLOOKUP(L919,'Status Report'!B:CE,82,0)</f>
        <v>0</v>
      </c>
      <c r="AD919" s="21">
        <f t="shared" si="218"/>
        <v>307.23</v>
      </c>
      <c r="AE919" s="63">
        <f>VLOOKUP(L919,'Status Report'!B:W,20,0)</f>
        <v>90.5</v>
      </c>
      <c r="AF919" s="63">
        <f>VLOOKUP(L919,'Status Report'!B:W,21,0)</f>
        <v>77.5</v>
      </c>
      <c r="AG919" s="63">
        <f>VLOOKUP(L919,'Status Report'!B:W,22,0)</f>
        <v>18.2</v>
      </c>
      <c r="AH919" s="22">
        <f t="shared" si="219"/>
        <v>1.2765025000000001</v>
      </c>
      <c r="AK919" s="63">
        <f>IFERROR(VLOOKUP(G919,ASEAN!A:A,1,0),0)</f>
        <v>0</v>
      </c>
      <c r="AL919" s="63" t="str">
        <f>IFERROR(VLOOKUP(D919,'[3]customer specs'!$B$1:$D$65536,3,0),0)</f>
        <v>pallet</v>
      </c>
      <c r="AM919" s="64">
        <f t="shared" si="220"/>
        <v>0</v>
      </c>
      <c r="AN919" s="64">
        <f t="shared" si="221"/>
        <v>0</v>
      </c>
      <c r="AO919" s="63"/>
      <c r="AP919" s="63"/>
      <c r="AQ919" s="63" t="str">
        <f t="shared" si="222"/>
        <v>no</v>
      </c>
      <c r="AR919" s="20">
        <f t="shared" si="223"/>
        <v>3072.3</v>
      </c>
      <c r="AS919" s="63"/>
      <c r="AT919" s="23">
        <f t="shared" si="213"/>
        <v>0.12</v>
      </c>
      <c r="AU919" s="65">
        <f t="shared" si="224"/>
        <v>349.125</v>
      </c>
      <c r="AV919" s="65"/>
      <c r="AW919" s="65">
        <f t="shared" si="225"/>
        <v>3491.25</v>
      </c>
      <c r="AX919" s="65"/>
      <c r="AY919" s="63">
        <f>VLOOKUP(L919,'Status Report'!B:CF,81,0)</f>
        <v>0</v>
      </c>
      <c r="AZ919" s="63" t="str">
        <f>VLOOKUP(L919,'Status Report'!B:S,18,0)</f>
        <v>Ellina Smirnova</v>
      </c>
      <c r="BB919" s="63">
        <f>VLOOKUP(L919,'Status Report'!B:Z,25,0)</f>
        <v>1</v>
      </c>
      <c r="BC919" s="63">
        <f t="shared" si="226"/>
        <v>10</v>
      </c>
      <c r="BF919">
        <f>VLOOKUP(L919,'Status Report'!B:CE,82,0)</f>
        <v>0</v>
      </c>
      <c r="BG919">
        <f>VLOOKUP(L919,'Status Report'!B:CF,83,0)</f>
        <v>0</v>
      </c>
      <c r="BH919">
        <f>VLOOKUP(L919,'Status Report'!B:CG,84,0)</f>
        <v>0</v>
      </c>
      <c r="BI919" t="s">
        <v>901</v>
      </c>
      <c r="BJ919" t="s">
        <v>795</v>
      </c>
      <c r="BM919" s="67">
        <f t="shared" si="227"/>
        <v>48</v>
      </c>
    </row>
    <row r="920" spans="1:65" x14ac:dyDescent="0.25">
      <c r="A920" s="68" t="str">
        <f>VLOOKUP(L920,'Status Report'!B:CB,79,0)</f>
        <v>Heineken - F1</v>
      </c>
      <c r="C920">
        <v>20006099</v>
      </c>
      <c r="D920">
        <v>3090624</v>
      </c>
      <c r="E920" t="s">
        <v>908</v>
      </c>
      <c r="F920" t="s">
        <v>909</v>
      </c>
      <c r="G920" t="str">
        <f>VLOOKUP(D920,'[2]sold to'!$A:$H,8,0)</f>
        <v>Poland</v>
      </c>
      <c r="H920" t="str">
        <f>VLOOKUP(D920,'[2]sold to'!$A:$I,9,0)</f>
        <v>Europe</v>
      </c>
      <c r="K920">
        <v>150</v>
      </c>
      <c r="L920">
        <v>88027349</v>
      </c>
      <c r="M920" t="s">
        <v>550</v>
      </c>
      <c r="N920">
        <v>15</v>
      </c>
      <c r="P920" t="str">
        <f>VLOOKUP(L920,'Status Report'!B:AA,26,0)</f>
        <v>China</v>
      </c>
      <c r="Q920" t="str">
        <f>VLOOKUP(L920,'Status Report'!B:AB,27,0)</f>
        <v>Premiums</v>
      </c>
      <c r="R920">
        <f>VLOOKUP(L920,'Status Report'!B:X,23,0)</f>
        <v>200</v>
      </c>
      <c r="S920" t="str">
        <f>VLOOKUP(L920,'Status Report'!B:T,19,0)</f>
        <v>Promocean The Netherlands BV</v>
      </c>
      <c r="T920" s="62">
        <f>VLOOKUP(L920,'Status Report'!B:E,4,0)</f>
        <v>3</v>
      </c>
      <c r="U920" s="19">
        <f>_xlfn.IFS(AI920="Den Bosch",VLOOKUP(L920,'Status Report'!B:AM,35,0),AI920="Yantian",VLOOKUP(L920,'Status Report'!B:AM,36,0),AI920="",IF(H920="Asia Pacific",VLOOKUP(L920,'Status Report'!B:AM,36,0),VLOOKUP(L920,'Status Report'!B:AM,35,0)),AI920="Direct shipment",IF(H920="Asia Pacific",VLOOKUP(L920,'Status Report'!B:AM,36,0),VLOOKUP(L920,'Status Report'!B:AM,35,0)))</f>
        <v>83.149999999999991</v>
      </c>
      <c r="V920" s="20">
        <f t="shared" si="214"/>
        <v>1247.2499999999998</v>
      </c>
      <c r="W920" s="19">
        <f>_xlfn.IFS(AI920="Den Bosch",VLOOKUP(L920,'Status Report'!B:AM,37,0),AI920="Yantian",VLOOKUP(L920,'Status Report'!B:AM,38,0),AI920="",IF(H920="Asia Pacific",VLOOKUP(L920,'Status Report'!B:AM,38,0),VLOOKUP(L920,'Status Report'!B:AM,37,0)),AI920="Direct shipment",IF(H920="Asia Pacific",VLOOKUP(L920,'Status Report'!B:AM,38,0),VLOOKUP(L920,'Status Report'!B:AM,37,0)))</f>
        <v>83.149999999999991</v>
      </c>
      <c r="X920" s="20">
        <f t="shared" si="215"/>
        <v>1247.2499999999998</v>
      </c>
      <c r="Y920" s="20">
        <f>_xlfn.IFS(AI920="Den Bosch",VLOOKUP(L920,'Status Report'!B:AO,39,0),AI920="Yantian",VLOOKUP(L920,'Status Report'!B:AO,40,0),AI920="",IF(H920="Asia Pacific",VLOOKUP(L920,'Status Report'!B:AO,40,0),VLOOKUP(L920,'Status Report'!B:AO,39,0)),AI920="Direct shipment",IF(H920="Asia Pacific",VLOOKUP(L920,'Status Report'!B:AO,40,0),VLOOKUP(L920,'Status Report'!B:AO,39,0)))</f>
        <v>0</v>
      </c>
      <c r="Z920" s="20">
        <f t="shared" si="216"/>
        <v>0</v>
      </c>
      <c r="AA920" s="20">
        <f t="shared" si="217"/>
        <v>1247.2499999999998</v>
      </c>
      <c r="AB920" s="21">
        <f>_xlfn.IFS(AI920="Den Bosch",VLOOKUP(L920,'Status Report'!B:AM,33,0),AI920="Yantian",VLOOKUP(L920,'Status Report'!B:AM,34,0),AI920="",IF(H920="Asia Pacific",VLOOKUP(L920,'Status Report'!B:AM,34,0),VLOOKUP(L920,'Status Report'!B:AM,33,0)),AI920="Direct shipment",IF(H920="Asia Pacific",VLOOKUP(L920,'Status Report'!B:AM,34,0),VLOOKUP(L920,'Status Report'!B:AM,33,0)))</f>
        <v>71.922600000000017</v>
      </c>
      <c r="AC920" s="21">
        <f>VLOOKUP(L920,'Status Report'!B:CE,82,0)</f>
        <v>0</v>
      </c>
      <c r="AD920" s="21">
        <f t="shared" si="218"/>
        <v>71.922600000000017</v>
      </c>
      <c r="AE920" s="63">
        <f>VLOOKUP(L920,'Status Report'!B:W,20,0)</f>
        <v>44</v>
      </c>
      <c r="AF920" s="63">
        <f>VLOOKUP(L920,'Status Report'!B:W,21,0)</f>
        <v>43</v>
      </c>
      <c r="AG920" s="63">
        <f>VLOOKUP(L920,'Status Report'!B:W,22,0)</f>
        <v>45</v>
      </c>
      <c r="AH920" s="22">
        <f t="shared" si="219"/>
        <v>1.2770999999999999</v>
      </c>
      <c r="AI920" t="s">
        <v>990</v>
      </c>
      <c r="AK920" s="63">
        <f>IFERROR(VLOOKUP(G920,ASEAN!A:A,1,0),0)</f>
        <v>0</v>
      </c>
      <c r="AL920" s="63" t="str">
        <f>IFERROR(VLOOKUP(D920,'[3]customer specs'!$B$1:$D$65536,3,0),0)</f>
        <v>pallet</v>
      </c>
      <c r="AM920" s="64">
        <f t="shared" si="220"/>
        <v>0</v>
      </c>
      <c r="AN920" s="64">
        <f t="shared" si="221"/>
        <v>0</v>
      </c>
      <c r="AO920" s="63"/>
      <c r="AP920" s="63"/>
      <c r="AQ920" s="63" t="str">
        <f t="shared" si="222"/>
        <v>no</v>
      </c>
      <c r="AR920" s="20">
        <f t="shared" si="223"/>
        <v>1078.8390000000002</v>
      </c>
      <c r="AS920" s="63"/>
      <c r="AT920" s="23">
        <f t="shared" si="213"/>
        <v>0.12</v>
      </c>
      <c r="AU920" s="65">
        <f t="shared" si="224"/>
        <v>81.730227272727291</v>
      </c>
      <c r="AV920" s="65"/>
      <c r="AW920" s="65">
        <f t="shared" si="225"/>
        <v>1225.9534090909094</v>
      </c>
      <c r="AX920" s="65"/>
      <c r="AY920" s="63">
        <f>VLOOKUP(L920,'Status Report'!B:CF,81,0)</f>
        <v>0</v>
      </c>
      <c r="AZ920" s="63" t="str">
        <f>VLOOKUP(L920,'Status Report'!B:S,18,0)</f>
        <v xml:space="preserve">Konstantinos Zoupanos </v>
      </c>
      <c r="BB920" s="63">
        <f>VLOOKUP(L920,'Status Report'!B:Z,25,0)</f>
        <v>5</v>
      </c>
      <c r="BC920" s="63">
        <f t="shared" si="226"/>
        <v>75</v>
      </c>
      <c r="BF920">
        <f>VLOOKUP(L920,'Status Report'!B:CE,82,0)</f>
        <v>0</v>
      </c>
      <c r="BG920">
        <f>VLOOKUP(L920,'Status Report'!B:CF,83,0)</f>
        <v>0</v>
      </c>
      <c r="BH920">
        <f>VLOOKUP(L920,'Status Report'!B:CG,84,0)</f>
        <v>0</v>
      </c>
      <c r="BI920" t="s">
        <v>901</v>
      </c>
      <c r="BJ920" t="s">
        <v>795</v>
      </c>
      <c r="BM920" s="67">
        <f t="shared" si="227"/>
        <v>223</v>
      </c>
    </row>
    <row r="921" spans="1:65" x14ac:dyDescent="0.25">
      <c r="A921" s="68" t="str">
        <f>VLOOKUP(L921,'Status Report'!B:CB,79,0)</f>
        <v>Heineken - F1</v>
      </c>
      <c r="C921">
        <v>20006099</v>
      </c>
      <c r="D921">
        <v>3090624</v>
      </c>
      <c r="E921" t="s">
        <v>908</v>
      </c>
      <c r="F921" t="s">
        <v>909</v>
      </c>
      <c r="G921" t="str">
        <f>VLOOKUP(D921,'[2]sold to'!$A:$H,8,0)</f>
        <v>Poland</v>
      </c>
      <c r="H921" t="str">
        <f>VLOOKUP(D921,'[2]sold to'!$A:$I,9,0)</f>
        <v>Europe</v>
      </c>
      <c r="K921">
        <v>160</v>
      </c>
      <c r="L921">
        <v>88027352</v>
      </c>
      <c r="M921" t="s">
        <v>129</v>
      </c>
      <c r="N921">
        <v>20</v>
      </c>
      <c r="P921" t="str">
        <f>VLOOKUP(L921,'Status Report'!B:AA,26,0)</f>
        <v>China</v>
      </c>
      <c r="Q921" t="str">
        <f>VLOOKUP(L921,'Status Report'!B:AB,27,0)</f>
        <v>Premiums</v>
      </c>
      <c r="R921">
        <f>VLOOKUP(L921,'Status Report'!B:X,23,0)</f>
        <v>500</v>
      </c>
      <c r="S921" t="str">
        <f>VLOOKUP(L921,'Status Report'!B:T,19,0)</f>
        <v>Miles Promocean</v>
      </c>
      <c r="T921" s="62">
        <f>VLOOKUP(L921,'Status Report'!B:E,4,0)</f>
        <v>1</v>
      </c>
      <c r="U921" s="19">
        <f>_xlfn.IFS(AI921="Den Bosch",VLOOKUP(L921,'Status Report'!B:AM,35,0),AI921="Yantian",VLOOKUP(L921,'Status Report'!B:AM,36,0),AI921="",IF(H921="Asia Pacific",VLOOKUP(L921,'Status Report'!B:AM,36,0),VLOOKUP(L921,'Status Report'!B:AM,35,0)),AI921="Direct shipment",IF(H921="Asia Pacific",VLOOKUP(L921,'Status Report'!B:AM,36,0),VLOOKUP(L921,'Status Report'!B:AM,35,0)))</f>
        <v>44.13</v>
      </c>
      <c r="V921" s="20">
        <f t="shared" si="214"/>
        <v>882.6</v>
      </c>
      <c r="W921" s="19">
        <f>_xlfn.IFS(AI921="Den Bosch",VLOOKUP(L921,'Status Report'!B:AM,37,0),AI921="Yantian",VLOOKUP(L921,'Status Report'!B:AM,38,0),AI921="",IF(H921="Asia Pacific",VLOOKUP(L921,'Status Report'!B:AM,38,0),VLOOKUP(L921,'Status Report'!B:AM,37,0)),AI921="Direct shipment",IF(H921="Asia Pacific",VLOOKUP(L921,'Status Report'!B:AM,38,0),VLOOKUP(L921,'Status Report'!B:AM,37,0)))</f>
        <v>44.13</v>
      </c>
      <c r="X921" s="20">
        <f t="shared" si="215"/>
        <v>882.6</v>
      </c>
      <c r="Y921" s="20">
        <f>_xlfn.IFS(AI921="Den Bosch",VLOOKUP(L921,'Status Report'!B:AO,39,0),AI921="Yantian",VLOOKUP(L921,'Status Report'!B:AO,40,0),AI921="",IF(H921="Asia Pacific",VLOOKUP(L921,'Status Report'!B:AO,40,0),VLOOKUP(L921,'Status Report'!B:AO,39,0)),AI921="Direct shipment",IF(H921="Asia Pacific",VLOOKUP(L921,'Status Report'!B:AO,40,0),VLOOKUP(L921,'Status Report'!B:AO,39,0)))</f>
        <v>0</v>
      </c>
      <c r="Z921" s="20">
        <f t="shared" si="216"/>
        <v>0</v>
      </c>
      <c r="AA921" s="20">
        <f t="shared" si="217"/>
        <v>882.6</v>
      </c>
      <c r="AB921" s="21">
        <f>_xlfn.IFS(AI921="Den Bosch",VLOOKUP(L921,'Status Report'!B:AM,33,0),AI921="Yantian",VLOOKUP(L921,'Status Report'!B:AM,34,0),AI921="",IF(H921="Asia Pacific",VLOOKUP(L921,'Status Report'!B:AM,34,0),VLOOKUP(L921,'Status Report'!B:AM,33,0)),AI921="Direct shipment",IF(H921="Asia Pacific",VLOOKUP(L921,'Status Report'!B:AM,34,0),VLOOKUP(L921,'Status Report'!B:AM,33,0)))</f>
        <v>38.167200000000001</v>
      </c>
      <c r="AC921" s="21">
        <f>VLOOKUP(L921,'Status Report'!B:CE,82,0)</f>
        <v>0</v>
      </c>
      <c r="AD921" s="21">
        <f t="shared" si="218"/>
        <v>38.167200000000001</v>
      </c>
      <c r="AE921" s="63">
        <f>VLOOKUP(L921,'Status Report'!B:W,20,0)</f>
        <v>57</v>
      </c>
      <c r="AF921" s="63">
        <f>VLOOKUP(L921,'Status Report'!B:W,21,0)</f>
        <v>25</v>
      </c>
      <c r="AG921" s="63">
        <f>VLOOKUP(L921,'Status Report'!B:W,22,0)</f>
        <v>37.5</v>
      </c>
      <c r="AH921" s="22">
        <f t="shared" si="219"/>
        <v>1.0687500000000001</v>
      </c>
      <c r="AK921" s="63">
        <f>IFERROR(VLOOKUP(G921,ASEAN!A:A,1,0),0)</f>
        <v>0</v>
      </c>
      <c r="AL921" s="63" t="str">
        <f>IFERROR(VLOOKUP(D921,'[3]customer specs'!$B$1:$D$65536,3,0),0)</f>
        <v>pallet</v>
      </c>
      <c r="AM921" s="64">
        <f t="shared" si="220"/>
        <v>0</v>
      </c>
      <c r="AN921" s="64">
        <f t="shared" si="221"/>
        <v>0</v>
      </c>
      <c r="AO921" s="63"/>
      <c r="AP921" s="63"/>
      <c r="AQ921" s="63" t="str">
        <f t="shared" si="222"/>
        <v>no</v>
      </c>
      <c r="AR921" s="20">
        <f t="shared" si="223"/>
        <v>763.34400000000005</v>
      </c>
      <c r="AS921" s="63"/>
      <c r="AT921" s="23">
        <f t="shared" si="213"/>
        <v>0.12</v>
      </c>
      <c r="AU921" s="65">
        <f t="shared" si="224"/>
        <v>43.371818181818185</v>
      </c>
      <c r="AV921" s="65"/>
      <c r="AW921" s="65">
        <f t="shared" si="225"/>
        <v>867.43636363636369</v>
      </c>
      <c r="AX921" s="65"/>
      <c r="AY921" s="63">
        <f>VLOOKUP(L921,'Status Report'!B:CF,81,0)</f>
        <v>0</v>
      </c>
      <c r="AZ921" s="63" t="str">
        <f>VLOOKUP(L921,'Status Report'!B:S,18,0)</f>
        <v xml:space="preserve">Konstantinos Zoupanos </v>
      </c>
      <c r="BB921" s="63">
        <f>VLOOKUP(L921,'Status Report'!B:Z,25,0)</f>
        <v>1</v>
      </c>
      <c r="BC921" s="63">
        <f t="shared" si="226"/>
        <v>20</v>
      </c>
      <c r="BF921">
        <f>VLOOKUP(L921,'Status Report'!B:CE,82,0)</f>
        <v>0</v>
      </c>
      <c r="BG921">
        <f>VLOOKUP(L921,'Status Report'!B:CF,83,0)</f>
        <v>0</v>
      </c>
      <c r="BH921">
        <f>VLOOKUP(L921,'Status Report'!B:CG,84,0)</f>
        <v>0</v>
      </c>
      <c r="BI921" t="s">
        <v>901</v>
      </c>
      <c r="BJ921" t="s">
        <v>795</v>
      </c>
      <c r="BM921" s="67">
        <f t="shared" si="227"/>
        <v>180</v>
      </c>
    </row>
    <row r="922" spans="1:65" x14ac:dyDescent="0.25">
      <c r="A922" s="68" t="str">
        <f>VLOOKUP(L922,'Status Report'!B:CB,79,0)</f>
        <v>Heineken - F1</v>
      </c>
      <c r="C922">
        <v>20006099</v>
      </c>
      <c r="D922">
        <v>3090624</v>
      </c>
      <c r="E922" t="s">
        <v>908</v>
      </c>
      <c r="F922" t="s">
        <v>909</v>
      </c>
      <c r="G922" t="str">
        <f>VLOOKUP(D922,'[2]sold to'!$A:$H,8,0)</f>
        <v>Poland</v>
      </c>
      <c r="H922" t="str">
        <f>VLOOKUP(D922,'[2]sold to'!$A:$I,9,0)</f>
        <v>Europe</v>
      </c>
      <c r="K922">
        <v>170</v>
      </c>
      <c r="L922">
        <v>88027358</v>
      </c>
      <c r="M922" t="s">
        <v>832</v>
      </c>
      <c r="N922">
        <v>6</v>
      </c>
      <c r="P922" t="str">
        <f>VLOOKUP(L922,'Status Report'!B:AA,26,0)</f>
        <v>China</v>
      </c>
      <c r="Q922" t="str">
        <f>VLOOKUP(L922,'Status Report'!B:AB,27,0)</f>
        <v>Premiums</v>
      </c>
      <c r="R922">
        <f>VLOOKUP(L922,'Status Report'!B:X,23,0)</f>
        <v>250</v>
      </c>
      <c r="S922" t="str">
        <f>VLOOKUP(L922,'Status Report'!B:T,19,0)</f>
        <v>Promocean The Netherlands BV</v>
      </c>
      <c r="T922" s="62">
        <f>VLOOKUP(L922,'Status Report'!B:E,4,0)</f>
        <v>3</v>
      </c>
      <c r="U922" s="19">
        <f>_xlfn.IFS(AI922="Den Bosch",VLOOKUP(L922,'Status Report'!B:AM,35,0),AI922="Yantian",VLOOKUP(L922,'Status Report'!B:AM,36,0),AI922="",IF(H922="Asia Pacific",VLOOKUP(L922,'Status Report'!B:AM,36,0),VLOOKUP(L922,'Status Report'!B:AM,35,0)),AI922="Direct shipment",IF(H922="Asia Pacific",VLOOKUP(L922,'Status Report'!B:AM,36,0),VLOOKUP(L922,'Status Report'!B:AM,35,0)))</f>
        <v>73.099999999999994</v>
      </c>
      <c r="V922" s="20">
        <f t="shared" si="214"/>
        <v>438.59999999999997</v>
      </c>
      <c r="W922" s="19">
        <f>_xlfn.IFS(AI922="Den Bosch",VLOOKUP(L922,'Status Report'!B:AM,37,0),AI922="Yantian",VLOOKUP(L922,'Status Report'!B:AM,38,0),AI922="",IF(H922="Asia Pacific",VLOOKUP(L922,'Status Report'!B:AM,38,0),VLOOKUP(L922,'Status Report'!B:AM,37,0)),AI922="Direct shipment",IF(H922="Asia Pacific",VLOOKUP(L922,'Status Report'!B:AM,38,0),VLOOKUP(L922,'Status Report'!B:AM,37,0)))</f>
        <v>71.2</v>
      </c>
      <c r="X922" s="20">
        <f t="shared" si="215"/>
        <v>427.20000000000005</v>
      </c>
      <c r="Y922" s="20">
        <f>_xlfn.IFS(AI922="Den Bosch",VLOOKUP(L922,'Status Report'!B:AO,39,0),AI922="Yantian",VLOOKUP(L922,'Status Report'!B:AO,40,0),AI922="",IF(H922="Asia Pacific",VLOOKUP(L922,'Status Report'!B:AO,40,0),VLOOKUP(L922,'Status Report'!B:AO,39,0)),AI922="Direct shipment",IF(H922="Asia Pacific",VLOOKUP(L922,'Status Report'!B:AO,40,0),VLOOKUP(L922,'Status Report'!B:AO,39,0)))</f>
        <v>0</v>
      </c>
      <c r="Z922" s="20">
        <f t="shared" si="216"/>
        <v>0</v>
      </c>
      <c r="AA922" s="20">
        <f t="shared" si="217"/>
        <v>427.20000000000005</v>
      </c>
      <c r="AB922" s="21">
        <f>_xlfn.IFS(AI922="Den Bosch",VLOOKUP(L922,'Status Report'!B:AM,33,0),AI922="Yantian",VLOOKUP(L922,'Status Report'!B:AM,34,0),AI922="",IF(H922="Asia Pacific",VLOOKUP(L922,'Status Report'!B:AM,34,0),VLOOKUP(L922,'Status Report'!B:AM,33,0)),AI922="Direct shipment",IF(H922="Asia Pacific",VLOOKUP(L922,'Status Report'!B:AM,34,0),VLOOKUP(L922,'Status Report'!B:AM,33,0)))</f>
        <v>61.548600000000008</v>
      </c>
      <c r="AC922" s="21">
        <f>VLOOKUP(L922,'Status Report'!B:CE,82,0)</f>
        <v>0</v>
      </c>
      <c r="AD922" s="21">
        <f t="shared" si="218"/>
        <v>61.548600000000008</v>
      </c>
      <c r="AE922" s="63">
        <f>VLOOKUP(L922,'Status Report'!B:W,20,0)</f>
        <v>43.5</v>
      </c>
      <c r="AF922" s="63">
        <f>VLOOKUP(L922,'Status Report'!B:W,21,0)</f>
        <v>18</v>
      </c>
      <c r="AG922" s="63">
        <f>VLOOKUP(L922,'Status Report'!B:W,22,0)</f>
        <v>22.5</v>
      </c>
      <c r="AH922" s="22">
        <f t="shared" si="219"/>
        <v>0.10570499999999999</v>
      </c>
      <c r="AI922" t="s">
        <v>990</v>
      </c>
      <c r="AK922" s="63">
        <f>IFERROR(VLOOKUP(G922,ASEAN!A:A,1,0),0)</f>
        <v>0</v>
      </c>
      <c r="AL922" s="63" t="str">
        <f>IFERROR(VLOOKUP(D922,'[3]customer specs'!$B$1:$D$65536,3,0),0)</f>
        <v>pallet</v>
      </c>
      <c r="AM922" s="64">
        <f t="shared" si="220"/>
        <v>11.39999999999992</v>
      </c>
      <c r="AN922" s="64">
        <f t="shared" si="221"/>
        <v>0</v>
      </c>
      <c r="AO922" s="63"/>
      <c r="AP922" s="63"/>
      <c r="AQ922" s="63" t="str">
        <f t="shared" si="222"/>
        <v>no</v>
      </c>
      <c r="AR922" s="20">
        <f t="shared" si="223"/>
        <v>369.29160000000002</v>
      </c>
      <c r="AS922" s="63"/>
      <c r="AT922" s="23">
        <f t="shared" si="213"/>
        <v>0.12</v>
      </c>
      <c r="AU922" s="65">
        <f t="shared" si="224"/>
        <v>69.94159090909092</v>
      </c>
      <c r="AV922" s="65"/>
      <c r="AW922" s="65">
        <f t="shared" si="225"/>
        <v>419.64954545454555</v>
      </c>
      <c r="AX922" s="65"/>
      <c r="AY922" s="63">
        <f>VLOOKUP(L922,'Status Report'!B:CF,81,0)</f>
        <v>0</v>
      </c>
      <c r="AZ922" s="63" t="str">
        <f>VLOOKUP(L922,'Status Report'!B:S,18,0)</f>
        <v xml:space="preserve">Konstantinos Zoupanos </v>
      </c>
      <c r="BB922" s="63">
        <f>VLOOKUP(L922,'Status Report'!B:Z,25,0)</f>
        <v>10</v>
      </c>
      <c r="BC922" s="63">
        <f t="shared" si="226"/>
        <v>60</v>
      </c>
      <c r="BF922">
        <f>VLOOKUP(L922,'Status Report'!B:CE,82,0)</f>
        <v>0</v>
      </c>
      <c r="BG922">
        <f>VLOOKUP(L922,'Status Report'!B:CF,83,0)</f>
        <v>0</v>
      </c>
      <c r="BH922">
        <f>VLOOKUP(L922,'Status Report'!B:CG,84,0)</f>
        <v>0</v>
      </c>
      <c r="BI922" t="s">
        <v>901</v>
      </c>
      <c r="BJ922" t="s">
        <v>795</v>
      </c>
      <c r="BM922" s="67">
        <f t="shared" si="227"/>
        <v>679</v>
      </c>
    </row>
    <row r="923" spans="1:65" x14ac:dyDescent="0.25">
      <c r="A923" s="68" t="str">
        <f>VLOOKUP(L923,'Status Report'!B:CB,79,0)</f>
        <v>Heineken - F1</v>
      </c>
      <c r="C923">
        <v>20006099</v>
      </c>
      <c r="D923">
        <v>3090624</v>
      </c>
      <c r="E923" t="s">
        <v>908</v>
      </c>
      <c r="F923" t="s">
        <v>909</v>
      </c>
      <c r="G923" t="str">
        <f>VLOOKUP(D923,'[2]sold to'!$A:$H,8,0)</f>
        <v>Poland</v>
      </c>
      <c r="H923" t="str">
        <f>VLOOKUP(D923,'[2]sold to'!$A:$I,9,0)</f>
        <v>Europe</v>
      </c>
      <c r="K923">
        <v>180</v>
      </c>
      <c r="L923">
        <v>88027438</v>
      </c>
      <c r="M923" t="s">
        <v>820</v>
      </c>
      <c r="N923">
        <v>6</v>
      </c>
      <c r="P923" t="str">
        <f>VLOOKUP(L923,'Status Report'!B:AA,26,0)</f>
        <v>China</v>
      </c>
      <c r="Q923" t="str">
        <f>VLOOKUP(L923,'Status Report'!B:AB,27,0)</f>
        <v>Premiums</v>
      </c>
      <c r="R923">
        <f>VLOOKUP(L923,'Status Report'!B:X,23,0)</f>
        <v>100</v>
      </c>
      <c r="S923" t="str">
        <f>VLOOKUP(L923,'Status Report'!B:T,19,0)</f>
        <v>Asian Sourcing Link</v>
      </c>
      <c r="T923" s="62">
        <f>VLOOKUP(L923,'Status Report'!B:E,4,0)</f>
        <v>3</v>
      </c>
      <c r="U923" s="19">
        <f>_xlfn.IFS(AI923="Den Bosch",VLOOKUP(L923,'Status Report'!B:AM,35,0),AI923="Yantian",VLOOKUP(L923,'Status Report'!B:AM,36,0),AI923="",IF(H923="Asia Pacific",VLOOKUP(L923,'Status Report'!B:AM,36,0),VLOOKUP(L923,'Status Report'!B:AM,35,0)),AI923="Direct shipment",IF(H923="Asia Pacific",VLOOKUP(L923,'Status Report'!B:AM,36,0),VLOOKUP(L923,'Status Report'!B:AM,35,0)))</f>
        <v>142.4</v>
      </c>
      <c r="V923" s="20">
        <f t="shared" si="214"/>
        <v>854.40000000000009</v>
      </c>
      <c r="W923" s="19">
        <f>_xlfn.IFS(AI923="Den Bosch",VLOOKUP(L923,'Status Report'!B:AM,37,0),AI923="Yantian",VLOOKUP(L923,'Status Report'!B:AM,38,0),AI923="",IF(H923="Asia Pacific",VLOOKUP(L923,'Status Report'!B:AM,38,0),VLOOKUP(L923,'Status Report'!B:AM,37,0)),AI923="Direct shipment",IF(H923="Asia Pacific",VLOOKUP(L923,'Status Report'!B:AM,38,0),VLOOKUP(L923,'Status Report'!B:AM,37,0)))</f>
        <v>142.4</v>
      </c>
      <c r="X923" s="20">
        <f t="shared" si="215"/>
        <v>854.40000000000009</v>
      </c>
      <c r="Y923" s="20">
        <f>_xlfn.IFS(AI923="Den Bosch",VLOOKUP(L923,'Status Report'!B:AO,39,0),AI923="Yantian",VLOOKUP(L923,'Status Report'!B:AO,40,0),AI923="",IF(H923="Asia Pacific",VLOOKUP(L923,'Status Report'!B:AO,40,0),VLOOKUP(L923,'Status Report'!B:AO,39,0)),AI923="Direct shipment",IF(H923="Asia Pacific",VLOOKUP(L923,'Status Report'!B:AO,40,0),VLOOKUP(L923,'Status Report'!B:AO,39,0)))</f>
        <v>0</v>
      </c>
      <c r="Z923" s="20">
        <f t="shared" si="216"/>
        <v>0</v>
      </c>
      <c r="AA923" s="20">
        <f t="shared" si="217"/>
        <v>854.40000000000009</v>
      </c>
      <c r="AB923" s="21">
        <f>_xlfn.IFS(AI923="Den Bosch",VLOOKUP(L923,'Status Report'!B:AM,33,0),AI923="Yantian",VLOOKUP(L923,'Status Report'!B:AM,34,0),AI923="",IF(H923="Asia Pacific",VLOOKUP(L923,'Status Report'!B:AM,34,0),VLOOKUP(L923,'Status Report'!B:AM,33,0)),AI923="Direct shipment",IF(H923="Asia Pacific",VLOOKUP(L923,'Status Report'!B:AM,34,0),VLOOKUP(L923,'Status Report'!B:AM,33,0)))</f>
        <v>122.09400000000001</v>
      </c>
      <c r="AC923" s="21">
        <f>VLOOKUP(L923,'Status Report'!B:CE,82,0)</f>
        <v>0</v>
      </c>
      <c r="AD923" s="21">
        <f t="shared" si="218"/>
        <v>122.09400000000001</v>
      </c>
      <c r="AE923" s="63">
        <f>VLOOKUP(L923,'Status Report'!B:W,20,0)</f>
        <v>103</v>
      </c>
      <c r="AF923" s="63">
        <f>VLOOKUP(L923,'Status Report'!B:W,21,0)</f>
        <v>17.5</v>
      </c>
      <c r="AG923" s="63">
        <f>VLOOKUP(L923,'Status Report'!B:W,22,0)</f>
        <v>20</v>
      </c>
      <c r="AH923" s="22">
        <f t="shared" si="219"/>
        <v>0.21629999999999999</v>
      </c>
      <c r="AI923" t="s">
        <v>990</v>
      </c>
      <c r="AK923" s="63">
        <f>IFERROR(VLOOKUP(G923,ASEAN!A:A,1,0),0)</f>
        <v>0</v>
      </c>
      <c r="AL923" s="63" t="str">
        <f>IFERROR(VLOOKUP(D923,'[3]customer specs'!$B$1:$D$65536,3,0),0)</f>
        <v>pallet</v>
      </c>
      <c r="AM923" s="64">
        <f t="shared" si="220"/>
        <v>0</v>
      </c>
      <c r="AN923" s="64">
        <f t="shared" si="221"/>
        <v>0</v>
      </c>
      <c r="AO923" s="63"/>
      <c r="AP923" s="63"/>
      <c r="AQ923" s="63" t="str">
        <f t="shared" si="222"/>
        <v>no</v>
      </c>
      <c r="AR923" s="20">
        <f t="shared" si="223"/>
        <v>732.56400000000008</v>
      </c>
      <c r="AS923" s="63"/>
      <c r="AT923" s="23">
        <f t="shared" si="213"/>
        <v>0.12</v>
      </c>
      <c r="AU923" s="65">
        <f t="shared" si="224"/>
        <v>138.74318181818182</v>
      </c>
      <c r="AV923" s="65"/>
      <c r="AW923" s="65">
        <f t="shared" si="225"/>
        <v>832.45909090909095</v>
      </c>
      <c r="AX923" s="65"/>
      <c r="AY923" s="63">
        <f>VLOOKUP(L923,'Status Report'!B:CF,81,0)</f>
        <v>0</v>
      </c>
      <c r="AZ923" s="63" t="str">
        <f>VLOOKUP(L923,'Status Report'!B:S,18,0)</f>
        <v xml:space="preserve">Ellina Smirnova </v>
      </c>
      <c r="BB923" s="63">
        <f>VLOOKUP(L923,'Status Report'!B:Z,25,0)</f>
        <v>10</v>
      </c>
      <c r="BC923" s="63">
        <f t="shared" si="226"/>
        <v>60</v>
      </c>
      <c r="BF923">
        <f>VLOOKUP(L923,'Status Report'!B:CE,82,0)</f>
        <v>0</v>
      </c>
      <c r="BG923">
        <f>VLOOKUP(L923,'Status Report'!B:CF,83,0)</f>
        <v>0</v>
      </c>
      <c r="BH923">
        <f>VLOOKUP(L923,'Status Report'!B:CG,84,0)</f>
        <v>0</v>
      </c>
      <c r="BI923" t="s">
        <v>901</v>
      </c>
      <c r="BJ923" t="s">
        <v>795</v>
      </c>
      <c r="BM923" s="67">
        <f t="shared" si="227"/>
        <v>74</v>
      </c>
    </row>
    <row r="924" spans="1:65" x14ac:dyDescent="0.25">
      <c r="A924" s="68" t="str">
        <f>VLOOKUP(L924,'Status Report'!B:CB,79,0)</f>
        <v>Heineken</v>
      </c>
      <c r="C924">
        <v>20006099</v>
      </c>
      <c r="D924">
        <v>3090624</v>
      </c>
      <c r="E924" t="s">
        <v>908</v>
      </c>
      <c r="F924" t="s">
        <v>909</v>
      </c>
      <c r="G924" t="str">
        <f>VLOOKUP(D924,'[2]sold to'!$A:$H,8,0)</f>
        <v>Poland</v>
      </c>
      <c r="H924" t="str">
        <f>VLOOKUP(D924,'[2]sold to'!$A:$I,9,0)</f>
        <v>Europe</v>
      </c>
      <c r="K924">
        <v>190</v>
      </c>
      <c r="L924">
        <v>88026362</v>
      </c>
      <c r="M924" t="s">
        <v>399</v>
      </c>
      <c r="N924">
        <v>10</v>
      </c>
      <c r="P924" t="str">
        <f>VLOOKUP(L924,'Status Report'!B:AA,26,0)</f>
        <v>Vietnam</v>
      </c>
      <c r="Q924" t="str">
        <f>VLOOKUP(L924,'Status Report'!B:AB,27,0)</f>
        <v>Textiles-Clothing</v>
      </c>
      <c r="R924">
        <f>VLOOKUP(L924,'Status Report'!B:X,23,0)</f>
        <v>1000</v>
      </c>
      <c r="S924" t="str">
        <f>VLOOKUP(L924,'Status Report'!B:T,19,0)</f>
        <v>Asian Sourcing Link</v>
      </c>
      <c r="T924" s="62">
        <f>VLOOKUP(L924,'Status Report'!B:E,4,0)</f>
        <v>1</v>
      </c>
      <c r="U924" s="19">
        <f>_xlfn.IFS(AI924="Den Bosch",VLOOKUP(L924,'Status Report'!B:AM,35,0),AI924="Yantian",VLOOKUP(L924,'Status Report'!B:AM,36,0),AI924="",IF(H924="Asia Pacific",VLOOKUP(L924,'Status Report'!B:AM,36,0),VLOOKUP(L924,'Status Report'!B:AM,35,0)),AI924="Direct shipment",IF(H924="Asia Pacific",VLOOKUP(L924,'Status Report'!B:AM,36,0),VLOOKUP(L924,'Status Report'!B:AM,35,0)))</f>
        <v>56.08</v>
      </c>
      <c r="V924" s="20">
        <f t="shared" si="214"/>
        <v>560.79999999999995</v>
      </c>
      <c r="W924" s="19">
        <f>_xlfn.IFS(AI924="Den Bosch",VLOOKUP(L924,'Status Report'!B:AM,37,0),AI924="Yantian",VLOOKUP(L924,'Status Report'!B:AM,38,0),AI924="",IF(H924="Asia Pacific",VLOOKUP(L924,'Status Report'!B:AM,38,0),VLOOKUP(L924,'Status Report'!B:AM,37,0)),AI924="Direct shipment",IF(H924="Asia Pacific",VLOOKUP(L924,'Status Report'!B:AM,38,0),VLOOKUP(L924,'Status Report'!B:AM,37,0)))</f>
        <v>56.08</v>
      </c>
      <c r="X924" s="20">
        <f t="shared" si="215"/>
        <v>560.79999999999995</v>
      </c>
      <c r="Y924" s="20">
        <f>_xlfn.IFS(AI924="Den Bosch",VLOOKUP(L924,'Status Report'!B:AO,39,0),AI924="Yantian",VLOOKUP(L924,'Status Report'!B:AO,40,0),AI924="",IF(H924="Asia Pacific",VLOOKUP(L924,'Status Report'!B:AO,40,0),VLOOKUP(L924,'Status Report'!B:AO,39,0)),AI924="Direct shipment",IF(H924="Asia Pacific",VLOOKUP(L924,'Status Report'!B:AO,40,0),VLOOKUP(L924,'Status Report'!B:AO,39,0)))</f>
        <v>0</v>
      </c>
      <c r="Z924" s="20">
        <f t="shared" si="216"/>
        <v>0</v>
      </c>
      <c r="AA924" s="20">
        <f t="shared" si="217"/>
        <v>560.79999999999995</v>
      </c>
      <c r="AB924" s="21">
        <f>_xlfn.IFS(AI924="Den Bosch",VLOOKUP(L924,'Status Report'!B:AM,33,0),AI924="Yantian",VLOOKUP(L924,'Status Report'!B:AM,34,0),AI924="",IF(H924="Asia Pacific",VLOOKUP(L924,'Status Report'!B:AM,34,0),VLOOKUP(L924,'Status Report'!B:AM,33,0)),AI924="Direct shipment",IF(H924="Asia Pacific",VLOOKUP(L924,'Status Report'!B:AM,34,0),VLOOKUP(L924,'Status Report'!B:AM,33,0)))</f>
        <v>49.347200000000008</v>
      </c>
      <c r="AC924" s="21">
        <f>VLOOKUP(L924,'Status Report'!B:CE,82,0)</f>
        <v>0</v>
      </c>
      <c r="AD924" s="21">
        <f t="shared" si="218"/>
        <v>49.347200000000008</v>
      </c>
      <c r="AE924" s="63">
        <f>VLOOKUP(L924,'Status Report'!B:W,20,0)</f>
        <v>49</v>
      </c>
      <c r="AF924" s="63">
        <f>VLOOKUP(L924,'Status Report'!B:W,21,0)</f>
        <v>37</v>
      </c>
      <c r="AG924" s="63">
        <f>VLOOKUP(L924,'Status Report'!B:W,22,0)</f>
        <v>12</v>
      </c>
      <c r="AH924" s="22">
        <f t="shared" si="219"/>
        <v>0.21756</v>
      </c>
      <c r="AK924" s="63">
        <f>IFERROR(VLOOKUP(G924,ASEAN!A:A,1,0),0)</f>
        <v>0</v>
      </c>
      <c r="AL924" s="63" t="str">
        <f>IFERROR(VLOOKUP(D924,'[3]customer specs'!$B$1:$D$65536,3,0),0)</f>
        <v>pallet</v>
      </c>
      <c r="AM924" s="64">
        <f t="shared" si="220"/>
        <v>0</v>
      </c>
      <c r="AN924" s="64">
        <f t="shared" si="221"/>
        <v>0</v>
      </c>
      <c r="AO924" s="63"/>
      <c r="AP924" s="63"/>
      <c r="AQ924" s="63" t="str">
        <f t="shared" si="222"/>
        <v>no</v>
      </c>
      <c r="AR924" s="20">
        <f t="shared" si="223"/>
        <v>493.47200000000009</v>
      </c>
      <c r="AS924" s="63"/>
      <c r="AT924" s="23">
        <f t="shared" si="213"/>
        <v>0.12</v>
      </c>
      <c r="AU924" s="65">
        <f t="shared" si="224"/>
        <v>56.076363636363645</v>
      </c>
      <c r="AV924" s="65"/>
      <c r="AW924" s="65">
        <f t="shared" si="225"/>
        <v>560.76363636363646</v>
      </c>
      <c r="AX924" s="65"/>
      <c r="AY924" s="63">
        <f>VLOOKUP(L924,'Status Report'!B:CF,81,0)</f>
        <v>0</v>
      </c>
      <c r="AZ924" s="63" t="str">
        <f>VLOOKUP(L924,'Status Report'!B:S,18,0)</f>
        <v>Ellina Smirnova</v>
      </c>
      <c r="BB924" s="63">
        <f>VLOOKUP(L924,'Status Report'!B:Z,25,0)</f>
        <v>1</v>
      </c>
      <c r="BC924" s="63">
        <f t="shared" si="226"/>
        <v>10</v>
      </c>
      <c r="BF924">
        <f>VLOOKUP(L924,'Status Report'!B:CE,82,0)</f>
        <v>0</v>
      </c>
      <c r="BG924">
        <f>VLOOKUP(L924,'Status Report'!B:CF,83,0)</f>
        <v>0</v>
      </c>
      <c r="BH924">
        <f>VLOOKUP(L924,'Status Report'!B:CG,84,0)</f>
        <v>0</v>
      </c>
      <c r="BI924" t="s">
        <v>901</v>
      </c>
      <c r="BJ924" t="s">
        <v>795</v>
      </c>
      <c r="BM924" s="67">
        <f t="shared" si="227"/>
        <v>12</v>
      </c>
    </row>
    <row r="925" spans="1:65" x14ac:dyDescent="0.25">
      <c r="A925" s="68" t="str">
        <f>VLOOKUP(L925,'Status Report'!B:CB,79,0)</f>
        <v>Heineken</v>
      </c>
      <c r="C925">
        <v>20006099</v>
      </c>
      <c r="D925">
        <v>3090624</v>
      </c>
      <c r="E925" t="s">
        <v>908</v>
      </c>
      <c r="F925" t="s">
        <v>909</v>
      </c>
      <c r="G925" t="str">
        <f>VLOOKUP(D925,'[2]sold to'!$A:$H,8,0)</f>
        <v>Poland</v>
      </c>
      <c r="H925" t="str">
        <f>VLOOKUP(D925,'[2]sold to'!$A:$I,9,0)</f>
        <v>Europe</v>
      </c>
      <c r="K925">
        <v>200</v>
      </c>
      <c r="L925">
        <v>88026363</v>
      </c>
      <c r="M925" t="s">
        <v>400</v>
      </c>
      <c r="N925">
        <v>10</v>
      </c>
      <c r="P925" t="str">
        <f>VLOOKUP(L925,'Status Report'!B:AA,26,0)</f>
        <v>Vietnam</v>
      </c>
      <c r="Q925" t="str">
        <f>VLOOKUP(L925,'Status Report'!B:AB,27,0)</f>
        <v>Textiles-Clothing</v>
      </c>
      <c r="R925">
        <f>VLOOKUP(L925,'Status Report'!B:X,23,0)</f>
        <v>1000</v>
      </c>
      <c r="S925" t="str">
        <f>VLOOKUP(L925,'Status Report'!B:T,19,0)</f>
        <v>Asian Sourcing Link</v>
      </c>
      <c r="T925" s="62">
        <f>VLOOKUP(L925,'Status Report'!B:E,4,0)</f>
        <v>1</v>
      </c>
      <c r="U925" s="19">
        <f>_xlfn.IFS(AI925="Den Bosch",VLOOKUP(L925,'Status Report'!B:AM,35,0),AI925="Yantian",VLOOKUP(L925,'Status Report'!B:AM,36,0),AI925="",IF(H925="Asia Pacific",VLOOKUP(L925,'Status Report'!B:AM,36,0),VLOOKUP(L925,'Status Report'!B:AM,35,0)),AI925="Direct shipment",IF(H925="Asia Pacific",VLOOKUP(L925,'Status Report'!B:AM,36,0),VLOOKUP(L925,'Status Report'!B:AM,35,0)))</f>
        <v>56.08</v>
      </c>
      <c r="V925" s="20">
        <f t="shared" si="214"/>
        <v>560.79999999999995</v>
      </c>
      <c r="W925" s="19">
        <f>_xlfn.IFS(AI925="Den Bosch",VLOOKUP(L925,'Status Report'!B:AM,37,0),AI925="Yantian",VLOOKUP(L925,'Status Report'!B:AM,38,0),AI925="",IF(H925="Asia Pacific",VLOOKUP(L925,'Status Report'!B:AM,38,0),VLOOKUP(L925,'Status Report'!B:AM,37,0)),AI925="Direct shipment",IF(H925="Asia Pacific",VLOOKUP(L925,'Status Report'!B:AM,38,0),VLOOKUP(L925,'Status Report'!B:AM,37,0)))</f>
        <v>56.08</v>
      </c>
      <c r="X925" s="20">
        <f t="shared" si="215"/>
        <v>560.79999999999995</v>
      </c>
      <c r="Y925" s="20">
        <f>_xlfn.IFS(AI925="Den Bosch",VLOOKUP(L925,'Status Report'!B:AO,39,0),AI925="Yantian",VLOOKUP(L925,'Status Report'!B:AO,40,0),AI925="",IF(H925="Asia Pacific",VLOOKUP(L925,'Status Report'!B:AO,40,0),VLOOKUP(L925,'Status Report'!B:AO,39,0)),AI925="Direct shipment",IF(H925="Asia Pacific",VLOOKUP(L925,'Status Report'!B:AO,40,0),VLOOKUP(L925,'Status Report'!B:AO,39,0)))</f>
        <v>0</v>
      </c>
      <c r="Z925" s="20">
        <f t="shared" si="216"/>
        <v>0</v>
      </c>
      <c r="AA925" s="20">
        <f t="shared" si="217"/>
        <v>560.79999999999995</v>
      </c>
      <c r="AB925" s="21">
        <f>_xlfn.IFS(AI925="Den Bosch",VLOOKUP(L925,'Status Report'!B:AM,33,0),AI925="Yantian",VLOOKUP(L925,'Status Report'!B:AM,34,0),AI925="",IF(H925="Asia Pacific",VLOOKUP(L925,'Status Report'!B:AM,34,0),VLOOKUP(L925,'Status Report'!B:AM,33,0)),AI925="Direct shipment",IF(H925="Asia Pacific",VLOOKUP(L925,'Status Report'!B:AM,34,0),VLOOKUP(L925,'Status Report'!B:AM,33,0)))</f>
        <v>49.347200000000008</v>
      </c>
      <c r="AC925" s="21">
        <f>VLOOKUP(L925,'Status Report'!B:CE,82,0)</f>
        <v>0</v>
      </c>
      <c r="AD925" s="21">
        <f t="shared" si="218"/>
        <v>49.347200000000008</v>
      </c>
      <c r="AE925" s="63">
        <f>VLOOKUP(L925,'Status Report'!B:W,20,0)</f>
        <v>49</v>
      </c>
      <c r="AF925" s="63">
        <f>VLOOKUP(L925,'Status Report'!B:W,21,0)</f>
        <v>37</v>
      </c>
      <c r="AG925" s="63">
        <f>VLOOKUP(L925,'Status Report'!B:W,22,0)</f>
        <v>12</v>
      </c>
      <c r="AH925" s="22">
        <f t="shared" si="219"/>
        <v>0.21756</v>
      </c>
      <c r="AK925" s="63">
        <f>IFERROR(VLOOKUP(G925,ASEAN!A:A,1,0),0)</f>
        <v>0</v>
      </c>
      <c r="AL925" s="63" t="str">
        <f>IFERROR(VLOOKUP(D925,'[3]customer specs'!$B$1:$D$65536,3,0),0)</f>
        <v>pallet</v>
      </c>
      <c r="AM925" s="64">
        <f t="shared" si="220"/>
        <v>0</v>
      </c>
      <c r="AN925" s="64">
        <f t="shared" si="221"/>
        <v>0</v>
      </c>
      <c r="AO925" s="63"/>
      <c r="AP925" s="63"/>
      <c r="AQ925" s="63" t="str">
        <f t="shared" si="222"/>
        <v>no</v>
      </c>
      <c r="AR925" s="20">
        <f t="shared" si="223"/>
        <v>493.47200000000009</v>
      </c>
      <c r="AS925" s="63"/>
      <c r="AT925" s="23">
        <f t="shared" si="213"/>
        <v>0.12</v>
      </c>
      <c r="AU925" s="65">
        <f t="shared" si="224"/>
        <v>56.076363636363645</v>
      </c>
      <c r="AV925" s="65"/>
      <c r="AW925" s="65">
        <f t="shared" si="225"/>
        <v>560.76363636363646</v>
      </c>
      <c r="AX925" s="65"/>
      <c r="AY925" s="63">
        <f>VLOOKUP(L925,'Status Report'!B:CF,81,0)</f>
        <v>0</v>
      </c>
      <c r="AZ925" s="63" t="str">
        <f>VLOOKUP(L925,'Status Report'!B:S,18,0)</f>
        <v>Ellina Smirnova</v>
      </c>
      <c r="BB925" s="63">
        <f>VLOOKUP(L925,'Status Report'!B:Z,25,0)</f>
        <v>1</v>
      </c>
      <c r="BC925" s="63">
        <f t="shared" si="226"/>
        <v>10</v>
      </c>
      <c r="BF925">
        <f>VLOOKUP(L925,'Status Report'!B:CE,82,0)</f>
        <v>0</v>
      </c>
      <c r="BG925">
        <f>VLOOKUP(L925,'Status Report'!B:CF,83,0)</f>
        <v>0</v>
      </c>
      <c r="BH925">
        <f>VLOOKUP(L925,'Status Report'!B:CG,84,0)</f>
        <v>0</v>
      </c>
      <c r="BI925" t="s">
        <v>901</v>
      </c>
      <c r="BJ925" t="s">
        <v>795</v>
      </c>
      <c r="BM925" s="67">
        <f t="shared" si="227"/>
        <v>12</v>
      </c>
    </row>
    <row r="926" spans="1:65" x14ac:dyDescent="0.25">
      <c r="A926" s="68" t="str">
        <f>VLOOKUP(L926,'Status Report'!B:CB,79,0)</f>
        <v>Heineken</v>
      </c>
      <c r="C926">
        <v>20006099</v>
      </c>
      <c r="D926">
        <v>3090624</v>
      </c>
      <c r="E926" t="s">
        <v>908</v>
      </c>
      <c r="F926" t="s">
        <v>909</v>
      </c>
      <c r="G926" t="str">
        <f>VLOOKUP(D926,'[2]sold to'!$A:$H,8,0)</f>
        <v>Poland</v>
      </c>
      <c r="H926" t="str">
        <f>VLOOKUP(D926,'[2]sold to'!$A:$I,9,0)</f>
        <v>Europe</v>
      </c>
      <c r="K926">
        <v>210</v>
      </c>
      <c r="L926">
        <v>88026364</v>
      </c>
      <c r="M926" t="s">
        <v>401</v>
      </c>
      <c r="N926">
        <v>10</v>
      </c>
      <c r="P926" t="str">
        <f>VLOOKUP(L926,'Status Report'!B:AA,26,0)</f>
        <v>Vietnam</v>
      </c>
      <c r="Q926" t="str">
        <f>VLOOKUP(L926,'Status Report'!B:AB,27,0)</f>
        <v>Textiles-Clothing</v>
      </c>
      <c r="R926">
        <f>VLOOKUP(L926,'Status Report'!B:X,23,0)</f>
        <v>1000</v>
      </c>
      <c r="S926" t="str">
        <f>VLOOKUP(L926,'Status Report'!B:T,19,0)</f>
        <v>Asian Sourcing Link</v>
      </c>
      <c r="T926" s="62">
        <f>VLOOKUP(L926,'Status Report'!B:E,4,0)</f>
        <v>1</v>
      </c>
      <c r="U926" s="19">
        <f>_xlfn.IFS(AI926="Den Bosch",VLOOKUP(L926,'Status Report'!B:AM,35,0),AI926="Yantian",VLOOKUP(L926,'Status Report'!B:AM,36,0),AI926="",IF(H926="Asia Pacific",VLOOKUP(L926,'Status Report'!B:AM,36,0),VLOOKUP(L926,'Status Report'!B:AM,35,0)),AI926="Direct shipment",IF(H926="Asia Pacific",VLOOKUP(L926,'Status Report'!B:AM,36,0),VLOOKUP(L926,'Status Report'!B:AM,35,0)))</f>
        <v>56.08</v>
      </c>
      <c r="V926" s="20">
        <f t="shared" si="214"/>
        <v>560.79999999999995</v>
      </c>
      <c r="W926" s="19">
        <f>_xlfn.IFS(AI926="Den Bosch",VLOOKUP(L926,'Status Report'!B:AM,37,0),AI926="Yantian",VLOOKUP(L926,'Status Report'!B:AM,38,0),AI926="",IF(H926="Asia Pacific",VLOOKUP(L926,'Status Report'!B:AM,38,0),VLOOKUP(L926,'Status Report'!B:AM,37,0)),AI926="Direct shipment",IF(H926="Asia Pacific",VLOOKUP(L926,'Status Report'!B:AM,38,0),VLOOKUP(L926,'Status Report'!B:AM,37,0)))</f>
        <v>56.08</v>
      </c>
      <c r="X926" s="20">
        <f t="shared" si="215"/>
        <v>560.79999999999995</v>
      </c>
      <c r="Y926" s="20">
        <f>_xlfn.IFS(AI926="Den Bosch",VLOOKUP(L926,'Status Report'!B:AO,39,0),AI926="Yantian",VLOOKUP(L926,'Status Report'!B:AO,40,0),AI926="",IF(H926="Asia Pacific",VLOOKUP(L926,'Status Report'!B:AO,40,0),VLOOKUP(L926,'Status Report'!B:AO,39,0)),AI926="Direct shipment",IF(H926="Asia Pacific",VLOOKUP(L926,'Status Report'!B:AO,40,0),VLOOKUP(L926,'Status Report'!B:AO,39,0)))</f>
        <v>0</v>
      </c>
      <c r="Z926" s="20">
        <f t="shared" si="216"/>
        <v>0</v>
      </c>
      <c r="AA926" s="20">
        <f t="shared" si="217"/>
        <v>560.79999999999995</v>
      </c>
      <c r="AB926" s="21">
        <f>_xlfn.IFS(AI926="Den Bosch",VLOOKUP(L926,'Status Report'!B:AM,33,0),AI926="Yantian",VLOOKUP(L926,'Status Report'!B:AM,34,0),AI926="",IF(H926="Asia Pacific",VLOOKUP(L926,'Status Report'!B:AM,34,0),VLOOKUP(L926,'Status Report'!B:AM,33,0)),AI926="Direct shipment",IF(H926="Asia Pacific",VLOOKUP(L926,'Status Report'!B:AM,34,0),VLOOKUP(L926,'Status Report'!B:AM,33,0)))</f>
        <v>49.347200000000008</v>
      </c>
      <c r="AC926" s="21">
        <f>VLOOKUP(L926,'Status Report'!B:CE,82,0)</f>
        <v>0</v>
      </c>
      <c r="AD926" s="21">
        <f t="shared" si="218"/>
        <v>49.347200000000008</v>
      </c>
      <c r="AE926" s="63">
        <f>VLOOKUP(L926,'Status Report'!B:W,20,0)</f>
        <v>49</v>
      </c>
      <c r="AF926" s="63">
        <f>VLOOKUP(L926,'Status Report'!B:W,21,0)</f>
        <v>37</v>
      </c>
      <c r="AG926" s="63">
        <f>VLOOKUP(L926,'Status Report'!B:W,22,0)</f>
        <v>12</v>
      </c>
      <c r="AH926" s="22">
        <f t="shared" si="219"/>
        <v>0.21756</v>
      </c>
      <c r="AK926" s="63">
        <f>IFERROR(VLOOKUP(G926,ASEAN!A:A,1,0),0)</f>
        <v>0</v>
      </c>
      <c r="AL926" s="63" t="str">
        <f>IFERROR(VLOOKUP(D926,'[3]customer specs'!$B$1:$D$65536,3,0),0)</f>
        <v>pallet</v>
      </c>
      <c r="AM926" s="64">
        <f t="shared" si="220"/>
        <v>0</v>
      </c>
      <c r="AN926" s="64">
        <f t="shared" si="221"/>
        <v>0</v>
      </c>
      <c r="AO926" s="63"/>
      <c r="AP926" s="63"/>
      <c r="AQ926" s="63" t="str">
        <f t="shared" si="222"/>
        <v>no</v>
      </c>
      <c r="AR926" s="20">
        <f t="shared" si="223"/>
        <v>493.47200000000009</v>
      </c>
      <c r="AS926" s="63"/>
      <c r="AT926" s="23">
        <f t="shared" si="213"/>
        <v>0.12</v>
      </c>
      <c r="AU926" s="65">
        <f t="shared" si="224"/>
        <v>56.076363636363645</v>
      </c>
      <c r="AV926" s="65"/>
      <c r="AW926" s="65">
        <f t="shared" si="225"/>
        <v>560.76363636363646</v>
      </c>
      <c r="AX926" s="65"/>
      <c r="AY926" s="63">
        <f>VLOOKUP(L926,'Status Report'!B:CF,81,0)</f>
        <v>0</v>
      </c>
      <c r="AZ926" s="63" t="str">
        <f>VLOOKUP(L926,'Status Report'!B:S,18,0)</f>
        <v>Ellina Smirnova</v>
      </c>
      <c r="BB926" s="63">
        <f>VLOOKUP(L926,'Status Report'!B:Z,25,0)</f>
        <v>1</v>
      </c>
      <c r="BC926" s="63">
        <f t="shared" si="226"/>
        <v>10</v>
      </c>
      <c r="BF926">
        <f>VLOOKUP(L926,'Status Report'!B:CE,82,0)</f>
        <v>0</v>
      </c>
      <c r="BG926">
        <f>VLOOKUP(L926,'Status Report'!B:CF,83,0)</f>
        <v>0</v>
      </c>
      <c r="BH926">
        <f>VLOOKUP(L926,'Status Report'!B:CG,84,0)</f>
        <v>0</v>
      </c>
      <c r="BI926" t="s">
        <v>901</v>
      </c>
      <c r="BJ926" t="s">
        <v>795</v>
      </c>
      <c r="BM926" s="67">
        <f t="shared" si="227"/>
        <v>12</v>
      </c>
    </row>
    <row r="927" spans="1:65" x14ac:dyDescent="0.25">
      <c r="A927" s="68" t="str">
        <f>VLOOKUP(L927,'Status Report'!B:CB,79,0)</f>
        <v>Heineken</v>
      </c>
      <c r="C927">
        <v>20006099</v>
      </c>
      <c r="D927">
        <v>3090624</v>
      </c>
      <c r="E927" t="s">
        <v>908</v>
      </c>
      <c r="F927" t="s">
        <v>909</v>
      </c>
      <c r="G927" t="str">
        <f>VLOOKUP(D927,'[2]sold to'!$A:$H,8,0)</f>
        <v>Poland</v>
      </c>
      <c r="H927" t="str">
        <f>VLOOKUP(D927,'[2]sold to'!$A:$I,9,0)</f>
        <v>Europe</v>
      </c>
      <c r="K927">
        <v>220</v>
      </c>
      <c r="L927">
        <v>88026365</v>
      </c>
      <c r="M927" t="s">
        <v>402</v>
      </c>
      <c r="N927">
        <v>10</v>
      </c>
      <c r="P927" t="str">
        <f>VLOOKUP(L927,'Status Report'!B:AA,26,0)</f>
        <v>Vietnam</v>
      </c>
      <c r="Q927" t="str">
        <f>VLOOKUP(L927,'Status Report'!B:AB,27,0)</f>
        <v>Textiles-Clothing</v>
      </c>
      <c r="R927">
        <f>VLOOKUP(L927,'Status Report'!B:X,23,0)</f>
        <v>1000</v>
      </c>
      <c r="S927" t="str">
        <f>VLOOKUP(L927,'Status Report'!B:T,19,0)</f>
        <v>Asian Sourcing Link</v>
      </c>
      <c r="T927" s="62">
        <f>VLOOKUP(L927,'Status Report'!B:E,4,0)</f>
        <v>1</v>
      </c>
      <c r="U927" s="19">
        <f>_xlfn.IFS(AI927="Den Bosch",VLOOKUP(L927,'Status Report'!B:AM,35,0),AI927="Yantian",VLOOKUP(L927,'Status Report'!B:AM,36,0),AI927="",IF(H927="Asia Pacific",VLOOKUP(L927,'Status Report'!B:AM,36,0),VLOOKUP(L927,'Status Report'!B:AM,35,0)),AI927="Direct shipment",IF(H927="Asia Pacific",VLOOKUP(L927,'Status Report'!B:AM,36,0),VLOOKUP(L927,'Status Report'!B:AM,35,0)))</f>
        <v>56.08</v>
      </c>
      <c r="V927" s="20">
        <f t="shared" si="214"/>
        <v>560.79999999999995</v>
      </c>
      <c r="W927" s="19">
        <f>_xlfn.IFS(AI927="Den Bosch",VLOOKUP(L927,'Status Report'!B:AM,37,0),AI927="Yantian",VLOOKUP(L927,'Status Report'!B:AM,38,0),AI927="",IF(H927="Asia Pacific",VLOOKUP(L927,'Status Report'!B:AM,38,0),VLOOKUP(L927,'Status Report'!B:AM,37,0)),AI927="Direct shipment",IF(H927="Asia Pacific",VLOOKUP(L927,'Status Report'!B:AM,38,0),VLOOKUP(L927,'Status Report'!B:AM,37,0)))</f>
        <v>56.08</v>
      </c>
      <c r="X927" s="20">
        <f t="shared" si="215"/>
        <v>560.79999999999995</v>
      </c>
      <c r="Y927" s="20">
        <f>_xlfn.IFS(AI927="Den Bosch",VLOOKUP(L927,'Status Report'!B:AO,39,0),AI927="Yantian",VLOOKUP(L927,'Status Report'!B:AO,40,0),AI927="",IF(H927="Asia Pacific",VLOOKUP(L927,'Status Report'!B:AO,40,0),VLOOKUP(L927,'Status Report'!B:AO,39,0)),AI927="Direct shipment",IF(H927="Asia Pacific",VLOOKUP(L927,'Status Report'!B:AO,40,0),VLOOKUP(L927,'Status Report'!B:AO,39,0)))</f>
        <v>0</v>
      </c>
      <c r="Z927" s="20">
        <f t="shared" si="216"/>
        <v>0</v>
      </c>
      <c r="AA927" s="20">
        <f t="shared" si="217"/>
        <v>560.79999999999995</v>
      </c>
      <c r="AB927" s="21">
        <f>_xlfn.IFS(AI927="Den Bosch",VLOOKUP(L927,'Status Report'!B:AM,33,0),AI927="Yantian",VLOOKUP(L927,'Status Report'!B:AM,34,0),AI927="",IF(H927="Asia Pacific",VLOOKUP(L927,'Status Report'!B:AM,34,0),VLOOKUP(L927,'Status Report'!B:AM,33,0)),AI927="Direct shipment",IF(H927="Asia Pacific",VLOOKUP(L927,'Status Report'!B:AM,34,0),VLOOKUP(L927,'Status Report'!B:AM,33,0)))</f>
        <v>49.347200000000008</v>
      </c>
      <c r="AC927" s="21">
        <f>VLOOKUP(L927,'Status Report'!B:CE,82,0)</f>
        <v>0</v>
      </c>
      <c r="AD927" s="21">
        <f t="shared" si="218"/>
        <v>49.347200000000008</v>
      </c>
      <c r="AE927" s="63">
        <f>VLOOKUP(L927,'Status Report'!B:W,20,0)</f>
        <v>49</v>
      </c>
      <c r="AF927" s="63">
        <f>VLOOKUP(L927,'Status Report'!B:W,21,0)</f>
        <v>37</v>
      </c>
      <c r="AG927" s="63">
        <f>VLOOKUP(L927,'Status Report'!B:W,22,0)</f>
        <v>12</v>
      </c>
      <c r="AH927" s="22">
        <f t="shared" si="219"/>
        <v>0.21756</v>
      </c>
      <c r="AK927" s="63">
        <f>IFERROR(VLOOKUP(G927,ASEAN!A:A,1,0),0)</f>
        <v>0</v>
      </c>
      <c r="AL927" s="63" t="str">
        <f>IFERROR(VLOOKUP(D927,'[3]customer specs'!$B$1:$D$65536,3,0),0)</f>
        <v>pallet</v>
      </c>
      <c r="AM927" s="64">
        <f t="shared" si="220"/>
        <v>0</v>
      </c>
      <c r="AN927" s="64">
        <f t="shared" si="221"/>
        <v>0</v>
      </c>
      <c r="AO927" s="63"/>
      <c r="AP927" s="63"/>
      <c r="AQ927" s="63" t="str">
        <f t="shared" si="222"/>
        <v>no</v>
      </c>
      <c r="AR927" s="20">
        <f t="shared" si="223"/>
        <v>493.47200000000009</v>
      </c>
      <c r="AS927" s="63"/>
      <c r="AT927" s="23">
        <f t="shared" si="213"/>
        <v>0.12</v>
      </c>
      <c r="AU927" s="65">
        <f t="shared" si="224"/>
        <v>56.076363636363645</v>
      </c>
      <c r="AV927" s="65"/>
      <c r="AW927" s="65">
        <f t="shared" si="225"/>
        <v>560.76363636363646</v>
      </c>
      <c r="AX927" s="65"/>
      <c r="AY927" s="63">
        <f>VLOOKUP(L927,'Status Report'!B:CF,81,0)</f>
        <v>0</v>
      </c>
      <c r="AZ927" s="63" t="str">
        <f>VLOOKUP(L927,'Status Report'!B:S,18,0)</f>
        <v>Ellina Smirnova</v>
      </c>
      <c r="BB927" s="63">
        <f>VLOOKUP(L927,'Status Report'!B:Z,25,0)</f>
        <v>1</v>
      </c>
      <c r="BC927" s="63">
        <f t="shared" si="226"/>
        <v>10</v>
      </c>
      <c r="BF927">
        <f>VLOOKUP(L927,'Status Report'!B:CE,82,0)</f>
        <v>0</v>
      </c>
      <c r="BG927">
        <f>VLOOKUP(L927,'Status Report'!B:CF,83,0)</f>
        <v>0</v>
      </c>
      <c r="BH927">
        <f>VLOOKUP(L927,'Status Report'!B:CG,84,0)</f>
        <v>0</v>
      </c>
      <c r="BI927" t="s">
        <v>901</v>
      </c>
      <c r="BJ927" t="s">
        <v>795</v>
      </c>
      <c r="BM927" s="67">
        <f t="shared" si="227"/>
        <v>12</v>
      </c>
    </row>
    <row r="928" spans="1:65" x14ac:dyDescent="0.25">
      <c r="A928" s="68" t="str">
        <f>VLOOKUP(L928,'Status Report'!B:CB,79,0)</f>
        <v>Heineken</v>
      </c>
      <c r="C928">
        <v>20006099</v>
      </c>
      <c r="D928">
        <v>3090624</v>
      </c>
      <c r="E928" t="s">
        <v>908</v>
      </c>
      <c r="F928" t="s">
        <v>909</v>
      </c>
      <c r="G928" t="str">
        <f>VLOOKUP(D928,'[2]sold to'!$A:$H,8,0)</f>
        <v>Poland</v>
      </c>
      <c r="H928" t="str">
        <f>VLOOKUP(D928,'[2]sold to'!$A:$I,9,0)</f>
        <v>Europe</v>
      </c>
      <c r="K928">
        <v>230</v>
      </c>
      <c r="L928">
        <v>88026366</v>
      </c>
      <c r="M928" t="s">
        <v>388</v>
      </c>
      <c r="N928">
        <v>10</v>
      </c>
      <c r="P928" t="str">
        <f>VLOOKUP(L928,'Status Report'!B:AA,26,0)</f>
        <v>Vietnam</v>
      </c>
      <c r="Q928" t="str">
        <f>VLOOKUP(L928,'Status Report'!B:AB,27,0)</f>
        <v>Textiles-Clothing</v>
      </c>
      <c r="R928">
        <f>VLOOKUP(L928,'Status Report'!B:X,23,0)</f>
        <v>1000</v>
      </c>
      <c r="S928" t="str">
        <f>VLOOKUP(L928,'Status Report'!B:T,19,0)</f>
        <v>Asian Sourcing Link</v>
      </c>
      <c r="T928" s="62">
        <f>VLOOKUP(L928,'Status Report'!B:E,4,0)</f>
        <v>1</v>
      </c>
      <c r="U928" s="19">
        <f>_xlfn.IFS(AI928="Den Bosch",VLOOKUP(L928,'Status Report'!B:AM,35,0),AI928="Yantian",VLOOKUP(L928,'Status Report'!B:AM,36,0),AI928="",IF(H928="Asia Pacific",VLOOKUP(L928,'Status Report'!B:AM,36,0),VLOOKUP(L928,'Status Report'!B:AM,35,0)),AI928="Direct shipment",IF(H928="Asia Pacific",VLOOKUP(L928,'Status Report'!B:AM,36,0),VLOOKUP(L928,'Status Report'!B:AM,35,0)))</f>
        <v>56.08</v>
      </c>
      <c r="V928" s="20">
        <f t="shared" si="214"/>
        <v>560.79999999999995</v>
      </c>
      <c r="W928" s="19">
        <f>_xlfn.IFS(AI928="Den Bosch",VLOOKUP(L928,'Status Report'!B:AM,37,0),AI928="Yantian",VLOOKUP(L928,'Status Report'!B:AM,38,0),AI928="",IF(H928="Asia Pacific",VLOOKUP(L928,'Status Report'!B:AM,38,0),VLOOKUP(L928,'Status Report'!B:AM,37,0)),AI928="Direct shipment",IF(H928="Asia Pacific",VLOOKUP(L928,'Status Report'!B:AM,38,0),VLOOKUP(L928,'Status Report'!B:AM,37,0)))</f>
        <v>56.08</v>
      </c>
      <c r="X928" s="20">
        <f t="shared" si="215"/>
        <v>560.79999999999995</v>
      </c>
      <c r="Y928" s="20">
        <f>_xlfn.IFS(AI928="Den Bosch",VLOOKUP(L928,'Status Report'!B:AO,39,0),AI928="Yantian",VLOOKUP(L928,'Status Report'!B:AO,40,0),AI928="",IF(H928="Asia Pacific",VLOOKUP(L928,'Status Report'!B:AO,40,0),VLOOKUP(L928,'Status Report'!B:AO,39,0)),AI928="Direct shipment",IF(H928="Asia Pacific",VLOOKUP(L928,'Status Report'!B:AO,40,0),VLOOKUP(L928,'Status Report'!B:AO,39,0)))</f>
        <v>0</v>
      </c>
      <c r="Z928" s="20">
        <f t="shared" si="216"/>
        <v>0</v>
      </c>
      <c r="AA928" s="20">
        <f t="shared" si="217"/>
        <v>560.79999999999995</v>
      </c>
      <c r="AB928" s="21">
        <f>_xlfn.IFS(AI928="Den Bosch",VLOOKUP(L928,'Status Report'!B:AM,33,0),AI928="Yantian",VLOOKUP(L928,'Status Report'!B:AM,34,0),AI928="",IF(H928="Asia Pacific",VLOOKUP(L928,'Status Report'!B:AM,34,0),VLOOKUP(L928,'Status Report'!B:AM,33,0)),AI928="Direct shipment",IF(H928="Asia Pacific",VLOOKUP(L928,'Status Report'!B:AM,34,0),VLOOKUP(L928,'Status Report'!B:AM,33,0)))</f>
        <v>49.347200000000008</v>
      </c>
      <c r="AC928" s="21">
        <f>VLOOKUP(L928,'Status Report'!B:CE,82,0)</f>
        <v>0</v>
      </c>
      <c r="AD928" s="21">
        <f t="shared" si="218"/>
        <v>49.347200000000008</v>
      </c>
      <c r="AE928" s="63">
        <f>VLOOKUP(L928,'Status Report'!B:W,20,0)</f>
        <v>49</v>
      </c>
      <c r="AF928" s="63">
        <f>VLOOKUP(L928,'Status Report'!B:W,21,0)</f>
        <v>37</v>
      </c>
      <c r="AG928" s="63">
        <f>VLOOKUP(L928,'Status Report'!B:W,22,0)</f>
        <v>12</v>
      </c>
      <c r="AH928" s="22">
        <f t="shared" si="219"/>
        <v>0.21756</v>
      </c>
      <c r="AK928" s="63">
        <f>IFERROR(VLOOKUP(G928,ASEAN!A:A,1,0),0)</f>
        <v>0</v>
      </c>
      <c r="AL928" s="63" t="str">
        <f>IFERROR(VLOOKUP(D928,'[3]customer specs'!$B$1:$D$65536,3,0),0)</f>
        <v>pallet</v>
      </c>
      <c r="AM928" s="64">
        <f t="shared" si="220"/>
        <v>0</v>
      </c>
      <c r="AN928" s="64">
        <f t="shared" si="221"/>
        <v>0</v>
      </c>
      <c r="AO928" s="63"/>
      <c r="AP928" s="63"/>
      <c r="AQ928" s="63" t="str">
        <f t="shared" si="222"/>
        <v>no</v>
      </c>
      <c r="AR928" s="20">
        <f t="shared" si="223"/>
        <v>493.47200000000009</v>
      </c>
      <c r="AS928" s="63"/>
      <c r="AT928" s="23">
        <f t="shared" si="213"/>
        <v>0.12</v>
      </c>
      <c r="AU928" s="65">
        <f t="shared" si="224"/>
        <v>56.076363636363645</v>
      </c>
      <c r="AV928" s="65"/>
      <c r="AW928" s="65">
        <f t="shared" si="225"/>
        <v>560.76363636363646</v>
      </c>
      <c r="AX928" s="65"/>
      <c r="AY928" s="63">
        <f>VLOOKUP(L928,'Status Report'!B:CF,81,0)</f>
        <v>0</v>
      </c>
      <c r="AZ928" s="63" t="str">
        <f>VLOOKUP(L928,'Status Report'!B:S,18,0)</f>
        <v>Ellina Smirnova</v>
      </c>
      <c r="BB928" s="63">
        <f>VLOOKUP(L928,'Status Report'!B:Z,25,0)</f>
        <v>1</v>
      </c>
      <c r="BC928" s="63">
        <f t="shared" si="226"/>
        <v>10</v>
      </c>
      <c r="BF928">
        <f>VLOOKUP(L928,'Status Report'!B:CE,82,0)</f>
        <v>0</v>
      </c>
      <c r="BG928">
        <f>VLOOKUP(L928,'Status Report'!B:CF,83,0)</f>
        <v>0</v>
      </c>
      <c r="BH928">
        <f>VLOOKUP(L928,'Status Report'!B:CG,84,0)</f>
        <v>0</v>
      </c>
      <c r="BI928" t="s">
        <v>901</v>
      </c>
      <c r="BJ928" t="s">
        <v>795</v>
      </c>
      <c r="BM928" s="67">
        <f t="shared" si="227"/>
        <v>22</v>
      </c>
    </row>
    <row r="929" spans="1:65" x14ac:dyDescent="0.25">
      <c r="A929" s="68" t="str">
        <f>VLOOKUP(L929,'Status Report'!B:CB,79,0)</f>
        <v>Heineken</v>
      </c>
      <c r="C929">
        <v>20006099</v>
      </c>
      <c r="D929">
        <v>3090624</v>
      </c>
      <c r="E929" t="s">
        <v>908</v>
      </c>
      <c r="F929" t="s">
        <v>909</v>
      </c>
      <c r="G929" t="str">
        <f>VLOOKUP(D929,'[2]sold to'!$A:$H,8,0)</f>
        <v>Poland</v>
      </c>
      <c r="H929" t="str">
        <f>VLOOKUP(D929,'[2]sold to'!$A:$I,9,0)</f>
        <v>Europe</v>
      </c>
      <c r="K929">
        <v>240</v>
      </c>
      <c r="L929">
        <v>88027241</v>
      </c>
      <c r="M929" t="s">
        <v>179</v>
      </c>
      <c r="N929">
        <v>2</v>
      </c>
      <c r="P929" t="str">
        <f>VLOOKUP(L929,'Status Report'!B:AA,26,0)</f>
        <v>Italy</v>
      </c>
      <c r="Q929" t="str">
        <f>VLOOKUP(L929,'Status Report'!B:AB,27,0)</f>
        <v>Premiums</v>
      </c>
      <c r="R929">
        <f>VLOOKUP(L929,'Status Report'!B:X,23,0)</f>
        <v>50</v>
      </c>
      <c r="S929" t="str">
        <f>VLOOKUP(L929,'Status Report'!B:T,19,0)</f>
        <v>Promocean The Netherlands BV</v>
      </c>
      <c r="T929" s="62">
        <f>VLOOKUP(L929,'Status Report'!B:E,4,0)</f>
        <v>1</v>
      </c>
      <c r="U929" s="19">
        <f>_xlfn.IFS(AI929="Den Bosch",VLOOKUP(L929,'Status Report'!B:AM,35,0),AI929="Yantian",VLOOKUP(L929,'Status Report'!B:AM,36,0),AI929="",IF(H929="Asia Pacific",VLOOKUP(L929,'Status Report'!B:AM,36,0),VLOOKUP(L929,'Status Report'!B:AM,35,0)),AI929="Direct shipment",IF(H929="Asia Pacific",VLOOKUP(L929,'Status Report'!B:AM,36,0),VLOOKUP(L929,'Status Report'!B:AM,35,0)))</f>
        <v>112.00000000000001</v>
      </c>
      <c r="V929" s="20">
        <f t="shared" si="214"/>
        <v>224.00000000000003</v>
      </c>
      <c r="W929" s="19">
        <f>_xlfn.IFS(AI929="Den Bosch",VLOOKUP(L929,'Status Report'!B:AM,37,0),AI929="Yantian",VLOOKUP(L929,'Status Report'!B:AM,38,0),AI929="",IF(H929="Asia Pacific",VLOOKUP(L929,'Status Report'!B:AM,38,0),VLOOKUP(L929,'Status Report'!B:AM,37,0)),AI929="Direct shipment",IF(H929="Asia Pacific",VLOOKUP(L929,'Status Report'!B:AM,38,0),VLOOKUP(L929,'Status Report'!B:AM,37,0)))</f>
        <v>112.00000000000001</v>
      </c>
      <c r="X929" s="20">
        <f t="shared" si="215"/>
        <v>224.00000000000003</v>
      </c>
      <c r="Y929" s="20">
        <f>_xlfn.IFS(AI929="Den Bosch",VLOOKUP(L929,'Status Report'!B:AO,39,0),AI929="Yantian",VLOOKUP(L929,'Status Report'!B:AO,40,0),AI929="",IF(H929="Asia Pacific",VLOOKUP(L929,'Status Report'!B:AO,40,0),VLOOKUP(L929,'Status Report'!B:AO,39,0)),AI929="Direct shipment",IF(H929="Asia Pacific",VLOOKUP(L929,'Status Report'!B:AO,40,0),VLOOKUP(L929,'Status Report'!B:AO,39,0)))</f>
        <v>0</v>
      </c>
      <c r="Z929" s="20">
        <f t="shared" si="216"/>
        <v>0</v>
      </c>
      <c r="AA929" s="20">
        <f t="shared" si="217"/>
        <v>224.00000000000003</v>
      </c>
      <c r="AB929" s="21">
        <f>_xlfn.IFS(AI929="Den Bosch",VLOOKUP(L929,'Status Report'!B:AM,33,0),AI929="Yantian",VLOOKUP(L929,'Status Report'!B:AM,34,0),AI929="",IF(H929="Asia Pacific",VLOOKUP(L929,'Status Report'!B:AM,34,0),VLOOKUP(L929,'Status Report'!B:AM,33,0)),AI929="Direct shipment",IF(H929="Asia Pacific",VLOOKUP(L929,'Status Report'!B:AM,34,0),VLOOKUP(L929,'Status Report'!B:AM,33,0)))</f>
        <v>98.89</v>
      </c>
      <c r="AC929" s="21">
        <f>VLOOKUP(L929,'Status Report'!B:CE,82,0)</f>
        <v>0</v>
      </c>
      <c r="AD929" s="21">
        <f t="shared" si="218"/>
        <v>98.89</v>
      </c>
      <c r="AE929" s="63">
        <f>VLOOKUP(L929,'Status Report'!B:W,20,0)</f>
        <v>60</v>
      </c>
      <c r="AF929" s="63">
        <f>VLOOKUP(L929,'Status Report'!B:W,21,0)</f>
        <v>40</v>
      </c>
      <c r="AG929" s="63">
        <f>VLOOKUP(L929,'Status Report'!B:W,22,0)</f>
        <v>45</v>
      </c>
      <c r="AH929" s="22">
        <f t="shared" si="219"/>
        <v>0.216</v>
      </c>
      <c r="AK929" s="63">
        <f>IFERROR(VLOOKUP(G929,ASEAN!A:A,1,0),0)</f>
        <v>0</v>
      </c>
      <c r="AL929" s="63" t="str">
        <f>IFERROR(VLOOKUP(D929,'[3]customer specs'!$B$1:$D$65536,3,0),0)</f>
        <v>pallet</v>
      </c>
      <c r="AM929" s="64">
        <f t="shared" si="220"/>
        <v>0</v>
      </c>
      <c r="AN929" s="64">
        <f t="shared" si="221"/>
        <v>0</v>
      </c>
      <c r="AO929" s="63"/>
      <c r="AP929" s="63"/>
      <c r="AQ929" s="63" t="str">
        <f t="shared" si="222"/>
        <v>no</v>
      </c>
      <c r="AR929" s="20">
        <f t="shared" si="223"/>
        <v>197.78</v>
      </c>
      <c r="AS929" s="63"/>
      <c r="AT929" s="23">
        <f t="shared" si="213"/>
        <v>0.12</v>
      </c>
      <c r="AU929" s="65">
        <f t="shared" si="224"/>
        <v>112.375</v>
      </c>
      <c r="AV929" s="65"/>
      <c r="AW929" s="65">
        <f t="shared" si="225"/>
        <v>224.75</v>
      </c>
      <c r="AX929" s="65"/>
      <c r="AY929" s="63">
        <f>VLOOKUP(L929,'Status Report'!B:CF,81,0)</f>
        <v>0</v>
      </c>
      <c r="AZ929" s="63" t="str">
        <f>VLOOKUP(L929,'Status Report'!B:S,18,0)</f>
        <v>Ellina Smirnova</v>
      </c>
      <c r="BB929" s="63">
        <f>VLOOKUP(L929,'Status Report'!B:Z,25,0)</f>
        <v>200</v>
      </c>
      <c r="BC929" s="63">
        <f t="shared" si="226"/>
        <v>400</v>
      </c>
      <c r="BF929">
        <f>VLOOKUP(L929,'Status Report'!B:CE,82,0)</f>
        <v>0</v>
      </c>
      <c r="BG929">
        <f>VLOOKUP(L929,'Status Report'!B:CF,83,0)</f>
        <v>0</v>
      </c>
      <c r="BH929">
        <f>VLOOKUP(L929,'Status Report'!B:CG,84,0)</f>
        <v>0</v>
      </c>
      <c r="BI929" t="s">
        <v>901</v>
      </c>
      <c r="BJ929" t="s">
        <v>795</v>
      </c>
      <c r="BM929" s="67">
        <f t="shared" si="227"/>
        <v>8</v>
      </c>
    </row>
    <row r="930" spans="1:65" x14ac:dyDescent="0.25">
      <c r="A930" s="68" t="str">
        <f>VLOOKUP(L930,'Status Report'!B:CB,79,0)</f>
        <v>Heineken</v>
      </c>
      <c r="C930">
        <v>20006099</v>
      </c>
      <c r="D930">
        <v>3090624</v>
      </c>
      <c r="E930" t="s">
        <v>908</v>
      </c>
      <c r="F930" t="s">
        <v>909</v>
      </c>
      <c r="G930" t="str">
        <f>VLOOKUP(D930,'[2]sold to'!$A:$H,8,0)</f>
        <v>Poland</v>
      </c>
      <c r="H930" t="str">
        <f>VLOOKUP(D930,'[2]sold to'!$A:$I,9,0)</f>
        <v>Europe</v>
      </c>
      <c r="K930">
        <v>250</v>
      </c>
      <c r="L930">
        <v>88027066</v>
      </c>
      <c r="M930" t="s">
        <v>503</v>
      </c>
      <c r="N930">
        <v>5</v>
      </c>
      <c r="P930" t="str">
        <f>VLOOKUP(L930,'Status Report'!B:AA,26,0)</f>
        <v>China</v>
      </c>
      <c r="Q930" t="str">
        <f>VLOOKUP(L930,'Status Report'!B:AB,27,0)</f>
        <v>Premiums</v>
      </c>
      <c r="R930">
        <f>VLOOKUP(L930,'Status Report'!B:X,23,0)</f>
        <v>250</v>
      </c>
      <c r="S930" t="str">
        <f>VLOOKUP(L930,'Status Report'!B:T,19,0)</f>
        <v>Asian Sourcing Link</v>
      </c>
      <c r="T930" s="62">
        <f>VLOOKUP(L930,'Status Report'!B:E,4,0)</f>
        <v>3</v>
      </c>
      <c r="U930" s="19">
        <f>_xlfn.IFS(AI930="Den Bosch",VLOOKUP(L930,'Status Report'!B:AM,35,0),AI930="Yantian",VLOOKUP(L930,'Status Report'!B:AM,36,0),AI930="",IF(H930="Asia Pacific",VLOOKUP(L930,'Status Report'!B:AM,36,0),VLOOKUP(L930,'Status Report'!B:AM,35,0)),AI930="Direct shipment",IF(H930="Asia Pacific",VLOOKUP(L930,'Status Report'!B:AM,36,0),VLOOKUP(L930,'Status Report'!B:AM,35,0)))</f>
        <v>170.05</v>
      </c>
      <c r="V930" s="20">
        <f t="shared" si="214"/>
        <v>850.25</v>
      </c>
      <c r="W930" s="19">
        <f>_xlfn.IFS(AI930="Den Bosch",VLOOKUP(L930,'Status Report'!B:AM,37,0),AI930="Yantian",VLOOKUP(L930,'Status Report'!B:AM,38,0),AI930="",IF(H930="Asia Pacific",VLOOKUP(L930,'Status Report'!B:AM,38,0),VLOOKUP(L930,'Status Report'!B:AM,37,0)),AI930="Direct shipment",IF(H930="Asia Pacific",VLOOKUP(L930,'Status Report'!B:AM,38,0),VLOOKUP(L930,'Status Report'!B:AM,37,0)))</f>
        <v>170.05</v>
      </c>
      <c r="X930" s="20">
        <f t="shared" si="215"/>
        <v>850.25</v>
      </c>
      <c r="Y930" s="20">
        <f>_xlfn.IFS(AI930="Den Bosch",VLOOKUP(L930,'Status Report'!B:AO,39,0),AI930="Yantian",VLOOKUP(L930,'Status Report'!B:AO,40,0),AI930="",IF(H930="Asia Pacific",VLOOKUP(L930,'Status Report'!B:AO,40,0),VLOOKUP(L930,'Status Report'!B:AO,39,0)),AI930="Direct shipment",IF(H930="Asia Pacific",VLOOKUP(L930,'Status Report'!B:AO,40,0),VLOOKUP(L930,'Status Report'!B:AO,39,0)))</f>
        <v>0</v>
      </c>
      <c r="Z930" s="20">
        <f t="shared" si="216"/>
        <v>0</v>
      </c>
      <c r="AA930" s="20">
        <f t="shared" si="217"/>
        <v>850.25</v>
      </c>
      <c r="AB930" s="21">
        <f>_xlfn.IFS(AI930="Den Bosch",VLOOKUP(L930,'Status Report'!B:AM,33,0),AI930="Yantian",VLOOKUP(L930,'Status Report'!B:AM,34,0),AI930="",IF(H930="Asia Pacific",VLOOKUP(L930,'Status Report'!B:AM,34,0),VLOOKUP(L930,'Status Report'!B:AM,33,0)),AI930="Direct shipment",IF(H930="Asia Pacific",VLOOKUP(L930,'Status Report'!B:AM,34,0),VLOOKUP(L930,'Status Report'!B:AM,33,0)))</f>
        <v>147.06</v>
      </c>
      <c r="AC930" s="21">
        <f>VLOOKUP(L930,'Status Report'!B:CE,82,0)</f>
        <v>0</v>
      </c>
      <c r="AD930" s="21">
        <f t="shared" si="218"/>
        <v>147.06</v>
      </c>
      <c r="AE930" s="63">
        <f>VLOOKUP(L930,'Status Report'!B:W,20,0)</f>
        <v>57</v>
      </c>
      <c r="AF930" s="63">
        <f>VLOOKUP(L930,'Status Report'!B:W,21,0)</f>
        <v>37</v>
      </c>
      <c r="AG930" s="63">
        <f>VLOOKUP(L930,'Status Report'!B:W,22,0)</f>
        <v>46</v>
      </c>
      <c r="AH930" s="22">
        <f t="shared" si="219"/>
        <v>0.48507</v>
      </c>
      <c r="AI930" t="s">
        <v>990</v>
      </c>
      <c r="AK930" s="63">
        <f>IFERROR(VLOOKUP(G930,ASEAN!A:A,1,0),0)</f>
        <v>0</v>
      </c>
      <c r="AL930" s="63" t="str">
        <f>IFERROR(VLOOKUP(D930,'[3]customer specs'!$B$1:$D$65536,3,0),0)</f>
        <v>pallet</v>
      </c>
      <c r="AM930" s="64">
        <f t="shared" si="220"/>
        <v>0</v>
      </c>
      <c r="AN930" s="64">
        <f t="shared" si="221"/>
        <v>0</v>
      </c>
      <c r="AO930" s="63"/>
      <c r="AP930" s="63"/>
      <c r="AQ930" s="63" t="str">
        <f t="shared" si="222"/>
        <v>no</v>
      </c>
      <c r="AR930" s="20">
        <f t="shared" si="223"/>
        <v>735.3</v>
      </c>
      <c r="AS930" s="63"/>
      <c r="AT930" s="23">
        <f t="shared" si="213"/>
        <v>0.12</v>
      </c>
      <c r="AU930" s="65">
        <f t="shared" si="224"/>
        <v>167.11363636363637</v>
      </c>
      <c r="AV930" s="65"/>
      <c r="AW930" s="65">
        <f t="shared" si="225"/>
        <v>835.56818181818187</v>
      </c>
      <c r="AX930" s="65"/>
      <c r="AY930" s="63">
        <f>VLOOKUP(L930,'Status Report'!B:CF,81,0)</f>
        <v>0</v>
      </c>
      <c r="AZ930" s="63" t="str">
        <f>VLOOKUP(L930,'Status Report'!B:S,18,0)</f>
        <v>Ellina Smirnova</v>
      </c>
      <c r="BB930" s="63">
        <f>VLOOKUP(L930,'Status Report'!B:Z,25,0)</f>
        <v>1</v>
      </c>
      <c r="BC930" s="63">
        <f t="shared" si="226"/>
        <v>5</v>
      </c>
      <c r="BF930">
        <f>VLOOKUP(L930,'Status Report'!B:CE,82,0)</f>
        <v>0</v>
      </c>
      <c r="BG930">
        <f>VLOOKUP(L930,'Status Report'!B:CF,83,0)</f>
        <v>0</v>
      </c>
      <c r="BH930">
        <f>VLOOKUP(L930,'Status Report'!B:CG,84,0)</f>
        <v>0</v>
      </c>
      <c r="BI930" t="s">
        <v>901</v>
      </c>
      <c r="BJ930" t="s">
        <v>795</v>
      </c>
      <c r="BM930" s="67">
        <f t="shared" si="227"/>
        <v>119</v>
      </c>
    </row>
    <row r="931" spans="1:65" x14ac:dyDescent="0.25">
      <c r="A931" s="68" t="str">
        <f>VLOOKUP(L931,'Status Report'!B:CB,79,0)</f>
        <v>Desperados</v>
      </c>
      <c r="C931">
        <v>20006100</v>
      </c>
      <c r="D931">
        <v>3090624</v>
      </c>
      <c r="E931" t="s">
        <v>908</v>
      </c>
      <c r="F931" t="s">
        <v>909</v>
      </c>
      <c r="G931" t="str">
        <f>VLOOKUP(D931,'[2]sold to'!$A:$H,8,0)</f>
        <v>Poland</v>
      </c>
      <c r="H931" t="str">
        <f>VLOOKUP(D931,'[2]sold to'!$A:$I,9,0)</f>
        <v>Europe</v>
      </c>
      <c r="K931">
        <v>10</v>
      </c>
      <c r="L931">
        <v>88020100</v>
      </c>
      <c r="M931" t="s">
        <v>211</v>
      </c>
      <c r="N931">
        <v>5</v>
      </c>
      <c r="P931" t="str">
        <f>VLOOKUP(L931,'Status Report'!B:AA,26,0)</f>
        <v>China</v>
      </c>
      <c r="Q931" t="str">
        <f>VLOOKUP(L931,'Status Report'!B:AB,27,0)</f>
        <v>Indoor signs</v>
      </c>
      <c r="R931">
        <f>VLOOKUP(L931,'Status Report'!B:X,23,0)</f>
        <v>50</v>
      </c>
      <c r="S931" t="str">
        <f>VLOOKUP(L931,'Status Report'!B:T,19,0)</f>
        <v>Dekkers Visual Communication B.v.</v>
      </c>
      <c r="T931" s="62" t="str">
        <f>VLOOKUP(L931,'Status Report'!B:E,4,0)</f>
        <v>From stock</v>
      </c>
      <c r="U931" s="19">
        <f>_xlfn.IFS(AI931="Den Bosch",VLOOKUP(L931,'Status Report'!B:AM,35,0),AI931="Yantian",VLOOKUP(L931,'Status Report'!B:AM,36,0),AI931="",IF(H931="Asia Pacific",VLOOKUP(L931,'Status Report'!B:AM,36,0),VLOOKUP(L931,'Status Report'!B:AM,35,0)),AI931="Direct shipment",IF(H931="Asia Pacific",VLOOKUP(L931,'Status Report'!B:AM,36,0),VLOOKUP(L931,'Status Report'!B:AM,35,0)))</f>
        <v>423.08</v>
      </c>
      <c r="V931" s="20">
        <f t="shared" si="214"/>
        <v>2115.4</v>
      </c>
      <c r="W931" s="19">
        <f>_xlfn.IFS(AI931="Den Bosch",VLOOKUP(L931,'Status Report'!B:AM,37,0),AI931="Yantian",VLOOKUP(L931,'Status Report'!B:AM,38,0),AI931="",IF(H931="Asia Pacific",VLOOKUP(L931,'Status Report'!B:AM,38,0),VLOOKUP(L931,'Status Report'!B:AM,37,0)),AI931="Direct shipment",IF(H931="Asia Pacific",VLOOKUP(L931,'Status Report'!B:AM,38,0),VLOOKUP(L931,'Status Report'!B:AM,37,0)))</f>
        <v>423.08</v>
      </c>
      <c r="X931" s="20">
        <f t="shared" si="215"/>
        <v>2115.4</v>
      </c>
      <c r="Y931" s="20">
        <f>_xlfn.IFS(AI931="Den Bosch",VLOOKUP(L931,'Status Report'!B:AO,39,0),AI931="Yantian",VLOOKUP(L931,'Status Report'!B:AO,40,0),AI931="",IF(H931="Asia Pacific",VLOOKUP(L931,'Status Report'!B:AO,40,0),VLOOKUP(L931,'Status Report'!B:AO,39,0)),AI931="Direct shipment",IF(H931="Asia Pacific",VLOOKUP(L931,'Status Report'!B:AO,40,0),VLOOKUP(L931,'Status Report'!B:AO,39,0)))</f>
        <v>0</v>
      </c>
      <c r="Z931" s="20">
        <f t="shared" si="216"/>
        <v>0</v>
      </c>
      <c r="AA931" s="20">
        <f t="shared" si="217"/>
        <v>2115.4</v>
      </c>
      <c r="AB931" s="21">
        <f>_xlfn.IFS(AI931="Den Bosch",VLOOKUP(L931,'Status Report'!B:AM,33,0),AI931="Yantian",VLOOKUP(L931,'Status Report'!B:AM,34,0),AI931="",IF(H931="Asia Pacific",VLOOKUP(L931,'Status Report'!B:AM,34,0),VLOOKUP(L931,'Status Report'!B:AM,33,0)),AI931="Direct shipment",IF(H931="Asia Pacific",VLOOKUP(L931,'Status Report'!B:AM,34,0),VLOOKUP(L931,'Status Report'!B:AM,33,0)))</f>
        <v>365.89440000000002</v>
      </c>
      <c r="AC931" s="21">
        <f>VLOOKUP(L931,'Status Report'!B:CE,82,0)</f>
        <v>0</v>
      </c>
      <c r="AD931" s="21">
        <f t="shared" si="218"/>
        <v>365.89440000000002</v>
      </c>
      <c r="AE931" s="63">
        <f>VLOOKUP(L931,'Status Report'!B:W,20,0)</f>
        <v>47</v>
      </c>
      <c r="AF931" s="63">
        <f>VLOOKUP(L931,'Status Report'!B:W,21,0)</f>
        <v>47</v>
      </c>
      <c r="AG931" s="63">
        <f>VLOOKUP(L931,'Status Report'!B:W,22,0)</f>
        <v>123</v>
      </c>
      <c r="AH931" s="22">
        <f t="shared" si="219"/>
        <v>1.358535</v>
      </c>
      <c r="AI931" t="s">
        <v>990</v>
      </c>
      <c r="AK931" s="63">
        <f>IFERROR(VLOOKUP(G931,ASEAN!A:A,1,0),0)</f>
        <v>0</v>
      </c>
      <c r="AL931" s="63" t="str">
        <f>IFERROR(VLOOKUP(D931,'[3]customer specs'!$B$1:$D$65536,3,0),0)</f>
        <v>pallet</v>
      </c>
      <c r="AM931" s="64">
        <f t="shared" si="220"/>
        <v>0</v>
      </c>
      <c r="AN931" s="64">
        <f t="shared" si="221"/>
        <v>0</v>
      </c>
      <c r="AO931" s="63"/>
      <c r="AP931" s="63"/>
      <c r="AQ931" s="63" t="str">
        <f t="shared" si="222"/>
        <v>no</v>
      </c>
      <c r="AR931" s="20">
        <f t="shared" si="223"/>
        <v>1829.4720000000002</v>
      </c>
      <c r="AS931" s="63"/>
      <c r="AT931" s="23">
        <f t="shared" si="213"/>
        <v>0.12</v>
      </c>
      <c r="AU931" s="65">
        <f t="shared" si="224"/>
        <v>415.78909090909093</v>
      </c>
      <c r="AV931" s="65"/>
      <c r="AW931" s="65">
        <f t="shared" si="225"/>
        <v>2078.9454545454546</v>
      </c>
      <c r="AX931" s="65"/>
      <c r="AY931" s="63">
        <f>VLOOKUP(L931,'Status Report'!B:CF,81,0)</f>
        <v>0</v>
      </c>
      <c r="AZ931" s="63" t="str">
        <f>VLOOKUP(L931,'Status Report'!B:S,18,0)</f>
        <v>Ludmilla Zarybnicka</v>
      </c>
      <c r="BB931" s="63">
        <f>VLOOKUP(L931,'Status Report'!B:Z,25,0)</f>
        <v>1</v>
      </c>
      <c r="BC931" s="63">
        <f t="shared" si="226"/>
        <v>5</v>
      </c>
      <c r="BF931">
        <f>VLOOKUP(L931,'Status Report'!B:CE,82,0)</f>
        <v>0</v>
      </c>
      <c r="BG931">
        <f>VLOOKUP(L931,'Status Report'!B:CF,83,0)</f>
        <v>0</v>
      </c>
      <c r="BH931">
        <f>VLOOKUP(L931,'Status Report'!B:CG,84,0)</f>
        <v>0</v>
      </c>
      <c r="BI931" t="s">
        <v>901</v>
      </c>
      <c r="BJ931" t="s">
        <v>795</v>
      </c>
      <c r="BM931" s="67">
        <f t="shared" si="227"/>
        <v>5</v>
      </c>
    </row>
    <row r="932" spans="1:65" x14ac:dyDescent="0.25">
      <c r="A932" s="68" t="str">
        <f>VLOOKUP(L932,'Status Report'!B:CB,79,0)</f>
        <v>Desperados</v>
      </c>
      <c r="C932">
        <v>20006100</v>
      </c>
      <c r="D932">
        <v>3090624</v>
      </c>
      <c r="E932" t="s">
        <v>908</v>
      </c>
      <c r="F932" t="s">
        <v>909</v>
      </c>
      <c r="G932" t="str">
        <f>VLOOKUP(D932,'[2]sold to'!$A:$H,8,0)</f>
        <v>Poland</v>
      </c>
      <c r="H932" t="str">
        <f>VLOOKUP(D932,'[2]sold to'!$A:$I,9,0)</f>
        <v>Europe</v>
      </c>
      <c r="K932">
        <v>20</v>
      </c>
      <c r="L932">
        <v>88027053</v>
      </c>
      <c r="M932" t="s">
        <v>496</v>
      </c>
      <c r="N932">
        <v>10</v>
      </c>
      <c r="P932" t="str">
        <f>VLOOKUP(L932,'Status Report'!B:AA,26,0)</f>
        <v>China</v>
      </c>
      <c r="Q932" t="str">
        <f>VLOOKUP(L932,'Status Report'!B:AB,27,0)</f>
        <v>Indoor signs</v>
      </c>
      <c r="R932">
        <f>VLOOKUP(L932,'Status Report'!B:X,23,0)</f>
        <v>100</v>
      </c>
      <c r="S932" t="str">
        <f>VLOOKUP(L932,'Status Report'!B:T,19,0)</f>
        <v>Dekkers Visual Communication B.v.</v>
      </c>
      <c r="T932" s="62">
        <f>VLOOKUP(L932,'Status Report'!B:E,4,0)</f>
        <v>3</v>
      </c>
      <c r="U932" s="19">
        <f>_xlfn.IFS(AI932="Den Bosch",VLOOKUP(L932,'Status Report'!B:AM,35,0),AI932="Yantian",VLOOKUP(L932,'Status Report'!B:AM,36,0),AI932="",IF(H932="Asia Pacific",VLOOKUP(L932,'Status Report'!B:AM,36,0),VLOOKUP(L932,'Status Report'!B:AM,35,0)),AI932="Direct shipment",IF(H932="Asia Pacific",VLOOKUP(L932,'Status Report'!B:AM,36,0),VLOOKUP(L932,'Status Report'!B:AM,35,0)))</f>
        <v>145</v>
      </c>
      <c r="V932" s="20">
        <f t="shared" si="214"/>
        <v>1450</v>
      </c>
      <c r="W932" s="19">
        <f>_xlfn.IFS(AI932="Den Bosch",VLOOKUP(L932,'Status Report'!B:AM,37,0),AI932="Yantian",VLOOKUP(L932,'Status Report'!B:AM,38,0),AI932="",IF(H932="Asia Pacific",VLOOKUP(L932,'Status Report'!B:AM,38,0),VLOOKUP(L932,'Status Report'!B:AM,37,0)),AI932="Direct shipment",IF(H932="Asia Pacific",VLOOKUP(L932,'Status Report'!B:AM,38,0),VLOOKUP(L932,'Status Report'!B:AM,37,0)))</f>
        <v>131.82</v>
      </c>
      <c r="X932" s="20">
        <f t="shared" si="215"/>
        <v>1318.1999999999998</v>
      </c>
      <c r="Y932" s="20">
        <f>_xlfn.IFS(AI932="Den Bosch",VLOOKUP(L932,'Status Report'!B:AO,39,0),AI932="Yantian",VLOOKUP(L932,'Status Report'!B:AO,40,0),AI932="",IF(H932="Asia Pacific",VLOOKUP(L932,'Status Report'!B:AO,40,0),VLOOKUP(L932,'Status Report'!B:AO,39,0)),AI932="Direct shipment",IF(H932="Asia Pacific",VLOOKUP(L932,'Status Report'!B:AO,40,0),VLOOKUP(L932,'Status Report'!B:AO,39,0)))</f>
        <v>0</v>
      </c>
      <c r="Z932" s="20">
        <f t="shared" si="216"/>
        <v>0</v>
      </c>
      <c r="AA932" s="20">
        <f t="shared" si="217"/>
        <v>1318.1999999999998</v>
      </c>
      <c r="AB932" s="21">
        <f>_xlfn.IFS(AI932="Den Bosch",VLOOKUP(L932,'Status Report'!B:AM,33,0),AI932="Yantian",VLOOKUP(L932,'Status Report'!B:AM,34,0),AI932="",IF(H932="Asia Pacific",VLOOKUP(L932,'Status Report'!B:AM,34,0),VLOOKUP(L932,'Status Report'!B:AM,33,0)),AI932="Direct shipment",IF(H932="Asia Pacific",VLOOKUP(L932,'Status Report'!B:AM,34,0),VLOOKUP(L932,'Status Report'!B:AM,33,0)))</f>
        <v>114.00000000000001</v>
      </c>
      <c r="AC932" s="21">
        <f>VLOOKUP(L932,'Status Report'!B:CE,82,0)</f>
        <v>0</v>
      </c>
      <c r="AD932" s="21">
        <f t="shared" si="218"/>
        <v>114.00000000000001</v>
      </c>
      <c r="AE932" s="63">
        <f>VLOOKUP(L932,'Status Report'!B:W,20,0)</f>
        <v>44</v>
      </c>
      <c r="AF932" s="63">
        <f>VLOOKUP(L932,'Status Report'!B:W,21,0)</f>
        <v>10</v>
      </c>
      <c r="AG932" s="63">
        <f>VLOOKUP(L932,'Status Report'!B:W,22,0)</f>
        <v>74</v>
      </c>
      <c r="AH932" s="22">
        <f t="shared" si="219"/>
        <v>0.3256</v>
      </c>
      <c r="AI932" t="s">
        <v>990</v>
      </c>
      <c r="AK932" s="63">
        <f>IFERROR(VLOOKUP(G932,ASEAN!A:A,1,0),0)</f>
        <v>0</v>
      </c>
      <c r="AL932" s="63" t="str">
        <f>IFERROR(VLOOKUP(D932,'[3]customer specs'!$B$1:$D$65536,3,0),0)</f>
        <v>pallet</v>
      </c>
      <c r="AM932" s="64">
        <f t="shared" si="220"/>
        <v>131.80000000000018</v>
      </c>
      <c r="AN932" s="64">
        <f t="shared" si="221"/>
        <v>0</v>
      </c>
      <c r="AO932" s="63"/>
      <c r="AP932" s="63"/>
      <c r="AQ932" s="63" t="str">
        <f t="shared" si="222"/>
        <v>no</v>
      </c>
      <c r="AR932" s="20">
        <f t="shared" si="223"/>
        <v>1140.0000000000002</v>
      </c>
      <c r="AS932" s="63"/>
      <c r="AT932" s="23">
        <f t="shared" si="213"/>
        <v>0.12</v>
      </c>
      <c r="AU932" s="65">
        <f t="shared" si="224"/>
        <v>129.54545454545456</v>
      </c>
      <c r="AV932" s="65"/>
      <c r="AW932" s="65">
        <f t="shared" si="225"/>
        <v>1295.4545454545455</v>
      </c>
      <c r="AX932" s="65"/>
      <c r="AY932" s="63">
        <f>VLOOKUP(L932,'Status Report'!B:CF,81,0)</f>
        <v>0</v>
      </c>
      <c r="AZ932" s="63" t="str">
        <f>VLOOKUP(L932,'Status Report'!B:S,18,0)</f>
        <v>Ludmilla Zarybnicka</v>
      </c>
      <c r="BB932" s="63">
        <f>VLOOKUP(L932,'Status Report'!B:Z,25,0)</f>
        <v>1</v>
      </c>
      <c r="BC932" s="63">
        <f t="shared" si="226"/>
        <v>10</v>
      </c>
      <c r="BF932">
        <f>VLOOKUP(L932,'Status Report'!B:CE,82,0)</f>
        <v>0</v>
      </c>
      <c r="BG932">
        <f>VLOOKUP(L932,'Status Report'!B:CF,83,0)</f>
        <v>0</v>
      </c>
      <c r="BH932">
        <f>VLOOKUP(L932,'Status Report'!B:CG,84,0)</f>
        <v>0</v>
      </c>
      <c r="BI932" t="s">
        <v>901</v>
      </c>
      <c r="BJ932" t="s">
        <v>795</v>
      </c>
      <c r="BM932" s="67">
        <f t="shared" si="227"/>
        <v>456</v>
      </c>
    </row>
    <row r="933" spans="1:65" x14ac:dyDescent="0.25">
      <c r="A933" s="68" t="str">
        <f>VLOOKUP(L933,'Status Report'!B:CB,79,0)</f>
        <v>Desperados</v>
      </c>
      <c r="C933">
        <v>20006100</v>
      </c>
      <c r="D933">
        <v>3090624</v>
      </c>
      <c r="E933" t="s">
        <v>908</v>
      </c>
      <c r="F933" t="s">
        <v>909</v>
      </c>
      <c r="G933" t="str">
        <f>VLOOKUP(D933,'[2]sold to'!$A:$H,8,0)</f>
        <v>Poland</v>
      </c>
      <c r="H933" t="str">
        <f>VLOOKUP(D933,'[2]sold to'!$A:$I,9,0)</f>
        <v>Europe</v>
      </c>
      <c r="K933">
        <v>30</v>
      </c>
      <c r="L933">
        <v>88027239</v>
      </c>
      <c r="M933" t="s">
        <v>533</v>
      </c>
      <c r="N933">
        <v>5</v>
      </c>
      <c r="P933" t="str">
        <f>VLOOKUP(L933,'Status Report'!B:AA,26,0)</f>
        <v>China</v>
      </c>
      <c r="Q933" t="str">
        <f>VLOOKUP(L933,'Status Report'!B:AB,27,0)</f>
        <v>Premiums</v>
      </c>
      <c r="R933">
        <f>VLOOKUP(L933,'Status Report'!B:X,23,0)</f>
        <v>100</v>
      </c>
      <c r="S933" t="str">
        <f>VLOOKUP(L933,'Status Report'!B:T,19,0)</f>
        <v>Dekkers Visual Communication B.v.</v>
      </c>
      <c r="T933" s="62">
        <f>VLOOKUP(L933,'Status Report'!B:E,4,0)</f>
        <v>3</v>
      </c>
      <c r="U933" s="19">
        <f>_xlfn.IFS(AI933="Den Bosch",VLOOKUP(L933,'Status Report'!B:AM,35,0),AI933="Yantian",VLOOKUP(L933,'Status Report'!B:AM,36,0),AI933="",IF(H933="Asia Pacific",VLOOKUP(L933,'Status Report'!B:AM,36,0),VLOOKUP(L933,'Status Report'!B:AM,35,0)),AI933="Direct shipment",IF(H933="Asia Pacific",VLOOKUP(L933,'Status Report'!B:AM,36,0),VLOOKUP(L933,'Status Report'!B:AM,35,0)))</f>
        <v>270.23</v>
      </c>
      <c r="V933" s="20">
        <f t="shared" si="214"/>
        <v>1351.15</v>
      </c>
      <c r="W933" s="19">
        <f>_xlfn.IFS(AI933="Den Bosch",VLOOKUP(L933,'Status Report'!B:AM,37,0),AI933="Yantian",VLOOKUP(L933,'Status Report'!B:AM,38,0),AI933="",IF(H933="Asia Pacific",VLOOKUP(L933,'Status Report'!B:AM,38,0),VLOOKUP(L933,'Status Report'!B:AM,37,0)),AI933="Direct shipment",IF(H933="Asia Pacific",VLOOKUP(L933,'Status Report'!B:AM,38,0),VLOOKUP(L933,'Status Report'!B:AM,37,0)))</f>
        <v>270.23</v>
      </c>
      <c r="X933" s="20">
        <f t="shared" si="215"/>
        <v>1351.15</v>
      </c>
      <c r="Y933" s="20">
        <f>_xlfn.IFS(AI933="Den Bosch",VLOOKUP(L933,'Status Report'!B:AO,39,0),AI933="Yantian",VLOOKUP(L933,'Status Report'!B:AO,40,0),AI933="",IF(H933="Asia Pacific",VLOOKUP(L933,'Status Report'!B:AO,40,0),VLOOKUP(L933,'Status Report'!B:AO,39,0)),AI933="Direct shipment",IF(H933="Asia Pacific",VLOOKUP(L933,'Status Report'!B:AO,40,0),VLOOKUP(L933,'Status Report'!B:AO,39,0)))</f>
        <v>0</v>
      </c>
      <c r="Z933" s="20">
        <f t="shared" si="216"/>
        <v>0</v>
      </c>
      <c r="AA933" s="20">
        <f t="shared" si="217"/>
        <v>1351.15</v>
      </c>
      <c r="AB933" s="21">
        <f>_xlfn.IFS(AI933="Den Bosch",VLOOKUP(L933,'Status Report'!B:AM,33,0),AI933="Yantian",VLOOKUP(L933,'Status Report'!B:AM,34,0),AI933="",IF(H933="Asia Pacific",VLOOKUP(L933,'Status Report'!B:AM,34,0),VLOOKUP(L933,'Status Report'!B:AM,33,0)),AI933="Direct shipment",IF(H933="Asia Pacific",VLOOKUP(L933,'Status Report'!B:AM,34,0),VLOOKUP(L933,'Status Report'!B:AM,33,0)))</f>
        <v>233.70000000000002</v>
      </c>
      <c r="AC933" s="21">
        <f>VLOOKUP(L933,'Status Report'!B:CE,82,0)</f>
        <v>0</v>
      </c>
      <c r="AD933" s="21">
        <f t="shared" si="218"/>
        <v>233.70000000000002</v>
      </c>
      <c r="AE933" s="63">
        <f>VLOOKUP(L933,'Status Report'!B:W,20,0)</f>
        <v>34.5</v>
      </c>
      <c r="AF933" s="63">
        <f>VLOOKUP(L933,'Status Report'!B:W,21,0)</f>
        <v>20</v>
      </c>
      <c r="AG933" s="63">
        <f>VLOOKUP(L933,'Status Report'!B:W,22,0)</f>
        <v>23.5</v>
      </c>
      <c r="AH933" s="22">
        <f t="shared" si="219"/>
        <v>8.1074999999999994E-2</v>
      </c>
      <c r="AI933" t="s">
        <v>990</v>
      </c>
      <c r="AK933" s="63">
        <f>IFERROR(VLOOKUP(G933,ASEAN!A:A,1,0),0)</f>
        <v>0</v>
      </c>
      <c r="AL933" s="63" t="str">
        <f>IFERROR(VLOOKUP(D933,'[3]customer specs'!$B$1:$D$65536,3,0),0)</f>
        <v>pallet</v>
      </c>
      <c r="AM933" s="64">
        <f t="shared" si="220"/>
        <v>0</v>
      </c>
      <c r="AN933" s="64">
        <f t="shared" si="221"/>
        <v>0</v>
      </c>
      <c r="AO933" s="63"/>
      <c r="AP933" s="63"/>
      <c r="AQ933" s="63" t="str">
        <f t="shared" si="222"/>
        <v>no</v>
      </c>
      <c r="AR933" s="20">
        <f t="shared" si="223"/>
        <v>1168.5</v>
      </c>
      <c r="AS933" s="63"/>
      <c r="AT933" s="23">
        <f t="shared" si="213"/>
        <v>0.12</v>
      </c>
      <c r="AU933" s="65">
        <f t="shared" si="224"/>
        <v>265.56818181818181</v>
      </c>
      <c r="AV933" s="65"/>
      <c r="AW933" s="65">
        <f t="shared" si="225"/>
        <v>1327.840909090909</v>
      </c>
      <c r="AX933" s="65"/>
      <c r="AY933" s="63">
        <f>VLOOKUP(L933,'Status Report'!B:CF,81,0)</f>
        <v>0</v>
      </c>
      <c r="AZ933" s="63" t="str">
        <f>VLOOKUP(L933,'Status Report'!B:S,18,0)</f>
        <v>Ellina Smirnova</v>
      </c>
      <c r="BB933" s="63">
        <f>VLOOKUP(L933,'Status Report'!B:Z,25,0)</f>
        <v>1</v>
      </c>
      <c r="BC933" s="63">
        <f t="shared" si="226"/>
        <v>5</v>
      </c>
      <c r="BF933">
        <f>VLOOKUP(L933,'Status Report'!B:CE,82,0)</f>
        <v>0</v>
      </c>
      <c r="BG933">
        <f>VLOOKUP(L933,'Status Report'!B:CF,83,0)</f>
        <v>0</v>
      </c>
      <c r="BH933">
        <f>VLOOKUP(L933,'Status Report'!B:CG,84,0)</f>
        <v>0</v>
      </c>
      <c r="BI933" t="s">
        <v>901</v>
      </c>
      <c r="BJ933" t="s">
        <v>795</v>
      </c>
      <c r="BM933" s="67">
        <f t="shared" si="227"/>
        <v>81</v>
      </c>
    </row>
    <row r="934" spans="1:65" x14ac:dyDescent="0.25">
      <c r="A934" s="68" t="str">
        <f>VLOOKUP(L934,'Status Report'!B:CB,79,0)</f>
        <v>Heineken</v>
      </c>
      <c r="C934">
        <v>20006099</v>
      </c>
      <c r="D934">
        <v>3090624</v>
      </c>
      <c r="E934" t="s">
        <v>908</v>
      </c>
      <c r="F934" t="s">
        <v>909</v>
      </c>
      <c r="G934" t="str">
        <f>VLOOKUP(D934,'[2]sold to'!$A:$H,8,0)</f>
        <v>Poland</v>
      </c>
      <c r="H934" t="str">
        <f>VLOOKUP(D934,'[2]sold to'!$A:$I,9,0)</f>
        <v>Europe</v>
      </c>
      <c r="K934">
        <v>10</v>
      </c>
      <c r="L934">
        <v>88027219</v>
      </c>
      <c r="M934" t="s">
        <v>519</v>
      </c>
      <c r="N934">
        <v>6</v>
      </c>
      <c r="P934" t="str">
        <f>VLOOKUP(L934,'Status Report'!B:AA,26,0)</f>
        <v>China</v>
      </c>
      <c r="Q934" t="str">
        <f>VLOOKUP(L934,'Status Report'!B:AB,27,0)</f>
        <v>Premiums</v>
      </c>
      <c r="R934">
        <f>VLOOKUP(L934,'Status Report'!B:X,23,0)</f>
        <v>100</v>
      </c>
      <c r="S934" t="str">
        <f>VLOOKUP(L934,'Status Report'!B:T,19,0)</f>
        <v>Promocean The Netherlands BV</v>
      </c>
      <c r="T934" s="62">
        <f>VLOOKUP(L934,'Status Report'!B:E,4,0)</f>
        <v>3</v>
      </c>
      <c r="U934" s="19">
        <f>_xlfn.IFS(AI934="Den Bosch",VLOOKUP(L934,'Status Report'!B:AM,35,0),AI934="Yantian",VLOOKUP(L934,'Status Report'!B:AM,36,0),AI934="",IF(H934="Asia Pacific",VLOOKUP(L934,'Status Report'!B:AM,36,0),VLOOKUP(L934,'Status Report'!B:AM,35,0)),AI934="Direct shipment",IF(H934="Asia Pacific",VLOOKUP(L934,'Status Report'!B:AM,36,0),VLOOKUP(L934,'Status Report'!B:AM,35,0)))</f>
        <v>25.7</v>
      </c>
      <c r="V934" s="20">
        <f t="shared" si="214"/>
        <v>154.19999999999999</v>
      </c>
      <c r="W934" s="19">
        <f>_xlfn.IFS(AI934="Den Bosch",VLOOKUP(L934,'Status Report'!B:AM,37,0),AI934="Yantian",VLOOKUP(L934,'Status Report'!B:AM,38,0),AI934="",IF(H934="Asia Pacific",VLOOKUP(L934,'Status Report'!B:AM,38,0),VLOOKUP(L934,'Status Report'!B:AM,37,0)),AI934="Direct shipment",IF(H934="Asia Pacific",VLOOKUP(L934,'Status Report'!B:AM,38,0),VLOOKUP(L934,'Status Report'!B:AM,37,0)))</f>
        <v>20.9</v>
      </c>
      <c r="X934" s="20">
        <f t="shared" si="215"/>
        <v>125.39999999999999</v>
      </c>
      <c r="Y934" s="20">
        <f>_xlfn.IFS(AI934="Den Bosch",VLOOKUP(L934,'Status Report'!B:AO,39,0),AI934="Yantian",VLOOKUP(L934,'Status Report'!B:AO,40,0),AI934="",IF(H934="Asia Pacific",VLOOKUP(L934,'Status Report'!B:AO,40,0),VLOOKUP(L934,'Status Report'!B:AO,39,0)),AI934="Direct shipment",IF(H934="Asia Pacific",VLOOKUP(L934,'Status Report'!B:AO,40,0),VLOOKUP(L934,'Status Report'!B:AO,39,0)))</f>
        <v>0</v>
      </c>
      <c r="Z934" s="20">
        <f t="shared" si="216"/>
        <v>0</v>
      </c>
      <c r="AA934" s="20">
        <f t="shared" si="217"/>
        <v>125.39999999999999</v>
      </c>
      <c r="AB934" s="21">
        <f>_xlfn.IFS(AI934="Den Bosch",VLOOKUP(L934,'Status Report'!B:AM,33,0),AI934="Yantian",VLOOKUP(L934,'Status Report'!B:AM,34,0),AI934="",IF(H934="Asia Pacific",VLOOKUP(L934,'Status Report'!B:AM,34,0),VLOOKUP(L934,'Status Report'!B:AM,33,0)),AI934="Direct shipment",IF(H934="Asia Pacific",VLOOKUP(L934,'Status Report'!B:AM,34,0),VLOOKUP(L934,'Status Report'!B:AM,33,0)))</f>
        <v>17.179800000000004</v>
      </c>
      <c r="AC934" s="21">
        <f>VLOOKUP(L934,'Status Report'!B:CE,82,0)</f>
        <v>0</v>
      </c>
      <c r="AD934" s="21">
        <f t="shared" si="218"/>
        <v>17.179800000000004</v>
      </c>
      <c r="AE934" s="63">
        <f>VLOOKUP(L934,'Status Report'!B:W,20,0)</f>
        <v>48</v>
      </c>
      <c r="AF934" s="63">
        <f>VLOOKUP(L934,'Status Report'!B:W,21,0)</f>
        <v>24</v>
      </c>
      <c r="AG934" s="63">
        <f>VLOOKUP(L934,'Status Report'!B:W,22,0)</f>
        <v>1.6</v>
      </c>
      <c r="AH934" s="22">
        <f t="shared" si="219"/>
        <v>1.10592E-2</v>
      </c>
      <c r="AI934" t="s">
        <v>990</v>
      </c>
      <c r="AK934" s="63">
        <f>IFERROR(VLOOKUP(G934,ASEAN!A:A,1,0),0)</f>
        <v>0</v>
      </c>
      <c r="AL934" s="63" t="str">
        <f>IFERROR(VLOOKUP(D934,'[3]customer specs'!$B$1:$D$65536,3,0),0)</f>
        <v>pallet</v>
      </c>
      <c r="AM934" s="64">
        <f t="shared" si="220"/>
        <v>28.799999999999997</v>
      </c>
      <c r="AN934" s="64">
        <f t="shared" si="221"/>
        <v>0</v>
      </c>
      <c r="AO934" s="63"/>
      <c r="AP934" s="63"/>
      <c r="AQ934" s="63" t="str">
        <f t="shared" si="222"/>
        <v>no</v>
      </c>
      <c r="AR934" s="20">
        <f t="shared" si="223"/>
        <v>103.07880000000003</v>
      </c>
      <c r="AS934" s="63"/>
      <c r="AT934" s="23">
        <f t="shared" si="213"/>
        <v>0.12</v>
      </c>
      <c r="AU934" s="65">
        <f t="shared" si="224"/>
        <v>19.522500000000004</v>
      </c>
      <c r="AV934" s="65"/>
      <c r="AW934" s="65">
        <f t="shared" si="225"/>
        <v>117.13500000000002</v>
      </c>
      <c r="AX934" s="65"/>
      <c r="AY934" s="63">
        <f>VLOOKUP(L934,'Status Report'!B:CF,81,0)</f>
        <v>0</v>
      </c>
      <c r="AZ934" s="63" t="str">
        <f>VLOOKUP(L934,'Status Report'!B:S,18,0)</f>
        <v>Ellina Smirnova</v>
      </c>
      <c r="BB934" s="63">
        <f>VLOOKUP(L934,'Status Report'!B:Z,25,0)</f>
        <v>10</v>
      </c>
      <c r="BC934" s="63">
        <f t="shared" si="226"/>
        <v>60</v>
      </c>
      <c r="BF934">
        <f>VLOOKUP(L934,'Status Report'!B:CE,82,0)</f>
        <v>0</v>
      </c>
      <c r="BG934">
        <f>VLOOKUP(L934,'Status Report'!B:CF,83,0)</f>
        <v>0</v>
      </c>
      <c r="BH934">
        <f>VLOOKUP(L934,'Status Report'!B:CG,84,0)</f>
        <v>0</v>
      </c>
      <c r="BI934" t="s">
        <v>901</v>
      </c>
      <c r="BJ934" t="s">
        <v>795</v>
      </c>
      <c r="BM934" s="67">
        <f t="shared" si="227"/>
        <v>707</v>
      </c>
    </row>
    <row r="935" spans="1:65" x14ac:dyDescent="0.25">
      <c r="A935" s="68" t="str">
        <f>VLOOKUP(L935,'Status Report'!B:CB,79,0)</f>
        <v>Heineken</v>
      </c>
      <c r="C935">
        <v>20006099</v>
      </c>
      <c r="D935">
        <v>3090624</v>
      </c>
      <c r="E935" t="s">
        <v>908</v>
      </c>
      <c r="F935" t="s">
        <v>909</v>
      </c>
      <c r="G935" t="str">
        <f>VLOOKUP(D935,'[2]sold to'!$A:$H,8,0)</f>
        <v>Poland</v>
      </c>
      <c r="H935" t="str">
        <f>VLOOKUP(D935,'[2]sold to'!$A:$I,9,0)</f>
        <v>Europe</v>
      </c>
      <c r="K935">
        <v>20</v>
      </c>
      <c r="L935">
        <v>88027227</v>
      </c>
      <c r="M935" t="s">
        <v>143</v>
      </c>
      <c r="N935">
        <v>5</v>
      </c>
      <c r="P935" t="str">
        <f>VLOOKUP(L935,'Status Report'!B:AA,26,0)</f>
        <v>China</v>
      </c>
      <c r="Q935" t="str">
        <f>VLOOKUP(L935,'Status Report'!B:AB,27,0)</f>
        <v>Premiums</v>
      </c>
      <c r="R935">
        <f>VLOOKUP(L935,'Status Report'!B:X,23,0)</f>
        <v>200</v>
      </c>
      <c r="S935" t="str">
        <f>VLOOKUP(L935,'Status Report'!B:T,19,0)</f>
        <v>Asian Sourcing Link</v>
      </c>
      <c r="T935" s="62">
        <f>VLOOKUP(L935,'Status Report'!B:E,4,0)</f>
        <v>1</v>
      </c>
      <c r="U935" s="19">
        <f>_xlfn.IFS(AI935="Den Bosch",VLOOKUP(L935,'Status Report'!B:AM,35,0),AI935="Yantian",VLOOKUP(L935,'Status Report'!B:AM,36,0),AI935="",IF(H935="Asia Pacific",VLOOKUP(L935,'Status Report'!B:AM,36,0),VLOOKUP(L935,'Status Report'!B:AM,35,0)),AI935="Direct shipment",IF(H935="Asia Pacific",VLOOKUP(L935,'Status Report'!B:AM,36,0),VLOOKUP(L935,'Status Report'!B:AM,35,0)))</f>
        <v>72.900000000000006</v>
      </c>
      <c r="V935" s="20">
        <f t="shared" si="214"/>
        <v>364.5</v>
      </c>
      <c r="W935" s="19">
        <f>_xlfn.IFS(AI935="Den Bosch",VLOOKUP(L935,'Status Report'!B:AM,37,0),AI935="Yantian",VLOOKUP(L935,'Status Report'!B:AM,38,0),AI935="",IF(H935="Asia Pacific",VLOOKUP(L935,'Status Report'!B:AM,38,0),VLOOKUP(L935,'Status Report'!B:AM,37,0)),AI935="Direct shipment",IF(H935="Asia Pacific",VLOOKUP(L935,'Status Report'!B:AM,38,0),VLOOKUP(L935,'Status Report'!B:AM,37,0)))</f>
        <v>72.900000000000006</v>
      </c>
      <c r="X935" s="20">
        <f t="shared" si="215"/>
        <v>364.5</v>
      </c>
      <c r="Y935" s="20">
        <f>_xlfn.IFS(AI935="Den Bosch",VLOOKUP(L935,'Status Report'!B:AO,39,0),AI935="Yantian",VLOOKUP(L935,'Status Report'!B:AO,40,0),AI935="",IF(H935="Asia Pacific",VLOOKUP(L935,'Status Report'!B:AO,40,0),VLOOKUP(L935,'Status Report'!B:AO,39,0)),AI935="Direct shipment",IF(H935="Asia Pacific",VLOOKUP(L935,'Status Report'!B:AO,40,0),VLOOKUP(L935,'Status Report'!B:AO,39,0)))</f>
        <v>0</v>
      </c>
      <c r="Z935" s="20">
        <f t="shared" si="216"/>
        <v>0</v>
      </c>
      <c r="AA935" s="20">
        <f t="shared" si="217"/>
        <v>364.5</v>
      </c>
      <c r="AB935" s="21">
        <f>_xlfn.IFS(AI935="Den Bosch",VLOOKUP(L935,'Status Report'!B:AM,33,0),AI935="Yantian",VLOOKUP(L935,'Status Report'!B:AM,34,0),AI935="",IF(H935="Asia Pacific",VLOOKUP(L935,'Status Report'!B:AM,34,0),VLOOKUP(L935,'Status Report'!B:AM,33,0)),AI935="Direct shipment",IF(H935="Asia Pacific",VLOOKUP(L935,'Status Report'!B:AM,34,0),VLOOKUP(L935,'Status Report'!B:AM,33,0)))</f>
        <v>63.042000000000002</v>
      </c>
      <c r="AC935" s="21">
        <f>VLOOKUP(L935,'Status Report'!B:CE,82,0)</f>
        <v>0</v>
      </c>
      <c r="AD935" s="21">
        <f t="shared" si="218"/>
        <v>63.042000000000002</v>
      </c>
      <c r="AE935" s="63">
        <f>VLOOKUP(L935,'Status Report'!B:W,20,0)</f>
        <v>15.7</v>
      </c>
      <c r="AF935" s="63">
        <f>VLOOKUP(L935,'Status Report'!B:W,21,0)</f>
        <v>7</v>
      </c>
      <c r="AG935" s="63">
        <f>VLOOKUP(L935,'Status Report'!B:W,22,0)</f>
        <v>50</v>
      </c>
      <c r="AH935" s="22">
        <f t="shared" si="219"/>
        <v>2.7474999999999999E-2</v>
      </c>
      <c r="AK935" s="63">
        <f>IFERROR(VLOOKUP(G935,ASEAN!A:A,1,0),0)</f>
        <v>0</v>
      </c>
      <c r="AL935" s="63" t="str">
        <f>IFERROR(VLOOKUP(D935,'[3]customer specs'!$B$1:$D$65536,3,0),0)</f>
        <v>pallet</v>
      </c>
      <c r="AM935" s="64">
        <f t="shared" si="220"/>
        <v>0</v>
      </c>
      <c r="AN935" s="64">
        <f t="shared" si="221"/>
        <v>0</v>
      </c>
      <c r="AO935" s="63"/>
      <c r="AP935" s="63"/>
      <c r="AQ935" s="63" t="str">
        <f t="shared" si="222"/>
        <v>no</v>
      </c>
      <c r="AR935" s="20">
        <f t="shared" si="223"/>
        <v>315.21000000000004</v>
      </c>
      <c r="AS935" s="63"/>
      <c r="AT935" s="23">
        <f t="shared" si="213"/>
        <v>0.12</v>
      </c>
      <c r="AU935" s="65">
        <f t="shared" si="224"/>
        <v>71.638636363636365</v>
      </c>
      <c r="AV935" s="65"/>
      <c r="AW935" s="65">
        <f t="shared" si="225"/>
        <v>358.19318181818181</v>
      </c>
      <c r="AX935" s="65"/>
      <c r="AY935" s="63">
        <f>VLOOKUP(L935,'Status Report'!B:CF,81,0)</f>
        <v>0</v>
      </c>
      <c r="AZ935" s="63" t="str">
        <f>VLOOKUP(L935,'Status Report'!B:S,18,0)</f>
        <v>Ellina Smirnova</v>
      </c>
      <c r="BB935" s="63">
        <f>VLOOKUP(L935,'Status Report'!B:Z,25,0)</f>
        <v>5</v>
      </c>
      <c r="BC935" s="63">
        <f t="shared" si="226"/>
        <v>25</v>
      </c>
      <c r="BF935">
        <f>VLOOKUP(L935,'Status Report'!B:CE,82,0)</f>
        <v>0</v>
      </c>
      <c r="BG935">
        <f>VLOOKUP(L935,'Status Report'!B:CF,83,0)</f>
        <v>0</v>
      </c>
      <c r="BH935">
        <f>VLOOKUP(L935,'Status Report'!B:CG,84,0)</f>
        <v>0</v>
      </c>
      <c r="BI935" t="s">
        <v>901</v>
      </c>
      <c r="BJ935" t="s">
        <v>795</v>
      </c>
      <c r="BM935" s="67">
        <f t="shared" si="227"/>
        <v>65</v>
      </c>
    </row>
    <row r="936" spans="1:65" x14ac:dyDescent="0.25">
      <c r="A936" s="68" t="str">
        <f>VLOOKUP(L936,'Status Report'!B:CB,79,0)</f>
        <v>Heineken</v>
      </c>
      <c r="C936">
        <v>20006099</v>
      </c>
      <c r="D936">
        <v>3090624</v>
      </c>
      <c r="E936" t="s">
        <v>908</v>
      </c>
      <c r="F936" t="s">
        <v>909</v>
      </c>
      <c r="G936" t="str">
        <f>VLOOKUP(D936,'[2]sold to'!$A:$H,8,0)</f>
        <v>Poland</v>
      </c>
      <c r="H936" t="str">
        <f>VLOOKUP(D936,'[2]sold to'!$A:$I,9,0)</f>
        <v>Europe</v>
      </c>
      <c r="K936">
        <v>30</v>
      </c>
      <c r="L936">
        <v>88026266</v>
      </c>
      <c r="M936" t="s">
        <v>266</v>
      </c>
      <c r="N936">
        <v>5</v>
      </c>
      <c r="P936" t="str">
        <f>VLOOKUP(L936,'Status Report'!B:AA,26,0)</f>
        <v>Bangladesh</v>
      </c>
      <c r="Q936" t="str">
        <f>VLOOKUP(L936,'Status Report'!B:AB,27,0)</f>
        <v>Textiles-Clothing</v>
      </c>
      <c r="R936">
        <f>VLOOKUP(L936,'Status Report'!B:X,23,0)</f>
        <v>417</v>
      </c>
      <c r="S936" t="str">
        <f>VLOOKUP(L936,'Status Report'!B:T,19,0)</f>
        <v>Promocean The Netherlands BV</v>
      </c>
      <c r="T936" s="62">
        <f>VLOOKUP(L936,'Status Report'!B:E,4,0)</f>
        <v>3</v>
      </c>
      <c r="U936" s="19">
        <f>_xlfn.IFS(AI936="Den Bosch",VLOOKUP(L936,'Status Report'!B:AM,35,0),AI936="Yantian",VLOOKUP(L936,'Status Report'!B:AM,36,0),AI936="",IF(H936="Asia Pacific",VLOOKUP(L936,'Status Report'!B:AM,36,0),VLOOKUP(L936,'Status Report'!B:AM,35,0)),AI936="Direct shipment",IF(H936="Asia Pacific",VLOOKUP(L936,'Status Report'!B:AM,36,0),VLOOKUP(L936,'Status Report'!B:AM,35,0)))</f>
        <v>35.46</v>
      </c>
      <c r="V936" s="20">
        <f t="shared" si="214"/>
        <v>177.3</v>
      </c>
      <c r="W936" s="19">
        <f>_xlfn.IFS(AI936="Den Bosch",VLOOKUP(L936,'Status Report'!B:AM,37,0),AI936="Yantian",VLOOKUP(L936,'Status Report'!B:AM,38,0),AI936="",IF(H936="Asia Pacific",VLOOKUP(L936,'Status Report'!B:AM,38,0),VLOOKUP(L936,'Status Report'!B:AM,37,0)),AI936="Direct shipment",IF(H936="Asia Pacific",VLOOKUP(L936,'Status Report'!B:AM,38,0),VLOOKUP(L936,'Status Report'!B:AM,37,0)))</f>
        <v>35.46</v>
      </c>
      <c r="X936" s="20">
        <f t="shared" si="215"/>
        <v>177.3</v>
      </c>
      <c r="Y936" s="20">
        <f>_xlfn.IFS(AI936="Den Bosch",VLOOKUP(L936,'Status Report'!B:AO,39,0),AI936="Yantian",VLOOKUP(L936,'Status Report'!B:AO,40,0),AI936="",IF(H936="Asia Pacific",VLOOKUP(L936,'Status Report'!B:AO,40,0),VLOOKUP(L936,'Status Report'!B:AO,39,0)),AI936="Direct shipment",IF(H936="Asia Pacific",VLOOKUP(L936,'Status Report'!B:AO,40,0),VLOOKUP(L936,'Status Report'!B:AO,39,0)))</f>
        <v>0</v>
      </c>
      <c r="Z936" s="20">
        <f t="shared" si="216"/>
        <v>0</v>
      </c>
      <c r="AA936" s="20">
        <f t="shared" si="217"/>
        <v>177.3</v>
      </c>
      <c r="AB936" s="21">
        <f>_xlfn.IFS(AI936="Den Bosch",VLOOKUP(L936,'Status Report'!B:AM,33,0),AI936="Yantian",VLOOKUP(L936,'Status Report'!B:AM,34,0),AI936="",IF(H936="Asia Pacific",VLOOKUP(L936,'Status Report'!B:AM,34,0),VLOOKUP(L936,'Status Report'!B:AM,33,0)),AI936="Direct shipment",IF(H936="Asia Pacific",VLOOKUP(L936,'Status Report'!B:AM,34,0),VLOOKUP(L936,'Status Report'!B:AM,33,0)))</f>
        <v>30.723000000000003</v>
      </c>
      <c r="AC936" s="21">
        <f>VLOOKUP(L936,'Status Report'!B:CE,82,0)</f>
        <v>0</v>
      </c>
      <c r="AD936" s="21">
        <f t="shared" si="218"/>
        <v>30.723000000000003</v>
      </c>
      <c r="AE936" s="63">
        <f>VLOOKUP(L936,'Status Report'!B:W,20,0)</f>
        <v>28</v>
      </c>
      <c r="AF936" s="63">
        <f>VLOOKUP(L936,'Status Report'!B:W,21,0)</f>
        <v>15</v>
      </c>
      <c r="AG936" s="63">
        <f>VLOOKUP(L936,'Status Report'!B:W,22,0)</f>
        <v>12</v>
      </c>
      <c r="AH936" s="22">
        <f t="shared" si="219"/>
        <v>2.52E-2</v>
      </c>
      <c r="AI936" t="s">
        <v>990</v>
      </c>
      <c r="AK936" s="63">
        <f>IFERROR(VLOOKUP(G936,ASEAN!A:A,1,0),0)</f>
        <v>0</v>
      </c>
      <c r="AL936" s="63" t="str">
        <f>IFERROR(VLOOKUP(D936,'[3]customer specs'!$B$1:$D$65536,3,0),0)</f>
        <v>pallet</v>
      </c>
      <c r="AM936" s="64">
        <f t="shared" si="220"/>
        <v>0</v>
      </c>
      <c r="AN936" s="64">
        <f t="shared" si="221"/>
        <v>0</v>
      </c>
      <c r="AO936" s="63"/>
      <c r="AP936" s="63"/>
      <c r="AQ936" s="63" t="str">
        <f t="shared" si="222"/>
        <v>no</v>
      </c>
      <c r="AR936" s="20">
        <f t="shared" si="223"/>
        <v>153.61500000000001</v>
      </c>
      <c r="AS936" s="63"/>
      <c r="AT936" s="23">
        <f t="shared" si="213"/>
        <v>0.12</v>
      </c>
      <c r="AU936" s="65">
        <f t="shared" si="224"/>
        <v>34.912500000000001</v>
      </c>
      <c r="AV936" s="65"/>
      <c r="AW936" s="65">
        <f t="shared" si="225"/>
        <v>174.5625</v>
      </c>
      <c r="AX936" s="65"/>
      <c r="AY936" s="63">
        <f>VLOOKUP(L936,'Status Report'!B:CF,81,0)</f>
        <v>0</v>
      </c>
      <c r="AZ936" s="63" t="str">
        <f>VLOOKUP(L936,'Status Report'!B:S,18,0)</f>
        <v>Ellina Smirnova</v>
      </c>
      <c r="BB936" s="63">
        <f>VLOOKUP(L936,'Status Report'!B:Z,25,0)</f>
        <v>6</v>
      </c>
      <c r="BC936" s="63">
        <f t="shared" si="226"/>
        <v>30</v>
      </c>
      <c r="BF936">
        <f>VLOOKUP(L936,'Status Report'!B:CE,82,0)</f>
        <v>0</v>
      </c>
      <c r="BG936">
        <f>VLOOKUP(L936,'Status Report'!B:CF,83,0)</f>
        <v>0</v>
      </c>
      <c r="BH936">
        <f>VLOOKUP(L936,'Status Report'!B:CG,84,0)</f>
        <v>0</v>
      </c>
      <c r="BI936" t="s">
        <v>901</v>
      </c>
      <c r="BJ936" t="s">
        <v>795</v>
      </c>
      <c r="BM936" s="67">
        <f t="shared" si="227"/>
        <v>23</v>
      </c>
    </row>
    <row r="937" spans="1:65" x14ac:dyDescent="0.25">
      <c r="A937" s="68" t="str">
        <f>VLOOKUP(L937,'Status Report'!B:CB,79,0)</f>
        <v>Heineken</v>
      </c>
      <c r="C937">
        <v>20006099</v>
      </c>
      <c r="D937">
        <v>3090624</v>
      </c>
      <c r="E937" t="s">
        <v>908</v>
      </c>
      <c r="F937" t="s">
        <v>909</v>
      </c>
      <c r="G937" t="str">
        <f>VLOOKUP(D937,'[2]sold to'!$A:$H,8,0)</f>
        <v>Poland</v>
      </c>
      <c r="H937" t="str">
        <f>VLOOKUP(D937,'[2]sold to'!$A:$I,9,0)</f>
        <v>Europe</v>
      </c>
      <c r="K937">
        <v>40</v>
      </c>
      <c r="L937">
        <v>88026267</v>
      </c>
      <c r="M937" t="s">
        <v>267</v>
      </c>
      <c r="N937">
        <v>5</v>
      </c>
      <c r="P937" t="str">
        <f>VLOOKUP(L937,'Status Report'!B:AA,26,0)</f>
        <v>Bangladesh</v>
      </c>
      <c r="Q937" t="str">
        <f>VLOOKUP(L937,'Status Report'!B:AB,27,0)</f>
        <v>Textiles-Clothing</v>
      </c>
      <c r="R937">
        <f>VLOOKUP(L937,'Status Report'!B:X,23,0)</f>
        <v>417</v>
      </c>
      <c r="S937" t="str">
        <f>VLOOKUP(L937,'Status Report'!B:T,19,0)</f>
        <v>Promocean The Netherlands BV</v>
      </c>
      <c r="T937" s="62">
        <f>VLOOKUP(L937,'Status Report'!B:E,4,0)</f>
        <v>3</v>
      </c>
      <c r="U937" s="19">
        <f>_xlfn.IFS(AI937="Den Bosch",VLOOKUP(L937,'Status Report'!B:AM,35,0),AI937="Yantian",VLOOKUP(L937,'Status Report'!B:AM,36,0),AI937="",IF(H937="Asia Pacific",VLOOKUP(L937,'Status Report'!B:AM,36,0),VLOOKUP(L937,'Status Report'!B:AM,35,0)),AI937="Direct shipment",IF(H937="Asia Pacific",VLOOKUP(L937,'Status Report'!B:AM,36,0),VLOOKUP(L937,'Status Report'!B:AM,35,0)))</f>
        <v>35.46</v>
      </c>
      <c r="V937" s="20">
        <f t="shared" si="214"/>
        <v>177.3</v>
      </c>
      <c r="W937" s="19">
        <f>_xlfn.IFS(AI937="Den Bosch",VLOOKUP(L937,'Status Report'!B:AM,37,0),AI937="Yantian",VLOOKUP(L937,'Status Report'!B:AM,38,0),AI937="",IF(H937="Asia Pacific",VLOOKUP(L937,'Status Report'!B:AM,38,0),VLOOKUP(L937,'Status Report'!B:AM,37,0)),AI937="Direct shipment",IF(H937="Asia Pacific",VLOOKUP(L937,'Status Report'!B:AM,38,0),VLOOKUP(L937,'Status Report'!B:AM,37,0)))</f>
        <v>35.46</v>
      </c>
      <c r="X937" s="20">
        <f t="shared" si="215"/>
        <v>177.3</v>
      </c>
      <c r="Y937" s="20">
        <f>_xlfn.IFS(AI937="Den Bosch",VLOOKUP(L937,'Status Report'!B:AO,39,0),AI937="Yantian",VLOOKUP(L937,'Status Report'!B:AO,40,0),AI937="",IF(H937="Asia Pacific",VLOOKUP(L937,'Status Report'!B:AO,40,0),VLOOKUP(L937,'Status Report'!B:AO,39,0)),AI937="Direct shipment",IF(H937="Asia Pacific",VLOOKUP(L937,'Status Report'!B:AO,40,0),VLOOKUP(L937,'Status Report'!B:AO,39,0)))</f>
        <v>0</v>
      </c>
      <c r="Z937" s="20">
        <f t="shared" si="216"/>
        <v>0</v>
      </c>
      <c r="AA937" s="20">
        <f t="shared" si="217"/>
        <v>177.3</v>
      </c>
      <c r="AB937" s="21">
        <f>_xlfn.IFS(AI937="Den Bosch",VLOOKUP(L937,'Status Report'!B:AM,33,0),AI937="Yantian",VLOOKUP(L937,'Status Report'!B:AM,34,0),AI937="",IF(H937="Asia Pacific",VLOOKUP(L937,'Status Report'!B:AM,34,0),VLOOKUP(L937,'Status Report'!B:AM,33,0)),AI937="Direct shipment",IF(H937="Asia Pacific",VLOOKUP(L937,'Status Report'!B:AM,34,0),VLOOKUP(L937,'Status Report'!B:AM,33,0)))</f>
        <v>30.723000000000003</v>
      </c>
      <c r="AC937" s="21">
        <f>VLOOKUP(L937,'Status Report'!B:CE,82,0)</f>
        <v>0</v>
      </c>
      <c r="AD937" s="21">
        <f t="shared" si="218"/>
        <v>30.723000000000003</v>
      </c>
      <c r="AE937" s="63">
        <f>VLOOKUP(L937,'Status Report'!B:W,20,0)</f>
        <v>28</v>
      </c>
      <c r="AF937" s="63">
        <f>VLOOKUP(L937,'Status Report'!B:W,21,0)</f>
        <v>15</v>
      </c>
      <c r="AG937" s="63">
        <f>VLOOKUP(L937,'Status Report'!B:W,22,0)</f>
        <v>12</v>
      </c>
      <c r="AH937" s="22">
        <f t="shared" si="219"/>
        <v>2.52E-2</v>
      </c>
      <c r="AI937" t="s">
        <v>990</v>
      </c>
      <c r="AK937" s="63">
        <f>IFERROR(VLOOKUP(G937,ASEAN!A:A,1,0),0)</f>
        <v>0</v>
      </c>
      <c r="AL937" s="63" t="str">
        <f>IFERROR(VLOOKUP(D937,'[3]customer specs'!$B$1:$D$65536,3,0),0)</f>
        <v>pallet</v>
      </c>
      <c r="AM937" s="64">
        <f t="shared" si="220"/>
        <v>0</v>
      </c>
      <c r="AN937" s="64">
        <f t="shared" si="221"/>
        <v>0</v>
      </c>
      <c r="AO937" s="63"/>
      <c r="AP937" s="63"/>
      <c r="AQ937" s="63" t="str">
        <f t="shared" si="222"/>
        <v>no</v>
      </c>
      <c r="AR937" s="20">
        <f t="shared" si="223"/>
        <v>153.61500000000001</v>
      </c>
      <c r="AS937" s="63"/>
      <c r="AT937" s="23">
        <f t="shared" si="213"/>
        <v>0.12</v>
      </c>
      <c r="AU937" s="65">
        <f t="shared" si="224"/>
        <v>34.912500000000001</v>
      </c>
      <c r="AV937" s="65"/>
      <c r="AW937" s="65">
        <f t="shared" si="225"/>
        <v>174.5625</v>
      </c>
      <c r="AX937" s="65"/>
      <c r="AY937" s="63">
        <f>VLOOKUP(L937,'Status Report'!B:CF,81,0)</f>
        <v>0</v>
      </c>
      <c r="AZ937" s="63" t="str">
        <f>VLOOKUP(L937,'Status Report'!B:S,18,0)</f>
        <v>Ellina Smirnova</v>
      </c>
      <c r="BB937" s="63">
        <f>VLOOKUP(L937,'Status Report'!B:Z,25,0)</f>
        <v>6</v>
      </c>
      <c r="BC937" s="63">
        <f t="shared" si="226"/>
        <v>30</v>
      </c>
      <c r="BF937">
        <f>VLOOKUP(L937,'Status Report'!B:CE,82,0)</f>
        <v>0</v>
      </c>
      <c r="BG937">
        <f>VLOOKUP(L937,'Status Report'!B:CF,83,0)</f>
        <v>0</v>
      </c>
      <c r="BH937">
        <f>VLOOKUP(L937,'Status Report'!B:CG,84,0)</f>
        <v>0</v>
      </c>
      <c r="BI937" t="s">
        <v>901</v>
      </c>
      <c r="BJ937" t="s">
        <v>795</v>
      </c>
      <c r="BM937" s="67">
        <f t="shared" si="227"/>
        <v>62</v>
      </c>
    </row>
    <row r="938" spans="1:65" x14ac:dyDescent="0.25">
      <c r="A938" s="68" t="str">
        <f>VLOOKUP(L938,'Status Report'!B:CB,79,0)</f>
        <v>Heineken</v>
      </c>
      <c r="C938">
        <v>20006099</v>
      </c>
      <c r="D938">
        <v>3090624</v>
      </c>
      <c r="E938" t="s">
        <v>908</v>
      </c>
      <c r="F938" t="s">
        <v>909</v>
      </c>
      <c r="G938" t="str">
        <f>VLOOKUP(D938,'[2]sold to'!$A:$H,8,0)</f>
        <v>Poland</v>
      </c>
      <c r="H938" t="str">
        <f>VLOOKUP(D938,'[2]sold to'!$A:$I,9,0)</f>
        <v>Europe</v>
      </c>
      <c r="K938">
        <v>50</v>
      </c>
      <c r="L938">
        <v>88026268</v>
      </c>
      <c r="M938" t="s">
        <v>268</v>
      </c>
      <c r="N938">
        <v>5</v>
      </c>
      <c r="P938" t="str">
        <f>VLOOKUP(L938,'Status Report'!B:AA,26,0)</f>
        <v>Bangladesh</v>
      </c>
      <c r="Q938" t="str">
        <f>VLOOKUP(L938,'Status Report'!B:AB,27,0)</f>
        <v>Textiles-Clothing</v>
      </c>
      <c r="R938">
        <f>VLOOKUP(L938,'Status Report'!B:X,23,0)</f>
        <v>417</v>
      </c>
      <c r="S938" t="str">
        <f>VLOOKUP(L938,'Status Report'!B:T,19,0)</f>
        <v>Promocean The Netherlands BV</v>
      </c>
      <c r="T938" s="62">
        <f>VLOOKUP(L938,'Status Report'!B:E,4,0)</f>
        <v>3</v>
      </c>
      <c r="U938" s="19">
        <f>_xlfn.IFS(AI938="Den Bosch",VLOOKUP(L938,'Status Report'!B:AM,35,0),AI938="Yantian",VLOOKUP(L938,'Status Report'!B:AM,36,0),AI938="",IF(H938="Asia Pacific",VLOOKUP(L938,'Status Report'!B:AM,36,0),VLOOKUP(L938,'Status Report'!B:AM,35,0)),AI938="Direct shipment",IF(H938="Asia Pacific",VLOOKUP(L938,'Status Report'!B:AM,36,0),VLOOKUP(L938,'Status Report'!B:AM,35,0)))</f>
        <v>35.46</v>
      </c>
      <c r="V938" s="20">
        <f t="shared" si="214"/>
        <v>177.3</v>
      </c>
      <c r="W938" s="19">
        <f>_xlfn.IFS(AI938="Den Bosch",VLOOKUP(L938,'Status Report'!B:AM,37,0),AI938="Yantian",VLOOKUP(L938,'Status Report'!B:AM,38,0),AI938="",IF(H938="Asia Pacific",VLOOKUP(L938,'Status Report'!B:AM,38,0),VLOOKUP(L938,'Status Report'!B:AM,37,0)),AI938="Direct shipment",IF(H938="Asia Pacific",VLOOKUP(L938,'Status Report'!B:AM,38,0),VLOOKUP(L938,'Status Report'!B:AM,37,0)))</f>
        <v>35.46</v>
      </c>
      <c r="X938" s="20">
        <f t="shared" si="215"/>
        <v>177.3</v>
      </c>
      <c r="Y938" s="20">
        <f>_xlfn.IFS(AI938="Den Bosch",VLOOKUP(L938,'Status Report'!B:AO,39,0),AI938="Yantian",VLOOKUP(L938,'Status Report'!B:AO,40,0),AI938="",IF(H938="Asia Pacific",VLOOKUP(L938,'Status Report'!B:AO,40,0),VLOOKUP(L938,'Status Report'!B:AO,39,0)),AI938="Direct shipment",IF(H938="Asia Pacific",VLOOKUP(L938,'Status Report'!B:AO,40,0),VLOOKUP(L938,'Status Report'!B:AO,39,0)))</f>
        <v>0</v>
      </c>
      <c r="Z938" s="20">
        <f t="shared" si="216"/>
        <v>0</v>
      </c>
      <c r="AA938" s="20">
        <f t="shared" si="217"/>
        <v>177.3</v>
      </c>
      <c r="AB938" s="21">
        <f>_xlfn.IFS(AI938="Den Bosch",VLOOKUP(L938,'Status Report'!B:AM,33,0),AI938="Yantian",VLOOKUP(L938,'Status Report'!B:AM,34,0),AI938="",IF(H938="Asia Pacific",VLOOKUP(L938,'Status Report'!B:AM,34,0),VLOOKUP(L938,'Status Report'!B:AM,33,0)),AI938="Direct shipment",IF(H938="Asia Pacific",VLOOKUP(L938,'Status Report'!B:AM,34,0),VLOOKUP(L938,'Status Report'!B:AM,33,0)))</f>
        <v>30.723000000000003</v>
      </c>
      <c r="AC938" s="21">
        <f>VLOOKUP(L938,'Status Report'!B:CE,82,0)</f>
        <v>0</v>
      </c>
      <c r="AD938" s="21">
        <f t="shared" si="218"/>
        <v>30.723000000000003</v>
      </c>
      <c r="AE938" s="63">
        <f>VLOOKUP(L938,'Status Report'!B:W,20,0)</f>
        <v>28</v>
      </c>
      <c r="AF938" s="63">
        <f>VLOOKUP(L938,'Status Report'!B:W,21,0)</f>
        <v>15</v>
      </c>
      <c r="AG938" s="63">
        <f>VLOOKUP(L938,'Status Report'!B:W,22,0)</f>
        <v>12</v>
      </c>
      <c r="AH938" s="22">
        <f t="shared" si="219"/>
        <v>2.52E-2</v>
      </c>
      <c r="AI938" t="s">
        <v>990</v>
      </c>
      <c r="AK938" s="63">
        <f>IFERROR(VLOOKUP(G938,ASEAN!A:A,1,0),0)</f>
        <v>0</v>
      </c>
      <c r="AL938" s="63" t="str">
        <f>IFERROR(VLOOKUP(D938,'[3]customer specs'!$B$1:$D$65536,3,0),0)</f>
        <v>pallet</v>
      </c>
      <c r="AM938" s="64">
        <f t="shared" si="220"/>
        <v>0</v>
      </c>
      <c r="AN938" s="64">
        <f t="shared" si="221"/>
        <v>0</v>
      </c>
      <c r="AO938" s="63"/>
      <c r="AP938" s="63"/>
      <c r="AQ938" s="63" t="str">
        <f t="shared" si="222"/>
        <v>no</v>
      </c>
      <c r="AR938" s="20">
        <f t="shared" si="223"/>
        <v>153.61500000000001</v>
      </c>
      <c r="AS938" s="63"/>
      <c r="AT938" s="23">
        <f t="shared" si="213"/>
        <v>0.12</v>
      </c>
      <c r="AU938" s="65">
        <f t="shared" si="224"/>
        <v>34.912500000000001</v>
      </c>
      <c r="AV938" s="65"/>
      <c r="AW938" s="65">
        <f t="shared" si="225"/>
        <v>174.5625</v>
      </c>
      <c r="AX938" s="65"/>
      <c r="AY938" s="63">
        <f>VLOOKUP(L938,'Status Report'!B:CF,81,0)</f>
        <v>0</v>
      </c>
      <c r="AZ938" s="63" t="str">
        <f>VLOOKUP(L938,'Status Report'!B:S,18,0)</f>
        <v>Ellina Smirnova</v>
      </c>
      <c r="BB938" s="63">
        <f>VLOOKUP(L938,'Status Report'!B:Z,25,0)</f>
        <v>6</v>
      </c>
      <c r="BC938" s="63">
        <f t="shared" si="226"/>
        <v>30</v>
      </c>
      <c r="BF938">
        <f>VLOOKUP(L938,'Status Report'!B:CE,82,0)</f>
        <v>0</v>
      </c>
      <c r="BG938">
        <f>VLOOKUP(L938,'Status Report'!B:CF,83,0)</f>
        <v>0</v>
      </c>
      <c r="BH938">
        <f>VLOOKUP(L938,'Status Report'!B:CG,84,0)</f>
        <v>0</v>
      </c>
      <c r="BI938" t="s">
        <v>901</v>
      </c>
      <c r="BJ938" t="s">
        <v>795</v>
      </c>
      <c r="BM938" s="67">
        <f t="shared" si="227"/>
        <v>220</v>
      </c>
    </row>
    <row r="939" spans="1:65" x14ac:dyDescent="0.25">
      <c r="A939" s="68" t="str">
        <f>VLOOKUP(L939,'Status Report'!B:CB,79,0)</f>
        <v>Heineken</v>
      </c>
      <c r="C939">
        <v>20006099</v>
      </c>
      <c r="D939">
        <v>3090624</v>
      </c>
      <c r="E939" t="s">
        <v>908</v>
      </c>
      <c r="F939" t="s">
        <v>909</v>
      </c>
      <c r="G939" t="str">
        <f>VLOOKUP(D939,'[2]sold to'!$A:$H,8,0)</f>
        <v>Poland</v>
      </c>
      <c r="H939" t="str">
        <f>VLOOKUP(D939,'[2]sold to'!$A:$I,9,0)</f>
        <v>Europe</v>
      </c>
      <c r="K939">
        <v>60</v>
      </c>
      <c r="L939">
        <v>88026269</v>
      </c>
      <c r="M939" t="s">
        <v>269</v>
      </c>
      <c r="N939">
        <v>5</v>
      </c>
      <c r="P939" t="str">
        <f>VLOOKUP(L939,'Status Report'!B:AA,26,0)</f>
        <v>Bangladesh</v>
      </c>
      <c r="Q939" t="str">
        <f>VLOOKUP(L939,'Status Report'!B:AB,27,0)</f>
        <v>Textiles-Clothing</v>
      </c>
      <c r="R939">
        <f>VLOOKUP(L939,'Status Report'!B:X,23,0)</f>
        <v>417</v>
      </c>
      <c r="S939" t="str">
        <f>VLOOKUP(L939,'Status Report'!B:T,19,0)</f>
        <v>Promocean The Netherlands BV</v>
      </c>
      <c r="T939" s="62">
        <f>VLOOKUP(L939,'Status Report'!B:E,4,0)</f>
        <v>3</v>
      </c>
      <c r="U939" s="19">
        <f>_xlfn.IFS(AI939="Den Bosch",VLOOKUP(L939,'Status Report'!B:AM,35,0),AI939="Yantian",VLOOKUP(L939,'Status Report'!B:AM,36,0),AI939="",IF(H939="Asia Pacific",VLOOKUP(L939,'Status Report'!B:AM,36,0),VLOOKUP(L939,'Status Report'!B:AM,35,0)),AI939="Direct shipment",IF(H939="Asia Pacific",VLOOKUP(L939,'Status Report'!B:AM,36,0),VLOOKUP(L939,'Status Report'!B:AM,35,0)))</f>
        <v>35.46</v>
      </c>
      <c r="V939" s="20">
        <f t="shared" si="214"/>
        <v>177.3</v>
      </c>
      <c r="W939" s="19">
        <f>_xlfn.IFS(AI939="Den Bosch",VLOOKUP(L939,'Status Report'!B:AM,37,0),AI939="Yantian",VLOOKUP(L939,'Status Report'!B:AM,38,0),AI939="",IF(H939="Asia Pacific",VLOOKUP(L939,'Status Report'!B:AM,38,0),VLOOKUP(L939,'Status Report'!B:AM,37,0)),AI939="Direct shipment",IF(H939="Asia Pacific",VLOOKUP(L939,'Status Report'!B:AM,38,0),VLOOKUP(L939,'Status Report'!B:AM,37,0)))</f>
        <v>35.46</v>
      </c>
      <c r="X939" s="20">
        <f t="shared" si="215"/>
        <v>177.3</v>
      </c>
      <c r="Y939" s="20">
        <f>_xlfn.IFS(AI939="Den Bosch",VLOOKUP(L939,'Status Report'!B:AO,39,0),AI939="Yantian",VLOOKUP(L939,'Status Report'!B:AO,40,0),AI939="",IF(H939="Asia Pacific",VLOOKUP(L939,'Status Report'!B:AO,40,0),VLOOKUP(L939,'Status Report'!B:AO,39,0)),AI939="Direct shipment",IF(H939="Asia Pacific",VLOOKUP(L939,'Status Report'!B:AO,40,0),VLOOKUP(L939,'Status Report'!B:AO,39,0)))</f>
        <v>0</v>
      </c>
      <c r="Z939" s="20">
        <f t="shared" si="216"/>
        <v>0</v>
      </c>
      <c r="AA939" s="20">
        <f t="shared" si="217"/>
        <v>177.3</v>
      </c>
      <c r="AB939" s="21">
        <f>_xlfn.IFS(AI939="Den Bosch",VLOOKUP(L939,'Status Report'!B:AM,33,0),AI939="Yantian",VLOOKUP(L939,'Status Report'!B:AM,34,0),AI939="",IF(H939="Asia Pacific",VLOOKUP(L939,'Status Report'!B:AM,34,0),VLOOKUP(L939,'Status Report'!B:AM,33,0)),AI939="Direct shipment",IF(H939="Asia Pacific",VLOOKUP(L939,'Status Report'!B:AM,34,0),VLOOKUP(L939,'Status Report'!B:AM,33,0)))</f>
        <v>30.723000000000003</v>
      </c>
      <c r="AC939" s="21">
        <f>VLOOKUP(L939,'Status Report'!B:CE,82,0)</f>
        <v>0</v>
      </c>
      <c r="AD939" s="21">
        <f t="shared" si="218"/>
        <v>30.723000000000003</v>
      </c>
      <c r="AE939" s="63">
        <f>VLOOKUP(L939,'Status Report'!B:W,20,0)</f>
        <v>28</v>
      </c>
      <c r="AF939" s="63">
        <f>VLOOKUP(L939,'Status Report'!B:W,21,0)</f>
        <v>15</v>
      </c>
      <c r="AG939" s="63">
        <f>VLOOKUP(L939,'Status Report'!B:W,22,0)</f>
        <v>12</v>
      </c>
      <c r="AH939" s="22">
        <f t="shared" si="219"/>
        <v>2.52E-2</v>
      </c>
      <c r="AI939" t="s">
        <v>990</v>
      </c>
      <c r="AK939" s="63">
        <f>IFERROR(VLOOKUP(G939,ASEAN!A:A,1,0),0)</f>
        <v>0</v>
      </c>
      <c r="AL939" s="63" t="str">
        <f>IFERROR(VLOOKUP(D939,'[3]customer specs'!$B$1:$D$65536,3,0),0)</f>
        <v>pallet</v>
      </c>
      <c r="AM939" s="64">
        <f t="shared" si="220"/>
        <v>0</v>
      </c>
      <c r="AN939" s="64">
        <f t="shared" si="221"/>
        <v>0</v>
      </c>
      <c r="AO939" s="63"/>
      <c r="AP939" s="63"/>
      <c r="AQ939" s="63" t="str">
        <f t="shared" si="222"/>
        <v>no</v>
      </c>
      <c r="AR939" s="20">
        <f t="shared" si="223"/>
        <v>153.61500000000001</v>
      </c>
      <c r="AS939" s="63"/>
      <c r="AT939" s="23">
        <f t="shared" si="213"/>
        <v>0.12</v>
      </c>
      <c r="AU939" s="65">
        <f t="shared" si="224"/>
        <v>34.912500000000001</v>
      </c>
      <c r="AV939" s="65"/>
      <c r="AW939" s="65">
        <f t="shared" si="225"/>
        <v>174.5625</v>
      </c>
      <c r="AX939" s="65"/>
      <c r="AY939" s="63">
        <f>VLOOKUP(L939,'Status Report'!B:CF,81,0)</f>
        <v>0</v>
      </c>
      <c r="AZ939" s="63" t="str">
        <f>VLOOKUP(L939,'Status Report'!B:S,18,0)</f>
        <v>Ellina Smirnova</v>
      </c>
      <c r="BB939" s="63">
        <f>VLOOKUP(L939,'Status Report'!B:Z,25,0)</f>
        <v>6</v>
      </c>
      <c r="BC939" s="63">
        <f t="shared" si="226"/>
        <v>30</v>
      </c>
      <c r="BF939">
        <f>VLOOKUP(L939,'Status Report'!B:CE,82,0)</f>
        <v>0</v>
      </c>
      <c r="BG939">
        <f>VLOOKUP(L939,'Status Report'!B:CF,83,0)</f>
        <v>0</v>
      </c>
      <c r="BH939">
        <f>VLOOKUP(L939,'Status Report'!B:CG,84,0)</f>
        <v>0</v>
      </c>
      <c r="BI939" t="s">
        <v>901</v>
      </c>
      <c r="BJ939" t="s">
        <v>795</v>
      </c>
      <c r="BM939" s="67">
        <f t="shared" si="227"/>
        <v>103</v>
      </c>
    </row>
    <row r="940" spans="1:65" x14ac:dyDescent="0.25">
      <c r="A940" s="68" t="str">
        <f>VLOOKUP(L940,'Status Report'!B:CB,79,0)</f>
        <v>Heineken</v>
      </c>
      <c r="C940">
        <v>20006099</v>
      </c>
      <c r="D940">
        <v>3090624</v>
      </c>
      <c r="E940" t="s">
        <v>908</v>
      </c>
      <c r="F940" t="s">
        <v>909</v>
      </c>
      <c r="G940" t="str">
        <f>VLOOKUP(D940,'[2]sold to'!$A:$H,8,0)</f>
        <v>Poland</v>
      </c>
      <c r="H940" t="str">
        <f>VLOOKUP(D940,'[2]sold to'!$A:$I,9,0)</f>
        <v>Europe</v>
      </c>
      <c r="K940">
        <v>70</v>
      </c>
      <c r="L940">
        <v>88026270</v>
      </c>
      <c r="M940" t="s">
        <v>270</v>
      </c>
      <c r="N940">
        <v>5</v>
      </c>
      <c r="P940" t="str">
        <f>VLOOKUP(L940,'Status Report'!B:AA,26,0)</f>
        <v>Bangladesh</v>
      </c>
      <c r="Q940" t="str">
        <f>VLOOKUP(L940,'Status Report'!B:AB,27,0)</f>
        <v>Textiles-Clothing</v>
      </c>
      <c r="R940">
        <f>VLOOKUP(L940,'Status Report'!B:X,23,0)</f>
        <v>417</v>
      </c>
      <c r="S940" t="str">
        <f>VLOOKUP(L940,'Status Report'!B:T,19,0)</f>
        <v>Promocean The Netherlands BV</v>
      </c>
      <c r="T940" s="62">
        <f>VLOOKUP(L940,'Status Report'!B:E,4,0)</f>
        <v>3</v>
      </c>
      <c r="U940" s="19">
        <f>_xlfn.IFS(AI940="Den Bosch",VLOOKUP(L940,'Status Report'!B:AM,35,0),AI940="Yantian",VLOOKUP(L940,'Status Report'!B:AM,36,0),AI940="",IF(H940="Asia Pacific",VLOOKUP(L940,'Status Report'!B:AM,36,0),VLOOKUP(L940,'Status Report'!B:AM,35,0)),AI940="Direct shipment",IF(H940="Asia Pacific",VLOOKUP(L940,'Status Report'!B:AM,36,0),VLOOKUP(L940,'Status Report'!B:AM,35,0)))</f>
        <v>35.46</v>
      </c>
      <c r="V940" s="20">
        <f t="shared" si="214"/>
        <v>177.3</v>
      </c>
      <c r="W940" s="19">
        <f>_xlfn.IFS(AI940="Den Bosch",VLOOKUP(L940,'Status Report'!B:AM,37,0),AI940="Yantian",VLOOKUP(L940,'Status Report'!B:AM,38,0),AI940="",IF(H940="Asia Pacific",VLOOKUP(L940,'Status Report'!B:AM,38,0),VLOOKUP(L940,'Status Report'!B:AM,37,0)),AI940="Direct shipment",IF(H940="Asia Pacific",VLOOKUP(L940,'Status Report'!B:AM,38,0),VLOOKUP(L940,'Status Report'!B:AM,37,0)))</f>
        <v>35.46</v>
      </c>
      <c r="X940" s="20">
        <f t="shared" si="215"/>
        <v>177.3</v>
      </c>
      <c r="Y940" s="20">
        <f>_xlfn.IFS(AI940="Den Bosch",VLOOKUP(L940,'Status Report'!B:AO,39,0),AI940="Yantian",VLOOKUP(L940,'Status Report'!B:AO,40,0),AI940="",IF(H940="Asia Pacific",VLOOKUP(L940,'Status Report'!B:AO,40,0),VLOOKUP(L940,'Status Report'!B:AO,39,0)),AI940="Direct shipment",IF(H940="Asia Pacific",VLOOKUP(L940,'Status Report'!B:AO,40,0),VLOOKUP(L940,'Status Report'!B:AO,39,0)))</f>
        <v>0</v>
      </c>
      <c r="Z940" s="20">
        <f t="shared" si="216"/>
        <v>0</v>
      </c>
      <c r="AA940" s="20">
        <f t="shared" si="217"/>
        <v>177.3</v>
      </c>
      <c r="AB940" s="21">
        <f>_xlfn.IFS(AI940="Den Bosch",VLOOKUP(L940,'Status Report'!B:AM,33,0),AI940="Yantian",VLOOKUP(L940,'Status Report'!B:AM,34,0),AI940="",IF(H940="Asia Pacific",VLOOKUP(L940,'Status Report'!B:AM,34,0),VLOOKUP(L940,'Status Report'!B:AM,33,0)),AI940="Direct shipment",IF(H940="Asia Pacific",VLOOKUP(L940,'Status Report'!B:AM,34,0),VLOOKUP(L940,'Status Report'!B:AM,33,0)))</f>
        <v>30.723000000000003</v>
      </c>
      <c r="AC940" s="21">
        <f>VLOOKUP(L940,'Status Report'!B:CE,82,0)</f>
        <v>0</v>
      </c>
      <c r="AD940" s="21">
        <f t="shared" si="218"/>
        <v>30.723000000000003</v>
      </c>
      <c r="AE940" s="63">
        <f>VLOOKUP(L940,'Status Report'!B:W,20,0)</f>
        <v>28</v>
      </c>
      <c r="AF940" s="63">
        <f>VLOOKUP(L940,'Status Report'!B:W,21,0)</f>
        <v>15</v>
      </c>
      <c r="AG940" s="63">
        <f>VLOOKUP(L940,'Status Report'!B:W,22,0)</f>
        <v>12</v>
      </c>
      <c r="AH940" s="22">
        <f t="shared" si="219"/>
        <v>2.52E-2</v>
      </c>
      <c r="AI940" t="s">
        <v>990</v>
      </c>
      <c r="AK940" s="63">
        <f>IFERROR(VLOOKUP(G940,ASEAN!A:A,1,0),0)</f>
        <v>0</v>
      </c>
      <c r="AL940" s="63" t="str">
        <f>IFERROR(VLOOKUP(D940,'[3]customer specs'!$B$1:$D$65536,3,0),0)</f>
        <v>pallet</v>
      </c>
      <c r="AM940" s="64">
        <f t="shared" si="220"/>
        <v>0</v>
      </c>
      <c r="AN940" s="64">
        <f t="shared" si="221"/>
        <v>0</v>
      </c>
      <c r="AO940" s="63"/>
      <c r="AP940" s="63"/>
      <c r="AQ940" s="63" t="str">
        <f t="shared" si="222"/>
        <v>no</v>
      </c>
      <c r="AR940" s="20">
        <f t="shared" si="223"/>
        <v>153.61500000000001</v>
      </c>
      <c r="AS940" s="63"/>
      <c r="AT940" s="23">
        <f t="shared" si="213"/>
        <v>0.12</v>
      </c>
      <c r="AU940" s="65">
        <f t="shared" si="224"/>
        <v>34.912500000000001</v>
      </c>
      <c r="AV940" s="65"/>
      <c r="AW940" s="65">
        <f t="shared" si="225"/>
        <v>174.5625</v>
      </c>
      <c r="AX940" s="65"/>
      <c r="AY940" s="63">
        <f>VLOOKUP(L940,'Status Report'!B:CF,81,0)</f>
        <v>0</v>
      </c>
      <c r="AZ940" s="63" t="str">
        <f>VLOOKUP(L940,'Status Report'!B:S,18,0)</f>
        <v>Ellina Smirnova</v>
      </c>
      <c r="BB940" s="63">
        <f>VLOOKUP(L940,'Status Report'!B:Z,25,0)</f>
        <v>6</v>
      </c>
      <c r="BC940" s="63">
        <f t="shared" si="226"/>
        <v>30</v>
      </c>
      <c r="BF940">
        <f>VLOOKUP(L940,'Status Report'!B:CE,82,0)</f>
        <v>0</v>
      </c>
      <c r="BG940">
        <f>VLOOKUP(L940,'Status Report'!B:CF,83,0)</f>
        <v>0</v>
      </c>
      <c r="BH940">
        <f>VLOOKUP(L940,'Status Report'!B:CG,84,0)</f>
        <v>0</v>
      </c>
      <c r="BI940" t="s">
        <v>901</v>
      </c>
      <c r="BJ940" t="s">
        <v>795</v>
      </c>
      <c r="BM940" s="67">
        <f t="shared" si="227"/>
        <v>61</v>
      </c>
    </row>
    <row r="941" spans="1:65" x14ac:dyDescent="0.25">
      <c r="A941" s="68" t="str">
        <f>VLOOKUP(L941,'Status Report'!B:CB,79,0)</f>
        <v>Heineken</v>
      </c>
      <c r="C941">
        <v>20006099</v>
      </c>
      <c r="D941">
        <v>3090624</v>
      </c>
      <c r="E941" t="s">
        <v>908</v>
      </c>
      <c r="F941" t="s">
        <v>909</v>
      </c>
      <c r="G941" t="str">
        <f>VLOOKUP(D941,'[2]sold to'!$A:$H,8,0)</f>
        <v>Poland</v>
      </c>
      <c r="H941" t="str">
        <f>VLOOKUP(D941,'[2]sold to'!$A:$I,9,0)</f>
        <v>Europe</v>
      </c>
      <c r="K941">
        <v>80</v>
      </c>
      <c r="L941">
        <v>88026249</v>
      </c>
      <c r="M941" t="s">
        <v>888</v>
      </c>
      <c r="N941">
        <v>5</v>
      </c>
      <c r="P941" t="str">
        <f>VLOOKUP(L941,'Status Report'!B:AA,26,0)</f>
        <v>Bangladesh</v>
      </c>
      <c r="Q941" t="str">
        <f>VLOOKUP(L941,'Status Report'!B:AB,27,0)</f>
        <v>Textiles-Clothing</v>
      </c>
      <c r="R941">
        <f>VLOOKUP(L941,'Status Report'!B:X,23,0)</f>
        <v>417</v>
      </c>
      <c r="S941" t="str">
        <f>VLOOKUP(L941,'Status Report'!B:T,19,0)</f>
        <v>Promocean The Netherlands BV</v>
      </c>
      <c r="T941" s="62">
        <f>VLOOKUP(L941,'Status Report'!B:E,4,0)</f>
        <v>3</v>
      </c>
      <c r="U941" s="19">
        <f>_xlfn.IFS(AI941="Den Bosch",VLOOKUP(L941,'Status Report'!B:AM,35,0),AI941="Yantian",VLOOKUP(L941,'Status Report'!B:AM,36,0),AI941="",IF(H941="Asia Pacific",VLOOKUP(L941,'Status Report'!B:AM,36,0),VLOOKUP(L941,'Status Report'!B:AM,35,0)),AI941="Direct shipment",IF(H941="Asia Pacific",VLOOKUP(L941,'Status Report'!B:AM,36,0),VLOOKUP(L941,'Status Report'!B:AM,35,0)))</f>
        <v>33.96</v>
      </c>
      <c r="V941" s="20">
        <f t="shared" si="214"/>
        <v>169.8</v>
      </c>
      <c r="W941" s="19">
        <f>_xlfn.IFS(AI941="Den Bosch",VLOOKUP(L941,'Status Report'!B:AM,37,0),AI941="Yantian",VLOOKUP(L941,'Status Report'!B:AM,38,0),AI941="",IF(H941="Asia Pacific",VLOOKUP(L941,'Status Report'!B:AM,38,0),VLOOKUP(L941,'Status Report'!B:AM,37,0)),AI941="Direct shipment",IF(H941="Asia Pacific",VLOOKUP(L941,'Status Report'!B:AM,38,0),VLOOKUP(L941,'Status Report'!B:AM,37,0)))</f>
        <v>33.96</v>
      </c>
      <c r="X941" s="20">
        <f t="shared" si="215"/>
        <v>169.8</v>
      </c>
      <c r="Y941" s="20">
        <f>_xlfn.IFS(AI941="Den Bosch",VLOOKUP(L941,'Status Report'!B:AO,39,0),AI941="Yantian",VLOOKUP(L941,'Status Report'!B:AO,40,0),AI941="",IF(H941="Asia Pacific",VLOOKUP(L941,'Status Report'!B:AO,40,0),VLOOKUP(L941,'Status Report'!B:AO,39,0)),AI941="Direct shipment",IF(H941="Asia Pacific",VLOOKUP(L941,'Status Report'!B:AO,40,0),VLOOKUP(L941,'Status Report'!B:AO,39,0)))</f>
        <v>0</v>
      </c>
      <c r="Z941" s="20">
        <f t="shared" si="216"/>
        <v>0</v>
      </c>
      <c r="AA941" s="20">
        <f t="shared" si="217"/>
        <v>169.8</v>
      </c>
      <c r="AB941" s="21">
        <f>_xlfn.IFS(AI941="Den Bosch",VLOOKUP(L941,'Status Report'!B:AM,33,0),AI941="Yantian",VLOOKUP(L941,'Status Report'!B:AM,34,0),AI941="",IF(H941="Asia Pacific",VLOOKUP(L941,'Status Report'!B:AM,34,0),VLOOKUP(L941,'Status Report'!B:AM,33,0)),AI941="Direct shipment",IF(H941="Asia Pacific",VLOOKUP(L941,'Status Report'!B:AM,34,0),VLOOKUP(L941,'Status Report'!B:AM,33,0)))</f>
        <v>29.169000000000004</v>
      </c>
      <c r="AC941" s="21">
        <f>VLOOKUP(L941,'Status Report'!B:CE,82,0)</f>
        <v>0</v>
      </c>
      <c r="AD941" s="21">
        <f t="shared" si="218"/>
        <v>29.169000000000004</v>
      </c>
      <c r="AE941" s="63">
        <f>VLOOKUP(L941,'Status Report'!B:W,20,0)</f>
        <v>28</v>
      </c>
      <c r="AF941" s="63">
        <f>VLOOKUP(L941,'Status Report'!B:W,21,0)</f>
        <v>15</v>
      </c>
      <c r="AG941" s="63">
        <f>VLOOKUP(L941,'Status Report'!B:W,22,0)</f>
        <v>12</v>
      </c>
      <c r="AH941" s="22">
        <f t="shared" si="219"/>
        <v>2.52E-2</v>
      </c>
      <c r="AI941" t="s">
        <v>990</v>
      </c>
      <c r="AK941" s="63">
        <f>IFERROR(VLOOKUP(G941,ASEAN!A:A,1,0),0)</f>
        <v>0</v>
      </c>
      <c r="AL941" s="63" t="str">
        <f>IFERROR(VLOOKUP(D941,'[3]customer specs'!$B$1:$D$65536,3,0),0)</f>
        <v>pallet</v>
      </c>
      <c r="AM941" s="64">
        <f t="shared" si="220"/>
        <v>0</v>
      </c>
      <c r="AN941" s="64">
        <f t="shared" si="221"/>
        <v>0</v>
      </c>
      <c r="AO941" s="63"/>
      <c r="AP941" s="63"/>
      <c r="AQ941" s="63" t="str">
        <f t="shared" si="222"/>
        <v>no</v>
      </c>
      <c r="AR941" s="20">
        <f t="shared" si="223"/>
        <v>145.84500000000003</v>
      </c>
      <c r="AS941" s="63"/>
      <c r="AT941" s="23">
        <f t="shared" si="213"/>
        <v>0.12</v>
      </c>
      <c r="AU941" s="65">
        <f t="shared" si="224"/>
        <v>33.146590909090911</v>
      </c>
      <c r="AV941" s="65"/>
      <c r="AW941" s="65">
        <f t="shared" si="225"/>
        <v>165.73295454545456</v>
      </c>
      <c r="AX941" s="65"/>
      <c r="AY941" s="63">
        <f>VLOOKUP(L941,'Status Report'!B:CF,81,0)</f>
        <v>0</v>
      </c>
      <c r="AZ941" s="63" t="str">
        <f>VLOOKUP(L941,'Status Report'!B:S,18,0)</f>
        <v>Ellina Smirnova</v>
      </c>
      <c r="BB941" s="63">
        <f>VLOOKUP(L941,'Status Report'!B:Z,25,0)</f>
        <v>6</v>
      </c>
      <c r="BC941" s="63">
        <f t="shared" si="226"/>
        <v>30</v>
      </c>
      <c r="BF941">
        <f>VLOOKUP(L941,'Status Report'!B:CE,82,0)</f>
        <v>0</v>
      </c>
      <c r="BG941">
        <f>VLOOKUP(L941,'Status Report'!B:CF,83,0)</f>
        <v>0</v>
      </c>
      <c r="BH941">
        <f>VLOOKUP(L941,'Status Report'!B:CG,84,0)</f>
        <v>0</v>
      </c>
      <c r="BI941" t="s">
        <v>901</v>
      </c>
      <c r="BJ941" t="s">
        <v>795</v>
      </c>
      <c r="BM941" s="67">
        <f t="shared" si="227"/>
        <v>12</v>
      </c>
    </row>
    <row r="942" spans="1:65" x14ac:dyDescent="0.25">
      <c r="A942" s="68" t="str">
        <f>VLOOKUP(L942,'Status Report'!B:CB,79,0)</f>
        <v>Heineken</v>
      </c>
      <c r="C942">
        <v>20006099</v>
      </c>
      <c r="D942">
        <v>3090624</v>
      </c>
      <c r="E942" t="s">
        <v>908</v>
      </c>
      <c r="F942" t="s">
        <v>909</v>
      </c>
      <c r="G942" t="str">
        <f>VLOOKUP(D942,'[2]sold to'!$A:$H,8,0)</f>
        <v>Poland</v>
      </c>
      <c r="H942" t="str">
        <f>VLOOKUP(D942,'[2]sold to'!$A:$I,9,0)</f>
        <v>Europe</v>
      </c>
      <c r="K942">
        <v>90</v>
      </c>
      <c r="L942">
        <v>88026250</v>
      </c>
      <c r="M942" t="s">
        <v>254</v>
      </c>
      <c r="N942">
        <v>5</v>
      </c>
      <c r="P942" t="str">
        <f>VLOOKUP(L942,'Status Report'!B:AA,26,0)</f>
        <v>Bangladesh</v>
      </c>
      <c r="Q942" t="str">
        <f>VLOOKUP(L942,'Status Report'!B:AB,27,0)</f>
        <v>Textiles-Clothing</v>
      </c>
      <c r="R942">
        <f>VLOOKUP(L942,'Status Report'!B:X,23,0)</f>
        <v>417</v>
      </c>
      <c r="S942" t="str">
        <f>VLOOKUP(L942,'Status Report'!B:T,19,0)</f>
        <v>Promocean The Netherlands BV</v>
      </c>
      <c r="T942" s="62">
        <f>VLOOKUP(L942,'Status Report'!B:E,4,0)</f>
        <v>3</v>
      </c>
      <c r="U942" s="19">
        <f>_xlfn.IFS(AI942="Den Bosch",VLOOKUP(L942,'Status Report'!B:AM,35,0),AI942="Yantian",VLOOKUP(L942,'Status Report'!B:AM,36,0),AI942="",IF(H942="Asia Pacific",VLOOKUP(L942,'Status Report'!B:AM,36,0),VLOOKUP(L942,'Status Report'!B:AM,35,0)),AI942="Direct shipment",IF(H942="Asia Pacific",VLOOKUP(L942,'Status Report'!B:AM,36,0),VLOOKUP(L942,'Status Report'!B:AM,35,0)))</f>
        <v>33.96</v>
      </c>
      <c r="V942" s="20">
        <f t="shared" si="214"/>
        <v>169.8</v>
      </c>
      <c r="W942" s="19">
        <f>_xlfn.IFS(AI942="Den Bosch",VLOOKUP(L942,'Status Report'!B:AM,37,0),AI942="Yantian",VLOOKUP(L942,'Status Report'!B:AM,38,0),AI942="",IF(H942="Asia Pacific",VLOOKUP(L942,'Status Report'!B:AM,38,0),VLOOKUP(L942,'Status Report'!B:AM,37,0)),AI942="Direct shipment",IF(H942="Asia Pacific",VLOOKUP(L942,'Status Report'!B:AM,38,0),VLOOKUP(L942,'Status Report'!B:AM,37,0)))</f>
        <v>33.96</v>
      </c>
      <c r="X942" s="20">
        <f t="shared" si="215"/>
        <v>169.8</v>
      </c>
      <c r="Y942" s="20">
        <f>_xlfn.IFS(AI942="Den Bosch",VLOOKUP(L942,'Status Report'!B:AO,39,0),AI942="Yantian",VLOOKUP(L942,'Status Report'!B:AO,40,0),AI942="",IF(H942="Asia Pacific",VLOOKUP(L942,'Status Report'!B:AO,40,0),VLOOKUP(L942,'Status Report'!B:AO,39,0)),AI942="Direct shipment",IF(H942="Asia Pacific",VLOOKUP(L942,'Status Report'!B:AO,40,0),VLOOKUP(L942,'Status Report'!B:AO,39,0)))</f>
        <v>0</v>
      </c>
      <c r="Z942" s="20">
        <f t="shared" si="216"/>
        <v>0</v>
      </c>
      <c r="AA942" s="20">
        <f t="shared" si="217"/>
        <v>169.8</v>
      </c>
      <c r="AB942" s="21">
        <f>_xlfn.IFS(AI942="Den Bosch",VLOOKUP(L942,'Status Report'!B:AM,33,0),AI942="Yantian",VLOOKUP(L942,'Status Report'!B:AM,34,0),AI942="",IF(H942="Asia Pacific",VLOOKUP(L942,'Status Report'!B:AM,34,0),VLOOKUP(L942,'Status Report'!B:AM,33,0)),AI942="Direct shipment",IF(H942="Asia Pacific",VLOOKUP(L942,'Status Report'!B:AM,34,0),VLOOKUP(L942,'Status Report'!B:AM,33,0)))</f>
        <v>29.169000000000004</v>
      </c>
      <c r="AC942" s="21">
        <f>VLOOKUP(L942,'Status Report'!B:CE,82,0)</f>
        <v>0</v>
      </c>
      <c r="AD942" s="21">
        <f t="shared" si="218"/>
        <v>29.169000000000004</v>
      </c>
      <c r="AE942" s="63">
        <f>VLOOKUP(L942,'Status Report'!B:W,20,0)</f>
        <v>28</v>
      </c>
      <c r="AF942" s="63">
        <f>VLOOKUP(L942,'Status Report'!B:W,21,0)</f>
        <v>15</v>
      </c>
      <c r="AG942" s="63">
        <f>VLOOKUP(L942,'Status Report'!B:W,22,0)</f>
        <v>12</v>
      </c>
      <c r="AH942" s="22">
        <f t="shared" si="219"/>
        <v>2.52E-2</v>
      </c>
      <c r="AI942" t="s">
        <v>990</v>
      </c>
      <c r="AK942" s="63">
        <f>IFERROR(VLOOKUP(G942,ASEAN!A:A,1,0),0)</f>
        <v>0</v>
      </c>
      <c r="AL942" s="63" t="str">
        <f>IFERROR(VLOOKUP(D942,'[3]customer specs'!$B$1:$D$65536,3,0),0)</f>
        <v>pallet</v>
      </c>
      <c r="AM942" s="64">
        <f t="shared" si="220"/>
        <v>0</v>
      </c>
      <c r="AN942" s="64">
        <f t="shared" si="221"/>
        <v>0</v>
      </c>
      <c r="AO942" s="63"/>
      <c r="AP942" s="63"/>
      <c r="AQ942" s="63" t="str">
        <f t="shared" si="222"/>
        <v>no</v>
      </c>
      <c r="AR942" s="20">
        <f t="shared" si="223"/>
        <v>145.84500000000003</v>
      </c>
      <c r="AS942" s="63"/>
      <c r="AT942" s="23">
        <f t="shared" si="213"/>
        <v>0.12</v>
      </c>
      <c r="AU942" s="65">
        <f t="shared" si="224"/>
        <v>33.146590909090911</v>
      </c>
      <c r="AV942" s="65"/>
      <c r="AW942" s="65">
        <f t="shared" si="225"/>
        <v>165.73295454545456</v>
      </c>
      <c r="AX942" s="65"/>
      <c r="AY942" s="63">
        <f>VLOOKUP(L942,'Status Report'!B:CF,81,0)</f>
        <v>0</v>
      </c>
      <c r="AZ942" s="63" t="str">
        <f>VLOOKUP(L942,'Status Report'!B:S,18,0)</f>
        <v>Ellina Smirnova</v>
      </c>
      <c r="BB942" s="63">
        <f>VLOOKUP(L942,'Status Report'!B:Z,25,0)</f>
        <v>6</v>
      </c>
      <c r="BC942" s="63">
        <f t="shared" si="226"/>
        <v>30</v>
      </c>
      <c r="BF942">
        <f>VLOOKUP(L942,'Status Report'!B:CE,82,0)</f>
        <v>0</v>
      </c>
      <c r="BG942">
        <f>VLOOKUP(L942,'Status Report'!B:CF,83,0)</f>
        <v>0</v>
      </c>
      <c r="BH942">
        <f>VLOOKUP(L942,'Status Report'!B:CG,84,0)</f>
        <v>0</v>
      </c>
      <c r="BI942" t="s">
        <v>901</v>
      </c>
      <c r="BJ942" t="s">
        <v>795</v>
      </c>
      <c r="BM942" s="67">
        <f t="shared" si="227"/>
        <v>26</v>
      </c>
    </row>
    <row r="943" spans="1:65" x14ac:dyDescent="0.25">
      <c r="A943" s="68" t="str">
        <f>VLOOKUP(L943,'Status Report'!B:CB,79,0)</f>
        <v>Heineken</v>
      </c>
      <c r="C943">
        <v>20006099</v>
      </c>
      <c r="D943">
        <v>3090624</v>
      </c>
      <c r="E943" t="s">
        <v>908</v>
      </c>
      <c r="F943" t="s">
        <v>909</v>
      </c>
      <c r="G943" t="str">
        <f>VLOOKUP(D943,'[2]sold to'!$A:$H,8,0)</f>
        <v>Poland</v>
      </c>
      <c r="H943" t="str">
        <f>VLOOKUP(D943,'[2]sold to'!$A:$I,9,0)</f>
        <v>Europe</v>
      </c>
      <c r="K943">
        <v>100</v>
      </c>
      <c r="L943">
        <v>88026251</v>
      </c>
      <c r="M943" t="s">
        <v>255</v>
      </c>
      <c r="N943">
        <v>5</v>
      </c>
      <c r="P943" t="str">
        <f>VLOOKUP(L943,'Status Report'!B:AA,26,0)</f>
        <v>Bangladesh</v>
      </c>
      <c r="Q943" t="str">
        <f>VLOOKUP(L943,'Status Report'!B:AB,27,0)</f>
        <v>Textiles-Clothing</v>
      </c>
      <c r="R943">
        <f>VLOOKUP(L943,'Status Report'!B:X,23,0)</f>
        <v>417</v>
      </c>
      <c r="S943" t="str">
        <f>VLOOKUP(L943,'Status Report'!B:T,19,0)</f>
        <v>Promocean The Netherlands BV</v>
      </c>
      <c r="T943" s="62">
        <f>VLOOKUP(L943,'Status Report'!B:E,4,0)</f>
        <v>3</v>
      </c>
      <c r="U943" s="19">
        <f>_xlfn.IFS(AI943="Den Bosch",VLOOKUP(L943,'Status Report'!B:AM,35,0),AI943="Yantian",VLOOKUP(L943,'Status Report'!B:AM,36,0),AI943="",IF(H943="Asia Pacific",VLOOKUP(L943,'Status Report'!B:AM,36,0),VLOOKUP(L943,'Status Report'!B:AM,35,0)),AI943="Direct shipment",IF(H943="Asia Pacific",VLOOKUP(L943,'Status Report'!B:AM,36,0),VLOOKUP(L943,'Status Report'!B:AM,35,0)))</f>
        <v>33.96</v>
      </c>
      <c r="V943" s="20">
        <f t="shared" si="214"/>
        <v>169.8</v>
      </c>
      <c r="W943" s="19">
        <f>_xlfn.IFS(AI943="Den Bosch",VLOOKUP(L943,'Status Report'!B:AM,37,0),AI943="Yantian",VLOOKUP(L943,'Status Report'!B:AM,38,0),AI943="",IF(H943="Asia Pacific",VLOOKUP(L943,'Status Report'!B:AM,38,0),VLOOKUP(L943,'Status Report'!B:AM,37,0)),AI943="Direct shipment",IF(H943="Asia Pacific",VLOOKUP(L943,'Status Report'!B:AM,38,0),VLOOKUP(L943,'Status Report'!B:AM,37,0)))</f>
        <v>33.96</v>
      </c>
      <c r="X943" s="20">
        <f t="shared" si="215"/>
        <v>169.8</v>
      </c>
      <c r="Y943" s="20">
        <f>_xlfn.IFS(AI943="Den Bosch",VLOOKUP(L943,'Status Report'!B:AO,39,0),AI943="Yantian",VLOOKUP(L943,'Status Report'!B:AO,40,0),AI943="",IF(H943="Asia Pacific",VLOOKUP(L943,'Status Report'!B:AO,40,0),VLOOKUP(L943,'Status Report'!B:AO,39,0)),AI943="Direct shipment",IF(H943="Asia Pacific",VLOOKUP(L943,'Status Report'!B:AO,40,0),VLOOKUP(L943,'Status Report'!B:AO,39,0)))</f>
        <v>0</v>
      </c>
      <c r="Z943" s="20">
        <f t="shared" si="216"/>
        <v>0</v>
      </c>
      <c r="AA943" s="20">
        <f t="shared" si="217"/>
        <v>169.8</v>
      </c>
      <c r="AB943" s="21">
        <f>_xlfn.IFS(AI943="Den Bosch",VLOOKUP(L943,'Status Report'!B:AM,33,0),AI943="Yantian",VLOOKUP(L943,'Status Report'!B:AM,34,0),AI943="",IF(H943="Asia Pacific",VLOOKUP(L943,'Status Report'!B:AM,34,0),VLOOKUP(L943,'Status Report'!B:AM,33,0)),AI943="Direct shipment",IF(H943="Asia Pacific",VLOOKUP(L943,'Status Report'!B:AM,34,0),VLOOKUP(L943,'Status Report'!B:AM,33,0)))</f>
        <v>29.169000000000004</v>
      </c>
      <c r="AC943" s="21">
        <f>VLOOKUP(L943,'Status Report'!B:CE,82,0)</f>
        <v>0</v>
      </c>
      <c r="AD943" s="21">
        <f t="shared" si="218"/>
        <v>29.169000000000004</v>
      </c>
      <c r="AE943" s="63">
        <f>VLOOKUP(L943,'Status Report'!B:W,20,0)</f>
        <v>28</v>
      </c>
      <c r="AF943" s="63">
        <f>VLOOKUP(L943,'Status Report'!B:W,21,0)</f>
        <v>15</v>
      </c>
      <c r="AG943" s="63">
        <f>VLOOKUP(L943,'Status Report'!B:W,22,0)</f>
        <v>12</v>
      </c>
      <c r="AH943" s="22">
        <f t="shared" si="219"/>
        <v>2.52E-2</v>
      </c>
      <c r="AI943" t="s">
        <v>990</v>
      </c>
      <c r="AK943" s="63">
        <f>IFERROR(VLOOKUP(G943,ASEAN!A:A,1,0),0)</f>
        <v>0</v>
      </c>
      <c r="AL943" s="63" t="str">
        <f>IFERROR(VLOOKUP(D943,'[3]customer specs'!$B$1:$D$65536,3,0),0)</f>
        <v>pallet</v>
      </c>
      <c r="AM943" s="64">
        <f t="shared" si="220"/>
        <v>0</v>
      </c>
      <c r="AN943" s="64">
        <f t="shared" si="221"/>
        <v>0</v>
      </c>
      <c r="AO943" s="63"/>
      <c r="AP943" s="63"/>
      <c r="AQ943" s="63" t="str">
        <f t="shared" si="222"/>
        <v>no</v>
      </c>
      <c r="AR943" s="20">
        <f t="shared" si="223"/>
        <v>145.84500000000003</v>
      </c>
      <c r="AS943" s="63"/>
      <c r="AT943" s="23">
        <f t="shared" si="213"/>
        <v>0.12</v>
      </c>
      <c r="AU943" s="65">
        <f t="shared" si="224"/>
        <v>33.146590909090911</v>
      </c>
      <c r="AV943" s="65"/>
      <c r="AW943" s="65">
        <f t="shared" si="225"/>
        <v>165.73295454545456</v>
      </c>
      <c r="AX943" s="65"/>
      <c r="AY943" s="63">
        <f>VLOOKUP(L943,'Status Report'!B:CF,81,0)</f>
        <v>0</v>
      </c>
      <c r="AZ943" s="63" t="str">
        <f>VLOOKUP(L943,'Status Report'!B:S,18,0)</f>
        <v>Ellina Smirnova</v>
      </c>
      <c r="BB943" s="63">
        <f>VLOOKUP(L943,'Status Report'!B:Z,25,0)</f>
        <v>6</v>
      </c>
      <c r="BC943" s="63">
        <f t="shared" si="226"/>
        <v>30</v>
      </c>
      <c r="BF943">
        <f>VLOOKUP(L943,'Status Report'!B:CE,82,0)</f>
        <v>0</v>
      </c>
      <c r="BG943">
        <f>VLOOKUP(L943,'Status Report'!B:CF,83,0)</f>
        <v>0</v>
      </c>
      <c r="BH943">
        <f>VLOOKUP(L943,'Status Report'!B:CG,84,0)</f>
        <v>0</v>
      </c>
      <c r="BI943" t="s">
        <v>901</v>
      </c>
      <c r="BJ943" t="s">
        <v>795</v>
      </c>
      <c r="BM943" s="67">
        <f t="shared" si="227"/>
        <v>56</v>
      </c>
    </row>
    <row r="944" spans="1:65" x14ac:dyDescent="0.25">
      <c r="A944" s="68" t="str">
        <f>VLOOKUP(L944,'Status Report'!B:CB,79,0)</f>
        <v>Heineken</v>
      </c>
      <c r="C944">
        <v>20006099</v>
      </c>
      <c r="D944">
        <v>3090624</v>
      </c>
      <c r="E944" t="s">
        <v>908</v>
      </c>
      <c r="F944" t="s">
        <v>909</v>
      </c>
      <c r="G944" t="str">
        <f>VLOOKUP(D944,'[2]sold to'!$A:$H,8,0)</f>
        <v>Poland</v>
      </c>
      <c r="H944" t="str">
        <f>VLOOKUP(D944,'[2]sold to'!$A:$I,9,0)</f>
        <v>Europe</v>
      </c>
      <c r="K944">
        <v>110</v>
      </c>
      <c r="L944">
        <v>88026252</v>
      </c>
      <c r="M944" t="s">
        <v>256</v>
      </c>
      <c r="N944">
        <v>5</v>
      </c>
      <c r="P944" t="str">
        <f>VLOOKUP(L944,'Status Report'!B:AA,26,0)</f>
        <v>Bangladesh</v>
      </c>
      <c r="Q944" t="str">
        <f>VLOOKUP(L944,'Status Report'!B:AB,27,0)</f>
        <v>Textiles-Clothing</v>
      </c>
      <c r="R944">
        <f>VLOOKUP(L944,'Status Report'!B:X,23,0)</f>
        <v>417</v>
      </c>
      <c r="S944" t="str">
        <f>VLOOKUP(L944,'Status Report'!B:T,19,0)</f>
        <v>Promocean The Netherlands BV</v>
      </c>
      <c r="T944" s="62">
        <f>VLOOKUP(L944,'Status Report'!B:E,4,0)</f>
        <v>3</v>
      </c>
      <c r="U944" s="19">
        <f>_xlfn.IFS(AI944="Den Bosch",VLOOKUP(L944,'Status Report'!B:AM,35,0),AI944="Yantian",VLOOKUP(L944,'Status Report'!B:AM,36,0),AI944="",IF(H944="Asia Pacific",VLOOKUP(L944,'Status Report'!B:AM,36,0),VLOOKUP(L944,'Status Report'!B:AM,35,0)),AI944="Direct shipment",IF(H944="Asia Pacific",VLOOKUP(L944,'Status Report'!B:AM,36,0),VLOOKUP(L944,'Status Report'!B:AM,35,0)))</f>
        <v>33.96</v>
      </c>
      <c r="V944" s="20">
        <f t="shared" si="214"/>
        <v>169.8</v>
      </c>
      <c r="W944" s="19">
        <f>_xlfn.IFS(AI944="Den Bosch",VLOOKUP(L944,'Status Report'!B:AM,37,0),AI944="Yantian",VLOOKUP(L944,'Status Report'!B:AM,38,0),AI944="",IF(H944="Asia Pacific",VLOOKUP(L944,'Status Report'!B:AM,38,0),VLOOKUP(L944,'Status Report'!B:AM,37,0)),AI944="Direct shipment",IF(H944="Asia Pacific",VLOOKUP(L944,'Status Report'!B:AM,38,0),VLOOKUP(L944,'Status Report'!B:AM,37,0)))</f>
        <v>33.96</v>
      </c>
      <c r="X944" s="20">
        <f t="shared" si="215"/>
        <v>169.8</v>
      </c>
      <c r="Y944" s="20">
        <f>_xlfn.IFS(AI944="Den Bosch",VLOOKUP(L944,'Status Report'!B:AO,39,0),AI944="Yantian",VLOOKUP(L944,'Status Report'!B:AO,40,0),AI944="",IF(H944="Asia Pacific",VLOOKUP(L944,'Status Report'!B:AO,40,0),VLOOKUP(L944,'Status Report'!B:AO,39,0)),AI944="Direct shipment",IF(H944="Asia Pacific",VLOOKUP(L944,'Status Report'!B:AO,40,0),VLOOKUP(L944,'Status Report'!B:AO,39,0)))</f>
        <v>0</v>
      </c>
      <c r="Z944" s="20">
        <f t="shared" si="216"/>
        <v>0</v>
      </c>
      <c r="AA944" s="20">
        <f t="shared" si="217"/>
        <v>169.8</v>
      </c>
      <c r="AB944" s="21">
        <f>_xlfn.IFS(AI944="Den Bosch",VLOOKUP(L944,'Status Report'!B:AM,33,0),AI944="Yantian",VLOOKUP(L944,'Status Report'!B:AM,34,0),AI944="",IF(H944="Asia Pacific",VLOOKUP(L944,'Status Report'!B:AM,34,0),VLOOKUP(L944,'Status Report'!B:AM,33,0)),AI944="Direct shipment",IF(H944="Asia Pacific",VLOOKUP(L944,'Status Report'!B:AM,34,0),VLOOKUP(L944,'Status Report'!B:AM,33,0)))</f>
        <v>29.169000000000004</v>
      </c>
      <c r="AC944" s="21">
        <f>VLOOKUP(L944,'Status Report'!B:CE,82,0)</f>
        <v>0</v>
      </c>
      <c r="AD944" s="21">
        <f t="shared" si="218"/>
        <v>29.169000000000004</v>
      </c>
      <c r="AE944" s="63">
        <f>VLOOKUP(L944,'Status Report'!B:W,20,0)</f>
        <v>28</v>
      </c>
      <c r="AF944" s="63">
        <f>VLOOKUP(L944,'Status Report'!B:W,21,0)</f>
        <v>15</v>
      </c>
      <c r="AG944" s="63">
        <f>VLOOKUP(L944,'Status Report'!B:W,22,0)</f>
        <v>12</v>
      </c>
      <c r="AH944" s="22">
        <f t="shared" si="219"/>
        <v>2.52E-2</v>
      </c>
      <c r="AI944" t="s">
        <v>990</v>
      </c>
      <c r="AK944" s="63">
        <f>IFERROR(VLOOKUP(G944,ASEAN!A:A,1,0),0)</f>
        <v>0</v>
      </c>
      <c r="AL944" s="63" t="str">
        <f>IFERROR(VLOOKUP(D944,'[3]customer specs'!$B$1:$D$65536,3,0),0)</f>
        <v>pallet</v>
      </c>
      <c r="AM944" s="64">
        <f t="shared" si="220"/>
        <v>0</v>
      </c>
      <c r="AN944" s="64">
        <f t="shared" si="221"/>
        <v>0</v>
      </c>
      <c r="AO944" s="63"/>
      <c r="AP944" s="63"/>
      <c r="AQ944" s="63" t="str">
        <f t="shared" si="222"/>
        <v>no</v>
      </c>
      <c r="AR944" s="20">
        <f t="shared" si="223"/>
        <v>145.84500000000003</v>
      </c>
      <c r="AS944" s="63"/>
      <c r="AT944" s="23">
        <f t="shared" si="213"/>
        <v>0.12</v>
      </c>
      <c r="AU944" s="65">
        <f t="shared" si="224"/>
        <v>33.146590909090911</v>
      </c>
      <c r="AV944" s="65"/>
      <c r="AW944" s="65">
        <f t="shared" si="225"/>
        <v>165.73295454545456</v>
      </c>
      <c r="AX944" s="65"/>
      <c r="AY944" s="63">
        <f>VLOOKUP(L944,'Status Report'!B:CF,81,0)</f>
        <v>0</v>
      </c>
      <c r="AZ944" s="63" t="str">
        <f>VLOOKUP(L944,'Status Report'!B:S,18,0)</f>
        <v>Ellina Smirnova</v>
      </c>
      <c r="BB944" s="63">
        <f>VLOOKUP(L944,'Status Report'!B:Z,25,0)</f>
        <v>6</v>
      </c>
      <c r="BC944" s="63">
        <f t="shared" si="226"/>
        <v>30</v>
      </c>
      <c r="BF944">
        <f>VLOOKUP(L944,'Status Report'!B:CE,82,0)</f>
        <v>0</v>
      </c>
      <c r="BG944">
        <f>VLOOKUP(L944,'Status Report'!B:CF,83,0)</f>
        <v>0</v>
      </c>
      <c r="BH944">
        <f>VLOOKUP(L944,'Status Report'!B:CG,84,0)</f>
        <v>0</v>
      </c>
      <c r="BI944" t="s">
        <v>901</v>
      </c>
      <c r="BJ944" t="s">
        <v>795</v>
      </c>
      <c r="BM944" s="67">
        <f t="shared" si="227"/>
        <v>62</v>
      </c>
    </row>
    <row r="945" spans="1:65" x14ac:dyDescent="0.25">
      <c r="A945" s="68" t="str">
        <f>VLOOKUP(L945,'Status Report'!B:CB,79,0)</f>
        <v>Heineken</v>
      </c>
      <c r="C945">
        <v>20006099</v>
      </c>
      <c r="D945">
        <v>3090624</v>
      </c>
      <c r="E945" t="s">
        <v>908</v>
      </c>
      <c r="F945" t="s">
        <v>909</v>
      </c>
      <c r="G945" t="str">
        <f>VLOOKUP(D945,'[2]sold to'!$A:$H,8,0)</f>
        <v>Poland</v>
      </c>
      <c r="H945" t="str">
        <f>VLOOKUP(D945,'[2]sold to'!$A:$I,9,0)</f>
        <v>Europe</v>
      </c>
      <c r="K945">
        <v>120</v>
      </c>
      <c r="L945">
        <v>88026101</v>
      </c>
      <c r="M945" t="s">
        <v>731</v>
      </c>
      <c r="N945">
        <v>5</v>
      </c>
      <c r="P945" t="str">
        <f>VLOOKUP(L945,'Status Report'!B:AA,26,0)</f>
        <v>China</v>
      </c>
      <c r="Q945" t="str">
        <f>VLOOKUP(L945,'Status Report'!B:AB,27,0)</f>
        <v>Fridges</v>
      </c>
      <c r="R945">
        <f>VLOOKUP(L945,'Status Report'!B:X,23,0)</f>
        <v>100</v>
      </c>
      <c r="S945" t="str">
        <f>VLOOKUP(L945,'Status Report'!B:T,19,0)</f>
        <v>Dekkers Visual Communication B.v.</v>
      </c>
      <c r="T945" s="62" t="str">
        <f>VLOOKUP(L945,'Status Report'!B:E,4,0)</f>
        <v>From stock</v>
      </c>
      <c r="U945" s="19">
        <f>_xlfn.IFS(AI945="Den Bosch",VLOOKUP(L945,'Status Report'!B:AM,35,0),AI945="Yantian",VLOOKUP(L945,'Status Report'!B:AM,36,0),AI945="",IF(H945="Asia Pacific",VLOOKUP(L945,'Status Report'!B:AM,36,0),VLOOKUP(L945,'Status Report'!B:AM,35,0)),AI945="Direct shipment",IF(H945="Asia Pacific",VLOOKUP(L945,'Status Report'!B:AM,36,0),VLOOKUP(L945,'Status Report'!B:AM,35,0)))</f>
        <v>573.29</v>
      </c>
      <c r="V945" s="20">
        <f t="shared" si="214"/>
        <v>2866.45</v>
      </c>
      <c r="W945" s="19">
        <f>_xlfn.IFS(AI945="Den Bosch",VLOOKUP(L945,'Status Report'!B:AM,37,0),AI945="Yantian",VLOOKUP(L945,'Status Report'!B:AM,38,0),AI945="",IF(H945="Asia Pacific",VLOOKUP(L945,'Status Report'!B:AM,38,0),VLOOKUP(L945,'Status Report'!B:AM,37,0)),AI945="Direct shipment",IF(H945="Asia Pacific",VLOOKUP(L945,'Status Report'!B:AM,38,0),VLOOKUP(L945,'Status Report'!B:AM,37,0)))</f>
        <v>573.29</v>
      </c>
      <c r="X945" s="20">
        <f t="shared" si="215"/>
        <v>2866.45</v>
      </c>
      <c r="Y945" s="20">
        <f>_xlfn.IFS(AI945="Den Bosch",VLOOKUP(L945,'Status Report'!B:AO,39,0),AI945="Yantian",VLOOKUP(L945,'Status Report'!B:AO,40,0),AI945="",IF(H945="Asia Pacific",VLOOKUP(L945,'Status Report'!B:AO,40,0),VLOOKUP(L945,'Status Report'!B:AO,39,0)),AI945="Direct shipment",IF(H945="Asia Pacific",VLOOKUP(L945,'Status Report'!B:AO,40,0),VLOOKUP(L945,'Status Report'!B:AO,39,0)))</f>
        <v>0</v>
      </c>
      <c r="Z945" s="20">
        <f t="shared" si="216"/>
        <v>0</v>
      </c>
      <c r="AA945" s="20">
        <f t="shared" si="217"/>
        <v>2866.45</v>
      </c>
      <c r="AB945" s="21">
        <f>_xlfn.IFS(AI945="Den Bosch",VLOOKUP(L945,'Status Report'!B:AM,33,0),AI945="Yantian",VLOOKUP(L945,'Status Report'!B:AM,34,0),AI945="",IF(H945="Asia Pacific",VLOOKUP(L945,'Status Report'!B:AM,34,0),VLOOKUP(L945,'Status Report'!B:AM,33,0)),AI945="Direct shipment",IF(H945="Asia Pacific",VLOOKUP(L945,'Status Report'!B:AM,34,0),VLOOKUP(L945,'Status Report'!B:AM,33,0)))</f>
        <v>504.49560000000002</v>
      </c>
      <c r="AC945" s="21">
        <f>VLOOKUP(L945,'Status Report'!B:CE,82,0)</f>
        <v>0</v>
      </c>
      <c r="AD945" s="21">
        <f t="shared" si="218"/>
        <v>504.49560000000002</v>
      </c>
      <c r="AE945" s="63">
        <f>VLOOKUP(L945,'Status Report'!B:W,20,0)</f>
        <v>49</v>
      </c>
      <c r="AF945" s="63">
        <f>VLOOKUP(L945,'Status Report'!B:W,21,0)</f>
        <v>59.5</v>
      </c>
      <c r="AG945" s="63">
        <f>VLOOKUP(L945,'Status Report'!B:W,22,0)</f>
        <v>58</v>
      </c>
      <c r="AH945" s="22">
        <f t="shared" si="219"/>
        <v>0.845495</v>
      </c>
      <c r="AI945" t="s">
        <v>990</v>
      </c>
      <c r="AK945" s="63">
        <f>IFERROR(VLOOKUP(G945,ASEAN!A:A,1,0),0)</f>
        <v>0</v>
      </c>
      <c r="AL945" s="63" t="str">
        <f>IFERROR(VLOOKUP(D945,'[3]customer specs'!$B$1:$D$65536,3,0),0)</f>
        <v>pallet</v>
      </c>
      <c r="AM945" s="64">
        <f t="shared" si="220"/>
        <v>0</v>
      </c>
      <c r="AN945" s="64">
        <f t="shared" si="221"/>
        <v>0</v>
      </c>
      <c r="AO945" s="63"/>
      <c r="AP945" s="63"/>
      <c r="AQ945" s="63" t="str">
        <f t="shared" si="222"/>
        <v>no</v>
      </c>
      <c r="AR945" s="20">
        <f t="shared" si="223"/>
        <v>2522.4780000000001</v>
      </c>
      <c r="AS945" s="63"/>
      <c r="AT945" s="23">
        <f t="shared" si="213"/>
        <v>0.12</v>
      </c>
      <c r="AU945" s="65">
        <f t="shared" si="224"/>
        <v>573.29045454545462</v>
      </c>
      <c r="AV945" s="65"/>
      <c r="AW945" s="65">
        <f t="shared" si="225"/>
        <v>2866.4522727272733</v>
      </c>
      <c r="AX945" s="65"/>
      <c r="AY945" s="63">
        <f>VLOOKUP(L945,'Status Report'!B:CF,81,0)</f>
        <v>0</v>
      </c>
      <c r="AZ945" s="63" t="str">
        <f>VLOOKUP(L945,'Status Report'!B:S,18,0)</f>
        <v>Jade Mahuzier</v>
      </c>
      <c r="BB945" s="63">
        <f>VLOOKUP(L945,'Status Report'!B:Z,25,0)</f>
        <v>1</v>
      </c>
      <c r="BC945" s="63">
        <f t="shared" si="226"/>
        <v>5</v>
      </c>
      <c r="BF945">
        <f>VLOOKUP(L945,'Status Report'!B:CE,82,0)</f>
        <v>0</v>
      </c>
      <c r="BG945">
        <f>VLOOKUP(L945,'Status Report'!B:CF,83,0)</f>
        <v>0</v>
      </c>
      <c r="BH945">
        <f>VLOOKUP(L945,'Status Report'!B:CG,84,0)</f>
        <v>0</v>
      </c>
      <c r="BI945" t="s">
        <v>901</v>
      </c>
      <c r="BJ945" t="s">
        <v>795</v>
      </c>
      <c r="BM945" s="67">
        <f t="shared" si="227"/>
        <v>7</v>
      </c>
    </row>
    <row r="946" spans="1:65" x14ac:dyDescent="0.25">
      <c r="A946" s="68" t="str">
        <f>VLOOKUP(L946,'Status Report'!B:CB,79,0)</f>
        <v>Heineken UCL</v>
      </c>
      <c r="C946">
        <v>20006099</v>
      </c>
      <c r="D946">
        <v>3090624</v>
      </c>
      <c r="E946" t="s">
        <v>908</v>
      </c>
      <c r="F946" t="s">
        <v>909</v>
      </c>
      <c r="G946" t="str">
        <f>VLOOKUP(D946,'[2]sold to'!$A:$H,8,0)</f>
        <v>Poland</v>
      </c>
      <c r="H946" t="str">
        <f>VLOOKUP(D946,'[2]sold to'!$A:$I,9,0)</f>
        <v>Europe</v>
      </c>
      <c r="K946">
        <v>130</v>
      </c>
      <c r="L946">
        <v>88026575</v>
      </c>
      <c r="M946" t="s">
        <v>861</v>
      </c>
      <c r="N946">
        <v>24</v>
      </c>
      <c r="P946" t="str">
        <f>VLOOKUP(L946,'Status Report'!B:AA,26,0)</f>
        <v>China</v>
      </c>
      <c r="Q946" t="str">
        <f>VLOOKUP(L946,'Status Report'!B:AB,27,0)</f>
        <v>Textiles-Clothing</v>
      </c>
      <c r="R946">
        <f>VLOOKUP(L946,'Status Report'!B:X,23,0)</f>
        <v>167</v>
      </c>
      <c r="S946" t="str">
        <f>VLOOKUP(L946,'Status Report'!B:T,19,0)</f>
        <v>Promocean The Netherlands BV</v>
      </c>
      <c r="T946" s="62">
        <f>VLOOKUP(L946,'Status Report'!B:E,4,0)</f>
        <v>3</v>
      </c>
      <c r="U946" s="19">
        <f>_xlfn.IFS(AI946="Den Bosch",VLOOKUP(L946,'Status Report'!B:AM,35,0),AI946="Yantian",VLOOKUP(L946,'Status Report'!B:AM,36,0),AI946="",IF(H946="Asia Pacific",VLOOKUP(L946,'Status Report'!B:AM,36,0),VLOOKUP(L946,'Status Report'!B:AM,35,0)),AI946="Direct shipment",IF(H946="Asia Pacific",VLOOKUP(L946,'Status Report'!B:AM,36,0),VLOOKUP(L946,'Status Report'!B:AM,35,0)))</f>
        <v>38.400000000000006</v>
      </c>
      <c r="V946" s="20">
        <f t="shared" si="214"/>
        <v>921.60000000000014</v>
      </c>
      <c r="W946" s="19">
        <f>_xlfn.IFS(AI946="Den Bosch",VLOOKUP(L946,'Status Report'!B:AM,37,0),AI946="Yantian",VLOOKUP(L946,'Status Report'!B:AM,38,0),AI946="",IF(H946="Asia Pacific",VLOOKUP(L946,'Status Report'!B:AM,38,0),VLOOKUP(L946,'Status Report'!B:AM,37,0)),AI946="Direct shipment",IF(H946="Asia Pacific",VLOOKUP(L946,'Status Report'!B:AM,38,0),VLOOKUP(L946,'Status Report'!B:AM,37,0)))</f>
        <v>38.400000000000006</v>
      </c>
      <c r="X946" s="20">
        <f t="shared" si="215"/>
        <v>921.60000000000014</v>
      </c>
      <c r="Y946" s="20">
        <f>_xlfn.IFS(AI946="Den Bosch",VLOOKUP(L946,'Status Report'!B:AO,39,0),AI946="Yantian",VLOOKUP(L946,'Status Report'!B:AO,40,0),AI946="",IF(H946="Asia Pacific",VLOOKUP(L946,'Status Report'!B:AO,40,0),VLOOKUP(L946,'Status Report'!B:AO,39,0)),AI946="Direct shipment",IF(H946="Asia Pacific",VLOOKUP(L946,'Status Report'!B:AO,40,0),VLOOKUP(L946,'Status Report'!B:AO,39,0)))</f>
        <v>0</v>
      </c>
      <c r="Z946" s="20">
        <f t="shared" si="216"/>
        <v>0</v>
      </c>
      <c r="AA946" s="20">
        <f t="shared" si="217"/>
        <v>921.60000000000014</v>
      </c>
      <c r="AB946" s="21">
        <f>_xlfn.IFS(AI946="Den Bosch",VLOOKUP(L946,'Status Report'!B:AM,33,0),AI946="Yantian",VLOOKUP(L946,'Status Report'!B:AM,34,0),AI946="",IF(H946="Asia Pacific",VLOOKUP(L946,'Status Report'!B:AM,34,0),VLOOKUP(L946,'Status Report'!B:AM,33,0)),AI946="Direct shipment",IF(H946="Asia Pacific",VLOOKUP(L946,'Status Report'!B:AM,34,0),VLOOKUP(L946,'Status Report'!B:AM,33,0)))</f>
        <v>33.497099999999996</v>
      </c>
      <c r="AC946" s="21">
        <f>VLOOKUP(L946,'Status Report'!B:CE,82,0)</f>
        <v>0</v>
      </c>
      <c r="AD946" s="21">
        <f t="shared" si="218"/>
        <v>33.497099999999996</v>
      </c>
      <c r="AE946" s="63">
        <f>VLOOKUP(L946,'Status Report'!B:W,20,0)</f>
        <v>25.5</v>
      </c>
      <c r="AF946" s="63">
        <f>VLOOKUP(L946,'Status Report'!B:W,21,0)</f>
        <v>25</v>
      </c>
      <c r="AG946" s="63">
        <f>VLOOKUP(L946,'Status Report'!B:W,22,0)</f>
        <v>18.5</v>
      </c>
      <c r="AH946" s="22">
        <f t="shared" si="219"/>
        <v>0.28305000000000002</v>
      </c>
      <c r="AI946" t="s">
        <v>990</v>
      </c>
      <c r="AK946" s="63">
        <f>IFERROR(VLOOKUP(G946,ASEAN!A:A,1,0),0)</f>
        <v>0</v>
      </c>
      <c r="AL946" s="63" t="str">
        <f>IFERROR(VLOOKUP(D946,'[3]customer specs'!$B$1:$D$65536,3,0),0)</f>
        <v>pallet</v>
      </c>
      <c r="AM946" s="64">
        <f t="shared" si="220"/>
        <v>0</v>
      </c>
      <c r="AN946" s="64">
        <f t="shared" si="221"/>
        <v>0</v>
      </c>
      <c r="AO946" s="63"/>
      <c r="AP946" s="63"/>
      <c r="AQ946" s="63" t="str">
        <f t="shared" si="222"/>
        <v>no</v>
      </c>
      <c r="AR946" s="20">
        <f t="shared" si="223"/>
        <v>803.93039999999996</v>
      </c>
      <c r="AS946" s="63"/>
      <c r="AT946" s="23">
        <f t="shared" si="213"/>
        <v>0.12</v>
      </c>
      <c r="AU946" s="65">
        <f t="shared" si="224"/>
        <v>38.064886363636361</v>
      </c>
      <c r="AV946" s="65"/>
      <c r="AW946" s="65">
        <f t="shared" si="225"/>
        <v>913.55727272727268</v>
      </c>
      <c r="AX946" s="65"/>
      <c r="AY946" s="63">
        <f>VLOOKUP(L946,'Status Report'!B:CF,81,0)</f>
        <v>0</v>
      </c>
      <c r="AZ946" s="63" t="str">
        <f>VLOOKUP(L946,'Status Report'!B:S,18,0)</f>
        <v>Ellina Smirnova</v>
      </c>
      <c r="BB946" s="63">
        <f>VLOOKUP(L946,'Status Report'!B:Z,25,0)</f>
        <v>6</v>
      </c>
      <c r="BC946" s="63">
        <f t="shared" si="226"/>
        <v>144</v>
      </c>
      <c r="BF946">
        <f>VLOOKUP(L946,'Status Report'!B:CE,82,0)</f>
        <v>0</v>
      </c>
      <c r="BG946">
        <f>VLOOKUP(L946,'Status Report'!B:CF,83,0)</f>
        <v>0</v>
      </c>
      <c r="BH946">
        <f>VLOOKUP(L946,'Status Report'!B:CG,84,0)</f>
        <v>0</v>
      </c>
      <c r="BI946" t="s">
        <v>901</v>
      </c>
      <c r="BJ946" t="s">
        <v>795</v>
      </c>
      <c r="BM946" s="67">
        <f t="shared" si="227"/>
        <v>169</v>
      </c>
    </row>
    <row r="947" spans="1:65" x14ac:dyDescent="0.25">
      <c r="A947" s="68" t="str">
        <f>VLOOKUP(L947,'Status Report'!B:CB,79,0)</f>
        <v>Heineken UCL</v>
      </c>
      <c r="C947">
        <v>20006101</v>
      </c>
      <c r="D947">
        <v>3090674</v>
      </c>
      <c r="E947" t="s">
        <v>910</v>
      </c>
      <c r="F947" t="s">
        <v>911</v>
      </c>
      <c r="G947" t="str">
        <f>VLOOKUP(D947,'[2]sold to'!$A:$H,8,0)</f>
        <v>Macedonia</v>
      </c>
      <c r="H947" t="str">
        <f>VLOOKUP(D947,'[2]sold to'!$A:$I,9,0)</f>
        <v>Europe</v>
      </c>
      <c r="K947">
        <v>10</v>
      </c>
      <c r="L947">
        <v>88026505</v>
      </c>
      <c r="M947" t="s">
        <v>329</v>
      </c>
      <c r="N947">
        <v>450</v>
      </c>
      <c r="P947" t="str">
        <f>VLOOKUP(L947,'Status Report'!B:AA,26,0)</f>
        <v>China</v>
      </c>
      <c r="Q947" t="str">
        <f>VLOOKUP(L947,'Status Report'!B:AB,27,0)</f>
        <v>Premiums</v>
      </c>
      <c r="R947">
        <f>VLOOKUP(L947,'Status Report'!B:X,23,0)</f>
        <v>500</v>
      </c>
      <c r="S947" t="str">
        <f>VLOOKUP(L947,'Status Report'!B:T,19,0)</f>
        <v>Promocean The Netherlands BV</v>
      </c>
      <c r="T947" s="62">
        <f>VLOOKUP(L947,'Status Report'!B:E,4,0)</f>
        <v>3</v>
      </c>
      <c r="U947" s="19">
        <f>_xlfn.IFS(AI947="Den Bosch",VLOOKUP(L947,'Status Report'!B:AM,35,0),AI947="Yantian",VLOOKUP(L947,'Status Report'!B:AM,36,0),AI947="",IF(H947="Asia Pacific",VLOOKUP(L947,'Status Report'!B:AM,36,0),VLOOKUP(L947,'Status Report'!B:AM,35,0)),AI947="Direct shipment",IF(H947="Asia Pacific",VLOOKUP(L947,'Status Report'!B:AM,36,0),VLOOKUP(L947,'Status Report'!B:AM,35,0)))</f>
        <v>64.900000000000006</v>
      </c>
      <c r="V947" s="20">
        <f t="shared" si="214"/>
        <v>29205.000000000004</v>
      </c>
      <c r="W947" s="19">
        <f>_xlfn.IFS(AI947="Den Bosch",VLOOKUP(L947,'Status Report'!B:AM,37,0),AI947="Yantian",VLOOKUP(L947,'Status Report'!B:AM,38,0),AI947="",IF(H947="Asia Pacific",VLOOKUP(L947,'Status Report'!B:AM,38,0),VLOOKUP(L947,'Status Report'!B:AM,37,0)),AI947="Direct shipment",IF(H947="Asia Pacific",VLOOKUP(L947,'Status Report'!B:AM,38,0),VLOOKUP(L947,'Status Report'!B:AM,37,0)))</f>
        <v>60.300000000000004</v>
      </c>
      <c r="X947" s="20">
        <f t="shared" si="215"/>
        <v>27135.000000000004</v>
      </c>
      <c r="Y947" s="20">
        <f>_xlfn.IFS(AI947="Den Bosch",VLOOKUP(L947,'Status Report'!B:AO,39,0),AI947="Yantian",VLOOKUP(L947,'Status Report'!B:AO,40,0),AI947="",IF(H947="Asia Pacific",VLOOKUP(L947,'Status Report'!B:AO,40,0),VLOOKUP(L947,'Status Report'!B:AO,39,0)),AI947="Direct shipment",IF(H947="Asia Pacific",VLOOKUP(L947,'Status Report'!B:AO,40,0),VLOOKUP(L947,'Status Report'!B:AO,39,0)))</f>
        <v>0</v>
      </c>
      <c r="Z947" s="20">
        <f t="shared" si="216"/>
        <v>0</v>
      </c>
      <c r="AA947" s="20">
        <f t="shared" si="217"/>
        <v>27135.000000000004</v>
      </c>
      <c r="AB947" s="21">
        <f>_xlfn.IFS(AI947="Den Bosch",VLOOKUP(L947,'Status Report'!B:AM,33,0),AI947="Yantian",VLOOKUP(L947,'Status Report'!B:AM,34,0),AI947="",IF(H947="Asia Pacific",VLOOKUP(L947,'Status Report'!B:AM,34,0),VLOOKUP(L947,'Status Report'!B:AM,33,0)),AI947="Direct shipment",IF(H947="Asia Pacific",VLOOKUP(L947,'Status Report'!B:AM,34,0),VLOOKUP(L947,'Status Report'!B:AM,33,0)))</f>
        <v>52.189200000000007</v>
      </c>
      <c r="AC947" s="21">
        <f>VLOOKUP(L947,'Status Report'!B:CE,82,0)</f>
        <v>0</v>
      </c>
      <c r="AD947" s="21">
        <f t="shared" si="218"/>
        <v>52.189200000000007</v>
      </c>
      <c r="AE947" s="63">
        <f>VLOOKUP(L947,'Status Report'!B:W,20,0)</f>
        <v>68</v>
      </c>
      <c r="AF947" s="63">
        <f>VLOOKUP(L947,'Status Report'!B:W,21,0)</f>
        <v>19</v>
      </c>
      <c r="AG947" s="63">
        <f>VLOOKUP(L947,'Status Report'!B:W,22,0)</f>
        <v>19</v>
      </c>
      <c r="AH947" s="22">
        <f t="shared" si="219"/>
        <v>11.0466</v>
      </c>
      <c r="AI947" t="s">
        <v>990</v>
      </c>
      <c r="AK947" s="63">
        <f>IFERROR(VLOOKUP(G947,ASEAN!A:A,1,0),0)</f>
        <v>0</v>
      </c>
      <c r="AL947" s="63">
        <f>IFERROR(VLOOKUP(D947,'[3]customer specs'!$B$1:$D$65536,3,0),0)</f>
        <v>0</v>
      </c>
      <c r="AM947" s="64">
        <f t="shared" si="220"/>
        <v>2070</v>
      </c>
      <c r="AN947" s="64">
        <f t="shared" si="221"/>
        <v>0</v>
      </c>
      <c r="AO947" s="63"/>
      <c r="AP947" s="63"/>
      <c r="AQ947" s="63" t="str">
        <f t="shared" si="222"/>
        <v>no</v>
      </c>
      <c r="AR947" s="20">
        <f t="shared" si="223"/>
        <v>23485.140000000003</v>
      </c>
      <c r="AS947" s="63"/>
      <c r="AT947" s="23">
        <f t="shared" si="213"/>
        <v>0.12</v>
      </c>
      <c r="AU947" s="65">
        <f t="shared" si="224"/>
        <v>59.305909090909097</v>
      </c>
      <c r="AV947" s="65"/>
      <c r="AW947" s="65">
        <f t="shared" si="225"/>
        <v>26687.659090909092</v>
      </c>
      <c r="AX947" s="65"/>
      <c r="AY947" s="63">
        <f>VLOOKUP(L947,'Status Report'!B:CF,81,0)</f>
        <v>0</v>
      </c>
      <c r="AZ947" s="63" t="str">
        <f>VLOOKUP(L947,'Status Report'!B:S,18,0)</f>
        <v>Ellina Smirnova</v>
      </c>
      <c r="BB947" s="63">
        <f>VLOOKUP(L947,'Status Report'!B:Z,25,0)</f>
        <v>10</v>
      </c>
      <c r="BC947" s="63">
        <f t="shared" si="226"/>
        <v>4500</v>
      </c>
      <c r="BF947">
        <f>VLOOKUP(L947,'Status Report'!B:CE,82,0)</f>
        <v>0</v>
      </c>
      <c r="BG947">
        <f>VLOOKUP(L947,'Status Report'!B:CF,83,0)</f>
        <v>0</v>
      </c>
      <c r="BH947">
        <f>VLOOKUP(L947,'Status Report'!B:CG,84,0)</f>
        <v>0</v>
      </c>
      <c r="BI947" t="s">
        <v>901</v>
      </c>
      <c r="BJ947" t="s">
        <v>795</v>
      </c>
      <c r="BM947" s="67">
        <f t="shared" si="227"/>
        <v>4834</v>
      </c>
    </row>
    <row r="948" spans="1:65" x14ac:dyDescent="0.25">
      <c r="A948" s="68" t="str">
        <f>VLOOKUP(L948,'Status Report'!B:CB,79,0)</f>
        <v>Heineken UCL</v>
      </c>
      <c r="C948">
        <v>20006101</v>
      </c>
      <c r="D948">
        <v>3090674</v>
      </c>
      <c r="E948" t="s">
        <v>910</v>
      </c>
      <c r="F948" t="s">
        <v>911</v>
      </c>
      <c r="G948" t="str">
        <f>VLOOKUP(D948,'[2]sold to'!$A:$H,8,0)</f>
        <v>Macedonia</v>
      </c>
      <c r="H948" t="str">
        <f>VLOOKUP(D948,'[2]sold to'!$A:$I,9,0)</f>
        <v>Europe</v>
      </c>
      <c r="K948">
        <v>20</v>
      </c>
      <c r="L948">
        <v>88026485</v>
      </c>
      <c r="M948" t="s">
        <v>312</v>
      </c>
      <c r="N948">
        <v>200</v>
      </c>
      <c r="P948" t="str">
        <f>VLOOKUP(L948,'Status Report'!B:AA,26,0)</f>
        <v>China</v>
      </c>
      <c r="Q948" t="str">
        <f>VLOOKUP(L948,'Status Report'!B:AB,27,0)</f>
        <v>Bar support</v>
      </c>
      <c r="R948">
        <f>VLOOKUP(L948,'Status Report'!B:X,23,0)</f>
        <v>125</v>
      </c>
      <c r="S948" t="str">
        <f>VLOOKUP(L948,'Status Report'!B:T,19,0)</f>
        <v>Promocean The Netherlands BV</v>
      </c>
      <c r="T948" s="62">
        <f>VLOOKUP(L948,'Status Report'!B:E,4,0)</f>
        <v>3</v>
      </c>
      <c r="U948" s="19">
        <f>_xlfn.IFS(AI948="Den Bosch",VLOOKUP(L948,'Status Report'!B:AM,35,0),AI948="Yantian",VLOOKUP(L948,'Status Report'!B:AM,36,0),AI948="",IF(H948="Asia Pacific",VLOOKUP(L948,'Status Report'!B:AM,36,0),VLOOKUP(L948,'Status Report'!B:AM,35,0)),AI948="Direct shipment",IF(H948="Asia Pacific",VLOOKUP(L948,'Status Report'!B:AM,36,0),VLOOKUP(L948,'Status Report'!B:AM,35,0)))</f>
        <v>30.2</v>
      </c>
      <c r="V948" s="20">
        <f t="shared" si="214"/>
        <v>6040</v>
      </c>
      <c r="W948" s="19">
        <f>_xlfn.IFS(AI948="Den Bosch",VLOOKUP(L948,'Status Report'!B:AM,37,0),AI948="Yantian",VLOOKUP(L948,'Status Report'!B:AM,38,0),AI948="",IF(H948="Asia Pacific",VLOOKUP(L948,'Status Report'!B:AM,38,0),VLOOKUP(L948,'Status Report'!B:AM,37,0)),AI948="Direct shipment",IF(H948="Asia Pacific",VLOOKUP(L948,'Status Report'!B:AM,38,0),VLOOKUP(L948,'Status Report'!B:AM,37,0)))</f>
        <v>26.400000000000002</v>
      </c>
      <c r="X948" s="20">
        <f t="shared" si="215"/>
        <v>5280</v>
      </c>
      <c r="Y948" s="20">
        <f>_xlfn.IFS(AI948="Den Bosch",VLOOKUP(L948,'Status Report'!B:AO,39,0),AI948="Yantian",VLOOKUP(L948,'Status Report'!B:AO,40,0),AI948="",IF(H948="Asia Pacific",VLOOKUP(L948,'Status Report'!B:AO,40,0),VLOOKUP(L948,'Status Report'!B:AO,39,0)),AI948="Direct shipment",IF(H948="Asia Pacific",VLOOKUP(L948,'Status Report'!B:AO,40,0),VLOOKUP(L948,'Status Report'!B:AO,39,0)))</f>
        <v>0</v>
      </c>
      <c r="Z948" s="20">
        <f t="shared" si="216"/>
        <v>0</v>
      </c>
      <c r="AA948" s="20">
        <f t="shared" si="217"/>
        <v>5280</v>
      </c>
      <c r="AB948" s="21">
        <f>_xlfn.IFS(AI948="Den Bosch",VLOOKUP(L948,'Status Report'!B:AM,33,0),AI948="Yantian",VLOOKUP(L948,'Status Report'!B:AM,34,0),AI948="",IF(H948="Asia Pacific",VLOOKUP(L948,'Status Report'!B:AM,34,0),VLOOKUP(L948,'Status Report'!B:AM,33,0)),AI948="Direct shipment",IF(H948="Asia Pacific",VLOOKUP(L948,'Status Report'!B:AM,34,0),VLOOKUP(L948,'Status Report'!B:AM,33,0)))</f>
        <v>23.176800000000004</v>
      </c>
      <c r="AC948" s="21">
        <f>VLOOKUP(L948,'Status Report'!B:CE,82,0)</f>
        <v>0</v>
      </c>
      <c r="AD948" s="21">
        <f t="shared" si="218"/>
        <v>23.176800000000004</v>
      </c>
      <c r="AE948" s="63">
        <f>VLOOKUP(L948,'Status Report'!B:W,20,0)</f>
        <v>14</v>
      </c>
      <c r="AF948" s="63">
        <f>VLOOKUP(L948,'Status Report'!B:W,21,0)</f>
        <v>5</v>
      </c>
      <c r="AG948" s="63">
        <f>VLOOKUP(L948,'Status Report'!B:W,22,0)</f>
        <v>5</v>
      </c>
      <c r="AH948" s="22">
        <f t="shared" si="219"/>
        <v>7.0000000000000007E-2</v>
      </c>
      <c r="AI948" t="s">
        <v>990</v>
      </c>
      <c r="AK948" s="63">
        <f>IFERROR(VLOOKUP(G948,ASEAN!A:A,1,0),0)</f>
        <v>0</v>
      </c>
      <c r="AL948" s="63">
        <f>IFERROR(VLOOKUP(D948,'[3]customer specs'!$B$1:$D$65536,3,0),0)</f>
        <v>0</v>
      </c>
      <c r="AM948" s="64">
        <f t="shared" si="220"/>
        <v>760</v>
      </c>
      <c r="AN948" s="64">
        <f t="shared" si="221"/>
        <v>0</v>
      </c>
      <c r="AO948" s="63"/>
      <c r="AP948" s="63"/>
      <c r="AQ948" s="63" t="str">
        <f t="shared" si="222"/>
        <v>yes</v>
      </c>
      <c r="AR948" s="20">
        <f t="shared" si="223"/>
        <v>4635.3600000000006</v>
      </c>
      <c r="AS948" s="63"/>
      <c r="AT948" s="23">
        <f t="shared" si="213"/>
        <v>0.12</v>
      </c>
      <c r="AU948" s="65">
        <f t="shared" si="224"/>
        <v>26.33727272727273</v>
      </c>
      <c r="AV948" s="65"/>
      <c r="AW948" s="65">
        <f t="shared" si="225"/>
        <v>5267.454545454546</v>
      </c>
      <c r="AX948" s="65"/>
      <c r="AY948" s="63">
        <f>VLOOKUP(L948,'Status Report'!B:CF,81,0)</f>
        <v>0</v>
      </c>
      <c r="AZ948" s="63" t="str">
        <f>VLOOKUP(L948,'Status Report'!B:S,18,0)</f>
        <v>Ellina Smirnova</v>
      </c>
      <c r="BB948" s="63">
        <f>VLOOKUP(L948,'Status Report'!B:Z,25,0)</f>
        <v>20</v>
      </c>
      <c r="BC948" s="63">
        <f t="shared" si="226"/>
        <v>4000</v>
      </c>
      <c r="BF948">
        <f>VLOOKUP(L948,'Status Report'!B:CE,82,0)</f>
        <v>0</v>
      </c>
      <c r="BG948">
        <f>VLOOKUP(L948,'Status Report'!B:CF,83,0)</f>
        <v>0</v>
      </c>
      <c r="BH948">
        <f>VLOOKUP(L948,'Status Report'!B:CG,84,0)</f>
        <v>0</v>
      </c>
      <c r="BI948" t="s">
        <v>901</v>
      </c>
      <c r="BJ948" t="s">
        <v>795</v>
      </c>
      <c r="BM948" s="67">
        <f t="shared" si="227"/>
        <v>2875</v>
      </c>
    </row>
    <row r="949" spans="1:65" x14ac:dyDescent="0.25">
      <c r="A949" s="68" t="str">
        <f>VLOOKUP(L949,'Status Report'!B:CB,79,0)</f>
        <v>Heineken UCL</v>
      </c>
      <c r="C949">
        <v>20006101</v>
      </c>
      <c r="D949">
        <v>3090674</v>
      </c>
      <c r="E949" t="s">
        <v>910</v>
      </c>
      <c r="F949" t="s">
        <v>911</v>
      </c>
      <c r="G949" t="str">
        <f>VLOOKUP(D949,'[2]sold to'!$A:$H,8,0)</f>
        <v>Macedonia</v>
      </c>
      <c r="H949" t="str">
        <f>VLOOKUP(D949,'[2]sold to'!$A:$I,9,0)</f>
        <v>Europe</v>
      </c>
      <c r="K949">
        <v>30</v>
      </c>
      <c r="L949">
        <v>88026519</v>
      </c>
      <c r="M949" t="s">
        <v>816</v>
      </c>
      <c r="N949">
        <v>50</v>
      </c>
      <c r="P949" t="str">
        <f>VLOOKUP(L949,'Status Report'!B:AA,26,0)</f>
        <v>China</v>
      </c>
      <c r="Q949" t="str">
        <f>VLOOKUP(L949,'Status Report'!B:AB,27,0)</f>
        <v>Premiums</v>
      </c>
      <c r="R949">
        <f>VLOOKUP(L949,'Status Report'!B:X,23,0)</f>
        <v>250</v>
      </c>
      <c r="S949" t="str">
        <f>VLOOKUP(L949,'Status Report'!B:T,19,0)</f>
        <v>Promocean The Netherlands BV</v>
      </c>
      <c r="T949" s="62">
        <f>VLOOKUP(L949,'Status Report'!B:E,4,0)</f>
        <v>3</v>
      </c>
      <c r="U949" s="19">
        <f>_xlfn.IFS(AI949="Den Bosch",VLOOKUP(L949,'Status Report'!B:AM,35,0),AI949="Yantian",VLOOKUP(L949,'Status Report'!B:AM,36,0),AI949="",IF(H949="Asia Pacific",VLOOKUP(L949,'Status Report'!B:AM,36,0),VLOOKUP(L949,'Status Report'!B:AM,35,0)),AI949="Direct shipment",IF(H949="Asia Pacific",VLOOKUP(L949,'Status Report'!B:AM,36,0),VLOOKUP(L949,'Status Report'!B:AM,35,0)))</f>
        <v>74.7</v>
      </c>
      <c r="V949" s="20">
        <f t="shared" si="214"/>
        <v>3735</v>
      </c>
      <c r="W949" s="19">
        <f>_xlfn.IFS(AI949="Den Bosch",VLOOKUP(L949,'Status Report'!B:AM,37,0),AI949="Yantian",VLOOKUP(L949,'Status Report'!B:AM,38,0),AI949="",IF(H949="Asia Pacific",VLOOKUP(L949,'Status Report'!B:AM,38,0),VLOOKUP(L949,'Status Report'!B:AM,37,0)),AI949="Direct shipment",IF(H949="Asia Pacific",VLOOKUP(L949,'Status Report'!B:AM,38,0),VLOOKUP(L949,'Status Report'!B:AM,37,0)))</f>
        <v>72.699999999999989</v>
      </c>
      <c r="X949" s="20">
        <f t="shared" si="215"/>
        <v>3634.9999999999995</v>
      </c>
      <c r="Y949" s="20">
        <f>_xlfn.IFS(AI949="Den Bosch",VLOOKUP(L949,'Status Report'!B:AO,39,0),AI949="Yantian",VLOOKUP(L949,'Status Report'!B:AO,40,0),AI949="",IF(H949="Asia Pacific",VLOOKUP(L949,'Status Report'!B:AO,40,0),VLOOKUP(L949,'Status Report'!B:AO,39,0)),AI949="Direct shipment",IF(H949="Asia Pacific",VLOOKUP(L949,'Status Report'!B:AO,40,0),VLOOKUP(L949,'Status Report'!B:AO,39,0)))</f>
        <v>0</v>
      </c>
      <c r="Z949" s="20">
        <f t="shared" si="216"/>
        <v>0</v>
      </c>
      <c r="AA949" s="20">
        <f t="shared" si="217"/>
        <v>3634.9999999999995</v>
      </c>
      <c r="AB949" s="21">
        <f>_xlfn.IFS(AI949="Den Bosch",VLOOKUP(L949,'Status Report'!B:AM,33,0),AI949="Yantian",VLOOKUP(L949,'Status Report'!B:AM,34,0),AI949="",IF(H949="Asia Pacific",VLOOKUP(L949,'Status Report'!B:AM,34,0),VLOOKUP(L949,'Status Report'!B:AM,33,0)),AI949="Direct shipment",IF(H949="Asia Pacific",VLOOKUP(L949,'Status Report'!B:AM,34,0),VLOOKUP(L949,'Status Report'!B:AM,33,0)))</f>
        <v>62.893800000000006</v>
      </c>
      <c r="AC949" s="21">
        <f>VLOOKUP(L949,'Status Report'!B:CE,82,0)</f>
        <v>0</v>
      </c>
      <c r="AD949" s="21">
        <f t="shared" si="218"/>
        <v>62.893800000000006</v>
      </c>
      <c r="AE949" s="63">
        <f>VLOOKUP(L949,'Status Report'!B:W,20,0)</f>
        <v>37</v>
      </c>
      <c r="AF949" s="63">
        <f>VLOOKUP(L949,'Status Report'!B:W,21,0)</f>
        <v>16</v>
      </c>
      <c r="AG949" s="63">
        <f>VLOOKUP(L949,'Status Report'!B:W,22,0)</f>
        <v>17</v>
      </c>
      <c r="AH949" s="22">
        <f t="shared" si="219"/>
        <v>0.50319999999999998</v>
      </c>
      <c r="AI949" t="s">
        <v>990</v>
      </c>
      <c r="AK949" s="63">
        <f>IFERROR(VLOOKUP(G949,ASEAN!A:A,1,0),0)</f>
        <v>0</v>
      </c>
      <c r="AL949" s="63">
        <f>IFERROR(VLOOKUP(D949,'[3]customer specs'!$B$1:$D$65536,3,0),0)</f>
        <v>0</v>
      </c>
      <c r="AM949" s="64">
        <f t="shared" si="220"/>
        <v>100.00000000000045</v>
      </c>
      <c r="AN949" s="64">
        <f t="shared" si="221"/>
        <v>0</v>
      </c>
      <c r="AO949" s="63"/>
      <c r="AP949" s="63"/>
      <c r="AQ949" s="63" t="str">
        <f t="shared" si="222"/>
        <v>no</v>
      </c>
      <c r="AR949" s="20">
        <f t="shared" si="223"/>
        <v>3144.6900000000005</v>
      </c>
      <c r="AS949" s="63"/>
      <c r="AT949" s="23">
        <f t="shared" si="213"/>
        <v>0.12</v>
      </c>
      <c r="AU949" s="65">
        <f t="shared" si="224"/>
        <v>71.470227272727286</v>
      </c>
      <c r="AV949" s="65"/>
      <c r="AW949" s="65">
        <f t="shared" si="225"/>
        <v>3573.5113636363644</v>
      </c>
      <c r="AX949" s="65"/>
      <c r="AY949" s="63">
        <f>VLOOKUP(L949,'Status Report'!B:CF,81,0)</f>
        <v>0</v>
      </c>
      <c r="AZ949" s="63" t="str">
        <f>VLOOKUP(L949,'Status Report'!B:S,18,0)</f>
        <v>Ellina Smirnova</v>
      </c>
      <c r="BB949" s="63">
        <f>VLOOKUP(L949,'Status Report'!B:Z,25,0)</f>
        <v>10</v>
      </c>
      <c r="BC949" s="63">
        <f t="shared" si="226"/>
        <v>500</v>
      </c>
      <c r="BF949">
        <f>VLOOKUP(L949,'Status Report'!B:CE,82,0)</f>
        <v>0</v>
      </c>
      <c r="BG949">
        <f>VLOOKUP(L949,'Status Report'!B:CF,83,0)</f>
        <v>0</v>
      </c>
      <c r="BH949">
        <f>VLOOKUP(L949,'Status Report'!B:CG,84,0)</f>
        <v>0</v>
      </c>
      <c r="BI949" t="s">
        <v>901</v>
      </c>
      <c r="BJ949" t="s">
        <v>795</v>
      </c>
      <c r="BM949" s="67">
        <f t="shared" si="227"/>
        <v>819</v>
      </c>
    </row>
    <row r="950" spans="1:65" x14ac:dyDescent="0.25">
      <c r="A950" s="68" t="str">
        <f>VLOOKUP(L950,'Status Report'!B:CB,79,0)</f>
        <v>Heineken UCL</v>
      </c>
      <c r="C950">
        <v>20006101</v>
      </c>
      <c r="D950">
        <v>3090674</v>
      </c>
      <c r="E950" t="s">
        <v>910</v>
      </c>
      <c r="F950" t="s">
        <v>911</v>
      </c>
      <c r="G950" t="str">
        <f>VLOOKUP(D950,'[2]sold to'!$A:$H,8,0)</f>
        <v>Macedonia</v>
      </c>
      <c r="H950" t="str">
        <f>VLOOKUP(D950,'[2]sold to'!$A:$I,9,0)</f>
        <v>Europe</v>
      </c>
      <c r="K950">
        <v>40</v>
      </c>
      <c r="L950">
        <v>88026486</v>
      </c>
      <c r="M950" t="s">
        <v>313</v>
      </c>
      <c r="N950">
        <v>30</v>
      </c>
      <c r="P950" t="str">
        <f>VLOOKUP(L950,'Status Report'!B:AA,26,0)</f>
        <v>China</v>
      </c>
      <c r="Q950" t="str">
        <f>VLOOKUP(L950,'Status Report'!B:AB,27,0)</f>
        <v>Textiles-Clothing</v>
      </c>
      <c r="R950">
        <f>VLOOKUP(L950,'Status Report'!B:X,23,0)</f>
        <v>42</v>
      </c>
      <c r="S950" t="str">
        <f>VLOOKUP(L950,'Status Report'!B:T,19,0)</f>
        <v>Promocean The Netherlands BV</v>
      </c>
      <c r="T950" s="62">
        <f>VLOOKUP(L950,'Status Report'!B:E,4,0)</f>
        <v>3</v>
      </c>
      <c r="U950" s="19">
        <f>_xlfn.IFS(AI950="Den Bosch",VLOOKUP(L950,'Status Report'!B:AM,35,0),AI950="Yantian",VLOOKUP(L950,'Status Report'!B:AM,36,0),AI950="",IF(H950="Asia Pacific",VLOOKUP(L950,'Status Report'!B:AM,36,0),VLOOKUP(L950,'Status Report'!B:AM,35,0)),AI950="Direct shipment",IF(H950="Asia Pacific",VLOOKUP(L950,'Status Report'!B:AM,36,0),VLOOKUP(L950,'Status Report'!B:AM,35,0)))</f>
        <v>115.68</v>
      </c>
      <c r="V950" s="20">
        <f t="shared" si="214"/>
        <v>3470.4</v>
      </c>
      <c r="W950" s="19">
        <f>_xlfn.IFS(AI950="Den Bosch",VLOOKUP(L950,'Status Report'!B:AM,37,0),AI950="Yantian",VLOOKUP(L950,'Status Report'!B:AM,38,0),AI950="",IF(H950="Asia Pacific",VLOOKUP(L950,'Status Report'!B:AM,38,0),VLOOKUP(L950,'Status Report'!B:AM,37,0)),AI950="Direct shipment",IF(H950="Asia Pacific",VLOOKUP(L950,'Status Report'!B:AM,38,0),VLOOKUP(L950,'Status Report'!B:AM,37,0)))</f>
        <v>71.28</v>
      </c>
      <c r="X950" s="20">
        <f t="shared" si="215"/>
        <v>2138.4</v>
      </c>
      <c r="Y950" s="20">
        <f>_xlfn.IFS(AI950="Den Bosch",VLOOKUP(L950,'Status Report'!B:AO,39,0),AI950="Yantian",VLOOKUP(L950,'Status Report'!B:AO,40,0),AI950="",IF(H950="Asia Pacific",VLOOKUP(L950,'Status Report'!B:AO,40,0),VLOOKUP(L950,'Status Report'!B:AO,39,0)),AI950="Direct shipment",IF(H950="Asia Pacific",VLOOKUP(L950,'Status Report'!B:AO,40,0),VLOOKUP(L950,'Status Report'!B:AO,39,0)))</f>
        <v>0</v>
      </c>
      <c r="Z950" s="20">
        <f t="shared" si="216"/>
        <v>0</v>
      </c>
      <c r="AA950" s="20">
        <f t="shared" si="217"/>
        <v>2138.4</v>
      </c>
      <c r="AB950" s="21">
        <f>_xlfn.IFS(AI950="Den Bosch",VLOOKUP(L950,'Status Report'!B:AM,33,0),AI950="Yantian",VLOOKUP(L950,'Status Report'!B:AM,34,0),AI950="",IF(H950="Asia Pacific",VLOOKUP(L950,'Status Report'!B:AM,34,0),VLOOKUP(L950,'Status Report'!B:AM,33,0)),AI950="Direct shipment",IF(H950="Asia Pacific",VLOOKUP(L950,'Status Report'!B:AM,34,0),VLOOKUP(L950,'Status Report'!B:AM,33,0)))</f>
        <v>62.267399999999995</v>
      </c>
      <c r="AC950" s="21">
        <f>VLOOKUP(L950,'Status Report'!B:CE,82,0)</f>
        <v>0</v>
      </c>
      <c r="AD950" s="21">
        <f t="shared" si="218"/>
        <v>62.267399999999995</v>
      </c>
      <c r="AE950" s="63">
        <f>VLOOKUP(L950,'Status Report'!B:W,20,0)</f>
        <v>45</v>
      </c>
      <c r="AF950" s="63">
        <f>VLOOKUP(L950,'Status Report'!B:W,21,0)</f>
        <v>23</v>
      </c>
      <c r="AG950" s="63">
        <f>VLOOKUP(L950,'Status Report'!B:W,22,0)</f>
        <v>23</v>
      </c>
      <c r="AH950" s="22">
        <f t="shared" si="219"/>
        <v>0.71414999999999995</v>
      </c>
      <c r="AI950" t="s">
        <v>990</v>
      </c>
      <c r="AK950" s="63">
        <f>IFERROR(VLOOKUP(G950,ASEAN!A:A,1,0),0)</f>
        <v>0</v>
      </c>
      <c r="AL950" s="63">
        <f>IFERROR(VLOOKUP(D950,'[3]customer specs'!$B$1:$D$65536,3,0),0)</f>
        <v>0</v>
      </c>
      <c r="AM950" s="64">
        <f t="shared" si="220"/>
        <v>1332</v>
      </c>
      <c r="AN950" s="64">
        <f t="shared" si="221"/>
        <v>0</v>
      </c>
      <c r="AO950" s="63"/>
      <c r="AP950" s="63"/>
      <c r="AQ950" s="63" t="str">
        <f t="shared" si="222"/>
        <v>no</v>
      </c>
      <c r="AR950" s="20">
        <f t="shared" si="223"/>
        <v>1868.0219999999999</v>
      </c>
      <c r="AS950" s="63"/>
      <c r="AT950" s="23">
        <f t="shared" ref="AT950:AT1013" si="228">IF(AS950=0.045,0.045,IF(AS950=0.035,0.035,0.12))</f>
        <v>0.12</v>
      </c>
      <c r="AU950" s="65">
        <f t="shared" si="224"/>
        <v>70.758409090909083</v>
      </c>
      <c r="AV950" s="65"/>
      <c r="AW950" s="65">
        <f t="shared" si="225"/>
        <v>2122.7522727272726</v>
      </c>
      <c r="AX950" s="65"/>
      <c r="AY950" s="63">
        <f>VLOOKUP(L950,'Status Report'!B:CF,81,0)</f>
        <v>0</v>
      </c>
      <c r="AZ950" s="63" t="str">
        <f>VLOOKUP(L950,'Status Report'!B:S,18,0)</f>
        <v>Ellina Smirnova</v>
      </c>
      <c r="BB950" s="63">
        <f>VLOOKUP(L950,'Status Report'!B:Z,25,0)</f>
        <v>24</v>
      </c>
      <c r="BC950" s="63">
        <f t="shared" si="226"/>
        <v>720</v>
      </c>
      <c r="BF950">
        <f>VLOOKUP(L950,'Status Report'!B:CE,82,0)</f>
        <v>0</v>
      </c>
      <c r="BG950">
        <f>VLOOKUP(L950,'Status Report'!B:CF,83,0)</f>
        <v>0</v>
      </c>
      <c r="BH950">
        <f>VLOOKUP(L950,'Status Report'!B:CG,84,0)</f>
        <v>0</v>
      </c>
      <c r="BI950" t="s">
        <v>901</v>
      </c>
      <c r="BJ950" t="s">
        <v>795</v>
      </c>
      <c r="BM950" s="67">
        <f t="shared" si="227"/>
        <v>816</v>
      </c>
    </row>
    <row r="951" spans="1:65" x14ac:dyDescent="0.25">
      <c r="A951" s="68" t="str">
        <f>VLOOKUP(L951,'Status Report'!B:CB,79,0)</f>
        <v>Heineken UCL</v>
      </c>
      <c r="C951">
        <v>20006101</v>
      </c>
      <c r="D951">
        <v>3090674</v>
      </c>
      <c r="E951" t="s">
        <v>910</v>
      </c>
      <c r="F951" t="s">
        <v>911</v>
      </c>
      <c r="G951" t="str">
        <f>VLOOKUP(D951,'[2]sold to'!$A:$H,8,0)</f>
        <v>Macedonia</v>
      </c>
      <c r="H951" t="str">
        <f>VLOOKUP(D951,'[2]sold to'!$A:$I,9,0)</f>
        <v>Europe</v>
      </c>
      <c r="K951">
        <v>50</v>
      </c>
      <c r="L951">
        <v>88026487</v>
      </c>
      <c r="M951" t="s">
        <v>314</v>
      </c>
      <c r="N951">
        <v>30</v>
      </c>
      <c r="P951" t="str">
        <f>VLOOKUP(L951,'Status Report'!B:AA,26,0)</f>
        <v>China</v>
      </c>
      <c r="Q951" t="str">
        <f>VLOOKUP(L951,'Status Report'!B:AB,27,0)</f>
        <v>Premiums</v>
      </c>
      <c r="R951">
        <f>VLOOKUP(L951,'Status Report'!B:X,23,0)</f>
        <v>100</v>
      </c>
      <c r="S951" t="str">
        <f>VLOOKUP(L951,'Status Report'!B:T,19,0)</f>
        <v>Promocean The Netherlands BV</v>
      </c>
      <c r="T951" s="62">
        <f>VLOOKUP(L951,'Status Report'!B:E,4,0)</f>
        <v>3</v>
      </c>
      <c r="U951" s="19">
        <f>_xlfn.IFS(AI951="Den Bosch",VLOOKUP(L951,'Status Report'!B:AM,35,0),AI951="Yantian",VLOOKUP(L951,'Status Report'!B:AM,36,0),AI951="",IF(H951="Asia Pacific",VLOOKUP(L951,'Status Report'!B:AM,36,0),VLOOKUP(L951,'Status Report'!B:AM,35,0)),AI951="Direct shipment",IF(H951="Asia Pacific",VLOOKUP(L951,'Status Report'!B:AM,36,0),VLOOKUP(L951,'Status Report'!B:AM,35,0)))</f>
        <v>30.6</v>
      </c>
      <c r="V951" s="20">
        <f t="shared" si="214"/>
        <v>918</v>
      </c>
      <c r="W951" s="19">
        <f>_xlfn.IFS(AI951="Den Bosch",VLOOKUP(L951,'Status Report'!B:AM,37,0),AI951="Yantian",VLOOKUP(L951,'Status Report'!B:AM,38,0),AI951="",IF(H951="Asia Pacific",VLOOKUP(L951,'Status Report'!B:AM,38,0),VLOOKUP(L951,'Status Report'!B:AM,37,0)),AI951="Direct shipment",IF(H951="Asia Pacific",VLOOKUP(L951,'Status Report'!B:AM,38,0),VLOOKUP(L951,'Status Report'!B:AM,37,0)))</f>
        <v>28.799999999999997</v>
      </c>
      <c r="X951" s="20">
        <f t="shared" si="215"/>
        <v>863.99999999999989</v>
      </c>
      <c r="Y951" s="20">
        <f>_xlfn.IFS(AI951="Den Bosch",VLOOKUP(L951,'Status Report'!B:AO,39,0),AI951="Yantian",VLOOKUP(L951,'Status Report'!B:AO,40,0),AI951="",IF(H951="Asia Pacific",VLOOKUP(L951,'Status Report'!B:AO,40,0),VLOOKUP(L951,'Status Report'!B:AO,39,0)),AI951="Direct shipment",IF(H951="Asia Pacific",VLOOKUP(L951,'Status Report'!B:AO,40,0),VLOOKUP(L951,'Status Report'!B:AO,39,0)))</f>
        <v>0</v>
      </c>
      <c r="Z951" s="20">
        <f t="shared" si="216"/>
        <v>0</v>
      </c>
      <c r="AA951" s="20">
        <f t="shared" si="217"/>
        <v>863.99999999999989</v>
      </c>
      <c r="AB951" s="21">
        <f>_xlfn.IFS(AI951="Den Bosch",VLOOKUP(L951,'Status Report'!B:AM,33,0),AI951="Yantian",VLOOKUP(L951,'Status Report'!B:AM,34,0),AI951="",IF(H951="Asia Pacific",VLOOKUP(L951,'Status Report'!B:AM,34,0),VLOOKUP(L951,'Status Report'!B:AM,33,0)),AI951="Direct shipment",IF(H951="Asia Pacific",VLOOKUP(L951,'Status Report'!B:AM,34,0),VLOOKUP(L951,'Status Report'!B:AM,33,0)))</f>
        <v>25.1082</v>
      </c>
      <c r="AC951" s="21">
        <f>VLOOKUP(L951,'Status Report'!B:CE,82,0)</f>
        <v>0</v>
      </c>
      <c r="AD951" s="21">
        <f t="shared" si="218"/>
        <v>25.1082</v>
      </c>
      <c r="AE951" s="63">
        <f>VLOOKUP(L951,'Status Report'!B:W,20,0)</f>
        <v>47</v>
      </c>
      <c r="AF951" s="63">
        <f>VLOOKUP(L951,'Status Report'!B:W,21,0)</f>
        <v>46</v>
      </c>
      <c r="AG951" s="63">
        <f>VLOOKUP(L951,'Status Report'!B:W,22,0)</f>
        <v>2</v>
      </c>
      <c r="AH951" s="22">
        <f t="shared" si="219"/>
        <v>0.12972</v>
      </c>
      <c r="AI951" t="s">
        <v>990</v>
      </c>
      <c r="AK951" s="63">
        <f>IFERROR(VLOOKUP(G951,ASEAN!A:A,1,0),0)</f>
        <v>0</v>
      </c>
      <c r="AL951" s="63">
        <f>IFERROR(VLOOKUP(D951,'[3]customer specs'!$B$1:$D$65536,3,0),0)</f>
        <v>0</v>
      </c>
      <c r="AM951" s="64">
        <f t="shared" si="220"/>
        <v>54.000000000000114</v>
      </c>
      <c r="AN951" s="64">
        <f t="shared" si="221"/>
        <v>0</v>
      </c>
      <c r="AO951" s="63"/>
      <c r="AP951" s="63"/>
      <c r="AQ951" s="63" t="str">
        <f t="shared" si="222"/>
        <v>no</v>
      </c>
      <c r="AR951" s="20">
        <f t="shared" si="223"/>
        <v>753.24599999999998</v>
      </c>
      <c r="AS951" s="63"/>
      <c r="AT951" s="23">
        <f t="shared" si="228"/>
        <v>0.12</v>
      </c>
      <c r="AU951" s="65">
        <f t="shared" si="224"/>
        <v>28.532045454545454</v>
      </c>
      <c r="AV951" s="65"/>
      <c r="AW951" s="65">
        <f t="shared" si="225"/>
        <v>855.96136363636356</v>
      </c>
      <c r="AX951" s="65"/>
      <c r="AY951" s="63">
        <f>VLOOKUP(L951,'Status Report'!B:CF,81,0)</f>
        <v>0</v>
      </c>
      <c r="AZ951" s="63" t="str">
        <f>VLOOKUP(L951,'Status Report'!B:S,18,0)</f>
        <v>Ellina Smirnova</v>
      </c>
      <c r="BB951" s="63">
        <f>VLOOKUP(L951,'Status Report'!B:Z,25,0)</f>
        <v>10</v>
      </c>
      <c r="BC951" s="63">
        <f t="shared" si="226"/>
        <v>300</v>
      </c>
      <c r="BF951">
        <f>VLOOKUP(L951,'Status Report'!B:CE,82,0)</f>
        <v>0</v>
      </c>
      <c r="BG951">
        <f>VLOOKUP(L951,'Status Report'!B:CF,83,0)</f>
        <v>0</v>
      </c>
      <c r="BH951">
        <f>VLOOKUP(L951,'Status Report'!B:CG,84,0)</f>
        <v>0</v>
      </c>
      <c r="BI951" t="s">
        <v>901</v>
      </c>
      <c r="BJ951" t="s">
        <v>795</v>
      </c>
      <c r="BM951" s="67">
        <f t="shared" si="227"/>
        <v>1295</v>
      </c>
    </row>
    <row r="952" spans="1:65" x14ac:dyDescent="0.25">
      <c r="A952" s="68" t="str">
        <f>VLOOKUP(L952,'Status Report'!B:CB,79,0)</f>
        <v>Heineken UCL</v>
      </c>
      <c r="C952">
        <v>20006101</v>
      </c>
      <c r="D952">
        <v>3090674</v>
      </c>
      <c r="E952" t="s">
        <v>910</v>
      </c>
      <c r="F952" t="s">
        <v>911</v>
      </c>
      <c r="G952" t="str">
        <f>VLOOKUP(D952,'[2]sold to'!$A:$H,8,0)</f>
        <v>Macedonia</v>
      </c>
      <c r="H952" t="str">
        <f>VLOOKUP(D952,'[2]sold to'!$A:$I,9,0)</f>
        <v>Europe</v>
      </c>
      <c r="K952">
        <v>60</v>
      </c>
      <c r="L952">
        <v>88026488</v>
      </c>
      <c r="M952" t="s">
        <v>315</v>
      </c>
      <c r="N952">
        <v>50</v>
      </c>
      <c r="P952" t="str">
        <f>VLOOKUP(L952,'Status Report'!B:AA,26,0)</f>
        <v>China</v>
      </c>
      <c r="Q952" t="str">
        <f>VLOOKUP(L952,'Status Report'!B:AB,27,0)</f>
        <v>Premiums</v>
      </c>
      <c r="R952">
        <f>VLOOKUP(L952,'Status Report'!B:X,23,0)</f>
        <v>100</v>
      </c>
      <c r="S952" t="str">
        <f>VLOOKUP(L952,'Status Report'!B:T,19,0)</f>
        <v>Promocean The Netherlands BV</v>
      </c>
      <c r="T952" s="62">
        <f>VLOOKUP(L952,'Status Report'!B:E,4,0)</f>
        <v>3</v>
      </c>
      <c r="U952" s="19">
        <f>_xlfn.IFS(AI952="Den Bosch",VLOOKUP(L952,'Status Report'!B:AM,35,0),AI952="Yantian",VLOOKUP(L952,'Status Report'!B:AM,36,0),AI952="",IF(H952="Asia Pacific",VLOOKUP(L952,'Status Report'!B:AM,36,0),VLOOKUP(L952,'Status Report'!B:AM,35,0)),AI952="Direct shipment",IF(H952="Asia Pacific",VLOOKUP(L952,'Status Report'!B:AM,36,0),VLOOKUP(L952,'Status Report'!B:AM,35,0)))</f>
        <v>46.2</v>
      </c>
      <c r="V952" s="20">
        <f t="shared" si="214"/>
        <v>2310</v>
      </c>
      <c r="W952" s="19">
        <f>_xlfn.IFS(AI952="Den Bosch",VLOOKUP(L952,'Status Report'!B:AM,37,0),AI952="Yantian",VLOOKUP(L952,'Status Report'!B:AM,38,0),AI952="",IF(H952="Asia Pacific",VLOOKUP(L952,'Status Report'!B:AM,38,0),VLOOKUP(L952,'Status Report'!B:AM,37,0)),AI952="Direct shipment",IF(H952="Asia Pacific",VLOOKUP(L952,'Status Report'!B:AM,38,0),VLOOKUP(L952,'Status Report'!B:AM,37,0)))</f>
        <v>41</v>
      </c>
      <c r="X952" s="20">
        <f t="shared" si="215"/>
        <v>2050</v>
      </c>
      <c r="Y952" s="20">
        <f>_xlfn.IFS(AI952="Den Bosch",VLOOKUP(L952,'Status Report'!B:AO,39,0),AI952="Yantian",VLOOKUP(L952,'Status Report'!B:AO,40,0),AI952="",IF(H952="Asia Pacific",VLOOKUP(L952,'Status Report'!B:AO,40,0),VLOOKUP(L952,'Status Report'!B:AO,39,0)),AI952="Direct shipment",IF(H952="Asia Pacific",VLOOKUP(L952,'Status Report'!B:AO,40,0),VLOOKUP(L952,'Status Report'!B:AO,39,0)))</f>
        <v>0</v>
      </c>
      <c r="Z952" s="20">
        <f t="shared" si="216"/>
        <v>0</v>
      </c>
      <c r="AA952" s="20">
        <f t="shared" si="217"/>
        <v>2050</v>
      </c>
      <c r="AB952" s="21">
        <f>_xlfn.IFS(AI952="Den Bosch",VLOOKUP(L952,'Status Report'!B:AM,33,0),AI952="Yantian",VLOOKUP(L952,'Status Report'!B:AM,34,0),AI952="",IF(H952="Asia Pacific",VLOOKUP(L952,'Status Report'!B:AM,34,0),VLOOKUP(L952,'Status Report'!B:AM,33,0)),AI952="Direct shipment",IF(H952="Asia Pacific",VLOOKUP(L952,'Status Report'!B:AM,34,0),VLOOKUP(L952,'Status Report'!B:AM,33,0)))</f>
        <v>35.419800000000002</v>
      </c>
      <c r="AC952" s="21">
        <f>VLOOKUP(L952,'Status Report'!B:CE,82,0)</f>
        <v>0</v>
      </c>
      <c r="AD952" s="21">
        <f t="shared" si="218"/>
        <v>35.419800000000002</v>
      </c>
      <c r="AE952" s="63">
        <f>VLOOKUP(L952,'Status Report'!B:W,20,0)</f>
        <v>28</v>
      </c>
      <c r="AF952" s="63">
        <f>VLOOKUP(L952,'Status Report'!B:W,21,0)</f>
        <v>17</v>
      </c>
      <c r="AG952" s="63">
        <f>VLOOKUP(L952,'Status Report'!B:W,22,0)</f>
        <v>13</v>
      </c>
      <c r="AH952" s="22">
        <f t="shared" si="219"/>
        <v>0.30940000000000001</v>
      </c>
      <c r="AI952" t="s">
        <v>990</v>
      </c>
      <c r="AK952" s="63">
        <f>IFERROR(VLOOKUP(G952,ASEAN!A:A,1,0),0)</f>
        <v>0</v>
      </c>
      <c r="AL952" s="63">
        <f>IFERROR(VLOOKUP(D952,'[3]customer specs'!$B$1:$D$65536,3,0),0)</f>
        <v>0</v>
      </c>
      <c r="AM952" s="64">
        <f t="shared" si="220"/>
        <v>260</v>
      </c>
      <c r="AN952" s="64">
        <f t="shared" si="221"/>
        <v>0</v>
      </c>
      <c r="AO952" s="63"/>
      <c r="AP952" s="63"/>
      <c r="AQ952" s="63" t="str">
        <f t="shared" si="222"/>
        <v>no</v>
      </c>
      <c r="AR952" s="20">
        <f t="shared" si="223"/>
        <v>1770.99</v>
      </c>
      <c r="AS952" s="63"/>
      <c r="AT952" s="23">
        <f t="shared" si="228"/>
        <v>0.12</v>
      </c>
      <c r="AU952" s="65">
        <f t="shared" si="224"/>
        <v>40.249772727272727</v>
      </c>
      <c r="AV952" s="65"/>
      <c r="AW952" s="65">
        <f t="shared" si="225"/>
        <v>2012.4886363636365</v>
      </c>
      <c r="AX952" s="65"/>
      <c r="AY952" s="63">
        <f>VLOOKUP(L952,'Status Report'!B:CF,81,0)</f>
        <v>0</v>
      </c>
      <c r="AZ952" s="63" t="str">
        <f>VLOOKUP(L952,'Status Report'!B:S,18,0)</f>
        <v>Ellina Smirnova</v>
      </c>
      <c r="BB952" s="63">
        <f>VLOOKUP(L952,'Status Report'!B:Z,25,0)</f>
        <v>10</v>
      </c>
      <c r="BC952" s="63">
        <f t="shared" si="226"/>
        <v>500</v>
      </c>
      <c r="BF952">
        <f>VLOOKUP(L952,'Status Report'!B:CE,82,0)</f>
        <v>0</v>
      </c>
      <c r="BG952">
        <f>VLOOKUP(L952,'Status Report'!B:CF,83,0)</f>
        <v>0</v>
      </c>
      <c r="BH952">
        <f>VLOOKUP(L952,'Status Report'!B:CG,84,0)</f>
        <v>0</v>
      </c>
      <c r="BI952" t="s">
        <v>901</v>
      </c>
      <c r="BJ952" t="s">
        <v>795</v>
      </c>
      <c r="BM952" s="67">
        <f t="shared" si="227"/>
        <v>588</v>
      </c>
    </row>
    <row r="953" spans="1:65" x14ac:dyDescent="0.25">
      <c r="A953" s="68" t="str">
        <f>VLOOKUP(L953,'Status Report'!B:CB,79,0)</f>
        <v>Heineken UCL</v>
      </c>
      <c r="C953">
        <v>20006101</v>
      </c>
      <c r="D953">
        <v>3090674</v>
      </c>
      <c r="E953" t="s">
        <v>910</v>
      </c>
      <c r="F953" t="s">
        <v>911</v>
      </c>
      <c r="G953" t="str">
        <f>VLOOKUP(D953,'[2]sold to'!$A:$H,8,0)</f>
        <v>Macedonia</v>
      </c>
      <c r="H953" t="str">
        <f>VLOOKUP(D953,'[2]sold to'!$A:$I,9,0)</f>
        <v>Europe</v>
      </c>
      <c r="K953">
        <v>70</v>
      </c>
      <c r="L953">
        <v>88026949</v>
      </c>
      <c r="M953" t="s">
        <v>148</v>
      </c>
      <c r="N953">
        <v>200</v>
      </c>
      <c r="P953" t="str">
        <f>VLOOKUP(L953,'Status Report'!B:AA,26,0)</f>
        <v>Turkey</v>
      </c>
      <c r="Q953" t="str">
        <f>VLOOKUP(L953,'Status Report'!B:AB,27,0)</f>
        <v>Glassware</v>
      </c>
      <c r="R953">
        <f>VLOOKUP(L953,'Status Report'!B:X,23,0)</f>
        <v>6700</v>
      </c>
      <c r="S953" t="str">
        <f>VLOOKUP(L953,'Status Report'!B:T,19,0)</f>
        <v>Sisecam (Pasabahçe)</v>
      </c>
      <c r="T953" s="62">
        <f>VLOOKUP(L953,'Status Report'!B:E,4,0)</f>
        <v>3</v>
      </c>
      <c r="U953" s="19">
        <f>_xlfn.IFS(AI953="Den Bosch",VLOOKUP(L953,'Status Report'!B:AM,35,0),AI953="Yantian",VLOOKUP(L953,'Status Report'!B:AM,36,0),AI953="",IF(H953="Asia Pacific",VLOOKUP(L953,'Status Report'!B:AM,36,0),VLOOKUP(L953,'Status Report'!B:AM,35,0)),AI953="Direct shipment",IF(H953="Asia Pacific",VLOOKUP(L953,'Status Report'!B:AM,36,0),VLOOKUP(L953,'Status Report'!B:AM,35,0)))</f>
        <v>22.799999999999997</v>
      </c>
      <c r="V953" s="20">
        <f t="shared" si="214"/>
        <v>4559.9999999999991</v>
      </c>
      <c r="W953" s="19">
        <f>_xlfn.IFS(AI953="Den Bosch",VLOOKUP(L953,'Status Report'!B:AM,37,0),AI953="Yantian",VLOOKUP(L953,'Status Report'!B:AM,38,0),AI953="",IF(H953="Asia Pacific",VLOOKUP(L953,'Status Report'!B:AM,38,0),VLOOKUP(L953,'Status Report'!B:AM,37,0)),AI953="Direct shipment",IF(H953="Asia Pacific",VLOOKUP(L953,'Status Report'!B:AM,38,0),VLOOKUP(L953,'Status Report'!B:AM,37,0)))</f>
        <v>22.799999999999997</v>
      </c>
      <c r="X953" s="20">
        <f t="shared" si="215"/>
        <v>4559.9999999999991</v>
      </c>
      <c r="Y953" s="20">
        <f>_xlfn.IFS(AI953="Den Bosch",VLOOKUP(L953,'Status Report'!B:AO,39,0),AI953="Yantian",VLOOKUP(L953,'Status Report'!B:AO,40,0),AI953="",IF(H953="Asia Pacific",VLOOKUP(L953,'Status Report'!B:AO,40,0),VLOOKUP(L953,'Status Report'!B:AO,39,0)),AI953="Direct shipment",IF(H953="Asia Pacific",VLOOKUP(L953,'Status Report'!B:AO,40,0),VLOOKUP(L953,'Status Report'!B:AO,39,0)))</f>
        <v>0</v>
      </c>
      <c r="Z953" s="20">
        <f t="shared" si="216"/>
        <v>0</v>
      </c>
      <c r="AA953" s="20">
        <f t="shared" si="217"/>
        <v>4559.9999999999991</v>
      </c>
      <c r="AB953" s="21">
        <f>_xlfn.IFS(AI953="Den Bosch",VLOOKUP(L953,'Status Report'!B:AM,33,0),AI953="Yantian",VLOOKUP(L953,'Status Report'!B:AM,34,0),AI953="",IF(H953="Asia Pacific",VLOOKUP(L953,'Status Report'!B:AM,34,0),VLOOKUP(L953,'Status Report'!B:AM,33,0)),AI953="Direct shipment",IF(H953="Asia Pacific",VLOOKUP(L953,'Status Report'!B:AM,34,0),VLOOKUP(L953,'Status Report'!B:AM,33,0)))</f>
        <v>20.16</v>
      </c>
      <c r="AC953" s="21">
        <f>VLOOKUP(L953,'Status Report'!B:CE,82,0)</f>
        <v>0</v>
      </c>
      <c r="AD953" s="21">
        <f t="shared" si="218"/>
        <v>20.16</v>
      </c>
      <c r="AE953" s="63">
        <f>VLOOKUP(L953,'Status Report'!B:W,20,0)</f>
        <v>55.9</v>
      </c>
      <c r="AF953" s="63">
        <f>VLOOKUP(L953,'Status Report'!B:W,21,0)</f>
        <v>21.9</v>
      </c>
      <c r="AG953" s="63">
        <f>VLOOKUP(L953,'Status Report'!B:W,22,0)</f>
        <v>21.2</v>
      </c>
      <c r="AH953" s="22">
        <f t="shared" si="219"/>
        <v>5.1906503999999991</v>
      </c>
      <c r="AI953" t="s">
        <v>990</v>
      </c>
      <c r="AK953" s="63">
        <f>IFERROR(VLOOKUP(G953,ASEAN!A:A,1,0),0)</f>
        <v>0</v>
      </c>
      <c r="AL953" s="63">
        <f>IFERROR(VLOOKUP(D953,'[3]customer specs'!$B$1:$D$65536,3,0),0)</f>
        <v>0</v>
      </c>
      <c r="AM953" s="64">
        <f t="shared" si="220"/>
        <v>0</v>
      </c>
      <c r="AN953" s="64">
        <f t="shared" si="221"/>
        <v>0</v>
      </c>
      <c r="AO953" s="63"/>
      <c r="AP953" s="63"/>
      <c r="AQ953" s="63" t="str">
        <f t="shared" si="222"/>
        <v>no</v>
      </c>
      <c r="AR953" s="20">
        <f t="shared" si="223"/>
        <v>4032</v>
      </c>
      <c r="AS953" s="63"/>
      <c r="AT953" s="23">
        <f t="shared" si="228"/>
        <v>0.12</v>
      </c>
      <c r="AU953" s="65">
        <f t="shared" si="224"/>
        <v>22.90909090909091</v>
      </c>
      <c r="AV953" s="65"/>
      <c r="AW953" s="65">
        <f t="shared" si="225"/>
        <v>4581.818181818182</v>
      </c>
      <c r="AX953" s="65"/>
      <c r="AY953" s="63">
        <f>VLOOKUP(L953,'Status Report'!B:CF,81,0)</f>
        <v>0</v>
      </c>
      <c r="AZ953" s="63" t="str">
        <f>VLOOKUP(L953,'Status Report'!B:S,18,0)</f>
        <v>Ludmilla Zarybnicka</v>
      </c>
      <c r="BB953" s="63">
        <f>VLOOKUP(L953,'Status Report'!B:Z,25,0)</f>
        <v>24</v>
      </c>
      <c r="BC953" s="63">
        <f t="shared" si="226"/>
        <v>4800</v>
      </c>
      <c r="BF953">
        <f>VLOOKUP(L953,'Status Report'!B:CE,82,0)</f>
        <v>0</v>
      </c>
      <c r="BG953">
        <f>VLOOKUP(L953,'Status Report'!B:CF,83,0)</f>
        <v>0</v>
      </c>
      <c r="BH953">
        <f>VLOOKUP(L953,'Status Report'!B:CG,84,0)</f>
        <v>0</v>
      </c>
      <c r="BI953" t="s">
        <v>901</v>
      </c>
      <c r="BJ953" t="s">
        <v>795</v>
      </c>
      <c r="BM953" s="67">
        <f t="shared" si="227"/>
        <v>3007</v>
      </c>
    </row>
    <row r="954" spans="1:65" x14ac:dyDescent="0.25">
      <c r="A954" s="68" t="str">
        <f>VLOOKUP(L954,'Status Report'!B:CB,79,0)</f>
        <v>Heineken UCL</v>
      </c>
      <c r="C954">
        <v>20006101</v>
      </c>
      <c r="D954">
        <v>3090674</v>
      </c>
      <c r="E954" t="s">
        <v>910</v>
      </c>
      <c r="F954" t="s">
        <v>911</v>
      </c>
      <c r="G954" t="str">
        <f>VLOOKUP(D954,'[2]sold to'!$A:$H,8,0)</f>
        <v>Macedonia</v>
      </c>
      <c r="H954" t="str">
        <f>VLOOKUP(D954,'[2]sold to'!$A:$I,9,0)</f>
        <v>Europe</v>
      </c>
      <c r="K954">
        <v>80</v>
      </c>
      <c r="L954">
        <v>88026522</v>
      </c>
      <c r="M954" t="s">
        <v>339</v>
      </c>
      <c r="N954">
        <v>30</v>
      </c>
      <c r="P954" t="str">
        <f>VLOOKUP(L954,'Status Report'!B:AA,26,0)</f>
        <v>Bangladesh</v>
      </c>
      <c r="Q954" t="str">
        <f>VLOOKUP(L954,'Status Report'!B:AB,27,0)</f>
        <v>Textiles-Clothing</v>
      </c>
      <c r="R954">
        <f>VLOOKUP(L954,'Status Report'!B:X,23,0)</f>
        <v>167</v>
      </c>
      <c r="S954" t="str">
        <f>VLOOKUP(L954,'Status Report'!B:T,19,0)</f>
        <v>Promocean The Netherlands BV</v>
      </c>
      <c r="T954" s="62">
        <f>VLOOKUP(L954,'Status Report'!B:E,4,0)</f>
        <v>3</v>
      </c>
      <c r="U954" s="19">
        <f>_xlfn.IFS(AI954="Den Bosch",VLOOKUP(L954,'Status Report'!B:AM,35,0),AI954="Yantian",VLOOKUP(L954,'Status Report'!B:AM,36,0),AI954="",IF(H954="Asia Pacific",VLOOKUP(L954,'Status Report'!B:AM,36,0),VLOOKUP(L954,'Status Report'!B:AM,35,0)),AI954="Direct shipment",IF(H954="Asia Pacific",VLOOKUP(L954,'Status Report'!B:AM,36,0),VLOOKUP(L954,'Status Report'!B:AM,35,0)))</f>
        <v>29.700000000000003</v>
      </c>
      <c r="V954" s="20">
        <f t="shared" si="214"/>
        <v>891.00000000000011</v>
      </c>
      <c r="W954" s="19">
        <f>_xlfn.IFS(AI954="Den Bosch",VLOOKUP(L954,'Status Report'!B:AM,37,0),AI954="Yantian",VLOOKUP(L954,'Status Report'!B:AM,38,0),AI954="",IF(H954="Asia Pacific",VLOOKUP(L954,'Status Report'!B:AM,38,0),VLOOKUP(L954,'Status Report'!B:AM,37,0)),AI954="Direct shipment",IF(H954="Asia Pacific",VLOOKUP(L954,'Status Report'!B:AM,38,0),VLOOKUP(L954,'Status Report'!B:AM,37,0)))</f>
        <v>29.700000000000003</v>
      </c>
      <c r="X954" s="20">
        <f t="shared" si="215"/>
        <v>891.00000000000011</v>
      </c>
      <c r="Y954" s="20">
        <f>_xlfn.IFS(AI954="Den Bosch",VLOOKUP(L954,'Status Report'!B:AO,39,0),AI954="Yantian",VLOOKUP(L954,'Status Report'!B:AO,40,0),AI954="",IF(H954="Asia Pacific",VLOOKUP(L954,'Status Report'!B:AO,40,0),VLOOKUP(L954,'Status Report'!B:AO,39,0)),AI954="Direct shipment",IF(H954="Asia Pacific",VLOOKUP(L954,'Status Report'!B:AO,40,0),VLOOKUP(L954,'Status Report'!B:AO,39,0)))</f>
        <v>0</v>
      </c>
      <c r="Z954" s="20">
        <f t="shared" si="216"/>
        <v>0</v>
      </c>
      <c r="AA954" s="20">
        <f t="shared" si="217"/>
        <v>891.00000000000011</v>
      </c>
      <c r="AB954" s="21">
        <f>_xlfn.IFS(AI954="Den Bosch",VLOOKUP(L954,'Status Report'!B:AM,33,0),AI954="Yantian",VLOOKUP(L954,'Status Report'!B:AM,34,0),AI954="",IF(H954="Asia Pacific",VLOOKUP(L954,'Status Report'!B:AM,34,0),VLOOKUP(L954,'Status Report'!B:AM,33,0)),AI954="Direct shipment",IF(H954="Asia Pacific",VLOOKUP(L954,'Status Report'!B:AM,34,0),VLOOKUP(L954,'Status Report'!B:AM,33,0)))</f>
        <v>25.515000000000001</v>
      </c>
      <c r="AC954" s="21">
        <f>VLOOKUP(L954,'Status Report'!B:CE,82,0)</f>
        <v>0</v>
      </c>
      <c r="AD954" s="21">
        <f t="shared" si="218"/>
        <v>25.515000000000001</v>
      </c>
      <c r="AE954" s="63">
        <f>VLOOKUP(L954,'Status Report'!B:W,20,0)</f>
        <v>28</v>
      </c>
      <c r="AF954" s="63">
        <f>VLOOKUP(L954,'Status Report'!B:W,21,0)</f>
        <v>15</v>
      </c>
      <c r="AG954" s="63">
        <f>VLOOKUP(L954,'Status Report'!B:W,22,0)</f>
        <v>12</v>
      </c>
      <c r="AH954" s="22">
        <f t="shared" si="219"/>
        <v>0.1512</v>
      </c>
      <c r="AI954" t="s">
        <v>990</v>
      </c>
      <c r="AK954" s="63">
        <f>IFERROR(VLOOKUP(G954,ASEAN!A:A,1,0),0)</f>
        <v>0</v>
      </c>
      <c r="AL954" s="63">
        <f>IFERROR(VLOOKUP(D954,'[3]customer specs'!$B$1:$D$65536,3,0),0)</f>
        <v>0</v>
      </c>
      <c r="AM954" s="64">
        <f t="shared" si="220"/>
        <v>0</v>
      </c>
      <c r="AN954" s="64">
        <f t="shared" si="221"/>
        <v>0</v>
      </c>
      <c r="AO954" s="63"/>
      <c r="AP954" s="63"/>
      <c r="AQ954" s="63" t="str">
        <f t="shared" si="222"/>
        <v>no</v>
      </c>
      <c r="AR954" s="20">
        <f t="shared" si="223"/>
        <v>765.45</v>
      </c>
      <c r="AS954" s="63"/>
      <c r="AT954" s="23">
        <f t="shared" si="228"/>
        <v>0.12</v>
      </c>
      <c r="AU954" s="65">
        <f t="shared" si="224"/>
        <v>28.994318181818183</v>
      </c>
      <c r="AV954" s="65"/>
      <c r="AW954" s="65">
        <f t="shared" si="225"/>
        <v>869.8295454545455</v>
      </c>
      <c r="AX954" s="65"/>
      <c r="AY954" s="63">
        <f>VLOOKUP(L954,'Status Report'!B:CF,81,0)</f>
        <v>0</v>
      </c>
      <c r="AZ954" s="63" t="str">
        <f>VLOOKUP(L954,'Status Report'!B:S,18,0)</f>
        <v>Ellina Smirnova</v>
      </c>
      <c r="BB954" s="63">
        <f>VLOOKUP(L954,'Status Report'!B:Z,25,0)</f>
        <v>6</v>
      </c>
      <c r="BC954" s="63">
        <f t="shared" si="226"/>
        <v>180</v>
      </c>
      <c r="BF954">
        <f>VLOOKUP(L954,'Status Report'!B:CE,82,0)</f>
        <v>0</v>
      </c>
      <c r="BG954">
        <f>VLOOKUP(L954,'Status Report'!B:CF,83,0)</f>
        <v>0</v>
      </c>
      <c r="BH954">
        <f>VLOOKUP(L954,'Status Report'!B:CG,84,0)</f>
        <v>0</v>
      </c>
      <c r="BI954" t="s">
        <v>901</v>
      </c>
      <c r="BJ954" t="s">
        <v>795</v>
      </c>
      <c r="BM954" s="67">
        <f t="shared" si="227"/>
        <v>45</v>
      </c>
    </row>
    <row r="955" spans="1:65" x14ac:dyDescent="0.25">
      <c r="A955" s="68" t="str">
        <f>VLOOKUP(L955,'Status Report'!B:CB,79,0)</f>
        <v>Heineken UCL</v>
      </c>
      <c r="C955">
        <v>20006101</v>
      </c>
      <c r="D955">
        <v>3090674</v>
      </c>
      <c r="E955" t="s">
        <v>910</v>
      </c>
      <c r="F955" t="s">
        <v>911</v>
      </c>
      <c r="G955" t="str">
        <f>VLOOKUP(D955,'[2]sold to'!$A:$H,8,0)</f>
        <v>Macedonia</v>
      </c>
      <c r="H955" t="str">
        <f>VLOOKUP(D955,'[2]sold to'!$A:$I,9,0)</f>
        <v>Europe</v>
      </c>
      <c r="K955">
        <v>90</v>
      </c>
      <c r="L955">
        <v>88026523</v>
      </c>
      <c r="M955" t="s">
        <v>340</v>
      </c>
      <c r="N955">
        <v>100</v>
      </c>
      <c r="P955" t="str">
        <f>VLOOKUP(L955,'Status Report'!B:AA,26,0)</f>
        <v>Bangladesh</v>
      </c>
      <c r="Q955" t="str">
        <f>VLOOKUP(L955,'Status Report'!B:AB,27,0)</f>
        <v>Textiles-Clothing</v>
      </c>
      <c r="R955">
        <f>VLOOKUP(L955,'Status Report'!B:X,23,0)</f>
        <v>167</v>
      </c>
      <c r="S955" t="str">
        <f>VLOOKUP(L955,'Status Report'!B:T,19,0)</f>
        <v>Promocean The Netherlands BV</v>
      </c>
      <c r="T955" s="62">
        <f>VLOOKUP(L955,'Status Report'!B:E,4,0)</f>
        <v>3</v>
      </c>
      <c r="U955" s="19">
        <f>_xlfn.IFS(AI955="Den Bosch",VLOOKUP(L955,'Status Report'!B:AM,35,0),AI955="Yantian",VLOOKUP(L955,'Status Report'!B:AM,36,0),AI955="",IF(H955="Asia Pacific",VLOOKUP(L955,'Status Report'!B:AM,36,0),VLOOKUP(L955,'Status Report'!B:AM,35,0)),AI955="Direct shipment",IF(H955="Asia Pacific",VLOOKUP(L955,'Status Report'!B:AM,36,0),VLOOKUP(L955,'Status Report'!B:AM,35,0)))</f>
        <v>29.700000000000003</v>
      </c>
      <c r="V955" s="20">
        <f t="shared" si="214"/>
        <v>2970.0000000000005</v>
      </c>
      <c r="W955" s="19">
        <f>_xlfn.IFS(AI955="Den Bosch",VLOOKUP(L955,'Status Report'!B:AM,37,0),AI955="Yantian",VLOOKUP(L955,'Status Report'!B:AM,38,0),AI955="",IF(H955="Asia Pacific",VLOOKUP(L955,'Status Report'!B:AM,38,0),VLOOKUP(L955,'Status Report'!B:AM,37,0)),AI955="Direct shipment",IF(H955="Asia Pacific",VLOOKUP(L955,'Status Report'!B:AM,38,0),VLOOKUP(L955,'Status Report'!B:AM,37,0)))</f>
        <v>29.700000000000003</v>
      </c>
      <c r="X955" s="20">
        <f t="shared" si="215"/>
        <v>2970.0000000000005</v>
      </c>
      <c r="Y955" s="20">
        <f>_xlfn.IFS(AI955="Den Bosch",VLOOKUP(L955,'Status Report'!B:AO,39,0),AI955="Yantian",VLOOKUP(L955,'Status Report'!B:AO,40,0),AI955="",IF(H955="Asia Pacific",VLOOKUP(L955,'Status Report'!B:AO,40,0),VLOOKUP(L955,'Status Report'!B:AO,39,0)),AI955="Direct shipment",IF(H955="Asia Pacific",VLOOKUP(L955,'Status Report'!B:AO,40,0),VLOOKUP(L955,'Status Report'!B:AO,39,0)))</f>
        <v>0</v>
      </c>
      <c r="Z955" s="20">
        <f t="shared" si="216"/>
        <v>0</v>
      </c>
      <c r="AA955" s="20">
        <f t="shared" si="217"/>
        <v>2970.0000000000005</v>
      </c>
      <c r="AB955" s="21">
        <f>_xlfn.IFS(AI955="Den Bosch",VLOOKUP(L955,'Status Report'!B:AM,33,0),AI955="Yantian",VLOOKUP(L955,'Status Report'!B:AM,34,0),AI955="",IF(H955="Asia Pacific",VLOOKUP(L955,'Status Report'!B:AM,34,0),VLOOKUP(L955,'Status Report'!B:AM,33,0)),AI955="Direct shipment",IF(H955="Asia Pacific",VLOOKUP(L955,'Status Report'!B:AM,34,0),VLOOKUP(L955,'Status Report'!B:AM,33,0)))</f>
        <v>25.515000000000001</v>
      </c>
      <c r="AC955" s="21">
        <f>VLOOKUP(L955,'Status Report'!B:CE,82,0)</f>
        <v>0</v>
      </c>
      <c r="AD955" s="21">
        <f t="shared" si="218"/>
        <v>25.515000000000001</v>
      </c>
      <c r="AE955" s="63">
        <f>VLOOKUP(L955,'Status Report'!B:W,20,0)</f>
        <v>28</v>
      </c>
      <c r="AF955" s="63">
        <f>VLOOKUP(L955,'Status Report'!B:W,21,0)</f>
        <v>15</v>
      </c>
      <c r="AG955" s="63">
        <f>VLOOKUP(L955,'Status Report'!B:W,22,0)</f>
        <v>12</v>
      </c>
      <c r="AH955" s="22">
        <f t="shared" si="219"/>
        <v>0.504</v>
      </c>
      <c r="AI955" t="s">
        <v>990</v>
      </c>
      <c r="AK955" s="63">
        <f>IFERROR(VLOOKUP(G955,ASEAN!A:A,1,0),0)</f>
        <v>0</v>
      </c>
      <c r="AL955" s="63">
        <f>IFERROR(VLOOKUP(D955,'[3]customer specs'!$B$1:$D$65536,3,0),0)</f>
        <v>0</v>
      </c>
      <c r="AM955" s="64">
        <f t="shared" si="220"/>
        <v>0</v>
      </c>
      <c r="AN955" s="64">
        <f t="shared" si="221"/>
        <v>0</v>
      </c>
      <c r="AO955" s="63"/>
      <c r="AP955" s="63"/>
      <c r="AQ955" s="63" t="str">
        <f t="shared" si="222"/>
        <v>no</v>
      </c>
      <c r="AR955" s="20">
        <f t="shared" si="223"/>
        <v>2551.5</v>
      </c>
      <c r="AS955" s="63"/>
      <c r="AT955" s="23">
        <f t="shared" si="228"/>
        <v>0.12</v>
      </c>
      <c r="AU955" s="65">
        <f t="shared" si="224"/>
        <v>28.994318181818183</v>
      </c>
      <c r="AV955" s="65"/>
      <c r="AW955" s="65">
        <f t="shared" si="225"/>
        <v>2899.4318181818185</v>
      </c>
      <c r="AX955" s="65"/>
      <c r="AY955" s="63">
        <f>VLOOKUP(L955,'Status Report'!B:CF,81,0)</f>
        <v>0</v>
      </c>
      <c r="AZ955" s="63" t="str">
        <f>VLOOKUP(L955,'Status Report'!B:S,18,0)</f>
        <v>Ellina Smirnova</v>
      </c>
      <c r="BB955" s="63">
        <f>VLOOKUP(L955,'Status Report'!B:Z,25,0)</f>
        <v>6</v>
      </c>
      <c r="BC955" s="63">
        <f t="shared" si="226"/>
        <v>600</v>
      </c>
      <c r="BF955">
        <f>VLOOKUP(L955,'Status Report'!B:CE,82,0)</f>
        <v>0</v>
      </c>
      <c r="BG955">
        <f>VLOOKUP(L955,'Status Report'!B:CF,83,0)</f>
        <v>0</v>
      </c>
      <c r="BH955">
        <f>VLOOKUP(L955,'Status Report'!B:CG,84,0)</f>
        <v>0</v>
      </c>
      <c r="BI955" t="s">
        <v>901</v>
      </c>
      <c r="BJ955" t="s">
        <v>795</v>
      </c>
      <c r="BM955" s="67">
        <f t="shared" si="227"/>
        <v>130</v>
      </c>
    </row>
    <row r="956" spans="1:65" x14ac:dyDescent="0.25">
      <c r="A956" s="68" t="str">
        <f>VLOOKUP(L956,'Status Report'!B:CB,79,0)</f>
        <v>Heineken</v>
      </c>
      <c r="C956">
        <v>20006099</v>
      </c>
      <c r="D956">
        <v>3090624</v>
      </c>
      <c r="E956" t="s">
        <v>908</v>
      </c>
      <c r="F956" t="s">
        <v>909</v>
      </c>
      <c r="G956" t="str">
        <f>VLOOKUP(D956,'[2]sold to'!$A:$H,8,0)</f>
        <v>Poland</v>
      </c>
      <c r="H956" t="str">
        <f>VLOOKUP(D956,'[2]sold to'!$A:$I,9,0)</f>
        <v>Europe</v>
      </c>
      <c r="K956">
        <v>260</v>
      </c>
      <c r="L956">
        <v>88016807</v>
      </c>
      <c r="M956" t="s">
        <v>80</v>
      </c>
      <c r="N956">
        <v>5</v>
      </c>
      <c r="P956" t="str">
        <f>VLOOKUP(L956,'Status Report'!B:AA,26,0)</f>
        <v>China</v>
      </c>
      <c r="Q956" t="str">
        <f>VLOOKUP(L956,'Status Report'!B:AB,27,0)</f>
        <v>Indoor signs</v>
      </c>
      <c r="R956">
        <f>VLOOKUP(L956,'Status Report'!B:X,23,0)</f>
        <v>100</v>
      </c>
      <c r="S956" t="str">
        <f>VLOOKUP(L956,'Status Report'!B:T,19,0)</f>
        <v>Dekkers Visual Communication B.v.</v>
      </c>
      <c r="T956" s="62">
        <f>VLOOKUP(L956,'Status Report'!B:E,4,0)</f>
        <v>3</v>
      </c>
      <c r="U956" s="19">
        <f>_xlfn.IFS(AI956="Den Bosch",VLOOKUP(L956,'Status Report'!B:AM,35,0),AI956="Yantian",VLOOKUP(L956,'Status Report'!B:AM,36,0),AI956="",IF(H956="Asia Pacific",VLOOKUP(L956,'Status Report'!B:AM,36,0),VLOOKUP(L956,'Status Report'!B:AM,35,0)),AI956="Direct shipment",IF(H956="Asia Pacific",VLOOKUP(L956,'Status Report'!B:AM,36,0),VLOOKUP(L956,'Status Report'!B:AM,35,0)))</f>
        <v>264.18</v>
      </c>
      <c r="V956" s="20">
        <f t="shared" si="214"/>
        <v>1320.9</v>
      </c>
      <c r="W956" s="19">
        <f>_xlfn.IFS(AI956="Den Bosch",VLOOKUP(L956,'Status Report'!B:AM,37,0),AI956="Yantian",VLOOKUP(L956,'Status Report'!B:AM,38,0),AI956="",IF(H956="Asia Pacific",VLOOKUP(L956,'Status Report'!B:AM,38,0),VLOOKUP(L956,'Status Report'!B:AM,37,0)),AI956="Direct shipment",IF(H956="Asia Pacific",VLOOKUP(L956,'Status Report'!B:AM,38,0),VLOOKUP(L956,'Status Report'!B:AM,37,0)))</f>
        <v>264.18</v>
      </c>
      <c r="X956" s="20">
        <f t="shared" si="215"/>
        <v>1320.9</v>
      </c>
      <c r="Y956" s="20">
        <f>_xlfn.IFS(AI956="Den Bosch",VLOOKUP(L956,'Status Report'!B:AO,39,0),AI956="Yantian",VLOOKUP(L956,'Status Report'!B:AO,40,0),AI956="",IF(H956="Asia Pacific",VLOOKUP(L956,'Status Report'!B:AO,40,0),VLOOKUP(L956,'Status Report'!B:AO,39,0)),AI956="Direct shipment",IF(H956="Asia Pacific",VLOOKUP(L956,'Status Report'!B:AO,40,0),VLOOKUP(L956,'Status Report'!B:AO,39,0)))</f>
        <v>0</v>
      </c>
      <c r="Z956" s="20">
        <f t="shared" si="216"/>
        <v>0</v>
      </c>
      <c r="AA956" s="20">
        <f t="shared" si="217"/>
        <v>1320.9</v>
      </c>
      <c r="AB956" s="21">
        <f>_xlfn.IFS(AI956="Den Bosch",VLOOKUP(L956,'Status Report'!B:AM,33,0),AI956="Yantian",VLOOKUP(L956,'Status Report'!B:AM,34,0),AI956="",IF(H956="Asia Pacific",VLOOKUP(L956,'Status Report'!B:AM,34,0),VLOOKUP(L956,'Status Report'!B:AM,33,0)),AI956="Direct shipment",IF(H956="Asia Pacific",VLOOKUP(L956,'Status Report'!B:AM,34,0),VLOOKUP(L956,'Status Report'!B:AM,33,0)))</f>
        <v>228.46740000000003</v>
      </c>
      <c r="AC956" s="21">
        <f>VLOOKUP(L956,'Status Report'!B:CE,82,0)</f>
        <v>0</v>
      </c>
      <c r="AD956" s="21">
        <f t="shared" si="218"/>
        <v>228.46740000000003</v>
      </c>
      <c r="AE956" s="63">
        <f>VLOOKUP(L956,'Status Report'!B:W,20,0)</f>
        <v>141</v>
      </c>
      <c r="AF956" s="63">
        <f>VLOOKUP(L956,'Status Report'!B:W,21,0)</f>
        <v>58</v>
      </c>
      <c r="AG956" s="63">
        <f>VLOOKUP(L956,'Status Report'!B:W,22,0)</f>
        <v>12</v>
      </c>
      <c r="AH956" s="22">
        <f t="shared" si="219"/>
        <v>0.49068000000000001</v>
      </c>
      <c r="AI956" t="s">
        <v>990</v>
      </c>
      <c r="AK956" s="63">
        <f>IFERROR(VLOOKUP(G956,ASEAN!A:A,1,0),0)</f>
        <v>0</v>
      </c>
      <c r="AL956" s="63" t="str">
        <f>IFERROR(VLOOKUP(D956,'[3]customer specs'!$B$1:$D$65536,3,0),0)</f>
        <v>pallet</v>
      </c>
      <c r="AM956" s="64">
        <f t="shared" si="220"/>
        <v>0</v>
      </c>
      <c r="AN956" s="64">
        <f t="shared" si="221"/>
        <v>0</v>
      </c>
      <c r="AO956" s="63"/>
      <c r="AP956" s="63"/>
      <c r="AQ956" s="63" t="str">
        <f t="shared" si="222"/>
        <v>no</v>
      </c>
      <c r="AR956" s="20">
        <f t="shared" si="223"/>
        <v>1142.3370000000002</v>
      </c>
      <c r="AS956" s="63"/>
      <c r="AT956" s="23">
        <f t="shared" si="228"/>
        <v>0.12</v>
      </c>
      <c r="AU956" s="65">
        <f t="shared" si="224"/>
        <v>259.62204545454546</v>
      </c>
      <c r="AV956" s="65"/>
      <c r="AW956" s="65">
        <f t="shared" si="225"/>
        <v>1298.1102272727273</v>
      </c>
      <c r="AX956" s="65"/>
      <c r="AY956" s="63">
        <f>VLOOKUP(L956,'Status Report'!B:CF,81,0)</f>
        <v>0</v>
      </c>
      <c r="AZ956" s="63" t="str">
        <f>VLOOKUP(L956,'Status Report'!B:S,18,0)</f>
        <v>Ludmilla Zarybnicka</v>
      </c>
      <c r="BB956" s="63">
        <f>VLOOKUP(L956,'Status Report'!B:Z,25,0)</f>
        <v>1</v>
      </c>
      <c r="BC956" s="63">
        <f t="shared" si="226"/>
        <v>5</v>
      </c>
      <c r="BF956">
        <f>VLOOKUP(L956,'Status Report'!B:CE,82,0)</f>
        <v>0</v>
      </c>
      <c r="BG956">
        <f>VLOOKUP(L956,'Status Report'!B:CF,83,0)</f>
        <v>0</v>
      </c>
      <c r="BH956">
        <f>VLOOKUP(L956,'Status Report'!B:CG,84,0)</f>
        <v>0</v>
      </c>
      <c r="BI956" t="s">
        <v>901</v>
      </c>
      <c r="BJ956" t="s">
        <v>795</v>
      </c>
      <c r="BM956" s="67">
        <f t="shared" si="227"/>
        <v>158</v>
      </c>
    </row>
    <row r="957" spans="1:65" x14ac:dyDescent="0.25">
      <c r="A957" s="68" t="str">
        <f>VLOOKUP(L957,'Status Report'!B:CB,79,0)</f>
        <v>Heineken</v>
      </c>
      <c r="C957">
        <v>20006099</v>
      </c>
      <c r="D957">
        <v>3090624</v>
      </c>
      <c r="E957" t="s">
        <v>908</v>
      </c>
      <c r="F957" t="s">
        <v>909</v>
      </c>
      <c r="G957" t="str">
        <f>VLOOKUP(D957,'[2]sold to'!$A:$H,8,0)</f>
        <v>Poland</v>
      </c>
      <c r="H957" t="str">
        <f>VLOOKUP(D957,'[2]sold to'!$A:$I,9,0)</f>
        <v>Europe</v>
      </c>
      <c r="K957">
        <v>270</v>
      </c>
      <c r="L957">
        <v>88027332</v>
      </c>
      <c r="M957" t="s">
        <v>272</v>
      </c>
      <c r="N957">
        <v>10</v>
      </c>
      <c r="P957" t="str">
        <f>VLOOKUP(L957,'Status Report'!B:AA,26,0)</f>
        <v>China</v>
      </c>
      <c r="Q957" t="str">
        <f>VLOOKUP(L957,'Status Report'!B:AB,27,0)</f>
        <v>Premiums</v>
      </c>
      <c r="R957">
        <f>VLOOKUP(L957,'Status Report'!B:X,23,0)</f>
        <v>200</v>
      </c>
      <c r="S957" t="str">
        <f>VLOOKUP(L957,'Status Report'!B:T,19,0)</f>
        <v>Miles Promocean</v>
      </c>
      <c r="T957" s="62">
        <f>VLOOKUP(L957,'Status Report'!B:E,4,0)</f>
        <v>1</v>
      </c>
      <c r="U957" s="19">
        <f>_xlfn.IFS(AI957="Den Bosch",VLOOKUP(L957,'Status Report'!B:AM,35,0),AI957="Yantian",VLOOKUP(L957,'Status Report'!B:AM,36,0),AI957="",IF(H957="Asia Pacific",VLOOKUP(L957,'Status Report'!B:AM,36,0),VLOOKUP(L957,'Status Report'!B:AM,35,0)),AI957="Direct shipment",IF(H957="Asia Pacific",VLOOKUP(L957,'Status Report'!B:AM,36,0),VLOOKUP(L957,'Status Report'!B:AM,35,0)))</f>
        <v>58.6</v>
      </c>
      <c r="V957" s="20">
        <f t="shared" si="214"/>
        <v>586</v>
      </c>
      <c r="W957" s="19">
        <f>_xlfn.IFS(AI957="Den Bosch",VLOOKUP(L957,'Status Report'!B:AM,37,0),AI957="Yantian",VLOOKUP(L957,'Status Report'!B:AM,38,0),AI957="",IF(H957="Asia Pacific",VLOOKUP(L957,'Status Report'!B:AM,38,0),VLOOKUP(L957,'Status Report'!B:AM,37,0)),AI957="Direct shipment",IF(H957="Asia Pacific",VLOOKUP(L957,'Status Report'!B:AM,38,0),VLOOKUP(L957,'Status Report'!B:AM,37,0)))</f>
        <v>58.6</v>
      </c>
      <c r="X957" s="20">
        <f t="shared" si="215"/>
        <v>586</v>
      </c>
      <c r="Y957" s="20">
        <f>_xlfn.IFS(AI957="Den Bosch",VLOOKUP(L957,'Status Report'!B:AO,39,0),AI957="Yantian",VLOOKUP(L957,'Status Report'!B:AO,40,0),AI957="",IF(H957="Asia Pacific",VLOOKUP(L957,'Status Report'!B:AO,40,0),VLOOKUP(L957,'Status Report'!B:AO,39,0)),AI957="Direct shipment",IF(H957="Asia Pacific",VLOOKUP(L957,'Status Report'!B:AO,40,0),VLOOKUP(L957,'Status Report'!B:AO,39,0)))</f>
        <v>0</v>
      </c>
      <c r="Z957" s="20">
        <f t="shared" si="216"/>
        <v>0</v>
      </c>
      <c r="AA957" s="20">
        <f t="shared" si="217"/>
        <v>586</v>
      </c>
      <c r="AB957" s="21">
        <f>_xlfn.IFS(AI957="Den Bosch",VLOOKUP(L957,'Status Report'!B:AM,33,0),AI957="Yantian",VLOOKUP(L957,'Status Report'!B:AM,34,0),AI957="",IF(H957="Asia Pacific",VLOOKUP(L957,'Status Report'!B:AM,34,0),VLOOKUP(L957,'Status Report'!B:AM,33,0)),AI957="Direct shipment",IF(H957="Asia Pacific",VLOOKUP(L957,'Status Report'!B:AM,34,0),VLOOKUP(L957,'Status Report'!B:AM,33,0)))</f>
        <v>50.6616</v>
      </c>
      <c r="AC957" s="21">
        <f>VLOOKUP(L957,'Status Report'!B:CE,82,0)</f>
        <v>0</v>
      </c>
      <c r="AD957" s="21">
        <f t="shared" si="218"/>
        <v>50.6616</v>
      </c>
      <c r="AE957" s="63">
        <f>VLOOKUP(L957,'Status Report'!B:W,20,0)</f>
        <v>19</v>
      </c>
      <c r="AF957" s="63">
        <f>VLOOKUP(L957,'Status Report'!B:W,21,0)</f>
        <v>15</v>
      </c>
      <c r="AG957" s="63">
        <f>VLOOKUP(L957,'Status Report'!B:W,22,0)</f>
        <v>28</v>
      </c>
      <c r="AH957" s="22">
        <f t="shared" si="219"/>
        <v>7.9799999999999996E-2</v>
      </c>
      <c r="AK957" s="63">
        <f>IFERROR(VLOOKUP(G957,ASEAN!A:A,1,0),0)</f>
        <v>0</v>
      </c>
      <c r="AL957" s="63" t="str">
        <f>IFERROR(VLOOKUP(D957,'[3]customer specs'!$B$1:$D$65536,3,0),0)</f>
        <v>pallet</v>
      </c>
      <c r="AM957" s="64">
        <f t="shared" si="220"/>
        <v>0</v>
      </c>
      <c r="AN957" s="64">
        <f t="shared" si="221"/>
        <v>0</v>
      </c>
      <c r="AO957" s="63"/>
      <c r="AP957" s="63"/>
      <c r="AQ957" s="63" t="str">
        <f t="shared" si="222"/>
        <v>no</v>
      </c>
      <c r="AR957" s="20">
        <f t="shared" si="223"/>
        <v>506.61599999999999</v>
      </c>
      <c r="AS957" s="63"/>
      <c r="AT957" s="23">
        <f t="shared" si="228"/>
        <v>0.12</v>
      </c>
      <c r="AU957" s="65">
        <f t="shared" si="224"/>
        <v>57.57</v>
      </c>
      <c r="AV957" s="65"/>
      <c r="AW957" s="65">
        <f t="shared" si="225"/>
        <v>575.70000000000005</v>
      </c>
      <c r="AX957" s="65"/>
      <c r="AY957" s="63">
        <f>VLOOKUP(L957,'Status Report'!B:CF,81,0)</f>
        <v>0</v>
      </c>
      <c r="AZ957" s="63" t="str">
        <f>VLOOKUP(L957,'Status Report'!B:S,18,0)</f>
        <v xml:space="preserve">Konstantinos Zoupanos </v>
      </c>
      <c r="BB957" s="63">
        <f>VLOOKUP(L957,'Status Report'!B:Z,25,0)</f>
        <v>5</v>
      </c>
      <c r="BC957" s="63">
        <f t="shared" si="226"/>
        <v>50</v>
      </c>
      <c r="BF957">
        <f>VLOOKUP(L957,'Status Report'!B:CE,82,0)</f>
        <v>0</v>
      </c>
      <c r="BG957">
        <f>VLOOKUP(L957,'Status Report'!B:CF,83,0)</f>
        <v>0</v>
      </c>
      <c r="BH957">
        <f>VLOOKUP(L957,'Status Report'!B:CG,84,0)</f>
        <v>0</v>
      </c>
      <c r="BI957" t="s">
        <v>901</v>
      </c>
      <c r="BJ957" t="s">
        <v>795</v>
      </c>
      <c r="BM957" s="67">
        <f t="shared" si="227"/>
        <v>10</v>
      </c>
    </row>
    <row r="958" spans="1:65" x14ac:dyDescent="0.25">
      <c r="A958" s="68" t="str">
        <f>VLOOKUP(L958,'Status Report'!B:CB,79,0)</f>
        <v>Heineken</v>
      </c>
      <c r="C958">
        <v>20006099</v>
      </c>
      <c r="D958">
        <v>3090624</v>
      </c>
      <c r="E958" t="s">
        <v>908</v>
      </c>
      <c r="F958" t="s">
        <v>909</v>
      </c>
      <c r="G958" t="str">
        <f>VLOOKUP(D958,'[2]sold to'!$A:$H,8,0)</f>
        <v>Poland</v>
      </c>
      <c r="H958" t="str">
        <f>VLOOKUP(D958,'[2]sold to'!$A:$I,9,0)</f>
        <v>Europe</v>
      </c>
      <c r="K958">
        <v>280</v>
      </c>
      <c r="L958">
        <v>88027326</v>
      </c>
      <c r="M958" t="s">
        <v>800</v>
      </c>
      <c r="N958">
        <v>10</v>
      </c>
      <c r="P958" t="str">
        <f>VLOOKUP(L958,'Status Report'!B:AA,26,0)</f>
        <v>China</v>
      </c>
      <c r="Q958" t="str">
        <f>VLOOKUP(L958,'Status Report'!B:AB,27,0)</f>
        <v>Premiums</v>
      </c>
      <c r="R958">
        <f>VLOOKUP(L958,'Status Report'!B:X,23,0)</f>
        <v>200</v>
      </c>
      <c r="S958" t="str">
        <f>VLOOKUP(L958,'Status Report'!B:T,19,0)</f>
        <v>Miles Promocean</v>
      </c>
      <c r="T958" s="62">
        <f>VLOOKUP(L958,'Status Report'!B:E,4,0)</f>
        <v>1</v>
      </c>
      <c r="U958" s="19">
        <f>_xlfn.IFS(AI958="Den Bosch",VLOOKUP(L958,'Status Report'!B:AM,35,0),AI958="Yantian",VLOOKUP(L958,'Status Report'!B:AM,36,0),AI958="",IF(H958="Asia Pacific",VLOOKUP(L958,'Status Report'!B:AM,36,0),VLOOKUP(L958,'Status Report'!B:AM,35,0)),AI958="Direct shipment",IF(H958="Asia Pacific",VLOOKUP(L958,'Status Report'!B:AM,36,0),VLOOKUP(L958,'Status Report'!B:AM,35,0)))</f>
        <v>58.6</v>
      </c>
      <c r="V958" s="20">
        <f t="shared" si="214"/>
        <v>586</v>
      </c>
      <c r="W958" s="19">
        <f>_xlfn.IFS(AI958="Den Bosch",VLOOKUP(L958,'Status Report'!B:AM,37,0),AI958="Yantian",VLOOKUP(L958,'Status Report'!B:AM,38,0),AI958="",IF(H958="Asia Pacific",VLOOKUP(L958,'Status Report'!B:AM,38,0),VLOOKUP(L958,'Status Report'!B:AM,37,0)),AI958="Direct shipment",IF(H958="Asia Pacific",VLOOKUP(L958,'Status Report'!B:AM,38,0),VLOOKUP(L958,'Status Report'!B:AM,37,0)))</f>
        <v>58.6</v>
      </c>
      <c r="X958" s="20">
        <f t="shared" si="215"/>
        <v>586</v>
      </c>
      <c r="Y958" s="20">
        <f>_xlfn.IFS(AI958="Den Bosch",VLOOKUP(L958,'Status Report'!B:AO,39,0),AI958="Yantian",VLOOKUP(L958,'Status Report'!B:AO,40,0),AI958="",IF(H958="Asia Pacific",VLOOKUP(L958,'Status Report'!B:AO,40,0),VLOOKUP(L958,'Status Report'!B:AO,39,0)),AI958="Direct shipment",IF(H958="Asia Pacific",VLOOKUP(L958,'Status Report'!B:AO,40,0),VLOOKUP(L958,'Status Report'!B:AO,39,0)))</f>
        <v>0</v>
      </c>
      <c r="Z958" s="20">
        <f t="shared" si="216"/>
        <v>0</v>
      </c>
      <c r="AA958" s="20">
        <f t="shared" si="217"/>
        <v>586</v>
      </c>
      <c r="AB958" s="21">
        <f>_xlfn.IFS(AI958="Den Bosch",VLOOKUP(L958,'Status Report'!B:AM,33,0),AI958="Yantian",VLOOKUP(L958,'Status Report'!B:AM,34,0),AI958="",IF(H958="Asia Pacific",VLOOKUP(L958,'Status Report'!B:AM,34,0),VLOOKUP(L958,'Status Report'!B:AM,33,0)),AI958="Direct shipment",IF(H958="Asia Pacific",VLOOKUP(L958,'Status Report'!B:AM,34,0),VLOOKUP(L958,'Status Report'!B:AM,33,0)))</f>
        <v>50.6616</v>
      </c>
      <c r="AC958" s="21">
        <f>VLOOKUP(L958,'Status Report'!B:CE,82,0)</f>
        <v>0</v>
      </c>
      <c r="AD958" s="21">
        <f t="shared" si="218"/>
        <v>50.6616</v>
      </c>
      <c r="AE958" s="63">
        <f>VLOOKUP(L958,'Status Report'!B:W,20,0)</f>
        <v>19</v>
      </c>
      <c r="AF958" s="63">
        <f>VLOOKUP(L958,'Status Report'!B:W,21,0)</f>
        <v>15</v>
      </c>
      <c r="AG958" s="63">
        <f>VLOOKUP(L958,'Status Report'!B:W,22,0)</f>
        <v>28</v>
      </c>
      <c r="AH958" s="22">
        <f t="shared" si="219"/>
        <v>7.9799999999999996E-2</v>
      </c>
      <c r="AK958" s="63">
        <f>IFERROR(VLOOKUP(G958,ASEAN!A:A,1,0),0)</f>
        <v>0</v>
      </c>
      <c r="AL958" s="63" t="str">
        <f>IFERROR(VLOOKUP(D958,'[3]customer specs'!$B$1:$D$65536,3,0),0)</f>
        <v>pallet</v>
      </c>
      <c r="AM958" s="64">
        <f t="shared" si="220"/>
        <v>0</v>
      </c>
      <c r="AN958" s="64">
        <f t="shared" si="221"/>
        <v>0</v>
      </c>
      <c r="AO958" s="63"/>
      <c r="AP958" s="63"/>
      <c r="AQ958" s="63" t="str">
        <f t="shared" si="222"/>
        <v>no</v>
      </c>
      <c r="AR958" s="20">
        <f t="shared" si="223"/>
        <v>506.61599999999999</v>
      </c>
      <c r="AS958" s="63"/>
      <c r="AT958" s="23">
        <f t="shared" si="228"/>
        <v>0.12</v>
      </c>
      <c r="AU958" s="65">
        <f t="shared" si="224"/>
        <v>57.57</v>
      </c>
      <c r="AV958" s="65"/>
      <c r="AW958" s="65">
        <f t="shared" si="225"/>
        <v>575.70000000000005</v>
      </c>
      <c r="AX958" s="65"/>
      <c r="AY958" s="63">
        <f>VLOOKUP(L958,'Status Report'!B:CF,81,0)</f>
        <v>0</v>
      </c>
      <c r="AZ958" s="63" t="str">
        <f>VLOOKUP(L958,'Status Report'!B:S,18,0)</f>
        <v xml:space="preserve">Konstantinos Zoupanos </v>
      </c>
      <c r="BB958" s="63">
        <f>VLOOKUP(L958,'Status Report'!B:Z,25,0)</f>
        <v>5</v>
      </c>
      <c r="BC958" s="63">
        <f t="shared" si="226"/>
        <v>50</v>
      </c>
      <c r="BF958">
        <f>VLOOKUP(L958,'Status Report'!B:CE,82,0)</f>
        <v>0</v>
      </c>
      <c r="BG958">
        <f>VLOOKUP(L958,'Status Report'!B:CF,83,0)</f>
        <v>0</v>
      </c>
      <c r="BH958">
        <f>VLOOKUP(L958,'Status Report'!B:CG,84,0)</f>
        <v>0</v>
      </c>
      <c r="BI958" t="s">
        <v>901</v>
      </c>
      <c r="BJ958" t="s">
        <v>795</v>
      </c>
      <c r="BM958" s="67">
        <f t="shared" si="227"/>
        <v>44</v>
      </c>
    </row>
    <row r="959" spans="1:65" x14ac:dyDescent="0.25">
      <c r="A959" s="68" t="str">
        <f>VLOOKUP(L959,'Status Report'!B:CB,79,0)</f>
        <v>Heineken</v>
      </c>
      <c r="C959">
        <v>20006099</v>
      </c>
      <c r="D959">
        <v>3090624</v>
      </c>
      <c r="E959" t="s">
        <v>908</v>
      </c>
      <c r="F959" t="s">
        <v>909</v>
      </c>
      <c r="G959" t="str">
        <f>VLOOKUP(D959,'[2]sold to'!$A:$H,8,0)</f>
        <v>Poland</v>
      </c>
      <c r="H959" t="str">
        <f>VLOOKUP(D959,'[2]sold to'!$A:$I,9,0)</f>
        <v>Europe</v>
      </c>
      <c r="K959">
        <v>290</v>
      </c>
      <c r="L959">
        <v>88026361</v>
      </c>
      <c r="M959" t="s">
        <v>393</v>
      </c>
      <c r="N959">
        <v>10</v>
      </c>
      <c r="P959" t="str">
        <f>VLOOKUP(L959,'Status Report'!B:AA,26,0)</f>
        <v>Vietnam</v>
      </c>
      <c r="Q959" t="str">
        <f>VLOOKUP(L959,'Status Report'!B:AB,27,0)</f>
        <v>Textiles-Clothing</v>
      </c>
      <c r="R959">
        <f>VLOOKUP(L959,'Status Report'!B:X,23,0)</f>
        <v>1000</v>
      </c>
      <c r="S959" t="str">
        <f>VLOOKUP(L959,'Status Report'!B:T,19,0)</f>
        <v>Asian Sourcing Link</v>
      </c>
      <c r="T959" s="62">
        <f>VLOOKUP(L959,'Status Report'!B:E,4,0)</f>
        <v>1</v>
      </c>
      <c r="U959" s="19">
        <f>_xlfn.IFS(AI959="Den Bosch",VLOOKUP(L959,'Status Report'!B:AM,35,0),AI959="Yantian",VLOOKUP(L959,'Status Report'!B:AM,36,0),AI959="",IF(H959="Asia Pacific",VLOOKUP(L959,'Status Report'!B:AM,36,0),VLOOKUP(L959,'Status Report'!B:AM,35,0)),AI959="Direct shipment",IF(H959="Asia Pacific",VLOOKUP(L959,'Status Report'!B:AM,36,0),VLOOKUP(L959,'Status Report'!B:AM,35,0)))</f>
        <v>56.08</v>
      </c>
      <c r="V959" s="20">
        <f t="shared" si="214"/>
        <v>560.79999999999995</v>
      </c>
      <c r="W959" s="19">
        <f>_xlfn.IFS(AI959="Den Bosch",VLOOKUP(L959,'Status Report'!B:AM,37,0),AI959="Yantian",VLOOKUP(L959,'Status Report'!B:AM,38,0),AI959="",IF(H959="Asia Pacific",VLOOKUP(L959,'Status Report'!B:AM,38,0),VLOOKUP(L959,'Status Report'!B:AM,37,0)),AI959="Direct shipment",IF(H959="Asia Pacific",VLOOKUP(L959,'Status Report'!B:AM,38,0),VLOOKUP(L959,'Status Report'!B:AM,37,0)))</f>
        <v>56.08</v>
      </c>
      <c r="X959" s="20">
        <f t="shared" si="215"/>
        <v>560.79999999999995</v>
      </c>
      <c r="Y959" s="20">
        <f>_xlfn.IFS(AI959="Den Bosch",VLOOKUP(L959,'Status Report'!B:AO,39,0),AI959="Yantian",VLOOKUP(L959,'Status Report'!B:AO,40,0),AI959="",IF(H959="Asia Pacific",VLOOKUP(L959,'Status Report'!B:AO,40,0),VLOOKUP(L959,'Status Report'!B:AO,39,0)),AI959="Direct shipment",IF(H959="Asia Pacific",VLOOKUP(L959,'Status Report'!B:AO,40,0),VLOOKUP(L959,'Status Report'!B:AO,39,0)))</f>
        <v>0</v>
      </c>
      <c r="Z959" s="20">
        <f t="shared" si="216"/>
        <v>0</v>
      </c>
      <c r="AA959" s="20">
        <f t="shared" si="217"/>
        <v>560.79999999999995</v>
      </c>
      <c r="AB959" s="21">
        <f>_xlfn.IFS(AI959="Den Bosch",VLOOKUP(L959,'Status Report'!B:AM,33,0),AI959="Yantian",VLOOKUP(L959,'Status Report'!B:AM,34,0),AI959="",IF(H959="Asia Pacific",VLOOKUP(L959,'Status Report'!B:AM,34,0),VLOOKUP(L959,'Status Report'!B:AM,33,0)),AI959="Direct shipment",IF(H959="Asia Pacific",VLOOKUP(L959,'Status Report'!B:AM,34,0),VLOOKUP(L959,'Status Report'!B:AM,33,0)))</f>
        <v>49.347200000000008</v>
      </c>
      <c r="AC959" s="21">
        <f>VLOOKUP(L959,'Status Report'!B:CE,82,0)</f>
        <v>0</v>
      </c>
      <c r="AD959" s="21">
        <f t="shared" si="218"/>
        <v>49.347200000000008</v>
      </c>
      <c r="AE959" s="63">
        <f>VLOOKUP(L959,'Status Report'!B:W,20,0)</f>
        <v>49</v>
      </c>
      <c r="AF959" s="63">
        <f>VLOOKUP(L959,'Status Report'!B:W,21,0)</f>
        <v>37</v>
      </c>
      <c r="AG959" s="63">
        <f>VLOOKUP(L959,'Status Report'!B:W,22,0)</f>
        <v>12</v>
      </c>
      <c r="AH959" s="22">
        <f t="shared" si="219"/>
        <v>0.21756</v>
      </c>
      <c r="AK959" s="63">
        <f>IFERROR(VLOOKUP(G959,ASEAN!A:A,1,0),0)</f>
        <v>0</v>
      </c>
      <c r="AL959" s="63" t="str">
        <f>IFERROR(VLOOKUP(D959,'[3]customer specs'!$B$1:$D$65536,3,0),0)</f>
        <v>pallet</v>
      </c>
      <c r="AM959" s="64">
        <f t="shared" si="220"/>
        <v>0</v>
      </c>
      <c r="AN959" s="64">
        <f t="shared" si="221"/>
        <v>0</v>
      </c>
      <c r="AO959" s="63"/>
      <c r="AP959" s="63"/>
      <c r="AQ959" s="63" t="str">
        <f t="shared" si="222"/>
        <v>no</v>
      </c>
      <c r="AR959" s="20">
        <f t="shared" si="223"/>
        <v>493.47200000000009</v>
      </c>
      <c r="AS959" s="63"/>
      <c r="AT959" s="23">
        <f t="shared" si="228"/>
        <v>0.12</v>
      </c>
      <c r="AU959" s="65">
        <f t="shared" si="224"/>
        <v>56.076363636363645</v>
      </c>
      <c r="AV959" s="65"/>
      <c r="AW959" s="65">
        <f t="shared" si="225"/>
        <v>560.76363636363646</v>
      </c>
      <c r="AX959" s="65"/>
      <c r="AY959" s="63">
        <f>VLOOKUP(L959,'Status Report'!B:CF,81,0)</f>
        <v>0</v>
      </c>
      <c r="AZ959" s="63" t="str">
        <f>VLOOKUP(L959,'Status Report'!B:S,18,0)</f>
        <v>Ellina Smirnova</v>
      </c>
      <c r="BB959" s="63">
        <f>VLOOKUP(L959,'Status Report'!B:Z,25,0)</f>
        <v>1</v>
      </c>
      <c r="BC959" s="63">
        <f t="shared" si="226"/>
        <v>10</v>
      </c>
      <c r="BF959">
        <f>VLOOKUP(L959,'Status Report'!B:CE,82,0)</f>
        <v>0</v>
      </c>
      <c r="BG959">
        <f>VLOOKUP(L959,'Status Report'!B:CF,83,0)</f>
        <v>0</v>
      </c>
      <c r="BH959">
        <f>VLOOKUP(L959,'Status Report'!B:CG,84,0)</f>
        <v>0</v>
      </c>
      <c r="BI959" t="s">
        <v>901</v>
      </c>
      <c r="BJ959" t="s">
        <v>795</v>
      </c>
      <c r="BM959" s="67">
        <f t="shared" si="227"/>
        <v>12</v>
      </c>
    </row>
    <row r="960" spans="1:65" x14ac:dyDescent="0.25">
      <c r="A960" s="68" t="str">
        <f>VLOOKUP(L960,'Status Report'!B:CB,79,0)</f>
        <v>Heineken UCL</v>
      </c>
      <c r="C960">
        <v>20006101</v>
      </c>
      <c r="D960">
        <v>3090674</v>
      </c>
      <c r="E960" t="s">
        <v>910</v>
      </c>
      <c r="F960" t="s">
        <v>911</v>
      </c>
      <c r="G960" t="str">
        <f>VLOOKUP(D960,'[2]sold to'!$A:$H,8,0)</f>
        <v>Macedonia</v>
      </c>
      <c r="H960" t="str">
        <f>VLOOKUP(D960,'[2]sold to'!$A:$I,9,0)</f>
        <v>Europe</v>
      </c>
      <c r="K960">
        <v>100</v>
      </c>
      <c r="L960">
        <v>88026524</v>
      </c>
      <c r="M960" t="s">
        <v>341</v>
      </c>
      <c r="N960">
        <v>100</v>
      </c>
      <c r="P960" t="str">
        <f>VLOOKUP(L960,'Status Report'!B:AA,26,0)</f>
        <v>Bangladesh</v>
      </c>
      <c r="Q960" t="str">
        <f>VLOOKUP(L960,'Status Report'!B:AB,27,0)</f>
        <v>Textiles-Clothing</v>
      </c>
      <c r="R960">
        <f>VLOOKUP(L960,'Status Report'!B:X,23,0)</f>
        <v>167</v>
      </c>
      <c r="S960" t="str">
        <f>VLOOKUP(L960,'Status Report'!B:T,19,0)</f>
        <v>Promocean The Netherlands BV</v>
      </c>
      <c r="T960" s="62">
        <f>VLOOKUP(L960,'Status Report'!B:E,4,0)</f>
        <v>3</v>
      </c>
      <c r="U960" s="19">
        <f>_xlfn.IFS(AI960="Den Bosch",VLOOKUP(L960,'Status Report'!B:AM,35,0),AI960="Yantian",VLOOKUP(L960,'Status Report'!B:AM,36,0),AI960="",IF(H960="Asia Pacific",VLOOKUP(L960,'Status Report'!B:AM,36,0),VLOOKUP(L960,'Status Report'!B:AM,35,0)),AI960="Direct shipment",IF(H960="Asia Pacific",VLOOKUP(L960,'Status Report'!B:AM,36,0),VLOOKUP(L960,'Status Report'!B:AM,35,0)))</f>
        <v>29.700000000000003</v>
      </c>
      <c r="V960" s="20">
        <f t="shared" si="214"/>
        <v>2970.0000000000005</v>
      </c>
      <c r="W960" s="19">
        <f>_xlfn.IFS(AI960="Den Bosch",VLOOKUP(L960,'Status Report'!B:AM,37,0),AI960="Yantian",VLOOKUP(L960,'Status Report'!B:AM,38,0),AI960="",IF(H960="Asia Pacific",VLOOKUP(L960,'Status Report'!B:AM,38,0),VLOOKUP(L960,'Status Report'!B:AM,37,0)),AI960="Direct shipment",IF(H960="Asia Pacific",VLOOKUP(L960,'Status Report'!B:AM,38,0),VLOOKUP(L960,'Status Report'!B:AM,37,0)))</f>
        <v>29.700000000000003</v>
      </c>
      <c r="X960" s="20">
        <f t="shared" si="215"/>
        <v>2970.0000000000005</v>
      </c>
      <c r="Y960" s="20">
        <f>_xlfn.IFS(AI960="Den Bosch",VLOOKUP(L960,'Status Report'!B:AO,39,0),AI960="Yantian",VLOOKUP(L960,'Status Report'!B:AO,40,0),AI960="",IF(H960="Asia Pacific",VLOOKUP(L960,'Status Report'!B:AO,40,0),VLOOKUP(L960,'Status Report'!B:AO,39,0)),AI960="Direct shipment",IF(H960="Asia Pacific",VLOOKUP(L960,'Status Report'!B:AO,40,0),VLOOKUP(L960,'Status Report'!B:AO,39,0)))</f>
        <v>0</v>
      </c>
      <c r="Z960" s="20">
        <f t="shared" si="216"/>
        <v>0</v>
      </c>
      <c r="AA960" s="20">
        <f t="shared" si="217"/>
        <v>2970.0000000000005</v>
      </c>
      <c r="AB960" s="21">
        <f>_xlfn.IFS(AI960="Den Bosch",VLOOKUP(L960,'Status Report'!B:AM,33,0),AI960="Yantian",VLOOKUP(L960,'Status Report'!B:AM,34,0),AI960="",IF(H960="Asia Pacific",VLOOKUP(L960,'Status Report'!B:AM,34,0),VLOOKUP(L960,'Status Report'!B:AM,33,0)),AI960="Direct shipment",IF(H960="Asia Pacific",VLOOKUP(L960,'Status Report'!B:AM,34,0),VLOOKUP(L960,'Status Report'!B:AM,33,0)))</f>
        <v>25.515000000000001</v>
      </c>
      <c r="AC960" s="21">
        <f>VLOOKUP(L960,'Status Report'!B:CE,82,0)</f>
        <v>0</v>
      </c>
      <c r="AD960" s="21">
        <f t="shared" si="218"/>
        <v>25.515000000000001</v>
      </c>
      <c r="AE960" s="63">
        <f>VLOOKUP(L960,'Status Report'!B:W,20,0)</f>
        <v>28</v>
      </c>
      <c r="AF960" s="63">
        <f>VLOOKUP(L960,'Status Report'!B:W,21,0)</f>
        <v>15</v>
      </c>
      <c r="AG960" s="63">
        <f>VLOOKUP(L960,'Status Report'!B:W,22,0)</f>
        <v>12</v>
      </c>
      <c r="AH960" s="22">
        <f t="shared" si="219"/>
        <v>0.504</v>
      </c>
      <c r="AI960" t="s">
        <v>990</v>
      </c>
      <c r="AK960" s="63">
        <f>IFERROR(VLOOKUP(G960,ASEAN!A:A,1,0),0)</f>
        <v>0</v>
      </c>
      <c r="AL960" s="63">
        <f>IFERROR(VLOOKUP(D960,'[3]customer specs'!$B$1:$D$65536,3,0),0)</f>
        <v>0</v>
      </c>
      <c r="AM960" s="64">
        <f t="shared" si="220"/>
        <v>0</v>
      </c>
      <c r="AN960" s="64">
        <f t="shared" si="221"/>
        <v>0</v>
      </c>
      <c r="AO960" s="63"/>
      <c r="AP960" s="63"/>
      <c r="AQ960" s="63" t="str">
        <f t="shared" si="222"/>
        <v>no</v>
      </c>
      <c r="AR960" s="20">
        <f t="shared" si="223"/>
        <v>2551.5</v>
      </c>
      <c r="AS960" s="63"/>
      <c r="AT960" s="23">
        <f t="shared" si="228"/>
        <v>0.12</v>
      </c>
      <c r="AU960" s="65">
        <f t="shared" si="224"/>
        <v>28.994318181818183</v>
      </c>
      <c r="AV960" s="65"/>
      <c r="AW960" s="65">
        <f t="shared" si="225"/>
        <v>2899.4318181818185</v>
      </c>
      <c r="AX960" s="65"/>
      <c r="AY960" s="63">
        <f>VLOOKUP(L960,'Status Report'!B:CF,81,0)</f>
        <v>0</v>
      </c>
      <c r="AZ960" s="63" t="str">
        <f>VLOOKUP(L960,'Status Report'!B:S,18,0)</f>
        <v>Ellina Smirnova</v>
      </c>
      <c r="BB960" s="63">
        <f>VLOOKUP(L960,'Status Report'!B:Z,25,0)</f>
        <v>6</v>
      </c>
      <c r="BC960" s="63">
        <f t="shared" si="226"/>
        <v>600</v>
      </c>
      <c r="BF960">
        <f>VLOOKUP(L960,'Status Report'!B:CE,82,0)</f>
        <v>0</v>
      </c>
      <c r="BG960">
        <f>VLOOKUP(L960,'Status Report'!B:CF,83,0)</f>
        <v>0</v>
      </c>
      <c r="BH960">
        <f>VLOOKUP(L960,'Status Report'!B:CG,84,0)</f>
        <v>0</v>
      </c>
      <c r="BI960" t="s">
        <v>901</v>
      </c>
      <c r="BJ960" t="s">
        <v>795</v>
      </c>
      <c r="BM960" s="67">
        <f t="shared" si="227"/>
        <v>133</v>
      </c>
    </row>
    <row r="961" spans="1:65" x14ac:dyDescent="0.25">
      <c r="A961" s="68" t="str">
        <f>VLOOKUP(L961,'Status Report'!B:CB,79,0)</f>
        <v>Heineken UCL</v>
      </c>
      <c r="C961">
        <v>20006101</v>
      </c>
      <c r="D961">
        <v>3090674</v>
      </c>
      <c r="E961" t="s">
        <v>910</v>
      </c>
      <c r="F961" t="s">
        <v>911</v>
      </c>
      <c r="G961" t="str">
        <f>VLOOKUP(D961,'[2]sold to'!$A:$H,8,0)</f>
        <v>Macedonia</v>
      </c>
      <c r="H961" t="str">
        <f>VLOOKUP(D961,'[2]sold to'!$A:$I,9,0)</f>
        <v>Europe</v>
      </c>
      <c r="K961">
        <v>110</v>
      </c>
      <c r="L961">
        <v>88026525</v>
      </c>
      <c r="M961" t="s">
        <v>342</v>
      </c>
      <c r="N961">
        <v>30</v>
      </c>
      <c r="P961" t="str">
        <f>VLOOKUP(L961,'Status Report'!B:AA,26,0)</f>
        <v>Bangladesh</v>
      </c>
      <c r="Q961" t="str">
        <f>VLOOKUP(L961,'Status Report'!B:AB,27,0)</f>
        <v>Textiles-Clothing</v>
      </c>
      <c r="R961">
        <f>VLOOKUP(L961,'Status Report'!B:X,23,0)</f>
        <v>167</v>
      </c>
      <c r="S961" t="str">
        <f>VLOOKUP(L961,'Status Report'!B:T,19,0)</f>
        <v>Promocean The Netherlands BV</v>
      </c>
      <c r="T961" s="62">
        <f>VLOOKUP(L961,'Status Report'!B:E,4,0)</f>
        <v>3</v>
      </c>
      <c r="U961" s="19">
        <f>_xlfn.IFS(AI961="Den Bosch",VLOOKUP(L961,'Status Report'!B:AM,35,0),AI961="Yantian",VLOOKUP(L961,'Status Report'!B:AM,36,0),AI961="",IF(H961="Asia Pacific",VLOOKUP(L961,'Status Report'!B:AM,36,0),VLOOKUP(L961,'Status Report'!B:AM,35,0)),AI961="Direct shipment",IF(H961="Asia Pacific",VLOOKUP(L961,'Status Report'!B:AM,36,0),VLOOKUP(L961,'Status Report'!B:AM,35,0)))</f>
        <v>29.700000000000003</v>
      </c>
      <c r="V961" s="20">
        <f t="shared" si="214"/>
        <v>891.00000000000011</v>
      </c>
      <c r="W961" s="19">
        <f>_xlfn.IFS(AI961="Den Bosch",VLOOKUP(L961,'Status Report'!B:AM,37,0),AI961="Yantian",VLOOKUP(L961,'Status Report'!B:AM,38,0),AI961="",IF(H961="Asia Pacific",VLOOKUP(L961,'Status Report'!B:AM,38,0),VLOOKUP(L961,'Status Report'!B:AM,37,0)),AI961="Direct shipment",IF(H961="Asia Pacific",VLOOKUP(L961,'Status Report'!B:AM,38,0),VLOOKUP(L961,'Status Report'!B:AM,37,0)))</f>
        <v>29.700000000000003</v>
      </c>
      <c r="X961" s="20">
        <f t="shared" si="215"/>
        <v>891.00000000000011</v>
      </c>
      <c r="Y961" s="20">
        <f>_xlfn.IFS(AI961="Den Bosch",VLOOKUP(L961,'Status Report'!B:AO,39,0),AI961="Yantian",VLOOKUP(L961,'Status Report'!B:AO,40,0),AI961="",IF(H961="Asia Pacific",VLOOKUP(L961,'Status Report'!B:AO,40,0),VLOOKUP(L961,'Status Report'!B:AO,39,0)),AI961="Direct shipment",IF(H961="Asia Pacific",VLOOKUP(L961,'Status Report'!B:AO,40,0),VLOOKUP(L961,'Status Report'!B:AO,39,0)))</f>
        <v>0</v>
      </c>
      <c r="Z961" s="20">
        <f t="shared" si="216"/>
        <v>0</v>
      </c>
      <c r="AA961" s="20">
        <f t="shared" si="217"/>
        <v>891.00000000000011</v>
      </c>
      <c r="AB961" s="21">
        <f>_xlfn.IFS(AI961="Den Bosch",VLOOKUP(L961,'Status Report'!B:AM,33,0),AI961="Yantian",VLOOKUP(L961,'Status Report'!B:AM,34,0),AI961="",IF(H961="Asia Pacific",VLOOKUP(L961,'Status Report'!B:AM,34,0),VLOOKUP(L961,'Status Report'!B:AM,33,0)),AI961="Direct shipment",IF(H961="Asia Pacific",VLOOKUP(L961,'Status Report'!B:AM,34,0),VLOOKUP(L961,'Status Report'!B:AM,33,0)))</f>
        <v>25.515000000000001</v>
      </c>
      <c r="AC961" s="21">
        <f>VLOOKUP(L961,'Status Report'!B:CE,82,0)</f>
        <v>0</v>
      </c>
      <c r="AD961" s="21">
        <f t="shared" si="218"/>
        <v>25.515000000000001</v>
      </c>
      <c r="AE961" s="63">
        <f>VLOOKUP(L961,'Status Report'!B:W,20,0)</f>
        <v>28</v>
      </c>
      <c r="AF961" s="63">
        <f>VLOOKUP(L961,'Status Report'!B:W,21,0)</f>
        <v>15</v>
      </c>
      <c r="AG961" s="63">
        <f>VLOOKUP(L961,'Status Report'!B:W,22,0)</f>
        <v>12</v>
      </c>
      <c r="AH961" s="22">
        <f t="shared" si="219"/>
        <v>0.1512</v>
      </c>
      <c r="AI961" t="s">
        <v>990</v>
      </c>
      <c r="AK961" s="63">
        <f>IFERROR(VLOOKUP(G961,ASEAN!A:A,1,0),0)</f>
        <v>0</v>
      </c>
      <c r="AL961" s="63">
        <f>IFERROR(VLOOKUP(D961,'[3]customer specs'!$B$1:$D$65536,3,0),0)</f>
        <v>0</v>
      </c>
      <c r="AM961" s="64">
        <f t="shared" si="220"/>
        <v>0</v>
      </c>
      <c r="AN961" s="64">
        <f t="shared" si="221"/>
        <v>0</v>
      </c>
      <c r="AO961" s="63"/>
      <c r="AP961" s="63"/>
      <c r="AQ961" s="63" t="str">
        <f t="shared" si="222"/>
        <v>no</v>
      </c>
      <c r="AR961" s="20">
        <f t="shared" si="223"/>
        <v>765.45</v>
      </c>
      <c r="AS961" s="63"/>
      <c r="AT961" s="23">
        <f t="shared" si="228"/>
        <v>0.12</v>
      </c>
      <c r="AU961" s="65">
        <f t="shared" si="224"/>
        <v>28.994318181818183</v>
      </c>
      <c r="AV961" s="65"/>
      <c r="AW961" s="65">
        <f t="shared" si="225"/>
        <v>869.8295454545455</v>
      </c>
      <c r="AX961" s="65"/>
      <c r="AY961" s="63">
        <f>VLOOKUP(L961,'Status Report'!B:CF,81,0)</f>
        <v>0</v>
      </c>
      <c r="AZ961" s="63" t="str">
        <f>VLOOKUP(L961,'Status Report'!B:S,18,0)</f>
        <v>Ellina Smirnova</v>
      </c>
      <c r="BB961" s="63">
        <f>VLOOKUP(L961,'Status Report'!B:Z,25,0)</f>
        <v>6</v>
      </c>
      <c r="BC961" s="63">
        <f t="shared" si="226"/>
        <v>180</v>
      </c>
      <c r="BF961">
        <f>VLOOKUP(L961,'Status Report'!B:CE,82,0)</f>
        <v>0</v>
      </c>
      <c r="BG961">
        <f>VLOOKUP(L961,'Status Report'!B:CF,83,0)</f>
        <v>0</v>
      </c>
      <c r="BH961">
        <f>VLOOKUP(L961,'Status Report'!B:CG,84,0)</f>
        <v>0</v>
      </c>
      <c r="BI961" t="s">
        <v>901</v>
      </c>
      <c r="BJ961" t="s">
        <v>795</v>
      </c>
      <c r="BM961" s="67">
        <f t="shared" si="227"/>
        <v>57</v>
      </c>
    </row>
    <row r="962" spans="1:65" x14ac:dyDescent="0.25">
      <c r="A962" s="68" t="str">
        <f>VLOOKUP(L962,'Status Report'!B:CB,79,0)</f>
        <v>Heineken - Brand Fashion</v>
      </c>
      <c r="C962">
        <v>20006101</v>
      </c>
      <c r="D962">
        <v>3090674</v>
      </c>
      <c r="E962" t="s">
        <v>910</v>
      </c>
      <c r="F962" t="s">
        <v>911</v>
      </c>
      <c r="G962" t="str">
        <f>VLOOKUP(D962,'[2]sold to'!$A:$H,8,0)</f>
        <v>Macedonia</v>
      </c>
      <c r="H962" t="str">
        <f>VLOOKUP(D962,'[2]sold to'!$A:$I,9,0)</f>
        <v>Europe</v>
      </c>
      <c r="K962">
        <v>120</v>
      </c>
      <c r="L962">
        <v>88027477</v>
      </c>
      <c r="M962" t="s">
        <v>165</v>
      </c>
      <c r="N962">
        <v>1</v>
      </c>
      <c r="P962" t="str">
        <f>VLOOKUP(L962,'Status Report'!B:AA,26,0)</f>
        <v>Tunisia</v>
      </c>
      <c r="Q962" t="str">
        <f>VLOOKUP(L962,'Status Report'!B:AB,27,0)</f>
        <v>Textiles-Clothing</v>
      </c>
      <c r="R962">
        <f>VLOOKUP(L962,'Status Report'!B:X,23,0)</f>
        <v>5</v>
      </c>
      <c r="S962" t="str">
        <f>VLOOKUP(L962,'Status Report'!B:T,19,0)</f>
        <v>ALBA specials</v>
      </c>
      <c r="T962" s="62">
        <f>VLOOKUP(L962,'Status Report'!B:E,4,0)</f>
        <v>3</v>
      </c>
      <c r="U962" s="19">
        <f>_xlfn.IFS(AI962="Den Bosch",VLOOKUP(L962,'Status Report'!B:AM,35,0),AI962="Yantian",VLOOKUP(L962,'Status Report'!B:AM,36,0),AI962="",IF(H962="Asia Pacific",VLOOKUP(L962,'Status Report'!B:AM,36,0),VLOOKUP(L962,'Status Report'!B:AM,35,0)),AI962="Direct shipment",IF(H962="Asia Pacific",VLOOKUP(L962,'Status Report'!B:AM,36,0),VLOOKUP(L962,'Status Report'!B:AM,35,0)))</f>
        <v>80.11</v>
      </c>
      <c r="V962" s="20">
        <f t="shared" ref="V962:V1025" si="229">U962*N962</f>
        <v>80.11</v>
      </c>
      <c r="W962" s="19">
        <f>_xlfn.IFS(AI962="Den Bosch",VLOOKUP(L962,'Status Report'!B:AM,37,0),AI962="Yantian",VLOOKUP(L962,'Status Report'!B:AM,38,0),AI962="",IF(H962="Asia Pacific",VLOOKUP(L962,'Status Report'!B:AM,38,0),VLOOKUP(L962,'Status Report'!B:AM,37,0)),AI962="Direct shipment",IF(H962="Asia Pacific",VLOOKUP(L962,'Status Report'!B:AM,38,0),VLOOKUP(L962,'Status Report'!B:AM,37,0)))</f>
        <v>80.11</v>
      </c>
      <c r="X962" s="20">
        <f t="shared" ref="X962:X1025" si="230">N962*W962</f>
        <v>80.11</v>
      </c>
      <c r="Y962" s="20">
        <f>_xlfn.IFS(AI962="Den Bosch",VLOOKUP(L962,'Status Report'!B:AO,39,0),AI962="Yantian",VLOOKUP(L962,'Status Report'!B:AO,40,0),AI962="",IF(H962="Asia Pacific",VLOOKUP(L962,'Status Report'!B:AO,40,0),VLOOKUP(L962,'Status Report'!B:AO,39,0)),AI962="Direct shipment",IF(H962="Asia Pacific",VLOOKUP(L962,'Status Report'!B:AO,40,0),VLOOKUP(L962,'Status Report'!B:AO,39,0)))</f>
        <v>0</v>
      </c>
      <c r="Z962" s="20">
        <f t="shared" ref="Z962:Z1025" si="231">Y962*N962</f>
        <v>0</v>
      </c>
      <c r="AA962" s="20">
        <f t="shared" ref="AA962:AA1025" si="232">IF(Z962=0,X962,Z962)</f>
        <v>80.11</v>
      </c>
      <c r="AB962" s="21">
        <f>_xlfn.IFS(AI962="Den Bosch",VLOOKUP(L962,'Status Report'!B:AM,33,0),AI962="Yantian",VLOOKUP(L962,'Status Report'!B:AM,34,0),AI962="",IF(H962="Asia Pacific",VLOOKUP(L962,'Status Report'!B:AM,34,0),VLOOKUP(L962,'Status Report'!B:AM,33,0)),AI962="Direct shipment",IF(H962="Asia Pacific",VLOOKUP(L962,'Status Report'!B:AM,34,0),VLOOKUP(L962,'Status Report'!B:AM,33,0)))</f>
        <v>70.5</v>
      </c>
      <c r="AC962" s="21">
        <f>VLOOKUP(L962,'Status Report'!B:CE,82,0)</f>
        <v>0</v>
      </c>
      <c r="AD962" s="21">
        <f t="shared" ref="AD962:AD1025" si="233">IF(AC962=0,AB962,AC962)</f>
        <v>70.5</v>
      </c>
      <c r="AE962" s="63">
        <f>VLOOKUP(L962,'Status Report'!B:W,20,0)</f>
        <v>39</v>
      </c>
      <c r="AF962" s="63">
        <f>VLOOKUP(L962,'Status Report'!B:W,21,0)</f>
        <v>29</v>
      </c>
      <c r="AG962" s="63">
        <f>VLOOKUP(L962,'Status Report'!B:W,22,0)</f>
        <v>2.5</v>
      </c>
      <c r="AH962" s="22">
        <f t="shared" ref="AH962:AH1025" si="234">((AE962*AF962*AG962)*N962)/1000000</f>
        <v>2.8275000000000002E-3</v>
      </c>
      <c r="AI962" t="s">
        <v>990</v>
      </c>
      <c r="AK962" s="63">
        <f>IFERROR(VLOOKUP(G962,ASEAN!A:A,1,0),0)</f>
        <v>0</v>
      </c>
      <c r="AL962" s="63">
        <f>IFERROR(VLOOKUP(D962,'[3]customer specs'!$B$1:$D$65536,3,0),0)</f>
        <v>0</v>
      </c>
      <c r="AM962" s="64">
        <f t="shared" ref="AM962:AM1025" si="235">V962-X962</f>
        <v>0</v>
      </c>
      <c r="AN962" s="64">
        <f t="shared" ref="AN962:AN1025" si="236">IF(Z962=0,,X962-Z962)</f>
        <v>0</v>
      </c>
      <c r="AO962" s="63"/>
      <c r="AP962" s="63"/>
      <c r="AQ962" s="63" t="str">
        <f t="shared" ref="AQ962:AQ1025" si="237">IF(N962&gt;=R962,"yes","no")</f>
        <v>no</v>
      </c>
      <c r="AR962" s="20">
        <f t="shared" ref="AR962:AR1025" si="238">AD962*N962</f>
        <v>70.5</v>
      </c>
      <c r="AS962" s="63"/>
      <c r="AT962" s="23">
        <f t="shared" si="228"/>
        <v>0.12</v>
      </c>
      <c r="AU962" s="65">
        <f t="shared" ref="AU962:AU1025" si="239">AD962/(1-AT962)</f>
        <v>80.11363636363636</v>
      </c>
      <c r="AV962" s="65"/>
      <c r="AW962" s="65">
        <f t="shared" ref="AW962:AW1025" si="240">(AU962*N962)+(AV962*N962)</f>
        <v>80.11363636363636</v>
      </c>
      <c r="AX962" s="65"/>
      <c r="AY962" s="63">
        <f>VLOOKUP(L962,'Status Report'!B:CF,81,0)</f>
        <v>0</v>
      </c>
      <c r="AZ962" s="63" t="str">
        <f>VLOOKUP(L962,'Status Report'!B:S,18,0)</f>
        <v>Mariana</v>
      </c>
      <c r="BB962" s="63">
        <f>VLOOKUP(L962,'Status Report'!B:Z,25,0)</f>
        <v>1</v>
      </c>
      <c r="BC962" s="63">
        <f t="shared" ref="BC962:BC1025" si="241">N962*BB962</f>
        <v>1</v>
      </c>
      <c r="BF962">
        <f>VLOOKUP(L962,'Status Report'!B:CE,82,0)</f>
        <v>0</v>
      </c>
      <c r="BG962">
        <f>VLOOKUP(L962,'Status Report'!B:CF,83,0)</f>
        <v>0</v>
      </c>
      <c r="BH962">
        <f>VLOOKUP(L962,'Status Report'!B:CG,84,0)</f>
        <v>0</v>
      </c>
      <c r="BI962" t="s">
        <v>901</v>
      </c>
      <c r="BJ962" t="s">
        <v>795</v>
      </c>
      <c r="BM962" s="67">
        <f t="shared" ref="BM962:BM1025" si="242">SUMIF($L:$L,$L962,N:N)</f>
        <v>1</v>
      </c>
    </row>
    <row r="963" spans="1:65" x14ac:dyDescent="0.25">
      <c r="A963" s="68" t="str">
        <f>VLOOKUP(L963,'Status Report'!B:CB,79,0)</f>
        <v>Heineken</v>
      </c>
      <c r="C963">
        <v>20006101</v>
      </c>
      <c r="D963">
        <v>3090674</v>
      </c>
      <c r="E963" t="s">
        <v>910</v>
      </c>
      <c r="F963" t="s">
        <v>911</v>
      </c>
      <c r="G963" t="str">
        <f>VLOOKUP(D963,'[2]sold to'!$A:$H,8,0)</f>
        <v>Macedonia</v>
      </c>
      <c r="H963" t="str">
        <f>VLOOKUP(D963,'[2]sold to'!$A:$I,9,0)</f>
        <v>Europe</v>
      </c>
      <c r="K963">
        <v>130</v>
      </c>
      <c r="L963">
        <v>88026625</v>
      </c>
      <c r="M963" t="s">
        <v>411</v>
      </c>
      <c r="N963">
        <v>2</v>
      </c>
      <c r="P963" t="str">
        <f>VLOOKUP(L963,'Status Report'!B:AA,26,0)</f>
        <v>China</v>
      </c>
      <c r="Q963" t="str">
        <f>VLOOKUP(L963,'Status Report'!B:AB,27,0)</f>
        <v>Textiles-Clothing</v>
      </c>
      <c r="R963">
        <f>VLOOKUP(L963,'Status Report'!B:X,23,0)</f>
        <v>100</v>
      </c>
      <c r="S963" t="str">
        <f>VLOOKUP(L963,'Status Report'!B:T,19,0)</f>
        <v>Promocean The Netherlands BV</v>
      </c>
      <c r="T963" s="62">
        <f>VLOOKUP(L963,'Status Report'!B:E,4,0)</f>
        <v>3</v>
      </c>
      <c r="U963" s="19">
        <f>_xlfn.IFS(AI963="Den Bosch",VLOOKUP(L963,'Status Report'!B:AM,35,0),AI963="Yantian",VLOOKUP(L963,'Status Report'!B:AM,36,0),AI963="",IF(H963="Asia Pacific",VLOOKUP(L963,'Status Report'!B:AM,36,0),VLOOKUP(L963,'Status Report'!B:AM,35,0)),AI963="Direct shipment",IF(H963="Asia Pacific",VLOOKUP(L963,'Status Report'!B:AM,36,0),VLOOKUP(L963,'Status Report'!B:AM,35,0)))</f>
        <v>73.7</v>
      </c>
      <c r="V963" s="20">
        <f t="shared" si="229"/>
        <v>147.4</v>
      </c>
      <c r="W963" s="19">
        <f>_xlfn.IFS(AI963="Den Bosch",VLOOKUP(L963,'Status Report'!B:AM,37,0),AI963="Yantian",VLOOKUP(L963,'Status Report'!B:AM,38,0),AI963="",IF(H963="Asia Pacific",VLOOKUP(L963,'Status Report'!B:AM,38,0),VLOOKUP(L963,'Status Report'!B:AM,37,0)),AI963="Direct shipment",IF(H963="Asia Pacific",VLOOKUP(L963,'Status Report'!B:AM,38,0),VLOOKUP(L963,'Status Report'!B:AM,37,0)))</f>
        <v>73.7</v>
      </c>
      <c r="X963" s="20">
        <f t="shared" si="230"/>
        <v>147.4</v>
      </c>
      <c r="Y963" s="20">
        <f>_xlfn.IFS(AI963="Den Bosch",VLOOKUP(L963,'Status Report'!B:AO,39,0),AI963="Yantian",VLOOKUP(L963,'Status Report'!B:AO,40,0),AI963="",IF(H963="Asia Pacific",VLOOKUP(L963,'Status Report'!B:AO,40,0),VLOOKUP(L963,'Status Report'!B:AO,39,0)),AI963="Direct shipment",IF(H963="Asia Pacific",VLOOKUP(L963,'Status Report'!B:AO,40,0),VLOOKUP(L963,'Status Report'!B:AO,39,0)))</f>
        <v>0</v>
      </c>
      <c r="Z963" s="20">
        <f t="shared" si="231"/>
        <v>0</v>
      </c>
      <c r="AA963" s="20">
        <f t="shared" si="232"/>
        <v>147.4</v>
      </c>
      <c r="AB963" s="21">
        <f>_xlfn.IFS(AI963="Den Bosch",VLOOKUP(L963,'Status Report'!B:AM,33,0),AI963="Yantian",VLOOKUP(L963,'Status Report'!B:AM,34,0),AI963="",IF(H963="Asia Pacific",VLOOKUP(L963,'Status Report'!B:AM,34,0),VLOOKUP(L963,'Status Report'!B:AM,33,0)),AI963="Direct shipment",IF(H963="Asia Pacific",VLOOKUP(L963,'Status Report'!B:AM,34,0),VLOOKUP(L963,'Status Report'!B:AM,33,0)))</f>
        <v>64.326599999999999</v>
      </c>
      <c r="AC963" s="21">
        <f>VLOOKUP(L963,'Status Report'!B:CE,82,0)</f>
        <v>0</v>
      </c>
      <c r="AD963" s="21">
        <f t="shared" si="233"/>
        <v>64.326599999999999</v>
      </c>
      <c r="AE963" s="63">
        <f>VLOOKUP(L963,'Status Report'!B:W,20,0)</f>
        <v>20</v>
      </c>
      <c r="AF963" s="63">
        <f>VLOOKUP(L963,'Status Report'!B:W,21,0)</f>
        <v>20</v>
      </c>
      <c r="AG963" s="63">
        <f>VLOOKUP(L963,'Status Report'!B:W,22,0)</f>
        <v>10</v>
      </c>
      <c r="AH963" s="22">
        <f t="shared" si="234"/>
        <v>8.0000000000000002E-3</v>
      </c>
      <c r="AI963" t="s">
        <v>990</v>
      </c>
      <c r="AK963" s="63">
        <f>IFERROR(VLOOKUP(G963,ASEAN!A:A,1,0),0)</f>
        <v>0</v>
      </c>
      <c r="AL963" s="63">
        <f>IFERROR(VLOOKUP(D963,'[3]customer specs'!$B$1:$D$65536,3,0),0)</f>
        <v>0</v>
      </c>
      <c r="AM963" s="64">
        <f t="shared" si="235"/>
        <v>0</v>
      </c>
      <c r="AN963" s="64">
        <f t="shared" si="236"/>
        <v>0</v>
      </c>
      <c r="AO963" s="63"/>
      <c r="AP963" s="63"/>
      <c r="AQ963" s="63" t="str">
        <f t="shared" si="237"/>
        <v>no</v>
      </c>
      <c r="AR963" s="20">
        <f t="shared" si="238"/>
        <v>128.6532</v>
      </c>
      <c r="AS963" s="63"/>
      <c r="AT963" s="23">
        <f t="shared" si="228"/>
        <v>0.12</v>
      </c>
      <c r="AU963" s="65">
        <f t="shared" si="239"/>
        <v>73.098409090909087</v>
      </c>
      <c r="AV963" s="65"/>
      <c r="AW963" s="65">
        <f t="shared" si="240"/>
        <v>146.19681818181817</v>
      </c>
      <c r="AX963" s="65"/>
      <c r="AY963" s="63">
        <f>VLOOKUP(L963,'Status Report'!B:CF,81,0)</f>
        <v>0</v>
      </c>
      <c r="AZ963" s="63" t="str">
        <f>VLOOKUP(L963,'Status Report'!B:S,18,0)</f>
        <v>Ellina Smirnova</v>
      </c>
      <c r="BB963" s="63">
        <f>VLOOKUP(L963,'Status Report'!B:Z,25,0)</f>
        <v>10</v>
      </c>
      <c r="BC963" s="63">
        <f t="shared" si="241"/>
        <v>20</v>
      </c>
      <c r="BF963">
        <f>VLOOKUP(L963,'Status Report'!B:CE,82,0)</f>
        <v>0</v>
      </c>
      <c r="BG963">
        <f>VLOOKUP(L963,'Status Report'!B:CF,83,0)</f>
        <v>0</v>
      </c>
      <c r="BH963">
        <f>VLOOKUP(L963,'Status Report'!B:CG,84,0)</f>
        <v>0</v>
      </c>
      <c r="BI963" t="s">
        <v>901</v>
      </c>
      <c r="BJ963" t="s">
        <v>795</v>
      </c>
      <c r="BM963" s="67">
        <f t="shared" si="242"/>
        <v>144</v>
      </c>
    </row>
    <row r="964" spans="1:65" x14ac:dyDescent="0.25">
      <c r="A964" s="68" t="str">
        <f>VLOOKUP(L964,'Status Report'!B:CB,79,0)</f>
        <v>Heineken - Brand Fashion</v>
      </c>
      <c r="C964">
        <v>20006101</v>
      </c>
      <c r="D964">
        <v>3090674</v>
      </c>
      <c r="E964" t="s">
        <v>910</v>
      </c>
      <c r="F964" t="s">
        <v>911</v>
      </c>
      <c r="G964" t="str">
        <f>VLOOKUP(D964,'[2]sold to'!$A:$H,8,0)</f>
        <v>Macedonia</v>
      </c>
      <c r="H964" t="str">
        <f>VLOOKUP(D964,'[2]sold to'!$A:$I,9,0)</f>
        <v>Europe</v>
      </c>
      <c r="K964">
        <v>140</v>
      </c>
      <c r="L964">
        <v>88027428</v>
      </c>
      <c r="M964" t="s">
        <v>912</v>
      </c>
      <c r="N964">
        <v>1</v>
      </c>
      <c r="P964" t="str">
        <f>VLOOKUP(L964,'Status Report'!B:AA,26,0)</f>
        <v>Bangladesh</v>
      </c>
      <c r="Q964" t="str">
        <f>VLOOKUP(L964,'Status Report'!B:AB,27,0)</f>
        <v>Textiles-Clothing</v>
      </c>
      <c r="R964">
        <f>VLOOKUP(L964,'Status Report'!B:X,23,0)</f>
        <v>84</v>
      </c>
      <c r="S964" t="str">
        <f>VLOOKUP(L964,'Status Report'!B:T,19,0)</f>
        <v>Miles Promocean</v>
      </c>
      <c r="T964" s="62">
        <f>VLOOKUP(L964,'Status Report'!B:E,4,0)</f>
        <v>1</v>
      </c>
      <c r="U964" s="19">
        <f>_xlfn.IFS(AI964="Den Bosch",VLOOKUP(L964,'Status Report'!B:AM,35,0),AI964="Yantian",VLOOKUP(L964,'Status Report'!B:AM,36,0),AI964="",IF(H964="Asia Pacific",VLOOKUP(L964,'Status Report'!B:AM,36,0),VLOOKUP(L964,'Status Report'!B:AM,35,0)),AI964="Direct shipment",IF(H964="Asia Pacific",VLOOKUP(L964,'Status Report'!B:AM,36,0),VLOOKUP(L964,'Status Report'!B:AM,35,0)))</f>
        <v>37.68</v>
      </c>
      <c r="V964" s="20">
        <f t="shared" si="229"/>
        <v>37.68</v>
      </c>
      <c r="W964" s="19">
        <f>_xlfn.IFS(AI964="Den Bosch",VLOOKUP(L964,'Status Report'!B:AM,37,0),AI964="Yantian",VLOOKUP(L964,'Status Report'!B:AM,38,0),AI964="",IF(H964="Asia Pacific",VLOOKUP(L964,'Status Report'!B:AM,38,0),VLOOKUP(L964,'Status Report'!B:AM,37,0)),AI964="Direct shipment",IF(H964="Asia Pacific",VLOOKUP(L964,'Status Report'!B:AM,38,0),VLOOKUP(L964,'Status Report'!B:AM,37,0)))</f>
        <v>37.68</v>
      </c>
      <c r="X964" s="20">
        <f t="shared" si="230"/>
        <v>37.68</v>
      </c>
      <c r="Y964" s="20">
        <f>_xlfn.IFS(AI964="Den Bosch",VLOOKUP(L964,'Status Report'!B:AO,39,0),AI964="Yantian",VLOOKUP(L964,'Status Report'!B:AO,40,0),AI964="",IF(H964="Asia Pacific",VLOOKUP(L964,'Status Report'!B:AO,40,0),VLOOKUP(L964,'Status Report'!B:AO,39,0)),AI964="Direct shipment",IF(H964="Asia Pacific",VLOOKUP(L964,'Status Report'!B:AO,40,0),VLOOKUP(L964,'Status Report'!B:AO,39,0)))</f>
        <v>0</v>
      </c>
      <c r="Z964" s="20">
        <f t="shared" si="231"/>
        <v>0</v>
      </c>
      <c r="AA964" s="20">
        <f t="shared" si="232"/>
        <v>37.68</v>
      </c>
      <c r="AB964" s="21">
        <f>_xlfn.IFS(AI964="Den Bosch",VLOOKUP(L964,'Status Report'!B:AM,33,0),AI964="Yantian",VLOOKUP(L964,'Status Report'!B:AM,34,0),AI964="",IF(H964="Asia Pacific",VLOOKUP(L964,'Status Report'!B:AM,34,0),VLOOKUP(L964,'Status Report'!B:AM,33,0)),AI964="Direct shipment",IF(H964="Asia Pacific",VLOOKUP(L964,'Status Report'!B:AM,34,0),VLOOKUP(L964,'Status Report'!B:AM,33,0)))</f>
        <v>32.833500000000001</v>
      </c>
      <c r="AC964" s="21">
        <f>VLOOKUP(L964,'Status Report'!B:CE,82,0)</f>
        <v>0</v>
      </c>
      <c r="AD964" s="21">
        <f t="shared" si="233"/>
        <v>32.833500000000001</v>
      </c>
      <c r="AE964" s="63">
        <f>VLOOKUP(L964,'Status Report'!B:W,20,0)</f>
        <v>35</v>
      </c>
      <c r="AF964" s="63">
        <f>VLOOKUP(L964,'Status Report'!B:W,21,0)</f>
        <v>28</v>
      </c>
      <c r="AG964" s="63">
        <f>VLOOKUP(L964,'Status Report'!B:W,22,0)</f>
        <v>5</v>
      </c>
      <c r="AH964" s="22">
        <f t="shared" si="234"/>
        <v>4.8999999999999998E-3</v>
      </c>
      <c r="AK964" s="63">
        <f>IFERROR(VLOOKUP(G964,ASEAN!A:A,1,0),0)</f>
        <v>0</v>
      </c>
      <c r="AL964" s="63">
        <f>IFERROR(VLOOKUP(D964,'[3]customer specs'!$B$1:$D$65536,3,0),0)</f>
        <v>0</v>
      </c>
      <c r="AM964" s="64">
        <f t="shared" si="235"/>
        <v>0</v>
      </c>
      <c r="AN964" s="64">
        <f t="shared" si="236"/>
        <v>0</v>
      </c>
      <c r="AO964" s="63"/>
      <c r="AP964" s="63"/>
      <c r="AQ964" s="63" t="str">
        <f t="shared" si="237"/>
        <v>no</v>
      </c>
      <c r="AR964" s="20">
        <f t="shared" si="238"/>
        <v>32.833500000000001</v>
      </c>
      <c r="AS964" s="63"/>
      <c r="AT964" s="23">
        <f t="shared" si="228"/>
        <v>0.12</v>
      </c>
      <c r="AU964" s="65">
        <f t="shared" si="239"/>
        <v>37.310795454545456</v>
      </c>
      <c r="AV964" s="65"/>
      <c r="AW964" s="65">
        <f t="shared" si="240"/>
        <v>37.310795454545456</v>
      </c>
      <c r="AX964" s="65"/>
      <c r="AY964" s="63">
        <f>VLOOKUP(L964,'Status Report'!B:CF,81,0)</f>
        <v>0</v>
      </c>
      <c r="AZ964" s="63" t="str">
        <f>VLOOKUP(L964,'Status Report'!B:S,18,0)</f>
        <v>Konstantinos Zoupanos</v>
      </c>
      <c r="BB964" s="63">
        <f>VLOOKUP(L964,'Status Report'!B:Z,25,0)</f>
        <v>6</v>
      </c>
      <c r="BC964" s="63">
        <f t="shared" si="241"/>
        <v>6</v>
      </c>
      <c r="BF964">
        <f>VLOOKUP(L964,'Status Report'!B:CE,82,0)</f>
        <v>0</v>
      </c>
      <c r="BG964">
        <f>VLOOKUP(L964,'Status Report'!B:CF,83,0)</f>
        <v>0</v>
      </c>
      <c r="BH964">
        <f>VLOOKUP(L964,'Status Report'!B:CG,84,0)</f>
        <v>0</v>
      </c>
      <c r="BI964" t="s">
        <v>901</v>
      </c>
      <c r="BJ964" t="s">
        <v>795</v>
      </c>
      <c r="BM964" s="67">
        <f t="shared" si="242"/>
        <v>1</v>
      </c>
    </row>
    <row r="965" spans="1:65" x14ac:dyDescent="0.25">
      <c r="A965" s="68" t="str">
        <f>VLOOKUP(L965,'Status Report'!B:CB,79,0)</f>
        <v>Heineken</v>
      </c>
      <c r="C965">
        <v>20006101</v>
      </c>
      <c r="D965">
        <v>3090674</v>
      </c>
      <c r="E965" t="s">
        <v>910</v>
      </c>
      <c r="F965" t="s">
        <v>911</v>
      </c>
      <c r="G965" t="str">
        <f>VLOOKUP(D965,'[2]sold to'!$A:$H,8,0)</f>
        <v>Macedonia</v>
      </c>
      <c r="H965" t="str">
        <f>VLOOKUP(D965,'[2]sold to'!$A:$I,9,0)</f>
        <v>Europe</v>
      </c>
      <c r="K965">
        <v>150</v>
      </c>
      <c r="L965">
        <v>88027055</v>
      </c>
      <c r="M965" t="s">
        <v>733</v>
      </c>
      <c r="N965">
        <v>350</v>
      </c>
      <c r="P965" t="str">
        <f>VLOOKUP(L965,'Status Report'!B:AA,26,0)</f>
        <v>China</v>
      </c>
      <c r="Q965" t="str">
        <f>VLOOKUP(L965,'Status Report'!B:AB,27,0)</f>
        <v>Premiums</v>
      </c>
      <c r="R965">
        <f>VLOOKUP(L965,'Status Report'!B:X,23,0)</f>
        <v>200</v>
      </c>
      <c r="S965" t="str">
        <f>VLOOKUP(L965,'Status Report'!B:T,19,0)</f>
        <v>Promocean The Netherlands BV</v>
      </c>
      <c r="T965" s="62">
        <f>VLOOKUP(L965,'Status Report'!B:E,4,0)</f>
        <v>3</v>
      </c>
      <c r="U965" s="19">
        <f>_xlfn.IFS(AI965="Den Bosch",VLOOKUP(L965,'Status Report'!B:AM,35,0),AI965="Yantian",VLOOKUP(L965,'Status Report'!B:AM,36,0),AI965="",IF(H965="Asia Pacific",VLOOKUP(L965,'Status Report'!B:AM,36,0),VLOOKUP(L965,'Status Report'!B:AM,35,0)),AI965="Direct shipment",IF(H965="Asia Pacific",VLOOKUP(L965,'Status Report'!B:AM,36,0),VLOOKUP(L965,'Status Report'!B:AM,35,0)))</f>
        <v>50.300000000000004</v>
      </c>
      <c r="V965" s="20">
        <f t="shared" si="229"/>
        <v>17605</v>
      </c>
      <c r="W965" s="19">
        <f>_xlfn.IFS(AI965="Den Bosch",VLOOKUP(L965,'Status Report'!B:AM,37,0),AI965="Yantian",VLOOKUP(L965,'Status Report'!B:AM,38,0),AI965="",IF(H965="Asia Pacific",VLOOKUP(L965,'Status Report'!B:AM,38,0),VLOOKUP(L965,'Status Report'!B:AM,37,0)),AI965="Direct shipment",IF(H965="Asia Pacific",VLOOKUP(L965,'Status Report'!B:AM,38,0),VLOOKUP(L965,'Status Report'!B:AM,37,0)))</f>
        <v>46.3</v>
      </c>
      <c r="X965" s="20">
        <f t="shared" si="230"/>
        <v>16204.999999999998</v>
      </c>
      <c r="Y965" s="20">
        <f>_xlfn.IFS(AI965="Den Bosch",VLOOKUP(L965,'Status Report'!B:AO,39,0),AI965="Yantian",VLOOKUP(L965,'Status Report'!B:AO,40,0),AI965="",IF(H965="Asia Pacific",VLOOKUP(L965,'Status Report'!B:AO,40,0),VLOOKUP(L965,'Status Report'!B:AO,39,0)),AI965="Direct shipment",IF(H965="Asia Pacific",VLOOKUP(L965,'Status Report'!B:AO,40,0),VLOOKUP(L965,'Status Report'!B:AO,39,0)))</f>
        <v>0</v>
      </c>
      <c r="Z965" s="20">
        <f t="shared" si="231"/>
        <v>0</v>
      </c>
      <c r="AA965" s="20">
        <f t="shared" si="232"/>
        <v>16204.999999999998</v>
      </c>
      <c r="AB965" s="21">
        <f>_xlfn.IFS(AI965="Den Bosch",VLOOKUP(L965,'Status Report'!B:AM,33,0),AI965="Yantian",VLOOKUP(L965,'Status Report'!B:AM,34,0),AI965="",IF(H965="Asia Pacific",VLOOKUP(L965,'Status Report'!B:AM,34,0),VLOOKUP(L965,'Status Report'!B:AM,33,0)),AI965="Direct shipment",IF(H965="Asia Pacific",VLOOKUP(L965,'Status Report'!B:AM,34,0),VLOOKUP(L965,'Status Report'!B:AM,33,0)))</f>
        <v>37.312199999999997</v>
      </c>
      <c r="AC965" s="21">
        <f>VLOOKUP(L965,'Status Report'!B:CE,82,0)</f>
        <v>0</v>
      </c>
      <c r="AD965" s="21">
        <f t="shared" si="233"/>
        <v>37.312199999999997</v>
      </c>
      <c r="AE965" s="63">
        <f>VLOOKUP(L965,'Status Report'!B:W,20,0)</f>
        <v>35</v>
      </c>
      <c r="AF965" s="63">
        <f>VLOOKUP(L965,'Status Report'!B:W,21,0)</f>
        <v>34</v>
      </c>
      <c r="AG965" s="63">
        <f>VLOOKUP(L965,'Status Report'!B:W,22,0)</f>
        <v>30</v>
      </c>
      <c r="AH965" s="22">
        <f t="shared" si="234"/>
        <v>12.494999999999999</v>
      </c>
      <c r="AI965" t="s">
        <v>990</v>
      </c>
      <c r="AK965" s="63">
        <f>IFERROR(VLOOKUP(G965,ASEAN!A:A,1,0),0)</f>
        <v>0</v>
      </c>
      <c r="AL965" s="63">
        <f>IFERROR(VLOOKUP(D965,'[3]customer specs'!$B$1:$D$65536,3,0),0)</f>
        <v>0</v>
      </c>
      <c r="AM965" s="64">
        <f t="shared" si="235"/>
        <v>1400.0000000000018</v>
      </c>
      <c r="AN965" s="64">
        <f t="shared" si="236"/>
        <v>0</v>
      </c>
      <c r="AO965" s="63"/>
      <c r="AP965" s="63"/>
      <c r="AQ965" s="63" t="str">
        <f t="shared" si="237"/>
        <v>yes</v>
      </c>
      <c r="AR965" s="20">
        <f t="shared" si="238"/>
        <v>13059.269999999999</v>
      </c>
      <c r="AS965" s="63"/>
      <c r="AT965" s="23">
        <f t="shared" si="228"/>
        <v>0.12</v>
      </c>
      <c r="AU965" s="65">
        <f t="shared" si="239"/>
        <v>42.400227272727271</v>
      </c>
      <c r="AV965" s="65"/>
      <c r="AW965" s="65">
        <f t="shared" si="240"/>
        <v>14840.079545454544</v>
      </c>
      <c r="AX965" s="65"/>
      <c r="AY965" s="63">
        <f>VLOOKUP(L965,'Status Report'!B:CF,81,0)</f>
        <v>0</v>
      </c>
      <c r="AZ965" s="63" t="str">
        <f>VLOOKUP(L965,'Status Report'!B:S,18,0)</f>
        <v>Ellina Smirnova</v>
      </c>
      <c r="BB965" s="63">
        <f>VLOOKUP(L965,'Status Report'!B:Z,25,0)</f>
        <v>5</v>
      </c>
      <c r="BC965" s="63">
        <f t="shared" si="241"/>
        <v>1750</v>
      </c>
      <c r="BF965">
        <f>VLOOKUP(L965,'Status Report'!B:CE,82,0)</f>
        <v>0</v>
      </c>
      <c r="BG965">
        <f>VLOOKUP(L965,'Status Report'!B:CF,83,0)</f>
        <v>0</v>
      </c>
      <c r="BH965">
        <f>VLOOKUP(L965,'Status Report'!B:CG,84,0)</f>
        <v>0</v>
      </c>
      <c r="BI965" t="s">
        <v>901</v>
      </c>
      <c r="BJ965" t="s">
        <v>795</v>
      </c>
      <c r="BM965" s="67">
        <f t="shared" si="242"/>
        <v>1428</v>
      </c>
    </row>
    <row r="966" spans="1:65" x14ac:dyDescent="0.25">
      <c r="A966" s="68" t="str">
        <f>VLOOKUP(L966,'Status Report'!B:CB,79,0)</f>
        <v>Heineken</v>
      </c>
      <c r="C966">
        <v>20006101</v>
      </c>
      <c r="D966">
        <v>3090674</v>
      </c>
      <c r="E966" t="s">
        <v>910</v>
      </c>
      <c r="F966" t="s">
        <v>911</v>
      </c>
      <c r="G966" t="str">
        <f>VLOOKUP(D966,'[2]sold to'!$A:$H,8,0)</f>
        <v>Macedonia</v>
      </c>
      <c r="H966" t="str">
        <f>VLOOKUP(D966,'[2]sold to'!$A:$I,9,0)</f>
        <v>Europe</v>
      </c>
      <c r="K966">
        <v>160</v>
      </c>
      <c r="L966">
        <v>88026009</v>
      </c>
      <c r="M966" t="s">
        <v>413</v>
      </c>
      <c r="N966">
        <v>200</v>
      </c>
      <c r="P966" t="str">
        <f>VLOOKUP(L966,'Status Report'!B:AA,26,0)</f>
        <v>France</v>
      </c>
      <c r="Q966" t="str">
        <f>VLOOKUP(L966,'Status Report'!B:AB,27,0)</f>
        <v>Glassware</v>
      </c>
      <c r="R966">
        <f>VLOOKUP(L966,'Status Report'!B:X,23,0)</f>
        <v>50000</v>
      </c>
      <c r="S966" t="str">
        <f>VLOOKUP(L966,'Status Report'!B:T,19,0)</f>
        <v>Arc International France SAS</v>
      </c>
      <c r="T966" s="62">
        <f>VLOOKUP(L966,'Status Report'!B:E,4,0)</f>
        <v>1</v>
      </c>
      <c r="U966" s="19">
        <f>_xlfn.IFS(AI966="Den Bosch",VLOOKUP(L966,'Status Report'!B:AM,35,0),AI966="Yantian",VLOOKUP(L966,'Status Report'!B:AM,36,0),AI966="",IF(H966="Asia Pacific",VLOOKUP(L966,'Status Report'!B:AM,36,0),VLOOKUP(L966,'Status Report'!B:AM,35,0)),AI966="Direct shipment",IF(H966="Asia Pacific",VLOOKUP(L966,'Status Report'!B:AM,36,0),VLOOKUP(L966,'Status Report'!B:AM,35,0)))</f>
        <v>23.28</v>
      </c>
      <c r="V966" s="20">
        <f t="shared" si="229"/>
        <v>4656</v>
      </c>
      <c r="W966" s="19">
        <f>_xlfn.IFS(AI966="Den Bosch",VLOOKUP(L966,'Status Report'!B:AM,37,0),AI966="Yantian",VLOOKUP(L966,'Status Report'!B:AM,38,0),AI966="",IF(H966="Asia Pacific",VLOOKUP(L966,'Status Report'!B:AM,38,0),VLOOKUP(L966,'Status Report'!B:AM,37,0)),AI966="Direct shipment",IF(H966="Asia Pacific",VLOOKUP(L966,'Status Report'!B:AM,38,0),VLOOKUP(L966,'Status Report'!B:AM,37,0)))</f>
        <v>23.28</v>
      </c>
      <c r="X966" s="20">
        <f t="shared" si="230"/>
        <v>4656</v>
      </c>
      <c r="Y966" s="20">
        <f>_xlfn.IFS(AI966="Den Bosch",VLOOKUP(L966,'Status Report'!B:AO,39,0),AI966="Yantian",VLOOKUP(L966,'Status Report'!B:AO,40,0),AI966="",IF(H966="Asia Pacific",VLOOKUP(L966,'Status Report'!B:AO,40,0),VLOOKUP(L966,'Status Report'!B:AO,39,0)),AI966="Direct shipment",IF(H966="Asia Pacific",VLOOKUP(L966,'Status Report'!B:AO,40,0),VLOOKUP(L966,'Status Report'!B:AO,39,0)))</f>
        <v>0</v>
      </c>
      <c r="Z966" s="20">
        <f t="shared" si="231"/>
        <v>0</v>
      </c>
      <c r="AA966" s="20">
        <f t="shared" si="232"/>
        <v>4656</v>
      </c>
      <c r="AB966" s="21">
        <f>_xlfn.IFS(AI966="Den Bosch",VLOOKUP(L966,'Status Report'!B:AM,33,0),AI966="Yantian",VLOOKUP(L966,'Status Report'!B:AM,34,0),AI966="",IF(H966="Asia Pacific",VLOOKUP(L966,'Status Report'!B:AM,34,0),VLOOKUP(L966,'Status Report'!B:AM,33,0)),AI966="Direct shipment",IF(H966="Asia Pacific",VLOOKUP(L966,'Status Report'!B:AM,34,0),VLOOKUP(L966,'Status Report'!B:AM,33,0)))</f>
        <v>20.399999999999999</v>
      </c>
      <c r="AC966" s="21">
        <f>VLOOKUP(L966,'Status Report'!B:CE,82,0)</f>
        <v>0</v>
      </c>
      <c r="AD966" s="21">
        <f t="shared" si="233"/>
        <v>20.399999999999999</v>
      </c>
      <c r="AE966" s="63">
        <f>VLOOKUP(L966,'Status Report'!B:W,20,0)</f>
        <v>40.799999999999997</v>
      </c>
      <c r="AF966" s="63">
        <f>VLOOKUP(L966,'Status Report'!B:W,21,0)</f>
        <v>27.6</v>
      </c>
      <c r="AG966" s="63">
        <f>VLOOKUP(L966,'Status Report'!B:W,22,0)</f>
        <v>20</v>
      </c>
      <c r="AH966" s="22">
        <f t="shared" si="234"/>
        <v>4.5043199999999999</v>
      </c>
      <c r="AK966" s="63">
        <f>IFERROR(VLOOKUP(G966,ASEAN!A:A,1,0),0)</f>
        <v>0</v>
      </c>
      <c r="AL966" s="63">
        <f>IFERROR(VLOOKUP(D966,'[3]customer specs'!$B$1:$D$65536,3,0),0)</f>
        <v>0</v>
      </c>
      <c r="AM966" s="64">
        <f t="shared" si="235"/>
        <v>0</v>
      </c>
      <c r="AN966" s="64">
        <f t="shared" si="236"/>
        <v>0</v>
      </c>
      <c r="AO966" s="63"/>
      <c r="AP966" s="63"/>
      <c r="AQ966" s="63" t="str">
        <f t="shared" si="237"/>
        <v>no</v>
      </c>
      <c r="AR966" s="20">
        <f t="shared" si="238"/>
        <v>4079.9999999999995</v>
      </c>
      <c r="AS966" s="63"/>
      <c r="AT966" s="23">
        <f t="shared" si="228"/>
        <v>0.12</v>
      </c>
      <c r="AU966" s="65">
        <f t="shared" si="239"/>
        <v>23.18181818181818</v>
      </c>
      <c r="AV966" s="65"/>
      <c r="AW966" s="65">
        <f t="shared" si="240"/>
        <v>4636.363636363636</v>
      </c>
      <c r="AX966" s="65"/>
      <c r="AY966" s="63">
        <f>VLOOKUP(L966,'Status Report'!B:CF,81,0)</f>
        <v>0</v>
      </c>
      <c r="AZ966" s="63" t="str">
        <f>VLOOKUP(L966,'Status Report'!B:S,18,0)</f>
        <v>Ludmilla Zarybnicka</v>
      </c>
      <c r="BB966" s="63">
        <f>VLOOKUP(L966,'Status Report'!B:Z,25,0)</f>
        <v>24</v>
      </c>
      <c r="BC966" s="63">
        <f t="shared" si="241"/>
        <v>4800</v>
      </c>
      <c r="BF966">
        <f>VLOOKUP(L966,'Status Report'!B:CE,82,0)</f>
        <v>0</v>
      </c>
      <c r="BG966">
        <f>VLOOKUP(L966,'Status Report'!B:CF,83,0)</f>
        <v>0</v>
      </c>
      <c r="BH966">
        <f>VLOOKUP(L966,'Status Report'!B:CG,84,0)</f>
        <v>0</v>
      </c>
      <c r="BI966" t="s">
        <v>901</v>
      </c>
      <c r="BJ966" t="s">
        <v>795</v>
      </c>
      <c r="BM966" s="67">
        <f t="shared" si="242"/>
        <v>547</v>
      </c>
    </row>
    <row r="967" spans="1:65" x14ac:dyDescent="0.25">
      <c r="A967" s="68" t="str">
        <f>VLOOKUP(L967,'Status Report'!B:CB,79,0)</f>
        <v>Heineken</v>
      </c>
      <c r="C967">
        <v>20006101</v>
      </c>
      <c r="D967">
        <v>3090674</v>
      </c>
      <c r="E967" t="s">
        <v>910</v>
      </c>
      <c r="F967" t="s">
        <v>911</v>
      </c>
      <c r="G967" t="str">
        <f>VLOOKUP(D967,'[2]sold to'!$A:$H,8,0)</f>
        <v>Macedonia</v>
      </c>
      <c r="H967" t="str">
        <f>VLOOKUP(D967,'[2]sold to'!$A:$I,9,0)</f>
        <v>Europe</v>
      </c>
      <c r="K967">
        <v>170</v>
      </c>
      <c r="L967">
        <v>88023113</v>
      </c>
      <c r="M967" t="s">
        <v>798</v>
      </c>
      <c r="N967">
        <v>200</v>
      </c>
      <c r="P967" t="str">
        <f>VLOOKUP(L967,'Status Report'!B:AA,26,0)</f>
        <v>China</v>
      </c>
      <c r="Q967" t="str">
        <f>VLOOKUP(L967,'Status Report'!B:AB,27,0)</f>
        <v>Textiles-Clothing</v>
      </c>
      <c r="R967">
        <f>VLOOKUP(L967,'Status Report'!B:X,23,0)</f>
        <v>250</v>
      </c>
      <c r="S967" t="str">
        <f>VLOOKUP(L967,'Status Report'!B:T,19,0)</f>
        <v>Asian Sourcing Link</v>
      </c>
      <c r="T967" s="62">
        <f>VLOOKUP(L967,'Status Report'!B:E,4,0)</f>
        <v>3</v>
      </c>
      <c r="U967" s="19">
        <f>_xlfn.IFS(AI967="Den Bosch",VLOOKUP(L967,'Status Report'!B:AM,35,0),AI967="Yantian",VLOOKUP(L967,'Status Report'!B:AM,36,0),AI967="",IF(H967="Asia Pacific",VLOOKUP(L967,'Status Report'!B:AM,36,0),VLOOKUP(L967,'Status Report'!B:AM,35,0)),AI967="Direct shipment",IF(H967="Asia Pacific",VLOOKUP(L967,'Status Report'!B:AM,36,0),VLOOKUP(L967,'Status Report'!B:AM,35,0)))</f>
        <v>28.599999999999998</v>
      </c>
      <c r="V967" s="20">
        <f t="shared" si="229"/>
        <v>5720</v>
      </c>
      <c r="W967" s="19">
        <f>_xlfn.IFS(AI967="Den Bosch",VLOOKUP(L967,'Status Report'!B:AM,37,0),AI967="Yantian",VLOOKUP(L967,'Status Report'!B:AM,38,0),AI967="",IF(H967="Asia Pacific",VLOOKUP(L967,'Status Report'!B:AM,38,0),VLOOKUP(L967,'Status Report'!B:AM,37,0)),AI967="Direct shipment",IF(H967="Asia Pacific",VLOOKUP(L967,'Status Report'!B:AM,38,0),VLOOKUP(L967,'Status Report'!B:AM,37,0)))</f>
        <v>28.599999999999998</v>
      </c>
      <c r="X967" s="20">
        <f t="shared" si="230"/>
        <v>5720</v>
      </c>
      <c r="Y967" s="20">
        <f>_xlfn.IFS(AI967="Den Bosch",VLOOKUP(L967,'Status Report'!B:AO,39,0),AI967="Yantian",VLOOKUP(L967,'Status Report'!B:AO,40,0),AI967="",IF(H967="Asia Pacific",VLOOKUP(L967,'Status Report'!B:AO,40,0),VLOOKUP(L967,'Status Report'!B:AO,39,0)),AI967="Direct shipment",IF(H967="Asia Pacific",VLOOKUP(L967,'Status Report'!B:AO,40,0),VLOOKUP(L967,'Status Report'!B:AO,39,0)))</f>
        <v>0</v>
      </c>
      <c r="Z967" s="20">
        <f t="shared" si="231"/>
        <v>0</v>
      </c>
      <c r="AA967" s="20">
        <f t="shared" si="232"/>
        <v>5720</v>
      </c>
      <c r="AB967" s="21">
        <f>_xlfn.IFS(AI967="Den Bosch",VLOOKUP(L967,'Status Report'!B:AM,33,0),AI967="Yantian",VLOOKUP(L967,'Status Report'!B:AM,34,0),AI967="",IF(H967="Asia Pacific",VLOOKUP(L967,'Status Report'!B:AM,34,0),VLOOKUP(L967,'Status Report'!B:AM,33,0)),AI967="Direct shipment",IF(H967="Asia Pacific",VLOOKUP(L967,'Status Report'!B:AM,34,0),VLOOKUP(L967,'Status Report'!B:AM,33,0)))</f>
        <v>24.920999999999999</v>
      </c>
      <c r="AC967" s="21">
        <f>VLOOKUP(L967,'Status Report'!B:CE,82,0)</f>
        <v>0</v>
      </c>
      <c r="AD967" s="21">
        <f t="shared" si="233"/>
        <v>24.920999999999999</v>
      </c>
      <c r="AE967" s="63">
        <f>VLOOKUP(L967,'Status Report'!B:W,20,0)</f>
        <v>22</v>
      </c>
      <c r="AF967" s="63">
        <f>VLOOKUP(L967,'Status Report'!B:W,21,0)</f>
        <v>21</v>
      </c>
      <c r="AG967" s="63">
        <f>VLOOKUP(L967,'Status Report'!B:W,22,0)</f>
        <v>30</v>
      </c>
      <c r="AH967" s="22">
        <f t="shared" si="234"/>
        <v>2.7719999999999998</v>
      </c>
      <c r="AI967" t="s">
        <v>990</v>
      </c>
      <c r="AK967" s="63">
        <f>IFERROR(VLOOKUP(G967,ASEAN!A:A,1,0),0)</f>
        <v>0</v>
      </c>
      <c r="AL967" s="63">
        <f>IFERROR(VLOOKUP(D967,'[3]customer specs'!$B$1:$D$65536,3,0),0)</f>
        <v>0</v>
      </c>
      <c r="AM967" s="64">
        <f t="shared" si="235"/>
        <v>0</v>
      </c>
      <c r="AN967" s="64">
        <f t="shared" si="236"/>
        <v>0</v>
      </c>
      <c r="AO967" s="63"/>
      <c r="AP967" s="63"/>
      <c r="AQ967" s="63" t="str">
        <f t="shared" si="237"/>
        <v>no</v>
      </c>
      <c r="AR967" s="20">
        <f t="shared" si="238"/>
        <v>4984.2</v>
      </c>
      <c r="AS967" s="63"/>
      <c r="AT967" s="23">
        <f t="shared" si="228"/>
        <v>0.12</v>
      </c>
      <c r="AU967" s="65">
        <f t="shared" si="239"/>
        <v>28.319318181818183</v>
      </c>
      <c r="AV967" s="65"/>
      <c r="AW967" s="65">
        <f t="shared" si="240"/>
        <v>5663.8636363636369</v>
      </c>
      <c r="AX967" s="65"/>
      <c r="AY967" s="63">
        <f>VLOOKUP(L967,'Status Report'!B:CF,81,0)</f>
        <v>0</v>
      </c>
      <c r="AZ967" s="63" t="str">
        <f>VLOOKUP(L967,'Status Report'!B:S,18,0)</f>
        <v>Ellina Smirnova</v>
      </c>
      <c r="BB967" s="63">
        <f>VLOOKUP(L967,'Status Report'!B:Z,25,0)</f>
        <v>10</v>
      </c>
      <c r="BC967" s="63">
        <f t="shared" si="241"/>
        <v>2000</v>
      </c>
      <c r="BF967">
        <f>VLOOKUP(L967,'Status Report'!B:CE,82,0)</f>
        <v>0</v>
      </c>
      <c r="BG967">
        <f>VLOOKUP(L967,'Status Report'!B:CF,83,0)</f>
        <v>0</v>
      </c>
      <c r="BH967">
        <f>VLOOKUP(L967,'Status Report'!B:CG,84,0)</f>
        <v>0</v>
      </c>
      <c r="BI967" t="s">
        <v>901</v>
      </c>
      <c r="BJ967" t="s">
        <v>795</v>
      </c>
      <c r="BM967" s="67">
        <f t="shared" si="242"/>
        <v>264</v>
      </c>
    </row>
    <row r="968" spans="1:65" x14ac:dyDescent="0.25">
      <c r="A968" s="68" t="str">
        <f>VLOOKUP(L968,'Status Report'!B:CB,79,0)</f>
        <v>Heineken</v>
      </c>
      <c r="C968">
        <v>20006101</v>
      </c>
      <c r="D968">
        <v>3090674</v>
      </c>
      <c r="E968" t="s">
        <v>910</v>
      </c>
      <c r="F968" t="s">
        <v>911</v>
      </c>
      <c r="G968" t="str">
        <f>VLOOKUP(D968,'[2]sold to'!$A:$H,8,0)</f>
        <v>Macedonia</v>
      </c>
      <c r="H968" t="str">
        <f>VLOOKUP(D968,'[2]sold to'!$A:$I,9,0)</f>
        <v>Europe</v>
      </c>
      <c r="K968">
        <v>180</v>
      </c>
      <c r="L968">
        <v>88024218</v>
      </c>
      <c r="M968" t="s">
        <v>161</v>
      </c>
      <c r="N968">
        <v>5</v>
      </c>
      <c r="P968" t="str">
        <f>VLOOKUP(L968,'Status Report'!B:AA,26,0)</f>
        <v>China</v>
      </c>
      <c r="Q968" t="str">
        <f>VLOOKUP(L968,'Status Report'!B:AB,27,0)</f>
        <v>Bar support</v>
      </c>
      <c r="R968">
        <f>VLOOKUP(L968,'Status Report'!B:X,23,0)</f>
        <v>42</v>
      </c>
      <c r="S968" t="str">
        <f>VLOOKUP(L968,'Status Report'!B:T,19,0)</f>
        <v>Asian Sourcing Link</v>
      </c>
      <c r="T968" s="62">
        <f>VLOOKUP(L968,'Status Report'!B:E,4,0)</f>
        <v>3</v>
      </c>
      <c r="U968" s="19">
        <f>_xlfn.IFS(AI968="Den Bosch",VLOOKUP(L968,'Status Report'!B:AM,35,0),AI968="Yantian",VLOOKUP(L968,'Status Report'!B:AM,36,0),AI968="",IF(H968="Asia Pacific",VLOOKUP(L968,'Status Report'!B:AM,36,0),VLOOKUP(L968,'Status Report'!B:AM,35,0)),AI968="Direct shipment",IF(H968="Asia Pacific",VLOOKUP(L968,'Status Report'!B:AM,36,0),VLOOKUP(L968,'Status Report'!B:AM,35,0)))</f>
        <v>237.29999999999998</v>
      </c>
      <c r="V968" s="20">
        <f t="shared" si="229"/>
        <v>1186.5</v>
      </c>
      <c r="W968" s="19">
        <f>_xlfn.IFS(AI968="Den Bosch",VLOOKUP(L968,'Status Report'!B:AM,37,0),AI968="Yantian",VLOOKUP(L968,'Status Report'!B:AM,38,0),AI968="",IF(H968="Asia Pacific",VLOOKUP(L968,'Status Report'!B:AM,38,0),VLOOKUP(L968,'Status Report'!B:AM,37,0)),AI968="Direct shipment",IF(H968="Asia Pacific",VLOOKUP(L968,'Status Report'!B:AM,38,0),VLOOKUP(L968,'Status Report'!B:AM,37,0)))</f>
        <v>204.84</v>
      </c>
      <c r="X968" s="20">
        <f t="shared" si="230"/>
        <v>1024.2</v>
      </c>
      <c r="Y968" s="20">
        <f>_xlfn.IFS(AI968="Den Bosch",VLOOKUP(L968,'Status Report'!B:AO,39,0),AI968="Yantian",VLOOKUP(L968,'Status Report'!B:AO,40,0),AI968="",IF(H968="Asia Pacific",VLOOKUP(L968,'Status Report'!B:AO,40,0),VLOOKUP(L968,'Status Report'!B:AO,39,0)),AI968="Direct shipment",IF(H968="Asia Pacific",VLOOKUP(L968,'Status Report'!B:AO,40,0),VLOOKUP(L968,'Status Report'!B:AO,39,0)))</f>
        <v>0</v>
      </c>
      <c r="Z968" s="20">
        <f t="shared" si="231"/>
        <v>0</v>
      </c>
      <c r="AA968" s="20">
        <f t="shared" si="232"/>
        <v>1024.2</v>
      </c>
      <c r="AB968" s="21">
        <f>_xlfn.IFS(AI968="Den Bosch",VLOOKUP(L968,'Status Report'!B:AM,33,0),AI968="Yantian",VLOOKUP(L968,'Status Report'!B:AM,34,0),AI968="",IF(H968="Asia Pacific",VLOOKUP(L968,'Status Report'!B:AM,34,0),VLOOKUP(L968,'Status Report'!B:AM,33,0)),AI968="Direct shipment",IF(H968="Asia Pacific",VLOOKUP(L968,'Status Report'!B:AM,34,0),VLOOKUP(L968,'Status Report'!B:AM,33,0)))</f>
        <v>168.26400000000001</v>
      </c>
      <c r="AC968" s="21">
        <f>VLOOKUP(L968,'Status Report'!B:CE,82,0)</f>
        <v>0</v>
      </c>
      <c r="AD968" s="21">
        <f t="shared" si="233"/>
        <v>168.26400000000001</v>
      </c>
      <c r="AE968" s="63">
        <f>VLOOKUP(L968,'Status Report'!B:W,20,0)</f>
        <v>42</v>
      </c>
      <c r="AF968" s="63">
        <f>VLOOKUP(L968,'Status Report'!B:W,21,0)</f>
        <v>35</v>
      </c>
      <c r="AG968" s="63">
        <f>VLOOKUP(L968,'Status Report'!B:W,22,0)</f>
        <v>35</v>
      </c>
      <c r="AH968" s="22">
        <f t="shared" si="234"/>
        <v>0.25724999999999998</v>
      </c>
      <c r="AI968" t="s">
        <v>990</v>
      </c>
      <c r="AK968" s="63">
        <f>IFERROR(VLOOKUP(G968,ASEAN!A:A,1,0),0)</f>
        <v>0</v>
      </c>
      <c r="AL968" s="63">
        <f>IFERROR(VLOOKUP(D968,'[3]customer specs'!$B$1:$D$65536,3,0),0)</f>
        <v>0</v>
      </c>
      <c r="AM968" s="64">
        <f t="shared" si="235"/>
        <v>162.29999999999995</v>
      </c>
      <c r="AN968" s="64">
        <f t="shared" si="236"/>
        <v>0</v>
      </c>
      <c r="AO968" s="63"/>
      <c r="AP968" s="63"/>
      <c r="AQ968" s="63" t="str">
        <f t="shared" si="237"/>
        <v>no</v>
      </c>
      <c r="AR968" s="20">
        <f t="shared" si="238"/>
        <v>841.32</v>
      </c>
      <c r="AS968" s="63"/>
      <c r="AT968" s="23">
        <f t="shared" si="228"/>
        <v>0.12</v>
      </c>
      <c r="AU968" s="65">
        <f t="shared" si="239"/>
        <v>191.20909090909092</v>
      </c>
      <c r="AV968" s="65"/>
      <c r="AW968" s="65">
        <f t="shared" si="240"/>
        <v>956.04545454545462</v>
      </c>
      <c r="AX968" s="65"/>
      <c r="AY968" s="63">
        <f>VLOOKUP(L968,'Status Report'!B:CF,81,0)</f>
        <v>0</v>
      </c>
      <c r="AZ968" s="63" t="str">
        <f>VLOOKUP(L968,'Status Report'!B:S,18,0)</f>
        <v>Ellina Smirnova</v>
      </c>
      <c r="BB968" s="63">
        <f>VLOOKUP(L968,'Status Report'!B:Z,25,0)</f>
        <v>6</v>
      </c>
      <c r="BC968" s="63">
        <f t="shared" si="241"/>
        <v>30</v>
      </c>
      <c r="BF968">
        <f>VLOOKUP(L968,'Status Report'!B:CE,82,0)</f>
        <v>0</v>
      </c>
      <c r="BG968">
        <f>VLOOKUP(L968,'Status Report'!B:CF,83,0)</f>
        <v>0</v>
      </c>
      <c r="BH968">
        <f>VLOOKUP(L968,'Status Report'!B:CG,84,0)</f>
        <v>0</v>
      </c>
      <c r="BI968" t="s">
        <v>901</v>
      </c>
      <c r="BJ968" t="s">
        <v>795</v>
      </c>
      <c r="BM968" s="67">
        <f t="shared" si="242"/>
        <v>203</v>
      </c>
    </row>
    <row r="969" spans="1:65" x14ac:dyDescent="0.25">
      <c r="A969" s="68" t="str">
        <f>VLOOKUP(L969,'Status Report'!B:CB,79,0)</f>
        <v>Heineken - Brand Fashion</v>
      </c>
      <c r="C969">
        <v>20006101</v>
      </c>
      <c r="D969">
        <v>3090674</v>
      </c>
      <c r="E969" t="s">
        <v>910</v>
      </c>
      <c r="F969" t="s">
        <v>911</v>
      </c>
      <c r="G969" t="str">
        <f>VLOOKUP(D969,'[2]sold to'!$A:$H,8,0)</f>
        <v>Macedonia</v>
      </c>
      <c r="H969" t="str">
        <f>VLOOKUP(D969,'[2]sold to'!$A:$I,9,0)</f>
        <v>Europe</v>
      </c>
      <c r="K969">
        <v>190</v>
      </c>
      <c r="L969">
        <v>88027454</v>
      </c>
      <c r="M969" t="s">
        <v>637</v>
      </c>
      <c r="N969">
        <v>5</v>
      </c>
      <c r="P969" t="str">
        <f>VLOOKUP(L969,'Status Report'!B:AA,26,0)</f>
        <v>Tunisia</v>
      </c>
      <c r="Q969" t="str">
        <f>VLOOKUP(L969,'Status Report'!B:AB,27,0)</f>
        <v>Textiles-Clothing</v>
      </c>
      <c r="R969">
        <f>VLOOKUP(L969,'Status Report'!B:X,23,0)</f>
        <v>5</v>
      </c>
      <c r="S969" t="str">
        <f>VLOOKUP(L969,'Status Report'!B:T,19,0)</f>
        <v>ALBA specials</v>
      </c>
      <c r="T969" s="62">
        <f>VLOOKUP(L969,'Status Report'!B:E,4,0)</f>
        <v>3</v>
      </c>
      <c r="U969" s="19">
        <f>_xlfn.IFS(AI969="Den Bosch",VLOOKUP(L969,'Status Report'!B:AM,35,0),AI969="Yantian",VLOOKUP(L969,'Status Report'!B:AM,36,0),AI969="",IF(H969="Asia Pacific",VLOOKUP(L969,'Status Report'!B:AM,36,0),VLOOKUP(L969,'Status Report'!B:AM,35,0)),AI969="Direct shipment",IF(H969="Asia Pacific",VLOOKUP(L969,'Status Report'!B:AM,36,0),VLOOKUP(L969,'Status Report'!B:AM,35,0)))</f>
        <v>69.319999999999993</v>
      </c>
      <c r="V969" s="20">
        <f t="shared" si="229"/>
        <v>346.59999999999997</v>
      </c>
      <c r="W969" s="19">
        <f>_xlfn.IFS(AI969="Den Bosch",VLOOKUP(L969,'Status Report'!B:AM,37,0),AI969="Yantian",VLOOKUP(L969,'Status Report'!B:AM,38,0),AI969="",IF(H969="Asia Pacific",VLOOKUP(L969,'Status Report'!B:AM,38,0),VLOOKUP(L969,'Status Report'!B:AM,37,0)),AI969="Direct shipment",IF(H969="Asia Pacific",VLOOKUP(L969,'Status Report'!B:AM,38,0),VLOOKUP(L969,'Status Report'!B:AM,37,0)))</f>
        <v>69.319999999999993</v>
      </c>
      <c r="X969" s="20">
        <f t="shared" si="230"/>
        <v>346.59999999999997</v>
      </c>
      <c r="Y969" s="20">
        <f>_xlfn.IFS(AI969="Den Bosch",VLOOKUP(L969,'Status Report'!B:AO,39,0),AI969="Yantian",VLOOKUP(L969,'Status Report'!B:AO,40,0),AI969="",IF(H969="Asia Pacific",VLOOKUP(L969,'Status Report'!B:AO,40,0),VLOOKUP(L969,'Status Report'!B:AO,39,0)),AI969="Direct shipment",IF(H969="Asia Pacific",VLOOKUP(L969,'Status Report'!B:AO,40,0),VLOOKUP(L969,'Status Report'!B:AO,39,0)))</f>
        <v>0</v>
      </c>
      <c r="Z969" s="20">
        <f t="shared" si="231"/>
        <v>0</v>
      </c>
      <c r="AA969" s="20">
        <f t="shared" si="232"/>
        <v>346.59999999999997</v>
      </c>
      <c r="AB969" s="21">
        <f>_xlfn.IFS(AI969="Den Bosch",VLOOKUP(L969,'Status Report'!B:AM,33,0),AI969="Yantian",VLOOKUP(L969,'Status Report'!B:AM,34,0),AI969="",IF(H969="Asia Pacific",VLOOKUP(L969,'Status Report'!B:AM,34,0),VLOOKUP(L969,'Status Report'!B:AM,33,0)),AI969="Direct shipment",IF(H969="Asia Pacific",VLOOKUP(L969,'Status Report'!B:AM,34,0),VLOOKUP(L969,'Status Report'!B:AM,33,0)))</f>
        <v>61</v>
      </c>
      <c r="AC969" s="21">
        <f>VLOOKUP(L969,'Status Report'!B:CE,82,0)</f>
        <v>0</v>
      </c>
      <c r="AD969" s="21">
        <f t="shared" si="233"/>
        <v>61</v>
      </c>
      <c r="AE969" s="63">
        <f>VLOOKUP(L969,'Status Report'!B:W,20,0)</f>
        <v>39</v>
      </c>
      <c r="AF969" s="63">
        <f>VLOOKUP(L969,'Status Report'!B:W,21,0)</f>
        <v>29</v>
      </c>
      <c r="AG969" s="63">
        <f>VLOOKUP(L969,'Status Report'!B:W,22,0)</f>
        <v>2.5</v>
      </c>
      <c r="AH969" s="22">
        <f t="shared" si="234"/>
        <v>1.4137500000000001E-2</v>
      </c>
      <c r="AI969" t="s">
        <v>990</v>
      </c>
      <c r="AK969" s="63">
        <f>IFERROR(VLOOKUP(G969,ASEAN!A:A,1,0),0)</f>
        <v>0</v>
      </c>
      <c r="AL969" s="63">
        <f>IFERROR(VLOOKUP(D969,'[3]customer specs'!$B$1:$D$65536,3,0),0)</f>
        <v>0</v>
      </c>
      <c r="AM969" s="64">
        <f t="shared" si="235"/>
        <v>0</v>
      </c>
      <c r="AN969" s="64">
        <f t="shared" si="236"/>
        <v>0</v>
      </c>
      <c r="AO969" s="63"/>
      <c r="AP969" s="63"/>
      <c r="AQ969" s="63" t="str">
        <f t="shared" si="237"/>
        <v>yes</v>
      </c>
      <c r="AR969" s="20">
        <f t="shared" si="238"/>
        <v>305</v>
      </c>
      <c r="AS969" s="63"/>
      <c r="AT969" s="23">
        <f t="shared" si="228"/>
        <v>0.12</v>
      </c>
      <c r="AU969" s="65">
        <f t="shared" si="239"/>
        <v>69.318181818181813</v>
      </c>
      <c r="AV969" s="65"/>
      <c r="AW969" s="65">
        <f t="shared" si="240"/>
        <v>346.59090909090907</v>
      </c>
      <c r="AX969" s="65"/>
      <c r="AY969" s="63">
        <f>VLOOKUP(L969,'Status Report'!B:CF,81,0)</f>
        <v>0</v>
      </c>
      <c r="AZ969" s="63" t="str">
        <f>VLOOKUP(L969,'Status Report'!B:S,18,0)</f>
        <v>Mariana</v>
      </c>
      <c r="BB969" s="63">
        <f>VLOOKUP(L969,'Status Report'!B:Z,25,0)</f>
        <v>1</v>
      </c>
      <c r="BC969" s="63">
        <f t="shared" si="241"/>
        <v>5</v>
      </c>
      <c r="BF969">
        <f>VLOOKUP(L969,'Status Report'!B:CE,82,0)</f>
        <v>0</v>
      </c>
      <c r="BG969">
        <f>VLOOKUP(L969,'Status Report'!B:CF,83,0)</f>
        <v>0</v>
      </c>
      <c r="BH969">
        <f>VLOOKUP(L969,'Status Report'!B:CG,84,0)</f>
        <v>0</v>
      </c>
      <c r="BI969" t="s">
        <v>901</v>
      </c>
      <c r="BJ969" t="s">
        <v>795</v>
      </c>
      <c r="BM969" s="67">
        <f t="shared" si="242"/>
        <v>5</v>
      </c>
    </row>
    <row r="970" spans="1:65" x14ac:dyDescent="0.25">
      <c r="A970" s="68" t="str">
        <f>VLOOKUP(L970,'Status Report'!B:CB,79,0)</f>
        <v>Heineken - Brand Fashion</v>
      </c>
      <c r="C970">
        <v>20006101</v>
      </c>
      <c r="D970">
        <v>3090674</v>
      </c>
      <c r="E970" t="s">
        <v>910</v>
      </c>
      <c r="F970" t="s">
        <v>911</v>
      </c>
      <c r="G970" t="str">
        <f>VLOOKUP(D970,'[2]sold to'!$A:$H,8,0)</f>
        <v>Macedonia</v>
      </c>
      <c r="H970" t="str">
        <f>VLOOKUP(D970,'[2]sold to'!$A:$I,9,0)</f>
        <v>Europe</v>
      </c>
      <c r="K970">
        <v>200</v>
      </c>
      <c r="L970">
        <v>88027455</v>
      </c>
      <c r="M970" t="s">
        <v>638</v>
      </c>
      <c r="N970">
        <v>10</v>
      </c>
      <c r="P970" t="str">
        <f>VLOOKUP(L970,'Status Report'!B:AA,26,0)</f>
        <v>Tunisia</v>
      </c>
      <c r="Q970" t="str">
        <f>VLOOKUP(L970,'Status Report'!B:AB,27,0)</f>
        <v>Textiles-Clothing</v>
      </c>
      <c r="R970">
        <f>VLOOKUP(L970,'Status Report'!B:X,23,0)</f>
        <v>5</v>
      </c>
      <c r="S970" t="str">
        <f>VLOOKUP(L970,'Status Report'!B:T,19,0)</f>
        <v>ALBA specials</v>
      </c>
      <c r="T970" s="62">
        <f>VLOOKUP(L970,'Status Report'!B:E,4,0)</f>
        <v>3</v>
      </c>
      <c r="U970" s="19">
        <f>_xlfn.IFS(AI970="Den Bosch",VLOOKUP(L970,'Status Report'!B:AM,35,0),AI970="Yantian",VLOOKUP(L970,'Status Report'!B:AM,36,0),AI970="",IF(H970="Asia Pacific",VLOOKUP(L970,'Status Report'!B:AM,36,0),VLOOKUP(L970,'Status Report'!B:AM,35,0)),AI970="Direct shipment",IF(H970="Asia Pacific",VLOOKUP(L970,'Status Report'!B:AM,36,0),VLOOKUP(L970,'Status Report'!B:AM,35,0)))</f>
        <v>69.319999999999993</v>
      </c>
      <c r="V970" s="20">
        <f t="shared" si="229"/>
        <v>693.19999999999993</v>
      </c>
      <c r="W970" s="19">
        <f>_xlfn.IFS(AI970="Den Bosch",VLOOKUP(L970,'Status Report'!B:AM,37,0),AI970="Yantian",VLOOKUP(L970,'Status Report'!B:AM,38,0),AI970="",IF(H970="Asia Pacific",VLOOKUP(L970,'Status Report'!B:AM,38,0),VLOOKUP(L970,'Status Report'!B:AM,37,0)),AI970="Direct shipment",IF(H970="Asia Pacific",VLOOKUP(L970,'Status Report'!B:AM,38,0),VLOOKUP(L970,'Status Report'!B:AM,37,0)))</f>
        <v>69.319999999999993</v>
      </c>
      <c r="X970" s="20">
        <f t="shared" si="230"/>
        <v>693.19999999999993</v>
      </c>
      <c r="Y970" s="20">
        <f>_xlfn.IFS(AI970="Den Bosch",VLOOKUP(L970,'Status Report'!B:AO,39,0),AI970="Yantian",VLOOKUP(L970,'Status Report'!B:AO,40,0),AI970="",IF(H970="Asia Pacific",VLOOKUP(L970,'Status Report'!B:AO,40,0),VLOOKUP(L970,'Status Report'!B:AO,39,0)),AI970="Direct shipment",IF(H970="Asia Pacific",VLOOKUP(L970,'Status Report'!B:AO,40,0),VLOOKUP(L970,'Status Report'!B:AO,39,0)))</f>
        <v>0</v>
      </c>
      <c r="Z970" s="20">
        <f t="shared" si="231"/>
        <v>0</v>
      </c>
      <c r="AA970" s="20">
        <f t="shared" si="232"/>
        <v>693.19999999999993</v>
      </c>
      <c r="AB970" s="21">
        <f>_xlfn.IFS(AI970="Den Bosch",VLOOKUP(L970,'Status Report'!B:AM,33,0),AI970="Yantian",VLOOKUP(L970,'Status Report'!B:AM,34,0),AI970="",IF(H970="Asia Pacific",VLOOKUP(L970,'Status Report'!B:AM,34,0),VLOOKUP(L970,'Status Report'!B:AM,33,0)),AI970="Direct shipment",IF(H970="Asia Pacific",VLOOKUP(L970,'Status Report'!B:AM,34,0),VLOOKUP(L970,'Status Report'!B:AM,33,0)))</f>
        <v>61</v>
      </c>
      <c r="AC970" s="21">
        <f>VLOOKUP(L970,'Status Report'!B:CE,82,0)</f>
        <v>0</v>
      </c>
      <c r="AD970" s="21">
        <f t="shared" si="233"/>
        <v>61</v>
      </c>
      <c r="AE970" s="63">
        <f>VLOOKUP(L970,'Status Report'!B:W,20,0)</f>
        <v>39</v>
      </c>
      <c r="AF970" s="63">
        <f>VLOOKUP(L970,'Status Report'!B:W,21,0)</f>
        <v>29</v>
      </c>
      <c r="AG970" s="63">
        <f>VLOOKUP(L970,'Status Report'!B:W,22,0)</f>
        <v>2.5</v>
      </c>
      <c r="AH970" s="22">
        <f t="shared" si="234"/>
        <v>2.8275000000000002E-2</v>
      </c>
      <c r="AI970" t="s">
        <v>990</v>
      </c>
      <c r="AK970" s="63">
        <f>IFERROR(VLOOKUP(G970,ASEAN!A:A,1,0),0)</f>
        <v>0</v>
      </c>
      <c r="AL970" s="63">
        <f>IFERROR(VLOOKUP(D970,'[3]customer specs'!$B$1:$D$65536,3,0),0)</f>
        <v>0</v>
      </c>
      <c r="AM970" s="64">
        <f t="shared" si="235"/>
        <v>0</v>
      </c>
      <c r="AN970" s="64">
        <f t="shared" si="236"/>
        <v>0</v>
      </c>
      <c r="AO970" s="63"/>
      <c r="AP970" s="63"/>
      <c r="AQ970" s="63" t="str">
        <f t="shared" si="237"/>
        <v>yes</v>
      </c>
      <c r="AR970" s="20">
        <f t="shared" si="238"/>
        <v>610</v>
      </c>
      <c r="AS970" s="63"/>
      <c r="AT970" s="23">
        <f t="shared" si="228"/>
        <v>0.12</v>
      </c>
      <c r="AU970" s="65">
        <f t="shared" si="239"/>
        <v>69.318181818181813</v>
      </c>
      <c r="AV970" s="65"/>
      <c r="AW970" s="65">
        <f t="shared" si="240"/>
        <v>693.18181818181813</v>
      </c>
      <c r="AX970" s="65"/>
      <c r="AY970" s="63">
        <f>VLOOKUP(L970,'Status Report'!B:CF,81,0)</f>
        <v>0</v>
      </c>
      <c r="AZ970" s="63" t="str">
        <f>VLOOKUP(L970,'Status Report'!B:S,18,0)</f>
        <v>Mariana</v>
      </c>
      <c r="BB970" s="63">
        <f>VLOOKUP(L970,'Status Report'!B:Z,25,0)</f>
        <v>1</v>
      </c>
      <c r="BC970" s="63">
        <f t="shared" si="241"/>
        <v>10</v>
      </c>
      <c r="BF970">
        <f>VLOOKUP(L970,'Status Report'!B:CE,82,0)</f>
        <v>0</v>
      </c>
      <c r="BG970">
        <f>VLOOKUP(L970,'Status Report'!B:CF,83,0)</f>
        <v>0</v>
      </c>
      <c r="BH970">
        <f>VLOOKUP(L970,'Status Report'!B:CG,84,0)</f>
        <v>0</v>
      </c>
      <c r="BI970" t="s">
        <v>901</v>
      </c>
      <c r="BJ970" t="s">
        <v>795</v>
      </c>
      <c r="BM970" s="67">
        <f t="shared" si="242"/>
        <v>11</v>
      </c>
    </row>
    <row r="971" spans="1:65" x14ac:dyDescent="0.25">
      <c r="A971" s="68" t="str">
        <f>VLOOKUP(L971,'Status Report'!B:CB,79,0)</f>
        <v>Heineken - Brand Fashion</v>
      </c>
      <c r="C971">
        <v>20006101</v>
      </c>
      <c r="D971">
        <v>3090674</v>
      </c>
      <c r="E971" t="s">
        <v>910</v>
      </c>
      <c r="F971" t="s">
        <v>911</v>
      </c>
      <c r="G971" t="str">
        <f>VLOOKUP(D971,'[2]sold to'!$A:$H,8,0)</f>
        <v>Macedonia</v>
      </c>
      <c r="H971" t="str">
        <f>VLOOKUP(D971,'[2]sold to'!$A:$I,9,0)</f>
        <v>Europe</v>
      </c>
      <c r="K971">
        <v>210</v>
      </c>
      <c r="L971">
        <v>88027482</v>
      </c>
      <c r="M971" t="s">
        <v>661</v>
      </c>
      <c r="N971">
        <v>5</v>
      </c>
      <c r="P971" t="str">
        <f>VLOOKUP(L971,'Status Report'!B:AA,26,0)</f>
        <v>Tunisia</v>
      </c>
      <c r="Q971" t="str">
        <f>VLOOKUP(L971,'Status Report'!B:AB,27,0)</f>
        <v>Textiles-Clothing</v>
      </c>
      <c r="R971">
        <f>VLOOKUP(L971,'Status Report'!B:X,23,0)</f>
        <v>5</v>
      </c>
      <c r="S971" t="str">
        <f>VLOOKUP(L971,'Status Report'!B:T,19,0)</f>
        <v>ALBA specials</v>
      </c>
      <c r="T971" s="62">
        <f>VLOOKUP(L971,'Status Report'!B:E,4,0)</f>
        <v>3</v>
      </c>
      <c r="U971" s="19">
        <f>_xlfn.IFS(AI971="Den Bosch",VLOOKUP(L971,'Status Report'!B:AM,35,0),AI971="Yantian",VLOOKUP(L971,'Status Report'!B:AM,36,0),AI971="",IF(H971="Asia Pacific",VLOOKUP(L971,'Status Report'!B:AM,36,0),VLOOKUP(L971,'Status Report'!B:AM,35,0)),AI971="Direct shipment",IF(H971="Asia Pacific",VLOOKUP(L971,'Status Report'!B:AM,36,0),VLOOKUP(L971,'Status Report'!B:AM,35,0)))</f>
        <v>94.32</v>
      </c>
      <c r="V971" s="20">
        <f t="shared" si="229"/>
        <v>471.59999999999997</v>
      </c>
      <c r="W971" s="19">
        <f>_xlfn.IFS(AI971="Den Bosch",VLOOKUP(L971,'Status Report'!B:AM,37,0),AI971="Yantian",VLOOKUP(L971,'Status Report'!B:AM,38,0),AI971="",IF(H971="Asia Pacific",VLOOKUP(L971,'Status Report'!B:AM,38,0),VLOOKUP(L971,'Status Report'!B:AM,37,0)),AI971="Direct shipment",IF(H971="Asia Pacific",VLOOKUP(L971,'Status Report'!B:AM,38,0),VLOOKUP(L971,'Status Report'!B:AM,37,0)))</f>
        <v>94.32</v>
      </c>
      <c r="X971" s="20">
        <f t="shared" si="230"/>
        <v>471.59999999999997</v>
      </c>
      <c r="Y971" s="20">
        <f>_xlfn.IFS(AI971="Den Bosch",VLOOKUP(L971,'Status Report'!B:AO,39,0),AI971="Yantian",VLOOKUP(L971,'Status Report'!B:AO,40,0),AI971="",IF(H971="Asia Pacific",VLOOKUP(L971,'Status Report'!B:AO,40,0),VLOOKUP(L971,'Status Report'!B:AO,39,0)),AI971="Direct shipment",IF(H971="Asia Pacific",VLOOKUP(L971,'Status Report'!B:AO,40,0),VLOOKUP(L971,'Status Report'!B:AO,39,0)))</f>
        <v>0</v>
      </c>
      <c r="Z971" s="20">
        <f t="shared" si="231"/>
        <v>0</v>
      </c>
      <c r="AA971" s="20">
        <f t="shared" si="232"/>
        <v>471.59999999999997</v>
      </c>
      <c r="AB971" s="21">
        <f>_xlfn.IFS(AI971="Den Bosch",VLOOKUP(L971,'Status Report'!B:AM,33,0),AI971="Yantian",VLOOKUP(L971,'Status Report'!B:AM,34,0),AI971="",IF(H971="Asia Pacific",VLOOKUP(L971,'Status Report'!B:AM,34,0),VLOOKUP(L971,'Status Report'!B:AM,33,0)),AI971="Direct shipment",IF(H971="Asia Pacific",VLOOKUP(L971,'Status Report'!B:AM,34,0),VLOOKUP(L971,'Status Report'!B:AM,33,0)))</f>
        <v>83</v>
      </c>
      <c r="AC971" s="21">
        <f>VLOOKUP(L971,'Status Report'!B:CE,82,0)</f>
        <v>0</v>
      </c>
      <c r="AD971" s="21">
        <f t="shared" si="233"/>
        <v>83</v>
      </c>
      <c r="AE971" s="63">
        <f>VLOOKUP(L971,'Status Report'!B:W,20,0)</f>
        <v>39</v>
      </c>
      <c r="AF971" s="63">
        <f>VLOOKUP(L971,'Status Report'!B:W,21,0)</f>
        <v>29</v>
      </c>
      <c r="AG971" s="63">
        <f>VLOOKUP(L971,'Status Report'!B:W,22,0)</f>
        <v>3</v>
      </c>
      <c r="AH971" s="22">
        <f t="shared" si="234"/>
        <v>1.6965000000000001E-2</v>
      </c>
      <c r="AI971" t="s">
        <v>990</v>
      </c>
      <c r="AK971" s="63">
        <f>IFERROR(VLOOKUP(G971,ASEAN!A:A,1,0),0)</f>
        <v>0</v>
      </c>
      <c r="AL971" s="63">
        <f>IFERROR(VLOOKUP(D971,'[3]customer specs'!$B$1:$D$65536,3,0),0)</f>
        <v>0</v>
      </c>
      <c r="AM971" s="64">
        <f t="shared" si="235"/>
        <v>0</v>
      </c>
      <c r="AN971" s="64">
        <f t="shared" si="236"/>
        <v>0</v>
      </c>
      <c r="AO971" s="63"/>
      <c r="AP971" s="63"/>
      <c r="AQ971" s="63" t="str">
        <f t="shared" si="237"/>
        <v>yes</v>
      </c>
      <c r="AR971" s="20">
        <f t="shared" si="238"/>
        <v>415</v>
      </c>
      <c r="AS971" s="63"/>
      <c r="AT971" s="23">
        <f t="shared" si="228"/>
        <v>0.12</v>
      </c>
      <c r="AU971" s="65">
        <f t="shared" si="239"/>
        <v>94.318181818181813</v>
      </c>
      <c r="AV971" s="65"/>
      <c r="AW971" s="65">
        <f t="shared" si="240"/>
        <v>471.59090909090907</v>
      </c>
      <c r="AX971" s="65"/>
      <c r="AY971" s="63">
        <f>VLOOKUP(L971,'Status Report'!B:CF,81,0)</f>
        <v>0</v>
      </c>
      <c r="AZ971" s="63" t="str">
        <f>VLOOKUP(L971,'Status Report'!B:S,18,0)</f>
        <v>Mariana</v>
      </c>
      <c r="BB971" s="63">
        <f>VLOOKUP(L971,'Status Report'!B:Z,25,0)</f>
        <v>1</v>
      </c>
      <c r="BC971" s="63">
        <f t="shared" si="241"/>
        <v>5</v>
      </c>
      <c r="BF971">
        <f>VLOOKUP(L971,'Status Report'!B:CE,82,0)</f>
        <v>0</v>
      </c>
      <c r="BG971">
        <f>VLOOKUP(L971,'Status Report'!B:CF,83,0)</f>
        <v>0</v>
      </c>
      <c r="BH971">
        <f>VLOOKUP(L971,'Status Report'!B:CG,84,0)</f>
        <v>0</v>
      </c>
      <c r="BI971" t="s">
        <v>901</v>
      </c>
      <c r="BJ971" t="s">
        <v>795</v>
      </c>
      <c r="BM971" s="67">
        <f t="shared" si="242"/>
        <v>9</v>
      </c>
    </row>
    <row r="972" spans="1:65" x14ac:dyDescent="0.25">
      <c r="A972" s="68" t="str">
        <f>VLOOKUP(L972,'Status Report'!B:CB,79,0)</f>
        <v>Heineken - Brand Fashion</v>
      </c>
      <c r="C972">
        <v>20006101</v>
      </c>
      <c r="D972">
        <v>3090674</v>
      </c>
      <c r="E972" t="s">
        <v>910</v>
      </c>
      <c r="F972" t="s">
        <v>911</v>
      </c>
      <c r="G972" t="str">
        <f>VLOOKUP(D972,'[2]sold to'!$A:$H,8,0)</f>
        <v>Macedonia</v>
      </c>
      <c r="H972" t="str">
        <f>VLOOKUP(D972,'[2]sold to'!$A:$I,9,0)</f>
        <v>Europe</v>
      </c>
      <c r="K972">
        <v>220</v>
      </c>
      <c r="L972">
        <v>88027483</v>
      </c>
      <c r="M972" t="s">
        <v>662</v>
      </c>
      <c r="N972">
        <v>10</v>
      </c>
      <c r="P972" t="str">
        <f>VLOOKUP(L972,'Status Report'!B:AA,26,0)</f>
        <v>Tunisia</v>
      </c>
      <c r="Q972" t="str">
        <f>VLOOKUP(L972,'Status Report'!B:AB,27,0)</f>
        <v>Textiles-Clothing</v>
      </c>
      <c r="R972">
        <f>VLOOKUP(L972,'Status Report'!B:X,23,0)</f>
        <v>5</v>
      </c>
      <c r="S972" t="str">
        <f>VLOOKUP(L972,'Status Report'!B:T,19,0)</f>
        <v>ALBA specials</v>
      </c>
      <c r="T972" s="62">
        <f>VLOOKUP(L972,'Status Report'!B:E,4,0)</f>
        <v>3</v>
      </c>
      <c r="U972" s="19">
        <f>_xlfn.IFS(AI972="Den Bosch",VLOOKUP(L972,'Status Report'!B:AM,35,0),AI972="Yantian",VLOOKUP(L972,'Status Report'!B:AM,36,0),AI972="",IF(H972="Asia Pacific",VLOOKUP(L972,'Status Report'!B:AM,36,0),VLOOKUP(L972,'Status Report'!B:AM,35,0)),AI972="Direct shipment",IF(H972="Asia Pacific",VLOOKUP(L972,'Status Report'!B:AM,36,0),VLOOKUP(L972,'Status Report'!B:AM,35,0)))</f>
        <v>94.32</v>
      </c>
      <c r="V972" s="20">
        <f t="shared" si="229"/>
        <v>943.19999999999993</v>
      </c>
      <c r="W972" s="19">
        <f>_xlfn.IFS(AI972="Den Bosch",VLOOKUP(L972,'Status Report'!B:AM,37,0),AI972="Yantian",VLOOKUP(L972,'Status Report'!B:AM,38,0),AI972="",IF(H972="Asia Pacific",VLOOKUP(L972,'Status Report'!B:AM,38,0),VLOOKUP(L972,'Status Report'!B:AM,37,0)),AI972="Direct shipment",IF(H972="Asia Pacific",VLOOKUP(L972,'Status Report'!B:AM,38,0),VLOOKUP(L972,'Status Report'!B:AM,37,0)))</f>
        <v>94.32</v>
      </c>
      <c r="X972" s="20">
        <f t="shared" si="230"/>
        <v>943.19999999999993</v>
      </c>
      <c r="Y972" s="20">
        <f>_xlfn.IFS(AI972="Den Bosch",VLOOKUP(L972,'Status Report'!B:AO,39,0),AI972="Yantian",VLOOKUP(L972,'Status Report'!B:AO,40,0),AI972="",IF(H972="Asia Pacific",VLOOKUP(L972,'Status Report'!B:AO,40,0),VLOOKUP(L972,'Status Report'!B:AO,39,0)),AI972="Direct shipment",IF(H972="Asia Pacific",VLOOKUP(L972,'Status Report'!B:AO,40,0),VLOOKUP(L972,'Status Report'!B:AO,39,0)))</f>
        <v>0</v>
      </c>
      <c r="Z972" s="20">
        <f t="shared" si="231"/>
        <v>0</v>
      </c>
      <c r="AA972" s="20">
        <f t="shared" si="232"/>
        <v>943.19999999999993</v>
      </c>
      <c r="AB972" s="21">
        <f>_xlfn.IFS(AI972="Den Bosch",VLOOKUP(L972,'Status Report'!B:AM,33,0),AI972="Yantian",VLOOKUP(L972,'Status Report'!B:AM,34,0),AI972="",IF(H972="Asia Pacific",VLOOKUP(L972,'Status Report'!B:AM,34,0),VLOOKUP(L972,'Status Report'!B:AM,33,0)),AI972="Direct shipment",IF(H972="Asia Pacific",VLOOKUP(L972,'Status Report'!B:AM,34,0),VLOOKUP(L972,'Status Report'!B:AM,33,0)))</f>
        <v>83</v>
      </c>
      <c r="AC972" s="21">
        <f>VLOOKUP(L972,'Status Report'!B:CE,82,0)</f>
        <v>0</v>
      </c>
      <c r="AD972" s="21">
        <f t="shared" si="233"/>
        <v>83</v>
      </c>
      <c r="AE972" s="63">
        <f>VLOOKUP(L972,'Status Report'!B:W,20,0)</f>
        <v>39</v>
      </c>
      <c r="AF972" s="63">
        <f>VLOOKUP(L972,'Status Report'!B:W,21,0)</f>
        <v>29</v>
      </c>
      <c r="AG972" s="63">
        <f>VLOOKUP(L972,'Status Report'!B:W,22,0)</f>
        <v>3</v>
      </c>
      <c r="AH972" s="22">
        <f t="shared" si="234"/>
        <v>3.3930000000000002E-2</v>
      </c>
      <c r="AI972" t="s">
        <v>990</v>
      </c>
      <c r="AK972" s="63">
        <f>IFERROR(VLOOKUP(G972,ASEAN!A:A,1,0),0)</f>
        <v>0</v>
      </c>
      <c r="AL972" s="63">
        <f>IFERROR(VLOOKUP(D972,'[3]customer specs'!$B$1:$D$65536,3,0),0)</f>
        <v>0</v>
      </c>
      <c r="AM972" s="64">
        <f t="shared" si="235"/>
        <v>0</v>
      </c>
      <c r="AN972" s="64">
        <f t="shared" si="236"/>
        <v>0</v>
      </c>
      <c r="AO972" s="63"/>
      <c r="AP972" s="63"/>
      <c r="AQ972" s="63" t="str">
        <f t="shared" si="237"/>
        <v>yes</v>
      </c>
      <c r="AR972" s="20">
        <f t="shared" si="238"/>
        <v>830</v>
      </c>
      <c r="AS972" s="63"/>
      <c r="AT972" s="23">
        <f t="shared" si="228"/>
        <v>0.12</v>
      </c>
      <c r="AU972" s="65">
        <f t="shared" si="239"/>
        <v>94.318181818181813</v>
      </c>
      <c r="AV972" s="65"/>
      <c r="AW972" s="65">
        <f t="shared" si="240"/>
        <v>943.18181818181813</v>
      </c>
      <c r="AX972" s="65"/>
      <c r="AY972" s="63">
        <f>VLOOKUP(L972,'Status Report'!B:CF,81,0)</f>
        <v>0</v>
      </c>
      <c r="AZ972" s="63" t="str">
        <f>VLOOKUP(L972,'Status Report'!B:S,18,0)</f>
        <v>Mariana</v>
      </c>
      <c r="BB972" s="63">
        <f>VLOOKUP(L972,'Status Report'!B:Z,25,0)</f>
        <v>1</v>
      </c>
      <c r="BC972" s="63">
        <f t="shared" si="241"/>
        <v>10</v>
      </c>
      <c r="BF972">
        <f>VLOOKUP(L972,'Status Report'!B:CE,82,0)</f>
        <v>0</v>
      </c>
      <c r="BG972">
        <f>VLOOKUP(L972,'Status Report'!B:CF,83,0)</f>
        <v>0</v>
      </c>
      <c r="BH972">
        <f>VLOOKUP(L972,'Status Report'!B:CG,84,0)</f>
        <v>0</v>
      </c>
      <c r="BI972" t="s">
        <v>901</v>
      </c>
      <c r="BJ972" t="s">
        <v>795</v>
      </c>
      <c r="BM972" s="67">
        <f t="shared" si="242"/>
        <v>13</v>
      </c>
    </row>
    <row r="973" spans="1:65" x14ac:dyDescent="0.25">
      <c r="A973" s="68" t="str">
        <f>VLOOKUP(L973,'Status Report'!B:CB,79,0)</f>
        <v>Heineken - Brand Fashion</v>
      </c>
      <c r="C973">
        <v>20006101</v>
      </c>
      <c r="D973">
        <v>3090674</v>
      </c>
      <c r="E973" t="s">
        <v>910</v>
      </c>
      <c r="F973" t="s">
        <v>911</v>
      </c>
      <c r="G973" t="str">
        <f>VLOOKUP(D973,'[2]sold to'!$A:$H,8,0)</f>
        <v>Macedonia</v>
      </c>
      <c r="H973" t="str">
        <f>VLOOKUP(D973,'[2]sold to'!$A:$I,9,0)</f>
        <v>Europe</v>
      </c>
      <c r="K973">
        <v>230</v>
      </c>
      <c r="L973">
        <v>88027496</v>
      </c>
      <c r="M973" t="s">
        <v>673</v>
      </c>
      <c r="N973">
        <v>5</v>
      </c>
      <c r="P973" t="str">
        <f>VLOOKUP(L973,'Status Report'!B:AA,26,0)</f>
        <v>Tunisia</v>
      </c>
      <c r="Q973" t="str">
        <f>VLOOKUP(L973,'Status Report'!B:AB,27,0)</f>
        <v>Textiles-Clothing</v>
      </c>
      <c r="R973">
        <f>VLOOKUP(L973,'Status Report'!B:X,23,0)</f>
        <v>5</v>
      </c>
      <c r="S973" t="str">
        <f>VLOOKUP(L973,'Status Report'!B:T,19,0)</f>
        <v>ALBA specials</v>
      </c>
      <c r="T973" s="62">
        <f>VLOOKUP(L973,'Status Report'!B:E,4,0)</f>
        <v>3</v>
      </c>
      <c r="U973" s="19">
        <f>_xlfn.IFS(AI973="Den Bosch",VLOOKUP(L973,'Status Report'!B:AM,35,0),AI973="Yantian",VLOOKUP(L973,'Status Report'!B:AM,36,0),AI973="",IF(H973="Asia Pacific",VLOOKUP(L973,'Status Report'!B:AM,36,0),VLOOKUP(L973,'Status Report'!B:AM,35,0)),AI973="Direct shipment",IF(H973="Asia Pacific",VLOOKUP(L973,'Status Report'!B:AM,36,0),VLOOKUP(L973,'Status Report'!B:AM,35,0)))</f>
        <v>71.59</v>
      </c>
      <c r="V973" s="20">
        <f t="shared" si="229"/>
        <v>357.95000000000005</v>
      </c>
      <c r="W973" s="19">
        <f>_xlfn.IFS(AI973="Den Bosch",VLOOKUP(L973,'Status Report'!B:AM,37,0),AI973="Yantian",VLOOKUP(L973,'Status Report'!B:AM,38,0),AI973="",IF(H973="Asia Pacific",VLOOKUP(L973,'Status Report'!B:AM,38,0),VLOOKUP(L973,'Status Report'!B:AM,37,0)),AI973="Direct shipment",IF(H973="Asia Pacific",VLOOKUP(L973,'Status Report'!B:AM,38,0),VLOOKUP(L973,'Status Report'!B:AM,37,0)))</f>
        <v>49.15</v>
      </c>
      <c r="X973" s="20">
        <f t="shared" si="230"/>
        <v>245.75</v>
      </c>
      <c r="Y973" s="20">
        <f>_xlfn.IFS(AI973="Den Bosch",VLOOKUP(L973,'Status Report'!B:AO,39,0),AI973="Yantian",VLOOKUP(L973,'Status Report'!B:AO,40,0),AI973="",IF(H973="Asia Pacific",VLOOKUP(L973,'Status Report'!B:AO,40,0),VLOOKUP(L973,'Status Report'!B:AO,39,0)),AI973="Direct shipment",IF(H973="Asia Pacific",VLOOKUP(L973,'Status Report'!B:AO,40,0),VLOOKUP(L973,'Status Report'!B:AO,39,0)))</f>
        <v>0</v>
      </c>
      <c r="Z973" s="20">
        <f t="shared" si="231"/>
        <v>0</v>
      </c>
      <c r="AA973" s="20">
        <f t="shared" si="232"/>
        <v>245.75</v>
      </c>
      <c r="AB973" s="21">
        <f>_xlfn.IFS(AI973="Den Bosch",VLOOKUP(L973,'Status Report'!B:AM,33,0),AI973="Yantian",VLOOKUP(L973,'Status Report'!B:AM,34,0),AI973="",IF(H973="Asia Pacific",VLOOKUP(L973,'Status Report'!B:AM,34,0),VLOOKUP(L973,'Status Report'!B:AM,33,0)),AI973="Direct shipment",IF(H973="Asia Pacific",VLOOKUP(L973,'Status Report'!B:AM,34,0),VLOOKUP(L973,'Status Report'!B:AM,33,0)))</f>
        <v>43.25</v>
      </c>
      <c r="AC973" s="21">
        <f>VLOOKUP(L973,'Status Report'!B:CE,82,0)</f>
        <v>0</v>
      </c>
      <c r="AD973" s="21">
        <f t="shared" si="233"/>
        <v>43.25</v>
      </c>
      <c r="AE973" s="63">
        <f>VLOOKUP(L973,'Status Report'!B:W,20,0)</f>
        <v>29</v>
      </c>
      <c r="AF973" s="63">
        <f>VLOOKUP(L973,'Status Report'!B:W,21,0)</f>
        <v>39</v>
      </c>
      <c r="AG973" s="63">
        <f>VLOOKUP(L973,'Status Report'!B:W,22,0)</f>
        <v>1.5</v>
      </c>
      <c r="AH973" s="22">
        <f t="shared" si="234"/>
        <v>8.4825000000000005E-3</v>
      </c>
      <c r="AI973" t="s">
        <v>990</v>
      </c>
      <c r="AK973" s="63">
        <f>IFERROR(VLOOKUP(G973,ASEAN!A:A,1,0),0)</f>
        <v>0</v>
      </c>
      <c r="AL973" s="63">
        <f>IFERROR(VLOOKUP(D973,'[3]customer specs'!$B$1:$D$65536,3,0),0)</f>
        <v>0</v>
      </c>
      <c r="AM973" s="64">
        <f t="shared" si="235"/>
        <v>112.20000000000005</v>
      </c>
      <c r="AN973" s="64">
        <f t="shared" si="236"/>
        <v>0</v>
      </c>
      <c r="AO973" s="63"/>
      <c r="AP973" s="63"/>
      <c r="AQ973" s="63" t="str">
        <f t="shared" si="237"/>
        <v>yes</v>
      </c>
      <c r="AR973" s="20">
        <f t="shared" si="238"/>
        <v>216.25</v>
      </c>
      <c r="AS973" s="63"/>
      <c r="AT973" s="23">
        <f t="shared" si="228"/>
        <v>0.12</v>
      </c>
      <c r="AU973" s="65">
        <f t="shared" si="239"/>
        <v>49.147727272727273</v>
      </c>
      <c r="AV973" s="65"/>
      <c r="AW973" s="65">
        <f t="shared" si="240"/>
        <v>245.73863636363637</v>
      </c>
      <c r="AX973" s="65"/>
      <c r="AY973" s="63">
        <f>VLOOKUP(L973,'Status Report'!B:CF,81,0)</f>
        <v>0</v>
      </c>
      <c r="AZ973" s="63" t="str">
        <f>VLOOKUP(L973,'Status Report'!B:S,18,0)</f>
        <v>Mariana</v>
      </c>
      <c r="BB973" s="63">
        <f>VLOOKUP(L973,'Status Report'!B:Z,25,0)</f>
        <v>1</v>
      </c>
      <c r="BC973" s="63">
        <f t="shared" si="241"/>
        <v>5</v>
      </c>
      <c r="BF973">
        <f>VLOOKUP(L973,'Status Report'!B:CE,82,0)</f>
        <v>0</v>
      </c>
      <c r="BG973">
        <f>VLOOKUP(L973,'Status Report'!B:CF,83,0)</f>
        <v>0</v>
      </c>
      <c r="BH973">
        <f>VLOOKUP(L973,'Status Report'!B:CG,84,0)</f>
        <v>0</v>
      </c>
      <c r="BI973" t="s">
        <v>901</v>
      </c>
      <c r="BJ973" t="s">
        <v>795</v>
      </c>
      <c r="BM973" s="67">
        <f t="shared" si="242"/>
        <v>12</v>
      </c>
    </row>
    <row r="974" spans="1:65" x14ac:dyDescent="0.25">
      <c r="A974" s="68" t="str">
        <f>VLOOKUP(L974,'Status Report'!B:CB,79,0)</f>
        <v>Heineken - Brand Fashion</v>
      </c>
      <c r="C974">
        <v>20006101</v>
      </c>
      <c r="D974">
        <v>3090674</v>
      </c>
      <c r="E974" t="s">
        <v>910</v>
      </c>
      <c r="F974" t="s">
        <v>911</v>
      </c>
      <c r="G974" t="str">
        <f>VLOOKUP(D974,'[2]sold to'!$A:$H,8,0)</f>
        <v>Macedonia</v>
      </c>
      <c r="H974" t="str">
        <f>VLOOKUP(D974,'[2]sold to'!$A:$I,9,0)</f>
        <v>Europe</v>
      </c>
      <c r="K974">
        <v>240</v>
      </c>
      <c r="L974">
        <v>88027497</v>
      </c>
      <c r="M974" t="s">
        <v>674</v>
      </c>
      <c r="N974">
        <v>10</v>
      </c>
      <c r="P974" t="str">
        <f>VLOOKUP(L974,'Status Report'!B:AA,26,0)</f>
        <v>Tunisia</v>
      </c>
      <c r="Q974" t="str">
        <f>VLOOKUP(L974,'Status Report'!B:AB,27,0)</f>
        <v>Textiles-Clothing</v>
      </c>
      <c r="R974">
        <f>VLOOKUP(L974,'Status Report'!B:X,23,0)</f>
        <v>5</v>
      </c>
      <c r="S974" t="str">
        <f>VLOOKUP(L974,'Status Report'!B:T,19,0)</f>
        <v>ALBA specials</v>
      </c>
      <c r="T974" s="62">
        <f>VLOOKUP(L974,'Status Report'!B:E,4,0)</f>
        <v>3</v>
      </c>
      <c r="U974" s="19">
        <f>_xlfn.IFS(AI974="Den Bosch",VLOOKUP(L974,'Status Report'!B:AM,35,0),AI974="Yantian",VLOOKUP(L974,'Status Report'!B:AM,36,0),AI974="",IF(H974="Asia Pacific",VLOOKUP(L974,'Status Report'!B:AM,36,0),VLOOKUP(L974,'Status Report'!B:AM,35,0)),AI974="Direct shipment",IF(H974="Asia Pacific",VLOOKUP(L974,'Status Report'!B:AM,36,0),VLOOKUP(L974,'Status Report'!B:AM,35,0)))</f>
        <v>71.59</v>
      </c>
      <c r="V974" s="20">
        <f t="shared" si="229"/>
        <v>715.90000000000009</v>
      </c>
      <c r="W974" s="19">
        <f>_xlfn.IFS(AI974="Den Bosch",VLOOKUP(L974,'Status Report'!B:AM,37,0),AI974="Yantian",VLOOKUP(L974,'Status Report'!B:AM,38,0),AI974="",IF(H974="Asia Pacific",VLOOKUP(L974,'Status Report'!B:AM,38,0),VLOOKUP(L974,'Status Report'!B:AM,37,0)),AI974="Direct shipment",IF(H974="Asia Pacific",VLOOKUP(L974,'Status Report'!B:AM,38,0),VLOOKUP(L974,'Status Report'!B:AM,37,0)))</f>
        <v>49.15</v>
      </c>
      <c r="X974" s="20">
        <f t="shared" si="230"/>
        <v>491.5</v>
      </c>
      <c r="Y974" s="20">
        <f>_xlfn.IFS(AI974="Den Bosch",VLOOKUP(L974,'Status Report'!B:AO,39,0),AI974="Yantian",VLOOKUP(L974,'Status Report'!B:AO,40,0),AI974="",IF(H974="Asia Pacific",VLOOKUP(L974,'Status Report'!B:AO,40,0),VLOOKUP(L974,'Status Report'!B:AO,39,0)),AI974="Direct shipment",IF(H974="Asia Pacific",VLOOKUP(L974,'Status Report'!B:AO,40,0),VLOOKUP(L974,'Status Report'!B:AO,39,0)))</f>
        <v>0</v>
      </c>
      <c r="Z974" s="20">
        <f t="shared" si="231"/>
        <v>0</v>
      </c>
      <c r="AA974" s="20">
        <f t="shared" si="232"/>
        <v>491.5</v>
      </c>
      <c r="AB974" s="21">
        <f>_xlfn.IFS(AI974="Den Bosch",VLOOKUP(L974,'Status Report'!B:AM,33,0),AI974="Yantian",VLOOKUP(L974,'Status Report'!B:AM,34,0),AI974="",IF(H974="Asia Pacific",VLOOKUP(L974,'Status Report'!B:AM,34,0),VLOOKUP(L974,'Status Report'!B:AM,33,0)),AI974="Direct shipment",IF(H974="Asia Pacific",VLOOKUP(L974,'Status Report'!B:AM,34,0),VLOOKUP(L974,'Status Report'!B:AM,33,0)))</f>
        <v>43.25</v>
      </c>
      <c r="AC974" s="21">
        <f>VLOOKUP(L974,'Status Report'!B:CE,82,0)</f>
        <v>0</v>
      </c>
      <c r="AD974" s="21">
        <f t="shared" si="233"/>
        <v>43.25</v>
      </c>
      <c r="AE974" s="63">
        <f>VLOOKUP(L974,'Status Report'!B:W,20,0)</f>
        <v>29</v>
      </c>
      <c r="AF974" s="63">
        <f>VLOOKUP(L974,'Status Report'!B:W,21,0)</f>
        <v>39</v>
      </c>
      <c r="AG974" s="63">
        <f>VLOOKUP(L974,'Status Report'!B:W,22,0)</f>
        <v>1.5</v>
      </c>
      <c r="AH974" s="22">
        <f t="shared" si="234"/>
        <v>1.6965000000000001E-2</v>
      </c>
      <c r="AI974" t="s">
        <v>990</v>
      </c>
      <c r="AK974" s="63">
        <f>IFERROR(VLOOKUP(G974,ASEAN!A:A,1,0),0)</f>
        <v>0</v>
      </c>
      <c r="AL974" s="63">
        <f>IFERROR(VLOOKUP(D974,'[3]customer specs'!$B$1:$D$65536,3,0),0)</f>
        <v>0</v>
      </c>
      <c r="AM974" s="64">
        <f t="shared" si="235"/>
        <v>224.40000000000009</v>
      </c>
      <c r="AN974" s="64">
        <f t="shared" si="236"/>
        <v>0</v>
      </c>
      <c r="AO974" s="63"/>
      <c r="AP974" s="63"/>
      <c r="AQ974" s="63" t="str">
        <f t="shared" si="237"/>
        <v>yes</v>
      </c>
      <c r="AR974" s="20">
        <f t="shared" si="238"/>
        <v>432.5</v>
      </c>
      <c r="AS974" s="63"/>
      <c r="AT974" s="23">
        <f t="shared" si="228"/>
        <v>0.12</v>
      </c>
      <c r="AU974" s="65">
        <f t="shared" si="239"/>
        <v>49.147727272727273</v>
      </c>
      <c r="AV974" s="65"/>
      <c r="AW974" s="65">
        <f t="shared" si="240"/>
        <v>491.47727272727275</v>
      </c>
      <c r="AX974" s="65"/>
      <c r="AY974" s="63">
        <f>VLOOKUP(L974,'Status Report'!B:CF,81,0)</f>
        <v>0</v>
      </c>
      <c r="AZ974" s="63" t="str">
        <f>VLOOKUP(L974,'Status Report'!B:S,18,0)</f>
        <v>Mariana</v>
      </c>
      <c r="BB974" s="63">
        <f>VLOOKUP(L974,'Status Report'!B:Z,25,0)</f>
        <v>1</v>
      </c>
      <c r="BC974" s="63">
        <f t="shared" si="241"/>
        <v>10</v>
      </c>
      <c r="BF974">
        <f>VLOOKUP(L974,'Status Report'!B:CE,82,0)</f>
        <v>0</v>
      </c>
      <c r="BG974">
        <f>VLOOKUP(L974,'Status Report'!B:CF,83,0)</f>
        <v>0</v>
      </c>
      <c r="BH974">
        <f>VLOOKUP(L974,'Status Report'!B:CG,84,0)</f>
        <v>0</v>
      </c>
      <c r="BI974" t="s">
        <v>901</v>
      </c>
      <c r="BJ974" t="s">
        <v>795</v>
      </c>
      <c r="BM974" s="67">
        <f t="shared" si="242"/>
        <v>17</v>
      </c>
    </row>
    <row r="975" spans="1:65" x14ac:dyDescent="0.25">
      <c r="A975" s="68" t="str">
        <f>VLOOKUP(L975,'Status Report'!B:CB,79,0)</f>
        <v>Heineken - F1</v>
      </c>
      <c r="C975">
        <v>20006102</v>
      </c>
      <c r="D975">
        <v>3097089</v>
      </c>
      <c r="E975" t="s">
        <v>913</v>
      </c>
      <c r="F975" t="s">
        <v>914</v>
      </c>
      <c r="G975" t="str">
        <f>VLOOKUP(D975,'[2]sold to'!$A:$H,8,0)</f>
        <v>Slovakia</v>
      </c>
      <c r="H975" t="str">
        <f>VLOOKUP(D975,'[2]sold to'!$A:$I,9,0)</f>
        <v>Europe</v>
      </c>
      <c r="K975">
        <v>10</v>
      </c>
      <c r="L975">
        <v>88025669</v>
      </c>
      <c r="M975" t="s">
        <v>163</v>
      </c>
      <c r="N975">
        <v>5</v>
      </c>
      <c r="P975" t="str">
        <f>VLOOKUP(L975,'Status Report'!B:AA,26,0)</f>
        <v>China</v>
      </c>
      <c r="Q975" t="str">
        <f>VLOOKUP(L975,'Status Report'!B:AB,27,0)</f>
        <v>Openers / Sunglasses / Keyrings / Waiter knife</v>
      </c>
      <c r="R975">
        <f>VLOOKUP(L975,'Status Report'!B:X,23,0)</f>
        <v>125</v>
      </c>
      <c r="S975" t="str">
        <f>VLOOKUP(L975,'Status Report'!B:T,19,0)</f>
        <v>Promocean The Netherlands BV</v>
      </c>
      <c r="T975" s="62">
        <f>VLOOKUP(L975,'Status Report'!B:E,4,0)</f>
        <v>1</v>
      </c>
      <c r="U975" s="19">
        <f>_xlfn.IFS(AI975="Den Bosch",VLOOKUP(L975,'Status Report'!B:AM,35,0),AI975="Yantian",VLOOKUP(L975,'Status Report'!B:AM,36,0),AI975="",IF(H975="Asia Pacific",VLOOKUP(L975,'Status Report'!B:AM,36,0),VLOOKUP(L975,'Status Report'!B:AM,35,0)),AI975="Direct shipment",IF(H975="Asia Pacific",VLOOKUP(L975,'Status Report'!B:AM,36,0),VLOOKUP(L975,'Status Report'!B:AM,35,0)))</f>
        <v>28.4</v>
      </c>
      <c r="V975" s="20">
        <f t="shared" si="229"/>
        <v>142</v>
      </c>
      <c r="W975" s="19">
        <f>_xlfn.IFS(AI975="Den Bosch",VLOOKUP(L975,'Status Report'!B:AM,37,0),AI975="Yantian",VLOOKUP(L975,'Status Report'!B:AM,38,0),AI975="",IF(H975="Asia Pacific",VLOOKUP(L975,'Status Report'!B:AM,38,0),VLOOKUP(L975,'Status Report'!B:AM,37,0)),AI975="Direct shipment",IF(H975="Asia Pacific",VLOOKUP(L975,'Status Report'!B:AM,38,0),VLOOKUP(L975,'Status Report'!B:AM,37,0)))</f>
        <v>28.4</v>
      </c>
      <c r="X975" s="20">
        <f t="shared" si="230"/>
        <v>142</v>
      </c>
      <c r="Y975" s="20">
        <f>_xlfn.IFS(AI975="Den Bosch",VLOOKUP(L975,'Status Report'!B:AO,39,0),AI975="Yantian",VLOOKUP(L975,'Status Report'!B:AO,40,0),AI975="",IF(H975="Asia Pacific",VLOOKUP(L975,'Status Report'!B:AO,40,0),VLOOKUP(L975,'Status Report'!B:AO,39,0)),AI975="Direct shipment",IF(H975="Asia Pacific",VLOOKUP(L975,'Status Report'!B:AO,40,0),VLOOKUP(L975,'Status Report'!B:AO,39,0)))</f>
        <v>0</v>
      </c>
      <c r="Z975" s="20">
        <f t="shared" si="231"/>
        <v>0</v>
      </c>
      <c r="AA975" s="20">
        <f t="shared" si="232"/>
        <v>142</v>
      </c>
      <c r="AB975" s="21">
        <f>_xlfn.IFS(AI975="Den Bosch",VLOOKUP(L975,'Status Report'!B:AM,33,0),AI975="Yantian",VLOOKUP(L975,'Status Report'!B:AM,34,0),AI975="",IF(H975="Asia Pacific",VLOOKUP(L975,'Status Report'!B:AM,34,0),VLOOKUP(L975,'Status Report'!B:AM,33,0)),AI975="Direct shipment",IF(H975="Asia Pacific",VLOOKUP(L975,'Status Report'!B:AM,34,0),VLOOKUP(L975,'Status Report'!B:AM,33,0)))</f>
        <v>24.987487499999993</v>
      </c>
      <c r="AC975" s="21">
        <f>VLOOKUP(L975,'Status Report'!B:CE,82,0)</f>
        <v>0</v>
      </c>
      <c r="AD975" s="21">
        <f t="shared" si="233"/>
        <v>24.987487499999993</v>
      </c>
      <c r="AE975" s="63">
        <f>VLOOKUP(L975,'Status Report'!B:W,20,0)</f>
        <v>7.9</v>
      </c>
      <c r="AF975" s="63">
        <f>VLOOKUP(L975,'Status Report'!B:W,21,0)</f>
        <v>27</v>
      </c>
      <c r="AG975" s="63">
        <f>VLOOKUP(L975,'Status Report'!B:W,22,0)</f>
        <v>27</v>
      </c>
      <c r="AH975" s="22">
        <f t="shared" si="234"/>
        <v>2.8795500000000002E-2</v>
      </c>
      <c r="AK975" s="63">
        <f>IFERROR(VLOOKUP(G975,ASEAN!A:A,1,0),0)</f>
        <v>0</v>
      </c>
      <c r="AL975" s="63">
        <f>IFERROR(VLOOKUP(D975,'[3]customer specs'!$B$1:$D$65536,3,0),0)</f>
        <v>0</v>
      </c>
      <c r="AM975" s="64">
        <f t="shared" si="235"/>
        <v>0</v>
      </c>
      <c r="AN975" s="64">
        <f t="shared" si="236"/>
        <v>0</v>
      </c>
      <c r="AO975" s="63"/>
      <c r="AP975" s="63"/>
      <c r="AQ975" s="63" t="str">
        <f t="shared" si="237"/>
        <v>no</v>
      </c>
      <c r="AR975" s="20">
        <f t="shared" si="238"/>
        <v>124.93743749999996</v>
      </c>
      <c r="AS975" s="63"/>
      <c r="AT975" s="23">
        <f t="shared" si="228"/>
        <v>0.12</v>
      </c>
      <c r="AU975" s="65">
        <f t="shared" si="239"/>
        <v>28.394872159090902</v>
      </c>
      <c r="AV975" s="65"/>
      <c r="AW975" s="65">
        <f t="shared" si="240"/>
        <v>141.97436079545452</v>
      </c>
      <c r="AX975" s="65"/>
      <c r="AY975" s="63">
        <f>VLOOKUP(L975,'Status Report'!B:CF,81,0)</f>
        <v>0</v>
      </c>
      <c r="AZ975" s="63" t="str">
        <f>VLOOKUP(L975,'Status Report'!B:S,18,0)</f>
        <v>Ellina Smirnova</v>
      </c>
      <c r="BB975" s="63">
        <f>VLOOKUP(L975,'Status Report'!B:Z,25,0)</f>
        <v>20</v>
      </c>
      <c r="BC975" s="63">
        <f t="shared" si="241"/>
        <v>100</v>
      </c>
      <c r="BF975">
        <f>VLOOKUP(L975,'Status Report'!B:CE,82,0)</f>
        <v>0</v>
      </c>
      <c r="BG975">
        <f>VLOOKUP(L975,'Status Report'!B:CF,83,0)</f>
        <v>0</v>
      </c>
      <c r="BH975">
        <f>VLOOKUP(L975,'Status Report'!B:CG,84,0)</f>
        <v>0</v>
      </c>
      <c r="BI975" t="s">
        <v>901</v>
      </c>
      <c r="BJ975" t="s">
        <v>795</v>
      </c>
      <c r="BM975" s="67">
        <f t="shared" si="242"/>
        <v>25</v>
      </c>
    </row>
    <row r="976" spans="1:65" x14ac:dyDescent="0.25">
      <c r="A976" s="68" t="str">
        <f>VLOOKUP(L976,'Status Report'!B:CB,79,0)</f>
        <v>Heineken - F1</v>
      </c>
      <c r="C976">
        <v>20006102</v>
      </c>
      <c r="D976">
        <v>3097089</v>
      </c>
      <c r="E976" t="s">
        <v>913</v>
      </c>
      <c r="F976" t="s">
        <v>914</v>
      </c>
      <c r="G976" t="str">
        <f>VLOOKUP(D976,'[2]sold to'!$A:$H,8,0)</f>
        <v>Slovakia</v>
      </c>
      <c r="H976" t="str">
        <f>VLOOKUP(D976,'[2]sold to'!$A:$I,9,0)</f>
        <v>Europe</v>
      </c>
      <c r="K976">
        <v>80</v>
      </c>
      <c r="L976">
        <v>88027349</v>
      </c>
      <c r="M976" t="s">
        <v>550</v>
      </c>
      <c r="N976">
        <v>13</v>
      </c>
      <c r="P976" t="str">
        <f>VLOOKUP(L976,'Status Report'!B:AA,26,0)</f>
        <v>China</v>
      </c>
      <c r="Q976" t="str">
        <f>VLOOKUP(L976,'Status Report'!B:AB,27,0)</f>
        <v>Premiums</v>
      </c>
      <c r="R976">
        <f>VLOOKUP(L976,'Status Report'!B:X,23,0)</f>
        <v>200</v>
      </c>
      <c r="S976" t="str">
        <f>VLOOKUP(L976,'Status Report'!B:T,19,0)</f>
        <v>Promocean The Netherlands BV</v>
      </c>
      <c r="T976" s="62">
        <f>VLOOKUP(L976,'Status Report'!B:E,4,0)</f>
        <v>3</v>
      </c>
      <c r="U976" s="19">
        <f>_xlfn.IFS(AI976="Den Bosch",VLOOKUP(L976,'Status Report'!B:AM,35,0),AI976="Yantian",VLOOKUP(L976,'Status Report'!B:AM,36,0),AI976="",IF(H976="Asia Pacific",VLOOKUP(L976,'Status Report'!B:AM,36,0),VLOOKUP(L976,'Status Report'!B:AM,35,0)),AI976="Direct shipment",IF(H976="Asia Pacific",VLOOKUP(L976,'Status Report'!B:AM,36,0),VLOOKUP(L976,'Status Report'!B:AM,35,0)))</f>
        <v>83.149999999999991</v>
      </c>
      <c r="V976" s="20">
        <f t="shared" si="229"/>
        <v>1080.9499999999998</v>
      </c>
      <c r="W976" s="19">
        <f>_xlfn.IFS(AI976="Den Bosch",VLOOKUP(L976,'Status Report'!B:AM,37,0),AI976="Yantian",VLOOKUP(L976,'Status Report'!B:AM,38,0),AI976="",IF(H976="Asia Pacific",VLOOKUP(L976,'Status Report'!B:AM,38,0),VLOOKUP(L976,'Status Report'!B:AM,37,0)),AI976="Direct shipment",IF(H976="Asia Pacific",VLOOKUP(L976,'Status Report'!B:AM,38,0),VLOOKUP(L976,'Status Report'!B:AM,37,0)))</f>
        <v>83.149999999999991</v>
      </c>
      <c r="X976" s="20">
        <f t="shared" si="230"/>
        <v>1080.9499999999998</v>
      </c>
      <c r="Y976" s="20">
        <f>_xlfn.IFS(AI976="Den Bosch",VLOOKUP(L976,'Status Report'!B:AO,39,0),AI976="Yantian",VLOOKUP(L976,'Status Report'!B:AO,40,0),AI976="",IF(H976="Asia Pacific",VLOOKUP(L976,'Status Report'!B:AO,40,0),VLOOKUP(L976,'Status Report'!B:AO,39,0)),AI976="Direct shipment",IF(H976="Asia Pacific",VLOOKUP(L976,'Status Report'!B:AO,40,0),VLOOKUP(L976,'Status Report'!B:AO,39,0)))</f>
        <v>0</v>
      </c>
      <c r="Z976" s="20">
        <f t="shared" si="231"/>
        <v>0</v>
      </c>
      <c r="AA976" s="20">
        <f t="shared" si="232"/>
        <v>1080.9499999999998</v>
      </c>
      <c r="AB976" s="21">
        <f>_xlfn.IFS(AI976="Den Bosch",VLOOKUP(L976,'Status Report'!B:AM,33,0),AI976="Yantian",VLOOKUP(L976,'Status Report'!B:AM,34,0),AI976="",IF(H976="Asia Pacific",VLOOKUP(L976,'Status Report'!B:AM,34,0),VLOOKUP(L976,'Status Report'!B:AM,33,0)),AI976="Direct shipment",IF(H976="Asia Pacific",VLOOKUP(L976,'Status Report'!B:AM,34,0),VLOOKUP(L976,'Status Report'!B:AM,33,0)))</f>
        <v>71.922600000000017</v>
      </c>
      <c r="AC976" s="21">
        <f>VLOOKUP(L976,'Status Report'!B:CE,82,0)</f>
        <v>0</v>
      </c>
      <c r="AD976" s="21">
        <f t="shared" si="233"/>
        <v>71.922600000000017</v>
      </c>
      <c r="AE976" s="63">
        <f>VLOOKUP(L976,'Status Report'!B:W,20,0)</f>
        <v>44</v>
      </c>
      <c r="AF976" s="63">
        <f>VLOOKUP(L976,'Status Report'!B:W,21,0)</f>
        <v>43</v>
      </c>
      <c r="AG976" s="63">
        <f>VLOOKUP(L976,'Status Report'!B:W,22,0)</f>
        <v>45</v>
      </c>
      <c r="AH976" s="22">
        <f t="shared" si="234"/>
        <v>1.1068199999999999</v>
      </c>
      <c r="AI976" t="s">
        <v>990</v>
      </c>
      <c r="AK976" s="63">
        <f>IFERROR(VLOOKUP(G976,ASEAN!A:A,1,0),0)</f>
        <v>0</v>
      </c>
      <c r="AL976" s="63">
        <f>IFERROR(VLOOKUP(D976,'[3]customer specs'!$B$1:$D$65536,3,0),0)</f>
        <v>0</v>
      </c>
      <c r="AM976" s="64">
        <f t="shared" si="235"/>
        <v>0</v>
      </c>
      <c r="AN976" s="64">
        <f t="shared" si="236"/>
        <v>0</v>
      </c>
      <c r="AO976" s="63"/>
      <c r="AP976" s="63"/>
      <c r="AQ976" s="63" t="str">
        <f t="shared" si="237"/>
        <v>no</v>
      </c>
      <c r="AR976" s="20">
        <f t="shared" si="238"/>
        <v>934.99380000000019</v>
      </c>
      <c r="AS976" s="63"/>
      <c r="AT976" s="23">
        <f t="shared" si="228"/>
        <v>0.12</v>
      </c>
      <c r="AU976" s="65">
        <f t="shared" si="239"/>
        <v>81.730227272727291</v>
      </c>
      <c r="AV976" s="65"/>
      <c r="AW976" s="65">
        <f t="shared" si="240"/>
        <v>1062.4929545454547</v>
      </c>
      <c r="AX976" s="65"/>
      <c r="AY976" s="63">
        <f>VLOOKUP(L976,'Status Report'!B:CF,81,0)</f>
        <v>0</v>
      </c>
      <c r="AZ976" s="63" t="str">
        <f>VLOOKUP(L976,'Status Report'!B:S,18,0)</f>
        <v xml:space="preserve">Konstantinos Zoupanos </v>
      </c>
      <c r="BB976" s="63">
        <f>VLOOKUP(L976,'Status Report'!B:Z,25,0)</f>
        <v>5</v>
      </c>
      <c r="BC976" s="63">
        <f t="shared" si="241"/>
        <v>65</v>
      </c>
      <c r="BF976">
        <f>VLOOKUP(L976,'Status Report'!B:CE,82,0)</f>
        <v>0</v>
      </c>
      <c r="BG976">
        <f>VLOOKUP(L976,'Status Report'!B:CF,83,0)</f>
        <v>0</v>
      </c>
      <c r="BH976">
        <f>VLOOKUP(L976,'Status Report'!B:CG,84,0)</f>
        <v>0</v>
      </c>
      <c r="BI976" t="s">
        <v>901</v>
      </c>
      <c r="BJ976" t="s">
        <v>795</v>
      </c>
      <c r="BM976" s="67">
        <f t="shared" si="242"/>
        <v>223</v>
      </c>
    </row>
    <row r="977" spans="1:65" x14ac:dyDescent="0.25">
      <c r="A977" s="68" t="str">
        <f>VLOOKUP(L977,'Status Report'!B:CB,79,0)</f>
        <v>Heineken - F1</v>
      </c>
      <c r="C977">
        <v>20006102</v>
      </c>
      <c r="D977">
        <v>3097089</v>
      </c>
      <c r="E977" t="s">
        <v>913</v>
      </c>
      <c r="F977" t="s">
        <v>914</v>
      </c>
      <c r="G977" t="str">
        <f>VLOOKUP(D977,'[2]sold to'!$A:$H,8,0)</f>
        <v>Slovakia</v>
      </c>
      <c r="H977" t="str">
        <f>VLOOKUP(D977,'[2]sold to'!$A:$I,9,0)</f>
        <v>Europe</v>
      </c>
      <c r="K977">
        <v>90</v>
      </c>
      <c r="L977">
        <v>88027352</v>
      </c>
      <c r="M977" t="s">
        <v>129</v>
      </c>
      <c r="N977">
        <v>54</v>
      </c>
      <c r="P977" t="str">
        <f>VLOOKUP(L977,'Status Report'!B:AA,26,0)</f>
        <v>China</v>
      </c>
      <c r="Q977" t="str">
        <f>VLOOKUP(L977,'Status Report'!B:AB,27,0)</f>
        <v>Premiums</v>
      </c>
      <c r="R977">
        <f>VLOOKUP(L977,'Status Report'!B:X,23,0)</f>
        <v>500</v>
      </c>
      <c r="S977" t="str">
        <f>VLOOKUP(L977,'Status Report'!B:T,19,0)</f>
        <v>Miles Promocean</v>
      </c>
      <c r="T977" s="62">
        <f>VLOOKUP(L977,'Status Report'!B:E,4,0)</f>
        <v>1</v>
      </c>
      <c r="U977" s="19">
        <f>_xlfn.IFS(AI977="Den Bosch",VLOOKUP(L977,'Status Report'!B:AM,35,0),AI977="Yantian",VLOOKUP(L977,'Status Report'!B:AM,36,0),AI977="",IF(H977="Asia Pacific",VLOOKUP(L977,'Status Report'!B:AM,36,0),VLOOKUP(L977,'Status Report'!B:AM,35,0)),AI977="Direct shipment",IF(H977="Asia Pacific",VLOOKUP(L977,'Status Report'!B:AM,36,0),VLOOKUP(L977,'Status Report'!B:AM,35,0)))</f>
        <v>44.13</v>
      </c>
      <c r="V977" s="20">
        <f t="shared" si="229"/>
        <v>2383.02</v>
      </c>
      <c r="W977" s="19">
        <f>_xlfn.IFS(AI977="Den Bosch",VLOOKUP(L977,'Status Report'!B:AM,37,0),AI977="Yantian",VLOOKUP(L977,'Status Report'!B:AM,38,0),AI977="",IF(H977="Asia Pacific",VLOOKUP(L977,'Status Report'!B:AM,38,0),VLOOKUP(L977,'Status Report'!B:AM,37,0)),AI977="Direct shipment",IF(H977="Asia Pacific",VLOOKUP(L977,'Status Report'!B:AM,38,0),VLOOKUP(L977,'Status Report'!B:AM,37,0)))</f>
        <v>44.13</v>
      </c>
      <c r="X977" s="20">
        <f t="shared" si="230"/>
        <v>2383.02</v>
      </c>
      <c r="Y977" s="20">
        <f>_xlfn.IFS(AI977="Den Bosch",VLOOKUP(L977,'Status Report'!B:AO,39,0),AI977="Yantian",VLOOKUP(L977,'Status Report'!B:AO,40,0),AI977="",IF(H977="Asia Pacific",VLOOKUP(L977,'Status Report'!B:AO,40,0),VLOOKUP(L977,'Status Report'!B:AO,39,0)),AI977="Direct shipment",IF(H977="Asia Pacific",VLOOKUP(L977,'Status Report'!B:AO,40,0),VLOOKUP(L977,'Status Report'!B:AO,39,0)))</f>
        <v>0</v>
      </c>
      <c r="Z977" s="20">
        <f t="shared" si="231"/>
        <v>0</v>
      </c>
      <c r="AA977" s="20">
        <f t="shared" si="232"/>
        <v>2383.02</v>
      </c>
      <c r="AB977" s="21">
        <f>_xlfn.IFS(AI977="Den Bosch",VLOOKUP(L977,'Status Report'!B:AM,33,0),AI977="Yantian",VLOOKUP(L977,'Status Report'!B:AM,34,0),AI977="",IF(H977="Asia Pacific",VLOOKUP(L977,'Status Report'!B:AM,34,0),VLOOKUP(L977,'Status Report'!B:AM,33,0)),AI977="Direct shipment",IF(H977="Asia Pacific",VLOOKUP(L977,'Status Report'!B:AM,34,0),VLOOKUP(L977,'Status Report'!B:AM,33,0)))</f>
        <v>38.167200000000001</v>
      </c>
      <c r="AC977" s="21">
        <f>VLOOKUP(L977,'Status Report'!B:CE,82,0)</f>
        <v>0</v>
      </c>
      <c r="AD977" s="21">
        <f t="shared" si="233"/>
        <v>38.167200000000001</v>
      </c>
      <c r="AE977" s="63">
        <f>VLOOKUP(L977,'Status Report'!B:W,20,0)</f>
        <v>57</v>
      </c>
      <c r="AF977" s="63">
        <f>VLOOKUP(L977,'Status Report'!B:W,21,0)</f>
        <v>25</v>
      </c>
      <c r="AG977" s="63">
        <f>VLOOKUP(L977,'Status Report'!B:W,22,0)</f>
        <v>37.5</v>
      </c>
      <c r="AH977" s="22">
        <f t="shared" si="234"/>
        <v>2.8856250000000001</v>
      </c>
      <c r="AK977" s="63">
        <f>IFERROR(VLOOKUP(G977,ASEAN!A:A,1,0),0)</f>
        <v>0</v>
      </c>
      <c r="AL977" s="63">
        <f>IFERROR(VLOOKUP(D977,'[3]customer specs'!$B$1:$D$65536,3,0),0)</f>
        <v>0</v>
      </c>
      <c r="AM977" s="64">
        <f t="shared" si="235"/>
        <v>0</v>
      </c>
      <c r="AN977" s="64">
        <f t="shared" si="236"/>
        <v>0</v>
      </c>
      <c r="AO977" s="63"/>
      <c r="AP977" s="63"/>
      <c r="AQ977" s="63" t="str">
        <f t="shared" si="237"/>
        <v>no</v>
      </c>
      <c r="AR977" s="20">
        <f t="shared" si="238"/>
        <v>2061.0288</v>
      </c>
      <c r="AS977" s="63"/>
      <c r="AT977" s="23">
        <f t="shared" si="228"/>
        <v>0.12</v>
      </c>
      <c r="AU977" s="65">
        <f t="shared" si="239"/>
        <v>43.371818181818185</v>
      </c>
      <c r="AV977" s="65"/>
      <c r="AW977" s="65">
        <f t="shared" si="240"/>
        <v>2342.0781818181822</v>
      </c>
      <c r="AX977" s="65"/>
      <c r="AY977" s="63">
        <f>VLOOKUP(L977,'Status Report'!B:CF,81,0)</f>
        <v>0</v>
      </c>
      <c r="AZ977" s="63" t="str">
        <f>VLOOKUP(L977,'Status Report'!B:S,18,0)</f>
        <v xml:space="preserve">Konstantinos Zoupanos </v>
      </c>
      <c r="BB977" s="63">
        <f>VLOOKUP(L977,'Status Report'!B:Z,25,0)</f>
        <v>1</v>
      </c>
      <c r="BC977" s="63">
        <f t="shared" si="241"/>
        <v>54</v>
      </c>
      <c r="BF977">
        <f>VLOOKUP(L977,'Status Report'!B:CE,82,0)</f>
        <v>0</v>
      </c>
      <c r="BG977">
        <f>VLOOKUP(L977,'Status Report'!B:CF,83,0)</f>
        <v>0</v>
      </c>
      <c r="BH977">
        <f>VLOOKUP(L977,'Status Report'!B:CG,84,0)</f>
        <v>0</v>
      </c>
      <c r="BI977" t="s">
        <v>901</v>
      </c>
      <c r="BJ977" t="s">
        <v>795</v>
      </c>
      <c r="BM977" s="67">
        <f t="shared" si="242"/>
        <v>180</v>
      </c>
    </row>
    <row r="978" spans="1:65" x14ac:dyDescent="0.25">
      <c r="A978" s="68" t="str">
        <f>VLOOKUP(L978,'Status Report'!B:CB,79,0)</f>
        <v>Heineken - F1</v>
      </c>
      <c r="C978">
        <v>20006102</v>
      </c>
      <c r="D978">
        <v>3097089</v>
      </c>
      <c r="E978" t="s">
        <v>913</v>
      </c>
      <c r="F978" t="s">
        <v>914</v>
      </c>
      <c r="G978" t="str">
        <f>VLOOKUP(D978,'[2]sold to'!$A:$H,8,0)</f>
        <v>Slovakia</v>
      </c>
      <c r="H978" t="str">
        <f>VLOOKUP(D978,'[2]sold to'!$A:$I,9,0)</f>
        <v>Europe</v>
      </c>
      <c r="K978">
        <v>100</v>
      </c>
      <c r="L978">
        <v>88027353</v>
      </c>
      <c r="M978" t="s">
        <v>554</v>
      </c>
      <c r="N978">
        <v>6</v>
      </c>
      <c r="P978" t="str">
        <f>VLOOKUP(L978,'Status Report'!B:AA,26,0)</f>
        <v>China</v>
      </c>
      <c r="Q978" t="str">
        <f>VLOOKUP(L978,'Status Report'!B:AB,27,0)</f>
        <v>Textiles-Clothing</v>
      </c>
      <c r="R978">
        <f>VLOOKUP(L978,'Status Report'!B:X,23,0)</f>
        <v>42</v>
      </c>
      <c r="S978" t="str">
        <f>VLOOKUP(L978,'Status Report'!B:T,19,0)</f>
        <v>Promocean The Netherlands BV</v>
      </c>
      <c r="T978" s="62">
        <f>VLOOKUP(L978,'Status Report'!B:E,4,0)</f>
        <v>3</v>
      </c>
      <c r="U978" s="19">
        <f>_xlfn.IFS(AI978="Den Bosch",VLOOKUP(L978,'Status Report'!B:AM,35,0),AI978="Yantian",VLOOKUP(L978,'Status Report'!B:AM,36,0),AI978="",IF(H978="Asia Pacific",VLOOKUP(L978,'Status Report'!B:AM,36,0),VLOOKUP(L978,'Status Report'!B:AM,35,0)),AI978="Direct shipment",IF(H978="Asia Pacific",VLOOKUP(L978,'Status Report'!B:AM,36,0),VLOOKUP(L978,'Status Report'!B:AM,35,0)))</f>
        <v>120</v>
      </c>
      <c r="V978" s="20">
        <f t="shared" si="229"/>
        <v>720</v>
      </c>
      <c r="W978" s="19">
        <f>_xlfn.IFS(AI978="Den Bosch",VLOOKUP(L978,'Status Report'!B:AM,37,0),AI978="Yantian",VLOOKUP(L978,'Status Report'!B:AM,38,0),AI978="",IF(H978="Asia Pacific",VLOOKUP(L978,'Status Report'!B:AM,38,0),VLOOKUP(L978,'Status Report'!B:AM,37,0)),AI978="Direct shipment",IF(H978="Asia Pacific",VLOOKUP(L978,'Status Report'!B:AM,38,0),VLOOKUP(L978,'Status Report'!B:AM,37,0)))</f>
        <v>105.12</v>
      </c>
      <c r="X978" s="20">
        <f t="shared" si="230"/>
        <v>630.72</v>
      </c>
      <c r="Y978" s="20">
        <f>_xlfn.IFS(AI978="Den Bosch",VLOOKUP(L978,'Status Report'!B:AO,39,0),AI978="Yantian",VLOOKUP(L978,'Status Report'!B:AO,40,0),AI978="",IF(H978="Asia Pacific",VLOOKUP(L978,'Status Report'!B:AO,40,0),VLOOKUP(L978,'Status Report'!B:AO,39,0)),AI978="Direct shipment",IF(H978="Asia Pacific",VLOOKUP(L978,'Status Report'!B:AO,40,0),VLOOKUP(L978,'Status Report'!B:AO,39,0)))</f>
        <v>0</v>
      </c>
      <c r="Z978" s="20">
        <f t="shared" si="231"/>
        <v>0</v>
      </c>
      <c r="AA978" s="20">
        <f t="shared" si="232"/>
        <v>630.72</v>
      </c>
      <c r="AB978" s="21">
        <f>_xlfn.IFS(AI978="Den Bosch",VLOOKUP(L978,'Status Report'!B:AM,33,0),AI978="Yantian",VLOOKUP(L978,'Status Report'!B:AM,34,0),AI978="",IF(H978="Asia Pacific",VLOOKUP(L978,'Status Report'!B:AM,34,0),VLOOKUP(L978,'Status Report'!B:AM,33,0)),AI978="Direct shipment",IF(H978="Asia Pacific",VLOOKUP(L978,'Status Report'!B:AM,34,0),VLOOKUP(L978,'Status Report'!B:AM,33,0)))</f>
        <v>91.634399999999985</v>
      </c>
      <c r="AC978" s="21">
        <f>VLOOKUP(L978,'Status Report'!B:CE,82,0)</f>
        <v>0</v>
      </c>
      <c r="AD978" s="21">
        <f t="shared" si="233"/>
        <v>91.634399999999985</v>
      </c>
      <c r="AE978" s="63">
        <f>VLOOKUP(L978,'Status Report'!B:W,20,0)</f>
        <v>44</v>
      </c>
      <c r="AF978" s="63">
        <f>VLOOKUP(L978,'Status Report'!B:W,21,0)</f>
        <v>23</v>
      </c>
      <c r="AG978" s="63">
        <f>VLOOKUP(L978,'Status Report'!B:W,22,0)</f>
        <v>18</v>
      </c>
      <c r="AH978" s="22">
        <f t="shared" si="234"/>
        <v>0.109296</v>
      </c>
      <c r="AI978" t="s">
        <v>990</v>
      </c>
      <c r="AK978" s="63">
        <f>IFERROR(VLOOKUP(G978,ASEAN!A:A,1,0),0)</f>
        <v>0</v>
      </c>
      <c r="AL978" s="63">
        <f>IFERROR(VLOOKUP(D978,'[3]customer specs'!$B$1:$D$65536,3,0),0)</f>
        <v>0</v>
      </c>
      <c r="AM978" s="64">
        <f t="shared" si="235"/>
        <v>89.279999999999973</v>
      </c>
      <c r="AN978" s="64">
        <f t="shared" si="236"/>
        <v>0</v>
      </c>
      <c r="AO978" s="63"/>
      <c r="AP978" s="63"/>
      <c r="AQ978" s="63" t="str">
        <f t="shared" si="237"/>
        <v>no</v>
      </c>
      <c r="AR978" s="20">
        <f t="shared" si="238"/>
        <v>549.80639999999994</v>
      </c>
      <c r="AS978" s="63"/>
      <c r="AT978" s="23">
        <f t="shared" si="228"/>
        <v>0.12</v>
      </c>
      <c r="AU978" s="65">
        <f t="shared" si="239"/>
        <v>104.12999999999998</v>
      </c>
      <c r="AV978" s="65"/>
      <c r="AW978" s="65">
        <f t="shared" si="240"/>
        <v>624.77999999999986</v>
      </c>
      <c r="AX978" s="65"/>
      <c r="AY978" s="63">
        <f>VLOOKUP(L978,'Status Report'!B:CF,81,0)</f>
        <v>0</v>
      </c>
      <c r="AZ978" s="63" t="str">
        <f>VLOOKUP(L978,'Status Report'!B:S,18,0)</f>
        <v xml:space="preserve">Konstantinos Zoupanos </v>
      </c>
      <c r="BB978" s="63">
        <f>VLOOKUP(L978,'Status Report'!B:Z,25,0)</f>
        <v>24</v>
      </c>
      <c r="BC978" s="63">
        <f t="shared" si="241"/>
        <v>144</v>
      </c>
      <c r="BF978">
        <f>VLOOKUP(L978,'Status Report'!B:CE,82,0)</f>
        <v>0</v>
      </c>
      <c r="BG978">
        <f>VLOOKUP(L978,'Status Report'!B:CF,83,0)</f>
        <v>0</v>
      </c>
      <c r="BH978">
        <f>VLOOKUP(L978,'Status Report'!B:CG,84,0)</f>
        <v>0</v>
      </c>
      <c r="BI978" t="s">
        <v>901</v>
      </c>
      <c r="BJ978" t="s">
        <v>795</v>
      </c>
      <c r="BM978" s="67">
        <f t="shared" si="242"/>
        <v>178</v>
      </c>
    </row>
    <row r="979" spans="1:65" x14ac:dyDescent="0.25">
      <c r="A979" s="68" t="str">
        <f>VLOOKUP(L979,'Status Report'!B:CB,79,0)</f>
        <v>Heineken - F1</v>
      </c>
      <c r="C979">
        <v>20006102</v>
      </c>
      <c r="D979">
        <v>3097089</v>
      </c>
      <c r="E979" t="s">
        <v>913</v>
      </c>
      <c r="F979" t="s">
        <v>914</v>
      </c>
      <c r="G979" t="str">
        <f>VLOOKUP(D979,'[2]sold to'!$A:$H,8,0)</f>
        <v>Slovakia</v>
      </c>
      <c r="H979" t="str">
        <f>VLOOKUP(D979,'[2]sold to'!$A:$I,9,0)</f>
        <v>Europe</v>
      </c>
      <c r="K979">
        <v>110</v>
      </c>
      <c r="L979">
        <v>88027354</v>
      </c>
      <c r="M979" t="s">
        <v>555</v>
      </c>
      <c r="N979">
        <v>3</v>
      </c>
      <c r="P979" t="str">
        <f>VLOOKUP(L979,'Status Report'!B:AA,26,0)</f>
        <v>China</v>
      </c>
      <c r="Q979" t="str">
        <f>VLOOKUP(L979,'Status Report'!B:AB,27,0)</f>
        <v>Textiles-Clothing</v>
      </c>
      <c r="R979">
        <f>VLOOKUP(L979,'Status Report'!B:X,23,0)</f>
        <v>42</v>
      </c>
      <c r="S979" t="str">
        <f>VLOOKUP(L979,'Status Report'!B:T,19,0)</f>
        <v>Promocean The Netherlands BV</v>
      </c>
      <c r="T979" s="62">
        <f>VLOOKUP(L979,'Status Report'!B:E,4,0)</f>
        <v>3</v>
      </c>
      <c r="U979" s="19">
        <f>_xlfn.IFS(AI979="Den Bosch",VLOOKUP(L979,'Status Report'!B:AM,35,0),AI979="Yantian",VLOOKUP(L979,'Status Report'!B:AM,36,0),AI979="",IF(H979="Asia Pacific",VLOOKUP(L979,'Status Report'!B:AM,36,0),VLOOKUP(L979,'Status Report'!B:AM,35,0)),AI979="Direct shipment",IF(H979="Asia Pacific",VLOOKUP(L979,'Status Report'!B:AM,36,0),VLOOKUP(L979,'Status Report'!B:AM,35,0)))</f>
        <v>120</v>
      </c>
      <c r="V979" s="20">
        <f t="shared" si="229"/>
        <v>360</v>
      </c>
      <c r="W979" s="19">
        <f>_xlfn.IFS(AI979="Den Bosch",VLOOKUP(L979,'Status Report'!B:AM,37,0),AI979="Yantian",VLOOKUP(L979,'Status Report'!B:AM,38,0),AI979="",IF(H979="Asia Pacific",VLOOKUP(L979,'Status Report'!B:AM,38,0),VLOOKUP(L979,'Status Report'!B:AM,37,0)),AI979="Direct shipment",IF(H979="Asia Pacific",VLOOKUP(L979,'Status Report'!B:AM,38,0),VLOOKUP(L979,'Status Report'!B:AM,37,0)))</f>
        <v>84.48</v>
      </c>
      <c r="X979" s="20">
        <f t="shared" si="230"/>
        <v>253.44</v>
      </c>
      <c r="Y979" s="20">
        <f>_xlfn.IFS(AI979="Den Bosch",VLOOKUP(L979,'Status Report'!B:AO,39,0),AI979="Yantian",VLOOKUP(L979,'Status Report'!B:AO,40,0),AI979="",IF(H979="Asia Pacific",VLOOKUP(L979,'Status Report'!B:AO,40,0),VLOOKUP(L979,'Status Report'!B:AO,39,0)),AI979="Direct shipment",IF(H979="Asia Pacific",VLOOKUP(L979,'Status Report'!B:AO,40,0),VLOOKUP(L979,'Status Report'!B:AO,39,0)))</f>
        <v>0</v>
      </c>
      <c r="Z979" s="20">
        <f t="shared" si="231"/>
        <v>0</v>
      </c>
      <c r="AA979" s="20">
        <f t="shared" si="232"/>
        <v>253.44</v>
      </c>
      <c r="AB979" s="21">
        <f>_xlfn.IFS(AI979="Den Bosch",VLOOKUP(L979,'Status Report'!B:AM,33,0),AI979="Yantian",VLOOKUP(L979,'Status Report'!B:AM,34,0),AI979="",IF(H979="Asia Pacific",VLOOKUP(L979,'Status Report'!B:AM,34,0),VLOOKUP(L979,'Status Report'!B:AM,33,0)),AI979="Direct shipment",IF(H979="Asia Pacific",VLOOKUP(L979,'Status Report'!B:AM,34,0),VLOOKUP(L979,'Status Report'!B:AM,33,0)))</f>
        <v>73.639799999999994</v>
      </c>
      <c r="AC979" s="21">
        <f>VLOOKUP(L979,'Status Report'!B:CE,82,0)</f>
        <v>0</v>
      </c>
      <c r="AD979" s="21">
        <f t="shared" si="233"/>
        <v>73.639799999999994</v>
      </c>
      <c r="AE979" s="63">
        <f>VLOOKUP(L979,'Status Report'!B:W,20,0)</f>
        <v>44</v>
      </c>
      <c r="AF979" s="63">
        <f>VLOOKUP(L979,'Status Report'!B:W,21,0)</f>
        <v>23</v>
      </c>
      <c r="AG979" s="63">
        <f>VLOOKUP(L979,'Status Report'!B:W,22,0)</f>
        <v>18</v>
      </c>
      <c r="AH979" s="22">
        <f t="shared" si="234"/>
        <v>5.4648000000000002E-2</v>
      </c>
      <c r="AI979" t="s">
        <v>990</v>
      </c>
      <c r="AK979" s="63">
        <f>IFERROR(VLOOKUP(G979,ASEAN!A:A,1,0),0)</f>
        <v>0</v>
      </c>
      <c r="AL979" s="63">
        <f>IFERROR(VLOOKUP(D979,'[3]customer specs'!$B$1:$D$65536,3,0),0)</f>
        <v>0</v>
      </c>
      <c r="AM979" s="64">
        <f t="shared" si="235"/>
        <v>106.56</v>
      </c>
      <c r="AN979" s="64">
        <f t="shared" si="236"/>
        <v>0</v>
      </c>
      <c r="AO979" s="63"/>
      <c r="AP979" s="63"/>
      <c r="AQ979" s="63" t="str">
        <f t="shared" si="237"/>
        <v>no</v>
      </c>
      <c r="AR979" s="20">
        <f t="shared" si="238"/>
        <v>220.9194</v>
      </c>
      <c r="AS979" s="63"/>
      <c r="AT979" s="23">
        <f t="shared" si="228"/>
        <v>0.12</v>
      </c>
      <c r="AU979" s="65">
        <f t="shared" si="239"/>
        <v>83.6815909090909</v>
      </c>
      <c r="AV979" s="65"/>
      <c r="AW979" s="65">
        <f t="shared" si="240"/>
        <v>251.04477272727269</v>
      </c>
      <c r="AX979" s="65"/>
      <c r="AY979" s="63">
        <f>VLOOKUP(L979,'Status Report'!B:CF,81,0)</f>
        <v>0</v>
      </c>
      <c r="AZ979" s="63" t="str">
        <f>VLOOKUP(L979,'Status Report'!B:S,18,0)</f>
        <v xml:space="preserve">Konstantinos Zoupanos </v>
      </c>
      <c r="BB979" s="63">
        <f>VLOOKUP(L979,'Status Report'!B:Z,25,0)</f>
        <v>24</v>
      </c>
      <c r="BC979" s="63">
        <f t="shared" si="241"/>
        <v>72</v>
      </c>
      <c r="BF979">
        <f>VLOOKUP(L979,'Status Report'!B:CE,82,0)</f>
        <v>0</v>
      </c>
      <c r="BG979">
        <f>VLOOKUP(L979,'Status Report'!B:CF,83,0)</f>
        <v>0</v>
      </c>
      <c r="BH979">
        <f>VLOOKUP(L979,'Status Report'!B:CG,84,0)</f>
        <v>0</v>
      </c>
      <c r="BI979" t="s">
        <v>901</v>
      </c>
      <c r="BJ979" t="s">
        <v>795</v>
      </c>
      <c r="BM979" s="67">
        <f t="shared" si="242"/>
        <v>442</v>
      </c>
    </row>
    <row r="980" spans="1:65" x14ac:dyDescent="0.25">
      <c r="A980" s="68" t="str">
        <f>VLOOKUP(L980,'Status Report'!B:CB,79,0)</f>
        <v>Heineken - F1</v>
      </c>
      <c r="C980">
        <v>20006102</v>
      </c>
      <c r="D980">
        <v>3097089</v>
      </c>
      <c r="E980" t="s">
        <v>913</v>
      </c>
      <c r="F980" t="s">
        <v>914</v>
      </c>
      <c r="G980" t="str">
        <f>VLOOKUP(D980,'[2]sold to'!$A:$H,8,0)</f>
        <v>Slovakia</v>
      </c>
      <c r="H980" t="str">
        <f>VLOOKUP(D980,'[2]sold to'!$A:$I,9,0)</f>
        <v>Europe</v>
      </c>
      <c r="K980">
        <v>120</v>
      </c>
      <c r="L980">
        <v>88027355</v>
      </c>
      <c r="M980" t="s">
        <v>556</v>
      </c>
      <c r="N980">
        <v>5</v>
      </c>
      <c r="P980" t="str">
        <f>VLOOKUP(L980,'Status Report'!B:AA,26,0)</f>
        <v>China</v>
      </c>
      <c r="Q980" t="str">
        <f>VLOOKUP(L980,'Status Report'!B:AB,27,0)</f>
        <v>Premiums</v>
      </c>
      <c r="R980">
        <f>VLOOKUP(L980,'Status Report'!B:X,23,0)</f>
        <v>40</v>
      </c>
      <c r="S980" t="str">
        <f>VLOOKUP(L980,'Status Report'!B:T,19,0)</f>
        <v>Promocean The Netherlands BV</v>
      </c>
      <c r="T980" s="62">
        <f>VLOOKUP(L980,'Status Report'!B:E,4,0)</f>
        <v>3</v>
      </c>
      <c r="U980" s="19">
        <f>_xlfn.IFS(AI980="Den Bosch",VLOOKUP(L980,'Status Report'!B:AM,35,0),AI980="Yantian",VLOOKUP(L980,'Status Report'!B:AM,36,0),AI980="",IF(H980="Asia Pacific",VLOOKUP(L980,'Status Report'!B:AM,36,0),VLOOKUP(L980,'Status Report'!B:AM,35,0)),AI980="Direct shipment",IF(H980="Asia Pacific",VLOOKUP(L980,'Status Report'!B:AM,36,0),VLOOKUP(L980,'Status Report'!B:AM,35,0)))</f>
        <v>57.499999999999993</v>
      </c>
      <c r="V980" s="20">
        <f t="shared" si="229"/>
        <v>287.49999999999994</v>
      </c>
      <c r="W980" s="19">
        <f>_xlfn.IFS(AI980="Den Bosch",VLOOKUP(L980,'Status Report'!B:AM,37,0),AI980="Yantian",VLOOKUP(L980,'Status Report'!B:AM,38,0),AI980="",IF(H980="Asia Pacific",VLOOKUP(L980,'Status Report'!B:AM,38,0),VLOOKUP(L980,'Status Report'!B:AM,37,0)),AI980="Direct shipment",IF(H980="Asia Pacific",VLOOKUP(L980,'Status Report'!B:AM,38,0),VLOOKUP(L980,'Status Report'!B:AM,37,0)))</f>
        <v>57.499999999999993</v>
      </c>
      <c r="X980" s="20">
        <f t="shared" si="230"/>
        <v>287.49999999999994</v>
      </c>
      <c r="Y980" s="20">
        <f>_xlfn.IFS(AI980="Den Bosch",VLOOKUP(L980,'Status Report'!B:AO,39,0),AI980="Yantian",VLOOKUP(L980,'Status Report'!B:AO,40,0),AI980="",IF(H980="Asia Pacific",VLOOKUP(L980,'Status Report'!B:AO,40,0),VLOOKUP(L980,'Status Report'!B:AO,39,0)),AI980="Direct shipment",IF(H980="Asia Pacific",VLOOKUP(L980,'Status Report'!B:AO,40,0),VLOOKUP(L980,'Status Report'!B:AO,39,0)))</f>
        <v>0</v>
      </c>
      <c r="Z980" s="20">
        <f t="shared" si="231"/>
        <v>0</v>
      </c>
      <c r="AA980" s="20">
        <f t="shared" si="232"/>
        <v>287.49999999999994</v>
      </c>
      <c r="AB980" s="21">
        <f>_xlfn.IFS(AI980="Den Bosch",VLOOKUP(L980,'Status Report'!B:AM,33,0),AI980="Yantian",VLOOKUP(L980,'Status Report'!B:AM,34,0),AI980="",IF(H980="Asia Pacific",VLOOKUP(L980,'Status Report'!B:AM,34,0),VLOOKUP(L980,'Status Report'!B:AM,33,0)),AI980="Direct shipment",IF(H980="Asia Pacific",VLOOKUP(L980,'Status Report'!B:AM,34,0),VLOOKUP(L980,'Status Report'!B:AM,33,0)))</f>
        <v>49.829400000000007</v>
      </c>
      <c r="AC980" s="21">
        <f>VLOOKUP(L980,'Status Report'!B:CE,82,0)</f>
        <v>0</v>
      </c>
      <c r="AD980" s="21">
        <f t="shared" si="233"/>
        <v>49.829400000000007</v>
      </c>
      <c r="AE980" s="63">
        <f>VLOOKUP(L980,'Status Report'!B:W,20,0)</f>
        <v>24</v>
      </c>
      <c r="AF980" s="63">
        <f>VLOOKUP(L980,'Status Report'!B:W,21,0)</f>
        <v>15</v>
      </c>
      <c r="AG980" s="63">
        <f>VLOOKUP(L980,'Status Report'!B:W,22,0)</f>
        <v>5</v>
      </c>
      <c r="AH980" s="22">
        <f t="shared" si="234"/>
        <v>8.9999999999999993E-3</v>
      </c>
      <c r="AI980" t="s">
        <v>990</v>
      </c>
      <c r="AK980" s="63">
        <f>IFERROR(VLOOKUP(G980,ASEAN!A:A,1,0),0)</f>
        <v>0</v>
      </c>
      <c r="AL980" s="63">
        <f>IFERROR(VLOOKUP(D980,'[3]customer specs'!$B$1:$D$65536,3,0),0)</f>
        <v>0</v>
      </c>
      <c r="AM980" s="64">
        <f t="shared" si="235"/>
        <v>0</v>
      </c>
      <c r="AN980" s="64">
        <f t="shared" si="236"/>
        <v>0</v>
      </c>
      <c r="AO980" s="63"/>
      <c r="AP980" s="63"/>
      <c r="AQ980" s="63" t="str">
        <f t="shared" si="237"/>
        <v>no</v>
      </c>
      <c r="AR980" s="20">
        <f t="shared" si="238"/>
        <v>249.14700000000005</v>
      </c>
      <c r="AS980" s="63"/>
      <c r="AT980" s="23">
        <f t="shared" si="228"/>
        <v>0.12</v>
      </c>
      <c r="AU980" s="65">
        <f t="shared" si="239"/>
        <v>56.62431818181819</v>
      </c>
      <c r="AV980" s="65"/>
      <c r="AW980" s="65">
        <f t="shared" si="240"/>
        <v>283.12159090909097</v>
      </c>
      <c r="AX980" s="65"/>
      <c r="AY980" s="63">
        <f>VLOOKUP(L980,'Status Report'!B:CF,81,0)</f>
        <v>0</v>
      </c>
      <c r="AZ980" s="63" t="str">
        <f>VLOOKUP(L980,'Status Report'!B:S,18,0)</f>
        <v xml:space="preserve">Konstantinos Zoupanos </v>
      </c>
      <c r="BB980" s="63">
        <f>VLOOKUP(L980,'Status Report'!B:Z,25,0)</f>
        <v>25</v>
      </c>
      <c r="BC980" s="63">
        <f t="shared" si="241"/>
        <v>125</v>
      </c>
      <c r="BF980">
        <f>VLOOKUP(L980,'Status Report'!B:CE,82,0)</f>
        <v>0</v>
      </c>
      <c r="BG980">
        <f>VLOOKUP(L980,'Status Report'!B:CF,83,0)</f>
        <v>0</v>
      </c>
      <c r="BH980">
        <f>VLOOKUP(L980,'Status Report'!B:CG,84,0)</f>
        <v>0</v>
      </c>
      <c r="BI980" t="s">
        <v>901</v>
      </c>
      <c r="BJ980" t="s">
        <v>795</v>
      </c>
      <c r="BM980" s="67">
        <f t="shared" si="242"/>
        <v>80</v>
      </c>
    </row>
    <row r="981" spans="1:65" x14ac:dyDescent="0.25">
      <c r="A981" s="68" t="str">
        <f>VLOOKUP(L981,'Status Report'!B:CB,79,0)</f>
        <v>Heineken - F1</v>
      </c>
      <c r="C981">
        <v>20006102</v>
      </c>
      <c r="D981">
        <v>3097089</v>
      </c>
      <c r="E981" t="s">
        <v>913</v>
      </c>
      <c r="F981" t="s">
        <v>914</v>
      </c>
      <c r="G981" t="str">
        <f>VLOOKUP(D981,'[2]sold to'!$A:$H,8,0)</f>
        <v>Slovakia</v>
      </c>
      <c r="H981" t="str">
        <f>VLOOKUP(D981,'[2]sold to'!$A:$I,9,0)</f>
        <v>Europe</v>
      </c>
      <c r="K981">
        <v>130</v>
      </c>
      <c r="L981">
        <v>88027357</v>
      </c>
      <c r="M981" t="s">
        <v>558</v>
      </c>
      <c r="N981">
        <v>4</v>
      </c>
      <c r="P981" t="str">
        <f>VLOOKUP(L981,'Status Report'!B:AA,26,0)</f>
        <v>China</v>
      </c>
      <c r="Q981" t="str">
        <f>VLOOKUP(L981,'Status Report'!B:AB,27,0)</f>
        <v>Premiums</v>
      </c>
      <c r="R981">
        <f>VLOOKUP(L981,'Status Report'!B:X,23,0)</f>
        <v>250</v>
      </c>
      <c r="S981" t="str">
        <f>VLOOKUP(L981,'Status Report'!B:T,19,0)</f>
        <v>Promocean The Netherlands BV</v>
      </c>
      <c r="T981" s="62">
        <f>VLOOKUP(L981,'Status Report'!B:E,4,0)</f>
        <v>3</v>
      </c>
      <c r="U981" s="19">
        <f>_xlfn.IFS(AI981="Den Bosch",VLOOKUP(L981,'Status Report'!B:AM,35,0),AI981="Yantian",VLOOKUP(L981,'Status Report'!B:AM,36,0),AI981="",IF(H981="Asia Pacific",VLOOKUP(L981,'Status Report'!B:AM,36,0),VLOOKUP(L981,'Status Report'!B:AM,35,0)),AI981="Direct shipment",IF(H981="Asia Pacific",VLOOKUP(L981,'Status Report'!B:AM,36,0),VLOOKUP(L981,'Status Report'!B:AM,35,0)))</f>
        <v>73.099999999999994</v>
      </c>
      <c r="V981" s="20">
        <f t="shared" si="229"/>
        <v>292.39999999999998</v>
      </c>
      <c r="W981" s="19">
        <f>_xlfn.IFS(AI981="Den Bosch",VLOOKUP(L981,'Status Report'!B:AM,37,0),AI981="Yantian",VLOOKUP(L981,'Status Report'!B:AM,38,0),AI981="",IF(H981="Asia Pacific",VLOOKUP(L981,'Status Report'!B:AM,38,0),VLOOKUP(L981,'Status Report'!B:AM,37,0)),AI981="Direct shipment",IF(H981="Asia Pacific",VLOOKUP(L981,'Status Report'!B:AM,38,0),VLOOKUP(L981,'Status Report'!B:AM,37,0)))</f>
        <v>69.900000000000006</v>
      </c>
      <c r="X981" s="20">
        <f t="shared" si="230"/>
        <v>279.60000000000002</v>
      </c>
      <c r="Y981" s="20">
        <f>_xlfn.IFS(AI981="Den Bosch",VLOOKUP(L981,'Status Report'!B:AO,39,0),AI981="Yantian",VLOOKUP(L981,'Status Report'!B:AO,40,0),AI981="",IF(H981="Asia Pacific",VLOOKUP(L981,'Status Report'!B:AO,40,0),VLOOKUP(L981,'Status Report'!B:AO,39,0)),AI981="Direct shipment",IF(H981="Asia Pacific",VLOOKUP(L981,'Status Report'!B:AO,40,0),VLOOKUP(L981,'Status Report'!B:AO,39,0)))</f>
        <v>0</v>
      </c>
      <c r="Z981" s="20">
        <f t="shared" si="231"/>
        <v>0</v>
      </c>
      <c r="AA981" s="20">
        <f t="shared" si="232"/>
        <v>279.60000000000002</v>
      </c>
      <c r="AB981" s="21">
        <f>_xlfn.IFS(AI981="Den Bosch",VLOOKUP(L981,'Status Report'!B:AM,33,0),AI981="Yantian",VLOOKUP(L981,'Status Report'!B:AM,34,0),AI981="",IF(H981="Asia Pacific",VLOOKUP(L981,'Status Report'!B:AM,34,0),VLOOKUP(L981,'Status Report'!B:AM,33,0)),AI981="Direct shipment",IF(H981="Asia Pacific",VLOOKUP(L981,'Status Report'!B:AM,34,0),VLOOKUP(L981,'Status Report'!B:AM,33,0)))</f>
        <v>60.420000000000009</v>
      </c>
      <c r="AC981" s="21">
        <f>VLOOKUP(L981,'Status Report'!B:CE,82,0)</f>
        <v>0</v>
      </c>
      <c r="AD981" s="21">
        <f t="shared" si="233"/>
        <v>60.420000000000009</v>
      </c>
      <c r="AE981" s="63">
        <f>VLOOKUP(L981,'Status Report'!B:W,20,0)</f>
        <v>43.5</v>
      </c>
      <c r="AF981" s="63">
        <f>VLOOKUP(L981,'Status Report'!B:W,21,0)</f>
        <v>18</v>
      </c>
      <c r="AG981" s="63">
        <f>VLOOKUP(L981,'Status Report'!B:W,22,0)</f>
        <v>22.5</v>
      </c>
      <c r="AH981" s="22">
        <f t="shared" si="234"/>
        <v>7.0470000000000005E-2</v>
      </c>
      <c r="AI981" t="s">
        <v>990</v>
      </c>
      <c r="AK981" s="63">
        <f>IFERROR(VLOOKUP(G981,ASEAN!A:A,1,0),0)</f>
        <v>0</v>
      </c>
      <c r="AL981" s="63">
        <f>IFERROR(VLOOKUP(D981,'[3]customer specs'!$B$1:$D$65536,3,0),0)</f>
        <v>0</v>
      </c>
      <c r="AM981" s="64">
        <f t="shared" si="235"/>
        <v>12.799999999999955</v>
      </c>
      <c r="AN981" s="64">
        <f t="shared" si="236"/>
        <v>0</v>
      </c>
      <c r="AO981" s="63"/>
      <c r="AP981" s="63"/>
      <c r="AQ981" s="63" t="str">
        <f t="shared" si="237"/>
        <v>no</v>
      </c>
      <c r="AR981" s="20">
        <f t="shared" si="238"/>
        <v>241.68000000000004</v>
      </c>
      <c r="AS981" s="63"/>
      <c r="AT981" s="23">
        <f t="shared" si="228"/>
        <v>0.12</v>
      </c>
      <c r="AU981" s="65">
        <f t="shared" si="239"/>
        <v>68.659090909090921</v>
      </c>
      <c r="AV981" s="65"/>
      <c r="AW981" s="65">
        <f t="shared" si="240"/>
        <v>274.63636363636368</v>
      </c>
      <c r="AX981" s="65"/>
      <c r="AY981" s="63">
        <f>VLOOKUP(L981,'Status Report'!B:CF,81,0)</f>
        <v>0</v>
      </c>
      <c r="AZ981" s="63" t="str">
        <f>VLOOKUP(L981,'Status Report'!B:S,18,0)</f>
        <v xml:space="preserve">Konstantinos Zoupanos </v>
      </c>
      <c r="BB981" s="63">
        <f>VLOOKUP(L981,'Status Report'!B:Z,25,0)</f>
        <v>10</v>
      </c>
      <c r="BC981" s="63">
        <f t="shared" si="241"/>
        <v>40</v>
      </c>
      <c r="BF981">
        <f>VLOOKUP(L981,'Status Report'!B:CE,82,0)</f>
        <v>0</v>
      </c>
      <c r="BG981">
        <f>VLOOKUP(L981,'Status Report'!B:CF,83,0)</f>
        <v>0</v>
      </c>
      <c r="BH981">
        <f>VLOOKUP(L981,'Status Report'!B:CG,84,0)</f>
        <v>0</v>
      </c>
      <c r="BI981" t="s">
        <v>901</v>
      </c>
      <c r="BJ981" t="s">
        <v>795</v>
      </c>
      <c r="BM981" s="67">
        <f t="shared" si="242"/>
        <v>1075</v>
      </c>
    </row>
    <row r="982" spans="1:65" x14ac:dyDescent="0.25">
      <c r="A982" s="68" t="str">
        <f>VLOOKUP(L982,'Status Report'!B:CB,79,0)</f>
        <v>Heineken - F1</v>
      </c>
      <c r="C982">
        <v>20006102</v>
      </c>
      <c r="D982">
        <v>3097089</v>
      </c>
      <c r="E982" t="s">
        <v>913</v>
      </c>
      <c r="F982" t="s">
        <v>914</v>
      </c>
      <c r="G982" t="str">
        <f>VLOOKUP(D982,'[2]sold to'!$A:$H,8,0)</f>
        <v>Slovakia</v>
      </c>
      <c r="H982" t="str">
        <f>VLOOKUP(D982,'[2]sold to'!$A:$I,9,0)</f>
        <v>Europe</v>
      </c>
      <c r="K982">
        <v>140</v>
      </c>
      <c r="L982">
        <v>88027358</v>
      </c>
      <c r="M982" t="s">
        <v>832</v>
      </c>
      <c r="N982">
        <v>12</v>
      </c>
      <c r="P982" t="str">
        <f>VLOOKUP(L982,'Status Report'!B:AA,26,0)</f>
        <v>China</v>
      </c>
      <c r="Q982" t="str">
        <f>VLOOKUP(L982,'Status Report'!B:AB,27,0)</f>
        <v>Premiums</v>
      </c>
      <c r="R982">
        <f>VLOOKUP(L982,'Status Report'!B:X,23,0)</f>
        <v>250</v>
      </c>
      <c r="S982" t="str">
        <f>VLOOKUP(L982,'Status Report'!B:T,19,0)</f>
        <v>Promocean The Netherlands BV</v>
      </c>
      <c r="T982" s="62">
        <f>VLOOKUP(L982,'Status Report'!B:E,4,0)</f>
        <v>3</v>
      </c>
      <c r="U982" s="19">
        <f>_xlfn.IFS(AI982="Den Bosch",VLOOKUP(L982,'Status Report'!B:AM,35,0),AI982="Yantian",VLOOKUP(L982,'Status Report'!B:AM,36,0),AI982="",IF(H982="Asia Pacific",VLOOKUP(L982,'Status Report'!B:AM,36,0),VLOOKUP(L982,'Status Report'!B:AM,35,0)),AI982="Direct shipment",IF(H982="Asia Pacific",VLOOKUP(L982,'Status Report'!B:AM,36,0),VLOOKUP(L982,'Status Report'!B:AM,35,0)))</f>
        <v>73.099999999999994</v>
      </c>
      <c r="V982" s="20">
        <f t="shared" si="229"/>
        <v>877.19999999999993</v>
      </c>
      <c r="W982" s="19">
        <f>_xlfn.IFS(AI982="Den Bosch",VLOOKUP(L982,'Status Report'!B:AM,37,0),AI982="Yantian",VLOOKUP(L982,'Status Report'!B:AM,38,0),AI982="",IF(H982="Asia Pacific",VLOOKUP(L982,'Status Report'!B:AM,38,0),VLOOKUP(L982,'Status Report'!B:AM,37,0)),AI982="Direct shipment",IF(H982="Asia Pacific",VLOOKUP(L982,'Status Report'!B:AM,38,0),VLOOKUP(L982,'Status Report'!B:AM,37,0)))</f>
        <v>71.2</v>
      </c>
      <c r="X982" s="20">
        <f t="shared" si="230"/>
        <v>854.40000000000009</v>
      </c>
      <c r="Y982" s="20">
        <f>_xlfn.IFS(AI982="Den Bosch",VLOOKUP(L982,'Status Report'!B:AO,39,0),AI982="Yantian",VLOOKUP(L982,'Status Report'!B:AO,40,0),AI982="",IF(H982="Asia Pacific",VLOOKUP(L982,'Status Report'!B:AO,40,0),VLOOKUP(L982,'Status Report'!B:AO,39,0)),AI982="Direct shipment",IF(H982="Asia Pacific",VLOOKUP(L982,'Status Report'!B:AO,40,0),VLOOKUP(L982,'Status Report'!B:AO,39,0)))</f>
        <v>0</v>
      </c>
      <c r="Z982" s="20">
        <f t="shared" si="231"/>
        <v>0</v>
      </c>
      <c r="AA982" s="20">
        <f t="shared" si="232"/>
        <v>854.40000000000009</v>
      </c>
      <c r="AB982" s="21">
        <f>_xlfn.IFS(AI982="Den Bosch",VLOOKUP(L982,'Status Report'!B:AM,33,0),AI982="Yantian",VLOOKUP(L982,'Status Report'!B:AM,34,0),AI982="",IF(H982="Asia Pacific",VLOOKUP(L982,'Status Report'!B:AM,34,0),VLOOKUP(L982,'Status Report'!B:AM,33,0)),AI982="Direct shipment",IF(H982="Asia Pacific",VLOOKUP(L982,'Status Report'!B:AM,34,0),VLOOKUP(L982,'Status Report'!B:AM,33,0)))</f>
        <v>61.548600000000008</v>
      </c>
      <c r="AC982" s="21">
        <f>VLOOKUP(L982,'Status Report'!B:CE,82,0)</f>
        <v>0</v>
      </c>
      <c r="AD982" s="21">
        <f t="shared" si="233"/>
        <v>61.548600000000008</v>
      </c>
      <c r="AE982" s="63">
        <f>VLOOKUP(L982,'Status Report'!B:W,20,0)</f>
        <v>43.5</v>
      </c>
      <c r="AF982" s="63">
        <f>VLOOKUP(L982,'Status Report'!B:W,21,0)</f>
        <v>18</v>
      </c>
      <c r="AG982" s="63">
        <f>VLOOKUP(L982,'Status Report'!B:W,22,0)</f>
        <v>22.5</v>
      </c>
      <c r="AH982" s="22">
        <f t="shared" si="234"/>
        <v>0.21140999999999999</v>
      </c>
      <c r="AI982" t="s">
        <v>990</v>
      </c>
      <c r="AK982" s="63">
        <f>IFERROR(VLOOKUP(G982,ASEAN!A:A,1,0),0)</f>
        <v>0</v>
      </c>
      <c r="AL982" s="63">
        <f>IFERROR(VLOOKUP(D982,'[3]customer specs'!$B$1:$D$65536,3,0),0)</f>
        <v>0</v>
      </c>
      <c r="AM982" s="64">
        <f t="shared" si="235"/>
        <v>22.799999999999841</v>
      </c>
      <c r="AN982" s="64">
        <f t="shared" si="236"/>
        <v>0</v>
      </c>
      <c r="AO982" s="63"/>
      <c r="AP982" s="63"/>
      <c r="AQ982" s="63" t="str">
        <f t="shared" si="237"/>
        <v>no</v>
      </c>
      <c r="AR982" s="20">
        <f t="shared" si="238"/>
        <v>738.58320000000003</v>
      </c>
      <c r="AS982" s="63"/>
      <c r="AT982" s="23">
        <f t="shared" si="228"/>
        <v>0.12</v>
      </c>
      <c r="AU982" s="65">
        <f t="shared" si="239"/>
        <v>69.94159090909092</v>
      </c>
      <c r="AV982" s="65"/>
      <c r="AW982" s="65">
        <f t="shared" si="240"/>
        <v>839.29909090909109</v>
      </c>
      <c r="AX982" s="65"/>
      <c r="AY982" s="63">
        <f>VLOOKUP(L982,'Status Report'!B:CF,81,0)</f>
        <v>0</v>
      </c>
      <c r="AZ982" s="63" t="str">
        <f>VLOOKUP(L982,'Status Report'!B:S,18,0)</f>
        <v xml:space="preserve">Konstantinos Zoupanos </v>
      </c>
      <c r="BB982" s="63">
        <f>VLOOKUP(L982,'Status Report'!B:Z,25,0)</f>
        <v>10</v>
      </c>
      <c r="BC982" s="63">
        <f t="shared" si="241"/>
        <v>120</v>
      </c>
      <c r="BF982">
        <f>VLOOKUP(L982,'Status Report'!B:CE,82,0)</f>
        <v>0</v>
      </c>
      <c r="BG982">
        <f>VLOOKUP(L982,'Status Report'!B:CF,83,0)</f>
        <v>0</v>
      </c>
      <c r="BH982">
        <f>VLOOKUP(L982,'Status Report'!B:CG,84,0)</f>
        <v>0</v>
      </c>
      <c r="BI982" t="s">
        <v>901</v>
      </c>
      <c r="BJ982" t="s">
        <v>795</v>
      </c>
      <c r="BM982" s="67">
        <f t="shared" si="242"/>
        <v>679</v>
      </c>
    </row>
    <row r="983" spans="1:65" x14ac:dyDescent="0.25">
      <c r="A983" s="68" t="str">
        <f>VLOOKUP(L983,'Status Report'!B:CB,79,0)</f>
        <v>Heineken - F1</v>
      </c>
      <c r="C983">
        <v>20006102</v>
      </c>
      <c r="D983">
        <v>3097089</v>
      </c>
      <c r="E983" t="s">
        <v>913</v>
      </c>
      <c r="F983" t="s">
        <v>914</v>
      </c>
      <c r="G983" t="str">
        <f>VLOOKUP(D983,'[2]sold to'!$A:$H,8,0)</f>
        <v>Slovakia</v>
      </c>
      <c r="H983" t="str">
        <f>VLOOKUP(D983,'[2]sold to'!$A:$I,9,0)</f>
        <v>Europe</v>
      </c>
      <c r="K983">
        <v>150</v>
      </c>
      <c r="L983">
        <v>88027359</v>
      </c>
      <c r="M983" t="s">
        <v>145</v>
      </c>
      <c r="N983">
        <v>5</v>
      </c>
      <c r="P983" t="str">
        <f>VLOOKUP(L983,'Status Report'!B:AA,26,0)</f>
        <v>China</v>
      </c>
      <c r="Q983" t="str">
        <f>VLOOKUP(L983,'Status Report'!B:AB,27,0)</f>
        <v>Bar support</v>
      </c>
      <c r="R983">
        <f>VLOOKUP(L983,'Status Report'!B:X,23,0)</f>
        <v>84</v>
      </c>
      <c r="S983" t="str">
        <f>VLOOKUP(L983,'Status Report'!B:T,19,0)</f>
        <v>Asian Sourcing Link</v>
      </c>
      <c r="T983" s="62">
        <f>VLOOKUP(L983,'Status Report'!B:E,4,0)</f>
        <v>1</v>
      </c>
      <c r="U983" s="19">
        <f>_xlfn.IFS(AI983="Den Bosch",VLOOKUP(L983,'Status Report'!B:AM,35,0),AI983="Yantian",VLOOKUP(L983,'Status Report'!B:AM,36,0),AI983="",IF(H983="Asia Pacific",VLOOKUP(L983,'Status Report'!B:AM,36,0),VLOOKUP(L983,'Status Report'!B:AM,35,0)),AI983="Direct shipment",IF(H983="Asia Pacific",VLOOKUP(L983,'Status Report'!B:AM,36,0),VLOOKUP(L983,'Status Report'!B:AM,35,0)))</f>
        <v>63.179999999999993</v>
      </c>
      <c r="V983" s="20">
        <f t="shared" si="229"/>
        <v>315.89999999999998</v>
      </c>
      <c r="W983" s="19">
        <f>_xlfn.IFS(AI983="Den Bosch",VLOOKUP(L983,'Status Report'!B:AM,37,0),AI983="Yantian",VLOOKUP(L983,'Status Report'!B:AM,38,0),AI983="",IF(H983="Asia Pacific",VLOOKUP(L983,'Status Report'!B:AM,38,0),VLOOKUP(L983,'Status Report'!B:AM,37,0)),AI983="Direct shipment",IF(H983="Asia Pacific",VLOOKUP(L983,'Status Report'!B:AM,38,0),VLOOKUP(L983,'Status Report'!B:AM,37,0)))</f>
        <v>63.179999999999993</v>
      </c>
      <c r="X983" s="20">
        <f t="shared" si="230"/>
        <v>315.89999999999998</v>
      </c>
      <c r="Y983" s="20">
        <f>_xlfn.IFS(AI983="Den Bosch",VLOOKUP(L983,'Status Report'!B:AO,39,0),AI983="Yantian",VLOOKUP(L983,'Status Report'!B:AO,40,0),AI983="",IF(H983="Asia Pacific",VLOOKUP(L983,'Status Report'!B:AO,40,0),VLOOKUP(L983,'Status Report'!B:AO,39,0)),AI983="Direct shipment",IF(H983="Asia Pacific",VLOOKUP(L983,'Status Report'!B:AO,40,0),VLOOKUP(L983,'Status Report'!B:AO,39,0)))</f>
        <v>0</v>
      </c>
      <c r="Z983" s="20">
        <f t="shared" si="231"/>
        <v>0</v>
      </c>
      <c r="AA983" s="20">
        <f t="shared" si="232"/>
        <v>315.89999999999998</v>
      </c>
      <c r="AB983" s="21">
        <f>_xlfn.IFS(AI983="Den Bosch",VLOOKUP(L983,'Status Report'!B:AM,33,0),AI983="Yantian",VLOOKUP(L983,'Status Report'!B:AM,34,0),AI983="",IF(H983="Asia Pacific",VLOOKUP(L983,'Status Report'!B:AM,34,0),VLOOKUP(L983,'Status Report'!B:AM,33,0)),AI983="Direct shipment",IF(H983="Asia Pacific",VLOOKUP(L983,'Status Report'!B:AM,34,0),VLOOKUP(L983,'Status Report'!B:AM,33,0)))</f>
        <v>54.651600000000002</v>
      </c>
      <c r="AC983" s="21">
        <f>VLOOKUP(L983,'Status Report'!B:CE,82,0)</f>
        <v>0</v>
      </c>
      <c r="AD983" s="21">
        <f t="shared" si="233"/>
        <v>54.651600000000002</v>
      </c>
      <c r="AE983" s="63">
        <f>VLOOKUP(L983,'Status Report'!B:W,20,0)</f>
        <v>35</v>
      </c>
      <c r="AF983" s="63">
        <f>VLOOKUP(L983,'Status Report'!B:W,21,0)</f>
        <v>21</v>
      </c>
      <c r="AG983" s="63">
        <f>VLOOKUP(L983,'Status Report'!B:W,22,0)</f>
        <v>53</v>
      </c>
      <c r="AH983" s="22">
        <f t="shared" si="234"/>
        <v>0.194775</v>
      </c>
      <c r="AK983" s="63">
        <f>IFERROR(VLOOKUP(G983,ASEAN!A:A,1,0),0)</f>
        <v>0</v>
      </c>
      <c r="AL983" s="63">
        <f>IFERROR(VLOOKUP(D983,'[3]customer specs'!$B$1:$D$65536,3,0),0)</f>
        <v>0</v>
      </c>
      <c r="AM983" s="64">
        <f t="shared" si="235"/>
        <v>0</v>
      </c>
      <c r="AN983" s="64">
        <f t="shared" si="236"/>
        <v>0</v>
      </c>
      <c r="AO983" s="63"/>
      <c r="AP983" s="63"/>
      <c r="AQ983" s="63" t="str">
        <f t="shared" si="237"/>
        <v>no</v>
      </c>
      <c r="AR983" s="20">
        <f t="shared" si="238"/>
        <v>273.25800000000004</v>
      </c>
      <c r="AS983" s="63"/>
      <c r="AT983" s="23">
        <f t="shared" si="228"/>
        <v>0.12</v>
      </c>
      <c r="AU983" s="65">
        <f t="shared" si="239"/>
        <v>62.104090909090914</v>
      </c>
      <c r="AV983" s="65"/>
      <c r="AW983" s="65">
        <f t="shared" si="240"/>
        <v>310.52045454545458</v>
      </c>
      <c r="AX983" s="65"/>
      <c r="AY983" s="63">
        <f>VLOOKUP(L983,'Status Report'!B:CF,81,0)</f>
        <v>0</v>
      </c>
      <c r="AZ983" s="63" t="str">
        <f>VLOOKUP(L983,'Status Report'!B:S,18,0)</f>
        <v xml:space="preserve">Ellina Smirnova </v>
      </c>
      <c r="BB983" s="63">
        <f>VLOOKUP(L983,'Status Report'!B:Z,25,0)</f>
        <v>6</v>
      </c>
      <c r="BC983" s="63">
        <f t="shared" si="241"/>
        <v>30</v>
      </c>
      <c r="BF983">
        <f>VLOOKUP(L983,'Status Report'!B:CE,82,0)</f>
        <v>0</v>
      </c>
      <c r="BG983">
        <f>VLOOKUP(L983,'Status Report'!B:CF,83,0)</f>
        <v>0</v>
      </c>
      <c r="BH983">
        <f>VLOOKUP(L983,'Status Report'!B:CG,84,0)</f>
        <v>0</v>
      </c>
      <c r="BI983" t="s">
        <v>901</v>
      </c>
      <c r="BJ983" t="s">
        <v>795</v>
      </c>
      <c r="BM983" s="67">
        <f t="shared" si="242"/>
        <v>25</v>
      </c>
    </row>
    <row r="984" spans="1:65" x14ac:dyDescent="0.25">
      <c r="A984" s="68" t="str">
        <f>VLOOKUP(L984,'Status Report'!B:CB,79,0)</f>
        <v>Heineken - F1</v>
      </c>
      <c r="C984">
        <v>20006102</v>
      </c>
      <c r="D984">
        <v>3097089</v>
      </c>
      <c r="E984" t="s">
        <v>913</v>
      </c>
      <c r="F984" t="s">
        <v>914</v>
      </c>
      <c r="G984" t="str">
        <f>VLOOKUP(D984,'[2]sold to'!$A:$H,8,0)</f>
        <v>Slovakia</v>
      </c>
      <c r="H984" t="str">
        <f>VLOOKUP(D984,'[2]sold to'!$A:$I,9,0)</f>
        <v>Europe</v>
      </c>
      <c r="K984">
        <v>160</v>
      </c>
      <c r="L984">
        <v>88027360</v>
      </c>
      <c r="M984" t="s">
        <v>847</v>
      </c>
      <c r="N984">
        <v>14</v>
      </c>
      <c r="P984" t="str">
        <f>VLOOKUP(L984,'Status Report'!B:AA,26,0)</f>
        <v>China</v>
      </c>
      <c r="Q984" t="str">
        <f>VLOOKUP(L984,'Status Report'!B:AB,27,0)</f>
        <v>Premiums</v>
      </c>
      <c r="R984">
        <f>VLOOKUP(L984,'Status Report'!B:X,23,0)</f>
        <v>100</v>
      </c>
      <c r="S984" t="str">
        <f>VLOOKUP(L984,'Status Report'!B:T,19,0)</f>
        <v>Asian Sourcing Link</v>
      </c>
      <c r="T984" s="62">
        <f>VLOOKUP(L984,'Status Report'!B:E,4,0)</f>
        <v>3</v>
      </c>
      <c r="U984" s="19">
        <f>_xlfn.IFS(AI984="Den Bosch",VLOOKUP(L984,'Status Report'!B:AM,35,0),AI984="Yantian",VLOOKUP(L984,'Status Report'!B:AM,36,0),AI984="",IF(H984="Asia Pacific",VLOOKUP(L984,'Status Report'!B:AM,36,0),VLOOKUP(L984,'Status Report'!B:AM,35,0)),AI984="Direct shipment",IF(H984="Asia Pacific",VLOOKUP(L984,'Status Report'!B:AM,36,0),VLOOKUP(L984,'Status Report'!B:AM,35,0)))</f>
        <v>41.7</v>
      </c>
      <c r="V984" s="20">
        <f t="shared" si="229"/>
        <v>583.80000000000007</v>
      </c>
      <c r="W984" s="19">
        <f>_xlfn.IFS(AI984="Den Bosch",VLOOKUP(L984,'Status Report'!B:AM,37,0),AI984="Yantian",VLOOKUP(L984,'Status Report'!B:AM,38,0),AI984="",IF(H984="Asia Pacific",VLOOKUP(L984,'Status Report'!B:AM,38,0),VLOOKUP(L984,'Status Report'!B:AM,37,0)),AI984="Direct shipment",IF(H984="Asia Pacific",VLOOKUP(L984,'Status Report'!B:AM,38,0),VLOOKUP(L984,'Status Report'!B:AM,37,0)))</f>
        <v>25.45</v>
      </c>
      <c r="X984" s="20">
        <f t="shared" si="230"/>
        <v>356.3</v>
      </c>
      <c r="Y984" s="20">
        <f>_xlfn.IFS(AI984="Den Bosch",VLOOKUP(L984,'Status Report'!B:AO,39,0),AI984="Yantian",VLOOKUP(L984,'Status Report'!B:AO,40,0),AI984="",IF(H984="Asia Pacific",VLOOKUP(L984,'Status Report'!B:AO,40,0),VLOOKUP(L984,'Status Report'!B:AO,39,0)),AI984="Direct shipment",IF(H984="Asia Pacific",VLOOKUP(L984,'Status Report'!B:AO,40,0),VLOOKUP(L984,'Status Report'!B:AO,39,0)))</f>
        <v>0</v>
      </c>
      <c r="Z984" s="20">
        <f t="shared" si="231"/>
        <v>0</v>
      </c>
      <c r="AA984" s="20">
        <f t="shared" si="232"/>
        <v>356.3</v>
      </c>
      <c r="AB984" s="21">
        <f>_xlfn.IFS(AI984="Den Bosch",VLOOKUP(L984,'Status Report'!B:AM,33,0),AI984="Yantian",VLOOKUP(L984,'Status Report'!B:AM,34,0),AI984="",IF(H984="Asia Pacific",VLOOKUP(L984,'Status Report'!B:AM,34,0),VLOOKUP(L984,'Status Report'!B:AM,33,0)),AI984="Direct shipment",IF(H984="Asia Pacific",VLOOKUP(L984,'Status Report'!B:AM,34,0),VLOOKUP(L984,'Status Report'!B:AM,33,0)))</f>
        <v>21.831</v>
      </c>
      <c r="AC984" s="21">
        <f>VLOOKUP(L984,'Status Report'!B:CE,82,0)</f>
        <v>0</v>
      </c>
      <c r="AD984" s="21">
        <f t="shared" si="233"/>
        <v>21.831</v>
      </c>
      <c r="AE984" s="63">
        <f>VLOOKUP(L984,'Status Report'!B:W,20,0)</f>
        <v>48</v>
      </c>
      <c r="AF984" s="63">
        <f>VLOOKUP(L984,'Status Report'!B:W,21,0)</f>
        <v>38</v>
      </c>
      <c r="AG984" s="63">
        <f>VLOOKUP(L984,'Status Report'!B:W,22,0)</f>
        <v>2.5</v>
      </c>
      <c r="AH984" s="22">
        <f t="shared" si="234"/>
        <v>6.3839999999999994E-2</v>
      </c>
      <c r="AI984" t="s">
        <v>990</v>
      </c>
      <c r="AK984" s="63">
        <f>IFERROR(VLOOKUP(G984,ASEAN!A:A,1,0),0)</f>
        <v>0</v>
      </c>
      <c r="AL984" s="63">
        <f>IFERROR(VLOOKUP(D984,'[3]customer specs'!$B$1:$D$65536,3,0),0)</f>
        <v>0</v>
      </c>
      <c r="AM984" s="64">
        <f t="shared" si="235"/>
        <v>227.50000000000006</v>
      </c>
      <c r="AN984" s="64">
        <f t="shared" si="236"/>
        <v>0</v>
      </c>
      <c r="AO984" s="63"/>
      <c r="AP984" s="63"/>
      <c r="AQ984" s="63" t="str">
        <f t="shared" si="237"/>
        <v>no</v>
      </c>
      <c r="AR984" s="20">
        <f t="shared" si="238"/>
        <v>305.63400000000001</v>
      </c>
      <c r="AS984" s="63"/>
      <c r="AT984" s="23">
        <f t="shared" si="228"/>
        <v>0.12</v>
      </c>
      <c r="AU984" s="65">
        <f t="shared" si="239"/>
        <v>24.807954545454546</v>
      </c>
      <c r="AV984" s="65"/>
      <c r="AW984" s="65">
        <f t="shared" si="240"/>
        <v>347.31136363636364</v>
      </c>
      <c r="AX984" s="65"/>
      <c r="AY984" s="63">
        <f>VLOOKUP(L984,'Status Report'!B:CF,81,0)</f>
        <v>0</v>
      </c>
      <c r="AZ984" s="63" t="str">
        <f>VLOOKUP(L984,'Status Report'!B:S,18,0)</f>
        <v xml:space="preserve">Ellina Smirnova </v>
      </c>
      <c r="BB984" s="63">
        <f>VLOOKUP(L984,'Status Report'!B:Z,25,0)</f>
        <v>5</v>
      </c>
      <c r="BC984" s="63">
        <f t="shared" si="241"/>
        <v>70</v>
      </c>
      <c r="BF984">
        <f>VLOOKUP(L984,'Status Report'!B:CE,82,0)</f>
        <v>0</v>
      </c>
      <c r="BG984">
        <f>VLOOKUP(L984,'Status Report'!B:CF,83,0)</f>
        <v>0</v>
      </c>
      <c r="BH984">
        <f>VLOOKUP(L984,'Status Report'!B:CG,84,0)</f>
        <v>0</v>
      </c>
      <c r="BI984" t="s">
        <v>901</v>
      </c>
      <c r="BJ984" t="s">
        <v>795</v>
      </c>
      <c r="BM984" s="67">
        <f t="shared" si="242"/>
        <v>628</v>
      </c>
    </row>
    <row r="985" spans="1:65" x14ac:dyDescent="0.25">
      <c r="A985" s="68" t="str">
        <f>VLOOKUP(L985,'Status Report'!B:CB,79,0)</f>
        <v>Heineken - F1</v>
      </c>
      <c r="C985">
        <v>20006102</v>
      </c>
      <c r="D985">
        <v>3097089</v>
      </c>
      <c r="E985" t="s">
        <v>913</v>
      </c>
      <c r="F985" t="s">
        <v>914</v>
      </c>
      <c r="G985" t="str">
        <f>VLOOKUP(D985,'[2]sold to'!$A:$H,8,0)</f>
        <v>Slovakia</v>
      </c>
      <c r="H985" t="str">
        <f>VLOOKUP(D985,'[2]sold to'!$A:$I,9,0)</f>
        <v>Europe</v>
      </c>
      <c r="K985">
        <v>170</v>
      </c>
      <c r="L985">
        <v>88027362</v>
      </c>
      <c r="M985" t="s">
        <v>126</v>
      </c>
      <c r="N985">
        <v>5</v>
      </c>
      <c r="P985" t="str">
        <f>VLOOKUP(L985,'Status Report'!B:AA,26,0)</f>
        <v>China</v>
      </c>
      <c r="Q985" t="str">
        <f>VLOOKUP(L985,'Status Report'!B:AB,27,0)</f>
        <v>Bar support</v>
      </c>
      <c r="R985">
        <f>VLOOKUP(L985,'Status Report'!B:X,23,0)</f>
        <v>84</v>
      </c>
      <c r="S985" t="str">
        <f>VLOOKUP(L985,'Status Report'!B:T,19,0)</f>
        <v>Asian Sourcing Link</v>
      </c>
      <c r="T985" s="62">
        <f>VLOOKUP(L985,'Status Report'!B:E,4,0)</f>
        <v>1</v>
      </c>
      <c r="U985" s="19">
        <f>_xlfn.IFS(AI985="Den Bosch",VLOOKUP(L985,'Status Report'!B:AM,35,0),AI985="Yantian",VLOOKUP(L985,'Status Report'!B:AM,36,0),AI985="",IF(H985="Asia Pacific",VLOOKUP(L985,'Status Report'!B:AM,36,0),VLOOKUP(L985,'Status Report'!B:AM,35,0)),AI985="Direct shipment",IF(H985="Asia Pacific",VLOOKUP(L985,'Status Report'!B:AM,36,0),VLOOKUP(L985,'Status Report'!B:AM,35,0)))</f>
        <v>63.179999999999993</v>
      </c>
      <c r="V985" s="20">
        <f t="shared" si="229"/>
        <v>315.89999999999998</v>
      </c>
      <c r="W985" s="19">
        <f>_xlfn.IFS(AI985="Den Bosch",VLOOKUP(L985,'Status Report'!B:AM,37,0),AI985="Yantian",VLOOKUP(L985,'Status Report'!B:AM,38,0),AI985="",IF(H985="Asia Pacific",VLOOKUP(L985,'Status Report'!B:AM,38,0),VLOOKUP(L985,'Status Report'!B:AM,37,0)),AI985="Direct shipment",IF(H985="Asia Pacific",VLOOKUP(L985,'Status Report'!B:AM,38,0),VLOOKUP(L985,'Status Report'!B:AM,37,0)))</f>
        <v>63.179999999999993</v>
      </c>
      <c r="X985" s="20">
        <f t="shared" si="230"/>
        <v>315.89999999999998</v>
      </c>
      <c r="Y985" s="20">
        <f>_xlfn.IFS(AI985="Den Bosch",VLOOKUP(L985,'Status Report'!B:AO,39,0),AI985="Yantian",VLOOKUP(L985,'Status Report'!B:AO,40,0),AI985="",IF(H985="Asia Pacific",VLOOKUP(L985,'Status Report'!B:AO,40,0),VLOOKUP(L985,'Status Report'!B:AO,39,0)),AI985="Direct shipment",IF(H985="Asia Pacific",VLOOKUP(L985,'Status Report'!B:AO,40,0),VLOOKUP(L985,'Status Report'!B:AO,39,0)))</f>
        <v>0</v>
      </c>
      <c r="Z985" s="20">
        <f t="shared" si="231"/>
        <v>0</v>
      </c>
      <c r="AA985" s="20">
        <f t="shared" si="232"/>
        <v>315.89999999999998</v>
      </c>
      <c r="AB985" s="21">
        <f>_xlfn.IFS(AI985="Den Bosch",VLOOKUP(L985,'Status Report'!B:AM,33,0),AI985="Yantian",VLOOKUP(L985,'Status Report'!B:AM,34,0),AI985="",IF(H985="Asia Pacific",VLOOKUP(L985,'Status Report'!B:AM,34,0),VLOOKUP(L985,'Status Report'!B:AM,33,0)),AI985="Direct shipment",IF(H985="Asia Pacific",VLOOKUP(L985,'Status Report'!B:AM,34,0),VLOOKUP(L985,'Status Report'!B:AM,33,0)))</f>
        <v>54.651600000000002</v>
      </c>
      <c r="AC985" s="21">
        <f>VLOOKUP(L985,'Status Report'!B:CE,82,0)</f>
        <v>0</v>
      </c>
      <c r="AD985" s="21">
        <f t="shared" si="233"/>
        <v>54.651600000000002</v>
      </c>
      <c r="AE985" s="63">
        <f>VLOOKUP(L985,'Status Report'!B:W,20,0)</f>
        <v>35</v>
      </c>
      <c r="AF985" s="63">
        <f>VLOOKUP(L985,'Status Report'!B:W,21,0)</f>
        <v>21</v>
      </c>
      <c r="AG985" s="63">
        <f>VLOOKUP(L985,'Status Report'!B:W,22,0)</f>
        <v>53</v>
      </c>
      <c r="AH985" s="22">
        <f t="shared" si="234"/>
        <v>0.194775</v>
      </c>
      <c r="AK985" s="63">
        <f>IFERROR(VLOOKUP(G985,ASEAN!A:A,1,0),0)</f>
        <v>0</v>
      </c>
      <c r="AL985" s="63">
        <f>IFERROR(VLOOKUP(D985,'[3]customer specs'!$B$1:$D$65536,3,0),0)</f>
        <v>0</v>
      </c>
      <c r="AM985" s="64">
        <f t="shared" si="235"/>
        <v>0</v>
      </c>
      <c r="AN985" s="64">
        <f t="shared" si="236"/>
        <v>0</v>
      </c>
      <c r="AO985" s="63"/>
      <c r="AP985" s="63"/>
      <c r="AQ985" s="63" t="str">
        <f t="shared" si="237"/>
        <v>no</v>
      </c>
      <c r="AR985" s="20">
        <f t="shared" si="238"/>
        <v>273.25800000000004</v>
      </c>
      <c r="AS985" s="63"/>
      <c r="AT985" s="23">
        <f t="shared" si="228"/>
        <v>0.12</v>
      </c>
      <c r="AU985" s="65">
        <f t="shared" si="239"/>
        <v>62.104090909090914</v>
      </c>
      <c r="AV985" s="65"/>
      <c r="AW985" s="65">
        <f t="shared" si="240"/>
        <v>310.52045454545458</v>
      </c>
      <c r="AX985" s="65"/>
      <c r="AY985" s="63">
        <f>VLOOKUP(L985,'Status Report'!B:CF,81,0)</f>
        <v>0</v>
      </c>
      <c r="AZ985" s="63" t="str">
        <f>VLOOKUP(L985,'Status Report'!B:S,18,0)</f>
        <v xml:space="preserve">Ellina Smirnova </v>
      </c>
      <c r="BB985" s="63">
        <f>VLOOKUP(L985,'Status Report'!B:Z,25,0)</f>
        <v>6</v>
      </c>
      <c r="BC985" s="63">
        <f t="shared" si="241"/>
        <v>30</v>
      </c>
      <c r="BF985">
        <f>VLOOKUP(L985,'Status Report'!B:CE,82,0)</f>
        <v>0</v>
      </c>
      <c r="BG985">
        <f>VLOOKUP(L985,'Status Report'!B:CF,83,0)</f>
        <v>0</v>
      </c>
      <c r="BH985">
        <f>VLOOKUP(L985,'Status Report'!B:CG,84,0)</f>
        <v>0</v>
      </c>
      <c r="BI985" t="s">
        <v>901</v>
      </c>
      <c r="BJ985" t="s">
        <v>795</v>
      </c>
      <c r="BM985" s="67">
        <f t="shared" si="242"/>
        <v>31</v>
      </c>
    </row>
    <row r="986" spans="1:65" x14ac:dyDescent="0.25">
      <c r="A986" s="68" t="str">
        <f>VLOOKUP(L986,'Status Report'!B:CB,79,0)</f>
        <v>Heineken - F1</v>
      </c>
      <c r="C986">
        <v>20006102</v>
      </c>
      <c r="D986">
        <v>3097089</v>
      </c>
      <c r="E986" t="s">
        <v>913</v>
      </c>
      <c r="F986" t="s">
        <v>914</v>
      </c>
      <c r="G986" t="str">
        <f>VLOOKUP(D986,'[2]sold to'!$A:$H,8,0)</f>
        <v>Slovakia</v>
      </c>
      <c r="H986" t="str">
        <f>VLOOKUP(D986,'[2]sold to'!$A:$I,9,0)</f>
        <v>Europe</v>
      </c>
      <c r="K986">
        <v>180</v>
      </c>
      <c r="L986">
        <v>88027365</v>
      </c>
      <c r="M986" t="s">
        <v>564</v>
      </c>
      <c r="N986">
        <v>2</v>
      </c>
      <c r="P986" t="str">
        <f>VLOOKUP(L986,'Status Report'!B:AA,26,0)</f>
        <v>China</v>
      </c>
      <c r="Q986" t="str">
        <f>VLOOKUP(L986,'Status Report'!B:AB,27,0)</f>
        <v>Textiles-Clothing</v>
      </c>
      <c r="R986">
        <f>VLOOKUP(L986,'Status Report'!B:X,23,0)</f>
        <v>84</v>
      </c>
      <c r="S986" t="str">
        <f>VLOOKUP(L986,'Status Report'!B:T,19,0)</f>
        <v>Promocean The Netherlands BV</v>
      </c>
      <c r="T986" s="62">
        <f>VLOOKUP(L986,'Status Report'!B:E,4,0)</f>
        <v>3</v>
      </c>
      <c r="U986" s="19">
        <f>_xlfn.IFS(AI986="Den Bosch",VLOOKUP(L986,'Status Report'!B:AM,35,0),AI986="Yantian",VLOOKUP(L986,'Status Report'!B:AM,36,0),AI986="",IF(H986="Asia Pacific",VLOOKUP(L986,'Status Report'!B:AM,36,0),VLOOKUP(L986,'Status Report'!B:AM,35,0)),AI986="Direct shipment",IF(H986="Asia Pacific",VLOOKUP(L986,'Status Report'!B:AM,36,0),VLOOKUP(L986,'Status Report'!B:AM,35,0)))</f>
        <v>46.2</v>
      </c>
      <c r="V986" s="20">
        <f t="shared" si="229"/>
        <v>92.4</v>
      </c>
      <c r="W986" s="19">
        <f>_xlfn.IFS(AI986="Den Bosch",VLOOKUP(L986,'Status Report'!B:AM,37,0),AI986="Yantian",VLOOKUP(L986,'Status Report'!B:AM,38,0),AI986="",IF(H986="Asia Pacific",VLOOKUP(L986,'Status Report'!B:AM,38,0),VLOOKUP(L986,'Status Report'!B:AM,37,0)),AI986="Direct shipment",IF(H986="Asia Pacific",VLOOKUP(L986,'Status Report'!B:AM,38,0),VLOOKUP(L986,'Status Report'!B:AM,37,0)))</f>
        <v>45.36</v>
      </c>
      <c r="X986" s="20">
        <f t="shared" si="230"/>
        <v>90.72</v>
      </c>
      <c r="Y986" s="20">
        <f>_xlfn.IFS(AI986="Den Bosch",VLOOKUP(L986,'Status Report'!B:AO,39,0),AI986="Yantian",VLOOKUP(L986,'Status Report'!B:AO,40,0),AI986="",IF(H986="Asia Pacific",VLOOKUP(L986,'Status Report'!B:AO,40,0),VLOOKUP(L986,'Status Report'!B:AO,39,0)),AI986="Direct shipment",IF(H986="Asia Pacific",VLOOKUP(L986,'Status Report'!B:AO,40,0),VLOOKUP(L986,'Status Report'!B:AO,39,0)))</f>
        <v>0</v>
      </c>
      <c r="Z986" s="20">
        <f t="shared" si="231"/>
        <v>0</v>
      </c>
      <c r="AA986" s="20">
        <f t="shared" si="232"/>
        <v>90.72</v>
      </c>
      <c r="AB986" s="21">
        <f>_xlfn.IFS(AI986="Den Bosch",VLOOKUP(L986,'Status Report'!B:AM,33,0),AI986="Yantian",VLOOKUP(L986,'Status Report'!B:AM,34,0),AI986="",IF(H986="Asia Pacific",VLOOKUP(L986,'Status Report'!B:AM,34,0),VLOOKUP(L986,'Status Report'!B:AM,33,0)),AI986="Direct shipment",IF(H986="Asia Pacific",VLOOKUP(L986,'Status Report'!B:AM,34,0),VLOOKUP(L986,'Status Report'!B:AM,33,0)))</f>
        <v>39.569399999999995</v>
      </c>
      <c r="AC986" s="21">
        <f>VLOOKUP(L986,'Status Report'!B:CE,82,0)</f>
        <v>0</v>
      </c>
      <c r="AD986" s="21">
        <f t="shared" si="233"/>
        <v>39.569399999999995</v>
      </c>
      <c r="AE986" s="63">
        <f>VLOOKUP(L986,'Status Report'!B:W,20,0)</f>
        <v>35</v>
      </c>
      <c r="AF986" s="63">
        <f>VLOOKUP(L986,'Status Report'!B:W,21,0)</f>
        <v>28</v>
      </c>
      <c r="AG986" s="63">
        <f>VLOOKUP(L986,'Status Report'!B:W,22,0)</f>
        <v>6</v>
      </c>
      <c r="AH986" s="22">
        <f t="shared" si="234"/>
        <v>1.176E-2</v>
      </c>
      <c r="AI986" t="s">
        <v>990</v>
      </c>
      <c r="AK986" s="63">
        <f>IFERROR(VLOOKUP(G986,ASEAN!A:A,1,0),0)</f>
        <v>0</v>
      </c>
      <c r="AL986" s="63">
        <f>IFERROR(VLOOKUP(D986,'[3]customer specs'!$B$1:$D$65536,3,0),0)</f>
        <v>0</v>
      </c>
      <c r="AM986" s="64">
        <f t="shared" si="235"/>
        <v>1.6800000000000068</v>
      </c>
      <c r="AN986" s="64">
        <f t="shared" si="236"/>
        <v>0</v>
      </c>
      <c r="AO986" s="63"/>
      <c r="AP986" s="63"/>
      <c r="AQ986" s="63" t="str">
        <f t="shared" si="237"/>
        <v>no</v>
      </c>
      <c r="AR986" s="20">
        <f t="shared" si="238"/>
        <v>79.138799999999989</v>
      </c>
      <c r="AS986" s="63"/>
      <c r="AT986" s="23">
        <f t="shared" si="228"/>
        <v>0.12</v>
      </c>
      <c r="AU986" s="65">
        <f t="shared" si="239"/>
        <v>44.965227272727269</v>
      </c>
      <c r="AV986" s="65"/>
      <c r="AW986" s="65">
        <f t="shared" si="240"/>
        <v>89.930454545454538</v>
      </c>
      <c r="AX986" s="65"/>
      <c r="AY986" s="63">
        <f>VLOOKUP(L986,'Status Report'!B:CF,81,0)</f>
        <v>0</v>
      </c>
      <c r="AZ986" s="63" t="str">
        <f>VLOOKUP(L986,'Status Report'!B:S,18,0)</f>
        <v xml:space="preserve">Konstantinos Zoupanos </v>
      </c>
      <c r="BB986" s="63">
        <f>VLOOKUP(L986,'Status Report'!B:Z,25,0)</f>
        <v>6</v>
      </c>
      <c r="BC986" s="63">
        <f t="shared" si="241"/>
        <v>12</v>
      </c>
      <c r="BF986">
        <f>VLOOKUP(L986,'Status Report'!B:CE,82,0)</f>
        <v>0</v>
      </c>
      <c r="BG986">
        <f>VLOOKUP(L986,'Status Report'!B:CF,83,0)</f>
        <v>0</v>
      </c>
      <c r="BH986">
        <f>VLOOKUP(L986,'Status Report'!B:CG,84,0)</f>
        <v>0</v>
      </c>
      <c r="BI986" t="s">
        <v>901</v>
      </c>
      <c r="BJ986" t="s">
        <v>795</v>
      </c>
      <c r="BM986" s="67">
        <f t="shared" si="242"/>
        <v>19</v>
      </c>
    </row>
    <row r="987" spans="1:65" x14ac:dyDescent="0.25">
      <c r="A987" s="68" t="str">
        <f>VLOOKUP(L987,'Status Report'!B:CB,79,0)</f>
        <v>Heineken - F1</v>
      </c>
      <c r="C987">
        <v>20006102</v>
      </c>
      <c r="D987">
        <v>3097089</v>
      </c>
      <c r="E987" t="s">
        <v>913</v>
      </c>
      <c r="F987" t="s">
        <v>914</v>
      </c>
      <c r="G987" t="str">
        <f>VLOOKUP(D987,'[2]sold to'!$A:$H,8,0)</f>
        <v>Slovakia</v>
      </c>
      <c r="H987" t="str">
        <f>VLOOKUP(D987,'[2]sold to'!$A:$I,9,0)</f>
        <v>Europe</v>
      </c>
      <c r="K987">
        <v>190</v>
      </c>
      <c r="L987">
        <v>88027366</v>
      </c>
      <c r="M987" t="s">
        <v>565</v>
      </c>
      <c r="N987">
        <v>2</v>
      </c>
      <c r="P987" t="str">
        <f>VLOOKUP(L987,'Status Report'!B:AA,26,0)</f>
        <v>China</v>
      </c>
      <c r="Q987" t="str">
        <f>VLOOKUP(L987,'Status Report'!B:AB,27,0)</f>
        <v>Textiles-Clothing</v>
      </c>
      <c r="R987">
        <f>VLOOKUP(L987,'Status Report'!B:X,23,0)</f>
        <v>84</v>
      </c>
      <c r="S987" t="str">
        <f>VLOOKUP(L987,'Status Report'!B:T,19,0)</f>
        <v>Promocean The Netherlands BV</v>
      </c>
      <c r="T987" s="62">
        <f>VLOOKUP(L987,'Status Report'!B:E,4,0)</f>
        <v>3</v>
      </c>
      <c r="U987" s="19">
        <f>_xlfn.IFS(AI987="Den Bosch",VLOOKUP(L987,'Status Report'!B:AM,35,0),AI987="Yantian",VLOOKUP(L987,'Status Report'!B:AM,36,0),AI987="",IF(H987="Asia Pacific",VLOOKUP(L987,'Status Report'!B:AM,36,0),VLOOKUP(L987,'Status Report'!B:AM,35,0)),AI987="Direct shipment",IF(H987="Asia Pacific",VLOOKUP(L987,'Status Report'!B:AM,36,0),VLOOKUP(L987,'Status Report'!B:AM,35,0)))</f>
        <v>46.2</v>
      </c>
      <c r="V987" s="20">
        <f t="shared" si="229"/>
        <v>92.4</v>
      </c>
      <c r="W987" s="19">
        <f>_xlfn.IFS(AI987="Den Bosch",VLOOKUP(L987,'Status Report'!B:AM,37,0),AI987="Yantian",VLOOKUP(L987,'Status Report'!B:AM,38,0),AI987="",IF(H987="Asia Pacific",VLOOKUP(L987,'Status Report'!B:AM,38,0),VLOOKUP(L987,'Status Report'!B:AM,37,0)),AI987="Direct shipment",IF(H987="Asia Pacific",VLOOKUP(L987,'Status Report'!B:AM,38,0),VLOOKUP(L987,'Status Report'!B:AM,37,0)))</f>
        <v>45.36</v>
      </c>
      <c r="X987" s="20">
        <f t="shared" si="230"/>
        <v>90.72</v>
      </c>
      <c r="Y987" s="20">
        <f>_xlfn.IFS(AI987="Den Bosch",VLOOKUP(L987,'Status Report'!B:AO,39,0),AI987="Yantian",VLOOKUP(L987,'Status Report'!B:AO,40,0),AI987="",IF(H987="Asia Pacific",VLOOKUP(L987,'Status Report'!B:AO,40,0),VLOOKUP(L987,'Status Report'!B:AO,39,0)),AI987="Direct shipment",IF(H987="Asia Pacific",VLOOKUP(L987,'Status Report'!B:AO,40,0),VLOOKUP(L987,'Status Report'!B:AO,39,0)))</f>
        <v>0</v>
      </c>
      <c r="Z987" s="20">
        <f t="shared" si="231"/>
        <v>0</v>
      </c>
      <c r="AA987" s="20">
        <f t="shared" si="232"/>
        <v>90.72</v>
      </c>
      <c r="AB987" s="21">
        <f>_xlfn.IFS(AI987="Den Bosch",VLOOKUP(L987,'Status Report'!B:AM,33,0),AI987="Yantian",VLOOKUP(L987,'Status Report'!B:AM,34,0),AI987="",IF(H987="Asia Pacific",VLOOKUP(L987,'Status Report'!B:AM,34,0),VLOOKUP(L987,'Status Report'!B:AM,33,0)),AI987="Direct shipment",IF(H987="Asia Pacific",VLOOKUP(L987,'Status Report'!B:AM,34,0),VLOOKUP(L987,'Status Report'!B:AM,33,0)))</f>
        <v>39.569399999999995</v>
      </c>
      <c r="AC987" s="21">
        <f>VLOOKUP(L987,'Status Report'!B:CE,82,0)</f>
        <v>0</v>
      </c>
      <c r="AD987" s="21">
        <f t="shared" si="233"/>
        <v>39.569399999999995</v>
      </c>
      <c r="AE987" s="63">
        <f>VLOOKUP(L987,'Status Report'!B:W,20,0)</f>
        <v>35</v>
      </c>
      <c r="AF987" s="63">
        <f>VLOOKUP(L987,'Status Report'!B:W,21,0)</f>
        <v>28</v>
      </c>
      <c r="AG987" s="63">
        <f>VLOOKUP(L987,'Status Report'!B:W,22,0)</f>
        <v>6</v>
      </c>
      <c r="AH987" s="22">
        <f t="shared" si="234"/>
        <v>1.176E-2</v>
      </c>
      <c r="AI987" t="s">
        <v>990</v>
      </c>
      <c r="AK987" s="63">
        <f>IFERROR(VLOOKUP(G987,ASEAN!A:A,1,0),0)</f>
        <v>0</v>
      </c>
      <c r="AL987" s="63">
        <f>IFERROR(VLOOKUP(D987,'[3]customer specs'!$B$1:$D$65536,3,0),0)</f>
        <v>0</v>
      </c>
      <c r="AM987" s="64">
        <f t="shared" si="235"/>
        <v>1.6800000000000068</v>
      </c>
      <c r="AN987" s="64">
        <f t="shared" si="236"/>
        <v>0</v>
      </c>
      <c r="AO987" s="63"/>
      <c r="AP987" s="63"/>
      <c r="AQ987" s="63" t="str">
        <f t="shared" si="237"/>
        <v>no</v>
      </c>
      <c r="AR987" s="20">
        <f t="shared" si="238"/>
        <v>79.138799999999989</v>
      </c>
      <c r="AS987" s="63"/>
      <c r="AT987" s="23">
        <f t="shared" si="228"/>
        <v>0.12</v>
      </c>
      <c r="AU987" s="65">
        <f t="shared" si="239"/>
        <v>44.965227272727269</v>
      </c>
      <c r="AV987" s="65"/>
      <c r="AW987" s="65">
        <f t="shared" si="240"/>
        <v>89.930454545454538</v>
      </c>
      <c r="AX987" s="65"/>
      <c r="AY987" s="63">
        <f>VLOOKUP(L987,'Status Report'!B:CF,81,0)</f>
        <v>0</v>
      </c>
      <c r="AZ987" s="63" t="str">
        <f>VLOOKUP(L987,'Status Report'!B:S,18,0)</f>
        <v xml:space="preserve">Konstantinos Zoupanos </v>
      </c>
      <c r="BB987" s="63">
        <f>VLOOKUP(L987,'Status Report'!B:Z,25,0)</f>
        <v>6</v>
      </c>
      <c r="BC987" s="63">
        <f t="shared" si="241"/>
        <v>12</v>
      </c>
      <c r="BF987">
        <f>VLOOKUP(L987,'Status Report'!B:CE,82,0)</f>
        <v>0</v>
      </c>
      <c r="BG987">
        <f>VLOOKUP(L987,'Status Report'!B:CF,83,0)</f>
        <v>0</v>
      </c>
      <c r="BH987">
        <f>VLOOKUP(L987,'Status Report'!B:CG,84,0)</f>
        <v>0</v>
      </c>
      <c r="BI987" t="s">
        <v>901</v>
      </c>
      <c r="BJ987" t="s">
        <v>795</v>
      </c>
      <c r="BM987" s="67">
        <f t="shared" si="242"/>
        <v>27</v>
      </c>
    </row>
    <row r="988" spans="1:65" x14ac:dyDescent="0.25">
      <c r="A988" s="68" t="str">
        <f>VLOOKUP(L988,'Status Report'!B:CB,79,0)</f>
        <v>Heineken - F1</v>
      </c>
      <c r="C988">
        <v>20006102</v>
      </c>
      <c r="D988">
        <v>3097089</v>
      </c>
      <c r="E988" t="s">
        <v>913</v>
      </c>
      <c r="F988" t="s">
        <v>914</v>
      </c>
      <c r="G988" t="str">
        <f>VLOOKUP(D988,'[2]sold to'!$A:$H,8,0)</f>
        <v>Slovakia</v>
      </c>
      <c r="H988" t="str">
        <f>VLOOKUP(D988,'[2]sold to'!$A:$I,9,0)</f>
        <v>Europe</v>
      </c>
      <c r="K988">
        <v>200</v>
      </c>
      <c r="L988">
        <v>88027370</v>
      </c>
      <c r="M988" t="s">
        <v>568</v>
      </c>
      <c r="N988">
        <v>1</v>
      </c>
      <c r="P988" t="str">
        <f>VLOOKUP(L988,'Status Report'!B:AA,26,0)</f>
        <v>China</v>
      </c>
      <c r="Q988" t="str">
        <f>VLOOKUP(L988,'Status Report'!B:AB,27,0)</f>
        <v>Textiles-Clothing</v>
      </c>
      <c r="R988">
        <f>VLOOKUP(L988,'Status Report'!B:X,23,0)</f>
        <v>84</v>
      </c>
      <c r="S988" t="str">
        <f>VLOOKUP(L988,'Status Report'!B:T,19,0)</f>
        <v>Promocean The Netherlands BV</v>
      </c>
      <c r="T988" s="62">
        <f>VLOOKUP(L988,'Status Report'!B:E,4,0)</f>
        <v>3</v>
      </c>
      <c r="U988" s="19">
        <f>_xlfn.IFS(AI988="Den Bosch",VLOOKUP(L988,'Status Report'!B:AM,35,0),AI988="Yantian",VLOOKUP(L988,'Status Report'!B:AM,36,0),AI988="",IF(H988="Asia Pacific",VLOOKUP(L988,'Status Report'!B:AM,36,0),VLOOKUP(L988,'Status Report'!B:AM,35,0)),AI988="Direct shipment",IF(H988="Asia Pacific",VLOOKUP(L988,'Status Report'!B:AM,36,0),VLOOKUP(L988,'Status Report'!B:AM,35,0)))</f>
        <v>47.7</v>
      </c>
      <c r="V988" s="20">
        <f t="shared" si="229"/>
        <v>47.7</v>
      </c>
      <c r="W988" s="19">
        <f>_xlfn.IFS(AI988="Den Bosch",VLOOKUP(L988,'Status Report'!B:AM,37,0),AI988="Yantian",VLOOKUP(L988,'Status Report'!B:AM,38,0),AI988="",IF(H988="Asia Pacific",VLOOKUP(L988,'Status Report'!B:AM,38,0),VLOOKUP(L988,'Status Report'!B:AM,37,0)),AI988="Direct shipment",IF(H988="Asia Pacific",VLOOKUP(L988,'Status Report'!B:AM,38,0),VLOOKUP(L988,'Status Report'!B:AM,37,0)))</f>
        <v>46.8</v>
      </c>
      <c r="X988" s="20">
        <f t="shared" si="230"/>
        <v>46.8</v>
      </c>
      <c r="Y988" s="20">
        <f>_xlfn.IFS(AI988="Den Bosch",VLOOKUP(L988,'Status Report'!B:AO,39,0),AI988="Yantian",VLOOKUP(L988,'Status Report'!B:AO,40,0),AI988="",IF(H988="Asia Pacific",VLOOKUP(L988,'Status Report'!B:AO,40,0),VLOOKUP(L988,'Status Report'!B:AO,39,0)),AI988="Direct shipment",IF(H988="Asia Pacific",VLOOKUP(L988,'Status Report'!B:AO,40,0),VLOOKUP(L988,'Status Report'!B:AO,39,0)))</f>
        <v>0</v>
      </c>
      <c r="Z988" s="20">
        <f t="shared" si="231"/>
        <v>0</v>
      </c>
      <c r="AA988" s="20">
        <f t="shared" si="232"/>
        <v>46.8</v>
      </c>
      <c r="AB988" s="21">
        <f>_xlfn.IFS(AI988="Den Bosch",VLOOKUP(L988,'Status Report'!B:AM,33,0),AI988="Yantian",VLOOKUP(L988,'Status Report'!B:AM,34,0),AI988="",IF(H988="Asia Pacific",VLOOKUP(L988,'Status Report'!B:AM,34,0),VLOOKUP(L988,'Status Report'!B:AM,33,0)),AI988="Direct shipment",IF(H988="Asia Pacific",VLOOKUP(L988,'Status Report'!B:AM,34,0),VLOOKUP(L988,'Status Report'!B:AM,33,0)))</f>
        <v>40.844699999999996</v>
      </c>
      <c r="AC988" s="21">
        <f>VLOOKUP(L988,'Status Report'!B:CE,82,0)</f>
        <v>0</v>
      </c>
      <c r="AD988" s="21">
        <f t="shared" si="233"/>
        <v>40.844699999999996</v>
      </c>
      <c r="AE988" s="63">
        <f>VLOOKUP(L988,'Status Report'!B:W,20,0)</f>
        <v>35</v>
      </c>
      <c r="AF988" s="63">
        <f>VLOOKUP(L988,'Status Report'!B:W,21,0)</f>
        <v>28</v>
      </c>
      <c r="AG988" s="63">
        <f>VLOOKUP(L988,'Status Report'!B:W,22,0)</f>
        <v>6</v>
      </c>
      <c r="AH988" s="22">
        <f t="shared" si="234"/>
        <v>5.8799999999999998E-3</v>
      </c>
      <c r="AI988" t="s">
        <v>990</v>
      </c>
      <c r="AK988" s="63">
        <f>IFERROR(VLOOKUP(G988,ASEAN!A:A,1,0),0)</f>
        <v>0</v>
      </c>
      <c r="AL988" s="63">
        <f>IFERROR(VLOOKUP(D988,'[3]customer specs'!$B$1:$D$65536,3,0),0)</f>
        <v>0</v>
      </c>
      <c r="AM988" s="64">
        <f t="shared" si="235"/>
        <v>0.90000000000000568</v>
      </c>
      <c r="AN988" s="64">
        <f t="shared" si="236"/>
        <v>0</v>
      </c>
      <c r="AO988" s="63"/>
      <c r="AP988" s="63"/>
      <c r="AQ988" s="63" t="str">
        <f t="shared" si="237"/>
        <v>no</v>
      </c>
      <c r="AR988" s="20">
        <f t="shared" si="238"/>
        <v>40.844699999999996</v>
      </c>
      <c r="AS988" s="63"/>
      <c r="AT988" s="23">
        <f t="shared" si="228"/>
        <v>0.12</v>
      </c>
      <c r="AU988" s="65">
        <f t="shared" si="239"/>
        <v>46.414431818181811</v>
      </c>
      <c r="AV988" s="65"/>
      <c r="AW988" s="65">
        <f t="shared" si="240"/>
        <v>46.414431818181811</v>
      </c>
      <c r="AX988" s="65"/>
      <c r="AY988" s="63">
        <f>VLOOKUP(L988,'Status Report'!B:CF,81,0)</f>
        <v>0</v>
      </c>
      <c r="AZ988" s="63" t="str">
        <f>VLOOKUP(L988,'Status Report'!B:S,18,0)</f>
        <v xml:space="preserve">Konstantinos Zoupanos </v>
      </c>
      <c r="BB988" s="63">
        <f>VLOOKUP(L988,'Status Report'!B:Z,25,0)</f>
        <v>6</v>
      </c>
      <c r="BC988" s="63">
        <f t="shared" si="241"/>
        <v>6</v>
      </c>
      <c r="BF988">
        <f>VLOOKUP(L988,'Status Report'!B:CE,82,0)</f>
        <v>0</v>
      </c>
      <c r="BG988">
        <f>VLOOKUP(L988,'Status Report'!B:CF,83,0)</f>
        <v>0</v>
      </c>
      <c r="BH988">
        <f>VLOOKUP(L988,'Status Report'!B:CG,84,0)</f>
        <v>0</v>
      </c>
      <c r="BI988" t="s">
        <v>901</v>
      </c>
      <c r="BJ988" t="s">
        <v>795</v>
      </c>
      <c r="BM988" s="67">
        <f t="shared" si="242"/>
        <v>20</v>
      </c>
    </row>
    <row r="989" spans="1:65" x14ac:dyDescent="0.25">
      <c r="A989" s="68" t="str">
        <f>VLOOKUP(L989,'Status Report'!B:CB,79,0)</f>
        <v>Heineken - F1</v>
      </c>
      <c r="C989">
        <v>20006102</v>
      </c>
      <c r="D989">
        <v>3097089</v>
      </c>
      <c r="E989" t="s">
        <v>913</v>
      </c>
      <c r="F989" t="s">
        <v>914</v>
      </c>
      <c r="G989" t="str">
        <f>VLOOKUP(D989,'[2]sold to'!$A:$H,8,0)</f>
        <v>Slovakia</v>
      </c>
      <c r="H989" t="str">
        <f>VLOOKUP(D989,'[2]sold to'!$A:$I,9,0)</f>
        <v>Europe</v>
      </c>
      <c r="K989">
        <v>210</v>
      </c>
      <c r="L989">
        <v>88027371</v>
      </c>
      <c r="M989" t="s">
        <v>569</v>
      </c>
      <c r="N989">
        <v>3</v>
      </c>
      <c r="P989" t="str">
        <f>VLOOKUP(L989,'Status Report'!B:AA,26,0)</f>
        <v>China</v>
      </c>
      <c r="Q989" t="str">
        <f>VLOOKUP(L989,'Status Report'!B:AB,27,0)</f>
        <v>Textiles-Clothing</v>
      </c>
      <c r="R989">
        <f>VLOOKUP(L989,'Status Report'!B:X,23,0)</f>
        <v>84</v>
      </c>
      <c r="S989" t="str">
        <f>VLOOKUP(L989,'Status Report'!B:T,19,0)</f>
        <v>Promocean The Netherlands BV</v>
      </c>
      <c r="T989" s="62">
        <f>VLOOKUP(L989,'Status Report'!B:E,4,0)</f>
        <v>3</v>
      </c>
      <c r="U989" s="19">
        <f>_xlfn.IFS(AI989="Den Bosch",VLOOKUP(L989,'Status Report'!B:AM,35,0),AI989="Yantian",VLOOKUP(L989,'Status Report'!B:AM,36,0),AI989="",IF(H989="Asia Pacific",VLOOKUP(L989,'Status Report'!B:AM,36,0),VLOOKUP(L989,'Status Report'!B:AM,35,0)),AI989="Direct shipment",IF(H989="Asia Pacific",VLOOKUP(L989,'Status Report'!B:AM,36,0),VLOOKUP(L989,'Status Report'!B:AM,35,0)))</f>
        <v>47.7</v>
      </c>
      <c r="V989" s="20">
        <f t="shared" si="229"/>
        <v>143.10000000000002</v>
      </c>
      <c r="W989" s="19">
        <f>_xlfn.IFS(AI989="Den Bosch",VLOOKUP(L989,'Status Report'!B:AM,37,0),AI989="Yantian",VLOOKUP(L989,'Status Report'!B:AM,38,0),AI989="",IF(H989="Asia Pacific",VLOOKUP(L989,'Status Report'!B:AM,38,0),VLOOKUP(L989,'Status Report'!B:AM,37,0)),AI989="Direct shipment",IF(H989="Asia Pacific",VLOOKUP(L989,'Status Report'!B:AM,38,0),VLOOKUP(L989,'Status Report'!B:AM,37,0)))</f>
        <v>46.8</v>
      </c>
      <c r="X989" s="20">
        <f t="shared" si="230"/>
        <v>140.39999999999998</v>
      </c>
      <c r="Y989" s="20">
        <f>_xlfn.IFS(AI989="Den Bosch",VLOOKUP(L989,'Status Report'!B:AO,39,0),AI989="Yantian",VLOOKUP(L989,'Status Report'!B:AO,40,0),AI989="",IF(H989="Asia Pacific",VLOOKUP(L989,'Status Report'!B:AO,40,0),VLOOKUP(L989,'Status Report'!B:AO,39,0)),AI989="Direct shipment",IF(H989="Asia Pacific",VLOOKUP(L989,'Status Report'!B:AO,40,0),VLOOKUP(L989,'Status Report'!B:AO,39,0)))</f>
        <v>0</v>
      </c>
      <c r="Z989" s="20">
        <f t="shared" si="231"/>
        <v>0</v>
      </c>
      <c r="AA989" s="20">
        <f t="shared" si="232"/>
        <v>140.39999999999998</v>
      </c>
      <c r="AB989" s="21">
        <f>_xlfn.IFS(AI989="Den Bosch",VLOOKUP(L989,'Status Report'!B:AM,33,0),AI989="Yantian",VLOOKUP(L989,'Status Report'!B:AM,34,0),AI989="",IF(H989="Asia Pacific",VLOOKUP(L989,'Status Report'!B:AM,34,0),VLOOKUP(L989,'Status Report'!B:AM,33,0)),AI989="Direct shipment",IF(H989="Asia Pacific",VLOOKUP(L989,'Status Report'!B:AM,34,0),VLOOKUP(L989,'Status Report'!B:AM,33,0)))</f>
        <v>40.844699999999996</v>
      </c>
      <c r="AC989" s="21">
        <f>VLOOKUP(L989,'Status Report'!B:CE,82,0)</f>
        <v>0</v>
      </c>
      <c r="AD989" s="21">
        <f t="shared" si="233"/>
        <v>40.844699999999996</v>
      </c>
      <c r="AE989" s="63">
        <f>VLOOKUP(L989,'Status Report'!B:W,20,0)</f>
        <v>35</v>
      </c>
      <c r="AF989" s="63">
        <f>VLOOKUP(L989,'Status Report'!B:W,21,0)</f>
        <v>28</v>
      </c>
      <c r="AG989" s="63">
        <f>VLOOKUP(L989,'Status Report'!B:W,22,0)</f>
        <v>6</v>
      </c>
      <c r="AH989" s="22">
        <f t="shared" si="234"/>
        <v>1.7639999999999999E-2</v>
      </c>
      <c r="AI989" t="s">
        <v>990</v>
      </c>
      <c r="AK989" s="63">
        <f>IFERROR(VLOOKUP(G989,ASEAN!A:A,1,0),0)</f>
        <v>0</v>
      </c>
      <c r="AL989" s="63">
        <f>IFERROR(VLOOKUP(D989,'[3]customer specs'!$B$1:$D$65536,3,0),0)</f>
        <v>0</v>
      </c>
      <c r="AM989" s="64">
        <f t="shared" si="235"/>
        <v>2.7000000000000455</v>
      </c>
      <c r="AN989" s="64">
        <f t="shared" si="236"/>
        <v>0</v>
      </c>
      <c r="AO989" s="63"/>
      <c r="AP989" s="63"/>
      <c r="AQ989" s="63" t="str">
        <f t="shared" si="237"/>
        <v>no</v>
      </c>
      <c r="AR989" s="20">
        <f t="shared" si="238"/>
        <v>122.5341</v>
      </c>
      <c r="AS989" s="63"/>
      <c r="AT989" s="23">
        <f t="shared" si="228"/>
        <v>0.12</v>
      </c>
      <c r="AU989" s="65">
        <f t="shared" si="239"/>
        <v>46.414431818181811</v>
      </c>
      <c r="AV989" s="65"/>
      <c r="AW989" s="65">
        <f t="shared" si="240"/>
        <v>139.24329545454543</v>
      </c>
      <c r="AX989" s="65"/>
      <c r="AY989" s="63">
        <f>VLOOKUP(L989,'Status Report'!B:CF,81,0)</f>
        <v>0</v>
      </c>
      <c r="AZ989" s="63" t="str">
        <f>VLOOKUP(L989,'Status Report'!B:S,18,0)</f>
        <v xml:space="preserve">Konstantinos Zoupanos </v>
      </c>
      <c r="BB989" s="63">
        <f>VLOOKUP(L989,'Status Report'!B:Z,25,0)</f>
        <v>6</v>
      </c>
      <c r="BC989" s="63">
        <f t="shared" si="241"/>
        <v>18</v>
      </c>
      <c r="BF989">
        <f>VLOOKUP(L989,'Status Report'!B:CE,82,0)</f>
        <v>0</v>
      </c>
      <c r="BG989">
        <f>VLOOKUP(L989,'Status Report'!B:CF,83,0)</f>
        <v>0</v>
      </c>
      <c r="BH989">
        <f>VLOOKUP(L989,'Status Report'!B:CG,84,0)</f>
        <v>0</v>
      </c>
      <c r="BI989" t="s">
        <v>901</v>
      </c>
      <c r="BJ989" t="s">
        <v>795</v>
      </c>
      <c r="BM989" s="67">
        <f t="shared" si="242"/>
        <v>36</v>
      </c>
    </row>
    <row r="990" spans="1:65" x14ac:dyDescent="0.25">
      <c r="A990" s="68" t="str">
        <f>VLOOKUP(L990,'Status Report'!B:CB,79,0)</f>
        <v>Heineken - F1</v>
      </c>
      <c r="C990">
        <v>20006102</v>
      </c>
      <c r="D990">
        <v>3097089</v>
      </c>
      <c r="E990" t="s">
        <v>913</v>
      </c>
      <c r="F990" t="s">
        <v>914</v>
      </c>
      <c r="G990" t="str">
        <f>VLOOKUP(D990,'[2]sold to'!$A:$H,8,0)</f>
        <v>Slovakia</v>
      </c>
      <c r="H990" t="str">
        <f>VLOOKUP(D990,'[2]sold to'!$A:$I,9,0)</f>
        <v>Europe</v>
      </c>
      <c r="K990">
        <v>220</v>
      </c>
      <c r="L990">
        <v>88027372</v>
      </c>
      <c r="M990" t="s">
        <v>570</v>
      </c>
      <c r="N990">
        <v>4</v>
      </c>
      <c r="P990" t="str">
        <f>VLOOKUP(L990,'Status Report'!B:AA,26,0)</f>
        <v>China</v>
      </c>
      <c r="Q990" t="str">
        <f>VLOOKUP(L990,'Status Report'!B:AB,27,0)</f>
        <v>Textiles-Clothing</v>
      </c>
      <c r="R990">
        <f>VLOOKUP(L990,'Status Report'!B:X,23,0)</f>
        <v>84</v>
      </c>
      <c r="S990" t="str">
        <f>VLOOKUP(L990,'Status Report'!B:T,19,0)</f>
        <v>Promocean The Netherlands BV</v>
      </c>
      <c r="T990" s="62">
        <f>VLOOKUP(L990,'Status Report'!B:E,4,0)</f>
        <v>3</v>
      </c>
      <c r="U990" s="19">
        <f>_xlfn.IFS(AI990="Den Bosch",VLOOKUP(L990,'Status Report'!B:AM,35,0),AI990="Yantian",VLOOKUP(L990,'Status Report'!B:AM,36,0),AI990="",IF(H990="Asia Pacific",VLOOKUP(L990,'Status Report'!B:AM,36,0),VLOOKUP(L990,'Status Report'!B:AM,35,0)),AI990="Direct shipment",IF(H990="Asia Pacific",VLOOKUP(L990,'Status Report'!B:AM,36,0),VLOOKUP(L990,'Status Report'!B:AM,35,0)))</f>
        <v>47.7</v>
      </c>
      <c r="V990" s="20">
        <f t="shared" si="229"/>
        <v>190.8</v>
      </c>
      <c r="W990" s="19">
        <f>_xlfn.IFS(AI990="Den Bosch",VLOOKUP(L990,'Status Report'!B:AM,37,0),AI990="Yantian",VLOOKUP(L990,'Status Report'!B:AM,38,0),AI990="",IF(H990="Asia Pacific",VLOOKUP(L990,'Status Report'!B:AM,38,0),VLOOKUP(L990,'Status Report'!B:AM,37,0)),AI990="Direct shipment",IF(H990="Asia Pacific",VLOOKUP(L990,'Status Report'!B:AM,38,0),VLOOKUP(L990,'Status Report'!B:AM,37,0)))</f>
        <v>46.8</v>
      </c>
      <c r="X990" s="20">
        <f t="shared" si="230"/>
        <v>187.2</v>
      </c>
      <c r="Y990" s="20">
        <f>_xlfn.IFS(AI990="Den Bosch",VLOOKUP(L990,'Status Report'!B:AO,39,0),AI990="Yantian",VLOOKUP(L990,'Status Report'!B:AO,40,0),AI990="",IF(H990="Asia Pacific",VLOOKUP(L990,'Status Report'!B:AO,40,0),VLOOKUP(L990,'Status Report'!B:AO,39,0)),AI990="Direct shipment",IF(H990="Asia Pacific",VLOOKUP(L990,'Status Report'!B:AO,40,0),VLOOKUP(L990,'Status Report'!B:AO,39,0)))</f>
        <v>0</v>
      </c>
      <c r="Z990" s="20">
        <f t="shared" si="231"/>
        <v>0</v>
      </c>
      <c r="AA990" s="20">
        <f t="shared" si="232"/>
        <v>187.2</v>
      </c>
      <c r="AB990" s="21">
        <f>_xlfn.IFS(AI990="Den Bosch",VLOOKUP(L990,'Status Report'!B:AM,33,0),AI990="Yantian",VLOOKUP(L990,'Status Report'!B:AM,34,0),AI990="",IF(H990="Asia Pacific",VLOOKUP(L990,'Status Report'!B:AM,34,0),VLOOKUP(L990,'Status Report'!B:AM,33,0)),AI990="Direct shipment",IF(H990="Asia Pacific",VLOOKUP(L990,'Status Report'!B:AM,34,0),VLOOKUP(L990,'Status Report'!B:AM,33,0)))</f>
        <v>40.844699999999996</v>
      </c>
      <c r="AC990" s="21">
        <f>VLOOKUP(L990,'Status Report'!B:CE,82,0)</f>
        <v>0</v>
      </c>
      <c r="AD990" s="21">
        <f t="shared" si="233"/>
        <v>40.844699999999996</v>
      </c>
      <c r="AE990" s="63">
        <f>VLOOKUP(L990,'Status Report'!B:W,20,0)</f>
        <v>35</v>
      </c>
      <c r="AF990" s="63">
        <f>VLOOKUP(L990,'Status Report'!B:W,21,0)</f>
        <v>28</v>
      </c>
      <c r="AG990" s="63">
        <f>VLOOKUP(L990,'Status Report'!B:W,22,0)</f>
        <v>6</v>
      </c>
      <c r="AH990" s="22">
        <f t="shared" si="234"/>
        <v>2.3519999999999999E-2</v>
      </c>
      <c r="AI990" t="s">
        <v>990</v>
      </c>
      <c r="AK990" s="63">
        <f>IFERROR(VLOOKUP(G990,ASEAN!A:A,1,0),0)</f>
        <v>0</v>
      </c>
      <c r="AL990" s="63">
        <f>IFERROR(VLOOKUP(D990,'[3]customer specs'!$B$1:$D$65536,3,0),0)</f>
        <v>0</v>
      </c>
      <c r="AM990" s="64">
        <f t="shared" si="235"/>
        <v>3.6000000000000227</v>
      </c>
      <c r="AN990" s="64">
        <f t="shared" si="236"/>
        <v>0</v>
      </c>
      <c r="AO990" s="63"/>
      <c r="AP990" s="63"/>
      <c r="AQ990" s="63" t="str">
        <f t="shared" si="237"/>
        <v>no</v>
      </c>
      <c r="AR990" s="20">
        <f t="shared" si="238"/>
        <v>163.37879999999998</v>
      </c>
      <c r="AS990" s="63"/>
      <c r="AT990" s="23">
        <f t="shared" si="228"/>
        <v>0.12</v>
      </c>
      <c r="AU990" s="65">
        <f t="shared" si="239"/>
        <v>46.414431818181811</v>
      </c>
      <c r="AV990" s="65"/>
      <c r="AW990" s="65">
        <f t="shared" si="240"/>
        <v>185.65772727272724</v>
      </c>
      <c r="AX990" s="65"/>
      <c r="AY990" s="63">
        <f>VLOOKUP(L990,'Status Report'!B:CF,81,0)</f>
        <v>0</v>
      </c>
      <c r="AZ990" s="63" t="str">
        <f>VLOOKUP(L990,'Status Report'!B:S,18,0)</f>
        <v xml:space="preserve">Konstantinos Zoupanos </v>
      </c>
      <c r="BB990" s="63">
        <f>VLOOKUP(L990,'Status Report'!B:Z,25,0)</f>
        <v>6</v>
      </c>
      <c r="BC990" s="63">
        <f t="shared" si="241"/>
        <v>24</v>
      </c>
      <c r="BF990">
        <f>VLOOKUP(L990,'Status Report'!B:CE,82,0)</f>
        <v>0</v>
      </c>
      <c r="BG990">
        <f>VLOOKUP(L990,'Status Report'!B:CF,83,0)</f>
        <v>0</v>
      </c>
      <c r="BH990">
        <f>VLOOKUP(L990,'Status Report'!B:CG,84,0)</f>
        <v>0</v>
      </c>
      <c r="BI990" t="s">
        <v>901</v>
      </c>
      <c r="BJ990" t="s">
        <v>795</v>
      </c>
      <c r="BM990" s="67">
        <f t="shared" si="242"/>
        <v>22</v>
      </c>
    </row>
    <row r="991" spans="1:65" x14ac:dyDescent="0.25">
      <c r="A991" s="68" t="str">
        <f>VLOOKUP(L991,'Status Report'!B:CB,79,0)</f>
        <v>Heineken - F1</v>
      </c>
      <c r="C991">
        <v>20006102</v>
      </c>
      <c r="D991">
        <v>3097089</v>
      </c>
      <c r="E991" t="s">
        <v>913</v>
      </c>
      <c r="F991" t="s">
        <v>914</v>
      </c>
      <c r="G991" t="str">
        <f>VLOOKUP(D991,'[2]sold to'!$A:$H,8,0)</f>
        <v>Slovakia</v>
      </c>
      <c r="H991" t="str">
        <f>VLOOKUP(D991,'[2]sold to'!$A:$I,9,0)</f>
        <v>Europe</v>
      </c>
      <c r="K991">
        <v>230</v>
      </c>
      <c r="L991">
        <v>88027373</v>
      </c>
      <c r="M991" t="s">
        <v>571</v>
      </c>
      <c r="N991">
        <v>3</v>
      </c>
      <c r="P991" t="str">
        <f>VLOOKUP(L991,'Status Report'!B:AA,26,0)</f>
        <v>China</v>
      </c>
      <c r="Q991" t="str">
        <f>VLOOKUP(L991,'Status Report'!B:AB,27,0)</f>
        <v>Textiles-Clothing</v>
      </c>
      <c r="R991">
        <f>VLOOKUP(L991,'Status Report'!B:X,23,0)</f>
        <v>84</v>
      </c>
      <c r="S991" t="str">
        <f>VLOOKUP(L991,'Status Report'!B:T,19,0)</f>
        <v>Promocean The Netherlands BV</v>
      </c>
      <c r="T991" s="62">
        <f>VLOOKUP(L991,'Status Report'!B:E,4,0)</f>
        <v>3</v>
      </c>
      <c r="U991" s="19">
        <f>_xlfn.IFS(AI991="Den Bosch",VLOOKUP(L991,'Status Report'!B:AM,35,0),AI991="Yantian",VLOOKUP(L991,'Status Report'!B:AM,36,0),AI991="",IF(H991="Asia Pacific",VLOOKUP(L991,'Status Report'!B:AM,36,0),VLOOKUP(L991,'Status Report'!B:AM,35,0)),AI991="Direct shipment",IF(H991="Asia Pacific",VLOOKUP(L991,'Status Report'!B:AM,36,0),VLOOKUP(L991,'Status Report'!B:AM,35,0)))</f>
        <v>47.7</v>
      </c>
      <c r="V991" s="20">
        <f t="shared" si="229"/>
        <v>143.10000000000002</v>
      </c>
      <c r="W991" s="19">
        <f>_xlfn.IFS(AI991="Den Bosch",VLOOKUP(L991,'Status Report'!B:AM,37,0),AI991="Yantian",VLOOKUP(L991,'Status Report'!B:AM,38,0),AI991="",IF(H991="Asia Pacific",VLOOKUP(L991,'Status Report'!B:AM,38,0),VLOOKUP(L991,'Status Report'!B:AM,37,0)),AI991="Direct shipment",IF(H991="Asia Pacific",VLOOKUP(L991,'Status Report'!B:AM,38,0),VLOOKUP(L991,'Status Report'!B:AM,37,0)))</f>
        <v>46.8</v>
      </c>
      <c r="X991" s="20">
        <f t="shared" si="230"/>
        <v>140.39999999999998</v>
      </c>
      <c r="Y991" s="20">
        <f>_xlfn.IFS(AI991="Den Bosch",VLOOKUP(L991,'Status Report'!B:AO,39,0),AI991="Yantian",VLOOKUP(L991,'Status Report'!B:AO,40,0),AI991="",IF(H991="Asia Pacific",VLOOKUP(L991,'Status Report'!B:AO,40,0),VLOOKUP(L991,'Status Report'!B:AO,39,0)),AI991="Direct shipment",IF(H991="Asia Pacific",VLOOKUP(L991,'Status Report'!B:AO,40,0),VLOOKUP(L991,'Status Report'!B:AO,39,0)))</f>
        <v>0</v>
      </c>
      <c r="Z991" s="20">
        <f t="shared" si="231"/>
        <v>0</v>
      </c>
      <c r="AA991" s="20">
        <f t="shared" si="232"/>
        <v>140.39999999999998</v>
      </c>
      <c r="AB991" s="21">
        <f>_xlfn.IFS(AI991="Den Bosch",VLOOKUP(L991,'Status Report'!B:AM,33,0),AI991="Yantian",VLOOKUP(L991,'Status Report'!B:AM,34,0),AI991="",IF(H991="Asia Pacific",VLOOKUP(L991,'Status Report'!B:AM,34,0),VLOOKUP(L991,'Status Report'!B:AM,33,0)),AI991="Direct shipment",IF(H991="Asia Pacific",VLOOKUP(L991,'Status Report'!B:AM,34,0),VLOOKUP(L991,'Status Report'!B:AM,33,0)))</f>
        <v>40.844699999999996</v>
      </c>
      <c r="AC991" s="21">
        <f>VLOOKUP(L991,'Status Report'!B:CE,82,0)</f>
        <v>0</v>
      </c>
      <c r="AD991" s="21">
        <f t="shared" si="233"/>
        <v>40.844699999999996</v>
      </c>
      <c r="AE991" s="63">
        <f>VLOOKUP(L991,'Status Report'!B:W,20,0)</f>
        <v>35</v>
      </c>
      <c r="AF991" s="63">
        <f>VLOOKUP(L991,'Status Report'!B:W,21,0)</f>
        <v>28</v>
      </c>
      <c r="AG991" s="63">
        <f>VLOOKUP(L991,'Status Report'!B:W,22,0)</f>
        <v>6</v>
      </c>
      <c r="AH991" s="22">
        <f t="shared" si="234"/>
        <v>1.7639999999999999E-2</v>
      </c>
      <c r="AI991" t="s">
        <v>990</v>
      </c>
      <c r="AK991" s="63">
        <f>IFERROR(VLOOKUP(G991,ASEAN!A:A,1,0),0)</f>
        <v>0</v>
      </c>
      <c r="AL991" s="63">
        <f>IFERROR(VLOOKUP(D991,'[3]customer specs'!$B$1:$D$65536,3,0),0)</f>
        <v>0</v>
      </c>
      <c r="AM991" s="64">
        <f t="shared" si="235"/>
        <v>2.7000000000000455</v>
      </c>
      <c r="AN991" s="64">
        <f t="shared" si="236"/>
        <v>0</v>
      </c>
      <c r="AO991" s="63"/>
      <c r="AP991" s="63"/>
      <c r="AQ991" s="63" t="str">
        <f t="shared" si="237"/>
        <v>no</v>
      </c>
      <c r="AR991" s="20">
        <f t="shared" si="238"/>
        <v>122.5341</v>
      </c>
      <c r="AS991" s="63"/>
      <c r="AT991" s="23">
        <f t="shared" si="228"/>
        <v>0.12</v>
      </c>
      <c r="AU991" s="65">
        <f t="shared" si="239"/>
        <v>46.414431818181811</v>
      </c>
      <c r="AV991" s="65"/>
      <c r="AW991" s="65">
        <f t="shared" si="240"/>
        <v>139.24329545454543</v>
      </c>
      <c r="AX991" s="65"/>
      <c r="AY991" s="63">
        <f>VLOOKUP(L991,'Status Report'!B:CF,81,0)</f>
        <v>0</v>
      </c>
      <c r="AZ991" s="63" t="str">
        <f>VLOOKUP(L991,'Status Report'!B:S,18,0)</f>
        <v xml:space="preserve">Konstantinos Zoupanos </v>
      </c>
      <c r="BB991" s="63">
        <f>VLOOKUP(L991,'Status Report'!B:Z,25,0)</f>
        <v>6</v>
      </c>
      <c r="BC991" s="63">
        <f t="shared" si="241"/>
        <v>18</v>
      </c>
      <c r="BF991">
        <f>VLOOKUP(L991,'Status Report'!B:CE,82,0)</f>
        <v>0</v>
      </c>
      <c r="BG991">
        <f>VLOOKUP(L991,'Status Report'!B:CF,83,0)</f>
        <v>0</v>
      </c>
      <c r="BH991">
        <f>VLOOKUP(L991,'Status Report'!B:CG,84,0)</f>
        <v>0</v>
      </c>
      <c r="BI991" t="s">
        <v>901</v>
      </c>
      <c r="BJ991" t="s">
        <v>795</v>
      </c>
      <c r="BM991" s="67">
        <f t="shared" si="242"/>
        <v>10</v>
      </c>
    </row>
    <row r="992" spans="1:65" x14ac:dyDescent="0.25">
      <c r="A992" s="68" t="str">
        <f>VLOOKUP(L992,'Status Report'!B:CB,79,0)</f>
        <v>Heineken - F1</v>
      </c>
      <c r="C992">
        <v>20006102</v>
      </c>
      <c r="D992">
        <v>3097089</v>
      </c>
      <c r="E992" t="s">
        <v>913</v>
      </c>
      <c r="F992" t="s">
        <v>914</v>
      </c>
      <c r="G992" t="str">
        <f>VLOOKUP(D992,'[2]sold to'!$A:$H,8,0)</f>
        <v>Slovakia</v>
      </c>
      <c r="H992" t="str">
        <f>VLOOKUP(D992,'[2]sold to'!$A:$I,9,0)</f>
        <v>Europe</v>
      </c>
      <c r="K992">
        <v>240</v>
      </c>
      <c r="L992">
        <v>88027375</v>
      </c>
      <c r="M992" t="s">
        <v>572</v>
      </c>
      <c r="N992">
        <v>2</v>
      </c>
      <c r="P992" t="str">
        <f>VLOOKUP(L992,'Status Report'!B:AA,26,0)</f>
        <v>China</v>
      </c>
      <c r="Q992" t="str">
        <f>VLOOKUP(L992,'Status Report'!B:AB,27,0)</f>
        <v>Textiles-Clothing</v>
      </c>
      <c r="R992">
        <f>VLOOKUP(L992,'Status Report'!B:X,23,0)</f>
        <v>84</v>
      </c>
      <c r="S992" t="str">
        <f>VLOOKUP(L992,'Status Report'!B:T,19,0)</f>
        <v>Promocean The Netherlands BV</v>
      </c>
      <c r="T992" s="62">
        <f>VLOOKUP(L992,'Status Report'!B:E,4,0)</f>
        <v>3</v>
      </c>
      <c r="U992" s="19">
        <f>_xlfn.IFS(AI992="Den Bosch",VLOOKUP(L992,'Status Report'!B:AM,35,0),AI992="Yantian",VLOOKUP(L992,'Status Report'!B:AM,36,0),AI992="",IF(H992="Asia Pacific",VLOOKUP(L992,'Status Report'!B:AM,36,0),VLOOKUP(L992,'Status Report'!B:AM,35,0)),AI992="Direct shipment",IF(H992="Asia Pacific",VLOOKUP(L992,'Status Report'!B:AM,36,0),VLOOKUP(L992,'Status Report'!B:AM,35,0)))</f>
        <v>46.2</v>
      </c>
      <c r="V992" s="20">
        <f t="shared" si="229"/>
        <v>92.4</v>
      </c>
      <c r="W992" s="19">
        <f>_xlfn.IFS(AI992="Den Bosch",VLOOKUP(L992,'Status Report'!B:AM,37,0),AI992="Yantian",VLOOKUP(L992,'Status Report'!B:AM,38,0),AI992="",IF(H992="Asia Pacific",VLOOKUP(L992,'Status Report'!B:AM,38,0),VLOOKUP(L992,'Status Report'!B:AM,37,0)),AI992="Direct shipment",IF(H992="Asia Pacific",VLOOKUP(L992,'Status Report'!B:AM,38,0),VLOOKUP(L992,'Status Report'!B:AM,37,0)))</f>
        <v>45.36</v>
      </c>
      <c r="X992" s="20">
        <f t="shared" si="230"/>
        <v>90.72</v>
      </c>
      <c r="Y992" s="20">
        <f>_xlfn.IFS(AI992="Den Bosch",VLOOKUP(L992,'Status Report'!B:AO,39,0),AI992="Yantian",VLOOKUP(L992,'Status Report'!B:AO,40,0),AI992="",IF(H992="Asia Pacific",VLOOKUP(L992,'Status Report'!B:AO,40,0),VLOOKUP(L992,'Status Report'!B:AO,39,0)),AI992="Direct shipment",IF(H992="Asia Pacific",VLOOKUP(L992,'Status Report'!B:AO,40,0),VLOOKUP(L992,'Status Report'!B:AO,39,0)))</f>
        <v>0</v>
      </c>
      <c r="Z992" s="20">
        <f t="shared" si="231"/>
        <v>0</v>
      </c>
      <c r="AA992" s="20">
        <f t="shared" si="232"/>
        <v>90.72</v>
      </c>
      <c r="AB992" s="21">
        <f>_xlfn.IFS(AI992="Den Bosch",VLOOKUP(L992,'Status Report'!B:AM,33,0),AI992="Yantian",VLOOKUP(L992,'Status Report'!B:AM,34,0),AI992="",IF(H992="Asia Pacific",VLOOKUP(L992,'Status Report'!B:AM,34,0),VLOOKUP(L992,'Status Report'!B:AM,33,0)),AI992="Direct shipment",IF(H992="Asia Pacific",VLOOKUP(L992,'Status Report'!B:AM,34,0),VLOOKUP(L992,'Status Report'!B:AM,33,0)))</f>
        <v>39.569399999999995</v>
      </c>
      <c r="AC992" s="21">
        <f>VLOOKUP(L992,'Status Report'!B:CE,82,0)</f>
        <v>0</v>
      </c>
      <c r="AD992" s="21">
        <f t="shared" si="233"/>
        <v>39.569399999999995</v>
      </c>
      <c r="AE992" s="63">
        <f>VLOOKUP(L992,'Status Report'!B:W,20,0)</f>
        <v>35</v>
      </c>
      <c r="AF992" s="63">
        <f>VLOOKUP(L992,'Status Report'!B:W,21,0)</f>
        <v>28</v>
      </c>
      <c r="AG992" s="63">
        <f>VLOOKUP(L992,'Status Report'!B:W,22,0)</f>
        <v>6</v>
      </c>
      <c r="AH992" s="22">
        <f t="shared" si="234"/>
        <v>1.176E-2</v>
      </c>
      <c r="AI992" t="s">
        <v>990</v>
      </c>
      <c r="AK992" s="63">
        <f>IFERROR(VLOOKUP(G992,ASEAN!A:A,1,0),0)</f>
        <v>0</v>
      </c>
      <c r="AL992" s="63">
        <f>IFERROR(VLOOKUP(D992,'[3]customer specs'!$B$1:$D$65536,3,0),0)</f>
        <v>0</v>
      </c>
      <c r="AM992" s="64">
        <f t="shared" si="235"/>
        <v>1.6800000000000068</v>
      </c>
      <c r="AN992" s="64">
        <f t="shared" si="236"/>
        <v>0</v>
      </c>
      <c r="AO992" s="63"/>
      <c r="AP992" s="63"/>
      <c r="AQ992" s="63" t="str">
        <f t="shared" si="237"/>
        <v>no</v>
      </c>
      <c r="AR992" s="20">
        <f t="shared" si="238"/>
        <v>79.138799999999989</v>
      </c>
      <c r="AS992" s="63"/>
      <c r="AT992" s="23">
        <f t="shared" si="228"/>
        <v>0.12</v>
      </c>
      <c r="AU992" s="65">
        <f t="shared" si="239"/>
        <v>44.965227272727269</v>
      </c>
      <c r="AV992" s="65"/>
      <c r="AW992" s="65">
        <f t="shared" si="240"/>
        <v>89.930454545454538</v>
      </c>
      <c r="AX992" s="65"/>
      <c r="AY992" s="63">
        <f>VLOOKUP(L992,'Status Report'!B:CF,81,0)</f>
        <v>0</v>
      </c>
      <c r="AZ992" s="63" t="str">
        <f>VLOOKUP(L992,'Status Report'!B:S,18,0)</f>
        <v xml:space="preserve">Konstantinos Zoupanos </v>
      </c>
      <c r="BB992" s="63">
        <f>VLOOKUP(L992,'Status Report'!B:Z,25,0)</f>
        <v>6</v>
      </c>
      <c r="BC992" s="63">
        <f t="shared" si="241"/>
        <v>12</v>
      </c>
      <c r="BF992">
        <f>VLOOKUP(L992,'Status Report'!B:CE,82,0)</f>
        <v>0</v>
      </c>
      <c r="BG992">
        <f>VLOOKUP(L992,'Status Report'!B:CF,83,0)</f>
        <v>0</v>
      </c>
      <c r="BH992">
        <f>VLOOKUP(L992,'Status Report'!B:CG,84,0)</f>
        <v>0</v>
      </c>
      <c r="BI992" t="s">
        <v>901</v>
      </c>
      <c r="BJ992" t="s">
        <v>795</v>
      </c>
      <c r="BM992" s="67">
        <f t="shared" si="242"/>
        <v>7</v>
      </c>
    </row>
    <row r="993" spans="1:65" x14ac:dyDescent="0.25">
      <c r="A993" s="68" t="str">
        <f>VLOOKUP(L993,'Status Report'!B:CB,79,0)</f>
        <v>Heineken - F1</v>
      </c>
      <c r="C993">
        <v>20006102</v>
      </c>
      <c r="D993">
        <v>3097089</v>
      </c>
      <c r="E993" t="s">
        <v>913</v>
      </c>
      <c r="F993" t="s">
        <v>914</v>
      </c>
      <c r="G993" t="str">
        <f>VLOOKUP(D993,'[2]sold to'!$A:$H,8,0)</f>
        <v>Slovakia</v>
      </c>
      <c r="H993" t="str">
        <f>VLOOKUP(D993,'[2]sold to'!$A:$I,9,0)</f>
        <v>Europe</v>
      </c>
      <c r="K993">
        <v>250</v>
      </c>
      <c r="L993">
        <v>88027376</v>
      </c>
      <c r="M993" t="s">
        <v>573</v>
      </c>
      <c r="N993">
        <v>5</v>
      </c>
      <c r="P993" t="str">
        <f>VLOOKUP(L993,'Status Report'!B:AA,26,0)</f>
        <v>China</v>
      </c>
      <c r="Q993" t="str">
        <f>VLOOKUP(L993,'Status Report'!B:AB,27,0)</f>
        <v>Textiles-Clothing</v>
      </c>
      <c r="R993">
        <f>VLOOKUP(L993,'Status Report'!B:X,23,0)</f>
        <v>84</v>
      </c>
      <c r="S993" t="str">
        <f>VLOOKUP(L993,'Status Report'!B:T,19,0)</f>
        <v>Promocean The Netherlands BV</v>
      </c>
      <c r="T993" s="62">
        <f>VLOOKUP(L993,'Status Report'!B:E,4,0)</f>
        <v>3</v>
      </c>
      <c r="U993" s="19">
        <f>_xlfn.IFS(AI993="Den Bosch",VLOOKUP(L993,'Status Report'!B:AM,35,0),AI993="Yantian",VLOOKUP(L993,'Status Report'!B:AM,36,0),AI993="",IF(H993="Asia Pacific",VLOOKUP(L993,'Status Report'!B:AM,36,0),VLOOKUP(L993,'Status Report'!B:AM,35,0)),AI993="Direct shipment",IF(H993="Asia Pacific",VLOOKUP(L993,'Status Report'!B:AM,36,0),VLOOKUP(L993,'Status Report'!B:AM,35,0)))</f>
        <v>46.2</v>
      </c>
      <c r="V993" s="20">
        <f t="shared" si="229"/>
        <v>231</v>
      </c>
      <c r="W993" s="19">
        <f>_xlfn.IFS(AI993="Den Bosch",VLOOKUP(L993,'Status Report'!B:AM,37,0),AI993="Yantian",VLOOKUP(L993,'Status Report'!B:AM,38,0),AI993="",IF(H993="Asia Pacific",VLOOKUP(L993,'Status Report'!B:AM,38,0),VLOOKUP(L993,'Status Report'!B:AM,37,0)),AI993="Direct shipment",IF(H993="Asia Pacific",VLOOKUP(L993,'Status Report'!B:AM,38,0),VLOOKUP(L993,'Status Report'!B:AM,37,0)))</f>
        <v>45.36</v>
      </c>
      <c r="X993" s="20">
        <f t="shared" si="230"/>
        <v>226.8</v>
      </c>
      <c r="Y993" s="20">
        <f>_xlfn.IFS(AI993="Den Bosch",VLOOKUP(L993,'Status Report'!B:AO,39,0),AI993="Yantian",VLOOKUP(L993,'Status Report'!B:AO,40,0),AI993="",IF(H993="Asia Pacific",VLOOKUP(L993,'Status Report'!B:AO,40,0),VLOOKUP(L993,'Status Report'!B:AO,39,0)),AI993="Direct shipment",IF(H993="Asia Pacific",VLOOKUP(L993,'Status Report'!B:AO,40,0),VLOOKUP(L993,'Status Report'!B:AO,39,0)))</f>
        <v>0</v>
      </c>
      <c r="Z993" s="20">
        <f t="shared" si="231"/>
        <v>0</v>
      </c>
      <c r="AA993" s="20">
        <f t="shared" si="232"/>
        <v>226.8</v>
      </c>
      <c r="AB993" s="21">
        <f>_xlfn.IFS(AI993="Den Bosch",VLOOKUP(L993,'Status Report'!B:AM,33,0),AI993="Yantian",VLOOKUP(L993,'Status Report'!B:AM,34,0),AI993="",IF(H993="Asia Pacific",VLOOKUP(L993,'Status Report'!B:AM,34,0),VLOOKUP(L993,'Status Report'!B:AM,33,0)),AI993="Direct shipment",IF(H993="Asia Pacific",VLOOKUP(L993,'Status Report'!B:AM,34,0),VLOOKUP(L993,'Status Report'!B:AM,33,0)))</f>
        <v>39.569399999999995</v>
      </c>
      <c r="AC993" s="21">
        <f>VLOOKUP(L993,'Status Report'!B:CE,82,0)</f>
        <v>0</v>
      </c>
      <c r="AD993" s="21">
        <f t="shared" si="233"/>
        <v>39.569399999999995</v>
      </c>
      <c r="AE993" s="63">
        <f>VLOOKUP(L993,'Status Report'!B:W,20,0)</f>
        <v>35</v>
      </c>
      <c r="AF993" s="63">
        <f>VLOOKUP(L993,'Status Report'!B:W,21,0)</f>
        <v>28</v>
      </c>
      <c r="AG993" s="63">
        <f>VLOOKUP(L993,'Status Report'!B:W,22,0)</f>
        <v>6</v>
      </c>
      <c r="AH993" s="22">
        <f t="shared" si="234"/>
        <v>2.9399999999999999E-2</v>
      </c>
      <c r="AI993" t="s">
        <v>990</v>
      </c>
      <c r="AK993" s="63">
        <f>IFERROR(VLOOKUP(G993,ASEAN!A:A,1,0),0)</f>
        <v>0</v>
      </c>
      <c r="AL993" s="63">
        <f>IFERROR(VLOOKUP(D993,'[3]customer specs'!$B$1:$D$65536,3,0),0)</f>
        <v>0</v>
      </c>
      <c r="AM993" s="64">
        <f t="shared" si="235"/>
        <v>4.1999999999999886</v>
      </c>
      <c r="AN993" s="64">
        <f t="shared" si="236"/>
        <v>0</v>
      </c>
      <c r="AO993" s="63"/>
      <c r="AP993" s="63"/>
      <c r="AQ993" s="63" t="str">
        <f t="shared" si="237"/>
        <v>no</v>
      </c>
      <c r="AR993" s="20">
        <f t="shared" si="238"/>
        <v>197.84699999999998</v>
      </c>
      <c r="AS993" s="63"/>
      <c r="AT993" s="23">
        <f t="shared" si="228"/>
        <v>0.12</v>
      </c>
      <c r="AU993" s="65">
        <f t="shared" si="239"/>
        <v>44.965227272727269</v>
      </c>
      <c r="AV993" s="65"/>
      <c r="AW993" s="65">
        <f t="shared" si="240"/>
        <v>224.82613636363635</v>
      </c>
      <c r="AX993" s="65"/>
      <c r="AY993" s="63">
        <f>VLOOKUP(L993,'Status Report'!B:CF,81,0)</f>
        <v>0</v>
      </c>
      <c r="AZ993" s="63" t="str">
        <f>VLOOKUP(L993,'Status Report'!B:S,18,0)</f>
        <v xml:space="preserve">Konstantinos Zoupanos </v>
      </c>
      <c r="BB993" s="63">
        <f>VLOOKUP(L993,'Status Report'!B:Z,25,0)</f>
        <v>6</v>
      </c>
      <c r="BC993" s="63">
        <f t="shared" si="241"/>
        <v>30</v>
      </c>
      <c r="BF993">
        <f>VLOOKUP(L993,'Status Report'!B:CE,82,0)</f>
        <v>0</v>
      </c>
      <c r="BG993">
        <f>VLOOKUP(L993,'Status Report'!B:CF,83,0)</f>
        <v>0</v>
      </c>
      <c r="BH993">
        <f>VLOOKUP(L993,'Status Report'!B:CG,84,0)</f>
        <v>0</v>
      </c>
      <c r="BI993" t="s">
        <v>901</v>
      </c>
      <c r="BJ993" t="s">
        <v>795</v>
      </c>
      <c r="BM993" s="67">
        <f t="shared" si="242"/>
        <v>17</v>
      </c>
    </row>
    <row r="994" spans="1:65" x14ac:dyDescent="0.25">
      <c r="A994" s="68" t="str">
        <f>VLOOKUP(L994,'Status Report'!B:CB,79,0)</f>
        <v>Heineken - F1</v>
      </c>
      <c r="C994">
        <v>20006102</v>
      </c>
      <c r="D994">
        <v>3097089</v>
      </c>
      <c r="E994" t="s">
        <v>913</v>
      </c>
      <c r="F994" t="s">
        <v>914</v>
      </c>
      <c r="G994" t="str">
        <f>VLOOKUP(D994,'[2]sold to'!$A:$H,8,0)</f>
        <v>Slovakia</v>
      </c>
      <c r="H994" t="str">
        <f>VLOOKUP(D994,'[2]sold to'!$A:$I,9,0)</f>
        <v>Europe</v>
      </c>
      <c r="K994">
        <v>260</v>
      </c>
      <c r="L994">
        <v>88027377</v>
      </c>
      <c r="M994" t="s">
        <v>574</v>
      </c>
      <c r="N994">
        <v>5</v>
      </c>
      <c r="P994" t="str">
        <f>VLOOKUP(L994,'Status Report'!B:AA,26,0)</f>
        <v>China</v>
      </c>
      <c r="Q994" t="str">
        <f>VLOOKUP(L994,'Status Report'!B:AB,27,0)</f>
        <v>Textiles-Clothing</v>
      </c>
      <c r="R994">
        <f>VLOOKUP(L994,'Status Report'!B:X,23,0)</f>
        <v>84</v>
      </c>
      <c r="S994" t="str">
        <f>VLOOKUP(L994,'Status Report'!B:T,19,0)</f>
        <v>Promocean The Netherlands BV</v>
      </c>
      <c r="T994" s="62">
        <f>VLOOKUP(L994,'Status Report'!B:E,4,0)</f>
        <v>3</v>
      </c>
      <c r="U994" s="19">
        <f>_xlfn.IFS(AI994="Den Bosch",VLOOKUP(L994,'Status Report'!B:AM,35,0),AI994="Yantian",VLOOKUP(L994,'Status Report'!B:AM,36,0),AI994="",IF(H994="Asia Pacific",VLOOKUP(L994,'Status Report'!B:AM,36,0),VLOOKUP(L994,'Status Report'!B:AM,35,0)),AI994="Direct shipment",IF(H994="Asia Pacific",VLOOKUP(L994,'Status Report'!B:AM,36,0),VLOOKUP(L994,'Status Report'!B:AM,35,0)))</f>
        <v>46.2</v>
      </c>
      <c r="V994" s="20">
        <f t="shared" si="229"/>
        <v>231</v>
      </c>
      <c r="W994" s="19">
        <f>_xlfn.IFS(AI994="Den Bosch",VLOOKUP(L994,'Status Report'!B:AM,37,0),AI994="Yantian",VLOOKUP(L994,'Status Report'!B:AM,38,0),AI994="",IF(H994="Asia Pacific",VLOOKUP(L994,'Status Report'!B:AM,38,0),VLOOKUP(L994,'Status Report'!B:AM,37,0)),AI994="Direct shipment",IF(H994="Asia Pacific",VLOOKUP(L994,'Status Report'!B:AM,38,0),VLOOKUP(L994,'Status Report'!B:AM,37,0)))</f>
        <v>45.36</v>
      </c>
      <c r="X994" s="20">
        <f t="shared" si="230"/>
        <v>226.8</v>
      </c>
      <c r="Y994" s="20">
        <f>_xlfn.IFS(AI994="Den Bosch",VLOOKUP(L994,'Status Report'!B:AO,39,0),AI994="Yantian",VLOOKUP(L994,'Status Report'!B:AO,40,0),AI994="",IF(H994="Asia Pacific",VLOOKUP(L994,'Status Report'!B:AO,40,0),VLOOKUP(L994,'Status Report'!B:AO,39,0)),AI994="Direct shipment",IF(H994="Asia Pacific",VLOOKUP(L994,'Status Report'!B:AO,40,0),VLOOKUP(L994,'Status Report'!B:AO,39,0)))</f>
        <v>0</v>
      </c>
      <c r="Z994" s="20">
        <f t="shared" si="231"/>
        <v>0</v>
      </c>
      <c r="AA994" s="20">
        <f t="shared" si="232"/>
        <v>226.8</v>
      </c>
      <c r="AB994" s="21">
        <f>_xlfn.IFS(AI994="Den Bosch",VLOOKUP(L994,'Status Report'!B:AM,33,0),AI994="Yantian",VLOOKUP(L994,'Status Report'!B:AM,34,0),AI994="",IF(H994="Asia Pacific",VLOOKUP(L994,'Status Report'!B:AM,34,0),VLOOKUP(L994,'Status Report'!B:AM,33,0)),AI994="Direct shipment",IF(H994="Asia Pacific",VLOOKUP(L994,'Status Report'!B:AM,34,0),VLOOKUP(L994,'Status Report'!B:AM,33,0)))</f>
        <v>39.569399999999995</v>
      </c>
      <c r="AC994" s="21">
        <f>VLOOKUP(L994,'Status Report'!B:CE,82,0)</f>
        <v>0</v>
      </c>
      <c r="AD994" s="21">
        <f t="shared" si="233"/>
        <v>39.569399999999995</v>
      </c>
      <c r="AE994" s="63">
        <f>VLOOKUP(L994,'Status Report'!B:W,20,0)</f>
        <v>35</v>
      </c>
      <c r="AF994" s="63">
        <f>VLOOKUP(L994,'Status Report'!B:W,21,0)</f>
        <v>28</v>
      </c>
      <c r="AG994" s="63">
        <f>VLOOKUP(L994,'Status Report'!B:W,22,0)</f>
        <v>6</v>
      </c>
      <c r="AH994" s="22">
        <f t="shared" si="234"/>
        <v>2.9399999999999999E-2</v>
      </c>
      <c r="AI994" t="s">
        <v>990</v>
      </c>
      <c r="AK994" s="63">
        <f>IFERROR(VLOOKUP(G994,ASEAN!A:A,1,0),0)</f>
        <v>0</v>
      </c>
      <c r="AL994" s="63">
        <f>IFERROR(VLOOKUP(D994,'[3]customer specs'!$B$1:$D$65536,3,0),0)</f>
        <v>0</v>
      </c>
      <c r="AM994" s="64">
        <f t="shared" si="235"/>
        <v>4.1999999999999886</v>
      </c>
      <c r="AN994" s="64">
        <f t="shared" si="236"/>
        <v>0</v>
      </c>
      <c r="AO994" s="63"/>
      <c r="AP994" s="63"/>
      <c r="AQ994" s="63" t="str">
        <f t="shared" si="237"/>
        <v>no</v>
      </c>
      <c r="AR994" s="20">
        <f t="shared" si="238"/>
        <v>197.84699999999998</v>
      </c>
      <c r="AS994" s="63"/>
      <c r="AT994" s="23">
        <f t="shared" si="228"/>
        <v>0.12</v>
      </c>
      <c r="AU994" s="65">
        <f t="shared" si="239"/>
        <v>44.965227272727269</v>
      </c>
      <c r="AV994" s="65"/>
      <c r="AW994" s="65">
        <f t="shared" si="240"/>
        <v>224.82613636363635</v>
      </c>
      <c r="AX994" s="65"/>
      <c r="AY994" s="63">
        <f>VLOOKUP(L994,'Status Report'!B:CF,81,0)</f>
        <v>0</v>
      </c>
      <c r="AZ994" s="63" t="str">
        <f>VLOOKUP(L994,'Status Report'!B:S,18,0)</f>
        <v xml:space="preserve">Konstantinos Zoupanos </v>
      </c>
      <c r="BB994" s="63">
        <f>VLOOKUP(L994,'Status Report'!B:Z,25,0)</f>
        <v>6</v>
      </c>
      <c r="BC994" s="63">
        <f t="shared" si="241"/>
        <v>30</v>
      </c>
      <c r="BF994">
        <f>VLOOKUP(L994,'Status Report'!B:CE,82,0)</f>
        <v>0</v>
      </c>
      <c r="BG994">
        <f>VLOOKUP(L994,'Status Report'!B:CF,83,0)</f>
        <v>0</v>
      </c>
      <c r="BH994">
        <f>VLOOKUP(L994,'Status Report'!B:CG,84,0)</f>
        <v>0</v>
      </c>
      <c r="BI994" t="s">
        <v>901</v>
      </c>
      <c r="BJ994" t="s">
        <v>795</v>
      </c>
      <c r="BM994" s="67">
        <f t="shared" si="242"/>
        <v>23</v>
      </c>
    </row>
    <row r="995" spans="1:65" x14ac:dyDescent="0.25">
      <c r="A995" s="68" t="str">
        <f>VLOOKUP(L995,'Status Report'!B:CB,79,0)</f>
        <v>Heineken - F1</v>
      </c>
      <c r="C995">
        <v>20006102</v>
      </c>
      <c r="D995">
        <v>3097089</v>
      </c>
      <c r="E995" t="s">
        <v>913</v>
      </c>
      <c r="F995" t="s">
        <v>914</v>
      </c>
      <c r="G995" t="str">
        <f>VLOOKUP(D995,'[2]sold to'!$A:$H,8,0)</f>
        <v>Slovakia</v>
      </c>
      <c r="H995" t="str">
        <f>VLOOKUP(D995,'[2]sold to'!$A:$I,9,0)</f>
        <v>Europe</v>
      </c>
      <c r="K995">
        <v>270</v>
      </c>
      <c r="L995">
        <v>88027378</v>
      </c>
      <c r="M995" t="s">
        <v>575</v>
      </c>
      <c r="N995">
        <v>1</v>
      </c>
      <c r="P995" t="str">
        <f>VLOOKUP(L995,'Status Report'!B:AA,26,0)</f>
        <v>China</v>
      </c>
      <c r="Q995" t="str">
        <f>VLOOKUP(L995,'Status Report'!B:AB,27,0)</f>
        <v>Textiles-Clothing</v>
      </c>
      <c r="R995">
        <f>VLOOKUP(L995,'Status Report'!B:X,23,0)</f>
        <v>84</v>
      </c>
      <c r="S995" t="str">
        <f>VLOOKUP(L995,'Status Report'!B:T,19,0)</f>
        <v>Promocean The Netherlands BV</v>
      </c>
      <c r="T995" s="62">
        <f>VLOOKUP(L995,'Status Report'!B:E,4,0)</f>
        <v>3</v>
      </c>
      <c r="U995" s="19">
        <f>_xlfn.IFS(AI995="Den Bosch",VLOOKUP(L995,'Status Report'!B:AM,35,0),AI995="Yantian",VLOOKUP(L995,'Status Report'!B:AM,36,0),AI995="",IF(H995="Asia Pacific",VLOOKUP(L995,'Status Report'!B:AM,36,0),VLOOKUP(L995,'Status Report'!B:AM,35,0)),AI995="Direct shipment",IF(H995="Asia Pacific",VLOOKUP(L995,'Status Report'!B:AM,36,0),VLOOKUP(L995,'Status Report'!B:AM,35,0)))</f>
        <v>46.2</v>
      </c>
      <c r="V995" s="20">
        <f t="shared" si="229"/>
        <v>46.2</v>
      </c>
      <c r="W995" s="19">
        <f>_xlfn.IFS(AI995="Den Bosch",VLOOKUP(L995,'Status Report'!B:AM,37,0),AI995="Yantian",VLOOKUP(L995,'Status Report'!B:AM,38,0),AI995="",IF(H995="Asia Pacific",VLOOKUP(L995,'Status Report'!B:AM,38,0),VLOOKUP(L995,'Status Report'!B:AM,37,0)),AI995="Direct shipment",IF(H995="Asia Pacific",VLOOKUP(L995,'Status Report'!B:AM,38,0),VLOOKUP(L995,'Status Report'!B:AM,37,0)))</f>
        <v>45.36</v>
      </c>
      <c r="X995" s="20">
        <f t="shared" si="230"/>
        <v>45.36</v>
      </c>
      <c r="Y995" s="20">
        <f>_xlfn.IFS(AI995="Den Bosch",VLOOKUP(L995,'Status Report'!B:AO,39,0),AI995="Yantian",VLOOKUP(L995,'Status Report'!B:AO,40,0),AI995="",IF(H995="Asia Pacific",VLOOKUP(L995,'Status Report'!B:AO,40,0),VLOOKUP(L995,'Status Report'!B:AO,39,0)),AI995="Direct shipment",IF(H995="Asia Pacific",VLOOKUP(L995,'Status Report'!B:AO,40,0),VLOOKUP(L995,'Status Report'!B:AO,39,0)))</f>
        <v>0</v>
      </c>
      <c r="Z995" s="20">
        <f t="shared" si="231"/>
        <v>0</v>
      </c>
      <c r="AA995" s="20">
        <f t="shared" si="232"/>
        <v>45.36</v>
      </c>
      <c r="AB995" s="21">
        <f>_xlfn.IFS(AI995="Den Bosch",VLOOKUP(L995,'Status Report'!B:AM,33,0),AI995="Yantian",VLOOKUP(L995,'Status Report'!B:AM,34,0),AI995="",IF(H995="Asia Pacific",VLOOKUP(L995,'Status Report'!B:AM,34,0),VLOOKUP(L995,'Status Report'!B:AM,33,0)),AI995="Direct shipment",IF(H995="Asia Pacific",VLOOKUP(L995,'Status Report'!B:AM,34,0),VLOOKUP(L995,'Status Report'!B:AM,33,0)))</f>
        <v>39.569399999999995</v>
      </c>
      <c r="AC995" s="21">
        <f>VLOOKUP(L995,'Status Report'!B:CE,82,0)</f>
        <v>0</v>
      </c>
      <c r="AD995" s="21">
        <f t="shared" si="233"/>
        <v>39.569399999999995</v>
      </c>
      <c r="AE995" s="63">
        <f>VLOOKUP(L995,'Status Report'!B:W,20,0)</f>
        <v>35</v>
      </c>
      <c r="AF995" s="63">
        <f>VLOOKUP(L995,'Status Report'!B:W,21,0)</f>
        <v>28</v>
      </c>
      <c r="AG995" s="63">
        <f>VLOOKUP(L995,'Status Report'!B:W,22,0)</f>
        <v>6</v>
      </c>
      <c r="AH995" s="22">
        <f t="shared" si="234"/>
        <v>5.8799999999999998E-3</v>
      </c>
      <c r="AI995" t="s">
        <v>990</v>
      </c>
      <c r="AK995" s="63">
        <f>IFERROR(VLOOKUP(G995,ASEAN!A:A,1,0),0)</f>
        <v>0</v>
      </c>
      <c r="AL995" s="63">
        <f>IFERROR(VLOOKUP(D995,'[3]customer specs'!$B$1:$D$65536,3,0),0)</f>
        <v>0</v>
      </c>
      <c r="AM995" s="64">
        <f t="shared" si="235"/>
        <v>0.84000000000000341</v>
      </c>
      <c r="AN995" s="64">
        <f t="shared" si="236"/>
        <v>0</v>
      </c>
      <c r="AO995" s="63"/>
      <c r="AP995" s="63"/>
      <c r="AQ995" s="63" t="str">
        <f t="shared" si="237"/>
        <v>no</v>
      </c>
      <c r="AR995" s="20">
        <f t="shared" si="238"/>
        <v>39.569399999999995</v>
      </c>
      <c r="AS995" s="63"/>
      <c r="AT995" s="23">
        <f t="shared" si="228"/>
        <v>0.12</v>
      </c>
      <c r="AU995" s="65">
        <f t="shared" si="239"/>
        <v>44.965227272727269</v>
      </c>
      <c r="AV995" s="65"/>
      <c r="AW995" s="65">
        <f t="shared" si="240"/>
        <v>44.965227272727269</v>
      </c>
      <c r="AX995" s="65"/>
      <c r="AY995" s="63">
        <f>VLOOKUP(L995,'Status Report'!B:CF,81,0)</f>
        <v>0</v>
      </c>
      <c r="AZ995" s="63" t="str">
        <f>VLOOKUP(L995,'Status Report'!B:S,18,0)</f>
        <v xml:space="preserve">Konstantinos Zoupanos </v>
      </c>
      <c r="BB995" s="63">
        <f>VLOOKUP(L995,'Status Report'!B:Z,25,0)</f>
        <v>6</v>
      </c>
      <c r="BC995" s="63">
        <f t="shared" si="241"/>
        <v>6</v>
      </c>
      <c r="BF995">
        <f>VLOOKUP(L995,'Status Report'!B:CE,82,0)</f>
        <v>0</v>
      </c>
      <c r="BG995">
        <f>VLOOKUP(L995,'Status Report'!B:CF,83,0)</f>
        <v>0</v>
      </c>
      <c r="BH995">
        <f>VLOOKUP(L995,'Status Report'!B:CG,84,0)</f>
        <v>0</v>
      </c>
      <c r="BI995" t="s">
        <v>901</v>
      </c>
      <c r="BJ995" t="s">
        <v>795</v>
      </c>
      <c r="BM995" s="67">
        <f t="shared" si="242"/>
        <v>19</v>
      </c>
    </row>
    <row r="996" spans="1:65" x14ac:dyDescent="0.25">
      <c r="A996" s="68" t="str">
        <f>VLOOKUP(L996,'Status Report'!B:CB,79,0)</f>
        <v>Heineken - F1</v>
      </c>
      <c r="C996">
        <v>20006102</v>
      </c>
      <c r="D996">
        <v>3097089</v>
      </c>
      <c r="E996" t="s">
        <v>913</v>
      </c>
      <c r="F996" t="s">
        <v>914</v>
      </c>
      <c r="G996" t="str">
        <f>VLOOKUP(D996,'[2]sold to'!$A:$H,8,0)</f>
        <v>Slovakia</v>
      </c>
      <c r="H996" t="str">
        <f>VLOOKUP(D996,'[2]sold to'!$A:$I,9,0)</f>
        <v>Europe</v>
      </c>
      <c r="K996">
        <v>280</v>
      </c>
      <c r="L996">
        <v>88027381</v>
      </c>
      <c r="M996" t="s">
        <v>577</v>
      </c>
      <c r="N996">
        <v>2</v>
      </c>
      <c r="P996" t="str">
        <f>VLOOKUP(L996,'Status Report'!B:AA,26,0)</f>
        <v>China</v>
      </c>
      <c r="Q996" t="str">
        <f>VLOOKUP(L996,'Status Report'!B:AB,27,0)</f>
        <v>Textiles-Clothing</v>
      </c>
      <c r="R996">
        <f>VLOOKUP(L996,'Status Report'!B:X,23,0)</f>
        <v>84</v>
      </c>
      <c r="S996" t="str">
        <f>VLOOKUP(L996,'Status Report'!B:T,19,0)</f>
        <v>Promocean The Netherlands BV</v>
      </c>
      <c r="T996" s="62">
        <f>VLOOKUP(L996,'Status Report'!B:E,4,0)</f>
        <v>3</v>
      </c>
      <c r="U996" s="19">
        <f>_xlfn.IFS(AI996="Den Bosch",VLOOKUP(L996,'Status Report'!B:AM,35,0),AI996="Yantian",VLOOKUP(L996,'Status Report'!B:AM,36,0),AI996="",IF(H996="Asia Pacific",VLOOKUP(L996,'Status Report'!B:AM,36,0),VLOOKUP(L996,'Status Report'!B:AM,35,0)),AI996="Direct shipment",IF(H996="Asia Pacific",VLOOKUP(L996,'Status Report'!B:AM,36,0),VLOOKUP(L996,'Status Report'!B:AM,35,0)))</f>
        <v>47.7</v>
      </c>
      <c r="V996" s="20">
        <f t="shared" si="229"/>
        <v>95.4</v>
      </c>
      <c r="W996" s="19">
        <f>_xlfn.IFS(AI996="Den Bosch",VLOOKUP(L996,'Status Report'!B:AM,37,0),AI996="Yantian",VLOOKUP(L996,'Status Report'!B:AM,38,0),AI996="",IF(H996="Asia Pacific",VLOOKUP(L996,'Status Report'!B:AM,38,0),VLOOKUP(L996,'Status Report'!B:AM,37,0)),AI996="Direct shipment",IF(H996="Asia Pacific",VLOOKUP(L996,'Status Report'!B:AM,38,0),VLOOKUP(L996,'Status Report'!B:AM,37,0)))</f>
        <v>46.8</v>
      </c>
      <c r="X996" s="20">
        <f t="shared" si="230"/>
        <v>93.6</v>
      </c>
      <c r="Y996" s="20">
        <f>_xlfn.IFS(AI996="Den Bosch",VLOOKUP(L996,'Status Report'!B:AO,39,0),AI996="Yantian",VLOOKUP(L996,'Status Report'!B:AO,40,0),AI996="",IF(H996="Asia Pacific",VLOOKUP(L996,'Status Report'!B:AO,40,0),VLOOKUP(L996,'Status Report'!B:AO,39,0)),AI996="Direct shipment",IF(H996="Asia Pacific",VLOOKUP(L996,'Status Report'!B:AO,40,0),VLOOKUP(L996,'Status Report'!B:AO,39,0)))</f>
        <v>0</v>
      </c>
      <c r="Z996" s="20">
        <f t="shared" si="231"/>
        <v>0</v>
      </c>
      <c r="AA996" s="20">
        <f t="shared" si="232"/>
        <v>93.6</v>
      </c>
      <c r="AB996" s="21">
        <f>_xlfn.IFS(AI996="Den Bosch",VLOOKUP(L996,'Status Report'!B:AM,33,0),AI996="Yantian",VLOOKUP(L996,'Status Report'!B:AM,34,0),AI996="",IF(H996="Asia Pacific",VLOOKUP(L996,'Status Report'!B:AM,34,0),VLOOKUP(L996,'Status Report'!B:AM,33,0)),AI996="Direct shipment",IF(H996="Asia Pacific",VLOOKUP(L996,'Status Report'!B:AM,34,0),VLOOKUP(L996,'Status Report'!B:AM,33,0)))</f>
        <v>40.844699999999996</v>
      </c>
      <c r="AC996" s="21">
        <f>VLOOKUP(L996,'Status Report'!B:CE,82,0)</f>
        <v>0</v>
      </c>
      <c r="AD996" s="21">
        <f t="shared" si="233"/>
        <v>40.844699999999996</v>
      </c>
      <c r="AE996" s="63">
        <f>VLOOKUP(L996,'Status Report'!B:W,20,0)</f>
        <v>35</v>
      </c>
      <c r="AF996" s="63">
        <f>VLOOKUP(L996,'Status Report'!B:W,21,0)</f>
        <v>28</v>
      </c>
      <c r="AG996" s="63">
        <f>VLOOKUP(L996,'Status Report'!B:W,22,0)</f>
        <v>6</v>
      </c>
      <c r="AH996" s="22">
        <f t="shared" si="234"/>
        <v>1.176E-2</v>
      </c>
      <c r="AI996" t="s">
        <v>990</v>
      </c>
      <c r="AK996" s="63">
        <f>IFERROR(VLOOKUP(G996,ASEAN!A:A,1,0),0)</f>
        <v>0</v>
      </c>
      <c r="AL996" s="63">
        <f>IFERROR(VLOOKUP(D996,'[3]customer specs'!$B$1:$D$65536,3,0),0)</f>
        <v>0</v>
      </c>
      <c r="AM996" s="64">
        <f t="shared" si="235"/>
        <v>1.8000000000000114</v>
      </c>
      <c r="AN996" s="64">
        <f t="shared" si="236"/>
        <v>0</v>
      </c>
      <c r="AO996" s="63"/>
      <c r="AP996" s="63"/>
      <c r="AQ996" s="63" t="str">
        <f t="shared" si="237"/>
        <v>no</v>
      </c>
      <c r="AR996" s="20">
        <f t="shared" si="238"/>
        <v>81.689399999999992</v>
      </c>
      <c r="AS996" s="63"/>
      <c r="AT996" s="23">
        <f t="shared" si="228"/>
        <v>0.12</v>
      </c>
      <c r="AU996" s="65">
        <f t="shared" si="239"/>
        <v>46.414431818181811</v>
      </c>
      <c r="AV996" s="65"/>
      <c r="AW996" s="65">
        <f t="shared" si="240"/>
        <v>92.828863636363621</v>
      </c>
      <c r="AX996" s="65"/>
      <c r="AY996" s="63">
        <f>VLOOKUP(L996,'Status Report'!B:CF,81,0)</f>
        <v>0</v>
      </c>
      <c r="AZ996" s="63" t="str">
        <f>VLOOKUP(L996,'Status Report'!B:S,18,0)</f>
        <v xml:space="preserve">Konstantinos Zoupanos </v>
      </c>
      <c r="BB996" s="63">
        <f>VLOOKUP(L996,'Status Report'!B:Z,25,0)</f>
        <v>6</v>
      </c>
      <c r="BC996" s="63">
        <f t="shared" si="241"/>
        <v>12</v>
      </c>
      <c r="BF996">
        <f>VLOOKUP(L996,'Status Report'!B:CE,82,0)</f>
        <v>0</v>
      </c>
      <c r="BG996">
        <f>VLOOKUP(L996,'Status Report'!B:CF,83,0)</f>
        <v>0</v>
      </c>
      <c r="BH996">
        <f>VLOOKUP(L996,'Status Report'!B:CG,84,0)</f>
        <v>0</v>
      </c>
      <c r="BI996" t="s">
        <v>901</v>
      </c>
      <c r="BJ996" t="s">
        <v>795</v>
      </c>
      <c r="BM996" s="67">
        <f t="shared" si="242"/>
        <v>15</v>
      </c>
    </row>
    <row r="997" spans="1:65" x14ac:dyDescent="0.25">
      <c r="A997" s="68" t="str">
        <f>VLOOKUP(L997,'Status Report'!B:CB,79,0)</f>
        <v>Heineken - 0.0</v>
      </c>
      <c r="C997">
        <v>20006103</v>
      </c>
      <c r="D997">
        <v>3090233</v>
      </c>
      <c r="E997" t="s">
        <v>835</v>
      </c>
      <c r="F997" t="s">
        <v>836</v>
      </c>
      <c r="G997" t="str">
        <f>VLOOKUP(D997,'[2]sold to'!$A:$H,8,0)</f>
        <v>Hungary</v>
      </c>
      <c r="H997" t="str">
        <f>VLOOKUP(D997,'[2]sold to'!$A:$I,9,0)</f>
        <v>Europe</v>
      </c>
      <c r="K997">
        <v>10</v>
      </c>
      <c r="L997">
        <v>88026091</v>
      </c>
      <c r="M997" t="s">
        <v>196</v>
      </c>
      <c r="N997">
        <v>10</v>
      </c>
      <c r="P997" t="str">
        <f>VLOOKUP(L997,'Status Report'!B:AA,26,0)</f>
        <v>China</v>
      </c>
      <c r="Q997" t="str">
        <f>VLOOKUP(L997,'Status Report'!B:AB,27,0)</f>
        <v>Textiles-Clothing</v>
      </c>
      <c r="R997">
        <f>VLOOKUP(L997,'Status Report'!B:X,23,0)</f>
        <v>200</v>
      </c>
      <c r="S997" t="str">
        <f>VLOOKUP(L997,'Status Report'!B:T,19,0)</f>
        <v>Promocean The Netherlands BV</v>
      </c>
      <c r="T997" s="62">
        <f>VLOOKUP(L997,'Status Report'!B:E,4,0)</f>
        <v>1</v>
      </c>
      <c r="U997" s="19">
        <f>_xlfn.IFS(AI997="Den Bosch",VLOOKUP(L997,'Status Report'!B:AM,35,0),AI997="Yantian",VLOOKUP(L997,'Status Report'!B:AM,36,0),AI997="",IF(H997="Asia Pacific",VLOOKUP(L997,'Status Report'!B:AM,36,0),VLOOKUP(L997,'Status Report'!B:AM,35,0)),AI997="Direct shipment",IF(H997="Asia Pacific",VLOOKUP(L997,'Status Report'!B:AM,36,0),VLOOKUP(L997,'Status Report'!B:AM,35,0)))</f>
        <v>96.6</v>
      </c>
      <c r="V997" s="20">
        <f t="shared" si="229"/>
        <v>966</v>
      </c>
      <c r="W997" s="19">
        <f>_xlfn.IFS(AI997="Den Bosch",VLOOKUP(L997,'Status Report'!B:AM,37,0),AI997="Yantian",VLOOKUP(L997,'Status Report'!B:AM,38,0),AI997="",IF(H997="Asia Pacific",VLOOKUP(L997,'Status Report'!B:AM,38,0),VLOOKUP(L997,'Status Report'!B:AM,37,0)),AI997="Direct shipment",IF(H997="Asia Pacific",VLOOKUP(L997,'Status Report'!B:AM,38,0),VLOOKUP(L997,'Status Report'!B:AM,37,0)))</f>
        <v>96.6</v>
      </c>
      <c r="X997" s="20">
        <f t="shared" si="230"/>
        <v>966</v>
      </c>
      <c r="Y997" s="20">
        <f>_xlfn.IFS(AI997="Den Bosch",VLOOKUP(L997,'Status Report'!B:AO,39,0),AI997="Yantian",VLOOKUP(L997,'Status Report'!B:AO,40,0),AI997="",IF(H997="Asia Pacific",VLOOKUP(L997,'Status Report'!B:AO,40,0),VLOOKUP(L997,'Status Report'!B:AO,39,0)),AI997="Direct shipment",IF(H997="Asia Pacific",VLOOKUP(L997,'Status Report'!B:AO,40,0),VLOOKUP(L997,'Status Report'!B:AO,39,0)))</f>
        <v>0</v>
      </c>
      <c r="Z997" s="20">
        <f t="shared" si="231"/>
        <v>0</v>
      </c>
      <c r="AA997" s="20">
        <f t="shared" si="232"/>
        <v>966</v>
      </c>
      <c r="AB997" s="21">
        <f>_xlfn.IFS(AI997="Den Bosch",VLOOKUP(L997,'Status Report'!B:AM,33,0),AI997="Yantian",VLOOKUP(L997,'Status Report'!B:AM,34,0),AI997="",IF(H997="Asia Pacific",VLOOKUP(L997,'Status Report'!B:AM,34,0),VLOOKUP(L997,'Status Report'!B:AM,33,0)),AI997="Direct shipment",IF(H997="Asia Pacific",VLOOKUP(L997,'Status Report'!B:AM,34,0),VLOOKUP(L997,'Status Report'!B:AM,33,0)))</f>
        <v>82.835999999999999</v>
      </c>
      <c r="AC997" s="21">
        <f>VLOOKUP(L997,'Status Report'!B:CE,82,0)</f>
        <v>0</v>
      </c>
      <c r="AD997" s="21">
        <f t="shared" si="233"/>
        <v>82.835999999999999</v>
      </c>
      <c r="AE997" s="63">
        <f>VLOOKUP(L997,'Status Report'!B:W,20,0)</f>
        <v>50</v>
      </c>
      <c r="AF997" s="63">
        <f>VLOOKUP(L997,'Status Report'!B:W,21,0)</f>
        <v>45</v>
      </c>
      <c r="AG997" s="63">
        <f>VLOOKUP(L997,'Status Report'!B:W,22,0)</f>
        <v>10</v>
      </c>
      <c r="AH997" s="22">
        <f t="shared" si="234"/>
        <v>0.22500000000000001</v>
      </c>
      <c r="AK997" s="63">
        <f>IFERROR(VLOOKUP(G997,ASEAN!A:A,1,0),0)</f>
        <v>0</v>
      </c>
      <c r="AL997" s="63">
        <f>IFERROR(VLOOKUP(D997,'[3]customer specs'!$B$1:$D$65536,3,0),0)</f>
        <v>0</v>
      </c>
      <c r="AM997" s="64">
        <f t="shared" si="235"/>
        <v>0</v>
      </c>
      <c r="AN997" s="64">
        <f t="shared" si="236"/>
        <v>0</v>
      </c>
      <c r="AO997" s="63"/>
      <c r="AP997" s="63"/>
      <c r="AQ997" s="63" t="str">
        <f t="shared" si="237"/>
        <v>no</v>
      </c>
      <c r="AR997" s="20">
        <f t="shared" si="238"/>
        <v>828.36</v>
      </c>
      <c r="AS997" s="63"/>
      <c r="AT997" s="23">
        <f t="shared" si="228"/>
        <v>0.12</v>
      </c>
      <c r="AU997" s="65">
        <f t="shared" si="239"/>
        <v>94.131818181818176</v>
      </c>
      <c r="AV997" s="65"/>
      <c r="AW997" s="65">
        <f t="shared" si="240"/>
        <v>941.31818181818176</v>
      </c>
      <c r="AX997" s="65"/>
      <c r="AY997" s="63">
        <f>VLOOKUP(L997,'Status Report'!B:CF,81,0)</f>
        <v>0</v>
      </c>
      <c r="AZ997" s="63" t="str">
        <f>VLOOKUP(L997,'Status Report'!B:S,18,0)</f>
        <v>Ellina Smirnova</v>
      </c>
      <c r="BB997" s="63">
        <f>VLOOKUP(L997,'Status Report'!B:Z,25,0)</f>
        <v>5</v>
      </c>
      <c r="BC997" s="63">
        <f t="shared" si="241"/>
        <v>50</v>
      </c>
      <c r="BF997">
        <f>VLOOKUP(L997,'Status Report'!B:CE,82,0)</f>
        <v>0</v>
      </c>
      <c r="BG997">
        <f>VLOOKUP(L997,'Status Report'!B:CF,83,0)</f>
        <v>0</v>
      </c>
      <c r="BH997">
        <f>VLOOKUP(L997,'Status Report'!B:CG,84,0)</f>
        <v>0</v>
      </c>
      <c r="BI997" t="s">
        <v>901</v>
      </c>
      <c r="BJ997" t="s">
        <v>795</v>
      </c>
      <c r="BM997" s="67">
        <f t="shared" si="242"/>
        <v>22</v>
      </c>
    </row>
    <row r="998" spans="1:65" x14ac:dyDescent="0.25">
      <c r="A998" s="68" t="str">
        <f>VLOOKUP(L998,'Status Report'!B:CB,79,0)</f>
        <v>Heineken - 0.0</v>
      </c>
      <c r="C998">
        <v>20006103</v>
      </c>
      <c r="D998">
        <v>3090233</v>
      </c>
      <c r="E998" t="s">
        <v>835</v>
      </c>
      <c r="F998" t="s">
        <v>836</v>
      </c>
      <c r="G998" t="str">
        <f>VLOOKUP(D998,'[2]sold to'!$A:$H,8,0)</f>
        <v>Hungary</v>
      </c>
      <c r="H998" t="str">
        <f>VLOOKUP(D998,'[2]sold to'!$A:$I,9,0)</f>
        <v>Europe</v>
      </c>
      <c r="K998">
        <v>20</v>
      </c>
      <c r="L998">
        <v>88027062</v>
      </c>
      <c r="M998" t="s">
        <v>872</v>
      </c>
      <c r="N998">
        <v>20</v>
      </c>
      <c r="P998" t="str">
        <f>VLOOKUP(L998,'Status Report'!B:AA,26,0)</f>
        <v>China</v>
      </c>
      <c r="Q998" t="str">
        <f>VLOOKUP(L998,'Status Report'!B:AB,27,0)</f>
        <v>Premiums</v>
      </c>
      <c r="R998">
        <f>VLOOKUP(L998,'Status Report'!B:X,23,0)</f>
        <v>200</v>
      </c>
      <c r="S998" t="str">
        <f>VLOOKUP(L998,'Status Report'!B:T,19,0)</f>
        <v>Promocean The Netherlands BV</v>
      </c>
      <c r="T998" s="62">
        <f>VLOOKUP(L998,'Status Report'!B:E,4,0)</f>
        <v>3</v>
      </c>
      <c r="U998" s="19">
        <f>_xlfn.IFS(AI998="Den Bosch",VLOOKUP(L998,'Status Report'!B:AM,35,0),AI998="Yantian",VLOOKUP(L998,'Status Report'!B:AM,36,0),AI998="",IF(H998="Asia Pacific",VLOOKUP(L998,'Status Report'!B:AM,36,0),VLOOKUP(L998,'Status Report'!B:AM,35,0)),AI998="Direct shipment",IF(H998="Asia Pacific",VLOOKUP(L998,'Status Report'!B:AM,36,0),VLOOKUP(L998,'Status Report'!B:AM,35,0)))</f>
        <v>42.65</v>
      </c>
      <c r="V998" s="20">
        <f t="shared" si="229"/>
        <v>853</v>
      </c>
      <c r="W998" s="19">
        <f>_xlfn.IFS(AI998="Den Bosch",VLOOKUP(L998,'Status Report'!B:AM,37,0),AI998="Yantian",VLOOKUP(L998,'Status Report'!B:AM,38,0),AI998="",IF(H998="Asia Pacific",VLOOKUP(L998,'Status Report'!B:AM,38,0),VLOOKUP(L998,'Status Report'!B:AM,37,0)),AI998="Direct shipment",IF(H998="Asia Pacific",VLOOKUP(L998,'Status Report'!B:AM,38,0),VLOOKUP(L998,'Status Report'!B:AM,37,0)))</f>
        <v>42.65</v>
      </c>
      <c r="X998" s="20">
        <f t="shared" si="230"/>
        <v>853</v>
      </c>
      <c r="Y998" s="20">
        <f>_xlfn.IFS(AI998="Den Bosch",VLOOKUP(L998,'Status Report'!B:AO,39,0),AI998="Yantian",VLOOKUP(L998,'Status Report'!B:AO,40,0),AI998="",IF(H998="Asia Pacific",VLOOKUP(L998,'Status Report'!B:AO,40,0),VLOOKUP(L998,'Status Report'!B:AO,39,0)),AI998="Direct shipment",IF(H998="Asia Pacific",VLOOKUP(L998,'Status Report'!B:AO,40,0),VLOOKUP(L998,'Status Report'!B:AO,39,0)))</f>
        <v>0</v>
      </c>
      <c r="Z998" s="20">
        <f t="shared" si="231"/>
        <v>0</v>
      </c>
      <c r="AA998" s="20">
        <f t="shared" si="232"/>
        <v>853</v>
      </c>
      <c r="AB998" s="21">
        <f>_xlfn.IFS(AI998="Den Bosch",VLOOKUP(L998,'Status Report'!B:AM,33,0),AI998="Yantian",VLOOKUP(L998,'Status Report'!B:AM,34,0),AI998="",IF(H998="Asia Pacific",VLOOKUP(L998,'Status Report'!B:AM,34,0),VLOOKUP(L998,'Status Report'!B:AM,33,0)),AI998="Direct shipment",IF(H998="Asia Pacific",VLOOKUP(L998,'Status Report'!B:AM,34,0),VLOOKUP(L998,'Status Report'!B:AM,33,0)))</f>
        <v>38.440800000000003</v>
      </c>
      <c r="AC998" s="21">
        <f>VLOOKUP(L998,'Status Report'!B:CE,82,0)</f>
        <v>0</v>
      </c>
      <c r="AD998" s="21">
        <f t="shared" si="233"/>
        <v>38.440800000000003</v>
      </c>
      <c r="AE998" s="63">
        <f>VLOOKUP(L998,'Status Report'!B:W,20,0)</f>
        <v>48</v>
      </c>
      <c r="AF998" s="63">
        <f>VLOOKUP(L998,'Status Report'!B:W,21,0)</f>
        <v>34</v>
      </c>
      <c r="AG998" s="63">
        <f>VLOOKUP(L998,'Status Report'!B:W,22,0)</f>
        <v>9.5</v>
      </c>
      <c r="AH998" s="22">
        <f t="shared" si="234"/>
        <v>0.31008000000000002</v>
      </c>
      <c r="AI998" t="s">
        <v>990</v>
      </c>
      <c r="AK998" s="63">
        <f>IFERROR(VLOOKUP(G998,ASEAN!A:A,1,0),0)</f>
        <v>0</v>
      </c>
      <c r="AL998" s="63">
        <f>IFERROR(VLOOKUP(D998,'[3]customer specs'!$B$1:$D$65536,3,0),0)</f>
        <v>0</v>
      </c>
      <c r="AM998" s="64">
        <f t="shared" si="235"/>
        <v>0</v>
      </c>
      <c r="AN998" s="64">
        <f t="shared" si="236"/>
        <v>0</v>
      </c>
      <c r="AO998" s="63"/>
      <c r="AP998" s="63"/>
      <c r="AQ998" s="63" t="str">
        <f t="shared" si="237"/>
        <v>no</v>
      </c>
      <c r="AR998" s="20">
        <f t="shared" si="238"/>
        <v>768.81600000000003</v>
      </c>
      <c r="AS998" s="63"/>
      <c r="AT998" s="23">
        <f t="shared" si="228"/>
        <v>0.12</v>
      </c>
      <c r="AU998" s="65">
        <f t="shared" si="239"/>
        <v>43.682727272727277</v>
      </c>
      <c r="AV998" s="65"/>
      <c r="AW998" s="65">
        <f t="shared" si="240"/>
        <v>873.65454545454554</v>
      </c>
      <c r="AX998" s="65"/>
      <c r="AY998" s="63">
        <f>VLOOKUP(L998,'Status Report'!B:CF,81,0)</f>
        <v>0</v>
      </c>
      <c r="AZ998" s="63" t="str">
        <f>VLOOKUP(L998,'Status Report'!B:S,18,0)</f>
        <v>Ellina Smirnova</v>
      </c>
      <c r="BB998" s="63">
        <f>VLOOKUP(L998,'Status Report'!B:Z,25,0)</f>
        <v>5</v>
      </c>
      <c r="BC998" s="63">
        <f t="shared" si="241"/>
        <v>100</v>
      </c>
      <c r="BF998">
        <f>VLOOKUP(L998,'Status Report'!B:CE,82,0)</f>
        <v>0</v>
      </c>
      <c r="BG998">
        <f>VLOOKUP(L998,'Status Report'!B:CF,83,0)</f>
        <v>0</v>
      </c>
      <c r="BH998">
        <f>VLOOKUP(L998,'Status Report'!B:CG,84,0)</f>
        <v>0</v>
      </c>
      <c r="BI998" t="s">
        <v>901</v>
      </c>
      <c r="BJ998" t="s">
        <v>795</v>
      </c>
      <c r="BM998" s="67">
        <f t="shared" si="242"/>
        <v>87</v>
      </c>
    </row>
    <row r="999" spans="1:65" x14ac:dyDescent="0.25">
      <c r="A999" s="68" t="str">
        <f>VLOOKUP(L999,'Status Report'!B:CB,79,0)</f>
        <v>Heineken - 0.0</v>
      </c>
      <c r="C999">
        <v>20006103</v>
      </c>
      <c r="D999">
        <v>3090233</v>
      </c>
      <c r="E999" t="s">
        <v>835</v>
      </c>
      <c r="F999" t="s">
        <v>836</v>
      </c>
      <c r="G999" t="str">
        <f>VLOOKUP(D999,'[2]sold to'!$A:$H,8,0)</f>
        <v>Hungary</v>
      </c>
      <c r="H999" t="str">
        <f>VLOOKUP(D999,'[2]sold to'!$A:$I,9,0)</f>
        <v>Europe</v>
      </c>
      <c r="K999">
        <v>30</v>
      </c>
      <c r="L999">
        <v>88027061</v>
      </c>
      <c r="M999" t="s">
        <v>915</v>
      </c>
      <c r="N999">
        <v>10</v>
      </c>
      <c r="P999" t="str">
        <f>VLOOKUP(L999,'Status Report'!B:AA,26,0)</f>
        <v>China</v>
      </c>
      <c r="Q999" t="str">
        <f>VLOOKUP(L999,'Status Report'!B:AB,27,0)</f>
        <v>Premiums</v>
      </c>
      <c r="R999">
        <f>VLOOKUP(L999,'Status Report'!B:X,23,0)</f>
        <v>100</v>
      </c>
      <c r="S999" t="str">
        <f>VLOOKUP(L999,'Status Report'!B:T,19,0)</f>
        <v>Promocean The Netherlands BV</v>
      </c>
      <c r="T999" s="62">
        <f>VLOOKUP(L999,'Status Report'!B:E,4,0)</f>
        <v>1</v>
      </c>
      <c r="U999" s="19">
        <f>_xlfn.IFS(AI999="Den Bosch",VLOOKUP(L999,'Status Report'!B:AM,35,0),AI999="Yantian",VLOOKUP(L999,'Status Report'!B:AM,36,0),AI999="",IF(H999="Asia Pacific",VLOOKUP(L999,'Status Report'!B:AM,36,0),VLOOKUP(L999,'Status Report'!B:AM,35,0)),AI999="Direct shipment",IF(H999="Asia Pacific",VLOOKUP(L999,'Status Report'!B:AM,36,0),VLOOKUP(L999,'Status Report'!B:AM,35,0)))</f>
        <v>34.6</v>
      </c>
      <c r="V999" s="20">
        <f t="shared" si="229"/>
        <v>346</v>
      </c>
      <c r="W999" s="19">
        <f>_xlfn.IFS(AI999="Den Bosch",VLOOKUP(L999,'Status Report'!B:AM,37,0),AI999="Yantian",VLOOKUP(L999,'Status Report'!B:AM,38,0),AI999="",IF(H999="Asia Pacific",VLOOKUP(L999,'Status Report'!B:AM,38,0),VLOOKUP(L999,'Status Report'!B:AM,37,0)),AI999="Direct shipment",IF(H999="Asia Pacific",VLOOKUP(L999,'Status Report'!B:AM,38,0),VLOOKUP(L999,'Status Report'!B:AM,37,0)))</f>
        <v>34.6</v>
      </c>
      <c r="X999" s="20">
        <f t="shared" si="230"/>
        <v>346</v>
      </c>
      <c r="Y999" s="20">
        <f>_xlfn.IFS(AI999="Den Bosch",VLOOKUP(L999,'Status Report'!B:AO,39,0),AI999="Yantian",VLOOKUP(L999,'Status Report'!B:AO,40,0),AI999="",IF(H999="Asia Pacific",VLOOKUP(L999,'Status Report'!B:AO,40,0),VLOOKUP(L999,'Status Report'!B:AO,39,0)),AI999="Direct shipment",IF(H999="Asia Pacific",VLOOKUP(L999,'Status Report'!B:AO,40,0),VLOOKUP(L999,'Status Report'!B:AO,39,0)))</f>
        <v>0</v>
      </c>
      <c r="Z999" s="20">
        <f t="shared" si="231"/>
        <v>0</v>
      </c>
      <c r="AA999" s="20">
        <f t="shared" si="232"/>
        <v>346</v>
      </c>
      <c r="AB999" s="21">
        <f>_xlfn.IFS(AI999="Den Bosch",VLOOKUP(L999,'Status Report'!B:AM,33,0),AI999="Yantian",VLOOKUP(L999,'Status Report'!B:AM,34,0),AI999="",IF(H999="Asia Pacific",VLOOKUP(L999,'Status Report'!B:AM,34,0),VLOOKUP(L999,'Status Report'!B:AM,33,0)),AI999="Direct shipment",IF(H999="Asia Pacific",VLOOKUP(L999,'Status Report'!B:AM,34,0),VLOOKUP(L999,'Status Report'!B:AM,33,0)))</f>
        <v>56.874600000000008</v>
      </c>
      <c r="AC999" s="21">
        <f>VLOOKUP(L999,'Status Report'!B:CE,82,0)</f>
        <v>0</v>
      </c>
      <c r="AD999" s="21">
        <f t="shared" si="233"/>
        <v>56.874600000000008</v>
      </c>
      <c r="AE999" s="63">
        <f>VLOOKUP(L999,'Status Report'!B:W,20,0)</f>
        <v>21</v>
      </c>
      <c r="AF999" s="63">
        <f>VLOOKUP(L999,'Status Report'!B:W,21,0)</f>
        <v>23</v>
      </c>
      <c r="AG999" s="63">
        <f>VLOOKUP(L999,'Status Report'!B:W,22,0)</f>
        <v>24</v>
      </c>
      <c r="AH999" s="22">
        <f t="shared" si="234"/>
        <v>0.11592</v>
      </c>
      <c r="AK999" s="63">
        <f>IFERROR(VLOOKUP(G999,ASEAN!A:A,1,0),0)</f>
        <v>0</v>
      </c>
      <c r="AL999" s="63">
        <f>IFERROR(VLOOKUP(D999,'[3]customer specs'!$B$1:$D$65536,3,0),0)</f>
        <v>0</v>
      </c>
      <c r="AM999" s="64">
        <f t="shared" si="235"/>
        <v>0</v>
      </c>
      <c r="AN999" s="64">
        <f t="shared" si="236"/>
        <v>0</v>
      </c>
      <c r="AO999" s="63"/>
      <c r="AP999" s="63"/>
      <c r="AQ999" s="63" t="str">
        <f t="shared" si="237"/>
        <v>no</v>
      </c>
      <c r="AR999" s="20">
        <f t="shared" si="238"/>
        <v>568.74600000000009</v>
      </c>
      <c r="AS999" s="63"/>
      <c r="AT999" s="23">
        <f t="shared" si="228"/>
        <v>0.12</v>
      </c>
      <c r="AU999" s="65">
        <f t="shared" si="239"/>
        <v>64.630227272727282</v>
      </c>
      <c r="AV999" s="65"/>
      <c r="AW999" s="65">
        <f t="shared" si="240"/>
        <v>646.30227272727279</v>
      </c>
      <c r="AX999" s="65"/>
      <c r="AY999" s="63">
        <f>VLOOKUP(L999,'Status Report'!B:CF,81,0)</f>
        <v>0</v>
      </c>
      <c r="AZ999" s="63" t="str">
        <f>VLOOKUP(L999,'Status Report'!B:S,18,0)</f>
        <v>Ellina Smirnova</v>
      </c>
      <c r="BB999" s="63">
        <f>VLOOKUP(L999,'Status Report'!B:Z,25,0)</f>
        <v>5</v>
      </c>
      <c r="BC999" s="63">
        <f t="shared" si="241"/>
        <v>50</v>
      </c>
      <c r="BF999">
        <f>VLOOKUP(L999,'Status Report'!B:CE,82,0)</f>
        <v>0</v>
      </c>
      <c r="BG999">
        <f>VLOOKUP(L999,'Status Report'!B:CF,83,0)</f>
        <v>0</v>
      </c>
      <c r="BH999">
        <f>VLOOKUP(L999,'Status Report'!B:CG,84,0)</f>
        <v>0</v>
      </c>
      <c r="BI999" t="s">
        <v>901</v>
      </c>
      <c r="BJ999" t="s">
        <v>795</v>
      </c>
      <c r="BM999" s="67">
        <f t="shared" si="242"/>
        <v>10</v>
      </c>
    </row>
    <row r="1000" spans="1:65" x14ac:dyDescent="0.25">
      <c r="A1000" s="68" t="str">
        <f>VLOOKUP(L1000,'Status Report'!B:CB,79,0)</f>
        <v>Heineken - 0.0</v>
      </c>
      <c r="C1000">
        <v>20006103</v>
      </c>
      <c r="D1000">
        <v>3090233</v>
      </c>
      <c r="E1000" t="s">
        <v>835</v>
      </c>
      <c r="F1000" t="s">
        <v>836</v>
      </c>
      <c r="G1000" t="str">
        <f>VLOOKUP(D1000,'[2]sold to'!$A:$H,8,0)</f>
        <v>Hungary</v>
      </c>
      <c r="H1000" t="str">
        <f>VLOOKUP(D1000,'[2]sold to'!$A:$I,9,0)</f>
        <v>Europe</v>
      </c>
      <c r="K1000">
        <v>40</v>
      </c>
      <c r="L1000">
        <v>88027225</v>
      </c>
      <c r="M1000" t="s">
        <v>524</v>
      </c>
      <c r="N1000">
        <v>10</v>
      </c>
      <c r="P1000" t="str">
        <f>VLOOKUP(L1000,'Status Report'!B:AA,26,0)</f>
        <v>China</v>
      </c>
      <c r="Q1000" t="str">
        <f>VLOOKUP(L1000,'Status Report'!B:AB,27,0)</f>
        <v>Premiums</v>
      </c>
      <c r="R1000">
        <f>VLOOKUP(L1000,'Status Report'!B:X,23,0)</f>
        <v>250</v>
      </c>
      <c r="S1000" t="str">
        <f>VLOOKUP(L1000,'Status Report'!B:T,19,0)</f>
        <v>Promocean The Netherlands BV</v>
      </c>
      <c r="T1000" s="62">
        <f>VLOOKUP(L1000,'Status Report'!B:E,4,0)</f>
        <v>3</v>
      </c>
      <c r="U1000" s="19">
        <f>_xlfn.IFS(AI1000="Den Bosch",VLOOKUP(L1000,'Status Report'!B:AM,35,0),AI1000="Yantian",VLOOKUP(L1000,'Status Report'!B:AM,36,0),AI1000="",IF(H1000="Asia Pacific",VLOOKUP(L1000,'Status Report'!B:AM,36,0),VLOOKUP(L1000,'Status Report'!B:AM,35,0)),AI1000="Direct shipment",IF(H1000="Asia Pacific",VLOOKUP(L1000,'Status Report'!B:AM,36,0),VLOOKUP(L1000,'Status Report'!B:AM,35,0)))</f>
        <v>89.800000000000011</v>
      </c>
      <c r="V1000" s="20">
        <f t="shared" si="229"/>
        <v>898.00000000000011</v>
      </c>
      <c r="W1000" s="19">
        <f>_xlfn.IFS(AI1000="Den Bosch",VLOOKUP(L1000,'Status Report'!B:AM,37,0),AI1000="Yantian",VLOOKUP(L1000,'Status Report'!B:AM,38,0),AI1000="",IF(H1000="Asia Pacific",VLOOKUP(L1000,'Status Report'!B:AM,38,0),VLOOKUP(L1000,'Status Report'!B:AM,37,0)),AI1000="Direct shipment",IF(H1000="Asia Pacific",VLOOKUP(L1000,'Status Report'!B:AM,38,0),VLOOKUP(L1000,'Status Report'!B:AM,37,0)))</f>
        <v>89.800000000000011</v>
      </c>
      <c r="X1000" s="20">
        <f t="shared" si="230"/>
        <v>898.00000000000011</v>
      </c>
      <c r="Y1000" s="20">
        <f>_xlfn.IFS(AI1000="Den Bosch",VLOOKUP(L1000,'Status Report'!B:AO,39,0),AI1000="Yantian",VLOOKUP(L1000,'Status Report'!B:AO,40,0),AI1000="",IF(H1000="Asia Pacific",VLOOKUP(L1000,'Status Report'!B:AO,40,0),VLOOKUP(L1000,'Status Report'!B:AO,39,0)),AI1000="Direct shipment",IF(H1000="Asia Pacific",VLOOKUP(L1000,'Status Report'!B:AO,40,0),VLOOKUP(L1000,'Status Report'!B:AO,39,0)))</f>
        <v>0</v>
      </c>
      <c r="Z1000" s="20">
        <f t="shared" si="231"/>
        <v>0</v>
      </c>
      <c r="AA1000" s="20">
        <f t="shared" si="232"/>
        <v>898.00000000000011</v>
      </c>
      <c r="AB1000" s="21">
        <f>_xlfn.IFS(AI1000="Den Bosch",VLOOKUP(L1000,'Status Report'!B:AM,33,0),AI1000="Yantian",VLOOKUP(L1000,'Status Report'!B:AM,34,0),AI1000="",IF(H1000="Asia Pacific",VLOOKUP(L1000,'Status Report'!B:AM,34,0),VLOOKUP(L1000,'Status Report'!B:AM,33,0)),AI1000="Direct shipment",IF(H1000="Asia Pacific",VLOOKUP(L1000,'Status Report'!B:AM,34,0),VLOOKUP(L1000,'Status Report'!B:AM,33,0)))</f>
        <v>73.815000000000012</v>
      </c>
      <c r="AC1000" s="21">
        <f>VLOOKUP(L1000,'Status Report'!B:CE,82,0)</f>
        <v>0</v>
      </c>
      <c r="AD1000" s="21">
        <f t="shared" si="233"/>
        <v>73.815000000000012</v>
      </c>
      <c r="AE1000" s="63">
        <f>VLOOKUP(L1000,'Status Report'!B:W,20,0)</f>
        <v>41.5</v>
      </c>
      <c r="AF1000" s="63">
        <f>VLOOKUP(L1000,'Status Report'!B:W,21,0)</f>
        <v>17</v>
      </c>
      <c r="AG1000" s="63">
        <f>VLOOKUP(L1000,'Status Report'!B:W,22,0)</f>
        <v>13</v>
      </c>
      <c r="AH1000" s="22">
        <f t="shared" si="234"/>
        <v>9.1715000000000005E-2</v>
      </c>
      <c r="AI1000" t="s">
        <v>990</v>
      </c>
      <c r="AK1000" s="63">
        <f>IFERROR(VLOOKUP(G1000,ASEAN!A:A,1,0),0)</f>
        <v>0</v>
      </c>
      <c r="AL1000" s="63">
        <f>IFERROR(VLOOKUP(D1000,'[3]customer specs'!$B$1:$D$65536,3,0),0)</f>
        <v>0</v>
      </c>
      <c r="AM1000" s="64">
        <f t="shared" si="235"/>
        <v>0</v>
      </c>
      <c r="AN1000" s="64">
        <f t="shared" si="236"/>
        <v>0</v>
      </c>
      <c r="AO1000" s="63"/>
      <c r="AP1000" s="63"/>
      <c r="AQ1000" s="63" t="str">
        <f t="shared" si="237"/>
        <v>no</v>
      </c>
      <c r="AR1000" s="20">
        <f t="shared" si="238"/>
        <v>738.15000000000009</v>
      </c>
      <c r="AS1000" s="63"/>
      <c r="AT1000" s="23">
        <f t="shared" si="228"/>
        <v>0.12</v>
      </c>
      <c r="AU1000" s="65">
        <f t="shared" si="239"/>
        <v>83.880681818181827</v>
      </c>
      <c r="AV1000" s="65"/>
      <c r="AW1000" s="65">
        <f t="shared" si="240"/>
        <v>838.80681818181824</v>
      </c>
      <c r="AX1000" s="65"/>
      <c r="AY1000" s="63">
        <f>VLOOKUP(L1000,'Status Report'!B:CF,81,0)</f>
        <v>0</v>
      </c>
      <c r="AZ1000" s="63" t="str">
        <f>VLOOKUP(L1000,'Status Report'!B:S,18,0)</f>
        <v>Ellina Smirnova</v>
      </c>
      <c r="BB1000" s="63">
        <f>VLOOKUP(L1000,'Status Report'!B:Z,25,0)</f>
        <v>10</v>
      </c>
      <c r="BC1000" s="63">
        <f t="shared" si="241"/>
        <v>100</v>
      </c>
      <c r="BF1000">
        <f>VLOOKUP(L1000,'Status Report'!B:CE,82,0)</f>
        <v>0</v>
      </c>
      <c r="BG1000">
        <f>VLOOKUP(L1000,'Status Report'!B:CF,83,0)</f>
        <v>0</v>
      </c>
      <c r="BH1000">
        <f>VLOOKUP(L1000,'Status Report'!B:CG,84,0)</f>
        <v>0</v>
      </c>
      <c r="BI1000" t="s">
        <v>901</v>
      </c>
      <c r="BJ1000" t="s">
        <v>795</v>
      </c>
      <c r="BM1000" s="67">
        <f t="shared" si="242"/>
        <v>106</v>
      </c>
    </row>
    <row r="1001" spans="1:65" x14ac:dyDescent="0.25">
      <c r="A1001" s="68" t="str">
        <f>VLOOKUP(L1001,'Status Report'!B:CB,79,0)</f>
        <v>Heineken</v>
      </c>
      <c r="C1001">
        <v>20006103</v>
      </c>
      <c r="D1001">
        <v>3090233</v>
      </c>
      <c r="E1001" t="s">
        <v>835</v>
      </c>
      <c r="F1001" t="s">
        <v>836</v>
      </c>
      <c r="G1001" t="str">
        <f>VLOOKUP(D1001,'[2]sold to'!$A:$H,8,0)</f>
        <v>Hungary</v>
      </c>
      <c r="H1001" t="str">
        <f>VLOOKUP(D1001,'[2]sold to'!$A:$I,9,0)</f>
        <v>Europe</v>
      </c>
      <c r="K1001">
        <v>50</v>
      </c>
      <c r="L1001">
        <v>88026702</v>
      </c>
      <c r="M1001" t="s">
        <v>829</v>
      </c>
      <c r="N1001">
        <v>15</v>
      </c>
      <c r="P1001" t="str">
        <f>VLOOKUP(L1001,'Status Report'!B:AA,26,0)</f>
        <v>China</v>
      </c>
      <c r="Q1001" t="str">
        <f>VLOOKUP(L1001,'Status Report'!B:AB,27,0)</f>
        <v>Indoor signs</v>
      </c>
      <c r="R1001">
        <f>VLOOKUP(L1001,'Status Report'!B:X,23,0)</f>
        <v>100</v>
      </c>
      <c r="S1001" t="str">
        <f>VLOOKUP(L1001,'Status Report'!B:T,19,0)</f>
        <v>Dekkers Visual Communication B.v.</v>
      </c>
      <c r="T1001" s="62">
        <f>VLOOKUP(L1001,'Status Report'!B:E,4,0)</f>
        <v>3</v>
      </c>
      <c r="U1001" s="19">
        <f>_xlfn.IFS(AI1001="Den Bosch",VLOOKUP(L1001,'Status Report'!B:AM,35,0),AI1001="Yantian",VLOOKUP(L1001,'Status Report'!B:AM,36,0),AI1001="",IF(H1001="Asia Pacific",VLOOKUP(L1001,'Status Report'!B:AM,36,0),VLOOKUP(L1001,'Status Report'!B:AM,35,0)),AI1001="Direct shipment",IF(H1001="Asia Pacific",VLOOKUP(L1001,'Status Report'!B:AM,36,0),VLOOKUP(L1001,'Status Report'!B:AM,35,0)))</f>
        <v>223.1</v>
      </c>
      <c r="V1001" s="20">
        <f t="shared" si="229"/>
        <v>3346.5</v>
      </c>
      <c r="W1001" s="19">
        <f>_xlfn.IFS(AI1001="Den Bosch",VLOOKUP(L1001,'Status Report'!B:AM,37,0),AI1001="Yantian",VLOOKUP(L1001,'Status Report'!B:AM,38,0),AI1001="",IF(H1001="Asia Pacific",VLOOKUP(L1001,'Status Report'!B:AM,38,0),VLOOKUP(L1001,'Status Report'!B:AM,37,0)),AI1001="Direct shipment",IF(H1001="Asia Pacific",VLOOKUP(L1001,'Status Report'!B:AM,38,0),VLOOKUP(L1001,'Status Report'!B:AM,37,0)))</f>
        <v>210.36</v>
      </c>
      <c r="X1001" s="20">
        <f t="shared" si="230"/>
        <v>3155.4</v>
      </c>
      <c r="Y1001" s="20">
        <f>_xlfn.IFS(AI1001="Den Bosch",VLOOKUP(L1001,'Status Report'!B:AO,39,0),AI1001="Yantian",VLOOKUP(L1001,'Status Report'!B:AO,40,0),AI1001="",IF(H1001="Asia Pacific",VLOOKUP(L1001,'Status Report'!B:AO,40,0),VLOOKUP(L1001,'Status Report'!B:AO,39,0)),AI1001="Direct shipment",IF(H1001="Asia Pacific",VLOOKUP(L1001,'Status Report'!B:AO,40,0),VLOOKUP(L1001,'Status Report'!B:AO,39,0)))</f>
        <v>0</v>
      </c>
      <c r="Z1001" s="20">
        <f t="shared" si="231"/>
        <v>0</v>
      </c>
      <c r="AA1001" s="20">
        <f t="shared" si="232"/>
        <v>3155.4</v>
      </c>
      <c r="AB1001" s="21">
        <f>_xlfn.IFS(AI1001="Den Bosch",VLOOKUP(L1001,'Status Report'!B:AM,33,0),AI1001="Yantian",VLOOKUP(L1001,'Status Report'!B:AM,34,0),AI1001="",IF(H1001="Asia Pacific",VLOOKUP(L1001,'Status Report'!B:AM,34,0),VLOOKUP(L1001,'Status Report'!B:AM,33,0)),AI1001="Direct shipment",IF(H1001="Asia Pacific",VLOOKUP(L1001,'Status Report'!B:AM,34,0),VLOOKUP(L1001,'Status Report'!B:AM,33,0)))</f>
        <v>181.92120000000003</v>
      </c>
      <c r="AC1001" s="21">
        <f>VLOOKUP(L1001,'Status Report'!B:CE,82,0)</f>
        <v>0</v>
      </c>
      <c r="AD1001" s="21">
        <f t="shared" si="233"/>
        <v>181.92120000000003</v>
      </c>
      <c r="AE1001" s="63">
        <f>VLOOKUP(L1001,'Status Report'!B:W,20,0)</f>
        <v>79</v>
      </c>
      <c r="AF1001" s="63">
        <f>VLOOKUP(L1001,'Status Report'!B:W,21,0)</f>
        <v>10</v>
      </c>
      <c r="AG1001" s="63">
        <f>VLOOKUP(L1001,'Status Report'!B:W,22,0)</f>
        <v>51</v>
      </c>
      <c r="AH1001" s="22">
        <f t="shared" si="234"/>
        <v>0.60435000000000005</v>
      </c>
      <c r="AI1001" t="s">
        <v>990</v>
      </c>
      <c r="AK1001" s="63">
        <f>IFERROR(VLOOKUP(G1001,ASEAN!A:A,1,0),0)</f>
        <v>0</v>
      </c>
      <c r="AL1001" s="63">
        <f>IFERROR(VLOOKUP(D1001,'[3]customer specs'!$B$1:$D$65536,3,0),0)</f>
        <v>0</v>
      </c>
      <c r="AM1001" s="64">
        <f t="shared" si="235"/>
        <v>191.09999999999991</v>
      </c>
      <c r="AN1001" s="64">
        <f t="shared" si="236"/>
        <v>0</v>
      </c>
      <c r="AO1001" s="63"/>
      <c r="AP1001" s="63"/>
      <c r="AQ1001" s="63" t="str">
        <f t="shared" si="237"/>
        <v>no</v>
      </c>
      <c r="AR1001" s="20">
        <f t="shared" si="238"/>
        <v>2728.8180000000002</v>
      </c>
      <c r="AS1001" s="63"/>
      <c r="AT1001" s="23">
        <f t="shared" si="228"/>
        <v>0.12</v>
      </c>
      <c r="AU1001" s="65">
        <f t="shared" si="239"/>
        <v>206.72863636363638</v>
      </c>
      <c r="AV1001" s="65"/>
      <c r="AW1001" s="65">
        <f t="shared" si="240"/>
        <v>3100.9295454545459</v>
      </c>
      <c r="AX1001" s="65"/>
      <c r="AY1001" s="63">
        <f>VLOOKUP(L1001,'Status Report'!B:CF,81,0)</f>
        <v>0</v>
      </c>
      <c r="AZ1001" s="63" t="str">
        <f>VLOOKUP(L1001,'Status Report'!B:S,18,0)</f>
        <v>Ludmilla Zarybnicka</v>
      </c>
      <c r="BB1001" s="63">
        <f>VLOOKUP(L1001,'Status Report'!B:Z,25,0)</f>
        <v>1</v>
      </c>
      <c r="BC1001" s="63">
        <f t="shared" si="241"/>
        <v>15</v>
      </c>
      <c r="BF1001">
        <f>VLOOKUP(L1001,'Status Report'!B:CE,82,0)</f>
        <v>0</v>
      </c>
      <c r="BG1001">
        <f>VLOOKUP(L1001,'Status Report'!B:CF,83,0)</f>
        <v>0</v>
      </c>
      <c r="BH1001">
        <f>VLOOKUP(L1001,'Status Report'!B:CG,84,0)</f>
        <v>0</v>
      </c>
      <c r="BI1001" t="s">
        <v>901</v>
      </c>
      <c r="BJ1001" t="s">
        <v>795</v>
      </c>
      <c r="BM1001" s="67">
        <f t="shared" si="242"/>
        <v>271</v>
      </c>
    </row>
    <row r="1002" spans="1:65" x14ac:dyDescent="0.25">
      <c r="A1002" s="68" t="str">
        <f>VLOOKUP(L1002,'Status Report'!B:CB,79,0)</f>
        <v>Heineken</v>
      </c>
      <c r="C1002">
        <v>20006103</v>
      </c>
      <c r="D1002">
        <v>3090233</v>
      </c>
      <c r="E1002" t="s">
        <v>835</v>
      </c>
      <c r="F1002" t="s">
        <v>836</v>
      </c>
      <c r="G1002" t="str">
        <f>VLOOKUP(D1002,'[2]sold to'!$A:$H,8,0)</f>
        <v>Hungary</v>
      </c>
      <c r="H1002" t="str">
        <f>VLOOKUP(D1002,'[2]sold to'!$A:$I,9,0)</f>
        <v>Europe</v>
      </c>
      <c r="K1002">
        <v>60</v>
      </c>
      <c r="L1002">
        <v>88027066</v>
      </c>
      <c r="M1002" t="s">
        <v>503</v>
      </c>
      <c r="N1002">
        <v>20</v>
      </c>
      <c r="P1002" t="str">
        <f>VLOOKUP(L1002,'Status Report'!B:AA,26,0)</f>
        <v>China</v>
      </c>
      <c r="Q1002" t="str">
        <f>VLOOKUP(L1002,'Status Report'!B:AB,27,0)</f>
        <v>Premiums</v>
      </c>
      <c r="R1002">
        <f>VLOOKUP(L1002,'Status Report'!B:X,23,0)</f>
        <v>250</v>
      </c>
      <c r="S1002" t="str">
        <f>VLOOKUP(L1002,'Status Report'!B:T,19,0)</f>
        <v>Asian Sourcing Link</v>
      </c>
      <c r="T1002" s="62">
        <f>VLOOKUP(L1002,'Status Report'!B:E,4,0)</f>
        <v>3</v>
      </c>
      <c r="U1002" s="19">
        <f>_xlfn.IFS(AI1002="Den Bosch",VLOOKUP(L1002,'Status Report'!B:AM,35,0),AI1002="Yantian",VLOOKUP(L1002,'Status Report'!B:AM,36,0),AI1002="",IF(H1002="Asia Pacific",VLOOKUP(L1002,'Status Report'!B:AM,36,0),VLOOKUP(L1002,'Status Report'!B:AM,35,0)),AI1002="Direct shipment",IF(H1002="Asia Pacific",VLOOKUP(L1002,'Status Report'!B:AM,36,0),VLOOKUP(L1002,'Status Report'!B:AM,35,0)))</f>
        <v>170.05</v>
      </c>
      <c r="V1002" s="20">
        <f t="shared" si="229"/>
        <v>3401</v>
      </c>
      <c r="W1002" s="19">
        <f>_xlfn.IFS(AI1002="Den Bosch",VLOOKUP(L1002,'Status Report'!B:AM,37,0),AI1002="Yantian",VLOOKUP(L1002,'Status Report'!B:AM,38,0),AI1002="",IF(H1002="Asia Pacific",VLOOKUP(L1002,'Status Report'!B:AM,38,0),VLOOKUP(L1002,'Status Report'!B:AM,37,0)),AI1002="Direct shipment",IF(H1002="Asia Pacific",VLOOKUP(L1002,'Status Report'!B:AM,38,0),VLOOKUP(L1002,'Status Report'!B:AM,37,0)))</f>
        <v>170.05</v>
      </c>
      <c r="X1002" s="20">
        <f t="shared" si="230"/>
        <v>3401</v>
      </c>
      <c r="Y1002" s="20">
        <f>_xlfn.IFS(AI1002="Den Bosch",VLOOKUP(L1002,'Status Report'!B:AO,39,0),AI1002="Yantian",VLOOKUP(L1002,'Status Report'!B:AO,40,0),AI1002="",IF(H1002="Asia Pacific",VLOOKUP(L1002,'Status Report'!B:AO,40,0),VLOOKUP(L1002,'Status Report'!B:AO,39,0)),AI1002="Direct shipment",IF(H1002="Asia Pacific",VLOOKUP(L1002,'Status Report'!B:AO,40,0),VLOOKUP(L1002,'Status Report'!B:AO,39,0)))</f>
        <v>0</v>
      </c>
      <c r="Z1002" s="20">
        <f t="shared" si="231"/>
        <v>0</v>
      </c>
      <c r="AA1002" s="20">
        <f t="shared" si="232"/>
        <v>3401</v>
      </c>
      <c r="AB1002" s="21">
        <f>_xlfn.IFS(AI1002="Den Bosch",VLOOKUP(L1002,'Status Report'!B:AM,33,0),AI1002="Yantian",VLOOKUP(L1002,'Status Report'!B:AM,34,0),AI1002="",IF(H1002="Asia Pacific",VLOOKUP(L1002,'Status Report'!B:AM,34,0),VLOOKUP(L1002,'Status Report'!B:AM,33,0)),AI1002="Direct shipment",IF(H1002="Asia Pacific",VLOOKUP(L1002,'Status Report'!B:AM,34,0),VLOOKUP(L1002,'Status Report'!B:AM,33,0)))</f>
        <v>147.06</v>
      </c>
      <c r="AC1002" s="21">
        <f>VLOOKUP(L1002,'Status Report'!B:CE,82,0)</f>
        <v>0</v>
      </c>
      <c r="AD1002" s="21">
        <f t="shared" si="233"/>
        <v>147.06</v>
      </c>
      <c r="AE1002" s="63">
        <f>VLOOKUP(L1002,'Status Report'!B:W,20,0)</f>
        <v>57</v>
      </c>
      <c r="AF1002" s="63">
        <f>VLOOKUP(L1002,'Status Report'!B:W,21,0)</f>
        <v>37</v>
      </c>
      <c r="AG1002" s="63">
        <f>VLOOKUP(L1002,'Status Report'!B:W,22,0)</f>
        <v>46</v>
      </c>
      <c r="AH1002" s="22">
        <f t="shared" si="234"/>
        <v>1.94028</v>
      </c>
      <c r="AI1002" t="s">
        <v>990</v>
      </c>
      <c r="AK1002" s="63">
        <f>IFERROR(VLOOKUP(G1002,ASEAN!A:A,1,0),0)</f>
        <v>0</v>
      </c>
      <c r="AL1002" s="63">
        <f>IFERROR(VLOOKUP(D1002,'[3]customer specs'!$B$1:$D$65536,3,0),0)</f>
        <v>0</v>
      </c>
      <c r="AM1002" s="64">
        <f t="shared" si="235"/>
        <v>0</v>
      </c>
      <c r="AN1002" s="64">
        <f t="shared" si="236"/>
        <v>0</v>
      </c>
      <c r="AO1002" s="63"/>
      <c r="AP1002" s="63"/>
      <c r="AQ1002" s="63" t="str">
        <f t="shared" si="237"/>
        <v>no</v>
      </c>
      <c r="AR1002" s="20">
        <f t="shared" si="238"/>
        <v>2941.2</v>
      </c>
      <c r="AS1002" s="63"/>
      <c r="AT1002" s="23">
        <f t="shared" si="228"/>
        <v>0.12</v>
      </c>
      <c r="AU1002" s="65">
        <f t="shared" si="239"/>
        <v>167.11363636363637</v>
      </c>
      <c r="AV1002" s="65"/>
      <c r="AW1002" s="65">
        <f t="shared" si="240"/>
        <v>3342.2727272727275</v>
      </c>
      <c r="AX1002" s="65"/>
      <c r="AY1002" s="63">
        <f>VLOOKUP(L1002,'Status Report'!B:CF,81,0)</f>
        <v>0</v>
      </c>
      <c r="AZ1002" s="63" t="str">
        <f>VLOOKUP(L1002,'Status Report'!B:S,18,0)</f>
        <v>Ellina Smirnova</v>
      </c>
      <c r="BB1002" s="63">
        <f>VLOOKUP(L1002,'Status Report'!B:Z,25,0)</f>
        <v>1</v>
      </c>
      <c r="BC1002" s="63">
        <f t="shared" si="241"/>
        <v>20</v>
      </c>
      <c r="BF1002">
        <f>VLOOKUP(L1002,'Status Report'!B:CE,82,0)</f>
        <v>0</v>
      </c>
      <c r="BG1002">
        <f>VLOOKUP(L1002,'Status Report'!B:CF,83,0)</f>
        <v>0</v>
      </c>
      <c r="BH1002">
        <f>VLOOKUP(L1002,'Status Report'!B:CG,84,0)</f>
        <v>0</v>
      </c>
      <c r="BI1002" t="s">
        <v>901</v>
      </c>
      <c r="BJ1002" t="s">
        <v>795</v>
      </c>
      <c r="BM1002" s="67">
        <f t="shared" si="242"/>
        <v>119</v>
      </c>
    </row>
    <row r="1003" spans="1:65" x14ac:dyDescent="0.25">
      <c r="A1003" s="68" t="str">
        <f>VLOOKUP(L1003,'Status Report'!B:CB,79,0)</f>
        <v>Heineken</v>
      </c>
      <c r="C1003">
        <v>20006103</v>
      </c>
      <c r="D1003">
        <v>3090233</v>
      </c>
      <c r="E1003" t="s">
        <v>835</v>
      </c>
      <c r="F1003" t="s">
        <v>836</v>
      </c>
      <c r="G1003" t="str">
        <f>VLOOKUP(D1003,'[2]sold to'!$A:$H,8,0)</f>
        <v>Hungary</v>
      </c>
      <c r="H1003" t="str">
        <f>VLOOKUP(D1003,'[2]sold to'!$A:$I,9,0)</f>
        <v>Europe</v>
      </c>
      <c r="K1003">
        <v>70</v>
      </c>
      <c r="L1003">
        <v>88026199</v>
      </c>
      <c r="M1003" t="s">
        <v>420</v>
      </c>
      <c r="N1003">
        <v>10</v>
      </c>
      <c r="P1003" t="str">
        <f>VLOOKUP(L1003,'Status Report'!B:AA,26,0)</f>
        <v>Turkey</v>
      </c>
      <c r="Q1003" t="str">
        <f>VLOOKUP(L1003,'Status Report'!B:AB,27,0)</f>
        <v>Glassware</v>
      </c>
      <c r="R1003">
        <f>VLOOKUP(L1003,'Status Report'!B:X,23,0)</f>
        <v>24170</v>
      </c>
      <c r="S1003" t="str">
        <f>VLOOKUP(L1003,'Status Report'!B:T,19,0)</f>
        <v>Sisecam (Pasabahçe)</v>
      </c>
      <c r="T1003" s="62" t="str">
        <f>VLOOKUP(L1003,'Status Report'!B:E,4,0)</f>
        <v>From Stock</v>
      </c>
      <c r="U1003" s="19">
        <f>_xlfn.IFS(AI1003="Den Bosch",VLOOKUP(L1003,'Status Report'!B:AM,35,0),AI1003="Yantian",VLOOKUP(L1003,'Status Report'!B:AM,36,0),AI1003="",IF(H1003="Asia Pacific",VLOOKUP(L1003,'Status Report'!B:AM,36,0),VLOOKUP(L1003,'Status Report'!B:AM,35,0)),AI1003="Direct shipment",IF(H1003="Asia Pacific",VLOOKUP(L1003,'Status Report'!B:AM,36,0),VLOOKUP(L1003,'Status Report'!B:AM,35,0)))</f>
        <v>6.84</v>
      </c>
      <c r="V1003" s="20">
        <f t="shared" si="229"/>
        <v>68.400000000000006</v>
      </c>
      <c r="W1003" s="19">
        <f>_xlfn.IFS(AI1003="Den Bosch",VLOOKUP(L1003,'Status Report'!B:AM,37,0),AI1003="Yantian",VLOOKUP(L1003,'Status Report'!B:AM,38,0),AI1003="",IF(H1003="Asia Pacific",VLOOKUP(L1003,'Status Report'!B:AM,38,0),VLOOKUP(L1003,'Status Report'!B:AM,37,0)),AI1003="Direct shipment",IF(H1003="Asia Pacific",VLOOKUP(L1003,'Status Report'!B:AM,38,0),VLOOKUP(L1003,'Status Report'!B:AM,37,0)))</f>
        <v>6.84</v>
      </c>
      <c r="X1003" s="20">
        <f t="shared" si="230"/>
        <v>68.400000000000006</v>
      </c>
      <c r="Y1003" s="20">
        <f>_xlfn.IFS(AI1003="Den Bosch",VLOOKUP(L1003,'Status Report'!B:AO,39,0),AI1003="Yantian",VLOOKUP(L1003,'Status Report'!B:AO,40,0),AI1003="",IF(H1003="Asia Pacific",VLOOKUP(L1003,'Status Report'!B:AO,40,0),VLOOKUP(L1003,'Status Report'!B:AO,39,0)),AI1003="Direct shipment",IF(H1003="Asia Pacific",VLOOKUP(L1003,'Status Report'!B:AO,40,0),VLOOKUP(L1003,'Status Report'!B:AO,39,0)))</f>
        <v>0</v>
      </c>
      <c r="Z1003" s="20">
        <f t="shared" si="231"/>
        <v>0</v>
      </c>
      <c r="AA1003" s="20">
        <f t="shared" si="232"/>
        <v>68.400000000000006</v>
      </c>
      <c r="AB1003" s="21">
        <f>_xlfn.IFS(AI1003="Den Bosch",VLOOKUP(L1003,'Status Report'!B:AM,33,0),AI1003="Yantian",VLOOKUP(L1003,'Status Report'!B:AM,34,0),AI1003="",IF(H1003="Asia Pacific",VLOOKUP(L1003,'Status Report'!B:AM,34,0),VLOOKUP(L1003,'Status Report'!B:AM,33,0)),AI1003="Direct shipment",IF(H1003="Asia Pacific",VLOOKUP(L1003,'Status Report'!B:AM,34,0),VLOOKUP(L1003,'Status Report'!B:AM,33,0)))</f>
        <v>6</v>
      </c>
      <c r="AC1003" s="21">
        <f>VLOOKUP(L1003,'Status Report'!B:CE,82,0)</f>
        <v>0</v>
      </c>
      <c r="AD1003" s="21">
        <f t="shared" si="233"/>
        <v>6</v>
      </c>
      <c r="AE1003" s="63">
        <f>VLOOKUP(L1003,'Status Report'!B:W,20,0)</f>
        <v>21.8</v>
      </c>
      <c r="AF1003" s="63">
        <f>VLOOKUP(L1003,'Status Report'!B:W,21,0)</f>
        <v>14.8</v>
      </c>
      <c r="AG1003" s="63">
        <f>VLOOKUP(L1003,'Status Report'!B:W,22,0)</f>
        <v>22</v>
      </c>
      <c r="AH1003" s="22">
        <f t="shared" si="234"/>
        <v>7.0980799999999997E-2</v>
      </c>
      <c r="AI1003" t="s">
        <v>990</v>
      </c>
      <c r="AK1003" s="63">
        <f>IFERROR(VLOOKUP(G1003,ASEAN!A:A,1,0),0)</f>
        <v>0</v>
      </c>
      <c r="AL1003" s="63">
        <f>IFERROR(VLOOKUP(D1003,'[3]customer specs'!$B$1:$D$65536,3,0),0)</f>
        <v>0</v>
      </c>
      <c r="AM1003" s="64">
        <f t="shared" si="235"/>
        <v>0</v>
      </c>
      <c r="AN1003" s="64">
        <f t="shared" si="236"/>
        <v>0</v>
      </c>
      <c r="AO1003" s="63"/>
      <c r="AP1003" s="63"/>
      <c r="AQ1003" s="63" t="str">
        <f t="shared" si="237"/>
        <v>no</v>
      </c>
      <c r="AR1003" s="20">
        <f t="shared" si="238"/>
        <v>60</v>
      </c>
      <c r="AS1003" s="63"/>
      <c r="AT1003" s="23">
        <f t="shared" si="228"/>
        <v>0.12</v>
      </c>
      <c r="AU1003" s="65">
        <f t="shared" si="239"/>
        <v>6.8181818181818183</v>
      </c>
      <c r="AV1003" s="65"/>
      <c r="AW1003" s="65">
        <f t="shared" si="240"/>
        <v>68.181818181818187</v>
      </c>
      <c r="AX1003" s="65"/>
      <c r="AY1003" s="63">
        <f>VLOOKUP(L1003,'Status Report'!B:CF,81,0)</f>
        <v>0</v>
      </c>
      <c r="AZ1003" s="63" t="str">
        <f>VLOOKUP(L1003,'Status Report'!B:S,18,0)</f>
        <v>Ludmilla Zarybnicka</v>
      </c>
      <c r="BB1003" s="63">
        <f>VLOOKUP(L1003,'Status Report'!B:Z,25,0)</f>
        <v>6</v>
      </c>
      <c r="BC1003" s="63">
        <f t="shared" si="241"/>
        <v>60</v>
      </c>
      <c r="BF1003">
        <f>VLOOKUP(L1003,'Status Report'!B:CE,82,0)</f>
        <v>0</v>
      </c>
      <c r="BG1003">
        <f>VLOOKUP(L1003,'Status Report'!B:CF,83,0)</f>
        <v>0</v>
      </c>
      <c r="BH1003">
        <f>VLOOKUP(L1003,'Status Report'!B:CG,84,0)</f>
        <v>0</v>
      </c>
      <c r="BI1003" t="s">
        <v>901</v>
      </c>
      <c r="BJ1003" t="s">
        <v>795</v>
      </c>
      <c r="BM1003" s="67">
        <f t="shared" si="242"/>
        <v>10</v>
      </c>
    </row>
    <row r="1004" spans="1:65" x14ac:dyDescent="0.25">
      <c r="A1004" s="68" t="str">
        <f>VLOOKUP(L1004,'Status Report'!B:CB,79,0)</f>
        <v>Heineken - F1</v>
      </c>
      <c r="C1004">
        <v>20006102</v>
      </c>
      <c r="D1004">
        <v>3097089</v>
      </c>
      <c r="E1004" t="s">
        <v>913</v>
      </c>
      <c r="F1004" t="s">
        <v>914</v>
      </c>
      <c r="G1004" t="str">
        <f>VLOOKUP(D1004,'[2]sold to'!$A:$H,8,0)</f>
        <v>Slovakia</v>
      </c>
      <c r="H1004" t="str">
        <f>VLOOKUP(D1004,'[2]sold to'!$A:$I,9,0)</f>
        <v>Europe</v>
      </c>
      <c r="K1004">
        <v>290</v>
      </c>
      <c r="L1004">
        <v>88027382</v>
      </c>
      <c r="M1004" t="s">
        <v>578</v>
      </c>
      <c r="N1004">
        <v>7</v>
      </c>
      <c r="P1004" t="str">
        <f>VLOOKUP(L1004,'Status Report'!B:AA,26,0)</f>
        <v>China</v>
      </c>
      <c r="Q1004" t="str">
        <f>VLOOKUP(L1004,'Status Report'!B:AB,27,0)</f>
        <v>Textiles-Clothing</v>
      </c>
      <c r="R1004">
        <f>VLOOKUP(L1004,'Status Report'!B:X,23,0)</f>
        <v>84</v>
      </c>
      <c r="S1004" t="str">
        <f>VLOOKUP(L1004,'Status Report'!B:T,19,0)</f>
        <v>Promocean The Netherlands BV</v>
      </c>
      <c r="T1004" s="62">
        <f>VLOOKUP(L1004,'Status Report'!B:E,4,0)</f>
        <v>3</v>
      </c>
      <c r="U1004" s="19">
        <f>_xlfn.IFS(AI1004="Den Bosch",VLOOKUP(L1004,'Status Report'!B:AM,35,0),AI1004="Yantian",VLOOKUP(L1004,'Status Report'!B:AM,36,0),AI1004="",IF(H1004="Asia Pacific",VLOOKUP(L1004,'Status Report'!B:AM,36,0),VLOOKUP(L1004,'Status Report'!B:AM,35,0)),AI1004="Direct shipment",IF(H1004="Asia Pacific",VLOOKUP(L1004,'Status Report'!B:AM,36,0),VLOOKUP(L1004,'Status Report'!B:AM,35,0)))</f>
        <v>47.7</v>
      </c>
      <c r="V1004" s="20">
        <f t="shared" si="229"/>
        <v>333.90000000000003</v>
      </c>
      <c r="W1004" s="19">
        <f>_xlfn.IFS(AI1004="Den Bosch",VLOOKUP(L1004,'Status Report'!B:AM,37,0),AI1004="Yantian",VLOOKUP(L1004,'Status Report'!B:AM,38,0),AI1004="",IF(H1004="Asia Pacific",VLOOKUP(L1004,'Status Report'!B:AM,38,0),VLOOKUP(L1004,'Status Report'!B:AM,37,0)),AI1004="Direct shipment",IF(H1004="Asia Pacific",VLOOKUP(L1004,'Status Report'!B:AM,38,0),VLOOKUP(L1004,'Status Report'!B:AM,37,0)))</f>
        <v>46.8</v>
      </c>
      <c r="X1004" s="20">
        <f t="shared" si="230"/>
        <v>327.59999999999997</v>
      </c>
      <c r="Y1004" s="20">
        <f>_xlfn.IFS(AI1004="Den Bosch",VLOOKUP(L1004,'Status Report'!B:AO,39,0),AI1004="Yantian",VLOOKUP(L1004,'Status Report'!B:AO,40,0),AI1004="",IF(H1004="Asia Pacific",VLOOKUP(L1004,'Status Report'!B:AO,40,0),VLOOKUP(L1004,'Status Report'!B:AO,39,0)),AI1004="Direct shipment",IF(H1004="Asia Pacific",VLOOKUP(L1004,'Status Report'!B:AO,40,0),VLOOKUP(L1004,'Status Report'!B:AO,39,0)))</f>
        <v>0</v>
      </c>
      <c r="Z1004" s="20">
        <f t="shared" si="231"/>
        <v>0</v>
      </c>
      <c r="AA1004" s="20">
        <f t="shared" si="232"/>
        <v>327.59999999999997</v>
      </c>
      <c r="AB1004" s="21">
        <f>_xlfn.IFS(AI1004="Den Bosch",VLOOKUP(L1004,'Status Report'!B:AM,33,0),AI1004="Yantian",VLOOKUP(L1004,'Status Report'!B:AM,34,0),AI1004="",IF(H1004="Asia Pacific",VLOOKUP(L1004,'Status Report'!B:AM,34,0),VLOOKUP(L1004,'Status Report'!B:AM,33,0)),AI1004="Direct shipment",IF(H1004="Asia Pacific",VLOOKUP(L1004,'Status Report'!B:AM,34,0),VLOOKUP(L1004,'Status Report'!B:AM,33,0)))</f>
        <v>40.844699999999996</v>
      </c>
      <c r="AC1004" s="21">
        <f>VLOOKUP(L1004,'Status Report'!B:CE,82,0)</f>
        <v>0</v>
      </c>
      <c r="AD1004" s="21">
        <f t="shared" si="233"/>
        <v>40.844699999999996</v>
      </c>
      <c r="AE1004" s="63">
        <f>VLOOKUP(L1004,'Status Report'!B:W,20,0)</f>
        <v>35</v>
      </c>
      <c r="AF1004" s="63">
        <f>VLOOKUP(L1004,'Status Report'!B:W,21,0)</f>
        <v>28</v>
      </c>
      <c r="AG1004" s="63">
        <f>VLOOKUP(L1004,'Status Report'!B:W,22,0)</f>
        <v>6</v>
      </c>
      <c r="AH1004" s="22">
        <f t="shared" si="234"/>
        <v>4.1160000000000002E-2</v>
      </c>
      <c r="AI1004" t="s">
        <v>990</v>
      </c>
      <c r="AK1004" s="63">
        <f>IFERROR(VLOOKUP(G1004,ASEAN!A:A,1,0),0)</f>
        <v>0</v>
      </c>
      <c r="AL1004" s="63">
        <f>IFERROR(VLOOKUP(D1004,'[3]customer specs'!$B$1:$D$65536,3,0),0)</f>
        <v>0</v>
      </c>
      <c r="AM1004" s="64">
        <f t="shared" si="235"/>
        <v>6.3000000000000682</v>
      </c>
      <c r="AN1004" s="64">
        <f t="shared" si="236"/>
        <v>0</v>
      </c>
      <c r="AO1004" s="63"/>
      <c r="AP1004" s="63"/>
      <c r="AQ1004" s="63" t="str">
        <f t="shared" si="237"/>
        <v>no</v>
      </c>
      <c r="AR1004" s="20">
        <f t="shared" si="238"/>
        <v>285.91289999999998</v>
      </c>
      <c r="AS1004" s="63"/>
      <c r="AT1004" s="23">
        <f t="shared" si="228"/>
        <v>0.12</v>
      </c>
      <c r="AU1004" s="65">
        <f t="shared" si="239"/>
        <v>46.414431818181811</v>
      </c>
      <c r="AV1004" s="65"/>
      <c r="AW1004" s="65">
        <f t="shared" si="240"/>
        <v>324.90102272727268</v>
      </c>
      <c r="AX1004" s="65"/>
      <c r="AY1004" s="63">
        <f>VLOOKUP(L1004,'Status Report'!B:CF,81,0)</f>
        <v>0</v>
      </c>
      <c r="AZ1004" s="63" t="str">
        <f>VLOOKUP(L1004,'Status Report'!B:S,18,0)</f>
        <v xml:space="preserve">Konstantinos Zoupanos </v>
      </c>
      <c r="BB1004" s="63">
        <f>VLOOKUP(L1004,'Status Report'!B:Z,25,0)</f>
        <v>6</v>
      </c>
      <c r="BC1004" s="63">
        <f t="shared" si="241"/>
        <v>42</v>
      </c>
      <c r="BF1004">
        <f>VLOOKUP(L1004,'Status Report'!B:CE,82,0)</f>
        <v>0</v>
      </c>
      <c r="BG1004">
        <f>VLOOKUP(L1004,'Status Report'!B:CF,83,0)</f>
        <v>0</v>
      </c>
      <c r="BH1004">
        <f>VLOOKUP(L1004,'Status Report'!B:CG,84,0)</f>
        <v>0</v>
      </c>
      <c r="BI1004" t="s">
        <v>901</v>
      </c>
      <c r="BJ1004" t="s">
        <v>795</v>
      </c>
      <c r="BM1004" s="67">
        <f t="shared" si="242"/>
        <v>32</v>
      </c>
    </row>
    <row r="1005" spans="1:65" x14ac:dyDescent="0.25">
      <c r="A1005" s="68" t="str">
        <f>VLOOKUP(L1005,'Status Report'!B:CB,79,0)</f>
        <v>Heineken - F1</v>
      </c>
      <c r="C1005">
        <v>20006102</v>
      </c>
      <c r="D1005">
        <v>3097089</v>
      </c>
      <c r="E1005" t="s">
        <v>913</v>
      </c>
      <c r="F1005" t="s">
        <v>914</v>
      </c>
      <c r="G1005" t="str">
        <f>VLOOKUP(D1005,'[2]sold to'!$A:$H,8,0)</f>
        <v>Slovakia</v>
      </c>
      <c r="H1005" t="str">
        <f>VLOOKUP(D1005,'[2]sold to'!$A:$I,9,0)</f>
        <v>Europe</v>
      </c>
      <c r="K1005">
        <v>300</v>
      </c>
      <c r="L1005">
        <v>88027383</v>
      </c>
      <c r="M1005" t="s">
        <v>579</v>
      </c>
      <c r="N1005">
        <v>10</v>
      </c>
      <c r="P1005" t="str">
        <f>VLOOKUP(L1005,'Status Report'!B:AA,26,0)</f>
        <v>China</v>
      </c>
      <c r="Q1005" t="str">
        <f>VLOOKUP(L1005,'Status Report'!B:AB,27,0)</f>
        <v>Textiles-Clothing</v>
      </c>
      <c r="R1005">
        <f>VLOOKUP(L1005,'Status Report'!B:X,23,0)</f>
        <v>84</v>
      </c>
      <c r="S1005" t="str">
        <f>VLOOKUP(L1005,'Status Report'!B:T,19,0)</f>
        <v>Promocean The Netherlands BV</v>
      </c>
      <c r="T1005" s="62">
        <f>VLOOKUP(L1005,'Status Report'!B:E,4,0)</f>
        <v>3</v>
      </c>
      <c r="U1005" s="19">
        <f>_xlfn.IFS(AI1005="Den Bosch",VLOOKUP(L1005,'Status Report'!B:AM,35,0),AI1005="Yantian",VLOOKUP(L1005,'Status Report'!B:AM,36,0),AI1005="",IF(H1005="Asia Pacific",VLOOKUP(L1005,'Status Report'!B:AM,36,0),VLOOKUP(L1005,'Status Report'!B:AM,35,0)),AI1005="Direct shipment",IF(H1005="Asia Pacific",VLOOKUP(L1005,'Status Report'!B:AM,36,0),VLOOKUP(L1005,'Status Report'!B:AM,35,0)))</f>
        <v>47.7</v>
      </c>
      <c r="V1005" s="20">
        <f t="shared" si="229"/>
        <v>477</v>
      </c>
      <c r="W1005" s="19">
        <f>_xlfn.IFS(AI1005="Den Bosch",VLOOKUP(L1005,'Status Report'!B:AM,37,0),AI1005="Yantian",VLOOKUP(L1005,'Status Report'!B:AM,38,0),AI1005="",IF(H1005="Asia Pacific",VLOOKUP(L1005,'Status Report'!B:AM,38,0),VLOOKUP(L1005,'Status Report'!B:AM,37,0)),AI1005="Direct shipment",IF(H1005="Asia Pacific",VLOOKUP(L1005,'Status Report'!B:AM,38,0),VLOOKUP(L1005,'Status Report'!B:AM,37,0)))</f>
        <v>46.8</v>
      </c>
      <c r="X1005" s="20">
        <f t="shared" si="230"/>
        <v>468</v>
      </c>
      <c r="Y1005" s="20">
        <f>_xlfn.IFS(AI1005="Den Bosch",VLOOKUP(L1005,'Status Report'!B:AO,39,0),AI1005="Yantian",VLOOKUP(L1005,'Status Report'!B:AO,40,0),AI1005="",IF(H1005="Asia Pacific",VLOOKUP(L1005,'Status Report'!B:AO,40,0),VLOOKUP(L1005,'Status Report'!B:AO,39,0)),AI1005="Direct shipment",IF(H1005="Asia Pacific",VLOOKUP(L1005,'Status Report'!B:AO,40,0),VLOOKUP(L1005,'Status Report'!B:AO,39,0)))</f>
        <v>0</v>
      </c>
      <c r="Z1005" s="20">
        <f t="shared" si="231"/>
        <v>0</v>
      </c>
      <c r="AA1005" s="20">
        <f t="shared" si="232"/>
        <v>468</v>
      </c>
      <c r="AB1005" s="21">
        <f>_xlfn.IFS(AI1005="Den Bosch",VLOOKUP(L1005,'Status Report'!B:AM,33,0),AI1005="Yantian",VLOOKUP(L1005,'Status Report'!B:AM,34,0),AI1005="",IF(H1005="Asia Pacific",VLOOKUP(L1005,'Status Report'!B:AM,34,0),VLOOKUP(L1005,'Status Report'!B:AM,33,0)),AI1005="Direct shipment",IF(H1005="Asia Pacific",VLOOKUP(L1005,'Status Report'!B:AM,34,0),VLOOKUP(L1005,'Status Report'!B:AM,33,0)))</f>
        <v>40.844699999999996</v>
      </c>
      <c r="AC1005" s="21">
        <f>VLOOKUP(L1005,'Status Report'!B:CE,82,0)</f>
        <v>0</v>
      </c>
      <c r="AD1005" s="21">
        <f t="shared" si="233"/>
        <v>40.844699999999996</v>
      </c>
      <c r="AE1005" s="63">
        <f>VLOOKUP(L1005,'Status Report'!B:W,20,0)</f>
        <v>35</v>
      </c>
      <c r="AF1005" s="63">
        <f>VLOOKUP(L1005,'Status Report'!B:W,21,0)</f>
        <v>28</v>
      </c>
      <c r="AG1005" s="63">
        <f>VLOOKUP(L1005,'Status Report'!B:W,22,0)</f>
        <v>6</v>
      </c>
      <c r="AH1005" s="22">
        <f t="shared" si="234"/>
        <v>5.8799999999999998E-2</v>
      </c>
      <c r="AI1005" t="s">
        <v>990</v>
      </c>
      <c r="AK1005" s="63">
        <f>IFERROR(VLOOKUP(G1005,ASEAN!A:A,1,0),0)</f>
        <v>0</v>
      </c>
      <c r="AL1005" s="63">
        <f>IFERROR(VLOOKUP(D1005,'[3]customer specs'!$B$1:$D$65536,3,0),0)</f>
        <v>0</v>
      </c>
      <c r="AM1005" s="64">
        <f t="shared" si="235"/>
        <v>9</v>
      </c>
      <c r="AN1005" s="64">
        <f t="shared" si="236"/>
        <v>0</v>
      </c>
      <c r="AO1005" s="63"/>
      <c r="AP1005" s="63"/>
      <c r="AQ1005" s="63" t="str">
        <f t="shared" si="237"/>
        <v>no</v>
      </c>
      <c r="AR1005" s="20">
        <f t="shared" si="238"/>
        <v>408.44699999999995</v>
      </c>
      <c r="AS1005" s="63"/>
      <c r="AT1005" s="23">
        <f t="shared" si="228"/>
        <v>0.12</v>
      </c>
      <c r="AU1005" s="65">
        <f t="shared" si="239"/>
        <v>46.414431818181811</v>
      </c>
      <c r="AV1005" s="65"/>
      <c r="AW1005" s="65">
        <f t="shared" si="240"/>
        <v>464.14431818181811</v>
      </c>
      <c r="AX1005" s="65"/>
      <c r="AY1005" s="63">
        <f>VLOOKUP(L1005,'Status Report'!B:CF,81,0)</f>
        <v>0</v>
      </c>
      <c r="AZ1005" s="63" t="str">
        <f>VLOOKUP(L1005,'Status Report'!B:S,18,0)</f>
        <v xml:space="preserve">Konstantinos Zoupanos </v>
      </c>
      <c r="BB1005" s="63">
        <f>VLOOKUP(L1005,'Status Report'!B:Z,25,0)</f>
        <v>6</v>
      </c>
      <c r="BC1005" s="63">
        <f t="shared" si="241"/>
        <v>60</v>
      </c>
      <c r="BF1005">
        <f>VLOOKUP(L1005,'Status Report'!B:CE,82,0)</f>
        <v>0</v>
      </c>
      <c r="BG1005">
        <f>VLOOKUP(L1005,'Status Report'!B:CF,83,0)</f>
        <v>0</v>
      </c>
      <c r="BH1005">
        <f>VLOOKUP(L1005,'Status Report'!B:CG,84,0)</f>
        <v>0</v>
      </c>
      <c r="BI1005" t="s">
        <v>901</v>
      </c>
      <c r="BJ1005" t="s">
        <v>795</v>
      </c>
      <c r="BM1005" s="67">
        <f t="shared" si="242"/>
        <v>30</v>
      </c>
    </row>
    <row r="1006" spans="1:65" x14ac:dyDescent="0.25">
      <c r="A1006" s="68" t="str">
        <f>VLOOKUP(L1006,'Status Report'!B:CB,79,0)</f>
        <v>Heineken - F1</v>
      </c>
      <c r="C1006">
        <v>20006102</v>
      </c>
      <c r="D1006">
        <v>3097089</v>
      </c>
      <c r="E1006" t="s">
        <v>913</v>
      </c>
      <c r="F1006" t="s">
        <v>914</v>
      </c>
      <c r="G1006" t="str">
        <f>VLOOKUP(D1006,'[2]sold to'!$A:$H,8,0)</f>
        <v>Slovakia</v>
      </c>
      <c r="H1006" t="str">
        <f>VLOOKUP(D1006,'[2]sold to'!$A:$I,9,0)</f>
        <v>Europe</v>
      </c>
      <c r="K1006">
        <v>310</v>
      </c>
      <c r="L1006">
        <v>88027384</v>
      </c>
      <c r="M1006" t="s">
        <v>580</v>
      </c>
      <c r="N1006">
        <v>7</v>
      </c>
      <c r="P1006" t="str">
        <f>VLOOKUP(L1006,'Status Report'!B:AA,26,0)</f>
        <v>China</v>
      </c>
      <c r="Q1006" t="str">
        <f>VLOOKUP(L1006,'Status Report'!B:AB,27,0)</f>
        <v>Textiles-Clothing</v>
      </c>
      <c r="R1006">
        <f>VLOOKUP(L1006,'Status Report'!B:X,23,0)</f>
        <v>84</v>
      </c>
      <c r="S1006" t="str">
        <f>VLOOKUP(L1006,'Status Report'!B:T,19,0)</f>
        <v>Promocean The Netherlands BV</v>
      </c>
      <c r="T1006" s="62">
        <f>VLOOKUP(L1006,'Status Report'!B:E,4,0)</f>
        <v>3</v>
      </c>
      <c r="U1006" s="19">
        <f>_xlfn.IFS(AI1006="Den Bosch",VLOOKUP(L1006,'Status Report'!B:AM,35,0),AI1006="Yantian",VLOOKUP(L1006,'Status Report'!B:AM,36,0),AI1006="",IF(H1006="Asia Pacific",VLOOKUP(L1006,'Status Report'!B:AM,36,0),VLOOKUP(L1006,'Status Report'!B:AM,35,0)),AI1006="Direct shipment",IF(H1006="Asia Pacific",VLOOKUP(L1006,'Status Report'!B:AM,36,0),VLOOKUP(L1006,'Status Report'!B:AM,35,0)))</f>
        <v>47.7</v>
      </c>
      <c r="V1006" s="20">
        <f t="shared" si="229"/>
        <v>333.90000000000003</v>
      </c>
      <c r="W1006" s="19">
        <f>_xlfn.IFS(AI1006="Den Bosch",VLOOKUP(L1006,'Status Report'!B:AM,37,0),AI1006="Yantian",VLOOKUP(L1006,'Status Report'!B:AM,38,0),AI1006="",IF(H1006="Asia Pacific",VLOOKUP(L1006,'Status Report'!B:AM,38,0),VLOOKUP(L1006,'Status Report'!B:AM,37,0)),AI1006="Direct shipment",IF(H1006="Asia Pacific",VLOOKUP(L1006,'Status Report'!B:AM,38,0),VLOOKUP(L1006,'Status Report'!B:AM,37,0)))</f>
        <v>46.8</v>
      </c>
      <c r="X1006" s="20">
        <f t="shared" si="230"/>
        <v>327.59999999999997</v>
      </c>
      <c r="Y1006" s="20">
        <f>_xlfn.IFS(AI1006="Den Bosch",VLOOKUP(L1006,'Status Report'!B:AO,39,0),AI1006="Yantian",VLOOKUP(L1006,'Status Report'!B:AO,40,0),AI1006="",IF(H1006="Asia Pacific",VLOOKUP(L1006,'Status Report'!B:AO,40,0),VLOOKUP(L1006,'Status Report'!B:AO,39,0)),AI1006="Direct shipment",IF(H1006="Asia Pacific",VLOOKUP(L1006,'Status Report'!B:AO,40,0),VLOOKUP(L1006,'Status Report'!B:AO,39,0)))</f>
        <v>0</v>
      </c>
      <c r="Z1006" s="20">
        <f t="shared" si="231"/>
        <v>0</v>
      </c>
      <c r="AA1006" s="20">
        <f t="shared" si="232"/>
        <v>327.59999999999997</v>
      </c>
      <c r="AB1006" s="21">
        <f>_xlfn.IFS(AI1006="Den Bosch",VLOOKUP(L1006,'Status Report'!B:AM,33,0),AI1006="Yantian",VLOOKUP(L1006,'Status Report'!B:AM,34,0),AI1006="",IF(H1006="Asia Pacific",VLOOKUP(L1006,'Status Report'!B:AM,34,0),VLOOKUP(L1006,'Status Report'!B:AM,33,0)),AI1006="Direct shipment",IF(H1006="Asia Pacific",VLOOKUP(L1006,'Status Report'!B:AM,34,0),VLOOKUP(L1006,'Status Report'!B:AM,33,0)))</f>
        <v>40.844699999999996</v>
      </c>
      <c r="AC1006" s="21">
        <f>VLOOKUP(L1006,'Status Report'!B:CE,82,0)</f>
        <v>0</v>
      </c>
      <c r="AD1006" s="21">
        <f t="shared" si="233"/>
        <v>40.844699999999996</v>
      </c>
      <c r="AE1006" s="63">
        <f>VLOOKUP(L1006,'Status Report'!B:W,20,0)</f>
        <v>35</v>
      </c>
      <c r="AF1006" s="63">
        <f>VLOOKUP(L1006,'Status Report'!B:W,21,0)</f>
        <v>28</v>
      </c>
      <c r="AG1006" s="63">
        <f>VLOOKUP(L1006,'Status Report'!B:W,22,0)</f>
        <v>6</v>
      </c>
      <c r="AH1006" s="22">
        <f t="shared" si="234"/>
        <v>4.1160000000000002E-2</v>
      </c>
      <c r="AI1006" t="s">
        <v>990</v>
      </c>
      <c r="AK1006" s="63">
        <f>IFERROR(VLOOKUP(G1006,ASEAN!A:A,1,0),0)</f>
        <v>0</v>
      </c>
      <c r="AL1006" s="63">
        <f>IFERROR(VLOOKUP(D1006,'[3]customer specs'!$B$1:$D$65536,3,0),0)</f>
        <v>0</v>
      </c>
      <c r="AM1006" s="64">
        <f t="shared" si="235"/>
        <v>6.3000000000000682</v>
      </c>
      <c r="AN1006" s="64">
        <f t="shared" si="236"/>
        <v>0</v>
      </c>
      <c r="AO1006" s="63"/>
      <c r="AP1006" s="63"/>
      <c r="AQ1006" s="63" t="str">
        <f t="shared" si="237"/>
        <v>no</v>
      </c>
      <c r="AR1006" s="20">
        <f t="shared" si="238"/>
        <v>285.91289999999998</v>
      </c>
      <c r="AS1006" s="63"/>
      <c r="AT1006" s="23">
        <f t="shared" si="228"/>
        <v>0.12</v>
      </c>
      <c r="AU1006" s="65">
        <f t="shared" si="239"/>
        <v>46.414431818181811</v>
      </c>
      <c r="AV1006" s="65"/>
      <c r="AW1006" s="65">
        <f t="shared" si="240"/>
        <v>324.90102272727268</v>
      </c>
      <c r="AX1006" s="65"/>
      <c r="AY1006" s="63">
        <f>VLOOKUP(L1006,'Status Report'!B:CF,81,0)</f>
        <v>0</v>
      </c>
      <c r="AZ1006" s="63" t="str">
        <f>VLOOKUP(L1006,'Status Report'!B:S,18,0)</f>
        <v xml:space="preserve">Konstantinos Zoupanos </v>
      </c>
      <c r="BB1006" s="63">
        <f>VLOOKUP(L1006,'Status Report'!B:Z,25,0)</f>
        <v>6</v>
      </c>
      <c r="BC1006" s="63">
        <f t="shared" si="241"/>
        <v>42</v>
      </c>
      <c r="BF1006">
        <f>VLOOKUP(L1006,'Status Report'!B:CE,82,0)</f>
        <v>0</v>
      </c>
      <c r="BG1006">
        <f>VLOOKUP(L1006,'Status Report'!B:CF,83,0)</f>
        <v>0</v>
      </c>
      <c r="BH1006">
        <f>VLOOKUP(L1006,'Status Report'!B:CG,84,0)</f>
        <v>0</v>
      </c>
      <c r="BI1006" t="s">
        <v>901</v>
      </c>
      <c r="BJ1006" t="s">
        <v>795</v>
      </c>
      <c r="BM1006" s="67">
        <f t="shared" si="242"/>
        <v>20</v>
      </c>
    </row>
    <row r="1007" spans="1:65" x14ac:dyDescent="0.25">
      <c r="A1007" s="68" t="str">
        <f>VLOOKUP(L1007,'Status Report'!B:CB,79,0)</f>
        <v>Heineken - F1</v>
      </c>
      <c r="C1007">
        <v>20006102</v>
      </c>
      <c r="D1007">
        <v>3097089</v>
      </c>
      <c r="E1007" t="s">
        <v>913</v>
      </c>
      <c r="F1007" t="s">
        <v>914</v>
      </c>
      <c r="G1007" t="str">
        <f>VLOOKUP(D1007,'[2]sold to'!$A:$H,8,0)</f>
        <v>Slovakia</v>
      </c>
      <c r="H1007" t="str">
        <f>VLOOKUP(D1007,'[2]sold to'!$A:$I,9,0)</f>
        <v>Europe</v>
      </c>
      <c r="K1007">
        <v>320</v>
      </c>
      <c r="L1007">
        <v>88027386</v>
      </c>
      <c r="M1007" t="s">
        <v>581</v>
      </c>
      <c r="N1007">
        <v>8</v>
      </c>
      <c r="P1007" t="str">
        <f>VLOOKUP(L1007,'Status Report'!B:AA,26,0)</f>
        <v>China</v>
      </c>
      <c r="Q1007" t="str">
        <f>VLOOKUP(L1007,'Status Report'!B:AB,27,0)</f>
        <v>Textiles-Clothing</v>
      </c>
      <c r="R1007">
        <f>VLOOKUP(L1007,'Status Report'!B:X,23,0)</f>
        <v>250</v>
      </c>
      <c r="S1007" t="str">
        <f>VLOOKUP(L1007,'Status Report'!B:T,19,0)</f>
        <v>Promocean The Netherlands BV</v>
      </c>
      <c r="T1007" s="62">
        <f>VLOOKUP(L1007,'Status Report'!B:E,4,0)</f>
        <v>3</v>
      </c>
      <c r="U1007" s="19">
        <f>_xlfn.IFS(AI1007="Den Bosch",VLOOKUP(L1007,'Status Report'!B:AM,35,0),AI1007="Yantian",VLOOKUP(L1007,'Status Report'!B:AM,36,0),AI1007="",IF(H1007="Asia Pacific",VLOOKUP(L1007,'Status Report'!B:AM,36,0),VLOOKUP(L1007,'Status Report'!B:AM,35,0)),AI1007="Direct shipment",IF(H1007="Asia Pacific",VLOOKUP(L1007,'Status Report'!B:AM,36,0),VLOOKUP(L1007,'Status Report'!B:AM,35,0)))</f>
        <v>50.96</v>
      </c>
      <c r="V1007" s="20">
        <f t="shared" si="229"/>
        <v>407.68</v>
      </c>
      <c r="W1007" s="19">
        <f>_xlfn.IFS(AI1007="Den Bosch",VLOOKUP(L1007,'Status Report'!B:AM,37,0),AI1007="Yantian",VLOOKUP(L1007,'Status Report'!B:AM,38,0),AI1007="",IF(H1007="Asia Pacific",VLOOKUP(L1007,'Status Report'!B:AM,38,0),VLOOKUP(L1007,'Status Report'!B:AM,37,0)),AI1007="Direct shipment",IF(H1007="Asia Pacific",VLOOKUP(L1007,'Status Report'!B:AM,38,0),VLOOKUP(L1007,'Status Report'!B:AM,37,0)))</f>
        <v>50.96</v>
      </c>
      <c r="X1007" s="20">
        <f t="shared" si="230"/>
        <v>407.68</v>
      </c>
      <c r="Y1007" s="20">
        <f>_xlfn.IFS(AI1007="Den Bosch",VLOOKUP(L1007,'Status Report'!B:AO,39,0),AI1007="Yantian",VLOOKUP(L1007,'Status Report'!B:AO,40,0),AI1007="",IF(H1007="Asia Pacific",VLOOKUP(L1007,'Status Report'!B:AO,40,0),VLOOKUP(L1007,'Status Report'!B:AO,39,0)),AI1007="Direct shipment",IF(H1007="Asia Pacific",VLOOKUP(L1007,'Status Report'!B:AO,40,0),VLOOKUP(L1007,'Status Report'!B:AO,39,0)))</f>
        <v>0</v>
      </c>
      <c r="Z1007" s="20">
        <f t="shared" si="231"/>
        <v>0</v>
      </c>
      <c r="AA1007" s="20">
        <f t="shared" si="232"/>
        <v>407.68</v>
      </c>
      <c r="AB1007" s="21">
        <f>_xlfn.IFS(AI1007="Den Bosch",VLOOKUP(L1007,'Status Report'!B:AM,33,0),AI1007="Yantian",VLOOKUP(L1007,'Status Report'!B:AM,34,0),AI1007="",IF(H1007="Asia Pacific",VLOOKUP(L1007,'Status Report'!B:AM,34,0),VLOOKUP(L1007,'Status Report'!B:AM,33,0)),AI1007="Direct shipment",IF(H1007="Asia Pacific",VLOOKUP(L1007,'Status Report'!B:AM,34,0),VLOOKUP(L1007,'Status Report'!B:AM,33,0)))</f>
        <v>44.471699999999998</v>
      </c>
      <c r="AC1007" s="21">
        <f>VLOOKUP(L1007,'Status Report'!B:CE,82,0)</f>
        <v>0</v>
      </c>
      <c r="AD1007" s="21">
        <f t="shared" si="233"/>
        <v>44.471699999999998</v>
      </c>
      <c r="AE1007" s="63">
        <f>VLOOKUP(L1007,'Status Report'!B:W,20,0)</f>
        <v>57</v>
      </c>
      <c r="AF1007" s="63">
        <f>VLOOKUP(L1007,'Status Report'!B:W,21,0)</f>
        <v>45</v>
      </c>
      <c r="AG1007" s="63">
        <f>VLOOKUP(L1007,'Status Report'!B:W,22,0)</f>
        <v>5</v>
      </c>
      <c r="AH1007" s="22">
        <f t="shared" si="234"/>
        <v>0.1026</v>
      </c>
      <c r="AI1007" t="s">
        <v>990</v>
      </c>
      <c r="AK1007" s="63">
        <f>IFERROR(VLOOKUP(G1007,ASEAN!A:A,1,0),0)</f>
        <v>0</v>
      </c>
      <c r="AL1007" s="63">
        <f>IFERROR(VLOOKUP(D1007,'[3]customer specs'!$B$1:$D$65536,3,0),0)</f>
        <v>0</v>
      </c>
      <c r="AM1007" s="64">
        <f t="shared" si="235"/>
        <v>0</v>
      </c>
      <c r="AN1007" s="64">
        <f t="shared" si="236"/>
        <v>0</v>
      </c>
      <c r="AO1007" s="63"/>
      <c r="AP1007" s="63"/>
      <c r="AQ1007" s="63" t="str">
        <f t="shared" si="237"/>
        <v>no</v>
      </c>
      <c r="AR1007" s="20">
        <f t="shared" si="238"/>
        <v>355.77359999999999</v>
      </c>
      <c r="AS1007" s="63"/>
      <c r="AT1007" s="23">
        <f t="shared" si="228"/>
        <v>0.12</v>
      </c>
      <c r="AU1007" s="65">
        <f t="shared" si="239"/>
        <v>50.536022727272723</v>
      </c>
      <c r="AV1007" s="65"/>
      <c r="AW1007" s="65">
        <f t="shared" si="240"/>
        <v>404.28818181818178</v>
      </c>
      <c r="AX1007" s="65"/>
      <c r="AY1007" s="63">
        <f>VLOOKUP(L1007,'Status Report'!B:CF,81,0)</f>
        <v>0</v>
      </c>
      <c r="AZ1007" s="63" t="str">
        <f>VLOOKUP(L1007,'Status Report'!B:S,18,0)</f>
        <v xml:space="preserve">Konstantinos Zoupanos </v>
      </c>
      <c r="BB1007" s="63">
        <f>VLOOKUP(L1007,'Status Report'!B:Z,25,0)</f>
        <v>2</v>
      </c>
      <c r="BC1007" s="63">
        <f t="shared" si="241"/>
        <v>16</v>
      </c>
      <c r="BF1007">
        <f>VLOOKUP(L1007,'Status Report'!B:CE,82,0)</f>
        <v>0</v>
      </c>
      <c r="BG1007">
        <f>VLOOKUP(L1007,'Status Report'!B:CF,83,0)</f>
        <v>0</v>
      </c>
      <c r="BH1007">
        <f>VLOOKUP(L1007,'Status Report'!B:CG,84,0)</f>
        <v>0</v>
      </c>
      <c r="BI1007" t="s">
        <v>901</v>
      </c>
      <c r="BJ1007" t="s">
        <v>795</v>
      </c>
      <c r="BM1007" s="67">
        <f t="shared" si="242"/>
        <v>46</v>
      </c>
    </row>
    <row r="1008" spans="1:65" x14ac:dyDescent="0.25">
      <c r="A1008" s="68" t="str">
        <f>VLOOKUP(L1008,'Status Report'!B:CB,79,0)</f>
        <v>Heineken - F1</v>
      </c>
      <c r="C1008">
        <v>20006102</v>
      </c>
      <c r="D1008">
        <v>3097089</v>
      </c>
      <c r="E1008" t="s">
        <v>913</v>
      </c>
      <c r="F1008" t="s">
        <v>914</v>
      </c>
      <c r="G1008" t="str">
        <f>VLOOKUP(D1008,'[2]sold to'!$A:$H,8,0)</f>
        <v>Slovakia</v>
      </c>
      <c r="H1008" t="str">
        <f>VLOOKUP(D1008,'[2]sold to'!$A:$I,9,0)</f>
        <v>Europe</v>
      </c>
      <c r="K1008">
        <v>330</v>
      </c>
      <c r="L1008">
        <v>88027387</v>
      </c>
      <c r="M1008" t="s">
        <v>582</v>
      </c>
      <c r="N1008">
        <v>6</v>
      </c>
      <c r="P1008" t="str">
        <f>VLOOKUP(L1008,'Status Report'!B:AA,26,0)</f>
        <v>China</v>
      </c>
      <c r="Q1008" t="str">
        <f>VLOOKUP(L1008,'Status Report'!B:AB,27,0)</f>
        <v>Textiles-Clothing</v>
      </c>
      <c r="R1008">
        <f>VLOOKUP(L1008,'Status Report'!B:X,23,0)</f>
        <v>250</v>
      </c>
      <c r="S1008" t="str">
        <f>VLOOKUP(L1008,'Status Report'!B:T,19,0)</f>
        <v>Promocean The Netherlands BV</v>
      </c>
      <c r="T1008" s="62">
        <f>VLOOKUP(L1008,'Status Report'!B:E,4,0)</f>
        <v>3</v>
      </c>
      <c r="U1008" s="19">
        <f>_xlfn.IFS(AI1008="Den Bosch",VLOOKUP(L1008,'Status Report'!B:AM,35,0),AI1008="Yantian",VLOOKUP(L1008,'Status Report'!B:AM,36,0),AI1008="",IF(H1008="Asia Pacific",VLOOKUP(L1008,'Status Report'!B:AM,36,0),VLOOKUP(L1008,'Status Report'!B:AM,35,0)),AI1008="Direct shipment",IF(H1008="Asia Pacific",VLOOKUP(L1008,'Status Report'!B:AM,36,0),VLOOKUP(L1008,'Status Report'!B:AM,35,0)))</f>
        <v>50.96</v>
      </c>
      <c r="V1008" s="20">
        <f t="shared" si="229"/>
        <v>305.76</v>
      </c>
      <c r="W1008" s="19">
        <f>_xlfn.IFS(AI1008="Den Bosch",VLOOKUP(L1008,'Status Report'!B:AM,37,0),AI1008="Yantian",VLOOKUP(L1008,'Status Report'!B:AM,38,0),AI1008="",IF(H1008="Asia Pacific",VLOOKUP(L1008,'Status Report'!B:AM,38,0),VLOOKUP(L1008,'Status Report'!B:AM,37,0)),AI1008="Direct shipment",IF(H1008="Asia Pacific",VLOOKUP(L1008,'Status Report'!B:AM,38,0),VLOOKUP(L1008,'Status Report'!B:AM,37,0)))</f>
        <v>50.96</v>
      </c>
      <c r="X1008" s="20">
        <f t="shared" si="230"/>
        <v>305.76</v>
      </c>
      <c r="Y1008" s="20">
        <f>_xlfn.IFS(AI1008="Den Bosch",VLOOKUP(L1008,'Status Report'!B:AO,39,0),AI1008="Yantian",VLOOKUP(L1008,'Status Report'!B:AO,40,0),AI1008="",IF(H1008="Asia Pacific",VLOOKUP(L1008,'Status Report'!B:AO,40,0),VLOOKUP(L1008,'Status Report'!B:AO,39,0)),AI1008="Direct shipment",IF(H1008="Asia Pacific",VLOOKUP(L1008,'Status Report'!B:AO,40,0),VLOOKUP(L1008,'Status Report'!B:AO,39,0)))</f>
        <v>0</v>
      </c>
      <c r="Z1008" s="20">
        <f t="shared" si="231"/>
        <v>0</v>
      </c>
      <c r="AA1008" s="20">
        <f t="shared" si="232"/>
        <v>305.76</v>
      </c>
      <c r="AB1008" s="21">
        <f>_xlfn.IFS(AI1008="Den Bosch",VLOOKUP(L1008,'Status Report'!B:AM,33,0),AI1008="Yantian",VLOOKUP(L1008,'Status Report'!B:AM,34,0),AI1008="",IF(H1008="Asia Pacific",VLOOKUP(L1008,'Status Report'!B:AM,34,0),VLOOKUP(L1008,'Status Report'!B:AM,33,0)),AI1008="Direct shipment",IF(H1008="Asia Pacific",VLOOKUP(L1008,'Status Report'!B:AM,34,0),VLOOKUP(L1008,'Status Report'!B:AM,33,0)))</f>
        <v>44.471699999999998</v>
      </c>
      <c r="AC1008" s="21">
        <f>VLOOKUP(L1008,'Status Report'!B:CE,82,0)</f>
        <v>0</v>
      </c>
      <c r="AD1008" s="21">
        <f t="shared" si="233"/>
        <v>44.471699999999998</v>
      </c>
      <c r="AE1008" s="63">
        <f>VLOOKUP(L1008,'Status Report'!B:W,20,0)</f>
        <v>57</v>
      </c>
      <c r="AF1008" s="63">
        <f>VLOOKUP(L1008,'Status Report'!B:W,21,0)</f>
        <v>45</v>
      </c>
      <c r="AG1008" s="63">
        <f>VLOOKUP(L1008,'Status Report'!B:W,22,0)</f>
        <v>5</v>
      </c>
      <c r="AH1008" s="22">
        <f t="shared" si="234"/>
        <v>7.6950000000000005E-2</v>
      </c>
      <c r="AI1008" t="s">
        <v>990</v>
      </c>
      <c r="AK1008" s="63">
        <f>IFERROR(VLOOKUP(G1008,ASEAN!A:A,1,0),0)</f>
        <v>0</v>
      </c>
      <c r="AL1008" s="63">
        <f>IFERROR(VLOOKUP(D1008,'[3]customer specs'!$B$1:$D$65536,3,0),0)</f>
        <v>0</v>
      </c>
      <c r="AM1008" s="64">
        <f t="shared" si="235"/>
        <v>0</v>
      </c>
      <c r="AN1008" s="64">
        <f t="shared" si="236"/>
        <v>0</v>
      </c>
      <c r="AO1008" s="63"/>
      <c r="AP1008" s="63"/>
      <c r="AQ1008" s="63" t="str">
        <f t="shared" si="237"/>
        <v>no</v>
      </c>
      <c r="AR1008" s="20">
        <f t="shared" si="238"/>
        <v>266.83019999999999</v>
      </c>
      <c r="AS1008" s="63"/>
      <c r="AT1008" s="23">
        <f t="shared" si="228"/>
        <v>0.12</v>
      </c>
      <c r="AU1008" s="65">
        <f t="shared" si="239"/>
        <v>50.536022727272723</v>
      </c>
      <c r="AV1008" s="65"/>
      <c r="AW1008" s="65">
        <f t="shared" si="240"/>
        <v>303.21613636363634</v>
      </c>
      <c r="AX1008" s="65"/>
      <c r="AY1008" s="63">
        <f>VLOOKUP(L1008,'Status Report'!B:CF,81,0)</f>
        <v>0</v>
      </c>
      <c r="AZ1008" s="63" t="str">
        <f>VLOOKUP(L1008,'Status Report'!B:S,18,0)</f>
        <v xml:space="preserve">Konstantinos Zoupanos </v>
      </c>
      <c r="BB1008" s="63">
        <f>VLOOKUP(L1008,'Status Report'!B:Z,25,0)</f>
        <v>2</v>
      </c>
      <c r="BC1008" s="63">
        <f t="shared" si="241"/>
        <v>12</v>
      </c>
      <c r="BF1008">
        <f>VLOOKUP(L1008,'Status Report'!B:CE,82,0)</f>
        <v>0</v>
      </c>
      <c r="BG1008">
        <f>VLOOKUP(L1008,'Status Report'!B:CF,83,0)</f>
        <v>0</v>
      </c>
      <c r="BH1008">
        <f>VLOOKUP(L1008,'Status Report'!B:CG,84,0)</f>
        <v>0</v>
      </c>
      <c r="BI1008" t="s">
        <v>901</v>
      </c>
      <c r="BJ1008" t="s">
        <v>795</v>
      </c>
      <c r="BM1008" s="67">
        <f t="shared" si="242"/>
        <v>25</v>
      </c>
    </row>
    <row r="1009" spans="1:65" x14ac:dyDescent="0.25">
      <c r="A1009" s="68" t="str">
        <f>VLOOKUP(L1009,'Status Report'!B:CB,79,0)</f>
        <v>Heineken - F1</v>
      </c>
      <c r="C1009">
        <v>20006102</v>
      </c>
      <c r="D1009">
        <v>3097089</v>
      </c>
      <c r="E1009" t="s">
        <v>913</v>
      </c>
      <c r="F1009" t="s">
        <v>914</v>
      </c>
      <c r="G1009" t="str">
        <f>VLOOKUP(D1009,'[2]sold to'!$A:$H,8,0)</f>
        <v>Slovakia</v>
      </c>
      <c r="H1009" t="str">
        <f>VLOOKUP(D1009,'[2]sold to'!$A:$I,9,0)</f>
        <v>Europe</v>
      </c>
      <c r="K1009">
        <v>340</v>
      </c>
      <c r="L1009">
        <v>88027388</v>
      </c>
      <c r="M1009" t="s">
        <v>583</v>
      </c>
      <c r="N1009">
        <v>5</v>
      </c>
      <c r="P1009" t="str">
        <f>VLOOKUP(L1009,'Status Report'!B:AA,26,0)</f>
        <v>China</v>
      </c>
      <c r="Q1009" t="str">
        <f>VLOOKUP(L1009,'Status Report'!B:AB,27,0)</f>
        <v>Textiles-Clothing</v>
      </c>
      <c r="R1009">
        <f>VLOOKUP(L1009,'Status Report'!B:X,23,0)</f>
        <v>250</v>
      </c>
      <c r="S1009" t="str">
        <f>VLOOKUP(L1009,'Status Report'!B:T,19,0)</f>
        <v>Promocean The Netherlands BV</v>
      </c>
      <c r="T1009" s="62">
        <f>VLOOKUP(L1009,'Status Report'!B:E,4,0)</f>
        <v>3</v>
      </c>
      <c r="U1009" s="19">
        <f>_xlfn.IFS(AI1009="Den Bosch",VLOOKUP(L1009,'Status Report'!B:AM,35,0),AI1009="Yantian",VLOOKUP(L1009,'Status Report'!B:AM,36,0),AI1009="",IF(H1009="Asia Pacific",VLOOKUP(L1009,'Status Report'!B:AM,36,0),VLOOKUP(L1009,'Status Report'!B:AM,35,0)),AI1009="Direct shipment",IF(H1009="Asia Pacific",VLOOKUP(L1009,'Status Report'!B:AM,36,0),VLOOKUP(L1009,'Status Report'!B:AM,35,0)))</f>
        <v>50.96</v>
      </c>
      <c r="V1009" s="20">
        <f t="shared" si="229"/>
        <v>254.8</v>
      </c>
      <c r="W1009" s="19">
        <f>_xlfn.IFS(AI1009="Den Bosch",VLOOKUP(L1009,'Status Report'!B:AM,37,0),AI1009="Yantian",VLOOKUP(L1009,'Status Report'!B:AM,38,0),AI1009="",IF(H1009="Asia Pacific",VLOOKUP(L1009,'Status Report'!B:AM,38,0),VLOOKUP(L1009,'Status Report'!B:AM,37,0)),AI1009="Direct shipment",IF(H1009="Asia Pacific",VLOOKUP(L1009,'Status Report'!B:AM,38,0),VLOOKUP(L1009,'Status Report'!B:AM,37,0)))</f>
        <v>50.96</v>
      </c>
      <c r="X1009" s="20">
        <f t="shared" si="230"/>
        <v>254.8</v>
      </c>
      <c r="Y1009" s="20">
        <f>_xlfn.IFS(AI1009="Den Bosch",VLOOKUP(L1009,'Status Report'!B:AO,39,0),AI1009="Yantian",VLOOKUP(L1009,'Status Report'!B:AO,40,0),AI1009="",IF(H1009="Asia Pacific",VLOOKUP(L1009,'Status Report'!B:AO,40,0),VLOOKUP(L1009,'Status Report'!B:AO,39,0)),AI1009="Direct shipment",IF(H1009="Asia Pacific",VLOOKUP(L1009,'Status Report'!B:AO,40,0),VLOOKUP(L1009,'Status Report'!B:AO,39,0)))</f>
        <v>0</v>
      </c>
      <c r="Z1009" s="20">
        <f t="shared" si="231"/>
        <v>0</v>
      </c>
      <c r="AA1009" s="20">
        <f t="shared" si="232"/>
        <v>254.8</v>
      </c>
      <c r="AB1009" s="21">
        <f>_xlfn.IFS(AI1009="Den Bosch",VLOOKUP(L1009,'Status Report'!B:AM,33,0),AI1009="Yantian",VLOOKUP(L1009,'Status Report'!B:AM,34,0),AI1009="",IF(H1009="Asia Pacific",VLOOKUP(L1009,'Status Report'!B:AM,34,0),VLOOKUP(L1009,'Status Report'!B:AM,33,0)),AI1009="Direct shipment",IF(H1009="Asia Pacific",VLOOKUP(L1009,'Status Report'!B:AM,34,0),VLOOKUP(L1009,'Status Report'!B:AM,33,0)))</f>
        <v>44.471699999999998</v>
      </c>
      <c r="AC1009" s="21">
        <f>VLOOKUP(L1009,'Status Report'!B:CE,82,0)</f>
        <v>0</v>
      </c>
      <c r="AD1009" s="21">
        <f t="shared" si="233"/>
        <v>44.471699999999998</v>
      </c>
      <c r="AE1009" s="63">
        <f>VLOOKUP(L1009,'Status Report'!B:W,20,0)</f>
        <v>57</v>
      </c>
      <c r="AF1009" s="63">
        <f>VLOOKUP(L1009,'Status Report'!B:W,21,0)</f>
        <v>45</v>
      </c>
      <c r="AG1009" s="63">
        <f>VLOOKUP(L1009,'Status Report'!B:W,22,0)</f>
        <v>5</v>
      </c>
      <c r="AH1009" s="22">
        <f t="shared" si="234"/>
        <v>6.4125000000000001E-2</v>
      </c>
      <c r="AI1009" t="s">
        <v>990</v>
      </c>
      <c r="AK1009" s="63">
        <f>IFERROR(VLOOKUP(G1009,ASEAN!A:A,1,0),0)</f>
        <v>0</v>
      </c>
      <c r="AL1009" s="63">
        <f>IFERROR(VLOOKUP(D1009,'[3]customer specs'!$B$1:$D$65536,3,0),0)</f>
        <v>0</v>
      </c>
      <c r="AM1009" s="64">
        <f t="shared" si="235"/>
        <v>0</v>
      </c>
      <c r="AN1009" s="64">
        <f t="shared" si="236"/>
        <v>0</v>
      </c>
      <c r="AO1009" s="63"/>
      <c r="AP1009" s="63"/>
      <c r="AQ1009" s="63" t="str">
        <f t="shared" si="237"/>
        <v>no</v>
      </c>
      <c r="AR1009" s="20">
        <f t="shared" si="238"/>
        <v>222.35849999999999</v>
      </c>
      <c r="AS1009" s="63"/>
      <c r="AT1009" s="23">
        <f t="shared" si="228"/>
        <v>0.12</v>
      </c>
      <c r="AU1009" s="65">
        <f t="shared" si="239"/>
        <v>50.536022727272723</v>
      </c>
      <c r="AV1009" s="65"/>
      <c r="AW1009" s="65">
        <f t="shared" si="240"/>
        <v>252.68011363636361</v>
      </c>
      <c r="AX1009" s="65"/>
      <c r="AY1009" s="63">
        <f>VLOOKUP(L1009,'Status Report'!B:CF,81,0)</f>
        <v>0</v>
      </c>
      <c r="AZ1009" s="63" t="str">
        <f>VLOOKUP(L1009,'Status Report'!B:S,18,0)</f>
        <v xml:space="preserve">Konstantinos Zoupanos </v>
      </c>
      <c r="BB1009" s="63">
        <f>VLOOKUP(L1009,'Status Report'!B:Z,25,0)</f>
        <v>2</v>
      </c>
      <c r="BC1009" s="63">
        <f t="shared" si="241"/>
        <v>10</v>
      </c>
      <c r="BF1009">
        <f>VLOOKUP(L1009,'Status Report'!B:CE,82,0)</f>
        <v>0</v>
      </c>
      <c r="BG1009">
        <f>VLOOKUP(L1009,'Status Report'!B:CF,83,0)</f>
        <v>0</v>
      </c>
      <c r="BH1009">
        <f>VLOOKUP(L1009,'Status Report'!B:CG,84,0)</f>
        <v>0</v>
      </c>
      <c r="BI1009" t="s">
        <v>901</v>
      </c>
      <c r="BJ1009" t="s">
        <v>795</v>
      </c>
      <c r="BM1009" s="67">
        <f t="shared" si="242"/>
        <v>19</v>
      </c>
    </row>
    <row r="1010" spans="1:65" x14ac:dyDescent="0.25">
      <c r="A1010" s="68" t="str">
        <f>VLOOKUP(L1010,'Status Report'!B:CB,79,0)</f>
        <v>Heineken - F1</v>
      </c>
      <c r="C1010">
        <v>20006102</v>
      </c>
      <c r="D1010">
        <v>3097089</v>
      </c>
      <c r="E1010" t="s">
        <v>913</v>
      </c>
      <c r="F1010" t="s">
        <v>914</v>
      </c>
      <c r="G1010" t="str">
        <f>VLOOKUP(D1010,'[2]sold to'!$A:$H,8,0)</f>
        <v>Slovakia</v>
      </c>
      <c r="H1010" t="str">
        <f>VLOOKUP(D1010,'[2]sold to'!$A:$I,9,0)</f>
        <v>Europe</v>
      </c>
      <c r="K1010">
        <v>350</v>
      </c>
      <c r="L1010">
        <v>88027390</v>
      </c>
      <c r="M1010" t="s">
        <v>584</v>
      </c>
      <c r="N1010">
        <v>2</v>
      </c>
      <c r="P1010" t="str">
        <f>VLOOKUP(L1010,'Status Report'!B:AA,26,0)</f>
        <v>China</v>
      </c>
      <c r="Q1010" t="str">
        <f>VLOOKUP(L1010,'Status Report'!B:AB,27,0)</f>
        <v>Textiles-Clothing</v>
      </c>
      <c r="R1010">
        <f>VLOOKUP(L1010,'Status Report'!B:X,23,0)</f>
        <v>250</v>
      </c>
      <c r="S1010" t="str">
        <f>VLOOKUP(L1010,'Status Report'!B:T,19,0)</f>
        <v>Promocean The Netherlands BV</v>
      </c>
      <c r="T1010" s="62">
        <f>VLOOKUP(L1010,'Status Report'!B:E,4,0)</f>
        <v>3</v>
      </c>
      <c r="U1010" s="19">
        <f>_xlfn.IFS(AI1010="Den Bosch",VLOOKUP(L1010,'Status Report'!B:AM,35,0),AI1010="Yantian",VLOOKUP(L1010,'Status Report'!B:AM,36,0),AI1010="",IF(H1010="Asia Pacific",VLOOKUP(L1010,'Status Report'!B:AM,36,0),VLOOKUP(L1010,'Status Report'!B:AM,35,0)),AI1010="Direct shipment",IF(H1010="Asia Pacific",VLOOKUP(L1010,'Status Report'!B:AM,36,0),VLOOKUP(L1010,'Status Report'!B:AM,35,0)))</f>
        <v>51.62</v>
      </c>
      <c r="V1010" s="20">
        <f t="shared" si="229"/>
        <v>103.24</v>
      </c>
      <c r="W1010" s="19">
        <f>_xlfn.IFS(AI1010="Den Bosch",VLOOKUP(L1010,'Status Report'!B:AM,37,0),AI1010="Yantian",VLOOKUP(L1010,'Status Report'!B:AM,38,0),AI1010="",IF(H1010="Asia Pacific",VLOOKUP(L1010,'Status Report'!B:AM,38,0),VLOOKUP(L1010,'Status Report'!B:AM,37,0)),AI1010="Direct shipment",IF(H1010="Asia Pacific",VLOOKUP(L1010,'Status Report'!B:AM,38,0),VLOOKUP(L1010,'Status Report'!B:AM,37,0)))</f>
        <v>51.62</v>
      </c>
      <c r="X1010" s="20">
        <f t="shared" si="230"/>
        <v>103.24</v>
      </c>
      <c r="Y1010" s="20">
        <f>_xlfn.IFS(AI1010="Den Bosch",VLOOKUP(L1010,'Status Report'!B:AO,39,0),AI1010="Yantian",VLOOKUP(L1010,'Status Report'!B:AO,40,0),AI1010="",IF(H1010="Asia Pacific",VLOOKUP(L1010,'Status Report'!B:AO,40,0),VLOOKUP(L1010,'Status Report'!B:AO,39,0)),AI1010="Direct shipment",IF(H1010="Asia Pacific",VLOOKUP(L1010,'Status Report'!B:AO,40,0),VLOOKUP(L1010,'Status Report'!B:AO,39,0)))</f>
        <v>0</v>
      </c>
      <c r="Z1010" s="20">
        <f t="shared" si="231"/>
        <v>0</v>
      </c>
      <c r="AA1010" s="20">
        <f t="shared" si="232"/>
        <v>103.24</v>
      </c>
      <c r="AB1010" s="21">
        <f>_xlfn.IFS(AI1010="Den Bosch",VLOOKUP(L1010,'Status Report'!B:AM,33,0),AI1010="Yantian",VLOOKUP(L1010,'Status Report'!B:AM,34,0),AI1010="",IF(H1010="Asia Pacific",VLOOKUP(L1010,'Status Report'!B:AM,34,0),VLOOKUP(L1010,'Status Report'!B:AM,33,0)),AI1010="Direct shipment",IF(H1010="Asia Pacific",VLOOKUP(L1010,'Status Report'!B:AM,34,0),VLOOKUP(L1010,'Status Report'!B:AM,33,0)))</f>
        <v>45.044999999999995</v>
      </c>
      <c r="AC1010" s="21">
        <f>VLOOKUP(L1010,'Status Report'!B:CE,82,0)</f>
        <v>0</v>
      </c>
      <c r="AD1010" s="21">
        <f t="shared" si="233"/>
        <v>45.044999999999995</v>
      </c>
      <c r="AE1010" s="63">
        <f>VLOOKUP(L1010,'Status Report'!B:W,20,0)</f>
        <v>57</v>
      </c>
      <c r="AF1010" s="63">
        <f>VLOOKUP(L1010,'Status Report'!B:W,21,0)</f>
        <v>45</v>
      </c>
      <c r="AG1010" s="63">
        <f>VLOOKUP(L1010,'Status Report'!B:W,22,0)</f>
        <v>5</v>
      </c>
      <c r="AH1010" s="22">
        <f t="shared" si="234"/>
        <v>2.5649999999999999E-2</v>
      </c>
      <c r="AI1010" t="s">
        <v>990</v>
      </c>
      <c r="AK1010" s="63">
        <f>IFERROR(VLOOKUP(G1010,ASEAN!A:A,1,0),0)</f>
        <v>0</v>
      </c>
      <c r="AL1010" s="63">
        <f>IFERROR(VLOOKUP(D1010,'[3]customer specs'!$B$1:$D$65536,3,0),0)</f>
        <v>0</v>
      </c>
      <c r="AM1010" s="64">
        <f t="shared" si="235"/>
        <v>0</v>
      </c>
      <c r="AN1010" s="64">
        <f t="shared" si="236"/>
        <v>0</v>
      </c>
      <c r="AO1010" s="63"/>
      <c r="AP1010" s="63"/>
      <c r="AQ1010" s="63" t="str">
        <f t="shared" si="237"/>
        <v>no</v>
      </c>
      <c r="AR1010" s="20">
        <f t="shared" si="238"/>
        <v>90.089999999999989</v>
      </c>
      <c r="AS1010" s="63"/>
      <c r="AT1010" s="23">
        <f t="shared" si="228"/>
        <v>0.12</v>
      </c>
      <c r="AU1010" s="65">
        <f t="shared" si="239"/>
        <v>51.187499999999993</v>
      </c>
      <c r="AV1010" s="65"/>
      <c r="AW1010" s="65">
        <f t="shared" si="240"/>
        <v>102.37499999999999</v>
      </c>
      <c r="AX1010" s="65"/>
      <c r="AY1010" s="63">
        <f>VLOOKUP(L1010,'Status Report'!B:CF,81,0)</f>
        <v>0</v>
      </c>
      <c r="AZ1010" s="63" t="str">
        <f>VLOOKUP(L1010,'Status Report'!B:S,18,0)</f>
        <v xml:space="preserve">Konstantinos Zoupanos </v>
      </c>
      <c r="BB1010" s="63">
        <f>VLOOKUP(L1010,'Status Report'!B:Z,25,0)</f>
        <v>2</v>
      </c>
      <c r="BC1010" s="63">
        <f t="shared" si="241"/>
        <v>4</v>
      </c>
      <c r="BF1010">
        <f>VLOOKUP(L1010,'Status Report'!B:CE,82,0)</f>
        <v>0</v>
      </c>
      <c r="BG1010">
        <f>VLOOKUP(L1010,'Status Report'!B:CF,83,0)</f>
        <v>0</v>
      </c>
      <c r="BH1010">
        <f>VLOOKUP(L1010,'Status Report'!B:CG,84,0)</f>
        <v>0</v>
      </c>
      <c r="BI1010" t="s">
        <v>901</v>
      </c>
      <c r="BJ1010" t="s">
        <v>795</v>
      </c>
      <c r="BM1010" s="67">
        <f t="shared" si="242"/>
        <v>102</v>
      </c>
    </row>
    <row r="1011" spans="1:65" x14ac:dyDescent="0.25">
      <c r="A1011" s="68" t="str">
        <f>VLOOKUP(L1011,'Status Report'!B:CB,79,0)</f>
        <v>Heineken - F1</v>
      </c>
      <c r="C1011">
        <v>20006102</v>
      </c>
      <c r="D1011">
        <v>3097089</v>
      </c>
      <c r="E1011" t="s">
        <v>913</v>
      </c>
      <c r="F1011" t="s">
        <v>914</v>
      </c>
      <c r="G1011" t="str">
        <f>VLOOKUP(D1011,'[2]sold to'!$A:$H,8,0)</f>
        <v>Slovakia</v>
      </c>
      <c r="H1011" t="str">
        <f>VLOOKUP(D1011,'[2]sold to'!$A:$I,9,0)</f>
        <v>Europe</v>
      </c>
      <c r="K1011">
        <v>360</v>
      </c>
      <c r="L1011">
        <v>88027391</v>
      </c>
      <c r="M1011" t="s">
        <v>585</v>
      </c>
      <c r="N1011">
        <v>10</v>
      </c>
      <c r="P1011" t="str">
        <f>VLOOKUP(L1011,'Status Report'!B:AA,26,0)</f>
        <v>China</v>
      </c>
      <c r="Q1011" t="str">
        <f>VLOOKUP(L1011,'Status Report'!B:AB,27,0)</f>
        <v>Textiles-Clothing</v>
      </c>
      <c r="R1011">
        <f>VLOOKUP(L1011,'Status Report'!B:X,23,0)</f>
        <v>250</v>
      </c>
      <c r="S1011" t="str">
        <f>VLOOKUP(L1011,'Status Report'!B:T,19,0)</f>
        <v>Promocean The Netherlands BV</v>
      </c>
      <c r="T1011" s="62">
        <f>VLOOKUP(L1011,'Status Report'!B:E,4,0)</f>
        <v>3</v>
      </c>
      <c r="U1011" s="19">
        <f>_xlfn.IFS(AI1011="Den Bosch",VLOOKUP(L1011,'Status Report'!B:AM,35,0),AI1011="Yantian",VLOOKUP(L1011,'Status Report'!B:AM,36,0),AI1011="",IF(H1011="Asia Pacific",VLOOKUP(L1011,'Status Report'!B:AM,36,0),VLOOKUP(L1011,'Status Report'!B:AM,35,0)),AI1011="Direct shipment",IF(H1011="Asia Pacific",VLOOKUP(L1011,'Status Report'!B:AM,36,0),VLOOKUP(L1011,'Status Report'!B:AM,35,0)))</f>
        <v>51.62</v>
      </c>
      <c r="V1011" s="20">
        <f t="shared" si="229"/>
        <v>516.19999999999993</v>
      </c>
      <c r="W1011" s="19">
        <f>_xlfn.IFS(AI1011="Den Bosch",VLOOKUP(L1011,'Status Report'!B:AM,37,0),AI1011="Yantian",VLOOKUP(L1011,'Status Report'!B:AM,38,0),AI1011="",IF(H1011="Asia Pacific",VLOOKUP(L1011,'Status Report'!B:AM,38,0),VLOOKUP(L1011,'Status Report'!B:AM,37,0)),AI1011="Direct shipment",IF(H1011="Asia Pacific",VLOOKUP(L1011,'Status Report'!B:AM,38,0),VLOOKUP(L1011,'Status Report'!B:AM,37,0)))</f>
        <v>51.62</v>
      </c>
      <c r="X1011" s="20">
        <f t="shared" si="230"/>
        <v>516.19999999999993</v>
      </c>
      <c r="Y1011" s="20">
        <f>_xlfn.IFS(AI1011="Den Bosch",VLOOKUP(L1011,'Status Report'!B:AO,39,0),AI1011="Yantian",VLOOKUP(L1011,'Status Report'!B:AO,40,0),AI1011="",IF(H1011="Asia Pacific",VLOOKUP(L1011,'Status Report'!B:AO,40,0),VLOOKUP(L1011,'Status Report'!B:AO,39,0)),AI1011="Direct shipment",IF(H1011="Asia Pacific",VLOOKUP(L1011,'Status Report'!B:AO,40,0),VLOOKUP(L1011,'Status Report'!B:AO,39,0)))</f>
        <v>0</v>
      </c>
      <c r="Z1011" s="20">
        <f t="shared" si="231"/>
        <v>0</v>
      </c>
      <c r="AA1011" s="20">
        <f t="shared" si="232"/>
        <v>516.19999999999993</v>
      </c>
      <c r="AB1011" s="21">
        <f>_xlfn.IFS(AI1011="Den Bosch",VLOOKUP(L1011,'Status Report'!B:AM,33,0),AI1011="Yantian",VLOOKUP(L1011,'Status Report'!B:AM,34,0),AI1011="",IF(H1011="Asia Pacific",VLOOKUP(L1011,'Status Report'!B:AM,34,0),VLOOKUP(L1011,'Status Report'!B:AM,33,0)),AI1011="Direct shipment",IF(H1011="Asia Pacific",VLOOKUP(L1011,'Status Report'!B:AM,34,0),VLOOKUP(L1011,'Status Report'!B:AM,33,0)))</f>
        <v>45.044999999999995</v>
      </c>
      <c r="AC1011" s="21">
        <f>VLOOKUP(L1011,'Status Report'!B:CE,82,0)</f>
        <v>0</v>
      </c>
      <c r="AD1011" s="21">
        <f t="shared" si="233"/>
        <v>45.044999999999995</v>
      </c>
      <c r="AE1011" s="63">
        <f>VLOOKUP(L1011,'Status Report'!B:W,20,0)</f>
        <v>57</v>
      </c>
      <c r="AF1011" s="63">
        <f>VLOOKUP(L1011,'Status Report'!B:W,21,0)</f>
        <v>45</v>
      </c>
      <c r="AG1011" s="63">
        <f>VLOOKUP(L1011,'Status Report'!B:W,22,0)</f>
        <v>5</v>
      </c>
      <c r="AH1011" s="22">
        <f t="shared" si="234"/>
        <v>0.12825</v>
      </c>
      <c r="AI1011" t="s">
        <v>990</v>
      </c>
      <c r="AK1011" s="63">
        <f>IFERROR(VLOOKUP(G1011,ASEAN!A:A,1,0),0)</f>
        <v>0</v>
      </c>
      <c r="AL1011" s="63">
        <f>IFERROR(VLOOKUP(D1011,'[3]customer specs'!$B$1:$D$65536,3,0),0)</f>
        <v>0</v>
      </c>
      <c r="AM1011" s="64">
        <f t="shared" si="235"/>
        <v>0</v>
      </c>
      <c r="AN1011" s="64">
        <f t="shared" si="236"/>
        <v>0</v>
      </c>
      <c r="AO1011" s="63"/>
      <c r="AP1011" s="63"/>
      <c r="AQ1011" s="63" t="str">
        <f t="shared" si="237"/>
        <v>no</v>
      </c>
      <c r="AR1011" s="20">
        <f t="shared" si="238"/>
        <v>450.44999999999993</v>
      </c>
      <c r="AS1011" s="63"/>
      <c r="AT1011" s="23">
        <f t="shared" si="228"/>
        <v>0.12</v>
      </c>
      <c r="AU1011" s="65">
        <f t="shared" si="239"/>
        <v>51.187499999999993</v>
      </c>
      <c r="AV1011" s="65"/>
      <c r="AW1011" s="65">
        <f t="shared" si="240"/>
        <v>511.87499999999994</v>
      </c>
      <c r="AX1011" s="65"/>
      <c r="AY1011" s="63">
        <f>VLOOKUP(L1011,'Status Report'!B:CF,81,0)</f>
        <v>0</v>
      </c>
      <c r="AZ1011" s="63" t="str">
        <f>VLOOKUP(L1011,'Status Report'!B:S,18,0)</f>
        <v xml:space="preserve">Konstantinos Zoupanos </v>
      </c>
      <c r="BB1011" s="63">
        <f>VLOOKUP(L1011,'Status Report'!B:Z,25,0)</f>
        <v>2</v>
      </c>
      <c r="BC1011" s="63">
        <f t="shared" si="241"/>
        <v>20</v>
      </c>
      <c r="BF1011">
        <f>VLOOKUP(L1011,'Status Report'!B:CE,82,0)</f>
        <v>0</v>
      </c>
      <c r="BG1011">
        <f>VLOOKUP(L1011,'Status Report'!B:CF,83,0)</f>
        <v>0</v>
      </c>
      <c r="BH1011">
        <f>VLOOKUP(L1011,'Status Report'!B:CG,84,0)</f>
        <v>0</v>
      </c>
      <c r="BI1011" t="s">
        <v>901</v>
      </c>
      <c r="BJ1011" t="s">
        <v>795</v>
      </c>
      <c r="BM1011" s="67">
        <f t="shared" si="242"/>
        <v>132</v>
      </c>
    </row>
    <row r="1012" spans="1:65" x14ac:dyDescent="0.25">
      <c r="A1012" s="68" t="str">
        <f>VLOOKUP(L1012,'Status Report'!B:CB,79,0)</f>
        <v>Heineken - F1</v>
      </c>
      <c r="C1012">
        <v>20006102</v>
      </c>
      <c r="D1012">
        <v>3097089</v>
      </c>
      <c r="E1012" t="s">
        <v>913</v>
      </c>
      <c r="F1012" t="s">
        <v>914</v>
      </c>
      <c r="G1012" t="str">
        <f>VLOOKUP(D1012,'[2]sold to'!$A:$H,8,0)</f>
        <v>Slovakia</v>
      </c>
      <c r="H1012" t="str">
        <f>VLOOKUP(D1012,'[2]sold to'!$A:$I,9,0)</f>
        <v>Europe</v>
      </c>
      <c r="K1012">
        <v>370</v>
      </c>
      <c r="L1012">
        <v>88027392</v>
      </c>
      <c r="M1012" t="s">
        <v>586</v>
      </c>
      <c r="N1012">
        <v>17</v>
      </c>
      <c r="P1012" t="str">
        <f>VLOOKUP(L1012,'Status Report'!B:AA,26,0)</f>
        <v>China</v>
      </c>
      <c r="Q1012" t="str">
        <f>VLOOKUP(L1012,'Status Report'!B:AB,27,0)</f>
        <v>Textiles-Clothing</v>
      </c>
      <c r="R1012">
        <f>VLOOKUP(L1012,'Status Report'!B:X,23,0)</f>
        <v>250</v>
      </c>
      <c r="S1012" t="str">
        <f>VLOOKUP(L1012,'Status Report'!B:T,19,0)</f>
        <v>Promocean The Netherlands BV</v>
      </c>
      <c r="T1012" s="62">
        <f>VLOOKUP(L1012,'Status Report'!B:E,4,0)</f>
        <v>3</v>
      </c>
      <c r="U1012" s="19">
        <f>_xlfn.IFS(AI1012="Den Bosch",VLOOKUP(L1012,'Status Report'!B:AM,35,0),AI1012="Yantian",VLOOKUP(L1012,'Status Report'!B:AM,36,0),AI1012="",IF(H1012="Asia Pacific",VLOOKUP(L1012,'Status Report'!B:AM,36,0),VLOOKUP(L1012,'Status Report'!B:AM,35,0)),AI1012="Direct shipment",IF(H1012="Asia Pacific",VLOOKUP(L1012,'Status Report'!B:AM,36,0),VLOOKUP(L1012,'Status Report'!B:AM,35,0)))</f>
        <v>51.62</v>
      </c>
      <c r="V1012" s="20">
        <f t="shared" si="229"/>
        <v>877.54</v>
      </c>
      <c r="W1012" s="19">
        <f>_xlfn.IFS(AI1012="Den Bosch",VLOOKUP(L1012,'Status Report'!B:AM,37,0),AI1012="Yantian",VLOOKUP(L1012,'Status Report'!B:AM,38,0),AI1012="",IF(H1012="Asia Pacific",VLOOKUP(L1012,'Status Report'!B:AM,38,0),VLOOKUP(L1012,'Status Report'!B:AM,37,0)),AI1012="Direct shipment",IF(H1012="Asia Pacific",VLOOKUP(L1012,'Status Report'!B:AM,38,0),VLOOKUP(L1012,'Status Report'!B:AM,37,0)))</f>
        <v>51.62</v>
      </c>
      <c r="X1012" s="20">
        <f t="shared" si="230"/>
        <v>877.54</v>
      </c>
      <c r="Y1012" s="20">
        <f>_xlfn.IFS(AI1012="Den Bosch",VLOOKUP(L1012,'Status Report'!B:AO,39,0),AI1012="Yantian",VLOOKUP(L1012,'Status Report'!B:AO,40,0),AI1012="",IF(H1012="Asia Pacific",VLOOKUP(L1012,'Status Report'!B:AO,40,0),VLOOKUP(L1012,'Status Report'!B:AO,39,0)),AI1012="Direct shipment",IF(H1012="Asia Pacific",VLOOKUP(L1012,'Status Report'!B:AO,40,0),VLOOKUP(L1012,'Status Report'!B:AO,39,0)))</f>
        <v>0</v>
      </c>
      <c r="Z1012" s="20">
        <f t="shared" si="231"/>
        <v>0</v>
      </c>
      <c r="AA1012" s="20">
        <f t="shared" si="232"/>
        <v>877.54</v>
      </c>
      <c r="AB1012" s="21">
        <f>_xlfn.IFS(AI1012="Den Bosch",VLOOKUP(L1012,'Status Report'!B:AM,33,0),AI1012="Yantian",VLOOKUP(L1012,'Status Report'!B:AM,34,0),AI1012="",IF(H1012="Asia Pacific",VLOOKUP(L1012,'Status Report'!B:AM,34,0),VLOOKUP(L1012,'Status Report'!B:AM,33,0)),AI1012="Direct shipment",IF(H1012="Asia Pacific",VLOOKUP(L1012,'Status Report'!B:AM,34,0),VLOOKUP(L1012,'Status Report'!B:AM,33,0)))</f>
        <v>45.044999999999995</v>
      </c>
      <c r="AC1012" s="21">
        <f>VLOOKUP(L1012,'Status Report'!B:CE,82,0)</f>
        <v>0</v>
      </c>
      <c r="AD1012" s="21">
        <f t="shared" si="233"/>
        <v>45.044999999999995</v>
      </c>
      <c r="AE1012" s="63">
        <f>VLOOKUP(L1012,'Status Report'!B:W,20,0)</f>
        <v>57</v>
      </c>
      <c r="AF1012" s="63">
        <f>VLOOKUP(L1012,'Status Report'!B:W,21,0)</f>
        <v>45</v>
      </c>
      <c r="AG1012" s="63">
        <f>VLOOKUP(L1012,'Status Report'!B:W,22,0)</f>
        <v>5</v>
      </c>
      <c r="AH1012" s="22">
        <f t="shared" si="234"/>
        <v>0.218025</v>
      </c>
      <c r="AI1012" t="s">
        <v>990</v>
      </c>
      <c r="AK1012" s="63">
        <f>IFERROR(VLOOKUP(G1012,ASEAN!A:A,1,0),0)</f>
        <v>0</v>
      </c>
      <c r="AL1012" s="63">
        <f>IFERROR(VLOOKUP(D1012,'[3]customer specs'!$B$1:$D$65536,3,0),0)</f>
        <v>0</v>
      </c>
      <c r="AM1012" s="64">
        <f t="shared" si="235"/>
        <v>0</v>
      </c>
      <c r="AN1012" s="64">
        <f t="shared" si="236"/>
        <v>0</v>
      </c>
      <c r="AO1012" s="63"/>
      <c r="AP1012" s="63"/>
      <c r="AQ1012" s="63" t="str">
        <f t="shared" si="237"/>
        <v>no</v>
      </c>
      <c r="AR1012" s="20">
        <f t="shared" si="238"/>
        <v>765.76499999999987</v>
      </c>
      <c r="AS1012" s="63"/>
      <c r="AT1012" s="23">
        <f t="shared" si="228"/>
        <v>0.12</v>
      </c>
      <c r="AU1012" s="65">
        <f t="shared" si="239"/>
        <v>51.187499999999993</v>
      </c>
      <c r="AV1012" s="65"/>
      <c r="AW1012" s="65">
        <f t="shared" si="240"/>
        <v>870.18749999999989</v>
      </c>
      <c r="AX1012" s="65"/>
      <c r="AY1012" s="63">
        <f>VLOOKUP(L1012,'Status Report'!B:CF,81,0)</f>
        <v>0</v>
      </c>
      <c r="AZ1012" s="63" t="str">
        <f>VLOOKUP(L1012,'Status Report'!B:S,18,0)</f>
        <v xml:space="preserve">Konstantinos Zoupanos </v>
      </c>
      <c r="BB1012" s="63">
        <f>VLOOKUP(L1012,'Status Report'!B:Z,25,0)</f>
        <v>2</v>
      </c>
      <c r="BC1012" s="63">
        <f t="shared" si="241"/>
        <v>34</v>
      </c>
      <c r="BF1012">
        <f>VLOOKUP(L1012,'Status Report'!B:CE,82,0)</f>
        <v>0</v>
      </c>
      <c r="BG1012">
        <f>VLOOKUP(L1012,'Status Report'!B:CF,83,0)</f>
        <v>0</v>
      </c>
      <c r="BH1012">
        <f>VLOOKUP(L1012,'Status Report'!B:CG,84,0)</f>
        <v>0</v>
      </c>
      <c r="BI1012" t="s">
        <v>901</v>
      </c>
      <c r="BJ1012" t="s">
        <v>795</v>
      </c>
      <c r="BM1012" s="67">
        <f t="shared" si="242"/>
        <v>112</v>
      </c>
    </row>
    <row r="1013" spans="1:65" x14ac:dyDescent="0.25">
      <c r="A1013" s="68" t="str">
        <f>VLOOKUP(L1013,'Status Report'!B:CB,79,0)</f>
        <v>Heineken - F1</v>
      </c>
      <c r="C1013">
        <v>20006102</v>
      </c>
      <c r="D1013">
        <v>3097089</v>
      </c>
      <c r="E1013" t="s">
        <v>913</v>
      </c>
      <c r="F1013" t="s">
        <v>914</v>
      </c>
      <c r="G1013" t="str">
        <f>VLOOKUP(D1013,'[2]sold to'!$A:$H,8,0)</f>
        <v>Slovakia</v>
      </c>
      <c r="H1013" t="str">
        <f>VLOOKUP(D1013,'[2]sold to'!$A:$I,9,0)</f>
        <v>Europe</v>
      </c>
      <c r="K1013">
        <v>380</v>
      </c>
      <c r="L1013">
        <v>88027393</v>
      </c>
      <c r="M1013" t="s">
        <v>587</v>
      </c>
      <c r="N1013">
        <v>10</v>
      </c>
      <c r="P1013" t="str">
        <f>VLOOKUP(L1013,'Status Report'!B:AA,26,0)</f>
        <v>China</v>
      </c>
      <c r="Q1013" t="str">
        <f>VLOOKUP(L1013,'Status Report'!B:AB,27,0)</f>
        <v>Textiles-Clothing</v>
      </c>
      <c r="R1013">
        <f>VLOOKUP(L1013,'Status Report'!B:X,23,0)</f>
        <v>250</v>
      </c>
      <c r="S1013" t="str">
        <f>VLOOKUP(L1013,'Status Report'!B:T,19,0)</f>
        <v>Promocean The Netherlands BV</v>
      </c>
      <c r="T1013" s="62">
        <f>VLOOKUP(L1013,'Status Report'!B:E,4,0)</f>
        <v>3</v>
      </c>
      <c r="U1013" s="19">
        <f>_xlfn.IFS(AI1013="Den Bosch",VLOOKUP(L1013,'Status Report'!B:AM,35,0),AI1013="Yantian",VLOOKUP(L1013,'Status Report'!B:AM,36,0),AI1013="",IF(H1013="Asia Pacific",VLOOKUP(L1013,'Status Report'!B:AM,36,0),VLOOKUP(L1013,'Status Report'!B:AM,35,0)),AI1013="Direct shipment",IF(H1013="Asia Pacific",VLOOKUP(L1013,'Status Report'!B:AM,36,0),VLOOKUP(L1013,'Status Report'!B:AM,35,0)))</f>
        <v>51.62</v>
      </c>
      <c r="V1013" s="20">
        <f t="shared" si="229"/>
        <v>516.19999999999993</v>
      </c>
      <c r="W1013" s="19">
        <f>_xlfn.IFS(AI1013="Den Bosch",VLOOKUP(L1013,'Status Report'!B:AM,37,0),AI1013="Yantian",VLOOKUP(L1013,'Status Report'!B:AM,38,0),AI1013="",IF(H1013="Asia Pacific",VLOOKUP(L1013,'Status Report'!B:AM,38,0),VLOOKUP(L1013,'Status Report'!B:AM,37,0)),AI1013="Direct shipment",IF(H1013="Asia Pacific",VLOOKUP(L1013,'Status Report'!B:AM,38,0),VLOOKUP(L1013,'Status Report'!B:AM,37,0)))</f>
        <v>51.62</v>
      </c>
      <c r="X1013" s="20">
        <f t="shared" si="230"/>
        <v>516.19999999999993</v>
      </c>
      <c r="Y1013" s="20">
        <f>_xlfn.IFS(AI1013="Den Bosch",VLOOKUP(L1013,'Status Report'!B:AO,39,0),AI1013="Yantian",VLOOKUP(L1013,'Status Report'!B:AO,40,0),AI1013="",IF(H1013="Asia Pacific",VLOOKUP(L1013,'Status Report'!B:AO,40,0),VLOOKUP(L1013,'Status Report'!B:AO,39,0)),AI1013="Direct shipment",IF(H1013="Asia Pacific",VLOOKUP(L1013,'Status Report'!B:AO,40,0),VLOOKUP(L1013,'Status Report'!B:AO,39,0)))</f>
        <v>0</v>
      </c>
      <c r="Z1013" s="20">
        <f t="shared" si="231"/>
        <v>0</v>
      </c>
      <c r="AA1013" s="20">
        <f t="shared" si="232"/>
        <v>516.19999999999993</v>
      </c>
      <c r="AB1013" s="21">
        <f>_xlfn.IFS(AI1013="Den Bosch",VLOOKUP(L1013,'Status Report'!B:AM,33,0),AI1013="Yantian",VLOOKUP(L1013,'Status Report'!B:AM,34,0),AI1013="",IF(H1013="Asia Pacific",VLOOKUP(L1013,'Status Report'!B:AM,34,0),VLOOKUP(L1013,'Status Report'!B:AM,33,0)),AI1013="Direct shipment",IF(H1013="Asia Pacific",VLOOKUP(L1013,'Status Report'!B:AM,34,0),VLOOKUP(L1013,'Status Report'!B:AM,33,0)))</f>
        <v>45.044999999999995</v>
      </c>
      <c r="AC1013" s="21">
        <f>VLOOKUP(L1013,'Status Report'!B:CE,82,0)</f>
        <v>0</v>
      </c>
      <c r="AD1013" s="21">
        <f t="shared" si="233"/>
        <v>45.044999999999995</v>
      </c>
      <c r="AE1013" s="63">
        <f>VLOOKUP(L1013,'Status Report'!B:W,20,0)</f>
        <v>57</v>
      </c>
      <c r="AF1013" s="63">
        <f>VLOOKUP(L1013,'Status Report'!B:W,21,0)</f>
        <v>45</v>
      </c>
      <c r="AG1013" s="63">
        <f>VLOOKUP(L1013,'Status Report'!B:W,22,0)</f>
        <v>5</v>
      </c>
      <c r="AH1013" s="22">
        <f t="shared" si="234"/>
        <v>0.12825</v>
      </c>
      <c r="AI1013" t="s">
        <v>990</v>
      </c>
      <c r="AK1013" s="63">
        <f>IFERROR(VLOOKUP(G1013,ASEAN!A:A,1,0),0)</f>
        <v>0</v>
      </c>
      <c r="AL1013" s="63">
        <f>IFERROR(VLOOKUP(D1013,'[3]customer specs'!$B$1:$D$65536,3,0),0)</f>
        <v>0</v>
      </c>
      <c r="AM1013" s="64">
        <f t="shared" si="235"/>
        <v>0</v>
      </c>
      <c r="AN1013" s="64">
        <f t="shared" si="236"/>
        <v>0</v>
      </c>
      <c r="AO1013" s="63"/>
      <c r="AP1013" s="63"/>
      <c r="AQ1013" s="63" t="str">
        <f t="shared" si="237"/>
        <v>no</v>
      </c>
      <c r="AR1013" s="20">
        <f t="shared" si="238"/>
        <v>450.44999999999993</v>
      </c>
      <c r="AS1013" s="63"/>
      <c r="AT1013" s="23">
        <f t="shared" si="228"/>
        <v>0.12</v>
      </c>
      <c r="AU1013" s="65">
        <f t="shared" si="239"/>
        <v>51.187499999999993</v>
      </c>
      <c r="AV1013" s="65"/>
      <c r="AW1013" s="65">
        <f t="shared" si="240"/>
        <v>511.87499999999994</v>
      </c>
      <c r="AX1013" s="65"/>
      <c r="AY1013" s="63">
        <f>VLOOKUP(L1013,'Status Report'!B:CF,81,0)</f>
        <v>0</v>
      </c>
      <c r="AZ1013" s="63" t="str">
        <f>VLOOKUP(L1013,'Status Report'!B:S,18,0)</f>
        <v xml:space="preserve">Konstantinos Zoupanos </v>
      </c>
      <c r="BB1013" s="63">
        <f>VLOOKUP(L1013,'Status Report'!B:Z,25,0)</f>
        <v>2</v>
      </c>
      <c r="BC1013" s="63">
        <f t="shared" si="241"/>
        <v>20</v>
      </c>
      <c r="BF1013">
        <f>VLOOKUP(L1013,'Status Report'!B:CE,82,0)</f>
        <v>0</v>
      </c>
      <c r="BG1013">
        <f>VLOOKUP(L1013,'Status Report'!B:CF,83,0)</f>
        <v>0</v>
      </c>
      <c r="BH1013">
        <f>VLOOKUP(L1013,'Status Report'!B:CG,84,0)</f>
        <v>0</v>
      </c>
      <c r="BI1013" t="s">
        <v>901</v>
      </c>
      <c r="BJ1013" t="s">
        <v>795</v>
      </c>
      <c r="BM1013" s="67">
        <f t="shared" si="242"/>
        <v>35</v>
      </c>
    </row>
    <row r="1014" spans="1:65" x14ac:dyDescent="0.25">
      <c r="A1014" s="68" t="str">
        <f>VLOOKUP(L1014,'Status Report'!B:CB,79,0)</f>
        <v>Heineken - F1</v>
      </c>
      <c r="C1014">
        <v>20006102</v>
      </c>
      <c r="D1014">
        <v>3097089</v>
      </c>
      <c r="E1014" t="s">
        <v>913</v>
      </c>
      <c r="F1014" t="s">
        <v>914</v>
      </c>
      <c r="G1014" t="str">
        <f>VLOOKUP(D1014,'[2]sold to'!$A:$H,8,0)</f>
        <v>Slovakia</v>
      </c>
      <c r="H1014" t="str">
        <f>VLOOKUP(D1014,'[2]sold to'!$A:$I,9,0)</f>
        <v>Europe</v>
      </c>
      <c r="K1014">
        <v>390</v>
      </c>
      <c r="L1014">
        <v>88027397</v>
      </c>
      <c r="M1014" t="s">
        <v>404</v>
      </c>
      <c r="N1014">
        <v>1</v>
      </c>
      <c r="P1014" t="str">
        <f>VLOOKUP(L1014,'Status Report'!B:AA,26,0)</f>
        <v>China</v>
      </c>
      <c r="Q1014" t="str">
        <f>VLOOKUP(L1014,'Status Report'!B:AB,27,0)</f>
        <v>Textiles-Clothing</v>
      </c>
      <c r="R1014">
        <f>VLOOKUP(L1014,'Status Report'!B:X,23,0)</f>
        <v>84</v>
      </c>
      <c r="S1014" t="str">
        <f>VLOOKUP(L1014,'Status Report'!B:T,19,0)</f>
        <v>Miles Promocean</v>
      </c>
      <c r="T1014" s="62">
        <f>VLOOKUP(L1014,'Status Report'!B:E,4,0)</f>
        <v>1</v>
      </c>
      <c r="U1014" s="19">
        <f>_xlfn.IFS(AI1014="Den Bosch",VLOOKUP(L1014,'Status Report'!B:AM,35,0),AI1014="Yantian",VLOOKUP(L1014,'Status Report'!B:AM,36,0),AI1014="",IF(H1014="Asia Pacific",VLOOKUP(L1014,'Status Report'!B:AM,36,0),VLOOKUP(L1014,'Status Report'!B:AM,35,0)),AI1014="Direct shipment",IF(H1014="Asia Pacific",VLOOKUP(L1014,'Status Report'!B:AM,36,0),VLOOKUP(L1014,'Status Report'!B:AM,35,0)))</f>
        <v>34.799999999999997</v>
      </c>
      <c r="V1014" s="20">
        <f t="shared" si="229"/>
        <v>34.799999999999997</v>
      </c>
      <c r="W1014" s="19">
        <f>_xlfn.IFS(AI1014="Den Bosch",VLOOKUP(L1014,'Status Report'!B:AM,37,0),AI1014="Yantian",VLOOKUP(L1014,'Status Report'!B:AM,38,0),AI1014="",IF(H1014="Asia Pacific",VLOOKUP(L1014,'Status Report'!B:AM,38,0),VLOOKUP(L1014,'Status Report'!B:AM,37,0)),AI1014="Direct shipment",IF(H1014="Asia Pacific",VLOOKUP(L1014,'Status Report'!B:AM,38,0),VLOOKUP(L1014,'Status Report'!B:AM,37,0)))</f>
        <v>34.799999999999997</v>
      </c>
      <c r="X1014" s="20">
        <f t="shared" si="230"/>
        <v>34.799999999999997</v>
      </c>
      <c r="Y1014" s="20">
        <f>_xlfn.IFS(AI1014="Den Bosch",VLOOKUP(L1014,'Status Report'!B:AO,39,0),AI1014="Yantian",VLOOKUP(L1014,'Status Report'!B:AO,40,0),AI1014="",IF(H1014="Asia Pacific",VLOOKUP(L1014,'Status Report'!B:AO,40,0),VLOOKUP(L1014,'Status Report'!B:AO,39,0)),AI1014="Direct shipment",IF(H1014="Asia Pacific",VLOOKUP(L1014,'Status Report'!B:AO,40,0),VLOOKUP(L1014,'Status Report'!B:AO,39,0)))</f>
        <v>0</v>
      </c>
      <c r="Z1014" s="20">
        <f t="shared" si="231"/>
        <v>0</v>
      </c>
      <c r="AA1014" s="20">
        <f t="shared" si="232"/>
        <v>34.799999999999997</v>
      </c>
      <c r="AB1014" s="21">
        <f>_xlfn.IFS(AI1014="Den Bosch",VLOOKUP(L1014,'Status Report'!B:AM,33,0),AI1014="Yantian",VLOOKUP(L1014,'Status Report'!B:AM,34,0),AI1014="",IF(H1014="Asia Pacific",VLOOKUP(L1014,'Status Report'!B:AM,34,0),VLOOKUP(L1014,'Status Report'!B:AM,33,0)),AI1014="Direct shipment",IF(H1014="Asia Pacific",VLOOKUP(L1014,'Status Report'!B:AM,34,0),VLOOKUP(L1014,'Status Report'!B:AM,33,0)))</f>
        <v>30.373200000000001</v>
      </c>
      <c r="AC1014" s="21">
        <f>VLOOKUP(L1014,'Status Report'!B:CE,82,0)</f>
        <v>0</v>
      </c>
      <c r="AD1014" s="21">
        <f t="shared" si="233"/>
        <v>30.373200000000001</v>
      </c>
      <c r="AE1014" s="63">
        <f>VLOOKUP(L1014,'Status Report'!B:W,20,0)</f>
        <v>35</v>
      </c>
      <c r="AF1014" s="63">
        <f>VLOOKUP(L1014,'Status Report'!B:W,21,0)</f>
        <v>28</v>
      </c>
      <c r="AG1014" s="63">
        <f>VLOOKUP(L1014,'Status Report'!B:W,22,0)</f>
        <v>5</v>
      </c>
      <c r="AH1014" s="22">
        <f t="shared" si="234"/>
        <v>4.8999999999999998E-3</v>
      </c>
      <c r="AK1014" s="63">
        <f>IFERROR(VLOOKUP(G1014,ASEAN!A:A,1,0),0)</f>
        <v>0</v>
      </c>
      <c r="AL1014" s="63">
        <f>IFERROR(VLOOKUP(D1014,'[3]customer specs'!$B$1:$D$65536,3,0),0)</f>
        <v>0</v>
      </c>
      <c r="AM1014" s="64">
        <f t="shared" si="235"/>
        <v>0</v>
      </c>
      <c r="AN1014" s="64">
        <f t="shared" si="236"/>
        <v>0</v>
      </c>
      <c r="AO1014" s="63"/>
      <c r="AP1014" s="63"/>
      <c r="AQ1014" s="63" t="str">
        <f t="shared" si="237"/>
        <v>no</v>
      </c>
      <c r="AR1014" s="20">
        <f t="shared" si="238"/>
        <v>30.373200000000001</v>
      </c>
      <c r="AS1014" s="63"/>
      <c r="AT1014" s="23">
        <f t="shared" ref="AT1014:AT1077" si="243">IF(AS1014=0.045,0.045,IF(AS1014=0.035,0.035,0.12))</f>
        <v>0.12</v>
      </c>
      <c r="AU1014" s="65">
        <f t="shared" si="239"/>
        <v>34.515000000000001</v>
      </c>
      <c r="AV1014" s="65"/>
      <c r="AW1014" s="65">
        <f t="shared" si="240"/>
        <v>34.515000000000001</v>
      </c>
      <c r="AX1014" s="65"/>
      <c r="AY1014" s="63">
        <f>VLOOKUP(L1014,'Status Report'!B:CF,81,0)</f>
        <v>0</v>
      </c>
      <c r="AZ1014" s="63" t="str">
        <f>VLOOKUP(L1014,'Status Report'!B:S,18,0)</f>
        <v xml:space="preserve">Konstantinos Zoupanos </v>
      </c>
      <c r="BB1014" s="63">
        <f>VLOOKUP(L1014,'Status Report'!B:Z,25,0)</f>
        <v>6</v>
      </c>
      <c r="BC1014" s="63">
        <f t="shared" si="241"/>
        <v>6</v>
      </c>
      <c r="BF1014">
        <f>VLOOKUP(L1014,'Status Report'!B:CE,82,0)</f>
        <v>0</v>
      </c>
      <c r="BG1014">
        <f>VLOOKUP(L1014,'Status Report'!B:CF,83,0)</f>
        <v>0</v>
      </c>
      <c r="BH1014">
        <f>VLOOKUP(L1014,'Status Report'!B:CG,84,0)</f>
        <v>0</v>
      </c>
      <c r="BI1014" t="s">
        <v>901</v>
      </c>
      <c r="BJ1014" t="s">
        <v>795</v>
      </c>
      <c r="BM1014" s="67">
        <f t="shared" si="242"/>
        <v>1</v>
      </c>
    </row>
    <row r="1015" spans="1:65" x14ac:dyDescent="0.25">
      <c r="A1015" s="68" t="str">
        <f>VLOOKUP(L1015,'Status Report'!B:CB,79,0)</f>
        <v>Heineken - F1</v>
      </c>
      <c r="C1015">
        <v>20006102</v>
      </c>
      <c r="D1015">
        <v>3097089</v>
      </c>
      <c r="E1015" t="s">
        <v>913</v>
      </c>
      <c r="F1015" t="s">
        <v>914</v>
      </c>
      <c r="G1015" t="str">
        <f>VLOOKUP(D1015,'[2]sold to'!$A:$H,8,0)</f>
        <v>Slovakia</v>
      </c>
      <c r="H1015" t="str">
        <f>VLOOKUP(D1015,'[2]sold to'!$A:$I,9,0)</f>
        <v>Europe</v>
      </c>
      <c r="K1015">
        <v>400</v>
      </c>
      <c r="L1015">
        <v>88027400</v>
      </c>
      <c r="M1015" t="s">
        <v>592</v>
      </c>
      <c r="N1015">
        <v>1</v>
      </c>
      <c r="P1015" t="str">
        <f>VLOOKUP(L1015,'Status Report'!B:AA,26,0)</f>
        <v>China</v>
      </c>
      <c r="Q1015" t="str">
        <f>VLOOKUP(L1015,'Status Report'!B:AB,27,0)</f>
        <v>Textiles-Clothing</v>
      </c>
      <c r="R1015">
        <f>VLOOKUP(L1015,'Status Report'!B:X,23,0)</f>
        <v>84</v>
      </c>
      <c r="S1015" t="str">
        <f>VLOOKUP(L1015,'Status Report'!B:T,19,0)</f>
        <v>Promocean The Netherlands BV</v>
      </c>
      <c r="T1015" s="62">
        <f>VLOOKUP(L1015,'Status Report'!B:E,4,0)</f>
        <v>3</v>
      </c>
      <c r="U1015" s="19">
        <f>_xlfn.IFS(AI1015="Den Bosch",VLOOKUP(L1015,'Status Report'!B:AM,35,0),AI1015="Yantian",VLOOKUP(L1015,'Status Report'!B:AM,36,0),AI1015="",IF(H1015="Asia Pacific",VLOOKUP(L1015,'Status Report'!B:AM,36,0),VLOOKUP(L1015,'Status Report'!B:AM,35,0)),AI1015="Direct shipment",IF(H1015="Asia Pacific",VLOOKUP(L1015,'Status Report'!B:AM,36,0),VLOOKUP(L1015,'Status Report'!B:AM,35,0)))</f>
        <v>34.799999999999997</v>
      </c>
      <c r="V1015" s="20">
        <f t="shared" si="229"/>
        <v>34.799999999999997</v>
      </c>
      <c r="W1015" s="19">
        <f>_xlfn.IFS(AI1015="Den Bosch",VLOOKUP(L1015,'Status Report'!B:AM,37,0),AI1015="Yantian",VLOOKUP(L1015,'Status Report'!B:AM,38,0),AI1015="",IF(H1015="Asia Pacific",VLOOKUP(L1015,'Status Report'!B:AM,38,0),VLOOKUP(L1015,'Status Report'!B:AM,37,0)),AI1015="Direct shipment",IF(H1015="Asia Pacific",VLOOKUP(L1015,'Status Report'!B:AM,38,0),VLOOKUP(L1015,'Status Report'!B:AM,37,0)))</f>
        <v>29.04</v>
      </c>
      <c r="X1015" s="20">
        <f t="shared" si="230"/>
        <v>29.04</v>
      </c>
      <c r="Y1015" s="20">
        <f>_xlfn.IFS(AI1015="Den Bosch",VLOOKUP(L1015,'Status Report'!B:AO,39,0),AI1015="Yantian",VLOOKUP(L1015,'Status Report'!B:AO,40,0),AI1015="",IF(H1015="Asia Pacific",VLOOKUP(L1015,'Status Report'!B:AO,40,0),VLOOKUP(L1015,'Status Report'!B:AO,39,0)),AI1015="Direct shipment",IF(H1015="Asia Pacific",VLOOKUP(L1015,'Status Report'!B:AO,40,0),VLOOKUP(L1015,'Status Report'!B:AO,39,0)))</f>
        <v>0</v>
      </c>
      <c r="Z1015" s="20">
        <f t="shared" si="231"/>
        <v>0</v>
      </c>
      <c r="AA1015" s="20">
        <f t="shared" si="232"/>
        <v>29.04</v>
      </c>
      <c r="AB1015" s="21">
        <f>_xlfn.IFS(AI1015="Den Bosch",VLOOKUP(L1015,'Status Report'!B:AM,33,0),AI1015="Yantian",VLOOKUP(L1015,'Status Report'!B:AM,34,0),AI1015="",IF(H1015="Asia Pacific",VLOOKUP(L1015,'Status Report'!B:AM,34,0),VLOOKUP(L1015,'Status Report'!B:AM,33,0)),AI1015="Direct shipment",IF(H1015="Asia Pacific",VLOOKUP(L1015,'Status Report'!B:AM,34,0),VLOOKUP(L1015,'Status Report'!B:AM,33,0)))</f>
        <v>25.353899999999999</v>
      </c>
      <c r="AC1015" s="21">
        <f>VLOOKUP(L1015,'Status Report'!B:CE,82,0)</f>
        <v>0</v>
      </c>
      <c r="AD1015" s="21">
        <f t="shared" si="233"/>
        <v>25.353899999999999</v>
      </c>
      <c r="AE1015" s="63">
        <f>VLOOKUP(L1015,'Status Report'!B:W,20,0)</f>
        <v>35</v>
      </c>
      <c r="AF1015" s="63">
        <f>VLOOKUP(L1015,'Status Report'!B:W,21,0)</f>
        <v>28</v>
      </c>
      <c r="AG1015" s="63">
        <f>VLOOKUP(L1015,'Status Report'!B:W,22,0)</f>
        <v>5</v>
      </c>
      <c r="AH1015" s="22">
        <f t="shared" si="234"/>
        <v>4.8999999999999998E-3</v>
      </c>
      <c r="AI1015" t="s">
        <v>990</v>
      </c>
      <c r="AK1015" s="63">
        <f>IFERROR(VLOOKUP(G1015,ASEAN!A:A,1,0),0)</f>
        <v>0</v>
      </c>
      <c r="AL1015" s="63">
        <f>IFERROR(VLOOKUP(D1015,'[3]customer specs'!$B$1:$D$65536,3,0),0)</f>
        <v>0</v>
      </c>
      <c r="AM1015" s="64">
        <f t="shared" si="235"/>
        <v>5.759999999999998</v>
      </c>
      <c r="AN1015" s="64">
        <f t="shared" si="236"/>
        <v>0</v>
      </c>
      <c r="AO1015" s="63"/>
      <c r="AP1015" s="63"/>
      <c r="AQ1015" s="63" t="str">
        <f t="shared" si="237"/>
        <v>no</v>
      </c>
      <c r="AR1015" s="20">
        <f t="shared" si="238"/>
        <v>25.353899999999999</v>
      </c>
      <c r="AS1015" s="63"/>
      <c r="AT1015" s="23">
        <f t="shared" si="243"/>
        <v>0.12</v>
      </c>
      <c r="AU1015" s="65">
        <f t="shared" si="239"/>
        <v>28.811249999999998</v>
      </c>
      <c r="AV1015" s="65"/>
      <c r="AW1015" s="65">
        <f t="shared" si="240"/>
        <v>28.811249999999998</v>
      </c>
      <c r="AX1015" s="65"/>
      <c r="AY1015" s="63">
        <f>VLOOKUP(L1015,'Status Report'!B:CF,81,0)</f>
        <v>0</v>
      </c>
      <c r="AZ1015" s="63" t="str">
        <f>VLOOKUP(L1015,'Status Report'!B:S,18,0)</f>
        <v xml:space="preserve">Konstantinos Zoupanos </v>
      </c>
      <c r="BB1015" s="63">
        <f>VLOOKUP(L1015,'Status Report'!B:Z,25,0)</f>
        <v>6</v>
      </c>
      <c r="BC1015" s="63">
        <f t="shared" si="241"/>
        <v>6</v>
      </c>
      <c r="BF1015">
        <f>VLOOKUP(L1015,'Status Report'!B:CE,82,0)</f>
        <v>0</v>
      </c>
      <c r="BG1015">
        <f>VLOOKUP(L1015,'Status Report'!B:CF,83,0)</f>
        <v>0</v>
      </c>
      <c r="BH1015">
        <f>VLOOKUP(L1015,'Status Report'!B:CG,84,0)</f>
        <v>0</v>
      </c>
      <c r="BI1015" t="s">
        <v>901</v>
      </c>
      <c r="BJ1015" t="s">
        <v>795</v>
      </c>
      <c r="BM1015" s="67">
        <f t="shared" si="242"/>
        <v>1</v>
      </c>
    </row>
    <row r="1016" spans="1:65" x14ac:dyDescent="0.25">
      <c r="A1016" s="68" t="str">
        <f>VLOOKUP(L1016,'Status Report'!B:CB,79,0)</f>
        <v>Heineken - F1</v>
      </c>
      <c r="C1016">
        <v>20006102</v>
      </c>
      <c r="D1016">
        <v>3097089</v>
      </c>
      <c r="E1016" t="s">
        <v>913</v>
      </c>
      <c r="F1016" t="s">
        <v>914</v>
      </c>
      <c r="G1016" t="str">
        <f>VLOOKUP(D1016,'[2]sold to'!$A:$H,8,0)</f>
        <v>Slovakia</v>
      </c>
      <c r="H1016" t="str">
        <f>VLOOKUP(D1016,'[2]sold to'!$A:$I,9,0)</f>
        <v>Europe</v>
      </c>
      <c r="K1016">
        <v>410</v>
      </c>
      <c r="L1016">
        <v>88027401</v>
      </c>
      <c r="M1016" t="s">
        <v>593</v>
      </c>
      <c r="N1016">
        <v>6</v>
      </c>
      <c r="P1016" t="str">
        <f>VLOOKUP(L1016,'Status Report'!B:AA,26,0)</f>
        <v>China</v>
      </c>
      <c r="Q1016" t="str">
        <f>VLOOKUP(L1016,'Status Report'!B:AB,27,0)</f>
        <v>Textiles-Clothing</v>
      </c>
      <c r="R1016">
        <f>VLOOKUP(L1016,'Status Report'!B:X,23,0)</f>
        <v>84</v>
      </c>
      <c r="S1016" t="str">
        <f>VLOOKUP(L1016,'Status Report'!B:T,19,0)</f>
        <v>Promocean The Netherlands BV</v>
      </c>
      <c r="T1016" s="62">
        <f>VLOOKUP(L1016,'Status Report'!B:E,4,0)</f>
        <v>3</v>
      </c>
      <c r="U1016" s="19">
        <f>_xlfn.IFS(AI1016="Den Bosch",VLOOKUP(L1016,'Status Report'!B:AM,35,0),AI1016="Yantian",VLOOKUP(L1016,'Status Report'!B:AM,36,0),AI1016="",IF(H1016="Asia Pacific",VLOOKUP(L1016,'Status Report'!B:AM,36,0),VLOOKUP(L1016,'Status Report'!B:AM,35,0)),AI1016="Direct shipment",IF(H1016="Asia Pacific",VLOOKUP(L1016,'Status Report'!B:AM,36,0),VLOOKUP(L1016,'Status Report'!B:AM,35,0)))</f>
        <v>34.799999999999997</v>
      </c>
      <c r="V1016" s="20">
        <f t="shared" si="229"/>
        <v>208.79999999999998</v>
      </c>
      <c r="W1016" s="19">
        <f>_xlfn.IFS(AI1016="Den Bosch",VLOOKUP(L1016,'Status Report'!B:AM,37,0),AI1016="Yantian",VLOOKUP(L1016,'Status Report'!B:AM,38,0),AI1016="",IF(H1016="Asia Pacific",VLOOKUP(L1016,'Status Report'!B:AM,38,0),VLOOKUP(L1016,'Status Report'!B:AM,37,0)),AI1016="Direct shipment",IF(H1016="Asia Pacific",VLOOKUP(L1016,'Status Report'!B:AM,38,0),VLOOKUP(L1016,'Status Report'!B:AM,37,0)))</f>
        <v>29.04</v>
      </c>
      <c r="X1016" s="20">
        <f t="shared" si="230"/>
        <v>174.24</v>
      </c>
      <c r="Y1016" s="20">
        <f>_xlfn.IFS(AI1016="Den Bosch",VLOOKUP(L1016,'Status Report'!B:AO,39,0),AI1016="Yantian",VLOOKUP(L1016,'Status Report'!B:AO,40,0),AI1016="",IF(H1016="Asia Pacific",VLOOKUP(L1016,'Status Report'!B:AO,40,0),VLOOKUP(L1016,'Status Report'!B:AO,39,0)),AI1016="Direct shipment",IF(H1016="Asia Pacific",VLOOKUP(L1016,'Status Report'!B:AO,40,0),VLOOKUP(L1016,'Status Report'!B:AO,39,0)))</f>
        <v>0</v>
      </c>
      <c r="Z1016" s="20">
        <f t="shared" si="231"/>
        <v>0</v>
      </c>
      <c r="AA1016" s="20">
        <f t="shared" si="232"/>
        <v>174.24</v>
      </c>
      <c r="AB1016" s="21">
        <f>_xlfn.IFS(AI1016="Den Bosch",VLOOKUP(L1016,'Status Report'!B:AM,33,0),AI1016="Yantian",VLOOKUP(L1016,'Status Report'!B:AM,34,0),AI1016="",IF(H1016="Asia Pacific",VLOOKUP(L1016,'Status Report'!B:AM,34,0),VLOOKUP(L1016,'Status Report'!B:AM,33,0)),AI1016="Direct shipment",IF(H1016="Asia Pacific",VLOOKUP(L1016,'Status Report'!B:AM,34,0),VLOOKUP(L1016,'Status Report'!B:AM,33,0)))</f>
        <v>25.353899999999999</v>
      </c>
      <c r="AC1016" s="21">
        <f>VLOOKUP(L1016,'Status Report'!B:CE,82,0)</f>
        <v>0</v>
      </c>
      <c r="AD1016" s="21">
        <f t="shared" si="233"/>
        <v>25.353899999999999</v>
      </c>
      <c r="AE1016" s="63">
        <f>VLOOKUP(L1016,'Status Report'!B:W,20,0)</f>
        <v>35</v>
      </c>
      <c r="AF1016" s="63">
        <f>VLOOKUP(L1016,'Status Report'!B:W,21,0)</f>
        <v>28</v>
      </c>
      <c r="AG1016" s="63">
        <f>VLOOKUP(L1016,'Status Report'!B:W,22,0)</f>
        <v>5</v>
      </c>
      <c r="AH1016" s="22">
        <f t="shared" si="234"/>
        <v>2.9399999999999999E-2</v>
      </c>
      <c r="AI1016" t="s">
        <v>990</v>
      </c>
      <c r="AK1016" s="63">
        <f>IFERROR(VLOOKUP(G1016,ASEAN!A:A,1,0),0)</f>
        <v>0</v>
      </c>
      <c r="AL1016" s="63">
        <f>IFERROR(VLOOKUP(D1016,'[3]customer specs'!$B$1:$D$65536,3,0),0)</f>
        <v>0</v>
      </c>
      <c r="AM1016" s="64">
        <f t="shared" si="235"/>
        <v>34.559999999999974</v>
      </c>
      <c r="AN1016" s="64">
        <f t="shared" si="236"/>
        <v>0</v>
      </c>
      <c r="AO1016" s="63"/>
      <c r="AP1016" s="63"/>
      <c r="AQ1016" s="63" t="str">
        <f t="shared" si="237"/>
        <v>no</v>
      </c>
      <c r="AR1016" s="20">
        <f t="shared" si="238"/>
        <v>152.1234</v>
      </c>
      <c r="AS1016" s="63"/>
      <c r="AT1016" s="23">
        <f t="shared" si="243"/>
        <v>0.12</v>
      </c>
      <c r="AU1016" s="65">
        <f t="shared" si="239"/>
        <v>28.811249999999998</v>
      </c>
      <c r="AV1016" s="65"/>
      <c r="AW1016" s="65">
        <f t="shared" si="240"/>
        <v>172.86749999999998</v>
      </c>
      <c r="AX1016" s="65"/>
      <c r="AY1016" s="63">
        <f>VLOOKUP(L1016,'Status Report'!B:CF,81,0)</f>
        <v>0</v>
      </c>
      <c r="AZ1016" s="63" t="str">
        <f>VLOOKUP(L1016,'Status Report'!B:S,18,0)</f>
        <v xml:space="preserve">Konstantinos Zoupanos </v>
      </c>
      <c r="BB1016" s="63">
        <f>VLOOKUP(L1016,'Status Report'!B:Z,25,0)</f>
        <v>6</v>
      </c>
      <c r="BC1016" s="63">
        <f t="shared" si="241"/>
        <v>36</v>
      </c>
      <c r="BF1016">
        <f>VLOOKUP(L1016,'Status Report'!B:CE,82,0)</f>
        <v>0</v>
      </c>
      <c r="BG1016">
        <f>VLOOKUP(L1016,'Status Report'!B:CF,83,0)</f>
        <v>0</v>
      </c>
      <c r="BH1016">
        <f>VLOOKUP(L1016,'Status Report'!B:CG,84,0)</f>
        <v>0</v>
      </c>
      <c r="BI1016" t="s">
        <v>901</v>
      </c>
      <c r="BJ1016" t="s">
        <v>795</v>
      </c>
      <c r="BM1016" s="67">
        <f t="shared" si="242"/>
        <v>10</v>
      </c>
    </row>
    <row r="1017" spans="1:65" x14ac:dyDescent="0.25">
      <c r="A1017" s="68" t="str">
        <f>VLOOKUP(L1017,'Status Report'!B:CB,79,0)</f>
        <v>Heineken - F1</v>
      </c>
      <c r="C1017">
        <v>20006102</v>
      </c>
      <c r="D1017">
        <v>3097089</v>
      </c>
      <c r="E1017" t="s">
        <v>913</v>
      </c>
      <c r="F1017" t="s">
        <v>914</v>
      </c>
      <c r="G1017" t="str">
        <f>VLOOKUP(D1017,'[2]sold to'!$A:$H,8,0)</f>
        <v>Slovakia</v>
      </c>
      <c r="H1017" t="str">
        <f>VLOOKUP(D1017,'[2]sold to'!$A:$I,9,0)</f>
        <v>Europe</v>
      </c>
      <c r="K1017">
        <v>420</v>
      </c>
      <c r="L1017">
        <v>88027402</v>
      </c>
      <c r="M1017" t="s">
        <v>594</v>
      </c>
      <c r="N1017">
        <v>6</v>
      </c>
      <c r="P1017" t="str">
        <f>VLOOKUP(L1017,'Status Report'!B:AA,26,0)</f>
        <v>China</v>
      </c>
      <c r="Q1017" t="str">
        <f>VLOOKUP(L1017,'Status Report'!B:AB,27,0)</f>
        <v>Textiles-Clothing</v>
      </c>
      <c r="R1017">
        <f>VLOOKUP(L1017,'Status Report'!B:X,23,0)</f>
        <v>84</v>
      </c>
      <c r="S1017" t="str">
        <f>VLOOKUP(L1017,'Status Report'!B:T,19,0)</f>
        <v>Promocean The Netherlands BV</v>
      </c>
      <c r="T1017" s="62">
        <f>VLOOKUP(L1017,'Status Report'!B:E,4,0)</f>
        <v>3</v>
      </c>
      <c r="U1017" s="19">
        <f>_xlfn.IFS(AI1017="Den Bosch",VLOOKUP(L1017,'Status Report'!B:AM,35,0),AI1017="Yantian",VLOOKUP(L1017,'Status Report'!B:AM,36,0),AI1017="",IF(H1017="Asia Pacific",VLOOKUP(L1017,'Status Report'!B:AM,36,0),VLOOKUP(L1017,'Status Report'!B:AM,35,0)),AI1017="Direct shipment",IF(H1017="Asia Pacific",VLOOKUP(L1017,'Status Report'!B:AM,36,0),VLOOKUP(L1017,'Status Report'!B:AM,35,0)))</f>
        <v>34.799999999999997</v>
      </c>
      <c r="V1017" s="20">
        <f t="shared" si="229"/>
        <v>208.79999999999998</v>
      </c>
      <c r="W1017" s="19">
        <f>_xlfn.IFS(AI1017="Den Bosch",VLOOKUP(L1017,'Status Report'!B:AM,37,0),AI1017="Yantian",VLOOKUP(L1017,'Status Report'!B:AM,38,0),AI1017="",IF(H1017="Asia Pacific",VLOOKUP(L1017,'Status Report'!B:AM,38,0),VLOOKUP(L1017,'Status Report'!B:AM,37,0)),AI1017="Direct shipment",IF(H1017="Asia Pacific",VLOOKUP(L1017,'Status Report'!B:AM,38,0),VLOOKUP(L1017,'Status Report'!B:AM,37,0)))</f>
        <v>29.04</v>
      </c>
      <c r="X1017" s="20">
        <f t="shared" si="230"/>
        <v>174.24</v>
      </c>
      <c r="Y1017" s="20">
        <f>_xlfn.IFS(AI1017="Den Bosch",VLOOKUP(L1017,'Status Report'!B:AO,39,0),AI1017="Yantian",VLOOKUP(L1017,'Status Report'!B:AO,40,0),AI1017="",IF(H1017="Asia Pacific",VLOOKUP(L1017,'Status Report'!B:AO,40,0),VLOOKUP(L1017,'Status Report'!B:AO,39,0)),AI1017="Direct shipment",IF(H1017="Asia Pacific",VLOOKUP(L1017,'Status Report'!B:AO,40,0),VLOOKUP(L1017,'Status Report'!B:AO,39,0)))</f>
        <v>0</v>
      </c>
      <c r="Z1017" s="20">
        <f t="shared" si="231"/>
        <v>0</v>
      </c>
      <c r="AA1017" s="20">
        <f t="shared" si="232"/>
        <v>174.24</v>
      </c>
      <c r="AB1017" s="21">
        <f>_xlfn.IFS(AI1017="Den Bosch",VLOOKUP(L1017,'Status Report'!B:AM,33,0),AI1017="Yantian",VLOOKUP(L1017,'Status Report'!B:AM,34,0),AI1017="",IF(H1017="Asia Pacific",VLOOKUP(L1017,'Status Report'!B:AM,34,0),VLOOKUP(L1017,'Status Report'!B:AM,33,0)),AI1017="Direct shipment",IF(H1017="Asia Pacific",VLOOKUP(L1017,'Status Report'!B:AM,34,0),VLOOKUP(L1017,'Status Report'!B:AM,33,0)))</f>
        <v>25.353899999999999</v>
      </c>
      <c r="AC1017" s="21">
        <f>VLOOKUP(L1017,'Status Report'!B:CE,82,0)</f>
        <v>0</v>
      </c>
      <c r="AD1017" s="21">
        <f t="shared" si="233"/>
        <v>25.353899999999999</v>
      </c>
      <c r="AE1017" s="63">
        <f>VLOOKUP(L1017,'Status Report'!B:W,20,0)</f>
        <v>35</v>
      </c>
      <c r="AF1017" s="63">
        <f>VLOOKUP(L1017,'Status Report'!B:W,21,0)</f>
        <v>28</v>
      </c>
      <c r="AG1017" s="63">
        <f>VLOOKUP(L1017,'Status Report'!B:W,22,0)</f>
        <v>5</v>
      </c>
      <c r="AH1017" s="22">
        <f t="shared" si="234"/>
        <v>2.9399999999999999E-2</v>
      </c>
      <c r="AI1017" t="s">
        <v>990</v>
      </c>
      <c r="AK1017" s="63">
        <f>IFERROR(VLOOKUP(G1017,ASEAN!A:A,1,0),0)</f>
        <v>0</v>
      </c>
      <c r="AL1017" s="63">
        <f>IFERROR(VLOOKUP(D1017,'[3]customer specs'!$B$1:$D$65536,3,0),0)</f>
        <v>0</v>
      </c>
      <c r="AM1017" s="64">
        <f t="shared" si="235"/>
        <v>34.559999999999974</v>
      </c>
      <c r="AN1017" s="64">
        <f t="shared" si="236"/>
        <v>0</v>
      </c>
      <c r="AO1017" s="63"/>
      <c r="AP1017" s="63"/>
      <c r="AQ1017" s="63" t="str">
        <f t="shared" si="237"/>
        <v>no</v>
      </c>
      <c r="AR1017" s="20">
        <f t="shared" si="238"/>
        <v>152.1234</v>
      </c>
      <c r="AS1017" s="63"/>
      <c r="AT1017" s="23">
        <f t="shared" si="243"/>
        <v>0.12</v>
      </c>
      <c r="AU1017" s="65">
        <f t="shared" si="239"/>
        <v>28.811249999999998</v>
      </c>
      <c r="AV1017" s="65"/>
      <c r="AW1017" s="65">
        <f t="shared" si="240"/>
        <v>172.86749999999998</v>
      </c>
      <c r="AX1017" s="65"/>
      <c r="AY1017" s="63">
        <f>VLOOKUP(L1017,'Status Report'!B:CF,81,0)</f>
        <v>0</v>
      </c>
      <c r="AZ1017" s="63" t="str">
        <f>VLOOKUP(L1017,'Status Report'!B:S,18,0)</f>
        <v xml:space="preserve">Konstantinos Zoupanos </v>
      </c>
      <c r="BB1017" s="63">
        <f>VLOOKUP(L1017,'Status Report'!B:Z,25,0)</f>
        <v>6</v>
      </c>
      <c r="BC1017" s="63">
        <f t="shared" si="241"/>
        <v>36</v>
      </c>
      <c r="BF1017">
        <f>VLOOKUP(L1017,'Status Report'!B:CE,82,0)</f>
        <v>0</v>
      </c>
      <c r="BG1017">
        <f>VLOOKUP(L1017,'Status Report'!B:CF,83,0)</f>
        <v>0</v>
      </c>
      <c r="BH1017">
        <f>VLOOKUP(L1017,'Status Report'!B:CG,84,0)</f>
        <v>0</v>
      </c>
      <c r="BI1017" t="s">
        <v>901</v>
      </c>
      <c r="BJ1017" t="s">
        <v>795</v>
      </c>
      <c r="BM1017" s="67">
        <f t="shared" si="242"/>
        <v>10</v>
      </c>
    </row>
    <row r="1018" spans="1:65" x14ac:dyDescent="0.25">
      <c r="A1018" s="68" t="str">
        <f>VLOOKUP(L1018,'Status Report'!B:CB,79,0)</f>
        <v>Heineken - F1</v>
      </c>
      <c r="C1018">
        <v>20006102</v>
      </c>
      <c r="D1018">
        <v>3097089</v>
      </c>
      <c r="E1018" t="s">
        <v>913</v>
      </c>
      <c r="F1018" t="s">
        <v>914</v>
      </c>
      <c r="G1018" t="str">
        <f>VLOOKUP(D1018,'[2]sold to'!$A:$H,8,0)</f>
        <v>Slovakia</v>
      </c>
      <c r="H1018" t="str">
        <f>VLOOKUP(D1018,'[2]sold to'!$A:$I,9,0)</f>
        <v>Europe</v>
      </c>
      <c r="K1018">
        <v>430</v>
      </c>
      <c r="L1018">
        <v>88027403</v>
      </c>
      <c r="M1018" t="s">
        <v>595</v>
      </c>
      <c r="N1018">
        <v>6</v>
      </c>
      <c r="P1018" t="str">
        <f>VLOOKUP(L1018,'Status Report'!B:AA,26,0)</f>
        <v>China</v>
      </c>
      <c r="Q1018" t="str">
        <f>VLOOKUP(L1018,'Status Report'!B:AB,27,0)</f>
        <v>Textiles-Clothing</v>
      </c>
      <c r="R1018">
        <f>VLOOKUP(L1018,'Status Report'!B:X,23,0)</f>
        <v>84</v>
      </c>
      <c r="S1018" t="str">
        <f>VLOOKUP(L1018,'Status Report'!B:T,19,0)</f>
        <v>Promocean The Netherlands BV</v>
      </c>
      <c r="T1018" s="62">
        <f>VLOOKUP(L1018,'Status Report'!B:E,4,0)</f>
        <v>3</v>
      </c>
      <c r="U1018" s="19">
        <f>_xlfn.IFS(AI1018="Den Bosch",VLOOKUP(L1018,'Status Report'!B:AM,35,0),AI1018="Yantian",VLOOKUP(L1018,'Status Report'!B:AM,36,0),AI1018="",IF(H1018="Asia Pacific",VLOOKUP(L1018,'Status Report'!B:AM,36,0),VLOOKUP(L1018,'Status Report'!B:AM,35,0)),AI1018="Direct shipment",IF(H1018="Asia Pacific",VLOOKUP(L1018,'Status Report'!B:AM,36,0),VLOOKUP(L1018,'Status Report'!B:AM,35,0)))</f>
        <v>34.799999999999997</v>
      </c>
      <c r="V1018" s="20">
        <f t="shared" si="229"/>
        <v>208.79999999999998</v>
      </c>
      <c r="W1018" s="19">
        <f>_xlfn.IFS(AI1018="Den Bosch",VLOOKUP(L1018,'Status Report'!B:AM,37,0),AI1018="Yantian",VLOOKUP(L1018,'Status Report'!B:AM,38,0),AI1018="",IF(H1018="Asia Pacific",VLOOKUP(L1018,'Status Report'!B:AM,38,0),VLOOKUP(L1018,'Status Report'!B:AM,37,0)),AI1018="Direct shipment",IF(H1018="Asia Pacific",VLOOKUP(L1018,'Status Report'!B:AM,38,0),VLOOKUP(L1018,'Status Report'!B:AM,37,0)))</f>
        <v>29.04</v>
      </c>
      <c r="X1018" s="20">
        <f t="shared" si="230"/>
        <v>174.24</v>
      </c>
      <c r="Y1018" s="20">
        <f>_xlfn.IFS(AI1018="Den Bosch",VLOOKUP(L1018,'Status Report'!B:AO,39,0),AI1018="Yantian",VLOOKUP(L1018,'Status Report'!B:AO,40,0),AI1018="",IF(H1018="Asia Pacific",VLOOKUP(L1018,'Status Report'!B:AO,40,0),VLOOKUP(L1018,'Status Report'!B:AO,39,0)),AI1018="Direct shipment",IF(H1018="Asia Pacific",VLOOKUP(L1018,'Status Report'!B:AO,40,0),VLOOKUP(L1018,'Status Report'!B:AO,39,0)))</f>
        <v>0</v>
      </c>
      <c r="Z1018" s="20">
        <f t="shared" si="231"/>
        <v>0</v>
      </c>
      <c r="AA1018" s="20">
        <f t="shared" si="232"/>
        <v>174.24</v>
      </c>
      <c r="AB1018" s="21">
        <f>_xlfn.IFS(AI1018="Den Bosch",VLOOKUP(L1018,'Status Report'!B:AM,33,0),AI1018="Yantian",VLOOKUP(L1018,'Status Report'!B:AM,34,0),AI1018="",IF(H1018="Asia Pacific",VLOOKUP(L1018,'Status Report'!B:AM,34,0),VLOOKUP(L1018,'Status Report'!B:AM,33,0)),AI1018="Direct shipment",IF(H1018="Asia Pacific",VLOOKUP(L1018,'Status Report'!B:AM,34,0),VLOOKUP(L1018,'Status Report'!B:AM,33,0)))</f>
        <v>25.353899999999999</v>
      </c>
      <c r="AC1018" s="21">
        <f>VLOOKUP(L1018,'Status Report'!B:CE,82,0)</f>
        <v>0</v>
      </c>
      <c r="AD1018" s="21">
        <f t="shared" si="233"/>
        <v>25.353899999999999</v>
      </c>
      <c r="AE1018" s="63">
        <f>VLOOKUP(L1018,'Status Report'!B:W,20,0)</f>
        <v>35</v>
      </c>
      <c r="AF1018" s="63">
        <f>VLOOKUP(L1018,'Status Report'!B:W,21,0)</f>
        <v>28</v>
      </c>
      <c r="AG1018" s="63">
        <f>VLOOKUP(L1018,'Status Report'!B:W,22,0)</f>
        <v>5</v>
      </c>
      <c r="AH1018" s="22">
        <f t="shared" si="234"/>
        <v>2.9399999999999999E-2</v>
      </c>
      <c r="AI1018" t="s">
        <v>990</v>
      </c>
      <c r="AK1018" s="63">
        <f>IFERROR(VLOOKUP(G1018,ASEAN!A:A,1,0),0)</f>
        <v>0</v>
      </c>
      <c r="AL1018" s="63">
        <f>IFERROR(VLOOKUP(D1018,'[3]customer specs'!$B$1:$D$65536,3,0),0)</f>
        <v>0</v>
      </c>
      <c r="AM1018" s="64">
        <f t="shared" si="235"/>
        <v>34.559999999999974</v>
      </c>
      <c r="AN1018" s="64">
        <f t="shared" si="236"/>
        <v>0</v>
      </c>
      <c r="AO1018" s="63"/>
      <c r="AP1018" s="63"/>
      <c r="AQ1018" s="63" t="str">
        <f t="shared" si="237"/>
        <v>no</v>
      </c>
      <c r="AR1018" s="20">
        <f t="shared" si="238"/>
        <v>152.1234</v>
      </c>
      <c r="AS1018" s="63"/>
      <c r="AT1018" s="23">
        <f t="shared" si="243"/>
        <v>0.12</v>
      </c>
      <c r="AU1018" s="65">
        <f t="shared" si="239"/>
        <v>28.811249999999998</v>
      </c>
      <c r="AV1018" s="65"/>
      <c r="AW1018" s="65">
        <f t="shared" si="240"/>
        <v>172.86749999999998</v>
      </c>
      <c r="AX1018" s="65"/>
      <c r="AY1018" s="63">
        <f>VLOOKUP(L1018,'Status Report'!B:CF,81,0)</f>
        <v>0</v>
      </c>
      <c r="AZ1018" s="63" t="str">
        <f>VLOOKUP(L1018,'Status Report'!B:S,18,0)</f>
        <v xml:space="preserve">Konstantinos Zoupanos </v>
      </c>
      <c r="BB1018" s="63">
        <f>VLOOKUP(L1018,'Status Report'!B:Z,25,0)</f>
        <v>6</v>
      </c>
      <c r="BC1018" s="63">
        <f t="shared" si="241"/>
        <v>36</v>
      </c>
      <c r="BF1018">
        <f>VLOOKUP(L1018,'Status Report'!B:CE,82,0)</f>
        <v>0</v>
      </c>
      <c r="BG1018">
        <f>VLOOKUP(L1018,'Status Report'!B:CF,83,0)</f>
        <v>0</v>
      </c>
      <c r="BH1018">
        <f>VLOOKUP(L1018,'Status Report'!B:CG,84,0)</f>
        <v>0</v>
      </c>
      <c r="BI1018" t="s">
        <v>901</v>
      </c>
      <c r="BJ1018" t="s">
        <v>795</v>
      </c>
      <c r="BM1018" s="67">
        <f t="shared" si="242"/>
        <v>10</v>
      </c>
    </row>
    <row r="1019" spans="1:65" x14ac:dyDescent="0.25">
      <c r="A1019" s="68" t="str">
        <f>VLOOKUP(L1019,'Status Report'!B:CB,79,0)</f>
        <v>Heineken - F1</v>
      </c>
      <c r="C1019">
        <v>20006102</v>
      </c>
      <c r="D1019">
        <v>3097089</v>
      </c>
      <c r="E1019" t="s">
        <v>913</v>
      </c>
      <c r="F1019" t="s">
        <v>914</v>
      </c>
      <c r="G1019" t="str">
        <f>VLOOKUP(D1019,'[2]sold to'!$A:$H,8,0)</f>
        <v>Slovakia</v>
      </c>
      <c r="H1019" t="str">
        <f>VLOOKUP(D1019,'[2]sold to'!$A:$I,9,0)</f>
        <v>Europe</v>
      </c>
      <c r="K1019">
        <v>440</v>
      </c>
      <c r="L1019">
        <v>88027406</v>
      </c>
      <c r="M1019" t="s">
        <v>405</v>
      </c>
      <c r="N1019">
        <v>1</v>
      </c>
      <c r="P1019" t="str">
        <f>VLOOKUP(L1019,'Status Report'!B:AA,26,0)</f>
        <v>China</v>
      </c>
      <c r="Q1019" t="str">
        <f>VLOOKUP(L1019,'Status Report'!B:AB,27,0)</f>
        <v>Textiles-Clothing</v>
      </c>
      <c r="R1019">
        <f>VLOOKUP(L1019,'Status Report'!B:X,23,0)</f>
        <v>84</v>
      </c>
      <c r="S1019" t="str">
        <f>VLOOKUP(L1019,'Status Report'!B:T,19,0)</f>
        <v>Miles Promocean</v>
      </c>
      <c r="T1019" s="62">
        <f>VLOOKUP(L1019,'Status Report'!B:E,4,0)</f>
        <v>1</v>
      </c>
      <c r="U1019" s="19">
        <f>_xlfn.IFS(AI1019="Den Bosch",VLOOKUP(L1019,'Status Report'!B:AM,35,0),AI1019="Yantian",VLOOKUP(L1019,'Status Report'!B:AM,36,0),AI1019="",IF(H1019="Asia Pacific",VLOOKUP(L1019,'Status Report'!B:AM,36,0),VLOOKUP(L1019,'Status Report'!B:AM,35,0)),AI1019="Direct shipment",IF(H1019="Asia Pacific",VLOOKUP(L1019,'Status Report'!B:AM,36,0),VLOOKUP(L1019,'Status Report'!B:AM,35,0)))</f>
        <v>36.299999999999997</v>
      </c>
      <c r="V1019" s="20">
        <f t="shared" si="229"/>
        <v>36.299999999999997</v>
      </c>
      <c r="W1019" s="19">
        <f>_xlfn.IFS(AI1019="Den Bosch",VLOOKUP(L1019,'Status Report'!B:AM,37,0),AI1019="Yantian",VLOOKUP(L1019,'Status Report'!B:AM,38,0),AI1019="",IF(H1019="Asia Pacific",VLOOKUP(L1019,'Status Report'!B:AM,38,0),VLOOKUP(L1019,'Status Report'!B:AM,37,0)),AI1019="Direct shipment",IF(H1019="Asia Pacific",VLOOKUP(L1019,'Status Report'!B:AM,38,0),VLOOKUP(L1019,'Status Report'!B:AM,37,0)))</f>
        <v>36.299999999999997</v>
      </c>
      <c r="X1019" s="20">
        <f t="shared" si="230"/>
        <v>36.299999999999997</v>
      </c>
      <c r="Y1019" s="20">
        <f>_xlfn.IFS(AI1019="Den Bosch",VLOOKUP(L1019,'Status Report'!B:AO,39,0),AI1019="Yantian",VLOOKUP(L1019,'Status Report'!B:AO,40,0),AI1019="",IF(H1019="Asia Pacific",VLOOKUP(L1019,'Status Report'!B:AO,40,0),VLOOKUP(L1019,'Status Report'!B:AO,39,0)),AI1019="Direct shipment",IF(H1019="Asia Pacific",VLOOKUP(L1019,'Status Report'!B:AO,40,0),VLOOKUP(L1019,'Status Report'!B:AO,39,0)))</f>
        <v>0</v>
      </c>
      <c r="Z1019" s="20">
        <f t="shared" si="231"/>
        <v>0</v>
      </c>
      <c r="AA1019" s="20">
        <f t="shared" si="232"/>
        <v>36.299999999999997</v>
      </c>
      <c r="AB1019" s="21">
        <f>_xlfn.IFS(AI1019="Den Bosch",VLOOKUP(L1019,'Status Report'!B:AM,33,0),AI1019="Yantian",VLOOKUP(L1019,'Status Report'!B:AM,34,0),AI1019="",IF(H1019="Asia Pacific",VLOOKUP(L1019,'Status Report'!B:AM,34,0),VLOOKUP(L1019,'Status Report'!B:AM,33,0)),AI1019="Direct shipment",IF(H1019="Asia Pacific",VLOOKUP(L1019,'Status Report'!B:AM,34,0),VLOOKUP(L1019,'Status Report'!B:AM,33,0)))</f>
        <v>31.648499999999999</v>
      </c>
      <c r="AC1019" s="21">
        <f>VLOOKUP(L1019,'Status Report'!B:CE,82,0)</f>
        <v>0</v>
      </c>
      <c r="AD1019" s="21">
        <f t="shared" si="233"/>
        <v>31.648499999999999</v>
      </c>
      <c r="AE1019" s="63">
        <f>VLOOKUP(L1019,'Status Report'!B:W,20,0)</f>
        <v>35</v>
      </c>
      <c r="AF1019" s="63">
        <f>VLOOKUP(L1019,'Status Report'!B:W,21,0)</f>
        <v>28</v>
      </c>
      <c r="AG1019" s="63">
        <f>VLOOKUP(L1019,'Status Report'!B:W,22,0)</f>
        <v>5</v>
      </c>
      <c r="AH1019" s="22">
        <f t="shared" si="234"/>
        <v>4.8999999999999998E-3</v>
      </c>
      <c r="AK1019" s="63">
        <f>IFERROR(VLOOKUP(G1019,ASEAN!A:A,1,0),0)</f>
        <v>0</v>
      </c>
      <c r="AL1019" s="63">
        <f>IFERROR(VLOOKUP(D1019,'[3]customer specs'!$B$1:$D$65536,3,0),0)</f>
        <v>0</v>
      </c>
      <c r="AM1019" s="64">
        <f t="shared" si="235"/>
        <v>0</v>
      </c>
      <c r="AN1019" s="64">
        <f t="shared" si="236"/>
        <v>0</v>
      </c>
      <c r="AO1019" s="63"/>
      <c r="AP1019" s="63"/>
      <c r="AQ1019" s="63" t="str">
        <f t="shared" si="237"/>
        <v>no</v>
      </c>
      <c r="AR1019" s="20">
        <f t="shared" si="238"/>
        <v>31.648499999999999</v>
      </c>
      <c r="AS1019" s="63"/>
      <c r="AT1019" s="23">
        <f t="shared" si="243"/>
        <v>0.12</v>
      </c>
      <c r="AU1019" s="65">
        <f t="shared" si="239"/>
        <v>35.964204545454542</v>
      </c>
      <c r="AV1019" s="65"/>
      <c r="AW1019" s="65">
        <f t="shared" si="240"/>
        <v>35.964204545454542</v>
      </c>
      <c r="AX1019" s="65"/>
      <c r="AY1019" s="63">
        <f>VLOOKUP(L1019,'Status Report'!B:CF,81,0)</f>
        <v>0</v>
      </c>
      <c r="AZ1019" s="63" t="str">
        <f>VLOOKUP(L1019,'Status Report'!B:S,18,0)</f>
        <v xml:space="preserve">Konstantinos Zoupanos </v>
      </c>
      <c r="BB1019" s="63">
        <f>VLOOKUP(L1019,'Status Report'!B:Z,25,0)</f>
        <v>6</v>
      </c>
      <c r="BC1019" s="63">
        <f t="shared" si="241"/>
        <v>6</v>
      </c>
      <c r="BF1019">
        <f>VLOOKUP(L1019,'Status Report'!B:CE,82,0)</f>
        <v>0</v>
      </c>
      <c r="BG1019">
        <f>VLOOKUP(L1019,'Status Report'!B:CF,83,0)</f>
        <v>0</v>
      </c>
      <c r="BH1019">
        <f>VLOOKUP(L1019,'Status Report'!B:CG,84,0)</f>
        <v>0</v>
      </c>
      <c r="BI1019" t="s">
        <v>901</v>
      </c>
      <c r="BJ1019" t="s">
        <v>795</v>
      </c>
      <c r="BM1019" s="67">
        <f t="shared" si="242"/>
        <v>1</v>
      </c>
    </row>
    <row r="1020" spans="1:65" x14ac:dyDescent="0.25">
      <c r="A1020" s="68" t="str">
        <f>VLOOKUP(L1020,'Status Report'!B:CB,79,0)</f>
        <v>Heineken</v>
      </c>
      <c r="C1020">
        <v>20006103</v>
      </c>
      <c r="D1020">
        <v>3090233</v>
      </c>
      <c r="E1020" t="s">
        <v>835</v>
      </c>
      <c r="F1020" t="s">
        <v>836</v>
      </c>
      <c r="G1020" t="str">
        <f>VLOOKUP(D1020,'[2]sold to'!$A:$H,8,0)</f>
        <v>Hungary</v>
      </c>
      <c r="H1020" t="str">
        <f>VLOOKUP(D1020,'[2]sold to'!$A:$I,9,0)</f>
        <v>Europe</v>
      </c>
      <c r="K1020">
        <v>80</v>
      </c>
      <c r="L1020">
        <v>88027241</v>
      </c>
      <c r="M1020" t="s">
        <v>179</v>
      </c>
      <c r="N1020">
        <v>1</v>
      </c>
      <c r="P1020" t="str">
        <f>VLOOKUP(L1020,'Status Report'!B:AA,26,0)</f>
        <v>Italy</v>
      </c>
      <c r="Q1020" t="str">
        <f>VLOOKUP(L1020,'Status Report'!B:AB,27,0)</f>
        <v>Premiums</v>
      </c>
      <c r="R1020">
        <f>VLOOKUP(L1020,'Status Report'!B:X,23,0)</f>
        <v>50</v>
      </c>
      <c r="S1020" t="str">
        <f>VLOOKUP(L1020,'Status Report'!B:T,19,0)</f>
        <v>Promocean The Netherlands BV</v>
      </c>
      <c r="T1020" s="62">
        <f>VLOOKUP(L1020,'Status Report'!B:E,4,0)</f>
        <v>1</v>
      </c>
      <c r="U1020" s="19">
        <f>_xlfn.IFS(AI1020="Den Bosch",VLOOKUP(L1020,'Status Report'!B:AM,35,0),AI1020="Yantian",VLOOKUP(L1020,'Status Report'!B:AM,36,0),AI1020="",IF(H1020="Asia Pacific",VLOOKUP(L1020,'Status Report'!B:AM,36,0),VLOOKUP(L1020,'Status Report'!B:AM,35,0)),AI1020="Direct shipment",IF(H1020="Asia Pacific",VLOOKUP(L1020,'Status Report'!B:AM,36,0),VLOOKUP(L1020,'Status Report'!B:AM,35,0)))</f>
        <v>112.00000000000001</v>
      </c>
      <c r="V1020" s="20">
        <f t="shared" si="229"/>
        <v>112.00000000000001</v>
      </c>
      <c r="W1020" s="19">
        <f>_xlfn.IFS(AI1020="Den Bosch",VLOOKUP(L1020,'Status Report'!B:AM,37,0),AI1020="Yantian",VLOOKUP(L1020,'Status Report'!B:AM,38,0),AI1020="",IF(H1020="Asia Pacific",VLOOKUP(L1020,'Status Report'!B:AM,38,0),VLOOKUP(L1020,'Status Report'!B:AM,37,0)),AI1020="Direct shipment",IF(H1020="Asia Pacific",VLOOKUP(L1020,'Status Report'!B:AM,38,0),VLOOKUP(L1020,'Status Report'!B:AM,37,0)))</f>
        <v>112.00000000000001</v>
      </c>
      <c r="X1020" s="20">
        <f t="shared" si="230"/>
        <v>112.00000000000001</v>
      </c>
      <c r="Y1020" s="20">
        <f>_xlfn.IFS(AI1020="Den Bosch",VLOOKUP(L1020,'Status Report'!B:AO,39,0),AI1020="Yantian",VLOOKUP(L1020,'Status Report'!B:AO,40,0),AI1020="",IF(H1020="Asia Pacific",VLOOKUP(L1020,'Status Report'!B:AO,40,0),VLOOKUP(L1020,'Status Report'!B:AO,39,0)),AI1020="Direct shipment",IF(H1020="Asia Pacific",VLOOKUP(L1020,'Status Report'!B:AO,40,0),VLOOKUP(L1020,'Status Report'!B:AO,39,0)))</f>
        <v>0</v>
      </c>
      <c r="Z1020" s="20">
        <f t="shared" si="231"/>
        <v>0</v>
      </c>
      <c r="AA1020" s="20">
        <f t="shared" si="232"/>
        <v>112.00000000000001</v>
      </c>
      <c r="AB1020" s="21">
        <f>_xlfn.IFS(AI1020="Den Bosch",VLOOKUP(L1020,'Status Report'!B:AM,33,0),AI1020="Yantian",VLOOKUP(L1020,'Status Report'!B:AM,34,0),AI1020="",IF(H1020="Asia Pacific",VLOOKUP(L1020,'Status Report'!B:AM,34,0),VLOOKUP(L1020,'Status Report'!B:AM,33,0)),AI1020="Direct shipment",IF(H1020="Asia Pacific",VLOOKUP(L1020,'Status Report'!B:AM,34,0),VLOOKUP(L1020,'Status Report'!B:AM,33,0)))</f>
        <v>98.89</v>
      </c>
      <c r="AC1020" s="21">
        <f>VLOOKUP(L1020,'Status Report'!B:CE,82,0)</f>
        <v>0</v>
      </c>
      <c r="AD1020" s="21">
        <f t="shared" si="233"/>
        <v>98.89</v>
      </c>
      <c r="AE1020" s="63">
        <f>VLOOKUP(L1020,'Status Report'!B:W,20,0)</f>
        <v>60</v>
      </c>
      <c r="AF1020" s="63">
        <f>VLOOKUP(L1020,'Status Report'!B:W,21,0)</f>
        <v>40</v>
      </c>
      <c r="AG1020" s="63">
        <f>VLOOKUP(L1020,'Status Report'!B:W,22,0)</f>
        <v>45</v>
      </c>
      <c r="AH1020" s="22">
        <f t="shared" si="234"/>
        <v>0.108</v>
      </c>
      <c r="AK1020" s="63">
        <f>IFERROR(VLOOKUP(G1020,ASEAN!A:A,1,0),0)</f>
        <v>0</v>
      </c>
      <c r="AL1020" s="63">
        <f>IFERROR(VLOOKUP(D1020,'[3]customer specs'!$B$1:$D$65536,3,0),0)</f>
        <v>0</v>
      </c>
      <c r="AM1020" s="64">
        <f t="shared" si="235"/>
        <v>0</v>
      </c>
      <c r="AN1020" s="64">
        <f t="shared" si="236"/>
        <v>0</v>
      </c>
      <c r="AO1020" s="63"/>
      <c r="AP1020" s="63"/>
      <c r="AQ1020" s="63" t="str">
        <f t="shared" si="237"/>
        <v>no</v>
      </c>
      <c r="AR1020" s="20">
        <f t="shared" si="238"/>
        <v>98.89</v>
      </c>
      <c r="AS1020" s="63"/>
      <c r="AT1020" s="23">
        <f t="shared" si="243"/>
        <v>0.12</v>
      </c>
      <c r="AU1020" s="65">
        <f t="shared" si="239"/>
        <v>112.375</v>
      </c>
      <c r="AV1020" s="65"/>
      <c r="AW1020" s="65">
        <f t="shared" si="240"/>
        <v>112.375</v>
      </c>
      <c r="AX1020" s="65"/>
      <c r="AY1020" s="63">
        <f>VLOOKUP(L1020,'Status Report'!B:CF,81,0)</f>
        <v>0</v>
      </c>
      <c r="AZ1020" s="63" t="str">
        <f>VLOOKUP(L1020,'Status Report'!B:S,18,0)</f>
        <v>Ellina Smirnova</v>
      </c>
      <c r="BB1020" s="63">
        <f>VLOOKUP(L1020,'Status Report'!B:Z,25,0)</f>
        <v>200</v>
      </c>
      <c r="BC1020" s="63">
        <f t="shared" si="241"/>
        <v>200</v>
      </c>
      <c r="BF1020">
        <f>VLOOKUP(L1020,'Status Report'!B:CE,82,0)</f>
        <v>0</v>
      </c>
      <c r="BG1020">
        <f>VLOOKUP(L1020,'Status Report'!B:CF,83,0)</f>
        <v>0</v>
      </c>
      <c r="BH1020">
        <f>VLOOKUP(L1020,'Status Report'!B:CG,84,0)</f>
        <v>0</v>
      </c>
      <c r="BI1020" t="s">
        <v>901</v>
      </c>
      <c r="BJ1020" t="s">
        <v>795</v>
      </c>
      <c r="BM1020" s="67">
        <f t="shared" si="242"/>
        <v>8</v>
      </c>
    </row>
    <row r="1021" spans="1:65" x14ac:dyDescent="0.25">
      <c r="A1021" s="68" t="str">
        <f>VLOOKUP(L1021,'Status Report'!B:CB,79,0)</f>
        <v>Heineken</v>
      </c>
      <c r="C1021">
        <v>20006103</v>
      </c>
      <c r="D1021">
        <v>3090233</v>
      </c>
      <c r="E1021" t="s">
        <v>835</v>
      </c>
      <c r="F1021" t="s">
        <v>836</v>
      </c>
      <c r="G1021" t="str">
        <f>VLOOKUP(D1021,'[2]sold to'!$A:$H,8,0)</f>
        <v>Hungary</v>
      </c>
      <c r="H1021" t="str">
        <f>VLOOKUP(D1021,'[2]sold to'!$A:$I,9,0)</f>
        <v>Europe</v>
      </c>
      <c r="K1021">
        <v>90</v>
      </c>
      <c r="L1021">
        <v>88027056</v>
      </c>
      <c r="M1021" t="s">
        <v>886</v>
      </c>
      <c r="N1021">
        <v>10</v>
      </c>
      <c r="P1021" t="str">
        <f>VLOOKUP(L1021,'Status Report'!B:AA,26,0)</f>
        <v>Poland</v>
      </c>
      <c r="Q1021" t="str">
        <f>VLOOKUP(L1021,'Status Report'!B:AB,27,0)</f>
        <v>Premiums</v>
      </c>
      <c r="R1021">
        <f>VLOOKUP(L1021,'Status Report'!B:X,23,0)</f>
        <v>100</v>
      </c>
      <c r="S1021" t="str">
        <f>VLOOKUP(L1021,'Status Report'!B:T,19,0)</f>
        <v>Promocean The Netherlands BV</v>
      </c>
      <c r="T1021" s="62">
        <f>VLOOKUP(L1021,'Status Report'!B:E,4,0)</f>
        <v>3</v>
      </c>
      <c r="U1021" s="19">
        <f>_xlfn.IFS(AI1021="Den Bosch",VLOOKUP(L1021,'Status Report'!B:AM,35,0),AI1021="Yantian",VLOOKUP(L1021,'Status Report'!B:AM,36,0),AI1021="",IF(H1021="Asia Pacific",VLOOKUP(L1021,'Status Report'!B:AM,36,0),VLOOKUP(L1021,'Status Report'!B:AM,35,0)),AI1021="Direct shipment",IF(H1021="Asia Pacific",VLOOKUP(L1021,'Status Report'!B:AM,36,0),VLOOKUP(L1021,'Status Report'!B:AM,35,0)))</f>
        <v>48.7</v>
      </c>
      <c r="V1021" s="20">
        <f t="shared" si="229"/>
        <v>487</v>
      </c>
      <c r="W1021" s="19">
        <f>_xlfn.IFS(AI1021="Den Bosch",VLOOKUP(L1021,'Status Report'!B:AM,37,0),AI1021="Yantian",VLOOKUP(L1021,'Status Report'!B:AM,38,0),AI1021="",IF(H1021="Asia Pacific",VLOOKUP(L1021,'Status Report'!B:AM,38,0),VLOOKUP(L1021,'Status Report'!B:AM,37,0)),AI1021="Direct shipment",IF(H1021="Asia Pacific",VLOOKUP(L1021,'Status Report'!B:AM,38,0),VLOOKUP(L1021,'Status Report'!B:AM,37,0)))</f>
        <v>19.399999999999999</v>
      </c>
      <c r="X1021" s="20">
        <f t="shared" si="230"/>
        <v>194</v>
      </c>
      <c r="Y1021" s="20">
        <f>_xlfn.IFS(AI1021="Den Bosch",VLOOKUP(L1021,'Status Report'!B:AO,39,0),AI1021="Yantian",VLOOKUP(L1021,'Status Report'!B:AO,40,0),AI1021="",IF(H1021="Asia Pacific",VLOOKUP(L1021,'Status Report'!B:AO,40,0),VLOOKUP(L1021,'Status Report'!B:AO,39,0)),AI1021="Direct shipment",IF(H1021="Asia Pacific",VLOOKUP(L1021,'Status Report'!B:AO,40,0),VLOOKUP(L1021,'Status Report'!B:AO,39,0)))</f>
        <v>0</v>
      </c>
      <c r="Z1021" s="20">
        <f t="shared" si="231"/>
        <v>0</v>
      </c>
      <c r="AA1021" s="20">
        <f t="shared" si="232"/>
        <v>194</v>
      </c>
      <c r="AB1021" s="21">
        <f>_xlfn.IFS(AI1021="Den Bosch",VLOOKUP(L1021,'Status Report'!B:AM,33,0),AI1021="Yantian",VLOOKUP(L1021,'Status Report'!B:AM,34,0),AI1021="",IF(H1021="Asia Pacific",VLOOKUP(L1021,'Status Report'!B:AM,34,0),VLOOKUP(L1021,'Status Report'!B:AM,33,0)),AI1021="Direct shipment",IF(H1021="Asia Pacific",VLOOKUP(L1021,'Status Report'!B:AM,34,0),VLOOKUP(L1021,'Status Report'!B:AM,33,0)))</f>
        <v>17.11</v>
      </c>
      <c r="AC1021" s="21">
        <f>VLOOKUP(L1021,'Status Report'!B:CE,82,0)</f>
        <v>0</v>
      </c>
      <c r="AD1021" s="21">
        <f t="shared" si="233"/>
        <v>17.11</v>
      </c>
      <c r="AE1021" s="63">
        <f>VLOOKUP(L1021,'Status Report'!B:W,20,0)</f>
        <v>13</v>
      </c>
      <c r="AF1021" s="63">
        <f>VLOOKUP(L1021,'Status Report'!B:W,21,0)</f>
        <v>9</v>
      </c>
      <c r="AG1021" s="63">
        <f>VLOOKUP(L1021,'Status Report'!B:W,22,0)</f>
        <v>10</v>
      </c>
      <c r="AH1021" s="22">
        <f t="shared" si="234"/>
        <v>1.17E-2</v>
      </c>
      <c r="AI1021" t="s">
        <v>990</v>
      </c>
      <c r="AK1021" s="63">
        <f>IFERROR(VLOOKUP(G1021,ASEAN!A:A,1,0),0)</f>
        <v>0</v>
      </c>
      <c r="AL1021" s="63">
        <f>IFERROR(VLOOKUP(D1021,'[3]customer specs'!$B$1:$D$65536,3,0),0)</f>
        <v>0</v>
      </c>
      <c r="AM1021" s="64">
        <f t="shared" si="235"/>
        <v>293</v>
      </c>
      <c r="AN1021" s="64">
        <f t="shared" si="236"/>
        <v>0</v>
      </c>
      <c r="AO1021" s="63"/>
      <c r="AP1021" s="63"/>
      <c r="AQ1021" s="63" t="str">
        <f t="shared" si="237"/>
        <v>no</v>
      </c>
      <c r="AR1021" s="20">
        <f t="shared" si="238"/>
        <v>171.1</v>
      </c>
      <c r="AS1021" s="63"/>
      <c r="AT1021" s="23">
        <f t="shared" si="243"/>
        <v>0.12</v>
      </c>
      <c r="AU1021" s="65">
        <f t="shared" si="239"/>
        <v>19.443181818181817</v>
      </c>
      <c r="AV1021" s="65"/>
      <c r="AW1021" s="65">
        <f t="shared" si="240"/>
        <v>194.43181818181816</v>
      </c>
      <c r="AX1021" s="65"/>
      <c r="AY1021" s="63">
        <f>VLOOKUP(L1021,'Status Report'!B:CF,81,0)</f>
        <v>0</v>
      </c>
      <c r="AZ1021" s="63" t="str">
        <f>VLOOKUP(L1021,'Status Report'!B:S,18,0)</f>
        <v>Ellina Smirnova</v>
      </c>
      <c r="BB1021" s="63">
        <f>VLOOKUP(L1021,'Status Report'!B:Z,25,0)</f>
        <v>10</v>
      </c>
      <c r="BC1021" s="63">
        <f t="shared" si="241"/>
        <v>100</v>
      </c>
      <c r="BF1021">
        <f>VLOOKUP(L1021,'Status Report'!B:CE,82,0)</f>
        <v>0</v>
      </c>
      <c r="BG1021">
        <f>VLOOKUP(L1021,'Status Report'!B:CF,83,0)</f>
        <v>0</v>
      </c>
      <c r="BH1021">
        <f>VLOOKUP(L1021,'Status Report'!B:CG,84,0)</f>
        <v>0</v>
      </c>
      <c r="BI1021" t="s">
        <v>901</v>
      </c>
      <c r="BJ1021" t="s">
        <v>795</v>
      </c>
      <c r="BM1021" s="67">
        <f t="shared" si="242"/>
        <v>316</v>
      </c>
    </row>
    <row r="1022" spans="1:65" x14ac:dyDescent="0.25">
      <c r="A1022" s="68" t="str">
        <f>VLOOKUP(L1022,'Status Report'!B:CB,79,0)</f>
        <v>Heineken</v>
      </c>
      <c r="C1022">
        <v>20006103</v>
      </c>
      <c r="D1022">
        <v>3090233</v>
      </c>
      <c r="E1022" t="s">
        <v>835</v>
      </c>
      <c r="F1022" t="s">
        <v>836</v>
      </c>
      <c r="G1022" t="str">
        <f>VLOOKUP(D1022,'[2]sold to'!$A:$H,8,0)</f>
        <v>Hungary</v>
      </c>
      <c r="H1022" t="str">
        <f>VLOOKUP(D1022,'[2]sold to'!$A:$I,9,0)</f>
        <v>Europe</v>
      </c>
      <c r="K1022">
        <v>100</v>
      </c>
      <c r="L1022">
        <v>88026625</v>
      </c>
      <c r="M1022" t="s">
        <v>411</v>
      </c>
      <c r="N1022">
        <v>3</v>
      </c>
      <c r="P1022" t="str">
        <f>VLOOKUP(L1022,'Status Report'!B:AA,26,0)</f>
        <v>China</v>
      </c>
      <c r="Q1022" t="str">
        <f>VLOOKUP(L1022,'Status Report'!B:AB,27,0)</f>
        <v>Textiles-Clothing</v>
      </c>
      <c r="R1022">
        <f>VLOOKUP(L1022,'Status Report'!B:X,23,0)</f>
        <v>100</v>
      </c>
      <c r="S1022" t="str">
        <f>VLOOKUP(L1022,'Status Report'!B:T,19,0)</f>
        <v>Promocean The Netherlands BV</v>
      </c>
      <c r="T1022" s="62">
        <f>VLOOKUP(L1022,'Status Report'!B:E,4,0)</f>
        <v>3</v>
      </c>
      <c r="U1022" s="19">
        <f>_xlfn.IFS(AI1022="Den Bosch",VLOOKUP(L1022,'Status Report'!B:AM,35,0),AI1022="Yantian",VLOOKUP(L1022,'Status Report'!B:AM,36,0),AI1022="",IF(H1022="Asia Pacific",VLOOKUP(L1022,'Status Report'!B:AM,36,0),VLOOKUP(L1022,'Status Report'!B:AM,35,0)),AI1022="Direct shipment",IF(H1022="Asia Pacific",VLOOKUP(L1022,'Status Report'!B:AM,36,0),VLOOKUP(L1022,'Status Report'!B:AM,35,0)))</f>
        <v>73.7</v>
      </c>
      <c r="V1022" s="20">
        <f t="shared" si="229"/>
        <v>221.10000000000002</v>
      </c>
      <c r="W1022" s="19">
        <f>_xlfn.IFS(AI1022="Den Bosch",VLOOKUP(L1022,'Status Report'!B:AM,37,0),AI1022="Yantian",VLOOKUP(L1022,'Status Report'!B:AM,38,0),AI1022="",IF(H1022="Asia Pacific",VLOOKUP(L1022,'Status Report'!B:AM,38,0),VLOOKUP(L1022,'Status Report'!B:AM,37,0)),AI1022="Direct shipment",IF(H1022="Asia Pacific",VLOOKUP(L1022,'Status Report'!B:AM,38,0),VLOOKUP(L1022,'Status Report'!B:AM,37,0)))</f>
        <v>73.7</v>
      </c>
      <c r="X1022" s="20">
        <f t="shared" si="230"/>
        <v>221.10000000000002</v>
      </c>
      <c r="Y1022" s="20">
        <f>_xlfn.IFS(AI1022="Den Bosch",VLOOKUP(L1022,'Status Report'!B:AO,39,0),AI1022="Yantian",VLOOKUP(L1022,'Status Report'!B:AO,40,0),AI1022="",IF(H1022="Asia Pacific",VLOOKUP(L1022,'Status Report'!B:AO,40,0),VLOOKUP(L1022,'Status Report'!B:AO,39,0)),AI1022="Direct shipment",IF(H1022="Asia Pacific",VLOOKUP(L1022,'Status Report'!B:AO,40,0),VLOOKUP(L1022,'Status Report'!B:AO,39,0)))</f>
        <v>0</v>
      </c>
      <c r="Z1022" s="20">
        <f t="shared" si="231"/>
        <v>0</v>
      </c>
      <c r="AA1022" s="20">
        <f t="shared" si="232"/>
        <v>221.10000000000002</v>
      </c>
      <c r="AB1022" s="21">
        <f>_xlfn.IFS(AI1022="Den Bosch",VLOOKUP(L1022,'Status Report'!B:AM,33,0),AI1022="Yantian",VLOOKUP(L1022,'Status Report'!B:AM,34,0),AI1022="",IF(H1022="Asia Pacific",VLOOKUP(L1022,'Status Report'!B:AM,34,0),VLOOKUP(L1022,'Status Report'!B:AM,33,0)),AI1022="Direct shipment",IF(H1022="Asia Pacific",VLOOKUP(L1022,'Status Report'!B:AM,34,0),VLOOKUP(L1022,'Status Report'!B:AM,33,0)))</f>
        <v>64.326599999999999</v>
      </c>
      <c r="AC1022" s="21">
        <f>VLOOKUP(L1022,'Status Report'!B:CE,82,0)</f>
        <v>0</v>
      </c>
      <c r="AD1022" s="21">
        <f t="shared" si="233"/>
        <v>64.326599999999999</v>
      </c>
      <c r="AE1022" s="63">
        <f>VLOOKUP(L1022,'Status Report'!B:W,20,0)</f>
        <v>20</v>
      </c>
      <c r="AF1022" s="63">
        <f>VLOOKUP(L1022,'Status Report'!B:W,21,0)</f>
        <v>20</v>
      </c>
      <c r="AG1022" s="63">
        <f>VLOOKUP(L1022,'Status Report'!B:W,22,0)</f>
        <v>10</v>
      </c>
      <c r="AH1022" s="22">
        <f t="shared" si="234"/>
        <v>1.2E-2</v>
      </c>
      <c r="AI1022" t="s">
        <v>990</v>
      </c>
      <c r="AK1022" s="63">
        <f>IFERROR(VLOOKUP(G1022,ASEAN!A:A,1,0),0)</f>
        <v>0</v>
      </c>
      <c r="AL1022" s="63">
        <f>IFERROR(VLOOKUP(D1022,'[3]customer specs'!$B$1:$D$65536,3,0),0)</f>
        <v>0</v>
      </c>
      <c r="AM1022" s="64">
        <f t="shared" si="235"/>
        <v>0</v>
      </c>
      <c r="AN1022" s="64">
        <f t="shared" si="236"/>
        <v>0</v>
      </c>
      <c r="AO1022" s="63"/>
      <c r="AP1022" s="63"/>
      <c r="AQ1022" s="63" t="str">
        <f t="shared" si="237"/>
        <v>no</v>
      </c>
      <c r="AR1022" s="20">
        <f t="shared" si="238"/>
        <v>192.97980000000001</v>
      </c>
      <c r="AS1022" s="63"/>
      <c r="AT1022" s="23">
        <f t="shared" si="243"/>
        <v>0.12</v>
      </c>
      <c r="AU1022" s="65">
        <f t="shared" si="239"/>
        <v>73.098409090909087</v>
      </c>
      <c r="AV1022" s="65"/>
      <c r="AW1022" s="65">
        <f t="shared" si="240"/>
        <v>219.29522727272726</v>
      </c>
      <c r="AX1022" s="65"/>
      <c r="AY1022" s="63">
        <f>VLOOKUP(L1022,'Status Report'!B:CF,81,0)</f>
        <v>0</v>
      </c>
      <c r="AZ1022" s="63" t="str">
        <f>VLOOKUP(L1022,'Status Report'!B:S,18,0)</f>
        <v>Ellina Smirnova</v>
      </c>
      <c r="BB1022" s="63">
        <f>VLOOKUP(L1022,'Status Report'!B:Z,25,0)</f>
        <v>10</v>
      </c>
      <c r="BC1022" s="63">
        <f t="shared" si="241"/>
        <v>30</v>
      </c>
      <c r="BF1022">
        <f>VLOOKUP(L1022,'Status Report'!B:CE,82,0)</f>
        <v>0</v>
      </c>
      <c r="BG1022">
        <f>VLOOKUP(L1022,'Status Report'!B:CF,83,0)</f>
        <v>0</v>
      </c>
      <c r="BH1022">
        <f>VLOOKUP(L1022,'Status Report'!B:CG,84,0)</f>
        <v>0</v>
      </c>
      <c r="BI1022" t="s">
        <v>901</v>
      </c>
      <c r="BJ1022" t="s">
        <v>795</v>
      </c>
      <c r="BM1022" s="67">
        <f t="shared" si="242"/>
        <v>144</v>
      </c>
    </row>
    <row r="1023" spans="1:65" x14ac:dyDescent="0.25">
      <c r="A1023" s="68" t="str">
        <f>VLOOKUP(L1023,'Status Report'!B:CB,79,0)</f>
        <v>Heineken - F1</v>
      </c>
      <c r="C1023">
        <v>20006103</v>
      </c>
      <c r="D1023">
        <v>3090233</v>
      </c>
      <c r="E1023" t="s">
        <v>835</v>
      </c>
      <c r="F1023" t="s">
        <v>836</v>
      </c>
      <c r="G1023" t="str">
        <f>VLOOKUP(D1023,'[2]sold to'!$A:$H,8,0)</f>
        <v>Hungary</v>
      </c>
      <c r="H1023" t="str">
        <f>VLOOKUP(D1023,'[2]sold to'!$A:$I,9,0)</f>
        <v>Europe</v>
      </c>
      <c r="K1023">
        <v>110</v>
      </c>
      <c r="L1023">
        <v>88027354</v>
      </c>
      <c r="M1023" t="s">
        <v>555</v>
      </c>
      <c r="N1023">
        <v>7</v>
      </c>
      <c r="P1023" t="str">
        <f>VLOOKUP(L1023,'Status Report'!B:AA,26,0)</f>
        <v>China</v>
      </c>
      <c r="Q1023" t="str">
        <f>VLOOKUP(L1023,'Status Report'!B:AB,27,0)</f>
        <v>Textiles-Clothing</v>
      </c>
      <c r="R1023">
        <f>VLOOKUP(L1023,'Status Report'!B:X,23,0)</f>
        <v>42</v>
      </c>
      <c r="S1023" t="str">
        <f>VLOOKUP(L1023,'Status Report'!B:T,19,0)</f>
        <v>Promocean The Netherlands BV</v>
      </c>
      <c r="T1023" s="62">
        <f>VLOOKUP(L1023,'Status Report'!B:E,4,0)</f>
        <v>3</v>
      </c>
      <c r="U1023" s="19">
        <f>_xlfn.IFS(AI1023="Den Bosch",VLOOKUP(L1023,'Status Report'!B:AM,35,0),AI1023="Yantian",VLOOKUP(L1023,'Status Report'!B:AM,36,0),AI1023="",IF(H1023="Asia Pacific",VLOOKUP(L1023,'Status Report'!B:AM,36,0),VLOOKUP(L1023,'Status Report'!B:AM,35,0)),AI1023="Direct shipment",IF(H1023="Asia Pacific",VLOOKUP(L1023,'Status Report'!B:AM,36,0),VLOOKUP(L1023,'Status Report'!B:AM,35,0)))</f>
        <v>120</v>
      </c>
      <c r="V1023" s="20">
        <f t="shared" si="229"/>
        <v>840</v>
      </c>
      <c r="W1023" s="19">
        <f>_xlfn.IFS(AI1023="Den Bosch",VLOOKUP(L1023,'Status Report'!B:AM,37,0),AI1023="Yantian",VLOOKUP(L1023,'Status Report'!B:AM,38,0),AI1023="",IF(H1023="Asia Pacific",VLOOKUP(L1023,'Status Report'!B:AM,38,0),VLOOKUP(L1023,'Status Report'!B:AM,37,0)),AI1023="Direct shipment",IF(H1023="Asia Pacific",VLOOKUP(L1023,'Status Report'!B:AM,38,0),VLOOKUP(L1023,'Status Report'!B:AM,37,0)))</f>
        <v>84.48</v>
      </c>
      <c r="X1023" s="20">
        <f t="shared" si="230"/>
        <v>591.36</v>
      </c>
      <c r="Y1023" s="20">
        <f>_xlfn.IFS(AI1023="Den Bosch",VLOOKUP(L1023,'Status Report'!B:AO,39,0),AI1023="Yantian",VLOOKUP(L1023,'Status Report'!B:AO,40,0),AI1023="",IF(H1023="Asia Pacific",VLOOKUP(L1023,'Status Report'!B:AO,40,0),VLOOKUP(L1023,'Status Report'!B:AO,39,0)),AI1023="Direct shipment",IF(H1023="Asia Pacific",VLOOKUP(L1023,'Status Report'!B:AO,40,0),VLOOKUP(L1023,'Status Report'!B:AO,39,0)))</f>
        <v>0</v>
      </c>
      <c r="Z1023" s="20">
        <f t="shared" si="231"/>
        <v>0</v>
      </c>
      <c r="AA1023" s="20">
        <f t="shared" si="232"/>
        <v>591.36</v>
      </c>
      <c r="AB1023" s="21">
        <f>_xlfn.IFS(AI1023="Den Bosch",VLOOKUP(L1023,'Status Report'!B:AM,33,0),AI1023="Yantian",VLOOKUP(L1023,'Status Report'!B:AM,34,0),AI1023="",IF(H1023="Asia Pacific",VLOOKUP(L1023,'Status Report'!B:AM,34,0),VLOOKUP(L1023,'Status Report'!B:AM,33,0)),AI1023="Direct shipment",IF(H1023="Asia Pacific",VLOOKUP(L1023,'Status Report'!B:AM,34,0),VLOOKUP(L1023,'Status Report'!B:AM,33,0)))</f>
        <v>73.639799999999994</v>
      </c>
      <c r="AC1023" s="21">
        <f>VLOOKUP(L1023,'Status Report'!B:CE,82,0)</f>
        <v>0</v>
      </c>
      <c r="AD1023" s="21">
        <f t="shared" si="233"/>
        <v>73.639799999999994</v>
      </c>
      <c r="AE1023" s="63">
        <f>VLOOKUP(L1023,'Status Report'!B:W,20,0)</f>
        <v>44</v>
      </c>
      <c r="AF1023" s="63">
        <f>VLOOKUP(L1023,'Status Report'!B:W,21,0)</f>
        <v>23</v>
      </c>
      <c r="AG1023" s="63">
        <f>VLOOKUP(L1023,'Status Report'!B:W,22,0)</f>
        <v>18</v>
      </c>
      <c r="AH1023" s="22">
        <f t="shared" si="234"/>
        <v>0.12751199999999999</v>
      </c>
      <c r="AI1023" t="s">
        <v>990</v>
      </c>
      <c r="AK1023" s="63">
        <f>IFERROR(VLOOKUP(G1023,ASEAN!A:A,1,0),0)</f>
        <v>0</v>
      </c>
      <c r="AL1023" s="63">
        <f>IFERROR(VLOOKUP(D1023,'[3]customer specs'!$B$1:$D$65536,3,0),0)</f>
        <v>0</v>
      </c>
      <c r="AM1023" s="64">
        <f t="shared" si="235"/>
        <v>248.64</v>
      </c>
      <c r="AN1023" s="64">
        <f t="shared" si="236"/>
        <v>0</v>
      </c>
      <c r="AO1023" s="63"/>
      <c r="AP1023" s="63"/>
      <c r="AQ1023" s="63" t="str">
        <f t="shared" si="237"/>
        <v>no</v>
      </c>
      <c r="AR1023" s="20">
        <f t="shared" si="238"/>
        <v>515.47859999999991</v>
      </c>
      <c r="AS1023" s="63"/>
      <c r="AT1023" s="23">
        <f t="shared" si="243"/>
        <v>0.12</v>
      </c>
      <c r="AU1023" s="65">
        <f t="shared" si="239"/>
        <v>83.6815909090909</v>
      </c>
      <c r="AV1023" s="65"/>
      <c r="AW1023" s="65">
        <f t="shared" si="240"/>
        <v>585.77113636363629</v>
      </c>
      <c r="AX1023" s="65"/>
      <c r="AY1023" s="63">
        <f>VLOOKUP(L1023,'Status Report'!B:CF,81,0)</f>
        <v>0</v>
      </c>
      <c r="AZ1023" s="63" t="str">
        <f>VLOOKUP(L1023,'Status Report'!B:S,18,0)</f>
        <v xml:space="preserve">Konstantinos Zoupanos </v>
      </c>
      <c r="BB1023" s="63">
        <f>VLOOKUP(L1023,'Status Report'!B:Z,25,0)</f>
        <v>24</v>
      </c>
      <c r="BC1023" s="63">
        <f t="shared" si="241"/>
        <v>168</v>
      </c>
      <c r="BF1023">
        <f>VLOOKUP(L1023,'Status Report'!B:CE,82,0)</f>
        <v>0</v>
      </c>
      <c r="BG1023">
        <f>VLOOKUP(L1023,'Status Report'!B:CF,83,0)</f>
        <v>0</v>
      </c>
      <c r="BH1023">
        <f>VLOOKUP(L1023,'Status Report'!B:CG,84,0)</f>
        <v>0</v>
      </c>
      <c r="BI1023" t="s">
        <v>901</v>
      </c>
      <c r="BJ1023" t="s">
        <v>795</v>
      </c>
      <c r="BM1023" s="67">
        <f t="shared" si="242"/>
        <v>442</v>
      </c>
    </row>
    <row r="1024" spans="1:65" x14ac:dyDescent="0.25">
      <c r="A1024" s="68" t="str">
        <f>VLOOKUP(L1024,'Status Report'!B:CB,79,0)</f>
        <v>Heineken - F1</v>
      </c>
      <c r="C1024">
        <v>20006103</v>
      </c>
      <c r="D1024">
        <v>3090233</v>
      </c>
      <c r="E1024" t="s">
        <v>835</v>
      </c>
      <c r="F1024" t="s">
        <v>836</v>
      </c>
      <c r="G1024" t="str">
        <f>VLOOKUP(D1024,'[2]sold to'!$A:$H,8,0)</f>
        <v>Hungary</v>
      </c>
      <c r="H1024" t="str">
        <f>VLOOKUP(D1024,'[2]sold to'!$A:$I,9,0)</f>
        <v>Europe</v>
      </c>
      <c r="K1024">
        <v>120</v>
      </c>
      <c r="L1024">
        <v>88027360</v>
      </c>
      <c r="M1024" t="s">
        <v>847</v>
      </c>
      <c r="N1024">
        <v>24</v>
      </c>
      <c r="P1024" t="str">
        <f>VLOOKUP(L1024,'Status Report'!B:AA,26,0)</f>
        <v>China</v>
      </c>
      <c r="Q1024" t="str">
        <f>VLOOKUP(L1024,'Status Report'!B:AB,27,0)</f>
        <v>Premiums</v>
      </c>
      <c r="R1024">
        <f>VLOOKUP(L1024,'Status Report'!B:X,23,0)</f>
        <v>100</v>
      </c>
      <c r="S1024" t="str">
        <f>VLOOKUP(L1024,'Status Report'!B:T,19,0)</f>
        <v>Asian Sourcing Link</v>
      </c>
      <c r="T1024" s="62">
        <f>VLOOKUP(L1024,'Status Report'!B:E,4,0)</f>
        <v>3</v>
      </c>
      <c r="U1024" s="19">
        <f>_xlfn.IFS(AI1024="Den Bosch",VLOOKUP(L1024,'Status Report'!B:AM,35,0),AI1024="Yantian",VLOOKUP(L1024,'Status Report'!B:AM,36,0),AI1024="",IF(H1024="Asia Pacific",VLOOKUP(L1024,'Status Report'!B:AM,36,0),VLOOKUP(L1024,'Status Report'!B:AM,35,0)),AI1024="Direct shipment",IF(H1024="Asia Pacific",VLOOKUP(L1024,'Status Report'!B:AM,36,0),VLOOKUP(L1024,'Status Report'!B:AM,35,0)))</f>
        <v>41.7</v>
      </c>
      <c r="V1024" s="20">
        <f t="shared" si="229"/>
        <v>1000.8000000000001</v>
      </c>
      <c r="W1024" s="19">
        <f>_xlfn.IFS(AI1024="Den Bosch",VLOOKUP(L1024,'Status Report'!B:AM,37,0),AI1024="Yantian",VLOOKUP(L1024,'Status Report'!B:AM,38,0),AI1024="",IF(H1024="Asia Pacific",VLOOKUP(L1024,'Status Report'!B:AM,38,0),VLOOKUP(L1024,'Status Report'!B:AM,37,0)),AI1024="Direct shipment",IF(H1024="Asia Pacific",VLOOKUP(L1024,'Status Report'!B:AM,38,0),VLOOKUP(L1024,'Status Report'!B:AM,37,0)))</f>
        <v>25.45</v>
      </c>
      <c r="X1024" s="20">
        <f t="shared" si="230"/>
        <v>610.79999999999995</v>
      </c>
      <c r="Y1024" s="20">
        <f>_xlfn.IFS(AI1024="Den Bosch",VLOOKUP(L1024,'Status Report'!B:AO,39,0),AI1024="Yantian",VLOOKUP(L1024,'Status Report'!B:AO,40,0),AI1024="",IF(H1024="Asia Pacific",VLOOKUP(L1024,'Status Report'!B:AO,40,0),VLOOKUP(L1024,'Status Report'!B:AO,39,0)),AI1024="Direct shipment",IF(H1024="Asia Pacific",VLOOKUP(L1024,'Status Report'!B:AO,40,0),VLOOKUP(L1024,'Status Report'!B:AO,39,0)))</f>
        <v>0</v>
      </c>
      <c r="Z1024" s="20">
        <f t="shared" si="231"/>
        <v>0</v>
      </c>
      <c r="AA1024" s="20">
        <f t="shared" si="232"/>
        <v>610.79999999999995</v>
      </c>
      <c r="AB1024" s="21">
        <f>_xlfn.IFS(AI1024="Den Bosch",VLOOKUP(L1024,'Status Report'!B:AM,33,0),AI1024="Yantian",VLOOKUP(L1024,'Status Report'!B:AM,34,0),AI1024="",IF(H1024="Asia Pacific",VLOOKUP(L1024,'Status Report'!B:AM,34,0),VLOOKUP(L1024,'Status Report'!B:AM,33,0)),AI1024="Direct shipment",IF(H1024="Asia Pacific",VLOOKUP(L1024,'Status Report'!B:AM,34,0),VLOOKUP(L1024,'Status Report'!B:AM,33,0)))</f>
        <v>21.831</v>
      </c>
      <c r="AC1024" s="21">
        <f>VLOOKUP(L1024,'Status Report'!B:CE,82,0)</f>
        <v>0</v>
      </c>
      <c r="AD1024" s="21">
        <f t="shared" si="233"/>
        <v>21.831</v>
      </c>
      <c r="AE1024" s="63">
        <f>VLOOKUP(L1024,'Status Report'!B:W,20,0)</f>
        <v>48</v>
      </c>
      <c r="AF1024" s="63">
        <f>VLOOKUP(L1024,'Status Report'!B:W,21,0)</f>
        <v>38</v>
      </c>
      <c r="AG1024" s="63">
        <f>VLOOKUP(L1024,'Status Report'!B:W,22,0)</f>
        <v>2.5</v>
      </c>
      <c r="AH1024" s="22">
        <f t="shared" si="234"/>
        <v>0.10944</v>
      </c>
      <c r="AI1024" t="s">
        <v>990</v>
      </c>
      <c r="AK1024" s="63">
        <f>IFERROR(VLOOKUP(G1024,ASEAN!A:A,1,0),0)</f>
        <v>0</v>
      </c>
      <c r="AL1024" s="63">
        <f>IFERROR(VLOOKUP(D1024,'[3]customer specs'!$B$1:$D$65536,3,0),0)</f>
        <v>0</v>
      </c>
      <c r="AM1024" s="64">
        <f t="shared" si="235"/>
        <v>390.00000000000011</v>
      </c>
      <c r="AN1024" s="64">
        <f t="shared" si="236"/>
        <v>0</v>
      </c>
      <c r="AO1024" s="63"/>
      <c r="AP1024" s="63"/>
      <c r="AQ1024" s="63" t="str">
        <f t="shared" si="237"/>
        <v>no</v>
      </c>
      <c r="AR1024" s="20">
        <f t="shared" si="238"/>
        <v>523.94399999999996</v>
      </c>
      <c r="AS1024" s="63"/>
      <c r="AT1024" s="23">
        <f t="shared" si="243"/>
        <v>0.12</v>
      </c>
      <c r="AU1024" s="65">
        <f t="shared" si="239"/>
        <v>24.807954545454546</v>
      </c>
      <c r="AV1024" s="65"/>
      <c r="AW1024" s="65">
        <f t="shared" si="240"/>
        <v>595.39090909090908</v>
      </c>
      <c r="AX1024" s="65"/>
      <c r="AY1024" s="63">
        <f>VLOOKUP(L1024,'Status Report'!B:CF,81,0)</f>
        <v>0</v>
      </c>
      <c r="AZ1024" s="63" t="str">
        <f>VLOOKUP(L1024,'Status Report'!B:S,18,0)</f>
        <v xml:space="preserve">Ellina Smirnova </v>
      </c>
      <c r="BB1024" s="63">
        <f>VLOOKUP(L1024,'Status Report'!B:Z,25,0)</f>
        <v>5</v>
      </c>
      <c r="BC1024" s="63">
        <f t="shared" si="241"/>
        <v>120</v>
      </c>
      <c r="BF1024">
        <f>VLOOKUP(L1024,'Status Report'!B:CE,82,0)</f>
        <v>0</v>
      </c>
      <c r="BG1024">
        <f>VLOOKUP(L1024,'Status Report'!B:CF,83,0)</f>
        <v>0</v>
      </c>
      <c r="BH1024">
        <f>VLOOKUP(L1024,'Status Report'!B:CG,84,0)</f>
        <v>0</v>
      </c>
      <c r="BI1024" t="s">
        <v>901</v>
      </c>
      <c r="BJ1024" t="s">
        <v>795</v>
      </c>
      <c r="BM1024" s="67">
        <f t="shared" si="242"/>
        <v>628</v>
      </c>
    </row>
    <row r="1025" spans="1:65" x14ac:dyDescent="0.25">
      <c r="A1025" s="68" t="str">
        <f>VLOOKUP(L1025,'Status Report'!B:CB,79,0)</f>
        <v>Heineken - F1</v>
      </c>
      <c r="C1025">
        <v>20006103</v>
      </c>
      <c r="D1025">
        <v>3090233</v>
      </c>
      <c r="E1025" t="s">
        <v>835</v>
      </c>
      <c r="F1025" t="s">
        <v>836</v>
      </c>
      <c r="G1025" t="str">
        <f>VLOOKUP(D1025,'[2]sold to'!$A:$H,8,0)</f>
        <v>Hungary</v>
      </c>
      <c r="H1025" t="str">
        <f>VLOOKUP(D1025,'[2]sold to'!$A:$I,9,0)</f>
        <v>Europe</v>
      </c>
      <c r="K1025">
        <v>130</v>
      </c>
      <c r="L1025">
        <v>88027401</v>
      </c>
      <c r="M1025" t="s">
        <v>593</v>
      </c>
      <c r="N1025">
        <v>2</v>
      </c>
      <c r="P1025" t="str">
        <f>VLOOKUP(L1025,'Status Report'!B:AA,26,0)</f>
        <v>China</v>
      </c>
      <c r="Q1025" t="str">
        <f>VLOOKUP(L1025,'Status Report'!B:AB,27,0)</f>
        <v>Textiles-Clothing</v>
      </c>
      <c r="R1025">
        <f>VLOOKUP(L1025,'Status Report'!B:X,23,0)</f>
        <v>84</v>
      </c>
      <c r="S1025" t="str">
        <f>VLOOKUP(L1025,'Status Report'!B:T,19,0)</f>
        <v>Promocean The Netherlands BV</v>
      </c>
      <c r="T1025" s="62">
        <f>VLOOKUP(L1025,'Status Report'!B:E,4,0)</f>
        <v>3</v>
      </c>
      <c r="U1025" s="19">
        <f>_xlfn.IFS(AI1025="Den Bosch",VLOOKUP(L1025,'Status Report'!B:AM,35,0),AI1025="Yantian",VLOOKUP(L1025,'Status Report'!B:AM,36,0),AI1025="",IF(H1025="Asia Pacific",VLOOKUP(L1025,'Status Report'!B:AM,36,0),VLOOKUP(L1025,'Status Report'!B:AM,35,0)),AI1025="Direct shipment",IF(H1025="Asia Pacific",VLOOKUP(L1025,'Status Report'!B:AM,36,0),VLOOKUP(L1025,'Status Report'!B:AM,35,0)))</f>
        <v>34.799999999999997</v>
      </c>
      <c r="V1025" s="20">
        <f t="shared" si="229"/>
        <v>69.599999999999994</v>
      </c>
      <c r="W1025" s="19">
        <f>_xlfn.IFS(AI1025="Den Bosch",VLOOKUP(L1025,'Status Report'!B:AM,37,0),AI1025="Yantian",VLOOKUP(L1025,'Status Report'!B:AM,38,0),AI1025="",IF(H1025="Asia Pacific",VLOOKUP(L1025,'Status Report'!B:AM,38,0),VLOOKUP(L1025,'Status Report'!B:AM,37,0)),AI1025="Direct shipment",IF(H1025="Asia Pacific",VLOOKUP(L1025,'Status Report'!B:AM,38,0),VLOOKUP(L1025,'Status Report'!B:AM,37,0)))</f>
        <v>29.04</v>
      </c>
      <c r="X1025" s="20">
        <f t="shared" si="230"/>
        <v>58.08</v>
      </c>
      <c r="Y1025" s="20">
        <f>_xlfn.IFS(AI1025="Den Bosch",VLOOKUP(L1025,'Status Report'!B:AO,39,0),AI1025="Yantian",VLOOKUP(L1025,'Status Report'!B:AO,40,0),AI1025="",IF(H1025="Asia Pacific",VLOOKUP(L1025,'Status Report'!B:AO,40,0),VLOOKUP(L1025,'Status Report'!B:AO,39,0)),AI1025="Direct shipment",IF(H1025="Asia Pacific",VLOOKUP(L1025,'Status Report'!B:AO,40,0),VLOOKUP(L1025,'Status Report'!B:AO,39,0)))</f>
        <v>0</v>
      </c>
      <c r="Z1025" s="20">
        <f t="shared" si="231"/>
        <v>0</v>
      </c>
      <c r="AA1025" s="20">
        <f t="shared" si="232"/>
        <v>58.08</v>
      </c>
      <c r="AB1025" s="21">
        <f>_xlfn.IFS(AI1025="Den Bosch",VLOOKUP(L1025,'Status Report'!B:AM,33,0),AI1025="Yantian",VLOOKUP(L1025,'Status Report'!B:AM,34,0),AI1025="",IF(H1025="Asia Pacific",VLOOKUP(L1025,'Status Report'!B:AM,34,0),VLOOKUP(L1025,'Status Report'!B:AM,33,0)),AI1025="Direct shipment",IF(H1025="Asia Pacific",VLOOKUP(L1025,'Status Report'!B:AM,34,0),VLOOKUP(L1025,'Status Report'!B:AM,33,0)))</f>
        <v>25.353899999999999</v>
      </c>
      <c r="AC1025" s="21">
        <f>VLOOKUP(L1025,'Status Report'!B:CE,82,0)</f>
        <v>0</v>
      </c>
      <c r="AD1025" s="21">
        <f t="shared" si="233"/>
        <v>25.353899999999999</v>
      </c>
      <c r="AE1025" s="63">
        <f>VLOOKUP(L1025,'Status Report'!B:W,20,0)</f>
        <v>35</v>
      </c>
      <c r="AF1025" s="63">
        <f>VLOOKUP(L1025,'Status Report'!B:W,21,0)</f>
        <v>28</v>
      </c>
      <c r="AG1025" s="63">
        <f>VLOOKUP(L1025,'Status Report'!B:W,22,0)</f>
        <v>5</v>
      </c>
      <c r="AH1025" s="22">
        <f t="shared" si="234"/>
        <v>9.7999999999999997E-3</v>
      </c>
      <c r="AI1025" t="s">
        <v>990</v>
      </c>
      <c r="AK1025" s="63">
        <f>IFERROR(VLOOKUP(G1025,ASEAN!A:A,1,0),0)</f>
        <v>0</v>
      </c>
      <c r="AL1025" s="63">
        <f>IFERROR(VLOOKUP(D1025,'[3]customer specs'!$B$1:$D$65536,3,0),0)</f>
        <v>0</v>
      </c>
      <c r="AM1025" s="64">
        <f t="shared" si="235"/>
        <v>11.519999999999996</v>
      </c>
      <c r="AN1025" s="64">
        <f t="shared" si="236"/>
        <v>0</v>
      </c>
      <c r="AO1025" s="63"/>
      <c r="AP1025" s="63"/>
      <c r="AQ1025" s="63" t="str">
        <f t="shared" si="237"/>
        <v>no</v>
      </c>
      <c r="AR1025" s="20">
        <f t="shared" si="238"/>
        <v>50.707799999999999</v>
      </c>
      <c r="AS1025" s="63"/>
      <c r="AT1025" s="23">
        <f t="shared" si="243"/>
        <v>0.12</v>
      </c>
      <c r="AU1025" s="65">
        <f t="shared" si="239"/>
        <v>28.811249999999998</v>
      </c>
      <c r="AV1025" s="65"/>
      <c r="AW1025" s="65">
        <f t="shared" si="240"/>
        <v>57.622499999999995</v>
      </c>
      <c r="AX1025" s="65"/>
      <c r="AY1025" s="63">
        <f>VLOOKUP(L1025,'Status Report'!B:CF,81,0)</f>
        <v>0</v>
      </c>
      <c r="AZ1025" s="63" t="str">
        <f>VLOOKUP(L1025,'Status Report'!B:S,18,0)</f>
        <v xml:space="preserve">Konstantinos Zoupanos </v>
      </c>
      <c r="BB1025" s="63">
        <f>VLOOKUP(L1025,'Status Report'!B:Z,25,0)</f>
        <v>6</v>
      </c>
      <c r="BC1025" s="63">
        <f t="shared" si="241"/>
        <v>12</v>
      </c>
      <c r="BF1025">
        <f>VLOOKUP(L1025,'Status Report'!B:CE,82,0)</f>
        <v>0</v>
      </c>
      <c r="BG1025">
        <f>VLOOKUP(L1025,'Status Report'!B:CF,83,0)</f>
        <v>0</v>
      </c>
      <c r="BH1025">
        <f>VLOOKUP(L1025,'Status Report'!B:CG,84,0)</f>
        <v>0</v>
      </c>
      <c r="BI1025" t="s">
        <v>901</v>
      </c>
      <c r="BJ1025" t="s">
        <v>795</v>
      </c>
      <c r="BM1025" s="67">
        <f t="shared" si="242"/>
        <v>10</v>
      </c>
    </row>
    <row r="1026" spans="1:65" x14ac:dyDescent="0.25">
      <c r="A1026" s="68" t="str">
        <f>VLOOKUP(L1026,'Status Report'!B:CB,79,0)</f>
        <v>Heineken - F1</v>
      </c>
      <c r="C1026">
        <v>20006103</v>
      </c>
      <c r="D1026">
        <v>3090233</v>
      </c>
      <c r="E1026" t="s">
        <v>835</v>
      </c>
      <c r="F1026" t="s">
        <v>836</v>
      </c>
      <c r="G1026" t="str">
        <f>VLOOKUP(D1026,'[2]sold to'!$A:$H,8,0)</f>
        <v>Hungary</v>
      </c>
      <c r="H1026" t="str">
        <f>VLOOKUP(D1026,'[2]sold to'!$A:$I,9,0)</f>
        <v>Europe</v>
      </c>
      <c r="K1026">
        <v>140</v>
      </c>
      <c r="L1026">
        <v>88027402</v>
      </c>
      <c r="M1026" t="s">
        <v>594</v>
      </c>
      <c r="N1026">
        <v>2</v>
      </c>
      <c r="P1026" t="str">
        <f>VLOOKUP(L1026,'Status Report'!B:AA,26,0)</f>
        <v>China</v>
      </c>
      <c r="Q1026" t="str">
        <f>VLOOKUP(L1026,'Status Report'!B:AB,27,0)</f>
        <v>Textiles-Clothing</v>
      </c>
      <c r="R1026">
        <f>VLOOKUP(L1026,'Status Report'!B:X,23,0)</f>
        <v>84</v>
      </c>
      <c r="S1026" t="str">
        <f>VLOOKUP(L1026,'Status Report'!B:T,19,0)</f>
        <v>Promocean The Netherlands BV</v>
      </c>
      <c r="T1026" s="62">
        <f>VLOOKUP(L1026,'Status Report'!B:E,4,0)</f>
        <v>3</v>
      </c>
      <c r="U1026" s="19">
        <f>_xlfn.IFS(AI1026="Den Bosch",VLOOKUP(L1026,'Status Report'!B:AM,35,0),AI1026="Yantian",VLOOKUP(L1026,'Status Report'!B:AM,36,0),AI1026="",IF(H1026="Asia Pacific",VLOOKUP(L1026,'Status Report'!B:AM,36,0),VLOOKUP(L1026,'Status Report'!B:AM,35,0)),AI1026="Direct shipment",IF(H1026="Asia Pacific",VLOOKUP(L1026,'Status Report'!B:AM,36,0),VLOOKUP(L1026,'Status Report'!B:AM,35,0)))</f>
        <v>34.799999999999997</v>
      </c>
      <c r="V1026" s="20">
        <f t="shared" ref="V1026:V1089" si="244">U1026*N1026</f>
        <v>69.599999999999994</v>
      </c>
      <c r="W1026" s="19">
        <f>_xlfn.IFS(AI1026="Den Bosch",VLOOKUP(L1026,'Status Report'!B:AM,37,0),AI1026="Yantian",VLOOKUP(L1026,'Status Report'!B:AM,38,0),AI1026="",IF(H1026="Asia Pacific",VLOOKUP(L1026,'Status Report'!B:AM,38,0),VLOOKUP(L1026,'Status Report'!B:AM,37,0)),AI1026="Direct shipment",IF(H1026="Asia Pacific",VLOOKUP(L1026,'Status Report'!B:AM,38,0),VLOOKUP(L1026,'Status Report'!B:AM,37,0)))</f>
        <v>29.04</v>
      </c>
      <c r="X1026" s="20">
        <f t="shared" ref="X1026:X1089" si="245">N1026*W1026</f>
        <v>58.08</v>
      </c>
      <c r="Y1026" s="20">
        <f>_xlfn.IFS(AI1026="Den Bosch",VLOOKUP(L1026,'Status Report'!B:AO,39,0),AI1026="Yantian",VLOOKUP(L1026,'Status Report'!B:AO,40,0),AI1026="",IF(H1026="Asia Pacific",VLOOKUP(L1026,'Status Report'!B:AO,40,0),VLOOKUP(L1026,'Status Report'!B:AO,39,0)),AI1026="Direct shipment",IF(H1026="Asia Pacific",VLOOKUP(L1026,'Status Report'!B:AO,40,0),VLOOKUP(L1026,'Status Report'!B:AO,39,0)))</f>
        <v>0</v>
      </c>
      <c r="Z1026" s="20">
        <f t="shared" ref="Z1026:Z1089" si="246">Y1026*N1026</f>
        <v>0</v>
      </c>
      <c r="AA1026" s="20">
        <f t="shared" ref="AA1026:AA1089" si="247">IF(Z1026=0,X1026,Z1026)</f>
        <v>58.08</v>
      </c>
      <c r="AB1026" s="21">
        <f>_xlfn.IFS(AI1026="Den Bosch",VLOOKUP(L1026,'Status Report'!B:AM,33,0),AI1026="Yantian",VLOOKUP(L1026,'Status Report'!B:AM,34,0),AI1026="",IF(H1026="Asia Pacific",VLOOKUP(L1026,'Status Report'!B:AM,34,0),VLOOKUP(L1026,'Status Report'!B:AM,33,0)),AI1026="Direct shipment",IF(H1026="Asia Pacific",VLOOKUP(L1026,'Status Report'!B:AM,34,0),VLOOKUP(L1026,'Status Report'!B:AM,33,0)))</f>
        <v>25.353899999999999</v>
      </c>
      <c r="AC1026" s="21">
        <f>VLOOKUP(L1026,'Status Report'!B:CE,82,0)</f>
        <v>0</v>
      </c>
      <c r="AD1026" s="21">
        <f t="shared" ref="AD1026:AD1089" si="248">IF(AC1026=0,AB1026,AC1026)</f>
        <v>25.353899999999999</v>
      </c>
      <c r="AE1026" s="63">
        <f>VLOOKUP(L1026,'Status Report'!B:W,20,0)</f>
        <v>35</v>
      </c>
      <c r="AF1026" s="63">
        <f>VLOOKUP(L1026,'Status Report'!B:W,21,0)</f>
        <v>28</v>
      </c>
      <c r="AG1026" s="63">
        <f>VLOOKUP(L1026,'Status Report'!B:W,22,0)</f>
        <v>5</v>
      </c>
      <c r="AH1026" s="22">
        <f t="shared" ref="AH1026:AH1089" si="249">((AE1026*AF1026*AG1026)*N1026)/1000000</f>
        <v>9.7999999999999997E-3</v>
      </c>
      <c r="AI1026" t="s">
        <v>990</v>
      </c>
      <c r="AK1026" s="63">
        <f>IFERROR(VLOOKUP(G1026,ASEAN!A:A,1,0),0)</f>
        <v>0</v>
      </c>
      <c r="AL1026" s="63">
        <f>IFERROR(VLOOKUP(D1026,'[3]customer specs'!$B$1:$D$65536,3,0),0)</f>
        <v>0</v>
      </c>
      <c r="AM1026" s="64">
        <f t="shared" ref="AM1026:AM1089" si="250">V1026-X1026</f>
        <v>11.519999999999996</v>
      </c>
      <c r="AN1026" s="64">
        <f t="shared" ref="AN1026:AN1089" si="251">IF(Z1026=0,,X1026-Z1026)</f>
        <v>0</v>
      </c>
      <c r="AO1026" s="63"/>
      <c r="AP1026" s="63"/>
      <c r="AQ1026" s="63" t="str">
        <f t="shared" ref="AQ1026:AQ1089" si="252">IF(N1026&gt;=R1026,"yes","no")</f>
        <v>no</v>
      </c>
      <c r="AR1026" s="20">
        <f t="shared" ref="AR1026:AR1089" si="253">AD1026*N1026</f>
        <v>50.707799999999999</v>
      </c>
      <c r="AS1026" s="63"/>
      <c r="AT1026" s="23">
        <f t="shared" si="243"/>
        <v>0.12</v>
      </c>
      <c r="AU1026" s="65">
        <f t="shared" ref="AU1026:AU1089" si="254">AD1026/(1-AT1026)</f>
        <v>28.811249999999998</v>
      </c>
      <c r="AV1026" s="65"/>
      <c r="AW1026" s="65">
        <f t="shared" ref="AW1026:AW1089" si="255">(AU1026*N1026)+(AV1026*N1026)</f>
        <v>57.622499999999995</v>
      </c>
      <c r="AX1026" s="65"/>
      <c r="AY1026" s="63">
        <f>VLOOKUP(L1026,'Status Report'!B:CF,81,0)</f>
        <v>0</v>
      </c>
      <c r="AZ1026" s="63" t="str">
        <f>VLOOKUP(L1026,'Status Report'!B:S,18,0)</f>
        <v xml:space="preserve">Konstantinos Zoupanos </v>
      </c>
      <c r="BB1026" s="63">
        <f>VLOOKUP(L1026,'Status Report'!B:Z,25,0)</f>
        <v>6</v>
      </c>
      <c r="BC1026" s="63">
        <f t="shared" ref="BC1026:BC1089" si="256">N1026*BB1026</f>
        <v>12</v>
      </c>
      <c r="BF1026">
        <f>VLOOKUP(L1026,'Status Report'!B:CE,82,0)</f>
        <v>0</v>
      </c>
      <c r="BG1026">
        <f>VLOOKUP(L1026,'Status Report'!B:CF,83,0)</f>
        <v>0</v>
      </c>
      <c r="BH1026">
        <f>VLOOKUP(L1026,'Status Report'!B:CG,84,0)</f>
        <v>0</v>
      </c>
      <c r="BI1026" t="s">
        <v>901</v>
      </c>
      <c r="BJ1026" t="s">
        <v>795</v>
      </c>
      <c r="BM1026" s="67">
        <f t="shared" ref="BM1026:BM1089" si="257">SUMIF($L:$L,$L1026,N:N)</f>
        <v>10</v>
      </c>
    </row>
    <row r="1027" spans="1:65" x14ac:dyDescent="0.25">
      <c r="A1027" s="68" t="str">
        <f>VLOOKUP(L1027,'Status Report'!B:CB,79,0)</f>
        <v>Heineken - F1</v>
      </c>
      <c r="C1027">
        <v>20006103</v>
      </c>
      <c r="D1027">
        <v>3090233</v>
      </c>
      <c r="E1027" t="s">
        <v>835</v>
      </c>
      <c r="F1027" t="s">
        <v>836</v>
      </c>
      <c r="G1027" t="str">
        <f>VLOOKUP(D1027,'[2]sold to'!$A:$H,8,0)</f>
        <v>Hungary</v>
      </c>
      <c r="H1027" t="str">
        <f>VLOOKUP(D1027,'[2]sold to'!$A:$I,9,0)</f>
        <v>Europe</v>
      </c>
      <c r="K1027">
        <v>150</v>
      </c>
      <c r="L1027">
        <v>88027403</v>
      </c>
      <c r="M1027" t="s">
        <v>595</v>
      </c>
      <c r="N1027">
        <v>1</v>
      </c>
      <c r="P1027" t="str">
        <f>VLOOKUP(L1027,'Status Report'!B:AA,26,0)</f>
        <v>China</v>
      </c>
      <c r="Q1027" t="str">
        <f>VLOOKUP(L1027,'Status Report'!B:AB,27,0)</f>
        <v>Textiles-Clothing</v>
      </c>
      <c r="R1027">
        <f>VLOOKUP(L1027,'Status Report'!B:X,23,0)</f>
        <v>84</v>
      </c>
      <c r="S1027" t="str">
        <f>VLOOKUP(L1027,'Status Report'!B:T,19,0)</f>
        <v>Promocean The Netherlands BV</v>
      </c>
      <c r="T1027" s="62">
        <f>VLOOKUP(L1027,'Status Report'!B:E,4,0)</f>
        <v>3</v>
      </c>
      <c r="U1027" s="19">
        <f>_xlfn.IFS(AI1027="Den Bosch",VLOOKUP(L1027,'Status Report'!B:AM,35,0),AI1027="Yantian",VLOOKUP(L1027,'Status Report'!B:AM,36,0),AI1027="",IF(H1027="Asia Pacific",VLOOKUP(L1027,'Status Report'!B:AM,36,0),VLOOKUP(L1027,'Status Report'!B:AM,35,0)),AI1027="Direct shipment",IF(H1027="Asia Pacific",VLOOKUP(L1027,'Status Report'!B:AM,36,0),VLOOKUP(L1027,'Status Report'!B:AM,35,0)))</f>
        <v>34.799999999999997</v>
      </c>
      <c r="V1027" s="20">
        <f t="shared" si="244"/>
        <v>34.799999999999997</v>
      </c>
      <c r="W1027" s="19">
        <f>_xlfn.IFS(AI1027="Den Bosch",VLOOKUP(L1027,'Status Report'!B:AM,37,0),AI1027="Yantian",VLOOKUP(L1027,'Status Report'!B:AM,38,0),AI1027="",IF(H1027="Asia Pacific",VLOOKUP(L1027,'Status Report'!B:AM,38,0),VLOOKUP(L1027,'Status Report'!B:AM,37,0)),AI1027="Direct shipment",IF(H1027="Asia Pacific",VLOOKUP(L1027,'Status Report'!B:AM,38,0),VLOOKUP(L1027,'Status Report'!B:AM,37,0)))</f>
        <v>29.04</v>
      </c>
      <c r="X1027" s="20">
        <f t="shared" si="245"/>
        <v>29.04</v>
      </c>
      <c r="Y1027" s="20">
        <f>_xlfn.IFS(AI1027="Den Bosch",VLOOKUP(L1027,'Status Report'!B:AO,39,0),AI1027="Yantian",VLOOKUP(L1027,'Status Report'!B:AO,40,0),AI1027="",IF(H1027="Asia Pacific",VLOOKUP(L1027,'Status Report'!B:AO,40,0),VLOOKUP(L1027,'Status Report'!B:AO,39,0)),AI1027="Direct shipment",IF(H1027="Asia Pacific",VLOOKUP(L1027,'Status Report'!B:AO,40,0),VLOOKUP(L1027,'Status Report'!B:AO,39,0)))</f>
        <v>0</v>
      </c>
      <c r="Z1027" s="20">
        <f t="shared" si="246"/>
        <v>0</v>
      </c>
      <c r="AA1027" s="20">
        <f t="shared" si="247"/>
        <v>29.04</v>
      </c>
      <c r="AB1027" s="21">
        <f>_xlfn.IFS(AI1027="Den Bosch",VLOOKUP(L1027,'Status Report'!B:AM,33,0),AI1027="Yantian",VLOOKUP(L1027,'Status Report'!B:AM,34,0),AI1027="",IF(H1027="Asia Pacific",VLOOKUP(L1027,'Status Report'!B:AM,34,0),VLOOKUP(L1027,'Status Report'!B:AM,33,0)),AI1027="Direct shipment",IF(H1027="Asia Pacific",VLOOKUP(L1027,'Status Report'!B:AM,34,0),VLOOKUP(L1027,'Status Report'!B:AM,33,0)))</f>
        <v>25.353899999999999</v>
      </c>
      <c r="AC1027" s="21">
        <f>VLOOKUP(L1027,'Status Report'!B:CE,82,0)</f>
        <v>0</v>
      </c>
      <c r="AD1027" s="21">
        <f t="shared" si="248"/>
        <v>25.353899999999999</v>
      </c>
      <c r="AE1027" s="63">
        <f>VLOOKUP(L1027,'Status Report'!B:W,20,0)</f>
        <v>35</v>
      </c>
      <c r="AF1027" s="63">
        <f>VLOOKUP(L1027,'Status Report'!B:W,21,0)</f>
        <v>28</v>
      </c>
      <c r="AG1027" s="63">
        <f>VLOOKUP(L1027,'Status Report'!B:W,22,0)</f>
        <v>5</v>
      </c>
      <c r="AH1027" s="22">
        <f t="shared" si="249"/>
        <v>4.8999999999999998E-3</v>
      </c>
      <c r="AI1027" t="s">
        <v>990</v>
      </c>
      <c r="AK1027" s="63">
        <f>IFERROR(VLOOKUP(G1027,ASEAN!A:A,1,0),0)</f>
        <v>0</v>
      </c>
      <c r="AL1027" s="63">
        <f>IFERROR(VLOOKUP(D1027,'[3]customer specs'!$B$1:$D$65536,3,0),0)</f>
        <v>0</v>
      </c>
      <c r="AM1027" s="64">
        <f t="shared" si="250"/>
        <v>5.759999999999998</v>
      </c>
      <c r="AN1027" s="64">
        <f t="shared" si="251"/>
        <v>0</v>
      </c>
      <c r="AO1027" s="63"/>
      <c r="AP1027" s="63"/>
      <c r="AQ1027" s="63" t="str">
        <f t="shared" si="252"/>
        <v>no</v>
      </c>
      <c r="AR1027" s="20">
        <f t="shared" si="253"/>
        <v>25.353899999999999</v>
      </c>
      <c r="AS1027" s="63"/>
      <c r="AT1027" s="23">
        <f t="shared" si="243"/>
        <v>0.12</v>
      </c>
      <c r="AU1027" s="65">
        <f t="shared" si="254"/>
        <v>28.811249999999998</v>
      </c>
      <c r="AV1027" s="65"/>
      <c r="AW1027" s="65">
        <f t="shared" si="255"/>
        <v>28.811249999999998</v>
      </c>
      <c r="AX1027" s="65"/>
      <c r="AY1027" s="63">
        <f>VLOOKUP(L1027,'Status Report'!B:CF,81,0)</f>
        <v>0</v>
      </c>
      <c r="AZ1027" s="63" t="str">
        <f>VLOOKUP(L1027,'Status Report'!B:S,18,0)</f>
        <v xml:space="preserve">Konstantinos Zoupanos </v>
      </c>
      <c r="BB1027" s="63">
        <f>VLOOKUP(L1027,'Status Report'!B:Z,25,0)</f>
        <v>6</v>
      </c>
      <c r="BC1027" s="63">
        <f t="shared" si="256"/>
        <v>6</v>
      </c>
      <c r="BF1027">
        <f>VLOOKUP(L1027,'Status Report'!B:CE,82,0)</f>
        <v>0</v>
      </c>
      <c r="BG1027">
        <f>VLOOKUP(L1027,'Status Report'!B:CF,83,0)</f>
        <v>0</v>
      </c>
      <c r="BH1027">
        <f>VLOOKUP(L1027,'Status Report'!B:CG,84,0)</f>
        <v>0</v>
      </c>
      <c r="BI1027" t="s">
        <v>901</v>
      </c>
      <c r="BJ1027" t="s">
        <v>795</v>
      </c>
      <c r="BM1027" s="67">
        <f t="shared" si="257"/>
        <v>10</v>
      </c>
    </row>
    <row r="1028" spans="1:65" x14ac:dyDescent="0.25">
      <c r="A1028" s="68" t="str">
        <f>VLOOKUP(L1028,'Status Report'!B:CB,79,0)</f>
        <v>Heineken - F1</v>
      </c>
      <c r="C1028">
        <v>20006103</v>
      </c>
      <c r="D1028">
        <v>3090233</v>
      </c>
      <c r="E1028" t="s">
        <v>835</v>
      </c>
      <c r="F1028" t="s">
        <v>836</v>
      </c>
      <c r="G1028" t="str">
        <f>VLOOKUP(D1028,'[2]sold to'!$A:$H,8,0)</f>
        <v>Hungary</v>
      </c>
      <c r="H1028" t="str">
        <f>VLOOKUP(D1028,'[2]sold to'!$A:$I,9,0)</f>
        <v>Europe</v>
      </c>
      <c r="K1028">
        <v>160</v>
      </c>
      <c r="L1028">
        <v>88027412</v>
      </c>
      <c r="M1028" t="s">
        <v>602</v>
      </c>
      <c r="N1028">
        <v>2</v>
      </c>
      <c r="P1028" t="str">
        <f>VLOOKUP(L1028,'Status Report'!B:AA,26,0)</f>
        <v>China</v>
      </c>
      <c r="Q1028" t="str">
        <f>VLOOKUP(L1028,'Status Report'!B:AB,27,0)</f>
        <v>Textiles-Clothing</v>
      </c>
      <c r="R1028">
        <f>VLOOKUP(L1028,'Status Report'!B:X,23,0)</f>
        <v>84</v>
      </c>
      <c r="S1028" t="str">
        <f>VLOOKUP(L1028,'Status Report'!B:T,19,0)</f>
        <v>Promocean The Netherlands BV</v>
      </c>
      <c r="T1028" s="62">
        <f>VLOOKUP(L1028,'Status Report'!B:E,4,0)</f>
        <v>3</v>
      </c>
      <c r="U1028" s="19">
        <f>_xlfn.IFS(AI1028="Den Bosch",VLOOKUP(L1028,'Status Report'!B:AM,35,0),AI1028="Yantian",VLOOKUP(L1028,'Status Report'!B:AM,36,0),AI1028="",IF(H1028="Asia Pacific",VLOOKUP(L1028,'Status Report'!B:AM,36,0),VLOOKUP(L1028,'Status Report'!B:AM,35,0)),AI1028="Direct shipment",IF(H1028="Asia Pacific",VLOOKUP(L1028,'Status Report'!B:AM,36,0),VLOOKUP(L1028,'Status Report'!B:AM,35,0)))</f>
        <v>36.299999999999997</v>
      </c>
      <c r="V1028" s="20">
        <f t="shared" si="244"/>
        <v>72.599999999999994</v>
      </c>
      <c r="W1028" s="19">
        <f>_xlfn.IFS(AI1028="Den Bosch",VLOOKUP(L1028,'Status Report'!B:AM,37,0),AI1028="Yantian",VLOOKUP(L1028,'Status Report'!B:AM,38,0),AI1028="",IF(H1028="Asia Pacific",VLOOKUP(L1028,'Status Report'!B:AM,38,0),VLOOKUP(L1028,'Status Report'!B:AM,37,0)),AI1028="Direct shipment",IF(H1028="Asia Pacific",VLOOKUP(L1028,'Status Report'!B:AM,38,0),VLOOKUP(L1028,'Status Report'!B:AM,37,0)))</f>
        <v>30.54</v>
      </c>
      <c r="X1028" s="20">
        <f t="shared" si="245"/>
        <v>61.08</v>
      </c>
      <c r="Y1028" s="20">
        <f>_xlfn.IFS(AI1028="Den Bosch",VLOOKUP(L1028,'Status Report'!B:AO,39,0),AI1028="Yantian",VLOOKUP(L1028,'Status Report'!B:AO,40,0),AI1028="",IF(H1028="Asia Pacific",VLOOKUP(L1028,'Status Report'!B:AO,40,0),VLOOKUP(L1028,'Status Report'!B:AO,39,0)),AI1028="Direct shipment",IF(H1028="Asia Pacific",VLOOKUP(L1028,'Status Report'!B:AO,40,0),VLOOKUP(L1028,'Status Report'!B:AO,39,0)))</f>
        <v>0</v>
      </c>
      <c r="Z1028" s="20">
        <f t="shared" si="246"/>
        <v>0</v>
      </c>
      <c r="AA1028" s="20">
        <f t="shared" si="247"/>
        <v>61.08</v>
      </c>
      <c r="AB1028" s="21">
        <f>_xlfn.IFS(AI1028="Den Bosch",VLOOKUP(L1028,'Status Report'!B:AM,33,0),AI1028="Yantian",VLOOKUP(L1028,'Status Report'!B:AM,34,0),AI1028="",IF(H1028="Asia Pacific",VLOOKUP(L1028,'Status Report'!B:AM,34,0),VLOOKUP(L1028,'Status Report'!B:AM,33,0)),AI1028="Direct shipment",IF(H1028="Asia Pacific",VLOOKUP(L1028,'Status Report'!B:AM,34,0),VLOOKUP(L1028,'Status Report'!B:AM,33,0)))</f>
        <v>26.629200000000001</v>
      </c>
      <c r="AC1028" s="21">
        <f>VLOOKUP(L1028,'Status Report'!B:CE,82,0)</f>
        <v>0</v>
      </c>
      <c r="AD1028" s="21">
        <f t="shared" si="248"/>
        <v>26.629200000000001</v>
      </c>
      <c r="AE1028" s="63">
        <f>VLOOKUP(L1028,'Status Report'!B:W,20,0)</f>
        <v>35</v>
      </c>
      <c r="AF1028" s="63">
        <f>VLOOKUP(L1028,'Status Report'!B:W,21,0)</f>
        <v>28</v>
      </c>
      <c r="AG1028" s="63">
        <f>VLOOKUP(L1028,'Status Report'!B:W,22,0)</f>
        <v>5</v>
      </c>
      <c r="AH1028" s="22">
        <f t="shared" si="249"/>
        <v>9.7999999999999997E-3</v>
      </c>
      <c r="AI1028" t="s">
        <v>990</v>
      </c>
      <c r="AK1028" s="63">
        <f>IFERROR(VLOOKUP(G1028,ASEAN!A:A,1,0),0)</f>
        <v>0</v>
      </c>
      <c r="AL1028" s="63">
        <f>IFERROR(VLOOKUP(D1028,'[3]customer specs'!$B$1:$D$65536,3,0),0)</f>
        <v>0</v>
      </c>
      <c r="AM1028" s="64">
        <f t="shared" si="250"/>
        <v>11.519999999999996</v>
      </c>
      <c r="AN1028" s="64">
        <f t="shared" si="251"/>
        <v>0</v>
      </c>
      <c r="AO1028" s="63"/>
      <c r="AP1028" s="63"/>
      <c r="AQ1028" s="63" t="str">
        <f t="shared" si="252"/>
        <v>no</v>
      </c>
      <c r="AR1028" s="20">
        <f t="shared" si="253"/>
        <v>53.258400000000002</v>
      </c>
      <c r="AS1028" s="63"/>
      <c r="AT1028" s="23">
        <f t="shared" si="243"/>
        <v>0.12</v>
      </c>
      <c r="AU1028" s="65">
        <f t="shared" si="254"/>
        <v>30.260454545454547</v>
      </c>
      <c r="AV1028" s="65"/>
      <c r="AW1028" s="65">
        <f t="shared" si="255"/>
        <v>60.520909090909093</v>
      </c>
      <c r="AX1028" s="65"/>
      <c r="AY1028" s="63">
        <f>VLOOKUP(L1028,'Status Report'!B:CF,81,0)</f>
        <v>0</v>
      </c>
      <c r="AZ1028" s="63" t="str">
        <f>VLOOKUP(L1028,'Status Report'!B:S,18,0)</f>
        <v xml:space="preserve">Konstantinos Zoupanos </v>
      </c>
      <c r="BB1028" s="63">
        <f>VLOOKUP(L1028,'Status Report'!B:Z,25,0)</f>
        <v>6</v>
      </c>
      <c r="BC1028" s="63">
        <f t="shared" si="256"/>
        <v>12</v>
      </c>
      <c r="BF1028">
        <f>VLOOKUP(L1028,'Status Report'!B:CE,82,0)</f>
        <v>0</v>
      </c>
      <c r="BG1028">
        <f>VLOOKUP(L1028,'Status Report'!B:CF,83,0)</f>
        <v>0</v>
      </c>
      <c r="BH1028">
        <f>VLOOKUP(L1028,'Status Report'!B:CG,84,0)</f>
        <v>0</v>
      </c>
      <c r="BI1028" t="s">
        <v>901</v>
      </c>
      <c r="BJ1028" t="s">
        <v>795</v>
      </c>
      <c r="BM1028" s="67">
        <f t="shared" si="257"/>
        <v>841</v>
      </c>
    </row>
    <row r="1029" spans="1:65" x14ac:dyDescent="0.25">
      <c r="A1029" s="68" t="str">
        <f>VLOOKUP(L1029,'Status Report'!B:CB,79,0)</f>
        <v>Heineken - F1</v>
      </c>
      <c r="C1029">
        <v>20006103</v>
      </c>
      <c r="D1029">
        <v>3090233</v>
      </c>
      <c r="E1029" t="s">
        <v>835</v>
      </c>
      <c r="F1029" t="s">
        <v>836</v>
      </c>
      <c r="G1029" t="str">
        <f>VLOOKUP(D1029,'[2]sold to'!$A:$H,8,0)</f>
        <v>Hungary</v>
      </c>
      <c r="H1029" t="str">
        <f>VLOOKUP(D1029,'[2]sold to'!$A:$I,9,0)</f>
        <v>Europe</v>
      </c>
      <c r="K1029">
        <v>170</v>
      </c>
      <c r="L1029">
        <v>88027413</v>
      </c>
      <c r="M1029" t="s">
        <v>603</v>
      </c>
      <c r="N1029">
        <v>2</v>
      </c>
      <c r="P1029" t="str">
        <f>VLOOKUP(L1029,'Status Report'!B:AA,26,0)</f>
        <v>China</v>
      </c>
      <c r="Q1029" t="str">
        <f>VLOOKUP(L1029,'Status Report'!B:AB,27,0)</f>
        <v>Textiles-Clothing</v>
      </c>
      <c r="R1029">
        <f>VLOOKUP(L1029,'Status Report'!B:X,23,0)</f>
        <v>84</v>
      </c>
      <c r="S1029" t="str">
        <f>VLOOKUP(L1029,'Status Report'!B:T,19,0)</f>
        <v>Promocean The Netherlands BV</v>
      </c>
      <c r="T1029" s="62">
        <f>VLOOKUP(L1029,'Status Report'!B:E,4,0)</f>
        <v>3</v>
      </c>
      <c r="U1029" s="19">
        <f>_xlfn.IFS(AI1029="Den Bosch",VLOOKUP(L1029,'Status Report'!B:AM,35,0),AI1029="Yantian",VLOOKUP(L1029,'Status Report'!B:AM,36,0),AI1029="",IF(H1029="Asia Pacific",VLOOKUP(L1029,'Status Report'!B:AM,36,0),VLOOKUP(L1029,'Status Report'!B:AM,35,0)),AI1029="Direct shipment",IF(H1029="Asia Pacific",VLOOKUP(L1029,'Status Report'!B:AM,36,0),VLOOKUP(L1029,'Status Report'!B:AM,35,0)))</f>
        <v>36.299999999999997</v>
      </c>
      <c r="V1029" s="20">
        <f t="shared" si="244"/>
        <v>72.599999999999994</v>
      </c>
      <c r="W1029" s="19">
        <f>_xlfn.IFS(AI1029="Den Bosch",VLOOKUP(L1029,'Status Report'!B:AM,37,0),AI1029="Yantian",VLOOKUP(L1029,'Status Report'!B:AM,38,0),AI1029="",IF(H1029="Asia Pacific",VLOOKUP(L1029,'Status Report'!B:AM,38,0),VLOOKUP(L1029,'Status Report'!B:AM,37,0)),AI1029="Direct shipment",IF(H1029="Asia Pacific",VLOOKUP(L1029,'Status Report'!B:AM,38,0),VLOOKUP(L1029,'Status Report'!B:AM,37,0)))</f>
        <v>30.54</v>
      </c>
      <c r="X1029" s="20">
        <f t="shared" si="245"/>
        <v>61.08</v>
      </c>
      <c r="Y1029" s="20">
        <f>_xlfn.IFS(AI1029="Den Bosch",VLOOKUP(L1029,'Status Report'!B:AO,39,0),AI1029="Yantian",VLOOKUP(L1029,'Status Report'!B:AO,40,0),AI1029="",IF(H1029="Asia Pacific",VLOOKUP(L1029,'Status Report'!B:AO,40,0),VLOOKUP(L1029,'Status Report'!B:AO,39,0)),AI1029="Direct shipment",IF(H1029="Asia Pacific",VLOOKUP(L1029,'Status Report'!B:AO,40,0),VLOOKUP(L1029,'Status Report'!B:AO,39,0)))</f>
        <v>0</v>
      </c>
      <c r="Z1029" s="20">
        <f t="shared" si="246"/>
        <v>0</v>
      </c>
      <c r="AA1029" s="20">
        <f t="shared" si="247"/>
        <v>61.08</v>
      </c>
      <c r="AB1029" s="21">
        <f>_xlfn.IFS(AI1029="Den Bosch",VLOOKUP(L1029,'Status Report'!B:AM,33,0),AI1029="Yantian",VLOOKUP(L1029,'Status Report'!B:AM,34,0),AI1029="",IF(H1029="Asia Pacific",VLOOKUP(L1029,'Status Report'!B:AM,34,0),VLOOKUP(L1029,'Status Report'!B:AM,33,0)),AI1029="Direct shipment",IF(H1029="Asia Pacific",VLOOKUP(L1029,'Status Report'!B:AM,34,0),VLOOKUP(L1029,'Status Report'!B:AM,33,0)))</f>
        <v>26.629200000000001</v>
      </c>
      <c r="AC1029" s="21">
        <f>VLOOKUP(L1029,'Status Report'!B:CE,82,0)</f>
        <v>0</v>
      </c>
      <c r="AD1029" s="21">
        <f t="shared" si="248"/>
        <v>26.629200000000001</v>
      </c>
      <c r="AE1029" s="63">
        <f>VLOOKUP(L1029,'Status Report'!B:W,20,0)</f>
        <v>35</v>
      </c>
      <c r="AF1029" s="63">
        <f>VLOOKUP(L1029,'Status Report'!B:W,21,0)</f>
        <v>28</v>
      </c>
      <c r="AG1029" s="63">
        <f>VLOOKUP(L1029,'Status Report'!B:W,22,0)</f>
        <v>5</v>
      </c>
      <c r="AH1029" s="22">
        <f t="shared" si="249"/>
        <v>9.7999999999999997E-3</v>
      </c>
      <c r="AI1029" t="s">
        <v>990</v>
      </c>
      <c r="AK1029" s="63">
        <f>IFERROR(VLOOKUP(G1029,ASEAN!A:A,1,0),0)</f>
        <v>0</v>
      </c>
      <c r="AL1029" s="63">
        <f>IFERROR(VLOOKUP(D1029,'[3]customer specs'!$B$1:$D$65536,3,0),0)</f>
        <v>0</v>
      </c>
      <c r="AM1029" s="64">
        <f t="shared" si="250"/>
        <v>11.519999999999996</v>
      </c>
      <c r="AN1029" s="64">
        <f t="shared" si="251"/>
        <v>0</v>
      </c>
      <c r="AO1029" s="63"/>
      <c r="AP1029" s="63"/>
      <c r="AQ1029" s="63" t="str">
        <f t="shared" si="252"/>
        <v>no</v>
      </c>
      <c r="AR1029" s="20">
        <f t="shared" si="253"/>
        <v>53.258400000000002</v>
      </c>
      <c r="AS1029" s="63"/>
      <c r="AT1029" s="23">
        <f t="shared" si="243"/>
        <v>0.12</v>
      </c>
      <c r="AU1029" s="65">
        <f t="shared" si="254"/>
        <v>30.260454545454547</v>
      </c>
      <c r="AV1029" s="65"/>
      <c r="AW1029" s="65">
        <f t="shared" si="255"/>
        <v>60.520909090909093</v>
      </c>
      <c r="AX1029" s="65"/>
      <c r="AY1029" s="63">
        <f>VLOOKUP(L1029,'Status Report'!B:CF,81,0)</f>
        <v>0</v>
      </c>
      <c r="AZ1029" s="63" t="str">
        <f>VLOOKUP(L1029,'Status Report'!B:S,18,0)</f>
        <v xml:space="preserve">Konstantinos Zoupanos </v>
      </c>
      <c r="BB1029" s="63">
        <f>VLOOKUP(L1029,'Status Report'!B:Z,25,0)</f>
        <v>6</v>
      </c>
      <c r="BC1029" s="63">
        <f t="shared" si="256"/>
        <v>12</v>
      </c>
      <c r="BF1029">
        <f>VLOOKUP(L1029,'Status Report'!B:CE,82,0)</f>
        <v>0</v>
      </c>
      <c r="BG1029">
        <f>VLOOKUP(L1029,'Status Report'!B:CF,83,0)</f>
        <v>0</v>
      </c>
      <c r="BH1029">
        <f>VLOOKUP(L1029,'Status Report'!B:CG,84,0)</f>
        <v>0</v>
      </c>
      <c r="BI1029" t="s">
        <v>901</v>
      </c>
      <c r="BJ1029" t="s">
        <v>795</v>
      </c>
      <c r="BM1029" s="67">
        <f t="shared" si="257"/>
        <v>861</v>
      </c>
    </row>
    <row r="1030" spans="1:65" x14ac:dyDescent="0.25">
      <c r="A1030" s="68" t="str">
        <f>VLOOKUP(L1030,'Status Report'!B:CB,79,0)</f>
        <v>Heineken - F1</v>
      </c>
      <c r="C1030">
        <v>20006102</v>
      </c>
      <c r="D1030">
        <v>3097089</v>
      </c>
      <c r="E1030" t="s">
        <v>913</v>
      </c>
      <c r="F1030" t="s">
        <v>914</v>
      </c>
      <c r="G1030" t="str">
        <f>VLOOKUP(D1030,'[2]sold to'!$A:$H,8,0)</f>
        <v>Slovakia</v>
      </c>
      <c r="H1030" t="str">
        <f>VLOOKUP(D1030,'[2]sold to'!$A:$I,9,0)</f>
        <v>Europe</v>
      </c>
      <c r="K1030">
        <v>450</v>
      </c>
      <c r="L1030">
        <v>88027407</v>
      </c>
      <c r="M1030" t="s">
        <v>274</v>
      </c>
      <c r="N1030">
        <v>4</v>
      </c>
      <c r="P1030" t="str">
        <f>VLOOKUP(L1030,'Status Report'!B:AA,26,0)</f>
        <v>China</v>
      </c>
      <c r="Q1030" t="str">
        <f>VLOOKUP(L1030,'Status Report'!B:AB,27,0)</f>
        <v>Textiles-Clothing</v>
      </c>
      <c r="R1030">
        <f>VLOOKUP(L1030,'Status Report'!B:X,23,0)</f>
        <v>84</v>
      </c>
      <c r="S1030" t="str">
        <f>VLOOKUP(L1030,'Status Report'!B:T,19,0)</f>
        <v>Miles Promocean</v>
      </c>
      <c r="T1030" s="62">
        <f>VLOOKUP(L1030,'Status Report'!B:E,4,0)</f>
        <v>1</v>
      </c>
      <c r="U1030" s="19">
        <f>_xlfn.IFS(AI1030="Den Bosch",VLOOKUP(L1030,'Status Report'!B:AM,35,0),AI1030="Yantian",VLOOKUP(L1030,'Status Report'!B:AM,36,0),AI1030="",IF(H1030="Asia Pacific",VLOOKUP(L1030,'Status Report'!B:AM,36,0),VLOOKUP(L1030,'Status Report'!B:AM,35,0)),AI1030="Direct shipment",IF(H1030="Asia Pacific",VLOOKUP(L1030,'Status Report'!B:AM,36,0),VLOOKUP(L1030,'Status Report'!B:AM,35,0)))</f>
        <v>36.299999999999997</v>
      </c>
      <c r="V1030" s="20">
        <f t="shared" si="244"/>
        <v>145.19999999999999</v>
      </c>
      <c r="W1030" s="19">
        <f>_xlfn.IFS(AI1030="Den Bosch",VLOOKUP(L1030,'Status Report'!B:AM,37,0),AI1030="Yantian",VLOOKUP(L1030,'Status Report'!B:AM,38,0),AI1030="",IF(H1030="Asia Pacific",VLOOKUP(L1030,'Status Report'!B:AM,38,0),VLOOKUP(L1030,'Status Report'!B:AM,37,0)),AI1030="Direct shipment",IF(H1030="Asia Pacific",VLOOKUP(L1030,'Status Report'!B:AM,38,0),VLOOKUP(L1030,'Status Report'!B:AM,37,0)))</f>
        <v>36.299999999999997</v>
      </c>
      <c r="X1030" s="20">
        <f t="shared" si="245"/>
        <v>145.19999999999999</v>
      </c>
      <c r="Y1030" s="20">
        <f>_xlfn.IFS(AI1030="Den Bosch",VLOOKUP(L1030,'Status Report'!B:AO,39,0),AI1030="Yantian",VLOOKUP(L1030,'Status Report'!B:AO,40,0),AI1030="",IF(H1030="Asia Pacific",VLOOKUP(L1030,'Status Report'!B:AO,40,0),VLOOKUP(L1030,'Status Report'!B:AO,39,0)),AI1030="Direct shipment",IF(H1030="Asia Pacific",VLOOKUP(L1030,'Status Report'!B:AO,40,0),VLOOKUP(L1030,'Status Report'!B:AO,39,0)))</f>
        <v>0</v>
      </c>
      <c r="Z1030" s="20">
        <f t="shared" si="246"/>
        <v>0</v>
      </c>
      <c r="AA1030" s="20">
        <f t="shared" si="247"/>
        <v>145.19999999999999</v>
      </c>
      <c r="AB1030" s="21">
        <f>_xlfn.IFS(AI1030="Den Bosch",VLOOKUP(L1030,'Status Report'!B:AM,33,0),AI1030="Yantian",VLOOKUP(L1030,'Status Report'!B:AM,34,0),AI1030="",IF(H1030="Asia Pacific",VLOOKUP(L1030,'Status Report'!B:AM,34,0),VLOOKUP(L1030,'Status Report'!B:AM,33,0)),AI1030="Direct shipment",IF(H1030="Asia Pacific",VLOOKUP(L1030,'Status Report'!B:AM,34,0),VLOOKUP(L1030,'Status Report'!B:AM,33,0)))</f>
        <v>31.648499999999999</v>
      </c>
      <c r="AC1030" s="21">
        <f>VLOOKUP(L1030,'Status Report'!B:CE,82,0)</f>
        <v>0</v>
      </c>
      <c r="AD1030" s="21">
        <f t="shared" si="248"/>
        <v>31.648499999999999</v>
      </c>
      <c r="AE1030" s="63">
        <f>VLOOKUP(L1030,'Status Report'!B:W,20,0)</f>
        <v>35</v>
      </c>
      <c r="AF1030" s="63">
        <f>VLOOKUP(L1030,'Status Report'!B:W,21,0)</f>
        <v>28</v>
      </c>
      <c r="AG1030" s="63">
        <f>VLOOKUP(L1030,'Status Report'!B:W,22,0)</f>
        <v>5</v>
      </c>
      <c r="AH1030" s="22">
        <f t="shared" si="249"/>
        <v>1.9599999999999999E-2</v>
      </c>
      <c r="AK1030" s="63">
        <f>IFERROR(VLOOKUP(G1030,ASEAN!A:A,1,0),0)</f>
        <v>0</v>
      </c>
      <c r="AL1030" s="63">
        <f>IFERROR(VLOOKUP(D1030,'[3]customer specs'!$B$1:$D$65536,3,0),0)</f>
        <v>0</v>
      </c>
      <c r="AM1030" s="64">
        <f t="shared" si="250"/>
        <v>0</v>
      </c>
      <c r="AN1030" s="64">
        <f t="shared" si="251"/>
        <v>0</v>
      </c>
      <c r="AO1030" s="63"/>
      <c r="AP1030" s="63"/>
      <c r="AQ1030" s="63" t="str">
        <f t="shared" si="252"/>
        <v>no</v>
      </c>
      <c r="AR1030" s="20">
        <f t="shared" si="253"/>
        <v>126.59399999999999</v>
      </c>
      <c r="AS1030" s="63"/>
      <c r="AT1030" s="23">
        <f t="shared" si="243"/>
        <v>0.12</v>
      </c>
      <c r="AU1030" s="65">
        <f t="shared" si="254"/>
        <v>35.964204545454542</v>
      </c>
      <c r="AV1030" s="65"/>
      <c r="AW1030" s="65">
        <f t="shared" si="255"/>
        <v>143.85681818181817</v>
      </c>
      <c r="AX1030" s="65"/>
      <c r="AY1030" s="63">
        <f>VLOOKUP(L1030,'Status Report'!B:CF,81,0)</f>
        <v>0</v>
      </c>
      <c r="AZ1030" s="63" t="str">
        <f>VLOOKUP(L1030,'Status Report'!B:S,18,0)</f>
        <v xml:space="preserve">Konstantinos Zoupanos </v>
      </c>
      <c r="BB1030" s="63">
        <f>VLOOKUP(L1030,'Status Report'!B:Z,25,0)</f>
        <v>6</v>
      </c>
      <c r="BC1030" s="63">
        <f t="shared" si="256"/>
        <v>24</v>
      </c>
      <c r="BF1030">
        <f>VLOOKUP(L1030,'Status Report'!B:CE,82,0)</f>
        <v>0</v>
      </c>
      <c r="BG1030">
        <f>VLOOKUP(L1030,'Status Report'!B:CF,83,0)</f>
        <v>0</v>
      </c>
      <c r="BH1030">
        <f>VLOOKUP(L1030,'Status Report'!B:CG,84,0)</f>
        <v>0</v>
      </c>
      <c r="BI1030" t="s">
        <v>901</v>
      </c>
      <c r="BJ1030" t="s">
        <v>795</v>
      </c>
      <c r="BM1030" s="67">
        <f t="shared" si="257"/>
        <v>4</v>
      </c>
    </row>
    <row r="1031" spans="1:65" x14ac:dyDescent="0.25">
      <c r="A1031" s="68" t="str">
        <f>VLOOKUP(L1031,'Status Report'!B:CB,79,0)</f>
        <v>Heineken - F1</v>
      </c>
      <c r="C1031">
        <v>20006102</v>
      </c>
      <c r="D1031">
        <v>3097089</v>
      </c>
      <c r="E1031" t="s">
        <v>913</v>
      </c>
      <c r="F1031" t="s">
        <v>914</v>
      </c>
      <c r="G1031" t="str">
        <f>VLOOKUP(D1031,'[2]sold to'!$A:$H,8,0)</f>
        <v>Slovakia</v>
      </c>
      <c r="H1031" t="str">
        <f>VLOOKUP(D1031,'[2]sold to'!$A:$I,9,0)</f>
        <v>Europe</v>
      </c>
      <c r="K1031">
        <v>460</v>
      </c>
      <c r="L1031">
        <v>88027408</v>
      </c>
      <c r="M1031" t="s">
        <v>276</v>
      </c>
      <c r="N1031">
        <v>4</v>
      </c>
      <c r="P1031" t="str">
        <f>VLOOKUP(L1031,'Status Report'!B:AA,26,0)</f>
        <v>China</v>
      </c>
      <c r="Q1031" t="str">
        <f>VLOOKUP(L1031,'Status Report'!B:AB,27,0)</f>
        <v>Textiles-Clothing</v>
      </c>
      <c r="R1031">
        <f>VLOOKUP(L1031,'Status Report'!B:X,23,0)</f>
        <v>84</v>
      </c>
      <c r="S1031" t="str">
        <f>VLOOKUP(L1031,'Status Report'!B:T,19,0)</f>
        <v>Miles Promocean</v>
      </c>
      <c r="T1031" s="62">
        <f>VLOOKUP(L1031,'Status Report'!B:E,4,0)</f>
        <v>1</v>
      </c>
      <c r="U1031" s="19">
        <f>_xlfn.IFS(AI1031="Den Bosch",VLOOKUP(L1031,'Status Report'!B:AM,35,0),AI1031="Yantian",VLOOKUP(L1031,'Status Report'!B:AM,36,0),AI1031="",IF(H1031="Asia Pacific",VLOOKUP(L1031,'Status Report'!B:AM,36,0),VLOOKUP(L1031,'Status Report'!B:AM,35,0)),AI1031="Direct shipment",IF(H1031="Asia Pacific",VLOOKUP(L1031,'Status Report'!B:AM,36,0),VLOOKUP(L1031,'Status Report'!B:AM,35,0)))</f>
        <v>36.299999999999997</v>
      </c>
      <c r="V1031" s="20">
        <f t="shared" si="244"/>
        <v>145.19999999999999</v>
      </c>
      <c r="W1031" s="19">
        <f>_xlfn.IFS(AI1031="Den Bosch",VLOOKUP(L1031,'Status Report'!B:AM,37,0),AI1031="Yantian",VLOOKUP(L1031,'Status Report'!B:AM,38,0),AI1031="",IF(H1031="Asia Pacific",VLOOKUP(L1031,'Status Report'!B:AM,38,0),VLOOKUP(L1031,'Status Report'!B:AM,37,0)),AI1031="Direct shipment",IF(H1031="Asia Pacific",VLOOKUP(L1031,'Status Report'!B:AM,38,0),VLOOKUP(L1031,'Status Report'!B:AM,37,0)))</f>
        <v>36.299999999999997</v>
      </c>
      <c r="X1031" s="20">
        <f t="shared" si="245"/>
        <v>145.19999999999999</v>
      </c>
      <c r="Y1031" s="20">
        <f>_xlfn.IFS(AI1031="Den Bosch",VLOOKUP(L1031,'Status Report'!B:AO,39,0),AI1031="Yantian",VLOOKUP(L1031,'Status Report'!B:AO,40,0),AI1031="",IF(H1031="Asia Pacific",VLOOKUP(L1031,'Status Report'!B:AO,40,0),VLOOKUP(L1031,'Status Report'!B:AO,39,0)),AI1031="Direct shipment",IF(H1031="Asia Pacific",VLOOKUP(L1031,'Status Report'!B:AO,40,0),VLOOKUP(L1031,'Status Report'!B:AO,39,0)))</f>
        <v>0</v>
      </c>
      <c r="Z1031" s="20">
        <f t="shared" si="246"/>
        <v>0</v>
      </c>
      <c r="AA1031" s="20">
        <f t="shared" si="247"/>
        <v>145.19999999999999</v>
      </c>
      <c r="AB1031" s="21">
        <f>_xlfn.IFS(AI1031="Den Bosch",VLOOKUP(L1031,'Status Report'!B:AM,33,0),AI1031="Yantian",VLOOKUP(L1031,'Status Report'!B:AM,34,0),AI1031="",IF(H1031="Asia Pacific",VLOOKUP(L1031,'Status Report'!B:AM,34,0),VLOOKUP(L1031,'Status Report'!B:AM,33,0)),AI1031="Direct shipment",IF(H1031="Asia Pacific",VLOOKUP(L1031,'Status Report'!B:AM,34,0),VLOOKUP(L1031,'Status Report'!B:AM,33,0)))</f>
        <v>31.648499999999999</v>
      </c>
      <c r="AC1031" s="21">
        <f>VLOOKUP(L1031,'Status Report'!B:CE,82,0)</f>
        <v>0</v>
      </c>
      <c r="AD1031" s="21">
        <f t="shared" si="248"/>
        <v>31.648499999999999</v>
      </c>
      <c r="AE1031" s="63">
        <f>VLOOKUP(L1031,'Status Report'!B:W,20,0)</f>
        <v>35</v>
      </c>
      <c r="AF1031" s="63">
        <f>VLOOKUP(L1031,'Status Report'!B:W,21,0)</f>
        <v>28</v>
      </c>
      <c r="AG1031" s="63">
        <f>VLOOKUP(L1031,'Status Report'!B:W,22,0)</f>
        <v>5</v>
      </c>
      <c r="AH1031" s="22">
        <f t="shared" si="249"/>
        <v>1.9599999999999999E-2</v>
      </c>
      <c r="AK1031" s="63">
        <f>IFERROR(VLOOKUP(G1031,ASEAN!A:A,1,0),0)</f>
        <v>0</v>
      </c>
      <c r="AL1031" s="63">
        <f>IFERROR(VLOOKUP(D1031,'[3]customer specs'!$B$1:$D$65536,3,0),0)</f>
        <v>0</v>
      </c>
      <c r="AM1031" s="64">
        <f t="shared" si="250"/>
        <v>0</v>
      </c>
      <c r="AN1031" s="64">
        <f t="shared" si="251"/>
        <v>0</v>
      </c>
      <c r="AO1031" s="63"/>
      <c r="AP1031" s="63"/>
      <c r="AQ1031" s="63" t="str">
        <f t="shared" si="252"/>
        <v>no</v>
      </c>
      <c r="AR1031" s="20">
        <f t="shared" si="253"/>
        <v>126.59399999999999</v>
      </c>
      <c r="AS1031" s="63"/>
      <c r="AT1031" s="23">
        <f t="shared" si="243"/>
        <v>0.12</v>
      </c>
      <c r="AU1031" s="65">
        <f t="shared" si="254"/>
        <v>35.964204545454542</v>
      </c>
      <c r="AV1031" s="65"/>
      <c r="AW1031" s="65">
        <f t="shared" si="255"/>
        <v>143.85681818181817</v>
      </c>
      <c r="AX1031" s="65"/>
      <c r="AY1031" s="63">
        <f>VLOOKUP(L1031,'Status Report'!B:CF,81,0)</f>
        <v>0</v>
      </c>
      <c r="AZ1031" s="63" t="str">
        <f>VLOOKUP(L1031,'Status Report'!B:S,18,0)</f>
        <v xml:space="preserve">Konstantinos Zoupanos </v>
      </c>
      <c r="BB1031" s="63">
        <f>VLOOKUP(L1031,'Status Report'!B:Z,25,0)</f>
        <v>6</v>
      </c>
      <c r="BC1031" s="63">
        <f t="shared" si="256"/>
        <v>24</v>
      </c>
      <c r="BF1031">
        <f>VLOOKUP(L1031,'Status Report'!B:CE,82,0)</f>
        <v>0</v>
      </c>
      <c r="BG1031">
        <f>VLOOKUP(L1031,'Status Report'!B:CF,83,0)</f>
        <v>0</v>
      </c>
      <c r="BH1031">
        <f>VLOOKUP(L1031,'Status Report'!B:CG,84,0)</f>
        <v>0</v>
      </c>
      <c r="BI1031" t="s">
        <v>901</v>
      </c>
      <c r="BJ1031" t="s">
        <v>795</v>
      </c>
      <c r="BM1031" s="67">
        <f t="shared" si="257"/>
        <v>4</v>
      </c>
    </row>
    <row r="1032" spans="1:65" x14ac:dyDescent="0.25">
      <c r="A1032" s="68" t="str">
        <f>VLOOKUP(L1032,'Status Report'!B:CB,79,0)</f>
        <v>Heineken - F1</v>
      </c>
      <c r="C1032">
        <v>20006102</v>
      </c>
      <c r="D1032">
        <v>3097089</v>
      </c>
      <c r="E1032" t="s">
        <v>913</v>
      </c>
      <c r="F1032" t="s">
        <v>914</v>
      </c>
      <c r="G1032" t="str">
        <f>VLOOKUP(D1032,'[2]sold to'!$A:$H,8,0)</f>
        <v>Slovakia</v>
      </c>
      <c r="H1032" t="str">
        <f>VLOOKUP(D1032,'[2]sold to'!$A:$I,9,0)</f>
        <v>Europe</v>
      </c>
      <c r="K1032">
        <v>470</v>
      </c>
      <c r="L1032">
        <v>88027409</v>
      </c>
      <c r="M1032" t="s">
        <v>279</v>
      </c>
      <c r="N1032">
        <v>4</v>
      </c>
      <c r="P1032" t="str">
        <f>VLOOKUP(L1032,'Status Report'!B:AA,26,0)</f>
        <v>China</v>
      </c>
      <c r="Q1032" t="str">
        <f>VLOOKUP(L1032,'Status Report'!B:AB,27,0)</f>
        <v>Textiles-Clothing</v>
      </c>
      <c r="R1032">
        <f>VLOOKUP(L1032,'Status Report'!B:X,23,0)</f>
        <v>84</v>
      </c>
      <c r="S1032" t="str">
        <f>VLOOKUP(L1032,'Status Report'!B:T,19,0)</f>
        <v>Miles Promocean</v>
      </c>
      <c r="T1032" s="62">
        <f>VLOOKUP(L1032,'Status Report'!B:E,4,0)</f>
        <v>1</v>
      </c>
      <c r="U1032" s="19">
        <f>_xlfn.IFS(AI1032="Den Bosch",VLOOKUP(L1032,'Status Report'!B:AM,35,0),AI1032="Yantian",VLOOKUP(L1032,'Status Report'!B:AM,36,0),AI1032="",IF(H1032="Asia Pacific",VLOOKUP(L1032,'Status Report'!B:AM,36,0),VLOOKUP(L1032,'Status Report'!B:AM,35,0)),AI1032="Direct shipment",IF(H1032="Asia Pacific",VLOOKUP(L1032,'Status Report'!B:AM,36,0),VLOOKUP(L1032,'Status Report'!B:AM,35,0)))</f>
        <v>36.299999999999997</v>
      </c>
      <c r="V1032" s="20">
        <f t="shared" si="244"/>
        <v>145.19999999999999</v>
      </c>
      <c r="W1032" s="19">
        <f>_xlfn.IFS(AI1032="Den Bosch",VLOOKUP(L1032,'Status Report'!B:AM,37,0),AI1032="Yantian",VLOOKUP(L1032,'Status Report'!B:AM,38,0),AI1032="",IF(H1032="Asia Pacific",VLOOKUP(L1032,'Status Report'!B:AM,38,0),VLOOKUP(L1032,'Status Report'!B:AM,37,0)),AI1032="Direct shipment",IF(H1032="Asia Pacific",VLOOKUP(L1032,'Status Report'!B:AM,38,0),VLOOKUP(L1032,'Status Report'!B:AM,37,0)))</f>
        <v>36.299999999999997</v>
      </c>
      <c r="X1032" s="20">
        <f t="shared" si="245"/>
        <v>145.19999999999999</v>
      </c>
      <c r="Y1032" s="20">
        <f>_xlfn.IFS(AI1032="Den Bosch",VLOOKUP(L1032,'Status Report'!B:AO,39,0),AI1032="Yantian",VLOOKUP(L1032,'Status Report'!B:AO,40,0),AI1032="",IF(H1032="Asia Pacific",VLOOKUP(L1032,'Status Report'!B:AO,40,0),VLOOKUP(L1032,'Status Report'!B:AO,39,0)),AI1032="Direct shipment",IF(H1032="Asia Pacific",VLOOKUP(L1032,'Status Report'!B:AO,40,0),VLOOKUP(L1032,'Status Report'!B:AO,39,0)))</f>
        <v>0</v>
      </c>
      <c r="Z1032" s="20">
        <f t="shared" si="246"/>
        <v>0</v>
      </c>
      <c r="AA1032" s="20">
        <f t="shared" si="247"/>
        <v>145.19999999999999</v>
      </c>
      <c r="AB1032" s="21">
        <f>_xlfn.IFS(AI1032="Den Bosch",VLOOKUP(L1032,'Status Report'!B:AM,33,0),AI1032="Yantian",VLOOKUP(L1032,'Status Report'!B:AM,34,0),AI1032="",IF(H1032="Asia Pacific",VLOOKUP(L1032,'Status Report'!B:AM,34,0),VLOOKUP(L1032,'Status Report'!B:AM,33,0)),AI1032="Direct shipment",IF(H1032="Asia Pacific",VLOOKUP(L1032,'Status Report'!B:AM,34,0),VLOOKUP(L1032,'Status Report'!B:AM,33,0)))</f>
        <v>31.648499999999999</v>
      </c>
      <c r="AC1032" s="21">
        <f>VLOOKUP(L1032,'Status Report'!B:CE,82,0)</f>
        <v>0</v>
      </c>
      <c r="AD1032" s="21">
        <f t="shared" si="248"/>
        <v>31.648499999999999</v>
      </c>
      <c r="AE1032" s="63">
        <f>VLOOKUP(L1032,'Status Report'!B:W,20,0)</f>
        <v>35</v>
      </c>
      <c r="AF1032" s="63">
        <f>VLOOKUP(L1032,'Status Report'!B:W,21,0)</f>
        <v>28</v>
      </c>
      <c r="AG1032" s="63">
        <f>VLOOKUP(L1032,'Status Report'!B:W,22,0)</f>
        <v>5</v>
      </c>
      <c r="AH1032" s="22">
        <f t="shared" si="249"/>
        <v>1.9599999999999999E-2</v>
      </c>
      <c r="AK1032" s="63">
        <f>IFERROR(VLOOKUP(G1032,ASEAN!A:A,1,0),0)</f>
        <v>0</v>
      </c>
      <c r="AL1032" s="63">
        <f>IFERROR(VLOOKUP(D1032,'[3]customer specs'!$B$1:$D$65536,3,0),0)</f>
        <v>0</v>
      </c>
      <c r="AM1032" s="64">
        <f t="shared" si="250"/>
        <v>0</v>
      </c>
      <c r="AN1032" s="64">
        <f t="shared" si="251"/>
        <v>0</v>
      </c>
      <c r="AO1032" s="63"/>
      <c r="AP1032" s="63"/>
      <c r="AQ1032" s="63" t="str">
        <f t="shared" si="252"/>
        <v>no</v>
      </c>
      <c r="AR1032" s="20">
        <f t="shared" si="253"/>
        <v>126.59399999999999</v>
      </c>
      <c r="AS1032" s="63"/>
      <c r="AT1032" s="23">
        <f t="shared" si="243"/>
        <v>0.12</v>
      </c>
      <c r="AU1032" s="65">
        <f t="shared" si="254"/>
        <v>35.964204545454542</v>
      </c>
      <c r="AV1032" s="65"/>
      <c r="AW1032" s="65">
        <f t="shared" si="255"/>
        <v>143.85681818181817</v>
      </c>
      <c r="AX1032" s="65"/>
      <c r="AY1032" s="63">
        <f>VLOOKUP(L1032,'Status Report'!B:CF,81,0)</f>
        <v>0</v>
      </c>
      <c r="AZ1032" s="63" t="str">
        <f>VLOOKUP(L1032,'Status Report'!B:S,18,0)</f>
        <v xml:space="preserve">Konstantinos Zoupanos </v>
      </c>
      <c r="BB1032" s="63">
        <f>VLOOKUP(L1032,'Status Report'!B:Z,25,0)</f>
        <v>6</v>
      </c>
      <c r="BC1032" s="63">
        <f t="shared" si="256"/>
        <v>24</v>
      </c>
      <c r="BF1032">
        <f>VLOOKUP(L1032,'Status Report'!B:CE,82,0)</f>
        <v>0</v>
      </c>
      <c r="BG1032">
        <f>VLOOKUP(L1032,'Status Report'!B:CF,83,0)</f>
        <v>0</v>
      </c>
      <c r="BH1032">
        <f>VLOOKUP(L1032,'Status Report'!B:CG,84,0)</f>
        <v>0</v>
      </c>
      <c r="BI1032" t="s">
        <v>901</v>
      </c>
      <c r="BJ1032" t="s">
        <v>795</v>
      </c>
      <c r="BM1032" s="67">
        <f t="shared" si="257"/>
        <v>4</v>
      </c>
    </row>
    <row r="1033" spans="1:65" x14ac:dyDescent="0.25">
      <c r="A1033" s="68" t="str">
        <f>VLOOKUP(L1033,'Status Report'!B:CB,79,0)</f>
        <v>Heineken - F1</v>
      </c>
      <c r="C1033">
        <v>20006102</v>
      </c>
      <c r="D1033">
        <v>3097089</v>
      </c>
      <c r="E1033" t="s">
        <v>913</v>
      </c>
      <c r="F1033" t="s">
        <v>914</v>
      </c>
      <c r="G1033" t="str">
        <f>VLOOKUP(D1033,'[2]sold to'!$A:$H,8,0)</f>
        <v>Slovakia</v>
      </c>
      <c r="H1033" t="str">
        <f>VLOOKUP(D1033,'[2]sold to'!$A:$I,9,0)</f>
        <v>Europe</v>
      </c>
      <c r="K1033">
        <v>480</v>
      </c>
      <c r="L1033">
        <v>88027412</v>
      </c>
      <c r="M1033" t="s">
        <v>602</v>
      </c>
      <c r="N1033">
        <v>2</v>
      </c>
      <c r="P1033" t="str">
        <f>VLOOKUP(L1033,'Status Report'!B:AA,26,0)</f>
        <v>China</v>
      </c>
      <c r="Q1033" t="str">
        <f>VLOOKUP(L1033,'Status Report'!B:AB,27,0)</f>
        <v>Textiles-Clothing</v>
      </c>
      <c r="R1033">
        <f>VLOOKUP(L1033,'Status Report'!B:X,23,0)</f>
        <v>84</v>
      </c>
      <c r="S1033" t="str">
        <f>VLOOKUP(L1033,'Status Report'!B:T,19,0)</f>
        <v>Promocean The Netherlands BV</v>
      </c>
      <c r="T1033" s="62">
        <f>VLOOKUP(L1033,'Status Report'!B:E,4,0)</f>
        <v>3</v>
      </c>
      <c r="U1033" s="19">
        <f>_xlfn.IFS(AI1033="Den Bosch",VLOOKUP(L1033,'Status Report'!B:AM,35,0),AI1033="Yantian",VLOOKUP(L1033,'Status Report'!B:AM,36,0),AI1033="",IF(H1033="Asia Pacific",VLOOKUP(L1033,'Status Report'!B:AM,36,0),VLOOKUP(L1033,'Status Report'!B:AM,35,0)),AI1033="Direct shipment",IF(H1033="Asia Pacific",VLOOKUP(L1033,'Status Report'!B:AM,36,0),VLOOKUP(L1033,'Status Report'!B:AM,35,0)))</f>
        <v>36.299999999999997</v>
      </c>
      <c r="V1033" s="20">
        <f t="shared" si="244"/>
        <v>72.599999999999994</v>
      </c>
      <c r="W1033" s="19">
        <f>_xlfn.IFS(AI1033="Den Bosch",VLOOKUP(L1033,'Status Report'!B:AM,37,0),AI1033="Yantian",VLOOKUP(L1033,'Status Report'!B:AM,38,0),AI1033="",IF(H1033="Asia Pacific",VLOOKUP(L1033,'Status Report'!B:AM,38,0),VLOOKUP(L1033,'Status Report'!B:AM,37,0)),AI1033="Direct shipment",IF(H1033="Asia Pacific",VLOOKUP(L1033,'Status Report'!B:AM,38,0),VLOOKUP(L1033,'Status Report'!B:AM,37,0)))</f>
        <v>30.54</v>
      </c>
      <c r="X1033" s="20">
        <f t="shared" si="245"/>
        <v>61.08</v>
      </c>
      <c r="Y1033" s="20">
        <f>_xlfn.IFS(AI1033="Den Bosch",VLOOKUP(L1033,'Status Report'!B:AO,39,0),AI1033="Yantian",VLOOKUP(L1033,'Status Report'!B:AO,40,0),AI1033="",IF(H1033="Asia Pacific",VLOOKUP(L1033,'Status Report'!B:AO,40,0),VLOOKUP(L1033,'Status Report'!B:AO,39,0)),AI1033="Direct shipment",IF(H1033="Asia Pacific",VLOOKUP(L1033,'Status Report'!B:AO,40,0),VLOOKUP(L1033,'Status Report'!B:AO,39,0)))</f>
        <v>0</v>
      </c>
      <c r="Z1033" s="20">
        <f t="shared" si="246"/>
        <v>0</v>
      </c>
      <c r="AA1033" s="20">
        <f t="shared" si="247"/>
        <v>61.08</v>
      </c>
      <c r="AB1033" s="21">
        <f>_xlfn.IFS(AI1033="Den Bosch",VLOOKUP(L1033,'Status Report'!B:AM,33,0),AI1033="Yantian",VLOOKUP(L1033,'Status Report'!B:AM,34,0),AI1033="",IF(H1033="Asia Pacific",VLOOKUP(L1033,'Status Report'!B:AM,34,0),VLOOKUP(L1033,'Status Report'!B:AM,33,0)),AI1033="Direct shipment",IF(H1033="Asia Pacific",VLOOKUP(L1033,'Status Report'!B:AM,34,0),VLOOKUP(L1033,'Status Report'!B:AM,33,0)))</f>
        <v>26.629200000000001</v>
      </c>
      <c r="AC1033" s="21">
        <f>VLOOKUP(L1033,'Status Report'!B:CE,82,0)</f>
        <v>0</v>
      </c>
      <c r="AD1033" s="21">
        <f t="shared" si="248"/>
        <v>26.629200000000001</v>
      </c>
      <c r="AE1033" s="63">
        <f>VLOOKUP(L1033,'Status Report'!B:W,20,0)</f>
        <v>35</v>
      </c>
      <c r="AF1033" s="63">
        <f>VLOOKUP(L1033,'Status Report'!B:W,21,0)</f>
        <v>28</v>
      </c>
      <c r="AG1033" s="63">
        <f>VLOOKUP(L1033,'Status Report'!B:W,22,0)</f>
        <v>5</v>
      </c>
      <c r="AH1033" s="22">
        <f t="shared" si="249"/>
        <v>9.7999999999999997E-3</v>
      </c>
      <c r="AI1033" t="s">
        <v>990</v>
      </c>
      <c r="AK1033" s="63">
        <f>IFERROR(VLOOKUP(G1033,ASEAN!A:A,1,0),0)</f>
        <v>0</v>
      </c>
      <c r="AL1033" s="63">
        <f>IFERROR(VLOOKUP(D1033,'[3]customer specs'!$B$1:$D$65536,3,0),0)</f>
        <v>0</v>
      </c>
      <c r="AM1033" s="64">
        <f t="shared" si="250"/>
        <v>11.519999999999996</v>
      </c>
      <c r="AN1033" s="64">
        <f t="shared" si="251"/>
        <v>0</v>
      </c>
      <c r="AO1033" s="63"/>
      <c r="AP1033" s="63"/>
      <c r="AQ1033" s="63" t="str">
        <f t="shared" si="252"/>
        <v>no</v>
      </c>
      <c r="AR1033" s="20">
        <f t="shared" si="253"/>
        <v>53.258400000000002</v>
      </c>
      <c r="AS1033" s="63"/>
      <c r="AT1033" s="23">
        <f t="shared" si="243"/>
        <v>0.12</v>
      </c>
      <c r="AU1033" s="65">
        <f t="shared" si="254"/>
        <v>30.260454545454547</v>
      </c>
      <c r="AV1033" s="65"/>
      <c r="AW1033" s="65">
        <f t="shared" si="255"/>
        <v>60.520909090909093</v>
      </c>
      <c r="AX1033" s="65"/>
      <c r="AY1033" s="63">
        <f>VLOOKUP(L1033,'Status Report'!B:CF,81,0)</f>
        <v>0</v>
      </c>
      <c r="AZ1033" s="63" t="str">
        <f>VLOOKUP(L1033,'Status Report'!B:S,18,0)</f>
        <v xml:space="preserve">Konstantinos Zoupanos </v>
      </c>
      <c r="BB1033" s="63">
        <f>VLOOKUP(L1033,'Status Report'!B:Z,25,0)</f>
        <v>6</v>
      </c>
      <c r="BC1033" s="63">
        <f t="shared" si="256"/>
        <v>12</v>
      </c>
      <c r="BF1033">
        <f>VLOOKUP(L1033,'Status Report'!B:CE,82,0)</f>
        <v>0</v>
      </c>
      <c r="BG1033">
        <f>VLOOKUP(L1033,'Status Report'!B:CF,83,0)</f>
        <v>0</v>
      </c>
      <c r="BH1033">
        <f>VLOOKUP(L1033,'Status Report'!B:CG,84,0)</f>
        <v>0</v>
      </c>
      <c r="BI1033" t="s">
        <v>901</v>
      </c>
      <c r="BJ1033" t="s">
        <v>795</v>
      </c>
      <c r="BM1033" s="67">
        <f t="shared" si="257"/>
        <v>841</v>
      </c>
    </row>
    <row r="1034" spans="1:65" x14ac:dyDescent="0.25">
      <c r="A1034" s="68" t="str">
        <f>VLOOKUP(L1034,'Status Report'!B:CB,79,0)</f>
        <v>Heineken - F1</v>
      </c>
      <c r="C1034">
        <v>20006102</v>
      </c>
      <c r="D1034">
        <v>3097089</v>
      </c>
      <c r="E1034" t="s">
        <v>913</v>
      </c>
      <c r="F1034" t="s">
        <v>914</v>
      </c>
      <c r="G1034" t="str">
        <f>VLOOKUP(D1034,'[2]sold to'!$A:$H,8,0)</f>
        <v>Slovakia</v>
      </c>
      <c r="H1034" t="str">
        <f>VLOOKUP(D1034,'[2]sold to'!$A:$I,9,0)</f>
        <v>Europe</v>
      </c>
      <c r="K1034">
        <v>490</v>
      </c>
      <c r="L1034">
        <v>88027413</v>
      </c>
      <c r="M1034" t="s">
        <v>603</v>
      </c>
      <c r="N1034">
        <v>7</v>
      </c>
      <c r="P1034" t="str">
        <f>VLOOKUP(L1034,'Status Report'!B:AA,26,0)</f>
        <v>China</v>
      </c>
      <c r="Q1034" t="str">
        <f>VLOOKUP(L1034,'Status Report'!B:AB,27,0)</f>
        <v>Textiles-Clothing</v>
      </c>
      <c r="R1034">
        <f>VLOOKUP(L1034,'Status Report'!B:X,23,0)</f>
        <v>84</v>
      </c>
      <c r="S1034" t="str">
        <f>VLOOKUP(L1034,'Status Report'!B:T,19,0)</f>
        <v>Promocean The Netherlands BV</v>
      </c>
      <c r="T1034" s="62">
        <f>VLOOKUP(L1034,'Status Report'!B:E,4,0)</f>
        <v>3</v>
      </c>
      <c r="U1034" s="19">
        <f>_xlfn.IFS(AI1034="Den Bosch",VLOOKUP(L1034,'Status Report'!B:AM,35,0),AI1034="Yantian",VLOOKUP(L1034,'Status Report'!B:AM,36,0),AI1034="",IF(H1034="Asia Pacific",VLOOKUP(L1034,'Status Report'!B:AM,36,0),VLOOKUP(L1034,'Status Report'!B:AM,35,0)),AI1034="Direct shipment",IF(H1034="Asia Pacific",VLOOKUP(L1034,'Status Report'!B:AM,36,0),VLOOKUP(L1034,'Status Report'!B:AM,35,0)))</f>
        <v>36.299999999999997</v>
      </c>
      <c r="V1034" s="20">
        <f t="shared" si="244"/>
        <v>254.09999999999997</v>
      </c>
      <c r="W1034" s="19">
        <f>_xlfn.IFS(AI1034="Den Bosch",VLOOKUP(L1034,'Status Report'!B:AM,37,0),AI1034="Yantian",VLOOKUP(L1034,'Status Report'!B:AM,38,0),AI1034="",IF(H1034="Asia Pacific",VLOOKUP(L1034,'Status Report'!B:AM,38,0),VLOOKUP(L1034,'Status Report'!B:AM,37,0)),AI1034="Direct shipment",IF(H1034="Asia Pacific",VLOOKUP(L1034,'Status Report'!B:AM,38,0),VLOOKUP(L1034,'Status Report'!B:AM,37,0)))</f>
        <v>30.54</v>
      </c>
      <c r="X1034" s="20">
        <f t="shared" si="245"/>
        <v>213.78</v>
      </c>
      <c r="Y1034" s="20">
        <f>_xlfn.IFS(AI1034="Den Bosch",VLOOKUP(L1034,'Status Report'!B:AO,39,0),AI1034="Yantian",VLOOKUP(L1034,'Status Report'!B:AO,40,0),AI1034="",IF(H1034="Asia Pacific",VLOOKUP(L1034,'Status Report'!B:AO,40,0),VLOOKUP(L1034,'Status Report'!B:AO,39,0)),AI1034="Direct shipment",IF(H1034="Asia Pacific",VLOOKUP(L1034,'Status Report'!B:AO,40,0),VLOOKUP(L1034,'Status Report'!B:AO,39,0)))</f>
        <v>0</v>
      </c>
      <c r="Z1034" s="20">
        <f t="shared" si="246"/>
        <v>0</v>
      </c>
      <c r="AA1034" s="20">
        <f t="shared" si="247"/>
        <v>213.78</v>
      </c>
      <c r="AB1034" s="21">
        <f>_xlfn.IFS(AI1034="Den Bosch",VLOOKUP(L1034,'Status Report'!B:AM,33,0),AI1034="Yantian",VLOOKUP(L1034,'Status Report'!B:AM,34,0),AI1034="",IF(H1034="Asia Pacific",VLOOKUP(L1034,'Status Report'!B:AM,34,0),VLOOKUP(L1034,'Status Report'!B:AM,33,0)),AI1034="Direct shipment",IF(H1034="Asia Pacific",VLOOKUP(L1034,'Status Report'!B:AM,34,0),VLOOKUP(L1034,'Status Report'!B:AM,33,0)))</f>
        <v>26.629200000000001</v>
      </c>
      <c r="AC1034" s="21">
        <f>VLOOKUP(L1034,'Status Report'!B:CE,82,0)</f>
        <v>0</v>
      </c>
      <c r="AD1034" s="21">
        <f t="shared" si="248"/>
        <v>26.629200000000001</v>
      </c>
      <c r="AE1034" s="63">
        <f>VLOOKUP(L1034,'Status Report'!B:W,20,0)</f>
        <v>35</v>
      </c>
      <c r="AF1034" s="63">
        <f>VLOOKUP(L1034,'Status Report'!B:W,21,0)</f>
        <v>28</v>
      </c>
      <c r="AG1034" s="63">
        <f>VLOOKUP(L1034,'Status Report'!B:W,22,0)</f>
        <v>5</v>
      </c>
      <c r="AH1034" s="22">
        <f t="shared" si="249"/>
        <v>3.4299999999999997E-2</v>
      </c>
      <c r="AI1034" t="s">
        <v>990</v>
      </c>
      <c r="AK1034" s="63">
        <f>IFERROR(VLOOKUP(G1034,ASEAN!A:A,1,0),0)</f>
        <v>0</v>
      </c>
      <c r="AL1034" s="63">
        <f>IFERROR(VLOOKUP(D1034,'[3]customer specs'!$B$1:$D$65536,3,0),0)</f>
        <v>0</v>
      </c>
      <c r="AM1034" s="64">
        <f t="shared" si="250"/>
        <v>40.319999999999965</v>
      </c>
      <c r="AN1034" s="64">
        <f t="shared" si="251"/>
        <v>0</v>
      </c>
      <c r="AO1034" s="63"/>
      <c r="AP1034" s="63"/>
      <c r="AQ1034" s="63" t="str">
        <f t="shared" si="252"/>
        <v>no</v>
      </c>
      <c r="AR1034" s="20">
        <f t="shared" si="253"/>
        <v>186.40440000000001</v>
      </c>
      <c r="AS1034" s="63"/>
      <c r="AT1034" s="23">
        <f t="shared" si="243"/>
        <v>0.12</v>
      </c>
      <c r="AU1034" s="65">
        <f t="shared" si="254"/>
        <v>30.260454545454547</v>
      </c>
      <c r="AV1034" s="65"/>
      <c r="AW1034" s="65">
        <f t="shared" si="255"/>
        <v>211.82318181818184</v>
      </c>
      <c r="AX1034" s="65"/>
      <c r="AY1034" s="63">
        <f>VLOOKUP(L1034,'Status Report'!B:CF,81,0)</f>
        <v>0</v>
      </c>
      <c r="AZ1034" s="63" t="str">
        <f>VLOOKUP(L1034,'Status Report'!B:S,18,0)</f>
        <v xml:space="preserve">Konstantinos Zoupanos </v>
      </c>
      <c r="BB1034" s="63">
        <f>VLOOKUP(L1034,'Status Report'!B:Z,25,0)</f>
        <v>6</v>
      </c>
      <c r="BC1034" s="63">
        <f t="shared" si="256"/>
        <v>42</v>
      </c>
      <c r="BF1034">
        <f>VLOOKUP(L1034,'Status Report'!B:CE,82,0)</f>
        <v>0</v>
      </c>
      <c r="BG1034">
        <f>VLOOKUP(L1034,'Status Report'!B:CF,83,0)</f>
        <v>0</v>
      </c>
      <c r="BH1034">
        <f>VLOOKUP(L1034,'Status Report'!B:CG,84,0)</f>
        <v>0</v>
      </c>
      <c r="BI1034" t="s">
        <v>901</v>
      </c>
      <c r="BJ1034" t="s">
        <v>795</v>
      </c>
      <c r="BM1034" s="67">
        <f t="shared" si="257"/>
        <v>861</v>
      </c>
    </row>
    <row r="1035" spans="1:65" x14ac:dyDescent="0.25">
      <c r="A1035" s="68" t="str">
        <f>VLOOKUP(L1035,'Status Report'!B:CB,79,0)</f>
        <v>Heineken - F1</v>
      </c>
      <c r="C1035">
        <v>20006102</v>
      </c>
      <c r="D1035">
        <v>3097089</v>
      </c>
      <c r="E1035" t="s">
        <v>913</v>
      </c>
      <c r="F1035" t="s">
        <v>914</v>
      </c>
      <c r="G1035" t="str">
        <f>VLOOKUP(D1035,'[2]sold to'!$A:$H,8,0)</f>
        <v>Slovakia</v>
      </c>
      <c r="H1035" t="str">
        <f>VLOOKUP(D1035,'[2]sold to'!$A:$I,9,0)</f>
        <v>Europe</v>
      </c>
      <c r="K1035">
        <v>500</v>
      </c>
      <c r="L1035">
        <v>88027414</v>
      </c>
      <c r="M1035" t="s">
        <v>604</v>
      </c>
      <c r="N1035">
        <v>9</v>
      </c>
      <c r="P1035" t="str">
        <f>VLOOKUP(L1035,'Status Report'!B:AA,26,0)</f>
        <v>China</v>
      </c>
      <c r="Q1035" t="str">
        <f>VLOOKUP(L1035,'Status Report'!B:AB,27,0)</f>
        <v>Textiles-Clothing</v>
      </c>
      <c r="R1035">
        <f>VLOOKUP(L1035,'Status Report'!B:X,23,0)</f>
        <v>84</v>
      </c>
      <c r="S1035" t="str">
        <f>VLOOKUP(L1035,'Status Report'!B:T,19,0)</f>
        <v>Promocean The Netherlands BV</v>
      </c>
      <c r="T1035" s="62">
        <f>VLOOKUP(L1035,'Status Report'!B:E,4,0)</f>
        <v>3</v>
      </c>
      <c r="U1035" s="19">
        <f>_xlfn.IFS(AI1035="Den Bosch",VLOOKUP(L1035,'Status Report'!B:AM,35,0),AI1035="Yantian",VLOOKUP(L1035,'Status Report'!B:AM,36,0),AI1035="",IF(H1035="Asia Pacific",VLOOKUP(L1035,'Status Report'!B:AM,36,0),VLOOKUP(L1035,'Status Report'!B:AM,35,0)),AI1035="Direct shipment",IF(H1035="Asia Pacific",VLOOKUP(L1035,'Status Report'!B:AM,36,0),VLOOKUP(L1035,'Status Report'!B:AM,35,0)))</f>
        <v>36.299999999999997</v>
      </c>
      <c r="V1035" s="20">
        <f t="shared" si="244"/>
        <v>326.7</v>
      </c>
      <c r="W1035" s="19">
        <f>_xlfn.IFS(AI1035="Den Bosch",VLOOKUP(L1035,'Status Report'!B:AM,37,0),AI1035="Yantian",VLOOKUP(L1035,'Status Report'!B:AM,38,0),AI1035="",IF(H1035="Asia Pacific",VLOOKUP(L1035,'Status Report'!B:AM,38,0),VLOOKUP(L1035,'Status Report'!B:AM,37,0)),AI1035="Direct shipment",IF(H1035="Asia Pacific",VLOOKUP(L1035,'Status Report'!B:AM,38,0),VLOOKUP(L1035,'Status Report'!B:AM,37,0)))</f>
        <v>30.54</v>
      </c>
      <c r="X1035" s="20">
        <f t="shared" si="245"/>
        <v>274.86</v>
      </c>
      <c r="Y1035" s="20">
        <f>_xlfn.IFS(AI1035="Den Bosch",VLOOKUP(L1035,'Status Report'!B:AO,39,0),AI1035="Yantian",VLOOKUP(L1035,'Status Report'!B:AO,40,0),AI1035="",IF(H1035="Asia Pacific",VLOOKUP(L1035,'Status Report'!B:AO,40,0),VLOOKUP(L1035,'Status Report'!B:AO,39,0)),AI1035="Direct shipment",IF(H1035="Asia Pacific",VLOOKUP(L1035,'Status Report'!B:AO,40,0),VLOOKUP(L1035,'Status Report'!B:AO,39,0)))</f>
        <v>0</v>
      </c>
      <c r="Z1035" s="20">
        <f t="shared" si="246"/>
        <v>0</v>
      </c>
      <c r="AA1035" s="20">
        <f t="shared" si="247"/>
        <v>274.86</v>
      </c>
      <c r="AB1035" s="21">
        <f>_xlfn.IFS(AI1035="Den Bosch",VLOOKUP(L1035,'Status Report'!B:AM,33,0),AI1035="Yantian",VLOOKUP(L1035,'Status Report'!B:AM,34,0),AI1035="",IF(H1035="Asia Pacific",VLOOKUP(L1035,'Status Report'!B:AM,34,0),VLOOKUP(L1035,'Status Report'!B:AM,33,0)),AI1035="Direct shipment",IF(H1035="Asia Pacific",VLOOKUP(L1035,'Status Report'!B:AM,34,0),VLOOKUP(L1035,'Status Report'!B:AM,33,0)))</f>
        <v>26.629200000000001</v>
      </c>
      <c r="AC1035" s="21">
        <f>VLOOKUP(L1035,'Status Report'!B:CE,82,0)</f>
        <v>0</v>
      </c>
      <c r="AD1035" s="21">
        <f t="shared" si="248"/>
        <v>26.629200000000001</v>
      </c>
      <c r="AE1035" s="63">
        <f>VLOOKUP(L1035,'Status Report'!B:W,20,0)</f>
        <v>35</v>
      </c>
      <c r="AF1035" s="63">
        <f>VLOOKUP(L1035,'Status Report'!B:W,21,0)</f>
        <v>28</v>
      </c>
      <c r="AG1035" s="63">
        <f>VLOOKUP(L1035,'Status Report'!B:W,22,0)</f>
        <v>5</v>
      </c>
      <c r="AH1035" s="22">
        <f t="shared" si="249"/>
        <v>4.41E-2</v>
      </c>
      <c r="AI1035" t="s">
        <v>990</v>
      </c>
      <c r="AK1035" s="63">
        <f>IFERROR(VLOOKUP(G1035,ASEAN!A:A,1,0),0)</f>
        <v>0</v>
      </c>
      <c r="AL1035" s="63">
        <f>IFERROR(VLOOKUP(D1035,'[3]customer specs'!$B$1:$D$65536,3,0),0)</f>
        <v>0</v>
      </c>
      <c r="AM1035" s="64">
        <f t="shared" si="250"/>
        <v>51.839999999999975</v>
      </c>
      <c r="AN1035" s="64">
        <f t="shared" si="251"/>
        <v>0</v>
      </c>
      <c r="AO1035" s="63"/>
      <c r="AP1035" s="63"/>
      <c r="AQ1035" s="63" t="str">
        <f t="shared" si="252"/>
        <v>no</v>
      </c>
      <c r="AR1035" s="20">
        <f t="shared" si="253"/>
        <v>239.6628</v>
      </c>
      <c r="AS1035" s="63"/>
      <c r="AT1035" s="23">
        <f t="shared" si="243"/>
        <v>0.12</v>
      </c>
      <c r="AU1035" s="65">
        <f t="shared" si="254"/>
        <v>30.260454545454547</v>
      </c>
      <c r="AV1035" s="65"/>
      <c r="AW1035" s="65">
        <f t="shared" si="255"/>
        <v>272.34409090909094</v>
      </c>
      <c r="AX1035" s="65"/>
      <c r="AY1035" s="63">
        <f>VLOOKUP(L1035,'Status Report'!B:CF,81,0)</f>
        <v>0</v>
      </c>
      <c r="AZ1035" s="63" t="str">
        <f>VLOOKUP(L1035,'Status Report'!B:S,18,0)</f>
        <v xml:space="preserve">Konstantinos Zoupanos </v>
      </c>
      <c r="BB1035" s="63">
        <f>VLOOKUP(L1035,'Status Report'!B:Z,25,0)</f>
        <v>6</v>
      </c>
      <c r="BC1035" s="63">
        <f t="shared" si="256"/>
        <v>54</v>
      </c>
      <c r="BF1035">
        <f>VLOOKUP(L1035,'Status Report'!B:CE,82,0)</f>
        <v>0</v>
      </c>
      <c r="BG1035">
        <f>VLOOKUP(L1035,'Status Report'!B:CF,83,0)</f>
        <v>0</v>
      </c>
      <c r="BH1035">
        <f>VLOOKUP(L1035,'Status Report'!B:CG,84,0)</f>
        <v>0</v>
      </c>
      <c r="BI1035" t="s">
        <v>901</v>
      </c>
      <c r="BJ1035" t="s">
        <v>795</v>
      </c>
      <c r="BM1035" s="67">
        <f t="shared" si="257"/>
        <v>720</v>
      </c>
    </row>
    <row r="1036" spans="1:65" x14ac:dyDescent="0.25">
      <c r="A1036" s="68" t="str">
        <f>VLOOKUP(L1036,'Status Report'!B:CB,79,0)</f>
        <v>Heineken - F1</v>
      </c>
      <c r="C1036">
        <v>20006102</v>
      </c>
      <c r="D1036">
        <v>3097089</v>
      </c>
      <c r="E1036" t="s">
        <v>913</v>
      </c>
      <c r="F1036" t="s">
        <v>914</v>
      </c>
      <c r="G1036" t="str">
        <f>VLOOKUP(D1036,'[2]sold to'!$A:$H,8,0)</f>
        <v>Slovakia</v>
      </c>
      <c r="H1036" t="str">
        <f>VLOOKUP(D1036,'[2]sold to'!$A:$I,9,0)</f>
        <v>Europe</v>
      </c>
      <c r="K1036">
        <v>510</v>
      </c>
      <c r="L1036">
        <v>88027415</v>
      </c>
      <c r="M1036" t="s">
        <v>605</v>
      </c>
      <c r="N1036">
        <v>6</v>
      </c>
      <c r="P1036" t="str">
        <f>VLOOKUP(L1036,'Status Report'!B:AA,26,0)</f>
        <v>China</v>
      </c>
      <c r="Q1036" t="str">
        <f>VLOOKUP(L1036,'Status Report'!B:AB,27,0)</f>
        <v>Textiles-Clothing</v>
      </c>
      <c r="R1036">
        <f>VLOOKUP(L1036,'Status Report'!B:X,23,0)</f>
        <v>84</v>
      </c>
      <c r="S1036" t="str">
        <f>VLOOKUP(L1036,'Status Report'!B:T,19,0)</f>
        <v>Promocean The Netherlands BV</v>
      </c>
      <c r="T1036" s="62">
        <f>VLOOKUP(L1036,'Status Report'!B:E,4,0)</f>
        <v>3</v>
      </c>
      <c r="U1036" s="19">
        <f>_xlfn.IFS(AI1036="Den Bosch",VLOOKUP(L1036,'Status Report'!B:AM,35,0),AI1036="Yantian",VLOOKUP(L1036,'Status Report'!B:AM,36,0),AI1036="",IF(H1036="Asia Pacific",VLOOKUP(L1036,'Status Report'!B:AM,36,0),VLOOKUP(L1036,'Status Report'!B:AM,35,0)),AI1036="Direct shipment",IF(H1036="Asia Pacific",VLOOKUP(L1036,'Status Report'!B:AM,36,0),VLOOKUP(L1036,'Status Report'!B:AM,35,0)))</f>
        <v>36.299999999999997</v>
      </c>
      <c r="V1036" s="20">
        <f t="shared" si="244"/>
        <v>217.79999999999998</v>
      </c>
      <c r="W1036" s="19">
        <f>_xlfn.IFS(AI1036="Den Bosch",VLOOKUP(L1036,'Status Report'!B:AM,37,0),AI1036="Yantian",VLOOKUP(L1036,'Status Report'!B:AM,38,0),AI1036="",IF(H1036="Asia Pacific",VLOOKUP(L1036,'Status Report'!B:AM,38,0),VLOOKUP(L1036,'Status Report'!B:AM,37,0)),AI1036="Direct shipment",IF(H1036="Asia Pacific",VLOOKUP(L1036,'Status Report'!B:AM,38,0),VLOOKUP(L1036,'Status Report'!B:AM,37,0)))</f>
        <v>30.54</v>
      </c>
      <c r="X1036" s="20">
        <f t="shared" si="245"/>
        <v>183.24</v>
      </c>
      <c r="Y1036" s="20">
        <f>_xlfn.IFS(AI1036="Den Bosch",VLOOKUP(L1036,'Status Report'!B:AO,39,0),AI1036="Yantian",VLOOKUP(L1036,'Status Report'!B:AO,40,0),AI1036="",IF(H1036="Asia Pacific",VLOOKUP(L1036,'Status Report'!B:AO,40,0),VLOOKUP(L1036,'Status Report'!B:AO,39,0)),AI1036="Direct shipment",IF(H1036="Asia Pacific",VLOOKUP(L1036,'Status Report'!B:AO,40,0),VLOOKUP(L1036,'Status Report'!B:AO,39,0)))</f>
        <v>0</v>
      </c>
      <c r="Z1036" s="20">
        <f t="shared" si="246"/>
        <v>0</v>
      </c>
      <c r="AA1036" s="20">
        <f t="shared" si="247"/>
        <v>183.24</v>
      </c>
      <c r="AB1036" s="21">
        <f>_xlfn.IFS(AI1036="Den Bosch",VLOOKUP(L1036,'Status Report'!B:AM,33,0),AI1036="Yantian",VLOOKUP(L1036,'Status Report'!B:AM,34,0),AI1036="",IF(H1036="Asia Pacific",VLOOKUP(L1036,'Status Report'!B:AM,34,0),VLOOKUP(L1036,'Status Report'!B:AM,33,0)),AI1036="Direct shipment",IF(H1036="Asia Pacific",VLOOKUP(L1036,'Status Report'!B:AM,34,0),VLOOKUP(L1036,'Status Report'!B:AM,33,0)))</f>
        <v>26.629200000000001</v>
      </c>
      <c r="AC1036" s="21">
        <f>VLOOKUP(L1036,'Status Report'!B:CE,82,0)</f>
        <v>0</v>
      </c>
      <c r="AD1036" s="21">
        <f t="shared" si="248"/>
        <v>26.629200000000001</v>
      </c>
      <c r="AE1036" s="63">
        <f>VLOOKUP(L1036,'Status Report'!B:W,20,0)</f>
        <v>35</v>
      </c>
      <c r="AF1036" s="63">
        <f>VLOOKUP(L1036,'Status Report'!B:W,21,0)</f>
        <v>28</v>
      </c>
      <c r="AG1036" s="63">
        <f>VLOOKUP(L1036,'Status Report'!B:W,22,0)</f>
        <v>5</v>
      </c>
      <c r="AH1036" s="22">
        <f t="shared" si="249"/>
        <v>2.9399999999999999E-2</v>
      </c>
      <c r="AI1036" t="s">
        <v>990</v>
      </c>
      <c r="AK1036" s="63">
        <f>IFERROR(VLOOKUP(G1036,ASEAN!A:A,1,0),0)</f>
        <v>0</v>
      </c>
      <c r="AL1036" s="63">
        <f>IFERROR(VLOOKUP(D1036,'[3]customer specs'!$B$1:$D$65536,3,0),0)</f>
        <v>0</v>
      </c>
      <c r="AM1036" s="64">
        <f t="shared" si="250"/>
        <v>34.559999999999974</v>
      </c>
      <c r="AN1036" s="64">
        <f t="shared" si="251"/>
        <v>0</v>
      </c>
      <c r="AO1036" s="63"/>
      <c r="AP1036" s="63"/>
      <c r="AQ1036" s="63" t="str">
        <f t="shared" si="252"/>
        <v>no</v>
      </c>
      <c r="AR1036" s="20">
        <f t="shared" si="253"/>
        <v>159.77520000000001</v>
      </c>
      <c r="AS1036" s="63"/>
      <c r="AT1036" s="23">
        <f t="shared" si="243"/>
        <v>0.12</v>
      </c>
      <c r="AU1036" s="65">
        <f t="shared" si="254"/>
        <v>30.260454545454547</v>
      </c>
      <c r="AV1036" s="65"/>
      <c r="AW1036" s="65">
        <f t="shared" si="255"/>
        <v>181.56272727272727</v>
      </c>
      <c r="AX1036" s="65"/>
      <c r="AY1036" s="63">
        <f>VLOOKUP(L1036,'Status Report'!B:CF,81,0)</f>
        <v>0</v>
      </c>
      <c r="AZ1036" s="63" t="str">
        <f>VLOOKUP(L1036,'Status Report'!B:S,18,0)</f>
        <v xml:space="preserve">Konstantinos Zoupanos </v>
      </c>
      <c r="BB1036" s="63">
        <f>VLOOKUP(L1036,'Status Report'!B:Z,25,0)</f>
        <v>6</v>
      </c>
      <c r="BC1036" s="63">
        <f t="shared" si="256"/>
        <v>36</v>
      </c>
      <c r="BF1036">
        <f>VLOOKUP(L1036,'Status Report'!B:CE,82,0)</f>
        <v>0</v>
      </c>
      <c r="BG1036">
        <f>VLOOKUP(L1036,'Status Report'!B:CF,83,0)</f>
        <v>0</v>
      </c>
      <c r="BH1036">
        <f>VLOOKUP(L1036,'Status Report'!B:CG,84,0)</f>
        <v>0</v>
      </c>
      <c r="BI1036" t="s">
        <v>901</v>
      </c>
      <c r="BJ1036" t="s">
        <v>795</v>
      </c>
      <c r="BM1036" s="67">
        <f t="shared" si="257"/>
        <v>22</v>
      </c>
    </row>
    <row r="1037" spans="1:65" x14ac:dyDescent="0.25">
      <c r="A1037" s="68" t="str">
        <f>VLOOKUP(L1037,'Status Report'!B:CB,79,0)</f>
        <v>Heineken - F1</v>
      </c>
      <c r="C1037">
        <v>20006102</v>
      </c>
      <c r="D1037">
        <v>3097089</v>
      </c>
      <c r="E1037" t="s">
        <v>913</v>
      </c>
      <c r="F1037" t="s">
        <v>914</v>
      </c>
      <c r="G1037" t="str">
        <f>VLOOKUP(D1037,'[2]sold to'!$A:$H,8,0)</f>
        <v>Slovakia</v>
      </c>
      <c r="H1037" t="str">
        <f>VLOOKUP(D1037,'[2]sold to'!$A:$I,9,0)</f>
        <v>Europe</v>
      </c>
      <c r="K1037">
        <v>520</v>
      </c>
      <c r="L1037">
        <v>88027438</v>
      </c>
      <c r="M1037" t="s">
        <v>820</v>
      </c>
      <c r="N1037">
        <v>5</v>
      </c>
      <c r="P1037" t="str">
        <f>VLOOKUP(L1037,'Status Report'!B:AA,26,0)</f>
        <v>China</v>
      </c>
      <c r="Q1037" t="str">
        <f>VLOOKUP(L1037,'Status Report'!B:AB,27,0)</f>
        <v>Premiums</v>
      </c>
      <c r="R1037">
        <f>VLOOKUP(L1037,'Status Report'!B:X,23,0)</f>
        <v>100</v>
      </c>
      <c r="S1037" t="str">
        <f>VLOOKUP(L1037,'Status Report'!B:T,19,0)</f>
        <v>Asian Sourcing Link</v>
      </c>
      <c r="T1037" s="62">
        <f>VLOOKUP(L1037,'Status Report'!B:E,4,0)</f>
        <v>3</v>
      </c>
      <c r="U1037" s="19">
        <f>_xlfn.IFS(AI1037="Den Bosch",VLOOKUP(L1037,'Status Report'!B:AM,35,0),AI1037="Yantian",VLOOKUP(L1037,'Status Report'!B:AM,36,0),AI1037="",IF(H1037="Asia Pacific",VLOOKUP(L1037,'Status Report'!B:AM,36,0),VLOOKUP(L1037,'Status Report'!B:AM,35,0)),AI1037="Direct shipment",IF(H1037="Asia Pacific",VLOOKUP(L1037,'Status Report'!B:AM,36,0),VLOOKUP(L1037,'Status Report'!B:AM,35,0)))</f>
        <v>142.4</v>
      </c>
      <c r="V1037" s="20">
        <f t="shared" si="244"/>
        <v>712</v>
      </c>
      <c r="W1037" s="19">
        <f>_xlfn.IFS(AI1037="Den Bosch",VLOOKUP(L1037,'Status Report'!B:AM,37,0),AI1037="Yantian",VLOOKUP(L1037,'Status Report'!B:AM,38,0),AI1037="",IF(H1037="Asia Pacific",VLOOKUP(L1037,'Status Report'!B:AM,38,0),VLOOKUP(L1037,'Status Report'!B:AM,37,0)),AI1037="Direct shipment",IF(H1037="Asia Pacific",VLOOKUP(L1037,'Status Report'!B:AM,38,0),VLOOKUP(L1037,'Status Report'!B:AM,37,0)))</f>
        <v>142.4</v>
      </c>
      <c r="X1037" s="20">
        <f t="shared" si="245"/>
        <v>712</v>
      </c>
      <c r="Y1037" s="20">
        <f>_xlfn.IFS(AI1037="Den Bosch",VLOOKUP(L1037,'Status Report'!B:AO,39,0),AI1037="Yantian",VLOOKUP(L1037,'Status Report'!B:AO,40,0),AI1037="",IF(H1037="Asia Pacific",VLOOKUP(L1037,'Status Report'!B:AO,40,0),VLOOKUP(L1037,'Status Report'!B:AO,39,0)),AI1037="Direct shipment",IF(H1037="Asia Pacific",VLOOKUP(L1037,'Status Report'!B:AO,40,0),VLOOKUP(L1037,'Status Report'!B:AO,39,0)))</f>
        <v>0</v>
      </c>
      <c r="Z1037" s="20">
        <f t="shared" si="246"/>
        <v>0</v>
      </c>
      <c r="AA1037" s="20">
        <f t="shared" si="247"/>
        <v>712</v>
      </c>
      <c r="AB1037" s="21">
        <f>_xlfn.IFS(AI1037="Den Bosch",VLOOKUP(L1037,'Status Report'!B:AM,33,0),AI1037="Yantian",VLOOKUP(L1037,'Status Report'!B:AM,34,0),AI1037="",IF(H1037="Asia Pacific",VLOOKUP(L1037,'Status Report'!B:AM,34,0),VLOOKUP(L1037,'Status Report'!B:AM,33,0)),AI1037="Direct shipment",IF(H1037="Asia Pacific",VLOOKUP(L1037,'Status Report'!B:AM,34,0),VLOOKUP(L1037,'Status Report'!B:AM,33,0)))</f>
        <v>122.09400000000001</v>
      </c>
      <c r="AC1037" s="21">
        <f>VLOOKUP(L1037,'Status Report'!B:CE,82,0)</f>
        <v>0</v>
      </c>
      <c r="AD1037" s="21">
        <f t="shared" si="248"/>
        <v>122.09400000000001</v>
      </c>
      <c r="AE1037" s="63">
        <f>VLOOKUP(L1037,'Status Report'!B:W,20,0)</f>
        <v>103</v>
      </c>
      <c r="AF1037" s="63">
        <f>VLOOKUP(L1037,'Status Report'!B:W,21,0)</f>
        <v>17.5</v>
      </c>
      <c r="AG1037" s="63">
        <f>VLOOKUP(L1037,'Status Report'!B:W,22,0)</f>
        <v>20</v>
      </c>
      <c r="AH1037" s="22">
        <f t="shared" si="249"/>
        <v>0.18024999999999999</v>
      </c>
      <c r="AI1037" t="s">
        <v>990</v>
      </c>
      <c r="AK1037" s="63">
        <f>IFERROR(VLOOKUP(G1037,ASEAN!A:A,1,0),0)</f>
        <v>0</v>
      </c>
      <c r="AL1037" s="63">
        <f>IFERROR(VLOOKUP(D1037,'[3]customer specs'!$B$1:$D$65536,3,0),0)</f>
        <v>0</v>
      </c>
      <c r="AM1037" s="64">
        <f t="shared" si="250"/>
        <v>0</v>
      </c>
      <c r="AN1037" s="64">
        <f t="shared" si="251"/>
        <v>0</v>
      </c>
      <c r="AO1037" s="63"/>
      <c r="AP1037" s="63"/>
      <c r="AQ1037" s="63" t="str">
        <f t="shared" si="252"/>
        <v>no</v>
      </c>
      <c r="AR1037" s="20">
        <f t="shared" si="253"/>
        <v>610.47</v>
      </c>
      <c r="AS1037" s="63"/>
      <c r="AT1037" s="23">
        <f t="shared" si="243"/>
        <v>0.12</v>
      </c>
      <c r="AU1037" s="65">
        <f t="shared" si="254"/>
        <v>138.74318181818182</v>
      </c>
      <c r="AV1037" s="65"/>
      <c r="AW1037" s="65">
        <f t="shared" si="255"/>
        <v>693.71590909090912</v>
      </c>
      <c r="AX1037" s="65"/>
      <c r="AY1037" s="63">
        <f>VLOOKUP(L1037,'Status Report'!B:CF,81,0)</f>
        <v>0</v>
      </c>
      <c r="AZ1037" s="63" t="str">
        <f>VLOOKUP(L1037,'Status Report'!B:S,18,0)</f>
        <v xml:space="preserve">Ellina Smirnova </v>
      </c>
      <c r="BB1037" s="63">
        <f>VLOOKUP(L1037,'Status Report'!B:Z,25,0)</f>
        <v>10</v>
      </c>
      <c r="BC1037" s="63">
        <f t="shared" si="256"/>
        <v>50</v>
      </c>
      <c r="BF1037">
        <f>VLOOKUP(L1037,'Status Report'!B:CE,82,0)</f>
        <v>0</v>
      </c>
      <c r="BG1037">
        <f>VLOOKUP(L1037,'Status Report'!B:CF,83,0)</f>
        <v>0</v>
      </c>
      <c r="BH1037">
        <f>VLOOKUP(L1037,'Status Report'!B:CG,84,0)</f>
        <v>0</v>
      </c>
      <c r="BI1037" t="s">
        <v>901</v>
      </c>
      <c r="BJ1037" t="s">
        <v>795</v>
      </c>
      <c r="BM1037" s="67">
        <f t="shared" si="257"/>
        <v>74</v>
      </c>
    </row>
    <row r="1038" spans="1:65" x14ac:dyDescent="0.25">
      <c r="A1038" s="68" t="str">
        <f>VLOOKUP(L1038,'Status Report'!B:CB,79,0)</f>
        <v>Heineken - F1</v>
      </c>
      <c r="C1038">
        <v>20006102</v>
      </c>
      <c r="D1038">
        <v>3097089</v>
      </c>
      <c r="E1038" t="s">
        <v>913</v>
      </c>
      <c r="F1038" t="s">
        <v>914</v>
      </c>
      <c r="G1038" t="str">
        <f>VLOOKUP(D1038,'[2]sold to'!$A:$H,8,0)</f>
        <v>Slovakia</v>
      </c>
      <c r="H1038" t="str">
        <f>VLOOKUP(D1038,'[2]sold to'!$A:$I,9,0)</f>
        <v>Europe</v>
      </c>
      <c r="K1038">
        <v>530</v>
      </c>
      <c r="L1038">
        <v>88027431</v>
      </c>
      <c r="M1038" t="s">
        <v>618</v>
      </c>
      <c r="N1038">
        <v>8</v>
      </c>
      <c r="P1038" t="str">
        <f>VLOOKUP(L1038,'Status Report'!B:AA,26,0)</f>
        <v>China</v>
      </c>
      <c r="Q1038" t="str">
        <f>VLOOKUP(L1038,'Status Report'!B:AB,27,0)</f>
        <v>Textiles-Clothing</v>
      </c>
      <c r="R1038">
        <f>VLOOKUP(L1038,'Status Report'!B:X,23,0)</f>
        <v>1000</v>
      </c>
      <c r="S1038" t="str">
        <f>VLOOKUP(L1038,'Status Report'!B:T,19,0)</f>
        <v>Asian Sourcing Link</v>
      </c>
      <c r="T1038" s="62">
        <f>VLOOKUP(L1038,'Status Report'!B:E,4,0)</f>
        <v>3</v>
      </c>
      <c r="U1038" s="19">
        <f>_xlfn.IFS(AI1038="Den Bosch",VLOOKUP(L1038,'Status Report'!B:AM,35,0),AI1038="Yantian",VLOOKUP(L1038,'Status Report'!B:AM,36,0),AI1038="",IF(H1038="Asia Pacific",VLOOKUP(L1038,'Status Report'!B:AM,36,0),VLOOKUP(L1038,'Status Report'!B:AM,35,0)),AI1038="Direct shipment",IF(H1038="Asia Pacific",VLOOKUP(L1038,'Status Report'!B:AM,36,0),VLOOKUP(L1038,'Status Report'!B:AM,35,0)))</f>
        <v>32.06</v>
      </c>
      <c r="V1038" s="20">
        <f t="shared" si="244"/>
        <v>256.48</v>
      </c>
      <c r="W1038" s="19">
        <f>_xlfn.IFS(AI1038="Den Bosch",VLOOKUP(L1038,'Status Report'!B:AM,37,0),AI1038="Yantian",VLOOKUP(L1038,'Status Report'!B:AM,38,0),AI1038="",IF(H1038="Asia Pacific",VLOOKUP(L1038,'Status Report'!B:AM,38,0),VLOOKUP(L1038,'Status Report'!B:AM,37,0)),AI1038="Direct shipment",IF(H1038="Asia Pacific",VLOOKUP(L1038,'Status Report'!B:AM,38,0),VLOOKUP(L1038,'Status Report'!B:AM,37,0)))</f>
        <v>32.06</v>
      </c>
      <c r="X1038" s="20">
        <f t="shared" si="245"/>
        <v>256.48</v>
      </c>
      <c r="Y1038" s="20">
        <f>_xlfn.IFS(AI1038="Den Bosch",VLOOKUP(L1038,'Status Report'!B:AO,39,0),AI1038="Yantian",VLOOKUP(L1038,'Status Report'!B:AO,40,0),AI1038="",IF(H1038="Asia Pacific",VLOOKUP(L1038,'Status Report'!B:AO,40,0),VLOOKUP(L1038,'Status Report'!B:AO,39,0)),AI1038="Direct shipment",IF(H1038="Asia Pacific",VLOOKUP(L1038,'Status Report'!B:AO,40,0),VLOOKUP(L1038,'Status Report'!B:AO,39,0)))</f>
        <v>0</v>
      </c>
      <c r="Z1038" s="20">
        <f t="shared" si="246"/>
        <v>0</v>
      </c>
      <c r="AA1038" s="20">
        <f t="shared" si="247"/>
        <v>256.48</v>
      </c>
      <c r="AB1038" s="21">
        <f>_xlfn.IFS(AI1038="Den Bosch",VLOOKUP(L1038,'Status Report'!B:AM,33,0),AI1038="Yantian",VLOOKUP(L1038,'Status Report'!B:AM,34,0),AI1038="",IF(H1038="Asia Pacific",VLOOKUP(L1038,'Status Report'!B:AM,34,0),VLOOKUP(L1038,'Status Report'!B:AM,33,0)),AI1038="Direct shipment",IF(H1038="Asia Pacific",VLOOKUP(L1038,'Status Report'!B:AM,34,0),VLOOKUP(L1038,'Status Report'!B:AM,33,0)))</f>
        <v>27.974699999999999</v>
      </c>
      <c r="AC1038" s="21">
        <f>VLOOKUP(L1038,'Status Report'!B:CE,82,0)</f>
        <v>0</v>
      </c>
      <c r="AD1038" s="21">
        <f t="shared" si="248"/>
        <v>27.974699999999999</v>
      </c>
      <c r="AE1038" s="63">
        <f>VLOOKUP(L1038,'Status Report'!B:W,20,0)</f>
        <v>47</v>
      </c>
      <c r="AF1038" s="63">
        <f>VLOOKUP(L1038,'Status Report'!B:W,21,0)</f>
        <v>38</v>
      </c>
      <c r="AG1038" s="63">
        <f>VLOOKUP(L1038,'Status Report'!B:W,22,0)</f>
        <v>2</v>
      </c>
      <c r="AH1038" s="22">
        <f t="shared" si="249"/>
        <v>2.8576000000000001E-2</v>
      </c>
      <c r="AI1038" t="s">
        <v>990</v>
      </c>
      <c r="AK1038" s="63">
        <f>IFERROR(VLOOKUP(G1038,ASEAN!A:A,1,0),0)</f>
        <v>0</v>
      </c>
      <c r="AL1038" s="63">
        <f>IFERROR(VLOOKUP(D1038,'[3]customer specs'!$B$1:$D$65536,3,0),0)</f>
        <v>0</v>
      </c>
      <c r="AM1038" s="64">
        <f t="shared" si="250"/>
        <v>0</v>
      </c>
      <c r="AN1038" s="64">
        <f t="shared" si="251"/>
        <v>0</v>
      </c>
      <c r="AO1038" s="63"/>
      <c r="AP1038" s="63"/>
      <c r="AQ1038" s="63" t="str">
        <f t="shared" si="252"/>
        <v>no</v>
      </c>
      <c r="AR1038" s="20">
        <f t="shared" si="253"/>
        <v>223.79759999999999</v>
      </c>
      <c r="AS1038" s="63"/>
      <c r="AT1038" s="23">
        <f t="shared" si="243"/>
        <v>0.12</v>
      </c>
      <c r="AU1038" s="65">
        <f t="shared" si="254"/>
        <v>31.789431818181818</v>
      </c>
      <c r="AV1038" s="65"/>
      <c r="AW1038" s="65">
        <f t="shared" si="255"/>
        <v>254.31545454545454</v>
      </c>
      <c r="AX1038" s="65"/>
      <c r="AY1038" s="63">
        <f>VLOOKUP(L1038,'Status Report'!B:CF,81,0)</f>
        <v>0</v>
      </c>
      <c r="AZ1038" s="63" t="str">
        <f>VLOOKUP(L1038,'Status Report'!B:S,18,0)</f>
        <v xml:space="preserve">Ellina Smirnova </v>
      </c>
      <c r="BB1038" s="63">
        <f>VLOOKUP(L1038,'Status Report'!B:Z,25,0)</f>
        <v>1</v>
      </c>
      <c r="BC1038" s="63">
        <f t="shared" si="256"/>
        <v>8</v>
      </c>
      <c r="BF1038">
        <f>VLOOKUP(L1038,'Status Report'!B:CE,82,0)</f>
        <v>0</v>
      </c>
      <c r="BG1038">
        <f>VLOOKUP(L1038,'Status Report'!B:CF,83,0)</f>
        <v>0</v>
      </c>
      <c r="BH1038">
        <f>VLOOKUP(L1038,'Status Report'!B:CG,84,0)</f>
        <v>0</v>
      </c>
      <c r="BI1038" t="s">
        <v>901</v>
      </c>
      <c r="BJ1038" t="s">
        <v>795</v>
      </c>
      <c r="BM1038" s="67">
        <f t="shared" si="257"/>
        <v>121</v>
      </c>
    </row>
    <row r="1039" spans="1:65" x14ac:dyDescent="0.25">
      <c r="A1039" s="68" t="str">
        <f>VLOOKUP(L1039,'Status Report'!B:CB,79,0)</f>
        <v>Heineken - F1</v>
      </c>
      <c r="C1039">
        <v>20006102</v>
      </c>
      <c r="D1039">
        <v>3097089</v>
      </c>
      <c r="E1039" t="s">
        <v>913</v>
      </c>
      <c r="F1039" t="s">
        <v>914</v>
      </c>
      <c r="G1039" t="str">
        <f>VLOOKUP(D1039,'[2]sold to'!$A:$H,8,0)</f>
        <v>Slovakia</v>
      </c>
      <c r="H1039" t="str">
        <f>VLOOKUP(D1039,'[2]sold to'!$A:$I,9,0)</f>
        <v>Europe</v>
      </c>
      <c r="K1039">
        <v>540</v>
      </c>
      <c r="L1039">
        <v>88027432</v>
      </c>
      <c r="M1039" t="s">
        <v>619</v>
      </c>
      <c r="N1039">
        <v>15</v>
      </c>
      <c r="P1039" t="str">
        <f>VLOOKUP(L1039,'Status Report'!B:AA,26,0)</f>
        <v>China</v>
      </c>
      <c r="Q1039" t="str">
        <f>VLOOKUP(L1039,'Status Report'!B:AB,27,0)</f>
        <v>Textiles-Clothing</v>
      </c>
      <c r="R1039">
        <f>VLOOKUP(L1039,'Status Report'!B:X,23,0)</f>
        <v>1000</v>
      </c>
      <c r="S1039" t="str">
        <f>VLOOKUP(L1039,'Status Report'!B:T,19,0)</f>
        <v>Asian Sourcing Link</v>
      </c>
      <c r="T1039" s="62">
        <f>VLOOKUP(L1039,'Status Report'!B:E,4,0)</f>
        <v>3</v>
      </c>
      <c r="U1039" s="19">
        <f>_xlfn.IFS(AI1039="Den Bosch",VLOOKUP(L1039,'Status Report'!B:AM,35,0),AI1039="Yantian",VLOOKUP(L1039,'Status Report'!B:AM,36,0),AI1039="",IF(H1039="Asia Pacific",VLOOKUP(L1039,'Status Report'!B:AM,36,0),VLOOKUP(L1039,'Status Report'!B:AM,35,0)),AI1039="Direct shipment",IF(H1039="Asia Pacific",VLOOKUP(L1039,'Status Report'!B:AM,36,0),VLOOKUP(L1039,'Status Report'!B:AM,35,0)))</f>
        <v>32.06</v>
      </c>
      <c r="V1039" s="20">
        <f t="shared" si="244"/>
        <v>480.90000000000003</v>
      </c>
      <c r="W1039" s="19">
        <f>_xlfn.IFS(AI1039="Den Bosch",VLOOKUP(L1039,'Status Report'!B:AM,37,0),AI1039="Yantian",VLOOKUP(L1039,'Status Report'!B:AM,38,0),AI1039="",IF(H1039="Asia Pacific",VLOOKUP(L1039,'Status Report'!B:AM,38,0),VLOOKUP(L1039,'Status Report'!B:AM,37,0)),AI1039="Direct shipment",IF(H1039="Asia Pacific",VLOOKUP(L1039,'Status Report'!B:AM,38,0),VLOOKUP(L1039,'Status Report'!B:AM,37,0)))</f>
        <v>32.06</v>
      </c>
      <c r="X1039" s="20">
        <f t="shared" si="245"/>
        <v>480.90000000000003</v>
      </c>
      <c r="Y1039" s="20">
        <f>_xlfn.IFS(AI1039="Den Bosch",VLOOKUP(L1039,'Status Report'!B:AO,39,0),AI1039="Yantian",VLOOKUP(L1039,'Status Report'!B:AO,40,0),AI1039="",IF(H1039="Asia Pacific",VLOOKUP(L1039,'Status Report'!B:AO,40,0),VLOOKUP(L1039,'Status Report'!B:AO,39,0)),AI1039="Direct shipment",IF(H1039="Asia Pacific",VLOOKUP(L1039,'Status Report'!B:AO,40,0),VLOOKUP(L1039,'Status Report'!B:AO,39,0)))</f>
        <v>0</v>
      </c>
      <c r="Z1039" s="20">
        <f t="shared" si="246"/>
        <v>0</v>
      </c>
      <c r="AA1039" s="20">
        <f t="shared" si="247"/>
        <v>480.90000000000003</v>
      </c>
      <c r="AB1039" s="21">
        <f>_xlfn.IFS(AI1039="Den Bosch",VLOOKUP(L1039,'Status Report'!B:AM,33,0),AI1039="Yantian",VLOOKUP(L1039,'Status Report'!B:AM,34,0),AI1039="",IF(H1039="Asia Pacific",VLOOKUP(L1039,'Status Report'!B:AM,34,0),VLOOKUP(L1039,'Status Report'!B:AM,33,0)),AI1039="Direct shipment",IF(H1039="Asia Pacific",VLOOKUP(L1039,'Status Report'!B:AM,34,0),VLOOKUP(L1039,'Status Report'!B:AM,33,0)))</f>
        <v>27.974699999999999</v>
      </c>
      <c r="AC1039" s="21">
        <f>VLOOKUP(L1039,'Status Report'!B:CE,82,0)</f>
        <v>0</v>
      </c>
      <c r="AD1039" s="21">
        <f t="shared" si="248"/>
        <v>27.974699999999999</v>
      </c>
      <c r="AE1039" s="63">
        <f>VLOOKUP(L1039,'Status Report'!B:W,20,0)</f>
        <v>47</v>
      </c>
      <c r="AF1039" s="63">
        <f>VLOOKUP(L1039,'Status Report'!B:W,21,0)</f>
        <v>38</v>
      </c>
      <c r="AG1039" s="63">
        <f>VLOOKUP(L1039,'Status Report'!B:W,22,0)</f>
        <v>2</v>
      </c>
      <c r="AH1039" s="22">
        <f t="shared" si="249"/>
        <v>5.3580000000000003E-2</v>
      </c>
      <c r="AI1039" t="s">
        <v>990</v>
      </c>
      <c r="AK1039" s="63">
        <f>IFERROR(VLOOKUP(G1039,ASEAN!A:A,1,0),0)</f>
        <v>0</v>
      </c>
      <c r="AL1039" s="63">
        <f>IFERROR(VLOOKUP(D1039,'[3]customer specs'!$B$1:$D$65536,3,0),0)</f>
        <v>0</v>
      </c>
      <c r="AM1039" s="64">
        <f t="shared" si="250"/>
        <v>0</v>
      </c>
      <c r="AN1039" s="64">
        <f t="shared" si="251"/>
        <v>0</v>
      </c>
      <c r="AO1039" s="63"/>
      <c r="AP1039" s="63"/>
      <c r="AQ1039" s="63" t="str">
        <f t="shared" si="252"/>
        <v>no</v>
      </c>
      <c r="AR1039" s="20">
        <f t="shared" si="253"/>
        <v>419.62049999999999</v>
      </c>
      <c r="AS1039" s="63"/>
      <c r="AT1039" s="23">
        <f t="shared" si="243"/>
        <v>0.12</v>
      </c>
      <c r="AU1039" s="65">
        <f t="shared" si="254"/>
        <v>31.789431818181818</v>
      </c>
      <c r="AV1039" s="65"/>
      <c r="AW1039" s="65">
        <f t="shared" si="255"/>
        <v>476.84147727272727</v>
      </c>
      <c r="AX1039" s="65"/>
      <c r="AY1039" s="63">
        <f>VLOOKUP(L1039,'Status Report'!B:CF,81,0)</f>
        <v>0</v>
      </c>
      <c r="AZ1039" s="63" t="str">
        <f>VLOOKUP(L1039,'Status Report'!B:S,18,0)</f>
        <v xml:space="preserve">Ellina Smirnova </v>
      </c>
      <c r="BB1039" s="63">
        <f>VLOOKUP(L1039,'Status Report'!B:Z,25,0)</f>
        <v>1</v>
      </c>
      <c r="BC1039" s="63">
        <f t="shared" si="256"/>
        <v>15</v>
      </c>
      <c r="BF1039">
        <f>VLOOKUP(L1039,'Status Report'!B:CE,82,0)</f>
        <v>0</v>
      </c>
      <c r="BG1039">
        <f>VLOOKUP(L1039,'Status Report'!B:CF,83,0)</f>
        <v>0</v>
      </c>
      <c r="BH1039">
        <f>VLOOKUP(L1039,'Status Report'!B:CG,84,0)</f>
        <v>0</v>
      </c>
      <c r="BI1039" t="s">
        <v>901</v>
      </c>
      <c r="BJ1039" t="s">
        <v>795</v>
      </c>
      <c r="BM1039" s="67">
        <f t="shared" si="257"/>
        <v>278</v>
      </c>
    </row>
    <row r="1040" spans="1:65" x14ac:dyDescent="0.25">
      <c r="A1040" s="68" t="str">
        <f>VLOOKUP(L1040,'Status Report'!B:CB,79,0)</f>
        <v>Heineken - F1</v>
      </c>
      <c r="C1040">
        <v>20006102</v>
      </c>
      <c r="D1040">
        <v>3097089</v>
      </c>
      <c r="E1040" t="s">
        <v>913</v>
      </c>
      <c r="F1040" t="s">
        <v>914</v>
      </c>
      <c r="G1040" t="str">
        <f>VLOOKUP(D1040,'[2]sold to'!$A:$H,8,0)</f>
        <v>Slovakia</v>
      </c>
      <c r="H1040" t="str">
        <f>VLOOKUP(D1040,'[2]sold to'!$A:$I,9,0)</f>
        <v>Europe</v>
      </c>
      <c r="K1040">
        <v>550</v>
      </c>
      <c r="L1040">
        <v>88027433</v>
      </c>
      <c r="M1040" t="s">
        <v>620</v>
      </c>
      <c r="N1040">
        <v>19</v>
      </c>
      <c r="P1040" t="str">
        <f>VLOOKUP(L1040,'Status Report'!B:AA,26,0)</f>
        <v>China</v>
      </c>
      <c r="Q1040" t="str">
        <f>VLOOKUP(L1040,'Status Report'!B:AB,27,0)</f>
        <v>Textiles-Clothing</v>
      </c>
      <c r="R1040">
        <f>VLOOKUP(L1040,'Status Report'!B:X,23,0)</f>
        <v>1000</v>
      </c>
      <c r="S1040" t="str">
        <f>VLOOKUP(L1040,'Status Report'!B:T,19,0)</f>
        <v>Asian Sourcing Link</v>
      </c>
      <c r="T1040" s="62">
        <f>VLOOKUP(L1040,'Status Report'!B:E,4,0)</f>
        <v>3</v>
      </c>
      <c r="U1040" s="19">
        <f>_xlfn.IFS(AI1040="Den Bosch",VLOOKUP(L1040,'Status Report'!B:AM,35,0),AI1040="Yantian",VLOOKUP(L1040,'Status Report'!B:AM,36,0),AI1040="",IF(H1040="Asia Pacific",VLOOKUP(L1040,'Status Report'!B:AM,36,0),VLOOKUP(L1040,'Status Report'!B:AM,35,0)),AI1040="Direct shipment",IF(H1040="Asia Pacific",VLOOKUP(L1040,'Status Report'!B:AM,36,0),VLOOKUP(L1040,'Status Report'!B:AM,35,0)))</f>
        <v>32.06</v>
      </c>
      <c r="V1040" s="20">
        <f t="shared" si="244"/>
        <v>609.1400000000001</v>
      </c>
      <c r="W1040" s="19">
        <f>_xlfn.IFS(AI1040="Den Bosch",VLOOKUP(L1040,'Status Report'!B:AM,37,0),AI1040="Yantian",VLOOKUP(L1040,'Status Report'!B:AM,38,0),AI1040="",IF(H1040="Asia Pacific",VLOOKUP(L1040,'Status Report'!B:AM,38,0),VLOOKUP(L1040,'Status Report'!B:AM,37,0)),AI1040="Direct shipment",IF(H1040="Asia Pacific",VLOOKUP(L1040,'Status Report'!B:AM,38,0),VLOOKUP(L1040,'Status Report'!B:AM,37,0)))</f>
        <v>32.06</v>
      </c>
      <c r="X1040" s="20">
        <f t="shared" si="245"/>
        <v>609.1400000000001</v>
      </c>
      <c r="Y1040" s="20">
        <f>_xlfn.IFS(AI1040="Den Bosch",VLOOKUP(L1040,'Status Report'!B:AO,39,0),AI1040="Yantian",VLOOKUP(L1040,'Status Report'!B:AO,40,0),AI1040="",IF(H1040="Asia Pacific",VLOOKUP(L1040,'Status Report'!B:AO,40,0),VLOOKUP(L1040,'Status Report'!B:AO,39,0)),AI1040="Direct shipment",IF(H1040="Asia Pacific",VLOOKUP(L1040,'Status Report'!B:AO,40,0),VLOOKUP(L1040,'Status Report'!B:AO,39,0)))</f>
        <v>0</v>
      </c>
      <c r="Z1040" s="20">
        <f t="shared" si="246"/>
        <v>0</v>
      </c>
      <c r="AA1040" s="20">
        <f t="shared" si="247"/>
        <v>609.1400000000001</v>
      </c>
      <c r="AB1040" s="21">
        <f>_xlfn.IFS(AI1040="Den Bosch",VLOOKUP(L1040,'Status Report'!B:AM,33,0),AI1040="Yantian",VLOOKUP(L1040,'Status Report'!B:AM,34,0),AI1040="",IF(H1040="Asia Pacific",VLOOKUP(L1040,'Status Report'!B:AM,34,0),VLOOKUP(L1040,'Status Report'!B:AM,33,0)),AI1040="Direct shipment",IF(H1040="Asia Pacific",VLOOKUP(L1040,'Status Report'!B:AM,34,0),VLOOKUP(L1040,'Status Report'!B:AM,33,0)))</f>
        <v>27.974699999999999</v>
      </c>
      <c r="AC1040" s="21">
        <f>VLOOKUP(L1040,'Status Report'!B:CE,82,0)</f>
        <v>0</v>
      </c>
      <c r="AD1040" s="21">
        <f t="shared" si="248"/>
        <v>27.974699999999999</v>
      </c>
      <c r="AE1040" s="63">
        <f>VLOOKUP(L1040,'Status Report'!B:W,20,0)</f>
        <v>47</v>
      </c>
      <c r="AF1040" s="63">
        <f>VLOOKUP(L1040,'Status Report'!B:W,21,0)</f>
        <v>38</v>
      </c>
      <c r="AG1040" s="63">
        <f>VLOOKUP(L1040,'Status Report'!B:W,22,0)</f>
        <v>2</v>
      </c>
      <c r="AH1040" s="22">
        <f t="shared" si="249"/>
        <v>6.7867999999999998E-2</v>
      </c>
      <c r="AI1040" t="s">
        <v>990</v>
      </c>
      <c r="AK1040" s="63">
        <f>IFERROR(VLOOKUP(G1040,ASEAN!A:A,1,0),0)</f>
        <v>0</v>
      </c>
      <c r="AL1040" s="63">
        <f>IFERROR(VLOOKUP(D1040,'[3]customer specs'!$B$1:$D$65536,3,0),0)</f>
        <v>0</v>
      </c>
      <c r="AM1040" s="64">
        <f t="shared" si="250"/>
        <v>0</v>
      </c>
      <c r="AN1040" s="64">
        <f t="shared" si="251"/>
        <v>0</v>
      </c>
      <c r="AO1040" s="63"/>
      <c r="AP1040" s="63"/>
      <c r="AQ1040" s="63" t="str">
        <f t="shared" si="252"/>
        <v>no</v>
      </c>
      <c r="AR1040" s="20">
        <f t="shared" si="253"/>
        <v>531.51929999999993</v>
      </c>
      <c r="AS1040" s="63"/>
      <c r="AT1040" s="23">
        <f t="shared" si="243"/>
        <v>0.12</v>
      </c>
      <c r="AU1040" s="65">
        <f t="shared" si="254"/>
        <v>31.789431818181818</v>
      </c>
      <c r="AV1040" s="65"/>
      <c r="AW1040" s="65">
        <f t="shared" si="255"/>
        <v>603.99920454545452</v>
      </c>
      <c r="AX1040" s="65"/>
      <c r="AY1040" s="63">
        <f>VLOOKUP(L1040,'Status Report'!B:CF,81,0)</f>
        <v>0</v>
      </c>
      <c r="AZ1040" s="63" t="str">
        <f>VLOOKUP(L1040,'Status Report'!B:S,18,0)</f>
        <v xml:space="preserve">Ellina Smirnova </v>
      </c>
      <c r="BB1040" s="63">
        <f>VLOOKUP(L1040,'Status Report'!B:Z,25,0)</f>
        <v>1</v>
      </c>
      <c r="BC1040" s="63">
        <f t="shared" si="256"/>
        <v>19</v>
      </c>
      <c r="BF1040">
        <f>VLOOKUP(L1040,'Status Report'!B:CE,82,0)</f>
        <v>0</v>
      </c>
      <c r="BG1040">
        <f>VLOOKUP(L1040,'Status Report'!B:CF,83,0)</f>
        <v>0</v>
      </c>
      <c r="BH1040">
        <f>VLOOKUP(L1040,'Status Report'!B:CG,84,0)</f>
        <v>0</v>
      </c>
      <c r="BI1040" t="s">
        <v>901</v>
      </c>
      <c r="BJ1040" t="s">
        <v>795</v>
      </c>
      <c r="BM1040" s="67">
        <f t="shared" si="257"/>
        <v>437</v>
      </c>
    </row>
    <row r="1041" spans="1:65" x14ac:dyDescent="0.25">
      <c r="A1041" s="68" t="str">
        <f>VLOOKUP(L1041,'Status Report'!B:CB,79,0)</f>
        <v>Heineken - F1</v>
      </c>
      <c r="C1041">
        <v>20006102</v>
      </c>
      <c r="D1041">
        <v>3097089</v>
      </c>
      <c r="E1041" t="s">
        <v>913</v>
      </c>
      <c r="F1041" t="s">
        <v>914</v>
      </c>
      <c r="G1041" t="str">
        <f>VLOOKUP(D1041,'[2]sold to'!$A:$H,8,0)</f>
        <v>Slovakia</v>
      </c>
      <c r="H1041" t="str">
        <f>VLOOKUP(D1041,'[2]sold to'!$A:$I,9,0)</f>
        <v>Europe</v>
      </c>
      <c r="K1041">
        <v>560</v>
      </c>
      <c r="L1041">
        <v>88027434</v>
      </c>
      <c r="M1041" t="s">
        <v>621</v>
      </c>
      <c r="N1041">
        <v>25</v>
      </c>
      <c r="P1041" t="str">
        <f>VLOOKUP(L1041,'Status Report'!B:AA,26,0)</f>
        <v>China</v>
      </c>
      <c r="Q1041" t="str">
        <f>VLOOKUP(L1041,'Status Report'!B:AB,27,0)</f>
        <v>Textiles-Clothing</v>
      </c>
      <c r="R1041">
        <f>VLOOKUP(L1041,'Status Report'!B:X,23,0)</f>
        <v>1000</v>
      </c>
      <c r="S1041" t="str">
        <f>VLOOKUP(L1041,'Status Report'!B:T,19,0)</f>
        <v>Asian Sourcing Link</v>
      </c>
      <c r="T1041" s="62">
        <f>VLOOKUP(L1041,'Status Report'!B:E,4,0)</f>
        <v>3</v>
      </c>
      <c r="U1041" s="19">
        <f>_xlfn.IFS(AI1041="Den Bosch",VLOOKUP(L1041,'Status Report'!B:AM,35,0),AI1041="Yantian",VLOOKUP(L1041,'Status Report'!B:AM,36,0),AI1041="",IF(H1041="Asia Pacific",VLOOKUP(L1041,'Status Report'!B:AM,36,0),VLOOKUP(L1041,'Status Report'!B:AM,35,0)),AI1041="Direct shipment",IF(H1041="Asia Pacific",VLOOKUP(L1041,'Status Report'!B:AM,36,0),VLOOKUP(L1041,'Status Report'!B:AM,35,0)))</f>
        <v>32.06</v>
      </c>
      <c r="V1041" s="20">
        <f t="shared" si="244"/>
        <v>801.5</v>
      </c>
      <c r="W1041" s="19">
        <f>_xlfn.IFS(AI1041="Den Bosch",VLOOKUP(L1041,'Status Report'!B:AM,37,0),AI1041="Yantian",VLOOKUP(L1041,'Status Report'!B:AM,38,0),AI1041="",IF(H1041="Asia Pacific",VLOOKUP(L1041,'Status Report'!B:AM,38,0),VLOOKUP(L1041,'Status Report'!B:AM,37,0)),AI1041="Direct shipment",IF(H1041="Asia Pacific",VLOOKUP(L1041,'Status Report'!B:AM,38,0),VLOOKUP(L1041,'Status Report'!B:AM,37,0)))</f>
        <v>32.06</v>
      </c>
      <c r="X1041" s="20">
        <f t="shared" si="245"/>
        <v>801.5</v>
      </c>
      <c r="Y1041" s="20">
        <f>_xlfn.IFS(AI1041="Den Bosch",VLOOKUP(L1041,'Status Report'!B:AO,39,0),AI1041="Yantian",VLOOKUP(L1041,'Status Report'!B:AO,40,0),AI1041="",IF(H1041="Asia Pacific",VLOOKUP(L1041,'Status Report'!B:AO,40,0),VLOOKUP(L1041,'Status Report'!B:AO,39,0)),AI1041="Direct shipment",IF(H1041="Asia Pacific",VLOOKUP(L1041,'Status Report'!B:AO,40,0),VLOOKUP(L1041,'Status Report'!B:AO,39,0)))</f>
        <v>0</v>
      </c>
      <c r="Z1041" s="20">
        <f t="shared" si="246"/>
        <v>0</v>
      </c>
      <c r="AA1041" s="20">
        <f t="shared" si="247"/>
        <v>801.5</v>
      </c>
      <c r="AB1041" s="21">
        <f>_xlfn.IFS(AI1041="Den Bosch",VLOOKUP(L1041,'Status Report'!B:AM,33,0),AI1041="Yantian",VLOOKUP(L1041,'Status Report'!B:AM,34,0),AI1041="",IF(H1041="Asia Pacific",VLOOKUP(L1041,'Status Report'!B:AM,34,0),VLOOKUP(L1041,'Status Report'!B:AM,33,0)),AI1041="Direct shipment",IF(H1041="Asia Pacific",VLOOKUP(L1041,'Status Report'!B:AM,34,0),VLOOKUP(L1041,'Status Report'!B:AM,33,0)))</f>
        <v>27.974699999999999</v>
      </c>
      <c r="AC1041" s="21">
        <f>VLOOKUP(L1041,'Status Report'!B:CE,82,0)</f>
        <v>0</v>
      </c>
      <c r="AD1041" s="21">
        <f t="shared" si="248"/>
        <v>27.974699999999999</v>
      </c>
      <c r="AE1041" s="63">
        <f>VLOOKUP(L1041,'Status Report'!B:W,20,0)</f>
        <v>47</v>
      </c>
      <c r="AF1041" s="63">
        <f>VLOOKUP(L1041,'Status Report'!B:W,21,0)</f>
        <v>38</v>
      </c>
      <c r="AG1041" s="63">
        <f>VLOOKUP(L1041,'Status Report'!B:W,22,0)</f>
        <v>2</v>
      </c>
      <c r="AH1041" s="22">
        <f t="shared" si="249"/>
        <v>8.9300000000000004E-2</v>
      </c>
      <c r="AI1041" t="s">
        <v>990</v>
      </c>
      <c r="AK1041" s="63">
        <f>IFERROR(VLOOKUP(G1041,ASEAN!A:A,1,0),0)</f>
        <v>0</v>
      </c>
      <c r="AL1041" s="63">
        <f>IFERROR(VLOOKUP(D1041,'[3]customer specs'!$B$1:$D$65536,3,0),0)</f>
        <v>0</v>
      </c>
      <c r="AM1041" s="64">
        <f t="shared" si="250"/>
        <v>0</v>
      </c>
      <c r="AN1041" s="64">
        <f t="shared" si="251"/>
        <v>0</v>
      </c>
      <c r="AO1041" s="63"/>
      <c r="AP1041" s="63"/>
      <c r="AQ1041" s="63" t="str">
        <f t="shared" si="252"/>
        <v>no</v>
      </c>
      <c r="AR1041" s="20">
        <f t="shared" si="253"/>
        <v>699.36749999999995</v>
      </c>
      <c r="AS1041" s="63"/>
      <c r="AT1041" s="23">
        <f t="shared" si="243"/>
        <v>0.12</v>
      </c>
      <c r="AU1041" s="65">
        <f t="shared" si="254"/>
        <v>31.789431818181818</v>
      </c>
      <c r="AV1041" s="65"/>
      <c r="AW1041" s="65">
        <f t="shared" si="255"/>
        <v>794.7357954545455</v>
      </c>
      <c r="AX1041" s="65"/>
      <c r="AY1041" s="63">
        <f>VLOOKUP(L1041,'Status Report'!B:CF,81,0)</f>
        <v>0</v>
      </c>
      <c r="AZ1041" s="63" t="str">
        <f>VLOOKUP(L1041,'Status Report'!B:S,18,0)</f>
        <v xml:space="preserve">Ellina Smirnova </v>
      </c>
      <c r="BB1041" s="63">
        <f>VLOOKUP(L1041,'Status Report'!B:Z,25,0)</f>
        <v>1</v>
      </c>
      <c r="BC1041" s="63">
        <f t="shared" si="256"/>
        <v>25</v>
      </c>
      <c r="BF1041">
        <f>VLOOKUP(L1041,'Status Report'!B:CE,82,0)</f>
        <v>0</v>
      </c>
      <c r="BG1041">
        <f>VLOOKUP(L1041,'Status Report'!B:CF,83,0)</f>
        <v>0</v>
      </c>
      <c r="BH1041">
        <f>VLOOKUP(L1041,'Status Report'!B:CG,84,0)</f>
        <v>0</v>
      </c>
      <c r="BI1041" t="s">
        <v>901</v>
      </c>
      <c r="BJ1041" t="s">
        <v>795</v>
      </c>
      <c r="BM1041" s="67">
        <f t="shared" si="257"/>
        <v>280</v>
      </c>
    </row>
    <row r="1042" spans="1:65" x14ac:dyDescent="0.25">
      <c r="A1042" s="68" t="str">
        <f>VLOOKUP(L1042,'Status Report'!B:CB,79,0)</f>
        <v>Heineken - F1</v>
      </c>
      <c r="C1042">
        <v>20006102</v>
      </c>
      <c r="D1042">
        <v>3097089</v>
      </c>
      <c r="E1042" t="s">
        <v>913</v>
      </c>
      <c r="F1042" t="s">
        <v>914</v>
      </c>
      <c r="G1042" t="str">
        <f>VLOOKUP(D1042,'[2]sold to'!$A:$H,8,0)</f>
        <v>Slovakia</v>
      </c>
      <c r="H1042" t="str">
        <f>VLOOKUP(D1042,'[2]sold to'!$A:$I,9,0)</f>
        <v>Europe</v>
      </c>
      <c r="K1042">
        <v>570</v>
      </c>
      <c r="L1042">
        <v>88027435</v>
      </c>
      <c r="M1042" t="s">
        <v>622</v>
      </c>
      <c r="N1042">
        <v>13</v>
      </c>
      <c r="P1042" t="str">
        <f>VLOOKUP(L1042,'Status Report'!B:AA,26,0)</f>
        <v>China</v>
      </c>
      <c r="Q1042" t="str">
        <f>VLOOKUP(L1042,'Status Report'!B:AB,27,0)</f>
        <v>Textiles-Clothing</v>
      </c>
      <c r="R1042">
        <f>VLOOKUP(L1042,'Status Report'!B:X,23,0)</f>
        <v>1000</v>
      </c>
      <c r="S1042" t="str">
        <f>VLOOKUP(L1042,'Status Report'!B:T,19,0)</f>
        <v>Asian Sourcing Link</v>
      </c>
      <c r="T1042" s="62">
        <f>VLOOKUP(L1042,'Status Report'!B:E,4,0)</f>
        <v>3</v>
      </c>
      <c r="U1042" s="19">
        <f>_xlfn.IFS(AI1042="Den Bosch",VLOOKUP(L1042,'Status Report'!B:AM,35,0),AI1042="Yantian",VLOOKUP(L1042,'Status Report'!B:AM,36,0),AI1042="",IF(H1042="Asia Pacific",VLOOKUP(L1042,'Status Report'!B:AM,36,0),VLOOKUP(L1042,'Status Report'!B:AM,35,0)),AI1042="Direct shipment",IF(H1042="Asia Pacific",VLOOKUP(L1042,'Status Report'!B:AM,36,0),VLOOKUP(L1042,'Status Report'!B:AM,35,0)))</f>
        <v>32.06</v>
      </c>
      <c r="V1042" s="20">
        <f t="shared" si="244"/>
        <v>416.78000000000003</v>
      </c>
      <c r="W1042" s="19">
        <f>_xlfn.IFS(AI1042="Den Bosch",VLOOKUP(L1042,'Status Report'!B:AM,37,0),AI1042="Yantian",VLOOKUP(L1042,'Status Report'!B:AM,38,0),AI1042="",IF(H1042="Asia Pacific",VLOOKUP(L1042,'Status Report'!B:AM,38,0),VLOOKUP(L1042,'Status Report'!B:AM,37,0)),AI1042="Direct shipment",IF(H1042="Asia Pacific",VLOOKUP(L1042,'Status Report'!B:AM,38,0),VLOOKUP(L1042,'Status Report'!B:AM,37,0)))</f>
        <v>32.06</v>
      </c>
      <c r="X1042" s="20">
        <f t="shared" si="245"/>
        <v>416.78000000000003</v>
      </c>
      <c r="Y1042" s="20">
        <f>_xlfn.IFS(AI1042="Den Bosch",VLOOKUP(L1042,'Status Report'!B:AO,39,0),AI1042="Yantian",VLOOKUP(L1042,'Status Report'!B:AO,40,0),AI1042="",IF(H1042="Asia Pacific",VLOOKUP(L1042,'Status Report'!B:AO,40,0),VLOOKUP(L1042,'Status Report'!B:AO,39,0)),AI1042="Direct shipment",IF(H1042="Asia Pacific",VLOOKUP(L1042,'Status Report'!B:AO,40,0),VLOOKUP(L1042,'Status Report'!B:AO,39,0)))</f>
        <v>0</v>
      </c>
      <c r="Z1042" s="20">
        <f t="shared" si="246"/>
        <v>0</v>
      </c>
      <c r="AA1042" s="20">
        <f t="shared" si="247"/>
        <v>416.78000000000003</v>
      </c>
      <c r="AB1042" s="21">
        <f>_xlfn.IFS(AI1042="Den Bosch",VLOOKUP(L1042,'Status Report'!B:AM,33,0),AI1042="Yantian",VLOOKUP(L1042,'Status Report'!B:AM,34,0),AI1042="",IF(H1042="Asia Pacific",VLOOKUP(L1042,'Status Report'!B:AM,34,0),VLOOKUP(L1042,'Status Report'!B:AM,33,0)),AI1042="Direct shipment",IF(H1042="Asia Pacific",VLOOKUP(L1042,'Status Report'!B:AM,34,0),VLOOKUP(L1042,'Status Report'!B:AM,33,0)))</f>
        <v>27.974699999999999</v>
      </c>
      <c r="AC1042" s="21">
        <f>VLOOKUP(L1042,'Status Report'!B:CE,82,0)</f>
        <v>0</v>
      </c>
      <c r="AD1042" s="21">
        <f t="shared" si="248"/>
        <v>27.974699999999999</v>
      </c>
      <c r="AE1042" s="63">
        <f>VLOOKUP(L1042,'Status Report'!B:W,20,0)</f>
        <v>47</v>
      </c>
      <c r="AF1042" s="63">
        <f>VLOOKUP(L1042,'Status Report'!B:W,21,0)</f>
        <v>38</v>
      </c>
      <c r="AG1042" s="63">
        <f>VLOOKUP(L1042,'Status Report'!B:W,22,0)</f>
        <v>2</v>
      </c>
      <c r="AH1042" s="22">
        <f t="shared" si="249"/>
        <v>4.6435999999999998E-2</v>
      </c>
      <c r="AI1042" t="s">
        <v>990</v>
      </c>
      <c r="AK1042" s="63">
        <f>IFERROR(VLOOKUP(G1042,ASEAN!A:A,1,0),0)</f>
        <v>0</v>
      </c>
      <c r="AL1042" s="63">
        <f>IFERROR(VLOOKUP(D1042,'[3]customer specs'!$B$1:$D$65536,3,0),0)</f>
        <v>0</v>
      </c>
      <c r="AM1042" s="64">
        <f t="shared" si="250"/>
        <v>0</v>
      </c>
      <c r="AN1042" s="64">
        <f t="shared" si="251"/>
        <v>0</v>
      </c>
      <c r="AO1042" s="63"/>
      <c r="AP1042" s="63"/>
      <c r="AQ1042" s="63" t="str">
        <f t="shared" si="252"/>
        <v>no</v>
      </c>
      <c r="AR1042" s="20">
        <f t="shared" si="253"/>
        <v>363.67109999999997</v>
      </c>
      <c r="AS1042" s="63"/>
      <c r="AT1042" s="23">
        <f t="shared" si="243"/>
        <v>0.12</v>
      </c>
      <c r="AU1042" s="65">
        <f t="shared" si="254"/>
        <v>31.789431818181818</v>
      </c>
      <c r="AV1042" s="65"/>
      <c r="AW1042" s="65">
        <f t="shared" si="255"/>
        <v>413.26261363636365</v>
      </c>
      <c r="AX1042" s="65"/>
      <c r="AY1042" s="63">
        <f>VLOOKUP(L1042,'Status Report'!B:CF,81,0)</f>
        <v>0</v>
      </c>
      <c r="AZ1042" s="63" t="str">
        <f>VLOOKUP(L1042,'Status Report'!B:S,18,0)</f>
        <v xml:space="preserve">Ellina Smirnova </v>
      </c>
      <c r="BB1042" s="63">
        <f>VLOOKUP(L1042,'Status Report'!B:Z,25,0)</f>
        <v>1</v>
      </c>
      <c r="BC1042" s="63">
        <f t="shared" si="256"/>
        <v>13</v>
      </c>
      <c r="BF1042">
        <f>VLOOKUP(L1042,'Status Report'!B:CE,82,0)</f>
        <v>0</v>
      </c>
      <c r="BG1042">
        <f>VLOOKUP(L1042,'Status Report'!B:CF,83,0)</f>
        <v>0</v>
      </c>
      <c r="BH1042">
        <f>VLOOKUP(L1042,'Status Report'!B:CG,84,0)</f>
        <v>0</v>
      </c>
      <c r="BI1042" t="s">
        <v>901</v>
      </c>
      <c r="BJ1042" t="s">
        <v>795</v>
      </c>
      <c r="BM1042" s="67">
        <f t="shared" si="257"/>
        <v>108</v>
      </c>
    </row>
    <row r="1043" spans="1:65" x14ac:dyDescent="0.25">
      <c r="A1043" s="68" t="str">
        <f>VLOOKUP(L1043,'Status Report'!B:CB,79,0)</f>
        <v>Heineken - F1</v>
      </c>
      <c r="C1043">
        <v>20006102</v>
      </c>
      <c r="D1043">
        <v>3097089</v>
      </c>
      <c r="E1043" t="s">
        <v>913</v>
      </c>
      <c r="F1043" t="s">
        <v>914</v>
      </c>
      <c r="G1043" t="str">
        <f>VLOOKUP(D1043,'[2]sold to'!$A:$H,8,0)</f>
        <v>Slovakia</v>
      </c>
      <c r="H1043" t="str">
        <f>VLOOKUP(D1043,'[2]sold to'!$A:$I,9,0)</f>
        <v>Europe</v>
      </c>
      <c r="K1043">
        <v>580</v>
      </c>
      <c r="L1043">
        <v>88027350</v>
      </c>
      <c r="M1043" t="s">
        <v>551</v>
      </c>
      <c r="N1043">
        <v>5</v>
      </c>
      <c r="P1043" t="str">
        <f>VLOOKUP(L1043,'Status Report'!B:AA,26,0)</f>
        <v>China</v>
      </c>
      <c r="Q1043" t="str">
        <f>VLOOKUP(L1043,'Status Report'!B:AB,27,0)</f>
        <v>Bar support</v>
      </c>
      <c r="R1043">
        <f>VLOOKUP(L1043,'Status Report'!B:X,23,0)</f>
        <v>125</v>
      </c>
      <c r="S1043" t="str">
        <f>VLOOKUP(L1043,'Status Report'!B:T,19,0)</f>
        <v>Promocean The Netherlands BV</v>
      </c>
      <c r="T1043" s="62">
        <f>VLOOKUP(L1043,'Status Report'!B:E,4,0)</f>
        <v>3</v>
      </c>
      <c r="U1043" s="19">
        <f>_xlfn.IFS(AI1043="Den Bosch",VLOOKUP(L1043,'Status Report'!B:AM,35,0),AI1043="Yantian",VLOOKUP(L1043,'Status Report'!B:AM,36,0),AI1043="",IF(H1043="Asia Pacific",VLOOKUP(L1043,'Status Report'!B:AM,36,0),VLOOKUP(L1043,'Status Report'!B:AM,35,0)),AI1043="Direct shipment",IF(H1043="Asia Pacific",VLOOKUP(L1043,'Status Report'!B:AM,36,0),VLOOKUP(L1043,'Status Report'!B:AM,35,0)))</f>
        <v>29.8</v>
      </c>
      <c r="V1043" s="20">
        <f t="shared" si="244"/>
        <v>149</v>
      </c>
      <c r="W1043" s="19">
        <f>_xlfn.IFS(AI1043="Den Bosch",VLOOKUP(L1043,'Status Report'!B:AM,37,0),AI1043="Yantian",VLOOKUP(L1043,'Status Report'!B:AM,38,0),AI1043="",IF(H1043="Asia Pacific",VLOOKUP(L1043,'Status Report'!B:AM,38,0),VLOOKUP(L1043,'Status Report'!B:AM,37,0)),AI1043="Direct shipment",IF(H1043="Asia Pacific",VLOOKUP(L1043,'Status Report'!B:AM,38,0),VLOOKUP(L1043,'Status Report'!B:AM,37,0)))</f>
        <v>26</v>
      </c>
      <c r="X1043" s="20">
        <f t="shared" si="245"/>
        <v>130</v>
      </c>
      <c r="Y1043" s="20">
        <f>_xlfn.IFS(AI1043="Den Bosch",VLOOKUP(L1043,'Status Report'!B:AO,39,0),AI1043="Yantian",VLOOKUP(L1043,'Status Report'!B:AO,40,0),AI1043="",IF(H1043="Asia Pacific",VLOOKUP(L1043,'Status Report'!B:AO,40,0),VLOOKUP(L1043,'Status Report'!B:AO,39,0)),AI1043="Direct shipment",IF(H1043="Asia Pacific",VLOOKUP(L1043,'Status Report'!B:AO,40,0),VLOOKUP(L1043,'Status Report'!B:AO,39,0)))</f>
        <v>0</v>
      </c>
      <c r="Z1043" s="20">
        <f t="shared" si="246"/>
        <v>0</v>
      </c>
      <c r="AA1043" s="20">
        <f t="shared" si="247"/>
        <v>130</v>
      </c>
      <c r="AB1043" s="21">
        <f>_xlfn.IFS(AI1043="Den Bosch",VLOOKUP(L1043,'Status Report'!B:AM,33,0),AI1043="Yantian",VLOOKUP(L1043,'Status Report'!B:AM,34,0),AI1043="",IF(H1043="Asia Pacific",VLOOKUP(L1043,'Status Report'!B:AM,34,0),VLOOKUP(L1043,'Status Report'!B:AM,33,0)),AI1043="Direct shipment",IF(H1043="Asia Pacific",VLOOKUP(L1043,'Status Report'!B:AM,34,0),VLOOKUP(L1043,'Status Report'!B:AM,33,0)))</f>
        <v>22.906800000000004</v>
      </c>
      <c r="AC1043" s="21">
        <f>VLOOKUP(L1043,'Status Report'!B:CE,82,0)</f>
        <v>0</v>
      </c>
      <c r="AD1043" s="21">
        <f t="shared" si="248"/>
        <v>22.906800000000004</v>
      </c>
      <c r="AE1043" s="63">
        <f>VLOOKUP(L1043,'Status Report'!B:W,20,0)</f>
        <v>14</v>
      </c>
      <c r="AF1043" s="63">
        <f>VLOOKUP(L1043,'Status Report'!B:W,21,0)</f>
        <v>5</v>
      </c>
      <c r="AG1043" s="63">
        <f>VLOOKUP(L1043,'Status Report'!B:W,22,0)</f>
        <v>5</v>
      </c>
      <c r="AH1043" s="22">
        <f t="shared" si="249"/>
        <v>1.75E-3</v>
      </c>
      <c r="AI1043" t="s">
        <v>990</v>
      </c>
      <c r="AK1043" s="63">
        <f>IFERROR(VLOOKUP(G1043,ASEAN!A:A,1,0),0)</f>
        <v>0</v>
      </c>
      <c r="AL1043" s="63">
        <f>IFERROR(VLOOKUP(D1043,'[3]customer specs'!$B$1:$D$65536,3,0),0)</f>
        <v>0</v>
      </c>
      <c r="AM1043" s="64">
        <f t="shared" si="250"/>
        <v>19</v>
      </c>
      <c r="AN1043" s="64">
        <f t="shared" si="251"/>
        <v>0</v>
      </c>
      <c r="AO1043" s="63"/>
      <c r="AP1043" s="63"/>
      <c r="AQ1043" s="63" t="str">
        <f t="shared" si="252"/>
        <v>no</v>
      </c>
      <c r="AR1043" s="20">
        <f t="shared" si="253"/>
        <v>114.53400000000002</v>
      </c>
      <c r="AS1043" s="63"/>
      <c r="AT1043" s="23">
        <f t="shared" si="243"/>
        <v>0.12</v>
      </c>
      <c r="AU1043" s="65">
        <f t="shared" si="254"/>
        <v>26.03045454545455</v>
      </c>
      <c r="AV1043" s="65"/>
      <c r="AW1043" s="65">
        <f t="shared" si="255"/>
        <v>130.15227272727276</v>
      </c>
      <c r="AX1043" s="65"/>
      <c r="AY1043" s="63">
        <f>VLOOKUP(L1043,'Status Report'!B:CF,81,0)</f>
        <v>0</v>
      </c>
      <c r="AZ1043" s="63" t="str">
        <f>VLOOKUP(L1043,'Status Report'!B:S,18,0)</f>
        <v xml:space="preserve">Konstantinos Zoupanos </v>
      </c>
      <c r="BB1043" s="63">
        <f>VLOOKUP(L1043,'Status Report'!B:Z,25,0)</f>
        <v>20</v>
      </c>
      <c r="BC1043" s="63">
        <f t="shared" si="256"/>
        <v>100</v>
      </c>
      <c r="BF1043">
        <f>VLOOKUP(L1043,'Status Report'!B:CE,82,0)</f>
        <v>0</v>
      </c>
      <c r="BG1043">
        <f>VLOOKUP(L1043,'Status Report'!B:CF,83,0)</f>
        <v>0</v>
      </c>
      <c r="BH1043">
        <f>VLOOKUP(L1043,'Status Report'!B:CG,84,0)</f>
        <v>0</v>
      </c>
      <c r="BI1043" t="s">
        <v>901</v>
      </c>
      <c r="BJ1043" t="s">
        <v>795</v>
      </c>
      <c r="BM1043" s="67">
        <f t="shared" si="257"/>
        <v>1322</v>
      </c>
    </row>
    <row r="1044" spans="1:65" x14ac:dyDescent="0.25">
      <c r="A1044" s="68" t="str">
        <f>VLOOKUP(L1044,'Status Report'!B:CB,79,0)</f>
        <v>Heineken - F1</v>
      </c>
      <c r="C1044">
        <v>20006102</v>
      </c>
      <c r="D1044">
        <v>3097089</v>
      </c>
      <c r="E1044" t="s">
        <v>913</v>
      </c>
      <c r="F1044" t="s">
        <v>914</v>
      </c>
      <c r="G1044" t="str">
        <f>VLOOKUP(D1044,'[2]sold to'!$A:$H,8,0)</f>
        <v>Slovakia</v>
      </c>
      <c r="H1044" t="str">
        <f>VLOOKUP(D1044,'[2]sold to'!$A:$I,9,0)</f>
        <v>Europe</v>
      </c>
      <c r="K1044">
        <v>590</v>
      </c>
      <c r="L1044">
        <v>88027351</v>
      </c>
      <c r="M1044" t="s">
        <v>846</v>
      </c>
      <c r="N1044">
        <v>5</v>
      </c>
      <c r="P1044" t="str">
        <f>VLOOKUP(L1044,'Status Report'!B:AA,26,0)</f>
        <v>China</v>
      </c>
      <c r="Q1044" t="str">
        <f>VLOOKUP(L1044,'Status Report'!B:AB,27,0)</f>
        <v>Bar support</v>
      </c>
      <c r="R1044">
        <f>VLOOKUP(L1044,'Status Report'!B:X,23,0)</f>
        <v>125</v>
      </c>
      <c r="S1044" t="str">
        <f>VLOOKUP(L1044,'Status Report'!B:T,19,0)</f>
        <v>Promocean The Netherlands BV</v>
      </c>
      <c r="T1044" s="62">
        <f>VLOOKUP(L1044,'Status Report'!B:E,4,0)</f>
        <v>3</v>
      </c>
      <c r="U1044" s="19">
        <f>_xlfn.IFS(AI1044="Den Bosch",VLOOKUP(L1044,'Status Report'!B:AM,35,0),AI1044="Yantian",VLOOKUP(L1044,'Status Report'!B:AM,36,0),AI1044="",IF(H1044="Asia Pacific",VLOOKUP(L1044,'Status Report'!B:AM,36,0),VLOOKUP(L1044,'Status Report'!B:AM,35,0)),AI1044="Direct shipment",IF(H1044="Asia Pacific",VLOOKUP(L1044,'Status Report'!B:AM,36,0),VLOOKUP(L1044,'Status Report'!B:AM,35,0)))</f>
        <v>29.8</v>
      </c>
      <c r="V1044" s="20">
        <f t="shared" si="244"/>
        <v>149</v>
      </c>
      <c r="W1044" s="19">
        <f>_xlfn.IFS(AI1044="Den Bosch",VLOOKUP(L1044,'Status Report'!B:AM,37,0),AI1044="Yantian",VLOOKUP(L1044,'Status Report'!B:AM,38,0),AI1044="",IF(H1044="Asia Pacific",VLOOKUP(L1044,'Status Report'!B:AM,38,0),VLOOKUP(L1044,'Status Report'!B:AM,37,0)),AI1044="Direct shipment",IF(H1044="Asia Pacific",VLOOKUP(L1044,'Status Report'!B:AM,38,0),VLOOKUP(L1044,'Status Report'!B:AM,37,0)))</f>
        <v>27.200000000000003</v>
      </c>
      <c r="X1044" s="20">
        <f t="shared" si="245"/>
        <v>136</v>
      </c>
      <c r="Y1044" s="20">
        <f>_xlfn.IFS(AI1044="Den Bosch",VLOOKUP(L1044,'Status Report'!B:AO,39,0),AI1044="Yantian",VLOOKUP(L1044,'Status Report'!B:AO,40,0),AI1044="",IF(H1044="Asia Pacific",VLOOKUP(L1044,'Status Report'!B:AO,40,0),VLOOKUP(L1044,'Status Report'!B:AO,39,0)),AI1044="Direct shipment",IF(H1044="Asia Pacific",VLOOKUP(L1044,'Status Report'!B:AO,40,0),VLOOKUP(L1044,'Status Report'!B:AO,39,0)))</f>
        <v>0</v>
      </c>
      <c r="Z1044" s="20">
        <f t="shared" si="246"/>
        <v>0</v>
      </c>
      <c r="AA1044" s="20">
        <f t="shared" si="247"/>
        <v>136</v>
      </c>
      <c r="AB1044" s="21">
        <f>_xlfn.IFS(AI1044="Den Bosch",VLOOKUP(L1044,'Status Report'!B:AM,33,0),AI1044="Yantian",VLOOKUP(L1044,'Status Report'!B:AM,34,0),AI1044="",IF(H1044="Asia Pacific",VLOOKUP(L1044,'Status Report'!B:AM,34,0),VLOOKUP(L1044,'Status Report'!B:AM,33,0)),AI1044="Direct shipment",IF(H1044="Asia Pacific",VLOOKUP(L1044,'Status Report'!B:AM,34,0),VLOOKUP(L1044,'Status Report'!B:AM,33,0)))</f>
        <v>24.019200000000001</v>
      </c>
      <c r="AC1044" s="21">
        <f>VLOOKUP(L1044,'Status Report'!B:CE,82,0)</f>
        <v>0</v>
      </c>
      <c r="AD1044" s="21">
        <f t="shared" si="248"/>
        <v>24.019200000000001</v>
      </c>
      <c r="AE1044" s="63">
        <f>VLOOKUP(L1044,'Status Report'!B:W,20,0)</f>
        <v>14</v>
      </c>
      <c r="AF1044" s="63">
        <f>VLOOKUP(L1044,'Status Report'!B:W,21,0)</f>
        <v>5</v>
      </c>
      <c r="AG1044" s="63">
        <f>VLOOKUP(L1044,'Status Report'!B:W,22,0)</f>
        <v>5</v>
      </c>
      <c r="AH1044" s="22">
        <f t="shared" si="249"/>
        <v>1.75E-3</v>
      </c>
      <c r="AI1044" t="s">
        <v>990</v>
      </c>
      <c r="AK1044" s="63">
        <f>IFERROR(VLOOKUP(G1044,ASEAN!A:A,1,0),0)</f>
        <v>0</v>
      </c>
      <c r="AL1044" s="63">
        <f>IFERROR(VLOOKUP(D1044,'[3]customer specs'!$B$1:$D$65536,3,0),0)</f>
        <v>0</v>
      </c>
      <c r="AM1044" s="64">
        <f t="shared" si="250"/>
        <v>13</v>
      </c>
      <c r="AN1044" s="64">
        <f t="shared" si="251"/>
        <v>0</v>
      </c>
      <c r="AO1044" s="63"/>
      <c r="AP1044" s="63"/>
      <c r="AQ1044" s="63" t="str">
        <f t="shared" si="252"/>
        <v>no</v>
      </c>
      <c r="AR1044" s="20">
        <f t="shared" si="253"/>
        <v>120.096</v>
      </c>
      <c r="AS1044" s="63"/>
      <c r="AT1044" s="23">
        <f t="shared" si="243"/>
        <v>0.12</v>
      </c>
      <c r="AU1044" s="65">
        <f t="shared" si="254"/>
        <v>27.294545454545457</v>
      </c>
      <c r="AV1044" s="65"/>
      <c r="AW1044" s="65">
        <f t="shared" si="255"/>
        <v>136.4727272727273</v>
      </c>
      <c r="AX1044" s="65"/>
      <c r="AY1044" s="63">
        <f>VLOOKUP(L1044,'Status Report'!B:CF,81,0)</f>
        <v>0</v>
      </c>
      <c r="AZ1044" s="63" t="str">
        <f>VLOOKUP(L1044,'Status Report'!B:S,18,0)</f>
        <v xml:space="preserve">Konstantinos Zoupanos </v>
      </c>
      <c r="BB1044" s="63">
        <f>VLOOKUP(L1044,'Status Report'!B:Z,25,0)</f>
        <v>20</v>
      </c>
      <c r="BC1044" s="63">
        <f t="shared" si="256"/>
        <v>100</v>
      </c>
      <c r="BF1044">
        <f>VLOOKUP(L1044,'Status Report'!B:CE,82,0)</f>
        <v>0</v>
      </c>
      <c r="BG1044">
        <f>VLOOKUP(L1044,'Status Report'!B:CF,83,0)</f>
        <v>0</v>
      </c>
      <c r="BH1044">
        <f>VLOOKUP(L1044,'Status Report'!B:CG,84,0)</f>
        <v>0</v>
      </c>
      <c r="BI1044" t="s">
        <v>901</v>
      </c>
      <c r="BJ1044" t="s">
        <v>795</v>
      </c>
      <c r="BM1044" s="67">
        <f t="shared" si="257"/>
        <v>263</v>
      </c>
    </row>
    <row r="1045" spans="1:65" x14ac:dyDescent="0.25">
      <c r="A1045" s="68" t="str">
        <f>VLOOKUP(L1045,'Status Report'!B:CB,79,0)</f>
        <v>Heineken - F1</v>
      </c>
      <c r="C1045">
        <v>20006103</v>
      </c>
      <c r="D1045">
        <v>3090233</v>
      </c>
      <c r="E1045" t="s">
        <v>835</v>
      </c>
      <c r="F1045" t="s">
        <v>836</v>
      </c>
      <c r="G1045" t="str">
        <f>VLOOKUP(D1045,'[2]sold to'!$A:$H,8,0)</f>
        <v>Hungary</v>
      </c>
      <c r="H1045" t="str">
        <f>VLOOKUP(D1045,'[2]sold to'!$A:$I,9,0)</f>
        <v>Europe</v>
      </c>
      <c r="K1045">
        <v>180</v>
      </c>
      <c r="L1045">
        <v>88027414</v>
      </c>
      <c r="M1045" t="s">
        <v>604</v>
      </c>
      <c r="N1045">
        <v>2</v>
      </c>
      <c r="P1045" t="str">
        <f>VLOOKUP(L1045,'Status Report'!B:AA,26,0)</f>
        <v>China</v>
      </c>
      <c r="Q1045" t="str">
        <f>VLOOKUP(L1045,'Status Report'!B:AB,27,0)</f>
        <v>Textiles-Clothing</v>
      </c>
      <c r="R1045">
        <f>VLOOKUP(L1045,'Status Report'!B:X,23,0)</f>
        <v>84</v>
      </c>
      <c r="S1045" t="str">
        <f>VLOOKUP(L1045,'Status Report'!B:T,19,0)</f>
        <v>Promocean The Netherlands BV</v>
      </c>
      <c r="T1045" s="62">
        <f>VLOOKUP(L1045,'Status Report'!B:E,4,0)</f>
        <v>3</v>
      </c>
      <c r="U1045" s="19">
        <f>_xlfn.IFS(AI1045="Den Bosch",VLOOKUP(L1045,'Status Report'!B:AM,35,0),AI1045="Yantian",VLOOKUP(L1045,'Status Report'!B:AM,36,0),AI1045="",IF(H1045="Asia Pacific",VLOOKUP(L1045,'Status Report'!B:AM,36,0),VLOOKUP(L1045,'Status Report'!B:AM,35,0)),AI1045="Direct shipment",IF(H1045="Asia Pacific",VLOOKUP(L1045,'Status Report'!B:AM,36,0),VLOOKUP(L1045,'Status Report'!B:AM,35,0)))</f>
        <v>36.299999999999997</v>
      </c>
      <c r="V1045" s="20">
        <f t="shared" si="244"/>
        <v>72.599999999999994</v>
      </c>
      <c r="W1045" s="19">
        <f>_xlfn.IFS(AI1045="Den Bosch",VLOOKUP(L1045,'Status Report'!B:AM,37,0),AI1045="Yantian",VLOOKUP(L1045,'Status Report'!B:AM,38,0),AI1045="",IF(H1045="Asia Pacific",VLOOKUP(L1045,'Status Report'!B:AM,38,0),VLOOKUP(L1045,'Status Report'!B:AM,37,0)),AI1045="Direct shipment",IF(H1045="Asia Pacific",VLOOKUP(L1045,'Status Report'!B:AM,38,0),VLOOKUP(L1045,'Status Report'!B:AM,37,0)))</f>
        <v>30.54</v>
      </c>
      <c r="X1045" s="20">
        <f t="shared" si="245"/>
        <v>61.08</v>
      </c>
      <c r="Y1045" s="20">
        <f>_xlfn.IFS(AI1045="Den Bosch",VLOOKUP(L1045,'Status Report'!B:AO,39,0),AI1045="Yantian",VLOOKUP(L1045,'Status Report'!B:AO,40,0),AI1045="",IF(H1045="Asia Pacific",VLOOKUP(L1045,'Status Report'!B:AO,40,0),VLOOKUP(L1045,'Status Report'!B:AO,39,0)),AI1045="Direct shipment",IF(H1045="Asia Pacific",VLOOKUP(L1045,'Status Report'!B:AO,40,0),VLOOKUP(L1045,'Status Report'!B:AO,39,0)))</f>
        <v>0</v>
      </c>
      <c r="Z1045" s="20">
        <f t="shared" si="246"/>
        <v>0</v>
      </c>
      <c r="AA1045" s="20">
        <f t="shared" si="247"/>
        <v>61.08</v>
      </c>
      <c r="AB1045" s="21">
        <f>_xlfn.IFS(AI1045="Den Bosch",VLOOKUP(L1045,'Status Report'!B:AM,33,0),AI1045="Yantian",VLOOKUP(L1045,'Status Report'!B:AM,34,0),AI1045="",IF(H1045="Asia Pacific",VLOOKUP(L1045,'Status Report'!B:AM,34,0),VLOOKUP(L1045,'Status Report'!B:AM,33,0)),AI1045="Direct shipment",IF(H1045="Asia Pacific",VLOOKUP(L1045,'Status Report'!B:AM,34,0),VLOOKUP(L1045,'Status Report'!B:AM,33,0)))</f>
        <v>26.629200000000001</v>
      </c>
      <c r="AC1045" s="21">
        <f>VLOOKUP(L1045,'Status Report'!B:CE,82,0)</f>
        <v>0</v>
      </c>
      <c r="AD1045" s="21">
        <f t="shared" si="248"/>
        <v>26.629200000000001</v>
      </c>
      <c r="AE1045" s="63">
        <f>VLOOKUP(L1045,'Status Report'!B:W,20,0)</f>
        <v>35</v>
      </c>
      <c r="AF1045" s="63">
        <f>VLOOKUP(L1045,'Status Report'!B:W,21,0)</f>
        <v>28</v>
      </c>
      <c r="AG1045" s="63">
        <f>VLOOKUP(L1045,'Status Report'!B:W,22,0)</f>
        <v>5</v>
      </c>
      <c r="AH1045" s="22">
        <f t="shared" si="249"/>
        <v>9.7999999999999997E-3</v>
      </c>
      <c r="AI1045" t="s">
        <v>990</v>
      </c>
      <c r="AK1045" s="63">
        <f>IFERROR(VLOOKUP(G1045,ASEAN!A:A,1,0),0)</f>
        <v>0</v>
      </c>
      <c r="AL1045" s="63">
        <f>IFERROR(VLOOKUP(D1045,'[3]customer specs'!$B$1:$D$65536,3,0),0)</f>
        <v>0</v>
      </c>
      <c r="AM1045" s="64">
        <f t="shared" si="250"/>
        <v>11.519999999999996</v>
      </c>
      <c r="AN1045" s="64">
        <f t="shared" si="251"/>
        <v>0</v>
      </c>
      <c r="AO1045" s="63"/>
      <c r="AP1045" s="63"/>
      <c r="AQ1045" s="63" t="str">
        <f t="shared" si="252"/>
        <v>no</v>
      </c>
      <c r="AR1045" s="20">
        <f t="shared" si="253"/>
        <v>53.258400000000002</v>
      </c>
      <c r="AS1045" s="63"/>
      <c r="AT1045" s="23">
        <f t="shared" si="243"/>
        <v>0.12</v>
      </c>
      <c r="AU1045" s="65">
        <f t="shared" si="254"/>
        <v>30.260454545454547</v>
      </c>
      <c r="AV1045" s="65"/>
      <c r="AW1045" s="65">
        <f t="shared" si="255"/>
        <v>60.520909090909093</v>
      </c>
      <c r="AX1045" s="65"/>
      <c r="AY1045" s="63">
        <f>VLOOKUP(L1045,'Status Report'!B:CF,81,0)</f>
        <v>0</v>
      </c>
      <c r="AZ1045" s="63" t="str">
        <f>VLOOKUP(L1045,'Status Report'!B:S,18,0)</f>
        <v xml:space="preserve">Konstantinos Zoupanos </v>
      </c>
      <c r="BB1045" s="63">
        <f>VLOOKUP(L1045,'Status Report'!B:Z,25,0)</f>
        <v>6</v>
      </c>
      <c r="BC1045" s="63">
        <f t="shared" si="256"/>
        <v>12</v>
      </c>
      <c r="BF1045">
        <f>VLOOKUP(L1045,'Status Report'!B:CE,82,0)</f>
        <v>0</v>
      </c>
      <c r="BG1045">
        <f>VLOOKUP(L1045,'Status Report'!B:CF,83,0)</f>
        <v>0</v>
      </c>
      <c r="BH1045">
        <f>VLOOKUP(L1045,'Status Report'!B:CG,84,0)</f>
        <v>0</v>
      </c>
      <c r="BI1045" t="s">
        <v>901</v>
      </c>
      <c r="BJ1045" t="s">
        <v>795</v>
      </c>
      <c r="BM1045" s="67">
        <f t="shared" si="257"/>
        <v>720</v>
      </c>
    </row>
    <row r="1046" spans="1:65" x14ac:dyDescent="0.25">
      <c r="A1046" s="68" t="str">
        <f>VLOOKUP(L1046,'Status Report'!B:CB,79,0)</f>
        <v>Heineken UCL</v>
      </c>
      <c r="C1046">
        <v>20006104</v>
      </c>
      <c r="D1046">
        <v>3090233</v>
      </c>
      <c r="E1046" t="s">
        <v>835</v>
      </c>
      <c r="F1046" t="s">
        <v>836</v>
      </c>
      <c r="G1046" t="str">
        <f>VLOOKUP(D1046,'[2]sold to'!$A:$H,8,0)</f>
        <v>Hungary</v>
      </c>
      <c r="H1046" t="str">
        <f>VLOOKUP(D1046,'[2]sold to'!$A:$I,9,0)</f>
        <v>Europe</v>
      </c>
      <c r="K1046">
        <v>100</v>
      </c>
      <c r="L1046">
        <v>88026543</v>
      </c>
      <c r="M1046" t="s">
        <v>358</v>
      </c>
      <c r="N1046">
        <v>10</v>
      </c>
      <c r="P1046" t="str">
        <f>VLOOKUP(L1046,'Status Report'!B:AA,26,0)</f>
        <v>China</v>
      </c>
      <c r="Q1046" t="str">
        <f>VLOOKUP(L1046,'Status Report'!B:AB,27,0)</f>
        <v>Premiums</v>
      </c>
      <c r="R1046">
        <f>VLOOKUP(L1046,'Status Report'!B:X,23,0)</f>
        <v>100</v>
      </c>
      <c r="S1046" t="str">
        <f>VLOOKUP(L1046,'Status Report'!B:T,19,0)</f>
        <v>Promocean The Netherlands BV</v>
      </c>
      <c r="T1046" s="62">
        <f>VLOOKUP(L1046,'Status Report'!B:E,4,0)</f>
        <v>3</v>
      </c>
      <c r="U1046" s="19">
        <f>_xlfn.IFS(AI1046="Den Bosch",VLOOKUP(L1046,'Status Report'!B:AM,35,0),AI1046="Yantian",VLOOKUP(L1046,'Status Report'!B:AM,36,0),AI1046="",IF(H1046="Asia Pacific",VLOOKUP(L1046,'Status Report'!B:AM,36,0),VLOOKUP(L1046,'Status Report'!B:AM,35,0)),AI1046="Direct shipment",IF(H1046="Asia Pacific",VLOOKUP(L1046,'Status Report'!B:AM,36,0),VLOOKUP(L1046,'Status Report'!B:AM,35,0)))</f>
        <v>53.5</v>
      </c>
      <c r="V1046" s="20">
        <f t="shared" si="244"/>
        <v>535</v>
      </c>
      <c r="W1046" s="19">
        <f>_xlfn.IFS(AI1046="Den Bosch",VLOOKUP(L1046,'Status Report'!B:AM,37,0),AI1046="Yantian",VLOOKUP(L1046,'Status Report'!B:AM,38,0),AI1046="",IF(H1046="Asia Pacific",VLOOKUP(L1046,'Status Report'!B:AM,38,0),VLOOKUP(L1046,'Status Report'!B:AM,37,0)),AI1046="Direct shipment",IF(H1046="Asia Pacific",VLOOKUP(L1046,'Status Report'!B:AM,38,0),VLOOKUP(L1046,'Status Report'!B:AM,37,0)))</f>
        <v>49.75</v>
      </c>
      <c r="X1046" s="20">
        <f t="shared" si="245"/>
        <v>497.5</v>
      </c>
      <c r="Y1046" s="20">
        <f>_xlfn.IFS(AI1046="Den Bosch",VLOOKUP(L1046,'Status Report'!B:AO,39,0),AI1046="Yantian",VLOOKUP(L1046,'Status Report'!B:AO,40,0),AI1046="",IF(H1046="Asia Pacific",VLOOKUP(L1046,'Status Report'!B:AO,40,0),VLOOKUP(L1046,'Status Report'!B:AO,39,0)),AI1046="Direct shipment",IF(H1046="Asia Pacific",VLOOKUP(L1046,'Status Report'!B:AO,40,0),VLOOKUP(L1046,'Status Report'!B:AO,39,0)))</f>
        <v>0</v>
      </c>
      <c r="Z1046" s="20">
        <f t="shared" si="246"/>
        <v>0</v>
      </c>
      <c r="AA1046" s="20">
        <f t="shared" si="247"/>
        <v>497.5</v>
      </c>
      <c r="AB1046" s="21">
        <f>_xlfn.IFS(AI1046="Den Bosch",VLOOKUP(L1046,'Status Report'!B:AM,33,0),AI1046="Yantian",VLOOKUP(L1046,'Status Report'!B:AM,34,0),AI1046="",IF(H1046="Asia Pacific",VLOOKUP(L1046,'Status Report'!B:AM,34,0),VLOOKUP(L1046,'Status Report'!B:AM,33,0)),AI1046="Direct shipment",IF(H1046="Asia Pacific",VLOOKUP(L1046,'Status Report'!B:AM,34,0),VLOOKUP(L1046,'Status Report'!B:AM,33,0)))</f>
        <v>43.103400000000008</v>
      </c>
      <c r="AC1046" s="21">
        <f>VLOOKUP(L1046,'Status Report'!B:CE,82,0)</f>
        <v>0</v>
      </c>
      <c r="AD1046" s="21">
        <f t="shared" si="248"/>
        <v>43.103400000000008</v>
      </c>
      <c r="AE1046" s="63">
        <f>VLOOKUP(L1046,'Status Report'!B:W,20,0)</f>
        <v>24</v>
      </c>
      <c r="AF1046" s="63">
        <f>VLOOKUP(L1046,'Status Report'!B:W,21,0)</f>
        <v>15</v>
      </c>
      <c r="AG1046" s="63">
        <f>VLOOKUP(L1046,'Status Report'!B:W,22,0)</f>
        <v>5</v>
      </c>
      <c r="AH1046" s="22">
        <f t="shared" si="249"/>
        <v>1.7999999999999999E-2</v>
      </c>
      <c r="AI1046" t="s">
        <v>990</v>
      </c>
      <c r="AK1046" s="63">
        <f>IFERROR(VLOOKUP(G1046,ASEAN!A:A,1,0),0)</f>
        <v>0</v>
      </c>
      <c r="AL1046" s="63">
        <f>IFERROR(VLOOKUP(D1046,'[3]customer specs'!$B$1:$D$65536,3,0),0)</f>
        <v>0</v>
      </c>
      <c r="AM1046" s="64">
        <f t="shared" si="250"/>
        <v>37.5</v>
      </c>
      <c r="AN1046" s="64">
        <f t="shared" si="251"/>
        <v>0</v>
      </c>
      <c r="AO1046" s="63"/>
      <c r="AP1046" s="63"/>
      <c r="AQ1046" s="63" t="str">
        <f t="shared" si="252"/>
        <v>no</v>
      </c>
      <c r="AR1046" s="20">
        <f t="shared" si="253"/>
        <v>431.03400000000011</v>
      </c>
      <c r="AS1046" s="63"/>
      <c r="AT1046" s="23">
        <f t="shared" si="243"/>
        <v>0.12</v>
      </c>
      <c r="AU1046" s="65">
        <f t="shared" si="254"/>
        <v>48.981136363636374</v>
      </c>
      <c r="AV1046" s="65"/>
      <c r="AW1046" s="65">
        <f t="shared" si="255"/>
        <v>489.81136363636375</v>
      </c>
      <c r="AX1046" s="65"/>
      <c r="AY1046" s="63">
        <f>VLOOKUP(L1046,'Status Report'!B:CF,81,0)</f>
        <v>0</v>
      </c>
      <c r="AZ1046" s="63" t="str">
        <f>VLOOKUP(L1046,'Status Report'!B:S,18,0)</f>
        <v>Ellina Smirnova</v>
      </c>
      <c r="BB1046" s="63">
        <f>VLOOKUP(L1046,'Status Report'!B:Z,25,0)</f>
        <v>25</v>
      </c>
      <c r="BC1046" s="63">
        <f t="shared" si="256"/>
        <v>250</v>
      </c>
      <c r="BF1046">
        <f>VLOOKUP(L1046,'Status Report'!B:CE,82,0)</f>
        <v>0</v>
      </c>
      <c r="BG1046">
        <f>VLOOKUP(L1046,'Status Report'!B:CF,83,0)</f>
        <v>0</v>
      </c>
      <c r="BH1046">
        <f>VLOOKUP(L1046,'Status Report'!B:CG,84,0)</f>
        <v>0</v>
      </c>
      <c r="BI1046" t="s">
        <v>901</v>
      </c>
      <c r="BJ1046" t="s">
        <v>795</v>
      </c>
      <c r="BM1046" s="67">
        <f t="shared" si="257"/>
        <v>612</v>
      </c>
    </row>
    <row r="1047" spans="1:65" x14ac:dyDescent="0.25">
      <c r="A1047" s="68" t="str">
        <f>VLOOKUP(L1047,'Status Report'!B:CB,79,0)</f>
        <v>Heineken UCL</v>
      </c>
      <c r="C1047">
        <v>20006104</v>
      </c>
      <c r="D1047">
        <v>3090233</v>
      </c>
      <c r="E1047" t="s">
        <v>835</v>
      </c>
      <c r="F1047" t="s">
        <v>836</v>
      </c>
      <c r="G1047" t="str">
        <f>VLOOKUP(D1047,'[2]sold to'!$A:$H,8,0)</f>
        <v>Hungary</v>
      </c>
      <c r="H1047" t="str">
        <f>VLOOKUP(D1047,'[2]sold to'!$A:$I,9,0)</f>
        <v>Europe</v>
      </c>
      <c r="K1047">
        <v>110</v>
      </c>
      <c r="L1047">
        <v>88026590</v>
      </c>
      <c r="M1047" t="s">
        <v>394</v>
      </c>
      <c r="N1047">
        <v>30</v>
      </c>
      <c r="P1047" t="str">
        <f>VLOOKUP(L1047,'Status Report'!B:AA,26,0)</f>
        <v>China</v>
      </c>
      <c r="Q1047" t="str">
        <f>VLOOKUP(L1047,'Status Report'!B:AB,27,0)</f>
        <v>Textiles-Clothing</v>
      </c>
      <c r="R1047">
        <f>VLOOKUP(L1047,'Status Report'!B:X,23,0)</f>
        <v>1000</v>
      </c>
      <c r="S1047" t="str">
        <f>VLOOKUP(L1047,'Status Report'!B:T,19,0)</f>
        <v>Asian Sourcing Link</v>
      </c>
      <c r="T1047" s="62">
        <f>VLOOKUP(L1047,'Status Report'!B:E,4,0)</f>
        <v>3</v>
      </c>
      <c r="U1047" s="19">
        <f>_xlfn.IFS(AI1047="Den Bosch",VLOOKUP(L1047,'Status Report'!B:AM,35,0),AI1047="Yantian",VLOOKUP(L1047,'Status Report'!B:AM,36,0),AI1047="",IF(H1047="Asia Pacific",VLOOKUP(L1047,'Status Report'!B:AM,36,0),VLOOKUP(L1047,'Status Report'!B:AM,35,0)),AI1047="Direct shipment",IF(H1047="Asia Pacific",VLOOKUP(L1047,'Status Report'!B:AM,36,0),VLOOKUP(L1047,'Status Report'!B:AM,35,0)))</f>
        <v>30.41</v>
      </c>
      <c r="V1047" s="20">
        <f t="shared" si="244"/>
        <v>912.3</v>
      </c>
      <c r="W1047" s="19">
        <f>_xlfn.IFS(AI1047="Den Bosch",VLOOKUP(L1047,'Status Report'!B:AM,37,0),AI1047="Yantian",VLOOKUP(L1047,'Status Report'!B:AM,38,0),AI1047="",IF(H1047="Asia Pacific",VLOOKUP(L1047,'Status Report'!B:AM,38,0),VLOOKUP(L1047,'Status Report'!B:AM,37,0)),AI1047="Direct shipment",IF(H1047="Asia Pacific",VLOOKUP(L1047,'Status Report'!B:AM,38,0),VLOOKUP(L1047,'Status Report'!B:AM,37,0)))</f>
        <v>26.82</v>
      </c>
      <c r="X1047" s="20">
        <f t="shared" si="245"/>
        <v>804.6</v>
      </c>
      <c r="Y1047" s="20">
        <f>_xlfn.IFS(AI1047="Den Bosch",VLOOKUP(L1047,'Status Report'!B:AO,39,0),AI1047="Yantian",VLOOKUP(L1047,'Status Report'!B:AO,40,0),AI1047="",IF(H1047="Asia Pacific",VLOOKUP(L1047,'Status Report'!B:AO,40,0),VLOOKUP(L1047,'Status Report'!B:AO,39,0)),AI1047="Direct shipment",IF(H1047="Asia Pacific",VLOOKUP(L1047,'Status Report'!B:AO,40,0),VLOOKUP(L1047,'Status Report'!B:AO,39,0)))</f>
        <v>0</v>
      </c>
      <c r="Z1047" s="20">
        <f t="shared" si="246"/>
        <v>0</v>
      </c>
      <c r="AA1047" s="20">
        <f t="shared" si="247"/>
        <v>804.6</v>
      </c>
      <c r="AB1047" s="21">
        <f>_xlfn.IFS(AI1047="Den Bosch",VLOOKUP(L1047,'Status Report'!B:AM,33,0),AI1047="Yantian",VLOOKUP(L1047,'Status Report'!B:AM,34,0),AI1047="",IF(H1047="Asia Pacific",VLOOKUP(L1047,'Status Report'!B:AM,34,0),VLOOKUP(L1047,'Status Report'!B:AM,33,0)),AI1047="Direct shipment",IF(H1047="Asia Pacific",VLOOKUP(L1047,'Status Report'!B:AM,34,0),VLOOKUP(L1047,'Status Report'!B:AM,33,0)))</f>
        <v>23.4</v>
      </c>
      <c r="AC1047" s="21">
        <f>VLOOKUP(L1047,'Status Report'!B:CE,82,0)</f>
        <v>0</v>
      </c>
      <c r="AD1047" s="21">
        <f t="shared" si="248"/>
        <v>23.4</v>
      </c>
      <c r="AE1047" s="63">
        <f>VLOOKUP(L1047,'Status Report'!B:W,20,0)</f>
        <v>47</v>
      </c>
      <c r="AF1047" s="63">
        <f>VLOOKUP(L1047,'Status Report'!B:W,21,0)</f>
        <v>38</v>
      </c>
      <c r="AG1047" s="63">
        <f>VLOOKUP(L1047,'Status Report'!B:W,22,0)</f>
        <v>2</v>
      </c>
      <c r="AH1047" s="22">
        <f t="shared" si="249"/>
        <v>0.10716000000000001</v>
      </c>
      <c r="AI1047" t="s">
        <v>990</v>
      </c>
      <c r="AK1047" s="63">
        <f>IFERROR(VLOOKUP(G1047,ASEAN!A:A,1,0),0)</f>
        <v>0</v>
      </c>
      <c r="AL1047" s="63">
        <f>IFERROR(VLOOKUP(D1047,'[3]customer specs'!$B$1:$D$65536,3,0),0)</f>
        <v>0</v>
      </c>
      <c r="AM1047" s="64">
        <f t="shared" si="250"/>
        <v>107.69999999999993</v>
      </c>
      <c r="AN1047" s="64">
        <f t="shared" si="251"/>
        <v>0</v>
      </c>
      <c r="AO1047" s="63"/>
      <c r="AP1047" s="63"/>
      <c r="AQ1047" s="63" t="str">
        <f t="shared" si="252"/>
        <v>no</v>
      </c>
      <c r="AR1047" s="20">
        <f t="shared" si="253"/>
        <v>702</v>
      </c>
      <c r="AS1047" s="63"/>
      <c r="AT1047" s="23">
        <f t="shared" si="243"/>
        <v>0.12</v>
      </c>
      <c r="AU1047" s="65">
        <f t="shared" si="254"/>
        <v>26.59090909090909</v>
      </c>
      <c r="AV1047" s="65"/>
      <c r="AW1047" s="65">
        <f t="shared" si="255"/>
        <v>797.72727272727275</v>
      </c>
      <c r="AX1047" s="65"/>
      <c r="AY1047" s="63">
        <f>VLOOKUP(L1047,'Status Report'!B:CF,81,0)</f>
        <v>0</v>
      </c>
      <c r="AZ1047" s="63" t="str">
        <f>VLOOKUP(L1047,'Status Report'!B:S,18,0)</f>
        <v>Ellina Smirnova</v>
      </c>
      <c r="BB1047" s="63">
        <f>VLOOKUP(L1047,'Status Report'!B:Z,25,0)</f>
        <v>1</v>
      </c>
      <c r="BC1047" s="63">
        <f t="shared" si="256"/>
        <v>30</v>
      </c>
      <c r="BF1047">
        <f>VLOOKUP(L1047,'Status Report'!B:CE,82,0)</f>
        <v>0</v>
      </c>
      <c r="BG1047">
        <f>VLOOKUP(L1047,'Status Report'!B:CF,83,0)</f>
        <v>0</v>
      </c>
      <c r="BH1047">
        <f>VLOOKUP(L1047,'Status Report'!B:CG,84,0)</f>
        <v>0</v>
      </c>
      <c r="BI1047" t="s">
        <v>901</v>
      </c>
      <c r="BJ1047" t="s">
        <v>795</v>
      </c>
      <c r="BM1047" s="67">
        <f t="shared" si="257"/>
        <v>100</v>
      </c>
    </row>
    <row r="1048" spans="1:65" x14ac:dyDescent="0.25">
      <c r="A1048" s="68" t="str">
        <f>VLOOKUP(L1048,'Status Report'!B:CB,79,0)</f>
        <v>Heineken UCL</v>
      </c>
      <c r="C1048">
        <v>20006104</v>
      </c>
      <c r="D1048">
        <v>3090233</v>
      </c>
      <c r="E1048" t="s">
        <v>835</v>
      </c>
      <c r="F1048" t="s">
        <v>836</v>
      </c>
      <c r="G1048" t="str">
        <f>VLOOKUP(D1048,'[2]sold to'!$A:$H,8,0)</f>
        <v>Hungary</v>
      </c>
      <c r="H1048" t="str">
        <f>VLOOKUP(D1048,'[2]sold to'!$A:$I,9,0)</f>
        <v>Europe</v>
      </c>
      <c r="K1048">
        <v>120</v>
      </c>
      <c r="L1048">
        <v>88026591</v>
      </c>
      <c r="M1048" t="s">
        <v>395</v>
      </c>
      <c r="N1048">
        <v>40</v>
      </c>
      <c r="P1048" t="str">
        <f>VLOOKUP(L1048,'Status Report'!B:AA,26,0)</f>
        <v>China</v>
      </c>
      <c r="Q1048" t="str">
        <f>VLOOKUP(L1048,'Status Report'!B:AB,27,0)</f>
        <v>Textiles-Clothing</v>
      </c>
      <c r="R1048">
        <f>VLOOKUP(L1048,'Status Report'!B:X,23,0)</f>
        <v>1000</v>
      </c>
      <c r="S1048" t="str">
        <f>VLOOKUP(L1048,'Status Report'!B:T,19,0)</f>
        <v>Asian Sourcing Link</v>
      </c>
      <c r="T1048" s="62">
        <f>VLOOKUP(L1048,'Status Report'!B:E,4,0)</f>
        <v>3</v>
      </c>
      <c r="U1048" s="19">
        <f>_xlfn.IFS(AI1048="Den Bosch",VLOOKUP(L1048,'Status Report'!B:AM,35,0),AI1048="Yantian",VLOOKUP(L1048,'Status Report'!B:AM,36,0),AI1048="",IF(H1048="Asia Pacific",VLOOKUP(L1048,'Status Report'!B:AM,36,0),VLOOKUP(L1048,'Status Report'!B:AM,35,0)),AI1048="Direct shipment",IF(H1048="Asia Pacific",VLOOKUP(L1048,'Status Report'!B:AM,36,0),VLOOKUP(L1048,'Status Report'!B:AM,35,0)))</f>
        <v>30.41</v>
      </c>
      <c r="V1048" s="20">
        <f t="shared" si="244"/>
        <v>1216.4000000000001</v>
      </c>
      <c r="W1048" s="19">
        <f>_xlfn.IFS(AI1048="Den Bosch",VLOOKUP(L1048,'Status Report'!B:AM,37,0),AI1048="Yantian",VLOOKUP(L1048,'Status Report'!B:AM,38,0),AI1048="",IF(H1048="Asia Pacific",VLOOKUP(L1048,'Status Report'!B:AM,38,0),VLOOKUP(L1048,'Status Report'!B:AM,37,0)),AI1048="Direct shipment",IF(H1048="Asia Pacific",VLOOKUP(L1048,'Status Report'!B:AM,38,0),VLOOKUP(L1048,'Status Report'!B:AM,37,0)))</f>
        <v>26.82</v>
      </c>
      <c r="X1048" s="20">
        <f t="shared" si="245"/>
        <v>1072.8</v>
      </c>
      <c r="Y1048" s="20">
        <f>_xlfn.IFS(AI1048="Den Bosch",VLOOKUP(L1048,'Status Report'!B:AO,39,0),AI1048="Yantian",VLOOKUP(L1048,'Status Report'!B:AO,40,0),AI1048="",IF(H1048="Asia Pacific",VLOOKUP(L1048,'Status Report'!B:AO,40,0),VLOOKUP(L1048,'Status Report'!B:AO,39,0)),AI1048="Direct shipment",IF(H1048="Asia Pacific",VLOOKUP(L1048,'Status Report'!B:AO,40,0),VLOOKUP(L1048,'Status Report'!B:AO,39,0)))</f>
        <v>0</v>
      </c>
      <c r="Z1048" s="20">
        <f t="shared" si="246"/>
        <v>0</v>
      </c>
      <c r="AA1048" s="20">
        <f t="shared" si="247"/>
        <v>1072.8</v>
      </c>
      <c r="AB1048" s="21">
        <f>_xlfn.IFS(AI1048="Den Bosch",VLOOKUP(L1048,'Status Report'!B:AM,33,0),AI1048="Yantian",VLOOKUP(L1048,'Status Report'!B:AM,34,0),AI1048="",IF(H1048="Asia Pacific",VLOOKUP(L1048,'Status Report'!B:AM,34,0),VLOOKUP(L1048,'Status Report'!B:AM,33,0)),AI1048="Direct shipment",IF(H1048="Asia Pacific",VLOOKUP(L1048,'Status Report'!B:AM,34,0),VLOOKUP(L1048,'Status Report'!B:AM,33,0)))</f>
        <v>23.4</v>
      </c>
      <c r="AC1048" s="21">
        <f>VLOOKUP(L1048,'Status Report'!B:CE,82,0)</f>
        <v>0</v>
      </c>
      <c r="AD1048" s="21">
        <f t="shared" si="248"/>
        <v>23.4</v>
      </c>
      <c r="AE1048" s="63">
        <f>VLOOKUP(L1048,'Status Report'!B:W,20,0)</f>
        <v>47</v>
      </c>
      <c r="AF1048" s="63">
        <f>VLOOKUP(L1048,'Status Report'!B:W,21,0)</f>
        <v>38</v>
      </c>
      <c r="AG1048" s="63">
        <f>VLOOKUP(L1048,'Status Report'!B:W,22,0)</f>
        <v>2</v>
      </c>
      <c r="AH1048" s="22">
        <f t="shared" si="249"/>
        <v>0.14288000000000001</v>
      </c>
      <c r="AI1048" t="s">
        <v>990</v>
      </c>
      <c r="AK1048" s="63">
        <f>IFERROR(VLOOKUP(G1048,ASEAN!A:A,1,0),0)</f>
        <v>0</v>
      </c>
      <c r="AL1048" s="63">
        <f>IFERROR(VLOOKUP(D1048,'[3]customer specs'!$B$1:$D$65536,3,0),0)</f>
        <v>0</v>
      </c>
      <c r="AM1048" s="64">
        <f t="shared" si="250"/>
        <v>143.60000000000014</v>
      </c>
      <c r="AN1048" s="64">
        <f t="shared" si="251"/>
        <v>0</v>
      </c>
      <c r="AO1048" s="63"/>
      <c r="AP1048" s="63"/>
      <c r="AQ1048" s="63" t="str">
        <f t="shared" si="252"/>
        <v>no</v>
      </c>
      <c r="AR1048" s="20">
        <f t="shared" si="253"/>
        <v>936</v>
      </c>
      <c r="AS1048" s="63"/>
      <c r="AT1048" s="23">
        <f t="shared" si="243"/>
        <v>0.12</v>
      </c>
      <c r="AU1048" s="65">
        <f t="shared" si="254"/>
        <v>26.59090909090909</v>
      </c>
      <c r="AV1048" s="65"/>
      <c r="AW1048" s="65">
        <f t="shared" si="255"/>
        <v>1063.6363636363635</v>
      </c>
      <c r="AX1048" s="65"/>
      <c r="AY1048" s="63">
        <f>VLOOKUP(L1048,'Status Report'!B:CF,81,0)</f>
        <v>0</v>
      </c>
      <c r="AZ1048" s="63" t="str">
        <f>VLOOKUP(L1048,'Status Report'!B:S,18,0)</f>
        <v>Ellina Smirnova</v>
      </c>
      <c r="BB1048" s="63">
        <f>VLOOKUP(L1048,'Status Report'!B:Z,25,0)</f>
        <v>1</v>
      </c>
      <c r="BC1048" s="63">
        <f t="shared" si="256"/>
        <v>40</v>
      </c>
      <c r="BF1048">
        <f>VLOOKUP(L1048,'Status Report'!B:CE,82,0)</f>
        <v>0</v>
      </c>
      <c r="BG1048">
        <f>VLOOKUP(L1048,'Status Report'!B:CF,83,0)</f>
        <v>0</v>
      </c>
      <c r="BH1048">
        <f>VLOOKUP(L1048,'Status Report'!B:CG,84,0)</f>
        <v>0</v>
      </c>
      <c r="BI1048" t="s">
        <v>901</v>
      </c>
      <c r="BJ1048" t="s">
        <v>795</v>
      </c>
      <c r="BM1048" s="67">
        <f t="shared" si="257"/>
        <v>303</v>
      </c>
    </row>
    <row r="1049" spans="1:65" x14ac:dyDescent="0.25">
      <c r="A1049" s="68" t="str">
        <f>VLOOKUP(L1049,'Status Report'!B:CB,79,0)</f>
        <v>Heineken UCL</v>
      </c>
      <c r="C1049">
        <v>20006104</v>
      </c>
      <c r="D1049">
        <v>3090233</v>
      </c>
      <c r="E1049" t="s">
        <v>835</v>
      </c>
      <c r="F1049" t="s">
        <v>836</v>
      </c>
      <c r="G1049" t="str">
        <f>VLOOKUP(D1049,'[2]sold to'!$A:$H,8,0)</f>
        <v>Hungary</v>
      </c>
      <c r="H1049" t="str">
        <f>VLOOKUP(D1049,'[2]sold to'!$A:$I,9,0)</f>
        <v>Europe</v>
      </c>
      <c r="K1049">
        <v>130</v>
      </c>
      <c r="L1049">
        <v>88026592</v>
      </c>
      <c r="M1049" t="s">
        <v>396</v>
      </c>
      <c r="N1049">
        <v>55</v>
      </c>
      <c r="P1049" t="str">
        <f>VLOOKUP(L1049,'Status Report'!B:AA,26,0)</f>
        <v>China</v>
      </c>
      <c r="Q1049" t="str">
        <f>VLOOKUP(L1049,'Status Report'!B:AB,27,0)</f>
        <v>Textiles-Clothing</v>
      </c>
      <c r="R1049">
        <f>VLOOKUP(L1049,'Status Report'!B:X,23,0)</f>
        <v>1000</v>
      </c>
      <c r="S1049" t="str">
        <f>VLOOKUP(L1049,'Status Report'!B:T,19,0)</f>
        <v>Asian Sourcing Link</v>
      </c>
      <c r="T1049" s="62">
        <f>VLOOKUP(L1049,'Status Report'!B:E,4,0)</f>
        <v>3</v>
      </c>
      <c r="U1049" s="19">
        <f>_xlfn.IFS(AI1049="Den Bosch",VLOOKUP(L1049,'Status Report'!B:AM,35,0),AI1049="Yantian",VLOOKUP(L1049,'Status Report'!B:AM,36,0),AI1049="",IF(H1049="Asia Pacific",VLOOKUP(L1049,'Status Report'!B:AM,36,0),VLOOKUP(L1049,'Status Report'!B:AM,35,0)),AI1049="Direct shipment",IF(H1049="Asia Pacific",VLOOKUP(L1049,'Status Report'!B:AM,36,0),VLOOKUP(L1049,'Status Report'!B:AM,35,0)))</f>
        <v>30.41</v>
      </c>
      <c r="V1049" s="20">
        <f t="shared" si="244"/>
        <v>1672.55</v>
      </c>
      <c r="W1049" s="19">
        <f>_xlfn.IFS(AI1049="Den Bosch",VLOOKUP(L1049,'Status Report'!B:AM,37,0),AI1049="Yantian",VLOOKUP(L1049,'Status Report'!B:AM,38,0),AI1049="",IF(H1049="Asia Pacific",VLOOKUP(L1049,'Status Report'!B:AM,38,0),VLOOKUP(L1049,'Status Report'!B:AM,37,0)),AI1049="Direct shipment",IF(H1049="Asia Pacific",VLOOKUP(L1049,'Status Report'!B:AM,38,0),VLOOKUP(L1049,'Status Report'!B:AM,37,0)))</f>
        <v>26.82</v>
      </c>
      <c r="X1049" s="20">
        <f t="shared" si="245"/>
        <v>1475.1</v>
      </c>
      <c r="Y1049" s="20">
        <f>_xlfn.IFS(AI1049="Den Bosch",VLOOKUP(L1049,'Status Report'!B:AO,39,0),AI1049="Yantian",VLOOKUP(L1049,'Status Report'!B:AO,40,0),AI1049="",IF(H1049="Asia Pacific",VLOOKUP(L1049,'Status Report'!B:AO,40,0),VLOOKUP(L1049,'Status Report'!B:AO,39,0)),AI1049="Direct shipment",IF(H1049="Asia Pacific",VLOOKUP(L1049,'Status Report'!B:AO,40,0),VLOOKUP(L1049,'Status Report'!B:AO,39,0)))</f>
        <v>0</v>
      </c>
      <c r="Z1049" s="20">
        <f t="shared" si="246"/>
        <v>0</v>
      </c>
      <c r="AA1049" s="20">
        <f t="shared" si="247"/>
        <v>1475.1</v>
      </c>
      <c r="AB1049" s="21">
        <f>_xlfn.IFS(AI1049="Den Bosch",VLOOKUP(L1049,'Status Report'!B:AM,33,0),AI1049="Yantian",VLOOKUP(L1049,'Status Report'!B:AM,34,0),AI1049="",IF(H1049="Asia Pacific",VLOOKUP(L1049,'Status Report'!B:AM,34,0),VLOOKUP(L1049,'Status Report'!B:AM,33,0)),AI1049="Direct shipment",IF(H1049="Asia Pacific",VLOOKUP(L1049,'Status Report'!B:AM,34,0),VLOOKUP(L1049,'Status Report'!B:AM,33,0)))</f>
        <v>23.4</v>
      </c>
      <c r="AC1049" s="21">
        <f>VLOOKUP(L1049,'Status Report'!B:CE,82,0)</f>
        <v>0</v>
      </c>
      <c r="AD1049" s="21">
        <f t="shared" si="248"/>
        <v>23.4</v>
      </c>
      <c r="AE1049" s="63">
        <f>VLOOKUP(L1049,'Status Report'!B:W,20,0)</f>
        <v>47</v>
      </c>
      <c r="AF1049" s="63">
        <f>VLOOKUP(L1049,'Status Report'!B:W,21,0)</f>
        <v>38</v>
      </c>
      <c r="AG1049" s="63">
        <f>VLOOKUP(L1049,'Status Report'!B:W,22,0)</f>
        <v>2</v>
      </c>
      <c r="AH1049" s="22">
        <f t="shared" si="249"/>
        <v>0.19646</v>
      </c>
      <c r="AI1049" t="s">
        <v>990</v>
      </c>
      <c r="AK1049" s="63">
        <f>IFERROR(VLOOKUP(G1049,ASEAN!A:A,1,0),0)</f>
        <v>0</v>
      </c>
      <c r="AL1049" s="63">
        <f>IFERROR(VLOOKUP(D1049,'[3]customer specs'!$B$1:$D$65536,3,0),0)</f>
        <v>0</v>
      </c>
      <c r="AM1049" s="64">
        <f t="shared" si="250"/>
        <v>197.45000000000005</v>
      </c>
      <c r="AN1049" s="64">
        <f t="shared" si="251"/>
        <v>0</v>
      </c>
      <c r="AO1049" s="63"/>
      <c r="AP1049" s="63"/>
      <c r="AQ1049" s="63" t="str">
        <f t="shared" si="252"/>
        <v>no</v>
      </c>
      <c r="AR1049" s="20">
        <f t="shared" si="253"/>
        <v>1287</v>
      </c>
      <c r="AS1049" s="63"/>
      <c r="AT1049" s="23">
        <f t="shared" si="243"/>
        <v>0.12</v>
      </c>
      <c r="AU1049" s="65">
        <f t="shared" si="254"/>
        <v>26.59090909090909</v>
      </c>
      <c r="AV1049" s="65"/>
      <c r="AW1049" s="65">
        <f t="shared" si="255"/>
        <v>1462.5</v>
      </c>
      <c r="AX1049" s="65"/>
      <c r="AY1049" s="63">
        <f>VLOOKUP(L1049,'Status Report'!B:CF,81,0)</f>
        <v>0</v>
      </c>
      <c r="AZ1049" s="63" t="str">
        <f>VLOOKUP(L1049,'Status Report'!B:S,18,0)</f>
        <v>Ellina Smirnova</v>
      </c>
      <c r="BB1049" s="63">
        <f>VLOOKUP(L1049,'Status Report'!B:Z,25,0)</f>
        <v>1</v>
      </c>
      <c r="BC1049" s="63">
        <f t="shared" si="256"/>
        <v>55</v>
      </c>
      <c r="BF1049">
        <f>VLOOKUP(L1049,'Status Report'!B:CE,82,0)</f>
        <v>0</v>
      </c>
      <c r="BG1049">
        <f>VLOOKUP(L1049,'Status Report'!B:CF,83,0)</f>
        <v>0</v>
      </c>
      <c r="BH1049">
        <f>VLOOKUP(L1049,'Status Report'!B:CG,84,0)</f>
        <v>0</v>
      </c>
      <c r="BI1049" t="s">
        <v>901</v>
      </c>
      <c r="BJ1049" t="s">
        <v>795</v>
      </c>
      <c r="BM1049" s="67">
        <f t="shared" si="257"/>
        <v>378</v>
      </c>
    </row>
    <row r="1050" spans="1:65" x14ac:dyDescent="0.25">
      <c r="A1050" s="68" t="str">
        <f>VLOOKUP(L1050,'Status Report'!B:CB,79,0)</f>
        <v>Heineken UCL</v>
      </c>
      <c r="C1050">
        <v>20006104</v>
      </c>
      <c r="D1050">
        <v>3090233</v>
      </c>
      <c r="E1050" t="s">
        <v>835</v>
      </c>
      <c r="F1050" t="s">
        <v>836</v>
      </c>
      <c r="G1050" t="str">
        <f>VLOOKUP(D1050,'[2]sold to'!$A:$H,8,0)</f>
        <v>Hungary</v>
      </c>
      <c r="H1050" t="str">
        <f>VLOOKUP(D1050,'[2]sold to'!$A:$I,9,0)</f>
        <v>Europe</v>
      </c>
      <c r="K1050">
        <v>140</v>
      </c>
      <c r="L1050">
        <v>88026593</v>
      </c>
      <c r="M1050" t="s">
        <v>397</v>
      </c>
      <c r="N1050">
        <v>55</v>
      </c>
      <c r="P1050" t="str">
        <f>VLOOKUP(L1050,'Status Report'!B:AA,26,0)</f>
        <v>China</v>
      </c>
      <c r="Q1050" t="str">
        <f>VLOOKUP(L1050,'Status Report'!B:AB,27,0)</f>
        <v>Textiles-Clothing</v>
      </c>
      <c r="R1050">
        <f>VLOOKUP(L1050,'Status Report'!B:X,23,0)</f>
        <v>1000</v>
      </c>
      <c r="S1050" t="str">
        <f>VLOOKUP(L1050,'Status Report'!B:T,19,0)</f>
        <v>Asian Sourcing Link</v>
      </c>
      <c r="T1050" s="62">
        <f>VLOOKUP(L1050,'Status Report'!B:E,4,0)</f>
        <v>3</v>
      </c>
      <c r="U1050" s="19">
        <f>_xlfn.IFS(AI1050="Den Bosch",VLOOKUP(L1050,'Status Report'!B:AM,35,0),AI1050="Yantian",VLOOKUP(L1050,'Status Report'!B:AM,36,0),AI1050="",IF(H1050="Asia Pacific",VLOOKUP(L1050,'Status Report'!B:AM,36,0),VLOOKUP(L1050,'Status Report'!B:AM,35,0)),AI1050="Direct shipment",IF(H1050="Asia Pacific",VLOOKUP(L1050,'Status Report'!B:AM,36,0),VLOOKUP(L1050,'Status Report'!B:AM,35,0)))</f>
        <v>30.41</v>
      </c>
      <c r="V1050" s="20">
        <f t="shared" si="244"/>
        <v>1672.55</v>
      </c>
      <c r="W1050" s="19">
        <f>_xlfn.IFS(AI1050="Den Bosch",VLOOKUP(L1050,'Status Report'!B:AM,37,0),AI1050="Yantian",VLOOKUP(L1050,'Status Report'!B:AM,38,0),AI1050="",IF(H1050="Asia Pacific",VLOOKUP(L1050,'Status Report'!B:AM,38,0),VLOOKUP(L1050,'Status Report'!B:AM,37,0)),AI1050="Direct shipment",IF(H1050="Asia Pacific",VLOOKUP(L1050,'Status Report'!B:AM,38,0),VLOOKUP(L1050,'Status Report'!B:AM,37,0)))</f>
        <v>26.82</v>
      </c>
      <c r="X1050" s="20">
        <f t="shared" si="245"/>
        <v>1475.1</v>
      </c>
      <c r="Y1050" s="20">
        <f>_xlfn.IFS(AI1050="Den Bosch",VLOOKUP(L1050,'Status Report'!B:AO,39,0),AI1050="Yantian",VLOOKUP(L1050,'Status Report'!B:AO,40,0),AI1050="",IF(H1050="Asia Pacific",VLOOKUP(L1050,'Status Report'!B:AO,40,0),VLOOKUP(L1050,'Status Report'!B:AO,39,0)),AI1050="Direct shipment",IF(H1050="Asia Pacific",VLOOKUP(L1050,'Status Report'!B:AO,40,0),VLOOKUP(L1050,'Status Report'!B:AO,39,0)))</f>
        <v>0</v>
      </c>
      <c r="Z1050" s="20">
        <f t="shared" si="246"/>
        <v>0</v>
      </c>
      <c r="AA1050" s="20">
        <f t="shared" si="247"/>
        <v>1475.1</v>
      </c>
      <c r="AB1050" s="21">
        <f>_xlfn.IFS(AI1050="Den Bosch",VLOOKUP(L1050,'Status Report'!B:AM,33,0),AI1050="Yantian",VLOOKUP(L1050,'Status Report'!B:AM,34,0),AI1050="",IF(H1050="Asia Pacific",VLOOKUP(L1050,'Status Report'!B:AM,34,0),VLOOKUP(L1050,'Status Report'!B:AM,33,0)),AI1050="Direct shipment",IF(H1050="Asia Pacific",VLOOKUP(L1050,'Status Report'!B:AM,34,0),VLOOKUP(L1050,'Status Report'!B:AM,33,0)))</f>
        <v>23.4</v>
      </c>
      <c r="AC1050" s="21">
        <f>VLOOKUP(L1050,'Status Report'!B:CE,82,0)</f>
        <v>0</v>
      </c>
      <c r="AD1050" s="21">
        <f t="shared" si="248"/>
        <v>23.4</v>
      </c>
      <c r="AE1050" s="63">
        <f>VLOOKUP(L1050,'Status Report'!B:W,20,0)</f>
        <v>47</v>
      </c>
      <c r="AF1050" s="63">
        <f>VLOOKUP(L1050,'Status Report'!B:W,21,0)</f>
        <v>38</v>
      </c>
      <c r="AG1050" s="63">
        <f>VLOOKUP(L1050,'Status Report'!B:W,22,0)</f>
        <v>2</v>
      </c>
      <c r="AH1050" s="22">
        <f t="shared" si="249"/>
        <v>0.19646</v>
      </c>
      <c r="AI1050" t="s">
        <v>990</v>
      </c>
      <c r="AK1050" s="63">
        <f>IFERROR(VLOOKUP(G1050,ASEAN!A:A,1,0),0)</f>
        <v>0</v>
      </c>
      <c r="AL1050" s="63">
        <f>IFERROR(VLOOKUP(D1050,'[3]customer specs'!$B$1:$D$65536,3,0),0)</f>
        <v>0</v>
      </c>
      <c r="AM1050" s="64">
        <f t="shared" si="250"/>
        <v>197.45000000000005</v>
      </c>
      <c r="AN1050" s="64">
        <f t="shared" si="251"/>
        <v>0</v>
      </c>
      <c r="AO1050" s="63"/>
      <c r="AP1050" s="63"/>
      <c r="AQ1050" s="63" t="str">
        <f t="shared" si="252"/>
        <v>no</v>
      </c>
      <c r="AR1050" s="20">
        <f t="shared" si="253"/>
        <v>1287</v>
      </c>
      <c r="AS1050" s="63"/>
      <c r="AT1050" s="23">
        <f t="shared" si="243"/>
        <v>0.12</v>
      </c>
      <c r="AU1050" s="65">
        <f t="shared" si="254"/>
        <v>26.59090909090909</v>
      </c>
      <c r="AV1050" s="65"/>
      <c r="AW1050" s="65">
        <f t="shared" si="255"/>
        <v>1462.5</v>
      </c>
      <c r="AX1050" s="65"/>
      <c r="AY1050" s="63">
        <f>VLOOKUP(L1050,'Status Report'!B:CF,81,0)</f>
        <v>0</v>
      </c>
      <c r="AZ1050" s="63" t="str">
        <f>VLOOKUP(L1050,'Status Report'!B:S,18,0)</f>
        <v>Ellina Smirnova</v>
      </c>
      <c r="BB1050" s="63">
        <f>VLOOKUP(L1050,'Status Report'!B:Z,25,0)</f>
        <v>1</v>
      </c>
      <c r="BC1050" s="63">
        <f t="shared" si="256"/>
        <v>55</v>
      </c>
      <c r="BF1050">
        <f>VLOOKUP(L1050,'Status Report'!B:CE,82,0)</f>
        <v>0</v>
      </c>
      <c r="BG1050">
        <f>VLOOKUP(L1050,'Status Report'!B:CF,83,0)</f>
        <v>0</v>
      </c>
      <c r="BH1050">
        <f>VLOOKUP(L1050,'Status Report'!B:CG,84,0)</f>
        <v>0</v>
      </c>
      <c r="BI1050" t="s">
        <v>901</v>
      </c>
      <c r="BJ1050" t="s">
        <v>795</v>
      </c>
      <c r="BM1050" s="67">
        <f t="shared" si="257"/>
        <v>274</v>
      </c>
    </row>
    <row r="1051" spans="1:65" x14ac:dyDescent="0.25">
      <c r="A1051" s="68" t="str">
        <f>VLOOKUP(L1051,'Status Report'!B:CB,79,0)</f>
        <v>Heineken UCL</v>
      </c>
      <c r="C1051">
        <v>20006104</v>
      </c>
      <c r="D1051">
        <v>3090233</v>
      </c>
      <c r="E1051" t="s">
        <v>835</v>
      </c>
      <c r="F1051" t="s">
        <v>836</v>
      </c>
      <c r="G1051" t="str">
        <f>VLOOKUP(D1051,'[2]sold to'!$A:$H,8,0)</f>
        <v>Hungary</v>
      </c>
      <c r="H1051" t="str">
        <f>VLOOKUP(D1051,'[2]sold to'!$A:$I,9,0)</f>
        <v>Europe</v>
      </c>
      <c r="K1051">
        <v>150</v>
      </c>
      <c r="L1051">
        <v>88026594</v>
      </c>
      <c r="M1051" t="s">
        <v>398</v>
      </c>
      <c r="N1051">
        <v>30</v>
      </c>
      <c r="P1051" t="str">
        <f>VLOOKUP(L1051,'Status Report'!B:AA,26,0)</f>
        <v>China</v>
      </c>
      <c r="Q1051" t="str">
        <f>VLOOKUP(L1051,'Status Report'!B:AB,27,0)</f>
        <v>Textiles-Clothing</v>
      </c>
      <c r="R1051">
        <f>VLOOKUP(L1051,'Status Report'!B:X,23,0)</f>
        <v>1000</v>
      </c>
      <c r="S1051" t="str">
        <f>VLOOKUP(L1051,'Status Report'!B:T,19,0)</f>
        <v>Asian Sourcing Link</v>
      </c>
      <c r="T1051" s="62">
        <f>VLOOKUP(L1051,'Status Report'!B:E,4,0)</f>
        <v>3</v>
      </c>
      <c r="U1051" s="19">
        <f>_xlfn.IFS(AI1051="Den Bosch",VLOOKUP(L1051,'Status Report'!B:AM,35,0),AI1051="Yantian",VLOOKUP(L1051,'Status Report'!B:AM,36,0),AI1051="",IF(H1051="Asia Pacific",VLOOKUP(L1051,'Status Report'!B:AM,36,0),VLOOKUP(L1051,'Status Report'!B:AM,35,0)),AI1051="Direct shipment",IF(H1051="Asia Pacific",VLOOKUP(L1051,'Status Report'!B:AM,36,0),VLOOKUP(L1051,'Status Report'!B:AM,35,0)))</f>
        <v>30.41</v>
      </c>
      <c r="V1051" s="20">
        <f t="shared" si="244"/>
        <v>912.3</v>
      </c>
      <c r="W1051" s="19">
        <f>_xlfn.IFS(AI1051="Den Bosch",VLOOKUP(L1051,'Status Report'!B:AM,37,0),AI1051="Yantian",VLOOKUP(L1051,'Status Report'!B:AM,38,0),AI1051="",IF(H1051="Asia Pacific",VLOOKUP(L1051,'Status Report'!B:AM,38,0),VLOOKUP(L1051,'Status Report'!B:AM,37,0)),AI1051="Direct shipment",IF(H1051="Asia Pacific",VLOOKUP(L1051,'Status Report'!B:AM,38,0),VLOOKUP(L1051,'Status Report'!B:AM,37,0)))</f>
        <v>26.82</v>
      </c>
      <c r="X1051" s="20">
        <f t="shared" si="245"/>
        <v>804.6</v>
      </c>
      <c r="Y1051" s="20">
        <f>_xlfn.IFS(AI1051="Den Bosch",VLOOKUP(L1051,'Status Report'!B:AO,39,0),AI1051="Yantian",VLOOKUP(L1051,'Status Report'!B:AO,40,0),AI1051="",IF(H1051="Asia Pacific",VLOOKUP(L1051,'Status Report'!B:AO,40,0),VLOOKUP(L1051,'Status Report'!B:AO,39,0)),AI1051="Direct shipment",IF(H1051="Asia Pacific",VLOOKUP(L1051,'Status Report'!B:AO,40,0),VLOOKUP(L1051,'Status Report'!B:AO,39,0)))</f>
        <v>0</v>
      </c>
      <c r="Z1051" s="20">
        <f t="shared" si="246"/>
        <v>0</v>
      </c>
      <c r="AA1051" s="20">
        <f t="shared" si="247"/>
        <v>804.6</v>
      </c>
      <c r="AB1051" s="21">
        <f>_xlfn.IFS(AI1051="Den Bosch",VLOOKUP(L1051,'Status Report'!B:AM,33,0),AI1051="Yantian",VLOOKUP(L1051,'Status Report'!B:AM,34,0),AI1051="",IF(H1051="Asia Pacific",VLOOKUP(L1051,'Status Report'!B:AM,34,0),VLOOKUP(L1051,'Status Report'!B:AM,33,0)),AI1051="Direct shipment",IF(H1051="Asia Pacific",VLOOKUP(L1051,'Status Report'!B:AM,34,0),VLOOKUP(L1051,'Status Report'!B:AM,33,0)))</f>
        <v>23.4</v>
      </c>
      <c r="AC1051" s="21">
        <f>VLOOKUP(L1051,'Status Report'!B:CE,82,0)</f>
        <v>0</v>
      </c>
      <c r="AD1051" s="21">
        <f t="shared" si="248"/>
        <v>23.4</v>
      </c>
      <c r="AE1051" s="63">
        <f>VLOOKUP(L1051,'Status Report'!B:W,20,0)</f>
        <v>47</v>
      </c>
      <c r="AF1051" s="63">
        <f>VLOOKUP(L1051,'Status Report'!B:W,21,0)</f>
        <v>38</v>
      </c>
      <c r="AG1051" s="63">
        <f>VLOOKUP(L1051,'Status Report'!B:W,22,0)</f>
        <v>2</v>
      </c>
      <c r="AH1051" s="22">
        <f t="shared" si="249"/>
        <v>0.10716000000000001</v>
      </c>
      <c r="AI1051" t="s">
        <v>990</v>
      </c>
      <c r="AK1051" s="63">
        <f>IFERROR(VLOOKUP(G1051,ASEAN!A:A,1,0),0)</f>
        <v>0</v>
      </c>
      <c r="AL1051" s="63">
        <f>IFERROR(VLOOKUP(D1051,'[3]customer specs'!$B$1:$D$65536,3,0),0)</f>
        <v>0</v>
      </c>
      <c r="AM1051" s="64">
        <f t="shared" si="250"/>
        <v>107.69999999999993</v>
      </c>
      <c r="AN1051" s="64">
        <f t="shared" si="251"/>
        <v>0</v>
      </c>
      <c r="AO1051" s="63"/>
      <c r="AP1051" s="63"/>
      <c r="AQ1051" s="63" t="str">
        <f t="shared" si="252"/>
        <v>no</v>
      </c>
      <c r="AR1051" s="20">
        <f t="shared" si="253"/>
        <v>702</v>
      </c>
      <c r="AS1051" s="63"/>
      <c r="AT1051" s="23">
        <f t="shared" si="243"/>
        <v>0.12</v>
      </c>
      <c r="AU1051" s="65">
        <f t="shared" si="254"/>
        <v>26.59090909090909</v>
      </c>
      <c r="AV1051" s="65"/>
      <c r="AW1051" s="65">
        <f t="shared" si="255"/>
        <v>797.72727272727275</v>
      </c>
      <c r="AX1051" s="65"/>
      <c r="AY1051" s="63">
        <f>VLOOKUP(L1051,'Status Report'!B:CF,81,0)</f>
        <v>0</v>
      </c>
      <c r="AZ1051" s="63" t="str">
        <f>VLOOKUP(L1051,'Status Report'!B:S,18,0)</f>
        <v>Ellina Smirnova</v>
      </c>
      <c r="BB1051" s="63">
        <f>VLOOKUP(L1051,'Status Report'!B:Z,25,0)</f>
        <v>1</v>
      </c>
      <c r="BC1051" s="63">
        <f t="shared" si="256"/>
        <v>30</v>
      </c>
      <c r="BF1051">
        <f>VLOOKUP(L1051,'Status Report'!B:CE,82,0)</f>
        <v>0</v>
      </c>
      <c r="BG1051">
        <f>VLOOKUP(L1051,'Status Report'!B:CF,83,0)</f>
        <v>0</v>
      </c>
      <c r="BH1051">
        <f>VLOOKUP(L1051,'Status Report'!B:CG,84,0)</f>
        <v>0</v>
      </c>
      <c r="BI1051" t="s">
        <v>901</v>
      </c>
      <c r="BJ1051" t="s">
        <v>795</v>
      </c>
      <c r="BM1051" s="67">
        <f t="shared" si="257"/>
        <v>63</v>
      </c>
    </row>
    <row r="1052" spans="1:65" x14ac:dyDescent="0.25">
      <c r="A1052" s="68" t="str">
        <f>VLOOKUP(L1052,'Status Report'!B:CB,79,0)</f>
        <v>Heineken UCL</v>
      </c>
      <c r="C1052">
        <v>20006104</v>
      </c>
      <c r="D1052">
        <v>3090233</v>
      </c>
      <c r="E1052" t="s">
        <v>835</v>
      </c>
      <c r="F1052" t="s">
        <v>836</v>
      </c>
      <c r="G1052" t="str">
        <f>VLOOKUP(D1052,'[2]sold to'!$A:$H,8,0)</f>
        <v>Hungary</v>
      </c>
      <c r="H1052" t="str">
        <f>VLOOKUP(D1052,'[2]sold to'!$A:$I,9,0)</f>
        <v>Europe</v>
      </c>
      <c r="K1052">
        <v>160</v>
      </c>
      <c r="L1052">
        <v>88026505</v>
      </c>
      <c r="M1052" t="s">
        <v>329</v>
      </c>
      <c r="N1052">
        <v>2</v>
      </c>
      <c r="P1052" t="str">
        <f>VLOOKUP(L1052,'Status Report'!B:AA,26,0)</f>
        <v>China</v>
      </c>
      <c r="Q1052" t="str">
        <f>VLOOKUP(L1052,'Status Report'!B:AB,27,0)</f>
        <v>Premiums</v>
      </c>
      <c r="R1052">
        <f>VLOOKUP(L1052,'Status Report'!B:X,23,0)</f>
        <v>500</v>
      </c>
      <c r="S1052" t="str">
        <f>VLOOKUP(L1052,'Status Report'!B:T,19,0)</f>
        <v>Promocean The Netherlands BV</v>
      </c>
      <c r="T1052" s="62">
        <f>VLOOKUP(L1052,'Status Report'!B:E,4,0)</f>
        <v>3</v>
      </c>
      <c r="U1052" s="19">
        <f>_xlfn.IFS(AI1052="Den Bosch",VLOOKUP(L1052,'Status Report'!B:AM,35,0),AI1052="Yantian",VLOOKUP(L1052,'Status Report'!B:AM,36,0),AI1052="",IF(H1052="Asia Pacific",VLOOKUP(L1052,'Status Report'!B:AM,36,0),VLOOKUP(L1052,'Status Report'!B:AM,35,0)),AI1052="Direct shipment",IF(H1052="Asia Pacific",VLOOKUP(L1052,'Status Report'!B:AM,36,0),VLOOKUP(L1052,'Status Report'!B:AM,35,0)))</f>
        <v>64.900000000000006</v>
      </c>
      <c r="V1052" s="20">
        <f t="shared" si="244"/>
        <v>129.80000000000001</v>
      </c>
      <c r="W1052" s="19">
        <f>_xlfn.IFS(AI1052="Den Bosch",VLOOKUP(L1052,'Status Report'!B:AM,37,0),AI1052="Yantian",VLOOKUP(L1052,'Status Report'!B:AM,38,0),AI1052="",IF(H1052="Asia Pacific",VLOOKUP(L1052,'Status Report'!B:AM,38,0),VLOOKUP(L1052,'Status Report'!B:AM,37,0)),AI1052="Direct shipment",IF(H1052="Asia Pacific",VLOOKUP(L1052,'Status Report'!B:AM,38,0),VLOOKUP(L1052,'Status Report'!B:AM,37,0)))</f>
        <v>60.300000000000004</v>
      </c>
      <c r="X1052" s="20">
        <f t="shared" si="245"/>
        <v>120.60000000000001</v>
      </c>
      <c r="Y1052" s="20">
        <f>_xlfn.IFS(AI1052="Den Bosch",VLOOKUP(L1052,'Status Report'!B:AO,39,0),AI1052="Yantian",VLOOKUP(L1052,'Status Report'!B:AO,40,0),AI1052="",IF(H1052="Asia Pacific",VLOOKUP(L1052,'Status Report'!B:AO,40,0),VLOOKUP(L1052,'Status Report'!B:AO,39,0)),AI1052="Direct shipment",IF(H1052="Asia Pacific",VLOOKUP(L1052,'Status Report'!B:AO,40,0),VLOOKUP(L1052,'Status Report'!B:AO,39,0)))</f>
        <v>0</v>
      </c>
      <c r="Z1052" s="20">
        <f t="shared" si="246"/>
        <v>0</v>
      </c>
      <c r="AA1052" s="20">
        <f t="shared" si="247"/>
        <v>120.60000000000001</v>
      </c>
      <c r="AB1052" s="21">
        <f>_xlfn.IFS(AI1052="Den Bosch",VLOOKUP(L1052,'Status Report'!B:AM,33,0),AI1052="Yantian",VLOOKUP(L1052,'Status Report'!B:AM,34,0),AI1052="",IF(H1052="Asia Pacific",VLOOKUP(L1052,'Status Report'!B:AM,34,0),VLOOKUP(L1052,'Status Report'!B:AM,33,0)),AI1052="Direct shipment",IF(H1052="Asia Pacific",VLOOKUP(L1052,'Status Report'!B:AM,34,0),VLOOKUP(L1052,'Status Report'!B:AM,33,0)))</f>
        <v>52.189200000000007</v>
      </c>
      <c r="AC1052" s="21">
        <f>VLOOKUP(L1052,'Status Report'!B:CE,82,0)</f>
        <v>0</v>
      </c>
      <c r="AD1052" s="21">
        <f t="shared" si="248"/>
        <v>52.189200000000007</v>
      </c>
      <c r="AE1052" s="63">
        <f>VLOOKUP(L1052,'Status Report'!B:W,20,0)</f>
        <v>68</v>
      </c>
      <c r="AF1052" s="63">
        <f>VLOOKUP(L1052,'Status Report'!B:W,21,0)</f>
        <v>19</v>
      </c>
      <c r="AG1052" s="63">
        <f>VLOOKUP(L1052,'Status Report'!B:W,22,0)</f>
        <v>19</v>
      </c>
      <c r="AH1052" s="22">
        <f t="shared" si="249"/>
        <v>4.9096000000000001E-2</v>
      </c>
      <c r="AI1052" t="s">
        <v>990</v>
      </c>
      <c r="AK1052" s="63">
        <f>IFERROR(VLOOKUP(G1052,ASEAN!A:A,1,0),0)</f>
        <v>0</v>
      </c>
      <c r="AL1052" s="63">
        <f>IFERROR(VLOOKUP(D1052,'[3]customer specs'!$B$1:$D$65536,3,0),0)</f>
        <v>0</v>
      </c>
      <c r="AM1052" s="64">
        <f t="shared" si="250"/>
        <v>9.2000000000000028</v>
      </c>
      <c r="AN1052" s="64">
        <f t="shared" si="251"/>
        <v>0</v>
      </c>
      <c r="AO1052" s="63"/>
      <c r="AP1052" s="63"/>
      <c r="AQ1052" s="63" t="str">
        <f t="shared" si="252"/>
        <v>no</v>
      </c>
      <c r="AR1052" s="20">
        <f t="shared" si="253"/>
        <v>104.37840000000001</v>
      </c>
      <c r="AS1052" s="63"/>
      <c r="AT1052" s="23">
        <f t="shared" si="243"/>
        <v>0.12</v>
      </c>
      <c r="AU1052" s="65">
        <f t="shared" si="254"/>
        <v>59.305909090909097</v>
      </c>
      <c r="AV1052" s="65"/>
      <c r="AW1052" s="65">
        <f t="shared" si="255"/>
        <v>118.61181818181819</v>
      </c>
      <c r="AX1052" s="65"/>
      <c r="AY1052" s="63">
        <f>VLOOKUP(L1052,'Status Report'!B:CF,81,0)</f>
        <v>0</v>
      </c>
      <c r="AZ1052" s="63" t="str">
        <f>VLOOKUP(L1052,'Status Report'!B:S,18,0)</f>
        <v>Ellina Smirnova</v>
      </c>
      <c r="BB1052" s="63">
        <f>VLOOKUP(L1052,'Status Report'!B:Z,25,0)</f>
        <v>10</v>
      </c>
      <c r="BC1052" s="63">
        <f t="shared" si="256"/>
        <v>20</v>
      </c>
      <c r="BF1052">
        <f>VLOOKUP(L1052,'Status Report'!B:CE,82,0)</f>
        <v>0</v>
      </c>
      <c r="BG1052">
        <f>VLOOKUP(L1052,'Status Report'!B:CF,83,0)</f>
        <v>0</v>
      </c>
      <c r="BH1052">
        <f>VLOOKUP(L1052,'Status Report'!B:CG,84,0)</f>
        <v>0</v>
      </c>
      <c r="BI1052" t="s">
        <v>901</v>
      </c>
      <c r="BJ1052" t="s">
        <v>795</v>
      </c>
      <c r="BM1052" s="67">
        <f t="shared" si="257"/>
        <v>4834</v>
      </c>
    </row>
    <row r="1053" spans="1:65" x14ac:dyDescent="0.25">
      <c r="A1053" s="68" t="str">
        <f>VLOOKUP(L1053,'Status Report'!B:CB,79,0)</f>
        <v>Heineken UCL</v>
      </c>
      <c r="C1053">
        <v>20006084</v>
      </c>
      <c r="D1053">
        <v>3014781</v>
      </c>
      <c r="E1053" t="s">
        <v>839</v>
      </c>
      <c r="F1053" t="s">
        <v>840</v>
      </c>
      <c r="G1053" t="str">
        <f>VLOOKUP(D1053,'[2]sold to'!$A:$H,8,0)</f>
        <v>St. Lucia</v>
      </c>
      <c r="H1053" t="str">
        <f>VLOOKUP(D1053,'[2]sold to'!$A:$I,9,0)</f>
        <v>AMERICAS</v>
      </c>
      <c r="K1053">
        <v>40</v>
      </c>
      <c r="L1053">
        <v>88026505</v>
      </c>
      <c r="M1053" t="s">
        <v>329</v>
      </c>
      <c r="N1053">
        <v>50</v>
      </c>
      <c r="P1053" t="str">
        <f>VLOOKUP(L1053,'Status Report'!B:AA,26,0)</f>
        <v>China</v>
      </c>
      <c r="Q1053" t="str">
        <f>VLOOKUP(L1053,'Status Report'!B:AB,27,0)</f>
        <v>Premiums</v>
      </c>
      <c r="R1053">
        <f>VLOOKUP(L1053,'Status Report'!B:X,23,0)</f>
        <v>500</v>
      </c>
      <c r="S1053" t="str">
        <f>VLOOKUP(L1053,'Status Report'!B:T,19,0)</f>
        <v>Promocean The Netherlands BV</v>
      </c>
      <c r="T1053" s="62">
        <f>VLOOKUP(L1053,'Status Report'!B:E,4,0)</f>
        <v>3</v>
      </c>
      <c r="U1053" s="19">
        <f>_xlfn.IFS(AI1053="Den Bosch",VLOOKUP(L1053,'Status Report'!B:AM,35,0),AI1053="Yantian",VLOOKUP(L1053,'Status Report'!B:AM,36,0),AI1053="",IF(H1053="Asia Pacific",VLOOKUP(L1053,'Status Report'!B:AM,36,0),VLOOKUP(L1053,'Status Report'!B:AM,35,0)),AI1053="Direct shipment",IF(H1053="Asia Pacific",VLOOKUP(L1053,'Status Report'!B:AM,36,0),VLOOKUP(L1053,'Status Report'!B:AM,35,0)))</f>
        <v>64.900000000000006</v>
      </c>
      <c r="V1053" s="20">
        <f t="shared" si="244"/>
        <v>3245.0000000000005</v>
      </c>
      <c r="W1053" s="19">
        <f>_xlfn.IFS(AI1053="Den Bosch",VLOOKUP(L1053,'Status Report'!B:AM,37,0),AI1053="Yantian",VLOOKUP(L1053,'Status Report'!B:AM,38,0),AI1053="",IF(H1053="Asia Pacific",VLOOKUP(L1053,'Status Report'!B:AM,38,0),VLOOKUP(L1053,'Status Report'!B:AM,37,0)),AI1053="Direct shipment",IF(H1053="Asia Pacific",VLOOKUP(L1053,'Status Report'!B:AM,38,0),VLOOKUP(L1053,'Status Report'!B:AM,37,0)))</f>
        <v>60.300000000000004</v>
      </c>
      <c r="X1053" s="20">
        <f t="shared" si="245"/>
        <v>3015</v>
      </c>
      <c r="Y1053" s="20">
        <f>_xlfn.IFS(AI1053="Den Bosch",VLOOKUP(L1053,'Status Report'!B:AO,39,0),AI1053="Yantian",VLOOKUP(L1053,'Status Report'!B:AO,40,0),AI1053="",IF(H1053="Asia Pacific",VLOOKUP(L1053,'Status Report'!B:AO,40,0),VLOOKUP(L1053,'Status Report'!B:AO,39,0)),AI1053="Direct shipment",IF(H1053="Asia Pacific",VLOOKUP(L1053,'Status Report'!B:AO,40,0),VLOOKUP(L1053,'Status Report'!B:AO,39,0)))</f>
        <v>0</v>
      </c>
      <c r="Z1053" s="20">
        <f t="shared" si="246"/>
        <v>0</v>
      </c>
      <c r="AA1053" s="20">
        <f t="shared" si="247"/>
        <v>3015</v>
      </c>
      <c r="AB1053" s="21">
        <f>_xlfn.IFS(AI1053="Den Bosch",VLOOKUP(L1053,'Status Report'!B:AM,33,0),AI1053="Yantian",VLOOKUP(L1053,'Status Report'!B:AM,34,0),AI1053="",IF(H1053="Asia Pacific",VLOOKUP(L1053,'Status Report'!B:AM,34,0),VLOOKUP(L1053,'Status Report'!B:AM,33,0)),AI1053="Direct shipment",IF(H1053="Asia Pacific",VLOOKUP(L1053,'Status Report'!B:AM,34,0),VLOOKUP(L1053,'Status Report'!B:AM,33,0)))</f>
        <v>52.189200000000007</v>
      </c>
      <c r="AC1053" s="21">
        <f>VLOOKUP(L1053,'Status Report'!B:CE,82,0)</f>
        <v>0</v>
      </c>
      <c r="AD1053" s="21">
        <f t="shared" si="248"/>
        <v>52.189200000000007</v>
      </c>
      <c r="AE1053" s="63">
        <f>VLOOKUP(L1053,'Status Report'!B:W,20,0)</f>
        <v>68</v>
      </c>
      <c r="AF1053" s="63">
        <f>VLOOKUP(L1053,'Status Report'!B:W,21,0)</f>
        <v>19</v>
      </c>
      <c r="AG1053" s="63">
        <f>VLOOKUP(L1053,'Status Report'!B:W,22,0)</f>
        <v>19</v>
      </c>
      <c r="AH1053" s="22">
        <f t="shared" si="249"/>
        <v>1.2274</v>
      </c>
      <c r="AI1053" t="s">
        <v>990</v>
      </c>
      <c r="AK1053" s="63">
        <f>IFERROR(VLOOKUP(G1053,ASEAN!A:A,1,0),0)</f>
        <v>0</v>
      </c>
      <c r="AL1053" s="63">
        <f>IFERROR(VLOOKUP(D1053,'[3]customer specs'!$B$1:$D$65536,3,0),0)</f>
        <v>0</v>
      </c>
      <c r="AM1053" s="64">
        <f t="shared" si="250"/>
        <v>230.00000000000045</v>
      </c>
      <c r="AN1053" s="64">
        <f t="shared" si="251"/>
        <v>0</v>
      </c>
      <c r="AO1053" s="63"/>
      <c r="AP1053" s="63"/>
      <c r="AQ1053" s="63" t="str">
        <f t="shared" si="252"/>
        <v>no</v>
      </c>
      <c r="AR1053" s="20">
        <f t="shared" si="253"/>
        <v>2609.4600000000005</v>
      </c>
      <c r="AS1053" s="63"/>
      <c r="AT1053" s="23">
        <f t="shared" si="243"/>
        <v>0.12</v>
      </c>
      <c r="AU1053" s="65">
        <f t="shared" si="254"/>
        <v>59.305909090909097</v>
      </c>
      <c r="AV1053" s="65"/>
      <c r="AW1053" s="65">
        <f t="shared" si="255"/>
        <v>2965.295454545455</v>
      </c>
      <c r="AX1053" s="65"/>
      <c r="AY1053" s="63">
        <f>VLOOKUP(L1053,'Status Report'!B:CF,81,0)</f>
        <v>0</v>
      </c>
      <c r="AZ1053" s="63" t="str">
        <f>VLOOKUP(L1053,'Status Report'!B:S,18,0)</f>
        <v>Ellina Smirnova</v>
      </c>
      <c r="BB1053" s="63">
        <f>VLOOKUP(L1053,'Status Report'!B:Z,25,0)</f>
        <v>10</v>
      </c>
      <c r="BC1053" s="63">
        <f t="shared" si="256"/>
        <v>500</v>
      </c>
      <c r="BF1053">
        <f>VLOOKUP(L1053,'Status Report'!B:CE,82,0)</f>
        <v>0</v>
      </c>
      <c r="BG1053">
        <f>VLOOKUP(L1053,'Status Report'!B:CF,83,0)</f>
        <v>0</v>
      </c>
      <c r="BH1053">
        <f>VLOOKUP(L1053,'Status Report'!B:CG,84,0)</f>
        <v>0</v>
      </c>
      <c r="BI1053" t="s">
        <v>814</v>
      </c>
      <c r="BJ1053" t="s">
        <v>795</v>
      </c>
      <c r="BM1053" s="67">
        <f t="shared" si="257"/>
        <v>4834</v>
      </c>
    </row>
    <row r="1054" spans="1:65" x14ac:dyDescent="0.25">
      <c r="A1054" s="68" t="str">
        <f>VLOOKUP(L1054,'Status Report'!B:CB,79,0)</f>
        <v>Heineken UCL</v>
      </c>
      <c r="C1054">
        <v>20006084</v>
      </c>
      <c r="D1054">
        <v>3014781</v>
      </c>
      <c r="E1054" t="s">
        <v>839</v>
      </c>
      <c r="F1054" t="s">
        <v>840</v>
      </c>
      <c r="G1054" t="str">
        <f>VLOOKUP(D1054,'[2]sold to'!$A:$H,8,0)</f>
        <v>St. Lucia</v>
      </c>
      <c r="H1054" t="str">
        <f>VLOOKUP(D1054,'[2]sold to'!$A:$I,9,0)</f>
        <v>AMERICAS</v>
      </c>
      <c r="K1054">
        <v>50</v>
      </c>
      <c r="L1054">
        <v>88026558</v>
      </c>
      <c r="M1054" t="s">
        <v>370</v>
      </c>
      <c r="N1054">
        <v>100</v>
      </c>
      <c r="P1054" t="str">
        <f>VLOOKUP(L1054,'Status Report'!B:AA,26,0)</f>
        <v>China</v>
      </c>
      <c r="Q1054" t="str">
        <f>VLOOKUP(L1054,'Status Report'!B:AB,27,0)</f>
        <v>Textiles-Clothing</v>
      </c>
      <c r="R1054">
        <f>VLOOKUP(L1054,'Status Report'!B:X,23,0)</f>
        <v>200</v>
      </c>
      <c r="S1054" t="str">
        <f>VLOOKUP(L1054,'Status Report'!B:T,19,0)</f>
        <v>Asian Sourcing Link</v>
      </c>
      <c r="T1054" s="62">
        <f>VLOOKUP(L1054,'Status Report'!B:E,4,0)</f>
        <v>3</v>
      </c>
      <c r="U1054" s="19">
        <f>_xlfn.IFS(AI1054="Den Bosch",VLOOKUP(L1054,'Status Report'!B:AM,35,0),AI1054="Yantian",VLOOKUP(L1054,'Status Report'!B:AM,36,0),AI1054="",IF(H1054="Asia Pacific",VLOOKUP(L1054,'Status Report'!B:AM,36,0),VLOOKUP(L1054,'Status Report'!B:AM,35,0)),AI1054="Direct shipment",IF(H1054="Asia Pacific",VLOOKUP(L1054,'Status Report'!B:AM,36,0),VLOOKUP(L1054,'Status Report'!B:AM,35,0)))</f>
        <v>34.549999999999997</v>
      </c>
      <c r="V1054" s="20">
        <f t="shared" si="244"/>
        <v>3454.9999999999995</v>
      </c>
      <c r="W1054" s="19">
        <f>_xlfn.IFS(AI1054="Den Bosch",VLOOKUP(L1054,'Status Report'!B:AM,37,0),AI1054="Yantian",VLOOKUP(L1054,'Status Report'!B:AM,38,0),AI1054="",IF(H1054="Asia Pacific",VLOOKUP(L1054,'Status Report'!B:AM,38,0),VLOOKUP(L1054,'Status Report'!B:AM,37,0)),AI1054="Direct shipment",IF(H1054="Asia Pacific",VLOOKUP(L1054,'Status Report'!B:AM,38,0),VLOOKUP(L1054,'Status Report'!B:AM,37,0)))</f>
        <v>34.549999999999997</v>
      </c>
      <c r="X1054" s="20">
        <f t="shared" si="245"/>
        <v>3454.9999999999995</v>
      </c>
      <c r="Y1054" s="20">
        <f>_xlfn.IFS(AI1054="Den Bosch",VLOOKUP(L1054,'Status Report'!B:AO,39,0),AI1054="Yantian",VLOOKUP(L1054,'Status Report'!B:AO,40,0),AI1054="",IF(H1054="Asia Pacific",VLOOKUP(L1054,'Status Report'!B:AO,40,0),VLOOKUP(L1054,'Status Report'!B:AO,39,0)),AI1054="Direct shipment",IF(H1054="Asia Pacific",VLOOKUP(L1054,'Status Report'!B:AO,40,0),VLOOKUP(L1054,'Status Report'!B:AO,39,0)))</f>
        <v>0</v>
      </c>
      <c r="Z1054" s="20">
        <f t="shared" si="246"/>
        <v>0</v>
      </c>
      <c r="AA1054" s="20">
        <f t="shared" si="247"/>
        <v>3454.9999999999995</v>
      </c>
      <c r="AB1054" s="21">
        <f>_xlfn.IFS(AI1054="Den Bosch",VLOOKUP(L1054,'Status Report'!B:AM,33,0),AI1054="Yantian",VLOOKUP(L1054,'Status Report'!B:AM,34,0),AI1054="",IF(H1054="Asia Pacific",VLOOKUP(L1054,'Status Report'!B:AM,34,0),VLOOKUP(L1054,'Status Report'!B:AM,33,0)),AI1054="Direct shipment",IF(H1054="Asia Pacific",VLOOKUP(L1054,'Status Report'!B:AM,34,0),VLOOKUP(L1054,'Status Report'!B:AM,33,0)))</f>
        <v>29.542499999999997</v>
      </c>
      <c r="AC1054" s="21">
        <f>VLOOKUP(L1054,'Status Report'!B:CE,82,0)</f>
        <v>0</v>
      </c>
      <c r="AD1054" s="21">
        <f t="shared" si="248"/>
        <v>29.542499999999997</v>
      </c>
      <c r="AE1054" s="63">
        <f>VLOOKUP(L1054,'Status Report'!B:W,20,0)</f>
        <v>39</v>
      </c>
      <c r="AF1054" s="63">
        <f>VLOOKUP(L1054,'Status Report'!B:W,21,0)</f>
        <v>33</v>
      </c>
      <c r="AG1054" s="63">
        <f>VLOOKUP(L1054,'Status Report'!B:W,22,0)</f>
        <v>4.5</v>
      </c>
      <c r="AH1054" s="22">
        <f t="shared" si="249"/>
        <v>0.57915000000000005</v>
      </c>
      <c r="AI1054" t="s">
        <v>990</v>
      </c>
      <c r="AK1054" s="63">
        <f>IFERROR(VLOOKUP(G1054,ASEAN!A:A,1,0),0)</f>
        <v>0</v>
      </c>
      <c r="AL1054" s="63">
        <f>IFERROR(VLOOKUP(D1054,'[3]customer specs'!$B$1:$D$65536,3,0),0)</f>
        <v>0</v>
      </c>
      <c r="AM1054" s="64">
        <f t="shared" si="250"/>
        <v>0</v>
      </c>
      <c r="AN1054" s="64">
        <f t="shared" si="251"/>
        <v>0</v>
      </c>
      <c r="AO1054" s="63"/>
      <c r="AP1054" s="63"/>
      <c r="AQ1054" s="63" t="str">
        <f t="shared" si="252"/>
        <v>no</v>
      </c>
      <c r="AR1054" s="20">
        <f t="shared" si="253"/>
        <v>2954.2499999999995</v>
      </c>
      <c r="AS1054" s="63"/>
      <c r="AT1054" s="23">
        <f t="shared" si="243"/>
        <v>0.12</v>
      </c>
      <c r="AU1054" s="65">
        <f t="shared" si="254"/>
        <v>33.571022727272727</v>
      </c>
      <c r="AV1054" s="65"/>
      <c r="AW1054" s="65">
        <f t="shared" si="255"/>
        <v>3357.1022727272725</v>
      </c>
      <c r="AX1054" s="65"/>
      <c r="AY1054" s="63">
        <f>VLOOKUP(L1054,'Status Report'!B:CF,81,0)</f>
        <v>0</v>
      </c>
      <c r="AZ1054" s="63" t="str">
        <f>VLOOKUP(L1054,'Status Report'!B:S,18,0)</f>
        <v>Ellina Smirnova</v>
      </c>
      <c r="BB1054" s="63">
        <f>VLOOKUP(L1054,'Status Report'!B:Z,25,0)</f>
        <v>5</v>
      </c>
      <c r="BC1054" s="63">
        <f t="shared" si="256"/>
        <v>500</v>
      </c>
      <c r="BF1054">
        <f>VLOOKUP(L1054,'Status Report'!B:CE,82,0)</f>
        <v>0</v>
      </c>
      <c r="BG1054">
        <f>VLOOKUP(L1054,'Status Report'!B:CF,83,0)</f>
        <v>0</v>
      </c>
      <c r="BH1054">
        <f>VLOOKUP(L1054,'Status Report'!B:CG,84,0)</f>
        <v>0</v>
      </c>
      <c r="BI1054" t="s">
        <v>814</v>
      </c>
      <c r="BJ1054" t="s">
        <v>795</v>
      </c>
      <c r="BM1054" s="67">
        <f t="shared" si="257"/>
        <v>105</v>
      </c>
    </row>
    <row r="1055" spans="1:65" x14ac:dyDescent="0.25">
      <c r="A1055" s="68" t="str">
        <f>VLOOKUP(L1055,'Status Report'!B:CB,79,0)</f>
        <v>Heineken - F1</v>
      </c>
      <c r="C1055">
        <v>20006103</v>
      </c>
      <c r="D1055">
        <v>3090233</v>
      </c>
      <c r="E1055" t="s">
        <v>835</v>
      </c>
      <c r="F1055" t="s">
        <v>836</v>
      </c>
      <c r="G1055" t="str">
        <f>VLOOKUP(D1055,'[2]sold to'!$A:$H,8,0)</f>
        <v>Hungary</v>
      </c>
      <c r="H1055" t="str">
        <f>VLOOKUP(D1055,'[2]sold to'!$A:$I,9,0)</f>
        <v>Europe</v>
      </c>
      <c r="K1055">
        <v>190</v>
      </c>
      <c r="L1055">
        <v>88027358</v>
      </c>
      <c r="M1055" t="s">
        <v>832</v>
      </c>
      <c r="N1055">
        <v>12</v>
      </c>
      <c r="P1055" t="str">
        <f>VLOOKUP(L1055,'Status Report'!B:AA,26,0)</f>
        <v>China</v>
      </c>
      <c r="Q1055" t="str">
        <f>VLOOKUP(L1055,'Status Report'!B:AB,27,0)</f>
        <v>Premiums</v>
      </c>
      <c r="R1055">
        <f>VLOOKUP(L1055,'Status Report'!B:X,23,0)</f>
        <v>250</v>
      </c>
      <c r="S1055" t="str">
        <f>VLOOKUP(L1055,'Status Report'!B:T,19,0)</f>
        <v>Promocean The Netherlands BV</v>
      </c>
      <c r="T1055" s="62">
        <f>VLOOKUP(L1055,'Status Report'!B:E,4,0)</f>
        <v>3</v>
      </c>
      <c r="U1055" s="19">
        <f>_xlfn.IFS(AI1055="Den Bosch",VLOOKUP(L1055,'Status Report'!B:AM,35,0),AI1055="Yantian",VLOOKUP(L1055,'Status Report'!B:AM,36,0),AI1055="",IF(H1055="Asia Pacific",VLOOKUP(L1055,'Status Report'!B:AM,36,0),VLOOKUP(L1055,'Status Report'!B:AM,35,0)),AI1055="Direct shipment",IF(H1055="Asia Pacific",VLOOKUP(L1055,'Status Report'!B:AM,36,0),VLOOKUP(L1055,'Status Report'!B:AM,35,0)))</f>
        <v>73.099999999999994</v>
      </c>
      <c r="V1055" s="20">
        <f t="shared" si="244"/>
        <v>877.19999999999993</v>
      </c>
      <c r="W1055" s="19">
        <f>_xlfn.IFS(AI1055="Den Bosch",VLOOKUP(L1055,'Status Report'!B:AM,37,0),AI1055="Yantian",VLOOKUP(L1055,'Status Report'!B:AM,38,0),AI1055="",IF(H1055="Asia Pacific",VLOOKUP(L1055,'Status Report'!B:AM,38,0),VLOOKUP(L1055,'Status Report'!B:AM,37,0)),AI1055="Direct shipment",IF(H1055="Asia Pacific",VLOOKUP(L1055,'Status Report'!B:AM,38,0),VLOOKUP(L1055,'Status Report'!B:AM,37,0)))</f>
        <v>71.2</v>
      </c>
      <c r="X1055" s="20">
        <f t="shared" si="245"/>
        <v>854.40000000000009</v>
      </c>
      <c r="Y1055" s="20">
        <f>_xlfn.IFS(AI1055="Den Bosch",VLOOKUP(L1055,'Status Report'!B:AO,39,0),AI1055="Yantian",VLOOKUP(L1055,'Status Report'!B:AO,40,0),AI1055="",IF(H1055="Asia Pacific",VLOOKUP(L1055,'Status Report'!B:AO,40,0),VLOOKUP(L1055,'Status Report'!B:AO,39,0)),AI1055="Direct shipment",IF(H1055="Asia Pacific",VLOOKUP(L1055,'Status Report'!B:AO,40,0),VLOOKUP(L1055,'Status Report'!B:AO,39,0)))</f>
        <v>0</v>
      </c>
      <c r="Z1055" s="20">
        <f t="shared" si="246"/>
        <v>0</v>
      </c>
      <c r="AA1055" s="20">
        <f t="shared" si="247"/>
        <v>854.40000000000009</v>
      </c>
      <c r="AB1055" s="21">
        <f>_xlfn.IFS(AI1055="Den Bosch",VLOOKUP(L1055,'Status Report'!B:AM,33,0),AI1055="Yantian",VLOOKUP(L1055,'Status Report'!B:AM,34,0),AI1055="",IF(H1055="Asia Pacific",VLOOKUP(L1055,'Status Report'!B:AM,34,0),VLOOKUP(L1055,'Status Report'!B:AM,33,0)),AI1055="Direct shipment",IF(H1055="Asia Pacific",VLOOKUP(L1055,'Status Report'!B:AM,34,0),VLOOKUP(L1055,'Status Report'!B:AM,33,0)))</f>
        <v>61.548600000000008</v>
      </c>
      <c r="AC1055" s="21">
        <f>VLOOKUP(L1055,'Status Report'!B:CE,82,0)</f>
        <v>0</v>
      </c>
      <c r="AD1055" s="21">
        <f t="shared" si="248"/>
        <v>61.548600000000008</v>
      </c>
      <c r="AE1055" s="63">
        <f>VLOOKUP(L1055,'Status Report'!B:W,20,0)</f>
        <v>43.5</v>
      </c>
      <c r="AF1055" s="63">
        <f>VLOOKUP(L1055,'Status Report'!B:W,21,0)</f>
        <v>18</v>
      </c>
      <c r="AG1055" s="63">
        <f>VLOOKUP(L1055,'Status Report'!B:W,22,0)</f>
        <v>22.5</v>
      </c>
      <c r="AH1055" s="22">
        <f t="shared" si="249"/>
        <v>0.21140999999999999</v>
      </c>
      <c r="AI1055" t="s">
        <v>990</v>
      </c>
      <c r="AK1055" s="63">
        <f>IFERROR(VLOOKUP(G1055,ASEAN!A:A,1,0),0)</f>
        <v>0</v>
      </c>
      <c r="AL1055" s="63">
        <f>IFERROR(VLOOKUP(D1055,'[3]customer specs'!$B$1:$D$65536,3,0),0)</f>
        <v>0</v>
      </c>
      <c r="AM1055" s="64">
        <f t="shared" si="250"/>
        <v>22.799999999999841</v>
      </c>
      <c r="AN1055" s="64">
        <f t="shared" si="251"/>
        <v>0</v>
      </c>
      <c r="AO1055" s="63"/>
      <c r="AP1055" s="63"/>
      <c r="AQ1055" s="63" t="str">
        <f t="shared" si="252"/>
        <v>no</v>
      </c>
      <c r="AR1055" s="20">
        <f t="shared" si="253"/>
        <v>738.58320000000003</v>
      </c>
      <c r="AS1055" s="63"/>
      <c r="AT1055" s="23">
        <f t="shared" si="243"/>
        <v>0.12</v>
      </c>
      <c r="AU1055" s="65">
        <f t="shared" si="254"/>
        <v>69.94159090909092</v>
      </c>
      <c r="AV1055" s="65"/>
      <c r="AW1055" s="65">
        <f t="shared" si="255"/>
        <v>839.29909090909109</v>
      </c>
      <c r="AX1055" s="65"/>
      <c r="AY1055" s="63">
        <f>VLOOKUP(L1055,'Status Report'!B:CF,81,0)</f>
        <v>0</v>
      </c>
      <c r="AZ1055" s="63" t="str">
        <f>VLOOKUP(L1055,'Status Report'!B:S,18,0)</f>
        <v xml:space="preserve">Konstantinos Zoupanos </v>
      </c>
      <c r="BB1055" s="63">
        <f>VLOOKUP(L1055,'Status Report'!B:Z,25,0)</f>
        <v>10</v>
      </c>
      <c r="BC1055" s="63">
        <f t="shared" si="256"/>
        <v>120</v>
      </c>
      <c r="BF1055">
        <f>VLOOKUP(L1055,'Status Report'!B:CE,82,0)</f>
        <v>0</v>
      </c>
      <c r="BG1055">
        <f>VLOOKUP(L1055,'Status Report'!B:CF,83,0)</f>
        <v>0</v>
      </c>
      <c r="BH1055">
        <f>VLOOKUP(L1055,'Status Report'!B:CG,84,0)</f>
        <v>0</v>
      </c>
      <c r="BI1055" t="s">
        <v>901</v>
      </c>
      <c r="BJ1055" t="s">
        <v>795</v>
      </c>
      <c r="BM1055" s="67">
        <f t="shared" si="257"/>
        <v>679</v>
      </c>
    </row>
    <row r="1056" spans="1:65" x14ac:dyDescent="0.25">
      <c r="A1056" s="68" t="str">
        <f>VLOOKUP(L1056,'Status Report'!B:CB,79,0)</f>
        <v>Heineken</v>
      </c>
      <c r="C1056">
        <v>20006103</v>
      </c>
      <c r="D1056">
        <v>3090233</v>
      </c>
      <c r="E1056" t="s">
        <v>835</v>
      </c>
      <c r="F1056" t="s">
        <v>836</v>
      </c>
      <c r="G1056" t="str">
        <f>VLOOKUP(D1056,'[2]sold to'!$A:$H,8,0)</f>
        <v>Hungary</v>
      </c>
      <c r="H1056" t="str">
        <f>VLOOKUP(D1056,'[2]sold to'!$A:$I,9,0)</f>
        <v>Europe</v>
      </c>
      <c r="K1056">
        <v>210</v>
      </c>
      <c r="L1056">
        <v>88027045</v>
      </c>
      <c r="M1056" t="s">
        <v>176</v>
      </c>
      <c r="N1056">
        <v>50</v>
      </c>
      <c r="P1056" t="str">
        <f>VLOOKUP(L1056,'Status Report'!B:AA,26,0)</f>
        <v>China</v>
      </c>
      <c r="Q1056" t="str">
        <f>VLOOKUP(L1056,'Status Report'!B:AB,27,0)</f>
        <v>Indoor signs</v>
      </c>
      <c r="R1056">
        <f>VLOOKUP(L1056,'Status Report'!B:X,23,0)</f>
        <v>500</v>
      </c>
      <c r="S1056" t="str">
        <f>VLOOKUP(L1056,'Status Report'!B:T,19,0)</f>
        <v>Brands On</v>
      </c>
      <c r="T1056" s="62">
        <f>VLOOKUP(L1056,'Status Report'!B:E,4,0)</f>
        <v>1</v>
      </c>
      <c r="U1056" s="19">
        <f>_xlfn.IFS(AI1056="Den Bosch",VLOOKUP(L1056,'Status Report'!B:AM,35,0),AI1056="Yantian",VLOOKUP(L1056,'Status Report'!B:AM,36,0),AI1056="",IF(H1056="Asia Pacific",VLOOKUP(L1056,'Status Report'!B:AM,36,0),VLOOKUP(L1056,'Status Report'!B:AM,35,0)),AI1056="Direct shipment",IF(H1056="Asia Pacific",VLOOKUP(L1056,'Status Report'!B:AM,36,0),VLOOKUP(L1056,'Status Report'!B:AM,35,0)))</f>
        <v>29.43</v>
      </c>
      <c r="V1056" s="20">
        <f t="shared" si="244"/>
        <v>1471.5</v>
      </c>
      <c r="W1056" s="19">
        <f>_xlfn.IFS(AI1056="Den Bosch",VLOOKUP(L1056,'Status Report'!B:AM,37,0),AI1056="Yantian",VLOOKUP(L1056,'Status Report'!B:AM,38,0),AI1056="",IF(H1056="Asia Pacific",VLOOKUP(L1056,'Status Report'!B:AM,38,0),VLOOKUP(L1056,'Status Report'!B:AM,37,0)),AI1056="Direct shipment",IF(H1056="Asia Pacific",VLOOKUP(L1056,'Status Report'!B:AM,38,0),VLOOKUP(L1056,'Status Report'!B:AM,37,0)))</f>
        <v>29.43</v>
      </c>
      <c r="X1056" s="20">
        <f t="shared" si="245"/>
        <v>1471.5</v>
      </c>
      <c r="Y1056" s="20">
        <f>_xlfn.IFS(AI1056="Den Bosch",VLOOKUP(L1056,'Status Report'!B:AO,39,0),AI1056="Yantian",VLOOKUP(L1056,'Status Report'!B:AO,40,0),AI1056="",IF(H1056="Asia Pacific",VLOOKUP(L1056,'Status Report'!B:AO,40,0),VLOOKUP(L1056,'Status Report'!B:AO,39,0)),AI1056="Direct shipment",IF(H1056="Asia Pacific",VLOOKUP(L1056,'Status Report'!B:AO,40,0),VLOOKUP(L1056,'Status Report'!B:AO,39,0)))</f>
        <v>0</v>
      </c>
      <c r="Z1056" s="20">
        <f t="shared" si="246"/>
        <v>0</v>
      </c>
      <c r="AA1056" s="20">
        <f t="shared" si="247"/>
        <v>1471.5</v>
      </c>
      <c r="AB1056" s="21">
        <f>_xlfn.IFS(AI1056="Den Bosch",VLOOKUP(L1056,'Status Report'!B:AM,33,0),AI1056="Yantian",VLOOKUP(L1056,'Status Report'!B:AM,34,0),AI1056="",IF(H1056="Asia Pacific",VLOOKUP(L1056,'Status Report'!B:AM,34,0),VLOOKUP(L1056,'Status Report'!B:AM,33,0)),AI1056="Direct shipment",IF(H1056="Asia Pacific",VLOOKUP(L1056,'Status Report'!B:AM,34,0),VLOOKUP(L1056,'Status Report'!B:AM,33,0)))</f>
        <v>25.9</v>
      </c>
      <c r="AC1056" s="21">
        <f>VLOOKUP(L1056,'Status Report'!B:CE,82,0)</f>
        <v>0</v>
      </c>
      <c r="AD1056" s="21">
        <f t="shared" si="248"/>
        <v>25.9</v>
      </c>
      <c r="AE1056" s="63">
        <f>VLOOKUP(L1056,'Status Report'!B:W,20,0)</f>
        <v>10.5</v>
      </c>
      <c r="AF1056" s="63">
        <f>VLOOKUP(L1056,'Status Report'!B:W,21,0)</f>
        <v>10.5</v>
      </c>
      <c r="AG1056" s="63">
        <f>VLOOKUP(L1056,'Status Report'!B:W,22,0)</f>
        <v>11.5</v>
      </c>
      <c r="AH1056" s="22">
        <f t="shared" si="249"/>
        <v>6.3393749999999999E-2</v>
      </c>
      <c r="AK1056" s="63">
        <f>IFERROR(VLOOKUP(G1056,ASEAN!A:A,1,0),0)</f>
        <v>0</v>
      </c>
      <c r="AL1056" s="63">
        <f>IFERROR(VLOOKUP(D1056,'[3]customer specs'!$B$1:$D$65536,3,0),0)</f>
        <v>0</v>
      </c>
      <c r="AM1056" s="64">
        <f t="shared" si="250"/>
        <v>0</v>
      </c>
      <c r="AN1056" s="64">
        <f t="shared" si="251"/>
        <v>0</v>
      </c>
      <c r="AO1056" s="63"/>
      <c r="AP1056" s="63"/>
      <c r="AQ1056" s="63" t="str">
        <f t="shared" si="252"/>
        <v>no</v>
      </c>
      <c r="AR1056" s="20">
        <f t="shared" si="253"/>
        <v>1295</v>
      </c>
      <c r="AS1056" s="63"/>
      <c r="AT1056" s="23">
        <f t="shared" si="243"/>
        <v>0.12</v>
      </c>
      <c r="AU1056" s="65">
        <f t="shared" si="254"/>
        <v>29.43181818181818</v>
      </c>
      <c r="AV1056" s="65"/>
      <c r="AW1056" s="65">
        <f t="shared" si="255"/>
        <v>1471.590909090909</v>
      </c>
      <c r="AX1056" s="65"/>
      <c r="AY1056" s="63">
        <f>VLOOKUP(L1056,'Status Report'!B:CF,81,0)</f>
        <v>0</v>
      </c>
      <c r="AZ1056" s="63" t="str">
        <f>VLOOKUP(L1056,'Status Report'!B:S,18,0)</f>
        <v>Ludmilla Zarybnicka</v>
      </c>
      <c r="BB1056" s="63">
        <f>VLOOKUP(L1056,'Status Report'!B:Z,25,0)</f>
        <v>1</v>
      </c>
      <c r="BC1056" s="63">
        <f t="shared" si="256"/>
        <v>50</v>
      </c>
      <c r="BF1056">
        <f>VLOOKUP(L1056,'Status Report'!B:CE,82,0)</f>
        <v>0</v>
      </c>
      <c r="BG1056">
        <f>VLOOKUP(L1056,'Status Report'!B:CF,83,0)</f>
        <v>0</v>
      </c>
      <c r="BH1056">
        <f>VLOOKUP(L1056,'Status Report'!B:CG,84,0)</f>
        <v>0</v>
      </c>
      <c r="BI1056" t="s">
        <v>901</v>
      </c>
      <c r="BJ1056" t="s">
        <v>795</v>
      </c>
      <c r="BM1056" s="67">
        <f t="shared" si="257"/>
        <v>88</v>
      </c>
    </row>
    <row r="1057" spans="1:65" x14ac:dyDescent="0.25">
      <c r="A1057" s="68" t="str">
        <f>VLOOKUP(L1057,'Status Report'!B:CB,79,0)</f>
        <v>Heineken</v>
      </c>
      <c r="C1057">
        <v>20006103</v>
      </c>
      <c r="D1057">
        <v>3090233</v>
      </c>
      <c r="E1057" t="s">
        <v>835</v>
      </c>
      <c r="F1057" t="s">
        <v>836</v>
      </c>
      <c r="G1057" t="str">
        <f>VLOOKUP(D1057,'[2]sold to'!$A:$H,8,0)</f>
        <v>Hungary</v>
      </c>
      <c r="H1057" t="str">
        <f>VLOOKUP(D1057,'[2]sold to'!$A:$I,9,0)</f>
        <v>Europe</v>
      </c>
      <c r="K1057">
        <v>220</v>
      </c>
      <c r="L1057">
        <v>88024218</v>
      </c>
      <c r="M1057" t="s">
        <v>161</v>
      </c>
      <c r="N1057">
        <v>10</v>
      </c>
      <c r="P1057" t="str">
        <f>VLOOKUP(L1057,'Status Report'!B:AA,26,0)</f>
        <v>China</v>
      </c>
      <c r="Q1057" t="str">
        <f>VLOOKUP(L1057,'Status Report'!B:AB,27,0)</f>
        <v>Bar support</v>
      </c>
      <c r="R1057">
        <f>VLOOKUP(L1057,'Status Report'!B:X,23,0)</f>
        <v>42</v>
      </c>
      <c r="S1057" t="str">
        <f>VLOOKUP(L1057,'Status Report'!B:T,19,0)</f>
        <v>Asian Sourcing Link</v>
      </c>
      <c r="T1057" s="62">
        <f>VLOOKUP(L1057,'Status Report'!B:E,4,0)</f>
        <v>3</v>
      </c>
      <c r="U1057" s="19">
        <f>_xlfn.IFS(AI1057="Den Bosch",VLOOKUP(L1057,'Status Report'!B:AM,35,0),AI1057="Yantian",VLOOKUP(L1057,'Status Report'!B:AM,36,0),AI1057="",IF(H1057="Asia Pacific",VLOOKUP(L1057,'Status Report'!B:AM,36,0),VLOOKUP(L1057,'Status Report'!B:AM,35,0)),AI1057="Direct shipment",IF(H1057="Asia Pacific",VLOOKUP(L1057,'Status Report'!B:AM,36,0),VLOOKUP(L1057,'Status Report'!B:AM,35,0)))</f>
        <v>237.29999999999998</v>
      </c>
      <c r="V1057" s="20">
        <f t="shared" si="244"/>
        <v>2373</v>
      </c>
      <c r="W1057" s="19">
        <f>_xlfn.IFS(AI1057="Den Bosch",VLOOKUP(L1057,'Status Report'!B:AM,37,0),AI1057="Yantian",VLOOKUP(L1057,'Status Report'!B:AM,38,0),AI1057="",IF(H1057="Asia Pacific",VLOOKUP(L1057,'Status Report'!B:AM,38,0),VLOOKUP(L1057,'Status Report'!B:AM,37,0)),AI1057="Direct shipment",IF(H1057="Asia Pacific",VLOOKUP(L1057,'Status Report'!B:AM,38,0),VLOOKUP(L1057,'Status Report'!B:AM,37,0)))</f>
        <v>204.84</v>
      </c>
      <c r="X1057" s="20">
        <f t="shared" si="245"/>
        <v>2048.4</v>
      </c>
      <c r="Y1057" s="20">
        <f>_xlfn.IFS(AI1057="Den Bosch",VLOOKUP(L1057,'Status Report'!B:AO,39,0),AI1057="Yantian",VLOOKUP(L1057,'Status Report'!B:AO,40,0),AI1057="",IF(H1057="Asia Pacific",VLOOKUP(L1057,'Status Report'!B:AO,40,0),VLOOKUP(L1057,'Status Report'!B:AO,39,0)),AI1057="Direct shipment",IF(H1057="Asia Pacific",VLOOKUP(L1057,'Status Report'!B:AO,40,0),VLOOKUP(L1057,'Status Report'!B:AO,39,0)))</f>
        <v>0</v>
      </c>
      <c r="Z1057" s="20">
        <f t="shared" si="246"/>
        <v>0</v>
      </c>
      <c r="AA1057" s="20">
        <f t="shared" si="247"/>
        <v>2048.4</v>
      </c>
      <c r="AB1057" s="21">
        <f>_xlfn.IFS(AI1057="Den Bosch",VLOOKUP(L1057,'Status Report'!B:AM,33,0),AI1057="Yantian",VLOOKUP(L1057,'Status Report'!B:AM,34,0),AI1057="",IF(H1057="Asia Pacific",VLOOKUP(L1057,'Status Report'!B:AM,34,0),VLOOKUP(L1057,'Status Report'!B:AM,33,0)),AI1057="Direct shipment",IF(H1057="Asia Pacific",VLOOKUP(L1057,'Status Report'!B:AM,34,0),VLOOKUP(L1057,'Status Report'!B:AM,33,0)))</f>
        <v>168.26400000000001</v>
      </c>
      <c r="AC1057" s="21">
        <f>VLOOKUP(L1057,'Status Report'!B:CE,82,0)</f>
        <v>0</v>
      </c>
      <c r="AD1057" s="21">
        <f t="shared" si="248"/>
        <v>168.26400000000001</v>
      </c>
      <c r="AE1057" s="63">
        <f>VLOOKUP(L1057,'Status Report'!B:W,20,0)</f>
        <v>42</v>
      </c>
      <c r="AF1057" s="63">
        <f>VLOOKUP(L1057,'Status Report'!B:W,21,0)</f>
        <v>35</v>
      </c>
      <c r="AG1057" s="63">
        <f>VLOOKUP(L1057,'Status Report'!B:W,22,0)</f>
        <v>35</v>
      </c>
      <c r="AH1057" s="22">
        <f t="shared" si="249"/>
        <v>0.51449999999999996</v>
      </c>
      <c r="AI1057" t="s">
        <v>990</v>
      </c>
      <c r="AK1057" s="63">
        <f>IFERROR(VLOOKUP(G1057,ASEAN!A:A,1,0),0)</f>
        <v>0</v>
      </c>
      <c r="AL1057" s="63">
        <f>IFERROR(VLOOKUP(D1057,'[3]customer specs'!$B$1:$D$65536,3,0),0)</f>
        <v>0</v>
      </c>
      <c r="AM1057" s="64">
        <f t="shared" si="250"/>
        <v>324.59999999999991</v>
      </c>
      <c r="AN1057" s="64">
        <f t="shared" si="251"/>
        <v>0</v>
      </c>
      <c r="AO1057" s="63"/>
      <c r="AP1057" s="63"/>
      <c r="AQ1057" s="63" t="str">
        <f t="shared" si="252"/>
        <v>no</v>
      </c>
      <c r="AR1057" s="20">
        <f t="shared" si="253"/>
        <v>1682.64</v>
      </c>
      <c r="AS1057" s="63"/>
      <c r="AT1057" s="23">
        <f t="shared" si="243"/>
        <v>0.12</v>
      </c>
      <c r="AU1057" s="65">
        <f t="shared" si="254"/>
        <v>191.20909090909092</v>
      </c>
      <c r="AV1057" s="65"/>
      <c r="AW1057" s="65">
        <f t="shared" si="255"/>
        <v>1912.0909090909092</v>
      </c>
      <c r="AX1057" s="65"/>
      <c r="AY1057" s="63">
        <f>VLOOKUP(L1057,'Status Report'!B:CF,81,0)</f>
        <v>0</v>
      </c>
      <c r="AZ1057" s="63" t="str">
        <f>VLOOKUP(L1057,'Status Report'!B:S,18,0)</f>
        <v>Ellina Smirnova</v>
      </c>
      <c r="BB1057" s="63">
        <f>VLOOKUP(L1057,'Status Report'!B:Z,25,0)</f>
        <v>6</v>
      </c>
      <c r="BC1057" s="63">
        <f t="shared" si="256"/>
        <v>60</v>
      </c>
      <c r="BF1057">
        <f>VLOOKUP(L1057,'Status Report'!B:CE,82,0)</f>
        <v>0</v>
      </c>
      <c r="BG1057">
        <f>VLOOKUP(L1057,'Status Report'!B:CF,83,0)</f>
        <v>0</v>
      </c>
      <c r="BH1057">
        <f>VLOOKUP(L1057,'Status Report'!B:CG,84,0)</f>
        <v>0</v>
      </c>
      <c r="BI1057" t="s">
        <v>901</v>
      </c>
      <c r="BJ1057" t="s">
        <v>795</v>
      </c>
      <c r="BM1057" s="67">
        <f t="shared" si="257"/>
        <v>203</v>
      </c>
    </row>
    <row r="1058" spans="1:65" x14ac:dyDescent="0.25">
      <c r="A1058" s="68" t="str">
        <f>VLOOKUP(L1058,'Status Report'!B:CB,79,0)</f>
        <v>Heineken</v>
      </c>
      <c r="C1058">
        <v>20006103</v>
      </c>
      <c r="D1058">
        <v>3090233</v>
      </c>
      <c r="E1058" t="s">
        <v>835</v>
      </c>
      <c r="F1058" t="s">
        <v>836</v>
      </c>
      <c r="G1058" t="str">
        <f>VLOOKUP(D1058,'[2]sold to'!$A:$H,8,0)</f>
        <v>Hungary</v>
      </c>
      <c r="H1058" t="str">
        <f>VLOOKUP(D1058,'[2]sold to'!$A:$I,9,0)</f>
        <v>Europe</v>
      </c>
      <c r="K1058">
        <v>230</v>
      </c>
      <c r="L1058">
        <v>88023319</v>
      </c>
      <c r="M1058" t="s">
        <v>72</v>
      </c>
      <c r="N1058">
        <v>20</v>
      </c>
      <c r="P1058" t="str">
        <f>VLOOKUP(L1058,'Status Report'!B:AA,26,0)</f>
        <v>China</v>
      </c>
      <c r="Q1058" t="str">
        <f>VLOOKUP(L1058,'Status Report'!B:AB,27,0)</f>
        <v>Premiums</v>
      </c>
      <c r="R1058">
        <f>VLOOKUP(L1058,'Status Report'!B:X,23,0)</f>
        <v>84</v>
      </c>
      <c r="S1058" t="str">
        <f>VLOOKUP(L1058,'Status Report'!B:T,19,0)</f>
        <v>Promocean The Netherlands BV</v>
      </c>
      <c r="T1058" s="62">
        <f>VLOOKUP(L1058,'Status Report'!B:E,4,0)</f>
        <v>1</v>
      </c>
      <c r="U1058" s="19">
        <f>_xlfn.IFS(AI1058="Den Bosch",VLOOKUP(L1058,'Status Report'!B:AM,35,0),AI1058="Yantian",VLOOKUP(L1058,'Status Report'!B:AM,36,0),AI1058="",IF(H1058="Asia Pacific",VLOOKUP(L1058,'Status Report'!B:AM,36,0),VLOOKUP(L1058,'Status Report'!B:AM,35,0)),AI1058="Direct shipment",IF(H1058="Asia Pacific",VLOOKUP(L1058,'Status Report'!B:AM,36,0),VLOOKUP(L1058,'Status Report'!B:AM,35,0)))</f>
        <v>45.78</v>
      </c>
      <c r="V1058" s="20">
        <f t="shared" si="244"/>
        <v>915.6</v>
      </c>
      <c r="W1058" s="19">
        <f>_xlfn.IFS(AI1058="Den Bosch",VLOOKUP(L1058,'Status Report'!B:AM,37,0),AI1058="Yantian",VLOOKUP(L1058,'Status Report'!B:AM,38,0),AI1058="",IF(H1058="Asia Pacific",VLOOKUP(L1058,'Status Report'!B:AM,38,0),VLOOKUP(L1058,'Status Report'!B:AM,37,0)),AI1058="Direct shipment",IF(H1058="Asia Pacific",VLOOKUP(L1058,'Status Report'!B:AM,38,0),VLOOKUP(L1058,'Status Report'!B:AM,37,0)))</f>
        <v>45.78</v>
      </c>
      <c r="X1058" s="20">
        <f t="shared" si="245"/>
        <v>915.6</v>
      </c>
      <c r="Y1058" s="20">
        <f>_xlfn.IFS(AI1058="Den Bosch",VLOOKUP(L1058,'Status Report'!B:AO,39,0),AI1058="Yantian",VLOOKUP(L1058,'Status Report'!B:AO,40,0),AI1058="",IF(H1058="Asia Pacific",VLOOKUP(L1058,'Status Report'!B:AO,40,0),VLOOKUP(L1058,'Status Report'!B:AO,39,0)),AI1058="Direct shipment",IF(H1058="Asia Pacific",VLOOKUP(L1058,'Status Report'!B:AO,40,0),VLOOKUP(L1058,'Status Report'!B:AO,39,0)))</f>
        <v>0</v>
      </c>
      <c r="Z1058" s="20">
        <f t="shared" si="246"/>
        <v>0</v>
      </c>
      <c r="AA1058" s="20">
        <f t="shared" si="247"/>
        <v>915.6</v>
      </c>
      <c r="AB1058" s="21">
        <f>_xlfn.IFS(AI1058="Den Bosch",VLOOKUP(L1058,'Status Report'!B:AM,33,0),AI1058="Yantian",VLOOKUP(L1058,'Status Report'!B:AM,34,0),AI1058="",IF(H1058="Asia Pacific",VLOOKUP(L1058,'Status Report'!B:AM,34,0),VLOOKUP(L1058,'Status Report'!B:AM,33,0)),AI1058="Direct shipment",IF(H1058="Asia Pacific",VLOOKUP(L1058,'Status Report'!B:AM,34,0),VLOOKUP(L1058,'Status Report'!B:AM,33,0)))</f>
        <v>38.563200000000002</v>
      </c>
      <c r="AC1058" s="21">
        <f>VLOOKUP(L1058,'Status Report'!B:CE,82,0)</f>
        <v>0</v>
      </c>
      <c r="AD1058" s="21">
        <f t="shared" si="248"/>
        <v>38.563200000000002</v>
      </c>
      <c r="AE1058" s="63">
        <f>VLOOKUP(L1058,'Status Report'!B:W,20,0)</f>
        <v>41</v>
      </c>
      <c r="AF1058" s="63">
        <f>VLOOKUP(L1058,'Status Report'!B:W,21,0)</f>
        <v>31</v>
      </c>
      <c r="AG1058" s="63">
        <f>VLOOKUP(L1058,'Status Report'!B:W,22,0)</f>
        <v>25</v>
      </c>
      <c r="AH1058" s="22">
        <f t="shared" si="249"/>
        <v>0.63549999999999995</v>
      </c>
      <c r="AK1058" s="63">
        <f>IFERROR(VLOOKUP(G1058,ASEAN!A:A,1,0),0)</f>
        <v>0</v>
      </c>
      <c r="AL1058" s="63">
        <f>IFERROR(VLOOKUP(D1058,'[3]customer specs'!$B$1:$D$65536,3,0),0)</f>
        <v>0</v>
      </c>
      <c r="AM1058" s="64">
        <f t="shared" si="250"/>
        <v>0</v>
      </c>
      <c r="AN1058" s="64">
        <f t="shared" si="251"/>
        <v>0</v>
      </c>
      <c r="AO1058" s="63"/>
      <c r="AP1058" s="63"/>
      <c r="AQ1058" s="63" t="str">
        <f t="shared" si="252"/>
        <v>no</v>
      </c>
      <c r="AR1058" s="20">
        <f t="shared" si="253"/>
        <v>771.26400000000001</v>
      </c>
      <c r="AS1058" s="63"/>
      <c r="AT1058" s="23">
        <f t="shared" si="243"/>
        <v>0.12</v>
      </c>
      <c r="AU1058" s="65">
        <f t="shared" si="254"/>
        <v>43.82181818181818</v>
      </c>
      <c r="AV1058" s="65"/>
      <c r="AW1058" s="65">
        <f t="shared" si="255"/>
        <v>876.43636363636358</v>
      </c>
      <c r="AX1058" s="65"/>
      <c r="AY1058" s="63">
        <f>VLOOKUP(L1058,'Status Report'!B:CF,81,0)</f>
        <v>0</v>
      </c>
      <c r="AZ1058" s="63" t="str">
        <f>VLOOKUP(L1058,'Status Report'!B:S,18,0)</f>
        <v>Ellina Smirnova</v>
      </c>
      <c r="BB1058" s="63">
        <f>VLOOKUP(L1058,'Status Report'!B:Z,25,0)</f>
        <v>6</v>
      </c>
      <c r="BC1058" s="63">
        <f t="shared" si="256"/>
        <v>120</v>
      </c>
      <c r="BF1058">
        <f>VLOOKUP(L1058,'Status Report'!B:CE,82,0)</f>
        <v>0</v>
      </c>
      <c r="BG1058">
        <f>VLOOKUP(L1058,'Status Report'!B:CF,83,0)</f>
        <v>0</v>
      </c>
      <c r="BH1058">
        <f>VLOOKUP(L1058,'Status Report'!B:CG,84,0)</f>
        <v>0</v>
      </c>
      <c r="BI1058" t="s">
        <v>901</v>
      </c>
      <c r="BJ1058" t="s">
        <v>795</v>
      </c>
      <c r="BM1058" s="67">
        <f t="shared" si="257"/>
        <v>46</v>
      </c>
    </row>
    <row r="1059" spans="1:65" x14ac:dyDescent="0.25">
      <c r="A1059" s="68" t="str">
        <f>VLOOKUP(L1059,'Status Report'!B:CB,79,0)</f>
        <v>Heineken</v>
      </c>
      <c r="C1059">
        <v>20006103</v>
      </c>
      <c r="D1059">
        <v>3090233</v>
      </c>
      <c r="E1059" t="s">
        <v>835</v>
      </c>
      <c r="F1059" t="s">
        <v>836</v>
      </c>
      <c r="G1059" t="str">
        <f>VLOOKUP(D1059,'[2]sold to'!$A:$H,8,0)</f>
        <v>Hungary</v>
      </c>
      <c r="H1059" t="str">
        <f>VLOOKUP(D1059,'[2]sold to'!$A:$I,9,0)</f>
        <v>Europe</v>
      </c>
      <c r="K1059">
        <v>240</v>
      </c>
      <c r="L1059">
        <v>88023546</v>
      </c>
      <c r="M1059" t="s">
        <v>132</v>
      </c>
      <c r="N1059">
        <v>20</v>
      </c>
      <c r="P1059" t="str">
        <f>VLOOKUP(L1059,'Status Report'!B:AA,26,0)</f>
        <v>China</v>
      </c>
      <c r="Q1059" t="str">
        <f>VLOOKUP(L1059,'Status Report'!B:AB,27,0)</f>
        <v>Textiles-Clothing</v>
      </c>
      <c r="R1059">
        <f>VLOOKUP(L1059,'Status Report'!B:X,23,0)</f>
        <v>250</v>
      </c>
      <c r="S1059" t="str">
        <f>VLOOKUP(L1059,'Status Report'!B:T,19,0)</f>
        <v>Promocean The Netherlands BV</v>
      </c>
      <c r="T1059" s="62">
        <f>VLOOKUP(L1059,'Status Report'!B:E,4,0)</f>
        <v>3</v>
      </c>
      <c r="U1059" s="19">
        <f>_xlfn.IFS(AI1059="Den Bosch",VLOOKUP(L1059,'Status Report'!B:AM,35,0),AI1059="Yantian",VLOOKUP(L1059,'Status Report'!B:AM,36,0),AI1059="",IF(H1059="Asia Pacific",VLOOKUP(L1059,'Status Report'!B:AM,36,0),VLOOKUP(L1059,'Status Report'!B:AM,35,0)),AI1059="Direct shipment",IF(H1059="Asia Pacific",VLOOKUP(L1059,'Status Report'!B:AM,36,0),VLOOKUP(L1059,'Status Report'!B:AM,35,0)))</f>
        <v>45.199999999999996</v>
      </c>
      <c r="V1059" s="20">
        <f t="shared" si="244"/>
        <v>903.99999999999989</v>
      </c>
      <c r="W1059" s="19">
        <f>_xlfn.IFS(AI1059="Den Bosch",VLOOKUP(L1059,'Status Report'!B:AM,37,0),AI1059="Yantian",VLOOKUP(L1059,'Status Report'!B:AM,38,0),AI1059="",IF(H1059="Asia Pacific",VLOOKUP(L1059,'Status Report'!B:AM,38,0),VLOOKUP(L1059,'Status Report'!B:AM,37,0)),AI1059="Direct shipment",IF(H1059="Asia Pacific",VLOOKUP(L1059,'Status Report'!B:AM,38,0),VLOOKUP(L1059,'Status Report'!B:AM,37,0)))</f>
        <v>45.199999999999996</v>
      </c>
      <c r="X1059" s="20">
        <f t="shared" si="245"/>
        <v>903.99999999999989</v>
      </c>
      <c r="Y1059" s="20">
        <f>_xlfn.IFS(AI1059="Den Bosch",VLOOKUP(L1059,'Status Report'!B:AO,39,0),AI1059="Yantian",VLOOKUP(L1059,'Status Report'!B:AO,40,0),AI1059="",IF(H1059="Asia Pacific",VLOOKUP(L1059,'Status Report'!B:AO,40,0),VLOOKUP(L1059,'Status Report'!B:AO,39,0)),AI1059="Direct shipment",IF(H1059="Asia Pacific",VLOOKUP(L1059,'Status Report'!B:AO,40,0),VLOOKUP(L1059,'Status Report'!B:AO,39,0)))</f>
        <v>0</v>
      </c>
      <c r="Z1059" s="20">
        <f t="shared" si="246"/>
        <v>0</v>
      </c>
      <c r="AA1059" s="20">
        <f t="shared" si="247"/>
        <v>903.99999999999989</v>
      </c>
      <c r="AB1059" s="21">
        <f>_xlfn.IFS(AI1059="Den Bosch",VLOOKUP(L1059,'Status Report'!B:AM,33,0),AI1059="Yantian",VLOOKUP(L1059,'Status Report'!B:AM,34,0),AI1059="",IF(H1059="Asia Pacific",VLOOKUP(L1059,'Status Report'!B:AM,34,0),VLOOKUP(L1059,'Status Report'!B:AM,33,0)),AI1059="Direct shipment",IF(H1059="Asia Pacific",VLOOKUP(L1059,'Status Report'!B:AM,34,0),VLOOKUP(L1059,'Status Report'!B:AM,33,0)))</f>
        <v>39.054600000000001</v>
      </c>
      <c r="AC1059" s="21">
        <f>VLOOKUP(L1059,'Status Report'!B:CE,82,0)</f>
        <v>0</v>
      </c>
      <c r="AD1059" s="21">
        <f t="shared" si="248"/>
        <v>39.054600000000001</v>
      </c>
      <c r="AE1059" s="63">
        <f>VLOOKUP(L1059,'Status Report'!B:W,20,0)</f>
        <v>27</v>
      </c>
      <c r="AF1059" s="63">
        <f>VLOOKUP(L1059,'Status Report'!B:W,21,0)</f>
        <v>18</v>
      </c>
      <c r="AG1059" s="63">
        <f>VLOOKUP(L1059,'Status Report'!B:W,22,0)</f>
        <v>15</v>
      </c>
      <c r="AH1059" s="22">
        <f t="shared" si="249"/>
        <v>0.14580000000000001</v>
      </c>
      <c r="AI1059" t="s">
        <v>990</v>
      </c>
      <c r="AK1059" s="63">
        <f>IFERROR(VLOOKUP(G1059,ASEAN!A:A,1,0),0)</f>
        <v>0</v>
      </c>
      <c r="AL1059" s="63">
        <f>IFERROR(VLOOKUP(D1059,'[3]customer specs'!$B$1:$D$65536,3,0),0)</f>
        <v>0</v>
      </c>
      <c r="AM1059" s="64">
        <f t="shared" si="250"/>
        <v>0</v>
      </c>
      <c r="AN1059" s="64">
        <f t="shared" si="251"/>
        <v>0</v>
      </c>
      <c r="AO1059" s="63"/>
      <c r="AP1059" s="63"/>
      <c r="AQ1059" s="63" t="str">
        <f t="shared" si="252"/>
        <v>no</v>
      </c>
      <c r="AR1059" s="20">
        <f t="shared" si="253"/>
        <v>781.09199999999998</v>
      </c>
      <c r="AS1059" s="63"/>
      <c r="AT1059" s="23">
        <f t="shared" si="243"/>
        <v>0.12</v>
      </c>
      <c r="AU1059" s="65">
        <f t="shared" si="254"/>
        <v>44.380227272727275</v>
      </c>
      <c r="AV1059" s="65"/>
      <c r="AW1059" s="65">
        <f t="shared" si="255"/>
        <v>887.60454545454547</v>
      </c>
      <c r="AX1059" s="65"/>
      <c r="AY1059" s="63">
        <f>VLOOKUP(L1059,'Status Report'!B:CF,81,0)</f>
        <v>0</v>
      </c>
      <c r="AZ1059" s="63" t="str">
        <f>VLOOKUP(L1059,'Status Report'!B:S,18,0)</f>
        <v>Ellina Smirnova</v>
      </c>
      <c r="BB1059" s="63">
        <f>VLOOKUP(L1059,'Status Report'!B:Z,25,0)</f>
        <v>10</v>
      </c>
      <c r="BC1059" s="63">
        <f t="shared" si="256"/>
        <v>200</v>
      </c>
      <c r="BF1059">
        <f>VLOOKUP(L1059,'Status Report'!B:CE,82,0)</f>
        <v>0</v>
      </c>
      <c r="BG1059">
        <f>VLOOKUP(L1059,'Status Report'!B:CF,83,0)</f>
        <v>0</v>
      </c>
      <c r="BH1059">
        <f>VLOOKUP(L1059,'Status Report'!B:CG,84,0)</f>
        <v>0</v>
      </c>
      <c r="BI1059" t="s">
        <v>901</v>
      </c>
      <c r="BJ1059" t="s">
        <v>795</v>
      </c>
      <c r="BM1059" s="67">
        <f t="shared" si="257"/>
        <v>250</v>
      </c>
    </row>
    <row r="1060" spans="1:65" x14ac:dyDescent="0.25">
      <c r="A1060" s="68" t="str">
        <f>VLOOKUP(L1060,'Status Report'!B:CB,79,0)</f>
        <v>Heineken</v>
      </c>
      <c r="C1060">
        <v>20006103</v>
      </c>
      <c r="D1060">
        <v>3090233</v>
      </c>
      <c r="E1060" t="s">
        <v>835</v>
      </c>
      <c r="F1060" t="s">
        <v>836</v>
      </c>
      <c r="G1060" t="str">
        <f>VLOOKUP(D1060,'[2]sold to'!$A:$H,8,0)</f>
        <v>Hungary</v>
      </c>
      <c r="H1060" t="str">
        <f>VLOOKUP(D1060,'[2]sold to'!$A:$I,9,0)</f>
        <v>Europe</v>
      </c>
      <c r="K1060">
        <v>250</v>
      </c>
      <c r="L1060">
        <v>88023538</v>
      </c>
      <c r="M1060" t="s">
        <v>245</v>
      </c>
      <c r="N1060">
        <v>10</v>
      </c>
      <c r="P1060" t="str">
        <f>VLOOKUP(L1060,'Status Report'!B:AA,26,0)</f>
        <v>China</v>
      </c>
      <c r="Q1060" t="str">
        <f>VLOOKUP(L1060,'Status Report'!B:AB,27,0)</f>
        <v>Bar support</v>
      </c>
      <c r="R1060">
        <f>VLOOKUP(L1060,'Status Report'!B:X,23,0)</f>
        <v>168</v>
      </c>
      <c r="S1060" t="str">
        <f>VLOOKUP(L1060,'Status Report'!B:T,19,0)</f>
        <v>Asian Sourcing Link</v>
      </c>
      <c r="T1060" s="62">
        <f>VLOOKUP(L1060,'Status Report'!B:E,4,0)</f>
        <v>1</v>
      </c>
      <c r="U1060" s="19">
        <f>_xlfn.IFS(AI1060="Den Bosch",VLOOKUP(L1060,'Status Report'!B:AM,35,0),AI1060="Yantian",VLOOKUP(L1060,'Status Report'!B:AM,36,0),AI1060="",IF(H1060="Asia Pacific",VLOOKUP(L1060,'Status Report'!B:AM,36,0),VLOOKUP(L1060,'Status Report'!B:AM,35,0)),AI1060="Direct shipment",IF(H1060="Asia Pacific",VLOOKUP(L1060,'Status Report'!B:AM,36,0),VLOOKUP(L1060,'Status Report'!B:AM,35,0)))</f>
        <v>39.18</v>
      </c>
      <c r="V1060" s="20">
        <f t="shared" si="244"/>
        <v>391.8</v>
      </c>
      <c r="W1060" s="19">
        <f>_xlfn.IFS(AI1060="Den Bosch",VLOOKUP(L1060,'Status Report'!B:AM,37,0),AI1060="Yantian",VLOOKUP(L1060,'Status Report'!B:AM,38,0),AI1060="",IF(H1060="Asia Pacific",VLOOKUP(L1060,'Status Report'!B:AM,38,0),VLOOKUP(L1060,'Status Report'!B:AM,37,0)),AI1060="Direct shipment",IF(H1060="Asia Pacific",VLOOKUP(L1060,'Status Report'!B:AM,38,0),VLOOKUP(L1060,'Status Report'!B:AM,37,0)))</f>
        <v>39.18</v>
      </c>
      <c r="X1060" s="20">
        <f t="shared" si="245"/>
        <v>391.8</v>
      </c>
      <c r="Y1060" s="20">
        <f>_xlfn.IFS(AI1060="Den Bosch",VLOOKUP(L1060,'Status Report'!B:AO,39,0),AI1060="Yantian",VLOOKUP(L1060,'Status Report'!B:AO,40,0),AI1060="",IF(H1060="Asia Pacific",VLOOKUP(L1060,'Status Report'!B:AO,40,0),VLOOKUP(L1060,'Status Report'!B:AO,39,0)),AI1060="Direct shipment",IF(H1060="Asia Pacific",VLOOKUP(L1060,'Status Report'!B:AO,40,0),VLOOKUP(L1060,'Status Report'!B:AO,39,0)))</f>
        <v>0</v>
      </c>
      <c r="Z1060" s="20">
        <f t="shared" si="246"/>
        <v>0</v>
      </c>
      <c r="AA1060" s="20">
        <f t="shared" si="247"/>
        <v>391.8</v>
      </c>
      <c r="AB1060" s="21">
        <f>_xlfn.IFS(AI1060="Den Bosch",VLOOKUP(L1060,'Status Report'!B:AM,33,0),AI1060="Yantian",VLOOKUP(L1060,'Status Report'!B:AM,34,0),AI1060="",IF(H1060="Asia Pacific",VLOOKUP(L1060,'Status Report'!B:AM,34,0),VLOOKUP(L1060,'Status Report'!B:AM,33,0)),AI1060="Direct shipment",IF(H1060="Asia Pacific",VLOOKUP(L1060,'Status Report'!B:AM,34,0),VLOOKUP(L1060,'Status Report'!B:AM,33,0)))</f>
        <v>33.858000000000004</v>
      </c>
      <c r="AC1060" s="21">
        <f>VLOOKUP(L1060,'Status Report'!B:CE,82,0)</f>
        <v>0</v>
      </c>
      <c r="AD1060" s="21">
        <f t="shared" si="248"/>
        <v>33.858000000000004</v>
      </c>
      <c r="AE1060" s="63">
        <f>VLOOKUP(L1060,'Status Report'!B:W,20,0)</f>
        <v>15.7</v>
      </c>
      <c r="AF1060" s="63">
        <f>VLOOKUP(L1060,'Status Report'!B:W,21,0)</f>
        <v>20</v>
      </c>
      <c r="AG1060" s="63">
        <f>VLOOKUP(L1060,'Status Report'!B:W,22,0)</f>
        <v>15</v>
      </c>
      <c r="AH1060" s="22">
        <f t="shared" si="249"/>
        <v>4.7100000000000003E-2</v>
      </c>
      <c r="AK1060" s="63">
        <f>IFERROR(VLOOKUP(G1060,ASEAN!A:A,1,0),0)</f>
        <v>0</v>
      </c>
      <c r="AL1060" s="63">
        <f>IFERROR(VLOOKUP(D1060,'[3]customer specs'!$B$1:$D$65536,3,0),0)</f>
        <v>0</v>
      </c>
      <c r="AM1060" s="64">
        <f t="shared" si="250"/>
        <v>0</v>
      </c>
      <c r="AN1060" s="64">
        <f t="shared" si="251"/>
        <v>0</v>
      </c>
      <c r="AO1060" s="63"/>
      <c r="AP1060" s="63"/>
      <c r="AQ1060" s="63" t="str">
        <f t="shared" si="252"/>
        <v>no</v>
      </c>
      <c r="AR1060" s="20">
        <f t="shared" si="253"/>
        <v>338.58000000000004</v>
      </c>
      <c r="AS1060" s="63"/>
      <c r="AT1060" s="23">
        <f t="shared" si="243"/>
        <v>0.12</v>
      </c>
      <c r="AU1060" s="65">
        <f t="shared" si="254"/>
        <v>38.475000000000001</v>
      </c>
      <c r="AV1060" s="65"/>
      <c r="AW1060" s="65">
        <f t="shared" si="255"/>
        <v>384.75</v>
      </c>
      <c r="AX1060" s="65"/>
      <c r="AY1060" s="63">
        <f>VLOOKUP(L1060,'Status Report'!B:CF,81,0)</f>
        <v>0</v>
      </c>
      <c r="AZ1060" s="63" t="str">
        <f>VLOOKUP(L1060,'Status Report'!B:S,18,0)</f>
        <v>Ellina Smirnova</v>
      </c>
      <c r="BB1060" s="63">
        <f>VLOOKUP(L1060,'Status Report'!B:Z,25,0)</f>
        <v>6</v>
      </c>
      <c r="BC1060" s="63">
        <f t="shared" si="256"/>
        <v>60</v>
      </c>
      <c r="BF1060">
        <f>VLOOKUP(L1060,'Status Report'!B:CE,82,0)</f>
        <v>0</v>
      </c>
      <c r="BG1060">
        <f>VLOOKUP(L1060,'Status Report'!B:CF,83,0)</f>
        <v>0</v>
      </c>
      <c r="BH1060">
        <f>VLOOKUP(L1060,'Status Report'!B:CG,84,0)</f>
        <v>0</v>
      </c>
      <c r="BI1060" t="s">
        <v>901</v>
      </c>
      <c r="BJ1060" t="s">
        <v>795</v>
      </c>
      <c r="BM1060" s="67">
        <f t="shared" si="257"/>
        <v>10</v>
      </c>
    </row>
    <row r="1061" spans="1:65" x14ac:dyDescent="0.25">
      <c r="A1061" s="68" t="str">
        <f>VLOOKUP(L1061,'Status Report'!B:CB,79,0)</f>
        <v>Heineken</v>
      </c>
      <c r="C1061">
        <v>20006103</v>
      </c>
      <c r="D1061">
        <v>3090233</v>
      </c>
      <c r="E1061" t="s">
        <v>835</v>
      </c>
      <c r="F1061" t="s">
        <v>836</v>
      </c>
      <c r="G1061" t="str">
        <f>VLOOKUP(D1061,'[2]sold to'!$A:$H,8,0)</f>
        <v>Hungary</v>
      </c>
      <c r="H1061" t="str">
        <f>VLOOKUP(D1061,'[2]sold to'!$A:$I,9,0)</f>
        <v>Europe</v>
      </c>
      <c r="K1061">
        <v>260</v>
      </c>
      <c r="L1061">
        <v>88026129</v>
      </c>
      <c r="M1061" t="s">
        <v>850</v>
      </c>
      <c r="N1061">
        <v>1</v>
      </c>
      <c r="P1061" t="str">
        <f>VLOOKUP(L1061,'Status Report'!B:AA,26,0)</f>
        <v>China</v>
      </c>
      <c r="Q1061" t="str">
        <f>VLOOKUP(L1061,'Status Report'!B:AB,27,0)</f>
        <v>Premiums</v>
      </c>
      <c r="R1061">
        <f>VLOOKUP(L1061,'Status Report'!B:X,23,0)</f>
        <v>100</v>
      </c>
      <c r="S1061" t="str">
        <f>VLOOKUP(L1061,'Status Report'!B:T,19,0)</f>
        <v>Promocean The Netherlands BV</v>
      </c>
      <c r="T1061" s="62">
        <f>VLOOKUP(L1061,'Status Report'!B:E,4,0)</f>
        <v>1</v>
      </c>
      <c r="U1061" s="19">
        <f>_xlfn.IFS(AI1061="Den Bosch",VLOOKUP(L1061,'Status Report'!B:AM,35,0),AI1061="Yantian",VLOOKUP(L1061,'Status Report'!B:AM,36,0),AI1061="",IF(H1061="Asia Pacific",VLOOKUP(L1061,'Status Report'!B:AM,36,0),VLOOKUP(L1061,'Status Report'!B:AM,35,0)),AI1061="Direct shipment",IF(H1061="Asia Pacific",VLOOKUP(L1061,'Status Report'!B:AM,36,0),VLOOKUP(L1061,'Status Report'!B:AM,35,0)))</f>
        <v>138.75</v>
      </c>
      <c r="V1061" s="20">
        <f t="shared" si="244"/>
        <v>138.75</v>
      </c>
      <c r="W1061" s="19">
        <f>_xlfn.IFS(AI1061="Den Bosch",VLOOKUP(L1061,'Status Report'!B:AM,37,0),AI1061="Yantian",VLOOKUP(L1061,'Status Report'!B:AM,38,0),AI1061="",IF(H1061="Asia Pacific",VLOOKUP(L1061,'Status Report'!B:AM,38,0),VLOOKUP(L1061,'Status Report'!B:AM,37,0)),AI1061="Direct shipment",IF(H1061="Asia Pacific",VLOOKUP(L1061,'Status Report'!B:AM,38,0),VLOOKUP(L1061,'Status Report'!B:AM,37,0)))</f>
        <v>138.75</v>
      </c>
      <c r="X1061" s="20">
        <f t="shared" si="245"/>
        <v>138.75</v>
      </c>
      <c r="Y1061" s="20">
        <f>_xlfn.IFS(AI1061="Den Bosch",VLOOKUP(L1061,'Status Report'!B:AO,39,0),AI1061="Yantian",VLOOKUP(L1061,'Status Report'!B:AO,40,0),AI1061="",IF(H1061="Asia Pacific",VLOOKUP(L1061,'Status Report'!B:AO,40,0),VLOOKUP(L1061,'Status Report'!B:AO,39,0)),AI1061="Direct shipment",IF(H1061="Asia Pacific",VLOOKUP(L1061,'Status Report'!B:AO,40,0),VLOOKUP(L1061,'Status Report'!B:AO,39,0)))</f>
        <v>0</v>
      </c>
      <c r="Z1061" s="20">
        <f t="shared" si="246"/>
        <v>0</v>
      </c>
      <c r="AA1061" s="20">
        <f t="shared" si="247"/>
        <v>138.75</v>
      </c>
      <c r="AB1061" s="21">
        <f>_xlfn.IFS(AI1061="Den Bosch",VLOOKUP(L1061,'Status Report'!B:AM,33,0),AI1061="Yantian",VLOOKUP(L1061,'Status Report'!B:AM,34,0),AI1061="",IF(H1061="Asia Pacific",VLOOKUP(L1061,'Status Report'!B:AM,34,0),VLOOKUP(L1061,'Status Report'!B:AM,33,0)),AI1061="Direct shipment",IF(H1061="Asia Pacific",VLOOKUP(L1061,'Status Report'!B:AM,34,0),VLOOKUP(L1061,'Status Report'!B:AM,33,0)))</f>
        <v>119.99205714285715</v>
      </c>
      <c r="AC1061" s="21">
        <f>VLOOKUP(L1061,'Status Report'!B:CE,82,0)</f>
        <v>0</v>
      </c>
      <c r="AD1061" s="21">
        <f t="shared" si="248"/>
        <v>119.99205714285715</v>
      </c>
      <c r="AE1061" s="63">
        <f>VLOOKUP(L1061,'Status Report'!B:W,20,0)</f>
        <v>38.5</v>
      </c>
      <c r="AF1061" s="63">
        <f>VLOOKUP(L1061,'Status Report'!B:W,21,0)</f>
        <v>12.5</v>
      </c>
      <c r="AG1061" s="63">
        <f>VLOOKUP(L1061,'Status Report'!B:W,22,0)</f>
        <v>8</v>
      </c>
      <c r="AH1061" s="22">
        <f t="shared" si="249"/>
        <v>3.8500000000000001E-3</v>
      </c>
      <c r="AK1061" s="63">
        <f>IFERROR(VLOOKUP(G1061,ASEAN!A:A,1,0),0)</f>
        <v>0</v>
      </c>
      <c r="AL1061" s="63">
        <f>IFERROR(VLOOKUP(D1061,'[3]customer specs'!$B$1:$D$65536,3,0),0)</f>
        <v>0</v>
      </c>
      <c r="AM1061" s="64">
        <f t="shared" si="250"/>
        <v>0</v>
      </c>
      <c r="AN1061" s="64">
        <f t="shared" si="251"/>
        <v>0</v>
      </c>
      <c r="AO1061" s="63"/>
      <c r="AP1061" s="63"/>
      <c r="AQ1061" s="63" t="str">
        <f t="shared" si="252"/>
        <v>no</v>
      </c>
      <c r="AR1061" s="20">
        <f t="shared" si="253"/>
        <v>119.99205714285715</v>
      </c>
      <c r="AS1061" s="63"/>
      <c r="AT1061" s="23">
        <f t="shared" si="243"/>
        <v>0.12</v>
      </c>
      <c r="AU1061" s="65">
        <f t="shared" si="254"/>
        <v>136.3546103896104</v>
      </c>
      <c r="AV1061" s="65"/>
      <c r="AW1061" s="65">
        <f t="shared" si="255"/>
        <v>136.3546103896104</v>
      </c>
      <c r="AX1061" s="65"/>
      <c r="AY1061" s="63">
        <f>VLOOKUP(L1061,'Status Report'!B:CF,81,0)</f>
        <v>0</v>
      </c>
      <c r="AZ1061" s="63" t="str">
        <f>VLOOKUP(L1061,'Status Report'!B:S,18,0)</f>
        <v>Ellina Smirnova</v>
      </c>
      <c r="BB1061" s="63">
        <f>VLOOKUP(L1061,'Status Report'!B:Z,25,0)</f>
        <v>25</v>
      </c>
      <c r="BC1061" s="63">
        <f t="shared" si="256"/>
        <v>25</v>
      </c>
      <c r="BF1061">
        <f>VLOOKUP(L1061,'Status Report'!B:CE,82,0)</f>
        <v>0</v>
      </c>
      <c r="BG1061">
        <f>VLOOKUP(L1061,'Status Report'!B:CF,83,0)</f>
        <v>0</v>
      </c>
      <c r="BH1061">
        <f>VLOOKUP(L1061,'Status Report'!B:CG,84,0)</f>
        <v>0</v>
      </c>
      <c r="BI1061" t="s">
        <v>901</v>
      </c>
      <c r="BJ1061" t="s">
        <v>795</v>
      </c>
      <c r="BM1061" s="67">
        <f t="shared" si="257"/>
        <v>9</v>
      </c>
    </row>
    <row r="1062" spans="1:65" x14ac:dyDescent="0.25">
      <c r="A1062" s="68" t="str">
        <f>VLOOKUP(L1062,'Status Report'!B:CB,79,0)</f>
        <v>Heineken</v>
      </c>
      <c r="C1062">
        <v>20006103</v>
      </c>
      <c r="D1062">
        <v>3090233</v>
      </c>
      <c r="E1062" t="s">
        <v>835</v>
      </c>
      <c r="F1062" t="s">
        <v>836</v>
      </c>
      <c r="G1062" t="str">
        <f>VLOOKUP(D1062,'[2]sold to'!$A:$H,8,0)</f>
        <v>Hungary</v>
      </c>
      <c r="H1062" t="str">
        <f>VLOOKUP(D1062,'[2]sold to'!$A:$I,9,0)</f>
        <v>Europe</v>
      </c>
      <c r="K1062">
        <v>270</v>
      </c>
      <c r="L1062">
        <v>88027326</v>
      </c>
      <c r="M1062" t="s">
        <v>800</v>
      </c>
      <c r="N1062">
        <v>3</v>
      </c>
      <c r="P1062" t="str">
        <f>VLOOKUP(L1062,'Status Report'!B:AA,26,0)</f>
        <v>China</v>
      </c>
      <c r="Q1062" t="str">
        <f>VLOOKUP(L1062,'Status Report'!B:AB,27,0)</f>
        <v>Premiums</v>
      </c>
      <c r="R1062">
        <f>VLOOKUP(L1062,'Status Report'!B:X,23,0)</f>
        <v>200</v>
      </c>
      <c r="S1062" t="str">
        <f>VLOOKUP(L1062,'Status Report'!B:T,19,0)</f>
        <v>Miles Promocean</v>
      </c>
      <c r="T1062" s="62">
        <f>VLOOKUP(L1062,'Status Report'!B:E,4,0)</f>
        <v>1</v>
      </c>
      <c r="U1062" s="19">
        <f>_xlfn.IFS(AI1062="Den Bosch",VLOOKUP(L1062,'Status Report'!B:AM,35,0),AI1062="Yantian",VLOOKUP(L1062,'Status Report'!B:AM,36,0),AI1062="",IF(H1062="Asia Pacific",VLOOKUP(L1062,'Status Report'!B:AM,36,0),VLOOKUP(L1062,'Status Report'!B:AM,35,0)),AI1062="Direct shipment",IF(H1062="Asia Pacific",VLOOKUP(L1062,'Status Report'!B:AM,36,0),VLOOKUP(L1062,'Status Report'!B:AM,35,0)))</f>
        <v>58.6</v>
      </c>
      <c r="V1062" s="20">
        <f t="shared" si="244"/>
        <v>175.8</v>
      </c>
      <c r="W1062" s="19">
        <f>_xlfn.IFS(AI1062="Den Bosch",VLOOKUP(L1062,'Status Report'!B:AM,37,0),AI1062="Yantian",VLOOKUP(L1062,'Status Report'!B:AM,38,0),AI1062="",IF(H1062="Asia Pacific",VLOOKUP(L1062,'Status Report'!B:AM,38,0),VLOOKUP(L1062,'Status Report'!B:AM,37,0)),AI1062="Direct shipment",IF(H1062="Asia Pacific",VLOOKUP(L1062,'Status Report'!B:AM,38,0),VLOOKUP(L1062,'Status Report'!B:AM,37,0)))</f>
        <v>58.6</v>
      </c>
      <c r="X1062" s="20">
        <f t="shared" si="245"/>
        <v>175.8</v>
      </c>
      <c r="Y1062" s="20">
        <f>_xlfn.IFS(AI1062="Den Bosch",VLOOKUP(L1062,'Status Report'!B:AO,39,0),AI1062="Yantian",VLOOKUP(L1062,'Status Report'!B:AO,40,0),AI1062="",IF(H1062="Asia Pacific",VLOOKUP(L1062,'Status Report'!B:AO,40,0),VLOOKUP(L1062,'Status Report'!B:AO,39,0)),AI1062="Direct shipment",IF(H1062="Asia Pacific",VLOOKUP(L1062,'Status Report'!B:AO,40,0),VLOOKUP(L1062,'Status Report'!B:AO,39,0)))</f>
        <v>0</v>
      </c>
      <c r="Z1062" s="20">
        <f t="shared" si="246"/>
        <v>0</v>
      </c>
      <c r="AA1062" s="20">
        <f t="shared" si="247"/>
        <v>175.8</v>
      </c>
      <c r="AB1062" s="21">
        <f>_xlfn.IFS(AI1062="Den Bosch",VLOOKUP(L1062,'Status Report'!B:AM,33,0),AI1062="Yantian",VLOOKUP(L1062,'Status Report'!B:AM,34,0),AI1062="",IF(H1062="Asia Pacific",VLOOKUP(L1062,'Status Report'!B:AM,34,0),VLOOKUP(L1062,'Status Report'!B:AM,33,0)),AI1062="Direct shipment",IF(H1062="Asia Pacific",VLOOKUP(L1062,'Status Report'!B:AM,34,0),VLOOKUP(L1062,'Status Report'!B:AM,33,0)))</f>
        <v>50.6616</v>
      </c>
      <c r="AC1062" s="21">
        <f>VLOOKUP(L1062,'Status Report'!B:CE,82,0)</f>
        <v>0</v>
      </c>
      <c r="AD1062" s="21">
        <f t="shared" si="248"/>
        <v>50.6616</v>
      </c>
      <c r="AE1062" s="63">
        <f>VLOOKUP(L1062,'Status Report'!B:W,20,0)</f>
        <v>19</v>
      </c>
      <c r="AF1062" s="63">
        <f>VLOOKUP(L1062,'Status Report'!B:W,21,0)</f>
        <v>15</v>
      </c>
      <c r="AG1062" s="63">
        <f>VLOOKUP(L1062,'Status Report'!B:W,22,0)</f>
        <v>28</v>
      </c>
      <c r="AH1062" s="22">
        <f t="shared" si="249"/>
        <v>2.3939999999999999E-2</v>
      </c>
      <c r="AK1062" s="63">
        <f>IFERROR(VLOOKUP(G1062,ASEAN!A:A,1,0),0)</f>
        <v>0</v>
      </c>
      <c r="AL1062" s="63">
        <f>IFERROR(VLOOKUP(D1062,'[3]customer specs'!$B$1:$D$65536,3,0),0)</f>
        <v>0</v>
      </c>
      <c r="AM1062" s="64">
        <f t="shared" si="250"/>
        <v>0</v>
      </c>
      <c r="AN1062" s="64">
        <f t="shared" si="251"/>
        <v>0</v>
      </c>
      <c r="AO1062" s="63"/>
      <c r="AP1062" s="63"/>
      <c r="AQ1062" s="63" t="str">
        <f t="shared" si="252"/>
        <v>no</v>
      </c>
      <c r="AR1062" s="20">
        <f t="shared" si="253"/>
        <v>151.98480000000001</v>
      </c>
      <c r="AS1062" s="63"/>
      <c r="AT1062" s="23">
        <f t="shared" si="243"/>
        <v>0.12</v>
      </c>
      <c r="AU1062" s="65">
        <f t="shared" si="254"/>
        <v>57.57</v>
      </c>
      <c r="AV1062" s="65"/>
      <c r="AW1062" s="65">
        <f t="shared" si="255"/>
        <v>172.71</v>
      </c>
      <c r="AX1062" s="65"/>
      <c r="AY1062" s="63">
        <f>VLOOKUP(L1062,'Status Report'!B:CF,81,0)</f>
        <v>0</v>
      </c>
      <c r="AZ1062" s="63" t="str">
        <f>VLOOKUP(L1062,'Status Report'!B:S,18,0)</f>
        <v xml:space="preserve">Konstantinos Zoupanos </v>
      </c>
      <c r="BB1062" s="63">
        <f>VLOOKUP(L1062,'Status Report'!B:Z,25,0)</f>
        <v>5</v>
      </c>
      <c r="BC1062" s="63">
        <f t="shared" si="256"/>
        <v>15</v>
      </c>
      <c r="BF1062">
        <f>VLOOKUP(L1062,'Status Report'!B:CE,82,0)</f>
        <v>0</v>
      </c>
      <c r="BG1062">
        <f>VLOOKUP(L1062,'Status Report'!B:CF,83,0)</f>
        <v>0</v>
      </c>
      <c r="BH1062">
        <f>VLOOKUP(L1062,'Status Report'!B:CG,84,0)</f>
        <v>0</v>
      </c>
      <c r="BI1062" t="s">
        <v>901</v>
      </c>
      <c r="BJ1062" t="s">
        <v>795</v>
      </c>
      <c r="BM1062" s="67">
        <f t="shared" si="257"/>
        <v>44</v>
      </c>
    </row>
    <row r="1063" spans="1:65" x14ac:dyDescent="0.25">
      <c r="A1063" s="68" t="str">
        <f>VLOOKUP(L1063,'Status Report'!B:CB,79,0)</f>
        <v>Heineken UCL</v>
      </c>
      <c r="C1063">
        <v>20006103</v>
      </c>
      <c r="D1063">
        <v>3090233</v>
      </c>
      <c r="E1063" t="s">
        <v>835</v>
      </c>
      <c r="F1063" t="s">
        <v>836</v>
      </c>
      <c r="G1063" t="str">
        <f>VLOOKUP(D1063,'[2]sold to'!$A:$H,8,0)</f>
        <v>Hungary</v>
      </c>
      <c r="H1063" t="str">
        <f>VLOOKUP(D1063,'[2]sold to'!$A:$I,9,0)</f>
        <v>Europe</v>
      </c>
      <c r="K1063">
        <v>280</v>
      </c>
      <c r="L1063">
        <v>88026624</v>
      </c>
      <c r="M1063" t="s">
        <v>171</v>
      </c>
      <c r="N1063">
        <v>5</v>
      </c>
      <c r="P1063" t="str">
        <f>VLOOKUP(L1063,'Status Report'!B:AA,26,0)</f>
        <v>China</v>
      </c>
      <c r="Q1063" t="str">
        <f>VLOOKUP(L1063,'Status Report'!B:AB,27,0)</f>
        <v>Premiums</v>
      </c>
      <c r="R1063">
        <f>VLOOKUP(L1063,'Status Report'!B:X,23,0)</f>
        <v>250</v>
      </c>
      <c r="S1063" t="str">
        <f>VLOOKUP(L1063,'Status Report'!B:T,19,0)</f>
        <v>Brands On</v>
      </c>
      <c r="T1063" s="62">
        <f>VLOOKUP(L1063,'Status Report'!B:E,4,0)</f>
        <v>1</v>
      </c>
      <c r="U1063" s="19">
        <f>_xlfn.IFS(AI1063="Den Bosch",VLOOKUP(L1063,'Status Report'!B:AM,35,0),AI1063="Yantian",VLOOKUP(L1063,'Status Report'!B:AM,36,0),AI1063="",IF(H1063="Asia Pacific",VLOOKUP(L1063,'Status Report'!B:AM,36,0),VLOOKUP(L1063,'Status Report'!B:AM,35,0)),AI1063="Direct shipment",IF(H1063="Asia Pacific",VLOOKUP(L1063,'Status Report'!B:AM,36,0),VLOOKUP(L1063,'Status Report'!B:AM,35,0)))</f>
        <v>355.25</v>
      </c>
      <c r="V1063" s="20">
        <f t="shared" si="244"/>
        <v>1776.25</v>
      </c>
      <c r="W1063" s="19">
        <f>_xlfn.IFS(AI1063="Den Bosch",VLOOKUP(L1063,'Status Report'!B:AM,37,0),AI1063="Yantian",VLOOKUP(L1063,'Status Report'!B:AM,38,0),AI1063="",IF(H1063="Asia Pacific",VLOOKUP(L1063,'Status Report'!B:AM,38,0),VLOOKUP(L1063,'Status Report'!B:AM,37,0)),AI1063="Direct shipment",IF(H1063="Asia Pacific",VLOOKUP(L1063,'Status Report'!B:AM,38,0),VLOOKUP(L1063,'Status Report'!B:AM,37,0)))</f>
        <v>355.25</v>
      </c>
      <c r="X1063" s="20">
        <f t="shared" si="245"/>
        <v>1776.25</v>
      </c>
      <c r="Y1063" s="20">
        <f>_xlfn.IFS(AI1063="Den Bosch",VLOOKUP(L1063,'Status Report'!B:AO,39,0),AI1063="Yantian",VLOOKUP(L1063,'Status Report'!B:AO,40,0),AI1063="",IF(H1063="Asia Pacific",VLOOKUP(L1063,'Status Report'!B:AO,40,0),VLOOKUP(L1063,'Status Report'!B:AO,39,0)),AI1063="Direct shipment",IF(H1063="Asia Pacific",VLOOKUP(L1063,'Status Report'!B:AO,40,0),VLOOKUP(L1063,'Status Report'!B:AO,39,0)))</f>
        <v>0</v>
      </c>
      <c r="Z1063" s="20">
        <f t="shared" si="246"/>
        <v>0</v>
      </c>
      <c r="AA1063" s="20">
        <f t="shared" si="247"/>
        <v>1776.25</v>
      </c>
      <c r="AB1063" s="21">
        <f>_xlfn.IFS(AI1063="Den Bosch",VLOOKUP(L1063,'Status Report'!B:AM,33,0),AI1063="Yantian",VLOOKUP(L1063,'Status Report'!B:AM,34,0),AI1063="",IF(H1063="Asia Pacific",VLOOKUP(L1063,'Status Report'!B:AM,34,0),VLOOKUP(L1063,'Status Report'!B:AM,33,0)),AI1063="Direct shipment",IF(H1063="Asia Pacific",VLOOKUP(L1063,'Status Report'!B:AM,34,0),VLOOKUP(L1063,'Status Report'!B:AM,33,0)))</f>
        <v>307.23</v>
      </c>
      <c r="AC1063" s="21">
        <f>VLOOKUP(L1063,'Status Report'!B:CE,82,0)</f>
        <v>0</v>
      </c>
      <c r="AD1063" s="21">
        <f t="shared" si="248"/>
        <v>307.23</v>
      </c>
      <c r="AE1063" s="63">
        <f>VLOOKUP(L1063,'Status Report'!B:W,20,0)</f>
        <v>90.5</v>
      </c>
      <c r="AF1063" s="63">
        <f>VLOOKUP(L1063,'Status Report'!B:W,21,0)</f>
        <v>77.5</v>
      </c>
      <c r="AG1063" s="63">
        <f>VLOOKUP(L1063,'Status Report'!B:W,22,0)</f>
        <v>18.2</v>
      </c>
      <c r="AH1063" s="22">
        <f t="shared" si="249"/>
        <v>0.63825125000000005</v>
      </c>
      <c r="AK1063" s="63">
        <f>IFERROR(VLOOKUP(G1063,ASEAN!A:A,1,0),0)</f>
        <v>0</v>
      </c>
      <c r="AL1063" s="63">
        <f>IFERROR(VLOOKUP(D1063,'[3]customer specs'!$B$1:$D$65536,3,0),0)</f>
        <v>0</v>
      </c>
      <c r="AM1063" s="64">
        <f t="shared" si="250"/>
        <v>0</v>
      </c>
      <c r="AN1063" s="64">
        <f t="shared" si="251"/>
        <v>0</v>
      </c>
      <c r="AO1063" s="63"/>
      <c r="AP1063" s="63"/>
      <c r="AQ1063" s="63" t="str">
        <f t="shared" si="252"/>
        <v>no</v>
      </c>
      <c r="AR1063" s="20">
        <f t="shared" si="253"/>
        <v>1536.15</v>
      </c>
      <c r="AS1063" s="63"/>
      <c r="AT1063" s="23">
        <f t="shared" si="243"/>
        <v>0.12</v>
      </c>
      <c r="AU1063" s="65">
        <f t="shared" si="254"/>
        <v>349.125</v>
      </c>
      <c r="AV1063" s="65"/>
      <c r="AW1063" s="65">
        <f t="shared" si="255"/>
        <v>1745.625</v>
      </c>
      <c r="AX1063" s="65"/>
      <c r="AY1063" s="63">
        <f>VLOOKUP(L1063,'Status Report'!B:CF,81,0)</f>
        <v>0</v>
      </c>
      <c r="AZ1063" s="63" t="str">
        <f>VLOOKUP(L1063,'Status Report'!B:S,18,0)</f>
        <v>Ellina Smirnova</v>
      </c>
      <c r="BB1063" s="63">
        <f>VLOOKUP(L1063,'Status Report'!B:Z,25,0)</f>
        <v>1</v>
      </c>
      <c r="BC1063" s="63">
        <f t="shared" si="256"/>
        <v>5</v>
      </c>
      <c r="BF1063">
        <f>VLOOKUP(L1063,'Status Report'!B:CE,82,0)</f>
        <v>0</v>
      </c>
      <c r="BG1063">
        <f>VLOOKUP(L1063,'Status Report'!B:CF,83,0)</f>
        <v>0</v>
      </c>
      <c r="BH1063">
        <f>VLOOKUP(L1063,'Status Report'!B:CG,84,0)</f>
        <v>0</v>
      </c>
      <c r="BI1063" t="s">
        <v>901</v>
      </c>
      <c r="BJ1063" t="s">
        <v>795</v>
      </c>
      <c r="BM1063" s="67">
        <f t="shared" si="257"/>
        <v>48</v>
      </c>
    </row>
    <row r="1064" spans="1:65" x14ac:dyDescent="0.25">
      <c r="A1064" s="68" t="str">
        <f>VLOOKUP(L1064,'Status Report'!B:CB,79,0)</f>
        <v>Heineken UCL</v>
      </c>
      <c r="C1064">
        <v>20006103</v>
      </c>
      <c r="D1064">
        <v>3090233</v>
      </c>
      <c r="E1064" t="s">
        <v>835</v>
      </c>
      <c r="F1064" t="s">
        <v>836</v>
      </c>
      <c r="G1064" t="str">
        <f>VLOOKUP(D1064,'[2]sold to'!$A:$H,8,0)</f>
        <v>Hungary</v>
      </c>
      <c r="H1064" t="str">
        <f>VLOOKUP(D1064,'[2]sold to'!$A:$I,9,0)</f>
        <v>Europe</v>
      </c>
      <c r="K1064">
        <v>290</v>
      </c>
      <c r="L1064">
        <v>88026542</v>
      </c>
      <c r="M1064" t="s">
        <v>841</v>
      </c>
      <c r="N1064">
        <v>21</v>
      </c>
      <c r="P1064" t="str">
        <f>VLOOKUP(L1064,'Status Report'!B:AA,26,0)</f>
        <v>China</v>
      </c>
      <c r="Q1064" t="str">
        <f>VLOOKUP(L1064,'Status Report'!B:AB,27,0)</f>
        <v>Premiums</v>
      </c>
      <c r="R1064">
        <f>VLOOKUP(L1064,'Status Report'!B:X,23,0)</f>
        <v>250</v>
      </c>
      <c r="S1064" t="str">
        <f>VLOOKUP(L1064,'Status Report'!B:T,19,0)</f>
        <v>Promocean The Netherlands BV</v>
      </c>
      <c r="T1064" s="62">
        <f>VLOOKUP(L1064,'Status Report'!B:E,4,0)</f>
        <v>3</v>
      </c>
      <c r="U1064" s="19">
        <f>_xlfn.IFS(AI1064="Den Bosch",VLOOKUP(L1064,'Status Report'!B:AM,35,0),AI1064="Yantian",VLOOKUP(L1064,'Status Report'!B:AM,36,0),AI1064="",IF(H1064="Asia Pacific",VLOOKUP(L1064,'Status Report'!B:AM,36,0),VLOOKUP(L1064,'Status Report'!B:AM,35,0)),AI1064="Direct shipment",IF(H1064="Asia Pacific",VLOOKUP(L1064,'Status Report'!B:AM,36,0),VLOOKUP(L1064,'Status Report'!B:AM,35,0)))</f>
        <v>74.7</v>
      </c>
      <c r="V1064" s="20">
        <f t="shared" si="244"/>
        <v>1568.7</v>
      </c>
      <c r="W1064" s="19">
        <f>_xlfn.IFS(AI1064="Den Bosch",VLOOKUP(L1064,'Status Report'!B:AM,37,0),AI1064="Yantian",VLOOKUP(L1064,'Status Report'!B:AM,38,0),AI1064="",IF(H1064="Asia Pacific",VLOOKUP(L1064,'Status Report'!B:AM,38,0),VLOOKUP(L1064,'Status Report'!B:AM,37,0)),AI1064="Direct shipment",IF(H1064="Asia Pacific",VLOOKUP(L1064,'Status Report'!B:AM,38,0),VLOOKUP(L1064,'Status Report'!B:AM,37,0)))</f>
        <v>74.7</v>
      </c>
      <c r="X1064" s="20">
        <f t="shared" si="245"/>
        <v>1568.7</v>
      </c>
      <c r="Y1064" s="20">
        <f>_xlfn.IFS(AI1064="Den Bosch",VLOOKUP(L1064,'Status Report'!B:AO,39,0),AI1064="Yantian",VLOOKUP(L1064,'Status Report'!B:AO,40,0),AI1064="",IF(H1064="Asia Pacific",VLOOKUP(L1064,'Status Report'!B:AO,40,0),VLOOKUP(L1064,'Status Report'!B:AO,39,0)),AI1064="Direct shipment",IF(H1064="Asia Pacific",VLOOKUP(L1064,'Status Report'!B:AO,40,0),VLOOKUP(L1064,'Status Report'!B:AO,39,0)))</f>
        <v>0</v>
      </c>
      <c r="Z1064" s="20">
        <f t="shared" si="246"/>
        <v>0</v>
      </c>
      <c r="AA1064" s="20">
        <f t="shared" si="247"/>
        <v>1568.7</v>
      </c>
      <c r="AB1064" s="21">
        <f>_xlfn.IFS(AI1064="Den Bosch",VLOOKUP(L1064,'Status Report'!B:AM,33,0),AI1064="Yantian",VLOOKUP(L1064,'Status Report'!B:AM,34,0),AI1064="",IF(H1064="Asia Pacific",VLOOKUP(L1064,'Status Report'!B:AM,34,0),VLOOKUP(L1064,'Status Report'!B:AM,33,0)),AI1064="Direct shipment",IF(H1064="Asia Pacific",VLOOKUP(L1064,'Status Report'!B:AM,34,0),VLOOKUP(L1064,'Status Report'!B:AM,33,0)))</f>
        <v>64.62660000000001</v>
      </c>
      <c r="AC1064" s="21">
        <f>VLOOKUP(L1064,'Status Report'!B:CE,82,0)</f>
        <v>0</v>
      </c>
      <c r="AD1064" s="21">
        <f t="shared" si="248"/>
        <v>64.62660000000001</v>
      </c>
      <c r="AE1064" s="63">
        <f>VLOOKUP(L1064,'Status Report'!B:W,20,0)</f>
        <v>37</v>
      </c>
      <c r="AF1064" s="63">
        <f>VLOOKUP(L1064,'Status Report'!B:W,21,0)</f>
        <v>16</v>
      </c>
      <c r="AG1064" s="63">
        <f>VLOOKUP(L1064,'Status Report'!B:W,22,0)</f>
        <v>17</v>
      </c>
      <c r="AH1064" s="22">
        <f t="shared" si="249"/>
        <v>0.211344</v>
      </c>
      <c r="AI1064" t="s">
        <v>990</v>
      </c>
      <c r="AK1064" s="63">
        <f>IFERROR(VLOOKUP(G1064,ASEAN!A:A,1,0),0)</f>
        <v>0</v>
      </c>
      <c r="AL1064" s="63">
        <f>IFERROR(VLOOKUP(D1064,'[3]customer specs'!$B$1:$D$65536,3,0),0)</f>
        <v>0</v>
      </c>
      <c r="AM1064" s="64">
        <f t="shared" si="250"/>
        <v>0</v>
      </c>
      <c r="AN1064" s="64">
        <f t="shared" si="251"/>
        <v>0</v>
      </c>
      <c r="AO1064" s="63"/>
      <c r="AP1064" s="63"/>
      <c r="AQ1064" s="63" t="str">
        <f t="shared" si="252"/>
        <v>no</v>
      </c>
      <c r="AR1064" s="20">
        <f t="shared" si="253"/>
        <v>1357.1586000000002</v>
      </c>
      <c r="AS1064" s="63"/>
      <c r="AT1064" s="23">
        <f t="shared" si="243"/>
        <v>0.12</v>
      </c>
      <c r="AU1064" s="65">
        <f t="shared" si="254"/>
        <v>73.439318181818194</v>
      </c>
      <c r="AV1064" s="65"/>
      <c r="AW1064" s="65">
        <f t="shared" si="255"/>
        <v>1542.225681818182</v>
      </c>
      <c r="AX1064" s="65"/>
      <c r="AY1064" s="63">
        <f>VLOOKUP(L1064,'Status Report'!B:CF,81,0)</f>
        <v>0</v>
      </c>
      <c r="AZ1064" s="63" t="str">
        <f>VLOOKUP(L1064,'Status Report'!B:S,18,0)</f>
        <v>Ellina Smirnova</v>
      </c>
      <c r="BB1064" s="63">
        <f>VLOOKUP(L1064,'Status Report'!B:Z,25,0)</f>
        <v>10</v>
      </c>
      <c r="BC1064" s="63">
        <f t="shared" si="256"/>
        <v>210</v>
      </c>
      <c r="BF1064">
        <f>VLOOKUP(L1064,'Status Report'!B:CE,82,0)</f>
        <v>0</v>
      </c>
      <c r="BG1064">
        <f>VLOOKUP(L1064,'Status Report'!B:CF,83,0)</f>
        <v>0</v>
      </c>
      <c r="BH1064">
        <f>VLOOKUP(L1064,'Status Report'!B:CG,84,0)</f>
        <v>0</v>
      </c>
      <c r="BI1064" t="s">
        <v>901</v>
      </c>
      <c r="BJ1064" t="s">
        <v>795</v>
      </c>
      <c r="BM1064" s="67">
        <f t="shared" si="257"/>
        <v>421</v>
      </c>
    </row>
    <row r="1065" spans="1:65" x14ac:dyDescent="0.25">
      <c r="A1065" s="68" t="str">
        <f>VLOOKUP(L1065,'Status Report'!B:CB,79,0)</f>
        <v>Heineken UCL</v>
      </c>
      <c r="C1065">
        <v>20006103</v>
      </c>
      <c r="D1065">
        <v>3090233</v>
      </c>
      <c r="E1065" t="s">
        <v>835</v>
      </c>
      <c r="F1065" t="s">
        <v>836</v>
      </c>
      <c r="G1065" t="str">
        <f>VLOOKUP(D1065,'[2]sold to'!$A:$H,8,0)</f>
        <v>Hungary</v>
      </c>
      <c r="H1065" t="str">
        <f>VLOOKUP(D1065,'[2]sold to'!$A:$I,9,0)</f>
        <v>Europe</v>
      </c>
      <c r="K1065">
        <v>300</v>
      </c>
      <c r="L1065">
        <v>88026484</v>
      </c>
      <c r="M1065" t="s">
        <v>311</v>
      </c>
      <c r="N1065">
        <v>30</v>
      </c>
      <c r="P1065" t="str">
        <f>VLOOKUP(L1065,'Status Report'!B:AA,26,0)</f>
        <v>China</v>
      </c>
      <c r="Q1065" t="str">
        <f>VLOOKUP(L1065,'Status Report'!B:AB,27,0)</f>
        <v>Premiums</v>
      </c>
      <c r="R1065">
        <f>VLOOKUP(L1065,'Status Report'!B:X,23,0)</f>
        <v>200</v>
      </c>
      <c r="S1065" t="str">
        <f>VLOOKUP(L1065,'Status Report'!B:T,19,0)</f>
        <v>Promocean The Netherlands BV</v>
      </c>
      <c r="T1065" s="62">
        <f>VLOOKUP(L1065,'Status Report'!B:E,4,0)</f>
        <v>3</v>
      </c>
      <c r="U1065" s="19">
        <f>_xlfn.IFS(AI1065="Den Bosch",VLOOKUP(L1065,'Status Report'!B:AM,35,0),AI1065="Yantian",VLOOKUP(L1065,'Status Report'!B:AM,36,0),AI1065="",IF(H1065="Asia Pacific",VLOOKUP(L1065,'Status Report'!B:AM,36,0),VLOOKUP(L1065,'Status Report'!B:AM,35,0)),AI1065="Direct shipment",IF(H1065="Asia Pacific",VLOOKUP(L1065,'Status Report'!B:AM,36,0),VLOOKUP(L1065,'Status Report'!B:AM,35,0)))</f>
        <v>70.149999999999991</v>
      </c>
      <c r="V1065" s="20">
        <f t="shared" si="244"/>
        <v>2104.4999999999995</v>
      </c>
      <c r="W1065" s="19">
        <f>_xlfn.IFS(AI1065="Den Bosch",VLOOKUP(L1065,'Status Report'!B:AM,37,0),AI1065="Yantian",VLOOKUP(L1065,'Status Report'!B:AM,38,0),AI1065="",IF(H1065="Asia Pacific",VLOOKUP(L1065,'Status Report'!B:AM,38,0),VLOOKUP(L1065,'Status Report'!B:AM,37,0)),AI1065="Direct shipment",IF(H1065="Asia Pacific",VLOOKUP(L1065,'Status Report'!B:AM,38,0),VLOOKUP(L1065,'Status Report'!B:AM,37,0)))</f>
        <v>69.349999999999994</v>
      </c>
      <c r="X1065" s="20">
        <f t="shared" si="245"/>
        <v>2080.5</v>
      </c>
      <c r="Y1065" s="20">
        <f>_xlfn.IFS(AI1065="Den Bosch",VLOOKUP(L1065,'Status Report'!B:AO,39,0),AI1065="Yantian",VLOOKUP(L1065,'Status Report'!B:AO,40,0),AI1065="",IF(H1065="Asia Pacific",VLOOKUP(L1065,'Status Report'!B:AO,40,0),VLOOKUP(L1065,'Status Report'!B:AO,39,0)),AI1065="Direct shipment",IF(H1065="Asia Pacific",VLOOKUP(L1065,'Status Report'!B:AO,40,0),VLOOKUP(L1065,'Status Report'!B:AO,39,0)))</f>
        <v>0</v>
      </c>
      <c r="Z1065" s="20">
        <f t="shared" si="246"/>
        <v>0</v>
      </c>
      <c r="AA1065" s="20">
        <f t="shared" si="247"/>
        <v>2080.5</v>
      </c>
      <c r="AB1065" s="21">
        <f>_xlfn.IFS(AI1065="Den Bosch",VLOOKUP(L1065,'Status Report'!B:AM,33,0),AI1065="Yantian",VLOOKUP(L1065,'Status Report'!B:AM,34,0),AI1065="",IF(H1065="Asia Pacific",VLOOKUP(L1065,'Status Report'!B:AM,34,0),VLOOKUP(L1065,'Status Report'!B:AM,33,0)),AI1065="Direct shipment",IF(H1065="Asia Pacific",VLOOKUP(L1065,'Status Report'!B:AM,34,0),VLOOKUP(L1065,'Status Report'!B:AM,33,0)))</f>
        <v>60.500699999999995</v>
      </c>
      <c r="AC1065" s="21">
        <f>VLOOKUP(L1065,'Status Report'!B:CE,82,0)</f>
        <v>0</v>
      </c>
      <c r="AD1065" s="21">
        <f t="shared" si="248"/>
        <v>60.500699999999995</v>
      </c>
      <c r="AE1065" s="63">
        <f>VLOOKUP(L1065,'Status Report'!B:W,20,0)</f>
        <v>55</v>
      </c>
      <c r="AF1065" s="63">
        <f>VLOOKUP(L1065,'Status Report'!B:W,21,0)</f>
        <v>36</v>
      </c>
      <c r="AG1065" s="63">
        <f>VLOOKUP(L1065,'Status Report'!B:W,22,0)</f>
        <v>20</v>
      </c>
      <c r="AH1065" s="22">
        <f t="shared" si="249"/>
        <v>1.1879999999999999</v>
      </c>
      <c r="AI1065" t="s">
        <v>990</v>
      </c>
      <c r="AK1065" s="63">
        <f>IFERROR(VLOOKUP(G1065,ASEAN!A:A,1,0),0)</f>
        <v>0</v>
      </c>
      <c r="AL1065" s="63">
        <f>IFERROR(VLOOKUP(D1065,'[3]customer specs'!$B$1:$D$65536,3,0),0)</f>
        <v>0</v>
      </c>
      <c r="AM1065" s="64">
        <f t="shared" si="250"/>
        <v>23.999999999999545</v>
      </c>
      <c r="AN1065" s="64">
        <f t="shared" si="251"/>
        <v>0</v>
      </c>
      <c r="AO1065" s="63"/>
      <c r="AP1065" s="63"/>
      <c r="AQ1065" s="63" t="str">
        <f t="shared" si="252"/>
        <v>no</v>
      </c>
      <c r="AR1065" s="20">
        <f t="shared" si="253"/>
        <v>1815.0209999999997</v>
      </c>
      <c r="AS1065" s="63"/>
      <c r="AT1065" s="23">
        <f t="shared" si="243"/>
        <v>0.12</v>
      </c>
      <c r="AU1065" s="65">
        <f t="shared" si="254"/>
        <v>68.750795454545454</v>
      </c>
      <c r="AV1065" s="65"/>
      <c r="AW1065" s="65">
        <f t="shared" si="255"/>
        <v>2062.5238636363638</v>
      </c>
      <c r="AX1065" s="65"/>
      <c r="AY1065" s="63">
        <f>VLOOKUP(L1065,'Status Report'!B:CF,81,0)</f>
        <v>0</v>
      </c>
      <c r="AZ1065" s="63" t="str">
        <f>VLOOKUP(L1065,'Status Report'!B:S,18,0)</f>
        <v>Ellina Smirnova</v>
      </c>
      <c r="BB1065" s="63">
        <f>VLOOKUP(L1065,'Status Report'!B:Z,25,0)</f>
        <v>5</v>
      </c>
      <c r="BC1065" s="63">
        <f t="shared" si="256"/>
        <v>150</v>
      </c>
      <c r="BF1065">
        <f>VLOOKUP(L1065,'Status Report'!B:CE,82,0)</f>
        <v>0</v>
      </c>
      <c r="BG1065">
        <f>VLOOKUP(L1065,'Status Report'!B:CF,83,0)</f>
        <v>0</v>
      </c>
      <c r="BH1065">
        <f>VLOOKUP(L1065,'Status Report'!B:CG,84,0)</f>
        <v>0</v>
      </c>
      <c r="BI1065" t="s">
        <v>901</v>
      </c>
      <c r="BJ1065" t="s">
        <v>795</v>
      </c>
      <c r="BM1065" s="67">
        <f t="shared" si="257"/>
        <v>642</v>
      </c>
    </row>
    <row r="1066" spans="1:65" x14ac:dyDescent="0.25">
      <c r="A1066" s="68" t="str">
        <f>VLOOKUP(L1066,'Status Report'!B:CB,79,0)</f>
        <v>Heineken UCL</v>
      </c>
      <c r="C1066">
        <v>20006103</v>
      </c>
      <c r="D1066">
        <v>3090233</v>
      </c>
      <c r="E1066" t="s">
        <v>835</v>
      </c>
      <c r="F1066" t="s">
        <v>836</v>
      </c>
      <c r="G1066" t="str">
        <f>VLOOKUP(D1066,'[2]sold to'!$A:$H,8,0)</f>
        <v>Hungary</v>
      </c>
      <c r="H1066" t="str">
        <f>VLOOKUP(D1066,'[2]sold to'!$A:$I,9,0)</f>
        <v>Europe</v>
      </c>
      <c r="K1066">
        <v>310</v>
      </c>
      <c r="L1066">
        <v>88026485</v>
      </c>
      <c r="M1066" t="s">
        <v>312</v>
      </c>
      <c r="N1066">
        <v>3</v>
      </c>
      <c r="P1066" t="str">
        <f>VLOOKUP(L1066,'Status Report'!B:AA,26,0)</f>
        <v>China</v>
      </c>
      <c r="Q1066" t="str">
        <f>VLOOKUP(L1066,'Status Report'!B:AB,27,0)</f>
        <v>Bar support</v>
      </c>
      <c r="R1066">
        <f>VLOOKUP(L1066,'Status Report'!B:X,23,0)</f>
        <v>125</v>
      </c>
      <c r="S1066" t="str">
        <f>VLOOKUP(L1066,'Status Report'!B:T,19,0)</f>
        <v>Promocean The Netherlands BV</v>
      </c>
      <c r="T1066" s="62">
        <f>VLOOKUP(L1066,'Status Report'!B:E,4,0)</f>
        <v>3</v>
      </c>
      <c r="U1066" s="19">
        <f>_xlfn.IFS(AI1066="Den Bosch",VLOOKUP(L1066,'Status Report'!B:AM,35,0),AI1066="Yantian",VLOOKUP(L1066,'Status Report'!B:AM,36,0),AI1066="",IF(H1066="Asia Pacific",VLOOKUP(L1066,'Status Report'!B:AM,36,0),VLOOKUP(L1066,'Status Report'!B:AM,35,0)),AI1066="Direct shipment",IF(H1066="Asia Pacific",VLOOKUP(L1066,'Status Report'!B:AM,36,0),VLOOKUP(L1066,'Status Report'!B:AM,35,0)))</f>
        <v>30.2</v>
      </c>
      <c r="V1066" s="20">
        <f t="shared" si="244"/>
        <v>90.6</v>
      </c>
      <c r="W1066" s="19">
        <f>_xlfn.IFS(AI1066="Den Bosch",VLOOKUP(L1066,'Status Report'!B:AM,37,0),AI1066="Yantian",VLOOKUP(L1066,'Status Report'!B:AM,38,0),AI1066="",IF(H1066="Asia Pacific",VLOOKUP(L1066,'Status Report'!B:AM,38,0),VLOOKUP(L1066,'Status Report'!B:AM,37,0)),AI1066="Direct shipment",IF(H1066="Asia Pacific",VLOOKUP(L1066,'Status Report'!B:AM,38,0),VLOOKUP(L1066,'Status Report'!B:AM,37,0)))</f>
        <v>26.400000000000002</v>
      </c>
      <c r="X1066" s="20">
        <f t="shared" si="245"/>
        <v>79.2</v>
      </c>
      <c r="Y1066" s="20">
        <f>_xlfn.IFS(AI1066="Den Bosch",VLOOKUP(L1066,'Status Report'!B:AO,39,0),AI1066="Yantian",VLOOKUP(L1066,'Status Report'!B:AO,40,0),AI1066="",IF(H1066="Asia Pacific",VLOOKUP(L1066,'Status Report'!B:AO,40,0),VLOOKUP(L1066,'Status Report'!B:AO,39,0)),AI1066="Direct shipment",IF(H1066="Asia Pacific",VLOOKUP(L1066,'Status Report'!B:AO,40,0),VLOOKUP(L1066,'Status Report'!B:AO,39,0)))</f>
        <v>0</v>
      </c>
      <c r="Z1066" s="20">
        <f t="shared" si="246"/>
        <v>0</v>
      </c>
      <c r="AA1066" s="20">
        <f t="shared" si="247"/>
        <v>79.2</v>
      </c>
      <c r="AB1066" s="21">
        <f>_xlfn.IFS(AI1066="Den Bosch",VLOOKUP(L1066,'Status Report'!B:AM,33,0),AI1066="Yantian",VLOOKUP(L1066,'Status Report'!B:AM,34,0),AI1066="",IF(H1066="Asia Pacific",VLOOKUP(L1066,'Status Report'!B:AM,34,0),VLOOKUP(L1066,'Status Report'!B:AM,33,0)),AI1066="Direct shipment",IF(H1066="Asia Pacific",VLOOKUP(L1066,'Status Report'!B:AM,34,0),VLOOKUP(L1066,'Status Report'!B:AM,33,0)))</f>
        <v>23.176800000000004</v>
      </c>
      <c r="AC1066" s="21">
        <f>VLOOKUP(L1066,'Status Report'!B:CE,82,0)</f>
        <v>0</v>
      </c>
      <c r="AD1066" s="21">
        <f t="shared" si="248"/>
        <v>23.176800000000004</v>
      </c>
      <c r="AE1066" s="63">
        <f>VLOOKUP(L1066,'Status Report'!B:W,20,0)</f>
        <v>14</v>
      </c>
      <c r="AF1066" s="63">
        <f>VLOOKUP(L1066,'Status Report'!B:W,21,0)</f>
        <v>5</v>
      </c>
      <c r="AG1066" s="63">
        <f>VLOOKUP(L1066,'Status Report'!B:W,22,0)</f>
        <v>5</v>
      </c>
      <c r="AH1066" s="22">
        <f t="shared" si="249"/>
        <v>1.0499999999999999E-3</v>
      </c>
      <c r="AI1066" t="s">
        <v>990</v>
      </c>
      <c r="AK1066" s="63">
        <f>IFERROR(VLOOKUP(G1066,ASEAN!A:A,1,0),0)</f>
        <v>0</v>
      </c>
      <c r="AL1066" s="63">
        <f>IFERROR(VLOOKUP(D1066,'[3]customer specs'!$B$1:$D$65536,3,0),0)</f>
        <v>0</v>
      </c>
      <c r="AM1066" s="64">
        <f t="shared" si="250"/>
        <v>11.399999999999991</v>
      </c>
      <c r="AN1066" s="64">
        <f t="shared" si="251"/>
        <v>0</v>
      </c>
      <c r="AO1066" s="63"/>
      <c r="AP1066" s="63"/>
      <c r="AQ1066" s="63" t="str">
        <f t="shared" si="252"/>
        <v>no</v>
      </c>
      <c r="AR1066" s="20">
        <f t="shared" si="253"/>
        <v>69.530400000000014</v>
      </c>
      <c r="AS1066" s="63"/>
      <c r="AT1066" s="23">
        <f t="shared" si="243"/>
        <v>0.12</v>
      </c>
      <c r="AU1066" s="65">
        <f t="shared" si="254"/>
        <v>26.33727272727273</v>
      </c>
      <c r="AV1066" s="65"/>
      <c r="AW1066" s="65">
        <f t="shared" si="255"/>
        <v>79.011818181818185</v>
      </c>
      <c r="AX1066" s="65"/>
      <c r="AY1066" s="63">
        <f>VLOOKUP(L1066,'Status Report'!B:CF,81,0)</f>
        <v>0</v>
      </c>
      <c r="AZ1066" s="63" t="str">
        <f>VLOOKUP(L1066,'Status Report'!B:S,18,0)</f>
        <v>Ellina Smirnova</v>
      </c>
      <c r="BB1066" s="63">
        <f>VLOOKUP(L1066,'Status Report'!B:Z,25,0)</f>
        <v>20</v>
      </c>
      <c r="BC1066" s="63">
        <f t="shared" si="256"/>
        <v>60</v>
      </c>
      <c r="BF1066">
        <f>VLOOKUP(L1066,'Status Report'!B:CE,82,0)</f>
        <v>0</v>
      </c>
      <c r="BG1066">
        <f>VLOOKUP(L1066,'Status Report'!B:CF,83,0)</f>
        <v>0</v>
      </c>
      <c r="BH1066">
        <f>VLOOKUP(L1066,'Status Report'!B:CG,84,0)</f>
        <v>0</v>
      </c>
      <c r="BI1066" t="s">
        <v>901</v>
      </c>
      <c r="BJ1066" t="s">
        <v>795</v>
      </c>
      <c r="BM1066" s="67">
        <f t="shared" si="257"/>
        <v>2875</v>
      </c>
    </row>
    <row r="1067" spans="1:65" x14ac:dyDescent="0.25">
      <c r="A1067" s="68" t="str">
        <f>VLOOKUP(L1067,'Status Report'!B:CB,79,0)</f>
        <v>Heineken UCL</v>
      </c>
      <c r="C1067">
        <v>20006103</v>
      </c>
      <c r="D1067">
        <v>3090233</v>
      </c>
      <c r="E1067" t="s">
        <v>835</v>
      </c>
      <c r="F1067" t="s">
        <v>836</v>
      </c>
      <c r="G1067" t="str">
        <f>VLOOKUP(D1067,'[2]sold to'!$A:$H,8,0)</f>
        <v>Hungary</v>
      </c>
      <c r="H1067" t="str">
        <f>VLOOKUP(D1067,'[2]sold to'!$A:$I,9,0)</f>
        <v>Europe</v>
      </c>
      <c r="K1067">
        <v>320</v>
      </c>
      <c r="L1067">
        <v>88026486</v>
      </c>
      <c r="M1067" t="s">
        <v>313</v>
      </c>
      <c r="N1067">
        <v>2</v>
      </c>
      <c r="P1067" t="str">
        <f>VLOOKUP(L1067,'Status Report'!B:AA,26,0)</f>
        <v>China</v>
      </c>
      <c r="Q1067" t="str">
        <f>VLOOKUP(L1067,'Status Report'!B:AB,27,0)</f>
        <v>Textiles-Clothing</v>
      </c>
      <c r="R1067">
        <f>VLOOKUP(L1067,'Status Report'!B:X,23,0)</f>
        <v>42</v>
      </c>
      <c r="S1067" t="str">
        <f>VLOOKUP(L1067,'Status Report'!B:T,19,0)</f>
        <v>Promocean The Netherlands BV</v>
      </c>
      <c r="T1067" s="62">
        <f>VLOOKUP(L1067,'Status Report'!B:E,4,0)</f>
        <v>3</v>
      </c>
      <c r="U1067" s="19">
        <f>_xlfn.IFS(AI1067="Den Bosch",VLOOKUP(L1067,'Status Report'!B:AM,35,0),AI1067="Yantian",VLOOKUP(L1067,'Status Report'!B:AM,36,0),AI1067="",IF(H1067="Asia Pacific",VLOOKUP(L1067,'Status Report'!B:AM,36,0),VLOOKUP(L1067,'Status Report'!B:AM,35,0)),AI1067="Direct shipment",IF(H1067="Asia Pacific",VLOOKUP(L1067,'Status Report'!B:AM,36,0),VLOOKUP(L1067,'Status Report'!B:AM,35,0)))</f>
        <v>115.68</v>
      </c>
      <c r="V1067" s="20">
        <f t="shared" si="244"/>
        <v>231.36</v>
      </c>
      <c r="W1067" s="19">
        <f>_xlfn.IFS(AI1067="Den Bosch",VLOOKUP(L1067,'Status Report'!B:AM,37,0),AI1067="Yantian",VLOOKUP(L1067,'Status Report'!B:AM,38,0),AI1067="",IF(H1067="Asia Pacific",VLOOKUP(L1067,'Status Report'!B:AM,38,0),VLOOKUP(L1067,'Status Report'!B:AM,37,0)),AI1067="Direct shipment",IF(H1067="Asia Pacific",VLOOKUP(L1067,'Status Report'!B:AM,38,0),VLOOKUP(L1067,'Status Report'!B:AM,37,0)))</f>
        <v>71.28</v>
      </c>
      <c r="X1067" s="20">
        <f t="shared" si="245"/>
        <v>142.56</v>
      </c>
      <c r="Y1067" s="20">
        <f>_xlfn.IFS(AI1067="Den Bosch",VLOOKUP(L1067,'Status Report'!B:AO,39,0),AI1067="Yantian",VLOOKUP(L1067,'Status Report'!B:AO,40,0),AI1067="",IF(H1067="Asia Pacific",VLOOKUP(L1067,'Status Report'!B:AO,40,0),VLOOKUP(L1067,'Status Report'!B:AO,39,0)),AI1067="Direct shipment",IF(H1067="Asia Pacific",VLOOKUP(L1067,'Status Report'!B:AO,40,0),VLOOKUP(L1067,'Status Report'!B:AO,39,0)))</f>
        <v>0</v>
      </c>
      <c r="Z1067" s="20">
        <f t="shared" si="246"/>
        <v>0</v>
      </c>
      <c r="AA1067" s="20">
        <f t="shared" si="247"/>
        <v>142.56</v>
      </c>
      <c r="AB1067" s="21">
        <f>_xlfn.IFS(AI1067="Den Bosch",VLOOKUP(L1067,'Status Report'!B:AM,33,0),AI1067="Yantian",VLOOKUP(L1067,'Status Report'!B:AM,34,0),AI1067="",IF(H1067="Asia Pacific",VLOOKUP(L1067,'Status Report'!B:AM,34,0),VLOOKUP(L1067,'Status Report'!B:AM,33,0)),AI1067="Direct shipment",IF(H1067="Asia Pacific",VLOOKUP(L1067,'Status Report'!B:AM,34,0),VLOOKUP(L1067,'Status Report'!B:AM,33,0)))</f>
        <v>62.267399999999995</v>
      </c>
      <c r="AC1067" s="21">
        <f>VLOOKUP(L1067,'Status Report'!B:CE,82,0)</f>
        <v>0</v>
      </c>
      <c r="AD1067" s="21">
        <f t="shared" si="248"/>
        <v>62.267399999999995</v>
      </c>
      <c r="AE1067" s="63">
        <f>VLOOKUP(L1067,'Status Report'!B:W,20,0)</f>
        <v>45</v>
      </c>
      <c r="AF1067" s="63">
        <f>VLOOKUP(L1067,'Status Report'!B:W,21,0)</f>
        <v>23</v>
      </c>
      <c r="AG1067" s="63">
        <f>VLOOKUP(L1067,'Status Report'!B:W,22,0)</f>
        <v>23</v>
      </c>
      <c r="AH1067" s="22">
        <f t="shared" si="249"/>
        <v>4.761E-2</v>
      </c>
      <c r="AI1067" t="s">
        <v>990</v>
      </c>
      <c r="AK1067" s="63">
        <f>IFERROR(VLOOKUP(G1067,ASEAN!A:A,1,0),0)</f>
        <v>0</v>
      </c>
      <c r="AL1067" s="63">
        <f>IFERROR(VLOOKUP(D1067,'[3]customer specs'!$B$1:$D$65536,3,0),0)</f>
        <v>0</v>
      </c>
      <c r="AM1067" s="64">
        <f t="shared" si="250"/>
        <v>88.800000000000011</v>
      </c>
      <c r="AN1067" s="64">
        <f t="shared" si="251"/>
        <v>0</v>
      </c>
      <c r="AO1067" s="63"/>
      <c r="AP1067" s="63"/>
      <c r="AQ1067" s="63" t="str">
        <f t="shared" si="252"/>
        <v>no</v>
      </c>
      <c r="AR1067" s="20">
        <f t="shared" si="253"/>
        <v>124.53479999999999</v>
      </c>
      <c r="AS1067" s="63"/>
      <c r="AT1067" s="23">
        <f t="shared" si="243"/>
        <v>0.12</v>
      </c>
      <c r="AU1067" s="65">
        <f t="shared" si="254"/>
        <v>70.758409090909083</v>
      </c>
      <c r="AV1067" s="65"/>
      <c r="AW1067" s="65">
        <f t="shared" si="255"/>
        <v>141.51681818181817</v>
      </c>
      <c r="AX1067" s="65"/>
      <c r="AY1067" s="63">
        <f>VLOOKUP(L1067,'Status Report'!B:CF,81,0)</f>
        <v>0</v>
      </c>
      <c r="AZ1067" s="63" t="str">
        <f>VLOOKUP(L1067,'Status Report'!B:S,18,0)</f>
        <v>Ellina Smirnova</v>
      </c>
      <c r="BB1067" s="63">
        <f>VLOOKUP(L1067,'Status Report'!B:Z,25,0)</f>
        <v>24</v>
      </c>
      <c r="BC1067" s="63">
        <f t="shared" si="256"/>
        <v>48</v>
      </c>
      <c r="BF1067">
        <f>VLOOKUP(L1067,'Status Report'!B:CE,82,0)</f>
        <v>0</v>
      </c>
      <c r="BG1067">
        <f>VLOOKUP(L1067,'Status Report'!B:CF,83,0)</f>
        <v>0</v>
      </c>
      <c r="BH1067">
        <f>VLOOKUP(L1067,'Status Report'!B:CG,84,0)</f>
        <v>0</v>
      </c>
      <c r="BI1067" t="s">
        <v>901</v>
      </c>
      <c r="BJ1067" t="s">
        <v>795</v>
      </c>
      <c r="BM1067" s="67">
        <f t="shared" si="257"/>
        <v>816</v>
      </c>
    </row>
    <row r="1068" spans="1:65" x14ac:dyDescent="0.25">
      <c r="A1068" s="68" t="str">
        <f>VLOOKUP(L1068,'Status Report'!B:CB,79,0)</f>
        <v>Heineken UCL</v>
      </c>
      <c r="C1068">
        <v>20006103</v>
      </c>
      <c r="D1068">
        <v>3090233</v>
      </c>
      <c r="E1068" t="s">
        <v>835</v>
      </c>
      <c r="F1068" t="s">
        <v>836</v>
      </c>
      <c r="G1068" t="str">
        <f>VLOOKUP(D1068,'[2]sold to'!$A:$H,8,0)</f>
        <v>Hungary</v>
      </c>
      <c r="H1068" t="str">
        <f>VLOOKUP(D1068,'[2]sold to'!$A:$I,9,0)</f>
        <v>Europe</v>
      </c>
      <c r="K1068">
        <v>330</v>
      </c>
      <c r="L1068">
        <v>88026487</v>
      </c>
      <c r="M1068" t="s">
        <v>314</v>
      </c>
      <c r="N1068">
        <v>10</v>
      </c>
      <c r="P1068" t="str">
        <f>VLOOKUP(L1068,'Status Report'!B:AA,26,0)</f>
        <v>China</v>
      </c>
      <c r="Q1068" t="str">
        <f>VLOOKUP(L1068,'Status Report'!B:AB,27,0)</f>
        <v>Premiums</v>
      </c>
      <c r="R1068">
        <f>VLOOKUP(L1068,'Status Report'!B:X,23,0)</f>
        <v>100</v>
      </c>
      <c r="S1068" t="str">
        <f>VLOOKUP(L1068,'Status Report'!B:T,19,0)</f>
        <v>Promocean The Netherlands BV</v>
      </c>
      <c r="T1068" s="62">
        <f>VLOOKUP(L1068,'Status Report'!B:E,4,0)</f>
        <v>3</v>
      </c>
      <c r="U1068" s="19">
        <f>_xlfn.IFS(AI1068="Den Bosch",VLOOKUP(L1068,'Status Report'!B:AM,35,0),AI1068="Yantian",VLOOKUP(L1068,'Status Report'!B:AM,36,0),AI1068="",IF(H1068="Asia Pacific",VLOOKUP(L1068,'Status Report'!B:AM,36,0),VLOOKUP(L1068,'Status Report'!B:AM,35,0)),AI1068="Direct shipment",IF(H1068="Asia Pacific",VLOOKUP(L1068,'Status Report'!B:AM,36,0),VLOOKUP(L1068,'Status Report'!B:AM,35,0)))</f>
        <v>30.6</v>
      </c>
      <c r="V1068" s="20">
        <f t="shared" si="244"/>
        <v>306</v>
      </c>
      <c r="W1068" s="19">
        <f>_xlfn.IFS(AI1068="Den Bosch",VLOOKUP(L1068,'Status Report'!B:AM,37,0),AI1068="Yantian",VLOOKUP(L1068,'Status Report'!B:AM,38,0),AI1068="",IF(H1068="Asia Pacific",VLOOKUP(L1068,'Status Report'!B:AM,38,0),VLOOKUP(L1068,'Status Report'!B:AM,37,0)),AI1068="Direct shipment",IF(H1068="Asia Pacific",VLOOKUP(L1068,'Status Report'!B:AM,38,0),VLOOKUP(L1068,'Status Report'!B:AM,37,0)))</f>
        <v>28.799999999999997</v>
      </c>
      <c r="X1068" s="20">
        <f t="shared" si="245"/>
        <v>288</v>
      </c>
      <c r="Y1068" s="20">
        <f>_xlfn.IFS(AI1068="Den Bosch",VLOOKUP(L1068,'Status Report'!B:AO,39,0),AI1068="Yantian",VLOOKUP(L1068,'Status Report'!B:AO,40,0),AI1068="",IF(H1068="Asia Pacific",VLOOKUP(L1068,'Status Report'!B:AO,40,0),VLOOKUP(L1068,'Status Report'!B:AO,39,0)),AI1068="Direct shipment",IF(H1068="Asia Pacific",VLOOKUP(L1068,'Status Report'!B:AO,40,0),VLOOKUP(L1068,'Status Report'!B:AO,39,0)))</f>
        <v>0</v>
      </c>
      <c r="Z1068" s="20">
        <f t="shared" si="246"/>
        <v>0</v>
      </c>
      <c r="AA1068" s="20">
        <f t="shared" si="247"/>
        <v>288</v>
      </c>
      <c r="AB1068" s="21">
        <f>_xlfn.IFS(AI1068="Den Bosch",VLOOKUP(L1068,'Status Report'!B:AM,33,0),AI1068="Yantian",VLOOKUP(L1068,'Status Report'!B:AM,34,0),AI1068="",IF(H1068="Asia Pacific",VLOOKUP(L1068,'Status Report'!B:AM,34,0),VLOOKUP(L1068,'Status Report'!B:AM,33,0)),AI1068="Direct shipment",IF(H1068="Asia Pacific",VLOOKUP(L1068,'Status Report'!B:AM,34,0),VLOOKUP(L1068,'Status Report'!B:AM,33,0)))</f>
        <v>25.1082</v>
      </c>
      <c r="AC1068" s="21">
        <f>VLOOKUP(L1068,'Status Report'!B:CE,82,0)</f>
        <v>0</v>
      </c>
      <c r="AD1068" s="21">
        <f t="shared" si="248"/>
        <v>25.1082</v>
      </c>
      <c r="AE1068" s="63">
        <f>VLOOKUP(L1068,'Status Report'!B:W,20,0)</f>
        <v>47</v>
      </c>
      <c r="AF1068" s="63">
        <f>VLOOKUP(L1068,'Status Report'!B:W,21,0)</f>
        <v>46</v>
      </c>
      <c r="AG1068" s="63">
        <f>VLOOKUP(L1068,'Status Report'!B:W,22,0)</f>
        <v>2</v>
      </c>
      <c r="AH1068" s="22">
        <f t="shared" si="249"/>
        <v>4.3240000000000001E-2</v>
      </c>
      <c r="AI1068" t="s">
        <v>990</v>
      </c>
      <c r="AK1068" s="63">
        <f>IFERROR(VLOOKUP(G1068,ASEAN!A:A,1,0),0)</f>
        <v>0</v>
      </c>
      <c r="AL1068" s="63">
        <f>IFERROR(VLOOKUP(D1068,'[3]customer specs'!$B$1:$D$65536,3,0),0)</f>
        <v>0</v>
      </c>
      <c r="AM1068" s="64">
        <f t="shared" si="250"/>
        <v>18</v>
      </c>
      <c r="AN1068" s="64">
        <f t="shared" si="251"/>
        <v>0</v>
      </c>
      <c r="AO1068" s="63"/>
      <c r="AP1068" s="63"/>
      <c r="AQ1068" s="63" t="str">
        <f t="shared" si="252"/>
        <v>no</v>
      </c>
      <c r="AR1068" s="20">
        <f t="shared" si="253"/>
        <v>251.08199999999999</v>
      </c>
      <c r="AS1068" s="63"/>
      <c r="AT1068" s="23">
        <f t="shared" si="243"/>
        <v>0.12</v>
      </c>
      <c r="AU1068" s="65">
        <f t="shared" si="254"/>
        <v>28.532045454545454</v>
      </c>
      <c r="AV1068" s="65"/>
      <c r="AW1068" s="65">
        <f t="shared" si="255"/>
        <v>285.32045454545454</v>
      </c>
      <c r="AX1068" s="65"/>
      <c r="AY1068" s="63">
        <f>VLOOKUP(L1068,'Status Report'!B:CF,81,0)</f>
        <v>0</v>
      </c>
      <c r="AZ1068" s="63" t="str">
        <f>VLOOKUP(L1068,'Status Report'!B:S,18,0)</f>
        <v>Ellina Smirnova</v>
      </c>
      <c r="BB1068" s="63">
        <f>VLOOKUP(L1068,'Status Report'!B:Z,25,0)</f>
        <v>10</v>
      </c>
      <c r="BC1068" s="63">
        <f t="shared" si="256"/>
        <v>100</v>
      </c>
      <c r="BF1068">
        <f>VLOOKUP(L1068,'Status Report'!B:CE,82,0)</f>
        <v>0</v>
      </c>
      <c r="BG1068">
        <f>VLOOKUP(L1068,'Status Report'!B:CF,83,0)</f>
        <v>0</v>
      </c>
      <c r="BH1068">
        <f>VLOOKUP(L1068,'Status Report'!B:CG,84,0)</f>
        <v>0</v>
      </c>
      <c r="BI1068" t="s">
        <v>901</v>
      </c>
      <c r="BJ1068" t="s">
        <v>795</v>
      </c>
      <c r="BM1068" s="67">
        <f t="shared" si="257"/>
        <v>1295</v>
      </c>
    </row>
    <row r="1069" spans="1:65" x14ac:dyDescent="0.25">
      <c r="A1069" s="68" t="str">
        <f>VLOOKUP(L1069,'Status Report'!B:CB,79,0)</f>
        <v>Heineken UCL</v>
      </c>
      <c r="C1069">
        <v>20006103</v>
      </c>
      <c r="D1069">
        <v>3090233</v>
      </c>
      <c r="E1069" t="s">
        <v>835</v>
      </c>
      <c r="F1069" t="s">
        <v>836</v>
      </c>
      <c r="G1069" t="str">
        <f>VLOOKUP(D1069,'[2]sold to'!$A:$H,8,0)</f>
        <v>Hungary</v>
      </c>
      <c r="H1069" t="str">
        <f>VLOOKUP(D1069,'[2]sold to'!$A:$I,9,0)</f>
        <v>Europe</v>
      </c>
      <c r="K1069">
        <v>340</v>
      </c>
      <c r="L1069">
        <v>88026488</v>
      </c>
      <c r="M1069" t="s">
        <v>315</v>
      </c>
      <c r="N1069">
        <v>20</v>
      </c>
      <c r="P1069" t="str">
        <f>VLOOKUP(L1069,'Status Report'!B:AA,26,0)</f>
        <v>China</v>
      </c>
      <c r="Q1069" t="str">
        <f>VLOOKUP(L1069,'Status Report'!B:AB,27,0)</f>
        <v>Premiums</v>
      </c>
      <c r="R1069">
        <f>VLOOKUP(L1069,'Status Report'!B:X,23,0)</f>
        <v>100</v>
      </c>
      <c r="S1069" t="str">
        <f>VLOOKUP(L1069,'Status Report'!B:T,19,0)</f>
        <v>Promocean The Netherlands BV</v>
      </c>
      <c r="T1069" s="62">
        <f>VLOOKUP(L1069,'Status Report'!B:E,4,0)</f>
        <v>3</v>
      </c>
      <c r="U1069" s="19">
        <f>_xlfn.IFS(AI1069="Den Bosch",VLOOKUP(L1069,'Status Report'!B:AM,35,0),AI1069="Yantian",VLOOKUP(L1069,'Status Report'!B:AM,36,0),AI1069="",IF(H1069="Asia Pacific",VLOOKUP(L1069,'Status Report'!B:AM,36,0),VLOOKUP(L1069,'Status Report'!B:AM,35,0)),AI1069="Direct shipment",IF(H1069="Asia Pacific",VLOOKUP(L1069,'Status Report'!B:AM,36,0),VLOOKUP(L1069,'Status Report'!B:AM,35,0)))</f>
        <v>46.2</v>
      </c>
      <c r="V1069" s="20">
        <f t="shared" si="244"/>
        <v>924</v>
      </c>
      <c r="W1069" s="19">
        <f>_xlfn.IFS(AI1069="Den Bosch",VLOOKUP(L1069,'Status Report'!B:AM,37,0),AI1069="Yantian",VLOOKUP(L1069,'Status Report'!B:AM,38,0),AI1069="",IF(H1069="Asia Pacific",VLOOKUP(L1069,'Status Report'!B:AM,38,0),VLOOKUP(L1069,'Status Report'!B:AM,37,0)),AI1069="Direct shipment",IF(H1069="Asia Pacific",VLOOKUP(L1069,'Status Report'!B:AM,38,0),VLOOKUP(L1069,'Status Report'!B:AM,37,0)))</f>
        <v>41</v>
      </c>
      <c r="X1069" s="20">
        <f t="shared" si="245"/>
        <v>820</v>
      </c>
      <c r="Y1069" s="20">
        <f>_xlfn.IFS(AI1069="Den Bosch",VLOOKUP(L1069,'Status Report'!B:AO,39,0),AI1069="Yantian",VLOOKUP(L1069,'Status Report'!B:AO,40,0),AI1069="",IF(H1069="Asia Pacific",VLOOKUP(L1069,'Status Report'!B:AO,40,0),VLOOKUP(L1069,'Status Report'!B:AO,39,0)),AI1069="Direct shipment",IF(H1069="Asia Pacific",VLOOKUP(L1069,'Status Report'!B:AO,40,0),VLOOKUP(L1069,'Status Report'!B:AO,39,0)))</f>
        <v>0</v>
      </c>
      <c r="Z1069" s="20">
        <f t="shared" si="246"/>
        <v>0</v>
      </c>
      <c r="AA1069" s="20">
        <f t="shared" si="247"/>
        <v>820</v>
      </c>
      <c r="AB1069" s="21">
        <f>_xlfn.IFS(AI1069="Den Bosch",VLOOKUP(L1069,'Status Report'!B:AM,33,0),AI1069="Yantian",VLOOKUP(L1069,'Status Report'!B:AM,34,0),AI1069="",IF(H1069="Asia Pacific",VLOOKUP(L1069,'Status Report'!B:AM,34,0),VLOOKUP(L1069,'Status Report'!B:AM,33,0)),AI1069="Direct shipment",IF(H1069="Asia Pacific",VLOOKUP(L1069,'Status Report'!B:AM,34,0),VLOOKUP(L1069,'Status Report'!B:AM,33,0)))</f>
        <v>35.419800000000002</v>
      </c>
      <c r="AC1069" s="21">
        <f>VLOOKUP(L1069,'Status Report'!B:CE,82,0)</f>
        <v>0</v>
      </c>
      <c r="AD1069" s="21">
        <f t="shared" si="248"/>
        <v>35.419800000000002</v>
      </c>
      <c r="AE1069" s="63">
        <f>VLOOKUP(L1069,'Status Report'!B:W,20,0)</f>
        <v>28</v>
      </c>
      <c r="AF1069" s="63">
        <f>VLOOKUP(L1069,'Status Report'!B:W,21,0)</f>
        <v>17</v>
      </c>
      <c r="AG1069" s="63">
        <f>VLOOKUP(L1069,'Status Report'!B:W,22,0)</f>
        <v>13</v>
      </c>
      <c r="AH1069" s="22">
        <f t="shared" si="249"/>
        <v>0.12376</v>
      </c>
      <c r="AI1069" t="s">
        <v>990</v>
      </c>
      <c r="AK1069" s="63">
        <f>IFERROR(VLOOKUP(G1069,ASEAN!A:A,1,0),0)</f>
        <v>0</v>
      </c>
      <c r="AL1069" s="63">
        <f>IFERROR(VLOOKUP(D1069,'[3]customer specs'!$B$1:$D$65536,3,0),0)</f>
        <v>0</v>
      </c>
      <c r="AM1069" s="64">
        <f t="shared" si="250"/>
        <v>104</v>
      </c>
      <c r="AN1069" s="64">
        <f t="shared" si="251"/>
        <v>0</v>
      </c>
      <c r="AO1069" s="63"/>
      <c r="AP1069" s="63"/>
      <c r="AQ1069" s="63" t="str">
        <f t="shared" si="252"/>
        <v>no</v>
      </c>
      <c r="AR1069" s="20">
        <f t="shared" si="253"/>
        <v>708.39600000000007</v>
      </c>
      <c r="AS1069" s="63"/>
      <c r="AT1069" s="23">
        <f t="shared" si="243"/>
        <v>0.12</v>
      </c>
      <c r="AU1069" s="65">
        <f t="shared" si="254"/>
        <v>40.249772727272727</v>
      </c>
      <c r="AV1069" s="65"/>
      <c r="AW1069" s="65">
        <f t="shared" si="255"/>
        <v>804.99545454545455</v>
      </c>
      <c r="AX1069" s="65"/>
      <c r="AY1069" s="63">
        <f>VLOOKUP(L1069,'Status Report'!B:CF,81,0)</f>
        <v>0</v>
      </c>
      <c r="AZ1069" s="63" t="str">
        <f>VLOOKUP(L1069,'Status Report'!B:S,18,0)</f>
        <v>Ellina Smirnova</v>
      </c>
      <c r="BB1069" s="63">
        <f>VLOOKUP(L1069,'Status Report'!B:Z,25,0)</f>
        <v>10</v>
      </c>
      <c r="BC1069" s="63">
        <f t="shared" si="256"/>
        <v>200</v>
      </c>
      <c r="BF1069">
        <f>VLOOKUP(L1069,'Status Report'!B:CE,82,0)</f>
        <v>0</v>
      </c>
      <c r="BG1069">
        <f>VLOOKUP(L1069,'Status Report'!B:CF,83,0)</f>
        <v>0</v>
      </c>
      <c r="BH1069">
        <f>VLOOKUP(L1069,'Status Report'!B:CG,84,0)</f>
        <v>0</v>
      </c>
      <c r="BI1069" t="s">
        <v>901</v>
      </c>
      <c r="BJ1069" t="s">
        <v>795</v>
      </c>
      <c r="BM1069" s="67">
        <f t="shared" si="257"/>
        <v>588</v>
      </c>
    </row>
    <row r="1070" spans="1:65" x14ac:dyDescent="0.25">
      <c r="A1070" s="68" t="str">
        <f>VLOOKUP(L1070,'Status Report'!B:CB,79,0)</f>
        <v>Heineken UCL</v>
      </c>
      <c r="C1070">
        <v>20006084</v>
      </c>
      <c r="D1070">
        <v>3014781</v>
      </c>
      <c r="E1070" t="s">
        <v>839</v>
      </c>
      <c r="F1070" t="s">
        <v>840</v>
      </c>
      <c r="G1070" t="str">
        <f>VLOOKUP(D1070,'[2]sold to'!$A:$H,8,0)</f>
        <v>St. Lucia</v>
      </c>
      <c r="H1070" t="str">
        <f>VLOOKUP(D1070,'[2]sold to'!$A:$I,9,0)</f>
        <v>AMERICAS</v>
      </c>
      <c r="K1070">
        <v>60</v>
      </c>
      <c r="L1070">
        <v>88026528</v>
      </c>
      <c r="M1070" t="s">
        <v>345</v>
      </c>
      <c r="N1070">
        <v>100</v>
      </c>
      <c r="P1070" t="str">
        <f>VLOOKUP(L1070,'Status Report'!B:AA,26,0)</f>
        <v>China</v>
      </c>
      <c r="Q1070" t="str">
        <f>VLOOKUP(L1070,'Status Report'!B:AB,27,0)</f>
        <v>Bar support</v>
      </c>
      <c r="R1070">
        <f>VLOOKUP(L1070,'Status Report'!B:X,23,0)</f>
        <v>125</v>
      </c>
      <c r="S1070" t="str">
        <f>VLOOKUP(L1070,'Status Report'!B:T,19,0)</f>
        <v>Promocean The Netherlands BV</v>
      </c>
      <c r="T1070" s="62">
        <f>VLOOKUP(L1070,'Status Report'!B:E,4,0)</f>
        <v>3</v>
      </c>
      <c r="U1070" s="19">
        <f>_xlfn.IFS(AI1070="Den Bosch",VLOOKUP(L1070,'Status Report'!B:AM,35,0),AI1070="Yantian",VLOOKUP(L1070,'Status Report'!B:AM,36,0),AI1070="",IF(H1070="Asia Pacific",VLOOKUP(L1070,'Status Report'!B:AM,36,0),VLOOKUP(L1070,'Status Report'!B:AM,35,0)),AI1070="Direct shipment",IF(H1070="Asia Pacific",VLOOKUP(L1070,'Status Report'!B:AM,36,0),VLOOKUP(L1070,'Status Report'!B:AM,35,0)))</f>
        <v>30.2</v>
      </c>
      <c r="V1070" s="20">
        <f t="shared" si="244"/>
        <v>3020</v>
      </c>
      <c r="W1070" s="19">
        <f>_xlfn.IFS(AI1070="Den Bosch",VLOOKUP(L1070,'Status Report'!B:AM,37,0),AI1070="Yantian",VLOOKUP(L1070,'Status Report'!B:AM,38,0),AI1070="",IF(H1070="Asia Pacific",VLOOKUP(L1070,'Status Report'!B:AM,38,0),VLOOKUP(L1070,'Status Report'!B:AM,37,0)),AI1070="Direct shipment",IF(H1070="Asia Pacific",VLOOKUP(L1070,'Status Report'!B:AM,38,0),VLOOKUP(L1070,'Status Report'!B:AM,37,0)))</f>
        <v>30.2</v>
      </c>
      <c r="X1070" s="20">
        <f t="shared" si="245"/>
        <v>3020</v>
      </c>
      <c r="Y1070" s="20">
        <f>_xlfn.IFS(AI1070="Den Bosch",VLOOKUP(L1070,'Status Report'!B:AO,39,0),AI1070="Yantian",VLOOKUP(L1070,'Status Report'!B:AO,40,0),AI1070="",IF(H1070="Asia Pacific",VLOOKUP(L1070,'Status Report'!B:AO,40,0),VLOOKUP(L1070,'Status Report'!B:AO,39,0)),AI1070="Direct shipment",IF(H1070="Asia Pacific",VLOOKUP(L1070,'Status Report'!B:AO,40,0),VLOOKUP(L1070,'Status Report'!B:AO,39,0)))</f>
        <v>0</v>
      </c>
      <c r="Z1070" s="20">
        <f t="shared" si="246"/>
        <v>0</v>
      </c>
      <c r="AA1070" s="20">
        <f t="shared" si="247"/>
        <v>3020</v>
      </c>
      <c r="AB1070" s="21">
        <f>_xlfn.IFS(AI1070="Den Bosch",VLOOKUP(L1070,'Status Report'!B:AM,33,0),AI1070="Yantian",VLOOKUP(L1070,'Status Report'!B:AM,34,0),AI1070="",IF(H1070="Asia Pacific",VLOOKUP(L1070,'Status Report'!B:AM,34,0),VLOOKUP(L1070,'Status Report'!B:AM,33,0)),AI1070="Direct shipment",IF(H1070="Asia Pacific",VLOOKUP(L1070,'Status Report'!B:AM,34,0),VLOOKUP(L1070,'Status Report'!B:AM,33,0)))</f>
        <v>26.492400000000004</v>
      </c>
      <c r="AC1070" s="21">
        <f>VLOOKUP(L1070,'Status Report'!B:CE,82,0)</f>
        <v>0</v>
      </c>
      <c r="AD1070" s="21">
        <f t="shared" si="248"/>
        <v>26.492400000000004</v>
      </c>
      <c r="AE1070" s="63">
        <f>VLOOKUP(L1070,'Status Report'!B:W,20,0)</f>
        <v>14</v>
      </c>
      <c r="AF1070" s="63">
        <f>VLOOKUP(L1070,'Status Report'!B:W,21,0)</f>
        <v>5</v>
      </c>
      <c r="AG1070" s="63">
        <f>VLOOKUP(L1070,'Status Report'!B:W,22,0)</f>
        <v>5</v>
      </c>
      <c r="AH1070" s="22">
        <f t="shared" si="249"/>
        <v>3.5000000000000003E-2</v>
      </c>
      <c r="AI1070" t="s">
        <v>990</v>
      </c>
      <c r="AK1070" s="63">
        <f>IFERROR(VLOOKUP(G1070,ASEAN!A:A,1,0),0)</f>
        <v>0</v>
      </c>
      <c r="AL1070" s="63">
        <f>IFERROR(VLOOKUP(D1070,'[3]customer specs'!$B$1:$D$65536,3,0),0)</f>
        <v>0</v>
      </c>
      <c r="AM1070" s="64">
        <f t="shared" si="250"/>
        <v>0</v>
      </c>
      <c r="AN1070" s="64">
        <f t="shared" si="251"/>
        <v>0</v>
      </c>
      <c r="AO1070" s="63"/>
      <c r="AP1070" s="63"/>
      <c r="AQ1070" s="63" t="str">
        <f t="shared" si="252"/>
        <v>no</v>
      </c>
      <c r="AR1070" s="20">
        <f t="shared" si="253"/>
        <v>2649.2400000000002</v>
      </c>
      <c r="AS1070" s="63"/>
      <c r="AT1070" s="23">
        <f t="shared" si="243"/>
        <v>0.12</v>
      </c>
      <c r="AU1070" s="65">
        <f t="shared" si="254"/>
        <v>30.105000000000004</v>
      </c>
      <c r="AV1070" s="65"/>
      <c r="AW1070" s="65">
        <f t="shared" si="255"/>
        <v>3010.5000000000005</v>
      </c>
      <c r="AX1070" s="65"/>
      <c r="AY1070" s="63">
        <f>VLOOKUP(L1070,'Status Report'!B:CF,81,0)</f>
        <v>0</v>
      </c>
      <c r="AZ1070" s="63" t="str">
        <f>VLOOKUP(L1070,'Status Report'!B:S,18,0)</f>
        <v>Ellina Smirnova</v>
      </c>
      <c r="BB1070" s="63">
        <f>VLOOKUP(L1070,'Status Report'!B:Z,25,0)</f>
        <v>20</v>
      </c>
      <c r="BC1070" s="63">
        <f t="shared" si="256"/>
        <v>2000</v>
      </c>
      <c r="BF1070">
        <f>VLOOKUP(L1070,'Status Report'!B:CE,82,0)</f>
        <v>0</v>
      </c>
      <c r="BG1070">
        <f>VLOOKUP(L1070,'Status Report'!B:CF,83,0)</f>
        <v>0</v>
      </c>
      <c r="BH1070">
        <f>VLOOKUP(L1070,'Status Report'!B:CG,84,0)</f>
        <v>0</v>
      </c>
      <c r="BI1070" t="s">
        <v>814</v>
      </c>
      <c r="BJ1070" t="s">
        <v>795</v>
      </c>
      <c r="BM1070" s="67">
        <f t="shared" si="257"/>
        <v>101</v>
      </c>
    </row>
    <row r="1071" spans="1:65" x14ac:dyDescent="0.25">
      <c r="A1071" s="68" t="str">
        <f>VLOOKUP(L1071,'Status Report'!B:CB,79,0)</f>
        <v>Heineken UCL</v>
      </c>
      <c r="C1071">
        <v>20006084</v>
      </c>
      <c r="D1071">
        <v>3014781</v>
      </c>
      <c r="E1071" t="s">
        <v>839</v>
      </c>
      <c r="F1071" t="s">
        <v>840</v>
      </c>
      <c r="G1071" t="str">
        <f>VLOOKUP(D1071,'[2]sold to'!$A:$H,8,0)</f>
        <v>St. Lucia</v>
      </c>
      <c r="H1071" t="str">
        <f>VLOOKUP(D1071,'[2]sold to'!$A:$I,9,0)</f>
        <v>AMERICAS</v>
      </c>
      <c r="K1071">
        <v>70</v>
      </c>
      <c r="L1071">
        <v>88026544</v>
      </c>
      <c r="M1071" t="s">
        <v>359</v>
      </c>
      <c r="N1071">
        <v>100</v>
      </c>
      <c r="P1071" t="str">
        <f>VLOOKUP(L1071,'Status Report'!B:AA,26,0)</f>
        <v>China</v>
      </c>
      <c r="Q1071" t="str">
        <f>VLOOKUP(L1071,'Status Report'!B:AB,27,0)</f>
        <v>Premiums</v>
      </c>
      <c r="R1071">
        <f>VLOOKUP(L1071,'Status Report'!B:X,23,0)</f>
        <v>200</v>
      </c>
      <c r="S1071" t="str">
        <f>VLOOKUP(L1071,'Status Report'!B:T,19,0)</f>
        <v>Promocean The Netherlands BV</v>
      </c>
      <c r="T1071" s="62">
        <f>VLOOKUP(L1071,'Status Report'!B:E,4,0)</f>
        <v>3</v>
      </c>
      <c r="U1071" s="19">
        <f>_xlfn.IFS(AI1071="Den Bosch",VLOOKUP(L1071,'Status Report'!B:AM,35,0),AI1071="Yantian",VLOOKUP(L1071,'Status Report'!B:AM,36,0),AI1071="",IF(H1071="Asia Pacific",VLOOKUP(L1071,'Status Report'!B:AM,36,0),VLOOKUP(L1071,'Status Report'!B:AM,35,0)),AI1071="Direct shipment",IF(H1071="Asia Pacific",VLOOKUP(L1071,'Status Report'!B:AM,36,0),VLOOKUP(L1071,'Status Report'!B:AM,35,0)))</f>
        <v>75.55</v>
      </c>
      <c r="V1071" s="20">
        <f t="shared" si="244"/>
        <v>7555</v>
      </c>
      <c r="W1071" s="19">
        <f>_xlfn.IFS(AI1071="Den Bosch",VLOOKUP(L1071,'Status Report'!B:AM,37,0),AI1071="Yantian",VLOOKUP(L1071,'Status Report'!B:AM,38,0),AI1071="",IF(H1071="Asia Pacific",VLOOKUP(L1071,'Status Report'!B:AM,38,0),VLOOKUP(L1071,'Status Report'!B:AM,37,0)),AI1071="Direct shipment",IF(H1071="Asia Pacific",VLOOKUP(L1071,'Status Report'!B:AM,38,0),VLOOKUP(L1071,'Status Report'!B:AM,37,0)))</f>
        <v>75.55</v>
      </c>
      <c r="X1071" s="20">
        <f t="shared" si="245"/>
        <v>7555</v>
      </c>
      <c r="Y1071" s="20">
        <f>_xlfn.IFS(AI1071="Den Bosch",VLOOKUP(L1071,'Status Report'!B:AO,39,0),AI1071="Yantian",VLOOKUP(L1071,'Status Report'!B:AO,40,0),AI1071="",IF(H1071="Asia Pacific",VLOOKUP(L1071,'Status Report'!B:AO,40,0),VLOOKUP(L1071,'Status Report'!B:AO,39,0)),AI1071="Direct shipment",IF(H1071="Asia Pacific",VLOOKUP(L1071,'Status Report'!B:AO,40,0),VLOOKUP(L1071,'Status Report'!B:AO,39,0)))</f>
        <v>0</v>
      </c>
      <c r="Z1071" s="20">
        <f t="shared" si="246"/>
        <v>0</v>
      </c>
      <c r="AA1071" s="20">
        <f t="shared" si="247"/>
        <v>7555</v>
      </c>
      <c r="AB1071" s="21">
        <f>_xlfn.IFS(AI1071="Den Bosch",VLOOKUP(L1071,'Status Report'!B:AM,33,0),AI1071="Yantian",VLOOKUP(L1071,'Status Report'!B:AM,34,0),AI1071="",IF(H1071="Asia Pacific",VLOOKUP(L1071,'Status Report'!B:AM,34,0),VLOOKUP(L1071,'Status Report'!B:AM,33,0)),AI1071="Direct shipment",IF(H1071="Asia Pacific",VLOOKUP(L1071,'Status Report'!B:AM,34,0),VLOOKUP(L1071,'Status Report'!B:AM,33,0)))</f>
        <v>65.941199999999995</v>
      </c>
      <c r="AC1071" s="21">
        <f>VLOOKUP(L1071,'Status Report'!B:CE,82,0)</f>
        <v>0</v>
      </c>
      <c r="AD1071" s="21">
        <f t="shared" si="248"/>
        <v>65.941199999999995</v>
      </c>
      <c r="AE1071" s="63">
        <f>VLOOKUP(L1071,'Status Report'!B:W,20,0)</f>
        <v>52</v>
      </c>
      <c r="AF1071" s="63">
        <f>VLOOKUP(L1071,'Status Report'!B:W,21,0)</f>
        <v>33</v>
      </c>
      <c r="AG1071" s="63">
        <f>VLOOKUP(L1071,'Status Report'!B:W,22,0)</f>
        <v>12</v>
      </c>
      <c r="AH1071" s="22">
        <f t="shared" si="249"/>
        <v>2.0592000000000001</v>
      </c>
      <c r="AI1071" t="s">
        <v>990</v>
      </c>
      <c r="AK1071" s="63">
        <f>IFERROR(VLOOKUP(G1071,ASEAN!A:A,1,0),0)</f>
        <v>0</v>
      </c>
      <c r="AL1071" s="63">
        <f>IFERROR(VLOOKUP(D1071,'[3]customer specs'!$B$1:$D$65536,3,0),0)</f>
        <v>0</v>
      </c>
      <c r="AM1071" s="64">
        <f t="shared" si="250"/>
        <v>0</v>
      </c>
      <c r="AN1071" s="64">
        <f t="shared" si="251"/>
        <v>0</v>
      </c>
      <c r="AO1071" s="63"/>
      <c r="AP1071" s="63"/>
      <c r="AQ1071" s="63" t="str">
        <f t="shared" si="252"/>
        <v>no</v>
      </c>
      <c r="AR1071" s="20">
        <f t="shared" si="253"/>
        <v>6594.12</v>
      </c>
      <c r="AS1071" s="63"/>
      <c r="AT1071" s="23">
        <f t="shared" si="243"/>
        <v>0.12</v>
      </c>
      <c r="AU1071" s="65">
        <f t="shared" si="254"/>
        <v>74.933181818181808</v>
      </c>
      <c r="AV1071" s="65"/>
      <c r="AW1071" s="65">
        <f t="shared" si="255"/>
        <v>7493.3181818181811</v>
      </c>
      <c r="AX1071" s="65"/>
      <c r="AY1071" s="63">
        <f>VLOOKUP(L1071,'Status Report'!B:CF,81,0)</f>
        <v>0</v>
      </c>
      <c r="AZ1071" s="63" t="str">
        <f>VLOOKUP(L1071,'Status Report'!B:S,18,0)</f>
        <v>Ellina Smirnova</v>
      </c>
      <c r="BB1071" s="63">
        <f>VLOOKUP(L1071,'Status Report'!B:Z,25,0)</f>
        <v>5</v>
      </c>
      <c r="BC1071" s="63">
        <f t="shared" si="256"/>
        <v>500</v>
      </c>
      <c r="BF1071">
        <f>VLOOKUP(L1071,'Status Report'!B:CE,82,0)</f>
        <v>0</v>
      </c>
      <c r="BG1071">
        <f>VLOOKUP(L1071,'Status Report'!B:CF,83,0)</f>
        <v>0</v>
      </c>
      <c r="BH1071">
        <f>VLOOKUP(L1071,'Status Report'!B:CG,84,0)</f>
        <v>0</v>
      </c>
      <c r="BI1071" t="s">
        <v>814</v>
      </c>
      <c r="BJ1071" t="s">
        <v>795</v>
      </c>
      <c r="BM1071" s="67">
        <f t="shared" si="257"/>
        <v>140</v>
      </c>
    </row>
    <row r="1072" spans="1:65" x14ac:dyDescent="0.25">
      <c r="A1072" s="68" t="str">
        <f>VLOOKUP(L1072,'Status Report'!B:CB,79,0)</f>
        <v>Heineken UCL</v>
      </c>
      <c r="C1072">
        <v>20006084</v>
      </c>
      <c r="D1072">
        <v>3014781</v>
      </c>
      <c r="E1072" t="s">
        <v>839</v>
      </c>
      <c r="F1072" t="s">
        <v>840</v>
      </c>
      <c r="G1072" t="str">
        <f>VLOOKUP(D1072,'[2]sold to'!$A:$H,8,0)</f>
        <v>St. Lucia</v>
      </c>
      <c r="H1072" t="str">
        <f>VLOOKUP(D1072,'[2]sold to'!$A:$I,9,0)</f>
        <v>AMERICAS</v>
      </c>
      <c r="K1072">
        <v>80</v>
      </c>
      <c r="L1072">
        <v>88026493</v>
      </c>
      <c r="M1072" t="s">
        <v>804</v>
      </c>
      <c r="N1072">
        <v>100</v>
      </c>
      <c r="P1072" t="str">
        <f>VLOOKUP(L1072,'Status Report'!B:AA,26,0)</f>
        <v>China</v>
      </c>
      <c r="Q1072" t="str">
        <f>VLOOKUP(L1072,'Status Report'!B:AB,27,0)</f>
        <v>Bar support</v>
      </c>
      <c r="R1072">
        <f>VLOOKUP(L1072,'Status Report'!B:X,23,0)</f>
        <v>167</v>
      </c>
      <c r="S1072" t="str">
        <f>VLOOKUP(L1072,'Status Report'!B:T,19,0)</f>
        <v>Promocean The Netherlands BV</v>
      </c>
      <c r="T1072" s="62">
        <f>VLOOKUP(L1072,'Status Report'!B:E,4,0)</f>
        <v>3</v>
      </c>
      <c r="U1072" s="19">
        <f>_xlfn.IFS(AI1072="Den Bosch",VLOOKUP(L1072,'Status Report'!B:AM,35,0),AI1072="Yantian",VLOOKUP(L1072,'Status Report'!B:AM,36,0),AI1072="",IF(H1072="Asia Pacific",VLOOKUP(L1072,'Status Report'!B:AM,36,0),VLOOKUP(L1072,'Status Report'!B:AM,35,0)),AI1072="Direct shipment",IF(H1072="Asia Pacific",VLOOKUP(L1072,'Status Report'!B:AM,36,0),VLOOKUP(L1072,'Status Report'!B:AM,35,0)))</f>
        <v>73.199999999999989</v>
      </c>
      <c r="V1072" s="20">
        <f t="shared" si="244"/>
        <v>7319.9999999999991</v>
      </c>
      <c r="W1072" s="19">
        <f>_xlfn.IFS(AI1072="Den Bosch",VLOOKUP(L1072,'Status Report'!B:AM,37,0),AI1072="Yantian",VLOOKUP(L1072,'Status Report'!B:AM,38,0),AI1072="",IF(H1072="Asia Pacific",VLOOKUP(L1072,'Status Report'!B:AM,38,0),VLOOKUP(L1072,'Status Report'!B:AM,37,0)),AI1072="Direct shipment",IF(H1072="Asia Pacific",VLOOKUP(L1072,'Status Report'!B:AM,38,0),VLOOKUP(L1072,'Status Report'!B:AM,37,0)))</f>
        <v>73.199999999999989</v>
      </c>
      <c r="X1072" s="20">
        <f t="shared" si="245"/>
        <v>7319.9999999999991</v>
      </c>
      <c r="Y1072" s="20">
        <f>_xlfn.IFS(AI1072="Den Bosch",VLOOKUP(L1072,'Status Report'!B:AO,39,0),AI1072="Yantian",VLOOKUP(L1072,'Status Report'!B:AO,40,0),AI1072="",IF(H1072="Asia Pacific",VLOOKUP(L1072,'Status Report'!B:AO,40,0),VLOOKUP(L1072,'Status Report'!B:AO,39,0)),AI1072="Direct shipment",IF(H1072="Asia Pacific",VLOOKUP(L1072,'Status Report'!B:AO,40,0),VLOOKUP(L1072,'Status Report'!B:AO,39,0)))</f>
        <v>0</v>
      </c>
      <c r="Z1072" s="20">
        <f t="shared" si="246"/>
        <v>0</v>
      </c>
      <c r="AA1072" s="20">
        <f t="shared" si="247"/>
        <v>7319.9999999999991</v>
      </c>
      <c r="AB1072" s="21">
        <f>_xlfn.IFS(AI1072="Den Bosch",VLOOKUP(L1072,'Status Report'!B:AM,33,0),AI1072="Yantian",VLOOKUP(L1072,'Status Report'!B:AM,34,0),AI1072="",IF(H1072="Asia Pacific",VLOOKUP(L1072,'Status Report'!B:AM,34,0),VLOOKUP(L1072,'Status Report'!B:AM,33,0)),AI1072="Direct shipment",IF(H1072="Asia Pacific",VLOOKUP(L1072,'Status Report'!B:AM,34,0),VLOOKUP(L1072,'Status Report'!B:AM,33,0)))</f>
        <v>63.327000000000005</v>
      </c>
      <c r="AC1072" s="21">
        <f>VLOOKUP(L1072,'Status Report'!B:CE,82,0)</f>
        <v>0</v>
      </c>
      <c r="AD1072" s="21">
        <f t="shared" si="248"/>
        <v>63.327000000000005</v>
      </c>
      <c r="AE1072" s="63">
        <f>VLOOKUP(L1072,'Status Report'!B:W,20,0)</f>
        <v>49</v>
      </c>
      <c r="AF1072" s="63">
        <f>VLOOKUP(L1072,'Status Report'!B:W,21,0)</f>
        <v>26</v>
      </c>
      <c r="AG1072" s="63">
        <f>VLOOKUP(L1072,'Status Report'!B:W,22,0)</f>
        <v>50</v>
      </c>
      <c r="AH1072" s="22">
        <f t="shared" si="249"/>
        <v>6.37</v>
      </c>
      <c r="AI1072" t="s">
        <v>990</v>
      </c>
      <c r="AK1072" s="63">
        <f>IFERROR(VLOOKUP(G1072,ASEAN!A:A,1,0),0)</f>
        <v>0</v>
      </c>
      <c r="AL1072" s="63">
        <f>IFERROR(VLOOKUP(D1072,'[3]customer specs'!$B$1:$D$65536,3,0),0)</f>
        <v>0</v>
      </c>
      <c r="AM1072" s="64">
        <f t="shared" si="250"/>
        <v>0</v>
      </c>
      <c r="AN1072" s="64">
        <f t="shared" si="251"/>
        <v>0</v>
      </c>
      <c r="AO1072" s="63"/>
      <c r="AP1072" s="63"/>
      <c r="AQ1072" s="63" t="str">
        <f t="shared" si="252"/>
        <v>no</v>
      </c>
      <c r="AR1072" s="20">
        <f t="shared" si="253"/>
        <v>6332.7000000000007</v>
      </c>
      <c r="AS1072" s="63"/>
      <c r="AT1072" s="23">
        <f t="shared" si="243"/>
        <v>0.12</v>
      </c>
      <c r="AU1072" s="65">
        <f t="shared" si="254"/>
        <v>71.962500000000006</v>
      </c>
      <c r="AV1072" s="65"/>
      <c r="AW1072" s="65">
        <f t="shared" si="255"/>
        <v>7196.2500000000009</v>
      </c>
      <c r="AX1072" s="65"/>
      <c r="AY1072" s="63">
        <f>VLOOKUP(L1072,'Status Report'!B:CF,81,0)</f>
        <v>0</v>
      </c>
      <c r="AZ1072" s="63" t="str">
        <f>VLOOKUP(L1072,'Status Report'!B:S,18,0)</f>
        <v>Ellina Smirnova</v>
      </c>
      <c r="BB1072" s="63">
        <f>VLOOKUP(L1072,'Status Report'!B:Z,25,0)</f>
        <v>12</v>
      </c>
      <c r="BC1072" s="63">
        <f t="shared" si="256"/>
        <v>1200</v>
      </c>
      <c r="BF1072">
        <f>VLOOKUP(L1072,'Status Report'!B:CE,82,0)</f>
        <v>0</v>
      </c>
      <c r="BG1072">
        <f>VLOOKUP(L1072,'Status Report'!B:CF,83,0)</f>
        <v>0</v>
      </c>
      <c r="BH1072">
        <f>VLOOKUP(L1072,'Status Report'!B:CG,84,0)</f>
        <v>0</v>
      </c>
      <c r="BI1072" t="s">
        <v>814</v>
      </c>
      <c r="BJ1072" t="s">
        <v>795</v>
      </c>
      <c r="BM1072" s="67">
        <f t="shared" si="257"/>
        <v>356</v>
      </c>
    </row>
    <row r="1073" spans="1:65" x14ac:dyDescent="0.25">
      <c r="A1073" s="68" t="str">
        <f>VLOOKUP(L1073,'Status Report'!B:CB,79,0)</f>
        <v>Heineken UCL</v>
      </c>
      <c r="C1073">
        <v>20006084</v>
      </c>
      <c r="D1073">
        <v>3014781</v>
      </c>
      <c r="E1073" t="s">
        <v>839</v>
      </c>
      <c r="F1073" t="s">
        <v>840</v>
      </c>
      <c r="G1073" t="str">
        <f>VLOOKUP(D1073,'[2]sold to'!$A:$H,8,0)</f>
        <v>St. Lucia</v>
      </c>
      <c r="H1073" t="str">
        <f>VLOOKUP(D1073,'[2]sold to'!$A:$I,9,0)</f>
        <v>AMERICAS</v>
      </c>
      <c r="K1073">
        <v>90</v>
      </c>
      <c r="L1073">
        <v>88026486</v>
      </c>
      <c r="M1073" t="s">
        <v>313</v>
      </c>
      <c r="N1073">
        <v>42</v>
      </c>
      <c r="P1073" t="str">
        <f>VLOOKUP(L1073,'Status Report'!B:AA,26,0)</f>
        <v>China</v>
      </c>
      <c r="Q1073" t="str">
        <f>VLOOKUP(L1073,'Status Report'!B:AB,27,0)</f>
        <v>Textiles-Clothing</v>
      </c>
      <c r="R1073">
        <f>VLOOKUP(L1073,'Status Report'!B:X,23,0)</f>
        <v>42</v>
      </c>
      <c r="S1073" t="str">
        <f>VLOOKUP(L1073,'Status Report'!B:T,19,0)</f>
        <v>Promocean The Netherlands BV</v>
      </c>
      <c r="T1073" s="62">
        <f>VLOOKUP(L1073,'Status Report'!B:E,4,0)</f>
        <v>3</v>
      </c>
      <c r="U1073" s="19">
        <f>_xlfn.IFS(AI1073="Den Bosch",VLOOKUP(L1073,'Status Report'!B:AM,35,0),AI1073="Yantian",VLOOKUP(L1073,'Status Report'!B:AM,36,0),AI1073="",IF(H1073="Asia Pacific",VLOOKUP(L1073,'Status Report'!B:AM,36,0),VLOOKUP(L1073,'Status Report'!B:AM,35,0)),AI1073="Direct shipment",IF(H1073="Asia Pacific",VLOOKUP(L1073,'Status Report'!B:AM,36,0),VLOOKUP(L1073,'Status Report'!B:AM,35,0)))</f>
        <v>115.68</v>
      </c>
      <c r="V1073" s="20">
        <f t="shared" si="244"/>
        <v>4858.5600000000004</v>
      </c>
      <c r="W1073" s="19">
        <f>_xlfn.IFS(AI1073="Den Bosch",VLOOKUP(L1073,'Status Report'!B:AM,37,0),AI1073="Yantian",VLOOKUP(L1073,'Status Report'!B:AM,38,0),AI1073="",IF(H1073="Asia Pacific",VLOOKUP(L1073,'Status Report'!B:AM,38,0),VLOOKUP(L1073,'Status Report'!B:AM,37,0)),AI1073="Direct shipment",IF(H1073="Asia Pacific",VLOOKUP(L1073,'Status Report'!B:AM,38,0),VLOOKUP(L1073,'Status Report'!B:AM,37,0)))</f>
        <v>71.28</v>
      </c>
      <c r="X1073" s="20">
        <f t="shared" si="245"/>
        <v>2993.76</v>
      </c>
      <c r="Y1073" s="20">
        <f>_xlfn.IFS(AI1073="Den Bosch",VLOOKUP(L1073,'Status Report'!B:AO,39,0),AI1073="Yantian",VLOOKUP(L1073,'Status Report'!B:AO,40,0),AI1073="",IF(H1073="Asia Pacific",VLOOKUP(L1073,'Status Report'!B:AO,40,0),VLOOKUP(L1073,'Status Report'!B:AO,39,0)),AI1073="Direct shipment",IF(H1073="Asia Pacific",VLOOKUP(L1073,'Status Report'!B:AO,40,0),VLOOKUP(L1073,'Status Report'!B:AO,39,0)))</f>
        <v>0</v>
      </c>
      <c r="Z1073" s="20">
        <f t="shared" si="246"/>
        <v>0</v>
      </c>
      <c r="AA1073" s="20">
        <f t="shared" si="247"/>
        <v>2993.76</v>
      </c>
      <c r="AB1073" s="21">
        <f>_xlfn.IFS(AI1073="Den Bosch",VLOOKUP(L1073,'Status Report'!B:AM,33,0),AI1073="Yantian",VLOOKUP(L1073,'Status Report'!B:AM,34,0),AI1073="",IF(H1073="Asia Pacific",VLOOKUP(L1073,'Status Report'!B:AM,34,0),VLOOKUP(L1073,'Status Report'!B:AM,33,0)),AI1073="Direct shipment",IF(H1073="Asia Pacific",VLOOKUP(L1073,'Status Report'!B:AM,34,0),VLOOKUP(L1073,'Status Report'!B:AM,33,0)))</f>
        <v>62.267399999999995</v>
      </c>
      <c r="AC1073" s="21">
        <f>VLOOKUP(L1073,'Status Report'!B:CE,82,0)</f>
        <v>0</v>
      </c>
      <c r="AD1073" s="21">
        <f t="shared" si="248"/>
        <v>62.267399999999995</v>
      </c>
      <c r="AE1073" s="63">
        <f>VLOOKUP(L1073,'Status Report'!B:W,20,0)</f>
        <v>45</v>
      </c>
      <c r="AF1073" s="63">
        <f>VLOOKUP(L1073,'Status Report'!B:W,21,0)</f>
        <v>23</v>
      </c>
      <c r="AG1073" s="63">
        <f>VLOOKUP(L1073,'Status Report'!B:W,22,0)</f>
        <v>23</v>
      </c>
      <c r="AH1073" s="22">
        <f t="shared" si="249"/>
        <v>0.99980999999999998</v>
      </c>
      <c r="AI1073" t="s">
        <v>990</v>
      </c>
      <c r="AK1073" s="63">
        <f>IFERROR(VLOOKUP(G1073,ASEAN!A:A,1,0),0)</f>
        <v>0</v>
      </c>
      <c r="AL1073" s="63">
        <f>IFERROR(VLOOKUP(D1073,'[3]customer specs'!$B$1:$D$65536,3,0),0)</f>
        <v>0</v>
      </c>
      <c r="AM1073" s="64">
        <f t="shared" si="250"/>
        <v>1864.8000000000002</v>
      </c>
      <c r="AN1073" s="64">
        <f t="shared" si="251"/>
        <v>0</v>
      </c>
      <c r="AO1073" s="63"/>
      <c r="AP1073" s="63"/>
      <c r="AQ1073" s="63" t="str">
        <f t="shared" si="252"/>
        <v>yes</v>
      </c>
      <c r="AR1073" s="20">
        <f t="shared" si="253"/>
        <v>2615.2307999999998</v>
      </c>
      <c r="AS1073" s="63"/>
      <c r="AT1073" s="23">
        <f t="shared" si="243"/>
        <v>0.12</v>
      </c>
      <c r="AU1073" s="65">
        <f t="shared" si="254"/>
        <v>70.758409090909083</v>
      </c>
      <c r="AV1073" s="65"/>
      <c r="AW1073" s="65">
        <f t="shared" si="255"/>
        <v>2971.8531818181814</v>
      </c>
      <c r="AX1073" s="65"/>
      <c r="AY1073" s="63">
        <f>VLOOKUP(L1073,'Status Report'!B:CF,81,0)</f>
        <v>0</v>
      </c>
      <c r="AZ1073" s="63" t="str">
        <f>VLOOKUP(L1073,'Status Report'!B:S,18,0)</f>
        <v>Ellina Smirnova</v>
      </c>
      <c r="BB1073" s="63">
        <f>VLOOKUP(L1073,'Status Report'!B:Z,25,0)</f>
        <v>24</v>
      </c>
      <c r="BC1073" s="63">
        <f t="shared" si="256"/>
        <v>1008</v>
      </c>
      <c r="BF1073">
        <f>VLOOKUP(L1073,'Status Report'!B:CE,82,0)</f>
        <v>0</v>
      </c>
      <c r="BG1073">
        <f>VLOOKUP(L1073,'Status Report'!B:CF,83,0)</f>
        <v>0</v>
      </c>
      <c r="BH1073">
        <f>VLOOKUP(L1073,'Status Report'!B:CG,84,0)</f>
        <v>0</v>
      </c>
      <c r="BI1073" t="s">
        <v>814</v>
      </c>
      <c r="BJ1073" t="s">
        <v>795</v>
      </c>
      <c r="BM1073" s="67">
        <f t="shared" si="257"/>
        <v>816</v>
      </c>
    </row>
    <row r="1074" spans="1:65" x14ac:dyDescent="0.25">
      <c r="A1074" s="68" t="str">
        <f>VLOOKUP(L1074,'Status Report'!B:CB,79,0)</f>
        <v>Heineken UCL</v>
      </c>
      <c r="C1074">
        <v>20006103</v>
      </c>
      <c r="D1074">
        <v>3090233</v>
      </c>
      <c r="E1074" t="s">
        <v>835</v>
      </c>
      <c r="F1074" t="s">
        <v>836</v>
      </c>
      <c r="G1074" t="str">
        <f>VLOOKUP(D1074,'[2]sold to'!$A:$H,8,0)</f>
        <v>Hungary</v>
      </c>
      <c r="H1074" t="str">
        <f>VLOOKUP(D1074,'[2]sold to'!$A:$I,9,0)</f>
        <v>Europe</v>
      </c>
      <c r="K1074">
        <v>350</v>
      </c>
      <c r="L1074">
        <v>88026612</v>
      </c>
      <c r="M1074" t="s">
        <v>185</v>
      </c>
      <c r="N1074">
        <v>70</v>
      </c>
      <c r="P1074" t="str">
        <f>VLOOKUP(L1074,'Status Report'!B:AA,26,0)</f>
        <v>Turkey</v>
      </c>
      <c r="Q1074" t="str">
        <f>VLOOKUP(L1074,'Status Report'!B:AB,27,0)</f>
        <v>Glassware</v>
      </c>
      <c r="R1074">
        <f>VLOOKUP(L1074,'Status Report'!B:X,23,0)</f>
        <v>26800</v>
      </c>
      <c r="S1074" t="str">
        <f>VLOOKUP(L1074,'Status Report'!B:T,19,0)</f>
        <v>Sisecam (Pasabahçe)</v>
      </c>
      <c r="T1074" s="62">
        <f>VLOOKUP(L1074,'Status Report'!B:E,4,0)</f>
        <v>3</v>
      </c>
      <c r="U1074" s="19">
        <f>_xlfn.IFS(AI1074="Den Bosch",VLOOKUP(L1074,'Status Report'!B:AM,35,0),AI1074="Yantian",VLOOKUP(L1074,'Status Report'!B:AM,36,0),AI1074="",IF(H1074="Asia Pacific",VLOOKUP(L1074,'Status Report'!B:AM,36,0),VLOOKUP(L1074,'Status Report'!B:AM,35,0)),AI1074="Direct shipment",IF(H1074="Asia Pacific",VLOOKUP(L1074,'Status Report'!B:AM,36,0),VLOOKUP(L1074,'Status Report'!B:AM,35,0)))</f>
        <v>4.38</v>
      </c>
      <c r="V1074" s="20">
        <f t="shared" si="244"/>
        <v>306.59999999999997</v>
      </c>
      <c r="W1074" s="19">
        <f>_xlfn.IFS(AI1074="Den Bosch",VLOOKUP(L1074,'Status Report'!B:AM,37,0),AI1074="Yantian",VLOOKUP(L1074,'Status Report'!B:AM,38,0),AI1074="",IF(H1074="Asia Pacific",VLOOKUP(L1074,'Status Report'!B:AM,38,0),VLOOKUP(L1074,'Status Report'!B:AM,37,0)),AI1074="Direct shipment",IF(H1074="Asia Pacific",VLOOKUP(L1074,'Status Report'!B:AM,38,0),VLOOKUP(L1074,'Status Report'!B:AM,37,0)))</f>
        <v>4.38</v>
      </c>
      <c r="X1074" s="20">
        <f t="shared" si="245"/>
        <v>306.59999999999997</v>
      </c>
      <c r="Y1074" s="20">
        <f>_xlfn.IFS(AI1074="Den Bosch",VLOOKUP(L1074,'Status Report'!B:AO,39,0),AI1074="Yantian",VLOOKUP(L1074,'Status Report'!B:AO,40,0),AI1074="",IF(H1074="Asia Pacific",VLOOKUP(L1074,'Status Report'!B:AO,40,0),VLOOKUP(L1074,'Status Report'!B:AO,39,0)),AI1074="Direct shipment",IF(H1074="Asia Pacific",VLOOKUP(L1074,'Status Report'!B:AO,40,0),VLOOKUP(L1074,'Status Report'!B:AO,39,0)))</f>
        <v>0</v>
      </c>
      <c r="Z1074" s="20">
        <f t="shared" si="246"/>
        <v>0</v>
      </c>
      <c r="AA1074" s="20">
        <f t="shared" si="247"/>
        <v>306.59999999999997</v>
      </c>
      <c r="AB1074" s="21">
        <f>_xlfn.IFS(AI1074="Den Bosch",VLOOKUP(L1074,'Status Report'!B:AM,33,0),AI1074="Yantian",VLOOKUP(L1074,'Status Report'!B:AM,34,0),AI1074="",IF(H1074="Asia Pacific",VLOOKUP(L1074,'Status Report'!B:AM,34,0),VLOOKUP(L1074,'Status Report'!B:AM,33,0)),AI1074="Direct shipment",IF(H1074="Asia Pacific",VLOOKUP(L1074,'Status Report'!B:AM,34,0),VLOOKUP(L1074,'Status Report'!B:AM,33,0)))</f>
        <v>3.84</v>
      </c>
      <c r="AC1074" s="21">
        <f>VLOOKUP(L1074,'Status Report'!B:CE,82,0)</f>
        <v>0</v>
      </c>
      <c r="AD1074" s="21">
        <f t="shared" si="248"/>
        <v>3.84</v>
      </c>
      <c r="AE1074" s="63">
        <f>VLOOKUP(L1074,'Status Report'!B:W,20,0)</f>
        <v>20</v>
      </c>
      <c r="AF1074" s="63">
        <f>VLOOKUP(L1074,'Status Report'!B:W,21,0)</f>
        <v>14.3</v>
      </c>
      <c r="AG1074" s="63">
        <f>VLOOKUP(L1074,'Status Report'!B:W,22,0)</f>
        <v>19</v>
      </c>
      <c r="AH1074" s="22">
        <f t="shared" si="249"/>
        <v>0.38038</v>
      </c>
      <c r="AI1074" t="s">
        <v>990</v>
      </c>
      <c r="AK1074" s="63">
        <f>IFERROR(VLOOKUP(G1074,ASEAN!A:A,1,0),0)</f>
        <v>0</v>
      </c>
      <c r="AL1074" s="63">
        <f>IFERROR(VLOOKUP(D1074,'[3]customer specs'!$B$1:$D$65536,3,0),0)</f>
        <v>0</v>
      </c>
      <c r="AM1074" s="64">
        <f t="shared" si="250"/>
        <v>0</v>
      </c>
      <c r="AN1074" s="64">
        <f t="shared" si="251"/>
        <v>0</v>
      </c>
      <c r="AO1074" s="63"/>
      <c r="AP1074" s="63"/>
      <c r="AQ1074" s="63" t="str">
        <f t="shared" si="252"/>
        <v>no</v>
      </c>
      <c r="AR1074" s="20">
        <f t="shared" si="253"/>
        <v>268.8</v>
      </c>
      <c r="AS1074" s="63"/>
      <c r="AT1074" s="23">
        <f t="shared" si="243"/>
        <v>0.12</v>
      </c>
      <c r="AU1074" s="65">
        <f t="shared" si="254"/>
        <v>4.3636363636363633</v>
      </c>
      <c r="AV1074" s="65"/>
      <c r="AW1074" s="65">
        <f t="shared" si="255"/>
        <v>305.45454545454544</v>
      </c>
      <c r="AX1074" s="65"/>
      <c r="AY1074" s="63">
        <f>VLOOKUP(L1074,'Status Report'!B:CF,81,0)</f>
        <v>0</v>
      </c>
      <c r="AZ1074" s="63" t="str">
        <f>VLOOKUP(L1074,'Status Report'!B:S,18,0)</f>
        <v>Ludmilla Zarybnicka</v>
      </c>
      <c r="BB1074" s="63">
        <f>VLOOKUP(L1074,'Status Report'!B:Z,25,0)</f>
        <v>6</v>
      </c>
      <c r="BC1074" s="63">
        <f t="shared" si="256"/>
        <v>420</v>
      </c>
      <c r="BF1074">
        <f>VLOOKUP(L1074,'Status Report'!B:CE,82,0)</f>
        <v>0</v>
      </c>
      <c r="BG1074">
        <f>VLOOKUP(L1074,'Status Report'!B:CF,83,0)</f>
        <v>0</v>
      </c>
      <c r="BH1074">
        <f>VLOOKUP(L1074,'Status Report'!B:CG,84,0)</f>
        <v>0</v>
      </c>
      <c r="BI1074" t="s">
        <v>901</v>
      </c>
      <c r="BJ1074" t="s">
        <v>795</v>
      </c>
      <c r="BM1074" s="67">
        <f t="shared" si="257"/>
        <v>4496</v>
      </c>
    </row>
    <row r="1075" spans="1:65" x14ac:dyDescent="0.25">
      <c r="A1075" s="68" t="str">
        <f>VLOOKUP(L1075,'Status Report'!B:CB,79,0)</f>
        <v>Heineken UCL</v>
      </c>
      <c r="C1075">
        <v>20006103</v>
      </c>
      <c r="D1075">
        <v>3090233</v>
      </c>
      <c r="E1075" t="s">
        <v>835</v>
      </c>
      <c r="F1075" t="s">
        <v>836</v>
      </c>
      <c r="G1075" t="str">
        <f>VLOOKUP(D1075,'[2]sold to'!$A:$H,8,0)</f>
        <v>Hungary</v>
      </c>
      <c r="H1075" t="str">
        <f>VLOOKUP(D1075,'[2]sold to'!$A:$I,9,0)</f>
        <v>Europe</v>
      </c>
      <c r="K1075">
        <v>360</v>
      </c>
      <c r="L1075">
        <v>88026490</v>
      </c>
      <c r="M1075" t="s">
        <v>316</v>
      </c>
      <c r="N1075">
        <v>3</v>
      </c>
      <c r="P1075" t="str">
        <f>VLOOKUP(L1075,'Status Report'!B:AA,26,0)</f>
        <v>China</v>
      </c>
      <c r="Q1075" t="str">
        <f>VLOOKUP(L1075,'Status Report'!B:AB,27,0)</f>
        <v>Textiles-Clothing</v>
      </c>
      <c r="R1075">
        <f>VLOOKUP(L1075,'Status Report'!B:X,23,0)</f>
        <v>500</v>
      </c>
      <c r="S1075" t="str">
        <f>VLOOKUP(L1075,'Status Report'!B:T,19,0)</f>
        <v>Promocean The Netherlands BV</v>
      </c>
      <c r="T1075" s="62">
        <f>VLOOKUP(L1075,'Status Report'!B:E,4,0)</f>
        <v>3</v>
      </c>
      <c r="U1075" s="19">
        <f>_xlfn.IFS(AI1075="Den Bosch",VLOOKUP(L1075,'Status Report'!B:AM,35,0),AI1075="Yantian",VLOOKUP(L1075,'Status Report'!B:AM,36,0),AI1075="",IF(H1075="Asia Pacific",VLOOKUP(L1075,'Status Report'!B:AM,36,0),VLOOKUP(L1075,'Status Report'!B:AM,35,0)),AI1075="Direct shipment",IF(H1075="Asia Pacific",VLOOKUP(L1075,'Status Report'!B:AM,36,0),VLOOKUP(L1075,'Status Report'!B:AM,35,0)))</f>
        <v>38.44</v>
      </c>
      <c r="V1075" s="20">
        <f t="shared" si="244"/>
        <v>115.32</v>
      </c>
      <c r="W1075" s="19">
        <f>_xlfn.IFS(AI1075="Den Bosch",VLOOKUP(L1075,'Status Report'!B:AM,37,0),AI1075="Yantian",VLOOKUP(L1075,'Status Report'!B:AM,38,0),AI1075="",IF(H1075="Asia Pacific",VLOOKUP(L1075,'Status Report'!B:AM,38,0),VLOOKUP(L1075,'Status Report'!B:AM,37,0)),AI1075="Direct shipment",IF(H1075="Asia Pacific",VLOOKUP(L1075,'Status Report'!B:AM,38,0),VLOOKUP(L1075,'Status Report'!B:AM,37,0)))</f>
        <v>38.44</v>
      </c>
      <c r="X1075" s="20">
        <f t="shared" si="245"/>
        <v>115.32</v>
      </c>
      <c r="Y1075" s="20">
        <f>_xlfn.IFS(AI1075="Den Bosch",VLOOKUP(L1075,'Status Report'!B:AO,39,0),AI1075="Yantian",VLOOKUP(L1075,'Status Report'!B:AO,40,0),AI1075="",IF(H1075="Asia Pacific",VLOOKUP(L1075,'Status Report'!B:AO,40,0),VLOOKUP(L1075,'Status Report'!B:AO,39,0)),AI1075="Direct shipment",IF(H1075="Asia Pacific",VLOOKUP(L1075,'Status Report'!B:AO,40,0),VLOOKUP(L1075,'Status Report'!B:AO,39,0)))</f>
        <v>0</v>
      </c>
      <c r="Z1075" s="20">
        <f t="shared" si="246"/>
        <v>0</v>
      </c>
      <c r="AA1075" s="20">
        <f t="shared" si="247"/>
        <v>115.32</v>
      </c>
      <c r="AB1075" s="21">
        <f>_xlfn.IFS(AI1075="Den Bosch",VLOOKUP(L1075,'Status Report'!B:AM,33,0),AI1075="Yantian",VLOOKUP(L1075,'Status Report'!B:AM,34,0),AI1075="",IF(H1075="Asia Pacific",VLOOKUP(L1075,'Status Report'!B:AM,34,0),VLOOKUP(L1075,'Status Report'!B:AM,33,0)),AI1075="Direct shipment",IF(H1075="Asia Pacific",VLOOKUP(L1075,'Status Report'!B:AM,34,0),VLOOKUP(L1075,'Status Report'!B:AM,33,0)))</f>
        <v>32.572800000000001</v>
      </c>
      <c r="AC1075" s="21">
        <f>VLOOKUP(L1075,'Status Report'!B:CE,82,0)</f>
        <v>0</v>
      </c>
      <c r="AD1075" s="21">
        <f t="shared" si="248"/>
        <v>32.572800000000001</v>
      </c>
      <c r="AE1075" s="63">
        <f>VLOOKUP(L1075,'Status Report'!B:W,20,0)</f>
        <v>58</v>
      </c>
      <c r="AF1075" s="63">
        <f>VLOOKUP(L1075,'Status Report'!B:W,21,0)</f>
        <v>36</v>
      </c>
      <c r="AG1075" s="63">
        <f>VLOOKUP(L1075,'Status Report'!B:W,22,0)</f>
        <v>4</v>
      </c>
      <c r="AH1075" s="22">
        <f t="shared" si="249"/>
        <v>2.5055999999999998E-2</v>
      </c>
      <c r="AI1075" t="s">
        <v>990</v>
      </c>
      <c r="AK1075" s="63">
        <f>IFERROR(VLOOKUP(G1075,ASEAN!A:A,1,0),0)</f>
        <v>0</v>
      </c>
      <c r="AL1075" s="63">
        <f>IFERROR(VLOOKUP(D1075,'[3]customer specs'!$B$1:$D$65536,3,0),0)</f>
        <v>0</v>
      </c>
      <c r="AM1075" s="64">
        <f t="shared" si="250"/>
        <v>0</v>
      </c>
      <c r="AN1075" s="64">
        <f t="shared" si="251"/>
        <v>0</v>
      </c>
      <c r="AO1075" s="63"/>
      <c r="AP1075" s="63"/>
      <c r="AQ1075" s="63" t="str">
        <f t="shared" si="252"/>
        <v>no</v>
      </c>
      <c r="AR1075" s="20">
        <f t="shared" si="253"/>
        <v>97.718400000000003</v>
      </c>
      <c r="AS1075" s="63"/>
      <c r="AT1075" s="23">
        <f t="shared" si="243"/>
        <v>0.12</v>
      </c>
      <c r="AU1075" s="65">
        <f t="shared" si="254"/>
        <v>37.014545454545456</v>
      </c>
      <c r="AV1075" s="65"/>
      <c r="AW1075" s="65">
        <f t="shared" si="255"/>
        <v>111.04363636363637</v>
      </c>
      <c r="AX1075" s="65"/>
      <c r="AY1075" s="63">
        <f>VLOOKUP(L1075,'Status Report'!B:CF,81,0)</f>
        <v>0</v>
      </c>
      <c r="AZ1075" s="63" t="str">
        <f>VLOOKUP(L1075,'Status Report'!B:S,18,0)</f>
        <v>Ellina Smirnova</v>
      </c>
      <c r="BB1075" s="63">
        <f>VLOOKUP(L1075,'Status Report'!B:Z,25,0)</f>
        <v>2</v>
      </c>
      <c r="BC1075" s="63">
        <f t="shared" si="256"/>
        <v>6</v>
      </c>
      <c r="BF1075">
        <f>VLOOKUP(L1075,'Status Report'!B:CE,82,0)</f>
        <v>0</v>
      </c>
      <c r="BG1075">
        <f>VLOOKUP(L1075,'Status Report'!B:CF,83,0)</f>
        <v>0</v>
      </c>
      <c r="BH1075">
        <f>VLOOKUP(L1075,'Status Report'!B:CG,84,0)</f>
        <v>0</v>
      </c>
      <c r="BI1075" t="s">
        <v>901</v>
      </c>
      <c r="BJ1075" t="s">
        <v>795</v>
      </c>
      <c r="BM1075" s="67">
        <f t="shared" si="257"/>
        <v>22</v>
      </c>
    </row>
    <row r="1076" spans="1:65" x14ac:dyDescent="0.25">
      <c r="A1076" s="68" t="str">
        <f>VLOOKUP(L1076,'Status Report'!B:CB,79,0)</f>
        <v>Heineken UCL</v>
      </c>
      <c r="C1076">
        <v>20006103</v>
      </c>
      <c r="D1076">
        <v>3090233</v>
      </c>
      <c r="E1076" t="s">
        <v>835</v>
      </c>
      <c r="F1076" t="s">
        <v>836</v>
      </c>
      <c r="G1076" t="str">
        <f>VLOOKUP(D1076,'[2]sold to'!$A:$H,8,0)</f>
        <v>Hungary</v>
      </c>
      <c r="H1076" t="str">
        <f>VLOOKUP(D1076,'[2]sold to'!$A:$I,9,0)</f>
        <v>Europe</v>
      </c>
      <c r="K1076">
        <v>370</v>
      </c>
      <c r="L1076">
        <v>88026491</v>
      </c>
      <c r="M1076" t="s">
        <v>317</v>
      </c>
      <c r="N1076">
        <v>4</v>
      </c>
      <c r="P1076" t="str">
        <f>VLOOKUP(L1076,'Status Report'!B:AA,26,0)</f>
        <v>China</v>
      </c>
      <c r="Q1076" t="str">
        <f>VLOOKUP(L1076,'Status Report'!B:AB,27,0)</f>
        <v>Textiles-Clothing</v>
      </c>
      <c r="R1076">
        <f>VLOOKUP(L1076,'Status Report'!B:X,23,0)</f>
        <v>500</v>
      </c>
      <c r="S1076" t="str">
        <f>VLOOKUP(L1076,'Status Report'!B:T,19,0)</f>
        <v>Promocean The Netherlands BV</v>
      </c>
      <c r="T1076" s="62">
        <f>VLOOKUP(L1076,'Status Report'!B:E,4,0)</f>
        <v>3</v>
      </c>
      <c r="U1076" s="19">
        <f>_xlfn.IFS(AI1076="Den Bosch",VLOOKUP(L1076,'Status Report'!B:AM,35,0),AI1076="Yantian",VLOOKUP(L1076,'Status Report'!B:AM,36,0),AI1076="",IF(H1076="Asia Pacific",VLOOKUP(L1076,'Status Report'!B:AM,36,0),VLOOKUP(L1076,'Status Report'!B:AM,35,0)),AI1076="Direct shipment",IF(H1076="Asia Pacific",VLOOKUP(L1076,'Status Report'!B:AM,36,0),VLOOKUP(L1076,'Status Report'!B:AM,35,0)))</f>
        <v>38.44</v>
      </c>
      <c r="V1076" s="20">
        <f t="shared" si="244"/>
        <v>153.76</v>
      </c>
      <c r="W1076" s="19">
        <f>_xlfn.IFS(AI1076="Den Bosch",VLOOKUP(L1076,'Status Report'!B:AM,37,0),AI1076="Yantian",VLOOKUP(L1076,'Status Report'!B:AM,38,0),AI1076="",IF(H1076="Asia Pacific",VLOOKUP(L1076,'Status Report'!B:AM,38,0),VLOOKUP(L1076,'Status Report'!B:AM,37,0)),AI1076="Direct shipment",IF(H1076="Asia Pacific",VLOOKUP(L1076,'Status Report'!B:AM,38,0),VLOOKUP(L1076,'Status Report'!B:AM,37,0)))</f>
        <v>38.44</v>
      </c>
      <c r="X1076" s="20">
        <f t="shared" si="245"/>
        <v>153.76</v>
      </c>
      <c r="Y1076" s="20">
        <f>_xlfn.IFS(AI1076="Den Bosch",VLOOKUP(L1076,'Status Report'!B:AO,39,0),AI1076="Yantian",VLOOKUP(L1076,'Status Report'!B:AO,40,0),AI1076="",IF(H1076="Asia Pacific",VLOOKUP(L1076,'Status Report'!B:AO,40,0),VLOOKUP(L1076,'Status Report'!B:AO,39,0)),AI1076="Direct shipment",IF(H1076="Asia Pacific",VLOOKUP(L1076,'Status Report'!B:AO,40,0),VLOOKUP(L1076,'Status Report'!B:AO,39,0)))</f>
        <v>0</v>
      </c>
      <c r="Z1076" s="20">
        <f t="shared" si="246"/>
        <v>0</v>
      </c>
      <c r="AA1076" s="20">
        <f t="shared" si="247"/>
        <v>153.76</v>
      </c>
      <c r="AB1076" s="21">
        <f>_xlfn.IFS(AI1076="Den Bosch",VLOOKUP(L1076,'Status Report'!B:AM,33,0),AI1076="Yantian",VLOOKUP(L1076,'Status Report'!B:AM,34,0),AI1076="",IF(H1076="Asia Pacific",VLOOKUP(L1076,'Status Report'!B:AM,34,0),VLOOKUP(L1076,'Status Report'!B:AM,33,0)),AI1076="Direct shipment",IF(H1076="Asia Pacific",VLOOKUP(L1076,'Status Report'!B:AM,34,0),VLOOKUP(L1076,'Status Report'!B:AM,33,0)))</f>
        <v>32.572800000000001</v>
      </c>
      <c r="AC1076" s="21">
        <f>VLOOKUP(L1076,'Status Report'!B:CE,82,0)</f>
        <v>0</v>
      </c>
      <c r="AD1076" s="21">
        <f t="shared" si="248"/>
        <v>32.572800000000001</v>
      </c>
      <c r="AE1076" s="63">
        <f>VLOOKUP(L1076,'Status Report'!B:W,20,0)</f>
        <v>58</v>
      </c>
      <c r="AF1076" s="63">
        <f>VLOOKUP(L1076,'Status Report'!B:W,21,0)</f>
        <v>36</v>
      </c>
      <c r="AG1076" s="63">
        <f>VLOOKUP(L1076,'Status Report'!B:W,22,0)</f>
        <v>4</v>
      </c>
      <c r="AH1076" s="22">
        <f t="shared" si="249"/>
        <v>3.3408E-2</v>
      </c>
      <c r="AI1076" t="s">
        <v>990</v>
      </c>
      <c r="AK1076" s="63">
        <f>IFERROR(VLOOKUP(G1076,ASEAN!A:A,1,0),0)</f>
        <v>0</v>
      </c>
      <c r="AL1076" s="63">
        <f>IFERROR(VLOOKUP(D1076,'[3]customer specs'!$B$1:$D$65536,3,0),0)</f>
        <v>0</v>
      </c>
      <c r="AM1076" s="64">
        <f t="shared" si="250"/>
        <v>0</v>
      </c>
      <c r="AN1076" s="64">
        <f t="shared" si="251"/>
        <v>0</v>
      </c>
      <c r="AO1076" s="63"/>
      <c r="AP1076" s="63"/>
      <c r="AQ1076" s="63" t="str">
        <f t="shared" si="252"/>
        <v>no</v>
      </c>
      <c r="AR1076" s="20">
        <f t="shared" si="253"/>
        <v>130.2912</v>
      </c>
      <c r="AS1076" s="63"/>
      <c r="AT1076" s="23">
        <f t="shared" si="243"/>
        <v>0.12</v>
      </c>
      <c r="AU1076" s="65">
        <f t="shared" si="254"/>
        <v>37.014545454545456</v>
      </c>
      <c r="AV1076" s="65"/>
      <c r="AW1076" s="65">
        <f t="shared" si="255"/>
        <v>148.05818181818182</v>
      </c>
      <c r="AX1076" s="65"/>
      <c r="AY1076" s="63">
        <f>VLOOKUP(L1076,'Status Report'!B:CF,81,0)</f>
        <v>0</v>
      </c>
      <c r="AZ1076" s="63" t="str">
        <f>VLOOKUP(L1076,'Status Report'!B:S,18,0)</f>
        <v>Ellina Smirnova</v>
      </c>
      <c r="BB1076" s="63">
        <f>VLOOKUP(L1076,'Status Report'!B:Z,25,0)</f>
        <v>2</v>
      </c>
      <c r="BC1076" s="63">
        <f t="shared" si="256"/>
        <v>8</v>
      </c>
      <c r="BF1076">
        <f>VLOOKUP(L1076,'Status Report'!B:CE,82,0)</f>
        <v>0</v>
      </c>
      <c r="BG1076">
        <f>VLOOKUP(L1076,'Status Report'!B:CF,83,0)</f>
        <v>0</v>
      </c>
      <c r="BH1076">
        <f>VLOOKUP(L1076,'Status Report'!B:CG,84,0)</f>
        <v>0</v>
      </c>
      <c r="BI1076" t="s">
        <v>901</v>
      </c>
      <c r="BJ1076" t="s">
        <v>795</v>
      </c>
      <c r="BM1076" s="67">
        <f t="shared" si="257"/>
        <v>167</v>
      </c>
    </row>
    <row r="1077" spans="1:65" x14ac:dyDescent="0.25">
      <c r="A1077" s="68" t="str">
        <f>VLOOKUP(L1077,'Status Report'!B:CB,79,0)</f>
        <v>Heineken UCL</v>
      </c>
      <c r="C1077">
        <v>20006103</v>
      </c>
      <c r="D1077">
        <v>3090233</v>
      </c>
      <c r="E1077" t="s">
        <v>835</v>
      </c>
      <c r="F1077" t="s">
        <v>836</v>
      </c>
      <c r="G1077" t="str">
        <f>VLOOKUP(D1077,'[2]sold to'!$A:$H,8,0)</f>
        <v>Hungary</v>
      </c>
      <c r="H1077" t="str">
        <f>VLOOKUP(D1077,'[2]sold to'!$A:$I,9,0)</f>
        <v>Europe</v>
      </c>
      <c r="K1077">
        <v>380</v>
      </c>
      <c r="L1077">
        <v>88026492</v>
      </c>
      <c r="M1077" t="s">
        <v>318</v>
      </c>
      <c r="N1077">
        <v>3</v>
      </c>
      <c r="P1077" t="str">
        <f>VLOOKUP(L1077,'Status Report'!B:AA,26,0)</f>
        <v>China</v>
      </c>
      <c r="Q1077" t="str">
        <f>VLOOKUP(L1077,'Status Report'!B:AB,27,0)</f>
        <v>Textiles-Clothing</v>
      </c>
      <c r="R1077">
        <f>VLOOKUP(L1077,'Status Report'!B:X,23,0)</f>
        <v>500</v>
      </c>
      <c r="S1077" t="str">
        <f>VLOOKUP(L1077,'Status Report'!B:T,19,0)</f>
        <v>Promocean The Netherlands BV</v>
      </c>
      <c r="T1077" s="62">
        <f>VLOOKUP(L1077,'Status Report'!B:E,4,0)</f>
        <v>3</v>
      </c>
      <c r="U1077" s="19">
        <f>_xlfn.IFS(AI1077="Den Bosch",VLOOKUP(L1077,'Status Report'!B:AM,35,0),AI1077="Yantian",VLOOKUP(L1077,'Status Report'!B:AM,36,0),AI1077="",IF(H1077="Asia Pacific",VLOOKUP(L1077,'Status Report'!B:AM,36,0),VLOOKUP(L1077,'Status Report'!B:AM,35,0)),AI1077="Direct shipment",IF(H1077="Asia Pacific",VLOOKUP(L1077,'Status Report'!B:AM,36,0),VLOOKUP(L1077,'Status Report'!B:AM,35,0)))</f>
        <v>38.44</v>
      </c>
      <c r="V1077" s="20">
        <f t="shared" si="244"/>
        <v>115.32</v>
      </c>
      <c r="W1077" s="19">
        <f>_xlfn.IFS(AI1077="Den Bosch",VLOOKUP(L1077,'Status Report'!B:AM,37,0),AI1077="Yantian",VLOOKUP(L1077,'Status Report'!B:AM,38,0),AI1077="",IF(H1077="Asia Pacific",VLOOKUP(L1077,'Status Report'!B:AM,38,0),VLOOKUP(L1077,'Status Report'!B:AM,37,0)),AI1077="Direct shipment",IF(H1077="Asia Pacific",VLOOKUP(L1077,'Status Report'!B:AM,38,0),VLOOKUP(L1077,'Status Report'!B:AM,37,0)))</f>
        <v>38.44</v>
      </c>
      <c r="X1077" s="20">
        <f t="shared" si="245"/>
        <v>115.32</v>
      </c>
      <c r="Y1077" s="20">
        <f>_xlfn.IFS(AI1077="Den Bosch",VLOOKUP(L1077,'Status Report'!B:AO,39,0),AI1077="Yantian",VLOOKUP(L1077,'Status Report'!B:AO,40,0),AI1077="",IF(H1077="Asia Pacific",VLOOKUP(L1077,'Status Report'!B:AO,40,0),VLOOKUP(L1077,'Status Report'!B:AO,39,0)),AI1077="Direct shipment",IF(H1077="Asia Pacific",VLOOKUP(L1077,'Status Report'!B:AO,40,0),VLOOKUP(L1077,'Status Report'!B:AO,39,0)))</f>
        <v>0</v>
      </c>
      <c r="Z1077" s="20">
        <f t="shared" si="246"/>
        <v>0</v>
      </c>
      <c r="AA1077" s="20">
        <f t="shared" si="247"/>
        <v>115.32</v>
      </c>
      <c r="AB1077" s="21">
        <f>_xlfn.IFS(AI1077="Den Bosch",VLOOKUP(L1077,'Status Report'!B:AM,33,0),AI1077="Yantian",VLOOKUP(L1077,'Status Report'!B:AM,34,0),AI1077="",IF(H1077="Asia Pacific",VLOOKUP(L1077,'Status Report'!B:AM,34,0),VLOOKUP(L1077,'Status Report'!B:AM,33,0)),AI1077="Direct shipment",IF(H1077="Asia Pacific",VLOOKUP(L1077,'Status Report'!B:AM,34,0),VLOOKUP(L1077,'Status Report'!B:AM,33,0)))</f>
        <v>32.572800000000001</v>
      </c>
      <c r="AC1077" s="21">
        <f>VLOOKUP(L1077,'Status Report'!B:CE,82,0)</f>
        <v>0</v>
      </c>
      <c r="AD1077" s="21">
        <f t="shared" si="248"/>
        <v>32.572800000000001</v>
      </c>
      <c r="AE1077" s="63">
        <f>VLOOKUP(L1077,'Status Report'!B:W,20,0)</f>
        <v>58</v>
      </c>
      <c r="AF1077" s="63">
        <f>VLOOKUP(L1077,'Status Report'!B:W,21,0)</f>
        <v>36</v>
      </c>
      <c r="AG1077" s="63">
        <f>VLOOKUP(L1077,'Status Report'!B:W,22,0)</f>
        <v>4</v>
      </c>
      <c r="AH1077" s="22">
        <f t="shared" si="249"/>
        <v>2.5055999999999998E-2</v>
      </c>
      <c r="AI1077" t="s">
        <v>990</v>
      </c>
      <c r="AK1077" s="63">
        <f>IFERROR(VLOOKUP(G1077,ASEAN!A:A,1,0),0)</f>
        <v>0</v>
      </c>
      <c r="AL1077" s="63">
        <f>IFERROR(VLOOKUP(D1077,'[3]customer specs'!$B$1:$D$65536,3,0),0)</f>
        <v>0</v>
      </c>
      <c r="AM1077" s="64">
        <f t="shared" si="250"/>
        <v>0</v>
      </c>
      <c r="AN1077" s="64">
        <f t="shared" si="251"/>
        <v>0</v>
      </c>
      <c r="AO1077" s="63"/>
      <c r="AP1077" s="63"/>
      <c r="AQ1077" s="63" t="str">
        <f t="shared" si="252"/>
        <v>no</v>
      </c>
      <c r="AR1077" s="20">
        <f t="shared" si="253"/>
        <v>97.718400000000003</v>
      </c>
      <c r="AS1077" s="63"/>
      <c r="AT1077" s="23">
        <f t="shared" si="243"/>
        <v>0.12</v>
      </c>
      <c r="AU1077" s="65">
        <f t="shared" si="254"/>
        <v>37.014545454545456</v>
      </c>
      <c r="AV1077" s="65"/>
      <c r="AW1077" s="65">
        <f t="shared" si="255"/>
        <v>111.04363636363637</v>
      </c>
      <c r="AX1077" s="65"/>
      <c r="AY1077" s="63">
        <f>VLOOKUP(L1077,'Status Report'!B:CF,81,0)</f>
        <v>0</v>
      </c>
      <c r="AZ1077" s="63" t="str">
        <f>VLOOKUP(L1077,'Status Report'!B:S,18,0)</f>
        <v>Ellina Smirnova</v>
      </c>
      <c r="BB1077" s="63">
        <f>VLOOKUP(L1077,'Status Report'!B:Z,25,0)</f>
        <v>2</v>
      </c>
      <c r="BC1077" s="63">
        <f t="shared" si="256"/>
        <v>6</v>
      </c>
      <c r="BF1077">
        <f>VLOOKUP(L1077,'Status Report'!B:CE,82,0)</f>
        <v>0</v>
      </c>
      <c r="BG1077">
        <f>VLOOKUP(L1077,'Status Report'!B:CF,83,0)</f>
        <v>0</v>
      </c>
      <c r="BH1077">
        <f>VLOOKUP(L1077,'Status Report'!B:CG,84,0)</f>
        <v>0</v>
      </c>
      <c r="BI1077" t="s">
        <v>901</v>
      </c>
      <c r="BJ1077" t="s">
        <v>795</v>
      </c>
      <c r="BM1077" s="67">
        <f t="shared" si="257"/>
        <v>176</v>
      </c>
    </row>
    <row r="1078" spans="1:65" x14ac:dyDescent="0.25">
      <c r="A1078" s="68" t="str">
        <f>VLOOKUP(L1078,'Status Report'!B:CB,79,0)</f>
        <v>Heineken UCL</v>
      </c>
      <c r="C1078">
        <v>20006103</v>
      </c>
      <c r="D1078">
        <v>3090233</v>
      </c>
      <c r="E1078" t="s">
        <v>835</v>
      </c>
      <c r="F1078" t="s">
        <v>836</v>
      </c>
      <c r="G1078" t="str">
        <f>VLOOKUP(D1078,'[2]sold to'!$A:$H,8,0)</f>
        <v>Hungary</v>
      </c>
      <c r="H1078" t="str">
        <f>VLOOKUP(D1078,'[2]sold to'!$A:$I,9,0)</f>
        <v>Europe</v>
      </c>
      <c r="K1078">
        <v>390</v>
      </c>
      <c r="L1078">
        <v>88026470</v>
      </c>
      <c r="M1078" t="s">
        <v>299</v>
      </c>
      <c r="N1078">
        <v>2</v>
      </c>
      <c r="P1078" t="str">
        <f>VLOOKUP(L1078,'Status Report'!B:AA,26,0)</f>
        <v>China</v>
      </c>
      <c r="Q1078" t="str">
        <f>VLOOKUP(L1078,'Status Report'!B:AB,27,0)</f>
        <v>Textiles-Clothing</v>
      </c>
      <c r="R1078">
        <f>VLOOKUP(L1078,'Status Report'!B:X,23,0)</f>
        <v>500</v>
      </c>
      <c r="S1078" t="str">
        <f>VLOOKUP(L1078,'Status Report'!B:T,19,0)</f>
        <v>Promocean The Netherlands BV</v>
      </c>
      <c r="T1078" s="62">
        <f>VLOOKUP(L1078,'Status Report'!B:E,4,0)</f>
        <v>3</v>
      </c>
      <c r="U1078" s="19">
        <f>_xlfn.IFS(AI1078="Den Bosch",VLOOKUP(L1078,'Status Report'!B:AM,35,0),AI1078="Yantian",VLOOKUP(L1078,'Status Report'!B:AM,36,0),AI1078="",IF(H1078="Asia Pacific",VLOOKUP(L1078,'Status Report'!B:AM,36,0),VLOOKUP(L1078,'Status Report'!B:AM,35,0)),AI1078="Direct shipment",IF(H1078="Asia Pacific",VLOOKUP(L1078,'Status Report'!B:AM,36,0),VLOOKUP(L1078,'Status Report'!B:AM,35,0)))</f>
        <v>38.86</v>
      </c>
      <c r="V1078" s="20">
        <f t="shared" si="244"/>
        <v>77.72</v>
      </c>
      <c r="W1078" s="19">
        <f>_xlfn.IFS(AI1078="Den Bosch",VLOOKUP(L1078,'Status Report'!B:AM,37,0),AI1078="Yantian",VLOOKUP(L1078,'Status Report'!B:AM,38,0),AI1078="",IF(H1078="Asia Pacific",VLOOKUP(L1078,'Status Report'!B:AM,38,0),VLOOKUP(L1078,'Status Report'!B:AM,37,0)),AI1078="Direct shipment",IF(H1078="Asia Pacific",VLOOKUP(L1078,'Status Report'!B:AM,38,0),VLOOKUP(L1078,'Status Report'!B:AM,37,0)))</f>
        <v>38.86</v>
      </c>
      <c r="X1078" s="20">
        <f t="shared" si="245"/>
        <v>77.72</v>
      </c>
      <c r="Y1078" s="20">
        <f>_xlfn.IFS(AI1078="Den Bosch",VLOOKUP(L1078,'Status Report'!B:AO,39,0),AI1078="Yantian",VLOOKUP(L1078,'Status Report'!B:AO,40,0),AI1078="",IF(H1078="Asia Pacific",VLOOKUP(L1078,'Status Report'!B:AO,40,0),VLOOKUP(L1078,'Status Report'!B:AO,39,0)),AI1078="Direct shipment",IF(H1078="Asia Pacific",VLOOKUP(L1078,'Status Report'!B:AO,40,0),VLOOKUP(L1078,'Status Report'!B:AO,39,0)))</f>
        <v>0</v>
      </c>
      <c r="Z1078" s="20">
        <f t="shared" si="246"/>
        <v>0</v>
      </c>
      <c r="AA1078" s="20">
        <f t="shared" si="247"/>
        <v>77.72</v>
      </c>
      <c r="AB1078" s="21">
        <f>_xlfn.IFS(AI1078="Den Bosch",VLOOKUP(L1078,'Status Report'!B:AM,33,0),AI1078="Yantian",VLOOKUP(L1078,'Status Report'!B:AM,34,0),AI1078="",IF(H1078="Asia Pacific",VLOOKUP(L1078,'Status Report'!B:AM,34,0),VLOOKUP(L1078,'Status Report'!B:AM,33,0)),AI1078="Direct shipment",IF(H1078="Asia Pacific",VLOOKUP(L1078,'Status Report'!B:AM,34,0),VLOOKUP(L1078,'Status Report'!B:AM,33,0)))</f>
        <v>33.017399999999995</v>
      </c>
      <c r="AC1078" s="21">
        <f>VLOOKUP(L1078,'Status Report'!B:CE,82,0)</f>
        <v>0</v>
      </c>
      <c r="AD1078" s="21">
        <f t="shared" si="248"/>
        <v>33.017399999999995</v>
      </c>
      <c r="AE1078" s="63">
        <f>VLOOKUP(L1078,'Status Report'!B:W,20,0)</f>
        <v>58</v>
      </c>
      <c r="AF1078" s="63">
        <f>VLOOKUP(L1078,'Status Report'!B:W,21,0)</f>
        <v>36</v>
      </c>
      <c r="AG1078" s="63">
        <f>VLOOKUP(L1078,'Status Report'!B:W,22,0)</f>
        <v>4</v>
      </c>
      <c r="AH1078" s="22">
        <f t="shared" si="249"/>
        <v>1.6704E-2</v>
      </c>
      <c r="AI1078" t="s">
        <v>990</v>
      </c>
      <c r="AK1078" s="63">
        <f>IFERROR(VLOOKUP(G1078,ASEAN!A:A,1,0),0)</f>
        <v>0</v>
      </c>
      <c r="AL1078" s="63">
        <f>IFERROR(VLOOKUP(D1078,'[3]customer specs'!$B$1:$D$65536,3,0),0)</f>
        <v>0</v>
      </c>
      <c r="AM1078" s="64">
        <f t="shared" si="250"/>
        <v>0</v>
      </c>
      <c r="AN1078" s="64">
        <f t="shared" si="251"/>
        <v>0</v>
      </c>
      <c r="AO1078" s="63"/>
      <c r="AP1078" s="63"/>
      <c r="AQ1078" s="63" t="str">
        <f t="shared" si="252"/>
        <v>no</v>
      </c>
      <c r="AR1078" s="20">
        <f t="shared" si="253"/>
        <v>66.03479999999999</v>
      </c>
      <c r="AS1078" s="63"/>
      <c r="AT1078" s="23">
        <f t="shared" ref="AT1078:AT1141" si="258">IF(AS1078=0.045,0.045,IF(AS1078=0.035,0.035,0.12))</f>
        <v>0.12</v>
      </c>
      <c r="AU1078" s="65">
        <f t="shared" si="254"/>
        <v>37.519772727272724</v>
      </c>
      <c r="AV1078" s="65"/>
      <c r="AW1078" s="65">
        <f t="shared" si="255"/>
        <v>75.039545454545447</v>
      </c>
      <c r="AX1078" s="65"/>
      <c r="AY1078" s="63">
        <f>VLOOKUP(L1078,'Status Report'!B:CF,81,0)</f>
        <v>0</v>
      </c>
      <c r="AZ1078" s="63" t="str">
        <f>VLOOKUP(L1078,'Status Report'!B:S,18,0)</f>
        <v>Ellina Smirnova</v>
      </c>
      <c r="BB1078" s="63">
        <f>VLOOKUP(L1078,'Status Report'!B:Z,25,0)</f>
        <v>2</v>
      </c>
      <c r="BC1078" s="63">
        <f t="shared" si="256"/>
        <v>4</v>
      </c>
      <c r="BF1078">
        <f>VLOOKUP(L1078,'Status Report'!B:CE,82,0)</f>
        <v>0</v>
      </c>
      <c r="BG1078">
        <f>VLOOKUP(L1078,'Status Report'!B:CF,83,0)</f>
        <v>0</v>
      </c>
      <c r="BH1078">
        <f>VLOOKUP(L1078,'Status Report'!B:CG,84,0)</f>
        <v>0</v>
      </c>
      <c r="BI1078" t="s">
        <v>901</v>
      </c>
      <c r="BJ1078" t="s">
        <v>795</v>
      </c>
      <c r="BM1078" s="67">
        <f t="shared" si="257"/>
        <v>123</v>
      </c>
    </row>
    <row r="1079" spans="1:65" x14ac:dyDescent="0.25">
      <c r="A1079" s="68" t="str">
        <f>VLOOKUP(L1079,'Status Report'!B:CB,79,0)</f>
        <v>Heineken UCL</v>
      </c>
      <c r="C1079">
        <v>20006103</v>
      </c>
      <c r="D1079">
        <v>3090233</v>
      </c>
      <c r="E1079" t="s">
        <v>835</v>
      </c>
      <c r="F1079" t="s">
        <v>836</v>
      </c>
      <c r="G1079" t="str">
        <f>VLOOKUP(D1079,'[2]sold to'!$A:$H,8,0)</f>
        <v>Hungary</v>
      </c>
      <c r="H1079" t="str">
        <f>VLOOKUP(D1079,'[2]sold to'!$A:$I,9,0)</f>
        <v>Europe</v>
      </c>
      <c r="K1079">
        <v>400</v>
      </c>
      <c r="L1079">
        <v>88026471</v>
      </c>
      <c r="M1079" t="s">
        <v>300</v>
      </c>
      <c r="N1079">
        <v>2</v>
      </c>
      <c r="P1079" t="str">
        <f>VLOOKUP(L1079,'Status Report'!B:AA,26,0)</f>
        <v>China</v>
      </c>
      <c r="Q1079" t="str">
        <f>VLOOKUP(L1079,'Status Report'!B:AB,27,0)</f>
        <v>Textiles-Clothing</v>
      </c>
      <c r="R1079">
        <f>VLOOKUP(L1079,'Status Report'!B:X,23,0)</f>
        <v>500</v>
      </c>
      <c r="S1079" t="str">
        <f>VLOOKUP(L1079,'Status Report'!B:T,19,0)</f>
        <v>Promocean The Netherlands BV</v>
      </c>
      <c r="T1079" s="62">
        <f>VLOOKUP(L1079,'Status Report'!B:E,4,0)</f>
        <v>3</v>
      </c>
      <c r="U1079" s="19">
        <f>_xlfn.IFS(AI1079="Den Bosch",VLOOKUP(L1079,'Status Report'!B:AM,35,0),AI1079="Yantian",VLOOKUP(L1079,'Status Report'!B:AM,36,0),AI1079="",IF(H1079="Asia Pacific",VLOOKUP(L1079,'Status Report'!B:AM,36,0),VLOOKUP(L1079,'Status Report'!B:AM,35,0)),AI1079="Direct shipment",IF(H1079="Asia Pacific",VLOOKUP(L1079,'Status Report'!B:AM,36,0),VLOOKUP(L1079,'Status Report'!B:AM,35,0)))</f>
        <v>38.86</v>
      </c>
      <c r="V1079" s="20">
        <f t="shared" si="244"/>
        <v>77.72</v>
      </c>
      <c r="W1079" s="19">
        <f>_xlfn.IFS(AI1079="Den Bosch",VLOOKUP(L1079,'Status Report'!B:AM,37,0),AI1079="Yantian",VLOOKUP(L1079,'Status Report'!B:AM,38,0),AI1079="",IF(H1079="Asia Pacific",VLOOKUP(L1079,'Status Report'!B:AM,38,0),VLOOKUP(L1079,'Status Report'!B:AM,37,0)),AI1079="Direct shipment",IF(H1079="Asia Pacific",VLOOKUP(L1079,'Status Report'!B:AM,38,0),VLOOKUP(L1079,'Status Report'!B:AM,37,0)))</f>
        <v>38.86</v>
      </c>
      <c r="X1079" s="20">
        <f t="shared" si="245"/>
        <v>77.72</v>
      </c>
      <c r="Y1079" s="20">
        <f>_xlfn.IFS(AI1079="Den Bosch",VLOOKUP(L1079,'Status Report'!B:AO,39,0),AI1079="Yantian",VLOOKUP(L1079,'Status Report'!B:AO,40,0),AI1079="",IF(H1079="Asia Pacific",VLOOKUP(L1079,'Status Report'!B:AO,40,0),VLOOKUP(L1079,'Status Report'!B:AO,39,0)),AI1079="Direct shipment",IF(H1079="Asia Pacific",VLOOKUP(L1079,'Status Report'!B:AO,40,0),VLOOKUP(L1079,'Status Report'!B:AO,39,0)))</f>
        <v>0</v>
      </c>
      <c r="Z1079" s="20">
        <f t="shared" si="246"/>
        <v>0</v>
      </c>
      <c r="AA1079" s="20">
        <f t="shared" si="247"/>
        <v>77.72</v>
      </c>
      <c r="AB1079" s="21">
        <f>_xlfn.IFS(AI1079="Den Bosch",VLOOKUP(L1079,'Status Report'!B:AM,33,0),AI1079="Yantian",VLOOKUP(L1079,'Status Report'!B:AM,34,0),AI1079="",IF(H1079="Asia Pacific",VLOOKUP(L1079,'Status Report'!B:AM,34,0),VLOOKUP(L1079,'Status Report'!B:AM,33,0)),AI1079="Direct shipment",IF(H1079="Asia Pacific",VLOOKUP(L1079,'Status Report'!B:AM,34,0),VLOOKUP(L1079,'Status Report'!B:AM,33,0)))</f>
        <v>33.017399999999995</v>
      </c>
      <c r="AC1079" s="21">
        <f>VLOOKUP(L1079,'Status Report'!B:CE,82,0)</f>
        <v>0</v>
      </c>
      <c r="AD1079" s="21">
        <f t="shared" si="248"/>
        <v>33.017399999999995</v>
      </c>
      <c r="AE1079" s="63">
        <f>VLOOKUP(L1079,'Status Report'!B:W,20,0)</f>
        <v>58</v>
      </c>
      <c r="AF1079" s="63">
        <f>VLOOKUP(L1079,'Status Report'!B:W,21,0)</f>
        <v>36</v>
      </c>
      <c r="AG1079" s="63">
        <f>VLOOKUP(L1079,'Status Report'!B:W,22,0)</f>
        <v>4</v>
      </c>
      <c r="AH1079" s="22">
        <f t="shared" si="249"/>
        <v>1.6704E-2</v>
      </c>
      <c r="AI1079" t="s">
        <v>990</v>
      </c>
      <c r="AK1079" s="63">
        <f>IFERROR(VLOOKUP(G1079,ASEAN!A:A,1,0),0)</f>
        <v>0</v>
      </c>
      <c r="AL1079" s="63">
        <f>IFERROR(VLOOKUP(D1079,'[3]customer specs'!$B$1:$D$65536,3,0),0)</f>
        <v>0</v>
      </c>
      <c r="AM1079" s="64">
        <f t="shared" si="250"/>
        <v>0</v>
      </c>
      <c r="AN1079" s="64">
        <f t="shared" si="251"/>
        <v>0</v>
      </c>
      <c r="AO1079" s="63"/>
      <c r="AP1079" s="63"/>
      <c r="AQ1079" s="63" t="str">
        <f t="shared" si="252"/>
        <v>no</v>
      </c>
      <c r="AR1079" s="20">
        <f t="shared" si="253"/>
        <v>66.03479999999999</v>
      </c>
      <c r="AS1079" s="63"/>
      <c r="AT1079" s="23">
        <f t="shared" si="258"/>
        <v>0.12</v>
      </c>
      <c r="AU1079" s="65">
        <f t="shared" si="254"/>
        <v>37.519772727272724</v>
      </c>
      <c r="AV1079" s="65"/>
      <c r="AW1079" s="65">
        <f t="shared" si="255"/>
        <v>75.039545454545447</v>
      </c>
      <c r="AX1079" s="65"/>
      <c r="AY1079" s="63">
        <f>VLOOKUP(L1079,'Status Report'!B:CF,81,0)</f>
        <v>0</v>
      </c>
      <c r="AZ1079" s="63" t="str">
        <f>VLOOKUP(L1079,'Status Report'!B:S,18,0)</f>
        <v>Ellina Smirnova</v>
      </c>
      <c r="BB1079" s="63">
        <f>VLOOKUP(L1079,'Status Report'!B:Z,25,0)</f>
        <v>2</v>
      </c>
      <c r="BC1079" s="63">
        <f t="shared" si="256"/>
        <v>4</v>
      </c>
      <c r="BF1079">
        <f>VLOOKUP(L1079,'Status Report'!B:CE,82,0)</f>
        <v>0</v>
      </c>
      <c r="BG1079">
        <f>VLOOKUP(L1079,'Status Report'!B:CF,83,0)</f>
        <v>0</v>
      </c>
      <c r="BH1079">
        <f>VLOOKUP(L1079,'Status Report'!B:CG,84,0)</f>
        <v>0</v>
      </c>
      <c r="BI1079" t="s">
        <v>901</v>
      </c>
      <c r="BJ1079" t="s">
        <v>795</v>
      </c>
      <c r="BM1079" s="67">
        <f t="shared" si="257"/>
        <v>354</v>
      </c>
    </row>
    <row r="1080" spans="1:65" x14ac:dyDescent="0.25">
      <c r="A1080" s="68" t="str">
        <f>VLOOKUP(L1080,'Status Report'!B:CB,79,0)</f>
        <v>Heineken UCL</v>
      </c>
      <c r="C1080">
        <v>20006103</v>
      </c>
      <c r="D1080">
        <v>3090233</v>
      </c>
      <c r="E1080" t="s">
        <v>835</v>
      </c>
      <c r="F1080" t="s">
        <v>836</v>
      </c>
      <c r="G1080" t="str">
        <f>VLOOKUP(D1080,'[2]sold to'!$A:$H,8,0)</f>
        <v>Hungary</v>
      </c>
      <c r="H1080" t="str">
        <f>VLOOKUP(D1080,'[2]sold to'!$A:$I,9,0)</f>
        <v>Europe</v>
      </c>
      <c r="K1080">
        <v>410</v>
      </c>
      <c r="L1080">
        <v>88026472</v>
      </c>
      <c r="M1080" t="s">
        <v>301</v>
      </c>
      <c r="N1080">
        <v>1</v>
      </c>
      <c r="P1080" t="str">
        <f>VLOOKUP(L1080,'Status Report'!B:AA,26,0)</f>
        <v>China</v>
      </c>
      <c r="Q1080" t="str">
        <f>VLOOKUP(L1080,'Status Report'!B:AB,27,0)</f>
        <v>Textiles-Clothing</v>
      </c>
      <c r="R1080">
        <f>VLOOKUP(L1080,'Status Report'!B:X,23,0)</f>
        <v>500</v>
      </c>
      <c r="S1080" t="str">
        <f>VLOOKUP(L1080,'Status Report'!B:T,19,0)</f>
        <v>Promocean The Netherlands BV</v>
      </c>
      <c r="T1080" s="62">
        <f>VLOOKUP(L1080,'Status Report'!B:E,4,0)</f>
        <v>3</v>
      </c>
      <c r="U1080" s="19">
        <f>_xlfn.IFS(AI1080="Den Bosch",VLOOKUP(L1080,'Status Report'!B:AM,35,0),AI1080="Yantian",VLOOKUP(L1080,'Status Report'!B:AM,36,0),AI1080="",IF(H1080="Asia Pacific",VLOOKUP(L1080,'Status Report'!B:AM,36,0),VLOOKUP(L1080,'Status Report'!B:AM,35,0)),AI1080="Direct shipment",IF(H1080="Asia Pacific",VLOOKUP(L1080,'Status Report'!B:AM,36,0),VLOOKUP(L1080,'Status Report'!B:AM,35,0)))</f>
        <v>38.86</v>
      </c>
      <c r="V1080" s="20">
        <f t="shared" si="244"/>
        <v>38.86</v>
      </c>
      <c r="W1080" s="19">
        <f>_xlfn.IFS(AI1080="Den Bosch",VLOOKUP(L1080,'Status Report'!B:AM,37,0),AI1080="Yantian",VLOOKUP(L1080,'Status Report'!B:AM,38,0),AI1080="",IF(H1080="Asia Pacific",VLOOKUP(L1080,'Status Report'!B:AM,38,0),VLOOKUP(L1080,'Status Report'!B:AM,37,0)),AI1080="Direct shipment",IF(H1080="Asia Pacific",VLOOKUP(L1080,'Status Report'!B:AM,38,0),VLOOKUP(L1080,'Status Report'!B:AM,37,0)))</f>
        <v>38.86</v>
      </c>
      <c r="X1080" s="20">
        <f t="shared" si="245"/>
        <v>38.86</v>
      </c>
      <c r="Y1080" s="20">
        <f>_xlfn.IFS(AI1080="Den Bosch",VLOOKUP(L1080,'Status Report'!B:AO,39,0),AI1080="Yantian",VLOOKUP(L1080,'Status Report'!B:AO,40,0),AI1080="",IF(H1080="Asia Pacific",VLOOKUP(L1080,'Status Report'!B:AO,40,0),VLOOKUP(L1080,'Status Report'!B:AO,39,0)),AI1080="Direct shipment",IF(H1080="Asia Pacific",VLOOKUP(L1080,'Status Report'!B:AO,40,0),VLOOKUP(L1080,'Status Report'!B:AO,39,0)))</f>
        <v>0</v>
      </c>
      <c r="Z1080" s="20">
        <f t="shared" si="246"/>
        <v>0</v>
      </c>
      <c r="AA1080" s="20">
        <f t="shared" si="247"/>
        <v>38.86</v>
      </c>
      <c r="AB1080" s="21">
        <f>_xlfn.IFS(AI1080="Den Bosch",VLOOKUP(L1080,'Status Report'!B:AM,33,0),AI1080="Yantian",VLOOKUP(L1080,'Status Report'!B:AM,34,0),AI1080="",IF(H1080="Asia Pacific",VLOOKUP(L1080,'Status Report'!B:AM,34,0),VLOOKUP(L1080,'Status Report'!B:AM,33,0)),AI1080="Direct shipment",IF(H1080="Asia Pacific",VLOOKUP(L1080,'Status Report'!B:AM,34,0),VLOOKUP(L1080,'Status Report'!B:AM,33,0)))</f>
        <v>33.017399999999995</v>
      </c>
      <c r="AC1080" s="21">
        <f>VLOOKUP(L1080,'Status Report'!B:CE,82,0)</f>
        <v>0</v>
      </c>
      <c r="AD1080" s="21">
        <f t="shared" si="248"/>
        <v>33.017399999999995</v>
      </c>
      <c r="AE1080" s="63">
        <f>VLOOKUP(L1080,'Status Report'!B:W,20,0)</f>
        <v>58</v>
      </c>
      <c r="AF1080" s="63">
        <f>VLOOKUP(L1080,'Status Report'!B:W,21,0)</f>
        <v>36</v>
      </c>
      <c r="AG1080" s="63">
        <f>VLOOKUP(L1080,'Status Report'!B:W,22,0)</f>
        <v>4</v>
      </c>
      <c r="AH1080" s="22">
        <f t="shared" si="249"/>
        <v>8.352E-3</v>
      </c>
      <c r="AI1080" t="s">
        <v>990</v>
      </c>
      <c r="AK1080" s="63">
        <f>IFERROR(VLOOKUP(G1080,ASEAN!A:A,1,0),0)</f>
        <v>0</v>
      </c>
      <c r="AL1080" s="63">
        <f>IFERROR(VLOOKUP(D1080,'[3]customer specs'!$B$1:$D$65536,3,0),0)</f>
        <v>0</v>
      </c>
      <c r="AM1080" s="64">
        <f t="shared" si="250"/>
        <v>0</v>
      </c>
      <c r="AN1080" s="64">
        <f t="shared" si="251"/>
        <v>0</v>
      </c>
      <c r="AO1080" s="63"/>
      <c r="AP1080" s="63"/>
      <c r="AQ1080" s="63" t="str">
        <f t="shared" si="252"/>
        <v>no</v>
      </c>
      <c r="AR1080" s="20">
        <f t="shared" si="253"/>
        <v>33.017399999999995</v>
      </c>
      <c r="AS1080" s="63"/>
      <c r="AT1080" s="23">
        <f t="shared" si="258"/>
        <v>0.12</v>
      </c>
      <c r="AU1080" s="65">
        <f t="shared" si="254"/>
        <v>37.519772727272724</v>
      </c>
      <c r="AV1080" s="65"/>
      <c r="AW1080" s="65">
        <f t="shared" si="255"/>
        <v>37.519772727272724</v>
      </c>
      <c r="AX1080" s="65"/>
      <c r="AY1080" s="63">
        <f>VLOOKUP(L1080,'Status Report'!B:CF,81,0)</f>
        <v>0</v>
      </c>
      <c r="AZ1080" s="63" t="str">
        <f>VLOOKUP(L1080,'Status Report'!B:S,18,0)</f>
        <v>Ellina Smirnova</v>
      </c>
      <c r="BB1080" s="63">
        <f>VLOOKUP(L1080,'Status Report'!B:Z,25,0)</f>
        <v>2</v>
      </c>
      <c r="BC1080" s="63">
        <f t="shared" si="256"/>
        <v>2</v>
      </c>
      <c r="BF1080">
        <f>VLOOKUP(L1080,'Status Report'!B:CE,82,0)</f>
        <v>0</v>
      </c>
      <c r="BG1080">
        <f>VLOOKUP(L1080,'Status Report'!B:CF,83,0)</f>
        <v>0</v>
      </c>
      <c r="BH1080">
        <f>VLOOKUP(L1080,'Status Report'!B:CG,84,0)</f>
        <v>0</v>
      </c>
      <c r="BI1080" t="s">
        <v>901</v>
      </c>
      <c r="BJ1080" t="s">
        <v>795</v>
      </c>
      <c r="BM1080" s="67">
        <f t="shared" si="257"/>
        <v>129</v>
      </c>
    </row>
    <row r="1081" spans="1:65" x14ac:dyDescent="0.25">
      <c r="A1081" s="68" t="str">
        <f>VLOOKUP(L1081,'Status Report'!B:CB,79,0)</f>
        <v>Heineken UCL</v>
      </c>
      <c r="C1081">
        <v>20006103</v>
      </c>
      <c r="D1081">
        <v>3090233</v>
      </c>
      <c r="E1081" t="s">
        <v>835</v>
      </c>
      <c r="F1081" t="s">
        <v>836</v>
      </c>
      <c r="G1081" t="str">
        <f>VLOOKUP(D1081,'[2]sold to'!$A:$H,8,0)</f>
        <v>Hungary</v>
      </c>
      <c r="H1081" t="str">
        <f>VLOOKUP(D1081,'[2]sold to'!$A:$I,9,0)</f>
        <v>Europe</v>
      </c>
      <c r="K1081">
        <v>420</v>
      </c>
      <c r="L1081">
        <v>88026494</v>
      </c>
      <c r="M1081" t="s">
        <v>320</v>
      </c>
      <c r="N1081">
        <v>30</v>
      </c>
      <c r="P1081" t="str">
        <f>VLOOKUP(L1081,'Status Report'!B:AA,26,0)</f>
        <v>China</v>
      </c>
      <c r="Q1081" t="str">
        <f>VLOOKUP(L1081,'Status Report'!B:AB,27,0)</f>
        <v>Premiums</v>
      </c>
      <c r="R1081">
        <f>VLOOKUP(L1081,'Status Report'!B:X,23,0)</f>
        <v>100</v>
      </c>
      <c r="S1081" t="str">
        <f>VLOOKUP(L1081,'Status Report'!B:T,19,0)</f>
        <v>Promocean The Netherlands BV</v>
      </c>
      <c r="T1081" s="62">
        <f>VLOOKUP(L1081,'Status Report'!B:E,4,0)</f>
        <v>3</v>
      </c>
      <c r="U1081" s="19">
        <f>_xlfn.IFS(AI1081="Den Bosch",VLOOKUP(L1081,'Status Report'!B:AM,35,0),AI1081="Yantian",VLOOKUP(L1081,'Status Report'!B:AM,36,0),AI1081="",IF(H1081="Asia Pacific",VLOOKUP(L1081,'Status Report'!B:AM,36,0),VLOOKUP(L1081,'Status Report'!B:AM,35,0)),AI1081="Direct shipment",IF(H1081="Asia Pacific",VLOOKUP(L1081,'Status Report'!B:AM,36,0),VLOOKUP(L1081,'Status Report'!B:AM,35,0)))</f>
        <v>47</v>
      </c>
      <c r="V1081" s="20">
        <f t="shared" si="244"/>
        <v>1410</v>
      </c>
      <c r="W1081" s="19">
        <f>_xlfn.IFS(AI1081="Den Bosch",VLOOKUP(L1081,'Status Report'!B:AM,37,0),AI1081="Yantian",VLOOKUP(L1081,'Status Report'!B:AM,38,0),AI1081="",IF(H1081="Asia Pacific",VLOOKUP(L1081,'Status Report'!B:AM,38,0),VLOOKUP(L1081,'Status Report'!B:AM,37,0)),AI1081="Direct shipment",IF(H1081="Asia Pacific",VLOOKUP(L1081,'Status Report'!B:AM,38,0),VLOOKUP(L1081,'Status Report'!B:AM,37,0)))</f>
        <v>42.25</v>
      </c>
      <c r="X1081" s="20">
        <f t="shared" si="245"/>
        <v>1267.5</v>
      </c>
      <c r="Y1081" s="20">
        <f>_xlfn.IFS(AI1081="Den Bosch",VLOOKUP(L1081,'Status Report'!B:AO,39,0),AI1081="Yantian",VLOOKUP(L1081,'Status Report'!B:AO,40,0),AI1081="",IF(H1081="Asia Pacific",VLOOKUP(L1081,'Status Report'!B:AO,40,0),VLOOKUP(L1081,'Status Report'!B:AO,39,0)),AI1081="Direct shipment",IF(H1081="Asia Pacific",VLOOKUP(L1081,'Status Report'!B:AO,40,0),VLOOKUP(L1081,'Status Report'!B:AO,39,0)))</f>
        <v>0</v>
      </c>
      <c r="Z1081" s="20">
        <f t="shared" si="246"/>
        <v>0</v>
      </c>
      <c r="AA1081" s="20">
        <f t="shared" si="247"/>
        <v>1267.5</v>
      </c>
      <c r="AB1081" s="21">
        <f>_xlfn.IFS(AI1081="Den Bosch",VLOOKUP(L1081,'Status Report'!B:AM,33,0),AI1081="Yantian",VLOOKUP(L1081,'Status Report'!B:AM,34,0),AI1081="",IF(H1081="Asia Pacific",VLOOKUP(L1081,'Status Report'!B:AM,34,0),VLOOKUP(L1081,'Status Report'!B:AM,33,0)),AI1081="Direct shipment",IF(H1081="Asia Pacific",VLOOKUP(L1081,'Status Report'!B:AM,34,0),VLOOKUP(L1081,'Status Report'!B:AM,33,0)))</f>
        <v>37.249200000000002</v>
      </c>
      <c r="AC1081" s="21">
        <f>VLOOKUP(L1081,'Status Report'!B:CE,82,0)</f>
        <v>0</v>
      </c>
      <c r="AD1081" s="21">
        <f t="shared" si="248"/>
        <v>37.249200000000002</v>
      </c>
      <c r="AE1081" s="63">
        <f>VLOOKUP(L1081,'Status Report'!B:W,20,0)</f>
        <v>11</v>
      </c>
      <c r="AF1081" s="63">
        <f>VLOOKUP(L1081,'Status Report'!B:W,21,0)</f>
        <v>9</v>
      </c>
      <c r="AG1081" s="63">
        <f>VLOOKUP(L1081,'Status Report'!B:W,22,0)</f>
        <v>6</v>
      </c>
      <c r="AH1081" s="22">
        <f t="shared" si="249"/>
        <v>1.7819999999999999E-2</v>
      </c>
      <c r="AI1081" t="s">
        <v>990</v>
      </c>
      <c r="AK1081" s="63">
        <f>IFERROR(VLOOKUP(G1081,ASEAN!A:A,1,0),0)</f>
        <v>0</v>
      </c>
      <c r="AL1081" s="63">
        <f>IFERROR(VLOOKUP(D1081,'[3]customer specs'!$B$1:$D$65536,3,0),0)</f>
        <v>0</v>
      </c>
      <c r="AM1081" s="64">
        <f t="shared" si="250"/>
        <v>142.5</v>
      </c>
      <c r="AN1081" s="64">
        <f t="shared" si="251"/>
        <v>0</v>
      </c>
      <c r="AO1081" s="63"/>
      <c r="AP1081" s="63"/>
      <c r="AQ1081" s="63" t="str">
        <f t="shared" si="252"/>
        <v>no</v>
      </c>
      <c r="AR1081" s="20">
        <f t="shared" si="253"/>
        <v>1117.4760000000001</v>
      </c>
      <c r="AS1081" s="63"/>
      <c r="AT1081" s="23">
        <f t="shared" si="258"/>
        <v>0.12</v>
      </c>
      <c r="AU1081" s="65">
        <f t="shared" si="254"/>
        <v>42.328636363636363</v>
      </c>
      <c r="AV1081" s="65"/>
      <c r="AW1081" s="65">
        <f t="shared" si="255"/>
        <v>1269.8590909090908</v>
      </c>
      <c r="AX1081" s="65"/>
      <c r="AY1081" s="63">
        <f>VLOOKUP(L1081,'Status Report'!B:CF,81,0)</f>
        <v>0</v>
      </c>
      <c r="AZ1081" s="63" t="str">
        <f>VLOOKUP(L1081,'Status Report'!B:S,18,0)</f>
        <v>Ellina Smirnova</v>
      </c>
      <c r="BB1081" s="63">
        <f>VLOOKUP(L1081,'Status Report'!B:Z,25,0)</f>
        <v>25</v>
      </c>
      <c r="BC1081" s="63">
        <f t="shared" si="256"/>
        <v>750</v>
      </c>
      <c r="BF1081">
        <f>VLOOKUP(L1081,'Status Report'!B:CE,82,0)</f>
        <v>0</v>
      </c>
      <c r="BG1081">
        <f>VLOOKUP(L1081,'Status Report'!B:CF,83,0)</f>
        <v>0</v>
      </c>
      <c r="BH1081">
        <f>VLOOKUP(L1081,'Status Report'!B:CG,84,0)</f>
        <v>0</v>
      </c>
      <c r="BI1081" t="s">
        <v>901</v>
      </c>
      <c r="BJ1081" t="s">
        <v>795</v>
      </c>
      <c r="BM1081" s="67">
        <f t="shared" si="257"/>
        <v>1305</v>
      </c>
    </row>
    <row r="1082" spans="1:65" x14ac:dyDescent="0.25">
      <c r="A1082" s="68" t="str">
        <f>VLOOKUP(L1082,'Status Report'!B:CB,79,0)</f>
        <v>Heineken UCL</v>
      </c>
      <c r="C1082">
        <v>20006103</v>
      </c>
      <c r="D1082">
        <v>3090233</v>
      </c>
      <c r="E1082" t="s">
        <v>835</v>
      </c>
      <c r="F1082" t="s">
        <v>836</v>
      </c>
      <c r="G1082" t="str">
        <f>VLOOKUP(D1082,'[2]sold to'!$A:$H,8,0)</f>
        <v>Hungary</v>
      </c>
      <c r="H1082" t="str">
        <f>VLOOKUP(D1082,'[2]sold to'!$A:$I,9,0)</f>
        <v>Europe</v>
      </c>
      <c r="K1082">
        <v>430</v>
      </c>
      <c r="L1082">
        <v>88026526</v>
      </c>
      <c r="M1082" t="s">
        <v>809</v>
      </c>
      <c r="N1082">
        <v>20</v>
      </c>
      <c r="P1082" t="str">
        <f>VLOOKUP(L1082,'Status Report'!B:AA,26,0)</f>
        <v>China</v>
      </c>
      <c r="Q1082" t="str">
        <f>VLOOKUP(L1082,'Status Report'!B:AB,27,0)</f>
        <v>Outdoor signs</v>
      </c>
      <c r="R1082">
        <f>VLOOKUP(L1082,'Status Report'!B:X,23,0)</f>
        <v>250</v>
      </c>
      <c r="S1082" t="str">
        <f>VLOOKUP(L1082,'Status Report'!B:T,19,0)</f>
        <v>Promocean The Netherlands BV</v>
      </c>
      <c r="T1082" s="62">
        <f>VLOOKUP(L1082,'Status Report'!B:E,4,0)</f>
        <v>1</v>
      </c>
      <c r="U1082" s="19">
        <f>_xlfn.IFS(AI1082="Den Bosch",VLOOKUP(L1082,'Status Report'!B:AM,35,0),AI1082="Yantian",VLOOKUP(L1082,'Status Report'!B:AM,36,0),AI1082="",IF(H1082="Asia Pacific",VLOOKUP(L1082,'Status Report'!B:AM,36,0),VLOOKUP(L1082,'Status Report'!B:AM,35,0)),AI1082="Direct shipment",IF(H1082="Asia Pacific",VLOOKUP(L1082,'Status Report'!B:AM,36,0),VLOOKUP(L1082,'Status Report'!B:AM,35,0)))</f>
        <v>43.06</v>
      </c>
      <c r="V1082" s="20">
        <f t="shared" si="244"/>
        <v>861.2</v>
      </c>
      <c r="W1082" s="19">
        <f>_xlfn.IFS(AI1082="Den Bosch",VLOOKUP(L1082,'Status Report'!B:AM,37,0),AI1082="Yantian",VLOOKUP(L1082,'Status Report'!B:AM,38,0),AI1082="",IF(H1082="Asia Pacific",VLOOKUP(L1082,'Status Report'!B:AM,38,0),VLOOKUP(L1082,'Status Report'!B:AM,37,0)),AI1082="Direct shipment",IF(H1082="Asia Pacific",VLOOKUP(L1082,'Status Report'!B:AM,38,0),VLOOKUP(L1082,'Status Report'!B:AM,37,0)))</f>
        <v>43.06</v>
      </c>
      <c r="X1082" s="20">
        <f t="shared" si="245"/>
        <v>861.2</v>
      </c>
      <c r="Y1082" s="20">
        <f>_xlfn.IFS(AI1082="Den Bosch",VLOOKUP(L1082,'Status Report'!B:AO,39,0),AI1082="Yantian",VLOOKUP(L1082,'Status Report'!B:AO,40,0),AI1082="",IF(H1082="Asia Pacific",VLOOKUP(L1082,'Status Report'!B:AO,40,0),VLOOKUP(L1082,'Status Report'!B:AO,39,0)),AI1082="Direct shipment",IF(H1082="Asia Pacific",VLOOKUP(L1082,'Status Report'!B:AO,40,0),VLOOKUP(L1082,'Status Report'!B:AO,39,0)))</f>
        <v>0</v>
      </c>
      <c r="Z1082" s="20">
        <f t="shared" si="246"/>
        <v>0</v>
      </c>
      <c r="AA1082" s="20">
        <f t="shared" si="247"/>
        <v>861.2</v>
      </c>
      <c r="AB1082" s="21">
        <f>_xlfn.IFS(AI1082="Den Bosch",VLOOKUP(L1082,'Status Report'!B:AM,33,0),AI1082="Yantian",VLOOKUP(L1082,'Status Report'!B:AM,34,0),AI1082="",IF(H1082="Asia Pacific",VLOOKUP(L1082,'Status Report'!B:AM,34,0),VLOOKUP(L1082,'Status Report'!B:AM,33,0)),AI1082="Direct shipment",IF(H1082="Asia Pacific",VLOOKUP(L1082,'Status Report'!B:AM,34,0),VLOOKUP(L1082,'Status Report'!B:AM,33,0)))</f>
        <v>37.8887</v>
      </c>
      <c r="AC1082" s="21">
        <f>VLOOKUP(L1082,'Status Report'!B:CE,82,0)</f>
        <v>0</v>
      </c>
      <c r="AD1082" s="21">
        <f t="shared" si="248"/>
        <v>37.8887</v>
      </c>
      <c r="AE1082" s="63">
        <f>VLOOKUP(L1082,'Status Report'!B:W,20,0)</f>
        <v>40</v>
      </c>
      <c r="AF1082" s="63">
        <f>VLOOKUP(L1082,'Status Report'!B:W,21,0)</f>
        <v>20.5</v>
      </c>
      <c r="AG1082" s="63">
        <f>VLOOKUP(L1082,'Status Report'!B:W,22,0)</f>
        <v>10</v>
      </c>
      <c r="AH1082" s="22">
        <f t="shared" si="249"/>
        <v>0.16400000000000001</v>
      </c>
      <c r="AK1082" s="63">
        <f>IFERROR(VLOOKUP(G1082,ASEAN!A:A,1,0),0)</f>
        <v>0</v>
      </c>
      <c r="AL1082" s="63">
        <f>IFERROR(VLOOKUP(D1082,'[3]customer specs'!$B$1:$D$65536,3,0),0)</f>
        <v>0</v>
      </c>
      <c r="AM1082" s="64">
        <f t="shared" si="250"/>
        <v>0</v>
      </c>
      <c r="AN1082" s="64">
        <f t="shared" si="251"/>
        <v>0</v>
      </c>
      <c r="AO1082" s="63"/>
      <c r="AP1082" s="63"/>
      <c r="AQ1082" s="63" t="str">
        <f t="shared" si="252"/>
        <v>no</v>
      </c>
      <c r="AR1082" s="20">
        <f t="shared" si="253"/>
        <v>757.774</v>
      </c>
      <c r="AS1082" s="63"/>
      <c r="AT1082" s="23">
        <f t="shared" si="258"/>
        <v>0.12</v>
      </c>
      <c r="AU1082" s="65">
        <f t="shared" si="254"/>
        <v>43.055340909090908</v>
      </c>
      <c r="AV1082" s="65"/>
      <c r="AW1082" s="65">
        <f t="shared" si="255"/>
        <v>861.1068181818182</v>
      </c>
      <c r="AX1082" s="65"/>
      <c r="AY1082" s="63">
        <f>VLOOKUP(L1082,'Status Report'!B:CF,81,0)</f>
        <v>0</v>
      </c>
      <c r="AZ1082" s="63" t="str">
        <f>VLOOKUP(L1082,'Status Report'!B:S,18,0)</f>
        <v>Ludmilla Zarybnicka</v>
      </c>
      <c r="BB1082" s="63">
        <f>VLOOKUP(L1082,'Status Report'!B:Z,25,0)</f>
        <v>1</v>
      </c>
      <c r="BC1082" s="63">
        <f t="shared" si="256"/>
        <v>20</v>
      </c>
      <c r="BF1082">
        <f>VLOOKUP(L1082,'Status Report'!B:CE,82,0)</f>
        <v>0</v>
      </c>
      <c r="BG1082">
        <f>VLOOKUP(L1082,'Status Report'!B:CF,83,0)</f>
        <v>0</v>
      </c>
      <c r="BH1082">
        <f>VLOOKUP(L1082,'Status Report'!B:CG,84,0)</f>
        <v>0</v>
      </c>
      <c r="BI1082" t="s">
        <v>901</v>
      </c>
      <c r="BJ1082" t="s">
        <v>795</v>
      </c>
      <c r="BM1082" s="67">
        <f t="shared" si="257"/>
        <v>104</v>
      </c>
    </row>
    <row r="1083" spans="1:65" x14ac:dyDescent="0.25">
      <c r="A1083" s="68" t="str">
        <f>VLOOKUP(L1083,'Status Report'!B:CB,79,0)</f>
        <v>Heineken UCL</v>
      </c>
      <c r="C1083">
        <v>20006103</v>
      </c>
      <c r="D1083">
        <v>3090233</v>
      </c>
      <c r="E1083" t="s">
        <v>835</v>
      </c>
      <c r="F1083" t="s">
        <v>836</v>
      </c>
      <c r="G1083" t="str">
        <f>VLOOKUP(D1083,'[2]sold to'!$A:$H,8,0)</f>
        <v>Hungary</v>
      </c>
      <c r="H1083" t="str">
        <f>VLOOKUP(D1083,'[2]sold to'!$A:$I,9,0)</f>
        <v>Europe</v>
      </c>
      <c r="K1083">
        <v>440</v>
      </c>
      <c r="L1083">
        <v>88026505</v>
      </c>
      <c r="M1083" t="s">
        <v>329</v>
      </c>
      <c r="N1083">
        <v>20</v>
      </c>
      <c r="P1083" t="str">
        <f>VLOOKUP(L1083,'Status Report'!B:AA,26,0)</f>
        <v>China</v>
      </c>
      <c r="Q1083" t="str">
        <f>VLOOKUP(L1083,'Status Report'!B:AB,27,0)</f>
        <v>Premiums</v>
      </c>
      <c r="R1083">
        <f>VLOOKUP(L1083,'Status Report'!B:X,23,0)</f>
        <v>500</v>
      </c>
      <c r="S1083" t="str">
        <f>VLOOKUP(L1083,'Status Report'!B:T,19,0)</f>
        <v>Promocean The Netherlands BV</v>
      </c>
      <c r="T1083" s="62">
        <f>VLOOKUP(L1083,'Status Report'!B:E,4,0)</f>
        <v>3</v>
      </c>
      <c r="U1083" s="19">
        <f>_xlfn.IFS(AI1083="Den Bosch",VLOOKUP(L1083,'Status Report'!B:AM,35,0),AI1083="Yantian",VLOOKUP(L1083,'Status Report'!B:AM,36,0),AI1083="",IF(H1083="Asia Pacific",VLOOKUP(L1083,'Status Report'!B:AM,36,0),VLOOKUP(L1083,'Status Report'!B:AM,35,0)),AI1083="Direct shipment",IF(H1083="Asia Pacific",VLOOKUP(L1083,'Status Report'!B:AM,36,0),VLOOKUP(L1083,'Status Report'!B:AM,35,0)))</f>
        <v>64.900000000000006</v>
      </c>
      <c r="V1083" s="20">
        <f t="shared" si="244"/>
        <v>1298</v>
      </c>
      <c r="W1083" s="19">
        <f>_xlfn.IFS(AI1083="Den Bosch",VLOOKUP(L1083,'Status Report'!B:AM,37,0),AI1083="Yantian",VLOOKUP(L1083,'Status Report'!B:AM,38,0),AI1083="",IF(H1083="Asia Pacific",VLOOKUP(L1083,'Status Report'!B:AM,38,0),VLOOKUP(L1083,'Status Report'!B:AM,37,0)),AI1083="Direct shipment",IF(H1083="Asia Pacific",VLOOKUP(L1083,'Status Report'!B:AM,38,0),VLOOKUP(L1083,'Status Report'!B:AM,37,0)))</f>
        <v>60.300000000000004</v>
      </c>
      <c r="X1083" s="20">
        <f t="shared" si="245"/>
        <v>1206</v>
      </c>
      <c r="Y1083" s="20">
        <f>_xlfn.IFS(AI1083="Den Bosch",VLOOKUP(L1083,'Status Report'!B:AO,39,0),AI1083="Yantian",VLOOKUP(L1083,'Status Report'!B:AO,40,0),AI1083="",IF(H1083="Asia Pacific",VLOOKUP(L1083,'Status Report'!B:AO,40,0),VLOOKUP(L1083,'Status Report'!B:AO,39,0)),AI1083="Direct shipment",IF(H1083="Asia Pacific",VLOOKUP(L1083,'Status Report'!B:AO,40,0),VLOOKUP(L1083,'Status Report'!B:AO,39,0)))</f>
        <v>0</v>
      </c>
      <c r="Z1083" s="20">
        <f t="shared" si="246"/>
        <v>0</v>
      </c>
      <c r="AA1083" s="20">
        <f t="shared" si="247"/>
        <v>1206</v>
      </c>
      <c r="AB1083" s="21">
        <f>_xlfn.IFS(AI1083="Den Bosch",VLOOKUP(L1083,'Status Report'!B:AM,33,0),AI1083="Yantian",VLOOKUP(L1083,'Status Report'!B:AM,34,0),AI1083="",IF(H1083="Asia Pacific",VLOOKUP(L1083,'Status Report'!B:AM,34,0),VLOOKUP(L1083,'Status Report'!B:AM,33,0)),AI1083="Direct shipment",IF(H1083="Asia Pacific",VLOOKUP(L1083,'Status Report'!B:AM,34,0),VLOOKUP(L1083,'Status Report'!B:AM,33,0)))</f>
        <v>52.189200000000007</v>
      </c>
      <c r="AC1083" s="21">
        <f>VLOOKUP(L1083,'Status Report'!B:CE,82,0)</f>
        <v>0</v>
      </c>
      <c r="AD1083" s="21">
        <f t="shared" si="248"/>
        <v>52.189200000000007</v>
      </c>
      <c r="AE1083" s="63">
        <f>VLOOKUP(L1083,'Status Report'!B:W,20,0)</f>
        <v>68</v>
      </c>
      <c r="AF1083" s="63">
        <f>VLOOKUP(L1083,'Status Report'!B:W,21,0)</f>
        <v>19</v>
      </c>
      <c r="AG1083" s="63">
        <f>VLOOKUP(L1083,'Status Report'!B:W,22,0)</f>
        <v>19</v>
      </c>
      <c r="AH1083" s="22">
        <f t="shared" si="249"/>
        <v>0.49096000000000001</v>
      </c>
      <c r="AI1083" t="s">
        <v>990</v>
      </c>
      <c r="AK1083" s="63">
        <f>IFERROR(VLOOKUP(G1083,ASEAN!A:A,1,0),0)</f>
        <v>0</v>
      </c>
      <c r="AL1083" s="63">
        <f>IFERROR(VLOOKUP(D1083,'[3]customer specs'!$B$1:$D$65536,3,0),0)</f>
        <v>0</v>
      </c>
      <c r="AM1083" s="64">
        <f t="shared" si="250"/>
        <v>92</v>
      </c>
      <c r="AN1083" s="64">
        <f t="shared" si="251"/>
        <v>0</v>
      </c>
      <c r="AO1083" s="63"/>
      <c r="AP1083" s="63"/>
      <c r="AQ1083" s="63" t="str">
        <f t="shared" si="252"/>
        <v>no</v>
      </c>
      <c r="AR1083" s="20">
        <f t="shared" si="253"/>
        <v>1043.7840000000001</v>
      </c>
      <c r="AS1083" s="63"/>
      <c r="AT1083" s="23">
        <f t="shared" si="258"/>
        <v>0.12</v>
      </c>
      <c r="AU1083" s="65">
        <f t="shared" si="254"/>
        <v>59.305909090909097</v>
      </c>
      <c r="AV1083" s="65"/>
      <c r="AW1083" s="65">
        <f t="shared" si="255"/>
        <v>1186.1181818181819</v>
      </c>
      <c r="AX1083" s="65"/>
      <c r="AY1083" s="63">
        <f>VLOOKUP(L1083,'Status Report'!B:CF,81,0)</f>
        <v>0</v>
      </c>
      <c r="AZ1083" s="63" t="str">
        <f>VLOOKUP(L1083,'Status Report'!B:S,18,0)</f>
        <v>Ellina Smirnova</v>
      </c>
      <c r="BB1083" s="63">
        <f>VLOOKUP(L1083,'Status Report'!B:Z,25,0)</f>
        <v>10</v>
      </c>
      <c r="BC1083" s="63">
        <f t="shared" si="256"/>
        <v>200</v>
      </c>
      <c r="BF1083">
        <f>VLOOKUP(L1083,'Status Report'!B:CE,82,0)</f>
        <v>0</v>
      </c>
      <c r="BG1083">
        <f>VLOOKUP(L1083,'Status Report'!B:CF,83,0)</f>
        <v>0</v>
      </c>
      <c r="BH1083">
        <f>VLOOKUP(L1083,'Status Report'!B:CG,84,0)</f>
        <v>0</v>
      </c>
      <c r="BI1083" t="s">
        <v>901</v>
      </c>
      <c r="BJ1083" t="s">
        <v>795</v>
      </c>
      <c r="BM1083" s="67">
        <f t="shared" si="257"/>
        <v>4834</v>
      </c>
    </row>
    <row r="1084" spans="1:65" x14ac:dyDescent="0.25">
      <c r="A1084" s="68" t="str">
        <f>VLOOKUP(L1084,'Status Report'!B:CB,79,0)</f>
        <v>Heineken UCL</v>
      </c>
      <c r="C1084">
        <v>20006103</v>
      </c>
      <c r="D1084">
        <v>3090233</v>
      </c>
      <c r="E1084" t="s">
        <v>835</v>
      </c>
      <c r="F1084" t="s">
        <v>836</v>
      </c>
      <c r="G1084" t="str">
        <f>VLOOKUP(D1084,'[2]sold to'!$A:$H,8,0)</f>
        <v>Hungary</v>
      </c>
      <c r="H1084" t="str">
        <f>VLOOKUP(D1084,'[2]sold to'!$A:$I,9,0)</f>
        <v>Europe</v>
      </c>
      <c r="K1084">
        <v>450</v>
      </c>
      <c r="L1084">
        <v>88026566</v>
      </c>
      <c r="M1084" t="s">
        <v>378</v>
      </c>
      <c r="N1084">
        <v>15</v>
      </c>
      <c r="P1084" t="str">
        <f>VLOOKUP(L1084,'Status Report'!B:AA,26,0)</f>
        <v>China</v>
      </c>
      <c r="Q1084" t="str">
        <f>VLOOKUP(L1084,'Status Report'!B:AB,27,0)</f>
        <v>Textiles-Clothing</v>
      </c>
      <c r="R1084">
        <f>VLOOKUP(L1084,'Status Report'!B:X,23,0)</f>
        <v>200</v>
      </c>
      <c r="S1084" t="str">
        <f>VLOOKUP(L1084,'Status Report'!B:T,19,0)</f>
        <v>Asian Sourcing Link</v>
      </c>
      <c r="T1084" s="62">
        <f>VLOOKUP(L1084,'Status Report'!B:E,4,0)</f>
        <v>3</v>
      </c>
      <c r="U1084" s="19">
        <f>_xlfn.IFS(AI1084="Den Bosch",VLOOKUP(L1084,'Status Report'!B:AM,35,0),AI1084="Yantian",VLOOKUP(L1084,'Status Report'!B:AM,36,0),AI1084="",IF(H1084="Asia Pacific",VLOOKUP(L1084,'Status Report'!B:AM,36,0),VLOOKUP(L1084,'Status Report'!B:AM,35,0)),AI1084="Direct shipment",IF(H1084="Asia Pacific",VLOOKUP(L1084,'Status Report'!B:AM,36,0),VLOOKUP(L1084,'Status Report'!B:AM,35,0)))</f>
        <v>34.549999999999997</v>
      </c>
      <c r="V1084" s="20">
        <f t="shared" si="244"/>
        <v>518.25</v>
      </c>
      <c r="W1084" s="19">
        <f>_xlfn.IFS(AI1084="Den Bosch",VLOOKUP(L1084,'Status Report'!B:AM,37,0),AI1084="Yantian",VLOOKUP(L1084,'Status Report'!B:AM,38,0),AI1084="",IF(H1084="Asia Pacific",VLOOKUP(L1084,'Status Report'!B:AM,38,0),VLOOKUP(L1084,'Status Report'!B:AM,37,0)),AI1084="Direct shipment",IF(H1084="Asia Pacific",VLOOKUP(L1084,'Status Report'!B:AM,38,0),VLOOKUP(L1084,'Status Report'!B:AM,37,0)))</f>
        <v>29.5</v>
      </c>
      <c r="X1084" s="20">
        <f t="shared" si="245"/>
        <v>442.5</v>
      </c>
      <c r="Y1084" s="20">
        <f>_xlfn.IFS(AI1084="Den Bosch",VLOOKUP(L1084,'Status Report'!B:AO,39,0),AI1084="Yantian",VLOOKUP(L1084,'Status Report'!B:AO,40,0),AI1084="",IF(H1084="Asia Pacific",VLOOKUP(L1084,'Status Report'!B:AO,40,0),VLOOKUP(L1084,'Status Report'!B:AO,39,0)),AI1084="Direct shipment",IF(H1084="Asia Pacific",VLOOKUP(L1084,'Status Report'!B:AO,40,0),VLOOKUP(L1084,'Status Report'!B:AO,39,0)))</f>
        <v>0</v>
      </c>
      <c r="Z1084" s="20">
        <f t="shared" si="246"/>
        <v>0</v>
      </c>
      <c r="AA1084" s="20">
        <f t="shared" si="247"/>
        <v>442.5</v>
      </c>
      <c r="AB1084" s="21">
        <f>_xlfn.IFS(AI1084="Den Bosch",VLOOKUP(L1084,'Status Report'!B:AM,33,0),AI1084="Yantian",VLOOKUP(L1084,'Status Report'!B:AM,34,0),AI1084="",IF(H1084="Asia Pacific",VLOOKUP(L1084,'Status Report'!B:AM,34,0),VLOOKUP(L1084,'Status Report'!B:AM,33,0)),AI1084="Direct shipment",IF(H1084="Asia Pacific",VLOOKUP(L1084,'Status Report'!B:AM,34,0),VLOOKUP(L1084,'Status Report'!B:AM,33,0)))</f>
        <v>25.154999999999998</v>
      </c>
      <c r="AC1084" s="21">
        <f>VLOOKUP(L1084,'Status Report'!B:CE,82,0)</f>
        <v>0</v>
      </c>
      <c r="AD1084" s="21">
        <f t="shared" si="248"/>
        <v>25.154999999999998</v>
      </c>
      <c r="AE1084" s="63">
        <f>VLOOKUP(L1084,'Status Report'!B:W,20,0)</f>
        <v>39</v>
      </c>
      <c r="AF1084" s="63">
        <f>VLOOKUP(L1084,'Status Report'!B:W,21,0)</f>
        <v>33</v>
      </c>
      <c r="AG1084" s="63">
        <f>VLOOKUP(L1084,'Status Report'!B:W,22,0)</f>
        <v>4.5</v>
      </c>
      <c r="AH1084" s="22">
        <f t="shared" si="249"/>
        <v>8.6872500000000005E-2</v>
      </c>
      <c r="AI1084" t="s">
        <v>990</v>
      </c>
      <c r="AK1084" s="63">
        <f>IFERROR(VLOOKUP(G1084,ASEAN!A:A,1,0),0)</f>
        <v>0</v>
      </c>
      <c r="AL1084" s="63">
        <f>IFERROR(VLOOKUP(D1084,'[3]customer specs'!$B$1:$D$65536,3,0),0)</f>
        <v>0</v>
      </c>
      <c r="AM1084" s="64">
        <f t="shared" si="250"/>
        <v>75.75</v>
      </c>
      <c r="AN1084" s="64">
        <f t="shared" si="251"/>
        <v>0</v>
      </c>
      <c r="AO1084" s="63"/>
      <c r="AP1084" s="63"/>
      <c r="AQ1084" s="63" t="str">
        <f t="shared" si="252"/>
        <v>no</v>
      </c>
      <c r="AR1084" s="20">
        <f t="shared" si="253"/>
        <v>377.32499999999999</v>
      </c>
      <c r="AS1084" s="63"/>
      <c r="AT1084" s="23">
        <f t="shared" si="258"/>
        <v>0.12</v>
      </c>
      <c r="AU1084" s="65">
        <f t="shared" si="254"/>
        <v>28.58522727272727</v>
      </c>
      <c r="AV1084" s="65"/>
      <c r="AW1084" s="65">
        <f t="shared" si="255"/>
        <v>428.77840909090907</v>
      </c>
      <c r="AX1084" s="65"/>
      <c r="AY1084" s="63">
        <f>VLOOKUP(L1084,'Status Report'!B:CF,81,0)</f>
        <v>0</v>
      </c>
      <c r="AZ1084" s="63" t="str">
        <f>VLOOKUP(L1084,'Status Report'!B:S,18,0)</f>
        <v>Ellina Smirnova</v>
      </c>
      <c r="BB1084" s="63">
        <f>VLOOKUP(L1084,'Status Report'!B:Z,25,0)</f>
        <v>5</v>
      </c>
      <c r="BC1084" s="63">
        <f t="shared" si="256"/>
        <v>75</v>
      </c>
      <c r="BF1084">
        <f>VLOOKUP(L1084,'Status Report'!B:CE,82,0)</f>
        <v>0</v>
      </c>
      <c r="BG1084">
        <f>VLOOKUP(L1084,'Status Report'!B:CF,83,0)</f>
        <v>0</v>
      </c>
      <c r="BH1084">
        <f>VLOOKUP(L1084,'Status Report'!B:CG,84,0)</f>
        <v>0</v>
      </c>
      <c r="BI1084" t="s">
        <v>901</v>
      </c>
      <c r="BJ1084" t="s">
        <v>795</v>
      </c>
      <c r="BM1084" s="67">
        <f t="shared" si="257"/>
        <v>97</v>
      </c>
    </row>
    <row r="1085" spans="1:65" x14ac:dyDescent="0.25">
      <c r="A1085" s="68" t="str">
        <f>VLOOKUP(L1085,'Status Report'!B:CB,79,0)</f>
        <v>Heineken UCL</v>
      </c>
      <c r="C1085">
        <v>20006103</v>
      </c>
      <c r="D1085">
        <v>3090233</v>
      </c>
      <c r="E1085" t="s">
        <v>835</v>
      </c>
      <c r="F1085" t="s">
        <v>836</v>
      </c>
      <c r="G1085" t="str">
        <f>VLOOKUP(D1085,'[2]sold to'!$A:$H,8,0)</f>
        <v>Hungary</v>
      </c>
      <c r="H1085" t="str">
        <f>VLOOKUP(D1085,'[2]sold to'!$A:$I,9,0)</f>
        <v>Europe</v>
      </c>
      <c r="K1085">
        <v>460</v>
      </c>
      <c r="L1085">
        <v>88026567</v>
      </c>
      <c r="M1085" t="s">
        <v>379</v>
      </c>
      <c r="N1085">
        <v>15</v>
      </c>
      <c r="P1085" t="str">
        <f>VLOOKUP(L1085,'Status Report'!B:AA,26,0)</f>
        <v>China</v>
      </c>
      <c r="Q1085" t="str">
        <f>VLOOKUP(L1085,'Status Report'!B:AB,27,0)</f>
        <v>Textiles-Clothing</v>
      </c>
      <c r="R1085">
        <f>VLOOKUP(L1085,'Status Report'!B:X,23,0)</f>
        <v>200</v>
      </c>
      <c r="S1085" t="str">
        <f>VLOOKUP(L1085,'Status Report'!B:T,19,0)</f>
        <v>Asian Sourcing Link</v>
      </c>
      <c r="T1085" s="62">
        <f>VLOOKUP(L1085,'Status Report'!B:E,4,0)</f>
        <v>3</v>
      </c>
      <c r="U1085" s="19">
        <f>_xlfn.IFS(AI1085="Den Bosch",VLOOKUP(L1085,'Status Report'!B:AM,35,0),AI1085="Yantian",VLOOKUP(L1085,'Status Report'!B:AM,36,0),AI1085="",IF(H1085="Asia Pacific",VLOOKUP(L1085,'Status Report'!B:AM,36,0),VLOOKUP(L1085,'Status Report'!B:AM,35,0)),AI1085="Direct shipment",IF(H1085="Asia Pacific",VLOOKUP(L1085,'Status Report'!B:AM,36,0),VLOOKUP(L1085,'Status Report'!B:AM,35,0)))</f>
        <v>34.549999999999997</v>
      </c>
      <c r="V1085" s="20">
        <f t="shared" si="244"/>
        <v>518.25</v>
      </c>
      <c r="W1085" s="19">
        <f>_xlfn.IFS(AI1085="Den Bosch",VLOOKUP(L1085,'Status Report'!B:AM,37,0),AI1085="Yantian",VLOOKUP(L1085,'Status Report'!B:AM,38,0),AI1085="",IF(H1085="Asia Pacific",VLOOKUP(L1085,'Status Report'!B:AM,38,0),VLOOKUP(L1085,'Status Report'!B:AM,37,0)),AI1085="Direct shipment",IF(H1085="Asia Pacific",VLOOKUP(L1085,'Status Report'!B:AM,38,0),VLOOKUP(L1085,'Status Report'!B:AM,37,0)))</f>
        <v>29.5</v>
      </c>
      <c r="X1085" s="20">
        <f t="shared" si="245"/>
        <v>442.5</v>
      </c>
      <c r="Y1085" s="20">
        <f>_xlfn.IFS(AI1085="Den Bosch",VLOOKUP(L1085,'Status Report'!B:AO,39,0),AI1085="Yantian",VLOOKUP(L1085,'Status Report'!B:AO,40,0),AI1085="",IF(H1085="Asia Pacific",VLOOKUP(L1085,'Status Report'!B:AO,40,0),VLOOKUP(L1085,'Status Report'!B:AO,39,0)),AI1085="Direct shipment",IF(H1085="Asia Pacific",VLOOKUP(L1085,'Status Report'!B:AO,40,0),VLOOKUP(L1085,'Status Report'!B:AO,39,0)))</f>
        <v>0</v>
      </c>
      <c r="Z1085" s="20">
        <f t="shared" si="246"/>
        <v>0</v>
      </c>
      <c r="AA1085" s="20">
        <f t="shared" si="247"/>
        <v>442.5</v>
      </c>
      <c r="AB1085" s="21">
        <f>_xlfn.IFS(AI1085="Den Bosch",VLOOKUP(L1085,'Status Report'!B:AM,33,0),AI1085="Yantian",VLOOKUP(L1085,'Status Report'!B:AM,34,0),AI1085="",IF(H1085="Asia Pacific",VLOOKUP(L1085,'Status Report'!B:AM,34,0),VLOOKUP(L1085,'Status Report'!B:AM,33,0)),AI1085="Direct shipment",IF(H1085="Asia Pacific",VLOOKUP(L1085,'Status Report'!B:AM,34,0),VLOOKUP(L1085,'Status Report'!B:AM,33,0)))</f>
        <v>25.154999999999998</v>
      </c>
      <c r="AC1085" s="21">
        <f>VLOOKUP(L1085,'Status Report'!B:CE,82,0)</f>
        <v>0</v>
      </c>
      <c r="AD1085" s="21">
        <f t="shared" si="248"/>
        <v>25.154999999999998</v>
      </c>
      <c r="AE1085" s="63">
        <f>VLOOKUP(L1085,'Status Report'!B:W,20,0)</f>
        <v>39</v>
      </c>
      <c r="AF1085" s="63">
        <f>VLOOKUP(L1085,'Status Report'!B:W,21,0)</f>
        <v>33</v>
      </c>
      <c r="AG1085" s="63">
        <f>VLOOKUP(L1085,'Status Report'!B:W,22,0)</f>
        <v>4.5</v>
      </c>
      <c r="AH1085" s="22">
        <f t="shared" si="249"/>
        <v>8.6872500000000005E-2</v>
      </c>
      <c r="AI1085" t="s">
        <v>990</v>
      </c>
      <c r="AK1085" s="63">
        <f>IFERROR(VLOOKUP(G1085,ASEAN!A:A,1,0),0)</f>
        <v>0</v>
      </c>
      <c r="AL1085" s="63">
        <f>IFERROR(VLOOKUP(D1085,'[3]customer specs'!$B$1:$D$65536,3,0),0)</f>
        <v>0</v>
      </c>
      <c r="AM1085" s="64">
        <f t="shared" si="250"/>
        <v>75.75</v>
      </c>
      <c r="AN1085" s="64">
        <f t="shared" si="251"/>
        <v>0</v>
      </c>
      <c r="AO1085" s="63"/>
      <c r="AP1085" s="63"/>
      <c r="AQ1085" s="63" t="str">
        <f t="shared" si="252"/>
        <v>no</v>
      </c>
      <c r="AR1085" s="20">
        <f t="shared" si="253"/>
        <v>377.32499999999999</v>
      </c>
      <c r="AS1085" s="63"/>
      <c r="AT1085" s="23">
        <f t="shared" si="258"/>
        <v>0.12</v>
      </c>
      <c r="AU1085" s="65">
        <f t="shared" si="254"/>
        <v>28.58522727272727</v>
      </c>
      <c r="AV1085" s="65"/>
      <c r="AW1085" s="65">
        <f t="shared" si="255"/>
        <v>428.77840909090907</v>
      </c>
      <c r="AX1085" s="65"/>
      <c r="AY1085" s="63">
        <f>VLOOKUP(L1085,'Status Report'!B:CF,81,0)</f>
        <v>0</v>
      </c>
      <c r="AZ1085" s="63" t="str">
        <f>VLOOKUP(L1085,'Status Report'!B:S,18,0)</f>
        <v>Ellina Smirnova</v>
      </c>
      <c r="BB1085" s="63">
        <f>VLOOKUP(L1085,'Status Report'!B:Z,25,0)</f>
        <v>5</v>
      </c>
      <c r="BC1085" s="63">
        <f t="shared" si="256"/>
        <v>75</v>
      </c>
      <c r="BF1085">
        <f>VLOOKUP(L1085,'Status Report'!B:CE,82,0)</f>
        <v>0</v>
      </c>
      <c r="BG1085">
        <f>VLOOKUP(L1085,'Status Report'!B:CF,83,0)</f>
        <v>0</v>
      </c>
      <c r="BH1085">
        <f>VLOOKUP(L1085,'Status Report'!B:CG,84,0)</f>
        <v>0</v>
      </c>
      <c r="BI1085" t="s">
        <v>901</v>
      </c>
      <c r="BJ1085" t="s">
        <v>795</v>
      </c>
      <c r="BM1085" s="67">
        <f t="shared" si="257"/>
        <v>336</v>
      </c>
    </row>
    <row r="1086" spans="1:65" x14ac:dyDescent="0.25">
      <c r="A1086" s="68" t="str">
        <f>VLOOKUP(L1086,'Status Report'!B:CB,79,0)</f>
        <v>Heineken UCL</v>
      </c>
      <c r="C1086">
        <v>20006103</v>
      </c>
      <c r="D1086">
        <v>3090233</v>
      </c>
      <c r="E1086" t="s">
        <v>835</v>
      </c>
      <c r="F1086" t="s">
        <v>836</v>
      </c>
      <c r="G1086" t="str">
        <f>VLOOKUP(D1086,'[2]sold to'!$A:$H,8,0)</f>
        <v>Hungary</v>
      </c>
      <c r="H1086" t="str">
        <f>VLOOKUP(D1086,'[2]sold to'!$A:$I,9,0)</f>
        <v>Europe</v>
      </c>
      <c r="K1086">
        <v>470</v>
      </c>
      <c r="L1086">
        <v>88026568</v>
      </c>
      <c r="M1086" t="s">
        <v>380</v>
      </c>
      <c r="N1086">
        <v>16</v>
      </c>
      <c r="P1086" t="str">
        <f>VLOOKUP(L1086,'Status Report'!B:AA,26,0)</f>
        <v>China</v>
      </c>
      <c r="Q1086" t="str">
        <f>VLOOKUP(L1086,'Status Report'!B:AB,27,0)</f>
        <v>Textiles-Clothing</v>
      </c>
      <c r="R1086">
        <f>VLOOKUP(L1086,'Status Report'!B:X,23,0)</f>
        <v>200</v>
      </c>
      <c r="S1086" t="str">
        <f>VLOOKUP(L1086,'Status Report'!B:T,19,0)</f>
        <v>Asian Sourcing Link</v>
      </c>
      <c r="T1086" s="62">
        <f>VLOOKUP(L1086,'Status Report'!B:E,4,0)</f>
        <v>3</v>
      </c>
      <c r="U1086" s="19">
        <f>_xlfn.IFS(AI1086="Den Bosch",VLOOKUP(L1086,'Status Report'!B:AM,35,0),AI1086="Yantian",VLOOKUP(L1086,'Status Report'!B:AM,36,0),AI1086="",IF(H1086="Asia Pacific",VLOOKUP(L1086,'Status Report'!B:AM,36,0),VLOOKUP(L1086,'Status Report'!B:AM,35,0)),AI1086="Direct shipment",IF(H1086="Asia Pacific",VLOOKUP(L1086,'Status Report'!B:AM,36,0),VLOOKUP(L1086,'Status Report'!B:AM,35,0)))</f>
        <v>34.549999999999997</v>
      </c>
      <c r="V1086" s="20">
        <f t="shared" si="244"/>
        <v>552.79999999999995</v>
      </c>
      <c r="W1086" s="19">
        <f>_xlfn.IFS(AI1086="Den Bosch",VLOOKUP(L1086,'Status Report'!B:AM,37,0),AI1086="Yantian",VLOOKUP(L1086,'Status Report'!B:AM,38,0),AI1086="",IF(H1086="Asia Pacific",VLOOKUP(L1086,'Status Report'!B:AM,38,0),VLOOKUP(L1086,'Status Report'!B:AM,37,0)),AI1086="Direct shipment",IF(H1086="Asia Pacific",VLOOKUP(L1086,'Status Report'!B:AM,38,0),VLOOKUP(L1086,'Status Report'!B:AM,37,0)))</f>
        <v>29.5</v>
      </c>
      <c r="X1086" s="20">
        <f t="shared" si="245"/>
        <v>472</v>
      </c>
      <c r="Y1086" s="20">
        <f>_xlfn.IFS(AI1086="Den Bosch",VLOOKUP(L1086,'Status Report'!B:AO,39,0),AI1086="Yantian",VLOOKUP(L1086,'Status Report'!B:AO,40,0),AI1086="",IF(H1086="Asia Pacific",VLOOKUP(L1086,'Status Report'!B:AO,40,0),VLOOKUP(L1086,'Status Report'!B:AO,39,0)),AI1086="Direct shipment",IF(H1086="Asia Pacific",VLOOKUP(L1086,'Status Report'!B:AO,40,0),VLOOKUP(L1086,'Status Report'!B:AO,39,0)))</f>
        <v>0</v>
      </c>
      <c r="Z1086" s="20">
        <f t="shared" si="246"/>
        <v>0</v>
      </c>
      <c r="AA1086" s="20">
        <f t="shared" si="247"/>
        <v>472</v>
      </c>
      <c r="AB1086" s="21">
        <f>_xlfn.IFS(AI1086="Den Bosch",VLOOKUP(L1086,'Status Report'!B:AM,33,0),AI1086="Yantian",VLOOKUP(L1086,'Status Report'!B:AM,34,0),AI1086="",IF(H1086="Asia Pacific",VLOOKUP(L1086,'Status Report'!B:AM,34,0),VLOOKUP(L1086,'Status Report'!B:AM,33,0)),AI1086="Direct shipment",IF(H1086="Asia Pacific",VLOOKUP(L1086,'Status Report'!B:AM,34,0),VLOOKUP(L1086,'Status Report'!B:AM,33,0)))</f>
        <v>25.154999999999998</v>
      </c>
      <c r="AC1086" s="21">
        <f>VLOOKUP(L1086,'Status Report'!B:CE,82,0)</f>
        <v>0</v>
      </c>
      <c r="AD1086" s="21">
        <f t="shared" si="248"/>
        <v>25.154999999999998</v>
      </c>
      <c r="AE1086" s="63">
        <f>VLOOKUP(L1086,'Status Report'!B:W,20,0)</f>
        <v>39</v>
      </c>
      <c r="AF1086" s="63">
        <f>VLOOKUP(L1086,'Status Report'!B:W,21,0)</f>
        <v>33</v>
      </c>
      <c r="AG1086" s="63">
        <f>VLOOKUP(L1086,'Status Report'!B:W,22,0)</f>
        <v>4.5</v>
      </c>
      <c r="AH1086" s="22">
        <f t="shared" si="249"/>
        <v>9.2663999999999996E-2</v>
      </c>
      <c r="AI1086" t="s">
        <v>990</v>
      </c>
      <c r="AK1086" s="63">
        <f>IFERROR(VLOOKUP(G1086,ASEAN!A:A,1,0),0)</f>
        <v>0</v>
      </c>
      <c r="AL1086" s="63">
        <f>IFERROR(VLOOKUP(D1086,'[3]customer specs'!$B$1:$D$65536,3,0),0)</f>
        <v>0</v>
      </c>
      <c r="AM1086" s="64">
        <f t="shared" si="250"/>
        <v>80.799999999999955</v>
      </c>
      <c r="AN1086" s="64">
        <f t="shared" si="251"/>
        <v>0</v>
      </c>
      <c r="AO1086" s="63"/>
      <c r="AP1086" s="63"/>
      <c r="AQ1086" s="63" t="str">
        <f t="shared" si="252"/>
        <v>no</v>
      </c>
      <c r="AR1086" s="20">
        <f t="shared" si="253"/>
        <v>402.47999999999996</v>
      </c>
      <c r="AS1086" s="63"/>
      <c r="AT1086" s="23">
        <f t="shared" si="258"/>
        <v>0.12</v>
      </c>
      <c r="AU1086" s="65">
        <f t="shared" si="254"/>
        <v>28.58522727272727</v>
      </c>
      <c r="AV1086" s="65"/>
      <c r="AW1086" s="65">
        <f t="shared" si="255"/>
        <v>457.36363636363632</v>
      </c>
      <c r="AX1086" s="65"/>
      <c r="AY1086" s="63">
        <f>VLOOKUP(L1086,'Status Report'!B:CF,81,0)</f>
        <v>0</v>
      </c>
      <c r="AZ1086" s="63" t="str">
        <f>VLOOKUP(L1086,'Status Report'!B:S,18,0)</f>
        <v>Ellina Smirnova</v>
      </c>
      <c r="BB1086" s="63">
        <f>VLOOKUP(L1086,'Status Report'!B:Z,25,0)</f>
        <v>5</v>
      </c>
      <c r="BC1086" s="63">
        <f t="shared" si="256"/>
        <v>80</v>
      </c>
      <c r="BF1086">
        <f>VLOOKUP(L1086,'Status Report'!B:CE,82,0)</f>
        <v>0</v>
      </c>
      <c r="BG1086">
        <f>VLOOKUP(L1086,'Status Report'!B:CF,83,0)</f>
        <v>0</v>
      </c>
      <c r="BH1086">
        <f>VLOOKUP(L1086,'Status Report'!B:CG,84,0)</f>
        <v>0</v>
      </c>
      <c r="BI1086" t="s">
        <v>901</v>
      </c>
      <c r="BJ1086" t="s">
        <v>795</v>
      </c>
      <c r="BM1086" s="67">
        <f t="shared" si="257"/>
        <v>483</v>
      </c>
    </row>
    <row r="1087" spans="1:65" x14ac:dyDescent="0.25">
      <c r="A1087" s="68" t="str">
        <f>VLOOKUP(L1087,'Status Report'!B:CB,79,0)</f>
        <v>Heineken UCL</v>
      </c>
      <c r="C1087">
        <v>20006103</v>
      </c>
      <c r="D1087">
        <v>3090233</v>
      </c>
      <c r="E1087" t="s">
        <v>835</v>
      </c>
      <c r="F1087" t="s">
        <v>836</v>
      </c>
      <c r="G1087" t="str">
        <f>VLOOKUP(D1087,'[2]sold to'!$A:$H,8,0)</f>
        <v>Hungary</v>
      </c>
      <c r="H1087" t="str">
        <f>VLOOKUP(D1087,'[2]sold to'!$A:$I,9,0)</f>
        <v>Europe</v>
      </c>
      <c r="K1087">
        <v>480</v>
      </c>
      <c r="L1087">
        <v>88026569</v>
      </c>
      <c r="M1087" t="s">
        <v>381</v>
      </c>
      <c r="N1087">
        <v>15</v>
      </c>
      <c r="P1087" t="str">
        <f>VLOOKUP(L1087,'Status Report'!B:AA,26,0)</f>
        <v>China</v>
      </c>
      <c r="Q1087" t="str">
        <f>VLOOKUP(L1087,'Status Report'!B:AB,27,0)</f>
        <v>Textiles-Clothing</v>
      </c>
      <c r="R1087">
        <f>VLOOKUP(L1087,'Status Report'!B:X,23,0)</f>
        <v>200</v>
      </c>
      <c r="S1087" t="str">
        <f>VLOOKUP(L1087,'Status Report'!B:T,19,0)</f>
        <v>Asian Sourcing Link</v>
      </c>
      <c r="T1087" s="62">
        <f>VLOOKUP(L1087,'Status Report'!B:E,4,0)</f>
        <v>3</v>
      </c>
      <c r="U1087" s="19">
        <f>_xlfn.IFS(AI1087="Den Bosch",VLOOKUP(L1087,'Status Report'!B:AM,35,0),AI1087="Yantian",VLOOKUP(L1087,'Status Report'!B:AM,36,0),AI1087="",IF(H1087="Asia Pacific",VLOOKUP(L1087,'Status Report'!B:AM,36,0),VLOOKUP(L1087,'Status Report'!B:AM,35,0)),AI1087="Direct shipment",IF(H1087="Asia Pacific",VLOOKUP(L1087,'Status Report'!B:AM,36,0),VLOOKUP(L1087,'Status Report'!B:AM,35,0)))</f>
        <v>34.549999999999997</v>
      </c>
      <c r="V1087" s="20">
        <f t="shared" si="244"/>
        <v>518.25</v>
      </c>
      <c r="W1087" s="19">
        <f>_xlfn.IFS(AI1087="Den Bosch",VLOOKUP(L1087,'Status Report'!B:AM,37,0),AI1087="Yantian",VLOOKUP(L1087,'Status Report'!B:AM,38,0),AI1087="",IF(H1087="Asia Pacific",VLOOKUP(L1087,'Status Report'!B:AM,38,0),VLOOKUP(L1087,'Status Report'!B:AM,37,0)),AI1087="Direct shipment",IF(H1087="Asia Pacific",VLOOKUP(L1087,'Status Report'!B:AM,38,0),VLOOKUP(L1087,'Status Report'!B:AM,37,0)))</f>
        <v>29.5</v>
      </c>
      <c r="X1087" s="20">
        <f t="shared" si="245"/>
        <v>442.5</v>
      </c>
      <c r="Y1087" s="20">
        <f>_xlfn.IFS(AI1087="Den Bosch",VLOOKUP(L1087,'Status Report'!B:AO,39,0),AI1087="Yantian",VLOOKUP(L1087,'Status Report'!B:AO,40,0),AI1087="",IF(H1087="Asia Pacific",VLOOKUP(L1087,'Status Report'!B:AO,40,0),VLOOKUP(L1087,'Status Report'!B:AO,39,0)),AI1087="Direct shipment",IF(H1087="Asia Pacific",VLOOKUP(L1087,'Status Report'!B:AO,40,0),VLOOKUP(L1087,'Status Report'!B:AO,39,0)))</f>
        <v>0</v>
      </c>
      <c r="Z1087" s="20">
        <f t="shared" si="246"/>
        <v>0</v>
      </c>
      <c r="AA1087" s="20">
        <f t="shared" si="247"/>
        <v>442.5</v>
      </c>
      <c r="AB1087" s="21">
        <f>_xlfn.IFS(AI1087="Den Bosch",VLOOKUP(L1087,'Status Report'!B:AM,33,0),AI1087="Yantian",VLOOKUP(L1087,'Status Report'!B:AM,34,0),AI1087="",IF(H1087="Asia Pacific",VLOOKUP(L1087,'Status Report'!B:AM,34,0),VLOOKUP(L1087,'Status Report'!B:AM,33,0)),AI1087="Direct shipment",IF(H1087="Asia Pacific",VLOOKUP(L1087,'Status Report'!B:AM,34,0),VLOOKUP(L1087,'Status Report'!B:AM,33,0)))</f>
        <v>25.154999999999998</v>
      </c>
      <c r="AC1087" s="21">
        <f>VLOOKUP(L1087,'Status Report'!B:CE,82,0)</f>
        <v>0</v>
      </c>
      <c r="AD1087" s="21">
        <f t="shared" si="248"/>
        <v>25.154999999999998</v>
      </c>
      <c r="AE1087" s="63">
        <f>VLOOKUP(L1087,'Status Report'!B:W,20,0)</f>
        <v>39</v>
      </c>
      <c r="AF1087" s="63">
        <f>VLOOKUP(L1087,'Status Report'!B:W,21,0)</f>
        <v>33</v>
      </c>
      <c r="AG1087" s="63">
        <f>VLOOKUP(L1087,'Status Report'!B:W,22,0)</f>
        <v>4.5</v>
      </c>
      <c r="AH1087" s="22">
        <f t="shared" si="249"/>
        <v>8.6872500000000005E-2</v>
      </c>
      <c r="AI1087" t="s">
        <v>990</v>
      </c>
      <c r="AK1087" s="63">
        <f>IFERROR(VLOOKUP(G1087,ASEAN!A:A,1,0),0)</f>
        <v>0</v>
      </c>
      <c r="AL1087" s="63">
        <f>IFERROR(VLOOKUP(D1087,'[3]customer specs'!$B$1:$D$65536,3,0),0)</f>
        <v>0</v>
      </c>
      <c r="AM1087" s="64">
        <f t="shared" si="250"/>
        <v>75.75</v>
      </c>
      <c r="AN1087" s="64">
        <f t="shared" si="251"/>
        <v>0</v>
      </c>
      <c r="AO1087" s="63"/>
      <c r="AP1087" s="63"/>
      <c r="AQ1087" s="63" t="str">
        <f t="shared" si="252"/>
        <v>no</v>
      </c>
      <c r="AR1087" s="20">
        <f t="shared" si="253"/>
        <v>377.32499999999999</v>
      </c>
      <c r="AS1087" s="63"/>
      <c r="AT1087" s="23">
        <f t="shared" si="258"/>
        <v>0.12</v>
      </c>
      <c r="AU1087" s="65">
        <f t="shared" si="254"/>
        <v>28.58522727272727</v>
      </c>
      <c r="AV1087" s="65"/>
      <c r="AW1087" s="65">
        <f t="shared" si="255"/>
        <v>428.77840909090907</v>
      </c>
      <c r="AX1087" s="65"/>
      <c r="AY1087" s="63">
        <f>VLOOKUP(L1087,'Status Report'!B:CF,81,0)</f>
        <v>0</v>
      </c>
      <c r="AZ1087" s="63" t="str">
        <f>VLOOKUP(L1087,'Status Report'!B:S,18,0)</f>
        <v>Ellina Smirnova</v>
      </c>
      <c r="BB1087" s="63">
        <f>VLOOKUP(L1087,'Status Report'!B:Z,25,0)</f>
        <v>5</v>
      </c>
      <c r="BC1087" s="63">
        <f t="shared" si="256"/>
        <v>75</v>
      </c>
      <c r="BF1087">
        <f>VLOOKUP(L1087,'Status Report'!B:CE,82,0)</f>
        <v>0</v>
      </c>
      <c r="BG1087">
        <f>VLOOKUP(L1087,'Status Report'!B:CF,83,0)</f>
        <v>0</v>
      </c>
      <c r="BH1087">
        <f>VLOOKUP(L1087,'Status Report'!B:CG,84,0)</f>
        <v>0</v>
      </c>
      <c r="BI1087" t="s">
        <v>901</v>
      </c>
      <c r="BJ1087" t="s">
        <v>795</v>
      </c>
      <c r="BM1087" s="67">
        <f t="shared" si="257"/>
        <v>263</v>
      </c>
    </row>
    <row r="1088" spans="1:65" x14ac:dyDescent="0.25">
      <c r="A1088" s="68" t="str">
        <f>VLOOKUP(L1088,'Status Report'!B:CB,79,0)</f>
        <v>Heineken UCL</v>
      </c>
      <c r="C1088">
        <v>20006103</v>
      </c>
      <c r="D1088">
        <v>3090233</v>
      </c>
      <c r="E1088" t="s">
        <v>835</v>
      </c>
      <c r="F1088" t="s">
        <v>836</v>
      </c>
      <c r="G1088" t="str">
        <f>VLOOKUP(D1088,'[2]sold to'!$A:$H,8,0)</f>
        <v>Hungary</v>
      </c>
      <c r="H1088" t="str">
        <f>VLOOKUP(D1088,'[2]sold to'!$A:$I,9,0)</f>
        <v>Europe</v>
      </c>
      <c r="K1088">
        <v>490</v>
      </c>
      <c r="L1088">
        <v>88026576</v>
      </c>
      <c r="M1088" t="s">
        <v>815</v>
      </c>
      <c r="N1088">
        <v>5</v>
      </c>
      <c r="P1088" t="str">
        <f>VLOOKUP(L1088,'Status Report'!B:AA,26,0)</f>
        <v>China</v>
      </c>
      <c r="Q1088" t="str">
        <f>VLOOKUP(L1088,'Status Report'!B:AB,27,0)</f>
        <v>Textiles-Clothing</v>
      </c>
      <c r="R1088">
        <f>VLOOKUP(L1088,'Status Report'!B:X,23,0)</f>
        <v>167</v>
      </c>
      <c r="S1088" t="str">
        <f>VLOOKUP(L1088,'Status Report'!B:T,19,0)</f>
        <v>Promocean The Netherlands BV</v>
      </c>
      <c r="T1088" s="62">
        <f>VLOOKUP(L1088,'Status Report'!B:E,4,0)</f>
        <v>3</v>
      </c>
      <c r="U1088" s="19">
        <f>_xlfn.IFS(AI1088="Den Bosch",VLOOKUP(L1088,'Status Report'!B:AM,35,0),AI1088="Yantian",VLOOKUP(L1088,'Status Report'!B:AM,36,0),AI1088="",IF(H1088="Asia Pacific",VLOOKUP(L1088,'Status Report'!B:AM,36,0),VLOOKUP(L1088,'Status Report'!B:AM,35,0)),AI1088="Direct shipment",IF(H1088="Asia Pacific",VLOOKUP(L1088,'Status Report'!B:AM,36,0),VLOOKUP(L1088,'Status Report'!B:AM,35,0)))</f>
        <v>36.24</v>
      </c>
      <c r="V1088" s="20">
        <f t="shared" si="244"/>
        <v>181.20000000000002</v>
      </c>
      <c r="W1088" s="19">
        <f>_xlfn.IFS(AI1088="Den Bosch",VLOOKUP(L1088,'Status Report'!B:AM,37,0),AI1088="Yantian",VLOOKUP(L1088,'Status Report'!B:AM,38,0),AI1088="",IF(H1088="Asia Pacific",VLOOKUP(L1088,'Status Report'!B:AM,38,0),VLOOKUP(L1088,'Status Report'!B:AM,37,0)),AI1088="Direct shipment",IF(H1088="Asia Pacific",VLOOKUP(L1088,'Status Report'!B:AM,38,0),VLOOKUP(L1088,'Status Report'!B:AM,37,0)))</f>
        <v>30.48</v>
      </c>
      <c r="X1088" s="20">
        <f t="shared" si="245"/>
        <v>152.4</v>
      </c>
      <c r="Y1088" s="20">
        <f>_xlfn.IFS(AI1088="Den Bosch",VLOOKUP(L1088,'Status Report'!B:AO,39,0),AI1088="Yantian",VLOOKUP(L1088,'Status Report'!B:AO,40,0),AI1088="",IF(H1088="Asia Pacific",VLOOKUP(L1088,'Status Report'!B:AO,40,0),VLOOKUP(L1088,'Status Report'!B:AO,39,0)),AI1088="Direct shipment",IF(H1088="Asia Pacific",VLOOKUP(L1088,'Status Report'!B:AO,40,0),VLOOKUP(L1088,'Status Report'!B:AO,39,0)))</f>
        <v>0</v>
      </c>
      <c r="Z1088" s="20">
        <f t="shared" si="246"/>
        <v>0</v>
      </c>
      <c r="AA1088" s="20">
        <f t="shared" si="247"/>
        <v>152.4</v>
      </c>
      <c r="AB1088" s="21">
        <f>_xlfn.IFS(AI1088="Den Bosch",VLOOKUP(L1088,'Status Report'!B:AM,33,0),AI1088="Yantian",VLOOKUP(L1088,'Status Report'!B:AM,34,0),AI1088="",IF(H1088="Asia Pacific",VLOOKUP(L1088,'Status Report'!B:AM,34,0),VLOOKUP(L1088,'Status Report'!B:AM,33,0)),AI1088="Direct shipment",IF(H1088="Asia Pacific",VLOOKUP(L1088,'Status Report'!B:AM,34,0),VLOOKUP(L1088,'Status Report'!B:AM,33,0)))</f>
        <v>26.6175</v>
      </c>
      <c r="AC1088" s="21">
        <f>VLOOKUP(L1088,'Status Report'!B:CE,82,0)</f>
        <v>0</v>
      </c>
      <c r="AD1088" s="21">
        <f t="shared" si="248"/>
        <v>26.6175</v>
      </c>
      <c r="AE1088" s="63">
        <f>VLOOKUP(L1088,'Status Report'!B:W,20,0)</f>
        <v>25.5</v>
      </c>
      <c r="AF1088" s="63">
        <f>VLOOKUP(L1088,'Status Report'!B:W,21,0)</f>
        <v>25</v>
      </c>
      <c r="AG1088" s="63">
        <f>VLOOKUP(L1088,'Status Report'!B:W,22,0)</f>
        <v>18.5</v>
      </c>
      <c r="AH1088" s="22">
        <f t="shared" si="249"/>
        <v>5.896875E-2</v>
      </c>
      <c r="AI1088" t="s">
        <v>990</v>
      </c>
      <c r="AK1088" s="63">
        <f>IFERROR(VLOOKUP(G1088,ASEAN!A:A,1,0),0)</f>
        <v>0</v>
      </c>
      <c r="AL1088" s="63">
        <f>IFERROR(VLOOKUP(D1088,'[3]customer specs'!$B$1:$D$65536,3,0),0)</f>
        <v>0</v>
      </c>
      <c r="AM1088" s="64">
        <f t="shared" si="250"/>
        <v>28.800000000000011</v>
      </c>
      <c r="AN1088" s="64">
        <f t="shared" si="251"/>
        <v>0</v>
      </c>
      <c r="AO1088" s="63"/>
      <c r="AP1088" s="63"/>
      <c r="AQ1088" s="63" t="str">
        <f t="shared" si="252"/>
        <v>no</v>
      </c>
      <c r="AR1088" s="20">
        <f t="shared" si="253"/>
        <v>133.08750000000001</v>
      </c>
      <c r="AS1088" s="63"/>
      <c r="AT1088" s="23">
        <f t="shared" si="258"/>
        <v>0.12</v>
      </c>
      <c r="AU1088" s="65">
        <f t="shared" si="254"/>
        <v>30.24715909090909</v>
      </c>
      <c r="AV1088" s="65"/>
      <c r="AW1088" s="65">
        <f t="shared" si="255"/>
        <v>151.23579545454544</v>
      </c>
      <c r="AX1088" s="65"/>
      <c r="AY1088" s="63">
        <f>VLOOKUP(L1088,'Status Report'!B:CF,81,0)</f>
        <v>0</v>
      </c>
      <c r="AZ1088" s="63" t="str">
        <f>VLOOKUP(L1088,'Status Report'!B:S,18,0)</f>
        <v>Ellina Smirnova</v>
      </c>
      <c r="BB1088" s="63">
        <f>VLOOKUP(L1088,'Status Report'!B:Z,25,0)</f>
        <v>6</v>
      </c>
      <c r="BC1088" s="63">
        <f t="shared" si="256"/>
        <v>30</v>
      </c>
      <c r="BF1088">
        <f>VLOOKUP(L1088,'Status Report'!B:CE,82,0)</f>
        <v>0</v>
      </c>
      <c r="BG1088">
        <f>VLOOKUP(L1088,'Status Report'!B:CF,83,0)</f>
        <v>0</v>
      </c>
      <c r="BH1088">
        <f>VLOOKUP(L1088,'Status Report'!B:CG,84,0)</f>
        <v>0</v>
      </c>
      <c r="BI1088" t="s">
        <v>901</v>
      </c>
      <c r="BJ1088" t="s">
        <v>795</v>
      </c>
      <c r="BM1088" s="67">
        <f t="shared" si="257"/>
        <v>714</v>
      </c>
    </row>
    <row r="1089" spans="1:65" x14ac:dyDescent="0.25">
      <c r="A1089" s="68" t="str">
        <f>VLOOKUP(L1089,'Status Report'!B:CB,79,0)</f>
        <v>Heineken UCL</v>
      </c>
      <c r="C1089">
        <v>20006103</v>
      </c>
      <c r="D1089">
        <v>3090233</v>
      </c>
      <c r="E1089" t="s">
        <v>835</v>
      </c>
      <c r="F1089" t="s">
        <v>836</v>
      </c>
      <c r="G1089" t="str">
        <f>VLOOKUP(D1089,'[2]sold to'!$A:$H,8,0)</f>
        <v>Hungary</v>
      </c>
      <c r="H1089" t="str">
        <f>VLOOKUP(D1089,'[2]sold to'!$A:$I,9,0)</f>
        <v>Europe</v>
      </c>
      <c r="K1089">
        <v>500</v>
      </c>
      <c r="L1089">
        <v>88026507</v>
      </c>
      <c r="M1089" t="s">
        <v>331</v>
      </c>
      <c r="N1089">
        <v>2</v>
      </c>
      <c r="P1089" t="str">
        <f>VLOOKUP(L1089,'Status Report'!B:AA,26,0)</f>
        <v>China</v>
      </c>
      <c r="Q1089" t="str">
        <f>VLOOKUP(L1089,'Status Report'!B:AB,27,0)</f>
        <v>Premiums</v>
      </c>
      <c r="R1089">
        <f>VLOOKUP(L1089,'Status Report'!B:X,23,0)</f>
        <v>250</v>
      </c>
      <c r="S1089" t="str">
        <f>VLOOKUP(L1089,'Status Report'!B:T,19,0)</f>
        <v>Promocean The Netherlands BV</v>
      </c>
      <c r="T1089" s="62">
        <f>VLOOKUP(L1089,'Status Report'!B:E,4,0)</f>
        <v>3</v>
      </c>
      <c r="U1089" s="19">
        <f>_xlfn.IFS(AI1089="Den Bosch",VLOOKUP(L1089,'Status Report'!B:AM,35,0),AI1089="Yantian",VLOOKUP(L1089,'Status Report'!B:AM,36,0),AI1089="",IF(H1089="Asia Pacific",VLOOKUP(L1089,'Status Report'!B:AM,36,0),VLOOKUP(L1089,'Status Report'!B:AM,35,0)),AI1089="Direct shipment",IF(H1089="Asia Pacific",VLOOKUP(L1089,'Status Report'!B:AM,36,0),VLOOKUP(L1089,'Status Report'!B:AM,35,0)))</f>
        <v>48.32</v>
      </c>
      <c r="V1089" s="20">
        <f t="shared" si="244"/>
        <v>96.64</v>
      </c>
      <c r="W1089" s="19">
        <f>_xlfn.IFS(AI1089="Den Bosch",VLOOKUP(L1089,'Status Report'!B:AM,37,0),AI1089="Yantian",VLOOKUP(L1089,'Status Report'!B:AM,38,0),AI1089="",IF(H1089="Asia Pacific",VLOOKUP(L1089,'Status Report'!B:AM,38,0),VLOOKUP(L1089,'Status Report'!B:AM,37,0)),AI1089="Direct shipment",IF(H1089="Asia Pacific",VLOOKUP(L1089,'Status Report'!B:AM,38,0),VLOOKUP(L1089,'Status Report'!B:AM,37,0)))</f>
        <v>48</v>
      </c>
      <c r="X1089" s="20">
        <f t="shared" si="245"/>
        <v>96</v>
      </c>
      <c r="Y1089" s="20">
        <f>_xlfn.IFS(AI1089="Den Bosch",VLOOKUP(L1089,'Status Report'!B:AO,39,0),AI1089="Yantian",VLOOKUP(L1089,'Status Report'!B:AO,40,0),AI1089="",IF(H1089="Asia Pacific",VLOOKUP(L1089,'Status Report'!B:AO,40,0),VLOOKUP(L1089,'Status Report'!B:AO,39,0)),AI1089="Direct shipment",IF(H1089="Asia Pacific",VLOOKUP(L1089,'Status Report'!B:AO,40,0),VLOOKUP(L1089,'Status Report'!B:AO,39,0)))</f>
        <v>0</v>
      </c>
      <c r="Z1089" s="20">
        <f t="shared" si="246"/>
        <v>0</v>
      </c>
      <c r="AA1089" s="20">
        <f t="shared" si="247"/>
        <v>96</v>
      </c>
      <c r="AB1089" s="21">
        <f>_xlfn.IFS(AI1089="Den Bosch",VLOOKUP(L1089,'Status Report'!B:AM,33,0),AI1089="Yantian",VLOOKUP(L1089,'Status Report'!B:AM,34,0),AI1089="",IF(H1089="Asia Pacific",VLOOKUP(L1089,'Status Report'!B:AM,34,0),VLOOKUP(L1089,'Status Report'!B:AM,33,0)),AI1089="Direct shipment",IF(H1089="Asia Pacific",VLOOKUP(L1089,'Status Report'!B:AM,34,0),VLOOKUP(L1089,'Status Report'!B:AM,33,0)))</f>
        <v>41.518800000000006</v>
      </c>
      <c r="AC1089" s="21">
        <f>VLOOKUP(L1089,'Status Report'!B:CE,82,0)</f>
        <v>0</v>
      </c>
      <c r="AD1089" s="21">
        <f t="shared" si="248"/>
        <v>41.518800000000006</v>
      </c>
      <c r="AE1089" s="63">
        <f>VLOOKUP(L1089,'Status Report'!B:W,20,0)</f>
        <v>102</v>
      </c>
      <c r="AF1089" s="63">
        <f>VLOOKUP(L1089,'Status Report'!B:W,21,0)</f>
        <v>20</v>
      </c>
      <c r="AG1089" s="63">
        <f>VLOOKUP(L1089,'Status Report'!B:W,22,0)</f>
        <v>7</v>
      </c>
      <c r="AH1089" s="22">
        <f t="shared" si="249"/>
        <v>2.8559999999999999E-2</v>
      </c>
      <c r="AI1089" t="s">
        <v>990</v>
      </c>
      <c r="AK1089" s="63">
        <f>IFERROR(VLOOKUP(G1089,ASEAN!A:A,1,0),0)</f>
        <v>0</v>
      </c>
      <c r="AL1089" s="63">
        <f>IFERROR(VLOOKUP(D1089,'[3]customer specs'!$B$1:$D$65536,3,0),0)</f>
        <v>0</v>
      </c>
      <c r="AM1089" s="64">
        <f t="shared" si="250"/>
        <v>0.64000000000000057</v>
      </c>
      <c r="AN1089" s="64">
        <f t="shared" si="251"/>
        <v>0</v>
      </c>
      <c r="AO1089" s="63"/>
      <c r="AP1089" s="63"/>
      <c r="AQ1089" s="63" t="str">
        <f t="shared" si="252"/>
        <v>no</v>
      </c>
      <c r="AR1089" s="20">
        <f t="shared" si="253"/>
        <v>83.037600000000012</v>
      </c>
      <c r="AS1089" s="63"/>
      <c r="AT1089" s="23">
        <f t="shared" si="258"/>
        <v>0.12</v>
      </c>
      <c r="AU1089" s="65">
        <f t="shared" si="254"/>
        <v>47.180454545454552</v>
      </c>
      <c r="AV1089" s="65"/>
      <c r="AW1089" s="65">
        <f t="shared" si="255"/>
        <v>94.360909090909104</v>
      </c>
      <c r="AX1089" s="65"/>
      <c r="AY1089" s="63">
        <f>VLOOKUP(L1089,'Status Report'!B:CF,81,0)</f>
        <v>0</v>
      </c>
      <c r="AZ1089" s="63" t="str">
        <f>VLOOKUP(L1089,'Status Report'!B:S,18,0)</f>
        <v>Ellina Smirnova</v>
      </c>
      <c r="BB1089" s="63">
        <f>VLOOKUP(L1089,'Status Report'!B:Z,25,0)</f>
        <v>4</v>
      </c>
      <c r="BC1089" s="63">
        <f t="shared" si="256"/>
        <v>8</v>
      </c>
      <c r="BF1089">
        <f>VLOOKUP(L1089,'Status Report'!B:CE,82,0)</f>
        <v>0</v>
      </c>
      <c r="BG1089">
        <f>VLOOKUP(L1089,'Status Report'!B:CF,83,0)</f>
        <v>0</v>
      </c>
      <c r="BH1089">
        <f>VLOOKUP(L1089,'Status Report'!B:CG,84,0)</f>
        <v>0</v>
      </c>
      <c r="BI1089" t="s">
        <v>901</v>
      </c>
      <c r="BJ1089" t="s">
        <v>795</v>
      </c>
      <c r="BM1089" s="67">
        <f t="shared" si="257"/>
        <v>628</v>
      </c>
    </row>
    <row r="1090" spans="1:65" x14ac:dyDescent="0.25">
      <c r="A1090" s="68" t="str">
        <f>VLOOKUP(L1090,'Status Report'!B:CB,79,0)</f>
        <v>Heineken UCL</v>
      </c>
      <c r="C1090">
        <v>20006104</v>
      </c>
      <c r="D1090">
        <v>3090233</v>
      </c>
      <c r="E1090" t="s">
        <v>835</v>
      </c>
      <c r="F1090" t="s">
        <v>836</v>
      </c>
      <c r="G1090" t="str">
        <f>VLOOKUP(D1090,'[2]sold to'!$A:$H,8,0)</f>
        <v>Hungary</v>
      </c>
      <c r="H1090" t="str">
        <f>VLOOKUP(D1090,'[2]sold to'!$A:$I,9,0)</f>
        <v>Europe</v>
      </c>
      <c r="K1090">
        <v>10</v>
      </c>
      <c r="L1090">
        <v>88026530</v>
      </c>
      <c r="M1090" t="s">
        <v>347</v>
      </c>
      <c r="N1090">
        <v>3</v>
      </c>
      <c r="P1090" t="str">
        <f>VLOOKUP(L1090,'Status Report'!B:AA,26,0)</f>
        <v>China</v>
      </c>
      <c r="Q1090" t="str">
        <f>VLOOKUP(L1090,'Status Report'!B:AB,27,0)</f>
        <v>Textiles-Clothing</v>
      </c>
      <c r="R1090">
        <f>VLOOKUP(L1090,'Status Report'!B:X,23,0)</f>
        <v>42</v>
      </c>
      <c r="S1090" t="str">
        <f>VLOOKUP(L1090,'Status Report'!B:T,19,0)</f>
        <v>Promocean The Netherlands BV</v>
      </c>
      <c r="T1090" s="62">
        <f>VLOOKUP(L1090,'Status Report'!B:E,4,0)</f>
        <v>3</v>
      </c>
      <c r="U1090" s="19">
        <f>_xlfn.IFS(AI1090="Den Bosch",VLOOKUP(L1090,'Status Report'!B:AM,35,0),AI1090="Yantian",VLOOKUP(L1090,'Status Report'!B:AM,36,0),AI1090="",IF(H1090="Asia Pacific",VLOOKUP(L1090,'Status Report'!B:AM,36,0),VLOOKUP(L1090,'Status Report'!B:AM,35,0)),AI1090="Direct shipment",IF(H1090="Asia Pacific",VLOOKUP(L1090,'Status Report'!B:AM,36,0),VLOOKUP(L1090,'Status Report'!B:AM,35,0)))</f>
        <v>115.68</v>
      </c>
      <c r="V1090" s="20">
        <f t="shared" ref="V1090:V1153" si="259">U1090*N1090</f>
        <v>347.04</v>
      </c>
      <c r="W1090" s="19">
        <f>_xlfn.IFS(AI1090="Den Bosch",VLOOKUP(L1090,'Status Report'!B:AM,37,0),AI1090="Yantian",VLOOKUP(L1090,'Status Report'!B:AM,38,0),AI1090="",IF(H1090="Asia Pacific",VLOOKUP(L1090,'Status Report'!B:AM,38,0),VLOOKUP(L1090,'Status Report'!B:AM,37,0)),AI1090="Direct shipment",IF(H1090="Asia Pacific",VLOOKUP(L1090,'Status Report'!B:AM,38,0),VLOOKUP(L1090,'Status Report'!B:AM,37,0)))</f>
        <v>115.68</v>
      </c>
      <c r="X1090" s="20">
        <f t="shared" ref="X1090:X1153" si="260">N1090*W1090</f>
        <v>347.04</v>
      </c>
      <c r="Y1090" s="20">
        <f>_xlfn.IFS(AI1090="Den Bosch",VLOOKUP(L1090,'Status Report'!B:AO,39,0),AI1090="Yantian",VLOOKUP(L1090,'Status Report'!B:AO,40,0),AI1090="",IF(H1090="Asia Pacific",VLOOKUP(L1090,'Status Report'!B:AO,40,0),VLOOKUP(L1090,'Status Report'!B:AO,39,0)),AI1090="Direct shipment",IF(H1090="Asia Pacific",VLOOKUP(L1090,'Status Report'!B:AO,40,0),VLOOKUP(L1090,'Status Report'!B:AO,39,0)))</f>
        <v>0</v>
      </c>
      <c r="Z1090" s="20">
        <f t="shared" ref="Z1090:Z1153" si="261">Y1090*N1090</f>
        <v>0</v>
      </c>
      <c r="AA1090" s="20">
        <f t="shared" ref="AA1090:AA1153" si="262">IF(Z1090=0,X1090,Z1090)</f>
        <v>347.04</v>
      </c>
      <c r="AB1090" s="21">
        <f>_xlfn.IFS(AI1090="Den Bosch",VLOOKUP(L1090,'Status Report'!B:AM,33,0),AI1090="Yantian",VLOOKUP(L1090,'Status Report'!B:AM,34,0),AI1090="",IF(H1090="Asia Pacific",VLOOKUP(L1090,'Status Report'!B:AM,34,0),VLOOKUP(L1090,'Status Report'!B:AM,33,0)),AI1090="Direct shipment",IF(H1090="Asia Pacific",VLOOKUP(L1090,'Status Report'!B:AM,34,0),VLOOKUP(L1090,'Status Report'!B:AM,33,0)))</f>
        <v>101.00609999999999</v>
      </c>
      <c r="AC1090" s="21">
        <f>VLOOKUP(L1090,'Status Report'!B:CE,82,0)</f>
        <v>0</v>
      </c>
      <c r="AD1090" s="21">
        <f t="shared" ref="AD1090:AD1153" si="263">IF(AC1090=0,AB1090,AC1090)</f>
        <v>101.00609999999999</v>
      </c>
      <c r="AE1090" s="63">
        <f>VLOOKUP(L1090,'Status Report'!B:W,20,0)</f>
        <v>45</v>
      </c>
      <c r="AF1090" s="63">
        <f>VLOOKUP(L1090,'Status Report'!B:W,21,0)</f>
        <v>23</v>
      </c>
      <c r="AG1090" s="63">
        <f>VLOOKUP(L1090,'Status Report'!B:W,22,0)</f>
        <v>23</v>
      </c>
      <c r="AH1090" s="22">
        <f t="shared" ref="AH1090:AH1153" si="264">((AE1090*AF1090*AG1090)*N1090)/1000000</f>
        <v>7.1415000000000006E-2</v>
      </c>
      <c r="AI1090" t="s">
        <v>990</v>
      </c>
      <c r="AK1090" s="63">
        <f>IFERROR(VLOOKUP(G1090,ASEAN!A:A,1,0),0)</f>
        <v>0</v>
      </c>
      <c r="AL1090" s="63">
        <f>IFERROR(VLOOKUP(D1090,'[3]customer specs'!$B$1:$D$65536,3,0),0)</f>
        <v>0</v>
      </c>
      <c r="AM1090" s="64">
        <f t="shared" ref="AM1090:AM1153" si="265">V1090-X1090</f>
        <v>0</v>
      </c>
      <c r="AN1090" s="64">
        <f t="shared" ref="AN1090:AN1153" si="266">IF(Z1090=0,,X1090-Z1090)</f>
        <v>0</v>
      </c>
      <c r="AO1090" s="63"/>
      <c r="AP1090" s="63"/>
      <c r="AQ1090" s="63" t="str">
        <f t="shared" ref="AQ1090:AQ1153" si="267">IF(N1090&gt;=R1090,"yes","no")</f>
        <v>no</v>
      </c>
      <c r="AR1090" s="20">
        <f t="shared" ref="AR1090:AR1153" si="268">AD1090*N1090</f>
        <v>303.01829999999995</v>
      </c>
      <c r="AS1090" s="63"/>
      <c r="AT1090" s="23">
        <f t="shared" si="258"/>
        <v>0.12</v>
      </c>
      <c r="AU1090" s="65">
        <f t="shared" ref="AU1090:AU1153" si="269">AD1090/(1-AT1090)</f>
        <v>114.77965909090908</v>
      </c>
      <c r="AV1090" s="65"/>
      <c r="AW1090" s="65">
        <f t="shared" ref="AW1090:AW1153" si="270">(AU1090*N1090)+(AV1090*N1090)</f>
        <v>344.33897727272722</v>
      </c>
      <c r="AX1090" s="65"/>
      <c r="AY1090" s="63">
        <f>VLOOKUP(L1090,'Status Report'!B:CF,81,0)</f>
        <v>0</v>
      </c>
      <c r="AZ1090" s="63" t="str">
        <f>VLOOKUP(L1090,'Status Report'!B:S,18,0)</f>
        <v>Ellina Smirnova</v>
      </c>
      <c r="BB1090" s="63">
        <f>VLOOKUP(L1090,'Status Report'!B:Z,25,0)</f>
        <v>24</v>
      </c>
      <c r="BC1090" s="63">
        <f t="shared" ref="BC1090:BC1153" si="271">N1090*BB1090</f>
        <v>72</v>
      </c>
      <c r="BF1090">
        <f>VLOOKUP(L1090,'Status Report'!B:CE,82,0)</f>
        <v>0</v>
      </c>
      <c r="BG1090">
        <f>VLOOKUP(L1090,'Status Report'!B:CF,83,0)</f>
        <v>0</v>
      </c>
      <c r="BH1090">
        <f>VLOOKUP(L1090,'Status Report'!B:CG,84,0)</f>
        <v>0</v>
      </c>
      <c r="BI1090" t="s">
        <v>901</v>
      </c>
      <c r="BJ1090" t="s">
        <v>795</v>
      </c>
      <c r="BM1090" s="67">
        <f t="shared" ref="BM1090:BM1153" si="272">SUMIF($L:$L,$L1090,N:N)</f>
        <v>57</v>
      </c>
    </row>
    <row r="1091" spans="1:65" x14ac:dyDescent="0.25">
      <c r="A1091" s="68" t="str">
        <f>VLOOKUP(L1091,'Status Report'!B:CB,79,0)</f>
        <v>Heineken UCL</v>
      </c>
      <c r="C1091">
        <v>20006104</v>
      </c>
      <c r="D1091">
        <v>3090233</v>
      </c>
      <c r="E1091" t="s">
        <v>835</v>
      </c>
      <c r="F1091" t="s">
        <v>836</v>
      </c>
      <c r="G1091" t="str">
        <f>VLOOKUP(D1091,'[2]sold to'!$A:$H,8,0)</f>
        <v>Hungary</v>
      </c>
      <c r="H1091" t="str">
        <f>VLOOKUP(D1091,'[2]sold to'!$A:$I,9,0)</f>
        <v>Europe</v>
      </c>
      <c r="K1091">
        <v>20</v>
      </c>
      <c r="L1091">
        <v>88026529</v>
      </c>
      <c r="M1091" t="s">
        <v>346</v>
      </c>
      <c r="N1091">
        <v>5</v>
      </c>
      <c r="P1091" t="str">
        <f>VLOOKUP(L1091,'Status Report'!B:AA,26,0)</f>
        <v>China</v>
      </c>
      <c r="Q1091" t="str">
        <f>VLOOKUP(L1091,'Status Report'!B:AB,27,0)</f>
        <v>Premiums</v>
      </c>
      <c r="R1091">
        <f>VLOOKUP(L1091,'Status Report'!B:X,23,0)</f>
        <v>100</v>
      </c>
      <c r="S1091" t="str">
        <f>VLOOKUP(L1091,'Status Report'!B:T,19,0)</f>
        <v>Promocean The Netherlands BV</v>
      </c>
      <c r="T1091" s="62">
        <f>VLOOKUP(L1091,'Status Report'!B:E,4,0)</f>
        <v>3</v>
      </c>
      <c r="U1091" s="19">
        <f>_xlfn.IFS(AI1091="Den Bosch",VLOOKUP(L1091,'Status Report'!B:AM,35,0),AI1091="Yantian",VLOOKUP(L1091,'Status Report'!B:AM,36,0),AI1091="",IF(H1091="Asia Pacific",VLOOKUP(L1091,'Status Report'!B:AM,36,0),VLOOKUP(L1091,'Status Report'!B:AM,35,0)),AI1091="Direct shipment",IF(H1091="Asia Pacific",VLOOKUP(L1091,'Status Report'!B:AM,36,0),VLOOKUP(L1091,'Status Report'!B:AM,35,0)))</f>
        <v>30.6</v>
      </c>
      <c r="V1091" s="20">
        <f t="shared" si="259"/>
        <v>153</v>
      </c>
      <c r="W1091" s="19">
        <f>_xlfn.IFS(AI1091="Den Bosch",VLOOKUP(L1091,'Status Report'!B:AM,37,0),AI1091="Yantian",VLOOKUP(L1091,'Status Report'!B:AM,38,0),AI1091="",IF(H1091="Asia Pacific",VLOOKUP(L1091,'Status Report'!B:AM,38,0),VLOOKUP(L1091,'Status Report'!B:AM,37,0)),AI1091="Direct shipment",IF(H1091="Asia Pacific",VLOOKUP(L1091,'Status Report'!B:AM,38,0),VLOOKUP(L1091,'Status Report'!B:AM,37,0)))</f>
        <v>30.6</v>
      </c>
      <c r="X1091" s="20">
        <f t="shared" si="260"/>
        <v>153</v>
      </c>
      <c r="Y1091" s="20">
        <f>_xlfn.IFS(AI1091="Den Bosch",VLOOKUP(L1091,'Status Report'!B:AO,39,0),AI1091="Yantian",VLOOKUP(L1091,'Status Report'!B:AO,40,0),AI1091="",IF(H1091="Asia Pacific",VLOOKUP(L1091,'Status Report'!B:AO,40,0),VLOOKUP(L1091,'Status Report'!B:AO,39,0)),AI1091="Direct shipment",IF(H1091="Asia Pacific",VLOOKUP(L1091,'Status Report'!B:AO,40,0),VLOOKUP(L1091,'Status Report'!B:AO,39,0)))</f>
        <v>0</v>
      </c>
      <c r="Z1091" s="20">
        <f t="shared" si="261"/>
        <v>0</v>
      </c>
      <c r="AA1091" s="20">
        <f t="shared" si="262"/>
        <v>153</v>
      </c>
      <c r="AB1091" s="21">
        <f>_xlfn.IFS(AI1091="Den Bosch",VLOOKUP(L1091,'Status Report'!B:AM,33,0),AI1091="Yantian",VLOOKUP(L1091,'Status Report'!B:AM,34,0),AI1091="",IF(H1091="Asia Pacific",VLOOKUP(L1091,'Status Report'!B:AM,34,0),VLOOKUP(L1091,'Status Report'!B:AM,33,0)),AI1091="Direct shipment",IF(H1091="Asia Pacific",VLOOKUP(L1091,'Status Report'!B:AM,34,0),VLOOKUP(L1091,'Status Report'!B:AM,33,0)))</f>
        <v>26.664299999999997</v>
      </c>
      <c r="AC1091" s="21">
        <f>VLOOKUP(L1091,'Status Report'!B:CE,82,0)</f>
        <v>0</v>
      </c>
      <c r="AD1091" s="21">
        <f t="shared" si="263"/>
        <v>26.664299999999997</v>
      </c>
      <c r="AE1091" s="63">
        <f>VLOOKUP(L1091,'Status Report'!B:W,20,0)</f>
        <v>47</v>
      </c>
      <c r="AF1091" s="63">
        <f>VLOOKUP(L1091,'Status Report'!B:W,21,0)</f>
        <v>46</v>
      </c>
      <c r="AG1091" s="63">
        <f>VLOOKUP(L1091,'Status Report'!B:W,22,0)</f>
        <v>2</v>
      </c>
      <c r="AH1091" s="22">
        <f t="shared" si="264"/>
        <v>2.162E-2</v>
      </c>
      <c r="AI1091" t="s">
        <v>990</v>
      </c>
      <c r="AK1091" s="63">
        <f>IFERROR(VLOOKUP(G1091,ASEAN!A:A,1,0),0)</f>
        <v>0</v>
      </c>
      <c r="AL1091" s="63">
        <f>IFERROR(VLOOKUP(D1091,'[3]customer specs'!$B$1:$D$65536,3,0),0)</f>
        <v>0</v>
      </c>
      <c r="AM1091" s="64">
        <f t="shared" si="265"/>
        <v>0</v>
      </c>
      <c r="AN1091" s="64">
        <f t="shared" si="266"/>
        <v>0</v>
      </c>
      <c r="AO1091" s="63"/>
      <c r="AP1091" s="63"/>
      <c r="AQ1091" s="63" t="str">
        <f t="shared" si="267"/>
        <v>no</v>
      </c>
      <c r="AR1091" s="20">
        <f t="shared" si="268"/>
        <v>133.32149999999999</v>
      </c>
      <c r="AS1091" s="63"/>
      <c r="AT1091" s="23">
        <f t="shared" si="258"/>
        <v>0.12</v>
      </c>
      <c r="AU1091" s="65">
        <f t="shared" si="269"/>
        <v>30.300340909090906</v>
      </c>
      <c r="AV1091" s="65"/>
      <c r="AW1091" s="65">
        <f t="shared" si="270"/>
        <v>151.50170454545452</v>
      </c>
      <c r="AX1091" s="65"/>
      <c r="AY1091" s="63">
        <f>VLOOKUP(L1091,'Status Report'!B:CF,81,0)</f>
        <v>0</v>
      </c>
      <c r="AZ1091" s="63" t="str">
        <f>VLOOKUP(L1091,'Status Report'!B:S,18,0)</f>
        <v>Ellina Smirnova</v>
      </c>
      <c r="BB1091" s="63">
        <f>VLOOKUP(L1091,'Status Report'!B:Z,25,0)</f>
        <v>10</v>
      </c>
      <c r="BC1091" s="63">
        <f t="shared" si="271"/>
        <v>50</v>
      </c>
      <c r="BF1091">
        <f>VLOOKUP(L1091,'Status Report'!B:CE,82,0)</f>
        <v>0</v>
      </c>
      <c r="BG1091">
        <f>VLOOKUP(L1091,'Status Report'!B:CF,83,0)</f>
        <v>0</v>
      </c>
      <c r="BH1091">
        <f>VLOOKUP(L1091,'Status Report'!B:CG,84,0)</f>
        <v>0</v>
      </c>
      <c r="BI1091" t="s">
        <v>901</v>
      </c>
      <c r="BJ1091" t="s">
        <v>795</v>
      </c>
      <c r="BM1091" s="67">
        <f t="shared" si="272"/>
        <v>112</v>
      </c>
    </row>
    <row r="1092" spans="1:65" x14ac:dyDescent="0.25">
      <c r="A1092" s="68" t="str">
        <f>VLOOKUP(L1092,'Status Report'!B:CB,79,0)</f>
        <v>Heineken UCL</v>
      </c>
      <c r="C1092">
        <v>20006104</v>
      </c>
      <c r="D1092">
        <v>3090233</v>
      </c>
      <c r="E1092" t="s">
        <v>835</v>
      </c>
      <c r="F1092" t="s">
        <v>836</v>
      </c>
      <c r="G1092" t="str">
        <f>VLOOKUP(D1092,'[2]sold to'!$A:$H,8,0)</f>
        <v>Hungary</v>
      </c>
      <c r="H1092" t="str">
        <f>VLOOKUP(D1092,'[2]sold to'!$A:$I,9,0)</f>
        <v>Europe</v>
      </c>
      <c r="K1092">
        <v>30</v>
      </c>
      <c r="L1092">
        <v>88026542</v>
      </c>
      <c r="M1092" t="s">
        <v>841</v>
      </c>
      <c r="N1092">
        <v>40</v>
      </c>
      <c r="P1092" t="str">
        <f>VLOOKUP(L1092,'Status Report'!B:AA,26,0)</f>
        <v>China</v>
      </c>
      <c r="Q1092" t="str">
        <f>VLOOKUP(L1092,'Status Report'!B:AB,27,0)</f>
        <v>Premiums</v>
      </c>
      <c r="R1092">
        <f>VLOOKUP(L1092,'Status Report'!B:X,23,0)</f>
        <v>250</v>
      </c>
      <c r="S1092" t="str">
        <f>VLOOKUP(L1092,'Status Report'!B:T,19,0)</f>
        <v>Promocean The Netherlands BV</v>
      </c>
      <c r="T1092" s="62">
        <f>VLOOKUP(L1092,'Status Report'!B:E,4,0)</f>
        <v>3</v>
      </c>
      <c r="U1092" s="19">
        <f>_xlfn.IFS(AI1092="Den Bosch",VLOOKUP(L1092,'Status Report'!B:AM,35,0),AI1092="Yantian",VLOOKUP(L1092,'Status Report'!B:AM,36,0),AI1092="",IF(H1092="Asia Pacific",VLOOKUP(L1092,'Status Report'!B:AM,36,0),VLOOKUP(L1092,'Status Report'!B:AM,35,0)),AI1092="Direct shipment",IF(H1092="Asia Pacific",VLOOKUP(L1092,'Status Report'!B:AM,36,0),VLOOKUP(L1092,'Status Report'!B:AM,35,0)))</f>
        <v>74.7</v>
      </c>
      <c r="V1092" s="20">
        <f t="shared" si="259"/>
        <v>2988</v>
      </c>
      <c r="W1092" s="19">
        <f>_xlfn.IFS(AI1092="Den Bosch",VLOOKUP(L1092,'Status Report'!B:AM,37,0),AI1092="Yantian",VLOOKUP(L1092,'Status Report'!B:AM,38,0),AI1092="",IF(H1092="Asia Pacific",VLOOKUP(L1092,'Status Report'!B:AM,38,0),VLOOKUP(L1092,'Status Report'!B:AM,37,0)),AI1092="Direct shipment",IF(H1092="Asia Pacific",VLOOKUP(L1092,'Status Report'!B:AM,38,0),VLOOKUP(L1092,'Status Report'!B:AM,37,0)))</f>
        <v>74.7</v>
      </c>
      <c r="X1092" s="20">
        <f t="shared" si="260"/>
        <v>2988</v>
      </c>
      <c r="Y1092" s="20">
        <f>_xlfn.IFS(AI1092="Den Bosch",VLOOKUP(L1092,'Status Report'!B:AO,39,0),AI1092="Yantian",VLOOKUP(L1092,'Status Report'!B:AO,40,0),AI1092="",IF(H1092="Asia Pacific",VLOOKUP(L1092,'Status Report'!B:AO,40,0),VLOOKUP(L1092,'Status Report'!B:AO,39,0)),AI1092="Direct shipment",IF(H1092="Asia Pacific",VLOOKUP(L1092,'Status Report'!B:AO,40,0),VLOOKUP(L1092,'Status Report'!B:AO,39,0)))</f>
        <v>0</v>
      </c>
      <c r="Z1092" s="20">
        <f t="shared" si="261"/>
        <v>0</v>
      </c>
      <c r="AA1092" s="20">
        <f t="shared" si="262"/>
        <v>2988</v>
      </c>
      <c r="AB1092" s="21">
        <f>_xlfn.IFS(AI1092="Den Bosch",VLOOKUP(L1092,'Status Report'!B:AM,33,0),AI1092="Yantian",VLOOKUP(L1092,'Status Report'!B:AM,34,0),AI1092="",IF(H1092="Asia Pacific",VLOOKUP(L1092,'Status Report'!B:AM,34,0),VLOOKUP(L1092,'Status Report'!B:AM,33,0)),AI1092="Direct shipment",IF(H1092="Asia Pacific",VLOOKUP(L1092,'Status Report'!B:AM,34,0),VLOOKUP(L1092,'Status Report'!B:AM,33,0)))</f>
        <v>64.62660000000001</v>
      </c>
      <c r="AC1092" s="21">
        <f>VLOOKUP(L1092,'Status Report'!B:CE,82,0)</f>
        <v>0</v>
      </c>
      <c r="AD1092" s="21">
        <f t="shared" si="263"/>
        <v>64.62660000000001</v>
      </c>
      <c r="AE1092" s="63">
        <f>VLOOKUP(L1092,'Status Report'!B:W,20,0)</f>
        <v>37</v>
      </c>
      <c r="AF1092" s="63">
        <f>VLOOKUP(L1092,'Status Report'!B:W,21,0)</f>
        <v>16</v>
      </c>
      <c r="AG1092" s="63">
        <f>VLOOKUP(L1092,'Status Report'!B:W,22,0)</f>
        <v>17</v>
      </c>
      <c r="AH1092" s="22">
        <f t="shared" si="264"/>
        <v>0.40255999999999997</v>
      </c>
      <c r="AI1092" t="s">
        <v>990</v>
      </c>
      <c r="AK1092" s="63">
        <f>IFERROR(VLOOKUP(G1092,ASEAN!A:A,1,0),0)</f>
        <v>0</v>
      </c>
      <c r="AL1092" s="63">
        <f>IFERROR(VLOOKUP(D1092,'[3]customer specs'!$B$1:$D$65536,3,0),0)</f>
        <v>0</v>
      </c>
      <c r="AM1092" s="64">
        <f t="shared" si="265"/>
        <v>0</v>
      </c>
      <c r="AN1092" s="64">
        <f t="shared" si="266"/>
        <v>0</v>
      </c>
      <c r="AO1092" s="63"/>
      <c r="AP1092" s="63"/>
      <c r="AQ1092" s="63" t="str">
        <f t="shared" si="267"/>
        <v>no</v>
      </c>
      <c r="AR1092" s="20">
        <f t="shared" si="268"/>
        <v>2585.0640000000003</v>
      </c>
      <c r="AS1092" s="63"/>
      <c r="AT1092" s="23">
        <f t="shared" si="258"/>
        <v>0.12</v>
      </c>
      <c r="AU1092" s="65">
        <f t="shared" si="269"/>
        <v>73.439318181818194</v>
      </c>
      <c r="AV1092" s="65"/>
      <c r="AW1092" s="65">
        <f t="shared" si="270"/>
        <v>2937.5727272727277</v>
      </c>
      <c r="AX1092" s="65"/>
      <c r="AY1092" s="63">
        <f>VLOOKUP(L1092,'Status Report'!B:CF,81,0)</f>
        <v>0</v>
      </c>
      <c r="AZ1092" s="63" t="str">
        <f>VLOOKUP(L1092,'Status Report'!B:S,18,0)</f>
        <v>Ellina Smirnova</v>
      </c>
      <c r="BB1092" s="63">
        <f>VLOOKUP(L1092,'Status Report'!B:Z,25,0)</f>
        <v>10</v>
      </c>
      <c r="BC1092" s="63">
        <f t="shared" si="271"/>
        <v>400</v>
      </c>
      <c r="BF1092">
        <f>VLOOKUP(L1092,'Status Report'!B:CE,82,0)</f>
        <v>0</v>
      </c>
      <c r="BG1092">
        <f>VLOOKUP(L1092,'Status Report'!B:CF,83,0)</f>
        <v>0</v>
      </c>
      <c r="BH1092">
        <f>VLOOKUP(L1092,'Status Report'!B:CG,84,0)</f>
        <v>0</v>
      </c>
      <c r="BI1092" t="s">
        <v>901</v>
      </c>
      <c r="BJ1092" t="s">
        <v>795</v>
      </c>
      <c r="BM1092" s="67">
        <f t="shared" si="272"/>
        <v>421</v>
      </c>
    </row>
    <row r="1093" spans="1:65" x14ac:dyDescent="0.25">
      <c r="A1093" s="68" t="str">
        <f>VLOOKUP(L1093,'Status Report'!B:CB,79,0)</f>
        <v>Heineken UCL</v>
      </c>
      <c r="C1093">
        <v>20006104</v>
      </c>
      <c r="D1093">
        <v>3090233</v>
      </c>
      <c r="E1093" t="s">
        <v>835</v>
      </c>
      <c r="F1093" t="s">
        <v>836</v>
      </c>
      <c r="G1093" t="str">
        <f>VLOOKUP(D1093,'[2]sold to'!$A:$H,8,0)</f>
        <v>Hungary</v>
      </c>
      <c r="H1093" t="str">
        <f>VLOOKUP(D1093,'[2]sold to'!$A:$I,9,0)</f>
        <v>Europe</v>
      </c>
      <c r="K1093">
        <v>40</v>
      </c>
      <c r="L1093">
        <v>88026484</v>
      </c>
      <c r="M1093" t="s">
        <v>311</v>
      </c>
      <c r="N1093">
        <v>100</v>
      </c>
      <c r="P1093" t="str">
        <f>VLOOKUP(L1093,'Status Report'!B:AA,26,0)</f>
        <v>China</v>
      </c>
      <c r="Q1093" t="str">
        <f>VLOOKUP(L1093,'Status Report'!B:AB,27,0)</f>
        <v>Premiums</v>
      </c>
      <c r="R1093">
        <f>VLOOKUP(L1093,'Status Report'!B:X,23,0)</f>
        <v>200</v>
      </c>
      <c r="S1093" t="str">
        <f>VLOOKUP(L1093,'Status Report'!B:T,19,0)</f>
        <v>Promocean The Netherlands BV</v>
      </c>
      <c r="T1093" s="62">
        <f>VLOOKUP(L1093,'Status Report'!B:E,4,0)</f>
        <v>3</v>
      </c>
      <c r="U1093" s="19">
        <f>_xlfn.IFS(AI1093="Den Bosch",VLOOKUP(L1093,'Status Report'!B:AM,35,0),AI1093="Yantian",VLOOKUP(L1093,'Status Report'!B:AM,36,0),AI1093="",IF(H1093="Asia Pacific",VLOOKUP(L1093,'Status Report'!B:AM,36,0),VLOOKUP(L1093,'Status Report'!B:AM,35,0)),AI1093="Direct shipment",IF(H1093="Asia Pacific",VLOOKUP(L1093,'Status Report'!B:AM,36,0),VLOOKUP(L1093,'Status Report'!B:AM,35,0)))</f>
        <v>70.149999999999991</v>
      </c>
      <c r="V1093" s="20">
        <f t="shared" si="259"/>
        <v>7014.9999999999991</v>
      </c>
      <c r="W1093" s="19">
        <f>_xlfn.IFS(AI1093="Den Bosch",VLOOKUP(L1093,'Status Report'!B:AM,37,0),AI1093="Yantian",VLOOKUP(L1093,'Status Report'!B:AM,38,0),AI1093="",IF(H1093="Asia Pacific",VLOOKUP(L1093,'Status Report'!B:AM,38,0),VLOOKUP(L1093,'Status Report'!B:AM,37,0)),AI1093="Direct shipment",IF(H1093="Asia Pacific",VLOOKUP(L1093,'Status Report'!B:AM,38,0),VLOOKUP(L1093,'Status Report'!B:AM,37,0)))</f>
        <v>69.349999999999994</v>
      </c>
      <c r="X1093" s="20">
        <f t="shared" si="260"/>
        <v>6934.9999999999991</v>
      </c>
      <c r="Y1093" s="20">
        <f>_xlfn.IFS(AI1093="Den Bosch",VLOOKUP(L1093,'Status Report'!B:AO,39,0),AI1093="Yantian",VLOOKUP(L1093,'Status Report'!B:AO,40,0),AI1093="",IF(H1093="Asia Pacific",VLOOKUP(L1093,'Status Report'!B:AO,40,0),VLOOKUP(L1093,'Status Report'!B:AO,39,0)),AI1093="Direct shipment",IF(H1093="Asia Pacific",VLOOKUP(L1093,'Status Report'!B:AO,40,0),VLOOKUP(L1093,'Status Report'!B:AO,39,0)))</f>
        <v>0</v>
      </c>
      <c r="Z1093" s="20">
        <f t="shared" si="261"/>
        <v>0</v>
      </c>
      <c r="AA1093" s="20">
        <f t="shared" si="262"/>
        <v>6934.9999999999991</v>
      </c>
      <c r="AB1093" s="21">
        <f>_xlfn.IFS(AI1093="Den Bosch",VLOOKUP(L1093,'Status Report'!B:AM,33,0),AI1093="Yantian",VLOOKUP(L1093,'Status Report'!B:AM,34,0),AI1093="",IF(H1093="Asia Pacific",VLOOKUP(L1093,'Status Report'!B:AM,34,0),VLOOKUP(L1093,'Status Report'!B:AM,33,0)),AI1093="Direct shipment",IF(H1093="Asia Pacific",VLOOKUP(L1093,'Status Report'!B:AM,34,0),VLOOKUP(L1093,'Status Report'!B:AM,33,0)))</f>
        <v>60.500699999999995</v>
      </c>
      <c r="AC1093" s="21">
        <f>VLOOKUP(L1093,'Status Report'!B:CE,82,0)</f>
        <v>0</v>
      </c>
      <c r="AD1093" s="21">
        <f t="shared" si="263"/>
        <v>60.500699999999995</v>
      </c>
      <c r="AE1093" s="63">
        <f>VLOOKUP(L1093,'Status Report'!B:W,20,0)</f>
        <v>55</v>
      </c>
      <c r="AF1093" s="63">
        <f>VLOOKUP(L1093,'Status Report'!B:W,21,0)</f>
        <v>36</v>
      </c>
      <c r="AG1093" s="63">
        <f>VLOOKUP(L1093,'Status Report'!B:W,22,0)</f>
        <v>20</v>
      </c>
      <c r="AH1093" s="22">
        <f t="shared" si="264"/>
        <v>3.96</v>
      </c>
      <c r="AI1093" t="s">
        <v>990</v>
      </c>
      <c r="AK1093" s="63">
        <f>IFERROR(VLOOKUP(G1093,ASEAN!A:A,1,0),0)</f>
        <v>0</v>
      </c>
      <c r="AL1093" s="63">
        <f>IFERROR(VLOOKUP(D1093,'[3]customer specs'!$B$1:$D$65536,3,0),0)</f>
        <v>0</v>
      </c>
      <c r="AM1093" s="64">
        <f t="shared" si="265"/>
        <v>80</v>
      </c>
      <c r="AN1093" s="64">
        <f t="shared" si="266"/>
        <v>0</v>
      </c>
      <c r="AO1093" s="63"/>
      <c r="AP1093" s="63"/>
      <c r="AQ1093" s="63" t="str">
        <f t="shared" si="267"/>
        <v>no</v>
      </c>
      <c r="AR1093" s="20">
        <f t="shared" si="268"/>
        <v>6050.07</v>
      </c>
      <c r="AS1093" s="63"/>
      <c r="AT1093" s="23">
        <f t="shared" si="258"/>
        <v>0.12</v>
      </c>
      <c r="AU1093" s="65">
        <f t="shared" si="269"/>
        <v>68.750795454545454</v>
      </c>
      <c r="AV1093" s="65"/>
      <c r="AW1093" s="65">
        <f t="shared" si="270"/>
        <v>6875.079545454545</v>
      </c>
      <c r="AX1093" s="65"/>
      <c r="AY1093" s="63">
        <f>VLOOKUP(L1093,'Status Report'!B:CF,81,0)</f>
        <v>0</v>
      </c>
      <c r="AZ1093" s="63" t="str">
        <f>VLOOKUP(L1093,'Status Report'!B:S,18,0)</f>
        <v>Ellina Smirnova</v>
      </c>
      <c r="BB1093" s="63">
        <f>VLOOKUP(L1093,'Status Report'!B:Z,25,0)</f>
        <v>5</v>
      </c>
      <c r="BC1093" s="63">
        <f t="shared" si="271"/>
        <v>500</v>
      </c>
      <c r="BF1093">
        <f>VLOOKUP(L1093,'Status Report'!B:CE,82,0)</f>
        <v>0</v>
      </c>
      <c r="BG1093">
        <f>VLOOKUP(L1093,'Status Report'!B:CF,83,0)</f>
        <v>0</v>
      </c>
      <c r="BH1093">
        <f>VLOOKUP(L1093,'Status Report'!B:CG,84,0)</f>
        <v>0</v>
      </c>
      <c r="BI1093" t="s">
        <v>901</v>
      </c>
      <c r="BJ1093" t="s">
        <v>795</v>
      </c>
      <c r="BM1093" s="67">
        <f t="shared" si="272"/>
        <v>642</v>
      </c>
    </row>
    <row r="1094" spans="1:65" x14ac:dyDescent="0.25">
      <c r="A1094" s="68" t="str">
        <f>VLOOKUP(L1094,'Status Report'!B:CB,79,0)</f>
        <v>Heineken UCL</v>
      </c>
      <c r="C1094">
        <v>20006104</v>
      </c>
      <c r="D1094">
        <v>3090233</v>
      </c>
      <c r="E1094" t="s">
        <v>835</v>
      </c>
      <c r="F1094" t="s">
        <v>836</v>
      </c>
      <c r="G1094" t="str">
        <f>VLOOKUP(D1094,'[2]sold to'!$A:$H,8,0)</f>
        <v>Hungary</v>
      </c>
      <c r="H1094" t="str">
        <f>VLOOKUP(D1094,'[2]sold to'!$A:$I,9,0)</f>
        <v>Europe</v>
      </c>
      <c r="K1094">
        <v>50</v>
      </c>
      <c r="L1094">
        <v>88026485</v>
      </c>
      <c r="M1094" t="s">
        <v>312</v>
      </c>
      <c r="N1094">
        <v>5</v>
      </c>
      <c r="P1094" t="str">
        <f>VLOOKUP(L1094,'Status Report'!B:AA,26,0)</f>
        <v>China</v>
      </c>
      <c r="Q1094" t="str">
        <f>VLOOKUP(L1094,'Status Report'!B:AB,27,0)</f>
        <v>Bar support</v>
      </c>
      <c r="R1094">
        <f>VLOOKUP(L1094,'Status Report'!B:X,23,0)</f>
        <v>125</v>
      </c>
      <c r="S1094" t="str">
        <f>VLOOKUP(L1094,'Status Report'!B:T,19,0)</f>
        <v>Promocean The Netherlands BV</v>
      </c>
      <c r="T1094" s="62">
        <f>VLOOKUP(L1094,'Status Report'!B:E,4,0)</f>
        <v>3</v>
      </c>
      <c r="U1094" s="19">
        <f>_xlfn.IFS(AI1094="Den Bosch",VLOOKUP(L1094,'Status Report'!B:AM,35,0),AI1094="Yantian",VLOOKUP(L1094,'Status Report'!B:AM,36,0),AI1094="",IF(H1094="Asia Pacific",VLOOKUP(L1094,'Status Report'!B:AM,36,0),VLOOKUP(L1094,'Status Report'!B:AM,35,0)),AI1094="Direct shipment",IF(H1094="Asia Pacific",VLOOKUP(L1094,'Status Report'!B:AM,36,0),VLOOKUP(L1094,'Status Report'!B:AM,35,0)))</f>
        <v>30.2</v>
      </c>
      <c r="V1094" s="20">
        <f t="shared" si="259"/>
        <v>151</v>
      </c>
      <c r="W1094" s="19">
        <f>_xlfn.IFS(AI1094="Den Bosch",VLOOKUP(L1094,'Status Report'!B:AM,37,0),AI1094="Yantian",VLOOKUP(L1094,'Status Report'!B:AM,38,0),AI1094="",IF(H1094="Asia Pacific",VLOOKUP(L1094,'Status Report'!B:AM,38,0),VLOOKUP(L1094,'Status Report'!B:AM,37,0)),AI1094="Direct shipment",IF(H1094="Asia Pacific",VLOOKUP(L1094,'Status Report'!B:AM,38,0),VLOOKUP(L1094,'Status Report'!B:AM,37,0)))</f>
        <v>26.400000000000002</v>
      </c>
      <c r="X1094" s="20">
        <f t="shared" si="260"/>
        <v>132</v>
      </c>
      <c r="Y1094" s="20">
        <f>_xlfn.IFS(AI1094="Den Bosch",VLOOKUP(L1094,'Status Report'!B:AO,39,0),AI1094="Yantian",VLOOKUP(L1094,'Status Report'!B:AO,40,0),AI1094="",IF(H1094="Asia Pacific",VLOOKUP(L1094,'Status Report'!B:AO,40,0),VLOOKUP(L1094,'Status Report'!B:AO,39,0)),AI1094="Direct shipment",IF(H1094="Asia Pacific",VLOOKUP(L1094,'Status Report'!B:AO,40,0),VLOOKUP(L1094,'Status Report'!B:AO,39,0)))</f>
        <v>0</v>
      </c>
      <c r="Z1094" s="20">
        <f t="shared" si="261"/>
        <v>0</v>
      </c>
      <c r="AA1094" s="20">
        <f t="shared" si="262"/>
        <v>132</v>
      </c>
      <c r="AB1094" s="21">
        <f>_xlfn.IFS(AI1094="Den Bosch",VLOOKUP(L1094,'Status Report'!B:AM,33,0),AI1094="Yantian",VLOOKUP(L1094,'Status Report'!B:AM,34,0),AI1094="",IF(H1094="Asia Pacific",VLOOKUP(L1094,'Status Report'!B:AM,34,0),VLOOKUP(L1094,'Status Report'!B:AM,33,0)),AI1094="Direct shipment",IF(H1094="Asia Pacific",VLOOKUP(L1094,'Status Report'!B:AM,34,0),VLOOKUP(L1094,'Status Report'!B:AM,33,0)))</f>
        <v>23.176800000000004</v>
      </c>
      <c r="AC1094" s="21">
        <f>VLOOKUP(L1094,'Status Report'!B:CE,82,0)</f>
        <v>0</v>
      </c>
      <c r="AD1094" s="21">
        <f t="shared" si="263"/>
        <v>23.176800000000004</v>
      </c>
      <c r="AE1094" s="63">
        <f>VLOOKUP(L1094,'Status Report'!B:W,20,0)</f>
        <v>14</v>
      </c>
      <c r="AF1094" s="63">
        <f>VLOOKUP(L1094,'Status Report'!B:W,21,0)</f>
        <v>5</v>
      </c>
      <c r="AG1094" s="63">
        <f>VLOOKUP(L1094,'Status Report'!B:W,22,0)</f>
        <v>5</v>
      </c>
      <c r="AH1094" s="22">
        <f t="shared" si="264"/>
        <v>1.75E-3</v>
      </c>
      <c r="AI1094" t="s">
        <v>990</v>
      </c>
      <c r="AK1094" s="63">
        <f>IFERROR(VLOOKUP(G1094,ASEAN!A:A,1,0),0)</f>
        <v>0</v>
      </c>
      <c r="AL1094" s="63">
        <f>IFERROR(VLOOKUP(D1094,'[3]customer specs'!$B$1:$D$65536,3,0),0)</f>
        <v>0</v>
      </c>
      <c r="AM1094" s="64">
        <f t="shared" si="265"/>
        <v>19</v>
      </c>
      <c r="AN1094" s="64">
        <f t="shared" si="266"/>
        <v>0</v>
      </c>
      <c r="AO1094" s="63"/>
      <c r="AP1094" s="63"/>
      <c r="AQ1094" s="63" t="str">
        <f t="shared" si="267"/>
        <v>no</v>
      </c>
      <c r="AR1094" s="20">
        <f t="shared" si="268"/>
        <v>115.88400000000001</v>
      </c>
      <c r="AS1094" s="63"/>
      <c r="AT1094" s="23">
        <f t="shared" si="258"/>
        <v>0.12</v>
      </c>
      <c r="AU1094" s="65">
        <f t="shared" si="269"/>
        <v>26.33727272727273</v>
      </c>
      <c r="AV1094" s="65"/>
      <c r="AW1094" s="65">
        <f t="shared" si="270"/>
        <v>131.68636363636364</v>
      </c>
      <c r="AX1094" s="65"/>
      <c r="AY1094" s="63">
        <f>VLOOKUP(L1094,'Status Report'!B:CF,81,0)</f>
        <v>0</v>
      </c>
      <c r="AZ1094" s="63" t="str">
        <f>VLOOKUP(L1094,'Status Report'!B:S,18,0)</f>
        <v>Ellina Smirnova</v>
      </c>
      <c r="BB1094" s="63">
        <f>VLOOKUP(L1094,'Status Report'!B:Z,25,0)</f>
        <v>20</v>
      </c>
      <c r="BC1094" s="63">
        <f t="shared" si="271"/>
        <v>100</v>
      </c>
      <c r="BF1094">
        <f>VLOOKUP(L1094,'Status Report'!B:CE,82,0)</f>
        <v>0</v>
      </c>
      <c r="BG1094">
        <f>VLOOKUP(L1094,'Status Report'!B:CF,83,0)</f>
        <v>0</v>
      </c>
      <c r="BH1094">
        <f>VLOOKUP(L1094,'Status Report'!B:CG,84,0)</f>
        <v>0</v>
      </c>
      <c r="BI1094" t="s">
        <v>901</v>
      </c>
      <c r="BJ1094" t="s">
        <v>795</v>
      </c>
      <c r="BM1094" s="67">
        <f t="shared" si="272"/>
        <v>2875</v>
      </c>
    </row>
    <row r="1095" spans="1:65" x14ac:dyDescent="0.25">
      <c r="A1095" s="68" t="str">
        <f>VLOOKUP(L1095,'Status Report'!B:CB,79,0)</f>
        <v>Heineken UCL</v>
      </c>
      <c r="C1095">
        <v>20006104</v>
      </c>
      <c r="D1095">
        <v>3090233</v>
      </c>
      <c r="E1095" t="s">
        <v>835</v>
      </c>
      <c r="F1095" t="s">
        <v>836</v>
      </c>
      <c r="G1095" t="str">
        <f>VLOOKUP(D1095,'[2]sold to'!$A:$H,8,0)</f>
        <v>Hungary</v>
      </c>
      <c r="H1095" t="str">
        <f>VLOOKUP(D1095,'[2]sold to'!$A:$I,9,0)</f>
        <v>Europe</v>
      </c>
      <c r="K1095">
        <v>60</v>
      </c>
      <c r="L1095">
        <v>88026486</v>
      </c>
      <c r="M1095" t="s">
        <v>313</v>
      </c>
      <c r="N1095">
        <v>4</v>
      </c>
      <c r="P1095" t="str">
        <f>VLOOKUP(L1095,'Status Report'!B:AA,26,0)</f>
        <v>China</v>
      </c>
      <c r="Q1095" t="str">
        <f>VLOOKUP(L1095,'Status Report'!B:AB,27,0)</f>
        <v>Textiles-Clothing</v>
      </c>
      <c r="R1095">
        <f>VLOOKUP(L1095,'Status Report'!B:X,23,0)</f>
        <v>42</v>
      </c>
      <c r="S1095" t="str">
        <f>VLOOKUP(L1095,'Status Report'!B:T,19,0)</f>
        <v>Promocean The Netherlands BV</v>
      </c>
      <c r="T1095" s="62">
        <f>VLOOKUP(L1095,'Status Report'!B:E,4,0)</f>
        <v>3</v>
      </c>
      <c r="U1095" s="19">
        <f>_xlfn.IFS(AI1095="Den Bosch",VLOOKUP(L1095,'Status Report'!B:AM,35,0),AI1095="Yantian",VLOOKUP(L1095,'Status Report'!B:AM,36,0),AI1095="",IF(H1095="Asia Pacific",VLOOKUP(L1095,'Status Report'!B:AM,36,0),VLOOKUP(L1095,'Status Report'!B:AM,35,0)),AI1095="Direct shipment",IF(H1095="Asia Pacific",VLOOKUP(L1095,'Status Report'!B:AM,36,0),VLOOKUP(L1095,'Status Report'!B:AM,35,0)))</f>
        <v>115.68</v>
      </c>
      <c r="V1095" s="20">
        <f t="shared" si="259"/>
        <v>462.72</v>
      </c>
      <c r="W1095" s="19">
        <f>_xlfn.IFS(AI1095="Den Bosch",VLOOKUP(L1095,'Status Report'!B:AM,37,0),AI1095="Yantian",VLOOKUP(L1095,'Status Report'!B:AM,38,0),AI1095="",IF(H1095="Asia Pacific",VLOOKUP(L1095,'Status Report'!B:AM,38,0),VLOOKUP(L1095,'Status Report'!B:AM,37,0)),AI1095="Direct shipment",IF(H1095="Asia Pacific",VLOOKUP(L1095,'Status Report'!B:AM,38,0),VLOOKUP(L1095,'Status Report'!B:AM,37,0)))</f>
        <v>71.28</v>
      </c>
      <c r="X1095" s="20">
        <f t="shared" si="260"/>
        <v>285.12</v>
      </c>
      <c r="Y1095" s="20">
        <f>_xlfn.IFS(AI1095="Den Bosch",VLOOKUP(L1095,'Status Report'!B:AO,39,0),AI1095="Yantian",VLOOKUP(L1095,'Status Report'!B:AO,40,0),AI1095="",IF(H1095="Asia Pacific",VLOOKUP(L1095,'Status Report'!B:AO,40,0),VLOOKUP(L1095,'Status Report'!B:AO,39,0)),AI1095="Direct shipment",IF(H1095="Asia Pacific",VLOOKUP(L1095,'Status Report'!B:AO,40,0),VLOOKUP(L1095,'Status Report'!B:AO,39,0)))</f>
        <v>0</v>
      </c>
      <c r="Z1095" s="20">
        <f t="shared" si="261"/>
        <v>0</v>
      </c>
      <c r="AA1095" s="20">
        <f t="shared" si="262"/>
        <v>285.12</v>
      </c>
      <c r="AB1095" s="21">
        <f>_xlfn.IFS(AI1095="Den Bosch",VLOOKUP(L1095,'Status Report'!B:AM,33,0),AI1095="Yantian",VLOOKUP(L1095,'Status Report'!B:AM,34,0),AI1095="",IF(H1095="Asia Pacific",VLOOKUP(L1095,'Status Report'!B:AM,34,0),VLOOKUP(L1095,'Status Report'!B:AM,33,0)),AI1095="Direct shipment",IF(H1095="Asia Pacific",VLOOKUP(L1095,'Status Report'!B:AM,34,0),VLOOKUP(L1095,'Status Report'!B:AM,33,0)))</f>
        <v>62.267399999999995</v>
      </c>
      <c r="AC1095" s="21">
        <f>VLOOKUP(L1095,'Status Report'!B:CE,82,0)</f>
        <v>0</v>
      </c>
      <c r="AD1095" s="21">
        <f t="shared" si="263"/>
        <v>62.267399999999995</v>
      </c>
      <c r="AE1095" s="63">
        <f>VLOOKUP(L1095,'Status Report'!B:W,20,0)</f>
        <v>45</v>
      </c>
      <c r="AF1095" s="63">
        <f>VLOOKUP(L1095,'Status Report'!B:W,21,0)</f>
        <v>23</v>
      </c>
      <c r="AG1095" s="63">
        <f>VLOOKUP(L1095,'Status Report'!B:W,22,0)</f>
        <v>23</v>
      </c>
      <c r="AH1095" s="22">
        <f t="shared" si="264"/>
        <v>9.5219999999999999E-2</v>
      </c>
      <c r="AI1095" t="s">
        <v>990</v>
      </c>
      <c r="AK1095" s="63">
        <f>IFERROR(VLOOKUP(G1095,ASEAN!A:A,1,0),0)</f>
        <v>0</v>
      </c>
      <c r="AL1095" s="63">
        <f>IFERROR(VLOOKUP(D1095,'[3]customer specs'!$B$1:$D$65536,3,0),0)</f>
        <v>0</v>
      </c>
      <c r="AM1095" s="64">
        <f t="shared" si="265"/>
        <v>177.60000000000002</v>
      </c>
      <c r="AN1095" s="64">
        <f t="shared" si="266"/>
        <v>0</v>
      </c>
      <c r="AO1095" s="63"/>
      <c r="AP1095" s="63"/>
      <c r="AQ1095" s="63" t="str">
        <f t="shared" si="267"/>
        <v>no</v>
      </c>
      <c r="AR1095" s="20">
        <f t="shared" si="268"/>
        <v>249.06959999999998</v>
      </c>
      <c r="AS1095" s="63"/>
      <c r="AT1095" s="23">
        <f t="shared" si="258"/>
        <v>0.12</v>
      </c>
      <c r="AU1095" s="65">
        <f t="shared" si="269"/>
        <v>70.758409090909083</v>
      </c>
      <c r="AV1095" s="65"/>
      <c r="AW1095" s="65">
        <f t="shared" si="270"/>
        <v>283.03363636363633</v>
      </c>
      <c r="AX1095" s="65"/>
      <c r="AY1095" s="63">
        <f>VLOOKUP(L1095,'Status Report'!B:CF,81,0)</f>
        <v>0</v>
      </c>
      <c r="AZ1095" s="63" t="str">
        <f>VLOOKUP(L1095,'Status Report'!B:S,18,0)</f>
        <v>Ellina Smirnova</v>
      </c>
      <c r="BB1095" s="63">
        <f>VLOOKUP(L1095,'Status Report'!B:Z,25,0)</f>
        <v>24</v>
      </c>
      <c r="BC1095" s="63">
        <f t="shared" si="271"/>
        <v>96</v>
      </c>
      <c r="BF1095">
        <f>VLOOKUP(L1095,'Status Report'!B:CE,82,0)</f>
        <v>0</v>
      </c>
      <c r="BG1095">
        <f>VLOOKUP(L1095,'Status Report'!B:CF,83,0)</f>
        <v>0</v>
      </c>
      <c r="BH1095">
        <f>VLOOKUP(L1095,'Status Report'!B:CG,84,0)</f>
        <v>0</v>
      </c>
      <c r="BI1095" t="s">
        <v>901</v>
      </c>
      <c r="BJ1095" t="s">
        <v>795</v>
      </c>
      <c r="BM1095" s="67">
        <f t="shared" si="272"/>
        <v>816</v>
      </c>
    </row>
    <row r="1096" spans="1:65" x14ac:dyDescent="0.25">
      <c r="A1096" s="68" t="str">
        <f>VLOOKUP(L1096,'Status Report'!B:CB,79,0)</f>
        <v>Heineken UCL</v>
      </c>
      <c r="C1096">
        <v>20006104</v>
      </c>
      <c r="D1096">
        <v>3090233</v>
      </c>
      <c r="E1096" t="s">
        <v>835</v>
      </c>
      <c r="F1096" t="s">
        <v>836</v>
      </c>
      <c r="G1096" t="str">
        <f>VLOOKUP(D1096,'[2]sold to'!$A:$H,8,0)</f>
        <v>Hungary</v>
      </c>
      <c r="H1096" t="str">
        <f>VLOOKUP(D1096,'[2]sold to'!$A:$I,9,0)</f>
        <v>Europe</v>
      </c>
      <c r="K1096">
        <v>70</v>
      </c>
      <c r="L1096">
        <v>88026487</v>
      </c>
      <c r="M1096" t="s">
        <v>314</v>
      </c>
      <c r="N1096">
        <v>20</v>
      </c>
      <c r="P1096" t="str">
        <f>VLOOKUP(L1096,'Status Report'!B:AA,26,0)</f>
        <v>China</v>
      </c>
      <c r="Q1096" t="str">
        <f>VLOOKUP(L1096,'Status Report'!B:AB,27,0)</f>
        <v>Premiums</v>
      </c>
      <c r="R1096">
        <f>VLOOKUP(L1096,'Status Report'!B:X,23,0)</f>
        <v>100</v>
      </c>
      <c r="S1096" t="str">
        <f>VLOOKUP(L1096,'Status Report'!B:T,19,0)</f>
        <v>Promocean The Netherlands BV</v>
      </c>
      <c r="T1096" s="62">
        <f>VLOOKUP(L1096,'Status Report'!B:E,4,0)</f>
        <v>3</v>
      </c>
      <c r="U1096" s="19">
        <f>_xlfn.IFS(AI1096="Den Bosch",VLOOKUP(L1096,'Status Report'!B:AM,35,0),AI1096="Yantian",VLOOKUP(L1096,'Status Report'!B:AM,36,0),AI1096="",IF(H1096="Asia Pacific",VLOOKUP(L1096,'Status Report'!B:AM,36,0),VLOOKUP(L1096,'Status Report'!B:AM,35,0)),AI1096="Direct shipment",IF(H1096="Asia Pacific",VLOOKUP(L1096,'Status Report'!B:AM,36,0),VLOOKUP(L1096,'Status Report'!B:AM,35,0)))</f>
        <v>30.6</v>
      </c>
      <c r="V1096" s="20">
        <f t="shared" si="259"/>
        <v>612</v>
      </c>
      <c r="W1096" s="19">
        <f>_xlfn.IFS(AI1096="Den Bosch",VLOOKUP(L1096,'Status Report'!B:AM,37,0),AI1096="Yantian",VLOOKUP(L1096,'Status Report'!B:AM,38,0),AI1096="",IF(H1096="Asia Pacific",VLOOKUP(L1096,'Status Report'!B:AM,38,0),VLOOKUP(L1096,'Status Report'!B:AM,37,0)),AI1096="Direct shipment",IF(H1096="Asia Pacific",VLOOKUP(L1096,'Status Report'!B:AM,38,0),VLOOKUP(L1096,'Status Report'!B:AM,37,0)))</f>
        <v>28.799999999999997</v>
      </c>
      <c r="X1096" s="20">
        <f t="shared" si="260"/>
        <v>576</v>
      </c>
      <c r="Y1096" s="20">
        <f>_xlfn.IFS(AI1096="Den Bosch",VLOOKUP(L1096,'Status Report'!B:AO,39,0),AI1096="Yantian",VLOOKUP(L1096,'Status Report'!B:AO,40,0),AI1096="",IF(H1096="Asia Pacific",VLOOKUP(L1096,'Status Report'!B:AO,40,0),VLOOKUP(L1096,'Status Report'!B:AO,39,0)),AI1096="Direct shipment",IF(H1096="Asia Pacific",VLOOKUP(L1096,'Status Report'!B:AO,40,0),VLOOKUP(L1096,'Status Report'!B:AO,39,0)))</f>
        <v>0</v>
      </c>
      <c r="Z1096" s="20">
        <f t="shared" si="261"/>
        <v>0</v>
      </c>
      <c r="AA1096" s="20">
        <f t="shared" si="262"/>
        <v>576</v>
      </c>
      <c r="AB1096" s="21">
        <f>_xlfn.IFS(AI1096="Den Bosch",VLOOKUP(L1096,'Status Report'!B:AM,33,0),AI1096="Yantian",VLOOKUP(L1096,'Status Report'!B:AM,34,0),AI1096="",IF(H1096="Asia Pacific",VLOOKUP(L1096,'Status Report'!B:AM,34,0),VLOOKUP(L1096,'Status Report'!B:AM,33,0)),AI1096="Direct shipment",IF(H1096="Asia Pacific",VLOOKUP(L1096,'Status Report'!B:AM,34,0),VLOOKUP(L1096,'Status Report'!B:AM,33,0)))</f>
        <v>25.1082</v>
      </c>
      <c r="AC1096" s="21">
        <f>VLOOKUP(L1096,'Status Report'!B:CE,82,0)</f>
        <v>0</v>
      </c>
      <c r="AD1096" s="21">
        <f t="shared" si="263"/>
        <v>25.1082</v>
      </c>
      <c r="AE1096" s="63">
        <f>VLOOKUP(L1096,'Status Report'!B:W,20,0)</f>
        <v>47</v>
      </c>
      <c r="AF1096" s="63">
        <f>VLOOKUP(L1096,'Status Report'!B:W,21,0)</f>
        <v>46</v>
      </c>
      <c r="AG1096" s="63">
        <f>VLOOKUP(L1096,'Status Report'!B:W,22,0)</f>
        <v>2</v>
      </c>
      <c r="AH1096" s="22">
        <f t="shared" si="264"/>
        <v>8.6480000000000001E-2</v>
      </c>
      <c r="AI1096" t="s">
        <v>990</v>
      </c>
      <c r="AK1096" s="63">
        <f>IFERROR(VLOOKUP(G1096,ASEAN!A:A,1,0),0)</f>
        <v>0</v>
      </c>
      <c r="AL1096" s="63">
        <f>IFERROR(VLOOKUP(D1096,'[3]customer specs'!$B$1:$D$65536,3,0),0)</f>
        <v>0</v>
      </c>
      <c r="AM1096" s="64">
        <f t="shared" si="265"/>
        <v>36</v>
      </c>
      <c r="AN1096" s="64">
        <f t="shared" si="266"/>
        <v>0</v>
      </c>
      <c r="AO1096" s="63"/>
      <c r="AP1096" s="63"/>
      <c r="AQ1096" s="63" t="str">
        <f t="shared" si="267"/>
        <v>no</v>
      </c>
      <c r="AR1096" s="20">
        <f t="shared" si="268"/>
        <v>502.16399999999999</v>
      </c>
      <c r="AS1096" s="63"/>
      <c r="AT1096" s="23">
        <f t="shared" si="258"/>
        <v>0.12</v>
      </c>
      <c r="AU1096" s="65">
        <f t="shared" si="269"/>
        <v>28.532045454545454</v>
      </c>
      <c r="AV1096" s="65"/>
      <c r="AW1096" s="65">
        <f t="shared" si="270"/>
        <v>570.64090909090908</v>
      </c>
      <c r="AX1096" s="65"/>
      <c r="AY1096" s="63">
        <f>VLOOKUP(L1096,'Status Report'!B:CF,81,0)</f>
        <v>0</v>
      </c>
      <c r="AZ1096" s="63" t="str">
        <f>VLOOKUP(L1096,'Status Report'!B:S,18,0)</f>
        <v>Ellina Smirnova</v>
      </c>
      <c r="BB1096" s="63">
        <f>VLOOKUP(L1096,'Status Report'!B:Z,25,0)</f>
        <v>10</v>
      </c>
      <c r="BC1096" s="63">
        <f t="shared" si="271"/>
        <v>200</v>
      </c>
      <c r="BF1096">
        <f>VLOOKUP(L1096,'Status Report'!B:CE,82,0)</f>
        <v>0</v>
      </c>
      <c r="BG1096">
        <f>VLOOKUP(L1096,'Status Report'!B:CF,83,0)</f>
        <v>0</v>
      </c>
      <c r="BH1096">
        <f>VLOOKUP(L1096,'Status Report'!B:CG,84,0)</f>
        <v>0</v>
      </c>
      <c r="BI1096" t="s">
        <v>901</v>
      </c>
      <c r="BJ1096" t="s">
        <v>795</v>
      </c>
      <c r="BM1096" s="67">
        <f t="shared" si="272"/>
        <v>1295</v>
      </c>
    </row>
    <row r="1097" spans="1:65" x14ac:dyDescent="0.25">
      <c r="A1097" s="68" t="str">
        <f>VLOOKUP(L1097,'Status Report'!B:CB,79,0)</f>
        <v>Heineken UCL</v>
      </c>
      <c r="C1097">
        <v>20006104</v>
      </c>
      <c r="D1097">
        <v>3090233</v>
      </c>
      <c r="E1097" t="s">
        <v>835</v>
      </c>
      <c r="F1097" t="s">
        <v>836</v>
      </c>
      <c r="G1097" t="str">
        <f>VLOOKUP(D1097,'[2]sold to'!$A:$H,8,0)</f>
        <v>Hungary</v>
      </c>
      <c r="H1097" t="str">
        <f>VLOOKUP(D1097,'[2]sold to'!$A:$I,9,0)</f>
        <v>Europe</v>
      </c>
      <c r="K1097">
        <v>80</v>
      </c>
      <c r="L1097">
        <v>88026488</v>
      </c>
      <c r="M1097" t="s">
        <v>315</v>
      </c>
      <c r="N1097">
        <v>10</v>
      </c>
      <c r="P1097" t="str">
        <f>VLOOKUP(L1097,'Status Report'!B:AA,26,0)</f>
        <v>China</v>
      </c>
      <c r="Q1097" t="str">
        <f>VLOOKUP(L1097,'Status Report'!B:AB,27,0)</f>
        <v>Premiums</v>
      </c>
      <c r="R1097">
        <f>VLOOKUP(L1097,'Status Report'!B:X,23,0)</f>
        <v>100</v>
      </c>
      <c r="S1097" t="str">
        <f>VLOOKUP(L1097,'Status Report'!B:T,19,0)</f>
        <v>Promocean The Netherlands BV</v>
      </c>
      <c r="T1097" s="62">
        <f>VLOOKUP(L1097,'Status Report'!B:E,4,0)</f>
        <v>3</v>
      </c>
      <c r="U1097" s="19">
        <f>_xlfn.IFS(AI1097="Den Bosch",VLOOKUP(L1097,'Status Report'!B:AM,35,0),AI1097="Yantian",VLOOKUP(L1097,'Status Report'!B:AM,36,0),AI1097="",IF(H1097="Asia Pacific",VLOOKUP(L1097,'Status Report'!B:AM,36,0),VLOOKUP(L1097,'Status Report'!B:AM,35,0)),AI1097="Direct shipment",IF(H1097="Asia Pacific",VLOOKUP(L1097,'Status Report'!B:AM,36,0),VLOOKUP(L1097,'Status Report'!B:AM,35,0)))</f>
        <v>46.2</v>
      </c>
      <c r="V1097" s="20">
        <f t="shared" si="259"/>
        <v>462</v>
      </c>
      <c r="W1097" s="19">
        <f>_xlfn.IFS(AI1097="Den Bosch",VLOOKUP(L1097,'Status Report'!B:AM,37,0),AI1097="Yantian",VLOOKUP(L1097,'Status Report'!B:AM,38,0),AI1097="",IF(H1097="Asia Pacific",VLOOKUP(L1097,'Status Report'!B:AM,38,0),VLOOKUP(L1097,'Status Report'!B:AM,37,0)),AI1097="Direct shipment",IF(H1097="Asia Pacific",VLOOKUP(L1097,'Status Report'!B:AM,38,0),VLOOKUP(L1097,'Status Report'!B:AM,37,0)))</f>
        <v>41</v>
      </c>
      <c r="X1097" s="20">
        <f t="shared" si="260"/>
        <v>410</v>
      </c>
      <c r="Y1097" s="20">
        <f>_xlfn.IFS(AI1097="Den Bosch",VLOOKUP(L1097,'Status Report'!B:AO,39,0),AI1097="Yantian",VLOOKUP(L1097,'Status Report'!B:AO,40,0),AI1097="",IF(H1097="Asia Pacific",VLOOKUP(L1097,'Status Report'!B:AO,40,0),VLOOKUP(L1097,'Status Report'!B:AO,39,0)),AI1097="Direct shipment",IF(H1097="Asia Pacific",VLOOKUP(L1097,'Status Report'!B:AO,40,0),VLOOKUP(L1097,'Status Report'!B:AO,39,0)))</f>
        <v>0</v>
      </c>
      <c r="Z1097" s="20">
        <f t="shared" si="261"/>
        <v>0</v>
      </c>
      <c r="AA1097" s="20">
        <f t="shared" si="262"/>
        <v>410</v>
      </c>
      <c r="AB1097" s="21">
        <f>_xlfn.IFS(AI1097="Den Bosch",VLOOKUP(L1097,'Status Report'!B:AM,33,0),AI1097="Yantian",VLOOKUP(L1097,'Status Report'!B:AM,34,0),AI1097="",IF(H1097="Asia Pacific",VLOOKUP(L1097,'Status Report'!B:AM,34,0),VLOOKUP(L1097,'Status Report'!B:AM,33,0)),AI1097="Direct shipment",IF(H1097="Asia Pacific",VLOOKUP(L1097,'Status Report'!B:AM,34,0),VLOOKUP(L1097,'Status Report'!B:AM,33,0)))</f>
        <v>35.419800000000002</v>
      </c>
      <c r="AC1097" s="21">
        <f>VLOOKUP(L1097,'Status Report'!B:CE,82,0)</f>
        <v>0</v>
      </c>
      <c r="AD1097" s="21">
        <f t="shared" si="263"/>
        <v>35.419800000000002</v>
      </c>
      <c r="AE1097" s="63">
        <f>VLOOKUP(L1097,'Status Report'!B:W,20,0)</f>
        <v>28</v>
      </c>
      <c r="AF1097" s="63">
        <f>VLOOKUP(L1097,'Status Report'!B:W,21,0)</f>
        <v>17</v>
      </c>
      <c r="AG1097" s="63">
        <f>VLOOKUP(L1097,'Status Report'!B:W,22,0)</f>
        <v>13</v>
      </c>
      <c r="AH1097" s="22">
        <f t="shared" si="264"/>
        <v>6.1879999999999998E-2</v>
      </c>
      <c r="AI1097" t="s">
        <v>990</v>
      </c>
      <c r="AK1097" s="63">
        <f>IFERROR(VLOOKUP(G1097,ASEAN!A:A,1,0),0)</f>
        <v>0</v>
      </c>
      <c r="AL1097" s="63">
        <f>IFERROR(VLOOKUP(D1097,'[3]customer specs'!$B$1:$D$65536,3,0),0)</f>
        <v>0</v>
      </c>
      <c r="AM1097" s="64">
        <f t="shared" si="265"/>
        <v>52</v>
      </c>
      <c r="AN1097" s="64">
        <f t="shared" si="266"/>
        <v>0</v>
      </c>
      <c r="AO1097" s="63"/>
      <c r="AP1097" s="63"/>
      <c r="AQ1097" s="63" t="str">
        <f t="shared" si="267"/>
        <v>no</v>
      </c>
      <c r="AR1097" s="20">
        <f t="shared" si="268"/>
        <v>354.19800000000004</v>
      </c>
      <c r="AS1097" s="63"/>
      <c r="AT1097" s="23">
        <f t="shared" si="258"/>
        <v>0.12</v>
      </c>
      <c r="AU1097" s="65">
        <f t="shared" si="269"/>
        <v>40.249772727272727</v>
      </c>
      <c r="AV1097" s="65"/>
      <c r="AW1097" s="65">
        <f t="shared" si="270"/>
        <v>402.49772727272727</v>
      </c>
      <c r="AX1097" s="65"/>
      <c r="AY1097" s="63">
        <f>VLOOKUP(L1097,'Status Report'!B:CF,81,0)</f>
        <v>0</v>
      </c>
      <c r="AZ1097" s="63" t="str">
        <f>VLOOKUP(L1097,'Status Report'!B:S,18,0)</f>
        <v>Ellina Smirnova</v>
      </c>
      <c r="BB1097" s="63">
        <f>VLOOKUP(L1097,'Status Report'!B:Z,25,0)</f>
        <v>10</v>
      </c>
      <c r="BC1097" s="63">
        <f t="shared" si="271"/>
        <v>100</v>
      </c>
      <c r="BF1097">
        <f>VLOOKUP(L1097,'Status Report'!B:CE,82,0)</f>
        <v>0</v>
      </c>
      <c r="BG1097">
        <f>VLOOKUP(L1097,'Status Report'!B:CF,83,0)</f>
        <v>0</v>
      </c>
      <c r="BH1097">
        <f>VLOOKUP(L1097,'Status Report'!B:CG,84,0)</f>
        <v>0</v>
      </c>
      <c r="BI1097" t="s">
        <v>901</v>
      </c>
      <c r="BJ1097" t="s">
        <v>795</v>
      </c>
      <c r="BM1097" s="67">
        <f t="shared" si="272"/>
        <v>588</v>
      </c>
    </row>
    <row r="1098" spans="1:65" x14ac:dyDescent="0.25">
      <c r="A1098" s="68" t="str">
        <f>VLOOKUP(L1098,'Status Report'!B:CB,79,0)</f>
        <v>Heineken UCL</v>
      </c>
      <c r="C1098">
        <v>20006104</v>
      </c>
      <c r="D1098">
        <v>3090233</v>
      </c>
      <c r="E1098" t="s">
        <v>835</v>
      </c>
      <c r="F1098" t="s">
        <v>836</v>
      </c>
      <c r="G1098" t="str">
        <f>VLOOKUP(D1098,'[2]sold to'!$A:$H,8,0)</f>
        <v>Hungary</v>
      </c>
      <c r="H1098" t="str">
        <f>VLOOKUP(D1098,'[2]sold to'!$A:$I,9,0)</f>
        <v>Europe</v>
      </c>
      <c r="K1098">
        <v>90</v>
      </c>
      <c r="L1098">
        <v>88026493</v>
      </c>
      <c r="M1098" t="s">
        <v>804</v>
      </c>
      <c r="N1098">
        <v>2</v>
      </c>
      <c r="P1098" t="str">
        <f>VLOOKUP(L1098,'Status Report'!B:AA,26,0)</f>
        <v>China</v>
      </c>
      <c r="Q1098" t="str">
        <f>VLOOKUP(L1098,'Status Report'!B:AB,27,0)</f>
        <v>Bar support</v>
      </c>
      <c r="R1098">
        <f>VLOOKUP(L1098,'Status Report'!B:X,23,0)</f>
        <v>167</v>
      </c>
      <c r="S1098" t="str">
        <f>VLOOKUP(L1098,'Status Report'!B:T,19,0)</f>
        <v>Promocean The Netherlands BV</v>
      </c>
      <c r="T1098" s="62">
        <f>VLOOKUP(L1098,'Status Report'!B:E,4,0)</f>
        <v>3</v>
      </c>
      <c r="U1098" s="19">
        <f>_xlfn.IFS(AI1098="Den Bosch",VLOOKUP(L1098,'Status Report'!B:AM,35,0),AI1098="Yantian",VLOOKUP(L1098,'Status Report'!B:AM,36,0),AI1098="",IF(H1098="Asia Pacific",VLOOKUP(L1098,'Status Report'!B:AM,36,0),VLOOKUP(L1098,'Status Report'!B:AM,35,0)),AI1098="Direct shipment",IF(H1098="Asia Pacific",VLOOKUP(L1098,'Status Report'!B:AM,36,0),VLOOKUP(L1098,'Status Report'!B:AM,35,0)))</f>
        <v>73.199999999999989</v>
      </c>
      <c r="V1098" s="20">
        <f t="shared" si="259"/>
        <v>146.39999999999998</v>
      </c>
      <c r="W1098" s="19">
        <f>_xlfn.IFS(AI1098="Den Bosch",VLOOKUP(L1098,'Status Report'!B:AM,37,0),AI1098="Yantian",VLOOKUP(L1098,'Status Report'!B:AM,38,0),AI1098="",IF(H1098="Asia Pacific",VLOOKUP(L1098,'Status Report'!B:AM,38,0),VLOOKUP(L1098,'Status Report'!B:AM,37,0)),AI1098="Direct shipment",IF(H1098="Asia Pacific",VLOOKUP(L1098,'Status Report'!B:AM,38,0),VLOOKUP(L1098,'Status Report'!B:AM,37,0)))</f>
        <v>73.199999999999989</v>
      </c>
      <c r="X1098" s="20">
        <f t="shared" si="260"/>
        <v>146.39999999999998</v>
      </c>
      <c r="Y1098" s="20">
        <f>_xlfn.IFS(AI1098="Den Bosch",VLOOKUP(L1098,'Status Report'!B:AO,39,0),AI1098="Yantian",VLOOKUP(L1098,'Status Report'!B:AO,40,0),AI1098="",IF(H1098="Asia Pacific",VLOOKUP(L1098,'Status Report'!B:AO,40,0),VLOOKUP(L1098,'Status Report'!B:AO,39,0)),AI1098="Direct shipment",IF(H1098="Asia Pacific",VLOOKUP(L1098,'Status Report'!B:AO,40,0),VLOOKUP(L1098,'Status Report'!B:AO,39,0)))</f>
        <v>0</v>
      </c>
      <c r="Z1098" s="20">
        <f t="shared" si="261"/>
        <v>0</v>
      </c>
      <c r="AA1098" s="20">
        <f t="shared" si="262"/>
        <v>146.39999999999998</v>
      </c>
      <c r="AB1098" s="21">
        <f>_xlfn.IFS(AI1098="Den Bosch",VLOOKUP(L1098,'Status Report'!B:AM,33,0),AI1098="Yantian",VLOOKUP(L1098,'Status Report'!B:AM,34,0),AI1098="",IF(H1098="Asia Pacific",VLOOKUP(L1098,'Status Report'!B:AM,34,0),VLOOKUP(L1098,'Status Report'!B:AM,33,0)),AI1098="Direct shipment",IF(H1098="Asia Pacific",VLOOKUP(L1098,'Status Report'!B:AM,34,0),VLOOKUP(L1098,'Status Report'!B:AM,33,0)))</f>
        <v>63.327000000000005</v>
      </c>
      <c r="AC1098" s="21">
        <f>VLOOKUP(L1098,'Status Report'!B:CE,82,0)</f>
        <v>0</v>
      </c>
      <c r="AD1098" s="21">
        <f t="shared" si="263"/>
        <v>63.327000000000005</v>
      </c>
      <c r="AE1098" s="63">
        <f>VLOOKUP(L1098,'Status Report'!B:W,20,0)</f>
        <v>49</v>
      </c>
      <c r="AF1098" s="63">
        <f>VLOOKUP(L1098,'Status Report'!B:W,21,0)</f>
        <v>26</v>
      </c>
      <c r="AG1098" s="63">
        <f>VLOOKUP(L1098,'Status Report'!B:W,22,0)</f>
        <v>50</v>
      </c>
      <c r="AH1098" s="22">
        <f t="shared" si="264"/>
        <v>0.12740000000000001</v>
      </c>
      <c r="AI1098" t="s">
        <v>990</v>
      </c>
      <c r="AK1098" s="63">
        <f>IFERROR(VLOOKUP(G1098,ASEAN!A:A,1,0),0)</f>
        <v>0</v>
      </c>
      <c r="AL1098" s="63">
        <f>IFERROR(VLOOKUP(D1098,'[3]customer specs'!$B$1:$D$65536,3,0),0)</f>
        <v>0</v>
      </c>
      <c r="AM1098" s="64">
        <f t="shared" si="265"/>
        <v>0</v>
      </c>
      <c r="AN1098" s="64">
        <f t="shared" si="266"/>
        <v>0</v>
      </c>
      <c r="AO1098" s="63"/>
      <c r="AP1098" s="63"/>
      <c r="AQ1098" s="63" t="str">
        <f t="shared" si="267"/>
        <v>no</v>
      </c>
      <c r="AR1098" s="20">
        <f t="shared" si="268"/>
        <v>126.65400000000001</v>
      </c>
      <c r="AS1098" s="63"/>
      <c r="AT1098" s="23">
        <f t="shared" si="258"/>
        <v>0.12</v>
      </c>
      <c r="AU1098" s="65">
        <f t="shared" si="269"/>
        <v>71.962500000000006</v>
      </c>
      <c r="AV1098" s="65"/>
      <c r="AW1098" s="65">
        <f t="shared" si="270"/>
        <v>143.92500000000001</v>
      </c>
      <c r="AX1098" s="65"/>
      <c r="AY1098" s="63">
        <f>VLOOKUP(L1098,'Status Report'!B:CF,81,0)</f>
        <v>0</v>
      </c>
      <c r="AZ1098" s="63" t="str">
        <f>VLOOKUP(L1098,'Status Report'!B:S,18,0)</f>
        <v>Ellina Smirnova</v>
      </c>
      <c r="BB1098" s="63">
        <f>VLOOKUP(L1098,'Status Report'!B:Z,25,0)</f>
        <v>12</v>
      </c>
      <c r="BC1098" s="63">
        <f t="shared" si="271"/>
        <v>24</v>
      </c>
      <c r="BF1098">
        <f>VLOOKUP(L1098,'Status Report'!B:CE,82,0)</f>
        <v>0</v>
      </c>
      <c r="BG1098">
        <f>VLOOKUP(L1098,'Status Report'!B:CF,83,0)</f>
        <v>0</v>
      </c>
      <c r="BH1098">
        <f>VLOOKUP(L1098,'Status Report'!B:CG,84,0)</f>
        <v>0</v>
      </c>
      <c r="BI1098" t="s">
        <v>901</v>
      </c>
      <c r="BJ1098" t="s">
        <v>795</v>
      </c>
      <c r="BM1098" s="67">
        <f t="shared" si="272"/>
        <v>356</v>
      </c>
    </row>
    <row r="1099" spans="1:65" x14ac:dyDescent="0.25">
      <c r="A1099" s="68" t="str">
        <f>VLOOKUP(L1099,'Status Report'!B:CB,79,0)</f>
        <v>Heineken</v>
      </c>
      <c r="C1099">
        <v>20006105</v>
      </c>
      <c r="D1099">
        <v>3090833</v>
      </c>
      <c r="E1099" t="s">
        <v>916</v>
      </c>
      <c r="F1099" t="s">
        <v>849</v>
      </c>
      <c r="G1099" t="str">
        <f>VLOOKUP(D1099,'[2]sold to'!$A:$H,8,0)</f>
        <v>Ivory Coast</v>
      </c>
      <c r="H1099" t="str">
        <f>VLOOKUP(D1099,'[2]sold to'!$A:$I,9,0)</f>
        <v>AMEE</v>
      </c>
      <c r="K1099">
        <v>10</v>
      </c>
      <c r="L1099">
        <v>88026020</v>
      </c>
      <c r="M1099" t="s">
        <v>887</v>
      </c>
      <c r="N1099">
        <v>34</v>
      </c>
      <c r="P1099" t="str">
        <f>VLOOKUP(L1099,'Status Report'!B:AA,26,0)</f>
        <v>China</v>
      </c>
      <c r="Q1099" t="str">
        <f>VLOOKUP(L1099,'Status Report'!B:AB,27,0)</f>
        <v>Premiums</v>
      </c>
      <c r="R1099">
        <f>VLOOKUP(L1099,'Status Report'!B:X,23,0)</f>
        <v>167</v>
      </c>
      <c r="S1099" t="str">
        <f>VLOOKUP(L1099,'Status Report'!B:T,19,0)</f>
        <v>Promocean The Netherlands BV</v>
      </c>
      <c r="T1099" s="62">
        <f>VLOOKUP(L1099,'Status Report'!B:E,4,0)</f>
        <v>1</v>
      </c>
      <c r="U1099" s="19">
        <f>_xlfn.IFS(AI1099="Den Bosch",VLOOKUP(L1099,'Status Report'!B:AM,35,0),AI1099="Yantian",VLOOKUP(L1099,'Status Report'!B:AM,36,0),AI1099="",IF(H1099="Asia Pacific",VLOOKUP(L1099,'Status Report'!B:AM,36,0),VLOOKUP(L1099,'Status Report'!B:AM,35,0)),AI1099="Direct shipment",IF(H1099="Asia Pacific",VLOOKUP(L1099,'Status Report'!B:AM,36,0),VLOOKUP(L1099,'Status Report'!B:AM,35,0)))</f>
        <v>116.46000000000001</v>
      </c>
      <c r="V1099" s="20">
        <f t="shared" si="259"/>
        <v>3959.6400000000003</v>
      </c>
      <c r="W1099" s="19">
        <f>_xlfn.IFS(AI1099="Den Bosch",VLOOKUP(L1099,'Status Report'!B:AM,37,0),AI1099="Yantian",VLOOKUP(L1099,'Status Report'!B:AM,38,0),AI1099="",IF(H1099="Asia Pacific",VLOOKUP(L1099,'Status Report'!B:AM,38,0),VLOOKUP(L1099,'Status Report'!B:AM,37,0)),AI1099="Direct shipment",IF(H1099="Asia Pacific",VLOOKUP(L1099,'Status Report'!B:AM,38,0),VLOOKUP(L1099,'Status Report'!B:AM,37,0)))</f>
        <v>116.46000000000001</v>
      </c>
      <c r="X1099" s="20">
        <f t="shared" si="260"/>
        <v>3959.6400000000003</v>
      </c>
      <c r="Y1099" s="20">
        <f>_xlfn.IFS(AI1099="Den Bosch",VLOOKUP(L1099,'Status Report'!B:AO,39,0),AI1099="Yantian",VLOOKUP(L1099,'Status Report'!B:AO,40,0),AI1099="",IF(H1099="Asia Pacific",VLOOKUP(L1099,'Status Report'!B:AO,40,0),VLOOKUP(L1099,'Status Report'!B:AO,39,0)),AI1099="Direct shipment",IF(H1099="Asia Pacific",VLOOKUP(L1099,'Status Report'!B:AO,40,0),VLOOKUP(L1099,'Status Report'!B:AO,39,0)))</f>
        <v>0</v>
      </c>
      <c r="Z1099" s="20">
        <f t="shared" si="261"/>
        <v>0</v>
      </c>
      <c r="AA1099" s="20">
        <f t="shared" si="262"/>
        <v>3959.6400000000003</v>
      </c>
      <c r="AB1099" s="21">
        <f>_xlfn.IFS(AI1099="Den Bosch",VLOOKUP(L1099,'Status Report'!B:AM,33,0),AI1099="Yantian",VLOOKUP(L1099,'Status Report'!B:AM,34,0),AI1099="",IF(H1099="Asia Pacific",VLOOKUP(L1099,'Status Report'!B:AM,34,0),VLOOKUP(L1099,'Status Report'!B:AM,33,0)),AI1099="Direct shipment",IF(H1099="Asia Pacific",VLOOKUP(L1099,'Status Report'!B:AM,34,0),VLOOKUP(L1099,'Status Report'!B:AM,33,0)))</f>
        <v>102.49</v>
      </c>
      <c r="AC1099" s="21">
        <f>VLOOKUP(L1099,'Status Report'!B:CE,82,0)</f>
        <v>0</v>
      </c>
      <c r="AD1099" s="21">
        <f t="shared" si="263"/>
        <v>102.49</v>
      </c>
      <c r="AE1099" s="63">
        <f>VLOOKUP(L1099,'Status Report'!B:W,20,0)</f>
        <v>60</v>
      </c>
      <c r="AF1099" s="63">
        <f>VLOOKUP(L1099,'Status Report'!B:W,21,0)</f>
        <v>55</v>
      </c>
      <c r="AG1099" s="63">
        <f>VLOOKUP(L1099,'Status Report'!B:W,22,0)</f>
        <v>20</v>
      </c>
      <c r="AH1099" s="22">
        <f t="shared" si="264"/>
        <v>2.2440000000000002</v>
      </c>
      <c r="AK1099" s="63">
        <f>IFERROR(VLOOKUP(G1099,ASEAN!A:A,1,0),0)</f>
        <v>0</v>
      </c>
      <c r="AL1099" s="63" t="str">
        <f>IFERROR(VLOOKUP(D1099,'[3]customer specs'!$B$1:$D$65536,3,0),0)</f>
        <v>pallet + label</v>
      </c>
      <c r="AM1099" s="64">
        <f t="shared" si="265"/>
        <v>0</v>
      </c>
      <c r="AN1099" s="64">
        <f t="shared" si="266"/>
        <v>0</v>
      </c>
      <c r="AO1099" s="63"/>
      <c r="AP1099" s="63"/>
      <c r="AQ1099" s="63" t="str">
        <f t="shared" si="267"/>
        <v>no</v>
      </c>
      <c r="AR1099" s="20">
        <f t="shared" si="268"/>
        <v>3484.66</v>
      </c>
      <c r="AS1099" s="63"/>
      <c r="AT1099" s="23">
        <f t="shared" si="258"/>
        <v>0.12</v>
      </c>
      <c r="AU1099" s="65">
        <f t="shared" si="269"/>
        <v>116.46590909090908</v>
      </c>
      <c r="AV1099" s="65"/>
      <c r="AW1099" s="65">
        <f t="shared" si="270"/>
        <v>3959.8409090909086</v>
      </c>
      <c r="AX1099" s="65"/>
      <c r="AY1099" s="63">
        <f>VLOOKUP(L1099,'Status Report'!B:CF,81,0)</f>
        <v>0</v>
      </c>
      <c r="AZ1099" s="63" t="str">
        <f>VLOOKUP(L1099,'Status Report'!B:S,18,0)</f>
        <v>Ellina Smirnova</v>
      </c>
      <c r="BB1099" s="63">
        <f>VLOOKUP(L1099,'Status Report'!B:Z,25,0)</f>
        <v>6</v>
      </c>
      <c r="BC1099" s="63">
        <f t="shared" si="271"/>
        <v>204</v>
      </c>
      <c r="BF1099">
        <f>VLOOKUP(L1099,'Status Report'!B:CE,82,0)</f>
        <v>0</v>
      </c>
      <c r="BG1099">
        <f>VLOOKUP(L1099,'Status Report'!B:CF,83,0)</f>
        <v>0</v>
      </c>
      <c r="BH1099">
        <f>VLOOKUP(L1099,'Status Report'!B:CG,84,0)</f>
        <v>0</v>
      </c>
      <c r="BI1099" t="s">
        <v>901</v>
      </c>
      <c r="BJ1099" t="s">
        <v>795</v>
      </c>
      <c r="BM1099" s="67">
        <f t="shared" si="272"/>
        <v>37</v>
      </c>
    </row>
    <row r="1100" spans="1:65" x14ac:dyDescent="0.25">
      <c r="A1100" s="68" t="str">
        <f>VLOOKUP(L1100,'Status Report'!B:CB,79,0)</f>
        <v>Heineken</v>
      </c>
      <c r="C1100">
        <v>20006105</v>
      </c>
      <c r="D1100">
        <v>3090833</v>
      </c>
      <c r="E1100" t="s">
        <v>916</v>
      </c>
      <c r="F1100" t="s">
        <v>849</v>
      </c>
      <c r="G1100" t="str">
        <f>VLOOKUP(D1100,'[2]sold to'!$A:$H,8,0)</f>
        <v>Ivory Coast</v>
      </c>
      <c r="H1100" t="str">
        <f>VLOOKUP(D1100,'[2]sold to'!$A:$I,9,0)</f>
        <v>AMEE</v>
      </c>
      <c r="K1100">
        <v>20</v>
      </c>
      <c r="L1100">
        <v>88026625</v>
      </c>
      <c r="M1100" t="s">
        <v>411</v>
      </c>
      <c r="N1100">
        <v>15</v>
      </c>
      <c r="P1100" t="str">
        <f>VLOOKUP(L1100,'Status Report'!B:AA,26,0)</f>
        <v>China</v>
      </c>
      <c r="Q1100" t="str">
        <f>VLOOKUP(L1100,'Status Report'!B:AB,27,0)</f>
        <v>Textiles-Clothing</v>
      </c>
      <c r="R1100">
        <f>VLOOKUP(L1100,'Status Report'!B:X,23,0)</f>
        <v>100</v>
      </c>
      <c r="S1100" t="str">
        <f>VLOOKUP(L1100,'Status Report'!B:T,19,0)</f>
        <v>Promocean The Netherlands BV</v>
      </c>
      <c r="T1100" s="62">
        <f>VLOOKUP(L1100,'Status Report'!B:E,4,0)</f>
        <v>3</v>
      </c>
      <c r="U1100" s="19">
        <f>_xlfn.IFS(AI1100="Den Bosch",VLOOKUP(L1100,'Status Report'!B:AM,35,0),AI1100="Yantian",VLOOKUP(L1100,'Status Report'!B:AM,36,0),AI1100="",IF(H1100="Asia Pacific",VLOOKUP(L1100,'Status Report'!B:AM,36,0),VLOOKUP(L1100,'Status Report'!B:AM,35,0)),AI1100="Direct shipment",IF(H1100="Asia Pacific",VLOOKUP(L1100,'Status Report'!B:AM,36,0),VLOOKUP(L1100,'Status Report'!B:AM,35,0)))</f>
        <v>73.7</v>
      </c>
      <c r="V1100" s="20">
        <f t="shared" si="259"/>
        <v>1105.5</v>
      </c>
      <c r="W1100" s="19">
        <f>_xlfn.IFS(AI1100="Den Bosch",VLOOKUP(L1100,'Status Report'!B:AM,37,0),AI1100="Yantian",VLOOKUP(L1100,'Status Report'!B:AM,38,0),AI1100="",IF(H1100="Asia Pacific",VLOOKUP(L1100,'Status Report'!B:AM,38,0),VLOOKUP(L1100,'Status Report'!B:AM,37,0)),AI1100="Direct shipment",IF(H1100="Asia Pacific",VLOOKUP(L1100,'Status Report'!B:AM,38,0),VLOOKUP(L1100,'Status Report'!B:AM,37,0)))</f>
        <v>73.7</v>
      </c>
      <c r="X1100" s="20">
        <f t="shared" si="260"/>
        <v>1105.5</v>
      </c>
      <c r="Y1100" s="20">
        <f>_xlfn.IFS(AI1100="Den Bosch",VLOOKUP(L1100,'Status Report'!B:AO,39,0),AI1100="Yantian",VLOOKUP(L1100,'Status Report'!B:AO,40,0),AI1100="",IF(H1100="Asia Pacific",VLOOKUP(L1100,'Status Report'!B:AO,40,0),VLOOKUP(L1100,'Status Report'!B:AO,39,0)),AI1100="Direct shipment",IF(H1100="Asia Pacific",VLOOKUP(L1100,'Status Report'!B:AO,40,0),VLOOKUP(L1100,'Status Report'!B:AO,39,0)))</f>
        <v>0</v>
      </c>
      <c r="Z1100" s="20">
        <f t="shared" si="261"/>
        <v>0</v>
      </c>
      <c r="AA1100" s="20">
        <f t="shared" si="262"/>
        <v>1105.5</v>
      </c>
      <c r="AB1100" s="21">
        <f>_xlfn.IFS(AI1100="Den Bosch",VLOOKUP(L1100,'Status Report'!B:AM,33,0),AI1100="Yantian",VLOOKUP(L1100,'Status Report'!B:AM,34,0),AI1100="",IF(H1100="Asia Pacific",VLOOKUP(L1100,'Status Report'!B:AM,34,0),VLOOKUP(L1100,'Status Report'!B:AM,33,0)),AI1100="Direct shipment",IF(H1100="Asia Pacific",VLOOKUP(L1100,'Status Report'!B:AM,34,0),VLOOKUP(L1100,'Status Report'!B:AM,33,0)))</f>
        <v>64.326599999999999</v>
      </c>
      <c r="AC1100" s="21">
        <f>VLOOKUP(L1100,'Status Report'!B:CE,82,0)</f>
        <v>0</v>
      </c>
      <c r="AD1100" s="21">
        <f t="shared" si="263"/>
        <v>64.326599999999999</v>
      </c>
      <c r="AE1100" s="63">
        <f>VLOOKUP(L1100,'Status Report'!B:W,20,0)</f>
        <v>20</v>
      </c>
      <c r="AF1100" s="63">
        <f>VLOOKUP(L1100,'Status Report'!B:W,21,0)</f>
        <v>20</v>
      </c>
      <c r="AG1100" s="63">
        <f>VLOOKUP(L1100,'Status Report'!B:W,22,0)</f>
        <v>10</v>
      </c>
      <c r="AH1100" s="22">
        <f t="shared" si="264"/>
        <v>0.06</v>
      </c>
      <c r="AI1100" t="s">
        <v>990</v>
      </c>
      <c r="AK1100" s="63">
        <f>IFERROR(VLOOKUP(G1100,ASEAN!A:A,1,0),0)</f>
        <v>0</v>
      </c>
      <c r="AL1100" s="63" t="str">
        <f>IFERROR(VLOOKUP(D1100,'[3]customer specs'!$B$1:$D$65536,3,0),0)</f>
        <v>pallet + label</v>
      </c>
      <c r="AM1100" s="64">
        <f t="shared" si="265"/>
        <v>0</v>
      </c>
      <c r="AN1100" s="64">
        <f t="shared" si="266"/>
        <v>0</v>
      </c>
      <c r="AO1100" s="63"/>
      <c r="AP1100" s="63"/>
      <c r="AQ1100" s="63" t="str">
        <f t="shared" si="267"/>
        <v>no</v>
      </c>
      <c r="AR1100" s="20">
        <f t="shared" si="268"/>
        <v>964.899</v>
      </c>
      <c r="AS1100" s="63"/>
      <c r="AT1100" s="23">
        <f t="shared" si="258"/>
        <v>0.12</v>
      </c>
      <c r="AU1100" s="65">
        <f t="shared" si="269"/>
        <v>73.098409090909087</v>
      </c>
      <c r="AV1100" s="65"/>
      <c r="AW1100" s="65">
        <f t="shared" si="270"/>
        <v>1096.4761363636362</v>
      </c>
      <c r="AX1100" s="65"/>
      <c r="AY1100" s="63">
        <f>VLOOKUP(L1100,'Status Report'!B:CF,81,0)</f>
        <v>0</v>
      </c>
      <c r="AZ1100" s="63" t="str">
        <f>VLOOKUP(L1100,'Status Report'!B:S,18,0)</f>
        <v>Ellina Smirnova</v>
      </c>
      <c r="BB1100" s="63">
        <f>VLOOKUP(L1100,'Status Report'!B:Z,25,0)</f>
        <v>10</v>
      </c>
      <c r="BC1100" s="63">
        <f t="shared" si="271"/>
        <v>150</v>
      </c>
      <c r="BF1100">
        <f>VLOOKUP(L1100,'Status Report'!B:CE,82,0)</f>
        <v>0</v>
      </c>
      <c r="BG1100">
        <f>VLOOKUP(L1100,'Status Report'!B:CF,83,0)</f>
        <v>0</v>
      </c>
      <c r="BH1100">
        <f>VLOOKUP(L1100,'Status Report'!B:CG,84,0)</f>
        <v>0</v>
      </c>
      <c r="BI1100" t="s">
        <v>901</v>
      </c>
      <c r="BJ1100" t="s">
        <v>795</v>
      </c>
      <c r="BM1100" s="67">
        <f t="shared" si="272"/>
        <v>144</v>
      </c>
    </row>
    <row r="1101" spans="1:65" x14ac:dyDescent="0.25">
      <c r="A1101" s="68" t="str">
        <f>VLOOKUP(L1101,'Status Report'!B:CB,79,0)</f>
        <v>Heineken</v>
      </c>
      <c r="C1101">
        <v>20006105</v>
      </c>
      <c r="D1101">
        <v>3090833</v>
      </c>
      <c r="E1101" t="s">
        <v>916</v>
      </c>
      <c r="F1101" t="s">
        <v>849</v>
      </c>
      <c r="G1101" t="str">
        <f>VLOOKUP(D1101,'[2]sold to'!$A:$H,8,0)</f>
        <v>Ivory Coast</v>
      </c>
      <c r="H1101" t="str">
        <f>VLOOKUP(D1101,'[2]sold to'!$A:$I,9,0)</f>
        <v>AMEE</v>
      </c>
      <c r="K1101">
        <v>30</v>
      </c>
      <c r="L1101">
        <v>88027217</v>
      </c>
      <c r="M1101" t="s">
        <v>517</v>
      </c>
      <c r="N1101">
        <v>418</v>
      </c>
      <c r="P1101" t="str">
        <f>VLOOKUP(L1101,'Status Report'!B:AA,26,0)</f>
        <v>China</v>
      </c>
      <c r="Q1101" t="str">
        <f>VLOOKUP(L1101,'Status Report'!B:AB,27,0)</f>
        <v>Premiums</v>
      </c>
      <c r="R1101">
        <f>VLOOKUP(L1101,'Status Report'!B:X,23,0)</f>
        <v>208</v>
      </c>
      <c r="S1101" t="str">
        <f>VLOOKUP(L1101,'Status Report'!B:T,19,0)</f>
        <v>Promocean The Netherlands BV</v>
      </c>
      <c r="T1101" s="62">
        <f>VLOOKUP(L1101,'Status Report'!B:E,4,0)</f>
        <v>3</v>
      </c>
      <c r="U1101" s="19">
        <f>_xlfn.IFS(AI1101="Den Bosch",VLOOKUP(L1101,'Status Report'!B:AM,35,0),AI1101="Yantian",VLOOKUP(L1101,'Status Report'!B:AM,36,0),AI1101="",IF(H1101="Asia Pacific",VLOOKUP(L1101,'Status Report'!B:AM,36,0),VLOOKUP(L1101,'Status Report'!B:AM,35,0)),AI1101="Direct shipment",IF(H1101="Asia Pacific",VLOOKUP(L1101,'Status Report'!B:AM,36,0),VLOOKUP(L1101,'Status Report'!B:AM,35,0)))</f>
        <v>53.400000000000006</v>
      </c>
      <c r="V1101" s="20">
        <f t="shared" si="259"/>
        <v>22321.200000000001</v>
      </c>
      <c r="W1101" s="19">
        <f>_xlfn.IFS(AI1101="Den Bosch",VLOOKUP(L1101,'Status Report'!B:AM,37,0),AI1101="Yantian",VLOOKUP(L1101,'Status Report'!B:AM,38,0),AI1101="",IF(H1101="Asia Pacific",VLOOKUP(L1101,'Status Report'!B:AM,38,0),VLOOKUP(L1101,'Status Report'!B:AM,37,0)),AI1101="Direct shipment",IF(H1101="Asia Pacific",VLOOKUP(L1101,'Status Report'!B:AM,38,0),VLOOKUP(L1101,'Status Report'!B:AM,37,0)))</f>
        <v>51.72</v>
      </c>
      <c r="X1101" s="20">
        <f t="shared" si="260"/>
        <v>21618.959999999999</v>
      </c>
      <c r="Y1101" s="20">
        <f>_xlfn.IFS(AI1101="Den Bosch",VLOOKUP(L1101,'Status Report'!B:AO,39,0),AI1101="Yantian",VLOOKUP(L1101,'Status Report'!B:AO,40,0),AI1101="",IF(H1101="Asia Pacific",VLOOKUP(L1101,'Status Report'!B:AO,40,0),VLOOKUP(L1101,'Status Report'!B:AO,39,0)),AI1101="Direct shipment",IF(H1101="Asia Pacific",VLOOKUP(L1101,'Status Report'!B:AO,40,0),VLOOKUP(L1101,'Status Report'!B:AO,39,0)))</f>
        <v>0</v>
      </c>
      <c r="Z1101" s="20">
        <f t="shared" si="261"/>
        <v>0</v>
      </c>
      <c r="AA1101" s="20">
        <f t="shared" si="262"/>
        <v>21618.959999999999</v>
      </c>
      <c r="AB1101" s="21">
        <f>_xlfn.IFS(AI1101="Den Bosch",VLOOKUP(L1101,'Status Report'!B:AM,33,0),AI1101="Yantian",VLOOKUP(L1101,'Status Report'!B:AM,34,0),AI1101="",IF(H1101="Asia Pacific",VLOOKUP(L1101,'Status Report'!B:AM,34,0),VLOOKUP(L1101,'Status Report'!B:AM,33,0)),AI1101="Direct shipment",IF(H1101="Asia Pacific",VLOOKUP(L1101,'Status Report'!B:AM,34,0),VLOOKUP(L1101,'Status Report'!B:AM,33,0)))</f>
        <v>39.2958</v>
      </c>
      <c r="AC1101" s="21">
        <f>VLOOKUP(L1101,'Status Report'!B:CE,82,0)</f>
        <v>0</v>
      </c>
      <c r="AD1101" s="21">
        <f t="shared" si="263"/>
        <v>39.2958</v>
      </c>
      <c r="AE1101" s="63">
        <f>VLOOKUP(L1101,'Status Report'!B:W,20,0)</f>
        <v>32</v>
      </c>
      <c r="AF1101" s="63">
        <f>VLOOKUP(L1101,'Status Report'!B:W,21,0)</f>
        <v>24</v>
      </c>
      <c r="AG1101" s="63">
        <f>VLOOKUP(L1101,'Status Report'!B:W,22,0)</f>
        <v>13.5</v>
      </c>
      <c r="AH1101" s="22">
        <f t="shared" si="264"/>
        <v>4.3338239999999999</v>
      </c>
      <c r="AI1101" t="s">
        <v>990</v>
      </c>
      <c r="AK1101" s="63">
        <f>IFERROR(VLOOKUP(G1101,ASEAN!A:A,1,0),0)</f>
        <v>0</v>
      </c>
      <c r="AL1101" s="63" t="str">
        <f>IFERROR(VLOOKUP(D1101,'[3]customer specs'!$B$1:$D$65536,3,0),0)</f>
        <v>pallet + label</v>
      </c>
      <c r="AM1101" s="64">
        <f t="shared" si="265"/>
        <v>702.2400000000016</v>
      </c>
      <c r="AN1101" s="64">
        <f t="shared" si="266"/>
        <v>0</v>
      </c>
      <c r="AO1101" s="63"/>
      <c r="AP1101" s="63"/>
      <c r="AQ1101" s="63" t="str">
        <f t="shared" si="267"/>
        <v>yes</v>
      </c>
      <c r="AR1101" s="20">
        <f t="shared" si="268"/>
        <v>16425.644400000001</v>
      </c>
      <c r="AS1101" s="63"/>
      <c r="AT1101" s="23">
        <f t="shared" si="258"/>
        <v>0.12</v>
      </c>
      <c r="AU1101" s="65">
        <f t="shared" si="269"/>
        <v>44.654318181818184</v>
      </c>
      <c r="AV1101" s="65"/>
      <c r="AW1101" s="65">
        <f t="shared" si="270"/>
        <v>18665.505000000001</v>
      </c>
      <c r="AX1101" s="65"/>
      <c r="AY1101" s="63">
        <f>VLOOKUP(L1101,'Status Report'!B:CF,81,0)</f>
        <v>0</v>
      </c>
      <c r="AZ1101" s="63" t="str">
        <f>VLOOKUP(L1101,'Status Report'!B:S,18,0)</f>
        <v>Ellina Smirnova</v>
      </c>
      <c r="BB1101" s="63">
        <f>VLOOKUP(L1101,'Status Report'!B:Z,25,0)</f>
        <v>12</v>
      </c>
      <c r="BC1101" s="63">
        <f t="shared" si="271"/>
        <v>5016</v>
      </c>
      <c r="BF1101">
        <f>VLOOKUP(L1101,'Status Report'!B:CE,82,0)</f>
        <v>0</v>
      </c>
      <c r="BG1101">
        <f>VLOOKUP(L1101,'Status Report'!B:CF,83,0)</f>
        <v>0</v>
      </c>
      <c r="BH1101">
        <f>VLOOKUP(L1101,'Status Report'!B:CG,84,0)</f>
        <v>0</v>
      </c>
      <c r="BI1101" t="s">
        <v>901</v>
      </c>
      <c r="BJ1101" t="s">
        <v>795</v>
      </c>
      <c r="BM1101" s="67">
        <f t="shared" si="272"/>
        <v>446</v>
      </c>
    </row>
    <row r="1102" spans="1:65" x14ac:dyDescent="0.25">
      <c r="A1102" s="68" t="str">
        <f>VLOOKUP(L1102,'Status Report'!B:CB,79,0)</f>
        <v>Heineken</v>
      </c>
      <c r="C1102">
        <v>20006105</v>
      </c>
      <c r="D1102">
        <v>3090833</v>
      </c>
      <c r="E1102" t="s">
        <v>916</v>
      </c>
      <c r="F1102" t="s">
        <v>849</v>
      </c>
      <c r="G1102" t="str">
        <f>VLOOKUP(D1102,'[2]sold to'!$A:$H,8,0)</f>
        <v>Ivory Coast</v>
      </c>
      <c r="H1102" t="str">
        <f>VLOOKUP(D1102,'[2]sold to'!$A:$I,9,0)</f>
        <v>AMEE</v>
      </c>
      <c r="K1102">
        <v>40</v>
      </c>
      <c r="L1102">
        <v>88027219</v>
      </c>
      <c r="M1102" t="s">
        <v>519</v>
      </c>
      <c r="N1102">
        <v>500</v>
      </c>
      <c r="P1102" t="str">
        <f>VLOOKUP(L1102,'Status Report'!B:AA,26,0)</f>
        <v>China</v>
      </c>
      <c r="Q1102" t="str">
        <f>VLOOKUP(L1102,'Status Report'!B:AB,27,0)</f>
        <v>Premiums</v>
      </c>
      <c r="R1102">
        <f>VLOOKUP(L1102,'Status Report'!B:X,23,0)</f>
        <v>100</v>
      </c>
      <c r="S1102" t="str">
        <f>VLOOKUP(L1102,'Status Report'!B:T,19,0)</f>
        <v>Promocean The Netherlands BV</v>
      </c>
      <c r="T1102" s="62">
        <f>VLOOKUP(L1102,'Status Report'!B:E,4,0)</f>
        <v>3</v>
      </c>
      <c r="U1102" s="19">
        <f>_xlfn.IFS(AI1102="Den Bosch",VLOOKUP(L1102,'Status Report'!B:AM,35,0),AI1102="Yantian",VLOOKUP(L1102,'Status Report'!B:AM,36,0),AI1102="",IF(H1102="Asia Pacific",VLOOKUP(L1102,'Status Report'!B:AM,36,0),VLOOKUP(L1102,'Status Report'!B:AM,35,0)),AI1102="Direct shipment",IF(H1102="Asia Pacific",VLOOKUP(L1102,'Status Report'!B:AM,36,0),VLOOKUP(L1102,'Status Report'!B:AM,35,0)))</f>
        <v>25.7</v>
      </c>
      <c r="V1102" s="20">
        <f t="shared" si="259"/>
        <v>12850</v>
      </c>
      <c r="W1102" s="19">
        <f>_xlfn.IFS(AI1102="Den Bosch",VLOOKUP(L1102,'Status Report'!B:AM,37,0),AI1102="Yantian",VLOOKUP(L1102,'Status Report'!B:AM,38,0),AI1102="",IF(H1102="Asia Pacific",VLOOKUP(L1102,'Status Report'!B:AM,38,0),VLOOKUP(L1102,'Status Report'!B:AM,37,0)),AI1102="Direct shipment",IF(H1102="Asia Pacific",VLOOKUP(L1102,'Status Report'!B:AM,38,0),VLOOKUP(L1102,'Status Report'!B:AM,37,0)))</f>
        <v>20.9</v>
      </c>
      <c r="X1102" s="20">
        <f t="shared" si="260"/>
        <v>10450</v>
      </c>
      <c r="Y1102" s="20">
        <f>_xlfn.IFS(AI1102="Den Bosch",VLOOKUP(L1102,'Status Report'!B:AO,39,0),AI1102="Yantian",VLOOKUP(L1102,'Status Report'!B:AO,40,0),AI1102="",IF(H1102="Asia Pacific",VLOOKUP(L1102,'Status Report'!B:AO,40,0),VLOOKUP(L1102,'Status Report'!B:AO,39,0)),AI1102="Direct shipment",IF(H1102="Asia Pacific",VLOOKUP(L1102,'Status Report'!B:AO,40,0),VLOOKUP(L1102,'Status Report'!B:AO,39,0)))</f>
        <v>0</v>
      </c>
      <c r="Z1102" s="20">
        <f t="shared" si="261"/>
        <v>0</v>
      </c>
      <c r="AA1102" s="20">
        <f t="shared" si="262"/>
        <v>10450</v>
      </c>
      <c r="AB1102" s="21">
        <f>_xlfn.IFS(AI1102="Den Bosch",VLOOKUP(L1102,'Status Report'!B:AM,33,0),AI1102="Yantian",VLOOKUP(L1102,'Status Report'!B:AM,34,0),AI1102="",IF(H1102="Asia Pacific",VLOOKUP(L1102,'Status Report'!B:AM,34,0),VLOOKUP(L1102,'Status Report'!B:AM,33,0)),AI1102="Direct shipment",IF(H1102="Asia Pacific",VLOOKUP(L1102,'Status Report'!B:AM,34,0),VLOOKUP(L1102,'Status Report'!B:AM,33,0)))</f>
        <v>17.179800000000004</v>
      </c>
      <c r="AC1102" s="21">
        <f>VLOOKUP(L1102,'Status Report'!B:CE,82,0)</f>
        <v>0</v>
      </c>
      <c r="AD1102" s="21">
        <f t="shared" si="263"/>
        <v>17.179800000000004</v>
      </c>
      <c r="AE1102" s="63">
        <f>VLOOKUP(L1102,'Status Report'!B:W,20,0)</f>
        <v>48</v>
      </c>
      <c r="AF1102" s="63">
        <f>VLOOKUP(L1102,'Status Report'!B:W,21,0)</f>
        <v>24</v>
      </c>
      <c r="AG1102" s="63">
        <f>VLOOKUP(L1102,'Status Report'!B:W,22,0)</f>
        <v>1.6</v>
      </c>
      <c r="AH1102" s="22">
        <f t="shared" si="264"/>
        <v>0.92159999999999997</v>
      </c>
      <c r="AI1102" t="s">
        <v>990</v>
      </c>
      <c r="AK1102" s="63">
        <f>IFERROR(VLOOKUP(G1102,ASEAN!A:A,1,0),0)</f>
        <v>0</v>
      </c>
      <c r="AL1102" s="63" t="str">
        <f>IFERROR(VLOOKUP(D1102,'[3]customer specs'!$B$1:$D$65536,3,0),0)</f>
        <v>pallet + label</v>
      </c>
      <c r="AM1102" s="64">
        <f t="shared" si="265"/>
        <v>2400</v>
      </c>
      <c r="AN1102" s="64">
        <f t="shared" si="266"/>
        <v>0</v>
      </c>
      <c r="AO1102" s="63"/>
      <c r="AP1102" s="63"/>
      <c r="AQ1102" s="63" t="str">
        <f t="shared" si="267"/>
        <v>yes</v>
      </c>
      <c r="AR1102" s="20">
        <f t="shared" si="268"/>
        <v>8589.9000000000015</v>
      </c>
      <c r="AS1102" s="63"/>
      <c r="AT1102" s="23">
        <f t="shared" si="258"/>
        <v>0.12</v>
      </c>
      <c r="AU1102" s="65">
        <f t="shared" si="269"/>
        <v>19.522500000000004</v>
      </c>
      <c r="AV1102" s="65"/>
      <c r="AW1102" s="65">
        <f t="shared" si="270"/>
        <v>9761.2500000000018</v>
      </c>
      <c r="AX1102" s="65"/>
      <c r="AY1102" s="63">
        <f>VLOOKUP(L1102,'Status Report'!B:CF,81,0)</f>
        <v>0</v>
      </c>
      <c r="AZ1102" s="63" t="str">
        <f>VLOOKUP(L1102,'Status Report'!B:S,18,0)</f>
        <v>Ellina Smirnova</v>
      </c>
      <c r="BB1102" s="63">
        <f>VLOOKUP(L1102,'Status Report'!B:Z,25,0)</f>
        <v>10</v>
      </c>
      <c r="BC1102" s="63">
        <f t="shared" si="271"/>
        <v>5000</v>
      </c>
      <c r="BF1102">
        <f>VLOOKUP(L1102,'Status Report'!B:CE,82,0)</f>
        <v>0</v>
      </c>
      <c r="BG1102">
        <f>VLOOKUP(L1102,'Status Report'!B:CF,83,0)</f>
        <v>0</v>
      </c>
      <c r="BH1102">
        <f>VLOOKUP(L1102,'Status Report'!B:CG,84,0)</f>
        <v>0</v>
      </c>
      <c r="BI1102" t="s">
        <v>901</v>
      </c>
      <c r="BJ1102" t="s">
        <v>795</v>
      </c>
      <c r="BM1102" s="67">
        <f t="shared" si="272"/>
        <v>707</v>
      </c>
    </row>
    <row r="1103" spans="1:65" x14ac:dyDescent="0.25">
      <c r="A1103" s="68" t="str">
        <f>VLOOKUP(L1103,'Status Report'!B:CB,79,0)</f>
        <v>Heineken</v>
      </c>
      <c r="C1103">
        <v>20006105</v>
      </c>
      <c r="D1103">
        <v>3090833</v>
      </c>
      <c r="E1103" t="s">
        <v>916</v>
      </c>
      <c r="F1103" t="s">
        <v>849</v>
      </c>
      <c r="G1103" t="str">
        <f>VLOOKUP(D1103,'[2]sold to'!$A:$H,8,0)</f>
        <v>Ivory Coast</v>
      </c>
      <c r="H1103" t="str">
        <f>VLOOKUP(D1103,'[2]sold to'!$A:$I,9,0)</f>
        <v>AMEE</v>
      </c>
      <c r="K1103">
        <v>50</v>
      </c>
      <c r="L1103">
        <v>88027056</v>
      </c>
      <c r="M1103" t="s">
        <v>886</v>
      </c>
      <c r="N1103">
        <v>70</v>
      </c>
      <c r="P1103" t="str">
        <f>VLOOKUP(L1103,'Status Report'!B:AA,26,0)</f>
        <v>Poland</v>
      </c>
      <c r="Q1103" t="str">
        <f>VLOOKUP(L1103,'Status Report'!B:AB,27,0)</f>
        <v>Premiums</v>
      </c>
      <c r="R1103">
        <f>VLOOKUP(L1103,'Status Report'!B:X,23,0)</f>
        <v>100</v>
      </c>
      <c r="S1103" t="str">
        <f>VLOOKUP(L1103,'Status Report'!B:T,19,0)</f>
        <v>Promocean The Netherlands BV</v>
      </c>
      <c r="T1103" s="62">
        <f>VLOOKUP(L1103,'Status Report'!B:E,4,0)</f>
        <v>3</v>
      </c>
      <c r="U1103" s="19">
        <f>_xlfn.IFS(AI1103="Den Bosch",VLOOKUP(L1103,'Status Report'!B:AM,35,0),AI1103="Yantian",VLOOKUP(L1103,'Status Report'!B:AM,36,0),AI1103="",IF(H1103="Asia Pacific",VLOOKUP(L1103,'Status Report'!B:AM,36,0),VLOOKUP(L1103,'Status Report'!B:AM,35,0)),AI1103="Direct shipment",IF(H1103="Asia Pacific",VLOOKUP(L1103,'Status Report'!B:AM,36,0),VLOOKUP(L1103,'Status Report'!B:AM,35,0)))</f>
        <v>48.7</v>
      </c>
      <c r="V1103" s="20">
        <f t="shared" si="259"/>
        <v>3409</v>
      </c>
      <c r="W1103" s="19">
        <f>_xlfn.IFS(AI1103="Den Bosch",VLOOKUP(L1103,'Status Report'!B:AM,37,0),AI1103="Yantian",VLOOKUP(L1103,'Status Report'!B:AM,38,0),AI1103="",IF(H1103="Asia Pacific",VLOOKUP(L1103,'Status Report'!B:AM,38,0),VLOOKUP(L1103,'Status Report'!B:AM,37,0)),AI1103="Direct shipment",IF(H1103="Asia Pacific",VLOOKUP(L1103,'Status Report'!B:AM,38,0),VLOOKUP(L1103,'Status Report'!B:AM,37,0)))</f>
        <v>19.399999999999999</v>
      </c>
      <c r="X1103" s="20">
        <f t="shared" si="260"/>
        <v>1358</v>
      </c>
      <c r="Y1103" s="20">
        <f>_xlfn.IFS(AI1103="Den Bosch",VLOOKUP(L1103,'Status Report'!B:AO,39,0),AI1103="Yantian",VLOOKUP(L1103,'Status Report'!B:AO,40,0),AI1103="",IF(H1103="Asia Pacific",VLOOKUP(L1103,'Status Report'!B:AO,40,0),VLOOKUP(L1103,'Status Report'!B:AO,39,0)),AI1103="Direct shipment",IF(H1103="Asia Pacific",VLOOKUP(L1103,'Status Report'!B:AO,40,0),VLOOKUP(L1103,'Status Report'!B:AO,39,0)))</f>
        <v>0</v>
      </c>
      <c r="Z1103" s="20">
        <f t="shared" si="261"/>
        <v>0</v>
      </c>
      <c r="AA1103" s="20">
        <f t="shared" si="262"/>
        <v>1358</v>
      </c>
      <c r="AB1103" s="21">
        <f>_xlfn.IFS(AI1103="Den Bosch",VLOOKUP(L1103,'Status Report'!B:AM,33,0),AI1103="Yantian",VLOOKUP(L1103,'Status Report'!B:AM,34,0),AI1103="",IF(H1103="Asia Pacific",VLOOKUP(L1103,'Status Report'!B:AM,34,0),VLOOKUP(L1103,'Status Report'!B:AM,33,0)),AI1103="Direct shipment",IF(H1103="Asia Pacific",VLOOKUP(L1103,'Status Report'!B:AM,34,0),VLOOKUP(L1103,'Status Report'!B:AM,33,0)))</f>
        <v>17.11</v>
      </c>
      <c r="AC1103" s="21">
        <f>VLOOKUP(L1103,'Status Report'!B:CE,82,0)</f>
        <v>0</v>
      </c>
      <c r="AD1103" s="21">
        <f t="shared" si="263"/>
        <v>17.11</v>
      </c>
      <c r="AE1103" s="63">
        <f>VLOOKUP(L1103,'Status Report'!B:W,20,0)</f>
        <v>13</v>
      </c>
      <c r="AF1103" s="63">
        <f>VLOOKUP(L1103,'Status Report'!B:W,21,0)</f>
        <v>9</v>
      </c>
      <c r="AG1103" s="63">
        <f>VLOOKUP(L1103,'Status Report'!B:W,22,0)</f>
        <v>10</v>
      </c>
      <c r="AH1103" s="22">
        <f t="shared" si="264"/>
        <v>8.1900000000000001E-2</v>
      </c>
      <c r="AI1103" t="s">
        <v>990</v>
      </c>
      <c r="AK1103" s="63">
        <f>IFERROR(VLOOKUP(G1103,ASEAN!A:A,1,0),0)</f>
        <v>0</v>
      </c>
      <c r="AL1103" s="63" t="str">
        <f>IFERROR(VLOOKUP(D1103,'[3]customer specs'!$B$1:$D$65536,3,0),0)</f>
        <v>pallet + label</v>
      </c>
      <c r="AM1103" s="64">
        <f t="shared" si="265"/>
        <v>2051</v>
      </c>
      <c r="AN1103" s="64">
        <f t="shared" si="266"/>
        <v>0</v>
      </c>
      <c r="AO1103" s="63"/>
      <c r="AP1103" s="63"/>
      <c r="AQ1103" s="63" t="str">
        <f t="shared" si="267"/>
        <v>no</v>
      </c>
      <c r="AR1103" s="20">
        <f t="shared" si="268"/>
        <v>1197.7</v>
      </c>
      <c r="AS1103" s="63"/>
      <c r="AT1103" s="23">
        <f t="shared" si="258"/>
        <v>0.12</v>
      </c>
      <c r="AU1103" s="65">
        <f t="shared" si="269"/>
        <v>19.443181818181817</v>
      </c>
      <c r="AV1103" s="65"/>
      <c r="AW1103" s="65">
        <f t="shared" si="270"/>
        <v>1361.0227272727273</v>
      </c>
      <c r="AX1103" s="65"/>
      <c r="AY1103" s="63">
        <f>VLOOKUP(L1103,'Status Report'!B:CF,81,0)</f>
        <v>0</v>
      </c>
      <c r="AZ1103" s="63" t="str">
        <f>VLOOKUP(L1103,'Status Report'!B:S,18,0)</f>
        <v>Ellina Smirnova</v>
      </c>
      <c r="BB1103" s="63">
        <f>VLOOKUP(L1103,'Status Report'!B:Z,25,0)</f>
        <v>10</v>
      </c>
      <c r="BC1103" s="63">
        <f t="shared" si="271"/>
        <v>700</v>
      </c>
      <c r="BF1103">
        <f>VLOOKUP(L1103,'Status Report'!B:CE,82,0)</f>
        <v>0</v>
      </c>
      <c r="BG1103">
        <f>VLOOKUP(L1103,'Status Report'!B:CF,83,0)</f>
        <v>0</v>
      </c>
      <c r="BH1103">
        <f>VLOOKUP(L1103,'Status Report'!B:CG,84,0)</f>
        <v>0</v>
      </c>
      <c r="BI1103" t="s">
        <v>901</v>
      </c>
      <c r="BJ1103" t="s">
        <v>795</v>
      </c>
      <c r="BM1103" s="67">
        <f t="shared" si="272"/>
        <v>316</v>
      </c>
    </row>
    <row r="1104" spans="1:65" x14ac:dyDescent="0.25">
      <c r="A1104" s="68" t="str">
        <f>VLOOKUP(L1104,'Status Report'!B:CB,79,0)</f>
        <v>Heineken</v>
      </c>
      <c r="C1104">
        <v>20006105</v>
      </c>
      <c r="D1104">
        <v>3090833</v>
      </c>
      <c r="E1104" t="s">
        <v>916</v>
      </c>
      <c r="F1104" t="s">
        <v>849</v>
      </c>
      <c r="G1104" t="str">
        <f>VLOOKUP(D1104,'[2]sold to'!$A:$H,8,0)</f>
        <v>Ivory Coast</v>
      </c>
      <c r="H1104" t="str">
        <f>VLOOKUP(D1104,'[2]sold to'!$A:$I,9,0)</f>
        <v>AMEE</v>
      </c>
      <c r="K1104">
        <v>60</v>
      </c>
      <c r="L1104">
        <v>88027055</v>
      </c>
      <c r="M1104" t="s">
        <v>733</v>
      </c>
      <c r="N1104">
        <v>225</v>
      </c>
      <c r="P1104" t="str">
        <f>VLOOKUP(L1104,'Status Report'!B:AA,26,0)</f>
        <v>China</v>
      </c>
      <c r="Q1104" t="str">
        <f>VLOOKUP(L1104,'Status Report'!B:AB,27,0)</f>
        <v>Premiums</v>
      </c>
      <c r="R1104">
        <f>VLOOKUP(L1104,'Status Report'!B:X,23,0)</f>
        <v>200</v>
      </c>
      <c r="S1104" t="str">
        <f>VLOOKUP(L1104,'Status Report'!B:T,19,0)</f>
        <v>Promocean The Netherlands BV</v>
      </c>
      <c r="T1104" s="62">
        <f>VLOOKUP(L1104,'Status Report'!B:E,4,0)</f>
        <v>3</v>
      </c>
      <c r="U1104" s="19">
        <f>_xlfn.IFS(AI1104="Den Bosch",VLOOKUP(L1104,'Status Report'!B:AM,35,0),AI1104="Yantian",VLOOKUP(L1104,'Status Report'!B:AM,36,0),AI1104="",IF(H1104="Asia Pacific",VLOOKUP(L1104,'Status Report'!B:AM,36,0),VLOOKUP(L1104,'Status Report'!B:AM,35,0)),AI1104="Direct shipment",IF(H1104="Asia Pacific",VLOOKUP(L1104,'Status Report'!B:AM,36,0),VLOOKUP(L1104,'Status Report'!B:AM,35,0)))</f>
        <v>50.300000000000004</v>
      </c>
      <c r="V1104" s="20">
        <f t="shared" si="259"/>
        <v>11317.500000000002</v>
      </c>
      <c r="W1104" s="19">
        <f>_xlfn.IFS(AI1104="Den Bosch",VLOOKUP(L1104,'Status Report'!B:AM,37,0),AI1104="Yantian",VLOOKUP(L1104,'Status Report'!B:AM,38,0),AI1104="",IF(H1104="Asia Pacific",VLOOKUP(L1104,'Status Report'!B:AM,38,0),VLOOKUP(L1104,'Status Report'!B:AM,37,0)),AI1104="Direct shipment",IF(H1104="Asia Pacific",VLOOKUP(L1104,'Status Report'!B:AM,38,0),VLOOKUP(L1104,'Status Report'!B:AM,37,0)))</f>
        <v>46.3</v>
      </c>
      <c r="X1104" s="20">
        <f t="shared" si="260"/>
        <v>10417.5</v>
      </c>
      <c r="Y1104" s="20">
        <f>_xlfn.IFS(AI1104="Den Bosch",VLOOKUP(L1104,'Status Report'!B:AO,39,0),AI1104="Yantian",VLOOKUP(L1104,'Status Report'!B:AO,40,0),AI1104="",IF(H1104="Asia Pacific",VLOOKUP(L1104,'Status Report'!B:AO,40,0),VLOOKUP(L1104,'Status Report'!B:AO,39,0)),AI1104="Direct shipment",IF(H1104="Asia Pacific",VLOOKUP(L1104,'Status Report'!B:AO,40,0),VLOOKUP(L1104,'Status Report'!B:AO,39,0)))</f>
        <v>0</v>
      </c>
      <c r="Z1104" s="20">
        <f t="shared" si="261"/>
        <v>0</v>
      </c>
      <c r="AA1104" s="20">
        <f t="shared" si="262"/>
        <v>10417.5</v>
      </c>
      <c r="AB1104" s="21">
        <f>_xlfn.IFS(AI1104="Den Bosch",VLOOKUP(L1104,'Status Report'!B:AM,33,0),AI1104="Yantian",VLOOKUP(L1104,'Status Report'!B:AM,34,0),AI1104="",IF(H1104="Asia Pacific",VLOOKUP(L1104,'Status Report'!B:AM,34,0),VLOOKUP(L1104,'Status Report'!B:AM,33,0)),AI1104="Direct shipment",IF(H1104="Asia Pacific",VLOOKUP(L1104,'Status Report'!B:AM,34,0),VLOOKUP(L1104,'Status Report'!B:AM,33,0)))</f>
        <v>37.312199999999997</v>
      </c>
      <c r="AC1104" s="21">
        <f>VLOOKUP(L1104,'Status Report'!B:CE,82,0)</f>
        <v>0</v>
      </c>
      <c r="AD1104" s="21">
        <f t="shared" si="263"/>
        <v>37.312199999999997</v>
      </c>
      <c r="AE1104" s="63">
        <f>VLOOKUP(L1104,'Status Report'!B:W,20,0)</f>
        <v>35</v>
      </c>
      <c r="AF1104" s="63">
        <f>VLOOKUP(L1104,'Status Report'!B:W,21,0)</f>
        <v>34</v>
      </c>
      <c r="AG1104" s="63">
        <f>VLOOKUP(L1104,'Status Report'!B:W,22,0)</f>
        <v>30</v>
      </c>
      <c r="AH1104" s="22">
        <f t="shared" si="264"/>
        <v>8.0325000000000006</v>
      </c>
      <c r="AI1104" t="s">
        <v>990</v>
      </c>
      <c r="AK1104" s="63">
        <f>IFERROR(VLOOKUP(G1104,ASEAN!A:A,1,0),0)</f>
        <v>0</v>
      </c>
      <c r="AL1104" s="63" t="str">
        <f>IFERROR(VLOOKUP(D1104,'[3]customer specs'!$B$1:$D$65536,3,0),0)</f>
        <v>pallet + label</v>
      </c>
      <c r="AM1104" s="64">
        <f t="shared" si="265"/>
        <v>900.00000000000182</v>
      </c>
      <c r="AN1104" s="64">
        <f t="shared" si="266"/>
        <v>0</v>
      </c>
      <c r="AO1104" s="63"/>
      <c r="AP1104" s="63"/>
      <c r="AQ1104" s="63" t="str">
        <f t="shared" si="267"/>
        <v>yes</v>
      </c>
      <c r="AR1104" s="20">
        <f t="shared" si="268"/>
        <v>8395.244999999999</v>
      </c>
      <c r="AS1104" s="63"/>
      <c r="AT1104" s="23">
        <f t="shared" si="258"/>
        <v>0.12</v>
      </c>
      <c r="AU1104" s="65">
        <f t="shared" si="269"/>
        <v>42.400227272727271</v>
      </c>
      <c r="AV1104" s="65"/>
      <c r="AW1104" s="65">
        <f t="shared" si="270"/>
        <v>9540.051136363636</v>
      </c>
      <c r="AX1104" s="65"/>
      <c r="AY1104" s="63">
        <f>VLOOKUP(L1104,'Status Report'!B:CF,81,0)</f>
        <v>0</v>
      </c>
      <c r="AZ1104" s="63" t="str">
        <f>VLOOKUP(L1104,'Status Report'!B:S,18,0)</f>
        <v>Ellina Smirnova</v>
      </c>
      <c r="BB1104" s="63">
        <f>VLOOKUP(L1104,'Status Report'!B:Z,25,0)</f>
        <v>5</v>
      </c>
      <c r="BC1104" s="63">
        <f t="shared" si="271"/>
        <v>1125</v>
      </c>
      <c r="BF1104">
        <f>VLOOKUP(L1104,'Status Report'!B:CE,82,0)</f>
        <v>0</v>
      </c>
      <c r="BG1104">
        <f>VLOOKUP(L1104,'Status Report'!B:CF,83,0)</f>
        <v>0</v>
      </c>
      <c r="BH1104">
        <f>VLOOKUP(L1104,'Status Report'!B:CG,84,0)</f>
        <v>0</v>
      </c>
      <c r="BI1104" t="s">
        <v>901</v>
      </c>
      <c r="BJ1104" t="s">
        <v>795</v>
      </c>
      <c r="BM1104" s="67">
        <f t="shared" si="272"/>
        <v>1428</v>
      </c>
    </row>
    <row r="1105" spans="1:65" x14ac:dyDescent="0.25">
      <c r="A1105" s="68" t="str">
        <f>VLOOKUP(L1105,'Status Report'!B:CB,79,0)</f>
        <v>Heineken</v>
      </c>
      <c r="C1105">
        <v>20006105</v>
      </c>
      <c r="D1105">
        <v>3090833</v>
      </c>
      <c r="E1105" t="s">
        <v>916</v>
      </c>
      <c r="F1105" t="s">
        <v>849</v>
      </c>
      <c r="G1105" t="str">
        <f>VLOOKUP(D1105,'[2]sold to'!$A:$H,8,0)</f>
        <v>Ivory Coast</v>
      </c>
      <c r="H1105" t="str">
        <f>VLOOKUP(D1105,'[2]sold to'!$A:$I,9,0)</f>
        <v>AMEE</v>
      </c>
      <c r="K1105">
        <v>70</v>
      </c>
      <c r="L1105">
        <v>88027048</v>
      </c>
      <c r="M1105" t="s">
        <v>494</v>
      </c>
      <c r="N1105">
        <v>10</v>
      </c>
      <c r="P1105" t="str">
        <f>VLOOKUP(L1105,'Status Report'!B:AA,26,0)</f>
        <v>Czech Republic</v>
      </c>
      <c r="Q1105" t="str">
        <f>VLOOKUP(L1105,'Status Report'!B:AB,27,0)</f>
        <v>Indoor signs</v>
      </c>
      <c r="R1105">
        <f>VLOOKUP(L1105,'Status Report'!B:X,23,0)</f>
        <v>5</v>
      </c>
      <c r="S1105" t="str">
        <f>VLOOKUP(L1105,'Status Report'!B:T,19,0)</f>
        <v>Brands On</v>
      </c>
      <c r="T1105" s="62">
        <f>VLOOKUP(L1105,'Status Report'!B:E,4,0)</f>
        <v>3</v>
      </c>
      <c r="U1105" s="19">
        <f>_xlfn.IFS(AI1105="Den Bosch",VLOOKUP(L1105,'Status Report'!B:AM,35,0),AI1105="Yantian",VLOOKUP(L1105,'Status Report'!B:AM,36,0),AI1105="",IF(H1105="Asia Pacific",VLOOKUP(L1105,'Status Report'!B:AM,36,0),VLOOKUP(L1105,'Status Report'!B:AM,35,0)),AI1105="Direct shipment",IF(H1105="Asia Pacific",VLOOKUP(L1105,'Status Report'!B:AM,36,0),VLOOKUP(L1105,'Status Report'!B:AM,35,0)))</f>
        <v>139.80000000000001</v>
      </c>
      <c r="V1105" s="20">
        <f t="shared" si="259"/>
        <v>1398</v>
      </c>
      <c r="W1105" s="19">
        <f>_xlfn.IFS(AI1105="Den Bosch",VLOOKUP(L1105,'Status Report'!B:AM,37,0),AI1105="Yantian",VLOOKUP(L1105,'Status Report'!B:AM,38,0),AI1105="",IF(H1105="Asia Pacific",VLOOKUP(L1105,'Status Report'!B:AM,38,0),VLOOKUP(L1105,'Status Report'!B:AM,37,0)),AI1105="Direct shipment",IF(H1105="Asia Pacific",VLOOKUP(L1105,'Status Report'!B:AM,38,0),VLOOKUP(L1105,'Status Report'!B:AM,37,0)))</f>
        <v>139.80000000000001</v>
      </c>
      <c r="X1105" s="20">
        <f t="shared" si="260"/>
        <v>1398</v>
      </c>
      <c r="Y1105" s="20">
        <f>_xlfn.IFS(AI1105="Den Bosch",VLOOKUP(L1105,'Status Report'!B:AO,39,0),AI1105="Yantian",VLOOKUP(L1105,'Status Report'!B:AO,40,0),AI1105="",IF(H1105="Asia Pacific",VLOOKUP(L1105,'Status Report'!B:AO,40,0),VLOOKUP(L1105,'Status Report'!B:AO,39,0)),AI1105="Direct shipment",IF(H1105="Asia Pacific",VLOOKUP(L1105,'Status Report'!B:AO,40,0),VLOOKUP(L1105,'Status Report'!B:AO,39,0)))</f>
        <v>0</v>
      </c>
      <c r="Z1105" s="20">
        <f t="shared" si="261"/>
        <v>0</v>
      </c>
      <c r="AA1105" s="20">
        <f t="shared" si="262"/>
        <v>1398</v>
      </c>
      <c r="AB1105" s="21">
        <f>_xlfn.IFS(AI1105="Den Bosch",VLOOKUP(L1105,'Status Report'!B:AM,33,0),AI1105="Yantian",VLOOKUP(L1105,'Status Report'!B:AM,34,0),AI1105="",IF(H1105="Asia Pacific",VLOOKUP(L1105,'Status Report'!B:AM,34,0),VLOOKUP(L1105,'Status Report'!B:AM,33,0)),AI1105="Direct shipment",IF(H1105="Asia Pacific",VLOOKUP(L1105,'Status Report'!B:AM,34,0),VLOOKUP(L1105,'Status Report'!B:AM,33,0)))</f>
        <v>123</v>
      </c>
      <c r="AC1105" s="21">
        <f>VLOOKUP(L1105,'Status Report'!B:CE,82,0)</f>
        <v>0</v>
      </c>
      <c r="AD1105" s="21">
        <f t="shared" si="263"/>
        <v>123</v>
      </c>
      <c r="AE1105" s="63">
        <f>VLOOKUP(L1105,'Status Report'!B:W,20,0)</f>
        <v>35.5</v>
      </c>
      <c r="AF1105" s="63">
        <f>VLOOKUP(L1105,'Status Report'!B:W,21,0)</f>
        <v>30</v>
      </c>
      <c r="AG1105" s="63">
        <f>VLOOKUP(L1105,'Status Report'!B:W,22,0)</f>
        <v>9</v>
      </c>
      <c r="AH1105" s="22">
        <f t="shared" si="264"/>
        <v>9.5850000000000005E-2</v>
      </c>
      <c r="AI1105" t="s">
        <v>990</v>
      </c>
      <c r="AK1105" s="63">
        <f>IFERROR(VLOOKUP(G1105,ASEAN!A:A,1,0),0)</f>
        <v>0</v>
      </c>
      <c r="AL1105" s="63" t="str">
        <f>IFERROR(VLOOKUP(D1105,'[3]customer specs'!$B$1:$D$65536,3,0),0)</f>
        <v>pallet + label</v>
      </c>
      <c r="AM1105" s="64">
        <f t="shared" si="265"/>
        <v>0</v>
      </c>
      <c r="AN1105" s="64">
        <f t="shared" si="266"/>
        <v>0</v>
      </c>
      <c r="AO1105" s="63"/>
      <c r="AP1105" s="63"/>
      <c r="AQ1105" s="63" t="str">
        <f t="shared" si="267"/>
        <v>yes</v>
      </c>
      <c r="AR1105" s="20">
        <f t="shared" si="268"/>
        <v>1230</v>
      </c>
      <c r="AS1105" s="63"/>
      <c r="AT1105" s="23">
        <f t="shared" si="258"/>
        <v>0.12</v>
      </c>
      <c r="AU1105" s="65">
        <f t="shared" si="269"/>
        <v>139.77272727272728</v>
      </c>
      <c r="AV1105" s="65"/>
      <c r="AW1105" s="65">
        <f t="shared" si="270"/>
        <v>1397.7272727272727</v>
      </c>
      <c r="AX1105" s="65"/>
      <c r="AY1105" s="63">
        <f>VLOOKUP(L1105,'Status Report'!B:CF,81,0)</f>
        <v>0</v>
      </c>
      <c r="AZ1105" s="63" t="str">
        <f>VLOOKUP(L1105,'Status Report'!B:S,18,0)</f>
        <v>Ludmilla Zarybnicka</v>
      </c>
      <c r="BB1105" s="63">
        <f>VLOOKUP(L1105,'Status Report'!B:Z,25,0)</f>
        <v>10</v>
      </c>
      <c r="BC1105" s="63">
        <f t="shared" si="271"/>
        <v>100</v>
      </c>
      <c r="BF1105">
        <f>VLOOKUP(L1105,'Status Report'!B:CE,82,0)</f>
        <v>0</v>
      </c>
      <c r="BG1105">
        <f>VLOOKUP(L1105,'Status Report'!B:CF,83,0)</f>
        <v>0</v>
      </c>
      <c r="BH1105">
        <f>VLOOKUP(L1105,'Status Report'!B:CG,84,0)</f>
        <v>0</v>
      </c>
      <c r="BI1105" t="s">
        <v>901</v>
      </c>
      <c r="BJ1105" t="s">
        <v>795</v>
      </c>
      <c r="BM1105" s="67">
        <f t="shared" si="272"/>
        <v>16</v>
      </c>
    </row>
    <row r="1106" spans="1:65" x14ac:dyDescent="0.25">
      <c r="A1106" s="68" t="str">
        <f>VLOOKUP(L1106,'Status Report'!B:CB,79,0)</f>
        <v>Heineken</v>
      </c>
      <c r="C1106">
        <v>20006105</v>
      </c>
      <c r="D1106">
        <v>3090833</v>
      </c>
      <c r="E1106" t="s">
        <v>916</v>
      </c>
      <c r="F1106" t="s">
        <v>849</v>
      </c>
      <c r="G1106" t="str">
        <f>VLOOKUP(D1106,'[2]sold to'!$A:$H,8,0)</f>
        <v>Ivory Coast</v>
      </c>
      <c r="H1106" t="str">
        <f>VLOOKUP(D1106,'[2]sold to'!$A:$I,9,0)</f>
        <v>AMEE</v>
      </c>
      <c r="K1106">
        <v>80</v>
      </c>
      <c r="L1106">
        <v>88025975</v>
      </c>
      <c r="M1106" t="s">
        <v>217</v>
      </c>
      <c r="N1106">
        <v>28</v>
      </c>
      <c r="P1106" t="str">
        <f>VLOOKUP(L1106,'Status Report'!B:AA,26,0)</f>
        <v>Bangladesh</v>
      </c>
      <c r="Q1106" t="str">
        <f>VLOOKUP(L1106,'Status Report'!B:AB,27,0)</f>
        <v>Textiles-Clothing</v>
      </c>
      <c r="R1106">
        <f>VLOOKUP(L1106,'Status Report'!B:X,23,0)</f>
        <v>167</v>
      </c>
      <c r="S1106" t="str">
        <f>VLOOKUP(L1106,'Status Report'!B:T,19,0)</f>
        <v>Promocean The Netherlands BV</v>
      </c>
      <c r="T1106" s="62">
        <f>VLOOKUP(L1106,'Status Report'!B:E,4,0)</f>
        <v>3</v>
      </c>
      <c r="U1106" s="19">
        <f>_xlfn.IFS(AI1106="Den Bosch",VLOOKUP(L1106,'Status Report'!B:AM,35,0),AI1106="Yantian",VLOOKUP(L1106,'Status Report'!B:AM,36,0),AI1106="",IF(H1106="Asia Pacific",VLOOKUP(L1106,'Status Report'!B:AM,36,0),VLOOKUP(L1106,'Status Report'!B:AM,35,0)),AI1106="Direct shipment",IF(H1106="Asia Pacific",VLOOKUP(L1106,'Status Report'!B:AM,36,0),VLOOKUP(L1106,'Status Report'!B:AM,35,0)))</f>
        <v>40.619999999999997</v>
      </c>
      <c r="V1106" s="20">
        <f t="shared" si="259"/>
        <v>1137.3599999999999</v>
      </c>
      <c r="W1106" s="19">
        <f>_xlfn.IFS(AI1106="Den Bosch",VLOOKUP(L1106,'Status Report'!B:AM,37,0),AI1106="Yantian",VLOOKUP(L1106,'Status Report'!B:AM,38,0),AI1106="",IF(H1106="Asia Pacific",VLOOKUP(L1106,'Status Report'!B:AM,38,0),VLOOKUP(L1106,'Status Report'!B:AM,37,0)),AI1106="Direct shipment",IF(H1106="Asia Pacific",VLOOKUP(L1106,'Status Report'!B:AM,38,0),VLOOKUP(L1106,'Status Report'!B:AM,37,0)))</f>
        <v>39.900000000000006</v>
      </c>
      <c r="X1106" s="20">
        <f t="shared" si="260"/>
        <v>1117.2000000000003</v>
      </c>
      <c r="Y1106" s="20">
        <f>_xlfn.IFS(AI1106="Den Bosch",VLOOKUP(L1106,'Status Report'!B:AO,39,0),AI1106="Yantian",VLOOKUP(L1106,'Status Report'!B:AO,40,0),AI1106="",IF(H1106="Asia Pacific",VLOOKUP(L1106,'Status Report'!B:AO,40,0),VLOOKUP(L1106,'Status Report'!B:AO,39,0)),AI1106="Direct shipment",IF(H1106="Asia Pacific",VLOOKUP(L1106,'Status Report'!B:AO,40,0),VLOOKUP(L1106,'Status Report'!B:AO,39,0)))</f>
        <v>0</v>
      </c>
      <c r="Z1106" s="20">
        <f t="shared" si="261"/>
        <v>0</v>
      </c>
      <c r="AA1106" s="20">
        <f t="shared" si="262"/>
        <v>1117.2000000000003</v>
      </c>
      <c r="AB1106" s="21">
        <f>_xlfn.IFS(AI1106="Den Bosch",VLOOKUP(L1106,'Status Report'!B:AM,33,0),AI1106="Yantian",VLOOKUP(L1106,'Status Report'!B:AM,34,0),AI1106="",IF(H1106="Asia Pacific",VLOOKUP(L1106,'Status Report'!B:AM,34,0),VLOOKUP(L1106,'Status Report'!B:AM,33,0)),AI1106="Direct shipment",IF(H1106="Asia Pacific",VLOOKUP(L1106,'Status Report'!B:AM,34,0),VLOOKUP(L1106,'Status Report'!B:AM,33,0)))</f>
        <v>34.7652</v>
      </c>
      <c r="AC1106" s="21">
        <f>VLOOKUP(L1106,'Status Report'!B:CE,82,0)</f>
        <v>0</v>
      </c>
      <c r="AD1106" s="21">
        <f t="shared" si="263"/>
        <v>34.7652</v>
      </c>
      <c r="AE1106" s="63">
        <f>VLOOKUP(L1106,'Status Report'!B:W,20,0)</f>
        <v>36</v>
      </c>
      <c r="AF1106" s="63">
        <f>VLOOKUP(L1106,'Status Report'!B:W,21,0)</f>
        <v>33</v>
      </c>
      <c r="AG1106" s="63">
        <f>VLOOKUP(L1106,'Status Report'!B:W,22,0)</f>
        <v>7</v>
      </c>
      <c r="AH1106" s="22">
        <f t="shared" si="264"/>
        <v>0.232848</v>
      </c>
      <c r="AI1106" t="s">
        <v>990</v>
      </c>
      <c r="AK1106" s="63">
        <f>IFERROR(VLOOKUP(G1106,ASEAN!A:A,1,0),0)</f>
        <v>0</v>
      </c>
      <c r="AL1106" s="63" t="str">
        <f>IFERROR(VLOOKUP(D1106,'[3]customer specs'!$B$1:$D$65536,3,0),0)</f>
        <v>pallet + label</v>
      </c>
      <c r="AM1106" s="64">
        <f t="shared" si="265"/>
        <v>20.159999999999627</v>
      </c>
      <c r="AN1106" s="64">
        <f t="shared" si="266"/>
        <v>0</v>
      </c>
      <c r="AO1106" s="63"/>
      <c r="AP1106" s="63"/>
      <c r="AQ1106" s="63" t="str">
        <f t="shared" si="267"/>
        <v>no</v>
      </c>
      <c r="AR1106" s="20">
        <f t="shared" si="268"/>
        <v>973.42560000000003</v>
      </c>
      <c r="AS1106" s="63"/>
      <c r="AT1106" s="23">
        <f t="shared" si="258"/>
        <v>0.12</v>
      </c>
      <c r="AU1106" s="65">
        <f t="shared" si="269"/>
        <v>39.505909090909093</v>
      </c>
      <c r="AV1106" s="65"/>
      <c r="AW1106" s="65">
        <f t="shared" si="270"/>
        <v>1106.1654545454546</v>
      </c>
      <c r="AX1106" s="65"/>
      <c r="AY1106" s="63">
        <f>VLOOKUP(L1106,'Status Report'!B:CF,81,0)</f>
        <v>0</v>
      </c>
      <c r="AZ1106" s="63" t="str">
        <f>VLOOKUP(L1106,'Status Report'!B:S,18,0)</f>
        <v>Ellina Smirnova</v>
      </c>
      <c r="BB1106" s="63">
        <f>VLOOKUP(L1106,'Status Report'!B:Z,25,0)</f>
        <v>6</v>
      </c>
      <c r="BC1106" s="63">
        <f t="shared" si="271"/>
        <v>168</v>
      </c>
      <c r="BF1106">
        <f>VLOOKUP(L1106,'Status Report'!B:CE,82,0)</f>
        <v>0</v>
      </c>
      <c r="BG1106">
        <f>VLOOKUP(L1106,'Status Report'!B:CF,83,0)</f>
        <v>0</v>
      </c>
      <c r="BH1106">
        <f>VLOOKUP(L1106,'Status Report'!B:CG,84,0)</f>
        <v>0</v>
      </c>
      <c r="BI1106" t="s">
        <v>901</v>
      </c>
      <c r="BJ1106" t="s">
        <v>795</v>
      </c>
      <c r="BM1106" s="67">
        <f t="shared" si="272"/>
        <v>38</v>
      </c>
    </row>
    <row r="1107" spans="1:65" x14ac:dyDescent="0.25">
      <c r="A1107" s="68" t="str">
        <f>VLOOKUP(L1107,'Status Report'!B:CB,79,0)</f>
        <v>Heineken</v>
      </c>
      <c r="C1107">
        <v>20006105</v>
      </c>
      <c r="D1107">
        <v>3090833</v>
      </c>
      <c r="E1107" t="s">
        <v>916</v>
      </c>
      <c r="F1107" t="s">
        <v>849</v>
      </c>
      <c r="G1107" t="str">
        <f>VLOOKUP(D1107,'[2]sold to'!$A:$H,8,0)</f>
        <v>Ivory Coast</v>
      </c>
      <c r="H1107" t="str">
        <f>VLOOKUP(D1107,'[2]sold to'!$A:$I,9,0)</f>
        <v>AMEE</v>
      </c>
      <c r="K1107">
        <v>90</v>
      </c>
      <c r="L1107">
        <v>88025976</v>
      </c>
      <c r="M1107" t="s">
        <v>218</v>
      </c>
      <c r="N1107">
        <v>61</v>
      </c>
      <c r="P1107" t="str">
        <f>VLOOKUP(L1107,'Status Report'!B:AA,26,0)</f>
        <v>Bangladesh</v>
      </c>
      <c r="Q1107" t="str">
        <f>VLOOKUP(L1107,'Status Report'!B:AB,27,0)</f>
        <v>Textiles-Clothing</v>
      </c>
      <c r="R1107">
        <f>VLOOKUP(L1107,'Status Report'!B:X,23,0)</f>
        <v>167</v>
      </c>
      <c r="S1107" t="str">
        <f>VLOOKUP(L1107,'Status Report'!B:T,19,0)</f>
        <v>Promocean The Netherlands BV</v>
      </c>
      <c r="T1107" s="62">
        <f>VLOOKUP(L1107,'Status Report'!B:E,4,0)</f>
        <v>3</v>
      </c>
      <c r="U1107" s="19">
        <f>_xlfn.IFS(AI1107="Den Bosch",VLOOKUP(L1107,'Status Report'!B:AM,35,0),AI1107="Yantian",VLOOKUP(L1107,'Status Report'!B:AM,36,0),AI1107="",IF(H1107="Asia Pacific",VLOOKUP(L1107,'Status Report'!B:AM,36,0),VLOOKUP(L1107,'Status Report'!B:AM,35,0)),AI1107="Direct shipment",IF(H1107="Asia Pacific",VLOOKUP(L1107,'Status Report'!B:AM,36,0),VLOOKUP(L1107,'Status Report'!B:AM,35,0)))</f>
        <v>40.619999999999997</v>
      </c>
      <c r="V1107" s="20">
        <f t="shared" si="259"/>
        <v>2477.8199999999997</v>
      </c>
      <c r="W1107" s="19">
        <f>_xlfn.IFS(AI1107="Den Bosch",VLOOKUP(L1107,'Status Report'!B:AM,37,0),AI1107="Yantian",VLOOKUP(L1107,'Status Report'!B:AM,38,0),AI1107="",IF(H1107="Asia Pacific",VLOOKUP(L1107,'Status Report'!B:AM,38,0),VLOOKUP(L1107,'Status Report'!B:AM,37,0)),AI1107="Direct shipment",IF(H1107="Asia Pacific",VLOOKUP(L1107,'Status Report'!B:AM,38,0),VLOOKUP(L1107,'Status Report'!B:AM,37,0)))</f>
        <v>39.900000000000006</v>
      </c>
      <c r="X1107" s="20">
        <f t="shared" si="260"/>
        <v>2433.9000000000005</v>
      </c>
      <c r="Y1107" s="20">
        <f>_xlfn.IFS(AI1107="Den Bosch",VLOOKUP(L1107,'Status Report'!B:AO,39,0),AI1107="Yantian",VLOOKUP(L1107,'Status Report'!B:AO,40,0),AI1107="",IF(H1107="Asia Pacific",VLOOKUP(L1107,'Status Report'!B:AO,40,0),VLOOKUP(L1107,'Status Report'!B:AO,39,0)),AI1107="Direct shipment",IF(H1107="Asia Pacific",VLOOKUP(L1107,'Status Report'!B:AO,40,0),VLOOKUP(L1107,'Status Report'!B:AO,39,0)))</f>
        <v>0</v>
      </c>
      <c r="Z1107" s="20">
        <f t="shared" si="261"/>
        <v>0</v>
      </c>
      <c r="AA1107" s="20">
        <f t="shared" si="262"/>
        <v>2433.9000000000005</v>
      </c>
      <c r="AB1107" s="21">
        <f>_xlfn.IFS(AI1107="Den Bosch",VLOOKUP(L1107,'Status Report'!B:AM,33,0),AI1107="Yantian",VLOOKUP(L1107,'Status Report'!B:AM,34,0),AI1107="",IF(H1107="Asia Pacific",VLOOKUP(L1107,'Status Report'!B:AM,34,0),VLOOKUP(L1107,'Status Report'!B:AM,33,0)),AI1107="Direct shipment",IF(H1107="Asia Pacific",VLOOKUP(L1107,'Status Report'!B:AM,34,0),VLOOKUP(L1107,'Status Report'!B:AM,33,0)))</f>
        <v>34.7652</v>
      </c>
      <c r="AC1107" s="21">
        <f>VLOOKUP(L1107,'Status Report'!B:CE,82,0)</f>
        <v>0</v>
      </c>
      <c r="AD1107" s="21">
        <f t="shared" si="263"/>
        <v>34.7652</v>
      </c>
      <c r="AE1107" s="63">
        <f>VLOOKUP(L1107,'Status Report'!B:W,20,0)</f>
        <v>36</v>
      </c>
      <c r="AF1107" s="63">
        <f>VLOOKUP(L1107,'Status Report'!B:W,21,0)</f>
        <v>33</v>
      </c>
      <c r="AG1107" s="63">
        <f>VLOOKUP(L1107,'Status Report'!B:W,22,0)</f>
        <v>7</v>
      </c>
      <c r="AH1107" s="22">
        <f t="shared" si="264"/>
        <v>0.50727599999999995</v>
      </c>
      <c r="AI1107" t="s">
        <v>990</v>
      </c>
      <c r="AK1107" s="63">
        <f>IFERROR(VLOOKUP(G1107,ASEAN!A:A,1,0),0)</f>
        <v>0</v>
      </c>
      <c r="AL1107" s="63" t="str">
        <f>IFERROR(VLOOKUP(D1107,'[3]customer specs'!$B$1:$D$65536,3,0),0)</f>
        <v>pallet + label</v>
      </c>
      <c r="AM1107" s="64">
        <f t="shared" si="265"/>
        <v>43.919999999999163</v>
      </c>
      <c r="AN1107" s="64">
        <f t="shared" si="266"/>
        <v>0</v>
      </c>
      <c r="AO1107" s="63"/>
      <c r="AP1107" s="63"/>
      <c r="AQ1107" s="63" t="str">
        <f t="shared" si="267"/>
        <v>no</v>
      </c>
      <c r="AR1107" s="20">
        <f t="shared" si="268"/>
        <v>2120.6772000000001</v>
      </c>
      <c r="AS1107" s="63"/>
      <c r="AT1107" s="23">
        <f t="shared" si="258"/>
        <v>0.12</v>
      </c>
      <c r="AU1107" s="65">
        <f t="shared" si="269"/>
        <v>39.505909090909093</v>
      </c>
      <c r="AV1107" s="65"/>
      <c r="AW1107" s="65">
        <f t="shared" si="270"/>
        <v>2409.8604545454546</v>
      </c>
      <c r="AX1107" s="65"/>
      <c r="AY1107" s="63">
        <f>VLOOKUP(L1107,'Status Report'!B:CF,81,0)</f>
        <v>0</v>
      </c>
      <c r="AZ1107" s="63" t="str">
        <f>VLOOKUP(L1107,'Status Report'!B:S,18,0)</f>
        <v>Ellina Smirnova</v>
      </c>
      <c r="BB1107" s="63">
        <f>VLOOKUP(L1107,'Status Report'!B:Z,25,0)</f>
        <v>6</v>
      </c>
      <c r="BC1107" s="63">
        <f t="shared" si="271"/>
        <v>366</v>
      </c>
      <c r="BF1107">
        <f>VLOOKUP(L1107,'Status Report'!B:CE,82,0)</f>
        <v>0</v>
      </c>
      <c r="BG1107">
        <f>VLOOKUP(L1107,'Status Report'!B:CF,83,0)</f>
        <v>0</v>
      </c>
      <c r="BH1107">
        <f>VLOOKUP(L1107,'Status Report'!B:CG,84,0)</f>
        <v>0</v>
      </c>
      <c r="BI1107" t="s">
        <v>901</v>
      </c>
      <c r="BJ1107" t="s">
        <v>795</v>
      </c>
      <c r="BM1107" s="67">
        <f t="shared" si="272"/>
        <v>72</v>
      </c>
    </row>
    <row r="1108" spans="1:65" x14ac:dyDescent="0.25">
      <c r="A1108" s="68" t="str">
        <f>VLOOKUP(L1108,'Status Report'!B:CB,79,0)</f>
        <v>Heineken</v>
      </c>
      <c r="C1108">
        <v>20006107</v>
      </c>
      <c r="D1108">
        <v>3097357</v>
      </c>
      <c r="E1108" t="s">
        <v>917</v>
      </c>
      <c r="F1108" t="s">
        <v>918</v>
      </c>
      <c r="G1108" t="str">
        <f>VLOOKUP(D1108,'[2]sold to'!$A:$H,8,0)</f>
        <v>Indonesia</v>
      </c>
      <c r="H1108" t="str">
        <f>VLOOKUP(D1108,'[2]sold to'!$A:$I,9,0)</f>
        <v>ASIA Pacific</v>
      </c>
      <c r="K1108">
        <v>10</v>
      </c>
      <c r="L1108">
        <v>88021624</v>
      </c>
      <c r="M1108" t="s">
        <v>417</v>
      </c>
      <c r="N1108">
        <v>8</v>
      </c>
      <c r="P1108" t="str">
        <f>VLOOKUP(L1108,'Status Report'!B:AA,26,0)</f>
        <v>Bulgaria</v>
      </c>
      <c r="Q1108" t="str">
        <f>VLOOKUP(L1108,'Status Report'!B:AB,27,0)</f>
        <v>Glassware</v>
      </c>
      <c r="R1108">
        <f>VLOOKUP(L1108,'Status Report'!B:X,23,0)</f>
        <v>7020</v>
      </c>
      <c r="S1108" t="str">
        <f>VLOOKUP(L1108,'Status Report'!B:T,19,0)</f>
        <v>Pasabahce Bulgaria EAD</v>
      </c>
      <c r="T1108" s="62">
        <f>VLOOKUP(L1108,'Status Report'!B:E,4,0)</f>
        <v>1</v>
      </c>
      <c r="U1108" s="19">
        <f>_xlfn.IFS(AI1108="Den Bosch",VLOOKUP(L1108,'Status Report'!B:AM,35,0),AI1108="Yantian",VLOOKUP(L1108,'Status Report'!B:AM,36,0),AI1108="",IF(H1108="Asia Pacific",VLOOKUP(L1108,'Status Report'!B:AM,36,0),VLOOKUP(L1108,'Status Report'!B:AM,35,0)),AI1108="Direct shipment",IF(H1108="Asia Pacific",VLOOKUP(L1108,'Status Report'!B:AM,36,0),VLOOKUP(L1108,'Status Report'!B:AM,35,0)))</f>
        <v>21.12</v>
      </c>
      <c r="V1108" s="20">
        <f t="shared" si="259"/>
        <v>168.96</v>
      </c>
      <c r="W1108" s="19">
        <f>_xlfn.IFS(AI1108="Den Bosch",VLOOKUP(L1108,'Status Report'!B:AM,37,0),AI1108="Yantian",VLOOKUP(L1108,'Status Report'!B:AM,38,0),AI1108="",IF(H1108="Asia Pacific",VLOOKUP(L1108,'Status Report'!B:AM,38,0),VLOOKUP(L1108,'Status Report'!B:AM,37,0)),AI1108="Direct shipment",IF(H1108="Asia Pacific",VLOOKUP(L1108,'Status Report'!B:AM,38,0),VLOOKUP(L1108,'Status Report'!B:AM,37,0)))</f>
        <v>21.12</v>
      </c>
      <c r="X1108" s="20">
        <f t="shared" si="260"/>
        <v>168.96</v>
      </c>
      <c r="Y1108" s="20">
        <f>_xlfn.IFS(AI1108="Den Bosch",VLOOKUP(L1108,'Status Report'!B:AO,39,0),AI1108="Yantian",VLOOKUP(L1108,'Status Report'!B:AO,40,0),AI1108="",IF(H1108="Asia Pacific",VLOOKUP(L1108,'Status Report'!B:AO,40,0),VLOOKUP(L1108,'Status Report'!B:AO,39,0)),AI1108="Direct shipment",IF(H1108="Asia Pacific",VLOOKUP(L1108,'Status Report'!B:AO,40,0),VLOOKUP(L1108,'Status Report'!B:AO,39,0)))</f>
        <v>0</v>
      </c>
      <c r="Z1108" s="20">
        <f t="shared" si="261"/>
        <v>0</v>
      </c>
      <c r="AA1108" s="20">
        <f t="shared" si="262"/>
        <v>168.96</v>
      </c>
      <c r="AB1108" s="21">
        <f>_xlfn.IFS(AI1108="Den Bosch",VLOOKUP(L1108,'Status Report'!B:AM,33,0),AI1108="Yantian",VLOOKUP(L1108,'Status Report'!B:AM,34,0),AI1108="",IF(H1108="Asia Pacific",VLOOKUP(L1108,'Status Report'!B:AM,34,0),VLOOKUP(L1108,'Status Report'!B:AM,33,0)),AI1108="Direct shipment",IF(H1108="Asia Pacific",VLOOKUP(L1108,'Status Report'!B:AM,34,0),VLOOKUP(L1108,'Status Report'!B:AM,33,0)))</f>
        <v>18.571200000000001</v>
      </c>
      <c r="AC1108" s="21">
        <f>VLOOKUP(L1108,'Status Report'!B:CE,82,0)</f>
        <v>0</v>
      </c>
      <c r="AD1108" s="21">
        <f t="shared" si="263"/>
        <v>18.571200000000001</v>
      </c>
      <c r="AE1108" s="63">
        <f>VLOOKUP(L1108,'Status Report'!B:W,20,0)</f>
        <v>26.6</v>
      </c>
      <c r="AF1108" s="63">
        <f>VLOOKUP(L1108,'Status Report'!B:W,21,0)</f>
        <v>39.799999999999997</v>
      </c>
      <c r="AG1108" s="63">
        <f>VLOOKUP(L1108,'Status Report'!B:W,22,0)</f>
        <v>19.600000000000001</v>
      </c>
      <c r="AH1108" s="22">
        <f t="shared" si="264"/>
        <v>0.16600102400000002</v>
      </c>
      <c r="AK1108" s="63" t="str">
        <f>IFERROR(VLOOKUP(G1108,ASEAN!A:A,1,0),0)</f>
        <v>Indonesia</v>
      </c>
      <c r="AL1108" s="63">
        <f>IFERROR(VLOOKUP(D1108,'[3]customer specs'!$B$1:$D$65536,3,0),0)</f>
        <v>0</v>
      </c>
      <c r="AM1108" s="64">
        <f t="shared" si="265"/>
        <v>0</v>
      </c>
      <c r="AN1108" s="64">
        <f t="shared" si="266"/>
        <v>0</v>
      </c>
      <c r="AO1108" s="63"/>
      <c r="AP1108" s="63"/>
      <c r="AQ1108" s="63" t="str">
        <f t="shared" si="267"/>
        <v>no</v>
      </c>
      <c r="AR1108" s="20">
        <f t="shared" si="268"/>
        <v>148.56960000000001</v>
      </c>
      <c r="AS1108" s="63"/>
      <c r="AT1108" s="23">
        <f t="shared" si="258"/>
        <v>0.12</v>
      </c>
      <c r="AU1108" s="65">
        <f t="shared" si="269"/>
        <v>21.103636363636365</v>
      </c>
      <c r="AV1108" s="65"/>
      <c r="AW1108" s="65">
        <f t="shared" si="270"/>
        <v>168.82909090909092</v>
      </c>
      <c r="AX1108" s="65"/>
      <c r="AY1108" s="63">
        <f>VLOOKUP(L1108,'Status Report'!B:CF,81,0)</f>
        <v>0</v>
      </c>
      <c r="AZ1108" s="63" t="str">
        <f>VLOOKUP(L1108,'Status Report'!B:S,18,0)</f>
        <v>Ludmilla Zarybnicka</v>
      </c>
      <c r="BB1108" s="63">
        <f>VLOOKUP(L1108,'Status Report'!B:Z,25,0)</f>
        <v>8</v>
      </c>
      <c r="BC1108" s="63">
        <f t="shared" si="271"/>
        <v>64</v>
      </c>
      <c r="BF1108">
        <f>VLOOKUP(L1108,'Status Report'!B:CE,82,0)</f>
        <v>0</v>
      </c>
      <c r="BG1108">
        <f>VLOOKUP(L1108,'Status Report'!B:CF,83,0)</f>
        <v>0</v>
      </c>
      <c r="BH1108">
        <f>VLOOKUP(L1108,'Status Report'!B:CG,84,0)</f>
        <v>0</v>
      </c>
      <c r="BI1108" t="s">
        <v>901</v>
      </c>
      <c r="BJ1108" t="s">
        <v>795</v>
      </c>
      <c r="BM1108" s="67">
        <f t="shared" si="272"/>
        <v>8</v>
      </c>
    </row>
    <row r="1109" spans="1:65" x14ac:dyDescent="0.25">
      <c r="A1109" s="68" t="str">
        <f>VLOOKUP(L1109,'Status Report'!B:CB,79,0)</f>
        <v>Heineken</v>
      </c>
      <c r="C1109">
        <v>20006107</v>
      </c>
      <c r="D1109">
        <v>3097357</v>
      </c>
      <c r="E1109" t="s">
        <v>917</v>
      </c>
      <c r="F1109" t="s">
        <v>918</v>
      </c>
      <c r="G1109" t="str">
        <f>VLOOKUP(D1109,'[2]sold to'!$A:$H,8,0)</f>
        <v>Indonesia</v>
      </c>
      <c r="H1109" t="str">
        <f>VLOOKUP(D1109,'[2]sold to'!$A:$I,9,0)</f>
        <v>ASIA Pacific</v>
      </c>
      <c r="K1109">
        <v>20</v>
      </c>
      <c r="L1109">
        <v>88027223</v>
      </c>
      <c r="M1109" t="s">
        <v>182</v>
      </c>
      <c r="N1109">
        <v>4</v>
      </c>
      <c r="P1109" t="str">
        <f>VLOOKUP(L1109,'Status Report'!B:AA,26,0)</f>
        <v>China</v>
      </c>
      <c r="Q1109" t="str">
        <f>VLOOKUP(L1109,'Status Report'!B:AB,27,0)</f>
        <v>Premiums</v>
      </c>
      <c r="R1109">
        <f>VLOOKUP(L1109,'Status Report'!B:X,23,0)</f>
        <v>625</v>
      </c>
      <c r="S1109" t="str">
        <f>VLOOKUP(L1109,'Status Report'!B:T,19,0)</f>
        <v>Promocean The Netherlands BV</v>
      </c>
      <c r="T1109" s="62">
        <f>VLOOKUP(L1109,'Status Report'!B:E,4,0)</f>
        <v>1</v>
      </c>
      <c r="U1109" s="19">
        <f>_xlfn.IFS(AI1109="Den Bosch",VLOOKUP(L1109,'Status Report'!B:AM,35,0),AI1109="Yantian",VLOOKUP(L1109,'Status Report'!B:AM,36,0),AI1109="",IF(H1109="Asia Pacific",VLOOKUP(L1109,'Status Report'!B:AM,36,0),VLOOKUP(L1109,'Status Report'!B:AM,35,0)),AI1109="Direct shipment",IF(H1109="Asia Pacific",VLOOKUP(L1109,'Status Report'!B:AM,36,0),VLOOKUP(L1109,'Status Report'!B:AM,35,0)))</f>
        <v>39.76</v>
      </c>
      <c r="V1109" s="20">
        <f t="shared" si="259"/>
        <v>159.04</v>
      </c>
      <c r="W1109" s="19">
        <f>_xlfn.IFS(AI1109="Den Bosch",VLOOKUP(L1109,'Status Report'!B:AM,37,0),AI1109="Yantian",VLOOKUP(L1109,'Status Report'!B:AM,38,0),AI1109="",IF(H1109="Asia Pacific",VLOOKUP(L1109,'Status Report'!B:AM,38,0),VLOOKUP(L1109,'Status Report'!B:AM,37,0)),AI1109="Direct shipment",IF(H1109="Asia Pacific",VLOOKUP(L1109,'Status Report'!B:AM,38,0),VLOOKUP(L1109,'Status Report'!B:AM,37,0)))</f>
        <v>39.76</v>
      </c>
      <c r="X1109" s="20">
        <f t="shared" si="260"/>
        <v>159.04</v>
      </c>
      <c r="Y1109" s="20">
        <f>_xlfn.IFS(AI1109="Den Bosch",VLOOKUP(L1109,'Status Report'!B:AO,39,0),AI1109="Yantian",VLOOKUP(L1109,'Status Report'!B:AO,40,0),AI1109="",IF(H1109="Asia Pacific",VLOOKUP(L1109,'Status Report'!B:AO,40,0),VLOOKUP(L1109,'Status Report'!B:AO,39,0)),AI1109="Direct shipment",IF(H1109="Asia Pacific",VLOOKUP(L1109,'Status Report'!B:AO,40,0),VLOOKUP(L1109,'Status Report'!B:AO,39,0)))</f>
        <v>0</v>
      </c>
      <c r="Z1109" s="20">
        <f t="shared" si="261"/>
        <v>0</v>
      </c>
      <c r="AA1109" s="20">
        <f t="shared" si="262"/>
        <v>159.04</v>
      </c>
      <c r="AB1109" s="21">
        <f>_xlfn.IFS(AI1109="Den Bosch",VLOOKUP(L1109,'Status Report'!B:AM,33,0),AI1109="Yantian",VLOOKUP(L1109,'Status Report'!B:AM,34,0),AI1109="",IF(H1109="Asia Pacific",VLOOKUP(L1109,'Status Report'!B:AM,34,0),VLOOKUP(L1109,'Status Report'!B:AM,33,0)),AI1109="Direct shipment",IF(H1109="Asia Pacific",VLOOKUP(L1109,'Status Report'!B:AM,34,0),VLOOKUP(L1109,'Status Report'!B:AM,33,0)))</f>
        <v>33.26</v>
      </c>
      <c r="AC1109" s="21">
        <f>VLOOKUP(L1109,'Status Report'!B:CE,82,0)</f>
        <v>0</v>
      </c>
      <c r="AD1109" s="21">
        <f t="shared" si="263"/>
        <v>33.26</v>
      </c>
      <c r="AE1109" s="63">
        <f>VLOOKUP(L1109,'Status Report'!B:W,20,0)</f>
        <v>22</v>
      </c>
      <c r="AF1109" s="63">
        <f>VLOOKUP(L1109,'Status Report'!B:W,21,0)</f>
        <v>23</v>
      </c>
      <c r="AG1109" s="63">
        <f>VLOOKUP(L1109,'Status Report'!B:W,22,0)</f>
        <v>14.5</v>
      </c>
      <c r="AH1109" s="22">
        <f t="shared" si="264"/>
        <v>2.9347999999999999E-2</v>
      </c>
      <c r="AK1109" s="63" t="str">
        <f>IFERROR(VLOOKUP(G1109,ASEAN!A:A,1,0),0)</f>
        <v>Indonesia</v>
      </c>
      <c r="AL1109" s="63">
        <f>IFERROR(VLOOKUP(D1109,'[3]customer specs'!$B$1:$D$65536,3,0),0)</f>
        <v>0</v>
      </c>
      <c r="AM1109" s="64">
        <f t="shared" si="265"/>
        <v>0</v>
      </c>
      <c r="AN1109" s="64">
        <f t="shared" si="266"/>
        <v>0</v>
      </c>
      <c r="AO1109" s="63"/>
      <c r="AP1109" s="63"/>
      <c r="AQ1109" s="63" t="str">
        <f t="shared" si="267"/>
        <v>no</v>
      </c>
      <c r="AR1109" s="20">
        <f t="shared" si="268"/>
        <v>133.04</v>
      </c>
      <c r="AS1109" s="63"/>
      <c r="AT1109" s="23">
        <f t="shared" si="258"/>
        <v>0.12</v>
      </c>
      <c r="AU1109" s="65">
        <f t="shared" si="269"/>
        <v>37.79545454545454</v>
      </c>
      <c r="AV1109" s="65"/>
      <c r="AW1109" s="65">
        <f t="shared" si="270"/>
        <v>151.18181818181816</v>
      </c>
      <c r="AX1109" s="65"/>
      <c r="AY1109" s="63">
        <f>VLOOKUP(L1109,'Status Report'!B:CF,81,0)</f>
        <v>0</v>
      </c>
      <c r="AZ1109" s="63" t="str">
        <f>VLOOKUP(L1109,'Status Report'!B:S,18,0)</f>
        <v>Ellina Smirnova</v>
      </c>
      <c r="BB1109" s="63">
        <f>VLOOKUP(L1109,'Status Report'!B:Z,25,0)</f>
        <v>4</v>
      </c>
      <c r="BC1109" s="63">
        <f t="shared" si="271"/>
        <v>16</v>
      </c>
      <c r="BF1109">
        <f>VLOOKUP(L1109,'Status Report'!B:CE,82,0)</f>
        <v>0</v>
      </c>
      <c r="BG1109">
        <f>VLOOKUP(L1109,'Status Report'!B:CF,83,0)</f>
        <v>0</v>
      </c>
      <c r="BH1109">
        <f>VLOOKUP(L1109,'Status Report'!B:CG,84,0)</f>
        <v>0</v>
      </c>
      <c r="BI1109" t="s">
        <v>901</v>
      </c>
      <c r="BJ1109" t="s">
        <v>795</v>
      </c>
      <c r="BM1109" s="67">
        <f t="shared" si="272"/>
        <v>88</v>
      </c>
    </row>
    <row r="1110" spans="1:65" x14ac:dyDescent="0.25">
      <c r="A1110" s="68" t="str">
        <f>VLOOKUP(L1110,'Status Report'!B:CB,79,0)</f>
        <v>Heineken</v>
      </c>
      <c r="C1110">
        <v>20006105</v>
      </c>
      <c r="D1110">
        <v>3090833</v>
      </c>
      <c r="E1110" t="s">
        <v>916</v>
      </c>
      <c r="F1110" t="s">
        <v>849</v>
      </c>
      <c r="G1110" t="str">
        <f>VLOOKUP(D1110,'[2]sold to'!$A:$H,8,0)</f>
        <v>Ivory Coast</v>
      </c>
      <c r="H1110" t="str">
        <f>VLOOKUP(D1110,'[2]sold to'!$A:$I,9,0)</f>
        <v>AMEE</v>
      </c>
      <c r="K1110">
        <v>100</v>
      </c>
      <c r="L1110">
        <v>88025977</v>
      </c>
      <c r="M1110" t="s">
        <v>219</v>
      </c>
      <c r="N1110">
        <v>88</v>
      </c>
      <c r="P1110" t="str">
        <f>VLOOKUP(L1110,'Status Report'!B:AA,26,0)</f>
        <v>Bangladesh</v>
      </c>
      <c r="Q1110" t="str">
        <f>VLOOKUP(L1110,'Status Report'!B:AB,27,0)</f>
        <v>Textiles-Clothing</v>
      </c>
      <c r="R1110">
        <f>VLOOKUP(L1110,'Status Report'!B:X,23,0)</f>
        <v>167</v>
      </c>
      <c r="S1110" t="str">
        <f>VLOOKUP(L1110,'Status Report'!B:T,19,0)</f>
        <v>Promocean The Netherlands BV</v>
      </c>
      <c r="T1110" s="62">
        <f>VLOOKUP(L1110,'Status Report'!B:E,4,0)</f>
        <v>3</v>
      </c>
      <c r="U1110" s="19">
        <f>_xlfn.IFS(AI1110="Den Bosch",VLOOKUP(L1110,'Status Report'!B:AM,35,0),AI1110="Yantian",VLOOKUP(L1110,'Status Report'!B:AM,36,0),AI1110="",IF(H1110="Asia Pacific",VLOOKUP(L1110,'Status Report'!B:AM,36,0),VLOOKUP(L1110,'Status Report'!B:AM,35,0)),AI1110="Direct shipment",IF(H1110="Asia Pacific",VLOOKUP(L1110,'Status Report'!B:AM,36,0),VLOOKUP(L1110,'Status Report'!B:AM,35,0)))</f>
        <v>40.619999999999997</v>
      </c>
      <c r="V1110" s="20">
        <f t="shared" si="259"/>
        <v>3574.56</v>
      </c>
      <c r="W1110" s="19">
        <f>_xlfn.IFS(AI1110="Den Bosch",VLOOKUP(L1110,'Status Report'!B:AM,37,0),AI1110="Yantian",VLOOKUP(L1110,'Status Report'!B:AM,38,0),AI1110="",IF(H1110="Asia Pacific",VLOOKUP(L1110,'Status Report'!B:AM,38,0),VLOOKUP(L1110,'Status Report'!B:AM,37,0)),AI1110="Direct shipment",IF(H1110="Asia Pacific",VLOOKUP(L1110,'Status Report'!B:AM,38,0),VLOOKUP(L1110,'Status Report'!B:AM,37,0)))</f>
        <v>39.900000000000006</v>
      </c>
      <c r="X1110" s="20">
        <f t="shared" si="260"/>
        <v>3511.2000000000007</v>
      </c>
      <c r="Y1110" s="20">
        <f>_xlfn.IFS(AI1110="Den Bosch",VLOOKUP(L1110,'Status Report'!B:AO,39,0),AI1110="Yantian",VLOOKUP(L1110,'Status Report'!B:AO,40,0),AI1110="",IF(H1110="Asia Pacific",VLOOKUP(L1110,'Status Report'!B:AO,40,0),VLOOKUP(L1110,'Status Report'!B:AO,39,0)),AI1110="Direct shipment",IF(H1110="Asia Pacific",VLOOKUP(L1110,'Status Report'!B:AO,40,0),VLOOKUP(L1110,'Status Report'!B:AO,39,0)))</f>
        <v>0</v>
      </c>
      <c r="Z1110" s="20">
        <f t="shared" si="261"/>
        <v>0</v>
      </c>
      <c r="AA1110" s="20">
        <f t="shared" si="262"/>
        <v>3511.2000000000007</v>
      </c>
      <c r="AB1110" s="21">
        <f>_xlfn.IFS(AI1110="Den Bosch",VLOOKUP(L1110,'Status Report'!B:AM,33,0),AI1110="Yantian",VLOOKUP(L1110,'Status Report'!B:AM,34,0),AI1110="",IF(H1110="Asia Pacific",VLOOKUP(L1110,'Status Report'!B:AM,34,0),VLOOKUP(L1110,'Status Report'!B:AM,33,0)),AI1110="Direct shipment",IF(H1110="Asia Pacific",VLOOKUP(L1110,'Status Report'!B:AM,34,0),VLOOKUP(L1110,'Status Report'!B:AM,33,0)))</f>
        <v>34.7652</v>
      </c>
      <c r="AC1110" s="21">
        <f>VLOOKUP(L1110,'Status Report'!B:CE,82,0)</f>
        <v>0</v>
      </c>
      <c r="AD1110" s="21">
        <f t="shared" si="263"/>
        <v>34.7652</v>
      </c>
      <c r="AE1110" s="63">
        <f>VLOOKUP(L1110,'Status Report'!B:W,20,0)</f>
        <v>36</v>
      </c>
      <c r="AF1110" s="63">
        <f>VLOOKUP(L1110,'Status Report'!B:W,21,0)</f>
        <v>33</v>
      </c>
      <c r="AG1110" s="63">
        <f>VLOOKUP(L1110,'Status Report'!B:W,22,0)</f>
        <v>7</v>
      </c>
      <c r="AH1110" s="22">
        <f t="shared" si="264"/>
        <v>0.73180800000000001</v>
      </c>
      <c r="AI1110" t="s">
        <v>990</v>
      </c>
      <c r="AK1110" s="63">
        <f>IFERROR(VLOOKUP(G1110,ASEAN!A:A,1,0),0)</f>
        <v>0</v>
      </c>
      <c r="AL1110" s="63" t="str">
        <f>IFERROR(VLOOKUP(D1110,'[3]customer specs'!$B$1:$D$65536,3,0),0)</f>
        <v>pallet + label</v>
      </c>
      <c r="AM1110" s="64">
        <f t="shared" si="265"/>
        <v>63.359999999999218</v>
      </c>
      <c r="AN1110" s="64">
        <f t="shared" si="266"/>
        <v>0</v>
      </c>
      <c r="AO1110" s="63"/>
      <c r="AP1110" s="63"/>
      <c r="AQ1110" s="63" t="str">
        <f t="shared" si="267"/>
        <v>no</v>
      </c>
      <c r="AR1110" s="20">
        <f t="shared" si="268"/>
        <v>3059.3375999999998</v>
      </c>
      <c r="AS1110" s="63"/>
      <c r="AT1110" s="23">
        <f t="shared" si="258"/>
        <v>0.12</v>
      </c>
      <c r="AU1110" s="65">
        <f t="shared" si="269"/>
        <v>39.505909090909093</v>
      </c>
      <c r="AV1110" s="65"/>
      <c r="AW1110" s="65">
        <f t="shared" si="270"/>
        <v>3476.52</v>
      </c>
      <c r="AX1110" s="65"/>
      <c r="AY1110" s="63">
        <f>VLOOKUP(L1110,'Status Report'!B:CF,81,0)</f>
        <v>0</v>
      </c>
      <c r="AZ1110" s="63" t="str">
        <f>VLOOKUP(L1110,'Status Report'!B:S,18,0)</f>
        <v>Ellina Smirnova</v>
      </c>
      <c r="BB1110" s="63">
        <f>VLOOKUP(L1110,'Status Report'!B:Z,25,0)</f>
        <v>6</v>
      </c>
      <c r="BC1110" s="63">
        <f t="shared" si="271"/>
        <v>528</v>
      </c>
      <c r="BF1110">
        <f>VLOOKUP(L1110,'Status Report'!B:CE,82,0)</f>
        <v>0</v>
      </c>
      <c r="BG1110">
        <f>VLOOKUP(L1110,'Status Report'!B:CF,83,0)</f>
        <v>0</v>
      </c>
      <c r="BH1110">
        <f>VLOOKUP(L1110,'Status Report'!B:CG,84,0)</f>
        <v>0</v>
      </c>
      <c r="BI1110" t="s">
        <v>901</v>
      </c>
      <c r="BJ1110" t="s">
        <v>795</v>
      </c>
      <c r="BM1110" s="67">
        <f t="shared" si="272"/>
        <v>97</v>
      </c>
    </row>
    <row r="1111" spans="1:65" x14ac:dyDescent="0.25">
      <c r="A1111" s="68" t="str">
        <f>VLOOKUP(L1111,'Status Report'!B:CB,79,0)</f>
        <v>Heineken</v>
      </c>
      <c r="C1111">
        <v>20006105</v>
      </c>
      <c r="D1111">
        <v>3090833</v>
      </c>
      <c r="E1111" t="s">
        <v>916</v>
      </c>
      <c r="F1111" t="s">
        <v>849</v>
      </c>
      <c r="G1111" t="str">
        <f>VLOOKUP(D1111,'[2]sold to'!$A:$H,8,0)</f>
        <v>Ivory Coast</v>
      </c>
      <c r="H1111" t="str">
        <f>VLOOKUP(D1111,'[2]sold to'!$A:$I,9,0)</f>
        <v>AMEE</v>
      </c>
      <c r="K1111">
        <v>110</v>
      </c>
      <c r="L1111">
        <v>88025979</v>
      </c>
      <c r="M1111" t="s">
        <v>220</v>
      </c>
      <c r="N1111">
        <v>62</v>
      </c>
      <c r="P1111" t="str">
        <f>VLOOKUP(L1111,'Status Report'!B:AA,26,0)</f>
        <v>Bangladesh</v>
      </c>
      <c r="Q1111" t="str">
        <f>VLOOKUP(L1111,'Status Report'!B:AB,27,0)</f>
        <v>Textiles-Clothing</v>
      </c>
      <c r="R1111">
        <f>VLOOKUP(L1111,'Status Report'!B:X,23,0)</f>
        <v>167</v>
      </c>
      <c r="S1111" t="str">
        <f>VLOOKUP(L1111,'Status Report'!B:T,19,0)</f>
        <v>Promocean The Netherlands BV</v>
      </c>
      <c r="T1111" s="62">
        <f>VLOOKUP(L1111,'Status Report'!B:E,4,0)</f>
        <v>3</v>
      </c>
      <c r="U1111" s="19">
        <f>_xlfn.IFS(AI1111="Den Bosch",VLOOKUP(L1111,'Status Report'!B:AM,35,0),AI1111="Yantian",VLOOKUP(L1111,'Status Report'!B:AM,36,0),AI1111="",IF(H1111="Asia Pacific",VLOOKUP(L1111,'Status Report'!B:AM,36,0),VLOOKUP(L1111,'Status Report'!B:AM,35,0)),AI1111="Direct shipment",IF(H1111="Asia Pacific",VLOOKUP(L1111,'Status Report'!B:AM,36,0),VLOOKUP(L1111,'Status Report'!B:AM,35,0)))</f>
        <v>42.480000000000004</v>
      </c>
      <c r="V1111" s="20">
        <f t="shared" si="259"/>
        <v>2633.76</v>
      </c>
      <c r="W1111" s="19">
        <f>_xlfn.IFS(AI1111="Den Bosch",VLOOKUP(L1111,'Status Report'!B:AM,37,0),AI1111="Yantian",VLOOKUP(L1111,'Status Report'!B:AM,38,0),AI1111="",IF(H1111="Asia Pacific",VLOOKUP(L1111,'Status Report'!B:AM,38,0),VLOOKUP(L1111,'Status Report'!B:AM,37,0)),AI1111="Direct shipment",IF(H1111="Asia Pacific",VLOOKUP(L1111,'Status Report'!B:AM,38,0),VLOOKUP(L1111,'Status Report'!B:AM,37,0)))</f>
        <v>41.7</v>
      </c>
      <c r="X1111" s="20">
        <f t="shared" si="260"/>
        <v>2585.4</v>
      </c>
      <c r="Y1111" s="20">
        <f>_xlfn.IFS(AI1111="Den Bosch",VLOOKUP(L1111,'Status Report'!B:AO,39,0),AI1111="Yantian",VLOOKUP(L1111,'Status Report'!B:AO,40,0),AI1111="",IF(H1111="Asia Pacific",VLOOKUP(L1111,'Status Report'!B:AO,40,0),VLOOKUP(L1111,'Status Report'!B:AO,39,0)),AI1111="Direct shipment",IF(H1111="Asia Pacific",VLOOKUP(L1111,'Status Report'!B:AO,40,0),VLOOKUP(L1111,'Status Report'!B:AO,39,0)))</f>
        <v>0</v>
      </c>
      <c r="Z1111" s="20">
        <f t="shared" si="261"/>
        <v>0</v>
      </c>
      <c r="AA1111" s="20">
        <f t="shared" si="262"/>
        <v>2585.4</v>
      </c>
      <c r="AB1111" s="21">
        <f>_xlfn.IFS(AI1111="Den Bosch",VLOOKUP(L1111,'Status Report'!B:AM,33,0),AI1111="Yantian",VLOOKUP(L1111,'Status Report'!B:AM,34,0),AI1111="",IF(H1111="Asia Pacific",VLOOKUP(L1111,'Status Report'!B:AM,34,0),VLOOKUP(L1111,'Status Report'!B:AM,33,0)),AI1111="Direct shipment",IF(H1111="Asia Pacific",VLOOKUP(L1111,'Status Report'!B:AM,34,0),VLOOKUP(L1111,'Status Report'!B:AM,33,0)))</f>
        <v>36.374700000000011</v>
      </c>
      <c r="AC1111" s="21">
        <f>VLOOKUP(L1111,'Status Report'!B:CE,82,0)</f>
        <v>0</v>
      </c>
      <c r="AD1111" s="21">
        <f t="shared" si="263"/>
        <v>36.374700000000011</v>
      </c>
      <c r="AE1111" s="63">
        <f>VLOOKUP(L1111,'Status Report'!B:W,20,0)</f>
        <v>36</v>
      </c>
      <c r="AF1111" s="63">
        <f>VLOOKUP(L1111,'Status Report'!B:W,21,0)</f>
        <v>33</v>
      </c>
      <c r="AG1111" s="63">
        <f>VLOOKUP(L1111,'Status Report'!B:W,22,0)</f>
        <v>7</v>
      </c>
      <c r="AH1111" s="22">
        <f t="shared" si="264"/>
        <v>0.51559200000000005</v>
      </c>
      <c r="AI1111" t="s">
        <v>990</v>
      </c>
      <c r="AK1111" s="63">
        <f>IFERROR(VLOOKUP(G1111,ASEAN!A:A,1,0),0)</f>
        <v>0</v>
      </c>
      <c r="AL1111" s="63" t="str">
        <f>IFERROR(VLOOKUP(D1111,'[3]customer specs'!$B$1:$D$65536,3,0),0)</f>
        <v>pallet + label</v>
      </c>
      <c r="AM1111" s="64">
        <f t="shared" si="265"/>
        <v>48.360000000000127</v>
      </c>
      <c r="AN1111" s="64">
        <f t="shared" si="266"/>
        <v>0</v>
      </c>
      <c r="AO1111" s="63"/>
      <c r="AP1111" s="63"/>
      <c r="AQ1111" s="63" t="str">
        <f t="shared" si="267"/>
        <v>no</v>
      </c>
      <c r="AR1111" s="20">
        <f t="shared" si="268"/>
        <v>2255.2314000000006</v>
      </c>
      <c r="AS1111" s="63"/>
      <c r="AT1111" s="23">
        <f t="shared" si="258"/>
        <v>0.12</v>
      </c>
      <c r="AU1111" s="65">
        <f t="shared" si="269"/>
        <v>41.334886363636379</v>
      </c>
      <c r="AV1111" s="65"/>
      <c r="AW1111" s="65">
        <f t="shared" si="270"/>
        <v>2562.7629545454556</v>
      </c>
      <c r="AX1111" s="65"/>
      <c r="AY1111" s="63">
        <f>VLOOKUP(L1111,'Status Report'!B:CF,81,0)</f>
        <v>0</v>
      </c>
      <c r="AZ1111" s="63" t="str">
        <f>VLOOKUP(L1111,'Status Report'!B:S,18,0)</f>
        <v>Ellina Smirnova</v>
      </c>
      <c r="BB1111" s="63">
        <f>VLOOKUP(L1111,'Status Report'!B:Z,25,0)</f>
        <v>6</v>
      </c>
      <c r="BC1111" s="63">
        <f t="shared" si="271"/>
        <v>372</v>
      </c>
      <c r="BF1111">
        <f>VLOOKUP(L1111,'Status Report'!B:CE,82,0)</f>
        <v>0</v>
      </c>
      <c r="BG1111">
        <f>VLOOKUP(L1111,'Status Report'!B:CF,83,0)</f>
        <v>0</v>
      </c>
      <c r="BH1111">
        <f>VLOOKUP(L1111,'Status Report'!B:CG,84,0)</f>
        <v>0</v>
      </c>
      <c r="BI1111" t="s">
        <v>901</v>
      </c>
      <c r="BJ1111" t="s">
        <v>795</v>
      </c>
      <c r="BM1111" s="67">
        <f t="shared" si="272"/>
        <v>103</v>
      </c>
    </row>
    <row r="1112" spans="1:65" x14ac:dyDescent="0.25">
      <c r="A1112" s="68" t="str">
        <f>VLOOKUP(L1112,'Status Report'!B:CB,79,0)</f>
        <v>Heineken</v>
      </c>
      <c r="C1112">
        <v>20006105</v>
      </c>
      <c r="D1112">
        <v>3090833</v>
      </c>
      <c r="E1112" t="s">
        <v>916</v>
      </c>
      <c r="F1112" t="s">
        <v>849</v>
      </c>
      <c r="G1112" t="str">
        <f>VLOOKUP(D1112,'[2]sold to'!$A:$H,8,0)</f>
        <v>Ivory Coast</v>
      </c>
      <c r="H1112" t="str">
        <f>VLOOKUP(D1112,'[2]sold to'!$A:$I,9,0)</f>
        <v>AMEE</v>
      </c>
      <c r="K1112">
        <v>120</v>
      </c>
      <c r="L1112">
        <v>88025980</v>
      </c>
      <c r="M1112" t="s">
        <v>221</v>
      </c>
      <c r="N1112">
        <v>123</v>
      </c>
      <c r="P1112" t="str">
        <f>VLOOKUP(L1112,'Status Report'!B:AA,26,0)</f>
        <v>Bangladesh</v>
      </c>
      <c r="Q1112" t="str">
        <f>VLOOKUP(L1112,'Status Report'!B:AB,27,0)</f>
        <v>Textiles-Clothing</v>
      </c>
      <c r="R1112">
        <f>VLOOKUP(L1112,'Status Report'!B:X,23,0)</f>
        <v>167</v>
      </c>
      <c r="S1112" t="str">
        <f>VLOOKUP(L1112,'Status Report'!B:T,19,0)</f>
        <v>Promocean The Netherlands BV</v>
      </c>
      <c r="T1112" s="62">
        <f>VLOOKUP(L1112,'Status Report'!B:E,4,0)</f>
        <v>3</v>
      </c>
      <c r="U1112" s="19">
        <f>_xlfn.IFS(AI1112="Den Bosch",VLOOKUP(L1112,'Status Report'!B:AM,35,0),AI1112="Yantian",VLOOKUP(L1112,'Status Report'!B:AM,36,0),AI1112="",IF(H1112="Asia Pacific",VLOOKUP(L1112,'Status Report'!B:AM,36,0),VLOOKUP(L1112,'Status Report'!B:AM,35,0)),AI1112="Direct shipment",IF(H1112="Asia Pacific",VLOOKUP(L1112,'Status Report'!B:AM,36,0),VLOOKUP(L1112,'Status Report'!B:AM,35,0)))</f>
        <v>42.480000000000004</v>
      </c>
      <c r="V1112" s="20">
        <f t="shared" si="259"/>
        <v>5225.0400000000009</v>
      </c>
      <c r="W1112" s="19">
        <f>_xlfn.IFS(AI1112="Den Bosch",VLOOKUP(L1112,'Status Report'!B:AM,37,0),AI1112="Yantian",VLOOKUP(L1112,'Status Report'!B:AM,38,0),AI1112="",IF(H1112="Asia Pacific",VLOOKUP(L1112,'Status Report'!B:AM,38,0),VLOOKUP(L1112,'Status Report'!B:AM,37,0)),AI1112="Direct shipment",IF(H1112="Asia Pacific",VLOOKUP(L1112,'Status Report'!B:AM,38,0),VLOOKUP(L1112,'Status Report'!B:AM,37,0)))</f>
        <v>41.7</v>
      </c>
      <c r="X1112" s="20">
        <f t="shared" si="260"/>
        <v>5129.1000000000004</v>
      </c>
      <c r="Y1112" s="20">
        <f>_xlfn.IFS(AI1112="Den Bosch",VLOOKUP(L1112,'Status Report'!B:AO,39,0),AI1112="Yantian",VLOOKUP(L1112,'Status Report'!B:AO,40,0),AI1112="",IF(H1112="Asia Pacific",VLOOKUP(L1112,'Status Report'!B:AO,40,0),VLOOKUP(L1112,'Status Report'!B:AO,39,0)),AI1112="Direct shipment",IF(H1112="Asia Pacific",VLOOKUP(L1112,'Status Report'!B:AO,40,0),VLOOKUP(L1112,'Status Report'!B:AO,39,0)))</f>
        <v>0</v>
      </c>
      <c r="Z1112" s="20">
        <f t="shared" si="261"/>
        <v>0</v>
      </c>
      <c r="AA1112" s="20">
        <f t="shared" si="262"/>
        <v>5129.1000000000004</v>
      </c>
      <c r="AB1112" s="21">
        <f>_xlfn.IFS(AI1112="Den Bosch",VLOOKUP(L1112,'Status Report'!B:AM,33,0),AI1112="Yantian",VLOOKUP(L1112,'Status Report'!B:AM,34,0),AI1112="",IF(H1112="Asia Pacific",VLOOKUP(L1112,'Status Report'!B:AM,34,0),VLOOKUP(L1112,'Status Report'!B:AM,33,0)),AI1112="Direct shipment",IF(H1112="Asia Pacific",VLOOKUP(L1112,'Status Report'!B:AM,34,0),VLOOKUP(L1112,'Status Report'!B:AM,33,0)))</f>
        <v>36.374700000000004</v>
      </c>
      <c r="AC1112" s="21">
        <f>VLOOKUP(L1112,'Status Report'!B:CE,82,0)</f>
        <v>0</v>
      </c>
      <c r="AD1112" s="21">
        <f t="shared" si="263"/>
        <v>36.374700000000004</v>
      </c>
      <c r="AE1112" s="63">
        <f>VLOOKUP(L1112,'Status Report'!B:W,20,0)</f>
        <v>36</v>
      </c>
      <c r="AF1112" s="63">
        <f>VLOOKUP(L1112,'Status Report'!B:W,21,0)</f>
        <v>33</v>
      </c>
      <c r="AG1112" s="63">
        <f>VLOOKUP(L1112,'Status Report'!B:W,22,0)</f>
        <v>7</v>
      </c>
      <c r="AH1112" s="22">
        <f t="shared" si="264"/>
        <v>1.0228680000000001</v>
      </c>
      <c r="AI1112" t="s">
        <v>990</v>
      </c>
      <c r="AK1112" s="63">
        <f>IFERROR(VLOOKUP(G1112,ASEAN!A:A,1,0),0)</f>
        <v>0</v>
      </c>
      <c r="AL1112" s="63" t="str">
        <f>IFERROR(VLOOKUP(D1112,'[3]customer specs'!$B$1:$D$65536,3,0),0)</f>
        <v>pallet + label</v>
      </c>
      <c r="AM1112" s="64">
        <f t="shared" si="265"/>
        <v>95.940000000000509</v>
      </c>
      <c r="AN1112" s="64">
        <f t="shared" si="266"/>
        <v>0</v>
      </c>
      <c r="AO1112" s="63"/>
      <c r="AP1112" s="63"/>
      <c r="AQ1112" s="63" t="str">
        <f t="shared" si="267"/>
        <v>no</v>
      </c>
      <c r="AR1112" s="20">
        <f t="shared" si="268"/>
        <v>4474.0881000000008</v>
      </c>
      <c r="AS1112" s="63"/>
      <c r="AT1112" s="23">
        <f t="shared" si="258"/>
        <v>0.12</v>
      </c>
      <c r="AU1112" s="65">
        <f t="shared" si="269"/>
        <v>41.334886363636372</v>
      </c>
      <c r="AV1112" s="65"/>
      <c r="AW1112" s="65">
        <f t="shared" si="270"/>
        <v>5084.1910227272738</v>
      </c>
      <c r="AX1112" s="65"/>
      <c r="AY1112" s="63">
        <f>VLOOKUP(L1112,'Status Report'!B:CF,81,0)</f>
        <v>0</v>
      </c>
      <c r="AZ1112" s="63" t="str">
        <f>VLOOKUP(L1112,'Status Report'!B:S,18,0)</f>
        <v>Ellina Smirnova</v>
      </c>
      <c r="BB1112" s="63">
        <f>VLOOKUP(L1112,'Status Report'!B:Z,25,0)</f>
        <v>6</v>
      </c>
      <c r="BC1112" s="63">
        <f t="shared" si="271"/>
        <v>738</v>
      </c>
      <c r="BF1112">
        <f>VLOOKUP(L1112,'Status Report'!B:CE,82,0)</f>
        <v>0</v>
      </c>
      <c r="BG1112">
        <f>VLOOKUP(L1112,'Status Report'!B:CF,83,0)</f>
        <v>0</v>
      </c>
      <c r="BH1112">
        <f>VLOOKUP(L1112,'Status Report'!B:CG,84,0)</f>
        <v>0</v>
      </c>
      <c r="BI1112" t="s">
        <v>901</v>
      </c>
      <c r="BJ1112" t="s">
        <v>795</v>
      </c>
      <c r="BM1112" s="67">
        <f t="shared" si="272"/>
        <v>165</v>
      </c>
    </row>
    <row r="1113" spans="1:65" x14ac:dyDescent="0.25">
      <c r="A1113" s="68" t="str">
        <f>VLOOKUP(L1113,'Status Report'!B:CB,79,0)</f>
        <v>Heineken</v>
      </c>
      <c r="C1113">
        <v>20006105</v>
      </c>
      <c r="D1113">
        <v>3090833</v>
      </c>
      <c r="E1113" t="s">
        <v>916</v>
      </c>
      <c r="F1113" t="s">
        <v>849</v>
      </c>
      <c r="G1113" t="str">
        <f>VLOOKUP(D1113,'[2]sold to'!$A:$H,8,0)</f>
        <v>Ivory Coast</v>
      </c>
      <c r="H1113" t="str">
        <f>VLOOKUP(D1113,'[2]sold to'!$A:$I,9,0)</f>
        <v>AMEE</v>
      </c>
      <c r="K1113">
        <v>130</v>
      </c>
      <c r="L1113">
        <v>88025981</v>
      </c>
      <c r="M1113" t="s">
        <v>222</v>
      </c>
      <c r="N1113">
        <v>143</v>
      </c>
      <c r="P1113" t="str">
        <f>VLOOKUP(L1113,'Status Report'!B:AA,26,0)</f>
        <v>Bangladesh</v>
      </c>
      <c r="Q1113" t="str">
        <f>VLOOKUP(L1113,'Status Report'!B:AB,27,0)</f>
        <v>Textiles-Clothing</v>
      </c>
      <c r="R1113">
        <f>VLOOKUP(L1113,'Status Report'!B:X,23,0)</f>
        <v>167</v>
      </c>
      <c r="S1113" t="str">
        <f>VLOOKUP(L1113,'Status Report'!B:T,19,0)</f>
        <v>Promocean The Netherlands BV</v>
      </c>
      <c r="T1113" s="62">
        <f>VLOOKUP(L1113,'Status Report'!B:E,4,0)</f>
        <v>3</v>
      </c>
      <c r="U1113" s="19">
        <f>_xlfn.IFS(AI1113="Den Bosch",VLOOKUP(L1113,'Status Report'!B:AM,35,0),AI1113="Yantian",VLOOKUP(L1113,'Status Report'!B:AM,36,0),AI1113="",IF(H1113="Asia Pacific",VLOOKUP(L1113,'Status Report'!B:AM,36,0),VLOOKUP(L1113,'Status Report'!B:AM,35,0)),AI1113="Direct shipment",IF(H1113="Asia Pacific",VLOOKUP(L1113,'Status Report'!B:AM,36,0),VLOOKUP(L1113,'Status Report'!B:AM,35,0)))</f>
        <v>42.480000000000004</v>
      </c>
      <c r="V1113" s="20">
        <f t="shared" si="259"/>
        <v>6074.64</v>
      </c>
      <c r="W1113" s="19">
        <f>_xlfn.IFS(AI1113="Den Bosch",VLOOKUP(L1113,'Status Report'!B:AM,37,0),AI1113="Yantian",VLOOKUP(L1113,'Status Report'!B:AM,38,0),AI1113="",IF(H1113="Asia Pacific",VLOOKUP(L1113,'Status Report'!B:AM,38,0),VLOOKUP(L1113,'Status Report'!B:AM,37,0)),AI1113="Direct shipment",IF(H1113="Asia Pacific",VLOOKUP(L1113,'Status Report'!B:AM,38,0),VLOOKUP(L1113,'Status Report'!B:AM,37,0)))</f>
        <v>41.7</v>
      </c>
      <c r="X1113" s="20">
        <f t="shared" si="260"/>
        <v>5963.1</v>
      </c>
      <c r="Y1113" s="20">
        <f>_xlfn.IFS(AI1113="Den Bosch",VLOOKUP(L1113,'Status Report'!B:AO,39,0),AI1113="Yantian",VLOOKUP(L1113,'Status Report'!B:AO,40,0),AI1113="",IF(H1113="Asia Pacific",VLOOKUP(L1113,'Status Report'!B:AO,40,0),VLOOKUP(L1113,'Status Report'!B:AO,39,0)),AI1113="Direct shipment",IF(H1113="Asia Pacific",VLOOKUP(L1113,'Status Report'!B:AO,40,0),VLOOKUP(L1113,'Status Report'!B:AO,39,0)))</f>
        <v>0</v>
      </c>
      <c r="Z1113" s="20">
        <f t="shared" si="261"/>
        <v>0</v>
      </c>
      <c r="AA1113" s="20">
        <f t="shared" si="262"/>
        <v>5963.1</v>
      </c>
      <c r="AB1113" s="21">
        <f>_xlfn.IFS(AI1113="Den Bosch",VLOOKUP(L1113,'Status Report'!B:AM,33,0),AI1113="Yantian",VLOOKUP(L1113,'Status Report'!B:AM,34,0),AI1113="",IF(H1113="Asia Pacific",VLOOKUP(L1113,'Status Report'!B:AM,34,0),VLOOKUP(L1113,'Status Report'!B:AM,33,0)),AI1113="Direct shipment",IF(H1113="Asia Pacific",VLOOKUP(L1113,'Status Report'!B:AM,34,0),VLOOKUP(L1113,'Status Report'!B:AM,33,0)))</f>
        <v>36.374700000000004</v>
      </c>
      <c r="AC1113" s="21">
        <f>VLOOKUP(L1113,'Status Report'!B:CE,82,0)</f>
        <v>0</v>
      </c>
      <c r="AD1113" s="21">
        <f t="shared" si="263"/>
        <v>36.374700000000004</v>
      </c>
      <c r="AE1113" s="63">
        <f>VLOOKUP(L1113,'Status Report'!B:W,20,0)</f>
        <v>36</v>
      </c>
      <c r="AF1113" s="63">
        <f>VLOOKUP(L1113,'Status Report'!B:W,21,0)</f>
        <v>33</v>
      </c>
      <c r="AG1113" s="63">
        <f>VLOOKUP(L1113,'Status Report'!B:W,22,0)</f>
        <v>7</v>
      </c>
      <c r="AH1113" s="22">
        <f t="shared" si="264"/>
        <v>1.1891879999999999</v>
      </c>
      <c r="AI1113" t="s">
        <v>990</v>
      </c>
      <c r="AK1113" s="63">
        <f>IFERROR(VLOOKUP(G1113,ASEAN!A:A,1,0),0)</f>
        <v>0</v>
      </c>
      <c r="AL1113" s="63" t="str">
        <f>IFERROR(VLOOKUP(D1113,'[3]customer specs'!$B$1:$D$65536,3,0),0)</f>
        <v>pallet + label</v>
      </c>
      <c r="AM1113" s="64">
        <f t="shared" si="265"/>
        <v>111.53999999999996</v>
      </c>
      <c r="AN1113" s="64">
        <f t="shared" si="266"/>
        <v>0</v>
      </c>
      <c r="AO1113" s="63"/>
      <c r="AP1113" s="63"/>
      <c r="AQ1113" s="63" t="str">
        <f t="shared" si="267"/>
        <v>no</v>
      </c>
      <c r="AR1113" s="20">
        <f t="shared" si="268"/>
        <v>5201.5821000000005</v>
      </c>
      <c r="AS1113" s="63"/>
      <c r="AT1113" s="23">
        <f t="shared" si="258"/>
        <v>0.12</v>
      </c>
      <c r="AU1113" s="65">
        <f t="shared" si="269"/>
        <v>41.334886363636372</v>
      </c>
      <c r="AV1113" s="65"/>
      <c r="AW1113" s="65">
        <f t="shared" si="270"/>
        <v>5910.888750000001</v>
      </c>
      <c r="AX1113" s="65"/>
      <c r="AY1113" s="63">
        <f>VLOOKUP(L1113,'Status Report'!B:CF,81,0)</f>
        <v>0</v>
      </c>
      <c r="AZ1113" s="63" t="str">
        <f>VLOOKUP(L1113,'Status Report'!B:S,18,0)</f>
        <v>Ellina Smirnova</v>
      </c>
      <c r="BB1113" s="63">
        <f>VLOOKUP(L1113,'Status Report'!B:Z,25,0)</f>
        <v>6</v>
      </c>
      <c r="BC1113" s="63">
        <f t="shared" si="271"/>
        <v>858</v>
      </c>
      <c r="BF1113">
        <f>VLOOKUP(L1113,'Status Report'!B:CE,82,0)</f>
        <v>0</v>
      </c>
      <c r="BG1113">
        <f>VLOOKUP(L1113,'Status Report'!B:CF,83,0)</f>
        <v>0</v>
      </c>
      <c r="BH1113">
        <f>VLOOKUP(L1113,'Status Report'!B:CG,84,0)</f>
        <v>0</v>
      </c>
      <c r="BI1113" t="s">
        <v>901</v>
      </c>
      <c r="BJ1113" t="s">
        <v>795</v>
      </c>
      <c r="BM1113" s="67">
        <f t="shared" si="272"/>
        <v>328</v>
      </c>
    </row>
    <row r="1114" spans="1:65" x14ac:dyDescent="0.25">
      <c r="A1114" s="68" t="str">
        <f>VLOOKUP(L1114,'Status Report'!B:CB,79,0)</f>
        <v>Heineken</v>
      </c>
      <c r="C1114">
        <v>20006105</v>
      </c>
      <c r="D1114">
        <v>3090833</v>
      </c>
      <c r="E1114" t="s">
        <v>916</v>
      </c>
      <c r="F1114" t="s">
        <v>849</v>
      </c>
      <c r="G1114" t="str">
        <f>VLOOKUP(D1114,'[2]sold to'!$A:$H,8,0)</f>
        <v>Ivory Coast</v>
      </c>
      <c r="H1114" t="str">
        <f>VLOOKUP(D1114,'[2]sold to'!$A:$I,9,0)</f>
        <v>AMEE</v>
      </c>
      <c r="K1114">
        <v>140</v>
      </c>
      <c r="L1114">
        <v>88025982</v>
      </c>
      <c r="M1114" t="s">
        <v>223</v>
      </c>
      <c r="N1114">
        <v>82</v>
      </c>
      <c r="P1114" t="str">
        <f>VLOOKUP(L1114,'Status Report'!B:AA,26,0)</f>
        <v>Bangladesh</v>
      </c>
      <c r="Q1114" t="str">
        <f>VLOOKUP(L1114,'Status Report'!B:AB,27,0)</f>
        <v>Textiles-Clothing</v>
      </c>
      <c r="R1114">
        <f>VLOOKUP(L1114,'Status Report'!B:X,23,0)</f>
        <v>167</v>
      </c>
      <c r="S1114" t="str">
        <f>VLOOKUP(L1114,'Status Report'!B:T,19,0)</f>
        <v>Promocean The Netherlands BV</v>
      </c>
      <c r="T1114" s="62">
        <f>VLOOKUP(L1114,'Status Report'!B:E,4,0)</f>
        <v>3</v>
      </c>
      <c r="U1114" s="19">
        <f>_xlfn.IFS(AI1114="Den Bosch",VLOOKUP(L1114,'Status Report'!B:AM,35,0),AI1114="Yantian",VLOOKUP(L1114,'Status Report'!B:AM,36,0),AI1114="",IF(H1114="Asia Pacific",VLOOKUP(L1114,'Status Report'!B:AM,36,0),VLOOKUP(L1114,'Status Report'!B:AM,35,0)),AI1114="Direct shipment",IF(H1114="Asia Pacific",VLOOKUP(L1114,'Status Report'!B:AM,36,0),VLOOKUP(L1114,'Status Report'!B:AM,35,0)))</f>
        <v>42.480000000000004</v>
      </c>
      <c r="V1114" s="20">
        <f t="shared" si="259"/>
        <v>3483.36</v>
      </c>
      <c r="W1114" s="19">
        <f>_xlfn.IFS(AI1114="Den Bosch",VLOOKUP(L1114,'Status Report'!B:AM,37,0),AI1114="Yantian",VLOOKUP(L1114,'Status Report'!B:AM,38,0),AI1114="",IF(H1114="Asia Pacific",VLOOKUP(L1114,'Status Report'!B:AM,38,0),VLOOKUP(L1114,'Status Report'!B:AM,37,0)),AI1114="Direct shipment",IF(H1114="Asia Pacific",VLOOKUP(L1114,'Status Report'!B:AM,38,0),VLOOKUP(L1114,'Status Report'!B:AM,37,0)))</f>
        <v>41.7</v>
      </c>
      <c r="X1114" s="20">
        <f t="shared" si="260"/>
        <v>3419.4</v>
      </c>
      <c r="Y1114" s="20">
        <f>_xlfn.IFS(AI1114="Den Bosch",VLOOKUP(L1114,'Status Report'!B:AO,39,0),AI1114="Yantian",VLOOKUP(L1114,'Status Report'!B:AO,40,0),AI1114="",IF(H1114="Asia Pacific",VLOOKUP(L1114,'Status Report'!B:AO,40,0),VLOOKUP(L1114,'Status Report'!B:AO,39,0)),AI1114="Direct shipment",IF(H1114="Asia Pacific",VLOOKUP(L1114,'Status Report'!B:AO,40,0),VLOOKUP(L1114,'Status Report'!B:AO,39,0)))</f>
        <v>0</v>
      </c>
      <c r="Z1114" s="20">
        <f t="shared" si="261"/>
        <v>0</v>
      </c>
      <c r="AA1114" s="20">
        <f t="shared" si="262"/>
        <v>3419.4</v>
      </c>
      <c r="AB1114" s="21">
        <f>_xlfn.IFS(AI1114="Den Bosch",VLOOKUP(L1114,'Status Report'!B:AM,33,0),AI1114="Yantian",VLOOKUP(L1114,'Status Report'!B:AM,34,0),AI1114="",IF(H1114="Asia Pacific",VLOOKUP(L1114,'Status Report'!B:AM,34,0),VLOOKUP(L1114,'Status Report'!B:AM,33,0)),AI1114="Direct shipment",IF(H1114="Asia Pacific",VLOOKUP(L1114,'Status Report'!B:AM,34,0),VLOOKUP(L1114,'Status Report'!B:AM,33,0)))</f>
        <v>36.374700000000004</v>
      </c>
      <c r="AC1114" s="21">
        <f>VLOOKUP(L1114,'Status Report'!B:CE,82,0)</f>
        <v>0</v>
      </c>
      <c r="AD1114" s="21">
        <f t="shared" si="263"/>
        <v>36.374700000000004</v>
      </c>
      <c r="AE1114" s="63">
        <f>VLOOKUP(L1114,'Status Report'!B:W,20,0)</f>
        <v>36</v>
      </c>
      <c r="AF1114" s="63">
        <f>VLOOKUP(L1114,'Status Report'!B:W,21,0)</f>
        <v>33</v>
      </c>
      <c r="AG1114" s="63">
        <f>VLOOKUP(L1114,'Status Report'!B:W,22,0)</f>
        <v>7</v>
      </c>
      <c r="AH1114" s="22">
        <f t="shared" si="264"/>
        <v>0.68191199999999996</v>
      </c>
      <c r="AI1114" t="s">
        <v>990</v>
      </c>
      <c r="AK1114" s="63">
        <f>IFERROR(VLOOKUP(G1114,ASEAN!A:A,1,0),0)</f>
        <v>0</v>
      </c>
      <c r="AL1114" s="63" t="str">
        <f>IFERROR(VLOOKUP(D1114,'[3]customer specs'!$B$1:$D$65536,3,0),0)</f>
        <v>pallet + label</v>
      </c>
      <c r="AM1114" s="64">
        <f t="shared" si="265"/>
        <v>63.960000000000036</v>
      </c>
      <c r="AN1114" s="64">
        <f t="shared" si="266"/>
        <v>0</v>
      </c>
      <c r="AO1114" s="63"/>
      <c r="AP1114" s="63"/>
      <c r="AQ1114" s="63" t="str">
        <f t="shared" si="267"/>
        <v>no</v>
      </c>
      <c r="AR1114" s="20">
        <f t="shared" si="268"/>
        <v>2982.7254000000003</v>
      </c>
      <c r="AS1114" s="63"/>
      <c r="AT1114" s="23">
        <f t="shared" si="258"/>
        <v>0.12</v>
      </c>
      <c r="AU1114" s="65">
        <f t="shared" si="269"/>
        <v>41.334886363636372</v>
      </c>
      <c r="AV1114" s="65"/>
      <c r="AW1114" s="65">
        <f t="shared" si="270"/>
        <v>3389.4606818181824</v>
      </c>
      <c r="AX1114" s="65"/>
      <c r="AY1114" s="63">
        <f>VLOOKUP(L1114,'Status Report'!B:CF,81,0)</f>
        <v>0</v>
      </c>
      <c r="AZ1114" s="63" t="str">
        <f>VLOOKUP(L1114,'Status Report'!B:S,18,0)</f>
        <v>Ellina Smirnova</v>
      </c>
      <c r="BB1114" s="63">
        <f>VLOOKUP(L1114,'Status Report'!B:Z,25,0)</f>
        <v>6</v>
      </c>
      <c r="BC1114" s="63">
        <f t="shared" si="271"/>
        <v>492</v>
      </c>
      <c r="BF1114">
        <f>VLOOKUP(L1114,'Status Report'!B:CE,82,0)</f>
        <v>0</v>
      </c>
      <c r="BG1114">
        <f>VLOOKUP(L1114,'Status Report'!B:CF,83,0)</f>
        <v>0</v>
      </c>
      <c r="BH1114">
        <f>VLOOKUP(L1114,'Status Report'!B:CG,84,0)</f>
        <v>0</v>
      </c>
      <c r="BI1114" t="s">
        <v>901</v>
      </c>
      <c r="BJ1114" t="s">
        <v>795</v>
      </c>
      <c r="BM1114" s="67">
        <f t="shared" si="272"/>
        <v>102</v>
      </c>
    </row>
    <row r="1115" spans="1:65" x14ac:dyDescent="0.25">
      <c r="A1115" s="68" t="str">
        <f>VLOOKUP(L1115,'Status Report'!B:CB,79,0)</f>
        <v>Heineken UCL</v>
      </c>
      <c r="C1115">
        <v>20006105</v>
      </c>
      <c r="D1115">
        <v>3090833</v>
      </c>
      <c r="E1115" t="s">
        <v>916</v>
      </c>
      <c r="F1115" t="s">
        <v>849</v>
      </c>
      <c r="G1115" t="str">
        <f>VLOOKUP(D1115,'[2]sold to'!$A:$H,8,0)</f>
        <v>Ivory Coast</v>
      </c>
      <c r="H1115" t="str">
        <f>VLOOKUP(D1115,'[2]sold to'!$A:$I,9,0)</f>
        <v>AMEE</v>
      </c>
      <c r="K1115">
        <v>150</v>
      </c>
      <c r="L1115">
        <v>88023983</v>
      </c>
      <c r="M1115" t="s">
        <v>147</v>
      </c>
      <c r="N1115">
        <v>50</v>
      </c>
      <c r="P1115" t="str">
        <f>VLOOKUP(L1115,'Status Report'!B:AA,26,0)</f>
        <v>China</v>
      </c>
      <c r="Q1115" t="str">
        <f>VLOOKUP(L1115,'Status Report'!B:AB,27,0)</f>
        <v>Indoor signs</v>
      </c>
      <c r="R1115">
        <f>VLOOKUP(L1115,'Status Report'!B:X,23,0)</f>
        <v>100</v>
      </c>
      <c r="S1115" t="str">
        <f>VLOOKUP(L1115,'Status Report'!B:T,19,0)</f>
        <v>Dekkers Visual Communication B.v.</v>
      </c>
      <c r="T1115" s="62">
        <f>VLOOKUP(L1115,'Status Report'!B:E,4,0)</f>
        <v>3</v>
      </c>
      <c r="U1115" s="19">
        <f>_xlfn.IFS(AI1115="Den Bosch",VLOOKUP(L1115,'Status Report'!B:AM,35,0),AI1115="Yantian",VLOOKUP(L1115,'Status Report'!B:AM,36,0),AI1115="",IF(H1115="Asia Pacific",VLOOKUP(L1115,'Status Report'!B:AM,36,0),VLOOKUP(L1115,'Status Report'!B:AM,35,0)),AI1115="Direct shipment",IF(H1115="Asia Pacific",VLOOKUP(L1115,'Status Report'!B:AM,36,0),VLOOKUP(L1115,'Status Report'!B:AM,35,0)))</f>
        <v>128.80000000000001</v>
      </c>
      <c r="V1115" s="20">
        <f t="shared" si="259"/>
        <v>6440.0000000000009</v>
      </c>
      <c r="W1115" s="19">
        <f>_xlfn.IFS(AI1115="Den Bosch",VLOOKUP(L1115,'Status Report'!B:AM,37,0),AI1115="Yantian",VLOOKUP(L1115,'Status Report'!B:AM,38,0),AI1115="",IF(H1115="Asia Pacific",VLOOKUP(L1115,'Status Report'!B:AM,38,0),VLOOKUP(L1115,'Status Report'!B:AM,37,0)),AI1115="Direct shipment",IF(H1115="Asia Pacific",VLOOKUP(L1115,'Status Report'!B:AM,38,0),VLOOKUP(L1115,'Status Report'!B:AM,37,0)))</f>
        <v>128.80000000000001</v>
      </c>
      <c r="X1115" s="20">
        <f t="shared" si="260"/>
        <v>6440.0000000000009</v>
      </c>
      <c r="Y1115" s="20">
        <f>_xlfn.IFS(AI1115="Den Bosch",VLOOKUP(L1115,'Status Report'!B:AO,39,0),AI1115="Yantian",VLOOKUP(L1115,'Status Report'!B:AO,40,0),AI1115="",IF(H1115="Asia Pacific",VLOOKUP(L1115,'Status Report'!B:AO,40,0),VLOOKUP(L1115,'Status Report'!B:AO,39,0)),AI1115="Direct shipment",IF(H1115="Asia Pacific",VLOOKUP(L1115,'Status Report'!B:AO,40,0),VLOOKUP(L1115,'Status Report'!B:AO,39,0)))</f>
        <v>0</v>
      </c>
      <c r="Z1115" s="20">
        <f t="shared" si="261"/>
        <v>0</v>
      </c>
      <c r="AA1115" s="20">
        <f t="shared" si="262"/>
        <v>6440.0000000000009</v>
      </c>
      <c r="AB1115" s="21">
        <f>_xlfn.IFS(AI1115="Den Bosch",VLOOKUP(L1115,'Status Report'!B:AM,33,0),AI1115="Yantian",VLOOKUP(L1115,'Status Report'!B:AM,34,0),AI1115="",IF(H1115="Asia Pacific",VLOOKUP(L1115,'Status Report'!B:AM,34,0),VLOOKUP(L1115,'Status Report'!B:AM,33,0)),AI1115="Direct shipment",IF(H1115="Asia Pacific",VLOOKUP(L1115,'Status Report'!B:AM,34,0),VLOOKUP(L1115,'Status Report'!B:AM,33,0)))</f>
        <v>111.38940000000001</v>
      </c>
      <c r="AC1115" s="21">
        <f>VLOOKUP(L1115,'Status Report'!B:CE,82,0)</f>
        <v>0</v>
      </c>
      <c r="AD1115" s="21">
        <f t="shared" si="263"/>
        <v>111.38940000000001</v>
      </c>
      <c r="AE1115" s="63">
        <f>VLOOKUP(L1115,'Status Report'!B:W,20,0)</f>
        <v>61.5</v>
      </c>
      <c r="AF1115" s="63">
        <f>VLOOKUP(L1115,'Status Report'!B:W,21,0)</f>
        <v>53</v>
      </c>
      <c r="AG1115" s="63">
        <f>VLOOKUP(L1115,'Status Report'!B:W,22,0)</f>
        <v>10</v>
      </c>
      <c r="AH1115" s="22">
        <f t="shared" si="264"/>
        <v>1.62975</v>
      </c>
      <c r="AI1115" t="s">
        <v>990</v>
      </c>
      <c r="AK1115" s="63">
        <f>IFERROR(VLOOKUP(G1115,ASEAN!A:A,1,0),0)</f>
        <v>0</v>
      </c>
      <c r="AL1115" s="63" t="str">
        <f>IFERROR(VLOOKUP(D1115,'[3]customer specs'!$B$1:$D$65536,3,0),0)</f>
        <v>pallet + label</v>
      </c>
      <c r="AM1115" s="64">
        <f t="shared" si="265"/>
        <v>0</v>
      </c>
      <c r="AN1115" s="64">
        <f t="shared" si="266"/>
        <v>0</v>
      </c>
      <c r="AO1115" s="63"/>
      <c r="AP1115" s="63"/>
      <c r="AQ1115" s="63" t="str">
        <f t="shared" si="267"/>
        <v>no</v>
      </c>
      <c r="AR1115" s="20">
        <f t="shared" si="268"/>
        <v>5569.47</v>
      </c>
      <c r="AS1115" s="63"/>
      <c r="AT1115" s="23">
        <f t="shared" si="258"/>
        <v>0.12</v>
      </c>
      <c r="AU1115" s="65">
        <f t="shared" si="269"/>
        <v>126.57886363636365</v>
      </c>
      <c r="AV1115" s="65"/>
      <c r="AW1115" s="65">
        <f t="shared" si="270"/>
        <v>6328.9431818181829</v>
      </c>
      <c r="AX1115" s="65"/>
      <c r="AY1115" s="63">
        <f>VLOOKUP(L1115,'Status Report'!B:CF,81,0)</f>
        <v>0</v>
      </c>
      <c r="AZ1115" s="63" t="str">
        <f>VLOOKUP(L1115,'Status Report'!B:S,18,0)</f>
        <v>Ludmilla Zarybnicka</v>
      </c>
      <c r="BB1115" s="63">
        <f>VLOOKUP(L1115,'Status Report'!B:Z,25,0)</f>
        <v>1</v>
      </c>
      <c r="BC1115" s="63">
        <f t="shared" si="271"/>
        <v>50</v>
      </c>
      <c r="BF1115">
        <f>VLOOKUP(L1115,'Status Report'!B:CE,82,0)</f>
        <v>0</v>
      </c>
      <c r="BG1115">
        <f>VLOOKUP(L1115,'Status Report'!B:CF,83,0)</f>
        <v>0</v>
      </c>
      <c r="BH1115">
        <f>VLOOKUP(L1115,'Status Report'!B:CG,84,0)</f>
        <v>0</v>
      </c>
      <c r="BI1115" t="s">
        <v>901</v>
      </c>
      <c r="BJ1115" t="s">
        <v>795</v>
      </c>
      <c r="BM1115" s="67">
        <f t="shared" si="272"/>
        <v>125</v>
      </c>
    </row>
    <row r="1116" spans="1:65" x14ac:dyDescent="0.25">
      <c r="A1116" s="68" t="str">
        <f>VLOOKUP(L1116,'Status Report'!B:CB,79,0)</f>
        <v>Heineken UCL</v>
      </c>
      <c r="C1116">
        <v>20006105</v>
      </c>
      <c r="D1116">
        <v>3090833</v>
      </c>
      <c r="E1116" t="s">
        <v>916</v>
      </c>
      <c r="F1116" t="s">
        <v>849</v>
      </c>
      <c r="G1116" t="str">
        <f>VLOOKUP(D1116,'[2]sold to'!$A:$H,8,0)</f>
        <v>Ivory Coast</v>
      </c>
      <c r="H1116" t="str">
        <f>VLOOKUP(D1116,'[2]sold to'!$A:$I,9,0)</f>
        <v>AMEE</v>
      </c>
      <c r="K1116">
        <v>160</v>
      </c>
      <c r="L1116">
        <v>88026505</v>
      </c>
      <c r="M1116" t="s">
        <v>329</v>
      </c>
      <c r="N1116">
        <v>5</v>
      </c>
      <c r="P1116" t="str">
        <f>VLOOKUP(L1116,'Status Report'!B:AA,26,0)</f>
        <v>China</v>
      </c>
      <c r="Q1116" t="str">
        <f>VLOOKUP(L1116,'Status Report'!B:AB,27,0)</f>
        <v>Premiums</v>
      </c>
      <c r="R1116">
        <f>VLOOKUP(L1116,'Status Report'!B:X,23,0)</f>
        <v>500</v>
      </c>
      <c r="S1116" t="str">
        <f>VLOOKUP(L1116,'Status Report'!B:T,19,0)</f>
        <v>Promocean The Netherlands BV</v>
      </c>
      <c r="T1116" s="62">
        <f>VLOOKUP(L1116,'Status Report'!B:E,4,0)</f>
        <v>3</v>
      </c>
      <c r="U1116" s="19">
        <f>_xlfn.IFS(AI1116="Den Bosch",VLOOKUP(L1116,'Status Report'!B:AM,35,0),AI1116="Yantian",VLOOKUP(L1116,'Status Report'!B:AM,36,0),AI1116="",IF(H1116="Asia Pacific",VLOOKUP(L1116,'Status Report'!B:AM,36,0),VLOOKUP(L1116,'Status Report'!B:AM,35,0)),AI1116="Direct shipment",IF(H1116="Asia Pacific",VLOOKUP(L1116,'Status Report'!B:AM,36,0),VLOOKUP(L1116,'Status Report'!B:AM,35,0)))</f>
        <v>64.900000000000006</v>
      </c>
      <c r="V1116" s="20">
        <f t="shared" si="259"/>
        <v>324.5</v>
      </c>
      <c r="W1116" s="19">
        <f>_xlfn.IFS(AI1116="Den Bosch",VLOOKUP(L1116,'Status Report'!B:AM,37,0),AI1116="Yantian",VLOOKUP(L1116,'Status Report'!B:AM,38,0),AI1116="",IF(H1116="Asia Pacific",VLOOKUP(L1116,'Status Report'!B:AM,38,0),VLOOKUP(L1116,'Status Report'!B:AM,37,0)),AI1116="Direct shipment",IF(H1116="Asia Pacific",VLOOKUP(L1116,'Status Report'!B:AM,38,0),VLOOKUP(L1116,'Status Report'!B:AM,37,0)))</f>
        <v>60.300000000000004</v>
      </c>
      <c r="X1116" s="20">
        <f t="shared" si="260"/>
        <v>301.5</v>
      </c>
      <c r="Y1116" s="20">
        <f>_xlfn.IFS(AI1116="Den Bosch",VLOOKUP(L1116,'Status Report'!B:AO,39,0),AI1116="Yantian",VLOOKUP(L1116,'Status Report'!B:AO,40,0),AI1116="",IF(H1116="Asia Pacific",VLOOKUP(L1116,'Status Report'!B:AO,40,0),VLOOKUP(L1116,'Status Report'!B:AO,39,0)),AI1116="Direct shipment",IF(H1116="Asia Pacific",VLOOKUP(L1116,'Status Report'!B:AO,40,0),VLOOKUP(L1116,'Status Report'!B:AO,39,0)))</f>
        <v>0</v>
      </c>
      <c r="Z1116" s="20">
        <f t="shared" si="261"/>
        <v>0</v>
      </c>
      <c r="AA1116" s="20">
        <f t="shared" si="262"/>
        <v>301.5</v>
      </c>
      <c r="AB1116" s="21">
        <f>_xlfn.IFS(AI1116="Den Bosch",VLOOKUP(L1116,'Status Report'!B:AM,33,0),AI1116="Yantian",VLOOKUP(L1116,'Status Report'!B:AM,34,0),AI1116="",IF(H1116="Asia Pacific",VLOOKUP(L1116,'Status Report'!B:AM,34,0),VLOOKUP(L1116,'Status Report'!B:AM,33,0)),AI1116="Direct shipment",IF(H1116="Asia Pacific",VLOOKUP(L1116,'Status Report'!B:AM,34,0),VLOOKUP(L1116,'Status Report'!B:AM,33,0)))</f>
        <v>52.189200000000007</v>
      </c>
      <c r="AC1116" s="21">
        <f>VLOOKUP(L1116,'Status Report'!B:CE,82,0)</f>
        <v>0</v>
      </c>
      <c r="AD1116" s="21">
        <f t="shared" si="263"/>
        <v>52.189200000000007</v>
      </c>
      <c r="AE1116" s="63">
        <f>VLOOKUP(L1116,'Status Report'!B:W,20,0)</f>
        <v>68</v>
      </c>
      <c r="AF1116" s="63">
        <f>VLOOKUP(L1116,'Status Report'!B:W,21,0)</f>
        <v>19</v>
      </c>
      <c r="AG1116" s="63">
        <f>VLOOKUP(L1116,'Status Report'!B:W,22,0)</f>
        <v>19</v>
      </c>
      <c r="AH1116" s="22">
        <f t="shared" si="264"/>
        <v>0.12274</v>
      </c>
      <c r="AI1116" t="s">
        <v>990</v>
      </c>
      <c r="AK1116" s="63">
        <f>IFERROR(VLOOKUP(G1116,ASEAN!A:A,1,0),0)</f>
        <v>0</v>
      </c>
      <c r="AL1116" s="63" t="str">
        <f>IFERROR(VLOOKUP(D1116,'[3]customer specs'!$B$1:$D$65536,3,0),0)</f>
        <v>pallet + label</v>
      </c>
      <c r="AM1116" s="64">
        <f t="shared" si="265"/>
        <v>23</v>
      </c>
      <c r="AN1116" s="64">
        <f t="shared" si="266"/>
        <v>0</v>
      </c>
      <c r="AO1116" s="63"/>
      <c r="AP1116" s="63"/>
      <c r="AQ1116" s="63" t="str">
        <f t="shared" si="267"/>
        <v>no</v>
      </c>
      <c r="AR1116" s="20">
        <f t="shared" si="268"/>
        <v>260.94600000000003</v>
      </c>
      <c r="AS1116" s="63"/>
      <c r="AT1116" s="23">
        <f t="shared" si="258"/>
        <v>0.12</v>
      </c>
      <c r="AU1116" s="65">
        <f t="shared" si="269"/>
        <v>59.305909090909097</v>
      </c>
      <c r="AV1116" s="65"/>
      <c r="AW1116" s="65">
        <f t="shared" si="270"/>
        <v>296.52954545454548</v>
      </c>
      <c r="AX1116" s="65"/>
      <c r="AY1116" s="63">
        <f>VLOOKUP(L1116,'Status Report'!B:CF,81,0)</f>
        <v>0</v>
      </c>
      <c r="AZ1116" s="63" t="str">
        <f>VLOOKUP(L1116,'Status Report'!B:S,18,0)</f>
        <v>Ellina Smirnova</v>
      </c>
      <c r="BB1116" s="63">
        <f>VLOOKUP(L1116,'Status Report'!B:Z,25,0)</f>
        <v>10</v>
      </c>
      <c r="BC1116" s="63">
        <f t="shared" si="271"/>
        <v>50</v>
      </c>
      <c r="BF1116">
        <f>VLOOKUP(L1116,'Status Report'!B:CE,82,0)</f>
        <v>0</v>
      </c>
      <c r="BG1116">
        <f>VLOOKUP(L1116,'Status Report'!B:CF,83,0)</f>
        <v>0</v>
      </c>
      <c r="BH1116">
        <f>VLOOKUP(L1116,'Status Report'!B:CG,84,0)</f>
        <v>0</v>
      </c>
      <c r="BI1116" t="s">
        <v>901</v>
      </c>
      <c r="BJ1116" t="s">
        <v>795</v>
      </c>
      <c r="BM1116" s="67">
        <f t="shared" si="272"/>
        <v>4834</v>
      </c>
    </row>
    <row r="1117" spans="1:65" x14ac:dyDescent="0.25">
      <c r="A1117" s="68" t="str">
        <f>VLOOKUP(L1117,'Status Report'!B:CB,79,0)</f>
        <v>Heineken UCL</v>
      </c>
      <c r="C1117">
        <v>20006105</v>
      </c>
      <c r="D1117">
        <v>3090833</v>
      </c>
      <c r="E1117" t="s">
        <v>916</v>
      </c>
      <c r="F1117" t="s">
        <v>849</v>
      </c>
      <c r="G1117" t="str">
        <f>VLOOKUP(D1117,'[2]sold to'!$A:$H,8,0)</f>
        <v>Ivory Coast</v>
      </c>
      <c r="H1117" t="str">
        <f>VLOOKUP(D1117,'[2]sold to'!$A:$I,9,0)</f>
        <v>AMEE</v>
      </c>
      <c r="K1117">
        <v>170</v>
      </c>
      <c r="L1117">
        <v>88026493</v>
      </c>
      <c r="M1117" t="s">
        <v>804</v>
      </c>
      <c r="N1117">
        <v>55</v>
      </c>
      <c r="P1117" t="str">
        <f>VLOOKUP(L1117,'Status Report'!B:AA,26,0)</f>
        <v>China</v>
      </c>
      <c r="Q1117" t="str">
        <f>VLOOKUP(L1117,'Status Report'!B:AB,27,0)</f>
        <v>Bar support</v>
      </c>
      <c r="R1117">
        <f>VLOOKUP(L1117,'Status Report'!B:X,23,0)</f>
        <v>167</v>
      </c>
      <c r="S1117" t="str">
        <f>VLOOKUP(L1117,'Status Report'!B:T,19,0)</f>
        <v>Promocean The Netherlands BV</v>
      </c>
      <c r="T1117" s="62">
        <f>VLOOKUP(L1117,'Status Report'!B:E,4,0)</f>
        <v>3</v>
      </c>
      <c r="U1117" s="19">
        <f>_xlfn.IFS(AI1117="Den Bosch",VLOOKUP(L1117,'Status Report'!B:AM,35,0),AI1117="Yantian",VLOOKUP(L1117,'Status Report'!B:AM,36,0),AI1117="",IF(H1117="Asia Pacific",VLOOKUP(L1117,'Status Report'!B:AM,36,0),VLOOKUP(L1117,'Status Report'!B:AM,35,0)),AI1117="Direct shipment",IF(H1117="Asia Pacific",VLOOKUP(L1117,'Status Report'!B:AM,36,0),VLOOKUP(L1117,'Status Report'!B:AM,35,0)))</f>
        <v>73.199999999999989</v>
      </c>
      <c r="V1117" s="20">
        <f t="shared" si="259"/>
        <v>4025.9999999999995</v>
      </c>
      <c r="W1117" s="19">
        <f>_xlfn.IFS(AI1117="Den Bosch",VLOOKUP(L1117,'Status Report'!B:AM,37,0),AI1117="Yantian",VLOOKUP(L1117,'Status Report'!B:AM,38,0),AI1117="",IF(H1117="Asia Pacific",VLOOKUP(L1117,'Status Report'!B:AM,38,0),VLOOKUP(L1117,'Status Report'!B:AM,37,0)),AI1117="Direct shipment",IF(H1117="Asia Pacific",VLOOKUP(L1117,'Status Report'!B:AM,38,0),VLOOKUP(L1117,'Status Report'!B:AM,37,0)))</f>
        <v>73.199999999999989</v>
      </c>
      <c r="X1117" s="20">
        <f t="shared" si="260"/>
        <v>4025.9999999999995</v>
      </c>
      <c r="Y1117" s="20">
        <f>_xlfn.IFS(AI1117="Den Bosch",VLOOKUP(L1117,'Status Report'!B:AO,39,0),AI1117="Yantian",VLOOKUP(L1117,'Status Report'!B:AO,40,0),AI1117="",IF(H1117="Asia Pacific",VLOOKUP(L1117,'Status Report'!B:AO,40,0),VLOOKUP(L1117,'Status Report'!B:AO,39,0)),AI1117="Direct shipment",IF(H1117="Asia Pacific",VLOOKUP(L1117,'Status Report'!B:AO,40,0),VLOOKUP(L1117,'Status Report'!B:AO,39,0)))</f>
        <v>0</v>
      </c>
      <c r="Z1117" s="20">
        <f t="shared" si="261"/>
        <v>0</v>
      </c>
      <c r="AA1117" s="20">
        <f t="shared" si="262"/>
        <v>4025.9999999999995</v>
      </c>
      <c r="AB1117" s="21">
        <f>_xlfn.IFS(AI1117="Den Bosch",VLOOKUP(L1117,'Status Report'!B:AM,33,0),AI1117="Yantian",VLOOKUP(L1117,'Status Report'!B:AM,34,0),AI1117="",IF(H1117="Asia Pacific",VLOOKUP(L1117,'Status Report'!B:AM,34,0),VLOOKUP(L1117,'Status Report'!B:AM,33,0)),AI1117="Direct shipment",IF(H1117="Asia Pacific",VLOOKUP(L1117,'Status Report'!B:AM,34,0),VLOOKUP(L1117,'Status Report'!B:AM,33,0)))</f>
        <v>63.327000000000005</v>
      </c>
      <c r="AC1117" s="21">
        <f>VLOOKUP(L1117,'Status Report'!B:CE,82,0)</f>
        <v>0</v>
      </c>
      <c r="AD1117" s="21">
        <f t="shared" si="263"/>
        <v>63.327000000000005</v>
      </c>
      <c r="AE1117" s="63">
        <f>VLOOKUP(L1117,'Status Report'!B:W,20,0)</f>
        <v>49</v>
      </c>
      <c r="AF1117" s="63">
        <f>VLOOKUP(L1117,'Status Report'!B:W,21,0)</f>
        <v>26</v>
      </c>
      <c r="AG1117" s="63">
        <f>VLOOKUP(L1117,'Status Report'!B:W,22,0)</f>
        <v>50</v>
      </c>
      <c r="AH1117" s="22">
        <f t="shared" si="264"/>
        <v>3.5034999999999998</v>
      </c>
      <c r="AI1117" t="s">
        <v>990</v>
      </c>
      <c r="AK1117" s="63">
        <f>IFERROR(VLOOKUP(G1117,ASEAN!A:A,1,0),0)</f>
        <v>0</v>
      </c>
      <c r="AL1117" s="63" t="str">
        <f>IFERROR(VLOOKUP(D1117,'[3]customer specs'!$B$1:$D$65536,3,0),0)</f>
        <v>pallet + label</v>
      </c>
      <c r="AM1117" s="64">
        <f t="shared" si="265"/>
        <v>0</v>
      </c>
      <c r="AN1117" s="64">
        <f t="shared" si="266"/>
        <v>0</v>
      </c>
      <c r="AO1117" s="63"/>
      <c r="AP1117" s="63"/>
      <c r="AQ1117" s="63" t="str">
        <f t="shared" si="267"/>
        <v>no</v>
      </c>
      <c r="AR1117" s="20">
        <f t="shared" si="268"/>
        <v>3482.9850000000001</v>
      </c>
      <c r="AS1117" s="63"/>
      <c r="AT1117" s="23">
        <f t="shared" si="258"/>
        <v>0.12</v>
      </c>
      <c r="AU1117" s="65">
        <f t="shared" si="269"/>
        <v>71.962500000000006</v>
      </c>
      <c r="AV1117" s="65"/>
      <c r="AW1117" s="65">
        <f t="shared" si="270"/>
        <v>3957.9375000000005</v>
      </c>
      <c r="AX1117" s="65"/>
      <c r="AY1117" s="63">
        <f>VLOOKUP(L1117,'Status Report'!B:CF,81,0)</f>
        <v>0</v>
      </c>
      <c r="AZ1117" s="63" t="str">
        <f>VLOOKUP(L1117,'Status Report'!B:S,18,0)</f>
        <v>Ellina Smirnova</v>
      </c>
      <c r="BB1117" s="63">
        <f>VLOOKUP(L1117,'Status Report'!B:Z,25,0)</f>
        <v>12</v>
      </c>
      <c r="BC1117" s="63">
        <f t="shared" si="271"/>
        <v>660</v>
      </c>
      <c r="BF1117">
        <f>VLOOKUP(L1117,'Status Report'!B:CE,82,0)</f>
        <v>0</v>
      </c>
      <c r="BG1117">
        <f>VLOOKUP(L1117,'Status Report'!B:CF,83,0)</f>
        <v>0</v>
      </c>
      <c r="BH1117">
        <f>VLOOKUP(L1117,'Status Report'!B:CG,84,0)</f>
        <v>0</v>
      </c>
      <c r="BI1117" t="s">
        <v>901</v>
      </c>
      <c r="BJ1117" t="s">
        <v>795</v>
      </c>
      <c r="BM1117" s="67">
        <f t="shared" si="272"/>
        <v>356</v>
      </c>
    </row>
    <row r="1118" spans="1:65" x14ac:dyDescent="0.25">
      <c r="A1118" s="68" t="str">
        <f>VLOOKUP(L1118,'Status Report'!B:CB,79,0)</f>
        <v>Heineken UCL</v>
      </c>
      <c r="C1118">
        <v>20006105</v>
      </c>
      <c r="D1118">
        <v>3090833</v>
      </c>
      <c r="E1118" t="s">
        <v>916</v>
      </c>
      <c r="F1118" t="s">
        <v>849</v>
      </c>
      <c r="G1118" t="str">
        <f>VLOOKUP(D1118,'[2]sold to'!$A:$H,8,0)</f>
        <v>Ivory Coast</v>
      </c>
      <c r="H1118" t="str">
        <f>VLOOKUP(D1118,'[2]sold to'!$A:$I,9,0)</f>
        <v>AMEE</v>
      </c>
      <c r="K1118">
        <v>180</v>
      </c>
      <c r="L1118">
        <v>88026485</v>
      </c>
      <c r="M1118" t="s">
        <v>312</v>
      </c>
      <c r="N1118">
        <v>175</v>
      </c>
      <c r="P1118" t="str">
        <f>VLOOKUP(L1118,'Status Report'!B:AA,26,0)</f>
        <v>China</v>
      </c>
      <c r="Q1118" t="str">
        <f>VLOOKUP(L1118,'Status Report'!B:AB,27,0)</f>
        <v>Bar support</v>
      </c>
      <c r="R1118">
        <f>VLOOKUP(L1118,'Status Report'!B:X,23,0)</f>
        <v>125</v>
      </c>
      <c r="S1118" t="str">
        <f>VLOOKUP(L1118,'Status Report'!B:T,19,0)</f>
        <v>Promocean The Netherlands BV</v>
      </c>
      <c r="T1118" s="62">
        <f>VLOOKUP(L1118,'Status Report'!B:E,4,0)</f>
        <v>3</v>
      </c>
      <c r="U1118" s="19">
        <f>_xlfn.IFS(AI1118="Den Bosch",VLOOKUP(L1118,'Status Report'!B:AM,35,0),AI1118="Yantian",VLOOKUP(L1118,'Status Report'!B:AM,36,0),AI1118="",IF(H1118="Asia Pacific",VLOOKUP(L1118,'Status Report'!B:AM,36,0),VLOOKUP(L1118,'Status Report'!B:AM,35,0)),AI1118="Direct shipment",IF(H1118="Asia Pacific",VLOOKUP(L1118,'Status Report'!B:AM,36,0),VLOOKUP(L1118,'Status Report'!B:AM,35,0)))</f>
        <v>30.2</v>
      </c>
      <c r="V1118" s="20">
        <f t="shared" si="259"/>
        <v>5285</v>
      </c>
      <c r="W1118" s="19">
        <f>_xlfn.IFS(AI1118="Den Bosch",VLOOKUP(L1118,'Status Report'!B:AM,37,0),AI1118="Yantian",VLOOKUP(L1118,'Status Report'!B:AM,38,0),AI1118="",IF(H1118="Asia Pacific",VLOOKUP(L1118,'Status Report'!B:AM,38,0),VLOOKUP(L1118,'Status Report'!B:AM,37,0)),AI1118="Direct shipment",IF(H1118="Asia Pacific",VLOOKUP(L1118,'Status Report'!B:AM,38,0),VLOOKUP(L1118,'Status Report'!B:AM,37,0)))</f>
        <v>26.400000000000002</v>
      </c>
      <c r="X1118" s="20">
        <f t="shared" si="260"/>
        <v>4620</v>
      </c>
      <c r="Y1118" s="20">
        <f>_xlfn.IFS(AI1118="Den Bosch",VLOOKUP(L1118,'Status Report'!B:AO,39,0),AI1118="Yantian",VLOOKUP(L1118,'Status Report'!B:AO,40,0),AI1118="",IF(H1118="Asia Pacific",VLOOKUP(L1118,'Status Report'!B:AO,40,0),VLOOKUP(L1118,'Status Report'!B:AO,39,0)),AI1118="Direct shipment",IF(H1118="Asia Pacific",VLOOKUP(L1118,'Status Report'!B:AO,40,0),VLOOKUP(L1118,'Status Report'!B:AO,39,0)))</f>
        <v>0</v>
      </c>
      <c r="Z1118" s="20">
        <f t="shared" si="261"/>
        <v>0</v>
      </c>
      <c r="AA1118" s="20">
        <f t="shared" si="262"/>
        <v>4620</v>
      </c>
      <c r="AB1118" s="21">
        <f>_xlfn.IFS(AI1118="Den Bosch",VLOOKUP(L1118,'Status Report'!B:AM,33,0),AI1118="Yantian",VLOOKUP(L1118,'Status Report'!B:AM,34,0),AI1118="",IF(H1118="Asia Pacific",VLOOKUP(L1118,'Status Report'!B:AM,34,0),VLOOKUP(L1118,'Status Report'!B:AM,33,0)),AI1118="Direct shipment",IF(H1118="Asia Pacific",VLOOKUP(L1118,'Status Report'!B:AM,34,0),VLOOKUP(L1118,'Status Report'!B:AM,33,0)))</f>
        <v>23.176800000000004</v>
      </c>
      <c r="AC1118" s="21">
        <f>VLOOKUP(L1118,'Status Report'!B:CE,82,0)</f>
        <v>0</v>
      </c>
      <c r="AD1118" s="21">
        <f t="shared" si="263"/>
        <v>23.176800000000004</v>
      </c>
      <c r="AE1118" s="63">
        <f>VLOOKUP(L1118,'Status Report'!B:W,20,0)</f>
        <v>14</v>
      </c>
      <c r="AF1118" s="63">
        <f>VLOOKUP(L1118,'Status Report'!B:W,21,0)</f>
        <v>5</v>
      </c>
      <c r="AG1118" s="63">
        <f>VLOOKUP(L1118,'Status Report'!B:W,22,0)</f>
        <v>5</v>
      </c>
      <c r="AH1118" s="22">
        <f t="shared" si="264"/>
        <v>6.1249999999999999E-2</v>
      </c>
      <c r="AI1118" t="s">
        <v>990</v>
      </c>
      <c r="AK1118" s="63">
        <f>IFERROR(VLOOKUP(G1118,ASEAN!A:A,1,0),0)</f>
        <v>0</v>
      </c>
      <c r="AL1118" s="63" t="str">
        <f>IFERROR(VLOOKUP(D1118,'[3]customer specs'!$B$1:$D$65536,3,0),0)</f>
        <v>pallet + label</v>
      </c>
      <c r="AM1118" s="64">
        <f t="shared" si="265"/>
        <v>665</v>
      </c>
      <c r="AN1118" s="64">
        <f t="shared" si="266"/>
        <v>0</v>
      </c>
      <c r="AO1118" s="63"/>
      <c r="AP1118" s="63"/>
      <c r="AQ1118" s="63" t="str">
        <f t="shared" si="267"/>
        <v>yes</v>
      </c>
      <c r="AR1118" s="20">
        <f t="shared" si="268"/>
        <v>4055.9400000000005</v>
      </c>
      <c r="AS1118" s="63"/>
      <c r="AT1118" s="23">
        <f t="shared" si="258"/>
        <v>0.12</v>
      </c>
      <c r="AU1118" s="65">
        <f t="shared" si="269"/>
        <v>26.33727272727273</v>
      </c>
      <c r="AV1118" s="65"/>
      <c r="AW1118" s="65">
        <f t="shared" si="270"/>
        <v>4609.0227272727279</v>
      </c>
      <c r="AX1118" s="65"/>
      <c r="AY1118" s="63">
        <f>VLOOKUP(L1118,'Status Report'!B:CF,81,0)</f>
        <v>0</v>
      </c>
      <c r="AZ1118" s="63" t="str">
        <f>VLOOKUP(L1118,'Status Report'!B:S,18,0)</f>
        <v>Ellina Smirnova</v>
      </c>
      <c r="BB1118" s="63">
        <f>VLOOKUP(L1118,'Status Report'!B:Z,25,0)</f>
        <v>20</v>
      </c>
      <c r="BC1118" s="63">
        <f t="shared" si="271"/>
        <v>3500</v>
      </c>
      <c r="BF1118">
        <f>VLOOKUP(L1118,'Status Report'!B:CE,82,0)</f>
        <v>0</v>
      </c>
      <c r="BG1118">
        <f>VLOOKUP(L1118,'Status Report'!B:CF,83,0)</f>
        <v>0</v>
      </c>
      <c r="BH1118">
        <f>VLOOKUP(L1118,'Status Report'!B:CG,84,0)</f>
        <v>0</v>
      </c>
      <c r="BI1118" t="s">
        <v>901</v>
      </c>
      <c r="BJ1118" t="s">
        <v>795</v>
      </c>
      <c r="BM1118" s="67">
        <f t="shared" si="272"/>
        <v>2875</v>
      </c>
    </row>
    <row r="1119" spans="1:65" x14ac:dyDescent="0.25">
      <c r="A1119" s="68" t="str">
        <f>VLOOKUP(L1119,'Status Report'!B:CB,79,0)</f>
        <v>Heineken UCL</v>
      </c>
      <c r="C1119">
        <v>20006105</v>
      </c>
      <c r="D1119">
        <v>3090833</v>
      </c>
      <c r="E1119" t="s">
        <v>916</v>
      </c>
      <c r="F1119" t="s">
        <v>849</v>
      </c>
      <c r="G1119" t="str">
        <f>VLOOKUP(D1119,'[2]sold to'!$A:$H,8,0)</f>
        <v>Ivory Coast</v>
      </c>
      <c r="H1119" t="str">
        <f>VLOOKUP(D1119,'[2]sold to'!$A:$I,9,0)</f>
        <v>AMEE</v>
      </c>
      <c r="K1119">
        <v>190</v>
      </c>
      <c r="L1119">
        <v>88026506</v>
      </c>
      <c r="M1119" t="s">
        <v>330</v>
      </c>
      <c r="N1119">
        <v>10</v>
      </c>
      <c r="P1119" t="str">
        <f>VLOOKUP(L1119,'Status Report'!B:AA,26,0)</f>
        <v>China</v>
      </c>
      <c r="Q1119" t="str">
        <f>VLOOKUP(L1119,'Status Report'!B:AB,27,0)</f>
        <v>Premiums</v>
      </c>
      <c r="R1119">
        <f>VLOOKUP(L1119,'Status Report'!B:X,23,0)</f>
        <v>200</v>
      </c>
      <c r="S1119" t="str">
        <f>VLOOKUP(L1119,'Status Report'!B:T,19,0)</f>
        <v>Promocean The Netherlands BV</v>
      </c>
      <c r="T1119" s="62">
        <f>VLOOKUP(L1119,'Status Report'!B:E,4,0)</f>
        <v>3</v>
      </c>
      <c r="U1119" s="19">
        <f>_xlfn.IFS(AI1119="Den Bosch",VLOOKUP(L1119,'Status Report'!B:AM,35,0),AI1119="Yantian",VLOOKUP(L1119,'Status Report'!B:AM,36,0),AI1119="",IF(H1119="Asia Pacific",VLOOKUP(L1119,'Status Report'!B:AM,36,0),VLOOKUP(L1119,'Status Report'!B:AM,35,0)),AI1119="Direct shipment",IF(H1119="Asia Pacific",VLOOKUP(L1119,'Status Report'!B:AM,36,0),VLOOKUP(L1119,'Status Report'!B:AM,35,0)))</f>
        <v>75.55</v>
      </c>
      <c r="V1119" s="20">
        <f t="shared" si="259"/>
        <v>755.5</v>
      </c>
      <c r="W1119" s="19">
        <f>_xlfn.IFS(AI1119="Den Bosch",VLOOKUP(L1119,'Status Report'!B:AM,37,0),AI1119="Yantian",VLOOKUP(L1119,'Status Report'!B:AM,38,0),AI1119="",IF(H1119="Asia Pacific",VLOOKUP(L1119,'Status Report'!B:AM,38,0),VLOOKUP(L1119,'Status Report'!B:AM,37,0)),AI1119="Direct shipment",IF(H1119="Asia Pacific",VLOOKUP(L1119,'Status Report'!B:AM,38,0),VLOOKUP(L1119,'Status Report'!B:AM,37,0)))</f>
        <v>74.75</v>
      </c>
      <c r="X1119" s="20">
        <f t="shared" si="260"/>
        <v>747.5</v>
      </c>
      <c r="Y1119" s="20">
        <f>_xlfn.IFS(AI1119="Den Bosch",VLOOKUP(L1119,'Status Report'!B:AO,39,0),AI1119="Yantian",VLOOKUP(L1119,'Status Report'!B:AO,40,0),AI1119="",IF(H1119="Asia Pacific",VLOOKUP(L1119,'Status Report'!B:AO,40,0),VLOOKUP(L1119,'Status Report'!B:AO,39,0)),AI1119="Direct shipment",IF(H1119="Asia Pacific",VLOOKUP(L1119,'Status Report'!B:AO,40,0),VLOOKUP(L1119,'Status Report'!B:AO,39,0)))</f>
        <v>0</v>
      </c>
      <c r="Z1119" s="20">
        <f t="shared" si="261"/>
        <v>0</v>
      </c>
      <c r="AA1119" s="20">
        <f t="shared" si="262"/>
        <v>747.5</v>
      </c>
      <c r="AB1119" s="21">
        <f>_xlfn.IFS(AI1119="Den Bosch",VLOOKUP(L1119,'Status Report'!B:AM,33,0),AI1119="Yantian",VLOOKUP(L1119,'Status Report'!B:AM,34,0),AI1119="",IF(H1119="Asia Pacific",VLOOKUP(L1119,'Status Report'!B:AM,34,0),VLOOKUP(L1119,'Status Report'!B:AM,33,0)),AI1119="Direct shipment",IF(H1119="Asia Pacific",VLOOKUP(L1119,'Status Report'!B:AM,34,0),VLOOKUP(L1119,'Status Report'!B:AM,33,0)))</f>
        <v>65.215800000000002</v>
      </c>
      <c r="AC1119" s="21">
        <f>VLOOKUP(L1119,'Status Report'!B:CE,82,0)</f>
        <v>0</v>
      </c>
      <c r="AD1119" s="21">
        <f t="shared" si="263"/>
        <v>65.215800000000002</v>
      </c>
      <c r="AE1119" s="63">
        <f>VLOOKUP(L1119,'Status Report'!B:W,20,0)</f>
        <v>52</v>
      </c>
      <c r="AF1119" s="63">
        <f>VLOOKUP(L1119,'Status Report'!B:W,21,0)</f>
        <v>33</v>
      </c>
      <c r="AG1119" s="63">
        <f>VLOOKUP(L1119,'Status Report'!B:W,22,0)</f>
        <v>12</v>
      </c>
      <c r="AH1119" s="22">
        <f t="shared" si="264"/>
        <v>0.20591999999999999</v>
      </c>
      <c r="AI1119" t="s">
        <v>990</v>
      </c>
      <c r="AK1119" s="63">
        <f>IFERROR(VLOOKUP(G1119,ASEAN!A:A,1,0),0)</f>
        <v>0</v>
      </c>
      <c r="AL1119" s="63" t="str">
        <f>IFERROR(VLOOKUP(D1119,'[3]customer specs'!$B$1:$D$65536,3,0),0)</f>
        <v>pallet + label</v>
      </c>
      <c r="AM1119" s="64">
        <f t="shared" si="265"/>
        <v>8</v>
      </c>
      <c r="AN1119" s="64">
        <f t="shared" si="266"/>
        <v>0</v>
      </c>
      <c r="AO1119" s="63"/>
      <c r="AP1119" s="63"/>
      <c r="AQ1119" s="63" t="str">
        <f t="shared" si="267"/>
        <v>no</v>
      </c>
      <c r="AR1119" s="20">
        <f t="shared" si="268"/>
        <v>652.15800000000002</v>
      </c>
      <c r="AS1119" s="63"/>
      <c r="AT1119" s="23">
        <f t="shared" si="258"/>
        <v>0.12</v>
      </c>
      <c r="AU1119" s="65">
        <f t="shared" si="269"/>
        <v>74.108863636363637</v>
      </c>
      <c r="AV1119" s="65"/>
      <c r="AW1119" s="65">
        <f t="shared" si="270"/>
        <v>741.0886363636364</v>
      </c>
      <c r="AX1119" s="65"/>
      <c r="AY1119" s="63">
        <f>VLOOKUP(L1119,'Status Report'!B:CF,81,0)</f>
        <v>0</v>
      </c>
      <c r="AZ1119" s="63" t="str">
        <f>VLOOKUP(L1119,'Status Report'!B:S,18,0)</f>
        <v>Ellina Smirnova</v>
      </c>
      <c r="BB1119" s="63">
        <f>VLOOKUP(L1119,'Status Report'!B:Z,25,0)</f>
        <v>5</v>
      </c>
      <c r="BC1119" s="63">
        <f t="shared" si="271"/>
        <v>50</v>
      </c>
      <c r="BF1119">
        <f>VLOOKUP(L1119,'Status Report'!B:CE,82,0)</f>
        <v>0</v>
      </c>
      <c r="BG1119">
        <f>VLOOKUP(L1119,'Status Report'!B:CF,83,0)</f>
        <v>0</v>
      </c>
      <c r="BH1119">
        <f>VLOOKUP(L1119,'Status Report'!B:CG,84,0)</f>
        <v>0</v>
      </c>
      <c r="BI1119" t="s">
        <v>901</v>
      </c>
      <c r="BJ1119" t="s">
        <v>795</v>
      </c>
      <c r="BM1119" s="67">
        <f t="shared" si="272"/>
        <v>636</v>
      </c>
    </row>
    <row r="1120" spans="1:65" x14ac:dyDescent="0.25">
      <c r="A1120" s="68" t="str">
        <f>VLOOKUP(L1120,'Status Report'!B:CB,79,0)</f>
        <v>Heineken UCL</v>
      </c>
      <c r="C1120">
        <v>20006105</v>
      </c>
      <c r="D1120">
        <v>3090833</v>
      </c>
      <c r="E1120" t="s">
        <v>916</v>
      </c>
      <c r="F1120" t="s">
        <v>849</v>
      </c>
      <c r="G1120" t="str">
        <f>VLOOKUP(D1120,'[2]sold to'!$A:$H,8,0)</f>
        <v>Ivory Coast</v>
      </c>
      <c r="H1120" t="str">
        <f>VLOOKUP(D1120,'[2]sold to'!$A:$I,9,0)</f>
        <v>AMEE</v>
      </c>
      <c r="K1120">
        <v>200</v>
      </c>
      <c r="L1120">
        <v>88026484</v>
      </c>
      <c r="M1120" t="s">
        <v>311</v>
      </c>
      <c r="N1120">
        <v>10</v>
      </c>
      <c r="P1120" t="str">
        <f>VLOOKUP(L1120,'Status Report'!B:AA,26,0)</f>
        <v>China</v>
      </c>
      <c r="Q1120" t="str">
        <f>VLOOKUP(L1120,'Status Report'!B:AB,27,0)</f>
        <v>Premiums</v>
      </c>
      <c r="R1120">
        <f>VLOOKUP(L1120,'Status Report'!B:X,23,0)</f>
        <v>200</v>
      </c>
      <c r="S1120" t="str">
        <f>VLOOKUP(L1120,'Status Report'!B:T,19,0)</f>
        <v>Promocean The Netherlands BV</v>
      </c>
      <c r="T1120" s="62">
        <f>VLOOKUP(L1120,'Status Report'!B:E,4,0)</f>
        <v>3</v>
      </c>
      <c r="U1120" s="19">
        <f>_xlfn.IFS(AI1120="Den Bosch",VLOOKUP(L1120,'Status Report'!B:AM,35,0),AI1120="Yantian",VLOOKUP(L1120,'Status Report'!B:AM,36,0),AI1120="",IF(H1120="Asia Pacific",VLOOKUP(L1120,'Status Report'!B:AM,36,0),VLOOKUP(L1120,'Status Report'!B:AM,35,0)),AI1120="Direct shipment",IF(H1120="Asia Pacific",VLOOKUP(L1120,'Status Report'!B:AM,36,0),VLOOKUP(L1120,'Status Report'!B:AM,35,0)))</f>
        <v>70.149999999999991</v>
      </c>
      <c r="V1120" s="20">
        <f t="shared" si="259"/>
        <v>701.49999999999989</v>
      </c>
      <c r="W1120" s="19">
        <f>_xlfn.IFS(AI1120="Den Bosch",VLOOKUP(L1120,'Status Report'!B:AM,37,0),AI1120="Yantian",VLOOKUP(L1120,'Status Report'!B:AM,38,0),AI1120="",IF(H1120="Asia Pacific",VLOOKUP(L1120,'Status Report'!B:AM,38,0),VLOOKUP(L1120,'Status Report'!B:AM,37,0)),AI1120="Direct shipment",IF(H1120="Asia Pacific",VLOOKUP(L1120,'Status Report'!B:AM,38,0),VLOOKUP(L1120,'Status Report'!B:AM,37,0)))</f>
        <v>69.349999999999994</v>
      </c>
      <c r="X1120" s="20">
        <f t="shared" si="260"/>
        <v>693.5</v>
      </c>
      <c r="Y1120" s="20">
        <f>_xlfn.IFS(AI1120="Den Bosch",VLOOKUP(L1120,'Status Report'!B:AO,39,0),AI1120="Yantian",VLOOKUP(L1120,'Status Report'!B:AO,40,0),AI1120="",IF(H1120="Asia Pacific",VLOOKUP(L1120,'Status Report'!B:AO,40,0),VLOOKUP(L1120,'Status Report'!B:AO,39,0)),AI1120="Direct shipment",IF(H1120="Asia Pacific",VLOOKUP(L1120,'Status Report'!B:AO,40,0),VLOOKUP(L1120,'Status Report'!B:AO,39,0)))</f>
        <v>0</v>
      </c>
      <c r="Z1120" s="20">
        <f t="shared" si="261"/>
        <v>0</v>
      </c>
      <c r="AA1120" s="20">
        <f t="shared" si="262"/>
        <v>693.5</v>
      </c>
      <c r="AB1120" s="21">
        <f>_xlfn.IFS(AI1120="Den Bosch",VLOOKUP(L1120,'Status Report'!B:AM,33,0),AI1120="Yantian",VLOOKUP(L1120,'Status Report'!B:AM,34,0),AI1120="",IF(H1120="Asia Pacific",VLOOKUP(L1120,'Status Report'!B:AM,34,0),VLOOKUP(L1120,'Status Report'!B:AM,33,0)),AI1120="Direct shipment",IF(H1120="Asia Pacific",VLOOKUP(L1120,'Status Report'!B:AM,34,0),VLOOKUP(L1120,'Status Report'!B:AM,33,0)))</f>
        <v>60.500699999999995</v>
      </c>
      <c r="AC1120" s="21">
        <f>VLOOKUP(L1120,'Status Report'!B:CE,82,0)</f>
        <v>0</v>
      </c>
      <c r="AD1120" s="21">
        <f t="shared" si="263"/>
        <v>60.500699999999995</v>
      </c>
      <c r="AE1120" s="63">
        <f>VLOOKUP(L1120,'Status Report'!B:W,20,0)</f>
        <v>55</v>
      </c>
      <c r="AF1120" s="63">
        <f>VLOOKUP(L1120,'Status Report'!B:W,21,0)</f>
        <v>36</v>
      </c>
      <c r="AG1120" s="63">
        <f>VLOOKUP(L1120,'Status Report'!B:W,22,0)</f>
        <v>20</v>
      </c>
      <c r="AH1120" s="22">
        <f t="shared" si="264"/>
        <v>0.39600000000000002</v>
      </c>
      <c r="AI1120" t="s">
        <v>990</v>
      </c>
      <c r="AK1120" s="63">
        <f>IFERROR(VLOOKUP(G1120,ASEAN!A:A,1,0),0)</f>
        <v>0</v>
      </c>
      <c r="AL1120" s="63" t="str">
        <f>IFERROR(VLOOKUP(D1120,'[3]customer specs'!$B$1:$D$65536,3,0),0)</f>
        <v>pallet + label</v>
      </c>
      <c r="AM1120" s="64">
        <f t="shared" si="265"/>
        <v>7.9999999999998863</v>
      </c>
      <c r="AN1120" s="64">
        <f t="shared" si="266"/>
        <v>0</v>
      </c>
      <c r="AO1120" s="63"/>
      <c r="AP1120" s="63"/>
      <c r="AQ1120" s="63" t="str">
        <f t="shared" si="267"/>
        <v>no</v>
      </c>
      <c r="AR1120" s="20">
        <f t="shared" si="268"/>
        <v>605.00699999999995</v>
      </c>
      <c r="AS1120" s="63"/>
      <c r="AT1120" s="23">
        <f t="shared" si="258"/>
        <v>0.12</v>
      </c>
      <c r="AU1120" s="65">
        <f t="shared" si="269"/>
        <v>68.750795454545454</v>
      </c>
      <c r="AV1120" s="65"/>
      <c r="AW1120" s="65">
        <f t="shared" si="270"/>
        <v>687.5079545454546</v>
      </c>
      <c r="AX1120" s="65"/>
      <c r="AY1120" s="63">
        <f>VLOOKUP(L1120,'Status Report'!B:CF,81,0)</f>
        <v>0</v>
      </c>
      <c r="AZ1120" s="63" t="str">
        <f>VLOOKUP(L1120,'Status Report'!B:S,18,0)</f>
        <v>Ellina Smirnova</v>
      </c>
      <c r="BB1120" s="63">
        <f>VLOOKUP(L1120,'Status Report'!B:Z,25,0)</f>
        <v>5</v>
      </c>
      <c r="BC1120" s="63">
        <f t="shared" si="271"/>
        <v>50</v>
      </c>
      <c r="BF1120">
        <f>VLOOKUP(L1120,'Status Report'!B:CE,82,0)</f>
        <v>0</v>
      </c>
      <c r="BG1120">
        <f>VLOOKUP(L1120,'Status Report'!B:CF,83,0)</f>
        <v>0</v>
      </c>
      <c r="BH1120">
        <f>VLOOKUP(L1120,'Status Report'!B:CG,84,0)</f>
        <v>0</v>
      </c>
      <c r="BI1120" t="s">
        <v>901</v>
      </c>
      <c r="BJ1120" t="s">
        <v>795</v>
      </c>
      <c r="BM1120" s="67">
        <f t="shared" si="272"/>
        <v>642</v>
      </c>
    </row>
    <row r="1121" spans="1:65" x14ac:dyDescent="0.25">
      <c r="A1121" s="68" t="str">
        <f>VLOOKUP(L1121,'Status Report'!B:CB,79,0)</f>
        <v>Heineken UCL</v>
      </c>
      <c r="C1121">
        <v>20006105</v>
      </c>
      <c r="D1121">
        <v>3090833</v>
      </c>
      <c r="E1121" t="s">
        <v>916</v>
      </c>
      <c r="F1121" t="s">
        <v>849</v>
      </c>
      <c r="G1121" t="str">
        <f>VLOOKUP(D1121,'[2]sold to'!$A:$H,8,0)</f>
        <v>Ivory Coast</v>
      </c>
      <c r="H1121" t="str">
        <f>VLOOKUP(D1121,'[2]sold to'!$A:$I,9,0)</f>
        <v>AMEE</v>
      </c>
      <c r="K1121">
        <v>210</v>
      </c>
      <c r="L1121">
        <v>88026576</v>
      </c>
      <c r="M1121" t="s">
        <v>815</v>
      </c>
      <c r="N1121">
        <v>17</v>
      </c>
      <c r="P1121" t="str">
        <f>VLOOKUP(L1121,'Status Report'!B:AA,26,0)</f>
        <v>China</v>
      </c>
      <c r="Q1121" t="str">
        <f>VLOOKUP(L1121,'Status Report'!B:AB,27,0)</f>
        <v>Textiles-Clothing</v>
      </c>
      <c r="R1121">
        <f>VLOOKUP(L1121,'Status Report'!B:X,23,0)</f>
        <v>167</v>
      </c>
      <c r="S1121" t="str">
        <f>VLOOKUP(L1121,'Status Report'!B:T,19,0)</f>
        <v>Promocean The Netherlands BV</v>
      </c>
      <c r="T1121" s="62">
        <f>VLOOKUP(L1121,'Status Report'!B:E,4,0)</f>
        <v>3</v>
      </c>
      <c r="U1121" s="19">
        <f>_xlfn.IFS(AI1121="Den Bosch",VLOOKUP(L1121,'Status Report'!B:AM,35,0),AI1121="Yantian",VLOOKUP(L1121,'Status Report'!B:AM,36,0),AI1121="",IF(H1121="Asia Pacific",VLOOKUP(L1121,'Status Report'!B:AM,36,0),VLOOKUP(L1121,'Status Report'!B:AM,35,0)),AI1121="Direct shipment",IF(H1121="Asia Pacific",VLOOKUP(L1121,'Status Report'!B:AM,36,0),VLOOKUP(L1121,'Status Report'!B:AM,35,0)))</f>
        <v>36.24</v>
      </c>
      <c r="V1121" s="20">
        <f t="shared" si="259"/>
        <v>616.08000000000004</v>
      </c>
      <c r="W1121" s="19">
        <f>_xlfn.IFS(AI1121="Den Bosch",VLOOKUP(L1121,'Status Report'!B:AM,37,0),AI1121="Yantian",VLOOKUP(L1121,'Status Report'!B:AM,38,0),AI1121="",IF(H1121="Asia Pacific",VLOOKUP(L1121,'Status Report'!B:AM,38,0),VLOOKUP(L1121,'Status Report'!B:AM,37,0)),AI1121="Direct shipment",IF(H1121="Asia Pacific",VLOOKUP(L1121,'Status Report'!B:AM,38,0),VLOOKUP(L1121,'Status Report'!B:AM,37,0)))</f>
        <v>30.48</v>
      </c>
      <c r="X1121" s="20">
        <f t="shared" si="260"/>
        <v>518.16</v>
      </c>
      <c r="Y1121" s="20">
        <f>_xlfn.IFS(AI1121="Den Bosch",VLOOKUP(L1121,'Status Report'!B:AO,39,0),AI1121="Yantian",VLOOKUP(L1121,'Status Report'!B:AO,40,0),AI1121="",IF(H1121="Asia Pacific",VLOOKUP(L1121,'Status Report'!B:AO,40,0),VLOOKUP(L1121,'Status Report'!B:AO,39,0)),AI1121="Direct shipment",IF(H1121="Asia Pacific",VLOOKUP(L1121,'Status Report'!B:AO,40,0),VLOOKUP(L1121,'Status Report'!B:AO,39,0)))</f>
        <v>0</v>
      </c>
      <c r="Z1121" s="20">
        <f t="shared" si="261"/>
        <v>0</v>
      </c>
      <c r="AA1121" s="20">
        <f t="shared" si="262"/>
        <v>518.16</v>
      </c>
      <c r="AB1121" s="21">
        <f>_xlfn.IFS(AI1121="Den Bosch",VLOOKUP(L1121,'Status Report'!B:AM,33,0),AI1121="Yantian",VLOOKUP(L1121,'Status Report'!B:AM,34,0),AI1121="",IF(H1121="Asia Pacific",VLOOKUP(L1121,'Status Report'!B:AM,34,0),VLOOKUP(L1121,'Status Report'!B:AM,33,0)),AI1121="Direct shipment",IF(H1121="Asia Pacific",VLOOKUP(L1121,'Status Report'!B:AM,34,0),VLOOKUP(L1121,'Status Report'!B:AM,33,0)))</f>
        <v>26.6175</v>
      </c>
      <c r="AC1121" s="21">
        <f>VLOOKUP(L1121,'Status Report'!B:CE,82,0)</f>
        <v>0</v>
      </c>
      <c r="AD1121" s="21">
        <f t="shared" si="263"/>
        <v>26.6175</v>
      </c>
      <c r="AE1121" s="63">
        <f>VLOOKUP(L1121,'Status Report'!B:W,20,0)</f>
        <v>25.5</v>
      </c>
      <c r="AF1121" s="63">
        <f>VLOOKUP(L1121,'Status Report'!B:W,21,0)</f>
        <v>25</v>
      </c>
      <c r="AG1121" s="63">
        <f>VLOOKUP(L1121,'Status Report'!B:W,22,0)</f>
        <v>18.5</v>
      </c>
      <c r="AH1121" s="22">
        <f t="shared" si="264"/>
        <v>0.20049375</v>
      </c>
      <c r="AI1121" t="s">
        <v>990</v>
      </c>
      <c r="AK1121" s="63">
        <f>IFERROR(VLOOKUP(G1121,ASEAN!A:A,1,0),0)</f>
        <v>0</v>
      </c>
      <c r="AL1121" s="63" t="str">
        <f>IFERROR(VLOOKUP(D1121,'[3]customer specs'!$B$1:$D$65536,3,0),0)</f>
        <v>pallet + label</v>
      </c>
      <c r="AM1121" s="64">
        <f t="shared" si="265"/>
        <v>97.920000000000073</v>
      </c>
      <c r="AN1121" s="64">
        <f t="shared" si="266"/>
        <v>0</v>
      </c>
      <c r="AO1121" s="63"/>
      <c r="AP1121" s="63"/>
      <c r="AQ1121" s="63" t="str">
        <f t="shared" si="267"/>
        <v>no</v>
      </c>
      <c r="AR1121" s="20">
        <f t="shared" si="268"/>
        <v>452.4975</v>
      </c>
      <c r="AS1121" s="63"/>
      <c r="AT1121" s="23">
        <f t="shared" si="258"/>
        <v>0.12</v>
      </c>
      <c r="AU1121" s="65">
        <f t="shared" si="269"/>
        <v>30.24715909090909</v>
      </c>
      <c r="AV1121" s="65"/>
      <c r="AW1121" s="65">
        <f t="shared" si="270"/>
        <v>514.2017045454545</v>
      </c>
      <c r="AX1121" s="65"/>
      <c r="AY1121" s="63">
        <f>VLOOKUP(L1121,'Status Report'!B:CF,81,0)</f>
        <v>0</v>
      </c>
      <c r="AZ1121" s="63" t="str">
        <f>VLOOKUP(L1121,'Status Report'!B:S,18,0)</f>
        <v>Ellina Smirnova</v>
      </c>
      <c r="BB1121" s="63">
        <f>VLOOKUP(L1121,'Status Report'!B:Z,25,0)</f>
        <v>6</v>
      </c>
      <c r="BC1121" s="63">
        <f t="shared" si="271"/>
        <v>102</v>
      </c>
      <c r="BF1121">
        <f>VLOOKUP(L1121,'Status Report'!B:CE,82,0)</f>
        <v>0</v>
      </c>
      <c r="BG1121">
        <f>VLOOKUP(L1121,'Status Report'!B:CF,83,0)</f>
        <v>0</v>
      </c>
      <c r="BH1121">
        <f>VLOOKUP(L1121,'Status Report'!B:CG,84,0)</f>
        <v>0</v>
      </c>
      <c r="BI1121" t="s">
        <v>901</v>
      </c>
      <c r="BJ1121" t="s">
        <v>795</v>
      </c>
      <c r="BM1121" s="67">
        <f t="shared" si="272"/>
        <v>714</v>
      </c>
    </row>
    <row r="1122" spans="1:65" x14ac:dyDescent="0.25">
      <c r="A1122" s="68" t="str">
        <f>VLOOKUP(L1122,'Status Report'!B:CB,79,0)</f>
        <v>Heineken UCL</v>
      </c>
      <c r="C1122">
        <v>20006105</v>
      </c>
      <c r="D1122">
        <v>3090833</v>
      </c>
      <c r="E1122" t="s">
        <v>916</v>
      </c>
      <c r="F1122" t="s">
        <v>849</v>
      </c>
      <c r="G1122" t="str">
        <f>VLOOKUP(D1122,'[2]sold to'!$A:$H,8,0)</f>
        <v>Ivory Coast</v>
      </c>
      <c r="H1122" t="str">
        <f>VLOOKUP(D1122,'[2]sold to'!$A:$I,9,0)</f>
        <v>AMEE</v>
      </c>
      <c r="K1122">
        <v>220</v>
      </c>
      <c r="L1122">
        <v>88026612</v>
      </c>
      <c r="M1122" t="s">
        <v>185</v>
      </c>
      <c r="N1122" s="86">
        <v>1000</v>
      </c>
      <c r="P1122" t="str">
        <f>VLOOKUP(L1122,'Status Report'!B:AA,26,0)</f>
        <v>Turkey</v>
      </c>
      <c r="Q1122" t="str">
        <f>VLOOKUP(L1122,'Status Report'!B:AB,27,0)</f>
        <v>Glassware</v>
      </c>
      <c r="R1122">
        <f>VLOOKUP(L1122,'Status Report'!B:X,23,0)</f>
        <v>26800</v>
      </c>
      <c r="S1122" t="str">
        <f>VLOOKUP(L1122,'Status Report'!B:T,19,0)</f>
        <v>Sisecam (Pasabahçe)</v>
      </c>
      <c r="T1122" s="62">
        <f>VLOOKUP(L1122,'Status Report'!B:E,4,0)</f>
        <v>3</v>
      </c>
      <c r="U1122" s="19">
        <f>_xlfn.IFS(AI1122="Den Bosch",VLOOKUP(L1122,'Status Report'!B:AM,35,0),AI1122="Yantian",VLOOKUP(L1122,'Status Report'!B:AM,36,0),AI1122="",IF(H1122="Asia Pacific",VLOOKUP(L1122,'Status Report'!B:AM,36,0),VLOOKUP(L1122,'Status Report'!B:AM,35,0)),AI1122="Direct shipment",IF(H1122="Asia Pacific",VLOOKUP(L1122,'Status Report'!B:AM,36,0),VLOOKUP(L1122,'Status Report'!B:AM,35,0)))</f>
        <v>4.38</v>
      </c>
      <c r="V1122" s="20">
        <f t="shared" si="259"/>
        <v>4380</v>
      </c>
      <c r="W1122" s="19">
        <f>_xlfn.IFS(AI1122="Den Bosch",VLOOKUP(L1122,'Status Report'!B:AM,37,0),AI1122="Yantian",VLOOKUP(L1122,'Status Report'!B:AM,38,0),AI1122="",IF(H1122="Asia Pacific",VLOOKUP(L1122,'Status Report'!B:AM,38,0),VLOOKUP(L1122,'Status Report'!B:AM,37,0)),AI1122="Direct shipment",IF(H1122="Asia Pacific",VLOOKUP(L1122,'Status Report'!B:AM,38,0),VLOOKUP(L1122,'Status Report'!B:AM,37,0)))</f>
        <v>4.38</v>
      </c>
      <c r="X1122" s="20">
        <f t="shared" si="260"/>
        <v>4380</v>
      </c>
      <c r="Y1122" s="20">
        <f>_xlfn.IFS(AI1122="Den Bosch",VLOOKUP(L1122,'Status Report'!B:AO,39,0),AI1122="Yantian",VLOOKUP(L1122,'Status Report'!B:AO,40,0),AI1122="",IF(H1122="Asia Pacific",VLOOKUP(L1122,'Status Report'!B:AO,40,0),VLOOKUP(L1122,'Status Report'!B:AO,39,0)),AI1122="Direct shipment",IF(H1122="Asia Pacific",VLOOKUP(L1122,'Status Report'!B:AO,40,0),VLOOKUP(L1122,'Status Report'!B:AO,39,0)))</f>
        <v>0</v>
      </c>
      <c r="Z1122" s="20">
        <f t="shared" si="261"/>
        <v>0</v>
      </c>
      <c r="AA1122" s="20">
        <f t="shared" si="262"/>
        <v>4380</v>
      </c>
      <c r="AB1122" s="21">
        <f>_xlfn.IFS(AI1122="Den Bosch",VLOOKUP(L1122,'Status Report'!B:AM,33,0),AI1122="Yantian",VLOOKUP(L1122,'Status Report'!B:AM,34,0),AI1122="",IF(H1122="Asia Pacific",VLOOKUP(L1122,'Status Report'!B:AM,34,0),VLOOKUP(L1122,'Status Report'!B:AM,33,0)),AI1122="Direct shipment",IF(H1122="Asia Pacific",VLOOKUP(L1122,'Status Report'!B:AM,34,0),VLOOKUP(L1122,'Status Report'!B:AM,33,0)))</f>
        <v>3.84</v>
      </c>
      <c r="AC1122" s="21">
        <f>VLOOKUP(L1122,'Status Report'!B:CE,82,0)</f>
        <v>0</v>
      </c>
      <c r="AD1122" s="21">
        <f t="shared" si="263"/>
        <v>3.84</v>
      </c>
      <c r="AE1122" s="63">
        <f>VLOOKUP(L1122,'Status Report'!B:W,20,0)</f>
        <v>20</v>
      </c>
      <c r="AF1122" s="63">
        <f>VLOOKUP(L1122,'Status Report'!B:W,21,0)</f>
        <v>14.3</v>
      </c>
      <c r="AG1122" s="63">
        <f>VLOOKUP(L1122,'Status Report'!B:W,22,0)</f>
        <v>19</v>
      </c>
      <c r="AH1122" s="22">
        <f t="shared" si="264"/>
        <v>5.4340000000000002</v>
      </c>
      <c r="AI1122" t="s">
        <v>990</v>
      </c>
      <c r="AK1122" s="63">
        <f>IFERROR(VLOOKUP(G1122,ASEAN!A:A,1,0),0)</f>
        <v>0</v>
      </c>
      <c r="AL1122" s="63" t="str">
        <f>IFERROR(VLOOKUP(D1122,'[3]customer specs'!$B$1:$D$65536,3,0),0)</f>
        <v>pallet + label</v>
      </c>
      <c r="AM1122" s="64">
        <f t="shared" si="265"/>
        <v>0</v>
      </c>
      <c r="AN1122" s="64">
        <f t="shared" si="266"/>
        <v>0</v>
      </c>
      <c r="AO1122" s="63"/>
      <c r="AP1122" s="63"/>
      <c r="AQ1122" s="63" t="str">
        <f t="shared" si="267"/>
        <v>no</v>
      </c>
      <c r="AR1122" s="20">
        <f t="shared" si="268"/>
        <v>3840</v>
      </c>
      <c r="AS1122" s="63"/>
      <c r="AT1122" s="23">
        <f t="shared" si="258"/>
        <v>0.12</v>
      </c>
      <c r="AU1122" s="65">
        <f t="shared" si="269"/>
        <v>4.3636363636363633</v>
      </c>
      <c r="AV1122" s="65"/>
      <c r="AW1122" s="65">
        <f t="shared" si="270"/>
        <v>4363.6363636363631</v>
      </c>
      <c r="AX1122" s="65"/>
      <c r="AY1122" s="63">
        <f>VLOOKUP(L1122,'Status Report'!B:CF,81,0)</f>
        <v>0</v>
      </c>
      <c r="AZ1122" s="63" t="str">
        <f>VLOOKUP(L1122,'Status Report'!B:S,18,0)</f>
        <v>Ludmilla Zarybnicka</v>
      </c>
      <c r="BB1122" s="63">
        <f>VLOOKUP(L1122,'Status Report'!B:Z,25,0)</f>
        <v>6</v>
      </c>
      <c r="BC1122" s="63">
        <f t="shared" si="271"/>
        <v>6000</v>
      </c>
      <c r="BF1122">
        <f>VLOOKUP(L1122,'Status Report'!B:CE,82,0)</f>
        <v>0</v>
      </c>
      <c r="BG1122">
        <f>VLOOKUP(L1122,'Status Report'!B:CF,83,0)</f>
        <v>0</v>
      </c>
      <c r="BH1122">
        <f>VLOOKUP(L1122,'Status Report'!B:CG,84,0)</f>
        <v>0</v>
      </c>
      <c r="BI1122" t="s">
        <v>901</v>
      </c>
      <c r="BJ1122" t="s">
        <v>795</v>
      </c>
      <c r="BM1122" s="67">
        <f t="shared" si="272"/>
        <v>4496</v>
      </c>
    </row>
    <row r="1123" spans="1:65" x14ac:dyDescent="0.25">
      <c r="A1123" s="68" t="str">
        <f>VLOOKUP(L1123,'Status Report'!B:CB,79,0)</f>
        <v>Heineken UCL</v>
      </c>
      <c r="C1123">
        <v>20006105</v>
      </c>
      <c r="D1123">
        <v>3090833</v>
      </c>
      <c r="E1123" t="s">
        <v>916</v>
      </c>
      <c r="F1123" t="s">
        <v>849</v>
      </c>
      <c r="G1123" t="str">
        <f>VLOOKUP(D1123,'[2]sold to'!$A:$H,8,0)</f>
        <v>Ivory Coast</v>
      </c>
      <c r="H1123" t="str">
        <f>VLOOKUP(D1123,'[2]sold to'!$A:$I,9,0)</f>
        <v>AMEE</v>
      </c>
      <c r="K1123">
        <v>230</v>
      </c>
      <c r="L1123">
        <v>88026486</v>
      </c>
      <c r="M1123" t="s">
        <v>313</v>
      </c>
      <c r="N1123">
        <v>209</v>
      </c>
      <c r="P1123" t="str">
        <f>VLOOKUP(L1123,'Status Report'!B:AA,26,0)</f>
        <v>China</v>
      </c>
      <c r="Q1123" t="str">
        <f>VLOOKUP(L1123,'Status Report'!B:AB,27,0)</f>
        <v>Textiles-Clothing</v>
      </c>
      <c r="R1123">
        <f>VLOOKUP(L1123,'Status Report'!B:X,23,0)</f>
        <v>42</v>
      </c>
      <c r="S1123" t="str">
        <f>VLOOKUP(L1123,'Status Report'!B:T,19,0)</f>
        <v>Promocean The Netherlands BV</v>
      </c>
      <c r="T1123" s="62">
        <f>VLOOKUP(L1123,'Status Report'!B:E,4,0)</f>
        <v>3</v>
      </c>
      <c r="U1123" s="19">
        <f>_xlfn.IFS(AI1123="Den Bosch",VLOOKUP(L1123,'Status Report'!B:AM,35,0),AI1123="Yantian",VLOOKUP(L1123,'Status Report'!B:AM,36,0),AI1123="",IF(H1123="Asia Pacific",VLOOKUP(L1123,'Status Report'!B:AM,36,0),VLOOKUP(L1123,'Status Report'!B:AM,35,0)),AI1123="Direct shipment",IF(H1123="Asia Pacific",VLOOKUP(L1123,'Status Report'!B:AM,36,0),VLOOKUP(L1123,'Status Report'!B:AM,35,0)))</f>
        <v>115.68</v>
      </c>
      <c r="V1123" s="20">
        <f t="shared" si="259"/>
        <v>24177.120000000003</v>
      </c>
      <c r="W1123" s="19">
        <f>_xlfn.IFS(AI1123="Den Bosch",VLOOKUP(L1123,'Status Report'!B:AM,37,0),AI1123="Yantian",VLOOKUP(L1123,'Status Report'!B:AM,38,0),AI1123="",IF(H1123="Asia Pacific",VLOOKUP(L1123,'Status Report'!B:AM,38,0),VLOOKUP(L1123,'Status Report'!B:AM,37,0)),AI1123="Direct shipment",IF(H1123="Asia Pacific",VLOOKUP(L1123,'Status Report'!B:AM,38,0),VLOOKUP(L1123,'Status Report'!B:AM,37,0)))</f>
        <v>71.28</v>
      </c>
      <c r="X1123" s="20">
        <f t="shared" si="260"/>
        <v>14897.52</v>
      </c>
      <c r="Y1123" s="20">
        <f>_xlfn.IFS(AI1123="Den Bosch",VLOOKUP(L1123,'Status Report'!B:AO,39,0),AI1123="Yantian",VLOOKUP(L1123,'Status Report'!B:AO,40,0),AI1123="",IF(H1123="Asia Pacific",VLOOKUP(L1123,'Status Report'!B:AO,40,0),VLOOKUP(L1123,'Status Report'!B:AO,39,0)),AI1123="Direct shipment",IF(H1123="Asia Pacific",VLOOKUP(L1123,'Status Report'!B:AO,40,0),VLOOKUP(L1123,'Status Report'!B:AO,39,0)))</f>
        <v>0</v>
      </c>
      <c r="Z1123" s="20">
        <f t="shared" si="261"/>
        <v>0</v>
      </c>
      <c r="AA1123" s="20">
        <f t="shared" si="262"/>
        <v>14897.52</v>
      </c>
      <c r="AB1123" s="21">
        <f>_xlfn.IFS(AI1123="Den Bosch",VLOOKUP(L1123,'Status Report'!B:AM,33,0),AI1123="Yantian",VLOOKUP(L1123,'Status Report'!B:AM,34,0),AI1123="",IF(H1123="Asia Pacific",VLOOKUP(L1123,'Status Report'!B:AM,34,0),VLOOKUP(L1123,'Status Report'!B:AM,33,0)),AI1123="Direct shipment",IF(H1123="Asia Pacific",VLOOKUP(L1123,'Status Report'!B:AM,34,0),VLOOKUP(L1123,'Status Report'!B:AM,33,0)))</f>
        <v>62.267399999999995</v>
      </c>
      <c r="AC1123" s="21">
        <f>VLOOKUP(L1123,'Status Report'!B:CE,82,0)</f>
        <v>0</v>
      </c>
      <c r="AD1123" s="21">
        <f t="shared" si="263"/>
        <v>62.267399999999995</v>
      </c>
      <c r="AE1123" s="63">
        <f>VLOOKUP(L1123,'Status Report'!B:W,20,0)</f>
        <v>45</v>
      </c>
      <c r="AF1123" s="63">
        <f>VLOOKUP(L1123,'Status Report'!B:W,21,0)</f>
        <v>23</v>
      </c>
      <c r="AG1123" s="63">
        <f>VLOOKUP(L1123,'Status Report'!B:W,22,0)</f>
        <v>23</v>
      </c>
      <c r="AH1123" s="22">
        <f t="shared" si="264"/>
        <v>4.9752450000000001</v>
      </c>
      <c r="AI1123" t="s">
        <v>990</v>
      </c>
      <c r="AK1123" s="63">
        <f>IFERROR(VLOOKUP(G1123,ASEAN!A:A,1,0),0)</f>
        <v>0</v>
      </c>
      <c r="AL1123" s="63" t="str">
        <f>IFERROR(VLOOKUP(D1123,'[3]customer specs'!$B$1:$D$65536,3,0),0)</f>
        <v>pallet + label</v>
      </c>
      <c r="AM1123" s="64">
        <f t="shared" si="265"/>
        <v>9279.6000000000022</v>
      </c>
      <c r="AN1123" s="64">
        <f t="shared" si="266"/>
        <v>0</v>
      </c>
      <c r="AO1123" s="63"/>
      <c r="AP1123" s="63"/>
      <c r="AQ1123" s="63" t="str">
        <f t="shared" si="267"/>
        <v>yes</v>
      </c>
      <c r="AR1123" s="20">
        <f t="shared" si="268"/>
        <v>13013.8866</v>
      </c>
      <c r="AS1123" s="63"/>
      <c r="AT1123" s="23">
        <f t="shared" si="258"/>
        <v>0.12</v>
      </c>
      <c r="AU1123" s="65">
        <f t="shared" si="269"/>
        <v>70.758409090909083</v>
      </c>
      <c r="AV1123" s="65"/>
      <c r="AW1123" s="65">
        <f t="shared" si="270"/>
        <v>14788.507499999998</v>
      </c>
      <c r="AX1123" s="65"/>
      <c r="AY1123" s="63">
        <f>VLOOKUP(L1123,'Status Report'!B:CF,81,0)</f>
        <v>0</v>
      </c>
      <c r="AZ1123" s="63" t="str">
        <f>VLOOKUP(L1123,'Status Report'!B:S,18,0)</f>
        <v>Ellina Smirnova</v>
      </c>
      <c r="BB1123" s="63">
        <f>VLOOKUP(L1123,'Status Report'!B:Z,25,0)</f>
        <v>24</v>
      </c>
      <c r="BC1123" s="63">
        <f t="shared" si="271"/>
        <v>5016</v>
      </c>
      <c r="BF1123">
        <f>VLOOKUP(L1123,'Status Report'!B:CE,82,0)</f>
        <v>0</v>
      </c>
      <c r="BG1123">
        <f>VLOOKUP(L1123,'Status Report'!B:CF,83,0)</f>
        <v>0</v>
      </c>
      <c r="BH1123">
        <f>VLOOKUP(L1123,'Status Report'!B:CG,84,0)</f>
        <v>0</v>
      </c>
      <c r="BI1123" t="s">
        <v>901</v>
      </c>
      <c r="BJ1123" t="s">
        <v>795</v>
      </c>
      <c r="BM1123" s="67">
        <f t="shared" si="272"/>
        <v>816</v>
      </c>
    </row>
    <row r="1124" spans="1:65" x14ac:dyDescent="0.25">
      <c r="A1124" s="68" t="str">
        <f>VLOOKUP(L1124,'Status Report'!B:CB,79,0)</f>
        <v>Heineken UCL</v>
      </c>
      <c r="C1124">
        <v>20006105</v>
      </c>
      <c r="D1124">
        <v>3090833</v>
      </c>
      <c r="E1124" t="s">
        <v>916</v>
      </c>
      <c r="F1124" t="s">
        <v>849</v>
      </c>
      <c r="G1124" t="str">
        <f>VLOOKUP(D1124,'[2]sold to'!$A:$H,8,0)</f>
        <v>Ivory Coast</v>
      </c>
      <c r="H1124" t="str">
        <f>VLOOKUP(D1124,'[2]sold to'!$A:$I,9,0)</f>
        <v>AMEE</v>
      </c>
      <c r="K1124">
        <v>240</v>
      </c>
      <c r="L1124">
        <v>88026487</v>
      </c>
      <c r="M1124" t="s">
        <v>314</v>
      </c>
      <c r="N1124">
        <v>100</v>
      </c>
      <c r="P1124" t="str">
        <f>VLOOKUP(L1124,'Status Report'!B:AA,26,0)</f>
        <v>China</v>
      </c>
      <c r="Q1124" t="str">
        <f>VLOOKUP(L1124,'Status Report'!B:AB,27,0)</f>
        <v>Premiums</v>
      </c>
      <c r="R1124">
        <f>VLOOKUP(L1124,'Status Report'!B:X,23,0)</f>
        <v>100</v>
      </c>
      <c r="S1124" t="str">
        <f>VLOOKUP(L1124,'Status Report'!B:T,19,0)</f>
        <v>Promocean The Netherlands BV</v>
      </c>
      <c r="T1124" s="62">
        <f>VLOOKUP(L1124,'Status Report'!B:E,4,0)</f>
        <v>3</v>
      </c>
      <c r="U1124" s="19">
        <f>_xlfn.IFS(AI1124="Den Bosch",VLOOKUP(L1124,'Status Report'!B:AM,35,0),AI1124="Yantian",VLOOKUP(L1124,'Status Report'!B:AM,36,0),AI1124="",IF(H1124="Asia Pacific",VLOOKUP(L1124,'Status Report'!B:AM,36,0),VLOOKUP(L1124,'Status Report'!B:AM,35,0)),AI1124="Direct shipment",IF(H1124="Asia Pacific",VLOOKUP(L1124,'Status Report'!B:AM,36,0),VLOOKUP(L1124,'Status Report'!B:AM,35,0)))</f>
        <v>30.6</v>
      </c>
      <c r="V1124" s="20">
        <f t="shared" si="259"/>
        <v>3060</v>
      </c>
      <c r="W1124" s="19">
        <f>_xlfn.IFS(AI1124="Den Bosch",VLOOKUP(L1124,'Status Report'!B:AM,37,0),AI1124="Yantian",VLOOKUP(L1124,'Status Report'!B:AM,38,0),AI1124="",IF(H1124="Asia Pacific",VLOOKUP(L1124,'Status Report'!B:AM,38,0),VLOOKUP(L1124,'Status Report'!B:AM,37,0)),AI1124="Direct shipment",IF(H1124="Asia Pacific",VLOOKUP(L1124,'Status Report'!B:AM,38,0),VLOOKUP(L1124,'Status Report'!B:AM,37,0)))</f>
        <v>28.799999999999997</v>
      </c>
      <c r="X1124" s="20">
        <f t="shared" si="260"/>
        <v>2879.9999999999995</v>
      </c>
      <c r="Y1124" s="20">
        <f>_xlfn.IFS(AI1124="Den Bosch",VLOOKUP(L1124,'Status Report'!B:AO,39,0),AI1124="Yantian",VLOOKUP(L1124,'Status Report'!B:AO,40,0),AI1124="",IF(H1124="Asia Pacific",VLOOKUP(L1124,'Status Report'!B:AO,40,0),VLOOKUP(L1124,'Status Report'!B:AO,39,0)),AI1124="Direct shipment",IF(H1124="Asia Pacific",VLOOKUP(L1124,'Status Report'!B:AO,40,0),VLOOKUP(L1124,'Status Report'!B:AO,39,0)))</f>
        <v>0</v>
      </c>
      <c r="Z1124" s="20">
        <f t="shared" si="261"/>
        <v>0</v>
      </c>
      <c r="AA1124" s="20">
        <f t="shared" si="262"/>
        <v>2879.9999999999995</v>
      </c>
      <c r="AB1124" s="21">
        <f>_xlfn.IFS(AI1124="Den Bosch",VLOOKUP(L1124,'Status Report'!B:AM,33,0),AI1124="Yantian",VLOOKUP(L1124,'Status Report'!B:AM,34,0),AI1124="",IF(H1124="Asia Pacific",VLOOKUP(L1124,'Status Report'!B:AM,34,0),VLOOKUP(L1124,'Status Report'!B:AM,33,0)),AI1124="Direct shipment",IF(H1124="Asia Pacific",VLOOKUP(L1124,'Status Report'!B:AM,34,0),VLOOKUP(L1124,'Status Report'!B:AM,33,0)))</f>
        <v>25.1082</v>
      </c>
      <c r="AC1124" s="21">
        <f>VLOOKUP(L1124,'Status Report'!B:CE,82,0)</f>
        <v>0</v>
      </c>
      <c r="AD1124" s="21">
        <f t="shared" si="263"/>
        <v>25.1082</v>
      </c>
      <c r="AE1124" s="63">
        <f>VLOOKUP(L1124,'Status Report'!B:W,20,0)</f>
        <v>47</v>
      </c>
      <c r="AF1124" s="63">
        <f>VLOOKUP(L1124,'Status Report'!B:W,21,0)</f>
        <v>46</v>
      </c>
      <c r="AG1124" s="63">
        <f>VLOOKUP(L1124,'Status Report'!B:W,22,0)</f>
        <v>2</v>
      </c>
      <c r="AH1124" s="22">
        <f t="shared" si="264"/>
        <v>0.43240000000000001</v>
      </c>
      <c r="AI1124" t="s">
        <v>990</v>
      </c>
      <c r="AK1124" s="63">
        <f>IFERROR(VLOOKUP(G1124,ASEAN!A:A,1,0),0)</f>
        <v>0</v>
      </c>
      <c r="AL1124" s="63" t="str">
        <f>IFERROR(VLOOKUP(D1124,'[3]customer specs'!$B$1:$D$65536,3,0),0)</f>
        <v>pallet + label</v>
      </c>
      <c r="AM1124" s="64">
        <f t="shared" si="265"/>
        <v>180.00000000000045</v>
      </c>
      <c r="AN1124" s="64">
        <f t="shared" si="266"/>
        <v>0</v>
      </c>
      <c r="AO1124" s="63"/>
      <c r="AP1124" s="63"/>
      <c r="AQ1124" s="63" t="str">
        <f t="shared" si="267"/>
        <v>yes</v>
      </c>
      <c r="AR1124" s="20">
        <f t="shared" si="268"/>
        <v>2510.8200000000002</v>
      </c>
      <c r="AS1124" s="63"/>
      <c r="AT1124" s="23">
        <f t="shared" si="258"/>
        <v>0.12</v>
      </c>
      <c r="AU1124" s="65">
        <f t="shared" si="269"/>
        <v>28.532045454545454</v>
      </c>
      <c r="AV1124" s="65"/>
      <c r="AW1124" s="65">
        <f t="shared" si="270"/>
        <v>2853.2045454545455</v>
      </c>
      <c r="AX1124" s="65"/>
      <c r="AY1124" s="63">
        <f>VLOOKUP(L1124,'Status Report'!B:CF,81,0)</f>
        <v>0</v>
      </c>
      <c r="AZ1124" s="63" t="str">
        <f>VLOOKUP(L1124,'Status Report'!B:S,18,0)</f>
        <v>Ellina Smirnova</v>
      </c>
      <c r="BB1124" s="63">
        <f>VLOOKUP(L1124,'Status Report'!B:Z,25,0)</f>
        <v>10</v>
      </c>
      <c r="BC1124" s="63">
        <f t="shared" si="271"/>
        <v>1000</v>
      </c>
      <c r="BF1124">
        <f>VLOOKUP(L1124,'Status Report'!B:CE,82,0)</f>
        <v>0</v>
      </c>
      <c r="BG1124">
        <f>VLOOKUP(L1124,'Status Report'!B:CF,83,0)</f>
        <v>0</v>
      </c>
      <c r="BH1124">
        <f>VLOOKUP(L1124,'Status Report'!B:CG,84,0)</f>
        <v>0</v>
      </c>
      <c r="BI1124" t="s">
        <v>901</v>
      </c>
      <c r="BJ1124" t="s">
        <v>795</v>
      </c>
      <c r="BM1124" s="67">
        <f t="shared" si="272"/>
        <v>1295</v>
      </c>
    </row>
    <row r="1125" spans="1:65" x14ac:dyDescent="0.25">
      <c r="A1125" s="68" t="str">
        <f>VLOOKUP(L1125,'Status Report'!B:CB,79,0)</f>
        <v>Heineken UCL</v>
      </c>
      <c r="C1125">
        <v>20006105</v>
      </c>
      <c r="D1125">
        <v>3090833</v>
      </c>
      <c r="E1125" t="s">
        <v>916</v>
      </c>
      <c r="F1125" t="s">
        <v>849</v>
      </c>
      <c r="G1125" t="str">
        <f>VLOOKUP(D1125,'[2]sold to'!$A:$H,8,0)</f>
        <v>Ivory Coast</v>
      </c>
      <c r="H1125" t="str">
        <f>VLOOKUP(D1125,'[2]sold to'!$A:$I,9,0)</f>
        <v>AMEE</v>
      </c>
      <c r="K1125">
        <v>250</v>
      </c>
      <c r="L1125">
        <v>88026494</v>
      </c>
      <c r="M1125" t="s">
        <v>320</v>
      </c>
      <c r="N1125">
        <v>40</v>
      </c>
      <c r="P1125" t="str">
        <f>VLOOKUP(L1125,'Status Report'!B:AA,26,0)</f>
        <v>China</v>
      </c>
      <c r="Q1125" t="str">
        <f>VLOOKUP(L1125,'Status Report'!B:AB,27,0)</f>
        <v>Premiums</v>
      </c>
      <c r="R1125">
        <f>VLOOKUP(L1125,'Status Report'!B:X,23,0)</f>
        <v>100</v>
      </c>
      <c r="S1125" t="str">
        <f>VLOOKUP(L1125,'Status Report'!B:T,19,0)</f>
        <v>Promocean The Netherlands BV</v>
      </c>
      <c r="T1125" s="62">
        <f>VLOOKUP(L1125,'Status Report'!B:E,4,0)</f>
        <v>3</v>
      </c>
      <c r="U1125" s="19">
        <f>_xlfn.IFS(AI1125="Den Bosch",VLOOKUP(L1125,'Status Report'!B:AM,35,0),AI1125="Yantian",VLOOKUP(L1125,'Status Report'!B:AM,36,0),AI1125="",IF(H1125="Asia Pacific",VLOOKUP(L1125,'Status Report'!B:AM,36,0),VLOOKUP(L1125,'Status Report'!B:AM,35,0)),AI1125="Direct shipment",IF(H1125="Asia Pacific",VLOOKUP(L1125,'Status Report'!B:AM,36,0),VLOOKUP(L1125,'Status Report'!B:AM,35,0)))</f>
        <v>47</v>
      </c>
      <c r="V1125" s="20">
        <f t="shared" si="259"/>
        <v>1880</v>
      </c>
      <c r="W1125" s="19">
        <f>_xlfn.IFS(AI1125="Den Bosch",VLOOKUP(L1125,'Status Report'!B:AM,37,0),AI1125="Yantian",VLOOKUP(L1125,'Status Report'!B:AM,38,0),AI1125="",IF(H1125="Asia Pacific",VLOOKUP(L1125,'Status Report'!B:AM,38,0),VLOOKUP(L1125,'Status Report'!B:AM,37,0)),AI1125="Direct shipment",IF(H1125="Asia Pacific",VLOOKUP(L1125,'Status Report'!B:AM,38,0),VLOOKUP(L1125,'Status Report'!B:AM,37,0)))</f>
        <v>42.25</v>
      </c>
      <c r="X1125" s="20">
        <f t="shared" si="260"/>
        <v>1690</v>
      </c>
      <c r="Y1125" s="20">
        <f>_xlfn.IFS(AI1125="Den Bosch",VLOOKUP(L1125,'Status Report'!B:AO,39,0),AI1125="Yantian",VLOOKUP(L1125,'Status Report'!B:AO,40,0),AI1125="",IF(H1125="Asia Pacific",VLOOKUP(L1125,'Status Report'!B:AO,40,0),VLOOKUP(L1125,'Status Report'!B:AO,39,0)),AI1125="Direct shipment",IF(H1125="Asia Pacific",VLOOKUP(L1125,'Status Report'!B:AO,40,0),VLOOKUP(L1125,'Status Report'!B:AO,39,0)))</f>
        <v>0</v>
      </c>
      <c r="Z1125" s="20">
        <f t="shared" si="261"/>
        <v>0</v>
      </c>
      <c r="AA1125" s="20">
        <f t="shared" si="262"/>
        <v>1690</v>
      </c>
      <c r="AB1125" s="21">
        <f>_xlfn.IFS(AI1125="Den Bosch",VLOOKUP(L1125,'Status Report'!B:AM,33,0),AI1125="Yantian",VLOOKUP(L1125,'Status Report'!B:AM,34,0),AI1125="",IF(H1125="Asia Pacific",VLOOKUP(L1125,'Status Report'!B:AM,34,0),VLOOKUP(L1125,'Status Report'!B:AM,33,0)),AI1125="Direct shipment",IF(H1125="Asia Pacific",VLOOKUP(L1125,'Status Report'!B:AM,34,0),VLOOKUP(L1125,'Status Report'!B:AM,33,0)))</f>
        <v>37.249200000000002</v>
      </c>
      <c r="AC1125" s="21">
        <f>VLOOKUP(L1125,'Status Report'!B:CE,82,0)</f>
        <v>0</v>
      </c>
      <c r="AD1125" s="21">
        <f t="shared" si="263"/>
        <v>37.249200000000002</v>
      </c>
      <c r="AE1125" s="63">
        <f>VLOOKUP(L1125,'Status Report'!B:W,20,0)</f>
        <v>11</v>
      </c>
      <c r="AF1125" s="63">
        <f>VLOOKUP(L1125,'Status Report'!B:W,21,0)</f>
        <v>9</v>
      </c>
      <c r="AG1125" s="63">
        <f>VLOOKUP(L1125,'Status Report'!B:W,22,0)</f>
        <v>6</v>
      </c>
      <c r="AH1125" s="22">
        <f t="shared" si="264"/>
        <v>2.376E-2</v>
      </c>
      <c r="AI1125" t="s">
        <v>990</v>
      </c>
      <c r="AK1125" s="63">
        <f>IFERROR(VLOOKUP(G1125,ASEAN!A:A,1,0),0)</f>
        <v>0</v>
      </c>
      <c r="AL1125" s="63" t="str">
        <f>IFERROR(VLOOKUP(D1125,'[3]customer specs'!$B$1:$D$65536,3,0),0)</f>
        <v>pallet + label</v>
      </c>
      <c r="AM1125" s="64">
        <f t="shared" si="265"/>
        <v>190</v>
      </c>
      <c r="AN1125" s="64">
        <f t="shared" si="266"/>
        <v>0</v>
      </c>
      <c r="AO1125" s="63"/>
      <c r="AP1125" s="63"/>
      <c r="AQ1125" s="63" t="str">
        <f t="shared" si="267"/>
        <v>no</v>
      </c>
      <c r="AR1125" s="20">
        <f t="shared" si="268"/>
        <v>1489.9680000000001</v>
      </c>
      <c r="AS1125" s="63"/>
      <c r="AT1125" s="23">
        <f t="shared" si="258"/>
        <v>0.12</v>
      </c>
      <c r="AU1125" s="65">
        <f t="shared" si="269"/>
        <v>42.328636363636363</v>
      </c>
      <c r="AV1125" s="65"/>
      <c r="AW1125" s="65">
        <f t="shared" si="270"/>
        <v>1693.1454545454544</v>
      </c>
      <c r="AX1125" s="65"/>
      <c r="AY1125" s="63">
        <f>VLOOKUP(L1125,'Status Report'!B:CF,81,0)</f>
        <v>0</v>
      </c>
      <c r="AZ1125" s="63" t="str">
        <f>VLOOKUP(L1125,'Status Report'!B:S,18,0)</f>
        <v>Ellina Smirnova</v>
      </c>
      <c r="BB1125" s="63">
        <f>VLOOKUP(L1125,'Status Report'!B:Z,25,0)</f>
        <v>25</v>
      </c>
      <c r="BC1125" s="63">
        <f t="shared" si="271"/>
        <v>1000</v>
      </c>
      <c r="BF1125">
        <f>VLOOKUP(L1125,'Status Report'!B:CE,82,0)</f>
        <v>0</v>
      </c>
      <c r="BG1125">
        <f>VLOOKUP(L1125,'Status Report'!B:CF,83,0)</f>
        <v>0</v>
      </c>
      <c r="BH1125">
        <f>VLOOKUP(L1125,'Status Report'!B:CG,84,0)</f>
        <v>0</v>
      </c>
      <c r="BI1125" t="s">
        <v>901</v>
      </c>
      <c r="BJ1125" t="s">
        <v>795</v>
      </c>
      <c r="BM1125" s="67">
        <f t="shared" si="272"/>
        <v>1305</v>
      </c>
    </row>
    <row r="1126" spans="1:65" x14ac:dyDescent="0.25">
      <c r="A1126" s="68" t="str">
        <f>VLOOKUP(L1126,'Status Report'!B:CB,79,0)</f>
        <v>Heineken UCL</v>
      </c>
      <c r="C1126">
        <v>20006105</v>
      </c>
      <c r="D1126">
        <v>3090833</v>
      </c>
      <c r="E1126" t="s">
        <v>916</v>
      </c>
      <c r="F1126" t="s">
        <v>849</v>
      </c>
      <c r="G1126" t="str">
        <f>VLOOKUP(D1126,'[2]sold to'!$A:$H,8,0)</f>
        <v>Ivory Coast</v>
      </c>
      <c r="H1126" t="str">
        <f>VLOOKUP(D1126,'[2]sold to'!$A:$I,9,0)</f>
        <v>AMEE</v>
      </c>
      <c r="K1126">
        <v>260</v>
      </c>
      <c r="L1126">
        <v>88026507</v>
      </c>
      <c r="M1126" t="s">
        <v>331</v>
      </c>
      <c r="N1126">
        <v>100</v>
      </c>
      <c r="P1126" t="str">
        <f>VLOOKUP(L1126,'Status Report'!B:AA,26,0)</f>
        <v>China</v>
      </c>
      <c r="Q1126" t="str">
        <f>VLOOKUP(L1126,'Status Report'!B:AB,27,0)</f>
        <v>Premiums</v>
      </c>
      <c r="R1126">
        <f>VLOOKUP(L1126,'Status Report'!B:X,23,0)</f>
        <v>250</v>
      </c>
      <c r="S1126" t="str">
        <f>VLOOKUP(L1126,'Status Report'!B:T,19,0)</f>
        <v>Promocean The Netherlands BV</v>
      </c>
      <c r="T1126" s="62">
        <f>VLOOKUP(L1126,'Status Report'!B:E,4,0)</f>
        <v>3</v>
      </c>
      <c r="U1126" s="19">
        <f>_xlfn.IFS(AI1126="Den Bosch",VLOOKUP(L1126,'Status Report'!B:AM,35,0),AI1126="Yantian",VLOOKUP(L1126,'Status Report'!B:AM,36,0),AI1126="",IF(H1126="Asia Pacific",VLOOKUP(L1126,'Status Report'!B:AM,36,0),VLOOKUP(L1126,'Status Report'!B:AM,35,0)),AI1126="Direct shipment",IF(H1126="Asia Pacific",VLOOKUP(L1126,'Status Report'!B:AM,36,0),VLOOKUP(L1126,'Status Report'!B:AM,35,0)))</f>
        <v>48.32</v>
      </c>
      <c r="V1126" s="20">
        <f t="shared" si="259"/>
        <v>4832</v>
      </c>
      <c r="W1126" s="19">
        <f>_xlfn.IFS(AI1126="Den Bosch",VLOOKUP(L1126,'Status Report'!B:AM,37,0),AI1126="Yantian",VLOOKUP(L1126,'Status Report'!B:AM,38,0),AI1126="",IF(H1126="Asia Pacific",VLOOKUP(L1126,'Status Report'!B:AM,38,0),VLOOKUP(L1126,'Status Report'!B:AM,37,0)),AI1126="Direct shipment",IF(H1126="Asia Pacific",VLOOKUP(L1126,'Status Report'!B:AM,38,0),VLOOKUP(L1126,'Status Report'!B:AM,37,0)))</f>
        <v>48</v>
      </c>
      <c r="X1126" s="20">
        <f t="shared" si="260"/>
        <v>4800</v>
      </c>
      <c r="Y1126" s="20">
        <f>_xlfn.IFS(AI1126="Den Bosch",VLOOKUP(L1126,'Status Report'!B:AO,39,0),AI1126="Yantian",VLOOKUP(L1126,'Status Report'!B:AO,40,0),AI1126="",IF(H1126="Asia Pacific",VLOOKUP(L1126,'Status Report'!B:AO,40,0),VLOOKUP(L1126,'Status Report'!B:AO,39,0)),AI1126="Direct shipment",IF(H1126="Asia Pacific",VLOOKUP(L1126,'Status Report'!B:AO,40,0),VLOOKUP(L1126,'Status Report'!B:AO,39,0)))</f>
        <v>0</v>
      </c>
      <c r="Z1126" s="20">
        <f t="shared" si="261"/>
        <v>0</v>
      </c>
      <c r="AA1126" s="20">
        <f t="shared" si="262"/>
        <v>4800</v>
      </c>
      <c r="AB1126" s="21">
        <f>_xlfn.IFS(AI1126="Den Bosch",VLOOKUP(L1126,'Status Report'!B:AM,33,0),AI1126="Yantian",VLOOKUP(L1126,'Status Report'!B:AM,34,0),AI1126="",IF(H1126="Asia Pacific",VLOOKUP(L1126,'Status Report'!B:AM,34,0),VLOOKUP(L1126,'Status Report'!B:AM,33,0)),AI1126="Direct shipment",IF(H1126="Asia Pacific",VLOOKUP(L1126,'Status Report'!B:AM,34,0),VLOOKUP(L1126,'Status Report'!B:AM,33,0)))</f>
        <v>41.518800000000006</v>
      </c>
      <c r="AC1126" s="21">
        <f>VLOOKUP(L1126,'Status Report'!B:CE,82,0)</f>
        <v>0</v>
      </c>
      <c r="AD1126" s="21">
        <f t="shared" si="263"/>
        <v>41.518800000000006</v>
      </c>
      <c r="AE1126" s="63">
        <f>VLOOKUP(L1126,'Status Report'!B:W,20,0)</f>
        <v>102</v>
      </c>
      <c r="AF1126" s="63">
        <f>VLOOKUP(L1126,'Status Report'!B:W,21,0)</f>
        <v>20</v>
      </c>
      <c r="AG1126" s="63">
        <f>VLOOKUP(L1126,'Status Report'!B:W,22,0)</f>
        <v>7</v>
      </c>
      <c r="AH1126" s="22">
        <f t="shared" si="264"/>
        <v>1.4279999999999999</v>
      </c>
      <c r="AI1126" t="s">
        <v>990</v>
      </c>
      <c r="AK1126" s="63">
        <f>IFERROR(VLOOKUP(G1126,ASEAN!A:A,1,0),0)</f>
        <v>0</v>
      </c>
      <c r="AL1126" s="63" t="str">
        <f>IFERROR(VLOOKUP(D1126,'[3]customer specs'!$B$1:$D$65536,3,0),0)</f>
        <v>pallet + label</v>
      </c>
      <c r="AM1126" s="64">
        <f t="shared" si="265"/>
        <v>32</v>
      </c>
      <c r="AN1126" s="64">
        <f t="shared" si="266"/>
        <v>0</v>
      </c>
      <c r="AO1126" s="63"/>
      <c r="AP1126" s="63"/>
      <c r="AQ1126" s="63" t="str">
        <f t="shared" si="267"/>
        <v>no</v>
      </c>
      <c r="AR1126" s="20">
        <f t="shared" si="268"/>
        <v>4151.880000000001</v>
      </c>
      <c r="AS1126" s="63"/>
      <c r="AT1126" s="23">
        <f t="shared" si="258"/>
        <v>0.12</v>
      </c>
      <c r="AU1126" s="65">
        <f t="shared" si="269"/>
        <v>47.180454545454552</v>
      </c>
      <c r="AV1126" s="65"/>
      <c r="AW1126" s="65">
        <f t="shared" si="270"/>
        <v>4718.045454545455</v>
      </c>
      <c r="AX1126" s="65"/>
      <c r="AY1126" s="63">
        <f>VLOOKUP(L1126,'Status Report'!B:CF,81,0)</f>
        <v>0</v>
      </c>
      <c r="AZ1126" s="63" t="str">
        <f>VLOOKUP(L1126,'Status Report'!B:S,18,0)</f>
        <v>Ellina Smirnova</v>
      </c>
      <c r="BB1126" s="63">
        <f>VLOOKUP(L1126,'Status Report'!B:Z,25,0)</f>
        <v>4</v>
      </c>
      <c r="BC1126" s="63">
        <f t="shared" si="271"/>
        <v>400</v>
      </c>
      <c r="BF1126">
        <f>VLOOKUP(L1126,'Status Report'!B:CE,82,0)</f>
        <v>0</v>
      </c>
      <c r="BG1126">
        <f>VLOOKUP(L1126,'Status Report'!B:CF,83,0)</f>
        <v>0</v>
      </c>
      <c r="BH1126">
        <f>VLOOKUP(L1126,'Status Report'!B:CG,84,0)</f>
        <v>0</v>
      </c>
      <c r="BI1126" t="s">
        <v>901</v>
      </c>
      <c r="BJ1126" t="s">
        <v>795</v>
      </c>
      <c r="BM1126" s="67">
        <f t="shared" si="272"/>
        <v>628</v>
      </c>
    </row>
    <row r="1127" spans="1:65" x14ac:dyDescent="0.25">
      <c r="A1127" s="68" t="str">
        <f>VLOOKUP(L1127,'Status Report'!B:CB,79,0)</f>
        <v>Heineken UCL</v>
      </c>
      <c r="C1127">
        <v>20006105</v>
      </c>
      <c r="D1127">
        <v>3090833</v>
      </c>
      <c r="E1127" t="s">
        <v>916</v>
      </c>
      <c r="F1127" t="s">
        <v>849</v>
      </c>
      <c r="G1127" t="str">
        <f>VLOOKUP(D1127,'[2]sold to'!$A:$H,8,0)</f>
        <v>Ivory Coast</v>
      </c>
      <c r="H1127" t="str">
        <f>VLOOKUP(D1127,'[2]sold to'!$A:$I,9,0)</f>
        <v>AMEE</v>
      </c>
      <c r="K1127">
        <v>270</v>
      </c>
      <c r="L1127">
        <v>88026526</v>
      </c>
      <c r="M1127" t="s">
        <v>809</v>
      </c>
      <c r="N1127">
        <v>50</v>
      </c>
      <c r="P1127" t="str">
        <f>VLOOKUP(L1127,'Status Report'!B:AA,26,0)</f>
        <v>China</v>
      </c>
      <c r="Q1127" t="str">
        <f>VLOOKUP(L1127,'Status Report'!B:AB,27,0)</f>
        <v>Outdoor signs</v>
      </c>
      <c r="R1127">
        <f>VLOOKUP(L1127,'Status Report'!B:X,23,0)</f>
        <v>250</v>
      </c>
      <c r="S1127" t="str">
        <f>VLOOKUP(L1127,'Status Report'!B:T,19,0)</f>
        <v>Promocean The Netherlands BV</v>
      </c>
      <c r="T1127" s="62">
        <f>VLOOKUP(L1127,'Status Report'!B:E,4,0)</f>
        <v>1</v>
      </c>
      <c r="U1127" s="19">
        <f>_xlfn.IFS(AI1127="Den Bosch",VLOOKUP(L1127,'Status Report'!B:AM,35,0),AI1127="Yantian",VLOOKUP(L1127,'Status Report'!B:AM,36,0),AI1127="",IF(H1127="Asia Pacific",VLOOKUP(L1127,'Status Report'!B:AM,36,0),VLOOKUP(L1127,'Status Report'!B:AM,35,0)),AI1127="Direct shipment",IF(H1127="Asia Pacific",VLOOKUP(L1127,'Status Report'!B:AM,36,0),VLOOKUP(L1127,'Status Report'!B:AM,35,0)))</f>
        <v>43.06</v>
      </c>
      <c r="V1127" s="20">
        <f t="shared" si="259"/>
        <v>2153</v>
      </c>
      <c r="W1127" s="19">
        <f>_xlfn.IFS(AI1127="Den Bosch",VLOOKUP(L1127,'Status Report'!B:AM,37,0),AI1127="Yantian",VLOOKUP(L1127,'Status Report'!B:AM,38,0),AI1127="",IF(H1127="Asia Pacific",VLOOKUP(L1127,'Status Report'!B:AM,38,0),VLOOKUP(L1127,'Status Report'!B:AM,37,0)),AI1127="Direct shipment",IF(H1127="Asia Pacific",VLOOKUP(L1127,'Status Report'!B:AM,38,0),VLOOKUP(L1127,'Status Report'!B:AM,37,0)))</f>
        <v>43.06</v>
      </c>
      <c r="X1127" s="20">
        <f t="shared" si="260"/>
        <v>2153</v>
      </c>
      <c r="Y1127" s="20">
        <f>_xlfn.IFS(AI1127="Den Bosch",VLOOKUP(L1127,'Status Report'!B:AO,39,0),AI1127="Yantian",VLOOKUP(L1127,'Status Report'!B:AO,40,0),AI1127="",IF(H1127="Asia Pacific",VLOOKUP(L1127,'Status Report'!B:AO,40,0),VLOOKUP(L1127,'Status Report'!B:AO,39,0)),AI1127="Direct shipment",IF(H1127="Asia Pacific",VLOOKUP(L1127,'Status Report'!B:AO,40,0),VLOOKUP(L1127,'Status Report'!B:AO,39,0)))</f>
        <v>0</v>
      </c>
      <c r="Z1127" s="20">
        <f t="shared" si="261"/>
        <v>0</v>
      </c>
      <c r="AA1127" s="20">
        <f t="shared" si="262"/>
        <v>2153</v>
      </c>
      <c r="AB1127" s="21">
        <f>_xlfn.IFS(AI1127="Den Bosch",VLOOKUP(L1127,'Status Report'!B:AM,33,0),AI1127="Yantian",VLOOKUP(L1127,'Status Report'!B:AM,34,0),AI1127="",IF(H1127="Asia Pacific",VLOOKUP(L1127,'Status Report'!B:AM,34,0),VLOOKUP(L1127,'Status Report'!B:AM,33,0)),AI1127="Direct shipment",IF(H1127="Asia Pacific",VLOOKUP(L1127,'Status Report'!B:AM,34,0),VLOOKUP(L1127,'Status Report'!B:AM,33,0)))</f>
        <v>37.8887</v>
      </c>
      <c r="AC1127" s="21">
        <f>VLOOKUP(L1127,'Status Report'!B:CE,82,0)</f>
        <v>0</v>
      </c>
      <c r="AD1127" s="21">
        <f t="shared" si="263"/>
        <v>37.8887</v>
      </c>
      <c r="AE1127" s="63">
        <f>VLOOKUP(L1127,'Status Report'!B:W,20,0)</f>
        <v>40</v>
      </c>
      <c r="AF1127" s="63">
        <f>VLOOKUP(L1127,'Status Report'!B:W,21,0)</f>
        <v>20.5</v>
      </c>
      <c r="AG1127" s="63">
        <f>VLOOKUP(L1127,'Status Report'!B:W,22,0)</f>
        <v>10</v>
      </c>
      <c r="AH1127" s="22">
        <f t="shared" si="264"/>
        <v>0.41</v>
      </c>
      <c r="AK1127" s="63">
        <f>IFERROR(VLOOKUP(G1127,ASEAN!A:A,1,0),0)</f>
        <v>0</v>
      </c>
      <c r="AL1127" s="63" t="str">
        <f>IFERROR(VLOOKUP(D1127,'[3]customer specs'!$B$1:$D$65536,3,0),0)</f>
        <v>pallet + label</v>
      </c>
      <c r="AM1127" s="64">
        <f t="shared" si="265"/>
        <v>0</v>
      </c>
      <c r="AN1127" s="64">
        <f t="shared" si="266"/>
        <v>0</v>
      </c>
      <c r="AO1127" s="63"/>
      <c r="AP1127" s="63"/>
      <c r="AQ1127" s="63" t="str">
        <f t="shared" si="267"/>
        <v>no</v>
      </c>
      <c r="AR1127" s="20">
        <f t="shared" si="268"/>
        <v>1894.4349999999999</v>
      </c>
      <c r="AS1127" s="63"/>
      <c r="AT1127" s="23">
        <f t="shared" si="258"/>
        <v>0.12</v>
      </c>
      <c r="AU1127" s="65">
        <f t="shared" si="269"/>
        <v>43.055340909090908</v>
      </c>
      <c r="AV1127" s="65"/>
      <c r="AW1127" s="65">
        <f t="shared" si="270"/>
        <v>2152.7670454545455</v>
      </c>
      <c r="AX1127" s="65"/>
      <c r="AY1127" s="63">
        <f>VLOOKUP(L1127,'Status Report'!B:CF,81,0)</f>
        <v>0</v>
      </c>
      <c r="AZ1127" s="63" t="str">
        <f>VLOOKUP(L1127,'Status Report'!B:S,18,0)</f>
        <v>Ludmilla Zarybnicka</v>
      </c>
      <c r="BB1127" s="63">
        <f>VLOOKUP(L1127,'Status Report'!B:Z,25,0)</f>
        <v>1</v>
      </c>
      <c r="BC1127" s="63">
        <f t="shared" si="271"/>
        <v>50</v>
      </c>
      <c r="BF1127">
        <f>VLOOKUP(L1127,'Status Report'!B:CE,82,0)</f>
        <v>0</v>
      </c>
      <c r="BG1127">
        <f>VLOOKUP(L1127,'Status Report'!B:CF,83,0)</f>
        <v>0</v>
      </c>
      <c r="BH1127">
        <f>VLOOKUP(L1127,'Status Report'!B:CG,84,0)</f>
        <v>0</v>
      </c>
      <c r="BI1127" t="s">
        <v>901</v>
      </c>
      <c r="BJ1127" t="s">
        <v>795</v>
      </c>
      <c r="BM1127" s="67">
        <f t="shared" si="272"/>
        <v>104</v>
      </c>
    </row>
    <row r="1128" spans="1:65" x14ac:dyDescent="0.25">
      <c r="A1128" s="68" t="str">
        <f>VLOOKUP(L1128,'Status Report'!B:CB,79,0)</f>
        <v>Heineken UCL</v>
      </c>
      <c r="C1128">
        <v>20006105</v>
      </c>
      <c r="D1128">
        <v>3090833</v>
      </c>
      <c r="E1128" t="s">
        <v>916</v>
      </c>
      <c r="F1128" t="s">
        <v>849</v>
      </c>
      <c r="G1128" t="str">
        <f>VLOOKUP(D1128,'[2]sold to'!$A:$H,8,0)</f>
        <v>Ivory Coast</v>
      </c>
      <c r="H1128" t="str">
        <f>VLOOKUP(D1128,'[2]sold to'!$A:$I,9,0)</f>
        <v>AMEE</v>
      </c>
      <c r="K1128">
        <v>280</v>
      </c>
      <c r="L1128">
        <v>88026566</v>
      </c>
      <c r="M1128" t="s">
        <v>378</v>
      </c>
      <c r="N1128">
        <v>30</v>
      </c>
      <c r="P1128" t="str">
        <f>VLOOKUP(L1128,'Status Report'!B:AA,26,0)</f>
        <v>China</v>
      </c>
      <c r="Q1128" t="str">
        <f>VLOOKUP(L1128,'Status Report'!B:AB,27,0)</f>
        <v>Textiles-Clothing</v>
      </c>
      <c r="R1128">
        <f>VLOOKUP(L1128,'Status Report'!B:X,23,0)</f>
        <v>200</v>
      </c>
      <c r="S1128" t="str">
        <f>VLOOKUP(L1128,'Status Report'!B:T,19,0)</f>
        <v>Asian Sourcing Link</v>
      </c>
      <c r="T1128" s="62">
        <f>VLOOKUP(L1128,'Status Report'!B:E,4,0)</f>
        <v>3</v>
      </c>
      <c r="U1128" s="19">
        <f>_xlfn.IFS(AI1128="Den Bosch",VLOOKUP(L1128,'Status Report'!B:AM,35,0),AI1128="Yantian",VLOOKUP(L1128,'Status Report'!B:AM,36,0),AI1128="",IF(H1128="Asia Pacific",VLOOKUP(L1128,'Status Report'!B:AM,36,0),VLOOKUP(L1128,'Status Report'!B:AM,35,0)),AI1128="Direct shipment",IF(H1128="Asia Pacific",VLOOKUP(L1128,'Status Report'!B:AM,36,0),VLOOKUP(L1128,'Status Report'!B:AM,35,0)))</f>
        <v>34.549999999999997</v>
      </c>
      <c r="V1128" s="20">
        <f t="shared" si="259"/>
        <v>1036.5</v>
      </c>
      <c r="W1128" s="19">
        <f>_xlfn.IFS(AI1128="Den Bosch",VLOOKUP(L1128,'Status Report'!B:AM,37,0),AI1128="Yantian",VLOOKUP(L1128,'Status Report'!B:AM,38,0),AI1128="",IF(H1128="Asia Pacific",VLOOKUP(L1128,'Status Report'!B:AM,38,0),VLOOKUP(L1128,'Status Report'!B:AM,37,0)),AI1128="Direct shipment",IF(H1128="Asia Pacific",VLOOKUP(L1128,'Status Report'!B:AM,38,0),VLOOKUP(L1128,'Status Report'!B:AM,37,0)))</f>
        <v>29.5</v>
      </c>
      <c r="X1128" s="20">
        <f t="shared" si="260"/>
        <v>885</v>
      </c>
      <c r="Y1128" s="20">
        <f>_xlfn.IFS(AI1128="Den Bosch",VLOOKUP(L1128,'Status Report'!B:AO,39,0),AI1128="Yantian",VLOOKUP(L1128,'Status Report'!B:AO,40,0),AI1128="",IF(H1128="Asia Pacific",VLOOKUP(L1128,'Status Report'!B:AO,40,0),VLOOKUP(L1128,'Status Report'!B:AO,39,0)),AI1128="Direct shipment",IF(H1128="Asia Pacific",VLOOKUP(L1128,'Status Report'!B:AO,40,0),VLOOKUP(L1128,'Status Report'!B:AO,39,0)))</f>
        <v>0</v>
      </c>
      <c r="Z1128" s="20">
        <f t="shared" si="261"/>
        <v>0</v>
      </c>
      <c r="AA1128" s="20">
        <f t="shared" si="262"/>
        <v>885</v>
      </c>
      <c r="AB1128" s="21">
        <f>_xlfn.IFS(AI1128="Den Bosch",VLOOKUP(L1128,'Status Report'!B:AM,33,0),AI1128="Yantian",VLOOKUP(L1128,'Status Report'!B:AM,34,0),AI1128="",IF(H1128="Asia Pacific",VLOOKUP(L1128,'Status Report'!B:AM,34,0),VLOOKUP(L1128,'Status Report'!B:AM,33,0)),AI1128="Direct shipment",IF(H1128="Asia Pacific",VLOOKUP(L1128,'Status Report'!B:AM,34,0),VLOOKUP(L1128,'Status Report'!B:AM,33,0)))</f>
        <v>25.154999999999998</v>
      </c>
      <c r="AC1128" s="21">
        <f>VLOOKUP(L1128,'Status Report'!B:CE,82,0)</f>
        <v>0</v>
      </c>
      <c r="AD1128" s="21">
        <f t="shared" si="263"/>
        <v>25.154999999999998</v>
      </c>
      <c r="AE1128" s="63">
        <f>VLOOKUP(L1128,'Status Report'!B:W,20,0)</f>
        <v>39</v>
      </c>
      <c r="AF1128" s="63">
        <f>VLOOKUP(L1128,'Status Report'!B:W,21,0)</f>
        <v>33</v>
      </c>
      <c r="AG1128" s="63">
        <f>VLOOKUP(L1128,'Status Report'!B:W,22,0)</f>
        <v>4.5</v>
      </c>
      <c r="AH1128" s="22">
        <f t="shared" si="264"/>
        <v>0.17374500000000001</v>
      </c>
      <c r="AI1128" t="s">
        <v>990</v>
      </c>
      <c r="AK1128" s="63">
        <f>IFERROR(VLOOKUP(G1128,ASEAN!A:A,1,0),0)</f>
        <v>0</v>
      </c>
      <c r="AL1128" s="63" t="str">
        <f>IFERROR(VLOOKUP(D1128,'[3]customer specs'!$B$1:$D$65536,3,0),0)</f>
        <v>pallet + label</v>
      </c>
      <c r="AM1128" s="64">
        <f t="shared" si="265"/>
        <v>151.5</v>
      </c>
      <c r="AN1128" s="64">
        <f t="shared" si="266"/>
        <v>0</v>
      </c>
      <c r="AO1128" s="63"/>
      <c r="AP1128" s="63"/>
      <c r="AQ1128" s="63" t="str">
        <f t="shared" si="267"/>
        <v>no</v>
      </c>
      <c r="AR1128" s="20">
        <f t="shared" si="268"/>
        <v>754.65</v>
      </c>
      <c r="AS1128" s="63"/>
      <c r="AT1128" s="23">
        <f t="shared" si="258"/>
        <v>0.12</v>
      </c>
      <c r="AU1128" s="65">
        <f t="shared" si="269"/>
        <v>28.58522727272727</v>
      </c>
      <c r="AV1128" s="65"/>
      <c r="AW1128" s="65">
        <f t="shared" si="270"/>
        <v>857.55681818181813</v>
      </c>
      <c r="AX1128" s="65"/>
      <c r="AY1128" s="63">
        <f>VLOOKUP(L1128,'Status Report'!B:CF,81,0)</f>
        <v>0</v>
      </c>
      <c r="AZ1128" s="63" t="str">
        <f>VLOOKUP(L1128,'Status Report'!B:S,18,0)</f>
        <v>Ellina Smirnova</v>
      </c>
      <c r="BB1128" s="63">
        <f>VLOOKUP(L1128,'Status Report'!B:Z,25,0)</f>
        <v>5</v>
      </c>
      <c r="BC1128" s="63">
        <f t="shared" si="271"/>
        <v>150</v>
      </c>
      <c r="BF1128">
        <f>VLOOKUP(L1128,'Status Report'!B:CE,82,0)</f>
        <v>0</v>
      </c>
      <c r="BG1128">
        <f>VLOOKUP(L1128,'Status Report'!B:CF,83,0)</f>
        <v>0</v>
      </c>
      <c r="BH1128">
        <f>VLOOKUP(L1128,'Status Report'!B:CG,84,0)</f>
        <v>0</v>
      </c>
      <c r="BI1128" t="s">
        <v>901</v>
      </c>
      <c r="BJ1128" t="s">
        <v>795</v>
      </c>
      <c r="BM1128" s="67">
        <f t="shared" si="272"/>
        <v>97</v>
      </c>
    </row>
    <row r="1129" spans="1:65" x14ac:dyDescent="0.25">
      <c r="A1129" s="68" t="str">
        <f>VLOOKUP(L1129,'Status Report'!B:CB,79,0)</f>
        <v>Heineken UCL</v>
      </c>
      <c r="C1129">
        <v>20006105</v>
      </c>
      <c r="D1129">
        <v>3090833</v>
      </c>
      <c r="E1129" t="s">
        <v>916</v>
      </c>
      <c r="F1129" t="s">
        <v>849</v>
      </c>
      <c r="G1129" t="str">
        <f>VLOOKUP(D1129,'[2]sold to'!$A:$H,8,0)</f>
        <v>Ivory Coast</v>
      </c>
      <c r="H1129" t="str">
        <f>VLOOKUP(D1129,'[2]sold to'!$A:$I,9,0)</f>
        <v>AMEE</v>
      </c>
      <c r="K1129">
        <v>290</v>
      </c>
      <c r="L1129">
        <v>88026567</v>
      </c>
      <c r="M1129" t="s">
        <v>379</v>
      </c>
      <c r="N1129">
        <v>150</v>
      </c>
      <c r="P1129" t="str">
        <f>VLOOKUP(L1129,'Status Report'!B:AA,26,0)</f>
        <v>China</v>
      </c>
      <c r="Q1129" t="str">
        <f>VLOOKUP(L1129,'Status Report'!B:AB,27,0)</f>
        <v>Textiles-Clothing</v>
      </c>
      <c r="R1129">
        <f>VLOOKUP(L1129,'Status Report'!B:X,23,0)</f>
        <v>200</v>
      </c>
      <c r="S1129" t="str">
        <f>VLOOKUP(L1129,'Status Report'!B:T,19,0)</f>
        <v>Asian Sourcing Link</v>
      </c>
      <c r="T1129" s="62">
        <f>VLOOKUP(L1129,'Status Report'!B:E,4,0)</f>
        <v>3</v>
      </c>
      <c r="U1129" s="19">
        <f>_xlfn.IFS(AI1129="Den Bosch",VLOOKUP(L1129,'Status Report'!B:AM,35,0),AI1129="Yantian",VLOOKUP(L1129,'Status Report'!B:AM,36,0),AI1129="",IF(H1129="Asia Pacific",VLOOKUP(L1129,'Status Report'!B:AM,36,0),VLOOKUP(L1129,'Status Report'!B:AM,35,0)),AI1129="Direct shipment",IF(H1129="Asia Pacific",VLOOKUP(L1129,'Status Report'!B:AM,36,0),VLOOKUP(L1129,'Status Report'!B:AM,35,0)))</f>
        <v>34.549999999999997</v>
      </c>
      <c r="V1129" s="20">
        <f t="shared" si="259"/>
        <v>5182.5</v>
      </c>
      <c r="W1129" s="19">
        <f>_xlfn.IFS(AI1129="Den Bosch",VLOOKUP(L1129,'Status Report'!B:AM,37,0),AI1129="Yantian",VLOOKUP(L1129,'Status Report'!B:AM,38,0),AI1129="",IF(H1129="Asia Pacific",VLOOKUP(L1129,'Status Report'!B:AM,38,0),VLOOKUP(L1129,'Status Report'!B:AM,37,0)),AI1129="Direct shipment",IF(H1129="Asia Pacific",VLOOKUP(L1129,'Status Report'!B:AM,38,0),VLOOKUP(L1129,'Status Report'!B:AM,37,0)))</f>
        <v>29.5</v>
      </c>
      <c r="X1129" s="20">
        <f t="shared" si="260"/>
        <v>4425</v>
      </c>
      <c r="Y1129" s="20">
        <f>_xlfn.IFS(AI1129="Den Bosch",VLOOKUP(L1129,'Status Report'!B:AO,39,0),AI1129="Yantian",VLOOKUP(L1129,'Status Report'!B:AO,40,0),AI1129="",IF(H1129="Asia Pacific",VLOOKUP(L1129,'Status Report'!B:AO,40,0),VLOOKUP(L1129,'Status Report'!B:AO,39,0)),AI1129="Direct shipment",IF(H1129="Asia Pacific",VLOOKUP(L1129,'Status Report'!B:AO,40,0),VLOOKUP(L1129,'Status Report'!B:AO,39,0)))</f>
        <v>0</v>
      </c>
      <c r="Z1129" s="20">
        <f t="shared" si="261"/>
        <v>0</v>
      </c>
      <c r="AA1129" s="20">
        <f t="shared" si="262"/>
        <v>4425</v>
      </c>
      <c r="AB1129" s="21">
        <f>_xlfn.IFS(AI1129="Den Bosch",VLOOKUP(L1129,'Status Report'!B:AM,33,0),AI1129="Yantian",VLOOKUP(L1129,'Status Report'!B:AM,34,0),AI1129="",IF(H1129="Asia Pacific",VLOOKUP(L1129,'Status Report'!B:AM,34,0),VLOOKUP(L1129,'Status Report'!B:AM,33,0)),AI1129="Direct shipment",IF(H1129="Asia Pacific",VLOOKUP(L1129,'Status Report'!B:AM,34,0),VLOOKUP(L1129,'Status Report'!B:AM,33,0)))</f>
        <v>25.154999999999998</v>
      </c>
      <c r="AC1129" s="21">
        <f>VLOOKUP(L1129,'Status Report'!B:CE,82,0)</f>
        <v>0</v>
      </c>
      <c r="AD1129" s="21">
        <f t="shared" si="263"/>
        <v>25.154999999999998</v>
      </c>
      <c r="AE1129" s="63">
        <f>VLOOKUP(L1129,'Status Report'!B:W,20,0)</f>
        <v>39</v>
      </c>
      <c r="AF1129" s="63">
        <f>VLOOKUP(L1129,'Status Report'!B:W,21,0)</f>
        <v>33</v>
      </c>
      <c r="AG1129" s="63">
        <f>VLOOKUP(L1129,'Status Report'!B:W,22,0)</f>
        <v>4.5</v>
      </c>
      <c r="AH1129" s="22">
        <f t="shared" si="264"/>
        <v>0.86872499999999997</v>
      </c>
      <c r="AI1129" t="s">
        <v>990</v>
      </c>
      <c r="AK1129" s="63">
        <f>IFERROR(VLOOKUP(G1129,ASEAN!A:A,1,0),0)</f>
        <v>0</v>
      </c>
      <c r="AL1129" s="63" t="str">
        <f>IFERROR(VLOOKUP(D1129,'[3]customer specs'!$B$1:$D$65536,3,0),0)</f>
        <v>pallet + label</v>
      </c>
      <c r="AM1129" s="64">
        <f t="shared" si="265"/>
        <v>757.5</v>
      </c>
      <c r="AN1129" s="64">
        <f t="shared" si="266"/>
        <v>0</v>
      </c>
      <c r="AO1129" s="63"/>
      <c r="AP1129" s="63"/>
      <c r="AQ1129" s="63" t="str">
        <f t="shared" si="267"/>
        <v>no</v>
      </c>
      <c r="AR1129" s="20">
        <f t="shared" si="268"/>
        <v>3773.2499999999995</v>
      </c>
      <c r="AS1129" s="63"/>
      <c r="AT1129" s="23">
        <f t="shared" si="258"/>
        <v>0.12</v>
      </c>
      <c r="AU1129" s="65">
        <f t="shared" si="269"/>
        <v>28.58522727272727</v>
      </c>
      <c r="AV1129" s="65"/>
      <c r="AW1129" s="65">
        <f t="shared" si="270"/>
        <v>4287.7840909090901</v>
      </c>
      <c r="AX1129" s="65"/>
      <c r="AY1129" s="63">
        <f>VLOOKUP(L1129,'Status Report'!B:CF,81,0)</f>
        <v>0</v>
      </c>
      <c r="AZ1129" s="63" t="str">
        <f>VLOOKUP(L1129,'Status Report'!B:S,18,0)</f>
        <v>Ellina Smirnova</v>
      </c>
      <c r="BB1129" s="63">
        <f>VLOOKUP(L1129,'Status Report'!B:Z,25,0)</f>
        <v>5</v>
      </c>
      <c r="BC1129" s="63">
        <f t="shared" si="271"/>
        <v>750</v>
      </c>
      <c r="BF1129">
        <f>VLOOKUP(L1129,'Status Report'!B:CE,82,0)</f>
        <v>0</v>
      </c>
      <c r="BG1129">
        <f>VLOOKUP(L1129,'Status Report'!B:CF,83,0)</f>
        <v>0</v>
      </c>
      <c r="BH1129">
        <f>VLOOKUP(L1129,'Status Report'!B:CG,84,0)</f>
        <v>0</v>
      </c>
      <c r="BI1129" t="s">
        <v>901</v>
      </c>
      <c r="BJ1129" t="s">
        <v>795</v>
      </c>
      <c r="BM1129" s="67">
        <f t="shared" si="272"/>
        <v>336</v>
      </c>
    </row>
    <row r="1130" spans="1:65" x14ac:dyDescent="0.25">
      <c r="A1130" s="68" t="str">
        <f>VLOOKUP(L1130,'Status Report'!B:CB,79,0)</f>
        <v>Heineken UCL</v>
      </c>
      <c r="C1130">
        <v>20006105</v>
      </c>
      <c r="D1130">
        <v>3090833</v>
      </c>
      <c r="E1130" t="s">
        <v>916</v>
      </c>
      <c r="F1130" t="s">
        <v>849</v>
      </c>
      <c r="G1130" t="str">
        <f>VLOOKUP(D1130,'[2]sold to'!$A:$H,8,0)</f>
        <v>Ivory Coast</v>
      </c>
      <c r="H1130" t="str">
        <f>VLOOKUP(D1130,'[2]sold to'!$A:$I,9,0)</f>
        <v>AMEE</v>
      </c>
      <c r="K1130">
        <v>300</v>
      </c>
      <c r="L1130">
        <v>88026568</v>
      </c>
      <c r="M1130" t="s">
        <v>380</v>
      </c>
      <c r="N1130">
        <v>180</v>
      </c>
      <c r="P1130" t="str">
        <f>VLOOKUP(L1130,'Status Report'!B:AA,26,0)</f>
        <v>China</v>
      </c>
      <c r="Q1130" t="str">
        <f>VLOOKUP(L1130,'Status Report'!B:AB,27,0)</f>
        <v>Textiles-Clothing</v>
      </c>
      <c r="R1130">
        <f>VLOOKUP(L1130,'Status Report'!B:X,23,0)</f>
        <v>200</v>
      </c>
      <c r="S1130" t="str">
        <f>VLOOKUP(L1130,'Status Report'!B:T,19,0)</f>
        <v>Asian Sourcing Link</v>
      </c>
      <c r="T1130" s="62">
        <f>VLOOKUP(L1130,'Status Report'!B:E,4,0)</f>
        <v>3</v>
      </c>
      <c r="U1130" s="19">
        <f>_xlfn.IFS(AI1130="Den Bosch",VLOOKUP(L1130,'Status Report'!B:AM,35,0),AI1130="Yantian",VLOOKUP(L1130,'Status Report'!B:AM,36,0),AI1130="",IF(H1130="Asia Pacific",VLOOKUP(L1130,'Status Report'!B:AM,36,0),VLOOKUP(L1130,'Status Report'!B:AM,35,0)),AI1130="Direct shipment",IF(H1130="Asia Pacific",VLOOKUP(L1130,'Status Report'!B:AM,36,0),VLOOKUP(L1130,'Status Report'!B:AM,35,0)))</f>
        <v>34.549999999999997</v>
      </c>
      <c r="V1130" s="20">
        <f t="shared" si="259"/>
        <v>6218.9999999999991</v>
      </c>
      <c r="W1130" s="19">
        <f>_xlfn.IFS(AI1130="Den Bosch",VLOOKUP(L1130,'Status Report'!B:AM,37,0),AI1130="Yantian",VLOOKUP(L1130,'Status Report'!B:AM,38,0),AI1130="",IF(H1130="Asia Pacific",VLOOKUP(L1130,'Status Report'!B:AM,38,0),VLOOKUP(L1130,'Status Report'!B:AM,37,0)),AI1130="Direct shipment",IF(H1130="Asia Pacific",VLOOKUP(L1130,'Status Report'!B:AM,38,0),VLOOKUP(L1130,'Status Report'!B:AM,37,0)))</f>
        <v>29.5</v>
      </c>
      <c r="X1130" s="20">
        <f t="shared" si="260"/>
        <v>5310</v>
      </c>
      <c r="Y1130" s="20">
        <f>_xlfn.IFS(AI1130="Den Bosch",VLOOKUP(L1130,'Status Report'!B:AO,39,0),AI1130="Yantian",VLOOKUP(L1130,'Status Report'!B:AO,40,0),AI1130="",IF(H1130="Asia Pacific",VLOOKUP(L1130,'Status Report'!B:AO,40,0),VLOOKUP(L1130,'Status Report'!B:AO,39,0)),AI1130="Direct shipment",IF(H1130="Asia Pacific",VLOOKUP(L1130,'Status Report'!B:AO,40,0),VLOOKUP(L1130,'Status Report'!B:AO,39,0)))</f>
        <v>0</v>
      </c>
      <c r="Z1130" s="20">
        <f t="shared" si="261"/>
        <v>0</v>
      </c>
      <c r="AA1130" s="20">
        <f t="shared" si="262"/>
        <v>5310</v>
      </c>
      <c r="AB1130" s="21">
        <f>_xlfn.IFS(AI1130="Den Bosch",VLOOKUP(L1130,'Status Report'!B:AM,33,0),AI1130="Yantian",VLOOKUP(L1130,'Status Report'!B:AM,34,0),AI1130="",IF(H1130="Asia Pacific",VLOOKUP(L1130,'Status Report'!B:AM,34,0),VLOOKUP(L1130,'Status Report'!B:AM,33,0)),AI1130="Direct shipment",IF(H1130="Asia Pacific",VLOOKUP(L1130,'Status Report'!B:AM,34,0),VLOOKUP(L1130,'Status Report'!B:AM,33,0)))</f>
        <v>25.154999999999998</v>
      </c>
      <c r="AC1130" s="21">
        <f>VLOOKUP(L1130,'Status Report'!B:CE,82,0)</f>
        <v>0</v>
      </c>
      <c r="AD1130" s="21">
        <f t="shared" si="263"/>
        <v>25.154999999999998</v>
      </c>
      <c r="AE1130" s="63">
        <f>VLOOKUP(L1130,'Status Report'!B:W,20,0)</f>
        <v>39</v>
      </c>
      <c r="AF1130" s="63">
        <f>VLOOKUP(L1130,'Status Report'!B:W,21,0)</f>
        <v>33</v>
      </c>
      <c r="AG1130" s="63">
        <f>VLOOKUP(L1130,'Status Report'!B:W,22,0)</f>
        <v>4.5</v>
      </c>
      <c r="AH1130" s="22">
        <f t="shared" si="264"/>
        <v>1.04247</v>
      </c>
      <c r="AI1130" t="s">
        <v>990</v>
      </c>
      <c r="AK1130" s="63">
        <f>IFERROR(VLOOKUP(G1130,ASEAN!A:A,1,0),0)</f>
        <v>0</v>
      </c>
      <c r="AL1130" s="63" t="str">
        <f>IFERROR(VLOOKUP(D1130,'[3]customer specs'!$B$1:$D$65536,3,0),0)</f>
        <v>pallet + label</v>
      </c>
      <c r="AM1130" s="64">
        <f t="shared" si="265"/>
        <v>908.99999999999909</v>
      </c>
      <c r="AN1130" s="64">
        <f t="shared" si="266"/>
        <v>0</v>
      </c>
      <c r="AO1130" s="63"/>
      <c r="AP1130" s="63"/>
      <c r="AQ1130" s="63" t="str">
        <f t="shared" si="267"/>
        <v>no</v>
      </c>
      <c r="AR1130" s="20">
        <f t="shared" si="268"/>
        <v>4527.8999999999996</v>
      </c>
      <c r="AS1130" s="63"/>
      <c r="AT1130" s="23">
        <f t="shared" si="258"/>
        <v>0.12</v>
      </c>
      <c r="AU1130" s="65">
        <f t="shared" si="269"/>
        <v>28.58522727272727</v>
      </c>
      <c r="AV1130" s="65"/>
      <c r="AW1130" s="65">
        <f t="shared" si="270"/>
        <v>5145.340909090909</v>
      </c>
      <c r="AX1130" s="65"/>
      <c r="AY1130" s="63">
        <f>VLOOKUP(L1130,'Status Report'!B:CF,81,0)</f>
        <v>0</v>
      </c>
      <c r="AZ1130" s="63" t="str">
        <f>VLOOKUP(L1130,'Status Report'!B:S,18,0)</f>
        <v>Ellina Smirnova</v>
      </c>
      <c r="BB1130" s="63">
        <f>VLOOKUP(L1130,'Status Report'!B:Z,25,0)</f>
        <v>5</v>
      </c>
      <c r="BC1130" s="63">
        <f t="shared" si="271"/>
        <v>900</v>
      </c>
      <c r="BF1130">
        <f>VLOOKUP(L1130,'Status Report'!B:CE,82,0)</f>
        <v>0</v>
      </c>
      <c r="BG1130">
        <f>VLOOKUP(L1130,'Status Report'!B:CF,83,0)</f>
        <v>0</v>
      </c>
      <c r="BH1130">
        <f>VLOOKUP(L1130,'Status Report'!B:CG,84,0)</f>
        <v>0</v>
      </c>
      <c r="BI1130" t="s">
        <v>901</v>
      </c>
      <c r="BJ1130" t="s">
        <v>795</v>
      </c>
      <c r="BM1130" s="67">
        <f t="shared" si="272"/>
        <v>483</v>
      </c>
    </row>
    <row r="1131" spans="1:65" x14ac:dyDescent="0.25">
      <c r="A1131" s="68" t="str">
        <f>VLOOKUP(L1131,'Status Report'!B:CB,79,0)</f>
        <v>Heineken UCL</v>
      </c>
      <c r="C1131">
        <v>20006105</v>
      </c>
      <c r="D1131">
        <v>3090833</v>
      </c>
      <c r="E1131" t="s">
        <v>916</v>
      </c>
      <c r="F1131" t="s">
        <v>849</v>
      </c>
      <c r="G1131" t="str">
        <f>VLOOKUP(D1131,'[2]sold to'!$A:$H,8,0)</f>
        <v>Ivory Coast</v>
      </c>
      <c r="H1131" t="str">
        <f>VLOOKUP(D1131,'[2]sold to'!$A:$I,9,0)</f>
        <v>AMEE</v>
      </c>
      <c r="K1131">
        <v>310</v>
      </c>
      <c r="L1131">
        <v>88026569</v>
      </c>
      <c r="M1131" t="s">
        <v>381</v>
      </c>
      <c r="N1131">
        <v>60</v>
      </c>
      <c r="P1131" t="str">
        <f>VLOOKUP(L1131,'Status Report'!B:AA,26,0)</f>
        <v>China</v>
      </c>
      <c r="Q1131" t="str">
        <f>VLOOKUP(L1131,'Status Report'!B:AB,27,0)</f>
        <v>Textiles-Clothing</v>
      </c>
      <c r="R1131">
        <f>VLOOKUP(L1131,'Status Report'!B:X,23,0)</f>
        <v>200</v>
      </c>
      <c r="S1131" t="str">
        <f>VLOOKUP(L1131,'Status Report'!B:T,19,0)</f>
        <v>Asian Sourcing Link</v>
      </c>
      <c r="T1131" s="62">
        <f>VLOOKUP(L1131,'Status Report'!B:E,4,0)</f>
        <v>3</v>
      </c>
      <c r="U1131" s="19">
        <f>_xlfn.IFS(AI1131="Den Bosch",VLOOKUP(L1131,'Status Report'!B:AM,35,0),AI1131="Yantian",VLOOKUP(L1131,'Status Report'!B:AM,36,0),AI1131="",IF(H1131="Asia Pacific",VLOOKUP(L1131,'Status Report'!B:AM,36,0),VLOOKUP(L1131,'Status Report'!B:AM,35,0)),AI1131="Direct shipment",IF(H1131="Asia Pacific",VLOOKUP(L1131,'Status Report'!B:AM,36,0),VLOOKUP(L1131,'Status Report'!B:AM,35,0)))</f>
        <v>34.549999999999997</v>
      </c>
      <c r="V1131" s="20">
        <f t="shared" si="259"/>
        <v>2073</v>
      </c>
      <c r="W1131" s="19">
        <f>_xlfn.IFS(AI1131="Den Bosch",VLOOKUP(L1131,'Status Report'!B:AM,37,0),AI1131="Yantian",VLOOKUP(L1131,'Status Report'!B:AM,38,0),AI1131="",IF(H1131="Asia Pacific",VLOOKUP(L1131,'Status Report'!B:AM,38,0),VLOOKUP(L1131,'Status Report'!B:AM,37,0)),AI1131="Direct shipment",IF(H1131="Asia Pacific",VLOOKUP(L1131,'Status Report'!B:AM,38,0),VLOOKUP(L1131,'Status Report'!B:AM,37,0)))</f>
        <v>29.5</v>
      </c>
      <c r="X1131" s="20">
        <f t="shared" si="260"/>
        <v>1770</v>
      </c>
      <c r="Y1131" s="20">
        <f>_xlfn.IFS(AI1131="Den Bosch",VLOOKUP(L1131,'Status Report'!B:AO,39,0),AI1131="Yantian",VLOOKUP(L1131,'Status Report'!B:AO,40,0),AI1131="",IF(H1131="Asia Pacific",VLOOKUP(L1131,'Status Report'!B:AO,40,0),VLOOKUP(L1131,'Status Report'!B:AO,39,0)),AI1131="Direct shipment",IF(H1131="Asia Pacific",VLOOKUP(L1131,'Status Report'!B:AO,40,0),VLOOKUP(L1131,'Status Report'!B:AO,39,0)))</f>
        <v>0</v>
      </c>
      <c r="Z1131" s="20">
        <f t="shared" si="261"/>
        <v>0</v>
      </c>
      <c r="AA1131" s="20">
        <f t="shared" si="262"/>
        <v>1770</v>
      </c>
      <c r="AB1131" s="21">
        <f>_xlfn.IFS(AI1131="Den Bosch",VLOOKUP(L1131,'Status Report'!B:AM,33,0),AI1131="Yantian",VLOOKUP(L1131,'Status Report'!B:AM,34,0),AI1131="",IF(H1131="Asia Pacific",VLOOKUP(L1131,'Status Report'!B:AM,34,0),VLOOKUP(L1131,'Status Report'!B:AM,33,0)),AI1131="Direct shipment",IF(H1131="Asia Pacific",VLOOKUP(L1131,'Status Report'!B:AM,34,0),VLOOKUP(L1131,'Status Report'!B:AM,33,0)))</f>
        <v>25.154999999999998</v>
      </c>
      <c r="AC1131" s="21">
        <f>VLOOKUP(L1131,'Status Report'!B:CE,82,0)</f>
        <v>0</v>
      </c>
      <c r="AD1131" s="21">
        <f t="shared" si="263"/>
        <v>25.154999999999998</v>
      </c>
      <c r="AE1131" s="63">
        <f>VLOOKUP(L1131,'Status Report'!B:W,20,0)</f>
        <v>39</v>
      </c>
      <c r="AF1131" s="63">
        <f>VLOOKUP(L1131,'Status Report'!B:W,21,0)</f>
        <v>33</v>
      </c>
      <c r="AG1131" s="63">
        <f>VLOOKUP(L1131,'Status Report'!B:W,22,0)</f>
        <v>4.5</v>
      </c>
      <c r="AH1131" s="22">
        <f t="shared" si="264"/>
        <v>0.34749000000000002</v>
      </c>
      <c r="AI1131" t="s">
        <v>990</v>
      </c>
      <c r="AK1131" s="63">
        <f>IFERROR(VLOOKUP(G1131,ASEAN!A:A,1,0),0)</f>
        <v>0</v>
      </c>
      <c r="AL1131" s="63" t="str">
        <f>IFERROR(VLOOKUP(D1131,'[3]customer specs'!$B$1:$D$65536,3,0),0)</f>
        <v>pallet + label</v>
      </c>
      <c r="AM1131" s="64">
        <f t="shared" si="265"/>
        <v>303</v>
      </c>
      <c r="AN1131" s="64">
        <f t="shared" si="266"/>
        <v>0</v>
      </c>
      <c r="AO1131" s="63"/>
      <c r="AP1131" s="63"/>
      <c r="AQ1131" s="63" t="str">
        <f t="shared" si="267"/>
        <v>no</v>
      </c>
      <c r="AR1131" s="20">
        <f t="shared" si="268"/>
        <v>1509.3</v>
      </c>
      <c r="AS1131" s="63"/>
      <c r="AT1131" s="23">
        <f t="shared" si="258"/>
        <v>0.12</v>
      </c>
      <c r="AU1131" s="65">
        <f t="shared" si="269"/>
        <v>28.58522727272727</v>
      </c>
      <c r="AV1131" s="65"/>
      <c r="AW1131" s="65">
        <f t="shared" si="270"/>
        <v>1715.1136363636363</v>
      </c>
      <c r="AX1131" s="65"/>
      <c r="AY1131" s="63">
        <f>VLOOKUP(L1131,'Status Report'!B:CF,81,0)</f>
        <v>0</v>
      </c>
      <c r="AZ1131" s="63" t="str">
        <f>VLOOKUP(L1131,'Status Report'!B:S,18,0)</f>
        <v>Ellina Smirnova</v>
      </c>
      <c r="BB1131" s="63">
        <f>VLOOKUP(L1131,'Status Report'!B:Z,25,0)</f>
        <v>5</v>
      </c>
      <c r="BC1131" s="63">
        <f t="shared" si="271"/>
        <v>300</v>
      </c>
      <c r="BF1131">
        <f>VLOOKUP(L1131,'Status Report'!B:CE,82,0)</f>
        <v>0</v>
      </c>
      <c r="BG1131">
        <f>VLOOKUP(L1131,'Status Report'!B:CF,83,0)</f>
        <v>0</v>
      </c>
      <c r="BH1131">
        <f>VLOOKUP(L1131,'Status Report'!B:CG,84,0)</f>
        <v>0</v>
      </c>
      <c r="BI1131" t="s">
        <v>901</v>
      </c>
      <c r="BJ1131" t="s">
        <v>795</v>
      </c>
      <c r="BM1131" s="67">
        <f t="shared" si="272"/>
        <v>263</v>
      </c>
    </row>
    <row r="1132" spans="1:65" x14ac:dyDescent="0.25">
      <c r="A1132" s="68" t="str">
        <f>VLOOKUP(L1132,'Status Report'!B:CB,79,0)</f>
        <v>Heineken</v>
      </c>
      <c r="C1132">
        <v>20006105</v>
      </c>
      <c r="D1132">
        <v>3090833</v>
      </c>
      <c r="E1132" t="s">
        <v>916</v>
      </c>
      <c r="F1132" t="s">
        <v>849</v>
      </c>
      <c r="G1132" t="str">
        <f>VLOOKUP(D1132,'[2]sold to'!$A:$H,8,0)</f>
        <v>Ivory Coast</v>
      </c>
      <c r="H1132" t="str">
        <f>VLOOKUP(D1132,'[2]sold to'!$A:$I,9,0)</f>
        <v>AMEE</v>
      </c>
      <c r="K1132">
        <v>320</v>
      </c>
      <c r="L1132">
        <v>88024131</v>
      </c>
      <c r="M1132" t="s">
        <v>796</v>
      </c>
      <c r="N1132">
        <v>50</v>
      </c>
      <c r="P1132" t="str">
        <f>VLOOKUP(L1132,'Status Report'!B:AA,26,0)</f>
        <v>China</v>
      </c>
      <c r="Q1132" t="str">
        <f>VLOOKUP(L1132,'Status Report'!B:AB,27,0)</f>
        <v>Indoor signs</v>
      </c>
      <c r="R1132">
        <f>VLOOKUP(L1132,'Status Report'!B:X,23,0)</f>
        <v>250</v>
      </c>
      <c r="S1132" t="str">
        <f>VLOOKUP(L1132,'Status Report'!B:T,19,0)</f>
        <v>Dekkers Visual Communication B.v.</v>
      </c>
      <c r="T1132" s="62" t="str">
        <f>VLOOKUP(L1132,'Status Report'!B:E,4,0)</f>
        <v>From stock</v>
      </c>
      <c r="U1132" s="19">
        <f>_xlfn.IFS(AI1132="Den Bosch",VLOOKUP(L1132,'Status Report'!B:AM,35,0),AI1132="Yantian",VLOOKUP(L1132,'Status Report'!B:AM,36,0),AI1132="",IF(H1132="Asia Pacific",VLOOKUP(L1132,'Status Report'!B:AM,36,0),VLOOKUP(L1132,'Status Report'!B:AM,35,0)),AI1132="Direct shipment",IF(H1132="Asia Pacific",VLOOKUP(L1132,'Status Report'!B:AM,36,0),VLOOKUP(L1132,'Status Report'!B:AM,35,0)))</f>
        <v>84.85</v>
      </c>
      <c r="V1132" s="20">
        <f t="shared" si="259"/>
        <v>4242.5</v>
      </c>
      <c r="W1132" s="19">
        <f>_xlfn.IFS(AI1132="Den Bosch",VLOOKUP(L1132,'Status Report'!B:AM,37,0),AI1132="Yantian",VLOOKUP(L1132,'Status Report'!B:AM,38,0),AI1132="",IF(H1132="Asia Pacific",VLOOKUP(L1132,'Status Report'!B:AM,38,0),VLOOKUP(L1132,'Status Report'!B:AM,37,0)),AI1132="Direct shipment",IF(H1132="Asia Pacific",VLOOKUP(L1132,'Status Report'!B:AM,38,0),VLOOKUP(L1132,'Status Report'!B:AM,37,0)))</f>
        <v>84.85</v>
      </c>
      <c r="X1132" s="20">
        <f t="shared" si="260"/>
        <v>4242.5</v>
      </c>
      <c r="Y1132" s="20">
        <f>_xlfn.IFS(AI1132="Den Bosch",VLOOKUP(L1132,'Status Report'!B:AO,39,0),AI1132="Yantian",VLOOKUP(L1132,'Status Report'!B:AO,40,0),AI1132="",IF(H1132="Asia Pacific",VLOOKUP(L1132,'Status Report'!B:AO,40,0),VLOOKUP(L1132,'Status Report'!B:AO,39,0)),AI1132="Direct shipment",IF(H1132="Asia Pacific",VLOOKUP(L1132,'Status Report'!B:AO,40,0),VLOOKUP(L1132,'Status Report'!B:AO,39,0)))</f>
        <v>0</v>
      </c>
      <c r="Z1132" s="20">
        <f t="shared" si="261"/>
        <v>0</v>
      </c>
      <c r="AA1132" s="20">
        <f t="shared" si="262"/>
        <v>4242.5</v>
      </c>
      <c r="AB1132" s="21">
        <f>_xlfn.IFS(AI1132="Den Bosch",VLOOKUP(L1132,'Status Report'!B:AM,33,0),AI1132="Yantian",VLOOKUP(L1132,'Status Report'!B:AM,34,0),AI1132="",IF(H1132="Asia Pacific",VLOOKUP(L1132,'Status Report'!B:AM,34,0),VLOOKUP(L1132,'Status Report'!B:AM,33,0)),AI1132="Direct shipment",IF(H1132="Asia Pacific",VLOOKUP(L1132,'Status Report'!B:AM,34,0),VLOOKUP(L1132,'Status Report'!B:AM,33,0)))</f>
        <v>73.381800000000013</v>
      </c>
      <c r="AC1132" s="21">
        <f>VLOOKUP(L1132,'Status Report'!B:CE,82,0)</f>
        <v>0</v>
      </c>
      <c r="AD1132" s="21">
        <f t="shared" si="263"/>
        <v>73.381800000000013</v>
      </c>
      <c r="AE1132" s="63">
        <f>VLOOKUP(L1132,'Status Report'!B:W,20,0)</f>
        <v>68.5</v>
      </c>
      <c r="AF1132" s="63">
        <f>VLOOKUP(L1132,'Status Report'!B:W,21,0)</f>
        <v>23.5</v>
      </c>
      <c r="AG1132" s="63">
        <f>VLOOKUP(L1132,'Status Report'!B:W,22,0)</f>
        <v>10</v>
      </c>
      <c r="AH1132" s="22">
        <f t="shared" si="264"/>
        <v>0.80487500000000001</v>
      </c>
      <c r="AI1132" t="s">
        <v>990</v>
      </c>
      <c r="AK1132" s="63">
        <f>IFERROR(VLOOKUP(G1132,ASEAN!A:A,1,0),0)</f>
        <v>0</v>
      </c>
      <c r="AL1132" s="63" t="str">
        <f>IFERROR(VLOOKUP(D1132,'[3]customer specs'!$B$1:$D$65536,3,0),0)</f>
        <v>pallet + label</v>
      </c>
      <c r="AM1132" s="64">
        <f t="shared" si="265"/>
        <v>0</v>
      </c>
      <c r="AN1132" s="64">
        <f t="shared" si="266"/>
        <v>0</v>
      </c>
      <c r="AO1132" s="63"/>
      <c r="AP1132" s="63"/>
      <c r="AQ1132" s="63" t="str">
        <f t="shared" si="267"/>
        <v>no</v>
      </c>
      <c r="AR1132" s="20">
        <f t="shared" si="268"/>
        <v>3669.0900000000006</v>
      </c>
      <c r="AS1132" s="63"/>
      <c r="AT1132" s="23">
        <f t="shared" si="258"/>
        <v>0.12</v>
      </c>
      <c r="AU1132" s="65">
        <f t="shared" si="269"/>
        <v>83.388409090909107</v>
      </c>
      <c r="AV1132" s="65"/>
      <c r="AW1132" s="65">
        <f t="shared" si="270"/>
        <v>4169.420454545455</v>
      </c>
      <c r="AX1132" s="65"/>
      <c r="AY1132" s="63">
        <f>VLOOKUP(L1132,'Status Report'!B:CF,81,0)</f>
        <v>0</v>
      </c>
      <c r="AZ1132" s="63" t="str">
        <f>VLOOKUP(L1132,'Status Report'!B:S,18,0)</f>
        <v>Ludmilla Zarybnicka</v>
      </c>
      <c r="BB1132" s="63">
        <f>VLOOKUP(L1132,'Status Report'!B:Z,25,0)</f>
        <v>1</v>
      </c>
      <c r="BC1132" s="63">
        <f t="shared" si="271"/>
        <v>50</v>
      </c>
      <c r="BF1132">
        <f>VLOOKUP(L1132,'Status Report'!B:CE,82,0)</f>
        <v>0</v>
      </c>
      <c r="BG1132">
        <f>VLOOKUP(L1132,'Status Report'!B:CF,83,0)</f>
        <v>0</v>
      </c>
      <c r="BH1132">
        <f>VLOOKUP(L1132,'Status Report'!B:CG,84,0)</f>
        <v>0</v>
      </c>
      <c r="BI1132" t="s">
        <v>901</v>
      </c>
      <c r="BJ1132" t="s">
        <v>795</v>
      </c>
      <c r="BM1132" s="67">
        <f t="shared" si="272"/>
        <v>57</v>
      </c>
    </row>
    <row r="1133" spans="1:65" x14ac:dyDescent="0.25">
      <c r="A1133" s="68" t="str">
        <f>VLOOKUP(L1133,'Status Report'!B:CB,79,0)</f>
        <v>Heineken</v>
      </c>
      <c r="C1133">
        <v>20006105</v>
      </c>
      <c r="D1133">
        <v>3090833</v>
      </c>
      <c r="E1133" t="s">
        <v>916</v>
      </c>
      <c r="F1133" t="s">
        <v>849</v>
      </c>
      <c r="G1133" t="str">
        <f>VLOOKUP(D1133,'[2]sold to'!$A:$H,8,0)</f>
        <v>Ivory Coast</v>
      </c>
      <c r="H1133" t="str">
        <f>VLOOKUP(D1133,'[2]sold to'!$A:$I,9,0)</f>
        <v>AMEE</v>
      </c>
      <c r="K1133">
        <v>330</v>
      </c>
      <c r="L1133">
        <v>88019486</v>
      </c>
      <c r="M1133" t="s">
        <v>85</v>
      </c>
      <c r="N1133">
        <v>50</v>
      </c>
      <c r="P1133" t="str">
        <f>VLOOKUP(L1133,'Status Report'!B:AA,26,0)</f>
        <v>China</v>
      </c>
      <c r="Q1133" t="str">
        <f>VLOOKUP(L1133,'Status Report'!B:AB,27,0)</f>
        <v>Indoor signs</v>
      </c>
      <c r="R1133">
        <f>VLOOKUP(L1133,'Status Report'!B:X,23,0)</f>
        <v>100</v>
      </c>
      <c r="S1133" t="str">
        <f>VLOOKUP(L1133,'Status Report'!B:T,19,0)</f>
        <v>Dekkers Visual Communication B.v.</v>
      </c>
      <c r="T1133" s="62">
        <f>VLOOKUP(L1133,'Status Report'!B:E,4,0)</f>
        <v>3</v>
      </c>
      <c r="U1133" s="19">
        <f>_xlfn.IFS(AI1133="Den Bosch",VLOOKUP(L1133,'Status Report'!B:AM,35,0),AI1133="Yantian",VLOOKUP(L1133,'Status Report'!B:AM,36,0),AI1133="",IF(H1133="Asia Pacific",VLOOKUP(L1133,'Status Report'!B:AM,36,0),VLOOKUP(L1133,'Status Report'!B:AM,35,0)),AI1133="Direct shipment",IF(H1133="Asia Pacific",VLOOKUP(L1133,'Status Report'!B:AM,36,0),VLOOKUP(L1133,'Status Report'!B:AM,35,0)))</f>
        <v>154.25</v>
      </c>
      <c r="V1133" s="20">
        <f t="shared" si="259"/>
        <v>7712.5</v>
      </c>
      <c r="W1133" s="19">
        <f>_xlfn.IFS(AI1133="Den Bosch",VLOOKUP(L1133,'Status Report'!B:AM,37,0),AI1133="Yantian",VLOOKUP(L1133,'Status Report'!B:AM,38,0),AI1133="",IF(H1133="Asia Pacific",VLOOKUP(L1133,'Status Report'!B:AM,38,0),VLOOKUP(L1133,'Status Report'!B:AM,37,0)),AI1133="Direct shipment",IF(H1133="Asia Pacific",VLOOKUP(L1133,'Status Report'!B:AM,38,0),VLOOKUP(L1133,'Status Report'!B:AM,37,0)))</f>
        <v>154.25</v>
      </c>
      <c r="X1133" s="20">
        <f t="shared" si="260"/>
        <v>7712.5</v>
      </c>
      <c r="Y1133" s="20">
        <f>_xlfn.IFS(AI1133="Den Bosch",VLOOKUP(L1133,'Status Report'!B:AO,39,0),AI1133="Yantian",VLOOKUP(L1133,'Status Report'!B:AO,40,0),AI1133="",IF(H1133="Asia Pacific",VLOOKUP(L1133,'Status Report'!B:AO,40,0),VLOOKUP(L1133,'Status Report'!B:AO,39,0)),AI1133="Direct shipment",IF(H1133="Asia Pacific",VLOOKUP(L1133,'Status Report'!B:AO,40,0),VLOOKUP(L1133,'Status Report'!B:AO,39,0)))</f>
        <v>0</v>
      </c>
      <c r="Z1133" s="20">
        <f t="shared" si="261"/>
        <v>0</v>
      </c>
      <c r="AA1133" s="20">
        <f t="shared" si="262"/>
        <v>7712.5</v>
      </c>
      <c r="AB1133" s="21">
        <f>_xlfn.IFS(AI1133="Den Bosch",VLOOKUP(L1133,'Status Report'!B:AM,33,0),AI1133="Yantian",VLOOKUP(L1133,'Status Report'!B:AM,34,0),AI1133="",IF(H1133="Asia Pacific",VLOOKUP(L1133,'Status Report'!B:AM,34,0),VLOOKUP(L1133,'Status Report'!B:AM,33,0)),AI1133="Direct shipment",IF(H1133="Asia Pacific",VLOOKUP(L1133,'Status Report'!B:AM,34,0),VLOOKUP(L1133,'Status Report'!B:AM,33,0)))</f>
        <v>133.40280000000001</v>
      </c>
      <c r="AC1133" s="21">
        <f>VLOOKUP(L1133,'Status Report'!B:CE,82,0)</f>
        <v>0</v>
      </c>
      <c r="AD1133" s="21">
        <f t="shared" si="263"/>
        <v>133.40280000000001</v>
      </c>
      <c r="AE1133" s="63">
        <f>VLOOKUP(L1133,'Status Report'!B:W,20,0)</f>
        <v>47</v>
      </c>
      <c r="AF1133" s="63">
        <f>VLOOKUP(L1133,'Status Report'!B:W,21,0)</f>
        <v>35</v>
      </c>
      <c r="AG1133" s="63">
        <f>VLOOKUP(L1133,'Status Report'!B:W,22,0)</f>
        <v>20</v>
      </c>
      <c r="AH1133" s="22">
        <f t="shared" si="264"/>
        <v>1.645</v>
      </c>
      <c r="AI1133" t="s">
        <v>990</v>
      </c>
      <c r="AK1133" s="63">
        <f>IFERROR(VLOOKUP(G1133,ASEAN!A:A,1,0),0)</f>
        <v>0</v>
      </c>
      <c r="AL1133" s="63" t="str">
        <f>IFERROR(VLOOKUP(D1133,'[3]customer specs'!$B$1:$D$65536,3,0),0)</f>
        <v>pallet + label</v>
      </c>
      <c r="AM1133" s="64">
        <f t="shared" si="265"/>
        <v>0</v>
      </c>
      <c r="AN1133" s="64">
        <f t="shared" si="266"/>
        <v>0</v>
      </c>
      <c r="AO1133" s="63"/>
      <c r="AP1133" s="63"/>
      <c r="AQ1133" s="63" t="str">
        <f t="shared" si="267"/>
        <v>no</v>
      </c>
      <c r="AR1133" s="20">
        <f t="shared" si="268"/>
        <v>6670.14</v>
      </c>
      <c r="AS1133" s="63"/>
      <c r="AT1133" s="23">
        <f t="shared" si="258"/>
        <v>0.12</v>
      </c>
      <c r="AU1133" s="65">
        <f t="shared" si="269"/>
        <v>151.59409090909094</v>
      </c>
      <c r="AV1133" s="65"/>
      <c r="AW1133" s="65">
        <f t="shared" si="270"/>
        <v>7579.7045454545469</v>
      </c>
      <c r="AX1133" s="65"/>
      <c r="AY1133" s="63">
        <f>VLOOKUP(L1133,'Status Report'!B:CF,81,0)</f>
        <v>0</v>
      </c>
      <c r="AZ1133" s="63" t="str">
        <f>VLOOKUP(L1133,'Status Report'!B:S,18,0)</f>
        <v>Ludmilla Zarybnicka</v>
      </c>
      <c r="BB1133" s="63">
        <f>VLOOKUP(L1133,'Status Report'!B:Z,25,0)</f>
        <v>1</v>
      </c>
      <c r="BC1133" s="63">
        <f t="shared" si="271"/>
        <v>50</v>
      </c>
      <c r="BF1133">
        <f>VLOOKUP(L1133,'Status Report'!B:CE,82,0)</f>
        <v>0</v>
      </c>
      <c r="BG1133">
        <f>VLOOKUP(L1133,'Status Report'!B:CF,83,0)</f>
        <v>0</v>
      </c>
      <c r="BH1133">
        <f>VLOOKUP(L1133,'Status Report'!B:CG,84,0)</f>
        <v>0</v>
      </c>
      <c r="BI1133" t="s">
        <v>901</v>
      </c>
      <c r="BJ1133" t="s">
        <v>795</v>
      </c>
      <c r="BM1133" s="67">
        <f t="shared" si="272"/>
        <v>96</v>
      </c>
    </row>
    <row r="1134" spans="1:65" x14ac:dyDescent="0.25">
      <c r="A1134" s="68" t="str">
        <f>VLOOKUP(L1134,'Status Report'!B:CB,79,0)</f>
        <v>Heineken</v>
      </c>
      <c r="C1134">
        <v>20006105</v>
      </c>
      <c r="D1134">
        <v>3090833</v>
      </c>
      <c r="E1134" t="s">
        <v>916</v>
      </c>
      <c r="F1134" t="s">
        <v>849</v>
      </c>
      <c r="G1134" t="str">
        <f>VLOOKUP(D1134,'[2]sold to'!$A:$H,8,0)</f>
        <v>Ivory Coast</v>
      </c>
      <c r="H1134" t="str">
        <f>VLOOKUP(D1134,'[2]sold to'!$A:$I,9,0)</f>
        <v>AMEE</v>
      </c>
      <c r="K1134">
        <v>340</v>
      </c>
      <c r="L1134">
        <v>88022148</v>
      </c>
      <c r="M1134" t="s">
        <v>110</v>
      </c>
      <c r="N1134">
        <v>50</v>
      </c>
      <c r="P1134" t="str">
        <f>VLOOKUP(L1134,'Status Report'!B:AA,26,0)</f>
        <v>China</v>
      </c>
      <c r="Q1134" t="str">
        <f>VLOOKUP(L1134,'Status Report'!B:AB,27,0)</f>
        <v>Indoor signs</v>
      </c>
      <c r="R1134">
        <f>VLOOKUP(L1134,'Status Report'!B:X,23,0)</f>
        <v>250</v>
      </c>
      <c r="S1134" t="str">
        <f>VLOOKUP(L1134,'Status Report'!B:T,19,0)</f>
        <v>Dekkers Visual Communication B.v.</v>
      </c>
      <c r="T1134" s="62">
        <f>VLOOKUP(L1134,'Status Report'!B:E,4,0)</f>
        <v>3</v>
      </c>
      <c r="U1134" s="19">
        <f>_xlfn.IFS(AI1134="Den Bosch",VLOOKUP(L1134,'Status Report'!B:AM,35,0),AI1134="Yantian",VLOOKUP(L1134,'Status Report'!B:AM,36,0),AI1134="",IF(H1134="Asia Pacific",VLOOKUP(L1134,'Status Report'!B:AM,36,0),VLOOKUP(L1134,'Status Report'!B:AM,35,0)),AI1134="Direct shipment",IF(H1134="Asia Pacific",VLOOKUP(L1134,'Status Report'!B:AM,36,0),VLOOKUP(L1134,'Status Report'!B:AM,35,0)))</f>
        <v>150.96</v>
      </c>
      <c r="V1134" s="20">
        <f t="shared" si="259"/>
        <v>7548</v>
      </c>
      <c r="W1134" s="19">
        <f>_xlfn.IFS(AI1134="Den Bosch",VLOOKUP(L1134,'Status Report'!B:AM,37,0),AI1134="Yantian",VLOOKUP(L1134,'Status Report'!B:AM,38,0),AI1134="",IF(H1134="Asia Pacific",VLOOKUP(L1134,'Status Report'!B:AM,38,0),VLOOKUP(L1134,'Status Report'!B:AM,37,0)),AI1134="Direct shipment",IF(H1134="Asia Pacific",VLOOKUP(L1134,'Status Report'!B:AM,38,0),VLOOKUP(L1134,'Status Report'!B:AM,37,0)))</f>
        <v>150.96</v>
      </c>
      <c r="X1134" s="20">
        <f t="shared" si="260"/>
        <v>7548</v>
      </c>
      <c r="Y1134" s="20">
        <f>_xlfn.IFS(AI1134="Den Bosch",VLOOKUP(L1134,'Status Report'!B:AO,39,0),AI1134="Yantian",VLOOKUP(L1134,'Status Report'!B:AO,40,0),AI1134="",IF(H1134="Asia Pacific",VLOOKUP(L1134,'Status Report'!B:AO,40,0),VLOOKUP(L1134,'Status Report'!B:AO,39,0)),AI1134="Direct shipment",IF(H1134="Asia Pacific",VLOOKUP(L1134,'Status Report'!B:AO,40,0),VLOOKUP(L1134,'Status Report'!B:AO,39,0)))</f>
        <v>0</v>
      </c>
      <c r="Z1134" s="20">
        <f t="shared" si="261"/>
        <v>0</v>
      </c>
      <c r="AA1134" s="20">
        <f t="shared" si="262"/>
        <v>7548</v>
      </c>
      <c r="AB1134" s="21">
        <f>_xlfn.IFS(AI1134="Den Bosch",VLOOKUP(L1134,'Status Report'!B:AM,33,0),AI1134="Yantian",VLOOKUP(L1134,'Status Report'!B:AM,34,0),AI1134="",IF(H1134="Asia Pacific",VLOOKUP(L1134,'Status Report'!B:AM,34,0),VLOOKUP(L1134,'Status Report'!B:AM,33,0)),AI1134="Direct shipment",IF(H1134="Asia Pacific",VLOOKUP(L1134,'Status Report'!B:AM,34,0),VLOOKUP(L1134,'Status Report'!B:AM,33,0)))</f>
        <v>130.55280000000002</v>
      </c>
      <c r="AC1134" s="21">
        <f>VLOOKUP(L1134,'Status Report'!B:CE,82,0)</f>
        <v>0</v>
      </c>
      <c r="AD1134" s="21">
        <f t="shared" si="263"/>
        <v>130.55280000000002</v>
      </c>
      <c r="AE1134" s="63">
        <f>VLOOKUP(L1134,'Status Report'!B:W,20,0)</f>
        <v>39</v>
      </c>
      <c r="AF1134" s="63">
        <f>VLOOKUP(L1134,'Status Report'!B:W,21,0)</f>
        <v>57</v>
      </c>
      <c r="AG1134" s="63">
        <f>VLOOKUP(L1134,'Status Report'!B:W,22,0)</f>
        <v>13</v>
      </c>
      <c r="AH1134" s="22">
        <f t="shared" si="264"/>
        <v>1.44495</v>
      </c>
      <c r="AI1134" t="s">
        <v>990</v>
      </c>
      <c r="AK1134" s="63">
        <f>IFERROR(VLOOKUP(G1134,ASEAN!A:A,1,0),0)</f>
        <v>0</v>
      </c>
      <c r="AL1134" s="63" t="str">
        <f>IFERROR(VLOOKUP(D1134,'[3]customer specs'!$B$1:$D$65536,3,0),0)</f>
        <v>pallet + label</v>
      </c>
      <c r="AM1134" s="64">
        <f t="shared" si="265"/>
        <v>0</v>
      </c>
      <c r="AN1134" s="64">
        <f t="shared" si="266"/>
        <v>0</v>
      </c>
      <c r="AO1134" s="63"/>
      <c r="AP1134" s="63"/>
      <c r="AQ1134" s="63" t="str">
        <f t="shared" si="267"/>
        <v>no</v>
      </c>
      <c r="AR1134" s="20">
        <f t="shared" si="268"/>
        <v>6527.6400000000012</v>
      </c>
      <c r="AS1134" s="63"/>
      <c r="AT1134" s="23">
        <f t="shared" si="258"/>
        <v>0.12</v>
      </c>
      <c r="AU1134" s="65">
        <f t="shared" si="269"/>
        <v>148.35545454545456</v>
      </c>
      <c r="AV1134" s="65"/>
      <c r="AW1134" s="65">
        <f t="shared" si="270"/>
        <v>7417.7727272727279</v>
      </c>
      <c r="AX1134" s="65"/>
      <c r="AY1134" s="63">
        <f>VLOOKUP(L1134,'Status Report'!B:CF,81,0)</f>
        <v>0</v>
      </c>
      <c r="AZ1134" s="63" t="str">
        <f>VLOOKUP(L1134,'Status Report'!B:S,18,0)</f>
        <v>Ludmilla Zarybnicka</v>
      </c>
      <c r="BB1134" s="63">
        <f>VLOOKUP(L1134,'Status Report'!B:Z,25,0)</f>
        <v>1</v>
      </c>
      <c r="BC1134" s="63">
        <f t="shared" si="271"/>
        <v>50</v>
      </c>
      <c r="BF1134">
        <f>VLOOKUP(L1134,'Status Report'!B:CE,82,0)</f>
        <v>0</v>
      </c>
      <c r="BG1134">
        <f>VLOOKUP(L1134,'Status Report'!B:CF,83,0)</f>
        <v>0</v>
      </c>
      <c r="BH1134">
        <f>VLOOKUP(L1134,'Status Report'!B:CG,84,0)</f>
        <v>0</v>
      </c>
      <c r="BI1134" t="s">
        <v>901</v>
      </c>
      <c r="BJ1134" t="s">
        <v>795</v>
      </c>
      <c r="BM1134" s="67">
        <f t="shared" si="272"/>
        <v>55</v>
      </c>
    </row>
    <row r="1135" spans="1:65" x14ac:dyDescent="0.25">
      <c r="A1135" s="68" t="str">
        <f>VLOOKUP(L1135,'Status Report'!B:CB,79,0)</f>
        <v>Heineken</v>
      </c>
      <c r="C1135">
        <v>20006105</v>
      </c>
      <c r="D1135">
        <v>3090833</v>
      </c>
      <c r="E1135" t="s">
        <v>916</v>
      </c>
      <c r="F1135" t="s">
        <v>849</v>
      </c>
      <c r="G1135" t="str">
        <f>VLOOKUP(D1135,'[2]sold to'!$A:$H,8,0)</f>
        <v>Ivory Coast</v>
      </c>
      <c r="H1135" t="str">
        <f>VLOOKUP(D1135,'[2]sold to'!$A:$I,9,0)</f>
        <v>AMEE</v>
      </c>
      <c r="K1135">
        <v>350</v>
      </c>
      <c r="L1135">
        <v>88023298</v>
      </c>
      <c r="M1135" t="s">
        <v>799</v>
      </c>
      <c r="N1135">
        <v>10</v>
      </c>
      <c r="P1135" t="str">
        <f>VLOOKUP(L1135,'Status Report'!B:AA,26,0)</f>
        <v>China</v>
      </c>
      <c r="Q1135" t="str">
        <f>VLOOKUP(L1135,'Status Report'!B:AB,27,0)</f>
        <v>Premiums</v>
      </c>
      <c r="R1135">
        <f>VLOOKUP(L1135,'Status Report'!B:X,23,0)</f>
        <v>200</v>
      </c>
      <c r="S1135" t="str">
        <f>VLOOKUP(L1135,'Status Report'!B:T,19,0)</f>
        <v>Asian Sourcing Link</v>
      </c>
      <c r="T1135" s="62">
        <f>VLOOKUP(L1135,'Status Report'!B:E,4,0)</f>
        <v>3</v>
      </c>
      <c r="U1135" s="19">
        <f>_xlfn.IFS(AI1135="Den Bosch",VLOOKUP(L1135,'Status Report'!B:AM,35,0),AI1135="Yantian",VLOOKUP(L1135,'Status Report'!B:AM,36,0),AI1135="",IF(H1135="Asia Pacific",VLOOKUP(L1135,'Status Report'!B:AM,36,0),VLOOKUP(L1135,'Status Report'!B:AM,35,0)),AI1135="Direct shipment",IF(H1135="Asia Pacific",VLOOKUP(L1135,'Status Report'!B:AM,36,0),VLOOKUP(L1135,'Status Report'!B:AM,35,0)))</f>
        <v>59.3</v>
      </c>
      <c r="V1135" s="20">
        <f t="shared" si="259"/>
        <v>593</v>
      </c>
      <c r="W1135" s="19">
        <f>_xlfn.IFS(AI1135="Den Bosch",VLOOKUP(L1135,'Status Report'!B:AM,37,0),AI1135="Yantian",VLOOKUP(L1135,'Status Report'!B:AM,38,0),AI1135="",IF(H1135="Asia Pacific",VLOOKUP(L1135,'Status Report'!B:AM,38,0),VLOOKUP(L1135,'Status Report'!B:AM,37,0)),AI1135="Direct shipment",IF(H1135="Asia Pacific",VLOOKUP(L1135,'Status Report'!B:AM,38,0),VLOOKUP(L1135,'Status Report'!B:AM,37,0)))</f>
        <v>59.3</v>
      </c>
      <c r="X1135" s="20">
        <f t="shared" si="260"/>
        <v>593</v>
      </c>
      <c r="Y1135" s="20">
        <f>_xlfn.IFS(AI1135="Den Bosch",VLOOKUP(L1135,'Status Report'!B:AO,39,0),AI1135="Yantian",VLOOKUP(L1135,'Status Report'!B:AO,40,0),AI1135="",IF(H1135="Asia Pacific",VLOOKUP(L1135,'Status Report'!B:AO,40,0),VLOOKUP(L1135,'Status Report'!B:AO,39,0)),AI1135="Direct shipment",IF(H1135="Asia Pacific",VLOOKUP(L1135,'Status Report'!B:AO,40,0),VLOOKUP(L1135,'Status Report'!B:AO,39,0)))</f>
        <v>0</v>
      </c>
      <c r="Z1135" s="20">
        <f t="shared" si="261"/>
        <v>0</v>
      </c>
      <c r="AA1135" s="20">
        <f t="shared" si="262"/>
        <v>593</v>
      </c>
      <c r="AB1135" s="21">
        <f>_xlfn.IFS(AI1135="Den Bosch",VLOOKUP(L1135,'Status Report'!B:AM,33,0),AI1135="Yantian",VLOOKUP(L1135,'Status Report'!B:AM,34,0),AI1135="",IF(H1135="Asia Pacific",VLOOKUP(L1135,'Status Report'!B:AM,34,0),VLOOKUP(L1135,'Status Report'!B:AM,33,0)),AI1135="Direct shipment",IF(H1135="Asia Pacific",VLOOKUP(L1135,'Status Report'!B:AM,34,0),VLOOKUP(L1135,'Status Report'!B:AM,33,0)))</f>
        <v>57.000000000000007</v>
      </c>
      <c r="AC1135" s="21">
        <f>VLOOKUP(L1135,'Status Report'!B:CE,82,0)</f>
        <v>0</v>
      </c>
      <c r="AD1135" s="21">
        <f t="shared" si="263"/>
        <v>57.000000000000007</v>
      </c>
      <c r="AE1135" s="63">
        <f>VLOOKUP(L1135,'Status Report'!B:W,20,0)</f>
        <v>27.5</v>
      </c>
      <c r="AF1135" s="63">
        <f>VLOOKUP(L1135,'Status Report'!B:W,21,0)</f>
        <v>26</v>
      </c>
      <c r="AG1135" s="63">
        <f>VLOOKUP(L1135,'Status Report'!B:W,22,0)</f>
        <v>30</v>
      </c>
      <c r="AH1135" s="22">
        <f t="shared" si="264"/>
        <v>0.2145</v>
      </c>
      <c r="AI1135" t="s">
        <v>990</v>
      </c>
      <c r="AK1135" s="63">
        <f>IFERROR(VLOOKUP(G1135,ASEAN!A:A,1,0),0)</f>
        <v>0</v>
      </c>
      <c r="AL1135" s="63" t="str">
        <f>IFERROR(VLOOKUP(D1135,'[3]customer specs'!$B$1:$D$65536,3,0),0)</f>
        <v>pallet + label</v>
      </c>
      <c r="AM1135" s="64">
        <f t="shared" si="265"/>
        <v>0</v>
      </c>
      <c r="AN1135" s="64">
        <f t="shared" si="266"/>
        <v>0</v>
      </c>
      <c r="AO1135" s="63"/>
      <c r="AP1135" s="63"/>
      <c r="AQ1135" s="63" t="str">
        <f t="shared" si="267"/>
        <v>no</v>
      </c>
      <c r="AR1135" s="20">
        <f t="shared" si="268"/>
        <v>570.00000000000011</v>
      </c>
      <c r="AS1135" s="63"/>
      <c r="AT1135" s="23">
        <f t="shared" si="258"/>
        <v>0.12</v>
      </c>
      <c r="AU1135" s="65">
        <f t="shared" si="269"/>
        <v>64.77272727272728</v>
      </c>
      <c r="AV1135" s="65"/>
      <c r="AW1135" s="65">
        <f t="shared" si="270"/>
        <v>647.72727272727275</v>
      </c>
      <c r="AX1135" s="65"/>
      <c r="AY1135" s="63">
        <f>VLOOKUP(L1135,'Status Report'!B:CF,81,0)</f>
        <v>0</v>
      </c>
      <c r="AZ1135" s="63" t="str">
        <f>VLOOKUP(L1135,'Status Report'!B:S,18,0)</f>
        <v>Ellina Smirnova</v>
      </c>
      <c r="BB1135" s="63">
        <f>VLOOKUP(L1135,'Status Report'!B:Z,25,0)</f>
        <v>5</v>
      </c>
      <c r="BC1135" s="63">
        <f t="shared" si="271"/>
        <v>50</v>
      </c>
      <c r="BF1135">
        <f>VLOOKUP(L1135,'Status Report'!B:CE,82,0)</f>
        <v>0</v>
      </c>
      <c r="BG1135">
        <f>VLOOKUP(L1135,'Status Report'!B:CF,83,0)</f>
        <v>0</v>
      </c>
      <c r="BH1135">
        <f>VLOOKUP(L1135,'Status Report'!B:CG,84,0)</f>
        <v>0</v>
      </c>
      <c r="BI1135" t="s">
        <v>901</v>
      </c>
      <c r="BJ1135" t="s">
        <v>795</v>
      </c>
      <c r="BM1135" s="67">
        <f t="shared" si="272"/>
        <v>117</v>
      </c>
    </row>
    <row r="1136" spans="1:65" x14ac:dyDescent="0.25">
      <c r="A1136" s="68" t="str">
        <f>VLOOKUP(L1136,'Status Report'!B:CB,79,0)</f>
        <v>Heineken</v>
      </c>
      <c r="C1136">
        <v>20006105</v>
      </c>
      <c r="D1136">
        <v>3090833</v>
      </c>
      <c r="E1136" t="s">
        <v>916</v>
      </c>
      <c r="F1136" t="s">
        <v>849</v>
      </c>
      <c r="G1136" t="str">
        <f>VLOOKUP(D1136,'[2]sold to'!$A:$H,8,0)</f>
        <v>Ivory Coast</v>
      </c>
      <c r="H1136" t="str">
        <f>VLOOKUP(D1136,'[2]sold to'!$A:$I,9,0)</f>
        <v>AMEE</v>
      </c>
      <c r="K1136">
        <v>360</v>
      </c>
      <c r="L1136">
        <v>88023319</v>
      </c>
      <c r="M1136" t="s">
        <v>72</v>
      </c>
      <c r="N1136">
        <v>9</v>
      </c>
      <c r="P1136" t="str">
        <f>VLOOKUP(L1136,'Status Report'!B:AA,26,0)</f>
        <v>China</v>
      </c>
      <c r="Q1136" t="str">
        <f>VLOOKUP(L1136,'Status Report'!B:AB,27,0)</f>
        <v>Premiums</v>
      </c>
      <c r="R1136">
        <f>VLOOKUP(L1136,'Status Report'!B:X,23,0)</f>
        <v>84</v>
      </c>
      <c r="S1136" t="str">
        <f>VLOOKUP(L1136,'Status Report'!B:T,19,0)</f>
        <v>Promocean The Netherlands BV</v>
      </c>
      <c r="T1136" s="62">
        <f>VLOOKUP(L1136,'Status Report'!B:E,4,0)</f>
        <v>1</v>
      </c>
      <c r="U1136" s="19">
        <f>_xlfn.IFS(AI1136="Den Bosch",VLOOKUP(L1136,'Status Report'!B:AM,35,0),AI1136="Yantian",VLOOKUP(L1136,'Status Report'!B:AM,36,0),AI1136="",IF(H1136="Asia Pacific",VLOOKUP(L1136,'Status Report'!B:AM,36,0),VLOOKUP(L1136,'Status Report'!B:AM,35,0)),AI1136="Direct shipment",IF(H1136="Asia Pacific",VLOOKUP(L1136,'Status Report'!B:AM,36,0),VLOOKUP(L1136,'Status Report'!B:AM,35,0)))</f>
        <v>45.78</v>
      </c>
      <c r="V1136" s="20">
        <f t="shared" si="259"/>
        <v>412.02</v>
      </c>
      <c r="W1136" s="19">
        <f>_xlfn.IFS(AI1136="Den Bosch",VLOOKUP(L1136,'Status Report'!B:AM,37,0),AI1136="Yantian",VLOOKUP(L1136,'Status Report'!B:AM,38,0),AI1136="",IF(H1136="Asia Pacific",VLOOKUP(L1136,'Status Report'!B:AM,38,0),VLOOKUP(L1136,'Status Report'!B:AM,37,0)),AI1136="Direct shipment",IF(H1136="Asia Pacific",VLOOKUP(L1136,'Status Report'!B:AM,38,0),VLOOKUP(L1136,'Status Report'!B:AM,37,0)))</f>
        <v>45.78</v>
      </c>
      <c r="X1136" s="20">
        <f t="shared" si="260"/>
        <v>412.02</v>
      </c>
      <c r="Y1136" s="20">
        <f>_xlfn.IFS(AI1136="Den Bosch",VLOOKUP(L1136,'Status Report'!B:AO,39,0),AI1136="Yantian",VLOOKUP(L1136,'Status Report'!B:AO,40,0),AI1136="",IF(H1136="Asia Pacific",VLOOKUP(L1136,'Status Report'!B:AO,40,0),VLOOKUP(L1136,'Status Report'!B:AO,39,0)),AI1136="Direct shipment",IF(H1136="Asia Pacific",VLOOKUP(L1136,'Status Report'!B:AO,40,0),VLOOKUP(L1136,'Status Report'!B:AO,39,0)))</f>
        <v>0</v>
      </c>
      <c r="Z1136" s="20">
        <f t="shared" si="261"/>
        <v>0</v>
      </c>
      <c r="AA1136" s="20">
        <f t="shared" si="262"/>
        <v>412.02</v>
      </c>
      <c r="AB1136" s="21">
        <f>_xlfn.IFS(AI1136="Den Bosch",VLOOKUP(L1136,'Status Report'!B:AM,33,0),AI1136="Yantian",VLOOKUP(L1136,'Status Report'!B:AM,34,0),AI1136="",IF(H1136="Asia Pacific",VLOOKUP(L1136,'Status Report'!B:AM,34,0),VLOOKUP(L1136,'Status Report'!B:AM,33,0)),AI1136="Direct shipment",IF(H1136="Asia Pacific",VLOOKUP(L1136,'Status Report'!B:AM,34,0),VLOOKUP(L1136,'Status Report'!B:AM,33,0)))</f>
        <v>38.563200000000002</v>
      </c>
      <c r="AC1136" s="21">
        <f>VLOOKUP(L1136,'Status Report'!B:CE,82,0)</f>
        <v>0</v>
      </c>
      <c r="AD1136" s="21">
        <f t="shared" si="263"/>
        <v>38.563200000000002</v>
      </c>
      <c r="AE1136" s="63">
        <f>VLOOKUP(L1136,'Status Report'!B:W,20,0)</f>
        <v>41</v>
      </c>
      <c r="AF1136" s="63">
        <f>VLOOKUP(L1136,'Status Report'!B:W,21,0)</f>
        <v>31</v>
      </c>
      <c r="AG1136" s="63">
        <f>VLOOKUP(L1136,'Status Report'!B:W,22,0)</f>
        <v>25</v>
      </c>
      <c r="AH1136" s="22">
        <f t="shared" si="264"/>
        <v>0.28597499999999998</v>
      </c>
      <c r="AK1136" s="63">
        <f>IFERROR(VLOOKUP(G1136,ASEAN!A:A,1,0),0)</f>
        <v>0</v>
      </c>
      <c r="AL1136" s="63" t="str">
        <f>IFERROR(VLOOKUP(D1136,'[3]customer specs'!$B$1:$D$65536,3,0),0)</f>
        <v>pallet + label</v>
      </c>
      <c r="AM1136" s="64">
        <f t="shared" si="265"/>
        <v>0</v>
      </c>
      <c r="AN1136" s="64">
        <f t="shared" si="266"/>
        <v>0</v>
      </c>
      <c r="AO1136" s="63"/>
      <c r="AP1136" s="63"/>
      <c r="AQ1136" s="63" t="str">
        <f t="shared" si="267"/>
        <v>no</v>
      </c>
      <c r="AR1136" s="20">
        <f t="shared" si="268"/>
        <v>347.06880000000001</v>
      </c>
      <c r="AS1136" s="63"/>
      <c r="AT1136" s="23">
        <f t="shared" si="258"/>
        <v>0.12</v>
      </c>
      <c r="AU1136" s="65">
        <f t="shared" si="269"/>
        <v>43.82181818181818</v>
      </c>
      <c r="AV1136" s="65"/>
      <c r="AW1136" s="65">
        <f t="shared" si="270"/>
        <v>394.39636363636362</v>
      </c>
      <c r="AX1136" s="65"/>
      <c r="AY1136" s="63">
        <f>VLOOKUP(L1136,'Status Report'!B:CF,81,0)</f>
        <v>0</v>
      </c>
      <c r="AZ1136" s="63" t="str">
        <f>VLOOKUP(L1136,'Status Report'!B:S,18,0)</f>
        <v>Ellina Smirnova</v>
      </c>
      <c r="BB1136" s="63">
        <f>VLOOKUP(L1136,'Status Report'!B:Z,25,0)</f>
        <v>6</v>
      </c>
      <c r="BC1136" s="63">
        <f t="shared" si="271"/>
        <v>54</v>
      </c>
      <c r="BF1136">
        <f>VLOOKUP(L1136,'Status Report'!B:CE,82,0)</f>
        <v>0</v>
      </c>
      <c r="BG1136">
        <f>VLOOKUP(L1136,'Status Report'!B:CF,83,0)</f>
        <v>0</v>
      </c>
      <c r="BH1136">
        <f>VLOOKUP(L1136,'Status Report'!B:CG,84,0)</f>
        <v>0</v>
      </c>
      <c r="BI1136" t="s">
        <v>901</v>
      </c>
      <c r="BJ1136" t="s">
        <v>795</v>
      </c>
      <c r="BM1136" s="67">
        <f t="shared" si="272"/>
        <v>46</v>
      </c>
    </row>
    <row r="1137" spans="1:65" x14ac:dyDescent="0.25">
      <c r="A1137" s="68" t="str">
        <f>VLOOKUP(L1137,'Status Report'!B:CB,79,0)</f>
        <v>Heineken</v>
      </c>
      <c r="C1137">
        <v>20006105</v>
      </c>
      <c r="D1137">
        <v>3090833</v>
      </c>
      <c r="E1137" t="s">
        <v>916</v>
      </c>
      <c r="F1137" t="s">
        <v>849</v>
      </c>
      <c r="G1137" t="str">
        <f>VLOOKUP(D1137,'[2]sold to'!$A:$H,8,0)</f>
        <v>Ivory Coast</v>
      </c>
      <c r="H1137" t="str">
        <f>VLOOKUP(D1137,'[2]sold to'!$A:$I,9,0)</f>
        <v>AMEE</v>
      </c>
      <c r="K1137">
        <v>370</v>
      </c>
      <c r="L1137">
        <v>88023592</v>
      </c>
      <c r="M1137" t="s">
        <v>140</v>
      </c>
      <c r="N1137">
        <v>50</v>
      </c>
      <c r="P1137" t="str">
        <f>VLOOKUP(L1137,'Status Report'!B:AA,26,0)</f>
        <v>China</v>
      </c>
      <c r="Q1137" t="str">
        <f>VLOOKUP(L1137,'Status Report'!B:AB,27,0)</f>
        <v>Bar support</v>
      </c>
      <c r="R1137">
        <f>VLOOKUP(L1137,'Status Report'!B:X,23,0)</f>
        <v>200</v>
      </c>
      <c r="S1137" t="str">
        <f>VLOOKUP(L1137,'Status Report'!B:T,19,0)</f>
        <v>Promocean The Netherlands BV</v>
      </c>
      <c r="T1137" s="62">
        <f>VLOOKUP(L1137,'Status Report'!B:E,4,0)</f>
        <v>3</v>
      </c>
      <c r="U1137" s="19">
        <f>_xlfn.IFS(AI1137="Den Bosch",VLOOKUP(L1137,'Status Report'!B:AM,35,0),AI1137="Yantian",VLOOKUP(L1137,'Status Report'!B:AM,36,0),AI1137="",IF(H1137="Asia Pacific",VLOOKUP(L1137,'Status Report'!B:AM,36,0),VLOOKUP(L1137,'Status Report'!B:AM,35,0)),AI1137="Direct shipment",IF(H1137="Asia Pacific",VLOOKUP(L1137,'Status Report'!B:AM,36,0),VLOOKUP(L1137,'Status Report'!B:AM,35,0)))</f>
        <v>62.199999999999996</v>
      </c>
      <c r="V1137" s="20">
        <f t="shared" si="259"/>
        <v>3110</v>
      </c>
      <c r="W1137" s="19">
        <f>_xlfn.IFS(AI1137="Den Bosch",VLOOKUP(L1137,'Status Report'!B:AM,37,0),AI1137="Yantian",VLOOKUP(L1137,'Status Report'!B:AM,38,0),AI1137="",IF(H1137="Asia Pacific",VLOOKUP(L1137,'Status Report'!B:AM,38,0),VLOOKUP(L1137,'Status Report'!B:AM,37,0)),AI1137="Direct shipment",IF(H1137="Asia Pacific",VLOOKUP(L1137,'Status Report'!B:AM,38,0),VLOOKUP(L1137,'Status Report'!B:AM,37,0)))</f>
        <v>62.199999999999996</v>
      </c>
      <c r="X1137" s="20">
        <f t="shared" si="260"/>
        <v>3110</v>
      </c>
      <c r="Y1137" s="20">
        <f>_xlfn.IFS(AI1137="Den Bosch",VLOOKUP(L1137,'Status Report'!B:AO,39,0),AI1137="Yantian",VLOOKUP(L1137,'Status Report'!B:AO,40,0),AI1137="",IF(H1137="Asia Pacific",VLOOKUP(L1137,'Status Report'!B:AO,40,0),VLOOKUP(L1137,'Status Report'!B:AO,39,0)),AI1137="Direct shipment",IF(H1137="Asia Pacific",VLOOKUP(L1137,'Status Report'!B:AO,40,0),VLOOKUP(L1137,'Status Report'!B:AO,39,0)))</f>
        <v>0</v>
      </c>
      <c r="Z1137" s="20">
        <f t="shared" si="261"/>
        <v>0</v>
      </c>
      <c r="AA1137" s="20">
        <f t="shared" si="262"/>
        <v>3110</v>
      </c>
      <c r="AB1137" s="21">
        <f>_xlfn.IFS(AI1137="Den Bosch",VLOOKUP(L1137,'Status Report'!B:AM,33,0),AI1137="Yantian",VLOOKUP(L1137,'Status Report'!B:AM,34,0),AI1137="",IF(H1137="Asia Pacific",VLOOKUP(L1137,'Status Report'!B:AM,34,0),VLOOKUP(L1137,'Status Report'!B:AM,33,0)),AI1137="Direct shipment",IF(H1137="Asia Pacific",VLOOKUP(L1137,'Status Report'!B:AM,34,0),VLOOKUP(L1137,'Status Report'!B:AM,33,0)))</f>
        <v>50.262600000000006</v>
      </c>
      <c r="AC1137" s="21">
        <f>VLOOKUP(L1137,'Status Report'!B:CE,82,0)</f>
        <v>0</v>
      </c>
      <c r="AD1137" s="21">
        <f t="shared" si="263"/>
        <v>50.262600000000006</v>
      </c>
      <c r="AE1137" s="63">
        <f>VLOOKUP(L1137,'Status Report'!B:W,20,0)</f>
        <v>37.6</v>
      </c>
      <c r="AF1137" s="63">
        <f>VLOOKUP(L1137,'Status Report'!B:W,21,0)</f>
        <v>37.299999999999997</v>
      </c>
      <c r="AG1137" s="63">
        <f>VLOOKUP(L1137,'Status Report'!B:W,22,0)</f>
        <v>12</v>
      </c>
      <c r="AH1137" s="22">
        <f t="shared" si="264"/>
        <v>0.84148800000000012</v>
      </c>
      <c r="AI1137" t="s">
        <v>990</v>
      </c>
      <c r="AK1137" s="63">
        <f>IFERROR(VLOOKUP(G1137,ASEAN!A:A,1,0),0)</f>
        <v>0</v>
      </c>
      <c r="AL1137" s="63" t="str">
        <f>IFERROR(VLOOKUP(D1137,'[3]customer specs'!$B$1:$D$65536,3,0),0)</f>
        <v>pallet + label</v>
      </c>
      <c r="AM1137" s="64">
        <f t="shared" si="265"/>
        <v>0</v>
      </c>
      <c r="AN1137" s="64">
        <f t="shared" si="266"/>
        <v>0</v>
      </c>
      <c r="AO1137" s="63"/>
      <c r="AP1137" s="63"/>
      <c r="AQ1137" s="63" t="str">
        <f t="shared" si="267"/>
        <v>no</v>
      </c>
      <c r="AR1137" s="20">
        <f t="shared" si="268"/>
        <v>2513.13</v>
      </c>
      <c r="AS1137" s="63"/>
      <c r="AT1137" s="23">
        <f t="shared" si="258"/>
        <v>0.12</v>
      </c>
      <c r="AU1137" s="65">
        <f t="shared" si="269"/>
        <v>57.116590909090917</v>
      </c>
      <c r="AV1137" s="65"/>
      <c r="AW1137" s="65">
        <f t="shared" si="270"/>
        <v>2855.829545454546</v>
      </c>
      <c r="AX1137" s="65"/>
      <c r="AY1137" s="63">
        <f>VLOOKUP(L1137,'Status Report'!B:CF,81,0)</f>
        <v>0</v>
      </c>
      <c r="AZ1137" s="63" t="str">
        <f>VLOOKUP(L1137,'Status Report'!B:S,18,0)</f>
        <v>Ellina Smirnova</v>
      </c>
      <c r="BB1137" s="63">
        <f>VLOOKUP(L1137,'Status Report'!B:Z,25,0)</f>
        <v>10</v>
      </c>
      <c r="BC1137" s="63">
        <f t="shared" si="271"/>
        <v>500</v>
      </c>
      <c r="BF1137">
        <f>VLOOKUP(L1137,'Status Report'!B:CE,82,0)</f>
        <v>0</v>
      </c>
      <c r="BG1137">
        <f>VLOOKUP(L1137,'Status Report'!B:CF,83,0)</f>
        <v>0</v>
      </c>
      <c r="BH1137">
        <f>VLOOKUP(L1137,'Status Report'!B:CG,84,0)</f>
        <v>0</v>
      </c>
      <c r="BI1137" t="s">
        <v>901</v>
      </c>
      <c r="BJ1137" t="s">
        <v>795</v>
      </c>
      <c r="BM1137" s="67">
        <f t="shared" si="272"/>
        <v>136</v>
      </c>
    </row>
    <row r="1138" spans="1:65" x14ac:dyDescent="0.25">
      <c r="A1138" s="68" t="str">
        <f>VLOOKUP(L1138,'Status Report'!B:CB,79,0)</f>
        <v>Heineken</v>
      </c>
      <c r="C1138">
        <v>20006105</v>
      </c>
      <c r="D1138">
        <v>3090833</v>
      </c>
      <c r="E1138" t="s">
        <v>916</v>
      </c>
      <c r="F1138" t="s">
        <v>849</v>
      </c>
      <c r="G1138" t="str">
        <f>VLOOKUP(D1138,'[2]sold to'!$A:$H,8,0)</f>
        <v>Ivory Coast</v>
      </c>
      <c r="H1138" t="str">
        <f>VLOOKUP(D1138,'[2]sold to'!$A:$I,9,0)</f>
        <v>AMEE</v>
      </c>
      <c r="K1138">
        <v>380</v>
      </c>
      <c r="L1138">
        <v>88026702</v>
      </c>
      <c r="M1138" t="s">
        <v>829</v>
      </c>
      <c r="N1138">
        <v>1</v>
      </c>
      <c r="P1138" t="str">
        <f>VLOOKUP(L1138,'Status Report'!B:AA,26,0)</f>
        <v>China</v>
      </c>
      <c r="Q1138" t="str">
        <f>VLOOKUP(L1138,'Status Report'!B:AB,27,0)</f>
        <v>Indoor signs</v>
      </c>
      <c r="R1138">
        <f>VLOOKUP(L1138,'Status Report'!B:X,23,0)</f>
        <v>100</v>
      </c>
      <c r="S1138" t="str">
        <f>VLOOKUP(L1138,'Status Report'!B:T,19,0)</f>
        <v>Dekkers Visual Communication B.v.</v>
      </c>
      <c r="T1138" s="62">
        <f>VLOOKUP(L1138,'Status Report'!B:E,4,0)</f>
        <v>3</v>
      </c>
      <c r="U1138" s="19">
        <f>_xlfn.IFS(AI1138="Den Bosch",VLOOKUP(L1138,'Status Report'!B:AM,35,0),AI1138="Yantian",VLOOKUP(L1138,'Status Report'!B:AM,36,0),AI1138="",IF(H1138="Asia Pacific",VLOOKUP(L1138,'Status Report'!B:AM,36,0),VLOOKUP(L1138,'Status Report'!B:AM,35,0)),AI1138="Direct shipment",IF(H1138="Asia Pacific",VLOOKUP(L1138,'Status Report'!B:AM,36,0),VLOOKUP(L1138,'Status Report'!B:AM,35,0)))</f>
        <v>223.1</v>
      </c>
      <c r="V1138" s="20">
        <f t="shared" si="259"/>
        <v>223.1</v>
      </c>
      <c r="W1138" s="19">
        <f>_xlfn.IFS(AI1138="Den Bosch",VLOOKUP(L1138,'Status Report'!B:AM,37,0),AI1138="Yantian",VLOOKUP(L1138,'Status Report'!B:AM,38,0),AI1138="",IF(H1138="Asia Pacific",VLOOKUP(L1138,'Status Report'!B:AM,38,0),VLOOKUP(L1138,'Status Report'!B:AM,37,0)),AI1138="Direct shipment",IF(H1138="Asia Pacific",VLOOKUP(L1138,'Status Report'!B:AM,38,0),VLOOKUP(L1138,'Status Report'!B:AM,37,0)))</f>
        <v>210.36</v>
      </c>
      <c r="X1138" s="20">
        <f t="shared" si="260"/>
        <v>210.36</v>
      </c>
      <c r="Y1138" s="20">
        <f>_xlfn.IFS(AI1138="Den Bosch",VLOOKUP(L1138,'Status Report'!B:AO,39,0),AI1138="Yantian",VLOOKUP(L1138,'Status Report'!B:AO,40,0),AI1138="",IF(H1138="Asia Pacific",VLOOKUP(L1138,'Status Report'!B:AO,40,0),VLOOKUP(L1138,'Status Report'!B:AO,39,0)),AI1138="Direct shipment",IF(H1138="Asia Pacific",VLOOKUP(L1138,'Status Report'!B:AO,40,0),VLOOKUP(L1138,'Status Report'!B:AO,39,0)))</f>
        <v>0</v>
      </c>
      <c r="Z1138" s="20">
        <f t="shared" si="261"/>
        <v>0</v>
      </c>
      <c r="AA1138" s="20">
        <f t="shared" si="262"/>
        <v>210.36</v>
      </c>
      <c r="AB1138" s="21">
        <f>_xlfn.IFS(AI1138="Den Bosch",VLOOKUP(L1138,'Status Report'!B:AM,33,0),AI1138="Yantian",VLOOKUP(L1138,'Status Report'!B:AM,34,0),AI1138="",IF(H1138="Asia Pacific",VLOOKUP(L1138,'Status Report'!B:AM,34,0),VLOOKUP(L1138,'Status Report'!B:AM,33,0)),AI1138="Direct shipment",IF(H1138="Asia Pacific",VLOOKUP(L1138,'Status Report'!B:AM,34,0),VLOOKUP(L1138,'Status Report'!B:AM,33,0)))</f>
        <v>181.92120000000003</v>
      </c>
      <c r="AC1138" s="21">
        <f>VLOOKUP(L1138,'Status Report'!B:CE,82,0)</f>
        <v>0</v>
      </c>
      <c r="AD1138" s="21">
        <f t="shared" si="263"/>
        <v>181.92120000000003</v>
      </c>
      <c r="AE1138" s="63">
        <f>VLOOKUP(L1138,'Status Report'!B:W,20,0)</f>
        <v>79</v>
      </c>
      <c r="AF1138" s="63">
        <f>VLOOKUP(L1138,'Status Report'!B:W,21,0)</f>
        <v>10</v>
      </c>
      <c r="AG1138" s="63">
        <f>VLOOKUP(L1138,'Status Report'!B:W,22,0)</f>
        <v>51</v>
      </c>
      <c r="AH1138" s="22">
        <f t="shared" si="264"/>
        <v>4.0289999999999999E-2</v>
      </c>
      <c r="AI1138" t="s">
        <v>990</v>
      </c>
      <c r="AK1138" s="63">
        <f>IFERROR(VLOOKUP(G1138,ASEAN!A:A,1,0),0)</f>
        <v>0</v>
      </c>
      <c r="AL1138" s="63" t="str">
        <f>IFERROR(VLOOKUP(D1138,'[3]customer specs'!$B$1:$D$65536,3,0),0)</f>
        <v>pallet + label</v>
      </c>
      <c r="AM1138" s="64">
        <f t="shared" si="265"/>
        <v>12.739999999999981</v>
      </c>
      <c r="AN1138" s="64">
        <f t="shared" si="266"/>
        <v>0</v>
      </c>
      <c r="AO1138" s="63"/>
      <c r="AP1138" s="63"/>
      <c r="AQ1138" s="63" t="str">
        <f t="shared" si="267"/>
        <v>no</v>
      </c>
      <c r="AR1138" s="20">
        <f t="shared" si="268"/>
        <v>181.92120000000003</v>
      </c>
      <c r="AS1138" s="63"/>
      <c r="AT1138" s="23">
        <f t="shared" si="258"/>
        <v>0.12</v>
      </c>
      <c r="AU1138" s="65">
        <f t="shared" si="269"/>
        <v>206.72863636363638</v>
      </c>
      <c r="AV1138" s="65"/>
      <c r="AW1138" s="65">
        <f t="shared" si="270"/>
        <v>206.72863636363638</v>
      </c>
      <c r="AX1138" s="65"/>
      <c r="AY1138" s="63">
        <f>VLOOKUP(L1138,'Status Report'!B:CF,81,0)</f>
        <v>0</v>
      </c>
      <c r="AZ1138" s="63" t="str">
        <f>VLOOKUP(L1138,'Status Report'!B:S,18,0)</f>
        <v>Ludmilla Zarybnicka</v>
      </c>
      <c r="BB1138" s="63">
        <f>VLOOKUP(L1138,'Status Report'!B:Z,25,0)</f>
        <v>1</v>
      </c>
      <c r="BC1138" s="63">
        <f t="shared" si="271"/>
        <v>1</v>
      </c>
      <c r="BF1138">
        <f>VLOOKUP(L1138,'Status Report'!B:CE,82,0)</f>
        <v>0</v>
      </c>
      <c r="BG1138">
        <f>VLOOKUP(L1138,'Status Report'!B:CF,83,0)</f>
        <v>0</v>
      </c>
      <c r="BH1138">
        <f>VLOOKUP(L1138,'Status Report'!B:CG,84,0)</f>
        <v>0</v>
      </c>
      <c r="BI1138" t="s">
        <v>901</v>
      </c>
      <c r="BJ1138" t="s">
        <v>795</v>
      </c>
      <c r="BM1138" s="67">
        <f t="shared" si="272"/>
        <v>271</v>
      </c>
    </row>
    <row r="1139" spans="1:65" x14ac:dyDescent="0.25">
      <c r="A1139" s="68" t="str">
        <f>VLOOKUP(L1139,'Status Report'!B:CB,79,0)</f>
        <v>Heineken UCL</v>
      </c>
      <c r="C1139">
        <v>20006105</v>
      </c>
      <c r="D1139">
        <v>3090833</v>
      </c>
      <c r="E1139" t="s">
        <v>916</v>
      </c>
      <c r="F1139" t="s">
        <v>849</v>
      </c>
      <c r="G1139" t="str">
        <f>VLOOKUP(D1139,'[2]sold to'!$A:$H,8,0)</f>
        <v>Ivory Coast</v>
      </c>
      <c r="H1139" t="str">
        <f>VLOOKUP(D1139,'[2]sold to'!$A:$I,9,0)</f>
        <v>AMEE</v>
      </c>
      <c r="K1139">
        <v>390</v>
      </c>
      <c r="L1139">
        <v>88026949</v>
      </c>
      <c r="M1139" t="s">
        <v>148</v>
      </c>
      <c r="N1139">
        <v>410</v>
      </c>
      <c r="P1139" t="str">
        <f>VLOOKUP(L1139,'Status Report'!B:AA,26,0)</f>
        <v>Turkey</v>
      </c>
      <c r="Q1139" t="str">
        <f>VLOOKUP(L1139,'Status Report'!B:AB,27,0)</f>
        <v>Glassware</v>
      </c>
      <c r="R1139">
        <f>VLOOKUP(L1139,'Status Report'!B:X,23,0)</f>
        <v>6700</v>
      </c>
      <c r="S1139" t="str">
        <f>VLOOKUP(L1139,'Status Report'!B:T,19,0)</f>
        <v>Sisecam (Pasabahçe)</v>
      </c>
      <c r="T1139" s="62">
        <f>VLOOKUP(L1139,'Status Report'!B:E,4,0)</f>
        <v>3</v>
      </c>
      <c r="U1139" s="19">
        <f>_xlfn.IFS(AI1139="Den Bosch",VLOOKUP(L1139,'Status Report'!B:AM,35,0),AI1139="Yantian",VLOOKUP(L1139,'Status Report'!B:AM,36,0),AI1139="",IF(H1139="Asia Pacific",VLOOKUP(L1139,'Status Report'!B:AM,36,0),VLOOKUP(L1139,'Status Report'!B:AM,35,0)),AI1139="Direct shipment",IF(H1139="Asia Pacific",VLOOKUP(L1139,'Status Report'!B:AM,36,0),VLOOKUP(L1139,'Status Report'!B:AM,35,0)))</f>
        <v>22.799999999999997</v>
      </c>
      <c r="V1139" s="20">
        <f t="shared" si="259"/>
        <v>9347.9999999999982</v>
      </c>
      <c r="W1139" s="19">
        <f>_xlfn.IFS(AI1139="Den Bosch",VLOOKUP(L1139,'Status Report'!B:AM,37,0),AI1139="Yantian",VLOOKUP(L1139,'Status Report'!B:AM,38,0),AI1139="",IF(H1139="Asia Pacific",VLOOKUP(L1139,'Status Report'!B:AM,38,0),VLOOKUP(L1139,'Status Report'!B:AM,37,0)),AI1139="Direct shipment",IF(H1139="Asia Pacific",VLOOKUP(L1139,'Status Report'!B:AM,38,0),VLOOKUP(L1139,'Status Report'!B:AM,37,0)))</f>
        <v>22.799999999999997</v>
      </c>
      <c r="X1139" s="20">
        <f t="shared" si="260"/>
        <v>9347.9999999999982</v>
      </c>
      <c r="Y1139" s="20">
        <f>_xlfn.IFS(AI1139="Den Bosch",VLOOKUP(L1139,'Status Report'!B:AO,39,0),AI1139="Yantian",VLOOKUP(L1139,'Status Report'!B:AO,40,0),AI1139="",IF(H1139="Asia Pacific",VLOOKUP(L1139,'Status Report'!B:AO,40,0),VLOOKUP(L1139,'Status Report'!B:AO,39,0)),AI1139="Direct shipment",IF(H1139="Asia Pacific",VLOOKUP(L1139,'Status Report'!B:AO,40,0),VLOOKUP(L1139,'Status Report'!B:AO,39,0)))</f>
        <v>0</v>
      </c>
      <c r="Z1139" s="20">
        <f t="shared" si="261"/>
        <v>0</v>
      </c>
      <c r="AA1139" s="20">
        <f t="shared" si="262"/>
        <v>9347.9999999999982</v>
      </c>
      <c r="AB1139" s="21">
        <f>_xlfn.IFS(AI1139="Den Bosch",VLOOKUP(L1139,'Status Report'!B:AM,33,0),AI1139="Yantian",VLOOKUP(L1139,'Status Report'!B:AM,34,0),AI1139="",IF(H1139="Asia Pacific",VLOOKUP(L1139,'Status Report'!B:AM,34,0),VLOOKUP(L1139,'Status Report'!B:AM,33,0)),AI1139="Direct shipment",IF(H1139="Asia Pacific",VLOOKUP(L1139,'Status Report'!B:AM,34,0),VLOOKUP(L1139,'Status Report'!B:AM,33,0)))</f>
        <v>20.16</v>
      </c>
      <c r="AC1139" s="21">
        <f>VLOOKUP(L1139,'Status Report'!B:CE,82,0)</f>
        <v>0</v>
      </c>
      <c r="AD1139" s="21">
        <f t="shared" si="263"/>
        <v>20.16</v>
      </c>
      <c r="AE1139" s="63">
        <f>VLOOKUP(L1139,'Status Report'!B:W,20,0)</f>
        <v>55.9</v>
      </c>
      <c r="AF1139" s="63">
        <f>VLOOKUP(L1139,'Status Report'!B:W,21,0)</f>
        <v>21.9</v>
      </c>
      <c r="AG1139" s="63">
        <f>VLOOKUP(L1139,'Status Report'!B:W,22,0)</f>
        <v>21.2</v>
      </c>
      <c r="AH1139" s="22">
        <f t="shared" si="264"/>
        <v>10.640833319999999</v>
      </c>
      <c r="AI1139" t="s">
        <v>990</v>
      </c>
      <c r="AK1139" s="63">
        <f>IFERROR(VLOOKUP(G1139,ASEAN!A:A,1,0),0)</f>
        <v>0</v>
      </c>
      <c r="AL1139" s="63" t="str">
        <f>IFERROR(VLOOKUP(D1139,'[3]customer specs'!$B$1:$D$65536,3,0),0)</f>
        <v>pallet + label</v>
      </c>
      <c r="AM1139" s="64">
        <f t="shared" si="265"/>
        <v>0</v>
      </c>
      <c r="AN1139" s="64">
        <f t="shared" si="266"/>
        <v>0</v>
      </c>
      <c r="AO1139" s="63"/>
      <c r="AP1139" s="63"/>
      <c r="AQ1139" s="63" t="str">
        <f t="shared" si="267"/>
        <v>no</v>
      </c>
      <c r="AR1139" s="20">
        <f t="shared" si="268"/>
        <v>8265.6</v>
      </c>
      <c r="AS1139" s="63"/>
      <c r="AT1139" s="23">
        <f t="shared" si="258"/>
        <v>0.12</v>
      </c>
      <c r="AU1139" s="65">
        <f t="shared" si="269"/>
        <v>22.90909090909091</v>
      </c>
      <c r="AV1139" s="65"/>
      <c r="AW1139" s="65">
        <f t="shared" si="270"/>
        <v>9392.7272727272739</v>
      </c>
      <c r="AX1139" s="65"/>
      <c r="AY1139" s="63">
        <f>VLOOKUP(L1139,'Status Report'!B:CF,81,0)</f>
        <v>0</v>
      </c>
      <c r="AZ1139" s="63" t="str">
        <f>VLOOKUP(L1139,'Status Report'!B:S,18,0)</f>
        <v>Ludmilla Zarybnicka</v>
      </c>
      <c r="BB1139" s="63">
        <f>VLOOKUP(L1139,'Status Report'!B:Z,25,0)</f>
        <v>24</v>
      </c>
      <c r="BC1139" s="63">
        <f t="shared" si="271"/>
        <v>9840</v>
      </c>
      <c r="BF1139">
        <f>VLOOKUP(L1139,'Status Report'!B:CE,82,0)</f>
        <v>0</v>
      </c>
      <c r="BG1139">
        <f>VLOOKUP(L1139,'Status Report'!B:CF,83,0)</f>
        <v>0</v>
      </c>
      <c r="BH1139">
        <f>VLOOKUP(L1139,'Status Report'!B:CG,84,0)</f>
        <v>0</v>
      </c>
      <c r="BI1139" t="s">
        <v>901</v>
      </c>
      <c r="BJ1139" t="s">
        <v>795</v>
      </c>
      <c r="BM1139" s="67">
        <f t="shared" si="272"/>
        <v>3007</v>
      </c>
    </row>
    <row r="1140" spans="1:65" x14ac:dyDescent="0.25">
      <c r="A1140" s="68" t="str">
        <f>VLOOKUP(L1140,'Status Report'!B:CB,79,0)</f>
        <v>Heineken</v>
      </c>
      <c r="C1140">
        <v>20006105</v>
      </c>
      <c r="D1140">
        <v>3090833</v>
      </c>
      <c r="E1140" t="s">
        <v>916</v>
      </c>
      <c r="F1140" t="s">
        <v>849</v>
      </c>
      <c r="G1140" t="str">
        <f>VLOOKUP(D1140,'[2]sold to'!$A:$H,8,0)</f>
        <v>Ivory Coast</v>
      </c>
      <c r="H1140" t="str">
        <f>VLOOKUP(D1140,'[2]sold to'!$A:$I,9,0)</f>
        <v>AMEE</v>
      </c>
      <c r="K1140">
        <v>400</v>
      </c>
      <c r="L1140">
        <v>88026009</v>
      </c>
      <c r="M1140" t="s">
        <v>413</v>
      </c>
      <c r="N1140">
        <v>209</v>
      </c>
      <c r="P1140" t="str">
        <f>VLOOKUP(L1140,'Status Report'!B:AA,26,0)</f>
        <v>France</v>
      </c>
      <c r="Q1140" t="str">
        <f>VLOOKUP(L1140,'Status Report'!B:AB,27,0)</f>
        <v>Glassware</v>
      </c>
      <c r="R1140">
        <f>VLOOKUP(L1140,'Status Report'!B:X,23,0)</f>
        <v>50000</v>
      </c>
      <c r="S1140" t="str">
        <f>VLOOKUP(L1140,'Status Report'!B:T,19,0)</f>
        <v>Arc International France SAS</v>
      </c>
      <c r="T1140" s="62">
        <f>VLOOKUP(L1140,'Status Report'!B:E,4,0)</f>
        <v>1</v>
      </c>
      <c r="U1140" s="19">
        <f>_xlfn.IFS(AI1140="Den Bosch",VLOOKUP(L1140,'Status Report'!B:AM,35,0),AI1140="Yantian",VLOOKUP(L1140,'Status Report'!B:AM,36,0),AI1140="",IF(H1140="Asia Pacific",VLOOKUP(L1140,'Status Report'!B:AM,36,0),VLOOKUP(L1140,'Status Report'!B:AM,35,0)),AI1140="Direct shipment",IF(H1140="Asia Pacific",VLOOKUP(L1140,'Status Report'!B:AM,36,0),VLOOKUP(L1140,'Status Report'!B:AM,35,0)))</f>
        <v>23.28</v>
      </c>
      <c r="V1140" s="20">
        <f t="shared" si="259"/>
        <v>4865.5200000000004</v>
      </c>
      <c r="W1140" s="19">
        <f>_xlfn.IFS(AI1140="Den Bosch",VLOOKUP(L1140,'Status Report'!B:AM,37,0),AI1140="Yantian",VLOOKUP(L1140,'Status Report'!B:AM,38,0),AI1140="",IF(H1140="Asia Pacific",VLOOKUP(L1140,'Status Report'!B:AM,38,0),VLOOKUP(L1140,'Status Report'!B:AM,37,0)),AI1140="Direct shipment",IF(H1140="Asia Pacific",VLOOKUP(L1140,'Status Report'!B:AM,38,0),VLOOKUP(L1140,'Status Report'!B:AM,37,0)))</f>
        <v>23.28</v>
      </c>
      <c r="X1140" s="20">
        <f t="shared" si="260"/>
        <v>4865.5200000000004</v>
      </c>
      <c r="Y1140" s="20">
        <f>_xlfn.IFS(AI1140="Den Bosch",VLOOKUP(L1140,'Status Report'!B:AO,39,0),AI1140="Yantian",VLOOKUP(L1140,'Status Report'!B:AO,40,0),AI1140="",IF(H1140="Asia Pacific",VLOOKUP(L1140,'Status Report'!B:AO,40,0),VLOOKUP(L1140,'Status Report'!B:AO,39,0)),AI1140="Direct shipment",IF(H1140="Asia Pacific",VLOOKUP(L1140,'Status Report'!B:AO,40,0),VLOOKUP(L1140,'Status Report'!B:AO,39,0)))</f>
        <v>0</v>
      </c>
      <c r="Z1140" s="20">
        <f t="shared" si="261"/>
        <v>0</v>
      </c>
      <c r="AA1140" s="20">
        <f t="shared" si="262"/>
        <v>4865.5200000000004</v>
      </c>
      <c r="AB1140" s="21">
        <f>_xlfn.IFS(AI1140="Den Bosch",VLOOKUP(L1140,'Status Report'!B:AM,33,0),AI1140="Yantian",VLOOKUP(L1140,'Status Report'!B:AM,34,0),AI1140="",IF(H1140="Asia Pacific",VLOOKUP(L1140,'Status Report'!B:AM,34,0),VLOOKUP(L1140,'Status Report'!B:AM,33,0)),AI1140="Direct shipment",IF(H1140="Asia Pacific",VLOOKUP(L1140,'Status Report'!B:AM,34,0),VLOOKUP(L1140,'Status Report'!B:AM,33,0)))</f>
        <v>20.399999999999999</v>
      </c>
      <c r="AC1140" s="21">
        <f>VLOOKUP(L1140,'Status Report'!B:CE,82,0)</f>
        <v>0</v>
      </c>
      <c r="AD1140" s="21">
        <f t="shared" si="263"/>
        <v>20.399999999999999</v>
      </c>
      <c r="AE1140" s="63">
        <f>VLOOKUP(L1140,'Status Report'!B:W,20,0)</f>
        <v>40.799999999999997</v>
      </c>
      <c r="AF1140" s="63">
        <f>VLOOKUP(L1140,'Status Report'!B:W,21,0)</f>
        <v>27.6</v>
      </c>
      <c r="AG1140" s="63">
        <f>VLOOKUP(L1140,'Status Report'!B:W,22,0)</f>
        <v>20</v>
      </c>
      <c r="AH1140" s="22">
        <f t="shared" si="264"/>
        <v>4.7070143999999994</v>
      </c>
      <c r="AK1140" s="63">
        <f>IFERROR(VLOOKUP(G1140,ASEAN!A:A,1,0),0)</f>
        <v>0</v>
      </c>
      <c r="AL1140" s="63" t="str">
        <f>IFERROR(VLOOKUP(D1140,'[3]customer specs'!$B$1:$D$65536,3,0),0)</f>
        <v>pallet + label</v>
      </c>
      <c r="AM1140" s="64">
        <f t="shared" si="265"/>
        <v>0</v>
      </c>
      <c r="AN1140" s="64">
        <f t="shared" si="266"/>
        <v>0</v>
      </c>
      <c r="AO1140" s="63"/>
      <c r="AP1140" s="63"/>
      <c r="AQ1140" s="63" t="str">
        <f t="shared" si="267"/>
        <v>no</v>
      </c>
      <c r="AR1140" s="20">
        <f t="shared" si="268"/>
        <v>4263.5999999999995</v>
      </c>
      <c r="AS1140" s="63"/>
      <c r="AT1140" s="23">
        <f t="shared" si="258"/>
        <v>0.12</v>
      </c>
      <c r="AU1140" s="65">
        <f t="shared" si="269"/>
        <v>23.18181818181818</v>
      </c>
      <c r="AV1140" s="65"/>
      <c r="AW1140" s="65">
        <f t="shared" si="270"/>
        <v>4845</v>
      </c>
      <c r="AX1140" s="65"/>
      <c r="AY1140" s="63">
        <f>VLOOKUP(L1140,'Status Report'!B:CF,81,0)</f>
        <v>0</v>
      </c>
      <c r="AZ1140" s="63" t="str">
        <f>VLOOKUP(L1140,'Status Report'!B:S,18,0)</f>
        <v>Ludmilla Zarybnicka</v>
      </c>
      <c r="BB1140" s="63">
        <f>VLOOKUP(L1140,'Status Report'!B:Z,25,0)</f>
        <v>24</v>
      </c>
      <c r="BC1140" s="63">
        <f t="shared" si="271"/>
        <v>5016</v>
      </c>
      <c r="BF1140">
        <f>VLOOKUP(L1140,'Status Report'!B:CE,82,0)</f>
        <v>0</v>
      </c>
      <c r="BG1140">
        <f>VLOOKUP(L1140,'Status Report'!B:CF,83,0)</f>
        <v>0</v>
      </c>
      <c r="BH1140">
        <f>VLOOKUP(L1140,'Status Report'!B:CG,84,0)</f>
        <v>0</v>
      </c>
      <c r="BI1140" t="s">
        <v>901</v>
      </c>
      <c r="BJ1140" t="s">
        <v>795</v>
      </c>
      <c r="BM1140" s="67">
        <f t="shared" si="272"/>
        <v>547</v>
      </c>
    </row>
    <row r="1141" spans="1:65" x14ac:dyDescent="0.25">
      <c r="A1141" s="68" t="str">
        <f>VLOOKUP(L1141,'Status Report'!B:CB,79,0)</f>
        <v>Heineken</v>
      </c>
      <c r="C1141">
        <v>20006105</v>
      </c>
      <c r="D1141">
        <v>3090833</v>
      </c>
      <c r="E1141" t="s">
        <v>916</v>
      </c>
      <c r="F1141" t="s">
        <v>849</v>
      </c>
      <c r="G1141" t="str">
        <f>VLOOKUP(D1141,'[2]sold to'!$A:$H,8,0)</f>
        <v>Ivory Coast</v>
      </c>
      <c r="H1141" t="str">
        <f>VLOOKUP(D1141,'[2]sold to'!$A:$I,9,0)</f>
        <v>AMEE</v>
      </c>
      <c r="K1141">
        <v>410</v>
      </c>
      <c r="L1141">
        <v>88027218</v>
      </c>
      <c r="M1141" t="s">
        <v>518</v>
      </c>
      <c r="N1141">
        <v>500</v>
      </c>
      <c r="P1141" t="str">
        <f>VLOOKUP(L1141,'Status Report'!B:AA,26,0)</f>
        <v>China</v>
      </c>
      <c r="Q1141" t="str">
        <f>VLOOKUP(L1141,'Status Report'!B:AB,27,0)</f>
        <v>Premiums</v>
      </c>
      <c r="R1141">
        <f>VLOOKUP(L1141,'Status Report'!B:X,23,0)</f>
        <v>100</v>
      </c>
      <c r="S1141" t="str">
        <f>VLOOKUP(L1141,'Status Report'!B:T,19,0)</f>
        <v>Promocean The Netherlands BV</v>
      </c>
      <c r="T1141" s="62">
        <f>VLOOKUP(L1141,'Status Report'!B:E,4,0)</f>
        <v>3</v>
      </c>
      <c r="U1141" s="19">
        <f>_xlfn.IFS(AI1141="Den Bosch",VLOOKUP(L1141,'Status Report'!B:AM,35,0),AI1141="Yantian",VLOOKUP(L1141,'Status Report'!B:AM,36,0),AI1141="",IF(H1141="Asia Pacific",VLOOKUP(L1141,'Status Report'!B:AM,36,0),VLOOKUP(L1141,'Status Report'!B:AM,35,0)),AI1141="Direct shipment",IF(H1141="Asia Pacific",VLOOKUP(L1141,'Status Report'!B:AM,36,0),VLOOKUP(L1141,'Status Report'!B:AM,35,0)))</f>
        <v>40</v>
      </c>
      <c r="V1141" s="20">
        <f t="shared" si="259"/>
        <v>20000</v>
      </c>
      <c r="W1141" s="19">
        <f>_xlfn.IFS(AI1141="Den Bosch",VLOOKUP(L1141,'Status Report'!B:AM,37,0),AI1141="Yantian",VLOOKUP(L1141,'Status Report'!B:AM,38,0),AI1141="",IF(H1141="Asia Pacific",VLOOKUP(L1141,'Status Report'!B:AM,38,0),VLOOKUP(L1141,'Status Report'!B:AM,37,0)),AI1141="Direct shipment",IF(H1141="Asia Pacific",VLOOKUP(L1141,'Status Report'!B:AM,38,0),VLOOKUP(L1141,'Status Report'!B:AM,37,0)))</f>
        <v>31.8</v>
      </c>
      <c r="X1141" s="20">
        <f t="shared" si="260"/>
        <v>15900</v>
      </c>
      <c r="Y1141" s="20">
        <f>_xlfn.IFS(AI1141="Den Bosch",VLOOKUP(L1141,'Status Report'!B:AO,39,0),AI1141="Yantian",VLOOKUP(L1141,'Status Report'!B:AO,40,0),AI1141="",IF(H1141="Asia Pacific",VLOOKUP(L1141,'Status Report'!B:AO,40,0),VLOOKUP(L1141,'Status Report'!B:AO,39,0)),AI1141="Direct shipment",IF(H1141="Asia Pacific",VLOOKUP(L1141,'Status Report'!B:AO,40,0),VLOOKUP(L1141,'Status Report'!B:AO,39,0)))</f>
        <v>0</v>
      </c>
      <c r="Z1141" s="20">
        <f t="shared" si="261"/>
        <v>0</v>
      </c>
      <c r="AA1141" s="20">
        <f t="shared" si="262"/>
        <v>15900</v>
      </c>
      <c r="AB1141" s="21">
        <f>_xlfn.IFS(AI1141="Den Bosch",VLOOKUP(L1141,'Status Report'!B:AM,33,0),AI1141="Yantian",VLOOKUP(L1141,'Status Report'!B:AM,34,0),AI1141="",IF(H1141="Asia Pacific",VLOOKUP(L1141,'Status Report'!B:AM,34,0),VLOOKUP(L1141,'Status Report'!B:AM,33,0)),AI1141="Direct shipment",IF(H1141="Asia Pacific",VLOOKUP(L1141,'Status Report'!B:AM,34,0),VLOOKUP(L1141,'Status Report'!B:AM,33,0)))</f>
        <v>28.001900000000003</v>
      </c>
      <c r="AC1141" s="21">
        <f>VLOOKUP(L1141,'Status Report'!B:CE,82,0)</f>
        <v>0</v>
      </c>
      <c r="AD1141" s="21">
        <f t="shared" si="263"/>
        <v>28.001900000000003</v>
      </c>
      <c r="AE1141" s="63">
        <f>VLOOKUP(L1141,'Status Report'!B:W,20,0)</f>
        <v>30</v>
      </c>
      <c r="AF1141" s="63">
        <f>VLOOKUP(L1141,'Status Report'!B:W,21,0)</f>
        <v>20</v>
      </c>
      <c r="AG1141" s="63">
        <f>VLOOKUP(L1141,'Status Report'!B:W,22,0)</f>
        <v>10</v>
      </c>
      <c r="AH1141" s="22">
        <f t="shared" si="264"/>
        <v>3</v>
      </c>
      <c r="AI1141" t="s">
        <v>990</v>
      </c>
      <c r="AK1141" s="63">
        <f>IFERROR(VLOOKUP(G1141,ASEAN!A:A,1,0),0)</f>
        <v>0</v>
      </c>
      <c r="AL1141" s="63" t="str">
        <f>IFERROR(VLOOKUP(D1141,'[3]customer specs'!$B$1:$D$65536,3,0),0)</f>
        <v>pallet + label</v>
      </c>
      <c r="AM1141" s="64">
        <f t="shared" si="265"/>
        <v>4100</v>
      </c>
      <c r="AN1141" s="64">
        <f t="shared" si="266"/>
        <v>0</v>
      </c>
      <c r="AO1141" s="63"/>
      <c r="AP1141" s="63"/>
      <c r="AQ1141" s="63" t="str">
        <f t="shared" si="267"/>
        <v>yes</v>
      </c>
      <c r="AR1141" s="20">
        <f t="shared" si="268"/>
        <v>14000.95</v>
      </c>
      <c r="AS1141" s="63"/>
      <c r="AT1141" s="23">
        <f t="shared" si="258"/>
        <v>0.12</v>
      </c>
      <c r="AU1141" s="65">
        <f t="shared" si="269"/>
        <v>31.820340909090913</v>
      </c>
      <c r="AV1141" s="65"/>
      <c r="AW1141" s="65">
        <f t="shared" si="270"/>
        <v>15910.170454545456</v>
      </c>
      <c r="AX1141" s="65"/>
      <c r="AY1141" s="63">
        <f>VLOOKUP(L1141,'Status Report'!B:CF,81,0)</f>
        <v>0</v>
      </c>
      <c r="AZ1141" s="63" t="str">
        <f>VLOOKUP(L1141,'Status Report'!B:S,18,0)</f>
        <v>Ellina Smirnova</v>
      </c>
      <c r="BB1141" s="63">
        <f>VLOOKUP(L1141,'Status Report'!B:Z,25,0)</f>
        <v>5</v>
      </c>
      <c r="BC1141" s="63">
        <f t="shared" si="271"/>
        <v>2500</v>
      </c>
      <c r="BF1141">
        <f>VLOOKUP(L1141,'Status Report'!B:CE,82,0)</f>
        <v>0</v>
      </c>
      <c r="BG1141">
        <f>VLOOKUP(L1141,'Status Report'!B:CF,83,0)</f>
        <v>0</v>
      </c>
      <c r="BH1141">
        <f>VLOOKUP(L1141,'Status Report'!B:CG,84,0)</f>
        <v>0</v>
      </c>
      <c r="BI1141" t="s">
        <v>901</v>
      </c>
      <c r="BJ1141" t="s">
        <v>795</v>
      </c>
      <c r="BM1141" s="67">
        <f t="shared" si="272"/>
        <v>562</v>
      </c>
    </row>
    <row r="1142" spans="1:65" x14ac:dyDescent="0.25">
      <c r="A1142" s="68" t="str">
        <f>VLOOKUP(L1142,'Status Report'!B:CB,79,0)</f>
        <v>Heineken</v>
      </c>
      <c r="C1142">
        <v>20006105</v>
      </c>
      <c r="D1142">
        <v>3090833</v>
      </c>
      <c r="E1142" t="s">
        <v>916</v>
      </c>
      <c r="F1142" t="s">
        <v>849</v>
      </c>
      <c r="G1142" t="str">
        <f>VLOOKUP(D1142,'[2]sold to'!$A:$H,8,0)</f>
        <v>Ivory Coast</v>
      </c>
      <c r="H1142" t="str">
        <f>VLOOKUP(D1142,'[2]sold to'!$A:$I,9,0)</f>
        <v>AMEE</v>
      </c>
      <c r="K1142">
        <v>420</v>
      </c>
      <c r="L1142">
        <v>88027222</v>
      </c>
      <c r="M1142" t="s">
        <v>522</v>
      </c>
      <c r="N1142">
        <v>500</v>
      </c>
      <c r="P1142" t="str">
        <f>VLOOKUP(L1142,'Status Report'!B:AA,26,0)</f>
        <v>China</v>
      </c>
      <c r="Q1142" t="str">
        <f>VLOOKUP(L1142,'Status Report'!B:AB,27,0)</f>
        <v>Premiums</v>
      </c>
      <c r="R1142">
        <f>VLOOKUP(L1142,'Status Report'!B:X,23,0)</f>
        <v>20</v>
      </c>
      <c r="S1142" t="str">
        <f>VLOOKUP(L1142,'Status Report'!B:T,19,0)</f>
        <v>Promocean The Netherlands BV</v>
      </c>
      <c r="T1142" s="62">
        <f>VLOOKUP(L1142,'Status Report'!B:E,4,0)</f>
        <v>3</v>
      </c>
      <c r="U1142" s="19">
        <f>_xlfn.IFS(AI1142="Den Bosch",VLOOKUP(L1142,'Status Report'!B:AM,35,0),AI1142="Yantian",VLOOKUP(L1142,'Status Report'!B:AM,36,0),AI1142="",IF(H1142="Asia Pacific",VLOOKUP(L1142,'Status Report'!B:AM,36,0),VLOOKUP(L1142,'Status Report'!B:AM,35,0)),AI1142="Direct shipment",IF(H1142="Asia Pacific",VLOOKUP(L1142,'Status Report'!B:AM,36,0),VLOOKUP(L1142,'Status Report'!B:AM,35,0)))</f>
        <v>128.85</v>
      </c>
      <c r="V1142" s="20">
        <f t="shared" si="259"/>
        <v>64425</v>
      </c>
      <c r="W1142" s="19">
        <f>_xlfn.IFS(AI1142="Den Bosch",VLOOKUP(L1142,'Status Report'!B:AM,37,0),AI1142="Yantian",VLOOKUP(L1142,'Status Report'!B:AM,38,0),AI1142="",IF(H1142="Asia Pacific",VLOOKUP(L1142,'Status Report'!B:AM,38,0),VLOOKUP(L1142,'Status Report'!B:AM,37,0)),AI1142="Direct shipment",IF(H1142="Asia Pacific",VLOOKUP(L1142,'Status Report'!B:AM,38,0),VLOOKUP(L1142,'Status Report'!B:AM,37,0)))</f>
        <v>59.349999999999994</v>
      </c>
      <c r="X1142" s="20">
        <f t="shared" si="260"/>
        <v>29674.999999999996</v>
      </c>
      <c r="Y1142" s="20">
        <f>_xlfn.IFS(AI1142="Den Bosch",VLOOKUP(L1142,'Status Report'!B:AO,39,0),AI1142="Yantian",VLOOKUP(L1142,'Status Report'!B:AO,40,0),AI1142="",IF(H1142="Asia Pacific",VLOOKUP(L1142,'Status Report'!B:AO,40,0),VLOOKUP(L1142,'Status Report'!B:AO,39,0)),AI1142="Direct shipment",IF(H1142="Asia Pacific",VLOOKUP(L1142,'Status Report'!B:AO,40,0),VLOOKUP(L1142,'Status Report'!B:AO,39,0)))</f>
        <v>0</v>
      </c>
      <c r="Z1142" s="20">
        <f t="shared" si="261"/>
        <v>0</v>
      </c>
      <c r="AA1142" s="20">
        <f t="shared" si="262"/>
        <v>29674.999999999996</v>
      </c>
      <c r="AB1142" s="21">
        <f>_xlfn.IFS(AI1142="Den Bosch",VLOOKUP(L1142,'Status Report'!B:AM,33,0),AI1142="Yantian",VLOOKUP(L1142,'Status Report'!B:AM,34,0),AI1142="",IF(H1142="Asia Pacific",VLOOKUP(L1142,'Status Report'!B:AM,34,0),VLOOKUP(L1142,'Status Report'!B:AM,33,0)),AI1142="Direct shipment",IF(H1142="Asia Pacific",VLOOKUP(L1142,'Status Report'!B:AM,34,0),VLOOKUP(L1142,'Status Report'!B:AM,33,0)))</f>
        <v>52.248100000000001</v>
      </c>
      <c r="AC1142" s="21">
        <f>VLOOKUP(L1142,'Status Report'!B:CE,82,0)</f>
        <v>0</v>
      </c>
      <c r="AD1142" s="21">
        <f t="shared" si="263"/>
        <v>52.248100000000001</v>
      </c>
      <c r="AE1142" s="63">
        <f>VLOOKUP(L1142,'Status Report'!B:W,20,0)</f>
        <v>30</v>
      </c>
      <c r="AF1142" s="63">
        <f>VLOOKUP(L1142,'Status Report'!B:W,21,0)</f>
        <v>20</v>
      </c>
      <c r="AG1142" s="63">
        <f>VLOOKUP(L1142,'Status Report'!B:W,22,0)</f>
        <v>16</v>
      </c>
      <c r="AH1142" s="22">
        <f t="shared" si="264"/>
        <v>4.8</v>
      </c>
      <c r="AI1142" t="s">
        <v>990</v>
      </c>
      <c r="AK1142" s="63">
        <f>IFERROR(VLOOKUP(G1142,ASEAN!A:A,1,0),0)</f>
        <v>0</v>
      </c>
      <c r="AL1142" s="63" t="str">
        <f>IFERROR(VLOOKUP(D1142,'[3]customer specs'!$B$1:$D$65536,3,0),0)</f>
        <v>pallet + label</v>
      </c>
      <c r="AM1142" s="64">
        <f t="shared" si="265"/>
        <v>34750</v>
      </c>
      <c r="AN1142" s="64">
        <f t="shared" si="266"/>
        <v>0</v>
      </c>
      <c r="AO1142" s="63"/>
      <c r="AP1142" s="63"/>
      <c r="AQ1142" s="63" t="str">
        <f t="shared" si="267"/>
        <v>yes</v>
      </c>
      <c r="AR1142" s="20">
        <f t="shared" si="268"/>
        <v>26124.05</v>
      </c>
      <c r="AS1142" s="63" t="s">
        <v>1050</v>
      </c>
      <c r="AT1142" s="23">
        <v>0.05</v>
      </c>
      <c r="AU1142" s="65">
        <f t="shared" si="269"/>
        <v>54.998000000000005</v>
      </c>
      <c r="AV1142" s="65"/>
      <c r="AW1142" s="65">
        <f t="shared" si="270"/>
        <v>27499.000000000004</v>
      </c>
      <c r="AX1142" s="65"/>
      <c r="AY1142" s="63">
        <f>VLOOKUP(L1142,'Status Report'!B:CF,81,0)</f>
        <v>0</v>
      </c>
      <c r="AZ1142" s="63" t="str">
        <f>VLOOKUP(L1142,'Status Report'!B:S,18,0)</f>
        <v>Ellina Smirnova</v>
      </c>
      <c r="BB1142" s="63">
        <f>VLOOKUP(L1142,'Status Report'!B:Z,25,0)</f>
        <v>5</v>
      </c>
      <c r="BC1142" s="63">
        <f t="shared" si="271"/>
        <v>2500</v>
      </c>
      <c r="BF1142">
        <f>VLOOKUP(L1142,'Status Report'!B:CE,82,0)</f>
        <v>0</v>
      </c>
      <c r="BG1142">
        <f>VLOOKUP(L1142,'Status Report'!B:CF,83,0)</f>
        <v>0</v>
      </c>
      <c r="BH1142">
        <f>VLOOKUP(L1142,'Status Report'!B:CG,84,0)</f>
        <v>0</v>
      </c>
      <c r="BI1142" t="s">
        <v>901</v>
      </c>
      <c r="BJ1142" t="s">
        <v>795</v>
      </c>
      <c r="BM1142" s="67">
        <f t="shared" si="272"/>
        <v>508</v>
      </c>
    </row>
    <row r="1143" spans="1:65" x14ac:dyDescent="0.25">
      <c r="A1143" s="68" t="str">
        <f>VLOOKUP(L1143,'Status Report'!B:CB,79,0)</f>
        <v>Heineken</v>
      </c>
      <c r="C1143">
        <v>20006105</v>
      </c>
      <c r="D1143">
        <v>3090833</v>
      </c>
      <c r="E1143" t="s">
        <v>916</v>
      </c>
      <c r="F1143" t="s">
        <v>849</v>
      </c>
      <c r="G1143" t="str">
        <f>VLOOKUP(D1143,'[2]sold to'!$A:$H,8,0)</f>
        <v>Ivory Coast</v>
      </c>
      <c r="H1143" t="str">
        <f>VLOOKUP(D1143,'[2]sold to'!$A:$I,9,0)</f>
        <v>AMEE</v>
      </c>
      <c r="K1143">
        <v>430</v>
      </c>
      <c r="L1143">
        <v>88027223</v>
      </c>
      <c r="M1143" t="s">
        <v>182</v>
      </c>
      <c r="N1143">
        <v>75</v>
      </c>
      <c r="P1143" t="str">
        <f>VLOOKUP(L1143,'Status Report'!B:AA,26,0)</f>
        <v>China</v>
      </c>
      <c r="Q1143" t="str">
        <f>VLOOKUP(L1143,'Status Report'!B:AB,27,0)</f>
        <v>Premiums</v>
      </c>
      <c r="R1143">
        <f>VLOOKUP(L1143,'Status Report'!B:X,23,0)</f>
        <v>625</v>
      </c>
      <c r="S1143" t="str">
        <f>VLOOKUP(L1143,'Status Report'!B:T,19,0)</f>
        <v>Promocean The Netherlands BV</v>
      </c>
      <c r="T1143" s="62">
        <f>VLOOKUP(L1143,'Status Report'!B:E,4,0)</f>
        <v>1</v>
      </c>
      <c r="U1143" s="19">
        <f>_xlfn.IFS(AI1143="Den Bosch",VLOOKUP(L1143,'Status Report'!B:AM,35,0),AI1143="Yantian",VLOOKUP(L1143,'Status Report'!B:AM,36,0),AI1143="",IF(H1143="Asia Pacific",VLOOKUP(L1143,'Status Report'!B:AM,36,0),VLOOKUP(L1143,'Status Report'!B:AM,35,0)),AI1143="Direct shipment",IF(H1143="Asia Pacific",VLOOKUP(L1143,'Status Report'!B:AM,36,0),VLOOKUP(L1143,'Status Report'!B:AM,35,0)))</f>
        <v>44.72</v>
      </c>
      <c r="V1143" s="20">
        <f t="shared" si="259"/>
        <v>3354</v>
      </c>
      <c r="W1143" s="19">
        <f>_xlfn.IFS(AI1143="Den Bosch",VLOOKUP(L1143,'Status Report'!B:AM,37,0),AI1143="Yantian",VLOOKUP(L1143,'Status Report'!B:AM,38,0),AI1143="",IF(H1143="Asia Pacific",VLOOKUP(L1143,'Status Report'!B:AM,38,0),VLOOKUP(L1143,'Status Report'!B:AM,37,0)),AI1143="Direct shipment",IF(H1143="Asia Pacific",VLOOKUP(L1143,'Status Report'!B:AM,38,0),VLOOKUP(L1143,'Status Report'!B:AM,37,0)))</f>
        <v>44.72</v>
      </c>
      <c r="X1143" s="20">
        <f t="shared" si="260"/>
        <v>3354</v>
      </c>
      <c r="Y1143" s="20">
        <f>_xlfn.IFS(AI1143="Den Bosch",VLOOKUP(L1143,'Status Report'!B:AO,39,0),AI1143="Yantian",VLOOKUP(L1143,'Status Report'!B:AO,40,0),AI1143="",IF(H1143="Asia Pacific",VLOOKUP(L1143,'Status Report'!B:AO,40,0),VLOOKUP(L1143,'Status Report'!B:AO,39,0)),AI1143="Direct shipment",IF(H1143="Asia Pacific",VLOOKUP(L1143,'Status Report'!B:AO,40,0),VLOOKUP(L1143,'Status Report'!B:AO,39,0)))</f>
        <v>0</v>
      </c>
      <c r="Z1143" s="20">
        <f t="shared" si="261"/>
        <v>0</v>
      </c>
      <c r="AA1143" s="20">
        <f t="shared" si="262"/>
        <v>3354</v>
      </c>
      <c r="AB1143" s="21">
        <f>_xlfn.IFS(AI1143="Den Bosch",VLOOKUP(L1143,'Status Report'!B:AM,33,0),AI1143="Yantian",VLOOKUP(L1143,'Status Report'!B:AM,34,0),AI1143="",IF(H1143="Asia Pacific",VLOOKUP(L1143,'Status Report'!B:AM,34,0),VLOOKUP(L1143,'Status Report'!B:AM,33,0)),AI1143="Direct shipment",IF(H1143="Asia Pacific",VLOOKUP(L1143,'Status Report'!B:AM,34,0),VLOOKUP(L1143,'Status Report'!B:AM,33,0)))</f>
        <v>36.765000000000001</v>
      </c>
      <c r="AC1143" s="21">
        <f>VLOOKUP(L1143,'Status Report'!B:CE,82,0)</f>
        <v>0</v>
      </c>
      <c r="AD1143" s="21">
        <f t="shared" si="263"/>
        <v>36.765000000000001</v>
      </c>
      <c r="AE1143" s="63">
        <f>VLOOKUP(L1143,'Status Report'!B:W,20,0)</f>
        <v>22</v>
      </c>
      <c r="AF1143" s="63">
        <f>VLOOKUP(L1143,'Status Report'!B:W,21,0)</f>
        <v>23</v>
      </c>
      <c r="AG1143" s="63">
        <f>VLOOKUP(L1143,'Status Report'!B:W,22,0)</f>
        <v>14.5</v>
      </c>
      <c r="AH1143" s="22">
        <f t="shared" si="264"/>
        <v>0.55027499999999996</v>
      </c>
      <c r="AK1143" s="63">
        <f>IFERROR(VLOOKUP(G1143,ASEAN!A:A,1,0),0)</f>
        <v>0</v>
      </c>
      <c r="AL1143" s="63" t="str">
        <f>IFERROR(VLOOKUP(D1143,'[3]customer specs'!$B$1:$D$65536,3,0),0)</f>
        <v>pallet + label</v>
      </c>
      <c r="AM1143" s="64">
        <f t="shared" si="265"/>
        <v>0</v>
      </c>
      <c r="AN1143" s="64">
        <f t="shared" si="266"/>
        <v>0</v>
      </c>
      <c r="AO1143" s="63"/>
      <c r="AP1143" s="63"/>
      <c r="AQ1143" s="63" t="str">
        <f t="shared" si="267"/>
        <v>no</v>
      </c>
      <c r="AR1143" s="20">
        <f t="shared" si="268"/>
        <v>2757.375</v>
      </c>
      <c r="AS1143" s="63"/>
      <c r="AT1143" s="23">
        <f t="shared" ref="AT1143:AT1153" si="273">IF(AS1143=0.045,0.045,IF(AS1143=0.035,0.035,0.12))</f>
        <v>0.12</v>
      </c>
      <c r="AU1143" s="65">
        <f t="shared" si="269"/>
        <v>41.778409090909093</v>
      </c>
      <c r="AV1143" s="65"/>
      <c r="AW1143" s="65">
        <f t="shared" si="270"/>
        <v>3133.380681818182</v>
      </c>
      <c r="AX1143" s="65"/>
      <c r="AY1143" s="63">
        <f>VLOOKUP(L1143,'Status Report'!B:CF,81,0)</f>
        <v>0</v>
      </c>
      <c r="AZ1143" s="63" t="str">
        <f>VLOOKUP(L1143,'Status Report'!B:S,18,0)</f>
        <v>Ellina Smirnova</v>
      </c>
      <c r="BB1143" s="63">
        <f>VLOOKUP(L1143,'Status Report'!B:Z,25,0)</f>
        <v>4</v>
      </c>
      <c r="BC1143" s="63">
        <f t="shared" si="271"/>
        <v>300</v>
      </c>
      <c r="BF1143">
        <f>VLOOKUP(L1143,'Status Report'!B:CE,82,0)</f>
        <v>0</v>
      </c>
      <c r="BG1143">
        <f>VLOOKUP(L1143,'Status Report'!B:CF,83,0)</f>
        <v>0</v>
      </c>
      <c r="BH1143">
        <f>VLOOKUP(L1143,'Status Report'!B:CG,84,0)</f>
        <v>0</v>
      </c>
      <c r="BI1143" t="s">
        <v>901</v>
      </c>
      <c r="BJ1143" t="s">
        <v>795</v>
      </c>
      <c r="BM1143" s="67">
        <f t="shared" si="272"/>
        <v>88</v>
      </c>
    </row>
    <row r="1144" spans="1:65" x14ac:dyDescent="0.25">
      <c r="A1144" s="68" t="str">
        <f>VLOOKUP(L1144,'Status Report'!B:CB,79,0)</f>
        <v>Heineken</v>
      </c>
      <c r="C1144">
        <v>20006105</v>
      </c>
      <c r="D1144">
        <v>3090833</v>
      </c>
      <c r="E1144" t="s">
        <v>916</v>
      </c>
      <c r="F1144" t="s">
        <v>849</v>
      </c>
      <c r="G1144" t="str">
        <f>VLOOKUP(D1144,'[2]sold to'!$A:$H,8,0)</f>
        <v>Ivory Coast</v>
      </c>
      <c r="H1144" t="str">
        <f>VLOOKUP(D1144,'[2]sold to'!$A:$I,9,0)</f>
        <v>AMEE</v>
      </c>
      <c r="K1144">
        <v>440</v>
      </c>
      <c r="L1144">
        <v>88027227</v>
      </c>
      <c r="M1144" t="s">
        <v>143</v>
      </c>
      <c r="N1144">
        <v>50</v>
      </c>
      <c r="P1144" t="str">
        <f>VLOOKUP(L1144,'Status Report'!B:AA,26,0)</f>
        <v>China</v>
      </c>
      <c r="Q1144" t="str">
        <f>VLOOKUP(L1144,'Status Report'!B:AB,27,0)</f>
        <v>Premiums</v>
      </c>
      <c r="R1144">
        <f>VLOOKUP(L1144,'Status Report'!B:X,23,0)</f>
        <v>200</v>
      </c>
      <c r="S1144" t="str">
        <f>VLOOKUP(L1144,'Status Report'!B:T,19,0)</f>
        <v>Asian Sourcing Link</v>
      </c>
      <c r="T1144" s="62">
        <f>VLOOKUP(L1144,'Status Report'!B:E,4,0)</f>
        <v>1</v>
      </c>
      <c r="U1144" s="19">
        <f>_xlfn.IFS(AI1144="Den Bosch",VLOOKUP(L1144,'Status Report'!B:AM,35,0),AI1144="Yantian",VLOOKUP(L1144,'Status Report'!B:AM,36,0),AI1144="",IF(H1144="Asia Pacific",VLOOKUP(L1144,'Status Report'!B:AM,36,0),VLOOKUP(L1144,'Status Report'!B:AM,35,0)),AI1144="Direct shipment",IF(H1144="Asia Pacific",VLOOKUP(L1144,'Status Report'!B:AM,36,0),VLOOKUP(L1144,'Status Report'!B:AM,35,0)))</f>
        <v>72.900000000000006</v>
      </c>
      <c r="V1144" s="20">
        <f t="shared" si="259"/>
        <v>3645.0000000000005</v>
      </c>
      <c r="W1144" s="19">
        <f>_xlfn.IFS(AI1144="Den Bosch",VLOOKUP(L1144,'Status Report'!B:AM,37,0),AI1144="Yantian",VLOOKUP(L1144,'Status Report'!B:AM,38,0),AI1144="",IF(H1144="Asia Pacific",VLOOKUP(L1144,'Status Report'!B:AM,38,0),VLOOKUP(L1144,'Status Report'!B:AM,37,0)),AI1144="Direct shipment",IF(H1144="Asia Pacific",VLOOKUP(L1144,'Status Report'!B:AM,38,0),VLOOKUP(L1144,'Status Report'!B:AM,37,0)))</f>
        <v>72.900000000000006</v>
      </c>
      <c r="X1144" s="20">
        <f t="shared" si="260"/>
        <v>3645.0000000000005</v>
      </c>
      <c r="Y1144" s="20">
        <f>_xlfn.IFS(AI1144="Den Bosch",VLOOKUP(L1144,'Status Report'!B:AO,39,0),AI1144="Yantian",VLOOKUP(L1144,'Status Report'!B:AO,40,0),AI1144="",IF(H1144="Asia Pacific",VLOOKUP(L1144,'Status Report'!B:AO,40,0),VLOOKUP(L1144,'Status Report'!B:AO,39,0)),AI1144="Direct shipment",IF(H1144="Asia Pacific",VLOOKUP(L1144,'Status Report'!B:AO,40,0),VLOOKUP(L1144,'Status Report'!B:AO,39,0)))</f>
        <v>0</v>
      </c>
      <c r="Z1144" s="20">
        <f t="shared" si="261"/>
        <v>0</v>
      </c>
      <c r="AA1144" s="20">
        <f t="shared" si="262"/>
        <v>3645.0000000000005</v>
      </c>
      <c r="AB1144" s="21">
        <f>_xlfn.IFS(AI1144="Den Bosch",VLOOKUP(L1144,'Status Report'!B:AM,33,0),AI1144="Yantian",VLOOKUP(L1144,'Status Report'!B:AM,34,0),AI1144="",IF(H1144="Asia Pacific",VLOOKUP(L1144,'Status Report'!B:AM,34,0),VLOOKUP(L1144,'Status Report'!B:AM,33,0)),AI1144="Direct shipment",IF(H1144="Asia Pacific",VLOOKUP(L1144,'Status Report'!B:AM,34,0),VLOOKUP(L1144,'Status Report'!B:AM,33,0)))</f>
        <v>63.042000000000002</v>
      </c>
      <c r="AC1144" s="21">
        <f>VLOOKUP(L1144,'Status Report'!B:CE,82,0)</f>
        <v>0</v>
      </c>
      <c r="AD1144" s="21">
        <f t="shared" si="263"/>
        <v>63.042000000000002</v>
      </c>
      <c r="AE1144" s="63">
        <f>VLOOKUP(L1144,'Status Report'!B:W,20,0)</f>
        <v>15.7</v>
      </c>
      <c r="AF1144" s="63">
        <f>VLOOKUP(L1144,'Status Report'!B:W,21,0)</f>
        <v>7</v>
      </c>
      <c r="AG1144" s="63">
        <f>VLOOKUP(L1144,'Status Report'!B:W,22,0)</f>
        <v>50</v>
      </c>
      <c r="AH1144" s="22">
        <f t="shared" si="264"/>
        <v>0.27474999999999999</v>
      </c>
      <c r="AK1144" s="63">
        <f>IFERROR(VLOOKUP(G1144,ASEAN!A:A,1,0),0)</f>
        <v>0</v>
      </c>
      <c r="AL1144" s="63" t="str">
        <f>IFERROR(VLOOKUP(D1144,'[3]customer specs'!$B$1:$D$65536,3,0),0)</f>
        <v>pallet + label</v>
      </c>
      <c r="AM1144" s="64">
        <f t="shared" si="265"/>
        <v>0</v>
      </c>
      <c r="AN1144" s="64">
        <f t="shared" si="266"/>
        <v>0</v>
      </c>
      <c r="AO1144" s="63"/>
      <c r="AP1144" s="63"/>
      <c r="AQ1144" s="63" t="str">
        <f t="shared" si="267"/>
        <v>no</v>
      </c>
      <c r="AR1144" s="20">
        <f t="shared" si="268"/>
        <v>3152.1</v>
      </c>
      <c r="AS1144" s="63"/>
      <c r="AT1144" s="23">
        <f t="shared" si="273"/>
        <v>0.12</v>
      </c>
      <c r="AU1144" s="65">
        <f t="shared" si="269"/>
        <v>71.638636363636365</v>
      </c>
      <c r="AV1144" s="65"/>
      <c r="AW1144" s="65">
        <f t="shared" si="270"/>
        <v>3581.9318181818185</v>
      </c>
      <c r="AX1144" s="65"/>
      <c r="AY1144" s="63">
        <f>VLOOKUP(L1144,'Status Report'!B:CF,81,0)</f>
        <v>0</v>
      </c>
      <c r="AZ1144" s="63" t="str">
        <f>VLOOKUP(L1144,'Status Report'!B:S,18,0)</f>
        <v>Ellina Smirnova</v>
      </c>
      <c r="BB1144" s="63">
        <f>VLOOKUP(L1144,'Status Report'!B:Z,25,0)</f>
        <v>5</v>
      </c>
      <c r="BC1144" s="63">
        <f t="shared" si="271"/>
        <v>250</v>
      </c>
      <c r="BF1144">
        <f>VLOOKUP(L1144,'Status Report'!B:CE,82,0)</f>
        <v>0</v>
      </c>
      <c r="BG1144">
        <f>VLOOKUP(L1144,'Status Report'!B:CF,83,0)</f>
        <v>0</v>
      </c>
      <c r="BH1144">
        <f>VLOOKUP(L1144,'Status Report'!B:CG,84,0)</f>
        <v>0</v>
      </c>
      <c r="BI1144" t="s">
        <v>901</v>
      </c>
      <c r="BJ1144" t="s">
        <v>795</v>
      </c>
      <c r="BM1144" s="67">
        <f t="shared" si="272"/>
        <v>65</v>
      </c>
    </row>
    <row r="1145" spans="1:65" x14ac:dyDescent="0.25">
      <c r="A1145" s="68" t="str">
        <f>VLOOKUP(L1145,'Status Report'!B:CB,79,0)</f>
        <v>Heineken</v>
      </c>
      <c r="C1145">
        <v>20006105</v>
      </c>
      <c r="D1145">
        <v>3090833</v>
      </c>
      <c r="E1145" t="s">
        <v>916</v>
      </c>
      <c r="F1145" t="s">
        <v>849</v>
      </c>
      <c r="G1145" t="str">
        <f>VLOOKUP(D1145,'[2]sold to'!$A:$H,8,0)</f>
        <v>Ivory Coast</v>
      </c>
      <c r="H1145" t="str">
        <f>VLOOKUP(D1145,'[2]sold to'!$A:$I,9,0)</f>
        <v>AMEE</v>
      </c>
      <c r="K1145">
        <v>450</v>
      </c>
      <c r="L1145">
        <v>88026266</v>
      </c>
      <c r="M1145" t="s">
        <v>266</v>
      </c>
      <c r="N1145">
        <v>11</v>
      </c>
      <c r="P1145" t="str">
        <f>VLOOKUP(L1145,'Status Report'!B:AA,26,0)</f>
        <v>Bangladesh</v>
      </c>
      <c r="Q1145" t="str">
        <f>VLOOKUP(L1145,'Status Report'!B:AB,27,0)</f>
        <v>Textiles-Clothing</v>
      </c>
      <c r="R1145">
        <f>VLOOKUP(L1145,'Status Report'!B:X,23,0)</f>
        <v>417</v>
      </c>
      <c r="S1145" t="str">
        <f>VLOOKUP(L1145,'Status Report'!B:T,19,0)</f>
        <v>Promocean The Netherlands BV</v>
      </c>
      <c r="T1145" s="62">
        <f>VLOOKUP(L1145,'Status Report'!B:E,4,0)</f>
        <v>3</v>
      </c>
      <c r="U1145" s="19">
        <f>_xlfn.IFS(AI1145="Den Bosch",VLOOKUP(L1145,'Status Report'!B:AM,35,0),AI1145="Yantian",VLOOKUP(L1145,'Status Report'!B:AM,36,0),AI1145="",IF(H1145="Asia Pacific",VLOOKUP(L1145,'Status Report'!B:AM,36,0),VLOOKUP(L1145,'Status Report'!B:AM,35,0)),AI1145="Direct shipment",IF(H1145="Asia Pacific",VLOOKUP(L1145,'Status Report'!B:AM,36,0),VLOOKUP(L1145,'Status Report'!B:AM,35,0)))</f>
        <v>35.46</v>
      </c>
      <c r="V1145" s="20">
        <f t="shared" si="259"/>
        <v>390.06</v>
      </c>
      <c r="W1145" s="19">
        <f>_xlfn.IFS(AI1145="Den Bosch",VLOOKUP(L1145,'Status Report'!B:AM,37,0),AI1145="Yantian",VLOOKUP(L1145,'Status Report'!B:AM,38,0),AI1145="",IF(H1145="Asia Pacific",VLOOKUP(L1145,'Status Report'!B:AM,38,0),VLOOKUP(L1145,'Status Report'!B:AM,37,0)),AI1145="Direct shipment",IF(H1145="Asia Pacific",VLOOKUP(L1145,'Status Report'!B:AM,38,0),VLOOKUP(L1145,'Status Report'!B:AM,37,0)))</f>
        <v>35.46</v>
      </c>
      <c r="X1145" s="20">
        <f t="shared" si="260"/>
        <v>390.06</v>
      </c>
      <c r="Y1145" s="20">
        <f>_xlfn.IFS(AI1145="Den Bosch",VLOOKUP(L1145,'Status Report'!B:AO,39,0),AI1145="Yantian",VLOOKUP(L1145,'Status Report'!B:AO,40,0),AI1145="",IF(H1145="Asia Pacific",VLOOKUP(L1145,'Status Report'!B:AO,40,0),VLOOKUP(L1145,'Status Report'!B:AO,39,0)),AI1145="Direct shipment",IF(H1145="Asia Pacific",VLOOKUP(L1145,'Status Report'!B:AO,40,0),VLOOKUP(L1145,'Status Report'!B:AO,39,0)))</f>
        <v>0</v>
      </c>
      <c r="Z1145" s="20">
        <f t="shared" si="261"/>
        <v>0</v>
      </c>
      <c r="AA1145" s="20">
        <f t="shared" si="262"/>
        <v>390.06</v>
      </c>
      <c r="AB1145" s="21">
        <f>_xlfn.IFS(AI1145="Den Bosch",VLOOKUP(L1145,'Status Report'!B:AM,33,0),AI1145="Yantian",VLOOKUP(L1145,'Status Report'!B:AM,34,0),AI1145="",IF(H1145="Asia Pacific",VLOOKUP(L1145,'Status Report'!B:AM,34,0),VLOOKUP(L1145,'Status Report'!B:AM,33,0)),AI1145="Direct shipment",IF(H1145="Asia Pacific",VLOOKUP(L1145,'Status Report'!B:AM,34,0),VLOOKUP(L1145,'Status Report'!B:AM,33,0)))</f>
        <v>30.723000000000003</v>
      </c>
      <c r="AC1145" s="21">
        <f>VLOOKUP(L1145,'Status Report'!B:CE,82,0)</f>
        <v>0</v>
      </c>
      <c r="AD1145" s="21">
        <f t="shared" si="263"/>
        <v>30.723000000000003</v>
      </c>
      <c r="AE1145" s="63">
        <f>VLOOKUP(L1145,'Status Report'!B:W,20,0)</f>
        <v>28</v>
      </c>
      <c r="AF1145" s="63">
        <f>VLOOKUP(L1145,'Status Report'!B:W,21,0)</f>
        <v>15</v>
      </c>
      <c r="AG1145" s="63">
        <f>VLOOKUP(L1145,'Status Report'!B:W,22,0)</f>
        <v>12</v>
      </c>
      <c r="AH1145" s="22">
        <f t="shared" si="264"/>
        <v>5.5440000000000003E-2</v>
      </c>
      <c r="AI1145" t="s">
        <v>990</v>
      </c>
      <c r="AK1145" s="63">
        <f>IFERROR(VLOOKUP(G1145,ASEAN!A:A,1,0),0)</f>
        <v>0</v>
      </c>
      <c r="AL1145" s="63" t="str">
        <f>IFERROR(VLOOKUP(D1145,'[3]customer specs'!$B$1:$D$65536,3,0),0)</f>
        <v>pallet + label</v>
      </c>
      <c r="AM1145" s="64">
        <f t="shared" si="265"/>
        <v>0</v>
      </c>
      <c r="AN1145" s="64">
        <f t="shared" si="266"/>
        <v>0</v>
      </c>
      <c r="AO1145" s="63"/>
      <c r="AP1145" s="63"/>
      <c r="AQ1145" s="63" t="str">
        <f t="shared" si="267"/>
        <v>no</v>
      </c>
      <c r="AR1145" s="20">
        <f t="shared" si="268"/>
        <v>337.95300000000003</v>
      </c>
      <c r="AS1145" s="63"/>
      <c r="AT1145" s="23">
        <f t="shared" si="273"/>
        <v>0.12</v>
      </c>
      <c r="AU1145" s="65">
        <f t="shared" si="269"/>
        <v>34.912500000000001</v>
      </c>
      <c r="AV1145" s="65"/>
      <c r="AW1145" s="65">
        <f t="shared" si="270"/>
        <v>384.03750000000002</v>
      </c>
      <c r="AX1145" s="65"/>
      <c r="AY1145" s="63">
        <f>VLOOKUP(L1145,'Status Report'!B:CF,81,0)</f>
        <v>0</v>
      </c>
      <c r="AZ1145" s="63" t="str">
        <f>VLOOKUP(L1145,'Status Report'!B:S,18,0)</f>
        <v>Ellina Smirnova</v>
      </c>
      <c r="BB1145" s="63">
        <f>VLOOKUP(L1145,'Status Report'!B:Z,25,0)</f>
        <v>6</v>
      </c>
      <c r="BC1145" s="63">
        <f t="shared" si="271"/>
        <v>66</v>
      </c>
      <c r="BF1145">
        <f>VLOOKUP(L1145,'Status Report'!B:CE,82,0)</f>
        <v>0</v>
      </c>
      <c r="BG1145">
        <f>VLOOKUP(L1145,'Status Report'!B:CF,83,0)</f>
        <v>0</v>
      </c>
      <c r="BH1145">
        <f>VLOOKUP(L1145,'Status Report'!B:CG,84,0)</f>
        <v>0</v>
      </c>
      <c r="BI1145" t="s">
        <v>901</v>
      </c>
      <c r="BJ1145" t="s">
        <v>795</v>
      </c>
      <c r="BM1145" s="67">
        <f t="shared" si="272"/>
        <v>23</v>
      </c>
    </row>
    <row r="1146" spans="1:65" x14ac:dyDescent="0.25">
      <c r="A1146" s="68" t="str">
        <f>VLOOKUP(L1146,'Status Report'!B:CB,79,0)</f>
        <v>Heineken</v>
      </c>
      <c r="C1146">
        <v>20006105</v>
      </c>
      <c r="D1146">
        <v>3090833</v>
      </c>
      <c r="E1146" t="s">
        <v>916</v>
      </c>
      <c r="F1146" t="s">
        <v>849</v>
      </c>
      <c r="G1146" t="str">
        <f>VLOOKUP(D1146,'[2]sold to'!$A:$H,8,0)</f>
        <v>Ivory Coast</v>
      </c>
      <c r="H1146" t="str">
        <f>VLOOKUP(D1146,'[2]sold to'!$A:$I,9,0)</f>
        <v>AMEE</v>
      </c>
      <c r="K1146">
        <v>460</v>
      </c>
      <c r="L1146">
        <v>88026249</v>
      </c>
      <c r="M1146" t="s">
        <v>888</v>
      </c>
      <c r="N1146">
        <v>5</v>
      </c>
      <c r="P1146" t="str">
        <f>VLOOKUP(L1146,'Status Report'!B:AA,26,0)</f>
        <v>Bangladesh</v>
      </c>
      <c r="Q1146" t="str">
        <f>VLOOKUP(L1146,'Status Report'!B:AB,27,0)</f>
        <v>Textiles-Clothing</v>
      </c>
      <c r="R1146">
        <f>VLOOKUP(L1146,'Status Report'!B:X,23,0)</f>
        <v>417</v>
      </c>
      <c r="S1146" t="str">
        <f>VLOOKUP(L1146,'Status Report'!B:T,19,0)</f>
        <v>Promocean The Netherlands BV</v>
      </c>
      <c r="T1146" s="62">
        <f>VLOOKUP(L1146,'Status Report'!B:E,4,0)</f>
        <v>3</v>
      </c>
      <c r="U1146" s="19">
        <f>_xlfn.IFS(AI1146="Den Bosch",VLOOKUP(L1146,'Status Report'!B:AM,35,0),AI1146="Yantian",VLOOKUP(L1146,'Status Report'!B:AM,36,0),AI1146="",IF(H1146="Asia Pacific",VLOOKUP(L1146,'Status Report'!B:AM,36,0),VLOOKUP(L1146,'Status Report'!B:AM,35,0)),AI1146="Direct shipment",IF(H1146="Asia Pacific",VLOOKUP(L1146,'Status Report'!B:AM,36,0),VLOOKUP(L1146,'Status Report'!B:AM,35,0)))</f>
        <v>33.96</v>
      </c>
      <c r="V1146" s="20">
        <f t="shared" si="259"/>
        <v>169.8</v>
      </c>
      <c r="W1146" s="19">
        <f>_xlfn.IFS(AI1146="Den Bosch",VLOOKUP(L1146,'Status Report'!B:AM,37,0),AI1146="Yantian",VLOOKUP(L1146,'Status Report'!B:AM,38,0),AI1146="",IF(H1146="Asia Pacific",VLOOKUP(L1146,'Status Report'!B:AM,38,0),VLOOKUP(L1146,'Status Report'!B:AM,37,0)),AI1146="Direct shipment",IF(H1146="Asia Pacific",VLOOKUP(L1146,'Status Report'!B:AM,38,0),VLOOKUP(L1146,'Status Report'!B:AM,37,0)))</f>
        <v>33.96</v>
      </c>
      <c r="X1146" s="20">
        <f t="shared" si="260"/>
        <v>169.8</v>
      </c>
      <c r="Y1146" s="20">
        <f>_xlfn.IFS(AI1146="Den Bosch",VLOOKUP(L1146,'Status Report'!B:AO,39,0),AI1146="Yantian",VLOOKUP(L1146,'Status Report'!B:AO,40,0),AI1146="",IF(H1146="Asia Pacific",VLOOKUP(L1146,'Status Report'!B:AO,40,0),VLOOKUP(L1146,'Status Report'!B:AO,39,0)),AI1146="Direct shipment",IF(H1146="Asia Pacific",VLOOKUP(L1146,'Status Report'!B:AO,40,0),VLOOKUP(L1146,'Status Report'!B:AO,39,0)))</f>
        <v>0</v>
      </c>
      <c r="Z1146" s="20">
        <f t="shared" si="261"/>
        <v>0</v>
      </c>
      <c r="AA1146" s="20">
        <f t="shared" si="262"/>
        <v>169.8</v>
      </c>
      <c r="AB1146" s="21">
        <f>_xlfn.IFS(AI1146="Den Bosch",VLOOKUP(L1146,'Status Report'!B:AM,33,0),AI1146="Yantian",VLOOKUP(L1146,'Status Report'!B:AM,34,0),AI1146="",IF(H1146="Asia Pacific",VLOOKUP(L1146,'Status Report'!B:AM,34,0),VLOOKUP(L1146,'Status Report'!B:AM,33,0)),AI1146="Direct shipment",IF(H1146="Asia Pacific",VLOOKUP(L1146,'Status Report'!B:AM,34,0),VLOOKUP(L1146,'Status Report'!B:AM,33,0)))</f>
        <v>29.169000000000004</v>
      </c>
      <c r="AC1146" s="21">
        <f>VLOOKUP(L1146,'Status Report'!B:CE,82,0)</f>
        <v>0</v>
      </c>
      <c r="AD1146" s="21">
        <f t="shared" si="263"/>
        <v>29.169000000000004</v>
      </c>
      <c r="AE1146" s="63">
        <f>VLOOKUP(L1146,'Status Report'!B:W,20,0)</f>
        <v>28</v>
      </c>
      <c r="AF1146" s="63">
        <f>VLOOKUP(L1146,'Status Report'!B:W,21,0)</f>
        <v>15</v>
      </c>
      <c r="AG1146" s="63">
        <f>VLOOKUP(L1146,'Status Report'!B:W,22,0)</f>
        <v>12</v>
      </c>
      <c r="AH1146" s="22">
        <f t="shared" si="264"/>
        <v>2.52E-2</v>
      </c>
      <c r="AI1146" t="s">
        <v>990</v>
      </c>
      <c r="AK1146" s="63">
        <f>IFERROR(VLOOKUP(G1146,ASEAN!A:A,1,0),0)</f>
        <v>0</v>
      </c>
      <c r="AL1146" s="63" t="str">
        <f>IFERROR(VLOOKUP(D1146,'[3]customer specs'!$B$1:$D$65536,3,0),0)</f>
        <v>pallet + label</v>
      </c>
      <c r="AM1146" s="64">
        <f t="shared" si="265"/>
        <v>0</v>
      </c>
      <c r="AN1146" s="64">
        <f t="shared" si="266"/>
        <v>0</v>
      </c>
      <c r="AO1146" s="63"/>
      <c r="AP1146" s="63"/>
      <c r="AQ1146" s="63" t="str">
        <f t="shared" si="267"/>
        <v>no</v>
      </c>
      <c r="AR1146" s="20">
        <f t="shared" si="268"/>
        <v>145.84500000000003</v>
      </c>
      <c r="AS1146" s="63"/>
      <c r="AT1146" s="23">
        <f t="shared" si="273"/>
        <v>0.12</v>
      </c>
      <c r="AU1146" s="65">
        <f t="shared" si="269"/>
        <v>33.146590909090911</v>
      </c>
      <c r="AV1146" s="65"/>
      <c r="AW1146" s="65">
        <f t="shared" si="270"/>
        <v>165.73295454545456</v>
      </c>
      <c r="AX1146" s="65"/>
      <c r="AY1146" s="63">
        <f>VLOOKUP(L1146,'Status Report'!B:CF,81,0)</f>
        <v>0</v>
      </c>
      <c r="AZ1146" s="63" t="str">
        <f>VLOOKUP(L1146,'Status Report'!B:S,18,0)</f>
        <v>Ellina Smirnova</v>
      </c>
      <c r="BB1146" s="63">
        <f>VLOOKUP(L1146,'Status Report'!B:Z,25,0)</f>
        <v>6</v>
      </c>
      <c r="BC1146" s="63">
        <f t="shared" si="271"/>
        <v>30</v>
      </c>
      <c r="BF1146">
        <f>VLOOKUP(L1146,'Status Report'!B:CE,82,0)</f>
        <v>0</v>
      </c>
      <c r="BG1146">
        <f>VLOOKUP(L1146,'Status Report'!B:CF,83,0)</f>
        <v>0</v>
      </c>
      <c r="BH1146">
        <f>VLOOKUP(L1146,'Status Report'!B:CG,84,0)</f>
        <v>0</v>
      </c>
      <c r="BI1146" t="s">
        <v>901</v>
      </c>
      <c r="BJ1146" t="s">
        <v>795</v>
      </c>
      <c r="BM1146" s="67">
        <f t="shared" si="272"/>
        <v>12</v>
      </c>
    </row>
    <row r="1147" spans="1:65" x14ac:dyDescent="0.25">
      <c r="A1147" s="68" t="str">
        <f>VLOOKUP(L1147,'Status Report'!B:CB,79,0)</f>
        <v>Heineken</v>
      </c>
      <c r="C1147">
        <v>20006105</v>
      </c>
      <c r="D1147">
        <v>3090833</v>
      </c>
      <c r="E1147" t="s">
        <v>916</v>
      </c>
      <c r="F1147" t="s">
        <v>849</v>
      </c>
      <c r="G1147" t="str">
        <f>VLOOKUP(D1147,'[2]sold to'!$A:$H,8,0)</f>
        <v>Ivory Coast</v>
      </c>
      <c r="H1147" t="str">
        <f>VLOOKUP(D1147,'[2]sold to'!$A:$I,9,0)</f>
        <v>AMEE</v>
      </c>
      <c r="K1147">
        <v>470</v>
      </c>
      <c r="L1147">
        <v>88027213</v>
      </c>
      <c r="M1147" t="s">
        <v>513</v>
      </c>
      <c r="N1147">
        <v>50</v>
      </c>
      <c r="P1147" t="str">
        <f>VLOOKUP(L1147,'Status Report'!B:AA,26,0)</f>
        <v>China</v>
      </c>
      <c r="Q1147" t="str">
        <f>VLOOKUP(L1147,'Status Report'!B:AB,27,0)</f>
        <v>Indoor signs</v>
      </c>
      <c r="R1147">
        <f>VLOOKUP(L1147,'Status Report'!B:X,23,0)</f>
        <v>100</v>
      </c>
      <c r="S1147" t="str">
        <f>VLOOKUP(L1147,'Status Report'!B:T,19,0)</f>
        <v>Dekkers Visual Communication B.v.</v>
      </c>
      <c r="T1147" s="62">
        <f>VLOOKUP(L1147,'Status Report'!B:E,4,0)</f>
        <v>3</v>
      </c>
      <c r="U1147" s="19">
        <f>_xlfn.IFS(AI1147="Den Bosch",VLOOKUP(L1147,'Status Report'!B:AM,35,0),AI1147="Yantian",VLOOKUP(L1147,'Status Report'!B:AM,36,0),AI1147="",IF(H1147="Asia Pacific",VLOOKUP(L1147,'Status Report'!B:AM,36,0),VLOOKUP(L1147,'Status Report'!B:AM,35,0)),AI1147="Direct shipment",IF(H1147="Asia Pacific",VLOOKUP(L1147,'Status Report'!B:AM,36,0),VLOOKUP(L1147,'Status Report'!B:AM,35,0)))</f>
        <v>27.68</v>
      </c>
      <c r="V1147" s="20">
        <f t="shared" si="259"/>
        <v>1384</v>
      </c>
      <c r="W1147" s="19">
        <f>_xlfn.IFS(AI1147="Den Bosch",VLOOKUP(L1147,'Status Report'!B:AM,37,0),AI1147="Yantian",VLOOKUP(L1147,'Status Report'!B:AM,38,0),AI1147="",IF(H1147="Asia Pacific",VLOOKUP(L1147,'Status Report'!B:AM,38,0),VLOOKUP(L1147,'Status Report'!B:AM,37,0)),AI1147="Direct shipment",IF(H1147="Asia Pacific",VLOOKUP(L1147,'Status Report'!B:AM,38,0),VLOOKUP(L1147,'Status Report'!B:AM,37,0)))</f>
        <v>27.68</v>
      </c>
      <c r="X1147" s="20">
        <f t="shared" si="260"/>
        <v>1384</v>
      </c>
      <c r="Y1147" s="20">
        <f>_xlfn.IFS(AI1147="Den Bosch",VLOOKUP(L1147,'Status Report'!B:AO,39,0),AI1147="Yantian",VLOOKUP(L1147,'Status Report'!B:AO,40,0),AI1147="",IF(H1147="Asia Pacific",VLOOKUP(L1147,'Status Report'!B:AO,40,0),VLOOKUP(L1147,'Status Report'!B:AO,39,0)),AI1147="Direct shipment",IF(H1147="Asia Pacific",VLOOKUP(L1147,'Status Report'!B:AO,40,0),VLOOKUP(L1147,'Status Report'!B:AO,39,0)))</f>
        <v>0</v>
      </c>
      <c r="Z1147" s="20">
        <f t="shared" si="261"/>
        <v>0</v>
      </c>
      <c r="AA1147" s="20">
        <f t="shared" si="262"/>
        <v>1384</v>
      </c>
      <c r="AB1147" s="21">
        <f>_xlfn.IFS(AI1147="Den Bosch",VLOOKUP(L1147,'Status Report'!B:AM,33,0),AI1147="Yantian",VLOOKUP(L1147,'Status Report'!B:AM,34,0),AI1147="",IF(H1147="Asia Pacific",VLOOKUP(L1147,'Status Report'!B:AM,34,0),VLOOKUP(L1147,'Status Report'!B:AM,33,0)),AI1147="Direct shipment",IF(H1147="Asia Pacific",VLOOKUP(L1147,'Status Report'!B:AM,34,0),VLOOKUP(L1147,'Status Report'!B:AM,33,0)))</f>
        <v>23.94</v>
      </c>
      <c r="AC1147" s="21">
        <f>VLOOKUP(L1147,'Status Report'!B:CE,82,0)</f>
        <v>0</v>
      </c>
      <c r="AD1147" s="21">
        <f t="shared" si="263"/>
        <v>23.94</v>
      </c>
      <c r="AE1147" s="63">
        <f>VLOOKUP(L1147,'Status Report'!B:W,20,0)</f>
        <v>7</v>
      </c>
      <c r="AF1147" s="63">
        <f>VLOOKUP(L1147,'Status Report'!B:W,21,0)</f>
        <v>7</v>
      </c>
      <c r="AG1147" s="63">
        <f>VLOOKUP(L1147,'Status Report'!B:W,22,0)</f>
        <v>25</v>
      </c>
      <c r="AH1147" s="22">
        <f t="shared" si="264"/>
        <v>6.1249999999999999E-2</v>
      </c>
      <c r="AI1147" t="s">
        <v>990</v>
      </c>
      <c r="AK1147" s="63">
        <f>IFERROR(VLOOKUP(G1147,ASEAN!A:A,1,0),0)</f>
        <v>0</v>
      </c>
      <c r="AL1147" s="63" t="str">
        <f>IFERROR(VLOOKUP(D1147,'[3]customer specs'!$B$1:$D$65536,3,0),0)</f>
        <v>pallet + label</v>
      </c>
      <c r="AM1147" s="64">
        <f t="shared" si="265"/>
        <v>0</v>
      </c>
      <c r="AN1147" s="64">
        <f t="shared" si="266"/>
        <v>0</v>
      </c>
      <c r="AO1147" s="63"/>
      <c r="AP1147" s="63"/>
      <c r="AQ1147" s="63" t="str">
        <f t="shared" si="267"/>
        <v>no</v>
      </c>
      <c r="AR1147" s="20">
        <f t="shared" si="268"/>
        <v>1197</v>
      </c>
      <c r="AS1147" s="63"/>
      <c r="AT1147" s="23">
        <f t="shared" si="273"/>
        <v>0.12</v>
      </c>
      <c r="AU1147" s="65">
        <f t="shared" si="269"/>
        <v>27.204545454545457</v>
      </c>
      <c r="AV1147" s="65"/>
      <c r="AW1147" s="65">
        <f t="shared" si="270"/>
        <v>1360.2272727272727</v>
      </c>
      <c r="AX1147" s="65"/>
      <c r="AY1147" s="63">
        <f>VLOOKUP(L1147,'Status Report'!B:CF,81,0)</f>
        <v>0</v>
      </c>
      <c r="AZ1147" s="63" t="str">
        <f>VLOOKUP(L1147,'Status Report'!B:S,18,0)</f>
        <v>Ludmilla Zarybnicka</v>
      </c>
      <c r="BB1147" s="63">
        <f>VLOOKUP(L1147,'Status Report'!B:Z,25,0)</f>
        <v>1</v>
      </c>
      <c r="BC1147" s="63">
        <f t="shared" si="271"/>
        <v>50</v>
      </c>
      <c r="BF1147">
        <f>VLOOKUP(L1147,'Status Report'!B:CE,82,0)</f>
        <v>0</v>
      </c>
      <c r="BG1147">
        <f>VLOOKUP(L1147,'Status Report'!B:CF,83,0)</f>
        <v>0</v>
      </c>
      <c r="BH1147">
        <f>VLOOKUP(L1147,'Status Report'!B:CG,84,0)</f>
        <v>0</v>
      </c>
      <c r="BI1147" t="s">
        <v>901</v>
      </c>
      <c r="BJ1147" t="s">
        <v>795</v>
      </c>
      <c r="BM1147" s="67">
        <f t="shared" si="272"/>
        <v>95</v>
      </c>
    </row>
    <row r="1148" spans="1:65" x14ac:dyDescent="0.25">
      <c r="A1148" s="68" t="str">
        <f>VLOOKUP(L1148,'Status Report'!B:CB,79,0)</f>
        <v>Heineken</v>
      </c>
      <c r="C1148">
        <v>20006105</v>
      </c>
      <c r="D1148">
        <v>3090833</v>
      </c>
      <c r="E1148" t="s">
        <v>916</v>
      </c>
      <c r="F1148" t="s">
        <v>849</v>
      </c>
      <c r="G1148" t="str">
        <f>VLOOKUP(D1148,'[2]sold to'!$A:$H,8,0)</f>
        <v>Ivory Coast</v>
      </c>
      <c r="H1148" t="str">
        <f>VLOOKUP(D1148,'[2]sold to'!$A:$I,9,0)</f>
        <v>AMEE</v>
      </c>
      <c r="K1148">
        <v>480</v>
      </c>
      <c r="L1148">
        <v>88027215</v>
      </c>
      <c r="M1148" t="s">
        <v>515</v>
      </c>
      <c r="N1148">
        <v>50</v>
      </c>
      <c r="P1148" t="str">
        <f>VLOOKUP(L1148,'Status Report'!B:AA,26,0)</f>
        <v>China</v>
      </c>
      <c r="Q1148" t="str">
        <f>VLOOKUP(L1148,'Status Report'!B:AB,27,0)</f>
        <v>Indoor signs</v>
      </c>
      <c r="R1148">
        <f>VLOOKUP(L1148,'Status Report'!B:X,23,0)</f>
        <v>100</v>
      </c>
      <c r="S1148" t="str">
        <f>VLOOKUP(L1148,'Status Report'!B:T,19,0)</f>
        <v>Dekkers Visual Communication B.v.</v>
      </c>
      <c r="T1148" s="62">
        <f>VLOOKUP(L1148,'Status Report'!B:E,4,0)</f>
        <v>3</v>
      </c>
      <c r="U1148" s="19">
        <f>_xlfn.IFS(AI1148="Den Bosch",VLOOKUP(L1148,'Status Report'!B:AM,35,0),AI1148="Yantian",VLOOKUP(L1148,'Status Report'!B:AM,36,0),AI1148="",IF(H1148="Asia Pacific",VLOOKUP(L1148,'Status Report'!B:AM,36,0),VLOOKUP(L1148,'Status Report'!B:AM,35,0)),AI1148="Direct shipment",IF(H1148="Asia Pacific",VLOOKUP(L1148,'Status Report'!B:AM,36,0),VLOOKUP(L1148,'Status Report'!B:AM,35,0)))</f>
        <v>286.05</v>
      </c>
      <c r="V1148" s="20">
        <f t="shared" si="259"/>
        <v>14302.5</v>
      </c>
      <c r="W1148" s="19">
        <f>_xlfn.IFS(AI1148="Den Bosch",VLOOKUP(L1148,'Status Report'!B:AM,37,0),AI1148="Yantian",VLOOKUP(L1148,'Status Report'!B:AM,38,0),AI1148="",IF(H1148="Asia Pacific",VLOOKUP(L1148,'Status Report'!B:AM,38,0),VLOOKUP(L1148,'Status Report'!B:AM,37,0)),AI1148="Direct shipment",IF(H1148="Asia Pacific",VLOOKUP(L1148,'Status Report'!B:AM,38,0),VLOOKUP(L1148,'Status Report'!B:AM,37,0)))</f>
        <v>286.05</v>
      </c>
      <c r="X1148" s="20">
        <f t="shared" si="260"/>
        <v>14302.5</v>
      </c>
      <c r="Y1148" s="20">
        <f>_xlfn.IFS(AI1148="Den Bosch",VLOOKUP(L1148,'Status Report'!B:AO,39,0),AI1148="Yantian",VLOOKUP(L1148,'Status Report'!B:AO,40,0),AI1148="",IF(H1148="Asia Pacific",VLOOKUP(L1148,'Status Report'!B:AO,40,0),VLOOKUP(L1148,'Status Report'!B:AO,39,0)),AI1148="Direct shipment",IF(H1148="Asia Pacific",VLOOKUP(L1148,'Status Report'!B:AO,40,0),VLOOKUP(L1148,'Status Report'!B:AO,39,0)))</f>
        <v>0</v>
      </c>
      <c r="Z1148" s="20">
        <f t="shared" si="261"/>
        <v>0</v>
      </c>
      <c r="AA1148" s="20">
        <f t="shared" si="262"/>
        <v>14302.5</v>
      </c>
      <c r="AB1148" s="21">
        <f>_xlfn.IFS(AI1148="Den Bosch",VLOOKUP(L1148,'Status Report'!B:AM,33,0),AI1148="Yantian",VLOOKUP(L1148,'Status Report'!B:AM,34,0),AI1148="",IF(H1148="Asia Pacific",VLOOKUP(L1148,'Status Report'!B:AM,34,0),VLOOKUP(L1148,'Status Report'!B:AM,33,0)),AI1148="Direct shipment",IF(H1148="Asia Pacific",VLOOKUP(L1148,'Status Report'!B:AM,34,0),VLOOKUP(L1148,'Status Report'!B:AM,33,0)))</f>
        <v>247.38000000000002</v>
      </c>
      <c r="AC1148" s="21">
        <f>VLOOKUP(L1148,'Status Report'!B:CE,82,0)</f>
        <v>0</v>
      </c>
      <c r="AD1148" s="21">
        <f t="shared" si="263"/>
        <v>247.38000000000002</v>
      </c>
      <c r="AE1148" s="63">
        <f>VLOOKUP(L1148,'Status Report'!B:W,20,0)</f>
        <v>39</v>
      </c>
      <c r="AF1148" s="63">
        <f>VLOOKUP(L1148,'Status Report'!B:W,21,0)</f>
        <v>24</v>
      </c>
      <c r="AG1148" s="63">
        <f>VLOOKUP(L1148,'Status Report'!B:W,22,0)</f>
        <v>26</v>
      </c>
      <c r="AH1148" s="22">
        <f t="shared" si="264"/>
        <v>1.2168000000000001</v>
      </c>
      <c r="AI1148" t="s">
        <v>990</v>
      </c>
      <c r="AK1148" s="63">
        <f>IFERROR(VLOOKUP(G1148,ASEAN!A:A,1,0),0)</f>
        <v>0</v>
      </c>
      <c r="AL1148" s="63" t="str">
        <f>IFERROR(VLOOKUP(D1148,'[3]customer specs'!$B$1:$D$65536,3,0),0)</f>
        <v>pallet + label</v>
      </c>
      <c r="AM1148" s="64">
        <f t="shared" si="265"/>
        <v>0</v>
      </c>
      <c r="AN1148" s="64">
        <f t="shared" si="266"/>
        <v>0</v>
      </c>
      <c r="AO1148" s="63"/>
      <c r="AP1148" s="63"/>
      <c r="AQ1148" s="63" t="str">
        <f t="shared" si="267"/>
        <v>no</v>
      </c>
      <c r="AR1148" s="20">
        <f t="shared" si="268"/>
        <v>12369.000000000002</v>
      </c>
      <c r="AS1148" s="63"/>
      <c r="AT1148" s="23">
        <f t="shared" si="273"/>
        <v>0.12</v>
      </c>
      <c r="AU1148" s="65">
        <f t="shared" si="269"/>
        <v>281.11363636363637</v>
      </c>
      <c r="AV1148" s="65"/>
      <c r="AW1148" s="65">
        <f t="shared" si="270"/>
        <v>14055.681818181818</v>
      </c>
      <c r="AX1148" s="65"/>
      <c r="AY1148" s="63">
        <f>VLOOKUP(L1148,'Status Report'!B:CF,81,0)</f>
        <v>0</v>
      </c>
      <c r="AZ1148" s="63" t="str">
        <f>VLOOKUP(L1148,'Status Report'!B:S,18,0)</f>
        <v>Ludmilla Zarybnicka</v>
      </c>
      <c r="BB1148" s="63">
        <f>VLOOKUP(L1148,'Status Report'!B:Z,25,0)</f>
        <v>1</v>
      </c>
      <c r="BC1148" s="63">
        <f t="shared" si="271"/>
        <v>50</v>
      </c>
      <c r="BF1148">
        <f>VLOOKUP(L1148,'Status Report'!B:CE,82,0)</f>
        <v>0</v>
      </c>
      <c r="BG1148">
        <f>VLOOKUP(L1148,'Status Report'!B:CF,83,0)</f>
        <v>0</v>
      </c>
      <c r="BH1148">
        <f>VLOOKUP(L1148,'Status Report'!B:CG,84,0)</f>
        <v>0</v>
      </c>
      <c r="BI1148" t="s">
        <v>901</v>
      </c>
      <c r="BJ1148" t="s">
        <v>795</v>
      </c>
      <c r="BM1148" s="67">
        <f t="shared" si="272"/>
        <v>83</v>
      </c>
    </row>
    <row r="1149" spans="1:65" x14ac:dyDescent="0.25">
      <c r="A1149" s="68" t="str">
        <f>VLOOKUP(L1149,'Status Report'!B:CB,79,0)</f>
        <v>Heineken UCL</v>
      </c>
      <c r="C1149">
        <v>20006105</v>
      </c>
      <c r="D1149">
        <v>3090833</v>
      </c>
      <c r="E1149" t="s">
        <v>916</v>
      </c>
      <c r="F1149" t="s">
        <v>849</v>
      </c>
      <c r="G1149" t="str">
        <f>VLOOKUP(D1149,'[2]sold to'!$A:$H,8,0)</f>
        <v>Ivory Coast</v>
      </c>
      <c r="H1149" t="str">
        <f>VLOOKUP(D1149,'[2]sold to'!$A:$I,9,0)</f>
        <v>AMEE</v>
      </c>
      <c r="K1149">
        <v>490</v>
      </c>
      <c r="L1149">
        <v>88026615</v>
      </c>
      <c r="M1149" t="s">
        <v>291</v>
      </c>
      <c r="N1149">
        <v>209</v>
      </c>
      <c r="P1149" t="str">
        <f>VLOOKUP(L1149,'Status Report'!B:AA,26,0)</f>
        <v>Turkey</v>
      </c>
      <c r="Q1149" t="str">
        <f>VLOOKUP(L1149,'Status Report'!B:AB,27,0)</f>
        <v>Glassware</v>
      </c>
      <c r="R1149">
        <f>VLOOKUP(L1149,'Status Report'!B:X,23,0)</f>
        <v>6700</v>
      </c>
      <c r="S1149" t="str">
        <f>VLOOKUP(L1149,'Status Report'!B:T,19,0)</f>
        <v>Sisecam (Pasabahçe)</v>
      </c>
      <c r="T1149" s="62">
        <f>VLOOKUP(L1149,'Status Report'!B:E,4,0)</f>
        <v>3</v>
      </c>
      <c r="U1149" s="19">
        <f>_xlfn.IFS(AI1149="Den Bosch",VLOOKUP(L1149,'Status Report'!B:AM,35,0),AI1149="Yantian",VLOOKUP(L1149,'Status Report'!B:AM,36,0),AI1149="",IF(H1149="Asia Pacific",VLOOKUP(L1149,'Status Report'!B:AM,36,0),VLOOKUP(L1149,'Status Report'!B:AM,35,0)),AI1149="Direct shipment",IF(H1149="Asia Pacific",VLOOKUP(L1149,'Status Report'!B:AM,36,0),VLOOKUP(L1149,'Status Report'!B:AM,35,0)))</f>
        <v>22.799999999999997</v>
      </c>
      <c r="V1149" s="20">
        <f t="shared" si="259"/>
        <v>4765.2</v>
      </c>
      <c r="W1149" s="19">
        <f>_xlfn.IFS(AI1149="Den Bosch",VLOOKUP(L1149,'Status Report'!B:AM,37,0),AI1149="Yantian",VLOOKUP(L1149,'Status Report'!B:AM,38,0),AI1149="",IF(H1149="Asia Pacific",VLOOKUP(L1149,'Status Report'!B:AM,38,0),VLOOKUP(L1149,'Status Report'!B:AM,37,0)),AI1149="Direct shipment",IF(H1149="Asia Pacific",VLOOKUP(L1149,'Status Report'!B:AM,38,0),VLOOKUP(L1149,'Status Report'!B:AM,37,0)))</f>
        <v>22.799999999999997</v>
      </c>
      <c r="X1149" s="20">
        <f t="shared" si="260"/>
        <v>4765.2</v>
      </c>
      <c r="Y1149" s="20">
        <f>_xlfn.IFS(AI1149="Den Bosch",VLOOKUP(L1149,'Status Report'!B:AO,39,0),AI1149="Yantian",VLOOKUP(L1149,'Status Report'!B:AO,40,0),AI1149="",IF(H1149="Asia Pacific",VLOOKUP(L1149,'Status Report'!B:AO,40,0),VLOOKUP(L1149,'Status Report'!B:AO,39,0)),AI1149="Direct shipment",IF(H1149="Asia Pacific",VLOOKUP(L1149,'Status Report'!B:AO,40,0),VLOOKUP(L1149,'Status Report'!B:AO,39,0)))</f>
        <v>0</v>
      </c>
      <c r="Z1149" s="20">
        <f t="shared" si="261"/>
        <v>0</v>
      </c>
      <c r="AA1149" s="20">
        <f t="shared" si="262"/>
        <v>4765.2</v>
      </c>
      <c r="AB1149" s="21">
        <f>_xlfn.IFS(AI1149="Den Bosch",VLOOKUP(L1149,'Status Report'!B:AM,33,0),AI1149="Yantian",VLOOKUP(L1149,'Status Report'!B:AM,34,0),AI1149="",IF(H1149="Asia Pacific",VLOOKUP(L1149,'Status Report'!B:AM,34,0),VLOOKUP(L1149,'Status Report'!B:AM,33,0)),AI1149="Direct shipment",IF(H1149="Asia Pacific",VLOOKUP(L1149,'Status Report'!B:AM,34,0),VLOOKUP(L1149,'Status Report'!B:AM,33,0)))</f>
        <v>20.16</v>
      </c>
      <c r="AC1149" s="21">
        <f>VLOOKUP(L1149,'Status Report'!B:CE,82,0)</f>
        <v>0</v>
      </c>
      <c r="AD1149" s="21">
        <f t="shared" si="263"/>
        <v>20.16</v>
      </c>
      <c r="AE1149" s="63">
        <f>VLOOKUP(L1149,'Status Report'!B:W,20,0)</f>
        <v>55.9</v>
      </c>
      <c r="AF1149" s="63">
        <f>VLOOKUP(L1149,'Status Report'!B:W,21,0)</f>
        <v>21.9</v>
      </c>
      <c r="AG1149" s="63">
        <f>VLOOKUP(L1149,'Status Report'!B:W,22,0)</f>
        <v>21.2</v>
      </c>
      <c r="AH1149" s="22">
        <f t="shared" si="264"/>
        <v>5.4242296679999997</v>
      </c>
      <c r="AI1149" t="s">
        <v>990</v>
      </c>
      <c r="AK1149" s="63">
        <f>IFERROR(VLOOKUP(G1149,ASEAN!A:A,1,0),0)</f>
        <v>0</v>
      </c>
      <c r="AL1149" s="63" t="str">
        <f>IFERROR(VLOOKUP(D1149,'[3]customer specs'!$B$1:$D$65536,3,0),0)</f>
        <v>pallet + label</v>
      </c>
      <c r="AM1149" s="64">
        <f t="shared" si="265"/>
        <v>0</v>
      </c>
      <c r="AN1149" s="64">
        <f t="shared" si="266"/>
        <v>0</v>
      </c>
      <c r="AO1149" s="63"/>
      <c r="AP1149" s="63"/>
      <c r="AQ1149" s="63" t="str">
        <f t="shared" si="267"/>
        <v>no</v>
      </c>
      <c r="AR1149" s="20">
        <f t="shared" si="268"/>
        <v>4213.4399999999996</v>
      </c>
      <c r="AS1149" s="63"/>
      <c r="AT1149" s="23">
        <f t="shared" si="273"/>
        <v>0.12</v>
      </c>
      <c r="AU1149" s="65">
        <f t="shared" si="269"/>
        <v>22.90909090909091</v>
      </c>
      <c r="AV1149" s="65"/>
      <c r="AW1149" s="65">
        <f t="shared" si="270"/>
        <v>4788</v>
      </c>
      <c r="AX1149" s="65"/>
      <c r="AY1149" s="63">
        <f>VLOOKUP(L1149,'Status Report'!B:CF,81,0)</f>
        <v>0</v>
      </c>
      <c r="AZ1149" s="63" t="str">
        <f>VLOOKUP(L1149,'Status Report'!B:S,18,0)</f>
        <v>Ludmilla Zarybnicka</v>
      </c>
      <c r="BB1149" s="63">
        <f>VLOOKUP(L1149,'Status Report'!B:Z,25,0)</f>
        <v>24</v>
      </c>
      <c r="BC1149" s="63">
        <f t="shared" si="271"/>
        <v>5016</v>
      </c>
      <c r="BF1149">
        <f>VLOOKUP(L1149,'Status Report'!B:CE,82,0)</f>
        <v>0</v>
      </c>
      <c r="BG1149">
        <f>VLOOKUP(L1149,'Status Report'!B:CF,83,0)</f>
        <v>0</v>
      </c>
      <c r="BH1149">
        <f>VLOOKUP(L1149,'Status Report'!B:CG,84,0)</f>
        <v>0</v>
      </c>
      <c r="BI1149" t="s">
        <v>901</v>
      </c>
      <c r="BJ1149" t="s">
        <v>795</v>
      </c>
      <c r="BM1149" s="67">
        <f t="shared" si="272"/>
        <v>909</v>
      </c>
    </row>
    <row r="1150" spans="1:65" x14ac:dyDescent="0.25">
      <c r="A1150" s="68" t="str">
        <f>VLOOKUP(L1150,'Status Report'!B:CB,79,0)</f>
        <v>Heineken UCL</v>
      </c>
      <c r="C1150">
        <v>20006105</v>
      </c>
      <c r="D1150">
        <v>3090833</v>
      </c>
      <c r="E1150" t="s">
        <v>916</v>
      </c>
      <c r="F1150" t="s">
        <v>849</v>
      </c>
      <c r="G1150" t="str">
        <f>VLOOKUP(D1150,'[2]sold to'!$A:$H,8,0)</f>
        <v>Ivory Coast</v>
      </c>
      <c r="H1150" t="str">
        <f>VLOOKUP(D1150,'[2]sold to'!$A:$I,9,0)</f>
        <v>AMEE</v>
      </c>
      <c r="K1150">
        <v>500</v>
      </c>
      <c r="L1150">
        <v>88026480</v>
      </c>
      <c r="M1150" t="s">
        <v>307</v>
      </c>
      <c r="N1150">
        <v>6</v>
      </c>
      <c r="P1150" t="str">
        <f>VLOOKUP(L1150,'Status Report'!B:AA,26,0)</f>
        <v>Bangladesh</v>
      </c>
      <c r="Q1150" t="str">
        <f>VLOOKUP(L1150,'Status Report'!B:AB,27,0)</f>
        <v>Textiles-Clothing</v>
      </c>
      <c r="R1150">
        <f>VLOOKUP(L1150,'Status Report'!B:X,23,0)</f>
        <v>167</v>
      </c>
      <c r="S1150" t="str">
        <f>VLOOKUP(L1150,'Status Report'!B:T,19,0)</f>
        <v>Promocean The Netherlands BV</v>
      </c>
      <c r="T1150" s="62">
        <f>VLOOKUP(L1150,'Status Report'!B:E,4,0)</f>
        <v>3</v>
      </c>
      <c r="U1150" s="19">
        <f>_xlfn.IFS(AI1150="Den Bosch",VLOOKUP(L1150,'Status Report'!B:AM,35,0),AI1150="Yantian",VLOOKUP(L1150,'Status Report'!B:AM,36,0),AI1150="",IF(H1150="Asia Pacific",VLOOKUP(L1150,'Status Report'!B:AM,36,0),VLOOKUP(L1150,'Status Report'!B:AM,35,0)),AI1150="Direct shipment",IF(H1150="Asia Pacific",VLOOKUP(L1150,'Status Report'!B:AM,36,0),VLOOKUP(L1150,'Status Report'!B:AM,35,0)))</f>
        <v>29.700000000000003</v>
      </c>
      <c r="V1150" s="20">
        <f t="shared" si="259"/>
        <v>178.20000000000002</v>
      </c>
      <c r="W1150" s="19">
        <f>_xlfn.IFS(AI1150="Den Bosch",VLOOKUP(L1150,'Status Report'!B:AM,37,0),AI1150="Yantian",VLOOKUP(L1150,'Status Report'!B:AM,38,0),AI1150="",IF(H1150="Asia Pacific",VLOOKUP(L1150,'Status Report'!B:AM,38,0),VLOOKUP(L1150,'Status Report'!B:AM,37,0)),AI1150="Direct shipment",IF(H1150="Asia Pacific",VLOOKUP(L1150,'Status Report'!B:AM,38,0),VLOOKUP(L1150,'Status Report'!B:AM,37,0)))</f>
        <v>29.339999999999996</v>
      </c>
      <c r="X1150" s="20">
        <f t="shared" si="260"/>
        <v>176.03999999999996</v>
      </c>
      <c r="Y1150" s="20">
        <f>_xlfn.IFS(AI1150="Den Bosch",VLOOKUP(L1150,'Status Report'!B:AO,39,0),AI1150="Yantian",VLOOKUP(L1150,'Status Report'!B:AO,40,0),AI1150="",IF(H1150="Asia Pacific",VLOOKUP(L1150,'Status Report'!B:AO,40,0),VLOOKUP(L1150,'Status Report'!B:AO,39,0)),AI1150="Direct shipment",IF(H1150="Asia Pacific",VLOOKUP(L1150,'Status Report'!B:AO,40,0),VLOOKUP(L1150,'Status Report'!B:AO,39,0)))</f>
        <v>0</v>
      </c>
      <c r="Z1150" s="20">
        <f t="shared" si="261"/>
        <v>0</v>
      </c>
      <c r="AA1150" s="20">
        <f t="shared" si="262"/>
        <v>176.03999999999996</v>
      </c>
      <c r="AB1150" s="21">
        <f>_xlfn.IFS(AI1150="Den Bosch",VLOOKUP(L1150,'Status Report'!B:AM,33,0),AI1150="Yantian",VLOOKUP(L1150,'Status Report'!B:AM,34,0),AI1150="",IF(H1150="Asia Pacific",VLOOKUP(L1150,'Status Report'!B:AM,34,0),VLOOKUP(L1150,'Status Report'!B:AM,33,0)),AI1150="Direct shipment",IF(H1150="Asia Pacific",VLOOKUP(L1150,'Status Report'!B:AM,34,0),VLOOKUP(L1150,'Status Report'!B:AM,33,0)))</f>
        <v>25.1265</v>
      </c>
      <c r="AC1150" s="21">
        <f>VLOOKUP(L1150,'Status Report'!B:CE,82,0)</f>
        <v>0</v>
      </c>
      <c r="AD1150" s="21">
        <f t="shared" si="263"/>
        <v>25.1265</v>
      </c>
      <c r="AE1150" s="63">
        <f>VLOOKUP(L1150,'Status Report'!B:W,20,0)</f>
        <v>28</v>
      </c>
      <c r="AF1150" s="63">
        <f>VLOOKUP(L1150,'Status Report'!B:W,21,0)</f>
        <v>15</v>
      </c>
      <c r="AG1150" s="63">
        <f>VLOOKUP(L1150,'Status Report'!B:W,22,0)</f>
        <v>12</v>
      </c>
      <c r="AH1150" s="22">
        <f t="shared" si="264"/>
        <v>3.024E-2</v>
      </c>
      <c r="AI1150" t="s">
        <v>990</v>
      </c>
      <c r="AK1150" s="63">
        <f>IFERROR(VLOOKUP(G1150,ASEAN!A:A,1,0),0)</f>
        <v>0</v>
      </c>
      <c r="AL1150" s="63" t="str">
        <f>IFERROR(VLOOKUP(D1150,'[3]customer specs'!$B$1:$D$65536,3,0),0)</f>
        <v>pallet + label</v>
      </c>
      <c r="AM1150" s="64">
        <f t="shared" si="265"/>
        <v>2.1600000000000534</v>
      </c>
      <c r="AN1150" s="64">
        <f t="shared" si="266"/>
        <v>0</v>
      </c>
      <c r="AO1150" s="63"/>
      <c r="AP1150" s="63"/>
      <c r="AQ1150" s="63" t="str">
        <f t="shared" si="267"/>
        <v>no</v>
      </c>
      <c r="AR1150" s="20">
        <f t="shared" si="268"/>
        <v>150.75900000000001</v>
      </c>
      <c r="AS1150" s="63"/>
      <c r="AT1150" s="23">
        <f t="shared" si="273"/>
        <v>0.12</v>
      </c>
      <c r="AU1150" s="65">
        <f t="shared" si="269"/>
        <v>28.552840909090911</v>
      </c>
      <c r="AV1150" s="65"/>
      <c r="AW1150" s="65">
        <f t="shared" si="270"/>
        <v>171.31704545454545</v>
      </c>
      <c r="AX1150" s="65"/>
      <c r="AY1150" s="63">
        <f>VLOOKUP(L1150,'Status Report'!B:CF,81,0)</f>
        <v>0</v>
      </c>
      <c r="AZ1150" s="63" t="str">
        <f>VLOOKUP(L1150,'Status Report'!B:S,18,0)</f>
        <v>Ellina Smirnova</v>
      </c>
      <c r="BB1150" s="63">
        <f>VLOOKUP(L1150,'Status Report'!B:Z,25,0)</f>
        <v>6</v>
      </c>
      <c r="BC1150" s="63">
        <f t="shared" si="271"/>
        <v>36</v>
      </c>
      <c r="BF1150">
        <f>VLOOKUP(L1150,'Status Report'!B:CE,82,0)</f>
        <v>0</v>
      </c>
      <c r="BG1150">
        <f>VLOOKUP(L1150,'Status Report'!B:CF,83,0)</f>
        <v>0</v>
      </c>
      <c r="BH1150">
        <f>VLOOKUP(L1150,'Status Report'!B:CG,84,0)</f>
        <v>0</v>
      </c>
      <c r="BI1150" t="s">
        <v>901</v>
      </c>
      <c r="BJ1150" t="s">
        <v>795</v>
      </c>
      <c r="BM1150" s="67">
        <f t="shared" si="272"/>
        <v>239</v>
      </c>
    </row>
    <row r="1151" spans="1:65" x14ac:dyDescent="0.25">
      <c r="A1151" s="68" t="str">
        <f>VLOOKUP(L1151,'Status Report'!B:CB,79,0)</f>
        <v>Heineken UCL</v>
      </c>
      <c r="C1151">
        <v>20006105</v>
      </c>
      <c r="D1151">
        <v>3090833</v>
      </c>
      <c r="E1151" t="s">
        <v>916</v>
      </c>
      <c r="F1151" t="s">
        <v>849</v>
      </c>
      <c r="G1151" t="str">
        <f>VLOOKUP(D1151,'[2]sold to'!$A:$H,8,0)</f>
        <v>Ivory Coast</v>
      </c>
      <c r="H1151" t="str">
        <f>VLOOKUP(D1151,'[2]sold to'!$A:$I,9,0)</f>
        <v>AMEE</v>
      </c>
      <c r="K1151">
        <v>510</v>
      </c>
      <c r="L1151">
        <v>88026475</v>
      </c>
      <c r="M1151" t="s">
        <v>303</v>
      </c>
      <c r="N1151">
        <v>3</v>
      </c>
      <c r="P1151" t="str">
        <f>VLOOKUP(L1151,'Status Report'!B:AA,26,0)</f>
        <v>Bangladesh</v>
      </c>
      <c r="Q1151" t="str">
        <f>VLOOKUP(L1151,'Status Report'!B:AB,27,0)</f>
        <v>Textiles-Clothing</v>
      </c>
      <c r="R1151">
        <f>VLOOKUP(L1151,'Status Report'!B:X,23,0)</f>
        <v>167</v>
      </c>
      <c r="S1151" t="str">
        <f>VLOOKUP(L1151,'Status Report'!B:T,19,0)</f>
        <v>Promocean The Netherlands BV</v>
      </c>
      <c r="T1151" s="62">
        <f>VLOOKUP(L1151,'Status Report'!B:E,4,0)</f>
        <v>3</v>
      </c>
      <c r="U1151" s="19">
        <f>_xlfn.IFS(AI1151="Den Bosch",VLOOKUP(L1151,'Status Report'!B:AM,35,0),AI1151="Yantian",VLOOKUP(L1151,'Status Report'!B:AM,36,0),AI1151="",IF(H1151="Asia Pacific",VLOOKUP(L1151,'Status Report'!B:AM,36,0),VLOOKUP(L1151,'Status Report'!B:AM,35,0)),AI1151="Direct shipment",IF(H1151="Asia Pacific",VLOOKUP(L1151,'Status Report'!B:AM,36,0),VLOOKUP(L1151,'Status Report'!B:AM,35,0)))</f>
        <v>28.619999999999997</v>
      </c>
      <c r="V1151" s="20">
        <f t="shared" si="259"/>
        <v>85.859999999999985</v>
      </c>
      <c r="W1151" s="19">
        <f>_xlfn.IFS(AI1151="Den Bosch",VLOOKUP(L1151,'Status Report'!B:AM,37,0),AI1151="Yantian",VLOOKUP(L1151,'Status Report'!B:AM,38,0),AI1151="",IF(H1151="Asia Pacific",VLOOKUP(L1151,'Status Report'!B:AM,38,0),VLOOKUP(L1151,'Status Report'!B:AM,37,0)),AI1151="Direct shipment",IF(H1151="Asia Pacific",VLOOKUP(L1151,'Status Report'!B:AM,38,0),VLOOKUP(L1151,'Status Report'!B:AM,37,0)))</f>
        <v>28.259999999999998</v>
      </c>
      <c r="X1151" s="20">
        <f t="shared" si="260"/>
        <v>84.78</v>
      </c>
      <c r="Y1151" s="20">
        <f>_xlfn.IFS(AI1151="Den Bosch",VLOOKUP(L1151,'Status Report'!B:AO,39,0),AI1151="Yantian",VLOOKUP(L1151,'Status Report'!B:AO,40,0),AI1151="",IF(H1151="Asia Pacific",VLOOKUP(L1151,'Status Report'!B:AO,40,0),VLOOKUP(L1151,'Status Report'!B:AO,39,0)),AI1151="Direct shipment",IF(H1151="Asia Pacific",VLOOKUP(L1151,'Status Report'!B:AO,40,0),VLOOKUP(L1151,'Status Report'!B:AO,39,0)))</f>
        <v>0</v>
      </c>
      <c r="Z1151" s="20">
        <f t="shared" si="261"/>
        <v>0</v>
      </c>
      <c r="AA1151" s="20">
        <f t="shared" si="262"/>
        <v>84.78</v>
      </c>
      <c r="AB1151" s="21">
        <f>_xlfn.IFS(AI1151="Den Bosch",VLOOKUP(L1151,'Status Report'!B:AM,33,0),AI1151="Yantian",VLOOKUP(L1151,'Status Report'!B:AM,34,0),AI1151="",IF(H1151="Asia Pacific",VLOOKUP(L1151,'Status Report'!B:AM,34,0),VLOOKUP(L1151,'Status Report'!B:AM,33,0)),AI1151="Direct shipment",IF(H1151="Asia Pacific",VLOOKUP(L1151,'Status Report'!B:AM,34,0),VLOOKUP(L1151,'Status Report'!B:AM,33,0)))</f>
        <v>24.192</v>
      </c>
      <c r="AC1151" s="21">
        <f>VLOOKUP(L1151,'Status Report'!B:CE,82,0)</f>
        <v>0</v>
      </c>
      <c r="AD1151" s="21">
        <f t="shared" si="263"/>
        <v>24.192</v>
      </c>
      <c r="AE1151" s="63">
        <f>VLOOKUP(L1151,'Status Report'!B:W,20,0)</f>
        <v>28</v>
      </c>
      <c r="AF1151" s="63">
        <f>VLOOKUP(L1151,'Status Report'!B:W,21,0)</f>
        <v>15</v>
      </c>
      <c r="AG1151" s="63">
        <f>VLOOKUP(L1151,'Status Report'!B:W,22,0)</f>
        <v>12</v>
      </c>
      <c r="AH1151" s="22">
        <f t="shared" si="264"/>
        <v>1.512E-2</v>
      </c>
      <c r="AI1151" t="s">
        <v>990</v>
      </c>
      <c r="AK1151" s="63">
        <f>IFERROR(VLOOKUP(G1151,ASEAN!A:A,1,0),0)</f>
        <v>0</v>
      </c>
      <c r="AL1151" s="63" t="str">
        <f>IFERROR(VLOOKUP(D1151,'[3]customer specs'!$B$1:$D$65536,3,0),0)</f>
        <v>pallet + label</v>
      </c>
      <c r="AM1151" s="64">
        <f t="shared" si="265"/>
        <v>1.0799999999999841</v>
      </c>
      <c r="AN1151" s="64">
        <f t="shared" si="266"/>
        <v>0</v>
      </c>
      <c r="AO1151" s="63"/>
      <c r="AP1151" s="63"/>
      <c r="AQ1151" s="63" t="str">
        <f t="shared" si="267"/>
        <v>no</v>
      </c>
      <c r="AR1151" s="20">
        <f t="shared" si="268"/>
        <v>72.575999999999993</v>
      </c>
      <c r="AS1151" s="63"/>
      <c r="AT1151" s="23">
        <f t="shared" si="273"/>
        <v>0.12</v>
      </c>
      <c r="AU1151" s="65">
        <f t="shared" si="269"/>
        <v>27.490909090909092</v>
      </c>
      <c r="AV1151" s="65"/>
      <c r="AW1151" s="65">
        <f t="shared" si="270"/>
        <v>82.472727272727269</v>
      </c>
      <c r="AX1151" s="65"/>
      <c r="AY1151" s="63">
        <f>VLOOKUP(L1151,'Status Report'!B:CF,81,0)</f>
        <v>0</v>
      </c>
      <c r="AZ1151" s="63" t="str">
        <f>VLOOKUP(L1151,'Status Report'!B:S,18,0)</f>
        <v>Ellina Smirnova</v>
      </c>
      <c r="BB1151" s="63">
        <f>VLOOKUP(L1151,'Status Report'!B:Z,25,0)</f>
        <v>6</v>
      </c>
      <c r="BC1151" s="63">
        <f t="shared" si="271"/>
        <v>18</v>
      </c>
      <c r="BF1151">
        <f>VLOOKUP(L1151,'Status Report'!B:CE,82,0)</f>
        <v>0</v>
      </c>
      <c r="BG1151">
        <f>VLOOKUP(L1151,'Status Report'!B:CF,83,0)</f>
        <v>0</v>
      </c>
      <c r="BH1151">
        <f>VLOOKUP(L1151,'Status Report'!B:CG,84,0)</f>
        <v>0</v>
      </c>
      <c r="BI1151" t="s">
        <v>901</v>
      </c>
      <c r="BJ1151" t="s">
        <v>795</v>
      </c>
      <c r="BM1151" s="67">
        <f t="shared" si="272"/>
        <v>4</v>
      </c>
    </row>
    <row r="1152" spans="1:65" x14ac:dyDescent="0.25">
      <c r="A1152" s="68" t="str">
        <f>VLOOKUP(L1152,'Status Report'!B:CB,79,0)</f>
        <v>Heineken UCL</v>
      </c>
      <c r="C1152">
        <v>20006105</v>
      </c>
      <c r="D1152">
        <v>3090833</v>
      </c>
      <c r="E1152" t="s">
        <v>916</v>
      </c>
      <c r="F1152" t="s">
        <v>849</v>
      </c>
      <c r="G1152" t="str">
        <f>VLOOKUP(D1152,'[2]sold to'!$A:$H,8,0)</f>
        <v>Ivory Coast</v>
      </c>
      <c r="H1152" t="str">
        <f>VLOOKUP(D1152,'[2]sold to'!$A:$I,9,0)</f>
        <v>AMEE</v>
      </c>
      <c r="K1152">
        <v>520</v>
      </c>
      <c r="L1152">
        <v>88026496</v>
      </c>
      <c r="M1152" t="s">
        <v>321</v>
      </c>
      <c r="N1152">
        <v>2</v>
      </c>
      <c r="P1152" t="str">
        <f>VLOOKUP(L1152,'Status Report'!B:AA,26,0)</f>
        <v>Bangladesh</v>
      </c>
      <c r="Q1152" t="str">
        <f>VLOOKUP(L1152,'Status Report'!B:AB,27,0)</f>
        <v>Textiles-Clothing</v>
      </c>
      <c r="R1152">
        <f>VLOOKUP(L1152,'Status Report'!B:X,23,0)</f>
        <v>167</v>
      </c>
      <c r="S1152" t="str">
        <f>VLOOKUP(L1152,'Status Report'!B:T,19,0)</f>
        <v>Promocean The Netherlands BV</v>
      </c>
      <c r="T1152" s="62">
        <f>VLOOKUP(L1152,'Status Report'!B:E,4,0)</f>
        <v>3</v>
      </c>
      <c r="U1152" s="19">
        <f>_xlfn.IFS(AI1152="Den Bosch",VLOOKUP(L1152,'Status Report'!B:AM,35,0),AI1152="Yantian",VLOOKUP(L1152,'Status Report'!B:AM,36,0),AI1152="",IF(H1152="Asia Pacific",VLOOKUP(L1152,'Status Report'!B:AM,36,0),VLOOKUP(L1152,'Status Report'!B:AM,35,0)),AI1152="Direct shipment",IF(H1152="Asia Pacific",VLOOKUP(L1152,'Status Report'!B:AM,36,0),VLOOKUP(L1152,'Status Report'!B:AM,35,0)))</f>
        <v>37.56</v>
      </c>
      <c r="V1152" s="20">
        <f t="shared" si="259"/>
        <v>75.12</v>
      </c>
      <c r="W1152" s="19">
        <f>_xlfn.IFS(AI1152="Den Bosch",VLOOKUP(L1152,'Status Report'!B:AM,37,0),AI1152="Yantian",VLOOKUP(L1152,'Status Report'!B:AM,38,0),AI1152="",IF(H1152="Asia Pacific",VLOOKUP(L1152,'Status Report'!B:AM,38,0),VLOOKUP(L1152,'Status Report'!B:AM,37,0)),AI1152="Direct shipment",IF(H1152="Asia Pacific",VLOOKUP(L1152,'Status Report'!B:AM,38,0),VLOOKUP(L1152,'Status Report'!B:AM,37,0)))</f>
        <v>37.56</v>
      </c>
      <c r="X1152" s="20">
        <f t="shared" si="260"/>
        <v>75.12</v>
      </c>
      <c r="Y1152" s="20">
        <f>_xlfn.IFS(AI1152="Den Bosch",VLOOKUP(L1152,'Status Report'!B:AO,39,0),AI1152="Yantian",VLOOKUP(L1152,'Status Report'!B:AO,40,0),AI1152="",IF(H1152="Asia Pacific",VLOOKUP(L1152,'Status Report'!B:AO,40,0),VLOOKUP(L1152,'Status Report'!B:AO,39,0)),AI1152="Direct shipment",IF(H1152="Asia Pacific",VLOOKUP(L1152,'Status Report'!B:AO,40,0),VLOOKUP(L1152,'Status Report'!B:AO,39,0)))</f>
        <v>0</v>
      </c>
      <c r="Z1152" s="20">
        <f t="shared" si="261"/>
        <v>0</v>
      </c>
      <c r="AA1152" s="20">
        <f t="shared" si="262"/>
        <v>75.12</v>
      </c>
      <c r="AB1152" s="21">
        <f>_xlfn.IFS(AI1152="Den Bosch",VLOOKUP(L1152,'Status Report'!B:AM,33,0),AI1152="Yantian",VLOOKUP(L1152,'Status Report'!B:AM,34,0),AI1152="",IF(H1152="Asia Pacific",VLOOKUP(L1152,'Status Report'!B:AM,34,0),VLOOKUP(L1152,'Status Report'!B:AM,33,0)),AI1152="Direct shipment",IF(H1152="Asia Pacific",VLOOKUP(L1152,'Status Report'!B:AM,34,0),VLOOKUP(L1152,'Status Report'!B:AM,33,0)))</f>
        <v>32.749500000000005</v>
      </c>
      <c r="AC1152" s="21">
        <f>VLOOKUP(L1152,'Status Report'!B:CE,82,0)</f>
        <v>0</v>
      </c>
      <c r="AD1152" s="21">
        <f t="shared" si="263"/>
        <v>32.749500000000005</v>
      </c>
      <c r="AE1152" s="63">
        <f>VLOOKUP(L1152,'Status Report'!B:W,20,0)</f>
        <v>36</v>
      </c>
      <c r="AF1152" s="63">
        <f>VLOOKUP(L1152,'Status Report'!B:W,21,0)</f>
        <v>33</v>
      </c>
      <c r="AG1152" s="63">
        <f>VLOOKUP(L1152,'Status Report'!B:W,22,0)</f>
        <v>7</v>
      </c>
      <c r="AH1152" s="22">
        <f t="shared" si="264"/>
        <v>1.6632000000000001E-2</v>
      </c>
      <c r="AI1152" t="s">
        <v>990</v>
      </c>
      <c r="AK1152" s="63">
        <f>IFERROR(VLOOKUP(G1152,ASEAN!A:A,1,0),0)</f>
        <v>0</v>
      </c>
      <c r="AL1152" s="63" t="str">
        <f>IFERROR(VLOOKUP(D1152,'[3]customer specs'!$B$1:$D$65536,3,0),0)</f>
        <v>pallet + label</v>
      </c>
      <c r="AM1152" s="64">
        <f t="shared" si="265"/>
        <v>0</v>
      </c>
      <c r="AN1152" s="64">
        <f t="shared" si="266"/>
        <v>0</v>
      </c>
      <c r="AO1152" s="63"/>
      <c r="AP1152" s="63"/>
      <c r="AQ1152" s="63" t="str">
        <f t="shared" si="267"/>
        <v>no</v>
      </c>
      <c r="AR1152" s="20">
        <f t="shared" si="268"/>
        <v>65.499000000000009</v>
      </c>
      <c r="AS1152" s="63"/>
      <c r="AT1152" s="23">
        <f t="shared" si="273"/>
        <v>0.12</v>
      </c>
      <c r="AU1152" s="65">
        <f t="shared" si="269"/>
        <v>37.215340909090912</v>
      </c>
      <c r="AV1152" s="65"/>
      <c r="AW1152" s="65">
        <f t="shared" si="270"/>
        <v>74.430681818181824</v>
      </c>
      <c r="AX1152" s="65"/>
      <c r="AY1152" s="63">
        <f>VLOOKUP(L1152,'Status Report'!B:CF,81,0)</f>
        <v>0</v>
      </c>
      <c r="AZ1152" s="63" t="str">
        <f>VLOOKUP(L1152,'Status Report'!B:S,18,0)</f>
        <v>Ellina Smirnova</v>
      </c>
      <c r="BB1152" s="63">
        <f>VLOOKUP(L1152,'Status Report'!B:Z,25,0)</f>
        <v>6</v>
      </c>
      <c r="BC1152" s="63">
        <f t="shared" si="271"/>
        <v>12</v>
      </c>
      <c r="BF1152">
        <f>VLOOKUP(L1152,'Status Report'!B:CE,82,0)</f>
        <v>0</v>
      </c>
      <c r="BG1152">
        <f>VLOOKUP(L1152,'Status Report'!B:CF,83,0)</f>
        <v>0</v>
      </c>
      <c r="BH1152">
        <f>VLOOKUP(L1152,'Status Report'!B:CG,84,0)</f>
        <v>0</v>
      </c>
      <c r="BI1152" t="s">
        <v>901</v>
      </c>
      <c r="BJ1152" t="s">
        <v>795</v>
      </c>
      <c r="BM1152" s="67">
        <f t="shared" si="272"/>
        <v>3</v>
      </c>
    </row>
    <row r="1153" spans="1:65" x14ac:dyDescent="0.25">
      <c r="A1153" s="68" t="str">
        <f>VLOOKUP(L1153,'Status Report'!B:CB,79,0)</f>
        <v>Heineken UCL</v>
      </c>
      <c r="C1153">
        <v>20006105</v>
      </c>
      <c r="D1153">
        <v>3090833</v>
      </c>
      <c r="E1153" t="s">
        <v>916</v>
      </c>
      <c r="F1153" t="s">
        <v>849</v>
      </c>
      <c r="G1153" t="str">
        <f>VLOOKUP(D1153,'[2]sold to'!$A:$H,8,0)</f>
        <v>Ivory Coast</v>
      </c>
      <c r="H1153" t="str">
        <f>VLOOKUP(D1153,'[2]sold to'!$A:$I,9,0)</f>
        <v>AMEE</v>
      </c>
      <c r="K1153">
        <v>530</v>
      </c>
      <c r="L1153">
        <v>88026501</v>
      </c>
      <c r="M1153" t="s">
        <v>325</v>
      </c>
      <c r="N1153">
        <v>12</v>
      </c>
      <c r="P1153" t="str">
        <f>VLOOKUP(L1153,'Status Report'!B:AA,26,0)</f>
        <v>Bangladesh</v>
      </c>
      <c r="Q1153" t="str">
        <f>VLOOKUP(L1153,'Status Report'!B:AB,27,0)</f>
        <v>Textiles-Clothing</v>
      </c>
      <c r="R1153">
        <f>VLOOKUP(L1153,'Status Report'!B:X,23,0)</f>
        <v>167</v>
      </c>
      <c r="S1153" t="str">
        <f>VLOOKUP(L1153,'Status Report'!B:T,19,0)</f>
        <v>Promocean The Netherlands BV</v>
      </c>
      <c r="T1153" s="62">
        <f>VLOOKUP(L1153,'Status Report'!B:E,4,0)</f>
        <v>3</v>
      </c>
      <c r="U1153" s="19">
        <f>_xlfn.IFS(AI1153="Den Bosch",VLOOKUP(L1153,'Status Report'!B:AM,35,0),AI1153="Yantian",VLOOKUP(L1153,'Status Report'!B:AM,36,0),AI1153="",IF(H1153="Asia Pacific",VLOOKUP(L1153,'Status Report'!B:AM,36,0),VLOOKUP(L1153,'Status Report'!B:AM,35,0)),AI1153="Direct shipment",IF(H1153="Asia Pacific",VLOOKUP(L1153,'Status Report'!B:AM,36,0),VLOOKUP(L1153,'Status Report'!B:AM,35,0)))</f>
        <v>39.06</v>
      </c>
      <c r="V1153" s="20">
        <f t="shared" si="259"/>
        <v>468.72</v>
      </c>
      <c r="W1153" s="19">
        <f>_xlfn.IFS(AI1153="Den Bosch",VLOOKUP(L1153,'Status Report'!B:AM,37,0),AI1153="Yantian",VLOOKUP(L1153,'Status Report'!B:AM,38,0),AI1153="",IF(H1153="Asia Pacific",VLOOKUP(L1153,'Status Report'!B:AM,38,0),VLOOKUP(L1153,'Status Report'!B:AM,37,0)),AI1153="Direct shipment",IF(H1153="Asia Pacific",VLOOKUP(L1153,'Status Report'!B:AM,38,0),VLOOKUP(L1153,'Status Report'!B:AM,37,0)))</f>
        <v>39.06</v>
      </c>
      <c r="X1153" s="20">
        <f t="shared" si="260"/>
        <v>468.72</v>
      </c>
      <c r="Y1153" s="20">
        <f>_xlfn.IFS(AI1153="Den Bosch",VLOOKUP(L1153,'Status Report'!B:AO,39,0),AI1153="Yantian",VLOOKUP(L1153,'Status Report'!B:AO,40,0),AI1153="",IF(H1153="Asia Pacific",VLOOKUP(L1153,'Status Report'!B:AO,40,0),VLOOKUP(L1153,'Status Report'!B:AO,39,0)),AI1153="Direct shipment",IF(H1153="Asia Pacific",VLOOKUP(L1153,'Status Report'!B:AO,40,0),VLOOKUP(L1153,'Status Report'!B:AO,39,0)))</f>
        <v>0</v>
      </c>
      <c r="Z1153" s="20">
        <f t="shared" si="261"/>
        <v>0</v>
      </c>
      <c r="AA1153" s="20">
        <f t="shared" si="262"/>
        <v>468.72</v>
      </c>
      <c r="AB1153" s="21">
        <f>_xlfn.IFS(AI1153="Den Bosch",VLOOKUP(L1153,'Status Report'!B:AM,33,0),AI1153="Yantian",VLOOKUP(L1153,'Status Report'!B:AM,34,0),AI1153="",IF(H1153="Asia Pacific",VLOOKUP(L1153,'Status Report'!B:AM,34,0),VLOOKUP(L1153,'Status Report'!B:AM,33,0)),AI1153="Direct shipment",IF(H1153="Asia Pacific",VLOOKUP(L1153,'Status Report'!B:AM,34,0),VLOOKUP(L1153,'Status Report'!B:AM,33,0)))</f>
        <v>34.030499999999996</v>
      </c>
      <c r="AC1153" s="21">
        <f>VLOOKUP(L1153,'Status Report'!B:CE,82,0)</f>
        <v>0</v>
      </c>
      <c r="AD1153" s="21">
        <f t="shared" si="263"/>
        <v>34.030499999999996</v>
      </c>
      <c r="AE1153" s="63">
        <f>VLOOKUP(L1153,'Status Report'!B:W,20,0)</f>
        <v>36</v>
      </c>
      <c r="AF1153" s="63">
        <f>VLOOKUP(L1153,'Status Report'!B:W,21,0)</f>
        <v>33</v>
      </c>
      <c r="AG1153" s="63">
        <f>VLOOKUP(L1153,'Status Report'!B:W,22,0)</f>
        <v>7</v>
      </c>
      <c r="AH1153" s="22">
        <f t="shared" si="264"/>
        <v>9.9792000000000006E-2</v>
      </c>
      <c r="AI1153" t="s">
        <v>990</v>
      </c>
      <c r="AK1153" s="63">
        <f>IFERROR(VLOOKUP(G1153,ASEAN!A:A,1,0),0)</f>
        <v>0</v>
      </c>
      <c r="AL1153" s="63" t="str">
        <f>IFERROR(VLOOKUP(D1153,'[3]customer specs'!$B$1:$D$65536,3,0),0)</f>
        <v>pallet + label</v>
      </c>
      <c r="AM1153" s="64">
        <f t="shared" si="265"/>
        <v>0</v>
      </c>
      <c r="AN1153" s="64">
        <f t="shared" si="266"/>
        <v>0</v>
      </c>
      <c r="AO1153" s="63"/>
      <c r="AP1153" s="63"/>
      <c r="AQ1153" s="63" t="str">
        <f t="shared" si="267"/>
        <v>no</v>
      </c>
      <c r="AR1153" s="20">
        <f t="shared" si="268"/>
        <v>408.36599999999999</v>
      </c>
      <c r="AS1153" s="63"/>
      <c r="AT1153" s="23">
        <f t="shared" si="273"/>
        <v>0.12</v>
      </c>
      <c r="AU1153" s="65">
        <f t="shared" si="269"/>
        <v>38.671022727272721</v>
      </c>
      <c r="AV1153" s="65"/>
      <c r="AW1153" s="65">
        <f t="shared" si="270"/>
        <v>464.05227272727268</v>
      </c>
      <c r="AX1153" s="65"/>
      <c r="AY1153" s="63">
        <f>VLOOKUP(L1153,'Status Report'!B:CF,81,0)</f>
        <v>0</v>
      </c>
      <c r="AZ1153" s="63" t="str">
        <f>VLOOKUP(L1153,'Status Report'!B:S,18,0)</f>
        <v>Ellina Smirnova</v>
      </c>
      <c r="BB1153" s="63">
        <f>VLOOKUP(L1153,'Status Report'!B:Z,25,0)</f>
        <v>6</v>
      </c>
      <c r="BC1153" s="63">
        <f t="shared" si="271"/>
        <v>72</v>
      </c>
      <c r="BF1153">
        <f>VLOOKUP(L1153,'Status Report'!B:CE,82,0)</f>
        <v>0</v>
      </c>
      <c r="BG1153">
        <f>VLOOKUP(L1153,'Status Report'!B:CF,83,0)</f>
        <v>0</v>
      </c>
      <c r="BH1153">
        <f>VLOOKUP(L1153,'Status Report'!B:CG,84,0)</f>
        <v>0</v>
      </c>
      <c r="BI1153" t="s">
        <v>901</v>
      </c>
      <c r="BJ1153" t="s">
        <v>795</v>
      </c>
      <c r="BM1153" s="67">
        <f t="shared" si="272"/>
        <v>14</v>
      </c>
    </row>
    <row r="1154" spans="1:65" x14ac:dyDescent="0.25">
      <c r="A1154" s="68" t="str">
        <f>VLOOKUP(L1154,'Status Report'!B:CB,79,0)</f>
        <v>Heineken</v>
      </c>
      <c r="C1154">
        <v>20006105</v>
      </c>
      <c r="D1154">
        <v>3090833</v>
      </c>
      <c r="E1154" t="s">
        <v>916</v>
      </c>
      <c r="F1154" t="s">
        <v>849</v>
      </c>
      <c r="G1154" t="str">
        <f>VLOOKUP(D1154,'[2]sold to'!$A:$H,8,0)</f>
        <v>Ivory Coast</v>
      </c>
      <c r="H1154" t="str">
        <f>VLOOKUP(D1154,'[2]sold to'!$A:$I,9,0)</f>
        <v>AMEE</v>
      </c>
      <c r="K1154">
        <v>540</v>
      </c>
      <c r="L1154">
        <v>88016807</v>
      </c>
      <c r="M1154" t="s">
        <v>80</v>
      </c>
      <c r="N1154">
        <v>100</v>
      </c>
      <c r="P1154" t="str">
        <f>VLOOKUP(L1154,'Status Report'!B:AA,26,0)</f>
        <v>China</v>
      </c>
      <c r="Q1154" t="str">
        <f>VLOOKUP(L1154,'Status Report'!B:AB,27,0)</f>
        <v>Indoor signs</v>
      </c>
      <c r="R1154">
        <f>VLOOKUP(L1154,'Status Report'!B:X,23,0)</f>
        <v>100</v>
      </c>
      <c r="S1154" t="str">
        <f>VLOOKUP(L1154,'Status Report'!B:T,19,0)</f>
        <v>Dekkers Visual Communication B.v.</v>
      </c>
      <c r="T1154" s="62">
        <f>VLOOKUP(L1154,'Status Report'!B:E,4,0)</f>
        <v>3</v>
      </c>
      <c r="U1154" s="19">
        <f>_xlfn.IFS(AI1154="Den Bosch",VLOOKUP(L1154,'Status Report'!B:AM,35,0),AI1154="Yantian",VLOOKUP(L1154,'Status Report'!B:AM,36,0),AI1154="",IF(H1154="Asia Pacific",VLOOKUP(L1154,'Status Report'!B:AM,36,0),VLOOKUP(L1154,'Status Report'!B:AM,35,0)),AI1154="Direct shipment",IF(H1154="Asia Pacific",VLOOKUP(L1154,'Status Report'!B:AM,36,0),VLOOKUP(L1154,'Status Report'!B:AM,35,0)))</f>
        <v>264.18</v>
      </c>
      <c r="V1154" s="20">
        <f t="shared" ref="V1154:V1217" si="274">U1154*N1154</f>
        <v>26418</v>
      </c>
      <c r="W1154" s="19">
        <f>_xlfn.IFS(AI1154="Den Bosch",VLOOKUP(L1154,'Status Report'!B:AM,37,0),AI1154="Yantian",VLOOKUP(L1154,'Status Report'!B:AM,38,0),AI1154="",IF(H1154="Asia Pacific",VLOOKUP(L1154,'Status Report'!B:AM,38,0),VLOOKUP(L1154,'Status Report'!B:AM,37,0)),AI1154="Direct shipment",IF(H1154="Asia Pacific",VLOOKUP(L1154,'Status Report'!B:AM,38,0),VLOOKUP(L1154,'Status Report'!B:AM,37,0)))</f>
        <v>264.18</v>
      </c>
      <c r="X1154" s="20">
        <f t="shared" ref="X1154:X1217" si="275">N1154*W1154</f>
        <v>26418</v>
      </c>
      <c r="Y1154" s="20">
        <f>_xlfn.IFS(AI1154="Den Bosch",VLOOKUP(L1154,'Status Report'!B:AO,39,0),AI1154="Yantian",VLOOKUP(L1154,'Status Report'!B:AO,40,0),AI1154="",IF(H1154="Asia Pacific",VLOOKUP(L1154,'Status Report'!B:AO,40,0),VLOOKUP(L1154,'Status Report'!B:AO,39,0)),AI1154="Direct shipment",IF(H1154="Asia Pacific",VLOOKUP(L1154,'Status Report'!B:AO,40,0),VLOOKUP(L1154,'Status Report'!B:AO,39,0)))</f>
        <v>0</v>
      </c>
      <c r="Z1154" s="20">
        <f t="shared" ref="Z1154:Z1217" si="276">Y1154*N1154</f>
        <v>0</v>
      </c>
      <c r="AA1154" s="20">
        <f t="shared" ref="AA1154:AA1217" si="277">IF(Z1154=0,X1154,Z1154)</f>
        <v>26418</v>
      </c>
      <c r="AB1154" s="21">
        <f>_xlfn.IFS(AI1154="Den Bosch",VLOOKUP(L1154,'Status Report'!B:AM,33,0),AI1154="Yantian",VLOOKUP(L1154,'Status Report'!B:AM,34,0),AI1154="",IF(H1154="Asia Pacific",VLOOKUP(L1154,'Status Report'!B:AM,34,0),VLOOKUP(L1154,'Status Report'!B:AM,33,0)),AI1154="Direct shipment",IF(H1154="Asia Pacific",VLOOKUP(L1154,'Status Report'!B:AM,34,0),VLOOKUP(L1154,'Status Report'!B:AM,33,0)))</f>
        <v>228.46740000000003</v>
      </c>
      <c r="AC1154" s="21">
        <f>VLOOKUP(L1154,'Status Report'!B:CE,82,0)</f>
        <v>0</v>
      </c>
      <c r="AD1154" s="21">
        <f t="shared" ref="AD1154:AD1217" si="278">IF(AC1154=0,AB1154,AC1154)</f>
        <v>228.46740000000003</v>
      </c>
      <c r="AE1154" s="63">
        <f>VLOOKUP(L1154,'Status Report'!B:W,20,0)</f>
        <v>141</v>
      </c>
      <c r="AF1154" s="63">
        <f>VLOOKUP(L1154,'Status Report'!B:W,21,0)</f>
        <v>58</v>
      </c>
      <c r="AG1154" s="63">
        <f>VLOOKUP(L1154,'Status Report'!B:W,22,0)</f>
        <v>12</v>
      </c>
      <c r="AH1154" s="22">
        <f t="shared" ref="AH1154:AH1217" si="279">((AE1154*AF1154*AG1154)*N1154)/1000000</f>
        <v>9.8135999999999992</v>
      </c>
      <c r="AI1154" t="s">
        <v>990</v>
      </c>
      <c r="AK1154" s="63">
        <f>IFERROR(VLOOKUP(G1154,ASEAN!A:A,1,0),0)</f>
        <v>0</v>
      </c>
      <c r="AL1154" s="63" t="str">
        <f>IFERROR(VLOOKUP(D1154,'[3]customer specs'!$B$1:$D$65536,3,0),0)</f>
        <v>pallet + label</v>
      </c>
      <c r="AM1154" s="64">
        <f t="shared" ref="AM1154:AM1217" si="280">V1154-X1154</f>
        <v>0</v>
      </c>
      <c r="AN1154" s="64">
        <f t="shared" ref="AN1154:AN1217" si="281">IF(Z1154=0,,X1154-Z1154)</f>
        <v>0</v>
      </c>
      <c r="AO1154" s="63"/>
      <c r="AP1154" s="63"/>
      <c r="AQ1154" s="63" t="str">
        <f t="shared" ref="AQ1154:AQ1217" si="282">IF(N1154&gt;=R1154,"yes","no")</f>
        <v>yes</v>
      </c>
      <c r="AR1154" s="20">
        <f t="shared" ref="AR1154:AR1217" si="283">AD1154*N1154</f>
        <v>22846.74</v>
      </c>
      <c r="AS1154" s="63" t="s">
        <v>1050</v>
      </c>
      <c r="AT1154" s="23">
        <v>0.05</v>
      </c>
      <c r="AU1154" s="65">
        <f t="shared" ref="AU1154:AU1217" si="284">AD1154/(1-AT1154)</f>
        <v>240.49200000000005</v>
      </c>
      <c r="AV1154" s="65"/>
      <c r="AW1154" s="65">
        <f t="shared" ref="AW1154:AW1217" si="285">(AU1154*N1154)+(AV1154*N1154)</f>
        <v>24049.200000000004</v>
      </c>
      <c r="AX1154" s="65"/>
      <c r="AY1154" s="63">
        <f>VLOOKUP(L1154,'Status Report'!B:CF,81,0)</f>
        <v>0</v>
      </c>
      <c r="AZ1154" s="63" t="str">
        <f>VLOOKUP(L1154,'Status Report'!B:S,18,0)</f>
        <v>Ludmilla Zarybnicka</v>
      </c>
      <c r="BB1154" s="63">
        <f>VLOOKUP(L1154,'Status Report'!B:Z,25,0)</f>
        <v>1</v>
      </c>
      <c r="BC1154" s="63">
        <f t="shared" ref="BC1154:BC1217" si="286">N1154*BB1154</f>
        <v>100</v>
      </c>
      <c r="BF1154">
        <f>VLOOKUP(L1154,'Status Report'!B:CE,82,0)</f>
        <v>0</v>
      </c>
      <c r="BG1154">
        <f>VLOOKUP(L1154,'Status Report'!B:CF,83,0)</f>
        <v>0</v>
      </c>
      <c r="BH1154">
        <f>VLOOKUP(L1154,'Status Report'!B:CG,84,0)</f>
        <v>0</v>
      </c>
      <c r="BI1154" t="s">
        <v>901</v>
      </c>
      <c r="BJ1154" t="s">
        <v>795</v>
      </c>
      <c r="BM1154" s="67">
        <f t="shared" ref="BM1154:BM1217" si="287">SUMIF($L:$L,$L1154,N:N)</f>
        <v>158</v>
      </c>
    </row>
    <row r="1155" spans="1:65" x14ac:dyDescent="0.25">
      <c r="A1155" s="68" t="str">
        <f>VLOOKUP(L1155,'Status Report'!B:CB,79,0)</f>
        <v>Heineken</v>
      </c>
      <c r="C1155">
        <v>20006105</v>
      </c>
      <c r="D1155">
        <v>3090833</v>
      </c>
      <c r="E1155" t="s">
        <v>916</v>
      </c>
      <c r="F1155" t="s">
        <v>849</v>
      </c>
      <c r="G1155" t="str">
        <f>VLOOKUP(D1155,'[2]sold to'!$A:$H,8,0)</f>
        <v>Ivory Coast</v>
      </c>
      <c r="H1155" t="str">
        <f>VLOOKUP(D1155,'[2]sold to'!$A:$I,9,0)</f>
        <v>AMEE</v>
      </c>
      <c r="K1155">
        <v>550</v>
      </c>
      <c r="L1155">
        <v>88023584</v>
      </c>
      <c r="M1155" t="s">
        <v>137</v>
      </c>
      <c r="N1155">
        <v>50</v>
      </c>
      <c r="P1155" t="str">
        <f>VLOOKUP(L1155,'Status Report'!B:AA,26,0)</f>
        <v>China</v>
      </c>
      <c r="Q1155" t="str">
        <f>VLOOKUP(L1155,'Status Report'!B:AB,27,0)</f>
        <v>Premiums</v>
      </c>
      <c r="R1155">
        <f>VLOOKUP(L1155,'Status Report'!B:X,23,0)</f>
        <v>100</v>
      </c>
      <c r="S1155" t="str">
        <f>VLOOKUP(L1155,'Status Report'!B:T,19,0)</f>
        <v>Asian Sourcing Link</v>
      </c>
      <c r="T1155" s="62">
        <f>VLOOKUP(L1155,'Status Report'!B:E,4,0)</f>
        <v>3</v>
      </c>
      <c r="U1155" s="19">
        <f>_xlfn.IFS(AI1155="Den Bosch",VLOOKUP(L1155,'Status Report'!B:AM,35,0),AI1155="Yantian",VLOOKUP(L1155,'Status Report'!B:AM,36,0),AI1155="",IF(H1155="Asia Pacific",VLOOKUP(L1155,'Status Report'!B:AM,36,0),VLOOKUP(L1155,'Status Report'!B:AM,35,0)),AI1155="Direct shipment",IF(H1155="Asia Pacific",VLOOKUP(L1155,'Status Report'!B:AM,36,0),VLOOKUP(L1155,'Status Report'!B:AM,35,0)))</f>
        <v>18.5</v>
      </c>
      <c r="V1155" s="20">
        <f t="shared" si="274"/>
        <v>925</v>
      </c>
      <c r="W1155" s="19">
        <f>_xlfn.IFS(AI1155="Den Bosch",VLOOKUP(L1155,'Status Report'!B:AM,37,0),AI1155="Yantian",VLOOKUP(L1155,'Status Report'!B:AM,38,0),AI1155="",IF(H1155="Asia Pacific",VLOOKUP(L1155,'Status Report'!B:AM,38,0),VLOOKUP(L1155,'Status Report'!B:AM,37,0)),AI1155="Direct shipment",IF(H1155="Asia Pacific",VLOOKUP(L1155,'Status Report'!B:AM,38,0),VLOOKUP(L1155,'Status Report'!B:AM,37,0)))</f>
        <v>9</v>
      </c>
      <c r="X1155" s="20">
        <f t="shared" si="275"/>
        <v>450</v>
      </c>
      <c r="Y1155" s="20">
        <f>_xlfn.IFS(AI1155="Den Bosch",VLOOKUP(L1155,'Status Report'!B:AO,39,0),AI1155="Yantian",VLOOKUP(L1155,'Status Report'!B:AO,40,0),AI1155="",IF(H1155="Asia Pacific",VLOOKUP(L1155,'Status Report'!B:AO,40,0),VLOOKUP(L1155,'Status Report'!B:AO,39,0)),AI1155="Direct shipment",IF(H1155="Asia Pacific",VLOOKUP(L1155,'Status Report'!B:AO,40,0),VLOOKUP(L1155,'Status Report'!B:AO,39,0)))</f>
        <v>0</v>
      </c>
      <c r="Z1155" s="20">
        <f t="shared" si="276"/>
        <v>0</v>
      </c>
      <c r="AA1155" s="20">
        <f t="shared" si="277"/>
        <v>450</v>
      </c>
      <c r="AB1155" s="21">
        <f>_xlfn.IFS(AI1155="Den Bosch",VLOOKUP(L1155,'Status Report'!B:AM,33,0),AI1155="Yantian",VLOOKUP(L1155,'Status Report'!B:AM,34,0),AI1155="",IF(H1155="Asia Pacific",VLOOKUP(L1155,'Status Report'!B:AM,34,0),VLOOKUP(L1155,'Status Report'!B:AM,33,0)),AI1155="Direct shipment",IF(H1155="Asia Pacific",VLOOKUP(L1155,'Status Report'!B:AM,34,0),VLOOKUP(L1155,'Status Report'!B:AM,33,0)))</f>
        <v>7.7520000000000007</v>
      </c>
      <c r="AC1155" s="21">
        <f>VLOOKUP(L1155,'Status Report'!B:CE,82,0)</f>
        <v>0</v>
      </c>
      <c r="AD1155" s="21">
        <f t="shared" si="278"/>
        <v>7.7520000000000007</v>
      </c>
      <c r="AE1155" s="63">
        <f>VLOOKUP(L1155,'Status Report'!B:W,20,0)</f>
        <v>10</v>
      </c>
      <c r="AF1155" s="63">
        <f>VLOOKUP(L1155,'Status Report'!B:W,21,0)</f>
        <v>10</v>
      </c>
      <c r="AG1155" s="63">
        <f>VLOOKUP(L1155,'Status Report'!B:W,22,0)</f>
        <v>5</v>
      </c>
      <c r="AH1155" s="22">
        <f t="shared" si="279"/>
        <v>2.5000000000000001E-2</v>
      </c>
      <c r="AI1155" t="s">
        <v>990</v>
      </c>
      <c r="AK1155" s="63">
        <f>IFERROR(VLOOKUP(G1155,ASEAN!A:A,1,0),0)</f>
        <v>0</v>
      </c>
      <c r="AL1155" s="63" t="str">
        <f>IFERROR(VLOOKUP(D1155,'[3]customer specs'!$B$1:$D$65536,3,0),0)</f>
        <v>pallet + label</v>
      </c>
      <c r="AM1155" s="64">
        <f t="shared" si="280"/>
        <v>475</v>
      </c>
      <c r="AN1155" s="64">
        <f t="shared" si="281"/>
        <v>0</v>
      </c>
      <c r="AO1155" s="63"/>
      <c r="AP1155" s="63"/>
      <c r="AQ1155" s="63" t="str">
        <f t="shared" si="282"/>
        <v>no</v>
      </c>
      <c r="AR1155" s="20">
        <f t="shared" si="283"/>
        <v>387.6</v>
      </c>
      <c r="AS1155" s="63"/>
      <c r="AT1155" s="23">
        <f t="shared" ref="AT1155:AT1186" si="288">IF(AS1155=0.045,0.045,IF(AS1155=0.035,0.035,0.12))</f>
        <v>0.12</v>
      </c>
      <c r="AU1155" s="65">
        <f t="shared" si="284"/>
        <v>8.8090909090909104</v>
      </c>
      <c r="AV1155" s="65"/>
      <c r="AW1155" s="65">
        <f t="shared" si="285"/>
        <v>440.4545454545455</v>
      </c>
      <c r="AX1155" s="65"/>
      <c r="AY1155" s="63">
        <f>VLOOKUP(L1155,'Status Report'!B:CF,81,0)</f>
        <v>0</v>
      </c>
      <c r="AZ1155" s="63" t="str">
        <f>VLOOKUP(L1155,'Status Report'!B:S,18,0)</f>
        <v>Ellina Smirnova</v>
      </c>
      <c r="BB1155" s="63">
        <f>VLOOKUP(L1155,'Status Report'!B:Z,25,0)</f>
        <v>10</v>
      </c>
      <c r="BC1155" s="63">
        <f t="shared" si="286"/>
        <v>500</v>
      </c>
      <c r="BF1155">
        <f>VLOOKUP(L1155,'Status Report'!B:CE,82,0)</f>
        <v>0</v>
      </c>
      <c r="BG1155">
        <f>VLOOKUP(L1155,'Status Report'!B:CF,83,0)</f>
        <v>0</v>
      </c>
      <c r="BH1155">
        <f>VLOOKUP(L1155,'Status Report'!B:CG,84,0)</f>
        <v>0</v>
      </c>
      <c r="BI1155" t="s">
        <v>901</v>
      </c>
      <c r="BJ1155" t="s">
        <v>795</v>
      </c>
      <c r="BM1155" s="67">
        <f t="shared" si="287"/>
        <v>410</v>
      </c>
    </row>
    <row r="1156" spans="1:65" x14ac:dyDescent="0.25">
      <c r="A1156" s="68" t="str">
        <f>VLOOKUP(L1156,'Status Report'!B:CB,79,0)</f>
        <v>Heineken</v>
      </c>
      <c r="C1156">
        <v>20006105</v>
      </c>
      <c r="D1156">
        <v>3090833</v>
      </c>
      <c r="E1156" t="s">
        <v>916</v>
      </c>
      <c r="F1156" t="s">
        <v>849</v>
      </c>
      <c r="G1156" t="str">
        <f>VLOOKUP(D1156,'[2]sold to'!$A:$H,8,0)</f>
        <v>Ivory Coast</v>
      </c>
      <c r="H1156" t="str">
        <f>VLOOKUP(D1156,'[2]sold to'!$A:$I,9,0)</f>
        <v>AMEE</v>
      </c>
      <c r="K1156">
        <v>560</v>
      </c>
      <c r="L1156">
        <v>88023618</v>
      </c>
      <c r="M1156" t="s">
        <v>87</v>
      </c>
      <c r="N1156">
        <v>5</v>
      </c>
      <c r="P1156" t="str">
        <f>VLOOKUP(L1156,'Status Report'!B:AA,26,0)</f>
        <v>Czech Republic</v>
      </c>
      <c r="Q1156" t="str">
        <f>VLOOKUP(L1156,'Status Report'!B:AB,27,0)</f>
        <v>Indoor signs</v>
      </c>
      <c r="R1156">
        <f>VLOOKUP(L1156,'Status Report'!B:X,23,0)</f>
        <v>10</v>
      </c>
      <c r="S1156" t="str">
        <f>VLOOKUP(L1156,'Status Report'!B:T,19,0)</f>
        <v>Brands On</v>
      </c>
      <c r="T1156" s="62">
        <f>VLOOKUP(L1156,'Status Report'!B:E,4,0)</f>
        <v>1</v>
      </c>
      <c r="U1156" s="19">
        <f>_xlfn.IFS(AI1156="Den Bosch",VLOOKUP(L1156,'Status Report'!B:AM,35,0),AI1156="Yantian",VLOOKUP(L1156,'Status Report'!B:AM,36,0),AI1156="",IF(H1156="Asia Pacific",VLOOKUP(L1156,'Status Report'!B:AM,36,0),VLOOKUP(L1156,'Status Report'!B:AM,35,0)),AI1156="Direct shipment",IF(H1156="Asia Pacific",VLOOKUP(L1156,'Status Report'!B:AM,36,0),VLOOKUP(L1156,'Status Report'!B:AM,35,0)))</f>
        <v>252.7</v>
      </c>
      <c r="V1156" s="20">
        <f t="shared" si="274"/>
        <v>1263.5</v>
      </c>
      <c r="W1156" s="19">
        <f>_xlfn.IFS(AI1156="Den Bosch",VLOOKUP(L1156,'Status Report'!B:AM,37,0),AI1156="Yantian",VLOOKUP(L1156,'Status Report'!B:AM,38,0),AI1156="",IF(H1156="Asia Pacific",VLOOKUP(L1156,'Status Report'!B:AM,38,0),VLOOKUP(L1156,'Status Report'!B:AM,37,0)),AI1156="Direct shipment",IF(H1156="Asia Pacific",VLOOKUP(L1156,'Status Report'!B:AM,38,0),VLOOKUP(L1156,'Status Report'!B:AM,37,0)))</f>
        <v>252.7</v>
      </c>
      <c r="X1156" s="20">
        <f t="shared" si="275"/>
        <v>1263.5</v>
      </c>
      <c r="Y1156" s="20">
        <f>_xlfn.IFS(AI1156="Den Bosch",VLOOKUP(L1156,'Status Report'!B:AO,39,0),AI1156="Yantian",VLOOKUP(L1156,'Status Report'!B:AO,40,0),AI1156="",IF(H1156="Asia Pacific",VLOOKUP(L1156,'Status Report'!B:AO,40,0),VLOOKUP(L1156,'Status Report'!B:AO,39,0)),AI1156="Direct shipment",IF(H1156="Asia Pacific",VLOOKUP(L1156,'Status Report'!B:AO,40,0),VLOOKUP(L1156,'Status Report'!B:AO,39,0)))</f>
        <v>0</v>
      </c>
      <c r="Z1156" s="20">
        <f t="shared" si="276"/>
        <v>0</v>
      </c>
      <c r="AA1156" s="20">
        <f t="shared" si="277"/>
        <v>1263.5</v>
      </c>
      <c r="AB1156" s="21">
        <f>_xlfn.IFS(AI1156="Den Bosch",VLOOKUP(L1156,'Status Report'!B:AM,33,0),AI1156="Yantian",VLOOKUP(L1156,'Status Report'!B:AM,34,0),AI1156="",IF(H1156="Asia Pacific",VLOOKUP(L1156,'Status Report'!B:AM,34,0),VLOOKUP(L1156,'Status Report'!B:AM,33,0)),AI1156="Direct shipment",IF(H1156="Asia Pacific",VLOOKUP(L1156,'Status Report'!B:AM,34,0),VLOOKUP(L1156,'Status Report'!B:AM,33,0)))</f>
        <v>222.38</v>
      </c>
      <c r="AC1156" s="21">
        <f>VLOOKUP(L1156,'Status Report'!B:CE,82,0)</f>
        <v>0</v>
      </c>
      <c r="AD1156" s="21">
        <f t="shared" si="278"/>
        <v>222.38</v>
      </c>
      <c r="AE1156" s="63">
        <f>VLOOKUP(L1156,'Status Report'!B:W,20,0)</f>
        <v>24</v>
      </c>
      <c r="AF1156" s="63">
        <f>VLOOKUP(L1156,'Status Report'!B:W,21,0)</f>
        <v>85.5</v>
      </c>
      <c r="AG1156" s="63">
        <f>VLOOKUP(L1156,'Status Report'!B:W,22,0)</f>
        <v>2.5</v>
      </c>
      <c r="AH1156" s="22">
        <f t="shared" si="279"/>
        <v>2.5649999999999999E-2</v>
      </c>
      <c r="AK1156" s="63">
        <f>IFERROR(VLOOKUP(G1156,ASEAN!A:A,1,0),0)</f>
        <v>0</v>
      </c>
      <c r="AL1156" s="63" t="str">
        <f>IFERROR(VLOOKUP(D1156,'[3]customer specs'!$B$1:$D$65536,3,0),0)</f>
        <v>pallet + label</v>
      </c>
      <c r="AM1156" s="64">
        <f t="shared" si="280"/>
        <v>0</v>
      </c>
      <c r="AN1156" s="64">
        <f t="shared" si="281"/>
        <v>0</v>
      </c>
      <c r="AO1156" s="63"/>
      <c r="AP1156" s="63"/>
      <c r="AQ1156" s="63" t="str">
        <f t="shared" si="282"/>
        <v>no</v>
      </c>
      <c r="AR1156" s="20">
        <f t="shared" si="283"/>
        <v>1111.9000000000001</v>
      </c>
      <c r="AS1156" s="63"/>
      <c r="AT1156" s="23">
        <f t="shared" si="288"/>
        <v>0.12</v>
      </c>
      <c r="AU1156" s="65">
        <f t="shared" si="284"/>
        <v>252.70454545454544</v>
      </c>
      <c r="AV1156" s="65"/>
      <c r="AW1156" s="65">
        <f t="shared" si="285"/>
        <v>1263.5227272727273</v>
      </c>
      <c r="AX1156" s="65"/>
      <c r="AY1156" s="63">
        <f>VLOOKUP(L1156,'Status Report'!B:CF,81,0)</f>
        <v>0</v>
      </c>
      <c r="AZ1156" s="63" t="str">
        <f>VLOOKUP(L1156,'Status Report'!B:S,18,0)</f>
        <v>Ludmilla Zarybnicka</v>
      </c>
      <c r="BB1156" s="63">
        <f>VLOOKUP(L1156,'Status Report'!B:Z,25,0)</f>
        <v>10</v>
      </c>
      <c r="BC1156" s="63">
        <f t="shared" si="286"/>
        <v>50</v>
      </c>
      <c r="BF1156">
        <f>VLOOKUP(L1156,'Status Report'!B:CE,82,0)</f>
        <v>0</v>
      </c>
      <c r="BG1156">
        <f>VLOOKUP(L1156,'Status Report'!B:CF,83,0)</f>
        <v>0</v>
      </c>
      <c r="BH1156">
        <f>VLOOKUP(L1156,'Status Report'!B:CG,84,0)</f>
        <v>0</v>
      </c>
      <c r="BI1156" t="s">
        <v>901</v>
      </c>
      <c r="BJ1156" t="s">
        <v>795</v>
      </c>
      <c r="BM1156" s="67">
        <f t="shared" si="287"/>
        <v>5</v>
      </c>
    </row>
    <row r="1157" spans="1:65" x14ac:dyDescent="0.25">
      <c r="A1157" s="68" t="str">
        <f>VLOOKUP(L1157,'Status Report'!B:CB,79,0)</f>
        <v>Heineken</v>
      </c>
      <c r="C1157">
        <v>20006105</v>
      </c>
      <c r="D1157">
        <v>3090833</v>
      </c>
      <c r="E1157" t="s">
        <v>916</v>
      </c>
      <c r="F1157" t="s">
        <v>849</v>
      </c>
      <c r="G1157" t="str">
        <f>VLOOKUP(D1157,'[2]sold to'!$A:$H,8,0)</f>
        <v>Ivory Coast</v>
      </c>
      <c r="H1157" t="str">
        <f>VLOOKUP(D1157,'[2]sold to'!$A:$I,9,0)</f>
        <v>AMEE</v>
      </c>
      <c r="K1157">
        <v>570</v>
      </c>
      <c r="L1157">
        <v>88026996</v>
      </c>
      <c r="M1157" t="s">
        <v>194</v>
      </c>
      <c r="N1157">
        <v>30</v>
      </c>
      <c r="P1157" t="str">
        <f>VLOOKUP(L1157,'Status Report'!B:AA,26,0)</f>
        <v>Belgium</v>
      </c>
      <c r="Q1157" t="str">
        <f>VLOOKUP(L1157,'Status Report'!B:AB,27,0)</f>
        <v>Premiums</v>
      </c>
      <c r="R1157">
        <f>VLOOKUP(L1157,'Status Report'!B:X,23,0)</f>
        <v>250</v>
      </c>
      <c r="S1157" t="str">
        <f>VLOOKUP(L1157,'Status Report'!B:T,19,0)</f>
        <v>Promocean The Netherlands BV</v>
      </c>
      <c r="T1157" s="62">
        <f>VLOOKUP(L1157,'Status Report'!B:E,4,0)</f>
        <v>1</v>
      </c>
      <c r="U1157" s="19">
        <f>_xlfn.IFS(AI1157="Den Bosch",VLOOKUP(L1157,'Status Report'!B:AM,35,0),AI1157="Yantian",VLOOKUP(L1157,'Status Report'!B:AM,36,0),AI1157="",IF(H1157="Asia Pacific",VLOOKUP(L1157,'Status Report'!B:AM,36,0),VLOOKUP(L1157,'Status Report'!B:AM,35,0)),AI1157="Direct shipment",IF(H1157="Asia Pacific",VLOOKUP(L1157,'Status Report'!B:AM,36,0),VLOOKUP(L1157,'Status Report'!B:AM,35,0)))</f>
        <v>35.92</v>
      </c>
      <c r="V1157" s="20">
        <f t="shared" si="274"/>
        <v>1077.6000000000001</v>
      </c>
      <c r="W1157" s="19">
        <f>_xlfn.IFS(AI1157="Den Bosch",VLOOKUP(L1157,'Status Report'!B:AM,37,0),AI1157="Yantian",VLOOKUP(L1157,'Status Report'!B:AM,38,0),AI1157="",IF(H1157="Asia Pacific",VLOOKUP(L1157,'Status Report'!B:AM,38,0),VLOOKUP(L1157,'Status Report'!B:AM,37,0)),AI1157="Direct shipment",IF(H1157="Asia Pacific",VLOOKUP(L1157,'Status Report'!B:AM,38,0),VLOOKUP(L1157,'Status Report'!B:AM,37,0)))</f>
        <v>35.92</v>
      </c>
      <c r="X1157" s="20">
        <f t="shared" si="275"/>
        <v>1077.6000000000001</v>
      </c>
      <c r="Y1157" s="20">
        <f>_xlfn.IFS(AI1157="Den Bosch",VLOOKUP(L1157,'Status Report'!B:AO,39,0),AI1157="Yantian",VLOOKUP(L1157,'Status Report'!B:AO,40,0),AI1157="",IF(H1157="Asia Pacific",VLOOKUP(L1157,'Status Report'!B:AO,40,0),VLOOKUP(L1157,'Status Report'!B:AO,39,0)),AI1157="Direct shipment",IF(H1157="Asia Pacific",VLOOKUP(L1157,'Status Report'!B:AO,40,0),VLOOKUP(L1157,'Status Report'!B:AO,39,0)))</f>
        <v>0</v>
      </c>
      <c r="Z1157" s="20">
        <f t="shared" si="276"/>
        <v>0</v>
      </c>
      <c r="AA1157" s="20">
        <f t="shared" si="277"/>
        <v>1077.6000000000001</v>
      </c>
      <c r="AB1157" s="21">
        <f>_xlfn.IFS(AI1157="Den Bosch",VLOOKUP(L1157,'Status Report'!B:AM,33,0),AI1157="Yantian",VLOOKUP(L1157,'Status Report'!B:AM,34,0),AI1157="",IF(H1157="Asia Pacific",VLOOKUP(L1157,'Status Report'!B:AM,34,0),VLOOKUP(L1157,'Status Report'!B:AM,33,0)),AI1157="Direct shipment",IF(H1157="Asia Pacific",VLOOKUP(L1157,'Status Report'!B:AM,34,0),VLOOKUP(L1157,'Status Report'!B:AM,33,0)))</f>
        <v>31.61</v>
      </c>
      <c r="AC1157" s="21">
        <f>VLOOKUP(L1157,'Status Report'!B:CE,82,0)</f>
        <v>0</v>
      </c>
      <c r="AD1157" s="21">
        <f t="shared" si="278"/>
        <v>31.61</v>
      </c>
      <c r="AE1157" s="63">
        <f>VLOOKUP(L1157,'Status Report'!B:W,20,0)</f>
        <v>70</v>
      </c>
      <c r="AF1157" s="63">
        <f>VLOOKUP(L1157,'Status Report'!B:W,21,0)</f>
        <v>70</v>
      </c>
      <c r="AG1157" s="63">
        <f>VLOOKUP(L1157,'Status Report'!B:W,22,0)</f>
        <v>230</v>
      </c>
      <c r="AH1157" s="22">
        <f t="shared" si="279"/>
        <v>33.81</v>
      </c>
      <c r="AK1157" s="63">
        <f>IFERROR(VLOOKUP(G1157,ASEAN!A:A,1,0),0)</f>
        <v>0</v>
      </c>
      <c r="AL1157" s="63" t="str">
        <f>IFERROR(VLOOKUP(D1157,'[3]customer specs'!$B$1:$D$65536,3,0),0)</f>
        <v>pallet + label</v>
      </c>
      <c r="AM1157" s="64">
        <f t="shared" si="280"/>
        <v>0</v>
      </c>
      <c r="AN1157" s="64">
        <f t="shared" si="281"/>
        <v>0</v>
      </c>
      <c r="AO1157" s="63"/>
      <c r="AP1157" s="63"/>
      <c r="AQ1157" s="63" t="str">
        <f t="shared" si="282"/>
        <v>no</v>
      </c>
      <c r="AR1157" s="20">
        <f t="shared" si="283"/>
        <v>948.3</v>
      </c>
      <c r="AS1157" s="63"/>
      <c r="AT1157" s="23">
        <f t="shared" si="288"/>
        <v>0.12</v>
      </c>
      <c r="AU1157" s="65">
        <f t="shared" si="284"/>
        <v>35.920454545454547</v>
      </c>
      <c r="AV1157" s="65"/>
      <c r="AW1157" s="65">
        <f t="shared" si="285"/>
        <v>1077.6136363636365</v>
      </c>
      <c r="AX1157" s="65"/>
      <c r="AY1157" s="63">
        <f>VLOOKUP(L1157,'Status Report'!B:CF,81,0)</f>
        <v>0</v>
      </c>
      <c r="AZ1157" s="63" t="str">
        <f>VLOOKUP(L1157,'Status Report'!B:S,18,0)</f>
        <v>Ellina Smirnova</v>
      </c>
      <c r="BB1157" s="63">
        <f>VLOOKUP(L1157,'Status Report'!B:Z,25,0)</f>
        <v>1</v>
      </c>
      <c r="BC1157" s="63">
        <f t="shared" si="286"/>
        <v>30</v>
      </c>
      <c r="BF1157">
        <f>VLOOKUP(L1157,'Status Report'!B:CE,82,0)</f>
        <v>0</v>
      </c>
      <c r="BG1157">
        <f>VLOOKUP(L1157,'Status Report'!B:CF,83,0)</f>
        <v>0</v>
      </c>
      <c r="BH1157">
        <f>VLOOKUP(L1157,'Status Report'!B:CG,84,0)</f>
        <v>0</v>
      </c>
      <c r="BI1157" t="s">
        <v>901</v>
      </c>
      <c r="BJ1157" t="s">
        <v>795</v>
      </c>
      <c r="BM1157" s="67">
        <f t="shared" si="287"/>
        <v>30</v>
      </c>
    </row>
    <row r="1158" spans="1:65" x14ac:dyDescent="0.25">
      <c r="A1158" s="68" t="str">
        <f>VLOOKUP(L1158,'Status Report'!B:CB,79,0)</f>
        <v>Desperados</v>
      </c>
      <c r="C1158">
        <v>20006106</v>
      </c>
      <c r="D1158">
        <v>3090833</v>
      </c>
      <c r="E1158" t="s">
        <v>916</v>
      </c>
      <c r="F1158" t="s">
        <v>849</v>
      </c>
      <c r="G1158" t="str">
        <f>VLOOKUP(D1158,'[2]sold to'!$A:$H,8,0)</f>
        <v>Ivory Coast</v>
      </c>
      <c r="H1158" t="str">
        <f>VLOOKUP(D1158,'[2]sold to'!$A:$I,9,0)</f>
        <v>AMEE</v>
      </c>
      <c r="K1158">
        <v>10</v>
      </c>
      <c r="L1158">
        <v>88027181</v>
      </c>
      <c r="M1158" t="s">
        <v>851</v>
      </c>
      <c r="N1158">
        <v>62</v>
      </c>
      <c r="P1158" t="str">
        <f>VLOOKUP(L1158,'Status Report'!B:AA,26,0)</f>
        <v>France</v>
      </c>
      <c r="Q1158" t="str">
        <f>VLOOKUP(L1158,'Status Report'!B:AB,27,0)</f>
        <v>Plastic cups</v>
      </c>
      <c r="R1158">
        <f>VLOOKUP(L1158,'Status Report'!B:X,23,0)</f>
        <v>3</v>
      </c>
      <c r="S1158" t="str">
        <f>VLOOKUP(L1158,'Status Report'!B:T,19,0)</f>
        <v>Re-uz France</v>
      </c>
      <c r="T1158" s="62">
        <f>VLOOKUP(L1158,'Status Report'!B:E,4,0)</f>
        <v>3</v>
      </c>
      <c r="U1158" s="19">
        <f>_xlfn.IFS(AI1158="Den Bosch",VLOOKUP(L1158,'Status Report'!B:AM,35,0),AI1158="Yantian",VLOOKUP(L1158,'Status Report'!B:AM,36,0),AI1158="",IF(H1158="Asia Pacific",VLOOKUP(L1158,'Status Report'!B:AM,36,0),VLOOKUP(L1158,'Status Report'!B:AM,35,0)),AI1158="Direct shipment",IF(H1158="Asia Pacific",VLOOKUP(L1158,'Status Report'!B:AM,36,0),VLOOKUP(L1158,'Status Report'!B:AM,35,0)))</f>
        <v>255.90909090909091</v>
      </c>
      <c r="V1158" s="20">
        <f t="shared" si="274"/>
        <v>15866.363636363636</v>
      </c>
      <c r="W1158" s="19">
        <f>_xlfn.IFS(AI1158="Den Bosch",VLOOKUP(L1158,'Status Report'!B:AM,37,0),AI1158="Yantian",VLOOKUP(L1158,'Status Report'!B:AM,38,0),AI1158="",IF(H1158="Asia Pacific",VLOOKUP(L1158,'Status Report'!B:AM,38,0),VLOOKUP(L1158,'Status Report'!B:AM,37,0)),AI1158="Direct shipment",IF(H1158="Asia Pacific",VLOOKUP(L1158,'Status Report'!B:AM,38,0),VLOOKUP(L1158,'Status Report'!B:AM,37,0)))</f>
        <v>110.90909090909091</v>
      </c>
      <c r="X1158" s="20">
        <f t="shared" si="275"/>
        <v>6876.363636363636</v>
      </c>
      <c r="Y1158" s="20">
        <f>_xlfn.IFS(AI1158="Den Bosch",VLOOKUP(L1158,'Status Report'!B:AO,39,0),AI1158="Yantian",VLOOKUP(L1158,'Status Report'!B:AO,40,0),AI1158="",IF(H1158="Asia Pacific",VLOOKUP(L1158,'Status Report'!B:AO,40,0),VLOOKUP(L1158,'Status Report'!B:AO,39,0)),AI1158="Direct shipment",IF(H1158="Asia Pacific",VLOOKUP(L1158,'Status Report'!B:AO,40,0),VLOOKUP(L1158,'Status Report'!B:AO,39,0)))</f>
        <v>0</v>
      </c>
      <c r="Z1158" s="20">
        <f t="shared" si="276"/>
        <v>0</v>
      </c>
      <c r="AA1158" s="20">
        <f t="shared" si="277"/>
        <v>6876.363636363636</v>
      </c>
      <c r="AB1158" s="21">
        <f>_xlfn.IFS(AI1158="Den Bosch",VLOOKUP(L1158,'Status Report'!B:AM,33,0),AI1158="Yantian",VLOOKUP(L1158,'Status Report'!B:AM,34,0),AI1158="",IF(H1158="Asia Pacific",VLOOKUP(L1158,'Status Report'!B:AM,34,0),VLOOKUP(L1158,'Status Report'!B:AM,33,0)),AI1158="Direct shipment",IF(H1158="Asia Pacific",VLOOKUP(L1158,'Status Report'!B:AM,34,0),VLOOKUP(L1158,'Status Report'!B:AM,33,0)))</f>
        <v>97.6</v>
      </c>
      <c r="AC1158" s="21">
        <f>VLOOKUP(L1158,'Status Report'!B:CE,82,0)</f>
        <v>0</v>
      </c>
      <c r="AD1158" s="21">
        <f t="shared" si="278"/>
        <v>97.6</v>
      </c>
      <c r="AE1158" s="63">
        <f>VLOOKUP(L1158,'Status Report'!B:W,20,0)</f>
        <v>58.2</v>
      </c>
      <c r="AF1158" s="63">
        <f>VLOOKUP(L1158,'Status Report'!B:W,21,0)</f>
        <v>36.299999999999997</v>
      </c>
      <c r="AG1158" s="63">
        <f>VLOOKUP(L1158,'Status Report'!B:W,22,0)</f>
        <v>13.54</v>
      </c>
      <c r="AH1158" s="22">
        <f t="shared" si="279"/>
        <v>1.7735358167999997</v>
      </c>
      <c r="AI1158" t="s">
        <v>990</v>
      </c>
      <c r="AK1158" s="63">
        <f>IFERROR(VLOOKUP(G1158,ASEAN!A:A,1,0),0)</f>
        <v>0</v>
      </c>
      <c r="AL1158" s="63" t="str">
        <f>IFERROR(VLOOKUP(D1158,'[3]customer specs'!$B$1:$D$65536,3,0),0)</f>
        <v>pallet + label</v>
      </c>
      <c r="AM1158" s="64">
        <f t="shared" si="280"/>
        <v>8990</v>
      </c>
      <c r="AN1158" s="64">
        <f t="shared" si="281"/>
        <v>0</v>
      </c>
      <c r="AO1158" s="63"/>
      <c r="AP1158" s="63"/>
      <c r="AQ1158" s="63" t="str">
        <f t="shared" si="282"/>
        <v>yes</v>
      </c>
      <c r="AR1158" s="20">
        <f t="shared" si="283"/>
        <v>6051.2</v>
      </c>
      <c r="AS1158" s="63"/>
      <c r="AT1158" s="23">
        <f t="shared" si="288"/>
        <v>0.12</v>
      </c>
      <c r="AU1158" s="65">
        <f t="shared" si="284"/>
        <v>110.90909090909091</v>
      </c>
      <c r="AV1158" s="65"/>
      <c r="AW1158" s="65">
        <f t="shared" si="285"/>
        <v>6876.363636363636</v>
      </c>
      <c r="AX1158" s="65"/>
      <c r="AY1158" s="63">
        <f>VLOOKUP(L1158,'Status Report'!B:CF,81,0)</f>
        <v>0</v>
      </c>
      <c r="AZ1158" s="63" t="str">
        <f>VLOOKUP(L1158,'Status Report'!B:S,18,0)</f>
        <v>Konstantinos Zoupanos</v>
      </c>
      <c r="BB1158" s="63">
        <f>VLOOKUP(L1158,'Status Report'!B:Z,25,0)</f>
        <v>400</v>
      </c>
      <c r="BC1158" s="63">
        <f t="shared" si="286"/>
        <v>24800</v>
      </c>
      <c r="BF1158">
        <f>VLOOKUP(L1158,'Status Report'!B:CE,82,0)</f>
        <v>0</v>
      </c>
      <c r="BG1158">
        <f>VLOOKUP(L1158,'Status Report'!B:CF,83,0)</f>
        <v>0</v>
      </c>
      <c r="BH1158">
        <f>VLOOKUP(L1158,'Status Report'!B:CG,84,0)</f>
        <v>0</v>
      </c>
      <c r="BI1158" t="s">
        <v>901</v>
      </c>
      <c r="BJ1158" t="s">
        <v>795</v>
      </c>
      <c r="BM1158" s="67">
        <f t="shared" si="287"/>
        <v>109</v>
      </c>
    </row>
    <row r="1159" spans="1:65" x14ac:dyDescent="0.25">
      <c r="A1159" s="68" t="str">
        <f>VLOOKUP(L1159,'Status Report'!B:CB,79,0)</f>
        <v>Desperados</v>
      </c>
      <c r="C1159">
        <v>20006106</v>
      </c>
      <c r="D1159">
        <v>3090833</v>
      </c>
      <c r="E1159" t="s">
        <v>916</v>
      </c>
      <c r="F1159" t="s">
        <v>849</v>
      </c>
      <c r="G1159" t="str">
        <f>VLOOKUP(D1159,'[2]sold to'!$A:$H,8,0)</f>
        <v>Ivory Coast</v>
      </c>
      <c r="H1159" t="str">
        <f>VLOOKUP(D1159,'[2]sold to'!$A:$I,9,0)</f>
        <v>AMEE</v>
      </c>
      <c r="K1159">
        <v>20</v>
      </c>
      <c r="L1159">
        <v>88027053</v>
      </c>
      <c r="M1159" t="s">
        <v>496</v>
      </c>
      <c r="N1159">
        <v>50</v>
      </c>
      <c r="P1159" t="str">
        <f>VLOOKUP(L1159,'Status Report'!B:AA,26,0)</f>
        <v>China</v>
      </c>
      <c r="Q1159" t="str">
        <f>VLOOKUP(L1159,'Status Report'!B:AB,27,0)</f>
        <v>Indoor signs</v>
      </c>
      <c r="R1159">
        <f>VLOOKUP(L1159,'Status Report'!B:X,23,0)</f>
        <v>100</v>
      </c>
      <c r="S1159" t="str">
        <f>VLOOKUP(L1159,'Status Report'!B:T,19,0)</f>
        <v>Dekkers Visual Communication B.v.</v>
      </c>
      <c r="T1159" s="62">
        <f>VLOOKUP(L1159,'Status Report'!B:E,4,0)</f>
        <v>3</v>
      </c>
      <c r="U1159" s="19">
        <f>_xlfn.IFS(AI1159="Den Bosch",VLOOKUP(L1159,'Status Report'!B:AM,35,0),AI1159="Yantian",VLOOKUP(L1159,'Status Report'!B:AM,36,0),AI1159="",IF(H1159="Asia Pacific",VLOOKUP(L1159,'Status Report'!B:AM,36,0),VLOOKUP(L1159,'Status Report'!B:AM,35,0)),AI1159="Direct shipment",IF(H1159="Asia Pacific",VLOOKUP(L1159,'Status Report'!B:AM,36,0),VLOOKUP(L1159,'Status Report'!B:AM,35,0)))</f>
        <v>145</v>
      </c>
      <c r="V1159" s="20">
        <f t="shared" si="274"/>
        <v>7250</v>
      </c>
      <c r="W1159" s="19">
        <f>_xlfn.IFS(AI1159="Den Bosch",VLOOKUP(L1159,'Status Report'!B:AM,37,0),AI1159="Yantian",VLOOKUP(L1159,'Status Report'!B:AM,38,0),AI1159="",IF(H1159="Asia Pacific",VLOOKUP(L1159,'Status Report'!B:AM,38,0),VLOOKUP(L1159,'Status Report'!B:AM,37,0)),AI1159="Direct shipment",IF(H1159="Asia Pacific",VLOOKUP(L1159,'Status Report'!B:AM,38,0),VLOOKUP(L1159,'Status Report'!B:AM,37,0)))</f>
        <v>131.82</v>
      </c>
      <c r="X1159" s="20">
        <f t="shared" si="275"/>
        <v>6591</v>
      </c>
      <c r="Y1159" s="20">
        <f>_xlfn.IFS(AI1159="Den Bosch",VLOOKUP(L1159,'Status Report'!B:AO,39,0),AI1159="Yantian",VLOOKUP(L1159,'Status Report'!B:AO,40,0),AI1159="",IF(H1159="Asia Pacific",VLOOKUP(L1159,'Status Report'!B:AO,40,0),VLOOKUP(L1159,'Status Report'!B:AO,39,0)),AI1159="Direct shipment",IF(H1159="Asia Pacific",VLOOKUP(L1159,'Status Report'!B:AO,40,0),VLOOKUP(L1159,'Status Report'!B:AO,39,0)))</f>
        <v>0</v>
      </c>
      <c r="Z1159" s="20">
        <f t="shared" si="276"/>
        <v>0</v>
      </c>
      <c r="AA1159" s="20">
        <f t="shared" si="277"/>
        <v>6591</v>
      </c>
      <c r="AB1159" s="21">
        <f>_xlfn.IFS(AI1159="Den Bosch",VLOOKUP(L1159,'Status Report'!B:AM,33,0),AI1159="Yantian",VLOOKUP(L1159,'Status Report'!B:AM,34,0),AI1159="",IF(H1159="Asia Pacific",VLOOKUP(L1159,'Status Report'!B:AM,34,0),VLOOKUP(L1159,'Status Report'!B:AM,33,0)),AI1159="Direct shipment",IF(H1159="Asia Pacific",VLOOKUP(L1159,'Status Report'!B:AM,34,0),VLOOKUP(L1159,'Status Report'!B:AM,33,0)))</f>
        <v>114.00000000000001</v>
      </c>
      <c r="AC1159" s="21">
        <f>VLOOKUP(L1159,'Status Report'!B:CE,82,0)</f>
        <v>0</v>
      </c>
      <c r="AD1159" s="21">
        <f t="shared" si="278"/>
        <v>114.00000000000001</v>
      </c>
      <c r="AE1159" s="63">
        <f>VLOOKUP(L1159,'Status Report'!B:W,20,0)</f>
        <v>44</v>
      </c>
      <c r="AF1159" s="63">
        <f>VLOOKUP(L1159,'Status Report'!B:W,21,0)</f>
        <v>10</v>
      </c>
      <c r="AG1159" s="63">
        <f>VLOOKUP(L1159,'Status Report'!B:W,22,0)</f>
        <v>74</v>
      </c>
      <c r="AH1159" s="22">
        <f t="shared" si="279"/>
        <v>1.6279999999999999</v>
      </c>
      <c r="AI1159" t="s">
        <v>990</v>
      </c>
      <c r="AK1159" s="63">
        <f>IFERROR(VLOOKUP(G1159,ASEAN!A:A,1,0),0)</f>
        <v>0</v>
      </c>
      <c r="AL1159" s="63" t="str">
        <f>IFERROR(VLOOKUP(D1159,'[3]customer specs'!$B$1:$D$65536,3,0),0)</f>
        <v>pallet + label</v>
      </c>
      <c r="AM1159" s="64">
        <f t="shared" si="280"/>
        <v>659</v>
      </c>
      <c r="AN1159" s="64">
        <f t="shared" si="281"/>
        <v>0</v>
      </c>
      <c r="AO1159" s="63"/>
      <c r="AP1159" s="63"/>
      <c r="AQ1159" s="63" t="str">
        <f t="shared" si="282"/>
        <v>no</v>
      </c>
      <c r="AR1159" s="20">
        <f t="shared" si="283"/>
        <v>5700.0000000000009</v>
      </c>
      <c r="AS1159" s="63"/>
      <c r="AT1159" s="23">
        <f t="shared" si="288"/>
        <v>0.12</v>
      </c>
      <c r="AU1159" s="65">
        <f t="shared" si="284"/>
        <v>129.54545454545456</v>
      </c>
      <c r="AV1159" s="65"/>
      <c r="AW1159" s="65">
        <f t="shared" si="285"/>
        <v>6477.2727272727279</v>
      </c>
      <c r="AX1159" s="65"/>
      <c r="AY1159" s="63">
        <f>VLOOKUP(L1159,'Status Report'!B:CF,81,0)</f>
        <v>0</v>
      </c>
      <c r="AZ1159" s="63" t="str">
        <f>VLOOKUP(L1159,'Status Report'!B:S,18,0)</f>
        <v>Ludmilla Zarybnicka</v>
      </c>
      <c r="BB1159" s="63">
        <f>VLOOKUP(L1159,'Status Report'!B:Z,25,0)</f>
        <v>1</v>
      </c>
      <c r="BC1159" s="63">
        <f t="shared" si="286"/>
        <v>50</v>
      </c>
      <c r="BF1159">
        <f>VLOOKUP(L1159,'Status Report'!B:CE,82,0)</f>
        <v>0</v>
      </c>
      <c r="BG1159">
        <f>VLOOKUP(L1159,'Status Report'!B:CF,83,0)</f>
        <v>0</v>
      </c>
      <c r="BH1159">
        <f>VLOOKUP(L1159,'Status Report'!B:CG,84,0)</f>
        <v>0</v>
      </c>
      <c r="BI1159" t="s">
        <v>901</v>
      </c>
      <c r="BJ1159" t="s">
        <v>795</v>
      </c>
      <c r="BM1159" s="67">
        <f t="shared" si="287"/>
        <v>456</v>
      </c>
    </row>
    <row r="1160" spans="1:65" x14ac:dyDescent="0.25">
      <c r="A1160" s="68" t="str">
        <f>VLOOKUP(L1160,'Status Report'!B:CB,79,0)</f>
        <v>Desperados</v>
      </c>
      <c r="C1160">
        <v>20006106</v>
      </c>
      <c r="D1160">
        <v>3090833</v>
      </c>
      <c r="E1160" t="s">
        <v>916</v>
      </c>
      <c r="F1160" t="s">
        <v>849</v>
      </c>
      <c r="G1160" t="str">
        <f>VLOOKUP(D1160,'[2]sold to'!$A:$H,8,0)</f>
        <v>Ivory Coast</v>
      </c>
      <c r="H1160" t="str">
        <f>VLOOKUP(D1160,'[2]sold to'!$A:$I,9,0)</f>
        <v>AMEE</v>
      </c>
      <c r="K1160">
        <v>30</v>
      </c>
      <c r="L1160">
        <v>88026887</v>
      </c>
      <c r="M1160" t="s">
        <v>479</v>
      </c>
      <c r="N1160">
        <v>50</v>
      </c>
      <c r="P1160" t="str">
        <f>VLOOKUP(L1160,'Status Report'!B:AA,26,0)</f>
        <v>China</v>
      </c>
      <c r="Q1160" t="str">
        <f>VLOOKUP(L1160,'Status Report'!B:AB,27,0)</f>
        <v>Indoor signs</v>
      </c>
      <c r="R1160">
        <f>VLOOKUP(L1160,'Status Report'!B:X,23,0)</f>
        <v>100</v>
      </c>
      <c r="S1160" t="str">
        <f>VLOOKUP(L1160,'Status Report'!B:T,19,0)</f>
        <v>Dekkers Visual Communication B.v.</v>
      </c>
      <c r="T1160" s="62">
        <f>VLOOKUP(L1160,'Status Report'!B:E,4,0)</f>
        <v>3</v>
      </c>
      <c r="U1160" s="19">
        <f>_xlfn.IFS(AI1160="Den Bosch",VLOOKUP(L1160,'Status Report'!B:AM,35,0),AI1160="Yantian",VLOOKUP(L1160,'Status Report'!B:AM,36,0),AI1160="",IF(H1160="Asia Pacific",VLOOKUP(L1160,'Status Report'!B:AM,36,0),VLOOKUP(L1160,'Status Report'!B:AM,35,0)),AI1160="Direct shipment",IF(H1160="Asia Pacific",VLOOKUP(L1160,'Status Report'!B:AM,36,0),VLOOKUP(L1160,'Status Report'!B:AM,35,0)))</f>
        <v>230.68</v>
      </c>
      <c r="V1160" s="20">
        <f t="shared" si="274"/>
        <v>11534</v>
      </c>
      <c r="W1160" s="19">
        <f>_xlfn.IFS(AI1160="Den Bosch",VLOOKUP(L1160,'Status Report'!B:AM,37,0),AI1160="Yantian",VLOOKUP(L1160,'Status Report'!B:AM,38,0),AI1160="",IF(H1160="Asia Pacific",VLOOKUP(L1160,'Status Report'!B:AM,38,0),VLOOKUP(L1160,'Status Report'!B:AM,37,0)),AI1160="Direct shipment",IF(H1160="Asia Pacific",VLOOKUP(L1160,'Status Report'!B:AM,38,0),VLOOKUP(L1160,'Status Report'!B:AM,37,0)))</f>
        <v>230.68</v>
      </c>
      <c r="X1160" s="20">
        <f t="shared" si="275"/>
        <v>11534</v>
      </c>
      <c r="Y1160" s="20">
        <f>_xlfn.IFS(AI1160="Den Bosch",VLOOKUP(L1160,'Status Report'!B:AO,39,0),AI1160="Yantian",VLOOKUP(L1160,'Status Report'!B:AO,40,0),AI1160="",IF(H1160="Asia Pacific",VLOOKUP(L1160,'Status Report'!B:AO,40,0),VLOOKUP(L1160,'Status Report'!B:AO,39,0)),AI1160="Direct shipment",IF(H1160="Asia Pacific",VLOOKUP(L1160,'Status Report'!B:AO,40,0),VLOOKUP(L1160,'Status Report'!B:AO,39,0)))</f>
        <v>0</v>
      </c>
      <c r="Z1160" s="20">
        <f t="shared" si="276"/>
        <v>0</v>
      </c>
      <c r="AA1160" s="20">
        <f t="shared" si="277"/>
        <v>11534</v>
      </c>
      <c r="AB1160" s="21">
        <f>_xlfn.IFS(AI1160="Den Bosch",VLOOKUP(L1160,'Status Report'!B:AM,33,0),AI1160="Yantian",VLOOKUP(L1160,'Status Report'!B:AM,34,0),AI1160="",IF(H1160="Asia Pacific",VLOOKUP(L1160,'Status Report'!B:AM,34,0),VLOOKUP(L1160,'Status Report'!B:AM,33,0)),AI1160="Direct shipment",IF(H1160="Asia Pacific",VLOOKUP(L1160,'Status Report'!B:AM,34,0),VLOOKUP(L1160,'Status Report'!B:AM,33,0)))</f>
        <v>199.50000000000003</v>
      </c>
      <c r="AC1160" s="21">
        <f>VLOOKUP(L1160,'Status Report'!B:CE,82,0)</f>
        <v>0</v>
      </c>
      <c r="AD1160" s="21">
        <f t="shared" si="278"/>
        <v>199.50000000000003</v>
      </c>
      <c r="AE1160" s="63">
        <f>VLOOKUP(L1160,'Status Report'!B:W,20,0)</f>
        <v>44</v>
      </c>
      <c r="AF1160" s="63">
        <f>VLOOKUP(L1160,'Status Report'!B:W,21,0)</f>
        <v>10</v>
      </c>
      <c r="AG1160" s="63">
        <f>VLOOKUP(L1160,'Status Report'!B:W,22,0)</f>
        <v>80</v>
      </c>
      <c r="AH1160" s="22">
        <f t="shared" si="279"/>
        <v>1.76</v>
      </c>
      <c r="AI1160" t="s">
        <v>990</v>
      </c>
      <c r="AK1160" s="63">
        <f>IFERROR(VLOOKUP(G1160,ASEAN!A:A,1,0),0)</f>
        <v>0</v>
      </c>
      <c r="AL1160" s="63" t="str">
        <f>IFERROR(VLOOKUP(D1160,'[3]customer specs'!$B$1:$D$65536,3,0),0)</f>
        <v>pallet + label</v>
      </c>
      <c r="AM1160" s="64">
        <f t="shared" si="280"/>
        <v>0</v>
      </c>
      <c r="AN1160" s="64">
        <f t="shared" si="281"/>
        <v>0</v>
      </c>
      <c r="AO1160" s="63"/>
      <c r="AP1160" s="63"/>
      <c r="AQ1160" s="63" t="str">
        <f t="shared" si="282"/>
        <v>no</v>
      </c>
      <c r="AR1160" s="20">
        <f t="shared" si="283"/>
        <v>9975.0000000000018</v>
      </c>
      <c r="AS1160" s="63"/>
      <c r="AT1160" s="23">
        <f t="shared" si="288"/>
        <v>0.12</v>
      </c>
      <c r="AU1160" s="65">
        <f t="shared" si="284"/>
        <v>226.7045454545455</v>
      </c>
      <c r="AV1160" s="65"/>
      <c r="AW1160" s="65">
        <f t="shared" si="285"/>
        <v>11335.227272727276</v>
      </c>
      <c r="AX1160" s="65"/>
      <c r="AY1160" s="63">
        <f>VLOOKUP(L1160,'Status Report'!B:CF,81,0)</f>
        <v>0</v>
      </c>
      <c r="AZ1160" s="63" t="str">
        <f>VLOOKUP(L1160,'Status Report'!B:S,18,0)</f>
        <v>Ludmilla Zarybnicka</v>
      </c>
      <c r="BB1160" s="63">
        <f>VLOOKUP(L1160,'Status Report'!B:Z,25,0)</f>
        <v>1</v>
      </c>
      <c r="BC1160" s="63">
        <f t="shared" si="286"/>
        <v>50</v>
      </c>
      <c r="BF1160">
        <f>VLOOKUP(L1160,'Status Report'!B:CE,82,0)</f>
        <v>0</v>
      </c>
      <c r="BG1160">
        <f>VLOOKUP(L1160,'Status Report'!B:CF,83,0)</f>
        <v>0</v>
      </c>
      <c r="BH1160">
        <f>VLOOKUP(L1160,'Status Report'!B:CG,84,0)</f>
        <v>0</v>
      </c>
      <c r="BI1160" t="s">
        <v>901</v>
      </c>
      <c r="BJ1160" t="s">
        <v>795</v>
      </c>
      <c r="BM1160" s="67">
        <f t="shared" si="287"/>
        <v>50</v>
      </c>
    </row>
    <row r="1161" spans="1:65" x14ac:dyDescent="0.25">
      <c r="A1161" s="68" t="str">
        <f>VLOOKUP(L1161,'Status Report'!B:CB,79,0)</f>
        <v>Desperados</v>
      </c>
      <c r="C1161">
        <v>20006106</v>
      </c>
      <c r="D1161">
        <v>3090833</v>
      </c>
      <c r="E1161" t="s">
        <v>916</v>
      </c>
      <c r="F1161" t="s">
        <v>849</v>
      </c>
      <c r="G1161" t="str">
        <f>VLOOKUP(D1161,'[2]sold to'!$A:$H,8,0)</f>
        <v>Ivory Coast</v>
      </c>
      <c r="H1161" t="str">
        <f>VLOOKUP(D1161,'[2]sold to'!$A:$I,9,0)</f>
        <v>AMEE</v>
      </c>
      <c r="K1161">
        <v>40</v>
      </c>
      <c r="L1161">
        <v>88026888</v>
      </c>
      <c r="M1161" t="s">
        <v>480</v>
      </c>
      <c r="N1161">
        <v>250</v>
      </c>
      <c r="P1161" t="str">
        <f>VLOOKUP(L1161,'Status Report'!B:AA,26,0)</f>
        <v>China</v>
      </c>
      <c r="Q1161" t="str">
        <f>VLOOKUP(L1161,'Status Report'!B:AB,27,0)</f>
        <v>Bar support</v>
      </c>
      <c r="R1161">
        <f>VLOOKUP(L1161,'Status Report'!B:X,23,0)</f>
        <v>167</v>
      </c>
      <c r="S1161" t="str">
        <f>VLOOKUP(L1161,'Status Report'!B:T,19,0)</f>
        <v>Promocean The Netherlands BV</v>
      </c>
      <c r="T1161" s="62">
        <f>VLOOKUP(L1161,'Status Report'!B:E,4,0)</f>
        <v>3</v>
      </c>
      <c r="U1161" s="19">
        <f>_xlfn.IFS(AI1161="Den Bosch",VLOOKUP(L1161,'Status Report'!B:AM,35,0),AI1161="Yantian",VLOOKUP(L1161,'Status Report'!B:AM,36,0),AI1161="",IF(H1161="Asia Pacific",VLOOKUP(L1161,'Status Report'!B:AM,36,0),VLOOKUP(L1161,'Status Report'!B:AM,35,0)),AI1161="Direct shipment",IF(H1161="Asia Pacific",VLOOKUP(L1161,'Status Report'!B:AM,36,0),VLOOKUP(L1161,'Status Report'!B:AM,35,0)))</f>
        <v>76.679999999999993</v>
      </c>
      <c r="V1161" s="20">
        <f t="shared" si="274"/>
        <v>19169.999999999996</v>
      </c>
      <c r="W1161" s="19">
        <f>_xlfn.IFS(AI1161="Den Bosch",VLOOKUP(L1161,'Status Report'!B:AM,37,0),AI1161="Yantian",VLOOKUP(L1161,'Status Report'!B:AM,38,0),AI1161="",IF(H1161="Asia Pacific",VLOOKUP(L1161,'Status Report'!B:AM,38,0),VLOOKUP(L1161,'Status Report'!B:AM,37,0)),AI1161="Direct shipment",IF(H1161="Asia Pacific",VLOOKUP(L1161,'Status Report'!B:AM,38,0),VLOOKUP(L1161,'Status Report'!B:AM,37,0)))</f>
        <v>62.519999999999996</v>
      </c>
      <c r="X1161" s="20">
        <f t="shared" si="275"/>
        <v>15629.999999999998</v>
      </c>
      <c r="Y1161" s="20">
        <f>_xlfn.IFS(AI1161="Den Bosch",VLOOKUP(L1161,'Status Report'!B:AO,39,0),AI1161="Yantian",VLOOKUP(L1161,'Status Report'!B:AO,40,0),AI1161="",IF(H1161="Asia Pacific",VLOOKUP(L1161,'Status Report'!B:AO,40,0),VLOOKUP(L1161,'Status Report'!B:AO,39,0)),AI1161="Direct shipment",IF(H1161="Asia Pacific",VLOOKUP(L1161,'Status Report'!B:AO,40,0),VLOOKUP(L1161,'Status Report'!B:AO,39,0)))</f>
        <v>0</v>
      </c>
      <c r="Z1161" s="20">
        <f t="shared" si="276"/>
        <v>0</v>
      </c>
      <c r="AA1161" s="20">
        <f t="shared" si="277"/>
        <v>15629.999999999998</v>
      </c>
      <c r="AB1161" s="21">
        <f>_xlfn.IFS(AI1161="Den Bosch",VLOOKUP(L1161,'Status Report'!B:AM,33,0),AI1161="Yantian",VLOOKUP(L1161,'Status Report'!B:AM,34,0),AI1161="",IF(H1161="Asia Pacific",VLOOKUP(L1161,'Status Report'!B:AM,34,0),VLOOKUP(L1161,'Status Report'!B:AM,33,0)),AI1161="Direct shipment",IF(H1161="Asia Pacific",VLOOKUP(L1161,'Status Report'!B:AM,34,0),VLOOKUP(L1161,'Status Report'!B:AM,33,0)))</f>
        <v>53.420400000000008</v>
      </c>
      <c r="AC1161" s="21">
        <f>VLOOKUP(L1161,'Status Report'!B:CE,82,0)</f>
        <v>0</v>
      </c>
      <c r="AD1161" s="21">
        <f t="shared" si="278"/>
        <v>53.420400000000008</v>
      </c>
      <c r="AE1161" s="63">
        <f>VLOOKUP(L1161,'Status Report'!B:W,20,0)</f>
        <v>49</v>
      </c>
      <c r="AF1161" s="63">
        <f>VLOOKUP(L1161,'Status Report'!B:W,21,0)</f>
        <v>26</v>
      </c>
      <c r="AG1161" s="63">
        <f>VLOOKUP(L1161,'Status Report'!B:W,22,0)</f>
        <v>50</v>
      </c>
      <c r="AH1161" s="22">
        <f t="shared" si="279"/>
        <v>15.925000000000001</v>
      </c>
      <c r="AI1161" t="s">
        <v>990</v>
      </c>
      <c r="AK1161" s="63">
        <f>IFERROR(VLOOKUP(G1161,ASEAN!A:A,1,0),0)</f>
        <v>0</v>
      </c>
      <c r="AL1161" s="63" t="str">
        <f>IFERROR(VLOOKUP(D1161,'[3]customer specs'!$B$1:$D$65536,3,0),0)</f>
        <v>pallet + label</v>
      </c>
      <c r="AM1161" s="64">
        <f t="shared" si="280"/>
        <v>3539.9999999999982</v>
      </c>
      <c r="AN1161" s="64">
        <f t="shared" si="281"/>
        <v>0</v>
      </c>
      <c r="AO1161" s="63"/>
      <c r="AP1161" s="63"/>
      <c r="AQ1161" s="63" t="str">
        <f t="shared" si="282"/>
        <v>yes</v>
      </c>
      <c r="AR1161" s="20">
        <f t="shared" si="283"/>
        <v>13355.100000000002</v>
      </c>
      <c r="AS1161" s="63"/>
      <c r="AT1161" s="23">
        <f t="shared" si="288"/>
        <v>0.12</v>
      </c>
      <c r="AU1161" s="65">
        <f t="shared" si="284"/>
        <v>60.705000000000005</v>
      </c>
      <c r="AV1161" s="65"/>
      <c r="AW1161" s="65">
        <f t="shared" si="285"/>
        <v>15176.250000000002</v>
      </c>
      <c r="AX1161" s="65"/>
      <c r="AY1161" s="63">
        <f>VLOOKUP(L1161,'Status Report'!B:CF,81,0)</f>
        <v>0</v>
      </c>
      <c r="AZ1161" s="63" t="str">
        <f>VLOOKUP(L1161,'Status Report'!B:S,18,0)</f>
        <v>Ellina Smirnova</v>
      </c>
      <c r="BB1161" s="63">
        <f>VLOOKUP(L1161,'Status Report'!B:Z,25,0)</f>
        <v>12</v>
      </c>
      <c r="BC1161" s="63">
        <f t="shared" si="286"/>
        <v>3000</v>
      </c>
      <c r="BF1161">
        <f>VLOOKUP(L1161,'Status Report'!B:CE,82,0)</f>
        <v>0</v>
      </c>
      <c r="BG1161">
        <f>VLOOKUP(L1161,'Status Report'!B:CF,83,0)</f>
        <v>0</v>
      </c>
      <c r="BH1161">
        <f>VLOOKUP(L1161,'Status Report'!B:CG,84,0)</f>
        <v>0</v>
      </c>
      <c r="BI1161" t="s">
        <v>901</v>
      </c>
      <c r="BJ1161" t="s">
        <v>795</v>
      </c>
      <c r="BM1161" s="67">
        <f t="shared" si="287"/>
        <v>730</v>
      </c>
    </row>
    <row r="1162" spans="1:65" x14ac:dyDescent="0.25">
      <c r="A1162" s="68" t="str">
        <f>VLOOKUP(L1162,'Status Report'!B:CB,79,0)</f>
        <v>Desperados</v>
      </c>
      <c r="C1162">
        <v>20006106</v>
      </c>
      <c r="D1162">
        <v>3090833</v>
      </c>
      <c r="E1162" t="s">
        <v>916</v>
      </c>
      <c r="F1162" t="s">
        <v>849</v>
      </c>
      <c r="G1162" t="str">
        <f>VLOOKUP(D1162,'[2]sold to'!$A:$H,8,0)</f>
        <v>Ivory Coast</v>
      </c>
      <c r="H1162" t="str">
        <f>VLOOKUP(D1162,'[2]sold to'!$A:$I,9,0)</f>
        <v>AMEE</v>
      </c>
      <c r="K1162">
        <v>50</v>
      </c>
      <c r="L1162">
        <v>88027179</v>
      </c>
      <c r="M1162" t="s">
        <v>507</v>
      </c>
      <c r="N1162">
        <v>30</v>
      </c>
      <c r="P1162" t="str">
        <f>VLOOKUP(L1162,'Status Report'!B:AA,26,0)</f>
        <v>China</v>
      </c>
      <c r="Q1162" t="str">
        <f>VLOOKUP(L1162,'Status Report'!B:AB,27,0)</f>
        <v>Bar support</v>
      </c>
      <c r="R1162">
        <f>VLOOKUP(L1162,'Status Report'!B:X,23,0)</f>
        <v>50</v>
      </c>
      <c r="S1162" t="str">
        <f>VLOOKUP(L1162,'Status Report'!B:T,19,0)</f>
        <v>Asian Sourcing Link</v>
      </c>
      <c r="T1162" s="62">
        <f>VLOOKUP(L1162,'Status Report'!B:E,4,0)</f>
        <v>3</v>
      </c>
      <c r="U1162" s="19">
        <f>_xlfn.IFS(AI1162="Den Bosch",VLOOKUP(L1162,'Status Report'!B:AM,35,0),AI1162="Yantian",VLOOKUP(L1162,'Status Report'!B:AM,36,0),AI1162="",IF(H1162="Asia Pacific",VLOOKUP(L1162,'Status Report'!B:AM,36,0),VLOOKUP(L1162,'Status Report'!B:AM,35,0)),AI1162="Direct shipment",IF(H1162="Asia Pacific",VLOOKUP(L1162,'Status Report'!B:AM,36,0),VLOOKUP(L1162,'Status Report'!B:AM,35,0)))</f>
        <v>85.7</v>
      </c>
      <c r="V1162" s="20">
        <f t="shared" si="274"/>
        <v>2571</v>
      </c>
      <c r="W1162" s="19">
        <f>_xlfn.IFS(AI1162="Den Bosch",VLOOKUP(L1162,'Status Report'!B:AM,37,0),AI1162="Yantian",VLOOKUP(L1162,'Status Report'!B:AM,38,0),AI1162="",IF(H1162="Asia Pacific",VLOOKUP(L1162,'Status Report'!B:AM,38,0),VLOOKUP(L1162,'Status Report'!B:AM,37,0)),AI1162="Direct shipment",IF(H1162="Asia Pacific",VLOOKUP(L1162,'Status Report'!B:AM,38,0),VLOOKUP(L1162,'Status Report'!B:AM,37,0)))</f>
        <v>57.1</v>
      </c>
      <c r="X1162" s="20">
        <f t="shared" si="275"/>
        <v>1713</v>
      </c>
      <c r="Y1162" s="20">
        <f>_xlfn.IFS(AI1162="Den Bosch",VLOOKUP(L1162,'Status Report'!B:AO,39,0),AI1162="Yantian",VLOOKUP(L1162,'Status Report'!B:AO,40,0),AI1162="",IF(H1162="Asia Pacific",VLOOKUP(L1162,'Status Report'!B:AO,40,0),VLOOKUP(L1162,'Status Report'!B:AO,39,0)),AI1162="Direct shipment",IF(H1162="Asia Pacific",VLOOKUP(L1162,'Status Report'!B:AO,40,0),VLOOKUP(L1162,'Status Report'!B:AO,39,0)))</f>
        <v>0</v>
      </c>
      <c r="Z1162" s="20">
        <f t="shared" si="276"/>
        <v>0</v>
      </c>
      <c r="AA1162" s="20">
        <f t="shared" si="277"/>
        <v>1713</v>
      </c>
      <c r="AB1162" s="21">
        <f>_xlfn.IFS(AI1162="Den Bosch",VLOOKUP(L1162,'Status Report'!B:AM,33,0),AI1162="Yantian",VLOOKUP(L1162,'Status Report'!B:AM,34,0),AI1162="",IF(H1162="Asia Pacific",VLOOKUP(L1162,'Status Report'!B:AM,34,0),VLOOKUP(L1162,'Status Report'!B:AM,33,0)),AI1162="Direct shipment",IF(H1162="Asia Pacific",VLOOKUP(L1162,'Status Report'!B:AM,34,0),VLOOKUP(L1162,'Status Report'!B:AM,33,0)))</f>
        <v>49.59</v>
      </c>
      <c r="AC1162" s="21">
        <f>VLOOKUP(L1162,'Status Report'!B:CE,82,0)</f>
        <v>0</v>
      </c>
      <c r="AD1162" s="21">
        <f t="shared" si="278"/>
        <v>49.59</v>
      </c>
      <c r="AE1162" s="63">
        <f>VLOOKUP(L1162,'Status Report'!B:W,20,0)</f>
        <v>62</v>
      </c>
      <c r="AF1162" s="63">
        <f>VLOOKUP(L1162,'Status Report'!B:W,21,0)</f>
        <v>20.5</v>
      </c>
      <c r="AG1162" s="63">
        <f>VLOOKUP(L1162,'Status Report'!B:W,22,0)</f>
        <v>10</v>
      </c>
      <c r="AH1162" s="22">
        <f t="shared" si="279"/>
        <v>0.38129999999999997</v>
      </c>
      <c r="AI1162" t="s">
        <v>990</v>
      </c>
      <c r="AK1162" s="63">
        <f>IFERROR(VLOOKUP(G1162,ASEAN!A:A,1,0),0)</f>
        <v>0</v>
      </c>
      <c r="AL1162" s="63" t="str">
        <f>IFERROR(VLOOKUP(D1162,'[3]customer specs'!$B$1:$D$65536,3,0),0)</f>
        <v>pallet + label</v>
      </c>
      <c r="AM1162" s="64">
        <f t="shared" si="280"/>
        <v>858</v>
      </c>
      <c r="AN1162" s="64">
        <f t="shared" si="281"/>
        <v>0</v>
      </c>
      <c r="AO1162" s="63"/>
      <c r="AP1162" s="63"/>
      <c r="AQ1162" s="63" t="str">
        <f t="shared" si="282"/>
        <v>no</v>
      </c>
      <c r="AR1162" s="20">
        <f t="shared" si="283"/>
        <v>1487.7</v>
      </c>
      <c r="AS1162" s="63"/>
      <c r="AT1162" s="23">
        <f t="shared" si="288"/>
        <v>0.12</v>
      </c>
      <c r="AU1162" s="65">
        <f t="shared" si="284"/>
        <v>56.352272727272734</v>
      </c>
      <c r="AV1162" s="65"/>
      <c r="AW1162" s="65">
        <f t="shared" si="285"/>
        <v>1690.568181818182</v>
      </c>
      <c r="AX1162" s="65"/>
      <c r="AY1162" s="63">
        <f>VLOOKUP(L1162,'Status Report'!B:CF,81,0)</f>
        <v>0</v>
      </c>
      <c r="AZ1162" s="63" t="str">
        <f>VLOOKUP(L1162,'Status Report'!B:S,18,0)</f>
        <v>Ellina Smirnova</v>
      </c>
      <c r="BB1162" s="63">
        <f>VLOOKUP(L1162,'Status Report'!B:Z,25,0)</f>
        <v>10</v>
      </c>
      <c r="BC1162" s="63">
        <f t="shared" si="286"/>
        <v>300</v>
      </c>
      <c r="BF1162">
        <f>VLOOKUP(L1162,'Status Report'!B:CE,82,0)</f>
        <v>0</v>
      </c>
      <c r="BG1162">
        <f>VLOOKUP(L1162,'Status Report'!B:CF,83,0)</f>
        <v>0</v>
      </c>
      <c r="BH1162">
        <f>VLOOKUP(L1162,'Status Report'!B:CG,84,0)</f>
        <v>0</v>
      </c>
      <c r="BI1162" t="s">
        <v>901</v>
      </c>
      <c r="BJ1162" t="s">
        <v>795</v>
      </c>
      <c r="BM1162" s="67">
        <f t="shared" si="287"/>
        <v>217</v>
      </c>
    </row>
    <row r="1163" spans="1:65" x14ac:dyDescent="0.25">
      <c r="A1163" s="68" t="str">
        <f>VLOOKUP(L1163,'Status Report'!B:CB,79,0)</f>
        <v>Desperados</v>
      </c>
      <c r="C1163">
        <v>20006106</v>
      </c>
      <c r="D1163">
        <v>3090833</v>
      </c>
      <c r="E1163" t="s">
        <v>916</v>
      </c>
      <c r="F1163" t="s">
        <v>849</v>
      </c>
      <c r="G1163" t="str">
        <f>VLOOKUP(D1163,'[2]sold to'!$A:$H,8,0)</f>
        <v>Ivory Coast</v>
      </c>
      <c r="H1163" t="str">
        <f>VLOOKUP(D1163,'[2]sold to'!$A:$I,9,0)</f>
        <v>AMEE</v>
      </c>
      <c r="K1163">
        <v>60</v>
      </c>
      <c r="L1163">
        <v>88027220</v>
      </c>
      <c r="M1163" t="s">
        <v>520</v>
      </c>
      <c r="N1163">
        <v>500</v>
      </c>
      <c r="P1163" t="str">
        <f>VLOOKUP(L1163,'Status Report'!B:AA,26,0)</f>
        <v>China</v>
      </c>
      <c r="Q1163" t="str">
        <f>VLOOKUP(L1163,'Status Report'!B:AB,27,0)</f>
        <v>Bar support</v>
      </c>
      <c r="R1163">
        <f>VLOOKUP(L1163,'Status Report'!B:X,23,0)</f>
        <v>125</v>
      </c>
      <c r="S1163" t="str">
        <f>VLOOKUP(L1163,'Status Report'!B:T,19,0)</f>
        <v>Promocean The Netherlands BV</v>
      </c>
      <c r="T1163" s="62">
        <f>VLOOKUP(L1163,'Status Report'!B:E,4,0)</f>
        <v>3</v>
      </c>
      <c r="U1163" s="19">
        <f>_xlfn.IFS(AI1163="Den Bosch",VLOOKUP(L1163,'Status Report'!B:AM,35,0),AI1163="Yantian",VLOOKUP(L1163,'Status Report'!B:AM,36,0),AI1163="",IF(H1163="Asia Pacific",VLOOKUP(L1163,'Status Report'!B:AM,36,0),VLOOKUP(L1163,'Status Report'!B:AM,35,0)),AI1163="Direct shipment",IF(H1163="Asia Pacific",VLOOKUP(L1163,'Status Report'!B:AM,36,0),VLOOKUP(L1163,'Status Report'!B:AM,35,0)))</f>
        <v>39.799999999999997</v>
      </c>
      <c r="V1163" s="20">
        <f t="shared" si="274"/>
        <v>19900</v>
      </c>
      <c r="W1163" s="19">
        <f>_xlfn.IFS(AI1163="Den Bosch",VLOOKUP(L1163,'Status Report'!B:AM,37,0),AI1163="Yantian",VLOOKUP(L1163,'Status Report'!B:AM,38,0),AI1163="",IF(H1163="Asia Pacific",VLOOKUP(L1163,'Status Report'!B:AM,38,0),VLOOKUP(L1163,'Status Report'!B:AM,37,0)),AI1163="Direct shipment",IF(H1163="Asia Pacific",VLOOKUP(L1163,'Status Report'!B:AM,38,0),VLOOKUP(L1163,'Status Report'!B:AM,37,0)))</f>
        <v>35.6</v>
      </c>
      <c r="X1163" s="20">
        <f t="shared" si="275"/>
        <v>17800</v>
      </c>
      <c r="Y1163" s="20">
        <f>_xlfn.IFS(AI1163="Den Bosch",VLOOKUP(L1163,'Status Report'!B:AO,39,0),AI1163="Yantian",VLOOKUP(L1163,'Status Report'!B:AO,40,0),AI1163="",IF(H1163="Asia Pacific",VLOOKUP(L1163,'Status Report'!B:AO,40,0),VLOOKUP(L1163,'Status Report'!B:AO,39,0)),AI1163="Direct shipment",IF(H1163="Asia Pacific",VLOOKUP(L1163,'Status Report'!B:AO,40,0),VLOOKUP(L1163,'Status Report'!B:AO,39,0)))</f>
        <v>0</v>
      </c>
      <c r="Z1163" s="20">
        <f t="shared" si="276"/>
        <v>0</v>
      </c>
      <c r="AA1163" s="20">
        <f t="shared" si="277"/>
        <v>17800</v>
      </c>
      <c r="AB1163" s="21">
        <f>_xlfn.IFS(AI1163="Den Bosch",VLOOKUP(L1163,'Status Report'!B:AM,33,0),AI1163="Yantian",VLOOKUP(L1163,'Status Report'!B:AM,34,0),AI1163="",IF(H1163="Asia Pacific",VLOOKUP(L1163,'Status Report'!B:AM,34,0),VLOOKUP(L1163,'Status Report'!B:AM,33,0)),AI1163="Direct shipment",IF(H1163="Asia Pacific",VLOOKUP(L1163,'Status Report'!B:AM,34,0),VLOOKUP(L1163,'Status Report'!B:AM,33,0)))</f>
        <v>29.298000000000002</v>
      </c>
      <c r="AC1163" s="21">
        <f>VLOOKUP(L1163,'Status Report'!B:CE,82,0)</f>
        <v>0</v>
      </c>
      <c r="AD1163" s="21">
        <f t="shared" si="278"/>
        <v>29.298000000000002</v>
      </c>
      <c r="AE1163" s="63">
        <f>VLOOKUP(L1163,'Status Report'!B:W,20,0)</f>
        <v>14.5</v>
      </c>
      <c r="AF1163" s="63">
        <f>VLOOKUP(L1163,'Status Report'!B:W,21,0)</f>
        <v>4.8</v>
      </c>
      <c r="AG1163" s="63">
        <f>VLOOKUP(L1163,'Status Report'!B:W,22,0)</f>
        <v>4.8</v>
      </c>
      <c r="AH1163" s="22">
        <f t="shared" si="279"/>
        <v>0.16703999999999999</v>
      </c>
      <c r="AI1163" t="s">
        <v>990</v>
      </c>
      <c r="AK1163" s="63">
        <f>IFERROR(VLOOKUP(G1163,ASEAN!A:A,1,0),0)</f>
        <v>0</v>
      </c>
      <c r="AL1163" s="63" t="str">
        <f>IFERROR(VLOOKUP(D1163,'[3]customer specs'!$B$1:$D$65536,3,0),0)</f>
        <v>pallet + label</v>
      </c>
      <c r="AM1163" s="64">
        <f t="shared" si="280"/>
        <v>2100</v>
      </c>
      <c r="AN1163" s="64">
        <f t="shared" si="281"/>
        <v>0</v>
      </c>
      <c r="AO1163" s="63"/>
      <c r="AP1163" s="63"/>
      <c r="AQ1163" s="63" t="str">
        <f t="shared" si="282"/>
        <v>yes</v>
      </c>
      <c r="AR1163" s="20">
        <f t="shared" si="283"/>
        <v>14649</v>
      </c>
      <c r="AS1163" s="63"/>
      <c r="AT1163" s="23">
        <f t="shared" si="288"/>
        <v>0.12</v>
      </c>
      <c r="AU1163" s="65">
        <f t="shared" si="284"/>
        <v>33.293181818181822</v>
      </c>
      <c r="AV1163" s="65"/>
      <c r="AW1163" s="65">
        <f t="shared" si="285"/>
        <v>16646.590909090912</v>
      </c>
      <c r="AX1163" s="65"/>
      <c r="AY1163" s="63">
        <f>VLOOKUP(L1163,'Status Report'!B:CF,81,0)</f>
        <v>0</v>
      </c>
      <c r="AZ1163" s="63" t="str">
        <f>VLOOKUP(L1163,'Status Report'!B:S,18,0)</f>
        <v>Ellina Smirnova</v>
      </c>
      <c r="BB1163" s="63">
        <f>VLOOKUP(L1163,'Status Report'!B:Z,25,0)</f>
        <v>20</v>
      </c>
      <c r="BC1163" s="63">
        <f t="shared" si="286"/>
        <v>10000</v>
      </c>
      <c r="BF1163">
        <f>VLOOKUP(L1163,'Status Report'!B:CE,82,0)</f>
        <v>0</v>
      </c>
      <c r="BG1163">
        <f>VLOOKUP(L1163,'Status Report'!B:CF,83,0)</f>
        <v>0</v>
      </c>
      <c r="BH1163">
        <f>VLOOKUP(L1163,'Status Report'!B:CG,84,0)</f>
        <v>0</v>
      </c>
      <c r="BI1163" t="s">
        <v>901</v>
      </c>
      <c r="BJ1163" t="s">
        <v>795</v>
      </c>
      <c r="BM1163" s="67">
        <f t="shared" si="287"/>
        <v>1081</v>
      </c>
    </row>
    <row r="1164" spans="1:65" x14ac:dyDescent="0.25">
      <c r="A1164" s="68" t="str">
        <f>VLOOKUP(L1164,'Status Report'!B:CB,79,0)</f>
        <v>Desperados</v>
      </c>
      <c r="C1164">
        <v>20006106</v>
      </c>
      <c r="D1164">
        <v>3090833</v>
      </c>
      <c r="E1164" t="s">
        <v>916</v>
      </c>
      <c r="F1164" t="s">
        <v>849</v>
      </c>
      <c r="G1164" t="str">
        <f>VLOOKUP(D1164,'[2]sold to'!$A:$H,8,0)</f>
        <v>Ivory Coast</v>
      </c>
      <c r="H1164" t="str">
        <f>VLOOKUP(D1164,'[2]sold to'!$A:$I,9,0)</f>
        <v>AMEE</v>
      </c>
      <c r="K1164">
        <v>70</v>
      </c>
      <c r="L1164">
        <v>88026511</v>
      </c>
      <c r="M1164" t="s">
        <v>332</v>
      </c>
      <c r="N1164">
        <v>5</v>
      </c>
      <c r="P1164" t="str">
        <f>VLOOKUP(L1164,'Status Report'!B:AA,26,0)</f>
        <v>Poland</v>
      </c>
      <c r="Q1164" t="str">
        <f>VLOOKUP(L1164,'Status Report'!B:AB,27,0)</f>
        <v>Premiums</v>
      </c>
      <c r="R1164">
        <f>VLOOKUP(L1164,'Status Report'!B:X,23,0)</f>
        <v>10</v>
      </c>
      <c r="S1164" t="str">
        <f>VLOOKUP(L1164,'Status Report'!B:T,19,0)</f>
        <v>Promocean The Netherlands BV</v>
      </c>
      <c r="T1164" s="62">
        <f>VLOOKUP(L1164,'Status Report'!B:E,4,0)</f>
        <v>3</v>
      </c>
      <c r="U1164" s="19">
        <f>_xlfn.IFS(AI1164="Den Bosch",VLOOKUP(L1164,'Status Report'!B:AM,35,0),AI1164="Yantian",VLOOKUP(L1164,'Status Report'!B:AM,36,0),AI1164="",IF(H1164="Asia Pacific",VLOOKUP(L1164,'Status Report'!B:AM,36,0),VLOOKUP(L1164,'Status Report'!B:AM,35,0)),AI1164="Direct shipment",IF(H1164="Asia Pacific",VLOOKUP(L1164,'Status Report'!B:AM,36,0),VLOOKUP(L1164,'Status Report'!B:AM,35,0)))</f>
        <v>1862.38</v>
      </c>
      <c r="V1164" s="20">
        <f t="shared" si="274"/>
        <v>9311.9000000000015</v>
      </c>
      <c r="W1164" s="19">
        <f>_xlfn.IFS(AI1164="Den Bosch",VLOOKUP(L1164,'Status Report'!B:AM,37,0),AI1164="Yantian",VLOOKUP(L1164,'Status Report'!B:AM,38,0),AI1164="",IF(H1164="Asia Pacific",VLOOKUP(L1164,'Status Report'!B:AM,38,0),VLOOKUP(L1164,'Status Report'!B:AM,37,0)),AI1164="Direct shipment",IF(H1164="Asia Pacific",VLOOKUP(L1164,'Status Report'!B:AM,38,0),VLOOKUP(L1164,'Status Report'!B:AM,37,0)))</f>
        <v>1862.38</v>
      </c>
      <c r="X1164" s="20">
        <f t="shared" si="275"/>
        <v>9311.9000000000015</v>
      </c>
      <c r="Y1164" s="20">
        <f>_xlfn.IFS(AI1164="Den Bosch",VLOOKUP(L1164,'Status Report'!B:AO,39,0),AI1164="Yantian",VLOOKUP(L1164,'Status Report'!B:AO,40,0),AI1164="",IF(H1164="Asia Pacific",VLOOKUP(L1164,'Status Report'!B:AO,40,0),VLOOKUP(L1164,'Status Report'!B:AO,39,0)),AI1164="Direct shipment",IF(H1164="Asia Pacific",VLOOKUP(L1164,'Status Report'!B:AO,40,0),VLOOKUP(L1164,'Status Report'!B:AO,39,0)))</f>
        <v>0</v>
      </c>
      <c r="Z1164" s="20">
        <f t="shared" si="276"/>
        <v>0</v>
      </c>
      <c r="AA1164" s="20">
        <f t="shared" si="277"/>
        <v>9311.9000000000015</v>
      </c>
      <c r="AB1164" s="21">
        <f>_xlfn.IFS(AI1164="Den Bosch",VLOOKUP(L1164,'Status Report'!B:AM,33,0),AI1164="Yantian",VLOOKUP(L1164,'Status Report'!B:AM,34,0),AI1164="",IF(H1164="Asia Pacific",VLOOKUP(L1164,'Status Report'!B:AM,34,0),VLOOKUP(L1164,'Status Report'!B:AM,33,0)),AI1164="Direct shipment",IF(H1164="Asia Pacific",VLOOKUP(L1164,'Status Report'!B:AM,34,0),VLOOKUP(L1164,'Status Report'!B:AM,33,0)))</f>
        <v>1638.89</v>
      </c>
      <c r="AC1164" s="21">
        <f>VLOOKUP(L1164,'Status Report'!B:CE,82,0)</f>
        <v>0</v>
      </c>
      <c r="AD1164" s="21">
        <f t="shared" si="278"/>
        <v>1638.89</v>
      </c>
      <c r="AE1164" s="63">
        <f>VLOOKUP(L1164,'Status Report'!B:W,20,0)</f>
        <v>60</v>
      </c>
      <c r="AF1164" s="63">
        <f>VLOOKUP(L1164,'Status Report'!B:W,21,0)</f>
        <v>40</v>
      </c>
      <c r="AG1164" s="63">
        <f>VLOOKUP(L1164,'Status Report'!B:W,22,0)</f>
        <v>50</v>
      </c>
      <c r="AH1164" s="22">
        <f t="shared" si="279"/>
        <v>0.6</v>
      </c>
      <c r="AI1164" t="s">
        <v>990</v>
      </c>
      <c r="AK1164" s="63">
        <f>IFERROR(VLOOKUP(G1164,ASEAN!A:A,1,0),0)</f>
        <v>0</v>
      </c>
      <c r="AL1164" s="63" t="str">
        <f>IFERROR(VLOOKUP(D1164,'[3]customer specs'!$B$1:$D$65536,3,0),0)</f>
        <v>pallet + label</v>
      </c>
      <c r="AM1164" s="64">
        <f t="shared" si="280"/>
        <v>0</v>
      </c>
      <c r="AN1164" s="64">
        <f t="shared" si="281"/>
        <v>0</v>
      </c>
      <c r="AO1164" s="63"/>
      <c r="AP1164" s="63"/>
      <c r="AQ1164" s="63" t="str">
        <f t="shared" si="282"/>
        <v>no</v>
      </c>
      <c r="AR1164" s="20">
        <f t="shared" si="283"/>
        <v>8194.4500000000007</v>
      </c>
      <c r="AS1164" s="63"/>
      <c r="AT1164" s="23">
        <f t="shared" si="288"/>
        <v>0.12</v>
      </c>
      <c r="AU1164" s="65">
        <f t="shared" si="284"/>
        <v>1862.375</v>
      </c>
      <c r="AV1164" s="65"/>
      <c r="AW1164" s="65">
        <f t="shared" si="285"/>
        <v>9311.875</v>
      </c>
      <c r="AX1164" s="65"/>
      <c r="AY1164" s="63">
        <f>VLOOKUP(L1164,'Status Report'!B:CF,81,0)</f>
        <v>0</v>
      </c>
      <c r="AZ1164" s="63" t="str">
        <f>VLOOKUP(L1164,'Status Report'!B:S,18,0)</f>
        <v>Ellina Smirnova</v>
      </c>
      <c r="BB1164" s="63">
        <f>VLOOKUP(L1164,'Status Report'!B:Z,25,0)</f>
        <v>1</v>
      </c>
      <c r="BC1164" s="63">
        <f t="shared" si="286"/>
        <v>5</v>
      </c>
      <c r="BF1164">
        <f>VLOOKUP(L1164,'Status Report'!B:CE,82,0)</f>
        <v>0</v>
      </c>
      <c r="BG1164">
        <f>VLOOKUP(L1164,'Status Report'!B:CF,83,0)</f>
        <v>0</v>
      </c>
      <c r="BH1164">
        <f>VLOOKUP(L1164,'Status Report'!B:CG,84,0)</f>
        <v>0</v>
      </c>
      <c r="BI1164" t="s">
        <v>901</v>
      </c>
      <c r="BJ1164" t="s">
        <v>795</v>
      </c>
      <c r="BM1164" s="67">
        <f t="shared" si="287"/>
        <v>17</v>
      </c>
    </row>
    <row r="1165" spans="1:65" x14ac:dyDescent="0.25">
      <c r="A1165" s="68" t="str">
        <f>VLOOKUP(L1165,'Status Report'!B:CB,79,0)</f>
        <v>Heineken - F1</v>
      </c>
      <c r="C1165">
        <v>26021014</v>
      </c>
      <c r="D1165">
        <v>3097129</v>
      </c>
      <c r="E1165" t="s">
        <v>862</v>
      </c>
      <c r="F1165" t="s">
        <v>802</v>
      </c>
      <c r="G1165" t="str">
        <f>VLOOKUP(D1165,'[2]sold to'!$A:$H,8,0)</f>
        <v>Netherlands</v>
      </c>
      <c r="H1165" t="str">
        <f>VLOOKUP(D1165,'[2]sold to'!$A:$I,9,0)</f>
        <v>Europe</v>
      </c>
      <c r="K1165">
        <v>450</v>
      </c>
      <c r="L1165">
        <v>88027433</v>
      </c>
      <c r="M1165" t="s">
        <v>620</v>
      </c>
      <c r="N1165">
        <v>7</v>
      </c>
      <c r="P1165" t="str">
        <f>VLOOKUP(L1165,'Status Report'!B:AA,26,0)</f>
        <v>China</v>
      </c>
      <c r="Q1165" t="str">
        <f>VLOOKUP(L1165,'Status Report'!B:AB,27,0)</f>
        <v>Textiles-Clothing</v>
      </c>
      <c r="R1165">
        <f>VLOOKUP(L1165,'Status Report'!B:X,23,0)</f>
        <v>1000</v>
      </c>
      <c r="S1165" t="str">
        <f>VLOOKUP(L1165,'Status Report'!B:T,19,0)</f>
        <v>Asian Sourcing Link</v>
      </c>
      <c r="T1165" s="62">
        <f>VLOOKUP(L1165,'Status Report'!B:E,4,0)</f>
        <v>3</v>
      </c>
      <c r="U1165" s="19">
        <f>_xlfn.IFS(AI1165="Den Bosch",VLOOKUP(L1165,'Status Report'!B:AM,35,0),AI1165="Yantian",VLOOKUP(L1165,'Status Report'!B:AM,36,0),AI1165="",IF(H1165="Asia Pacific",VLOOKUP(L1165,'Status Report'!B:AM,36,0),VLOOKUP(L1165,'Status Report'!B:AM,35,0)),AI1165="Direct shipment",IF(H1165="Asia Pacific",VLOOKUP(L1165,'Status Report'!B:AM,36,0),VLOOKUP(L1165,'Status Report'!B:AM,35,0)))</f>
        <v>32.06</v>
      </c>
      <c r="V1165" s="20">
        <f t="shared" si="274"/>
        <v>224.42000000000002</v>
      </c>
      <c r="W1165" s="19">
        <f>_xlfn.IFS(AI1165="Den Bosch",VLOOKUP(L1165,'Status Report'!B:AM,37,0),AI1165="Yantian",VLOOKUP(L1165,'Status Report'!B:AM,38,0),AI1165="",IF(H1165="Asia Pacific",VLOOKUP(L1165,'Status Report'!B:AM,38,0),VLOOKUP(L1165,'Status Report'!B:AM,37,0)),AI1165="Direct shipment",IF(H1165="Asia Pacific",VLOOKUP(L1165,'Status Report'!B:AM,38,0),VLOOKUP(L1165,'Status Report'!B:AM,37,0)))</f>
        <v>32.06</v>
      </c>
      <c r="X1165" s="20">
        <f t="shared" si="275"/>
        <v>224.42000000000002</v>
      </c>
      <c r="Y1165" s="20">
        <f>_xlfn.IFS(AI1165="Den Bosch",VLOOKUP(L1165,'Status Report'!B:AO,39,0),AI1165="Yantian",VLOOKUP(L1165,'Status Report'!B:AO,40,0),AI1165="",IF(H1165="Asia Pacific",VLOOKUP(L1165,'Status Report'!B:AO,40,0),VLOOKUP(L1165,'Status Report'!B:AO,39,0)),AI1165="Direct shipment",IF(H1165="Asia Pacific",VLOOKUP(L1165,'Status Report'!B:AO,40,0),VLOOKUP(L1165,'Status Report'!B:AO,39,0)))</f>
        <v>0</v>
      </c>
      <c r="Z1165" s="20">
        <f t="shared" si="276"/>
        <v>0</v>
      </c>
      <c r="AA1165" s="20">
        <f t="shared" si="277"/>
        <v>224.42000000000002</v>
      </c>
      <c r="AB1165" s="21">
        <f>_xlfn.IFS(AI1165="Den Bosch",VLOOKUP(L1165,'Status Report'!B:AM,33,0),AI1165="Yantian",VLOOKUP(L1165,'Status Report'!B:AM,34,0),AI1165="",IF(H1165="Asia Pacific",VLOOKUP(L1165,'Status Report'!B:AM,34,0),VLOOKUP(L1165,'Status Report'!B:AM,33,0)),AI1165="Direct shipment",IF(H1165="Asia Pacific",VLOOKUP(L1165,'Status Report'!B:AM,34,0),VLOOKUP(L1165,'Status Report'!B:AM,33,0)))</f>
        <v>27.974699999999999</v>
      </c>
      <c r="AC1165" s="21">
        <f>VLOOKUP(L1165,'Status Report'!B:CE,82,0)</f>
        <v>0</v>
      </c>
      <c r="AD1165" s="21">
        <f t="shared" si="278"/>
        <v>27.974699999999999</v>
      </c>
      <c r="AE1165" s="63">
        <f>VLOOKUP(L1165,'Status Report'!B:W,20,0)</f>
        <v>47</v>
      </c>
      <c r="AF1165" s="63">
        <f>VLOOKUP(L1165,'Status Report'!B:W,21,0)</f>
        <v>38</v>
      </c>
      <c r="AG1165" s="63">
        <f>VLOOKUP(L1165,'Status Report'!B:W,22,0)</f>
        <v>2</v>
      </c>
      <c r="AH1165" s="22">
        <f t="shared" si="279"/>
        <v>2.5003999999999998E-2</v>
      </c>
      <c r="AI1165" t="s">
        <v>990</v>
      </c>
      <c r="AK1165" s="63">
        <f>IFERROR(VLOOKUP(G1165,ASEAN!A:A,1,0),0)</f>
        <v>0</v>
      </c>
      <c r="AL1165" s="63">
        <f>IFERROR(VLOOKUP(D1165,'[3]customer specs'!$B$1:$D$65536,3,0),0)</f>
        <v>0</v>
      </c>
      <c r="AM1165" s="64">
        <f t="shared" si="280"/>
        <v>0</v>
      </c>
      <c r="AN1165" s="64">
        <f t="shared" si="281"/>
        <v>0</v>
      </c>
      <c r="AO1165" s="63"/>
      <c r="AP1165" s="63"/>
      <c r="AQ1165" s="63" t="str">
        <f t="shared" si="282"/>
        <v>no</v>
      </c>
      <c r="AR1165" s="20">
        <f t="shared" si="283"/>
        <v>195.8229</v>
      </c>
      <c r="AS1165" s="63"/>
      <c r="AT1165" s="23">
        <f t="shared" si="288"/>
        <v>0.12</v>
      </c>
      <c r="AU1165" s="65">
        <f t="shared" si="284"/>
        <v>31.789431818181818</v>
      </c>
      <c r="AV1165" s="65"/>
      <c r="AW1165" s="65">
        <f t="shared" si="285"/>
        <v>222.52602272727273</v>
      </c>
      <c r="AX1165" s="65"/>
      <c r="AY1165" s="63">
        <f>VLOOKUP(L1165,'Status Report'!B:CF,81,0)</f>
        <v>0</v>
      </c>
      <c r="AZ1165" s="63" t="str">
        <f>VLOOKUP(L1165,'Status Report'!B:S,18,0)</f>
        <v xml:space="preserve">Ellina Smirnova </v>
      </c>
      <c r="BB1165" s="63">
        <f>VLOOKUP(L1165,'Status Report'!B:Z,25,0)</f>
        <v>1</v>
      </c>
      <c r="BC1165" s="63">
        <f t="shared" si="286"/>
        <v>7</v>
      </c>
      <c r="BF1165">
        <f>VLOOKUP(L1165,'Status Report'!B:CE,82,0)</f>
        <v>0</v>
      </c>
      <c r="BG1165">
        <f>VLOOKUP(L1165,'Status Report'!B:CF,83,0)</f>
        <v>0</v>
      </c>
      <c r="BH1165">
        <f>VLOOKUP(L1165,'Status Report'!B:CG,84,0)</f>
        <v>0</v>
      </c>
      <c r="BI1165" t="s">
        <v>854</v>
      </c>
      <c r="BJ1165" t="s">
        <v>795</v>
      </c>
      <c r="BM1165" s="67">
        <f t="shared" si="287"/>
        <v>437</v>
      </c>
    </row>
    <row r="1166" spans="1:65" x14ac:dyDescent="0.25">
      <c r="A1166" s="68" t="str">
        <f>VLOOKUP(L1166,'Status Report'!B:CB,79,0)</f>
        <v>Heineken - F1</v>
      </c>
      <c r="C1166">
        <v>26021014</v>
      </c>
      <c r="D1166">
        <v>3097129</v>
      </c>
      <c r="E1166" t="s">
        <v>862</v>
      </c>
      <c r="F1166" t="s">
        <v>802</v>
      </c>
      <c r="G1166" t="str">
        <f>VLOOKUP(D1166,'[2]sold to'!$A:$H,8,0)</f>
        <v>Netherlands</v>
      </c>
      <c r="H1166" t="str">
        <f>VLOOKUP(D1166,'[2]sold to'!$A:$I,9,0)</f>
        <v>Europe</v>
      </c>
      <c r="K1166">
        <v>460</v>
      </c>
      <c r="L1166">
        <v>88027432</v>
      </c>
      <c r="M1166" t="s">
        <v>619</v>
      </c>
      <c r="N1166">
        <v>5</v>
      </c>
      <c r="P1166" t="str">
        <f>VLOOKUP(L1166,'Status Report'!B:AA,26,0)</f>
        <v>China</v>
      </c>
      <c r="Q1166" t="str">
        <f>VLOOKUP(L1166,'Status Report'!B:AB,27,0)</f>
        <v>Textiles-Clothing</v>
      </c>
      <c r="R1166">
        <f>VLOOKUP(L1166,'Status Report'!B:X,23,0)</f>
        <v>1000</v>
      </c>
      <c r="S1166" t="str">
        <f>VLOOKUP(L1166,'Status Report'!B:T,19,0)</f>
        <v>Asian Sourcing Link</v>
      </c>
      <c r="T1166" s="62">
        <f>VLOOKUP(L1166,'Status Report'!B:E,4,0)</f>
        <v>3</v>
      </c>
      <c r="U1166" s="19">
        <f>_xlfn.IFS(AI1166="Den Bosch",VLOOKUP(L1166,'Status Report'!B:AM,35,0),AI1166="Yantian",VLOOKUP(L1166,'Status Report'!B:AM,36,0),AI1166="",IF(H1166="Asia Pacific",VLOOKUP(L1166,'Status Report'!B:AM,36,0),VLOOKUP(L1166,'Status Report'!B:AM,35,0)),AI1166="Direct shipment",IF(H1166="Asia Pacific",VLOOKUP(L1166,'Status Report'!B:AM,36,0),VLOOKUP(L1166,'Status Report'!B:AM,35,0)))</f>
        <v>32.06</v>
      </c>
      <c r="V1166" s="20">
        <f t="shared" si="274"/>
        <v>160.30000000000001</v>
      </c>
      <c r="W1166" s="19">
        <f>_xlfn.IFS(AI1166="Den Bosch",VLOOKUP(L1166,'Status Report'!B:AM,37,0),AI1166="Yantian",VLOOKUP(L1166,'Status Report'!B:AM,38,0),AI1166="",IF(H1166="Asia Pacific",VLOOKUP(L1166,'Status Report'!B:AM,38,0),VLOOKUP(L1166,'Status Report'!B:AM,37,0)),AI1166="Direct shipment",IF(H1166="Asia Pacific",VLOOKUP(L1166,'Status Report'!B:AM,38,0),VLOOKUP(L1166,'Status Report'!B:AM,37,0)))</f>
        <v>32.06</v>
      </c>
      <c r="X1166" s="20">
        <f t="shared" si="275"/>
        <v>160.30000000000001</v>
      </c>
      <c r="Y1166" s="20">
        <f>_xlfn.IFS(AI1166="Den Bosch",VLOOKUP(L1166,'Status Report'!B:AO,39,0),AI1166="Yantian",VLOOKUP(L1166,'Status Report'!B:AO,40,0),AI1166="",IF(H1166="Asia Pacific",VLOOKUP(L1166,'Status Report'!B:AO,40,0),VLOOKUP(L1166,'Status Report'!B:AO,39,0)),AI1166="Direct shipment",IF(H1166="Asia Pacific",VLOOKUP(L1166,'Status Report'!B:AO,40,0),VLOOKUP(L1166,'Status Report'!B:AO,39,0)))</f>
        <v>0</v>
      </c>
      <c r="Z1166" s="20">
        <f t="shared" si="276"/>
        <v>0</v>
      </c>
      <c r="AA1166" s="20">
        <f t="shared" si="277"/>
        <v>160.30000000000001</v>
      </c>
      <c r="AB1166" s="21">
        <f>_xlfn.IFS(AI1166="Den Bosch",VLOOKUP(L1166,'Status Report'!B:AM,33,0),AI1166="Yantian",VLOOKUP(L1166,'Status Report'!B:AM,34,0),AI1166="",IF(H1166="Asia Pacific",VLOOKUP(L1166,'Status Report'!B:AM,34,0),VLOOKUP(L1166,'Status Report'!B:AM,33,0)),AI1166="Direct shipment",IF(H1166="Asia Pacific",VLOOKUP(L1166,'Status Report'!B:AM,34,0),VLOOKUP(L1166,'Status Report'!B:AM,33,0)))</f>
        <v>27.974699999999999</v>
      </c>
      <c r="AC1166" s="21">
        <f>VLOOKUP(L1166,'Status Report'!B:CE,82,0)</f>
        <v>0</v>
      </c>
      <c r="AD1166" s="21">
        <f t="shared" si="278"/>
        <v>27.974699999999999</v>
      </c>
      <c r="AE1166" s="63">
        <f>VLOOKUP(L1166,'Status Report'!B:W,20,0)</f>
        <v>47</v>
      </c>
      <c r="AF1166" s="63">
        <f>VLOOKUP(L1166,'Status Report'!B:W,21,0)</f>
        <v>38</v>
      </c>
      <c r="AG1166" s="63">
        <f>VLOOKUP(L1166,'Status Report'!B:W,22,0)</f>
        <v>2</v>
      </c>
      <c r="AH1166" s="22">
        <f t="shared" si="279"/>
        <v>1.7860000000000001E-2</v>
      </c>
      <c r="AI1166" t="s">
        <v>990</v>
      </c>
      <c r="AK1166" s="63">
        <f>IFERROR(VLOOKUP(G1166,ASEAN!A:A,1,0),0)</f>
        <v>0</v>
      </c>
      <c r="AL1166" s="63">
        <f>IFERROR(VLOOKUP(D1166,'[3]customer specs'!$B$1:$D$65536,3,0),0)</f>
        <v>0</v>
      </c>
      <c r="AM1166" s="64">
        <f t="shared" si="280"/>
        <v>0</v>
      </c>
      <c r="AN1166" s="64">
        <f t="shared" si="281"/>
        <v>0</v>
      </c>
      <c r="AO1166" s="63"/>
      <c r="AP1166" s="63"/>
      <c r="AQ1166" s="63" t="str">
        <f t="shared" si="282"/>
        <v>no</v>
      </c>
      <c r="AR1166" s="20">
        <f t="shared" si="283"/>
        <v>139.87349999999998</v>
      </c>
      <c r="AS1166" s="63"/>
      <c r="AT1166" s="23">
        <f t="shared" si="288"/>
        <v>0.12</v>
      </c>
      <c r="AU1166" s="65">
        <f t="shared" si="284"/>
        <v>31.789431818181818</v>
      </c>
      <c r="AV1166" s="65"/>
      <c r="AW1166" s="65">
        <f t="shared" si="285"/>
        <v>158.94715909090908</v>
      </c>
      <c r="AX1166" s="65"/>
      <c r="AY1166" s="63">
        <f>VLOOKUP(L1166,'Status Report'!B:CF,81,0)</f>
        <v>0</v>
      </c>
      <c r="AZ1166" s="63" t="str">
        <f>VLOOKUP(L1166,'Status Report'!B:S,18,0)</f>
        <v xml:space="preserve">Ellina Smirnova </v>
      </c>
      <c r="BB1166" s="63">
        <f>VLOOKUP(L1166,'Status Report'!B:Z,25,0)</f>
        <v>1</v>
      </c>
      <c r="BC1166" s="63">
        <f t="shared" si="286"/>
        <v>5</v>
      </c>
      <c r="BF1166">
        <f>VLOOKUP(L1166,'Status Report'!B:CE,82,0)</f>
        <v>0</v>
      </c>
      <c r="BG1166">
        <f>VLOOKUP(L1166,'Status Report'!B:CF,83,0)</f>
        <v>0</v>
      </c>
      <c r="BH1166">
        <f>VLOOKUP(L1166,'Status Report'!B:CG,84,0)</f>
        <v>0</v>
      </c>
      <c r="BI1166" t="s">
        <v>854</v>
      </c>
      <c r="BJ1166" t="s">
        <v>795</v>
      </c>
      <c r="BM1166" s="67">
        <f t="shared" si="287"/>
        <v>278</v>
      </c>
    </row>
    <row r="1167" spans="1:65" x14ac:dyDescent="0.25">
      <c r="A1167" s="68" t="str">
        <f>VLOOKUP(L1167,'Status Report'!B:CB,79,0)</f>
        <v>Heineken - F1</v>
      </c>
      <c r="C1167">
        <v>26021014</v>
      </c>
      <c r="D1167">
        <v>3097129</v>
      </c>
      <c r="E1167" t="s">
        <v>862</v>
      </c>
      <c r="F1167" t="s">
        <v>802</v>
      </c>
      <c r="G1167" t="str">
        <f>VLOOKUP(D1167,'[2]sold to'!$A:$H,8,0)</f>
        <v>Netherlands</v>
      </c>
      <c r="H1167" t="str">
        <f>VLOOKUP(D1167,'[2]sold to'!$A:$I,9,0)</f>
        <v>Europe</v>
      </c>
      <c r="K1167">
        <v>470</v>
      </c>
      <c r="L1167">
        <v>88027431</v>
      </c>
      <c r="M1167" t="s">
        <v>618</v>
      </c>
      <c r="N1167">
        <v>5</v>
      </c>
      <c r="P1167" t="str">
        <f>VLOOKUP(L1167,'Status Report'!B:AA,26,0)</f>
        <v>China</v>
      </c>
      <c r="Q1167" t="str">
        <f>VLOOKUP(L1167,'Status Report'!B:AB,27,0)</f>
        <v>Textiles-Clothing</v>
      </c>
      <c r="R1167">
        <f>VLOOKUP(L1167,'Status Report'!B:X,23,0)</f>
        <v>1000</v>
      </c>
      <c r="S1167" t="str">
        <f>VLOOKUP(L1167,'Status Report'!B:T,19,0)</f>
        <v>Asian Sourcing Link</v>
      </c>
      <c r="T1167" s="62">
        <f>VLOOKUP(L1167,'Status Report'!B:E,4,0)</f>
        <v>3</v>
      </c>
      <c r="U1167" s="19">
        <f>_xlfn.IFS(AI1167="Den Bosch",VLOOKUP(L1167,'Status Report'!B:AM,35,0),AI1167="Yantian",VLOOKUP(L1167,'Status Report'!B:AM,36,0),AI1167="",IF(H1167="Asia Pacific",VLOOKUP(L1167,'Status Report'!B:AM,36,0),VLOOKUP(L1167,'Status Report'!B:AM,35,0)),AI1167="Direct shipment",IF(H1167="Asia Pacific",VLOOKUP(L1167,'Status Report'!B:AM,36,0),VLOOKUP(L1167,'Status Report'!B:AM,35,0)))</f>
        <v>32.06</v>
      </c>
      <c r="V1167" s="20">
        <f t="shared" si="274"/>
        <v>160.30000000000001</v>
      </c>
      <c r="W1167" s="19">
        <f>_xlfn.IFS(AI1167="Den Bosch",VLOOKUP(L1167,'Status Report'!B:AM,37,0),AI1167="Yantian",VLOOKUP(L1167,'Status Report'!B:AM,38,0),AI1167="",IF(H1167="Asia Pacific",VLOOKUP(L1167,'Status Report'!B:AM,38,0),VLOOKUP(L1167,'Status Report'!B:AM,37,0)),AI1167="Direct shipment",IF(H1167="Asia Pacific",VLOOKUP(L1167,'Status Report'!B:AM,38,0),VLOOKUP(L1167,'Status Report'!B:AM,37,0)))</f>
        <v>32.06</v>
      </c>
      <c r="X1167" s="20">
        <f t="shared" si="275"/>
        <v>160.30000000000001</v>
      </c>
      <c r="Y1167" s="20">
        <f>_xlfn.IFS(AI1167="Den Bosch",VLOOKUP(L1167,'Status Report'!B:AO,39,0),AI1167="Yantian",VLOOKUP(L1167,'Status Report'!B:AO,40,0),AI1167="",IF(H1167="Asia Pacific",VLOOKUP(L1167,'Status Report'!B:AO,40,0),VLOOKUP(L1167,'Status Report'!B:AO,39,0)),AI1167="Direct shipment",IF(H1167="Asia Pacific",VLOOKUP(L1167,'Status Report'!B:AO,40,0),VLOOKUP(L1167,'Status Report'!B:AO,39,0)))</f>
        <v>0</v>
      </c>
      <c r="Z1167" s="20">
        <f t="shared" si="276"/>
        <v>0</v>
      </c>
      <c r="AA1167" s="20">
        <f t="shared" si="277"/>
        <v>160.30000000000001</v>
      </c>
      <c r="AB1167" s="21">
        <f>_xlfn.IFS(AI1167="Den Bosch",VLOOKUP(L1167,'Status Report'!B:AM,33,0),AI1167="Yantian",VLOOKUP(L1167,'Status Report'!B:AM,34,0),AI1167="",IF(H1167="Asia Pacific",VLOOKUP(L1167,'Status Report'!B:AM,34,0),VLOOKUP(L1167,'Status Report'!B:AM,33,0)),AI1167="Direct shipment",IF(H1167="Asia Pacific",VLOOKUP(L1167,'Status Report'!B:AM,34,0),VLOOKUP(L1167,'Status Report'!B:AM,33,0)))</f>
        <v>27.974699999999999</v>
      </c>
      <c r="AC1167" s="21">
        <f>VLOOKUP(L1167,'Status Report'!B:CE,82,0)</f>
        <v>0</v>
      </c>
      <c r="AD1167" s="21">
        <f t="shared" si="278"/>
        <v>27.974699999999999</v>
      </c>
      <c r="AE1167" s="63">
        <f>VLOOKUP(L1167,'Status Report'!B:W,20,0)</f>
        <v>47</v>
      </c>
      <c r="AF1167" s="63">
        <f>VLOOKUP(L1167,'Status Report'!B:W,21,0)</f>
        <v>38</v>
      </c>
      <c r="AG1167" s="63">
        <f>VLOOKUP(L1167,'Status Report'!B:W,22,0)</f>
        <v>2</v>
      </c>
      <c r="AH1167" s="22">
        <f t="shared" si="279"/>
        <v>1.7860000000000001E-2</v>
      </c>
      <c r="AI1167" t="s">
        <v>990</v>
      </c>
      <c r="AK1167" s="63">
        <f>IFERROR(VLOOKUP(G1167,ASEAN!A:A,1,0),0)</f>
        <v>0</v>
      </c>
      <c r="AL1167" s="63">
        <f>IFERROR(VLOOKUP(D1167,'[3]customer specs'!$B$1:$D$65536,3,0),0)</f>
        <v>0</v>
      </c>
      <c r="AM1167" s="64">
        <f t="shared" si="280"/>
        <v>0</v>
      </c>
      <c r="AN1167" s="64">
        <f t="shared" si="281"/>
        <v>0</v>
      </c>
      <c r="AO1167" s="63"/>
      <c r="AP1167" s="63"/>
      <c r="AQ1167" s="63" t="str">
        <f t="shared" si="282"/>
        <v>no</v>
      </c>
      <c r="AR1167" s="20">
        <f t="shared" si="283"/>
        <v>139.87349999999998</v>
      </c>
      <c r="AS1167" s="63"/>
      <c r="AT1167" s="23">
        <f t="shared" si="288"/>
        <v>0.12</v>
      </c>
      <c r="AU1167" s="65">
        <f t="shared" si="284"/>
        <v>31.789431818181818</v>
      </c>
      <c r="AV1167" s="65"/>
      <c r="AW1167" s="65">
        <f t="shared" si="285"/>
        <v>158.94715909090908</v>
      </c>
      <c r="AX1167" s="65"/>
      <c r="AY1167" s="63">
        <f>VLOOKUP(L1167,'Status Report'!B:CF,81,0)</f>
        <v>0</v>
      </c>
      <c r="AZ1167" s="63" t="str">
        <f>VLOOKUP(L1167,'Status Report'!B:S,18,0)</f>
        <v xml:space="preserve">Ellina Smirnova </v>
      </c>
      <c r="BB1167" s="63">
        <f>VLOOKUP(L1167,'Status Report'!B:Z,25,0)</f>
        <v>1</v>
      </c>
      <c r="BC1167" s="63">
        <f t="shared" si="286"/>
        <v>5</v>
      </c>
      <c r="BF1167">
        <f>VLOOKUP(L1167,'Status Report'!B:CE,82,0)</f>
        <v>0</v>
      </c>
      <c r="BG1167">
        <f>VLOOKUP(L1167,'Status Report'!B:CF,83,0)</f>
        <v>0</v>
      </c>
      <c r="BH1167">
        <f>VLOOKUP(L1167,'Status Report'!B:CG,84,0)</f>
        <v>0</v>
      </c>
      <c r="BI1167" t="s">
        <v>854</v>
      </c>
      <c r="BJ1167" t="s">
        <v>795</v>
      </c>
      <c r="BM1167" s="67">
        <f t="shared" si="287"/>
        <v>121</v>
      </c>
    </row>
    <row r="1168" spans="1:65" x14ac:dyDescent="0.25">
      <c r="A1168" s="68" t="str">
        <f>VLOOKUP(L1168,'Status Report'!B:CB,79,0)</f>
        <v>Heineken - F1</v>
      </c>
      <c r="C1168">
        <v>26021014</v>
      </c>
      <c r="D1168">
        <v>3097129</v>
      </c>
      <c r="E1168" t="s">
        <v>862</v>
      </c>
      <c r="F1168" t="s">
        <v>802</v>
      </c>
      <c r="G1168" t="str">
        <f>VLOOKUP(D1168,'[2]sold to'!$A:$H,8,0)</f>
        <v>Netherlands</v>
      </c>
      <c r="H1168" t="str">
        <f>VLOOKUP(D1168,'[2]sold to'!$A:$I,9,0)</f>
        <v>Europe</v>
      </c>
      <c r="K1168">
        <v>480</v>
      </c>
      <c r="L1168">
        <v>88027434</v>
      </c>
      <c r="M1168" t="s">
        <v>621</v>
      </c>
      <c r="N1168">
        <v>6</v>
      </c>
      <c r="P1168" t="str">
        <f>VLOOKUP(L1168,'Status Report'!B:AA,26,0)</f>
        <v>China</v>
      </c>
      <c r="Q1168" t="str">
        <f>VLOOKUP(L1168,'Status Report'!B:AB,27,0)</f>
        <v>Textiles-Clothing</v>
      </c>
      <c r="R1168">
        <f>VLOOKUP(L1168,'Status Report'!B:X,23,0)</f>
        <v>1000</v>
      </c>
      <c r="S1168" t="str">
        <f>VLOOKUP(L1168,'Status Report'!B:T,19,0)</f>
        <v>Asian Sourcing Link</v>
      </c>
      <c r="T1168" s="62">
        <f>VLOOKUP(L1168,'Status Report'!B:E,4,0)</f>
        <v>3</v>
      </c>
      <c r="U1168" s="19">
        <f>_xlfn.IFS(AI1168="Den Bosch",VLOOKUP(L1168,'Status Report'!B:AM,35,0),AI1168="Yantian",VLOOKUP(L1168,'Status Report'!B:AM,36,0),AI1168="",IF(H1168="Asia Pacific",VLOOKUP(L1168,'Status Report'!B:AM,36,0),VLOOKUP(L1168,'Status Report'!B:AM,35,0)),AI1168="Direct shipment",IF(H1168="Asia Pacific",VLOOKUP(L1168,'Status Report'!B:AM,36,0),VLOOKUP(L1168,'Status Report'!B:AM,35,0)))</f>
        <v>32.06</v>
      </c>
      <c r="V1168" s="20">
        <f t="shared" si="274"/>
        <v>192.36</v>
      </c>
      <c r="W1168" s="19">
        <f>_xlfn.IFS(AI1168="Den Bosch",VLOOKUP(L1168,'Status Report'!B:AM,37,0),AI1168="Yantian",VLOOKUP(L1168,'Status Report'!B:AM,38,0),AI1168="",IF(H1168="Asia Pacific",VLOOKUP(L1168,'Status Report'!B:AM,38,0),VLOOKUP(L1168,'Status Report'!B:AM,37,0)),AI1168="Direct shipment",IF(H1168="Asia Pacific",VLOOKUP(L1168,'Status Report'!B:AM,38,0),VLOOKUP(L1168,'Status Report'!B:AM,37,0)))</f>
        <v>32.06</v>
      </c>
      <c r="X1168" s="20">
        <f t="shared" si="275"/>
        <v>192.36</v>
      </c>
      <c r="Y1168" s="20">
        <f>_xlfn.IFS(AI1168="Den Bosch",VLOOKUP(L1168,'Status Report'!B:AO,39,0),AI1168="Yantian",VLOOKUP(L1168,'Status Report'!B:AO,40,0),AI1168="",IF(H1168="Asia Pacific",VLOOKUP(L1168,'Status Report'!B:AO,40,0),VLOOKUP(L1168,'Status Report'!B:AO,39,0)),AI1168="Direct shipment",IF(H1168="Asia Pacific",VLOOKUP(L1168,'Status Report'!B:AO,40,0),VLOOKUP(L1168,'Status Report'!B:AO,39,0)))</f>
        <v>0</v>
      </c>
      <c r="Z1168" s="20">
        <f t="shared" si="276"/>
        <v>0</v>
      </c>
      <c r="AA1168" s="20">
        <f t="shared" si="277"/>
        <v>192.36</v>
      </c>
      <c r="AB1168" s="21">
        <f>_xlfn.IFS(AI1168="Den Bosch",VLOOKUP(L1168,'Status Report'!B:AM,33,0),AI1168="Yantian",VLOOKUP(L1168,'Status Report'!B:AM,34,0),AI1168="",IF(H1168="Asia Pacific",VLOOKUP(L1168,'Status Report'!B:AM,34,0),VLOOKUP(L1168,'Status Report'!B:AM,33,0)),AI1168="Direct shipment",IF(H1168="Asia Pacific",VLOOKUP(L1168,'Status Report'!B:AM,34,0),VLOOKUP(L1168,'Status Report'!B:AM,33,0)))</f>
        <v>27.974699999999999</v>
      </c>
      <c r="AC1168" s="21">
        <f>VLOOKUP(L1168,'Status Report'!B:CE,82,0)</f>
        <v>0</v>
      </c>
      <c r="AD1168" s="21">
        <f t="shared" si="278"/>
        <v>27.974699999999999</v>
      </c>
      <c r="AE1168" s="63">
        <f>VLOOKUP(L1168,'Status Report'!B:W,20,0)</f>
        <v>47</v>
      </c>
      <c r="AF1168" s="63">
        <f>VLOOKUP(L1168,'Status Report'!B:W,21,0)</f>
        <v>38</v>
      </c>
      <c r="AG1168" s="63">
        <f>VLOOKUP(L1168,'Status Report'!B:W,22,0)</f>
        <v>2</v>
      </c>
      <c r="AH1168" s="22">
        <f t="shared" si="279"/>
        <v>2.1432E-2</v>
      </c>
      <c r="AI1168" t="s">
        <v>990</v>
      </c>
      <c r="AK1168" s="63">
        <f>IFERROR(VLOOKUP(G1168,ASEAN!A:A,1,0),0)</f>
        <v>0</v>
      </c>
      <c r="AL1168" s="63">
        <f>IFERROR(VLOOKUP(D1168,'[3]customer specs'!$B$1:$D$65536,3,0),0)</f>
        <v>0</v>
      </c>
      <c r="AM1168" s="64">
        <f t="shared" si="280"/>
        <v>0</v>
      </c>
      <c r="AN1168" s="64">
        <f t="shared" si="281"/>
        <v>0</v>
      </c>
      <c r="AO1168" s="63"/>
      <c r="AP1168" s="63"/>
      <c r="AQ1168" s="63" t="str">
        <f t="shared" si="282"/>
        <v>no</v>
      </c>
      <c r="AR1168" s="20">
        <f t="shared" si="283"/>
        <v>167.84819999999999</v>
      </c>
      <c r="AS1168" s="63"/>
      <c r="AT1168" s="23">
        <f t="shared" si="288"/>
        <v>0.12</v>
      </c>
      <c r="AU1168" s="65">
        <f t="shared" si="284"/>
        <v>31.789431818181818</v>
      </c>
      <c r="AV1168" s="65"/>
      <c r="AW1168" s="65">
        <f t="shared" si="285"/>
        <v>190.73659090909092</v>
      </c>
      <c r="AX1168" s="65"/>
      <c r="AY1168" s="63">
        <f>VLOOKUP(L1168,'Status Report'!B:CF,81,0)</f>
        <v>0</v>
      </c>
      <c r="AZ1168" s="63" t="str">
        <f>VLOOKUP(L1168,'Status Report'!B:S,18,0)</f>
        <v xml:space="preserve">Ellina Smirnova </v>
      </c>
      <c r="BB1168" s="63">
        <f>VLOOKUP(L1168,'Status Report'!B:Z,25,0)</f>
        <v>1</v>
      </c>
      <c r="BC1168" s="63">
        <f t="shared" si="286"/>
        <v>6</v>
      </c>
      <c r="BF1168">
        <f>VLOOKUP(L1168,'Status Report'!B:CE,82,0)</f>
        <v>0</v>
      </c>
      <c r="BG1168">
        <f>VLOOKUP(L1168,'Status Report'!B:CF,83,0)</f>
        <v>0</v>
      </c>
      <c r="BH1168">
        <f>VLOOKUP(L1168,'Status Report'!B:CG,84,0)</f>
        <v>0</v>
      </c>
      <c r="BI1168" t="s">
        <v>854</v>
      </c>
      <c r="BJ1168" t="s">
        <v>795</v>
      </c>
      <c r="BM1168" s="67">
        <f t="shared" si="287"/>
        <v>280</v>
      </c>
    </row>
    <row r="1169" spans="1:65" x14ac:dyDescent="0.25">
      <c r="A1169" s="68" t="str">
        <f>VLOOKUP(L1169,'Status Report'!B:CB,79,0)</f>
        <v>Heineken - F1</v>
      </c>
      <c r="C1169">
        <v>26021014</v>
      </c>
      <c r="D1169">
        <v>3097129</v>
      </c>
      <c r="E1169" t="s">
        <v>862</v>
      </c>
      <c r="F1169" t="s">
        <v>802</v>
      </c>
      <c r="G1169" t="str">
        <f>VLOOKUP(D1169,'[2]sold to'!$A:$H,8,0)</f>
        <v>Netherlands</v>
      </c>
      <c r="H1169" t="str">
        <f>VLOOKUP(D1169,'[2]sold to'!$A:$I,9,0)</f>
        <v>Europe</v>
      </c>
      <c r="K1169">
        <v>490</v>
      </c>
      <c r="L1169">
        <v>88027435</v>
      </c>
      <c r="M1169" t="s">
        <v>622</v>
      </c>
      <c r="N1169">
        <v>4</v>
      </c>
      <c r="P1169" t="str">
        <f>VLOOKUP(L1169,'Status Report'!B:AA,26,0)</f>
        <v>China</v>
      </c>
      <c r="Q1169" t="str">
        <f>VLOOKUP(L1169,'Status Report'!B:AB,27,0)</f>
        <v>Textiles-Clothing</v>
      </c>
      <c r="R1169">
        <f>VLOOKUP(L1169,'Status Report'!B:X,23,0)</f>
        <v>1000</v>
      </c>
      <c r="S1169" t="str">
        <f>VLOOKUP(L1169,'Status Report'!B:T,19,0)</f>
        <v>Asian Sourcing Link</v>
      </c>
      <c r="T1169" s="62">
        <f>VLOOKUP(L1169,'Status Report'!B:E,4,0)</f>
        <v>3</v>
      </c>
      <c r="U1169" s="19">
        <f>_xlfn.IFS(AI1169="Den Bosch",VLOOKUP(L1169,'Status Report'!B:AM,35,0),AI1169="Yantian",VLOOKUP(L1169,'Status Report'!B:AM,36,0),AI1169="",IF(H1169="Asia Pacific",VLOOKUP(L1169,'Status Report'!B:AM,36,0),VLOOKUP(L1169,'Status Report'!B:AM,35,0)),AI1169="Direct shipment",IF(H1169="Asia Pacific",VLOOKUP(L1169,'Status Report'!B:AM,36,0),VLOOKUP(L1169,'Status Report'!B:AM,35,0)))</f>
        <v>32.06</v>
      </c>
      <c r="V1169" s="20">
        <f t="shared" si="274"/>
        <v>128.24</v>
      </c>
      <c r="W1169" s="19">
        <f>_xlfn.IFS(AI1169="Den Bosch",VLOOKUP(L1169,'Status Report'!B:AM,37,0),AI1169="Yantian",VLOOKUP(L1169,'Status Report'!B:AM,38,0),AI1169="",IF(H1169="Asia Pacific",VLOOKUP(L1169,'Status Report'!B:AM,38,0),VLOOKUP(L1169,'Status Report'!B:AM,37,0)),AI1169="Direct shipment",IF(H1169="Asia Pacific",VLOOKUP(L1169,'Status Report'!B:AM,38,0),VLOOKUP(L1169,'Status Report'!B:AM,37,0)))</f>
        <v>32.06</v>
      </c>
      <c r="X1169" s="20">
        <f t="shared" si="275"/>
        <v>128.24</v>
      </c>
      <c r="Y1169" s="20">
        <f>_xlfn.IFS(AI1169="Den Bosch",VLOOKUP(L1169,'Status Report'!B:AO,39,0),AI1169="Yantian",VLOOKUP(L1169,'Status Report'!B:AO,40,0),AI1169="",IF(H1169="Asia Pacific",VLOOKUP(L1169,'Status Report'!B:AO,40,0),VLOOKUP(L1169,'Status Report'!B:AO,39,0)),AI1169="Direct shipment",IF(H1169="Asia Pacific",VLOOKUP(L1169,'Status Report'!B:AO,40,0),VLOOKUP(L1169,'Status Report'!B:AO,39,0)))</f>
        <v>0</v>
      </c>
      <c r="Z1169" s="20">
        <f t="shared" si="276"/>
        <v>0</v>
      </c>
      <c r="AA1169" s="20">
        <f t="shared" si="277"/>
        <v>128.24</v>
      </c>
      <c r="AB1169" s="21">
        <f>_xlfn.IFS(AI1169="Den Bosch",VLOOKUP(L1169,'Status Report'!B:AM,33,0),AI1169="Yantian",VLOOKUP(L1169,'Status Report'!B:AM,34,0),AI1169="",IF(H1169="Asia Pacific",VLOOKUP(L1169,'Status Report'!B:AM,34,0),VLOOKUP(L1169,'Status Report'!B:AM,33,0)),AI1169="Direct shipment",IF(H1169="Asia Pacific",VLOOKUP(L1169,'Status Report'!B:AM,34,0),VLOOKUP(L1169,'Status Report'!B:AM,33,0)))</f>
        <v>27.974699999999999</v>
      </c>
      <c r="AC1169" s="21">
        <f>VLOOKUP(L1169,'Status Report'!B:CE,82,0)</f>
        <v>0</v>
      </c>
      <c r="AD1169" s="21">
        <f t="shared" si="278"/>
        <v>27.974699999999999</v>
      </c>
      <c r="AE1169" s="63">
        <f>VLOOKUP(L1169,'Status Report'!B:W,20,0)</f>
        <v>47</v>
      </c>
      <c r="AF1169" s="63">
        <f>VLOOKUP(L1169,'Status Report'!B:W,21,0)</f>
        <v>38</v>
      </c>
      <c r="AG1169" s="63">
        <f>VLOOKUP(L1169,'Status Report'!B:W,22,0)</f>
        <v>2</v>
      </c>
      <c r="AH1169" s="22">
        <f t="shared" si="279"/>
        <v>1.4288E-2</v>
      </c>
      <c r="AI1169" t="s">
        <v>990</v>
      </c>
      <c r="AK1169" s="63">
        <f>IFERROR(VLOOKUP(G1169,ASEAN!A:A,1,0),0)</f>
        <v>0</v>
      </c>
      <c r="AL1169" s="63">
        <f>IFERROR(VLOOKUP(D1169,'[3]customer specs'!$B$1:$D$65536,3,0),0)</f>
        <v>0</v>
      </c>
      <c r="AM1169" s="64">
        <f t="shared" si="280"/>
        <v>0</v>
      </c>
      <c r="AN1169" s="64">
        <f t="shared" si="281"/>
        <v>0</v>
      </c>
      <c r="AO1169" s="63"/>
      <c r="AP1169" s="63"/>
      <c r="AQ1169" s="63" t="str">
        <f t="shared" si="282"/>
        <v>no</v>
      </c>
      <c r="AR1169" s="20">
        <f t="shared" si="283"/>
        <v>111.89879999999999</v>
      </c>
      <c r="AS1169" s="63"/>
      <c r="AT1169" s="23">
        <f t="shared" si="288"/>
        <v>0.12</v>
      </c>
      <c r="AU1169" s="65">
        <f t="shared" si="284"/>
        <v>31.789431818181818</v>
      </c>
      <c r="AV1169" s="65"/>
      <c r="AW1169" s="65">
        <f t="shared" si="285"/>
        <v>127.15772727272727</v>
      </c>
      <c r="AX1169" s="65"/>
      <c r="AY1169" s="63">
        <f>VLOOKUP(L1169,'Status Report'!B:CF,81,0)</f>
        <v>0</v>
      </c>
      <c r="AZ1169" s="63" t="str">
        <f>VLOOKUP(L1169,'Status Report'!B:S,18,0)</f>
        <v xml:space="preserve">Ellina Smirnova </v>
      </c>
      <c r="BB1169" s="63">
        <f>VLOOKUP(L1169,'Status Report'!B:Z,25,0)</f>
        <v>1</v>
      </c>
      <c r="BC1169" s="63">
        <f t="shared" si="286"/>
        <v>4</v>
      </c>
      <c r="BF1169">
        <f>VLOOKUP(L1169,'Status Report'!B:CE,82,0)</f>
        <v>0</v>
      </c>
      <c r="BG1169">
        <f>VLOOKUP(L1169,'Status Report'!B:CF,83,0)</f>
        <v>0</v>
      </c>
      <c r="BH1169">
        <f>VLOOKUP(L1169,'Status Report'!B:CG,84,0)</f>
        <v>0</v>
      </c>
      <c r="BI1169" t="s">
        <v>854</v>
      </c>
      <c r="BJ1169" t="s">
        <v>795</v>
      </c>
      <c r="BM1169" s="67">
        <f t="shared" si="287"/>
        <v>108</v>
      </c>
    </row>
    <row r="1170" spans="1:65" x14ac:dyDescent="0.25">
      <c r="A1170" s="68" t="str">
        <f>VLOOKUP(L1170,'Status Report'!B:CB,79,0)</f>
        <v>Heineken UCL</v>
      </c>
      <c r="C1170">
        <v>20006098</v>
      </c>
      <c r="D1170">
        <v>3090189</v>
      </c>
      <c r="E1170" t="s">
        <v>906</v>
      </c>
      <c r="F1170" t="s">
        <v>907</v>
      </c>
      <c r="G1170" t="str">
        <f>VLOOKUP(D1170,'[2]sold to'!$A:$H,8,0)</f>
        <v>Germany</v>
      </c>
      <c r="H1170" t="str">
        <f>VLOOKUP(D1170,'[2]sold to'!$A:$I,9,0)</f>
        <v>Europe</v>
      </c>
      <c r="K1170">
        <v>60</v>
      </c>
      <c r="L1170">
        <v>88026519</v>
      </c>
      <c r="M1170" t="s">
        <v>816</v>
      </c>
      <c r="N1170">
        <v>116</v>
      </c>
      <c r="P1170" t="str">
        <f>VLOOKUP(L1170,'Status Report'!B:AA,26,0)</f>
        <v>China</v>
      </c>
      <c r="Q1170" t="str">
        <f>VLOOKUP(L1170,'Status Report'!B:AB,27,0)</f>
        <v>Premiums</v>
      </c>
      <c r="R1170">
        <f>VLOOKUP(L1170,'Status Report'!B:X,23,0)</f>
        <v>250</v>
      </c>
      <c r="S1170" t="str">
        <f>VLOOKUP(L1170,'Status Report'!B:T,19,0)</f>
        <v>Promocean The Netherlands BV</v>
      </c>
      <c r="T1170" s="62">
        <f>VLOOKUP(L1170,'Status Report'!B:E,4,0)</f>
        <v>3</v>
      </c>
      <c r="U1170" s="19">
        <f>_xlfn.IFS(AI1170="Den Bosch",VLOOKUP(L1170,'Status Report'!B:AM,35,0),AI1170="Yantian",VLOOKUP(L1170,'Status Report'!B:AM,36,0),AI1170="",IF(H1170="Asia Pacific",VLOOKUP(L1170,'Status Report'!B:AM,36,0),VLOOKUP(L1170,'Status Report'!B:AM,35,0)),AI1170="Direct shipment",IF(H1170="Asia Pacific",VLOOKUP(L1170,'Status Report'!B:AM,36,0),VLOOKUP(L1170,'Status Report'!B:AM,35,0)))</f>
        <v>74.7</v>
      </c>
      <c r="V1170" s="20">
        <f t="shared" si="274"/>
        <v>8665.2000000000007</v>
      </c>
      <c r="W1170" s="19">
        <f>_xlfn.IFS(AI1170="Den Bosch",VLOOKUP(L1170,'Status Report'!B:AM,37,0),AI1170="Yantian",VLOOKUP(L1170,'Status Report'!B:AM,38,0),AI1170="",IF(H1170="Asia Pacific",VLOOKUP(L1170,'Status Report'!B:AM,38,0),VLOOKUP(L1170,'Status Report'!B:AM,37,0)),AI1170="Direct shipment",IF(H1170="Asia Pacific",VLOOKUP(L1170,'Status Report'!B:AM,38,0),VLOOKUP(L1170,'Status Report'!B:AM,37,0)))</f>
        <v>72.699999999999989</v>
      </c>
      <c r="X1170" s="20">
        <f t="shared" si="275"/>
        <v>8433.1999999999989</v>
      </c>
      <c r="Y1170" s="20">
        <f>_xlfn.IFS(AI1170="Den Bosch",VLOOKUP(L1170,'Status Report'!B:AO,39,0),AI1170="Yantian",VLOOKUP(L1170,'Status Report'!B:AO,40,0),AI1170="",IF(H1170="Asia Pacific",VLOOKUP(L1170,'Status Report'!B:AO,40,0),VLOOKUP(L1170,'Status Report'!B:AO,39,0)),AI1170="Direct shipment",IF(H1170="Asia Pacific",VLOOKUP(L1170,'Status Report'!B:AO,40,0),VLOOKUP(L1170,'Status Report'!B:AO,39,0)))</f>
        <v>0</v>
      </c>
      <c r="Z1170" s="20">
        <f t="shared" si="276"/>
        <v>0</v>
      </c>
      <c r="AA1170" s="20">
        <f t="shared" si="277"/>
        <v>8433.1999999999989</v>
      </c>
      <c r="AB1170" s="21">
        <f>_xlfn.IFS(AI1170="Den Bosch",VLOOKUP(L1170,'Status Report'!B:AM,33,0),AI1170="Yantian",VLOOKUP(L1170,'Status Report'!B:AM,34,0),AI1170="",IF(H1170="Asia Pacific",VLOOKUP(L1170,'Status Report'!B:AM,34,0),VLOOKUP(L1170,'Status Report'!B:AM,33,0)),AI1170="Direct shipment",IF(H1170="Asia Pacific",VLOOKUP(L1170,'Status Report'!B:AM,34,0),VLOOKUP(L1170,'Status Report'!B:AM,33,0)))</f>
        <v>62.893800000000006</v>
      </c>
      <c r="AC1170" s="21">
        <f>VLOOKUP(L1170,'Status Report'!B:CE,82,0)</f>
        <v>0</v>
      </c>
      <c r="AD1170" s="21">
        <f t="shared" si="278"/>
        <v>62.893800000000006</v>
      </c>
      <c r="AE1170" s="63">
        <f>VLOOKUP(L1170,'Status Report'!B:W,20,0)</f>
        <v>37</v>
      </c>
      <c r="AF1170" s="63">
        <f>VLOOKUP(L1170,'Status Report'!B:W,21,0)</f>
        <v>16</v>
      </c>
      <c r="AG1170" s="63">
        <f>VLOOKUP(L1170,'Status Report'!B:W,22,0)</f>
        <v>17</v>
      </c>
      <c r="AH1170" s="22">
        <f t="shared" si="279"/>
        <v>1.167424</v>
      </c>
      <c r="AI1170" t="s">
        <v>990</v>
      </c>
      <c r="AK1170" s="63">
        <f>IFERROR(VLOOKUP(G1170,ASEAN!A:A,1,0),0)</f>
        <v>0</v>
      </c>
      <c r="AL1170" s="63" t="str">
        <f>IFERROR(VLOOKUP(D1170,'[3]customer specs'!$B$1:$D$65536,3,0),0)</f>
        <v>pallet</v>
      </c>
      <c r="AM1170" s="64">
        <f t="shared" si="280"/>
        <v>232.00000000000182</v>
      </c>
      <c r="AN1170" s="64">
        <f t="shared" si="281"/>
        <v>0</v>
      </c>
      <c r="AO1170" s="63"/>
      <c r="AP1170" s="63"/>
      <c r="AQ1170" s="63" t="str">
        <f t="shared" si="282"/>
        <v>no</v>
      </c>
      <c r="AR1170" s="20">
        <f t="shared" si="283"/>
        <v>7295.680800000001</v>
      </c>
      <c r="AS1170" s="63"/>
      <c r="AT1170" s="23">
        <f t="shared" si="288"/>
        <v>0.12</v>
      </c>
      <c r="AU1170" s="65">
        <f t="shared" si="284"/>
        <v>71.470227272727286</v>
      </c>
      <c r="AV1170" s="65"/>
      <c r="AW1170" s="65">
        <f t="shared" si="285"/>
        <v>8290.5463636363656</v>
      </c>
      <c r="AX1170" s="65"/>
      <c r="AY1170" s="63">
        <f>VLOOKUP(L1170,'Status Report'!B:CF,81,0)</f>
        <v>0</v>
      </c>
      <c r="AZ1170" s="63" t="str">
        <f>VLOOKUP(L1170,'Status Report'!B:S,18,0)</f>
        <v>Ellina Smirnova</v>
      </c>
      <c r="BB1170" s="63">
        <f>VLOOKUP(L1170,'Status Report'!B:Z,25,0)</f>
        <v>10</v>
      </c>
      <c r="BC1170" s="63">
        <f t="shared" si="286"/>
        <v>1160</v>
      </c>
      <c r="BF1170">
        <f>VLOOKUP(L1170,'Status Report'!B:CE,82,0)</f>
        <v>0</v>
      </c>
      <c r="BG1170">
        <f>VLOOKUP(L1170,'Status Report'!B:CF,83,0)</f>
        <v>0</v>
      </c>
      <c r="BH1170">
        <f>VLOOKUP(L1170,'Status Report'!B:CG,84,0)</f>
        <v>0</v>
      </c>
      <c r="BI1170" t="s">
        <v>901</v>
      </c>
      <c r="BJ1170" t="s">
        <v>795</v>
      </c>
      <c r="BM1170" s="67">
        <f t="shared" si="287"/>
        <v>819</v>
      </c>
    </row>
    <row r="1171" spans="1:65" x14ac:dyDescent="0.25">
      <c r="A1171" s="68" t="str">
        <f>VLOOKUP(L1171,'Status Report'!B:CB,79,0)</f>
        <v>Desperados</v>
      </c>
      <c r="C1171">
        <v>26021036</v>
      </c>
      <c r="D1171">
        <v>3097160</v>
      </c>
      <c r="E1171" t="s">
        <v>803</v>
      </c>
      <c r="F1171" t="s">
        <v>802</v>
      </c>
      <c r="G1171" t="str">
        <f>VLOOKUP(D1171,'[2]sold to'!$A:$H,8,0)</f>
        <v>Netherlands</v>
      </c>
      <c r="H1171" t="str">
        <f>VLOOKUP(D1171,'[2]sold to'!$A:$I,9,0)</f>
        <v>AMEE</v>
      </c>
      <c r="K1171">
        <v>100</v>
      </c>
      <c r="L1171">
        <v>88027181</v>
      </c>
      <c r="M1171" t="s">
        <v>851</v>
      </c>
      <c r="N1171">
        <v>5</v>
      </c>
      <c r="P1171" t="str">
        <f>VLOOKUP(L1171,'Status Report'!B:AA,26,0)</f>
        <v>France</v>
      </c>
      <c r="Q1171" t="str">
        <f>VLOOKUP(L1171,'Status Report'!B:AB,27,0)</f>
        <v>Plastic cups</v>
      </c>
      <c r="R1171">
        <f>VLOOKUP(L1171,'Status Report'!B:X,23,0)</f>
        <v>3</v>
      </c>
      <c r="S1171" t="str">
        <f>VLOOKUP(L1171,'Status Report'!B:T,19,0)</f>
        <v>Re-uz France</v>
      </c>
      <c r="T1171" s="62">
        <f>VLOOKUP(L1171,'Status Report'!B:E,4,0)</f>
        <v>3</v>
      </c>
      <c r="U1171" s="19">
        <f>_xlfn.IFS(AI1171="Den Bosch",VLOOKUP(L1171,'Status Report'!B:AM,35,0),AI1171="Yantian",VLOOKUP(L1171,'Status Report'!B:AM,36,0),AI1171="",IF(H1171="Asia Pacific",VLOOKUP(L1171,'Status Report'!B:AM,36,0),VLOOKUP(L1171,'Status Report'!B:AM,35,0)),AI1171="Direct shipment",IF(H1171="Asia Pacific",VLOOKUP(L1171,'Status Report'!B:AM,36,0),VLOOKUP(L1171,'Status Report'!B:AM,35,0)))</f>
        <v>255.90909090909091</v>
      </c>
      <c r="V1171" s="20">
        <f t="shared" si="274"/>
        <v>1279.5454545454545</v>
      </c>
      <c r="W1171" s="19">
        <f>_xlfn.IFS(AI1171="Den Bosch",VLOOKUP(L1171,'Status Report'!B:AM,37,0),AI1171="Yantian",VLOOKUP(L1171,'Status Report'!B:AM,38,0),AI1171="",IF(H1171="Asia Pacific",VLOOKUP(L1171,'Status Report'!B:AM,38,0),VLOOKUP(L1171,'Status Report'!B:AM,37,0)),AI1171="Direct shipment",IF(H1171="Asia Pacific",VLOOKUP(L1171,'Status Report'!B:AM,38,0),VLOOKUP(L1171,'Status Report'!B:AM,37,0)))</f>
        <v>110.90909090909091</v>
      </c>
      <c r="X1171" s="20">
        <f t="shared" si="275"/>
        <v>554.5454545454545</v>
      </c>
      <c r="Y1171" s="20">
        <f>_xlfn.IFS(AI1171="Den Bosch",VLOOKUP(L1171,'Status Report'!B:AO,39,0),AI1171="Yantian",VLOOKUP(L1171,'Status Report'!B:AO,40,0),AI1171="",IF(H1171="Asia Pacific",VLOOKUP(L1171,'Status Report'!B:AO,40,0),VLOOKUP(L1171,'Status Report'!B:AO,39,0)),AI1171="Direct shipment",IF(H1171="Asia Pacific",VLOOKUP(L1171,'Status Report'!B:AO,40,0),VLOOKUP(L1171,'Status Report'!B:AO,39,0)))</f>
        <v>0</v>
      </c>
      <c r="Z1171" s="20">
        <f t="shared" si="276"/>
        <v>0</v>
      </c>
      <c r="AA1171" s="20">
        <f t="shared" si="277"/>
        <v>554.5454545454545</v>
      </c>
      <c r="AB1171" s="21">
        <f>_xlfn.IFS(AI1171="Den Bosch",VLOOKUP(L1171,'Status Report'!B:AM,33,0),AI1171="Yantian",VLOOKUP(L1171,'Status Report'!B:AM,34,0),AI1171="",IF(H1171="Asia Pacific",VLOOKUP(L1171,'Status Report'!B:AM,34,0),VLOOKUP(L1171,'Status Report'!B:AM,33,0)),AI1171="Direct shipment",IF(H1171="Asia Pacific",VLOOKUP(L1171,'Status Report'!B:AM,34,0),VLOOKUP(L1171,'Status Report'!B:AM,33,0)))</f>
        <v>97.6</v>
      </c>
      <c r="AC1171" s="21">
        <f>VLOOKUP(L1171,'Status Report'!B:CE,82,0)</f>
        <v>0</v>
      </c>
      <c r="AD1171" s="21">
        <f t="shared" si="278"/>
        <v>97.6</v>
      </c>
      <c r="AE1171" s="63">
        <f>VLOOKUP(L1171,'Status Report'!B:W,20,0)</f>
        <v>58.2</v>
      </c>
      <c r="AF1171" s="63">
        <f>VLOOKUP(L1171,'Status Report'!B:W,21,0)</f>
        <v>36.299999999999997</v>
      </c>
      <c r="AG1171" s="63">
        <f>VLOOKUP(L1171,'Status Report'!B:W,22,0)</f>
        <v>13.54</v>
      </c>
      <c r="AH1171" s="22">
        <f t="shared" si="279"/>
        <v>0.14302708199999997</v>
      </c>
      <c r="AI1171" t="s">
        <v>990</v>
      </c>
      <c r="AK1171" s="63">
        <f>IFERROR(VLOOKUP(G1171,ASEAN!A:A,1,0),0)</f>
        <v>0</v>
      </c>
      <c r="AL1171" s="63">
        <f>IFERROR(VLOOKUP(D1171,'[3]customer specs'!$B$1:$D$65536,3,0),0)</f>
        <v>0</v>
      </c>
      <c r="AM1171" s="64">
        <f t="shared" si="280"/>
        <v>725</v>
      </c>
      <c r="AN1171" s="64">
        <f t="shared" si="281"/>
        <v>0</v>
      </c>
      <c r="AO1171" s="63"/>
      <c r="AP1171" s="63"/>
      <c r="AQ1171" s="63" t="str">
        <f t="shared" si="282"/>
        <v>yes</v>
      </c>
      <c r="AR1171" s="20">
        <f t="shared" si="283"/>
        <v>488</v>
      </c>
      <c r="AS1171" s="63"/>
      <c r="AT1171" s="23">
        <f t="shared" si="288"/>
        <v>0.12</v>
      </c>
      <c r="AU1171" s="65">
        <f t="shared" si="284"/>
        <v>110.90909090909091</v>
      </c>
      <c r="AV1171" s="65"/>
      <c r="AW1171" s="65">
        <f t="shared" si="285"/>
        <v>554.5454545454545</v>
      </c>
      <c r="AX1171" s="65"/>
      <c r="AY1171" s="63">
        <f>VLOOKUP(L1171,'Status Report'!B:CF,81,0)</f>
        <v>0</v>
      </c>
      <c r="AZ1171" s="63" t="str">
        <f>VLOOKUP(L1171,'Status Report'!B:S,18,0)</f>
        <v>Konstantinos Zoupanos</v>
      </c>
      <c r="BB1171" s="63">
        <f>VLOOKUP(L1171,'Status Report'!B:Z,25,0)</f>
        <v>400</v>
      </c>
      <c r="BC1171" s="63">
        <f t="shared" si="286"/>
        <v>2000</v>
      </c>
      <c r="BF1171">
        <f>VLOOKUP(L1171,'Status Report'!B:CE,82,0)</f>
        <v>0</v>
      </c>
      <c r="BG1171">
        <f>VLOOKUP(L1171,'Status Report'!B:CF,83,0)</f>
        <v>0</v>
      </c>
      <c r="BH1171">
        <f>VLOOKUP(L1171,'Status Report'!B:CG,84,0)</f>
        <v>0</v>
      </c>
      <c r="BI1171" t="s">
        <v>891</v>
      </c>
      <c r="BJ1171" t="s">
        <v>795</v>
      </c>
      <c r="BM1171" s="67">
        <f t="shared" si="287"/>
        <v>109</v>
      </c>
    </row>
    <row r="1172" spans="1:65" x14ac:dyDescent="0.25">
      <c r="A1172" s="68" t="str">
        <f>VLOOKUP(L1172,'Status Report'!B:CB,79,0)</f>
        <v>Desperados</v>
      </c>
      <c r="C1172">
        <v>26021036</v>
      </c>
      <c r="D1172">
        <v>3097160</v>
      </c>
      <c r="E1172" t="s">
        <v>803</v>
      </c>
      <c r="F1172" t="s">
        <v>802</v>
      </c>
      <c r="G1172" t="str">
        <f>VLOOKUP(D1172,'[2]sold to'!$A:$H,8,0)</f>
        <v>Netherlands</v>
      </c>
      <c r="H1172" t="str">
        <f>VLOOKUP(D1172,'[2]sold to'!$A:$I,9,0)</f>
        <v>AMEE</v>
      </c>
      <c r="K1172">
        <v>110</v>
      </c>
      <c r="L1172">
        <v>88027233</v>
      </c>
      <c r="M1172" t="s">
        <v>528</v>
      </c>
      <c r="N1172">
        <v>5</v>
      </c>
      <c r="P1172" t="str">
        <f>VLOOKUP(L1172,'Status Report'!B:AA,26,0)</f>
        <v>Bangladesh</v>
      </c>
      <c r="Q1172" t="str">
        <f>VLOOKUP(L1172,'Status Report'!B:AB,27,0)</f>
        <v>Textiles-Clothing</v>
      </c>
      <c r="R1172">
        <f>VLOOKUP(L1172,'Status Report'!B:X,23,0)</f>
        <v>167</v>
      </c>
      <c r="S1172" t="str">
        <f>VLOOKUP(L1172,'Status Report'!B:T,19,0)</f>
        <v>Promocean The Netherlands BV</v>
      </c>
      <c r="T1172" s="62">
        <f>VLOOKUP(L1172,'Status Report'!B:E,4,0)</f>
        <v>3</v>
      </c>
      <c r="U1172" s="19">
        <f>_xlfn.IFS(AI1172="Den Bosch",VLOOKUP(L1172,'Status Report'!B:AM,35,0),AI1172="Yantian",VLOOKUP(L1172,'Status Report'!B:AM,36,0),AI1172="",IF(H1172="Asia Pacific",VLOOKUP(L1172,'Status Report'!B:AM,36,0),VLOOKUP(L1172,'Status Report'!B:AM,35,0)),AI1172="Direct shipment",IF(H1172="Asia Pacific",VLOOKUP(L1172,'Status Report'!B:AM,36,0),VLOOKUP(L1172,'Status Report'!B:AM,35,0)))</f>
        <v>40.200000000000003</v>
      </c>
      <c r="V1172" s="20">
        <f t="shared" si="274"/>
        <v>201</v>
      </c>
      <c r="W1172" s="19">
        <f>_xlfn.IFS(AI1172="Den Bosch",VLOOKUP(L1172,'Status Report'!B:AM,37,0),AI1172="Yantian",VLOOKUP(L1172,'Status Report'!B:AM,38,0),AI1172="",IF(H1172="Asia Pacific",VLOOKUP(L1172,'Status Report'!B:AM,38,0),VLOOKUP(L1172,'Status Report'!B:AM,37,0)),AI1172="Direct shipment",IF(H1172="Asia Pacific",VLOOKUP(L1172,'Status Report'!B:AM,38,0),VLOOKUP(L1172,'Status Report'!B:AM,37,0)))</f>
        <v>40.200000000000003</v>
      </c>
      <c r="X1172" s="20">
        <f t="shared" si="275"/>
        <v>201</v>
      </c>
      <c r="Y1172" s="20">
        <f>_xlfn.IFS(AI1172="Den Bosch",VLOOKUP(L1172,'Status Report'!B:AO,39,0),AI1172="Yantian",VLOOKUP(L1172,'Status Report'!B:AO,40,0),AI1172="",IF(H1172="Asia Pacific",VLOOKUP(L1172,'Status Report'!B:AO,40,0),VLOOKUP(L1172,'Status Report'!B:AO,39,0)),AI1172="Direct shipment",IF(H1172="Asia Pacific",VLOOKUP(L1172,'Status Report'!B:AO,40,0),VLOOKUP(L1172,'Status Report'!B:AO,39,0)))</f>
        <v>0</v>
      </c>
      <c r="Z1172" s="20">
        <f t="shared" si="276"/>
        <v>0</v>
      </c>
      <c r="AA1172" s="20">
        <f t="shared" si="277"/>
        <v>201</v>
      </c>
      <c r="AB1172" s="21">
        <f>_xlfn.IFS(AI1172="Den Bosch",VLOOKUP(L1172,'Status Report'!B:AM,33,0),AI1172="Yantian",VLOOKUP(L1172,'Status Report'!B:AM,34,0),AI1172="",IF(H1172="Asia Pacific",VLOOKUP(L1172,'Status Report'!B:AM,34,0),VLOOKUP(L1172,'Status Report'!B:AM,33,0)),AI1172="Direct shipment",IF(H1172="Asia Pacific",VLOOKUP(L1172,'Status Report'!B:AM,34,0),VLOOKUP(L1172,'Status Report'!B:AM,33,0)))</f>
        <v>33.337499999999999</v>
      </c>
      <c r="AC1172" s="21">
        <f>VLOOKUP(L1172,'Status Report'!B:CE,82,0)</f>
        <v>0</v>
      </c>
      <c r="AD1172" s="21">
        <f t="shared" si="278"/>
        <v>33.337499999999999</v>
      </c>
      <c r="AE1172" s="63">
        <f>VLOOKUP(L1172,'Status Report'!B:W,20,0)</f>
        <v>37</v>
      </c>
      <c r="AF1172" s="63">
        <f>VLOOKUP(L1172,'Status Report'!B:W,21,0)</f>
        <v>27</v>
      </c>
      <c r="AG1172" s="63">
        <f>VLOOKUP(L1172,'Status Report'!B:W,22,0)</f>
        <v>7.2</v>
      </c>
      <c r="AH1172" s="22">
        <f t="shared" si="279"/>
        <v>3.5964000000000003E-2</v>
      </c>
      <c r="AI1172" t="s">
        <v>990</v>
      </c>
      <c r="AK1172" s="63">
        <f>IFERROR(VLOOKUP(G1172,ASEAN!A:A,1,0),0)</f>
        <v>0</v>
      </c>
      <c r="AL1172" s="63">
        <f>IFERROR(VLOOKUP(D1172,'[3]customer specs'!$B$1:$D$65536,3,0),0)</f>
        <v>0</v>
      </c>
      <c r="AM1172" s="64">
        <f t="shared" si="280"/>
        <v>0</v>
      </c>
      <c r="AN1172" s="64">
        <f t="shared" si="281"/>
        <v>0</v>
      </c>
      <c r="AO1172" s="63"/>
      <c r="AP1172" s="63"/>
      <c r="AQ1172" s="63" t="str">
        <f t="shared" si="282"/>
        <v>no</v>
      </c>
      <c r="AR1172" s="20">
        <f t="shared" si="283"/>
        <v>166.6875</v>
      </c>
      <c r="AS1172" s="63"/>
      <c r="AT1172" s="23">
        <f t="shared" si="288"/>
        <v>0.12</v>
      </c>
      <c r="AU1172" s="65">
        <f t="shared" si="284"/>
        <v>37.883522727272727</v>
      </c>
      <c r="AV1172" s="65"/>
      <c r="AW1172" s="65">
        <f t="shared" si="285"/>
        <v>189.41761363636363</v>
      </c>
      <c r="AX1172" s="65"/>
      <c r="AY1172" s="63">
        <f>VLOOKUP(L1172,'Status Report'!B:CF,81,0)</f>
        <v>0</v>
      </c>
      <c r="AZ1172" s="63" t="str">
        <f>VLOOKUP(L1172,'Status Report'!B:S,18,0)</f>
        <v>Ellina Smirnova</v>
      </c>
      <c r="BB1172" s="63">
        <f>VLOOKUP(L1172,'Status Report'!B:Z,25,0)</f>
        <v>6</v>
      </c>
      <c r="BC1172" s="63">
        <f t="shared" si="286"/>
        <v>30</v>
      </c>
      <c r="BF1172">
        <f>VLOOKUP(L1172,'Status Report'!B:CE,82,0)</f>
        <v>0</v>
      </c>
      <c r="BG1172">
        <f>VLOOKUP(L1172,'Status Report'!B:CF,83,0)</f>
        <v>0</v>
      </c>
      <c r="BH1172">
        <f>VLOOKUP(L1172,'Status Report'!B:CG,84,0)</f>
        <v>0</v>
      </c>
      <c r="BI1172" t="s">
        <v>891</v>
      </c>
      <c r="BJ1172" t="s">
        <v>795</v>
      </c>
      <c r="BM1172" s="67">
        <f t="shared" si="287"/>
        <v>29</v>
      </c>
    </row>
    <row r="1173" spans="1:65" x14ac:dyDescent="0.25">
      <c r="A1173" s="68" t="str">
        <f>VLOOKUP(L1173,'Status Report'!B:CB,79,0)</f>
        <v>Heineken UCL</v>
      </c>
      <c r="C1173">
        <v>20006105</v>
      </c>
      <c r="D1173">
        <v>3090833</v>
      </c>
      <c r="E1173" t="s">
        <v>916</v>
      </c>
      <c r="F1173" t="s">
        <v>849</v>
      </c>
      <c r="G1173" t="str">
        <f>VLOOKUP(D1173,'[2]sold to'!$A:$H,8,0)</f>
        <v>Ivory Coast</v>
      </c>
      <c r="H1173" t="str">
        <f>VLOOKUP(D1173,'[2]sold to'!$A:$I,9,0)</f>
        <v>AMEE</v>
      </c>
      <c r="K1173">
        <v>690</v>
      </c>
      <c r="L1173">
        <v>88026477</v>
      </c>
      <c r="M1173" t="s">
        <v>305</v>
      </c>
      <c r="N1173">
        <v>18</v>
      </c>
      <c r="P1173" t="str">
        <f>VLOOKUP(L1173,'Status Report'!B:AA,26,0)</f>
        <v>Bangladesh</v>
      </c>
      <c r="Q1173" t="str">
        <f>VLOOKUP(L1173,'Status Report'!B:AB,27,0)</f>
        <v>Textiles-Clothing</v>
      </c>
      <c r="R1173">
        <f>VLOOKUP(L1173,'Status Report'!B:X,23,0)</f>
        <v>167</v>
      </c>
      <c r="S1173" t="str">
        <f>VLOOKUP(L1173,'Status Report'!B:T,19,0)</f>
        <v>Promocean The Netherlands BV</v>
      </c>
      <c r="T1173" s="62">
        <f>VLOOKUP(L1173,'Status Report'!B:E,4,0)</f>
        <v>3</v>
      </c>
      <c r="U1173" s="19">
        <f>_xlfn.IFS(AI1173="Den Bosch",VLOOKUP(L1173,'Status Report'!B:AM,35,0),AI1173="Yantian",VLOOKUP(L1173,'Status Report'!B:AM,36,0),AI1173="",IF(H1173="Asia Pacific",VLOOKUP(L1173,'Status Report'!B:AM,36,0),VLOOKUP(L1173,'Status Report'!B:AM,35,0)),AI1173="Direct shipment",IF(H1173="Asia Pacific",VLOOKUP(L1173,'Status Report'!B:AM,36,0),VLOOKUP(L1173,'Status Report'!B:AM,35,0)))</f>
        <v>28.619999999999997</v>
      </c>
      <c r="V1173" s="20">
        <f t="shared" si="274"/>
        <v>515.16</v>
      </c>
      <c r="W1173" s="19">
        <f>_xlfn.IFS(AI1173="Den Bosch",VLOOKUP(L1173,'Status Report'!B:AM,37,0),AI1173="Yantian",VLOOKUP(L1173,'Status Report'!B:AM,38,0),AI1173="",IF(H1173="Asia Pacific",VLOOKUP(L1173,'Status Report'!B:AM,38,0),VLOOKUP(L1173,'Status Report'!B:AM,37,0)),AI1173="Direct shipment",IF(H1173="Asia Pacific",VLOOKUP(L1173,'Status Report'!B:AM,38,0),VLOOKUP(L1173,'Status Report'!B:AM,37,0)))</f>
        <v>28.259999999999998</v>
      </c>
      <c r="X1173" s="20">
        <f t="shared" si="275"/>
        <v>508.67999999999995</v>
      </c>
      <c r="Y1173" s="20">
        <f>_xlfn.IFS(AI1173="Den Bosch",VLOOKUP(L1173,'Status Report'!B:AO,39,0),AI1173="Yantian",VLOOKUP(L1173,'Status Report'!B:AO,40,0),AI1173="",IF(H1173="Asia Pacific",VLOOKUP(L1173,'Status Report'!B:AO,40,0),VLOOKUP(L1173,'Status Report'!B:AO,39,0)),AI1173="Direct shipment",IF(H1173="Asia Pacific",VLOOKUP(L1173,'Status Report'!B:AO,40,0),VLOOKUP(L1173,'Status Report'!B:AO,39,0)))</f>
        <v>0</v>
      </c>
      <c r="Z1173" s="20">
        <f t="shared" si="276"/>
        <v>0</v>
      </c>
      <c r="AA1173" s="20">
        <f t="shared" si="277"/>
        <v>508.67999999999995</v>
      </c>
      <c r="AB1173" s="21">
        <f>_xlfn.IFS(AI1173="Den Bosch",VLOOKUP(L1173,'Status Report'!B:AM,33,0),AI1173="Yantian",VLOOKUP(L1173,'Status Report'!B:AM,34,0),AI1173="",IF(H1173="Asia Pacific",VLOOKUP(L1173,'Status Report'!B:AM,34,0),VLOOKUP(L1173,'Status Report'!B:AM,33,0)),AI1173="Direct shipment",IF(H1173="Asia Pacific",VLOOKUP(L1173,'Status Report'!B:AM,34,0),VLOOKUP(L1173,'Status Report'!B:AM,33,0)))</f>
        <v>24.192</v>
      </c>
      <c r="AC1173" s="21">
        <f>VLOOKUP(L1173,'Status Report'!B:CE,82,0)</f>
        <v>0</v>
      </c>
      <c r="AD1173" s="21">
        <f t="shared" si="278"/>
        <v>24.192</v>
      </c>
      <c r="AE1173" s="63">
        <f>VLOOKUP(L1173,'Status Report'!B:W,20,0)</f>
        <v>28</v>
      </c>
      <c r="AF1173" s="63">
        <f>VLOOKUP(L1173,'Status Report'!B:W,21,0)</f>
        <v>15</v>
      </c>
      <c r="AG1173" s="63">
        <f>VLOOKUP(L1173,'Status Report'!B:W,22,0)</f>
        <v>12</v>
      </c>
      <c r="AH1173" s="22">
        <f t="shared" si="279"/>
        <v>9.0719999999999995E-2</v>
      </c>
      <c r="AI1173" t="s">
        <v>990</v>
      </c>
      <c r="AK1173" s="63">
        <f>IFERROR(VLOOKUP(G1173,ASEAN!A:A,1,0),0)</f>
        <v>0</v>
      </c>
      <c r="AL1173" s="63" t="str">
        <f>IFERROR(VLOOKUP(D1173,'[3]customer specs'!$B$1:$D$65536,3,0),0)</f>
        <v>pallet + label</v>
      </c>
      <c r="AM1173" s="64">
        <f t="shared" si="280"/>
        <v>6.4800000000000182</v>
      </c>
      <c r="AN1173" s="64">
        <f t="shared" si="281"/>
        <v>0</v>
      </c>
      <c r="AO1173" s="63"/>
      <c r="AP1173" s="63"/>
      <c r="AQ1173" s="63" t="str">
        <f t="shared" si="282"/>
        <v>no</v>
      </c>
      <c r="AR1173" s="20">
        <f t="shared" si="283"/>
        <v>435.45600000000002</v>
      </c>
      <c r="AS1173" s="63"/>
      <c r="AT1173" s="23">
        <f t="shared" si="288"/>
        <v>0.12</v>
      </c>
      <c r="AU1173" s="65">
        <f t="shared" si="284"/>
        <v>27.490909090909092</v>
      </c>
      <c r="AV1173" s="65"/>
      <c r="AW1173" s="65">
        <f t="shared" si="285"/>
        <v>494.83636363636367</v>
      </c>
      <c r="AX1173" s="65"/>
      <c r="AY1173" s="63">
        <f>VLOOKUP(L1173,'Status Report'!B:CF,81,0)</f>
        <v>0</v>
      </c>
      <c r="AZ1173" s="63" t="str">
        <f>VLOOKUP(L1173,'Status Report'!B:S,18,0)</f>
        <v>Ellina Smirnova</v>
      </c>
      <c r="BB1173" s="63">
        <f>VLOOKUP(L1173,'Status Report'!B:Z,25,0)</f>
        <v>6</v>
      </c>
      <c r="BC1173" s="63">
        <f t="shared" si="286"/>
        <v>108</v>
      </c>
      <c r="BF1173">
        <f>VLOOKUP(L1173,'Status Report'!B:CE,82,0)</f>
        <v>0</v>
      </c>
      <c r="BG1173">
        <f>VLOOKUP(L1173,'Status Report'!B:CF,83,0)</f>
        <v>0</v>
      </c>
      <c r="BH1173">
        <f>VLOOKUP(L1173,'Status Report'!B:CG,84,0)</f>
        <v>0</v>
      </c>
      <c r="BI1173" t="s">
        <v>901</v>
      </c>
      <c r="BJ1173" t="s">
        <v>795</v>
      </c>
      <c r="BM1173" s="67">
        <f t="shared" si="287"/>
        <v>58</v>
      </c>
    </row>
    <row r="1174" spans="1:65" x14ac:dyDescent="0.25">
      <c r="A1174" s="68" t="str">
        <f>VLOOKUP(L1174,'Status Report'!B:CB,79,0)</f>
        <v>Heineken UCL</v>
      </c>
      <c r="C1174">
        <v>20006105</v>
      </c>
      <c r="D1174">
        <v>3090833</v>
      </c>
      <c r="E1174" t="s">
        <v>916</v>
      </c>
      <c r="F1174" t="s">
        <v>849</v>
      </c>
      <c r="G1174" t="str">
        <f>VLOOKUP(D1174,'[2]sold to'!$A:$H,8,0)</f>
        <v>Ivory Coast</v>
      </c>
      <c r="H1174" t="str">
        <f>VLOOKUP(D1174,'[2]sold to'!$A:$I,9,0)</f>
        <v>AMEE</v>
      </c>
      <c r="K1174">
        <v>700</v>
      </c>
      <c r="L1174">
        <v>88026478</v>
      </c>
      <c r="M1174" t="s">
        <v>306</v>
      </c>
      <c r="N1174">
        <v>25</v>
      </c>
      <c r="P1174" t="str">
        <f>VLOOKUP(L1174,'Status Report'!B:AA,26,0)</f>
        <v>Bangladesh</v>
      </c>
      <c r="Q1174" t="str">
        <f>VLOOKUP(L1174,'Status Report'!B:AB,27,0)</f>
        <v>Textiles-Clothing</v>
      </c>
      <c r="R1174">
        <f>VLOOKUP(L1174,'Status Report'!B:X,23,0)</f>
        <v>167</v>
      </c>
      <c r="S1174" t="str">
        <f>VLOOKUP(L1174,'Status Report'!B:T,19,0)</f>
        <v>Promocean The Netherlands BV</v>
      </c>
      <c r="T1174" s="62">
        <f>VLOOKUP(L1174,'Status Report'!B:E,4,0)</f>
        <v>3</v>
      </c>
      <c r="U1174" s="19">
        <f>_xlfn.IFS(AI1174="Den Bosch",VLOOKUP(L1174,'Status Report'!B:AM,35,0),AI1174="Yantian",VLOOKUP(L1174,'Status Report'!B:AM,36,0),AI1174="",IF(H1174="Asia Pacific",VLOOKUP(L1174,'Status Report'!B:AM,36,0),VLOOKUP(L1174,'Status Report'!B:AM,35,0)),AI1174="Direct shipment",IF(H1174="Asia Pacific",VLOOKUP(L1174,'Status Report'!B:AM,36,0),VLOOKUP(L1174,'Status Report'!B:AM,35,0)))</f>
        <v>28.619999999999997</v>
      </c>
      <c r="V1174" s="20">
        <f t="shared" si="274"/>
        <v>715.49999999999989</v>
      </c>
      <c r="W1174" s="19">
        <f>_xlfn.IFS(AI1174="Den Bosch",VLOOKUP(L1174,'Status Report'!B:AM,37,0),AI1174="Yantian",VLOOKUP(L1174,'Status Report'!B:AM,38,0),AI1174="",IF(H1174="Asia Pacific",VLOOKUP(L1174,'Status Report'!B:AM,38,0),VLOOKUP(L1174,'Status Report'!B:AM,37,0)),AI1174="Direct shipment",IF(H1174="Asia Pacific",VLOOKUP(L1174,'Status Report'!B:AM,38,0),VLOOKUP(L1174,'Status Report'!B:AM,37,0)))</f>
        <v>28.259999999999998</v>
      </c>
      <c r="X1174" s="20">
        <f t="shared" si="275"/>
        <v>706.5</v>
      </c>
      <c r="Y1174" s="20">
        <f>_xlfn.IFS(AI1174="Den Bosch",VLOOKUP(L1174,'Status Report'!B:AO,39,0),AI1174="Yantian",VLOOKUP(L1174,'Status Report'!B:AO,40,0),AI1174="",IF(H1174="Asia Pacific",VLOOKUP(L1174,'Status Report'!B:AO,40,0),VLOOKUP(L1174,'Status Report'!B:AO,39,0)),AI1174="Direct shipment",IF(H1174="Asia Pacific",VLOOKUP(L1174,'Status Report'!B:AO,40,0),VLOOKUP(L1174,'Status Report'!B:AO,39,0)))</f>
        <v>0</v>
      </c>
      <c r="Z1174" s="20">
        <f t="shared" si="276"/>
        <v>0</v>
      </c>
      <c r="AA1174" s="20">
        <f t="shared" si="277"/>
        <v>706.5</v>
      </c>
      <c r="AB1174" s="21">
        <f>_xlfn.IFS(AI1174="Den Bosch",VLOOKUP(L1174,'Status Report'!B:AM,33,0),AI1174="Yantian",VLOOKUP(L1174,'Status Report'!B:AM,34,0),AI1174="",IF(H1174="Asia Pacific",VLOOKUP(L1174,'Status Report'!B:AM,34,0),VLOOKUP(L1174,'Status Report'!B:AM,33,0)),AI1174="Direct shipment",IF(H1174="Asia Pacific",VLOOKUP(L1174,'Status Report'!B:AM,34,0),VLOOKUP(L1174,'Status Report'!B:AM,33,0)))</f>
        <v>24.192</v>
      </c>
      <c r="AC1174" s="21">
        <f>VLOOKUP(L1174,'Status Report'!B:CE,82,0)</f>
        <v>0</v>
      </c>
      <c r="AD1174" s="21">
        <f t="shared" si="278"/>
        <v>24.192</v>
      </c>
      <c r="AE1174" s="63">
        <f>VLOOKUP(L1174,'Status Report'!B:W,20,0)</f>
        <v>28</v>
      </c>
      <c r="AF1174" s="63">
        <f>VLOOKUP(L1174,'Status Report'!B:W,21,0)</f>
        <v>15</v>
      </c>
      <c r="AG1174" s="63">
        <f>VLOOKUP(L1174,'Status Report'!B:W,22,0)</f>
        <v>12</v>
      </c>
      <c r="AH1174" s="22">
        <f t="shared" si="279"/>
        <v>0.126</v>
      </c>
      <c r="AI1174" t="s">
        <v>990</v>
      </c>
      <c r="AK1174" s="63">
        <f>IFERROR(VLOOKUP(G1174,ASEAN!A:A,1,0),0)</f>
        <v>0</v>
      </c>
      <c r="AL1174" s="63" t="str">
        <f>IFERROR(VLOOKUP(D1174,'[3]customer specs'!$B$1:$D$65536,3,0),0)</f>
        <v>pallet + label</v>
      </c>
      <c r="AM1174" s="64">
        <f t="shared" si="280"/>
        <v>8.9999999999998863</v>
      </c>
      <c r="AN1174" s="64">
        <f t="shared" si="281"/>
        <v>0</v>
      </c>
      <c r="AO1174" s="63"/>
      <c r="AP1174" s="63"/>
      <c r="AQ1174" s="63" t="str">
        <f t="shared" si="282"/>
        <v>no</v>
      </c>
      <c r="AR1174" s="20">
        <f t="shared" si="283"/>
        <v>604.79999999999995</v>
      </c>
      <c r="AS1174" s="63"/>
      <c r="AT1174" s="23">
        <f t="shared" si="288"/>
        <v>0.12</v>
      </c>
      <c r="AU1174" s="65">
        <f t="shared" si="284"/>
        <v>27.490909090909092</v>
      </c>
      <c r="AV1174" s="65"/>
      <c r="AW1174" s="65">
        <f t="shared" si="285"/>
        <v>687.27272727272725</v>
      </c>
      <c r="AX1174" s="65"/>
      <c r="AY1174" s="63">
        <f>VLOOKUP(L1174,'Status Report'!B:CF,81,0)</f>
        <v>0</v>
      </c>
      <c r="AZ1174" s="63" t="str">
        <f>VLOOKUP(L1174,'Status Report'!B:S,18,0)</f>
        <v>Ellina Smirnova</v>
      </c>
      <c r="BB1174" s="63">
        <f>VLOOKUP(L1174,'Status Report'!B:Z,25,0)</f>
        <v>6</v>
      </c>
      <c r="BC1174" s="63">
        <f t="shared" si="286"/>
        <v>150</v>
      </c>
      <c r="BF1174">
        <f>VLOOKUP(L1174,'Status Report'!B:CE,82,0)</f>
        <v>0</v>
      </c>
      <c r="BG1174">
        <f>VLOOKUP(L1174,'Status Report'!B:CF,83,0)</f>
        <v>0</v>
      </c>
      <c r="BH1174">
        <f>VLOOKUP(L1174,'Status Report'!B:CG,84,0)</f>
        <v>0</v>
      </c>
      <c r="BI1174" t="s">
        <v>901</v>
      </c>
      <c r="BJ1174" t="s">
        <v>795</v>
      </c>
      <c r="BM1174" s="67">
        <f t="shared" si="287"/>
        <v>27</v>
      </c>
    </row>
    <row r="1175" spans="1:65" x14ac:dyDescent="0.25">
      <c r="A1175" s="68" t="str">
        <f>VLOOKUP(L1175,'Status Report'!B:CB,79,0)</f>
        <v>Heineken UCL</v>
      </c>
      <c r="C1175">
        <v>20006105</v>
      </c>
      <c r="D1175">
        <v>3090833</v>
      </c>
      <c r="E1175" t="s">
        <v>916</v>
      </c>
      <c r="F1175" t="s">
        <v>849</v>
      </c>
      <c r="G1175" t="str">
        <f>VLOOKUP(D1175,'[2]sold to'!$A:$H,8,0)</f>
        <v>Ivory Coast</v>
      </c>
      <c r="H1175" t="str">
        <f>VLOOKUP(D1175,'[2]sold to'!$A:$I,9,0)</f>
        <v>AMEE</v>
      </c>
      <c r="K1175">
        <v>710</v>
      </c>
      <c r="L1175">
        <v>88026497</v>
      </c>
      <c r="M1175" t="s">
        <v>322</v>
      </c>
      <c r="N1175">
        <v>3</v>
      </c>
      <c r="P1175" t="str">
        <f>VLOOKUP(L1175,'Status Report'!B:AA,26,0)</f>
        <v>Bangladesh</v>
      </c>
      <c r="Q1175" t="str">
        <f>VLOOKUP(L1175,'Status Report'!B:AB,27,0)</f>
        <v>Textiles-Clothing</v>
      </c>
      <c r="R1175">
        <f>VLOOKUP(L1175,'Status Report'!B:X,23,0)</f>
        <v>167</v>
      </c>
      <c r="S1175" t="str">
        <f>VLOOKUP(L1175,'Status Report'!B:T,19,0)</f>
        <v>Promocean The Netherlands BV</v>
      </c>
      <c r="T1175" s="62">
        <f>VLOOKUP(L1175,'Status Report'!B:E,4,0)</f>
        <v>3</v>
      </c>
      <c r="U1175" s="19">
        <f>_xlfn.IFS(AI1175="Den Bosch",VLOOKUP(L1175,'Status Report'!B:AM,35,0),AI1175="Yantian",VLOOKUP(L1175,'Status Report'!B:AM,36,0),AI1175="",IF(H1175="Asia Pacific",VLOOKUP(L1175,'Status Report'!B:AM,36,0),VLOOKUP(L1175,'Status Report'!B:AM,35,0)),AI1175="Direct shipment",IF(H1175="Asia Pacific",VLOOKUP(L1175,'Status Report'!B:AM,36,0),VLOOKUP(L1175,'Status Report'!B:AM,35,0)))</f>
        <v>37.56</v>
      </c>
      <c r="V1175" s="20">
        <f t="shared" si="274"/>
        <v>112.68</v>
      </c>
      <c r="W1175" s="19">
        <f>_xlfn.IFS(AI1175="Den Bosch",VLOOKUP(L1175,'Status Report'!B:AM,37,0),AI1175="Yantian",VLOOKUP(L1175,'Status Report'!B:AM,38,0),AI1175="",IF(H1175="Asia Pacific",VLOOKUP(L1175,'Status Report'!B:AM,38,0),VLOOKUP(L1175,'Status Report'!B:AM,37,0)),AI1175="Direct shipment",IF(H1175="Asia Pacific",VLOOKUP(L1175,'Status Report'!B:AM,38,0),VLOOKUP(L1175,'Status Report'!B:AM,37,0)))</f>
        <v>37.56</v>
      </c>
      <c r="X1175" s="20">
        <f t="shared" si="275"/>
        <v>112.68</v>
      </c>
      <c r="Y1175" s="20">
        <f>_xlfn.IFS(AI1175="Den Bosch",VLOOKUP(L1175,'Status Report'!B:AO,39,0),AI1175="Yantian",VLOOKUP(L1175,'Status Report'!B:AO,40,0),AI1175="",IF(H1175="Asia Pacific",VLOOKUP(L1175,'Status Report'!B:AO,40,0),VLOOKUP(L1175,'Status Report'!B:AO,39,0)),AI1175="Direct shipment",IF(H1175="Asia Pacific",VLOOKUP(L1175,'Status Report'!B:AO,40,0),VLOOKUP(L1175,'Status Report'!B:AO,39,0)))</f>
        <v>0</v>
      </c>
      <c r="Z1175" s="20">
        <f t="shared" si="276"/>
        <v>0</v>
      </c>
      <c r="AA1175" s="20">
        <f t="shared" si="277"/>
        <v>112.68</v>
      </c>
      <c r="AB1175" s="21">
        <f>_xlfn.IFS(AI1175="Den Bosch",VLOOKUP(L1175,'Status Report'!B:AM,33,0),AI1175="Yantian",VLOOKUP(L1175,'Status Report'!B:AM,34,0),AI1175="",IF(H1175="Asia Pacific",VLOOKUP(L1175,'Status Report'!B:AM,34,0),VLOOKUP(L1175,'Status Report'!B:AM,33,0)),AI1175="Direct shipment",IF(H1175="Asia Pacific",VLOOKUP(L1175,'Status Report'!B:AM,34,0),VLOOKUP(L1175,'Status Report'!B:AM,33,0)))</f>
        <v>32.749500000000005</v>
      </c>
      <c r="AC1175" s="21">
        <f>VLOOKUP(L1175,'Status Report'!B:CE,82,0)</f>
        <v>0</v>
      </c>
      <c r="AD1175" s="21">
        <f t="shared" si="278"/>
        <v>32.749500000000005</v>
      </c>
      <c r="AE1175" s="63">
        <f>VLOOKUP(L1175,'Status Report'!B:W,20,0)</f>
        <v>36</v>
      </c>
      <c r="AF1175" s="63">
        <f>VLOOKUP(L1175,'Status Report'!B:W,21,0)</f>
        <v>33</v>
      </c>
      <c r="AG1175" s="63">
        <f>VLOOKUP(L1175,'Status Report'!B:W,22,0)</f>
        <v>7</v>
      </c>
      <c r="AH1175" s="22">
        <f t="shared" si="279"/>
        <v>2.4948000000000001E-2</v>
      </c>
      <c r="AI1175" t="s">
        <v>990</v>
      </c>
      <c r="AK1175" s="63">
        <f>IFERROR(VLOOKUP(G1175,ASEAN!A:A,1,0),0)</f>
        <v>0</v>
      </c>
      <c r="AL1175" s="63" t="str">
        <f>IFERROR(VLOOKUP(D1175,'[3]customer specs'!$B$1:$D$65536,3,0),0)</f>
        <v>pallet + label</v>
      </c>
      <c r="AM1175" s="64">
        <f t="shared" si="280"/>
        <v>0</v>
      </c>
      <c r="AN1175" s="64">
        <f t="shared" si="281"/>
        <v>0</v>
      </c>
      <c r="AO1175" s="63"/>
      <c r="AP1175" s="63"/>
      <c r="AQ1175" s="63" t="str">
        <f t="shared" si="282"/>
        <v>no</v>
      </c>
      <c r="AR1175" s="20">
        <f t="shared" si="283"/>
        <v>98.248500000000007</v>
      </c>
      <c r="AS1175" s="63"/>
      <c r="AT1175" s="23">
        <f t="shared" si="288"/>
        <v>0.12</v>
      </c>
      <c r="AU1175" s="65">
        <f t="shared" si="284"/>
        <v>37.215340909090912</v>
      </c>
      <c r="AV1175" s="65"/>
      <c r="AW1175" s="65">
        <f t="shared" si="285"/>
        <v>111.64602272727274</v>
      </c>
      <c r="AX1175" s="65"/>
      <c r="AY1175" s="63">
        <f>VLOOKUP(L1175,'Status Report'!B:CF,81,0)</f>
        <v>0</v>
      </c>
      <c r="AZ1175" s="63" t="str">
        <f>VLOOKUP(L1175,'Status Report'!B:S,18,0)</f>
        <v>Ellina Smirnova</v>
      </c>
      <c r="BB1175" s="63">
        <f>VLOOKUP(L1175,'Status Report'!B:Z,25,0)</f>
        <v>6</v>
      </c>
      <c r="BC1175" s="63">
        <f t="shared" si="286"/>
        <v>18</v>
      </c>
      <c r="BF1175">
        <f>VLOOKUP(L1175,'Status Report'!B:CE,82,0)</f>
        <v>0</v>
      </c>
      <c r="BG1175">
        <f>VLOOKUP(L1175,'Status Report'!B:CF,83,0)</f>
        <v>0</v>
      </c>
      <c r="BH1175">
        <f>VLOOKUP(L1175,'Status Report'!B:CG,84,0)</f>
        <v>0</v>
      </c>
      <c r="BI1175" t="s">
        <v>901</v>
      </c>
      <c r="BJ1175" t="s">
        <v>795</v>
      </c>
      <c r="BM1175" s="67">
        <f t="shared" si="287"/>
        <v>4</v>
      </c>
    </row>
    <row r="1176" spans="1:65" x14ac:dyDescent="0.25">
      <c r="A1176" s="68" t="str">
        <f>VLOOKUP(L1176,'Status Report'!B:CB,79,0)</f>
        <v>Heineken UCL</v>
      </c>
      <c r="C1176">
        <v>20006105</v>
      </c>
      <c r="D1176">
        <v>3090833</v>
      </c>
      <c r="E1176" t="s">
        <v>916</v>
      </c>
      <c r="F1176" t="s">
        <v>849</v>
      </c>
      <c r="G1176" t="str">
        <f>VLOOKUP(D1176,'[2]sold to'!$A:$H,8,0)</f>
        <v>Ivory Coast</v>
      </c>
      <c r="H1176" t="str">
        <f>VLOOKUP(D1176,'[2]sold to'!$A:$I,9,0)</f>
        <v>AMEE</v>
      </c>
      <c r="K1176">
        <v>720</v>
      </c>
      <c r="L1176">
        <v>88026498</v>
      </c>
      <c r="M1176" t="s">
        <v>323</v>
      </c>
      <c r="N1176">
        <v>9</v>
      </c>
      <c r="P1176" t="str">
        <f>VLOOKUP(L1176,'Status Report'!B:AA,26,0)</f>
        <v>Bangladesh</v>
      </c>
      <c r="Q1176" t="str">
        <f>VLOOKUP(L1176,'Status Report'!B:AB,27,0)</f>
        <v>Textiles-Clothing</v>
      </c>
      <c r="R1176">
        <f>VLOOKUP(L1176,'Status Report'!B:X,23,0)</f>
        <v>167</v>
      </c>
      <c r="S1176" t="str">
        <f>VLOOKUP(L1176,'Status Report'!B:T,19,0)</f>
        <v>Promocean The Netherlands BV</v>
      </c>
      <c r="T1176" s="62">
        <f>VLOOKUP(L1176,'Status Report'!B:E,4,0)</f>
        <v>3</v>
      </c>
      <c r="U1176" s="19">
        <f>_xlfn.IFS(AI1176="Den Bosch",VLOOKUP(L1176,'Status Report'!B:AM,35,0),AI1176="Yantian",VLOOKUP(L1176,'Status Report'!B:AM,36,0),AI1176="",IF(H1176="Asia Pacific",VLOOKUP(L1176,'Status Report'!B:AM,36,0),VLOOKUP(L1176,'Status Report'!B:AM,35,0)),AI1176="Direct shipment",IF(H1176="Asia Pacific",VLOOKUP(L1176,'Status Report'!B:AM,36,0),VLOOKUP(L1176,'Status Report'!B:AM,35,0)))</f>
        <v>37.56</v>
      </c>
      <c r="V1176" s="20">
        <f t="shared" si="274"/>
        <v>338.04</v>
      </c>
      <c r="W1176" s="19">
        <f>_xlfn.IFS(AI1176="Den Bosch",VLOOKUP(L1176,'Status Report'!B:AM,37,0),AI1176="Yantian",VLOOKUP(L1176,'Status Report'!B:AM,38,0),AI1176="",IF(H1176="Asia Pacific",VLOOKUP(L1176,'Status Report'!B:AM,38,0),VLOOKUP(L1176,'Status Report'!B:AM,37,0)),AI1176="Direct shipment",IF(H1176="Asia Pacific",VLOOKUP(L1176,'Status Report'!B:AM,38,0),VLOOKUP(L1176,'Status Report'!B:AM,37,0)))</f>
        <v>37.56</v>
      </c>
      <c r="X1176" s="20">
        <f t="shared" si="275"/>
        <v>338.04</v>
      </c>
      <c r="Y1176" s="20">
        <f>_xlfn.IFS(AI1176="Den Bosch",VLOOKUP(L1176,'Status Report'!B:AO,39,0),AI1176="Yantian",VLOOKUP(L1176,'Status Report'!B:AO,40,0),AI1176="",IF(H1176="Asia Pacific",VLOOKUP(L1176,'Status Report'!B:AO,40,0),VLOOKUP(L1176,'Status Report'!B:AO,39,0)),AI1176="Direct shipment",IF(H1176="Asia Pacific",VLOOKUP(L1176,'Status Report'!B:AO,40,0),VLOOKUP(L1176,'Status Report'!B:AO,39,0)))</f>
        <v>0</v>
      </c>
      <c r="Z1176" s="20">
        <f t="shared" si="276"/>
        <v>0</v>
      </c>
      <c r="AA1176" s="20">
        <f t="shared" si="277"/>
        <v>338.04</v>
      </c>
      <c r="AB1176" s="21">
        <f>_xlfn.IFS(AI1176="Den Bosch",VLOOKUP(L1176,'Status Report'!B:AM,33,0),AI1176="Yantian",VLOOKUP(L1176,'Status Report'!B:AM,34,0),AI1176="",IF(H1176="Asia Pacific",VLOOKUP(L1176,'Status Report'!B:AM,34,0),VLOOKUP(L1176,'Status Report'!B:AM,33,0)),AI1176="Direct shipment",IF(H1176="Asia Pacific",VLOOKUP(L1176,'Status Report'!B:AM,34,0),VLOOKUP(L1176,'Status Report'!B:AM,33,0)))</f>
        <v>32.749500000000005</v>
      </c>
      <c r="AC1176" s="21">
        <f>VLOOKUP(L1176,'Status Report'!B:CE,82,0)</f>
        <v>0</v>
      </c>
      <c r="AD1176" s="21">
        <f t="shared" si="278"/>
        <v>32.749500000000005</v>
      </c>
      <c r="AE1176" s="63">
        <f>VLOOKUP(L1176,'Status Report'!B:W,20,0)</f>
        <v>36</v>
      </c>
      <c r="AF1176" s="63">
        <f>VLOOKUP(L1176,'Status Report'!B:W,21,0)</f>
        <v>33</v>
      </c>
      <c r="AG1176" s="63">
        <f>VLOOKUP(L1176,'Status Report'!B:W,22,0)</f>
        <v>7</v>
      </c>
      <c r="AH1176" s="22">
        <f t="shared" si="279"/>
        <v>7.4843999999999994E-2</v>
      </c>
      <c r="AI1176" t="s">
        <v>990</v>
      </c>
      <c r="AK1176" s="63">
        <f>IFERROR(VLOOKUP(G1176,ASEAN!A:A,1,0),0)</f>
        <v>0</v>
      </c>
      <c r="AL1176" s="63" t="str">
        <f>IFERROR(VLOOKUP(D1176,'[3]customer specs'!$B$1:$D$65536,3,0),0)</f>
        <v>pallet + label</v>
      </c>
      <c r="AM1176" s="64">
        <f t="shared" si="280"/>
        <v>0</v>
      </c>
      <c r="AN1176" s="64">
        <f t="shared" si="281"/>
        <v>0</v>
      </c>
      <c r="AO1176" s="63"/>
      <c r="AP1176" s="63"/>
      <c r="AQ1176" s="63" t="str">
        <f t="shared" si="282"/>
        <v>no</v>
      </c>
      <c r="AR1176" s="20">
        <f t="shared" si="283"/>
        <v>294.74550000000005</v>
      </c>
      <c r="AS1176" s="63"/>
      <c r="AT1176" s="23">
        <f t="shared" si="288"/>
        <v>0.12</v>
      </c>
      <c r="AU1176" s="65">
        <f t="shared" si="284"/>
        <v>37.215340909090912</v>
      </c>
      <c r="AV1176" s="65"/>
      <c r="AW1176" s="65">
        <f t="shared" si="285"/>
        <v>334.93806818181821</v>
      </c>
      <c r="AX1176" s="65"/>
      <c r="AY1176" s="63">
        <f>VLOOKUP(L1176,'Status Report'!B:CF,81,0)</f>
        <v>0</v>
      </c>
      <c r="AZ1176" s="63" t="str">
        <f>VLOOKUP(L1176,'Status Report'!B:S,18,0)</f>
        <v>Ellina Smirnova</v>
      </c>
      <c r="BB1176" s="63">
        <f>VLOOKUP(L1176,'Status Report'!B:Z,25,0)</f>
        <v>6</v>
      </c>
      <c r="BC1176" s="63">
        <f t="shared" si="286"/>
        <v>54</v>
      </c>
      <c r="BF1176">
        <f>VLOOKUP(L1176,'Status Report'!B:CE,82,0)</f>
        <v>0</v>
      </c>
      <c r="BG1176">
        <f>VLOOKUP(L1176,'Status Report'!B:CF,83,0)</f>
        <v>0</v>
      </c>
      <c r="BH1176">
        <f>VLOOKUP(L1176,'Status Report'!B:CG,84,0)</f>
        <v>0</v>
      </c>
      <c r="BI1176" t="s">
        <v>901</v>
      </c>
      <c r="BJ1176" t="s">
        <v>795</v>
      </c>
      <c r="BM1176" s="67">
        <f t="shared" si="287"/>
        <v>12</v>
      </c>
    </row>
    <row r="1177" spans="1:65" x14ac:dyDescent="0.25">
      <c r="A1177" s="68" t="str">
        <f>VLOOKUP(L1177,'Status Report'!B:CB,79,0)</f>
        <v>Heineken UCL</v>
      </c>
      <c r="C1177">
        <v>20006105</v>
      </c>
      <c r="D1177">
        <v>3090833</v>
      </c>
      <c r="E1177" t="s">
        <v>916</v>
      </c>
      <c r="F1177" t="s">
        <v>849</v>
      </c>
      <c r="G1177" t="str">
        <f>VLOOKUP(D1177,'[2]sold to'!$A:$H,8,0)</f>
        <v>Ivory Coast</v>
      </c>
      <c r="H1177" t="str">
        <f>VLOOKUP(D1177,'[2]sold to'!$A:$I,9,0)</f>
        <v>AMEE</v>
      </c>
      <c r="K1177">
        <v>730</v>
      </c>
      <c r="L1177">
        <v>88026499</v>
      </c>
      <c r="M1177" t="s">
        <v>324</v>
      </c>
      <c r="N1177">
        <v>13</v>
      </c>
      <c r="P1177" t="str">
        <f>VLOOKUP(L1177,'Status Report'!B:AA,26,0)</f>
        <v>Bangladesh</v>
      </c>
      <c r="Q1177" t="str">
        <f>VLOOKUP(L1177,'Status Report'!B:AB,27,0)</f>
        <v>Textiles-Clothing</v>
      </c>
      <c r="R1177">
        <f>VLOOKUP(L1177,'Status Report'!B:X,23,0)</f>
        <v>167</v>
      </c>
      <c r="S1177" t="str">
        <f>VLOOKUP(L1177,'Status Report'!B:T,19,0)</f>
        <v>Promocean The Netherlands BV</v>
      </c>
      <c r="T1177" s="62">
        <f>VLOOKUP(L1177,'Status Report'!B:E,4,0)</f>
        <v>3</v>
      </c>
      <c r="U1177" s="19">
        <f>_xlfn.IFS(AI1177="Den Bosch",VLOOKUP(L1177,'Status Report'!B:AM,35,0),AI1177="Yantian",VLOOKUP(L1177,'Status Report'!B:AM,36,0),AI1177="",IF(H1177="Asia Pacific",VLOOKUP(L1177,'Status Report'!B:AM,36,0),VLOOKUP(L1177,'Status Report'!B:AM,35,0)),AI1177="Direct shipment",IF(H1177="Asia Pacific",VLOOKUP(L1177,'Status Report'!B:AM,36,0),VLOOKUP(L1177,'Status Report'!B:AM,35,0)))</f>
        <v>37.56</v>
      </c>
      <c r="V1177" s="20">
        <f t="shared" si="274"/>
        <v>488.28000000000003</v>
      </c>
      <c r="W1177" s="19">
        <f>_xlfn.IFS(AI1177="Den Bosch",VLOOKUP(L1177,'Status Report'!B:AM,37,0),AI1177="Yantian",VLOOKUP(L1177,'Status Report'!B:AM,38,0),AI1177="",IF(H1177="Asia Pacific",VLOOKUP(L1177,'Status Report'!B:AM,38,0),VLOOKUP(L1177,'Status Report'!B:AM,37,0)),AI1177="Direct shipment",IF(H1177="Asia Pacific",VLOOKUP(L1177,'Status Report'!B:AM,38,0),VLOOKUP(L1177,'Status Report'!B:AM,37,0)))</f>
        <v>37.56</v>
      </c>
      <c r="X1177" s="20">
        <f t="shared" si="275"/>
        <v>488.28000000000003</v>
      </c>
      <c r="Y1177" s="20">
        <f>_xlfn.IFS(AI1177="Den Bosch",VLOOKUP(L1177,'Status Report'!B:AO,39,0),AI1177="Yantian",VLOOKUP(L1177,'Status Report'!B:AO,40,0),AI1177="",IF(H1177="Asia Pacific",VLOOKUP(L1177,'Status Report'!B:AO,40,0),VLOOKUP(L1177,'Status Report'!B:AO,39,0)),AI1177="Direct shipment",IF(H1177="Asia Pacific",VLOOKUP(L1177,'Status Report'!B:AO,40,0),VLOOKUP(L1177,'Status Report'!B:AO,39,0)))</f>
        <v>0</v>
      </c>
      <c r="Z1177" s="20">
        <f t="shared" si="276"/>
        <v>0</v>
      </c>
      <c r="AA1177" s="20">
        <f t="shared" si="277"/>
        <v>488.28000000000003</v>
      </c>
      <c r="AB1177" s="21">
        <f>_xlfn.IFS(AI1177="Den Bosch",VLOOKUP(L1177,'Status Report'!B:AM,33,0),AI1177="Yantian",VLOOKUP(L1177,'Status Report'!B:AM,34,0),AI1177="",IF(H1177="Asia Pacific",VLOOKUP(L1177,'Status Report'!B:AM,34,0),VLOOKUP(L1177,'Status Report'!B:AM,33,0)),AI1177="Direct shipment",IF(H1177="Asia Pacific",VLOOKUP(L1177,'Status Report'!B:AM,34,0),VLOOKUP(L1177,'Status Report'!B:AM,33,0)))</f>
        <v>32.749500000000005</v>
      </c>
      <c r="AC1177" s="21">
        <f>VLOOKUP(L1177,'Status Report'!B:CE,82,0)</f>
        <v>0</v>
      </c>
      <c r="AD1177" s="21">
        <f t="shared" si="278"/>
        <v>32.749500000000005</v>
      </c>
      <c r="AE1177" s="63">
        <f>VLOOKUP(L1177,'Status Report'!B:W,20,0)</f>
        <v>36</v>
      </c>
      <c r="AF1177" s="63">
        <f>VLOOKUP(L1177,'Status Report'!B:W,21,0)</f>
        <v>33</v>
      </c>
      <c r="AG1177" s="63">
        <f>VLOOKUP(L1177,'Status Report'!B:W,22,0)</f>
        <v>7</v>
      </c>
      <c r="AH1177" s="22">
        <f t="shared" si="279"/>
        <v>0.108108</v>
      </c>
      <c r="AI1177" t="s">
        <v>990</v>
      </c>
      <c r="AK1177" s="63">
        <f>IFERROR(VLOOKUP(G1177,ASEAN!A:A,1,0),0)</f>
        <v>0</v>
      </c>
      <c r="AL1177" s="63" t="str">
        <f>IFERROR(VLOOKUP(D1177,'[3]customer specs'!$B$1:$D$65536,3,0),0)</f>
        <v>pallet + label</v>
      </c>
      <c r="AM1177" s="64">
        <f t="shared" si="280"/>
        <v>0</v>
      </c>
      <c r="AN1177" s="64">
        <f t="shared" si="281"/>
        <v>0</v>
      </c>
      <c r="AO1177" s="63"/>
      <c r="AP1177" s="63"/>
      <c r="AQ1177" s="63" t="str">
        <f t="shared" si="282"/>
        <v>no</v>
      </c>
      <c r="AR1177" s="20">
        <f t="shared" si="283"/>
        <v>425.74350000000004</v>
      </c>
      <c r="AS1177" s="63"/>
      <c r="AT1177" s="23">
        <f t="shared" si="288"/>
        <v>0.12</v>
      </c>
      <c r="AU1177" s="65">
        <f t="shared" si="284"/>
        <v>37.215340909090912</v>
      </c>
      <c r="AV1177" s="65"/>
      <c r="AW1177" s="65">
        <f t="shared" si="285"/>
        <v>483.79943181818186</v>
      </c>
      <c r="AX1177" s="65"/>
      <c r="AY1177" s="63">
        <f>VLOOKUP(L1177,'Status Report'!B:CF,81,0)</f>
        <v>0</v>
      </c>
      <c r="AZ1177" s="63" t="str">
        <f>VLOOKUP(L1177,'Status Report'!B:S,18,0)</f>
        <v>Ellina Smirnova</v>
      </c>
      <c r="BB1177" s="63">
        <f>VLOOKUP(L1177,'Status Report'!B:Z,25,0)</f>
        <v>6</v>
      </c>
      <c r="BC1177" s="63">
        <f t="shared" si="286"/>
        <v>78</v>
      </c>
      <c r="BF1177">
        <f>VLOOKUP(L1177,'Status Report'!B:CE,82,0)</f>
        <v>0</v>
      </c>
      <c r="BG1177">
        <f>VLOOKUP(L1177,'Status Report'!B:CF,83,0)</f>
        <v>0</v>
      </c>
      <c r="BH1177">
        <f>VLOOKUP(L1177,'Status Report'!B:CG,84,0)</f>
        <v>0</v>
      </c>
      <c r="BI1177" t="s">
        <v>901</v>
      </c>
      <c r="BJ1177" t="s">
        <v>795</v>
      </c>
      <c r="BM1177" s="67">
        <f t="shared" si="287"/>
        <v>16</v>
      </c>
    </row>
    <row r="1178" spans="1:65" x14ac:dyDescent="0.25">
      <c r="A1178" s="68" t="str">
        <f>VLOOKUP(L1178,'Status Report'!B:CB,79,0)</f>
        <v>Heineken UCL</v>
      </c>
      <c r="C1178">
        <v>20006105</v>
      </c>
      <c r="D1178">
        <v>3090833</v>
      </c>
      <c r="E1178" t="s">
        <v>916</v>
      </c>
      <c r="F1178" t="s">
        <v>849</v>
      </c>
      <c r="G1178" t="str">
        <f>VLOOKUP(D1178,'[2]sold to'!$A:$H,8,0)</f>
        <v>Ivory Coast</v>
      </c>
      <c r="H1178" t="str">
        <f>VLOOKUP(D1178,'[2]sold to'!$A:$I,9,0)</f>
        <v>AMEE</v>
      </c>
      <c r="K1178">
        <v>740</v>
      </c>
      <c r="L1178">
        <v>88026502</v>
      </c>
      <c r="M1178" t="s">
        <v>326</v>
      </c>
      <c r="N1178">
        <v>15</v>
      </c>
      <c r="P1178" t="str">
        <f>VLOOKUP(L1178,'Status Report'!B:AA,26,0)</f>
        <v>Bangladesh</v>
      </c>
      <c r="Q1178" t="str">
        <f>VLOOKUP(L1178,'Status Report'!B:AB,27,0)</f>
        <v>Textiles-Clothing</v>
      </c>
      <c r="R1178">
        <f>VLOOKUP(L1178,'Status Report'!B:X,23,0)</f>
        <v>167</v>
      </c>
      <c r="S1178" t="str">
        <f>VLOOKUP(L1178,'Status Report'!B:T,19,0)</f>
        <v>Promocean The Netherlands BV</v>
      </c>
      <c r="T1178" s="62">
        <f>VLOOKUP(L1178,'Status Report'!B:E,4,0)</f>
        <v>3</v>
      </c>
      <c r="U1178" s="19">
        <f>_xlfn.IFS(AI1178="Den Bosch",VLOOKUP(L1178,'Status Report'!B:AM,35,0),AI1178="Yantian",VLOOKUP(L1178,'Status Report'!B:AM,36,0),AI1178="",IF(H1178="Asia Pacific",VLOOKUP(L1178,'Status Report'!B:AM,36,0),VLOOKUP(L1178,'Status Report'!B:AM,35,0)),AI1178="Direct shipment",IF(H1178="Asia Pacific",VLOOKUP(L1178,'Status Report'!B:AM,36,0),VLOOKUP(L1178,'Status Report'!B:AM,35,0)))</f>
        <v>39.06</v>
      </c>
      <c r="V1178" s="20">
        <f t="shared" si="274"/>
        <v>585.90000000000009</v>
      </c>
      <c r="W1178" s="19">
        <f>_xlfn.IFS(AI1178="Den Bosch",VLOOKUP(L1178,'Status Report'!B:AM,37,0),AI1178="Yantian",VLOOKUP(L1178,'Status Report'!B:AM,38,0),AI1178="",IF(H1178="Asia Pacific",VLOOKUP(L1178,'Status Report'!B:AM,38,0),VLOOKUP(L1178,'Status Report'!B:AM,37,0)),AI1178="Direct shipment",IF(H1178="Asia Pacific",VLOOKUP(L1178,'Status Report'!B:AM,38,0),VLOOKUP(L1178,'Status Report'!B:AM,37,0)))</f>
        <v>39.06</v>
      </c>
      <c r="X1178" s="20">
        <f t="shared" si="275"/>
        <v>585.90000000000009</v>
      </c>
      <c r="Y1178" s="20">
        <f>_xlfn.IFS(AI1178="Den Bosch",VLOOKUP(L1178,'Status Report'!B:AO,39,0),AI1178="Yantian",VLOOKUP(L1178,'Status Report'!B:AO,40,0),AI1178="",IF(H1178="Asia Pacific",VLOOKUP(L1178,'Status Report'!B:AO,40,0),VLOOKUP(L1178,'Status Report'!B:AO,39,0)),AI1178="Direct shipment",IF(H1178="Asia Pacific",VLOOKUP(L1178,'Status Report'!B:AO,40,0),VLOOKUP(L1178,'Status Report'!B:AO,39,0)))</f>
        <v>0</v>
      </c>
      <c r="Z1178" s="20">
        <f t="shared" si="276"/>
        <v>0</v>
      </c>
      <c r="AA1178" s="20">
        <f t="shared" si="277"/>
        <v>585.90000000000009</v>
      </c>
      <c r="AB1178" s="21">
        <f>_xlfn.IFS(AI1178="Den Bosch",VLOOKUP(L1178,'Status Report'!B:AM,33,0),AI1178="Yantian",VLOOKUP(L1178,'Status Report'!B:AM,34,0),AI1178="",IF(H1178="Asia Pacific",VLOOKUP(L1178,'Status Report'!B:AM,34,0),VLOOKUP(L1178,'Status Report'!B:AM,33,0)),AI1178="Direct shipment",IF(H1178="Asia Pacific",VLOOKUP(L1178,'Status Report'!B:AM,34,0),VLOOKUP(L1178,'Status Report'!B:AM,33,0)))</f>
        <v>34.030499999999996</v>
      </c>
      <c r="AC1178" s="21">
        <f>VLOOKUP(L1178,'Status Report'!B:CE,82,0)</f>
        <v>0</v>
      </c>
      <c r="AD1178" s="21">
        <f t="shared" si="278"/>
        <v>34.030499999999996</v>
      </c>
      <c r="AE1178" s="63">
        <f>VLOOKUP(L1178,'Status Report'!B:W,20,0)</f>
        <v>36</v>
      </c>
      <c r="AF1178" s="63">
        <f>VLOOKUP(L1178,'Status Report'!B:W,21,0)</f>
        <v>33</v>
      </c>
      <c r="AG1178" s="63">
        <f>VLOOKUP(L1178,'Status Report'!B:W,22,0)</f>
        <v>7</v>
      </c>
      <c r="AH1178" s="22">
        <f t="shared" si="279"/>
        <v>0.12474</v>
      </c>
      <c r="AI1178" t="s">
        <v>990</v>
      </c>
      <c r="AK1178" s="63">
        <f>IFERROR(VLOOKUP(G1178,ASEAN!A:A,1,0),0)</f>
        <v>0</v>
      </c>
      <c r="AL1178" s="63" t="str">
        <f>IFERROR(VLOOKUP(D1178,'[3]customer specs'!$B$1:$D$65536,3,0),0)</f>
        <v>pallet + label</v>
      </c>
      <c r="AM1178" s="64">
        <f t="shared" si="280"/>
        <v>0</v>
      </c>
      <c r="AN1178" s="64">
        <f t="shared" si="281"/>
        <v>0</v>
      </c>
      <c r="AO1178" s="63"/>
      <c r="AP1178" s="63"/>
      <c r="AQ1178" s="63" t="str">
        <f t="shared" si="282"/>
        <v>no</v>
      </c>
      <c r="AR1178" s="20">
        <f t="shared" si="283"/>
        <v>510.45749999999992</v>
      </c>
      <c r="AS1178" s="63"/>
      <c r="AT1178" s="23">
        <f t="shared" si="288"/>
        <v>0.12</v>
      </c>
      <c r="AU1178" s="65">
        <f t="shared" si="284"/>
        <v>38.671022727272721</v>
      </c>
      <c r="AV1178" s="65"/>
      <c r="AW1178" s="65">
        <f t="shared" si="285"/>
        <v>580.06534090909076</v>
      </c>
      <c r="AX1178" s="65"/>
      <c r="AY1178" s="63">
        <f>VLOOKUP(L1178,'Status Report'!B:CF,81,0)</f>
        <v>0</v>
      </c>
      <c r="AZ1178" s="63" t="str">
        <f>VLOOKUP(L1178,'Status Report'!B:S,18,0)</f>
        <v>Ellina Smirnova</v>
      </c>
      <c r="BB1178" s="63">
        <f>VLOOKUP(L1178,'Status Report'!B:Z,25,0)</f>
        <v>6</v>
      </c>
      <c r="BC1178" s="63">
        <f t="shared" si="286"/>
        <v>90</v>
      </c>
      <c r="BF1178">
        <f>VLOOKUP(L1178,'Status Report'!B:CE,82,0)</f>
        <v>0</v>
      </c>
      <c r="BG1178">
        <f>VLOOKUP(L1178,'Status Report'!B:CF,83,0)</f>
        <v>0</v>
      </c>
      <c r="BH1178">
        <f>VLOOKUP(L1178,'Status Report'!B:CG,84,0)</f>
        <v>0</v>
      </c>
      <c r="BI1178" t="s">
        <v>901</v>
      </c>
      <c r="BJ1178" t="s">
        <v>795</v>
      </c>
      <c r="BM1178" s="67">
        <f t="shared" si="287"/>
        <v>17</v>
      </c>
    </row>
    <row r="1179" spans="1:65" x14ac:dyDescent="0.25">
      <c r="A1179" s="68" t="str">
        <f>VLOOKUP(L1179,'Status Report'!B:CB,79,0)</f>
        <v>Heineken UCL</v>
      </c>
      <c r="C1179">
        <v>20006105</v>
      </c>
      <c r="D1179">
        <v>3090833</v>
      </c>
      <c r="E1179" t="s">
        <v>916</v>
      </c>
      <c r="F1179" t="s">
        <v>849</v>
      </c>
      <c r="G1179" t="str">
        <f>VLOOKUP(D1179,'[2]sold to'!$A:$H,8,0)</f>
        <v>Ivory Coast</v>
      </c>
      <c r="H1179" t="str">
        <f>VLOOKUP(D1179,'[2]sold to'!$A:$I,9,0)</f>
        <v>AMEE</v>
      </c>
      <c r="K1179">
        <v>750</v>
      </c>
      <c r="L1179">
        <v>88026503</v>
      </c>
      <c r="M1179" t="s">
        <v>327</v>
      </c>
      <c r="N1179">
        <v>21</v>
      </c>
      <c r="P1179" t="str">
        <f>VLOOKUP(L1179,'Status Report'!B:AA,26,0)</f>
        <v>Bangladesh</v>
      </c>
      <c r="Q1179" t="str">
        <f>VLOOKUP(L1179,'Status Report'!B:AB,27,0)</f>
        <v>Textiles-Clothing</v>
      </c>
      <c r="R1179">
        <f>VLOOKUP(L1179,'Status Report'!B:X,23,0)</f>
        <v>167</v>
      </c>
      <c r="S1179" t="str">
        <f>VLOOKUP(L1179,'Status Report'!B:T,19,0)</f>
        <v>Promocean The Netherlands BV</v>
      </c>
      <c r="T1179" s="62">
        <f>VLOOKUP(L1179,'Status Report'!B:E,4,0)</f>
        <v>3</v>
      </c>
      <c r="U1179" s="19">
        <f>_xlfn.IFS(AI1179="Den Bosch",VLOOKUP(L1179,'Status Report'!B:AM,35,0),AI1179="Yantian",VLOOKUP(L1179,'Status Report'!B:AM,36,0),AI1179="",IF(H1179="Asia Pacific",VLOOKUP(L1179,'Status Report'!B:AM,36,0),VLOOKUP(L1179,'Status Report'!B:AM,35,0)),AI1179="Direct shipment",IF(H1179="Asia Pacific",VLOOKUP(L1179,'Status Report'!B:AM,36,0),VLOOKUP(L1179,'Status Report'!B:AM,35,0)))</f>
        <v>39.06</v>
      </c>
      <c r="V1179" s="20">
        <f t="shared" si="274"/>
        <v>820.26</v>
      </c>
      <c r="W1179" s="19">
        <f>_xlfn.IFS(AI1179="Den Bosch",VLOOKUP(L1179,'Status Report'!B:AM,37,0),AI1179="Yantian",VLOOKUP(L1179,'Status Report'!B:AM,38,0),AI1179="",IF(H1179="Asia Pacific",VLOOKUP(L1179,'Status Report'!B:AM,38,0),VLOOKUP(L1179,'Status Report'!B:AM,37,0)),AI1179="Direct shipment",IF(H1179="Asia Pacific",VLOOKUP(L1179,'Status Report'!B:AM,38,0),VLOOKUP(L1179,'Status Report'!B:AM,37,0)))</f>
        <v>39.06</v>
      </c>
      <c r="X1179" s="20">
        <f t="shared" si="275"/>
        <v>820.26</v>
      </c>
      <c r="Y1179" s="20">
        <f>_xlfn.IFS(AI1179="Den Bosch",VLOOKUP(L1179,'Status Report'!B:AO,39,0),AI1179="Yantian",VLOOKUP(L1179,'Status Report'!B:AO,40,0),AI1179="",IF(H1179="Asia Pacific",VLOOKUP(L1179,'Status Report'!B:AO,40,0),VLOOKUP(L1179,'Status Report'!B:AO,39,0)),AI1179="Direct shipment",IF(H1179="Asia Pacific",VLOOKUP(L1179,'Status Report'!B:AO,40,0),VLOOKUP(L1179,'Status Report'!B:AO,39,0)))</f>
        <v>0</v>
      </c>
      <c r="Z1179" s="20">
        <f t="shared" si="276"/>
        <v>0</v>
      </c>
      <c r="AA1179" s="20">
        <f t="shared" si="277"/>
        <v>820.26</v>
      </c>
      <c r="AB1179" s="21">
        <f>_xlfn.IFS(AI1179="Den Bosch",VLOOKUP(L1179,'Status Report'!B:AM,33,0),AI1179="Yantian",VLOOKUP(L1179,'Status Report'!B:AM,34,0),AI1179="",IF(H1179="Asia Pacific",VLOOKUP(L1179,'Status Report'!B:AM,34,0),VLOOKUP(L1179,'Status Report'!B:AM,33,0)),AI1179="Direct shipment",IF(H1179="Asia Pacific",VLOOKUP(L1179,'Status Report'!B:AM,34,0),VLOOKUP(L1179,'Status Report'!B:AM,33,0)))</f>
        <v>34.030499999999996</v>
      </c>
      <c r="AC1179" s="21">
        <f>VLOOKUP(L1179,'Status Report'!B:CE,82,0)</f>
        <v>0</v>
      </c>
      <c r="AD1179" s="21">
        <f t="shared" si="278"/>
        <v>34.030499999999996</v>
      </c>
      <c r="AE1179" s="63">
        <f>VLOOKUP(L1179,'Status Report'!B:W,20,0)</f>
        <v>36</v>
      </c>
      <c r="AF1179" s="63">
        <f>VLOOKUP(L1179,'Status Report'!B:W,21,0)</f>
        <v>33</v>
      </c>
      <c r="AG1179" s="63">
        <f>VLOOKUP(L1179,'Status Report'!B:W,22,0)</f>
        <v>7</v>
      </c>
      <c r="AH1179" s="22">
        <f t="shared" si="279"/>
        <v>0.17463600000000001</v>
      </c>
      <c r="AI1179" t="s">
        <v>990</v>
      </c>
      <c r="AK1179" s="63">
        <f>IFERROR(VLOOKUP(G1179,ASEAN!A:A,1,0),0)</f>
        <v>0</v>
      </c>
      <c r="AL1179" s="63" t="str">
        <f>IFERROR(VLOOKUP(D1179,'[3]customer specs'!$B$1:$D$65536,3,0),0)</f>
        <v>pallet + label</v>
      </c>
      <c r="AM1179" s="64">
        <f t="shared" si="280"/>
        <v>0</v>
      </c>
      <c r="AN1179" s="64">
        <f t="shared" si="281"/>
        <v>0</v>
      </c>
      <c r="AO1179" s="63"/>
      <c r="AP1179" s="63"/>
      <c r="AQ1179" s="63" t="str">
        <f t="shared" si="282"/>
        <v>no</v>
      </c>
      <c r="AR1179" s="20">
        <f t="shared" si="283"/>
        <v>714.64049999999997</v>
      </c>
      <c r="AS1179" s="63"/>
      <c r="AT1179" s="23">
        <f t="shared" si="288"/>
        <v>0.12</v>
      </c>
      <c r="AU1179" s="65">
        <f t="shared" si="284"/>
        <v>38.671022727272721</v>
      </c>
      <c r="AV1179" s="65"/>
      <c r="AW1179" s="65">
        <f t="shared" si="285"/>
        <v>812.09147727272716</v>
      </c>
      <c r="AX1179" s="65"/>
      <c r="AY1179" s="63">
        <f>VLOOKUP(L1179,'Status Report'!B:CF,81,0)</f>
        <v>0</v>
      </c>
      <c r="AZ1179" s="63" t="str">
        <f>VLOOKUP(L1179,'Status Report'!B:S,18,0)</f>
        <v>Ellina Smirnova</v>
      </c>
      <c r="BB1179" s="63">
        <f>VLOOKUP(L1179,'Status Report'!B:Z,25,0)</f>
        <v>6</v>
      </c>
      <c r="BC1179" s="63">
        <f t="shared" si="286"/>
        <v>126</v>
      </c>
      <c r="BF1179">
        <f>VLOOKUP(L1179,'Status Report'!B:CE,82,0)</f>
        <v>0</v>
      </c>
      <c r="BG1179">
        <f>VLOOKUP(L1179,'Status Report'!B:CF,83,0)</f>
        <v>0</v>
      </c>
      <c r="BH1179">
        <f>VLOOKUP(L1179,'Status Report'!B:CG,84,0)</f>
        <v>0</v>
      </c>
      <c r="BI1179" t="s">
        <v>901</v>
      </c>
      <c r="BJ1179" t="s">
        <v>795</v>
      </c>
      <c r="BM1179" s="67">
        <f t="shared" si="287"/>
        <v>23</v>
      </c>
    </row>
    <row r="1180" spans="1:65" x14ac:dyDescent="0.25">
      <c r="A1180" s="68" t="str">
        <f>VLOOKUP(L1180,'Status Report'!B:CB,79,0)</f>
        <v>Heineken</v>
      </c>
      <c r="C1180">
        <v>20006105</v>
      </c>
      <c r="D1180">
        <v>3090833</v>
      </c>
      <c r="E1180" t="s">
        <v>916</v>
      </c>
      <c r="F1180" t="s">
        <v>849</v>
      </c>
      <c r="G1180" t="str">
        <f>VLOOKUP(D1180,'[2]sold to'!$A:$H,8,0)</f>
        <v>Ivory Coast</v>
      </c>
      <c r="H1180" t="str">
        <f>VLOOKUP(D1180,'[2]sold to'!$A:$I,9,0)</f>
        <v>AMEE</v>
      </c>
      <c r="K1180">
        <v>580</v>
      </c>
      <c r="L1180">
        <v>88026267</v>
      </c>
      <c r="M1180" t="s">
        <v>267</v>
      </c>
      <c r="N1180">
        <v>34</v>
      </c>
      <c r="P1180" t="str">
        <f>VLOOKUP(L1180,'Status Report'!B:AA,26,0)</f>
        <v>Bangladesh</v>
      </c>
      <c r="Q1180" t="str">
        <f>VLOOKUP(L1180,'Status Report'!B:AB,27,0)</f>
        <v>Textiles-Clothing</v>
      </c>
      <c r="R1180">
        <f>VLOOKUP(L1180,'Status Report'!B:X,23,0)</f>
        <v>417</v>
      </c>
      <c r="S1180" t="str">
        <f>VLOOKUP(L1180,'Status Report'!B:T,19,0)</f>
        <v>Promocean The Netherlands BV</v>
      </c>
      <c r="T1180" s="62">
        <f>VLOOKUP(L1180,'Status Report'!B:E,4,0)</f>
        <v>3</v>
      </c>
      <c r="U1180" s="19">
        <f>_xlfn.IFS(AI1180="Den Bosch",VLOOKUP(L1180,'Status Report'!B:AM,35,0),AI1180="Yantian",VLOOKUP(L1180,'Status Report'!B:AM,36,0),AI1180="",IF(H1180="Asia Pacific",VLOOKUP(L1180,'Status Report'!B:AM,36,0),VLOOKUP(L1180,'Status Report'!B:AM,35,0)),AI1180="Direct shipment",IF(H1180="Asia Pacific",VLOOKUP(L1180,'Status Report'!B:AM,36,0),VLOOKUP(L1180,'Status Report'!B:AM,35,0)))</f>
        <v>35.46</v>
      </c>
      <c r="V1180" s="20">
        <f t="shared" si="274"/>
        <v>1205.6400000000001</v>
      </c>
      <c r="W1180" s="19">
        <f>_xlfn.IFS(AI1180="Den Bosch",VLOOKUP(L1180,'Status Report'!B:AM,37,0),AI1180="Yantian",VLOOKUP(L1180,'Status Report'!B:AM,38,0),AI1180="",IF(H1180="Asia Pacific",VLOOKUP(L1180,'Status Report'!B:AM,38,0),VLOOKUP(L1180,'Status Report'!B:AM,37,0)),AI1180="Direct shipment",IF(H1180="Asia Pacific",VLOOKUP(L1180,'Status Report'!B:AM,38,0),VLOOKUP(L1180,'Status Report'!B:AM,37,0)))</f>
        <v>35.46</v>
      </c>
      <c r="X1180" s="20">
        <f t="shared" si="275"/>
        <v>1205.6400000000001</v>
      </c>
      <c r="Y1180" s="20">
        <f>_xlfn.IFS(AI1180="Den Bosch",VLOOKUP(L1180,'Status Report'!B:AO,39,0),AI1180="Yantian",VLOOKUP(L1180,'Status Report'!B:AO,40,0),AI1180="",IF(H1180="Asia Pacific",VLOOKUP(L1180,'Status Report'!B:AO,40,0),VLOOKUP(L1180,'Status Report'!B:AO,39,0)),AI1180="Direct shipment",IF(H1180="Asia Pacific",VLOOKUP(L1180,'Status Report'!B:AO,40,0),VLOOKUP(L1180,'Status Report'!B:AO,39,0)))</f>
        <v>0</v>
      </c>
      <c r="Z1180" s="20">
        <f t="shared" si="276"/>
        <v>0</v>
      </c>
      <c r="AA1180" s="20">
        <f t="shared" si="277"/>
        <v>1205.6400000000001</v>
      </c>
      <c r="AB1180" s="21">
        <f>_xlfn.IFS(AI1180="Den Bosch",VLOOKUP(L1180,'Status Report'!B:AM,33,0),AI1180="Yantian",VLOOKUP(L1180,'Status Report'!B:AM,34,0),AI1180="",IF(H1180="Asia Pacific",VLOOKUP(L1180,'Status Report'!B:AM,34,0),VLOOKUP(L1180,'Status Report'!B:AM,33,0)),AI1180="Direct shipment",IF(H1180="Asia Pacific",VLOOKUP(L1180,'Status Report'!B:AM,34,0),VLOOKUP(L1180,'Status Report'!B:AM,33,0)))</f>
        <v>30.723000000000003</v>
      </c>
      <c r="AC1180" s="21">
        <f>VLOOKUP(L1180,'Status Report'!B:CE,82,0)</f>
        <v>0</v>
      </c>
      <c r="AD1180" s="21">
        <f t="shared" si="278"/>
        <v>30.723000000000003</v>
      </c>
      <c r="AE1180" s="63">
        <f>VLOOKUP(L1180,'Status Report'!B:W,20,0)</f>
        <v>28</v>
      </c>
      <c r="AF1180" s="63">
        <f>VLOOKUP(L1180,'Status Report'!B:W,21,0)</f>
        <v>15</v>
      </c>
      <c r="AG1180" s="63">
        <f>VLOOKUP(L1180,'Status Report'!B:W,22,0)</f>
        <v>12</v>
      </c>
      <c r="AH1180" s="22">
        <f t="shared" si="279"/>
        <v>0.17136000000000001</v>
      </c>
      <c r="AI1180" t="s">
        <v>990</v>
      </c>
      <c r="AK1180" s="63">
        <f>IFERROR(VLOOKUP(G1180,ASEAN!A:A,1,0),0)</f>
        <v>0</v>
      </c>
      <c r="AL1180" s="63" t="str">
        <f>IFERROR(VLOOKUP(D1180,'[3]customer specs'!$B$1:$D$65536,3,0),0)</f>
        <v>pallet + label</v>
      </c>
      <c r="AM1180" s="64">
        <f t="shared" si="280"/>
        <v>0</v>
      </c>
      <c r="AN1180" s="64">
        <f t="shared" si="281"/>
        <v>0</v>
      </c>
      <c r="AO1180" s="63"/>
      <c r="AP1180" s="63"/>
      <c r="AQ1180" s="63" t="str">
        <f t="shared" si="282"/>
        <v>no</v>
      </c>
      <c r="AR1180" s="20">
        <f t="shared" si="283"/>
        <v>1044.5820000000001</v>
      </c>
      <c r="AS1180" s="63"/>
      <c r="AT1180" s="23">
        <f t="shared" si="288"/>
        <v>0.12</v>
      </c>
      <c r="AU1180" s="65">
        <f t="shared" si="284"/>
        <v>34.912500000000001</v>
      </c>
      <c r="AV1180" s="65"/>
      <c r="AW1180" s="65">
        <f t="shared" si="285"/>
        <v>1187.0250000000001</v>
      </c>
      <c r="AX1180" s="65"/>
      <c r="AY1180" s="63">
        <f>VLOOKUP(L1180,'Status Report'!B:CF,81,0)</f>
        <v>0</v>
      </c>
      <c r="AZ1180" s="63" t="str">
        <f>VLOOKUP(L1180,'Status Report'!B:S,18,0)</f>
        <v>Ellina Smirnova</v>
      </c>
      <c r="BB1180" s="63">
        <f>VLOOKUP(L1180,'Status Report'!B:Z,25,0)</f>
        <v>6</v>
      </c>
      <c r="BC1180" s="63">
        <f t="shared" si="286"/>
        <v>204</v>
      </c>
      <c r="BF1180">
        <f>VLOOKUP(L1180,'Status Report'!B:CE,82,0)</f>
        <v>0</v>
      </c>
      <c r="BG1180">
        <f>VLOOKUP(L1180,'Status Report'!B:CF,83,0)</f>
        <v>0</v>
      </c>
      <c r="BH1180">
        <f>VLOOKUP(L1180,'Status Report'!B:CG,84,0)</f>
        <v>0</v>
      </c>
      <c r="BI1180" t="s">
        <v>901</v>
      </c>
      <c r="BJ1180" t="s">
        <v>795</v>
      </c>
      <c r="BM1180" s="67">
        <f t="shared" si="287"/>
        <v>62</v>
      </c>
    </row>
    <row r="1181" spans="1:65" x14ac:dyDescent="0.25">
      <c r="A1181" s="68" t="str">
        <f>VLOOKUP(L1181,'Status Report'!B:CB,79,0)</f>
        <v>Heineken</v>
      </c>
      <c r="C1181">
        <v>20006105</v>
      </c>
      <c r="D1181">
        <v>3090833</v>
      </c>
      <c r="E1181" t="s">
        <v>916</v>
      </c>
      <c r="F1181" t="s">
        <v>849</v>
      </c>
      <c r="G1181" t="str">
        <f>VLOOKUP(D1181,'[2]sold to'!$A:$H,8,0)</f>
        <v>Ivory Coast</v>
      </c>
      <c r="H1181" t="str">
        <f>VLOOKUP(D1181,'[2]sold to'!$A:$I,9,0)</f>
        <v>AMEE</v>
      </c>
      <c r="K1181">
        <v>590</v>
      </c>
      <c r="L1181">
        <v>88026268</v>
      </c>
      <c r="M1181" t="s">
        <v>268</v>
      </c>
      <c r="N1181">
        <v>57</v>
      </c>
      <c r="P1181" t="str">
        <f>VLOOKUP(L1181,'Status Report'!B:AA,26,0)</f>
        <v>Bangladesh</v>
      </c>
      <c r="Q1181" t="str">
        <f>VLOOKUP(L1181,'Status Report'!B:AB,27,0)</f>
        <v>Textiles-Clothing</v>
      </c>
      <c r="R1181">
        <f>VLOOKUP(L1181,'Status Report'!B:X,23,0)</f>
        <v>417</v>
      </c>
      <c r="S1181" t="str">
        <f>VLOOKUP(L1181,'Status Report'!B:T,19,0)</f>
        <v>Promocean The Netherlands BV</v>
      </c>
      <c r="T1181" s="62">
        <f>VLOOKUP(L1181,'Status Report'!B:E,4,0)</f>
        <v>3</v>
      </c>
      <c r="U1181" s="19">
        <f>_xlfn.IFS(AI1181="Den Bosch",VLOOKUP(L1181,'Status Report'!B:AM,35,0),AI1181="Yantian",VLOOKUP(L1181,'Status Report'!B:AM,36,0),AI1181="",IF(H1181="Asia Pacific",VLOOKUP(L1181,'Status Report'!B:AM,36,0),VLOOKUP(L1181,'Status Report'!B:AM,35,0)),AI1181="Direct shipment",IF(H1181="Asia Pacific",VLOOKUP(L1181,'Status Report'!B:AM,36,0),VLOOKUP(L1181,'Status Report'!B:AM,35,0)))</f>
        <v>35.46</v>
      </c>
      <c r="V1181" s="20">
        <f t="shared" si="274"/>
        <v>2021.22</v>
      </c>
      <c r="W1181" s="19">
        <f>_xlfn.IFS(AI1181="Den Bosch",VLOOKUP(L1181,'Status Report'!B:AM,37,0),AI1181="Yantian",VLOOKUP(L1181,'Status Report'!B:AM,38,0),AI1181="",IF(H1181="Asia Pacific",VLOOKUP(L1181,'Status Report'!B:AM,38,0),VLOOKUP(L1181,'Status Report'!B:AM,37,0)),AI1181="Direct shipment",IF(H1181="Asia Pacific",VLOOKUP(L1181,'Status Report'!B:AM,38,0),VLOOKUP(L1181,'Status Report'!B:AM,37,0)))</f>
        <v>35.46</v>
      </c>
      <c r="X1181" s="20">
        <f t="shared" si="275"/>
        <v>2021.22</v>
      </c>
      <c r="Y1181" s="20">
        <f>_xlfn.IFS(AI1181="Den Bosch",VLOOKUP(L1181,'Status Report'!B:AO,39,0),AI1181="Yantian",VLOOKUP(L1181,'Status Report'!B:AO,40,0),AI1181="",IF(H1181="Asia Pacific",VLOOKUP(L1181,'Status Report'!B:AO,40,0),VLOOKUP(L1181,'Status Report'!B:AO,39,0)),AI1181="Direct shipment",IF(H1181="Asia Pacific",VLOOKUP(L1181,'Status Report'!B:AO,40,0),VLOOKUP(L1181,'Status Report'!B:AO,39,0)))</f>
        <v>0</v>
      </c>
      <c r="Z1181" s="20">
        <f t="shared" si="276"/>
        <v>0</v>
      </c>
      <c r="AA1181" s="20">
        <f t="shared" si="277"/>
        <v>2021.22</v>
      </c>
      <c r="AB1181" s="21">
        <f>_xlfn.IFS(AI1181="Den Bosch",VLOOKUP(L1181,'Status Report'!B:AM,33,0),AI1181="Yantian",VLOOKUP(L1181,'Status Report'!B:AM,34,0),AI1181="",IF(H1181="Asia Pacific",VLOOKUP(L1181,'Status Report'!B:AM,34,0),VLOOKUP(L1181,'Status Report'!B:AM,33,0)),AI1181="Direct shipment",IF(H1181="Asia Pacific",VLOOKUP(L1181,'Status Report'!B:AM,34,0),VLOOKUP(L1181,'Status Report'!B:AM,33,0)))</f>
        <v>30.723000000000003</v>
      </c>
      <c r="AC1181" s="21">
        <f>VLOOKUP(L1181,'Status Report'!B:CE,82,0)</f>
        <v>0</v>
      </c>
      <c r="AD1181" s="21">
        <f t="shared" si="278"/>
        <v>30.723000000000003</v>
      </c>
      <c r="AE1181" s="63">
        <f>VLOOKUP(L1181,'Status Report'!B:W,20,0)</f>
        <v>28</v>
      </c>
      <c r="AF1181" s="63">
        <f>VLOOKUP(L1181,'Status Report'!B:W,21,0)</f>
        <v>15</v>
      </c>
      <c r="AG1181" s="63">
        <f>VLOOKUP(L1181,'Status Report'!B:W,22,0)</f>
        <v>12</v>
      </c>
      <c r="AH1181" s="22">
        <f t="shared" si="279"/>
        <v>0.28727999999999998</v>
      </c>
      <c r="AI1181" t="s">
        <v>990</v>
      </c>
      <c r="AK1181" s="63">
        <f>IFERROR(VLOOKUP(G1181,ASEAN!A:A,1,0),0)</f>
        <v>0</v>
      </c>
      <c r="AL1181" s="63" t="str">
        <f>IFERROR(VLOOKUP(D1181,'[3]customer specs'!$B$1:$D$65536,3,0),0)</f>
        <v>pallet + label</v>
      </c>
      <c r="AM1181" s="64">
        <f t="shared" si="280"/>
        <v>0</v>
      </c>
      <c r="AN1181" s="64">
        <f t="shared" si="281"/>
        <v>0</v>
      </c>
      <c r="AO1181" s="63"/>
      <c r="AP1181" s="63"/>
      <c r="AQ1181" s="63" t="str">
        <f t="shared" si="282"/>
        <v>no</v>
      </c>
      <c r="AR1181" s="20">
        <f t="shared" si="283"/>
        <v>1751.2110000000002</v>
      </c>
      <c r="AS1181" s="63"/>
      <c r="AT1181" s="23">
        <f t="shared" si="288"/>
        <v>0.12</v>
      </c>
      <c r="AU1181" s="65">
        <f t="shared" si="284"/>
        <v>34.912500000000001</v>
      </c>
      <c r="AV1181" s="65"/>
      <c r="AW1181" s="65">
        <f t="shared" si="285"/>
        <v>1990.0125</v>
      </c>
      <c r="AX1181" s="65"/>
      <c r="AY1181" s="63">
        <f>VLOOKUP(L1181,'Status Report'!B:CF,81,0)</f>
        <v>0</v>
      </c>
      <c r="AZ1181" s="63" t="str">
        <f>VLOOKUP(L1181,'Status Report'!B:S,18,0)</f>
        <v>Ellina Smirnova</v>
      </c>
      <c r="BB1181" s="63">
        <f>VLOOKUP(L1181,'Status Report'!B:Z,25,0)</f>
        <v>6</v>
      </c>
      <c r="BC1181" s="63">
        <f t="shared" si="286"/>
        <v>342</v>
      </c>
      <c r="BF1181">
        <f>VLOOKUP(L1181,'Status Report'!B:CE,82,0)</f>
        <v>0</v>
      </c>
      <c r="BG1181">
        <f>VLOOKUP(L1181,'Status Report'!B:CF,83,0)</f>
        <v>0</v>
      </c>
      <c r="BH1181">
        <f>VLOOKUP(L1181,'Status Report'!B:CG,84,0)</f>
        <v>0</v>
      </c>
      <c r="BI1181" t="s">
        <v>901</v>
      </c>
      <c r="BJ1181" t="s">
        <v>795</v>
      </c>
      <c r="BM1181" s="67">
        <f t="shared" si="287"/>
        <v>220</v>
      </c>
    </row>
    <row r="1182" spans="1:65" x14ac:dyDescent="0.25">
      <c r="A1182" s="68" t="str">
        <f>VLOOKUP(L1182,'Status Report'!B:CB,79,0)</f>
        <v>Heineken</v>
      </c>
      <c r="C1182">
        <v>20006105</v>
      </c>
      <c r="D1182">
        <v>3090833</v>
      </c>
      <c r="E1182" t="s">
        <v>916</v>
      </c>
      <c r="F1182" t="s">
        <v>849</v>
      </c>
      <c r="G1182" t="str">
        <f>VLOOKUP(D1182,'[2]sold to'!$A:$H,8,0)</f>
        <v>Ivory Coast</v>
      </c>
      <c r="H1182" t="str">
        <f>VLOOKUP(D1182,'[2]sold to'!$A:$I,9,0)</f>
        <v>AMEE</v>
      </c>
      <c r="K1182">
        <v>600</v>
      </c>
      <c r="L1182">
        <v>88026269</v>
      </c>
      <c r="M1182" t="s">
        <v>269</v>
      </c>
      <c r="N1182">
        <v>79</v>
      </c>
      <c r="P1182" t="str">
        <f>VLOOKUP(L1182,'Status Report'!B:AA,26,0)</f>
        <v>Bangladesh</v>
      </c>
      <c r="Q1182" t="str">
        <f>VLOOKUP(L1182,'Status Report'!B:AB,27,0)</f>
        <v>Textiles-Clothing</v>
      </c>
      <c r="R1182">
        <f>VLOOKUP(L1182,'Status Report'!B:X,23,0)</f>
        <v>417</v>
      </c>
      <c r="S1182" t="str">
        <f>VLOOKUP(L1182,'Status Report'!B:T,19,0)</f>
        <v>Promocean The Netherlands BV</v>
      </c>
      <c r="T1182" s="62">
        <f>VLOOKUP(L1182,'Status Report'!B:E,4,0)</f>
        <v>3</v>
      </c>
      <c r="U1182" s="19">
        <f>_xlfn.IFS(AI1182="Den Bosch",VLOOKUP(L1182,'Status Report'!B:AM,35,0),AI1182="Yantian",VLOOKUP(L1182,'Status Report'!B:AM,36,0),AI1182="",IF(H1182="Asia Pacific",VLOOKUP(L1182,'Status Report'!B:AM,36,0),VLOOKUP(L1182,'Status Report'!B:AM,35,0)),AI1182="Direct shipment",IF(H1182="Asia Pacific",VLOOKUP(L1182,'Status Report'!B:AM,36,0),VLOOKUP(L1182,'Status Report'!B:AM,35,0)))</f>
        <v>35.46</v>
      </c>
      <c r="V1182" s="20">
        <f t="shared" si="274"/>
        <v>2801.34</v>
      </c>
      <c r="W1182" s="19">
        <f>_xlfn.IFS(AI1182="Den Bosch",VLOOKUP(L1182,'Status Report'!B:AM,37,0),AI1182="Yantian",VLOOKUP(L1182,'Status Report'!B:AM,38,0),AI1182="",IF(H1182="Asia Pacific",VLOOKUP(L1182,'Status Report'!B:AM,38,0),VLOOKUP(L1182,'Status Report'!B:AM,37,0)),AI1182="Direct shipment",IF(H1182="Asia Pacific",VLOOKUP(L1182,'Status Report'!B:AM,38,0),VLOOKUP(L1182,'Status Report'!B:AM,37,0)))</f>
        <v>35.46</v>
      </c>
      <c r="X1182" s="20">
        <f t="shared" si="275"/>
        <v>2801.34</v>
      </c>
      <c r="Y1182" s="20">
        <f>_xlfn.IFS(AI1182="Den Bosch",VLOOKUP(L1182,'Status Report'!B:AO,39,0),AI1182="Yantian",VLOOKUP(L1182,'Status Report'!B:AO,40,0),AI1182="",IF(H1182="Asia Pacific",VLOOKUP(L1182,'Status Report'!B:AO,40,0),VLOOKUP(L1182,'Status Report'!B:AO,39,0)),AI1182="Direct shipment",IF(H1182="Asia Pacific",VLOOKUP(L1182,'Status Report'!B:AO,40,0),VLOOKUP(L1182,'Status Report'!B:AO,39,0)))</f>
        <v>0</v>
      </c>
      <c r="Z1182" s="20">
        <f t="shared" si="276"/>
        <v>0</v>
      </c>
      <c r="AA1182" s="20">
        <f t="shared" si="277"/>
        <v>2801.34</v>
      </c>
      <c r="AB1182" s="21">
        <f>_xlfn.IFS(AI1182="Den Bosch",VLOOKUP(L1182,'Status Report'!B:AM,33,0),AI1182="Yantian",VLOOKUP(L1182,'Status Report'!B:AM,34,0),AI1182="",IF(H1182="Asia Pacific",VLOOKUP(L1182,'Status Report'!B:AM,34,0),VLOOKUP(L1182,'Status Report'!B:AM,33,0)),AI1182="Direct shipment",IF(H1182="Asia Pacific",VLOOKUP(L1182,'Status Report'!B:AM,34,0),VLOOKUP(L1182,'Status Report'!B:AM,33,0)))</f>
        <v>30.723000000000003</v>
      </c>
      <c r="AC1182" s="21">
        <f>VLOOKUP(L1182,'Status Report'!B:CE,82,0)</f>
        <v>0</v>
      </c>
      <c r="AD1182" s="21">
        <f t="shared" si="278"/>
        <v>30.723000000000003</v>
      </c>
      <c r="AE1182" s="63">
        <f>VLOOKUP(L1182,'Status Report'!B:W,20,0)</f>
        <v>28</v>
      </c>
      <c r="AF1182" s="63">
        <f>VLOOKUP(L1182,'Status Report'!B:W,21,0)</f>
        <v>15</v>
      </c>
      <c r="AG1182" s="63">
        <f>VLOOKUP(L1182,'Status Report'!B:W,22,0)</f>
        <v>12</v>
      </c>
      <c r="AH1182" s="22">
        <f t="shared" si="279"/>
        <v>0.39816000000000001</v>
      </c>
      <c r="AI1182" t="s">
        <v>990</v>
      </c>
      <c r="AK1182" s="63">
        <f>IFERROR(VLOOKUP(G1182,ASEAN!A:A,1,0),0)</f>
        <v>0</v>
      </c>
      <c r="AL1182" s="63" t="str">
        <f>IFERROR(VLOOKUP(D1182,'[3]customer specs'!$B$1:$D$65536,3,0),0)</f>
        <v>pallet + label</v>
      </c>
      <c r="AM1182" s="64">
        <f t="shared" si="280"/>
        <v>0</v>
      </c>
      <c r="AN1182" s="64">
        <f t="shared" si="281"/>
        <v>0</v>
      </c>
      <c r="AO1182" s="63"/>
      <c r="AP1182" s="63"/>
      <c r="AQ1182" s="63" t="str">
        <f t="shared" si="282"/>
        <v>no</v>
      </c>
      <c r="AR1182" s="20">
        <f t="shared" si="283"/>
        <v>2427.1170000000002</v>
      </c>
      <c r="AS1182" s="63"/>
      <c r="AT1182" s="23">
        <f t="shared" si="288"/>
        <v>0.12</v>
      </c>
      <c r="AU1182" s="65">
        <f t="shared" si="284"/>
        <v>34.912500000000001</v>
      </c>
      <c r="AV1182" s="65"/>
      <c r="AW1182" s="65">
        <f t="shared" si="285"/>
        <v>2758.0875000000001</v>
      </c>
      <c r="AX1182" s="65"/>
      <c r="AY1182" s="63">
        <f>VLOOKUP(L1182,'Status Report'!B:CF,81,0)</f>
        <v>0</v>
      </c>
      <c r="AZ1182" s="63" t="str">
        <f>VLOOKUP(L1182,'Status Report'!B:S,18,0)</f>
        <v>Ellina Smirnova</v>
      </c>
      <c r="BB1182" s="63">
        <f>VLOOKUP(L1182,'Status Report'!B:Z,25,0)</f>
        <v>6</v>
      </c>
      <c r="BC1182" s="63">
        <f t="shared" si="286"/>
        <v>474</v>
      </c>
      <c r="BF1182">
        <f>VLOOKUP(L1182,'Status Report'!B:CE,82,0)</f>
        <v>0</v>
      </c>
      <c r="BG1182">
        <f>VLOOKUP(L1182,'Status Report'!B:CF,83,0)</f>
        <v>0</v>
      </c>
      <c r="BH1182">
        <f>VLOOKUP(L1182,'Status Report'!B:CG,84,0)</f>
        <v>0</v>
      </c>
      <c r="BI1182" t="s">
        <v>901</v>
      </c>
      <c r="BJ1182" t="s">
        <v>795</v>
      </c>
      <c r="BM1182" s="67">
        <f t="shared" si="287"/>
        <v>103</v>
      </c>
    </row>
    <row r="1183" spans="1:65" x14ac:dyDescent="0.25">
      <c r="A1183" s="68" t="str">
        <f>VLOOKUP(L1183,'Status Report'!B:CB,79,0)</f>
        <v>Heineken</v>
      </c>
      <c r="C1183">
        <v>20006105</v>
      </c>
      <c r="D1183">
        <v>3090833</v>
      </c>
      <c r="E1183" t="s">
        <v>916</v>
      </c>
      <c r="F1183" t="s">
        <v>849</v>
      </c>
      <c r="G1183" t="str">
        <f>VLOOKUP(D1183,'[2]sold to'!$A:$H,8,0)</f>
        <v>Ivory Coast</v>
      </c>
      <c r="H1183" t="str">
        <f>VLOOKUP(D1183,'[2]sold to'!$A:$I,9,0)</f>
        <v>AMEE</v>
      </c>
      <c r="K1183">
        <v>610</v>
      </c>
      <c r="L1183">
        <v>88026270</v>
      </c>
      <c r="M1183" t="s">
        <v>270</v>
      </c>
      <c r="N1183">
        <v>45</v>
      </c>
      <c r="P1183" t="str">
        <f>VLOOKUP(L1183,'Status Report'!B:AA,26,0)</f>
        <v>Bangladesh</v>
      </c>
      <c r="Q1183" t="str">
        <f>VLOOKUP(L1183,'Status Report'!B:AB,27,0)</f>
        <v>Textiles-Clothing</v>
      </c>
      <c r="R1183">
        <f>VLOOKUP(L1183,'Status Report'!B:X,23,0)</f>
        <v>417</v>
      </c>
      <c r="S1183" t="str">
        <f>VLOOKUP(L1183,'Status Report'!B:T,19,0)</f>
        <v>Promocean The Netherlands BV</v>
      </c>
      <c r="T1183" s="62">
        <f>VLOOKUP(L1183,'Status Report'!B:E,4,0)</f>
        <v>3</v>
      </c>
      <c r="U1183" s="19">
        <f>_xlfn.IFS(AI1183="Den Bosch",VLOOKUP(L1183,'Status Report'!B:AM,35,0),AI1183="Yantian",VLOOKUP(L1183,'Status Report'!B:AM,36,0),AI1183="",IF(H1183="Asia Pacific",VLOOKUP(L1183,'Status Report'!B:AM,36,0),VLOOKUP(L1183,'Status Report'!B:AM,35,0)),AI1183="Direct shipment",IF(H1183="Asia Pacific",VLOOKUP(L1183,'Status Report'!B:AM,36,0),VLOOKUP(L1183,'Status Report'!B:AM,35,0)))</f>
        <v>35.46</v>
      </c>
      <c r="V1183" s="20">
        <f t="shared" si="274"/>
        <v>1595.7</v>
      </c>
      <c r="W1183" s="19">
        <f>_xlfn.IFS(AI1183="Den Bosch",VLOOKUP(L1183,'Status Report'!B:AM,37,0),AI1183="Yantian",VLOOKUP(L1183,'Status Report'!B:AM,38,0),AI1183="",IF(H1183="Asia Pacific",VLOOKUP(L1183,'Status Report'!B:AM,38,0),VLOOKUP(L1183,'Status Report'!B:AM,37,0)),AI1183="Direct shipment",IF(H1183="Asia Pacific",VLOOKUP(L1183,'Status Report'!B:AM,38,0),VLOOKUP(L1183,'Status Report'!B:AM,37,0)))</f>
        <v>35.46</v>
      </c>
      <c r="X1183" s="20">
        <f t="shared" si="275"/>
        <v>1595.7</v>
      </c>
      <c r="Y1183" s="20">
        <f>_xlfn.IFS(AI1183="Den Bosch",VLOOKUP(L1183,'Status Report'!B:AO,39,0),AI1183="Yantian",VLOOKUP(L1183,'Status Report'!B:AO,40,0),AI1183="",IF(H1183="Asia Pacific",VLOOKUP(L1183,'Status Report'!B:AO,40,0),VLOOKUP(L1183,'Status Report'!B:AO,39,0)),AI1183="Direct shipment",IF(H1183="Asia Pacific",VLOOKUP(L1183,'Status Report'!B:AO,40,0),VLOOKUP(L1183,'Status Report'!B:AO,39,0)))</f>
        <v>0</v>
      </c>
      <c r="Z1183" s="20">
        <f t="shared" si="276"/>
        <v>0</v>
      </c>
      <c r="AA1183" s="20">
        <f t="shared" si="277"/>
        <v>1595.7</v>
      </c>
      <c r="AB1183" s="21">
        <f>_xlfn.IFS(AI1183="Den Bosch",VLOOKUP(L1183,'Status Report'!B:AM,33,0),AI1183="Yantian",VLOOKUP(L1183,'Status Report'!B:AM,34,0),AI1183="",IF(H1183="Asia Pacific",VLOOKUP(L1183,'Status Report'!B:AM,34,0),VLOOKUP(L1183,'Status Report'!B:AM,33,0)),AI1183="Direct shipment",IF(H1183="Asia Pacific",VLOOKUP(L1183,'Status Report'!B:AM,34,0),VLOOKUP(L1183,'Status Report'!B:AM,33,0)))</f>
        <v>30.723000000000003</v>
      </c>
      <c r="AC1183" s="21">
        <f>VLOOKUP(L1183,'Status Report'!B:CE,82,0)</f>
        <v>0</v>
      </c>
      <c r="AD1183" s="21">
        <f t="shared" si="278"/>
        <v>30.723000000000003</v>
      </c>
      <c r="AE1183" s="63">
        <f>VLOOKUP(L1183,'Status Report'!B:W,20,0)</f>
        <v>28</v>
      </c>
      <c r="AF1183" s="63">
        <f>VLOOKUP(L1183,'Status Report'!B:W,21,0)</f>
        <v>15</v>
      </c>
      <c r="AG1183" s="63">
        <f>VLOOKUP(L1183,'Status Report'!B:W,22,0)</f>
        <v>12</v>
      </c>
      <c r="AH1183" s="22">
        <f t="shared" si="279"/>
        <v>0.2268</v>
      </c>
      <c r="AI1183" t="s">
        <v>990</v>
      </c>
      <c r="AK1183" s="63">
        <f>IFERROR(VLOOKUP(G1183,ASEAN!A:A,1,0),0)</f>
        <v>0</v>
      </c>
      <c r="AL1183" s="63" t="str">
        <f>IFERROR(VLOOKUP(D1183,'[3]customer specs'!$B$1:$D$65536,3,0),0)</f>
        <v>pallet + label</v>
      </c>
      <c r="AM1183" s="64">
        <f t="shared" si="280"/>
        <v>0</v>
      </c>
      <c r="AN1183" s="64">
        <f t="shared" si="281"/>
        <v>0</v>
      </c>
      <c r="AO1183" s="63"/>
      <c r="AP1183" s="63"/>
      <c r="AQ1183" s="63" t="str">
        <f t="shared" si="282"/>
        <v>no</v>
      </c>
      <c r="AR1183" s="20">
        <f t="shared" si="283"/>
        <v>1382.5350000000001</v>
      </c>
      <c r="AS1183" s="63"/>
      <c r="AT1183" s="23">
        <f t="shared" si="288"/>
        <v>0.12</v>
      </c>
      <c r="AU1183" s="65">
        <f t="shared" si="284"/>
        <v>34.912500000000001</v>
      </c>
      <c r="AV1183" s="65"/>
      <c r="AW1183" s="65">
        <f t="shared" si="285"/>
        <v>1571.0625</v>
      </c>
      <c r="AX1183" s="65"/>
      <c r="AY1183" s="63">
        <f>VLOOKUP(L1183,'Status Report'!B:CF,81,0)</f>
        <v>0</v>
      </c>
      <c r="AZ1183" s="63" t="str">
        <f>VLOOKUP(L1183,'Status Report'!B:S,18,0)</f>
        <v>Ellina Smirnova</v>
      </c>
      <c r="BB1183" s="63">
        <f>VLOOKUP(L1183,'Status Report'!B:Z,25,0)</f>
        <v>6</v>
      </c>
      <c r="BC1183" s="63">
        <f t="shared" si="286"/>
        <v>270</v>
      </c>
      <c r="BF1183">
        <f>VLOOKUP(L1183,'Status Report'!B:CE,82,0)</f>
        <v>0</v>
      </c>
      <c r="BG1183">
        <f>VLOOKUP(L1183,'Status Report'!B:CF,83,0)</f>
        <v>0</v>
      </c>
      <c r="BH1183">
        <f>VLOOKUP(L1183,'Status Report'!B:CG,84,0)</f>
        <v>0</v>
      </c>
      <c r="BI1183" t="s">
        <v>901</v>
      </c>
      <c r="BJ1183" t="s">
        <v>795</v>
      </c>
      <c r="BM1183" s="67">
        <f t="shared" si="287"/>
        <v>61</v>
      </c>
    </row>
    <row r="1184" spans="1:65" x14ac:dyDescent="0.25">
      <c r="A1184" s="68" t="str">
        <f>VLOOKUP(L1184,'Status Report'!B:CB,79,0)</f>
        <v>Heineken</v>
      </c>
      <c r="C1184">
        <v>20006105</v>
      </c>
      <c r="D1184">
        <v>3090833</v>
      </c>
      <c r="E1184" t="s">
        <v>916</v>
      </c>
      <c r="F1184" t="s">
        <v>849</v>
      </c>
      <c r="G1184" t="str">
        <f>VLOOKUP(D1184,'[2]sold to'!$A:$H,8,0)</f>
        <v>Ivory Coast</v>
      </c>
      <c r="H1184" t="str">
        <f>VLOOKUP(D1184,'[2]sold to'!$A:$I,9,0)</f>
        <v>AMEE</v>
      </c>
      <c r="K1184">
        <v>620</v>
      </c>
      <c r="L1184">
        <v>88026250</v>
      </c>
      <c r="M1184" t="s">
        <v>254</v>
      </c>
      <c r="N1184">
        <v>10</v>
      </c>
      <c r="P1184" t="str">
        <f>VLOOKUP(L1184,'Status Report'!B:AA,26,0)</f>
        <v>Bangladesh</v>
      </c>
      <c r="Q1184" t="str">
        <f>VLOOKUP(L1184,'Status Report'!B:AB,27,0)</f>
        <v>Textiles-Clothing</v>
      </c>
      <c r="R1184">
        <f>VLOOKUP(L1184,'Status Report'!B:X,23,0)</f>
        <v>417</v>
      </c>
      <c r="S1184" t="str">
        <f>VLOOKUP(L1184,'Status Report'!B:T,19,0)</f>
        <v>Promocean The Netherlands BV</v>
      </c>
      <c r="T1184" s="62">
        <f>VLOOKUP(L1184,'Status Report'!B:E,4,0)</f>
        <v>3</v>
      </c>
      <c r="U1184" s="19">
        <f>_xlfn.IFS(AI1184="Den Bosch",VLOOKUP(L1184,'Status Report'!B:AM,35,0),AI1184="Yantian",VLOOKUP(L1184,'Status Report'!B:AM,36,0),AI1184="",IF(H1184="Asia Pacific",VLOOKUP(L1184,'Status Report'!B:AM,36,0),VLOOKUP(L1184,'Status Report'!B:AM,35,0)),AI1184="Direct shipment",IF(H1184="Asia Pacific",VLOOKUP(L1184,'Status Report'!B:AM,36,0),VLOOKUP(L1184,'Status Report'!B:AM,35,0)))</f>
        <v>33.96</v>
      </c>
      <c r="V1184" s="20">
        <f t="shared" si="274"/>
        <v>339.6</v>
      </c>
      <c r="W1184" s="19">
        <f>_xlfn.IFS(AI1184="Den Bosch",VLOOKUP(L1184,'Status Report'!B:AM,37,0),AI1184="Yantian",VLOOKUP(L1184,'Status Report'!B:AM,38,0),AI1184="",IF(H1184="Asia Pacific",VLOOKUP(L1184,'Status Report'!B:AM,38,0),VLOOKUP(L1184,'Status Report'!B:AM,37,0)),AI1184="Direct shipment",IF(H1184="Asia Pacific",VLOOKUP(L1184,'Status Report'!B:AM,38,0),VLOOKUP(L1184,'Status Report'!B:AM,37,0)))</f>
        <v>33.96</v>
      </c>
      <c r="X1184" s="20">
        <f t="shared" si="275"/>
        <v>339.6</v>
      </c>
      <c r="Y1184" s="20">
        <f>_xlfn.IFS(AI1184="Den Bosch",VLOOKUP(L1184,'Status Report'!B:AO,39,0),AI1184="Yantian",VLOOKUP(L1184,'Status Report'!B:AO,40,0),AI1184="",IF(H1184="Asia Pacific",VLOOKUP(L1184,'Status Report'!B:AO,40,0),VLOOKUP(L1184,'Status Report'!B:AO,39,0)),AI1184="Direct shipment",IF(H1184="Asia Pacific",VLOOKUP(L1184,'Status Report'!B:AO,40,0),VLOOKUP(L1184,'Status Report'!B:AO,39,0)))</f>
        <v>0</v>
      </c>
      <c r="Z1184" s="20">
        <f t="shared" si="276"/>
        <v>0</v>
      </c>
      <c r="AA1184" s="20">
        <f t="shared" si="277"/>
        <v>339.6</v>
      </c>
      <c r="AB1184" s="21">
        <f>_xlfn.IFS(AI1184="Den Bosch",VLOOKUP(L1184,'Status Report'!B:AM,33,0),AI1184="Yantian",VLOOKUP(L1184,'Status Report'!B:AM,34,0),AI1184="",IF(H1184="Asia Pacific",VLOOKUP(L1184,'Status Report'!B:AM,34,0),VLOOKUP(L1184,'Status Report'!B:AM,33,0)),AI1184="Direct shipment",IF(H1184="Asia Pacific",VLOOKUP(L1184,'Status Report'!B:AM,34,0),VLOOKUP(L1184,'Status Report'!B:AM,33,0)))</f>
        <v>29.169000000000004</v>
      </c>
      <c r="AC1184" s="21">
        <f>VLOOKUP(L1184,'Status Report'!B:CE,82,0)</f>
        <v>0</v>
      </c>
      <c r="AD1184" s="21">
        <f t="shared" si="278"/>
        <v>29.169000000000004</v>
      </c>
      <c r="AE1184" s="63">
        <f>VLOOKUP(L1184,'Status Report'!B:W,20,0)</f>
        <v>28</v>
      </c>
      <c r="AF1184" s="63">
        <f>VLOOKUP(L1184,'Status Report'!B:W,21,0)</f>
        <v>15</v>
      </c>
      <c r="AG1184" s="63">
        <f>VLOOKUP(L1184,'Status Report'!B:W,22,0)</f>
        <v>12</v>
      </c>
      <c r="AH1184" s="22">
        <f t="shared" si="279"/>
        <v>5.04E-2</v>
      </c>
      <c r="AI1184" t="s">
        <v>990</v>
      </c>
      <c r="AK1184" s="63">
        <f>IFERROR(VLOOKUP(G1184,ASEAN!A:A,1,0),0)</f>
        <v>0</v>
      </c>
      <c r="AL1184" s="63" t="str">
        <f>IFERROR(VLOOKUP(D1184,'[3]customer specs'!$B$1:$D$65536,3,0),0)</f>
        <v>pallet + label</v>
      </c>
      <c r="AM1184" s="64">
        <f t="shared" si="280"/>
        <v>0</v>
      </c>
      <c r="AN1184" s="64">
        <f t="shared" si="281"/>
        <v>0</v>
      </c>
      <c r="AO1184" s="63"/>
      <c r="AP1184" s="63"/>
      <c r="AQ1184" s="63" t="str">
        <f t="shared" si="282"/>
        <v>no</v>
      </c>
      <c r="AR1184" s="20">
        <f t="shared" si="283"/>
        <v>291.69000000000005</v>
      </c>
      <c r="AS1184" s="63"/>
      <c r="AT1184" s="23">
        <f t="shared" si="288"/>
        <v>0.12</v>
      </c>
      <c r="AU1184" s="65">
        <f t="shared" si="284"/>
        <v>33.146590909090911</v>
      </c>
      <c r="AV1184" s="65"/>
      <c r="AW1184" s="65">
        <f t="shared" si="285"/>
        <v>331.46590909090912</v>
      </c>
      <c r="AX1184" s="65"/>
      <c r="AY1184" s="63">
        <f>VLOOKUP(L1184,'Status Report'!B:CF,81,0)</f>
        <v>0</v>
      </c>
      <c r="AZ1184" s="63" t="str">
        <f>VLOOKUP(L1184,'Status Report'!B:S,18,0)</f>
        <v>Ellina Smirnova</v>
      </c>
      <c r="BB1184" s="63">
        <f>VLOOKUP(L1184,'Status Report'!B:Z,25,0)</f>
        <v>6</v>
      </c>
      <c r="BC1184" s="63">
        <f t="shared" si="286"/>
        <v>60</v>
      </c>
      <c r="BF1184">
        <f>VLOOKUP(L1184,'Status Report'!B:CE,82,0)</f>
        <v>0</v>
      </c>
      <c r="BG1184">
        <f>VLOOKUP(L1184,'Status Report'!B:CF,83,0)</f>
        <v>0</v>
      </c>
      <c r="BH1184">
        <f>VLOOKUP(L1184,'Status Report'!B:CG,84,0)</f>
        <v>0</v>
      </c>
      <c r="BI1184" t="s">
        <v>901</v>
      </c>
      <c r="BJ1184" t="s">
        <v>795</v>
      </c>
      <c r="BM1184" s="67">
        <f t="shared" si="287"/>
        <v>26</v>
      </c>
    </row>
    <row r="1185" spans="1:65" x14ac:dyDescent="0.25">
      <c r="A1185" s="68" t="str">
        <f>VLOOKUP(L1185,'Status Report'!B:CB,79,0)</f>
        <v>Heineken</v>
      </c>
      <c r="C1185">
        <v>20006105</v>
      </c>
      <c r="D1185">
        <v>3090833</v>
      </c>
      <c r="E1185" t="s">
        <v>916</v>
      </c>
      <c r="F1185" t="s">
        <v>849</v>
      </c>
      <c r="G1185" t="str">
        <f>VLOOKUP(D1185,'[2]sold to'!$A:$H,8,0)</f>
        <v>Ivory Coast</v>
      </c>
      <c r="H1185" t="str">
        <f>VLOOKUP(D1185,'[2]sold to'!$A:$I,9,0)</f>
        <v>AMEE</v>
      </c>
      <c r="K1185">
        <v>630</v>
      </c>
      <c r="L1185">
        <v>88026251</v>
      </c>
      <c r="M1185" t="s">
        <v>255</v>
      </c>
      <c r="N1185">
        <v>34</v>
      </c>
      <c r="P1185" t="str">
        <f>VLOOKUP(L1185,'Status Report'!B:AA,26,0)</f>
        <v>Bangladesh</v>
      </c>
      <c r="Q1185" t="str">
        <f>VLOOKUP(L1185,'Status Report'!B:AB,27,0)</f>
        <v>Textiles-Clothing</v>
      </c>
      <c r="R1185">
        <f>VLOOKUP(L1185,'Status Report'!B:X,23,0)</f>
        <v>417</v>
      </c>
      <c r="S1185" t="str">
        <f>VLOOKUP(L1185,'Status Report'!B:T,19,0)</f>
        <v>Promocean The Netherlands BV</v>
      </c>
      <c r="T1185" s="62">
        <f>VLOOKUP(L1185,'Status Report'!B:E,4,0)</f>
        <v>3</v>
      </c>
      <c r="U1185" s="19">
        <f>_xlfn.IFS(AI1185="Den Bosch",VLOOKUP(L1185,'Status Report'!B:AM,35,0),AI1185="Yantian",VLOOKUP(L1185,'Status Report'!B:AM,36,0),AI1185="",IF(H1185="Asia Pacific",VLOOKUP(L1185,'Status Report'!B:AM,36,0),VLOOKUP(L1185,'Status Report'!B:AM,35,0)),AI1185="Direct shipment",IF(H1185="Asia Pacific",VLOOKUP(L1185,'Status Report'!B:AM,36,0),VLOOKUP(L1185,'Status Report'!B:AM,35,0)))</f>
        <v>33.96</v>
      </c>
      <c r="V1185" s="20">
        <f t="shared" si="274"/>
        <v>1154.6400000000001</v>
      </c>
      <c r="W1185" s="19">
        <f>_xlfn.IFS(AI1185="Den Bosch",VLOOKUP(L1185,'Status Report'!B:AM,37,0),AI1185="Yantian",VLOOKUP(L1185,'Status Report'!B:AM,38,0),AI1185="",IF(H1185="Asia Pacific",VLOOKUP(L1185,'Status Report'!B:AM,38,0),VLOOKUP(L1185,'Status Report'!B:AM,37,0)),AI1185="Direct shipment",IF(H1185="Asia Pacific",VLOOKUP(L1185,'Status Report'!B:AM,38,0),VLOOKUP(L1185,'Status Report'!B:AM,37,0)))</f>
        <v>33.96</v>
      </c>
      <c r="X1185" s="20">
        <f t="shared" si="275"/>
        <v>1154.6400000000001</v>
      </c>
      <c r="Y1185" s="20">
        <f>_xlfn.IFS(AI1185="Den Bosch",VLOOKUP(L1185,'Status Report'!B:AO,39,0),AI1185="Yantian",VLOOKUP(L1185,'Status Report'!B:AO,40,0),AI1185="",IF(H1185="Asia Pacific",VLOOKUP(L1185,'Status Report'!B:AO,40,0),VLOOKUP(L1185,'Status Report'!B:AO,39,0)),AI1185="Direct shipment",IF(H1185="Asia Pacific",VLOOKUP(L1185,'Status Report'!B:AO,40,0),VLOOKUP(L1185,'Status Report'!B:AO,39,0)))</f>
        <v>0</v>
      </c>
      <c r="Z1185" s="20">
        <f t="shared" si="276"/>
        <v>0</v>
      </c>
      <c r="AA1185" s="20">
        <f t="shared" si="277"/>
        <v>1154.6400000000001</v>
      </c>
      <c r="AB1185" s="21">
        <f>_xlfn.IFS(AI1185="Den Bosch",VLOOKUP(L1185,'Status Report'!B:AM,33,0),AI1185="Yantian",VLOOKUP(L1185,'Status Report'!B:AM,34,0),AI1185="",IF(H1185="Asia Pacific",VLOOKUP(L1185,'Status Report'!B:AM,34,0),VLOOKUP(L1185,'Status Report'!B:AM,33,0)),AI1185="Direct shipment",IF(H1185="Asia Pacific",VLOOKUP(L1185,'Status Report'!B:AM,34,0),VLOOKUP(L1185,'Status Report'!B:AM,33,0)))</f>
        <v>29.169000000000004</v>
      </c>
      <c r="AC1185" s="21">
        <f>VLOOKUP(L1185,'Status Report'!B:CE,82,0)</f>
        <v>0</v>
      </c>
      <c r="AD1185" s="21">
        <f t="shared" si="278"/>
        <v>29.169000000000004</v>
      </c>
      <c r="AE1185" s="63">
        <f>VLOOKUP(L1185,'Status Report'!B:W,20,0)</f>
        <v>28</v>
      </c>
      <c r="AF1185" s="63">
        <f>VLOOKUP(L1185,'Status Report'!B:W,21,0)</f>
        <v>15</v>
      </c>
      <c r="AG1185" s="63">
        <f>VLOOKUP(L1185,'Status Report'!B:W,22,0)</f>
        <v>12</v>
      </c>
      <c r="AH1185" s="22">
        <f t="shared" si="279"/>
        <v>0.17136000000000001</v>
      </c>
      <c r="AI1185" t="s">
        <v>990</v>
      </c>
      <c r="AK1185" s="63">
        <f>IFERROR(VLOOKUP(G1185,ASEAN!A:A,1,0),0)</f>
        <v>0</v>
      </c>
      <c r="AL1185" s="63" t="str">
        <f>IFERROR(VLOOKUP(D1185,'[3]customer specs'!$B$1:$D$65536,3,0),0)</f>
        <v>pallet + label</v>
      </c>
      <c r="AM1185" s="64">
        <f t="shared" si="280"/>
        <v>0</v>
      </c>
      <c r="AN1185" s="64">
        <f t="shared" si="281"/>
        <v>0</v>
      </c>
      <c r="AO1185" s="63"/>
      <c r="AP1185" s="63"/>
      <c r="AQ1185" s="63" t="str">
        <f t="shared" si="282"/>
        <v>no</v>
      </c>
      <c r="AR1185" s="20">
        <f t="shared" si="283"/>
        <v>991.74600000000009</v>
      </c>
      <c r="AS1185" s="63"/>
      <c r="AT1185" s="23">
        <f t="shared" si="288"/>
        <v>0.12</v>
      </c>
      <c r="AU1185" s="65">
        <f t="shared" si="284"/>
        <v>33.146590909090911</v>
      </c>
      <c r="AV1185" s="65"/>
      <c r="AW1185" s="65">
        <f t="shared" si="285"/>
        <v>1126.984090909091</v>
      </c>
      <c r="AX1185" s="65"/>
      <c r="AY1185" s="63">
        <f>VLOOKUP(L1185,'Status Report'!B:CF,81,0)</f>
        <v>0</v>
      </c>
      <c r="AZ1185" s="63" t="str">
        <f>VLOOKUP(L1185,'Status Report'!B:S,18,0)</f>
        <v>Ellina Smirnova</v>
      </c>
      <c r="BB1185" s="63">
        <f>VLOOKUP(L1185,'Status Report'!B:Z,25,0)</f>
        <v>6</v>
      </c>
      <c r="BC1185" s="63">
        <f t="shared" si="286"/>
        <v>204</v>
      </c>
      <c r="BF1185">
        <f>VLOOKUP(L1185,'Status Report'!B:CE,82,0)</f>
        <v>0</v>
      </c>
      <c r="BG1185">
        <f>VLOOKUP(L1185,'Status Report'!B:CF,83,0)</f>
        <v>0</v>
      </c>
      <c r="BH1185">
        <f>VLOOKUP(L1185,'Status Report'!B:CG,84,0)</f>
        <v>0</v>
      </c>
      <c r="BI1185" t="s">
        <v>901</v>
      </c>
      <c r="BJ1185" t="s">
        <v>795</v>
      </c>
      <c r="BM1185" s="67">
        <f t="shared" si="287"/>
        <v>56</v>
      </c>
    </row>
    <row r="1186" spans="1:65" x14ac:dyDescent="0.25">
      <c r="A1186" s="68" t="str">
        <f>VLOOKUP(L1186,'Status Report'!B:CB,79,0)</f>
        <v>Heineken</v>
      </c>
      <c r="C1186">
        <v>20006105</v>
      </c>
      <c r="D1186">
        <v>3090833</v>
      </c>
      <c r="E1186" t="s">
        <v>916</v>
      </c>
      <c r="F1186" t="s">
        <v>849</v>
      </c>
      <c r="G1186" t="str">
        <f>VLOOKUP(D1186,'[2]sold to'!$A:$H,8,0)</f>
        <v>Ivory Coast</v>
      </c>
      <c r="H1186" t="str">
        <f>VLOOKUP(D1186,'[2]sold to'!$A:$I,9,0)</f>
        <v>AMEE</v>
      </c>
      <c r="K1186">
        <v>640</v>
      </c>
      <c r="L1186">
        <v>88026252</v>
      </c>
      <c r="M1186" t="s">
        <v>256</v>
      </c>
      <c r="N1186">
        <v>49</v>
      </c>
      <c r="P1186" t="str">
        <f>VLOOKUP(L1186,'Status Report'!B:AA,26,0)</f>
        <v>Bangladesh</v>
      </c>
      <c r="Q1186" t="str">
        <f>VLOOKUP(L1186,'Status Report'!B:AB,27,0)</f>
        <v>Textiles-Clothing</v>
      </c>
      <c r="R1186">
        <f>VLOOKUP(L1186,'Status Report'!B:X,23,0)</f>
        <v>417</v>
      </c>
      <c r="S1186" t="str">
        <f>VLOOKUP(L1186,'Status Report'!B:T,19,0)</f>
        <v>Promocean The Netherlands BV</v>
      </c>
      <c r="T1186" s="62">
        <f>VLOOKUP(L1186,'Status Report'!B:E,4,0)</f>
        <v>3</v>
      </c>
      <c r="U1186" s="19">
        <f>_xlfn.IFS(AI1186="Den Bosch",VLOOKUP(L1186,'Status Report'!B:AM,35,0),AI1186="Yantian",VLOOKUP(L1186,'Status Report'!B:AM,36,0),AI1186="",IF(H1186="Asia Pacific",VLOOKUP(L1186,'Status Report'!B:AM,36,0),VLOOKUP(L1186,'Status Report'!B:AM,35,0)),AI1186="Direct shipment",IF(H1186="Asia Pacific",VLOOKUP(L1186,'Status Report'!B:AM,36,0),VLOOKUP(L1186,'Status Report'!B:AM,35,0)))</f>
        <v>33.96</v>
      </c>
      <c r="V1186" s="20">
        <f t="shared" si="274"/>
        <v>1664.04</v>
      </c>
      <c r="W1186" s="19">
        <f>_xlfn.IFS(AI1186="Den Bosch",VLOOKUP(L1186,'Status Report'!B:AM,37,0),AI1186="Yantian",VLOOKUP(L1186,'Status Report'!B:AM,38,0),AI1186="",IF(H1186="Asia Pacific",VLOOKUP(L1186,'Status Report'!B:AM,38,0),VLOOKUP(L1186,'Status Report'!B:AM,37,0)),AI1186="Direct shipment",IF(H1186="Asia Pacific",VLOOKUP(L1186,'Status Report'!B:AM,38,0),VLOOKUP(L1186,'Status Report'!B:AM,37,0)))</f>
        <v>33.96</v>
      </c>
      <c r="X1186" s="20">
        <f t="shared" si="275"/>
        <v>1664.04</v>
      </c>
      <c r="Y1186" s="20">
        <f>_xlfn.IFS(AI1186="Den Bosch",VLOOKUP(L1186,'Status Report'!B:AO,39,0),AI1186="Yantian",VLOOKUP(L1186,'Status Report'!B:AO,40,0),AI1186="",IF(H1186="Asia Pacific",VLOOKUP(L1186,'Status Report'!B:AO,40,0),VLOOKUP(L1186,'Status Report'!B:AO,39,0)),AI1186="Direct shipment",IF(H1186="Asia Pacific",VLOOKUP(L1186,'Status Report'!B:AO,40,0),VLOOKUP(L1186,'Status Report'!B:AO,39,0)))</f>
        <v>0</v>
      </c>
      <c r="Z1186" s="20">
        <f t="shared" si="276"/>
        <v>0</v>
      </c>
      <c r="AA1186" s="20">
        <f t="shared" si="277"/>
        <v>1664.04</v>
      </c>
      <c r="AB1186" s="21">
        <f>_xlfn.IFS(AI1186="Den Bosch",VLOOKUP(L1186,'Status Report'!B:AM,33,0),AI1186="Yantian",VLOOKUP(L1186,'Status Report'!B:AM,34,0),AI1186="",IF(H1186="Asia Pacific",VLOOKUP(L1186,'Status Report'!B:AM,34,0),VLOOKUP(L1186,'Status Report'!B:AM,33,0)),AI1186="Direct shipment",IF(H1186="Asia Pacific",VLOOKUP(L1186,'Status Report'!B:AM,34,0),VLOOKUP(L1186,'Status Report'!B:AM,33,0)))</f>
        <v>29.169000000000004</v>
      </c>
      <c r="AC1186" s="21">
        <f>VLOOKUP(L1186,'Status Report'!B:CE,82,0)</f>
        <v>0</v>
      </c>
      <c r="AD1186" s="21">
        <f t="shared" si="278"/>
        <v>29.169000000000004</v>
      </c>
      <c r="AE1186" s="63">
        <f>VLOOKUP(L1186,'Status Report'!B:W,20,0)</f>
        <v>28</v>
      </c>
      <c r="AF1186" s="63">
        <f>VLOOKUP(L1186,'Status Report'!B:W,21,0)</f>
        <v>15</v>
      </c>
      <c r="AG1186" s="63">
        <f>VLOOKUP(L1186,'Status Report'!B:W,22,0)</f>
        <v>12</v>
      </c>
      <c r="AH1186" s="22">
        <f t="shared" si="279"/>
        <v>0.24696000000000001</v>
      </c>
      <c r="AI1186" t="s">
        <v>990</v>
      </c>
      <c r="AK1186" s="63">
        <f>IFERROR(VLOOKUP(G1186,ASEAN!A:A,1,0),0)</f>
        <v>0</v>
      </c>
      <c r="AL1186" s="63" t="str">
        <f>IFERROR(VLOOKUP(D1186,'[3]customer specs'!$B$1:$D$65536,3,0),0)</f>
        <v>pallet + label</v>
      </c>
      <c r="AM1186" s="64">
        <f t="shared" si="280"/>
        <v>0</v>
      </c>
      <c r="AN1186" s="64">
        <f t="shared" si="281"/>
        <v>0</v>
      </c>
      <c r="AO1186" s="63"/>
      <c r="AP1186" s="63"/>
      <c r="AQ1186" s="63" t="str">
        <f t="shared" si="282"/>
        <v>no</v>
      </c>
      <c r="AR1186" s="20">
        <f t="shared" si="283"/>
        <v>1429.2810000000002</v>
      </c>
      <c r="AS1186" s="63"/>
      <c r="AT1186" s="23">
        <f t="shared" si="288"/>
        <v>0.12</v>
      </c>
      <c r="AU1186" s="65">
        <f t="shared" si="284"/>
        <v>33.146590909090911</v>
      </c>
      <c r="AV1186" s="65"/>
      <c r="AW1186" s="65">
        <f t="shared" si="285"/>
        <v>1624.1829545454545</v>
      </c>
      <c r="AX1186" s="65"/>
      <c r="AY1186" s="63">
        <f>VLOOKUP(L1186,'Status Report'!B:CF,81,0)</f>
        <v>0</v>
      </c>
      <c r="AZ1186" s="63" t="str">
        <f>VLOOKUP(L1186,'Status Report'!B:S,18,0)</f>
        <v>Ellina Smirnova</v>
      </c>
      <c r="BB1186" s="63">
        <f>VLOOKUP(L1186,'Status Report'!B:Z,25,0)</f>
        <v>6</v>
      </c>
      <c r="BC1186" s="63">
        <f t="shared" si="286"/>
        <v>294</v>
      </c>
      <c r="BF1186">
        <f>VLOOKUP(L1186,'Status Report'!B:CE,82,0)</f>
        <v>0</v>
      </c>
      <c r="BG1186">
        <f>VLOOKUP(L1186,'Status Report'!B:CF,83,0)</f>
        <v>0</v>
      </c>
      <c r="BH1186">
        <f>VLOOKUP(L1186,'Status Report'!B:CG,84,0)</f>
        <v>0</v>
      </c>
      <c r="BI1186" t="s">
        <v>901</v>
      </c>
      <c r="BJ1186" t="s">
        <v>795</v>
      </c>
      <c r="BM1186" s="67">
        <f t="shared" si="287"/>
        <v>62</v>
      </c>
    </row>
    <row r="1187" spans="1:65" x14ac:dyDescent="0.25">
      <c r="A1187" s="68" t="str">
        <f>VLOOKUP(L1187,'Status Report'!B:CB,79,0)</f>
        <v>Heineken UCL</v>
      </c>
      <c r="C1187">
        <v>20006105</v>
      </c>
      <c r="D1187">
        <v>3090833</v>
      </c>
      <c r="E1187" t="s">
        <v>916</v>
      </c>
      <c r="F1187" t="s">
        <v>849</v>
      </c>
      <c r="G1187" t="str">
        <f>VLOOKUP(D1187,'[2]sold to'!$A:$H,8,0)</f>
        <v>Ivory Coast</v>
      </c>
      <c r="H1187" t="str">
        <f>VLOOKUP(D1187,'[2]sold to'!$A:$I,9,0)</f>
        <v>AMEE</v>
      </c>
      <c r="K1187">
        <v>650</v>
      </c>
      <c r="L1187">
        <v>88026481</v>
      </c>
      <c r="M1187" t="s">
        <v>308</v>
      </c>
      <c r="N1187">
        <v>18</v>
      </c>
      <c r="P1187" t="str">
        <f>VLOOKUP(L1187,'Status Report'!B:AA,26,0)</f>
        <v>Bangladesh</v>
      </c>
      <c r="Q1187" t="str">
        <f>VLOOKUP(L1187,'Status Report'!B:AB,27,0)</f>
        <v>Textiles-Clothing</v>
      </c>
      <c r="R1187">
        <f>VLOOKUP(L1187,'Status Report'!B:X,23,0)</f>
        <v>167</v>
      </c>
      <c r="S1187" t="str">
        <f>VLOOKUP(L1187,'Status Report'!B:T,19,0)</f>
        <v>Promocean The Netherlands BV</v>
      </c>
      <c r="T1187" s="62">
        <f>VLOOKUP(L1187,'Status Report'!B:E,4,0)</f>
        <v>3</v>
      </c>
      <c r="U1187" s="19">
        <f>_xlfn.IFS(AI1187="Den Bosch",VLOOKUP(L1187,'Status Report'!B:AM,35,0),AI1187="Yantian",VLOOKUP(L1187,'Status Report'!B:AM,36,0),AI1187="",IF(H1187="Asia Pacific",VLOOKUP(L1187,'Status Report'!B:AM,36,0),VLOOKUP(L1187,'Status Report'!B:AM,35,0)),AI1187="Direct shipment",IF(H1187="Asia Pacific",VLOOKUP(L1187,'Status Report'!B:AM,36,0),VLOOKUP(L1187,'Status Report'!B:AM,35,0)))</f>
        <v>29.700000000000003</v>
      </c>
      <c r="V1187" s="20">
        <f t="shared" si="274"/>
        <v>534.6</v>
      </c>
      <c r="W1187" s="19">
        <f>_xlfn.IFS(AI1187="Den Bosch",VLOOKUP(L1187,'Status Report'!B:AM,37,0),AI1187="Yantian",VLOOKUP(L1187,'Status Report'!B:AM,38,0),AI1187="",IF(H1187="Asia Pacific",VLOOKUP(L1187,'Status Report'!B:AM,38,0),VLOOKUP(L1187,'Status Report'!B:AM,37,0)),AI1187="Direct shipment",IF(H1187="Asia Pacific",VLOOKUP(L1187,'Status Report'!B:AM,38,0),VLOOKUP(L1187,'Status Report'!B:AM,37,0)))</f>
        <v>29.339999999999996</v>
      </c>
      <c r="X1187" s="20">
        <f t="shared" si="275"/>
        <v>528.11999999999989</v>
      </c>
      <c r="Y1187" s="20">
        <f>_xlfn.IFS(AI1187="Den Bosch",VLOOKUP(L1187,'Status Report'!B:AO,39,0),AI1187="Yantian",VLOOKUP(L1187,'Status Report'!B:AO,40,0),AI1187="",IF(H1187="Asia Pacific",VLOOKUP(L1187,'Status Report'!B:AO,40,0),VLOOKUP(L1187,'Status Report'!B:AO,39,0)),AI1187="Direct shipment",IF(H1187="Asia Pacific",VLOOKUP(L1187,'Status Report'!B:AO,40,0),VLOOKUP(L1187,'Status Report'!B:AO,39,0)))</f>
        <v>0</v>
      </c>
      <c r="Z1187" s="20">
        <f t="shared" si="276"/>
        <v>0</v>
      </c>
      <c r="AA1187" s="20">
        <f t="shared" si="277"/>
        <v>528.11999999999989</v>
      </c>
      <c r="AB1187" s="21">
        <f>_xlfn.IFS(AI1187="Den Bosch",VLOOKUP(L1187,'Status Report'!B:AM,33,0),AI1187="Yantian",VLOOKUP(L1187,'Status Report'!B:AM,34,0),AI1187="",IF(H1187="Asia Pacific",VLOOKUP(L1187,'Status Report'!B:AM,34,0),VLOOKUP(L1187,'Status Report'!B:AM,33,0)),AI1187="Direct shipment",IF(H1187="Asia Pacific",VLOOKUP(L1187,'Status Report'!B:AM,34,0),VLOOKUP(L1187,'Status Report'!B:AM,33,0)))</f>
        <v>25.1265</v>
      </c>
      <c r="AC1187" s="21">
        <f>VLOOKUP(L1187,'Status Report'!B:CE,82,0)</f>
        <v>0</v>
      </c>
      <c r="AD1187" s="21">
        <f t="shared" si="278"/>
        <v>25.1265</v>
      </c>
      <c r="AE1187" s="63">
        <f>VLOOKUP(L1187,'Status Report'!B:W,20,0)</f>
        <v>28</v>
      </c>
      <c r="AF1187" s="63">
        <f>VLOOKUP(L1187,'Status Report'!B:W,21,0)</f>
        <v>15</v>
      </c>
      <c r="AG1187" s="63">
        <f>VLOOKUP(L1187,'Status Report'!B:W,22,0)</f>
        <v>12</v>
      </c>
      <c r="AH1187" s="22">
        <f t="shared" si="279"/>
        <v>9.0719999999999995E-2</v>
      </c>
      <c r="AI1187" t="s">
        <v>990</v>
      </c>
      <c r="AK1187" s="63">
        <f>IFERROR(VLOOKUP(G1187,ASEAN!A:A,1,0),0)</f>
        <v>0</v>
      </c>
      <c r="AL1187" s="63" t="str">
        <f>IFERROR(VLOOKUP(D1187,'[3]customer specs'!$B$1:$D$65536,3,0),0)</f>
        <v>pallet + label</v>
      </c>
      <c r="AM1187" s="64">
        <f t="shared" si="280"/>
        <v>6.4800000000001319</v>
      </c>
      <c r="AN1187" s="64">
        <f t="shared" si="281"/>
        <v>0</v>
      </c>
      <c r="AO1187" s="63"/>
      <c r="AP1187" s="63"/>
      <c r="AQ1187" s="63" t="str">
        <f t="shared" si="282"/>
        <v>no</v>
      </c>
      <c r="AR1187" s="20">
        <f t="shared" si="283"/>
        <v>452.27699999999999</v>
      </c>
      <c r="AS1187" s="63"/>
      <c r="AT1187" s="23">
        <f t="shared" ref="AT1187:AT1212" si="289">IF(AS1187=0.045,0.045,IF(AS1187=0.035,0.035,0.12))</f>
        <v>0.12</v>
      </c>
      <c r="AU1187" s="65">
        <f t="shared" si="284"/>
        <v>28.552840909090911</v>
      </c>
      <c r="AV1187" s="65"/>
      <c r="AW1187" s="65">
        <f t="shared" si="285"/>
        <v>513.95113636363635</v>
      </c>
      <c r="AX1187" s="65"/>
      <c r="AY1187" s="63">
        <f>VLOOKUP(L1187,'Status Report'!B:CF,81,0)</f>
        <v>0</v>
      </c>
      <c r="AZ1187" s="63" t="str">
        <f>VLOOKUP(L1187,'Status Report'!B:S,18,0)</f>
        <v>Ellina Smirnova</v>
      </c>
      <c r="BB1187" s="63">
        <f>VLOOKUP(L1187,'Status Report'!B:Z,25,0)</f>
        <v>6</v>
      </c>
      <c r="BC1187" s="63">
        <f t="shared" si="286"/>
        <v>108</v>
      </c>
      <c r="BF1187">
        <f>VLOOKUP(L1187,'Status Report'!B:CE,82,0)</f>
        <v>0</v>
      </c>
      <c r="BG1187">
        <f>VLOOKUP(L1187,'Status Report'!B:CF,83,0)</f>
        <v>0</v>
      </c>
      <c r="BH1187">
        <f>VLOOKUP(L1187,'Status Report'!B:CG,84,0)</f>
        <v>0</v>
      </c>
      <c r="BI1187" t="s">
        <v>901</v>
      </c>
      <c r="BJ1187" t="s">
        <v>795</v>
      </c>
      <c r="BM1187" s="67">
        <f t="shared" si="287"/>
        <v>118</v>
      </c>
    </row>
    <row r="1188" spans="1:65" x14ac:dyDescent="0.25">
      <c r="A1188" s="68" t="str">
        <f>VLOOKUP(L1188,'Status Report'!B:CB,79,0)</f>
        <v>Heineken UCL</v>
      </c>
      <c r="C1188">
        <v>20006105</v>
      </c>
      <c r="D1188">
        <v>3090833</v>
      </c>
      <c r="E1188" t="s">
        <v>916</v>
      </c>
      <c r="F1188" t="s">
        <v>849</v>
      </c>
      <c r="G1188" t="str">
        <f>VLOOKUP(D1188,'[2]sold to'!$A:$H,8,0)</f>
        <v>Ivory Coast</v>
      </c>
      <c r="H1188" t="str">
        <f>VLOOKUP(D1188,'[2]sold to'!$A:$I,9,0)</f>
        <v>AMEE</v>
      </c>
      <c r="K1188">
        <v>660</v>
      </c>
      <c r="L1188">
        <v>88026482</v>
      </c>
      <c r="M1188" t="s">
        <v>309</v>
      </c>
      <c r="N1188">
        <v>41</v>
      </c>
      <c r="P1188" t="str">
        <f>VLOOKUP(L1188,'Status Report'!B:AA,26,0)</f>
        <v>Bangladesh</v>
      </c>
      <c r="Q1188" t="str">
        <f>VLOOKUP(L1188,'Status Report'!B:AB,27,0)</f>
        <v>Textiles-Clothing</v>
      </c>
      <c r="R1188">
        <f>VLOOKUP(L1188,'Status Report'!B:X,23,0)</f>
        <v>167</v>
      </c>
      <c r="S1188" t="str">
        <f>VLOOKUP(L1188,'Status Report'!B:T,19,0)</f>
        <v>Promocean The Netherlands BV</v>
      </c>
      <c r="T1188" s="62">
        <f>VLOOKUP(L1188,'Status Report'!B:E,4,0)</f>
        <v>3</v>
      </c>
      <c r="U1188" s="19">
        <f>_xlfn.IFS(AI1188="Den Bosch",VLOOKUP(L1188,'Status Report'!B:AM,35,0),AI1188="Yantian",VLOOKUP(L1188,'Status Report'!B:AM,36,0),AI1188="",IF(H1188="Asia Pacific",VLOOKUP(L1188,'Status Report'!B:AM,36,0),VLOOKUP(L1188,'Status Report'!B:AM,35,0)),AI1188="Direct shipment",IF(H1188="Asia Pacific",VLOOKUP(L1188,'Status Report'!B:AM,36,0),VLOOKUP(L1188,'Status Report'!B:AM,35,0)))</f>
        <v>29.700000000000003</v>
      </c>
      <c r="V1188" s="20">
        <f t="shared" si="274"/>
        <v>1217.7</v>
      </c>
      <c r="W1188" s="19">
        <f>_xlfn.IFS(AI1188="Den Bosch",VLOOKUP(L1188,'Status Report'!B:AM,37,0),AI1188="Yantian",VLOOKUP(L1188,'Status Report'!B:AM,38,0),AI1188="",IF(H1188="Asia Pacific",VLOOKUP(L1188,'Status Report'!B:AM,38,0),VLOOKUP(L1188,'Status Report'!B:AM,37,0)),AI1188="Direct shipment",IF(H1188="Asia Pacific",VLOOKUP(L1188,'Status Report'!B:AM,38,0),VLOOKUP(L1188,'Status Report'!B:AM,37,0)))</f>
        <v>29.339999999999996</v>
      </c>
      <c r="X1188" s="20">
        <f t="shared" si="275"/>
        <v>1202.9399999999998</v>
      </c>
      <c r="Y1188" s="20">
        <f>_xlfn.IFS(AI1188="Den Bosch",VLOOKUP(L1188,'Status Report'!B:AO,39,0),AI1188="Yantian",VLOOKUP(L1188,'Status Report'!B:AO,40,0),AI1188="",IF(H1188="Asia Pacific",VLOOKUP(L1188,'Status Report'!B:AO,40,0),VLOOKUP(L1188,'Status Report'!B:AO,39,0)),AI1188="Direct shipment",IF(H1188="Asia Pacific",VLOOKUP(L1188,'Status Report'!B:AO,40,0),VLOOKUP(L1188,'Status Report'!B:AO,39,0)))</f>
        <v>0</v>
      </c>
      <c r="Z1188" s="20">
        <f t="shared" si="276"/>
        <v>0</v>
      </c>
      <c r="AA1188" s="20">
        <f t="shared" si="277"/>
        <v>1202.9399999999998</v>
      </c>
      <c r="AB1188" s="21">
        <f>_xlfn.IFS(AI1188="Den Bosch",VLOOKUP(L1188,'Status Report'!B:AM,33,0),AI1188="Yantian",VLOOKUP(L1188,'Status Report'!B:AM,34,0),AI1188="",IF(H1188="Asia Pacific",VLOOKUP(L1188,'Status Report'!B:AM,34,0),VLOOKUP(L1188,'Status Report'!B:AM,33,0)),AI1188="Direct shipment",IF(H1188="Asia Pacific",VLOOKUP(L1188,'Status Report'!B:AM,34,0),VLOOKUP(L1188,'Status Report'!B:AM,33,0)))</f>
        <v>25.1265</v>
      </c>
      <c r="AC1188" s="21">
        <f>VLOOKUP(L1188,'Status Report'!B:CE,82,0)</f>
        <v>0</v>
      </c>
      <c r="AD1188" s="21">
        <f t="shared" si="278"/>
        <v>25.1265</v>
      </c>
      <c r="AE1188" s="63">
        <f>VLOOKUP(L1188,'Status Report'!B:W,20,0)</f>
        <v>28</v>
      </c>
      <c r="AF1188" s="63">
        <f>VLOOKUP(L1188,'Status Report'!B:W,21,0)</f>
        <v>15</v>
      </c>
      <c r="AG1188" s="63">
        <f>VLOOKUP(L1188,'Status Report'!B:W,22,0)</f>
        <v>12</v>
      </c>
      <c r="AH1188" s="22">
        <f t="shared" si="279"/>
        <v>0.20663999999999999</v>
      </c>
      <c r="AI1188" t="s">
        <v>990</v>
      </c>
      <c r="AK1188" s="63">
        <f>IFERROR(VLOOKUP(G1188,ASEAN!A:A,1,0),0)</f>
        <v>0</v>
      </c>
      <c r="AL1188" s="63" t="str">
        <f>IFERROR(VLOOKUP(D1188,'[3]customer specs'!$B$1:$D$65536,3,0),0)</f>
        <v>pallet + label</v>
      </c>
      <c r="AM1188" s="64">
        <f t="shared" si="280"/>
        <v>14.760000000000218</v>
      </c>
      <c r="AN1188" s="64">
        <f t="shared" si="281"/>
        <v>0</v>
      </c>
      <c r="AO1188" s="63"/>
      <c r="AP1188" s="63"/>
      <c r="AQ1188" s="63" t="str">
        <f t="shared" si="282"/>
        <v>no</v>
      </c>
      <c r="AR1188" s="20">
        <f t="shared" si="283"/>
        <v>1030.1865</v>
      </c>
      <c r="AS1188" s="63"/>
      <c r="AT1188" s="23">
        <f t="shared" si="289"/>
        <v>0.12</v>
      </c>
      <c r="AU1188" s="65">
        <f t="shared" si="284"/>
        <v>28.552840909090911</v>
      </c>
      <c r="AV1188" s="65"/>
      <c r="AW1188" s="65">
        <f t="shared" si="285"/>
        <v>1170.6664772727274</v>
      </c>
      <c r="AX1188" s="65"/>
      <c r="AY1188" s="63">
        <f>VLOOKUP(L1188,'Status Report'!B:CF,81,0)</f>
        <v>0</v>
      </c>
      <c r="AZ1188" s="63" t="str">
        <f>VLOOKUP(L1188,'Status Report'!B:S,18,0)</f>
        <v>Ellina Smirnova</v>
      </c>
      <c r="BB1188" s="63">
        <f>VLOOKUP(L1188,'Status Report'!B:Z,25,0)</f>
        <v>6</v>
      </c>
      <c r="BC1188" s="63">
        <f t="shared" si="286"/>
        <v>246</v>
      </c>
      <c r="BF1188">
        <f>VLOOKUP(L1188,'Status Report'!B:CE,82,0)</f>
        <v>0</v>
      </c>
      <c r="BG1188">
        <f>VLOOKUP(L1188,'Status Report'!B:CF,83,0)</f>
        <v>0</v>
      </c>
      <c r="BH1188">
        <f>VLOOKUP(L1188,'Status Report'!B:CG,84,0)</f>
        <v>0</v>
      </c>
      <c r="BI1188" t="s">
        <v>901</v>
      </c>
      <c r="BJ1188" t="s">
        <v>795</v>
      </c>
      <c r="BM1188" s="67">
        <f t="shared" si="287"/>
        <v>52</v>
      </c>
    </row>
    <row r="1189" spans="1:65" x14ac:dyDescent="0.25">
      <c r="A1189" s="68" t="str">
        <f>VLOOKUP(L1189,'Status Report'!B:CB,79,0)</f>
        <v>Heineken UCL</v>
      </c>
      <c r="C1189">
        <v>20006105</v>
      </c>
      <c r="D1189">
        <v>3090833</v>
      </c>
      <c r="E1189" t="s">
        <v>916</v>
      </c>
      <c r="F1189" t="s">
        <v>849</v>
      </c>
      <c r="G1189" t="str">
        <f>VLOOKUP(D1189,'[2]sold to'!$A:$H,8,0)</f>
        <v>Ivory Coast</v>
      </c>
      <c r="H1189" t="str">
        <f>VLOOKUP(D1189,'[2]sold to'!$A:$I,9,0)</f>
        <v>AMEE</v>
      </c>
      <c r="K1189">
        <v>670</v>
      </c>
      <c r="L1189">
        <v>88026483</v>
      </c>
      <c r="M1189" t="s">
        <v>310</v>
      </c>
      <c r="N1189">
        <v>24</v>
      </c>
      <c r="P1189" t="str">
        <f>VLOOKUP(L1189,'Status Report'!B:AA,26,0)</f>
        <v>Bangladesh</v>
      </c>
      <c r="Q1189" t="str">
        <f>VLOOKUP(L1189,'Status Report'!B:AB,27,0)</f>
        <v>Textiles-Clothing</v>
      </c>
      <c r="R1189">
        <f>VLOOKUP(L1189,'Status Report'!B:X,23,0)</f>
        <v>167</v>
      </c>
      <c r="S1189" t="str">
        <f>VLOOKUP(L1189,'Status Report'!B:T,19,0)</f>
        <v>Promocean The Netherlands BV</v>
      </c>
      <c r="T1189" s="62">
        <f>VLOOKUP(L1189,'Status Report'!B:E,4,0)</f>
        <v>3</v>
      </c>
      <c r="U1189" s="19">
        <f>_xlfn.IFS(AI1189="Den Bosch",VLOOKUP(L1189,'Status Report'!B:AM,35,0),AI1189="Yantian",VLOOKUP(L1189,'Status Report'!B:AM,36,0),AI1189="",IF(H1189="Asia Pacific",VLOOKUP(L1189,'Status Report'!B:AM,36,0),VLOOKUP(L1189,'Status Report'!B:AM,35,0)),AI1189="Direct shipment",IF(H1189="Asia Pacific",VLOOKUP(L1189,'Status Report'!B:AM,36,0),VLOOKUP(L1189,'Status Report'!B:AM,35,0)))</f>
        <v>29.700000000000003</v>
      </c>
      <c r="V1189" s="20">
        <f t="shared" si="274"/>
        <v>712.80000000000007</v>
      </c>
      <c r="W1189" s="19">
        <f>_xlfn.IFS(AI1189="Den Bosch",VLOOKUP(L1189,'Status Report'!B:AM,37,0),AI1189="Yantian",VLOOKUP(L1189,'Status Report'!B:AM,38,0),AI1189="",IF(H1189="Asia Pacific",VLOOKUP(L1189,'Status Report'!B:AM,38,0),VLOOKUP(L1189,'Status Report'!B:AM,37,0)),AI1189="Direct shipment",IF(H1189="Asia Pacific",VLOOKUP(L1189,'Status Report'!B:AM,38,0),VLOOKUP(L1189,'Status Report'!B:AM,37,0)))</f>
        <v>29.339999999999996</v>
      </c>
      <c r="X1189" s="20">
        <f t="shared" si="275"/>
        <v>704.15999999999985</v>
      </c>
      <c r="Y1189" s="20">
        <f>_xlfn.IFS(AI1189="Den Bosch",VLOOKUP(L1189,'Status Report'!B:AO,39,0),AI1189="Yantian",VLOOKUP(L1189,'Status Report'!B:AO,40,0),AI1189="",IF(H1189="Asia Pacific",VLOOKUP(L1189,'Status Report'!B:AO,40,0),VLOOKUP(L1189,'Status Report'!B:AO,39,0)),AI1189="Direct shipment",IF(H1189="Asia Pacific",VLOOKUP(L1189,'Status Report'!B:AO,40,0),VLOOKUP(L1189,'Status Report'!B:AO,39,0)))</f>
        <v>0</v>
      </c>
      <c r="Z1189" s="20">
        <f t="shared" si="276"/>
        <v>0</v>
      </c>
      <c r="AA1189" s="20">
        <f t="shared" si="277"/>
        <v>704.15999999999985</v>
      </c>
      <c r="AB1189" s="21">
        <f>_xlfn.IFS(AI1189="Den Bosch",VLOOKUP(L1189,'Status Report'!B:AM,33,0),AI1189="Yantian",VLOOKUP(L1189,'Status Report'!B:AM,34,0),AI1189="",IF(H1189="Asia Pacific",VLOOKUP(L1189,'Status Report'!B:AM,34,0),VLOOKUP(L1189,'Status Report'!B:AM,33,0)),AI1189="Direct shipment",IF(H1189="Asia Pacific",VLOOKUP(L1189,'Status Report'!B:AM,34,0),VLOOKUP(L1189,'Status Report'!B:AM,33,0)))</f>
        <v>25.1265</v>
      </c>
      <c r="AC1189" s="21">
        <f>VLOOKUP(L1189,'Status Report'!B:CE,82,0)</f>
        <v>0</v>
      </c>
      <c r="AD1189" s="21">
        <f t="shared" si="278"/>
        <v>25.1265</v>
      </c>
      <c r="AE1189" s="63">
        <f>VLOOKUP(L1189,'Status Report'!B:W,20,0)</f>
        <v>28</v>
      </c>
      <c r="AF1189" s="63">
        <f>VLOOKUP(L1189,'Status Report'!B:W,21,0)</f>
        <v>15</v>
      </c>
      <c r="AG1189" s="63">
        <f>VLOOKUP(L1189,'Status Report'!B:W,22,0)</f>
        <v>12</v>
      </c>
      <c r="AH1189" s="22">
        <f t="shared" si="279"/>
        <v>0.12096</v>
      </c>
      <c r="AI1189" t="s">
        <v>990</v>
      </c>
      <c r="AK1189" s="63">
        <f>IFERROR(VLOOKUP(G1189,ASEAN!A:A,1,0),0)</f>
        <v>0</v>
      </c>
      <c r="AL1189" s="63" t="str">
        <f>IFERROR(VLOOKUP(D1189,'[3]customer specs'!$B$1:$D$65536,3,0),0)</f>
        <v>pallet + label</v>
      </c>
      <c r="AM1189" s="64">
        <f t="shared" si="280"/>
        <v>8.6400000000002137</v>
      </c>
      <c r="AN1189" s="64">
        <f t="shared" si="281"/>
        <v>0</v>
      </c>
      <c r="AO1189" s="63"/>
      <c r="AP1189" s="63"/>
      <c r="AQ1189" s="63" t="str">
        <f t="shared" si="282"/>
        <v>no</v>
      </c>
      <c r="AR1189" s="20">
        <f t="shared" si="283"/>
        <v>603.03600000000006</v>
      </c>
      <c r="AS1189" s="63"/>
      <c r="AT1189" s="23">
        <f t="shared" si="289"/>
        <v>0.12</v>
      </c>
      <c r="AU1189" s="65">
        <f t="shared" si="284"/>
        <v>28.552840909090911</v>
      </c>
      <c r="AV1189" s="65"/>
      <c r="AW1189" s="65">
        <f t="shared" si="285"/>
        <v>685.2681818181818</v>
      </c>
      <c r="AX1189" s="65"/>
      <c r="AY1189" s="63">
        <f>VLOOKUP(L1189,'Status Report'!B:CF,81,0)</f>
        <v>0</v>
      </c>
      <c r="AZ1189" s="63" t="str">
        <f>VLOOKUP(L1189,'Status Report'!B:S,18,0)</f>
        <v>Ellina Smirnova</v>
      </c>
      <c r="BB1189" s="63">
        <f>VLOOKUP(L1189,'Status Report'!B:Z,25,0)</f>
        <v>6</v>
      </c>
      <c r="BC1189" s="63">
        <f t="shared" si="286"/>
        <v>144</v>
      </c>
      <c r="BF1189">
        <f>VLOOKUP(L1189,'Status Report'!B:CE,82,0)</f>
        <v>0</v>
      </c>
      <c r="BG1189">
        <f>VLOOKUP(L1189,'Status Report'!B:CF,83,0)</f>
        <v>0</v>
      </c>
      <c r="BH1189">
        <f>VLOOKUP(L1189,'Status Report'!B:CG,84,0)</f>
        <v>0</v>
      </c>
      <c r="BI1189" t="s">
        <v>901</v>
      </c>
      <c r="BJ1189" t="s">
        <v>795</v>
      </c>
      <c r="BM1189" s="67">
        <f t="shared" si="287"/>
        <v>25</v>
      </c>
    </row>
    <row r="1190" spans="1:65" x14ac:dyDescent="0.25">
      <c r="A1190" s="68" t="str">
        <f>VLOOKUP(L1190,'Status Report'!B:CB,79,0)</f>
        <v>Heineken UCL</v>
      </c>
      <c r="C1190">
        <v>20006105</v>
      </c>
      <c r="D1190">
        <v>3090833</v>
      </c>
      <c r="E1190" t="s">
        <v>916</v>
      </c>
      <c r="F1190" t="s">
        <v>849</v>
      </c>
      <c r="G1190" t="str">
        <f>VLOOKUP(D1190,'[2]sold to'!$A:$H,8,0)</f>
        <v>Ivory Coast</v>
      </c>
      <c r="H1190" t="str">
        <f>VLOOKUP(D1190,'[2]sold to'!$A:$I,9,0)</f>
        <v>AMEE</v>
      </c>
      <c r="K1190">
        <v>680</v>
      </c>
      <c r="L1190">
        <v>88026476</v>
      </c>
      <c r="M1190" t="s">
        <v>304</v>
      </c>
      <c r="N1190">
        <v>5</v>
      </c>
      <c r="P1190" t="str">
        <f>VLOOKUP(L1190,'Status Report'!B:AA,26,0)</f>
        <v>Bangladesh</v>
      </c>
      <c r="Q1190" t="str">
        <f>VLOOKUP(L1190,'Status Report'!B:AB,27,0)</f>
        <v>Textiles-Clothing</v>
      </c>
      <c r="R1190">
        <f>VLOOKUP(L1190,'Status Report'!B:X,23,0)</f>
        <v>167</v>
      </c>
      <c r="S1190" t="str">
        <f>VLOOKUP(L1190,'Status Report'!B:T,19,0)</f>
        <v>Promocean The Netherlands BV</v>
      </c>
      <c r="T1190" s="62">
        <f>VLOOKUP(L1190,'Status Report'!B:E,4,0)</f>
        <v>3</v>
      </c>
      <c r="U1190" s="19">
        <f>_xlfn.IFS(AI1190="Den Bosch",VLOOKUP(L1190,'Status Report'!B:AM,35,0),AI1190="Yantian",VLOOKUP(L1190,'Status Report'!B:AM,36,0),AI1190="",IF(H1190="Asia Pacific",VLOOKUP(L1190,'Status Report'!B:AM,36,0),VLOOKUP(L1190,'Status Report'!B:AM,35,0)),AI1190="Direct shipment",IF(H1190="Asia Pacific",VLOOKUP(L1190,'Status Report'!B:AM,36,0),VLOOKUP(L1190,'Status Report'!B:AM,35,0)))</f>
        <v>28.619999999999997</v>
      </c>
      <c r="V1190" s="20">
        <f t="shared" si="274"/>
        <v>143.1</v>
      </c>
      <c r="W1190" s="19">
        <f>_xlfn.IFS(AI1190="Den Bosch",VLOOKUP(L1190,'Status Report'!B:AM,37,0),AI1190="Yantian",VLOOKUP(L1190,'Status Report'!B:AM,38,0),AI1190="",IF(H1190="Asia Pacific",VLOOKUP(L1190,'Status Report'!B:AM,38,0),VLOOKUP(L1190,'Status Report'!B:AM,37,0)),AI1190="Direct shipment",IF(H1190="Asia Pacific",VLOOKUP(L1190,'Status Report'!B:AM,38,0),VLOOKUP(L1190,'Status Report'!B:AM,37,0)))</f>
        <v>28.259999999999998</v>
      </c>
      <c r="X1190" s="20">
        <f t="shared" si="275"/>
        <v>141.29999999999998</v>
      </c>
      <c r="Y1190" s="20">
        <f>_xlfn.IFS(AI1190="Den Bosch",VLOOKUP(L1190,'Status Report'!B:AO,39,0),AI1190="Yantian",VLOOKUP(L1190,'Status Report'!B:AO,40,0),AI1190="",IF(H1190="Asia Pacific",VLOOKUP(L1190,'Status Report'!B:AO,40,0),VLOOKUP(L1190,'Status Report'!B:AO,39,0)),AI1190="Direct shipment",IF(H1190="Asia Pacific",VLOOKUP(L1190,'Status Report'!B:AO,40,0),VLOOKUP(L1190,'Status Report'!B:AO,39,0)))</f>
        <v>0</v>
      </c>
      <c r="Z1190" s="20">
        <f t="shared" si="276"/>
        <v>0</v>
      </c>
      <c r="AA1190" s="20">
        <f t="shared" si="277"/>
        <v>141.29999999999998</v>
      </c>
      <c r="AB1190" s="21">
        <f>_xlfn.IFS(AI1190="Den Bosch",VLOOKUP(L1190,'Status Report'!B:AM,33,0),AI1190="Yantian",VLOOKUP(L1190,'Status Report'!B:AM,34,0),AI1190="",IF(H1190="Asia Pacific",VLOOKUP(L1190,'Status Report'!B:AM,34,0),VLOOKUP(L1190,'Status Report'!B:AM,33,0)),AI1190="Direct shipment",IF(H1190="Asia Pacific",VLOOKUP(L1190,'Status Report'!B:AM,34,0),VLOOKUP(L1190,'Status Report'!B:AM,33,0)))</f>
        <v>24.192</v>
      </c>
      <c r="AC1190" s="21">
        <f>VLOOKUP(L1190,'Status Report'!B:CE,82,0)</f>
        <v>0</v>
      </c>
      <c r="AD1190" s="21">
        <f t="shared" si="278"/>
        <v>24.192</v>
      </c>
      <c r="AE1190" s="63">
        <f>VLOOKUP(L1190,'Status Report'!B:W,20,0)</f>
        <v>28</v>
      </c>
      <c r="AF1190" s="63">
        <f>VLOOKUP(L1190,'Status Report'!B:W,21,0)</f>
        <v>15</v>
      </c>
      <c r="AG1190" s="63">
        <f>VLOOKUP(L1190,'Status Report'!B:W,22,0)</f>
        <v>12</v>
      </c>
      <c r="AH1190" s="22">
        <f t="shared" si="279"/>
        <v>2.52E-2</v>
      </c>
      <c r="AI1190" t="s">
        <v>990</v>
      </c>
      <c r="AK1190" s="63">
        <f>IFERROR(VLOOKUP(G1190,ASEAN!A:A,1,0),0)</f>
        <v>0</v>
      </c>
      <c r="AL1190" s="63" t="str">
        <f>IFERROR(VLOOKUP(D1190,'[3]customer specs'!$B$1:$D$65536,3,0),0)</f>
        <v>pallet + label</v>
      </c>
      <c r="AM1190" s="64">
        <f t="shared" si="280"/>
        <v>1.8000000000000114</v>
      </c>
      <c r="AN1190" s="64">
        <f t="shared" si="281"/>
        <v>0</v>
      </c>
      <c r="AO1190" s="63"/>
      <c r="AP1190" s="63"/>
      <c r="AQ1190" s="63" t="str">
        <f t="shared" si="282"/>
        <v>no</v>
      </c>
      <c r="AR1190" s="20">
        <f t="shared" si="283"/>
        <v>120.96000000000001</v>
      </c>
      <c r="AS1190" s="63"/>
      <c r="AT1190" s="23">
        <f t="shared" si="289"/>
        <v>0.12</v>
      </c>
      <c r="AU1190" s="65">
        <f t="shared" si="284"/>
        <v>27.490909090909092</v>
      </c>
      <c r="AV1190" s="65"/>
      <c r="AW1190" s="65">
        <f t="shared" si="285"/>
        <v>137.45454545454547</v>
      </c>
      <c r="AX1190" s="65"/>
      <c r="AY1190" s="63">
        <f>VLOOKUP(L1190,'Status Report'!B:CF,81,0)</f>
        <v>0</v>
      </c>
      <c r="AZ1190" s="63" t="str">
        <f>VLOOKUP(L1190,'Status Report'!B:S,18,0)</f>
        <v>Ellina Smirnova</v>
      </c>
      <c r="BB1190" s="63">
        <f>VLOOKUP(L1190,'Status Report'!B:Z,25,0)</f>
        <v>6</v>
      </c>
      <c r="BC1190" s="63">
        <f t="shared" si="286"/>
        <v>30</v>
      </c>
      <c r="BF1190">
        <f>VLOOKUP(L1190,'Status Report'!B:CE,82,0)</f>
        <v>0</v>
      </c>
      <c r="BG1190">
        <f>VLOOKUP(L1190,'Status Report'!B:CF,83,0)</f>
        <v>0</v>
      </c>
      <c r="BH1190">
        <f>VLOOKUP(L1190,'Status Report'!B:CG,84,0)</f>
        <v>0</v>
      </c>
      <c r="BI1190" t="s">
        <v>901</v>
      </c>
      <c r="BJ1190" t="s">
        <v>795</v>
      </c>
      <c r="BM1190" s="67">
        <f t="shared" si="287"/>
        <v>87</v>
      </c>
    </row>
    <row r="1191" spans="1:65" x14ac:dyDescent="0.25">
      <c r="A1191" s="68" t="str">
        <f>VLOOKUP(L1191,'Status Report'!B:CB,79,0)</f>
        <v>Heineken UCL</v>
      </c>
      <c r="C1191">
        <v>20006105</v>
      </c>
      <c r="D1191">
        <v>3090833</v>
      </c>
      <c r="E1191" t="s">
        <v>916</v>
      </c>
      <c r="F1191" t="s">
        <v>849</v>
      </c>
      <c r="G1191" t="str">
        <f>VLOOKUP(D1191,'[2]sold to'!$A:$H,8,0)</f>
        <v>Ivory Coast</v>
      </c>
      <c r="H1191" t="str">
        <f>VLOOKUP(D1191,'[2]sold to'!$A:$I,9,0)</f>
        <v>AMEE</v>
      </c>
      <c r="K1191">
        <v>760</v>
      </c>
      <c r="L1191">
        <v>88026504</v>
      </c>
      <c r="M1191" t="s">
        <v>328</v>
      </c>
      <c r="N1191">
        <v>12</v>
      </c>
      <c r="P1191" t="str">
        <f>VLOOKUP(L1191,'Status Report'!B:AA,26,0)</f>
        <v>Bangladesh</v>
      </c>
      <c r="Q1191" t="str">
        <f>VLOOKUP(L1191,'Status Report'!B:AB,27,0)</f>
        <v>Textiles-Clothing</v>
      </c>
      <c r="R1191">
        <f>VLOOKUP(L1191,'Status Report'!B:X,23,0)</f>
        <v>167</v>
      </c>
      <c r="S1191" t="str">
        <f>VLOOKUP(L1191,'Status Report'!B:T,19,0)</f>
        <v>Promocean The Netherlands BV</v>
      </c>
      <c r="T1191" s="62">
        <f>VLOOKUP(L1191,'Status Report'!B:E,4,0)</f>
        <v>3</v>
      </c>
      <c r="U1191" s="19">
        <f>_xlfn.IFS(AI1191="Den Bosch",VLOOKUP(L1191,'Status Report'!B:AM,35,0),AI1191="Yantian",VLOOKUP(L1191,'Status Report'!B:AM,36,0),AI1191="",IF(H1191="Asia Pacific",VLOOKUP(L1191,'Status Report'!B:AM,36,0),VLOOKUP(L1191,'Status Report'!B:AM,35,0)),AI1191="Direct shipment",IF(H1191="Asia Pacific",VLOOKUP(L1191,'Status Report'!B:AM,36,0),VLOOKUP(L1191,'Status Report'!B:AM,35,0)))</f>
        <v>39.06</v>
      </c>
      <c r="V1191" s="20">
        <f t="shared" si="274"/>
        <v>468.72</v>
      </c>
      <c r="W1191" s="19">
        <f>_xlfn.IFS(AI1191="Den Bosch",VLOOKUP(L1191,'Status Report'!B:AM,37,0),AI1191="Yantian",VLOOKUP(L1191,'Status Report'!B:AM,38,0),AI1191="",IF(H1191="Asia Pacific",VLOOKUP(L1191,'Status Report'!B:AM,38,0),VLOOKUP(L1191,'Status Report'!B:AM,37,0)),AI1191="Direct shipment",IF(H1191="Asia Pacific",VLOOKUP(L1191,'Status Report'!B:AM,38,0),VLOOKUP(L1191,'Status Report'!B:AM,37,0)))</f>
        <v>39.06</v>
      </c>
      <c r="X1191" s="20">
        <f t="shared" si="275"/>
        <v>468.72</v>
      </c>
      <c r="Y1191" s="20">
        <f>_xlfn.IFS(AI1191="Den Bosch",VLOOKUP(L1191,'Status Report'!B:AO,39,0),AI1191="Yantian",VLOOKUP(L1191,'Status Report'!B:AO,40,0),AI1191="",IF(H1191="Asia Pacific",VLOOKUP(L1191,'Status Report'!B:AO,40,0),VLOOKUP(L1191,'Status Report'!B:AO,39,0)),AI1191="Direct shipment",IF(H1191="Asia Pacific",VLOOKUP(L1191,'Status Report'!B:AO,40,0),VLOOKUP(L1191,'Status Report'!B:AO,39,0)))</f>
        <v>0</v>
      </c>
      <c r="Z1191" s="20">
        <f t="shared" si="276"/>
        <v>0</v>
      </c>
      <c r="AA1191" s="20">
        <f t="shared" si="277"/>
        <v>468.72</v>
      </c>
      <c r="AB1191" s="21">
        <f>_xlfn.IFS(AI1191="Den Bosch",VLOOKUP(L1191,'Status Report'!B:AM,33,0),AI1191="Yantian",VLOOKUP(L1191,'Status Report'!B:AM,34,0),AI1191="",IF(H1191="Asia Pacific",VLOOKUP(L1191,'Status Report'!B:AM,34,0),VLOOKUP(L1191,'Status Report'!B:AM,33,0)),AI1191="Direct shipment",IF(H1191="Asia Pacific",VLOOKUP(L1191,'Status Report'!B:AM,34,0),VLOOKUP(L1191,'Status Report'!B:AM,33,0)))</f>
        <v>34.030499999999996</v>
      </c>
      <c r="AC1191" s="21">
        <f>VLOOKUP(L1191,'Status Report'!B:CE,82,0)</f>
        <v>0</v>
      </c>
      <c r="AD1191" s="21">
        <f t="shared" si="278"/>
        <v>34.030499999999996</v>
      </c>
      <c r="AE1191" s="63">
        <f>VLOOKUP(L1191,'Status Report'!B:W,20,0)</f>
        <v>36</v>
      </c>
      <c r="AF1191" s="63">
        <f>VLOOKUP(L1191,'Status Report'!B:W,21,0)</f>
        <v>33</v>
      </c>
      <c r="AG1191" s="63">
        <f>VLOOKUP(L1191,'Status Report'!B:W,22,0)</f>
        <v>7</v>
      </c>
      <c r="AH1191" s="22">
        <f t="shared" si="279"/>
        <v>9.9792000000000006E-2</v>
      </c>
      <c r="AI1191" t="s">
        <v>990</v>
      </c>
      <c r="AK1191" s="63">
        <f>IFERROR(VLOOKUP(G1191,ASEAN!A:A,1,0),0)</f>
        <v>0</v>
      </c>
      <c r="AL1191" s="63" t="str">
        <f>IFERROR(VLOOKUP(D1191,'[3]customer specs'!$B$1:$D$65536,3,0),0)</f>
        <v>pallet + label</v>
      </c>
      <c r="AM1191" s="64">
        <f t="shared" si="280"/>
        <v>0</v>
      </c>
      <c r="AN1191" s="64">
        <f t="shared" si="281"/>
        <v>0</v>
      </c>
      <c r="AO1191" s="63"/>
      <c r="AP1191" s="63"/>
      <c r="AQ1191" s="63" t="str">
        <f t="shared" si="282"/>
        <v>no</v>
      </c>
      <c r="AR1191" s="20">
        <f t="shared" si="283"/>
        <v>408.36599999999999</v>
      </c>
      <c r="AS1191" s="63"/>
      <c r="AT1191" s="23">
        <f t="shared" si="289"/>
        <v>0.12</v>
      </c>
      <c r="AU1191" s="65">
        <f t="shared" si="284"/>
        <v>38.671022727272721</v>
      </c>
      <c r="AV1191" s="65"/>
      <c r="AW1191" s="65">
        <f t="shared" si="285"/>
        <v>464.05227272727268</v>
      </c>
      <c r="AX1191" s="65"/>
      <c r="AY1191" s="63">
        <f>VLOOKUP(L1191,'Status Report'!B:CF,81,0)</f>
        <v>0</v>
      </c>
      <c r="AZ1191" s="63" t="str">
        <f>VLOOKUP(L1191,'Status Report'!B:S,18,0)</f>
        <v>Ellina Smirnova</v>
      </c>
      <c r="BB1191" s="63">
        <f>VLOOKUP(L1191,'Status Report'!B:Z,25,0)</f>
        <v>6</v>
      </c>
      <c r="BC1191" s="63">
        <f t="shared" si="286"/>
        <v>72</v>
      </c>
      <c r="BF1191">
        <f>VLOOKUP(L1191,'Status Report'!B:CE,82,0)</f>
        <v>0</v>
      </c>
      <c r="BG1191">
        <f>VLOOKUP(L1191,'Status Report'!B:CF,83,0)</f>
        <v>0</v>
      </c>
      <c r="BH1191">
        <f>VLOOKUP(L1191,'Status Report'!B:CG,84,0)</f>
        <v>0</v>
      </c>
      <c r="BI1191" t="s">
        <v>901</v>
      </c>
      <c r="BJ1191" t="s">
        <v>795</v>
      </c>
      <c r="BM1191" s="67">
        <f t="shared" si="287"/>
        <v>15</v>
      </c>
    </row>
    <row r="1192" spans="1:65" x14ac:dyDescent="0.25">
      <c r="A1192" s="68" t="str">
        <f>VLOOKUP(L1192,'Status Report'!B:CB,79,0)</f>
        <v>Heineken UCL</v>
      </c>
      <c r="C1192">
        <v>26021012</v>
      </c>
      <c r="D1192">
        <v>3091074</v>
      </c>
      <c r="E1192" t="s">
        <v>792</v>
      </c>
      <c r="F1192" t="s">
        <v>793</v>
      </c>
      <c r="G1192" t="str">
        <f>VLOOKUP(D1192,'[2]sold to'!$A:$H,8,0)</f>
        <v>Singapore</v>
      </c>
      <c r="H1192" t="str">
        <f>VLOOKUP(D1192,'[2]sold to'!$A:$I,9,0)</f>
        <v>ASIA Pacific</v>
      </c>
      <c r="K1192">
        <v>40</v>
      </c>
      <c r="L1192">
        <v>88026624</v>
      </c>
      <c r="M1192" t="s">
        <v>171</v>
      </c>
      <c r="N1192">
        <v>2</v>
      </c>
      <c r="P1192" t="str">
        <f>VLOOKUP(L1192,'Status Report'!B:AA,26,0)</f>
        <v>China</v>
      </c>
      <c r="Q1192" t="str">
        <f>VLOOKUP(L1192,'Status Report'!B:AB,27,0)</f>
        <v>Premiums</v>
      </c>
      <c r="R1192">
        <f>VLOOKUP(L1192,'Status Report'!B:X,23,0)</f>
        <v>250</v>
      </c>
      <c r="S1192" t="str">
        <f>VLOOKUP(L1192,'Status Report'!B:T,19,0)</f>
        <v>Brands On</v>
      </c>
      <c r="T1192" s="62">
        <f>VLOOKUP(L1192,'Status Report'!B:E,4,0)</f>
        <v>1</v>
      </c>
      <c r="U1192" s="19">
        <f>_xlfn.IFS(AI1192="Den Bosch",VLOOKUP(L1192,'Status Report'!B:AM,35,0),AI1192="Yantian",VLOOKUP(L1192,'Status Report'!B:AM,36,0),AI1192="",IF(H1192="Asia Pacific",VLOOKUP(L1192,'Status Report'!B:AM,36,0),VLOOKUP(L1192,'Status Report'!B:AM,35,0)),AI1192="Direct shipment",IF(H1192="Asia Pacific",VLOOKUP(L1192,'Status Report'!B:AM,36,0),VLOOKUP(L1192,'Status Report'!B:AM,35,0)))</f>
        <v>306.25</v>
      </c>
      <c r="V1192" s="20">
        <f t="shared" si="274"/>
        <v>612.5</v>
      </c>
      <c r="W1192" s="19">
        <f>_xlfn.IFS(AI1192="Den Bosch",VLOOKUP(L1192,'Status Report'!B:AM,37,0),AI1192="Yantian",VLOOKUP(L1192,'Status Report'!B:AM,38,0),AI1192="",IF(H1192="Asia Pacific",VLOOKUP(L1192,'Status Report'!B:AM,38,0),VLOOKUP(L1192,'Status Report'!B:AM,37,0)),AI1192="Direct shipment",IF(H1192="Asia Pacific",VLOOKUP(L1192,'Status Report'!B:AM,38,0),VLOOKUP(L1192,'Status Report'!B:AM,37,0)))</f>
        <v>306.25</v>
      </c>
      <c r="X1192" s="20">
        <f t="shared" si="275"/>
        <v>612.5</v>
      </c>
      <c r="Y1192" s="20">
        <f>_xlfn.IFS(AI1192="Den Bosch",VLOOKUP(L1192,'Status Report'!B:AO,39,0),AI1192="Yantian",VLOOKUP(L1192,'Status Report'!B:AO,40,0),AI1192="",IF(H1192="Asia Pacific",VLOOKUP(L1192,'Status Report'!B:AO,40,0),VLOOKUP(L1192,'Status Report'!B:AO,39,0)),AI1192="Direct shipment",IF(H1192="Asia Pacific",VLOOKUP(L1192,'Status Report'!B:AO,40,0),VLOOKUP(L1192,'Status Report'!B:AO,39,0)))</f>
        <v>0</v>
      </c>
      <c r="Z1192" s="20">
        <f t="shared" si="276"/>
        <v>0</v>
      </c>
      <c r="AA1192" s="20">
        <f t="shared" si="277"/>
        <v>612.5</v>
      </c>
      <c r="AB1192" s="21">
        <f>_xlfn.IFS(AI1192="Den Bosch",VLOOKUP(L1192,'Status Report'!B:AM,33,0),AI1192="Yantian",VLOOKUP(L1192,'Status Report'!B:AM,34,0),AI1192="",IF(H1192="Asia Pacific",VLOOKUP(L1192,'Status Report'!B:AM,34,0),VLOOKUP(L1192,'Status Report'!B:AM,33,0)),AI1192="Direct shipment",IF(H1192="Asia Pacific",VLOOKUP(L1192,'Status Report'!B:AM,34,0),VLOOKUP(L1192,'Status Report'!B:AM,33,0)))</f>
        <v>268.5</v>
      </c>
      <c r="AC1192" s="21">
        <f>VLOOKUP(L1192,'Status Report'!B:CE,82,0)</f>
        <v>0</v>
      </c>
      <c r="AD1192" s="21">
        <f t="shared" si="278"/>
        <v>268.5</v>
      </c>
      <c r="AE1192" s="63">
        <f>VLOOKUP(L1192,'Status Report'!B:W,20,0)</f>
        <v>90.5</v>
      </c>
      <c r="AF1192" s="63">
        <f>VLOOKUP(L1192,'Status Report'!B:W,21,0)</f>
        <v>77.5</v>
      </c>
      <c r="AG1192" s="63">
        <f>VLOOKUP(L1192,'Status Report'!B:W,22,0)</f>
        <v>18.2</v>
      </c>
      <c r="AH1192" s="22">
        <f t="shared" si="279"/>
        <v>0.25530049999999999</v>
      </c>
      <c r="AK1192" s="63" t="str">
        <f>IFERROR(VLOOKUP(G1192,ASEAN!A:A,1,0),0)</f>
        <v>Singapore</v>
      </c>
      <c r="AL1192" s="63">
        <f>IFERROR(VLOOKUP(D1192,'[3]customer specs'!$B$1:$D$65536,3,0),0)</f>
        <v>0</v>
      </c>
      <c r="AM1192" s="64">
        <f t="shared" si="280"/>
        <v>0</v>
      </c>
      <c r="AN1192" s="64">
        <f t="shared" si="281"/>
        <v>0</v>
      </c>
      <c r="AO1192" s="63"/>
      <c r="AP1192" s="63"/>
      <c r="AQ1192" s="63" t="str">
        <f t="shared" si="282"/>
        <v>no</v>
      </c>
      <c r="AR1192" s="20">
        <f t="shared" si="283"/>
        <v>537</v>
      </c>
      <c r="AS1192" s="63"/>
      <c r="AT1192" s="23">
        <f t="shared" si="289"/>
        <v>0.12</v>
      </c>
      <c r="AU1192" s="65">
        <f t="shared" si="284"/>
        <v>305.11363636363637</v>
      </c>
      <c r="AV1192" s="65"/>
      <c r="AW1192" s="65">
        <f t="shared" si="285"/>
        <v>610.22727272727275</v>
      </c>
      <c r="AX1192" s="65"/>
      <c r="AY1192" s="63">
        <f>VLOOKUP(L1192,'Status Report'!B:CF,81,0)</f>
        <v>0</v>
      </c>
      <c r="AZ1192" s="63" t="str">
        <f>VLOOKUP(L1192,'Status Report'!B:S,18,0)</f>
        <v>Ellina Smirnova</v>
      </c>
      <c r="BB1192" s="63">
        <f>VLOOKUP(L1192,'Status Report'!B:Z,25,0)</f>
        <v>1</v>
      </c>
      <c r="BC1192" s="63">
        <f t="shared" si="286"/>
        <v>2</v>
      </c>
      <c r="BF1192">
        <f>VLOOKUP(L1192,'Status Report'!B:CE,82,0)</f>
        <v>0</v>
      </c>
      <c r="BG1192">
        <f>VLOOKUP(L1192,'Status Report'!B:CF,83,0)</f>
        <v>0</v>
      </c>
      <c r="BH1192">
        <f>VLOOKUP(L1192,'Status Report'!B:CG,84,0)</f>
        <v>0</v>
      </c>
      <c r="BI1192" t="s">
        <v>854</v>
      </c>
      <c r="BJ1192" t="s">
        <v>795</v>
      </c>
      <c r="BM1192" s="67">
        <f t="shared" si="287"/>
        <v>48</v>
      </c>
    </row>
    <row r="1193" spans="1:65" x14ac:dyDescent="0.25">
      <c r="A1193" s="68" t="str">
        <f>VLOOKUP(L1193,'Status Report'!B:CB,79,0)</f>
        <v>Heineken Silver (Global)</v>
      </c>
      <c r="C1193">
        <v>20006108</v>
      </c>
      <c r="D1193">
        <v>3090666</v>
      </c>
      <c r="E1193" t="s">
        <v>919</v>
      </c>
      <c r="F1193" t="s">
        <v>920</v>
      </c>
      <c r="G1193" t="str">
        <f>VLOOKUP(D1193,'[2]sold to'!$A:$H,8,0)</f>
        <v>Canada</v>
      </c>
      <c r="H1193" t="str">
        <f>VLOOKUP(D1193,'[2]sold to'!$A:$I,9,0)</f>
        <v>AMERICAS</v>
      </c>
      <c r="K1193">
        <v>10</v>
      </c>
      <c r="L1193">
        <v>88026754</v>
      </c>
      <c r="M1193" t="s">
        <v>246</v>
      </c>
      <c r="N1193">
        <v>1</v>
      </c>
      <c r="P1193" t="str">
        <f>VLOOKUP(L1193,'Status Report'!B:AA,26,0)</f>
        <v>China</v>
      </c>
      <c r="Q1193" t="str">
        <f>VLOOKUP(L1193,'Status Report'!B:AB,27,0)</f>
        <v>Bar support</v>
      </c>
      <c r="R1193">
        <f>VLOOKUP(L1193,'Status Report'!B:X,23,0)</f>
        <v>333</v>
      </c>
      <c r="S1193" t="str">
        <f>VLOOKUP(L1193,'Status Report'!B:T,19,0)</f>
        <v>Promocean The Netherlands BV</v>
      </c>
      <c r="T1193" s="62">
        <f>VLOOKUP(L1193,'Status Report'!B:E,4,0)</f>
        <v>1</v>
      </c>
      <c r="U1193" s="19">
        <f>_xlfn.IFS(AI1193="Den Bosch",VLOOKUP(L1193,'Status Report'!B:AM,35,0),AI1193="Yantian",VLOOKUP(L1193,'Status Report'!B:AM,36,0),AI1193="",IF(H1193="Asia Pacific",VLOOKUP(L1193,'Status Report'!B:AM,36,0),VLOOKUP(L1193,'Status Report'!B:AM,35,0)),AI1193="Direct shipment",IF(H1193="Asia Pacific",VLOOKUP(L1193,'Status Report'!B:AM,36,0),VLOOKUP(L1193,'Status Report'!B:AM,35,0)))</f>
        <v>72.239999999999995</v>
      </c>
      <c r="V1193" s="20">
        <f t="shared" si="274"/>
        <v>72.239999999999995</v>
      </c>
      <c r="W1193" s="19">
        <f>_xlfn.IFS(AI1193="Den Bosch",VLOOKUP(L1193,'Status Report'!B:AM,37,0),AI1193="Yantian",VLOOKUP(L1193,'Status Report'!B:AM,38,0),AI1193="",IF(H1193="Asia Pacific",VLOOKUP(L1193,'Status Report'!B:AM,38,0),VLOOKUP(L1193,'Status Report'!B:AM,37,0)),AI1193="Direct shipment",IF(H1193="Asia Pacific",VLOOKUP(L1193,'Status Report'!B:AM,38,0),VLOOKUP(L1193,'Status Report'!B:AM,37,0)))</f>
        <v>72.239999999999995</v>
      </c>
      <c r="X1193" s="20">
        <f t="shared" si="275"/>
        <v>72.239999999999995</v>
      </c>
      <c r="Y1193" s="20">
        <f>_xlfn.IFS(AI1193="Den Bosch",VLOOKUP(L1193,'Status Report'!B:AO,39,0),AI1193="Yantian",VLOOKUP(L1193,'Status Report'!B:AO,40,0),AI1193="",IF(H1193="Asia Pacific",VLOOKUP(L1193,'Status Report'!B:AO,40,0),VLOOKUP(L1193,'Status Report'!B:AO,39,0)),AI1193="Direct shipment",IF(H1193="Asia Pacific",VLOOKUP(L1193,'Status Report'!B:AO,40,0),VLOOKUP(L1193,'Status Report'!B:AO,39,0)))</f>
        <v>0</v>
      </c>
      <c r="Z1193" s="20">
        <f t="shared" si="276"/>
        <v>0</v>
      </c>
      <c r="AA1193" s="20">
        <f t="shared" si="277"/>
        <v>72.239999999999995</v>
      </c>
      <c r="AB1193" s="21">
        <f>_xlfn.IFS(AI1193="Den Bosch",VLOOKUP(L1193,'Status Report'!B:AM,33,0),AI1193="Yantian",VLOOKUP(L1193,'Status Report'!B:AM,34,0),AI1193="",IF(H1193="Asia Pacific",VLOOKUP(L1193,'Status Report'!B:AM,34,0),VLOOKUP(L1193,'Status Report'!B:AM,33,0)),AI1193="Direct shipment",IF(H1193="Asia Pacific",VLOOKUP(L1193,'Status Report'!B:AM,34,0),VLOOKUP(L1193,'Status Report'!B:AM,33,0)))</f>
        <v>62.494800000000005</v>
      </c>
      <c r="AC1193" s="21">
        <f>VLOOKUP(L1193,'Status Report'!B:CE,82,0)</f>
        <v>0</v>
      </c>
      <c r="AD1193" s="21">
        <f t="shared" si="278"/>
        <v>62.494800000000005</v>
      </c>
      <c r="AE1193" s="63">
        <f>VLOOKUP(L1193,'Status Report'!B:W,20,0)</f>
        <v>41.5</v>
      </c>
      <c r="AF1193" s="63">
        <f>VLOOKUP(L1193,'Status Report'!B:W,21,0)</f>
        <v>6</v>
      </c>
      <c r="AG1193" s="63">
        <f>VLOOKUP(L1193,'Status Report'!B:W,22,0)</f>
        <v>41.5</v>
      </c>
      <c r="AH1193" s="22">
        <f t="shared" si="279"/>
        <v>1.0333500000000001E-2</v>
      </c>
      <c r="AK1193" s="63">
        <f>IFERROR(VLOOKUP(G1193,ASEAN!A:A,1,0),0)</f>
        <v>0</v>
      </c>
      <c r="AL1193" s="63">
        <f>IFERROR(VLOOKUP(D1193,'[3]customer specs'!$B$1:$D$65536,3,0),0)</f>
        <v>0</v>
      </c>
      <c r="AM1193" s="64">
        <f t="shared" si="280"/>
        <v>0</v>
      </c>
      <c r="AN1193" s="64">
        <f t="shared" si="281"/>
        <v>0</v>
      </c>
      <c r="AO1193" s="63"/>
      <c r="AP1193" s="63"/>
      <c r="AQ1193" s="63" t="str">
        <f t="shared" si="282"/>
        <v>no</v>
      </c>
      <c r="AR1193" s="20">
        <f t="shared" si="283"/>
        <v>62.494800000000005</v>
      </c>
      <c r="AS1193" s="63"/>
      <c r="AT1193" s="23">
        <f t="shared" si="289"/>
        <v>0.12</v>
      </c>
      <c r="AU1193" s="65">
        <f t="shared" si="284"/>
        <v>71.016818181818181</v>
      </c>
      <c r="AV1193" s="65"/>
      <c r="AW1193" s="65">
        <f t="shared" si="285"/>
        <v>71.016818181818181</v>
      </c>
      <c r="AX1193" s="65"/>
      <c r="AY1193" s="63">
        <f>VLOOKUP(L1193,'Status Report'!B:CF,81,0)</f>
        <v>0</v>
      </c>
      <c r="AZ1193" s="63" t="str">
        <f>VLOOKUP(L1193,'Status Report'!B:S,18,0)</f>
        <v>Ellina Smirnova</v>
      </c>
      <c r="BB1193" s="63">
        <f>VLOOKUP(L1193,'Status Report'!B:Z,25,0)</f>
        <v>6</v>
      </c>
      <c r="BC1193" s="63">
        <f t="shared" si="286"/>
        <v>6</v>
      </c>
      <c r="BF1193">
        <f>VLOOKUP(L1193,'Status Report'!B:CE,82,0)</f>
        <v>0</v>
      </c>
      <c r="BG1193">
        <f>VLOOKUP(L1193,'Status Report'!B:CF,83,0)</f>
        <v>0</v>
      </c>
      <c r="BH1193">
        <f>VLOOKUP(L1193,'Status Report'!B:CG,84,0)</f>
        <v>0</v>
      </c>
      <c r="BI1193" t="s">
        <v>926</v>
      </c>
      <c r="BJ1193" t="s">
        <v>795</v>
      </c>
      <c r="BM1193" s="67">
        <f t="shared" si="287"/>
        <v>18</v>
      </c>
    </row>
    <row r="1194" spans="1:65" x14ac:dyDescent="0.25">
      <c r="A1194" s="68" t="str">
        <f>VLOOKUP(L1194,'Status Report'!B:CB,79,0)</f>
        <v>Heineken Silver (Global)</v>
      </c>
      <c r="C1194">
        <v>20006108</v>
      </c>
      <c r="D1194">
        <v>3090666</v>
      </c>
      <c r="E1194" t="s">
        <v>919</v>
      </c>
      <c r="F1194" t="s">
        <v>920</v>
      </c>
      <c r="G1194" t="str">
        <f>VLOOKUP(D1194,'[2]sold to'!$A:$H,8,0)</f>
        <v>Canada</v>
      </c>
      <c r="H1194" t="str">
        <f>VLOOKUP(D1194,'[2]sold to'!$A:$I,9,0)</f>
        <v>AMERICAS</v>
      </c>
      <c r="K1194">
        <v>20</v>
      </c>
      <c r="L1194">
        <v>88026293</v>
      </c>
      <c r="M1194" t="s">
        <v>105</v>
      </c>
      <c r="N1194">
        <v>15</v>
      </c>
      <c r="P1194" t="str">
        <f>VLOOKUP(L1194,'Status Report'!B:AA,26,0)</f>
        <v>China</v>
      </c>
      <c r="Q1194" t="str">
        <f>VLOOKUP(L1194,'Status Report'!B:AB,27,0)</f>
        <v>Bar support</v>
      </c>
      <c r="R1194">
        <f>VLOOKUP(L1194,'Status Report'!B:X,23,0)</f>
        <v>50</v>
      </c>
      <c r="S1194" t="str">
        <f>VLOOKUP(L1194,'Status Report'!B:T,19,0)</f>
        <v>Asian Sourcing Link</v>
      </c>
      <c r="T1194" s="62" t="str">
        <f>VLOOKUP(L1194,'Status Report'!B:E,4,0)</f>
        <v>From stock</v>
      </c>
      <c r="U1194" s="19">
        <f>_xlfn.IFS(AI1194="Den Bosch",VLOOKUP(L1194,'Status Report'!B:AM,35,0),AI1194="Yantian",VLOOKUP(L1194,'Status Report'!B:AM,36,0),AI1194="",IF(H1194="Asia Pacific",VLOOKUP(L1194,'Status Report'!B:AM,36,0),VLOOKUP(L1194,'Status Report'!B:AM,35,0)),AI1194="Direct shipment",IF(H1194="Asia Pacific",VLOOKUP(L1194,'Status Report'!B:AM,36,0),VLOOKUP(L1194,'Status Report'!B:AM,35,0)))</f>
        <v>62</v>
      </c>
      <c r="V1194" s="20">
        <f t="shared" si="274"/>
        <v>930</v>
      </c>
      <c r="W1194" s="19">
        <f>_xlfn.IFS(AI1194="Den Bosch",VLOOKUP(L1194,'Status Report'!B:AM,37,0),AI1194="Yantian",VLOOKUP(L1194,'Status Report'!B:AM,38,0),AI1194="",IF(H1194="Asia Pacific",VLOOKUP(L1194,'Status Report'!B:AM,38,0),VLOOKUP(L1194,'Status Report'!B:AM,37,0)),AI1194="Direct shipment",IF(H1194="Asia Pacific",VLOOKUP(L1194,'Status Report'!B:AM,38,0),VLOOKUP(L1194,'Status Report'!B:AM,37,0)))</f>
        <v>62</v>
      </c>
      <c r="X1194" s="20">
        <f t="shared" si="275"/>
        <v>930</v>
      </c>
      <c r="Y1194" s="20">
        <f>_xlfn.IFS(AI1194="Den Bosch",VLOOKUP(L1194,'Status Report'!B:AO,39,0),AI1194="Yantian",VLOOKUP(L1194,'Status Report'!B:AO,40,0),AI1194="",IF(H1194="Asia Pacific",VLOOKUP(L1194,'Status Report'!B:AO,40,0),VLOOKUP(L1194,'Status Report'!B:AO,39,0)),AI1194="Direct shipment",IF(H1194="Asia Pacific",VLOOKUP(L1194,'Status Report'!B:AO,40,0),VLOOKUP(L1194,'Status Report'!B:AO,39,0)))</f>
        <v>0</v>
      </c>
      <c r="Z1194" s="20">
        <f t="shared" si="276"/>
        <v>0</v>
      </c>
      <c r="AA1194" s="20">
        <f t="shared" si="277"/>
        <v>930</v>
      </c>
      <c r="AB1194" s="21">
        <f>_xlfn.IFS(AI1194="Den Bosch",VLOOKUP(L1194,'Status Report'!B:AM,33,0),AI1194="Yantian",VLOOKUP(L1194,'Status Report'!B:AM,34,0),AI1194="",IF(H1194="Asia Pacific",VLOOKUP(L1194,'Status Report'!B:AM,34,0),VLOOKUP(L1194,'Status Report'!B:AM,33,0)),AI1194="Direct shipment",IF(H1194="Asia Pacific",VLOOKUP(L1194,'Status Report'!B:AM,34,0),VLOOKUP(L1194,'Status Report'!B:AM,33,0)))</f>
        <v>54.720000000000006</v>
      </c>
      <c r="AC1194" s="21">
        <f>VLOOKUP(L1194,'Status Report'!B:CE,82,0)</f>
        <v>0</v>
      </c>
      <c r="AD1194" s="21">
        <f t="shared" si="278"/>
        <v>54.720000000000006</v>
      </c>
      <c r="AE1194" s="63">
        <f>VLOOKUP(L1194,'Status Report'!B:W,20,0)</f>
        <v>62</v>
      </c>
      <c r="AF1194" s="63">
        <f>VLOOKUP(L1194,'Status Report'!B:W,21,0)</f>
        <v>20</v>
      </c>
      <c r="AG1194" s="63">
        <f>VLOOKUP(L1194,'Status Report'!B:W,22,0)</f>
        <v>9.5</v>
      </c>
      <c r="AH1194" s="22">
        <f t="shared" si="279"/>
        <v>0.1767</v>
      </c>
      <c r="AI1194" t="s">
        <v>990</v>
      </c>
      <c r="AK1194" s="63">
        <f>IFERROR(VLOOKUP(G1194,ASEAN!A:A,1,0),0)</f>
        <v>0</v>
      </c>
      <c r="AL1194" s="63">
        <f>IFERROR(VLOOKUP(D1194,'[3]customer specs'!$B$1:$D$65536,3,0),0)</f>
        <v>0</v>
      </c>
      <c r="AM1194" s="64">
        <f t="shared" si="280"/>
        <v>0</v>
      </c>
      <c r="AN1194" s="64">
        <f t="shared" si="281"/>
        <v>0</v>
      </c>
      <c r="AO1194" s="63"/>
      <c r="AP1194" s="63"/>
      <c r="AQ1194" s="63" t="str">
        <f t="shared" si="282"/>
        <v>no</v>
      </c>
      <c r="AR1194" s="20">
        <f t="shared" si="283"/>
        <v>820.80000000000007</v>
      </c>
      <c r="AS1194" s="63"/>
      <c r="AT1194" s="23">
        <f t="shared" si="289"/>
        <v>0.12</v>
      </c>
      <c r="AU1194" s="65">
        <f t="shared" si="284"/>
        <v>62.181818181818187</v>
      </c>
      <c r="AV1194" s="65"/>
      <c r="AW1194" s="65">
        <f t="shared" si="285"/>
        <v>932.72727272727275</v>
      </c>
      <c r="AX1194" s="65"/>
      <c r="AY1194" s="63">
        <f>VLOOKUP(L1194,'Status Report'!B:CF,81,0)</f>
        <v>0</v>
      </c>
      <c r="AZ1194" s="63" t="str">
        <f>VLOOKUP(L1194,'Status Report'!B:S,18,0)</f>
        <v>Ellina Smirnova</v>
      </c>
      <c r="BB1194" s="63">
        <f>VLOOKUP(L1194,'Status Report'!B:Z,25,0)</f>
        <v>10</v>
      </c>
      <c r="BC1194" s="63">
        <f t="shared" si="286"/>
        <v>150</v>
      </c>
      <c r="BF1194">
        <f>VLOOKUP(L1194,'Status Report'!B:CE,82,0)</f>
        <v>0</v>
      </c>
      <c r="BG1194">
        <f>VLOOKUP(L1194,'Status Report'!B:CF,83,0)</f>
        <v>0</v>
      </c>
      <c r="BH1194">
        <f>VLOOKUP(L1194,'Status Report'!B:CG,84,0)</f>
        <v>0</v>
      </c>
      <c r="BI1194" t="s">
        <v>926</v>
      </c>
      <c r="BJ1194" t="s">
        <v>795</v>
      </c>
      <c r="BM1194" s="67">
        <f t="shared" si="287"/>
        <v>25</v>
      </c>
    </row>
    <row r="1195" spans="1:65" x14ac:dyDescent="0.25">
      <c r="A1195" s="68" t="str">
        <f>VLOOKUP(L1195,'Status Report'!B:CB,79,0)</f>
        <v>Heineken Silver (Global)</v>
      </c>
      <c r="C1195">
        <v>20006108</v>
      </c>
      <c r="D1195">
        <v>3090666</v>
      </c>
      <c r="E1195" t="s">
        <v>919</v>
      </c>
      <c r="F1195" t="s">
        <v>920</v>
      </c>
      <c r="G1195" t="str">
        <f>VLOOKUP(D1195,'[2]sold to'!$A:$H,8,0)</f>
        <v>Canada</v>
      </c>
      <c r="H1195" t="str">
        <f>VLOOKUP(D1195,'[2]sold to'!$A:$I,9,0)</f>
        <v>AMERICAS</v>
      </c>
      <c r="K1195">
        <v>30</v>
      </c>
      <c r="L1195">
        <v>88026271</v>
      </c>
      <c r="M1195" t="s">
        <v>191</v>
      </c>
      <c r="N1195">
        <v>30</v>
      </c>
      <c r="P1195" t="str">
        <f>VLOOKUP(L1195,'Status Report'!B:AA,26,0)</f>
        <v>China</v>
      </c>
      <c r="Q1195" t="str">
        <f>VLOOKUP(L1195,'Status Report'!B:AB,27,0)</f>
        <v>Bar support</v>
      </c>
      <c r="R1195">
        <f>VLOOKUP(L1195,'Status Report'!B:X,23,0)</f>
        <v>333</v>
      </c>
      <c r="S1195" t="str">
        <f>VLOOKUP(L1195,'Status Report'!B:T,19,0)</f>
        <v>Promocean The Netherlands BV</v>
      </c>
      <c r="T1195" s="62">
        <f>VLOOKUP(L1195,'Status Report'!B:E,4,0)</f>
        <v>1</v>
      </c>
      <c r="U1195" s="19">
        <f>_xlfn.IFS(AI1195="Den Bosch",VLOOKUP(L1195,'Status Report'!B:AM,35,0),AI1195="Yantian",VLOOKUP(L1195,'Status Report'!B:AM,36,0),AI1195="",IF(H1195="Asia Pacific",VLOOKUP(L1195,'Status Report'!B:AM,36,0),VLOOKUP(L1195,'Status Report'!B:AM,35,0)),AI1195="Direct shipment",IF(H1195="Asia Pacific",VLOOKUP(L1195,'Status Report'!B:AM,36,0),VLOOKUP(L1195,'Status Report'!B:AM,35,0)))</f>
        <v>48.42</v>
      </c>
      <c r="V1195" s="20">
        <f t="shared" si="274"/>
        <v>1452.6000000000001</v>
      </c>
      <c r="W1195" s="19">
        <f>_xlfn.IFS(AI1195="Den Bosch",VLOOKUP(L1195,'Status Report'!B:AM,37,0),AI1195="Yantian",VLOOKUP(L1195,'Status Report'!B:AM,38,0),AI1195="",IF(H1195="Asia Pacific",VLOOKUP(L1195,'Status Report'!B:AM,38,0),VLOOKUP(L1195,'Status Report'!B:AM,37,0)),AI1195="Direct shipment",IF(H1195="Asia Pacific",VLOOKUP(L1195,'Status Report'!B:AM,38,0),VLOOKUP(L1195,'Status Report'!B:AM,37,0)))</f>
        <v>48.42</v>
      </c>
      <c r="X1195" s="20">
        <f t="shared" si="275"/>
        <v>1452.6000000000001</v>
      </c>
      <c r="Y1195" s="20">
        <f>_xlfn.IFS(AI1195="Den Bosch",VLOOKUP(L1195,'Status Report'!B:AO,39,0),AI1195="Yantian",VLOOKUP(L1195,'Status Report'!B:AO,40,0),AI1195="",IF(H1195="Asia Pacific",VLOOKUP(L1195,'Status Report'!B:AO,40,0),VLOOKUP(L1195,'Status Report'!B:AO,39,0)),AI1195="Direct shipment",IF(H1195="Asia Pacific",VLOOKUP(L1195,'Status Report'!B:AO,40,0),VLOOKUP(L1195,'Status Report'!B:AO,39,0)))</f>
        <v>0</v>
      </c>
      <c r="Z1195" s="20">
        <f t="shared" si="276"/>
        <v>0</v>
      </c>
      <c r="AA1195" s="20">
        <f t="shared" si="277"/>
        <v>1452.6000000000001</v>
      </c>
      <c r="AB1195" s="21">
        <f>_xlfn.IFS(AI1195="Den Bosch",VLOOKUP(L1195,'Status Report'!B:AM,33,0),AI1195="Yantian",VLOOKUP(L1195,'Status Report'!B:AM,34,0),AI1195="",IF(H1195="Asia Pacific",VLOOKUP(L1195,'Status Report'!B:AM,34,0),VLOOKUP(L1195,'Status Report'!B:AM,33,0)),AI1195="Direct shipment",IF(H1195="Asia Pacific",VLOOKUP(L1195,'Status Report'!B:AM,34,0),VLOOKUP(L1195,'Status Report'!B:AM,33,0)))</f>
        <v>36.195000000000007</v>
      </c>
      <c r="AC1195" s="21">
        <f>VLOOKUP(L1195,'Status Report'!B:CE,82,0)</f>
        <v>0</v>
      </c>
      <c r="AD1195" s="21">
        <f t="shared" si="278"/>
        <v>36.195000000000007</v>
      </c>
      <c r="AE1195" s="63">
        <f>VLOOKUP(L1195,'Status Report'!B:W,20,0)</f>
        <v>35.5</v>
      </c>
      <c r="AF1195" s="63">
        <f>VLOOKUP(L1195,'Status Report'!B:W,21,0)</f>
        <v>21</v>
      </c>
      <c r="AG1195" s="63">
        <f>VLOOKUP(L1195,'Status Report'!B:W,22,0)</f>
        <v>54</v>
      </c>
      <c r="AH1195" s="22">
        <f t="shared" si="279"/>
        <v>1.2077100000000001</v>
      </c>
      <c r="AK1195" s="63">
        <f>IFERROR(VLOOKUP(G1195,ASEAN!A:A,1,0),0)</f>
        <v>0</v>
      </c>
      <c r="AL1195" s="63">
        <f>IFERROR(VLOOKUP(D1195,'[3]customer specs'!$B$1:$D$65536,3,0),0)</f>
        <v>0</v>
      </c>
      <c r="AM1195" s="64">
        <f t="shared" si="280"/>
        <v>0</v>
      </c>
      <c r="AN1195" s="64">
        <f t="shared" si="281"/>
        <v>0</v>
      </c>
      <c r="AO1195" s="63"/>
      <c r="AP1195" s="63"/>
      <c r="AQ1195" s="63" t="str">
        <f t="shared" si="282"/>
        <v>no</v>
      </c>
      <c r="AR1195" s="20">
        <f t="shared" si="283"/>
        <v>1085.8500000000001</v>
      </c>
      <c r="AS1195" s="63"/>
      <c r="AT1195" s="23">
        <f t="shared" si="289"/>
        <v>0.12</v>
      </c>
      <c r="AU1195" s="65">
        <f t="shared" si="284"/>
        <v>41.130681818181827</v>
      </c>
      <c r="AV1195" s="65"/>
      <c r="AW1195" s="65">
        <f t="shared" si="285"/>
        <v>1233.9204545454547</v>
      </c>
      <c r="AX1195" s="65"/>
      <c r="AY1195" s="63">
        <f>VLOOKUP(L1195,'Status Report'!B:CF,81,0)</f>
        <v>0</v>
      </c>
      <c r="AZ1195" s="63" t="str">
        <f>VLOOKUP(L1195,'Status Report'!B:S,18,0)</f>
        <v>Ellina Smirnova</v>
      </c>
      <c r="BB1195" s="63">
        <f>VLOOKUP(L1195,'Status Report'!B:Z,25,0)</f>
        <v>6</v>
      </c>
      <c r="BC1195" s="63">
        <f t="shared" si="286"/>
        <v>180</v>
      </c>
      <c r="BF1195">
        <f>VLOOKUP(L1195,'Status Report'!B:CE,82,0)</f>
        <v>0</v>
      </c>
      <c r="BG1195">
        <f>VLOOKUP(L1195,'Status Report'!B:CF,83,0)</f>
        <v>0</v>
      </c>
      <c r="BH1195">
        <f>VLOOKUP(L1195,'Status Report'!B:CG,84,0)</f>
        <v>0</v>
      </c>
      <c r="BI1195" t="s">
        <v>926</v>
      </c>
      <c r="BJ1195" t="s">
        <v>795</v>
      </c>
      <c r="BM1195" s="67">
        <f t="shared" si="287"/>
        <v>40</v>
      </c>
    </row>
    <row r="1196" spans="1:65" x14ac:dyDescent="0.25">
      <c r="A1196" s="68" t="str">
        <f>VLOOKUP(L1196,'Status Report'!B:CB,79,0)</f>
        <v>Heineken Silver (Global)</v>
      </c>
      <c r="C1196">
        <v>20006108</v>
      </c>
      <c r="D1196">
        <v>3090666</v>
      </c>
      <c r="E1196" t="s">
        <v>919</v>
      </c>
      <c r="F1196" t="s">
        <v>920</v>
      </c>
      <c r="G1196" t="str">
        <f>VLOOKUP(D1196,'[2]sold to'!$A:$H,8,0)</f>
        <v>Canada</v>
      </c>
      <c r="H1196" t="str">
        <f>VLOOKUP(D1196,'[2]sold to'!$A:$I,9,0)</f>
        <v>AMERICAS</v>
      </c>
      <c r="K1196">
        <v>40</v>
      </c>
      <c r="L1196">
        <v>88025915</v>
      </c>
      <c r="M1196" t="s">
        <v>197</v>
      </c>
      <c r="N1196">
        <v>15</v>
      </c>
      <c r="P1196" t="str">
        <f>VLOOKUP(L1196,'Status Report'!B:AA,26,0)</f>
        <v>China</v>
      </c>
      <c r="Q1196" t="str">
        <f>VLOOKUP(L1196,'Status Report'!B:AB,27,0)</f>
        <v>Bar support</v>
      </c>
      <c r="R1196">
        <f>VLOOKUP(L1196,'Status Report'!B:X,23,0)</f>
        <v>250</v>
      </c>
      <c r="S1196" t="str">
        <f>VLOOKUP(L1196,'Status Report'!B:T,19,0)</f>
        <v>Promocean The Netherlands BV</v>
      </c>
      <c r="T1196" s="62">
        <f>VLOOKUP(L1196,'Status Report'!B:E,4,0)</f>
        <v>3</v>
      </c>
      <c r="U1196" s="19">
        <f>_xlfn.IFS(AI1196="Den Bosch",VLOOKUP(L1196,'Status Report'!B:AM,35,0),AI1196="Yantian",VLOOKUP(L1196,'Status Report'!B:AM,36,0),AI1196="",IF(H1196="Asia Pacific",VLOOKUP(L1196,'Status Report'!B:AM,36,0),VLOOKUP(L1196,'Status Report'!B:AM,35,0)),AI1196="Direct shipment",IF(H1196="Asia Pacific",VLOOKUP(L1196,'Status Report'!B:AM,36,0),VLOOKUP(L1196,'Status Report'!B:AM,35,0)))</f>
        <v>30.6</v>
      </c>
      <c r="V1196" s="20">
        <f t="shared" si="274"/>
        <v>459</v>
      </c>
      <c r="W1196" s="19">
        <f>_xlfn.IFS(AI1196="Den Bosch",VLOOKUP(L1196,'Status Report'!B:AM,37,0),AI1196="Yantian",VLOOKUP(L1196,'Status Report'!B:AM,38,0),AI1196="",IF(H1196="Asia Pacific",VLOOKUP(L1196,'Status Report'!B:AM,38,0),VLOOKUP(L1196,'Status Report'!B:AM,37,0)),AI1196="Direct shipment",IF(H1196="Asia Pacific",VLOOKUP(L1196,'Status Report'!B:AM,38,0),VLOOKUP(L1196,'Status Report'!B:AM,37,0)))</f>
        <v>30.6</v>
      </c>
      <c r="X1196" s="20">
        <f t="shared" si="275"/>
        <v>459</v>
      </c>
      <c r="Y1196" s="20">
        <f>_xlfn.IFS(AI1196="Den Bosch",VLOOKUP(L1196,'Status Report'!B:AO,39,0),AI1196="Yantian",VLOOKUP(L1196,'Status Report'!B:AO,40,0),AI1196="",IF(H1196="Asia Pacific",VLOOKUP(L1196,'Status Report'!B:AO,40,0),VLOOKUP(L1196,'Status Report'!B:AO,39,0)),AI1196="Direct shipment",IF(H1196="Asia Pacific",VLOOKUP(L1196,'Status Report'!B:AO,40,0),VLOOKUP(L1196,'Status Report'!B:AO,39,0)))</f>
        <v>0</v>
      </c>
      <c r="Z1196" s="20">
        <f t="shared" si="276"/>
        <v>0</v>
      </c>
      <c r="AA1196" s="20">
        <f t="shared" si="277"/>
        <v>459</v>
      </c>
      <c r="AB1196" s="21">
        <f>_xlfn.IFS(AI1196="Den Bosch",VLOOKUP(L1196,'Status Report'!B:AM,33,0),AI1196="Yantian",VLOOKUP(L1196,'Status Report'!B:AM,34,0),AI1196="",IF(H1196="Asia Pacific",VLOOKUP(L1196,'Status Report'!B:AM,34,0),VLOOKUP(L1196,'Status Report'!B:AM,33,0)),AI1196="Direct shipment",IF(H1196="Asia Pacific",VLOOKUP(L1196,'Status Report'!B:AM,34,0),VLOOKUP(L1196,'Status Report'!B:AM,33,0)))</f>
        <v>26.973380571428567</v>
      </c>
      <c r="AC1196" s="21">
        <f>VLOOKUP(L1196,'Status Report'!B:CE,82,0)</f>
        <v>0</v>
      </c>
      <c r="AD1196" s="21">
        <f t="shared" si="278"/>
        <v>26.973380571428567</v>
      </c>
      <c r="AE1196" s="63">
        <f>VLOOKUP(L1196,'Status Report'!B:W,20,0)</f>
        <v>15</v>
      </c>
      <c r="AF1196" s="63">
        <f>VLOOKUP(L1196,'Status Report'!B:W,21,0)</f>
        <v>5</v>
      </c>
      <c r="AG1196" s="63">
        <f>VLOOKUP(L1196,'Status Report'!B:W,22,0)</f>
        <v>5</v>
      </c>
      <c r="AH1196" s="22">
        <f t="shared" si="279"/>
        <v>5.6249999999999998E-3</v>
      </c>
      <c r="AI1196" t="s">
        <v>990</v>
      </c>
      <c r="AK1196" s="63">
        <f>IFERROR(VLOOKUP(G1196,ASEAN!A:A,1,0),0)</f>
        <v>0</v>
      </c>
      <c r="AL1196" s="63">
        <f>IFERROR(VLOOKUP(D1196,'[3]customer specs'!$B$1:$D$65536,3,0),0)</f>
        <v>0</v>
      </c>
      <c r="AM1196" s="64">
        <f t="shared" si="280"/>
        <v>0</v>
      </c>
      <c r="AN1196" s="64">
        <f t="shared" si="281"/>
        <v>0</v>
      </c>
      <c r="AO1196" s="63"/>
      <c r="AP1196" s="63"/>
      <c r="AQ1196" s="63" t="str">
        <f t="shared" si="282"/>
        <v>no</v>
      </c>
      <c r="AR1196" s="20">
        <f t="shared" si="283"/>
        <v>404.60070857142853</v>
      </c>
      <c r="AS1196" s="63"/>
      <c r="AT1196" s="23">
        <f t="shared" si="289"/>
        <v>0.12</v>
      </c>
      <c r="AU1196" s="65">
        <f t="shared" si="284"/>
        <v>30.651568831168827</v>
      </c>
      <c r="AV1196" s="65"/>
      <c r="AW1196" s="65">
        <f t="shared" si="285"/>
        <v>459.77353246753239</v>
      </c>
      <c r="AX1196" s="65"/>
      <c r="AY1196" s="63">
        <f>VLOOKUP(L1196,'Status Report'!B:CF,81,0)</f>
        <v>0</v>
      </c>
      <c r="AZ1196" s="63" t="str">
        <f>VLOOKUP(L1196,'Status Report'!B:S,18,0)</f>
        <v>Ellina Smirnova</v>
      </c>
      <c r="BB1196" s="63">
        <f>VLOOKUP(L1196,'Status Report'!B:Z,25,0)</f>
        <v>20</v>
      </c>
      <c r="BC1196" s="63">
        <f t="shared" si="286"/>
        <v>300</v>
      </c>
      <c r="BF1196">
        <f>VLOOKUP(L1196,'Status Report'!B:CE,82,0)</f>
        <v>0</v>
      </c>
      <c r="BG1196">
        <f>VLOOKUP(L1196,'Status Report'!B:CF,83,0)</f>
        <v>0</v>
      </c>
      <c r="BH1196">
        <f>VLOOKUP(L1196,'Status Report'!B:CG,84,0)</f>
        <v>0</v>
      </c>
      <c r="BI1196" t="s">
        <v>926</v>
      </c>
      <c r="BJ1196" t="s">
        <v>795</v>
      </c>
      <c r="BM1196" s="67">
        <f t="shared" si="287"/>
        <v>41</v>
      </c>
    </row>
    <row r="1197" spans="1:65" x14ac:dyDescent="0.25">
      <c r="A1197" s="68" t="str">
        <f>VLOOKUP(L1197,'Status Report'!B:CB,79,0)</f>
        <v>Heineken Silver (Global)</v>
      </c>
      <c r="C1197">
        <v>20006108</v>
      </c>
      <c r="D1197">
        <v>3090666</v>
      </c>
      <c r="E1197" t="s">
        <v>919</v>
      </c>
      <c r="F1197" t="s">
        <v>920</v>
      </c>
      <c r="G1197" t="str">
        <f>VLOOKUP(D1197,'[2]sold to'!$A:$H,8,0)</f>
        <v>Canada</v>
      </c>
      <c r="H1197" t="str">
        <f>VLOOKUP(D1197,'[2]sold to'!$A:$I,9,0)</f>
        <v>AMERICAS</v>
      </c>
      <c r="K1197">
        <v>50</v>
      </c>
      <c r="L1197">
        <v>88026008</v>
      </c>
      <c r="M1197" t="s">
        <v>236</v>
      </c>
      <c r="N1197">
        <v>3</v>
      </c>
      <c r="P1197" t="str">
        <f>VLOOKUP(L1197,'Status Report'!B:AA,26,0)</f>
        <v>China</v>
      </c>
      <c r="Q1197" t="str">
        <f>VLOOKUP(L1197,'Status Report'!B:AB,27,0)</f>
        <v>Indoor signs</v>
      </c>
      <c r="R1197">
        <f>VLOOKUP(L1197,'Status Report'!B:X,23,0)</f>
        <v>100</v>
      </c>
      <c r="S1197" t="str">
        <f>VLOOKUP(L1197,'Status Report'!B:T,19,0)</f>
        <v>Dekkers Visual Communication B.v.</v>
      </c>
      <c r="T1197" s="62">
        <f>VLOOKUP(L1197,'Status Report'!B:E,4,0)</f>
        <v>3</v>
      </c>
      <c r="U1197" s="19">
        <f>_xlfn.IFS(AI1197="Den Bosch",VLOOKUP(L1197,'Status Report'!B:AM,35,0),AI1197="Yantian",VLOOKUP(L1197,'Status Report'!B:AM,36,0),AI1197="",IF(H1197="Asia Pacific",VLOOKUP(L1197,'Status Report'!B:AM,36,0),VLOOKUP(L1197,'Status Report'!B:AM,35,0)),AI1197="Direct shipment",IF(H1197="Asia Pacific",VLOOKUP(L1197,'Status Report'!B:AM,36,0),VLOOKUP(L1197,'Status Report'!B:AM,35,0)))</f>
        <v>174.8</v>
      </c>
      <c r="V1197" s="20">
        <f t="shared" si="274"/>
        <v>524.40000000000009</v>
      </c>
      <c r="W1197" s="19">
        <f>_xlfn.IFS(AI1197="Den Bosch",VLOOKUP(L1197,'Status Report'!B:AM,37,0),AI1197="Yantian",VLOOKUP(L1197,'Status Report'!B:AM,38,0),AI1197="",IF(H1197="Asia Pacific",VLOOKUP(L1197,'Status Report'!B:AM,38,0),VLOOKUP(L1197,'Status Report'!B:AM,37,0)),AI1197="Direct shipment",IF(H1197="Asia Pacific",VLOOKUP(L1197,'Status Report'!B:AM,38,0),VLOOKUP(L1197,'Status Report'!B:AM,37,0)))</f>
        <v>174.8</v>
      </c>
      <c r="X1197" s="20">
        <f t="shared" si="275"/>
        <v>524.40000000000009</v>
      </c>
      <c r="Y1197" s="20">
        <f>_xlfn.IFS(AI1197="Den Bosch",VLOOKUP(L1197,'Status Report'!B:AO,39,0),AI1197="Yantian",VLOOKUP(L1197,'Status Report'!B:AO,40,0),AI1197="",IF(H1197="Asia Pacific",VLOOKUP(L1197,'Status Report'!B:AO,40,0),VLOOKUP(L1197,'Status Report'!B:AO,39,0)),AI1197="Direct shipment",IF(H1197="Asia Pacific",VLOOKUP(L1197,'Status Report'!B:AO,40,0),VLOOKUP(L1197,'Status Report'!B:AO,39,0)))</f>
        <v>0</v>
      </c>
      <c r="Z1197" s="20">
        <f t="shared" si="276"/>
        <v>0</v>
      </c>
      <c r="AA1197" s="20">
        <f t="shared" si="277"/>
        <v>524.40000000000009</v>
      </c>
      <c r="AB1197" s="21">
        <f>_xlfn.IFS(AI1197="Den Bosch",VLOOKUP(L1197,'Status Report'!B:AM,33,0),AI1197="Yantian",VLOOKUP(L1197,'Status Report'!B:AM,34,0),AI1197="",IF(H1197="Asia Pacific",VLOOKUP(L1197,'Status Report'!B:AM,34,0),VLOOKUP(L1197,'Status Report'!B:AM,33,0)),AI1197="Direct shipment",IF(H1197="Asia Pacific",VLOOKUP(L1197,'Status Report'!B:AM,34,0),VLOOKUP(L1197,'Status Report'!B:AM,33,0)))</f>
        <v>151.17540000000002</v>
      </c>
      <c r="AC1197" s="21">
        <f>VLOOKUP(L1197,'Status Report'!B:CE,82,0)</f>
        <v>0</v>
      </c>
      <c r="AD1197" s="21">
        <f t="shared" si="278"/>
        <v>151.17540000000002</v>
      </c>
      <c r="AE1197" s="63">
        <f>VLOOKUP(L1197,'Status Report'!B:W,20,0)</f>
        <v>61.5</v>
      </c>
      <c r="AF1197" s="63">
        <f>VLOOKUP(L1197,'Status Report'!B:W,21,0)</f>
        <v>44</v>
      </c>
      <c r="AG1197" s="63">
        <f>VLOOKUP(L1197,'Status Report'!B:W,22,0)</f>
        <v>45</v>
      </c>
      <c r="AH1197" s="22">
        <f t="shared" si="279"/>
        <v>0.36531000000000002</v>
      </c>
      <c r="AI1197" t="s">
        <v>990</v>
      </c>
      <c r="AK1197" s="63">
        <f>IFERROR(VLOOKUP(G1197,ASEAN!A:A,1,0),0)</f>
        <v>0</v>
      </c>
      <c r="AL1197" s="63">
        <f>IFERROR(VLOOKUP(D1197,'[3]customer specs'!$B$1:$D$65536,3,0),0)</f>
        <v>0</v>
      </c>
      <c r="AM1197" s="64">
        <f t="shared" si="280"/>
        <v>0</v>
      </c>
      <c r="AN1197" s="64">
        <f t="shared" si="281"/>
        <v>0</v>
      </c>
      <c r="AO1197" s="63"/>
      <c r="AP1197" s="63"/>
      <c r="AQ1197" s="63" t="str">
        <f t="shared" si="282"/>
        <v>no</v>
      </c>
      <c r="AR1197" s="20">
        <f t="shared" si="283"/>
        <v>453.52620000000007</v>
      </c>
      <c r="AS1197" s="63"/>
      <c r="AT1197" s="23">
        <f t="shared" si="289"/>
        <v>0.12</v>
      </c>
      <c r="AU1197" s="65">
        <f t="shared" si="284"/>
        <v>171.79022727272729</v>
      </c>
      <c r="AV1197" s="65"/>
      <c r="AW1197" s="65">
        <f t="shared" si="285"/>
        <v>515.37068181818188</v>
      </c>
      <c r="AX1197" s="65"/>
      <c r="AY1197" s="63">
        <f>VLOOKUP(L1197,'Status Report'!B:CF,81,0)</f>
        <v>0</v>
      </c>
      <c r="AZ1197" s="63" t="str">
        <f>VLOOKUP(L1197,'Status Report'!B:S,18,0)</f>
        <v>Ludmilla Zarybnicka</v>
      </c>
      <c r="BB1197" s="63">
        <f>VLOOKUP(L1197,'Status Report'!B:Z,25,0)</f>
        <v>1</v>
      </c>
      <c r="BC1197" s="63">
        <f t="shared" si="286"/>
        <v>3</v>
      </c>
      <c r="BF1197">
        <f>VLOOKUP(L1197,'Status Report'!B:CE,82,0)</f>
        <v>0</v>
      </c>
      <c r="BG1197">
        <f>VLOOKUP(L1197,'Status Report'!B:CF,83,0)</f>
        <v>0</v>
      </c>
      <c r="BH1197">
        <f>VLOOKUP(L1197,'Status Report'!B:CG,84,0)</f>
        <v>0</v>
      </c>
      <c r="BI1197" t="s">
        <v>926</v>
      </c>
      <c r="BJ1197" t="s">
        <v>795</v>
      </c>
      <c r="BM1197" s="67">
        <f t="shared" si="287"/>
        <v>12</v>
      </c>
    </row>
    <row r="1198" spans="1:65" x14ac:dyDescent="0.25">
      <c r="A1198" s="68" t="str">
        <f>VLOOKUP(L1198,'Status Report'!B:CB,79,0)</f>
        <v>Heineken Silver (Global)</v>
      </c>
      <c r="C1198">
        <v>20006108</v>
      </c>
      <c r="D1198">
        <v>3090666</v>
      </c>
      <c r="E1198" t="s">
        <v>919</v>
      </c>
      <c r="F1198" t="s">
        <v>920</v>
      </c>
      <c r="G1198" t="str">
        <f>VLOOKUP(D1198,'[2]sold to'!$A:$H,8,0)</f>
        <v>Canada</v>
      </c>
      <c r="H1198" t="str">
        <f>VLOOKUP(D1198,'[2]sold to'!$A:$I,9,0)</f>
        <v>AMERICAS</v>
      </c>
      <c r="K1198">
        <v>60</v>
      </c>
      <c r="L1198">
        <v>88026466</v>
      </c>
      <c r="M1198" t="s">
        <v>280</v>
      </c>
      <c r="N1198">
        <v>10</v>
      </c>
      <c r="P1198" t="str">
        <f>VLOOKUP(L1198,'Status Report'!B:AA,26,0)</f>
        <v>China</v>
      </c>
      <c r="Q1198" t="str">
        <f>VLOOKUP(L1198,'Status Report'!B:AB,27,0)</f>
        <v>Outdoor signs</v>
      </c>
      <c r="R1198">
        <f>VLOOKUP(L1198,'Status Report'!B:X,23,0)</f>
        <v>250</v>
      </c>
      <c r="S1198" t="str">
        <f>VLOOKUP(L1198,'Status Report'!B:T,19,0)</f>
        <v>Promocean The Netherlands BV</v>
      </c>
      <c r="T1198" s="62">
        <f>VLOOKUP(L1198,'Status Report'!B:E,4,0)</f>
        <v>1</v>
      </c>
      <c r="U1198" s="19">
        <f>_xlfn.IFS(AI1198="Den Bosch",VLOOKUP(L1198,'Status Report'!B:AM,35,0),AI1198="Yantian",VLOOKUP(L1198,'Status Report'!B:AM,36,0),AI1198="",IF(H1198="Asia Pacific",VLOOKUP(L1198,'Status Report'!B:AM,36,0),VLOOKUP(L1198,'Status Report'!B:AM,35,0)),AI1198="Direct shipment",IF(H1198="Asia Pacific",VLOOKUP(L1198,'Status Report'!B:AM,36,0),VLOOKUP(L1198,'Status Report'!B:AM,35,0)))</f>
        <v>26.28</v>
      </c>
      <c r="V1198" s="20">
        <f t="shared" si="274"/>
        <v>262.8</v>
      </c>
      <c r="W1198" s="19">
        <f>_xlfn.IFS(AI1198="Den Bosch",VLOOKUP(L1198,'Status Report'!B:AM,37,0),AI1198="Yantian",VLOOKUP(L1198,'Status Report'!B:AM,38,0),AI1198="",IF(H1198="Asia Pacific",VLOOKUP(L1198,'Status Report'!B:AM,38,0),VLOOKUP(L1198,'Status Report'!B:AM,37,0)),AI1198="Direct shipment",IF(H1198="Asia Pacific",VLOOKUP(L1198,'Status Report'!B:AM,38,0),VLOOKUP(L1198,'Status Report'!B:AM,37,0)))</f>
        <v>26.28</v>
      </c>
      <c r="X1198" s="20">
        <f t="shared" si="275"/>
        <v>262.8</v>
      </c>
      <c r="Y1198" s="20">
        <f>_xlfn.IFS(AI1198="Den Bosch",VLOOKUP(L1198,'Status Report'!B:AO,39,0),AI1198="Yantian",VLOOKUP(L1198,'Status Report'!B:AO,40,0),AI1198="",IF(H1198="Asia Pacific",VLOOKUP(L1198,'Status Report'!B:AO,40,0),VLOOKUP(L1198,'Status Report'!B:AO,39,0)),AI1198="Direct shipment",IF(H1198="Asia Pacific",VLOOKUP(L1198,'Status Report'!B:AO,40,0),VLOOKUP(L1198,'Status Report'!B:AO,39,0)))</f>
        <v>0</v>
      </c>
      <c r="Z1198" s="20">
        <f t="shared" si="276"/>
        <v>0</v>
      </c>
      <c r="AA1198" s="20">
        <f t="shared" si="277"/>
        <v>262.8</v>
      </c>
      <c r="AB1198" s="21">
        <f>_xlfn.IFS(AI1198="Den Bosch",VLOOKUP(L1198,'Status Report'!B:AM,33,0),AI1198="Yantian",VLOOKUP(L1198,'Status Report'!B:AM,34,0),AI1198="",IF(H1198="Asia Pacific",VLOOKUP(L1198,'Status Report'!B:AM,34,0),VLOOKUP(L1198,'Status Report'!B:AM,33,0)),AI1198="Direct shipment",IF(H1198="Asia Pacific",VLOOKUP(L1198,'Status Report'!B:AM,34,0),VLOOKUP(L1198,'Status Report'!B:AM,33,0)))</f>
        <v>23.122700000000002</v>
      </c>
      <c r="AC1198" s="21">
        <f>VLOOKUP(L1198,'Status Report'!B:CE,82,0)</f>
        <v>0</v>
      </c>
      <c r="AD1198" s="21">
        <f t="shared" si="278"/>
        <v>23.122700000000002</v>
      </c>
      <c r="AE1198" s="63">
        <f>VLOOKUP(L1198,'Status Report'!B:W,20,0)</f>
        <v>40</v>
      </c>
      <c r="AF1198" s="63">
        <f>VLOOKUP(L1198,'Status Report'!B:W,21,0)</f>
        <v>20.5</v>
      </c>
      <c r="AG1198" s="63">
        <f>VLOOKUP(L1198,'Status Report'!B:W,22,0)</f>
        <v>10</v>
      </c>
      <c r="AH1198" s="22">
        <f t="shared" si="279"/>
        <v>8.2000000000000003E-2</v>
      </c>
      <c r="AK1198" s="63">
        <f>IFERROR(VLOOKUP(G1198,ASEAN!A:A,1,0),0)</f>
        <v>0</v>
      </c>
      <c r="AL1198" s="63">
        <f>IFERROR(VLOOKUP(D1198,'[3]customer specs'!$B$1:$D$65536,3,0),0)</f>
        <v>0</v>
      </c>
      <c r="AM1198" s="64">
        <f t="shared" si="280"/>
        <v>0</v>
      </c>
      <c r="AN1198" s="64">
        <f t="shared" si="281"/>
        <v>0</v>
      </c>
      <c r="AO1198" s="63"/>
      <c r="AP1198" s="63"/>
      <c r="AQ1198" s="63" t="str">
        <f t="shared" si="282"/>
        <v>no</v>
      </c>
      <c r="AR1198" s="20">
        <f t="shared" si="283"/>
        <v>231.22700000000003</v>
      </c>
      <c r="AS1198" s="63"/>
      <c r="AT1198" s="23">
        <f t="shared" si="289"/>
        <v>0.12</v>
      </c>
      <c r="AU1198" s="65">
        <f t="shared" si="284"/>
        <v>26.275795454545456</v>
      </c>
      <c r="AV1198" s="65"/>
      <c r="AW1198" s="65">
        <f t="shared" si="285"/>
        <v>262.75795454545454</v>
      </c>
      <c r="AX1198" s="65"/>
      <c r="AY1198" s="63">
        <f>VLOOKUP(L1198,'Status Report'!B:CF,81,0)</f>
        <v>0</v>
      </c>
      <c r="AZ1198" s="63" t="str">
        <f>VLOOKUP(L1198,'Status Report'!B:S,18,0)</f>
        <v>Ludmilla Zarybnicka</v>
      </c>
      <c r="BB1198" s="63">
        <f>VLOOKUP(L1198,'Status Report'!B:Z,25,0)</f>
        <v>1</v>
      </c>
      <c r="BC1198" s="63">
        <f t="shared" si="286"/>
        <v>10</v>
      </c>
      <c r="BF1198">
        <f>VLOOKUP(L1198,'Status Report'!B:CE,82,0)</f>
        <v>0</v>
      </c>
      <c r="BG1198">
        <f>VLOOKUP(L1198,'Status Report'!B:CF,83,0)</f>
        <v>0</v>
      </c>
      <c r="BH1198">
        <f>VLOOKUP(L1198,'Status Report'!B:CG,84,0)</f>
        <v>0</v>
      </c>
      <c r="BI1198" t="s">
        <v>926</v>
      </c>
      <c r="BJ1198" t="s">
        <v>795</v>
      </c>
      <c r="BM1198" s="67">
        <f t="shared" si="287"/>
        <v>10</v>
      </c>
    </row>
    <row r="1199" spans="1:65" x14ac:dyDescent="0.25">
      <c r="A1199" s="68" t="str">
        <f>VLOOKUP(L1199,'Status Report'!B:CB,79,0)</f>
        <v>Heineken Silver (Global)</v>
      </c>
      <c r="C1199">
        <v>20006108</v>
      </c>
      <c r="D1199">
        <v>3090666</v>
      </c>
      <c r="E1199" t="s">
        <v>919</v>
      </c>
      <c r="F1199" t="s">
        <v>920</v>
      </c>
      <c r="G1199" t="str">
        <f>VLOOKUP(D1199,'[2]sold to'!$A:$H,8,0)</f>
        <v>Canada</v>
      </c>
      <c r="H1199" t="str">
        <f>VLOOKUP(D1199,'[2]sold to'!$A:$I,9,0)</f>
        <v>AMERICAS</v>
      </c>
      <c r="K1199">
        <v>70</v>
      </c>
      <c r="L1199">
        <v>88025931</v>
      </c>
      <c r="M1199" t="s">
        <v>199</v>
      </c>
      <c r="N1199">
        <v>5</v>
      </c>
      <c r="P1199" t="str">
        <f>VLOOKUP(L1199,'Status Report'!B:AA,26,0)</f>
        <v>Bangladesh</v>
      </c>
      <c r="Q1199" t="str">
        <f>VLOOKUP(L1199,'Status Report'!B:AB,27,0)</f>
        <v>Textiles-Clothing</v>
      </c>
      <c r="R1199">
        <f>VLOOKUP(L1199,'Status Report'!B:X,23,0)</f>
        <v>167</v>
      </c>
      <c r="S1199" t="str">
        <f>VLOOKUP(L1199,'Status Report'!B:T,19,0)</f>
        <v>Promocean The Netherlands BV</v>
      </c>
      <c r="T1199" s="62">
        <f>VLOOKUP(L1199,'Status Report'!B:E,4,0)</f>
        <v>3</v>
      </c>
      <c r="U1199" s="19">
        <f>_xlfn.IFS(AI1199="Den Bosch",VLOOKUP(L1199,'Status Report'!B:AM,35,0),AI1199="Yantian",VLOOKUP(L1199,'Status Report'!B:AM,36,0),AI1199="",IF(H1199="Asia Pacific",VLOOKUP(L1199,'Status Report'!B:AM,36,0),VLOOKUP(L1199,'Status Report'!B:AM,35,0)),AI1199="Direct shipment",IF(H1199="Asia Pacific",VLOOKUP(L1199,'Status Report'!B:AM,36,0),VLOOKUP(L1199,'Status Report'!B:AM,35,0)))</f>
        <v>31.380000000000003</v>
      </c>
      <c r="V1199" s="20">
        <f t="shared" si="274"/>
        <v>156.9</v>
      </c>
      <c r="W1199" s="19">
        <f>_xlfn.IFS(AI1199="Den Bosch",VLOOKUP(L1199,'Status Report'!B:AM,37,0),AI1199="Yantian",VLOOKUP(L1199,'Status Report'!B:AM,38,0),AI1199="",IF(H1199="Asia Pacific",VLOOKUP(L1199,'Status Report'!B:AM,38,0),VLOOKUP(L1199,'Status Report'!B:AM,37,0)),AI1199="Direct shipment",IF(H1199="Asia Pacific",VLOOKUP(L1199,'Status Report'!B:AM,38,0),VLOOKUP(L1199,'Status Report'!B:AM,37,0)))</f>
        <v>31.380000000000003</v>
      </c>
      <c r="X1199" s="20">
        <f t="shared" si="275"/>
        <v>156.9</v>
      </c>
      <c r="Y1199" s="20">
        <f>_xlfn.IFS(AI1199="Den Bosch",VLOOKUP(L1199,'Status Report'!B:AO,39,0),AI1199="Yantian",VLOOKUP(L1199,'Status Report'!B:AO,40,0),AI1199="",IF(H1199="Asia Pacific",VLOOKUP(L1199,'Status Report'!B:AO,40,0),VLOOKUP(L1199,'Status Report'!B:AO,39,0)),AI1199="Direct shipment",IF(H1199="Asia Pacific",VLOOKUP(L1199,'Status Report'!B:AO,40,0),VLOOKUP(L1199,'Status Report'!B:AO,39,0)))</f>
        <v>0</v>
      </c>
      <c r="Z1199" s="20">
        <f t="shared" si="276"/>
        <v>0</v>
      </c>
      <c r="AA1199" s="20">
        <f t="shared" si="277"/>
        <v>156.9</v>
      </c>
      <c r="AB1199" s="21">
        <f>_xlfn.IFS(AI1199="Den Bosch",VLOOKUP(L1199,'Status Report'!B:AM,33,0),AI1199="Yantian",VLOOKUP(L1199,'Status Report'!B:AM,34,0),AI1199="",IF(H1199="Asia Pacific",VLOOKUP(L1199,'Status Report'!B:AM,34,0),VLOOKUP(L1199,'Status Report'!B:AM,33,0)),AI1199="Direct shipment",IF(H1199="Asia Pacific",VLOOKUP(L1199,'Status Report'!B:AM,34,0),VLOOKUP(L1199,'Status Report'!B:AM,33,0)))</f>
        <v>26.838000000000001</v>
      </c>
      <c r="AC1199" s="21">
        <f>VLOOKUP(L1199,'Status Report'!B:CE,82,0)</f>
        <v>0</v>
      </c>
      <c r="AD1199" s="21">
        <f t="shared" si="278"/>
        <v>26.838000000000001</v>
      </c>
      <c r="AE1199" s="63">
        <f>VLOOKUP(L1199,'Status Report'!B:W,20,0)</f>
        <v>28</v>
      </c>
      <c r="AF1199" s="63">
        <f>VLOOKUP(L1199,'Status Report'!B:W,21,0)</f>
        <v>15</v>
      </c>
      <c r="AG1199" s="63">
        <f>VLOOKUP(L1199,'Status Report'!B:W,22,0)</f>
        <v>12</v>
      </c>
      <c r="AH1199" s="22">
        <f t="shared" si="279"/>
        <v>2.52E-2</v>
      </c>
      <c r="AI1199" t="s">
        <v>990</v>
      </c>
      <c r="AK1199" s="63">
        <f>IFERROR(VLOOKUP(G1199,ASEAN!A:A,1,0),0)</f>
        <v>0</v>
      </c>
      <c r="AL1199" s="63">
        <f>IFERROR(VLOOKUP(D1199,'[3]customer specs'!$B$1:$D$65536,3,0),0)</f>
        <v>0</v>
      </c>
      <c r="AM1199" s="64">
        <f t="shared" si="280"/>
        <v>0</v>
      </c>
      <c r="AN1199" s="64">
        <f t="shared" si="281"/>
        <v>0</v>
      </c>
      <c r="AO1199" s="63"/>
      <c r="AP1199" s="63"/>
      <c r="AQ1199" s="63" t="str">
        <f t="shared" si="282"/>
        <v>no</v>
      </c>
      <c r="AR1199" s="20">
        <f t="shared" si="283"/>
        <v>134.19</v>
      </c>
      <c r="AS1199" s="63"/>
      <c r="AT1199" s="23">
        <f t="shared" si="289"/>
        <v>0.12</v>
      </c>
      <c r="AU1199" s="65">
        <f t="shared" si="284"/>
        <v>30.497727272727275</v>
      </c>
      <c r="AV1199" s="65"/>
      <c r="AW1199" s="65">
        <f t="shared" si="285"/>
        <v>152.48863636363637</v>
      </c>
      <c r="AX1199" s="65"/>
      <c r="AY1199" s="63">
        <f>VLOOKUP(L1199,'Status Report'!B:CF,81,0)</f>
        <v>0</v>
      </c>
      <c r="AZ1199" s="63" t="str">
        <f>VLOOKUP(L1199,'Status Report'!B:S,18,0)</f>
        <v>Ellina Smirnova</v>
      </c>
      <c r="BB1199" s="63">
        <f>VLOOKUP(L1199,'Status Report'!B:Z,25,0)</f>
        <v>6</v>
      </c>
      <c r="BC1199" s="63">
        <f t="shared" si="286"/>
        <v>30</v>
      </c>
      <c r="BF1199">
        <f>VLOOKUP(L1199,'Status Report'!B:CE,82,0)</f>
        <v>0</v>
      </c>
      <c r="BG1199">
        <f>VLOOKUP(L1199,'Status Report'!B:CF,83,0)</f>
        <v>0</v>
      </c>
      <c r="BH1199">
        <f>VLOOKUP(L1199,'Status Report'!B:CG,84,0)</f>
        <v>0</v>
      </c>
      <c r="BI1199" t="s">
        <v>926</v>
      </c>
      <c r="BJ1199" t="s">
        <v>795</v>
      </c>
      <c r="BM1199" s="67">
        <f t="shared" si="287"/>
        <v>5</v>
      </c>
    </row>
    <row r="1200" spans="1:65" x14ac:dyDescent="0.25">
      <c r="A1200" s="68" t="str">
        <f>VLOOKUP(L1200,'Status Report'!B:CB,79,0)</f>
        <v>Heineken Silver (Global)</v>
      </c>
      <c r="C1200">
        <v>20006108</v>
      </c>
      <c r="D1200">
        <v>3090666</v>
      </c>
      <c r="E1200" t="s">
        <v>919</v>
      </c>
      <c r="F1200" t="s">
        <v>920</v>
      </c>
      <c r="G1200" t="str">
        <f>VLOOKUP(D1200,'[2]sold to'!$A:$H,8,0)</f>
        <v>Canada</v>
      </c>
      <c r="H1200" t="str">
        <f>VLOOKUP(D1200,'[2]sold to'!$A:$I,9,0)</f>
        <v>AMERICAS</v>
      </c>
      <c r="K1200">
        <v>80</v>
      </c>
      <c r="L1200">
        <v>88025932</v>
      </c>
      <c r="M1200" t="s">
        <v>202</v>
      </c>
      <c r="N1200">
        <v>15</v>
      </c>
      <c r="P1200" t="str">
        <f>VLOOKUP(L1200,'Status Report'!B:AA,26,0)</f>
        <v>Bangladesh</v>
      </c>
      <c r="Q1200" t="str">
        <f>VLOOKUP(L1200,'Status Report'!B:AB,27,0)</f>
        <v>Textiles-Clothing</v>
      </c>
      <c r="R1200">
        <f>VLOOKUP(L1200,'Status Report'!B:X,23,0)</f>
        <v>167</v>
      </c>
      <c r="S1200" t="str">
        <f>VLOOKUP(L1200,'Status Report'!B:T,19,0)</f>
        <v>Promocean The Netherlands BV</v>
      </c>
      <c r="T1200" s="62">
        <f>VLOOKUP(L1200,'Status Report'!B:E,4,0)</f>
        <v>3</v>
      </c>
      <c r="U1200" s="19">
        <f>_xlfn.IFS(AI1200="Den Bosch",VLOOKUP(L1200,'Status Report'!B:AM,35,0),AI1200="Yantian",VLOOKUP(L1200,'Status Report'!B:AM,36,0),AI1200="",IF(H1200="Asia Pacific",VLOOKUP(L1200,'Status Report'!B:AM,36,0),VLOOKUP(L1200,'Status Report'!B:AM,35,0)),AI1200="Direct shipment",IF(H1200="Asia Pacific",VLOOKUP(L1200,'Status Report'!B:AM,36,0),VLOOKUP(L1200,'Status Report'!B:AM,35,0)))</f>
        <v>31.380000000000003</v>
      </c>
      <c r="V1200" s="20">
        <f t="shared" si="274"/>
        <v>470.70000000000005</v>
      </c>
      <c r="W1200" s="19">
        <f>_xlfn.IFS(AI1200="Den Bosch",VLOOKUP(L1200,'Status Report'!B:AM,37,0),AI1200="Yantian",VLOOKUP(L1200,'Status Report'!B:AM,38,0),AI1200="",IF(H1200="Asia Pacific",VLOOKUP(L1200,'Status Report'!B:AM,38,0),VLOOKUP(L1200,'Status Report'!B:AM,37,0)),AI1200="Direct shipment",IF(H1200="Asia Pacific",VLOOKUP(L1200,'Status Report'!B:AM,38,0),VLOOKUP(L1200,'Status Report'!B:AM,37,0)))</f>
        <v>31.380000000000003</v>
      </c>
      <c r="X1200" s="20">
        <f t="shared" si="275"/>
        <v>470.70000000000005</v>
      </c>
      <c r="Y1200" s="20">
        <f>_xlfn.IFS(AI1200="Den Bosch",VLOOKUP(L1200,'Status Report'!B:AO,39,0),AI1200="Yantian",VLOOKUP(L1200,'Status Report'!B:AO,40,0),AI1200="",IF(H1200="Asia Pacific",VLOOKUP(L1200,'Status Report'!B:AO,40,0),VLOOKUP(L1200,'Status Report'!B:AO,39,0)),AI1200="Direct shipment",IF(H1200="Asia Pacific",VLOOKUP(L1200,'Status Report'!B:AO,40,0),VLOOKUP(L1200,'Status Report'!B:AO,39,0)))</f>
        <v>0</v>
      </c>
      <c r="Z1200" s="20">
        <f t="shared" si="276"/>
        <v>0</v>
      </c>
      <c r="AA1200" s="20">
        <f t="shared" si="277"/>
        <v>470.70000000000005</v>
      </c>
      <c r="AB1200" s="21">
        <f>_xlfn.IFS(AI1200="Den Bosch",VLOOKUP(L1200,'Status Report'!B:AM,33,0),AI1200="Yantian",VLOOKUP(L1200,'Status Report'!B:AM,34,0),AI1200="",IF(H1200="Asia Pacific",VLOOKUP(L1200,'Status Report'!B:AM,34,0),VLOOKUP(L1200,'Status Report'!B:AM,33,0)),AI1200="Direct shipment",IF(H1200="Asia Pacific",VLOOKUP(L1200,'Status Report'!B:AM,34,0),VLOOKUP(L1200,'Status Report'!B:AM,33,0)))</f>
        <v>26.838000000000001</v>
      </c>
      <c r="AC1200" s="21">
        <f>VLOOKUP(L1200,'Status Report'!B:CE,82,0)</f>
        <v>0</v>
      </c>
      <c r="AD1200" s="21">
        <f t="shared" si="278"/>
        <v>26.838000000000001</v>
      </c>
      <c r="AE1200" s="63">
        <f>VLOOKUP(L1200,'Status Report'!B:W,20,0)</f>
        <v>28</v>
      </c>
      <c r="AF1200" s="63">
        <f>VLOOKUP(L1200,'Status Report'!B:W,21,0)</f>
        <v>15</v>
      </c>
      <c r="AG1200" s="63">
        <f>VLOOKUP(L1200,'Status Report'!B:W,22,0)</f>
        <v>12</v>
      </c>
      <c r="AH1200" s="22">
        <f t="shared" si="279"/>
        <v>7.5600000000000001E-2</v>
      </c>
      <c r="AI1200" t="s">
        <v>990</v>
      </c>
      <c r="AK1200" s="63">
        <f>IFERROR(VLOOKUP(G1200,ASEAN!A:A,1,0),0)</f>
        <v>0</v>
      </c>
      <c r="AL1200" s="63">
        <f>IFERROR(VLOOKUP(D1200,'[3]customer specs'!$B$1:$D$65536,3,0),0)</f>
        <v>0</v>
      </c>
      <c r="AM1200" s="64">
        <f t="shared" si="280"/>
        <v>0</v>
      </c>
      <c r="AN1200" s="64">
        <f t="shared" si="281"/>
        <v>0</v>
      </c>
      <c r="AO1200" s="63"/>
      <c r="AP1200" s="63"/>
      <c r="AQ1200" s="63" t="str">
        <f t="shared" si="282"/>
        <v>no</v>
      </c>
      <c r="AR1200" s="20">
        <f t="shared" si="283"/>
        <v>402.57</v>
      </c>
      <c r="AS1200" s="63"/>
      <c r="AT1200" s="23">
        <f t="shared" si="289"/>
        <v>0.12</v>
      </c>
      <c r="AU1200" s="65">
        <f t="shared" si="284"/>
        <v>30.497727272727275</v>
      </c>
      <c r="AV1200" s="65"/>
      <c r="AW1200" s="65">
        <f t="shared" si="285"/>
        <v>457.46590909090912</v>
      </c>
      <c r="AX1200" s="65"/>
      <c r="AY1200" s="63">
        <f>VLOOKUP(L1200,'Status Report'!B:CF,81,0)</f>
        <v>0</v>
      </c>
      <c r="AZ1200" s="63" t="str">
        <f>VLOOKUP(L1200,'Status Report'!B:S,18,0)</f>
        <v>Ellina Smirnova</v>
      </c>
      <c r="BB1200" s="63">
        <f>VLOOKUP(L1200,'Status Report'!B:Z,25,0)</f>
        <v>6</v>
      </c>
      <c r="BC1200" s="63">
        <f t="shared" si="286"/>
        <v>90</v>
      </c>
      <c r="BF1200">
        <f>VLOOKUP(L1200,'Status Report'!B:CE,82,0)</f>
        <v>0</v>
      </c>
      <c r="BG1200">
        <f>VLOOKUP(L1200,'Status Report'!B:CF,83,0)</f>
        <v>0</v>
      </c>
      <c r="BH1200">
        <f>VLOOKUP(L1200,'Status Report'!B:CG,84,0)</f>
        <v>0</v>
      </c>
      <c r="BI1200" t="s">
        <v>926</v>
      </c>
      <c r="BJ1200" t="s">
        <v>795</v>
      </c>
      <c r="BM1200" s="67">
        <f t="shared" si="287"/>
        <v>25</v>
      </c>
    </row>
    <row r="1201" spans="1:65" x14ac:dyDescent="0.25">
      <c r="A1201" s="68" t="str">
        <f>VLOOKUP(L1201,'Status Report'!B:CB,79,0)</f>
        <v>Heineken Silver (Global)</v>
      </c>
      <c r="C1201">
        <v>20006108</v>
      </c>
      <c r="D1201">
        <v>3090666</v>
      </c>
      <c r="E1201" t="s">
        <v>919</v>
      </c>
      <c r="F1201" t="s">
        <v>920</v>
      </c>
      <c r="G1201" t="str">
        <f>VLOOKUP(D1201,'[2]sold to'!$A:$H,8,0)</f>
        <v>Canada</v>
      </c>
      <c r="H1201" t="str">
        <f>VLOOKUP(D1201,'[2]sold to'!$A:$I,9,0)</f>
        <v>AMERICAS</v>
      </c>
      <c r="K1201">
        <v>90</v>
      </c>
      <c r="L1201">
        <v>88025933</v>
      </c>
      <c r="M1201" t="s">
        <v>203</v>
      </c>
      <c r="N1201">
        <v>25</v>
      </c>
      <c r="P1201" t="str">
        <f>VLOOKUP(L1201,'Status Report'!B:AA,26,0)</f>
        <v>Bangladesh</v>
      </c>
      <c r="Q1201" t="str">
        <f>VLOOKUP(L1201,'Status Report'!B:AB,27,0)</f>
        <v>Textiles-Clothing</v>
      </c>
      <c r="R1201">
        <f>VLOOKUP(L1201,'Status Report'!B:X,23,0)</f>
        <v>167</v>
      </c>
      <c r="S1201" t="str">
        <f>VLOOKUP(L1201,'Status Report'!B:T,19,0)</f>
        <v>Promocean The Netherlands BV</v>
      </c>
      <c r="T1201" s="62">
        <f>VLOOKUP(L1201,'Status Report'!B:E,4,0)</f>
        <v>3</v>
      </c>
      <c r="U1201" s="19">
        <f>_xlfn.IFS(AI1201="Den Bosch",VLOOKUP(L1201,'Status Report'!B:AM,35,0),AI1201="Yantian",VLOOKUP(L1201,'Status Report'!B:AM,36,0),AI1201="",IF(H1201="Asia Pacific",VLOOKUP(L1201,'Status Report'!B:AM,36,0),VLOOKUP(L1201,'Status Report'!B:AM,35,0)),AI1201="Direct shipment",IF(H1201="Asia Pacific",VLOOKUP(L1201,'Status Report'!B:AM,36,0),VLOOKUP(L1201,'Status Report'!B:AM,35,0)))</f>
        <v>31.380000000000003</v>
      </c>
      <c r="V1201" s="20">
        <f t="shared" si="274"/>
        <v>784.50000000000011</v>
      </c>
      <c r="W1201" s="19">
        <f>_xlfn.IFS(AI1201="Den Bosch",VLOOKUP(L1201,'Status Report'!B:AM,37,0),AI1201="Yantian",VLOOKUP(L1201,'Status Report'!B:AM,38,0),AI1201="",IF(H1201="Asia Pacific",VLOOKUP(L1201,'Status Report'!B:AM,38,0),VLOOKUP(L1201,'Status Report'!B:AM,37,0)),AI1201="Direct shipment",IF(H1201="Asia Pacific",VLOOKUP(L1201,'Status Report'!B:AM,38,0),VLOOKUP(L1201,'Status Report'!B:AM,37,0)))</f>
        <v>31.380000000000003</v>
      </c>
      <c r="X1201" s="20">
        <f t="shared" si="275"/>
        <v>784.50000000000011</v>
      </c>
      <c r="Y1201" s="20">
        <f>_xlfn.IFS(AI1201="Den Bosch",VLOOKUP(L1201,'Status Report'!B:AO,39,0),AI1201="Yantian",VLOOKUP(L1201,'Status Report'!B:AO,40,0),AI1201="",IF(H1201="Asia Pacific",VLOOKUP(L1201,'Status Report'!B:AO,40,0),VLOOKUP(L1201,'Status Report'!B:AO,39,0)),AI1201="Direct shipment",IF(H1201="Asia Pacific",VLOOKUP(L1201,'Status Report'!B:AO,40,0),VLOOKUP(L1201,'Status Report'!B:AO,39,0)))</f>
        <v>0</v>
      </c>
      <c r="Z1201" s="20">
        <f t="shared" si="276"/>
        <v>0</v>
      </c>
      <c r="AA1201" s="20">
        <f t="shared" si="277"/>
        <v>784.50000000000011</v>
      </c>
      <c r="AB1201" s="21">
        <f>_xlfn.IFS(AI1201="Den Bosch",VLOOKUP(L1201,'Status Report'!B:AM,33,0),AI1201="Yantian",VLOOKUP(L1201,'Status Report'!B:AM,34,0),AI1201="",IF(H1201="Asia Pacific",VLOOKUP(L1201,'Status Report'!B:AM,34,0),VLOOKUP(L1201,'Status Report'!B:AM,33,0)),AI1201="Direct shipment",IF(H1201="Asia Pacific",VLOOKUP(L1201,'Status Report'!B:AM,34,0),VLOOKUP(L1201,'Status Report'!B:AM,33,0)))</f>
        <v>26.838000000000001</v>
      </c>
      <c r="AC1201" s="21">
        <f>VLOOKUP(L1201,'Status Report'!B:CE,82,0)</f>
        <v>0</v>
      </c>
      <c r="AD1201" s="21">
        <f t="shared" si="278"/>
        <v>26.838000000000001</v>
      </c>
      <c r="AE1201" s="63">
        <f>VLOOKUP(L1201,'Status Report'!B:W,20,0)</f>
        <v>28</v>
      </c>
      <c r="AF1201" s="63">
        <f>VLOOKUP(L1201,'Status Report'!B:W,21,0)</f>
        <v>15</v>
      </c>
      <c r="AG1201" s="63">
        <f>VLOOKUP(L1201,'Status Report'!B:W,22,0)</f>
        <v>12</v>
      </c>
      <c r="AH1201" s="22">
        <f t="shared" si="279"/>
        <v>0.126</v>
      </c>
      <c r="AI1201" t="s">
        <v>990</v>
      </c>
      <c r="AK1201" s="63">
        <f>IFERROR(VLOOKUP(G1201,ASEAN!A:A,1,0),0)</f>
        <v>0</v>
      </c>
      <c r="AL1201" s="63">
        <f>IFERROR(VLOOKUP(D1201,'[3]customer specs'!$B$1:$D$65536,3,0),0)</f>
        <v>0</v>
      </c>
      <c r="AM1201" s="64">
        <f t="shared" si="280"/>
        <v>0</v>
      </c>
      <c r="AN1201" s="64">
        <f t="shared" si="281"/>
        <v>0</v>
      </c>
      <c r="AO1201" s="63"/>
      <c r="AP1201" s="63"/>
      <c r="AQ1201" s="63" t="str">
        <f t="shared" si="282"/>
        <v>no</v>
      </c>
      <c r="AR1201" s="20">
        <f t="shared" si="283"/>
        <v>670.95</v>
      </c>
      <c r="AS1201" s="63"/>
      <c r="AT1201" s="23">
        <f t="shared" si="289"/>
        <v>0.12</v>
      </c>
      <c r="AU1201" s="65">
        <f t="shared" si="284"/>
        <v>30.497727272727275</v>
      </c>
      <c r="AV1201" s="65"/>
      <c r="AW1201" s="65">
        <f t="shared" si="285"/>
        <v>762.44318181818187</v>
      </c>
      <c r="AX1201" s="65"/>
      <c r="AY1201" s="63">
        <f>VLOOKUP(L1201,'Status Report'!B:CF,81,0)</f>
        <v>0</v>
      </c>
      <c r="AZ1201" s="63" t="str">
        <f>VLOOKUP(L1201,'Status Report'!B:S,18,0)</f>
        <v>Ellina Smirnova</v>
      </c>
      <c r="BB1201" s="63">
        <f>VLOOKUP(L1201,'Status Report'!B:Z,25,0)</f>
        <v>6</v>
      </c>
      <c r="BC1201" s="63">
        <f t="shared" si="286"/>
        <v>150</v>
      </c>
      <c r="BF1201">
        <f>VLOOKUP(L1201,'Status Report'!B:CE,82,0)</f>
        <v>0</v>
      </c>
      <c r="BG1201">
        <f>VLOOKUP(L1201,'Status Report'!B:CF,83,0)</f>
        <v>0</v>
      </c>
      <c r="BH1201">
        <f>VLOOKUP(L1201,'Status Report'!B:CG,84,0)</f>
        <v>0</v>
      </c>
      <c r="BI1201" t="s">
        <v>926</v>
      </c>
      <c r="BJ1201" t="s">
        <v>795</v>
      </c>
      <c r="BM1201" s="67">
        <f t="shared" si="287"/>
        <v>35</v>
      </c>
    </row>
    <row r="1202" spans="1:65" x14ac:dyDescent="0.25">
      <c r="A1202" s="68" t="str">
        <f>VLOOKUP(L1202,'Status Report'!B:CB,79,0)</f>
        <v>Heineken Silver (Global)</v>
      </c>
      <c r="C1202">
        <v>20006108</v>
      </c>
      <c r="D1202">
        <v>3090666</v>
      </c>
      <c r="E1202" t="s">
        <v>919</v>
      </c>
      <c r="F1202" t="s">
        <v>920</v>
      </c>
      <c r="G1202" t="str">
        <f>VLOOKUP(D1202,'[2]sold to'!$A:$H,8,0)</f>
        <v>Canada</v>
      </c>
      <c r="H1202" t="str">
        <f>VLOOKUP(D1202,'[2]sold to'!$A:$I,9,0)</f>
        <v>AMERICAS</v>
      </c>
      <c r="K1202">
        <v>100</v>
      </c>
      <c r="L1202">
        <v>88025934</v>
      </c>
      <c r="M1202" t="s">
        <v>204</v>
      </c>
      <c r="N1202">
        <v>25</v>
      </c>
      <c r="P1202" t="str">
        <f>VLOOKUP(L1202,'Status Report'!B:AA,26,0)</f>
        <v>Bangladesh</v>
      </c>
      <c r="Q1202" t="str">
        <f>VLOOKUP(L1202,'Status Report'!B:AB,27,0)</f>
        <v>Textiles-Clothing</v>
      </c>
      <c r="R1202">
        <f>VLOOKUP(L1202,'Status Report'!B:X,23,0)</f>
        <v>167</v>
      </c>
      <c r="S1202" t="str">
        <f>VLOOKUP(L1202,'Status Report'!B:T,19,0)</f>
        <v>Promocean The Netherlands BV</v>
      </c>
      <c r="T1202" s="62">
        <f>VLOOKUP(L1202,'Status Report'!B:E,4,0)</f>
        <v>3</v>
      </c>
      <c r="U1202" s="19">
        <f>_xlfn.IFS(AI1202="Den Bosch",VLOOKUP(L1202,'Status Report'!B:AM,35,0),AI1202="Yantian",VLOOKUP(L1202,'Status Report'!B:AM,36,0),AI1202="",IF(H1202="Asia Pacific",VLOOKUP(L1202,'Status Report'!B:AM,36,0),VLOOKUP(L1202,'Status Report'!B:AM,35,0)),AI1202="Direct shipment",IF(H1202="Asia Pacific",VLOOKUP(L1202,'Status Report'!B:AM,36,0),VLOOKUP(L1202,'Status Report'!B:AM,35,0)))</f>
        <v>31.380000000000003</v>
      </c>
      <c r="V1202" s="20">
        <f t="shared" si="274"/>
        <v>784.50000000000011</v>
      </c>
      <c r="W1202" s="19">
        <f>_xlfn.IFS(AI1202="Den Bosch",VLOOKUP(L1202,'Status Report'!B:AM,37,0),AI1202="Yantian",VLOOKUP(L1202,'Status Report'!B:AM,38,0),AI1202="",IF(H1202="Asia Pacific",VLOOKUP(L1202,'Status Report'!B:AM,38,0),VLOOKUP(L1202,'Status Report'!B:AM,37,0)),AI1202="Direct shipment",IF(H1202="Asia Pacific",VLOOKUP(L1202,'Status Report'!B:AM,38,0),VLOOKUP(L1202,'Status Report'!B:AM,37,0)))</f>
        <v>31.380000000000003</v>
      </c>
      <c r="X1202" s="20">
        <f t="shared" si="275"/>
        <v>784.50000000000011</v>
      </c>
      <c r="Y1202" s="20">
        <f>_xlfn.IFS(AI1202="Den Bosch",VLOOKUP(L1202,'Status Report'!B:AO,39,0),AI1202="Yantian",VLOOKUP(L1202,'Status Report'!B:AO,40,0),AI1202="",IF(H1202="Asia Pacific",VLOOKUP(L1202,'Status Report'!B:AO,40,0),VLOOKUP(L1202,'Status Report'!B:AO,39,0)),AI1202="Direct shipment",IF(H1202="Asia Pacific",VLOOKUP(L1202,'Status Report'!B:AO,40,0),VLOOKUP(L1202,'Status Report'!B:AO,39,0)))</f>
        <v>0</v>
      </c>
      <c r="Z1202" s="20">
        <f t="shared" si="276"/>
        <v>0</v>
      </c>
      <c r="AA1202" s="20">
        <f t="shared" si="277"/>
        <v>784.50000000000011</v>
      </c>
      <c r="AB1202" s="21">
        <f>_xlfn.IFS(AI1202="Den Bosch",VLOOKUP(L1202,'Status Report'!B:AM,33,0),AI1202="Yantian",VLOOKUP(L1202,'Status Report'!B:AM,34,0),AI1202="",IF(H1202="Asia Pacific",VLOOKUP(L1202,'Status Report'!B:AM,34,0),VLOOKUP(L1202,'Status Report'!B:AM,33,0)),AI1202="Direct shipment",IF(H1202="Asia Pacific",VLOOKUP(L1202,'Status Report'!B:AM,34,0),VLOOKUP(L1202,'Status Report'!B:AM,33,0)))</f>
        <v>26.838000000000001</v>
      </c>
      <c r="AC1202" s="21">
        <f>VLOOKUP(L1202,'Status Report'!B:CE,82,0)</f>
        <v>0</v>
      </c>
      <c r="AD1202" s="21">
        <f t="shared" si="278"/>
        <v>26.838000000000001</v>
      </c>
      <c r="AE1202" s="63">
        <f>VLOOKUP(L1202,'Status Report'!B:W,20,0)</f>
        <v>28</v>
      </c>
      <c r="AF1202" s="63">
        <f>VLOOKUP(L1202,'Status Report'!B:W,21,0)</f>
        <v>15</v>
      </c>
      <c r="AG1202" s="63">
        <f>VLOOKUP(L1202,'Status Report'!B:W,22,0)</f>
        <v>12</v>
      </c>
      <c r="AH1202" s="22">
        <f t="shared" si="279"/>
        <v>0.126</v>
      </c>
      <c r="AI1202" t="s">
        <v>990</v>
      </c>
      <c r="AK1202" s="63">
        <f>IFERROR(VLOOKUP(G1202,ASEAN!A:A,1,0),0)</f>
        <v>0</v>
      </c>
      <c r="AL1202" s="63">
        <f>IFERROR(VLOOKUP(D1202,'[3]customer specs'!$B$1:$D$65536,3,0),0)</f>
        <v>0</v>
      </c>
      <c r="AM1202" s="64">
        <f t="shared" si="280"/>
        <v>0</v>
      </c>
      <c r="AN1202" s="64">
        <f t="shared" si="281"/>
        <v>0</v>
      </c>
      <c r="AO1202" s="63"/>
      <c r="AP1202" s="63"/>
      <c r="AQ1202" s="63" t="str">
        <f t="shared" si="282"/>
        <v>no</v>
      </c>
      <c r="AR1202" s="20">
        <f t="shared" si="283"/>
        <v>670.95</v>
      </c>
      <c r="AS1202" s="63"/>
      <c r="AT1202" s="23">
        <f t="shared" si="289"/>
        <v>0.12</v>
      </c>
      <c r="AU1202" s="65">
        <f t="shared" si="284"/>
        <v>30.497727272727275</v>
      </c>
      <c r="AV1202" s="65"/>
      <c r="AW1202" s="65">
        <f t="shared" si="285"/>
        <v>762.44318181818187</v>
      </c>
      <c r="AX1202" s="65"/>
      <c r="AY1202" s="63">
        <f>VLOOKUP(L1202,'Status Report'!B:CF,81,0)</f>
        <v>0</v>
      </c>
      <c r="AZ1202" s="63" t="str">
        <f>VLOOKUP(L1202,'Status Report'!B:S,18,0)</f>
        <v>Ellina Smirnova</v>
      </c>
      <c r="BB1202" s="63">
        <f>VLOOKUP(L1202,'Status Report'!B:Z,25,0)</f>
        <v>6</v>
      </c>
      <c r="BC1202" s="63">
        <f t="shared" si="286"/>
        <v>150</v>
      </c>
      <c r="BF1202">
        <f>VLOOKUP(L1202,'Status Report'!B:CE,82,0)</f>
        <v>0</v>
      </c>
      <c r="BG1202">
        <f>VLOOKUP(L1202,'Status Report'!B:CF,83,0)</f>
        <v>0</v>
      </c>
      <c r="BH1202">
        <f>VLOOKUP(L1202,'Status Report'!B:CG,84,0)</f>
        <v>0</v>
      </c>
      <c r="BI1202" t="s">
        <v>926</v>
      </c>
      <c r="BJ1202" t="s">
        <v>795</v>
      </c>
      <c r="BM1202" s="67">
        <f t="shared" si="287"/>
        <v>36</v>
      </c>
    </row>
    <row r="1203" spans="1:65" x14ac:dyDescent="0.25">
      <c r="A1203" s="68" t="str">
        <f>VLOOKUP(L1203,'Status Report'!B:CB,79,0)</f>
        <v>Heineken Silver (Global)</v>
      </c>
      <c r="C1203">
        <v>20006108</v>
      </c>
      <c r="D1203">
        <v>3090666</v>
      </c>
      <c r="E1203" t="s">
        <v>919</v>
      </c>
      <c r="F1203" t="s">
        <v>920</v>
      </c>
      <c r="G1203" t="str">
        <f>VLOOKUP(D1203,'[2]sold to'!$A:$H,8,0)</f>
        <v>Canada</v>
      </c>
      <c r="H1203" t="str">
        <f>VLOOKUP(D1203,'[2]sold to'!$A:$I,9,0)</f>
        <v>AMERICAS</v>
      </c>
      <c r="K1203">
        <v>110</v>
      </c>
      <c r="L1203">
        <v>88025937</v>
      </c>
      <c r="M1203" t="s">
        <v>206</v>
      </c>
      <c r="N1203">
        <v>10</v>
      </c>
      <c r="P1203" t="str">
        <f>VLOOKUP(L1203,'Status Report'!B:AA,26,0)</f>
        <v>Bangladesh</v>
      </c>
      <c r="Q1203" t="str">
        <f>VLOOKUP(L1203,'Status Report'!B:AB,27,0)</f>
        <v>Textiles-Clothing</v>
      </c>
      <c r="R1203">
        <f>VLOOKUP(L1203,'Status Report'!B:X,23,0)</f>
        <v>167</v>
      </c>
      <c r="S1203" t="str">
        <f>VLOOKUP(L1203,'Status Report'!B:T,19,0)</f>
        <v>Promocean The Netherlands BV</v>
      </c>
      <c r="T1203" s="62">
        <f>VLOOKUP(L1203,'Status Report'!B:E,4,0)</f>
        <v>3</v>
      </c>
      <c r="U1203" s="19">
        <f>_xlfn.IFS(AI1203="Den Bosch",VLOOKUP(L1203,'Status Report'!B:AM,35,0),AI1203="Yantian",VLOOKUP(L1203,'Status Report'!B:AM,36,0),AI1203="",IF(H1203="Asia Pacific",VLOOKUP(L1203,'Status Report'!B:AM,36,0),VLOOKUP(L1203,'Status Report'!B:AM,35,0)),AI1203="Direct shipment",IF(H1203="Asia Pacific",VLOOKUP(L1203,'Status Report'!B:AM,36,0),VLOOKUP(L1203,'Status Report'!B:AM,35,0)))</f>
        <v>31.380000000000003</v>
      </c>
      <c r="V1203" s="20">
        <f t="shared" si="274"/>
        <v>313.8</v>
      </c>
      <c r="W1203" s="19">
        <f>_xlfn.IFS(AI1203="Den Bosch",VLOOKUP(L1203,'Status Report'!B:AM,37,0),AI1203="Yantian",VLOOKUP(L1203,'Status Report'!B:AM,38,0),AI1203="",IF(H1203="Asia Pacific",VLOOKUP(L1203,'Status Report'!B:AM,38,0),VLOOKUP(L1203,'Status Report'!B:AM,37,0)),AI1203="Direct shipment",IF(H1203="Asia Pacific",VLOOKUP(L1203,'Status Report'!B:AM,38,0),VLOOKUP(L1203,'Status Report'!B:AM,37,0)))</f>
        <v>31.380000000000003</v>
      </c>
      <c r="X1203" s="20">
        <f t="shared" si="275"/>
        <v>313.8</v>
      </c>
      <c r="Y1203" s="20">
        <f>_xlfn.IFS(AI1203="Den Bosch",VLOOKUP(L1203,'Status Report'!B:AO,39,0),AI1203="Yantian",VLOOKUP(L1203,'Status Report'!B:AO,40,0),AI1203="",IF(H1203="Asia Pacific",VLOOKUP(L1203,'Status Report'!B:AO,40,0),VLOOKUP(L1203,'Status Report'!B:AO,39,0)),AI1203="Direct shipment",IF(H1203="Asia Pacific",VLOOKUP(L1203,'Status Report'!B:AO,40,0),VLOOKUP(L1203,'Status Report'!B:AO,39,0)))</f>
        <v>0</v>
      </c>
      <c r="Z1203" s="20">
        <f t="shared" si="276"/>
        <v>0</v>
      </c>
      <c r="AA1203" s="20">
        <f t="shared" si="277"/>
        <v>313.8</v>
      </c>
      <c r="AB1203" s="21">
        <f>_xlfn.IFS(AI1203="Den Bosch",VLOOKUP(L1203,'Status Report'!B:AM,33,0),AI1203="Yantian",VLOOKUP(L1203,'Status Report'!B:AM,34,0),AI1203="",IF(H1203="Asia Pacific",VLOOKUP(L1203,'Status Report'!B:AM,34,0),VLOOKUP(L1203,'Status Report'!B:AM,33,0)),AI1203="Direct shipment",IF(H1203="Asia Pacific",VLOOKUP(L1203,'Status Report'!B:AM,34,0),VLOOKUP(L1203,'Status Report'!B:AM,33,0)))</f>
        <v>27.361499999999999</v>
      </c>
      <c r="AC1203" s="21">
        <f>VLOOKUP(L1203,'Status Report'!B:CE,82,0)</f>
        <v>0</v>
      </c>
      <c r="AD1203" s="21">
        <f t="shared" si="278"/>
        <v>27.361499999999999</v>
      </c>
      <c r="AE1203" s="63">
        <f>VLOOKUP(L1203,'Status Report'!B:W,20,0)</f>
        <v>28</v>
      </c>
      <c r="AF1203" s="63">
        <f>VLOOKUP(L1203,'Status Report'!B:W,21,0)</f>
        <v>15</v>
      </c>
      <c r="AG1203" s="63">
        <f>VLOOKUP(L1203,'Status Report'!B:W,22,0)</f>
        <v>12</v>
      </c>
      <c r="AH1203" s="22">
        <f t="shared" si="279"/>
        <v>5.04E-2</v>
      </c>
      <c r="AI1203" t="s">
        <v>990</v>
      </c>
      <c r="AK1203" s="63">
        <f>IFERROR(VLOOKUP(G1203,ASEAN!A:A,1,0),0)</f>
        <v>0</v>
      </c>
      <c r="AL1203" s="63">
        <f>IFERROR(VLOOKUP(D1203,'[3]customer specs'!$B$1:$D$65536,3,0),0)</f>
        <v>0</v>
      </c>
      <c r="AM1203" s="64">
        <f t="shared" si="280"/>
        <v>0</v>
      </c>
      <c r="AN1203" s="64">
        <f t="shared" si="281"/>
        <v>0</v>
      </c>
      <c r="AO1203" s="63"/>
      <c r="AP1203" s="63"/>
      <c r="AQ1203" s="63" t="str">
        <f t="shared" si="282"/>
        <v>no</v>
      </c>
      <c r="AR1203" s="20">
        <f t="shared" si="283"/>
        <v>273.61500000000001</v>
      </c>
      <c r="AS1203" s="63"/>
      <c r="AT1203" s="23">
        <f t="shared" si="289"/>
        <v>0.12</v>
      </c>
      <c r="AU1203" s="65">
        <f t="shared" si="284"/>
        <v>31.092613636363637</v>
      </c>
      <c r="AV1203" s="65"/>
      <c r="AW1203" s="65">
        <f t="shared" si="285"/>
        <v>310.92613636363637</v>
      </c>
      <c r="AX1203" s="65"/>
      <c r="AY1203" s="63">
        <f>VLOOKUP(L1203,'Status Report'!B:CF,81,0)</f>
        <v>0</v>
      </c>
      <c r="AZ1203" s="63" t="str">
        <f>VLOOKUP(L1203,'Status Report'!B:S,18,0)</f>
        <v>Ellina Smirnova</v>
      </c>
      <c r="BB1203" s="63">
        <f>VLOOKUP(L1203,'Status Report'!B:Z,25,0)</f>
        <v>6</v>
      </c>
      <c r="BC1203" s="63">
        <f t="shared" si="286"/>
        <v>60</v>
      </c>
      <c r="BF1203">
        <f>VLOOKUP(L1203,'Status Report'!B:CE,82,0)</f>
        <v>0</v>
      </c>
      <c r="BG1203">
        <f>VLOOKUP(L1203,'Status Report'!B:CF,83,0)</f>
        <v>0</v>
      </c>
      <c r="BH1203">
        <f>VLOOKUP(L1203,'Status Report'!B:CG,84,0)</f>
        <v>0</v>
      </c>
      <c r="BI1203" t="s">
        <v>926</v>
      </c>
      <c r="BJ1203" t="s">
        <v>795</v>
      </c>
      <c r="BM1203" s="67">
        <f t="shared" si="287"/>
        <v>20</v>
      </c>
    </row>
    <row r="1204" spans="1:65" x14ac:dyDescent="0.25">
      <c r="A1204" s="68" t="str">
        <f>VLOOKUP(L1204,'Status Report'!B:CB,79,0)</f>
        <v>Heineken Silver (Global)</v>
      </c>
      <c r="C1204">
        <v>20006108</v>
      </c>
      <c r="D1204">
        <v>3090666</v>
      </c>
      <c r="E1204" t="s">
        <v>919</v>
      </c>
      <c r="F1204" t="s">
        <v>920</v>
      </c>
      <c r="G1204" t="str">
        <f>VLOOKUP(D1204,'[2]sold to'!$A:$H,8,0)</f>
        <v>Canada</v>
      </c>
      <c r="H1204" t="str">
        <f>VLOOKUP(D1204,'[2]sold to'!$A:$I,9,0)</f>
        <v>AMERICAS</v>
      </c>
      <c r="K1204">
        <v>120</v>
      </c>
      <c r="L1204">
        <v>88025938</v>
      </c>
      <c r="M1204" t="s">
        <v>207</v>
      </c>
      <c r="N1204">
        <v>50</v>
      </c>
      <c r="P1204" t="str">
        <f>VLOOKUP(L1204,'Status Report'!B:AA,26,0)</f>
        <v>Bangladesh</v>
      </c>
      <c r="Q1204" t="str">
        <f>VLOOKUP(L1204,'Status Report'!B:AB,27,0)</f>
        <v>Textiles-Clothing</v>
      </c>
      <c r="R1204">
        <f>VLOOKUP(L1204,'Status Report'!B:X,23,0)</f>
        <v>167</v>
      </c>
      <c r="S1204" t="str">
        <f>VLOOKUP(L1204,'Status Report'!B:T,19,0)</f>
        <v>Promocean The Netherlands BV</v>
      </c>
      <c r="T1204" s="62">
        <f>VLOOKUP(L1204,'Status Report'!B:E,4,0)</f>
        <v>3</v>
      </c>
      <c r="U1204" s="19">
        <f>_xlfn.IFS(AI1204="Den Bosch",VLOOKUP(L1204,'Status Report'!B:AM,35,0),AI1204="Yantian",VLOOKUP(L1204,'Status Report'!B:AM,36,0),AI1204="",IF(H1204="Asia Pacific",VLOOKUP(L1204,'Status Report'!B:AM,36,0),VLOOKUP(L1204,'Status Report'!B:AM,35,0)),AI1204="Direct shipment",IF(H1204="Asia Pacific",VLOOKUP(L1204,'Status Report'!B:AM,36,0),VLOOKUP(L1204,'Status Report'!B:AM,35,0)))</f>
        <v>31.380000000000003</v>
      </c>
      <c r="V1204" s="20">
        <f t="shared" si="274"/>
        <v>1569.0000000000002</v>
      </c>
      <c r="W1204" s="19">
        <f>_xlfn.IFS(AI1204="Den Bosch",VLOOKUP(L1204,'Status Report'!B:AM,37,0),AI1204="Yantian",VLOOKUP(L1204,'Status Report'!B:AM,38,0),AI1204="",IF(H1204="Asia Pacific",VLOOKUP(L1204,'Status Report'!B:AM,38,0),VLOOKUP(L1204,'Status Report'!B:AM,37,0)),AI1204="Direct shipment",IF(H1204="Asia Pacific",VLOOKUP(L1204,'Status Report'!B:AM,38,0),VLOOKUP(L1204,'Status Report'!B:AM,37,0)))</f>
        <v>31.380000000000003</v>
      </c>
      <c r="X1204" s="20">
        <f t="shared" si="275"/>
        <v>1569.0000000000002</v>
      </c>
      <c r="Y1204" s="20">
        <f>_xlfn.IFS(AI1204="Den Bosch",VLOOKUP(L1204,'Status Report'!B:AO,39,0),AI1204="Yantian",VLOOKUP(L1204,'Status Report'!B:AO,40,0),AI1204="",IF(H1204="Asia Pacific",VLOOKUP(L1204,'Status Report'!B:AO,40,0),VLOOKUP(L1204,'Status Report'!B:AO,39,0)),AI1204="Direct shipment",IF(H1204="Asia Pacific",VLOOKUP(L1204,'Status Report'!B:AO,40,0),VLOOKUP(L1204,'Status Report'!B:AO,39,0)))</f>
        <v>0</v>
      </c>
      <c r="Z1204" s="20">
        <f t="shared" si="276"/>
        <v>0</v>
      </c>
      <c r="AA1204" s="20">
        <f t="shared" si="277"/>
        <v>1569.0000000000002</v>
      </c>
      <c r="AB1204" s="21">
        <f>_xlfn.IFS(AI1204="Den Bosch",VLOOKUP(L1204,'Status Report'!B:AM,33,0),AI1204="Yantian",VLOOKUP(L1204,'Status Report'!B:AM,34,0),AI1204="",IF(H1204="Asia Pacific",VLOOKUP(L1204,'Status Report'!B:AM,34,0),VLOOKUP(L1204,'Status Report'!B:AM,33,0)),AI1204="Direct shipment",IF(H1204="Asia Pacific",VLOOKUP(L1204,'Status Report'!B:AM,34,0),VLOOKUP(L1204,'Status Report'!B:AM,33,0)))</f>
        <v>27.361499999999999</v>
      </c>
      <c r="AC1204" s="21">
        <f>VLOOKUP(L1204,'Status Report'!B:CE,82,0)</f>
        <v>0</v>
      </c>
      <c r="AD1204" s="21">
        <f t="shared" si="278"/>
        <v>27.361499999999999</v>
      </c>
      <c r="AE1204" s="63">
        <f>VLOOKUP(L1204,'Status Report'!B:W,20,0)</f>
        <v>28</v>
      </c>
      <c r="AF1204" s="63">
        <f>VLOOKUP(L1204,'Status Report'!B:W,21,0)</f>
        <v>15</v>
      </c>
      <c r="AG1204" s="63">
        <f>VLOOKUP(L1204,'Status Report'!B:W,22,0)</f>
        <v>12</v>
      </c>
      <c r="AH1204" s="22">
        <f t="shared" si="279"/>
        <v>0.252</v>
      </c>
      <c r="AI1204" t="s">
        <v>990</v>
      </c>
      <c r="AK1204" s="63">
        <f>IFERROR(VLOOKUP(G1204,ASEAN!A:A,1,0),0)</f>
        <v>0</v>
      </c>
      <c r="AL1204" s="63">
        <f>IFERROR(VLOOKUP(D1204,'[3]customer specs'!$B$1:$D$65536,3,0),0)</f>
        <v>0</v>
      </c>
      <c r="AM1204" s="64">
        <f t="shared" si="280"/>
        <v>0</v>
      </c>
      <c r="AN1204" s="64">
        <f t="shared" si="281"/>
        <v>0</v>
      </c>
      <c r="AO1204" s="63"/>
      <c r="AP1204" s="63"/>
      <c r="AQ1204" s="63" t="str">
        <f t="shared" si="282"/>
        <v>no</v>
      </c>
      <c r="AR1204" s="20">
        <f t="shared" si="283"/>
        <v>1368.075</v>
      </c>
      <c r="AS1204" s="63"/>
      <c r="AT1204" s="23">
        <f t="shared" si="289"/>
        <v>0.12</v>
      </c>
      <c r="AU1204" s="65">
        <f t="shared" si="284"/>
        <v>31.092613636363637</v>
      </c>
      <c r="AV1204" s="65"/>
      <c r="AW1204" s="65">
        <f t="shared" si="285"/>
        <v>1554.630681818182</v>
      </c>
      <c r="AX1204" s="65"/>
      <c r="AY1204" s="63">
        <f>VLOOKUP(L1204,'Status Report'!B:CF,81,0)</f>
        <v>0</v>
      </c>
      <c r="AZ1204" s="63" t="str">
        <f>VLOOKUP(L1204,'Status Report'!B:S,18,0)</f>
        <v>Ellina Smirnova</v>
      </c>
      <c r="BB1204" s="63">
        <f>VLOOKUP(L1204,'Status Report'!B:Z,25,0)</f>
        <v>6</v>
      </c>
      <c r="BC1204" s="63">
        <f t="shared" si="286"/>
        <v>300</v>
      </c>
      <c r="BF1204">
        <f>VLOOKUP(L1204,'Status Report'!B:CE,82,0)</f>
        <v>0</v>
      </c>
      <c r="BG1204">
        <f>VLOOKUP(L1204,'Status Report'!B:CF,83,0)</f>
        <v>0</v>
      </c>
      <c r="BH1204">
        <f>VLOOKUP(L1204,'Status Report'!B:CG,84,0)</f>
        <v>0</v>
      </c>
      <c r="BI1204" t="s">
        <v>926</v>
      </c>
      <c r="BJ1204" t="s">
        <v>795</v>
      </c>
      <c r="BM1204" s="67">
        <f t="shared" si="287"/>
        <v>60</v>
      </c>
    </row>
    <row r="1205" spans="1:65" x14ac:dyDescent="0.25">
      <c r="A1205" s="68" t="str">
        <f>VLOOKUP(L1205,'Status Report'!B:CB,79,0)</f>
        <v>Heineken Silver (Global)</v>
      </c>
      <c r="C1205">
        <v>20006108</v>
      </c>
      <c r="D1205">
        <v>3090666</v>
      </c>
      <c r="E1205" t="s">
        <v>919</v>
      </c>
      <c r="F1205" t="s">
        <v>920</v>
      </c>
      <c r="G1205" t="str">
        <f>VLOOKUP(D1205,'[2]sold to'!$A:$H,8,0)</f>
        <v>Canada</v>
      </c>
      <c r="H1205" t="str">
        <f>VLOOKUP(D1205,'[2]sold to'!$A:$I,9,0)</f>
        <v>AMERICAS</v>
      </c>
      <c r="K1205">
        <v>130</v>
      </c>
      <c r="L1205">
        <v>88025939</v>
      </c>
      <c r="M1205" t="s">
        <v>208</v>
      </c>
      <c r="N1205">
        <v>50</v>
      </c>
      <c r="P1205" t="str">
        <f>VLOOKUP(L1205,'Status Report'!B:AA,26,0)</f>
        <v>Bangladesh</v>
      </c>
      <c r="Q1205" t="str">
        <f>VLOOKUP(L1205,'Status Report'!B:AB,27,0)</f>
        <v>Textiles-Clothing</v>
      </c>
      <c r="R1205">
        <f>VLOOKUP(L1205,'Status Report'!B:X,23,0)</f>
        <v>167</v>
      </c>
      <c r="S1205" t="str">
        <f>VLOOKUP(L1205,'Status Report'!B:T,19,0)</f>
        <v>Promocean The Netherlands BV</v>
      </c>
      <c r="T1205" s="62">
        <f>VLOOKUP(L1205,'Status Report'!B:E,4,0)</f>
        <v>3</v>
      </c>
      <c r="U1205" s="19">
        <f>_xlfn.IFS(AI1205="Den Bosch",VLOOKUP(L1205,'Status Report'!B:AM,35,0),AI1205="Yantian",VLOOKUP(L1205,'Status Report'!B:AM,36,0),AI1205="",IF(H1205="Asia Pacific",VLOOKUP(L1205,'Status Report'!B:AM,36,0),VLOOKUP(L1205,'Status Report'!B:AM,35,0)),AI1205="Direct shipment",IF(H1205="Asia Pacific",VLOOKUP(L1205,'Status Report'!B:AM,36,0),VLOOKUP(L1205,'Status Report'!B:AM,35,0)))</f>
        <v>31.380000000000003</v>
      </c>
      <c r="V1205" s="20">
        <f t="shared" si="274"/>
        <v>1569.0000000000002</v>
      </c>
      <c r="W1205" s="19">
        <f>_xlfn.IFS(AI1205="Den Bosch",VLOOKUP(L1205,'Status Report'!B:AM,37,0),AI1205="Yantian",VLOOKUP(L1205,'Status Report'!B:AM,38,0),AI1205="",IF(H1205="Asia Pacific",VLOOKUP(L1205,'Status Report'!B:AM,38,0),VLOOKUP(L1205,'Status Report'!B:AM,37,0)),AI1205="Direct shipment",IF(H1205="Asia Pacific",VLOOKUP(L1205,'Status Report'!B:AM,38,0),VLOOKUP(L1205,'Status Report'!B:AM,37,0)))</f>
        <v>31.380000000000003</v>
      </c>
      <c r="X1205" s="20">
        <f t="shared" si="275"/>
        <v>1569.0000000000002</v>
      </c>
      <c r="Y1205" s="20">
        <f>_xlfn.IFS(AI1205="Den Bosch",VLOOKUP(L1205,'Status Report'!B:AO,39,0),AI1205="Yantian",VLOOKUP(L1205,'Status Report'!B:AO,40,0),AI1205="",IF(H1205="Asia Pacific",VLOOKUP(L1205,'Status Report'!B:AO,40,0),VLOOKUP(L1205,'Status Report'!B:AO,39,0)),AI1205="Direct shipment",IF(H1205="Asia Pacific",VLOOKUP(L1205,'Status Report'!B:AO,40,0),VLOOKUP(L1205,'Status Report'!B:AO,39,0)))</f>
        <v>0</v>
      </c>
      <c r="Z1205" s="20">
        <f t="shared" si="276"/>
        <v>0</v>
      </c>
      <c r="AA1205" s="20">
        <f t="shared" si="277"/>
        <v>1569.0000000000002</v>
      </c>
      <c r="AB1205" s="21">
        <f>_xlfn.IFS(AI1205="Den Bosch",VLOOKUP(L1205,'Status Report'!B:AM,33,0),AI1205="Yantian",VLOOKUP(L1205,'Status Report'!B:AM,34,0),AI1205="",IF(H1205="Asia Pacific",VLOOKUP(L1205,'Status Report'!B:AM,34,0),VLOOKUP(L1205,'Status Report'!B:AM,33,0)),AI1205="Direct shipment",IF(H1205="Asia Pacific",VLOOKUP(L1205,'Status Report'!B:AM,34,0),VLOOKUP(L1205,'Status Report'!B:AM,33,0)))</f>
        <v>27.361499999999999</v>
      </c>
      <c r="AC1205" s="21">
        <f>VLOOKUP(L1205,'Status Report'!B:CE,82,0)</f>
        <v>0</v>
      </c>
      <c r="AD1205" s="21">
        <f t="shared" si="278"/>
        <v>27.361499999999999</v>
      </c>
      <c r="AE1205" s="63">
        <f>VLOOKUP(L1205,'Status Report'!B:W,20,0)</f>
        <v>28</v>
      </c>
      <c r="AF1205" s="63">
        <f>VLOOKUP(L1205,'Status Report'!B:W,21,0)</f>
        <v>15</v>
      </c>
      <c r="AG1205" s="63">
        <f>VLOOKUP(L1205,'Status Report'!B:W,22,0)</f>
        <v>12</v>
      </c>
      <c r="AH1205" s="22">
        <f t="shared" si="279"/>
        <v>0.252</v>
      </c>
      <c r="AI1205" t="s">
        <v>990</v>
      </c>
      <c r="AK1205" s="63">
        <f>IFERROR(VLOOKUP(G1205,ASEAN!A:A,1,0),0)</f>
        <v>0</v>
      </c>
      <c r="AL1205" s="63">
        <f>IFERROR(VLOOKUP(D1205,'[3]customer specs'!$B$1:$D$65536,3,0),0)</f>
        <v>0</v>
      </c>
      <c r="AM1205" s="64">
        <f t="shared" si="280"/>
        <v>0</v>
      </c>
      <c r="AN1205" s="64">
        <f t="shared" si="281"/>
        <v>0</v>
      </c>
      <c r="AO1205" s="63"/>
      <c r="AP1205" s="63"/>
      <c r="AQ1205" s="63" t="str">
        <f t="shared" si="282"/>
        <v>no</v>
      </c>
      <c r="AR1205" s="20">
        <f t="shared" si="283"/>
        <v>1368.075</v>
      </c>
      <c r="AS1205" s="63"/>
      <c r="AT1205" s="23">
        <f t="shared" si="289"/>
        <v>0.12</v>
      </c>
      <c r="AU1205" s="65">
        <f t="shared" si="284"/>
        <v>31.092613636363637</v>
      </c>
      <c r="AV1205" s="65"/>
      <c r="AW1205" s="65">
        <f t="shared" si="285"/>
        <v>1554.630681818182</v>
      </c>
      <c r="AX1205" s="65"/>
      <c r="AY1205" s="63">
        <f>VLOOKUP(L1205,'Status Report'!B:CF,81,0)</f>
        <v>0</v>
      </c>
      <c r="AZ1205" s="63" t="str">
        <f>VLOOKUP(L1205,'Status Report'!B:S,18,0)</f>
        <v>Ellina Smirnova</v>
      </c>
      <c r="BB1205" s="63">
        <f>VLOOKUP(L1205,'Status Report'!B:Z,25,0)</f>
        <v>6</v>
      </c>
      <c r="BC1205" s="63">
        <f t="shared" si="286"/>
        <v>300</v>
      </c>
      <c r="BF1205">
        <f>VLOOKUP(L1205,'Status Report'!B:CE,82,0)</f>
        <v>0</v>
      </c>
      <c r="BG1205">
        <f>VLOOKUP(L1205,'Status Report'!B:CF,83,0)</f>
        <v>0</v>
      </c>
      <c r="BH1205">
        <f>VLOOKUP(L1205,'Status Report'!B:CG,84,0)</f>
        <v>0</v>
      </c>
      <c r="BI1205" t="s">
        <v>926</v>
      </c>
      <c r="BJ1205" t="s">
        <v>795</v>
      </c>
      <c r="BM1205" s="67">
        <f t="shared" si="287"/>
        <v>60</v>
      </c>
    </row>
    <row r="1206" spans="1:65" x14ac:dyDescent="0.25">
      <c r="A1206" s="68" t="str">
        <f>VLOOKUP(L1206,'Status Report'!B:CB,79,0)</f>
        <v>Heineken Silver (Global)</v>
      </c>
      <c r="C1206">
        <v>20006108</v>
      </c>
      <c r="D1206">
        <v>3090666</v>
      </c>
      <c r="E1206" t="s">
        <v>919</v>
      </c>
      <c r="F1206" t="s">
        <v>920</v>
      </c>
      <c r="G1206" t="str">
        <f>VLOOKUP(D1206,'[2]sold to'!$A:$H,8,0)</f>
        <v>Canada</v>
      </c>
      <c r="H1206" t="str">
        <f>VLOOKUP(D1206,'[2]sold to'!$A:$I,9,0)</f>
        <v>AMERICAS</v>
      </c>
      <c r="K1206">
        <v>140</v>
      </c>
      <c r="L1206">
        <v>88025940</v>
      </c>
      <c r="M1206" t="s">
        <v>209</v>
      </c>
      <c r="N1206">
        <v>10</v>
      </c>
      <c r="P1206" t="str">
        <f>VLOOKUP(L1206,'Status Report'!B:AA,26,0)</f>
        <v>Bangladesh</v>
      </c>
      <c r="Q1206" t="str">
        <f>VLOOKUP(L1206,'Status Report'!B:AB,27,0)</f>
        <v>Textiles-Clothing</v>
      </c>
      <c r="R1206">
        <f>VLOOKUP(L1206,'Status Report'!B:X,23,0)</f>
        <v>167</v>
      </c>
      <c r="S1206" t="str">
        <f>VLOOKUP(L1206,'Status Report'!B:T,19,0)</f>
        <v>Promocean The Netherlands BV</v>
      </c>
      <c r="T1206" s="62">
        <f>VLOOKUP(L1206,'Status Report'!B:E,4,0)</f>
        <v>3</v>
      </c>
      <c r="U1206" s="19">
        <f>_xlfn.IFS(AI1206="Den Bosch",VLOOKUP(L1206,'Status Report'!B:AM,35,0),AI1206="Yantian",VLOOKUP(L1206,'Status Report'!B:AM,36,0),AI1206="",IF(H1206="Asia Pacific",VLOOKUP(L1206,'Status Report'!B:AM,36,0),VLOOKUP(L1206,'Status Report'!B:AM,35,0)),AI1206="Direct shipment",IF(H1206="Asia Pacific",VLOOKUP(L1206,'Status Report'!B:AM,36,0),VLOOKUP(L1206,'Status Report'!B:AM,35,0)))</f>
        <v>31.380000000000003</v>
      </c>
      <c r="V1206" s="20">
        <f t="shared" si="274"/>
        <v>313.8</v>
      </c>
      <c r="W1206" s="19">
        <f>_xlfn.IFS(AI1206="Den Bosch",VLOOKUP(L1206,'Status Report'!B:AM,37,0),AI1206="Yantian",VLOOKUP(L1206,'Status Report'!B:AM,38,0),AI1206="",IF(H1206="Asia Pacific",VLOOKUP(L1206,'Status Report'!B:AM,38,0),VLOOKUP(L1206,'Status Report'!B:AM,37,0)),AI1206="Direct shipment",IF(H1206="Asia Pacific",VLOOKUP(L1206,'Status Report'!B:AM,38,0),VLOOKUP(L1206,'Status Report'!B:AM,37,0)))</f>
        <v>31.380000000000003</v>
      </c>
      <c r="X1206" s="20">
        <f t="shared" si="275"/>
        <v>313.8</v>
      </c>
      <c r="Y1206" s="20">
        <f>_xlfn.IFS(AI1206="Den Bosch",VLOOKUP(L1206,'Status Report'!B:AO,39,0),AI1206="Yantian",VLOOKUP(L1206,'Status Report'!B:AO,40,0),AI1206="",IF(H1206="Asia Pacific",VLOOKUP(L1206,'Status Report'!B:AO,40,0),VLOOKUP(L1206,'Status Report'!B:AO,39,0)),AI1206="Direct shipment",IF(H1206="Asia Pacific",VLOOKUP(L1206,'Status Report'!B:AO,40,0),VLOOKUP(L1206,'Status Report'!B:AO,39,0)))</f>
        <v>0</v>
      </c>
      <c r="Z1206" s="20">
        <f t="shared" si="276"/>
        <v>0</v>
      </c>
      <c r="AA1206" s="20">
        <f t="shared" si="277"/>
        <v>313.8</v>
      </c>
      <c r="AB1206" s="21">
        <f>_xlfn.IFS(AI1206="Den Bosch",VLOOKUP(L1206,'Status Report'!B:AM,33,0),AI1206="Yantian",VLOOKUP(L1206,'Status Report'!B:AM,34,0),AI1206="",IF(H1206="Asia Pacific",VLOOKUP(L1206,'Status Report'!B:AM,34,0),VLOOKUP(L1206,'Status Report'!B:AM,33,0)),AI1206="Direct shipment",IF(H1206="Asia Pacific",VLOOKUP(L1206,'Status Report'!B:AM,34,0),VLOOKUP(L1206,'Status Report'!B:AM,33,0)))</f>
        <v>27.361499999999999</v>
      </c>
      <c r="AC1206" s="21">
        <f>VLOOKUP(L1206,'Status Report'!B:CE,82,0)</f>
        <v>0</v>
      </c>
      <c r="AD1206" s="21">
        <f t="shared" si="278"/>
        <v>27.361499999999999</v>
      </c>
      <c r="AE1206" s="63">
        <f>VLOOKUP(L1206,'Status Report'!B:W,20,0)</f>
        <v>28</v>
      </c>
      <c r="AF1206" s="63">
        <f>VLOOKUP(L1206,'Status Report'!B:W,21,0)</f>
        <v>15</v>
      </c>
      <c r="AG1206" s="63">
        <f>VLOOKUP(L1206,'Status Report'!B:W,22,0)</f>
        <v>12</v>
      </c>
      <c r="AH1206" s="22">
        <f t="shared" si="279"/>
        <v>5.04E-2</v>
      </c>
      <c r="AI1206" t="s">
        <v>990</v>
      </c>
      <c r="AK1206" s="63">
        <f>IFERROR(VLOOKUP(G1206,ASEAN!A:A,1,0),0)</f>
        <v>0</v>
      </c>
      <c r="AL1206" s="63">
        <f>IFERROR(VLOOKUP(D1206,'[3]customer specs'!$B$1:$D$65536,3,0),0)</f>
        <v>0</v>
      </c>
      <c r="AM1206" s="64">
        <f t="shared" si="280"/>
        <v>0</v>
      </c>
      <c r="AN1206" s="64">
        <f t="shared" si="281"/>
        <v>0</v>
      </c>
      <c r="AO1206" s="63"/>
      <c r="AP1206" s="63"/>
      <c r="AQ1206" s="63" t="str">
        <f t="shared" si="282"/>
        <v>no</v>
      </c>
      <c r="AR1206" s="20">
        <f t="shared" si="283"/>
        <v>273.61500000000001</v>
      </c>
      <c r="AS1206" s="63"/>
      <c r="AT1206" s="23">
        <f t="shared" si="289"/>
        <v>0.12</v>
      </c>
      <c r="AU1206" s="65">
        <f t="shared" si="284"/>
        <v>31.092613636363637</v>
      </c>
      <c r="AV1206" s="65"/>
      <c r="AW1206" s="65">
        <f t="shared" si="285"/>
        <v>310.92613636363637</v>
      </c>
      <c r="AX1206" s="65"/>
      <c r="AY1206" s="63">
        <f>VLOOKUP(L1206,'Status Report'!B:CF,81,0)</f>
        <v>0</v>
      </c>
      <c r="AZ1206" s="63" t="str">
        <f>VLOOKUP(L1206,'Status Report'!B:S,18,0)</f>
        <v>Ellina Smirnova</v>
      </c>
      <c r="BB1206" s="63">
        <f>VLOOKUP(L1206,'Status Report'!B:Z,25,0)</f>
        <v>6</v>
      </c>
      <c r="BC1206" s="63">
        <f t="shared" si="286"/>
        <v>60</v>
      </c>
      <c r="BF1206">
        <f>VLOOKUP(L1206,'Status Report'!B:CE,82,0)</f>
        <v>0</v>
      </c>
      <c r="BG1206">
        <f>VLOOKUP(L1206,'Status Report'!B:CF,83,0)</f>
        <v>0</v>
      </c>
      <c r="BH1206">
        <f>VLOOKUP(L1206,'Status Report'!B:CG,84,0)</f>
        <v>0</v>
      </c>
      <c r="BI1206" t="s">
        <v>926</v>
      </c>
      <c r="BJ1206" t="s">
        <v>795</v>
      </c>
      <c r="BM1206" s="67">
        <f t="shared" si="287"/>
        <v>11</v>
      </c>
    </row>
    <row r="1207" spans="1:65" x14ac:dyDescent="0.25">
      <c r="A1207" s="68" t="str">
        <f>VLOOKUP(L1207,'Status Report'!B:CB,79,0)</f>
        <v>Heineken Silver (Global)</v>
      </c>
      <c r="C1207">
        <v>20006108</v>
      </c>
      <c r="D1207">
        <v>3090666</v>
      </c>
      <c r="E1207" t="s">
        <v>919</v>
      </c>
      <c r="F1207" t="s">
        <v>920</v>
      </c>
      <c r="G1207" t="str">
        <f>VLOOKUP(D1207,'[2]sold to'!$A:$H,8,0)</f>
        <v>Canada</v>
      </c>
      <c r="H1207" t="str">
        <f>VLOOKUP(D1207,'[2]sold to'!$A:$I,9,0)</f>
        <v>AMERICAS</v>
      </c>
      <c r="K1207">
        <v>150</v>
      </c>
      <c r="L1207">
        <v>88024878</v>
      </c>
      <c r="M1207" t="s">
        <v>178</v>
      </c>
      <c r="N1207">
        <v>30</v>
      </c>
      <c r="P1207" t="str">
        <f>VLOOKUP(L1207,'Status Report'!B:AA,26,0)</f>
        <v>China</v>
      </c>
      <c r="Q1207" t="str">
        <f>VLOOKUP(L1207,'Status Report'!B:AB,27,0)</f>
        <v>Premiums</v>
      </c>
      <c r="R1207">
        <f>VLOOKUP(L1207,'Status Report'!B:X,23,0)</f>
        <v>250</v>
      </c>
      <c r="S1207" t="str">
        <f>VLOOKUP(L1207,'Status Report'!B:T,19,0)</f>
        <v>Promocean The Netherlands BV</v>
      </c>
      <c r="T1207" s="62">
        <f>VLOOKUP(L1207,'Status Report'!B:E,4,0)</f>
        <v>1</v>
      </c>
      <c r="U1207" s="19">
        <f>_xlfn.IFS(AI1207="Den Bosch",VLOOKUP(L1207,'Status Report'!B:AM,35,0),AI1207="Yantian",VLOOKUP(L1207,'Status Report'!B:AM,36,0),AI1207="",IF(H1207="Asia Pacific",VLOOKUP(L1207,'Status Report'!B:AM,36,0),VLOOKUP(L1207,'Status Report'!B:AM,35,0)),AI1207="Direct shipment",IF(H1207="Asia Pacific",VLOOKUP(L1207,'Status Report'!B:AM,36,0),VLOOKUP(L1207,'Status Report'!B:AM,35,0)))</f>
        <v>78.5</v>
      </c>
      <c r="V1207" s="20">
        <f t="shared" si="274"/>
        <v>2355</v>
      </c>
      <c r="W1207" s="19">
        <f>_xlfn.IFS(AI1207="Den Bosch",VLOOKUP(L1207,'Status Report'!B:AM,37,0),AI1207="Yantian",VLOOKUP(L1207,'Status Report'!B:AM,38,0),AI1207="",IF(H1207="Asia Pacific",VLOOKUP(L1207,'Status Report'!B:AM,38,0),VLOOKUP(L1207,'Status Report'!B:AM,37,0)),AI1207="Direct shipment",IF(H1207="Asia Pacific",VLOOKUP(L1207,'Status Report'!B:AM,38,0),VLOOKUP(L1207,'Status Report'!B:AM,37,0)))</f>
        <v>78.5</v>
      </c>
      <c r="X1207" s="20">
        <f t="shared" si="275"/>
        <v>2355</v>
      </c>
      <c r="Y1207" s="20">
        <f>_xlfn.IFS(AI1207="Den Bosch",VLOOKUP(L1207,'Status Report'!B:AO,39,0),AI1207="Yantian",VLOOKUP(L1207,'Status Report'!B:AO,40,0),AI1207="",IF(H1207="Asia Pacific",VLOOKUP(L1207,'Status Report'!B:AO,40,0),VLOOKUP(L1207,'Status Report'!B:AO,39,0)),AI1207="Direct shipment",IF(H1207="Asia Pacific",VLOOKUP(L1207,'Status Report'!B:AO,40,0),VLOOKUP(L1207,'Status Report'!B:AO,39,0)))</f>
        <v>0</v>
      </c>
      <c r="Z1207" s="20">
        <f t="shared" si="276"/>
        <v>0</v>
      </c>
      <c r="AA1207" s="20">
        <f t="shared" si="277"/>
        <v>2355</v>
      </c>
      <c r="AB1207" s="21">
        <f>_xlfn.IFS(AI1207="Den Bosch",VLOOKUP(L1207,'Status Report'!B:AM,33,0),AI1207="Yantian",VLOOKUP(L1207,'Status Report'!B:AM,34,0),AI1207="",IF(H1207="Asia Pacific",VLOOKUP(L1207,'Status Report'!B:AM,34,0),VLOOKUP(L1207,'Status Report'!B:AM,33,0)),AI1207="Direct shipment",IF(H1207="Asia Pacific",VLOOKUP(L1207,'Status Report'!B:AM,34,0),VLOOKUP(L1207,'Status Report'!B:AM,33,0)))</f>
        <v>67.891039942857148</v>
      </c>
      <c r="AC1207" s="21">
        <f>VLOOKUP(L1207,'Status Report'!B:CE,82,0)</f>
        <v>0</v>
      </c>
      <c r="AD1207" s="21">
        <f t="shared" si="278"/>
        <v>67.891039942857148</v>
      </c>
      <c r="AE1207" s="63">
        <f>VLOOKUP(L1207,'Status Report'!B:W,20,0)</f>
        <v>37</v>
      </c>
      <c r="AF1207" s="63">
        <f>VLOOKUP(L1207,'Status Report'!B:W,21,0)</f>
        <v>15</v>
      </c>
      <c r="AG1207" s="63">
        <f>VLOOKUP(L1207,'Status Report'!B:W,22,0)</f>
        <v>27</v>
      </c>
      <c r="AH1207" s="22">
        <f t="shared" si="279"/>
        <v>0.44955000000000001</v>
      </c>
      <c r="AK1207" s="63">
        <f>IFERROR(VLOOKUP(G1207,ASEAN!A:A,1,0),0)</f>
        <v>0</v>
      </c>
      <c r="AL1207" s="63">
        <f>IFERROR(VLOOKUP(D1207,'[3]customer specs'!$B$1:$D$65536,3,0),0)</f>
        <v>0</v>
      </c>
      <c r="AM1207" s="64">
        <f t="shared" si="280"/>
        <v>0</v>
      </c>
      <c r="AN1207" s="64">
        <f t="shared" si="281"/>
        <v>0</v>
      </c>
      <c r="AO1207" s="63"/>
      <c r="AP1207" s="63"/>
      <c r="AQ1207" s="63" t="str">
        <f t="shared" si="282"/>
        <v>no</v>
      </c>
      <c r="AR1207" s="20">
        <f t="shared" si="283"/>
        <v>2036.7311982857145</v>
      </c>
      <c r="AS1207" s="63"/>
      <c r="AT1207" s="23">
        <f t="shared" si="289"/>
        <v>0.12</v>
      </c>
      <c r="AU1207" s="65">
        <f t="shared" si="284"/>
        <v>77.148909025974035</v>
      </c>
      <c r="AV1207" s="65"/>
      <c r="AW1207" s="65">
        <f t="shared" si="285"/>
        <v>2314.4672707792211</v>
      </c>
      <c r="AX1207" s="65"/>
      <c r="AY1207" s="63">
        <f>VLOOKUP(L1207,'Status Report'!B:CF,81,0)</f>
        <v>0</v>
      </c>
      <c r="AZ1207" s="63" t="str">
        <f>VLOOKUP(L1207,'Status Report'!B:S,18,0)</f>
        <v>Ellina Smirnova</v>
      </c>
      <c r="BB1207" s="63">
        <f>VLOOKUP(L1207,'Status Report'!B:Z,25,0)</f>
        <v>10</v>
      </c>
      <c r="BC1207" s="63">
        <f t="shared" si="286"/>
        <v>300</v>
      </c>
      <c r="BF1207">
        <f>VLOOKUP(L1207,'Status Report'!B:CE,82,0)</f>
        <v>0</v>
      </c>
      <c r="BG1207">
        <f>VLOOKUP(L1207,'Status Report'!B:CF,83,0)</f>
        <v>0</v>
      </c>
      <c r="BH1207">
        <f>VLOOKUP(L1207,'Status Report'!B:CG,84,0)</f>
        <v>0</v>
      </c>
      <c r="BI1207" t="s">
        <v>926</v>
      </c>
      <c r="BJ1207" t="s">
        <v>795</v>
      </c>
      <c r="BM1207" s="67">
        <f t="shared" si="287"/>
        <v>40</v>
      </c>
    </row>
    <row r="1208" spans="1:65" x14ac:dyDescent="0.25">
      <c r="A1208" s="68" t="str">
        <f>VLOOKUP(L1208,'Status Report'!B:CB,79,0)</f>
        <v>Heineken Silver (Global)</v>
      </c>
      <c r="C1208">
        <v>20006108</v>
      </c>
      <c r="D1208">
        <v>3090666</v>
      </c>
      <c r="E1208" t="s">
        <v>919</v>
      </c>
      <c r="F1208" t="s">
        <v>920</v>
      </c>
      <c r="G1208" t="str">
        <f>VLOOKUP(D1208,'[2]sold to'!$A:$H,8,0)</f>
        <v>Canada</v>
      </c>
      <c r="H1208" t="str">
        <f>VLOOKUP(D1208,'[2]sold to'!$A:$I,9,0)</f>
        <v>AMERICAS</v>
      </c>
      <c r="K1208">
        <v>160</v>
      </c>
      <c r="L1208">
        <v>88027330</v>
      </c>
      <c r="M1208" t="s">
        <v>921</v>
      </c>
      <c r="N1208">
        <v>25</v>
      </c>
      <c r="P1208" t="str">
        <f>VLOOKUP(L1208,'Status Report'!B:AA,26,0)</f>
        <v>China</v>
      </c>
      <c r="Q1208" t="str">
        <f>VLOOKUP(L1208,'Status Report'!B:AB,27,0)</f>
        <v>Indoor signs</v>
      </c>
      <c r="R1208">
        <f>VLOOKUP(L1208,'Status Report'!B:X,23,0)</f>
        <v>334</v>
      </c>
      <c r="S1208" t="str">
        <f>VLOOKUP(L1208,'Status Report'!B:T,19,0)</f>
        <v>Miles Promocean</v>
      </c>
      <c r="T1208" s="62">
        <f>VLOOKUP(L1208,'Status Report'!B:E,4,0)</f>
        <v>1</v>
      </c>
      <c r="U1208" s="19">
        <f>_xlfn.IFS(AI1208="Den Bosch",VLOOKUP(L1208,'Status Report'!B:AM,35,0),AI1208="Yantian",VLOOKUP(L1208,'Status Report'!B:AM,36,0),AI1208="",IF(H1208="Asia Pacific",VLOOKUP(L1208,'Status Report'!B:AM,36,0),VLOOKUP(L1208,'Status Report'!B:AM,35,0)),AI1208="Direct shipment",IF(H1208="Asia Pacific",VLOOKUP(L1208,'Status Report'!B:AM,36,0),VLOOKUP(L1208,'Status Report'!B:AM,35,0)))</f>
        <v>25.68</v>
      </c>
      <c r="V1208" s="20">
        <f t="shared" si="274"/>
        <v>642</v>
      </c>
      <c r="W1208" s="19">
        <f>_xlfn.IFS(AI1208="Den Bosch",VLOOKUP(L1208,'Status Report'!B:AM,37,0),AI1208="Yantian",VLOOKUP(L1208,'Status Report'!B:AM,38,0),AI1208="",IF(H1208="Asia Pacific",VLOOKUP(L1208,'Status Report'!B:AM,38,0),VLOOKUP(L1208,'Status Report'!B:AM,37,0)),AI1208="Direct shipment",IF(H1208="Asia Pacific",VLOOKUP(L1208,'Status Report'!B:AM,38,0),VLOOKUP(L1208,'Status Report'!B:AM,37,0)))</f>
        <v>25.68</v>
      </c>
      <c r="X1208" s="20">
        <f t="shared" si="275"/>
        <v>642</v>
      </c>
      <c r="Y1208" s="20">
        <f>_xlfn.IFS(AI1208="Den Bosch",VLOOKUP(L1208,'Status Report'!B:AO,39,0),AI1208="Yantian",VLOOKUP(L1208,'Status Report'!B:AO,40,0),AI1208="",IF(H1208="Asia Pacific",VLOOKUP(L1208,'Status Report'!B:AO,40,0),VLOOKUP(L1208,'Status Report'!B:AO,39,0)),AI1208="Direct shipment",IF(H1208="Asia Pacific",VLOOKUP(L1208,'Status Report'!B:AO,40,0),VLOOKUP(L1208,'Status Report'!B:AO,39,0)))</f>
        <v>0</v>
      </c>
      <c r="Z1208" s="20">
        <f t="shared" si="276"/>
        <v>0</v>
      </c>
      <c r="AA1208" s="20">
        <f t="shared" si="277"/>
        <v>642</v>
      </c>
      <c r="AB1208" s="21">
        <f>_xlfn.IFS(AI1208="Den Bosch",VLOOKUP(L1208,'Status Report'!B:AM,33,0),AI1208="Yantian",VLOOKUP(L1208,'Status Report'!B:AM,34,0),AI1208="",IF(H1208="Asia Pacific",VLOOKUP(L1208,'Status Report'!B:AM,34,0),VLOOKUP(L1208,'Status Report'!B:AM,33,0)),AI1208="Direct shipment",IF(H1208="Asia Pacific",VLOOKUP(L1208,'Status Report'!B:AM,34,0),VLOOKUP(L1208,'Status Report'!B:AM,33,0)))</f>
        <v>22.207200000000004</v>
      </c>
      <c r="AC1208" s="21">
        <f>VLOOKUP(L1208,'Status Report'!B:CE,82,0)</f>
        <v>0</v>
      </c>
      <c r="AD1208" s="21">
        <f t="shared" si="278"/>
        <v>22.207200000000004</v>
      </c>
      <c r="AE1208" s="63">
        <f>VLOOKUP(L1208,'Status Report'!B:W,20,0)</f>
        <v>62</v>
      </c>
      <c r="AF1208" s="63">
        <f>VLOOKUP(L1208,'Status Report'!B:W,21,0)</f>
        <v>4</v>
      </c>
      <c r="AG1208" s="63">
        <f>VLOOKUP(L1208,'Status Report'!B:W,22,0)</f>
        <v>49</v>
      </c>
      <c r="AH1208" s="22">
        <f t="shared" si="279"/>
        <v>0.30380000000000001</v>
      </c>
      <c r="AK1208" s="63">
        <f>IFERROR(VLOOKUP(G1208,ASEAN!A:A,1,0),0)</f>
        <v>0</v>
      </c>
      <c r="AL1208" s="63">
        <f>IFERROR(VLOOKUP(D1208,'[3]customer specs'!$B$1:$D$65536,3,0),0)</f>
        <v>0</v>
      </c>
      <c r="AM1208" s="64">
        <f t="shared" si="280"/>
        <v>0</v>
      </c>
      <c r="AN1208" s="64">
        <f t="shared" si="281"/>
        <v>0</v>
      </c>
      <c r="AO1208" s="63"/>
      <c r="AP1208" s="63"/>
      <c r="AQ1208" s="63" t="str">
        <f t="shared" si="282"/>
        <v>no</v>
      </c>
      <c r="AR1208" s="20">
        <f t="shared" si="283"/>
        <v>555.18000000000006</v>
      </c>
      <c r="AS1208" s="63"/>
      <c r="AT1208" s="23">
        <f t="shared" si="289"/>
        <v>0.12</v>
      </c>
      <c r="AU1208" s="65">
        <f t="shared" si="284"/>
        <v>25.235454545454548</v>
      </c>
      <c r="AV1208" s="65"/>
      <c r="AW1208" s="65">
        <f t="shared" si="285"/>
        <v>630.88636363636374</v>
      </c>
      <c r="AX1208" s="65"/>
      <c r="AY1208" s="63">
        <f>VLOOKUP(L1208,'Status Report'!B:CF,81,0)</f>
        <v>0</v>
      </c>
      <c r="AZ1208" s="63" t="str">
        <f>VLOOKUP(L1208,'Status Report'!B:S,18,0)</f>
        <v xml:space="preserve">Konstantinos Zoupanos </v>
      </c>
      <c r="BB1208" s="63">
        <f>VLOOKUP(L1208,'Status Report'!B:Z,25,0)</f>
        <v>3</v>
      </c>
      <c r="BC1208" s="63">
        <f t="shared" si="286"/>
        <v>75</v>
      </c>
      <c r="BF1208">
        <f>VLOOKUP(L1208,'Status Report'!B:CE,82,0)</f>
        <v>0</v>
      </c>
      <c r="BG1208">
        <f>VLOOKUP(L1208,'Status Report'!B:CF,83,0)</f>
        <v>0</v>
      </c>
      <c r="BH1208">
        <f>VLOOKUP(L1208,'Status Report'!B:CG,84,0)</f>
        <v>0</v>
      </c>
      <c r="BI1208" t="s">
        <v>926</v>
      </c>
      <c r="BJ1208" t="s">
        <v>795</v>
      </c>
      <c r="BM1208" s="67">
        <f t="shared" si="287"/>
        <v>25</v>
      </c>
    </row>
    <row r="1209" spans="1:65" x14ac:dyDescent="0.25">
      <c r="A1209" s="68" t="str">
        <f>VLOOKUP(L1209,'Status Report'!B:CB,79,0)</f>
        <v>Heineken</v>
      </c>
      <c r="C1209">
        <v>20006108</v>
      </c>
      <c r="D1209">
        <v>3090666</v>
      </c>
      <c r="E1209" t="s">
        <v>919</v>
      </c>
      <c r="F1209" t="s">
        <v>920</v>
      </c>
      <c r="G1209" t="str">
        <f>VLOOKUP(D1209,'[2]sold to'!$A:$H,8,0)</f>
        <v>Canada</v>
      </c>
      <c r="H1209" t="str">
        <f>VLOOKUP(D1209,'[2]sold to'!$A:$I,9,0)</f>
        <v>AMERICAS</v>
      </c>
      <c r="K1209">
        <v>170</v>
      </c>
      <c r="L1209">
        <v>88026853</v>
      </c>
      <c r="M1209" t="s">
        <v>465</v>
      </c>
      <c r="N1209">
        <v>250</v>
      </c>
      <c r="P1209" t="str">
        <f>VLOOKUP(L1209,'Status Report'!B:AA,26,0)</f>
        <v>China</v>
      </c>
      <c r="Q1209" t="str">
        <f>VLOOKUP(L1209,'Status Report'!B:AB,27,0)</f>
        <v>Bar support</v>
      </c>
      <c r="R1209">
        <f>VLOOKUP(L1209,'Status Report'!B:X,23,0)</f>
        <v>333</v>
      </c>
      <c r="S1209" t="str">
        <f>VLOOKUP(L1209,'Status Report'!B:T,19,0)</f>
        <v>Promocean The Netherlands BV</v>
      </c>
      <c r="T1209" s="62">
        <f>VLOOKUP(L1209,'Status Report'!B:E,4,0)</f>
        <v>3</v>
      </c>
      <c r="U1209" s="19">
        <f>_xlfn.IFS(AI1209="Den Bosch",VLOOKUP(L1209,'Status Report'!B:AM,35,0),AI1209="Yantian",VLOOKUP(L1209,'Status Report'!B:AM,36,0),AI1209="",IF(H1209="Asia Pacific",VLOOKUP(L1209,'Status Report'!B:AM,36,0),VLOOKUP(L1209,'Status Report'!B:AM,35,0)),AI1209="Direct shipment",IF(H1209="Asia Pacific",VLOOKUP(L1209,'Status Report'!B:AM,36,0),VLOOKUP(L1209,'Status Report'!B:AM,35,0)))</f>
        <v>27.839999999999996</v>
      </c>
      <c r="V1209" s="20">
        <f t="shared" si="274"/>
        <v>6959.9999999999991</v>
      </c>
      <c r="W1209" s="19">
        <f>_xlfn.IFS(AI1209="Den Bosch",VLOOKUP(L1209,'Status Report'!B:AM,37,0),AI1209="Yantian",VLOOKUP(L1209,'Status Report'!B:AM,38,0),AI1209="",IF(H1209="Asia Pacific",VLOOKUP(L1209,'Status Report'!B:AM,38,0),VLOOKUP(L1209,'Status Report'!B:AM,37,0)),AI1209="Direct shipment",IF(H1209="Asia Pacific",VLOOKUP(L1209,'Status Report'!B:AM,38,0),VLOOKUP(L1209,'Status Report'!B:AM,37,0)))</f>
        <v>27.839999999999996</v>
      </c>
      <c r="X1209" s="20">
        <f t="shared" si="275"/>
        <v>6959.9999999999991</v>
      </c>
      <c r="Y1209" s="20">
        <f>_xlfn.IFS(AI1209="Den Bosch",VLOOKUP(L1209,'Status Report'!B:AO,39,0),AI1209="Yantian",VLOOKUP(L1209,'Status Report'!B:AO,40,0),AI1209="",IF(H1209="Asia Pacific",VLOOKUP(L1209,'Status Report'!B:AO,40,0),VLOOKUP(L1209,'Status Report'!B:AO,39,0)),AI1209="Direct shipment",IF(H1209="Asia Pacific",VLOOKUP(L1209,'Status Report'!B:AO,40,0),VLOOKUP(L1209,'Status Report'!B:AO,39,0)))</f>
        <v>0</v>
      </c>
      <c r="Z1209" s="20">
        <f t="shared" si="276"/>
        <v>0</v>
      </c>
      <c r="AA1209" s="20">
        <f t="shared" si="277"/>
        <v>6959.9999999999991</v>
      </c>
      <c r="AB1209" s="21">
        <f>_xlfn.IFS(AI1209="Den Bosch",VLOOKUP(L1209,'Status Report'!B:AM,33,0),AI1209="Yantian",VLOOKUP(L1209,'Status Report'!B:AM,34,0),AI1209="",IF(H1209="Asia Pacific",VLOOKUP(L1209,'Status Report'!B:AM,34,0),VLOOKUP(L1209,'Status Report'!B:AM,33,0)),AI1209="Direct shipment",IF(H1209="Asia Pacific",VLOOKUP(L1209,'Status Report'!B:AM,34,0),VLOOKUP(L1209,'Status Report'!B:AM,33,0)))</f>
        <v>23.8032</v>
      </c>
      <c r="AC1209" s="21">
        <f>VLOOKUP(L1209,'Status Report'!B:CE,82,0)</f>
        <v>0</v>
      </c>
      <c r="AD1209" s="21">
        <f t="shared" si="278"/>
        <v>23.8032</v>
      </c>
      <c r="AE1209" s="63">
        <f>VLOOKUP(L1209,'Status Report'!B:W,20,0)</f>
        <v>26</v>
      </c>
      <c r="AF1209" s="63">
        <f>VLOOKUP(L1209,'Status Report'!B:W,21,0)</f>
        <v>14</v>
      </c>
      <c r="AG1209" s="63">
        <f>VLOOKUP(L1209,'Status Report'!B:W,22,0)</f>
        <v>8</v>
      </c>
      <c r="AH1209" s="22">
        <f t="shared" si="279"/>
        <v>0.72799999999999998</v>
      </c>
      <c r="AI1209" t="s">
        <v>990</v>
      </c>
      <c r="AK1209" s="63">
        <f>IFERROR(VLOOKUP(G1209,ASEAN!A:A,1,0),0)</f>
        <v>0</v>
      </c>
      <c r="AL1209" s="63">
        <f>IFERROR(VLOOKUP(D1209,'[3]customer specs'!$B$1:$D$65536,3,0),0)</f>
        <v>0</v>
      </c>
      <c r="AM1209" s="64">
        <f t="shared" si="280"/>
        <v>0</v>
      </c>
      <c r="AN1209" s="64">
        <f t="shared" si="281"/>
        <v>0</v>
      </c>
      <c r="AO1209" s="63"/>
      <c r="AP1209" s="63"/>
      <c r="AQ1209" s="63" t="str">
        <f t="shared" si="282"/>
        <v>no</v>
      </c>
      <c r="AR1209" s="20">
        <f t="shared" si="283"/>
        <v>5950.8</v>
      </c>
      <c r="AS1209" s="63"/>
      <c r="AT1209" s="23">
        <f t="shared" si="289"/>
        <v>0.12</v>
      </c>
      <c r="AU1209" s="65">
        <f t="shared" si="284"/>
        <v>27.049090909090911</v>
      </c>
      <c r="AV1209" s="65"/>
      <c r="AW1209" s="65">
        <f t="shared" si="285"/>
        <v>6762.2727272727279</v>
      </c>
      <c r="AX1209" s="65"/>
      <c r="AY1209" s="63">
        <f>VLOOKUP(L1209,'Status Report'!B:CF,81,0)</f>
        <v>0</v>
      </c>
      <c r="AZ1209" s="63" t="str">
        <f>VLOOKUP(L1209,'Status Report'!B:S,18,0)</f>
        <v>Ellina Smirnova</v>
      </c>
      <c r="BB1209" s="63">
        <f>VLOOKUP(L1209,'Status Report'!B:Z,25,0)</f>
        <v>6</v>
      </c>
      <c r="BC1209" s="63">
        <f t="shared" si="286"/>
        <v>1500</v>
      </c>
      <c r="BF1209">
        <f>VLOOKUP(L1209,'Status Report'!B:CE,82,0)</f>
        <v>0</v>
      </c>
      <c r="BG1209">
        <f>VLOOKUP(L1209,'Status Report'!B:CF,83,0)</f>
        <v>0</v>
      </c>
      <c r="BH1209">
        <f>VLOOKUP(L1209,'Status Report'!B:CG,84,0)</f>
        <v>0</v>
      </c>
      <c r="BI1209" t="s">
        <v>926</v>
      </c>
      <c r="BJ1209" t="s">
        <v>795</v>
      </c>
      <c r="BM1209" s="67">
        <f t="shared" si="287"/>
        <v>252</v>
      </c>
    </row>
    <row r="1210" spans="1:65" x14ac:dyDescent="0.25">
      <c r="A1210" s="68" t="str">
        <f>VLOOKUP(L1210,'Status Report'!B:CB,79,0)</f>
        <v>Heineken</v>
      </c>
      <c r="C1210">
        <v>20006108</v>
      </c>
      <c r="D1210">
        <v>3090666</v>
      </c>
      <c r="E1210" t="s">
        <v>919</v>
      </c>
      <c r="F1210" t="s">
        <v>920</v>
      </c>
      <c r="G1210" t="str">
        <f>VLOOKUP(D1210,'[2]sold to'!$A:$H,8,0)</f>
        <v>Canada</v>
      </c>
      <c r="H1210" t="str">
        <f>VLOOKUP(D1210,'[2]sold to'!$A:$I,9,0)</f>
        <v>AMERICAS</v>
      </c>
      <c r="K1210">
        <v>180</v>
      </c>
      <c r="L1210">
        <v>88027032</v>
      </c>
      <c r="M1210" t="s">
        <v>490</v>
      </c>
      <c r="N1210">
        <v>30</v>
      </c>
      <c r="P1210" t="str">
        <f>VLOOKUP(L1210,'Status Report'!B:AA,26,0)</f>
        <v>China</v>
      </c>
      <c r="Q1210" t="str">
        <f>VLOOKUP(L1210,'Status Report'!B:AB,27,0)</f>
        <v>Textiles-Clothing</v>
      </c>
      <c r="R1210">
        <f>VLOOKUP(L1210,'Status Report'!B:X,23,0)</f>
        <v>100</v>
      </c>
      <c r="S1210" t="str">
        <f>VLOOKUP(L1210,'Status Report'!B:T,19,0)</f>
        <v>Asian Sourcing Link</v>
      </c>
      <c r="T1210" s="62">
        <f>VLOOKUP(L1210,'Status Report'!B:E,4,0)</f>
        <v>3</v>
      </c>
      <c r="U1210" s="19">
        <f>_xlfn.IFS(AI1210="Den Bosch",VLOOKUP(L1210,'Status Report'!B:AM,35,0),AI1210="Yantian",VLOOKUP(L1210,'Status Report'!B:AM,36,0),AI1210="",IF(H1210="Asia Pacific",VLOOKUP(L1210,'Status Report'!B:AM,36,0),VLOOKUP(L1210,'Status Report'!B:AM,35,0)),AI1210="Direct shipment",IF(H1210="Asia Pacific",VLOOKUP(L1210,'Status Report'!B:AM,36,0),VLOOKUP(L1210,'Status Report'!B:AM,35,0)))</f>
        <v>52.300000000000004</v>
      </c>
      <c r="V1210" s="20">
        <f t="shared" si="274"/>
        <v>1569.0000000000002</v>
      </c>
      <c r="W1210" s="19">
        <f>_xlfn.IFS(AI1210="Den Bosch",VLOOKUP(L1210,'Status Report'!B:AM,37,0),AI1210="Yantian",VLOOKUP(L1210,'Status Report'!B:AM,38,0),AI1210="",IF(H1210="Asia Pacific",VLOOKUP(L1210,'Status Report'!B:AM,38,0),VLOOKUP(L1210,'Status Report'!B:AM,37,0)),AI1210="Direct shipment",IF(H1210="Asia Pacific",VLOOKUP(L1210,'Status Report'!B:AM,38,0),VLOOKUP(L1210,'Status Report'!B:AM,37,0)))</f>
        <v>52.300000000000004</v>
      </c>
      <c r="X1210" s="20">
        <f t="shared" si="275"/>
        <v>1569.0000000000002</v>
      </c>
      <c r="Y1210" s="20">
        <f>_xlfn.IFS(AI1210="Den Bosch",VLOOKUP(L1210,'Status Report'!B:AO,39,0),AI1210="Yantian",VLOOKUP(L1210,'Status Report'!B:AO,40,0),AI1210="",IF(H1210="Asia Pacific",VLOOKUP(L1210,'Status Report'!B:AO,40,0),VLOOKUP(L1210,'Status Report'!B:AO,39,0)),AI1210="Direct shipment",IF(H1210="Asia Pacific",VLOOKUP(L1210,'Status Report'!B:AO,40,0),VLOOKUP(L1210,'Status Report'!B:AO,39,0)))</f>
        <v>0</v>
      </c>
      <c r="Z1210" s="20">
        <f t="shared" si="276"/>
        <v>0</v>
      </c>
      <c r="AA1210" s="20">
        <f t="shared" si="277"/>
        <v>1569.0000000000002</v>
      </c>
      <c r="AB1210" s="21">
        <f>_xlfn.IFS(AI1210="Den Bosch",VLOOKUP(L1210,'Status Report'!B:AM,33,0),AI1210="Yantian",VLOOKUP(L1210,'Status Report'!B:AM,34,0),AI1210="",IF(H1210="Asia Pacific",VLOOKUP(L1210,'Status Report'!B:AM,34,0),VLOOKUP(L1210,'Status Report'!B:AM,33,0)),AI1210="Direct shipment",IF(H1210="Asia Pacific",VLOOKUP(L1210,'Status Report'!B:AM,34,0),VLOOKUP(L1210,'Status Report'!B:AM,33,0)))</f>
        <v>38.024999999999999</v>
      </c>
      <c r="AC1210" s="21">
        <f>VLOOKUP(L1210,'Status Report'!B:CE,82,0)</f>
        <v>0</v>
      </c>
      <c r="AD1210" s="21">
        <f t="shared" si="278"/>
        <v>38.024999999999999</v>
      </c>
      <c r="AE1210" s="63">
        <f>VLOOKUP(L1210,'Status Report'!B:W,20,0)</f>
        <v>23</v>
      </c>
      <c r="AF1210" s="63">
        <f>VLOOKUP(L1210,'Status Report'!B:W,21,0)</f>
        <v>17</v>
      </c>
      <c r="AG1210" s="63">
        <f>VLOOKUP(L1210,'Status Report'!B:W,22,0)</f>
        <v>28.8</v>
      </c>
      <c r="AH1210" s="22">
        <f t="shared" si="279"/>
        <v>0.33782400000000007</v>
      </c>
      <c r="AI1210" t="s">
        <v>990</v>
      </c>
      <c r="AK1210" s="63">
        <f>IFERROR(VLOOKUP(G1210,ASEAN!A:A,1,0),0)</f>
        <v>0</v>
      </c>
      <c r="AL1210" s="63">
        <f>IFERROR(VLOOKUP(D1210,'[3]customer specs'!$B$1:$D$65536,3,0),0)</f>
        <v>0</v>
      </c>
      <c r="AM1210" s="64">
        <f t="shared" si="280"/>
        <v>0</v>
      </c>
      <c r="AN1210" s="64">
        <f t="shared" si="281"/>
        <v>0</v>
      </c>
      <c r="AO1210" s="63"/>
      <c r="AP1210" s="63"/>
      <c r="AQ1210" s="63" t="str">
        <f t="shared" si="282"/>
        <v>no</v>
      </c>
      <c r="AR1210" s="20">
        <f t="shared" si="283"/>
        <v>1140.75</v>
      </c>
      <c r="AS1210" s="63"/>
      <c r="AT1210" s="23">
        <f t="shared" si="289"/>
        <v>0.12</v>
      </c>
      <c r="AU1210" s="65">
        <f t="shared" si="284"/>
        <v>43.210227272727273</v>
      </c>
      <c r="AV1210" s="65"/>
      <c r="AW1210" s="65">
        <f t="shared" si="285"/>
        <v>1296.3068181818182</v>
      </c>
      <c r="AX1210" s="65"/>
      <c r="AY1210" s="63">
        <f>VLOOKUP(L1210,'Status Report'!B:CF,81,0)</f>
        <v>0</v>
      </c>
      <c r="AZ1210" s="63" t="str">
        <f>VLOOKUP(L1210,'Status Report'!B:S,18,0)</f>
        <v>Ellina Smirnova</v>
      </c>
      <c r="BB1210" s="63">
        <f>VLOOKUP(L1210,'Status Report'!B:Z,25,0)</f>
        <v>10</v>
      </c>
      <c r="BC1210" s="63">
        <f t="shared" si="286"/>
        <v>300</v>
      </c>
      <c r="BF1210">
        <f>VLOOKUP(L1210,'Status Report'!B:CE,82,0)</f>
        <v>0</v>
      </c>
      <c r="BG1210">
        <f>VLOOKUP(L1210,'Status Report'!B:CF,83,0)</f>
        <v>0</v>
      </c>
      <c r="BH1210">
        <f>VLOOKUP(L1210,'Status Report'!B:CG,84,0)</f>
        <v>0</v>
      </c>
      <c r="BI1210" t="s">
        <v>926</v>
      </c>
      <c r="BJ1210" t="s">
        <v>795</v>
      </c>
      <c r="BM1210" s="67">
        <f t="shared" si="287"/>
        <v>216</v>
      </c>
    </row>
    <row r="1211" spans="1:65" x14ac:dyDescent="0.25">
      <c r="A1211" s="68" t="str">
        <f>VLOOKUP(L1211,'Status Report'!B:CB,79,0)</f>
        <v>Heineken</v>
      </c>
      <c r="C1211">
        <v>20006108</v>
      </c>
      <c r="D1211">
        <v>3090666</v>
      </c>
      <c r="E1211" t="s">
        <v>919</v>
      </c>
      <c r="F1211" t="s">
        <v>920</v>
      </c>
      <c r="G1211" t="str">
        <f>VLOOKUP(D1211,'[2]sold to'!$A:$H,8,0)</f>
        <v>Canada</v>
      </c>
      <c r="H1211" t="str">
        <f>VLOOKUP(D1211,'[2]sold to'!$A:$I,9,0)</f>
        <v>AMERICAS</v>
      </c>
      <c r="K1211">
        <v>190</v>
      </c>
      <c r="L1211">
        <v>88026129</v>
      </c>
      <c r="M1211" t="s">
        <v>850</v>
      </c>
      <c r="N1211">
        <v>2</v>
      </c>
      <c r="P1211" t="str">
        <f>VLOOKUP(L1211,'Status Report'!B:AA,26,0)</f>
        <v>China</v>
      </c>
      <c r="Q1211" t="str">
        <f>VLOOKUP(L1211,'Status Report'!B:AB,27,0)</f>
        <v>Premiums</v>
      </c>
      <c r="R1211">
        <f>VLOOKUP(L1211,'Status Report'!B:X,23,0)</f>
        <v>100</v>
      </c>
      <c r="S1211" t="str">
        <f>VLOOKUP(L1211,'Status Report'!B:T,19,0)</f>
        <v>Promocean The Netherlands BV</v>
      </c>
      <c r="T1211" s="62">
        <f>VLOOKUP(L1211,'Status Report'!B:E,4,0)</f>
        <v>1</v>
      </c>
      <c r="U1211" s="19">
        <f>_xlfn.IFS(AI1211="Den Bosch",VLOOKUP(L1211,'Status Report'!B:AM,35,0),AI1211="Yantian",VLOOKUP(L1211,'Status Report'!B:AM,36,0),AI1211="",IF(H1211="Asia Pacific",VLOOKUP(L1211,'Status Report'!B:AM,36,0),VLOOKUP(L1211,'Status Report'!B:AM,35,0)),AI1211="Direct shipment",IF(H1211="Asia Pacific",VLOOKUP(L1211,'Status Report'!B:AM,36,0),VLOOKUP(L1211,'Status Report'!B:AM,35,0)))</f>
        <v>138.75</v>
      </c>
      <c r="V1211" s="20">
        <f t="shared" si="274"/>
        <v>277.5</v>
      </c>
      <c r="W1211" s="19">
        <f>_xlfn.IFS(AI1211="Den Bosch",VLOOKUP(L1211,'Status Report'!B:AM,37,0),AI1211="Yantian",VLOOKUP(L1211,'Status Report'!B:AM,38,0),AI1211="",IF(H1211="Asia Pacific",VLOOKUP(L1211,'Status Report'!B:AM,38,0),VLOOKUP(L1211,'Status Report'!B:AM,37,0)),AI1211="Direct shipment",IF(H1211="Asia Pacific",VLOOKUP(L1211,'Status Report'!B:AM,38,0),VLOOKUP(L1211,'Status Report'!B:AM,37,0)))</f>
        <v>138.75</v>
      </c>
      <c r="X1211" s="20">
        <f t="shared" si="275"/>
        <v>277.5</v>
      </c>
      <c r="Y1211" s="20">
        <f>_xlfn.IFS(AI1211="Den Bosch",VLOOKUP(L1211,'Status Report'!B:AO,39,0),AI1211="Yantian",VLOOKUP(L1211,'Status Report'!B:AO,40,0),AI1211="",IF(H1211="Asia Pacific",VLOOKUP(L1211,'Status Report'!B:AO,40,0),VLOOKUP(L1211,'Status Report'!B:AO,39,0)),AI1211="Direct shipment",IF(H1211="Asia Pacific",VLOOKUP(L1211,'Status Report'!B:AO,40,0),VLOOKUP(L1211,'Status Report'!B:AO,39,0)))</f>
        <v>0</v>
      </c>
      <c r="Z1211" s="20">
        <f t="shared" si="276"/>
        <v>0</v>
      </c>
      <c r="AA1211" s="20">
        <f t="shared" si="277"/>
        <v>277.5</v>
      </c>
      <c r="AB1211" s="21">
        <f>_xlfn.IFS(AI1211="Den Bosch",VLOOKUP(L1211,'Status Report'!B:AM,33,0),AI1211="Yantian",VLOOKUP(L1211,'Status Report'!B:AM,34,0),AI1211="",IF(H1211="Asia Pacific",VLOOKUP(L1211,'Status Report'!B:AM,34,0),VLOOKUP(L1211,'Status Report'!B:AM,33,0)),AI1211="Direct shipment",IF(H1211="Asia Pacific",VLOOKUP(L1211,'Status Report'!B:AM,34,0),VLOOKUP(L1211,'Status Report'!B:AM,33,0)))</f>
        <v>119.99205714285715</v>
      </c>
      <c r="AC1211" s="21">
        <f>VLOOKUP(L1211,'Status Report'!B:CE,82,0)</f>
        <v>0</v>
      </c>
      <c r="AD1211" s="21">
        <f t="shared" si="278"/>
        <v>119.99205714285715</v>
      </c>
      <c r="AE1211" s="63">
        <f>VLOOKUP(L1211,'Status Report'!B:W,20,0)</f>
        <v>38.5</v>
      </c>
      <c r="AF1211" s="63">
        <f>VLOOKUP(L1211,'Status Report'!B:W,21,0)</f>
        <v>12.5</v>
      </c>
      <c r="AG1211" s="63">
        <f>VLOOKUP(L1211,'Status Report'!B:W,22,0)</f>
        <v>8</v>
      </c>
      <c r="AH1211" s="22">
        <f t="shared" si="279"/>
        <v>7.7000000000000002E-3</v>
      </c>
      <c r="AK1211" s="63">
        <f>IFERROR(VLOOKUP(G1211,ASEAN!A:A,1,0),0)</f>
        <v>0</v>
      </c>
      <c r="AL1211" s="63">
        <f>IFERROR(VLOOKUP(D1211,'[3]customer specs'!$B$1:$D$65536,3,0),0)</f>
        <v>0</v>
      </c>
      <c r="AM1211" s="64">
        <f t="shared" si="280"/>
        <v>0</v>
      </c>
      <c r="AN1211" s="64">
        <f t="shared" si="281"/>
        <v>0</v>
      </c>
      <c r="AO1211" s="63"/>
      <c r="AP1211" s="63"/>
      <c r="AQ1211" s="63" t="str">
        <f t="shared" si="282"/>
        <v>no</v>
      </c>
      <c r="AR1211" s="20">
        <f t="shared" si="283"/>
        <v>239.9841142857143</v>
      </c>
      <c r="AS1211" s="63"/>
      <c r="AT1211" s="23">
        <f t="shared" si="289"/>
        <v>0.12</v>
      </c>
      <c r="AU1211" s="65">
        <f t="shared" si="284"/>
        <v>136.3546103896104</v>
      </c>
      <c r="AV1211" s="65"/>
      <c r="AW1211" s="65">
        <f t="shared" si="285"/>
        <v>272.7092207792208</v>
      </c>
      <c r="AX1211" s="65"/>
      <c r="AY1211" s="63">
        <f>VLOOKUP(L1211,'Status Report'!B:CF,81,0)</f>
        <v>0</v>
      </c>
      <c r="AZ1211" s="63" t="str">
        <f>VLOOKUP(L1211,'Status Report'!B:S,18,0)</f>
        <v>Ellina Smirnova</v>
      </c>
      <c r="BB1211" s="63">
        <f>VLOOKUP(L1211,'Status Report'!B:Z,25,0)</f>
        <v>25</v>
      </c>
      <c r="BC1211" s="63">
        <f t="shared" si="286"/>
        <v>50</v>
      </c>
      <c r="BF1211">
        <f>VLOOKUP(L1211,'Status Report'!B:CE,82,0)</f>
        <v>0</v>
      </c>
      <c r="BG1211">
        <f>VLOOKUP(L1211,'Status Report'!B:CF,83,0)</f>
        <v>0</v>
      </c>
      <c r="BH1211">
        <f>VLOOKUP(L1211,'Status Report'!B:CG,84,0)</f>
        <v>0</v>
      </c>
      <c r="BI1211" t="s">
        <v>926</v>
      </c>
      <c r="BJ1211" t="s">
        <v>795</v>
      </c>
      <c r="BM1211" s="67">
        <f t="shared" si="287"/>
        <v>9</v>
      </c>
    </row>
    <row r="1212" spans="1:65" x14ac:dyDescent="0.25">
      <c r="A1212" s="68" t="str">
        <f>VLOOKUP(L1212,'Status Report'!B:CB,79,0)</f>
        <v>Heineken</v>
      </c>
      <c r="C1212">
        <v>20006108</v>
      </c>
      <c r="D1212">
        <v>3090666</v>
      </c>
      <c r="E1212" t="s">
        <v>919</v>
      </c>
      <c r="F1212" t="s">
        <v>920</v>
      </c>
      <c r="G1212" t="str">
        <f>VLOOKUP(D1212,'[2]sold to'!$A:$H,8,0)</f>
        <v>Canada</v>
      </c>
      <c r="H1212" t="str">
        <f>VLOOKUP(D1212,'[2]sold to'!$A:$I,9,0)</f>
        <v>AMERICAS</v>
      </c>
      <c r="K1212">
        <v>200</v>
      </c>
      <c r="L1212">
        <v>88027218</v>
      </c>
      <c r="M1212" t="s">
        <v>518</v>
      </c>
      <c r="N1212">
        <v>25</v>
      </c>
      <c r="P1212" t="str">
        <f>VLOOKUP(L1212,'Status Report'!B:AA,26,0)</f>
        <v>China</v>
      </c>
      <c r="Q1212" t="str">
        <f>VLOOKUP(L1212,'Status Report'!B:AB,27,0)</f>
        <v>Premiums</v>
      </c>
      <c r="R1212">
        <f>VLOOKUP(L1212,'Status Report'!B:X,23,0)</f>
        <v>100</v>
      </c>
      <c r="S1212" t="str">
        <f>VLOOKUP(L1212,'Status Report'!B:T,19,0)</f>
        <v>Promocean The Netherlands BV</v>
      </c>
      <c r="T1212" s="62">
        <f>VLOOKUP(L1212,'Status Report'!B:E,4,0)</f>
        <v>3</v>
      </c>
      <c r="U1212" s="19">
        <f>_xlfn.IFS(AI1212="Den Bosch",VLOOKUP(L1212,'Status Report'!B:AM,35,0),AI1212="Yantian",VLOOKUP(L1212,'Status Report'!B:AM,36,0),AI1212="",IF(H1212="Asia Pacific",VLOOKUP(L1212,'Status Report'!B:AM,36,0),VLOOKUP(L1212,'Status Report'!B:AM,35,0)),AI1212="Direct shipment",IF(H1212="Asia Pacific",VLOOKUP(L1212,'Status Report'!B:AM,36,0),VLOOKUP(L1212,'Status Report'!B:AM,35,0)))</f>
        <v>40</v>
      </c>
      <c r="V1212" s="20">
        <f t="shared" si="274"/>
        <v>1000</v>
      </c>
      <c r="W1212" s="19">
        <f>_xlfn.IFS(AI1212="Den Bosch",VLOOKUP(L1212,'Status Report'!B:AM,37,0),AI1212="Yantian",VLOOKUP(L1212,'Status Report'!B:AM,38,0),AI1212="",IF(H1212="Asia Pacific",VLOOKUP(L1212,'Status Report'!B:AM,38,0),VLOOKUP(L1212,'Status Report'!B:AM,37,0)),AI1212="Direct shipment",IF(H1212="Asia Pacific",VLOOKUP(L1212,'Status Report'!B:AM,38,0),VLOOKUP(L1212,'Status Report'!B:AM,37,0)))</f>
        <v>31.8</v>
      </c>
      <c r="X1212" s="20">
        <f t="shared" si="275"/>
        <v>795</v>
      </c>
      <c r="Y1212" s="20">
        <f>_xlfn.IFS(AI1212="Den Bosch",VLOOKUP(L1212,'Status Report'!B:AO,39,0),AI1212="Yantian",VLOOKUP(L1212,'Status Report'!B:AO,40,0),AI1212="",IF(H1212="Asia Pacific",VLOOKUP(L1212,'Status Report'!B:AO,40,0),VLOOKUP(L1212,'Status Report'!B:AO,39,0)),AI1212="Direct shipment",IF(H1212="Asia Pacific",VLOOKUP(L1212,'Status Report'!B:AO,40,0),VLOOKUP(L1212,'Status Report'!B:AO,39,0)))</f>
        <v>0</v>
      </c>
      <c r="Z1212" s="20">
        <f t="shared" si="276"/>
        <v>0</v>
      </c>
      <c r="AA1212" s="20">
        <f t="shared" si="277"/>
        <v>795</v>
      </c>
      <c r="AB1212" s="21">
        <f>_xlfn.IFS(AI1212="Den Bosch",VLOOKUP(L1212,'Status Report'!B:AM,33,0),AI1212="Yantian",VLOOKUP(L1212,'Status Report'!B:AM,34,0),AI1212="",IF(H1212="Asia Pacific",VLOOKUP(L1212,'Status Report'!B:AM,34,0),VLOOKUP(L1212,'Status Report'!B:AM,33,0)),AI1212="Direct shipment",IF(H1212="Asia Pacific",VLOOKUP(L1212,'Status Report'!B:AM,34,0),VLOOKUP(L1212,'Status Report'!B:AM,33,0)))</f>
        <v>28.001900000000003</v>
      </c>
      <c r="AC1212" s="21">
        <f>VLOOKUP(L1212,'Status Report'!B:CE,82,0)</f>
        <v>0</v>
      </c>
      <c r="AD1212" s="21">
        <f t="shared" si="278"/>
        <v>28.001900000000003</v>
      </c>
      <c r="AE1212" s="63">
        <f>VLOOKUP(L1212,'Status Report'!B:W,20,0)</f>
        <v>30</v>
      </c>
      <c r="AF1212" s="63">
        <f>VLOOKUP(L1212,'Status Report'!B:W,21,0)</f>
        <v>20</v>
      </c>
      <c r="AG1212" s="63">
        <f>VLOOKUP(L1212,'Status Report'!B:W,22,0)</f>
        <v>10</v>
      </c>
      <c r="AH1212" s="22">
        <f t="shared" si="279"/>
        <v>0.15</v>
      </c>
      <c r="AI1212" t="s">
        <v>990</v>
      </c>
      <c r="AK1212" s="63">
        <f>IFERROR(VLOOKUP(G1212,ASEAN!A:A,1,0),0)</f>
        <v>0</v>
      </c>
      <c r="AL1212" s="63">
        <f>IFERROR(VLOOKUP(D1212,'[3]customer specs'!$B$1:$D$65536,3,0),0)</f>
        <v>0</v>
      </c>
      <c r="AM1212" s="64">
        <f t="shared" si="280"/>
        <v>205</v>
      </c>
      <c r="AN1212" s="64">
        <f t="shared" si="281"/>
        <v>0</v>
      </c>
      <c r="AO1212" s="63"/>
      <c r="AP1212" s="63"/>
      <c r="AQ1212" s="63" t="str">
        <f t="shared" si="282"/>
        <v>no</v>
      </c>
      <c r="AR1212" s="20">
        <f t="shared" si="283"/>
        <v>700.04750000000001</v>
      </c>
      <c r="AS1212" s="63"/>
      <c r="AT1212" s="23">
        <f t="shared" si="289"/>
        <v>0.12</v>
      </c>
      <c r="AU1212" s="65">
        <f t="shared" si="284"/>
        <v>31.820340909090913</v>
      </c>
      <c r="AV1212" s="65"/>
      <c r="AW1212" s="65">
        <f t="shared" si="285"/>
        <v>795.50852272727286</v>
      </c>
      <c r="AX1212" s="65"/>
      <c r="AY1212" s="63">
        <f>VLOOKUP(L1212,'Status Report'!B:CF,81,0)</f>
        <v>0</v>
      </c>
      <c r="AZ1212" s="63" t="str">
        <f>VLOOKUP(L1212,'Status Report'!B:S,18,0)</f>
        <v>Ellina Smirnova</v>
      </c>
      <c r="BB1212" s="63">
        <f>VLOOKUP(L1212,'Status Report'!B:Z,25,0)</f>
        <v>5</v>
      </c>
      <c r="BC1212" s="63">
        <f t="shared" si="286"/>
        <v>125</v>
      </c>
      <c r="BF1212">
        <f>VLOOKUP(L1212,'Status Report'!B:CE,82,0)</f>
        <v>0</v>
      </c>
      <c r="BG1212">
        <f>VLOOKUP(L1212,'Status Report'!B:CF,83,0)</f>
        <v>0</v>
      </c>
      <c r="BH1212">
        <f>VLOOKUP(L1212,'Status Report'!B:CG,84,0)</f>
        <v>0</v>
      </c>
      <c r="BI1212" t="s">
        <v>926</v>
      </c>
      <c r="BJ1212" t="s">
        <v>795</v>
      </c>
      <c r="BM1212" s="67">
        <f t="shared" si="287"/>
        <v>562</v>
      </c>
    </row>
    <row r="1213" spans="1:65" x14ac:dyDescent="0.25">
      <c r="A1213" s="68" t="str">
        <f>VLOOKUP(L1213,'Status Report'!B:CB,79,0)</f>
        <v>Heineken</v>
      </c>
      <c r="C1213">
        <v>20006108</v>
      </c>
      <c r="D1213">
        <v>3090666</v>
      </c>
      <c r="E1213" t="s">
        <v>919</v>
      </c>
      <c r="F1213" t="s">
        <v>920</v>
      </c>
      <c r="G1213" t="str">
        <f>VLOOKUP(D1213,'[2]sold to'!$A:$H,8,0)</f>
        <v>Canada</v>
      </c>
      <c r="H1213" t="str">
        <f>VLOOKUP(D1213,'[2]sold to'!$A:$I,9,0)</f>
        <v>AMERICAS</v>
      </c>
      <c r="K1213">
        <v>210</v>
      </c>
      <c r="L1213">
        <v>88027210</v>
      </c>
      <c r="M1213" t="s">
        <v>1015</v>
      </c>
      <c r="N1213" s="86">
        <v>1000</v>
      </c>
      <c r="P1213" t="str">
        <f>VLOOKUP(L1213,'Status Report'!B:AA,26,0)</f>
        <v>China</v>
      </c>
      <c r="Q1213" t="str">
        <f>VLOOKUP(L1213,'Status Report'!B:AB,27,0)</f>
        <v>Premiums</v>
      </c>
      <c r="R1213">
        <f>VLOOKUP(L1213,'Status Report'!B:X,23,0)</f>
        <v>500</v>
      </c>
      <c r="S1213" t="str">
        <f>VLOOKUP(L1213,'Status Report'!B:T,19,0)</f>
        <v>Asian Sourcing Link</v>
      </c>
      <c r="T1213" s="62">
        <f>VLOOKUP(L1213,'Status Report'!B:E,4,0)</f>
        <v>3</v>
      </c>
      <c r="U1213" s="19">
        <f>_xlfn.IFS(AI1213="Den Bosch",VLOOKUP(L1213,'Status Report'!B:AM,35,0),AI1213="Yantian",VLOOKUP(L1213,'Status Report'!B:AM,36,0),AI1213="",IF(H1213="Asia Pacific",VLOOKUP(L1213,'Status Report'!B:AM,36,0),VLOOKUP(L1213,'Status Report'!B:AM,35,0)),AI1213="Direct shipment",IF(H1213="Asia Pacific",VLOOKUP(L1213,'Status Report'!B:AM,36,0),VLOOKUP(L1213,'Status Report'!B:AM,35,0)))</f>
        <v>32.299999999999997</v>
      </c>
      <c r="V1213" s="20">
        <f t="shared" si="274"/>
        <v>32299.999999999996</v>
      </c>
      <c r="W1213" s="19">
        <f>_xlfn.IFS(AI1213="Den Bosch",VLOOKUP(L1213,'Status Report'!B:AM,37,0),AI1213="Yantian",VLOOKUP(L1213,'Status Report'!B:AM,38,0),AI1213="",IF(H1213="Asia Pacific",VLOOKUP(L1213,'Status Report'!B:AM,38,0),VLOOKUP(L1213,'Status Report'!B:AM,37,0)),AI1213="Direct shipment",IF(H1213="Asia Pacific",VLOOKUP(L1213,'Status Report'!B:AM,38,0),VLOOKUP(L1213,'Status Report'!B:AM,37,0)))</f>
        <v>29.4</v>
      </c>
      <c r="X1213" s="20">
        <f t="shared" si="275"/>
        <v>29400</v>
      </c>
      <c r="Y1213" s="20">
        <f>_xlfn.IFS(AI1213="Den Bosch",VLOOKUP(L1213,'Status Report'!B:AO,39,0),AI1213="Yantian",VLOOKUP(L1213,'Status Report'!B:AO,40,0),AI1213="",IF(H1213="Asia Pacific",VLOOKUP(L1213,'Status Report'!B:AO,40,0),VLOOKUP(L1213,'Status Report'!B:AO,39,0)),AI1213="Direct shipment",IF(H1213="Asia Pacific",VLOOKUP(L1213,'Status Report'!B:AO,40,0),VLOOKUP(L1213,'Status Report'!B:AO,39,0)))</f>
        <v>0</v>
      </c>
      <c r="Z1213" s="20">
        <f t="shared" si="276"/>
        <v>0</v>
      </c>
      <c r="AA1213" s="20">
        <f t="shared" si="277"/>
        <v>29400</v>
      </c>
      <c r="AB1213" s="21">
        <f>_xlfn.IFS(AI1213="Den Bosch",VLOOKUP(L1213,'Status Report'!B:AM,33,0),AI1213="Yantian",VLOOKUP(L1213,'Status Report'!B:AM,34,0),AI1213="",IF(H1213="Asia Pacific",VLOOKUP(L1213,'Status Report'!B:AM,34,0),VLOOKUP(L1213,'Status Report'!B:AM,33,0)),AI1213="Direct shipment",IF(H1213="Asia Pacific",VLOOKUP(L1213,'Status Report'!B:AM,34,0),VLOOKUP(L1213,'Status Report'!B:AM,33,0)))</f>
        <v>25.422000000000004</v>
      </c>
      <c r="AC1213" s="21">
        <f>VLOOKUP(L1213,'Status Report'!B:CE,82,0)</f>
        <v>0</v>
      </c>
      <c r="AD1213" s="21">
        <f t="shared" si="278"/>
        <v>25.422000000000004</v>
      </c>
      <c r="AE1213" s="63">
        <f>VLOOKUP(L1213,'Status Report'!B:W,20,0)</f>
        <v>49.5</v>
      </c>
      <c r="AF1213" s="63">
        <f>VLOOKUP(L1213,'Status Report'!B:W,21,0)</f>
        <v>49.5</v>
      </c>
      <c r="AG1213" s="63">
        <f>VLOOKUP(L1213,'Status Report'!B:W,22,0)</f>
        <v>29</v>
      </c>
      <c r="AH1213" s="22">
        <f t="shared" si="279"/>
        <v>71.057249999999996</v>
      </c>
      <c r="AI1213" t="s">
        <v>1049</v>
      </c>
      <c r="AJ1213" s="122" t="s">
        <v>1068</v>
      </c>
      <c r="AK1213" s="63">
        <f>IFERROR(VLOOKUP(G1213,ASEAN!A:A,1,0),0)</f>
        <v>0</v>
      </c>
      <c r="AL1213" s="63">
        <f>IFERROR(VLOOKUP(D1213,'[3]customer specs'!$B$1:$D$65536,3,0),0)</f>
        <v>0</v>
      </c>
      <c r="AM1213" s="64">
        <f t="shared" si="280"/>
        <v>2899.9999999999964</v>
      </c>
      <c r="AN1213" s="64">
        <f t="shared" si="281"/>
        <v>0</v>
      </c>
      <c r="AO1213" s="63"/>
      <c r="AP1213" s="63"/>
      <c r="AQ1213" s="63" t="str">
        <f t="shared" si="282"/>
        <v>yes</v>
      </c>
      <c r="AR1213" s="20">
        <f t="shared" si="283"/>
        <v>25422.000000000004</v>
      </c>
      <c r="AS1213" s="63" t="s">
        <v>1050</v>
      </c>
      <c r="AT1213" s="23">
        <v>0.05</v>
      </c>
      <c r="AU1213" s="65">
        <f t="shared" si="284"/>
        <v>26.760000000000005</v>
      </c>
      <c r="AV1213" s="65"/>
      <c r="AW1213" s="65">
        <f t="shared" si="285"/>
        <v>26760.000000000004</v>
      </c>
      <c r="AX1213" s="65"/>
      <c r="AY1213" s="63">
        <f>VLOOKUP(L1213,'Status Report'!B:CF,81,0)</f>
        <v>0</v>
      </c>
      <c r="AZ1213" s="63" t="str">
        <f>VLOOKUP(L1213,'Status Report'!B:S,18,0)</f>
        <v>Ellina Smirnova</v>
      </c>
      <c r="BB1213" s="63">
        <f>VLOOKUP(L1213,'Status Report'!B:Z,25,0)</f>
        <v>10</v>
      </c>
      <c r="BC1213" s="63">
        <f t="shared" si="286"/>
        <v>10000</v>
      </c>
      <c r="BF1213">
        <f>VLOOKUP(L1213,'Status Report'!B:CE,82,0)</f>
        <v>0</v>
      </c>
      <c r="BG1213">
        <f>VLOOKUP(L1213,'Status Report'!B:CF,83,0)</f>
        <v>0</v>
      </c>
      <c r="BH1213">
        <f>VLOOKUP(L1213,'Status Report'!B:CG,84,0)</f>
        <v>0</v>
      </c>
      <c r="BI1213" t="s">
        <v>926</v>
      </c>
      <c r="BJ1213" t="s">
        <v>795</v>
      </c>
      <c r="BM1213" s="67">
        <f t="shared" si="287"/>
        <v>1121</v>
      </c>
    </row>
    <row r="1214" spans="1:65" x14ac:dyDescent="0.25">
      <c r="A1214" s="68" t="str">
        <f>VLOOKUP(L1214,'Status Report'!B:CB,79,0)</f>
        <v>Heineken</v>
      </c>
      <c r="C1214">
        <v>20006108</v>
      </c>
      <c r="D1214">
        <v>3090666</v>
      </c>
      <c r="E1214" t="s">
        <v>919</v>
      </c>
      <c r="F1214" t="s">
        <v>920</v>
      </c>
      <c r="G1214" t="str">
        <f>VLOOKUP(D1214,'[2]sold to'!$A:$H,8,0)</f>
        <v>Canada</v>
      </c>
      <c r="H1214" t="str">
        <f>VLOOKUP(D1214,'[2]sold to'!$A:$I,9,0)</f>
        <v>AMERICAS</v>
      </c>
      <c r="K1214">
        <v>220</v>
      </c>
      <c r="L1214">
        <v>88027067</v>
      </c>
      <c r="M1214" t="s">
        <v>504</v>
      </c>
      <c r="N1214">
        <v>15</v>
      </c>
      <c r="P1214" t="str">
        <f>VLOOKUP(L1214,'Status Report'!B:AA,26,0)</f>
        <v>China</v>
      </c>
      <c r="Q1214" t="str">
        <f>VLOOKUP(L1214,'Status Report'!B:AB,27,0)</f>
        <v>Bar support</v>
      </c>
      <c r="R1214">
        <f>VLOOKUP(L1214,'Status Report'!B:X,23,0)</f>
        <v>50</v>
      </c>
      <c r="S1214" t="str">
        <f>VLOOKUP(L1214,'Status Report'!B:T,19,0)</f>
        <v>Asian Sourcing Link</v>
      </c>
      <c r="T1214" s="62">
        <f>VLOOKUP(L1214,'Status Report'!B:E,4,0)</f>
        <v>3</v>
      </c>
      <c r="U1214" s="19">
        <f>_xlfn.IFS(AI1214="Den Bosch",VLOOKUP(L1214,'Status Report'!B:AM,35,0),AI1214="Yantian",VLOOKUP(L1214,'Status Report'!B:AM,36,0),AI1214="",IF(H1214="Asia Pacific",VLOOKUP(L1214,'Status Report'!B:AM,36,0),VLOOKUP(L1214,'Status Report'!B:AM,35,0)),AI1214="Direct shipment",IF(H1214="Asia Pacific",VLOOKUP(L1214,'Status Report'!B:AM,36,0),VLOOKUP(L1214,'Status Report'!B:AM,35,0)))</f>
        <v>54.699999999999996</v>
      </c>
      <c r="V1214" s="20">
        <f t="shared" si="274"/>
        <v>820.49999999999989</v>
      </c>
      <c r="W1214" s="19">
        <f>_xlfn.IFS(AI1214="Den Bosch",VLOOKUP(L1214,'Status Report'!B:AM,37,0),AI1214="Yantian",VLOOKUP(L1214,'Status Report'!B:AM,38,0),AI1214="",IF(H1214="Asia Pacific",VLOOKUP(L1214,'Status Report'!B:AM,38,0),VLOOKUP(L1214,'Status Report'!B:AM,37,0)),AI1214="Direct shipment",IF(H1214="Asia Pacific",VLOOKUP(L1214,'Status Report'!B:AM,38,0),VLOOKUP(L1214,'Status Report'!B:AM,37,0)))</f>
        <v>54.699999999999996</v>
      </c>
      <c r="X1214" s="20">
        <f t="shared" si="275"/>
        <v>820.49999999999989</v>
      </c>
      <c r="Y1214" s="20">
        <f>_xlfn.IFS(AI1214="Den Bosch",VLOOKUP(L1214,'Status Report'!B:AO,39,0),AI1214="Yantian",VLOOKUP(L1214,'Status Report'!B:AO,40,0),AI1214="",IF(H1214="Asia Pacific",VLOOKUP(L1214,'Status Report'!B:AO,40,0),VLOOKUP(L1214,'Status Report'!B:AO,39,0)),AI1214="Direct shipment",IF(H1214="Asia Pacific",VLOOKUP(L1214,'Status Report'!B:AO,40,0),VLOOKUP(L1214,'Status Report'!B:AO,39,0)))</f>
        <v>0</v>
      </c>
      <c r="Z1214" s="20">
        <f t="shared" si="276"/>
        <v>0</v>
      </c>
      <c r="AA1214" s="20">
        <f t="shared" si="277"/>
        <v>820.49999999999989</v>
      </c>
      <c r="AB1214" s="21">
        <f>_xlfn.IFS(AI1214="Den Bosch",VLOOKUP(L1214,'Status Report'!B:AM,33,0),AI1214="Yantian",VLOOKUP(L1214,'Status Report'!B:AM,34,0),AI1214="",IF(H1214="Asia Pacific",VLOOKUP(L1214,'Status Report'!B:AM,34,0),VLOOKUP(L1214,'Status Report'!B:AM,33,0)),AI1214="Direct shipment",IF(H1214="Asia Pacific",VLOOKUP(L1214,'Status Report'!B:AM,34,0),VLOOKUP(L1214,'Status Report'!B:AM,33,0)))</f>
        <v>54.150000000000006</v>
      </c>
      <c r="AC1214" s="21">
        <f>VLOOKUP(L1214,'Status Report'!B:CE,82,0)</f>
        <v>0</v>
      </c>
      <c r="AD1214" s="21">
        <f t="shared" si="278"/>
        <v>54.150000000000006</v>
      </c>
      <c r="AE1214" s="63">
        <f>VLOOKUP(L1214,'Status Report'!B:W,20,0)</f>
        <v>60</v>
      </c>
      <c r="AF1214" s="63">
        <f>VLOOKUP(L1214,'Status Report'!B:W,21,0)</f>
        <v>8.5</v>
      </c>
      <c r="AG1214" s="63">
        <f>VLOOKUP(L1214,'Status Report'!B:W,22,0)</f>
        <v>10</v>
      </c>
      <c r="AH1214" s="22">
        <f t="shared" si="279"/>
        <v>7.6499999999999999E-2</v>
      </c>
      <c r="AI1214" t="s">
        <v>990</v>
      </c>
      <c r="AK1214" s="63">
        <f>IFERROR(VLOOKUP(G1214,ASEAN!A:A,1,0),0)</f>
        <v>0</v>
      </c>
      <c r="AL1214" s="63">
        <f>IFERROR(VLOOKUP(D1214,'[3]customer specs'!$B$1:$D$65536,3,0),0)</f>
        <v>0</v>
      </c>
      <c r="AM1214" s="64">
        <f t="shared" si="280"/>
        <v>0</v>
      </c>
      <c r="AN1214" s="64">
        <f t="shared" si="281"/>
        <v>0</v>
      </c>
      <c r="AO1214" s="63"/>
      <c r="AP1214" s="63"/>
      <c r="AQ1214" s="63" t="str">
        <f t="shared" si="282"/>
        <v>no</v>
      </c>
      <c r="AR1214" s="20">
        <f t="shared" si="283"/>
        <v>812.25000000000011</v>
      </c>
      <c r="AS1214" s="63"/>
      <c r="AT1214" s="23">
        <f t="shared" ref="AT1214:AT1245" si="290">IF(AS1214=0.045,0.045,IF(AS1214=0.035,0.035,0.12))</f>
        <v>0.12</v>
      </c>
      <c r="AU1214" s="65">
        <f t="shared" si="284"/>
        <v>61.534090909090914</v>
      </c>
      <c r="AV1214" s="65"/>
      <c r="AW1214" s="65">
        <f t="shared" si="285"/>
        <v>923.01136363636374</v>
      </c>
      <c r="AX1214" s="65"/>
      <c r="AY1214" s="63">
        <f>VLOOKUP(L1214,'Status Report'!B:CF,81,0)</f>
        <v>0</v>
      </c>
      <c r="AZ1214" s="63" t="str">
        <f>VLOOKUP(L1214,'Status Report'!B:S,18,0)</f>
        <v>Ellina Smirnova</v>
      </c>
      <c r="BB1214" s="63">
        <f>VLOOKUP(L1214,'Status Report'!B:Z,25,0)</f>
        <v>10</v>
      </c>
      <c r="BC1214" s="63">
        <f t="shared" si="286"/>
        <v>150</v>
      </c>
      <c r="BF1214">
        <f>VLOOKUP(L1214,'Status Report'!B:CE,82,0)</f>
        <v>0</v>
      </c>
      <c r="BG1214">
        <f>VLOOKUP(L1214,'Status Report'!B:CF,83,0)</f>
        <v>0</v>
      </c>
      <c r="BH1214">
        <f>VLOOKUP(L1214,'Status Report'!B:CG,84,0)</f>
        <v>0</v>
      </c>
      <c r="BI1214" t="s">
        <v>926</v>
      </c>
      <c r="BJ1214" t="s">
        <v>795</v>
      </c>
      <c r="BM1214" s="67">
        <f t="shared" si="287"/>
        <v>66</v>
      </c>
    </row>
    <row r="1215" spans="1:65" x14ac:dyDescent="0.25">
      <c r="A1215" s="68" t="str">
        <f>VLOOKUP(L1215,'Status Report'!B:CB,79,0)</f>
        <v>Heineken</v>
      </c>
      <c r="C1215">
        <v>20006108</v>
      </c>
      <c r="D1215">
        <v>3090666</v>
      </c>
      <c r="E1215" t="s">
        <v>919</v>
      </c>
      <c r="F1215" t="s">
        <v>920</v>
      </c>
      <c r="G1215" t="str">
        <f>VLOOKUP(D1215,'[2]sold to'!$A:$H,8,0)</f>
        <v>Canada</v>
      </c>
      <c r="H1215" t="str">
        <f>VLOOKUP(D1215,'[2]sold to'!$A:$I,9,0)</f>
        <v>AMERICAS</v>
      </c>
      <c r="K1215">
        <v>230</v>
      </c>
      <c r="L1215">
        <v>88027241</v>
      </c>
      <c r="M1215" t="s">
        <v>179</v>
      </c>
      <c r="N1215">
        <v>2</v>
      </c>
      <c r="P1215" t="str">
        <f>VLOOKUP(L1215,'Status Report'!B:AA,26,0)</f>
        <v>Italy</v>
      </c>
      <c r="Q1215" t="str">
        <f>VLOOKUP(L1215,'Status Report'!B:AB,27,0)</f>
        <v>Premiums</v>
      </c>
      <c r="R1215">
        <f>VLOOKUP(L1215,'Status Report'!B:X,23,0)</f>
        <v>50</v>
      </c>
      <c r="S1215" t="str">
        <f>VLOOKUP(L1215,'Status Report'!B:T,19,0)</f>
        <v>Promocean The Netherlands BV</v>
      </c>
      <c r="T1215" s="62">
        <f>VLOOKUP(L1215,'Status Report'!B:E,4,0)</f>
        <v>1</v>
      </c>
      <c r="U1215" s="19">
        <f>_xlfn.IFS(AI1215="Den Bosch",VLOOKUP(L1215,'Status Report'!B:AM,35,0),AI1215="Yantian",VLOOKUP(L1215,'Status Report'!B:AM,36,0),AI1215="",IF(H1215="Asia Pacific",VLOOKUP(L1215,'Status Report'!B:AM,36,0),VLOOKUP(L1215,'Status Report'!B:AM,35,0)),AI1215="Direct shipment",IF(H1215="Asia Pacific",VLOOKUP(L1215,'Status Report'!B:AM,36,0),VLOOKUP(L1215,'Status Report'!B:AM,35,0)))</f>
        <v>112.00000000000001</v>
      </c>
      <c r="V1215" s="20">
        <f t="shared" si="274"/>
        <v>224.00000000000003</v>
      </c>
      <c r="W1215" s="19">
        <f>_xlfn.IFS(AI1215="Den Bosch",VLOOKUP(L1215,'Status Report'!B:AM,37,0),AI1215="Yantian",VLOOKUP(L1215,'Status Report'!B:AM,38,0),AI1215="",IF(H1215="Asia Pacific",VLOOKUP(L1215,'Status Report'!B:AM,38,0),VLOOKUP(L1215,'Status Report'!B:AM,37,0)),AI1215="Direct shipment",IF(H1215="Asia Pacific",VLOOKUP(L1215,'Status Report'!B:AM,38,0),VLOOKUP(L1215,'Status Report'!B:AM,37,0)))</f>
        <v>112.00000000000001</v>
      </c>
      <c r="X1215" s="20">
        <f t="shared" si="275"/>
        <v>224.00000000000003</v>
      </c>
      <c r="Y1215" s="20">
        <f>_xlfn.IFS(AI1215="Den Bosch",VLOOKUP(L1215,'Status Report'!B:AO,39,0),AI1215="Yantian",VLOOKUP(L1215,'Status Report'!B:AO,40,0),AI1215="",IF(H1215="Asia Pacific",VLOOKUP(L1215,'Status Report'!B:AO,40,0),VLOOKUP(L1215,'Status Report'!B:AO,39,0)),AI1215="Direct shipment",IF(H1215="Asia Pacific",VLOOKUP(L1215,'Status Report'!B:AO,40,0),VLOOKUP(L1215,'Status Report'!B:AO,39,0)))</f>
        <v>0</v>
      </c>
      <c r="Z1215" s="20">
        <f t="shared" si="276"/>
        <v>0</v>
      </c>
      <c r="AA1215" s="20">
        <f t="shared" si="277"/>
        <v>224.00000000000003</v>
      </c>
      <c r="AB1215" s="21">
        <f>_xlfn.IFS(AI1215="Den Bosch",VLOOKUP(L1215,'Status Report'!B:AM,33,0),AI1215="Yantian",VLOOKUP(L1215,'Status Report'!B:AM,34,0),AI1215="",IF(H1215="Asia Pacific",VLOOKUP(L1215,'Status Report'!B:AM,34,0),VLOOKUP(L1215,'Status Report'!B:AM,33,0)),AI1215="Direct shipment",IF(H1215="Asia Pacific",VLOOKUP(L1215,'Status Report'!B:AM,34,0),VLOOKUP(L1215,'Status Report'!B:AM,33,0)))</f>
        <v>98.89</v>
      </c>
      <c r="AC1215" s="21">
        <f>VLOOKUP(L1215,'Status Report'!B:CE,82,0)</f>
        <v>0</v>
      </c>
      <c r="AD1215" s="21">
        <f t="shared" si="278"/>
        <v>98.89</v>
      </c>
      <c r="AE1215" s="63">
        <f>VLOOKUP(L1215,'Status Report'!B:W,20,0)</f>
        <v>60</v>
      </c>
      <c r="AF1215" s="63">
        <f>VLOOKUP(L1215,'Status Report'!B:W,21,0)</f>
        <v>40</v>
      </c>
      <c r="AG1215" s="63">
        <f>VLOOKUP(L1215,'Status Report'!B:W,22,0)</f>
        <v>45</v>
      </c>
      <c r="AH1215" s="22">
        <f t="shared" si="279"/>
        <v>0.216</v>
      </c>
      <c r="AK1215" s="63">
        <f>IFERROR(VLOOKUP(G1215,ASEAN!A:A,1,0),0)</f>
        <v>0</v>
      </c>
      <c r="AL1215" s="63">
        <f>IFERROR(VLOOKUP(D1215,'[3]customer specs'!$B$1:$D$65536,3,0),0)</f>
        <v>0</v>
      </c>
      <c r="AM1215" s="64">
        <f t="shared" si="280"/>
        <v>0</v>
      </c>
      <c r="AN1215" s="64">
        <f t="shared" si="281"/>
        <v>0</v>
      </c>
      <c r="AO1215" s="63"/>
      <c r="AP1215" s="63"/>
      <c r="AQ1215" s="63" t="str">
        <f t="shared" si="282"/>
        <v>no</v>
      </c>
      <c r="AR1215" s="20">
        <f t="shared" si="283"/>
        <v>197.78</v>
      </c>
      <c r="AS1215" s="63"/>
      <c r="AT1215" s="23">
        <f t="shared" si="290"/>
        <v>0.12</v>
      </c>
      <c r="AU1215" s="65">
        <f t="shared" si="284"/>
        <v>112.375</v>
      </c>
      <c r="AV1215" s="65"/>
      <c r="AW1215" s="65">
        <f t="shared" si="285"/>
        <v>224.75</v>
      </c>
      <c r="AX1215" s="65"/>
      <c r="AY1215" s="63">
        <f>VLOOKUP(L1215,'Status Report'!B:CF,81,0)</f>
        <v>0</v>
      </c>
      <c r="AZ1215" s="63" t="str">
        <f>VLOOKUP(L1215,'Status Report'!B:S,18,0)</f>
        <v>Ellina Smirnova</v>
      </c>
      <c r="BB1215" s="63">
        <f>VLOOKUP(L1215,'Status Report'!B:Z,25,0)</f>
        <v>200</v>
      </c>
      <c r="BC1215" s="63">
        <f t="shared" si="286"/>
        <v>400</v>
      </c>
      <c r="BF1215">
        <f>VLOOKUP(L1215,'Status Report'!B:CE,82,0)</f>
        <v>0</v>
      </c>
      <c r="BG1215">
        <f>VLOOKUP(L1215,'Status Report'!B:CF,83,0)</f>
        <v>0</v>
      </c>
      <c r="BH1215">
        <f>VLOOKUP(L1215,'Status Report'!B:CG,84,0)</f>
        <v>0</v>
      </c>
      <c r="BI1215" t="s">
        <v>926</v>
      </c>
      <c r="BJ1215" t="s">
        <v>795</v>
      </c>
      <c r="BM1215" s="67">
        <f t="shared" si="287"/>
        <v>8</v>
      </c>
    </row>
    <row r="1216" spans="1:65" x14ac:dyDescent="0.25">
      <c r="A1216" s="68" t="str">
        <f>VLOOKUP(L1216,'Status Report'!B:CB,79,0)</f>
        <v>Heineken</v>
      </c>
      <c r="C1216">
        <v>20006108</v>
      </c>
      <c r="D1216">
        <v>3090666</v>
      </c>
      <c r="E1216" t="s">
        <v>919</v>
      </c>
      <c r="F1216" t="s">
        <v>920</v>
      </c>
      <c r="G1216" t="str">
        <f>VLOOKUP(D1216,'[2]sold to'!$A:$H,8,0)</f>
        <v>Canada</v>
      </c>
      <c r="H1216" t="str">
        <f>VLOOKUP(D1216,'[2]sold to'!$A:$I,9,0)</f>
        <v>AMERICAS</v>
      </c>
      <c r="K1216">
        <v>240</v>
      </c>
      <c r="L1216">
        <v>88027216</v>
      </c>
      <c r="M1216" t="s">
        <v>516</v>
      </c>
      <c r="N1216">
        <v>140</v>
      </c>
      <c r="P1216" t="str">
        <f>VLOOKUP(L1216,'Status Report'!B:AA,26,0)</f>
        <v>China</v>
      </c>
      <c r="Q1216" t="str">
        <f>VLOOKUP(L1216,'Status Report'!B:AB,27,0)</f>
        <v>Premiums</v>
      </c>
      <c r="R1216">
        <f>VLOOKUP(L1216,'Status Report'!B:X,23,0)</f>
        <v>100</v>
      </c>
      <c r="S1216" t="str">
        <f>VLOOKUP(L1216,'Status Report'!B:T,19,0)</f>
        <v>Promocean The Netherlands BV</v>
      </c>
      <c r="T1216" s="62">
        <f>VLOOKUP(L1216,'Status Report'!B:E,4,0)</f>
        <v>3</v>
      </c>
      <c r="U1216" s="19">
        <f>_xlfn.IFS(AI1216="Den Bosch",VLOOKUP(L1216,'Status Report'!B:AM,35,0),AI1216="Yantian",VLOOKUP(L1216,'Status Report'!B:AM,36,0),AI1216="",IF(H1216="Asia Pacific",VLOOKUP(L1216,'Status Report'!B:AM,36,0),VLOOKUP(L1216,'Status Report'!B:AM,35,0)),AI1216="Direct shipment",IF(H1216="Asia Pacific",VLOOKUP(L1216,'Status Report'!B:AM,36,0),VLOOKUP(L1216,'Status Report'!B:AM,35,0)))</f>
        <v>170.57</v>
      </c>
      <c r="V1216" s="20">
        <f t="shared" si="274"/>
        <v>23879.8</v>
      </c>
      <c r="W1216" s="19">
        <f>_xlfn.IFS(AI1216="Den Bosch",VLOOKUP(L1216,'Status Report'!B:AM,37,0),AI1216="Yantian",VLOOKUP(L1216,'Status Report'!B:AM,38,0),AI1216="",IF(H1216="Asia Pacific",VLOOKUP(L1216,'Status Report'!B:AM,38,0),VLOOKUP(L1216,'Status Report'!B:AM,37,0)),AI1216="Direct shipment",IF(H1216="Asia Pacific",VLOOKUP(L1216,'Status Report'!B:AM,38,0),VLOOKUP(L1216,'Status Report'!B:AM,37,0)))</f>
        <v>170.57</v>
      </c>
      <c r="X1216" s="20">
        <f t="shared" si="275"/>
        <v>23879.8</v>
      </c>
      <c r="Y1216" s="20">
        <f>_xlfn.IFS(AI1216="Den Bosch",VLOOKUP(L1216,'Status Report'!B:AO,39,0),AI1216="Yantian",VLOOKUP(L1216,'Status Report'!B:AO,40,0),AI1216="",IF(H1216="Asia Pacific",VLOOKUP(L1216,'Status Report'!B:AO,40,0),VLOOKUP(L1216,'Status Report'!B:AO,39,0)),AI1216="Direct shipment",IF(H1216="Asia Pacific",VLOOKUP(L1216,'Status Report'!B:AO,40,0),VLOOKUP(L1216,'Status Report'!B:AO,39,0)))</f>
        <v>0</v>
      </c>
      <c r="Z1216" s="20">
        <f t="shared" si="276"/>
        <v>0</v>
      </c>
      <c r="AA1216" s="20">
        <f t="shared" si="277"/>
        <v>23879.8</v>
      </c>
      <c r="AB1216" s="21">
        <f>_xlfn.IFS(AI1216="Den Bosch",VLOOKUP(L1216,'Status Report'!B:AM,33,0),AI1216="Yantian",VLOOKUP(L1216,'Status Report'!B:AM,34,0),AI1216="",IF(H1216="Asia Pacific",VLOOKUP(L1216,'Status Report'!B:AM,34,0),VLOOKUP(L1216,'Status Report'!B:AM,33,0)),AI1216="Direct shipment",IF(H1216="Asia Pacific",VLOOKUP(L1216,'Status Report'!B:AM,34,0),VLOOKUP(L1216,'Status Report'!B:AM,33,0)))</f>
        <v>150.09960000000001</v>
      </c>
      <c r="AC1216" s="21">
        <f>VLOOKUP(L1216,'Status Report'!B:CE,82,0)</f>
        <v>0</v>
      </c>
      <c r="AD1216" s="21">
        <f t="shared" si="278"/>
        <v>150.09960000000001</v>
      </c>
      <c r="AE1216" s="63">
        <f>VLOOKUP(L1216,'Status Report'!B:W,20,0)</f>
        <v>120</v>
      </c>
      <c r="AF1216" s="63">
        <f>VLOOKUP(L1216,'Status Report'!B:W,21,0)</f>
        <v>25</v>
      </c>
      <c r="AG1216" s="63">
        <f>VLOOKUP(L1216,'Status Report'!B:W,22,0)</f>
        <v>25</v>
      </c>
      <c r="AH1216" s="22">
        <f t="shared" si="279"/>
        <v>10.5</v>
      </c>
      <c r="AI1216" t="s">
        <v>990</v>
      </c>
      <c r="AK1216" s="63">
        <f>IFERROR(VLOOKUP(G1216,ASEAN!A:A,1,0),0)</f>
        <v>0</v>
      </c>
      <c r="AL1216" s="63">
        <f>IFERROR(VLOOKUP(D1216,'[3]customer specs'!$B$1:$D$65536,3,0),0)</f>
        <v>0</v>
      </c>
      <c r="AM1216" s="64">
        <f t="shared" si="280"/>
        <v>0</v>
      </c>
      <c r="AN1216" s="64">
        <f t="shared" si="281"/>
        <v>0</v>
      </c>
      <c r="AO1216" s="63"/>
      <c r="AP1216" s="63"/>
      <c r="AQ1216" s="63" t="str">
        <f t="shared" si="282"/>
        <v>yes</v>
      </c>
      <c r="AR1216" s="20">
        <f t="shared" si="283"/>
        <v>21013.944000000003</v>
      </c>
      <c r="AS1216" s="63"/>
      <c r="AT1216" s="23">
        <f t="shared" si="290"/>
        <v>0.12</v>
      </c>
      <c r="AU1216" s="65">
        <f t="shared" si="284"/>
        <v>170.5677272727273</v>
      </c>
      <c r="AV1216" s="65"/>
      <c r="AW1216" s="65">
        <f t="shared" si="285"/>
        <v>23879.481818181823</v>
      </c>
      <c r="AX1216" s="65"/>
      <c r="AY1216" s="63">
        <f>VLOOKUP(L1216,'Status Report'!B:CF,81,0)</f>
        <v>0</v>
      </c>
      <c r="AZ1216" s="63" t="str">
        <f>VLOOKUP(L1216,'Status Report'!B:S,18,0)</f>
        <v>Ellina Smirnova</v>
      </c>
      <c r="BB1216" s="63">
        <f>VLOOKUP(L1216,'Status Report'!B:Z,25,0)</f>
        <v>1</v>
      </c>
      <c r="BC1216" s="63">
        <f t="shared" si="286"/>
        <v>140</v>
      </c>
      <c r="BF1216">
        <f>VLOOKUP(L1216,'Status Report'!B:CE,82,0)</f>
        <v>0</v>
      </c>
      <c r="BG1216">
        <f>VLOOKUP(L1216,'Status Report'!B:CF,83,0)</f>
        <v>0</v>
      </c>
      <c r="BH1216">
        <f>VLOOKUP(L1216,'Status Report'!B:CG,84,0)</f>
        <v>0</v>
      </c>
      <c r="BI1216" t="s">
        <v>926</v>
      </c>
      <c r="BJ1216" t="s">
        <v>795</v>
      </c>
      <c r="BM1216" s="67">
        <f t="shared" si="287"/>
        <v>153</v>
      </c>
    </row>
    <row r="1217" spans="1:65" x14ac:dyDescent="0.25">
      <c r="A1217" s="68" t="str">
        <f>VLOOKUP(L1217,'Status Report'!B:CB,79,0)</f>
        <v>Heineken</v>
      </c>
      <c r="C1217">
        <v>20006108</v>
      </c>
      <c r="D1217">
        <v>3090666</v>
      </c>
      <c r="E1217" t="s">
        <v>919</v>
      </c>
      <c r="F1217" t="s">
        <v>920</v>
      </c>
      <c r="G1217" t="str">
        <f>VLOOKUP(D1217,'[2]sold to'!$A:$H,8,0)</f>
        <v>Canada</v>
      </c>
      <c r="H1217" t="str">
        <f>VLOOKUP(D1217,'[2]sold to'!$A:$I,9,0)</f>
        <v>AMERICAS</v>
      </c>
      <c r="K1217">
        <v>250</v>
      </c>
      <c r="L1217">
        <v>88026276</v>
      </c>
      <c r="M1217" t="s">
        <v>275</v>
      </c>
      <c r="N1217" s="86">
        <v>1000</v>
      </c>
      <c r="P1217" t="str">
        <f>VLOOKUP(L1217,'Status Report'!B:AA,26,0)</f>
        <v>Germany</v>
      </c>
      <c r="Q1217" t="str">
        <f>VLOOKUP(L1217,'Status Report'!B:AB,27,0)</f>
        <v>Coasters (&amp; dripmat)</v>
      </c>
      <c r="R1217">
        <f>VLOOKUP(L1217,'Status Report'!B:X,23,0)</f>
        <v>100</v>
      </c>
      <c r="S1217" t="str">
        <f>VLOOKUP(L1217,'Status Report'!B:T,19,0)</f>
        <v>CC Coaster GmbH &amp; Co. KG</v>
      </c>
      <c r="T1217" s="62">
        <f>VLOOKUP(L1217,'Status Report'!B:E,4,0)</f>
        <v>3</v>
      </c>
      <c r="U1217" s="19">
        <f>_xlfn.IFS(AI1217="Den Bosch",VLOOKUP(L1217,'Status Report'!B:AM,35,0),AI1217="Yantian",VLOOKUP(L1217,'Status Report'!B:AM,36,0),AI1217="",IF(H1217="Asia Pacific",VLOOKUP(L1217,'Status Report'!B:AM,36,0),VLOOKUP(L1217,'Status Report'!B:AM,35,0)),AI1217="Direct shipment",IF(H1217="Asia Pacific",VLOOKUP(L1217,'Status Report'!B:AM,36,0),VLOOKUP(L1217,'Status Report'!B:AM,35,0)))</f>
        <v>25.875</v>
      </c>
      <c r="V1217" s="20">
        <f t="shared" si="274"/>
        <v>25875</v>
      </c>
      <c r="W1217" s="19">
        <f>_xlfn.IFS(AI1217="Den Bosch",VLOOKUP(L1217,'Status Report'!B:AM,37,0),AI1217="Yantian",VLOOKUP(L1217,'Status Report'!B:AM,38,0),AI1217="",IF(H1217="Asia Pacific",VLOOKUP(L1217,'Status Report'!B:AM,38,0),VLOOKUP(L1217,'Status Report'!B:AM,37,0)),AI1217="Direct shipment",IF(H1217="Asia Pacific",VLOOKUP(L1217,'Status Report'!B:AM,38,0),VLOOKUP(L1217,'Status Report'!B:AM,37,0)))</f>
        <v>14.693181818181818</v>
      </c>
      <c r="X1217" s="20">
        <f t="shared" si="275"/>
        <v>14693.181818181818</v>
      </c>
      <c r="Y1217" s="20">
        <f>_xlfn.IFS(AI1217="Den Bosch",VLOOKUP(L1217,'Status Report'!B:AO,39,0),AI1217="Yantian",VLOOKUP(L1217,'Status Report'!B:AO,40,0),AI1217="",IF(H1217="Asia Pacific",VLOOKUP(L1217,'Status Report'!B:AO,40,0),VLOOKUP(L1217,'Status Report'!B:AO,39,0)),AI1217="Direct shipment",IF(H1217="Asia Pacific",VLOOKUP(L1217,'Status Report'!B:AO,40,0),VLOOKUP(L1217,'Status Report'!B:AO,39,0)))</f>
        <v>0</v>
      </c>
      <c r="Z1217" s="20">
        <f t="shared" si="276"/>
        <v>0</v>
      </c>
      <c r="AA1217" s="20">
        <f t="shared" si="277"/>
        <v>14693.181818181818</v>
      </c>
      <c r="AB1217" s="21">
        <f>_xlfn.IFS(AI1217="Den Bosch",VLOOKUP(L1217,'Status Report'!B:AM,33,0),AI1217="Yantian",VLOOKUP(L1217,'Status Report'!B:AM,34,0),AI1217="",IF(H1217="Asia Pacific",VLOOKUP(L1217,'Status Report'!B:AM,34,0),VLOOKUP(L1217,'Status Report'!B:AM,33,0)),AI1217="Direct shipment",IF(H1217="Asia Pacific",VLOOKUP(L1217,'Status Report'!B:AM,34,0),VLOOKUP(L1217,'Status Report'!B:AM,33,0)))</f>
        <v>12.93</v>
      </c>
      <c r="AC1217" s="21">
        <f>VLOOKUP(L1217,'Status Report'!B:CE,82,0)</f>
        <v>0</v>
      </c>
      <c r="AD1217" s="21">
        <f t="shared" si="278"/>
        <v>12.93</v>
      </c>
      <c r="AE1217" s="63">
        <f>VLOOKUP(L1217,'Status Report'!B:W,20,0)</f>
        <v>21.4</v>
      </c>
      <c r="AF1217" s="63">
        <f>VLOOKUP(L1217,'Status Report'!B:W,21,0)</f>
        <v>43</v>
      </c>
      <c r="AG1217" s="63">
        <f>VLOOKUP(L1217,'Status Report'!B:W,22,0)</f>
        <v>14</v>
      </c>
      <c r="AH1217" s="22">
        <f t="shared" si="279"/>
        <v>12.8828</v>
      </c>
      <c r="AI1217" t="s">
        <v>990</v>
      </c>
      <c r="AK1217" s="63">
        <f>IFERROR(VLOOKUP(G1217,ASEAN!A:A,1,0),0)</f>
        <v>0</v>
      </c>
      <c r="AL1217" s="63">
        <f>IFERROR(VLOOKUP(D1217,'[3]customer specs'!$B$1:$D$65536,3,0),0)</f>
        <v>0</v>
      </c>
      <c r="AM1217" s="64">
        <f t="shared" si="280"/>
        <v>11181.818181818182</v>
      </c>
      <c r="AN1217" s="64">
        <f t="shared" si="281"/>
        <v>0</v>
      </c>
      <c r="AO1217" s="63"/>
      <c r="AP1217" s="63"/>
      <c r="AQ1217" s="63" t="str">
        <f t="shared" si="282"/>
        <v>yes</v>
      </c>
      <c r="AR1217" s="20">
        <f t="shared" si="283"/>
        <v>12930</v>
      </c>
      <c r="AS1217" s="63"/>
      <c r="AT1217" s="23">
        <f t="shared" si="290"/>
        <v>0.12</v>
      </c>
      <c r="AU1217" s="65">
        <f t="shared" si="284"/>
        <v>14.693181818181818</v>
      </c>
      <c r="AV1217" s="65"/>
      <c r="AW1217" s="65">
        <f t="shared" si="285"/>
        <v>14693.181818181818</v>
      </c>
      <c r="AX1217" s="65"/>
      <c r="AY1217" s="63">
        <f>VLOOKUP(L1217,'Status Report'!B:CF,81,0)</f>
        <v>0</v>
      </c>
      <c r="AZ1217" s="63" t="str">
        <f>VLOOKUP(L1217,'Status Report'!B:S,18,0)</f>
        <v>Ellina Smirnova</v>
      </c>
      <c r="BB1217" s="63">
        <f>VLOOKUP(L1217,'Status Report'!B:Z,25,0)</f>
        <v>1000</v>
      </c>
      <c r="BC1217" s="63">
        <f t="shared" si="286"/>
        <v>1000000</v>
      </c>
      <c r="BF1217">
        <f>VLOOKUP(L1217,'Status Report'!B:CE,82,0)</f>
        <v>0</v>
      </c>
      <c r="BG1217">
        <f>VLOOKUP(L1217,'Status Report'!B:CF,83,0)</f>
        <v>0</v>
      </c>
      <c r="BH1217">
        <f>VLOOKUP(L1217,'Status Report'!B:CG,84,0)</f>
        <v>0</v>
      </c>
      <c r="BI1217" t="s">
        <v>926</v>
      </c>
      <c r="BJ1217" t="s">
        <v>795</v>
      </c>
      <c r="BM1217" s="67">
        <f t="shared" si="287"/>
        <v>1102</v>
      </c>
    </row>
    <row r="1218" spans="1:65" x14ac:dyDescent="0.25">
      <c r="A1218" s="68" t="str">
        <f>VLOOKUP(L1218,'Status Report'!B:CB,79,0)</f>
        <v>Heineken</v>
      </c>
      <c r="C1218">
        <v>20006108</v>
      </c>
      <c r="D1218">
        <v>3090666</v>
      </c>
      <c r="E1218" t="s">
        <v>919</v>
      </c>
      <c r="F1218" t="s">
        <v>920</v>
      </c>
      <c r="G1218" t="str">
        <f>VLOOKUP(D1218,'[2]sold to'!$A:$H,8,0)</f>
        <v>Canada</v>
      </c>
      <c r="H1218" t="str">
        <f>VLOOKUP(D1218,'[2]sold to'!$A:$I,9,0)</f>
        <v>AMERICAS</v>
      </c>
      <c r="K1218">
        <v>260</v>
      </c>
      <c r="L1218">
        <v>88021024</v>
      </c>
      <c r="M1218" t="s">
        <v>98</v>
      </c>
      <c r="N1218">
        <v>4</v>
      </c>
      <c r="P1218" t="str">
        <f>VLOOKUP(L1218,'Status Report'!B:AA,26,0)</f>
        <v>China</v>
      </c>
      <c r="Q1218" t="str">
        <f>VLOOKUP(L1218,'Status Report'!B:AB,27,0)</f>
        <v>Openers / Sunglasses / Keyrings / Waiter knife</v>
      </c>
      <c r="R1218">
        <f>VLOOKUP(L1218,'Status Report'!B:X,23,0)</f>
        <v>209</v>
      </c>
      <c r="S1218" t="str">
        <f>VLOOKUP(L1218,'Status Report'!B:T,19,0)</f>
        <v>Promocean The Netherlands BV</v>
      </c>
      <c r="T1218" s="62">
        <f>VLOOKUP(L1218,'Status Report'!B:E,4,0)</f>
        <v>3</v>
      </c>
      <c r="U1218" s="19">
        <f>_xlfn.IFS(AI1218="Den Bosch",VLOOKUP(L1218,'Status Report'!B:AM,35,0),AI1218="Yantian",VLOOKUP(L1218,'Status Report'!B:AM,36,0),AI1218="",IF(H1218="Asia Pacific",VLOOKUP(L1218,'Status Report'!B:AM,36,0),VLOOKUP(L1218,'Status Report'!B:AM,35,0)),AI1218="Direct shipment",IF(H1218="Asia Pacific",VLOOKUP(L1218,'Status Report'!B:AM,36,0),VLOOKUP(L1218,'Status Report'!B:AM,35,0)))</f>
        <v>52.800000000000004</v>
      </c>
      <c r="V1218" s="20">
        <f t="shared" ref="V1218:V1281" si="291">U1218*N1218</f>
        <v>211.20000000000002</v>
      </c>
      <c r="W1218" s="19">
        <f>_xlfn.IFS(AI1218="Den Bosch",VLOOKUP(L1218,'Status Report'!B:AM,37,0),AI1218="Yantian",VLOOKUP(L1218,'Status Report'!B:AM,38,0),AI1218="",IF(H1218="Asia Pacific",VLOOKUP(L1218,'Status Report'!B:AM,38,0),VLOOKUP(L1218,'Status Report'!B:AM,37,0)),AI1218="Direct shipment",IF(H1218="Asia Pacific",VLOOKUP(L1218,'Status Report'!B:AM,38,0),VLOOKUP(L1218,'Status Report'!B:AM,37,0)))</f>
        <v>52.800000000000004</v>
      </c>
      <c r="X1218" s="20">
        <f t="shared" ref="X1218:X1281" si="292">N1218*W1218</f>
        <v>211.20000000000002</v>
      </c>
      <c r="Y1218" s="20">
        <f>_xlfn.IFS(AI1218="Den Bosch",VLOOKUP(L1218,'Status Report'!B:AO,39,0),AI1218="Yantian",VLOOKUP(L1218,'Status Report'!B:AO,40,0),AI1218="",IF(H1218="Asia Pacific",VLOOKUP(L1218,'Status Report'!B:AO,40,0),VLOOKUP(L1218,'Status Report'!B:AO,39,0)),AI1218="Direct shipment",IF(H1218="Asia Pacific",VLOOKUP(L1218,'Status Report'!B:AO,40,0),VLOOKUP(L1218,'Status Report'!B:AO,39,0)))</f>
        <v>0</v>
      </c>
      <c r="Z1218" s="20">
        <f t="shared" ref="Z1218:Z1281" si="293">Y1218*N1218</f>
        <v>0</v>
      </c>
      <c r="AA1218" s="20">
        <f t="shared" ref="AA1218:AA1281" si="294">IF(Z1218=0,X1218,Z1218)</f>
        <v>211.20000000000002</v>
      </c>
      <c r="AB1218" s="21">
        <f>_xlfn.IFS(AI1218="Den Bosch",VLOOKUP(L1218,'Status Report'!B:AM,33,0),AI1218="Yantian",VLOOKUP(L1218,'Status Report'!B:AM,34,0),AI1218="",IF(H1218="Asia Pacific",VLOOKUP(L1218,'Status Report'!B:AM,34,0),VLOOKUP(L1218,'Status Report'!B:AM,33,0)),AI1218="Direct shipment",IF(H1218="Asia Pacific",VLOOKUP(L1218,'Status Report'!B:AM,34,0),VLOOKUP(L1218,'Status Report'!B:AM,33,0)))</f>
        <v>46.512961934169503</v>
      </c>
      <c r="AC1218" s="21">
        <f>VLOOKUP(L1218,'Status Report'!B:CE,82,0)</f>
        <v>0</v>
      </c>
      <c r="AD1218" s="21">
        <f t="shared" ref="AD1218:AD1281" si="295">IF(AC1218=0,AB1218,AC1218)</f>
        <v>46.512961934169503</v>
      </c>
      <c r="AE1218" s="63">
        <f>VLOOKUP(L1218,'Status Report'!B:W,20,0)</f>
        <v>25</v>
      </c>
      <c r="AF1218" s="63">
        <f>VLOOKUP(L1218,'Status Report'!B:W,21,0)</f>
        <v>9</v>
      </c>
      <c r="AG1218" s="63">
        <f>VLOOKUP(L1218,'Status Report'!B:W,22,0)</f>
        <v>9</v>
      </c>
      <c r="AH1218" s="22">
        <f t="shared" ref="AH1218:AH1281" si="296">((AE1218*AF1218*AG1218)*N1218)/1000000</f>
        <v>8.0999999999999996E-3</v>
      </c>
      <c r="AI1218" t="s">
        <v>990</v>
      </c>
      <c r="AK1218" s="63">
        <f>IFERROR(VLOOKUP(G1218,ASEAN!A:A,1,0),0)</f>
        <v>0</v>
      </c>
      <c r="AL1218" s="63">
        <f>IFERROR(VLOOKUP(D1218,'[3]customer specs'!$B$1:$D$65536,3,0),0)</f>
        <v>0</v>
      </c>
      <c r="AM1218" s="64">
        <f t="shared" ref="AM1218:AM1281" si="297">V1218-X1218</f>
        <v>0</v>
      </c>
      <c r="AN1218" s="64">
        <f t="shared" ref="AN1218:AN1281" si="298">IF(Z1218=0,,X1218-Z1218)</f>
        <v>0</v>
      </c>
      <c r="AO1218" s="63"/>
      <c r="AP1218" s="63"/>
      <c r="AQ1218" s="63" t="str">
        <f t="shared" ref="AQ1218:AQ1281" si="299">IF(N1218&gt;=R1218,"yes","no")</f>
        <v>no</v>
      </c>
      <c r="AR1218" s="20">
        <f t="shared" ref="AR1218:AR1281" si="300">AD1218*N1218</f>
        <v>186.05184773667801</v>
      </c>
      <c r="AS1218" s="63"/>
      <c r="AT1218" s="23">
        <f t="shared" si="290"/>
        <v>0.12</v>
      </c>
      <c r="AU1218" s="65">
        <f t="shared" ref="AU1218:AU1281" si="301">AD1218/(1-AT1218)</f>
        <v>52.855638561556255</v>
      </c>
      <c r="AV1218" s="65"/>
      <c r="AW1218" s="65">
        <f t="shared" ref="AW1218:AW1281" si="302">(AU1218*N1218)+(AV1218*N1218)</f>
        <v>211.42255424622502</v>
      </c>
      <c r="AX1218" s="65"/>
      <c r="AY1218" s="63">
        <f>VLOOKUP(L1218,'Status Report'!B:CF,81,0)</f>
        <v>0</v>
      </c>
      <c r="AZ1218" s="63" t="str">
        <f>VLOOKUP(L1218,'Status Report'!B:S,18,0)</f>
        <v>Ellina Smirnova</v>
      </c>
      <c r="BB1218" s="63">
        <f>VLOOKUP(L1218,'Status Report'!B:Z,25,0)</f>
        <v>48</v>
      </c>
      <c r="BC1218" s="63">
        <f t="shared" ref="BC1218:BC1281" si="303">N1218*BB1218</f>
        <v>192</v>
      </c>
      <c r="BF1218">
        <f>VLOOKUP(L1218,'Status Report'!B:CE,82,0)</f>
        <v>0</v>
      </c>
      <c r="BG1218">
        <f>VLOOKUP(L1218,'Status Report'!B:CF,83,0)</f>
        <v>0</v>
      </c>
      <c r="BH1218">
        <f>VLOOKUP(L1218,'Status Report'!B:CG,84,0)</f>
        <v>0</v>
      </c>
      <c r="BI1218" t="s">
        <v>926</v>
      </c>
      <c r="BJ1218" t="s">
        <v>795</v>
      </c>
      <c r="BM1218" s="67">
        <f t="shared" ref="BM1218:BM1281" si="304">SUMIF($L:$L,$L1218,N:N)</f>
        <v>178</v>
      </c>
    </row>
    <row r="1219" spans="1:65" x14ac:dyDescent="0.25">
      <c r="A1219" s="68" t="str">
        <f>VLOOKUP(L1219,'Status Report'!B:CB,79,0)</f>
        <v>Heineken</v>
      </c>
      <c r="C1219">
        <v>20006108</v>
      </c>
      <c r="D1219">
        <v>3090666</v>
      </c>
      <c r="E1219" t="s">
        <v>919</v>
      </c>
      <c r="F1219" t="s">
        <v>920</v>
      </c>
      <c r="G1219" t="str">
        <f>VLOOKUP(D1219,'[2]sold to'!$A:$H,8,0)</f>
        <v>Canada</v>
      </c>
      <c r="H1219" t="str">
        <f>VLOOKUP(D1219,'[2]sold to'!$A:$I,9,0)</f>
        <v>AMERICAS</v>
      </c>
      <c r="K1219">
        <v>270</v>
      </c>
      <c r="L1219">
        <v>88021618</v>
      </c>
      <c r="M1219" t="s">
        <v>101</v>
      </c>
      <c r="N1219">
        <v>75</v>
      </c>
      <c r="P1219" t="str">
        <f>VLOOKUP(L1219,'Status Report'!B:AA,26,0)</f>
        <v>China</v>
      </c>
      <c r="Q1219" t="str">
        <f>VLOOKUP(L1219,'Status Report'!B:AB,27,0)</f>
        <v>Outdoor signs</v>
      </c>
      <c r="R1219">
        <f>VLOOKUP(L1219,'Status Report'!B:X,23,0)</f>
        <v>100</v>
      </c>
      <c r="S1219" t="str">
        <f>VLOOKUP(L1219,'Status Report'!B:T,19,0)</f>
        <v>Van Beem &amp; Van Haagen bv</v>
      </c>
      <c r="T1219" s="62">
        <f>VLOOKUP(L1219,'Status Report'!B:E,4,0)</f>
        <v>3</v>
      </c>
      <c r="U1219" s="19">
        <f>_xlfn.IFS(AI1219="Den Bosch",VLOOKUP(L1219,'Status Report'!B:AM,35,0),AI1219="Yantian",VLOOKUP(L1219,'Status Report'!B:AM,36,0),AI1219="",IF(H1219="Asia Pacific",VLOOKUP(L1219,'Status Report'!B:AM,36,0),VLOOKUP(L1219,'Status Report'!B:AM,35,0)),AI1219="Direct shipment",IF(H1219="Asia Pacific",VLOOKUP(L1219,'Status Report'!B:AM,36,0),VLOOKUP(L1219,'Status Report'!B:AM,35,0)))</f>
        <v>218.82</v>
      </c>
      <c r="V1219" s="20">
        <f t="shared" si="291"/>
        <v>16411.5</v>
      </c>
      <c r="W1219" s="19">
        <f>_xlfn.IFS(AI1219="Den Bosch",VLOOKUP(L1219,'Status Report'!B:AM,37,0),AI1219="Yantian",VLOOKUP(L1219,'Status Report'!B:AM,38,0),AI1219="",IF(H1219="Asia Pacific",VLOOKUP(L1219,'Status Report'!B:AM,38,0),VLOOKUP(L1219,'Status Report'!B:AM,37,0)),AI1219="Direct shipment",IF(H1219="Asia Pacific",VLOOKUP(L1219,'Status Report'!B:AM,38,0),VLOOKUP(L1219,'Status Report'!B:AM,37,0)))</f>
        <v>212.23</v>
      </c>
      <c r="X1219" s="20">
        <f t="shared" si="292"/>
        <v>15917.25</v>
      </c>
      <c r="Y1219" s="20">
        <f>_xlfn.IFS(AI1219="Den Bosch",VLOOKUP(L1219,'Status Report'!B:AO,39,0),AI1219="Yantian",VLOOKUP(L1219,'Status Report'!B:AO,40,0),AI1219="",IF(H1219="Asia Pacific",VLOOKUP(L1219,'Status Report'!B:AO,40,0),VLOOKUP(L1219,'Status Report'!B:AO,39,0)),AI1219="Direct shipment",IF(H1219="Asia Pacific",VLOOKUP(L1219,'Status Report'!B:AO,40,0),VLOOKUP(L1219,'Status Report'!B:AO,39,0)))</f>
        <v>0</v>
      </c>
      <c r="Z1219" s="20">
        <f t="shared" si="293"/>
        <v>0</v>
      </c>
      <c r="AA1219" s="20">
        <f t="shared" si="294"/>
        <v>15917.25</v>
      </c>
      <c r="AB1219" s="21">
        <f>_xlfn.IFS(AI1219="Den Bosch",VLOOKUP(L1219,'Status Report'!B:AM,33,0),AI1219="Yantian",VLOOKUP(L1219,'Status Report'!B:AM,34,0),AI1219="",IF(H1219="Asia Pacific",VLOOKUP(L1219,'Status Report'!B:AM,34,0),VLOOKUP(L1219,'Status Report'!B:AM,33,0)),AI1219="Direct shipment",IF(H1219="Asia Pacific",VLOOKUP(L1219,'Status Report'!B:AM,34,0),VLOOKUP(L1219,'Status Report'!B:AM,33,0)))</f>
        <v>176.70000000000002</v>
      </c>
      <c r="AC1219" s="21">
        <f>VLOOKUP(L1219,'Status Report'!B:CE,82,0)</f>
        <v>0</v>
      </c>
      <c r="AD1219" s="21">
        <f t="shared" si="295"/>
        <v>176.70000000000002</v>
      </c>
      <c r="AE1219" s="63">
        <f>VLOOKUP(L1219,'Status Report'!B:W,20,0)</f>
        <v>57</v>
      </c>
      <c r="AF1219" s="63">
        <f>VLOOKUP(L1219,'Status Report'!B:W,21,0)</f>
        <v>57</v>
      </c>
      <c r="AG1219" s="63">
        <f>VLOOKUP(L1219,'Status Report'!B:W,22,0)</f>
        <v>23</v>
      </c>
      <c r="AH1219" s="22">
        <f t="shared" si="296"/>
        <v>5.6045249999999998</v>
      </c>
      <c r="AI1219" t="s">
        <v>990</v>
      </c>
      <c r="AK1219" s="63">
        <f>IFERROR(VLOOKUP(G1219,ASEAN!A:A,1,0),0)</f>
        <v>0</v>
      </c>
      <c r="AL1219" s="63">
        <f>IFERROR(VLOOKUP(D1219,'[3]customer specs'!$B$1:$D$65536,3,0),0)</f>
        <v>0</v>
      </c>
      <c r="AM1219" s="64">
        <f t="shared" si="297"/>
        <v>494.25</v>
      </c>
      <c r="AN1219" s="64">
        <f t="shared" si="298"/>
        <v>0</v>
      </c>
      <c r="AO1219" s="63"/>
      <c r="AP1219" s="63"/>
      <c r="AQ1219" s="63" t="str">
        <f t="shared" si="299"/>
        <v>no</v>
      </c>
      <c r="AR1219" s="20">
        <f t="shared" si="300"/>
        <v>13252.500000000002</v>
      </c>
      <c r="AS1219" s="63"/>
      <c r="AT1219" s="23">
        <f t="shared" si="290"/>
        <v>0.12</v>
      </c>
      <c r="AU1219" s="65">
        <f t="shared" si="301"/>
        <v>200.79545454545456</v>
      </c>
      <c r="AV1219" s="65"/>
      <c r="AW1219" s="65">
        <f t="shared" si="302"/>
        <v>15059.659090909092</v>
      </c>
      <c r="AX1219" s="65"/>
      <c r="AY1219" s="63">
        <f>VLOOKUP(L1219,'Status Report'!B:CF,81,0)</f>
        <v>0</v>
      </c>
      <c r="AZ1219" s="63" t="str">
        <f>VLOOKUP(L1219,'Status Report'!B:S,18,0)</f>
        <v>Ludmilla Zarybnicka</v>
      </c>
      <c r="BB1219" s="63">
        <f>VLOOKUP(L1219,'Status Report'!B:Z,25,0)</f>
        <v>1</v>
      </c>
      <c r="BC1219" s="63">
        <f t="shared" si="303"/>
        <v>75</v>
      </c>
      <c r="BF1219">
        <f>VLOOKUP(L1219,'Status Report'!B:CE,82,0)</f>
        <v>0</v>
      </c>
      <c r="BG1219">
        <f>VLOOKUP(L1219,'Status Report'!B:CF,83,0)</f>
        <v>0</v>
      </c>
      <c r="BH1219">
        <f>VLOOKUP(L1219,'Status Report'!B:CG,84,0)</f>
        <v>0</v>
      </c>
      <c r="BI1219" t="s">
        <v>926</v>
      </c>
      <c r="BJ1219" t="s">
        <v>795</v>
      </c>
      <c r="BM1219" s="67">
        <f t="shared" si="304"/>
        <v>575</v>
      </c>
    </row>
    <row r="1220" spans="1:65" x14ac:dyDescent="0.25">
      <c r="A1220" s="68" t="str">
        <f>VLOOKUP(L1220,'Status Report'!B:CB,79,0)</f>
        <v>Heineken</v>
      </c>
      <c r="C1220">
        <v>20006108</v>
      </c>
      <c r="D1220">
        <v>3090666</v>
      </c>
      <c r="E1220" t="s">
        <v>919</v>
      </c>
      <c r="F1220" t="s">
        <v>920</v>
      </c>
      <c r="G1220" t="str">
        <f>VLOOKUP(D1220,'[2]sold to'!$A:$H,8,0)</f>
        <v>Canada</v>
      </c>
      <c r="H1220" t="str">
        <f>VLOOKUP(D1220,'[2]sold to'!$A:$I,9,0)</f>
        <v>AMERICAS</v>
      </c>
      <c r="K1220">
        <v>280</v>
      </c>
      <c r="L1220">
        <v>88021940</v>
      </c>
      <c r="M1220" t="s">
        <v>193</v>
      </c>
      <c r="N1220">
        <v>4</v>
      </c>
      <c r="P1220" t="str">
        <f>VLOOKUP(L1220,'Status Report'!B:AA,26,0)</f>
        <v>China</v>
      </c>
      <c r="Q1220" t="str">
        <f>VLOOKUP(L1220,'Status Report'!B:AB,27,0)</f>
        <v>Bar support</v>
      </c>
      <c r="R1220">
        <f>VLOOKUP(L1220,'Status Report'!B:X,23,0)</f>
        <v>200</v>
      </c>
      <c r="S1220" t="str">
        <f>VLOOKUP(L1220,'Status Report'!B:T,19,0)</f>
        <v>Promocean The Netherlands BV</v>
      </c>
      <c r="T1220" s="62">
        <f>VLOOKUP(L1220,'Status Report'!B:E,4,0)</f>
        <v>1</v>
      </c>
      <c r="U1220" s="19">
        <f>_xlfn.IFS(AI1220="Den Bosch",VLOOKUP(L1220,'Status Report'!B:AM,35,0),AI1220="Yantian",VLOOKUP(L1220,'Status Report'!B:AM,36,0),AI1220="",IF(H1220="Asia Pacific",VLOOKUP(L1220,'Status Report'!B:AM,36,0),VLOOKUP(L1220,'Status Report'!B:AM,35,0)),AI1220="Direct shipment",IF(H1220="Asia Pacific",VLOOKUP(L1220,'Status Report'!B:AM,36,0),VLOOKUP(L1220,'Status Report'!B:AM,35,0)))</f>
        <v>53</v>
      </c>
      <c r="V1220" s="20">
        <f t="shared" si="291"/>
        <v>212</v>
      </c>
      <c r="W1220" s="19">
        <f>_xlfn.IFS(AI1220="Den Bosch",VLOOKUP(L1220,'Status Report'!B:AM,37,0),AI1220="Yantian",VLOOKUP(L1220,'Status Report'!B:AM,38,0),AI1220="",IF(H1220="Asia Pacific",VLOOKUP(L1220,'Status Report'!B:AM,38,0),VLOOKUP(L1220,'Status Report'!B:AM,37,0)),AI1220="Direct shipment",IF(H1220="Asia Pacific",VLOOKUP(L1220,'Status Report'!B:AM,38,0),VLOOKUP(L1220,'Status Report'!B:AM,37,0)))</f>
        <v>53</v>
      </c>
      <c r="X1220" s="20">
        <f t="shared" si="292"/>
        <v>212</v>
      </c>
      <c r="Y1220" s="20">
        <f>_xlfn.IFS(AI1220="Den Bosch",VLOOKUP(L1220,'Status Report'!B:AO,39,0),AI1220="Yantian",VLOOKUP(L1220,'Status Report'!B:AO,40,0),AI1220="",IF(H1220="Asia Pacific",VLOOKUP(L1220,'Status Report'!B:AO,40,0),VLOOKUP(L1220,'Status Report'!B:AO,39,0)),AI1220="Direct shipment",IF(H1220="Asia Pacific",VLOOKUP(L1220,'Status Report'!B:AO,40,0),VLOOKUP(L1220,'Status Report'!B:AO,39,0)))</f>
        <v>0</v>
      </c>
      <c r="Z1220" s="20">
        <f t="shared" si="293"/>
        <v>0</v>
      </c>
      <c r="AA1220" s="20">
        <f t="shared" si="294"/>
        <v>212</v>
      </c>
      <c r="AB1220" s="21">
        <f>_xlfn.IFS(AI1220="Den Bosch",VLOOKUP(L1220,'Status Report'!B:AM,33,0),AI1220="Yantian",VLOOKUP(L1220,'Status Report'!B:AM,34,0),AI1220="",IF(H1220="Asia Pacific",VLOOKUP(L1220,'Status Report'!B:AM,34,0),VLOOKUP(L1220,'Status Report'!B:AM,33,0)),AI1220="Direct shipment",IF(H1220="Asia Pacific",VLOOKUP(L1220,'Status Report'!B:AM,34,0),VLOOKUP(L1220,'Status Report'!B:AM,33,0)))</f>
        <v>45.269400000000005</v>
      </c>
      <c r="AC1220" s="21">
        <f>VLOOKUP(L1220,'Status Report'!B:CE,82,0)</f>
        <v>0</v>
      </c>
      <c r="AD1220" s="21">
        <f t="shared" si="295"/>
        <v>45.269400000000005</v>
      </c>
      <c r="AE1220" s="63">
        <f>VLOOKUP(L1220,'Status Report'!B:W,20,0)</f>
        <v>11</v>
      </c>
      <c r="AF1220" s="63">
        <f>VLOOKUP(L1220,'Status Report'!B:W,21,0)</f>
        <v>11</v>
      </c>
      <c r="AG1220" s="63">
        <f>VLOOKUP(L1220,'Status Report'!B:W,22,0)</f>
        <v>12.5</v>
      </c>
      <c r="AH1220" s="22">
        <f t="shared" si="296"/>
        <v>6.0499999999999998E-3</v>
      </c>
      <c r="AK1220" s="63">
        <f>IFERROR(VLOOKUP(G1220,ASEAN!A:A,1,0),0)</f>
        <v>0</v>
      </c>
      <c r="AL1220" s="63">
        <f>IFERROR(VLOOKUP(D1220,'[3]customer specs'!$B$1:$D$65536,3,0),0)</f>
        <v>0</v>
      </c>
      <c r="AM1220" s="64">
        <f t="shared" si="297"/>
        <v>0</v>
      </c>
      <c r="AN1220" s="64">
        <f t="shared" si="298"/>
        <v>0</v>
      </c>
      <c r="AO1220" s="63"/>
      <c r="AP1220" s="63"/>
      <c r="AQ1220" s="63" t="str">
        <f t="shared" si="299"/>
        <v>no</v>
      </c>
      <c r="AR1220" s="20">
        <f t="shared" si="300"/>
        <v>181.07760000000002</v>
      </c>
      <c r="AS1220" s="63"/>
      <c r="AT1220" s="23">
        <f t="shared" si="290"/>
        <v>0.12</v>
      </c>
      <c r="AU1220" s="65">
        <f t="shared" si="301"/>
        <v>51.442500000000003</v>
      </c>
      <c r="AV1220" s="65"/>
      <c r="AW1220" s="65">
        <f t="shared" si="302"/>
        <v>205.77</v>
      </c>
      <c r="AX1220" s="65"/>
      <c r="AY1220" s="63">
        <f>VLOOKUP(L1220,'Status Report'!B:CF,81,0)</f>
        <v>0</v>
      </c>
      <c r="AZ1220" s="63" t="str">
        <f>VLOOKUP(L1220,'Status Report'!B:S,18,0)</f>
        <v>Ellina Smirnova</v>
      </c>
      <c r="BB1220" s="63">
        <f>VLOOKUP(L1220,'Status Report'!B:Z,25,0)</f>
        <v>25</v>
      </c>
      <c r="BC1220" s="63">
        <f t="shared" si="303"/>
        <v>100</v>
      </c>
      <c r="BF1220">
        <f>VLOOKUP(L1220,'Status Report'!B:CE,82,0)</f>
        <v>0</v>
      </c>
      <c r="BG1220">
        <f>VLOOKUP(L1220,'Status Report'!B:CF,83,0)</f>
        <v>0</v>
      </c>
      <c r="BH1220">
        <f>VLOOKUP(L1220,'Status Report'!B:CG,84,0)</f>
        <v>0</v>
      </c>
      <c r="BI1220" t="s">
        <v>926</v>
      </c>
      <c r="BJ1220" t="s">
        <v>795</v>
      </c>
      <c r="BM1220" s="67">
        <f t="shared" si="304"/>
        <v>24</v>
      </c>
    </row>
    <row r="1221" spans="1:65" x14ac:dyDescent="0.25">
      <c r="A1221" s="68" t="str">
        <f>VLOOKUP(L1221,'Status Report'!B:CB,79,0)</f>
        <v>Heineken</v>
      </c>
      <c r="C1221">
        <v>20006108</v>
      </c>
      <c r="D1221">
        <v>3090666</v>
      </c>
      <c r="E1221" t="s">
        <v>919</v>
      </c>
      <c r="F1221" t="s">
        <v>920</v>
      </c>
      <c r="G1221" t="str">
        <f>VLOOKUP(D1221,'[2]sold to'!$A:$H,8,0)</f>
        <v>Canada</v>
      </c>
      <c r="H1221" t="str">
        <f>VLOOKUP(D1221,'[2]sold to'!$A:$I,9,0)</f>
        <v>AMERICAS</v>
      </c>
      <c r="K1221">
        <v>290</v>
      </c>
      <c r="L1221">
        <v>88023586</v>
      </c>
      <c r="M1221" t="s">
        <v>138</v>
      </c>
      <c r="N1221">
        <v>10</v>
      </c>
      <c r="P1221" t="str">
        <f>VLOOKUP(L1221,'Status Report'!B:AA,26,0)</f>
        <v>China</v>
      </c>
      <c r="Q1221" t="str">
        <f>VLOOKUP(L1221,'Status Report'!B:AB,27,0)</f>
        <v>Bar support</v>
      </c>
      <c r="R1221">
        <f>VLOOKUP(L1221,'Status Report'!B:X,23,0)</f>
        <v>100</v>
      </c>
      <c r="S1221" t="str">
        <f>VLOOKUP(L1221,'Status Report'!B:T,19,0)</f>
        <v>Asian Sourcing Link</v>
      </c>
      <c r="T1221" s="62">
        <f>VLOOKUP(L1221,'Status Report'!B:E,4,0)</f>
        <v>3</v>
      </c>
      <c r="U1221" s="19">
        <f>_xlfn.IFS(AI1221="Den Bosch",VLOOKUP(L1221,'Status Report'!B:AM,35,0),AI1221="Yantian",VLOOKUP(L1221,'Status Report'!B:AM,36,0),AI1221="",IF(H1221="Asia Pacific",VLOOKUP(L1221,'Status Report'!B:AM,36,0),VLOOKUP(L1221,'Status Report'!B:AM,35,0)),AI1221="Direct shipment",IF(H1221="Asia Pacific",VLOOKUP(L1221,'Status Report'!B:AM,36,0),VLOOKUP(L1221,'Status Report'!B:AM,35,0)))</f>
        <v>62</v>
      </c>
      <c r="V1221" s="20">
        <f t="shared" si="291"/>
        <v>620</v>
      </c>
      <c r="W1221" s="19">
        <f>_xlfn.IFS(AI1221="Den Bosch",VLOOKUP(L1221,'Status Report'!B:AM,37,0),AI1221="Yantian",VLOOKUP(L1221,'Status Report'!B:AM,38,0),AI1221="",IF(H1221="Asia Pacific",VLOOKUP(L1221,'Status Report'!B:AM,38,0),VLOOKUP(L1221,'Status Report'!B:AM,37,0)),AI1221="Direct shipment",IF(H1221="Asia Pacific",VLOOKUP(L1221,'Status Report'!B:AM,38,0),VLOOKUP(L1221,'Status Report'!B:AM,37,0)))</f>
        <v>62</v>
      </c>
      <c r="X1221" s="20">
        <f t="shared" si="292"/>
        <v>620</v>
      </c>
      <c r="Y1221" s="20">
        <f>_xlfn.IFS(AI1221="Den Bosch",VLOOKUP(L1221,'Status Report'!B:AO,39,0),AI1221="Yantian",VLOOKUP(L1221,'Status Report'!B:AO,40,0),AI1221="",IF(H1221="Asia Pacific",VLOOKUP(L1221,'Status Report'!B:AO,40,0),VLOOKUP(L1221,'Status Report'!B:AO,39,0)),AI1221="Direct shipment",IF(H1221="Asia Pacific",VLOOKUP(L1221,'Status Report'!B:AO,40,0),VLOOKUP(L1221,'Status Report'!B:AO,39,0)))</f>
        <v>0</v>
      </c>
      <c r="Z1221" s="20">
        <f t="shared" si="293"/>
        <v>0</v>
      </c>
      <c r="AA1221" s="20">
        <f t="shared" si="294"/>
        <v>620</v>
      </c>
      <c r="AB1221" s="21">
        <f>_xlfn.IFS(AI1221="Den Bosch",VLOOKUP(L1221,'Status Report'!B:AM,33,0),AI1221="Yantian",VLOOKUP(L1221,'Status Report'!B:AM,34,0),AI1221="",IF(H1221="Asia Pacific",VLOOKUP(L1221,'Status Report'!B:AM,34,0),VLOOKUP(L1221,'Status Report'!B:AM,33,0)),AI1221="Direct shipment",IF(H1221="Asia Pacific",VLOOKUP(L1221,'Status Report'!B:AM,34,0),VLOOKUP(L1221,'Status Report'!B:AM,33,0)))</f>
        <v>53.580000000000005</v>
      </c>
      <c r="AC1221" s="21">
        <f>VLOOKUP(L1221,'Status Report'!B:CE,82,0)</f>
        <v>0</v>
      </c>
      <c r="AD1221" s="21">
        <f t="shared" si="295"/>
        <v>53.580000000000005</v>
      </c>
      <c r="AE1221" s="63">
        <f>VLOOKUP(L1221,'Status Report'!B:W,20,0)</f>
        <v>61</v>
      </c>
      <c r="AF1221" s="63">
        <f>VLOOKUP(L1221,'Status Report'!B:W,21,0)</f>
        <v>20</v>
      </c>
      <c r="AG1221" s="63">
        <f>VLOOKUP(L1221,'Status Report'!B:W,22,0)</f>
        <v>16</v>
      </c>
      <c r="AH1221" s="22">
        <f t="shared" si="296"/>
        <v>0.19520000000000001</v>
      </c>
      <c r="AI1221" t="s">
        <v>990</v>
      </c>
      <c r="AK1221" s="63">
        <f>IFERROR(VLOOKUP(G1221,ASEAN!A:A,1,0),0)</f>
        <v>0</v>
      </c>
      <c r="AL1221" s="63">
        <f>IFERROR(VLOOKUP(D1221,'[3]customer specs'!$B$1:$D$65536,3,0),0)</f>
        <v>0</v>
      </c>
      <c r="AM1221" s="64">
        <f t="shared" si="297"/>
        <v>0</v>
      </c>
      <c r="AN1221" s="64">
        <f t="shared" si="298"/>
        <v>0</v>
      </c>
      <c r="AO1221" s="63"/>
      <c r="AP1221" s="63"/>
      <c r="AQ1221" s="63" t="str">
        <f t="shared" si="299"/>
        <v>no</v>
      </c>
      <c r="AR1221" s="20">
        <f t="shared" si="300"/>
        <v>535.80000000000007</v>
      </c>
      <c r="AS1221" s="63"/>
      <c r="AT1221" s="23">
        <f t="shared" si="290"/>
        <v>0.12</v>
      </c>
      <c r="AU1221" s="65">
        <f t="shared" si="301"/>
        <v>60.88636363636364</v>
      </c>
      <c r="AV1221" s="65"/>
      <c r="AW1221" s="65">
        <f t="shared" si="302"/>
        <v>608.86363636363637</v>
      </c>
      <c r="AX1221" s="65"/>
      <c r="AY1221" s="63">
        <f>VLOOKUP(L1221,'Status Report'!B:CF,81,0)</f>
        <v>0</v>
      </c>
      <c r="AZ1221" s="63" t="str">
        <f>VLOOKUP(L1221,'Status Report'!B:S,18,0)</f>
        <v>Ellina Smirnova</v>
      </c>
      <c r="BB1221" s="63">
        <f>VLOOKUP(L1221,'Status Report'!B:Z,25,0)</f>
        <v>10</v>
      </c>
      <c r="BC1221" s="63">
        <f t="shared" si="303"/>
        <v>100</v>
      </c>
      <c r="BF1221">
        <f>VLOOKUP(L1221,'Status Report'!B:CE,82,0)</f>
        <v>0</v>
      </c>
      <c r="BG1221">
        <f>VLOOKUP(L1221,'Status Report'!B:CF,83,0)</f>
        <v>0</v>
      </c>
      <c r="BH1221">
        <f>VLOOKUP(L1221,'Status Report'!B:CG,84,0)</f>
        <v>0</v>
      </c>
      <c r="BI1221" t="s">
        <v>926</v>
      </c>
      <c r="BJ1221" t="s">
        <v>795</v>
      </c>
      <c r="BM1221" s="67">
        <f t="shared" si="304"/>
        <v>184</v>
      </c>
    </row>
    <row r="1222" spans="1:65" x14ac:dyDescent="0.25">
      <c r="A1222" s="68" t="str">
        <f>VLOOKUP(L1222,'Status Report'!B:CB,79,0)</f>
        <v>Heineken</v>
      </c>
      <c r="C1222">
        <v>20006108</v>
      </c>
      <c r="D1222">
        <v>3090666</v>
      </c>
      <c r="E1222" t="s">
        <v>919</v>
      </c>
      <c r="F1222" t="s">
        <v>920</v>
      </c>
      <c r="G1222" t="str">
        <f>VLOOKUP(D1222,'[2]sold to'!$A:$H,8,0)</f>
        <v>Canada</v>
      </c>
      <c r="H1222" t="str">
        <f>VLOOKUP(D1222,'[2]sold to'!$A:$I,9,0)</f>
        <v>AMERICAS</v>
      </c>
      <c r="K1222">
        <v>300</v>
      </c>
      <c r="L1222">
        <v>88024218</v>
      </c>
      <c r="M1222" t="s">
        <v>161</v>
      </c>
      <c r="N1222">
        <v>100</v>
      </c>
      <c r="P1222" t="str">
        <f>VLOOKUP(L1222,'Status Report'!B:AA,26,0)</f>
        <v>China</v>
      </c>
      <c r="Q1222" t="str">
        <f>VLOOKUP(L1222,'Status Report'!B:AB,27,0)</f>
        <v>Bar support</v>
      </c>
      <c r="R1222">
        <f>VLOOKUP(L1222,'Status Report'!B:X,23,0)</f>
        <v>42</v>
      </c>
      <c r="S1222" t="str">
        <f>VLOOKUP(L1222,'Status Report'!B:T,19,0)</f>
        <v>Asian Sourcing Link</v>
      </c>
      <c r="T1222" s="62">
        <f>VLOOKUP(L1222,'Status Report'!B:E,4,0)</f>
        <v>3</v>
      </c>
      <c r="U1222" s="19">
        <f>_xlfn.IFS(AI1222="Den Bosch",VLOOKUP(L1222,'Status Report'!B:AM,35,0),AI1222="Yantian",VLOOKUP(L1222,'Status Report'!B:AM,36,0),AI1222="",IF(H1222="Asia Pacific",VLOOKUP(L1222,'Status Report'!B:AM,36,0),VLOOKUP(L1222,'Status Report'!B:AM,35,0)),AI1222="Direct shipment",IF(H1222="Asia Pacific",VLOOKUP(L1222,'Status Report'!B:AM,36,0),VLOOKUP(L1222,'Status Report'!B:AM,35,0)))</f>
        <v>237.29999999999998</v>
      </c>
      <c r="V1222" s="20">
        <f t="shared" si="291"/>
        <v>23730</v>
      </c>
      <c r="W1222" s="19">
        <f>_xlfn.IFS(AI1222="Den Bosch",VLOOKUP(L1222,'Status Report'!B:AM,37,0),AI1222="Yantian",VLOOKUP(L1222,'Status Report'!B:AM,38,0),AI1222="",IF(H1222="Asia Pacific",VLOOKUP(L1222,'Status Report'!B:AM,38,0),VLOOKUP(L1222,'Status Report'!B:AM,37,0)),AI1222="Direct shipment",IF(H1222="Asia Pacific",VLOOKUP(L1222,'Status Report'!B:AM,38,0),VLOOKUP(L1222,'Status Report'!B:AM,37,0)))</f>
        <v>204.84</v>
      </c>
      <c r="X1222" s="20">
        <f t="shared" si="292"/>
        <v>20484</v>
      </c>
      <c r="Y1222" s="20">
        <f>_xlfn.IFS(AI1222="Den Bosch",VLOOKUP(L1222,'Status Report'!B:AO,39,0),AI1222="Yantian",VLOOKUP(L1222,'Status Report'!B:AO,40,0),AI1222="",IF(H1222="Asia Pacific",VLOOKUP(L1222,'Status Report'!B:AO,40,0),VLOOKUP(L1222,'Status Report'!B:AO,39,0)),AI1222="Direct shipment",IF(H1222="Asia Pacific",VLOOKUP(L1222,'Status Report'!B:AO,40,0),VLOOKUP(L1222,'Status Report'!B:AO,39,0)))</f>
        <v>0</v>
      </c>
      <c r="Z1222" s="20">
        <f t="shared" si="293"/>
        <v>0</v>
      </c>
      <c r="AA1222" s="20">
        <f t="shared" si="294"/>
        <v>20484</v>
      </c>
      <c r="AB1222" s="21">
        <f>_xlfn.IFS(AI1222="Den Bosch",VLOOKUP(L1222,'Status Report'!B:AM,33,0),AI1222="Yantian",VLOOKUP(L1222,'Status Report'!B:AM,34,0),AI1222="",IF(H1222="Asia Pacific",VLOOKUP(L1222,'Status Report'!B:AM,34,0),VLOOKUP(L1222,'Status Report'!B:AM,33,0)),AI1222="Direct shipment",IF(H1222="Asia Pacific",VLOOKUP(L1222,'Status Report'!B:AM,34,0),VLOOKUP(L1222,'Status Report'!B:AM,33,0)))</f>
        <v>168.26400000000001</v>
      </c>
      <c r="AC1222" s="21">
        <f>VLOOKUP(L1222,'Status Report'!B:CE,82,0)</f>
        <v>0</v>
      </c>
      <c r="AD1222" s="21">
        <f t="shared" si="295"/>
        <v>168.26400000000001</v>
      </c>
      <c r="AE1222" s="63">
        <f>VLOOKUP(L1222,'Status Report'!B:W,20,0)</f>
        <v>42</v>
      </c>
      <c r="AF1222" s="63">
        <f>VLOOKUP(L1222,'Status Report'!B:W,21,0)</f>
        <v>35</v>
      </c>
      <c r="AG1222" s="63">
        <f>VLOOKUP(L1222,'Status Report'!B:W,22,0)</f>
        <v>35</v>
      </c>
      <c r="AH1222" s="22">
        <f t="shared" si="296"/>
        <v>5.1449999999999996</v>
      </c>
      <c r="AI1222" t="s">
        <v>990</v>
      </c>
      <c r="AK1222" s="63">
        <f>IFERROR(VLOOKUP(G1222,ASEAN!A:A,1,0),0)</f>
        <v>0</v>
      </c>
      <c r="AL1222" s="63">
        <f>IFERROR(VLOOKUP(D1222,'[3]customer specs'!$B$1:$D$65536,3,0),0)</f>
        <v>0</v>
      </c>
      <c r="AM1222" s="64">
        <f t="shared" si="297"/>
        <v>3246</v>
      </c>
      <c r="AN1222" s="64">
        <f t="shared" si="298"/>
        <v>0</v>
      </c>
      <c r="AO1222" s="63"/>
      <c r="AP1222" s="63"/>
      <c r="AQ1222" s="63" t="str">
        <f t="shared" si="299"/>
        <v>yes</v>
      </c>
      <c r="AR1222" s="20">
        <f t="shared" si="300"/>
        <v>16826.400000000001</v>
      </c>
      <c r="AS1222" s="63"/>
      <c r="AT1222" s="23">
        <f t="shared" si="290"/>
        <v>0.12</v>
      </c>
      <c r="AU1222" s="65">
        <f t="shared" si="301"/>
        <v>191.20909090909092</v>
      </c>
      <c r="AV1222" s="65"/>
      <c r="AW1222" s="65">
        <f t="shared" si="302"/>
        <v>19120.909090909092</v>
      </c>
      <c r="AX1222" s="65"/>
      <c r="AY1222" s="63">
        <f>VLOOKUP(L1222,'Status Report'!B:CF,81,0)</f>
        <v>0</v>
      </c>
      <c r="AZ1222" s="63" t="str">
        <f>VLOOKUP(L1222,'Status Report'!B:S,18,0)</f>
        <v>Ellina Smirnova</v>
      </c>
      <c r="BB1222" s="63">
        <f>VLOOKUP(L1222,'Status Report'!B:Z,25,0)</f>
        <v>6</v>
      </c>
      <c r="BC1222" s="63">
        <f t="shared" si="303"/>
        <v>600</v>
      </c>
      <c r="BF1222">
        <f>VLOOKUP(L1222,'Status Report'!B:CE,82,0)</f>
        <v>0</v>
      </c>
      <c r="BG1222">
        <f>VLOOKUP(L1222,'Status Report'!B:CF,83,0)</f>
        <v>0</v>
      </c>
      <c r="BH1222">
        <f>VLOOKUP(L1222,'Status Report'!B:CG,84,0)</f>
        <v>0</v>
      </c>
      <c r="BI1222" t="s">
        <v>926</v>
      </c>
      <c r="BJ1222" t="s">
        <v>795</v>
      </c>
      <c r="BM1222" s="67">
        <f t="shared" si="304"/>
        <v>203</v>
      </c>
    </row>
    <row r="1223" spans="1:65" x14ac:dyDescent="0.25">
      <c r="A1223" s="68" t="str">
        <f>VLOOKUP(L1223,'Status Report'!B:CB,79,0)</f>
        <v>Heineken</v>
      </c>
      <c r="C1223">
        <v>20006108</v>
      </c>
      <c r="D1223">
        <v>3090666</v>
      </c>
      <c r="E1223" t="s">
        <v>919</v>
      </c>
      <c r="F1223" t="s">
        <v>920</v>
      </c>
      <c r="G1223" t="str">
        <f>VLOOKUP(D1223,'[2]sold to'!$A:$H,8,0)</f>
        <v>Canada</v>
      </c>
      <c r="H1223" t="str">
        <f>VLOOKUP(D1223,'[2]sold to'!$A:$I,9,0)</f>
        <v>AMERICAS</v>
      </c>
      <c r="K1223">
        <v>310</v>
      </c>
      <c r="L1223">
        <v>88026702</v>
      </c>
      <c r="M1223" t="s">
        <v>829</v>
      </c>
      <c r="N1223">
        <v>15</v>
      </c>
      <c r="P1223" t="str">
        <f>VLOOKUP(L1223,'Status Report'!B:AA,26,0)</f>
        <v>China</v>
      </c>
      <c r="Q1223" t="str">
        <f>VLOOKUP(L1223,'Status Report'!B:AB,27,0)</f>
        <v>Indoor signs</v>
      </c>
      <c r="R1223">
        <f>VLOOKUP(L1223,'Status Report'!B:X,23,0)</f>
        <v>100</v>
      </c>
      <c r="S1223" t="str">
        <f>VLOOKUP(L1223,'Status Report'!B:T,19,0)</f>
        <v>Dekkers Visual Communication B.v.</v>
      </c>
      <c r="T1223" s="62">
        <f>VLOOKUP(L1223,'Status Report'!B:E,4,0)</f>
        <v>3</v>
      </c>
      <c r="U1223" s="19">
        <f>_xlfn.IFS(AI1223="Den Bosch",VLOOKUP(L1223,'Status Report'!B:AM,35,0),AI1223="Yantian",VLOOKUP(L1223,'Status Report'!B:AM,36,0),AI1223="",IF(H1223="Asia Pacific",VLOOKUP(L1223,'Status Report'!B:AM,36,0),VLOOKUP(L1223,'Status Report'!B:AM,35,0)),AI1223="Direct shipment",IF(H1223="Asia Pacific",VLOOKUP(L1223,'Status Report'!B:AM,36,0),VLOOKUP(L1223,'Status Report'!B:AM,35,0)))</f>
        <v>223.1</v>
      </c>
      <c r="V1223" s="20">
        <f t="shared" si="291"/>
        <v>3346.5</v>
      </c>
      <c r="W1223" s="19">
        <f>_xlfn.IFS(AI1223="Den Bosch",VLOOKUP(L1223,'Status Report'!B:AM,37,0),AI1223="Yantian",VLOOKUP(L1223,'Status Report'!B:AM,38,0),AI1223="",IF(H1223="Asia Pacific",VLOOKUP(L1223,'Status Report'!B:AM,38,0),VLOOKUP(L1223,'Status Report'!B:AM,37,0)),AI1223="Direct shipment",IF(H1223="Asia Pacific",VLOOKUP(L1223,'Status Report'!B:AM,38,0),VLOOKUP(L1223,'Status Report'!B:AM,37,0)))</f>
        <v>210.36</v>
      </c>
      <c r="X1223" s="20">
        <f t="shared" si="292"/>
        <v>3155.4</v>
      </c>
      <c r="Y1223" s="20">
        <f>_xlfn.IFS(AI1223="Den Bosch",VLOOKUP(L1223,'Status Report'!B:AO,39,0),AI1223="Yantian",VLOOKUP(L1223,'Status Report'!B:AO,40,0),AI1223="",IF(H1223="Asia Pacific",VLOOKUP(L1223,'Status Report'!B:AO,40,0),VLOOKUP(L1223,'Status Report'!B:AO,39,0)),AI1223="Direct shipment",IF(H1223="Asia Pacific",VLOOKUP(L1223,'Status Report'!B:AO,40,0),VLOOKUP(L1223,'Status Report'!B:AO,39,0)))</f>
        <v>0</v>
      </c>
      <c r="Z1223" s="20">
        <f t="shared" si="293"/>
        <v>0</v>
      </c>
      <c r="AA1223" s="20">
        <f t="shared" si="294"/>
        <v>3155.4</v>
      </c>
      <c r="AB1223" s="21">
        <f>_xlfn.IFS(AI1223="Den Bosch",VLOOKUP(L1223,'Status Report'!B:AM,33,0),AI1223="Yantian",VLOOKUP(L1223,'Status Report'!B:AM,34,0),AI1223="",IF(H1223="Asia Pacific",VLOOKUP(L1223,'Status Report'!B:AM,34,0),VLOOKUP(L1223,'Status Report'!B:AM,33,0)),AI1223="Direct shipment",IF(H1223="Asia Pacific",VLOOKUP(L1223,'Status Report'!B:AM,34,0),VLOOKUP(L1223,'Status Report'!B:AM,33,0)))</f>
        <v>181.92120000000003</v>
      </c>
      <c r="AC1223" s="21">
        <f>VLOOKUP(L1223,'Status Report'!B:CE,82,0)</f>
        <v>0</v>
      </c>
      <c r="AD1223" s="21">
        <f t="shared" si="295"/>
        <v>181.92120000000003</v>
      </c>
      <c r="AE1223" s="63">
        <f>VLOOKUP(L1223,'Status Report'!B:W,20,0)</f>
        <v>79</v>
      </c>
      <c r="AF1223" s="63">
        <f>VLOOKUP(L1223,'Status Report'!B:W,21,0)</f>
        <v>10</v>
      </c>
      <c r="AG1223" s="63">
        <f>VLOOKUP(L1223,'Status Report'!B:W,22,0)</f>
        <v>51</v>
      </c>
      <c r="AH1223" s="22">
        <f t="shared" si="296"/>
        <v>0.60435000000000005</v>
      </c>
      <c r="AI1223" t="s">
        <v>990</v>
      </c>
      <c r="AK1223" s="63">
        <f>IFERROR(VLOOKUP(G1223,ASEAN!A:A,1,0),0)</f>
        <v>0</v>
      </c>
      <c r="AL1223" s="63">
        <f>IFERROR(VLOOKUP(D1223,'[3]customer specs'!$B$1:$D$65536,3,0),0)</f>
        <v>0</v>
      </c>
      <c r="AM1223" s="64">
        <f t="shared" si="297"/>
        <v>191.09999999999991</v>
      </c>
      <c r="AN1223" s="64">
        <f t="shared" si="298"/>
        <v>0</v>
      </c>
      <c r="AO1223" s="63"/>
      <c r="AP1223" s="63"/>
      <c r="AQ1223" s="63" t="str">
        <f t="shared" si="299"/>
        <v>no</v>
      </c>
      <c r="AR1223" s="20">
        <f t="shared" si="300"/>
        <v>2728.8180000000002</v>
      </c>
      <c r="AS1223" s="63"/>
      <c r="AT1223" s="23">
        <f t="shared" si="290"/>
        <v>0.12</v>
      </c>
      <c r="AU1223" s="65">
        <f t="shared" si="301"/>
        <v>206.72863636363638</v>
      </c>
      <c r="AV1223" s="65"/>
      <c r="AW1223" s="65">
        <f t="shared" si="302"/>
        <v>3100.9295454545459</v>
      </c>
      <c r="AX1223" s="65"/>
      <c r="AY1223" s="63">
        <f>VLOOKUP(L1223,'Status Report'!B:CF,81,0)</f>
        <v>0</v>
      </c>
      <c r="AZ1223" s="63" t="str">
        <f>VLOOKUP(L1223,'Status Report'!B:S,18,0)</f>
        <v>Ludmilla Zarybnicka</v>
      </c>
      <c r="BB1223" s="63">
        <f>VLOOKUP(L1223,'Status Report'!B:Z,25,0)</f>
        <v>1</v>
      </c>
      <c r="BC1223" s="63">
        <f t="shared" si="303"/>
        <v>15</v>
      </c>
      <c r="BF1223">
        <f>VLOOKUP(L1223,'Status Report'!B:CE,82,0)</f>
        <v>0</v>
      </c>
      <c r="BG1223">
        <f>VLOOKUP(L1223,'Status Report'!B:CF,83,0)</f>
        <v>0</v>
      </c>
      <c r="BH1223">
        <f>VLOOKUP(L1223,'Status Report'!B:CG,84,0)</f>
        <v>0</v>
      </c>
      <c r="BI1223" t="s">
        <v>926</v>
      </c>
      <c r="BJ1223" t="s">
        <v>795</v>
      </c>
      <c r="BM1223" s="67">
        <f t="shared" si="304"/>
        <v>271</v>
      </c>
    </row>
    <row r="1224" spans="1:65" x14ac:dyDescent="0.25">
      <c r="A1224" s="68" t="str">
        <f>VLOOKUP(L1224,'Status Report'!B:CB,79,0)</f>
        <v>Heineken</v>
      </c>
      <c r="C1224">
        <v>20006108</v>
      </c>
      <c r="D1224">
        <v>3090666</v>
      </c>
      <c r="E1224" t="s">
        <v>919</v>
      </c>
      <c r="F1224" t="s">
        <v>920</v>
      </c>
      <c r="G1224" t="str">
        <f>VLOOKUP(D1224,'[2]sold to'!$A:$H,8,0)</f>
        <v>Canada</v>
      </c>
      <c r="H1224" t="str">
        <f>VLOOKUP(D1224,'[2]sold to'!$A:$I,9,0)</f>
        <v>AMERICAS</v>
      </c>
      <c r="K1224">
        <v>320</v>
      </c>
      <c r="L1224">
        <v>88027327</v>
      </c>
      <c r="M1224" t="s">
        <v>922</v>
      </c>
      <c r="N1224">
        <v>25</v>
      </c>
      <c r="P1224" t="str">
        <f>VLOOKUP(L1224,'Status Report'!B:AA,26,0)</f>
        <v>China</v>
      </c>
      <c r="Q1224" t="str">
        <f>VLOOKUP(L1224,'Status Report'!B:AB,27,0)</f>
        <v>Indoor signs</v>
      </c>
      <c r="R1224">
        <f>VLOOKUP(L1224,'Status Report'!B:X,23,0)</f>
        <v>334</v>
      </c>
      <c r="S1224" t="str">
        <f>VLOOKUP(L1224,'Status Report'!B:T,19,0)</f>
        <v>Miles Promocean</v>
      </c>
      <c r="T1224" s="62">
        <f>VLOOKUP(L1224,'Status Report'!B:E,4,0)</f>
        <v>1</v>
      </c>
      <c r="U1224" s="19">
        <f>_xlfn.IFS(AI1224="Den Bosch",VLOOKUP(L1224,'Status Report'!B:AM,35,0),AI1224="Yantian",VLOOKUP(L1224,'Status Report'!B:AM,36,0),AI1224="",IF(H1224="Asia Pacific",VLOOKUP(L1224,'Status Report'!B:AM,36,0),VLOOKUP(L1224,'Status Report'!B:AM,35,0)),AI1224="Direct shipment",IF(H1224="Asia Pacific",VLOOKUP(L1224,'Status Report'!B:AM,36,0),VLOOKUP(L1224,'Status Report'!B:AM,35,0)))</f>
        <v>25.68</v>
      </c>
      <c r="V1224" s="20">
        <f t="shared" si="291"/>
        <v>642</v>
      </c>
      <c r="W1224" s="19">
        <f>_xlfn.IFS(AI1224="Den Bosch",VLOOKUP(L1224,'Status Report'!B:AM,37,0),AI1224="Yantian",VLOOKUP(L1224,'Status Report'!B:AM,38,0),AI1224="",IF(H1224="Asia Pacific",VLOOKUP(L1224,'Status Report'!B:AM,38,0),VLOOKUP(L1224,'Status Report'!B:AM,37,0)),AI1224="Direct shipment",IF(H1224="Asia Pacific",VLOOKUP(L1224,'Status Report'!B:AM,38,0),VLOOKUP(L1224,'Status Report'!B:AM,37,0)))</f>
        <v>25.68</v>
      </c>
      <c r="X1224" s="20">
        <f t="shared" si="292"/>
        <v>642</v>
      </c>
      <c r="Y1224" s="20">
        <f>_xlfn.IFS(AI1224="Den Bosch",VLOOKUP(L1224,'Status Report'!B:AO,39,0),AI1224="Yantian",VLOOKUP(L1224,'Status Report'!B:AO,40,0),AI1224="",IF(H1224="Asia Pacific",VLOOKUP(L1224,'Status Report'!B:AO,40,0),VLOOKUP(L1224,'Status Report'!B:AO,39,0)),AI1224="Direct shipment",IF(H1224="Asia Pacific",VLOOKUP(L1224,'Status Report'!B:AO,40,0),VLOOKUP(L1224,'Status Report'!B:AO,39,0)))</f>
        <v>0</v>
      </c>
      <c r="Z1224" s="20">
        <f t="shared" si="293"/>
        <v>0</v>
      </c>
      <c r="AA1224" s="20">
        <f t="shared" si="294"/>
        <v>642</v>
      </c>
      <c r="AB1224" s="21">
        <f>_xlfn.IFS(AI1224="Den Bosch",VLOOKUP(L1224,'Status Report'!B:AM,33,0),AI1224="Yantian",VLOOKUP(L1224,'Status Report'!B:AM,34,0),AI1224="",IF(H1224="Asia Pacific",VLOOKUP(L1224,'Status Report'!B:AM,34,0),VLOOKUP(L1224,'Status Report'!B:AM,33,0)),AI1224="Direct shipment",IF(H1224="Asia Pacific",VLOOKUP(L1224,'Status Report'!B:AM,34,0),VLOOKUP(L1224,'Status Report'!B:AM,33,0)))</f>
        <v>22.207200000000004</v>
      </c>
      <c r="AC1224" s="21">
        <f>VLOOKUP(L1224,'Status Report'!B:CE,82,0)</f>
        <v>0</v>
      </c>
      <c r="AD1224" s="21">
        <f t="shared" si="295"/>
        <v>22.207200000000004</v>
      </c>
      <c r="AE1224" s="63">
        <f>VLOOKUP(L1224,'Status Report'!B:W,20,0)</f>
        <v>62</v>
      </c>
      <c r="AF1224" s="63">
        <f>VLOOKUP(L1224,'Status Report'!B:W,21,0)</f>
        <v>4</v>
      </c>
      <c r="AG1224" s="63">
        <f>VLOOKUP(L1224,'Status Report'!B:W,22,0)</f>
        <v>49</v>
      </c>
      <c r="AH1224" s="22">
        <f t="shared" si="296"/>
        <v>0.30380000000000001</v>
      </c>
      <c r="AK1224" s="63">
        <f>IFERROR(VLOOKUP(G1224,ASEAN!A:A,1,0),0)</f>
        <v>0</v>
      </c>
      <c r="AL1224" s="63">
        <f>IFERROR(VLOOKUP(D1224,'[3]customer specs'!$B$1:$D$65536,3,0),0)</f>
        <v>0</v>
      </c>
      <c r="AM1224" s="64">
        <f t="shared" si="297"/>
        <v>0</v>
      </c>
      <c r="AN1224" s="64">
        <f t="shared" si="298"/>
        <v>0</v>
      </c>
      <c r="AO1224" s="63"/>
      <c r="AP1224" s="63"/>
      <c r="AQ1224" s="63" t="str">
        <f t="shared" si="299"/>
        <v>no</v>
      </c>
      <c r="AR1224" s="20">
        <f t="shared" si="300"/>
        <v>555.18000000000006</v>
      </c>
      <c r="AS1224" s="63"/>
      <c r="AT1224" s="23">
        <f t="shared" si="290"/>
        <v>0.12</v>
      </c>
      <c r="AU1224" s="65">
        <f t="shared" si="301"/>
        <v>25.235454545454548</v>
      </c>
      <c r="AV1224" s="65"/>
      <c r="AW1224" s="65">
        <f t="shared" si="302"/>
        <v>630.88636363636374</v>
      </c>
      <c r="AX1224" s="65"/>
      <c r="AY1224" s="63">
        <f>VLOOKUP(L1224,'Status Report'!B:CF,81,0)</f>
        <v>0</v>
      </c>
      <c r="AZ1224" s="63" t="str">
        <f>VLOOKUP(L1224,'Status Report'!B:S,18,0)</f>
        <v xml:space="preserve">Konstantinos Zoupanos </v>
      </c>
      <c r="BB1224" s="63">
        <f>VLOOKUP(L1224,'Status Report'!B:Z,25,0)</f>
        <v>3</v>
      </c>
      <c r="BC1224" s="63">
        <f t="shared" si="303"/>
        <v>75</v>
      </c>
      <c r="BF1224">
        <f>VLOOKUP(L1224,'Status Report'!B:CE,82,0)</f>
        <v>0</v>
      </c>
      <c r="BG1224">
        <f>VLOOKUP(L1224,'Status Report'!B:CF,83,0)</f>
        <v>0</v>
      </c>
      <c r="BH1224">
        <f>VLOOKUP(L1224,'Status Report'!B:CG,84,0)</f>
        <v>0</v>
      </c>
      <c r="BI1224" t="s">
        <v>926</v>
      </c>
      <c r="BJ1224" t="s">
        <v>795</v>
      </c>
      <c r="BM1224" s="67">
        <f t="shared" si="304"/>
        <v>25</v>
      </c>
    </row>
    <row r="1225" spans="1:65" x14ac:dyDescent="0.25">
      <c r="A1225" s="68" t="str">
        <f>VLOOKUP(L1225,'Status Report'!B:CB,79,0)</f>
        <v>Heineken</v>
      </c>
      <c r="C1225">
        <v>20006108</v>
      </c>
      <c r="D1225">
        <v>3090666</v>
      </c>
      <c r="E1225" t="s">
        <v>919</v>
      </c>
      <c r="F1225" t="s">
        <v>920</v>
      </c>
      <c r="G1225" t="str">
        <f>VLOOKUP(D1225,'[2]sold to'!$A:$H,8,0)</f>
        <v>Canada</v>
      </c>
      <c r="H1225" t="str">
        <f>VLOOKUP(D1225,'[2]sold to'!$A:$I,9,0)</f>
        <v>AMERICAS</v>
      </c>
      <c r="K1225">
        <v>330</v>
      </c>
      <c r="L1225">
        <v>88027213</v>
      </c>
      <c r="M1225" t="s">
        <v>513</v>
      </c>
      <c r="N1225">
        <v>10</v>
      </c>
      <c r="P1225" t="str">
        <f>VLOOKUP(L1225,'Status Report'!B:AA,26,0)</f>
        <v>China</v>
      </c>
      <c r="Q1225" t="str">
        <f>VLOOKUP(L1225,'Status Report'!B:AB,27,0)</f>
        <v>Indoor signs</v>
      </c>
      <c r="R1225">
        <f>VLOOKUP(L1225,'Status Report'!B:X,23,0)</f>
        <v>100</v>
      </c>
      <c r="S1225" t="str">
        <f>VLOOKUP(L1225,'Status Report'!B:T,19,0)</f>
        <v>Dekkers Visual Communication B.v.</v>
      </c>
      <c r="T1225" s="62">
        <f>VLOOKUP(L1225,'Status Report'!B:E,4,0)</f>
        <v>3</v>
      </c>
      <c r="U1225" s="19">
        <f>_xlfn.IFS(AI1225="Den Bosch",VLOOKUP(L1225,'Status Report'!B:AM,35,0),AI1225="Yantian",VLOOKUP(L1225,'Status Report'!B:AM,36,0),AI1225="",IF(H1225="Asia Pacific",VLOOKUP(L1225,'Status Report'!B:AM,36,0),VLOOKUP(L1225,'Status Report'!B:AM,35,0)),AI1225="Direct shipment",IF(H1225="Asia Pacific",VLOOKUP(L1225,'Status Report'!B:AM,36,0),VLOOKUP(L1225,'Status Report'!B:AM,35,0)))</f>
        <v>27.68</v>
      </c>
      <c r="V1225" s="20">
        <f t="shared" si="291"/>
        <v>276.8</v>
      </c>
      <c r="W1225" s="19">
        <f>_xlfn.IFS(AI1225="Den Bosch",VLOOKUP(L1225,'Status Report'!B:AM,37,0),AI1225="Yantian",VLOOKUP(L1225,'Status Report'!B:AM,38,0),AI1225="",IF(H1225="Asia Pacific",VLOOKUP(L1225,'Status Report'!B:AM,38,0),VLOOKUP(L1225,'Status Report'!B:AM,37,0)),AI1225="Direct shipment",IF(H1225="Asia Pacific",VLOOKUP(L1225,'Status Report'!B:AM,38,0),VLOOKUP(L1225,'Status Report'!B:AM,37,0)))</f>
        <v>27.68</v>
      </c>
      <c r="X1225" s="20">
        <f t="shared" si="292"/>
        <v>276.8</v>
      </c>
      <c r="Y1225" s="20">
        <f>_xlfn.IFS(AI1225="Den Bosch",VLOOKUP(L1225,'Status Report'!B:AO,39,0),AI1225="Yantian",VLOOKUP(L1225,'Status Report'!B:AO,40,0),AI1225="",IF(H1225="Asia Pacific",VLOOKUP(L1225,'Status Report'!B:AO,40,0),VLOOKUP(L1225,'Status Report'!B:AO,39,0)),AI1225="Direct shipment",IF(H1225="Asia Pacific",VLOOKUP(L1225,'Status Report'!B:AO,40,0),VLOOKUP(L1225,'Status Report'!B:AO,39,0)))</f>
        <v>0</v>
      </c>
      <c r="Z1225" s="20">
        <f t="shared" si="293"/>
        <v>0</v>
      </c>
      <c r="AA1225" s="20">
        <f t="shared" si="294"/>
        <v>276.8</v>
      </c>
      <c r="AB1225" s="21">
        <f>_xlfn.IFS(AI1225="Den Bosch",VLOOKUP(L1225,'Status Report'!B:AM,33,0),AI1225="Yantian",VLOOKUP(L1225,'Status Report'!B:AM,34,0),AI1225="",IF(H1225="Asia Pacific",VLOOKUP(L1225,'Status Report'!B:AM,34,0),VLOOKUP(L1225,'Status Report'!B:AM,33,0)),AI1225="Direct shipment",IF(H1225="Asia Pacific",VLOOKUP(L1225,'Status Report'!B:AM,34,0),VLOOKUP(L1225,'Status Report'!B:AM,33,0)))</f>
        <v>23.94</v>
      </c>
      <c r="AC1225" s="21">
        <f>VLOOKUP(L1225,'Status Report'!B:CE,82,0)</f>
        <v>0</v>
      </c>
      <c r="AD1225" s="21">
        <f t="shared" si="295"/>
        <v>23.94</v>
      </c>
      <c r="AE1225" s="63">
        <f>VLOOKUP(L1225,'Status Report'!B:W,20,0)</f>
        <v>7</v>
      </c>
      <c r="AF1225" s="63">
        <f>VLOOKUP(L1225,'Status Report'!B:W,21,0)</f>
        <v>7</v>
      </c>
      <c r="AG1225" s="63">
        <f>VLOOKUP(L1225,'Status Report'!B:W,22,0)</f>
        <v>25</v>
      </c>
      <c r="AH1225" s="22">
        <f t="shared" si="296"/>
        <v>1.225E-2</v>
      </c>
      <c r="AI1225" t="s">
        <v>990</v>
      </c>
      <c r="AK1225" s="63">
        <f>IFERROR(VLOOKUP(G1225,ASEAN!A:A,1,0),0)</f>
        <v>0</v>
      </c>
      <c r="AL1225" s="63">
        <f>IFERROR(VLOOKUP(D1225,'[3]customer specs'!$B$1:$D$65536,3,0),0)</f>
        <v>0</v>
      </c>
      <c r="AM1225" s="64">
        <f t="shared" si="297"/>
        <v>0</v>
      </c>
      <c r="AN1225" s="64">
        <f t="shared" si="298"/>
        <v>0</v>
      </c>
      <c r="AO1225" s="63"/>
      <c r="AP1225" s="63"/>
      <c r="AQ1225" s="63" t="str">
        <f t="shared" si="299"/>
        <v>no</v>
      </c>
      <c r="AR1225" s="20">
        <f t="shared" si="300"/>
        <v>239.4</v>
      </c>
      <c r="AS1225" s="63"/>
      <c r="AT1225" s="23">
        <f t="shared" si="290"/>
        <v>0.12</v>
      </c>
      <c r="AU1225" s="65">
        <f t="shared" si="301"/>
        <v>27.204545454545457</v>
      </c>
      <c r="AV1225" s="65"/>
      <c r="AW1225" s="65">
        <f t="shared" si="302"/>
        <v>272.04545454545456</v>
      </c>
      <c r="AX1225" s="65"/>
      <c r="AY1225" s="63">
        <f>VLOOKUP(L1225,'Status Report'!B:CF,81,0)</f>
        <v>0</v>
      </c>
      <c r="AZ1225" s="63" t="str">
        <f>VLOOKUP(L1225,'Status Report'!B:S,18,0)</f>
        <v>Ludmilla Zarybnicka</v>
      </c>
      <c r="BB1225" s="63">
        <f>VLOOKUP(L1225,'Status Report'!B:Z,25,0)</f>
        <v>1</v>
      </c>
      <c r="BC1225" s="63">
        <f t="shared" si="303"/>
        <v>10</v>
      </c>
      <c r="BF1225">
        <f>VLOOKUP(L1225,'Status Report'!B:CE,82,0)</f>
        <v>0</v>
      </c>
      <c r="BG1225">
        <f>VLOOKUP(L1225,'Status Report'!B:CF,83,0)</f>
        <v>0</v>
      </c>
      <c r="BH1225">
        <f>VLOOKUP(L1225,'Status Report'!B:CG,84,0)</f>
        <v>0</v>
      </c>
      <c r="BI1225" t="s">
        <v>926</v>
      </c>
      <c r="BJ1225" t="s">
        <v>795</v>
      </c>
      <c r="BM1225" s="67">
        <f t="shared" si="304"/>
        <v>95</v>
      </c>
    </row>
    <row r="1226" spans="1:65" x14ac:dyDescent="0.25">
      <c r="A1226" s="68" t="str">
        <f>VLOOKUP(L1226,'Status Report'!B:CB,79,0)</f>
        <v>Heineken</v>
      </c>
      <c r="C1226">
        <v>20006108</v>
      </c>
      <c r="D1226">
        <v>3090666</v>
      </c>
      <c r="E1226" t="s">
        <v>919</v>
      </c>
      <c r="F1226" t="s">
        <v>920</v>
      </c>
      <c r="G1226" t="str">
        <f>VLOOKUP(D1226,'[2]sold to'!$A:$H,8,0)</f>
        <v>Canada</v>
      </c>
      <c r="H1226" t="str">
        <f>VLOOKUP(D1226,'[2]sold to'!$A:$I,9,0)</f>
        <v>AMERICAS</v>
      </c>
      <c r="K1226">
        <v>340</v>
      </c>
      <c r="L1226">
        <v>88027215</v>
      </c>
      <c r="M1226" t="s">
        <v>515</v>
      </c>
      <c r="N1226">
        <v>10</v>
      </c>
      <c r="P1226" t="str">
        <f>VLOOKUP(L1226,'Status Report'!B:AA,26,0)</f>
        <v>China</v>
      </c>
      <c r="Q1226" t="str">
        <f>VLOOKUP(L1226,'Status Report'!B:AB,27,0)</f>
        <v>Indoor signs</v>
      </c>
      <c r="R1226">
        <f>VLOOKUP(L1226,'Status Report'!B:X,23,0)</f>
        <v>100</v>
      </c>
      <c r="S1226" t="str">
        <f>VLOOKUP(L1226,'Status Report'!B:T,19,0)</f>
        <v>Dekkers Visual Communication B.v.</v>
      </c>
      <c r="T1226" s="62">
        <f>VLOOKUP(L1226,'Status Report'!B:E,4,0)</f>
        <v>3</v>
      </c>
      <c r="U1226" s="19">
        <f>_xlfn.IFS(AI1226="Den Bosch",VLOOKUP(L1226,'Status Report'!B:AM,35,0),AI1226="Yantian",VLOOKUP(L1226,'Status Report'!B:AM,36,0),AI1226="",IF(H1226="Asia Pacific",VLOOKUP(L1226,'Status Report'!B:AM,36,0),VLOOKUP(L1226,'Status Report'!B:AM,35,0)),AI1226="Direct shipment",IF(H1226="Asia Pacific",VLOOKUP(L1226,'Status Report'!B:AM,36,0),VLOOKUP(L1226,'Status Report'!B:AM,35,0)))</f>
        <v>286.05</v>
      </c>
      <c r="V1226" s="20">
        <f t="shared" si="291"/>
        <v>2860.5</v>
      </c>
      <c r="W1226" s="19">
        <f>_xlfn.IFS(AI1226="Den Bosch",VLOOKUP(L1226,'Status Report'!B:AM,37,0),AI1226="Yantian",VLOOKUP(L1226,'Status Report'!B:AM,38,0),AI1226="",IF(H1226="Asia Pacific",VLOOKUP(L1226,'Status Report'!B:AM,38,0),VLOOKUP(L1226,'Status Report'!B:AM,37,0)),AI1226="Direct shipment",IF(H1226="Asia Pacific",VLOOKUP(L1226,'Status Report'!B:AM,38,0),VLOOKUP(L1226,'Status Report'!B:AM,37,0)))</f>
        <v>286.05</v>
      </c>
      <c r="X1226" s="20">
        <f t="shared" si="292"/>
        <v>2860.5</v>
      </c>
      <c r="Y1226" s="20">
        <f>_xlfn.IFS(AI1226="Den Bosch",VLOOKUP(L1226,'Status Report'!B:AO,39,0),AI1226="Yantian",VLOOKUP(L1226,'Status Report'!B:AO,40,0),AI1226="",IF(H1226="Asia Pacific",VLOOKUP(L1226,'Status Report'!B:AO,40,0),VLOOKUP(L1226,'Status Report'!B:AO,39,0)),AI1226="Direct shipment",IF(H1226="Asia Pacific",VLOOKUP(L1226,'Status Report'!B:AO,40,0),VLOOKUP(L1226,'Status Report'!B:AO,39,0)))</f>
        <v>0</v>
      </c>
      <c r="Z1226" s="20">
        <f t="shared" si="293"/>
        <v>0</v>
      </c>
      <c r="AA1226" s="20">
        <f t="shared" si="294"/>
        <v>2860.5</v>
      </c>
      <c r="AB1226" s="21">
        <f>_xlfn.IFS(AI1226="Den Bosch",VLOOKUP(L1226,'Status Report'!B:AM,33,0),AI1226="Yantian",VLOOKUP(L1226,'Status Report'!B:AM,34,0),AI1226="",IF(H1226="Asia Pacific",VLOOKUP(L1226,'Status Report'!B:AM,34,0),VLOOKUP(L1226,'Status Report'!B:AM,33,0)),AI1226="Direct shipment",IF(H1226="Asia Pacific",VLOOKUP(L1226,'Status Report'!B:AM,34,0),VLOOKUP(L1226,'Status Report'!B:AM,33,0)))</f>
        <v>247.38000000000002</v>
      </c>
      <c r="AC1226" s="21">
        <f>VLOOKUP(L1226,'Status Report'!B:CE,82,0)</f>
        <v>0</v>
      </c>
      <c r="AD1226" s="21">
        <f t="shared" si="295"/>
        <v>247.38000000000002</v>
      </c>
      <c r="AE1226" s="63">
        <f>VLOOKUP(L1226,'Status Report'!B:W,20,0)</f>
        <v>39</v>
      </c>
      <c r="AF1226" s="63">
        <f>VLOOKUP(L1226,'Status Report'!B:W,21,0)</f>
        <v>24</v>
      </c>
      <c r="AG1226" s="63">
        <f>VLOOKUP(L1226,'Status Report'!B:W,22,0)</f>
        <v>26</v>
      </c>
      <c r="AH1226" s="22">
        <f t="shared" si="296"/>
        <v>0.24335999999999999</v>
      </c>
      <c r="AI1226" t="s">
        <v>990</v>
      </c>
      <c r="AK1226" s="63">
        <f>IFERROR(VLOOKUP(G1226,ASEAN!A:A,1,0),0)</f>
        <v>0</v>
      </c>
      <c r="AL1226" s="63">
        <f>IFERROR(VLOOKUP(D1226,'[3]customer specs'!$B$1:$D$65536,3,0),0)</f>
        <v>0</v>
      </c>
      <c r="AM1226" s="64">
        <f t="shared" si="297"/>
        <v>0</v>
      </c>
      <c r="AN1226" s="64">
        <f t="shared" si="298"/>
        <v>0</v>
      </c>
      <c r="AO1226" s="63"/>
      <c r="AP1226" s="63"/>
      <c r="AQ1226" s="63" t="str">
        <f t="shared" si="299"/>
        <v>no</v>
      </c>
      <c r="AR1226" s="20">
        <f t="shared" si="300"/>
        <v>2473.8000000000002</v>
      </c>
      <c r="AS1226" s="63"/>
      <c r="AT1226" s="23">
        <f t="shared" si="290"/>
        <v>0.12</v>
      </c>
      <c r="AU1226" s="65">
        <f t="shared" si="301"/>
        <v>281.11363636363637</v>
      </c>
      <c r="AV1226" s="65"/>
      <c r="AW1226" s="65">
        <f t="shared" si="302"/>
        <v>2811.136363636364</v>
      </c>
      <c r="AX1226" s="65"/>
      <c r="AY1226" s="63">
        <f>VLOOKUP(L1226,'Status Report'!B:CF,81,0)</f>
        <v>0</v>
      </c>
      <c r="AZ1226" s="63" t="str">
        <f>VLOOKUP(L1226,'Status Report'!B:S,18,0)</f>
        <v>Ludmilla Zarybnicka</v>
      </c>
      <c r="BB1226" s="63">
        <f>VLOOKUP(L1226,'Status Report'!B:Z,25,0)</f>
        <v>1</v>
      </c>
      <c r="BC1226" s="63">
        <f t="shared" si="303"/>
        <v>10</v>
      </c>
      <c r="BF1226">
        <f>VLOOKUP(L1226,'Status Report'!B:CE,82,0)</f>
        <v>0</v>
      </c>
      <c r="BG1226">
        <f>VLOOKUP(L1226,'Status Report'!B:CF,83,0)</f>
        <v>0</v>
      </c>
      <c r="BH1226">
        <f>VLOOKUP(L1226,'Status Report'!B:CG,84,0)</f>
        <v>0</v>
      </c>
      <c r="BI1226" t="s">
        <v>926</v>
      </c>
      <c r="BJ1226" t="s">
        <v>795</v>
      </c>
      <c r="BM1226" s="67">
        <f t="shared" si="304"/>
        <v>83</v>
      </c>
    </row>
    <row r="1227" spans="1:65" x14ac:dyDescent="0.25">
      <c r="A1227" s="68" t="str">
        <f>VLOOKUP(L1227,'Status Report'!B:CB,79,0)</f>
        <v>Heineken - 0.0</v>
      </c>
      <c r="C1227">
        <v>20006108</v>
      </c>
      <c r="D1227">
        <v>3090666</v>
      </c>
      <c r="E1227" t="s">
        <v>919</v>
      </c>
      <c r="F1227" t="s">
        <v>920</v>
      </c>
      <c r="G1227" t="str">
        <f>VLOOKUP(D1227,'[2]sold to'!$A:$H,8,0)</f>
        <v>Canada</v>
      </c>
      <c r="H1227" t="str">
        <f>VLOOKUP(D1227,'[2]sold to'!$A:$I,9,0)</f>
        <v>AMERICAS</v>
      </c>
      <c r="K1227">
        <v>350</v>
      </c>
      <c r="L1227">
        <v>88026294</v>
      </c>
      <c r="M1227" t="s">
        <v>732</v>
      </c>
      <c r="N1227">
        <v>5</v>
      </c>
      <c r="P1227" t="str">
        <f>VLOOKUP(L1227,'Status Report'!B:AA,26,0)</f>
        <v>China</v>
      </c>
      <c r="Q1227" t="str">
        <f>VLOOKUP(L1227,'Status Report'!B:AB,27,0)</f>
        <v>Bar support</v>
      </c>
      <c r="R1227">
        <f>VLOOKUP(L1227,'Status Report'!B:X,23,0)</f>
        <v>50</v>
      </c>
      <c r="S1227" t="str">
        <f>VLOOKUP(L1227,'Status Report'!B:T,19,0)</f>
        <v>Asian Sourcing Link</v>
      </c>
      <c r="T1227" s="62">
        <f>VLOOKUP(L1227,'Status Report'!B:E,4,0)</f>
        <v>3</v>
      </c>
      <c r="U1227" s="19">
        <f>_xlfn.IFS(AI1227="Den Bosch",VLOOKUP(L1227,'Status Report'!B:AM,35,0),AI1227="Yantian",VLOOKUP(L1227,'Status Report'!B:AM,36,0),AI1227="",IF(H1227="Asia Pacific",VLOOKUP(L1227,'Status Report'!B:AM,36,0),VLOOKUP(L1227,'Status Report'!B:AM,35,0)),AI1227="Direct shipment",IF(H1227="Asia Pacific",VLOOKUP(L1227,'Status Report'!B:AM,36,0),VLOOKUP(L1227,'Status Report'!B:AM,35,0)))</f>
        <v>46.1</v>
      </c>
      <c r="V1227" s="20">
        <f t="shared" si="291"/>
        <v>230.5</v>
      </c>
      <c r="W1227" s="19">
        <f>_xlfn.IFS(AI1227="Den Bosch",VLOOKUP(L1227,'Status Report'!B:AM,37,0),AI1227="Yantian",VLOOKUP(L1227,'Status Report'!B:AM,38,0),AI1227="",IF(H1227="Asia Pacific",VLOOKUP(L1227,'Status Report'!B:AM,38,0),VLOOKUP(L1227,'Status Report'!B:AM,37,0)),AI1227="Direct shipment",IF(H1227="Asia Pacific",VLOOKUP(L1227,'Status Report'!B:AM,38,0),VLOOKUP(L1227,'Status Report'!B:AM,37,0)))</f>
        <v>34.700000000000003</v>
      </c>
      <c r="X1227" s="20">
        <f t="shared" si="292"/>
        <v>173.5</v>
      </c>
      <c r="Y1227" s="20">
        <f>_xlfn.IFS(AI1227="Den Bosch",VLOOKUP(L1227,'Status Report'!B:AO,39,0),AI1227="Yantian",VLOOKUP(L1227,'Status Report'!B:AO,40,0),AI1227="",IF(H1227="Asia Pacific",VLOOKUP(L1227,'Status Report'!B:AO,40,0),VLOOKUP(L1227,'Status Report'!B:AO,39,0)),AI1227="Direct shipment",IF(H1227="Asia Pacific",VLOOKUP(L1227,'Status Report'!B:AO,40,0),VLOOKUP(L1227,'Status Report'!B:AO,39,0)))</f>
        <v>0</v>
      </c>
      <c r="Z1227" s="20">
        <f t="shared" si="293"/>
        <v>0</v>
      </c>
      <c r="AA1227" s="20">
        <f t="shared" si="294"/>
        <v>173.5</v>
      </c>
      <c r="AB1227" s="21">
        <f>_xlfn.IFS(AI1227="Den Bosch",VLOOKUP(L1227,'Status Report'!B:AM,33,0),AI1227="Yantian",VLOOKUP(L1227,'Status Report'!B:AM,34,0),AI1227="",IF(H1227="Asia Pacific",VLOOKUP(L1227,'Status Report'!B:AM,34,0),VLOOKUP(L1227,'Status Report'!B:AM,33,0)),AI1227="Direct shipment",IF(H1227="Asia Pacific",VLOOKUP(L1227,'Status Report'!B:AM,34,0),VLOOKUP(L1227,'Status Report'!B:AM,33,0)))</f>
        <v>32.262000000000008</v>
      </c>
      <c r="AC1227" s="21">
        <f>VLOOKUP(L1227,'Status Report'!B:CE,82,0)</f>
        <v>0</v>
      </c>
      <c r="AD1227" s="21">
        <f t="shared" si="295"/>
        <v>32.262000000000008</v>
      </c>
      <c r="AE1227" s="63">
        <f>VLOOKUP(L1227,'Status Report'!B:W,20,0)</f>
        <v>62</v>
      </c>
      <c r="AF1227" s="63">
        <f>VLOOKUP(L1227,'Status Report'!B:W,21,0)</f>
        <v>20</v>
      </c>
      <c r="AG1227" s="63">
        <f>VLOOKUP(L1227,'Status Report'!B:W,22,0)</f>
        <v>9.5</v>
      </c>
      <c r="AH1227" s="22">
        <f t="shared" si="296"/>
        <v>5.8900000000000001E-2</v>
      </c>
      <c r="AI1227" t="s">
        <v>990</v>
      </c>
      <c r="AK1227" s="63">
        <f>IFERROR(VLOOKUP(G1227,ASEAN!A:A,1,0),0)</f>
        <v>0</v>
      </c>
      <c r="AL1227" s="63">
        <f>IFERROR(VLOOKUP(D1227,'[3]customer specs'!$B$1:$D$65536,3,0),0)</f>
        <v>0</v>
      </c>
      <c r="AM1227" s="64">
        <f t="shared" si="297"/>
        <v>57</v>
      </c>
      <c r="AN1227" s="64">
        <f t="shared" si="298"/>
        <v>0</v>
      </c>
      <c r="AO1227" s="63"/>
      <c r="AP1227" s="63"/>
      <c r="AQ1227" s="63" t="str">
        <f t="shared" si="299"/>
        <v>no</v>
      </c>
      <c r="AR1227" s="20">
        <f t="shared" si="300"/>
        <v>161.31000000000003</v>
      </c>
      <c r="AS1227" s="63"/>
      <c r="AT1227" s="23">
        <f t="shared" si="290"/>
        <v>0.12</v>
      </c>
      <c r="AU1227" s="65">
        <f t="shared" si="301"/>
        <v>36.661363636363646</v>
      </c>
      <c r="AV1227" s="65"/>
      <c r="AW1227" s="65">
        <f t="shared" si="302"/>
        <v>183.30681818181824</v>
      </c>
      <c r="AX1227" s="65"/>
      <c r="AY1227" s="63">
        <f>VLOOKUP(L1227,'Status Report'!B:CF,81,0)</f>
        <v>0</v>
      </c>
      <c r="AZ1227" s="63" t="str">
        <f>VLOOKUP(L1227,'Status Report'!B:S,18,0)</f>
        <v>Ellina Smirnova</v>
      </c>
      <c r="BB1227" s="63">
        <f>VLOOKUP(L1227,'Status Report'!B:Z,25,0)</f>
        <v>10</v>
      </c>
      <c r="BC1227" s="63">
        <f t="shared" si="303"/>
        <v>50</v>
      </c>
      <c r="BF1227">
        <f>VLOOKUP(L1227,'Status Report'!B:CE,82,0)</f>
        <v>0</v>
      </c>
      <c r="BG1227">
        <f>VLOOKUP(L1227,'Status Report'!B:CF,83,0)</f>
        <v>0</v>
      </c>
      <c r="BH1227">
        <f>VLOOKUP(L1227,'Status Report'!B:CG,84,0)</f>
        <v>0</v>
      </c>
      <c r="BI1227" t="s">
        <v>926</v>
      </c>
      <c r="BJ1227" t="s">
        <v>795</v>
      </c>
      <c r="BM1227" s="67">
        <f t="shared" si="304"/>
        <v>228</v>
      </c>
    </row>
    <row r="1228" spans="1:65" x14ac:dyDescent="0.25">
      <c r="A1228" s="68" t="str">
        <f>VLOOKUP(L1228,'Status Report'!B:CB,79,0)</f>
        <v>Heineken - 0.0</v>
      </c>
      <c r="C1228">
        <v>20006108</v>
      </c>
      <c r="D1228">
        <v>3090666</v>
      </c>
      <c r="E1228" t="s">
        <v>919</v>
      </c>
      <c r="F1228" t="s">
        <v>920</v>
      </c>
      <c r="G1228" t="str">
        <f>VLOOKUP(D1228,'[2]sold to'!$A:$H,8,0)</f>
        <v>Canada</v>
      </c>
      <c r="H1228" t="str">
        <f>VLOOKUP(D1228,'[2]sold to'!$A:$I,9,0)</f>
        <v>AMERICAS</v>
      </c>
      <c r="K1228">
        <v>360</v>
      </c>
      <c r="L1228">
        <v>88026272</v>
      </c>
      <c r="M1228" t="s">
        <v>290</v>
      </c>
      <c r="N1228">
        <v>5</v>
      </c>
      <c r="P1228" t="str">
        <f>VLOOKUP(L1228,'Status Report'!B:AA,26,0)</f>
        <v>China</v>
      </c>
      <c r="Q1228" t="str">
        <f>VLOOKUP(L1228,'Status Report'!B:AB,27,0)</f>
        <v>Bar support</v>
      </c>
      <c r="R1228">
        <f>VLOOKUP(L1228,'Status Report'!B:X,23,0)</f>
        <v>333</v>
      </c>
      <c r="S1228" t="str">
        <f>VLOOKUP(L1228,'Status Report'!B:T,19,0)</f>
        <v>Promocean The Netherlands BV</v>
      </c>
      <c r="T1228" s="62">
        <f>VLOOKUP(L1228,'Status Report'!B:E,4,0)</f>
        <v>1</v>
      </c>
      <c r="U1228" s="19">
        <f>_xlfn.IFS(AI1228="Den Bosch",VLOOKUP(L1228,'Status Report'!B:AM,35,0),AI1228="Yantian",VLOOKUP(L1228,'Status Report'!B:AM,36,0),AI1228="",IF(H1228="Asia Pacific",VLOOKUP(L1228,'Status Report'!B:AM,36,0),VLOOKUP(L1228,'Status Report'!B:AM,35,0)),AI1228="Direct shipment",IF(H1228="Asia Pacific",VLOOKUP(L1228,'Status Report'!B:AM,36,0),VLOOKUP(L1228,'Status Report'!B:AM,35,0)))</f>
        <v>44.22</v>
      </c>
      <c r="V1228" s="20">
        <f t="shared" si="291"/>
        <v>221.1</v>
      </c>
      <c r="W1228" s="19">
        <f>_xlfn.IFS(AI1228="Den Bosch",VLOOKUP(L1228,'Status Report'!B:AM,37,0),AI1228="Yantian",VLOOKUP(L1228,'Status Report'!B:AM,38,0),AI1228="",IF(H1228="Asia Pacific",VLOOKUP(L1228,'Status Report'!B:AM,38,0),VLOOKUP(L1228,'Status Report'!B:AM,37,0)),AI1228="Direct shipment",IF(H1228="Asia Pacific",VLOOKUP(L1228,'Status Report'!B:AM,38,0),VLOOKUP(L1228,'Status Report'!B:AM,37,0)))</f>
        <v>44.22</v>
      </c>
      <c r="X1228" s="20">
        <f t="shared" si="292"/>
        <v>221.1</v>
      </c>
      <c r="Y1228" s="20">
        <f>_xlfn.IFS(AI1228="Den Bosch",VLOOKUP(L1228,'Status Report'!B:AO,39,0),AI1228="Yantian",VLOOKUP(L1228,'Status Report'!B:AO,40,0),AI1228="",IF(H1228="Asia Pacific",VLOOKUP(L1228,'Status Report'!B:AO,40,0),VLOOKUP(L1228,'Status Report'!B:AO,39,0)),AI1228="Direct shipment",IF(H1228="Asia Pacific",VLOOKUP(L1228,'Status Report'!B:AO,40,0),VLOOKUP(L1228,'Status Report'!B:AO,39,0)))</f>
        <v>0</v>
      </c>
      <c r="Z1228" s="20">
        <f t="shared" si="293"/>
        <v>0</v>
      </c>
      <c r="AA1228" s="20">
        <f t="shared" si="294"/>
        <v>221.1</v>
      </c>
      <c r="AB1228" s="21">
        <f>_xlfn.IFS(AI1228="Den Bosch",VLOOKUP(L1228,'Status Report'!B:AM,33,0),AI1228="Yantian",VLOOKUP(L1228,'Status Report'!B:AM,34,0),AI1228="",IF(H1228="Asia Pacific",VLOOKUP(L1228,'Status Report'!B:AM,34,0),VLOOKUP(L1228,'Status Report'!B:AM,33,0)),AI1228="Direct shipment",IF(H1228="Asia Pacific",VLOOKUP(L1228,'Status Report'!B:AM,34,0),VLOOKUP(L1228,'Status Report'!B:AM,33,0)))</f>
        <v>36.195000000000007</v>
      </c>
      <c r="AC1228" s="21">
        <f>VLOOKUP(L1228,'Status Report'!B:CE,82,0)</f>
        <v>0</v>
      </c>
      <c r="AD1228" s="21">
        <f t="shared" si="295"/>
        <v>36.195000000000007</v>
      </c>
      <c r="AE1228" s="63">
        <f>VLOOKUP(L1228,'Status Report'!B:W,20,0)</f>
        <v>35.5</v>
      </c>
      <c r="AF1228" s="63">
        <f>VLOOKUP(L1228,'Status Report'!B:W,21,0)</f>
        <v>21</v>
      </c>
      <c r="AG1228" s="63">
        <f>VLOOKUP(L1228,'Status Report'!B:W,22,0)</f>
        <v>54</v>
      </c>
      <c r="AH1228" s="22">
        <f t="shared" si="296"/>
        <v>0.20128499999999999</v>
      </c>
      <c r="AK1228" s="63">
        <f>IFERROR(VLOOKUP(G1228,ASEAN!A:A,1,0),0)</f>
        <v>0</v>
      </c>
      <c r="AL1228" s="63">
        <f>IFERROR(VLOOKUP(D1228,'[3]customer specs'!$B$1:$D$65536,3,0),0)</f>
        <v>0</v>
      </c>
      <c r="AM1228" s="64">
        <f t="shared" si="297"/>
        <v>0</v>
      </c>
      <c r="AN1228" s="64">
        <f t="shared" si="298"/>
        <v>0</v>
      </c>
      <c r="AO1228" s="63"/>
      <c r="AP1228" s="63"/>
      <c r="AQ1228" s="63" t="str">
        <f t="shared" si="299"/>
        <v>no</v>
      </c>
      <c r="AR1228" s="20">
        <f t="shared" si="300"/>
        <v>180.97500000000002</v>
      </c>
      <c r="AS1228" s="63"/>
      <c r="AT1228" s="23">
        <f t="shared" si="290"/>
        <v>0.12</v>
      </c>
      <c r="AU1228" s="65">
        <f t="shared" si="301"/>
        <v>41.130681818181827</v>
      </c>
      <c r="AV1228" s="65"/>
      <c r="AW1228" s="65">
        <f t="shared" si="302"/>
        <v>205.65340909090912</v>
      </c>
      <c r="AX1228" s="65"/>
      <c r="AY1228" s="63">
        <f>VLOOKUP(L1228,'Status Report'!B:CF,81,0)</f>
        <v>0</v>
      </c>
      <c r="AZ1228" s="63" t="str">
        <f>VLOOKUP(L1228,'Status Report'!B:S,18,0)</f>
        <v>Ellina Smirnova</v>
      </c>
      <c r="BB1228" s="63">
        <f>VLOOKUP(L1228,'Status Report'!B:Z,25,0)</f>
        <v>6</v>
      </c>
      <c r="BC1228" s="63">
        <f t="shared" si="303"/>
        <v>30</v>
      </c>
      <c r="BF1228">
        <f>VLOOKUP(L1228,'Status Report'!B:CE,82,0)</f>
        <v>0</v>
      </c>
      <c r="BG1228">
        <f>VLOOKUP(L1228,'Status Report'!B:CF,83,0)</f>
        <v>0</v>
      </c>
      <c r="BH1228">
        <f>VLOOKUP(L1228,'Status Report'!B:CG,84,0)</f>
        <v>0</v>
      </c>
      <c r="BI1228" t="s">
        <v>926</v>
      </c>
      <c r="BJ1228" t="s">
        <v>795</v>
      </c>
      <c r="BM1228" s="67">
        <f t="shared" si="304"/>
        <v>10</v>
      </c>
    </row>
    <row r="1229" spans="1:65" x14ac:dyDescent="0.25">
      <c r="A1229" s="68" t="str">
        <f>VLOOKUP(L1229,'Status Report'!B:CB,79,0)</f>
        <v>Heineken - 0.0</v>
      </c>
      <c r="C1229">
        <v>20006108</v>
      </c>
      <c r="D1229">
        <v>3090666</v>
      </c>
      <c r="E1229" t="s">
        <v>919</v>
      </c>
      <c r="F1229" t="s">
        <v>920</v>
      </c>
      <c r="G1229" t="str">
        <f>VLOOKUP(D1229,'[2]sold to'!$A:$H,8,0)</f>
        <v>Canada</v>
      </c>
      <c r="H1229" t="str">
        <f>VLOOKUP(D1229,'[2]sold to'!$A:$I,9,0)</f>
        <v>AMERICAS</v>
      </c>
      <c r="K1229">
        <v>370</v>
      </c>
      <c r="L1229">
        <v>88027225</v>
      </c>
      <c r="M1229" t="s">
        <v>524</v>
      </c>
      <c r="N1229">
        <v>20</v>
      </c>
      <c r="P1229" t="str">
        <f>VLOOKUP(L1229,'Status Report'!B:AA,26,0)</f>
        <v>China</v>
      </c>
      <c r="Q1229" t="str">
        <f>VLOOKUP(L1229,'Status Report'!B:AB,27,0)</f>
        <v>Premiums</v>
      </c>
      <c r="R1229">
        <f>VLOOKUP(L1229,'Status Report'!B:X,23,0)</f>
        <v>250</v>
      </c>
      <c r="S1229" t="str">
        <f>VLOOKUP(L1229,'Status Report'!B:T,19,0)</f>
        <v>Promocean The Netherlands BV</v>
      </c>
      <c r="T1229" s="62">
        <f>VLOOKUP(L1229,'Status Report'!B:E,4,0)</f>
        <v>3</v>
      </c>
      <c r="U1229" s="19">
        <f>_xlfn.IFS(AI1229="Den Bosch",VLOOKUP(L1229,'Status Report'!B:AM,35,0),AI1229="Yantian",VLOOKUP(L1229,'Status Report'!B:AM,36,0),AI1229="",IF(H1229="Asia Pacific",VLOOKUP(L1229,'Status Report'!B:AM,36,0),VLOOKUP(L1229,'Status Report'!B:AM,35,0)),AI1229="Direct shipment",IF(H1229="Asia Pacific",VLOOKUP(L1229,'Status Report'!B:AM,36,0),VLOOKUP(L1229,'Status Report'!B:AM,35,0)))</f>
        <v>89.800000000000011</v>
      </c>
      <c r="V1229" s="20">
        <f t="shared" si="291"/>
        <v>1796.0000000000002</v>
      </c>
      <c r="W1229" s="19">
        <f>_xlfn.IFS(AI1229="Den Bosch",VLOOKUP(L1229,'Status Report'!B:AM,37,0),AI1229="Yantian",VLOOKUP(L1229,'Status Report'!B:AM,38,0),AI1229="",IF(H1229="Asia Pacific",VLOOKUP(L1229,'Status Report'!B:AM,38,0),VLOOKUP(L1229,'Status Report'!B:AM,37,0)),AI1229="Direct shipment",IF(H1229="Asia Pacific",VLOOKUP(L1229,'Status Report'!B:AM,38,0),VLOOKUP(L1229,'Status Report'!B:AM,37,0)))</f>
        <v>89.800000000000011</v>
      </c>
      <c r="X1229" s="20">
        <f t="shared" si="292"/>
        <v>1796.0000000000002</v>
      </c>
      <c r="Y1229" s="20">
        <f>_xlfn.IFS(AI1229="Den Bosch",VLOOKUP(L1229,'Status Report'!B:AO,39,0),AI1229="Yantian",VLOOKUP(L1229,'Status Report'!B:AO,40,0),AI1229="",IF(H1229="Asia Pacific",VLOOKUP(L1229,'Status Report'!B:AO,40,0),VLOOKUP(L1229,'Status Report'!B:AO,39,0)),AI1229="Direct shipment",IF(H1229="Asia Pacific",VLOOKUP(L1229,'Status Report'!B:AO,40,0),VLOOKUP(L1229,'Status Report'!B:AO,39,0)))</f>
        <v>0</v>
      </c>
      <c r="Z1229" s="20">
        <f t="shared" si="293"/>
        <v>0</v>
      </c>
      <c r="AA1229" s="20">
        <f t="shared" si="294"/>
        <v>1796.0000000000002</v>
      </c>
      <c r="AB1229" s="21">
        <f>_xlfn.IFS(AI1229="Den Bosch",VLOOKUP(L1229,'Status Report'!B:AM,33,0),AI1229="Yantian",VLOOKUP(L1229,'Status Report'!B:AM,34,0),AI1229="",IF(H1229="Asia Pacific",VLOOKUP(L1229,'Status Report'!B:AM,34,0),VLOOKUP(L1229,'Status Report'!B:AM,33,0)),AI1229="Direct shipment",IF(H1229="Asia Pacific",VLOOKUP(L1229,'Status Report'!B:AM,34,0),VLOOKUP(L1229,'Status Report'!B:AM,33,0)))</f>
        <v>73.815000000000012</v>
      </c>
      <c r="AC1229" s="21">
        <f>VLOOKUP(L1229,'Status Report'!B:CE,82,0)</f>
        <v>0</v>
      </c>
      <c r="AD1229" s="21">
        <f t="shared" si="295"/>
        <v>73.815000000000012</v>
      </c>
      <c r="AE1229" s="63">
        <f>VLOOKUP(L1229,'Status Report'!B:W,20,0)</f>
        <v>41.5</v>
      </c>
      <c r="AF1229" s="63">
        <f>VLOOKUP(L1229,'Status Report'!B:W,21,0)</f>
        <v>17</v>
      </c>
      <c r="AG1229" s="63">
        <f>VLOOKUP(L1229,'Status Report'!B:W,22,0)</f>
        <v>13</v>
      </c>
      <c r="AH1229" s="22">
        <f t="shared" si="296"/>
        <v>0.18343000000000001</v>
      </c>
      <c r="AI1229" t="s">
        <v>990</v>
      </c>
      <c r="AK1229" s="63">
        <f>IFERROR(VLOOKUP(G1229,ASEAN!A:A,1,0),0)</f>
        <v>0</v>
      </c>
      <c r="AL1229" s="63">
        <f>IFERROR(VLOOKUP(D1229,'[3]customer specs'!$B$1:$D$65536,3,0),0)</f>
        <v>0</v>
      </c>
      <c r="AM1229" s="64">
        <f t="shared" si="297"/>
        <v>0</v>
      </c>
      <c r="AN1229" s="64">
        <f t="shared" si="298"/>
        <v>0</v>
      </c>
      <c r="AO1229" s="63"/>
      <c r="AP1229" s="63"/>
      <c r="AQ1229" s="63" t="str">
        <f t="shared" si="299"/>
        <v>no</v>
      </c>
      <c r="AR1229" s="20">
        <f t="shared" si="300"/>
        <v>1476.3000000000002</v>
      </c>
      <c r="AS1229" s="63"/>
      <c r="AT1229" s="23">
        <f t="shared" si="290"/>
        <v>0.12</v>
      </c>
      <c r="AU1229" s="65">
        <f t="shared" si="301"/>
        <v>83.880681818181827</v>
      </c>
      <c r="AV1229" s="65"/>
      <c r="AW1229" s="65">
        <f t="shared" si="302"/>
        <v>1677.6136363636365</v>
      </c>
      <c r="AX1229" s="65"/>
      <c r="AY1229" s="63">
        <f>VLOOKUP(L1229,'Status Report'!B:CF,81,0)</f>
        <v>0</v>
      </c>
      <c r="AZ1229" s="63" t="str">
        <f>VLOOKUP(L1229,'Status Report'!B:S,18,0)</f>
        <v>Ellina Smirnova</v>
      </c>
      <c r="BB1229" s="63">
        <f>VLOOKUP(L1229,'Status Report'!B:Z,25,0)</f>
        <v>10</v>
      </c>
      <c r="BC1229" s="63">
        <f t="shared" si="303"/>
        <v>200</v>
      </c>
      <c r="BF1229">
        <f>VLOOKUP(L1229,'Status Report'!B:CE,82,0)</f>
        <v>0</v>
      </c>
      <c r="BG1229">
        <f>VLOOKUP(L1229,'Status Report'!B:CF,83,0)</f>
        <v>0</v>
      </c>
      <c r="BH1229">
        <f>VLOOKUP(L1229,'Status Report'!B:CG,84,0)</f>
        <v>0</v>
      </c>
      <c r="BI1229" t="s">
        <v>926</v>
      </c>
      <c r="BJ1229" t="s">
        <v>795</v>
      </c>
      <c r="BM1229" s="67">
        <f t="shared" si="304"/>
        <v>106</v>
      </c>
    </row>
    <row r="1230" spans="1:65" x14ac:dyDescent="0.25">
      <c r="A1230" s="68" t="str">
        <f>VLOOKUP(L1230,'Status Report'!B:CB,79,0)</f>
        <v>Heineken - 0.0</v>
      </c>
      <c r="C1230">
        <v>20006108</v>
      </c>
      <c r="D1230">
        <v>3090666</v>
      </c>
      <c r="E1230" t="s">
        <v>919</v>
      </c>
      <c r="F1230" t="s">
        <v>920</v>
      </c>
      <c r="G1230" t="str">
        <f>VLOOKUP(D1230,'[2]sold to'!$A:$H,8,0)</f>
        <v>Canada</v>
      </c>
      <c r="H1230" t="str">
        <f>VLOOKUP(D1230,'[2]sold to'!$A:$I,9,0)</f>
        <v>AMERICAS</v>
      </c>
      <c r="K1230">
        <v>380</v>
      </c>
      <c r="L1230">
        <v>88026275</v>
      </c>
      <c r="M1230" t="s">
        <v>242</v>
      </c>
      <c r="N1230">
        <v>5</v>
      </c>
      <c r="P1230" t="str">
        <f>VLOOKUP(L1230,'Status Report'!B:AA,26,0)</f>
        <v>China</v>
      </c>
      <c r="Q1230" t="str">
        <f>VLOOKUP(L1230,'Status Report'!B:AB,27,0)</f>
        <v>Bar support</v>
      </c>
      <c r="R1230">
        <f>VLOOKUP(L1230,'Status Report'!B:X,23,0)</f>
        <v>333</v>
      </c>
      <c r="S1230" t="str">
        <f>VLOOKUP(L1230,'Status Report'!B:T,19,0)</f>
        <v>Promocean The Netherlands BV</v>
      </c>
      <c r="T1230" s="62">
        <f>VLOOKUP(L1230,'Status Report'!B:E,4,0)</f>
        <v>1</v>
      </c>
      <c r="U1230" s="19">
        <f>_xlfn.IFS(AI1230="Den Bosch",VLOOKUP(L1230,'Status Report'!B:AM,35,0),AI1230="Yantian",VLOOKUP(L1230,'Status Report'!B:AM,36,0),AI1230="",IF(H1230="Asia Pacific",VLOOKUP(L1230,'Status Report'!B:AM,36,0),VLOOKUP(L1230,'Status Report'!B:AM,35,0)),AI1230="Direct shipment",IF(H1230="Asia Pacific",VLOOKUP(L1230,'Status Report'!B:AM,36,0),VLOOKUP(L1230,'Status Report'!B:AM,35,0)))</f>
        <v>25.200000000000003</v>
      </c>
      <c r="V1230" s="20">
        <f t="shared" si="291"/>
        <v>126.00000000000001</v>
      </c>
      <c r="W1230" s="19">
        <f>_xlfn.IFS(AI1230="Den Bosch",VLOOKUP(L1230,'Status Report'!B:AM,37,0),AI1230="Yantian",VLOOKUP(L1230,'Status Report'!B:AM,38,0),AI1230="",IF(H1230="Asia Pacific",VLOOKUP(L1230,'Status Report'!B:AM,38,0),VLOOKUP(L1230,'Status Report'!B:AM,37,0)),AI1230="Direct shipment",IF(H1230="Asia Pacific",VLOOKUP(L1230,'Status Report'!B:AM,38,0),VLOOKUP(L1230,'Status Report'!B:AM,37,0)))</f>
        <v>25.200000000000003</v>
      </c>
      <c r="X1230" s="20">
        <f t="shared" si="292"/>
        <v>126.00000000000001</v>
      </c>
      <c r="Y1230" s="20">
        <f>_xlfn.IFS(AI1230="Den Bosch",VLOOKUP(L1230,'Status Report'!B:AO,39,0),AI1230="Yantian",VLOOKUP(L1230,'Status Report'!B:AO,40,0),AI1230="",IF(H1230="Asia Pacific",VLOOKUP(L1230,'Status Report'!B:AO,40,0),VLOOKUP(L1230,'Status Report'!B:AO,39,0)),AI1230="Direct shipment",IF(H1230="Asia Pacific",VLOOKUP(L1230,'Status Report'!B:AO,40,0),VLOOKUP(L1230,'Status Report'!B:AO,39,0)))</f>
        <v>0</v>
      </c>
      <c r="Z1230" s="20">
        <f t="shared" si="293"/>
        <v>0</v>
      </c>
      <c r="AA1230" s="20">
        <f t="shared" si="294"/>
        <v>126.00000000000001</v>
      </c>
      <c r="AB1230" s="21">
        <f>_xlfn.IFS(AI1230="Den Bosch",VLOOKUP(L1230,'Status Report'!B:AM,33,0),AI1230="Yantian",VLOOKUP(L1230,'Status Report'!B:AM,34,0),AI1230="",IF(H1230="Asia Pacific",VLOOKUP(L1230,'Status Report'!B:AM,34,0),VLOOKUP(L1230,'Status Report'!B:AM,33,0)),AI1230="Direct shipment",IF(H1230="Asia Pacific",VLOOKUP(L1230,'Status Report'!B:AM,34,0),VLOOKUP(L1230,'Status Report'!B:AM,33,0)))</f>
        <v>21.545999999999999</v>
      </c>
      <c r="AC1230" s="21">
        <f>VLOOKUP(L1230,'Status Report'!B:CE,82,0)</f>
        <v>0</v>
      </c>
      <c r="AD1230" s="21">
        <f t="shared" si="295"/>
        <v>21.545999999999999</v>
      </c>
      <c r="AE1230" s="63">
        <f>VLOOKUP(L1230,'Status Report'!B:W,20,0)</f>
        <v>28</v>
      </c>
      <c r="AF1230" s="63">
        <f>VLOOKUP(L1230,'Status Report'!B:W,21,0)</f>
        <v>10</v>
      </c>
      <c r="AG1230" s="63">
        <f>VLOOKUP(L1230,'Status Report'!B:W,22,0)</f>
        <v>10</v>
      </c>
      <c r="AH1230" s="22">
        <f t="shared" si="296"/>
        <v>1.4E-2</v>
      </c>
      <c r="AK1230" s="63">
        <f>IFERROR(VLOOKUP(G1230,ASEAN!A:A,1,0),0)</f>
        <v>0</v>
      </c>
      <c r="AL1230" s="63">
        <f>IFERROR(VLOOKUP(D1230,'[3]customer specs'!$B$1:$D$65536,3,0),0)</f>
        <v>0</v>
      </c>
      <c r="AM1230" s="64">
        <f t="shared" si="297"/>
        <v>0</v>
      </c>
      <c r="AN1230" s="64">
        <f t="shared" si="298"/>
        <v>0</v>
      </c>
      <c r="AO1230" s="63"/>
      <c r="AP1230" s="63"/>
      <c r="AQ1230" s="63" t="str">
        <f t="shared" si="299"/>
        <v>no</v>
      </c>
      <c r="AR1230" s="20">
        <f t="shared" si="300"/>
        <v>107.72999999999999</v>
      </c>
      <c r="AS1230" s="63"/>
      <c r="AT1230" s="23">
        <f t="shared" si="290"/>
        <v>0.12</v>
      </c>
      <c r="AU1230" s="65">
        <f t="shared" si="301"/>
        <v>24.484090909090909</v>
      </c>
      <c r="AV1230" s="65"/>
      <c r="AW1230" s="65">
        <f t="shared" si="302"/>
        <v>122.42045454545455</v>
      </c>
      <c r="AX1230" s="65"/>
      <c r="AY1230" s="63">
        <f>VLOOKUP(L1230,'Status Report'!B:CF,81,0)</f>
        <v>0</v>
      </c>
      <c r="AZ1230" s="63" t="str">
        <f>VLOOKUP(L1230,'Status Report'!B:S,18,0)</f>
        <v>Ellina Smirnova</v>
      </c>
      <c r="BB1230" s="63">
        <f>VLOOKUP(L1230,'Status Report'!B:Z,25,0)</f>
        <v>6</v>
      </c>
      <c r="BC1230" s="63">
        <f t="shared" si="303"/>
        <v>30</v>
      </c>
      <c r="BF1230">
        <f>VLOOKUP(L1230,'Status Report'!B:CE,82,0)</f>
        <v>0</v>
      </c>
      <c r="BG1230">
        <f>VLOOKUP(L1230,'Status Report'!B:CF,83,0)</f>
        <v>0</v>
      </c>
      <c r="BH1230">
        <f>VLOOKUP(L1230,'Status Report'!B:CG,84,0)</f>
        <v>0</v>
      </c>
      <c r="BI1230" t="s">
        <v>926</v>
      </c>
      <c r="BJ1230" t="s">
        <v>795</v>
      </c>
      <c r="BM1230" s="67">
        <f t="shared" si="304"/>
        <v>20</v>
      </c>
    </row>
    <row r="1231" spans="1:65" x14ac:dyDescent="0.25">
      <c r="A1231" s="68" t="str">
        <f>VLOOKUP(L1231,'Status Report'!B:CB,79,0)</f>
        <v>Heineken - 0.0</v>
      </c>
      <c r="C1231">
        <v>20006108</v>
      </c>
      <c r="D1231">
        <v>3090666</v>
      </c>
      <c r="E1231" t="s">
        <v>919</v>
      </c>
      <c r="F1231" t="s">
        <v>920</v>
      </c>
      <c r="G1231" t="str">
        <f>VLOOKUP(D1231,'[2]sold to'!$A:$H,8,0)</f>
        <v>Canada</v>
      </c>
      <c r="H1231" t="str">
        <f>VLOOKUP(D1231,'[2]sold to'!$A:$I,9,0)</f>
        <v>AMERICAS</v>
      </c>
      <c r="K1231">
        <v>390</v>
      </c>
      <c r="L1231">
        <v>88025916</v>
      </c>
      <c r="M1231" t="s">
        <v>198</v>
      </c>
      <c r="N1231">
        <v>50</v>
      </c>
      <c r="P1231" t="str">
        <f>VLOOKUP(L1231,'Status Report'!B:AA,26,0)</f>
        <v>China</v>
      </c>
      <c r="Q1231" t="str">
        <f>VLOOKUP(L1231,'Status Report'!B:AB,27,0)</f>
        <v>Bar support</v>
      </c>
      <c r="R1231">
        <f>VLOOKUP(L1231,'Status Report'!B:X,23,0)</f>
        <v>250</v>
      </c>
      <c r="S1231" t="str">
        <f>VLOOKUP(L1231,'Status Report'!B:T,19,0)</f>
        <v>Promocean The Netherlands BV</v>
      </c>
      <c r="T1231" s="62">
        <f>VLOOKUP(L1231,'Status Report'!B:E,4,0)</f>
        <v>3</v>
      </c>
      <c r="U1231" s="19">
        <f>_xlfn.IFS(AI1231="Den Bosch",VLOOKUP(L1231,'Status Report'!B:AM,35,0),AI1231="Yantian",VLOOKUP(L1231,'Status Report'!B:AM,36,0),AI1231="",IF(H1231="Asia Pacific",VLOOKUP(L1231,'Status Report'!B:AM,36,0),VLOOKUP(L1231,'Status Report'!B:AM,35,0)),AI1231="Direct shipment",IF(H1231="Asia Pacific",VLOOKUP(L1231,'Status Report'!B:AM,36,0),VLOOKUP(L1231,'Status Report'!B:AM,35,0)))</f>
        <v>30.6</v>
      </c>
      <c r="V1231" s="20">
        <f t="shared" si="291"/>
        <v>1530</v>
      </c>
      <c r="W1231" s="19">
        <f>_xlfn.IFS(AI1231="Den Bosch",VLOOKUP(L1231,'Status Report'!B:AM,37,0),AI1231="Yantian",VLOOKUP(L1231,'Status Report'!B:AM,38,0),AI1231="",IF(H1231="Asia Pacific",VLOOKUP(L1231,'Status Report'!B:AM,38,0),VLOOKUP(L1231,'Status Report'!B:AM,37,0)),AI1231="Direct shipment",IF(H1231="Asia Pacific",VLOOKUP(L1231,'Status Report'!B:AM,38,0),VLOOKUP(L1231,'Status Report'!B:AM,37,0)))</f>
        <v>30.6</v>
      </c>
      <c r="X1231" s="20">
        <f t="shared" si="292"/>
        <v>1530</v>
      </c>
      <c r="Y1231" s="20">
        <f>_xlfn.IFS(AI1231="Den Bosch",VLOOKUP(L1231,'Status Report'!B:AO,39,0),AI1231="Yantian",VLOOKUP(L1231,'Status Report'!B:AO,40,0),AI1231="",IF(H1231="Asia Pacific",VLOOKUP(L1231,'Status Report'!B:AO,40,0),VLOOKUP(L1231,'Status Report'!B:AO,39,0)),AI1231="Direct shipment",IF(H1231="Asia Pacific",VLOOKUP(L1231,'Status Report'!B:AO,40,0),VLOOKUP(L1231,'Status Report'!B:AO,39,0)))</f>
        <v>0</v>
      </c>
      <c r="Z1231" s="20">
        <f t="shared" si="293"/>
        <v>0</v>
      </c>
      <c r="AA1231" s="20">
        <f t="shared" si="294"/>
        <v>1530</v>
      </c>
      <c r="AB1231" s="21">
        <f>_xlfn.IFS(AI1231="Den Bosch",VLOOKUP(L1231,'Status Report'!B:AM,33,0),AI1231="Yantian",VLOOKUP(L1231,'Status Report'!B:AM,34,0),AI1231="",IF(H1231="Asia Pacific",VLOOKUP(L1231,'Status Report'!B:AM,34,0),VLOOKUP(L1231,'Status Report'!B:AM,33,0)),AI1231="Direct shipment",IF(H1231="Asia Pacific",VLOOKUP(L1231,'Status Report'!B:AM,34,0),VLOOKUP(L1231,'Status Report'!B:AM,33,0)))</f>
        <v>26.973380571428567</v>
      </c>
      <c r="AC1231" s="21">
        <f>VLOOKUP(L1231,'Status Report'!B:CE,82,0)</f>
        <v>0</v>
      </c>
      <c r="AD1231" s="21">
        <f t="shared" si="295"/>
        <v>26.973380571428567</v>
      </c>
      <c r="AE1231" s="63">
        <f>VLOOKUP(L1231,'Status Report'!B:W,20,0)</f>
        <v>15</v>
      </c>
      <c r="AF1231" s="63">
        <f>VLOOKUP(L1231,'Status Report'!B:W,21,0)</f>
        <v>5</v>
      </c>
      <c r="AG1231" s="63">
        <f>VLOOKUP(L1231,'Status Report'!B:W,22,0)</f>
        <v>5</v>
      </c>
      <c r="AH1231" s="22">
        <f t="shared" si="296"/>
        <v>1.8749999999999999E-2</v>
      </c>
      <c r="AI1231" t="s">
        <v>990</v>
      </c>
      <c r="AK1231" s="63">
        <f>IFERROR(VLOOKUP(G1231,ASEAN!A:A,1,0),0)</f>
        <v>0</v>
      </c>
      <c r="AL1231" s="63">
        <f>IFERROR(VLOOKUP(D1231,'[3]customer specs'!$B$1:$D$65536,3,0),0)</f>
        <v>0</v>
      </c>
      <c r="AM1231" s="64">
        <f t="shared" si="297"/>
        <v>0</v>
      </c>
      <c r="AN1231" s="64">
        <f t="shared" si="298"/>
        <v>0</v>
      </c>
      <c r="AO1231" s="63"/>
      <c r="AP1231" s="63"/>
      <c r="AQ1231" s="63" t="str">
        <f t="shared" si="299"/>
        <v>no</v>
      </c>
      <c r="AR1231" s="20">
        <f t="shared" si="300"/>
        <v>1348.6690285714283</v>
      </c>
      <c r="AS1231" s="63"/>
      <c r="AT1231" s="23">
        <f t="shared" si="290"/>
        <v>0.12</v>
      </c>
      <c r="AU1231" s="65">
        <f t="shared" si="301"/>
        <v>30.651568831168827</v>
      </c>
      <c r="AV1231" s="65"/>
      <c r="AW1231" s="65">
        <f t="shared" si="302"/>
        <v>1532.5784415584415</v>
      </c>
      <c r="AX1231" s="65"/>
      <c r="AY1231" s="63">
        <f>VLOOKUP(L1231,'Status Report'!B:CF,81,0)</f>
        <v>0</v>
      </c>
      <c r="AZ1231" s="63" t="str">
        <f>VLOOKUP(L1231,'Status Report'!B:S,18,0)</f>
        <v>Ellina Smirnova</v>
      </c>
      <c r="BB1231" s="63">
        <f>VLOOKUP(L1231,'Status Report'!B:Z,25,0)</f>
        <v>20</v>
      </c>
      <c r="BC1231" s="63">
        <f t="shared" si="303"/>
        <v>1000</v>
      </c>
      <c r="BF1231">
        <f>VLOOKUP(L1231,'Status Report'!B:CE,82,0)</f>
        <v>0</v>
      </c>
      <c r="BG1231">
        <f>VLOOKUP(L1231,'Status Report'!B:CF,83,0)</f>
        <v>0</v>
      </c>
      <c r="BH1231">
        <f>VLOOKUP(L1231,'Status Report'!B:CG,84,0)</f>
        <v>0</v>
      </c>
      <c r="BI1231" t="s">
        <v>926</v>
      </c>
      <c r="BJ1231" t="s">
        <v>795</v>
      </c>
      <c r="BM1231" s="67">
        <f t="shared" si="304"/>
        <v>60</v>
      </c>
    </row>
    <row r="1232" spans="1:65" x14ac:dyDescent="0.25">
      <c r="A1232" s="68" t="str">
        <f>VLOOKUP(L1232,'Status Report'!B:CB,79,0)</f>
        <v>Heineken - 0.0</v>
      </c>
      <c r="C1232">
        <v>20006108</v>
      </c>
      <c r="D1232">
        <v>3090666</v>
      </c>
      <c r="E1232" t="s">
        <v>919</v>
      </c>
      <c r="F1232" t="s">
        <v>920</v>
      </c>
      <c r="G1232" t="str">
        <f>VLOOKUP(D1232,'[2]sold to'!$A:$H,8,0)</f>
        <v>Canada</v>
      </c>
      <c r="H1232" t="str">
        <f>VLOOKUP(D1232,'[2]sold to'!$A:$I,9,0)</f>
        <v>AMERICAS</v>
      </c>
      <c r="K1232">
        <v>400</v>
      </c>
      <c r="L1232">
        <v>88025959</v>
      </c>
      <c r="M1232" t="s">
        <v>892</v>
      </c>
      <c r="N1232">
        <v>5</v>
      </c>
      <c r="P1232" t="str">
        <f>VLOOKUP(L1232,'Status Report'!B:AA,26,0)</f>
        <v>China</v>
      </c>
      <c r="Q1232" t="str">
        <f>VLOOKUP(L1232,'Status Report'!B:AB,27,0)</f>
        <v>Textiles-Clothing</v>
      </c>
      <c r="R1232">
        <f>VLOOKUP(L1232,'Status Report'!B:X,23,0)</f>
        <v>300</v>
      </c>
      <c r="S1232" t="str">
        <f>VLOOKUP(L1232,'Status Report'!B:T,19,0)</f>
        <v>Promocean The Netherlands BV</v>
      </c>
      <c r="T1232" s="62">
        <f>VLOOKUP(L1232,'Status Report'!B:E,4,0)</f>
        <v>1</v>
      </c>
      <c r="U1232" s="19">
        <f>_xlfn.IFS(AI1232="Den Bosch",VLOOKUP(L1232,'Status Report'!B:AM,35,0),AI1232="Yantian",VLOOKUP(L1232,'Status Report'!B:AM,36,0),AI1232="",IF(H1232="Asia Pacific",VLOOKUP(L1232,'Status Report'!B:AM,36,0),VLOOKUP(L1232,'Status Report'!B:AM,35,0)),AI1232="Direct shipment",IF(H1232="Asia Pacific",VLOOKUP(L1232,'Status Report'!B:AM,36,0),VLOOKUP(L1232,'Status Report'!B:AM,35,0)))</f>
        <v>63.8</v>
      </c>
      <c r="V1232" s="20">
        <f t="shared" si="291"/>
        <v>319</v>
      </c>
      <c r="W1232" s="19">
        <f>_xlfn.IFS(AI1232="Den Bosch",VLOOKUP(L1232,'Status Report'!B:AM,37,0),AI1232="Yantian",VLOOKUP(L1232,'Status Report'!B:AM,38,0),AI1232="",IF(H1232="Asia Pacific",VLOOKUP(L1232,'Status Report'!B:AM,38,0),VLOOKUP(L1232,'Status Report'!B:AM,37,0)),AI1232="Direct shipment",IF(H1232="Asia Pacific",VLOOKUP(L1232,'Status Report'!B:AM,38,0),VLOOKUP(L1232,'Status Report'!B:AM,37,0)))</f>
        <v>63.8</v>
      </c>
      <c r="X1232" s="20">
        <f t="shared" si="292"/>
        <v>319</v>
      </c>
      <c r="Y1232" s="20">
        <f>_xlfn.IFS(AI1232="Den Bosch",VLOOKUP(L1232,'Status Report'!B:AO,39,0),AI1232="Yantian",VLOOKUP(L1232,'Status Report'!B:AO,40,0),AI1232="",IF(H1232="Asia Pacific",VLOOKUP(L1232,'Status Report'!B:AO,40,0),VLOOKUP(L1232,'Status Report'!B:AO,39,0)),AI1232="Direct shipment",IF(H1232="Asia Pacific",VLOOKUP(L1232,'Status Report'!B:AO,40,0),VLOOKUP(L1232,'Status Report'!B:AO,39,0)))</f>
        <v>0</v>
      </c>
      <c r="Z1232" s="20">
        <f t="shared" si="293"/>
        <v>0</v>
      </c>
      <c r="AA1232" s="20">
        <f t="shared" si="294"/>
        <v>319</v>
      </c>
      <c r="AB1232" s="21">
        <f>_xlfn.IFS(AI1232="Den Bosch",VLOOKUP(L1232,'Status Report'!B:AM,33,0),AI1232="Yantian",VLOOKUP(L1232,'Status Report'!B:AM,34,0),AI1232="",IF(H1232="Asia Pacific",VLOOKUP(L1232,'Status Report'!B:AM,34,0),VLOOKUP(L1232,'Status Report'!B:AM,33,0)),AI1232="Direct shipment",IF(H1232="Asia Pacific",VLOOKUP(L1232,'Status Report'!B:AM,34,0),VLOOKUP(L1232,'Status Report'!B:AM,33,0)))</f>
        <v>55.632597428571422</v>
      </c>
      <c r="AC1232" s="21">
        <f>VLOOKUP(L1232,'Status Report'!B:CE,82,0)</f>
        <v>0</v>
      </c>
      <c r="AD1232" s="21">
        <f t="shared" si="295"/>
        <v>55.632597428571422</v>
      </c>
      <c r="AE1232" s="63">
        <f>VLOOKUP(L1232,'Status Report'!B:W,20,0)</f>
        <v>38</v>
      </c>
      <c r="AF1232" s="63">
        <f>VLOOKUP(L1232,'Status Report'!B:W,21,0)</f>
        <v>22</v>
      </c>
      <c r="AG1232" s="63">
        <f>VLOOKUP(L1232,'Status Report'!B:W,22,0)</f>
        <v>6</v>
      </c>
      <c r="AH1232" s="22">
        <f t="shared" si="296"/>
        <v>2.5080000000000002E-2</v>
      </c>
      <c r="AK1232" s="63">
        <f>IFERROR(VLOOKUP(G1232,ASEAN!A:A,1,0),0)</f>
        <v>0</v>
      </c>
      <c r="AL1232" s="63">
        <f>IFERROR(VLOOKUP(D1232,'[3]customer specs'!$B$1:$D$65536,3,0),0)</f>
        <v>0</v>
      </c>
      <c r="AM1232" s="64">
        <f t="shared" si="297"/>
        <v>0</v>
      </c>
      <c r="AN1232" s="64">
        <f t="shared" si="298"/>
        <v>0</v>
      </c>
      <c r="AO1232" s="63"/>
      <c r="AP1232" s="63"/>
      <c r="AQ1232" s="63" t="str">
        <f t="shared" si="299"/>
        <v>no</v>
      </c>
      <c r="AR1232" s="20">
        <f t="shared" si="300"/>
        <v>278.16298714285711</v>
      </c>
      <c r="AS1232" s="63"/>
      <c r="AT1232" s="23">
        <f t="shared" si="290"/>
        <v>0.12</v>
      </c>
      <c r="AU1232" s="65">
        <f t="shared" si="301"/>
        <v>63.218860714285704</v>
      </c>
      <c r="AV1232" s="65"/>
      <c r="AW1232" s="65">
        <f t="shared" si="302"/>
        <v>316.0943035714285</v>
      </c>
      <c r="AX1232" s="65"/>
      <c r="AY1232" s="63">
        <f>VLOOKUP(L1232,'Status Report'!B:CF,81,0)</f>
        <v>0</v>
      </c>
      <c r="AZ1232" s="63" t="str">
        <f>VLOOKUP(L1232,'Status Report'!B:S,18,0)</f>
        <v>Ellina Smirnova</v>
      </c>
      <c r="BB1232" s="63">
        <f>VLOOKUP(L1232,'Status Report'!B:Z,25,0)</f>
        <v>10</v>
      </c>
      <c r="BC1232" s="63">
        <f t="shared" si="303"/>
        <v>50</v>
      </c>
      <c r="BF1232">
        <f>VLOOKUP(L1232,'Status Report'!B:CE,82,0)</f>
        <v>0</v>
      </c>
      <c r="BG1232">
        <f>VLOOKUP(L1232,'Status Report'!B:CF,83,0)</f>
        <v>0</v>
      </c>
      <c r="BH1232">
        <f>VLOOKUP(L1232,'Status Report'!B:CG,84,0)</f>
        <v>0</v>
      </c>
      <c r="BI1232" t="s">
        <v>926</v>
      </c>
      <c r="BJ1232" t="s">
        <v>795</v>
      </c>
      <c r="BM1232" s="67">
        <f t="shared" si="304"/>
        <v>15</v>
      </c>
    </row>
    <row r="1233" spans="1:65" x14ac:dyDescent="0.25">
      <c r="A1233" s="68" t="str">
        <f>VLOOKUP(L1233,'Status Report'!B:CB,79,0)</f>
        <v>Heineken - 0.0</v>
      </c>
      <c r="C1233">
        <v>20006108</v>
      </c>
      <c r="D1233">
        <v>3090666</v>
      </c>
      <c r="E1233" t="s">
        <v>919</v>
      </c>
      <c r="F1233" t="s">
        <v>920</v>
      </c>
      <c r="G1233" t="str">
        <f>VLOOKUP(D1233,'[2]sold to'!$A:$H,8,0)</f>
        <v>Canada</v>
      </c>
      <c r="H1233" t="str">
        <f>VLOOKUP(D1233,'[2]sold to'!$A:$I,9,0)</f>
        <v>AMERICAS</v>
      </c>
      <c r="K1233">
        <v>410</v>
      </c>
      <c r="L1233">
        <v>88026057</v>
      </c>
      <c r="M1233" t="s">
        <v>241</v>
      </c>
      <c r="N1233">
        <v>40</v>
      </c>
      <c r="P1233" t="str">
        <f>VLOOKUP(L1233,'Status Report'!B:AA,26,0)</f>
        <v>China</v>
      </c>
      <c r="Q1233" t="str">
        <f>VLOOKUP(L1233,'Status Report'!B:AB,27,0)</f>
        <v>Premiums</v>
      </c>
      <c r="R1233">
        <f>VLOOKUP(L1233,'Status Report'!B:X,23,0)</f>
        <v>40</v>
      </c>
      <c r="S1233" t="str">
        <f>VLOOKUP(L1233,'Status Report'!B:T,19,0)</f>
        <v>Promocean The Netherlands BV</v>
      </c>
      <c r="T1233" s="62">
        <f>VLOOKUP(L1233,'Status Report'!B:E,4,0)</f>
        <v>3</v>
      </c>
      <c r="U1233" s="19">
        <f>_xlfn.IFS(AI1233="Den Bosch",VLOOKUP(L1233,'Status Report'!B:AM,35,0),AI1233="Yantian",VLOOKUP(L1233,'Status Report'!B:AM,36,0),AI1233="",IF(H1233="Asia Pacific",VLOOKUP(L1233,'Status Report'!B:AM,36,0),VLOOKUP(L1233,'Status Report'!B:AM,35,0)),AI1233="Direct shipment",IF(H1233="Asia Pacific",VLOOKUP(L1233,'Status Report'!B:AM,36,0),VLOOKUP(L1233,'Status Report'!B:AM,35,0)))</f>
        <v>47.75</v>
      </c>
      <c r="V1233" s="20">
        <f t="shared" si="291"/>
        <v>1910</v>
      </c>
      <c r="W1233" s="19">
        <f>_xlfn.IFS(AI1233="Den Bosch",VLOOKUP(L1233,'Status Report'!B:AM,37,0),AI1233="Yantian",VLOOKUP(L1233,'Status Report'!B:AM,38,0),AI1233="",IF(H1233="Asia Pacific",VLOOKUP(L1233,'Status Report'!B:AM,38,0),VLOOKUP(L1233,'Status Report'!B:AM,37,0)),AI1233="Direct shipment",IF(H1233="Asia Pacific",VLOOKUP(L1233,'Status Report'!B:AM,38,0),VLOOKUP(L1233,'Status Report'!B:AM,37,0)))</f>
        <v>47.75</v>
      </c>
      <c r="X1233" s="20">
        <f t="shared" si="292"/>
        <v>1910</v>
      </c>
      <c r="Y1233" s="20">
        <f>_xlfn.IFS(AI1233="Den Bosch",VLOOKUP(L1233,'Status Report'!B:AO,39,0),AI1233="Yantian",VLOOKUP(L1233,'Status Report'!B:AO,40,0),AI1233="",IF(H1233="Asia Pacific",VLOOKUP(L1233,'Status Report'!B:AO,40,0),VLOOKUP(L1233,'Status Report'!B:AO,39,0)),AI1233="Direct shipment",IF(H1233="Asia Pacific",VLOOKUP(L1233,'Status Report'!B:AO,40,0),VLOOKUP(L1233,'Status Report'!B:AO,39,0)))</f>
        <v>0</v>
      </c>
      <c r="Z1233" s="20">
        <f t="shared" si="293"/>
        <v>0</v>
      </c>
      <c r="AA1233" s="20">
        <f t="shared" si="294"/>
        <v>1910</v>
      </c>
      <c r="AB1233" s="21">
        <f>_xlfn.IFS(AI1233="Den Bosch",VLOOKUP(L1233,'Status Report'!B:AM,33,0),AI1233="Yantian",VLOOKUP(L1233,'Status Report'!B:AM,34,0),AI1233="",IF(H1233="Asia Pacific",VLOOKUP(L1233,'Status Report'!B:AM,34,0),VLOOKUP(L1233,'Status Report'!B:AM,33,0)),AI1233="Direct shipment",IF(H1233="Asia Pacific",VLOOKUP(L1233,'Status Report'!B:AM,34,0),VLOOKUP(L1233,'Status Report'!B:AM,33,0)))</f>
        <v>41.356485714285718</v>
      </c>
      <c r="AC1233" s="21">
        <f>VLOOKUP(L1233,'Status Report'!B:CE,82,0)</f>
        <v>0</v>
      </c>
      <c r="AD1233" s="21">
        <f t="shared" si="295"/>
        <v>41.356485714285718</v>
      </c>
      <c r="AE1233" s="63">
        <f>VLOOKUP(L1233,'Status Report'!B:W,20,0)</f>
        <v>25</v>
      </c>
      <c r="AF1233" s="63">
        <f>VLOOKUP(L1233,'Status Report'!B:W,21,0)</f>
        <v>16</v>
      </c>
      <c r="AG1233" s="63">
        <f>VLOOKUP(L1233,'Status Report'!B:W,22,0)</f>
        <v>4.5</v>
      </c>
      <c r="AH1233" s="22">
        <f t="shared" si="296"/>
        <v>7.1999999999999995E-2</v>
      </c>
      <c r="AI1233" t="s">
        <v>990</v>
      </c>
      <c r="AK1233" s="63">
        <f>IFERROR(VLOOKUP(G1233,ASEAN!A:A,1,0),0)</f>
        <v>0</v>
      </c>
      <c r="AL1233" s="63">
        <f>IFERROR(VLOOKUP(D1233,'[3]customer specs'!$B$1:$D$65536,3,0),0)</f>
        <v>0</v>
      </c>
      <c r="AM1233" s="64">
        <f t="shared" si="297"/>
        <v>0</v>
      </c>
      <c r="AN1233" s="64">
        <f t="shared" si="298"/>
        <v>0</v>
      </c>
      <c r="AO1233" s="63"/>
      <c r="AP1233" s="63"/>
      <c r="AQ1233" s="63" t="str">
        <f t="shared" si="299"/>
        <v>yes</v>
      </c>
      <c r="AR1233" s="20">
        <f t="shared" si="300"/>
        <v>1654.2594285714288</v>
      </c>
      <c r="AS1233" s="63"/>
      <c r="AT1233" s="23">
        <f t="shared" si="290"/>
        <v>0.12</v>
      </c>
      <c r="AU1233" s="65">
        <f t="shared" si="301"/>
        <v>46.996006493506499</v>
      </c>
      <c r="AV1233" s="65"/>
      <c r="AW1233" s="65">
        <f t="shared" si="302"/>
        <v>1879.8402597402601</v>
      </c>
      <c r="AX1233" s="65"/>
      <c r="AY1233" s="63">
        <f>VLOOKUP(L1233,'Status Report'!B:CF,81,0)</f>
        <v>0</v>
      </c>
      <c r="AZ1233" s="63" t="str">
        <f>VLOOKUP(L1233,'Status Report'!B:S,18,0)</f>
        <v>Ellina Smirnova</v>
      </c>
      <c r="BB1233" s="63">
        <f>VLOOKUP(L1233,'Status Report'!B:Z,25,0)</f>
        <v>25</v>
      </c>
      <c r="BC1233" s="63">
        <f t="shared" si="303"/>
        <v>1000</v>
      </c>
      <c r="BF1233">
        <f>VLOOKUP(L1233,'Status Report'!B:CE,82,0)</f>
        <v>0</v>
      </c>
      <c r="BG1233">
        <f>VLOOKUP(L1233,'Status Report'!B:CF,83,0)</f>
        <v>0</v>
      </c>
      <c r="BH1233">
        <f>VLOOKUP(L1233,'Status Report'!B:CG,84,0)</f>
        <v>0</v>
      </c>
      <c r="BI1233" t="s">
        <v>926</v>
      </c>
      <c r="BJ1233" t="s">
        <v>795</v>
      </c>
      <c r="BM1233" s="67">
        <f t="shared" si="304"/>
        <v>47</v>
      </c>
    </row>
    <row r="1234" spans="1:65" x14ac:dyDescent="0.25">
      <c r="A1234" s="68" t="str">
        <f>VLOOKUP(L1234,'Status Report'!B:CB,79,0)</f>
        <v>Heineken - 0.0</v>
      </c>
      <c r="C1234">
        <v>20006108</v>
      </c>
      <c r="D1234">
        <v>3090666</v>
      </c>
      <c r="E1234" t="s">
        <v>919</v>
      </c>
      <c r="F1234" t="s">
        <v>920</v>
      </c>
      <c r="G1234" t="str">
        <f>VLOOKUP(D1234,'[2]sold to'!$A:$H,8,0)</f>
        <v>Canada</v>
      </c>
      <c r="H1234" t="str">
        <f>VLOOKUP(D1234,'[2]sold to'!$A:$I,9,0)</f>
        <v>AMERICAS</v>
      </c>
      <c r="K1234">
        <v>420</v>
      </c>
      <c r="L1234">
        <v>88027050</v>
      </c>
      <c r="M1234" t="s">
        <v>923</v>
      </c>
      <c r="N1234">
        <v>10</v>
      </c>
      <c r="P1234" t="str">
        <f>VLOOKUP(L1234,'Status Report'!B:AA,26,0)</f>
        <v>China</v>
      </c>
      <c r="Q1234" t="str">
        <f>VLOOKUP(L1234,'Status Report'!B:AB,27,0)</f>
        <v>Premiums</v>
      </c>
      <c r="R1234">
        <f>VLOOKUP(L1234,'Status Report'!B:X,23,0)</f>
        <v>50</v>
      </c>
      <c r="S1234" t="str">
        <f>VLOOKUP(L1234,'Status Report'!B:T,19,0)</f>
        <v>Promocean The Netherlands BV</v>
      </c>
      <c r="T1234" s="62">
        <f>VLOOKUP(L1234,'Status Report'!B:E,4,0)</f>
        <v>3</v>
      </c>
      <c r="U1234" s="19">
        <f>_xlfn.IFS(AI1234="Den Bosch",VLOOKUP(L1234,'Status Report'!B:AM,35,0),AI1234="Yantian",VLOOKUP(L1234,'Status Report'!B:AM,36,0),AI1234="",IF(H1234="Asia Pacific",VLOOKUP(L1234,'Status Report'!B:AM,36,0),VLOOKUP(L1234,'Status Report'!B:AM,35,0)),AI1234="Direct shipment",IF(H1234="Asia Pacific",VLOOKUP(L1234,'Status Report'!B:AM,36,0),VLOOKUP(L1234,'Status Report'!B:AM,35,0)))</f>
        <v>49.5</v>
      </c>
      <c r="V1234" s="20">
        <f t="shared" si="291"/>
        <v>495</v>
      </c>
      <c r="W1234" s="19">
        <f>_xlfn.IFS(AI1234="Den Bosch",VLOOKUP(L1234,'Status Report'!B:AM,37,0),AI1234="Yantian",VLOOKUP(L1234,'Status Report'!B:AM,38,0),AI1234="",IF(H1234="Asia Pacific",VLOOKUP(L1234,'Status Report'!B:AM,38,0),VLOOKUP(L1234,'Status Report'!B:AM,37,0)),AI1234="Direct shipment",IF(H1234="Asia Pacific",VLOOKUP(L1234,'Status Report'!B:AM,38,0),VLOOKUP(L1234,'Status Report'!B:AM,37,0)))</f>
        <v>49.5</v>
      </c>
      <c r="X1234" s="20">
        <f t="shared" si="292"/>
        <v>495</v>
      </c>
      <c r="Y1234" s="20">
        <f>_xlfn.IFS(AI1234="Den Bosch",VLOOKUP(L1234,'Status Report'!B:AO,39,0),AI1234="Yantian",VLOOKUP(L1234,'Status Report'!B:AO,40,0),AI1234="",IF(H1234="Asia Pacific",VLOOKUP(L1234,'Status Report'!B:AO,40,0),VLOOKUP(L1234,'Status Report'!B:AO,39,0)),AI1234="Direct shipment",IF(H1234="Asia Pacific",VLOOKUP(L1234,'Status Report'!B:AO,40,0),VLOOKUP(L1234,'Status Report'!B:AO,39,0)))</f>
        <v>0</v>
      </c>
      <c r="Z1234" s="20">
        <f t="shared" si="293"/>
        <v>0</v>
      </c>
      <c r="AA1234" s="20">
        <f t="shared" si="294"/>
        <v>495</v>
      </c>
      <c r="AB1234" s="21">
        <f>_xlfn.IFS(AI1234="Den Bosch",VLOOKUP(L1234,'Status Report'!B:AM,33,0),AI1234="Yantian",VLOOKUP(L1234,'Status Report'!B:AM,34,0),AI1234="",IF(H1234="Asia Pacific",VLOOKUP(L1234,'Status Report'!B:AM,34,0),VLOOKUP(L1234,'Status Report'!B:AM,33,0)),AI1234="Direct shipment",IF(H1234="Asia Pacific",VLOOKUP(L1234,'Status Report'!B:AM,34,0),VLOOKUP(L1234,'Status Report'!B:AM,33,0)))</f>
        <v>40.572600000000008</v>
      </c>
      <c r="AC1234" s="21">
        <f>VLOOKUP(L1234,'Status Report'!B:CE,82,0)</f>
        <v>0</v>
      </c>
      <c r="AD1234" s="21">
        <f t="shared" si="295"/>
        <v>40.572600000000008</v>
      </c>
      <c r="AE1234" s="63">
        <f>VLOOKUP(L1234,'Status Report'!B:W,20,0)</f>
        <v>26</v>
      </c>
      <c r="AF1234" s="63">
        <f>VLOOKUP(L1234,'Status Report'!B:W,21,0)</f>
        <v>16</v>
      </c>
      <c r="AG1234" s="63">
        <f>VLOOKUP(L1234,'Status Report'!B:W,22,0)</f>
        <v>17</v>
      </c>
      <c r="AH1234" s="22">
        <f t="shared" si="296"/>
        <v>7.0720000000000005E-2</v>
      </c>
      <c r="AI1234" t="s">
        <v>990</v>
      </c>
      <c r="AK1234" s="63">
        <f>IFERROR(VLOOKUP(G1234,ASEAN!A:A,1,0),0)</f>
        <v>0</v>
      </c>
      <c r="AL1234" s="63">
        <f>IFERROR(VLOOKUP(D1234,'[3]customer specs'!$B$1:$D$65536,3,0),0)</f>
        <v>0</v>
      </c>
      <c r="AM1234" s="64">
        <f t="shared" si="297"/>
        <v>0</v>
      </c>
      <c r="AN1234" s="64">
        <f t="shared" si="298"/>
        <v>0</v>
      </c>
      <c r="AO1234" s="63"/>
      <c r="AP1234" s="63"/>
      <c r="AQ1234" s="63" t="str">
        <f t="shared" si="299"/>
        <v>no</v>
      </c>
      <c r="AR1234" s="20">
        <f t="shared" si="300"/>
        <v>405.72600000000011</v>
      </c>
      <c r="AS1234" s="63"/>
      <c r="AT1234" s="23">
        <f t="shared" si="290"/>
        <v>0.12</v>
      </c>
      <c r="AU1234" s="65">
        <f t="shared" si="301"/>
        <v>46.105227272727284</v>
      </c>
      <c r="AV1234" s="65"/>
      <c r="AW1234" s="65">
        <f t="shared" si="302"/>
        <v>461.05227272727285</v>
      </c>
      <c r="AX1234" s="65"/>
      <c r="AY1234" s="63">
        <f>VLOOKUP(L1234,'Status Report'!B:CF,81,0)</f>
        <v>0</v>
      </c>
      <c r="AZ1234" s="63" t="str">
        <f>VLOOKUP(L1234,'Status Report'!B:S,18,0)</f>
        <v>Ellina Smirnova</v>
      </c>
      <c r="BB1234" s="63">
        <f>VLOOKUP(L1234,'Status Report'!B:Z,25,0)</f>
        <v>50</v>
      </c>
      <c r="BC1234" s="63">
        <f t="shared" si="303"/>
        <v>500</v>
      </c>
      <c r="BF1234">
        <f>VLOOKUP(L1234,'Status Report'!B:CE,82,0)</f>
        <v>0</v>
      </c>
      <c r="BG1234">
        <f>VLOOKUP(L1234,'Status Report'!B:CF,83,0)</f>
        <v>0</v>
      </c>
      <c r="BH1234">
        <f>VLOOKUP(L1234,'Status Report'!B:CG,84,0)</f>
        <v>0</v>
      </c>
      <c r="BI1234" t="s">
        <v>926</v>
      </c>
      <c r="BJ1234" t="s">
        <v>795</v>
      </c>
      <c r="BM1234" s="67">
        <f t="shared" si="304"/>
        <v>11</v>
      </c>
    </row>
    <row r="1235" spans="1:65" x14ac:dyDescent="0.25">
      <c r="A1235" s="68" t="str">
        <f>VLOOKUP(L1235,'Status Report'!B:CB,79,0)</f>
        <v>Heineken - 0.0</v>
      </c>
      <c r="C1235">
        <v>20006108</v>
      </c>
      <c r="D1235">
        <v>3090666</v>
      </c>
      <c r="E1235" t="s">
        <v>919</v>
      </c>
      <c r="F1235" t="s">
        <v>920</v>
      </c>
      <c r="G1235" t="str">
        <f>VLOOKUP(D1235,'[2]sold to'!$A:$H,8,0)</f>
        <v>Canada</v>
      </c>
      <c r="H1235" t="str">
        <f>VLOOKUP(D1235,'[2]sold to'!$A:$I,9,0)</f>
        <v>AMERICAS</v>
      </c>
      <c r="K1235">
        <v>430</v>
      </c>
      <c r="L1235">
        <v>88025984</v>
      </c>
      <c r="M1235" t="s">
        <v>224</v>
      </c>
      <c r="N1235">
        <v>2</v>
      </c>
      <c r="P1235" t="str">
        <f>VLOOKUP(L1235,'Status Report'!B:AA,26,0)</f>
        <v>Bangladesh</v>
      </c>
      <c r="Q1235" t="str">
        <f>VLOOKUP(L1235,'Status Report'!B:AB,27,0)</f>
        <v>Textiles-Clothing</v>
      </c>
      <c r="R1235">
        <f>VLOOKUP(L1235,'Status Report'!B:X,23,0)</f>
        <v>167</v>
      </c>
      <c r="S1235" t="str">
        <f>VLOOKUP(L1235,'Status Report'!B:T,19,0)</f>
        <v>Promocean The Netherlands BV</v>
      </c>
      <c r="T1235" s="62">
        <f>VLOOKUP(L1235,'Status Report'!B:E,4,0)</f>
        <v>3</v>
      </c>
      <c r="U1235" s="19">
        <f>_xlfn.IFS(AI1235="Den Bosch",VLOOKUP(L1235,'Status Report'!B:AM,35,0),AI1235="Yantian",VLOOKUP(L1235,'Status Report'!B:AM,36,0),AI1235="",IF(H1235="Asia Pacific",VLOOKUP(L1235,'Status Report'!B:AM,36,0),VLOOKUP(L1235,'Status Report'!B:AM,35,0)),AI1235="Direct shipment",IF(H1235="Asia Pacific",VLOOKUP(L1235,'Status Report'!B:AM,36,0),VLOOKUP(L1235,'Status Report'!B:AM,35,0)))</f>
        <v>42.480000000000004</v>
      </c>
      <c r="V1235" s="20">
        <f t="shared" si="291"/>
        <v>84.960000000000008</v>
      </c>
      <c r="W1235" s="19">
        <f>_xlfn.IFS(AI1235="Den Bosch",VLOOKUP(L1235,'Status Report'!B:AM,37,0),AI1235="Yantian",VLOOKUP(L1235,'Status Report'!B:AM,38,0),AI1235="",IF(H1235="Asia Pacific",VLOOKUP(L1235,'Status Report'!B:AM,38,0),VLOOKUP(L1235,'Status Report'!B:AM,37,0)),AI1235="Direct shipment",IF(H1235="Asia Pacific",VLOOKUP(L1235,'Status Report'!B:AM,38,0),VLOOKUP(L1235,'Status Report'!B:AM,37,0)))</f>
        <v>42.480000000000004</v>
      </c>
      <c r="X1235" s="20">
        <f t="shared" si="292"/>
        <v>84.960000000000008</v>
      </c>
      <c r="Y1235" s="20">
        <f>_xlfn.IFS(AI1235="Den Bosch",VLOOKUP(L1235,'Status Report'!B:AO,39,0),AI1235="Yantian",VLOOKUP(L1235,'Status Report'!B:AO,40,0),AI1235="",IF(H1235="Asia Pacific",VLOOKUP(L1235,'Status Report'!B:AO,40,0),VLOOKUP(L1235,'Status Report'!B:AO,39,0)),AI1235="Direct shipment",IF(H1235="Asia Pacific",VLOOKUP(L1235,'Status Report'!B:AO,40,0),VLOOKUP(L1235,'Status Report'!B:AO,39,0)))</f>
        <v>0</v>
      </c>
      <c r="Z1235" s="20">
        <f t="shared" si="293"/>
        <v>0</v>
      </c>
      <c r="AA1235" s="20">
        <f t="shared" si="294"/>
        <v>84.960000000000008</v>
      </c>
      <c r="AB1235" s="21">
        <f>_xlfn.IFS(AI1235="Den Bosch",VLOOKUP(L1235,'Status Report'!B:AM,33,0),AI1235="Yantian",VLOOKUP(L1235,'Status Report'!B:AM,34,0),AI1235="",IF(H1235="Asia Pacific",VLOOKUP(L1235,'Status Report'!B:AM,34,0),VLOOKUP(L1235,'Status Report'!B:AM,33,0)),AI1235="Direct shipment",IF(H1235="Asia Pacific",VLOOKUP(L1235,'Status Report'!B:AM,34,0),VLOOKUP(L1235,'Status Report'!B:AM,33,0)))</f>
        <v>37.018499999999996</v>
      </c>
      <c r="AC1235" s="21">
        <f>VLOOKUP(L1235,'Status Report'!B:CE,82,0)</f>
        <v>0</v>
      </c>
      <c r="AD1235" s="21">
        <f t="shared" si="295"/>
        <v>37.018499999999996</v>
      </c>
      <c r="AE1235" s="63">
        <f>VLOOKUP(L1235,'Status Report'!B:W,20,0)</f>
        <v>36</v>
      </c>
      <c r="AF1235" s="63">
        <f>VLOOKUP(L1235,'Status Report'!B:W,21,0)</f>
        <v>33</v>
      </c>
      <c r="AG1235" s="63">
        <f>VLOOKUP(L1235,'Status Report'!B:W,22,0)</f>
        <v>7</v>
      </c>
      <c r="AH1235" s="22">
        <f t="shared" si="296"/>
        <v>1.6632000000000001E-2</v>
      </c>
      <c r="AI1235" t="s">
        <v>990</v>
      </c>
      <c r="AK1235" s="63">
        <f>IFERROR(VLOOKUP(G1235,ASEAN!A:A,1,0),0)</f>
        <v>0</v>
      </c>
      <c r="AL1235" s="63">
        <f>IFERROR(VLOOKUP(D1235,'[3]customer specs'!$B$1:$D$65536,3,0),0)</f>
        <v>0</v>
      </c>
      <c r="AM1235" s="64">
        <f t="shared" si="297"/>
        <v>0</v>
      </c>
      <c r="AN1235" s="64">
        <f t="shared" si="298"/>
        <v>0</v>
      </c>
      <c r="AO1235" s="63"/>
      <c r="AP1235" s="63"/>
      <c r="AQ1235" s="63" t="str">
        <f t="shared" si="299"/>
        <v>no</v>
      </c>
      <c r="AR1235" s="20">
        <f t="shared" si="300"/>
        <v>74.036999999999992</v>
      </c>
      <c r="AS1235" s="63"/>
      <c r="AT1235" s="23">
        <f t="shared" si="290"/>
        <v>0.12</v>
      </c>
      <c r="AU1235" s="65">
        <f t="shared" si="301"/>
        <v>42.066477272727269</v>
      </c>
      <c r="AV1235" s="65"/>
      <c r="AW1235" s="65">
        <f t="shared" si="302"/>
        <v>84.132954545454538</v>
      </c>
      <c r="AX1235" s="65"/>
      <c r="AY1235" s="63">
        <f>VLOOKUP(L1235,'Status Report'!B:CF,81,0)</f>
        <v>0</v>
      </c>
      <c r="AZ1235" s="63" t="str">
        <f>VLOOKUP(L1235,'Status Report'!B:S,18,0)</f>
        <v>Ellina Smirnova</v>
      </c>
      <c r="BB1235" s="63">
        <f>VLOOKUP(L1235,'Status Report'!B:Z,25,0)</f>
        <v>6</v>
      </c>
      <c r="BC1235" s="63">
        <f t="shared" si="303"/>
        <v>12</v>
      </c>
      <c r="BF1235">
        <f>VLOOKUP(L1235,'Status Report'!B:CE,82,0)</f>
        <v>0</v>
      </c>
      <c r="BG1235">
        <f>VLOOKUP(L1235,'Status Report'!B:CF,83,0)</f>
        <v>0</v>
      </c>
      <c r="BH1235">
        <f>VLOOKUP(L1235,'Status Report'!B:CG,84,0)</f>
        <v>0</v>
      </c>
      <c r="BI1235" t="s">
        <v>926</v>
      </c>
      <c r="BJ1235" t="s">
        <v>795</v>
      </c>
      <c r="BM1235" s="67">
        <f t="shared" si="304"/>
        <v>31</v>
      </c>
    </row>
    <row r="1236" spans="1:65" x14ac:dyDescent="0.25">
      <c r="A1236" s="68" t="str">
        <f>VLOOKUP(L1236,'Status Report'!B:CB,79,0)</f>
        <v>Heineken UCL</v>
      </c>
      <c r="C1236">
        <v>20006109</v>
      </c>
      <c r="D1236">
        <v>3090615</v>
      </c>
      <c r="E1236" t="s">
        <v>924</v>
      </c>
      <c r="F1236" t="s">
        <v>925</v>
      </c>
      <c r="G1236" t="str">
        <f>VLOOKUP(D1236,'[2]sold to'!$A:$H,8,0)</f>
        <v>Guyana</v>
      </c>
      <c r="H1236" t="str">
        <f>VLOOKUP(D1236,'[2]sold to'!$A:$I,9,0)</f>
        <v>AMERICAS</v>
      </c>
      <c r="K1236">
        <v>60</v>
      </c>
      <c r="L1236">
        <v>88026484</v>
      </c>
      <c r="M1236" t="s">
        <v>311</v>
      </c>
      <c r="N1236">
        <v>15</v>
      </c>
      <c r="P1236" t="str">
        <f>VLOOKUP(L1236,'Status Report'!B:AA,26,0)</f>
        <v>China</v>
      </c>
      <c r="Q1236" t="str">
        <f>VLOOKUP(L1236,'Status Report'!B:AB,27,0)</f>
        <v>Premiums</v>
      </c>
      <c r="R1236">
        <f>VLOOKUP(L1236,'Status Report'!B:X,23,0)</f>
        <v>200</v>
      </c>
      <c r="S1236" t="str">
        <f>VLOOKUP(L1236,'Status Report'!B:T,19,0)</f>
        <v>Promocean The Netherlands BV</v>
      </c>
      <c r="T1236" s="62">
        <f>VLOOKUP(L1236,'Status Report'!B:E,4,0)</f>
        <v>3</v>
      </c>
      <c r="U1236" s="19">
        <f>_xlfn.IFS(AI1236="Den Bosch",VLOOKUP(L1236,'Status Report'!B:AM,35,0),AI1236="Yantian",VLOOKUP(L1236,'Status Report'!B:AM,36,0),AI1236="",IF(H1236="Asia Pacific",VLOOKUP(L1236,'Status Report'!B:AM,36,0),VLOOKUP(L1236,'Status Report'!B:AM,35,0)),AI1236="Direct shipment",IF(H1236="Asia Pacific",VLOOKUP(L1236,'Status Report'!B:AM,36,0),VLOOKUP(L1236,'Status Report'!B:AM,35,0)))</f>
        <v>70.149999999999991</v>
      </c>
      <c r="V1236" s="20">
        <f t="shared" si="291"/>
        <v>1052.2499999999998</v>
      </c>
      <c r="W1236" s="19">
        <f>_xlfn.IFS(AI1236="Den Bosch",VLOOKUP(L1236,'Status Report'!B:AM,37,0),AI1236="Yantian",VLOOKUP(L1236,'Status Report'!B:AM,38,0),AI1236="",IF(H1236="Asia Pacific",VLOOKUP(L1236,'Status Report'!B:AM,38,0),VLOOKUP(L1236,'Status Report'!B:AM,37,0)),AI1236="Direct shipment",IF(H1236="Asia Pacific",VLOOKUP(L1236,'Status Report'!B:AM,38,0),VLOOKUP(L1236,'Status Report'!B:AM,37,0)))</f>
        <v>69.349999999999994</v>
      </c>
      <c r="X1236" s="20">
        <f t="shared" si="292"/>
        <v>1040.25</v>
      </c>
      <c r="Y1236" s="20">
        <f>_xlfn.IFS(AI1236="Den Bosch",VLOOKUP(L1236,'Status Report'!B:AO,39,0),AI1236="Yantian",VLOOKUP(L1236,'Status Report'!B:AO,40,0),AI1236="",IF(H1236="Asia Pacific",VLOOKUP(L1236,'Status Report'!B:AO,40,0),VLOOKUP(L1236,'Status Report'!B:AO,39,0)),AI1236="Direct shipment",IF(H1236="Asia Pacific",VLOOKUP(L1236,'Status Report'!B:AO,40,0),VLOOKUP(L1236,'Status Report'!B:AO,39,0)))</f>
        <v>0</v>
      </c>
      <c r="Z1236" s="20">
        <f t="shared" si="293"/>
        <v>0</v>
      </c>
      <c r="AA1236" s="20">
        <f t="shared" si="294"/>
        <v>1040.25</v>
      </c>
      <c r="AB1236" s="21">
        <f>_xlfn.IFS(AI1236="Den Bosch",VLOOKUP(L1236,'Status Report'!B:AM,33,0),AI1236="Yantian",VLOOKUP(L1236,'Status Report'!B:AM,34,0),AI1236="",IF(H1236="Asia Pacific",VLOOKUP(L1236,'Status Report'!B:AM,34,0),VLOOKUP(L1236,'Status Report'!B:AM,33,0)),AI1236="Direct shipment",IF(H1236="Asia Pacific",VLOOKUP(L1236,'Status Report'!B:AM,34,0),VLOOKUP(L1236,'Status Report'!B:AM,33,0)))</f>
        <v>60.500699999999995</v>
      </c>
      <c r="AC1236" s="21">
        <f>VLOOKUP(L1236,'Status Report'!B:CE,82,0)</f>
        <v>0</v>
      </c>
      <c r="AD1236" s="21">
        <f t="shared" si="295"/>
        <v>60.500699999999995</v>
      </c>
      <c r="AE1236" s="63">
        <f>VLOOKUP(L1236,'Status Report'!B:W,20,0)</f>
        <v>55</v>
      </c>
      <c r="AF1236" s="63">
        <f>VLOOKUP(L1236,'Status Report'!B:W,21,0)</f>
        <v>36</v>
      </c>
      <c r="AG1236" s="63">
        <f>VLOOKUP(L1236,'Status Report'!B:W,22,0)</f>
        <v>20</v>
      </c>
      <c r="AH1236" s="22">
        <f t="shared" si="296"/>
        <v>0.59399999999999997</v>
      </c>
      <c r="AI1236" t="s">
        <v>990</v>
      </c>
      <c r="AK1236" s="63">
        <f>IFERROR(VLOOKUP(G1236,ASEAN!A:A,1,0),0)</f>
        <v>0</v>
      </c>
      <c r="AL1236" s="63">
        <f>IFERROR(VLOOKUP(D1236,'[3]customer specs'!$B$1:$D$65536,3,0),0)</f>
        <v>0</v>
      </c>
      <c r="AM1236" s="64">
        <f t="shared" si="297"/>
        <v>11.999999999999773</v>
      </c>
      <c r="AN1236" s="64">
        <f t="shared" si="298"/>
        <v>0</v>
      </c>
      <c r="AO1236" s="63"/>
      <c r="AP1236" s="63"/>
      <c r="AQ1236" s="63" t="str">
        <f t="shared" si="299"/>
        <v>no</v>
      </c>
      <c r="AR1236" s="20">
        <f t="shared" si="300"/>
        <v>907.51049999999987</v>
      </c>
      <c r="AS1236" s="63"/>
      <c r="AT1236" s="23">
        <f t="shared" si="290"/>
        <v>0.12</v>
      </c>
      <c r="AU1236" s="65">
        <f t="shared" si="301"/>
        <v>68.750795454545454</v>
      </c>
      <c r="AV1236" s="65"/>
      <c r="AW1236" s="65">
        <f t="shared" si="302"/>
        <v>1031.2619318181819</v>
      </c>
      <c r="AX1236" s="65"/>
      <c r="AY1236" s="63">
        <f>VLOOKUP(L1236,'Status Report'!B:CF,81,0)</f>
        <v>0</v>
      </c>
      <c r="AZ1236" s="63" t="str">
        <f>VLOOKUP(L1236,'Status Report'!B:S,18,0)</f>
        <v>Ellina Smirnova</v>
      </c>
      <c r="BB1236" s="63">
        <f>VLOOKUP(L1236,'Status Report'!B:Z,25,0)</f>
        <v>5</v>
      </c>
      <c r="BC1236" s="63">
        <f t="shared" si="303"/>
        <v>75</v>
      </c>
      <c r="BF1236">
        <f>VLOOKUP(L1236,'Status Report'!B:CE,82,0)</f>
        <v>0</v>
      </c>
      <c r="BG1236">
        <f>VLOOKUP(L1236,'Status Report'!B:CF,83,0)</f>
        <v>0</v>
      </c>
      <c r="BH1236">
        <f>VLOOKUP(L1236,'Status Report'!B:CG,84,0)</f>
        <v>0</v>
      </c>
      <c r="BI1236" t="s">
        <v>926</v>
      </c>
      <c r="BJ1236" t="s">
        <v>795</v>
      </c>
      <c r="BM1236" s="67">
        <f t="shared" si="304"/>
        <v>642</v>
      </c>
    </row>
    <row r="1237" spans="1:65" x14ac:dyDescent="0.25">
      <c r="A1237" s="68" t="str">
        <f>VLOOKUP(L1237,'Status Report'!B:CB,79,0)</f>
        <v>Heineken UCL</v>
      </c>
      <c r="C1237">
        <v>20006109</v>
      </c>
      <c r="D1237">
        <v>3090615</v>
      </c>
      <c r="E1237" t="s">
        <v>924</v>
      </c>
      <c r="F1237" t="s">
        <v>925</v>
      </c>
      <c r="G1237" t="str">
        <f>VLOOKUP(D1237,'[2]sold to'!$A:$H,8,0)</f>
        <v>Guyana</v>
      </c>
      <c r="H1237" t="str">
        <f>VLOOKUP(D1237,'[2]sold to'!$A:$I,9,0)</f>
        <v>AMERICAS</v>
      </c>
      <c r="K1237">
        <v>70</v>
      </c>
      <c r="L1237">
        <v>88026576</v>
      </c>
      <c r="M1237" t="s">
        <v>815</v>
      </c>
      <c r="N1237">
        <v>20</v>
      </c>
      <c r="P1237" t="str">
        <f>VLOOKUP(L1237,'Status Report'!B:AA,26,0)</f>
        <v>China</v>
      </c>
      <c r="Q1237" t="str">
        <f>VLOOKUP(L1237,'Status Report'!B:AB,27,0)</f>
        <v>Textiles-Clothing</v>
      </c>
      <c r="R1237">
        <f>VLOOKUP(L1237,'Status Report'!B:X,23,0)</f>
        <v>167</v>
      </c>
      <c r="S1237" t="str">
        <f>VLOOKUP(L1237,'Status Report'!B:T,19,0)</f>
        <v>Promocean The Netherlands BV</v>
      </c>
      <c r="T1237" s="62">
        <f>VLOOKUP(L1237,'Status Report'!B:E,4,0)</f>
        <v>3</v>
      </c>
      <c r="U1237" s="19">
        <f>_xlfn.IFS(AI1237="Den Bosch",VLOOKUP(L1237,'Status Report'!B:AM,35,0),AI1237="Yantian",VLOOKUP(L1237,'Status Report'!B:AM,36,0),AI1237="",IF(H1237="Asia Pacific",VLOOKUP(L1237,'Status Report'!B:AM,36,0),VLOOKUP(L1237,'Status Report'!B:AM,35,0)),AI1237="Direct shipment",IF(H1237="Asia Pacific",VLOOKUP(L1237,'Status Report'!B:AM,36,0),VLOOKUP(L1237,'Status Report'!B:AM,35,0)))</f>
        <v>36.24</v>
      </c>
      <c r="V1237" s="20">
        <f t="shared" si="291"/>
        <v>724.80000000000007</v>
      </c>
      <c r="W1237" s="19">
        <f>_xlfn.IFS(AI1237="Den Bosch",VLOOKUP(L1237,'Status Report'!B:AM,37,0),AI1237="Yantian",VLOOKUP(L1237,'Status Report'!B:AM,38,0),AI1237="",IF(H1237="Asia Pacific",VLOOKUP(L1237,'Status Report'!B:AM,38,0),VLOOKUP(L1237,'Status Report'!B:AM,37,0)),AI1237="Direct shipment",IF(H1237="Asia Pacific",VLOOKUP(L1237,'Status Report'!B:AM,38,0),VLOOKUP(L1237,'Status Report'!B:AM,37,0)))</f>
        <v>30.48</v>
      </c>
      <c r="X1237" s="20">
        <f t="shared" si="292"/>
        <v>609.6</v>
      </c>
      <c r="Y1237" s="20">
        <f>_xlfn.IFS(AI1237="Den Bosch",VLOOKUP(L1237,'Status Report'!B:AO,39,0),AI1237="Yantian",VLOOKUP(L1237,'Status Report'!B:AO,40,0),AI1237="",IF(H1237="Asia Pacific",VLOOKUP(L1237,'Status Report'!B:AO,40,0),VLOOKUP(L1237,'Status Report'!B:AO,39,0)),AI1237="Direct shipment",IF(H1237="Asia Pacific",VLOOKUP(L1237,'Status Report'!B:AO,40,0),VLOOKUP(L1237,'Status Report'!B:AO,39,0)))</f>
        <v>0</v>
      </c>
      <c r="Z1237" s="20">
        <f t="shared" si="293"/>
        <v>0</v>
      </c>
      <c r="AA1237" s="20">
        <f t="shared" si="294"/>
        <v>609.6</v>
      </c>
      <c r="AB1237" s="21">
        <f>_xlfn.IFS(AI1237="Den Bosch",VLOOKUP(L1237,'Status Report'!B:AM,33,0),AI1237="Yantian",VLOOKUP(L1237,'Status Report'!B:AM,34,0),AI1237="",IF(H1237="Asia Pacific",VLOOKUP(L1237,'Status Report'!B:AM,34,0),VLOOKUP(L1237,'Status Report'!B:AM,33,0)),AI1237="Direct shipment",IF(H1237="Asia Pacific",VLOOKUP(L1237,'Status Report'!B:AM,34,0),VLOOKUP(L1237,'Status Report'!B:AM,33,0)))</f>
        <v>26.6175</v>
      </c>
      <c r="AC1237" s="21">
        <f>VLOOKUP(L1237,'Status Report'!B:CE,82,0)</f>
        <v>0</v>
      </c>
      <c r="AD1237" s="21">
        <f t="shared" si="295"/>
        <v>26.6175</v>
      </c>
      <c r="AE1237" s="63">
        <f>VLOOKUP(L1237,'Status Report'!B:W,20,0)</f>
        <v>25.5</v>
      </c>
      <c r="AF1237" s="63">
        <f>VLOOKUP(L1237,'Status Report'!B:W,21,0)</f>
        <v>25</v>
      </c>
      <c r="AG1237" s="63">
        <f>VLOOKUP(L1237,'Status Report'!B:W,22,0)</f>
        <v>18.5</v>
      </c>
      <c r="AH1237" s="22">
        <f t="shared" si="296"/>
        <v>0.235875</v>
      </c>
      <c r="AI1237" t="s">
        <v>990</v>
      </c>
      <c r="AK1237" s="63">
        <f>IFERROR(VLOOKUP(G1237,ASEAN!A:A,1,0),0)</f>
        <v>0</v>
      </c>
      <c r="AL1237" s="63">
        <f>IFERROR(VLOOKUP(D1237,'[3]customer specs'!$B$1:$D$65536,3,0),0)</f>
        <v>0</v>
      </c>
      <c r="AM1237" s="64">
        <f t="shared" si="297"/>
        <v>115.20000000000005</v>
      </c>
      <c r="AN1237" s="64">
        <f t="shared" si="298"/>
        <v>0</v>
      </c>
      <c r="AO1237" s="63"/>
      <c r="AP1237" s="63"/>
      <c r="AQ1237" s="63" t="str">
        <f t="shared" si="299"/>
        <v>no</v>
      </c>
      <c r="AR1237" s="20">
        <f t="shared" si="300"/>
        <v>532.35</v>
      </c>
      <c r="AS1237" s="63"/>
      <c r="AT1237" s="23">
        <f t="shared" si="290"/>
        <v>0.12</v>
      </c>
      <c r="AU1237" s="65">
        <f t="shared" si="301"/>
        <v>30.24715909090909</v>
      </c>
      <c r="AV1237" s="65"/>
      <c r="AW1237" s="65">
        <f t="shared" si="302"/>
        <v>604.94318181818176</v>
      </c>
      <c r="AX1237" s="65"/>
      <c r="AY1237" s="63">
        <f>VLOOKUP(L1237,'Status Report'!B:CF,81,0)</f>
        <v>0</v>
      </c>
      <c r="AZ1237" s="63" t="str">
        <f>VLOOKUP(L1237,'Status Report'!B:S,18,0)</f>
        <v>Ellina Smirnova</v>
      </c>
      <c r="BB1237" s="63">
        <f>VLOOKUP(L1237,'Status Report'!B:Z,25,0)</f>
        <v>6</v>
      </c>
      <c r="BC1237" s="63">
        <f t="shared" si="303"/>
        <v>120</v>
      </c>
      <c r="BF1237">
        <f>VLOOKUP(L1237,'Status Report'!B:CE,82,0)</f>
        <v>0</v>
      </c>
      <c r="BG1237">
        <f>VLOOKUP(L1237,'Status Report'!B:CF,83,0)</f>
        <v>0</v>
      </c>
      <c r="BH1237">
        <f>VLOOKUP(L1237,'Status Report'!B:CG,84,0)</f>
        <v>0</v>
      </c>
      <c r="BI1237" t="s">
        <v>926</v>
      </c>
      <c r="BJ1237" t="s">
        <v>795</v>
      </c>
      <c r="BM1237" s="67">
        <f t="shared" si="304"/>
        <v>714</v>
      </c>
    </row>
    <row r="1238" spans="1:65" x14ac:dyDescent="0.25">
      <c r="A1238" s="68" t="str">
        <f>VLOOKUP(L1238,'Status Report'!B:CB,79,0)</f>
        <v>Heineken UCL</v>
      </c>
      <c r="C1238">
        <v>20006109</v>
      </c>
      <c r="D1238">
        <v>3090615</v>
      </c>
      <c r="E1238" t="s">
        <v>924</v>
      </c>
      <c r="F1238" t="s">
        <v>925</v>
      </c>
      <c r="G1238" t="str">
        <f>VLOOKUP(D1238,'[2]sold to'!$A:$H,8,0)</f>
        <v>Guyana</v>
      </c>
      <c r="H1238" t="str">
        <f>VLOOKUP(D1238,'[2]sold to'!$A:$I,9,0)</f>
        <v>AMERICAS</v>
      </c>
      <c r="K1238">
        <v>80</v>
      </c>
      <c r="L1238">
        <v>88026519</v>
      </c>
      <c r="M1238" t="s">
        <v>816</v>
      </c>
      <c r="N1238">
        <v>60</v>
      </c>
      <c r="P1238" t="str">
        <f>VLOOKUP(L1238,'Status Report'!B:AA,26,0)</f>
        <v>China</v>
      </c>
      <c r="Q1238" t="str">
        <f>VLOOKUP(L1238,'Status Report'!B:AB,27,0)</f>
        <v>Premiums</v>
      </c>
      <c r="R1238">
        <f>VLOOKUP(L1238,'Status Report'!B:X,23,0)</f>
        <v>250</v>
      </c>
      <c r="S1238" t="str">
        <f>VLOOKUP(L1238,'Status Report'!B:T,19,0)</f>
        <v>Promocean The Netherlands BV</v>
      </c>
      <c r="T1238" s="62">
        <f>VLOOKUP(L1238,'Status Report'!B:E,4,0)</f>
        <v>3</v>
      </c>
      <c r="U1238" s="19">
        <f>_xlfn.IFS(AI1238="Den Bosch",VLOOKUP(L1238,'Status Report'!B:AM,35,0),AI1238="Yantian",VLOOKUP(L1238,'Status Report'!B:AM,36,0),AI1238="",IF(H1238="Asia Pacific",VLOOKUP(L1238,'Status Report'!B:AM,36,0),VLOOKUP(L1238,'Status Report'!B:AM,35,0)),AI1238="Direct shipment",IF(H1238="Asia Pacific",VLOOKUP(L1238,'Status Report'!B:AM,36,0),VLOOKUP(L1238,'Status Report'!B:AM,35,0)))</f>
        <v>74.7</v>
      </c>
      <c r="V1238" s="20">
        <f t="shared" si="291"/>
        <v>4482</v>
      </c>
      <c r="W1238" s="19">
        <f>_xlfn.IFS(AI1238="Den Bosch",VLOOKUP(L1238,'Status Report'!B:AM,37,0),AI1238="Yantian",VLOOKUP(L1238,'Status Report'!B:AM,38,0),AI1238="",IF(H1238="Asia Pacific",VLOOKUP(L1238,'Status Report'!B:AM,38,0),VLOOKUP(L1238,'Status Report'!B:AM,37,0)),AI1238="Direct shipment",IF(H1238="Asia Pacific",VLOOKUP(L1238,'Status Report'!B:AM,38,0),VLOOKUP(L1238,'Status Report'!B:AM,37,0)))</f>
        <v>72.699999999999989</v>
      </c>
      <c r="X1238" s="20">
        <f t="shared" si="292"/>
        <v>4361.9999999999991</v>
      </c>
      <c r="Y1238" s="20">
        <f>_xlfn.IFS(AI1238="Den Bosch",VLOOKUP(L1238,'Status Report'!B:AO,39,0),AI1238="Yantian",VLOOKUP(L1238,'Status Report'!B:AO,40,0),AI1238="",IF(H1238="Asia Pacific",VLOOKUP(L1238,'Status Report'!B:AO,40,0),VLOOKUP(L1238,'Status Report'!B:AO,39,0)),AI1238="Direct shipment",IF(H1238="Asia Pacific",VLOOKUP(L1238,'Status Report'!B:AO,40,0),VLOOKUP(L1238,'Status Report'!B:AO,39,0)))</f>
        <v>0</v>
      </c>
      <c r="Z1238" s="20">
        <f t="shared" si="293"/>
        <v>0</v>
      </c>
      <c r="AA1238" s="20">
        <f t="shared" si="294"/>
        <v>4361.9999999999991</v>
      </c>
      <c r="AB1238" s="21">
        <f>_xlfn.IFS(AI1238="Den Bosch",VLOOKUP(L1238,'Status Report'!B:AM,33,0),AI1238="Yantian",VLOOKUP(L1238,'Status Report'!B:AM,34,0),AI1238="",IF(H1238="Asia Pacific",VLOOKUP(L1238,'Status Report'!B:AM,34,0),VLOOKUP(L1238,'Status Report'!B:AM,33,0)),AI1238="Direct shipment",IF(H1238="Asia Pacific",VLOOKUP(L1238,'Status Report'!B:AM,34,0),VLOOKUP(L1238,'Status Report'!B:AM,33,0)))</f>
        <v>62.893800000000006</v>
      </c>
      <c r="AC1238" s="21">
        <f>VLOOKUP(L1238,'Status Report'!B:CE,82,0)</f>
        <v>0</v>
      </c>
      <c r="AD1238" s="21">
        <f t="shared" si="295"/>
        <v>62.893800000000006</v>
      </c>
      <c r="AE1238" s="63">
        <f>VLOOKUP(L1238,'Status Report'!B:W,20,0)</f>
        <v>37</v>
      </c>
      <c r="AF1238" s="63">
        <f>VLOOKUP(L1238,'Status Report'!B:W,21,0)</f>
        <v>16</v>
      </c>
      <c r="AG1238" s="63">
        <f>VLOOKUP(L1238,'Status Report'!B:W,22,0)</f>
        <v>17</v>
      </c>
      <c r="AH1238" s="22">
        <f t="shared" si="296"/>
        <v>0.60384000000000004</v>
      </c>
      <c r="AI1238" t="s">
        <v>990</v>
      </c>
      <c r="AK1238" s="63">
        <f>IFERROR(VLOOKUP(G1238,ASEAN!A:A,1,0),0)</f>
        <v>0</v>
      </c>
      <c r="AL1238" s="63">
        <f>IFERROR(VLOOKUP(D1238,'[3]customer specs'!$B$1:$D$65536,3,0),0)</f>
        <v>0</v>
      </c>
      <c r="AM1238" s="64">
        <f t="shared" si="297"/>
        <v>120.00000000000091</v>
      </c>
      <c r="AN1238" s="64">
        <f t="shared" si="298"/>
        <v>0</v>
      </c>
      <c r="AO1238" s="63"/>
      <c r="AP1238" s="63"/>
      <c r="AQ1238" s="63" t="str">
        <f t="shared" si="299"/>
        <v>no</v>
      </c>
      <c r="AR1238" s="20">
        <f t="shared" si="300"/>
        <v>3773.6280000000002</v>
      </c>
      <c r="AS1238" s="63"/>
      <c r="AT1238" s="23">
        <f t="shared" si="290"/>
        <v>0.12</v>
      </c>
      <c r="AU1238" s="65">
        <f t="shared" si="301"/>
        <v>71.470227272727286</v>
      </c>
      <c r="AV1238" s="65"/>
      <c r="AW1238" s="65">
        <f t="shared" si="302"/>
        <v>4288.2136363636373</v>
      </c>
      <c r="AX1238" s="65"/>
      <c r="AY1238" s="63">
        <f>VLOOKUP(L1238,'Status Report'!B:CF,81,0)</f>
        <v>0</v>
      </c>
      <c r="AZ1238" s="63" t="str">
        <f>VLOOKUP(L1238,'Status Report'!B:S,18,0)</f>
        <v>Ellina Smirnova</v>
      </c>
      <c r="BB1238" s="63">
        <f>VLOOKUP(L1238,'Status Report'!B:Z,25,0)</f>
        <v>10</v>
      </c>
      <c r="BC1238" s="63">
        <f t="shared" si="303"/>
        <v>600</v>
      </c>
      <c r="BF1238">
        <f>VLOOKUP(L1238,'Status Report'!B:CE,82,0)</f>
        <v>0</v>
      </c>
      <c r="BG1238">
        <f>VLOOKUP(L1238,'Status Report'!B:CF,83,0)</f>
        <v>0</v>
      </c>
      <c r="BH1238">
        <f>VLOOKUP(L1238,'Status Report'!B:CG,84,0)</f>
        <v>0</v>
      </c>
      <c r="BI1238" t="s">
        <v>926</v>
      </c>
      <c r="BJ1238" t="s">
        <v>795</v>
      </c>
      <c r="BM1238" s="67">
        <f t="shared" si="304"/>
        <v>819</v>
      </c>
    </row>
    <row r="1239" spans="1:65" x14ac:dyDescent="0.25">
      <c r="A1239" s="68" t="str">
        <f>VLOOKUP(L1239,'Status Report'!B:CB,79,0)</f>
        <v>Heineken UCL</v>
      </c>
      <c r="C1239">
        <v>20006109</v>
      </c>
      <c r="D1239">
        <v>3090615</v>
      </c>
      <c r="E1239" t="s">
        <v>924</v>
      </c>
      <c r="F1239" t="s">
        <v>925</v>
      </c>
      <c r="G1239" t="str">
        <f>VLOOKUP(D1239,'[2]sold to'!$A:$H,8,0)</f>
        <v>Guyana</v>
      </c>
      <c r="H1239" t="str">
        <f>VLOOKUP(D1239,'[2]sold to'!$A:$I,9,0)</f>
        <v>AMERICAS</v>
      </c>
      <c r="K1239">
        <v>90</v>
      </c>
      <c r="L1239">
        <v>88026486</v>
      </c>
      <c r="M1239" t="s">
        <v>313</v>
      </c>
      <c r="N1239">
        <v>25</v>
      </c>
      <c r="P1239" t="str">
        <f>VLOOKUP(L1239,'Status Report'!B:AA,26,0)</f>
        <v>China</v>
      </c>
      <c r="Q1239" t="str">
        <f>VLOOKUP(L1239,'Status Report'!B:AB,27,0)</f>
        <v>Textiles-Clothing</v>
      </c>
      <c r="R1239">
        <f>VLOOKUP(L1239,'Status Report'!B:X,23,0)</f>
        <v>42</v>
      </c>
      <c r="S1239" t="str">
        <f>VLOOKUP(L1239,'Status Report'!B:T,19,0)</f>
        <v>Promocean The Netherlands BV</v>
      </c>
      <c r="T1239" s="62">
        <f>VLOOKUP(L1239,'Status Report'!B:E,4,0)</f>
        <v>3</v>
      </c>
      <c r="U1239" s="19">
        <f>_xlfn.IFS(AI1239="Den Bosch",VLOOKUP(L1239,'Status Report'!B:AM,35,0),AI1239="Yantian",VLOOKUP(L1239,'Status Report'!B:AM,36,0),AI1239="",IF(H1239="Asia Pacific",VLOOKUP(L1239,'Status Report'!B:AM,36,0),VLOOKUP(L1239,'Status Report'!B:AM,35,0)),AI1239="Direct shipment",IF(H1239="Asia Pacific",VLOOKUP(L1239,'Status Report'!B:AM,36,0),VLOOKUP(L1239,'Status Report'!B:AM,35,0)))</f>
        <v>115.68</v>
      </c>
      <c r="V1239" s="20">
        <f t="shared" si="291"/>
        <v>2892</v>
      </c>
      <c r="W1239" s="19">
        <f>_xlfn.IFS(AI1239="Den Bosch",VLOOKUP(L1239,'Status Report'!B:AM,37,0),AI1239="Yantian",VLOOKUP(L1239,'Status Report'!B:AM,38,0),AI1239="",IF(H1239="Asia Pacific",VLOOKUP(L1239,'Status Report'!B:AM,38,0),VLOOKUP(L1239,'Status Report'!B:AM,37,0)),AI1239="Direct shipment",IF(H1239="Asia Pacific",VLOOKUP(L1239,'Status Report'!B:AM,38,0),VLOOKUP(L1239,'Status Report'!B:AM,37,0)))</f>
        <v>71.28</v>
      </c>
      <c r="X1239" s="20">
        <f t="shared" si="292"/>
        <v>1782</v>
      </c>
      <c r="Y1239" s="20">
        <f>_xlfn.IFS(AI1239="Den Bosch",VLOOKUP(L1239,'Status Report'!B:AO,39,0),AI1239="Yantian",VLOOKUP(L1239,'Status Report'!B:AO,40,0),AI1239="",IF(H1239="Asia Pacific",VLOOKUP(L1239,'Status Report'!B:AO,40,0),VLOOKUP(L1239,'Status Report'!B:AO,39,0)),AI1239="Direct shipment",IF(H1239="Asia Pacific",VLOOKUP(L1239,'Status Report'!B:AO,40,0),VLOOKUP(L1239,'Status Report'!B:AO,39,0)))</f>
        <v>0</v>
      </c>
      <c r="Z1239" s="20">
        <f t="shared" si="293"/>
        <v>0</v>
      </c>
      <c r="AA1239" s="20">
        <f t="shared" si="294"/>
        <v>1782</v>
      </c>
      <c r="AB1239" s="21">
        <f>_xlfn.IFS(AI1239="Den Bosch",VLOOKUP(L1239,'Status Report'!B:AM,33,0),AI1239="Yantian",VLOOKUP(L1239,'Status Report'!B:AM,34,0),AI1239="",IF(H1239="Asia Pacific",VLOOKUP(L1239,'Status Report'!B:AM,34,0),VLOOKUP(L1239,'Status Report'!B:AM,33,0)),AI1239="Direct shipment",IF(H1239="Asia Pacific",VLOOKUP(L1239,'Status Report'!B:AM,34,0),VLOOKUP(L1239,'Status Report'!B:AM,33,0)))</f>
        <v>62.267399999999995</v>
      </c>
      <c r="AC1239" s="21">
        <f>VLOOKUP(L1239,'Status Report'!B:CE,82,0)</f>
        <v>0</v>
      </c>
      <c r="AD1239" s="21">
        <f t="shared" si="295"/>
        <v>62.267399999999995</v>
      </c>
      <c r="AE1239" s="63">
        <f>VLOOKUP(L1239,'Status Report'!B:W,20,0)</f>
        <v>45</v>
      </c>
      <c r="AF1239" s="63">
        <f>VLOOKUP(L1239,'Status Report'!B:W,21,0)</f>
        <v>23</v>
      </c>
      <c r="AG1239" s="63">
        <f>VLOOKUP(L1239,'Status Report'!B:W,22,0)</f>
        <v>23</v>
      </c>
      <c r="AH1239" s="22">
        <f t="shared" si="296"/>
        <v>0.59512500000000002</v>
      </c>
      <c r="AI1239" t="s">
        <v>990</v>
      </c>
      <c r="AK1239" s="63">
        <f>IFERROR(VLOOKUP(G1239,ASEAN!A:A,1,0),0)</f>
        <v>0</v>
      </c>
      <c r="AL1239" s="63">
        <f>IFERROR(VLOOKUP(D1239,'[3]customer specs'!$B$1:$D$65536,3,0),0)</f>
        <v>0</v>
      </c>
      <c r="AM1239" s="64">
        <f t="shared" si="297"/>
        <v>1110</v>
      </c>
      <c r="AN1239" s="64">
        <f t="shared" si="298"/>
        <v>0</v>
      </c>
      <c r="AO1239" s="63"/>
      <c r="AP1239" s="63"/>
      <c r="AQ1239" s="63" t="str">
        <f t="shared" si="299"/>
        <v>no</v>
      </c>
      <c r="AR1239" s="20">
        <f t="shared" si="300"/>
        <v>1556.6849999999999</v>
      </c>
      <c r="AS1239" s="63"/>
      <c r="AT1239" s="23">
        <f t="shared" si="290"/>
        <v>0.12</v>
      </c>
      <c r="AU1239" s="65">
        <f t="shared" si="301"/>
        <v>70.758409090909083</v>
      </c>
      <c r="AV1239" s="65"/>
      <c r="AW1239" s="65">
        <f t="shared" si="302"/>
        <v>1768.960227272727</v>
      </c>
      <c r="AX1239" s="65"/>
      <c r="AY1239" s="63">
        <f>VLOOKUP(L1239,'Status Report'!B:CF,81,0)</f>
        <v>0</v>
      </c>
      <c r="AZ1239" s="63" t="str">
        <f>VLOOKUP(L1239,'Status Report'!B:S,18,0)</f>
        <v>Ellina Smirnova</v>
      </c>
      <c r="BB1239" s="63">
        <f>VLOOKUP(L1239,'Status Report'!B:Z,25,0)</f>
        <v>24</v>
      </c>
      <c r="BC1239" s="63">
        <f t="shared" si="303"/>
        <v>600</v>
      </c>
      <c r="BF1239">
        <f>VLOOKUP(L1239,'Status Report'!B:CE,82,0)</f>
        <v>0</v>
      </c>
      <c r="BG1239">
        <f>VLOOKUP(L1239,'Status Report'!B:CF,83,0)</f>
        <v>0</v>
      </c>
      <c r="BH1239">
        <f>VLOOKUP(L1239,'Status Report'!B:CG,84,0)</f>
        <v>0</v>
      </c>
      <c r="BI1239" t="s">
        <v>926</v>
      </c>
      <c r="BJ1239" t="s">
        <v>795</v>
      </c>
      <c r="BM1239" s="67">
        <f t="shared" si="304"/>
        <v>816</v>
      </c>
    </row>
    <row r="1240" spans="1:65" x14ac:dyDescent="0.25">
      <c r="A1240" s="68" t="str">
        <f>VLOOKUP(L1240,'Status Report'!B:CB,79,0)</f>
        <v>Heineken UCL</v>
      </c>
      <c r="C1240">
        <v>20006109</v>
      </c>
      <c r="D1240">
        <v>3090615</v>
      </c>
      <c r="E1240" t="s">
        <v>924</v>
      </c>
      <c r="F1240" t="s">
        <v>925</v>
      </c>
      <c r="G1240" t="str">
        <f>VLOOKUP(D1240,'[2]sold to'!$A:$H,8,0)</f>
        <v>Guyana</v>
      </c>
      <c r="H1240" t="str">
        <f>VLOOKUP(D1240,'[2]sold to'!$A:$I,9,0)</f>
        <v>AMERICAS</v>
      </c>
      <c r="K1240">
        <v>100</v>
      </c>
      <c r="L1240">
        <v>88026488</v>
      </c>
      <c r="M1240" t="s">
        <v>315</v>
      </c>
      <c r="N1240">
        <v>8</v>
      </c>
      <c r="P1240" t="str">
        <f>VLOOKUP(L1240,'Status Report'!B:AA,26,0)</f>
        <v>China</v>
      </c>
      <c r="Q1240" t="str">
        <f>VLOOKUP(L1240,'Status Report'!B:AB,27,0)</f>
        <v>Premiums</v>
      </c>
      <c r="R1240">
        <f>VLOOKUP(L1240,'Status Report'!B:X,23,0)</f>
        <v>100</v>
      </c>
      <c r="S1240" t="str">
        <f>VLOOKUP(L1240,'Status Report'!B:T,19,0)</f>
        <v>Promocean The Netherlands BV</v>
      </c>
      <c r="T1240" s="62">
        <f>VLOOKUP(L1240,'Status Report'!B:E,4,0)</f>
        <v>3</v>
      </c>
      <c r="U1240" s="19">
        <f>_xlfn.IFS(AI1240="Den Bosch",VLOOKUP(L1240,'Status Report'!B:AM,35,0),AI1240="Yantian",VLOOKUP(L1240,'Status Report'!B:AM,36,0),AI1240="",IF(H1240="Asia Pacific",VLOOKUP(L1240,'Status Report'!B:AM,36,0),VLOOKUP(L1240,'Status Report'!B:AM,35,0)),AI1240="Direct shipment",IF(H1240="Asia Pacific",VLOOKUP(L1240,'Status Report'!B:AM,36,0),VLOOKUP(L1240,'Status Report'!B:AM,35,0)))</f>
        <v>46.2</v>
      </c>
      <c r="V1240" s="20">
        <f t="shared" si="291"/>
        <v>369.6</v>
      </c>
      <c r="W1240" s="19">
        <f>_xlfn.IFS(AI1240="Den Bosch",VLOOKUP(L1240,'Status Report'!B:AM,37,0),AI1240="Yantian",VLOOKUP(L1240,'Status Report'!B:AM,38,0),AI1240="",IF(H1240="Asia Pacific",VLOOKUP(L1240,'Status Report'!B:AM,38,0),VLOOKUP(L1240,'Status Report'!B:AM,37,0)),AI1240="Direct shipment",IF(H1240="Asia Pacific",VLOOKUP(L1240,'Status Report'!B:AM,38,0),VLOOKUP(L1240,'Status Report'!B:AM,37,0)))</f>
        <v>41</v>
      </c>
      <c r="X1240" s="20">
        <f t="shared" si="292"/>
        <v>328</v>
      </c>
      <c r="Y1240" s="20">
        <f>_xlfn.IFS(AI1240="Den Bosch",VLOOKUP(L1240,'Status Report'!B:AO,39,0),AI1240="Yantian",VLOOKUP(L1240,'Status Report'!B:AO,40,0),AI1240="",IF(H1240="Asia Pacific",VLOOKUP(L1240,'Status Report'!B:AO,40,0),VLOOKUP(L1240,'Status Report'!B:AO,39,0)),AI1240="Direct shipment",IF(H1240="Asia Pacific",VLOOKUP(L1240,'Status Report'!B:AO,40,0),VLOOKUP(L1240,'Status Report'!B:AO,39,0)))</f>
        <v>0</v>
      </c>
      <c r="Z1240" s="20">
        <f t="shared" si="293"/>
        <v>0</v>
      </c>
      <c r="AA1240" s="20">
        <f t="shared" si="294"/>
        <v>328</v>
      </c>
      <c r="AB1240" s="21">
        <f>_xlfn.IFS(AI1240="Den Bosch",VLOOKUP(L1240,'Status Report'!B:AM,33,0),AI1240="Yantian",VLOOKUP(L1240,'Status Report'!B:AM,34,0),AI1240="",IF(H1240="Asia Pacific",VLOOKUP(L1240,'Status Report'!B:AM,34,0),VLOOKUP(L1240,'Status Report'!B:AM,33,0)),AI1240="Direct shipment",IF(H1240="Asia Pacific",VLOOKUP(L1240,'Status Report'!B:AM,34,0),VLOOKUP(L1240,'Status Report'!B:AM,33,0)))</f>
        <v>35.419800000000002</v>
      </c>
      <c r="AC1240" s="21">
        <f>VLOOKUP(L1240,'Status Report'!B:CE,82,0)</f>
        <v>0</v>
      </c>
      <c r="AD1240" s="21">
        <f t="shared" si="295"/>
        <v>35.419800000000002</v>
      </c>
      <c r="AE1240" s="63">
        <f>VLOOKUP(L1240,'Status Report'!B:W,20,0)</f>
        <v>28</v>
      </c>
      <c r="AF1240" s="63">
        <f>VLOOKUP(L1240,'Status Report'!B:W,21,0)</f>
        <v>17</v>
      </c>
      <c r="AG1240" s="63">
        <f>VLOOKUP(L1240,'Status Report'!B:W,22,0)</f>
        <v>13</v>
      </c>
      <c r="AH1240" s="22">
        <f t="shared" si="296"/>
        <v>4.9503999999999999E-2</v>
      </c>
      <c r="AI1240" t="s">
        <v>990</v>
      </c>
      <c r="AK1240" s="63">
        <f>IFERROR(VLOOKUP(G1240,ASEAN!A:A,1,0),0)</f>
        <v>0</v>
      </c>
      <c r="AL1240" s="63">
        <f>IFERROR(VLOOKUP(D1240,'[3]customer specs'!$B$1:$D$65536,3,0),0)</f>
        <v>0</v>
      </c>
      <c r="AM1240" s="64">
        <f t="shared" si="297"/>
        <v>41.600000000000023</v>
      </c>
      <c r="AN1240" s="64">
        <f t="shared" si="298"/>
        <v>0</v>
      </c>
      <c r="AO1240" s="63"/>
      <c r="AP1240" s="63"/>
      <c r="AQ1240" s="63" t="str">
        <f t="shared" si="299"/>
        <v>no</v>
      </c>
      <c r="AR1240" s="20">
        <f t="shared" si="300"/>
        <v>283.35840000000002</v>
      </c>
      <c r="AS1240" s="63"/>
      <c r="AT1240" s="23">
        <f t="shared" si="290"/>
        <v>0.12</v>
      </c>
      <c r="AU1240" s="65">
        <f t="shared" si="301"/>
        <v>40.249772727272727</v>
      </c>
      <c r="AV1240" s="65"/>
      <c r="AW1240" s="65">
        <f t="shared" si="302"/>
        <v>321.99818181818182</v>
      </c>
      <c r="AX1240" s="65"/>
      <c r="AY1240" s="63">
        <f>VLOOKUP(L1240,'Status Report'!B:CF,81,0)</f>
        <v>0</v>
      </c>
      <c r="AZ1240" s="63" t="str">
        <f>VLOOKUP(L1240,'Status Report'!B:S,18,0)</f>
        <v>Ellina Smirnova</v>
      </c>
      <c r="BB1240" s="63">
        <f>VLOOKUP(L1240,'Status Report'!B:Z,25,0)</f>
        <v>10</v>
      </c>
      <c r="BC1240" s="63">
        <f t="shared" si="303"/>
        <v>80</v>
      </c>
      <c r="BF1240">
        <f>VLOOKUP(L1240,'Status Report'!B:CE,82,0)</f>
        <v>0</v>
      </c>
      <c r="BG1240">
        <f>VLOOKUP(L1240,'Status Report'!B:CF,83,0)</f>
        <v>0</v>
      </c>
      <c r="BH1240">
        <f>VLOOKUP(L1240,'Status Report'!B:CG,84,0)</f>
        <v>0</v>
      </c>
      <c r="BI1240" t="s">
        <v>926</v>
      </c>
      <c r="BJ1240" t="s">
        <v>795</v>
      </c>
      <c r="BM1240" s="67">
        <f t="shared" si="304"/>
        <v>588</v>
      </c>
    </row>
    <row r="1241" spans="1:65" x14ac:dyDescent="0.25">
      <c r="A1241" s="68" t="str">
        <f>VLOOKUP(L1241,'Status Report'!B:CB,79,0)</f>
        <v>Heineken - 0.0</v>
      </c>
      <c r="C1241">
        <v>20006108</v>
      </c>
      <c r="D1241">
        <v>3090666</v>
      </c>
      <c r="E1241" t="s">
        <v>919</v>
      </c>
      <c r="F1241" t="s">
        <v>920</v>
      </c>
      <c r="G1241" t="str">
        <f>VLOOKUP(D1241,'[2]sold to'!$A:$H,8,0)</f>
        <v>Canada</v>
      </c>
      <c r="H1241" t="str">
        <f>VLOOKUP(D1241,'[2]sold to'!$A:$I,9,0)</f>
        <v>AMERICAS</v>
      </c>
      <c r="K1241">
        <v>440</v>
      </c>
      <c r="L1241">
        <v>88025985</v>
      </c>
      <c r="M1241" t="s">
        <v>225</v>
      </c>
      <c r="N1241">
        <v>6</v>
      </c>
      <c r="P1241" t="str">
        <f>VLOOKUP(L1241,'Status Report'!B:AA,26,0)</f>
        <v>Bangladesh</v>
      </c>
      <c r="Q1241" t="str">
        <f>VLOOKUP(L1241,'Status Report'!B:AB,27,0)</f>
        <v>Textiles-Clothing</v>
      </c>
      <c r="R1241">
        <f>VLOOKUP(L1241,'Status Report'!B:X,23,0)</f>
        <v>167</v>
      </c>
      <c r="S1241" t="str">
        <f>VLOOKUP(L1241,'Status Report'!B:T,19,0)</f>
        <v>Promocean The Netherlands BV</v>
      </c>
      <c r="T1241" s="62">
        <f>VLOOKUP(L1241,'Status Report'!B:E,4,0)</f>
        <v>3</v>
      </c>
      <c r="U1241" s="19">
        <f>_xlfn.IFS(AI1241="Den Bosch",VLOOKUP(L1241,'Status Report'!B:AM,35,0),AI1241="Yantian",VLOOKUP(L1241,'Status Report'!B:AM,36,0),AI1241="",IF(H1241="Asia Pacific",VLOOKUP(L1241,'Status Report'!B:AM,36,0),VLOOKUP(L1241,'Status Report'!B:AM,35,0)),AI1241="Direct shipment",IF(H1241="Asia Pacific",VLOOKUP(L1241,'Status Report'!B:AM,36,0),VLOOKUP(L1241,'Status Report'!B:AM,35,0)))</f>
        <v>42.480000000000004</v>
      </c>
      <c r="V1241" s="20">
        <f t="shared" si="291"/>
        <v>254.88000000000002</v>
      </c>
      <c r="W1241" s="19">
        <f>_xlfn.IFS(AI1241="Den Bosch",VLOOKUP(L1241,'Status Report'!B:AM,37,0),AI1241="Yantian",VLOOKUP(L1241,'Status Report'!B:AM,38,0),AI1241="",IF(H1241="Asia Pacific",VLOOKUP(L1241,'Status Report'!B:AM,38,0),VLOOKUP(L1241,'Status Report'!B:AM,37,0)),AI1241="Direct shipment",IF(H1241="Asia Pacific",VLOOKUP(L1241,'Status Report'!B:AM,38,0),VLOOKUP(L1241,'Status Report'!B:AM,37,0)))</f>
        <v>42.480000000000004</v>
      </c>
      <c r="X1241" s="20">
        <f t="shared" si="292"/>
        <v>254.88000000000002</v>
      </c>
      <c r="Y1241" s="20">
        <f>_xlfn.IFS(AI1241="Den Bosch",VLOOKUP(L1241,'Status Report'!B:AO,39,0),AI1241="Yantian",VLOOKUP(L1241,'Status Report'!B:AO,40,0),AI1241="",IF(H1241="Asia Pacific",VLOOKUP(L1241,'Status Report'!B:AO,40,0),VLOOKUP(L1241,'Status Report'!B:AO,39,0)),AI1241="Direct shipment",IF(H1241="Asia Pacific",VLOOKUP(L1241,'Status Report'!B:AO,40,0),VLOOKUP(L1241,'Status Report'!B:AO,39,0)))</f>
        <v>0</v>
      </c>
      <c r="Z1241" s="20">
        <f t="shared" si="293"/>
        <v>0</v>
      </c>
      <c r="AA1241" s="20">
        <f t="shared" si="294"/>
        <v>254.88000000000002</v>
      </c>
      <c r="AB1241" s="21">
        <f>_xlfn.IFS(AI1241="Den Bosch",VLOOKUP(L1241,'Status Report'!B:AM,33,0),AI1241="Yantian",VLOOKUP(L1241,'Status Report'!B:AM,34,0),AI1241="",IF(H1241="Asia Pacific",VLOOKUP(L1241,'Status Report'!B:AM,34,0),VLOOKUP(L1241,'Status Report'!B:AM,33,0)),AI1241="Direct shipment",IF(H1241="Asia Pacific",VLOOKUP(L1241,'Status Report'!B:AM,34,0),VLOOKUP(L1241,'Status Report'!B:AM,33,0)))</f>
        <v>37.018499999999996</v>
      </c>
      <c r="AC1241" s="21">
        <f>VLOOKUP(L1241,'Status Report'!B:CE,82,0)</f>
        <v>0</v>
      </c>
      <c r="AD1241" s="21">
        <f t="shared" si="295"/>
        <v>37.018499999999996</v>
      </c>
      <c r="AE1241" s="63">
        <f>VLOOKUP(L1241,'Status Report'!B:W,20,0)</f>
        <v>36</v>
      </c>
      <c r="AF1241" s="63">
        <f>VLOOKUP(L1241,'Status Report'!B:W,21,0)</f>
        <v>33</v>
      </c>
      <c r="AG1241" s="63">
        <f>VLOOKUP(L1241,'Status Report'!B:W,22,0)</f>
        <v>7</v>
      </c>
      <c r="AH1241" s="22">
        <f t="shared" si="296"/>
        <v>4.9896000000000003E-2</v>
      </c>
      <c r="AI1241" t="s">
        <v>990</v>
      </c>
      <c r="AK1241" s="63">
        <f>IFERROR(VLOOKUP(G1241,ASEAN!A:A,1,0),0)</f>
        <v>0</v>
      </c>
      <c r="AL1241" s="63">
        <f>IFERROR(VLOOKUP(D1241,'[3]customer specs'!$B$1:$D$65536,3,0),0)</f>
        <v>0</v>
      </c>
      <c r="AM1241" s="64">
        <f t="shared" si="297"/>
        <v>0</v>
      </c>
      <c r="AN1241" s="64">
        <f t="shared" si="298"/>
        <v>0</v>
      </c>
      <c r="AO1241" s="63"/>
      <c r="AP1241" s="63"/>
      <c r="AQ1241" s="63" t="str">
        <f t="shared" si="299"/>
        <v>no</v>
      </c>
      <c r="AR1241" s="20">
        <f t="shared" si="300"/>
        <v>222.11099999999999</v>
      </c>
      <c r="AS1241" s="63"/>
      <c r="AT1241" s="23">
        <f t="shared" si="290"/>
        <v>0.12</v>
      </c>
      <c r="AU1241" s="65">
        <f t="shared" si="301"/>
        <v>42.066477272727269</v>
      </c>
      <c r="AV1241" s="65"/>
      <c r="AW1241" s="65">
        <f t="shared" si="302"/>
        <v>252.39886363636361</v>
      </c>
      <c r="AX1241" s="65"/>
      <c r="AY1241" s="63">
        <f>VLOOKUP(L1241,'Status Report'!B:CF,81,0)</f>
        <v>0</v>
      </c>
      <c r="AZ1241" s="63" t="str">
        <f>VLOOKUP(L1241,'Status Report'!B:S,18,0)</f>
        <v>Ellina Smirnova</v>
      </c>
      <c r="BB1241" s="63">
        <f>VLOOKUP(L1241,'Status Report'!B:Z,25,0)</f>
        <v>6</v>
      </c>
      <c r="BC1241" s="63">
        <f t="shared" si="303"/>
        <v>36</v>
      </c>
      <c r="BF1241">
        <f>VLOOKUP(L1241,'Status Report'!B:CE,82,0)</f>
        <v>0</v>
      </c>
      <c r="BG1241">
        <f>VLOOKUP(L1241,'Status Report'!B:CF,83,0)</f>
        <v>0</v>
      </c>
      <c r="BH1241">
        <f>VLOOKUP(L1241,'Status Report'!B:CG,84,0)</f>
        <v>0</v>
      </c>
      <c r="BI1241" t="s">
        <v>926</v>
      </c>
      <c r="BJ1241" t="s">
        <v>795</v>
      </c>
      <c r="BM1241" s="67">
        <f t="shared" si="304"/>
        <v>34</v>
      </c>
    </row>
    <row r="1242" spans="1:65" x14ac:dyDescent="0.25">
      <c r="A1242" s="68" t="str">
        <f>VLOOKUP(L1242,'Status Report'!B:CB,79,0)</f>
        <v>Heineken - 0.0</v>
      </c>
      <c r="C1242">
        <v>20006108</v>
      </c>
      <c r="D1242">
        <v>3090666</v>
      </c>
      <c r="E1242" t="s">
        <v>919</v>
      </c>
      <c r="F1242" t="s">
        <v>920</v>
      </c>
      <c r="G1242" t="str">
        <f>VLOOKUP(D1242,'[2]sold to'!$A:$H,8,0)</f>
        <v>Canada</v>
      </c>
      <c r="H1242" t="str">
        <f>VLOOKUP(D1242,'[2]sold to'!$A:$I,9,0)</f>
        <v>AMERICAS</v>
      </c>
      <c r="K1242">
        <v>450</v>
      </c>
      <c r="L1242">
        <v>88025986</v>
      </c>
      <c r="M1242" t="s">
        <v>226</v>
      </c>
      <c r="N1242">
        <v>10</v>
      </c>
      <c r="P1242" t="str">
        <f>VLOOKUP(L1242,'Status Report'!B:AA,26,0)</f>
        <v>Bangladesh</v>
      </c>
      <c r="Q1242" t="str">
        <f>VLOOKUP(L1242,'Status Report'!B:AB,27,0)</f>
        <v>Textiles-Clothing</v>
      </c>
      <c r="R1242">
        <f>VLOOKUP(L1242,'Status Report'!B:X,23,0)</f>
        <v>167</v>
      </c>
      <c r="S1242" t="str">
        <f>VLOOKUP(L1242,'Status Report'!B:T,19,0)</f>
        <v>Promocean The Netherlands BV</v>
      </c>
      <c r="T1242" s="62">
        <f>VLOOKUP(L1242,'Status Report'!B:E,4,0)</f>
        <v>3</v>
      </c>
      <c r="U1242" s="19">
        <f>_xlfn.IFS(AI1242="Den Bosch",VLOOKUP(L1242,'Status Report'!B:AM,35,0),AI1242="Yantian",VLOOKUP(L1242,'Status Report'!B:AM,36,0),AI1242="",IF(H1242="Asia Pacific",VLOOKUP(L1242,'Status Report'!B:AM,36,0),VLOOKUP(L1242,'Status Report'!B:AM,35,0)),AI1242="Direct shipment",IF(H1242="Asia Pacific",VLOOKUP(L1242,'Status Report'!B:AM,36,0),VLOOKUP(L1242,'Status Report'!B:AM,35,0)))</f>
        <v>42.480000000000004</v>
      </c>
      <c r="V1242" s="20">
        <f t="shared" si="291"/>
        <v>424.80000000000007</v>
      </c>
      <c r="W1242" s="19">
        <f>_xlfn.IFS(AI1242="Den Bosch",VLOOKUP(L1242,'Status Report'!B:AM,37,0),AI1242="Yantian",VLOOKUP(L1242,'Status Report'!B:AM,38,0),AI1242="",IF(H1242="Asia Pacific",VLOOKUP(L1242,'Status Report'!B:AM,38,0),VLOOKUP(L1242,'Status Report'!B:AM,37,0)),AI1242="Direct shipment",IF(H1242="Asia Pacific",VLOOKUP(L1242,'Status Report'!B:AM,38,0),VLOOKUP(L1242,'Status Report'!B:AM,37,0)))</f>
        <v>42.480000000000004</v>
      </c>
      <c r="X1242" s="20">
        <f t="shared" si="292"/>
        <v>424.80000000000007</v>
      </c>
      <c r="Y1242" s="20">
        <f>_xlfn.IFS(AI1242="Den Bosch",VLOOKUP(L1242,'Status Report'!B:AO,39,0),AI1242="Yantian",VLOOKUP(L1242,'Status Report'!B:AO,40,0),AI1242="",IF(H1242="Asia Pacific",VLOOKUP(L1242,'Status Report'!B:AO,40,0),VLOOKUP(L1242,'Status Report'!B:AO,39,0)),AI1242="Direct shipment",IF(H1242="Asia Pacific",VLOOKUP(L1242,'Status Report'!B:AO,40,0),VLOOKUP(L1242,'Status Report'!B:AO,39,0)))</f>
        <v>0</v>
      </c>
      <c r="Z1242" s="20">
        <f t="shared" si="293"/>
        <v>0</v>
      </c>
      <c r="AA1242" s="20">
        <f t="shared" si="294"/>
        <v>424.80000000000007</v>
      </c>
      <c r="AB1242" s="21">
        <f>_xlfn.IFS(AI1242="Den Bosch",VLOOKUP(L1242,'Status Report'!B:AM,33,0),AI1242="Yantian",VLOOKUP(L1242,'Status Report'!B:AM,34,0),AI1242="",IF(H1242="Asia Pacific",VLOOKUP(L1242,'Status Report'!B:AM,34,0),VLOOKUP(L1242,'Status Report'!B:AM,33,0)),AI1242="Direct shipment",IF(H1242="Asia Pacific",VLOOKUP(L1242,'Status Report'!B:AM,34,0),VLOOKUP(L1242,'Status Report'!B:AM,33,0)))</f>
        <v>37.018499999999996</v>
      </c>
      <c r="AC1242" s="21">
        <f>VLOOKUP(L1242,'Status Report'!B:CE,82,0)</f>
        <v>0</v>
      </c>
      <c r="AD1242" s="21">
        <f t="shared" si="295"/>
        <v>37.018499999999996</v>
      </c>
      <c r="AE1242" s="63">
        <f>VLOOKUP(L1242,'Status Report'!B:W,20,0)</f>
        <v>36</v>
      </c>
      <c r="AF1242" s="63">
        <f>VLOOKUP(L1242,'Status Report'!B:W,21,0)</f>
        <v>33</v>
      </c>
      <c r="AG1242" s="63">
        <f>VLOOKUP(L1242,'Status Report'!B:W,22,0)</f>
        <v>7</v>
      </c>
      <c r="AH1242" s="22">
        <f t="shared" si="296"/>
        <v>8.3159999999999998E-2</v>
      </c>
      <c r="AI1242" t="s">
        <v>990</v>
      </c>
      <c r="AK1242" s="63">
        <f>IFERROR(VLOOKUP(G1242,ASEAN!A:A,1,0),0)</f>
        <v>0</v>
      </c>
      <c r="AL1242" s="63">
        <f>IFERROR(VLOOKUP(D1242,'[3]customer specs'!$B$1:$D$65536,3,0),0)</f>
        <v>0</v>
      </c>
      <c r="AM1242" s="64">
        <f t="shared" si="297"/>
        <v>0</v>
      </c>
      <c r="AN1242" s="64">
        <f t="shared" si="298"/>
        <v>0</v>
      </c>
      <c r="AO1242" s="63"/>
      <c r="AP1242" s="63"/>
      <c r="AQ1242" s="63" t="str">
        <f t="shared" si="299"/>
        <v>no</v>
      </c>
      <c r="AR1242" s="20">
        <f t="shared" si="300"/>
        <v>370.18499999999995</v>
      </c>
      <c r="AS1242" s="63"/>
      <c r="AT1242" s="23">
        <f t="shared" si="290"/>
        <v>0.12</v>
      </c>
      <c r="AU1242" s="65">
        <f t="shared" si="301"/>
        <v>42.066477272727269</v>
      </c>
      <c r="AV1242" s="65"/>
      <c r="AW1242" s="65">
        <f t="shared" si="302"/>
        <v>420.66477272727269</v>
      </c>
      <c r="AX1242" s="65"/>
      <c r="AY1242" s="63">
        <f>VLOOKUP(L1242,'Status Report'!B:CF,81,0)</f>
        <v>0</v>
      </c>
      <c r="AZ1242" s="63" t="str">
        <f>VLOOKUP(L1242,'Status Report'!B:S,18,0)</f>
        <v>Ellina Smirnova</v>
      </c>
      <c r="BB1242" s="63">
        <f>VLOOKUP(L1242,'Status Report'!B:Z,25,0)</f>
        <v>6</v>
      </c>
      <c r="BC1242" s="63">
        <f t="shared" si="303"/>
        <v>60</v>
      </c>
      <c r="BF1242">
        <f>VLOOKUP(L1242,'Status Report'!B:CE,82,0)</f>
        <v>0</v>
      </c>
      <c r="BG1242">
        <f>VLOOKUP(L1242,'Status Report'!B:CF,83,0)</f>
        <v>0</v>
      </c>
      <c r="BH1242">
        <f>VLOOKUP(L1242,'Status Report'!B:CG,84,0)</f>
        <v>0</v>
      </c>
      <c r="BI1242" t="s">
        <v>926</v>
      </c>
      <c r="BJ1242" t="s">
        <v>795</v>
      </c>
      <c r="BM1242" s="67">
        <f t="shared" si="304"/>
        <v>33</v>
      </c>
    </row>
    <row r="1243" spans="1:65" x14ac:dyDescent="0.25">
      <c r="A1243" s="68" t="str">
        <f>VLOOKUP(L1243,'Status Report'!B:CB,79,0)</f>
        <v>Heineken - 0.0</v>
      </c>
      <c r="C1243">
        <v>20006108</v>
      </c>
      <c r="D1243">
        <v>3090666</v>
      </c>
      <c r="E1243" t="s">
        <v>919</v>
      </c>
      <c r="F1243" t="s">
        <v>920</v>
      </c>
      <c r="G1243" t="str">
        <f>VLOOKUP(D1243,'[2]sold to'!$A:$H,8,0)</f>
        <v>Canada</v>
      </c>
      <c r="H1243" t="str">
        <f>VLOOKUP(D1243,'[2]sold to'!$A:$I,9,0)</f>
        <v>AMERICAS</v>
      </c>
      <c r="K1243">
        <v>460</v>
      </c>
      <c r="L1243">
        <v>88025987</v>
      </c>
      <c r="M1243" t="s">
        <v>227</v>
      </c>
      <c r="N1243">
        <v>2</v>
      </c>
      <c r="P1243" t="str">
        <f>VLOOKUP(L1243,'Status Report'!B:AA,26,0)</f>
        <v>Bangladesh</v>
      </c>
      <c r="Q1243" t="str">
        <f>VLOOKUP(L1243,'Status Report'!B:AB,27,0)</f>
        <v>Textiles-Clothing</v>
      </c>
      <c r="R1243">
        <f>VLOOKUP(L1243,'Status Report'!B:X,23,0)</f>
        <v>167</v>
      </c>
      <c r="S1243" t="str">
        <f>VLOOKUP(L1243,'Status Report'!B:T,19,0)</f>
        <v>Promocean The Netherlands BV</v>
      </c>
      <c r="T1243" s="62">
        <f>VLOOKUP(L1243,'Status Report'!B:E,4,0)</f>
        <v>3</v>
      </c>
      <c r="U1243" s="19">
        <f>_xlfn.IFS(AI1243="Den Bosch",VLOOKUP(L1243,'Status Report'!B:AM,35,0),AI1243="Yantian",VLOOKUP(L1243,'Status Report'!B:AM,36,0),AI1243="",IF(H1243="Asia Pacific",VLOOKUP(L1243,'Status Report'!B:AM,36,0),VLOOKUP(L1243,'Status Report'!B:AM,35,0)),AI1243="Direct shipment",IF(H1243="Asia Pacific",VLOOKUP(L1243,'Status Report'!B:AM,36,0),VLOOKUP(L1243,'Status Report'!B:AM,35,0)))</f>
        <v>42.480000000000004</v>
      </c>
      <c r="V1243" s="20">
        <f t="shared" si="291"/>
        <v>84.960000000000008</v>
      </c>
      <c r="W1243" s="19">
        <f>_xlfn.IFS(AI1243="Den Bosch",VLOOKUP(L1243,'Status Report'!B:AM,37,0),AI1243="Yantian",VLOOKUP(L1243,'Status Report'!B:AM,38,0),AI1243="",IF(H1243="Asia Pacific",VLOOKUP(L1243,'Status Report'!B:AM,38,0),VLOOKUP(L1243,'Status Report'!B:AM,37,0)),AI1243="Direct shipment",IF(H1243="Asia Pacific",VLOOKUP(L1243,'Status Report'!B:AM,38,0),VLOOKUP(L1243,'Status Report'!B:AM,37,0)))</f>
        <v>42.480000000000004</v>
      </c>
      <c r="X1243" s="20">
        <f t="shared" si="292"/>
        <v>84.960000000000008</v>
      </c>
      <c r="Y1243" s="20">
        <f>_xlfn.IFS(AI1243="Den Bosch",VLOOKUP(L1243,'Status Report'!B:AO,39,0),AI1243="Yantian",VLOOKUP(L1243,'Status Report'!B:AO,40,0),AI1243="",IF(H1243="Asia Pacific",VLOOKUP(L1243,'Status Report'!B:AO,40,0),VLOOKUP(L1243,'Status Report'!B:AO,39,0)),AI1243="Direct shipment",IF(H1243="Asia Pacific",VLOOKUP(L1243,'Status Report'!B:AO,40,0),VLOOKUP(L1243,'Status Report'!B:AO,39,0)))</f>
        <v>0</v>
      </c>
      <c r="Z1243" s="20">
        <f t="shared" si="293"/>
        <v>0</v>
      </c>
      <c r="AA1243" s="20">
        <f t="shared" si="294"/>
        <v>84.960000000000008</v>
      </c>
      <c r="AB1243" s="21">
        <f>_xlfn.IFS(AI1243="Den Bosch",VLOOKUP(L1243,'Status Report'!B:AM,33,0),AI1243="Yantian",VLOOKUP(L1243,'Status Report'!B:AM,34,0),AI1243="",IF(H1243="Asia Pacific",VLOOKUP(L1243,'Status Report'!B:AM,34,0),VLOOKUP(L1243,'Status Report'!B:AM,33,0)),AI1243="Direct shipment",IF(H1243="Asia Pacific",VLOOKUP(L1243,'Status Report'!B:AM,34,0),VLOOKUP(L1243,'Status Report'!B:AM,33,0)))</f>
        <v>37.018499999999996</v>
      </c>
      <c r="AC1243" s="21">
        <f>VLOOKUP(L1243,'Status Report'!B:CE,82,0)</f>
        <v>0</v>
      </c>
      <c r="AD1243" s="21">
        <f t="shared" si="295"/>
        <v>37.018499999999996</v>
      </c>
      <c r="AE1243" s="63">
        <f>VLOOKUP(L1243,'Status Report'!B:W,20,0)</f>
        <v>36</v>
      </c>
      <c r="AF1243" s="63">
        <f>VLOOKUP(L1243,'Status Report'!B:W,21,0)</f>
        <v>33</v>
      </c>
      <c r="AG1243" s="63">
        <f>VLOOKUP(L1243,'Status Report'!B:W,22,0)</f>
        <v>7</v>
      </c>
      <c r="AH1243" s="22">
        <f t="shared" si="296"/>
        <v>1.6632000000000001E-2</v>
      </c>
      <c r="AI1243" t="s">
        <v>990</v>
      </c>
      <c r="AK1243" s="63">
        <f>IFERROR(VLOOKUP(G1243,ASEAN!A:A,1,0),0)</f>
        <v>0</v>
      </c>
      <c r="AL1243" s="63">
        <f>IFERROR(VLOOKUP(D1243,'[3]customer specs'!$B$1:$D$65536,3,0),0)</f>
        <v>0</v>
      </c>
      <c r="AM1243" s="64">
        <f t="shared" si="297"/>
        <v>0</v>
      </c>
      <c r="AN1243" s="64">
        <f t="shared" si="298"/>
        <v>0</v>
      </c>
      <c r="AO1243" s="63"/>
      <c r="AP1243" s="63"/>
      <c r="AQ1243" s="63" t="str">
        <f t="shared" si="299"/>
        <v>no</v>
      </c>
      <c r="AR1243" s="20">
        <f t="shared" si="300"/>
        <v>74.036999999999992</v>
      </c>
      <c r="AS1243" s="63"/>
      <c r="AT1243" s="23">
        <f t="shared" si="290"/>
        <v>0.12</v>
      </c>
      <c r="AU1243" s="65">
        <f t="shared" si="301"/>
        <v>42.066477272727269</v>
      </c>
      <c r="AV1243" s="65"/>
      <c r="AW1243" s="65">
        <f t="shared" si="302"/>
        <v>84.132954545454538</v>
      </c>
      <c r="AX1243" s="65"/>
      <c r="AY1243" s="63">
        <f>VLOOKUP(L1243,'Status Report'!B:CF,81,0)</f>
        <v>0</v>
      </c>
      <c r="AZ1243" s="63" t="str">
        <f>VLOOKUP(L1243,'Status Report'!B:S,18,0)</f>
        <v>Ellina Smirnova</v>
      </c>
      <c r="BB1243" s="63">
        <f>VLOOKUP(L1243,'Status Report'!B:Z,25,0)</f>
        <v>6</v>
      </c>
      <c r="BC1243" s="63">
        <f t="shared" si="303"/>
        <v>12</v>
      </c>
      <c r="BF1243">
        <f>VLOOKUP(L1243,'Status Report'!B:CE,82,0)</f>
        <v>0</v>
      </c>
      <c r="BG1243">
        <f>VLOOKUP(L1243,'Status Report'!B:CF,83,0)</f>
        <v>0</v>
      </c>
      <c r="BH1243">
        <f>VLOOKUP(L1243,'Status Report'!B:CG,84,0)</f>
        <v>0</v>
      </c>
      <c r="BI1243" t="s">
        <v>926</v>
      </c>
      <c r="BJ1243" t="s">
        <v>795</v>
      </c>
      <c r="BM1243" s="67">
        <f t="shared" si="304"/>
        <v>22</v>
      </c>
    </row>
    <row r="1244" spans="1:65" x14ac:dyDescent="0.25">
      <c r="A1244" s="68" t="str">
        <f>VLOOKUP(L1244,'Status Report'!B:CB,79,0)</f>
        <v>Heineken UCL</v>
      </c>
      <c r="C1244">
        <v>20006108</v>
      </c>
      <c r="D1244">
        <v>3090666</v>
      </c>
      <c r="E1244" t="s">
        <v>919</v>
      </c>
      <c r="F1244" t="s">
        <v>920</v>
      </c>
      <c r="G1244" t="str">
        <f>VLOOKUP(D1244,'[2]sold to'!$A:$H,8,0)</f>
        <v>Canada</v>
      </c>
      <c r="H1244" t="str">
        <f>VLOOKUP(D1244,'[2]sold to'!$A:$I,9,0)</f>
        <v>AMERICAS</v>
      </c>
      <c r="K1244">
        <v>470</v>
      </c>
      <c r="L1244">
        <v>88026615</v>
      </c>
      <c r="M1244" t="s">
        <v>291</v>
      </c>
      <c r="N1244">
        <v>300</v>
      </c>
      <c r="P1244" t="str">
        <f>VLOOKUP(L1244,'Status Report'!B:AA,26,0)</f>
        <v>Turkey</v>
      </c>
      <c r="Q1244" t="str">
        <f>VLOOKUP(L1244,'Status Report'!B:AB,27,0)</f>
        <v>Glassware</v>
      </c>
      <c r="R1244">
        <f>VLOOKUP(L1244,'Status Report'!B:X,23,0)</f>
        <v>6700</v>
      </c>
      <c r="S1244" t="str">
        <f>VLOOKUP(L1244,'Status Report'!B:T,19,0)</f>
        <v>Sisecam (Pasabahçe)</v>
      </c>
      <c r="T1244" s="62">
        <f>VLOOKUP(L1244,'Status Report'!B:E,4,0)</f>
        <v>3</v>
      </c>
      <c r="U1244" s="19">
        <f>_xlfn.IFS(AI1244="Den Bosch",VLOOKUP(L1244,'Status Report'!B:AM,35,0),AI1244="Yantian",VLOOKUP(L1244,'Status Report'!B:AM,36,0),AI1244="",IF(H1244="Asia Pacific",VLOOKUP(L1244,'Status Report'!B:AM,36,0),VLOOKUP(L1244,'Status Report'!B:AM,35,0)),AI1244="Direct shipment",IF(H1244="Asia Pacific",VLOOKUP(L1244,'Status Report'!B:AM,36,0),VLOOKUP(L1244,'Status Report'!B:AM,35,0)))</f>
        <v>22.799999999999997</v>
      </c>
      <c r="V1244" s="20">
        <f t="shared" si="291"/>
        <v>6839.9999999999991</v>
      </c>
      <c r="W1244" s="19">
        <f>_xlfn.IFS(AI1244="Den Bosch",VLOOKUP(L1244,'Status Report'!B:AM,37,0),AI1244="Yantian",VLOOKUP(L1244,'Status Report'!B:AM,38,0),AI1244="",IF(H1244="Asia Pacific",VLOOKUP(L1244,'Status Report'!B:AM,38,0),VLOOKUP(L1244,'Status Report'!B:AM,37,0)),AI1244="Direct shipment",IF(H1244="Asia Pacific",VLOOKUP(L1244,'Status Report'!B:AM,38,0),VLOOKUP(L1244,'Status Report'!B:AM,37,0)))</f>
        <v>22.799999999999997</v>
      </c>
      <c r="X1244" s="20">
        <f t="shared" si="292"/>
        <v>6839.9999999999991</v>
      </c>
      <c r="Y1244" s="20">
        <f>_xlfn.IFS(AI1244="Den Bosch",VLOOKUP(L1244,'Status Report'!B:AO,39,0),AI1244="Yantian",VLOOKUP(L1244,'Status Report'!B:AO,40,0),AI1244="",IF(H1244="Asia Pacific",VLOOKUP(L1244,'Status Report'!B:AO,40,0),VLOOKUP(L1244,'Status Report'!B:AO,39,0)),AI1244="Direct shipment",IF(H1244="Asia Pacific",VLOOKUP(L1244,'Status Report'!B:AO,40,0),VLOOKUP(L1244,'Status Report'!B:AO,39,0)))</f>
        <v>0</v>
      </c>
      <c r="Z1244" s="20">
        <f t="shared" si="293"/>
        <v>0</v>
      </c>
      <c r="AA1244" s="20">
        <f t="shared" si="294"/>
        <v>6839.9999999999991</v>
      </c>
      <c r="AB1244" s="21">
        <f>_xlfn.IFS(AI1244="Den Bosch",VLOOKUP(L1244,'Status Report'!B:AM,33,0),AI1244="Yantian",VLOOKUP(L1244,'Status Report'!B:AM,34,0),AI1244="",IF(H1244="Asia Pacific",VLOOKUP(L1244,'Status Report'!B:AM,34,0),VLOOKUP(L1244,'Status Report'!B:AM,33,0)),AI1244="Direct shipment",IF(H1244="Asia Pacific",VLOOKUP(L1244,'Status Report'!B:AM,34,0),VLOOKUP(L1244,'Status Report'!B:AM,33,0)))</f>
        <v>20.16</v>
      </c>
      <c r="AC1244" s="21">
        <f>VLOOKUP(L1244,'Status Report'!B:CE,82,0)</f>
        <v>0</v>
      </c>
      <c r="AD1244" s="21">
        <f t="shared" si="295"/>
        <v>20.16</v>
      </c>
      <c r="AE1244" s="63">
        <f>VLOOKUP(L1244,'Status Report'!B:W,20,0)</f>
        <v>55.9</v>
      </c>
      <c r="AF1244" s="63">
        <f>VLOOKUP(L1244,'Status Report'!B:W,21,0)</f>
        <v>21.9</v>
      </c>
      <c r="AG1244" s="63">
        <f>VLOOKUP(L1244,'Status Report'!B:W,22,0)</f>
        <v>21.2</v>
      </c>
      <c r="AH1244" s="22">
        <f t="shared" si="296"/>
        <v>7.7859755999999987</v>
      </c>
      <c r="AI1244" t="s">
        <v>990</v>
      </c>
      <c r="AK1244" s="63">
        <f>IFERROR(VLOOKUP(G1244,ASEAN!A:A,1,0),0)</f>
        <v>0</v>
      </c>
      <c r="AL1244" s="63">
        <f>IFERROR(VLOOKUP(D1244,'[3]customer specs'!$B$1:$D$65536,3,0),0)</f>
        <v>0</v>
      </c>
      <c r="AM1244" s="64">
        <f t="shared" si="297"/>
        <v>0</v>
      </c>
      <c r="AN1244" s="64">
        <f t="shared" si="298"/>
        <v>0</v>
      </c>
      <c r="AO1244" s="63"/>
      <c r="AP1244" s="63"/>
      <c r="AQ1244" s="63" t="str">
        <f t="shared" si="299"/>
        <v>no</v>
      </c>
      <c r="AR1244" s="20">
        <f t="shared" si="300"/>
        <v>6048</v>
      </c>
      <c r="AS1244" s="63"/>
      <c r="AT1244" s="23">
        <f t="shared" si="290"/>
        <v>0.12</v>
      </c>
      <c r="AU1244" s="65">
        <f t="shared" si="301"/>
        <v>22.90909090909091</v>
      </c>
      <c r="AV1244" s="65"/>
      <c r="AW1244" s="65">
        <f t="shared" si="302"/>
        <v>6872.727272727273</v>
      </c>
      <c r="AX1244" s="65"/>
      <c r="AY1244" s="63">
        <f>VLOOKUP(L1244,'Status Report'!B:CF,81,0)</f>
        <v>0</v>
      </c>
      <c r="AZ1244" s="63" t="str">
        <f>VLOOKUP(L1244,'Status Report'!B:S,18,0)</f>
        <v>Ludmilla Zarybnicka</v>
      </c>
      <c r="BB1244" s="63">
        <f>VLOOKUP(L1244,'Status Report'!B:Z,25,0)</f>
        <v>24</v>
      </c>
      <c r="BC1244" s="63">
        <f t="shared" si="303"/>
        <v>7200</v>
      </c>
      <c r="BF1244">
        <f>VLOOKUP(L1244,'Status Report'!B:CE,82,0)</f>
        <v>0</v>
      </c>
      <c r="BG1244">
        <f>VLOOKUP(L1244,'Status Report'!B:CF,83,0)</f>
        <v>0</v>
      </c>
      <c r="BH1244">
        <f>VLOOKUP(L1244,'Status Report'!B:CG,84,0)</f>
        <v>0</v>
      </c>
      <c r="BI1244" t="s">
        <v>926</v>
      </c>
      <c r="BJ1244" t="s">
        <v>795</v>
      </c>
      <c r="BM1244" s="67">
        <f t="shared" si="304"/>
        <v>909</v>
      </c>
    </row>
    <row r="1245" spans="1:65" x14ac:dyDescent="0.25">
      <c r="A1245" s="68" t="str">
        <f>VLOOKUP(L1245,'Status Report'!B:CB,79,0)</f>
        <v>Heineken UCL</v>
      </c>
      <c r="C1245">
        <v>20006108</v>
      </c>
      <c r="D1245">
        <v>3090666</v>
      </c>
      <c r="E1245" t="s">
        <v>919</v>
      </c>
      <c r="F1245" t="s">
        <v>920</v>
      </c>
      <c r="G1245" t="str">
        <f>VLOOKUP(D1245,'[2]sold to'!$A:$H,8,0)</f>
        <v>Canada</v>
      </c>
      <c r="H1245" t="str">
        <f>VLOOKUP(D1245,'[2]sold to'!$A:$I,9,0)</f>
        <v>AMERICAS</v>
      </c>
      <c r="K1245">
        <v>480</v>
      </c>
      <c r="L1245">
        <v>88026582</v>
      </c>
      <c r="M1245" t="s">
        <v>391</v>
      </c>
      <c r="N1245">
        <v>70</v>
      </c>
      <c r="P1245" t="str">
        <f>VLOOKUP(L1245,'Status Report'!B:AA,26,0)</f>
        <v>China</v>
      </c>
      <c r="Q1245" t="str">
        <f>VLOOKUP(L1245,'Status Report'!B:AB,27,0)</f>
        <v>Indoor signs</v>
      </c>
      <c r="R1245">
        <f>VLOOKUP(L1245,'Status Report'!B:X,23,0)</f>
        <v>100</v>
      </c>
      <c r="S1245" t="str">
        <f>VLOOKUP(L1245,'Status Report'!B:T,19,0)</f>
        <v>Dekkers Visual Communication B.v.</v>
      </c>
      <c r="T1245" s="62">
        <f>VLOOKUP(L1245,'Status Report'!B:E,4,0)</f>
        <v>3</v>
      </c>
      <c r="U1245" s="19">
        <f>_xlfn.IFS(AI1245="Den Bosch",VLOOKUP(L1245,'Status Report'!B:AM,35,0),AI1245="Yantian",VLOOKUP(L1245,'Status Report'!B:AM,36,0),AI1245="",IF(H1245="Asia Pacific",VLOOKUP(L1245,'Status Report'!B:AM,36,0),VLOOKUP(L1245,'Status Report'!B:AM,35,0)),AI1245="Direct shipment",IF(H1245="Asia Pacific",VLOOKUP(L1245,'Status Report'!B:AM,36,0),VLOOKUP(L1245,'Status Report'!B:AM,35,0)))</f>
        <v>148.52000000000001</v>
      </c>
      <c r="V1245" s="20">
        <f t="shared" si="291"/>
        <v>10396.400000000001</v>
      </c>
      <c r="W1245" s="19">
        <f>_xlfn.IFS(AI1245="Den Bosch",VLOOKUP(L1245,'Status Report'!B:AM,37,0),AI1245="Yantian",VLOOKUP(L1245,'Status Report'!B:AM,38,0),AI1245="",IF(H1245="Asia Pacific",VLOOKUP(L1245,'Status Report'!B:AM,38,0),VLOOKUP(L1245,'Status Report'!B:AM,37,0)),AI1245="Direct shipment",IF(H1245="Asia Pacific",VLOOKUP(L1245,'Status Report'!B:AM,38,0),VLOOKUP(L1245,'Status Report'!B:AM,37,0)))</f>
        <v>148.52000000000001</v>
      </c>
      <c r="X1245" s="20">
        <f t="shared" si="292"/>
        <v>10396.400000000001</v>
      </c>
      <c r="Y1245" s="20">
        <f>_xlfn.IFS(AI1245="Den Bosch",VLOOKUP(L1245,'Status Report'!B:AO,39,0),AI1245="Yantian",VLOOKUP(L1245,'Status Report'!B:AO,40,0),AI1245="",IF(H1245="Asia Pacific",VLOOKUP(L1245,'Status Report'!B:AO,40,0),VLOOKUP(L1245,'Status Report'!B:AO,39,0)),AI1245="Direct shipment",IF(H1245="Asia Pacific",VLOOKUP(L1245,'Status Report'!B:AO,40,0),VLOOKUP(L1245,'Status Report'!B:AO,39,0)))</f>
        <v>0</v>
      </c>
      <c r="Z1245" s="20">
        <f t="shared" si="293"/>
        <v>0</v>
      </c>
      <c r="AA1245" s="20">
        <f t="shared" si="294"/>
        <v>10396.400000000001</v>
      </c>
      <c r="AB1245" s="21">
        <f>_xlfn.IFS(AI1245="Den Bosch",VLOOKUP(L1245,'Status Report'!B:AM,33,0),AI1245="Yantian",VLOOKUP(L1245,'Status Report'!B:AM,34,0),AI1245="",IF(H1245="Asia Pacific",VLOOKUP(L1245,'Status Report'!B:AM,34,0),VLOOKUP(L1245,'Status Report'!B:AM,33,0)),AI1245="Direct shipment",IF(H1245="Asia Pacific",VLOOKUP(L1245,'Status Report'!B:AM,34,0),VLOOKUP(L1245,'Status Report'!B:AM,33,0)))</f>
        <v>128.44380000000001</v>
      </c>
      <c r="AC1245" s="21">
        <f>VLOOKUP(L1245,'Status Report'!B:CE,82,0)</f>
        <v>0</v>
      </c>
      <c r="AD1245" s="21">
        <f t="shared" si="295"/>
        <v>128.44380000000001</v>
      </c>
      <c r="AE1245" s="63">
        <f>VLOOKUP(L1245,'Status Report'!B:W,20,0)</f>
        <v>10</v>
      </c>
      <c r="AF1245" s="63">
        <f>VLOOKUP(L1245,'Status Report'!B:W,21,0)</f>
        <v>56</v>
      </c>
      <c r="AG1245" s="63">
        <f>VLOOKUP(L1245,'Status Report'!B:W,22,0)</f>
        <v>64</v>
      </c>
      <c r="AH1245" s="22">
        <f t="shared" si="296"/>
        <v>2.5087999999999999</v>
      </c>
      <c r="AI1245" t="s">
        <v>990</v>
      </c>
      <c r="AK1245" s="63">
        <f>IFERROR(VLOOKUP(G1245,ASEAN!A:A,1,0),0)</f>
        <v>0</v>
      </c>
      <c r="AL1245" s="63">
        <f>IFERROR(VLOOKUP(D1245,'[3]customer specs'!$B$1:$D$65536,3,0),0)</f>
        <v>0</v>
      </c>
      <c r="AM1245" s="64">
        <f t="shared" si="297"/>
        <v>0</v>
      </c>
      <c r="AN1245" s="64">
        <f t="shared" si="298"/>
        <v>0</v>
      </c>
      <c r="AO1245" s="63"/>
      <c r="AP1245" s="63"/>
      <c r="AQ1245" s="63" t="str">
        <f t="shared" si="299"/>
        <v>no</v>
      </c>
      <c r="AR1245" s="20">
        <f t="shared" si="300"/>
        <v>8991.0660000000007</v>
      </c>
      <c r="AS1245" s="63"/>
      <c r="AT1245" s="23">
        <f t="shared" si="290"/>
        <v>0.12</v>
      </c>
      <c r="AU1245" s="65">
        <f t="shared" si="301"/>
        <v>145.95886363636365</v>
      </c>
      <c r="AV1245" s="65"/>
      <c r="AW1245" s="65">
        <f t="shared" si="302"/>
        <v>10217.120454545455</v>
      </c>
      <c r="AX1245" s="65"/>
      <c r="AY1245" s="63">
        <f>VLOOKUP(L1245,'Status Report'!B:CF,81,0)</f>
        <v>0</v>
      </c>
      <c r="AZ1245" s="63" t="str">
        <f>VLOOKUP(L1245,'Status Report'!B:S,18,0)</f>
        <v>Ludmilla Zarybnicka</v>
      </c>
      <c r="BB1245" s="63">
        <f>VLOOKUP(L1245,'Status Report'!B:Z,25,0)</f>
        <v>1</v>
      </c>
      <c r="BC1245" s="63">
        <f t="shared" si="303"/>
        <v>70</v>
      </c>
      <c r="BF1245">
        <f>VLOOKUP(L1245,'Status Report'!B:CE,82,0)</f>
        <v>0</v>
      </c>
      <c r="BG1245">
        <f>VLOOKUP(L1245,'Status Report'!B:CF,83,0)</f>
        <v>0</v>
      </c>
      <c r="BH1245">
        <f>VLOOKUP(L1245,'Status Report'!B:CG,84,0)</f>
        <v>0</v>
      </c>
      <c r="BI1245" t="s">
        <v>926</v>
      </c>
      <c r="BJ1245" t="s">
        <v>795</v>
      </c>
      <c r="BM1245" s="67">
        <f t="shared" si="304"/>
        <v>74</v>
      </c>
    </row>
    <row r="1246" spans="1:65" x14ac:dyDescent="0.25">
      <c r="A1246" s="68" t="str">
        <f>VLOOKUP(L1246,'Status Report'!B:CB,79,0)</f>
        <v>Heineken UCL</v>
      </c>
      <c r="C1246">
        <v>20006108</v>
      </c>
      <c r="D1246">
        <v>3090666</v>
      </c>
      <c r="E1246" t="s">
        <v>919</v>
      </c>
      <c r="F1246" t="s">
        <v>920</v>
      </c>
      <c r="G1246" t="str">
        <f>VLOOKUP(D1246,'[2]sold to'!$A:$H,8,0)</f>
        <v>Canada</v>
      </c>
      <c r="H1246" t="str">
        <f>VLOOKUP(D1246,'[2]sold to'!$A:$I,9,0)</f>
        <v>AMERICAS</v>
      </c>
      <c r="K1246">
        <v>490</v>
      </c>
      <c r="L1246">
        <v>88026505</v>
      </c>
      <c r="M1246" t="s">
        <v>329</v>
      </c>
      <c r="N1246">
        <v>66</v>
      </c>
      <c r="P1246" t="str">
        <f>VLOOKUP(L1246,'Status Report'!B:AA,26,0)</f>
        <v>China</v>
      </c>
      <c r="Q1246" t="str">
        <f>VLOOKUP(L1246,'Status Report'!B:AB,27,0)</f>
        <v>Premiums</v>
      </c>
      <c r="R1246">
        <f>VLOOKUP(L1246,'Status Report'!B:X,23,0)</f>
        <v>500</v>
      </c>
      <c r="S1246" t="str">
        <f>VLOOKUP(L1246,'Status Report'!B:T,19,0)</f>
        <v>Promocean The Netherlands BV</v>
      </c>
      <c r="T1246" s="62">
        <f>VLOOKUP(L1246,'Status Report'!B:E,4,0)</f>
        <v>3</v>
      </c>
      <c r="U1246" s="19">
        <f>_xlfn.IFS(AI1246="Den Bosch",VLOOKUP(L1246,'Status Report'!B:AM,35,0),AI1246="Yantian",VLOOKUP(L1246,'Status Report'!B:AM,36,0),AI1246="",IF(H1246="Asia Pacific",VLOOKUP(L1246,'Status Report'!B:AM,36,0),VLOOKUP(L1246,'Status Report'!B:AM,35,0)),AI1246="Direct shipment",IF(H1246="Asia Pacific",VLOOKUP(L1246,'Status Report'!B:AM,36,0),VLOOKUP(L1246,'Status Report'!B:AM,35,0)))</f>
        <v>64.900000000000006</v>
      </c>
      <c r="V1246" s="20">
        <f t="shared" si="291"/>
        <v>4283.4000000000005</v>
      </c>
      <c r="W1246" s="19">
        <f>_xlfn.IFS(AI1246="Den Bosch",VLOOKUP(L1246,'Status Report'!B:AM,37,0),AI1246="Yantian",VLOOKUP(L1246,'Status Report'!B:AM,38,0),AI1246="",IF(H1246="Asia Pacific",VLOOKUP(L1246,'Status Report'!B:AM,38,0),VLOOKUP(L1246,'Status Report'!B:AM,37,0)),AI1246="Direct shipment",IF(H1246="Asia Pacific",VLOOKUP(L1246,'Status Report'!B:AM,38,0),VLOOKUP(L1246,'Status Report'!B:AM,37,0)))</f>
        <v>60.300000000000004</v>
      </c>
      <c r="X1246" s="20">
        <f t="shared" si="292"/>
        <v>3979.8</v>
      </c>
      <c r="Y1246" s="20">
        <f>_xlfn.IFS(AI1246="Den Bosch",VLOOKUP(L1246,'Status Report'!B:AO,39,0),AI1246="Yantian",VLOOKUP(L1246,'Status Report'!B:AO,40,0),AI1246="",IF(H1246="Asia Pacific",VLOOKUP(L1246,'Status Report'!B:AO,40,0),VLOOKUP(L1246,'Status Report'!B:AO,39,0)),AI1246="Direct shipment",IF(H1246="Asia Pacific",VLOOKUP(L1246,'Status Report'!B:AO,40,0),VLOOKUP(L1246,'Status Report'!B:AO,39,0)))</f>
        <v>0</v>
      </c>
      <c r="Z1246" s="20">
        <f t="shared" si="293"/>
        <v>0</v>
      </c>
      <c r="AA1246" s="20">
        <f t="shared" si="294"/>
        <v>3979.8</v>
      </c>
      <c r="AB1246" s="21">
        <f>_xlfn.IFS(AI1246="Den Bosch",VLOOKUP(L1246,'Status Report'!B:AM,33,0),AI1246="Yantian",VLOOKUP(L1246,'Status Report'!B:AM,34,0),AI1246="",IF(H1246="Asia Pacific",VLOOKUP(L1246,'Status Report'!B:AM,34,0),VLOOKUP(L1246,'Status Report'!B:AM,33,0)),AI1246="Direct shipment",IF(H1246="Asia Pacific",VLOOKUP(L1246,'Status Report'!B:AM,34,0),VLOOKUP(L1246,'Status Report'!B:AM,33,0)))</f>
        <v>52.189200000000007</v>
      </c>
      <c r="AC1246" s="21">
        <f>VLOOKUP(L1246,'Status Report'!B:CE,82,0)</f>
        <v>0</v>
      </c>
      <c r="AD1246" s="21">
        <f t="shared" si="295"/>
        <v>52.189200000000007</v>
      </c>
      <c r="AE1246" s="63">
        <f>VLOOKUP(L1246,'Status Report'!B:W,20,0)</f>
        <v>68</v>
      </c>
      <c r="AF1246" s="63">
        <f>VLOOKUP(L1246,'Status Report'!B:W,21,0)</f>
        <v>19</v>
      </c>
      <c r="AG1246" s="63">
        <f>VLOOKUP(L1246,'Status Report'!B:W,22,0)</f>
        <v>19</v>
      </c>
      <c r="AH1246" s="22">
        <f t="shared" si="296"/>
        <v>1.6201680000000001</v>
      </c>
      <c r="AI1246" t="s">
        <v>990</v>
      </c>
      <c r="AK1246" s="63">
        <f>IFERROR(VLOOKUP(G1246,ASEAN!A:A,1,0),0)</f>
        <v>0</v>
      </c>
      <c r="AL1246" s="63">
        <f>IFERROR(VLOOKUP(D1246,'[3]customer specs'!$B$1:$D$65536,3,0),0)</f>
        <v>0</v>
      </c>
      <c r="AM1246" s="64">
        <f t="shared" si="297"/>
        <v>303.60000000000036</v>
      </c>
      <c r="AN1246" s="64">
        <f t="shared" si="298"/>
        <v>0</v>
      </c>
      <c r="AO1246" s="63"/>
      <c r="AP1246" s="63"/>
      <c r="AQ1246" s="63" t="str">
        <f t="shared" si="299"/>
        <v>no</v>
      </c>
      <c r="AR1246" s="20">
        <f t="shared" si="300"/>
        <v>3444.4872000000005</v>
      </c>
      <c r="AS1246" s="63"/>
      <c r="AT1246" s="23">
        <f t="shared" ref="AT1246:AT1275" si="305">IF(AS1246=0.045,0.045,IF(AS1246=0.035,0.035,0.12))</f>
        <v>0.12</v>
      </c>
      <c r="AU1246" s="65">
        <f t="shared" si="301"/>
        <v>59.305909090909097</v>
      </c>
      <c r="AV1246" s="65"/>
      <c r="AW1246" s="65">
        <f t="shared" si="302"/>
        <v>3914.1900000000005</v>
      </c>
      <c r="AX1246" s="65"/>
      <c r="AY1246" s="63">
        <f>VLOOKUP(L1246,'Status Report'!B:CF,81,0)</f>
        <v>0</v>
      </c>
      <c r="AZ1246" s="63" t="str">
        <f>VLOOKUP(L1246,'Status Report'!B:S,18,0)</f>
        <v>Ellina Smirnova</v>
      </c>
      <c r="BB1246" s="63">
        <f>VLOOKUP(L1246,'Status Report'!B:Z,25,0)</f>
        <v>10</v>
      </c>
      <c r="BC1246" s="63">
        <f t="shared" si="303"/>
        <v>660</v>
      </c>
      <c r="BF1246">
        <f>VLOOKUP(L1246,'Status Report'!B:CE,82,0)</f>
        <v>0</v>
      </c>
      <c r="BG1246">
        <f>VLOOKUP(L1246,'Status Report'!B:CF,83,0)</f>
        <v>0</v>
      </c>
      <c r="BH1246">
        <f>VLOOKUP(L1246,'Status Report'!B:CG,84,0)</f>
        <v>0</v>
      </c>
      <c r="BI1246" t="s">
        <v>926</v>
      </c>
      <c r="BJ1246" t="s">
        <v>795</v>
      </c>
      <c r="BM1246" s="67">
        <f t="shared" si="304"/>
        <v>4834</v>
      </c>
    </row>
    <row r="1247" spans="1:65" x14ac:dyDescent="0.25">
      <c r="A1247" s="68" t="str">
        <f>VLOOKUP(L1247,'Status Report'!B:CB,79,0)</f>
        <v>Heineken UCL</v>
      </c>
      <c r="C1247">
        <v>20006108</v>
      </c>
      <c r="D1247">
        <v>3090666</v>
      </c>
      <c r="E1247" t="s">
        <v>919</v>
      </c>
      <c r="F1247" t="s">
        <v>920</v>
      </c>
      <c r="G1247" t="str">
        <f>VLOOKUP(D1247,'[2]sold to'!$A:$H,8,0)</f>
        <v>Canada</v>
      </c>
      <c r="H1247" t="str">
        <f>VLOOKUP(D1247,'[2]sold to'!$A:$I,9,0)</f>
        <v>AMERICAS</v>
      </c>
      <c r="K1247">
        <v>500</v>
      </c>
      <c r="L1247">
        <v>88026564</v>
      </c>
      <c r="M1247" t="s">
        <v>377</v>
      </c>
      <c r="N1247">
        <v>75</v>
      </c>
      <c r="P1247" t="str">
        <f>VLOOKUP(L1247,'Status Report'!B:AA,26,0)</f>
        <v>Germany</v>
      </c>
      <c r="Q1247" t="str">
        <f>VLOOKUP(L1247,'Status Report'!B:AB,27,0)</f>
        <v>Coasters (&amp; dripmat)</v>
      </c>
      <c r="R1247">
        <f>VLOOKUP(L1247,'Status Report'!B:X,23,0)</f>
        <v>50</v>
      </c>
      <c r="S1247" t="str">
        <f>VLOOKUP(L1247,'Status Report'!B:T,19,0)</f>
        <v>CC Coaster GmbH &amp; Co. KG</v>
      </c>
      <c r="T1247" s="62">
        <f>VLOOKUP(L1247,'Status Report'!B:E,4,0)</f>
        <v>3</v>
      </c>
      <c r="U1247" s="19">
        <f>_xlfn.IFS(AI1247="Den Bosch",VLOOKUP(L1247,'Status Report'!B:AM,35,0),AI1247="Yantian",VLOOKUP(L1247,'Status Report'!B:AM,36,0),AI1247="",IF(H1247="Asia Pacific",VLOOKUP(L1247,'Status Report'!B:AM,36,0),VLOOKUP(L1247,'Status Report'!B:AM,35,0)),AI1247="Direct shipment",IF(H1247="Asia Pacific",VLOOKUP(L1247,'Status Report'!B:AM,36,0),VLOOKUP(L1247,'Status Report'!B:AM,35,0)))</f>
        <v>39.159090909090907</v>
      </c>
      <c r="V1247" s="20">
        <f t="shared" si="291"/>
        <v>2936.931818181818</v>
      </c>
      <c r="W1247" s="19">
        <f>_xlfn.IFS(AI1247="Den Bosch",VLOOKUP(L1247,'Status Report'!B:AM,37,0),AI1247="Yantian",VLOOKUP(L1247,'Status Report'!B:AM,38,0),AI1247="",IF(H1247="Asia Pacific",VLOOKUP(L1247,'Status Report'!B:AM,38,0),VLOOKUP(L1247,'Status Report'!B:AM,37,0)),AI1247="Direct shipment",IF(H1247="Asia Pacific",VLOOKUP(L1247,'Status Report'!B:AM,38,0),VLOOKUP(L1247,'Status Report'!B:AM,37,0)))</f>
        <v>18.704545454545457</v>
      </c>
      <c r="X1247" s="20">
        <f t="shared" si="292"/>
        <v>1402.8409090909092</v>
      </c>
      <c r="Y1247" s="20">
        <f>_xlfn.IFS(AI1247="Den Bosch",VLOOKUP(L1247,'Status Report'!B:AO,39,0),AI1247="Yantian",VLOOKUP(L1247,'Status Report'!B:AO,40,0),AI1247="",IF(H1247="Asia Pacific",VLOOKUP(L1247,'Status Report'!B:AO,40,0),VLOOKUP(L1247,'Status Report'!B:AO,39,0)),AI1247="Direct shipment",IF(H1247="Asia Pacific",VLOOKUP(L1247,'Status Report'!B:AO,40,0),VLOOKUP(L1247,'Status Report'!B:AO,39,0)))</f>
        <v>0</v>
      </c>
      <c r="Z1247" s="20">
        <f t="shared" si="293"/>
        <v>0</v>
      </c>
      <c r="AA1247" s="20">
        <f t="shared" si="294"/>
        <v>1402.8409090909092</v>
      </c>
      <c r="AB1247" s="21">
        <f>_xlfn.IFS(AI1247="Den Bosch",VLOOKUP(L1247,'Status Report'!B:AM,33,0),AI1247="Yantian",VLOOKUP(L1247,'Status Report'!B:AM,34,0),AI1247="",IF(H1247="Asia Pacific",VLOOKUP(L1247,'Status Report'!B:AM,34,0),VLOOKUP(L1247,'Status Report'!B:AM,33,0)),AI1247="Direct shipment",IF(H1247="Asia Pacific",VLOOKUP(L1247,'Status Report'!B:AM,34,0),VLOOKUP(L1247,'Status Report'!B:AM,33,0)))</f>
        <v>16.46</v>
      </c>
      <c r="AC1247" s="21">
        <f>VLOOKUP(L1247,'Status Report'!B:CE,82,0)</f>
        <v>0</v>
      </c>
      <c r="AD1247" s="21">
        <f t="shared" si="295"/>
        <v>16.46</v>
      </c>
      <c r="AE1247" s="63">
        <f>VLOOKUP(L1247,'Status Report'!B:W,20,0)</f>
        <v>21.4</v>
      </c>
      <c r="AF1247" s="63">
        <f>VLOOKUP(L1247,'Status Report'!B:W,21,0)</f>
        <v>43</v>
      </c>
      <c r="AG1247" s="63">
        <f>VLOOKUP(L1247,'Status Report'!B:W,22,0)</f>
        <v>14</v>
      </c>
      <c r="AH1247" s="22">
        <f t="shared" si="296"/>
        <v>0.96621000000000001</v>
      </c>
      <c r="AI1247" t="s">
        <v>990</v>
      </c>
      <c r="AK1247" s="63">
        <f>IFERROR(VLOOKUP(G1247,ASEAN!A:A,1,0),0)</f>
        <v>0</v>
      </c>
      <c r="AL1247" s="63">
        <f>IFERROR(VLOOKUP(D1247,'[3]customer specs'!$B$1:$D$65536,3,0),0)</f>
        <v>0</v>
      </c>
      <c r="AM1247" s="64">
        <f t="shared" si="297"/>
        <v>1534.0909090909088</v>
      </c>
      <c r="AN1247" s="64">
        <f t="shared" si="298"/>
        <v>0</v>
      </c>
      <c r="AO1247" s="63"/>
      <c r="AP1247" s="63"/>
      <c r="AQ1247" s="63" t="str">
        <f t="shared" si="299"/>
        <v>yes</v>
      </c>
      <c r="AR1247" s="20">
        <f t="shared" si="300"/>
        <v>1234.5</v>
      </c>
      <c r="AS1247" s="63"/>
      <c r="AT1247" s="23">
        <f t="shared" si="305"/>
        <v>0.12</v>
      </c>
      <c r="AU1247" s="65">
        <f t="shared" si="301"/>
        <v>18.704545454545457</v>
      </c>
      <c r="AV1247" s="65"/>
      <c r="AW1247" s="65">
        <f t="shared" si="302"/>
        <v>1402.8409090909092</v>
      </c>
      <c r="AX1247" s="65"/>
      <c r="AY1247" s="63">
        <f>VLOOKUP(L1247,'Status Report'!B:CF,81,0)</f>
        <v>0</v>
      </c>
      <c r="AZ1247" s="63" t="str">
        <f>VLOOKUP(L1247,'Status Report'!B:S,18,0)</f>
        <v>Ellina Smirnova</v>
      </c>
      <c r="BB1247" s="63">
        <f>VLOOKUP(L1247,'Status Report'!B:Z,25,0)</f>
        <v>1000</v>
      </c>
      <c r="BC1247" s="63">
        <f t="shared" si="303"/>
        <v>75000</v>
      </c>
      <c r="BF1247">
        <f>VLOOKUP(L1247,'Status Report'!B:CE,82,0)</f>
        <v>0</v>
      </c>
      <c r="BG1247">
        <f>VLOOKUP(L1247,'Status Report'!B:CF,83,0)</f>
        <v>0</v>
      </c>
      <c r="BH1247">
        <f>VLOOKUP(L1247,'Status Report'!B:CG,84,0)</f>
        <v>0</v>
      </c>
      <c r="BI1247" t="s">
        <v>926</v>
      </c>
      <c r="BJ1247" t="s">
        <v>795</v>
      </c>
      <c r="BM1247" s="67">
        <f t="shared" si="304"/>
        <v>414</v>
      </c>
    </row>
    <row r="1248" spans="1:65" x14ac:dyDescent="0.25">
      <c r="A1248" s="68" t="str">
        <f>VLOOKUP(L1248,'Status Report'!B:CB,79,0)</f>
        <v>Heineken UCL</v>
      </c>
      <c r="C1248">
        <v>20006108</v>
      </c>
      <c r="D1248">
        <v>3090666</v>
      </c>
      <c r="E1248" t="s">
        <v>919</v>
      </c>
      <c r="F1248" t="s">
        <v>920</v>
      </c>
      <c r="G1248" t="str">
        <f>VLOOKUP(D1248,'[2]sold to'!$A:$H,8,0)</f>
        <v>Canada</v>
      </c>
      <c r="H1248" t="str">
        <f>VLOOKUP(D1248,'[2]sold to'!$A:$I,9,0)</f>
        <v>AMERICAS</v>
      </c>
      <c r="K1248">
        <v>510</v>
      </c>
      <c r="L1248">
        <v>88026506</v>
      </c>
      <c r="M1248" t="s">
        <v>330</v>
      </c>
      <c r="N1248">
        <v>80</v>
      </c>
      <c r="P1248" t="str">
        <f>VLOOKUP(L1248,'Status Report'!B:AA,26,0)</f>
        <v>China</v>
      </c>
      <c r="Q1248" t="str">
        <f>VLOOKUP(L1248,'Status Report'!B:AB,27,0)</f>
        <v>Premiums</v>
      </c>
      <c r="R1248">
        <f>VLOOKUP(L1248,'Status Report'!B:X,23,0)</f>
        <v>200</v>
      </c>
      <c r="S1248" t="str">
        <f>VLOOKUP(L1248,'Status Report'!B:T,19,0)</f>
        <v>Promocean The Netherlands BV</v>
      </c>
      <c r="T1248" s="62">
        <f>VLOOKUP(L1248,'Status Report'!B:E,4,0)</f>
        <v>3</v>
      </c>
      <c r="U1248" s="19">
        <f>_xlfn.IFS(AI1248="Den Bosch",VLOOKUP(L1248,'Status Report'!B:AM,35,0),AI1248="Yantian",VLOOKUP(L1248,'Status Report'!B:AM,36,0),AI1248="",IF(H1248="Asia Pacific",VLOOKUP(L1248,'Status Report'!B:AM,36,0),VLOOKUP(L1248,'Status Report'!B:AM,35,0)),AI1248="Direct shipment",IF(H1248="Asia Pacific",VLOOKUP(L1248,'Status Report'!B:AM,36,0),VLOOKUP(L1248,'Status Report'!B:AM,35,0)))</f>
        <v>75.55</v>
      </c>
      <c r="V1248" s="20">
        <f t="shared" si="291"/>
        <v>6044</v>
      </c>
      <c r="W1248" s="19">
        <f>_xlfn.IFS(AI1248="Den Bosch",VLOOKUP(L1248,'Status Report'!B:AM,37,0),AI1248="Yantian",VLOOKUP(L1248,'Status Report'!B:AM,38,0),AI1248="",IF(H1248="Asia Pacific",VLOOKUP(L1248,'Status Report'!B:AM,38,0),VLOOKUP(L1248,'Status Report'!B:AM,37,0)),AI1248="Direct shipment",IF(H1248="Asia Pacific",VLOOKUP(L1248,'Status Report'!B:AM,38,0),VLOOKUP(L1248,'Status Report'!B:AM,37,0)))</f>
        <v>74.75</v>
      </c>
      <c r="X1248" s="20">
        <f t="shared" si="292"/>
        <v>5980</v>
      </c>
      <c r="Y1248" s="20">
        <f>_xlfn.IFS(AI1248="Den Bosch",VLOOKUP(L1248,'Status Report'!B:AO,39,0),AI1248="Yantian",VLOOKUP(L1248,'Status Report'!B:AO,40,0),AI1248="",IF(H1248="Asia Pacific",VLOOKUP(L1248,'Status Report'!B:AO,40,0),VLOOKUP(L1248,'Status Report'!B:AO,39,0)),AI1248="Direct shipment",IF(H1248="Asia Pacific",VLOOKUP(L1248,'Status Report'!B:AO,40,0),VLOOKUP(L1248,'Status Report'!B:AO,39,0)))</f>
        <v>0</v>
      </c>
      <c r="Z1248" s="20">
        <f t="shared" si="293"/>
        <v>0</v>
      </c>
      <c r="AA1248" s="20">
        <f t="shared" si="294"/>
        <v>5980</v>
      </c>
      <c r="AB1248" s="21">
        <f>_xlfn.IFS(AI1248="Den Bosch",VLOOKUP(L1248,'Status Report'!B:AM,33,0),AI1248="Yantian",VLOOKUP(L1248,'Status Report'!B:AM,34,0),AI1248="",IF(H1248="Asia Pacific",VLOOKUP(L1248,'Status Report'!B:AM,34,0),VLOOKUP(L1248,'Status Report'!B:AM,33,0)),AI1248="Direct shipment",IF(H1248="Asia Pacific",VLOOKUP(L1248,'Status Report'!B:AM,34,0),VLOOKUP(L1248,'Status Report'!B:AM,33,0)))</f>
        <v>65.215800000000002</v>
      </c>
      <c r="AC1248" s="21">
        <f>VLOOKUP(L1248,'Status Report'!B:CE,82,0)</f>
        <v>0</v>
      </c>
      <c r="AD1248" s="21">
        <f t="shared" si="295"/>
        <v>65.215800000000002</v>
      </c>
      <c r="AE1248" s="63">
        <f>VLOOKUP(L1248,'Status Report'!B:W,20,0)</f>
        <v>52</v>
      </c>
      <c r="AF1248" s="63">
        <f>VLOOKUP(L1248,'Status Report'!B:W,21,0)</f>
        <v>33</v>
      </c>
      <c r="AG1248" s="63">
        <f>VLOOKUP(L1248,'Status Report'!B:W,22,0)</f>
        <v>12</v>
      </c>
      <c r="AH1248" s="22">
        <f t="shared" si="296"/>
        <v>1.6473599999999999</v>
      </c>
      <c r="AI1248" t="s">
        <v>990</v>
      </c>
      <c r="AK1248" s="63">
        <f>IFERROR(VLOOKUP(G1248,ASEAN!A:A,1,0),0)</f>
        <v>0</v>
      </c>
      <c r="AL1248" s="63">
        <f>IFERROR(VLOOKUP(D1248,'[3]customer specs'!$B$1:$D$65536,3,0),0)</f>
        <v>0</v>
      </c>
      <c r="AM1248" s="64">
        <f t="shared" si="297"/>
        <v>64</v>
      </c>
      <c r="AN1248" s="64">
        <f t="shared" si="298"/>
        <v>0</v>
      </c>
      <c r="AO1248" s="63"/>
      <c r="AP1248" s="63"/>
      <c r="AQ1248" s="63" t="str">
        <f t="shared" si="299"/>
        <v>no</v>
      </c>
      <c r="AR1248" s="20">
        <f t="shared" si="300"/>
        <v>5217.2640000000001</v>
      </c>
      <c r="AS1248" s="63"/>
      <c r="AT1248" s="23">
        <f t="shared" si="305"/>
        <v>0.12</v>
      </c>
      <c r="AU1248" s="65">
        <f t="shared" si="301"/>
        <v>74.108863636363637</v>
      </c>
      <c r="AV1248" s="65"/>
      <c r="AW1248" s="65">
        <f t="shared" si="302"/>
        <v>5928.7090909090912</v>
      </c>
      <c r="AX1248" s="65"/>
      <c r="AY1248" s="63">
        <f>VLOOKUP(L1248,'Status Report'!B:CF,81,0)</f>
        <v>0</v>
      </c>
      <c r="AZ1248" s="63" t="str">
        <f>VLOOKUP(L1248,'Status Report'!B:S,18,0)</f>
        <v>Ellina Smirnova</v>
      </c>
      <c r="BB1248" s="63">
        <f>VLOOKUP(L1248,'Status Report'!B:Z,25,0)</f>
        <v>5</v>
      </c>
      <c r="BC1248" s="63">
        <f t="shared" si="303"/>
        <v>400</v>
      </c>
      <c r="BF1248">
        <f>VLOOKUP(L1248,'Status Report'!B:CE,82,0)</f>
        <v>0</v>
      </c>
      <c r="BG1248">
        <f>VLOOKUP(L1248,'Status Report'!B:CF,83,0)</f>
        <v>0</v>
      </c>
      <c r="BH1248">
        <f>VLOOKUP(L1248,'Status Report'!B:CG,84,0)</f>
        <v>0</v>
      </c>
      <c r="BI1248" t="s">
        <v>926</v>
      </c>
      <c r="BJ1248" t="s">
        <v>795</v>
      </c>
      <c r="BM1248" s="67">
        <f t="shared" si="304"/>
        <v>636</v>
      </c>
    </row>
    <row r="1249" spans="1:65" x14ac:dyDescent="0.25">
      <c r="A1249" s="68" t="str">
        <f>VLOOKUP(L1249,'Status Report'!B:CB,79,0)</f>
        <v>Heineken UCL</v>
      </c>
      <c r="C1249">
        <v>20006108</v>
      </c>
      <c r="D1249">
        <v>3090666</v>
      </c>
      <c r="E1249" t="s">
        <v>919</v>
      </c>
      <c r="F1249" t="s">
        <v>920</v>
      </c>
      <c r="G1249" t="str">
        <f>VLOOKUP(D1249,'[2]sold to'!$A:$H,8,0)</f>
        <v>Canada</v>
      </c>
      <c r="H1249" t="str">
        <f>VLOOKUP(D1249,'[2]sold to'!$A:$I,9,0)</f>
        <v>AMERICAS</v>
      </c>
      <c r="K1249">
        <v>520</v>
      </c>
      <c r="L1249">
        <v>88026519</v>
      </c>
      <c r="M1249" t="s">
        <v>816</v>
      </c>
      <c r="N1249">
        <v>80</v>
      </c>
      <c r="P1249" t="str">
        <f>VLOOKUP(L1249,'Status Report'!B:AA,26,0)</f>
        <v>China</v>
      </c>
      <c r="Q1249" t="str">
        <f>VLOOKUP(L1249,'Status Report'!B:AB,27,0)</f>
        <v>Premiums</v>
      </c>
      <c r="R1249">
        <f>VLOOKUP(L1249,'Status Report'!B:X,23,0)</f>
        <v>250</v>
      </c>
      <c r="S1249" t="str">
        <f>VLOOKUP(L1249,'Status Report'!B:T,19,0)</f>
        <v>Promocean The Netherlands BV</v>
      </c>
      <c r="T1249" s="62">
        <f>VLOOKUP(L1249,'Status Report'!B:E,4,0)</f>
        <v>3</v>
      </c>
      <c r="U1249" s="19">
        <f>_xlfn.IFS(AI1249="Den Bosch",VLOOKUP(L1249,'Status Report'!B:AM,35,0),AI1249="Yantian",VLOOKUP(L1249,'Status Report'!B:AM,36,0),AI1249="",IF(H1249="Asia Pacific",VLOOKUP(L1249,'Status Report'!B:AM,36,0),VLOOKUP(L1249,'Status Report'!B:AM,35,0)),AI1249="Direct shipment",IF(H1249="Asia Pacific",VLOOKUP(L1249,'Status Report'!B:AM,36,0),VLOOKUP(L1249,'Status Report'!B:AM,35,0)))</f>
        <v>74.7</v>
      </c>
      <c r="V1249" s="20">
        <f t="shared" si="291"/>
        <v>5976</v>
      </c>
      <c r="W1249" s="19">
        <f>_xlfn.IFS(AI1249="Den Bosch",VLOOKUP(L1249,'Status Report'!B:AM,37,0),AI1249="Yantian",VLOOKUP(L1249,'Status Report'!B:AM,38,0),AI1249="",IF(H1249="Asia Pacific",VLOOKUP(L1249,'Status Report'!B:AM,38,0),VLOOKUP(L1249,'Status Report'!B:AM,37,0)),AI1249="Direct shipment",IF(H1249="Asia Pacific",VLOOKUP(L1249,'Status Report'!B:AM,38,0),VLOOKUP(L1249,'Status Report'!B:AM,37,0)))</f>
        <v>72.699999999999989</v>
      </c>
      <c r="X1249" s="20">
        <f t="shared" si="292"/>
        <v>5815.9999999999991</v>
      </c>
      <c r="Y1249" s="20">
        <f>_xlfn.IFS(AI1249="Den Bosch",VLOOKUP(L1249,'Status Report'!B:AO,39,0),AI1249="Yantian",VLOOKUP(L1249,'Status Report'!B:AO,40,0),AI1249="",IF(H1249="Asia Pacific",VLOOKUP(L1249,'Status Report'!B:AO,40,0),VLOOKUP(L1249,'Status Report'!B:AO,39,0)),AI1249="Direct shipment",IF(H1249="Asia Pacific",VLOOKUP(L1249,'Status Report'!B:AO,40,0),VLOOKUP(L1249,'Status Report'!B:AO,39,0)))</f>
        <v>0</v>
      </c>
      <c r="Z1249" s="20">
        <f t="shared" si="293"/>
        <v>0</v>
      </c>
      <c r="AA1249" s="20">
        <f t="shared" si="294"/>
        <v>5815.9999999999991</v>
      </c>
      <c r="AB1249" s="21">
        <f>_xlfn.IFS(AI1249="Den Bosch",VLOOKUP(L1249,'Status Report'!B:AM,33,0),AI1249="Yantian",VLOOKUP(L1249,'Status Report'!B:AM,34,0),AI1249="",IF(H1249="Asia Pacific",VLOOKUP(L1249,'Status Report'!B:AM,34,0),VLOOKUP(L1249,'Status Report'!B:AM,33,0)),AI1249="Direct shipment",IF(H1249="Asia Pacific",VLOOKUP(L1249,'Status Report'!B:AM,34,0),VLOOKUP(L1249,'Status Report'!B:AM,33,0)))</f>
        <v>62.893800000000006</v>
      </c>
      <c r="AC1249" s="21">
        <f>VLOOKUP(L1249,'Status Report'!B:CE,82,0)</f>
        <v>0</v>
      </c>
      <c r="AD1249" s="21">
        <f t="shared" si="295"/>
        <v>62.893800000000006</v>
      </c>
      <c r="AE1249" s="63">
        <f>VLOOKUP(L1249,'Status Report'!B:W,20,0)</f>
        <v>37</v>
      </c>
      <c r="AF1249" s="63">
        <f>VLOOKUP(L1249,'Status Report'!B:W,21,0)</f>
        <v>16</v>
      </c>
      <c r="AG1249" s="63">
        <f>VLOOKUP(L1249,'Status Report'!B:W,22,0)</f>
        <v>17</v>
      </c>
      <c r="AH1249" s="22">
        <f t="shared" si="296"/>
        <v>0.80511999999999995</v>
      </c>
      <c r="AI1249" t="s">
        <v>990</v>
      </c>
      <c r="AK1249" s="63">
        <f>IFERROR(VLOOKUP(G1249,ASEAN!A:A,1,0),0)</f>
        <v>0</v>
      </c>
      <c r="AL1249" s="63">
        <f>IFERROR(VLOOKUP(D1249,'[3]customer specs'!$B$1:$D$65536,3,0),0)</f>
        <v>0</v>
      </c>
      <c r="AM1249" s="64">
        <f t="shared" si="297"/>
        <v>160.00000000000091</v>
      </c>
      <c r="AN1249" s="64">
        <f t="shared" si="298"/>
        <v>0</v>
      </c>
      <c r="AO1249" s="63"/>
      <c r="AP1249" s="63"/>
      <c r="AQ1249" s="63" t="str">
        <f t="shared" si="299"/>
        <v>no</v>
      </c>
      <c r="AR1249" s="20">
        <f t="shared" si="300"/>
        <v>5031.5040000000008</v>
      </c>
      <c r="AS1249" s="63"/>
      <c r="AT1249" s="23">
        <f t="shared" si="305"/>
        <v>0.12</v>
      </c>
      <c r="AU1249" s="65">
        <f t="shared" si="301"/>
        <v>71.470227272727286</v>
      </c>
      <c r="AV1249" s="65"/>
      <c r="AW1249" s="65">
        <f t="shared" si="302"/>
        <v>5717.6181818181831</v>
      </c>
      <c r="AX1249" s="65"/>
      <c r="AY1249" s="63">
        <f>VLOOKUP(L1249,'Status Report'!B:CF,81,0)</f>
        <v>0</v>
      </c>
      <c r="AZ1249" s="63" t="str">
        <f>VLOOKUP(L1249,'Status Report'!B:S,18,0)</f>
        <v>Ellina Smirnova</v>
      </c>
      <c r="BB1249" s="63">
        <f>VLOOKUP(L1249,'Status Report'!B:Z,25,0)</f>
        <v>10</v>
      </c>
      <c r="BC1249" s="63">
        <f t="shared" si="303"/>
        <v>800</v>
      </c>
      <c r="BF1249">
        <f>VLOOKUP(L1249,'Status Report'!B:CE,82,0)</f>
        <v>0</v>
      </c>
      <c r="BG1249">
        <f>VLOOKUP(L1249,'Status Report'!B:CF,83,0)</f>
        <v>0</v>
      </c>
      <c r="BH1249">
        <f>VLOOKUP(L1249,'Status Report'!B:CG,84,0)</f>
        <v>0</v>
      </c>
      <c r="BI1249" t="s">
        <v>926</v>
      </c>
      <c r="BJ1249" t="s">
        <v>795</v>
      </c>
      <c r="BM1249" s="67">
        <f t="shared" si="304"/>
        <v>819</v>
      </c>
    </row>
    <row r="1250" spans="1:65" x14ac:dyDescent="0.25">
      <c r="A1250" s="68" t="str">
        <f>VLOOKUP(L1250,'Status Report'!B:CB,79,0)</f>
        <v>Heineken UCL</v>
      </c>
      <c r="C1250">
        <v>20006108</v>
      </c>
      <c r="D1250">
        <v>3090666</v>
      </c>
      <c r="E1250" t="s">
        <v>919</v>
      </c>
      <c r="F1250" t="s">
        <v>920</v>
      </c>
      <c r="G1250" t="str">
        <f>VLOOKUP(D1250,'[2]sold to'!$A:$H,8,0)</f>
        <v>Canada</v>
      </c>
      <c r="H1250" t="str">
        <f>VLOOKUP(D1250,'[2]sold to'!$A:$I,9,0)</f>
        <v>AMERICAS</v>
      </c>
      <c r="K1250">
        <v>530</v>
      </c>
      <c r="L1250">
        <v>88026486</v>
      </c>
      <c r="M1250" t="s">
        <v>313</v>
      </c>
      <c r="N1250">
        <v>100</v>
      </c>
      <c r="P1250" t="str">
        <f>VLOOKUP(L1250,'Status Report'!B:AA,26,0)</f>
        <v>China</v>
      </c>
      <c r="Q1250" t="str">
        <f>VLOOKUP(L1250,'Status Report'!B:AB,27,0)</f>
        <v>Textiles-Clothing</v>
      </c>
      <c r="R1250">
        <f>VLOOKUP(L1250,'Status Report'!B:X,23,0)</f>
        <v>42</v>
      </c>
      <c r="S1250" t="str">
        <f>VLOOKUP(L1250,'Status Report'!B:T,19,0)</f>
        <v>Promocean The Netherlands BV</v>
      </c>
      <c r="T1250" s="62">
        <f>VLOOKUP(L1250,'Status Report'!B:E,4,0)</f>
        <v>3</v>
      </c>
      <c r="U1250" s="19">
        <f>_xlfn.IFS(AI1250="Den Bosch",VLOOKUP(L1250,'Status Report'!B:AM,35,0),AI1250="Yantian",VLOOKUP(L1250,'Status Report'!B:AM,36,0),AI1250="",IF(H1250="Asia Pacific",VLOOKUP(L1250,'Status Report'!B:AM,36,0),VLOOKUP(L1250,'Status Report'!B:AM,35,0)),AI1250="Direct shipment",IF(H1250="Asia Pacific",VLOOKUP(L1250,'Status Report'!B:AM,36,0),VLOOKUP(L1250,'Status Report'!B:AM,35,0)))</f>
        <v>115.68</v>
      </c>
      <c r="V1250" s="20">
        <f t="shared" si="291"/>
        <v>11568</v>
      </c>
      <c r="W1250" s="19">
        <f>_xlfn.IFS(AI1250="Den Bosch",VLOOKUP(L1250,'Status Report'!B:AM,37,0),AI1250="Yantian",VLOOKUP(L1250,'Status Report'!B:AM,38,0),AI1250="",IF(H1250="Asia Pacific",VLOOKUP(L1250,'Status Report'!B:AM,38,0),VLOOKUP(L1250,'Status Report'!B:AM,37,0)),AI1250="Direct shipment",IF(H1250="Asia Pacific",VLOOKUP(L1250,'Status Report'!B:AM,38,0),VLOOKUP(L1250,'Status Report'!B:AM,37,0)))</f>
        <v>71.28</v>
      </c>
      <c r="X1250" s="20">
        <f t="shared" si="292"/>
        <v>7128</v>
      </c>
      <c r="Y1250" s="20">
        <f>_xlfn.IFS(AI1250="Den Bosch",VLOOKUP(L1250,'Status Report'!B:AO,39,0),AI1250="Yantian",VLOOKUP(L1250,'Status Report'!B:AO,40,0),AI1250="",IF(H1250="Asia Pacific",VLOOKUP(L1250,'Status Report'!B:AO,40,0),VLOOKUP(L1250,'Status Report'!B:AO,39,0)),AI1250="Direct shipment",IF(H1250="Asia Pacific",VLOOKUP(L1250,'Status Report'!B:AO,40,0),VLOOKUP(L1250,'Status Report'!B:AO,39,0)))</f>
        <v>0</v>
      </c>
      <c r="Z1250" s="20">
        <f t="shared" si="293"/>
        <v>0</v>
      </c>
      <c r="AA1250" s="20">
        <f t="shared" si="294"/>
        <v>7128</v>
      </c>
      <c r="AB1250" s="21">
        <f>_xlfn.IFS(AI1250="Den Bosch",VLOOKUP(L1250,'Status Report'!B:AM,33,0),AI1250="Yantian",VLOOKUP(L1250,'Status Report'!B:AM,34,0),AI1250="",IF(H1250="Asia Pacific",VLOOKUP(L1250,'Status Report'!B:AM,34,0),VLOOKUP(L1250,'Status Report'!B:AM,33,0)),AI1250="Direct shipment",IF(H1250="Asia Pacific",VLOOKUP(L1250,'Status Report'!B:AM,34,0),VLOOKUP(L1250,'Status Report'!B:AM,33,0)))</f>
        <v>62.267399999999995</v>
      </c>
      <c r="AC1250" s="21">
        <f>VLOOKUP(L1250,'Status Report'!B:CE,82,0)</f>
        <v>0</v>
      </c>
      <c r="AD1250" s="21">
        <f t="shared" si="295"/>
        <v>62.267399999999995</v>
      </c>
      <c r="AE1250" s="63">
        <f>VLOOKUP(L1250,'Status Report'!B:W,20,0)</f>
        <v>45</v>
      </c>
      <c r="AF1250" s="63">
        <f>VLOOKUP(L1250,'Status Report'!B:W,21,0)</f>
        <v>23</v>
      </c>
      <c r="AG1250" s="63">
        <f>VLOOKUP(L1250,'Status Report'!B:W,22,0)</f>
        <v>23</v>
      </c>
      <c r="AH1250" s="22">
        <f t="shared" si="296"/>
        <v>2.3805000000000001</v>
      </c>
      <c r="AI1250" t="s">
        <v>990</v>
      </c>
      <c r="AK1250" s="63">
        <f>IFERROR(VLOOKUP(G1250,ASEAN!A:A,1,0),0)</f>
        <v>0</v>
      </c>
      <c r="AL1250" s="63">
        <f>IFERROR(VLOOKUP(D1250,'[3]customer specs'!$B$1:$D$65536,3,0),0)</f>
        <v>0</v>
      </c>
      <c r="AM1250" s="64">
        <f t="shared" si="297"/>
        <v>4440</v>
      </c>
      <c r="AN1250" s="64">
        <f t="shared" si="298"/>
        <v>0</v>
      </c>
      <c r="AO1250" s="63"/>
      <c r="AP1250" s="63"/>
      <c r="AQ1250" s="63" t="str">
        <f t="shared" si="299"/>
        <v>yes</v>
      </c>
      <c r="AR1250" s="20">
        <f t="shared" si="300"/>
        <v>6226.74</v>
      </c>
      <c r="AS1250" s="63"/>
      <c r="AT1250" s="23">
        <f t="shared" si="305"/>
        <v>0.12</v>
      </c>
      <c r="AU1250" s="65">
        <f t="shared" si="301"/>
        <v>70.758409090909083</v>
      </c>
      <c r="AV1250" s="65"/>
      <c r="AW1250" s="65">
        <f t="shared" si="302"/>
        <v>7075.8409090909081</v>
      </c>
      <c r="AX1250" s="65"/>
      <c r="AY1250" s="63">
        <f>VLOOKUP(L1250,'Status Report'!B:CF,81,0)</f>
        <v>0</v>
      </c>
      <c r="AZ1250" s="63" t="str">
        <f>VLOOKUP(L1250,'Status Report'!B:S,18,0)</f>
        <v>Ellina Smirnova</v>
      </c>
      <c r="BB1250" s="63">
        <f>VLOOKUP(L1250,'Status Report'!B:Z,25,0)</f>
        <v>24</v>
      </c>
      <c r="BC1250" s="63">
        <f t="shared" si="303"/>
        <v>2400</v>
      </c>
      <c r="BF1250">
        <f>VLOOKUP(L1250,'Status Report'!B:CE,82,0)</f>
        <v>0</v>
      </c>
      <c r="BG1250">
        <f>VLOOKUP(L1250,'Status Report'!B:CF,83,0)</f>
        <v>0</v>
      </c>
      <c r="BH1250">
        <f>VLOOKUP(L1250,'Status Report'!B:CG,84,0)</f>
        <v>0</v>
      </c>
      <c r="BI1250" t="s">
        <v>926</v>
      </c>
      <c r="BJ1250" t="s">
        <v>795</v>
      </c>
      <c r="BM1250" s="67">
        <f t="shared" si="304"/>
        <v>816</v>
      </c>
    </row>
    <row r="1251" spans="1:65" x14ac:dyDescent="0.25">
      <c r="A1251" s="68" t="str">
        <f>VLOOKUP(L1251,'Status Report'!B:CB,79,0)</f>
        <v>Heineken UCL</v>
      </c>
      <c r="C1251">
        <v>20006108</v>
      </c>
      <c r="D1251">
        <v>3090666</v>
      </c>
      <c r="E1251" t="s">
        <v>919</v>
      </c>
      <c r="F1251" t="s">
        <v>920</v>
      </c>
      <c r="G1251" t="str">
        <f>VLOOKUP(D1251,'[2]sold to'!$A:$H,8,0)</f>
        <v>Canada</v>
      </c>
      <c r="H1251" t="str">
        <f>VLOOKUP(D1251,'[2]sold to'!$A:$I,9,0)</f>
        <v>AMERICAS</v>
      </c>
      <c r="K1251">
        <v>540</v>
      </c>
      <c r="L1251">
        <v>88026488</v>
      </c>
      <c r="M1251" t="s">
        <v>315</v>
      </c>
      <c r="N1251">
        <v>20</v>
      </c>
      <c r="P1251" t="str">
        <f>VLOOKUP(L1251,'Status Report'!B:AA,26,0)</f>
        <v>China</v>
      </c>
      <c r="Q1251" t="str">
        <f>VLOOKUP(L1251,'Status Report'!B:AB,27,0)</f>
        <v>Premiums</v>
      </c>
      <c r="R1251">
        <f>VLOOKUP(L1251,'Status Report'!B:X,23,0)</f>
        <v>100</v>
      </c>
      <c r="S1251" t="str">
        <f>VLOOKUP(L1251,'Status Report'!B:T,19,0)</f>
        <v>Promocean The Netherlands BV</v>
      </c>
      <c r="T1251" s="62">
        <f>VLOOKUP(L1251,'Status Report'!B:E,4,0)</f>
        <v>3</v>
      </c>
      <c r="U1251" s="19">
        <f>_xlfn.IFS(AI1251="Den Bosch",VLOOKUP(L1251,'Status Report'!B:AM,35,0),AI1251="Yantian",VLOOKUP(L1251,'Status Report'!B:AM,36,0),AI1251="",IF(H1251="Asia Pacific",VLOOKUP(L1251,'Status Report'!B:AM,36,0),VLOOKUP(L1251,'Status Report'!B:AM,35,0)),AI1251="Direct shipment",IF(H1251="Asia Pacific",VLOOKUP(L1251,'Status Report'!B:AM,36,0),VLOOKUP(L1251,'Status Report'!B:AM,35,0)))</f>
        <v>46.2</v>
      </c>
      <c r="V1251" s="20">
        <f t="shared" si="291"/>
        <v>924</v>
      </c>
      <c r="W1251" s="19">
        <f>_xlfn.IFS(AI1251="Den Bosch",VLOOKUP(L1251,'Status Report'!B:AM,37,0),AI1251="Yantian",VLOOKUP(L1251,'Status Report'!B:AM,38,0),AI1251="",IF(H1251="Asia Pacific",VLOOKUP(L1251,'Status Report'!B:AM,38,0),VLOOKUP(L1251,'Status Report'!B:AM,37,0)),AI1251="Direct shipment",IF(H1251="Asia Pacific",VLOOKUP(L1251,'Status Report'!B:AM,38,0),VLOOKUP(L1251,'Status Report'!B:AM,37,0)))</f>
        <v>41</v>
      </c>
      <c r="X1251" s="20">
        <f t="shared" si="292"/>
        <v>820</v>
      </c>
      <c r="Y1251" s="20">
        <f>_xlfn.IFS(AI1251="Den Bosch",VLOOKUP(L1251,'Status Report'!B:AO,39,0),AI1251="Yantian",VLOOKUP(L1251,'Status Report'!B:AO,40,0),AI1251="",IF(H1251="Asia Pacific",VLOOKUP(L1251,'Status Report'!B:AO,40,0),VLOOKUP(L1251,'Status Report'!B:AO,39,0)),AI1251="Direct shipment",IF(H1251="Asia Pacific",VLOOKUP(L1251,'Status Report'!B:AO,40,0),VLOOKUP(L1251,'Status Report'!B:AO,39,0)))</f>
        <v>0</v>
      </c>
      <c r="Z1251" s="20">
        <f t="shared" si="293"/>
        <v>0</v>
      </c>
      <c r="AA1251" s="20">
        <f t="shared" si="294"/>
        <v>820</v>
      </c>
      <c r="AB1251" s="21">
        <f>_xlfn.IFS(AI1251="Den Bosch",VLOOKUP(L1251,'Status Report'!B:AM,33,0),AI1251="Yantian",VLOOKUP(L1251,'Status Report'!B:AM,34,0),AI1251="",IF(H1251="Asia Pacific",VLOOKUP(L1251,'Status Report'!B:AM,34,0),VLOOKUP(L1251,'Status Report'!B:AM,33,0)),AI1251="Direct shipment",IF(H1251="Asia Pacific",VLOOKUP(L1251,'Status Report'!B:AM,34,0),VLOOKUP(L1251,'Status Report'!B:AM,33,0)))</f>
        <v>35.419800000000002</v>
      </c>
      <c r="AC1251" s="21">
        <f>VLOOKUP(L1251,'Status Report'!B:CE,82,0)</f>
        <v>0</v>
      </c>
      <c r="AD1251" s="21">
        <f t="shared" si="295"/>
        <v>35.419800000000002</v>
      </c>
      <c r="AE1251" s="63">
        <f>VLOOKUP(L1251,'Status Report'!B:W,20,0)</f>
        <v>28</v>
      </c>
      <c r="AF1251" s="63">
        <f>VLOOKUP(L1251,'Status Report'!B:W,21,0)</f>
        <v>17</v>
      </c>
      <c r="AG1251" s="63">
        <f>VLOOKUP(L1251,'Status Report'!B:W,22,0)</f>
        <v>13</v>
      </c>
      <c r="AH1251" s="22">
        <f t="shared" si="296"/>
        <v>0.12376</v>
      </c>
      <c r="AI1251" t="s">
        <v>990</v>
      </c>
      <c r="AK1251" s="63">
        <f>IFERROR(VLOOKUP(G1251,ASEAN!A:A,1,0),0)</f>
        <v>0</v>
      </c>
      <c r="AL1251" s="63">
        <f>IFERROR(VLOOKUP(D1251,'[3]customer specs'!$B$1:$D$65536,3,0),0)</f>
        <v>0</v>
      </c>
      <c r="AM1251" s="64">
        <f t="shared" si="297"/>
        <v>104</v>
      </c>
      <c r="AN1251" s="64">
        <f t="shared" si="298"/>
        <v>0</v>
      </c>
      <c r="AO1251" s="63"/>
      <c r="AP1251" s="63"/>
      <c r="AQ1251" s="63" t="str">
        <f t="shared" si="299"/>
        <v>no</v>
      </c>
      <c r="AR1251" s="20">
        <f t="shared" si="300"/>
        <v>708.39600000000007</v>
      </c>
      <c r="AS1251" s="63"/>
      <c r="AT1251" s="23">
        <f t="shared" si="305"/>
        <v>0.12</v>
      </c>
      <c r="AU1251" s="65">
        <f t="shared" si="301"/>
        <v>40.249772727272727</v>
      </c>
      <c r="AV1251" s="65"/>
      <c r="AW1251" s="65">
        <f t="shared" si="302"/>
        <v>804.99545454545455</v>
      </c>
      <c r="AX1251" s="65"/>
      <c r="AY1251" s="63">
        <f>VLOOKUP(L1251,'Status Report'!B:CF,81,0)</f>
        <v>0</v>
      </c>
      <c r="AZ1251" s="63" t="str">
        <f>VLOOKUP(L1251,'Status Report'!B:S,18,0)</f>
        <v>Ellina Smirnova</v>
      </c>
      <c r="BB1251" s="63">
        <f>VLOOKUP(L1251,'Status Report'!B:Z,25,0)</f>
        <v>10</v>
      </c>
      <c r="BC1251" s="63">
        <f t="shared" si="303"/>
        <v>200</v>
      </c>
      <c r="BF1251">
        <f>VLOOKUP(L1251,'Status Report'!B:CE,82,0)</f>
        <v>0</v>
      </c>
      <c r="BG1251">
        <f>VLOOKUP(L1251,'Status Report'!B:CF,83,0)</f>
        <v>0</v>
      </c>
      <c r="BH1251">
        <f>VLOOKUP(L1251,'Status Report'!B:CG,84,0)</f>
        <v>0</v>
      </c>
      <c r="BI1251" t="s">
        <v>926</v>
      </c>
      <c r="BJ1251" t="s">
        <v>795</v>
      </c>
      <c r="BM1251" s="67">
        <f t="shared" si="304"/>
        <v>588</v>
      </c>
    </row>
    <row r="1252" spans="1:65" x14ac:dyDescent="0.25">
      <c r="A1252" s="68" t="str">
        <f>VLOOKUP(L1252,'Status Report'!B:CB,79,0)</f>
        <v>Heineken UCL</v>
      </c>
      <c r="C1252">
        <v>20006108</v>
      </c>
      <c r="D1252">
        <v>3090666</v>
      </c>
      <c r="E1252" t="s">
        <v>919</v>
      </c>
      <c r="F1252" t="s">
        <v>920</v>
      </c>
      <c r="G1252" t="str">
        <f>VLOOKUP(D1252,'[2]sold to'!$A:$H,8,0)</f>
        <v>Canada</v>
      </c>
      <c r="H1252" t="str">
        <f>VLOOKUP(D1252,'[2]sold to'!$A:$I,9,0)</f>
        <v>AMERICAS</v>
      </c>
      <c r="K1252">
        <v>550</v>
      </c>
      <c r="L1252">
        <v>88026624</v>
      </c>
      <c r="M1252" t="s">
        <v>171</v>
      </c>
      <c r="N1252">
        <v>10</v>
      </c>
      <c r="P1252" t="str">
        <f>VLOOKUP(L1252,'Status Report'!B:AA,26,0)</f>
        <v>China</v>
      </c>
      <c r="Q1252" t="str">
        <f>VLOOKUP(L1252,'Status Report'!B:AB,27,0)</f>
        <v>Premiums</v>
      </c>
      <c r="R1252">
        <f>VLOOKUP(L1252,'Status Report'!B:X,23,0)</f>
        <v>250</v>
      </c>
      <c r="S1252" t="str">
        <f>VLOOKUP(L1252,'Status Report'!B:T,19,0)</f>
        <v>Brands On</v>
      </c>
      <c r="T1252" s="62">
        <f>VLOOKUP(L1252,'Status Report'!B:E,4,0)</f>
        <v>1</v>
      </c>
      <c r="U1252" s="19">
        <f>_xlfn.IFS(AI1252="Den Bosch",VLOOKUP(L1252,'Status Report'!B:AM,35,0),AI1252="Yantian",VLOOKUP(L1252,'Status Report'!B:AM,36,0),AI1252="",IF(H1252="Asia Pacific",VLOOKUP(L1252,'Status Report'!B:AM,36,0),VLOOKUP(L1252,'Status Report'!B:AM,35,0)),AI1252="Direct shipment",IF(H1252="Asia Pacific",VLOOKUP(L1252,'Status Report'!B:AM,36,0),VLOOKUP(L1252,'Status Report'!B:AM,35,0)))</f>
        <v>355.25</v>
      </c>
      <c r="V1252" s="20">
        <f t="shared" si="291"/>
        <v>3552.5</v>
      </c>
      <c r="W1252" s="19">
        <f>_xlfn.IFS(AI1252="Den Bosch",VLOOKUP(L1252,'Status Report'!B:AM,37,0),AI1252="Yantian",VLOOKUP(L1252,'Status Report'!B:AM,38,0),AI1252="",IF(H1252="Asia Pacific",VLOOKUP(L1252,'Status Report'!B:AM,38,0),VLOOKUP(L1252,'Status Report'!B:AM,37,0)),AI1252="Direct shipment",IF(H1252="Asia Pacific",VLOOKUP(L1252,'Status Report'!B:AM,38,0),VLOOKUP(L1252,'Status Report'!B:AM,37,0)))</f>
        <v>355.25</v>
      </c>
      <c r="X1252" s="20">
        <f t="shared" si="292"/>
        <v>3552.5</v>
      </c>
      <c r="Y1252" s="20">
        <f>_xlfn.IFS(AI1252="Den Bosch",VLOOKUP(L1252,'Status Report'!B:AO,39,0),AI1252="Yantian",VLOOKUP(L1252,'Status Report'!B:AO,40,0),AI1252="",IF(H1252="Asia Pacific",VLOOKUP(L1252,'Status Report'!B:AO,40,0),VLOOKUP(L1252,'Status Report'!B:AO,39,0)),AI1252="Direct shipment",IF(H1252="Asia Pacific",VLOOKUP(L1252,'Status Report'!B:AO,40,0),VLOOKUP(L1252,'Status Report'!B:AO,39,0)))</f>
        <v>0</v>
      </c>
      <c r="Z1252" s="20">
        <f t="shared" si="293"/>
        <v>0</v>
      </c>
      <c r="AA1252" s="20">
        <f t="shared" si="294"/>
        <v>3552.5</v>
      </c>
      <c r="AB1252" s="21">
        <f>_xlfn.IFS(AI1252="Den Bosch",VLOOKUP(L1252,'Status Report'!B:AM,33,0),AI1252="Yantian",VLOOKUP(L1252,'Status Report'!B:AM,34,0),AI1252="",IF(H1252="Asia Pacific",VLOOKUP(L1252,'Status Report'!B:AM,34,0),VLOOKUP(L1252,'Status Report'!B:AM,33,0)),AI1252="Direct shipment",IF(H1252="Asia Pacific",VLOOKUP(L1252,'Status Report'!B:AM,34,0),VLOOKUP(L1252,'Status Report'!B:AM,33,0)))</f>
        <v>307.23</v>
      </c>
      <c r="AC1252" s="21">
        <f>VLOOKUP(L1252,'Status Report'!B:CE,82,0)</f>
        <v>0</v>
      </c>
      <c r="AD1252" s="21">
        <f t="shared" si="295"/>
        <v>307.23</v>
      </c>
      <c r="AE1252" s="63">
        <f>VLOOKUP(L1252,'Status Report'!B:W,20,0)</f>
        <v>90.5</v>
      </c>
      <c r="AF1252" s="63">
        <f>VLOOKUP(L1252,'Status Report'!B:W,21,0)</f>
        <v>77.5</v>
      </c>
      <c r="AG1252" s="63">
        <f>VLOOKUP(L1252,'Status Report'!B:W,22,0)</f>
        <v>18.2</v>
      </c>
      <c r="AH1252" s="22">
        <f t="shared" si="296"/>
        <v>1.2765025000000001</v>
      </c>
      <c r="AK1252" s="63">
        <f>IFERROR(VLOOKUP(G1252,ASEAN!A:A,1,0),0)</f>
        <v>0</v>
      </c>
      <c r="AL1252" s="63">
        <f>IFERROR(VLOOKUP(D1252,'[3]customer specs'!$B$1:$D$65536,3,0),0)</f>
        <v>0</v>
      </c>
      <c r="AM1252" s="64">
        <f t="shared" si="297"/>
        <v>0</v>
      </c>
      <c r="AN1252" s="64">
        <f t="shared" si="298"/>
        <v>0</v>
      </c>
      <c r="AO1252" s="63"/>
      <c r="AP1252" s="63"/>
      <c r="AQ1252" s="63" t="str">
        <f t="shared" si="299"/>
        <v>no</v>
      </c>
      <c r="AR1252" s="20">
        <f t="shared" si="300"/>
        <v>3072.3</v>
      </c>
      <c r="AS1252" s="63"/>
      <c r="AT1252" s="23">
        <f t="shared" si="305"/>
        <v>0.12</v>
      </c>
      <c r="AU1252" s="65">
        <f t="shared" si="301"/>
        <v>349.125</v>
      </c>
      <c r="AV1252" s="65"/>
      <c r="AW1252" s="65">
        <f t="shared" si="302"/>
        <v>3491.25</v>
      </c>
      <c r="AX1252" s="65"/>
      <c r="AY1252" s="63">
        <f>VLOOKUP(L1252,'Status Report'!B:CF,81,0)</f>
        <v>0</v>
      </c>
      <c r="AZ1252" s="63" t="str">
        <f>VLOOKUP(L1252,'Status Report'!B:S,18,0)</f>
        <v>Ellina Smirnova</v>
      </c>
      <c r="BB1252" s="63">
        <f>VLOOKUP(L1252,'Status Report'!B:Z,25,0)</f>
        <v>1</v>
      </c>
      <c r="BC1252" s="63">
        <f t="shared" si="303"/>
        <v>10</v>
      </c>
      <c r="BF1252">
        <f>VLOOKUP(L1252,'Status Report'!B:CE,82,0)</f>
        <v>0</v>
      </c>
      <c r="BG1252">
        <f>VLOOKUP(L1252,'Status Report'!B:CF,83,0)</f>
        <v>0</v>
      </c>
      <c r="BH1252">
        <f>VLOOKUP(L1252,'Status Report'!B:CG,84,0)</f>
        <v>0</v>
      </c>
      <c r="BI1252" t="s">
        <v>926</v>
      </c>
      <c r="BJ1252" t="s">
        <v>795</v>
      </c>
      <c r="BM1252" s="67">
        <f t="shared" si="304"/>
        <v>48</v>
      </c>
    </row>
    <row r="1253" spans="1:65" x14ac:dyDescent="0.25">
      <c r="A1253" s="68" t="str">
        <f>VLOOKUP(L1253,'Status Report'!B:CB,79,0)</f>
        <v>Heineken UCL</v>
      </c>
      <c r="C1253">
        <v>20006108</v>
      </c>
      <c r="D1253">
        <v>3090666</v>
      </c>
      <c r="E1253" t="s">
        <v>919</v>
      </c>
      <c r="F1253" t="s">
        <v>920</v>
      </c>
      <c r="G1253" t="str">
        <f>VLOOKUP(D1253,'[2]sold to'!$A:$H,8,0)</f>
        <v>Canada</v>
      </c>
      <c r="H1253" t="str">
        <f>VLOOKUP(D1253,'[2]sold to'!$A:$I,9,0)</f>
        <v>AMERICAS</v>
      </c>
      <c r="K1253">
        <v>560</v>
      </c>
      <c r="L1253">
        <v>88026590</v>
      </c>
      <c r="M1253" t="s">
        <v>394</v>
      </c>
      <c r="N1253">
        <v>2</v>
      </c>
      <c r="P1253" t="str">
        <f>VLOOKUP(L1253,'Status Report'!B:AA,26,0)</f>
        <v>China</v>
      </c>
      <c r="Q1253" t="str">
        <f>VLOOKUP(L1253,'Status Report'!B:AB,27,0)</f>
        <v>Textiles-Clothing</v>
      </c>
      <c r="R1253">
        <f>VLOOKUP(L1253,'Status Report'!B:X,23,0)</f>
        <v>1000</v>
      </c>
      <c r="S1253" t="str">
        <f>VLOOKUP(L1253,'Status Report'!B:T,19,0)</f>
        <v>Asian Sourcing Link</v>
      </c>
      <c r="T1253" s="62">
        <f>VLOOKUP(L1253,'Status Report'!B:E,4,0)</f>
        <v>3</v>
      </c>
      <c r="U1253" s="19">
        <f>_xlfn.IFS(AI1253="Den Bosch",VLOOKUP(L1253,'Status Report'!B:AM,35,0),AI1253="Yantian",VLOOKUP(L1253,'Status Report'!B:AM,36,0),AI1253="",IF(H1253="Asia Pacific",VLOOKUP(L1253,'Status Report'!B:AM,36,0),VLOOKUP(L1253,'Status Report'!B:AM,35,0)),AI1253="Direct shipment",IF(H1253="Asia Pacific",VLOOKUP(L1253,'Status Report'!B:AM,36,0),VLOOKUP(L1253,'Status Report'!B:AM,35,0)))</f>
        <v>30.41</v>
      </c>
      <c r="V1253" s="20">
        <f t="shared" si="291"/>
        <v>60.82</v>
      </c>
      <c r="W1253" s="19">
        <f>_xlfn.IFS(AI1253="Den Bosch",VLOOKUP(L1253,'Status Report'!B:AM,37,0),AI1253="Yantian",VLOOKUP(L1253,'Status Report'!B:AM,38,0),AI1253="",IF(H1253="Asia Pacific",VLOOKUP(L1253,'Status Report'!B:AM,38,0),VLOOKUP(L1253,'Status Report'!B:AM,37,0)),AI1253="Direct shipment",IF(H1253="Asia Pacific",VLOOKUP(L1253,'Status Report'!B:AM,38,0),VLOOKUP(L1253,'Status Report'!B:AM,37,0)))</f>
        <v>26.82</v>
      </c>
      <c r="X1253" s="20">
        <f t="shared" si="292"/>
        <v>53.64</v>
      </c>
      <c r="Y1253" s="20">
        <f>_xlfn.IFS(AI1253="Den Bosch",VLOOKUP(L1253,'Status Report'!B:AO,39,0),AI1253="Yantian",VLOOKUP(L1253,'Status Report'!B:AO,40,0),AI1253="",IF(H1253="Asia Pacific",VLOOKUP(L1253,'Status Report'!B:AO,40,0),VLOOKUP(L1253,'Status Report'!B:AO,39,0)),AI1253="Direct shipment",IF(H1253="Asia Pacific",VLOOKUP(L1253,'Status Report'!B:AO,40,0),VLOOKUP(L1253,'Status Report'!B:AO,39,0)))</f>
        <v>0</v>
      </c>
      <c r="Z1253" s="20">
        <f t="shared" si="293"/>
        <v>0</v>
      </c>
      <c r="AA1253" s="20">
        <f t="shared" si="294"/>
        <v>53.64</v>
      </c>
      <c r="AB1253" s="21">
        <f>_xlfn.IFS(AI1253="Den Bosch",VLOOKUP(L1253,'Status Report'!B:AM,33,0),AI1253="Yantian",VLOOKUP(L1253,'Status Report'!B:AM,34,0),AI1253="",IF(H1253="Asia Pacific",VLOOKUP(L1253,'Status Report'!B:AM,34,0),VLOOKUP(L1253,'Status Report'!B:AM,33,0)),AI1253="Direct shipment",IF(H1253="Asia Pacific",VLOOKUP(L1253,'Status Report'!B:AM,34,0),VLOOKUP(L1253,'Status Report'!B:AM,33,0)))</f>
        <v>23.4</v>
      </c>
      <c r="AC1253" s="21">
        <f>VLOOKUP(L1253,'Status Report'!B:CE,82,0)</f>
        <v>0</v>
      </c>
      <c r="AD1253" s="21">
        <f t="shared" si="295"/>
        <v>23.4</v>
      </c>
      <c r="AE1253" s="63">
        <f>VLOOKUP(L1253,'Status Report'!B:W,20,0)</f>
        <v>47</v>
      </c>
      <c r="AF1253" s="63">
        <f>VLOOKUP(L1253,'Status Report'!B:W,21,0)</f>
        <v>38</v>
      </c>
      <c r="AG1253" s="63">
        <f>VLOOKUP(L1253,'Status Report'!B:W,22,0)</f>
        <v>2</v>
      </c>
      <c r="AH1253" s="22">
        <f t="shared" si="296"/>
        <v>7.1440000000000002E-3</v>
      </c>
      <c r="AI1253" t="s">
        <v>990</v>
      </c>
      <c r="AK1253" s="63">
        <f>IFERROR(VLOOKUP(G1253,ASEAN!A:A,1,0),0)</f>
        <v>0</v>
      </c>
      <c r="AL1253" s="63">
        <f>IFERROR(VLOOKUP(D1253,'[3]customer specs'!$B$1:$D$65536,3,0),0)</f>
        <v>0</v>
      </c>
      <c r="AM1253" s="64">
        <f t="shared" si="297"/>
        <v>7.18</v>
      </c>
      <c r="AN1253" s="64">
        <f t="shared" si="298"/>
        <v>0</v>
      </c>
      <c r="AO1253" s="63"/>
      <c r="AP1253" s="63"/>
      <c r="AQ1253" s="63" t="str">
        <f t="shared" si="299"/>
        <v>no</v>
      </c>
      <c r="AR1253" s="20">
        <f t="shared" si="300"/>
        <v>46.8</v>
      </c>
      <c r="AS1253" s="63"/>
      <c r="AT1253" s="23">
        <f t="shared" si="305"/>
        <v>0.12</v>
      </c>
      <c r="AU1253" s="65">
        <f t="shared" si="301"/>
        <v>26.59090909090909</v>
      </c>
      <c r="AV1253" s="65"/>
      <c r="AW1253" s="65">
        <f t="shared" si="302"/>
        <v>53.18181818181818</v>
      </c>
      <c r="AX1253" s="65"/>
      <c r="AY1253" s="63">
        <f>VLOOKUP(L1253,'Status Report'!B:CF,81,0)</f>
        <v>0</v>
      </c>
      <c r="AZ1253" s="63" t="str">
        <f>VLOOKUP(L1253,'Status Report'!B:S,18,0)</f>
        <v>Ellina Smirnova</v>
      </c>
      <c r="BB1253" s="63">
        <f>VLOOKUP(L1253,'Status Report'!B:Z,25,0)</f>
        <v>1</v>
      </c>
      <c r="BC1253" s="63">
        <f t="shared" si="303"/>
        <v>2</v>
      </c>
      <c r="BF1253">
        <f>VLOOKUP(L1253,'Status Report'!B:CE,82,0)</f>
        <v>0</v>
      </c>
      <c r="BG1253">
        <f>VLOOKUP(L1253,'Status Report'!B:CF,83,0)</f>
        <v>0</v>
      </c>
      <c r="BH1253">
        <f>VLOOKUP(L1253,'Status Report'!B:CG,84,0)</f>
        <v>0</v>
      </c>
      <c r="BI1253" t="s">
        <v>926</v>
      </c>
      <c r="BJ1253" t="s">
        <v>795</v>
      </c>
      <c r="BM1253" s="67">
        <f t="shared" si="304"/>
        <v>100</v>
      </c>
    </row>
    <row r="1254" spans="1:65" x14ac:dyDescent="0.25">
      <c r="A1254" s="68" t="str">
        <f>VLOOKUP(L1254,'Status Report'!B:CB,79,0)</f>
        <v>Heineken UCL</v>
      </c>
      <c r="C1254">
        <v>20006108</v>
      </c>
      <c r="D1254">
        <v>3090666</v>
      </c>
      <c r="E1254" t="s">
        <v>919</v>
      </c>
      <c r="F1254" t="s">
        <v>920</v>
      </c>
      <c r="G1254" t="str">
        <f>VLOOKUP(D1254,'[2]sold to'!$A:$H,8,0)</f>
        <v>Canada</v>
      </c>
      <c r="H1254" t="str">
        <f>VLOOKUP(D1254,'[2]sold to'!$A:$I,9,0)</f>
        <v>AMERICAS</v>
      </c>
      <c r="K1254">
        <v>570</v>
      </c>
      <c r="L1254">
        <v>88026591</v>
      </c>
      <c r="M1254" t="s">
        <v>395</v>
      </c>
      <c r="N1254">
        <v>2</v>
      </c>
      <c r="P1254" t="str">
        <f>VLOOKUP(L1254,'Status Report'!B:AA,26,0)</f>
        <v>China</v>
      </c>
      <c r="Q1254" t="str">
        <f>VLOOKUP(L1254,'Status Report'!B:AB,27,0)</f>
        <v>Textiles-Clothing</v>
      </c>
      <c r="R1254">
        <f>VLOOKUP(L1254,'Status Report'!B:X,23,0)</f>
        <v>1000</v>
      </c>
      <c r="S1254" t="str">
        <f>VLOOKUP(L1254,'Status Report'!B:T,19,0)</f>
        <v>Asian Sourcing Link</v>
      </c>
      <c r="T1254" s="62">
        <f>VLOOKUP(L1254,'Status Report'!B:E,4,0)</f>
        <v>3</v>
      </c>
      <c r="U1254" s="19">
        <f>_xlfn.IFS(AI1254="Den Bosch",VLOOKUP(L1254,'Status Report'!B:AM,35,0),AI1254="Yantian",VLOOKUP(L1254,'Status Report'!B:AM,36,0),AI1254="",IF(H1254="Asia Pacific",VLOOKUP(L1254,'Status Report'!B:AM,36,0),VLOOKUP(L1254,'Status Report'!B:AM,35,0)),AI1254="Direct shipment",IF(H1254="Asia Pacific",VLOOKUP(L1254,'Status Report'!B:AM,36,0),VLOOKUP(L1254,'Status Report'!B:AM,35,0)))</f>
        <v>30.41</v>
      </c>
      <c r="V1254" s="20">
        <f t="shared" si="291"/>
        <v>60.82</v>
      </c>
      <c r="W1254" s="19">
        <f>_xlfn.IFS(AI1254="Den Bosch",VLOOKUP(L1254,'Status Report'!B:AM,37,0),AI1254="Yantian",VLOOKUP(L1254,'Status Report'!B:AM,38,0),AI1254="",IF(H1254="Asia Pacific",VLOOKUP(L1254,'Status Report'!B:AM,38,0),VLOOKUP(L1254,'Status Report'!B:AM,37,0)),AI1254="Direct shipment",IF(H1254="Asia Pacific",VLOOKUP(L1254,'Status Report'!B:AM,38,0),VLOOKUP(L1254,'Status Report'!B:AM,37,0)))</f>
        <v>26.82</v>
      </c>
      <c r="X1254" s="20">
        <f t="shared" si="292"/>
        <v>53.64</v>
      </c>
      <c r="Y1254" s="20">
        <f>_xlfn.IFS(AI1254="Den Bosch",VLOOKUP(L1254,'Status Report'!B:AO,39,0),AI1254="Yantian",VLOOKUP(L1254,'Status Report'!B:AO,40,0),AI1254="",IF(H1254="Asia Pacific",VLOOKUP(L1254,'Status Report'!B:AO,40,0),VLOOKUP(L1254,'Status Report'!B:AO,39,0)),AI1254="Direct shipment",IF(H1254="Asia Pacific",VLOOKUP(L1254,'Status Report'!B:AO,40,0),VLOOKUP(L1254,'Status Report'!B:AO,39,0)))</f>
        <v>0</v>
      </c>
      <c r="Z1254" s="20">
        <f t="shared" si="293"/>
        <v>0</v>
      </c>
      <c r="AA1254" s="20">
        <f t="shared" si="294"/>
        <v>53.64</v>
      </c>
      <c r="AB1254" s="21">
        <f>_xlfn.IFS(AI1254="Den Bosch",VLOOKUP(L1254,'Status Report'!B:AM,33,0),AI1254="Yantian",VLOOKUP(L1254,'Status Report'!B:AM,34,0),AI1254="",IF(H1254="Asia Pacific",VLOOKUP(L1254,'Status Report'!B:AM,34,0),VLOOKUP(L1254,'Status Report'!B:AM,33,0)),AI1254="Direct shipment",IF(H1254="Asia Pacific",VLOOKUP(L1254,'Status Report'!B:AM,34,0),VLOOKUP(L1254,'Status Report'!B:AM,33,0)))</f>
        <v>23.4</v>
      </c>
      <c r="AC1254" s="21">
        <f>VLOOKUP(L1254,'Status Report'!B:CE,82,0)</f>
        <v>0</v>
      </c>
      <c r="AD1254" s="21">
        <f t="shared" si="295"/>
        <v>23.4</v>
      </c>
      <c r="AE1254" s="63">
        <f>VLOOKUP(L1254,'Status Report'!B:W,20,0)</f>
        <v>47</v>
      </c>
      <c r="AF1254" s="63">
        <f>VLOOKUP(L1254,'Status Report'!B:W,21,0)</f>
        <v>38</v>
      </c>
      <c r="AG1254" s="63">
        <f>VLOOKUP(L1254,'Status Report'!B:W,22,0)</f>
        <v>2</v>
      </c>
      <c r="AH1254" s="22">
        <f t="shared" si="296"/>
        <v>7.1440000000000002E-3</v>
      </c>
      <c r="AI1254" t="s">
        <v>990</v>
      </c>
      <c r="AK1254" s="63">
        <f>IFERROR(VLOOKUP(G1254,ASEAN!A:A,1,0),0)</f>
        <v>0</v>
      </c>
      <c r="AL1254" s="63">
        <f>IFERROR(VLOOKUP(D1254,'[3]customer specs'!$B$1:$D$65536,3,0),0)</f>
        <v>0</v>
      </c>
      <c r="AM1254" s="64">
        <f t="shared" si="297"/>
        <v>7.18</v>
      </c>
      <c r="AN1254" s="64">
        <f t="shared" si="298"/>
        <v>0</v>
      </c>
      <c r="AO1254" s="63"/>
      <c r="AP1254" s="63"/>
      <c r="AQ1254" s="63" t="str">
        <f t="shared" si="299"/>
        <v>no</v>
      </c>
      <c r="AR1254" s="20">
        <f t="shared" si="300"/>
        <v>46.8</v>
      </c>
      <c r="AS1254" s="63"/>
      <c r="AT1254" s="23">
        <f t="shared" si="305"/>
        <v>0.12</v>
      </c>
      <c r="AU1254" s="65">
        <f t="shared" si="301"/>
        <v>26.59090909090909</v>
      </c>
      <c r="AV1254" s="65"/>
      <c r="AW1254" s="65">
        <f t="shared" si="302"/>
        <v>53.18181818181818</v>
      </c>
      <c r="AX1254" s="65"/>
      <c r="AY1254" s="63">
        <f>VLOOKUP(L1254,'Status Report'!B:CF,81,0)</f>
        <v>0</v>
      </c>
      <c r="AZ1254" s="63" t="str">
        <f>VLOOKUP(L1254,'Status Report'!B:S,18,0)</f>
        <v>Ellina Smirnova</v>
      </c>
      <c r="BB1254" s="63">
        <f>VLOOKUP(L1254,'Status Report'!B:Z,25,0)</f>
        <v>1</v>
      </c>
      <c r="BC1254" s="63">
        <f t="shared" si="303"/>
        <v>2</v>
      </c>
      <c r="BF1254">
        <f>VLOOKUP(L1254,'Status Report'!B:CE,82,0)</f>
        <v>0</v>
      </c>
      <c r="BG1254">
        <f>VLOOKUP(L1254,'Status Report'!B:CF,83,0)</f>
        <v>0</v>
      </c>
      <c r="BH1254">
        <f>VLOOKUP(L1254,'Status Report'!B:CG,84,0)</f>
        <v>0</v>
      </c>
      <c r="BI1254" t="s">
        <v>926</v>
      </c>
      <c r="BJ1254" t="s">
        <v>795</v>
      </c>
      <c r="BM1254" s="67">
        <f t="shared" si="304"/>
        <v>303</v>
      </c>
    </row>
    <row r="1255" spans="1:65" x14ac:dyDescent="0.25">
      <c r="A1255" s="68" t="str">
        <f>VLOOKUP(L1255,'Status Report'!B:CB,79,0)</f>
        <v>Heineken UCL</v>
      </c>
      <c r="C1255">
        <v>20006108</v>
      </c>
      <c r="D1255">
        <v>3090666</v>
      </c>
      <c r="E1255" t="s">
        <v>919</v>
      </c>
      <c r="F1255" t="s">
        <v>920</v>
      </c>
      <c r="G1255" t="str">
        <f>VLOOKUP(D1255,'[2]sold to'!$A:$H,8,0)</f>
        <v>Canada</v>
      </c>
      <c r="H1255" t="str">
        <f>VLOOKUP(D1255,'[2]sold to'!$A:$I,9,0)</f>
        <v>AMERICAS</v>
      </c>
      <c r="K1255">
        <v>580</v>
      </c>
      <c r="L1255">
        <v>88026592</v>
      </c>
      <c r="M1255" t="s">
        <v>396</v>
      </c>
      <c r="N1255">
        <v>2</v>
      </c>
      <c r="P1255" t="str">
        <f>VLOOKUP(L1255,'Status Report'!B:AA,26,0)</f>
        <v>China</v>
      </c>
      <c r="Q1255" t="str">
        <f>VLOOKUP(L1255,'Status Report'!B:AB,27,0)</f>
        <v>Textiles-Clothing</v>
      </c>
      <c r="R1255">
        <f>VLOOKUP(L1255,'Status Report'!B:X,23,0)</f>
        <v>1000</v>
      </c>
      <c r="S1255" t="str">
        <f>VLOOKUP(L1255,'Status Report'!B:T,19,0)</f>
        <v>Asian Sourcing Link</v>
      </c>
      <c r="T1255" s="62">
        <f>VLOOKUP(L1255,'Status Report'!B:E,4,0)</f>
        <v>3</v>
      </c>
      <c r="U1255" s="19">
        <f>_xlfn.IFS(AI1255="Den Bosch",VLOOKUP(L1255,'Status Report'!B:AM,35,0),AI1255="Yantian",VLOOKUP(L1255,'Status Report'!B:AM,36,0),AI1255="",IF(H1255="Asia Pacific",VLOOKUP(L1255,'Status Report'!B:AM,36,0),VLOOKUP(L1255,'Status Report'!B:AM,35,0)),AI1255="Direct shipment",IF(H1255="Asia Pacific",VLOOKUP(L1255,'Status Report'!B:AM,36,0),VLOOKUP(L1255,'Status Report'!B:AM,35,0)))</f>
        <v>30.41</v>
      </c>
      <c r="V1255" s="20">
        <f t="shared" si="291"/>
        <v>60.82</v>
      </c>
      <c r="W1255" s="19">
        <f>_xlfn.IFS(AI1255="Den Bosch",VLOOKUP(L1255,'Status Report'!B:AM,37,0),AI1255="Yantian",VLOOKUP(L1255,'Status Report'!B:AM,38,0),AI1255="",IF(H1255="Asia Pacific",VLOOKUP(L1255,'Status Report'!B:AM,38,0),VLOOKUP(L1255,'Status Report'!B:AM,37,0)),AI1255="Direct shipment",IF(H1255="Asia Pacific",VLOOKUP(L1255,'Status Report'!B:AM,38,0),VLOOKUP(L1255,'Status Report'!B:AM,37,0)))</f>
        <v>26.82</v>
      </c>
      <c r="X1255" s="20">
        <f t="shared" si="292"/>
        <v>53.64</v>
      </c>
      <c r="Y1255" s="20">
        <f>_xlfn.IFS(AI1255="Den Bosch",VLOOKUP(L1255,'Status Report'!B:AO,39,0),AI1255="Yantian",VLOOKUP(L1255,'Status Report'!B:AO,40,0),AI1255="",IF(H1255="Asia Pacific",VLOOKUP(L1255,'Status Report'!B:AO,40,0),VLOOKUP(L1255,'Status Report'!B:AO,39,0)),AI1255="Direct shipment",IF(H1255="Asia Pacific",VLOOKUP(L1255,'Status Report'!B:AO,40,0),VLOOKUP(L1255,'Status Report'!B:AO,39,0)))</f>
        <v>0</v>
      </c>
      <c r="Z1255" s="20">
        <f t="shared" si="293"/>
        <v>0</v>
      </c>
      <c r="AA1255" s="20">
        <f t="shared" si="294"/>
        <v>53.64</v>
      </c>
      <c r="AB1255" s="21">
        <f>_xlfn.IFS(AI1255="Den Bosch",VLOOKUP(L1255,'Status Report'!B:AM,33,0),AI1255="Yantian",VLOOKUP(L1255,'Status Report'!B:AM,34,0),AI1255="",IF(H1255="Asia Pacific",VLOOKUP(L1255,'Status Report'!B:AM,34,0),VLOOKUP(L1255,'Status Report'!B:AM,33,0)),AI1255="Direct shipment",IF(H1255="Asia Pacific",VLOOKUP(L1255,'Status Report'!B:AM,34,0),VLOOKUP(L1255,'Status Report'!B:AM,33,0)))</f>
        <v>23.4</v>
      </c>
      <c r="AC1255" s="21">
        <f>VLOOKUP(L1255,'Status Report'!B:CE,82,0)</f>
        <v>0</v>
      </c>
      <c r="AD1255" s="21">
        <f t="shared" si="295"/>
        <v>23.4</v>
      </c>
      <c r="AE1255" s="63">
        <f>VLOOKUP(L1255,'Status Report'!B:W,20,0)</f>
        <v>47</v>
      </c>
      <c r="AF1255" s="63">
        <f>VLOOKUP(L1255,'Status Report'!B:W,21,0)</f>
        <v>38</v>
      </c>
      <c r="AG1255" s="63">
        <f>VLOOKUP(L1255,'Status Report'!B:W,22,0)</f>
        <v>2</v>
      </c>
      <c r="AH1255" s="22">
        <f t="shared" si="296"/>
        <v>7.1440000000000002E-3</v>
      </c>
      <c r="AI1255" t="s">
        <v>990</v>
      </c>
      <c r="AK1255" s="63">
        <f>IFERROR(VLOOKUP(G1255,ASEAN!A:A,1,0),0)</f>
        <v>0</v>
      </c>
      <c r="AL1255" s="63">
        <f>IFERROR(VLOOKUP(D1255,'[3]customer specs'!$B$1:$D$65536,3,0),0)</f>
        <v>0</v>
      </c>
      <c r="AM1255" s="64">
        <f t="shared" si="297"/>
        <v>7.18</v>
      </c>
      <c r="AN1255" s="64">
        <f t="shared" si="298"/>
        <v>0</v>
      </c>
      <c r="AO1255" s="63"/>
      <c r="AP1255" s="63"/>
      <c r="AQ1255" s="63" t="str">
        <f t="shared" si="299"/>
        <v>no</v>
      </c>
      <c r="AR1255" s="20">
        <f t="shared" si="300"/>
        <v>46.8</v>
      </c>
      <c r="AS1255" s="63"/>
      <c r="AT1255" s="23">
        <f t="shared" si="305"/>
        <v>0.12</v>
      </c>
      <c r="AU1255" s="65">
        <f t="shared" si="301"/>
        <v>26.59090909090909</v>
      </c>
      <c r="AV1255" s="65"/>
      <c r="AW1255" s="65">
        <f t="shared" si="302"/>
        <v>53.18181818181818</v>
      </c>
      <c r="AX1255" s="65"/>
      <c r="AY1255" s="63">
        <f>VLOOKUP(L1255,'Status Report'!B:CF,81,0)</f>
        <v>0</v>
      </c>
      <c r="AZ1255" s="63" t="str">
        <f>VLOOKUP(L1255,'Status Report'!B:S,18,0)</f>
        <v>Ellina Smirnova</v>
      </c>
      <c r="BB1255" s="63">
        <f>VLOOKUP(L1255,'Status Report'!B:Z,25,0)</f>
        <v>1</v>
      </c>
      <c r="BC1255" s="63">
        <f t="shared" si="303"/>
        <v>2</v>
      </c>
      <c r="BF1255">
        <f>VLOOKUP(L1255,'Status Report'!B:CE,82,0)</f>
        <v>0</v>
      </c>
      <c r="BG1255">
        <f>VLOOKUP(L1255,'Status Report'!B:CF,83,0)</f>
        <v>0</v>
      </c>
      <c r="BH1255">
        <f>VLOOKUP(L1255,'Status Report'!B:CG,84,0)</f>
        <v>0</v>
      </c>
      <c r="BI1255" t="s">
        <v>926</v>
      </c>
      <c r="BJ1255" t="s">
        <v>795</v>
      </c>
      <c r="BM1255" s="67">
        <f t="shared" si="304"/>
        <v>378</v>
      </c>
    </row>
    <row r="1256" spans="1:65" x14ac:dyDescent="0.25">
      <c r="A1256" s="68" t="str">
        <f>VLOOKUP(L1256,'Status Report'!B:CB,79,0)</f>
        <v>Heineken UCL</v>
      </c>
      <c r="C1256">
        <v>20006108</v>
      </c>
      <c r="D1256">
        <v>3090666</v>
      </c>
      <c r="E1256" t="s">
        <v>919</v>
      </c>
      <c r="F1256" t="s">
        <v>920</v>
      </c>
      <c r="G1256" t="str">
        <f>VLOOKUP(D1256,'[2]sold to'!$A:$H,8,0)</f>
        <v>Canada</v>
      </c>
      <c r="H1256" t="str">
        <f>VLOOKUP(D1256,'[2]sold to'!$A:$I,9,0)</f>
        <v>AMERICAS</v>
      </c>
      <c r="K1256">
        <v>590</v>
      </c>
      <c r="L1256">
        <v>88026593</v>
      </c>
      <c r="M1256" t="s">
        <v>397</v>
      </c>
      <c r="N1256">
        <v>2</v>
      </c>
      <c r="P1256" t="str">
        <f>VLOOKUP(L1256,'Status Report'!B:AA,26,0)</f>
        <v>China</v>
      </c>
      <c r="Q1256" t="str">
        <f>VLOOKUP(L1256,'Status Report'!B:AB,27,0)</f>
        <v>Textiles-Clothing</v>
      </c>
      <c r="R1256">
        <f>VLOOKUP(L1256,'Status Report'!B:X,23,0)</f>
        <v>1000</v>
      </c>
      <c r="S1256" t="str">
        <f>VLOOKUP(L1256,'Status Report'!B:T,19,0)</f>
        <v>Asian Sourcing Link</v>
      </c>
      <c r="T1256" s="62">
        <f>VLOOKUP(L1256,'Status Report'!B:E,4,0)</f>
        <v>3</v>
      </c>
      <c r="U1256" s="19">
        <f>_xlfn.IFS(AI1256="Den Bosch",VLOOKUP(L1256,'Status Report'!B:AM,35,0),AI1256="Yantian",VLOOKUP(L1256,'Status Report'!B:AM,36,0),AI1256="",IF(H1256="Asia Pacific",VLOOKUP(L1256,'Status Report'!B:AM,36,0),VLOOKUP(L1256,'Status Report'!B:AM,35,0)),AI1256="Direct shipment",IF(H1256="Asia Pacific",VLOOKUP(L1256,'Status Report'!B:AM,36,0),VLOOKUP(L1256,'Status Report'!B:AM,35,0)))</f>
        <v>30.41</v>
      </c>
      <c r="V1256" s="20">
        <f t="shared" si="291"/>
        <v>60.82</v>
      </c>
      <c r="W1256" s="19">
        <f>_xlfn.IFS(AI1256="Den Bosch",VLOOKUP(L1256,'Status Report'!B:AM,37,0),AI1256="Yantian",VLOOKUP(L1256,'Status Report'!B:AM,38,0),AI1256="",IF(H1256="Asia Pacific",VLOOKUP(L1256,'Status Report'!B:AM,38,0),VLOOKUP(L1256,'Status Report'!B:AM,37,0)),AI1256="Direct shipment",IF(H1256="Asia Pacific",VLOOKUP(L1256,'Status Report'!B:AM,38,0),VLOOKUP(L1256,'Status Report'!B:AM,37,0)))</f>
        <v>26.82</v>
      </c>
      <c r="X1256" s="20">
        <f t="shared" si="292"/>
        <v>53.64</v>
      </c>
      <c r="Y1256" s="20">
        <f>_xlfn.IFS(AI1256="Den Bosch",VLOOKUP(L1256,'Status Report'!B:AO,39,0),AI1256="Yantian",VLOOKUP(L1256,'Status Report'!B:AO,40,0),AI1256="",IF(H1256="Asia Pacific",VLOOKUP(L1256,'Status Report'!B:AO,40,0),VLOOKUP(L1256,'Status Report'!B:AO,39,0)),AI1256="Direct shipment",IF(H1256="Asia Pacific",VLOOKUP(L1256,'Status Report'!B:AO,40,0),VLOOKUP(L1256,'Status Report'!B:AO,39,0)))</f>
        <v>0</v>
      </c>
      <c r="Z1256" s="20">
        <f t="shared" si="293"/>
        <v>0</v>
      </c>
      <c r="AA1256" s="20">
        <f t="shared" si="294"/>
        <v>53.64</v>
      </c>
      <c r="AB1256" s="21">
        <f>_xlfn.IFS(AI1256="Den Bosch",VLOOKUP(L1256,'Status Report'!B:AM,33,0),AI1256="Yantian",VLOOKUP(L1256,'Status Report'!B:AM,34,0),AI1256="",IF(H1256="Asia Pacific",VLOOKUP(L1256,'Status Report'!B:AM,34,0),VLOOKUP(L1256,'Status Report'!B:AM,33,0)),AI1256="Direct shipment",IF(H1256="Asia Pacific",VLOOKUP(L1256,'Status Report'!B:AM,34,0),VLOOKUP(L1256,'Status Report'!B:AM,33,0)))</f>
        <v>23.4</v>
      </c>
      <c r="AC1256" s="21">
        <f>VLOOKUP(L1256,'Status Report'!B:CE,82,0)</f>
        <v>0</v>
      </c>
      <c r="AD1256" s="21">
        <f t="shared" si="295"/>
        <v>23.4</v>
      </c>
      <c r="AE1256" s="63">
        <f>VLOOKUP(L1256,'Status Report'!B:W,20,0)</f>
        <v>47</v>
      </c>
      <c r="AF1256" s="63">
        <f>VLOOKUP(L1256,'Status Report'!B:W,21,0)</f>
        <v>38</v>
      </c>
      <c r="AG1256" s="63">
        <f>VLOOKUP(L1256,'Status Report'!B:W,22,0)</f>
        <v>2</v>
      </c>
      <c r="AH1256" s="22">
        <f t="shared" si="296"/>
        <v>7.1440000000000002E-3</v>
      </c>
      <c r="AI1256" t="s">
        <v>990</v>
      </c>
      <c r="AK1256" s="63">
        <f>IFERROR(VLOOKUP(G1256,ASEAN!A:A,1,0),0)</f>
        <v>0</v>
      </c>
      <c r="AL1256" s="63">
        <f>IFERROR(VLOOKUP(D1256,'[3]customer specs'!$B$1:$D$65536,3,0),0)</f>
        <v>0</v>
      </c>
      <c r="AM1256" s="64">
        <f t="shared" si="297"/>
        <v>7.18</v>
      </c>
      <c r="AN1256" s="64">
        <f t="shared" si="298"/>
        <v>0</v>
      </c>
      <c r="AO1256" s="63"/>
      <c r="AP1256" s="63"/>
      <c r="AQ1256" s="63" t="str">
        <f t="shared" si="299"/>
        <v>no</v>
      </c>
      <c r="AR1256" s="20">
        <f t="shared" si="300"/>
        <v>46.8</v>
      </c>
      <c r="AS1256" s="63"/>
      <c r="AT1256" s="23">
        <f t="shared" si="305"/>
        <v>0.12</v>
      </c>
      <c r="AU1256" s="65">
        <f t="shared" si="301"/>
        <v>26.59090909090909</v>
      </c>
      <c r="AV1256" s="65"/>
      <c r="AW1256" s="65">
        <f t="shared" si="302"/>
        <v>53.18181818181818</v>
      </c>
      <c r="AX1256" s="65"/>
      <c r="AY1256" s="63">
        <f>VLOOKUP(L1256,'Status Report'!B:CF,81,0)</f>
        <v>0</v>
      </c>
      <c r="AZ1256" s="63" t="str">
        <f>VLOOKUP(L1256,'Status Report'!B:S,18,0)</f>
        <v>Ellina Smirnova</v>
      </c>
      <c r="BB1256" s="63">
        <f>VLOOKUP(L1256,'Status Report'!B:Z,25,0)</f>
        <v>1</v>
      </c>
      <c r="BC1256" s="63">
        <f t="shared" si="303"/>
        <v>2</v>
      </c>
      <c r="BF1256">
        <f>VLOOKUP(L1256,'Status Report'!B:CE,82,0)</f>
        <v>0</v>
      </c>
      <c r="BG1256">
        <f>VLOOKUP(L1256,'Status Report'!B:CF,83,0)</f>
        <v>0</v>
      </c>
      <c r="BH1256">
        <f>VLOOKUP(L1256,'Status Report'!B:CG,84,0)</f>
        <v>0</v>
      </c>
      <c r="BI1256" t="s">
        <v>926</v>
      </c>
      <c r="BJ1256" t="s">
        <v>795</v>
      </c>
      <c r="BM1256" s="67">
        <f t="shared" si="304"/>
        <v>274</v>
      </c>
    </row>
    <row r="1257" spans="1:65" x14ac:dyDescent="0.25">
      <c r="A1257" s="68" t="str">
        <f>VLOOKUP(L1257,'Status Report'!B:CB,79,0)</f>
        <v>Heineken UCL</v>
      </c>
      <c r="C1257">
        <v>20006109</v>
      </c>
      <c r="D1257">
        <v>3090615</v>
      </c>
      <c r="E1257" t="s">
        <v>924</v>
      </c>
      <c r="F1257" t="s">
        <v>925</v>
      </c>
      <c r="G1257" t="str">
        <f>VLOOKUP(D1257,'[2]sold to'!$A:$H,8,0)</f>
        <v>Guyana</v>
      </c>
      <c r="H1257" t="str">
        <f>VLOOKUP(D1257,'[2]sold to'!$A:$I,9,0)</f>
        <v>AMERICAS</v>
      </c>
      <c r="K1257">
        <v>110</v>
      </c>
      <c r="L1257">
        <v>88026494</v>
      </c>
      <c r="M1257" t="s">
        <v>320</v>
      </c>
      <c r="N1257">
        <v>20</v>
      </c>
      <c r="P1257" t="str">
        <f>VLOOKUP(L1257,'Status Report'!B:AA,26,0)</f>
        <v>China</v>
      </c>
      <c r="Q1257" t="str">
        <f>VLOOKUP(L1257,'Status Report'!B:AB,27,0)</f>
        <v>Premiums</v>
      </c>
      <c r="R1257">
        <f>VLOOKUP(L1257,'Status Report'!B:X,23,0)</f>
        <v>100</v>
      </c>
      <c r="S1257" t="str">
        <f>VLOOKUP(L1257,'Status Report'!B:T,19,0)</f>
        <v>Promocean The Netherlands BV</v>
      </c>
      <c r="T1257" s="62">
        <f>VLOOKUP(L1257,'Status Report'!B:E,4,0)</f>
        <v>3</v>
      </c>
      <c r="U1257" s="19">
        <f>_xlfn.IFS(AI1257="Den Bosch",VLOOKUP(L1257,'Status Report'!B:AM,35,0),AI1257="Yantian",VLOOKUP(L1257,'Status Report'!B:AM,36,0),AI1257="",IF(H1257="Asia Pacific",VLOOKUP(L1257,'Status Report'!B:AM,36,0),VLOOKUP(L1257,'Status Report'!B:AM,35,0)),AI1257="Direct shipment",IF(H1257="Asia Pacific",VLOOKUP(L1257,'Status Report'!B:AM,36,0),VLOOKUP(L1257,'Status Report'!B:AM,35,0)))</f>
        <v>47</v>
      </c>
      <c r="V1257" s="20">
        <f t="shared" si="291"/>
        <v>940</v>
      </c>
      <c r="W1257" s="19">
        <f>_xlfn.IFS(AI1257="Den Bosch",VLOOKUP(L1257,'Status Report'!B:AM,37,0),AI1257="Yantian",VLOOKUP(L1257,'Status Report'!B:AM,38,0),AI1257="",IF(H1257="Asia Pacific",VLOOKUP(L1257,'Status Report'!B:AM,38,0),VLOOKUP(L1257,'Status Report'!B:AM,37,0)),AI1257="Direct shipment",IF(H1257="Asia Pacific",VLOOKUP(L1257,'Status Report'!B:AM,38,0),VLOOKUP(L1257,'Status Report'!B:AM,37,0)))</f>
        <v>42.25</v>
      </c>
      <c r="X1257" s="20">
        <f t="shared" si="292"/>
        <v>845</v>
      </c>
      <c r="Y1257" s="20">
        <f>_xlfn.IFS(AI1257="Den Bosch",VLOOKUP(L1257,'Status Report'!B:AO,39,0),AI1257="Yantian",VLOOKUP(L1257,'Status Report'!B:AO,40,0),AI1257="",IF(H1257="Asia Pacific",VLOOKUP(L1257,'Status Report'!B:AO,40,0),VLOOKUP(L1257,'Status Report'!B:AO,39,0)),AI1257="Direct shipment",IF(H1257="Asia Pacific",VLOOKUP(L1257,'Status Report'!B:AO,40,0),VLOOKUP(L1257,'Status Report'!B:AO,39,0)))</f>
        <v>0</v>
      </c>
      <c r="Z1257" s="20">
        <f t="shared" si="293"/>
        <v>0</v>
      </c>
      <c r="AA1257" s="20">
        <f t="shared" si="294"/>
        <v>845</v>
      </c>
      <c r="AB1257" s="21">
        <f>_xlfn.IFS(AI1257="Den Bosch",VLOOKUP(L1257,'Status Report'!B:AM,33,0),AI1257="Yantian",VLOOKUP(L1257,'Status Report'!B:AM,34,0),AI1257="",IF(H1257="Asia Pacific",VLOOKUP(L1257,'Status Report'!B:AM,34,0),VLOOKUP(L1257,'Status Report'!B:AM,33,0)),AI1257="Direct shipment",IF(H1257="Asia Pacific",VLOOKUP(L1257,'Status Report'!B:AM,34,0),VLOOKUP(L1257,'Status Report'!B:AM,33,0)))</f>
        <v>37.249200000000002</v>
      </c>
      <c r="AC1257" s="21">
        <f>VLOOKUP(L1257,'Status Report'!B:CE,82,0)</f>
        <v>0</v>
      </c>
      <c r="AD1257" s="21">
        <f t="shared" si="295"/>
        <v>37.249200000000002</v>
      </c>
      <c r="AE1257" s="63">
        <f>VLOOKUP(L1257,'Status Report'!B:W,20,0)</f>
        <v>11</v>
      </c>
      <c r="AF1257" s="63">
        <f>VLOOKUP(L1257,'Status Report'!B:W,21,0)</f>
        <v>9</v>
      </c>
      <c r="AG1257" s="63">
        <f>VLOOKUP(L1257,'Status Report'!B:W,22,0)</f>
        <v>6</v>
      </c>
      <c r="AH1257" s="22">
        <f t="shared" si="296"/>
        <v>1.188E-2</v>
      </c>
      <c r="AI1257" t="s">
        <v>990</v>
      </c>
      <c r="AK1257" s="63">
        <f>IFERROR(VLOOKUP(G1257,ASEAN!A:A,1,0),0)</f>
        <v>0</v>
      </c>
      <c r="AL1257" s="63">
        <f>IFERROR(VLOOKUP(D1257,'[3]customer specs'!$B$1:$D$65536,3,0),0)</f>
        <v>0</v>
      </c>
      <c r="AM1257" s="64">
        <f t="shared" si="297"/>
        <v>95</v>
      </c>
      <c r="AN1257" s="64">
        <f t="shared" si="298"/>
        <v>0</v>
      </c>
      <c r="AO1257" s="63"/>
      <c r="AP1257" s="63"/>
      <c r="AQ1257" s="63" t="str">
        <f t="shared" si="299"/>
        <v>no</v>
      </c>
      <c r="AR1257" s="20">
        <f t="shared" si="300"/>
        <v>744.98400000000004</v>
      </c>
      <c r="AS1257" s="63"/>
      <c r="AT1257" s="23">
        <f t="shared" si="305"/>
        <v>0.12</v>
      </c>
      <c r="AU1257" s="65">
        <f t="shared" si="301"/>
        <v>42.328636363636363</v>
      </c>
      <c r="AV1257" s="65"/>
      <c r="AW1257" s="65">
        <f t="shared" si="302"/>
        <v>846.57272727272721</v>
      </c>
      <c r="AX1257" s="65"/>
      <c r="AY1257" s="63">
        <f>VLOOKUP(L1257,'Status Report'!B:CF,81,0)</f>
        <v>0</v>
      </c>
      <c r="AZ1257" s="63" t="str">
        <f>VLOOKUP(L1257,'Status Report'!B:S,18,0)</f>
        <v>Ellina Smirnova</v>
      </c>
      <c r="BB1257" s="63">
        <f>VLOOKUP(L1257,'Status Report'!B:Z,25,0)</f>
        <v>25</v>
      </c>
      <c r="BC1257" s="63">
        <f t="shared" si="303"/>
        <v>500</v>
      </c>
      <c r="BF1257">
        <f>VLOOKUP(L1257,'Status Report'!B:CE,82,0)</f>
        <v>0</v>
      </c>
      <c r="BG1257">
        <f>VLOOKUP(L1257,'Status Report'!B:CF,83,0)</f>
        <v>0</v>
      </c>
      <c r="BH1257">
        <f>VLOOKUP(L1257,'Status Report'!B:CG,84,0)</f>
        <v>0</v>
      </c>
      <c r="BI1257" t="s">
        <v>926</v>
      </c>
      <c r="BJ1257" t="s">
        <v>795</v>
      </c>
      <c r="BM1257" s="67">
        <f t="shared" si="304"/>
        <v>1305</v>
      </c>
    </row>
    <row r="1258" spans="1:65" x14ac:dyDescent="0.25">
      <c r="A1258" s="68" t="str">
        <f>VLOOKUP(L1258,'Status Report'!B:CB,79,0)</f>
        <v>Heineken UCL</v>
      </c>
      <c r="C1258">
        <v>20006109</v>
      </c>
      <c r="D1258">
        <v>3090615</v>
      </c>
      <c r="E1258" t="s">
        <v>924</v>
      </c>
      <c r="F1258" t="s">
        <v>925</v>
      </c>
      <c r="G1258" t="str">
        <f>VLOOKUP(D1258,'[2]sold to'!$A:$H,8,0)</f>
        <v>Guyana</v>
      </c>
      <c r="H1258" t="str">
        <f>VLOOKUP(D1258,'[2]sold to'!$A:$I,9,0)</f>
        <v>AMERICAS</v>
      </c>
      <c r="K1258">
        <v>120</v>
      </c>
      <c r="L1258">
        <v>88026507</v>
      </c>
      <c r="M1258" t="s">
        <v>331</v>
      </c>
      <c r="N1258">
        <v>25</v>
      </c>
      <c r="P1258" t="str">
        <f>VLOOKUP(L1258,'Status Report'!B:AA,26,0)</f>
        <v>China</v>
      </c>
      <c r="Q1258" t="str">
        <f>VLOOKUP(L1258,'Status Report'!B:AB,27,0)</f>
        <v>Premiums</v>
      </c>
      <c r="R1258">
        <f>VLOOKUP(L1258,'Status Report'!B:X,23,0)</f>
        <v>250</v>
      </c>
      <c r="S1258" t="str">
        <f>VLOOKUP(L1258,'Status Report'!B:T,19,0)</f>
        <v>Promocean The Netherlands BV</v>
      </c>
      <c r="T1258" s="62">
        <f>VLOOKUP(L1258,'Status Report'!B:E,4,0)</f>
        <v>3</v>
      </c>
      <c r="U1258" s="19">
        <f>_xlfn.IFS(AI1258="Den Bosch",VLOOKUP(L1258,'Status Report'!B:AM,35,0),AI1258="Yantian",VLOOKUP(L1258,'Status Report'!B:AM,36,0),AI1258="",IF(H1258="Asia Pacific",VLOOKUP(L1258,'Status Report'!B:AM,36,0),VLOOKUP(L1258,'Status Report'!B:AM,35,0)),AI1258="Direct shipment",IF(H1258="Asia Pacific",VLOOKUP(L1258,'Status Report'!B:AM,36,0),VLOOKUP(L1258,'Status Report'!B:AM,35,0)))</f>
        <v>48.32</v>
      </c>
      <c r="V1258" s="20">
        <f t="shared" si="291"/>
        <v>1208</v>
      </c>
      <c r="W1258" s="19">
        <f>_xlfn.IFS(AI1258="Den Bosch",VLOOKUP(L1258,'Status Report'!B:AM,37,0),AI1258="Yantian",VLOOKUP(L1258,'Status Report'!B:AM,38,0),AI1258="",IF(H1258="Asia Pacific",VLOOKUP(L1258,'Status Report'!B:AM,38,0),VLOOKUP(L1258,'Status Report'!B:AM,37,0)),AI1258="Direct shipment",IF(H1258="Asia Pacific",VLOOKUP(L1258,'Status Report'!B:AM,38,0),VLOOKUP(L1258,'Status Report'!B:AM,37,0)))</f>
        <v>48</v>
      </c>
      <c r="X1258" s="20">
        <f t="shared" si="292"/>
        <v>1200</v>
      </c>
      <c r="Y1258" s="20">
        <f>_xlfn.IFS(AI1258="Den Bosch",VLOOKUP(L1258,'Status Report'!B:AO,39,0),AI1258="Yantian",VLOOKUP(L1258,'Status Report'!B:AO,40,0),AI1258="",IF(H1258="Asia Pacific",VLOOKUP(L1258,'Status Report'!B:AO,40,0),VLOOKUP(L1258,'Status Report'!B:AO,39,0)),AI1258="Direct shipment",IF(H1258="Asia Pacific",VLOOKUP(L1258,'Status Report'!B:AO,40,0),VLOOKUP(L1258,'Status Report'!B:AO,39,0)))</f>
        <v>0</v>
      </c>
      <c r="Z1258" s="20">
        <f t="shared" si="293"/>
        <v>0</v>
      </c>
      <c r="AA1258" s="20">
        <f t="shared" si="294"/>
        <v>1200</v>
      </c>
      <c r="AB1258" s="21">
        <f>_xlfn.IFS(AI1258="Den Bosch",VLOOKUP(L1258,'Status Report'!B:AM,33,0),AI1258="Yantian",VLOOKUP(L1258,'Status Report'!B:AM,34,0),AI1258="",IF(H1258="Asia Pacific",VLOOKUP(L1258,'Status Report'!B:AM,34,0),VLOOKUP(L1258,'Status Report'!B:AM,33,0)),AI1258="Direct shipment",IF(H1258="Asia Pacific",VLOOKUP(L1258,'Status Report'!B:AM,34,0),VLOOKUP(L1258,'Status Report'!B:AM,33,0)))</f>
        <v>41.518800000000006</v>
      </c>
      <c r="AC1258" s="21">
        <f>VLOOKUP(L1258,'Status Report'!B:CE,82,0)</f>
        <v>0</v>
      </c>
      <c r="AD1258" s="21">
        <f t="shared" si="295"/>
        <v>41.518800000000006</v>
      </c>
      <c r="AE1258" s="63">
        <f>VLOOKUP(L1258,'Status Report'!B:W,20,0)</f>
        <v>102</v>
      </c>
      <c r="AF1258" s="63">
        <f>VLOOKUP(L1258,'Status Report'!B:W,21,0)</f>
        <v>20</v>
      </c>
      <c r="AG1258" s="63">
        <f>VLOOKUP(L1258,'Status Report'!B:W,22,0)</f>
        <v>7</v>
      </c>
      <c r="AH1258" s="22">
        <f t="shared" si="296"/>
        <v>0.35699999999999998</v>
      </c>
      <c r="AI1258" t="s">
        <v>990</v>
      </c>
      <c r="AK1258" s="63">
        <f>IFERROR(VLOOKUP(G1258,ASEAN!A:A,1,0),0)</f>
        <v>0</v>
      </c>
      <c r="AL1258" s="63">
        <f>IFERROR(VLOOKUP(D1258,'[3]customer specs'!$B$1:$D$65536,3,0),0)</f>
        <v>0</v>
      </c>
      <c r="AM1258" s="64">
        <f t="shared" si="297"/>
        <v>8</v>
      </c>
      <c r="AN1258" s="64">
        <f t="shared" si="298"/>
        <v>0</v>
      </c>
      <c r="AO1258" s="63"/>
      <c r="AP1258" s="63"/>
      <c r="AQ1258" s="63" t="str">
        <f t="shared" si="299"/>
        <v>no</v>
      </c>
      <c r="AR1258" s="20">
        <f t="shared" si="300"/>
        <v>1037.9700000000003</v>
      </c>
      <c r="AS1258" s="63"/>
      <c r="AT1258" s="23">
        <f t="shared" si="305"/>
        <v>0.12</v>
      </c>
      <c r="AU1258" s="65">
        <f t="shared" si="301"/>
        <v>47.180454545454552</v>
      </c>
      <c r="AV1258" s="65"/>
      <c r="AW1258" s="65">
        <f t="shared" si="302"/>
        <v>1179.5113636363637</v>
      </c>
      <c r="AX1258" s="65"/>
      <c r="AY1258" s="63">
        <f>VLOOKUP(L1258,'Status Report'!B:CF,81,0)</f>
        <v>0</v>
      </c>
      <c r="AZ1258" s="63" t="str">
        <f>VLOOKUP(L1258,'Status Report'!B:S,18,0)</f>
        <v>Ellina Smirnova</v>
      </c>
      <c r="BB1258" s="63">
        <f>VLOOKUP(L1258,'Status Report'!B:Z,25,0)</f>
        <v>4</v>
      </c>
      <c r="BC1258" s="63">
        <f t="shared" si="303"/>
        <v>100</v>
      </c>
      <c r="BF1258">
        <f>VLOOKUP(L1258,'Status Report'!B:CE,82,0)</f>
        <v>0</v>
      </c>
      <c r="BG1258">
        <f>VLOOKUP(L1258,'Status Report'!B:CF,83,0)</f>
        <v>0</v>
      </c>
      <c r="BH1258">
        <f>VLOOKUP(L1258,'Status Report'!B:CG,84,0)</f>
        <v>0</v>
      </c>
      <c r="BI1258" t="s">
        <v>926</v>
      </c>
      <c r="BJ1258" t="s">
        <v>795</v>
      </c>
      <c r="BM1258" s="67">
        <f t="shared" si="304"/>
        <v>628</v>
      </c>
    </row>
    <row r="1259" spans="1:65" x14ac:dyDescent="0.25">
      <c r="A1259" s="68" t="str">
        <f>VLOOKUP(L1259,'Status Report'!B:CB,79,0)</f>
        <v>Heineken UCL</v>
      </c>
      <c r="C1259">
        <v>20006109</v>
      </c>
      <c r="D1259">
        <v>3090615</v>
      </c>
      <c r="E1259" t="s">
        <v>924</v>
      </c>
      <c r="F1259" t="s">
        <v>925</v>
      </c>
      <c r="G1259" t="str">
        <f>VLOOKUP(D1259,'[2]sold to'!$A:$H,8,0)</f>
        <v>Guyana</v>
      </c>
      <c r="H1259" t="str">
        <f>VLOOKUP(D1259,'[2]sold to'!$A:$I,9,0)</f>
        <v>AMERICAS</v>
      </c>
      <c r="K1259">
        <v>130</v>
      </c>
      <c r="L1259">
        <v>88026566</v>
      </c>
      <c r="M1259" t="s">
        <v>378</v>
      </c>
      <c r="N1259">
        <v>10</v>
      </c>
      <c r="P1259" t="str">
        <f>VLOOKUP(L1259,'Status Report'!B:AA,26,0)</f>
        <v>China</v>
      </c>
      <c r="Q1259" t="str">
        <f>VLOOKUP(L1259,'Status Report'!B:AB,27,0)</f>
        <v>Textiles-Clothing</v>
      </c>
      <c r="R1259">
        <f>VLOOKUP(L1259,'Status Report'!B:X,23,0)</f>
        <v>200</v>
      </c>
      <c r="S1259" t="str">
        <f>VLOOKUP(L1259,'Status Report'!B:T,19,0)</f>
        <v>Asian Sourcing Link</v>
      </c>
      <c r="T1259" s="62">
        <f>VLOOKUP(L1259,'Status Report'!B:E,4,0)</f>
        <v>3</v>
      </c>
      <c r="U1259" s="19">
        <f>_xlfn.IFS(AI1259="Den Bosch",VLOOKUP(L1259,'Status Report'!B:AM,35,0),AI1259="Yantian",VLOOKUP(L1259,'Status Report'!B:AM,36,0),AI1259="",IF(H1259="Asia Pacific",VLOOKUP(L1259,'Status Report'!B:AM,36,0),VLOOKUP(L1259,'Status Report'!B:AM,35,0)),AI1259="Direct shipment",IF(H1259="Asia Pacific",VLOOKUP(L1259,'Status Report'!B:AM,36,0),VLOOKUP(L1259,'Status Report'!B:AM,35,0)))</f>
        <v>34.549999999999997</v>
      </c>
      <c r="V1259" s="20">
        <f t="shared" si="291"/>
        <v>345.5</v>
      </c>
      <c r="W1259" s="19">
        <f>_xlfn.IFS(AI1259="Den Bosch",VLOOKUP(L1259,'Status Report'!B:AM,37,0),AI1259="Yantian",VLOOKUP(L1259,'Status Report'!B:AM,38,0),AI1259="",IF(H1259="Asia Pacific",VLOOKUP(L1259,'Status Report'!B:AM,38,0),VLOOKUP(L1259,'Status Report'!B:AM,37,0)),AI1259="Direct shipment",IF(H1259="Asia Pacific",VLOOKUP(L1259,'Status Report'!B:AM,38,0),VLOOKUP(L1259,'Status Report'!B:AM,37,0)))</f>
        <v>29.5</v>
      </c>
      <c r="X1259" s="20">
        <f t="shared" si="292"/>
        <v>295</v>
      </c>
      <c r="Y1259" s="20">
        <f>_xlfn.IFS(AI1259="Den Bosch",VLOOKUP(L1259,'Status Report'!B:AO,39,0),AI1259="Yantian",VLOOKUP(L1259,'Status Report'!B:AO,40,0),AI1259="",IF(H1259="Asia Pacific",VLOOKUP(L1259,'Status Report'!B:AO,40,0),VLOOKUP(L1259,'Status Report'!B:AO,39,0)),AI1259="Direct shipment",IF(H1259="Asia Pacific",VLOOKUP(L1259,'Status Report'!B:AO,40,0),VLOOKUP(L1259,'Status Report'!B:AO,39,0)))</f>
        <v>0</v>
      </c>
      <c r="Z1259" s="20">
        <f t="shared" si="293"/>
        <v>0</v>
      </c>
      <c r="AA1259" s="20">
        <f t="shared" si="294"/>
        <v>295</v>
      </c>
      <c r="AB1259" s="21">
        <f>_xlfn.IFS(AI1259="Den Bosch",VLOOKUP(L1259,'Status Report'!B:AM,33,0),AI1259="Yantian",VLOOKUP(L1259,'Status Report'!B:AM,34,0),AI1259="",IF(H1259="Asia Pacific",VLOOKUP(L1259,'Status Report'!B:AM,34,0),VLOOKUP(L1259,'Status Report'!B:AM,33,0)),AI1259="Direct shipment",IF(H1259="Asia Pacific",VLOOKUP(L1259,'Status Report'!B:AM,34,0),VLOOKUP(L1259,'Status Report'!B:AM,33,0)))</f>
        <v>25.154999999999998</v>
      </c>
      <c r="AC1259" s="21">
        <f>VLOOKUP(L1259,'Status Report'!B:CE,82,0)</f>
        <v>0</v>
      </c>
      <c r="AD1259" s="21">
        <f t="shared" si="295"/>
        <v>25.154999999999998</v>
      </c>
      <c r="AE1259" s="63">
        <f>VLOOKUP(L1259,'Status Report'!B:W,20,0)</f>
        <v>39</v>
      </c>
      <c r="AF1259" s="63">
        <f>VLOOKUP(L1259,'Status Report'!B:W,21,0)</f>
        <v>33</v>
      </c>
      <c r="AG1259" s="63">
        <f>VLOOKUP(L1259,'Status Report'!B:W,22,0)</f>
        <v>4.5</v>
      </c>
      <c r="AH1259" s="22">
        <f t="shared" si="296"/>
        <v>5.7915000000000001E-2</v>
      </c>
      <c r="AI1259" t="s">
        <v>990</v>
      </c>
      <c r="AK1259" s="63">
        <f>IFERROR(VLOOKUP(G1259,ASEAN!A:A,1,0),0)</f>
        <v>0</v>
      </c>
      <c r="AL1259" s="63">
        <f>IFERROR(VLOOKUP(D1259,'[3]customer specs'!$B$1:$D$65536,3,0),0)</f>
        <v>0</v>
      </c>
      <c r="AM1259" s="64">
        <f t="shared" si="297"/>
        <v>50.5</v>
      </c>
      <c r="AN1259" s="64">
        <f t="shared" si="298"/>
        <v>0</v>
      </c>
      <c r="AO1259" s="63"/>
      <c r="AP1259" s="63"/>
      <c r="AQ1259" s="63" t="str">
        <f t="shared" si="299"/>
        <v>no</v>
      </c>
      <c r="AR1259" s="20">
        <f t="shared" si="300"/>
        <v>251.54999999999998</v>
      </c>
      <c r="AS1259" s="63"/>
      <c r="AT1259" s="23">
        <f t="shared" si="305"/>
        <v>0.12</v>
      </c>
      <c r="AU1259" s="65">
        <f t="shared" si="301"/>
        <v>28.58522727272727</v>
      </c>
      <c r="AV1259" s="65"/>
      <c r="AW1259" s="65">
        <f t="shared" si="302"/>
        <v>285.85227272727269</v>
      </c>
      <c r="AX1259" s="65"/>
      <c r="AY1259" s="63">
        <f>VLOOKUP(L1259,'Status Report'!B:CF,81,0)</f>
        <v>0</v>
      </c>
      <c r="AZ1259" s="63" t="str">
        <f>VLOOKUP(L1259,'Status Report'!B:S,18,0)</f>
        <v>Ellina Smirnova</v>
      </c>
      <c r="BB1259" s="63">
        <f>VLOOKUP(L1259,'Status Report'!B:Z,25,0)</f>
        <v>5</v>
      </c>
      <c r="BC1259" s="63">
        <f t="shared" si="303"/>
        <v>50</v>
      </c>
      <c r="BF1259">
        <f>VLOOKUP(L1259,'Status Report'!B:CE,82,0)</f>
        <v>0</v>
      </c>
      <c r="BG1259">
        <f>VLOOKUP(L1259,'Status Report'!B:CF,83,0)</f>
        <v>0</v>
      </c>
      <c r="BH1259">
        <f>VLOOKUP(L1259,'Status Report'!B:CG,84,0)</f>
        <v>0</v>
      </c>
      <c r="BI1259" t="s">
        <v>926</v>
      </c>
      <c r="BJ1259" t="s">
        <v>795</v>
      </c>
      <c r="BM1259" s="67">
        <f t="shared" si="304"/>
        <v>97</v>
      </c>
    </row>
    <row r="1260" spans="1:65" x14ac:dyDescent="0.25">
      <c r="A1260" s="68" t="str">
        <f>VLOOKUP(L1260,'Status Report'!B:CB,79,0)</f>
        <v>Heineken UCL</v>
      </c>
      <c r="C1260">
        <v>20006109</v>
      </c>
      <c r="D1260">
        <v>3090615</v>
      </c>
      <c r="E1260" t="s">
        <v>924</v>
      </c>
      <c r="F1260" t="s">
        <v>925</v>
      </c>
      <c r="G1260" t="str">
        <f>VLOOKUP(D1260,'[2]sold to'!$A:$H,8,0)</f>
        <v>Guyana</v>
      </c>
      <c r="H1260" t="str">
        <f>VLOOKUP(D1260,'[2]sold to'!$A:$I,9,0)</f>
        <v>AMERICAS</v>
      </c>
      <c r="K1260">
        <v>140</v>
      </c>
      <c r="L1260">
        <v>88026471</v>
      </c>
      <c r="M1260" t="s">
        <v>300</v>
      </c>
      <c r="N1260">
        <v>5</v>
      </c>
      <c r="P1260" t="str">
        <f>VLOOKUP(L1260,'Status Report'!B:AA,26,0)</f>
        <v>China</v>
      </c>
      <c r="Q1260" t="str">
        <f>VLOOKUP(L1260,'Status Report'!B:AB,27,0)</f>
        <v>Textiles-Clothing</v>
      </c>
      <c r="R1260">
        <f>VLOOKUP(L1260,'Status Report'!B:X,23,0)</f>
        <v>500</v>
      </c>
      <c r="S1260" t="str">
        <f>VLOOKUP(L1260,'Status Report'!B:T,19,0)</f>
        <v>Promocean The Netherlands BV</v>
      </c>
      <c r="T1260" s="62">
        <f>VLOOKUP(L1260,'Status Report'!B:E,4,0)</f>
        <v>3</v>
      </c>
      <c r="U1260" s="19">
        <f>_xlfn.IFS(AI1260="Den Bosch",VLOOKUP(L1260,'Status Report'!B:AM,35,0),AI1260="Yantian",VLOOKUP(L1260,'Status Report'!B:AM,36,0),AI1260="",IF(H1260="Asia Pacific",VLOOKUP(L1260,'Status Report'!B:AM,36,0),VLOOKUP(L1260,'Status Report'!B:AM,35,0)),AI1260="Direct shipment",IF(H1260="Asia Pacific",VLOOKUP(L1260,'Status Report'!B:AM,36,0),VLOOKUP(L1260,'Status Report'!B:AM,35,0)))</f>
        <v>38.86</v>
      </c>
      <c r="V1260" s="20">
        <f t="shared" si="291"/>
        <v>194.3</v>
      </c>
      <c r="W1260" s="19">
        <f>_xlfn.IFS(AI1260="Den Bosch",VLOOKUP(L1260,'Status Report'!B:AM,37,0),AI1260="Yantian",VLOOKUP(L1260,'Status Report'!B:AM,38,0),AI1260="",IF(H1260="Asia Pacific",VLOOKUP(L1260,'Status Report'!B:AM,38,0),VLOOKUP(L1260,'Status Report'!B:AM,37,0)),AI1260="Direct shipment",IF(H1260="Asia Pacific",VLOOKUP(L1260,'Status Report'!B:AM,38,0),VLOOKUP(L1260,'Status Report'!B:AM,37,0)))</f>
        <v>38.86</v>
      </c>
      <c r="X1260" s="20">
        <f t="shared" si="292"/>
        <v>194.3</v>
      </c>
      <c r="Y1260" s="20">
        <f>_xlfn.IFS(AI1260="Den Bosch",VLOOKUP(L1260,'Status Report'!B:AO,39,0),AI1260="Yantian",VLOOKUP(L1260,'Status Report'!B:AO,40,0),AI1260="",IF(H1260="Asia Pacific",VLOOKUP(L1260,'Status Report'!B:AO,40,0),VLOOKUP(L1260,'Status Report'!B:AO,39,0)),AI1260="Direct shipment",IF(H1260="Asia Pacific",VLOOKUP(L1260,'Status Report'!B:AO,40,0),VLOOKUP(L1260,'Status Report'!B:AO,39,0)))</f>
        <v>0</v>
      </c>
      <c r="Z1260" s="20">
        <f t="shared" si="293"/>
        <v>0</v>
      </c>
      <c r="AA1260" s="20">
        <f t="shared" si="294"/>
        <v>194.3</v>
      </c>
      <c r="AB1260" s="21">
        <f>_xlfn.IFS(AI1260="Den Bosch",VLOOKUP(L1260,'Status Report'!B:AM,33,0),AI1260="Yantian",VLOOKUP(L1260,'Status Report'!B:AM,34,0),AI1260="",IF(H1260="Asia Pacific",VLOOKUP(L1260,'Status Report'!B:AM,34,0),VLOOKUP(L1260,'Status Report'!B:AM,33,0)),AI1260="Direct shipment",IF(H1260="Asia Pacific",VLOOKUP(L1260,'Status Report'!B:AM,34,0),VLOOKUP(L1260,'Status Report'!B:AM,33,0)))</f>
        <v>33.017399999999995</v>
      </c>
      <c r="AC1260" s="21">
        <f>VLOOKUP(L1260,'Status Report'!B:CE,82,0)</f>
        <v>0</v>
      </c>
      <c r="AD1260" s="21">
        <f t="shared" si="295"/>
        <v>33.017399999999995</v>
      </c>
      <c r="AE1260" s="63">
        <f>VLOOKUP(L1260,'Status Report'!B:W,20,0)</f>
        <v>58</v>
      </c>
      <c r="AF1260" s="63">
        <f>VLOOKUP(L1260,'Status Report'!B:W,21,0)</f>
        <v>36</v>
      </c>
      <c r="AG1260" s="63">
        <f>VLOOKUP(L1260,'Status Report'!B:W,22,0)</f>
        <v>4</v>
      </c>
      <c r="AH1260" s="22">
        <f t="shared" si="296"/>
        <v>4.1759999999999999E-2</v>
      </c>
      <c r="AI1260" t="s">
        <v>990</v>
      </c>
      <c r="AK1260" s="63">
        <f>IFERROR(VLOOKUP(G1260,ASEAN!A:A,1,0),0)</f>
        <v>0</v>
      </c>
      <c r="AL1260" s="63">
        <f>IFERROR(VLOOKUP(D1260,'[3]customer specs'!$B$1:$D$65536,3,0),0)</f>
        <v>0</v>
      </c>
      <c r="AM1260" s="64">
        <f t="shared" si="297"/>
        <v>0</v>
      </c>
      <c r="AN1260" s="64">
        <f t="shared" si="298"/>
        <v>0</v>
      </c>
      <c r="AO1260" s="63"/>
      <c r="AP1260" s="63"/>
      <c r="AQ1260" s="63" t="str">
        <f t="shared" si="299"/>
        <v>no</v>
      </c>
      <c r="AR1260" s="20">
        <f t="shared" si="300"/>
        <v>165.08699999999999</v>
      </c>
      <c r="AS1260" s="63"/>
      <c r="AT1260" s="23">
        <f t="shared" si="305"/>
        <v>0.12</v>
      </c>
      <c r="AU1260" s="65">
        <f t="shared" si="301"/>
        <v>37.519772727272724</v>
      </c>
      <c r="AV1260" s="65"/>
      <c r="AW1260" s="65">
        <f t="shared" si="302"/>
        <v>187.5988636363636</v>
      </c>
      <c r="AX1260" s="65"/>
      <c r="AY1260" s="63">
        <f>VLOOKUP(L1260,'Status Report'!B:CF,81,0)</f>
        <v>0</v>
      </c>
      <c r="AZ1260" s="63" t="str">
        <f>VLOOKUP(L1260,'Status Report'!B:S,18,0)</f>
        <v>Ellina Smirnova</v>
      </c>
      <c r="BB1260" s="63">
        <f>VLOOKUP(L1260,'Status Report'!B:Z,25,0)</f>
        <v>2</v>
      </c>
      <c r="BC1260" s="63">
        <f t="shared" si="303"/>
        <v>10</v>
      </c>
      <c r="BF1260">
        <f>VLOOKUP(L1260,'Status Report'!B:CE,82,0)</f>
        <v>0</v>
      </c>
      <c r="BG1260">
        <f>VLOOKUP(L1260,'Status Report'!B:CF,83,0)</f>
        <v>0</v>
      </c>
      <c r="BH1260">
        <f>VLOOKUP(L1260,'Status Report'!B:CG,84,0)</f>
        <v>0</v>
      </c>
      <c r="BI1260" t="s">
        <v>926</v>
      </c>
      <c r="BJ1260" t="s">
        <v>795</v>
      </c>
      <c r="BM1260" s="67">
        <f t="shared" si="304"/>
        <v>354</v>
      </c>
    </row>
    <row r="1261" spans="1:65" x14ac:dyDescent="0.25">
      <c r="A1261" s="68" t="str">
        <f>VLOOKUP(L1261,'Status Report'!B:CB,79,0)</f>
        <v>Heineken UCL</v>
      </c>
      <c r="C1261">
        <v>20006109</v>
      </c>
      <c r="D1261">
        <v>3090615</v>
      </c>
      <c r="E1261" t="s">
        <v>924</v>
      </c>
      <c r="F1261" t="s">
        <v>925</v>
      </c>
      <c r="G1261" t="str">
        <f>VLOOKUP(D1261,'[2]sold to'!$A:$H,8,0)</f>
        <v>Guyana</v>
      </c>
      <c r="H1261" t="str">
        <f>VLOOKUP(D1261,'[2]sold to'!$A:$I,9,0)</f>
        <v>AMERICAS</v>
      </c>
      <c r="K1261">
        <v>150</v>
      </c>
      <c r="L1261">
        <v>88026522</v>
      </c>
      <c r="M1261" t="s">
        <v>339</v>
      </c>
      <c r="N1261">
        <v>10</v>
      </c>
      <c r="P1261" t="str">
        <f>VLOOKUP(L1261,'Status Report'!B:AA,26,0)</f>
        <v>Bangladesh</v>
      </c>
      <c r="Q1261" t="str">
        <f>VLOOKUP(L1261,'Status Report'!B:AB,27,0)</f>
        <v>Textiles-Clothing</v>
      </c>
      <c r="R1261">
        <f>VLOOKUP(L1261,'Status Report'!B:X,23,0)</f>
        <v>167</v>
      </c>
      <c r="S1261" t="str">
        <f>VLOOKUP(L1261,'Status Report'!B:T,19,0)</f>
        <v>Promocean The Netherlands BV</v>
      </c>
      <c r="T1261" s="62">
        <f>VLOOKUP(L1261,'Status Report'!B:E,4,0)</f>
        <v>3</v>
      </c>
      <c r="U1261" s="19">
        <f>_xlfn.IFS(AI1261="Den Bosch",VLOOKUP(L1261,'Status Report'!B:AM,35,0),AI1261="Yantian",VLOOKUP(L1261,'Status Report'!B:AM,36,0),AI1261="",IF(H1261="Asia Pacific",VLOOKUP(L1261,'Status Report'!B:AM,36,0),VLOOKUP(L1261,'Status Report'!B:AM,35,0)),AI1261="Direct shipment",IF(H1261="Asia Pacific",VLOOKUP(L1261,'Status Report'!B:AM,36,0),VLOOKUP(L1261,'Status Report'!B:AM,35,0)))</f>
        <v>29.700000000000003</v>
      </c>
      <c r="V1261" s="20">
        <f t="shared" si="291"/>
        <v>297</v>
      </c>
      <c r="W1261" s="19">
        <f>_xlfn.IFS(AI1261="Den Bosch",VLOOKUP(L1261,'Status Report'!B:AM,37,0),AI1261="Yantian",VLOOKUP(L1261,'Status Report'!B:AM,38,0),AI1261="",IF(H1261="Asia Pacific",VLOOKUP(L1261,'Status Report'!B:AM,38,0),VLOOKUP(L1261,'Status Report'!B:AM,37,0)),AI1261="Direct shipment",IF(H1261="Asia Pacific",VLOOKUP(L1261,'Status Report'!B:AM,38,0),VLOOKUP(L1261,'Status Report'!B:AM,37,0)))</f>
        <v>29.700000000000003</v>
      </c>
      <c r="X1261" s="20">
        <f t="shared" si="292"/>
        <v>297</v>
      </c>
      <c r="Y1261" s="20">
        <f>_xlfn.IFS(AI1261="Den Bosch",VLOOKUP(L1261,'Status Report'!B:AO,39,0),AI1261="Yantian",VLOOKUP(L1261,'Status Report'!B:AO,40,0),AI1261="",IF(H1261="Asia Pacific",VLOOKUP(L1261,'Status Report'!B:AO,40,0),VLOOKUP(L1261,'Status Report'!B:AO,39,0)),AI1261="Direct shipment",IF(H1261="Asia Pacific",VLOOKUP(L1261,'Status Report'!B:AO,40,0),VLOOKUP(L1261,'Status Report'!B:AO,39,0)))</f>
        <v>0</v>
      </c>
      <c r="Z1261" s="20">
        <f t="shared" si="293"/>
        <v>0</v>
      </c>
      <c r="AA1261" s="20">
        <f t="shared" si="294"/>
        <v>297</v>
      </c>
      <c r="AB1261" s="21">
        <f>_xlfn.IFS(AI1261="Den Bosch",VLOOKUP(L1261,'Status Report'!B:AM,33,0),AI1261="Yantian",VLOOKUP(L1261,'Status Report'!B:AM,34,0),AI1261="",IF(H1261="Asia Pacific",VLOOKUP(L1261,'Status Report'!B:AM,34,0),VLOOKUP(L1261,'Status Report'!B:AM,33,0)),AI1261="Direct shipment",IF(H1261="Asia Pacific",VLOOKUP(L1261,'Status Report'!B:AM,34,0),VLOOKUP(L1261,'Status Report'!B:AM,33,0)))</f>
        <v>25.515000000000001</v>
      </c>
      <c r="AC1261" s="21">
        <f>VLOOKUP(L1261,'Status Report'!B:CE,82,0)</f>
        <v>0</v>
      </c>
      <c r="AD1261" s="21">
        <f t="shared" si="295"/>
        <v>25.515000000000001</v>
      </c>
      <c r="AE1261" s="63">
        <f>VLOOKUP(L1261,'Status Report'!B:W,20,0)</f>
        <v>28</v>
      </c>
      <c r="AF1261" s="63">
        <f>VLOOKUP(L1261,'Status Report'!B:W,21,0)</f>
        <v>15</v>
      </c>
      <c r="AG1261" s="63">
        <f>VLOOKUP(L1261,'Status Report'!B:W,22,0)</f>
        <v>12</v>
      </c>
      <c r="AH1261" s="22">
        <f t="shared" si="296"/>
        <v>5.04E-2</v>
      </c>
      <c r="AI1261" t="s">
        <v>990</v>
      </c>
      <c r="AK1261" s="63">
        <f>IFERROR(VLOOKUP(G1261,ASEAN!A:A,1,0),0)</f>
        <v>0</v>
      </c>
      <c r="AL1261" s="63">
        <f>IFERROR(VLOOKUP(D1261,'[3]customer specs'!$B$1:$D$65536,3,0),0)</f>
        <v>0</v>
      </c>
      <c r="AM1261" s="64">
        <f t="shared" si="297"/>
        <v>0</v>
      </c>
      <c r="AN1261" s="64">
        <f t="shared" si="298"/>
        <v>0</v>
      </c>
      <c r="AO1261" s="63"/>
      <c r="AP1261" s="63"/>
      <c r="AQ1261" s="63" t="str">
        <f t="shared" si="299"/>
        <v>no</v>
      </c>
      <c r="AR1261" s="20">
        <f t="shared" si="300"/>
        <v>255.15</v>
      </c>
      <c r="AS1261" s="63"/>
      <c r="AT1261" s="23">
        <f t="shared" si="305"/>
        <v>0.12</v>
      </c>
      <c r="AU1261" s="65">
        <f t="shared" si="301"/>
        <v>28.994318181818183</v>
      </c>
      <c r="AV1261" s="65"/>
      <c r="AW1261" s="65">
        <f t="shared" si="302"/>
        <v>289.94318181818181</v>
      </c>
      <c r="AX1261" s="65"/>
      <c r="AY1261" s="63">
        <f>VLOOKUP(L1261,'Status Report'!B:CF,81,0)</f>
        <v>0</v>
      </c>
      <c r="AZ1261" s="63" t="str">
        <f>VLOOKUP(L1261,'Status Report'!B:S,18,0)</f>
        <v>Ellina Smirnova</v>
      </c>
      <c r="BB1261" s="63">
        <f>VLOOKUP(L1261,'Status Report'!B:Z,25,0)</f>
        <v>6</v>
      </c>
      <c r="BC1261" s="63">
        <f t="shared" si="303"/>
        <v>60</v>
      </c>
      <c r="BF1261">
        <f>VLOOKUP(L1261,'Status Report'!B:CE,82,0)</f>
        <v>0</v>
      </c>
      <c r="BG1261">
        <f>VLOOKUP(L1261,'Status Report'!B:CF,83,0)</f>
        <v>0</v>
      </c>
      <c r="BH1261">
        <f>VLOOKUP(L1261,'Status Report'!B:CG,84,0)</f>
        <v>0</v>
      </c>
      <c r="BI1261" t="s">
        <v>926</v>
      </c>
      <c r="BJ1261" t="s">
        <v>795</v>
      </c>
      <c r="BM1261" s="67">
        <f t="shared" si="304"/>
        <v>45</v>
      </c>
    </row>
    <row r="1262" spans="1:65" x14ac:dyDescent="0.25">
      <c r="A1262" s="68" t="str">
        <f>VLOOKUP(L1262,'Status Report'!B:CB,79,0)</f>
        <v>Heineken UCL</v>
      </c>
      <c r="C1262">
        <v>20006109</v>
      </c>
      <c r="D1262">
        <v>3090615</v>
      </c>
      <c r="E1262" t="s">
        <v>924</v>
      </c>
      <c r="F1262" t="s">
        <v>925</v>
      </c>
      <c r="G1262" t="str">
        <f>VLOOKUP(D1262,'[2]sold to'!$A:$H,8,0)</f>
        <v>Guyana</v>
      </c>
      <c r="H1262" t="str">
        <f>VLOOKUP(D1262,'[2]sold to'!$A:$I,9,0)</f>
        <v>AMERICAS</v>
      </c>
      <c r="K1262">
        <v>160</v>
      </c>
      <c r="L1262">
        <v>88026552</v>
      </c>
      <c r="M1262" t="s">
        <v>365</v>
      </c>
      <c r="N1262">
        <v>2</v>
      </c>
      <c r="P1262" t="str">
        <f>VLOOKUP(L1262,'Status Report'!B:AA,26,0)</f>
        <v>Bangladesh</v>
      </c>
      <c r="Q1262" t="str">
        <f>VLOOKUP(L1262,'Status Report'!B:AB,27,0)</f>
        <v>Textiles-Clothing</v>
      </c>
      <c r="R1262">
        <f>VLOOKUP(L1262,'Status Report'!B:X,23,0)</f>
        <v>167</v>
      </c>
      <c r="S1262" t="str">
        <f>VLOOKUP(L1262,'Status Report'!B:T,19,0)</f>
        <v>Promocean The Netherlands BV</v>
      </c>
      <c r="T1262" s="62">
        <f>VLOOKUP(L1262,'Status Report'!B:E,4,0)</f>
        <v>3</v>
      </c>
      <c r="U1262" s="19">
        <f>_xlfn.IFS(AI1262="Den Bosch",VLOOKUP(L1262,'Status Report'!B:AM,35,0),AI1262="Yantian",VLOOKUP(L1262,'Status Report'!B:AM,36,0),AI1262="",IF(H1262="Asia Pacific",VLOOKUP(L1262,'Status Report'!B:AM,36,0),VLOOKUP(L1262,'Status Report'!B:AM,35,0)),AI1262="Direct shipment",IF(H1262="Asia Pacific",VLOOKUP(L1262,'Status Report'!B:AM,36,0),VLOOKUP(L1262,'Status Report'!B:AM,35,0)))</f>
        <v>28.619999999999997</v>
      </c>
      <c r="V1262" s="20">
        <f t="shared" si="291"/>
        <v>57.239999999999995</v>
      </c>
      <c r="W1262" s="19">
        <f>_xlfn.IFS(AI1262="Den Bosch",VLOOKUP(L1262,'Status Report'!B:AM,37,0),AI1262="Yantian",VLOOKUP(L1262,'Status Report'!B:AM,38,0),AI1262="",IF(H1262="Asia Pacific",VLOOKUP(L1262,'Status Report'!B:AM,38,0),VLOOKUP(L1262,'Status Report'!B:AM,37,0)),AI1262="Direct shipment",IF(H1262="Asia Pacific",VLOOKUP(L1262,'Status Report'!B:AM,38,0),VLOOKUP(L1262,'Status Report'!B:AM,37,0)))</f>
        <v>28.619999999999997</v>
      </c>
      <c r="X1262" s="20">
        <f t="shared" si="292"/>
        <v>57.239999999999995</v>
      </c>
      <c r="Y1262" s="20">
        <f>_xlfn.IFS(AI1262="Den Bosch",VLOOKUP(L1262,'Status Report'!B:AO,39,0),AI1262="Yantian",VLOOKUP(L1262,'Status Report'!B:AO,40,0),AI1262="",IF(H1262="Asia Pacific",VLOOKUP(L1262,'Status Report'!B:AO,40,0),VLOOKUP(L1262,'Status Report'!B:AO,39,0)),AI1262="Direct shipment",IF(H1262="Asia Pacific",VLOOKUP(L1262,'Status Report'!B:AO,40,0),VLOOKUP(L1262,'Status Report'!B:AO,39,0)))</f>
        <v>0</v>
      </c>
      <c r="Z1262" s="20">
        <f t="shared" si="293"/>
        <v>0</v>
      </c>
      <c r="AA1262" s="20">
        <f t="shared" si="294"/>
        <v>57.239999999999995</v>
      </c>
      <c r="AB1262" s="21">
        <f>_xlfn.IFS(AI1262="Den Bosch",VLOOKUP(L1262,'Status Report'!B:AM,33,0),AI1262="Yantian",VLOOKUP(L1262,'Status Report'!B:AM,34,0),AI1262="",IF(H1262="Asia Pacific",VLOOKUP(L1262,'Status Report'!B:AM,34,0),VLOOKUP(L1262,'Status Report'!B:AM,33,0)),AI1262="Direct shipment",IF(H1262="Asia Pacific",VLOOKUP(L1262,'Status Report'!B:AM,34,0),VLOOKUP(L1262,'Status Report'!B:AM,33,0)))</f>
        <v>24.580500000000001</v>
      </c>
      <c r="AC1262" s="21">
        <f>VLOOKUP(L1262,'Status Report'!B:CE,82,0)</f>
        <v>0</v>
      </c>
      <c r="AD1262" s="21">
        <f t="shared" si="295"/>
        <v>24.580500000000001</v>
      </c>
      <c r="AE1262" s="63">
        <f>VLOOKUP(L1262,'Status Report'!B:W,20,0)</f>
        <v>28</v>
      </c>
      <c r="AF1262" s="63">
        <f>VLOOKUP(L1262,'Status Report'!B:W,21,0)</f>
        <v>15</v>
      </c>
      <c r="AG1262" s="63">
        <f>VLOOKUP(L1262,'Status Report'!B:W,22,0)</f>
        <v>12</v>
      </c>
      <c r="AH1262" s="22">
        <f t="shared" si="296"/>
        <v>1.008E-2</v>
      </c>
      <c r="AI1262" t="s">
        <v>990</v>
      </c>
      <c r="AK1262" s="63">
        <f>IFERROR(VLOOKUP(G1262,ASEAN!A:A,1,0),0)</f>
        <v>0</v>
      </c>
      <c r="AL1262" s="63">
        <f>IFERROR(VLOOKUP(D1262,'[3]customer specs'!$B$1:$D$65536,3,0),0)</f>
        <v>0</v>
      </c>
      <c r="AM1262" s="64">
        <f t="shared" si="297"/>
        <v>0</v>
      </c>
      <c r="AN1262" s="64">
        <f t="shared" si="298"/>
        <v>0</v>
      </c>
      <c r="AO1262" s="63"/>
      <c r="AP1262" s="63"/>
      <c r="AQ1262" s="63" t="str">
        <f t="shared" si="299"/>
        <v>no</v>
      </c>
      <c r="AR1262" s="20">
        <f t="shared" si="300"/>
        <v>49.161000000000001</v>
      </c>
      <c r="AS1262" s="63"/>
      <c r="AT1262" s="23">
        <f t="shared" si="305"/>
        <v>0.12</v>
      </c>
      <c r="AU1262" s="65">
        <f t="shared" si="301"/>
        <v>27.932386363636365</v>
      </c>
      <c r="AV1262" s="65"/>
      <c r="AW1262" s="65">
        <f t="shared" si="302"/>
        <v>55.864772727272729</v>
      </c>
      <c r="AX1262" s="65"/>
      <c r="AY1262" s="63">
        <f>VLOOKUP(L1262,'Status Report'!B:CF,81,0)</f>
        <v>0</v>
      </c>
      <c r="AZ1262" s="63" t="str">
        <f>VLOOKUP(L1262,'Status Report'!B:S,18,0)</f>
        <v>Ellina Smirnova</v>
      </c>
      <c r="BB1262" s="63">
        <f>VLOOKUP(L1262,'Status Report'!B:Z,25,0)</f>
        <v>6</v>
      </c>
      <c r="BC1262" s="63">
        <f t="shared" si="303"/>
        <v>12</v>
      </c>
      <c r="BF1262">
        <f>VLOOKUP(L1262,'Status Report'!B:CE,82,0)</f>
        <v>0</v>
      </c>
      <c r="BG1262">
        <f>VLOOKUP(L1262,'Status Report'!B:CF,83,0)</f>
        <v>0</v>
      </c>
      <c r="BH1262">
        <f>VLOOKUP(L1262,'Status Report'!B:CG,84,0)</f>
        <v>0</v>
      </c>
      <c r="BI1262" t="s">
        <v>926</v>
      </c>
      <c r="BJ1262" t="s">
        <v>795</v>
      </c>
      <c r="BM1262" s="67">
        <f t="shared" si="304"/>
        <v>2</v>
      </c>
    </row>
    <row r="1263" spans="1:65" x14ac:dyDescent="0.25">
      <c r="A1263" s="68" t="str">
        <f>VLOOKUP(L1263,'Status Report'!B:CB,79,0)</f>
        <v>Heineken UCL</v>
      </c>
      <c r="C1263">
        <v>20006109</v>
      </c>
      <c r="D1263">
        <v>3090615</v>
      </c>
      <c r="E1263" t="s">
        <v>924</v>
      </c>
      <c r="F1263" t="s">
        <v>925</v>
      </c>
      <c r="G1263" t="str">
        <f>VLOOKUP(D1263,'[2]sold to'!$A:$H,8,0)</f>
        <v>Guyana</v>
      </c>
      <c r="H1263" t="str">
        <f>VLOOKUP(D1263,'[2]sold to'!$A:$I,9,0)</f>
        <v>AMERICAS</v>
      </c>
      <c r="K1263">
        <v>170</v>
      </c>
      <c r="L1263">
        <v>88026538</v>
      </c>
      <c r="M1263" t="s">
        <v>353</v>
      </c>
      <c r="N1263">
        <v>10</v>
      </c>
      <c r="P1263" t="str">
        <f>VLOOKUP(L1263,'Status Report'!B:AA,26,0)</f>
        <v>Bangladesh</v>
      </c>
      <c r="Q1263" t="str">
        <f>VLOOKUP(L1263,'Status Report'!B:AB,27,0)</f>
        <v>Textiles-Clothing</v>
      </c>
      <c r="R1263">
        <f>VLOOKUP(L1263,'Status Report'!B:X,23,0)</f>
        <v>167</v>
      </c>
      <c r="S1263" t="str">
        <f>VLOOKUP(L1263,'Status Report'!B:T,19,0)</f>
        <v>Promocean The Netherlands BV</v>
      </c>
      <c r="T1263" s="62">
        <f>VLOOKUP(L1263,'Status Report'!B:E,4,0)</f>
        <v>3</v>
      </c>
      <c r="U1263" s="19">
        <f>_xlfn.IFS(AI1263="Den Bosch",VLOOKUP(L1263,'Status Report'!B:AM,35,0),AI1263="Yantian",VLOOKUP(L1263,'Status Report'!B:AM,36,0),AI1263="",IF(H1263="Asia Pacific",VLOOKUP(L1263,'Status Report'!B:AM,36,0),VLOOKUP(L1263,'Status Report'!B:AM,35,0)),AI1263="Direct shipment",IF(H1263="Asia Pacific",VLOOKUP(L1263,'Status Report'!B:AM,36,0),VLOOKUP(L1263,'Status Report'!B:AM,35,0)))</f>
        <v>39.06</v>
      </c>
      <c r="V1263" s="20">
        <f t="shared" si="291"/>
        <v>390.6</v>
      </c>
      <c r="W1263" s="19">
        <f>_xlfn.IFS(AI1263="Den Bosch",VLOOKUP(L1263,'Status Report'!B:AM,37,0),AI1263="Yantian",VLOOKUP(L1263,'Status Report'!B:AM,38,0),AI1263="",IF(H1263="Asia Pacific",VLOOKUP(L1263,'Status Report'!B:AM,38,0),VLOOKUP(L1263,'Status Report'!B:AM,37,0)),AI1263="Direct shipment",IF(H1263="Asia Pacific",VLOOKUP(L1263,'Status Report'!B:AM,38,0),VLOOKUP(L1263,'Status Report'!B:AM,37,0)))</f>
        <v>39.06</v>
      </c>
      <c r="X1263" s="20">
        <f t="shared" si="292"/>
        <v>390.6</v>
      </c>
      <c r="Y1263" s="20">
        <f>_xlfn.IFS(AI1263="Den Bosch",VLOOKUP(L1263,'Status Report'!B:AO,39,0),AI1263="Yantian",VLOOKUP(L1263,'Status Report'!B:AO,40,0),AI1263="",IF(H1263="Asia Pacific",VLOOKUP(L1263,'Status Report'!B:AO,40,0),VLOOKUP(L1263,'Status Report'!B:AO,39,0)),AI1263="Direct shipment",IF(H1263="Asia Pacific",VLOOKUP(L1263,'Status Report'!B:AO,40,0),VLOOKUP(L1263,'Status Report'!B:AO,39,0)))</f>
        <v>0</v>
      </c>
      <c r="Z1263" s="20">
        <f t="shared" si="293"/>
        <v>0</v>
      </c>
      <c r="AA1263" s="20">
        <f t="shared" si="294"/>
        <v>390.6</v>
      </c>
      <c r="AB1263" s="21">
        <f>_xlfn.IFS(AI1263="Den Bosch",VLOOKUP(L1263,'Status Report'!B:AM,33,0),AI1263="Yantian",VLOOKUP(L1263,'Status Report'!B:AM,34,0),AI1263="",IF(H1263="Asia Pacific",VLOOKUP(L1263,'Status Report'!B:AM,34,0),VLOOKUP(L1263,'Status Report'!B:AM,33,0)),AI1263="Direct shipment",IF(H1263="Asia Pacific",VLOOKUP(L1263,'Status Report'!B:AM,34,0),VLOOKUP(L1263,'Status Report'!B:AM,33,0)))</f>
        <v>34.030499999999996</v>
      </c>
      <c r="AC1263" s="21">
        <f>VLOOKUP(L1263,'Status Report'!B:CE,82,0)</f>
        <v>0</v>
      </c>
      <c r="AD1263" s="21">
        <f t="shared" si="295"/>
        <v>34.030499999999996</v>
      </c>
      <c r="AE1263" s="63">
        <f>VLOOKUP(L1263,'Status Report'!B:W,20,0)</f>
        <v>36</v>
      </c>
      <c r="AF1263" s="63">
        <f>VLOOKUP(L1263,'Status Report'!B:W,21,0)</f>
        <v>33</v>
      </c>
      <c r="AG1263" s="63">
        <f>VLOOKUP(L1263,'Status Report'!B:W,22,0)</f>
        <v>7</v>
      </c>
      <c r="AH1263" s="22">
        <f t="shared" si="296"/>
        <v>8.3159999999999998E-2</v>
      </c>
      <c r="AI1263" t="s">
        <v>990</v>
      </c>
      <c r="AK1263" s="63">
        <f>IFERROR(VLOOKUP(G1263,ASEAN!A:A,1,0),0)</f>
        <v>0</v>
      </c>
      <c r="AL1263" s="63">
        <f>IFERROR(VLOOKUP(D1263,'[3]customer specs'!$B$1:$D$65536,3,0),0)</f>
        <v>0</v>
      </c>
      <c r="AM1263" s="64">
        <f t="shared" si="297"/>
        <v>0</v>
      </c>
      <c r="AN1263" s="64">
        <f t="shared" si="298"/>
        <v>0</v>
      </c>
      <c r="AO1263" s="63"/>
      <c r="AP1263" s="63"/>
      <c r="AQ1263" s="63" t="str">
        <f t="shared" si="299"/>
        <v>no</v>
      </c>
      <c r="AR1263" s="20">
        <f t="shared" si="300"/>
        <v>340.30499999999995</v>
      </c>
      <c r="AS1263" s="63"/>
      <c r="AT1263" s="23">
        <f t="shared" si="305"/>
        <v>0.12</v>
      </c>
      <c r="AU1263" s="65">
        <f t="shared" si="301"/>
        <v>38.671022727272721</v>
      </c>
      <c r="AV1263" s="65"/>
      <c r="AW1263" s="65">
        <f t="shared" si="302"/>
        <v>386.7102272727272</v>
      </c>
      <c r="AX1263" s="65"/>
      <c r="AY1263" s="63">
        <f>VLOOKUP(L1263,'Status Report'!B:CF,81,0)</f>
        <v>0</v>
      </c>
      <c r="AZ1263" s="63" t="str">
        <f>VLOOKUP(L1263,'Status Report'!B:S,18,0)</f>
        <v>Ellina Smirnova</v>
      </c>
      <c r="BB1263" s="63">
        <f>VLOOKUP(L1263,'Status Report'!B:Z,25,0)</f>
        <v>6</v>
      </c>
      <c r="BC1263" s="63">
        <f t="shared" si="303"/>
        <v>60</v>
      </c>
      <c r="BF1263">
        <f>VLOOKUP(L1263,'Status Report'!B:CE,82,0)</f>
        <v>0</v>
      </c>
      <c r="BG1263">
        <f>VLOOKUP(L1263,'Status Report'!B:CF,83,0)</f>
        <v>0</v>
      </c>
      <c r="BH1263">
        <f>VLOOKUP(L1263,'Status Report'!B:CG,84,0)</f>
        <v>0</v>
      </c>
      <c r="BI1263" t="s">
        <v>926</v>
      </c>
      <c r="BJ1263" t="s">
        <v>795</v>
      </c>
      <c r="BM1263" s="67">
        <f t="shared" si="304"/>
        <v>10</v>
      </c>
    </row>
    <row r="1264" spans="1:65" x14ac:dyDescent="0.25">
      <c r="A1264" s="68" t="str">
        <f>VLOOKUP(L1264,'Status Report'!B:CB,79,0)</f>
        <v>Heineken UCL</v>
      </c>
      <c r="C1264">
        <v>20006109</v>
      </c>
      <c r="D1264">
        <v>3090615</v>
      </c>
      <c r="E1264" t="s">
        <v>924</v>
      </c>
      <c r="F1264" t="s">
        <v>925</v>
      </c>
      <c r="G1264" t="str">
        <f>VLOOKUP(D1264,'[2]sold to'!$A:$H,8,0)</f>
        <v>Guyana</v>
      </c>
      <c r="H1264" t="str">
        <f>VLOOKUP(D1264,'[2]sold to'!$A:$I,9,0)</f>
        <v>AMERICAS</v>
      </c>
      <c r="K1264">
        <v>180</v>
      </c>
      <c r="L1264">
        <v>88026546</v>
      </c>
      <c r="M1264" t="s">
        <v>360</v>
      </c>
      <c r="N1264">
        <v>2</v>
      </c>
      <c r="P1264" t="str">
        <f>VLOOKUP(L1264,'Status Report'!B:AA,26,0)</f>
        <v>Bangladesh</v>
      </c>
      <c r="Q1264" t="str">
        <f>VLOOKUP(L1264,'Status Report'!B:AB,27,0)</f>
        <v>Textiles-Clothing</v>
      </c>
      <c r="R1264">
        <f>VLOOKUP(L1264,'Status Report'!B:X,23,0)</f>
        <v>167</v>
      </c>
      <c r="S1264" t="str">
        <f>VLOOKUP(L1264,'Status Report'!B:T,19,0)</f>
        <v>Promocean The Netherlands BV</v>
      </c>
      <c r="T1264" s="62">
        <f>VLOOKUP(L1264,'Status Report'!B:E,4,0)</f>
        <v>3</v>
      </c>
      <c r="U1264" s="19">
        <f>_xlfn.IFS(AI1264="Den Bosch",VLOOKUP(L1264,'Status Report'!B:AM,35,0),AI1264="Yantian",VLOOKUP(L1264,'Status Report'!B:AM,36,0),AI1264="",IF(H1264="Asia Pacific",VLOOKUP(L1264,'Status Report'!B:AM,36,0),VLOOKUP(L1264,'Status Report'!B:AM,35,0)),AI1264="Direct shipment",IF(H1264="Asia Pacific",VLOOKUP(L1264,'Status Report'!B:AM,36,0),VLOOKUP(L1264,'Status Report'!B:AM,35,0)))</f>
        <v>37.56</v>
      </c>
      <c r="V1264" s="20">
        <f t="shared" si="291"/>
        <v>75.12</v>
      </c>
      <c r="W1264" s="19">
        <f>_xlfn.IFS(AI1264="Den Bosch",VLOOKUP(L1264,'Status Report'!B:AM,37,0),AI1264="Yantian",VLOOKUP(L1264,'Status Report'!B:AM,38,0),AI1264="",IF(H1264="Asia Pacific",VLOOKUP(L1264,'Status Report'!B:AM,38,0),VLOOKUP(L1264,'Status Report'!B:AM,37,0)),AI1264="Direct shipment",IF(H1264="Asia Pacific",VLOOKUP(L1264,'Status Report'!B:AM,38,0),VLOOKUP(L1264,'Status Report'!B:AM,37,0)))</f>
        <v>37.56</v>
      </c>
      <c r="X1264" s="20">
        <f t="shared" si="292"/>
        <v>75.12</v>
      </c>
      <c r="Y1264" s="20">
        <f>_xlfn.IFS(AI1264="Den Bosch",VLOOKUP(L1264,'Status Report'!B:AO,39,0),AI1264="Yantian",VLOOKUP(L1264,'Status Report'!B:AO,40,0),AI1264="",IF(H1264="Asia Pacific",VLOOKUP(L1264,'Status Report'!B:AO,40,0),VLOOKUP(L1264,'Status Report'!B:AO,39,0)),AI1264="Direct shipment",IF(H1264="Asia Pacific",VLOOKUP(L1264,'Status Report'!B:AO,40,0),VLOOKUP(L1264,'Status Report'!B:AO,39,0)))</f>
        <v>0</v>
      </c>
      <c r="Z1264" s="20">
        <f t="shared" si="293"/>
        <v>0</v>
      </c>
      <c r="AA1264" s="20">
        <f t="shared" si="294"/>
        <v>75.12</v>
      </c>
      <c r="AB1264" s="21">
        <f>_xlfn.IFS(AI1264="Den Bosch",VLOOKUP(L1264,'Status Report'!B:AM,33,0),AI1264="Yantian",VLOOKUP(L1264,'Status Report'!B:AM,34,0),AI1264="",IF(H1264="Asia Pacific",VLOOKUP(L1264,'Status Report'!B:AM,34,0),VLOOKUP(L1264,'Status Report'!B:AM,33,0)),AI1264="Direct shipment",IF(H1264="Asia Pacific",VLOOKUP(L1264,'Status Report'!B:AM,34,0),VLOOKUP(L1264,'Status Report'!B:AM,33,0)))</f>
        <v>32.749500000000005</v>
      </c>
      <c r="AC1264" s="21">
        <f>VLOOKUP(L1264,'Status Report'!B:CE,82,0)</f>
        <v>0</v>
      </c>
      <c r="AD1264" s="21">
        <f t="shared" si="295"/>
        <v>32.749500000000005</v>
      </c>
      <c r="AE1264" s="63">
        <f>VLOOKUP(L1264,'Status Report'!B:W,20,0)</f>
        <v>36</v>
      </c>
      <c r="AF1264" s="63">
        <f>VLOOKUP(L1264,'Status Report'!B:W,21,0)</f>
        <v>33</v>
      </c>
      <c r="AG1264" s="63">
        <f>VLOOKUP(L1264,'Status Report'!B:W,22,0)</f>
        <v>7</v>
      </c>
      <c r="AH1264" s="22">
        <f t="shared" si="296"/>
        <v>1.6632000000000001E-2</v>
      </c>
      <c r="AI1264" t="s">
        <v>990</v>
      </c>
      <c r="AK1264" s="63">
        <f>IFERROR(VLOOKUP(G1264,ASEAN!A:A,1,0),0)</f>
        <v>0</v>
      </c>
      <c r="AL1264" s="63">
        <f>IFERROR(VLOOKUP(D1264,'[3]customer specs'!$B$1:$D$65536,3,0),0)</f>
        <v>0</v>
      </c>
      <c r="AM1264" s="64">
        <f t="shared" si="297"/>
        <v>0</v>
      </c>
      <c r="AN1264" s="64">
        <f t="shared" si="298"/>
        <v>0</v>
      </c>
      <c r="AO1264" s="63"/>
      <c r="AP1264" s="63"/>
      <c r="AQ1264" s="63" t="str">
        <f t="shared" si="299"/>
        <v>no</v>
      </c>
      <c r="AR1264" s="20">
        <f t="shared" si="300"/>
        <v>65.499000000000009</v>
      </c>
      <c r="AS1264" s="63"/>
      <c r="AT1264" s="23">
        <f t="shared" si="305"/>
        <v>0.12</v>
      </c>
      <c r="AU1264" s="65">
        <f t="shared" si="301"/>
        <v>37.215340909090912</v>
      </c>
      <c r="AV1264" s="65"/>
      <c r="AW1264" s="65">
        <f t="shared" si="302"/>
        <v>74.430681818181824</v>
      </c>
      <c r="AX1264" s="65"/>
      <c r="AY1264" s="63">
        <f>VLOOKUP(L1264,'Status Report'!B:CF,81,0)</f>
        <v>0</v>
      </c>
      <c r="AZ1264" s="63" t="str">
        <f>VLOOKUP(L1264,'Status Report'!B:S,18,0)</f>
        <v>Ellina Smirnova</v>
      </c>
      <c r="BB1264" s="63">
        <f>VLOOKUP(L1264,'Status Report'!B:Z,25,0)</f>
        <v>6</v>
      </c>
      <c r="BC1264" s="63">
        <f t="shared" si="303"/>
        <v>12</v>
      </c>
      <c r="BF1264">
        <f>VLOOKUP(L1264,'Status Report'!B:CE,82,0)</f>
        <v>0</v>
      </c>
      <c r="BG1264">
        <f>VLOOKUP(L1264,'Status Report'!B:CF,83,0)</f>
        <v>0</v>
      </c>
      <c r="BH1264">
        <f>VLOOKUP(L1264,'Status Report'!B:CG,84,0)</f>
        <v>0</v>
      </c>
      <c r="BI1264" t="s">
        <v>926</v>
      </c>
      <c r="BJ1264" t="s">
        <v>795</v>
      </c>
      <c r="BM1264" s="67">
        <f t="shared" si="304"/>
        <v>2</v>
      </c>
    </row>
    <row r="1265" spans="1:65" x14ac:dyDescent="0.25">
      <c r="A1265" s="68" t="str">
        <f>VLOOKUP(L1265,'Status Report'!B:CB,79,0)</f>
        <v>Heineken UCL</v>
      </c>
      <c r="C1265">
        <v>20006109</v>
      </c>
      <c r="D1265">
        <v>3090615</v>
      </c>
      <c r="E1265" t="s">
        <v>924</v>
      </c>
      <c r="F1265" t="s">
        <v>925</v>
      </c>
      <c r="G1265" t="str">
        <f>VLOOKUP(D1265,'[2]sold to'!$A:$H,8,0)</f>
        <v>Guyana</v>
      </c>
      <c r="H1265" t="str">
        <f>VLOOKUP(D1265,'[2]sold to'!$A:$I,9,0)</f>
        <v>AMERICAS</v>
      </c>
      <c r="K1265">
        <v>190</v>
      </c>
      <c r="L1265">
        <v>88026575</v>
      </c>
      <c r="M1265" t="s">
        <v>861</v>
      </c>
      <c r="N1265">
        <v>8</v>
      </c>
      <c r="P1265" t="str">
        <f>VLOOKUP(L1265,'Status Report'!B:AA,26,0)</f>
        <v>China</v>
      </c>
      <c r="Q1265" t="str">
        <f>VLOOKUP(L1265,'Status Report'!B:AB,27,0)</f>
        <v>Textiles-Clothing</v>
      </c>
      <c r="R1265">
        <f>VLOOKUP(L1265,'Status Report'!B:X,23,0)</f>
        <v>167</v>
      </c>
      <c r="S1265" t="str">
        <f>VLOOKUP(L1265,'Status Report'!B:T,19,0)</f>
        <v>Promocean The Netherlands BV</v>
      </c>
      <c r="T1265" s="62">
        <f>VLOOKUP(L1265,'Status Report'!B:E,4,0)</f>
        <v>3</v>
      </c>
      <c r="U1265" s="19">
        <f>_xlfn.IFS(AI1265="Den Bosch",VLOOKUP(L1265,'Status Report'!B:AM,35,0),AI1265="Yantian",VLOOKUP(L1265,'Status Report'!B:AM,36,0),AI1265="",IF(H1265="Asia Pacific",VLOOKUP(L1265,'Status Report'!B:AM,36,0),VLOOKUP(L1265,'Status Report'!B:AM,35,0)),AI1265="Direct shipment",IF(H1265="Asia Pacific",VLOOKUP(L1265,'Status Report'!B:AM,36,0),VLOOKUP(L1265,'Status Report'!B:AM,35,0)))</f>
        <v>38.400000000000006</v>
      </c>
      <c r="V1265" s="20">
        <f t="shared" si="291"/>
        <v>307.20000000000005</v>
      </c>
      <c r="W1265" s="19">
        <f>_xlfn.IFS(AI1265="Den Bosch",VLOOKUP(L1265,'Status Report'!B:AM,37,0),AI1265="Yantian",VLOOKUP(L1265,'Status Report'!B:AM,38,0),AI1265="",IF(H1265="Asia Pacific",VLOOKUP(L1265,'Status Report'!B:AM,38,0),VLOOKUP(L1265,'Status Report'!B:AM,37,0)),AI1265="Direct shipment",IF(H1265="Asia Pacific",VLOOKUP(L1265,'Status Report'!B:AM,38,0),VLOOKUP(L1265,'Status Report'!B:AM,37,0)))</f>
        <v>38.400000000000006</v>
      </c>
      <c r="X1265" s="20">
        <f t="shared" si="292"/>
        <v>307.20000000000005</v>
      </c>
      <c r="Y1265" s="20">
        <f>_xlfn.IFS(AI1265="Den Bosch",VLOOKUP(L1265,'Status Report'!B:AO,39,0),AI1265="Yantian",VLOOKUP(L1265,'Status Report'!B:AO,40,0),AI1265="",IF(H1265="Asia Pacific",VLOOKUP(L1265,'Status Report'!B:AO,40,0),VLOOKUP(L1265,'Status Report'!B:AO,39,0)),AI1265="Direct shipment",IF(H1265="Asia Pacific",VLOOKUP(L1265,'Status Report'!B:AO,40,0),VLOOKUP(L1265,'Status Report'!B:AO,39,0)))</f>
        <v>0</v>
      </c>
      <c r="Z1265" s="20">
        <f t="shared" si="293"/>
        <v>0</v>
      </c>
      <c r="AA1265" s="20">
        <f t="shared" si="294"/>
        <v>307.20000000000005</v>
      </c>
      <c r="AB1265" s="21">
        <f>_xlfn.IFS(AI1265="Den Bosch",VLOOKUP(L1265,'Status Report'!B:AM,33,0),AI1265="Yantian",VLOOKUP(L1265,'Status Report'!B:AM,34,0),AI1265="",IF(H1265="Asia Pacific",VLOOKUP(L1265,'Status Report'!B:AM,34,0),VLOOKUP(L1265,'Status Report'!B:AM,33,0)),AI1265="Direct shipment",IF(H1265="Asia Pacific",VLOOKUP(L1265,'Status Report'!B:AM,34,0),VLOOKUP(L1265,'Status Report'!B:AM,33,0)))</f>
        <v>33.497099999999996</v>
      </c>
      <c r="AC1265" s="21">
        <f>VLOOKUP(L1265,'Status Report'!B:CE,82,0)</f>
        <v>0</v>
      </c>
      <c r="AD1265" s="21">
        <f t="shared" si="295"/>
        <v>33.497099999999996</v>
      </c>
      <c r="AE1265" s="63">
        <f>VLOOKUP(L1265,'Status Report'!B:W,20,0)</f>
        <v>25.5</v>
      </c>
      <c r="AF1265" s="63">
        <f>VLOOKUP(L1265,'Status Report'!B:W,21,0)</f>
        <v>25</v>
      </c>
      <c r="AG1265" s="63">
        <f>VLOOKUP(L1265,'Status Report'!B:W,22,0)</f>
        <v>18.5</v>
      </c>
      <c r="AH1265" s="22">
        <f t="shared" si="296"/>
        <v>9.4350000000000003E-2</v>
      </c>
      <c r="AI1265" t="s">
        <v>990</v>
      </c>
      <c r="AK1265" s="63">
        <f>IFERROR(VLOOKUP(G1265,ASEAN!A:A,1,0),0)</f>
        <v>0</v>
      </c>
      <c r="AL1265" s="63">
        <f>IFERROR(VLOOKUP(D1265,'[3]customer specs'!$B$1:$D$65536,3,0),0)</f>
        <v>0</v>
      </c>
      <c r="AM1265" s="64">
        <f t="shared" si="297"/>
        <v>0</v>
      </c>
      <c r="AN1265" s="64">
        <f t="shared" si="298"/>
        <v>0</v>
      </c>
      <c r="AO1265" s="63"/>
      <c r="AP1265" s="63"/>
      <c r="AQ1265" s="63" t="str">
        <f t="shared" si="299"/>
        <v>no</v>
      </c>
      <c r="AR1265" s="20">
        <f t="shared" si="300"/>
        <v>267.97679999999997</v>
      </c>
      <c r="AS1265" s="63"/>
      <c r="AT1265" s="23">
        <f t="shared" si="305"/>
        <v>0.12</v>
      </c>
      <c r="AU1265" s="65">
        <f t="shared" si="301"/>
        <v>38.064886363636361</v>
      </c>
      <c r="AV1265" s="65"/>
      <c r="AW1265" s="65">
        <f t="shared" si="302"/>
        <v>304.51909090909089</v>
      </c>
      <c r="AX1265" s="65"/>
      <c r="AY1265" s="63">
        <f>VLOOKUP(L1265,'Status Report'!B:CF,81,0)</f>
        <v>0</v>
      </c>
      <c r="AZ1265" s="63" t="str">
        <f>VLOOKUP(L1265,'Status Report'!B:S,18,0)</f>
        <v>Ellina Smirnova</v>
      </c>
      <c r="BB1265" s="63">
        <f>VLOOKUP(L1265,'Status Report'!B:Z,25,0)</f>
        <v>6</v>
      </c>
      <c r="BC1265" s="63">
        <f t="shared" si="303"/>
        <v>48</v>
      </c>
      <c r="BF1265">
        <f>VLOOKUP(L1265,'Status Report'!B:CE,82,0)</f>
        <v>0</v>
      </c>
      <c r="BG1265">
        <f>VLOOKUP(L1265,'Status Report'!B:CF,83,0)</f>
        <v>0</v>
      </c>
      <c r="BH1265">
        <f>VLOOKUP(L1265,'Status Report'!B:CG,84,0)</f>
        <v>0</v>
      </c>
      <c r="BI1265" t="s">
        <v>926</v>
      </c>
      <c r="BJ1265" t="s">
        <v>795</v>
      </c>
      <c r="BM1265" s="67">
        <f t="shared" si="304"/>
        <v>169</v>
      </c>
    </row>
    <row r="1266" spans="1:65" x14ac:dyDescent="0.25">
      <c r="A1266" s="68" t="str">
        <f>VLOOKUP(L1266,'Status Report'!B:CB,79,0)</f>
        <v>Heineken UCL</v>
      </c>
      <c r="C1266">
        <v>20006109</v>
      </c>
      <c r="D1266">
        <v>3090615</v>
      </c>
      <c r="E1266" t="s">
        <v>924</v>
      </c>
      <c r="F1266" t="s">
        <v>925</v>
      </c>
      <c r="G1266" t="str">
        <f>VLOOKUP(D1266,'[2]sold to'!$A:$H,8,0)</f>
        <v>Guyana</v>
      </c>
      <c r="H1266" t="str">
        <f>VLOOKUP(D1266,'[2]sold to'!$A:$I,9,0)</f>
        <v>AMERICAS</v>
      </c>
      <c r="K1266">
        <v>200</v>
      </c>
      <c r="L1266">
        <v>88026542</v>
      </c>
      <c r="M1266" t="s">
        <v>841</v>
      </c>
      <c r="N1266">
        <v>10</v>
      </c>
      <c r="P1266" t="str">
        <f>VLOOKUP(L1266,'Status Report'!B:AA,26,0)</f>
        <v>China</v>
      </c>
      <c r="Q1266" t="str">
        <f>VLOOKUP(L1266,'Status Report'!B:AB,27,0)</f>
        <v>Premiums</v>
      </c>
      <c r="R1266">
        <f>VLOOKUP(L1266,'Status Report'!B:X,23,0)</f>
        <v>250</v>
      </c>
      <c r="S1266" t="str">
        <f>VLOOKUP(L1266,'Status Report'!B:T,19,0)</f>
        <v>Promocean The Netherlands BV</v>
      </c>
      <c r="T1266" s="62">
        <f>VLOOKUP(L1266,'Status Report'!B:E,4,0)</f>
        <v>3</v>
      </c>
      <c r="U1266" s="19">
        <f>_xlfn.IFS(AI1266="Den Bosch",VLOOKUP(L1266,'Status Report'!B:AM,35,0),AI1266="Yantian",VLOOKUP(L1266,'Status Report'!B:AM,36,0),AI1266="",IF(H1266="Asia Pacific",VLOOKUP(L1266,'Status Report'!B:AM,36,0),VLOOKUP(L1266,'Status Report'!B:AM,35,0)),AI1266="Direct shipment",IF(H1266="Asia Pacific",VLOOKUP(L1266,'Status Report'!B:AM,36,0),VLOOKUP(L1266,'Status Report'!B:AM,35,0)))</f>
        <v>74.7</v>
      </c>
      <c r="V1266" s="20">
        <f t="shared" si="291"/>
        <v>747</v>
      </c>
      <c r="W1266" s="19">
        <f>_xlfn.IFS(AI1266="Den Bosch",VLOOKUP(L1266,'Status Report'!B:AM,37,0),AI1266="Yantian",VLOOKUP(L1266,'Status Report'!B:AM,38,0),AI1266="",IF(H1266="Asia Pacific",VLOOKUP(L1266,'Status Report'!B:AM,38,0),VLOOKUP(L1266,'Status Report'!B:AM,37,0)),AI1266="Direct shipment",IF(H1266="Asia Pacific",VLOOKUP(L1266,'Status Report'!B:AM,38,0),VLOOKUP(L1266,'Status Report'!B:AM,37,0)))</f>
        <v>74.7</v>
      </c>
      <c r="X1266" s="20">
        <f t="shared" si="292"/>
        <v>747</v>
      </c>
      <c r="Y1266" s="20">
        <f>_xlfn.IFS(AI1266="Den Bosch",VLOOKUP(L1266,'Status Report'!B:AO,39,0),AI1266="Yantian",VLOOKUP(L1266,'Status Report'!B:AO,40,0),AI1266="",IF(H1266="Asia Pacific",VLOOKUP(L1266,'Status Report'!B:AO,40,0),VLOOKUP(L1266,'Status Report'!B:AO,39,0)),AI1266="Direct shipment",IF(H1266="Asia Pacific",VLOOKUP(L1266,'Status Report'!B:AO,40,0),VLOOKUP(L1266,'Status Report'!B:AO,39,0)))</f>
        <v>0</v>
      </c>
      <c r="Z1266" s="20">
        <f t="shared" si="293"/>
        <v>0</v>
      </c>
      <c r="AA1266" s="20">
        <f t="shared" si="294"/>
        <v>747</v>
      </c>
      <c r="AB1266" s="21">
        <f>_xlfn.IFS(AI1266="Den Bosch",VLOOKUP(L1266,'Status Report'!B:AM,33,0),AI1266="Yantian",VLOOKUP(L1266,'Status Report'!B:AM,34,0),AI1266="",IF(H1266="Asia Pacific",VLOOKUP(L1266,'Status Report'!B:AM,34,0),VLOOKUP(L1266,'Status Report'!B:AM,33,0)),AI1266="Direct shipment",IF(H1266="Asia Pacific",VLOOKUP(L1266,'Status Report'!B:AM,34,0),VLOOKUP(L1266,'Status Report'!B:AM,33,0)))</f>
        <v>64.62660000000001</v>
      </c>
      <c r="AC1266" s="21">
        <f>VLOOKUP(L1266,'Status Report'!B:CE,82,0)</f>
        <v>0</v>
      </c>
      <c r="AD1266" s="21">
        <f t="shared" si="295"/>
        <v>64.62660000000001</v>
      </c>
      <c r="AE1266" s="63">
        <f>VLOOKUP(L1266,'Status Report'!B:W,20,0)</f>
        <v>37</v>
      </c>
      <c r="AF1266" s="63">
        <f>VLOOKUP(L1266,'Status Report'!B:W,21,0)</f>
        <v>16</v>
      </c>
      <c r="AG1266" s="63">
        <f>VLOOKUP(L1266,'Status Report'!B:W,22,0)</f>
        <v>17</v>
      </c>
      <c r="AH1266" s="22">
        <f t="shared" si="296"/>
        <v>0.10063999999999999</v>
      </c>
      <c r="AI1266" t="s">
        <v>990</v>
      </c>
      <c r="AK1266" s="63">
        <f>IFERROR(VLOOKUP(G1266,ASEAN!A:A,1,0),0)</f>
        <v>0</v>
      </c>
      <c r="AL1266" s="63">
        <f>IFERROR(VLOOKUP(D1266,'[3]customer specs'!$B$1:$D$65536,3,0),0)</f>
        <v>0</v>
      </c>
      <c r="AM1266" s="64">
        <f t="shared" si="297"/>
        <v>0</v>
      </c>
      <c r="AN1266" s="64">
        <f t="shared" si="298"/>
        <v>0</v>
      </c>
      <c r="AO1266" s="63"/>
      <c r="AP1266" s="63"/>
      <c r="AQ1266" s="63" t="str">
        <f t="shared" si="299"/>
        <v>no</v>
      </c>
      <c r="AR1266" s="20">
        <f t="shared" si="300"/>
        <v>646.26600000000008</v>
      </c>
      <c r="AS1266" s="63"/>
      <c r="AT1266" s="23">
        <f t="shared" si="305"/>
        <v>0.12</v>
      </c>
      <c r="AU1266" s="65">
        <f t="shared" si="301"/>
        <v>73.439318181818194</v>
      </c>
      <c r="AV1266" s="65"/>
      <c r="AW1266" s="65">
        <f t="shared" si="302"/>
        <v>734.39318181818192</v>
      </c>
      <c r="AX1266" s="65"/>
      <c r="AY1266" s="63">
        <f>VLOOKUP(L1266,'Status Report'!B:CF,81,0)</f>
        <v>0</v>
      </c>
      <c r="AZ1266" s="63" t="str">
        <f>VLOOKUP(L1266,'Status Report'!B:S,18,0)</f>
        <v>Ellina Smirnova</v>
      </c>
      <c r="BB1266" s="63">
        <f>VLOOKUP(L1266,'Status Report'!B:Z,25,0)</f>
        <v>10</v>
      </c>
      <c r="BC1266" s="63">
        <f t="shared" si="303"/>
        <v>100</v>
      </c>
      <c r="BF1266">
        <f>VLOOKUP(L1266,'Status Report'!B:CE,82,0)</f>
        <v>0</v>
      </c>
      <c r="BG1266">
        <f>VLOOKUP(L1266,'Status Report'!B:CF,83,0)</f>
        <v>0</v>
      </c>
      <c r="BH1266">
        <f>VLOOKUP(L1266,'Status Report'!B:CG,84,0)</f>
        <v>0</v>
      </c>
      <c r="BI1266" t="s">
        <v>926</v>
      </c>
      <c r="BJ1266" t="s">
        <v>795</v>
      </c>
      <c r="BM1266" s="67">
        <f t="shared" si="304"/>
        <v>421</v>
      </c>
    </row>
    <row r="1267" spans="1:65" x14ac:dyDescent="0.25">
      <c r="A1267" s="68" t="str">
        <f>VLOOKUP(L1267,'Status Report'!B:CB,79,0)</f>
        <v>Heineken UCL</v>
      </c>
      <c r="C1267">
        <v>20006108</v>
      </c>
      <c r="D1267">
        <v>3090666</v>
      </c>
      <c r="E1267" t="s">
        <v>919</v>
      </c>
      <c r="F1267" t="s">
        <v>920</v>
      </c>
      <c r="G1267" t="str">
        <f>VLOOKUP(D1267,'[2]sold to'!$A:$H,8,0)</f>
        <v>Canada</v>
      </c>
      <c r="H1267" t="str">
        <f>VLOOKUP(D1267,'[2]sold to'!$A:$I,9,0)</f>
        <v>AMERICAS</v>
      </c>
      <c r="K1267">
        <v>600</v>
      </c>
      <c r="L1267">
        <v>88026594</v>
      </c>
      <c r="M1267" t="s">
        <v>398</v>
      </c>
      <c r="N1267">
        <v>2</v>
      </c>
      <c r="P1267" t="str">
        <f>VLOOKUP(L1267,'Status Report'!B:AA,26,0)</f>
        <v>China</v>
      </c>
      <c r="Q1267" t="str">
        <f>VLOOKUP(L1267,'Status Report'!B:AB,27,0)</f>
        <v>Textiles-Clothing</v>
      </c>
      <c r="R1267">
        <f>VLOOKUP(L1267,'Status Report'!B:X,23,0)</f>
        <v>1000</v>
      </c>
      <c r="S1267" t="str">
        <f>VLOOKUP(L1267,'Status Report'!B:T,19,0)</f>
        <v>Asian Sourcing Link</v>
      </c>
      <c r="T1267" s="62">
        <f>VLOOKUP(L1267,'Status Report'!B:E,4,0)</f>
        <v>3</v>
      </c>
      <c r="U1267" s="19">
        <f>_xlfn.IFS(AI1267="Den Bosch",VLOOKUP(L1267,'Status Report'!B:AM,35,0),AI1267="Yantian",VLOOKUP(L1267,'Status Report'!B:AM,36,0),AI1267="",IF(H1267="Asia Pacific",VLOOKUP(L1267,'Status Report'!B:AM,36,0),VLOOKUP(L1267,'Status Report'!B:AM,35,0)),AI1267="Direct shipment",IF(H1267="Asia Pacific",VLOOKUP(L1267,'Status Report'!B:AM,36,0),VLOOKUP(L1267,'Status Report'!B:AM,35,0)))</f>
        <v>30.41</v>
      </c>
      <c r="V1267" s="20">
        <f t="shared" si="291"/>
        <v>60.82</v>
      </c>
      <c r="W1267" s="19">
        <f>_xlfn.IFS(AI1267="Den Bosch",VLOOKUP(L1267,'Status Report'!B:AM,37,0),AI1267="Yantian",VLOOKUP(L1267,'Status Report'!B:AM,38,0),AI1267="",IF(H1267="Asia Pacific",VLOOKUP(L1267,'Status Report'!B:AM,38,0),VLOOKUP(L1267,'Status Report'!B:AM,37,0)),AI1267="Direct shipment",IF(H1267="Asia Pacific",VLOOKUP(L1267,'Status Report'!B:AM,38,0),VLOOKUP(L1267,'Status Report'!B:AM,37,0)))</f>
        <v>26.82</v>
      </c>
      <c r="X1267" s="20">
        <f t="shared" si="292"/>
        <v>53.64</v>
      </c>
      <c r="Y1267" s="20">
        <f>_xlfn.IFS(AI1267="Den Bosch",VLOOKUP(L1267,'Status Report'!B:AO,39,0),AI1267="Yantian",VLOOKUP(L1267,'Status Report'!B:AO,40,0),AI1267="",IF(H1267="Asia Pacific",VLOOKUP(L1267,'Status Report'!B:AO,40,0),VLOOKUP(L1267,'Status Report'!B:AO,39,0)),AI1267="Direct shipment",IF(H1267="Asia Pacific",VLOOKUP(L1267,'Status Report'!B:AO,40,0),VLOOKUP(L1267,'Status Report'!B:AO,39,0)))</f>
        <v>0</v>
      </c>
      <c r="Z1267" s="20">
        <f t="shared" si="293"/>
        <v>0</v>
      </c>
      <c r="AA1267" s="20">
        <f t="shared" si="294"/>
        <v>53.64</v>
      </c>
      <c r="AB1267" s="21">
        <f>_xlfn.IFS(AI1267="Den Bosch",VLOOKUP(L1267,'Status Report'!B:AM,33,0),AI1267="Yantian",VLOOKUP(L1267,'Status Report'!B:AM,34,0),AI1267="",IF(H1267="Asia Pacific",VLOOKUP(L1267,'Status Report'!B:AM,34,0),VLOOKUP(L1267,'Status Report'!B:AM,33,0)),AI1267="Direct shipment",IF(H1267="Asia Pacific",VLOOKUP(L1267,'Status Report'!B:AM,34,0),VLOOKUP(L1267,'Status Report'!B:AM,33,0)))</f>
        <v>23.4</v>
      </c>
      <c r="AC1267" s="21">
        <f>VLOOKUP(L1267,'Status Report'!B:CE,82,0)</f>
        <v>0</v>
      </c>
      <c r="AD1267" s="21">
        <f t="shared" si="295"/>
        <v>23.4</v>
      </c>
      <c r="AE1267" s="63">
        <f>VLOOKUP(L1267,'Status Report'!B:W,20,0)</f>
        <v>47</v>
      </c>
      <c r="AF1267" s="63">
        <f>VLOOKUP(L1267,'Status Report'!B:W,21,0)</f>
        <v>38</v>
      </c>
      <c r="AG1267" s="63">
        <f>VLOOKUP(L1267,'Status Report'!B:W,22,0)</f>
        <v>2</v>
      </c>
      <c r="AH1267" s="22">
        <f t="shared" si="296"/>
        <v>7.1440000000000002E-3</v>
      </c>
      <c r="AI1267" t="s">
        <v>990</v>
      </c>
      <c r="AK1267" s="63">
        <f>IFERROR(VLOOKUP(G1267,ASEAN!A:A,1,0),0)</f>
        <v>0</v>
      </c>
      <c r="AL1267" s="63">
        <f>IFERROR(VLOOKUP(D1267,'[3]customer specs'!$B$1:$D$65536,3,0),0)</f>
        <v>0</v>
      </c>
      <c r="AM1267" s="64">
        <f t="shared" si="297"/>
        <v>7.18</v>
      </c>
      <c r="AN1267" s="64">
        <f t="shared" si="298"/>
        <v>0</v>
      </c>
      <c r="AO1267" s="63"/>
      <c r="AP1267" s="63"/>
      <c r="AQ1267" s="63" t="str">
        <f t="shared" si="299"/>
        <v>no</v>
      </c>
      <c r="AR1267" s="20">
        <f t="shared" si="300"/>
        <v>46.8</v>
      </c>
      <c r="AS1267" s="63"/>
      <c r="AT1267" s="23">
        <f t="shared" si="305"/>
        <v>0.12</v>
      </c>
      <c r="AU1267" s="65">
        <f t="shared" si="301"/>
        <v>26.59090909090909</v>
      </c>
      <c r="AV1267" s="65"/>
      <c r="AW1267" s="65">
        <f t="shared" si="302"/>
        <v>53.18181818181818</v>
      </c>
      <c r="AX1267" s="65"/>
      <c r="AY1267" s="63">
        <f>VLOOKUP(L1267,'Status Report'!B:CF,81,0)</f>
        <v>0</v>
      </c>
      <c r="AZ1267" s="63" t="str">
        <f>VLOOKUP(L1267,'Status Report'!B:S,18,0)</f>
        <v>Ellina Smirnova</v>
      </c>
      <c r="BB1267" s="63">
        <f>VLOOKUP(L1267,'Status Report'!B:Z,25,0)</f>
        <v>1</v>
      </c>
      <c r="BC1267" s="63">
        <f t="shared" si="303"/>
        <v>2</v>
      </c>
      <c r="BF1267">
        <f>VLOOKUP(L1267,'Status Report'!B:CE,82,0)</f>
        <v>0</v>
      </c>
      <c r="BG1267">
        <f>VLOOKUP(L1267,'Status Report'!B:CF,83,0)</f>
        <v>0</v>
      </c>
      <c r="BH1267">
        <f>VLOOKUP(L1267,'Status Report'!B:CG,84,0)</f>
        <v>0</v>
      </c>
      <c r="BI1267" t="s">
        <v>926</v>
      </c>
      <c r="BJ1267" t="s">
        <v>795</v>
      </c>
      <c r="BM1267" s="67">
        <f t="shared" si="304"/>
        <v>63</v>
      </c>
    </row>
    <row r="1268" spans="1:65" x14ac:dyDescent="0.25">
      <c r="A1268" s="68" t="str">
        <f>VLOOKUP(L1268,'Status Report'!B:CB,79,0)</f>
        <v>Heineken UCL</v>
      </c>
      <c r="C1268">
        <v>20006108</v>
      </c>
      <c r="D1268">
        <v>3090666</v>
      </c>
      <c r="E1268" t="s">
        <v>919</v>
      </c>
      <c r="F1268" t="s">
        <v>920</v>
      </c>
      <c r="G1268" t="str">
        <f>VLOOKUP(D1268,'[2]sold to'!$A:$H,8,0)</f>
        <v>Canada</v>
      </c>
      <c r="H1268" t="str">
        <f>VLOOKUP(D1268,'[2]sold to'!$A:$I,9,0)</f>
        <v>AMERICAS</v>
      </c>
      <c r="K1268">
        <v>610</v>
      </c>
      <c r="L1268">
        <v>88026523</v>
      </c>
      <c r="M1268" t="s">
        <v>340</v>
      </c>
      <c r="N1268">
        <v>10</v>
      </c>
      <c r="P1268" t="str">
        <f>VLOOKUP(L1268,'Status Report'!B:AA,26,0)</f>
        <v>Bangladesh</v>
      </c>
      <c r="Q1268" t="str">
        <f>VLOOKUP(L1268,'Status Report'!B:AB,27,0)</f>
        <v>Textiles-Clothing</v>
      </c>
      <c r="R1268">
        <f>VLOOKUP(L1268,'Status Report'!B:X,23,0)</f>
        <v>167</v>
      </c>
      <c r="S1268" t="str">
        <f>VLOOKUP(L1268,'Status Report'!B:T,19,0)</f>
        <v>Promocean The Netherlands BV</v>
      </c>
      <c r="T1268" s="62">
        <f>VLOOKUP(L1268,'Status Report'!B:E,4,0)</f>
        <v>3</v>
      </c>
      <c r="U1268" s="19">
        <f>_xlfn.IFS(AI1268="Den Bosch",VLOOKUP(L1268,'Status Report'!B:AM,35,0),AI1268="Yantian",VLOOKUP(L1268,'Status Report'!B:AM,36,0),AI1268="",IF(H1268="Asia Pacific",VLOOKUP(L1268,'Status Report'!B:AM,36,0),VLOOKUP(L1268,'Status Report'!B:AM,35,0)),AI1268="Direct shipment",IF(H1268="Asia Pacific",VLOOKUP(L1268,'Status Report'!B:AM,36,0),VLOOKUP(L1268,'Status Report'!B:AM,35,0)))</f>
        <v>29.700000000000003</v>
      </c>
      <c r="V1268" s="20">
        <f t="shared" si="291"/>
        <v>297</v>
      </c>
      <c r="W1268" s="19">
        <f>_xlfn.IFS(AI1268="Den Bosch",VLOOKUP(L1268,'Status Report'!B:AM,37,0),AI1268="Yantian",VLOOKUP(L1268,'Status Report'!B:AM,38,0),AI1268="",IF(H1268="Asia Pacific",VLOOKUP(L1268,'Status Report'!B:AM,38,0),VLOOKUP(L1268,'Status Report'!B:AM,37,0)),AI1268="Direct shipment",IF(H1268="Asia Pacific",VLOOKUP(L1268,'Status Report'!B:AM,38,0),VLOOKUP(L1268,'Status Report'!B:AM,37,0)))</f>
        <v>29.700000000000003</v>
      </c>
      <c r="X1268" s="20">
        <f t="shared" si="292"/>
        <v>297</v>
      </c>
      <c r="Y1268" s="20">
        <f>_xlfn.IFS(AI1268="Den Bosch",VLOOKUP(L1268,'Status Report'!B:AO,39,0),AI1268="Yantian",VLOOKUP(L1268,'Status Report'!B:AO,40,0),AI1268="",IF(H1268="Asia Pacific",VLOOKUP(L1268,'Status Report'!B:AO,40,0),VLOOKUP(L1268,'Status Report'!B:AO,39,0)),AI1268="Direct shipment",IF(H1268="Asia Pacific",VLOOKUP(L1268,'Status Report'!B:AO,40,0),VLOOKUP(L1268,'Status Report'!B:AO,39,0)))</f>
        <v>0</v>
      </c>
      <c r="Z1268" s="20">
        <f t="shared" si="293"/>
        <v>0</v>
      </c>
      <c r="AA1268" s="20">
        <f t="shared" si="294"/>
        <v>297</v>
      </c>
      <c r="AB1268" s="21">
        <f>_xlfn.IFS(AI1268="Den Bosch",VLOOKUP(L1268,'Status Report'!B:AM,33,0),AI1268="Yantian",VLOOKUP(L1268,'Status Report'!B:AM,34,0),AI1268="",IF(H1268="Asia Pacific",VLOOKUP(L1268,'Status Report'!B:AM,34,0),VLOOKUP(L1268,'Status Report'!B:AM,33,0)),AI1268="Direct shipment",IF(H1268="Asia Pacific",VLOOKUP(L1268,'Status Report'!B:AM,34,0),VLOOKUP(L1268,'Status Report'!B:AM,33,0)))</f>
        <v>25.515000000000001</v>
      </c>
      <c r="AC1268" s="21">
        <f>VLOOKUP(L1268,'Status Report'!B:CE,82,0)</f>
        <v>0</v>
      </c>
      <c r="AD1268" s="21">
        <f t="shared" si="295"/>
        <v>25.515000000000001</v>
      </c>
      <c r="AE1268" s="63">
        <f>VLOOKUP(L1268,'Status Report'!B:W,20,0)</f>
        <v>28</v>
      </c>
      <c r="AF1268" s="63">
        <f>VLOOKUP(L1268,'Status Report'!B:W,21,0)</f>
        <v>15</v>
      </c>
      <c r="AG1268" s="63">
        <f>VLOOKUP(L1268,'Status Report'!B:W,22,0)</f>
        <v>12</v>
      </c>
      <c r="AH1268" s="22">
        <f t="shared" si="296"/>
        <v>5.04E-2</v>
      </c>
      <c r="AI1268" t="s">
        <v>990</v>
      </c>
      <c r="AK1268" s="63">
        <f>IFERROR(VLOOKUP(G1268,ASEAN!A:A,1,0),0)</f>
        <v>0</v>
      </c>
      <c r="AL1268" s="63">
        <f>IFERROR(VLOOKUP(D1268,'[3]customer specs'!$B$1:$D$65536,3,0),0)</f>
        <v>0</v>
      </c>
      <c r="AM1268" s="64">
        <f t="shared" si="297"/>
        <v>0</v>
      </c>
      <c r="AN1268" s="64">
        <f t="shared" si="298"/>
        <v>0</v>
      </c>
      <c r="AO1268" s="63"/>
      <c r="AP1268" s="63"/>
      <c r="AQ1268" s="63" t="str">
        <f t="shared" si="299"/>
        <v>no</v>
      </c>
      <c r="AR1268" s="20">
        <f t="shared" si="300"/>
        <v>255.15</v>
      </c>
      <c r="AS1268" s="63"/>
      <c r="AT1268" s="23">
        <f t="shared" si="305"/>
        <v>0.12</v>
      </c>
      <c r="AU1268" s="65">
        <f t="shared" si="301"/>
        <v>28.994318181818183</v>
      </c>
      <c r="AV1268" s="65"/>
      <c r="AW1268" s="65">
        <f t="shared" si="302"/>
        <v>289.94318181818181</v>
      </c>
      <c r="AX1268" s="65"/>
      <c r="AY1268" s="63">
        <f>VLOOKUP(L1268,'Status Report'!B:CF,81,0)</f>
        <v>0</v>
      </c>
      <c r="AZ1268" s="63" t="str">
        <f>VLOOKUP(L1268,'Status Report'!B:S,18,0)</f>
        <v>Ellina Smirnova</v>
      </c>
      <c r="BB1268" s="63">
        <f>VLOOKUP(L1268,'Status Report'!B:Z,25,0)</f>
        <v>6</v>
      </c>
      <c r="BC1268" s="63">
        <f t="shared" si="303"/>
        <v>60</v>
      </c>
      <c r="BF1268">
        <f>VLOOKUP(L1268,'Status Report'!B:CE,82,0)</f>
        <v>0</v>
      </c>
      <c r="BG1268">
        <f>VLOOKUP(L1268,'Status Report'!B:CF,83,0)</f>
        <v>0</v>
      </c>
      <c r="BH1268">
        <f>VLOOKUP(L1268,'Status Report'!B:CG,84,0)</f>
        <v>0</v>
      </c>
      <c r="BI1268" t="s">
        <v>926</v>
      </c>
      <c r="BJ1268" t="s">
        <v>795</v>
      </c>
      <c r="BM1268" s="67">
        <f t="shared" si="304"/>
        <v>130</v>
      </c>
    </row>
    <row r="1269" spans="1:65" x14ac:dyDescent="0.25">
      <c r="A1269" s="68" t="str">
        <f>VLOOKUP(L1269,'Status Report'!B:CB,79,0)</f>
        <v>Heineken UCL</v>
      </c>
      <c r="C1269">
        <v>20006108</v>
      </c>
      <c r="D1269">
        <v>3090666</v>
      </c>
      <c r="E1269" t="s">
        <v>919</v>
      </c>
      <c r="F1269" t="s">
        <v>920</v>
      </c>
      <c r="G1269" t="str">
        <f>VLOOKUP(D1269,'[2]sold to'!$A:$H,8,0)</f>
        <v>Canada</v>
      </c>
      <c r="H1269" t="str">
        <f>VLOOKUP(D1269,'[2]sold to'!$A:$I,9,0)</f>
        <v>AMERICAS</v>
      </c>
      <c r="K1269">
        <v>620</v>
      </c>
      <c r="L1269">
        <v>88026524</v>
      </c>
      <c r="M1269" t="s">
        <v>341</v>
      </c>
      <c r="N1269">
        <v>20</v>
      </c>
      <c r="P1269" t="str">
        <f>VLOOKUP(L1269,'Status Report'!B:AA,26,0)</f>
        <v>Bangladesh</v>
      </c>
      <c r="Q1269" t="str">
        <f>VLOOKUP(L1269,'Status Report'!B:AB,27,0)</f>
        <v>Textiles-Clothing</v>
      </c>
      <c r="R1269">
        <f>VLOOKUP(L1269,'Status Report'!B:X,23,0)</f>
        <v>167</v>
      </c>
      <c r="S1269" t="str">
        <f>VLOOKUP(L1269,'Status Report'!B:T,19,0)</f>
        <v>Promocean The Netherlands BV</v>
      </c>
      <c r="T1269" s="62">
        <f>VLOOKUP(L1269,'Status Report'!B:E,4,0)</f>
        <v>3</v>
      </c>
      <c r="U1269" s="19">
        <f>_xlfn.IFS(AI1269="Den Bosch",VLOOKUP(L1269,'Status Report'!B:AM,35,0),AI1269="Yantian",VLOOKUP(L1269,'Status Report'!B:AM,36,0),AI1269="",IF(H1269="Asia Pacific",VLOOKUP(L1269,'Status Report'!B:AM,36,0),VLOOKUP(L1269,'Status Report'!B:AM,35,0)),AI1269="Direct shipment",IF(H1269="Asia Pacific",VLOOKUP(L1269,'Status Report'!B:AM,36,0),VLOOKUP(L1269,'Status Report'!B:AM,35,0)))</f>
        <v>29.700000000000003</v>
      </c>
      <c r="V1269" s="20">
        <f t="shared" si="291"/>
        <v>594</v>
      </c>
      <c r="W1269" s="19">
        <f>_xlfn.IFS(AI1269="Den Bosch",VLOOKUP(L1269,'Status Report'!B:AM,37,0),AI1269="Yantian",VLOOKUP(L1269,'Status Report'!B:AM,38,0),AI1269="",IF(H1269="Asia Pacific",VLOOKUP(L1269,'Status Report'!B:AM,38,0),VLOOKUP(L1269,'Status Report'!B:AM,37,0)),AI1269="Direct shipment",IF(H1269="Asia Pacific",VLOOKUP(L1269,'Status Report'!B:AM,38,0),VLOOKUP(L1269,'Status Report'!B:AM,37,0)))</f>
        <v>29.700000000000003</v>
      </c>
      <c r="X1269" s="20">
        <f t="shared" si="292"/>
        <v>594</v>
      </c>
      <c r="Y1269" s="20">
        <f>_xlfn.IFS(AI1269="Den Bosch",VLOOKUP(L1269,'Status Report'!B:AO,39,0),AI1269="Yantian",VLOOKUP(L1269,'Status Report'!B:AO,40,0),AI1269="",IF(H1269="Asia Pacific",VLOOKUP(L1269,'Status Report'!B:AO,40,0),VLOOKUP(L1269,'Status Report'!B:AO,39,0)),AI1269="Direct shipment",IF(H1269="Asia Pacific",VLOOKUP(L1269,'Status Report'!B:AO,40,0),VLOOKUP(L1269,'Status Report'!B:AO,39,0)))</f>
        <v>0</v>
      </c>
      <c r="Z1269" s="20">
        <f t="shared" si="293"/>
        <v>0</v>
      </c>
      <c r="AA1269" s="20">
        <f t="shared" si="294"/>
        <v>594</v>
      </c>
      <c r="AB1269" s="21">
        <f>_xlfn.IFS(AI1269="Den Bosch",VLOOKUP(L1269,'Status Report'!B:AM,33,0),AI1269="Yantian",VLOOKUP(L1269,'Status Report'!B:AM,34,0),AI1269="",IF(H1269="Asia Pacific",VLOOKUP(L1269,'Status Report'!B:AM,34,0),VLOOKUP(L1269,'Status Report'!B:AM,33,0)),AI1269="Direct shipment",IF(H1269="Asia Pacific",VLOOKUP(L1269,'Status Report'!B:AM,34,0),VLOOKUP(L1269,'Status Report'!B:AM,33,0)))</f>
        <v>25.515000000000001</v>
      </c>
      <c r="AC1269" s="21">
        <f>VLOOKUP(L1269,'Status Report'!B:CE,82,0)</f>
        <v>0</v>
      </c>
      <c r="AD1269" s="21">
        <f t="shared" si="295"/>
        <v>25.515000000000001</v>
      </c>
      <c r="AE1269" s="63">
        <f>VLOOKUP(L1269,'Status Report'!B:W,20,0)</f>
        <v>28</v>
      </c>
      <c r="AF1269" s="63">
        <f>VLOOKUP(L1269,'Status Report'!B:W,21,0)</f>
        <v>15</v>
      </c>
      <c r="AG1269" s="63">
        <f>VLOOKUP(L1269,'Status Report'!B:W,22,0)</f>
        <v>12</v>
      </c>
      <c r="AH1269" s="22">
        <f t="shared" si="296"/>
        <v>0.1008</v>
      </c>
      <c r="AI1269" t="s">
        <v>990</v>
      </c>
      <c r="AK1269" s="63">
        <f>IFERROR(VLOOKUP(G1269,ASEAN!A:A,1,0),0)</f>
        <v>0</v>
      </c>
      <c r="AL1269" s="63">
        <f>IFERROR(VLOOKUP(D1269,'[3]customer specs'!$B$1:$D$65536,3,0),0)</f>
        <v>0</v>
      </c>
      <c r="AM1269" s="64">
        <f t="shared" si="297"/>
        <v>0</v>
      </c>
      <c r="AN1269" s="64">
        <f t="shared" si="298"/>
        <v>0</v>
      </c>
      <c r="AO1269" s="63"/>
      <c r="AP1269" s="63"/>
      <c r="AQ1269" s="63" t="str">
        <f t="shared" si="299"/>
        <v>no</v>
      </c>
      <c r="AR1269" s="20">
        <f t="shared" si="300"/>
        <v>510.3</v>
      </c>
      <c r="AS1269" s="63"/>
      <c r="AT1269" s="23">
        <f t="shared" si="305"/>
        <v>0.12</v>
      </c>
      <c r="AU1269" s="65">
        <f t="shared" si="301"/>
        <v>28.994318181818183</v>
      </c>
      <c r="AV1269" s="65"/>
      <c r="AW1269" s="65">
        <f t="shared" si="302"/>
        <v>579.88636363636363</v>
      </c>
      <c r="AX1269" s="65"/>
      <c r="AY1269" s="63">
        <f>VLOOKUP(L1269,'Status Report'!B:CF,81,0)</f>
        <v>0</v>
      </c>
      <c r="AZ1269" s="63" t="str">
        <f>VLOOKUP(L1269,'Status Report'!B:S,18,0)</f>
        <v>Ellina Smirnova</v>
      </c>
      <c r="BB1269" s="63">
        <f>VLOOKUP(L1269,'Status Report'!B:Z,25,0)</f>
        <v>6</v>
      </c>
      <c r="BC1269" s="63">
        <f t="shared" si="303"/>
        <v>120</v>
      </c>
      <c r="BF1269">
        <f>VLOOKUP(L1269,'Status Report'!B:CE,82,0)</f>
        <v>0</v>
      </c>
      <c r="BG1269">
        <f>VLOOKUP(L1269,'Status Report'!B:CF,83,0)</f>
        <v>0</v>
      </c>
      <c r="BH1269">
        <f>VLOOKUP(L1269,'Status Report'!B:CG,84,0)</f>
        <v>0</v>
      </c>
      <c r="BI1269" t="s">
        <v>926</v>
      </c>
      <c r="BJ1269" t="s">
        <v>795</v>
      </c>
      <c r="BM1269" s="67">
        <f t="shared" si="304"/>
        <v>133</v>
      </c>
    </row>
    <row r="1270" spans="1:65" x14ac:dyDescent="0.25">
      <c r="A1270" s="68" t="str">
        <f>VLOOKUP(L1270,'Status Report'!B:CB,79,0)</f>
        <v>Heineken UCL</v>
      </c>
      <c r="C1270">
        <v>20006108</v>
      </c>
      <c r="D1270">
        <v>3090666</v>
      </c>
      <c r="E1270" t="s">
        <v>919</v>
      </c>
      <c r="F1270" t="s">
        <v>920</v>
      </c>
      <c r="G1270" t="str">
        <f>VLOOKUP(D1270,'[2]sold to'!$A:$H,8,0)</f>
        <v>Canada</v>
      </c>
      <c r="H1270" t="str">
        <f>VLOOKUP(D1270,'[2]sold to'!$A:$I,9,0)</f>
        <v>AMERICAS</v>
      </c>
      <c r="K1270">
        <v>630</v>
      </c>
      <c r="L1270">
        <v>88026525</v>
      </c>
      <c r="M1270" t="s">
        <v>342</v>
      </c>
      <c r="N1270">
        <v>20</v>
      </c>
      <c r="P1270" t="str">
        <f>VLOOKUP(L1270,'Status Report'!B:AA,26,0)</f>
        <v>Bangladesh</v>
      </c>
      <c r="Q1270" t="str">
        <f>VLOOKUP(L1270,'Status Report'!B:AB,27,0)</f>
        <v>Textiles-Clothing</v>
      </c>
      <c r="R1270">
        <f>VLOOKUP(L1270,'Status Report'!B:X,23,0)</f>
        <v>167</v>
      </c>
      <c r="S1270" t="str">
        <f>VLOOKUP(L1270,'Status Report'!B:T,19,0)</f>
        <v>Promocean The Netherlands BV</v>
      </c>
      <c r="T1270" s="62">
        <f>VLOOKUP(L1270,'Status Report'!B:E,4,0)</f>
        <v>3</v>
      </c>
      <c r="U1270" s="19">
        <f>_xlfn.IFS(AI1270="Den Bosch",VLOOKUP(L1270,'Status Report'!B:AM,35,0),AI1270="Yantian",VLOOKUP(L1270,'Status Report'!B:AM,36,0),AI1270="",IF(H1270="Asia Pacific",VLOOKUP(L1270,'Status Report'!B:AM,36,0),VLOOKUP(L1270,'Status Report'!B:AM,35,0)),AI1270="Direct shipment",IF(H1270="Asia Pacific",VLOOKUP(L1270,'Status Report'!B:AM,36,0),VLOOKUP(L1270,'Status Report'!B:AM,35,0)))</f>
        <v>29.700000000000003</v>
      </c>
      <c r="V1270" s="20">
        <f t="shared" si="291"/>
        <v>594</v>
      </c>
      <c r="W1270" s="19">
        <f>_xlfn.IFS(AI1270="Den Bosch",VLOOKUP(L1270,'Status Report'!B:AM,37,0),AI1270="Yantian",VLOOKUP(L1270,'Status Report'!B:AM,38,0),AI1270="",IF(H1270="Asia Pacific",VLOOKUP(L1270,'Status Report'!B:AM,38,0),VLOOKUP(L1270,'Status Report'!B:AM,37,0)),AI1270="Direct shipment",IF(H1270="Asia Pacific",VLOOKUP(L1270,'Status Report'!B:AM,38,0),VLOOKUP(L1270,'Status Report'!B:AM,37,0)))</f>
        <v>29.700000000000003</v>
      </c>
      <c r="X1270" s="20">
        <f t="shared" si="292"/>
        <v>594</v>
      </c>
      <c r="Y1270" s="20">
        <f>_xlfn.IFS(AI1270="Den Bosch",VLOOKUP(L1270,'Status Report'!B:AO,39,0),AI1270="Yantian",VLOOKUP(L1270,'Status Report'!B:AO,40,0),AI1270="",IF(H1270="Asia Pacific",VLOOKUP(L1270,'Status Report'!B:AO,40,0),VLOOKUP(L1270,'Status Report'!B:AO,39,0)),AI1270="Direct shipment",IF(H1270="Asia Pacific",VLOOKUP(L1270,'Status Report'!B:AO,40,0),VLOOKUP(L1270,'Status Report'!B:AO,39,0)))</f>
        <v>0</v>
      </c>
      <c r="Z1270" s="20">
        <f t="shared" si="293"/>
        <v>0</v>
      </c>
      <c r="AA1270" s="20">
        <f t="shared" si="294"/>
        <v>594</v>
      </c>
      <c r="AB1270" s="21">
        <f>_xlfn.IFS(AI1270="Den Bosch",VLOOKUP(L1270,'Status Report'!B:AM,33,0),AI1270="Yantian",VLOOKUP(L1270,'Status Report'!B:AM,34,0),AI1270="",IF(H1270="Asia Pacific",VLOOKUP(L1270,'Status Report'!B:AM,34,0),VLOOKUP(L1270,'Status Report'!B:AM,33,0)),AI1270="Direct shipment",IF(H1270="Asia Pacific",VLOOKUP(L1270,'Status Report'!B:AM,34,0),VLOOKUP(L1270,'Status Report'!B:AM,33,0)))</f>
        <v>25.515000000000001</v>
      </c>
      <c r="AC1270" s="21">
        <f>VLOOKUP(L1270,'Status Report'!B:CE,82,0)</f>
        <v>0</v>
      </c>
      <c r="AD1270" s="21">
        <f t="shared" si="295"/>
        <v>25.515000000000001</v>
      </c>
      <c r="AE1270" s="63">
        <f>VLOOKUP(L1270,'Status Report'!B:W,20,0)</f>
        <v>28</v>
      </c>
      <c r="AF1270" s="63">
        <f>VLOOKUP(L1270,'Status Report'!B:W,21,0)</f>
        <v>15</v>
      </c>
      <c r="AG1270" s="63">
        <f>VLOOKUP(L1270,'Status Report'!B:W,22,0)</f>
        <v>12</v>
      </c>
      <c r="AH1270" s="22">
        <f t="shared" si="296"/>
        <v>0.1008</v>
      </c>
      <c r="AI1270" t="s">
        <v>990</v>
      </c>
      <c r="AK1270" s="63">
        <f>IFERROR(VLOOKUP(G1270,ASEAN!A:A,1,0),0)</f>
        <v>0</v>
      </c>
      <c r="AL1270" s="63">
        <f>IFERROR(VLOOKUP(D1270,'[3]customer specs'!$B$1:$D$65536,3,0),0)</f>
        <v>0</v>
      </c>
      <c r="AM1270" s="64">
        <f t="shared" si="297"/>
        <v>0</v>
      </c>
      <c r="AN1270" s="64">
        <f t="shared" si="298"/>
        <v>0</v>
      </c>
      <c r="AO1270" s="63"/>
      <c r="AP1270" s="63"/>
      <c r="AQ1270" s="63" t="str">
        <f t="shared" si="299"/>
        <v>no</v>
      </c>
      <c r="AR1270" s="20">
        <f t="shared" si="300"/>
        <v>510.3</v>
      </c>
      <c r="AS1270" s="63"/>
      <c r="AT1270" s="23">
        <f t="shared" si="305"/>
        <v>0.12</v>
      </c>
      <c r="AU1270" s="65">
        <f t="shared" si="301"/>
        <v>28.994318181818183</v>
      </c>
      <c r="AV1270" s="65"/>
      <c r="AW1270" s="65">
        <f t="shared" si="302"/>
        <v>579.88636363636363</v>
      </c>
      <c r="AX1270" s="65"/>
      <c r="AY1270" s="63">
        <f>VLOOKUP(L1270,'Status Report'!B:CF,81,0)</f>
        <v>0</v>
      </c>
      <c r="AZ1270" s="63" t="str">
        <f>VLOOKUP(L1270,'Status Report'!B:S,18,0)</f>
        <v>Ellina Smirnova</v>
      </c>
      <c r="BB1270" s="63">
        <f>VLOOKUP(L1270,'Status Report'!B:Z,25,0)</f>
        <v>6</v>
      </c>
      <c r="BC1270" s="63">
        <f t="shared" si="303"/>
        <v>120</v>
      </c>
      <c r="BF1270">
        <f>VLOOKUP(L1270,'Status Report'!B:CE,82,0)</f>
        <v>0</v>
      </c>
      <c r="BG1270">
        <f>VLOOKUP(L1270,'Status Report'!B:CF,83,0)</f>
        <v>0</v>
      </c>
      <c r="BH1270">
        <f>VLOOKUP(L1270,'Status Report'!B:CG,84,0)</f>
        <v>0</v>
      </c>
      <c r="BI1270" t="s">
        <v>926</v>
      </c>
      <c r="BJ1270" t="s">
        <v>795</v>
      </c>
      <c r="BM1270" s="67">
        <f t="shared" si="304"/>
        <v>57</v>
      </c>
    </row>
    <row r="1271" spans="1:65" x14ac:dyDescent="0.25">
      <c r="A1271" s="68" t="str">
        <f>VLOOKUP(L1271,'Status Report'!B:CB,79,0)</f>
        <v>Heineken</v>
      </c>
      <c r="C1271">
        <v>20006108</v>
      </c>
      <c r="D1271">
        <v>3090666</v>
      </c>
      <c r="E1271" t="s">
        <v>919</v>
      </c>
      <c r="F1271" t="s">
        <v>920</v>
      </c>
      <c r="G1271" t="str">
        <f>VLOOKUP(D1271,'[2]sold to'!$A:$H,8,0)</f>
        <v>Canada</v>
      </c>
      <c r="H1271" t="str">
        <f>VLOOKUP(D1271,'[2]sold to'!$A:$I,9,0)</f>
        <v>AMERICAS</v>
      </c>
      <c r="K1271">
        <v>640</v>
      </c>
      <c r="L1271">
        <v>88027285</v>
      </c>
      <c r="M1271" t="s">
        <v>415</v>
      </c>
      <c r="N1271">
        <v>10</v>
      </c>
      <c r="P1271" t="str">
        <f>VLOOKUP(L1271,'Status Report'!B:AA,26,0)</f>
        <v>Germany</v>
      </c>
      <c r="Q1271" t="str">
        <f>VLOOKUP(L1271,'Status Report'!B:AB,27,0)</f>
        <v>Glassware</v>
      </c>
      <c r="R1271">
        <f>VLOOKUP(L1271,'Status Report'!B:X,23,0)</f>
        <v>2500</v>
      </c>
      <c r="S1271" t="str">
        <f>VLOOKUP(L1271,'Status Report'!B:T,19,0)</f>
        <v>Ritzenhoff Bv</v>
      </c>
      <c r="T1271" s="62">
        <f>VLOOKUP(L1271,'Status Report'!B:E,4,0)</f>
        <v>1</v>
      </c>
      <c r="U1271" s="19">
        <f>_xlfn.IFS(AI1271="Den Bosch",VLOOKUP(L1271,'Status Report'!B:AM,35,0),AI1271="Yantian",VLOOKUP(L1271,'Status Report'!B:AM,36,0),AI1271="",IF(H1271="Asia Pacific",VLOOKUP(L1271,'Status Report'!B:AM,36,0),VLOOKUP(L1271,'Status Report'!B:AM,35,0)),AI1271="Direct shipment",IF(H1271="Asia Pacific",VLOOKUP(L1271,'Status Report'!B:AM,36,0),VLOOKUP(L1271,'Status Report'!B:AM,35,0)))</f>
        <v>11.7</v>
      </c>
      <c r="V1271" s="20">
        <f t="shared" si="291"/>
        <v>117</v>
      </c>
      <c r="W1271" s="19">
        <f>_xlfn.IFS(AI1271="Den Bosch",VLOOKUP(L1271,'Status Report'!B:AM,37,0),AI1271="Yantian",VLOOKUP(L1271,'Status Report'!B:AM,38,0),AI1271="",IF(H1271="Asia Pacific",VLOOKUP(L1271,'Status Report'!B:AM,38,0),VLOOKUP(L1271,'Status Report'!B:AM,37,0)),AI1271="Direct shipment",IF(H1271="Asia Pacific",VLOOKUP(L1271,'Status Report'!B:AM,38,0),VLOOKUP(L1271,'Status Report'!B:AM,37,0)))</f>
        <v>0</v>
      </c>
      <c r="X1271" s="20">
        <f t="shared" si="292"/>
        <v>0</v>
      </c>
      <c r="Y1271" s="20">
        <f>_xlfn.IFS(AI1271="Den Bosch",VLOOKUP(L1271,'Status Report'!B:AO,39,0),AI1271="Yantian",VLOOKUP(L1271,'Status Report'!B:AO,40,0),AI1271="",IF(H1271="Asia Pacific",VLOOKUP(L1271,'Status Report'!B:AO,40,0),VLOOKUP(L1271,'Status Report'!B:AO,39,0)),AI1271="Direct shipment",IF(H1271="Asia Pacific",VLOOKUP(L1271,'Status Report'!B:AO,40,0),VLOOKUP(L1271,'Status Report'!B:AO,39,0)))</f>
        <v>0</v>
      </c>
      <c r="Z1271" s="20">
        <f t="shared" si="293"/>
        <v>0</v>
      </c>
      <c r="AA1271" s="20">
        <f t="shared" si="294"/>
        <v>0</v>
      </c>
      <c r="AB1271" s="21">
        <f>_xlfn.IFS(AI1271="Den Bosch",VLOOKUP(L1271,'Status Report'!B:AM,33,0),AI1271="Yantian",VLOOKUP(L1271,'Status Report'!B:AM,34,0),AI1271="",IF(H1271="Asia Pacific",VLOOKUP(L1271,'Status Report'!B:AM,34,0),VLOOKUP(L1271,'Status Report'!B:AM,33,0)),AI1271="Direct shipment",IF(H1271="Asia Pacific",VLOOKUP(L1271,'Status Report'!B:AM,34,0),VLOOKUP(L1271,'Status Report'!B:AM,33,0)))</f>
        <v>0</v>
      </c>
      <c r="AC1271" s="21">
        <f>VLOOKUP(L1271,'Status Report'!B:CE,82,0)</f>
        <v>0</v>
      </c>
      <c r="AD1271" s="21">
        <f t="shared" si="295"/>
        <v>0</v>
      </c>
      <c r="AE1271" s="63">
        <f>VLOOKUP(L1271,'Status Report'!B:W,20,0)</f>
        <v>23.4</v>
      </c>
      <c r="AF1271" s="63">
        <f>VLOOKUP(L1271,'Status Report'!B:W,21,0)</f>
        <v>15.9</v>
      </c>
      <c r="AG1271" s="63">
        <f>VLOOKUP(L1271,'Status Report'!B:W,22,0)</f>
        <v>20.3</v>
      </c>
      <c r="AH1271" s="22">
        <f t="shared" si="296"/>
        <v>7.5528180000000014E-2</v>
      </c>
      <c r="AK1271" s="63">
        <f>IFERROR(VLOOKUP(G1271,ASEAN!A:A,1,0),0)</f>
        <v>0</v>
      </c>
      <c r="AL1271" s="63">
        <f>IFERROR(VLOOKUP(D1271,'[3]customer specs'!$B$1:$D$65536,3,0),0)</f>
        <v>0</v>
      </c>
      <c r="AM1271" s="64">
        <f t="shared" si="297"/>
        <v>117</v>
      </c>
      <c r="AN1271" s="64">
        <f t="shared" si="298"/>
        <v>0</v>
      </c>
      <c r="AO1271" s="63"/>
      <c r="AP1271" s="63"/>
      <c r="AQ1271" s="63" t="str">
        <f t="shared" si="299"/>
        <v>no</v>
      </c>
      <c r="AR1271" s="20">
        <f t="shared" si="300"/>
        <v>0</v>
      </c>
      <c r="AS1271" s="63"/>
      <c r="AT1271" s="23">
        <f t="shared" si="305"/>
        <v>0.12</v>
      </c>
      <c r="AU1271" s="65">
        <f t="shared" si="301"/>
        <v>0</v>
      </c>
      <c r="AV1271" s="65"/>
      <c r="AW1271" s="65">
        <f t="shared" si="302"/>
        <v>0</v>
      </c>
      <c r="AX1271" s="65"/>
      <c r="AY1271" s="63">
        <f>VLOOKUP(L1271,'Status Report'!B:CF,81,0)</f>
        <v>0</v>
      </c>
      <c r="AZ1271" s="63" t="str">
        <f>VLOOKUP(L1271,'Status Report'!B:S,18,0)</f>
        <v>Ludmilla Zarybnicka</v>
      </c>
      <c r="BB1271" s="63">
        <f>VLOOKUP(L1271,'Status Report'!B:Z,25,0)</f>
        <v>6</v>
      </c>
      <c r="BC1271" s="63">
        <f t="shared" si="303"/>
        <v>60</v>
      </c>
      <c r="BF1271">
        <f>VLOOKUP(L1271,'Status Report'!B:CE,82,0)</f>
        <v>0</v>
      </c>
      <c r="BG1271">
        <f>VLOOKUP(L1271,'Status Report'!B:CF,83,0)</f>
        <v>0</v>
      </c>
      <c r="BH1271">
        <f>VLOOKUP(L1271,'Status Report'!B:CG,84,0)</f>
        <v>0</v>
      </c>
      <c r="BI1271" t="s">
        <v>926</v>
      </c>
      <c r="BJ1271" t="s">
        <v>795</v>
      </c>
      <c r="BM1271" s="67">
        <f t="shared" si="304"/>
        <v>10</v>
      </c>
    </row>
    <row r="1272" spans="1:65" x14ac:dyDescent="0.25">
      <c r="A1272" s="68" t="str">
        <f>VLOOKUP(L1272,'Status Report'!B:CB,79,0)</f>
        <v>Heineken - 0.0</v>
      </c>
      <c r="C1272">
        <v>20006108</v>
      </c>
      <c r="D1272">
        <v>3090666</v>
      </c>
      <c r="E1272" t="s">
        <v>919</v>
      </c>
      <c r="F1272" t="s">
        <v>920</v>
      </c>
      <c r="G1272" t="str">
        <f>VLOOKUP(D1272,'[2]sold to'!$A:$H,8,0)</f>
        <v>Canada</v>
      </c>
      <c r="H1272" t="str">
        <f>VLOOKUP(D1272,'[2]sold to'!$A:$I,9,0)</f>
        <v>AMERICAS</v>
      </c>
      <c r="K1272">
        <v>650</v>
      </c>
      <c r="L1272">
        <v>88027331</v>
      </c>
      <c r="M1272" t="s">
        <v>927</v>
      </c>
      <c r="N1272">
        <v>25</v>
      </c>
      <c r="P1272" t="str">
        <f>VLOOKUP(L1272,'Status Report'!B:AA,26,0)</f>
        <v>China</v>
      </c>
      <c r="Q1272" t="str">
        <f>VLOOKUP(L1272,'Status Report'!B:AB,27,0)</f>
        <v>Indoor signs</v>
      </c>
      <c r="R1272">
        <f>VLOOKUP(L1272,'Status Report'!B:X,23,0)</f>
        <v>334</v>
      </c>
      <c r="S1272" t="str">
        <f>VLOOKUP(L1272,'Status Report'!B:T,19,0)</f>
        <v>Miles Promocean</v>
      </c>
      <c r="T1272" s="62">
        <f>VLOOKUP(L1272,'Status Report'!B:E,4,0)</f>
        <v>1</v>
      </c>
      <c r="U1272" s="19">
        <f>_xlfn.IFS(AI1272="Den Bosch",VLOOKUP(L1272,'Status Report'!B:AM,35,0),AI1272="Yantian",VLOOKUP(L1272,'Status Report'!B:AM,36,0),AI1272="",IF(H1272="Asia Pacific",VLOOKUP(L1272,'Status Report'!B:AM,36,0),VLOOKUP(L1272,'Status Report'!B:AM,35,0)),AI1272="Direct shipment",IF(H1272="Asia Pacific",VLOOKUP(L1272,'Status Report'!B:AM,36,0),VLOOKUP(L1272,'Status Report'!B:AM,35,0)))</f>
        <v>25.68</v>
      </c>
      <c r="V1272" s="20">
        <f t="shared" si="291"/>
        <v>642</v>
      </c>
      <c r="W1272" s="19">
        <f>_xlfn.IFS(AI1272="Den Bosch",VLOOKUP(L1272,'Status Report'!B:AM,37,0),AI1272="Yantian",VLOOKUP(L1272,'Status Report'!B:AM,38,0),AI1272="",IF(H1272="Asia Pacific",VLOOKUP(L1272,'Status Report'!B:AM,38,0),VLOOKUP(L1272,'Status Report'!B:AM,37,0)),AI1272="Direct shipment",IF(H1272="Asia Pacific",VLOOKUP(L1272,'Status Report'!B:AM,38,0),VLOOKUP(L1272,'Status Report'!B:AM,37,0)))</f>
        <v>25.68</v>
      </c>
      <c r="X1272" s="20">
        <f t="shared" si="292"/>
        <v>642</v>
      </c>
      <c r="Y1272" s="20">
        <f>_xlfn.IFS(AI1272="Den Bosch",VLOOKUP(L1272,'Status Report'!B:AO,39,0),AI1272="Yantian",VLOOKUP(L1272,'Status Report'!B:AO,40,0),AI1272="",IF(H1272="Asia Pacific",VLOOKUP(L1272,'Status Report'!B:AO,40,0),VLOOKUP(L1272,'Status Report'!B:AO,39,0)),AI1272="Direct shipment",IF(H1272="Asia Pacific",VLOOKUP(L1272,'Status Report'!B:AO,40,0),VLOOKUP(L1272,'Status Report'!B:AO,39,0)))</f>
        <v>0</v>
      </c>
      <c r="Z1272" s="20">
        <f t="shared" si="293"/>
        <v>0</v>
      </c>
      <c r="AA1272" s="20">
        <f t="shared" si="294"/>
        <v>642</v>
      </c>
      <c r="AB1272" s="21">
        <f>_xlfn.IFS(AI1272="Den Bosch",VLOOKUP(L1272,'Status Report'!B:AM,33,0),AI1272="Yantian",VLOOKUP(L1272,'Status Report'!B:AM,34,0),AI1272="",IF(H1272="Asia Pacific",VLOOKUP(L1272,'Status Report'!B:AM,34,0),VLOOKUP(L1272,'Status Report'!B:AM,33,0)),AI1272="Direct shipment",IF(H1272="Asia Pacific",VLOOKUP(L1272,'Status Report'!B:AM,34,0),VLOOKUP(L1272,'Status Report'!B:AM,33,0)))</f>
        <v>22.207200000000004</v>
      </c>
      <c r="AC1272" s="21">
        <f>VLOOKUP(L1272,'Status Report'!B:CE,82,0)</f>
        <v>0</v>
      </c>
      <c r="AD1272" s="21">
        <f t="shared" si="295"/>
        <v>22.207200000000004</v>
      </c>
      <c r="AE1272" s="63">
        <f>VLOOKUP(L1272,'Status Report'!B:W,20,0)</f>
        <v>62</v>
      </c>
      <c r="AF1272" s="63">
        <f>VLOOKUP(L1272,'Status Report'!B:W,21,0)</f>
        <v>4</v>
      </c>
      <c r="AG1272" s="63">
        <f>VLOOKUP(L1272,'Status Report'!B:W,22,0)</f>
        <v>49</v>
      </c>
      <c r="AH1272" s="22">
        <f t="shared" si="296"/>
        <v>0.30380000000000001</v>
      </c>
      <c r="AK1272" s="63">
        <f>IFERROR(VLOOKUP(G1272,ASEAN!A:A,1,0),0)</f>
        <v>0</v>
      </c>
      <c r="AL1272" s="63">
        <f>IFERROR(VLOOKUP(D1272,'[3]customer specs'!$B$1:$D$65536,3,0),0)</f>
        <v>0</v>
      </c>
      <c r="AM1272" s="64">
        <f t="shared" si="297"/>
        <v>0</v>
      </c>
      <c r="AN1272" s="64">
        <f t="shared" si="298"/>
        <v>0</v>
      </c>
      <c r="AO1272" s="63"/>
      <c r="AP1272" s="63"/>
      <c r="AQ1272" s="63" t="str">
        <f t="shared" si="299"/>
        <v>no</v>
      </c>
      <c r="AR1272" s="20">
        <f t="shared" si="300"/>
        <v>555.18000000000006</v>
      </c>
      <c r="AS1272" s="63"/>
      <c r="AT1272" s="23">
        <f t="shared" si="305"/>
        <v>0.12</v>
      </c>
      <c r="AU1272" s="65">
        <f t="shared" si="301"/>
        <v>25.235454545454548</v>
      </c>
      <c r="AV1272" s="65"/>
      <c r="AW1272" s="65">
        <f t="shared" si="302"/>
        <v>630.88636363636374</v>
      </c>
      <c r="AX1272" s="65"/>
      <c r="AY1272" s="63">
        <f>VLOOKUP(L1272,'Status Report'!B:CF,81,0)</f>
        <v>0</v>
      </c>
      <c r="AZ1272" s="63" t="str">
        <f>VLOOKUP(L1272,'Status Report'!B:S,18,0)</f>
        <v xml:space="preserve">Konstantinos Zoupanos </v>
      </c>
      <c r="BB1272" s="63">
        <f>VLOOKUP(L1272,'Status Report'!B:Z,25,0)</f>
        <v>3</v>
      </c>
      <c r="BC1272" s="63">
        <f t="shared" si="303"/>
        <v>75</v>
      </c>
      <c r="BF1272">
        <f>VLOOKUP(L1272,'Status Report'!B:CE,82,0)</f>
        <v>0</v>
      </c>
      <c r="BG1272">
        <f>VLOOKUP(L1272,'Status Report'!B:CF,83,0)</f>
        <v>0</v>
      </c>
      <c r="BH1272">
        <f>VLOOKUP(L1272,'Status Report'!B:CG,84,0)</f>
        <v>0</v>
      </c>
      <c r="BI1272" t="s">
        <v>926</v>
      </c>
      <c r="BJ1272" t="s">
        <v>795</v>
      </c>
      <c r="BM1272" s="67">
        <f t="shared" si="304"/>
        <v>25</v>
      </c>
    </row>
    <row r="1273" spans="1:65" x14ac:dyDescent="0.25">
      <c r="A1273" s="68" t="str">
        <f>VLOOKUP(L1273,'Status Report'!B:CB,79,0)</f>
        <v>Heineken - F1</v>
      </c>
      <c r="C1273">
        <v>20006108</v>
      </c>
      <c r="D1273">
        <v>3090666</v>
      </c>
      <c r="E1273" t="s">
        <v>919</v>
      </c>
      <c r="F1273" t="s">
        <v>920</v>
      </c>
      <c r="G1273" t="str">
        <f>VLOOKUP(D1273,'[2]sold to'!$A:$H,8,0)</f>
        <v>Canada</v>
      </c>
      <c r="H1273" t="str">
        <f>VLOOKUP(D1273,'[2]sold to'!$A:$I,9,0)</f>
        <v>AMERICAS</v>
      </c>
      <c r="K1273">
        <v>660</v>
      </c>
      <c r="L1273">
        <v>88027349</v>
      </c>
      <c r="M1273" t="s">
        <v>550</v>
      </c>
      <c r="N1273">
        <v>2</v>
      </c>
      <c r="P1273" t="str">
        <f>VLOOKUP(L1273,'Status Report'!B:AA,26,0)</f>
        <v>China</v>
      </c>
      <c r="Q1273" t="str">
        <f>VLOOKUP(L1273,'Status Report'!B:AB,27,0)</f>
        <v>Premiums</v>
      </c>
      <c r="R1273">
        <f>VLOOKUP(L1273,'Status Report'!B:X,23,0)</f>
        <v>200</v>
      </c>
      <c r="S1273" t="str">
        <f>VLOOKUP(L1273,'Status Report'!B:T,19,0)</f>
        <v>Promocean The Netherlands BV</v>
      </c>
      <c r="T1273" s="62">
        <f>VLOOKUP(L1273,'Status Report'!B:E,4,0)</f>
        <v>3</v>
      </c>
      <c r="U1273" s="19">
        <f>_xlfn.IFS(AI1273="Den Bosch",VLOOKUP(L1273,'Status Report'!B:AM,35,0),AI1273="Yantian",VLOOKUP(L1273,'Status Report'!B:AM,36,0),AI1273="",IF(H1273="Asia Pacific",VLOOKUP(L1273,'Status Report'!B:AM,36,0),VLOOKUP(L1273,'Status Report'!B:AM,35,0)),AI1273="Direct shipment",IF(H1273="Asia Pacific",VLOOKUP(L1273,'Status Report'!B:AM,36,0),VLOOKUP(L1273,'Status Report'!B:AM,35,0)))</f>
        <v>83.149999999999991</v>
      </c>
      <c r="V1273" s="20">
        <f t="shared" si="291"/>
        <v>166.29999999999998</v>
      </c>
      <c r="W1273" s="19">
        <f>_xlfn.IFS(AI1273="Den Bosch",VLOOKUP(L1273,'Status Report'!B:AM,37,0),AI1273="Yantian",VLOOKUP(L1273,'Status Report'!B:AM,38,0),AI1273="",IF(H1273="Asia Pacific",VLOOKUP(L1273,'Status Report'!B:AM,38,0),VLOOKUP(L1273,'Status Report'!B:AM,37,0)),AI1273="Direct shipment",IF(H1273="Asia Pacific",VLOOKUP(L1273,'Status Report'!B:AM,38,0),VLOOKUP(L1273,'Status Report'!B:AM,37,0)))</f>
        <v>83.149999999999991</v>
      </c>
      <c r="X1273" s="20">
        <f t="shared" si="292"/>
        <v>166.29999999999998</v>
      </c>
      <c r="Y1273" s="20">
        <f>_xlfn.IFS(AI1273="Den Bosch",VLOOKUP(L1273,'Status Report'!B:AO,39,0),AI1273="Yantian",VLOOKUP(L1273,'Status Report'!B:AO,40,0),AI1273="",IF(H1273="Asia Pacific",VLOOKUP(L1273,'Status Report'!B:AO,40,0),VLOOKUP(L1273,'Status Report'!B:AO,39,0)),AI1273="Direct shipment",IF(H1273="Asia Pacific",VLOOKUP(L1273,'Status Report'!B:AO,40,0),VLOOKUP(L1273,'Status Report'!B:AO,39,0)))</f>
        <v>0</v>
      </c>
      <c r="Z1273" s="20">
        <f t="shared" si="293"/>
        <v>0</v>
      </c>
      <c r="AA1273" s="20">
        <f t="shared" si="294"/>
        <v>166.29999999999998</v>
      </c>
      <c r="AB1273" s="21">
        <f>_xlfn.IFS(AI1273="Den Bosch",VLOOKUP(L1273,'Status Report'!B:AM,33,0),AI1273="Yantian",VLOOKUP(L1273,'Status Report'!B:AM,34,0),AI1273="",IF(H1273="Asia Pacific",VLOOKUP(L1273,'Status Report'!B:AM,34,0),VLOOKUP(L1273,'Status Report'!B:AM,33,0)),AI1273="Direct shipment",IF(H1273="Asia Pacific",VLOOKUP(L1273,'Status Report'!B:AM,34,0),VLOOKUP(L1273,'Status Report'!B:AM,33,0)))</f>
        <v>71.922600000000017</v>
      </c>
      <c r="AC1273" s="21">
        <f>VLOOKUP(L1273,'Status Report'!B:CE,82,0)</f>
        <v>0</v>
      </c>
      <c r="AD1273" s="21">
        <f t="shared" si="295"/>
        <v>71.922600000000017</v>
      </c>
      <c r="AE1273" s="63">
        <f>VLOOKUP(L1273,'Status Report'!B:W,20,0)</f>
        <v>44</v>
      </c>
      <c r="AF1273" s="63">
        <f>VLOOKUP(L1273,'Status Report'!B:W,21,0)</f>
        <v>43</v>
      </c>
      <c r="AG1273" s="63">
        <f>VLOOKUP(L1273,'Status Report'!B:W,22,0)</f>
        <v>45</v>
      </c>
      <c r="AH1273" s="22">
        <f t="shared" si="296"/>
        <v>0.17027999999999999</v>
      </c>
      <c r="AI1273" t="s">
        <v>990</v>
      </c>
      <c r="AK1273" s="63">
        <f>IFERROR(VLOOKUP(G1273,ASEAN!A:A,1,0),0)</f>
        <v>0</v>
      </c>
      <c r="AL1273" s="63">
        <f>IFERROR(VLOOKUP(D1273,'[3]customer specs'!$B$1:$D$65536,3,0),0)</f>
        <v>0</v>
      </c>
      <c r="AM1273" s="64">
        <f t="shared" si="297"/>
        <v>0</v>
      </c>
      <c r="AN1273" s="64">
        <f t="shared" si="298"/>
        <v>0</v>
      </c>
      <c r="AO1273" s="63"/>
      <c r="AP1273" s="63"/>
      <c r="AQ1273" s="63" t="str">
        <f t="shared" si="299"/>
        <v>no</v>
      </c>
      <c r="AR1273" s="20">
        <f t="shared" si="300"/>
        <v>143.84520000000003</v>
      </c>
      <c r="AS1273" s="63"/>
      <c r="AT1273" s="23">
        <f t="shared" si="305"/>
        <v>0.12</v>
      </c>
      <c r="AU1273" s="65">
        <f t="shared" si="301"/>
        <v>81.730227272727291</v>
      </c>
      <c r="AV1273" s="65"/>
      <c r="AW1273" s="65">
        <f t="shared" si="302"/>
        <v>163.46045454545458</v>
      </c>
      <c r="AX1273" s="65"/>
      <c r="AY1273" s="63">
        <f>VLOOKUP(L1273,'Status Report'!B:CF,81,0)</f>
        <v>0</v>
      </c>
      <c r="AZ1273" s="63" t="str">
        <f>VLOOKUP(L1273,'Status Report'!B:S,18,0)</f>
        <v xml:space="preserve">Konstantinos Zoupanos </v>
      </c>
      <c r="BB1273" s="63">
        <f>VLOOKUP(L1273,'Status Report'!B:Z,25,0)</f>
        <v>5</v>
      </c>
      <c r="BC1273" s="63">
        <f t="shared" si="303"/>
        <v>10</v>
      </c>
      <c r="BF1273">
        <f>VLOOKUP(L1273,'Status Report'!B:CE,82,0)</f>
        <v>0</v>
      </c>
      <c r="BG1273">
        <f>VLOOKUP(L1273,'Status Report'!B:CF,83,0)</f>
        <v>0</v>
      </c>
      <c r="BH1273">
        <f>VLOOKUP(L1273,'Status Report'!B:CG,84,0)</f>
        <v>0</v>
      </c>
      <c r="BI1273" t="s">
        <v>926</v>
      </c>
      <c r="BJ1273" t="s">
        <v>795</v>
      </c>
      <c r="BM1273" s="67">
        <f t="shared" si="304"/>
        <v>223</v>
      </c>
    </row>
    <row r="1274" spans="1:65" x14ac:dyDescent="0.25">
      <c r="A1274" s="68" t="str">
        <f>VLOOKUP(L1274,'Status Report'!B:CB,79,0)</f>
        <v>Heineken - F1</v>
      </c>
      <c r="C1274">
        <v>20006108</v>
      </c>
      <c r="D1274">
        <v>3090666</v>
      </c>
      <c r="E1274" t="s">
        <v>919</v>
      </c>
      <c r="F1274" t="s">
        <v>920</v>
      </c>
      <c r="G1274" t="str">
        <f>VLOOKUP(D1274,'[2]sold to'!$A:$H,8,0)</f>
        <v>Canada</v>
      </c>
      <c r="H1274" t="str">
        <f>VLOOKUP(D1274,'[2]sold to'!$A:$I,9,0)</f>
        <v>AMERICAS</v>
      </c>
      <c r="K1274">
        <v>670</v>
      </c>
      <c r="L1274">
        <v>88027352</v>
      </c>
      <c r="M1274" t="s">
        <v>129</v>
      </c>
      <c r="N1274">
        <v>5</v>
      </c>
      <c r="P1274" t="str">
        <f>VLOOKUP(L1274,'Status Report'!B:AA,26,0)</f>
        <v>China</v>
      </c>
      <c r="Q1274" t="str">
        <f>VLOOKUP(L1274,'Status Report'!B:AB,27,0)</f>
        <v>Premiums</v>
      </c>
      <c r="R1274">
        <f>VLOOKUP(L1274,'Status Report'!B:X,23,0)</f>
        <v>500</v>
      </c>
      <c r="S1274" t="str">
        <f>VLOOKUP(L1274,'Status Report'!B:T,19,0)</f>
        <v>Miles Promocean</v>
      </c>
      <c r="T1274" s="62">
        <f>VLOOKUP(L1274,'Status Report'!B:E,4,0)</f>
        <v>1</v>
      </c>
      <c r="U1274" s="19">
        <f>_xlfn.IFS(AI1274="Den Bosch",VLOOKUP(L1274,'Status Report'!B:AM,35,0),AI1274="Yantian",VLOOKUP(L1274,'Status Report'!B:AM,36,0),AI1274="",IF(H1274="Asia Pacific",VLOOKUP(L1274,'Status Report'!B:AM,36,0),VLOOKUP(L1274,'Status Report'!B:AM,35,0)),AI1274="Direct shipment",IF(H1274="Asia Pacific",VLOOKUP(L1274,'Status Report'!B:AM,36,0),VLOOKUP(L1274,'Status Report'!B:AM,35,0)))</f>
        <v>44.13</v>
      </c>
      <c r="V1274" s="20">
        <f t="shared" si="291"/>
        <v>220.65</v>
      </c>
      <c r="W1274" s="19">
        <f>_xlfn.IFS(AI1274="Den Bosch",VLOOKUP(L1274,'Status Report'!B:AM,37,0),AI1274="Yantian",VLOOKUP(L1274,'Status Report'!B:AM,38,0),AI1274="",IF(H1274="Asia Pacific",VLOOKUP(L1274,'Status Report'!B:AM,38,0),VLOOKUP(L1274,'Status Report'!B:AM,37,0)),AI1274="Direct shipment",IF(H1274="Asia Pacific",VLOOKUP(L1274,'Status Report'!B:AM,38,0),VLOOKUP(L1274,'Status Report'!B:AM,37,0)))</f>
        <v>44.13</v>
      </c>
      <c r="X1274" s="20">
        <f t="shared" si="292"/>
        <v>220.65</v>
      </c>
      <c r="Y1274" s="20">
        <f>_xlfn.IFS(AI1274="Den Bosch",VLOOKUP(L1274,'Status Report'!B:AO,39,0),AI1274="Yantian",VLOOKUP(L1274,'Status Report'!B:AO,40,0),AI1274="",IF(H1274="Asia Pacific",VLOOKUP(L1274,'Status Report'!B:AO,40,0),VLOOKUP(L1274,'Status Report'!B:AO,39,0)),AI1274="Direct shipment",IF(H1274="Asia Pacific",VLOOKUP(L1274,'Status Report'!B:AO,40,0),VLOOKUP(L1274,'Status Report'!B:AO,39,0)))</f>
        <v>0</v>
      </c>
      <c r="Z1274" s="20">
        <f t="shared" si="293"/>
        <v>0</v>
      </c>
      <c r="AA1274" s="20">
        <f t="shared" si="294"/>
        <v>220.65</v>
      </c>
      <c r="AB1274" s="21">
        <f>_xlfn.IFS(AI1274="Den Bosch",VLOOKUP(L1274,'Status Report'!B:AM,33,0),AI1274="Yantian",VLOOKUP(L1274,'Status Report'!B:AM,34,0),AI1274="",IF(H1274="Asia Pacific",VLOOKUP(L1274,'Status Report'!B:AM,34,0),VLOOKUP(L1274,'Status Report'!B:AM,33,0)),AI1274="Direct shipment",IF(H1274="Asia Pacific",VLOOKUP(L1274,'Status Report'!B:AM,34,0),VLOOKUP(L1274,'Status Report'!B:AM,33,0)))</f>
        <v>38.167200000000001</v>
      </c>
      <c r="AC1274" s="21">
        <f>VLOOKUP(L1274,'Status Report'!B:CE,82,0)</f>
        <v>0</v>
      </c>
      <c r="AD1274" s="21">
        <f t="shared" si="295"/>
        <v>38.167200000000001</v>
      </c>
      <c r="AE1274" s="63">
        <f>VLOOKUP(L1274,'Status Report'!B:W,20,0)</f>
        <v>57</v>
      </c>
      <c r="AF1274" s="63">
        <f>VLOOKUP(L1274,'Status Report'!B:W,21,0)</f>
        <v>25</v>
      </c>
      <c r="AG1274" s="63">
        <f>VLOOKUP(L1274,'Status Report'!B:W,22,0)</f>
        <v>37.5</v>
      </c>
      <c r="AH1274" s="22">
        <f t="shared" si="296"/>
        <v>0.26718750000000002</v>
      </c>
      <c r="AK1274" s="63">
        <f>IFERROR(VLOOKUP(G1274,ASEAN!A:A,1,0),0)</f>
        <v>0</v>
      </c>
      <c r="AL1274" s="63">
        <f>IFERROR(VLOOKUP(D1274,'[3]customer specs'!$B$1:$D$65536,3,0),0)</f>
        <v>0</v>
      </c>
      <c r="AM1274" s="64">
        <f t="shared" si="297"/>
        <v>0</v>
      </c>
      <c r="AN1274" s="64">
        <f t="shared" si="298"/>
        <v>0</v>
      </c>
      <c r="AO1274" s="63"/>
      <c r="AP1274" s="63"/>
      <c r="AQ1274" s="63" t="str">
        <f t="shared" si="299"/>
        <v>no</v>
      </c>
      <c r="AR1274" s="20">
        <f t="shared" si="300"/>
        <v>190.83600000000001</v>
      </c>
      <c r="AS1274" s="63"/>
      <c r="AT1274" s="23">
        <f t="shared" si="305"/>
        <v>0.12</v>
      </c>
      <c r="AU1274" s="65">
        <f t="shared" si="301"/>
        <v>43.371818181818185</v>
      </c>
      <c r="AV1274" s="65"/>
      <c r="AW1274" s="65">
        <f t="shared" si="302"/>
        <v>216.85909090909092</v>
      </c>
      <c r="AX1274" s="65"/>
      <c r="AY1274" s="63">
        <f>VLOOKUP(L1274,'Status Report'!B:CF,81,0)</f>
        <v>0</v>
      </c>
      <c r="AZ1274" s="63" t="str">
        <f>VLOOKUP(L1274,'Status Report'!B:S,18,0)</f>
        <v xml:space="preserve">Konstantinos Zoupanos </v>
      </c>
      <c r="BB1274" s="63">
        <f>VLOOKUP(L1274,'Status Report'!B:Z,25,0)</f>
        <v>1</v>
      </c>
      <c r="BC1274" s="63">
        <f t="shared" si="303"/>
        <v>5</v>
      </c>
      <c r="BF1274">
        <f>VLOOKUP(L1274,'Status Report'!B:CE,82,0)</f>
        <v>0</v>
      </c>
      <c r="BG1274">
        <f>VLOOKUP(L1274,'Status Report'!B:CF,83,0)</f>
        <v>0</v>
      </c>
      <c r="BH1274">
        <f>VLOOKUP(L1274,'Status Report'!B:CG,84,0)</f>
        <v>0</v>
      </c>
      <c r="BI1274" t="s">
        <v>926</v>
      </c>
      <c r="BJ1274" t="s">
        <v>795</v>
      </c>
      <c r="BM1274" s="67">
        <f t="shared" si="304"/>
        <v>180</v>
      </c>
    </row>
    <row r="1275" spans="1:65" x14ac:dyDescent="0.25">
      <c r="A1275" s="68" t="str">
        <f>VLOOKUP(L1275,'Status Report'!B:CB,79,0)</f>
        <v>Heineken - F1</v>
      </c>
      <c r="C1275">
        <v>20006108</v>
      </c>
      <c r="D1275">
        <v>3090666</v>
      </c>
      <c r="E1275" t="s">
        <v>919</v>
      </c>
      <c r="F1275" t="s">
        <v>920</v>
      </c>
      <c r="G1275" t="str">
        <f>VLOOKUP(D1275,'[2]sold to'!$A:$H,8,0)</f>
        <v>Canada</v>
      </c>
      <c r="H1275" t="str">
        <f>VLOOKUP(D1275,'[2]sold to'!$A:$I,9,0)</f>
        <v>AMERICAS</v>
      </c>
      <c r="K1275">
        <v>680</v>
      </c>
      <c r="L1275">
        <v>88027358</v>
      </c>
      <c r="M1275" t="s">
        <v>832</v>
      </c>
      <c r="N1275">
        <v>5</v>
      </c>
      <c r="P1275" t="str">
        <f>VLOOKUP(L1275,'Status Report'!B:AA,26,0)</f>
        <v>China</v>
      </c>
      <c r="Q1275" t="str">
        <f>VLOOKUP(L1275,'Status Report'!B:AB,27,0)</f>
        <v>Premiums</v>
      </c>
      <c r="R1275">
        <f>VLOOKUP(L1275,'Status Report'!B:X,23,0)</f>
        <v>250</v>
      </c>
      <c r="S1275" t="str">
        <f>VLOOKUP(L1275,'Status Report'!B:T,19,0)</f>
        <v>Promocean The Netherlands BV</v>
      </c>
      <c r="T1275" s="62">
        <f>VLOOKUP(L1275,'Status Report'!B:E,4,0)</f>
        <v>3</v>
      </c>
      <c r="U1275" s="19">
        <f>_xlfn.IFS(AI1275="Den Bosch",VLOOKUP(L1275,'Status Report'!B:AM,35,0),AI1275="Yantian",VLOOKUP(L1275,'Status Report'!B:AM,36,0),AI1275="",IF(H1275="Asia Pacific",VLOOKUP(L1275,'Status Report'!B:AM,36,0),VLOOKUP(L1275,'Status Report'!B:AM,35,0)),AI1275="Direct shipment",IF(H1275="Asia Pacific",VLOOKUP(L1275,'Status Report'!B:AM,36,0),VLOOKUP(L1275,'Status Report'!B:AM,35,0)))</f>
        <v>73.099999999999994</v>
      </c>
      <c r="V1275" s="20">
        <f t="shared" si="291"/>
        <v>365.5</v>
      </c>
      <c r="W1275" s="19">
        <f>_xlfn.IFS(AI1275="Den Bosch",VLOOKUP(L1275,'Status Report'!B:AM,37,0),AI1275="Yantian",VLOOKUP(L1275,'Status Report'!B:AM,38,0),AI1275="",IF(H1275="Asia Pacific",VLOOKUP(L1275,'Status Report'!B:AM,38,0),VLOOKUP(L1275,'Status Report'!B:AM,37,0)),AI1275="Direct shipment",IF(H1275="Asia Pacific",VLOOKUP(L1275,'Status Report'!B:AM,38,0),VLOOKUP(L1275,'Status Report'!B:AM,37,0)))</f>
        <v>71.2</v>
      </c>
      <c r="X1275" s="20">
        <f t="shared" si="292"/>
        <v>356</v>
      </c>
      <c r="Y1275" s="20">
        <f>_xlfn.IFS(AI1275="Den Bosch",VLOOKUP(L1275,'Status Report'!B:AO,39,0),AI1275="Yantian",VLOOKUP(L1275,'Status Report'!B:AO,40,0),AI1275="",IF(H1275="Asia Pacific",VLOOKUP(L1275,'Status Report'!B:AO,40,0),VLOOKUP(L1275,'Status Report'!B:AO,39,0)),AI1275="Direct shipment",IF(H1275="Asia Pacific",VLOOKUP(L1275,'Status Report'!B:AO,40,0),VLOOKUP(L1275,'Status Report'!B:AO,39,0)))</f>
        <v>0</v>
      </c>
      <c r="Z1275" s="20">
        <f t="shared" si="293"/>
        <v>0</v>
      </c>
      <c r="AA1275" s="20">
        <f t="shared" si="294"/>
        <v>356</v>
      </c>
      <c r="AB1275" s="21">
        <f>_xlfn.IFS(AI1275="Den Bosch",VLOOKUP(L1275,'Status Report'!B:AM,33,0),AI1275="Yantian",VLOOKUP(L1275,'Status Report'!B:AM,34,0),AI1275="",IF(H1275="Asia Pacific",VLOOKUP(L1275,'Status Report'!B:AM,34,0),VLOOKUP(L1275,'Status Report'!B:AM,33,0)),AI1275="Direct shipment",IF(H1275="Asia Pacific",VLOOKUP(L1275,'Status Report'!B:AM,34,0),VLOOKUP(L1275,'Status Report'!B:AM,33,0)))</f>
        <v>61.548600000000008</v>
      </c>
      <c r="AC1275" s="21">
        <f>VLOOKUP(L1275,'Status Report'!B:CE,82,0)</f>
        <v>0</v>
      </c>
      <c r="AD1275" s="21">
        <f t="shared" si="295"/>
        <v>61.548600000000008</v>
      </c>
      <c r="AE1275" s="63">
        <f>VLOOKUP(L1275,'Status Report'!B:W,20,0)</f>
        <v>43.5</v>
      </c>
      <c r="AF1275" s="63">
        <f>VLOOKUP(L1275,'Status Report'!B:W,21,0)</f>
        <v>18</v>
      </c>
      <c r="AG1275" s="63">
        <f>VLOOKUP(L1275,'Status Report'!B:W,22,0)</f>
        <v>22.5</v>
      </c>
      <c r="AH1275" s="22">
        <f t="shared" si="296"/>
        <v>8.8087499999999999E-2</v>
      </c>
      <c r="AI1275" t="s">
        <v>990</v>
      </c>
      <c r="AK1275" s="63">
        <f>IFERROR(VLOOKUP(G1275,ASEAN!A:A,1,0),0)</f>
        <v>0</v>
      </c>
      <c r="AL1275" s="63">
        <f>IFERROR(VLOOKUP(D1275,'[3]customer specs'!$B$1:$D$65536,3,0),0)</f>
        <v>0</v>
      </c>
      <c r="AM1275" s="64">
        <f t="shared" si="297"/>
        <v>9.5</v>
      </c>
      <c r="AN1275" s="64">
        <f t="shared" si="298"/>
        <v>0</v>
      </c>
      <c r="AO1275" s="63"/>
      <c r="AP1275" s="63"/>
      <c r="AQ1275" s="63" t="str">
        <f t="shared" si="299"/>
        <v>no</v>
      </c>
      <c r="AR1275" s="20">
        <f t="shared" si="300"/>
        <v>307.74300000000005</v>
      </c>
      <c r="AS1275" s="63"/>
      <c r="AT1275" s="23">
        <f t="shared" si="305"/>
        <v>0.12</v>
      </c>
      <c r="AU1275" s="65">
        <f t="shared" si="301"/>
        <v>69.94159090909092</v>
      </c>
      <c r="AV1275" s="65"/>
      <c r="AW1275" s="65">
        <f t="shared" si="302"/>
        <v>349.70795454545458</v>
      </c>
      <c r="AX1275" s="65"/>
      <c r="AY1275" s="63">
        <f>VLOOKUP(L1275,'Status Report'!B:CF,81,0)</f>
        <v>0</v>
      </c>
      <c r="AZ1275" s="63" t="str">
        <f>VLOOKUP(L1275,'Status Report'!B:S,18,0)</f>
        <v xml:space="preserve">Konstantinos Zoupanos </v>
      </c>
      <c r="BB1275" s="63">
        <f>VLOOKUP(L1275,'Status Report'!B:Z,25,0)</f>
        <v>10</v>
      </c>
      <c r="BC1275" s="63">
        <f t="shared" si="303"/>
        <v>50</v>
      </c>
      <c r="BF1275">
        <f>VLOOKUP(L1275,'Status Report'!B:CE,82,0)</f>
        <v>0</v>
      </c>
      <c r="BG1275">
        <f>VLOOKUP(L1275,'Status Report'!B:CF,83,0)</f>
        <v>0</v>
      </c>
      <c r="BH1275">
        <f>VLOOKUP(L1275,'Status Report'!B:CG,84,0)</f>
        <v>0</v>
      </c>
      <c r="BI1275" t="s">
        <v>926</v>
      </c>
      <c r="BJ1275" t="s">
        <v>795</v>
      </c>
      <c r="BM1275" s="67">
        <f t="shared" si="304"/>
        <v>679</v>
      </c>
    </row>
    <row r="1276" spans="1:65" x14ac:dyDescent="0.25">
      <c r="A1276" s="68" t="str">
        <f>VLOOKUP(L1276,'Status Report'!B:CB,79,0)</f>
        <v>Heineken - F1</v>
      </c>
      <c r="C1276">
        <v>20006108</v>
      </c>
      <c r="D1276">
        <v>3090666</v>
      </c>
      <c r="E1276" t="s">
        <v>919</v>
      </c>
      <c r="F1276" t="s">
        <v>920</v>
      </c>
      <c r="G1276" t="str">
        <f>VLOOKUP(D1276,'[2]sold to'!$A:$H,8,0)</f>
        <v>Canada</v>
      </c>
      <c r="H1276" t="str">
        <f>VLOOKUP(D1276,'[2]sold to'!$A:$I,9,0)</f>
        <v>AMERICAS</v>
      </c>
      <c r="K1276">
        <v>690</v>
      </c>
      <c r="L1276">
        <v>88027413</v>
      </c>
      <c r="M1276" t="s">
        <v>603</v>
      </c>
      <c r="N1276">
        <v>844</v>
      </c>
      <c r="P1276" t="str">
        <f>VLOOKUP(L1276,'Status Report'!B:AA,26,0)</f>
        <v>China</v>
      </c>
      <c r="Q1276" t="str">
        <f>VLOOKUP(L1276,'Status Report'!B:AB,27,0)</f>
        <v>Textiles-Clothing</v>
      </c>
      <c r="R1276">
        <f>VLOOKUP(L1276,'Status Report'!B:X,23,0)</f>
        <v>84</v>
      </c>
      <c r="S1276" t="str">
        <f>VLOOKUP(L1276,'Status Report'!B:T,19,0)</f>
        <v>Promocean The Netherlands BV</v>
      </c>
      <c r="T1276" s="62">
        <f>VLOOKUP(L1276,'Status Report'!B:E,4,0)</f>
        <v>3</v>
      </c>
      <c r="U1276" s="19">
        <f>_xlfn.IFS(AI1276="Den Bosch",VLOOKUP(L1276,'Status Report'!B:AM,35,0),AI1276="Yantian",VLOOKUP(L1276,'Status Report'!B:AM,36,0),AI1276="",IF(H1276="Asia Pacific",VLOOKUP(L1276,'Status Report'!B:AM,36,0),VLOOKUP(L1276,'Status Report'!B:AM,35,0)),AI1276="Direct shipment",IF(H1276="Asia Pacific",VLOOKUP(L1276,'Status Report'!B:AM,36,0),VLOOKUP(L1276,'Status Report'!B:AM,35,0)))</f>
        <v>36.299999999999997</v>
      </c>
      <c r="V1276" s="20">
        <f t="shared" si="291"/>
        <v>30637.199999999997</v>
      </c>
      <c r="W1276" s="19">
        <f>_xlfn.IFS(AI1276="Den Bosch",VLOOKUP(L1276,'Status Report'!B:AM,37,0),AI1276="Yantian",VLOOKUP(L1276,'Status Report'!B:AM,38,0),AI1276="",IF(H1276="Asia Pacific",VLOOKUP(L1276,'Status Report'!B:AM,38,0),VLOOKUP(L1276,'Status Report'!B:AM,37,0)),AI1276="Direct shipment",IF(H1276="Asia Pacific",VLOOKUP(L1276,'Status Report'!B:AM,38,0),VLOOKUP(L1276,'Status Report'!B:AM,37,0)))</f>
        <v>30.54</v>
      </c>
      <c r="X1276" s="20">
        <f t="shared" si="292"/>
        <v>25775.759999999998</v>
      </c>
      <c r="Y1276" s="20">
        <f>_xlfn.IFS(AI1276="Den Bosch",VLOOKUP(L1276,'Status Report'!B:AO,39,0),AI1276="Yantian",VLOOKUP(L1276,'Status Report'!B:AO,40,0),AI1276="",IF(H1276="Asia Pacific",VLOOKUP(L1276,'Status Report'!B:AO,40,0),VLOOKUP(L1276,'Status Report'!B:AO,39,0)),AI1276="Direct shipment",IF(H1276="Asia Pacific",VLOOKUP(L1276,'Status Report'!B:AO,40,0),VLOOKUP(L1276,'Status Report'!B:AO,39,0)))</f>
        <v>0</v>
      </c>
      <c r="Z1276" s="20">
        <f t="shared" si="293"/>
        <v>0</v>
      </c>
      <c r="AA1276" s="20">
        <f t="shared" si="294"/>
        <v>25775.759999999998</v>
      </c>
      <c r="AB1276" s="21">
        <f>_xlfn.IFS(AI1276="Den Bosch",VLOOKUP(L1276,'Status Report'!B:AM,33,0),AI1276="Yantian",VLOOKUP(L1276,'Status Report'!B:AM,34,0),AI1276="",IF(H1276="Asia Pacific",VLOOKUP(L1276,'Status Report'!B:AM,34,0),VLOOKUP(L1276,'Status Report'!B:AM,33,0)),AI1276="Direct shipment",IF(H1276="Asia Pacific",VLOOKUP(L1276,'Status Report'!B:AM,34,0),VLOOKUP(L1276,'Status Report'!B:AM,33,0)))</f>
        <v>26.629200000000001</v>
      </c>
      <c r="AC1276" s="21">
        <f>VLOOKUP(L1276,'Status Report'!B:CE,82,0)</f>
        <v>0</v>
      </c>
      <c r="AD1276" s="21">
        <f t="shared" si="295"/>
        <v>26.629200000000001</v>
      </c>
      <c r="AE1276" s="63">
        <f>VLOOKUP(L1276,'Status Report'!B:W,20,0)</f>
        <v>35</v>
      </c>
      <c r="AF1276" s="63">
        <f>VLOOKUP(L1276,'Status Report'!B:W,21,0)</f>
        <v>28</v>
      </c>
      <c r="AG1276" s="63">
        <f>VLOOKUP(L1276,'Status Report'!B:W,22,0)</f>
        <v>5</v>
      </c>
      <c r="AH1276" s="22">
        <f t="shared" si="296"/>
        <v>4.1356000000000002</v>
      </c>
      <c r="AI1276" t="s">
        <v>990</v>
      </c>
      <c r="AK1276" s="63">
        <f>IFERROR(VLOOKUP(G1276,ASEAN!A:A,1,0),0)</f>
        <v>0</v>
      </c>
      <c r="AL1276" s="63">
        <f>IFERROR(VLOOKUP(D1276,'[3]customer specs'!$B$1:$D$65536,3,0),0)</f>
        <v>0</v>
      </c>
      <c r="AM1276" s="64">
        <f t="shared" si="297"/>
        <v>4861.4399999999987</v>
      </c>
      <c r="AN1276" s="64">
        <f t="shared" si="298"/>
        <v>0</v>
      </c>
      <c r="AO1276" s="63"/>
      <c r="AP1276" s="63"/>
      <c r="AQ1276" s="63" t="str">
        <f t="shared" si="299"/>
        <v>yes</v>
      </c>
      <c r="AR1276" s="20">
        <f t="shared" si="300"/>
        <v>22475.0448</v>
      </c>
      <c r="AS1276" s="63" t="s">
        <v>1050</v>
      </c>
      <c r="AT1276" s="23">
        <v>0.05</v>
      </c>
      <c r="AU1276" s="65">
        <f t="shared" si="301"/>
        <v>28.030736842105267</v>
      </c>
      <c r="AV1276" s="65"/>
      <c r="AW1276" s="65">
        <f t="shared" si="302"/>
        <v>23657.941894736847</v>
      </c>
      <c r="AX1276" s="65"/>
      <c r="AY1276" s="63">
        <f>VLOOKUP(L1276,'Status Report'!B:CF,81,0)</f>
        <v>0</v>
      </c>
      <c r="AZ1276" s="63" t="str">
        <f>VLOOKUP(L1276,'Status Report'!B:S,18,0)</f>
        <v xml:space="preserve">Konstantinos Zoupanos </v>
      </c>
      <c r="BB1276" s="63">
        <f>VLOOKUP(L1276,'Status Report'!B:Z,25,0)</f>
        <v>6</v>
      </c>
      <c r="BC1276" s="63">
        <f t="shared" si="303"/>
        <v>5064</v>
      </c>
      <c r="BF1276">
        <f>VLOOKUP(L1276,'Status Report'!B:CE,82,0)</f>
        <v>0</v>
      </c>
      <c r="BG1276">
        <f>VLOOKUP(L1276,'Status Report'!B:CF,83,0)</f>
        <v>0</v>
      </c>
      <c r="BH1276">
        <f>VLOOKUP(L1276,'Status Report'!B:CG,84,0)</f>
        <v>0</v>
      </c>
      <c r="BI1276" t="s">
        <v>926</v>
      </c>
      <c r="BJ1276" t="s">
        <v>795</v>
      </c>
      <c r="BM1276" s="67">
        <f t="shared" si="304"/>
        <v>861</v>
      </c>
    </row>
    <row r="1277" spans="1:65" x14ac:dyDescent="0.25">
      <c r="A1277" s="68" t="str">
        <f>VLOOKUP(L1277,'Status Report'!B:CB,79,0)</f>
        <v>Heineken - F1</v>
      </c>
      <c r="C1277">
        <v>20006108</v>
      </c>
      <c r="D1277">
        <v>3090666</v>
      </c>
      <c r="E1277" t="s">
        <v>919</v>
      </c>
      <c r="F1277" t="s">
        <v>920</v>
      </c>
      <c r="G1277" t="str">
        <f>VLOOKUP(D1277,'[2]sold to'!$A:$H,8,0)</f>
        <v>Canada</v>
      </c>
      <c r="H1277" t="str">
        <f>VLOOKUP(D1277,'[2]sold to'!$A:$I,9,0)</f>
        <v>AMERICAS</v>
      </c>
      <c r="K1277">
        <v>700</v>
      </c>
      <c r="L1277">
        <v>88027414</v>
      </c>
      <c r="M1277" t="s">
        <v>604</v>
      </c>
      <c r="N1277">
        <v>702</v>
      </c>
      <c r="P1277" t="str">
        <f>VLOOKUP(L1277,'Status Report'!B:AA,26,0)</f>
        <v>China</v>
      </c>
      <c r="Q1277" t="str">
        <f>VLOOKUP(L1277,'Status Report'!B:AB,27,0)</f>
        <v>Textiles-Clothing</v>
      </c>
      <c r="R1277">
        <f>VLOOKUP(L1277,'Status Report'!B:X,23,0)</f>
        <v>84</v>
      </c>
      <c r="S1277" t="str">
        <f>VLOOKUP(L1277,'Status Report'!B:T,19,0)</f>
        <v>Promocean The Netherlands BV</v>
      </c>
      <c r="T1277" s="62">
        <f>VLOOKUP(L1277,'Status Report'!B:E,4,0)</f>
        <v>3</v>
      </c>
      <c r="U1277" s="19">
        <f>_xlfn.IFS(AI1277="Den Bosch",VLOOKUP(L1277,'Status Report'!B:AM,35,0),AI1277="Yantian",VLOOKUP(L1277,'Status Report'!B:AM,36,0),AI1277="",IF(H1277="Asia Pacific",VLOOKUP(L1277,'Status Report'!B:AM,36,0),VLOOKUP(L1277,'Status Report'!B:AM,35,0)),AI1277="Direct shipment",IF(H1277="Asia Pacific",VLOOKUP(L1277,'Status Report'!B:AM,36,0),VLOOKUP(L1277,'Status Report'!B:AM,35,0)))</f>
        <v>36.299999999999997</v>
      </c>
      <c r="V1277" s="20">
        <f t="shared" si="291"/>
        <v>25482.6</v>
      </c>
      <c r="W1277" s="19">
        <f>_xlfn.IFS(AI1277="Den Bosch",VLOOKUP(L1277,'Status Report'!B:AM,37,0),AI1277="Yantian",VLOOKUP(L1277,'Status Report'!B:AM,38,0),AI1277="",IF(H1277="Asia Pacific",VLOOKUP(L1277,'Status Report'!B:AM,38,0),VLOOKUP(L1277,'Status Report'!B:AM,37,0)),AI1277="Direct shipment",IF(H1277="Asia Pacific",VLOOKUP(L1277,'Status Report'!B:AM,38,0),VLOOKUP(L1277,'Status Report'!B:AM,37,0)))</f>
        <v>30.54</v>
      </c>
      <c r="X1277" s="20">
        <f t="shared" si="292"/>
        <v>21439.079999999998</v>
      </c>
      <c r="Y1277" s="20">
        <f>_xlfn.IFS(AI1277="Den Bosch",VLOOKUP(L1277,'Status Report'!B:AO,39,0),AI1277="Yantian",VLOOKUP(L1277,'Status Report'!B:AO,40,0),AI1277="",IF(H1277="Asia Pacific",VLOOKUP(L1277,'Status Report'!B:AO,40,0),VLOOKUP(L1277,'Status Report'!B:AO,39,0)),AI1277="Direct shipment",IF(H1277="Asia Pacific",VLOOKUP(L1277,'Status Report'!B:AO,40,0),VLOOKUP(L1277,'Status Report'!B:AO,39,0)))</f>
        <v>0</v>
      </c>
      <c r="Z1277" s="20">
        <f t="shared" si="293"/>
        <v>0</v>
      </c>
      <c r="AA1277" s="20">
        <f t="shared" si="294"/>
        <v>21439.079999999998</v>
      </c>
      <c r="AB1277" s="21">
        <f>_xlfn.IFS(AI1277="Den Bosch",VLOOKUP(L1277,'Status Report'!B:AM,33,0),AI1277="Yantian",VLOOKUP(L1277,'Status Report'!B:AM,34,0),AI1277="",IF(H1277="Asia Pacific",VLOOKUP(L1277,'Status Report'!B:AM,34,0),VLOOKUP(L1277,'Status Report'!B:AM,33,0)),AI1277="Direct shipment",IF(H1277="Asia Pacific",VLOOKUP(L1277,'Status Report'!B:AM,34,0),VLOOKUP(L1277,'Status Report'!B:AM,33,0)))</f>
        <v>26.629200000000001</v>
      </c>
      <c r="AC1277" s="21">
        <f>VLOOKUP(L1277,'Status Report'!B:CE,82,0)</f>
        <v>0</v>
      </c>
      <c r="AD1277" s="21">
        <f t="shared" si="295"/>
        <v>26.629200000000001</v>
      </c>
      <c r="AE1277" s="63">
        <f>VLOOKUP(L1277,'Status Report'!B:W,20,0)</f>
        <v>35</v>
      </c>
      <c r="AF1277" s="63">
        <f>VLOOKUP(L1277,'Status Report'!B:W,21,0)</f>
        <v>28</v>
      </c>
      <c r="AG1277" s="63">
        <f>VLOOKUP(L1277,'Status Report'!B:W,22,0)</f>
        <v>5</v>
      </c>
      <c r="AH1277" s="22">
        <f t="shared" si="296"/>
        <v>3.4398</v>
      </c>
      <c r="AI1277" t="s">
        <v>990</v>
      </c>
      <c r="AK1277" s="63">
        <f>IFERROR(VLOOKUP(G1277,ASEAN!A:A,1,0),0)</f>
        <v>0</v>
      </c>
      <c r="AL1277" s="63">
        <f>IFERROR(VLOOKUP(D1277,'[3]customer specs'!$B$1:$D$65536,3,0),0)</f>
        <v>0</v>
      </c>
      <c r="AM1277" s="64">
        <f t="shared" si="297"/>
        <v>4043.5200000000004</v>
      </c>
      <c r="AN1277" s="64">
        <f t="shared" si="298"/>
        <v>0</v>
      </c>
      <c r="AO1277" s="63"/>
      <c r="AP1277" s="63"/>
      <c r="AQ1277" s="63" t="str">
        <f t="shared" si="299"/>
        <v>yes</v>
      </c>
      <c r="AR1277" s="20">
        <f t="shared" si="300"/>
        <v>18693.698400000001</v>
      </c>
      <c r="AS1277" s="63"/>
      <c r="AT1277" s="23">
        <f t="shared" ref="AT1277:AT1296" si="306">IF(AS1277=0.045,0.045,IF(AS1277=0.035,0.035,0.12))</f>
        <v>0.12</v>
      </c>
      <c r="AU1277" s="65">
        <f t="shared" si="301"/>
        <v>30.260454545454547</v>
      </c>
      <c r="AV1277" s="65"/>
      <c r="AW1277" s="65">
        <f t="shared" si="302"/>
        <v>21242.839090909092</v>
      </c>
      <c r="AX1277" s="65"/>
      <c r="AY1277" s="63">
        <f>VLOOKUP(L1277,'Status Report'!B:CF,81,0)</f>
        <v>0</v>
      </c>
      <c r="AZ1277" s="63" t="str">
        <f>VLOOKUP(L1277,'Status Report'!B:S,18,0)</f>
        <v xml:space="preserve">Konstantinos Zoupanos </v>
      </c>
      <c r="BB1277" s="63">
        <f>VLOOKUP(L1277,'Status Report'!B:Z,25,0)</f>
        <v>6</v>
      </c>
      <c r="BC1277" s="63">
        <f t="shared" si="303"/>
        <v>4212</v>
      </c>
      <c r="BF1277">
        <f>VLOOKUP(L1277,'Status Report'!B:CE,82,0)</f>
        <v>0</v>
      </c>
      <c r="BG1277">
        <f>VLOOKUP(L1277,'Status Report'!B:CF,83,0)</f>
        <v>0</v>
      </c>
      <c r="BH1277">
        <f>VLOOKUP(L1277,'Status Report'!B:CG,84,0)</f>
        <v>0</v>
      </c>
      <c r="BI1277" t="s">
        <v>926</v>
      </c>
      <c r="BJ1277" t="s">
        <v>795</v>
      </c>
      <c r="BM1277" s="67">
        <f t="shared" si="304"/>
        <v>720</v>
      </c>
    </row>
    <row r="1278" spans="1:65" x14ac:dyDescent="0.25">
      <c r="A1278" s="68" t="str">
        <f>VLOOKUP(L1278,'Status Report'!B:CB,79,0)</f>
        <v>Heineken - F1</v>
      </c>
      <c r="C1278">
        <v>20006108</v>
      </c>
      <c r="D1278">
        <v>3090666</v>
      </c>
      <c r="E1278" t="s">
        <v>919</v>
      </c>
      <c r="F1278" t="s">
        <v>920</v>
      </c>
      <c r="G1278" t="str">
        <f>VLOOKUP(D1278,'[2]sold to'!$A:$H,8,0)</f>
        <v>Canada</v>
      </c>
      <c r="H1278" t="str">
        <f>VLOOKUP(D1278,'[2]sold to'!$A:$I,9,0)</f>
        <v>AMERICAS</v>
      </c>
      <c r="K1278">
        <v>710</v>
      </c>
      <c r="L1278">
        <v>88027415</v>
      </c>
      <c r="M1278" t="s">
        <v>605</v>
      </c>
      <c r="N1278">
        <v>15</v>
      </c>
      <c r="P1278" t="str">
        <f>VLOOKUP(L1278,'Status Report'!B:AA,26,0)</f>
        <v>China</v>
      </c>
      <c r="Q1278" t="str">
        <f>VLOOKUP(L1278,'Status Report'!B:AB,27,0)</f>
        <v>Textiles-Clothing</v>
      </c>
      <c r="R1278">
        <f>VLOOKUP(L1278,'Status Report'!B:X,23,0)</f>
        <v>84</v>
      </c>
      <c r="S1278" t="str">
        <f>VLOOKUP(L1278,'Status Report'!B:T,19,0)</f>
        <v>Promocean The Netherlands BV</v>
      </c>
      <c r="T1278" s="62">
        <f>VLOOKUP(L1278,'Status Report'!B:E,4,0)</f>
        <v>3</v>
      </c>
      <c r="U1278" s="19">
        <f>_xlfn.IFS(AI1278="Den Bosch",VLOOKUP(L1278,'Status Report'!B:AM,35,0),AI1278="Yantian",VLOOKUP(L1278,'Status Report'!B:AM,36,0),AI1278="",IF(H1278="Asia Pacific",VLOOKUP(L1278,'Status Report'!B:AM,36,0),VLOOKUP(L1278,'Status Report'!B:AM,35,0)),AI1278="Direct shipment",IF(H1278="Asia Pacific",VLOOKUP(L1278,'Status Report'!B:AM,36,0),VLOOKUP(L1278,'Status Report'!B:AM,35,0)))</f>
        <v>36.299999999999997</v>
      </c>
      <c r="V1278" s="20">
        <f t="shared" si="291"/>
        <v>544.5</v>
      </c>
      <c r="W1278" s="19">
        <f>_xlfn.IFS(AI1278="Den Bosch",VLOOKUP(L1278,'Status Report'!B:AM,37,0),AI1278="Yantian",VLOOKUP(L1278,'Status Report'!B:AM,38,0),AI1278="",IF(H1278="Asia Pacific",VLOOKUP(L1278,'Status Report'!B:AM,38,0),VLOOKUP(L1278,'Status Report'!B:AM,37,0)),AI1278="Direct shipment",IF(H1278="Asia Pacific",VLOOKUP(L1278,'Status Report'!B:AM,38,0),VLOOKUP(L1278,'Status Report'!B:AM,37,0)))</f>
        <v>30.54</v>
      </c>
      <c r="X1278" s="20">
        <f t="shared" si="292"/>
        <v>458.09999999999997</v>
      </c>
      <c r="Y1278" s="20">
        <f>_xlfn.IFS(AI1278="Den Bosch",VLOOKUP(L1278,'Status Report'!B:AO,39,0),AI1278="Yantian",VLOOKUP(L1278,'Status Report'!B:AO,40,0),AI1278="",IF(H1278="Asia Pacific",VLOOKUP(L1278,'Status Report'!B:AO,40,0),VLOOKUP(L1278,'Status Report'!B:AO,39,0)),AI1278="Direct shipment",IF(H1278="Asia Pacific",VLOOKUP(L1278,'Status Report'!B:AO,40,0),VLOOKUP(L1278,'Status Report'!B:AO,39,0)))</f>
        <v>0</v>
      </c>
      <c r="Z1278" s="20">
        <f t="shared" si="293"/>
        <v>0</v>
      </c>
      <c r="AA1278" s="20">
        <f t="shared" si="294"/>
        <v>458.09999999999997</v>
      </c>
      <c r="AB1278" s="21">
        <f>_xlfn.IFS(AI1278="Den Bosch",VLOOKUP(L1278,'Status Report'!B:AM,33,0),AI1278="Yantian",VLOOKUP(L1278,'Status Report'!B:AM,34,0),AI1278="",IF(H1278="Asia Pacific",VLOOKUP(L1278,'Status Report'!B:AM,34,0),VLOOKUP(L1278,'Status Report'!B:AM,33,0)),AI1278="Direct shipment",IF(H1278="Asia Pacific",VLOOKUP(L1278,'Status Report'!B:AM,34,0),VLOOKUP(L1278,'Status Report'!B:AM,33,0)))</f>
        <v>26.629200000000001</v>
      </c>
      <c r="AC1278" s="21">
        <f>VLOOKUP(L1278,'Status Report'!B:CE,82,0)</f>
        <v>0</v>
      </c>
      <c r="AD1278" s="21">
        <f t="shared" si="295"/>
        <v>26.629200000000001</v>
      </c>
      <c r="AE1278" s="63">
        <f>VLOOKUP(L1278,'Status Report'!B:W,20,0)</f>
        <v>35</v>
      </c>
      <c r="AF1278" s="63">
        <f>VLOOKUP(L1278,'Status Report'!B:W,21,0)</f>
        <v>28</v>
      </c>
      <c r="AG1278" s="63">
        <f>VLOOKUP(L1278,'Status Report'!B:W,22,0)</f>
        <v>5</v>
      </c>
      <c r="AH1278" s="22">
        <f t="shared" si="296"/>
        <v>7.3499999999999996E-2</v>
      </c>
      <c r="AI1278" t="s">
        <v>990</v>
      </c>
      <c r="AK1278" s="63">
        <f>IFERROR(VLOOKUP(G1278,ASEAN!A:A,1,0),0)</f>
        <v>0</v>
      </c>
      <c r="AL1278" s="63">
        <f>IFERROR(VLOOKUP(D1278,'[3]customer specs'!$B$1:$D$65536,3,0),0)</f>
        <v>0</v>
      </c>
      <c r="AM1278" s="64">
        <f t="shared" si="297"/>
        <v>86.400000000000034</v>
      </c>
      <c r="AN1278" s="64">
        <f t="shared" si="298"/>
        <v>0</v>
      </c>
      <c r="AO1278" s="63"/>
      <c r="AP1278" s="63"/>
      <c r="AQ1278" s="63" t="str">
        <f t="shared" si="299"/>
        <v>no</v>
      </c>
      <c r="AR1278" s="20">
        <f t="shared" si="300"/>
        <v>399.43799999999999</v>
      </c>
      <c r="AS1278" s="63"/>
      <c r="AT1278" s="23">
        <f t="shared" si="306"/>
        <v>0.12</v>
      </c>
      <c r="AU1278" s="65">
        <f t="shared" si="301"/>
        <v>30.260454545454547</v>
      </c>
      <c r="AV1278" s="65"/>
      <c r="AW1278" s="65">
        <f t="shared" si="302"/>
        <v>453.90681818181821</v>
      </c>
      <c r="AX1278" s="65"/>
      <c r="AY1278" s="63">
        <f>VLOOKUP(L1278,'Status Report'!B:CF,81,0)</f>
        <v>0</v>
      </c>
      <c r="AZ1278" s="63" t="str">
        <f>VLOOKUP(L1278,'Status Report'!B:S,18,0)</f>
        <v xml:space="preserve">Konstantinos Zoupanos </v>
      </c>
      <c r="BB1278" s="63">
        <f>VLOOKUP(L1278,'Status Report'!B:Z,25,0)</f>
        <v>6</v>
      </c>
      <c r="BC1278" s="63">
        <f t="shared" si="303"/>
        <v>90</v>
      </c>
      <c r="BF1278">
        <f>VLOOKUP(L1278,'Status Report'!B:CE,82,0)</f>
        <v>0</v>
      </c>
      <c r="BG1278">
        <f>VLOOKUP(L1278,'Status Report'!B:CF,83,0)</f>
        <v>0</v>
      </c>
      <c r="BH1278">
        <f>VLOOKUP(L1278,'Status Report'!B:CG,84,0)</f>
        <v>0</v>
      </c>
      <c r="BI1278" t="s">
        <v>926</v>
      </c>
      <c r="BJ1278" t="s">
        <v>795</v>
      </c>
      <c r="BM1278" s="67">
        <f t="shared" si="304"/>
        <v>22</v>
      </c>
    </row>
    <row r="1279" spans="1:65" x14ac:dyDescent="0.25">
      <c r="A1279" s="68" t="str">
        <f>VLOOKUP(L1279,'Status Report'!B:CB,79,0)</f>
        <v>Heineken - F1</v>
      </c>
      <c r="C1279">
        <v>20006108</v>
      </c>
      <c r="D1279">
        <v>3090666</v>
      </c>
      <c r="E1279" t="s">
        <v>919</v>
      </c>
      <c r="F1279" t="s">
        <v>920</v>
      </c>
      <c r="G1279" t="str">
        <f>VLOOKUP(D1279,'[2]sold to'!$A:$H,8,0)</f>
        <v>Canada</v>
      </c>
      <c r="H1279" t="str">
        <f>VLOOKUP(D1279,'[2]sold to'!$A:$I,9,0)</f>
        <v>AMERICAS</v>
      </c>
      <c r="K1279">
        <v>720</v>
      </c>
      <c r="L1279">
        <v>88027432</v>
      </c>
      <c r="M1279" t="s">
        <v>619</v>
      </c>
      <c r="N1279">
        <v>5</v>
      </c>
      <c r="P1279" t="str">
        <f>VLOOKUP(L1279,'Status Report'!B:AA,26,0)</f>
        <v>China</v>
      </c>
      <c r="Q1279" t="str">
        <f>VLOOKUP(L1279,'Status Report'!B:AB,27,0)</f>
        <v>Textiles-Clothing</v>
      </c>
      <c r="R1279">
        <f>VLOOKUP(L1279,'Status Report'!B:X,23,0)</f>
        <v>1000</v>
      </c>
      <c r="S1279" t="str">
        <f>VLOOKUP(L1279,'Status Report'!B:T,19,0)</f>
        <v>Asian Sourcing Link</v>
      </c>
      <c r="T1279" s="62">
        <f>VLOOKUP(L1279,'Status Report'!B:E,4,0)</f>
        <v>3</v>
      </c>
      <c r="U1279" s="19">
        <f>_xlfn.IFS(AI1279="Den Bosch",VLOOKUP(L1279,'Status Report'!B:AM,35,0),AI1279="Yantian",VLOOKUP(L1279,'Status Report'!B:AM,36,0),AI1279="",IF(H1279="Asia Pacific",VLOOKUP(L1279,'Status Report'!B:AM,36,0),VLOOKUP(L1279,'Status Report'!B:AM,35,0)),AI1279="Direct shipment",IF(H1279="Asia Pacific",VLOOKUP(L1279,'Status Report'!B:AM,36,0),VLOOKUP(L1279,'Status Report'!B:AM,35,0)))</f>
        <v>32.06</v>
      </c>
      <c r="V1279" s="20">
        <f t="shared" si="291"/>
        <v>160.30000000000001</v>
      </c>
      <c r="W1279" s="19">
        <f>_xlfn.IFS(AI1279="Den Bosch",VLOOKUP(L1279,'Status Report'!B:AM,37,0),AI1279="Yantian",VLOOKUP(L1279,'Status Report'!B:AM,38,0),AI1279="",IF(H1279="Asia Pacific",VLOOKUP(L1279,'Status Report'!B:AM,38,0),VLOOKUP(L1279,'Status Report'!B:AM,37,0)),AI1279="Direct shipment",IF(H1279="Asia Pacific",VLOOKUP(L1279,'Status Report'!B:AM,38,0),VLOOKUP(L1279,'Status Report'!B:AM,37,0)))</f>
        <v>32.06</v>
      </c>
      <c r="X1279" s="20">
        <f t="shared" si="292"/>
        <v>160.30000000000001</v>
      </c>
      <c r="Y1279" s="20">
        <f>_xlfn.IFS(AI1279="Den Bosch",VLOOKUP(L1279,'Status Report'!B:AO,39,0),AI1279="Yantian",VLOOKUP(L1279,'Status Report'!B:AO,40,0),AI1279="",IF(H1279="Asia Pacific",VLOOKUP(L1279,'Status Report'!B:AO,40,0),VLOOKUP(L1279,'Status Report'!B:AO,39,0)),AI1279="Direct shipment",IF(H1279="Asia Pacific",VLOOKUP(L1279,'Status Report'!B:AO,40,0),VLOOKUP(L1279,'Status Report'!B:AO,39,0)))</f>
        <v>0</v>
      </c>
      <c r="Z1279" s="20">
        <f t="shared" si="293"/>
        <v>0</v>
      </c>
      <c r="AA1279" s="20">
        <f t="shared" si="294"/>
        <v>160.30000000000001</v>
      </c>
      <c r="AB1279" s="21">
        <f>_xlfn.IFS(AI1279="Den Bosch",VLOOKUP(L1279,'Status Report'!B:AM,33,0),AI1279="Yantian",VLOOKUP(L1279,'Status Report'!B:AM,34,0),AI1279="",IF(H1279="Asia Pacific",VLOOKUP(L1279,'Status Report'!B:AM,34,0),VLOOKUP(L1279,'Status Report'!B:AM,33,0)),AI1279="Direct shipment",IF(H1279="Asia Pacific",VLOOKUP(L1279,'Status Report'!B:AM,34,0),VLOOKUP(L1279,'Status Report'!B:AM,33,0)))</f>
        <v>27.974699999999999</v>
      </c>
      <c r="AC1279" s="21">
        <f>VLOOKUP(L1279,'Status Report'!B:CE,82,0)</f>
        <v>0</v>
      </c>
      <c r="AD1279" s="21">
        <f t="shared" si="295"/>
        <v>27.974699999999999</v>
      </c>
      <c r="AE1279" s="63">
        <f>VLOOKUP(L1279,'Status Report'!B:W,20,0)</f>
        <v>47</v>
      </c>
      <c r="AF1279" s="63">
        <f>VLOOKUP(L1279,'Status Report'!B:W,21,0)</f>
        <v>38</v>
      </c>
      <c r="AG1279" s="63">
        <f>VLOOKUP(L1279,'Status Report'!B:W,22,0)</f>
        <v>2</v>
      </c>
      <c r="AH1279" s="22">
        <f t="shared" si="296"/>
        <v>1.7860000000000001E-2</v>
      </c>
      <c r="AI1279" t="s">
        <v>990</v>
      </c>
      <c r="AK1279" s="63">
        <f>IFERROR(VLOOKUP(G1279,ASEAN!A:A,1,0),0)</f>
        <v>0</v>
      </c>
      <c r="AL1279" s="63">
        <f>IFERROR(VLOOKUP(D1279,'[3]customer specs'!$B$1:$D$65536,3,0),0)</f>
        <v>0</v>
      </c>
      <c r="AM1279" s="64">
        <f t="shared" si="297"/>
        <v>0</v>
      </c>
      <c r="AN1279" s="64">
        <f t="shared" si="298"/>
        <v>0</v>
      </c>
      <c r="AO1279" s="63"/>
      <c r="AP1279" s="63"/>
      <c r="AQ1279" s="63" t="str">
        <f t="shared" si="299"/>
        <v>no</v>
      </c>
      <c r="AR1279" s="20">
        <f t="shared" si="300"/>
        <v>139.87349999999998</v>
      </c>
      <c r="AS1279" s="63"/>
      <c r="AT1279" s="23">
        <f t="shared" si="306"/>
        <v>0.12</v>
      </c>
      <c r="AU1279" s="65">
        <f t="shared" si="301"/>
        <v>31.789431818181818</v>
      </c>
      <c r="AV1279" s="65"/>
      <c r="AW1279" s="65">
        <f t="shared" si="302"/>
        <v>158.94715909090908</v>
      </c>
      <c r="AX1279" s="65"/>
      <c r="AY1279" s="63">
        <f>VLOOKUP(L1279,'Status Report'!B:CF,81,0)</f>
        <v>0</v>
      </c>
      <c r="AZ1279" s="63" t="str">
        <f>VLOOKUP(L1279,'Status Report'!B:S,18,0)</f>
        <v xml:space="preserve">Ellina Smirnova </v>
      </c>
      <c r="BB1279" s="63">
        <f>VLOOKUP(L1279,'Status Report'!B:Z,25,0)</f>
        <v>1</v>
      </c>
      <c r="BC1279" s="63">
        <f t="shared" si="303"/>
        <v>5</v>
      </c>
      <c r="BF1279">
        <f>VLOOKUP(L1279,'Status Report'!B:CE,82,0)</f>
        <v>0</v>
      </c>
      <c r="BG1279">
        <f>VLOOKUP(L1279,'Status Report'!B:CF,83,0)</f>
        <v>0</v>
      </c>
      <c r="BH1279">
        <f>VLOOKUP(L1279,'Status Report'!B:CG,84,0)</f>
        <v>0</v>
      </c>
      <c r="BI1279" t="s">
        <v>926</v>
      </c>
      <c r="BJ1279" t="s">
        <v>795</v>
      </c>
      <c r="BM1279" s="67">
        <f t="shared" si="304"/>
        <v>278</v>
      </c>
    </row>
    <row r="1280" spans="1:65" x14ac:dyDescent="0.25">
      <c r="A1280" s="68" t="str">
        <f>VLOOKUP(L1280,'Status Report'!B:CB,79,0)</f>
        <v>Heineken - F1</v>
      </c>
      <c r="C1280">
        <v>20006108</v>
      </c>
      <c r="D1280">
        <v>3090666</v>
      </c>
      <c r="E1280" t="s">
        <v>919</v>
      </c>
      <c r="F1280" t="s">
        <v>920</v>
      </c>
      <c r="G1280" t="str">
        <f>VLOOKUP(D1280,'[2]sold to'!$A:$H,8,0)</f>
        <v>Canada</v>
      </c>
      <c r="H1280" t="str">
        <f>VLOOKUP(D1280,'[2]sold to'!$A:$I,9,0)</f>
        <v>AMERICAS</v>
      </c>
      <c r="K1280">
        <v>730</v>
      </c>
      <c r="L1280">
        <v>88027433</v>
      </c>
      <c r="M1280" t="s">
        <v>620</v>
      </c>
      <c r="N1280">
        <v>10</v>
      </c>
      <c r="P1280" t="str">
        <f>VLOOKUP(L1280,'Status Report'!B:AA,26,0)</f>
        <v>China</v>
      </c>
      <c r="Q1280" t="str">
        <f>VLOOKUP(L1280,'Status Report'!B:AB,27,0)</f>
        <v>Textiles-Clothing</v>
      </c>
      <c r="R1280">
        <f>VLOOKUP(L1280,'Status Report'!B:X,23,0)</f>
        <v>1000</v>
      </c>
      <c r="S1280" t="str">
        <f>VLOOKUP(L1280,'Status Report'!B:T,19,0)</f>
        <v>Asian Sourcing Link</v>
      </c>
      <c r="T1280" s="62">
        <f>VLOOKUP(L1280,'Status Report'!B:E,4,0)</f>
        <v>3</v>
      </c>
      <c r="U1280" s="19">
        <f>_xlfn.IFS(AI1280="Den Bosch",VLOOKUP(L1280,'Status Report'!B:AM,35,0),AI1280="Yantian",VLOOKUP(L1280,'Status Report'!B:AM,36,0),AI1280="",IF(H1280="Asia Pacific",VLOOKUP(L1280,'Status Report'!B:AM,36,0),VLOOKUP(L1280,'Status Report'!B:AM,35,0)),AI1280="Direct shipment",IF(H1280="Asia Pacific",VLOOKUP(L1280,'Status Report'!B:AM,36,0),VLOOKUP(L1280,'Status Report'!B:AM,35,0)))</f>
        <v>32.06</v>
      </c>
      <c r="V1280" s="20">
        <f t="shared" si="291"/>
        <v>320.60000000000002</v>
      </c>
      <c r="W1280" s="19">
        <f>_xlfn.IFS(AI1280="Den Bosch",VLOOKUP(L1280,'Status Report'!B:AM,37,0),AI1280="Yantian",VLOOKUP(L1280,'Status Report'!B:AM,38,0),AI1280="",IF(H1280="Asia Pacific",VLOOKUP(L1280,'Status Report'!B:AM,38,0),VLOOKUP(L1280,'Status Report'!B:AM,37,0)),AI1280="Direct shipment",IF(H1280="Asia Pacific",VLOOKUP(L1280,'Status Report'!B:AM,38,0),VLOOKUP(L1280,'Status Report'!B:AM,37,0)))</f>
        <v>32.06</v>
      </c>
      <c r="X1280" s="20">
        <f t="shared" si="292"/>
        <v>320.60000000000002</v>
      </c>
      <c r="Y1280" s="20">
        <f>_xlfn.IFS(AI1280="Den Bosch",VLOOKUP(L1280,'Status Report'!B:AO,39,0),AI1280="Yantian",VLOOKUP(L1280,'Status Report'!B:AO,40,0),AI1280="",IF(H1280="Asia Pacific",VLOOKUP(L1280,'Status Report'!B:AO,40,0),VLOOKUP(L1280,'Status Report'!B:AO,39,0)),AI1280="Direct shipment",IF(H1280="Asia Pacific",VLOOKUP(L1280,'Status Report'!B:AO,40,0),VLOOKUP(L1280,'Status Report'!B:AO,39,0)))</f>
        <v>0</v>
      </c>
      <c r="Z1280" s="20">
        <f t="shared" si="293"/>
        <v>0</v>
      </c>
      <c r="AA1280" s="20">
        <f t="shared" si="294"/>
        <v>320.60000000000002</v>
      </c>
      <c r="AB1280" s="21">
        <f>_xlfn.IFS(AI1280="Den Bosch",VLOOKUP(L1280,'Status Report'!B:AM,33,0),AI1280="Yantian",VLOOKUP(L1280,'Status Report'!B:AM,34,0),AI1280="",IF(H1280="Asia Pacific",VLOOKUP(L1280,'Status Report'!B:AM,34,0),VLOOKUP(L1280,'Status Report'!B:AM,33,0)),AI1280="Direct shipment",IF(H1280="Asia Pacific",VLOOKUP(L1280,'Status Report'!B:AM,34,0),VLOOKUP(L1280,'Status Report'!B:AM,33,0)))</f>
        <v>27.974699999999999</v>
      </c>
      <c r="AC1280" s="21">
        <f>VLOOKUP(L1280,'Status Report'!B:CE,82,0)</f>
        <v>0</v>
      </c>
      <c r="AD1280" s="21">
        <f t="shared" si="295"/>
        <v>27.974699999999999</v>
      </c>
      <c r="AE1280" s="63">
        <f>VLOOKUP(L1280,'Status Report'!B:W,20,0)</f>
        <v>47</v>
      </c>
      <c r="AF1280" s="63">
        <f>VLOOKUP(L1280,'Status Report'!B:W,21,0)</f>
        <v>38</v>
      </c>
      <c r="AG1280" s="63">
        <f>VLOOKUP(L1280,'Status Report'!B:W,22,0)</f>
        <v>2</v>
      </c>
      <c r="AH1280" s="22">
        <f t="shared" si="296"/>
        <v>3.5720000000000002E-2</v>
      </c>
      <c r="AI1280" t="s">
        <v>990</v>
      </c>
      <c r="AK1280" s="63">
        <f>IFERROR(VLOOKUP(G1280,ASEAN!A:A,1,0),0)</f>
        <v>0</v>
      </c>
      <c r="AL1280" s="63">
        <f>IFERROR(VLOOKUP(D1280,'[3]customer specs'!$B$1:$D$65536,3,0),0)</f>
        <v>0</v>
      </c>
      <c r="AM1280" s="64">
        <f t="shared" si="297"/>
        <v>0</v>
      </c>
      <c r="AN1280" s="64">
        <f t="shared" si="298"/>
        <v>0</v>
      </c>
      <c r="AO1280" s="63"/>
      <c r="AP1280" s="63"/>
      <c r="AQ1280" s="63" t="str">
        <f t="shared" si="299"/>
        <v>no</v>
      </c>
      <c r="AR1280" s="20">
        <f t="shared" si="300"/>
        <v>279.74699999999996</v>
      </c>
      <c r="AS1280" s="63"/>
      <c r="AT1280" s="23">
        <f t="shared" si="306"/>
        <v>0.12</v>
      </c>
      <c r="AU1280" s="65">
        <f t="shared" si="301"/>
        <v>31.789431818181818</v>
      </c>
      <c r="AV1280" s="65"/>
      <c r="AW1280" s="65">
        <f t="shared" si="302"/>
        <v>317.89431818181816</v>
      </c>
      <c r="AX1280" s="65"/>
      <c r="AY1280" s="63">
        <f>VLOOKUP(L1280,'Status Report'!B:CF,81,0)</f>
        <v>0</v>
      </c>
      <c r="AZ1280" s="63" t="str">
        <f>VLOOKUP(L1280,'Status Report'!B:S,18,0)</f>
        <v xml:space="preserve">Ellina Smirnova </v>
      </c>
      <c r="BB1280" s="63">
        <f>VLOOKUP(L1280,'Status Report'!B:Z,25,0)</f>
        <v>1</v>
      </c>
      <c r="BC1280" s="63">
        <f t="shared" si="303"/>
        <v>10</v>
      </c>
      <c r="BF1280">
        <f>VLOOKUP(L1280,'Status Report'!B:CE,82,0)</f>
        <v>0</v>
      </c>
      <c r="BG1280">
        <f>VLOOKUP(L1280,'Status Report'!B:CF,83,0)</f>
        <v>0</v>
      </c>
      <c r="BH1280">
        <f>VLOOKUP(L1280,'Status Report'!B:CG,84,0)</f>
        <v>0</v>
      </c>
      <c r="BI1280" t="s">
        <v>926</v>
      </c>
      <c r="BJ1280" t="s">
        <v>795</v>
      </c>
      <c r="BM1280" s="67">
        <f t="shared" si="304"/>
        <v>437</v>
      </c>
    </row>
    <row r="1281" spans="1:65" x14ac:dyDescent="0.25">
      <c r="A1281" s="68" t="str">
        <f>VLOOKUP(L1281,'Status Report'!B:CB,79,0)</f>
        <v>Heineken - F1</v>
      </c>
      <c r="C1281">
        <v>20006108</v>
      </c>
      <c r="D1281">
        <v>3090666</v>
      </c>
      <c r="E1281" t="s">
        <v>919</v>
      </c>
      <c r="F1281" t="s">
        <v>920</v>
      </c>
      <c r="G1281" t="str">
        <f>VLOOKUP(D1281,'[2]sold to'!$A:$H,8,0)</f>
        <v>Canada</v>
      </c>
      <c r="H1281" t="str">
        <f>VLOOKUP(D1281,'[2]sold to'!$A:$I,9,0)</f>
        <v>AMERICAS</v>
      </c>
      <c r="K1281">
        <v>740</v>
      </c>
      <c r="L1281">
        <v>88027434</v>
      </c>
      <c r="M1281" t="s">
        <v>621</v>
      </c>
      <c r="N1281">
        <v>10</v>
      </c>
      <c r="P1281" t="str">
        <f>VLOOKUP(L1281,'Status Report'!B:AA,26,0)</f>
        <v>China</v>
      </c>
      <c r="Q1281" t="str">
        <f>VLOOKUP(L1281,'Status Report'!B:AB,27,0)</f>
        <v>Textiles-Clothing</v>
      </c>
      <c r="R1281">
        <f>VLOOKUP(L1281,'Status Report'!B:X,23,0)</f>
        <v>1000</v>
      </c>
      <c r="S1281" t="str">
        <f>VLOOKUP(L1281,'Status Report'!B:T,19,0)</f>
        <v>Asian Sourcing Link</v>
      </c>
      <c r="T1281" s="62">
        <f>VLOOKUP(L1281,'Status Report'!B:E,4,0)</f>
        <v>3</v>
      </c>
      <c r="U1281" s="19">
        <f>_xlfn.IFS(AI1281="Den Bosch",VLOOKUP(L1281,'Status Report'!B:AM,35,0),AI1281="Yantian",VLOOKUP(L1281,'Status Report'!B:AM,36,0),AI1281="",IF(H1281="Asia Pacific",VLOOKUP(L1281,'Status Report'!B:AM,36,0),VLOOKUP(L1281,'Status Report'!B:AM,35,0)),AI1281="Direct shipment",IF(H1281="Asia Pacific",VLOOKUP(L1281,'Status Report'!B:AM,36,0),VLOOKUP(L1281,'Status Report'!B:AM,35,0)))</f>
        <v>32.06</v>
      </c>
      <c r="V1281" s="20">
        <f t="shared" si="291"/>
        <v>320.60000000000002</v>
      </c>
      <c r="W1281" s="19">
        <f>_xlfn.IFS(AI1281="Den Bosch",VLOOKUP(L1281,'Status Report'!B:AM,37,0),AI1281="Yantian",VLOOKUP(L1281,'Status Report'!B:AM,38,0),AI1281="",IF(H1281="Asia Pacific",VLOOKUP(L1281,'Status Report'!B:AM,38,0),VLOOKUP(L1281,'Status Report'!B:AM,37,0)),AI1281="Direct shipment",IF(H1281="Asia Pacific",VLOOKUP(L1281,'Status Report'!B:AM,38,0),VLOOKUP(L1281,'Status Report'!B:AM,37,0)))</f>
        <v>32.06</v>
      </c>
      <c r="X1281" s="20">
        <f t="shared" si="292"/>
        <v>320.60000000000002</v>
      </c>
      <c r="Y1281" s="20">
        <f>_xlfn.IFS(AI1281="Den Bosch",VLOOKUP(L1281,'Status Report'!B:AO,39,0),AI1281="Yantian",VLOOKUP(L1281,'Status Report'!B:AO,40,0),AI1281="",IF(H1281="Asia Pacific",VLOOKUP(L1281,'Status Report'!B:AO,40,0),VLOOKUP(L1281,'Status Report'!B:AO,39,0)),AI1281="Direct shipment",IF(H1281="Asia Pacific",VLOOKUP(L1281,'Status Report'!B:AO,40,0),VLOOKUP(L1281,'Status Report'!B:AO,39,0)))</f>
        <v>0</v>
      </c>
      <c r="Z1281" s="20">
        <f t="shared" si="293"/>
        <v>0</v>
      </c>
      <c r="AA1281" s="20">
        <f t="shared" si="294"/>
        <v>320.60000000000002</v>
      </c>
      <c r="AB1281" s="21">
        <f>_xlfn.IFS(AI1281="Den Bosch",VLOOKUP(L1281,'Status Report'!B:AM,33,0),AI1281="Yantian",VLOOKUP(L1281,'Status Report'!B:AM,34,0),AI1281="",IF(H1281="Asia Pacific",VLOOKUP(L1281,'Status Report'!B:AM,34,0),VLOOKUP(L1281,'Status Report'!B:AM,33,0)),AI1281="Direct shipment",IF(H1281="Asia Pacific",VLOOKUP(L1281,'Status Report'!B:AM,34,0),VLOOKUP(L1281,'Status Report'!B:AM,33,0)))</f>
        <v>27.974699999999999</v>
      </c>
      <c r="AC1281" s="21">
        <f>VLOOKUP(L1281,'Status Report'!B:CE,82,0)</f>
        <v>0</v>
      </c>
      <c r="AD1281" s="21">
        <f t="shared" si="295"/>
        <v>27.974699999999999</v>
      </c>
      <c r="AE1281" s="63">
        <f>VLOOKUP(L1281,'Status Report'!B:W,20,0)</f>
        <v>47</v>
      </c>
      <c r="AF1281" s="63">
        <f>VLOOKUP(L1281,'Status Report'!B:W,21,0)</f>
        <v>38</v>
      </c>
      <c r="AG1281" s="63">
        <f>VLOOKUP(L1281,'Status Report'!B:W,22,0)</f>
        <v>2</v>
      </c>
      <c r="AH1281" s="22">
        <f t="shared" si="296"/>
        <v>3.5720000000000002E-2</v>
      </c>
      <c r="AI1281" t="s">
        <v>990</v>
      </c>
      <c r="AK1281" s="63">
        <f>IFERROR(VLOOKUP(G1281,ASEAN!A:A,1,0),0)</f>
        <v>0</v>
      </c>
      <c r="AL1281" s="63">
        <f>IFERROR(VLOOKUP(D1281,'[3]customer specs'!$B$1:$D$65536,3,0),0)</f>
        <v>0</v>
      </c>
      <c r="AM1281" s="64">
        <f t="shared" si="297"/>
        <v>0</v>
      </c>
      <c r="AN1281" s="64">
        <f t="shared" si="298"/>
        <v>0</v>
      </c>
      <c r="AO1281" s="63"/>
      <c r="AP1281" s="63"/>
      <c r="AQ1281" s="63" t="str">
        <f t="shared" si="299"/>
        <v>no</v>
      </c>
      <c r="AR1281" s="20">
        <f t="shared" si="300"/>
        <v>279.74699999999996</v>
      </c>
      <c r="AS1281" s="63"/>
      <c r="AT1281" s="23">
        <f t="shared" si="306"/>
        <v>0.12</v>
      </c>
      <c r="AU1281" s="65">
        <f t="shared" si="301"/>
        <v>31.789431818181818</v>
      </c>
      <c r="AV1281" s="65"/>
      <c r="AW1281" s="65">
        <f t="shared" si="302"/>
        <v>317.89431818181816</v>
      </c>
      <c r="AX1281" s="65"/>
      <c r="AY1281" s="63">
        <f>VLOOKUP(L1281,'Status Report'!B:CF,81,0)</f>
        <v>0</v>
      </c>
      <c r="AZ1281" s="63" t="str">
        <f>VLOOKUP(L1281,'Status Report'!B:S,18,0)</f>
        <v xml:space="preserve">Ellina Smirnova </v>
      </c>
      <c r="BB1281" s="63">
        <f>VLOOKUP(L1281,'Status Report'!B:Z,25,0)</f>
        <v>1</v>
      </c>
      <c r="BC1281" s="63">
        <f t="shared" si="303"/>
        <v>10</v>
      </c>
      <c r="BF1281">
        <f>VLOOKUP(L1281,'Status Report'!B:CE,82,0)</f>
        <v>0</v>
      </c>
      <c r="BG1281">
        <f>VLOOKUP(L1281,'Status Report'!B:CF,83,0)</f>
        <v>0</v>
      </c>
      <c r="BH1281">
        <f>VLOOKUP(L1281,'Status Report'!B:CG,84,0)</f>
        <v>0</v>
      </c>
      <c r="BI1281" t="s">
        <v>926</v>
      </c>
      <c r="BJ1281" t="s">
        <v>795</v>
      </c>
      <c r="BM1281" s="67">
        <f t="shared" si="304"/>
        <v>280</v>
      </c>
    </row>
    <row r="1282" spans="1:65" x14ac:dyDescent="0.25">
      <c r="A1282" s="68" t="str">
        <f>VLOOKUP(L1282,'Status Report'!B:CB,79,0)</f>
        <v>Heineken - F1</v>
      </c>
      <c r="C1282">
        <v>20006108</v>
      </c>
      <c r="D1282">
        <v>3090666</v>
      </c>
      <c r="E1282" t="s">
        <v>919</v>
      </c>
      <c r="F1282" t="s">
        <v>920</v>
      </c>
      <c r="G1282" t="str">
        <f>VLOOKUP(D1282,'[2]sold to'!$A:$H,8,0)</f>
        <v>Canada</v>
      </c>
      <c r="H1282" t="str">
        <f>VLOOKUP(D1282,'[2]sold to'!$A:$I,9,0)</f>
        <v>AMERICAS</v>
      </c>
      <c r="K1282">
        <v>750</v>
      </c>
      <c r="L1282">
        <v>88027435</v>
      </c>
      <c r="M1282" t="s">
        <v>622</v>
      </c>
      <c r="N1282">
        <v>5</v>
      </c>
      <c r="P1282" t="str">
        <f>VLOOKUP(L1282,'Status Report'!B:AA,26,0)</f>
        <v>China</v>
      </c>
      <c r="Q1282" t="str">
        <f>VLOOKUP(L1282,'Status Report'!B:AB,27,0)</f>
        <v>Textiles-Clothing</v>
      </c>
      <c r="R1282">
        <f>VLOOKUP(L1282,'Status Report'!B:X,23,0)</f>
        <v>1000</v>
      </c>
      <c r="S1282" t="str">
        <f>VLOOKUP(L1282,'Status Report'!B:T,19,0)</f>
        <v>Asian Sourcing Link</v>
      </c>
      <c r="T1282" s="62">
        <f>VLOOKUP(L1282,'Status Report'!B:E,4,0)</f>
        <v>3</v>
      </c>
      <c r="U1282" s="19">
        <f>_xlfn.IFS(AI1282="Den Bosch",VLOOKUP(L1282,'Status Report'!B:AM,35,0),AI1282="Yantian",VLOOKUP(L1282,'Status Report'!B:AM,36,0),AI1282="",IF(H1282="Asia Pacific",VLOOKUP(L1282,'Status Report'!B:AM,36,0),VLOOKUP(L1282,'Status Report'!B:AM,35,0)),AI1282="Direct shipment",IF(H1282="Asia Pacific",VLOOKUP(L1282,'Status Report'!B:AM,36,0),VLOOKUP(L1282,'Status Report'!B:AM,35,0)))</f>
        <v>32.06</v>
      </c>
      <c r="V1282" s="20">
        <f t="shared" ref="V1282:V1345" si="307">U1282*N1282</f>
        <v>160.30000000000001</v>
      </c>
      <c r="W1282" s="19">
        <f>_xlfn.IFS(AI1282="Den Bosch",VLOOKUP(L1282,'Status Report'!B:AM,37,0),AI1282="Yantian",VLOOKUP(L1282,'Status Report'!B:AM,38,0),AI1282="",IF(H1282="Asia Pacific",VLOOKUP(L1282,'Status Report'!B:AM,38,0),VLOOKUP(L1282,'Status Report'!B:AM,37,0)),AI1282="Direct shipment",IF(H1282="Asia Pacific",VLOOKUP(L1282,'Status Report'!B:AM,38,0),VLOOKUP(L1282,'Status Report'!B:AM,37,0)))</f>
        <v>32.06</v>
      </c>
      <c r="X1282" s="20">
        <f t="shared" ref="X1282:X1345" si="308">N1282*W1282</f>
        <v>160.30000000000001</v>
      </c>
      <c r="Y1282" s="20">
        <f>_xlfn.IFS(AI1282="Den Bosch",VLOOKUP(L1282,'Status Report'!B:AO,39,0),AI1282="Yantian",VLOOKUP(L1282,'Status Report'!B:AO,40,0),AI1282="",IF(H1282="Asia Pacific",VLOOKUP(L1282,'Status Report'!B:AO,40,0),VLOOKUP(L1282,'Status Report'!B:AO,39,0)),AI1282="Direct shipment",IF(H1282="Asia Pacific",VLOOKUP(L1282,'Status Report'!B:AO,40,0),VLOOKUP(L1282,'Status Report'!B:AO,39,0)))</f>
        <v>0</v>
      </c>
      <c r="Z1282" s="20">
        <f t="shared" ref="Z1282:Z1345" si="309">Y1282*N1282</f>
        <v>0</v>
      </c>
      <c r="AA1282" s="20">
        <f t="shared" ref="AA1282:AA1345" si="310">IF(Z1282=0,X1282,Z1282)</f>
        <v>160.30000000000001</v>
      </c>
      <c r="AB1282" s="21">
        <f>_xlfn.IFS(AI1282="Den Bosch",VLOOKUP(L1282,'Status Report'!B:AM,33,0),AI1282="Yantian",VLOOKUP(L1282,'Status Report'!B:AM,34,0),AI1282="",IF(H1282="Asia Pacific",VLOOKUP(L1282,'Status Report'!B:AM,34,0),VLOOKUP(L1282,'Status Report'!B:AM,33,0)),AI1282="Direct shipment",IF(H1282="Asia Pacific",VLOOKUP(L1282,'Status Report'!B:AM,34,0),VLOOKUP(L1282,'Status Report'!B:AM,33,0)))</f>
        <v>27.974699999999999</v>
      </c>
      <c r="AC1282" s="21">
        <f>VLOOKUP(L1282,'Status Report'!B:CE,82,0)</f>
        <v>0</v>
      </c>
      <c r="AD1282" s="21">
        <f t="shared" ref="AD1282:AD1345" si="311">IF(AC1282=0,AB1282,AC1282)</f>
        <v>27.974699999999999</v>
      </c>
      <c r="AE1282" s="63">
        <f>VLOOKUP(L1282,'Status Report'!B:W,20,0)</f>
        <v>47</v>
      </c>
      <c r="AF1282" s="63">
        <f>VLOOKUP(L1282,'Status Report'!B:W,21,0)</f>
        <v>38</v>
      </c>
      <c r="AG1282" s="63">
        <f>VLOOKUP(L1282,'Status Report'!B:W,22,0)</f>
        <v>2</v>
      </c>
      <c r="AH1282" s="22">
        <f t="shared" ref="AH1282:AH1345" si="312">((AE1282*AF1282*AG1282)*N1282)/1000000</f>
        <v>1.7860000000000001E-2</v>
      </c>
      <c r="AI1282" t="s">
        <v>990</v>
      </c>
      <c r="AK1282" s="63">
        <f>IFERROR(VLOOKUP(G1282,ASEAN!A:A,1,0),0)</f>
        <v>0</v>
      </c>
      <c r="AL1282" s="63">
        <f>IFERROR(VLOOKUP(D1282,'[3]customer specs'!$B$1:$D$65536,3,0),0)</f>
        <v>0</v>
      </c>
      <c r="AM1282" s="64">
        <f t="shared" ref="AM1282:AM1345" si="313">V1282-X1282</f>
        <v>0</v>
      </c>
      <c r="AN1282" s="64">
        <f t="shared" ref="AN1282:AN1345" si="314">IF(Z1282=0,,X1282-Z1282)</f>
        <v>0</v>
      </c>
      <c r="AO1282" s="63"/>
      <c r="AP1282" s="63"/>
      <c r="AQ1282" s="63" t="str">
        <f t="shared" ref="AQ1282:AQ1345" si="315">IF(N1282&gt;=R1282,"yes","no")</f>
        <v>no</v>
      </c>
      <c r="AR1282" s="20">
        <f t="shared" ref="AR1282:AR1345" si="316">AD1282*N1282</f>
        <v>139.87349999999998</v>
      </c>
      <c r="AS1282" s="63"/>
      <c r="AT1282" s="23">
        <f t="shared" si="306"/>
        <v>0.12</v>
      </c>
      <c r="AU1282" s="65">
        <f t="shared" ref="AU1282:AU1345" si="317">AD1282/(1-AT1282)</f>
        <v>31.789431818181818</v>
      </c>
      <c r="AV1282" s="65"/>
      <c r="AW1282" s="65">
        <f t="shared" ref="AW1282:AW1345" si="318">(AU1282*N1282)+(AV1282*N1282)</f>
        <v>158.94715909090908</v>
      </c>
      <c r="AX1282" s="65"/>
      <c r="AY1282" s="63">
        <f>VLOOKUP(L1282,'Status Report'!B:CF,81,0)</f>
        <v>0</v>
      </c>
      <c r="AZ1282" s="63" t="str">
        <f>VLOOKUP(L1282,'Status Report'!B:S,18,0)</f>
        <v xml:space="preserve">Ellina Smirnova </v>
      </c>
      <c r="BB1282" s="63">
        <f>VLOOKUP(L1282,'Status Report'!B:Z,25,0)</f>
        <v>1</v>
      </c>
      <c r="BC1282" s="63">
        <f t="shared" ref="BC1282:BC1345" si="319">N1282*BB1282</f>
        <v>5</v>
      </c>
      <c r="BF1282">
        <f>VLOOKUP(L1282,'Status Report'!B:CE,82,0)</f>
        <v>0</v>
      </c>
      <c r="BG1282">
        <f>VLOOKUP(L1282,'Status Report'!B:CF,83,0)</f>
        <v>0</v>
      </c>
      <c r="BH1282">
        <f>VLOOKUP(L1282,'Status Report'!B:CG,84,0)</f>
        <v>0</v>
      </c>
      <c r="BI1282" t="s">
        <v>926</v>
      </c>
      <c r="BJ1282" t="s">
        <v>795</v>
      </c>
      <c r="BM1282" s="67">
        <f t="shared" ref="BM1282:BM1345" si="320">SUMIF($L:$L,$L1282,N:N)</f>
        <v>108</v>
      </c>
    </row>
    <row r="1283" spans="1:65" x14ac:dyDescent="0.25">
      <c r="A1283" s="68" t="str">
        <f>VLOOKUP(L1283,'Status Report'!B:CB,79,0)</f>
        <v>Heineken UCL</v>
      </c>
      <c r="C1283">
        <v>20006109</v>
      </c>
      <c r="D1283">
        <v>3090615</v>
      </c>
      <c r="E1283" t="s">
        <v>924</v>
      </c>
      <c r="F1283" t="s">
        <v>925</v>
      </c>
      <c r="G1283" t="str">
        <f>VLOOKUP(D1283,'[2]sold to'!$A:$H,8,0)</f>
        <v>Guyana</v>
      </c>
      <c r="H1283" t="str">
        <f>VLOOKUP(D1283,'[2]sold to'!$A:$I,9,0)</f>
        <v>AMERICAS</v>
      </c>
      <c r="K1283">
        <v>210</v>
      </c>
      <c r="L1283">
        <v>88026530</v>
      </c>
      <c r="M1283" t="s">
        <v>347</v>
      </c>
      <c r="N1283">
        <v>4</v>
      </c>
      <c r="P1283" t="str">
        <f>VLOOKUP(L1283,'Status Report'!B:AA,26,0)</f>
        <v>China</v>
      </c>
      <c r="Q1283" t="str">
        <f>VLOOKUP(L1283,'Status Report'!B:AB,27,0)</f>
        <v>Textiles-Clothing</v>
      </c>
      <c r="R1283">
        <f>VLOOKUP(L1283,'Status Report'!B:X,23,0)</f>
        <v>42</v>
      </c>
      <c r="S1283" t="str">
        <f>VLOOKUP(L1283,'Status Report'!B:T,19,0)</f>
        <v>Promocean The Netherlands BV</v>
      </c>
      <c r="T1283" s="62">
        <f>VLOOKUP(L1283,'Status Report'!B:E,4,0)</f>
        <v>3</v>
      </c>
      <c r="U1283" s="19">
        <f>_xlfn.IFS(AI1283="Den Bosch",VLOOKUP(L1283,'Status Report'!B:AM,35,0),AI1283="Yantian",VLOOKUP(L1283,'Status Report'!B:AM,36,0),AI1283="",IF(H1283="Asia Pacific",VLOOKUP(L1283,'Status Report'!B:AM,36,0),VLOOKUP(L1283,'Status Report'!B:AM,35,0)),AI1283="Direct shipment",IF(H1283="Asia Pacific",VLOOKUP(L1283,'Status Report'!B:AM,36,0),VLOOKUP(L1283,'Status Report'!B:AM,35,0)))</f>
        <v>115.68</v>
      </c>
      <c r="V1283" s="20">
        <f t="shared" si="307"/>
        <v>462.72</v>
      </c>
      <c r="W1283" s="19">
        <f>_xlfn.IFS(AI1283="Den Bosch",VLOOKUP(L1283,'Status Report'!B:AM,37,0),AI1283="Yantian",VLOOKUP(L1283,'Status Report'!B:AM,38,0),AI1283="",IF(H1283="Asia Pacific",VLOOKUP(L1283,'Status Report'!B:AM,38,0),VLOOKUP(L1283,'Status Report'!B:AM,37,0)),AI1283="Direct shipment",IF(H1283="Asia Pacific",VLOOKUP(L1283,'Status Report'!B:AM,38,0),VLOOKUP(L1283,'Status Report'!B:AM,37,0)))</f>
        <v>115.68</v>
      </c>
      <c r="X1283" s="20">
        <f t="shared" si="308"/>
        <v>462.72</v>
      </c>
      <c r="Y1283" s="20">
        <f>_xlfn.IFS(AI1283="Den Bosch",VLOOKUP(L1283,'Status Report'!B:AO,39,0),AI1283="Yantian",VLOOKUP(L1283,'Status Report'!B:AO,40,0),AI1283="",IF(H1283="Asia Pacific",VLOOKUP(L1283,'Status Report'!B:AO,40,0),VLOOKUP(L1283,'Status Report'!B:AO,39,0)),AI1283="Direct shipment",IF(H1283="Asia Pacific",VLOOKUP(L1283,'Status Report'!B:AO,40,0),VLOOKUP(L1283,'Status Report'!B:AO,39,0)))</f>
        <v>0</v>
      </c>
      <c r="Z1283" s="20">
        <f t="shared" si="309"/>
        <v>0</v>
      </c>
      <c r="AA1283" s="20">
        <f t="shared" si="310"/>
        <v>462.72</v>
      </c>
      <c r="AB1283" s="21">
        <f>_xlfn.IFS(AI1283="Den Bosch",VLOOKUP(L1283,'Status Report'!B:AM,33,0),AI1283="Yantian",VLOOKUP(L1283,'Status Report'!B:AM,34,0),AI1283="",IF(H1283="Asia Pacific",VLOOKUP(L1283,'Status Report'!B:AM,34,0),VLOOKUP(L1283,'Status Report'!B:AM,33,0)),AI1283="Direct shipment",IF(H1283="Asia Pacific",VLOOKUP(L1283,'Status Report'!B:AM,34,0),VLOOKUP(L1283,'Status Report'!B:AM,33,0)))</f>
        <v>101.00609999999999</v>
      </c>
      <c r="AC1283" s="21">
        <f>VLOOKUP(L1283,'Status Report'!B:CE,82,0)</f>
        <v>0</v>
      </c>
      <c r="AD1283" s="21">
        <f t="shared" si="311"/>
        <v>101.00609999999999</v>
      </c>
      <c r="AE1283" s="63">
        <f>VLOOKUP(L1283,'Status Report'!B:W,20,0)</f>
        <v>45</v>
      </c>
      <c r="AF1283" s="63">
        <f>VLOOKUP(L1283,'Status Report'!B:W,21,0)</f>
        <v>23</v>
      </c>
      <c r="AG1283" s="63">
        <f>VLOOKUP(L1283,'Status Report'!B:W,22,0)</f>
        <v>23</v>
      </c>
      <c r="AH1283" s="22">
        <f t="shared" si="312"/>
        <v>9.5219999999999999E-2</v>
      </c>
      <c r="AI1283" t="s">
        <v>990</v>
      </c>
      <c r="AK1283" s="63">
        <f>IFERROR(VLOOKUP(G1283,ASEAN!A:A,1,0),0)</f>
        <v>0</v>
      </c>
      <c r="AL1283" s="63">
        <f>IFERROR(VLOOKUP(D1283,'[3]customer specs'!$B$1:$D$65536,3,0),0)</f>
        <v>0</v>
      </c>
      <c r="AM1283" s="64">
        <f t="shared" si="313"/>
        <v>0</v>
      </c>
      <c r="AN1283" s="64">
        <f t="shared" si="314"/>
        <v>0</v>
      </c>
      <c r="AO1283" s="63"/>
      <c r="AP1283" s="63"/>
      <c r="AQ1283" s="63" t="str">
        <f t="shared" si="315"/>
        <v>no</v>
      </c>
      <c r="AR1283" s="20">
        <f t="shared" si="316"/>
        <v>404.02439999999996</v>
      </c>
      <c r="AS1283" s="63"/>
      <c r="AT1283" s="23">
        <f t="shared" si="306"/>
        <v>0.12</v>
      </c>
      <c r="AU1283" s="65">
        <f t="shared" si="317"/>
        <v>114.77965909090908</v>
      </c>
      <c r="AV1283" s="65"/>
      <c r="AW1283" s="65">
        <f t="shared" si="318"/>
        <v>459.11863636363631</v>
      </c>
      <c r="AX1283" s="65"/>
      <c r="AY1283" s="63">
        <f>VLOOKUP(L1283,'Status Report'!B:CF,81,0)</f>
        <v>0</v>
      </c>
      <c r="AZ1283" s="63" t="str">
        <f>VLOOKUP(L1283,'Status Report'!B:S,18,0)</f>
        <v>Ellina Smirnova</v>
      </c>
      <c r="BB1283" s="63">
        <f>VLOOKUP(L1283,'Status Report'!B:Z,25,0)</f>
        <v>24</v>
      </c>
      <c r="BC1283" s="63">
        <f t="shared" si="319"/>
        <v>96</v>
      </c>
      <c r="BF1283">
        <f>VLOOKUP(L1283,'Status Report'!B:CE,82,0)</f>
        <v>0</v>
      </c>
      <c r="BG1283">
        <f>VLOOKUP(L1283,'Status Report'!B:CF,83,0)</f>
        <v>0</v>
      </c>
      <c r="BH1283">
        <f>VLOOKUP(L1283,'Status Report'!B:CG,84,0)</f>
        <v>0</v>
      </c>
      <c r="BI1283" t="s">
        <v>926</v>
      </c>
      <c r="BJ1283" t="s">
        <v>795</v>
      </c>
      <c r="BM1283" s="67">
        <f t="shared" si="320"/>
        <v>57</v>
      </c>
    </row>
    <row r="1284" spans="1:65" x14ac:dyDescent="0.25">
      <c r="A1284" s="68" t="str">
        <f>VLOOKUP(L1284,'Status Report'!B:CB,79,0)</f>
        <v>Heineken UCL</v>
      </c>
      <c r="C1284">
        <v>20006109</v>
      </c>
      <c r="D1284">
        <v>3090615</v>
      </c>
      <c r="E1284" t="s">
        <v>924</v>
      </c>
      <c r="F1284" t="s">
        <v>925</v>
      </c>
      <c r="G1284" t="str">
        <f>VLOOKUP(D1284,'[2]sold to'!$A:$H,8,0)</f>
        <v>Guyana</v>
      </c>
      <c r="H1284" t="str">
        <f>VLOOKUP(D1284,'[2]sold to'!$A:$I,9,0)</f>
        <v>AMERICAS</v>
      </c>
      <c r="K1284">
        <v>220</v>
      </c>
      <c r="L1284">
        <v>88026515</v>
      </c>
      <c r="M1284" t="s">
        <v>333</v>
      </c>
      <c r="N1284">
        <v>6</v>
      </c>
      <c r="P1284" t="str">
        <f>VLOOKUP(L1284,'Status Report'!B:AA,26,0)</f>
        <v>Bangladesh</v>
      </c>
      <c r="Q1284" t="str">
        <f>VLOOKUP(L1284,'Status Report'!B:AB,27,0)</f>
        <v>Textiles-Clothing</v>
      </c>
      <c r="R1284">
        <f>VLOOKUP(L1284,'Status Report'!B:X,23,0)</f>
        <v>167</v>
      </c>
      <c r="S1284" t="str">
        <f>VLOOKUP(L1284,'Status Report'!B:T,19,0)</f>
        <v>Promocean The Netherlands BV</v>
      </c>
      <c r="T1284" s="62">
        <f>VLOOKUP(L1284,'Status Report'!B:E,4,0)</f>
        <v>3</v>
      </c>
      <c r="U1284" s="19">
        <f>_xlfn.IFS(AI1284="Den Bosch",VLOOKUP(L1284,'Status Report'!B:AM,35,0),AI1284="Yantian",VLOOKUP(L1284,'Status Report'!B:AM,36,0),AI1284="",IF(H1284="Asia Pacific",VLOOKUP(L1284,'Status Report'!B:AM,36,0),VLOOKUP(L1284,'Status Report'!B:AM,35,0)),AI1284="Direct shipment",IF(H1284="Asia Pacific",VLOOKUP(L1284,'Status Report'!B:AM,36,0),VLOOKUP(L1284,'Status Report'!B:AM,35,0)))</f>
        <v>39.72</v>
      </c>
      <c r="V1284" s="20">
        <f t="shared" si="307"/>
        <v>238.32</v>
      </c>
      <c r="W1284" s="19">
        <f>_xlfn.IFS(AI1284="Den Bosch",VLOOKUP(L1284,'Status Report'!B:AM,37,0),AI1284="Yantian",VLOOKUP(L1284,'Status Report'!B:AM,38,0),AI1284="",IF(H1284="Asia Pacific",VLOOKUP(L1284,'Status Report'!B:AM,38,0),VLOOKUP(L1284,'Status Report'!B:AM,37,0)),AI1284="Direct shipment",IF(H1284="Asia Pacific",VLOOKUP(L1284,'Status Report'!B:AM,38,0),VLOOKUP(L1284,'Status Report'!B:AM,37,0)))</f>
        <v>39.72</v>
      </c>
      <c r="X1284" s="20">
        <f t="shared" si="308"/>
        <v>238.32</v>
      </c>
      <c r="Y1284" s="20">
        <f>_xlfn.IFS(AI1284="Den Bosch",VLOOKUP(L1284,'Status Report'!B:AO,39,0),AI1284="Yantian",VLOOKUP(L1284,'Status Report'!B:AO,40,0),AI1284="",IF(H1284="Asia Pacific",VLOOKUP(L1284,'Status Report'!B:AO,40,0),VLOOKUP(L1284,'Status Report'!B:AO,39,0)),AI1284="Direct shipment",IF(H1284="Asia Pacific",VLOOKUP(L1284,'Status Report'!B:AO,40,0),VLOOKUP(L1284,'Status Report'!B:AO,39,0)))</f>
        <v>0</v>
      </c>
      <c r="Z1284" s="20">
        <f t="shared" si="309"/>
        <v>0</v>
      </c>
      <c r="AA1284" s="20">
        <f t="shared" si="310"/>
        <v>238.32</v>
      </c>
      <c r="AB1284" s="21">
        <f>_xlfn.IFS(AI1284="Den Bosch",VLOOKUP(L1284,'Status Report'!B:AM,33,0),AI1284="Yantian",VLOOKUP(L1284,'Status Report'!B:AM,34,0),AI1284="",IF(H1284="Asia Pacific",VLOOKUP(L1284,'Status Report'!B:AM,34,0),VLOOKUP(L1284,'Status Report'!B:AM,33,0)),AI1284="Direct shipment",IF(H1284="Asia Pacific",VLOOKUP(L1284,'Status Report'!B:AM,34,0),VLOOKUP(L1284,'Status Report'!B:AM,33,0)))</f>
        <v>34.639500000000005</v>
      </c>
      <c r="AC1284" s="21">
        <f>VLOOKUP(L1284,'Status Report'!B:CE,82,0)</f>
        <v>0</v>
      </c>
      <c r="AD1284" s="21">
        <f t="shared" si="311"/>
        <v>34.639500000000005</v>
      </c>
      <c r="AE1284" s="63">
        <f>VLOOKUP(L1284,'Status Report'!B:W,20,0)</f>
        <v>36</v>
      </c>
      <c r="AF1284" s="63">
        <f>VLOOKUP(L1284,'Status Report'!B:W,21,0)</f>
        <v>33</v>
      </c>
      <c r="AG1284" s="63">
        <f>VLOOKUP(L1284,'Status Report'!B:W,22,0)</f>
        <v>7</v>
      </c>
      <c r="AH1284" s="22">
        <f t="shared" si="312"/>
        <v>4.9896000000000003E-2</v>
      </c>
      <c r="AI1284" t="s">
        <v>990</v>
      </c>
      <c r="AK1284" s="63">
        <f>IFERROR(VLOOKUP(G1284,ASEAN!A:A,1,0),0)</f>
        <v>0</v>
      </c>
      <c r="AL1284" s="63">
        <f>IFERROR(VLOOKUP(D1284,'[3]customer specs'!$B$1:$D$65536,3,0),0)</f>
        <v>0</v>
      </c>
      <c r="AM1284" s="64">
        <f t="shared" si="313"/>
        <v>0</v>
      </c>
      <c r="AN1284" s="64">
        <f t="shared" si="314"/>
        <v>0</v>
      </c>
      <c r="AO1284" s="63"/>
      <c r="AP1284" s="63"/>
      <c r="AQ1284" s="63" t="str">
        <f t="shared" si="315"/>
        <v>no</v>
      </c>
      <c r="AR1284" s="20">
        <f t="shared" si="316"/>
        <v>207.83700000000005</v>
      </c>
      <c r="AS1284" s="63"/>
      <c r="AT1284" s="23">
        <f t="shared" si="306"/>
        <v>0.12</v>
      </c>
      <c r="AU1284" s="65">
        <f t="shared" si="317"/>
        <v>39.363068181818186</v>
      </c>
      <c r="AV1284" s="65"/>
      <c r="AW1284" s="65">
        <f t="shared" si="318"/>
        <v>236.1784090909091</v>
      </c>
      <c r="AX1284" s="65"/>
      <c r="AY1284" s="63">
        <f>VLOOKUP(L1284,'Status Report'!B:CF,81,0)</f>
        <v>0</v>
      </c>
      <c r="AZ1284" s="63" t="str">
        <f>VLOOKUP(L1284,'Status Report'!B:S,18,0)</f>
        <v>Ellina Smirnova</v>
      </c>
      <c r="BB1284" s="63">
        <f>VLOOKUP(L1284,'Status Report'!B:Z,25,0)</f>
        <v>6</v>
      </c>
      <c r="BC1284" s="63">
        <f t="shared" si="319"/>
        <v>36</v>
      </c>
      <c r="BF1284">
        <f>VLOOKUP(L1284,'Status Report'!B:CE,82,0)</f>
        <v>0</v>
      </c>
      <c r="BG1284">
        <f>VLOOKUP(L1284,'Status Report'!B:CF,83,0)</f>
        <v>0</v>
      </c>
      <c r="BH1284">
        <f>VLOOKUP(L1284,'Status Report'!B:CG,84,0)</f>
        <v>0</v>
      </c>
      <c r="BI1284" t="s">
        <v>926</v>
      </c>
      <c r="BJ1284" t="s">
        <v>795</v>
      </c>
      <c r="BM1284" s="67">
        <f t="shared" si="320"/>
        <v>7</v>
      </c>
    </row>
    <row r="1285" spans="1:65" x14ac:dyDescent="0.25">
      <c r="A1285" s="68" t="str">
        <f>VLOOKUP(L1285,'Status Report'!B:CB,79,0)</f>
        <v>Heineken UCL</v>
      </c>
      <c r="C1285">
        <v>20006109</v>
      </c>
      <c r="D1285">
        <v>3090615</v>
      </c>
      <c r="E1285" t="s">
        <v>924</v>
      </c>
      <c r="F1285" t="s">
        <v>925</v>
      </c>
      <c r="G1285" t="str">
        <f>VLOOKUP(D1285,'[2]sold to'!$A:$H,8,0)</f>
        <v>Guyana</v>
      </c>
      <c r="H1285" t="str">
        <f>VLOOKUP(D1285,'[2]sold to'!$A:$I,9,0)</f>
        <v>AMERICAS</v>
      </c>
      <c r="K1285">
        <v>230</v>
      </c>
      <c r="L1285">
        <v>88026533</v>
      </c>
      <c r="M1285" t="s">
        <v>349</v>
      </c>
      <c r="N1285">
        <v>2</v>
      </c>
      <c r="P1285" t="str">
        <f>VLOOKUP(L1285,'Status Report'!B:AA,26,0)</f>
        <v>Bangladesh</v>
      </c>
      <c r="Q1285" t="str">
        <f>VLOOKUP(L1285,'Status Report'!B:AB,27,0)</f>
        <v>Textiles-Clothing</v>
      </c>
      <c r="R1285">
        <f>VLOOKUP(L1285,'Status Report'!B:X,23,0)</f>
        <v>167</v>
      </c>
      <c r="S1285" t="str">
        <f>VLOOKUP(L1285,'Status Report'!B:T,19,0)</f>
        <v>Promocean The Netherlands BV</v>
      </c>
      <c r="T1285" s="62">
        <f>VLOOKUP(L1285,'Status Report'!B:E,4,0)</f>
        <v>3</v>
      </c>
      <c r="U1285" s="19">
        <f>_xlfn.IFS(AI1285="Den Bosch",VLOOKUP(L1285,'Status Report'!B:AM,35,0),AI1285="Yantian",VLOOKUP(L1285,'Status Report'!B:AM,36,0),AI1285="",IF(H1285="Asia Pacific",VLOOKUP(L1285,'Status Report'!B:AM,36,0),VLOOKUP(L1285,'Status Report'!B:AM,35,0)),AI1285="Direct shipment",IF(H1285="Asia Pacific",VLOOKUP(L1285,'Status Report'!B:AM,36,0),VLOOKUP(L1285,'Status Report'!B:AM,35,0)))</f>
        <v>38.28</v>
      </c>
      <c r="V1285" s="20">
        <f t="shared" si="307"/>
        <v>76.56</v>
      </c>
      <c r="W1285" s="19">
        <f>_xlfn.IFS(AI1285="Den Bosch",VLOOKUP(L1285,'Status Report'!B:AM,37,0),AI1285="Yantian",VLOOKUP(L1285,'Status Report'!B:AM,38,0),AI1285="",IF(H1285="Asia Pacific",VLOOKUP(L1285,'Status Report'!B:AM,38,0),VLOOKUP(L1285,'Status Report'!B:AM,37,0)),AI1285="Direct shipment",IF(H1285="Asia Pacific",VLOOKUP(L1285,'Status Report'!B:AM,38,0),VLOOKUP(L1285,'Status Report'!B:AM,37,0)))</f>
        <v>38.28</v>
      </c>
      <c r="X1285" s="20">
        <f t="shared" si="308"/>
        <v>76.56</v>
      </c>
      <c r="Y1285" s="20">
        <f>_xlfn.IFS(AI1285="Den Bosch",VLOOKUP(L1285,'Status Report'!B:AO,39,0),AI1285="Yantian",VLOOKUP(L1285,'Status Report'!B:AO,40,0),AI1285="",IF(H1285="Asia Pacific",VLOOKUP(L1285,'Status Report'!B:AO,40,0),VLOOKUP(L1285,'Status Report'!B:AO,39,0)),AI1285="Direct shipment",IF(H1285="Asia Pacific",VLOOKUP(L1285,'Status Report'!B:AO,40,0),VLOOKUP(L1285,'Status Report'!B:AO,39,0)))</f>
        <v>0</v>
      </c>
      <c r="Z1285" s="20">
        <f t="shared" si="309"/>
        <v>0</v>
      </c>
      <c r="AA1285" s="20">
        <f t="shared" si="310"/>
        <v>76.56</v>
      </c>
      <c r="AB1285" s="21">
        <f>_xlfn.IFS(AI1285="Den Bosch",VLOOKUP(L1285,'Status Report'!B:AM,33,0),AI1285="Yantian",VLOOKUP(L1285,'Status Report'!B:AM,34,0),AI1285="",IF(H1285="Asia Pacific",VLOOKUP(L1285,'Status Report'!B:AM,34,0),VLOOKUP(L1285,'Status Report'!B:AM,33,0)),AI1285="Direct shipment",IF(H1285="Asia Pacific",VLOOKUP(L1285,'Status Report'!B:AM,34,0),VLOOKUP(L1285,'Status Report'!B:AM,33,0)))</f>
        <v>33.348000000000006</v>
      </c>
      <c r="AC1285" s="21">
        <f>VLOOKUP(L1285,'Status Report'!B:CE,82,0)</f>
        <v>0</v>
      </c>
      <c r="AD1285" s="21">
        <f t="shared" si="311"/>
        <v>33.348000000000006</v>
      </c>
      <c r="AE1285" s="63">
        <f>VLOOKUP(L1285,'Status Report'!B:W,20,0)</f>
        <v>36</v>
      </c>
      <c r="AF1285" s="63">
        <f>VLOOKUP(L1285,'Status Report'!B:W,21,0)</f>
        <v>33</v>
      </c>
      <c r="AG1285" s="63">
        <f>VLOOKUP(L1285,'Status Report'!B:W,22,0)</f>
        <v>7</v>
      </c>
      <c r="AH1285" s="22">
        <f t="shared" si="312"/>
        <v>1.6632000000000001E-2</v>
      </c>
      <c r="AI1285" t="s">
        <v>990</v>
      </c>
      <c r="AK1285" s="63">
        <f>IFERROR(VLOOKUP(G1285,ASEAN!A:A,1,0),0)</f>
        <v>0</v>
      </c>
      <c r="AL1285" s="63">
        <f>IFERROR(VLOOKUP(D1285,'[3]customer specs'!$B$1:$D$65536,3,0),0)</f>
        <v>0</v>
      </c>
      <c r="AM1285" s="64">
        <f t="shared" si="313"/>
        <v>0</v>
      </c>
      <c r="AN1285" s="64">
        <f t="shared" si="314"/>
        <v>0</v>
      </c>
      <c r="AO1285" s="63"/>
      <c r="AP1285" s="63"/>
      <c r="AQ1285" s="63" t="str">
        <f t="shared" si="315"/>
        <v>no</v>
      </c>
      <c r="AR1285" s="20">
        <f t="shared" si="316"/>
        <v>66.696000000000012</v>
      </c>
      <c r="AS1285" s="63"/>
      <c r="AT1285" s="23">
        <f t="shared" si="306"/>
        <v>0.12</v>
      </c>
      <c r="AU1285" s="65">
        <f t="shared" si="317"/>
        <v>37.895454545454555</v>
      </c>
      <c r="AV1285" s="65"/>
      <c r="AW1285" s="65">
        <f t="shared" si="318"/>
        <v>75.790909090909111</v>
      </c>
      <c r="AX1285" s="65"/>
      <c r="AY1285" s="63">
        <f>VLOOKUP(L1285,'Status Report'!B:CF,81,0)</f>
        <v>0</v>
      </c>
      <c r="AZ1285" s="63" t="str">
        <f>VLOOKUP(L1285,'Status Report'!B:S,18,0)</f>
        <v>Ellina Smirnova</v>
      </c>
      <c r="BB1285" s="63">
        <f>VLOOKUP(L1285,'Status Report'!B:Z,25,0)</f>
        <v>6</v>
      </c>
      <c r="BC1285" s="63">
        <f t="shared" si="319"/>
        <v>12</v>
      </c>
      <c r="BF1285">
        <f>VLOOKUP(L1285,'Status Report'!B:CE,82,0)</f>
        <v>0</v>
      </c>
      <c r="BG1285">
        <f>VLOOKUP(L1285,'Status Report'!B:CF,83,0)</f>
        <v>0</v>
      </c>
      <c r="BH1285">
        <f>VLOOKUP(L1285,'Status Report'!B:CG,84,0)</f>
        <v>0</v>
      </c>
      <c r="BI1285" t="s">
        <v>926</v>
      </c>
      <c r="BJ1285" t="s">
        <v>795</v>
      </c>
      <c r="BM1285" s="67">
        <f t="shared" si="320"/>
        <v>2</v>
      </c>
    </row>
    <row r="1286" spans="1:65" x14ac:dyDescent="0.25">
      <c r="A1286" s="68" t="str">
        <f>VLOOKUP(L1286,'Status Report'!B:CB,79,0)</f>
        <v>Heineken UCL</v>
      </c>
      <c r="C1286">
        <v>20006109</v>
      </c>
      <c r="D1286">
        <v>3090615</v>
      </c>
      <c r="E1286" t="s">
        <v>924</v>
      </c>
      <c r="F1286" t="s">
        <v>925</v>
      </c>
      <c r="G1286" t="str">
        <f>VLOOKUP(D1286,'[2]sold to'!$A:$H,8,0)</f>
        <v>Guyana</v>
      </c>
      <c r="H1286" t="str">
        <f>VLOOKUP(D1286,'[2]sold to'!$A:$I,9,0)</f>
        <v>AMERICAS</v>
      </c>
      <c r="K1286">
        <v>240</v>
      </c>
      <c r="L1286">
        <v>88026567</v>
      </c>
      <c r="M1286" t="s">
        <v>379</v>
      </c>
      <c r="N1286">
        <v>10</v>
      </c>
      <c r="P1286" t="str">
        <f>VLOOKUP(L1286,'Status Report'!B:AA,26,0)</f>
        <v>China</v>
      </c>
      <c r="Q1286" t="str">
        <f>VLOOKUP(L1286,'Status Report'!B:AB,27,0)</f>
        <v>Textiles-Clothing</v>
      </c>
      <c r="R1286">
        <f>VLOOKUP(L1286,'Status Report'!B:X,23,0)</f>
        <v>200</v>
      </c>
      <c r="S1286" t="str">
        <f>VLOOKUP(L1286,'Status Report'!B:T,19,0)</f>
        <v>Asian Sourcing Link</v>
      </c>
      <c r="T1286" s="62">
        <f>VLOOKUP(L1286,'Status Report'!B:E,4,0)</f>
        <v>3</v>
      </c>
      <c r="U1286" s="19">
        <f>_xlfn.IFS(AI1286="Den Bosch",VLOOKUP(L1286,'Status Report'!B:AM,35,0),AI1286="Yantian",VLOOKUP(L1286,'Status Report'!B:AM,36,0),AI1286="",IF(H1286="Asia Pacific",VLOOKUP(L1286,'Status Report'!B:AM,36,0),VLOOKUP(L1286,'Status Report'!B:AM,35,0)),AI1286="Direct shipment",IF(H1286="Asia Pacific",VLOOKUP(L1286,'Status Report'!B:AM,36,0),VLOOKUP(L1286,'Status Report'!B:AM,35,0)))</f>
        <v>34.549999999999997</v>
      </c>
      <c r="V1286" s="20">
        <f t="shared" si="307"/>
        <v>345.5</v>
      </c>
      <c r="W1286" s="19">
        <f>_xlfn.IFS(AI1286="Den Bosch",VLOOKUP(L1286,'Status Report'!B:AM,37,0),AI1286="Yantian",VLOOKUP(L1286,'Status Report'!B:AM,38,0),AI1286="",IF(H1286="Asia Pacific",VLOOKUP(L1286,'Status Report'!B:AM,38,0),VLOOKUP(L1286,'Status Report'!B:AM,37,0)),AI1286="Direct shipment",IF(H1286="Asia Pacific",VLOOKUP(L1286,'Status Report'!B:AM,38,0),VLOOKUP(L1286,'Status Report'!B:AM,37,0)))</f>
        <v>29.5</v>
      </c>
      <c r="X1286" s="20">
        <f t="shared" si="308"/>
        <v>295</v>
      </c>
      <c r="Y1286" s="20">
        <f>_xlfn.IFS(AI1286="Den Bosch",VLOOKUP(L1286,'Status Report'!B:AO,39,0),AI1286="Yantian",VLOOKUP(L1286,'Status Report'!B:AO,40,0),AI1286="",IF(H1286="Asia Pacific",VLOOKUP(L1286,'Status Report'!B:AO,40,0),VLOOKUP(L1286,'Status Report'!B:AO,39,0)),AI1286="Direct shipment",IF(H1286="Asia Pacific",VLOOKUP(L1286,'Status Report'!B:AO,40,0),VLOOKUP(L1286,'Status Report'!B:AO,39,0)))</f>
        <v>0</v>
      </c>
      <c r="Z1286" s="20">
        <f t="shared" si="309"/>
        <v>0</v>
      </c>
      <c r="AA1286" s="20">
        <f t="shared" si="310"/>
        <v>295</v>
      </c>
      <c r="AB1286" s="21">
        <f>_xlfn.IFS(AI1286="Den Bosch",VLOOKUP(L1286,'Status Report'!B:AM,33,0),AI1286="Yantian",VLOOKUP(L1286,'Status Report'!B:AM,34,0),AI1286="",IF(H1286="Asia Pacific",VLOOKUP(L1286,'Status Report'!B:AM,34,0),VLOOKUP(L1286,'Status Report'!B:AM,33,0)),AI1286="Direct shipment",IF(H1286="Asia Pacific",VLOOKUP(L1286,'Status Report'!B:AM,34,0),VLOOKUP(L1286,'Status Report'!B:AM,33,0)))</f>
        <v>25.154999999999998</v>
      </c>
      <c r="AC1286" s="21">
        <f>VLOOKUP(L1286,'Status Report'!B:CE,82,0)</f>
        <v>0</v>
      </c>
      <c r="AD1286" s="21">
        <f t="shared" si="311"/>
        <v>25.154999999999998</v>
      </c>
      <c r="AE1286" s="63">
        <f>VLOOKUP(L1286,'Status Report'!B:W,20,0)</f>
        <v>39</v>
      </c>
      <c r="AF1286" s="63">
        <f>VLOOKUP(L1286,'Status Report'!B:W,21,0)</f>
        <v>33</v>
      </c>
      <c r="AG1286" s="63">
        <f>VLOOKUP(L1286,'Status Report'!B:W,22,0)</f>
        <v>4.5</v>
      </c>
      <c r="AH1286" s="22">
        <f t="shared" si="312"/>
        <v>5.7915000000000001E-2</v>
      </c>
      <c r="AI1286" t="s">
        <v>990</v>
      </c>
      <c r="AK1286" s="63">
        <f>IFERROR(VLOOKUP(G1286,ASEAN!A:A,1,0),0)</f>
        <v>0</v>
      </c>
      <c r="AL1286" s="63">
        <f>IFERROR(VLOOKUP(D1286,'[3]customer specs'!$B$1:$D$65536,3,0),0)</f>
        <v>0</v>
      </c>
      <c r="AM1286" s="64">
        <f t="shared" si="313"/>
        <v>50.5</v>
      </c>
      <c r="AN1286" s="64">
        <f t="shared" si="314"/>
        <v>0</v>
      </c>
      <c r="AO1286" s="63"/>
      <c r="AP1286" s="63"/>
      <c r="AQ1286" s="63" t="str">
        <f t="shared" si="315"/>
        <v>no</v>
      </c>
      <c r="AR1286" s="20">
        <f t="shared" si="316"/>
        <v>251.54999999999998</v>
      </c>
      <c r="AS1286" s="63"/>
      <c r="AT1286" s="23">
        <f t="shared" si="306"/>
        <v>0.12</v>
      </c>
      <c r="AU1286" s="65">
        <f t="shared" si="317"/>
        <v>28.58522727272727</v>
      </c>
      <c r="AV1286" s="65"/>
      <c r="AW1286" s="65">
        <f t="shared" si="318"/>
        <v>285.85227272727269</v>
      </c>
      <c r="AX1286" s="65"/>
      <c r="AY1286" s="63">
        <f>VLOOKUP(L1286,'Status Report'!B:CF,81,0)</f>
        <v>0</v>
      </c>
      <c r="AZ1286" s="63" t="str">
        <f>VLOOKUP(L1286,'Status Report'!B:S,18,0)</f>
        <v>Ellina Smirnova</v>
      </c>
      <c r="BB1286" s="63">
        <f>VLOOKUP(L1286,'Status Report'!B:Z,25,0)</f>
        <v>5</v>
      </c>
      <c r="BC1286" s="63">
        <f t="shared" si="319"/>
        <v>50</v>
      </c>
      <c r="BF1286">
        <f>VLOOKUP(L1286,'Status Report'!B:CE,82,0)</f>
        <v>0</v>
      </c>
      <c r="BG1286">
        <f>VLOOKUP(L1286,'Status Report'!B:CF,83,0)</f>
        <v>0</v>
      </c>
      <c r="BH1286">
        <f>VLOOKUP(L1286,'Status Report'!B:CG,84,0)</f>
        <v>0</v>
      </c>
      <c r="BI1286" t="s">
        <v>926</v>
      </c>
      <c r="BJ1286" t="s">
        <v>795</v>
      </c>
      <c r="BM1286" s="67">
        <f t="shared" si="320"/>
        <v>336</v>
      </c>
    </row>
    <row r="1287" spans="1:65" x14ac:dyDescent="0.25">
      <c r="A1287" s="68" t="str">
        <f>VLOOKUP(L1287,'Status Report'!B:CB,79,0)</f>
        <v>Heineken UCL</v>
      </c>
      <c r="C1287">
        <v>20006109</v>
      </c>
      <c r="D1287">
        <v>3090615</v>
      </c>
      <c r="E1287" t="s">
        <v>924</v>
      </c>
      <c r="F1287" t="s">
        <v>925</v>
      </c>
      <c r="G1287" t="str">
        <f>VLOOKUP(D1287,'[2]sold to'!$A:$H,8,0)</f>
        <v>Guyana</v>
      </c>
      <c r="H1287" t="str">
        <f>VLOOKUP(D1287,'[2]sold to'!$A:$I,9,0)</f>
        <v>AMERICAS</v>
      </c>
      <c r="K1287">
        <v>250</v>
      </c>
      <c r="L1287">
        <v>88026568</v>
      </c>
      <c r="M1287" t="s">
        <v>380</v>
      </c>
      <c r="N1287">
        <v>12</v>
      </c>
      <c r="P1287" t="str">
        <f>VLOOKUP(L1287,'Status Report'!B:AA,26,0)</f>
        <v>China</v>
      </c>
      <c r="Q1287" t="str">
        <f>VLOOKUP(L1287,'Status Report'!B:AB,27,0)</f>
        <v>Textiles-Clothing</v>
      </c>
      <c r="R1287">
        <f>VLOOKUP(L1287,'Status Report'!B:X,23,0)</f>
        <v>200</v>
      </c>
      <c r="S1287" t="str">
        <f>VLOOKUP(L1287,'Status Report'!B:T,19,0)</f>
        <v>Asian Sourcing Link</v>
      </c>
      <c r="T1287" s="62">
        <f>VLOOKUP(L1287,'Status Report'!B:E,4,0)</f>
        <v>3</v>
      </c>
      <c r="U1287" s="19">
        <f>_xlfn.IFS(AI1287="Den Bosch",VLOOKUP(L1287,'Status Report'!B:AM,35,0),AI1287="Yantian",VLOOKUP(L1287,'Status Report'!B:AM,36,0),AI1287="",IF(H1287="Asia Pacific",VLOOKUP(L1287,'Status Report'!B:AM,36,0),VLOOKUP(L1287,'Status Report'!B:AM,35,0)),AI1287="Direct shipment",IF(H1287="Asia Pacific",VLOOKUP(L1287,'Status Report'!B:AM,36,0),VLOOKUP(L1287,'Status Report'!B:AM,35,0)))</f>
        <v>34.549999999999997</v>
      </c>
      <c r="V1287" s="20">
        <f t="shared" si="307"/>
        <v>414.59999999999997</v>
      </c>
      <c r="W1287" s="19">
        <f>_xlfn.IFS(AI1287="Den Bosch",VLOOKUP(L1287,'Status Report'!B:AM,37,0),AI1287="Yantian",VLOOKUP(L1287,'Status Report'!B:AM,38,0),AI1287="",IF(H1287="Asia Pacific",VLOOKUP(L1287,'Status Report'!B:AM,38,0),VLOOKUP(L1287,'Status Report'!B:AM,37,0)),AI1287="Direct shipment",IF(H1287="Asia Pacific",VLOOKUP(L1287,'Status Report'!B:AM,38,0),VLOOKUP(L1287,'Status Report'!B:AM,37,0)))</f>
        <v>29.5</v>
      </c>
      <c r="X1287" s="20">
        <f t="shared" si="308"/>
        <v>354</v>
      </c>
      <c r="Y1287" s="20">
        <f>_xlfn.IFS(AI1287="Den Bosch",VLOOKUP(L1287,'Status Report'!B:AO,39,0),AI1287="Yantian",VLOOKUP(L1287,'Status Report'!B:AO,40,0),AI1287="",IF(H1287="Asia Pacific",VLOOKUP(L1287,'Status Report'!B:AO,40,0),VLOOKUP(L1287,'Status Report'!B:AO,39,0)),AI1287="Direct shipment",IF(H1287="Asia Pacific",VLOOKUP(L1287,'Status Report'!B:AO,40,0),VLOOKUP(L1287,'Status Report'!B:AO,39,0)))</f>
        <v>0</v>
      </c>
      <c r="Z1287" s="20">
        <f t="shared" si="309"/>
        <v>0</v>
      </c>
      <c r="AA1287" s="20">
        <f t="shared" si="310"/>
        <v>354</v>
      </c>
      <c r="AB1287" s="21">
        <f>_xlfn.IFS(AI1287="Den Bosch",VLOOKUP(L1287,'Status Report'!B:AM,33,0),AI1287="Yantian",VLOOKUP(L1287,'Status Report'!B:AM,34,0),AI1287="",IF(H1287="Asia Pacific",VLOOKUP(L1287,'Status Report'!B:AM,34,0),VLOOKUP(L1287,'Status Report'!B:AM,33,0)),AI1287="Direct shipment",IF(H1287="Asia Pacific",VLOOKUP(L1287,'Status Report'!B:AM,34,0),VLOOKUP(L1287,'Status Report'!B:AM,33,0)))</f>
        <v>25.154999999999998</v>
      </c>
      <c r="AC1287" s="21">
        <f>VLOOKUP(L1287,'Status Report'!B:CE,82,0)</f>
        <v>0</v>
      </c>
      <c r="AD1287" s="21">
        <f t="shared" si="311"/>
        <v>25.154999999999998</v>
      </c>
      <c r="AE1287" s="63">
        <f>VLOOKUP(L1287,'Status Report'!B:W,20,0)</f>
        <v>39</v>
      </c>
      <c r="AF1287" s="63">
        <f>VLOOKUP(L1287,'Status Report'!B:W,21,0)</f>
        <v>33</v>
      </c>
      <c r="AG1287" s="63">
        <f>VLOOKUP(L1287,'Status Report'!B:W,22,0)</f>
        <v>4.5</v>
      </c>
      <c r="AH1287" s="22">
        <f t="shared" si="312"/>
        <v>6.9498000000000004E-2</v>
      </c>
      <c r="AI1287" t="s">
        <v>990</v>
      </c>
      <c r="AK1287" s="63">
        <f>IFERROR(VLOOKUP(G1287,ASEAN!A:A,1,0),0)</f>
        <v>0</v>
      </c>
      <c r="AL1287" s="63">
        <f>IFERROR(VLOOKUP(D1287,'[3]customer specs'!$B$1:$D$65536,3,0),0)</f>
        <v>0</v>
      </c>
      <c r="AM1287" s="64">
        <f t="shared" si="313"/>
        <v>60.599999999999966</v>
      </c>
      <c r="AN1287" s="64">
        <f t="shared" si="314"/>
        <v>0</v>
      </c>
      <c r="AO1287" s="63"/>
      <c r="AP1287" s="63"/>
      <c r="AQ1287" s="63" t="str">
        <f t="shared" si="315"/>
        <v>no</v>
      </c>
      <c r="AR1287" s="20">
        <f t="shared" si="316"/>
        <v>301.85999999999996</v>
      </c>
      <c r="AS1287" s="63"/>
      <c r="AT1287" s="23">
        <f t="shared" si="306"/>
        <v>0.12</v>
      </c>
      <c r="AU1287" s="65">
        <f t="shared" si="317"/>
        <v>28.58522727272727</v>
      </c>
      <c r="AV1287" s="65"/>
      <c r="AW1287" s="65">
        <f t="shared" si="318"/>
        <v>343.02272727272725</v>
      </c>
      <c r="AX1287" s="65"/>
      <c r="AY1287" s="63">
        <f>VLOOKUP(L1287,'Status Report'!B:CF,81,0)</f>
        <v>0</v>
      </c>
      <c r="AZ1287" s="63" t="str">
        <f>VLOOKUP(L1287,'Status Report'!B:S,18,0)</f>
        <v>Ellina Smirnova</v>
      </c>
      <c r="BB1287" s="63">
        <f>VLOOKUP(L1287,'Status Report'!B:Z,25,0)</f>
        <v>5</v>
      </c>
      <c r="BC1287" s="63">
        <f t="shared" si="319"/>
        <v>60</v>
      </c>
      <c r="BF1287">
        <f>VLOOKUP(L1287,'Status Report'!B:CE,82,0)</f>
        <v>0</v>
      </c>
      <c r="BG1287">
        <f>VLOOKUP(L1287,'Status Report'!B:CF,83,0)</f>
        <v>0</v>
      </c>
      <c r="BH1287">
        <f>VLOOKUP(L1287,'Status Report'!B:CG,84,0)</f>
        <v>0</v>
      </c>
      <c r="BI1287" t="s">
        <v>926</v>
      </c>
      <c r="BJ1287" t="s">
        <v>795</v>
      </c>
      <c r="BM1287" s="67">
        <f t="shared" si="320"/>
        <v>483</v>
      </c>
    </row>
    <row r="1288" spans="1:65" x14ac:dyDescent="0.25">
      <c r="A1288" s="68" t="str">
        <f>VLOOKUP(L1288,'Status Report'!B:CB,79,0)</f>
        <v>Heineken UCL</v>
      </c>
      <c r="C1288">
        <v>20006109</v>
      </c>
      <c r="D1288">
        <v>3090615</v>
      </c>
      <c r="E1288" t="s">
        <v>924</v>
      </c>
      <c r="F1288" t="s">
        <v>925</v>
      </c>
      <c r="G1288" t="str">
        <f>VLOOKUP(D1288,'[2]sold to'!$A:$H,8,0)</f>
        <v>Guyana</v>
      </c>
      <c r="H1288" t="str">
        <f>VLOOKUP(D1288,'[2]sold to'!$A:$I,9,0)</f>
        <v>AMERICAS</v>
      </c>
      <c r="K1288">
        <v>260</v>
      </c>
      <c r="L1288">
        <v>88026569</v>
      </c>
      <c r="M1288" t="s">
        <v>381</v>
      </c>
      <c r="N1288">
        <v>10</v>
      </c>
      <c r="P1288" t="str">
        <f>VLOOKUP(L1288,'Status Report'!B:AA,26,0)</f>
        <v>China</v>
      </c>
      <c r="Q1288" t="str">
        <f>VLOOKUP(L1288,'Status Report'!B:AB,27,0)</f>
        <v>Textiles-Clothing</v>
      </c>
      <c r="R1288">
        <f>VLOOKUP(L1288,'Status Report'!B:X,23,0)</f>
        <v>200</v>
      </c>
      <c r="S1288" t="str">
        <f>VLOOKUP(L1288,'Status Report'!B:T,19,0)</f>
        <v>Asian Sourcing Link</v>
      </c>
      <c r="T1288" s="62">
        <f>VLOOKUP(L1288,'Status Report'!B:E,4,0)</f>
        <v>3</v>
      </c>
      <c r="U1288" s="19">
        <f>_xlfn.IFS(AI1288="Den Bosch",VLOOKUP(L1288,'Status Report'!B:AM,35,0),AI1288="Yantian",VLOOKUP(L1288,'Status Report'!B:AM,36,0),AI1288="",IF(H1288="Asia Pacific",VLOOKUP(L1288,'Status Report'!B:AM,36,0),VLOOKUP(L1288,'Status Report'!B:AM,35,0)),AI1288="Direct shipment",IF(H1288="Asia Pacific",VLOOKUP(L1288,'Status Report'!B:AM,36,0),VLOOKUP(L1288,'Status Report'!B:AM,35,0)))</f>
        <v>34.549999999999997</v>
      </c>
      <c r="V1288" s="20">
        <f t="shared" si="307"/>
        <v>345.5</v>
      </c>
      <c r="W1288" s="19">
        <f>_xlfn.IFS(AI1288="Den Bosch",VLOOKUP(L1288,'Status Report'!B:AM,37,0),AI1288="Yantian",VLOOKUP(L1288,'Status Report'!B:AM,38,0),AI1288="",IF(H1288="Asia Pacific",VLOOKUP(L1288,'Status Report'!B:AM,38,0),VLOOKUP(L1288,'Status Report'!B:AM,37,0)),AI1288="Direct shipment",IF(H1288="Asia Pacific",VLOOKUP(L1288,'Status Report'!B:AM,38,0),VLOOKUP(L1288,'Status Report'!B:AM,37,0)))</f>
        <v>29.5</v>
      </c>
      <c r="X1288" s="20">
        <f t="shared" si="308"/>
        <v>295</v>
      </c>
      <c r="Y1288" s="20">
        <f>_xlfn.IFS(AI1288="Den Bosch",VLOOKUP(L1288,'Status Report'!B:AO,39,0),AI1288="Yantian",VLOOKUP(L1288,'Status Report'!B:AO,40,0),AI1288="",IF(H1288="Asia Pacific",VLOOKUP(L1288,'Status Report'!B:AO,40,0),VLOOKUP(L1288,'Status Report'!B:AO,39,0)),AI1288="Direct shipment",IF(H1288="Asia Pacific",VLOOKUP(L1288,'Status Report'!B:AO,40,0),VLOOKUP(L1288,'Status Report'!B:AO,39,0)))</f>
        <v>0</v>
      </c>
      <c r="Z1288" s="20">
        <f t="shared" si="309"/>
        <v>0</v>
      </c>
      <c r="AA1288" s="20">
        <f t="shared" si="310"/>
        <v>295</v>
      </c>
      <c r="AB1288" s="21">
        <f>_xlfn.IFS(AI1288="Den Bosch",VLOOKUP(L1288,'Status Report'!B:AM,33,0),AI1288="Yantian",VLOOKUP(L1288,'Status Report'!B:AM,34,0),AI1288="",IF(H1288="Asia Pacific",VLOOKUP(L1288,'Status Report'!B:AM,34,0),VLOOKUP(L1288,'Status Report'!B:AM,33,0)),AI1288="Direct shipment",IF(H1288="Asia Pacific",VLOOKUP(L1288,'Status Report'!B:AM,34,0),VLOOKUP(L1288,'Status Report'!B:AM,33,0)))</f>
        <v>25.154999999999998</v>
      </c>
      <c r="AC1288" s="21">
        <f>VLOOKUP(L1288,'Status Report'!B:CE,82,0)</f>
        <v>0</v>
      </c>
      <c r="AD1288" s="21">
        <f t="shared" si="311"/>
        <v>25.154999999999998</v>
      </c>
      <c r="AE1288" s="63">
        <f>VLOOKUP(L1288,'Status Report'!B:W,20,0)</f>
        <v>39</v>
      </c>
      <c r="AF1288" s="63">
        <f>VLOOKUP(L1288,'Status Report'!B:W,21,0)</f>
        <v>33</v>
      </c>
      <c r="AG1288" s="63">
        <f>VLOOKUP(L1288,'Status Report'!B:W,22,0)</f>
        <v>4.5</v>
      </c>
      <c r="AH1288" s="22">
        <f t="shared" si="312"/>
        <v>5.7915000000000001E-2</v>
      </c>
      <c r="AI1288" t="s">
        <v>990</v>
      </c>
      <c r="AK1288" s="63">
        <f>IFERROR(VLOOKUP(G1288,ASEAN!A:A,1,0),0)</f>
        <v>0</v>
      </c>
      <c r="AL1288" s="63">
        <f>IFERROR(VLOOKUP(D1288,'[3]customer specs'!$B$1:$D$65536,3,0),0)</f>
        <v>0</v>
      </c>
      <c r="AM1288" s="64">
        <f t="shared" si="313"/>
        <v>50.5</v>
      </c>
      <c r="AN1288" s="64">
        <f t="shared" si="314"/>
        <v>0</v>
      </c>
      <c r="AO1288" s="63"/>
      <c r="AP1288" s="63"/>
      <c r="AQ1288" s="63" t="str">
        <f t="shared" si="315"/>
        <v>no</v>
      </c>
      <c r="AR1288" s="20">
        <f t="shared" si="316"/>
        <v>251.54999999999998</v>
      </c>
      <c r="AS1288" s="63"/>
      <c r="AT1288" s="23">
        <f t="shared" si="306"/>
        <v>0.12</v>
      </c>
      <c r="AU1288" s="65">
        <f t="shared" si="317"/>
        <v>28.58522727272727</v>
      </c>
      <c r="AV1288" s="65"/>
      <c r="AW1288" s="65">
        <f t="shared" si="318"/>
        <v>285.85227272727269</v>
      </c>
      <c r="AX1288" s="65"/>
      <c r="AY1288" s="63">
        <f>VLOOKUP(L1288,'Status Report'!B:CF,81,0)</f>
        <v>0</v>
      </c>
      <c r="AZ1288" s="63" t="str">
        <f>VLOOKUP(L1288,'Status Report'!B:S,18,0)</f>
        <v>Ellina Smirnova</v>
      </c>
      <c r="BB1288" s="63">
        <f>VLOOKUP(L1288,'Status Report'!B:Z,25,0)</f>
        <v>5</v>
      </c>
      <c r="BC1288" s="63">
        <f t="shared" si="319"/>
        <v>50</v>
      </c>
      <c r="BF1288">
        <f>VLOOKUP(L1288,'Status Report'!B:CE,82,0)</f>
        <v>0</v>
      </c>
      <c r="BG1288">
        <f>VLOOKUP(L1288,'Status Report'!B:CF,83,0)</f>
        <v>0</v>
      </c>
      <c r="BH1288">
        <f>VLOOKUP(L1288,'Status Report'!B:CG,84,0)</f>
        <v>0</v>
      </c>
      <c r="BI1288" t="s">
        <v>926</v>
      </c>
      <c r="BJ1288" t="s">
        <v>795</v>
      </c>
      <c r="BM1288" s="67">
        <f t="shared" si="320"/>
        <v>263</v>
      </c>
    </row>
    <row r="1289" spans="1:65" x14ac:dyDescent="0.25">
      <c r="A1289" s="68" t="str">
        <f>VLOOKUP(L1289,'Status Report'!B:CB,79,0)</f>
        <v>Heineken UCL</v>
      </c>
      <c r="C1289">
        <v>20006109</v>
      </c>
      <c r="D1289">
        <v>3090615</v>
      </c>
      <c r="E1289" t="s">
        <v>924</v>
      </c>
      <c r="F1289" t="s">
        <v>925</v>
      </c>
      <c r="G1289" t="str">
        <f>VLOOKUP(D1289,'[2]sold to'!$A:$H,8,0)</f>
        <v>Guyana</v>
      </c>
      <c r="H1289" t="str">
        <f>VLOOKUP(D1289,'[2]sold to'!$A:$I,9,0)</f>
        <v>AMERICAS</v>
      </c>
      <c r="K1289">
        <v>270</v>
      </c>
      <c r="L1289">
        <v>88026570</v>
      </c>
      <c r="M1289" t="s">
        <v>382</v>
      </c>
      <c r="N1289">
        <v>6</v>
      </c>
      <c r="P1289" t="str">
        <f>VLOOKUP(L1289,'Status Report'!B:AA,26,0)</f>
        <v>China</v>
      </c>
      <c r="Q1289" t="str">
        <f>VLOOKUP(L1289,'Status Report'!B:AB,27,0)</f>
        <v>Textiles-Clothing</v>
      </c>
      <c r="R1289">
        <f>VLOOKUP(L1289,'Status Report'!B:X,23,0)</f>
        <v>200</v>
      </c>
      <c r="S1289" t="str">
        <f>VLOOKUP(L1289,'Status Report'!B:T,19,0)</f>
        <v>Asian Sourcing Link</v>
      </c>
      <c r="T1289" s="62">
        <f>VLOOKUP(L1289,'Status Report'!B:E,4,0)</f>
        <v>3</v>
      </c>
      <c r="U1289" s="19">
        <f>_xlfn.IFS(AI1289="Den Bosch",VLOOKUP(L1289,'Status Report'!B:AM,35,0),AI1289="Yantian",VLOOKUP(L1289,'Status Report'!B:AM,36,0),AI1289="",IF(H1289="Asia Pacific",VLOOKUP(L1289,'Status Report'!B:AM,36,0),VLOOKUP(L1289,'Status Report'!B:AM,35,0)),AI1289="Direct shipment",IF(H1289="Asia Pacific",VLOOKUP(L1289,'Status Report'!B:AM,36,0),VLOOKUP(L1289,'Status Report'!B:AM,35,0)))</f>
        <v>34.549999999999997</v>
      </c>
      <c r="V1289" s="20">
        <f t="shared" si="307"/>
        <v>207.29999999999998</v>
      </c>
      <c r="W1289" s="19">
        <f>_xlfn.IFS(AI1289="Den Bosch",VLOOKUP(L1289,'Status Report'!B:AM,37,0),AI1289="Yantian",VLOOKUP(L1289,'Status Report'!B:AM,38,0),AI1289="",IF(H1289="Asia Pacific",VLOOKUP(L1289,'Status Report'!B:AM,38,0),VLOOKUP(L1289,'Status Report'!B:AM,37,0)),AI1289="Direct shipment",IF(H1289="Asia Pacific",VLOOKUP(L1289,'Status Report'!B:AM,38,0),VLOOKUP(L1289,'Status Report'!B:AM,37,0)))</f>
        <v>29.5</v>
      </c>
      <c r="X1289" s="20">
        <f t="shared" si="308"/>
        <v>177</v>
      </c>
      <c r="Y1289" s="20">
        <f>_xlfn.IFS(AI1289="Den Bosch",VLOOKUP(L1289,'Status Report'!B:AO,39,0),AI1289="Yantian",VLOOKUP(L1289,'Status Report'!B:AO,40,0),AI1289="",IF(H1289="Asia Pacific",VLOOKUP(L1289,'Status Report'!B:AO,40,0),VLOOKUP(L1289,'Status Report'!B:AO,39,0)),AI1289="Direct shipment",IF(H1289="Asia Pacific",VLOOKUP(L1289,'Status Report'!B:AO,40,0),VLOOKUP(L1289,'Status Report'!B:AO,39,0)))</f>
        <v>0</v>
      </c>
      <c r="Z1289" s="20">
        <f t="shared" si="309"/>
        <v>0</v>
      </c>
      <c r="AA1289" s="20">
        <f t="shared" si="310"/>
        <v>177</v>
      </c>
      <c r="AB1289" s="21">
        <f>_xlfn.IFS(AI1289="Den Bosch",VLOOKUP(L1289,'Status Report'!B:AM,33,0),AI1289="Yantian",VLOOKUP(L1289,'Status Report'!B:AM,34,0),AI1289="",IF(H1289="Asia Pacific",VLOOKUP(L1289,'Status Report'!B:AM,34,0),VLOOKUP(L1289,'Status Report'!B:AM,33,0)),AI1289="Direct shipment",IF(H1289="Asia Pacific",VLOOKUP(L1289,'Status Report'!B:AM,34,0),VLOOKUP(L1289,'Status Report'!B:AM,33,0)))</f>
        <v>25.154999999999998</v>
      </c>
      <c r="AC1289" s="21">
        <f>VLOOKUP(L1289,'Status Report'!B:CE,82,0)</f>
        <v>0</v>
      </c>
      <c r="AD1289" s="21">
        <f t="shared" si="311"/>
        <v>25.154999999999998</v>
      </c>
      <c r="AE1289" s="63">
        <f>VLOOKUP(L1289,'Status Report'!B:W,20,0)</f>
        <v>39</v>
      </c>
      <c r="AF1289" s="63">
        <f>VLOOKUP(L1289,'Status Report'!B:W,21,0)</f>
        <v>33</v>
      </c>
      <c r="AG1289" s="63">
        <f>VLOOKUP(L1289,'Status Report'!B:W,22,0)</f>
        <v>4.5</v>
      </c>
      <c r="AH1289" s="22">
        <f t="shared" si="312"/>
        <v>3.4749000000000002E-2</v>
      </c>
      <c r="AI1289" t="s">
        <v>990</v>
      </c>
      <c r="AK1289" s="63">
        <f>IFERROR(VLOOKUP(G1289,ASEAN!A:A,1,0),0)</f>
        <v>0</v>
      </c>
      <c r="AL1289" s="63">
        <f>IFERROR(VLOOKUP(D1289,'[3]customer specs'!$B$1:$D$65536,3,0),0)</f>
        <v>0</v>
      </c>
      <c r="AM1289" s="64">
        <f t="shared" si="313"/>
        <v>30.299999999999983</v>
      </c>
      <c r="AN1289" s="64">
        <f t="shared" si="314"/>
        <v>0</v>
      </c>
      <c r="AO1289" s="63"/>
      <c r="AP1289" s="63"/>
      <c r="AQ1289" s="63" t="str">
        <f t="shared" si="315"/>
        <v>no</v>
      </c>
      <c r="AR1289" s="20">
        <f t="shared" si="316"/>
        <v>150.92999999999998</v>
      </c>
      <c r="AS1289" s="63"/>
      <c r="AT1289" s="23">
        <f t="shared" si="306"/>
        <v>0.12</v>
      </c>
      <c r="AU1289" s="65">
        <f t="shared" si="317"/>
        <v>28.58522727272727</v>
      </c>
      <c r="AV1289" s="65"/>
      <c r="AW1289" s="65">
        <f t="shared" si="318"/>
        <v>171.51136363636363</v>
      </c>
      <c r="AX1289" s="65"/>
      <c r="AY1289" s="63">
        <f>VLOOKUP(L1289,'Status Report'!B:CF,81,0)</f>
        <v>0</v>
      </c>
      <c r="AZ1289" s="63" t="str">
        <f>VLOOKUP(L1289,'Status Report'!B:S,18,0)</f>
        <v>Ellina Smirnova</v>
      </c>
      <c r="BB1289" s="63">
        <f>VLOOKUP(L1289,'Status Report'!B:Z,25,0)</f>
        <v>5</v>
      </c>
      <c r="BC1289" s="63">
        <f t="shared" si="319"/>
        <v>30</v>
      </c>
      <c r="BF1289">
        <f>VLOOKUP(L1289,'Status Report'!B:CE,82,0)</f>
        <v>0</v>
      </c>
      <c r="BG1289">
        <f>VLOOKUP(L1289,'Status Report'!B:CF,83,0)</f>
        <v>0</v>
      </c>
      <c r="BH1289">
        <f>VLOOKUP(L1289,'Status Report'!B:CG,84,0)</f>
        <v>0</v>
      </c>
      <c r="BI1289" t="s">
        <v>926</v>
      </c>
      <c r="BJ1289" t="s">
        <v>795</v>
      </c>
      <c r="BM1289" s="67">
        <f t="shared" si="320"/>
        <v>32</v>
      </c>
    </row>
    <row r="1290" spans="1:65" x14ac:dyDescent="0.25">
      <c r="A1290" s="68" t="str">
        <f>VLOOKUP(L1290,'Status Report'!B:CB,79,0)</f>
        <v>Heineken UCL</v>
      </c>
      <c r="C1290">
        <v>20006109</v>
      </c>
      <c r="D1290">
        <v>3090615</v>
      </c>
      <c r="E1290" t="s">
        <v>924</v>
      </c>
      <c r="F1290" t="s">
        <v>925</v>
      </c>
      <c r="G1290" t="str">
        <f>VLOOKUP(D1290,'[2]sold to'!$A:$H,8,0)</f>
        <v>Guyana</v>
      </c>
      <c r="H1290" t="str">
        <f>VLOOKUP(D1290,'[2]sold to'!$A:$I,9,0)</f>
        <v>AMERICAS</v>
      </c>
      <c r="K1290">
        <v>280</v>
      </c>
      <c r="L1290">
        <v>88026491</v>
      </c>
      <c r="M1290" t="s">
        <v>317</v>
      </c>
      <c r="N1290">
        <v>3</v>
      </c>
      <c r="P1290" t="str">
        <f>VLOOKUP(L1290,'Status Report'!B:AA,26,0)</f>
        <v>China</v>
      </c>
      <c r="Q1290" t="str">
        <f>VLOOKUP(L1290,'Status Report'!B:AB,27,0)</f>
        <v>Textiles-Clothing</v>
      </c>
      <c r="R1290">
        <f>VLOOKUP(L1290,'Status Report'!B:X,23,0)</f>
        <v>500</v>
      </c>
      <c r="S1290" t="str">
        <f>VLOOKUP(L1290,'Status Report'!B:T,19,0)</f>
        <v>Promocean The Netherlands BV</v>
      </c>
      <c r="T1290" s="62">
        <f>VLOOKUP(L1290,'Status Report'!B:E,4,0)</f>
        <v>3</v>
      </c>
      <c r="U1290" s="19">
        <f>_xlfn.IFS(AI1290="Den Bosch",VLOOKUP(L1290,'Status Report'!B:AM,35,0),AI1290="Yantian",VLOOKUP(L1290,'Status Report'!B:AM,36,0),AI1290="",IF(H1290="Asia Pacific",VLOOKUP(L1290,'Status Report'!B:AM,36,0),VLOOKUP(L1290,'Status Report'!B:AM,35,0)),AI1290="Direct shipment",IF(H1290="Asia Pacific",VLOOKUP(L1290,'Status Report'!B:AM,36,0),VLOOKUP(L1290,'Status Report'!B:AM,35,0)))</f>
        <v>38.44</v>
      </c>
      <c r="V1290" s="20">
        <f t="shared" si="307"/>
        <v>115.32</v>
      </c>
      <c r="W1290" s="19">
        <f>_xlfn.IFS(AI1290="Den Bosch",VLOOKUP(L1290,'Status Report'!B:AM,37,0),AI1290="Yantian",VLOOKUP(L1290,'Status Report'!B:AM,38,0),AI1290="",IF(H1290="Asia Pacific",VLOOKUP(L1290,'Status Report'!B:AM,38,0),VLOOKUP(L1290,'Status Report'!B:AM,37,0)),AI1290="Direct shipment",IF(H1290="Asia Pacific",VLOOKUP(L1290,'Status Report'!B:AM,38,0),VLOOKUP(L1290,'Status Report'!B:AM,37,0)))</f>
        <v>38.44</v>
      </c>
      <c r="X1290" s="20">
        <f t="shared" si="308"/>
        <v>115.32</v>
      </c>
      <c r="Y1290" s="20">
        <f>_xlfn.IFS(AI1290="Den Bosch",VLOOKUP(L1290,'Status Report'!B:AO,39,0),AI1290="Yantian",VLOOKUP(L1290,'Status Report'!B:AO,40,0),AI1290="",IF(H1290="Asia Pacific",VLOOKUP(L1290,'Status Report'!B:AO,40,0),VLOOKUP(L1290,'Status Report'!B:AO,39,0)),AI1290="Direct shipment",IF(H1290="Asia Pacific",VLOOKUP(L1290,'Status Report'!B:AO,40,0),VLOOKUP(L1290,'Status Report'!B:AO,39,0)))</f>
        <v>0</v>
      </c>
      <c r="Z1290" s="20">
        <f t="shared" si="309"/>
        <v>0</v>
      </c>
      <c r="AA1290" s="20">
        <f t="shared" si="310"/>
        <v>115.32</v>
      </c>
      <c r="AB1290" s="21">
        <f>_xlfn.IFS(AI1290="Den Bosch",VLOOKUP(L1290,'Status Report'!B:AM,33,0),AI1290="Yantian",VLOOKUP(L1290,'Status Report'!B:AM,34,0),AI1290="",IF(H1290="Asia Pacific",VLOOKUP(L1290,'Status Report'!B:AM,34,0),VLOOKUP(L1290,'Status Report'!B:AM,33,0)),AI1290="Direct shipment",IF(H1290="Asia Pacific",VLOOKUP(L1290,'Status Report'!B:AM,34,0),VLOOKUP(L1290,'Status Report'!B:AM,33,0)))</f>
        <v>32.572800000000001</v>
      </c>
      <c r="AC1290" s="21">
        <f>VLOOKUP(L1290,'Status Report'!B:CE,82,0)</f>
        <v>0</v>
      </c>
      <c r="AD1290" s="21">
        <f t="shared" si="311"/>
        <v>32.572800000000001</v>
      </c>
      <c r="AE1290" s="63">
        <f>VLOOKUP(L1290,'Status Report'!B:W,20,0)</f>
        <v>58</v>
      </c>
      <c r="AF1290" s="63">
        <f>VLOOKUP(L1290,'Status Report'!B:W,21,0)</f>
        <v>36</v>
      </c>
      <c r="AG1290" s="63">
        <f>VLOOKUP(L1290,'Status Report'!B:W,22,0)</f>
        <v>4</v>
      </c>
      <c r="AH1290" s="22">
        <f t="shared" si="312"/>
        <v>2.5055999999999998E-2</v>
      </c>
      <c r="AI1290" t="s">
        <v>990</v>
      </c>
      <c r="AK1290" s="63">
        <f>IFERROR(VLOOKUP(G1290,ASEAN!A:A,1,0),0)</f>
        <v>0</v>
      </c>
      <c r="AL1290" s="63">
        <f>IFERROR(VLOOKUP(D1290,'[3]customer specs'!$B$1:$D$65536,3,0),0)</f>
        <v>0</v>
      </c>
      <c r="AM1290" s="64">
        <f t="shared" si="313"/>
        <v>0</v>
      </c>
      <c r="AN1290" s="64">
        <f t="shared" si="314"/>
        <v>0</v>
      </c>
      <c r="AO1290" s="63"/>
      <c r="AP1290" s="63"/>
      <c r="AQ1290" s="63" t="str">
        <f t="shared" si="315"/>
        <v>no</v>
      </c>
      <c r="AR1290" s="20">
        <f t="shared" si="316"/>
        <v>97.718400000000003</v>
      </c>
      <c r="AS1290" s="63"/>
      <c r="AT1290" s="23">
        <f t="shared" si="306"/>
        <v>0.12</v>
      </c>
      <c r="AU1290" s="65">
        <f t="shared" si="317"/>
        <v>37.014545454545456</v>
      </c>
      <c r="AV1290" s="65"/>
      <c r="AW1290" s="65">
        <f t="shared" si="318"/>
        <v>111.04363636363637</v>
      </c>
      <c r="AX1290" s="65"/>
      <c r="AY1290" s="63">
        <f>VLOOKUP(L1290,'Status Report'!B:CF,81,0)</f>
        <v>0</v>
      </c>
      <c r="AZ1290" s="63" t="str">
        <f>VLOOKUP(L1290,'Status Report'!B:S,18,0)</f>
        <v>Ellina Smirnova</v>
      </c>
      <c r="BB1290" s="63">
        <f>VLOOKUP(L1290,'Status Report'!B:Z,25,0)</f>
        <v>2</v>
      </c>
      <c r="BC1290" s="63">
        <f t="shared" si="319"/>
        <v>6</v>
      </c>
      <c r="BF1290">
        <f>VLOOKUP(L1290,'Status Report'!B:CE,82,0)</f>
        <v>0</v>
      </c>
      <c r="BG1290">
        <f>VLOOKUP(L1290,'Status Report'!B:CF,83,0)</f>
        <v>0</v>
      </c>
      <c r="BH1290">
        <f>VLOOKUP(L1290,'Status Report'!B:CG,84,0)</f>
        <v>0</v>
      </c>
      <c r="BI1290" t="s">
        <v>926</v>
      </c>
      <c r="BJ1290" t="s">
        <v>795</v>
      </c>
      <c r="BM1290" s="67">
        <f t="shared" si="320"/>
        <v>167</v>
      </c>
    </row>
    <row r="1291" spans="1:65" x14ac:dyDescent="0.25">
      <c r="A1291" s="68" t="str">
        <f>VLOOKUP(L1291,'Status Report'!B:CB,79,0)</f>
        <v>Heineken UCL</v>
      </c>
      <c r="C1291">
        <v>20006109</v>
      </c>
      <c r="D1291">
        <v>3090615</v>
      </c>
      <c r="E1291" t="s">
        <v>924</v>
      </c>
      <c r="F1291" t="s">
        <v>925</v>
      </c>
      <c r="G1291" t="str">
        <f>VLOOKUP(D1291,'[2]sold to'!$A:$H,8,0)</f>
        <v>Guyana</v>
      </c>
      <c r="H1291" t="str">
        <f>VLOOKUP(D1291,'[2]sold to'!$A:$I,9,0)</f>
        <v>AMERICAS</v>
      </c>
      <c r="K1291">
        <v>290</v>
      </c>
      <c r="L1291">
        <v>88026492</v>
      </c>
      <c r="M1291" t="s">
        <v>318</v>
      </c>
      <c r="N1291">
        <v>3</v>
      </c>
      <c r="P1291" t="str">
        <f>VLOOKUP(L1291,'Status Report'!B:AA,26,0)</f>
        <v>China</v>
      </c>
      <c r="Q1291" t="str">
        <f>VLOOKUP(L1291,'Status Report'!B:AB,27,0)</f>
        <v>Textiles-Clothing</v>
      </c>
      <c r="R1291">
        <f>VLOOKUP(L1291,'Status Report'!B:X,23,0)</f>
        <v>500</v>
      </c>
      <c r="S1291" t="str">
        <f>VLOOKUP(L1291,'Status Report'!B:T,19,0)</f>
        <v>Promocean The Netherlands BV</v>
      </c>
      <c r="T1291" s="62">
        <f>VLOOKUP(L1291,'Status Report'!B:E,4,0)</f>
        <v>3</v>
      </c>
      <c r="U1291" s="19">
        <f>_xlfn.IFS(AI1291="Den Bosch",VLOOKUP(L1291,'Status Report'!B:AM,35,0),AI1291="Yantian",VLOOKUP(L1291,'Status Report'!B:AM,36,0),AI1291="",IF(H1291="Asia Pacific",VLOOKUP(L1291,'Status Report'!B:AM,36,0),VLOOKUP(L1291,'Status Report'!B:AM,35,0)),AI1291="Direct shipment",IF(H1291="Asia Pacific",VLOOKUP(L1291,'Status Report'!B:AM,36,0),VLOOKUP(L1291,'Status Report'!B:AM,35,0)))</f>
        <v>38.44</v>
      </c>
      <c r="V1291" s="20">
        <f t="shared" si="307"/>
        <v>115.32</v>
      </c>
      <c r="W1291" s="19">
        <f>_xlfn.IFS(AI1291="Den Bosch",VLOOKUP(L1291,'Status Report'!B:AM,37,0),AI1291="Yantian",VLOOKUP(L1291,'Status Report'!B:AM,38,0),AI1291="",IF(H1291="Asia Pacific",VLOOKUP(L1291,'Status Report'!B:AM,38,0),VLOOKUP(L1291,'Status Report'!B:AM,37,0)),AI1291="Direct shipment",IF(H1291="Asia Pacific",VLOOKUP(L1291,'Status Report'!B:AM,38,0),VLOOKUP(L1291,'Status Report'!B:AM,37,0)))</f>
        <v>38.44</v>
      </c>
      <c r="X1291" s="20">
        <f t="shared" si="308"/>
        <v>115.32</v>
      </c>
      <c r="Y1291" s="20">
        <f>_xlfn.IFS(AI1291="Den Bosch",VLOOKUP(L1291,'Status Report'!B:AO,39,0),AI1291="Yantian",VLOOKUP(L1291,'Status Report'!B:AO,40,0),AI1291="",IF(H1291="Asia Pacific",VLOOKUP(L1291,'Status Report'!B:AO,40,0),VLOOKUP(L1291,'Status Report'!B:AO,39,0)),AI1291="Direct shipment",IF(H1291="Asia Pacific",VLOOKUP(L1291,'Status Report'!B:AO,40,0),VLOOKUP(L1291,'Status Report'!B:AO,39,0)))</f>
        <v>0</v>
      </c>
      <c r="Z1291" s="20">
        <f t="shared" si="309"/>
        <v>0</v>
      </c>
      <c r="AA1291" s="20">
        <f t="shared" si="310"/>
        <v>115.32</v>
      </c>
      <c r="AB1291" s="21">
        <f>_xlfn.IFS(AI1291="Den Bosch",VLOOKUP(L1291,'Status Report'!B:AM,33,0),AI1291="Yantian",VLOOKUP(L1291,'Status Report'!B:AM,34,0),AI1291="",IF(H1291="Asia Pacific",VLOOKUP(L1291,'Status Report'!B:AM,34,0),VLOOKUP(L1291,'Status Report'!B:AM,33,0)),AI1291="Direct shipment",IF(H1291="Asia Pacific",VLOOKUP(L1291,'Status Report'!B:AM,34,0),VLOOKUP(L1291,'Status Report'!B:AM,33,0)))</f>
        <v>32.572800000000001</v>
      </c>
      <c r="AC1291" s="21">
        <f>VLOOKUP(L1291,'Status Report'!B:CE,82,0)</f>
        <v>0</v>
      </c>
      <c r="AD1291" s="21">
        <f t="shared" si="311"/>
        <v>32.572800000000001</v>
      </c>
      <c r="AE1291" s="63">
        <f>VLOOKUP(L1291,'Status Report'!B:W,20,0)</f>
        <v>58</v>
      </c>
      <c r="AF1291" s="63">
        <f>VLOOKUP(L1291,'Status Report'!B:W,21,0)</f>
        <v>36</v>
      </c>
      <c r="AG1291" s="63">
        <f>VLOOKUP(L1291,'Status Report'!B:W,22,0)</f>
        <v>4</v>
      </c>
      <c r="AH1291" s="22">
        <f t="shared" si="312"/>
        <v>2.5055999999999998E-2</v>
      </c>
      <c r="AI1291" t="s">
        <v>990</v>
      </c>
      <c r="AK1291" s="63">
        <f>IFERROR(VLOOKUP(G1291,ASEAN!A:A,1,0),0)</f>
        <v>0</v>
      </c>
      <c r="AL1291" s="63">
        <f>IFERROR(VLOOKUP(D1291,'[3]customer specs'!$B$1:$D$65536,3,0),0)</f>
        <v>0</v>
      </c>
      <c r="AM1291" s="64">
        <f t="shared" si="313"/>
        <v>0</v>
      </c>
      <c r="AN1291" s="64">
        <f t="shared" si="314"/>
        <v>0</v>
      </c>
      <c r="AO1291" s="63"/>
      <c r="AP1291" s="63"/>
      <c r="AQ1291" s="63" t="str">
        <f t="shared" si="315"/>
        <v>no</v>
      </c>
      <c r="AR1291" s="20">
        <f t="shared" si="316"/>
        <v>97.718400000000003</v>
      </c>
      <c r="AS1291" s="63"/>
      <c r="AT1291" s="23">
        <f t="shared" si="306"/>
        <v>0.12</v>
      </c>
      <c r="AU1291" s="65">
        <f t="shared" si="317"/>
        <v>37.014545454545456</v>
      </c>
      <c r="AV1291" s="65"/>
      <c r="AW1291" s="65">
        <f t="shared" si="318"/>
        <v>111.04363636363637</v>
      </c>
      <c r="AX1291" s="65"/>
      <c r="AY1291" s="63">
        <f>VLOOKUP(L1291,'Status Report'!B:CF,81,0)</f>
        <v>0</v>
      </c>
      <c r="AZ1291" s="63" t="str">
        <f>VLOOKUP(L1291,'Status Report'!B:S,18,0)</f>
        <v>Ellina Smirnova</v>
      </c>
      <c r="BB1291" s="63">
        <f>VLOOKUP(L1291,'Status Report'!B:Z,25,0)</f>
        <v>2</v>
      </c>
      <c r="BC1291" s="63">
        <f t="shared" si="319"/>
        <v>6</v>
      </c>
      <c r="BF1291">
        <f>VLOOKUP(L1291,'Status Report'!B:CE,82,0)</f>
        <v>0</v>
      </c>
      <c r="BG1291">
        <f>VLOOKUP(L1291,'Status Report'!B:CF,83,0)</f>
        <v>0</v>
      </c>
      <c r="BH1291">
        <f>VLOOKUP(L1291,'Status Report'!B:CG,84,0)</f>
        <v>0</v>
      </c>
      <c r="BI1291" t="s">
        <v>926</v>
      </c>
      <c r="BJ1291" t="s">
        <v>795</v>
      </c>
      <c r="BM1291" s="67">
        <f t="shared" si="320"/>
        <v>176</v>
      </c>
    </row>
    <row r="1292" spans="1:65" x14ac:dyDescent="0.25">
      <c r="A1292" s="68" t="str">
        <f>VLOOKUP(L1292,'Status Report'!B:CB,79,0)</f>
        <v>Heineken UCL</v>
      </c>
      <c r="C1292">
        <v>20006109</v>
      </c>
      <c r="D1292">
        <v>3090615</v>
      </c>
      <c r="E1292" t="s">
        <v>924</v>
      </c>
      <c r="F1292" t="s">
        <v>925</v>
      </c>
      <c r="G1292" t="str">
        <f>VLOOKUP(D1292,'[2]sold to'!$A:$H,8,0)</f>
        <v>Guyana</v>
      </c>
      <c r="H1292" t="str">
        <f>VLOOKUP(D1292,'[2]sold to'!$A:$I,9,0)</f>
        <v>AMERICAS</v>
      </c>
      <c r="K1292">
        <v>300</v>
      </c>
      <c r="L1292">
        <v>88026523</v>
      </c>
      <c r="M1292" t="s">
        <v>340</v>
      </c>
      <c r="N1292">
        <v>12</v>
      </c>
      <c r="P1292" t="str">
        <f>VLOOKUP(L1292,'Status Report'!B:AA,26,0)</f>
        <v>Bangladesh</v>
      </c>
      <c r="Q1292" t="str">
        <f>VLOOKUP(L1292,'Status Report'!B:AB,27,0)</f>
        <v>Textiles-Clothing</v>
      </c>
      <c r="R1292">
        <f>VLOOKUP(L1292,'Status Report'!B:X,23,0)</f>
        <v>167</v>
      </c>
      <c r="S1292" t="str">
        <f>VLOOKUP(L1292,'Status Report'!B:T,19,0)</f>
        <v>Promocean The Netherlands BV</v>
      </c>
      <c r="T1292" s="62">
        <f>VLOOKUP(L1292,'Status Report'!B:E,4,0)</f>
        <v>3</v>
      </c>
      <c r="U1292" s="19">
        <f>_xlfn.IFS(AI1292="Den Bosch",VLOOKUP(L1292,'Status Report'!B:AM,35,0),AI1292="Yantian",VLOOKUP(L1292,'Status Report'!B:AM,36,0),AI1292="",IF(H1292="Asia Pacific",VLOOKUP(L1292,'Status Report'!B:AM,36,0),VLOOKUP(L1292,'Status Report'!B:AM,35,0)),AI1292="Direct shipment",IF(H1292="Asia Pacific",VLOOKUP(L1292,'Status Report'!B:AM,36,0),VLOOKUP(L1292,'Status Report'!B:AM,35,0)))</f>
        <v>29.700000000000003</v>
      </c>
      <c r="V1292" s="20">
        <f t="shared" si="307"/>
        <v>356.40000000000003</v>
      </c>
      <c r="W1292" s="19">
        <f>_xlfn.IFS(AI1292="Den Bosch",VLOOKUP(L1292,'Status Report'!B:AM,37,0),AI1292="Yantian",VLOOKUP(L1292,'Status Report'!B:AM,38,0),AI1292="",IF(H1292="Asia Pacific",VLOOKUP(L1292,'Status Report'!B:AM,38,0),VLOOKUP(L1292,'Status Report'!B:AM,37,0)),AI1292="Direct shipment",IF(H1292="Asia Pacific",VLOOKUP(L1292,'Status Report'!B:AM,38,0),VLOOKUP(L1292,'Status Report'!B:AM,37,0)))</f>
        <v>29.700000000000003</v>
      </c>
      <c r="X1292" s="20">
        <f t="shared" si="308"/>
        <v>356.40000000000003</v>
      </c>
      <c r="Y1292" s="20">
        <f>_xlfn.IFS(AI1292="Den Bosch",VLOOKUP(L1292,'Status Report'!B:AO,39,0),AI1292="Yantian",VLOOKUP(L1292,'Status Report'!B:AO,40,0),AI1292="",IF(H1292="Asia Pacific",VLOOKUP(L1292,'Status Report'!B:AO,40,0),VLOOKUP(L1292,'Status Report'!B:AO,39,0)),AI1292="Direct shipment",IF(H1292="Asia Pacific",VLOOKUP(L1292,'Status Report'!B:AO,40,0),VLOOKUP(L1292,'Status Report'!B:AO,39,0)))</f>
        <v>0</v>
      </c>
      <c r="Z1292" s="20">
        <f t="shared" si="309"/>
        <v>0</v>
      </c>
      <c r="AA1292" s="20">
        <f t="shared" si="310"/>
        <v>356.40000000000003</v>
      </c>
      <c r="AB1292" s="21">
        <f>_xlfn.IFS(AI1292="Den Bosch",VLOOKUP(L1292,'Status Report'!B:AM,33,0),AI1292="Yantian",VLOOKUP(L1292,'Status Report'!B:AM,34,0),AI1292="",IF(H1292="Asia Pacific",VLOOKUP(L1292,'Status Report'!B:AM,34,0),VLOOKUP(L1292,'Status Report'!B:AM,33,0)),AI1292="Direct shipment",IF(H1292="Asia Pacific",VLOOKUP(L1292,'Status Report'!B:AM,34,0),VLOOKUP(L1292,'Status Report'!B:AM,33,0)))</f>
        <v>25.515000000000001</v>
      </c>
      <c r="AC1292" s="21">
        <f>VLOOKUP(L1292,'Status Report'!B:CE,82,0)</f>
        <v>0</v>
      </c>
      <c r="AD1292" s="21">
        <f t="shared" si="311"/>
        <v>25.515000000000001</v>
      </c>
      <c r="AE1292" s="63">
        <f>VLOOKUP(L1292,'Status Report'!B:W,20,0)</f>
        <v>28</v>
      </c>
      <c r="AF1292" s="63">
        <f>VLOOKUP(L1292,'Status Report'!B:W,21,0)</f>
        <v>15</v>
      </c>
      <c r="AG1292" s="63">
        <f>VLOOKUP(L1292,'Status Report'!B:W,22,0)</f>
        <v>12</v>
      </c>
      <c r="AH1292" s="22">
        <f t="shared" si="312"/>
        <v>6.0479999999999999E-2</v>
      </c>
      <c r="AI1292" t="s">
        <v>990</v>
      </c>
      <c r="AK1292" s="63">
        <f>IFERROR(VLOOKUP(G1292,ASEAN!A:A,1,0),0)</f>
        <v>0</v>
      </c>
      <c r="AL1292" s="63">
        <f>IFERROR(VLOOKUP(D1292,'[3]customer specs'!$B$1:$D$65536,3,0),0)</f>
        <v>0</v>
      </c>
      <c r="AM1292" s="64">
        <f t="shared" si="313"/>
        <v>0</v>
      </c>
      <c r="AN1292" s="64">
        <f t="shared" si="314"/>
        <v>0</v>
      </c>
      <c r="AO1292" s="63"/>
      <c r="AP1292" s="63"/>
      <c r="AQ1292" s="63" t="str">
        <f t="shared" si="315"/>
        <v>no</v>
      </c>
      <c r="AR1292" s="20">
        <f t="shared" si="316"/>
        <v>306.18</v>
      </c>
      <c r="AS1292" s="63"/>
      <c r="AT1292" s="23">
        <f t="shared" si="306"/>
        <v>0.12</v>
      </c>
      <c r="AU1292" s="65">
        <f t="shared" si="317"/>
        <v>28.994318181818183</v>
      </c>
      <c r="AV1292" s="65"/>
      <c r="AW1292" s="65">
        <f t="shared" si="318"/>
        <v>347.93181818181819</v>
      </c>
      <c r="AX1292" s="65"/>
      <c r="AY1292" s="63">
        <f>VLOOKUP(L1292,'Status Report'!B:CF,81,0)</f>
        <v>0</v>
      </c>
      <c r="AZ1292" s="63" t="str">
        <f>VLOOKUP(L1292,'Status Report'!B:S,18,0)</f>
        <v>Ellina Smirnova</v>
      </c>
      <c r="BB1292" s="63">
        <f>VLOOKUP(L1292,'Status Report'!B:Z,25,0)</f>
        <v>6</v>
      </c>
      <c r="BC1292" s="63">
        <f t="shared" si="319"/>
        <v>72</v>
      </c>
      <c r="BF1292">
        <f>VLOOKUP(L1292,'Status Report'!B:CE,82,0)</f>
        <v>0</v>
      </c>
      <c r="BG1292">
        <f>VLOOKUP(L1292,'Status Report'!B:CF,83,0)</f>
        <v>0</v>
      </c>
      <c r="BH1292">
        <f>VLOOKUP(L1292,'Status Report'!B:CG,84,0)</f>
        <v>0</v>
      </c>
      <c r="BI1292" t="s">
        <v>926</v>
      </c>
      <c r="BJ1292" t="s">
        <v>795</v>
      </c>
      <c r="BM1292" s="67">
        <f t="shared" si="320"/>
        <v>130</v>
      </c>
    </row>
    <row r="1293" spans="1:65" x14ac:dyDescent="0.25">
      <c r="A1293" s="68" t="str">
        <f>VLOOKUP(L1293,'Status Report'!B:CB,79,0)</f>
        <v>Heineken - F1</v>
      </c>
      <c r="C1293">
        <v>20006108</v>
      </c>
      <c r="D1293">
        <v>3090666</v>
      </c>
      <c r="E1293" t="s">
        <v>919</v>
      </c>
      <c r="F1293" t="s">
        <v>920</v>
      </c>
      <c r="G1293" t="str">
        <f>VLOOKUP(D1293,'[2]sold to'!$A:$H,8,0)</f>
        <v>Canada</v>
      </c>
      <c r="H1293" t="str">
        <f>VLOOKUP(D1293,'[2]sold to'!$A:$I,9,0)</f>
        <v>AMERICAS</v>
      </c>
      <c r="K1293">
        <v>760</v>
      </c>
      <c r="L1293">
        <v>88027544</v>
      </c>
      <c r="M1293" t="s">
        <v>1002</v>
      </c>
      <c r="N1293" s="86">
        <v>1530</v>
      </c>
      <c r="P1293" t="str">
        <f>VLOOKUP(L1293,'Status Report'!B:AA,26,0)</f>
        <v>Turkey</v>
      </c>
      <c r="Q1293" t="str">
        <f>VLOOKUP(L1293,'Status Report'!B:AB,27,0)</f>
        <v>Glassware</v>
      </c>
      <c r="R1293">
        <f>VLOOKUP(L1293,'Status Report'!B:X,23,0)</f>
        <v>5821.25</v>
      </c>
      <c r="S1293" t="str">
        <f>VLOOKUP(L1293,'Status Report'!B:T,19,0)</f>
        <v>Sisecam (Pasabahçe)</v>
      </c>
      <c r="T1293" s="62">
        <f>VLOOKUP(L1293,'Status Report'!B:E,4,0)</f>
        <v>3</v>
      </c>
      <c r="U1293" s="19">
        <f>_xlfn.IFS(AI1293="Den Bosch",VLOOKUP(L1293,'Status Report'!B:AM,35,0),AI1293="Yantian",VLOOKUP(L1293,'Status Report'!B:AM,36,0),AI1293="",IF(H1293="Asia Pacific",VLOOKUP(L1293,'Status Report'!B:AM,36,0),VLOOKUP(L1293,'Status Report'!B:AM,35,0)),AI1293="Direct shipment",IF(H1293="Asia Pacific",VLOOKUP(L1293,'Status Report'!B:AM,36,0),VLOOKUP(L1293,'Status Report'!B:AM,35,0)))</f>
        <v>29.759999999999998</v>
      </c>
      <c r="V1293" s="20">
        <f t="shared" si="307"/>
        <v>45532.799999999996</v>
      </c>
      <c r="W1293" s="19">
        <f>_xlfn.IFS(AI1293="Den Bosch",VLOOKUP(L1293,'Status Report'!B:AM,37,0),AI1293="Yantian",VLOOKUP(L1293,'Status Report'!B:AM,38,0),AI1293="",IF(H1293="Asia Pacific",VLOOKUP(L1293,'Status Report'!B:AM,38,0),VLOOKUP(L1293,'Status Report'!B:AM,37,0)),AI1293="Direct shipment",IF(H1293="Asia Pacific",VLOOKUP(L1293,'Status Report'!B:AM,38,0),VLOOKUP(L1293,'Status Report'!B:AM,37,0)))</f>
        <v>29.759999999999998</v>
      </c>
      <c r="X1293" s="20">
        <f t="shared" si="308"/>
        <v>45532.799999999996</v>
      </c>
      <c r="Y1293" s="20">
        <f>_xlfn.IFS(AI1293="Den Bosch",VLOOKUP(L1293,'Status Report'!B:AO,39,0),AI1293="Yantian",VLOOKUP(L1293,'Status Report'!B:AO,40,0),AI1293="",IF(H1293="Asia Pacific",VLOOKUP(L1293,'Status Report'!B:AO,40,0),VLOOKUP(L1293,'Status Report'!B:AO,39,0)),AI1293="Direct shipment",IF(H1293="Asia Pacific",VLOOKUP(L1293,'Status Report'!B:AO,40,0),VLOOKUP(L1293,'Status Report'!B:AO,39,0)))</f>
        <v>0</v>
      </c>
      <c r="Z1293" s="20">
        <f t="shared" si="309"/>
        <v>0</v>
      </c>
      <c r="AA1293" s="20">
        <f t="shared" si="310"/>
        <v>45532.799999999996</v>
      </c>
      <c r="AB1293" s="21">
        <f>_xlfn.IFS(AI1293="Den Bosch",VLOOKUP(L1293,'Status Report'!B:AM,33,0),AI1293="Yantian",VLOOKUP(L1293,'Status Report'!B:AM,34,0),AI1293="",IF(H1293="Asia Pacific",VLOOKUP(L1293,'Status Report'!B:AM,34,0),VLOOKUP(L1293,'Status Report'!B:AM,33,0)),AI1293="Direct shipment",IF(H1293="Asia Pacific",VLOOKUP(L1293,'Status Report'!B:AM,34,0),VLOOKUP(L1293,'Status Report'!B:AM,33,0)))</f>
        <v>26.160000000000004</v>
      </c>
      <c r="AC1293" s="21">
        <f>VLOOKUP(L1293,'Status Report'!B:CE,82,0)</f>
        <v>0</v>
      </c>
      <c r="AD1293" s="21">
        <f t="shared" si="311"/>
        <v>26.160000000000004</v>
      </c>
      <c r="AE1293" s="63">
        <f>VLOOKUP(L1293,'Status Report'!B:W,20,0)</f>
        <v>40</v>
      </c>
      <c r="AF1293" s="63">
        <f>VLOOKUP(L1293,'Status Report'!B:W,21,0)</f>
        <v>28</v>
      </c>
      <c r="AG1293" s="63">
        <f>VLOOKUP(L1293,'Status Report'!B:W,22,0)</f>
        <v>20</v>
      </c>
      <c r="AH1293" s="22">
        <f t="shared" si="312"/>
        <v>34.271999999999998</v>
      </c>
      <c r="AI1293" t="s">
        <v>990</v>
      </c>
      <c r="AK1293" s="63">
        <f>IFERROR(VLOOKUP(G1293,ASEAN!A:A,1,0),0)</f>
        <v>0</v>
      </c>
      <c r="AL1293" s="63">
        <f>IFERROR(VLOOKUP(D1293,'[3]customer specs'!$B$1:$D$65536,3,0),0)</f>
        <v>0</v>
      </c>
      <c r="AM1293" s="64">
        <f t="shared" si="313"/>
        <v>0</v>
      </c>
      <c r="AN1293" s="64">
        <f t="shared" si="314"/>
        <v>0</v>
      </c>
      <c r="AO1293" s="63"/>
      <c r="AP1293" s="63"/>
      <c r="AQ1293" s="63" t="str">
        <f t="shared" si="315"/>
        <v>no</v>
      </c>
      <c r="AR1293" s="20">
        <f t="shared" si="316"/>
        <v>40024.800000000003</v>
      </c>
      <c r="AS1293" s="63"/>
      <c r="AT1293" s="23">
        <f t="shared" si="306"/>
        <v>0.12</v>
      </c>
      <c r="AU1293" s="65">
        <f t="shared" si="317"/>
        <v>29.72727272727273</v>
      </c>
      <c r="AV1293" s="65"/>
      <c r="AW1293" s="65">
        <f t="shared" si="318"/>
        <v>45482.727272727279</v>
      </c>
      <c r="AX1293" s="65"/>
      <c r="AY1293" s="63">
        <f>VLOOKUP(L1293,'Status Report'!B:CF,81,0)</f>
        <v>0</v>
      </c>
      <c r="AZ1293" s="63">
        <f>VLOOKUP(L1293,'Status Report'!B:S,18,0)</f>
        <v>0</v>
      </c>
      <c r="BB1293" s="63">
        <f>VLOOKUP(L1293,'Status Report'!B:Z,25,0)</f>
        <v>24</v>
      </c>
      <c r="BC1293" s="63">
        <f t="shared" si="319"/>
        <v>36720</v>
      </c>
      <c r="BF1293">
        <f>VLOOKUP(L1293,'Status Report'!B:CE,82,0)</f>
        <v>0</v>
      </c>
      <c r="BG1293">
        <f>VLOOKUP(L1293,'Status Report'!B:CF,83,0)</f>
        <v>0</v>
      </c>
      <c r="BH1293">
        <f>VLOOKUP(L1293,'Status Report'!B:CG,84,0)</f>
        <v>0</v>
      </c>
      <c r="BI1293" t="s">
        <v>926</v>
      </c>
      <c r="BJ1293" t="s">
        <v>795</v>
      </c>
      <c r="BM1293" s="67">
        <f t="shared" si="320"/>
        <v>1581</v>
      </c>
    </row>
    <row r="1294" spans="1:65" x14ac:dyDescent="0.25">
      <c r="A1294" s="68" t="str">
        <f>VLOOKUP(L1294,'Status Report'!B:CB,79,0)</f>
        <v>Heineken - F1</v>
      </c>
      <c r="C1294">
        <v>20006108</v>
      </c>
      <c r="D1294">
        <v>3090666</v>
      </c>
      <c r="E1294" t="s">
        <v>919</v>
      </c>
      <c r="F1294" t="s">
        <v>920</v>
      </c>
      <c r="G1294" t="str">
        <f>VLOOKUP(D1294,'[2]sold to'!$A:$H,8,0)</f>
        <v>Canada</v>
      </c>
      <c r="H1294" t="str">
        <f>VLOOKUP(D1294,'[2]sold to'!$A:$I,9,0)</f>
        <v>AMERICAS</v>
      </c>
      <c r="K1294">
        <v>770</v>
      </c>
      <c r="L1294">
        <v>88027390</v>
      </c>
      <c r="M1294" t="s">
        <v>584</v>
      </c>
      <c r="N1294">
        <v>63</v>
      </c>
      <c r="P1294" t="str">
        <f>VLOOKUP(L1294,'Status Report'!B:AA,26,0)</f>
        <v>China</v>
      </c>
      <c r="Q1294" t="str">
        <f>VLOOKUP(L1294,'Status Report'!B:AB,27,0)</f>
        <v>Textiles-Clothing</v>
      </c>
      <c r="R1294">
        <f>VLOOKUP(L1294,'Status Report'!B:X,23,0)</f>
        <v>250</v>
      </c>
      <c r="S1294" t="str">
        <f>VLOOKUP(L1294,'Status Report'!B:T,19,0)</f>
        <v>Promocean The Netherlands BV</v>
      </c>
      <c r="T1294" s="62">
        <f>VLOOKUP(L1294,'Status Report'!B:E,4,0)</f>
        <v>3</v>
      </c>
      <c r="U1294" s="19">
        <f>_xlfn.IFS(AI1294="Den Bosch",VLOOKUP(L1294,'Status Report'!B:AM,35,0),AI1294="Yantian",VLOOKUP(L1294,'Status Report'!B:AM,36,0),AI1294="",IF(H1294="Asia Pacific",VLOOKUP(L1294,'Status Report'!B:AM,36,0),VLOOKUP(L1294,'Status Report'!B:AM,35,0)),AI1294="Direct shipment",IF(H1294="Asia Pacific",VLOOKUP(L1294,'Status Report'!B:AM,36,0),VLOOKUP(L1294,'Status Report'!B:AM,35,0)))</f>
        <v>51.62</v>
      </c>
      <c r="V1294" s="20">
        <f t="shared" si="307"/>
        <v>3252.06</v>
      </c>
      <c r="W1294" s="19">
        <f>_xlfn.IFS(AI1294="Den Bosch",VLOOKUP(L1294,'Status Report'!B:AM,37,0),AI1294="Yantian",VLOOKUP(L1294,'Status Report'!B:AM,38,0),AI1294="",IF(H1294="Asia Pacific",VLOOKUP(L1294,'Status Report'!B:AM,38,0),VLOOKUP(L1294,'Status Report'!B:AM,37,0)),AI1294="Direct shipment",IF(H1294="Asia Pacific",VLOOKUP(L1294,'Status Report'!B:AM,38,0),VLOOKUP(L1294,'Status Report'!B:AM,37,0)))</f>
        <v>51.62</v>
      </c>
      <c r="X1294" s="20">
        <f t="shared" si="308"/>
        <v>3252.06</v>
      </c>
      <c r="Y1294" s="20">
        <f>_xlfn.IFS(AI1294="Den Bosch",VLOOKUP(L1294,'Status Report'!B:AO,39,0),AI1294="Yantian",VLOOKUP(L1294,'Status Report'!B:AO,40,0),AI1294="",IF(H1294="Asia Pacific",VLOOKUP(L1294,'Status Report'!B:AO,40,0),VLOOKUP(L1294,'Status Report'!B:AO,39,0)),AI1294="Direct shipment",IF(H1294="Asia Pacific",VLOOKUP(L1294,'Status Report'!B:AO,40,0),VLOOKUP(L1294,'Status Report'!B:AO,39,0)))</f>
        <v>0</v>
      </c>
      <c r="Z1294" s="20">
        <f t="shared" si="309"/>
        <v>0</v>
      </c>
      <c r="AA1294" s="20">
        <f t="shared" si="310"/>
        <v>3252.06</v>
      </c>
      <c r="AB1294" s="21">
        <f>_xlfn.IFS(AI1294="Den Bosch",VLOOKUP(L1294,'Status Report'!B:AM,33,0),AI1294="Yantian",VLOOKUP(L1294,'Status Report'!B:AM,34,0),AI1294="",IF(H1294="Asia Pacific",VLOOKUP(L1294,'Status Report'!B:AM,34,0),VLOOKUP(L1294,'Status Report'!B:AM,33,0)),AI1294="Direct shipment",IF(H1294="Asia Pacific",VLOOKUP(L1294,'Status Report'!B:AM,34,0),VLOOKUP(L1294,'Status Report'!B:AM,33,0)))</f>
        <v>45.044999999999995</v>
      </c>
      <c r="AC1294" s="21">
        <f>VLOOKUP(L1294,'Status Report'!B:CE,82,0)</f>
        <v>0</v>
      </c>
      <c r="AD1294" s="21">
        <f t="shared" si="311"/>
        <v>45.044999999999995</v>
      </c>
      <c r="AE1294" s="63">
        <f>VLOOKUP(L1294,'Status Report'!B:W,20,0)</f>
        <v>57</v>
      </c>
      <c r="AF1294" s="63">
        <f>VLOOKUP(L1294,'Status Report'!B:W,21,0)</f>
        <v>45</v>
      </c>
      <c r="AG1294" s="63">
        <f>VLOOKUP(L1294,'Status Report'!B:W,22,0)</f>
        <v>5</v>
      </c>
      <c r="AH1294" s="22">
        <f t="shared" si="312"/>
        <v>0.807975</v>
      </c>
      <c r="AI1294" t="s">
        <v>990</v>
      </c>
      <c r="AK1294" s="63">
        <f>IFERROR(VLOOKUP(G1294,ASEAN!A:A,1,0),0)</f>
        <v>0</v>
      </c>
      <c r="AL1294" s="63">
        <f>IFERROR(VLOOKUP(D1294,'[3]customer specs'!$B$1:$D$65536,3,0),0)</f>
        <v>0</v>
      </c>
      <c r="AM1294" s="64">
        <f t="shared" si="313"/>
        <v>0</v>
      </c>
      <c r="AN1294" s="64">
        <f t="shared" si="314"/>
        <v>0</v>
      </c>
      <c r="AO1294" s="63"/>
      <c r="AP1294" s="63"/>
      <c r="AQ1294" s="63" t="str">
        <f t="shared" si="315"/>
        <v>no</v>
      </c>
      <c r="AR1294" s="20">
        <f t="shared" si="316"/>
        <v>2837.8349999999996</v>
      </c>
      <c r="AS1294" s="63"/>
      <c r="AT1294" s="23">
        <f t="shared" si="306"/>
        <v>0.12</v>
      </c>
      <c r="AU1294" s="65">
        <f t="shared" si="317"/>
        <v>51.187499999999993</v>
      </c>
      <c r="AV1294" s="65"/>
      <c r="AW1294" s="65">
        <f t="shared" si="318"/>
        <v>3224.8124999999995</v>
      </c>
      <c r="AX1294" s="65"/>
      <c r="AY1294" s="63">
        <f>VLOOKUP(L1294,'Status Report'!B:CF,81,0)</f>
        <v>0</v>
      </c>
      <c r="AZ1294" s="63" t="str">
        <f>VLOOKUP(L1294,'Status Report'!B:S,18,0)</f>
        <v xml:space="preserve">Konstantinos Zoupanos </v>
      </c>
      <c r="BB1294" s="63">
        <f>VLOOKUP(L1294,'Status Report'!B:Z,25,0)</f>
        <v>2</v>
      </c>
      <c r="BC1294" s="63">
        <f t="shared" si="319"/>
        <v>126</v>
      </c>
      <c r="BF1294">
        <f>VLOOKUP(L1294,'Status Report'!B:CE,82,0)</f>
        <v>0</v>
      </c>
      <c r="BG1294">
        <f>VLOOKUP(L1294,'Status Report'!B:CF,83,0)</f>
        <v>0</v>
      </c>
      <c r="BH1294">
        <f>VLOOKUP(L1294,'Status Report'!B:CG,84,0)</f>
        <v>0</v>
      </c>
      <c r="BI1294" t="s">
        <v>926</v>
      </c>
      <c r="BJ1294" t="s">
        <v>795</v>
      </c>
      <c r="BM1294" s="67">
        <f t="shared" si="320"/>
        <v>102</v>
      </c>
    </row>
    <row r="1295" spans="1:65" x14ac:dyDescent="0.25">
      <c r="A1295" s="68" t="str">
        <f>VLOOKUP(L1295,'Status Report'!B:CB,79,0)</f>
        <v>Heineken - F1</v>
      </c>
      <c r="C1295">
        <v>20006108</v>
      </c>
      <c r="D1295">
        <v>3090666</v>
      </c>
      <c r="E1295" t="s">
        <v>919</v>
      </c>
      <c r="F1295" t="s">
        <v>920</v>
      </c>
      <c r="G1295" t="str">
        <f>VLOOKUP(D1295,'[2]sold to'!$A:$H,8,0)</f>
        <v>Canada</v>
      </c>
      <c r="H1295" t="str">
        <f>VLOOKUP(D1295,'[2]sold to'!$A:$I,9,0)</f>
        <v>AMERICAS</v>
      </c>
      <c r="K1295">
        <v>780</v>
      </c>
      <c r="L1295">
        <v>88027391</v>
      </c>
      <c r="M1295" t="s">
        <v>585</v>
      </c>
      <c r="N1295">
        <v>50</v>
      </c>
      <c r="P1295" t="str">
        <f>VLOOKUP(L1295,'Status Report'!B:AA,26,0)</f>
        <v>China</v>
      </c>
      <c r="Q1295" t="str">
        <f>VLOOKUP(L1295,'Status Report'!B:AB,27,0)</f>
        <v>Textiles-Clothing</v>
      </c>
      <c r="R1295">
        <f>VLOOKUP(L1295,'Status Report'!B:X,23,0)</f>
        <v>250</v>
      </c>
      <c r="S1295" t="str">
        <f>VLOOKUP(L1295,'Status Report'!B:T,19,0)</f>
        <v>Promocean The Netherlands BV</v>
      </c>
      <c r="T1295" s="62">
        <f>VLOOKUP(L1295,'Status Report'!B:E,4,0)</f>
        <v>3</v>
      </c>
      <c r="U1295" s="19">
        <f>_xlfn.IFS(AI1295="Den Bosch",VLOOKUP(L1295,'Status Report'!B:AM,35,0),AI1295="Yantian",VLOOKUP(L1295,'Status Report'!B:AM,36,0),AI1295="",IF(H1295="Asia Pacific",VLOOKUP(L1295,'Status Report'!B:AM,36,0),VLOOKUP(L1295,'Status Report'!B:AM,35,0)),AI1295="Direct shipment",IF(H1295="Asia Pacific",VLOOKUP(L1295,'Status Report'!B:AM,36,0),VLOOKUP(L1295,'Status Report'!B:AM,35,0)))</f>
        <v>51.62</v>
      </c>
      <c r="V1295" s="20">
        <f t="shared" si="307"/>
        <v>2581</v>
      </c>
      <c r="W1295" s="19">
        <f>_xlfn.IFS(AI1295="Den Bosch",VLOOKUP(L1295,'Status Report'!B:AM,37,0),AI1295="Yantian",VLOOKUP(L1295,'Status Report'!B:AM,38,0),AI1295="",IF(H1295="Asia Pacific",VLOOKUP(L1295,'Status Report'!B:AM,38,0),VLOOKUP(L1295,'Status Report'!B:AM,37,0)),AI1295="Direct shipment",IF(H1295="Asia Pacific",VLOOKUP(L1295,'Status Report'!B:AM,38,0),VLOOKUP(L1295,'Status Report'!B:AM,37,0)))</f>
        <v>51.62</v>
      </c>
      <c r="X1295" s="20">
        <f t="shared" si="308"/>
        <v>2581</v>
      </c>
      <c r="Y1295" s="20">
        <f>_xlfn.IFS(AI1295="Den Bosch",VLOOKUP(L1295,'Status Report'!B:AO,39,0),AI1295="Yantian",VLOOKUP(L1295,'Status Report'!B:AO,40,0),AI1295="",IF(H1295="Asia Pacific",VLOOKUP(L1295,'Status Report'!B:AO,40,0),VLOOKUP(L1295,'Status Report'!B:AO,39,0)),AI1295="Direct shipment",IF(H1295="Asia Pacific",VLOOKUP(L1295,'Status Report'!B:AO,40,0),VLOOKUP(L1295,'Status Report'!B:AO,39,0)))</f>
        <v>0</v>
      </c>
      <c r="Z1295" s="20">
        <f t="shared" si="309"/>
        <v>0</v>
      </c>
      <c r="AA1295" s="20">
        <f t="shared" si="310"/>
        <v>2581</v>
      </c>
      <c r="AB1295" s="21">
        <f>_xlfn.IFS(AI1295="Den Bosch",VLOOKUP(L1295,'Status Report'!B:AM,33,0),AI1295="Yantian",VLOOKUP(L1295,'Status Report'!B:AM,34,0),AI1295="",IF(H1295="Asia Pacific",VLOOKUP(L1295,'Status Report'!B:AM,34,0),VLOOKUP(L1295,'Status Report'!B:AM,33,0)),AI1295="Direct shipment",IF(H1295="Asia Pacific",VLOOKUP(L1295,'Status Report'!B:AM,34,0),VLOOKUP(L1295,'Status Report'!B:AM,33,0)))</f>
        <v>45.044999999999995</v>
      </c>
      <c r="AC1295" s="21">
        <f>VLOOKUP(L1295,'Status Report'!B:CE,82,0)</f>
        <v>0</v>
      </c>
      <c r="AD1295" s="21">
        <f t="shared" si="311"/>
        <v>45.044999999999995</v>
      </c>
      <c r="AE1295" s="63">
        <f>VLOOKUP(L1295,'Status Report'!B:W,20,0)</f>
        <v>57</v>
      </c>
      <c r="AF1295" s="63">
        <f>VLOOKUP(L1295,'Status Report'!B:W,21,0)</f>
        <v>45</v>
      </c>
      <c r="AG1295" s="63">
        <f>VLOOKUP(L1295,'Status Report'!B:W,22,0)</f>
        <v>5</v>
      </c>
      <c r="AH1295" s="22">
        <f t="shared" si="312"/>
        <v>0.64124999999999999</v>
      </c>
      <c r="AI1295" t="s">
        <v>990</v>
      </c>
      <c r="AK1295" s="63">
        <f>IFERROR(VLOOKUP(G1295,ASEAN!A:A,1,0),0)</f>
        <v>0</v>
      </c>
      <c r="AL1295" s="63">
        <f>IFERROR(VLOOKUP(D1295,'[3]customer specs'!$B$1:$D$65536,3,0),0)</f>
        <v>0</v>
      </c>
      <c r="AM1295" s="64">
        <f t="shared" si="313"/>
        <v>0</v>
      </c>
      <c r="AN1295" s="64">
        <f t="shared" si="314"/>
        <v>0</v>
      </c>
      <c r="AO1295" s="63"/>
      <c r="AP1295" s="63"/>
      <c r="AQ1295" s="63" t="str">
        <f t="shared" si="315"/>
        <v>no</v>
      </c>
      <c r="AR1295" s="20">
        <f t="shared" si="316"/>
        <v>2252.2499999999995</v>
      </c>
      <c r="AS1295" s="63"/>
      <c r="AT1295" s="23">
        <f t="shared" si="306"/>
        <v>0.12</v>
      </c>
      <c r="AU1295" s="65">
        <f t="shared" si="317"/>
        <v>51.187499999999993</v>
      </c>
      <c r="AV1295" s="65"/>
      <c r="AW1295" s="65">
        <f t="shared" si="318"/>
        <v>2559.3749999999995</v>
      </c>
      <c r="AX1295" s="65"/>
      <c r="AY1295" s="63">
        <f>VLOOKUP(L1295,'Status Report'!B:CF,81,0)</f>
        <v>0</v>
      </c>
      <c r="AZ1295" s="63" t="str">
        <f>VLOOKUP(L1295,'Status Report'!B:S,18,0)</f>
        <v xml:space="preserve">Konstantinos Zoupanos </v>
      </c>
      <c r="BB1295" s="63">
        <f>VLOOKUP(L1295,'Status Report'!B:Z,25,0)</f>
        <v>2</v>
      </c>
      <c r="BC1295" s="63">
        <f t="shared" si="319"/>
        <v>100</v>
      </c>
      <c r="BF1295">
        <f>VLOOKUP(L1295,'Status Report'!B:CE,82,0)</f>
        <v>0</v>
      </c>
      <c r="BG1295">
        <f>VLOOKUP(L1295,'Status Report'!B:CF,83,0)</f>
        <v>0</v>
      </c>
      <c r="BH1295">
        <f>VLOOKUP(L1295,'Status Report'!B:CG,84,0)</f>
        <v>0</v>
      </c>
      <c r="BI1295" t="s">
        <v>926</v>
      </c>
      <c r="BJ1295" t="s">
        <v>795</v>
      </c>
      <c r="BM1295" s="67">
        <f t="shared" si="320"/>
        <v>132</v>
      </c>
    </row>
    <row r="1296" spans="1:65" x14ac:dyDescent="0.25">
      <c r="A1296" s="68" t="str">
        <f>VLOOKUP(L1296,'Status Report'!B:CB,79,0)</f>
        <v>Heineken - F1</v>
      </c>
      <c r="C1296">
        <v>20006108</v>
      </c>
      <c r="D1296">
        <v>3090666</v>
      </c>
      <c r="E1296" t="s">
        <v>919</v>
      </c>
      <c r="F1296" t="s">
        <v>920</v>
      </c>
      <c r="G1296" t="str">
        <f>VLOOKUP(D1296,'[2]sold to'!$A:$H,8,0)</f>
        <v>Canada</v>
      </c>
      <c r="H1296" t="str">
        <f>VLOOKUP(D1296,'[2]sold to'!$A:$I,9,0)</f>
        <v>AMERICAS</v>
      </c>
      <c r="K1296">
        <v>790</v>
      </c>
      <c r="L1296">
        <v>88027411</v>
      </c>
      <c r="M1296" t="s">
        <v>601</v>
      </c>
      <c r="N1296">
        <v>167</v>
      </c>
      <c r="P1296" t="str">
        <f>VLOOKUP(L1296,'Status Report'!B:AA,26,0)</f>
        <v>China</v>
      </c>
      <c r="Q1296" t="str">
        <f>VLOOKUP(L1296,'Status Report'!B:AB,27,0)</f>
        <v>Textiles-Clothing</v>
      </c>
      <c r="R1296">
        <f>VLOOKUP(L1296,'Status Report'!B:X,23,0)</f>
        <v>84</v>
      </c>
      <c r="S1296" t="str">
        <f>VLOOKUP(L1296,'Status Report'!B:T,19,0)</f>
        <v>Promocean The Netherlands BV</v>
      </c>
      <c r="T1296" s="62">
        <f>VLOOKUP(L1296,'Status Report'!B:E,4,0)</f>
        <v>3</v>
      </c>
      <c r="U1296" s="19">
        <f>_xlfn.IFS(AI1296="Den Bosch",VLOOKUP(L1296,'Status Report'!B:AM,35,0),AI1296="Yantian",VLOOKUP(L1296,'Status Report'!B:AM,36,0),AI1296="",IF(H1296="Asia Pacific",VLOOKUP(L1296,'Status Report'!B:AM,36,0),VLOOKUP(L1296,'Status Report'!B:AM,35,0)),AI1296="Direct shipment",IF(H1296="Asia Pacific",VLOOKUP(L1296,'Status Report'!B:AM,36,0),VLOOKUP(L1296,'Status Report'!B:AM,35,0)))</f>
        <v>36.299999999999997</v>
      </c>
      <c r="V1296" s="20">
        <f t="shared" si="307"/>
        <v>6062.0999999999995</v>
      </c>
      <c r="W1296" s="19">
        <f>_xlfn.IFS(AI1296="Den Bosch",VLOOKUP(L1296,'Status Report'!B:AM,37,0),AI1296="Yantian",VLOOKUP(L1296,'Status Report'!B:AM,38,0),AI1296="",IF(H1296="Asia Pacific",VLOOKUP(L1296,'Status Report'!B:AM,38,0),VLOOKUP(L1296,'Status Report'!B:AM,37,0)),AI1296="Direct shipment",IF(H1296="Asia Pacific",VLOOKUP(L1296,'Status Report'!B:AM,38,0),VLOOKUP(L1296,'Status Report'!B:AM,37,0)))</f>
        <v>30.54</v>
      </c>
      <c r="X1296" s="20">
        <f t="shared" si="308"/>
        <v>5100.18</v>
      </c>
      <c r="Y1296" s="20">
        <f>_xlfn.IFS(AI1296="Den Bosch",VLOOKUP(L1296,'Status Report'!B:AO,39,0),AI1296="Yantian",VLOOKUP(L1296,'Status Report'!B:AO,40,0),AI1296="",IF(H1296="Asia Pacific",VLOOKUP(L1296,'Status Report'!B:AO,40,0),VLOOKUP(L1296,'Status Report'!B:AO,39,0)),AI1296="Direct shipment",IF(H1296="Asia Pacific",VLOOKUP(L1296,'Status Report'!B:AO,40,0),VLOOKUP(L1296,'Status Report'!B:AO,39,0)))</f>
        <v>0</v>
      </c>
      <c r="Z1296" s="20">
        <f t="shared" si="309"/>
        <v>0</v>
      </c>
      <c r="AA1296" s="20">
        <f t="shared" si="310"/>
        <v>5100.18</v>
      </c>
      <c r="AB1296" s="21">
        <f>_xlfn.IFS(AI1296="Den Bosch",VLOOKUP(L1296,'Status Report'!B:AM,33,0),AI1296="Yantian",VLOOKUP(L1296,'Status Report'!B:AM,34,0),AI1296="",IF(H1296="Asia Pacific",VLOOKUP(L1296,'Status Report'!B:AM,34,0),VLOOKUP(L1296,'Status Report'!B:AM,33,0)),AI1296="Direct shipment",IF(H1296="Asia Pacific",VLOOKUP(L1296,'Status Report'!B:AM,34,0),VLOOKUP(L1296,'Status Report'!B:AM,33,0)))</f>
        <v>26.629200000000001</v>
      </c>
      <c r="AC1296" s="21">
        <f>VLOOKUP(L1296,'Status Report'!B:CE,82,0)</f>
        <v>0</v>
      </c>
      <c r="AD1296" s="21">
        <f t="shared" si="311"/>
        <v>26.629200000000001</v>
      </c>
      <c r="AE1296" s="63">
        <f>VLOOKUP(L1296,'Status Report'!B:W,20,0)</f>
        <v>35</v>
      </c>
      <c r="AF1296" s="63">
        <f>VLOOKUP(L1296,'Status Report'!B:W,21,0)</f>
        <v>28</v>
      </c>
      <c r="AG1296" s="63">
        <f>VLOOKUP(L1296,'Status Report'!B:W,22,0)</f>
        <v>5</v>
      </c>
      <c r="AH1296" s="22">
        <f t="shared" si="312"/>
        <v>0.81830000000000003</v>
      </c>
      <c r="AI1296" t="s">
        <v>990</v>
      </c>
      <c r="AK1296" s="63">
        <f>IFERROR(VLOOKUP(G1296,ASEAN!A:A,1,0),0)</f>
        <v>0</v>
      </c>
      <c r="AL1296" s="63">
        <f>IFERROR(VLOOKUP(D1296,'[3]customer specs'!$B$1:$D$65536,3,0),0)</f>
        <v>0</v>
      </c>
      <c r="AM1296" s="64">
        <f t="shared" si="313"/>
        <v>961.91999999999916</v>
      </c>
      <c r="AN1296" s="64">
        <f t="shared" si="314"/>
        <v>0</v>
      </c>
      <c r="AO1296" s="63"/>
      <c r="AP1296" s="63"/>
      <c r="AQ1296" s="63" t="str">
        <f t="shared" si="315"/>
        <v>yes</v>
      </c>
      <c r="AR1296" s="20">
        <f t="shared" si="316"/>
        <v>4447.0763999999999</v>
      </c>
      <c r="AS1296" s="63"/>
      <c r="AT1296" s="23">
        <f t="shared" si="306"/>
        <v>0.12</v>
      </c>
      <c r="AU1296" s="65">
        <f t="shared" si="317"/>
        <v>30.260454545454547</v>
      </c>
      <c r="AV1296" s="65"/>
      <c r="AW1296" s="65">
        <f t="shared" si="318"/>
        <v>5053.4959090909097</v>
      </c>
      <c r="AX1296" s="65"/>
      <c r="AY1296" s="63">
        <f>VLOOKUP(L1296,'Status Report'!B:CF,81,0)</f>
        <v>0</v>
      </c>
      <c r="AZ1296" s="63" t="str">
        <f>VLOOKUP(L1296,'Status Report'!B:S,18,0)</f>
        <v xml:space="preserve">Konstantinos Zoupanos </v>
      </c>
      <c r="BB1296" s="63">
        <f>VLOOKUP(L1296,'Status Report'!B:Z,25,0)</f>
        <v>6</v>
      </c>
      <c r="BC1296" s="63">
        <f t="shared" si="319"/>
        <v>1002</v>
      </c>
      <c r="BF1296">
        <f>VLOOKUP(L1296,'Status Report'!B:CE,82,0)</f>
        <v>0</v>
      </c>
      <c r="BG1296">
        <f>VLOOKUP(L1296,'Status Report'!B:CF,83,0)</f>
        <v>0</v>
      </c>
      <c r="BH1296">
        <f>VLOOKUP(L1296,'Status Report'!B:CG,84,0)</f>
        <v>0</v>
      </c>
      <c r="BI1296" t="s">
        <v>926</v>
      </c>
      <c r="BJ1296" t="s">
        <v>795</v>
      </c>
      <c r="BM1296" s="67">
        <f t="shared" si="320"/>
        <v>169</v>
      </c>
    </row>
    <row r="1297" spans="1:65" x14ac:dyDescent="0.25">
      <c r="A1297" s="68" t="str">
        <f>VLOOKUP(L1297,'Status Report'!B:CB,79,0)</f>
        <v>Heineken - F1</v>
      </c>
      <c r="C1297">
        <v>20006108</v>
      </c>
      <c r="D1297">
        <v>3090666</v>
      </c>
      <c r="E1297" t="s">
        <v>919</v>
      </c>
      <c r="F1297" t="s">
        <v>920</v>
      </c>
      <c r="G1297" t="str">
        <f>VLOOKUP(D1297,'[2]sold to'!$A:$H,8,0)</f>
        <v>Canada</v>
      </c>
      <c r="H1297" t="str">
        <f>VLOOKUP(D1297,'[2]sold to'!$A:$I,9,0)</f>
        <v>AMERICAS</v>
      </c>
      <c r="K1297">
        <v>800</v>
      </c>
      <c r="L1297">
        <v>88027412</v>
      </c>
      <c r="M1297" t="s">
        <v>602</v>
      </c>
      <c r="N1297">
        <v>834</v>
      </c>
      <c r="P1297" t="str">
        <f>VLOOKUP(L1297,'Status Report'!B:AA,26,0)</f>
        <v>China</v>
      </c>
      <c r="Q1297" t="str">
        <f>VLOOKUP(L1297,'Status Report'!B:AB,27,0)</f>
        <v>Textiles-Clothing</v>
      </c>
      <c r="R1297">
        <f>VLOOKUP(L1297,'Status Report'!B:X,23,0)</f>
        <v>84</v>
      </c>
      <c r="S1297" t="str">
        <f>VLOOKUP(L1297,'Status Report'!B:T,19,0)</f>
        <v>Promocean The Netherlands BV</v>
      </c>
      <c r="T1297" s="62">
        <f>VLOOKUP(L1297,'Status Report'!B:E,4,0)</f>
        <v>3</v>
      </c>
      <c r="U1297" s="19">
        <f>_xlfn.IFS(AI1297="Den Bosch",VLOOKUP(L1297,'Status Report'!B:AM,35,0),AI1297="Yantian",VLOOKUP(L1297,'Status Report'!B:AM,36,0),AI1297="",IF(H1297="Asia Pacific",VLOOKUP(L1297,'Status Report'!B:AM,36,0),VLOOKUP(L1297,'Status Report'!B:AM,35,0)),AI1297="Direct shipment",IF(H1297="Asia Pacific",VLOOKUP(L1297,'Status Report'!B:AM,36,0),VLOOKUP(L1297,'Status Report'!B:AM,35,0)))</f>
        <v>36.299999999999997</v>
      </c>
      <c r="V1297" s="20">
        <f t="shared" si="307"/>
        <v>30274.199999999997</v>
      </c>
      <c r="W1297" s="19">
        <f>_xlfn.IFS(AI1297="Den Bosch",VLOOKUP(L1297,'Status Report'!B:AM,37,0),AI1297="Yantian",VLOOKUP(L1297,'Status Report'!B:AM,38,0),AI1297="",IF(H1297="Asia Pacific",VLOOKUP(L1297,'Status Report'!B:AM,38,0),VLOOKUP(L1297,'Status Report'!B:AM,37,0)),AI1297="Direct shipment",IF(H1297="Asia Pacific",VLOOKUP(L1297,'Status Report'!B:AM,38,0),VLOOKUP(L1297,'Status Report'!B:AM,37,0)))</f>
        <v>30.54</v>
      </c>
      <c r="X1297" s="20">
        <f t="shared" si="308"/>
        <v>25470.36</v>
      </c>
      <c r="Y1297" s="20">
        <f>_xlfn.IFS(AI1297="Den Bosch",VLOOKUP(L1297,'Status Report'!B:AO,39,0),AI1297="Yantian",VLOOKUP(L1297,'Status Report'!B:AO,40,0),AI1297="",IF(H1297="Asia Pacific",VLOOKUP(L1297,'Status Report'!B:AO,40,0),VLOOKUP(L1297,'Status Report'!B:AO,39,0)),AI1297="Direct shipment",IF(H1297="Asia Pacific",VLOOKUP(L1297,'Status Report'!B:AO,40,0),VLOOKUP(L1297,'Status Report'!B:AO,39,0)))</f>
        <v>0</v>
      </c>
      <c r="Z1297" s="20">
        <f t="shared" si="309"/>
        <v>0</v>
      </c>
      <c r="AA1297" s="20">
        <f t="shared" si="310"/>
        <v>25470.36</v>
      </c>
      <c r="AB1297" s="21">
        <f>_xlfn.IFS(AI1297="Den Bosch",VLOOKUP(L1297,'Status Report'!B:AM,33,0),AI1297="Yantian",VLOOKUP(L1297,'Status Report'!B:AM,34,0),AI1297="",IF(H1297="Asia Pacific",VLOOKUP(L1297,'Status Report'!B:AM,34,0),VLOOKUP(L1297,'Status Report'!B:AM,33,0)),AI1297="Direct shipment",IF(H1297="Asia Pacific",VLOOKUP(L1297,'Status Report'!B:AM,34,0),VLOOKUP(L1297,'Status Report'!B:AM,33,0)))</f>
        <v>26.629200000000001</v>
      </c>
      <c r="AC1297" s="21">
        <f>VLOOKUP(L1297,'Status Report'!B:CE,82,0)</f>
        <v>0</v>
      </c>
      <c r="AD1297" s="21">
        <f t="shared" si="311"/>
        <v>26.629200000000001</v>
      </c>
      <c r="AE1297" s="63">
        <f>VLOOKUP(L1297,'Status Report'!B:W,20,0)</f>
        <v>35</v>
      </c>
      <c r="AF1297" s="63">
        <f>VLOOKUP(L1297,'Status Report'!B:W,21,0)</f>
        <v>28</v>
      </c>
      <c r="AG1297" s="63">
        <f>VLOOKUP(L1297,'Status Report'!B:W,22,0)</f>
        <v>5</v>
      </c>
      <c r="AH1297" s="22">
        <f t="shared" si="312"/>
        <v>4.0865999999999998</v>
      </c>
      <c r="AI1297" t="s">
        <v>990</v>
      </c>
      <c r="AK1297" s="63">
        <f>IFERROR(VLOOKUP(G1297,ASEAN!A:A,1,0),0)</f>
        <v>0</v>
      </c>
      <c r="AL1297" s="63">
        <f>IFERROR(VLOOKUP(D1297,'[3]customer specs'!$B$1:$D$65536,3,0),0)</f>
        <v>0</v>
      </c>
      <c r="AM1297" s="64">
        <f t="shared" si="313"/>
        <v>4803.8399999999965</v>
      </c>
      <c r="AN1297" s="64">
        <f t="shared" si="314"/>
        <v>0</v>
      </c>
      <c r="AO1297" s="63"/>
      <c r="AP1297" s="63"/>
      <c r="AQ1297" s="63" t="str">
        <f t="shared" si="315"/>
        <v>yes</v>
      </c>
      <c r="AR1297" s="20">
        <f t="shared" si="316"/>
        <v>22208.752800000002</v>
      </c>
      <c r="AS1297" s="63" t="s">
        <v>1050</v>
      </c>
      <c r="AT1297" s="23">
        <v>0.05</v>
      </c>
      <c r="AU1297" s="65">
        <f t="shared" si="317"/>
        <v>28.030736842105267</v>
      </c>
      <c r="AV1297" s="65"/>
      <c r="AW1297" s="65">
        <f t="shared" si="318"/>
        <v>23377.634526315793</v>
      </c>
      <c r="AX1297" s="65"/>
      <c r="AY1297" s="63">
        <f>VLOOKUP(L1297,'Status Report'!B:CF,81,0)</f>
        <v>0</v>
      </c>
      <c r="AZ1297" s="63" t="str">
        <f>VLOOKUP(L1297,'Status Report'!B:S,18,0)</f>
        <v xml:space="preserve">Konstantinos Zoupanos </v>
      </c>
      <c r="BB1297" s="63">
        <f>VLOOKUP(L1297,'Status Report'!B:Z,25,0)</f>
        <v>6</v>
      </c>
      <c r="BC1297" s="63">
        <f t="shared" si="319"/>
        <v>5004</v>
      </c>
      <c r="BF1297">
        <f>VLOOKUP(L1297,'Status Report'!B:CE,82,0)</f>
        <v>0</v>
      </c>
      <c r="BG1297">
        <f>VLOOKUP(L1297,'Status Report'!B:CF,83,0)</f>
        <v>0</v>
      </c>
      <c r="BH1297">
        <f>VLOOKUP(L1297,'Status Report'!B:CG,84,0)</f>
        <v>0</v>
      </c>
      <c r="BI1297" t="s">
        <v>926</v>
      </c>
      <c r="BJ1297" t="s">
        <v>795</v>
      </c>
      <c r="BM1297" s="67">
        <f t="shared" si="320"/>
        <v>841</v>
      </c>
    </row>
    <row r="1298" spans="1:65" x14ac:dyDescent="0.25">
      <c r="A1298" s="68" t="str">
        <f>VLOOKUP(L1298,'Status Report'!B:CB,79,0)</f>
        <v>Heineken UCL</v>
      </c>
      <c r="C1298">
        <v>20006109</v>
      </c>
      <c r="D1298">
        <v>3090615</v>
      </c>
      <c r="E1298" t="s">
        <v>924</v>
      </c>
      <c r="F1298" t="s">
        <v>925</v>
      </c>
      <c r="G1298" t="str">
        <f>VLOOKUP(D1298,'[2]sold to'!$A:$H,8,0)</f>
        <v>Guyana</v>
      </c>
      <c r="H1298" t="str">
        <f>VLOOKUP(D1298,'[2]sold to'!$A:$I,9,0)</f>
        <v>AMERICAS</v>
      </c>
      <c r="K1298">
        <v>10</v>
      </c>
      <c r="L1298">
        <v>88026612</v>
      </c>
      <c r="M1298" t="s">
        <v>185</v>
      </c>
      <c r="N1298">
        <v>20</v>
      </c>
      <c r="P1298" t="str">
        <f>VLOOKUP(L1298,'Status Report'!B:AA,26,0)</f>
        <v>Turkey</v>
      </c>
      <c r="Q1298" t="str">
        <f>VLOOKUP(L1298,'Status Report'!B:AB,27,0)</f>
        <v>Glassware</v>
      </c>
      <c r="R1298">
        <f>VLOOKUP(L1298,'Status Report'!B:X,23,0)</f>
        <v>26800</v>
      </c>
      <c r="S1298" t="str">
        <f>VLOOKUP(L1298,'Status Report'!B:T,19,0)</f>
        <v>Sisecam (Pasabahçe)</v>
      </c>
      <c r="T1298" s="62">
        <f>VLOOKUP(L1298,'Status Report'!B:E,4,0)</f>
        <v>3</v>
      </c>
      <c r="U1298" s="19">
        <f>_xlfn.IFS(AI1298="Den Bosch",VLOOKUP(L1298,'Status Report'!B:AM,35,0),AI1298="Yantian",VLOOKUP(L1298,'Status Report'!B:AM,36,0),AI1298="",IF(H1298="Asia Pacific",VLOOKUP(L1298,'Status Report'!B:AM,36,0),VLOOKUP(L1298,'Status Report'!B:AM,35,0)),AI1298="Direct shipment",IF(H1298="Asia Pacific",VLOOKUP(L1298,'Status Report'!B:AM,36,0),VLOOKUP(L1298,'Status Report'!B:AM,35,0)))</f>
        <v>4.38</v>
      </c>
      <c r="V1298" s="20">
        <f t="shared" si="307"/>
        <v>87.6</v>
      </c>
      <c r="W1298" s="19">
        <f>_xlfn.IFS(AI1298="Den Bosch",VLOOKUP(L1298,'Status Report'!B:AM,37,0),AI1298="Yantian",VLOOKUP(L1298,'Status Report'!B:AM,38,0),AI1298="",IF(H1298="Asia Pacific",VLOOKUP(L1298,'Status Report'!B:AM,38,0),VLOOKUP(L1298,'Status Report'!B:AM,37,0)),AI1298="Direct shipment",IF(H1298="Asia Pacific",VLOOKUP(L1298,'Status Report'!B:AM,38,0),VLOOKUP(L1298,'Status Report'!B:AM,37,0)))</f>
        <v>4.38</v>
      </c>
      <c r="X1298" s="20">
        <f t="shared" si="308"/>
        <v>87.6</v>
      </c>
      <c r="Y1298" s="20">
        <f>_xlfn.IFS(AI1298="Den Bosch",VLOOKUP(L1298,'Status Report'!B:AO,39,0),AI1298="Yantian",VLOOKUP(L1298,'Status Report'!B:AO,40,0),AI1298="",IF(H1298="Asia Pacific",VLOOKUP(L1298,'Status Report'!B:AO,40,0),VLOOKUP(L1298,'Status Report'!B:AO,39,0)),AI1298="Direct shipment",IF(H1298="Asia Pacific",VLOOKUP(L1298,'Status Report'!B:AO,40,0),VLOOKUP(L1298,'Status Report'!B:AO,39,0)))</f>
        <v>0</v>
      </c>
      <c r="Z1298" s="20">
        <f t="shared" si="309"/>
        <v>0</v>
      </c>
      <c r="AA1298" s="20">
        <f t="shared" si="310"/>
        <v>87.6</v>
      </c>
      <c r="AB1298" s="21">
        <f>_xlfn.IFS(AI1298="Den Bosch",VLOOKUP(L1298,'Status Report'!B:AM,33,0),AI1298="Yantian",VLOOKUP(L1298,'Status Report'!B:AM,34,0),AI1298="",IF(H1298="Asia Pacific",VLOOKUP(L1298,'Status Report'!B:AM,34,0),VLOOKUP(L1298,'Status Report'!B:AM,33,0)),AI1298="Direct shipment",IF(H1298="Asia Pacific",VLOOKUP(L1298,'Status Report'!B:AM,34,0),VLOOKUP(L1298,'Status Report'!B:AM,33,0)))</f>
        <v>3.84</v>
      </c>
      <c r="AC1298" s="21">
        <f>VLOOKUP(L1298,'Status Report'!B:CE,82,0)</f>
        <v>0</v>
      </c>
      <c r="AD1298" s="21">
        <f t="shared" si="311"/>
        <v>3.84</v>
      </c>
      <c r="AE1298" s="63">
        <f>VLOOKUP(L1298,'Status Report'!B:W,20,0)</f>
        <v>20</v>
      </c>
      <c r="AF1298" s="63">
        <f>VLOOKUP(L1298,'Status Report'!B:W,21,0)</f>
        <v>14.3</v>
      </c>
      <c r="AG1298" s="63">
        <f>VLOOKUP(L1298,'Status Report'!B:W,22,0)</f>
        <v>19</v>
      </c>
      <c r="AH1298" s="22">
        <f t="shared" si="312"/>
        <v>0.10868</v>
      </c>
      <c r="AI1298" t="s">
        <v>990</v>
      </c>
      <c r="AK1298" s="63">
        <f>IFERROR(VLOOKUP(G1298,ASEAN!A:A,1,0),0)</f>
        <v>0</v>
      </c>
      <c r="AL1298" s="63">
        <f>IFERROR(VLOOKUP(D1298,'[3]customer specs'!$B$1:$D$65536,3,0),0)</f>
        <v>0</v>
      </c>
      <c r="AM1298" s="64">
        <f t="shared" si="313"/>
        <v>0</v>
      </c>
      <c r="AN1298" s="64">
        <f t="shared" si="314"/>
        <v>0</v>
      </c>
      <c r="AO1298" s="63"/>
      <c r="AP1298" s="63"/>
      <c r="AQ1298" s="63" t="str">
        <f t="shared" si="315"/>
        <v>no</v>
      </c>
      <c r="AR1298" s="20">
        <f t="shared" si="316"/>
        <v>76.8</v>
      </c>
      <c r="AS1298" s="63"/>
      <c r="AT1298" s="23">
        <f t="shared" ref="AT1298:AT1361" si="321">IF(AS1298=0.045,0.045,IF(AS1298=0.035,0.035,0.12))</f>
        <v>0.12</v>
      </c>
      <c r="AU1298" s="65">
        <f t="shared" si="317"/>
        <v>4.3636363636363633</v>
      </c>
      <c r="AV1298" s="65"/>
      <c r="AW1298" s="65">
        <f t="shared" si="318"/>
        <v>87.272727272727266</v>
      </c>
      <c r="AX1298" s="65"/>
      <c r="AY1298" s="63">
        <f>VLOOKUP(L1298,'Status Report'!B:CF,81,0)</f>
        <v>0</v>
      </c>
      <c r="AZ1298" s="63" t="str">
        <f>VLOOKUP(L1298,'Status Report'!B:S,18,0)</f>
        <v>Ludmilla Zarybnicka</v>
      </c>
      <c r="BB1298" s="63">
        <f>VLOOKUP(L1298,'Status Report'!B:Z,25,0)</f>
        <v>6</v>
      </c>
      <c r="BC1298" s="63">
        <f t="shared" si="319"/>
        <v>120</v>
      </c>
      <c r="BF1298">
        <f>VLOOKUP(L1298,'Status Report'!B:CE,82,0)</f>
        <v>0</v>
      </c>
      <c r="BG1298">
        <f>VLOOKUP(L1298,'Status Report'!B:CF,83,0)</f>
        <v>0</v>
      </c>
      <c r="BH1298">
        <f>VLOOKUP(L1298,'Status Report'!B:CG,84,0)</f>
        <v>0</v>
      </c>
      <c r="BI1298" t="s">
        <v>926</v>
      </c>
      <c r="BJ1298" t="s">
        <v>795</v>
      </c>
      <c r="BM1298" s="67">
        <f t="shared" si="320"/>
        <v>4496</v>
      </c>
    </row>
    <row r="1299" spans="1:65" x14ac:dyDescent="0.25">
      <c r="A1299" s="68" t="str">
        <f>VLOOKUP(L1299,'Status Report'!B:CB,79,0)</f>
        <v>Heineken UCL</v>
      </c>
      <c r="C1299">
        <v>20006109</v>
      </c>
      <c r="D1299">
        <v>3090615</v>
      </c>
      <c r="E1299" t="s">
        <v>924</v>
      </c>
      <c r="F1299" t="s">
        <v>925</v>
      </c>
      <c r="G1299" t="str">
        <f>VLOOKUP(D1299,'[2]sold to'!$A:$H,8,0)</f>
        <v>Guyana</v>
      </c>
      <c r="H1299" t="str">
        <f>VLOOKUP(D1299,'[2]sold to'!$A:$I,9,0)</f>
        <v>AMERICAS</v>
      </c>
      <c r="K1299">
        <v>30</v>
      </c>
      <c r="L1299">
        <v>88026505</v>
      </c>
      <c r="M1299" t="s">
        <v>329</v>
      </c>
      <c r="N1299">
        <v>30</v>
      </c>
      <c r="P1299" t="str">
        <f>VLOOKUP(L1299,'Status Report'!B:AA,26,0)</f>
        <v>China</v>
      </c>
      <c r="Q1299" t="str">
        <f>VLOOKUP(L1299,'Status Report'!B:AB,27,0)</f>
        <v>Premiums</v>
      </c>
      <c r="R1299">
        <f>VLOOKUP(L1299,'Status Report'!B:X,23,0)</f>
        <v>500</v>
      </c>
      <c r="S1299" t="str">
        <f>VLOOKUP(L1299,'Status Report'!B:T,19,0)</f>
        <v>Promocean The Netherlands BV</v>
      </c>
      <c r="T1299" s="62">
        <f>VLOOKUP(L1299,'Status Report'!B:E,4,0)</f>
        <v>3</v>
      </c>
      <c r="U1299" s="19">
        <f>_xlfn.IFS(AI1299="Den Bosch",VLOOKUP(L1299,'Status Report'!B:AM,35,0),AI1299="Yantian",VLOOKUP(L1299,'Status Report'!B:AM,36,0),AI1299="",IF(H1299="Asia Pacific",VLOOKUP(L1299,'Status Report'!B:AM,36,0),VLOOKUP(L1299,'Status Report'!B:AM,35,0)),AI1299="Direct shipment",IF(H1299="Asia Pacific",VLOOKUP(L1299,'Status Report'!B:AM,36,0),VLOOKUP(L1299,'Status Report'!B:AM,35,0)))</f>
        <v>64.900000000000006</v>
      </c>
      <c r="V1299" s="20">
        <f t="shared" si="307"/>
        <v>1947.0000000000002</v>
      </c>
      <c r="W1299" s="19">
        <f>_xlfn.IFS(AI1299="Den Bosch",VLOOKUP(L1299,'Status Report'!B:AM,37,0),AI1299="Yantian",VLOOKUP(L1299,'Status Report'!B:AM,38,0),AI1299="",IF(H1299="Asia Pacific",VLOOKUP(L1299,'Status Report'!B:AM,38,0),VLOOKUP(L1299,'Status Report'!B:AM,37,0)),AI1299="Direct shipment",IF(H1299="Asia Pacific",VLOOKUP(L1299,'Status Report'!B:AM,38,0),VLOOKUP(L1299,'Status Report'!B:AM,37,0)))</f>
        <v>60.300000000000004</v>
      </c>
      <c r="X1299" s="20">
        <f t="shared" si="308"/>
        <v>1809.0000000000002</v>
      </c>
      <c r="Y1299" s="20">
        <f>_xlfn.IFS(AI1299="Den Bosch",VLOOKUP(L1299,'Status Report'!B:AO,39,0),AI1299="Yantian",VLOOKUP(L1299,'Status Report'!B:AO,40,0),AI1299="",IF(H1299="Asia Pacific",VLOOKUP(L1299,'Status Report'!B:AO,40,0),VLOOKUP(L1299,'Status Report'!B:AO,39,0)),AI1299="Direct shipment",IF(H1299="Asia Pacific",VLOOKUP(L1299,'Status Report'!B:AO,40,0),VLOOKUP(L1299,'Status Report'!B:AO,39,0)))</f>
        <v>0</v>
      </c>
      <c r="Z1299" s="20">
        <f t="shared" si="309"/>
        <v>0</v>
      </c>
      <c r="AA1299" s="20">
        <f t="shared" si="310"/>
        <v>1809.0000000000002</v>
      </c>
      <c r="AB1299" s="21">
        <f>_xlfn.IFS(AI1299="Den Bosch",VLOOKUP(L1299,'Status Report'!B:AM,33,0),AI1299="Yantian",VLOOKUP(L1299,'Status Report'!B:AM,34,0),AI1299="",IF(H1299="Asia Pacific",VLOOKUP(L1299,'Status Report'!B:AM,34,0),VLOOKUP(L1299,'Status Report'!B:AM,33,0)),AI1299="Direct shipment",IF(H1299="Asia Pacific",VLOOKUP(L1299,'Status Report'!B:AM,34,0),VLOOKUP(L1299,'Status Report'!B:AM,33,0)))</f>
        <v>52.189200000000007</v>
      </c>
      <c r="AC1299" s="21">
        <f>VLOOKUP(L1299,'Status Report'!B:CE,82,0)</f>
        <v>0</v>
      </c>
      <c r="AD1299" s="21">
        <f t="shared" si="311"/>
        <v>52.189200000000007</v>
      </c>
      <c r="AE1299" s="63">
        <f>VLOOKUP(L1299,'Status Report'!B:W,20,0)</f>
        <v>68</v>
      </c>
      <c r="AF1299" s="63">
        <f>VLOOKUP(L1299,'Status Report'!B:W,21,0)</f>
        <v>19</v>
      </c>
      <c r="AG1299" s="63">
        <f>VLOOKUP(L1299,'Status Report'!B:W,22,0)</f>
        <v>19</v>
      </c>
      <c r="AH1299" s="22">
        <f t="shared" si="312"/>
        <v>0.73643999999999998</v>
      </c>
      <c r="AI1299" t="s">
        <v>990</v>
      </c>
      <c r="AK1299" s="63">
        <f>IFERROR(VLOOKUP(G1299,ASEAN!A:A,1,0),0)</f>
        <v>0</v>
      </c>
      <c r="AL1299" s="63">
        <f>IFERROR(VLOOKUP(D1299,'[3]customer specs'!$B$1:$D$65536,3,0),0)</f>
        <v>0</v>
      </c>
      <c r="AM1299" s="64">
        <f t="shared" si="313"/>
        <v>138</v>
      </c>
      <c r="AN1299" s="64">
        <f t="shared" si="314"/>
        <v>0</v>
      </c>
      <c r="AO1299" s="63"/>
      <c r="AP1299" s="63"/>
      <c r="AQ1299" s="63" t="str">
        <f t="shared" si="315"/>
        <v>no</v>
      </c>
      <c r="AR1299" s="20">
        <f t="shared" si="316"/>
        <v>1565.6760000000002</v>
      </c>
      <c r="AS1299" s="63"/>
      <c r="AT1299" s="23">
        <f t="shared" si="321"/>
        <v>0.12</v>
      </c>
      <c r="AU1299" s="65">
        <f t="shared" si="317"/>
        <v>59.305909090909097</v>
      </c>
      <c r="AV1299" s="65"/>
      <c r="AW1299" s="65">
        <f t="shared" si="318"/>
        <v>1779.1772727272728</v>
      </c>
      <c r="AX1299" s="65"/>
      <c r="AY1299" s="63">
        <f>VLOOKUP(L1299,'Status Report'!B:CF,81,0)</f>
        <v>0</v>
      </c>
      <c r="AZ1299" s="63" t="str">
        <f>VLOOKUP(L1299,'Status Report'!B:S,18,0)</f>
        <v>Ellina Smirnova</v>
      </c>
      <c r="BB1299" s="63">
        <f>VLOOKUP(L1299,'Status Report'!B:Z,25,0)</f>
        <v>10</v>
      </c>
      <c r="BC1299" s="63">
        <f t="shared" si="319"/>
        <v>300</v>
      </c>
      <c r="BF1299">
        <f>VLOOKUP(L1299,'Status Report'!B:CE,82,0)</f>
        <v>0</v>
      </c>
      <c r="BG1299">
        <f>VLOOKUP(L1299,'Status Report'!B:CF,83,0)</f>
        <v>0</v>
      </c>
      <c r="BH1299">
        <f>VLOOKUP(L1299,'Status Report'!B:CG,84,0)</f>
        <v>0</v>
      </c>
      <c r="BI1299" t="s">
        <v>926</v>
      </c>
      <c r="BJ1299" t="s">
        <v>795</v>
      </c>
      <c r="BM1299" s="67">
        <f t="shared" si="320"/>
        <v>4834</v>
      </c>
    </row>
    <row r="1300" spans="1:65" x14ac:dyDescent="0.25">
      <c r="A1300" s="68" t="str">
        <f>VLOOKUP(L1300,'Status Report'!B:CB,79,0)</f>
        <v>Heineken UCL</v>
      </c>
      <c r="C1300">
        <v>20006109</v>
      </c>
      <c r="D1300">
        <v>3090615</v>
      </c>
      <c r="E1300" t="s">
        <v>924</v>
      </c>
      <c r="F1300" t="s">
        <v>925</v>
      </c>
      <c r="G1300" t="str">
        <f>VLOOKUP(D1300,'[2]sold to'!$A:$H,8,0)</f>
        <v>Guyana</v>
      </c>
      <c r="H1300" t="str">
        <f>VLOOKUP(D1300,'[2]sold to'!$A:$I,9,0)</f>
        <v>AMERICAS</v>
      </c>
      <c r="K1300">
        <v>40</v>
      </c>
      <c r="L1300">
        <v>88026493</v>
      </c>
      <c r="M1300" t="s">
        <v>804</v>
      </c>
      <c r="N1300">
        <v>20</v>
      </c>
      <c r="P1300" t="str">
        <f>VLOOKUP(L1300,'Status Report'!B:AA,26,0)</f>
        <v>China</v>
      </c>
      <c r="Q1300" t="str">
        <f>VLOOKUP(L1300,'Status Report'!B:AB,27,0)</f>
        <v>Bar support</v>
      </c>
      <c r="R1300">
        <f>VLOOKUP(L1300,'Status Report'!B:X,23,0)</f>
        <v>167</v>
      </c>
      <c r="S1300" t="str">
        <f>VLOOKUP(L1300,'Status Report'!B:T,19,0)</f>
        <v>Promocean The Netherlands BV</v>
      </c>
      <c r="T1300" s="62">
        <f>VLOOKUP(L1300,'Status Report'!B:E,4,0)</f>
        <v>3</v>
      </c>
      <c r="U1300" s="19">
        <f>_xlfn.IFS(AI1300="Den Bosch",VLOOKUP(L1300,'Status Report'!B:AM,35,0),AI1300="Yantian",VLOOKUP(L1300,'Status Report'!B:AM,36,0),AI1300="",IF(H1300="Asia Pacific",VLOOKUP(L1300,'Status Report'!B:AM,36,0),VLOOKUP(L1300,'Status Report'!B:AM,35,0)),AI1300="Direct shipment",IF(H1300="Asia Pacific",VLOOKUP(L1300,'Status Report'!B:AM,36,0),VLOOKUP(L1300,'Status Report'!B:AM,35,0)))</f>
        <v>73.199999999999989</v>
      </c>
      <c r="V1300" s="20">
        <f t="shared" si="307"/>
        <v>1463.9999999999998</v>
      </c>
      <c r="W1300" s="19">
        <f>_xlfn.IFS(AI1300="Den Bosch",VLOOKUP(L1300,'Status Report'!B:AM,37,0),AI1300="Yantian",VLOOKUP(L1300,'Status Report'!B:AM,38,0),AI1300="",IF(H1300="Asia Pacific",VLOOKUP(L1300,'Status Report'!B:AM,38,0),VLOOKUP(L1300,'Status Report'!B:AM,37,0)),AI1300="Direct shipment",IF(H1300="Asia Pacific",VLOOKUP(L1300,'Status Report'!B:AM,38,0),VLOOKUP(L1300,'Status Report'!B:AM,37,0)))</f>
        <v>73.199999999999989</v>
      </c>
      <c r="X1300" s="20">
        <f t="shared" si="308"/>
        <v>1463.9999999999998</v>
      </c>
      <c r="Y1300" s="20">
        <f>_xlfn.IFS(AI1300="Den Bosch",VLOOKUP(L1300,'Status Report'!B:AO,39,0),AI1300="Yantian",VLOOKUP(L1300,'Status Report'!B:AO,40,0),AI1300="",IF(H1300="Asia Pacific",VLOOKUP(L1300,'Status Report'!B:AO,40,0),VLOOKUP(L1300,'Status Report'!B:AO,39,0)),AI1300="Direct shipment",IF(H1300="Asia Pacific",VLOOKUP(L1300,'Status Report'!B:AO,40,0),VLOOKUP(L1300,'Status Report'!B:AO,39,0)))</f>
        <v>0</v>
      </c>
      <c r="Z1300" s="20">
        <f t="shared" si="309"/>
        <v>0</v>
      </c>
      <c r="AA1300" s="20">
        <f t="shared" si="310"/>
        <v>1463.9999999999998</v>
      </c>
      <c r="AB1300" s="21">
        <f>_xlfn.IFS(AI1300="Den Bosch",VLOOKUP(L1300,'Status Report'!B:AM,33,0),AI1300="Yantian",VLOOKUP(L1300,'Status Report'!B:AM,34,0),AI1300="",IF(H1300="Asia Pacific",VLOOKUP(L1300,'Status Report'!B:AM,34,0),VLOOKUP(L1300,'Status Report'!B:AM,33,0)),AI1300="Direct shipment",IF(H1300="Asia Pacific",VLOOKUP(L1300,'Status Report'!B:AM,34,0),VLOOKUP(L1300,'Status Report'!B:AM,33,0)))</f>
        <v>63.327000000000005</v>
      </c>
      <c r="AC1300" s="21">
        <f>VLOOKUP(L1300,'Status Report'!B:CE,82,0)</f>
        <v>0</v>
      </c>
      <c r="AD1300" s="21">
        <f t="shared" si="311"/>
        <v>63.327000000000005</v>
      </c>
      <c r="AE1300" s="63">
        <f>VLOOKUP(L1300,'Status Report'!B:W,20,0)</f>
        <v>49</v>
      </c>
      <c r="AF1300" s="63">
        <f>VLOOKUP(L1300,'Status Report'!B:W,21,0)</f>
        <v>26</v>
      </c>
      <c r="AG1300" s="63">
        <f>VLOOKUP(L1300,'Status Report'!B:W,22,0)</f>
        <v>50</v>
      </c>
      <c r="AH1300" s="22">
        <f t="shared" si="312"/>
        <v>1.274</v>
      </c>
      <c r="AI1300" t="s">
        <v>990</v>
      </c>
      <c r="AK1300" s="63">
        <f>IFERROR(VLOOKUP(G1300,ASEAN!A:A,1,0),0)</f>
        <v>0</v>
      </c>
      <c r="AL1300" s="63">
        <f>IFERROR(VLOOKUP(D1300,'[3]customer specs'!$B$1:$D$65536,3,0),0)</f>
        <v>0</v>
      </c>
      <c r="AM1300" s="64">
        <f t="shared" si="313"/>
        <v>0</v>
      </c>
      <c r="AN1300" s="64">
        <f t="shared" si="314"/>
        <v>0</v>
      </c>
      <c r="AO1300" s="63"/>
      <c r="AP1300" s="63"/>
      <c r="AQ1300" s="63" t="str">
        <f t="shared" si="315"/>
        <v>no</v>
      </c>
      <c r="AR1300" s="20">
        <f t="shared" si="316"/>
        <v>1266.5400000000002</v>
      </c>
      <c r="AS1300" s="63"/>
      <c r="AT1300" s="23">
        <f t="shared" si="321"/>
        <v>0.12</v>
      </c>
      <c r="AU1300" s="65">
        <f t="shared" si="317"/>
        <v>71.962500000000006</v>
      </c>
      <c r="AV1300" s="65"/>
      <c r="AW1300" s="65">
        <f t="shared" si="318"/>
        <v>1439.25</v>
      </c>
      <c r="AX1300" s="65"/>
      <c r="AY1300" s="63">
        <f>VLOOKUP(L1300,'Status Report'!B:CF,81,0)</f>
        <v>0</v>
      </c>
      <c r="AZ1300" s="63" t="str">
        <f>VLOOKUP(L1300,'Status Report'!B:S,18,0)</f>
        <v>Ellina Smirnova</v>
      </c>
      <c r="BB1300" s="63">
        <f>VLOOKUP(L1300,'Status Report'!B:Z,25,0)</f>
        <v>12</v>
      </c>
      <c r="BC1300" s="63">
        <f t="shared" si="319"/>
        <v>240</v>
      </c>
      <c r="BF1300">
        <f>VLOOKUP(L1300,'Status Report'!B:CE,82,0)</f>
        <v>0</v>
      </c>
      <c r="BG1300">
        <f>VLOOKUP(L1300,'Status Report'!B:CF,83,0)</f>
        <v>0</v>
      </c>
      <c r="BH1300">
        <f>VLOOKUP(L1300,'Status Report'!B:CG,84,0)</f>
        <v>0</v>
      </c>
      <c r="BI1300" t="s">
        <v>926</v>
      </c>
      <c r="BJ1300" t="s">
        <v>795</v>
      </c>
      <c r="BM1300" s="67">
        <f t="shared" si="320"/>
        <v>356</v>
      </c>
    </row>
    <row r="1301" spans="1:65" x14ac:dyDescent="0.25">
      <c r="A1301" s="68" t="str">
        <f>VLOOKUP(L1301,'Status Report'!B:CB,79,0)</f>
        <v>Heineken UCL</v>
      </c>
      <c r="C1301">
        <v>20006109</v>
      </c>
      <c r="D1301">
        <v>3090615</v>
      </c>
      <c r="E1301" t="s">
        <v>924</v>
      </c>
      <c r="F1301" t="s">
        <v>925</v>
      </c>
      <c r="G1301" t="str">
        <f>VLOOKUP(D1301,'[2]sold to'!$A:$H,8,0)</f>
        <v>Guyana</v>
      </c>
      <c r="H1301" t="str">
        <f>VLOOKUP(D1301,'[2]sold to'!$A:$I,9,0)</f>
        <v>AMERICAS</v>
      </c>
      <c r="K1301">
        <v>50</v>
      </c>
      <c r="L1301">
        <v>88026485</v>
      </c>
      <c r="M1301" t="s">
        <v>312</v>
      </c>
      <c r="N1301">
        <v>5</v>
      </c>
      <c r="P1301" t="str">
        <f>VLOOKUP(L1301,'Status Report'!B:AA,26,0)</f>
        <v>China</v>
      </c>
      <c r="Q1301" t="str">
        <f>VLOOKUP(L1301,'Status Report'!B:AB,27,0)</f>
        <v>Bar support</v>
      </c>
      <c r="R1301">
        <f>VLOOKUP(L1301,'Status Report'!B:X,23,0)</f>
        <v>125</v>
      </c>
      <c r="S1301" t="str">
        <f>VLOOKUP(L1301,'Status Report'!B:T,19,0)</f>
        <v>Promocean The Netherlands BV</v>
      </c>
      <c r="T1301" s="62">
        <f>VLOOKUP(L1301,'Status Report'!B:E,4,0)</f>
        <v>3</v>
      </c>
      <c r="U1301" s="19">
        <f>_xlfn.IFS(AI1301="Den Bosch",VLOOKUP(L1301,'Status Report'!B:AM,35,0),AI1301="Yantian",VLOOKUP(L1301,'Status Report'!B:AM,36,0),AI1301="",IF(H1301="Asia Pacific",VLOOKUP(L1301,'Status Report'!B:AM,36,0),VLOOKUP(L1301,'Status Report'!B:AM,35,0)),AI1301="Direct shipment",IF(H1301="Asia Pacific",VLOOKUP(L1301,'Status Report'!B:AM,36,0),VLOOKUP(L1301,'Status Report'!B:AM,35,0)))</f>
        <v>30.2</v>
      </c>
      <c r="V1301" s="20">
        <f t="shared" si="307"/>
        <v>151</v>
      </c>
      <c r="W1301" s="19">
        <f>_xlfn.IFS(AI1301="Den Bosch",VLOOKUP(L1301,'Status Report'!B:AM,37,0),AI1301="Yantian",VLOOKUP(L1301,'Status Report'!B:AM,38,0),AI1301="",IF(H1301="Asia Pacific",VLOOKUP(L1301,'Status Report'!B:AM,38,0),VLOOKUP(L1301,'Status Report'!B:AM,37,0)),AI1301="Direct shipment",IF(H1301="Asia Pacific",VLOOKUP(L1301,'Status Report'!B:AM,38,0),VLOOKUP(L1301,'Status Report'!B:AM,37,0)))</f>
        <v>26.400000000000002</v>
      </c>
      <c r="X1301" s="20">
        <f t="shared" si="308"/>
        <v>132</v>
      </c>
      <c r="Y1301" s="20">
        <f>_xlfn.IFS(AI1301="Den Bosch",VLOOKUP(L1301,'Status Report'!B:AO,39,0),AI1301="Yantian",VLOOKUP(L1301,'Status Report'!B:AO,40,0),AI1301="",IF(H1301="Asia Pacific",VLOOKUP(L1301,'Status Report'!B:AO,40,0),VLOOKUP(L1301,'Status Report'!B:AO,39,0)),AI1301="Direct shipment",IF(H1301="Asia Pacific",VLOOKUP(L1301,'Status Report'!B:AO,40,0),VLOOKUP(L1301,'Status Report'!B:AO,39,0)))</f>
        <v>0</v>
      </c>
      <c r="Z1301" s="20">
        <f t="shared" si="309"/>
        <v>0</v>
      </c>
      <c r="AA1301" s="20">
        <f t="shared" si="310"/>
        <v>132</v>
      </c>
      <c r="AB1301" s="21">
        <f>_xlfn.IFS(AI1301="Den Bosch",VLOOKUP(L1301,'Status Report'!B:AM,33,0),AI1301="Yantian",VLOOKUP(L1301,'Status Report'!B:AM,34,0),AI1301="",IF(H1301="Asia Pacific",VLOOKUP(L1301,'Status Report'!B:AM,34,0),VLOOKUP(L1301,'Status Report'!B:AM,33,0)),AI1301="Direct shipment",IF(H1301="Asia Pacific",VLOOKUP(L1301,'Status Report'!B:AM,34,0),VLOOKUP(L1301,'Status Report'!B:AM,33,0)))</f>
        <v>23.176800000000004</v>
      </c>
      <c r="AC1301" s="21">
        <f>VLOOKUP(L1301,'Status Report'!B:CE,82,0)</f>
        <v>0</v>
      </c>
      <c r="AD1301" s="21">
        <f t="shared" si="311"/>
        <v>23.176800000000004</v>
      </c>
      <c r="AE1301" s="63">
        <f>VLOOKUP(L1301,'Status Report'!B:W,20,0)</f>
        <v>14</v>
      </c>
      <c r="AF1301" s="63">
        <f>VLOOKUP(L1301,'Status Report'!B:W,21,0)</f>
        <v>5</v>
      </c>
      <c r="AG1301" s="63">
        <f>VLOOKUP(L1301,'Status Report'!B:W,22,0)</f>
        <v>5</v>
      </c>
      <c r="AH1301" s="22">
        <f t="shared" si="312"/>
        <v>1.75E-3</v>
      </c>
      <c r="AI1301" t="s">
        <v>990</v>
      </c>
      <c r="AK1301" s="63">
        <f>IFERROR(VLOOKUP(G1301,ASEAN!A:A,1,0),0)</f>
        <v>0</v>
      </c>
      <c r="AL1301" s="63">
        <f>IFERROR(VLOOKUP(D1301,'[3]customer specs'!$B$1:$D$65536,3,0),0)</f>
        <v>0</v>
      </c>
      <c r="AM1301" s="64">
        <f t="shared" si="313"/>
        <v>19</v>
      </c>
      <c r="AN1301" s="64">
        <f t="shared" si="314"/>
        <v>0</v>
      </c>
      <c r="AO1301" s="63"/>
      <c r="AP1301" s="63"/>
      <c r="AQ1301" s="63" t="str">
        <f t="shared" si="315"/>
        <v>no</v>
      </c>
      <c r="AR1301" s="20">
        <f t="shared" si="316"/>
        <v>115.88400000000001</v>
      </c>
      <c r="AS1301" s="63"/>
      <c r="AT1301" s="23">
        <f t="shared" si="321"/>
        <v>0.12</v>
      </c>
      <c r="AU1301" s="65">
        <f t="shared" si="317"/>
        <v>26.33727272727273</v>
      </c>
      <c r="AV1301" s="65"/>
      <c r="AW1301" s="65">
        <f t="shared" si="318"/>
        <v>131.68636363636364</v>
      </c>
      <c r="AX1301" s="65"/>
      <c r="AY1301" s="63">
        <f>VLOOKUP(L1301,'Status Report'!B:CF,81,0)</f>
        <v>0</v>
      </c>
      <c r="AZ1301" s="63" t="str">
        <f>VLOOKUP(L1301,'Status Report'!B:S,18,0)</f>
        <v>Ellina Smirnova</v>
      </c>
      <c r="BB1301" s="63">
        <f>VLOOKUP(L1301,'Status Report'!B:Z,25,0)</f>
        <v>20</v>
      </c>
      <c r="BC1301" s="63">
        <f t="shared" si="319"/>
        <v>100</v>
      </c>
      <c r="BF1301">
        <f>VLOOKUP(L1301,'Status Report'!B:CE,82,0)</f>
        <v>0</v>
      </c>
      <c r="BG1301">
        <f>VLOOKUP(L1301,'Status Report'!B:CF,83,0)</f>
        <v>0</v>
      </c>
      <c r="BH1301">
        <f>VLOOKUP(L1301,'Status Report'!B:CG,84,0)</f>
        <v>0</v>
      </c>
      <c r="BI1301" t="s">
        <v>926</v>
      </c>
      <c r="BJ1301" t="s">
        <v>795</v>
      </c>
      <c r="BM1301" s="67">
        <f t="shared" si="320"/>
        <v>2875</v>
      </c>
    </row>
    <row r="1302" spans="1:65" x14ac:dyDescent="0.25">
      <c r="A1302" s="68" t="str">
        <f>VLOOKUP(L1302,'Status Report'!B:CB,79,0)</f>
        <v>Heineken UCL</v>
      </c>
      <c r="C1302">
        <v>20006109</v>
      </c>
      <c r="D1302">
        <v>3090615</v>
      </c>
      <c r="E1302" t="s">
        <v>924</v>
      </c>
      <c r="F1302" t="s">
        <v>925</v>
      </c>
      <c r="G1302" t="str">
        <f>VLOOKUP(D1302,'[2]sold to'!$A:$H,8,0)</f>
        <v>Guyana</v>
      </c>
      <c r="H1302" t="str">
        <f>VLOOKUP(D1302,'[2]sold to'!$A:$I,9,0)</f>
        <v>AMERICAS</v>
      </c>
      <c r="K1302">
        <v>310</v>
      </c>
      <c r="L1302">
        <v>88026524</v>
      </c>
      <c r="M1302" t="s">
        <v>341</v>
      </c>
      <c r="N1302">
        <v>8</v>
      </c>
      <c r="P1302" t="str">
        <f>VLOOKUP(L1302,'Status Report'!B:AA,26,0)</f>
        <v>Bangladesh</v>
      </c>
      <c r="Q1302" t="str">
        <f>VLOOKUP(L1302,'Status Report'!B:AB,27,0)</f>
        <v>Textiles-Clothing</v>
      </c>
      <c r="R1302">
        <f>VLOOKUP(L1302,'Status Report'!B:X,23,0)</f>
        <v>167</v>
      </c>
      <c r="S1302" t="str">
        <f>VLOOKUP(L1302,'Status Report'!B:T,19,0)</f>
        <v>Promocean The Netherlands BV</v>
      </c>
      <c r="T1302" s="62">
        <f>VLOOKUP(L1302,'Status Report'!B:E,4,0)</f>
        <v>3</v>
      </c>
      <c r="U1302" s="19">
        <f>_xlfn.IFS(AI1302="Den Bosch",VLOOKUP(L1302,'Status Report'!B:AM,35,0),AI1302="Yantian",VLOOKUP(L1302,'Status Report'!B:AM,36,0),AI1302="",IF(H1302="Asia Pacific",VLOOKUP(L1302,'Status Report'!B:AM,36,0),VLOOKUP(L1302,'Status Report'!B:AM,35,0)),AI1302="Direct shipment",IF(H1302="Asia Pacific",VLOOKUP(L1302,'Status Report'!B:AM,36,0),VLOOKUP(L1302,'Status Report'!B:AM,35,0)))</f>
        <v>29.700000000000003</v>
      </c>
      <c r="V1302" s="20">
        <f t="shared" si="307"/>
        <v>237.60000000000002</v>
      </c>
      <c r="W1302" s="19">
        <f>_xlfn.IFS(AI1302="Den Bosch",VLOOKUP(L1302,'Status Report'!B:AM,37,0),AI1302="Yantian",VLOOKUP(L1302,'Status Report'!B:AM,38,0),AI1302="",IF(H1302="Asia Pacific",VLOOKUP(L1302,'Status Report'!B:AM,38,0),VLOOKUP(L1302,'Status Report'!B:AM,37,0)),AI1302="Direct shipment",IF(H1302="Asia Pacific",VLOOKUP(L1302,'Status Report'!B:AM,38,0),VLOOKUP(L1302,'Status Report'!B:AM,37,0)))</f>
        <v>29.700000000000003</v>
      </c>
      <c r="X1302" s="20">
        <f t="shared" si="308"/>
        <v>237.60000000000002</v>
      </c>
      <c r="Y1302" s="20">
        <f>_xlfn.IFS(AI1302="Den Bosch",VLOOKUP(L1302,'Status Report'!B:AO,39,0),AI1302="Yantian",VLOOKUP(L1302,'Status Report'!B:AO,40,0),AI1302="",IF(H1302="Asia Pacific",VLOOKUP(L1302,'Status Report'!B:AO,40,0),VLOOKUP(L1302,'Status Report'!B:AO,39,0)),AI1302="Direct shipment",IF(H1302="Asia Pacific",VLOOKUP(L1302,'Status Report'!B:AO,40,0),VLOOKUP(L1302,'Status Report'!B:AO,39,0)))</f>
        <v>0</v>
      </c>
      <c r="Z1302" s="20">
        <f t="shared" si="309"/>
        <v>0</v>
      </c>
      <c r="AA1302" s="20">
        <f t="shared" si="310"/>
        <v>237.60000000000002</v>
      </c>
      <c r="AB1302" s="21">
        <f>_xlfn.IFS(AI1302="Den Bosch",VLOOKUP(L1302,'Status Report'!B:AM,33,0),AI1302="Yantian",VLOOKUP(L1302,'Status Report'!B:AM,34,0),AI1302="",IF(H1302="Asia Pacific",VLOOKUP(L1302,'Status Report'!B:AM,34,0),VLOOKUP(L1302,'Status Report'!B:AM,33,0)),AI1302="Direct shipment",IF(H1302="Asia Pacific",VLOOKUP(L1302,'Status Report'!B:AM,34,0),VLOOKUP(L1302,'Status Report'!B:AM,33,0)))</f>
        <v>25.515000000000001</v>
      </c>
      <c r="AC1302" s="21">
        <f>VLOOKUP(L1302,'Status Report'!B:CE,82,0)</f>
        <v>0</v>
      </c>
      <c r="AD1302" s="21">
        <f t="shared" si="311"/>
        <v>25.515000000000001</v>
      </c>
      <c r="AE1302" s="63">
        <f>VLOOKUP(L1302,'Status Report'!B:W,20,0)</f>
        <v>28</v>
      </c>
      <c r="AF1302" s="63">
        <f>VLOOKUP(L1302,'Status Report'!B:W,21,0)</f>
        <v>15</v>
      </c>
      <c r="AG1302" s="63">
        <f>VLOOKUP(L1302,'Status Report'!B:W,22,0)</f>
        <v>12</v>
      </c>
      <c r="AH1302" s="22">
        <f t="shared" si="312"/>
        <v>4.0320000000000002E-2</v>
      </c>
      <c r="AI1302" t="s">
        <v>990</v>
      </c>
      <c r="AK1302" s="63">
        <f>IFERROR(VLOOKUP(G1302,ASEAN!A:A,1,0),0)</f>
        <v>0</v>
      </c>
      <c r="AL1302" s="63">
        <f>IFERROR(VLOOKUP(D1302,'[3]customer specs'!$B$1:$D$65536,3,0),0)</f>
        <v>0</v>
      </c>
      <c r="AM1302" s="64">
        <f t="shared" si="313"/>
        <v>0</v>
      </c>
      <c r="AN1302" s="64">
        <f t="shared" si="314"/>
        <v>0</v>
      </c>
      <c r="AO1302" s="63"/>
      <c r="AP1302" s="63"/>
      <c r="AQ1302" s="63" t="str">
        <f t="shared" si="315"/>
        <v>no</v>
      </c>
      <c r="AR1302" s="20">
        <f t="shared" si="316"/>
        <v>204.12</v>
      </c>
      <c r="AS1302" s="63"/>
      <c r="AT1302" s="23">
        <f t="shared" si="321"/>
        <v>0.12</v>
      </c>
      <c r="AU1302" s="65">
        <f t="shared" si="317"/>
        <v>28.994318181818183</v>
      </c>
      <c r="AV1302" s="65"/>
      <c r="AW1302" s="65">
        <f t="shared" si="318"/>
        <v>231.95454545454547</v>
      </c>
      <c r="AX1302" s="65"/>
      <c r="AY1302" s="63">
        <f>VLOOKUP(L1302,'Status Report'!B:CF,81,0)</f>
        <v>0</v>
      </c>
      <c r="AZ1302" s="63" t="str">
        <f>VLOOKUP(L1302,'Status Report'!B:S,18,0)</f>
        <v>Ellina Smirnova</v>
      </c>
      <c r="BB1302" s="63">
        <f>VLOOKUP(L1302,'Status Report'!B:Z,25,0)</f>
        <v>6</v>
      </c>
      <c r="BC1302" s="63">
        <f t="shared" si="319"/>
        <v>48</v>
      </c>
      <c r="BF1302">
        <f>VLOOKUP(L1302,'Status Report'!B:CE,82,0)</f>
        <v>0</v>
      </c>
      <c r="BG1302">
        <f>VLOOKUP(L1302,'Status Report'!B:CF,83,0)</f>
        <v>0</v>
      </c>
      <c r="BH1302">
        <f>VLOOKUP(L1302,'Status Report'!B:CG,84,0)</f>
        <v>0</v>
      </c>
      <c r="BI1302" t="s">
        <v>926</v>
      </c>
      <c r="BJ1302" t="s">
        <v>795</v>
      </c>
      <c r="BM1302" s="67">
        <f t="shared" si="320"/>
        <v>133</v>
      </c>
    </row>
    <row r="1303" spans="1:65" x14ac:dyDescent="0.25">
      <c r="A1303" s="68" t="str">
        <f>VLOOKUP(L1303,'Status Report'!B:CB,79,0)</f>
        <v>Heineken UCL</v>
      </c>
      <c r="C1303">
        <v>20006109</v>
      </c>
      <c r="D1303">
        <v>3090615</v>
      </c>
      <c r="E1303" t="s">
        <v>924</v>
      </c>
      <c r="F1303" t="s">
        <v>925</v>
      </c>
      <c r="G1303" t="str">
        <f>VLOOKUP(D1303,'[2]sold to'!$A:$H,8,0)</f>
        <v>Guyana</v>
      </c>
      <c r="H1303" t="str">
        <f>VLOOKUP(D1303,'[2]sold to'!$A:$I,9,0)</f>
        <v>AMERICAS</v>
      </c>
      <c r="K1303">
        <v>320</v>
      </c>
      <c r="L1303">
        <v>88026525</v>
      </c>
      <c r="M1303" t="s">
        <v>342</v>
      </c>
      <c r="N1303">
        <v>6</v>
      </c>
      <c r="P1303" t="str">
        <f>VLOOKUP(L1303,'Status Report'!B:AA,26,0)</f>
        <v>Bangladesh</v>
      </c>
      <c r="Q1303" t="str">
        <f>VLOOKUP(L1303,'Status Report'!B:AB,27,0)</f>
        <v>Textiles-Clothing</v>
      </c>
      <c r="R1303">
        <f>VLOOKUP(L1303,'Status Report'!B:X,23,0)</f>
        <v>167</v>
      </c>
      <c r="S1303" t="str">
        <f>VLOOKUP(L1303,'Status Report'!B:T,19,0)</f>
        <v>Promocean The Netherlands BV</v>
      </c>
      <c r="T1303" s="62">
        <f>VLOOKUP(L1303,'Status Report'!B:E,4,0)</f>
        <v>3</v>
      </c>
      <c r="U1303" s="19">
        <f>_xlfn.IFS(AI1303="Den Bosch",VLOOKUP(L1303,'Status Report'!B:AM,35,0),AI1303="Yantian",VLOOKUP(L1303,'Status Report'!B:AM,36,0),AI1303="",IF(H1303="Asia Pacific",VLOOKUP(L1303,'Status Report'!B:AM,36,0),VLOOKUP(L1303,'Status Report'!B:AM,35,0)),AI1303="Direct shipment",IF(H1303="Asia Pacific",VLOOKUP(L1303,'Status Report'!B:AM,36,0),VLOOKUP(L1303,'Status Report'!B:AM,35,0)))</f>
        <v>29.700000000000003</v>
      </c>
      <c r="V1303" s="20">
        <f t="shared" si="307"/>
        <v>178.20000000000002</v>
      </c>
      <c r="W1303" s="19">
        <f>_xlfn.IFS(AI1303="Den Bosch",VLOOKUP(L1303,'Status Report'!B:AM,37,0),AI1303="Yantian",VLOOKUP(L1303,'Status Report'!B:AM,38,0),AI1303="",IF(H1303="Asia Pacific",VLOOKUP(L1303,'Status Report'!B:AM,38,0),VLOOKUP(L1303,'Status Report'!B:AM,37,0)),AI1303="Direct shipment",IF(H1303="Asia Pacific",VLOOKUP(L1303,'Status Report'!B:AM,38,0),VLOOKUP(L1303,'Status Report'!B:AM,37,0)))</f>
        <v>29.700000000000003</v>
      </c>
      <c r="X1303" s="20">
        <f t="shared" si="308"/>
        <v>178.20000000000002</v>
      </c>
      <c r="Y1303" s="20">
        <f>_xlfn.IFS(AI1303="Den Bosch",VLOOKUP(L1303,'Status Report'!B:AO,39,0),AI1303="Yantian",VLOOKUP(L1303,'Status Report'!B:AO,40,0),AI1303="",IF(H1303="Asia Pacific",VLOOKUP(L1303,'Status Report'!B:AO,40,0),VLOOKUP(L1303,'Status Report'!B:AO,39,0)),AI1303="Direct shipment",IF(H1303="Asia Pacific",VLOOKUP(L1303,'Status Report'!B:AO,40,0),VLOOKUP(L1303,'Status Report'!B:AO,39,0)))</f>
        <v>0</v>
      </c>
      <c r="Z1303" s="20">
        <f t="shared" si="309"/>
        <v>0</v>
      </c>
      <c r="AA1303" s="20">
        <f t="shared" si="310"/>
        <v>178.20000000000002</v>
      </c>
      <c r="AB1303" s="21">
        <f>_xlfn.IFS(AI1303="Den Bosch",VLOOKUP(L1303,'Status Report'!B:AM,33,0),AI1303="Yantian",VLOOKUP(L1303,'Status Report'!B:AM,34,0),AI1303="",IF(H1303="Asia Pacific",VLOOKUP(L1303,'Status Report'!B:AM,34,0),VLOOKUP(L1303,'Status Report'!B:AM,33,0)),AI1303="Direct shipment",IF(H1303="Asia Pacific",VLOOKUP(L1303,'Status Report'!B:AM,34,0),VLOOKUP(L1303,'Status Report'!B:AM,33,0)))</f>
        <v>25.515000000000001</v>
      </c>
      <c r="AC1303" s="21">
        <f>VLOOKUP(L1303,'Status Report'!B:CE,82,0)</f>
        <v>0</v>
      </c>
      <c r="AD1303" s="21">
        <f t="shared" si="311"/>
        <v>25.515000000000001</v>
      </c>
      <c r="AE1303" s="63">
        <f>VLOOKUP(L1303,'Status Report'!B:W,20,0)</f>
        <v>28</v>
      </c>
      <c r="AF1303" s="63">
        <f>VLOOKUP(L1303,'Status Report'!B:W,21,0)</f>
        <v>15</v>
      </c>
      <c r="AG1303" s="63">
        <f>VLOOKUP(L1303,'Status Report'!B:W,22,0)</f>
        <v>12</v>
      </c>
      <c r="AH1303" s="22">
        <f t="shared" si="312"/>
        <v>3.024E-2</v>
      </c>
      <c r="AI1303" t="s">
        <v>990</v>
      </c>
      <c r="AK1303" s="63">
        <f>IFERROR(VLOOKUP(G1303,ASEAN!A:A,1,0),0)</f>
        <v>0</v>
      </c>
      <c r="AL1303" s="63">
        <f>IFERROR(VLOOKUP(D1303,'[3]customer specs'!$B$1:$D$65536,3,0),0)</f>
        <v>0</v>
      </c>
      <c r="AM1303" s="64">
        <f t="shared" si="313"/>
        <v>0</v>
      </c>
      <c r="AN1303" s="64">
        <f t="shared" si="314"/>
        <v>0</v>
      </c>
      <c r="AO1303" s="63"/>
      <c r="AP1303" s="63"/>
      <c r="AQ1303" s="63" t="str">
        <f t="shared" si="315"/>
        <v>no</v>
      </c>
      <c r="AR1303" s="20">
        <f t="shared" si="316"/>
        <v>153.09</v>
      </c>
      <c r="AS1303" s="63"/>
      <c r="AT1303" s="23">
        <f t="shared" si="321"/>
        <v>0.12</v>
      </c>
      <c r="AU1303" s="65">
        <f t="shared" si="317"/>
        <v>28.994318181818183</v>
      </c>
      <c r="AV1303" s="65"/>
      <c r="AW1303" s="65">
        <f t="shared" si="318"/>
        <v>173.96590909090909</v>
      </c>
      <c r="AX1303" s="65"/>
      <c r="AY1303" s="63">
        <f>VLOOKUP(L1303,'Status Report'!B:CF,81,0)</f>
        <v>0</v>
      </c>
      <c r="AZ1303" s="63" t="str">
        <f>VLOOKUP(L1303,'Status Report'!B:S,18,0)</f>
        <v>Ellina Smirnova</v>
      </c>
      <c r="BB1303" s="63">
        <f>VLOOKUP(L1303,'Status Report'!B:Z,25,0)</f>
        <v>6</v>
      </c>
      <c r="BC1303" s="63">
        <f t="shared" si="319"/>
        <v>36</v>
      </c>
      <c r="BF1303">
        <f>VLOOKUP(L1303,'Status Report'!B:CE,82,0)</f>
        <v>0</v>
      </c>
      <c r="BG1303">
        <f>VLOOKUP(L1303,'Status Report'!B:CF,83,0)</f>
        <v>0</v>
      </c>
      <c r="BH1303">
        <f>VLOOKUP(L1303,'Status Report'!B:CG,84,0)</f>
        <v>0</v>
      </c>
      <c r="BI1303" t="s">
        <v>926</v>
      </c>
      <c r="BJ1303" t="s">
        <v>795</v>
      </c>
      <c r="BM1303" s="67">
        <f t="shared" si="320"/>
        <v>57</v>
      </c>
    </row>
    <row r="1304" spans="1:65" x14ac:dyDescent="0.25">
      <c r="A1304" s="68" t="str">
        <f>VLOOKUP(L1304,'Status Report'!B:CB,79,0)</f>
        <v>Heineken UCL</v>
      </c>
      <c r="C1304">
        <v>20006109</v>
      </c>
      <c r="D1304">
        <v>3090615</v>
      </c>
      <c r="E1304" t="s">
        <v>924</v>
      </c>
      <c r="F1304" t="s">
        <v>925</v>
      </c>
      <c r="G1304" t="str">
        <f>VLOOKUP(D1304,'[2]sold to'!$A:$H,8,0)</f>
        <v>Guyana</v>
      </c>
      <c r="H1304" t="str">
        <f>VLOOKUP(D1304,'[2]sold to'!$A:$I,9,0)</f>
        <v>AMERICAS</v>
      </c>
      <c r="K1304">
        <v>330</v>
      </c>
      <c r="L1304">
        <v>88026553</v>
      </c>
      <c r="M1304" t="s">
        <v>366</v>
      </c>
      <c r="N1304">
        <v>10</v>
      </c>
      <c r="P1304" t="str">
        <f>VLOOKUP(L1304,'Status Report'!B:AA,26,0)</f>
        <v>Bangladesh</v>
      </c>
      <c r="Q1304" t="str">
        <f>VLOOKUP(L1304,'Status Report'!B:AB,27,0)</f>
        <v>Textiles-Clothing</v>
      </c>
      <c r="R1304">
        <f>VLOOKUP(L1304,'Status Report'!B:X,23,0)</f>
        <v>167</v>
      </c>
      <c r="S1304" t="str">
        <f>VLOOKUP(L1304,'Status Report'!B:T,19,0)</f>
        <v>Promocean The Netherlands BV</v>
      </c>
      <c r="T1304" s="62">
        <f>VLOOKUP(L1304,'Status Report'!B:E,4,0)</f>
        <v>3</v>
      </c>
      <c r="U1304" s="19">
        <f>_xlfn.IFS(AI1304="Den Bosch",VLOOKUP(L1304,'Status Report'!B:AM,35,0),AI1304="Yantian",VLOOKUP(L1304,'Status Report'!B:AM,36,0),AI1304="",IF(H1304="Asia Pacific",VLOOKUP(L1304,'Status Report'!B:AM,36,0),VLOOKUP(L1304,'Status Report'!B:AM,35,0)),AI1304="Direct shipment",IF(H1304="Asia Pacific",VLOOKUP(L1304,'Status Report'!B:AM,36,0),VLOOKUP(L1304,'Status Report'!B:AM,35,0)))</f>
        <v>28.619999999999997</v>
      </c>
      <c r="V1304" s="20">
        <f t="shared" si="307"/>
        <v>286.2</v>
      </c>
      <c r="W1304" s="19">
        <f>_xlfn.IFS(AI1304="Den Bosch",VLOOKUP(L1304,'Status Report'!B:AM,37,0),AI1304="Yantian",VLOOKUP(L1304,'Status Report'!B:AM,38,0),AI1304="",IF(H1304="Asia Pacific",VLOOKUP(L1304,'Status Report'!B:AM,38,0),VLOOKUP(L1304,'Status Report'!B:AM,37,0)),AI1304="Direct shipment",IF(H1304="Asia Pacific",VLOOKUP(L1304,'Status Report'!B:AM,38,0),VLOOKUP(L1304,'Status Report'!B:AM,37,0)))</f>
        <v>28.619999999999997</v>
      </c>
      <c r="X1304" s="20">
        <f t="shared" si="308"/>
        <v>286.2</v>
      </c>
      <c r="Y1304" s="20">
        <f>_xlfn.IFS(AI1304="Den Bosch",VLOOKUP(L1304,'Status Report'!B:AO,39,0),AI1304="Yantian",VLOOKUP(L1304,'Status Report'!B:AO,40,0),AI1304="",IF(H1304="Asia Pacific",VLOOKUP(L1304,'Status Report'!B:AO,40,0),VLOOKUP(L1304,'Status Report'!B:AO,39,0)),AI1304="Direct shipment",IF(H1304="Asia Pacific",VLOOKUP(L1304,'Status Report'!B:AO,40,0),VLOOKUP(L1304,'Status Report'!B:AO,39,0)))</f>
        <v>0</v>
      </c>
      <c r="Z1304" s="20">
        <f t="shared" si="309"/>
        <v>0</v>
      </c>
      <c r="AA1304" s="20">
        <f t="shared" si="310"/>
        <v>286.2</v>
      </c>
      <c r="AB1304" s="21">
        <f>_xlfn.IFS(AI1304="Den Bosch",VLOOKUP(L1304,'Status Report'!B:AM,33,0),AI1304="Yantian",VLOOKUP(L1304,'Status Report'!B:AM,34,0),AI1304="",IF(H1304="Asia Pacific",VLOOKUP(L1304,'Status Report'!B:AM,34,0),VLOOKUP(L1304,'Status Report'!B:AM,33,0)),AI1304="Direct shipment",IF(H1304="Asia Pacific",VLOOKUP(L1304,'Status Report'!B:AM,34,0),VLOOKUP(L1304,'Status Report'!B:AM,33,0)))</f>
        <v>24.580500000000001</v>
      </c>
      <c r="AC1304" s="21">
        <f>VLOOKUP(L1304,'Status Report'!B:CE,82,0)</f>
        <v>0</v>
      </c>
      <c r="AD1304" s="21">
        <f t="shared" si="311"/>
        <v>24.580500000000001</v>
      </c>
      <c r="AE1304" s="63">
        <f>VLOOKUP(L1304,'Status Report'!B:W,20,0)</f>
        <v>28</v>
      </c>
      <c r="AF1304" s="63">
        <f>VLOOKUP(L1304,'Status Report'!B:W,21,0)</f>
        <v>15</v>
      </c>
      <c r="AG1304" s="63">
        <f>VLOOKUP(L1304,'Status Report'!B:W,22,0)</f>
        <v>12</v>
      </c>
      <c r="AH1304" s="22">
        <f t="shared" si="312"/>
        <v>5.04E-2</v>
      </c>
      <c r="AI1304" t="s">
        <v>990</v>
      </c>
      <c r="AK1304" s="63">
        <f>IFERROR(VLOOKUP(G1304,ASEAN!A:A,1,0),0)</f>
        <v>0</v>
      </c>
      <c r="AL1304" s="63">
        <f>IFERROR(VLOOKUP(D1304,'[3]customer specs'!$B$1:$D$65536,3,0),0)</f>
        <v>0</v>
      </c>
      <c r="AM1304" s="64">
        <f t="shared" si="313"/>
        <v>0</v>
      </c>
      <c r="AN1304" s="64">
        <f t="shared" si="314"/>
        <v>0</v>
      </c>
      <c r="AO1304" s="63"/>
      <c r="AP1304" s="63"/>
      <c r="AQ1304" s="63" t="str">
        <f t="shared" si="315"/>
        <v>no</v>
      </c>
      <c r="AR1304" s="20">
        <f t="shared" si="316"/>
        <v>245.80500000000001</v>
      </c>
      <c r="AS1304" s="63"/>
      <c r="AT1304" s="23">
        <f t="shared" si="321"/>
        <v>0.12</v>
      </c>
      <c r="AU1304" s="65">
        <f t="shared" si="317"/>
        <v>27.932386363636365</v>
      </c>
      <c r="AV1304" s="65"/>
      <c r="AW1304" s="65">
        <f t="shared" si="318"/>
        <v>279.32386363636363</v>
      </c>
      <c r="AX1304" s="65"/>
      <c r="AY1304" s="63">
        <f>VLOOKUP(L1304,'Status Report'!B:CF,81,0)</f>
        <v>0</v>
      </c>
      <c r="AZ1304" s="63" t="str">
        <f>VLOOKUP(L1304,'Status Report'!B:S,18,0)</f>
        <v>Ellina Smirnova</v>
      </c>
      <c r="BB1304" s="63">
        <f>VLOOKUP(L1304,'Status Report'!B:Z,25,0)</f>
        <v>6</v>
      </c>
      <c r="BC1304" s="63">
        <f t="shared" si="319"/>
        <v>60</v>
      </c>
      <c r="BF1304">
        <f>VLOOKUP(L1304,'Status Report'!B:CE,82,0)</f>
        <v>0</v>
      </c>
      <c r="BG1304">
        <f>VLOOKUP(L1304,'Status Report'!B:CF,83,0)</f>
        <v>0</v>
      </c>
      <c r="BH1304">
        <f>VLOOKUP(L1304,'Status Report'!B:CG,84,0)</f>
        <v>0</v>
      </c>
      <c r="BI1304" t="s">
        <v>926</v>
      </c>
      <c r="BJ1304" t="s">
        <v>795</v>
      </c>
      <c r="BM1304" s="67">
        <f t="shared" si="320"/>
        <v>10</v>
      </c>
    </row>
    <row r="1305" spans="1:65" x14ac:dyDescent="0.25">
      <c r="A1305" s="68" t="str">
        <f>VLOOKUP(L1305,'Status Report'!B:CB,79,0)</f>
        <v>Heineken UCL</v>
      </c>
      <c r="C1305">
        <v>20006109</v>
      </c>
      <c r="D1305">
        <v>3090615</v>
      </c>
      <c r="E1305" t="s">
        <v>924</v>
      </c>
      <c r="F1305" t="s">
        <v>925</v>
      </c>
      <c r="G1305" t="str">
        <f>VLOOKUP(D1305,'[2]sold to'!$A:$H,8,0)</f>
        <v>Guyana</v>
      </c>
      <c r="H1305" t="str">
        <f>VLOOKUP(D1305,'[2]sold to'!$A:$I,9,0)</f>
        <v>AMERICAS</v>
      </c>
      <c r="K1305">
        <v>340</v>
      </c>
      <c r="L1305">
        <v>88026554</v>
      </c>
      <c r="M1305" t="s">
        <v>367</v>
      </c>
      <c r="N1305">
        <v>10</v>
      </c>
      <c r="P1305" t="str">
        <f>VLOOKUP(L1305,'Status Report'!B:AA,26,0)</f>
        <v>Bangladesh</v>
      </c>
      <c r="Q1305" t="str">
        <f>VLOOKUP(L1305,'Status Report'!B:AB,27,0)</f>
        <v>Textiles-Clothing</v>
      </c>
      <c r="R1305">
        <f>VLOOKUP(L1305,'Status Report'!B:X,23,0)</f>
        <v>167</v>
      </c>
      <c r="S1305" t="str">
        <f>VLOOKUP(L1305,'Status Report'!B:T,19,0)</f>
        <v>Promocean The Netherlands BV</v>
      </c>
      <c r="T1305" s="62">
        <f>VLOOKUP(L1305,'Status Report'!B:E,4,0)</f>
        <v>3</v>
      </c>
      <c r="U1305" s="19">
        <f>_xlfn.IFS(AI1305="Den Bosch",VLOOKUP(L1305,'Status Report'!B:AM,35,0),AI1305="Yantian",VLOOKUP(L1305,'Status Report'!B:AM,36,0),AI1305="",IF(H1305="Asia Pacific",VLOOKUP(L1305,'Status Report'!B:AM,36,0),VLOOKUP(L1305,'Status Report'!B:AM,35,0)),AI1305="Direct shipment",IF(H1305="Asia Pacific",VLOOKUP(L1305,'Status Report'!B:AM,36,0),VLOOKUP(L1305,'Status Report'!B:AM,35,0)))</f>
        <v>28.619999999999997</v>
      </c>
      <c r="V1305" s="20">
        <f t="shared" si="307"/>
        <v>286.2</v>
      </c>
      <c r="W1305" s="19">
        <f>_xlfn.IFS(AI1305="Den Bosch",VLOOKUP(L1305,'Status Report'!B:AM,37,0),AI1305="Yantian",VLOOKUP(L1305,'Status Report'!B:AM,38,0),AI1305="",IF(H1305="Asia Pacific",VLOOKUP(L1305,'Status Report'!B:AM,38,0),VLOOKUP(L1305,'Status Report'!B:AM,37,0)),AI1305="Direct shipment",IF(H1305="Asia Pacific",VLOOKUP(L1305,'Status Report'!B:AM,38,0),VLOOKUP(L1305,'Status Report'!B:AM,37,0)))</f>
        <v>28.619999999999997</v>
      </c>
      <c r="X1305" s="20">
        <f t="shared" si="308"/>
        <v>286.2</v>
      </c>
      <c r="Y1305" s="20">
        <f>_xlfn.IFS(AI1305="Den Bosch",VLOOKUP(L1305,'Status Report'!B:AO,39,0),AI1305="Yantian",VLOOKUP(L1305,'Status Report'!B:AO,40,0),AI1305="",IF(H1305="Asia Pacific",VLOOKUP(L1305,'Status Report'!B:AO,40,0),VLOOKUP(L1305,'Status Report'!B:AO,39,0)),AI1305="Direct shipment",IF(H1305="Asia Pacific",VLOOKUP(L1305,'Status Report'!B:AO,40,0),VLOOKUP(L1305,'Status Report'!B:AO,39,0)))</f>
        <v>0</v>
      </c>
      <c r="Z1305" s="20">
        <f t="shared" si="309"/>
        <v>0</v>
      </c>
      <c r="AA1305" s="20">
        <f t="shared" si="310"/>
        <v>286.2</v>
      </c>
      <c r="AB1305" s="21">
        <f>_xlfn.IFS(AI1305="Den Bosch",VLOOKUP(L1305,'Status Report'!B:AM,33,0),AI1305="Yantian",VLOOKUP(L1305,'Status Report'!B:AM,34,0),AI1305="",IF(H1305="Asia Pacific",VLOOKUP(L1305,'Status Report'!B:AM,34,0),VLOOKUP(L1305,'Status Report'!B:AM,33,0)),AI1305="Direct shipment",IF(H1305="Asia Pacific",VLOOKUP(L1305,'Status Report'!B:AM,34,0),VLOOKUP(L1305,'Status Report'!B:AM,33,0)))</f>
        <v>24.580500000000001</v>
      </c>
      <c r="AC1305" s="21">
        <f>VLOOKUP(L1305,'Status Report'!B:CE,82,0)</f>
        <v>0</v>
      </c>
      <c r="AD1305" s="21">
        <f t="shared" si="311"/>
        <v>24.580500000000001</v>
      </c>
      <c r="AE1305" s="63">
        <f>VLOOKUP(L1305,'Status Report'!B:W,20,0)</f>
        <v>28</v>
      </c>
      <c r="AF1305" s="63">
        <f>VLOOKUP(L1305,'Status Report'!B:W,21,0)</f>
        <v>15</v>
      </c>
      <c r="AG1305" s="63">
        <f>VLOOKUP(L1305,'Status Report'!B:W,22,0)</f>
        <v>12</v>
      </c>
      <c r="AH1305" s="22">
        <f t="shared" si="312"/>
        <v>5.04E-2</v>
      </c>
      <c r="AI1305" t="s">
        <v>990</v>
      </c>
      <c r="AK1305" s="63">
        <f>IFERROR(VLOOKUP(G1305,ASEAN!A:A,1,0),0)</f>
        <v>0</v>
      </c>
      <c r="AL1305" s="63">
        <f>IFERROR(VLOOKUP(D1305,'[3]customer specs'!$B$1:$D$65536,3,0),0)</f>
        <v>0</v>
      </c>
      <c r="AM1305" s="64">
        <f t="shared" si="313"/>
        <v>0</v>
      </c>
      <c r="AN1305" s="64">
        <f t="shared" si="314"/>
        <v>0</v>
      </c>
      <c r="AO1305" s="63"/>
      <c r="AP1305" s="63"/>
      <c r="AQ1305" s="63" t="str">
        <f t="shared" si="315"/>
        <v>no</v>
      </c>
      <c r="AR1305" s="20">
        <f t="shared" si="316"/>
        <v>245.80500000000001</v>
      </c>
      <c r="AS1305" s="63"/>
      <c r="AT1305" s="23">
        <f t="shared" si="321"/>
        <v>0.12</v>
      </c>
      <c r="AU1305" s="65">
        <f t="shared" si="317"/>
        <v>27.932386363636365</v>
      </c>
      <c r="AV1305" s="65"/>
      <c r="AW1305" s="65">
        <f t="shared" si="318"/>
        <v>279.32386363636363</v>
      </c>
      <c r="AX1305" s="65"/>
      <c r="AY1305" s="63">
        <f>VLOOKUP(L1305,'Status Report'!B:CF,81,0)</f>
        <v>0</v>
      </c>
      <c r="AZ1305" s="63" t="str">
        <f>VLOOKUP(L1305,'Status Report'!B:S,18,0)</f>
        <v>Ellina Smirnova</v>
      </c>
      <c r="BB1305" s="63">
        <f>VLOOKUP(L1305,'Status Report'!B:Z,25,0)</f>
        <v>6</v>
      </c>
      <c r="BC1305" s="63">
        <f t="shared" si="319"/>
        <v>60</v>
      </c>
      <c r="BF1305">
        <f>VLOOKUP(L1305,'Status Report'!B:CE,82,0)</f>
        <v>0</v>
      </c>
      <c r="BG1305">
        <f>VLOOKUP(L1305,'Status Report'!B:CF,83,0)</f>
        <v>0</v>
      </c>
      <c r="BH1305">
        <f>VLOOKUP(L1305,'Status Report'!B:CG,84,0)</f>
        <v>0</v>
      </c>
      <c r="BI1305" t="s">
        <v>926</v>
      </c>
      <c r="BJ1305" t="s">
        <v>795</v>
      </c>
      <c r="BM1305" s="67">
        <f t="shared" si="320"/>
        <v>10</v>
      </c>
    </row>
    <row r="1306" spans="1:65" x14ac:dyDescent="0.25">
      <c r="A1306" s="68" t="str">
        <f>VLOOKUP(L1306,'Status Report'!B:CB,79,0)</f>
        <v>Heineken UCL</v>
      </c>
      <c r="C1306">
        <v>20006109</v>
      </c>
      <c r="D1306">
        <v>3090615</v>
      </c>
      <c r="E1306" t="s">
        <v>924</v>
      </c>
      <c r="F1306" t="s">
        <v>925</v>
      </c>
      <c r="G1306" t="str">
        <f>VLOOKUP(D1306,'[2]sold to'!$A:$H,8,0)</f>
        <v>Guyana</v>
      </c>
      <c r="H1306" t="str">
        <f>VLOOKUP(D1306,'[2]sold to'!$A:$I,9,0)</f>
        <v>AMERICAS</v>
      </c>
      <c r="K1306">
        <v>350</v>
      </c>
      <c r="L1306">
        <v>88026555</v>
      </c>
      <c r="M1306" t="s">
        <v>368</v>
      </c>
      <c r="N1306">
        <v>10</v>
      </c>
      <c r="P1306" t="str">
        <f>VLOOKUP(L1306,'Status Report'!B:AA,26,0)</f>
        <v>Bangladesh</v>
      </c>
      <c r="Q1306" t="str">
        <f>VLOOKUP(L1306,'Status Report'!B:AB,27,0)</f>
        <v>Textiles-Clothing</v>
      </c>
      <c r="R1306">
        <f>VLOOKUP(L1306,'Status Report'!B:X,23,0)</f>
        <v>167</v>
      </c>
      <c r="S1306" t="str">
        <f>VLOOKUP(L1306,'Status Report'!B:T,19,0)</f>
        <v>Promocean The Netherlands BV</v>
      </c>
      <c r="T1306" s="62">
        <f>VLOOKUP(L1306,'Status Report'!B:E,4,0)</f>
        <v>3</v>
      </c>
      <c r="U1306" s="19">
        <f>_xlfn.IFS(AI1306="Den Bosch",VLOOKUP(L1306,'Status Report'!B:AM,35,0),AI1306="Yantian",VLOOKUP(L1306,'Status Report'!B:AM,36,0),AI1306="",IF(H1306="Asia Pacific",VLOOKUP(L1306,'Status Report'!B:AM,36,0),VLOOKUP(L1306,'Status Report'!B:AM,35,0)),AI1306="Direct shipment",IF(H1306="Asia Pacific",VLOOKUP(L1306,'Status Report'!B:AM,36,0),VLOOKUP(L1306,'Status Report'!B:AM,35,0)))</f>
        <v>28.619999999999997</v>
      </c>
      <c r="V1306" s="20">
        <f t="shared" si="307"/>
        <v>286.2</v>
      </c>
      <c r="W1306" s="19">
        <f>_xlfn.IFS(AI1306="Den Bosch",VLOOKUP(L1306,'Status Report'!B:AM,37,0),AI1306="Yantian",VLOOKUP(L1306,'Status Report'!B:AM,38,0),AI1306="",IF(H1306="Asia Pacific",VLOOKUP(L1306,'Status Report'!B:AM,38,0),VLOOKUP(L1306,'Status Report'!B:AM,37,0)),AI1306="Direct shipment",IF(H1306="Asia Pacific",VLOOKUP(L1306,'Status Report'!B:AM,38,0),VLOOKUP(L1306,'Status Report'!B:AM,37,0)))</f>
        <v>28.619999999999997</v>
      </c>
      <c r="X1306" s="20">
        <f t="shared" si="308"/>
        <v>286.2</v>
      </c>
      <c r="Y1306" s="20">
        <f>_xlfn.IFS(AI1306="Den Bosch",VLOOKUP(L1306,'Status Report'!B:AO,39,0),AI1306="Yantian",VLOOKUP(L1306,'Status Report'!B:AO,40,0),AI1306="",IF(H1306="Asia Pacific",VLOOKUP(L1306,'Status Report'!B:AO,40,0),VLOOKUP(L1306,'Status Report'!B:AO,39,0)),AI1306="Direct shipment",IF(H1306="Asia Pacific",VLOOKUP(L1306,'Status Report'!B:AO,40,0),VLOOKUP(L1306,'Status Report'!B:AO,39,0)))</f>
        <v>0</v>
      </c>
      <c r="Z1306" s="20">
        <f t="shared" si="309"/>
        <v>0</v>
      </c>
      <c r="AA1306" s="20">
        <f t="shared" si="310"/>
        <v>286.2</v>
      </c>
      <c r="AB1306" s="21">
        <f>_xlfn.IFS(AI1306="Den Bosch",VLOOKUP(L1306,'Status Report'!B:AM,33,0),AI1306="Yantian",VLOOKUP(L1306,'Status Report'!B:AM,34,0),AI1306="",IF(H1306="Asia Pacific",VLOOKUP(L1306,'Status Report'!B:AM,34,0),VLOOKUP(L1306,'Status Report'!B:AM,33,0)),AI1306="Direct shipment",IF(H1306="Asia Pacific",VLOOKUP(L1306,'Status Report'!B:AM,34,0),VLOOKUP(L1306,'Status Report'!B:AM,33,0)))</f>
        <v>24.580500000000001</v>
      </c>
      <c r="AC1306" s="21">
        <f>VLOOKUP(L1306,'Status Report'!B:CE,82,0)</f>
        <v>0</v>
      </c>
      <c r="AD1306" s="21">
        <f t="shared" si="311"/>
        <v>24.580500000000001</v>
      </c>
      <c r="AE1306" s="63">
        <f>VLOOKUP(L1306,'Status Report'!B:W,20,0)</f>
        <v>28</v>
      </c>
      <c r="AF1306" s="63">
        <f>VLOOKUP(L1306,'Status Report'!B:W,21,0)</f>
        <v>15</v>
      </c>
      <c r="AG1306" s="63">
        <f>VLOOKUP(L1306,'Status Report'!B:W,22,0)</f>
        <v>12</v>
      </c>
      <c r="AH1306" s="22">
        <f t="shared" si="312"/>
        <v>5.04E-2</v>
      </c>
      <c r="AI1306" t="s">
        <v>990</v>
      </c>
      <c r="AK1306" s="63">
        <f>IFERROR(VLOOKUP(G1306,ASEAN!A:A,1,0),0)</f>
        <v>0</v>
      </c>
      <c r="AL1306" s="63">
        <f>IFERROR(VLOOKUP(D1306,'[3]customer specs'!$B$1:$D$65536,3,0),0)</f>
        <v>0</v>
      </c>
      <c r="AM1306" s="64">
        <f t="shared" si="313"/>
        <v>0</v>
      </c>
      <c r="AN1306" s="64">
        <f t="shared" si="314"/>
        <v>0</v>
      </c>
      <c r="AO1306" s="63"/>
      <c r="AP1306" s="63"/>
      <c r="AQ1306" s="63" t="str">
        <f t="shared" si="315"/>
        <v>no</v>
      </c>
      <c r="AR1306" s="20">
        <f t="shared" si="316"/>
        <v>245.80500000000001</v>
      </c>
      <c r="AS1306" s="63"/>
      <c r="AT1306" s="23">
        <f t="shared" si="321"/>
        <v>0.12</v>
      </c>
      <c r="AU1306" s="65">
        <f t="shared" si="317"/>
        <v>27.932386363636365</v>
      </c>
      <c r="AV1306" s="65"/>
      <c r="AW1306" s="65">
        <f t="shared" si="318"/>
        <v>279.32386363636363</v>
      </c>
      <c r="AX1306" s="65"/>
      <c r="AY1306" s="63">
        <f>VLOOKUP(L1306,'Status Report'!B:CF,81,0)</f>
        <v>0</v>
      </c>
      <c r="AZ1306" s="63" t="str">
        <f>VLOOKUP(L1306,'Status Report'!B:S,18,0)</f>
        <v>Ellina Smirnova</v>
      </c>
      <c r="BB1306" s="63">
        <f>VLOOKUP(L1306,'Status Report'!B:Z,25,0)</f>
        <v>6</v>
      </c>
      <c r="BC1306" s="63">
        <f t="shared" si="319"/>
        <v>60</v>
      </c>
      <c r="BF1306">
        <f>VLOOKUP(L1306,'Status Report'!B:CE,82,0)</f>
        <v>0</v>
      </c>
      <c r="BG1306">
        <f>VLOOKUP(L1306,'Status Report'!B:CF,83,0)</f>
        <v>0</v>
      </c>
      <c r="BH1306">
        <f>VLOOKUP(L1306,'Status Report'!B:CG,84,0)</f>
        <v>0</v>
      </c>
      <c r="BI1306" t="s">
        <v>926</v>
      </c>
      <c r="BJ1306" t="s">
        <v>795</v>
      </c>
      <c r="BM1306" s="67">
        <f t="shared" si="320"/>
        <v>11</v>
      </c>
    </row>
    <row r="1307" spans="1:65" x14ac:dyDescent="0.25">
      <c r="A1307" s="68" t="str">
        <f>VLOOKUP(L1307,'Status Report'!B:CB,79,0)</f>
        <v>Heineken UCL</v>
      </c>
      <c r="C1307">
        <v>20006109</v>
      </c>
      <c r="D1307">
        <v>3090615</v>
      </c>
      <c r="E1307" t="s">
        <v>924</v>
      </c>
      <c r="F1307" t="s">
        <v>925</v>
      </c>
      <c r="G1307" t="str">
        <f>VLOOKUP(D1307,'[2]sold to'!$A:$H,8,0)</f>
        <v>Guyana</v>
      </c>
      <c r="H1307" t="str">
        <f>VLOOKUP(D1307,'[2]sold to'!$A:$I,9,0)</f>
        <v>AMERICAS</v>
      </c>
      <c r="K1307">
        <v>360</v>
      </c>
      <c r="L1307">
        <v>88026539</v>
      </c>
      <c r="M1307" t="s">
        <v>354</v>
      </c>
      <c r="N1307">
        <v>12</v>
      </c>
      <c r="P1307" t="str">
        <f>VLOOKUP(L1307,'Status Report'!B:AA,26,0)</f>
        <v>Bangladesh</v>
      </c>
      <c r="Q1307" t="str">
        <f>VLOOKUP(L1307,'Status Report'!B:AB,27,0)</f>
        <v>Textiles-Clothing</v>
      </c>
      <c r="R1307">
        <f>VLOOKUP(L1307,'Status Report'!B:X,23,0)</f>
        <v>167</v>
      </c>
      <c r="S1307" t="str">
        <f>VLOOKUP(L1307,'Status Report'!B:T,19,0)</f>
        <v>Promocean The Netherlands BV</v>
      </c>
      <c r="T1307" s="62">
        <f>VLOOKUP(L1307,'Status Report'!B:E,4,0)</f>
        <v>3</v>
      </c>
      <c r="U1307" s="19">
        <f>_xlfn.IFS(AI1307="Den Bosch",VLOOKUP(L1307,'Status Report'!B:AM,35,0),AI1307="Yantian",VLOOKUP(L1307,'Status Report'!B:AM,36,0),AI1307="",IF(H1307="Asia Pacific",VLOOKUP(L1307,'Status Report'!B:AM,36,0),VLOOKUP(L1307,'Status Report'!B:AM,35,0)),AI1307="Direct shipment",IF(H1307="Asia Pacific",VLOOKUP(L1307,'Status Report'!B:AM,36,0),VLOOKUP(L1307,'Status Report'!B:AM,35,0)))</f>
        <v>39.06</v>
      </c>
      <c r="V1307" s="20">
        <f t="shared" si="307"/>
        <v>468.72</v>
      </c>
      <c r="W1307" s="19">
        <f>_xlfn.IFS(AI1307="Den Bosch",VLOOKUP(L1307,'Status Report'!B:AM,37,0),AI1307="Yantian",VLOOKUP(L1307,'Status Report'!B:AM,38,0),AI1307="",IF(H1307="Asia Pacific",VLOOKUP(L1307,'Status Report'!B:AM,38,0),VLOOKUP(L1307,'Status Report'!B:AM,37,0)),AI1307="Direct shipment",IF(H1307="Asia Pacific",VLOOKUP(L1307,'Status Report'!B:AM,38,0),VLOOKUP(L1307,'Status Report'!B:AM,37,0)))</f>
        <v>39.06</v>
      </c>
      <c r="X1307" s="20">
        <f t="shared" si="308"/>
        <v>468.72</v>
      </c>
      <c r="Y1307" s="20">
        <f>_xlfn.IFS(AI1307="Den Bosch",VLOOKUP(L1307,'Status Report'!B:AO,39,0),AI1307="Yantian",VLOOKUP(L1307,'Status Report'!B:AO,40,0),AI1307="",IF(H1307="Asia Pacific",VLOOKUP(L1307,'Status Report'!B:AO,40,0),VLOOKUP(L1307,'Status Report'!B:AO,39,0)),AI1307="Direct shipment",IF(H1307="Asia Pacific",VLOOKUP(L1307,'Status Report'!B:AO,40,0),VLOOKUP(L1307,'Status Report'!B:AO,39,0)))</f>
        <v>0</v>
      </c>
      <c r="Z1307" s="20">
        <f t="shared" si="309"/>
        <v>0</v>
      </c>
      <c r="AA1307" s="20">
        <f t="shared" si="310"/>
        <v>468.72</v>
      </c>
      <c r="AB1307" s="21">
        <f>_xlfn.IFS(AI1307="Den Bosch",VLOOKUP(L1307,'Status Report'!B:AM,33,0),AI1307="Yantian",VLOOKUP(L1307,'Status Report'!B:AM,34,0),AI1307="",IF(H1307="Asia Pacific",VLOOKUP(L1307,'Status Report'!B:AM,34,0),VLOOKUP(L1307,'Status Report'!B:AM,33,0)),AI1307="Direct shipment",IF(H1307="Asia Pacific",VLOOKUP(L1307,'Status Report'!B:AM,34,0),VLOOKUP(L1307,'Status Report'!B:AM,33,0)))</f>
        <v>34.030499999999996</v>
      </c>
      <c r="AC1307" s="21">
        <f>VLOOKUP(L1307,'Status Report'!B:CE,82,0)</f>
        <v>0</v>
      </c>
      <c r="AD1307" s="21">
        <f t="shared" si="311"/>
        <v>34.030499999999996</v>
      </c>
      <c r="AE1307" s="63">
        <f>VLOOKUP(L1307,'Status Report'!B:W,20,0)</f>
        <v>36</v>
      </c>
      <c r="AF1307" s="63">
        <f>VLOOKUP(L1307,'Status Report'!B:W,21,0)</f>
        <v>33</v>
      </c>
      <c r="AG1307" s="63">
        <f>VLOOKUP(L1307,'Status Report'!B:W,22,0)</f>
        <v>7</v>
      </c>
      <c r="AH1307" s="22">
        <f t="shared" si="312"/>
        <v>9.9792000000000006E-2</v>
      </c>
      <c r="AI1307" t="s">
        <v>990</v>
      </c>
      <c r="AK1307" s="63">
        <f>IFERROR(VLOOKUP(G1307,ASEAN!A:A,1,0),0)</f>
        <v>0</v>
      </c>
      <c r="AL1307" s="63">
        <f>IFERROR(VLOOKUP(D1307,'[3]customer specs'!$B$1:$D$65536,3,0),0)</f>
        <v>0</v>
      </c>
      <c r="AM1307" s="64">
        <f t="shared" si="313"/>
        <v>0</v>
      </c>
      <c r="AN1307" s="64">
        <f t="shared" si="314"/>
        <v>0</v>
      </c>
      <c r="AO1307" s="63"/>
      <c r="AP1307" s="63"/>
      <c r="AQ1307" s="63" t="str">
        <f t="shared" si="315"/>
        <v>no</v>
      </c>
      <c r="AR1307" s="20">
        <f t="shared" si="316"/>
        <v>408.36599999999999</v>
      </c>
      <c r="AS1307" s="63"/>
      <c r="AT1307" s="23">
        <f t="shared" si="321"/>
        <v>0.12</v>
      </c>
      <c r="AU1307" s="65">
        <f t="shared" si="317"/>
        <v>38.671022727272721</v>
      </c>
      <c r="AV1307" s="65"/>
      <c r="AW1307" s="65">
        <f t="shared" si="318"/>
        <v>464.05227272727268</v>
      </c>
      <c r="AX1307" s="65"/>
      <c r="AY1307" s="63">
        <f>VLOOKUP(L1307,'Status Report'!B:CF,81,0)</f>
        <v>0</v>
      </c>
      <c r="AZ1307" s="63" t="str">
        <f>VLOOKUP(L1307,'Status Report'!B:S,18,0)</f>
        <v>Ellina Smirnova</v>
      </c>
      <c r="BB1307" s="63">
        <f>VLOOKUP(L1307,'Status Report'!B:Z,25,0)</f>
        <v>6</v>
      </c>
      <c r="BC1307" s="63">
        <f t="shared" si="319"/>
        <v>72</v>
      </c>
      <c r="BF1307">
        <f>VLOOKUP(L1307,'Status Report'!B:CE,82,0)</f>
        <v>0</v>
      </c>
      <c r="BG1307">
        <f>VLOOKUP(L1307,'Status Report'!B:CF,83,0)</f>
        <v>0</v>
      </c>
      <c r="BH1307">
        <f>VLOOKUP(L1307,'Status Report'!B:CG,84,0)</f>
        <v>0</v>
      </c>
      <c r="BI1307" t="s">
        <v>926</v>
      </c>
      <c r="BJ1307" t="s">
        <v>795</v>
      </c>
      <c r="BM1307" s="67">
        <f t="shared" si="320"/>
        <v>12</v>
      </c>
    </row>
    <row r="1308" spans="1:65" x14ac:dyDescent="0.25">
      <c r="A1308" s="68" t="str">
        <f>VLOOKUP(L1308,'Status Report'!B:CB,79,0)</f>
        <v>Heineken UCL</v>
      </c>
      <c r="C1308">
        <v>20006109</v>
      </c>
      <c r="D1308">
        <v>3090615</v>
      </c>
      <c r="E1308" t="s">
        <v>924</v>
      </c>
      <c r="F1308" t="s">
        <v>925</v>
      </c>
      <c r="G1308" t="str">
        <f>VLOOKUP(D1308,'[2]sold to'!$A:$H,8,0)</f>
        <v>Guyana</v>
      </c>
      <c r="H1308" t="str">
        <f>VLOOKUP(D1308,'[2]sold to'!$A:$I,9,0)</f>
        <v>AMERICAS</v>
      </c>
      <c r="K1308">
        <v>370</v>
      </c>
      <c r="L1308">
        <v>88026540</v>
      </c>
      <c r="M1308" t="s">
        <v>355</v>
      </c>
      <c r="N1308">
        <v>10</v>
      </c>
      <c r="P1308" t="str">
        <f>VLOOKUP(L1308,'Status Report'!B:AA,26,0)</f>
        <v>Bangladesh</v>
      </c>
      <c r="Q1308" t="str">
        <f>VLOOKUP(L1308,'Status Report'!B:AB,27,0)</f>
        <v>Textiles-Clothing</v>
      </c>
      <c r="R1308">
        <f>VLOOKUP(L1308,'Status Report'!B:X,23,0)</f>
        <v>167</v>
      </c>
      <c r="S1308" t="str">
        <f>VLOOKUP(L1308,'Status Report'!B:T,19,0)</f>
        <v>Promocean The Netherlands BV</v>
      </c>
      <c r="T1308" s="62">
        <f>VLOOKUP(L1308,'Status Report'!B:E,4,0)</f>
        <v>3</v>
      </c>
      <c r="U1308" s="19">
        <f>_xlfn.IFS(AI1308="Den Bosch",VLOOKUP(L1308,'Status Report'!B:AM,35,0),AI1308="Yantian",VLOOKUP(L1308,'Status Report'!B:AM,36,0),AI1308="",IF(H1308="Asia Pacific",VLOOKUP(L1308,'Status Report'!B:AM,36,0),VLOOKUP(L1308,'Status Report'!B:AM,35,0)),AI1308="Direct shipment",IF(H1308="Asia Pacific",VLOOKUP(L1308,'Status Report'!B:AM,36,0),VLOOKUP(L1308,'Status Report'!B:AM,35,0)))</f>
        <v>39.06</v>
      </c>
      <c r="V1308" s="20">
        <f t="shared" si="307"/>
        <v>390.6</v>
      </c>
      <c r="W1308" s="19">
        <f>_xlfn.IFS(AI1308="Den Bosch",VLOOKUP(L1308,'Status Report'!B:AM,37,0),AI1308="Yantian",VLOOKUP(L1308,'Status Report'!B:AM,38,0),AI1308="",IF(H1308="Asia Pacific",VLOOKUP(L1308,'Status Report'!B:AM,38,0),VLOOKUP(L1308,'Status Report'!B:AM,37,0)),AI1308="Direct shipment",IF(H1308="Asia Pacific",VLOOKUP(L1308,'Status Report'!B:AM,38,0),VLOOKUP(L1308,'Status Report'!B:AM,37,0)))</f>
        <v>39.06</v>
      </c>
      <c r="X1308" s="20">
        <f t="shared" si="308"/>
        <v>390.6</v>
      </c>
      <c r="Y1308" s="20">
        <f>_xlfn.IFS(AI1308="Den Bosch",VLOOKUP(L1308,'Status Report'!B:AO,39,0),AI1308="Yantian",VLOOKUP(L1308,'Status Report'!B:AO,40,0),AI1308="",IF(H1308="Asia Pacific",VLOOKUP(L1308,'Status Report'!B:AO,40,0),VLOOKUP(L1308,'Status Report'!B:AO,39,0)),AI1308="Direct shipment",IF(H1308="Asia Pacific",VLOOKUP(L1308,'Status Report'!B:AO,40,0),VLOOKUP(L1308,'Status Report'!B:AO,39,0)))</f>
        <v>0</v>
      </c>
      <c r="Z1308" s="20">
        <f t="shared" si="309"/>
        <v>0</v>
      </c>
      <c r="AA1308" s="20">
        <f t="shared" si="310"/>
        <v>390.6</v>
      </c>
      <c r="AB1308" s="21">
        <f>_xlfn.IFS(AI1308="Den Bosch",VLOOKUP(L1308,'Status Report'!B:AM,33,0),AI1308="Yantian",VLOOKUP(L1308,'Status Report'!B:AM,34,0),AI1308="",IF(H1308="Asia Pacific",VLOOKUP(L1308,'Status Report'!B:AM,34,0),VLOOKUP(L1308,'Status Report'!B:AM,33,0)),AI1308="Direct shipment",IF(H1308="Asia Pacific",VLOOKUP(L1308,'Status Report'!B:AM,34,0),VLOOKUP(L1308,'Status Report'!B:AM,33,0)))</f>
        <v>34.030499999999996</v>
      </c>
      <c r="AC1308" s="21">
        <f>VLOOKUP(L1308,'Status Report'!B:CE,82,0)</f>
        <v>0</v>
      </c>
      <c r="AD1308" s="21">
        <f t="shared" si="311"/>
        <v>34.030499999999996</v>
      </c>
      <c r="AE1308" s="63">
        <f>VLOOKUP(L1308,'Status Report'!B:W,20,0)</f>
        <v>36</v>
      </c>
      <c r="AF1308" s="63">
        <f>VLOOKUP(L1308,'Status Report'!B:W,21,0)</f>
        <v>33</v>
      </c>
      <c r="AG1308" s="63">
        <f>VLOOKUP(L1308,'Status Report'!B:W,22,0)</f>
        <v>7</v>
      </c>
      <c r="AH1308" s="22">
        <f t="shared" si="312"/>
        <v>8.3159999999999998E-2</v>
      </c>
      <c r="AI1308" t="s">
        <v>990</v>
      </c>
      <c r="AK1308" s="63">
        <f>IFERROR(VLOOKUP(G1308,ASEAN!A:A,1,0),0)</f>
        <v>0</v>
      </c>
      <c r="AL1308" s="63">
        <f>IFERROR(VLOOKUP(D1308,'[3]customer specs'!$B$1:$D$65536,3,0),0)</f>
        <v>0</v>
      </c>
      <c r="AM1308" s="64">
        <f t="shared" si="313"/>
        <v>0</v>
      </c>
      <c r="AN1308" s="64">
        <f t="shared" si="314"/>
        <v>0</v>
      </c>
      <c r="AO1308" s="63"/>
      <c r="AP1308" s="63"/>
      <c r="AQ1308" s="63" t="str">
        <f t="shared" si="315"/>
        <v>no</v>
      </c>
      <c r="AR1308" s="20">
        <f t="shared" si="316"/>
        <v>340.30499999999995</v>
      </c>
      <c r="AS1308" s="63"/>
      <c r="AT1308" s="23">
        <f t="shared" si="321"/>
        <v>0.12</v>
      </c>
      <c r="AU1308" s="65">
        <f t="shared" si="317"/>
        <v>38.671022727272721</v>
      </c>
      <c r="AV1308" s="65"/>
      <c r="AW1308" s="65">
        <f t="shared" si="318"/>
        <v>386.7102272727272</v>
      </c>
      <c r="AX1308" s="65"/>
      <c r="AY1308" s="63">
        <f>VLOOKUP(L1308,'Status Report'!B:CF,81,0)</f>
        <v>0</v>
      </c>
      <c r="AZ1308" s="63" t="str">
        <f>VLOOKUP(L1308,'Status Report'!B:S,18,0)</f>
        <v>Ellina Smirnova</v>
      </c>
      <c r="BB1308" s="63">
        <f>VLOOKUP(L1308,'Status Report'!B:Z,25,0)</f>
        <v>6</v>
      </c>
      <c r="BC1308" s="63">
        <f t="shared" si="319"/>
        <v>60</v>
      </c>
      <c r="BF1308">
        <f>VLOOKUP(L1308,'Status Report'!B:CE,82,0)</f>
        <v>0</v>
      </c>
      <c r="BG1308">
        <f>VLOOKUP(L1308,'Status Report'!B:CF,83,0)</f>
        <v>0</v>
      </c>
      <c r="BH1308">
        <f>VLOOKUP(L1308,'Status Report'!B:CG,84,0)</f>
        <v>0</v>
      </c>
      <c r="BI1308" t="s">
        <v>926</v>
      </c>
      <c r="BJ1308" t="s">
        <v>795</v>
      </c>
      <c r="BM1308" s="67">
        <f t="shared" si="320"/>
        <v>13</v>
      </c>
    </row>
    <row r="1309" spans="1:65" x14ac:dyDescent="0.25">
      <c r="A1309" s="68" t="str">
        <f>VLOOKUP(L1309,'Status Report'!B:CB,79,0)</f>
        <v>Heineken UCL</v>
      </c>
      <c r="C1309">
        <v>20006109</v>
      </c>
      <c r="D1309">
        <v>3090615</v>
      </c>
      <c r="E1309" t="s">
        <v>924</v>
      </c>
      <c r="F1309" t="s">
        <v>925</v>
      </c>
      <c r="G1309" t="str">
        <f>VLOOKUP(D1309,'[2]sold to'!$A:$H,8,0)</f>
        <v>Guyana</v>
      </c>
      <c r="H1309" t="str">
        <f>VLOOKUP(D1309,'[2]sold to'!$A:$I,9,0)</f>
        <v>AMERICAS</v>
      </c>
      <c r="K1309">
        <v>380</v>
      </c>
      <c r="L1309">
        <v>88026541</v>
      </c>
      <c r="M1309" t="s">
        <v>356</v>
      </c>
      <c r="N1309">
        <v>8</v>
      </c>
      <c r="P1309" t="str">
        <f>VLOOKUP(L1309,'Status Report'!B:AA,26,0)</f>
        <v>Bangladesh</v>
      </c>
      <c r="Q1309" t="str">
        <f>VLOOKUP(L1309,'Status Report'!B:AB,27,0)</f>
        <v>Textiles-Clothing</v>
      </c>
      <c r="R1309">
        <f>VLOOKUP(L1309,'Status Report'!B:X,23,0)</f>
        <v>167</v>
      </c>
      <c r="S1309" t="str">
        <f>VLOOKUP(L1309,'Status Report'!B:T,19,0)</f>
        <v>Promocean The Netherlands BV</v>
      </c>
      <c r="T1309" s="62">
        <f>VLOOKUP(L1309,'Status Report'!B:E,4,0)</f>
        <v>3</v>
      </c>
      <c r="U1309" s="19">
        <f>_xlfn.IFS(AI1309="Den Bosch",VLOOKUP(L1309,'Status Report'!B:AM,35,0),AI1309="Yantian",VLOOKUP(L1309,'Status Report'!B:AM,36,0),AI1309="",IF(H1309="Asia Pacific",VLOOKUP(L1309,'Status Report'!B:AM,36,0),VLOOKUP(L1309,'Status Report'!B:AM,35,0)),AI1309="Direct shipment",IF(H1309="Asia Pacific",VLOOKUP(L1309,'Status Report'!B:AM,36,0),VLOOKUP(L1309,'Status Report'!B:AM,35,0)))</f>
        <v>39.06</v>
      </c>
      <c r="V1309" s="20">
        <f t="shared" si="307"/>
        <v>312.48</v>
      </c>
      <c r="W1309" s="19">
        <f>_xlfn.IFS(AI1309="Den Bosch",VLOOKUP(L1309,'Status Report'!B:AM,37,0),AI1309="Yantian",VLOOKUP(L1309,'Status Report'!B:AM,38,0),AI1309="",IF(H1309="Asia Pacific",VLOOKUP(L1309,'Status Report'!B:AM,38,0),VLOOKUP(L1309,'Status Report'!B:AM,37,0)),AI1309="Direct shipment",IF(H1309="Asia Pacific",VLOOKUP(L1309,'Status Report'!B:AM,38,0),VLOOKUP(L1309,'Status Report'!B:AM,37,0)))</f>
        <v>39.06</v>
      </c>
      <c r="X1309" s="20">
        <f t="shared" si="308"/>
        <v>312.48</v>
      </c>
      <c r="Y1309" s="20">
        <f>_xlfn.IFS(AI1309="Den Bosch",VLOOKUP(L1309,'Status Report'!B:AO,39,0),AI1309="Yantian",VLOOKUP(L1309,'Status Report'!B:AO,40,0),AI1309="",IF(H1309="Asia Pacific",VLOOKUP(L1309,'Status Report'!B:AO,40,0),VLOOKUP(L1309,'Status Report'!B:AO,39,0)),AI1309="Direct shipment",IF(H1309="Asia Pacific",VLOOKUP(L1309,'Status Report'!B:AO,40,0),VLOOKUP(L1309,'Status Report'!B:AO,39,0)))</f>
        <v>0</v>
      </c>
      <c r="Z1309" s="20">
        <f t="shared" si="309"/>
        <v>0</v>
      </c>
      <c r="AA1309" s="20">
        <f t="shared" si="310"/>
        <v>312.48</v>
      </c>
      <c r="AB1309" s="21">
        <f>_xlfn.IFS(AI1309="Den Bosch",VLOOKUP(L1309,'Status Report'!B:AM,33,0),AI1309="Yantian",VLOOKUP(L1309,'Status Report'!B:AM,34,0),AI1309="",IF(H1309="Asia Pacific",VLOOKUP(L1309,'Status Report'!B:AM,34,0),VLOOKUP(L1309,'Status Report'!B:AM,33,0)),AI1309="Direct shipment",IF(H1309="Asia Pacific",VLOOKUP(L1309,'Status Report'!B:AM,34,0),VLOOKUP(L1309,'Status Report'!B:AM,33,0)))</f>
        <v>34.030499999999996</v>
      </c>
      <c r="AC1309" s="21">
        <f>VLOOKUP(L1309,'Status Report'!B:CE,82,0)</f>
        <v>0</v>
      </c>
      <c r="AD1309" s="21">
        <f t="shared" si="311"/>
        <v>34.030499999999996</v>
      </c>
      <c r="AE1309" s="63">
        <f>VLOOKUP(L1309,'Status Report'!B:W,20,0)</f>
        <v>36</v>
      </c>
      <c r="AF1309" s="63">
        <f>VLOOKUP(L1309,'Status Report'!B:W,21,0)</f>
        <v>33</v>
      </c>
      <c r="AG1309" s="63">
        <f>VLOOKUP(L1309,'Status Report'!B:W,22,0)</f>
        <v>7</v>
      </c>
      <c r="AH1309" s="22">
        <f t="shared" si="312"/>
        <v>6.6528000000000004E-2</v>
      </c>
      <c r="AI1309" t="s">
        <v>990</v>
      </c>
      <c r="AK1309" s="63">
        <f>IFERROR(VLOOKUP(G1309,ASEAN!A:A,1,0),0)</f>
        <v>0</v>
      </c>
      <c r="AL1309" s="63">
        <f>IFERROR(VLOOKUP(D1309,'[3]customer specs'!$B$1:$D$65536,3,0),0)</f>
        <v>0</v>
      </c>
      <c r="AM1309" s="64">
        <f t="shared" si="313"/>
        <v>0</v>
      </c>
      <c r="AN1309" s="64">
        <f t="shared" si="314"/>
        <v>0</v>
      </c>
      <c r="AO1309" s="63"/>
      <c r="AP1309" s="63"/>
      <c r="AQ1309" s="63" t="str">
        <f t="shared" si="315"/>
        <v>no</v>
      </c>
      <c r="AR1309" s="20">
        <f t="shared" si="316"/>
        <v>272.24399999999997</v>
      </c>
      <c r="AS1309" s="63"/>
      <c r="AT1309" s="23">
        <f t="shared" si="321"/>
        <v>0.12</v>
      </c>
      <c r="AU1309" s="65">
        <f t="shared" si="317"/>
        <v>38.671022727272721</v>
      </c>
      <c r="AV1309" s="65"/>
      <c r="AW1309" s="65">
        <f t="shared" si="318"/>
        <v>309.36818181818177</v>
      </c>
      <c r="AX1309" s="65"/>
      <c r="AY1309" s="63">
        <f>VLOOKUP(L1309,'Status Report'!B:CF,81,0)</f>
        <v>0</v>
      </c>
      <c r="AZ1309" s="63" t="str">
        <f>VLOOKUP(L1309,'Status Report'!B:S,18,0)</f>
        <v>Ellina Smirnova</v>
      </c>
      <c r="BB1309" s="63">
        <f>VLOOKUP(L1309,'Status Report'!B:Z,25,0)</f>
        <v>6</v>
      </c>
      <c r="BC1309" s="63">
        <f t="shared" si="319"/>
        <v>48</v>
      </c>
      <c r="BF1309">
        <f>VLOOKUP(L1309,'Status Report'!B:CE,82,0)</f>
        <v>0</v>
      </c>
      <c r="BG1309">
        <f>VLOOKUP(L1309,'Status Report'!B:CF,83,0)</f>
        <v>0</v>
      </c>
      <c r="BH1309">
        <f>VLOOKUP(L1309,'Status Report'!B:CG,84,0)</f>
        <v>0</v>
      </c>
      <c r="BI1309" t="s">
        <v>926</v>
      </c>
      <c r="BJ1309" t="s">
        <v>795</v>
      </c>
      <c r="BM1309" s="67">
        <f t="shared" si="320"/>
        <v>29</v>
      </c>
    </row>
    <row r="1310" spans="1:65" x14ac:dyDescent="0.25">
      <c r="A1310" s="68" t="str">
        <f>VLOOKUP(L1310,'Status Report'!B:CB,79,0)</f>
        <v>Heineken UCL</v>
      </c>
      <c r="C1310">
        <v>20006109</v>
      </c>
      <c r="D1310">
        <v>3090615</v>
      </c>
      <c r="E1310" t="s">
        <v>924</v>
      </c>
      <c r="F1310" t="s">
        <v>925</v>
      </c>
      <c r="G1310" t="str">
        <f>VLOOKUP(D1310,'[2]sold to'!$A:$H,8,0)</f>
        <v>Guyana</v>
      </c>
      <c r="H1310" t="str">
        <f>VLOOKUP(D1310,'[2]sold to'!$A:$I,9,0)</f>
        <v>AMERICAS</v>
      </c>
      <c r="K1310">
        <v>390</v>
      </c>
      <c r="L1310">
        <v>88026547</v>
      </c>
      <c r="M1310" t="s">
        <v>361</v>
      </c>
      <c r="N1310">
        <v>10</v>
      </c>
      <c r="P1310" t="str">
        <f>VLOOKUP(L1310,'Status Report'!B:AA,26,0)</f>
        <v>Bangladesh</v>
      </c>
      <c r="Q1310" t="str">
        <f>VLOOKUP(L1310,'Status Report'!B:AB,27,0)</f>
        <v>Textiles-Clothing</v>
      </c>
      <c r="R1310">
        <f>VLOOKUP(L1310,'Status Report'!B:X,23,0)</f>
        <v>167</v>
      </c>
      <c r="S1310" t="str">
        <f>VLOOKUP(L1310,'Status Report'!B:T,19,0)</f>
        <v>Promocean The Netherlands BV</v>
      </c>
      <c r="T1310" s="62">
        <f>VLOOKUP(L1310,'Status Report'!B:E,4,0)</f>
        <v>3</v>
      </c>
      <c r="U1310" s="19">
        <f>_xlfn.IFS(AI1310="Den Bosch",VLOOKUP(L1310,'Status Report'!B:AM,35,0),AI1310="Yantian",VLOOKUP(L1310,'Status Report'!B:AM,36,0),AI1310="",IF(H1310="Asia Pacific",VLOOKUP(L1310,'Status Report'!B:AM,36,0),VLOOKUP(L1310,'Status Report'!B:AM,35,0)),AI1310="Direct shipment",IF(H1310="Asia Pacific",VLOOKUP(L1310,'Status Report'!B:AM,36,0),VLOOKUP(L1310,'Status Report'!B:AM,35,0)))</f>
        <v>37.56</v>
      </c>
      <c r="V1310" s="20">
        <f t="shared" si="307"/>
        <v>375.6</v>
      </c>
      <c r="W1310" s="19">
        <f>_xlfn.IFS(AI1310="Den Bosch",VLOOKUP(L1310,'Status Report'!B:AM,37,0),AI1310="Yantian",VLOOKUP(L1310,'Status Report'!B:AM,38,0),AI1310="",IF(H1310="Asia Pacific",VLOOKUP(L1310,'Status Report'!B:AM,38,0),VLOOKUP(L1310,'Status Report'!B:AM,37,0)),AI1310="Direct shipment",IF(H1310="Asia Pacific",VLOOKUP(L1310,'Status Report'!B:AM,38,0),VLOOKUP(L1310,'Status Report'!B:AM,37,0)))</f>
        <v>37.56</v>
      </c>
      <c r="X1310" s="20">
        <f t="shared" si="308"/>
        <v>375.6</v>
      </c>
      <c r="Y1310" s="20">
        <f>_xlfn.IFS(AI1310="Den Bosch",VLOOKUP(L1310,'Status Report'!B:AO,39,0),AI1310="Yantian",VLOOKUP(L1310,'Status Report'!B:AO,40,0),AI1310="",IF(H1310="Asia Pacific",VLOOKUP(L1310,'Status Report'!B:AO,40,0),VLOOKUP(L1310,'Status Report'!B:AO,39,0)),AI1310="Direct shipment",IF(H1310="Asia Pacific",VLOOKUP(L1310,'Status Report'!B:AO,40,0),VLOOKUP(L1310,'Status Report'!B:AO,39,0)))</f>
        <v>0</v>
      </c>
      <c r="Z1310" s="20">
        <f t="shared" si="309"/>
        <v>0</v>
      </c>
      <c r="AA1310" s="20">
        <f t="shared" si="310"/>
        <v>375.6</v>
      </c>
      <c r="AB1310" s="21">
        <f>_xlfn.IFS(AI1310="Den Bosch",VLOOKUP(L1310,'Status Report'!B:AM,33,0),AI1310="Yantian",VLOOKUP(L1310,'Status Report'!B:AM,34,0),AI1310="",IF(H1310="Asia Pacific",VLOOKUP(L1310,'Status Report'!B:AM,34,0),VLOOKUP(L1310,'Status Report'!B:AM,33,0)),AI1310="Direct shipment",IF(H1310="Asia Pacific",VLOOKUP(L1310,'Status Report'!B:AM,34,0),VLOOKUP(L1310,'Status Report'!B:AM,33,0)))</f>
        <v>32.749500000000005</v>
      </c>
      <c r="AC1310" s="21">
        <f>VLOOKUP(L1310,'Status Report'!B:CE,82,0)</f>
        <v>0</v>
      </c>
      <c r="AD1310" s="21">
        <f t="shared" si="311"/>
        <v>32.749500000000005</v>
      </c>
      <c r="AE1310" s="63">
        <f>VLOOKUP(L1310,'Status Report'!B:W,20,0)</f>
        <v>36</v>
      </c>
      <c r="AF1310" s="63">
        <f>VLOOKUP(L1310,'Status Report'!B:W,21,0)</f>
        <v>33</v>
      </c>
      <c r="AG1310" s="63">
        <f>VLOOKUP(L1310,'Status Report'!B:W,22,0)</f>
        <v>7</v>
      </c>
      <c r="AH1310" s="22">
        <f t="shared" si="312"/>
        <v>8.3159999999999998E-2</v>
      </c>
      <c r="AI1310" t="s">
        <v>990</v>
      </c>
      <c r="AK1310" s="63">
        <f>IFERROR(VLOOKUP(G1310,ASEAN!A:A,1,0),0)</f>
        <v>0</v>
      </c>
      <c r="AL1310" s="63">
        <f>IFERROR(VLOOKUP(D1310,'[3]customer specs'!$B$1:$D$65536,3,0),0)</f>
        <v>0</v>
      </c>
      <c r="AM1310" s="64">
        <f t="shared" si="313"/>
        <v>0</v>
      </c>
      <c r="AN1310" s="64">
        <f t="shared" si="314"/>
        <v>0</v>
      </c>
      <c r="AO1310" s="63"/>
      <c r="AP1310" s="63"/>
      <c r="AQ1310" s="63" t="str">
        <f t="shared" si="315"/>
        <v>no</v>
      </c>
      <c r="AR1310" s="20">
        <f t="shared" si="316"/>
        <v>327.49500000000006</v>
      </c>
      <c r="AS1310" s="63"/>
      <c r="AT1310" s="23">
        <f t="shared" si="321"/>
        <v>0.12</v>
      </c>
      <c r="AU1310" s="65">
        <f t="shared" si="317"/>
        <v>37.215340909090912</v>
      </c>
      <c r="AV1310" s="65"/>
      <c r="AW1310" s="65">
        <f t="shared" si="318"/>
        <v>372.15340909090912</v>
      </c>
      <c r="AX1310" s="65"/>
      <c r="AY1310" s="63">
        <f>VLOOKUP(L1310,'Status Report'!B:CF,81,0)</f>
        <v>0</v>
      </c>
      <c r="AZ1310" s="63" t="str">
        <f>VLOOKUP(L1310,'Status Report'!B:S,18,0)</f>
        <v>Ellina Smirnova</v>
      </c>
      <c r="BB1310" s="63">
        <f>VLOOKUP(L1310,'Status Report'!B:Z,25,0)</f>
        <v>6</v>
      </c>
      <c r="BC1310" s="63">
        <f t="shared" si="319"/>
        <v>60</v>
      </c>
      <c r="BF1310">
        <f>VLOOKUP(L1310,'Status Report'!B:CE,82,0)</f>
        <v>0</v>
      </c>
      <c r="BG1310">
        <f>VLOOKUP(L1310,'Status Report'!B:CF,83,0)</f>
        <v>0</v>
      </c>
      <c r="BH1310">
        <f>VLOOKUP(L1310,'Status Report'!B:CG,84,0)</f>
        <v>0</v>
      </c>
      <c r="BI1310" t="s">
        <v>926</v>
      </c>
      <c r="BJ1310" t="s">
        <v>795</v>
      </c>
      <c r="BM1310" s="67">
        <f t="shared" si="320"/>
        <v>10</v>
      </c>
    </row>
    <row r="1311" spans="1:65" x14ac:dyDescent="0.25">
      <c r="A1311" s="68" t="str">
        <f>VLOOKUP(L1311,'Status Report'!B:CB,79,0)</f>
        <v>Heineken UCL</v>
      </c>
      <c r="C1311">
        <v>20006109</v>
      </c>
      <c r="D1311">
        <v>3090615</v>
      </c>
      <c r="E1311" t="s">
        <v>924</v>
      </c>
      <c r="F1311" t="s">
        <v>925</v>
      </c>
      <c r="G1311" t="str">
        <f>VLOOKUP(D1311,'[2]sold to'!$A:$H,8,0)</f>
        <v>Guyana</v>
      </c>
      <c r="H1311" t="str">
        <f>VLOOKUP(D1311,'[2]sold to'!$A:$I,9,0)</f>
        <v>AMERICAS</v>
      </c>
      <c r="K1311">
        <v>400</v>
      </c>
      <c r="L1311">
        <v>88026548</v>
      </c>
      <c r="M1311" t="s">
        <v>362</v>
      </c>
      <c r="N1311">
        <v>12</v>
      </c>
      <c r="P1311" t="str">
        <f>VLOOKUP(L1311,'Status Report'!B:AA,26,0)</f>
        <v>Bangladesh</v>
      </c>
      <c r="Q1311" t="str">
        <f>VLOOKUP(L1311,'Status Report'!B:AB,27,0)</f>
        <v>Textiles-Clothing</v>
      </c>
      <c r="R1311">
        <f>VLOOKUP(L1311,'Status Report'!B:X,23,0)</f>
        <v>167</v>
      </c>
      <c r="S1311" t="str">
        <f>VLOOKUP(L1311,'Status Report'!B:T,19,0)</f>
        <v>Promocean The Netherlands BV</v>
      </c>
      <c r="T1311" s="62">
        <f>VLOOKUP(L1311,'Status Report'!B:E,4,0)</f>
        <v>3</v>
      </c>
      <c r="U1311" s="19">
        <f>_xlfn.IFS(AI1311="Den Bosch",VLOOKUP(L1311,'Status Report'!B:AM,35,0),AI1311="Yantian",VLOOKUP(L1311,'Status Report'!B:AM,36,0),AI1311="",IF(H1311="Asia Pacific",VLOOKUP(L1311,'Status Report'!B:AM,36,0),VLOOKUP(L1311,'Status Report'!B:AM,35,0)),AI1311="Direct shipment",IF(H1311="Asia Pacific",VLOOKUP(L1311,'Status Report'!B:AM,36,0),VLOOKUP(L1311,'Status Report'!B:AM,35,0)))</f>
        <v>37.56</v>
      </c>
      <c r="V1311" s="20">
        <f t="shared" si="307"/>
        <v>450.72</v>
      </c>
      <c r="W1311" s="19">
        <f>_xlfn.IFS(AI1311="Den Bosch",VLOOKUP(L1311,'Status Report'!B:AM,37,0),AI1311="Yantian",VLOOKUP(L1311,'Status Report'!B:AM,38,0),AI1311="",IF(H1311="Asia Pacific",VLOOKUP(L1311,'Status Report'!B:AM,38,0),VLOOKUP(L1311,'Status Report'!B:AM,37,0)),AI1311="Direct shipment",IF(H1311="Asia Pacific",VLOOKUP(L1311,'Status Report'!B:AM,38,0),VLOOKUP(L1311,'Status Report'!B:AM,37,0)))</f>
        <v>37.56</v>
      </c>
      <c r="X1311" s="20">
        <f t="shared" si="308"/>
        <v>450.72</v>
      </c>
      <c r="Y1311" s="20">
        <f>_xlfn.IFS(AI1311="Den Bosch",VLOOKUP(L1311,'Status Report'!B:AO,39,0),AI1311="Yantian",VLOOKUP(L1311,'Status Report'!B:AO,40,0),AI1311="",IF(H1311="Asia Pacific",VLOOKUP(L1311,'Status Report'!B:AO,40,0),VLOOKUP(L1311,'Status Report'!B:AO,39,0)),AI1311="Direct shipment",IF(H1311="Asia Pacific",VLOOKUP(L1311,'Status Report'!B:AO,40,0),VLOOKUP(L1311,'Status Report'!B:AO,39,0)))</f>
        <v>0</v>
      </c>
      <c r="Z1311" s="20">
        <f t="shared" si="309"/>
        <v>0</v>
      </c>
      <c r="AA1311" s="20">
        <f t="shared" si="310"/>
        <v>450.72</v>
      </c>
      <c r="AB1311" s="21">
        <f>_xlfn.IFS(AI1311="Den Bosch",VLOOKUP(L1311,'Status Report'!B:AM,33,0),AI1311="Yantian",VLOOKUP(L1311,'Status Report'!B:AM,34,0),AI1311="",IF(H1311="Asia Pacific",VLOOKUP(L1311,'Status Report'!B:AM,34,0),VLOOKUP(L1311,'Status Report'!B:AM,33,0)),AI1311="Direct shipment",IF(H1311="Asia Pacific",VLOOKUP(L1311,'Status Report'!B:AM,34,0),VLOOKUP(L1311,'Status Report'!B:AM,33,0)))</f>
        <v>32.749500000000005</v>
      </c>
      <c r="AC1311" s="21">
        <f>VLOOKUP(L1311,'Status Report'!B:CE,82,0)</f>
        <v>0</v>
      </c>
      <c r="AD1311" s="21">
        <f t="shared" si="311"/>
        <v>32.749500000000005</v>
      </c>
      <c r="AE1311" s="63">
        <f>VLOOKUP(L1311,'Status Report'!B:W,20,0)</f>
        <v>36</v>
      </c>
      <c r="AF1311" s="63">
        <f>VLOOKUP(L1311,'Status Report'!B:W,21,0)</f>
        <v>33</v>
      </c>
      <c r="AG1311" s="63">
        <f>VLOOKUP(L1311,'Status Report'!B:W,22,0)</f>
        <v>7</v>
      </c>
      <c r="AH1311" s="22">
        <f t="shared" si="312"/>
        <v>9.9792000000000006E-2</v>
      </c>
      <c r="AI1311" t="s">
        <v>990</v>
      </c>
      <c r="AK1311" s="63">
        <f>IFERROR(VLOOKUP(G1311,ASEAN!A:A,1,0),0)</f>
        <v>0</v>
      </c>
      <c r="AL1311" s="63">
        <f>IFERROR(VLOOKUP(D1311,'[3]customer specs'!$B$1:$D$65536,3,0),0)</f>
        <v>0</v>
      </c>
      <c r="AM1311" s="64">
        <f t="shared" si="313"/>
        <v>0</v>
      </c>
      <c r="AN1311" s="64">
        <f t="shared" si="314"/>
        <v>0</v>
      </c>
      <c r="AO1311" s="63"/>
      <c r="AP1311" s="63"/>
      <c r="AQ1311" s="63" t="str">
        <f t="shared" si="315"/>
        <v>no</v>
      </c>
      <c r="AR1311" s="20">
        <f t="shared" si="316"/>
        <v>392.99400000000003</v>
      </c>
      <c r="AS1311" s="63"/>
      <c r="AT1311" s="23">
        <f t="shared" si="321"/>
        <v>0.12</v>
      </c>
      <c r="AU1311" s="65">
        <f t="shared" si="317"/>
        <v>37.215340909090912</v>
      </c>
      <c r="AV1311" s="65"/>
      <c r="AW1311" s="65">
        <f t="shared" si="318"/>
        <v>446.58409090909095</v>
      </c>
      <c r="AX1311" s="65"/>
      <c r="AY1311" s="63">
        <f>VLOOKUP(L1311,'Status Report'!B:CF,81,0)</f>
        <v>0</v>
      </c>
      <c r="AZ1311" s="63" t="str">
        <f>VLOOKUP(L1311,'Status Report'!B:S,18,0)</f>
        <v>Ellina Smirnova</v>
      </c>
      <c r="BB1311" s="63">
        <f>VLOOKUP(L1311,'Status Report'!B:Z,25,0)</f>
        <v>6</v>
      </c>
      <c r="BC1311" s="63">
        <f t="shared" si="319"/>
        <v>72</v>
      </c>
      <c r="BF1311">
        <f>VLOOKUP(L1311,'Status Report'!B:CE,82,0)</f>
        <v>0</v>
      </c>
      <c r="BG1311">
        <f>VLOOKUP(L1311,'Status Report'!B:CF,83,0)</f>
        <v>0</v>
      </c>
      <c r="BH1311">
        <f>VLOOKUP(L1311,'Status Report'!B:CG,84,0)</f>
        <v>0</v>
      </c>
      <c r="BI1311" t="s">
        <v>926</v>
      </c>
      <c r="BJ1311" t="s">
        <v>795</v>
      </c>
      <c r="BM1311" s="67">
        <f t="shared" si="320"/>
        <v>12</v>
      </c>
    </row>
    <row r="1312" spans="1:65" x14ac:dyDescent="0.25">
      <c r="A1312" s="68" t="str">
        <f>VLOOKUP(L1312,'Status Report'!B:CB,79,0)</f>
        <v>Heineken UCL</v>
      </c>
      <c r="C1312">
        <v>20006109</v>
      </c>
      <c r="D1312">
        <v>3090615</v>
      </c>
      <c r="E1312" t="s">
        <v>924</v>
      </c>
      <c r="F1312" t="s">
        <v>925</v>
      </c>
      <c r="G1312" t="str">
        <f>VLOOKUP(D1312,'[2]sold to'!$A:$H,8,0)</f>
        <v>Guyana</v>
      </c>
      <c r="H1312" t="str">
        <f>VLOOKUP(D1312,'[2]sold to'!$A:$I,9,0)</f>
        <v>AMERICAS</v>
      </c>
      <c r="K1312">
        <v>410</v>
      </c>
      <c r="L1312">
        <v>88026549</v>
      </c>
      <c r="M1312" t="s">
        <v>363</v>
      </c>
      <c r="N1312">
        <v>12</v>
      </c>
      <c r="P1312" t="str">
        <f>VLOOKUP(L1312,'Status Report'!B:AA,26,0)</f>
        <v>Bangladesh</v>
      </c>
      <c r="Q1312" t="str">
        <f>VLOOKUP(L1312,'Status Report'!B:AB,27,0)</f>
        <v>Textiles-Clothing</v>
      </c>
      <c r="R1312">
        <f>VLOOKUP(L1312,'Status Report'!B:X,23,0)</f>
        <v>167</v>
      </c>
      <c r="S1312" t="str">
        <f>VLOOKUP(L1312,'Status Report'!B:T,19,0)</f>
        <v>Promocean The Netherlands BV</v>
      </c>
      <c r="T1312" s="62">
        <f>VLOOKUP(L1312,'Status Report'!B:E,4,0)</f>
        <v>3</v>
      </c>
      <c r="U1312" s="19">
        <f>_xlfn.IFS(AI1312="Den Bosch",VLOOKUP(L1312,'Status Report'!B:AM,35,0),AI1312="Yantian",VLOOKUP(L1312,'Status Report'!B:AM,36,0),AI1312="",IF(H1312="Asia Pacific",VLOOKUP(L1312,'Status Report'!B:AM,36,0),VLOOKUP(L1312,'Status Report'!B:AM,35,0)),AI1312="Direct shipment",IF(H1312="Asia Pacific",VLOOKUP(L1312,'Status Report'!B:AM,36,0),VLOOKUP(L1312,'Status Report'!B:AM,35,0)))</f>
        <v>37.56</v>
      </c>
      <c r="V1312" s="20">
        <f t="shared" si="307"/>
        <v>450.72</v>
      </c>
      <c r="W1312" s="19">
        <f>_xlfn.IFS(AI1312="Den Bosch",VLOOKUP(L1312,'Status Report'!B:AM,37,0),AI1312="Yantian",VLOOKUP(L1312,'Status Report'!B:AM,38,0),AI1312="",IF(H1312="Asia Pacific",VLOOKUP(L1312,'Status Report'!B:AM,38,0),VLOOKUP(L1312,'Status Report'!B:AM,37,0)),AI1312="Direct shipment",IF(H1312="Asia Pacific",VLOOKUP(L1312,'Status Report'!B:AM,38,0),VLOOKUP(L1312,'Status Report'!B:AM,37,0)))</f>
        <v>37.56</v>
      </c>
      <c r="X1312" s="20">
        <f t="shared" si="308"/>
        <v>450.72</v>
      </c>
      <c r="Y1312" s="20">
        <f>_xlfn.IFS(AI1312="Den Bosch",VLOOKUP(L1312,'Status Report'!B:AO,39,0),AI1312="Yantian",VLOOKUP(L1312,'Status Report'!B:AO,40,0),AI1312="",IF(H1312="Asia Pacific",VLOOKUP(L1312,'Status Report'!B:AO,40,0),VLOOKUP(L1312,'Status Report'!B:AO,39,0)),AI1312="Direct shipment",IF(H1312="Asia Pacific",VLOOKUP(L1312,'Status Report'!B:AO,40,0),VLOOKUP(L1312,'Status Report'!B:AO,39,0)))</f>
        <v>0</v>
      </c>
      <c r="Z1312" s="20">
        <f t="shared" si="309"/>
        <v>0</v>
      </c>
      <c r="AA1312" s="20">
        <f t="shared" si="310"/>
        <v>450.72</v>
      </c>
      <c r="AB1312" s="21">
        <f>_xlfn.IFS(AI1312="Den Bosch",VLOOKUP(L1312,'Status Report'!B:AM,33,0),AI1312="Yantian",VLOOKUP(L1312,'Status Report'!B:AM,34,0),AI1312="",IF(H1312="Asia Pacific",VLOOKUP(L1312,'Status Report'!B:AM,34,0),VLOOKUP(L1312,'Status Report'!B:AM,33,0)),AI1312="Direct shipment",IF(H1312="Asia Pacific",VLOOKUP(L1312,'Status Report'!B:AM,34,0),VLOOKUP(L1312,'Status Report'!B:AM,33,0)))</f>
        <v>32.749500000000005</v>
      </c>
      <c r="AC1312" s="21">
        <f>VLOOKUP(L1312,'Status Report'!B:CE,82,0)</f>
        <v>0</v>
      </c>
      <c r="AD1312" s="21">
        <f t="shared" si="311"/>
        <v>32.749500000000005</v>
      </c>
      <c r="AE1312" s="63">
        <f>VLOOKUP(L1312,'Status Report'!B:W,20,0)</f>
        <v>36</v>
      </c>
      <c r="AF1312" s="63">
        <f>VLOOKUP(L1312,'Status Report'!B:W,21,0)</f>
        <v>33</v>
      </c>
      <c r="AG1312" s="63">
        <f>VLOOKUP(L1312,'Status Report'!B:W,22,0)</f>
        <v>7</v>
      </c>
      <c r="AH1312" s="22">
        <f t="shared" si="312"/>
        <v>9.9792000000000006E-2</v>
      </c>
      <c r="AI1312" t="s">
        <v>990</v>
      </c>
      <c r="AK1312" s="63">
        <f>IFERROR(VLOOKUP(G1312,ASEAN!A:A,1,0),0)</f>
        <v>0</v>
      </c>
      <c r="AL1312" s="63">
        <f>IFERROR(VLOOKUP(D1312,'[3]customer specs'!$B$1:$D$65536,3,0),0)</f>
        <v>0</v>
      </c>
      <c r="AM1312" s="64">
        <f t="shared" si="313"/>
        <v>0</v>
      </c>
      <c r="AN1312" s="64">
        <f t="shared" si="314"/>
        <v>0</v>
      </c>
      <c r="AO1312" s="63"/>
      <c r="AP1312" s="63"/>
      <c r="AQ1312" s="63" t="str">
        <f t="shared" si="315"/>
        <v>no</v>
      </c>
      <c r="AR1312" s="20">
        <f t="shared" si="316"/>
        <v>392.99400000000003</v>
      </c>
      <c r="AS1312" s="63"/>
      <c r="AT1312" s="23">
        <f t="shared" si="321"/>
        <v>0.12</v>
      </c>
      <c r="AU1312" s="65">
        <f t="shared" si="317"/>
        <v>37.215340909090912</v>
      </c>
      <c r="AV1312" s="65"/>
      <c r="AW1312" s="65">
        <f t="shared" si="318"/>
        <v>446.58409090909095</v>
      </c>
      <c r="AX1312" s="65"/>
      <c r="AY1312" s="63">
        <f>VLOOKUP(L1312,'Status Report'!B:CF,81,0)</f>
        <v>0</v>
      </c>
      <c r="AZ1312" s="63" t="str">
        <f>VLOOKUP(L1312,'Status Report'!B:S,18,0)</f>
        <v>Ellina Smirnova</v>
      </c>
      <c r="BB1312" s="63">
        <f>VLOOKUP(L1312,'Status Report'!B:Z,25,0)</f>
        <v>6</v>
      </c>
      <c r="BC1312" s="63">
        <f t="shared" si="319"/>
        <v>72</v>
      </c>
      <c r="BF1312">
        <f>VLOOKUP(L1312,'Status Report'!B:CE,82,0)</f>
        <v>0</v>
      </c>
      <c r="BG1312">
        <f>VLOOKUP(L1312,'Status Report'!B:CF,83,0)</f>
        <v>0</v>
      </c>
      <c r="BH1312">
        <f>VLOOKUP(L1312,'Status Report'!B:CG,84,0)</f>
        <v>0</v>
      </c>
      <c r="BI1312" t="s">
        <v>926</v>
      </c>
      <c r="BJ1312" t="s">
        <v>795</v>
      </c>
      <c r="BM1312" s="67">
        <f t="shared" si="320"/>
        <v>13</v>
      </c>
    </row>
    <row r="1313" spans="1:65" x14ac:dyDescent="0.25">
      <c r="A1313" s="68" t="str">
        <f>VLOOKUP(L1313,'Status Report'!B:CB,79,0)</f>
        <v>Heineken UCL</v>
      </c>
      <c r="C1313">
        <v>20006109</v>
      </c>
      <c r="D1313">
        <v>3090615</v>
      </c>
      <c r="E1313" t="s">
        <v>924</v>
      </c>
      <c r="F1313" t="s">
        <v>925</v>
      </c>
      <c r="G1313" t="str">
        <f>VLOOKUP(D1313,'[2]sold to'!$A:$H,8,0)</f>
        <v>Guyana</v>
      </c>
      <c r="H1313" t="str">
        <f>VLOOKUP(D1313,'[2]sold to'!$A:$I,9,0)</f>
        <v>AMERICAS</v>
      </c>
      <c r="K1313">
        <v>420</v>
      </c>
      <c r="L1313">
        <v>88026516</v>
      </c>
      <c r="M1313" t="s">
        <v>334</v>
      </c>
      <c r="N1313">
        <v>12</v>
      </c>
      <c r="P1313" t="str">
        <f>VLOOKUP(L1313,'Status Report'!B:AA,26,0)</f>
        <v>Bangladesh</v>
      </c>
      <c r="Q1313" t="str">
        <f>VLOOKUP(L1313,'Status Report'!B:AB,27,0)</f>
        <v>Textiles-Clothing</v>
      </c>
      <c r="R1313">
        <f>VLOOKUP(L1313,'Status Report'!B:X,23,0)</f>
        <v>167</v>
      </c>
      <c r="S1313" t="str">
        <f>VLOOKUP(L1313,'Status Report'!B:T,19,0)</f>
        <v>Promocean The Netherlands BV</v>
      </c>
      <c r="T1313" s="62">
        <f>VLOOKUP(L1313,'Status Report'!B:E,4,0)</f>
        <v>3</v>
      </c>
      <c r="U1313" s="19">
        <f>_xlfn.IFS(AI1313="Den Bosch",VLOOKUP(L1313,'Status Report'!B:AM,35,0),AI1313="Yantian",VLOOKUP(L1313,'Status Report'!B:AM,36,0),AI1313="",IF(H1313="Asia Pacific",VLOOKUP(L1313,'Status Report'!B:AM,36,0),VLOOKUP(L1313,'Status Report'!B:AM,35,0)),AI1313="Direct shipment",IF(H1313="Asia Pacific",VLOOKUP(L1313,'Status Report'!B:AM,36,0),VLOOKUP(L1313,'Status Report'!B:AM,35,0)))</f>
        <v>39.72</v>
      </c>
      <c r="V1313" s="20">
        <f t="shared" si="307"/>
        <v>476.64</v>
      </c>
      <c r="W1313" s="19">
        <f>_xlfn.IFS(AI1313="Den Bosch",VLOOKUP(L1313,'Status Report'!B:AM,37,0),AI1313="Yantian",VLOOKUP(L1313,'Status Report'!B:AM,38,0),AI1313="",IF(H1313="Asia Pacific",VLOOKUP(L1313,'Status Report'!B:AM,38,0),VLOOKUP(L1313,'Status Report'!B:AM,37,0)),AI1313="Direct shipment",IF(H1313="Asia Pacific",VLOOKUP(L1313,'Status Report'!B:AM,38,0),VLOOKUP(L1313,'Status Report'!B:AM,37,0)))</f>
        <v>39.72</v>
      </c>
      <c r="X1313" s="20">
        <f t="shared" si="308"/>
        <v>476.64</v>
      </c>
      <c r="Y1313" s="20">
        <f>_xlfn.IFS(AI1313="Den Bosch",VLOOKUP(L1313,'Status Report'!B:AO,39,0),AI1313="Yantian",VLOOKUP(L1313,'Status Report'!B:AO,40,0),AI1313="",IF(H1313="Asia Pacific",VLOOKUP(L1313,'Status Report'!B:AO,40,0),VLOOKUP(L1313,'Status Report'!B:AO,39,0)),AI1313="Direct shipment",IF(H1313="Asia Pacific",VLOOKUP(L1313,'Status Report'!B:AO,40,0),VLOOKUP(L1313,'Status Report'!B:AO,39,0)))</f>
        <v>0</v>
      </c>
      <c r="Z1313" s="20">
        <f t="shared" si="309"/>
        <v>0</v>
      </c>
      <c r="AA1313" s="20">
        <f t="shared" si="310"/>
        <v>476.64</v>
      </c>
      <c r="AB1313" s="21">
        <f>_xlfn.IFS(AI1313="Den Bosch",VLOOKUP(L1313,'Status Report'!B:AM,33,0),AI1313="Yantian",VLOOKUP(L1313,'Status Report'!B:AM,34,0),AI1313="",IF(H1313="Asia Pacific",VLOOKUP(L1313,'Status Report'!B:AM,34,0),VLOOKUP(L1313,'Status Report'!B:AM,33,0)),AI1313="Direct shipment",IF(H1313="Asia Pacific",VLOOKUP(L1313,'Status Report'!B:AM,34,0),VLOOKUP(L1313,'Status Report'!B:AM,33,0)))</f>
        <v>34.639500000000005</v>
      </c>
      <c r="AC1313" s="21">
        <f>VLOOKUP(L1313,'Status Report'!B:CE,82,0)</f>
        <v>0</v>
      </c>
      <c r="AD1313" s="21">
        <f t="shared" si="311"/>
        <v>34.639500000000005</v>
      </c>
      <c r="AE1313" s="63">
        <f>VLOOKUP(L1313,'Status Report'!B:W,20,0)</f>
        <v>36</v>
      </c>
      <c r="AF1313" s="63">
        <f>VLOOKUP(L1313,'Status Report'!B:W,21,0)</f>
        <v>33</v>
      </c>
      <c r="AG1313" s="63">
        <f>VLOOKUP(L1313,'Status Report'!B:W,22,0)</f>
        <v>7</v>
      </c>
      <c r="AH1313" s="22">
        <f t="shared" si="312"/>
        <v>9.9792000000000006E-2</v>
      </c>
      <c r="AI1313" t="s">
        <v>990</v>
      </c>
      <c r="AK1313" s="63">
        <f>IFERROR(VLOOKUP(G1313,ASEAN!A:A,1,0),0)</f>
        <v>0</v>
      </c>
      <c r="AL1313" s="63">
        <f>IFERROR(VLOOKUP(D1313,'[3]customer specs'!$B$1:$D$65536,3,0),0)</f>
        <v>0</v>
      </c>
      <c r="AM1313" s="64">
        <f t="shared" si="313"/>
        <v>0</v>
      </c>
      <c r="AN1313" s="64">
        <f t="shared" si="314"/>
        <v>0</v>
      </c>
      <c r="AO1313" s="63"/>
      <c r="AP1313" s="63"/>
      <c r="AQ1313" s="63" t="str">
        <f t="shared" si="315"/>
        <v>no</v>
      </c>
      <c r="AR1313" s="20">
        <f t="shared" si="316"/>
        <v>415.67400000000009</v>
      </c>
      <c r="AS1313" s="63"/>
      <c r="AT1313" s="23">
        <f t="shared" si="321"/>
        <v>0.12</v>
      </c>
      <c r="AU1313" s="65">
        <f t="shared" si="317"/>
        <v>39.363068181818186</v>
      </c>
      <c r="AV1313" s="65"/>
      <c r="AW1313" s="65">
        <f t="shared" si="318"/>
        <v>472.3568181818182</v>
      </c>
      <c r="AX1313" s="65"/>
      <c r="AY1313" s="63">
        <f>VLOOKUP(L1313,'Status Report'!B:CF,81,0)</f>
        <v>0</v>
      </c>
      <c r="AZ1313" s="63" t="str">
        <f>VLOOKUP(L1313,'Status Report'!B:S,18,0)</f>
        <v>Ellina Smirnova</v>
      </c>
      <c r="BB1313" s="63">
        <f>VLOOKUP(L1313,'Status Report'!B:Z,25,0)</f>
        <v>6</v>
      </c>
      <c r="BC1313" s="63">
        <f t="shared" si="319"/>
        <v>72</v>
      </c>
      <c r="BF1313">
        <f>VLOOKUP(L1313,'Status Report'!B:CE,82,0)</f>
        <v>0</v>
      </c>
      <c r="BG1313">
        <f>VLOOKUP(L1313,'Status Report'!B:CF,83,0)</f>
        <v>0</v>
      </c>
      <c r="BH1313">
        <f>VLOOKUP(L1313,'Status Report'!B:CG,84,0)</f>
        <v>0</v>
      </c>
      <c r="BI1313" t="s">
        <v>926</v>
      </c>
      <c r="BJ1313" t="s">
        <v>795</v>
      </c>
      <c r="BM1313" s="67">
        <f t="shared" si="320"/>
        <v>15</v>
      </c>
    </row>
    <row r="1314" spans="1:65" x14ac:dyDescent="0.25">
      <c r="A1314" s="68" t="str">
        <f>VLOOKUP(L1314,'Status Report'!B:CB,79,0)</f>
        <v>Heineken UCL</v>
      </c>
      <c r="C1314">
        <v>20006109</v>
      </c>
      <c r="D1314">
        <v>3090615</v>
      </c>
      <c r="E1314" t="s">
        <v>924</v>
      </c>
      <c r="F1314" t="s">
        <v>925</v>
      </c>
      <c r="G1314" t="str">
        <f>VLOOKUP(D1314,'[2]sold to'!$A:$H,8,0)</f>
        <v>Guyana</v>
      </c>
      <c r="H1314" t="str">
        <f>VLOOKUP(D1314,'[2]sold to'!$A:$I,9,0)</f>
        <v>AMERICAS</v>
      </c>
      <c r="K1314">
        <v>430</v>
      </c>
      <c r="L1314">
        <v>88026517</v>
      </c>
      <c r="M1314" t="s">
        <v>335</v>
      </c>
      <c r="N1314">
        <v>10</v>
      </c>
      <c r="P1314" t="str">
        <f>VLOOKUP(L1314,'Status Report'!B:AA,26,0)</f>
        <v>Bangladesh</v>
      </c>
      <c r="Q1314" t="str">
        <f>VLOOKUP(L1314,'Status Report'!B:AB,27,0)</f>
        <v>Textiles-Clothing</v>
      </c>
      <c r="R1314">
        <f>VLOOKUP(L1314,'Status Report'!B:X,23,0)</f>
        <v>167</v>
      </c>
      <c r="S1314" t="str">
        <f>VLOOKUP(L1314,'Status Report'!B:T,19,0)</f>
        <v>Promocean The Netherlands BV</v>
      </c>
      <c r="T1314" s="62">
        <f>VLOOKUP(L1314,'Status Report'!B:E,4,0)</f>
        <v>3</v>
      </c>
      <c r="U1314" s="19">
        <f>_xlfn.IFS(AI1314="Den Bosch",VLOOKUP(L1314,'Status Report'!B:AM,35,0),AI1314="Yantian",VLOOKUP(L1314,'Status Report'!B:AM,36,0),AI1314="",IF(H1314="Asia Pacific",VLOOKUP(L1314,'Status Report'!B:AM,36,0),VLOOKUP(L1314,'Status Report'!B:AM,35,0)),AI1314="Direct shipment",IF(H1314="Asia Pacific",VLOOKUP(L1314,'Status Report'!B:AM,36,0),VLOOKUP(L1314,'Status Report'!B:AM,35,0)))</f>
        <v>39.72</v>
      </c>
      <c r="V1314" s="20">
        <f t="shared" si="307"/>
        <v>397.2</v>
      </c>
      <c r="W1314" s="19">
        <f>_xlfn.IFS(AI1314="Den Bosch",VLOOKUP(L1314,'Status Report'!B:AM,37,0),AI1314="Yantian",VLOOKUP(L1314,'Status Report'!B:AM,38,0),AI1314="",IF(H1314="Asia Pacific",VLOOKUP(L1314,'Status Report'!B:AM,38,0),VLOOKUP(L1314,'Status Report'!B:AM,37,0)),AI1314="Direct shipment",IF(H1314="Asia Pacific",VLOOKUP(L1314,'Status Report'!B:AM,38,0),VLOOKUP(L1314,'Status Report'!B:AM,37,0)))</f>
        <v>39.72</v>
      </c>
      <c r="X1314" s="20">
        <f t="shared" si="308"/>
        <v>397.2</v>
      </c>
      <c r="Y1314" s="20">
        <f>_xlfn.IFS(AI1314="Den Bosch",VLOOKUP(L1314,'Status Report'!B:AO,39,0),AI1314="Yantian",VLOOKUP(L1314,'Status Report'!B:AO,40,0),AI1314="",IF(H1314="Asia Pacific",VLOOKUP(L1314,'Status Report'!B:AO,40,0),VLOOKUP(L1314,'Status Report'!B:AO,39,0)),AI1314="Direct shipment",IF(H1314="Asia Pacific",VLOOKUP(L1314,'Status Report'!B:AO,40,0),VLOOKUP(L1314,'Status Report'!B:AO,39,0)))</f>
        <v>0</v>
      </c>
      <c r="Z1314" s="20">
        <f t="shared" si="309"/>
        <v>0</v>
      </c>
      <c r="AA1314" s="20">
        <f t="shared" si="310"/>
        <v>397.2</v>
      </c>
      <c r="AB1314" s="21">
        <f>_xlfn.IFS(AI1314="Den Bosch",VLOOKUP(L1314,'Status Report'!B:AM,33,0),AI1314="Yantian",VLOOKUP(L1314,'Status Report'!B:AM,34,0),AI1314="",IF(H1314="Asia Pacific",VLOOKUP(L1314,'Status Report'!B:AM,34,0),VLOOKUP(L1314,'Status Report'!B:AM,33,0)),AI1314="Direct shipment",IF(H1314="Asia Pacific",VLOOKUP(L1314,'Status Report'!B:AM,34,0),VLOOKUP(L1314,'Status Report'!B:AM,33,0)))</f>
        <v>34.639500000000005</v>
      </c>
      <c r="AC1314" s="21">
        <f>VLOOKUP(L1314,'Status Report'!B:CE,82,0)</f>
        <v>0</v>
      </c>
      <c r="AD1314" s="21">
        <f t="shared" si="311"/>
        <v>34.639500000000005</v>
      </c>
      <c r="AE1314" s="63">
        <f>VLOOKUP(L1314,'Status Report'!B:W,20,0)</f>
        <v>36</v>
      </c>
      <c r="AF1314" s="63">
        <f>VLOOKUP(L1314,'Status Report'!B:W,21,0)</f>
        <v>33</v>
      </c>
      <c r="AG1314" s="63">
        <f>VLOOKUP(L1314,'Status Report'!B:W,22,0)</f>
        <v>7</v>
      </c>
      <c r="AH1314" s="22">
        <f t="shared" si="312"/>
        <v>8.3159999999999998E-2</v>
      </c>
      <c r="AI1314" t="s">
        <v>990</v>
      </c>
      <c r="AK1314" s="63">
        <f>IFERROR(VLOOKUP(G1314,ASEAN!A:A,1,0),0)</f>
        <v>0</v>
      </c>
      <c r="AL1314" s="63">
        <f>IFERROR(VLOOKUP(D1314,'[3]customer specs'!$B$1:$D$65536,3,0),0)</f>
        <v>0</v>
      </c>
      <c r="AM1314" s="64">
        <f t="shared" si="313"/>
        <v>0</v>
      </c>
      <c r="AN1314" s="64">
        <f t="shared" si="314"/>
        <v>0</v>
      </c>
      <c r="AO1314" s="63"/>
      <c r="AP1314" s="63"/>
      <c r="AQ1314" s="63" t="str">
        <f t="shared" si="315"/>
        <v>no</v>
      </c>
      <c r="AR1314" s="20">
        <f t="shared" si="316"/>
        <v>346.39500000000004</v>
      </c>
      <c r="AS1314" s="63"/>
      <c r="AT1314" s="23">
        <f t="shared" si="321"/>
        <v>0.12</v>
      </c>
      <c r="AU1314" s="65">
        <f t="shared" si="317"/>
        <v>39.363068181818186</v>
      </c>
      <c r="AV1314" s="65"/>
      <c r="AW1314" s="65">
        <f t="shared" si="318"/>
        <v>393.63068181818187</v>
      </c>
      <c r="AX1314" s="65"/>
      <c r="AY1314" s="63">
        <f>VLOOKUP(L1314,'Status Report'!B:CF,81,0)</f>
        <v>0</v>
      </c>
      <c r="AZ1314" s="63" t="str">
        <f>VLOOKUP(L1314,'Status Report'!B:S,18,0)</f>
        <v>Ellina Smirnova</v>
      </c>
      <c r="BB1314" s="63">
        <f>VLOOKUP(L1314,'Status Report'!B:Z,25,0)</f>
        <v>6</v>
      </c>
      <c r="BC1314" s="63">
        <f t="shared" si="319"/>
        <v>60</v>
      </c>
      <c r="BF1314">
        <f>VLOOKUP(L1314,'Status Report'!B:CE,82,0)</f>
        <v>0</v>
      </c>
      <c r="BG1314">
        <f>VLOOKUP(L1314,'Status Report'!B:CF,83,0)</f>
        <v>0</v>
      </c>
      <c r="BH1314">
        <f>VLOOKUP(L1314,'Status Report'!B:CG,84,0)</f>
        <v>0</v>
      </c>
      <c r="BI1314" t="s">
        <v>926</v>
      </c>
      <c r="BJ1314" t="s">
        <v>795</v>
      </c>
      <c r="BM1314" s="67">
        <f t="shared" si="320"/>
        <v>13</v>
      </c>
    </row>
    <row r="1315" spans="1:65" x14ac:dyDescent="0.25">
      <c r="A1315" s="68" t="str">
        <f>VLOOKUP(L1315,'Status Report'!B:CB,79,0)</f>
        <v>Heineken UCL</v>
      </c>
      <c r="C1315">
        <v>20006109</v>
      </c>
      <c r="D1315">
        <v>3090615</v>
      </c>
      <c r="E1315" t="s">
        <v>924</v>
      </c>
      <c r="F1315" t="s">
        <v>925</v>
      </c>
      <c r="G1315" t="str">
        <f>VLOOKUP(D1315,'[2]sold to'!$A:$H,8,0)</f>
        <v>Guyana</v>
      </c>
      <c r="H1315" t="str">
        <f>VLOOKUP(D1315,'[2]sold to'!$A:$I,9,0)</f>
        <v>AMERICAS</v>
      </c>
      <c r="K1315">
        <v>440</v>
      </c>
      <c r="L1315">
        <v>88026518</v>
      </c>
      <c r="M1315" t="s">
        <v>336</v>
      </c>
      <c r="N1315">
        <v>10</v>
      </c>
      <c r="P1315" t="str">
        <f>VLOOKUP(L1315,'Status Report'!B:AA,26,0)</f>
        <v>Bangladesh</v>
      </c>
      <c r="Q1315" t="str">
        <f>VLOOKUP(L1315,'Status Report'!B:AB,27,0)</f>
        <v>Textiles-Clothing</v>
      </c>
      <c r="R1315">
        <f>VLOOKUP(L1315,'Status Report'!B:X,23,0)</f>
        <v>167</v>
      </c>
      <c r="S1315" t="str">
        <f>VLOOKUP(L1315,'Status Report'!B:T,19,0)</f>
        <v>Promocean The Netherlands BV</v>
      </c>
      <c r="T1315" s="62">
        <f>VLOOKUP(L1315,'Status Report'!B:E,4,0)</f>
        <v>3</v>
      </c>
      <c r="U1315" s="19">
        <f>_xlfn.IFS(AI1315="Den Bosch",VLOOKUP(L1315,'Status Report'!B:AM,35,0),AI1315="Yantian",VLOOKUP(L1315,'Status Report'!B:AM,36,0),AI1315="",IF(H1315="Asia Pacific",VLOOKUP(L1315,'Status Report'!B:AM,36,0),VLOOKUP(L1315,'Status Report'!B:AM,35,0)),AI1315="Direct shipment",IF(H1315="Asia Pacific",VLOOKUP(L1315,'Status Report'!B:AM,36,0),VLOOKUP(L1315,'Status Report'!B:AM,35,0)))</f>
        <v>39.72</v>
      </c>
      <c r="V1315" s="20">
        <f t="shared" si="307"/>
        <v>397.2</v>
      </c>
      <c r="W1315" s="19">
        <f>_xlfn.IFS(AI1315="Den Bosch",VLOOKUP(L1315,'Status Report'!B:AM,37,0),AI1315="Yantian",VLOOKUP(L1315,'Status Report'!B:AM,38,0),AI1315="",IF(H1315="Asia Pacific",VLOOKUP(L1315,'Status Report'!B:AM,38,0),VLOOKUP(L1315,'Status Report'!B:AM,37,0)),AI1315="Direct shipment",IF(H1315="Asia Pacific",VLOOKUP(L1315,'Status Report'!B:AM,38,0),VLOOKUP(L1315,'Status Report'!B:AM,37,0)))</f>
        <v>39.72</v>
      </c>
      <c r="X1315" s="20">
        <f t="shared" si="308"/>
        <v>397.2</v>
      </c>
      <c r="Y1315" s="20">
        <f>_xlfn.IFS(AI1315="Den Bosch",VLOOKUP(L1315,'Status Report'!B:AO,39,0),AI1315="Yantian",VLOOKUP(L1315,'Status Report'!B:AO,40,0),AI1315="",IF(H1315="Asia Pacific",VLOOKUP(L1315,'Status Report'!B:AO,40,0),VLOOKUP(L1315,'Status Report'!B:AO,39,0)),AI1315="Direct shipment",IF(H1315="Asia Pacific",VLOOKUP(L1315,'Status Report'!B:AO,40,0),VLOOKUP(L1315,'Status Report'!B:AO,39,0)))</f>
        <v>0</v>
      </c>
      <c r="Z1315" s="20">
        <f t="shared" si="309"/>
        <v>0</v>
      </c>
      <c r="AA1315" s="20">
        <f t="shared" si="310"/>
        <v>397.2</v>
      </c>
      <c r="AB1315" s="21">
        <f>_xlfn.IFS(AI1315="Den Bosch",VLOOKUP(L1315,'Status Report'!B:AM,33,0),AI1315="Yantian",VLOOKUP(L1315,'Status Report'!B:AM,34,0),AI1315="",IF(H1315="Asia Pacific",VLOOKUP(L1315,'Status Report'!B:AM,34,0),VLOOKUP(L1315,'Status Report'!B:AM,33,0)),AI1315="Direct shipment",IF(H1315="Asia Pacific",VLOOKUP(L1315,'Status Report'!B:AM,34,0),VLOOKUP(L1315,'Status Report'!B:AM,33,0)))</f>
        <v>34.639500000000005</v>
      </c>
      <c r="AC1315" s="21">
        <f>VLOOKUP(L1315,'Status Report'!B:CE,82,0)</f>
        <v>0</v>
      </c>
      <c r="AD1315" s="21">
        <f t="shared" si="311"/>
        <v>34.639500000000005</v>
      </c>
      <c r="AE1315" s="63">
        <f>VLOOKUP(L1315,'Status Report'!B:W,20,0)</f>
        <v>36</v>
      </c>
      <c r="AF1315" s="63">
        <f>VLOOKUP(L1315,'Status Report'!B:W,21,0)</f>
        <v>33</v>
      </c>
      <c r="AG1315" s="63">
        <f>VLOOKUP(L1315,'Status Report'!B:W,22,0)</f>
        <v>7</v>
      </c>
      <c r="AH1315" s="22">
        <f t="shared" si="312"/>
        <v>8.3159999999999998E-2</v>
      </c>
      <c r="AI1315" t="s">
        <v>990</v>
      </c>
      <c r="AK1315" s="63">
        <f>IFERROR(VLOOKUP(G1315,ASEAN!A:A,1,0),0)</f>
        <v>0</v>
      </c>
      <c r="AL1315" s="63">
        <f>IFERROR(VLOOKUP(D1315,'[3]customer specs'!$B$1:$D$65536,3,0),0)</f>
        <v>0</v>
      </c>
      <c r="AM1315" s="64">
        <f t="shared" si="313"/>
        <v>0</v>
      </c>
      <c r="AN1315" s="64">
        <f t="shared" si="314"/>
        <v>0</v>
      </c>
      <c r="AO1315" s="63"/>
      <c r="AP1315" s="63"/>
      <c r="AQ1315" s="63" t="str">
        <f t="shared" si="315"/>
        <v>no</v>
      </c>
      <c r="AR1315" s="20">
        <f t="shared" si="316"/>
        <v>346.39500000000004</v>
      </c>
      <c r="AS1315" s="63"/>
      <c r="AT1315" s="23">
        <f t="shared" si="321"/>
        <v>0.12</v>
      </c>
      <c r="AU1315" s="65">
        <f t="shared" si="317"/>
        <v>39.363068181818186</v>
      </c>
      <c r="AV1315" s="65"/>
      <c r="AW1315" s="65">
        <f t="shared" si="318"/>
        <v>393.63068181818187</v>
      </c>
      <c r="AX1315" s="65"/>
      <c r="AY1315" s="63">
        <f>VLOOKUP(L1315,'Status Report'!B:CF,81,0)</f>
        <v>0</v>
      </c>
      <c r="AZ1315" s="63" t="str">
        <f>VLOOKUP(L1315,'Status Report'!B:S,18,0)</f>
        <v>Ellina Smirnova</v>
      </c>
      <c r="BB1315" s="63">
        <f>VLOOKUP(L1315,'Status Report'!B:Z,25,0)</f>
        <v>6</v>
      </c>
      <c r="BC1315" s="63">
        <f t="shared" si="319"/>
        <v>60</v>
      </c>
      <c r="BF1315">
        <f>VLOOKUP(L1315,'Status Report'!B:CE,82,0)</f>
        <v>0</v>
      </c>
      <c r="BG1315">
        <f>VLOOKUP(L1315,'Status Report'!B:CF,83,0)</f>
        <v>0</v>
      </c>
      <c r="BH1315">
        <f>VLOOKUP(L1315,'Status Report'!B:CG,84,0)</f>
        <v>0</v>
      </c>
      <c r="BI1315" t="s">
        <v>926</v>
      </c>
      <c r="BJ1315" t="s">
        <v>795</v>
      </c>
      <c r="BM1315" s="67">
        <f t="shared" si="320"/>
        <v>13</v>
      </c>
    </row>
    <row r="1316" spans="1:65" x14ac:dyDescent="0.25">
      <c r="A1316" s="68" t="str">
        <f>VLOOKUP(L1316,'Status Report'!B:CB,79,0)</f>
        <v>Heineken UCL</v>
      </c>
      <c r="C1316">
        <v>20006109</v>
      </c>
      <c r="D1316">
        <v>3090615</v>
      </c>
      <c r="E1316" t="s">
        <v>924</v>
      </c>
      <c r="F1316" t="s">
        <v>925</v>
      </c>
      <c r="G1316" t="str">
        <f>VLOOKUP(D1316,'[2]sold to'!$A:$H,8,0)</f>
        <v>Guyana</v>
      </c>
      <c r="H1316" t="str">
        <f>VLOOKUP(D1316,'[2]sold to'!$A:$I,9,0)</f>
        <v>AMERICAS</v>
      </c>
      <c r="K1316">
        <v>450</v>
      </c>
      <c r="L1316">
        <v>88026534</v>
      </c>
      <c r="M1316" t="s">
        <v>350</v>
      </c>
      <c r="N1316">
        <v>10</v>
      </c>
      <c r="P1316" t="str">
        <f>VLOOKUP(L1316,'Status Report'!B:AA,26,0)</f>
        <v>Bangladesh</v>
      </c>
      <c r="Q1316" t="str">
        <f>VLOOKUP(L1316,'Status Report'!B:AB,27,0)</f>
        <v>Textiles-Clothing</v>
      </c>
      <c r="R1316">
        <f>VLOOKUP(L1316,'Status Report'!B:X,23,0)</f>
        <v>167</v>
      </c>
      <c r="S1316" t="str">
        <f>VLOOKUP(L1316,'Status Report'!B:T,19,0)</f>
        <v>Promocean The Netherlands BV</v>
      </c>
      <c r="T1316" s="62">
        <f>VLOOKUP(L1316,'Status Report'!B:E,4,0)</f>
        <v>3</v>
      </c>
      <c r="U1316" s="19">
        <f>_xlfn.IFS(AI1316="Den Bosch",VLOOKUP(L1316,'Status Report'!B:AM,35,0),AI1316="Yantian",VLOOKUP(L1316,'Status Report'!B:AM,36,0),AI1316="",IF(H1316="Asia Pacific",VLOOKUP(L1316,'Status Report'!B:AM,36,0),VLOOKUP(L1316,'Status Report'!B:AM,35,0)),AI1316="Direct shipment",IF(H1316="Asia Pacific",VLOOKUP(L1316,'Status Report'!B:AM,36,0),VLOOKUP(L1316,'Status Report'!B:AM,35,0)))</f>
        <v>38.28</v>
      </c>
      <c r="V1316" s="20">
        <f t="shared" si="307"/>
        <v>382.8</v>
      </c>
      <c r="W1316" s="19">
        <f>_xlfn.IFS(AI1316="Den Bosch",VLOOKUP(L1316,'Status Report'!B:AM,37,0),AI1316="Yantian",VLOOKUP(L1316,'Status Report'!B:AM,38,0),AI1316="",IF(H1316="Asia Pacific",VLOOKUP(L1316,'Status Report'!B:AM,38,0),VLOOKUP(L1316,'Status Report'!B:AM,37,0)),AI1316="Direct shipment",IF(H1316="Asia Pacific",VLOOKUP(L1316,'Status Report'!B:AM,38,0),VLOOKUP(L1316,'Status Report'!B:AM,37,0)))</f>
        <v>38.28</v>
      </c>
      <c r="X1316" s="20">
        <f t="shared" si="308"/>
        <v>382.8</v>
      </c>
      <c r="Y1316" s="20">
        <f>_xlfn.IFS(AI1316="Den Bosch",VLOOKUP(L1316,'Status Report'!B:AO,39,0),AI1316="Yantian",VLOOKUP(L1316,'Status Report'!B:AO,40,0),AI1316="",IF(H1316="Asia Pacific",VLOOKUP(L1316,'Status Report'!B:AO,40,0),VLOOKUP(L1316,'Status Report'!B:AO,39,0)),AI1316="Direct shipment",IF(H1316="Asia Pacific",VLOOKUP(L1316,'Status Report'!B:AO,40,0),VLOOKUP(L1316,'Status Report'!B:AO,39,0)))</f>
        <v>0</v>
      </c>
      <c r="Z1316" s="20">
        <f t="shared" si="309"/>
        <v>0</v>
      </c>
      <c r="AA1316" s="20">
        <f t="shared" si="310"/>
        <v>382.8</v>
      </c>
      <c r="AB1316" s="21">
        <f>_xlfn.IFS(AI1316="Den Bosch",VLOOKUP(L1316,'Status Report'!B:AM,33,0),AI1316="Yantian",VLOOKUP(L1316,'Status Report'!B:AM,34,0),AI1316="",IF(H1316="Asia Pacific",VLOOKUP(L1316,'Status Report'!B:AM,34,0),VLOOKUP(L1316,'Status Report'!B:AM,33,0)),AI1316="Direct shipment",IF(H1316="Asia Pacific",VLOOKUP(L1316,'Status Report'!B:AM,34,0),VLOOKUP(L1316,'Status Report'!B:AM,33,0)))</f>
        <v>33.348000000000006</v>
      </c>
      <c r="AC1316" s="21">
        <f>VLOOKUP(L1316,'Status Report'!B:CE,82,0)</f>
        <v>0</v>
      </c>
      <c r="AD1316" s="21">
        <f t="shared" si="311"/>
        <v>33.348000000000006</v>
      </c>
      <c r="AE1316" s="63">
        <f>VLOOKUP(L1316,'Status Report'!B:W,20,0)</f>
        <v>36</v>
      </c>
      <c r="AF1316" s="63">
        <f>VLOOKUP(L1316,'Status Report'!B:W,21,0)</f>
        <v>33</v>
      </c>
      <c r="AG1316" s="63">
        <f>VLOOKUP(L1316,'Status Report'!B:W,22,0)</f>
        <v>7</v>
      </c>
      <c r="AH1316" s="22">
        <f t="shared" si="312"/>
        <v>8.3159999999999998E-2</v>
      </c>
      <c r="AI1316" t="s">
        <v>990</v>
      </c>
      <c r="AK1316" s="63">
        <f>IFERROR(VLOOKUP(G1316,ASEAN!A:A,1,0),0)</f>
        <v>0</v>
      </c>
      <c r="AL1316" s="63">
        <f>IFERROR(VLOOKUP(D1316,'[3]customer specs'!$B$1:$D$65536,3,0),0)</f>
        <v>0</v>
      </c>
      <c r="AM1316" s="64">
        <f t="shared" si="313"/>
        <v>0</v>
      </c>
      <c r="AN1316" s="64">
        <f t="shared" si="314"/>
        <v>0</v>
      </c>
      <c r="AO1316" s="63"/>
      <c r="AP1316" s="63"/>
      <c r="AQ1316" s="63" t="str">
        <f t="shared" si="315"/>
        <v>no</v>
      </c>
      <c r="AR1316" s="20">
        <f t="shared" si="316"/>
        <v>333.48000000000008</v>
      </c>
      <c r="AS1316" s="63"/>
      <c r="AT1316" s="23">
        <f t="shared" si="321"/>
        <v>0.12</v>
      </c>
      <c r="AU1316" s="65">
        <f t="shared" si="317"/>
        <v>37.895454545454555</v>
      </c>
      <c r="AV1316" s="65"/>
      <c r="AW1316" s="65">
        <f t="shared" si="318"/>
        <v>378.95454545454555</v>
      </c>
      <c r="AX1316" s="65"/>
      <c r="AY1316" s="63">
        <f>VLOOKUP(L1316,'Status Report'!B:CF,81,0)</f>
        <v>0</v>
      </c>
      <c r="AZ1316" s="63" t="str">
        <f>VLOOKUP(L1316,'Status Report'!B:S,18,0)</f>
        <v>Ellina Smirnova</v>
      </c>
      <c r="BB1316" s="63">
        <f>VLOOKUP(L1316,'Status Report'!B:Z,25,0)</f>
        <v>6</v>
      </c>
      <c r="BC1316" s="63">
        <f t="shared" si="319"/>
        <v>60</v>
      </c>
      <c r="BF1316">
        <f>VLOOKUP(L1316,'Status Report'!B:CE,82,0)</f>
        <v>0</v>
      </c>
      <c r="BG1316">
        <f>VLOOKUP(L1316,'Status Report'!B:CF,83,0)</f>
        <v>0</v>
      </c>
      <c r="BH1316">
        <f>VLOOKUP(L1316,'Status Report'!B:CG,84,0)</f>
        <v>0</v>
      </c>
      <c r="BI1316" t="s">
        <v>926</v>
      </c>
      <c r="BJ1316" t="s">
        <v>795</v>
      </c>
      <c r="BM1316" s="67">
        <f t="shared" si="320"/>
        <v>13</v>
      </c>
    </row>
    <row r="1317" spans="1:65" x14ac:dyDescent="0.25">
      <c r="A1317" s="68" t="str">
        <f>VLOOKUP(L1317,'Status Report'!B:CB,79,0)</f>
        <v>Heineken UCL</v>
      </c>
      <c r="C1317">
        <v>20006109</v>
      </c>
      <c r="D1317">
        <v>3090615</v>
      </c>
      <c r="E1317" t="s">
        <v>924</v>
      </c>
      <c r="F1317" t="s">
        <v>925</v>
      </c>
      <c r="G1317" t="str">
        <f>VLOOKUP(D1317,'[2]sold to'!$A:$H,8,0)</f>
        <v>Guyana</v>
      </c>
      <c r="H1317" t="str">
        <f>VLOOKUP(D1317,'[2]sold to'!$A:$I,9,0)</f>
        <v>AMERICAS</v>
      </c>
      <c r="K1317">
        <v>460</v>
      </c>
      <c r="L1317">
        <v>88026535</v>
      </c>
      <c r="M1317" t="s">
        <v>351</v>
      </c>
      <c r="N1317">
        <v>12</v>
      </c>
      <c r="P1317" t="str">
        <f>VLOOKUP(L1317,'Status Report'!B:AA,26,0)</f>
        <v>Bangladesh</v>
      </c>
      <c r="Q1317" t="str">
        <f>VLOOKUP(L1317,'Status Report'!B:AB,27,0)</f>
        <v>Textiles-Clothing</v>
      </c>
      <c r="R1317">
        <f>VLOOKUP(L1317,'Status Report'!B:X,23,0)</f>
        <v>167</v>
      </c>
      <c r="S1317" t="str">
        <f>VLOOKUP(L1317,'Status Report'!B:T,19,0)</f>
        <v>Promocean The Netherlands BV</v>
      </c>
      <c r="T1317" s="62">
        <f>VLOOKUP(L1317,'Status Report'!B:E,4,0)</f>
        <v>3</v>
      </c>
      <c r="U1317" s="19">
        <f>_xlfn.IFS(AI1317="Den Bosch",VLOOKUP(L1317,'Status Report'!B:AM,35,0),AI1317="Yantian",VLOOKUP(L1317,'Status Report'!B:AM,36,0),AI1317="",IF(H1317="Asia Pacific",VLOOKUP(L1317,'Status Report'!B:AM,36,0),VLOOKUP(L1317,'Status Report'!B:AM,35,0)),AI1317="Direct shipment",IF(H1317="Asia Pacific",VLOOKUP(L1317,'Status Report'!B:AM,36,0),VLOOKUP(L1317,'Status Report'!B:AM,35,0)))</f>
        <v>38.28</v>
      </c>
      <c r="V1317" s="20">
        <f t="shared" si="307"/>
        <v>459.36</v>
      </c>
      <c r="W1317" s="19">
        <f>_xlfn.IFS(AI1317="Den Bosch",VLOOKUP(L1317,'Status Report'!B:AM,37,0),AI1317="Yantian",VLOOKUP(L1317,'Status Report'!B:AM,38,0),AI1317="",IF(H1317="Asia Pacific",VLOOKUP(L1317,'Status Report'!B:AM,38,0),VLOOKUP(L1317,'Status Report'!B:AM,37,0)),AI1317="Direct shipment",IF(H1317="Asia Pacific",VLOOKUP(L1317,'Status Report'!B:AM,38,0),VLOOKUP(L1317,'Status Report'!B:AM,37,0)))</f>
        <v>38.28</v>
      </c>
      <c r="X1317" s="20">
        <f t="shared" si="308"/>
        <v>459.36</v>
      </c>
      <c r="Y1317" s="20">
        <f>_xlfn.IFS(AI1317="Den Bosch",VLOOKUP(L1317,'Status Report'!B:AO,39,0),AI1317="Yantian",VLOOKUP(L1317,'Status Report'!B:AO,40,0),AI1317="",IF(H1317="Asia Pacific",VLOOKUP(L1317,'Status Report'!B:AO,40,0),VLOOKUP(L1317,'Status Report'!B:AO,39,0)),AI1317="Direct shipment",IF(H1317="Asia Pacific",VLOOKUP(L1317,'Status Report'!B:AO,40,0),VLOOKUP(L1317,'Status Report'!B:AO,39,0)))</f>
        <v>0</v>
      </c>
      <c r="Z1317" s="20">
        <f t="shared" si="309"/>
        <v>0</v>
      </c>
      <c r="AA1317" s="20">
        <f t="shared" si="310"/>
        <v>459.36</v>
      </c>
      <c r="AB1317" s="21">
        <f>_xlfn.IFS(AI1317="Den Bosch",VLOOKUP(L1317,'Status Report'!B:AM,33,0),AI1317="Yantian",VLOOKUP(L1317,'Status Report'!B:AM,34,0),AI1317="",IF(H1317="Asia Pacific",VLOOKUP(L1317,'Status Report'!B:AM,34,0),VLOOKUP(L1317,'Status Report'!B:AM,33,0)),AI1317="Direct shipment",IF(H1317="Asia Pacific",VLOOKUP(L1317,'Status Report'!B:AM,34,0),VLOOKUP(L1317,'Status Report'!B:AM,33,0)))</f>
        <v>33.348000000000006</v>
      </c>
      <c r="AC1317" s="21">
        <f>VLOOKUP(L1317,'Status Report'!B:CE,82,0)</f>
        <v>0</v>
      </c>
      <c r="AD1317" s="21">
        <f t="shared" si="311"/>
        <v>33.348000000000006</v>
      </c>
      <c r="AE1317" s="63">
        <f>VLOOKUP(L1317,'Status Report'!B:W,20,0)</f>
        <v>36</v>
      </c>
      <c r="AF1317" s="63">
        <f>VLOOKUP(L1317,'Status Report'!B:W,21,0)</f>
        <v>33</v>
      </c>
      <c r="AG1317" s="63">
        <f>VLOOKUP(L1317,'Status Report'!B:W,22,0)</f>
        <v>7</v>
      </c>
      <c r="AH1317" s="22">
        <f t="shared" si="312"/>
        <v>9.9792000000000006E-2</v>
      </c>
      <c r="AI1317" t="s">
        <v>990</v>
      </c>
      <c r="AK1317" s="63">
        <f>IFERROR(VLOOKUP(G1317,ASEAN!A:A,1,0),0)</f>
        <v>0</v>
      </c>
      <c r="AL1317" s="63">
        <f>IFERROR(VLOOKUP(D1317,'[3]customer specs'!$B$1:$D$65536,3,0),0)</f>
        <v>0</v>
      </c>
      <c r="AM1317" s="64">
        <f t="shared" si="313"/>
        <v>0</v>
      </c>
      <c r="AN1317" s="64">
        <f t="shared" si="314"/>
        <v>0</v>
      </c>
      <c r="AO1317" s="63"/>
      <c r="AP1317" s="63"/>
      <c r="AQ1317" s="63" t="str">
        <f t="shared" si="315"/>
        <v>no</v>
      </c>
      <c r="AR1317" s="20">
        <f t="shared" si="316"/>
        <v>400.17600000000004</v>
      </c>
      <c r="AS1317" s="63"/>
      <c r="AT1317" s="23">
        <f t="shared" si="321"/>
        <v>0.12</v>
      </c>
      <c r="AU1317" s="65">
        <f t="shared" si="317"/>
        <v>37.895454545454555</v>
      </c>
      <c r="AV1317" s="65"/>
      <c r="AW1317" s="65">
        <f t="shared" si="318"/>
        <v>454.74545454545466</v>
      </c>
      <c r="AX1317" s="65"/>
      <c r="AY1317" s="63">
        <f>VLOOKUP(L1317,'Status Report'!B:CF,81,0)</f>
        <v>0</v>
      </c>
      <c r="AZ1317" s="63" t="str">
        <f>VLOOKUP(L1317,'Status Report'!B:S,18,0)</f>
        <v>Ellina Smirnova</v>
      </c>
      <c r="BB1317" s="63">
        <f>VLOOKUP(L1317,'Status Report'!B:Z,25,0)</f>
        <v>6</v>
      </c>
      <c r="BC1317" s="63">
        <f t="shared" si="319"/>
        <v>72</v>
      </c>
      <c r="BF1317">
        <f>VLOOKUP(L1317,'Status Report'!B:CE,82,0)</f>
        <v>0</v>
      </c>
      <c r="BG1317">
        <f>VLOOKUP(L1317,'Status Report'!B:CF,83,0)</f>
        <v>0</v>
      </c>
      <c r="BH1317">
        <f>VLOOKUP(L1317,'Status Report'!B:CG,84,0)</f>
        <v>0</v>
      </c>
      <c r="BI1317" t="s">
        <v>926</v>
      </c>
      <c r="BJ1317" t="s">
        <v>795</v>
      </c>
      <c r="BM1317" s="67">
        <f t="shared" si="320"/>
        <v>15</v>
      </c>
    </row>
    <row r="1318" spans="1:65" x14ac:dyDescent="0.25">
      <c r="A1318" s="68" t="str">
        <f>VLOOKUP(L1318,'Status Report'!B:CB,79,0)</f>
        <v>Heineken UCL</v>
      </c>
      <c r="C1318">
        <v>20006110</v>
      </c>
      <c r="D1318">
        <v>3097108</v>
      </c>
      <c r="E1318" t="s">
        <v>928</v>
      </c>
      <c r="F1318" t="s">
        <v>929</v>
      </c>
      <c r="G1318" t="str">
        <f>VLOOKUP(D1318,'[2]sold to'!$A:$H,8,0)</f>
        <v>South Africa</v>
      </c>
      <c r="H1318" t="str">
        <f>VLOOKUP(D1318,'[2]sold to'!$A:$I,9,0)</f>
        <v>AMEE</v>
      </c>
      <c r="K1318">
        <v>10</v>
      </c>
      <c r="L1318">
        <v>88023983</v>
      </c>
      <c r="M1318" t="s">
        <v>147</v>
      </c>
      <c r="N1318">
        <v>5</v>
      </c>
      <c r="P1318" t="str">
        <f>VLOOKUP(L1318,'Status Report'!B:AA,26,0)</f>
        <v>China</v>
      </c>
      <c r="Q1318" t="str">
        <f>VLOOKUP(L1318,'Status Report'!B:AB,27,0)</f>
        <v>Indoor signs</v>
      </c>
      <c r="R1318">
        <f>VLOOKUP(L1318,'Status Report'!B:X,23,0)</f>
        <v>100</v>
      </c>
      <c r="S1318" t="str">
        <f>VLOOKUP(L1318,'Status Report'!B:T,19,0)</f>
        <v>Dekkers Visual Communication B.v.</v>
      </c>
      <c r="T1318" s="62">
        <f>VLOOKUP(L1318,'Status Report'!B:E,4,0)</f>
        <v>3</v>
      </c>
      <c r="U1318" s="19">
        <f>_xlfn.IFS(AI1318="Den Bosch",VLOOKUP(L1318,'Status Report'!B:AM,35,0),AI1318="Yantian",VLOOKUP(L1318,'Status Report'!B:AM,36,0),AI1318="",IF(H1318="Asia Pacific",VLOOKUP(L1318,'Status Report'!B:AM,36,0),VLOOKUP(L1318,'Status Report'!B:AM,35,0)),AI1318="Direct shipment",IF(H1318="Asia Pacific",VLOOKUP(L1318,'Status Report'!B:AM,36,0),VLOOKUP(L1318,'Status Report'!B:AM,35,0)))</f>
        <v>128.80000000000001</v>
      </c>
      <c r="V1318" s="20">
        <f t="shared" si="307"/>
        <v>644</v>
      </c>
      <c r="W1318" s="19">
        <f>_xlfn.IFS(AI1318="Den Bosch",VLOOKUP(L1318,'Status Report'!B:AM,37,0),AI1318="Yantian",VLOOKUP(L1318,'Status Report'!B:AM,38,0),AI1318="",IF(H1318="Asia Pacific",VLOOKUP(L1318,'Status Report'!B:AM,38,0),VLOOKUP(L1318,'Status Report'!B:AM,37,0)),AI1318="Direct shipment",IF(H1318="Asia Pacific",VLOOKUP(L1318,'Status Report'!B:AM,38,0),VLOOKUP(L1318,'Status Report'!B:AM,37,0)))</f>
        <v>128.80000000000001</v>
      </c>
      <c r="X1318" s="20">
        <f t="shared" si="308"/>
        <v>644</v>
      </c>
      <c r="Y1318" s="20">
        <f>_xlfn.IFS(AI1318="Den Bosch",VLOOKUP(L1318,'Status Report'!B:AO,39,0),AI1318="Yantian",VLOOKUP(L1318,'Status Report'!B:AO,40,0),AI1318="",IF(H1318="Asia Pacific",VLOOKUP(L1318,'Status Report'!B:AO,40,0),VLOOKUP(L1318,'Status Report'!B:AO,39,0)),AI1318="Direct shipment",IF(H1318="Asia Pacific",VLOOKUP(L1318,'Status Report'!B:AO,40,0),VLOOKUP(L1318,'Status Report'!B:AO,39,0)))</f>
        <v>0</v>
      </c>
      <c r="Z1318" s="20">
        <f t="shared" si="309"/>
        <v>0</v>
      </c>
      <c r="AA1318" s="20">
        <f t="shared" si="310"/>
        <v>644</v>
      </c>
      <c r="AB1318" s="21">
        <f>_xlfn.IFS(AI1318="Den Bosch",VLOOKUP(L1318,'Status Report'!B:AM,33,0),AI1318="Yantian",VLOOKUP(L1318,'Status Report'!B:AM,34,0),AI1318="",IF(H1318="Asia Pacific",VLOOKUP(L1318,'Status Report'!B:AM,34,0),VLOOKUP(L1318,'Status Report'!B:AM,33,0)),AI1318="Direct shipment",IF(H1318="Asia Pacific",VLOOKUP(L1318,'Status Report'!B:AM,34,0),VLOOKUP(L1318,'Status Report'!B:AM,33,0)))</f>
        <v>111.38940000000001</v>
      </c>
      <c r="AC1318" s="21">
        <f>VLOOKUP(L1318,'Status Report'!B:CE,82,0)</f>
        <v>0</v>
      </c>
      <c r="AD1318" s="21">
        <f t="shared" si="311"/>
        <v>111.38940000000001</v>
      </c>
      <c r="AE1318" s="63">
        <f>VLOOKUP(L1318,'Status Report'!B:W,20,0)</f>
        <v>61.5</v>
      </c>
      <c r="AF1318" s="63">
        <f>VLOOKUP(L1318,'Status Report'!B:W,21,0)</f>
        <v>53</v>
      </c>
      <c r="AG1318" s="63">
        <f>VLOOKUP(L1318,'Status Report'!B:W,22,0)</f>
        <v>10</v>
      </c>
      <c r="AH1318" s="22">
        <f t="shared" si="312"/>
        <v>0.16297500000000001</v>
      </c>
      <c r="AI1318" t="s">
        <v>990</v>
      </c>
      <c r="AK1318" s="63">
        <f>IFERROR(VLOOKUP(G1318,ASEAN!A:A,1,0),0)</f>
        <v>0</v>
      </c>
      <c r="AL1318" s="63">
        <f>IFERROR(VLOOKUP(D1318,'[3]customer specs'!$B$1:$D$65536,3,0),0)</f>
        <v>0</v>
      </c>
      <c r="AM1318" s="64">
        <f t="shared" si="313"/>
        <v>0</v>
      </c>
      <c r="AN1318" s="64">
        <f t="shared" si="314"/>
        <v>0</v>
      </c>
      <c r="AO1318" s="63"/>
      <c r="AP1318" s="63"/>
      <c r="AQ1318" s="63" t="str">
        <f t="shared" si="315"/>
        <v>no</v>
      </c>
      <c r="AR1318" s="20">
        <f t="shared" si="316"/>
        <v>556.947</v>
      </c>
      <c r="AS1318" s="63"/>
      <c r="AT1318" s="23">
        <f t="shared" si="321"/>
        <v>0.12</v>
      </c>
      <c r="AU1318" s="65">
        <f t="shared" si="317"/>
        <v>126.57886363636365</v>
      </c>
      <c r="AV1318" s="65"/>
      <c r="AW1318" s="65">
        <f t="shared" si="318"/>
        <v>632.89431818181822</v>
      </c>
      <c r="AX1318" s="65"/>
      <c r="AY1318" s="63">
        <f>VLOOKUP(L1318,'Status Report'!B:CF,81,0)</f>
        <v>0</v>
      </c>
      <c r="AZ1318" s="63" t="str">
        <f>VLOOKUP(L1318,'Status Report'!B:S,18,0)</f>
        <v>Ludmilla Zarybnicka</v>
      </c>
      <c r="BB1318" s="63">
        <f>VLOOKUP(L1318,'Status Report'!B:Z,25,0)</f>
        <v>1</v>
      </c>
      <c r="BC1318" s="63">
        <f t="shared" si="319"/>
        <v>5</v>
      </c>
      <c r="BF1318">
        <f>VLOOKUP(L1318,'Status Report'!B:CE,82,0)</f>
        <v>0</v>
      </c>
      <c r="BG1318">
        <f>VLOOKUP(L1318,'Status Report'!B:CF,83,0)</f>
        <v>0</v>
      </c>
      <c r="BH1318">
        <f>VLOOKUP(L1318,'Status Report'!B:CG,84,0)</f>
        <v>0</v>
      </c>
      <c r="BI1318" t="s">
        <v>926</v>
      </c>
      <c r="BJ1318" t="s">
        <v>795</v>
      </c>
      <c r="BM1318" s="67">
        <f t="shared" si="320"/>
        <v>125</v>
      </c>
    </row>
    <row r="1319" spans="1:65" x14ac:dyDescent="0.25">
      <c r="A1319" s="68" t="str">
        <f>VLOOKUP(L1319,'Status Report'!B:CB,79,0)</f>
        <v>Heineken UCL</v>
      </c>
      <c r="C1319">
        <v>20006109</v>
      </c>
      <c r="D1319">
        <v>3090615</v>
      </c>
      <c r="E1319" t="s">
        <v>924</v>
      </c>
      <c r="F1319" t="s">
        <v>925</v>
      </c>
      <c r="G1319" t="str">
        <f>VLOOKUP(D1319,'[2]sold to'!$A:$H,8,0)</f>
        <v>Guyana</v>
      </c>
      <c r="H1319" t="str">
        <f>VLOOKUP(D1319,'[2]sold to'!$A:$I,9,0)</f>
        <v>AMERICAS</v>
      </c>
      <c r="K1319">
        <v>470</v>
      </c>
      <c r="L1319">
        <v>88026536</v>
      </c>
      <c r="M1319" t="s">
        <v>352</v>
      </c>
      <c r="N1319">
        <v>12</v>
      </c>
      <c r="P1319" t="str">
        <f>VLOOKUP(L1319,'Status Report'!B:AA,26,0)</f>
        <v>Bangladesh</v>
      </c>
      <c r="Q1319" t="str">
        <f>VLOOKUP(L1319,'Status Report'!B:AB,27,0)</f>
        <v>Textiles-Clothing</v>
      </c>
      <c r="R1319">
        <f>VLOOKUP(L1319,'Status Report'!B:X,23,0)</f>
        <v>167</v>
      </c>
      <c r="S1319" t="str">
        <f>VLOOKUP(L1319,'Status Report'!B:T,19,0)</f>
        <v>Promocean The Netherlands BV</v>
      </c>
      <c r="T1319" s="62">
        <f>VLOOKUP(L1319,'Status Report'!B:E,4,0)</f>
        <v>3</v>
      </c>
      <c r="U1319" s="19">
        <f>_xlfn.IFS(AI1319="Den Bosch",VLOOKUP(L1319,'Status Report'!B:AM,35,0),AI1319="Yantian",VLOOKUP(L1319,'Status Report'!B:AM,36,0),AI1319="",IF(H1319="Asia Pacific",VLOOKUP(L1319,'Status Report'!B:AM,36,0),VLOOKUP(L1319,'Status Report'!B:AM,35,0)),AI1319="Direct shipment",IF(H1319="Asia Pacific",VLOOKUP(L1319,'Status Report'!B:AM,36,0),VLOOKUP(L1319,'Status Report'!B:AM,35,0)))</f>
        <v>38.28</v>
      </c>
      <c r="V1319" s="20">
        <f t="shared" si="307"/>
        <v>459.36</v>
      </c>
      <c r="W1319" s="19">
        <f>_xlfn.IFS(AI1319="Den Bosch",VLOOKUP(L1319,'Status Report'!B:AM,37,0),AI1319="Yantian",VLOOKUP(L1319,'Status Report'!B:AM,38,0),AI1319="",IF(H1319="Asia Pacific",VLOOKUP(L1319,'Status Report'!B:AM,38,0),VLOOKUP(L1319,'Status Report'!B:AM,37,0)),AI1319="Direct shipment",IF(H1319="Asia Pacific",VLOOKUP(L1319,'Status Report'!B:AM,38,0),VLOOKUP(L1319,'Status Report'!B:AM,37,0)))</f>
        <v>38.28</v>
      </c>
      <c r="X1319" s="20">
        <f t="shared" si="308"/>
        <v>459.36</v>
      </c>
      <c r="Y1319" s="20">
        <f>_xlfn.IFS(AI1319="Den Bosch",VLOOKUP(L1319,'Status Report'!B:AO,39,0),AI1319="Yantian",VLOOKUP(L1319,'Status Report'!B:AO,40,0),AI1319="",IF(H1319="Asia Pacific",VLOOKUP(L1319,'Status Report'!B:AO,40,0),VLOOKUP(L1319,'Status Report'!B:AO,39,0)),AI1319="Direct shipment",IF(H1319="Asia Pacific",VLOOKUP(L1319,'Status Report'!B:AO,40,0),VLOOKUP(L1319,'Status Report'!B:AO,39,0)))</f>
        <v>0</v>
      </c>
      <c r="Z1319" s="20">
        <f t="shared" si="309"/>
        <v>0</v>
      </c>
      <c r="AA1319" s="20">
        <f t="shared" si="310"/>
        <v>459.36</v>
      </c>
      <c r="AB1319" s="21">
        <f>_xlfn.IFS(AI1319="Den Bosch",VLOOKUP(L1319,'Status Report'!B:AM,33,0),AI1319="Yantian",VLOOKUP(L1319,'Status Report'!B:AM,34,0),AI1319="",IF(H1319="Asia Pacific",VLOOKUP(L1319,'Status Report'!B:AM,34,0),VLOOKUP(L1319,'Status Report'!B:AM,33,0)),AI1319="Direct shipment",IF(H1319="Asia Pacific",VLOOKUP(L1319,'Status Report'!B:AM,34,0),VLOOKUP(L1319,'Status Report'!B:AM,33,0)))</f>
        <v>33.348000000000006</v>
      </c>
      <c r="AC1319" s="21">
        <f>VLOOKUP(L1319,'Status Report'!B:CE,82,0)</f>
        <v>0</v>
      </c>
      <c r="AD1319" s="21">
        <f t="shared" si="311"/>
        <v>33.348000000000006</v>
      </c>
      <c r="AE1319" s="63">
        <f>VLOOKUP(L1319,'Status Report'!B:W,20,0)</f>
        <v>36</v>
      </c>
      <c r="AF1319" s="63">
        <f>VLOOKUP(L1319,'Status Report'!B:W,21,0)</f>
        <v>33</v>
      </c>
      <c r="AG1319" s="63">
        <f>VLOOKUP(L1319,'Status Report'!B:W,22,0)</f>
        <v>7</v>
      </c>
      <c r="AH1319" s="22">
        <f t="shared" si="312"/>
        <v>9.9792000000000006E-2</v>
      </c>
      <c r="AI1319" t="s">
        <v>990</v>
      </c>
      <c r="AK1319" s="63">
        <f>IFERROR(VLOOKUP(G1319,ASEAN!A:A,1,0),0)</f>
        <v>0</v>
      </c>
      <c r="AL1319" s="63">
        <f>IFERROR(VLOOKUP(D1319,'[3]customer specs'!$B$1:$D$65536,3,0),0)</f>
        <v>0</v>
      </c>
      <c r="AM1319" s="64">
        <f t="shared" si="313"/>
        <v>0</v>
      </c>
      <c r="AN1319" s="64">
        <f t="shared" si="314"/>
        <v>0</v>
      </c>
      <c r="AO1319" s="63"/>
      <c r="AP1319" s="63"/>
      <c r="AQ1319" s="63" t="str">
        <f t="shared" si="315"/>
        <v>no</v>
      </c>
      <c r="AR1319" s="20">
        <f t="shared" si="316"/>
        <v>400.17600000000004</v>
      </c>
      <c r="AS1319" s="63"/>
      <c r="AT1319" s="23">
        <f t="shared" si="321"/>
        <v>0.12</v>
      </c>
      <c r="AU1319" s="65">
        <f t="shared" si="317"/>
        <v>37.895454545454555</v>
      </c>
      <c r="AV1319" s="65"/>
      <c r="AW1319" s="65">
        <f t="shared" si="318"/>
        <v>454.74545454545466</v>
      </c>
      <c r="AX1319" s="65"/>
      <c r="AY1319" s="63">
        <f>VLOOKUP(L1319,'Status Report'!B:CF,81,0)</f>
        <v>0</v>
      </c>
      <c r="AZ1319" s="63" t="str">
        <f>VLOOKUP(L1319,'Status Report'!B:S,18,0)</f>
        <v>Ellina Smirnova</v>
      </c>
      <c r="BB1319" s="63">
        <f>VLOOKUP(L1319,'Status Report'!B:Z,25,0)</f>
        <v>6</v>
      </c>
      <c r="BC1319" s="63">
        <f t="shared" si="319"/>
        <v>72</v>
      </c>
      <c r="BF1319">
        <f>VLOOKUP(L1319,'Status Report'!B:CE,82,0)</f>
        <v>0</v>
      </c>
      <c r="BG1319">
        <f>VLOOKUP(L1319,'Status Report'!B:CF,83,0)</f>
        <v>0</v>
      </c>
      <c r="BH1319">
        <f>VLOOKUP(L1319,'Status Report'!B:CG,84,0)</f>
        <v>0</v>
      </c>
      <c r="BI1319" t="s">
        <v>926</v>
      </c>
      <c r="BJ1319" t="s">
        <v>795</v>
      </c>
      <c r="BM1319" s="67">
        <f t="shared" si="320"/>
        <v>16</v>
      </c>
    </row>
    <row r="1320" spans="1:65" x14ac:dyDescent="0.25">
      <c r="A1320" s="68" t="str">
        <f>VLOOKUP(L1320,'Status Report'!B:CB,79,0)</f>
        <v>Heineken UCL</v>
      </c>
      <c r="C1320">
        <v>20006110</v>
      </c>
      <c r="D1320">
        <v>3097108</v>
      </c>
      <c r="E1320" t="s">
        <v>928</v>
      </c>
      <c r="F1320" t="s">
        <v>929</v>
      </c>
      <c r="G1320" t="str">
        <f>VLOOKUP(D1320,'[2]sold to'!$A:$H,8,0)</f>
        <v>South Africa</v>
      </c>
      <c r="H1320" t="str">
        <f>VLOOKUP(D1320,'[2]sold to'!$A:$I,9,0)</f>
        <v>AMEE</v>
      </c>
      <c r="K1320">
        <v>20</v>
      </c>
      <c r="L1320">
        <v>88026505</v>
      </c>
      <c r="M1320" t="s">
        <v>329</v>
      </c>
      <c r="N1320">
        <v>5</v>
      </c>
      <c r="P1320" t="str">
        <f>VLOOKUP(L1320,'Status Report'!B:AA,26,0)</f>
        <v>China</v>
      </c>
      <c r="Q1320" t="str">
        <f>VLOOKUP(L1320,'Status Report'!B:AB,27,0)</f>
        <v>Premiums</v>
      </c>
      <c r="R1320">
        <f>VLOOKUP(L1320,'Status Report'!B:X,23,0)</f>
        <v>500</v>
      </c>
      <c r="S1320" t="str">
        <f>VLOOKUP(L1320,'Status Report'!B:T,19,0)</f>
        <v>Promocean The Netherlands BV</v>
      </c>
      <c r="T1320" s="62">
        <f>VLOOKUP(L1320,'Status Report'!B:E,4,0)</f>
        <v>3</v>
      </c>
      <c r="U1320" s="19">
        <f>_xlfn.IFS(AI1320="Den Bosch",VLOOKUP(L1320,'Status Report'!B:AM,35,0),AI1320="Yantian",VLOOKUP(L1320,'Status Report'!B:AM,36,0),AI1320="",IF(H1320="Asia Pacific",VLOOKUP(L1320,'Status Report'!B:AM,36,0),VLOOKUP(L1320,'Status Report'!B:AM,35,0)),AI1320="Direct shipment",IF(H1320="Asia Pacific",VLOOKUP(L1320,'Status Report'!B:AM,36,0),VLOOKUP(L1320,'Status Report'!B:AM,35,0)))</f>
        <v>64.900000000000006</v>
      </c>
      <c r="V1320" s="20">
        <f t="shared" si="307"/>
        <v>324.5</v>
      </c>
      <c r="W1320" s="19">
        <f>_xlfn.IFS(AI1320="Den Bosch",VLOOKUP(L1320,'Status Report'!B:AM,37,0),AI1320="Yantian",VLOOKUP(L1320,'Status Report'!B:AM,38,0),AI1320="",IF(H1320="Asia Pacific",VLOOKUP(L1320,'Status Report'!B:AM,38,0),VLOOKUP(L1320,'Status Report'!B:AM,37,0)),AI1320="Direct shipment",IF(H1320="Asia Pacific",VLOOKUP(L1320,'Status Report'!B:AM,38,0),VLOOKUP(L1320,'Status Report'!B:AM,37,0)))</f>
        <v>60.300000000000004</v>
      </c>
      <c r="X1320" s="20">
        <f t="shared" si="308"/>
        <v>301.5</v>
      </c>
      <c r="Y1320" s="20">
        <f>_xlfn.IFS(AI1320="Den Bosch",VLOOKUP(L1320,'Status Report'!B:AO,39,0),AI1320="Yantian",VLOOKUP(L1320,'Status Report'!B:AO,40,0),AI1320="",IF(H1320="Asia Pacific",VLOOKUP(L1320,'Status Report'!B:AO,40,0),VLOOKUP(L1320,'Status Report'!B:AO,39,0)),AI1320="Direct shipment",IF(H1320="Asia Pacific",VLOOKUP(L1320,'Status Report'!B:AO,40,0),VLOOKUP(L1320,'Status Report'!B:AO,39,0)))</f>
        <v>0</v>
      </c>
      <c r="Z1320" s="20">
        <f t="shared" si="309"/>
        <v>0</v>
      </c>
      <c r="AA1320" s="20">
        <f t="shared" si="310"/>
        <v>301.5</v>
      </c>
      <c r="AB1320" s="21">
        <f>_xlfn.IFS(AI1320="Den Bosch",VLOOKUP(L1320,'Status Report'!B:AM,33,0),AI1320="Yantian",VLOOKUP(L1320,'Status Report'!B:AM,34,0),AI1320="",IF(H1320="Asia Pacific",VLOOKUP(L1320,'Status Report'!B:AM,34,0),VLOOKUP(L1320,'Status Report'!B:AM,33,0)),AI1320="Direct shipment",IF(H1320="Asia Pacific",VLOOKUP(L1320,'Status Report'!B:AM,34,0),VLOOKUP(L1320,'Status Report'!B:AM,33,0)))</f>
        <v>52.189200000000007</v>
      </c>
      <c r="AC1320" s="21">
        <f>VLOOKUP(L1320,'Status Report'!B:CE,82,0)</f>
        <v>0</v>
      </c>
      <c r="AD1320" s="21">
        <f t="shared" si="311"/>
        <v>52.189200000000007</v>
      </c>
      <c r="AE1320" s="63">
        <f>VLOOKUP(L1320,'Status Report'!B:W,20,0)</f>
        <v>68</v>
      </c>
      <c r="AF1320" s="63">
        <f>VLOOKUP(L1320,'Status Report'!B:W,21,0)</f>
        <v>19</v>
      </c>
      <c r="AG1320" s="63">
        <f>VLOOKUP(L1320,'Status Report'!B:W,22,0)</f>
        <v>19</v>
      </c>
      <c r="AH1320" s="22">
        <f t="shared" si="312"/>
        <v>0.12274</v>
      </c>
      <c r="AI1320" t="s">
        <v>990</v>
      </c>
      <c r="AK1320" s="63">
        <f>IFERROR(VLOOKUP(G1320,ASEAN!A:A,1,0),0)</f>
        <v>0</v>
      </c>
      <c r="AL1320" s="63">
        <f>IFERROR(VLOOKUP(D1320,'[3]customer specs'!$B$1:$D$65536,3,0),0)</f>
        <v>0</v>
      </c>
      <c r="AM1320" s="64">
        <f t="shared" si="313"/>
        <v>23</v>
      </c>
      <c r="AN1320" s="64">
        <f t="shared" si="314"/>
        <v>0</v>
      </c>
      <c r="AO1320" s="63"/>
      <c r="AP1320" s="63"/>
      <c r="AQ1320" s="63" t="str">
        <f t="shared" si="315"/>
        <v>no</v>
      </c>
      <c r="AR1320" s="20">
        <f t="shared" si="316"/>
        <v>260.94600000000003</v>
      </c>
      <c r="AS1320" s="63"/>
      <c r="AT1320" s="23">
        <f t="shared" si="321"/>
        <v>0.12</v>
      </c>
      <c r="AU1320" s="65">
        <f t="shared" si="317"/>
        <v>59.305909090909097</v>
      </c>
      <c r="AV1320" s="65"/>
      <c r="AW1320" s="65">
        <f t="shared" si="318"/>
        <v>296.52954545454548</v>
      </c>
      <c r="AX1320" s="65"/>
      <c r="AY1320" s="63">
        <f>VLOOKUP(L1320,'Status Report'!B:CF,81,0)</f>
        <v>0</v>
      </c>
      <c r="AZ1320" s="63" t="str">
        <f>VLOOKUP(L1320,'Status Report'!B:S,18,0)</f>
        <v>Ellina Smirnova</v>
      </c>
      <c r="BB1320" s="63">
        <f>VLOOKUP(L1320,'Status Report'!B:Z,25,0)</f>
        <v>10</v>
      </c>
      <c r="BC1320" s="63">
        <f t="shared" si="319"/>
        <v>50</v>
      </c>
      <c r="BF1320">
        <f>VLOOKUP(L1320,'Status Report'!B:CE,82,0)</f>
        <v>0</v>
      </c>
      <c r="BG1320">
        <f>VLOOKUP(L1320,'Status Report'!B:CF,83,0)</f>
        <v>0</v>
      </c>
      <c r="BH1320">
        <f>VLOOKUP(L1320,'Status Report'!B:CG,84,0)</f>
        <v>0</v>
      </c>
      <c r="BI1320" t="s">
        <v>926</v>
      </c>
      <c r="BJ1320" t="s">
        <v>795</v>
      </c>
      <c r="BM1320" s="67">
        <f t="shared" si="320"/>
        <v>4834</v>
      </c>
    </row>
    <row r="1321" spans="1:65" x14ac:dyDescent="0.25">
      <c r="A1321" s="68" t="str">
        <f>VLOOKUP(L1321,'Status Report'!B:CB,79,0)</f>
        <v>Heineken UCL</v>
      </c>
      <c r="C1321">
        <v>20006110</v>
      </c>
      <c r="D1321">
        <v>3097108</v>
      </c>
      <c r="E1321" t="s">
        <v>928</v>
      </c>
      <c r="F1321" t="s">
        <v>929</v>
      </c>
      <c r="G1321" t="str">
        <f>VLOOKUP(D1321,'[2]sold to'!$A:$H,8,0)</f>
        <v>South Africa</v>
      </c>
      <c r="H1321" t="str">
        <f>VLOOKUP(D1321,'[2]sold to'!$A:$I,9,0)</f>
        <v>AMEE</v>
      </c>
      <c r="K1321">
        <v>30</v>
      </c>
      <c r="L1321">
        <v>88026493</v>
      </c>
      <c r="M1321" t="s">
        <v>804</v>
      </c>
      <c r="N1321">
        <v>8</v>
      </c>
      <c r="P1321" t="str">
        <f>VLOOKUP(L1321,'Status Report'!B:AA,26,0)</f>
        <v>China</v>
      </c>
      <c r="Q1321" t="str">
        <f>VLOOKUP(L1321,'Status Report'!B:AB,27,0)</f>
        <v>Bar support</v>
      </c>
      <c r="R1321">
        <f>VLOOKUP(L1321,'Status Report'!B:X,23,0)</f>
        <v>167</v>
      </c>
      <c r="S1321" t="str">
        <f>VLOOKUP(L1321,'Status Report'!B:T,19,0)</f>
        <v>Promocean The Netherlands BV</v>
      </c>
      <c r="T1321" s="62">
        <f>VLOOKUP(L1321,'Status Report'!B:E,4,0)</f>
        <v>3</v>
      </c>
      <c r="U1321" s="19">
        <f>_xlfn.IFS(AI1321="Den Bosch",VLOOKUP(L1321,'Status Report'!B:AM,35,0),AI1321="Yantian",VLOOKUP(L1321,'Status Report'!B:AM,36,0),AI1321="",IF(H1321="Asia Pacific",VLOOKUP(L1321,'Status Report'!B:AM,36,0),VLOOKUP(L1321,'Status Report'!B:AM,35,0)),AI1321="Direct shipment",IF(H1321="Asia Pacific",VLOOKUP(L1321,'Status Report'!B:AM,36,0),VLOOKUP(L1321,'Status Report'!B:AM,35,0)))</f>
        <v>73.199999999999989</v>
      </c>
      <c r="V1321" s="20">
        <f t="shared" si="307"/>
        <v>585.59999999999991</v>
      </c>
      <c r="W1321" s="19">
        <f>_xlfn.IFS(AI1321="Den Bosch",VLOOKUP(L1321,'Status Report'!B:AM,37,0),AI1321="Yantian",VLOOKUP(L1321,'Status Report'!B:AM,38,0),AI1321="",IF(H1321="Asia Pacific",VLOOKUP(L1321,'Status Report'!B:AM,38,0),VLOOKUP(L1321,'Status Report'!B:AM,37,0)),AI1321="Direct shipment",IF(H1321="Asia Pacific",VLOOKUP(L1321,'Status Report'!B:AM,38,0),VLOOKUP(L1321,'Status Report'!B:AM,37,0)))</f>
        <v>73.199999999999989</v>
      </c>
      <c r="X1321" s="20">
        <f t="shared" si="308"/>
        <v>585.59999999999991</v>
      </c>
      <c r="Y1321" s="20">
        <f>_xlfn.IFS(AI1321="Den Bosch",VLOOKUP(L1321,'Status Report'!B:AO,39,0),AI1321="Yantian",VLOOKUP(L1321,'Status Report'!B:AO,40,0),AI1321="",IF(H1321="Asia Pacific",VLOOKUP(L1321,'Status Report'!B:AO,40,0),VLOOKUP(L1321,'Status Report'!B:AO,39,0)),AI1321="Direct shipment",IF(H1321="Asia Pacific",VLOOKUP(L1321,'Status Report'!B:AO,40,0),VLOOKUP(L1321,'Status Report'!B:AO,39,0)))</f>
        <v>0</v>
      </c>
      <c r="Z1321" s="20">
        <f t="shared" si="309"/>
        <v>0</v>
      </c>
      <c r="AA1321" s="20">
        <f t="shared" si="310"/>
        <v>585.59999999999991</v>
      </c>
      <c r="AB1321" s="21">
        <f>_xlfn.IFS(AI1321="Den Bosch",VLOOKUP(L1321,'Status Report'!B:AM,33,0),AI1321="Yantian",VLOOKUP(L1321,'Status Report'!B:AM,34,0),AI1321="",IF(H1321="Asia Pacific",VLOOKUP(L1321,'Status Report'!B:AM,34,0),VLOOKUP(L1321,'Status Report'!B:AM,33,0)),AI1321="Direct shipment",IF(H1321="Asia Pacific",VLOOKUP(L1321,'Status Report'!B:AM,34,0),VLOOKUP(L1321,'Status Report'!B:AM,33,0)))</f>
        <v>63.327000000000005</v>
      </c>
      <c r="AC1321" s="21">
        <f>VLOOKUP(L1321,'Status Report'!B:CE,82,0)</f>
        <v>0</v>
      </c>
      <c r="AD1321" s="21">
        <f t="shared" si="311"/>
        <v>63.327000000000005</v>
      </c>
      <c r="AE1321" s="63">
        <f>VLOOKUP(L1321,'Status Report'!B:W,20,0)</f>
        <v>49</v>
      </c>
      <c r="AF1321" s="63">
        <f>VLOOKUP(L1321,'Status Report'!B:W,21,0)</f>
        <v>26</v>
      </c>
      <c r="AG1321" s="63">
        <f>VLOOKUP(L1321,'Status Report'!B:W,22,0)</f>
        <v>50</v>
      </c>
      <c r="AH1321" s="22">
        <f t="shared" si="312"/>
        <v>0.50960000000000005</v>
      </c>
      <c r="AI1321" t="s">
        <v>990</v>
      </c>
      <c r="AK1321" s="63">
        <f>IFERROR(VLOOKUP(G1321,ASEAN!A:A,1,0),0)</f>
        <v>0</v>
      </c>
      <c r="AL1321" s="63">
        <f>IFERROR(VLOOKUP(D1321,'[3]customer specs'!$B$1:$D$65536,3,0),0)</f>
        <v>0</v>
      </c>
      <c r="AM1321" s="64">
        <f t="shared" si="313"/>
        <v>0</v>
      </c>
      <c r="AN1321" s="64">
        <f t="shared" si="314"/>
        <v>0</v>
      </c>
      <c r="AO1321" s="63"/>
      <c r="AP1321" s="63"/>
      <c r="AQ1321" s="63" t="str">
        <f t="shared" si="315"/>
        <v>no</v>
      </c>
      <c r="AR1321" s="20">
        <f t="shared" si="316"/>
        <v>506.61600000000004</v>
      </c>
      <c r="AS1321" s="63"/>
      <c r="AT1321" s="23">
        <f t="shared" si="321"/>
        <v>0.12</v>
      </c>
      <c r="AU1321" s="65">
        <f t="shared" si="317"/>
        <v>71.962500000000006</v>
      </c>
      <c r="AV1321" s="65"/>
      <c r="AW1321" s="65">
        <f t="shared" si="318"/>
        <v>575.70000000000005</v>
      </c>
      <c r="AX1321" s="65"/>
      <c r="AY1321" s="63">
        <f>VLOOKUP(L1321,'Status Report'!B:CF,81,0)</f>
        <v>0</v>
      </c>
      <c r="AZ1321" s="63" t="str">
        <f>VLOOKUP(L1321,'Status Report'!B:S,18,0)</f>
        <v>Ellina Smirnova</v>
      </c>
      <c r="BB1321" s="63">
        <f>VLOOKUP(L1321,'Status Report'!B:Z,25,0)</f>
        <v>12</v>
      </c>
      <c r="BC1321" s="63">
        <f t="shared" si="319"/>
        <v>96</v>
      </c>
      <c r="BF1321">
        <f>VLOOKUP(L1321,'Status Report'!B:CE,82,0)</f>
        <v>0</v>
      </c>
      <c r="BG1321">
        <f>VLOOKUP(L1321,'Status Report'!B:CF,83,0)</f>
        <v>0</v>
      </c>
      <c r="BH1321">
        <f>VLOOKUP(L1321,'Status Report'!B:CG,84,0)</f>
        <v>0</v>
      </c>
      <c r="BI1321" t="s">
        <v>926</v>
      </c>
      <c r="BJ1321" t="s">
        <v>795</v>
      </c>
      <c r="BM1321" s="67">
        <f t="shared" si="320"/>
        <v>356</v>
      </c>
    </row>
    <row r="1322" spans="1:65" x14ac:dyDescent="0.25">
      <c r="A1322" s="68" t="str">
        <f>VLOOKUP(L1322,'Status Report'!B:CB,79,0)</f>
        <v>Heineken UCL</v>
      </c>
      <c r="C1322">
        <v>20006110</v>
      </c>
      <c r="D1322">
        <v>3097108</v>
      </c>
      <c r="E1322" t="s">
        <v>928</v>
      </c>
      <c r="F1322" t="s">
        <v>929</v>
      </c>
      <c r="G1322" t="str">
        <f>VLOOKUP(D1322,'[2]sold to'!$A:$H,8,0)</f>
        <v>South Africa</v>
      </c>
      <c r="H1322" t="str">
        <f>VLOOKUP(D1322,'[2]sold to'!$A:$I,9,0)</f>
        <v>AMEE</v>
      </c>
      <c r="K1322">
        <v>40</v>
      </c>
      <c r="L1322">
        <v>88026543</v>
      </c>
      <c r="M1322" t="s">
        <v>358</v>
      </c>
      <c r="N1322">
        <v>20</v>
      </c>
      <c r="P1322" t="str">
        <f>VLOOKUP(L1322,'Status Report'!B:AA,26,0)</f>
        <v>China</v>
      </c>
      <c r="Q1322" t="str">
        <f>VLOOKUP(L1322,'Status Report'!B:AB,27,0)</f>
        <v>Premiums</v>
      </c>
      <c r="R1322">
        <f>VLOOKUP(L1322,'Status Report'!B:X,23,0)</f>
        <v>100</v>
      </c>
      <c r="S1322" t="str">
        <f>VLOOKUP(L1322,'Status Report'!B:T,19,0)</f>
        <v>Promocean The Netherlands BV</v>
      </c>
      <c r="T1322" s="62">
        <f>VLOOKUP(L1322,'Status Report'!B:E,4,0)</f>
        <v>3</v>
      </c>
      <c r="U1322" s="19">
        <f>_xlfn.IFS(AI1322="Den Bosch",VLOOKUP(L1322,'Status Report'!B:AM,35,0),AI1322="Yantian",VLOOKUP(L1322,'Status Report'!B:AM,36,0),AI1322="",IF(H1322="Asia Pacific",VLOOKUP(L1322,'Status Report'!B:AM,36,0),VLOOKUP(L1322,'Status Report'!B:AM,35,0)),AI1322="Direct shipment",IF(H1322="Asia Pacific",VLOOKUP(L1322,'Status Report'!B:AM,36,0),VLOOKUP(L1322,'Status Report'!B:AM,35,0)))</f>
        <v>53.5</v>
      </c>
      <c r="V1322" s="20">
        <f t="shared" si="307"/>
        <v>1070</v>
      </c>
      <c r="W1322" s="19">
        <f>_xlfn.IFS(AI1322="Den Bosch",VLOOKUP(L1322,'Status Report'!B:AM,37,0),AI1322="Yantian",VLOOKUP(L1322,'Status Report'!B:AM,38,0),AI1322="",IF(H1322="Asia Pacific",VLOOKUP(L1322,'Status Report'!B:AM,38,0),VLOOKUP(L1322,'Status Report'!B:AM,37,0)),AI1322="Direct shipment",IF(H1322="Asia Pacific",VLOOKUP(L1322,'Status Report'!B:AM,38,0),VLOOKUP(L1322,'Status Report'!B:AM,37,0)))</f>
        <v>49.75</v>
      </c>
      <c r="X1322" s="20">
        <f t="shared" si="308"/>
        <v>995</v>
      </c>
      <c r="Y1322" s="20">
        <f>_xlfn.IFS(AI1322="Den Bosch",VLOOKUP(L1322,'Status Report'!B:AO,39,0),AI1322="Yantian",VLOOKUP(L1322,'Status Report'!B:AO,40,0),AI1322="",IF(H1322="Asia Pacific",VLOOKUP(L1322,'Status Report'!B:AO,40,0),VLOOKUP(L1322,'Status Report'!B:AO,39,0)),AI1322="Direct shipment",IF(H1322="Asia Pacific",VLOOKUP(L1322,'Status Report'!B:AO,40,0),VLOOKUP(L1322,'Status Report'!B:AO,39,0)))</f>
        <v>0</v>
      </c>
      <c r="Z1322" s="20">
        <f t="shared" si="309"/>
        <v>0</v>
      </c>
      <c r="AA1322" s="20">
        <f t="shared" si="310"/>
        <v>995</v>
      </c>
      <c r="AB1322" s="21">
        <f>_xlfn.IFS(AI1322="Den Bosch",VLOOKUP(L1322,'Status Report'!B:AM,33,0),AI1322="Yantian",VLOOKUP(L1322,'Status Report'!B:AM,34,0),AI1322="",IF(H1322="Asia Pacific",VLOOKUP(L1322,'Status Report'!B:AM,34,0),VLOOKUP(L1322,'Status Report'!B:AM,33,0)),AI1322="Direct shipment",IF(H1322="Asia Pacific",VLOOKUP(L1322,'Status Report'!B:AM,34,0),VLOOKUP(L1322,'Status Report'!B:AM,33,0)))</f>
        <v>43.103400000000008</v>
      </c>
      <c r="AC1322" s="21">
        <f>VLOOKUP(L1322,'Status Report'!B:CE,82,0)</f>
        <v>0</v>
      </c>
      <c r="AD1322" s="21">
        <f t="shared" si="311"/>
        <v>43.103400000000008</v>
      </c>
      <c r="AE1322" s="63">
        <f>VLOOKUP(L1322,'Status Report'!B:W,20,0)</f>
        <v>24</v>
      </c>
      <c r="AF1322" s="63">
        <f>VLOOKUP(L1322,'Status Report'!B:W,21,0)</f>
        <v>15</v>
      </c>
      <c r="AG1322" s="63">
        <f>VLOOKUP(L1322,'Status Report'!B:W,22,0)</f>
        <v>5</v>
      </c>
      <c r="AH1322" s="22">
        <f t="shared" si="312"/>
        <v>3.5999999999999997E-2</v>
      </c>
      <c r="AI1322" t="s">
        <v>990</v>
      </c>
      <c r="AK1322" s="63">
        <f>IFERROR(VLOOKUP(G1322,ASEAN!A:A,1,0),0)</f>
        <v>0</v>
      </c>
      <c r="AL1322" s="63">
        <f>IFERROR(VLOOKUP(D1322,'[3]customer specs'!$B$1:$D$65536,3,0),0)</f>
        <v>0</v>
      </c>
      <c r="AM1322" s="64">
        <f t="shared" si="313"/>
        <v>75</v>
      </c>
      <c r="AN1322" s="64">
        <f t="shared" si="314"/>
        <v>0</v>
      </c>
      <c r="AO1322" s="63"/>
      <c r="AP1322" s="63"/>
      <c r="AQ1322" s="63" t="str">
        <f t="shared" si="315"/>
        <v>no</v>
      </c>
      <c r="AR1322" s="20">
        <f t="shared" si="316"/>
        <v>862.06800000000021</v>
      </c>
      <c r="AS1322" s="63"/>
      <c r="AT1322" s="23">
        <f t="shared" si="321"/>
        <v>0.12</v>
      </c>
      <c r="AU1322" s="65">
        <f t="shared" si="317"/>
        <v>48.981136363636374</v>
      </c>
      <c r="AV1322" s="65"/>
      <c r="AW1322" s="65">
        <f t="shared" si="318"/>
        <v>979.6227272727275</v>
      </c>
      <c r="AX1322" s="65"/>
      <c r="AY1322" s="63">
        <f>VLOOKUP(L1322,'Status Report'!B:CF,81,0)</f>
        <v>0</v>
      </c>
      <c r="AZ1322" s="63" t="str">
        <f>VLOOKUP(L1322,'Status Report'!B:S,18,0)</f>
        <v>Ellina Smirnova</v>
      </c>
      <c r="BB1322" s="63">
        <f>VLOOKUP(L1322,'Status Report'!B:Z,25,0)</f>
        <v>25</v>
      </c>
      <c r="BC1322" s="63">
        <f t="shared" si="319"/>
        <v>500</v>
      </c>
      <c r="BF1322">
        <f>VLOOKUP(L1322,'Status Report'!B:CE,82,0)</f>
        <v>0</v>
      </c>
      <c r="BG1322">
        <f>VLOOKUP(L1322,'Status Report'!B:CF,83,0)</f>
        <v>0</v>
      </c>
      <c r="BH1322">
        <f>VLOOKUP(L1322,'Status Report'!B:CG,84,0)</f>
        <v>0</v>
      </c>
      <c r="BI1322" t="s">
        <v>926</v>
      </c>
      <c r="BJ1322" t="s">
        <v>795</v>
      </c>
      <c r="BM1322" s="67">
        <f t="shared" si="320"/>
        <v>612</v>
      </c>
    </row>
    <row r="1323" spans="1:65" x14ac:dyDescent="0.25">
      <c r="A1323" s="68" t="str">
        <f>VLOOKUP(L1323,'Status Report'!B:CB,79,0)</f>
        <v>Heineken UCL</v>
      </c>
      <c r="C1323">
        <v>20006110</v>
      </c>
      <c r="D1323">
        <v>3097108</v>
      </c>
      <c r="E1323" t="s">
        <v>928</v>
      </c>
      <c r="F1323" t="s">
        <v>929</v>
      </c>
      <c r="G1323" t="str">
        <f>VLOOKUP(D1323,'[2]sold to'!$A:$H,8,0)</f>
        <v>South Africa</v>
      </c>
      <c r="H1323" t="str">
        <f>VLOOKUP(D1323,'[2]sold to'!$A:$I,9,0)</f>
        <v>AMEE</v>
      </c>
      <c r="K1323">
        <v>50</v>
      </c>
      <c r="L1323">
        <v>88026566</v>
      </c>
      <c r="M1323" t="s">
        <v>378</v>
      </c>
      <c r="N1323">
        <v>4</v>
      </c>
      <c r="P1323" t="str">
        <f>VLOOKUP(L1323,'Status Report'!B:AA,26,0)</f>
        <v>China</v>
      </c>
      <c r="Q1323" t="str">
        <f>VLOOKUP(L1323,'Status Report'!B:AB,27,0)</f>
        <v>Textiles-Clothing</v>
      </c>
      <c r="R1323">
        <f>VLOOKUP(L1323,'Status Report'!B:X,23,0)</f>
        <v>200</v>
      </c>
      <c r="S1323" t="str">
        <f>VLOOKUP(L1323,'Status Report'!B:T,19,0)</f>
        <v>Asian Sourcing Link</v>
      </c>
      <c r="T1323" s="62">
        <f>VLOOKUP(L1323,'Status Report'!B:E,4,0)</f>
        <v>3</v>
      </c>
      <c r="U1323" s="19">
        <f>_xlfn.IFS(AI1323="Den Bosch",VLOOKUP(L1323,'Status Report'!B:AM,35,0),AI1323="Yantian",VLOOKUP(L1323,'Status Report'!B:AM,36,0),AI1323="",IF(H1323="Asia Pacific",VLOOKUP(L1323,'Status Report'!B:AM,36,0),VLOOKUP(L1323,'Status Report'!B:AM,35,0)),AI1323="Direct shipment",IF(H1323="Asia Pacific",VLOOKUP(L1323,'Status Report'!B:AM,36,0),VLOOKUP(L1323,'Status Report'!B:AM,35,0)))</f>
        <v>34.549999999999997</v>
      </c>
      <c r="V1323" s="20">
        <f t="shared" si="307"/>
        <v>138.19999999999999</v>
      </c>
      <c r="W1323" s="19">
        <f>_xlfn.IFS(AI1323="Den Bosch",VLOOKUP(L1323,'Status Report'!B:AM,37,0),AI1323="Yantian",VLOOKUP(L1323,'Status Report'!B:AM,38,0),AI1323="",IF(H1323="Asia Pacific",VLOOKUP(L1323,'Status Report'!B:AM,38,0),VLOOKUP(L1323,'Status Report'!B:AM,37,0)),AI1323="Direct shipment",IF(H1323="Asia Pacific",VLOOKUP(L1323,'Status Report'!B:AM,38,0),VLOOKUP(L1323,'Status Report'!B:AM,37,0)))</f>
        <v>29.5</v>
      </c>
      <c r="X1323" s="20">
        <f t="shared" si="308"/>
        <v>118</v>
      </c>
      <c r="Y1323" s="20">
        <f>_xlfn.IFS(AI1323="Den Bosch",VLOOKUP(L1323,'Status Report'!B:AO,39,0),AI1323="Yantian",VLOOKUP(L1323,'Status Report'!B:AO,40,0),AI1323="",IF(H1323="Asia Pacific",VLOOKUP(L1323,'Status Report'!B:AO,40,0),VLOOKUP(L1323,'Status Report'!B:AO,39,0)),AI1323="Direct shipment",IF(H1323="Asia Pacific",VLOOKUP(L1323,'Status Report'!B:AO,40,0),VLOOKUP(L1323,'Status Report'!B:AO,39,0)))</f>
        <v>0</v>
      </c>
      <c r="Z1323" s="20">
        <f t="shared" si="309"/>
        <v>0</v>
      </c>
      <c r="AA1323" s="20">
        <f t="shared" si="310"/>
        <v>118</v>
      </c>
      <c r="AB1323" s="21">
        <f>_xlfn.IFS(AI1323="Den Bosch",VLOOKUP(L1323,'Status Report'!B:AM,33,0),AI1323="Yantian",VLOOKUP(L1323,'Status Report'!B:AM,34,0),AI1323="",IF(H1323="Asia Pacific",VLOOKUP(L1323,'Status Report'!B:AM,34,0),VLOOKUP(L1323,'Status Report'!B:AM,33,0)),AI1323="Direct shipment",IF(H1323="Asia Pacific",VLOOKUP(L1323,'Status Report'!B:AM,34,0),VLOOKUP(L1323,'Status Report'!B:AM,33,0)))</f>
        <v>25.154999999999998</v>
      </c>
      <c r="AC1323" s="21">
        <f>VLOOKUP(L1323,'Status Report'!B:CE,82,0)</f>
        <v>0</v>
      </c>
      <c r="AD1323" s="21">
        <f t="shared" si="311"/>
        <v>25.154999999999998</v>
      </c>
      <c r="AE1323" s="63">
        <f>VLOOKUP(L1323,'Status Report'!B:W,20,0)</f>
        <v>39</v>
      </c>
      <c r="AF1323" s="63">
        <f>VLOOKUP(L1323,'Status Report'!B:W,21,0)</f>
        <v>33</v>
      </c>
      <c r="AG1323" s="63">
        <f>VLOOKUP(L1323,'Status Report'!B:W,22,0)</f>
        <v>4.5</v>
      </c>
      <c r="AH1323" s="22">
        <f t="shared" si="312"/>
        <v>2.3165999999999999E-2</v>
      </c>
      <c r="AI1323" t="s">
        <v>990</v>
      </c>
      <c r="AK1323" s="63">
        <f>IFERROR(VLOOKUP(G1323,ASEAN!A:A,1,0),0)</f>
        <v>0</v>
      </c>
      <c r="AL1323" s="63">
        <f>IFERROR(VLOOKUP(D1323,'[3]customer specs'!$B$1:$D$65536,3,0),0)</f>
        <v>0</v>
      </c>
      <c r="AM1323" s="64">
        <f t="shared" si="313"/>
        <v>20.199999999999989</v>
      </c>
      <c r="AN1323" s="64">
        <f t="shared" si="314"/>
        <v>0</v>
      </c>
      <c r="AO1323" s="63"/>
      <c r="AP1323" s="63"/>
      <c r="AQ1323" s="63" t="str">
        <f t="shared" si="315"/>
        <v>no</v>
      </c>
      <c r="AR1323" s="20">
        <f t="shared" si="316"/>
        <v>100.61999999999999</v>
      </c>
      <c r="AS1323" s="63"/>
      <c r="AT1323" s="23">
        <f t="shared" si="321"/>
        <v>0.12</v>
      </c>
      <c r="AU1323" s="65">
        <f t="shared" si="317"/>
        <v>28.58522727272727</v>
      </c>
      <c r="AV1323" s="65"/>
      <c r="AW1323" s="65">
        <f t="shared" si="318"/>
        <v>114.34090909090908</v>
      </c>
      <c r="AX1323" s="65"/>
      <c r="AY1323" s="63">
        <f>VLOOKUP(L1323,'Status Report'!B:CF,81,0)</f>
        <v>0</v>
      </c>
      <c r="AZ1323" s="63" t="str">
        <f>VLOOKUP(L1323,'Status Report'!B:S,18,0)</f>
        <v>Ellina Smirnova</v>
      </c>
      <c r="BB1323" s="63">
        <f>VLOOKUP(L1323,'Status Report'!B:Z,25,0)</f>
        <v>5</v>
      </c>
      <c r="BC1323" s="63">
        <f t="shared" si="319"/>
        <v>20</v>
      </c>
      <c r="BF1323">
        <f>VLOOKUP(L1323,'Status Report'!B:CE,82,0)</f>
        <v>0</v>
      </c>
      <c r="BG1323">
        <f>VLOOKUP(L1323,'Status Report'!B:CF,83,0)</f>
        <v>0</v>
      </c>
      <c r="BH1323">
        <f>VLOOKUP(L1323,'Status Report'!B:CG,84,0)</f>
        <v>0</v>
      </c>
      <c r="BI1323" t="s">
        <v>926</v>
      </c>
      <c r="BJ1323" t="s">
        <v>795</v>
      </c>
      <c r="BM1323" s="67">
        <f t="shared" si="320"/>
        <v>97</v>
      </c>
    </row>
    <row r="1324" spans="1:65" x14ac:dyDescent="0.25">
      <c r="A1324" s="68" t="str">
        <f>VLOOKUP(L1324,'Status Report'!B:CB,79,0)</f>
        <v>Heineken UCL</v>
      </c>
      <c r="C1324">
        <v>20006110</v>
      </c>
      <c r="D1324">
        <v>3097108</v>
      </c>
      <c r="E1324" t="s">
        <v>928</v>
      </c>
      <c r="F1324" t="s">
        <v>929</v>
      </c>
      <c r="G1324" t="str">
        <f>VLOOKUP(D1324,'[2]sold to'!$A:$H,8,0)</f>
        <v>South Africa</v>
      </c>
      <c r="H1324" t="str">
        <f>VLOOKUP(D1324,'[2]sold to'!$A:$I,9,0)</f>
        <v>AMEE</v>
      </c>
      <c r="K1324">
        <v>60</v>
      </c>
      <c r="L1324">
        <v>88026567</v>
      </c>
      <c r="M1324" t="s">
        <v>379</v>
      </c>
      <c r="N1324">
        <v>4</v>
      </c>
      <c r="P1324" t="str">
        <f>VLOOKUP(L1324,'Status Report'!B:AA,26,0)</f>
        <v>China</v>
      </c>
      <c r="Q1324" t="str">
        <f>VLOOKUP(L1324,'Status Report'!B:AB,27,0)</f>
        <v>Textiles-Clothing</v>
      </c>
      <c r="R1324">
        <f>VLOOKUP(L1324,'Status Report'!B:X,23,0)</f>
        <v>200</v>
      </c>
      <c r="S1324" t="str">
        <f>VLOOKUP(L1324,'Status Report'!B:T,19,0)</f>
        <v>Asian Sourcing Link</v>
      </c>
      <c r="T1324" s="62">
        <f>VLOOKUP(L1324,'Status Report'!B:E,4,0)</f>
        <v>3</v>
      </c>
      <c r="U1324" s="19">
        <f>_xlfn.IFS(AI1324="Den Bosch",VLOOKUP(L1324,'Status Report'!B:AM,35,0),AI1324="Yantian",VLOOKUP(L1324,'Status Report'!B:AM,36,0),AI1324="",IF(H1324="Asia Pacific",VLOOKUP(L1324,'Status Report'!B:AM,36,0),VLOOKUP(L1324,'Status Report'!B:AM,35,0)),AI1324="Direct shipment",IF(H1324="Asia Pacific",VLOOKUP(L1324,'Status Report'!B:AM,36,0),VLOOKUP(L1324,'Status Report'!B:AM,35,0)))</f>
        <v>34.549999999999997</v>
      </c>
      <c r="V1324" s="20">
        <f t="shared" si="307"/>
        <v>138.19999999999999</v>
      </c>
      <c r="W1324" s="19">
        <f>_xlfn.IFS(AI1324="Den Bosch",VLOOKUP(L1324,'Status Report'!B:AM,37,0),AI1324="Yantian",VLOOKUP(L1324,'Status Report'!B:AM,38,0),AI1324="",IF(H1324="Asia Pacific",VLOOKUP(L1324,'Status Report'!B:AM,38,0),VLOOKUP(L1324,'Status Report'!B:AM,37,0)),AI1324="Direct shipment",IF(H1324="Asia Pacific",VLOOKUP(L1324,'Status Report'!B:AM,38,0),VLOOKUP(L1324,'Status Report'!B:AM,37,0)))</f>
        <v>29.5</v>
      </c>
      <c r="X1324" s="20">
        <f t="shared" si="308"/>
        <v>118</v>
      </c>
      <c r="Y1324" s="20">
        <f>_xlfn.IFS(AI1324="Den Bosch",VLOOKUP(L1324,'Status Report'!B:AO,39,0),AI1324="Yantian",VLOOKUP(L1324,'Status Report'!B:AO,40,0),AI1324="",IF(H1324="Asia Pacific",VLOOKUP(L1324,'Status Report'!B:AO,40,0),VLOOKUP(L1324,'Status Report'!B:AO,39,0)),AI1324="Direct shipment",IF(H1324="Asia Pacific",VLOOKUP(L1324,'Status Report'!B:AO,40,0),VLOOKUP(L1324,'Status Report'!B:AO,39,0)))</f>
        <v>0</v>
      </c>
      <c r="Z1324" s="20">
        <f t="shared" si="309"/>
        <v>0</v>
      </c>
      <c r="AA1324" s="20">
        <f t="shared" si="310"/>
        <v>118</v>
      </c>
      <c r="AB1324" s="21">
        <f>_xlfn.IFS(AI1324="Den Bosch",VLOOKUP(L1324,'Status Report'!B:AM,33,0),AI1324="Yantian",VLOOKUP(L1324,'Status Report'!B:AM,34,0),AI1324="",IF(H1324="Asia Pacific",VLOOKUP(L1324,'Status Report'!B:AM,34,0),VLOOKUP(L1324,'Status Report'!B:AM,33,0)),AI1324="Direct shipment",IF(H1324="Asia Pacific",VLOOKUP(L1324,'Status Report'!B:AM,34,0),VLOOKUP(L1324,'Status Report'!B:AM,33,0)))</f>
        <v>25.154999999999998</v>
      </c>
      <c r="AC1324" s="21">
        <f>VLOOKUP(L1324,'Status Report'!B:CE,82,0)</f>
        <v>0</v>
      </c>
      <c r="AD1324" s="21">
        <f t="shared" si="311"/>
        <v>25.154999999999998</v>
      </c>
      <c r="AE1324" s="63">
        <f>VLOOKUP(L1324,'Status Report'!B:W,20,0)</f>
        <v>39</v>
      </c>
      <c r="AF1324" s="63">
        <f>VLOOKUP(L1324,'Status Report'!B:W,21,0)</f>
        <v>33</v>
      </c>
      <c r="AG1324" s="63">
        <f>VLOOKUP(L1324,'Status Report'!B:W,22,0)</f>
        <v>4.5</v>
      </c>
      <c r="AH1324" s="22">
        <f t="shared" si="312"/>
        <v>2.3165999999999999E-2</v>
      </c>
      <c r="AI1324" t="s">
        <v>990</v>
      </c>
      <c r="AK1324" s="63">
        <f>IFERROR(VLOOKUP(G1324,ASEAN!A:A,1,0),0)</f>
        <v>0</v>
      </c>
      <c r="AL1324" s="63">
        <f>IFERROR(VLOOKUP(D1324,'[3]customer specs'!$B$1:$D$65536,3,0),0)</f>
        <v>0</v>
      </c>
      <c r="AM1324" s="64">
        <f t="shared" si="313"/>
        <v>20.199999999999989</v>
      </c>
      <c r="AN1324" s="64">
        <f t="shared" si="314"/>
        <v>0</v>
      </c>
      <c r="AO1324" s="63"/>
      <c r="AP1324" s="63"/>
      <c r="AQ1324" s="63" t="str">
        <f t="shared" si="315"/>
        <v>no</v>
      </c>
      <c r="AR1324" s="20">
        <f t="shared" si="316"/>
        <v>100.61999999999999</v>
      </c>
      <c r="AS1324" s="63"/>
      <c r="AT1324" s="23">
        <f t="shared" si="321"/>
        <v>0.12</v>
      </c>
      <c r="AU1324" s="65">
        <f t="shared" si="317"/>
        <v>28.58522727272727</v>
      </c>
      <c r="AV1324" s="65"/>
      <c r="AW1324" s="65">
        <f t="shared" si="318"/>
        <v>114.34090909090908</v>
      </c>
      <c r="AX1324" s="65"/>
      <c r="AY1324" s="63">
        <f>VLOOKUP(L1324,'Status Report'!B:CF,81,0)</f>
        <v>0</v>
      </c>
      <c r="AZ1324" s="63" t="str">
        <f>VLOOKUP(L1324,'Status Report'!B:S,18,0)</f>
        <v>Ellina Smirnova</v>
      </c>
      <c r="BB1324" s="63">
        <f>VLOOKUP(L1324,'Status Report'!B:Z,25,0)</f>
        <v>5</v>
      </c>
      <c r="BC1324" s="63">
        <f t="shared" si="319"/>
        <v>20</v>
      </c>
      <c r="BF1324">
        <f>VLOOKUP(L1324,'Status Report'!B:CE,82,0)</f>
        <v>0</v>
      </c>
      <c r="BG1324">
        <f>VLOOKUP(L1324,'Status Report'!B:CF,83,0)</f>
        <v>0</v>
      </c>
      <c r="BH1324">
        <f>VLOOKUP(L1324,'Status Report'!B:CG,84,0)</f>
        <v>0</v>
      </c>
      <c r="BI1324" t="s">
        <v>926</v>
      </c>
      <c r="BJ1324" t="s">
        <v>795</v>
      </c>
      <c r="BM1324" s="67">
        <f t="shared" si="320"/>
        <v>336</v>
      </c>
    </row>
    <row r="1325" spans="1:65" x14ac:dyDescent="0.25">
      <c r="A1325" s="68" t="str">
        <f>VLOOKUP(L1325,'Status Report'!B:CB,79,0)</f>
        <v>Heineken UCL</v>
      </c>
      <c r="C1325">
        <v>20006110</v>
      </c>
      <c r="D1325">
        <v>3097108</v>
      </c>
      <c r="E1325" t="s">
        <v>928</v>
      </c>
      <c r="F1325" t="s">
        <v>929</v>
      </c>
      <c r="G1325" t="str">
        <f>VLOOKUP(D1325,'[2]sold to'!$A:$H,8,0)</f>
        <v>South Africa</v>
      </c>
      <c r="H1325" t="str">
        <f>VLOOKUP(D1325,'[2]sold to'!$A:$I,9,0)</f>
        <v>AMEE</v>
      </c>
      <c r="K1325">
        <v>70</v>
      </c>
      <c r="L1325">
        <v>88026568</v>
      </c>
      <c r="M1325" t="s">
        <v>380</v>
      </c>
      <c r="N1325">
        <v>4</v>
      </c>
      <c r="P1325" t="str">
        <f>VLOOKUP(L1325,'Status Report'!B:AA,26,0)</f>
        <v>China</v>
      </c>
      <c r="Q1325" t="str">
        <f>VLOOKUP(L1325,'Status Report'!B:AB,27,0)</f>
        <v>Textiles-Clothing</v>
      </c>
      <c r="R1325">
        <f>VLOOKUP(L1325,'Status Report'!B:X,23,0)</f>
        <v>200</v>
      </c>
      <c r="S1325" t="str">
        <f>VLOOKUP(L1325,'Status Report'!B:T,19,0)</f>
        <v>Asian Sourcing Link</v>
      </c>
      <c r="T1325" s="62">
        <f>VLOOKUP(L1325,'Status Report'!B:E,4,0)</f>
        <v>3</v>
      </c>
      <c r="U1325" s="19">
        <f>_xlfn.IFS(AI1325="Den Bosch",VLOOKUP(L1325,'Status Report'!B:AM,35,0),AI1325="Yantian",VLOOKUP(L1325,'Status Report'!B:AM,36,0),AI1325="",IF(H1325="Asia Pacific",VLOOKUP(L1325,'Status Report'!B:AM,36,0),VLOOKUP(L1325,'Status Report'!B:AM,35,0)),AI1325="Direct shipment",IF(H1325="Asia Pacific",VLOOKUP(L1325,'Status Report'!B:AM,36,0),VLOOKUP(L1325,'Status Report'!B:AM,35,0)))</f>
        <v>34.549999999999997</v>
      </c>
      <c r="V1325" s="20">
        <f t="shared" si="307"/>
        <v>138.19999999999999</v>
      </c>
      <c r="W1325" s="19">
        <f>_xlfn.IFS(AI1325="Den Bosch",VLOOKUP(L1325,'Status Report'!B:AM,37,0),AI1325="Yantian",VLOOKUP(L1325,'Status Report'!B:AM,38,0),AI1325="",IF(H1325="Asia Pacific",VLOOKUP(L1325,'Status Report'!B:AM,38,0),VLOOKUP(L1325,'Status Report'!B:AM,37,0)),AI1325="Direct shipment",IF(H1325="Asia Pacific",VLOOKUP(L1325,'Status Report'!B:AM,38,0),VLOOKUP(L1325,'Status Report'!B:AM,37,0)))</f>
        <v>29.5</v>
      </c>
      <c r="X1325" s="20">
        <f t="shared" si="308"/>
        <v>118</v>
      </c>
      <c r="Y1325" s="20">
        <f>_xlfn.IFS(AI1325="Den Bosch",VLOOKUP(L1325,'Status Report'!B:AO,39,0),AI1325="Yantian",VLOOKUP(L1325,'Status Report'!B:AO,40,0),AI1325="",IF(H1325="Asia Pacific",VLOOKUP(L1325,'Status Report'!B:AO,40,0),VLOOKUP(L1325,'Status Report'!B:AO,39,0)),AI1325="Direct shipment",IF(H1325="Asia Pacific",VLOOKUP(L1325,'Status Report'!B:AO,40,0),VLOOKUP(L1325,'Status Report'!B:AO,39,0)))</f>
        <v>0</v>
      </c>
      <c r="Z1325" s="20">
        <f t="shared" si="309"/>
        <v>0</v>
      </c>
      <c r="AA1325" s="20">
        <f t="shared" si="310"/>
        <v>118</v>
      </c>
      <c r="AB1325" s="21">
        <f>_xlfn.IFS(AI1325="Den Bosch",VLOOKUP(L1325,'Status Report'!B:AM,33,0),AI1325="Yantian",VLOOKUP(L1325,'Status Report'!B:AM,34,0),AI1325="",IF(H1325="Asia Pacific",VLOOKUP(L1325,'Status Report'!B:AM,34,0),VLOOKUP(L1325,'Status Report'!B:AM,33,0)),AI1325="Direct shipment",IF(H1325="Asia Pacific",VLOOKUP(L1325,'Status Report'!B:AM,34,0),VLOOKUP(L1325,'Status Report'!B:AM,33,0)))</f>
        <v>25.154999999999998</v>
      </c>
      <c r="AC1325" s="21">
        <f>VLOOKUP(L1325,'Status Report'!B:CE,82,0)</f>
        <v>0</v>
      </c>
      <c r="AD1325" s="21">
        <f t="shared" si="311"/>
        <v>25.154999999999998</v>
      </c>
      <c r="AE1325" s="63">
        <f>VLOOKUP(L1325,'Status Report'!B:W,20,0)</f>
        <v>39</v>
      </c>
      <c r="AF1325" s="63">
        <f>VLOOKUP(L1325,'Status Report'!B:W,21,0)</f>
        <v>33</v>
      </c>
      <c r="AG1325" s="63">
        <f>VLOOKUP(L1325,'Status Report'!B:W,22,0)</f>
        <v>4.5</v>
      </c>
      <c r="AH1325" s="22">
        <f t="shared" si="312"/>
        <v>2.3165999999999999E-2</v>
      </c>
      <c r="AI1325" t="s">
        <v>990</v>
      </c>
      <c r="AK1325" s="63">
        <f>IFERROR(VLOOKUP(G1325,ASEAN!A:A,1,0),0)</f>
        <v>0</v>
      </c>
      <c r="AL1325" s="63">
        <f>IFERROR(VLOOKUP(D1325,'[3]customer specs'!$B$1:$D$65536,3,0),0)</f>
        <v>0</v>
      </c>
      <c r="AM1325" s="64">
        <f t="shared" si="313"/>
        <v>20.199999999999989</v>
      </c>
      <c r="AN1325" s="64">
        <f t="shared" si="314"/>
        <v>0</v>
      </c>
      <c r="AO1325" s="63"/>
      <c r="AP1325" s="63"/>
      <c r="AQ1325" s="63" t="str">
        <f t="shared" si="315"/>
        <v>no</v>
      </c>
      <c r="AR1325" s="20">
        <f t="shared" si="316"/>
        <v>100.61999999999999</v>
      </c>
      <c r="AS1325" s="63"/>
      <c r="AT1325" s="23">
        <f t="shared" si="321"/>
        <v>0.12</v>
      </c>
      <c r="AU1325" s="65">
        <f t="shared" si="317"/>
        <v>28.58522727272727</v>
      </c>
      <c r="AV1325" s="65"/>
      <c r="AW1325" s="65">
        <f t="shared" si="318"/>
        <v>114.34090909090908</v>
      </c>
      <c r="AX1325" s="65"/>
      <c r="AY1325" s="63">
        <f>VLOOKUP(L1325,'Status Report'!B:CF,81,0)</f>
        <v>0</v>
      </c>
      <c r="AZ1325" s="63" t="str">
        <f>VLOOKUP(L1325,'Status Report'!B:S,18,0)</f>
        <v>Ellina Smirnova</v>
      </c>
      <c r="BB1325" s="63">
        <f>VLOOKUP(L1325,'Status Report'!B:Z,25,0)</f>
        <v>5</v>
      </c>
      <c r="BC1325" s="63">
        <f t="shared" si="319"/>
        <v>20</v>
      </c>
      <c r="BF1325">
        <f>VLOOKUP(L1325,'Status Report'!B:CE,82,0)</f>
        <v>0</v>
      </c>
      <c r="BG1325">
        <f>VLOOKUP(L1325,'Status Report'!B:CF,83,0)</f>
        <v>0</v>
      </c>
      <c r="BH1325">
        <f>VLOOKUP(L1325,'Status Report'!B:CG,84,0)</f>
        <v>0</v>
      </c>
      <c r="BI1325" t="s">
        <v>926</v>
      </c>
      <c r="BJ1325" t="s">
        <v>795</v>
      </c>
      <c r="BM1325" s="67">
        <f t="shared" si="320"/>
        <v>483</v>
      </c>
    </row>
    <row r="1326" spans="1:65" x14ac:dyDescent="0.25">
      <c r="A1326" s="68" t="str">
        <f>VLOOKUP(L1326,'Status Report'!B:CB,79,0)</f>
        <v>Heineken UCL</v>
      </c>
      <c r="C1326">
        <v>20006110</v>
      </c>
      <c r="D1326">
        <v>3097108</v>
      </c>
      <c r="E1326" t="s">
        <v>928</v>
      </c>
      <c r="F1326" t="s">
        <v>929</v>
      </c>
      <c r="G1326" t="str">
        <f>VLOOKUP(D1326,'[2]sold to'!$A:$H,8,0)</f>
        <v>South Africa</v>
      </c>
      <c r="H1326" t="str">
        <f>VLOOKUP(D1326,'[2]sold to'!$A:$I,9,0)</f>
        <v>AMEE</v>
      </c>
      <c r="K1326">
        <v>80</v>
      </c>
      <c r="L1326">
        <v>88026569</v>
      </c>
      <c r="M1326" t="s">
        <v>381</v>
      </c>
      <c r="N1326">
        <v>4</v>
      </c>
      <c r="P1326" t="str">
        <f>VLOOKUP(L1326,'Status Report'!B:AA,26,0)</f>
        <v>China</v>
      </c>
      <c r="Q1326" t="str">
        <f>VLOOKUP(L1326,'Status Report'!B:AB,27,0)</f>
        <v>Textiles-Clothing</v>
      </c>
      <c r="R1326">
        <f>VLOOKUP(L1326,'Status Report'!B:X,23,0)</f>
        <v>200</v>
      </c>
      <c r="S1326" t="str">
        <f>VLOOKUP(L1326,'Status Report'!B:T,19,0)</f>
        <v>Asian Sourcing Link</v>
      </c>
      <c r="T1326" s="62">
        <f>VLOOKUP(L1326,'Status Report'!B:E,4,0)</f>
        <v>3</v>
      </c>
      <c r="U1326" s="19">
        <f>_xlfn.IFS(AI1326="Den Bosch",VLOOKUP(L1326,'Status Report'!B:AM,35,0),AI1326="Yantian",VLOOKUP(L1326,'Status Report'!B:AM,36,0),AI1326="",IF(H1326="Asia Pacific",VLOOKUP(L1326,'Status Report'!B:AM,36,0),VLOOKUP(L1326,'Status Report'!B:AM,35,0)),AI1326="Direct shipment",IF(H1326="Asia Pacific",VLOOKUP(L1326,'Status Report'!B:AM,36,0),VLOOKUP(L1326,'Status Report'!B:AM,35,0)))</f>
        <v>34.549999999999997</v>
      </c>
      <c r="V1326" s="20">
        <f t="shared" si="307"/>
        <v>138.19999999999999</v>
      </c>
      <c r="W1326" s="19">
        <f>_xlfn.IFS(AI1326="Den Bosch",VLOOKUP(L1326,'Status Report'!B:AM,37,0),AI1326="Yantian",VLOOKUP(L1326,'Status Report'!B:AM,38,0),AI1326="",IF(H1326="Asia Pacific",VLOOKUP(L1326,'Status Report'!B:AM,38,0),VLOOKUP(L1326,'Status Report'!B:AM,37,0)),AI1326="Direct shipment",IF(H1326="Asia Pacific",VLOOKUP(L1326,'Status Report'!B:AM,38,0),VLOOKUP(L1326,'Status Report'!B:AM,37,0)))</f>
        <v>29.5</v>
      </c>
      <c r="X1326" s="20">
        <f t="shared" si="308"/>
        <v>118</v>
      </c>
      <c r="Y1326" s="20">
        <f>_xlfn.IFS(AI1326="Den Bosch",VLOOKUP(L1326,'Status Report'!B:AO,39,0),AI1326="Yantian",VLOOKUP(L1326,'Status Report'!B:AO,40,0),AI1326="",IF(H1326="Asia Pacific",VLOOKUP(L1326,'Status Report'!B:AO,40,0),VLOOKUP(L1326,'Status Report'!B:AO,39,0)),AI1326="Direct shipment",IF(H1326="Asia Pacific",VLOOKUP(L1326,'Status Report'!B:AO,40,0),VLOOKUP(L1326,'Status Report'!B:AO,39,0)))</f>
        <v>0</v>
      </c>
      <c r="Z1326" s="20">
        <f t="shared" si="309"/>
        <v>0</v>
      </c>
      <c r="AA1326" s="20">
        <f t="shared" si="310"/>
        <v>118</v>
      </c>
      <c r="AB1326" s="21">
        <f>_xlfn.IFS(AI1326="Den Bosch",VLOOKUP(L1326,'Status Report'!B:AM,33,0),AI1326="Yantian",VLOOKUP(L1326,'Status Report'!B:AM,34,0),AI1326="",IF(H1326="Asia Pacific",VLOOKUP(L1326,'Status Report'!B:AM,34,0),VLOOKUP(L1326,'Status Report'!B:AM,33,0)),AI1326="Direct shipment",IF(H1326="Asia Pacific",VLOOKUP(L1326,'Status Report'!B:AM,34,0),VLOOKUP(L1326,'Status Report'!B:AM,33,0)))</f>
        <v>25.154999999999998</v>
      </c>
      <c r="AC1326" s="21">
        <f>VLOOKUP(L1326,'Status Report'!B:CE,82,0)</f>
        <v>0</v>
      </c>
      <c r="AD1326" s="21">
        <f t="shared" si="311"/>
        <v>25.154999999999998</v>
      </c>
      <c r="AE1326" s="63">
        <f>VLOOKUP(L1326,'Status Report'!B:W,20,0)</f>
        <v>39</v>
      </c>
      <c r="AF1326" s="63">
        <f>VLOOKUP(L1326,'Status Report'!B:W,21,0)</f>
        <v>33</v>
      </c>
      <c r="AG1326" s="63">
        <f>VLOOKUP(L1326,'Status Report'!B:W,22,0)</f>
        <v>4.5</v>
      </c>
      <c r="AH1326" s="22">
        <f t="shared" si="312"/>
        <v>2.3165999999999999E-2</v>
      </c>
      <c r="AI1326" t="s">
        <v>990</v>
      </c>
      <c r="AK1326" s="63">
        <f>IFERROR(VLOOKUP(G1326,ASEAN!A:A,1,0),0)</f>
        <v>0</v>
      </c>
      <c r="AL1326" s="63">
        <f>IFERROR(VLOOKUP(D1326,'[3]customer specs'!$B$1:$D$65536,3,0),0)</f>
        <v>0</v>
      </c>
      <c r="AM1326" s="64">
        <f t="shared" si="313"/>
        <v>20.199999999999989</v>
      </c>
      <c r="AN1326" s="64">
        <f t="shared" si="314"/>
        <v>0</v>
      </c>
      <c r="AO1326" s="63"/>
      <c r="AP1326" s="63"/>
      <c r="AQ1326" s="63" t="str">
        <f t="shared" si="315"/>
        <v>no</v>
      </c>
      <c r="AR1326" s="20">
        <f t="shared" si="316"/>
        <v>100.61999999999999</v>
      </c>
      <c r="AS1326" s="63"/>
      <c r="AT1326" s="23">
        <f t="shared" si="321"/>
        <v>0.12</v>
      </c>
      <c r="AU1326" s="65">
        <f t="shared" si="317"/>
        <v>28.58522727272727</v>
      </c>
      <c r="AV1326" s="65"/>
      <c r="AW1326" s="65">
        <f t="shared" si="318"/>
        <v>114.34090909090908</v>
      </c>
      <c r="AX1326" s="65"/>
      <c r="AY1326" s="63">
        <f>VLOOKUP(L1326,'Status Report'!B:CF,81,0)</f>
        <v>0</v>
      </c>
      <c r="AZ1326" s="63" t="str">
        <f>VLOOKUP(L1326,'Status Report'!B:S,18,0)</f>
        <v>Ellina Smirnova</v>
      </c>
      <c r="BB1326" s="63">
        <f>VLOOKUP(L1326,'Status Report'!B:Z,25,0)</f>
        <v>5</v>
      </c>
      <c r="BC1326" s="63">
        <f t="shared" si="319"/>
        <v>20</v>
      </c>
      <c r="BF1326">
        <f>VLOOKUP(L1326,'Status Report'!B:CE,82,0)</f>
        <v>0</v>
      </c>
      <c r="BG1326">
        <f>VLOOKUP(L1326,'Status Report'!B:CF,83,0)</f>
        <v>0</v>
      </c>
      <c r="BH1326">
        <f>VLOOKUP(L1326,'Status Report'!B:CG,84,0)</f>
        <v>0</v>
      </c>
      <c r="BI1326" t="s">
        <v>926</v>
      </c>
      <c r="BJ1326" t="s">
        <v>795</v>
      </c>
      <c r="BM1326" s="67">
        <f t="shared" si="320"/>
        <v>263</v>
      </c>
    </row>
    <row r="1327" spans="1:65" x14ac:dyDescent="0.25">
      <c r="A1327" s="68" t="str">
        <f>VLOOKUP(L1327,'Status Report'!B:CB,79,0)</f>
        <v>Heineken</v>
      </c>
      <c r="C1327">
        <v>20006111</v>
      </c>
      <c r="D1327">
        <v>3097108</v>
      </c>
      <c r="E1327" t="s">
        <v>928</v>
      </c>
      <c r="F1327" t="s">
        <v>929</v>
      </c>
      <c r="G1327" t="str">
        <f>VLOOKUP(D1327,'[2]sold to'!$A:$H,8,0)</f>
        <v>South Africa</v>
      </c>
      <c r="H1327" t="str">
        <f>VLOOKUP(D1327,'[2]sold to'!$A:$I,9,0)</f>
        <v>AMEE</v>
      </c>
      <c r="K1327">
        <v>10</v>
      </c>
      <c r="L1327">
        <v>88026851</v>
      </c>
      <c r="M1327" t="s">
        <v>463</v>
      </c>
      <c r="N1327">
        <v>8</v>
      </c>
      <c r="P1327" t="str">
        <f>VLOOKUP(L1327,'Status Report'!B:AA,26,0)</f>
        <v>China</v>
      </c>
      <c r="Q1327" t="str">
        <f>VLOOKUP(L1327,'Status Report'!B:AB,27,0)</f>
        <v>Bar support</v>
      </c>
      <c r="R1327">
        <f>VLOOKUP(L1327,'Status Report'!B:X,23,0)</f>
        <v>167</v>
      </c>
      <c r="S1327" t="str">
        <f>VLOOKUP(L1327,'Status Report'!B:T,19,0)</f>
        <v>Promocean The Netherlands BV</v>
      </c>
      <c r="T1327" s="62">
        <f>VLOOKUP(L1327,'Status Report'!B:E,4,0)</f>
        <v>3</v>
      </c>
      <c r="U1327" s="19">
        <f>_xlfn.IFS(AI1327="Den Bosch",VLOOKUP(L1327,'Status Report'!B:AM,35,0),AI1327="Yantian",VLOOKUP(L1327,'Status Report'!B:AM,36,0),AI1327="",IF(H1327="Asia Pacific",VLOOKUP(L1327,'Status Report'!B:AM,36,0),VLOOKUP(L1327,'Status Report'!B:AM,35,0)),AI1327="Direct shipment",IF(H1327="Asia Pacific",VLOOKUP(L1327,'Status Report'!B:AM,36,0),VLOOKUP(L1327,'Status Report'!B:AM,35,0)))</f>
        <v>87</v>
      </c>
      <c r="V1327" s="20">
        <f t="shared" si="307"/>
        <v>696</v>
      </c>
      <c r="W1327" s="19">
        <f>_xlfn.IFS(AI1327="Den Bosch",VLOOKUP(L1327,'Status Report'!B:AM,37,0),AI1327="Yantian",VLOOKUP(L1327,'Status Report'!B:AM,38,0),AI1327="",IF(H1327="Asia Pacific",VLOOKUP(L1327,'Status Report'!B:AM,38,0),VLOOKUP(L1327,'Status Report'!B:AM,37,0)),AI1327="Direct shipment",IF(H1327="Asia Pacific",VLOOKUP(L1327,'Status Report'!B:AM,38,0),VLOOKUP(L1327,'Status Report'!B:AM,37,0)))</f>
        <v>76.679999999999993</v>
      </c>
      <c r="X1327" s="20">
        <f t="shared" si="308"/>
        <v>613.43999999999994</v>
      </c>
      <c r="Y1327" s="20">
        <f>_xlfn.IFS(AI1327="Den Bosch",VLOOKUP(L1327,'Status Report'!B:AO,39,0),AI1327="Yantian",VLOOKUP(L1327,'Status Report'!B:AO,40,0),AI1327="",IF(H1327="Asia Pacific",VLOOKUP(L1327,'Status Report'!B:AO,40,0),VLOOKUP(L1327,'Status Report'!B:AO,39,0)),AI1327="Direct shipment",IF(H1327="Asia Pacific",VLOOKUP(L1327,'Status Report'!B:AO,40,0),VLOOKUP(L1327,'Status Report'!B:AO,39,0)))</f>
        <v>0</v>
      </c>
      <c r="Z1327" s="20">
        <f t="shared" si="309"/>
        <v>0</v>
      </c>
      <c r="AA1327" s="20">
        <f t="shared" si="310"/>
        <v>613.43999999999994</v>
      </c>
      <c r="AB1327" s="21">
        <f>_xlfn.IFS(AI1327="Den Bosch",VLOOKUP(L1327,'Status Report'!B:AM,33,0),AI1327="Yantian",VLOOKUP(L1327,'Status Report'!B:AM,34,0),AI1327="",IF(H1327="Asia Pacific",VLOOKUP(L1327,'Status Report'!B:AM,34,0),VLOOKUP(L1327,'Status Report'!B:AM,33,0)),AI1327="Direct shipment",IF(H1327="Asia Pacific",VLOOKUP(L1327,'Status Report'!B:AM,34,0),VLOOKUP(L1327,'Status Report'!B:AM,33,0)))</f>
        <v>65.527200000000008</v>
      </c>
      <c r="AC1327" s="21">
        <f>VLOOKUP(L1327,'Status Report'!B:CE,82,0)</f>
        <v>0</v>
      </c>
      <c r="AD1327" s="21">
        <f t="shared" si="311"/>
        <v>65.527200000000008</v>
      </c>
      <c r="AE1327" s="63">
        <f>VLOOKUP(L1327,'Status Report'!B:W,20,0)</f>
        <v>49</v>
      </c>
      <c r="AF1327" s="63">
        <f>VLOOKUP(L1327,'Status Report'!B:W,21,0)</f>
        <v>26</v>
      </c>
      <c r="AG1327" s="63">
        <f>VLOOKUP(L1327,'Status Report'!B:W,22,0)</f>
        <v>50</v>
      </c>
      <c r="AH1327" s="22">
        <f t="shared" si="312"/>
        <v>0.50960000000000005</v>
      </c>
      <c r="AI1327" t="s">
        <v>990</v>
      </c>
      <c r="AK1327" s="63">
        <f>IFERROR(VLOOKUP(G1327,ASEAN!A:A,1,0),0)</f>
        <v>0</v>
      </c>
      <c r="AL1327" s="63">
        <f>IFERROR(VLOOKUP(D1327,'[3]customer specs'!$B$1:$D$65536,3,0),0)</f>
        <v>0</v>
      </c>
      <c r="AM1327" s="64">
        <f t="shared" si="313"/>
        <v>82.560000000000059</v>
      </c>
      <c r="AN1327" s="64">
        <f t="shared" si="314"/>
        <v>0</v>
      </c>
      <c r="AO1327" s="63"/>
      <c r="AP1327" s="63"/>
      <c r="AQ1327" s="63" t="str">
        <f t="shared" si="315"/>
        <v>no</v>
      </c>
      <c r="AR1327" s="20">
        <f t="shared" si="316"/>
        <v>524.21760000000006</v>
      </c>
      <c r="AS1327" s="63"/>
      <c r="AT1327" s="23">
        <f t="shared" si="321"/>
        <v>0.12</v>
      </c>
      <c r="AU1327" s="65">
        <f t="shared" si="317"/>
        <v>74.462727272727278</v>
      </c>
      <c r="AV1327" s="65"/>
      <c r="AW1327" s="65">
        <f t="shared" si="318"/>
        <v>595.70181818181823</v>
      </c>
      <c r="AX1327" s="65"/>
      <c r="AY1327" s="63">
        <f>VLOOKUP(L1327,'Status Report'!B:CF,81,0)</f>
        <v>0</v>
      </c>
      <c r="AZ1327" s="63" t="str">
        <f>VLOOKUP(L1327,'Status Report'!B:S,18,0)</f>
        <v>Ellina Smirnova</v>
      </c>
      <c r="BB1327" s="63">
        <f>VLOOKUP(L1327,'Status Report'!B:Z,25,0)</f>
        <v>12</v>
      </c>
      <c r="BC1327" s="63">
        <f t="shared" si="319"/>
        <v>96</v>
      </c>
      <c r="BF1327">
        <f>VLOOKUP(L1327,'Status Report'!B:CE,82,0)</f>
        <v>0</v>
      </c>
      <c r="BG1327">
        <f>VLOOKUP(L1327,'Status Report'!B:CF,83,0)</f>
        <v>0</v>
      </c>
      <c r="BH1327">
        <f>VLOOKUP(L1327,'Status Report'!B:CG,84,0)</f>
        <v>0</v>
      </c>
      <c r="BI1327" t="s">
        <v>926</v>
      </c>
      <c r="BJ1327" t="s">
        <v>795</v>
      </c>
      <c r="BM1327" s="67">
        <f t="shared" si="320"/>
        <v>273</v>
      </c>
    </row>
    <row r="1328" spans="1:65" x14ac:dyDescent="0.25">
      <c r="A1328" s="68" t="str">
        <f>VLOOKUP(L1328,'Status Report'!B:CB,79,0)</f>
        <v>Heineken UCL</v>
      </c>
      <c r="C1328">
        <v>20006110</v>
      </c>
      <c r="D1328">
        <v>3097108</v>
      </c>
      <c r="E1328" t="s">
        <v>928</v>
      </c>
      <c r="F1328" t="s">
        <v>929</v>
      </c>
      <c r="G1328" t="str">
        <f>VLOOKUP(D1328,'[2]sold to'!$A:$H,8,0)</f>
        <v>South Africa</v>
      </c>
      <c r="H1328" t="str">
        <f>VLOOKUP(D1328,'[2]sold to'!$A:$I,9,0)</f>
        <v>AMEE</v>
      </c>
      <c r="K1328">
        <v>90</v>
      </c>
      <c r="L1328">
        <v>88026570</v>
      </c>
      <c r="M1328" t="s">
        <v>382</v>
      </c>
      <c r="N1328">
        <v>4</v>
      </c>
      <c r="P1328" t="str">
        <f>VLOOKUP(L1328,'Status Report'!B:AA,26,0)</f>
        <v>China</v>
      </c>
      <c r="Q1328" t="str">
        <f>VLOOKUP(L1328,'Status Report'!B:AB,27,0)</f>
        <v>Textiles-Clothing</v>
      </c>
      <c r="R1328">
        <f>VLOOKUP(L1328,'Status Report'!B:X,23,0)</f>
        <v>200</v>
      </c>
      <c r="S1328" t="str">
        <f>VLOOKUP(L1328,'Status Report'!B:T,19,0)</f>
        <v>Asian Sourcing Link</v>
      </c>
      <c r="T1328" s="62">
        <f>VLOOKUP(L1328,'Status Report'!B:E,4,0)</f>
        <v>3</v>
      </c>
      <c r="U1328" s="19">
        <f>_xlfn.IFS(AI1328="Den Bosch",VLOOKUP(L1328,'Status Report'!B:AM,35,0),AI1328="Yantian",VLOOKUP(L1328,'Status Report'!B:AM,36,0),AI1328="",IF(H1328="Asia Pacific",VLOOKUP(L1328,'Status Report'!B:AM,36,0),VLOOKUP(L1328,'Status Report'!B:AM,35,0)),AI1328="Direct shipment",IF(H1328="Asia Pacific",VLOOKUP(L1328,'Status Report'!B:AM,36,0),VLOOKUP(L1328,'Status Report'!B:AM,35,0)))</f>
        <v>34.549999999999997</v>
      </c>
      <c r="V1328" s="20">
        <f t="shared" si="307"/>
        <v>138.19999999999999</v>
      </c>
      <c r="W1328" s="19">
        <f>_xlfn.IFS(AI1328="Den Bosch",VLOOKUP(L1328,'Status Report'!B:AM,37,0),AI1328="Yantian",VLOOKUP(L1328,'Status Report'!B:AM,38,0),AI1328="",IF(H1328="Asia Pacific",VLOOKUP(L1328,'Status Report'!B:AM,38,0),VLOOKUP(L1328,'Status Report'!B:AM,37,0)),AI1328="Direct shipment",IF(H1328="Asia Pacific",VLOOKUP(L1328,'Status Report'!B:AM,38,0),VLOOKUP(L1328,'Status Report'!B:AM,37,0)))</f>
        <v>29.5</v>
      </c>
      <c r="X1328" s="20">
        <f t="shared" si="308"/>
        <v>118</v>
      </c>
      <c r="Y1328" s="20">
        <f>_xlfn.IFS(AI1328="Den Bosch",VLOOKUP(L1328,'Status Report'!B:AO,39,0),AI1328="Yantian",VLOOKUP(L1328,'Status Report'!B:AO,40,0),AI1328="",IF(H1328="Asia Pacific",VLOOKUP(L1328,'Status Report'!B:AO,40,0),VLOOKUP(L1328,'Status Report'!B:AO,39,0)),AI1328="Direct shipment",IF(H1328="Asia Pacific",VLOOKUP(L1328,'Status Report'!B:AO,40,0),VLOOKUP(L1328,'Status Report'!B:AO,39,0)))</f>
        <v>0</v>
      </c>
      <c r="Z1328" s="20">
        <f t="shared" si="309"/>
        <v>0</v>
      </c>
      <c r="AA1328" s="20">
        <f t="shared" si="310"/>
        <v>118</v>
      </c>
      <c r="AB1328" s="21">
        <f>_xlfn.IFS(AI1328="Den Bosch",VLOOKUP(L1328,'Status Report'!B:AM,33,0),AI1328="Yantian",VLOOKUP(L1328,'Status Report'!B:AM,34,0),AI1328="",IF(H1328="Asia Pacific",VLOOKUP(L1328,'Status Report'!B:AM,34,0),VLOOKUP(L1328,'Status Report'!B:AM,33,0)),AI1328="Direct shipment",IF(H1328="Asia Pacific",VLOOKUP(L1328,'Status Report'!B:AM,34,0),VLOOKUP(L1328,'Status Report'!B:AM,33,0)))</f>
        <v>25.154999999999998</v>
      </c>
      <c r="AC1328" s="21">
        <f>VLOOKUP(L1328,'Status Report'!B:CE,82,0)</f>
        <v>0</v>
      </c>
      <c r="AD1328" s="21">
        <f t="shared" si="311"/>
        <v>25.154999999999998</v>
      </c>
      <c r="AE1328" s="63">
        <f>VLOOKUP(L1328,'Status Report'!B:W,20,0)</f>
        <v>39</v>
      </c>
      <c r="AF1328" s="63">
        <f>VLOOKUP(L1328,'Status Report'!B:W,21,0)</f>
        <v>33</v>
      </c>
      <c r="AG1328" s="63">
        <f>VLOOKUP(L1328,'Status Report'!B:W,22,0)</f>
        <v>4.5</v>
      </c>
      <c r="AH1328" s="22">
        <f t="shared" si="312"/>
        <v>2.3165999999999999E-2</v>
      </c>
      <c r="AI1328" t="s">
        <v>990</v>
      </c>
      <c r="AK1328" s="63">
        <f>IFERROR(VLOOKUP(G1328,ASEAN!A:A,1,0),0)</f>
        <v>0</v>
      </c>
      <c r="AL1328" s="63">
        <f>IFERROR(VLOOKUP(D1328,'[3]customer specs'!$B$1:$D$65536,3,0),0)</f>
        <v>0</v>
      </c>
      <c r="AM1328" s="64">
        <f t="shared" si="313"/>
        <v>20.199999999999989</v>
      </c>
      <c r="AN1328" s="64">
        <f t="shared" si="314"/>
        <v>0</v>
      </c>
      <c r="AO1328" s="63"/>
      <c r="AP1328" s="63"/>
      <c r="AQ1328" s="63" t="str">
        <f t="shared" si="315"/>
        <v>no</v>
      </c>
      <c r="AR1328" s="20">
        <f t="shared" si="316"/>
        <v>100.61999999999999</v>
      </c>
      <c r="AS1328" s="63"/>
      <c r="AT1328" s="23">
        <f t="shared" si="321"/>
        <v>0.12</v>
      </c>
      <c r="AU1328" s="65">
        <f t="shared" si="317"/>
        <v>28.58522727272727</v>
      </c>
      <c r="AV1328" s="65"/>
      <c r="AW1328" s="65">
        <f t="shared" si="318"/>
        <v>114.34090909090908</v>
      </c>
      <c r="AX1328" s="65"/>
      <c r="AY1328" s="63">
        <f>VLOOKUP(L1328,'Status Report'!B:CF,81,0)</f>
        <v>0</v>
      </c>
      <c r="AZ1328" s="63" t="str">
        <f>VLOOKUP(L1328,'Status Report'!B:S,18,0)</f>
        <v>Ellina Smirnova</v>
      </c>
      <c r="BB1328" s="63">
        <f>VLOOKUP(L1328,'Status Report'!B:Z,25,0)</f>
        <v>5</v>
      </c>
      <c r="BC1328" s="63">
        <f t="shared" si="319"/>
        <v>20</v>
      </c>
      <c r="BF1328">
        <f>VLOOKUP(L1328,'Status Report'!B:CE,82,0)</f>
        <v>0</v>
      </c>
      <c r="BG1328">
        <f>VLOOKUP(L1328,'Status Report'!B:CF,83,0)</f>
        <v>0</v>
      </c>
      <c r="BH1328">
        <f>VLOOKUP(L1328,'Status Report'!B:CG,84,0)</f>
        <v>0</v>
      </c>
      <c r="BI1328" t="s">
        <v>926</v>
      </c>
      <c r="BJ1328" t="s">
        <v>795</v>
      </c>
      <c r="BM1328" s="67">
        <f t="shared" si="320"/>
        <v>32</v>
      </c>
    </row>
    <row r="1329" spans="1:65" x14ac:dyDescent="0.25">
      <c r="A1329" s="68" t="str">
        <f>VLOOKUP(L1329,'Status Report'!B:CB,79,0)</f>
        <v>Heineken</v>
      </c>
      <c r="C1329">
        <v>20006111</v>
      </c>
      <c r="D1329">
        <v>3097108</v>
      </c>
      <c r="E1329" t="s">
        <v>928</v>
      </c>
      <c r="F1329" t="s">
        <v>929</v>
      </c>
      <c r="G1329" t="str">
        <f>VLOOKUP(D1329,'[2]sold to'!$A:$H,8,0)</f>
        <v>South Africa</v>
      </c>
      <c r="H1329" t="str">
        <f>VLOOKUP(D1329,'[2]sold to'!$A:$I,9,0)</f>
        <v>AMEE</v>
      </c>
      <c r="K1329">
        <v>20</v>
      </c>
      <c r="L1329">
        <v>88027032</v>
      </c>
      <c r="M1329" t="s">
        <v>490</v>
      </c>
      <c r="N1329">
        <v>10</v>
      </c>
      <c r="P1329" t="str">
        <f>VLOOKUP(L1329,'Status Report'!B:AA,26,0)</f>
        <v>China</v>
      </c>
      <c r="Q1329" t="str">
        <f>VLOOKUP(L1329,'Status Report'!B:AB,27,0)</f>
        <v>Textiles-Clothing</v>
      </c>
      <c r="R1329">
        <f>VLOOKUP(L1329,'Status Report'!B:X,23,0)</f>
        <v>100</v>
      </c>
      <c r="S1329" t="str">
        <f>VLOOKUP(L1329,'Status Report'!B:T,19,0)</f>
        <v>Asian Sourcing Link</v>
      </c>
      <c r="T1329" s="62">
        <f>VLOOKUP(L1329,'Status Report'!B:E,4,0)</f>
        <v>3</v>
      </c>
      <c r="U1329" s="19">
        <f>_xlfn.IFS(AI1329="Den Bosch",VLOOKUP(L1329,'Status Report'!B:AM,35,0),AI1329="Yantian",VLOOKUP(L1329,'Status Report'!B:AM,36,0),AI1329="",IF(H1329="Asia Pacific",VLOOKUP(L1329,'Status Report'!B:AM,36,0),VLOOKUP(L1329,'Status Report'!B:AM,35,0)),AI1329="Direct shipment",IF(H1329="Asia Pacific",VLOOKUP(L1329,'Status Report'!B:AM,36,0),VLOOKUP(L1329,'Status Report'!B:AM,35,0)))</f>
        <v>52.300000000000004</v>
      </c>
      <c r="V1329" s="20">
        <f t="shared" si="307"/>
        <v>523</v>
      </c>
      <c r="W1329" s="19">
        <f>_xlfn.IFS(AI1329="Den Bosch",VLOOKUP(L1329,'Status Report'!B:AM,37,0),AI1329="Yantian",VLOOKUP(L1329,'Status Report'!B:AM,38,0),AI1329="",IF(H1329="Asia Pacific",VLOOKUP(L1329,'Status Report'!B:AM,38,0),VLOOKUP(L1329,'Status Report'!B:AM,37,0)),AI1329="Direct shipment",IF(H1329="Asia Pacific",VLOOKUP(L1329,'Status Report'!B:AM,38,0),VLOOKUP(L1329,'Status Report'!B:AM,37,0)))</f>
        <v>52.300000000000004</v>
      </c>
      <c r="X1329" s="20">
        <f t="shared" si="308"/>
        <v>523</v>
      </c>
      <c r="Y1329" s="20">
        <f>_xlfn.IFS(AI1329="Den Bosch",VLOOKUP(L1329,'Status Report'!B:AO,39,0),AI1329="Yantian",VLOOKUP(L1329,'Status Report'!B:AO,40,0),AI1329="",IF(H1329="Asia Pacific",VLOOKUP(L1329,'Status Report'!B:AO,40,0),VLOOKUP(L1329,'Status Report'!B:AO,39,0)),AI1329="Direct shipment",IF(H1329="Asia Pacific",VLOOKUP(L1329,'Status Report'!B:AO,40,0),VLOOKUP(L1329,'Status Report'!B:AO,39,0)))</f>
        <v>0</v>
      </c>
      <c r="Z1329" s="20">
        <f t="shared" si="309"/>
        <v>0</v>
      </c>
      <c r="AA1329" s="20">
        <f t="shared" si="310"/>
        <v>523</v>
      </c>
      <c r="AB1329" s="21">
        <f>_xlfn.IFS(AI1329="Den Bosch",VLOOKUP(L1329,'Status Report'!B:AM,33,0),AI1329="Yantian",VLOOKUP(L1329,'Status Report'!B:AM,34,0),AI1329="",IF(H1329="Asia Pacific",VLOOKUP(L1329,'Status Report'!B:AM,34,0),VLOOKUP(L1329,'Status Report'!B:AM,33,0)),AI1329="Direct shipment",IF(H1329="Asia Pacific",VLOOKUP(L1329,'Status Report'!B:AM,34,0),VLOOKUP(L1329,'Status Report'!B:AM,33,0)))</f>
        <v>38.024999999999999</v>
      </c>
      <c r="AC1329" s="21">
        <f>VLOOKUP(L1329,'Status Report'!B:CE,82,0)</f>
        <v>0</v>
      </c>
      <c r="AD1329" s="21">
        <f t="shared" si="311"/>
        <v>38.024999999999999</v>
      </c>
      <c r="AE1329" s="63">
        <f>VLOOKUP(L1329,'Status Report'!B:W,20,0)</f>
        <v>23</v>
      </c>
      <c r="AF1329" s="63">
        <f>VLOOKUP(L1329,'Status Report'!B:W,21,0)</f>
        <v>17</v>
      </c>
      <c r="AG1329" s="63">
        <f>VLOOKUP(L1329,'Status Report'!B:W,22,0)</f>
        <v>28.8</v>
      </c>
      <c r="AH1329" s="22">
        <f t="shared" si="312"/>
        <v>0.11260800000000001</v>
      </c>
      <c r="AI1329" t="s">
        <v>990</v>
      </c>
      <c r="AK1329" s="63">
        <f>IFERROR(VLOOKUP(G1329,ASEAN!A:A,1,0),0)</f>
        <v>0</v>
      </c>
      <c r="AL1329" s="63">
        <f>IFERROR(VLOOKUP(D1329,'[3]customer specs'!$B$1:$D$65536,3,0),0)</f>
        <v>0</v>
      </c>
      <c r="AM1329" s="64">
        <f t="shared" si="313"/>
        <v>0</v>
      </c>
      <c r="AN1329" s="64">
        <f t="shared" si="314"/>
        <v>0</v>
      </c>
      <c r="AO1329" s="63"/>
      <c r="AP1329" s="63"/>
      <c r="AQ1329" s="63" t="str">
        <f t="shared" si="315"/>
        <v>no</v>
      </c>
      <c r="AR1329" s="20">
        <f t="shared" si="316"/>
        <v>380.25</v>
      </c>
      <c r="AS1329" s="63"/>
      <c r="AT1329" s="23">
        <f t="shared" si="321"/>
        <v>0.12</v>
      </c>
      <c r="AU1329" s="65">
        <f t="shared" si="317"/>
        <v>43.210227272727273</v>
      </c>
      <c r="AV1329" s="65"/>
      <c r="AW1329" s="65">
        <f t="shared" si="318"/>
        <v>432.10227272727275</v>
      </c>
      <c r="AX1329" s="65"/>
      <c r="AY1329" s="63">
        <f>VLOOKUP(L1329,'Status Report'!B:CF,81,0)</f>
        <v>0</v>
      </c>
      <c r="AZ1329" s="63" t="str">
        <f>VLOOKUP(L1329,'Status Report'!B:S,18,0)</f>
        <v>Ellina Smirnova</v>
      </c>
      <c r="BB1329" s="63">
        <f>VLOOKUP(L1329,'Status Report'!B:Z,25,0)</f>
        <v>10</v>
      </c>
      <c r="BC1329" s="63">
        <f t="shared" si="319"/>
        <v>100</v>
      </c>
      <c r="BF1329">
        <f>VLOOKUP(L1329,'Status Report'!B:CE,82,0)</f>
        <v>0</v>
      </c>
      <c r="BG1329">
        <f>VLOOKUP(L1329,'Status Report'!B:CF,83,0)</f>
        <v>0</v>
      </c>
      <c r="BH1329">
        <f>VLOOKUP(L1329,'Status Report'!B:CG,84,0)</f>
        <v>0</v>
      </c>
      <c r="BI1329" t="s">
        <v>926</v>
      </c>
      <c r="BJ1329" t="s">
        <v>795</v>
      </c>
      <c r="BM1329" s="67">
        <f t="shared" si="320"/>
        <v>216</v>
      </c>
    </row>
    <row r="1330" spans="1:65" x14ac:dyDescent="0.25">
      <c r="A1330" s="68" t="str">
        <f>VLOOKUP(L1330,'Status Report'!B:CB,79,0)</f>
        <v>Heineken</v>
      </c>
      <c r="C1330">
        <v>20006111</v>
      </c>
      <c r="D1330">
        <v>3097108</v>
      </c>
      <c r="E1330" t="s">
        <v>928</v>
      </c>
      <c r="F1330" t="s">
        <v>929</v>
      </c>
      <c r="G1330" t="str">
        <f>VLOOKUP(D1330,'[2]sold to'!$A:$H,8,0)</f>
        <v>South Africa</v>
      </c>
      <c r="H1330" t="str">
        <f>VLOOKUP(D1330,'[2]sold to'!$A:$I,9,0)</f>
        <v>AMEE</v>
      </c>
      <c r="K1330">
        <v>30</v>
      </c>
      <c r="L1330">
        <v>88026625</v>
      </c>
      <c r="M1330" t="s">
        <v>411</v>
      </c>
      <c r="N1330">
        <v>5</v>
      </c>
      <c r="P1330" t="str">
        <f>VLOOKUP(L1330,'Status Report'!B:AA,26,0)</f>
        <v>China</v>
      </c>
      <c r="Q1330" t="str">
        <f>VLOOKUP(L1330,'Status Report'!B:AB,27,0)</f>
        <v>Textiles-Clothing</v>
      </c>
      <c r="R1330">
        <f>VLOOKUP(L1330,'Status Report'!B:X,23,0)</f>
        <v>100</v>
      </c>
      <c r="S1330" t="str">
        <f>VLOOKUP(L1330,'Status Report'!B:T,19,0)</f>
        <v>Promocean The Netherlands BV</v>
      </c>
      <c r="T1330" s="62">
        <f>VLOOKUP(L1330,'Status Report'!B:E,4,0)</f>
        <v>3</v>
      </c>
      <c r="U1330" s="19">
        <f>_xlfn.IFS(AI1330="Den Bosch",VLOOKUP(L1330,'Status Report'!B:AM,35,0),AI1330="Yantian",VLOOKUP(L1330,'Status Report'!B:AM,36,0),AI1330="",IF(H1330="Asia Pacific",VLOOKUP(L1330,'Status Report'!B:AM,36,0),VLOOKUP(L1330,'Status Report'!B:AM,35,0)),AI1330="Direct shipment",IF(H1330="Asia Pacific",VLOOKUP(L1330,'Status Report'!B:AM,36,0),VLOOKUP(L1330,'Status Report'!B:AM,35,0)))</f>
        <v>73.7</v>
      </c>
      <c r="V1330" s="20">
        <f t="shared" si="307"/>
        <v>368.5</v>
      </c>
      <c r="W1330" s="19">
        <f>_xlfn.IFS(AI1330="Den Bosch",VLOOKUP(L1330,'Status Report'!B:AM,37,0),AI1330="Yantian",VLOOKUP(L1330,'Status Report'!B:AM,38,0),AI1330="",IF(H1330="Asia Pacific",VLOOKUP(L1330,'Status Report'!B:AM,38,0),VLOOKUP(L1330,'Status Report'!B:AM,37,0)),AI1330="Direct shipment",IF(H1330="Asia Pacific",VLOOKUP(L1330,'Status Report'!B:AM,38,0),VLOOKUP(L1330,'Status Report'!B:AM,37,0)))</f>
        <v>73.7</v>
      </c>
      <c r="X1330" s="20">
        <f t="shared" si="308"/>
        <v>368.5</v>
      </c>
      <c r="Y1330" s="20">
        <f>_xlfn.IFS(AI1330="Den Bosch",VLOOKUP(L1330,'Status Report'!B:AO,39,0),AI1330="Yantian",VLOOKUP(L1330,'Status Report'!B:AO,40,0),AI1330="",IF(H1330="Asia Pacific",VLOOKUP(L1330,'Status Report'!B:AO,40,0),VLOOKUP(L1330,'Status Report'!B:AO,39,0)),AI1330="Direct shipment",IF(H1330="Asia Pacific",VLOOKUP(L1330,'Status Report'!B:AO,40,0),VLOOKUP(L1330,'Status Report'!B:AO,39,0)))</f>
        <v>0</v>
      </c>
      <c r="Z1330" s="20">
        <f t="shared" si="309"/>
        <v>0</v>
      </c>
      <c r="AA1330" s="20">
        <f t="shared" si="310"/>
        <v>368.5</v>
      </c>
      <c r="AB1330" s="21">
        <f>_xlfn.IFS(AI1330="Den Bosch",VLOOKUP(L1330,'Status Report'!B:AM,33,0),AI1330="Yantian",VLOOKUP(L1330,'Status Report'!B:AM,34,0),AI1330="",IF(H1330="Asia Pacific",VLOOKUP(L1330,'Status Report'!B:AM,34,0),VLOOKUP(L1330,'Status Report'!B:AM,33,0)),AI1330="Direct shipment",IF(H1330="Asia Pacific",VLOOKUP(L1330,'Status Report'!B:AM,34,0),VLOOKUP(L1330,'Status Report'!B:AM,33,0)))</f>
        <v>64.326599999999999</v>
      </c>
      <c r="AC1330" s="21">
        <f>VLOOKUP(L1330,'Status Report'!B:CE,82,0)</f>
        <v>0</v>
      </c>
      <c r="AD1330" s="21">
        <f t="shared" si="311"/>
        <v>64.326599999999999</v>
      </c>
      <c r="AE1330" s="63">
        <f>VLOOKUP(L1330,'Status Report'!B:W,20,0)</f>
        <v>20</v>
      </c>
      <c r="AF1330" s="63">
        <f>VLOOKUP(L1330,'Status Report'!B:W,21,0)</f>
        <v>20</v>
      </c>
      <c r="AG1330" s="63">
        <f>VLOOKUP(L1330,'Status Report'!B:W,22,0)</f>
        <v>10</v>
      </c>
      <c r="AH1330" s="22">
        <f t="shared" si="312"/>
        <v>0.02</v>
      </c>
      <c r="AI1330" t="s">
        <v>990</v>
      </c>
      <c r="AK1330" s="63">
        <f>IFERROR(VLOOKUP(G1330,ASEAN!A:A,1,0),0)</f>
        <v>0</v>
      </c>
      <c r="AL1330" s="63">
        <f>IFERROR(VLOOKUP(D1330,'[3]customer specs'!$B$1:$D$65536,3,0),0)</f>
        <v>0</v>
      </c>
      <c r="AM1330" s="64">
        <f t="shared" si="313"/>
        <v>0</v>
      </c>
      <c r="AN1330" s="64">
        <f t="shared" si="314"/>
        <v>0</v>
      </c>
      <c r="AO1330" s="63"/>
      <c r="AP1330" s="63"/>
      <c r="AQ1330" s="63" t="str">
        <f t="shared" si="315"/>
        <v>no</v>
      </c>
      <c r="AR1330" s="20">
        <f t="shared" si="316"/>
        <v>321.63299999999998</v>
      </c>
      <c r="AS1330" s="63"/>
      <c r="AT1330" s="23">
        <f t="shared" si="321"/>
        <v>0.12</v>
      </c>
      <c r="AU1330" s="65">
        <f t="shared" si="317"/>
        <v>73.098409090909087</v>
      </c>
      <c r="AV1330" s="65"/>
      <c r="AW1330" s="65">
        <f t="shared" si="318"/>
        <v>365.4920454545454</v>
      </c>
      <c r="AX1330" s="65"/>
      <c r="AY1330" s="63">
        <f>VLOOKUP(L1330,'Status Report'!B:CF,81,0)</f>
        <v>0</v>
      </c>
      <c r="AZ1330" s="63" t="str">
        <f>VLOOKUP(L1330,'Status Report'!B:S,18,0)</f>
        <v>Ellina Smirnova</v>
      </c>
      <c r="BB1330" s="63">
        <f>VLOOKUP(L1330,'Status Report'!B:Z,25,0)</f>
        <v>10</v>
      </c>
      <c r="BC1330" s="63">
        <f t="shared" si="319"/>
        <v>50</v>
      </c>
      <c r="BF1330">
        <f>VLOOKUP(L1330,'Status Report'!B:CE,82,0)</f>
        <v>0</v>
      </c>
      <c r="BG1330">
        <f>VLOOKUP(L1330,'Status Report'!B:CF,83,0)</f>
        <v>0</v>
      </c>
      <c r="BH1330">
        <f>VLOOKUP(L1330,'Status Report'!B:CG,84,0)</f>
        <v>0</v>
      </c>
      <c r="BI1330" t="s">
        <v>926</v>
      </c>
      <c r="BJ1330" t="s">
        <v>795</v>
      </c>
      <c r="BM1330" s="67">
        <f t="shared" si="320"/>
        <v>144</v>
      </c>
    </row>
    <row r="1331" spans="1:65" x14ac:dyDescent="0.25">
      <c r="A1331" s="68" t="str">
        <f>VLOOKUP(L1331,'Status Report'!B:CB,79,0)</f>
        <v>Heineken</v>
      </c>
      <c r="C1331">
        <v>20006111</v>
      </c>
      <c r="D1331">
        <v>3097108</v>
      </c>
      <c r="E1331" t="s">
        <v>928</v>
      </c>
      <c r="F1331" t="s">
        <v>929</v>
      </c>
      <c r="G1331" t="str">
        <f>VLOOKUP(D1331,'[2]sold to'!$A:$H,8,0)</f>
        <v>South Africa</v>
      </c>
      <c r="H1331" t="str">
        <f>VLOOKUP(D1331,'[2]sold to'!$A:$I,9,0)</f>
        <v>AMEE</v>
      </c>
      <c r="K1331">
        <v>40</v>
      </c>
      <c r="L1331">
        <v>88026829</v>
      </c>
      <c r="M1331" t="s">
        <v>156</v>
      </c>
      <c r="N1331">
        <v>30</v>
      </c>
      <c r="P1331" t="str">
        <f>VLOOKUP(L1331,'Status Report'!B:AA,26,0)</f>
        <v>China</v>
      </c>
      <c r="Q1331" t="str">
        <f>VLOOKUP(L1331,'Status Report'!B:AB,27,0)</f>
        <v>Indoor signs</v>
      </c>
      <c r="R1331">
        <f>VLOOKUP(L1331,'Status Report'!B:X,23,0)</f>
        <v>500</v>
      </c>
      <c r="S1331" t="str">
        <f>VLOOKUP(L1331,'Status Report'!B:T,19,0)</f>
        <v>Brands On</v>
      </c>
      <c r="T1331" s="62">
        <f>VLOOKUP(L1331,'Status Report'!B:E,4,0)</f>
        <v>3</v>
      </c>
      <c r="U1331" s="19">
        <f>_xlfn.IFS(AI1331="Den Bosch",VLOOKUP(L1331,'Status Report'!B:AM,35,0),AI1331="Yantian",VLOOKUP(L1331,'Status Report'!B:AM,36,0),AI1331="",IF(H1331="Asia Pacific",VLOOKUP(L1331,'Status Report'!B:AM,36,0),VLOOKUP(L1331,'Status Report'!B:AM,35,0)),AI1331="Direct shipment",IF(H1331="Asia Pacific",VLOOKUP(L1331,'Status Report'!B:AM,36,0),VLOOKUP(L1331,'Status Report'!B:AM,35,0)))</f>
        <v>43.64</v>
      </c>
      <c r="V1331" s="20">
        <f t="shared" si="307"/>
        <v>1309.2</v>
      </c>
      <c r="W1331" s="19">
        <f>_xlfn.IFS(AI1331="Den Bosch",VLOOKUP(L1331,'Status Report'!B:AM,37,0),AI1331="Yantian",VLOOKUP(L1331,'Status Report'!B:AM,38,0),AI1331="",IF(H1331="Asia Pacific",VLOOKUP(L1331,'Status Report'!B:AM,38,0),VLOOKUP(L1331,'Status Report'!B:AM,37,0)),AI1331="Direct shipment",IF(H1331="Asia Pacific",VLOOKUP(L1331,'Status Report'!B:AM,38,0),VLOOKUP(L1331,'Status Report'!B:AM,37,0)))</f>
        <v>43.64</v>
      </c>
      <c r="X1331" s="20">
        <f t="shared" si="308"/>
        <v>1309.2</v>
      </c>
      <c r="Y1331" s="20">
        <f>_xlfn.IFS(AI1331="Den Bosch",VLOOKUP(L1331,'Status Report'!B:AO,39,0),AI1331="Yantian",VLOOKUP(L1331,'Status Report'!B:AO,40,0),AI1331="",IF(H1331="Asia Pacific",VLOOKUP(L1331,'Status Report'!B:AO,40,0),VLOOKUP(L1331,'Status Report'!B:AO,39,0)),AI1331="Direct shipment",IF(H1331="Asia Pacific",VLOOKUP(L1331,'Status Report'!B:AO,40,0),VLOOKUP(L1331,'Status Report'!B:AO,39,0)))</f>
        <v>0</v>
      </c>
      <c r="Z1331" s="20">
        <f t="shared" si="309"/>
        <v>0</v>
      </c>
      <c r="AA1331" s="20">
        <f t="shared" si="310"/>
        <v>1309.2</v>
      </c>
      <c r="AB1331" s="21">
        <f>_xlfn.IFS(AI1331="Den Bosch",VLOOKUP(L1331,'Status Report'!B:AM,33,0),AI1331="Yantian",VLOOKUP(L1331,'Status Report'!B:AM,34,0),AI1331="",IF(H1331="Asia Pacific",VLOOKUP(L1331,'Status Report'!B:AM,34,0),VLOOKUP(L1331,'Status Report'!B:AM,33,0)),AI1331="Direct shipment",IF(H1331="Asia Pacific",VLOOKUP(L1331,'Status Report'!B:AM,34,0),VLOOKUP(L1331,'Status Report'!B:AM,33,0)))</f>
        <v>38.4</v>
      </c>
      <c r="AC1331" s="21">
        <f>VLOOKUP(L1331,'Status Report'!B:CE,82,0)</f>
        <v>0</v>
      </c>
      <c r="AD1331" s="21">
        <f t="shared" si="311"/>
        <v>38.4</v>
      </c>
      <c r="AE1331" s="63">
        <f>VLOOKUP(L1331,'Status Report'!B:W,20,0)</f>
        <v>46</v>
      </c>
      <c r="AF1331" s="63">
        <f>VLOOKUP(L1331,'Status Report'!B:W,21,0)</f>
        <v>26</v>
      </c>
      <c r="AG1331" s="63">
        <f>VLOOKUP(L1331,'Status Report'!B:W,22,0)</f>
        <v>12</v>
      </c>
      <c r="AH1331" s="22">
        <f t="shared" si="312"/>
        <v>0.43056</v>
      </c>
      <c r="AI1331" t="s">
        <v>990</v>
      </c>
      <c r="AK1331" s="63">
        <f>IFERROR(VLOOKUP(G1331,ASEAN!A:A,1,0),0)</f>
        <v>0</v>
      </c>
      <c r="AL1331" s="63">
        <f>IFERROR(VLOOKUP(D1331,'[3]customer specs'!$B$1:$D$65536,3,0),0)</f>
        <v>0</v>
      </c>
      <c r="AM1331" s="64">
        <f t="shared" si="313"/>
        <v>0</v>
      </c>
      <c r="AN1331" s="64">
        <f t="shared" si="314"/>
        <v>0</v>
      </c>
      <c r="AO1331" s="63"/>
      <c r="AP1331" s="63"/>
      <c r="AQ1331" s="63" t="str">
        <f t="shared" si="315"/>
        <v>no</v>
      </c>
      <c r="AR1331" s="20">
        <f t="shared" si="316"/>
        <v>1152</v>
      </c>
      <c r="AS1331" s="63"/>
      <c r="AT1331" s="23">
        <f t="shared" si="321"/>
        <v>0.12</v>
      </c>
      <c r="AU1331" s="65">
        <f t="shared" si="317"/>
        <v>43.636363636363633</v>
      </c>
      <c r="AV1331" s="65"/>
      <c r="AW1331" s="65">
        <f t="shared" si="318"/>
        <v>1309.090909090909</v>
      </c>
      <c r="AX1331" s="65"/>
      <c r="AY1331" s="63">
        <f>VLOOKUP(L1331,'Status Report'!B:CF,81,0)</f>
        <v>0</v>
      </c>
      <c r="AZ1331" s="63" t="str">
        <f>VLOOKUP(L1331,'Status Report'!B:S,18,0)</f>
        <v>Ludmilla Zarybnicka</v>
      </c>
      <c r="BB1331" s="63">
        <f>VLOOKUP(L1331,'Status Report'!B:Z,25,0)</f>
        <v>1</v>
      </c>
      <c r="BC1331" s="63">
        <f t="shared" si="319"/>
        <v>30</v>
      </c>
      <c r="BF1331">
        <f>VLOOKUP(L1331,'Status Report'!B:CE,82,0)</f>
        <v>0</v>
      </c>
      <c r="BG1331">
        <f>VLOOKUP(L1331,'Status Report'!B:CF,83,0)</f>
        <v>0</v>
      </c>
      <c r="BH1331">
        <f>VLOOKUP(L1331,'Status Report'!B:CG,84,0)</f>
        <v>0</v>
      </c>
      <c r="BI1331" t="s">
        <v>926</v>
      </c>
      <c r="BJ1331" t="s">
        <v>795</v>
      </c>
      <c r="BM1331" s="67">
        <f t="shared" si="320"/>
        <v>242</v>
      </c>
    </row>
    <row r="1332" spans="1:65" x14ac:dyDescent="0.25">
      <c r="A1332" s="68" t="str">
        <f>VLOOKUP(L1332,'Status Report'!B:CB,79,0)</f>
        <v>Heineken</v>
      </c>
      <c r="C1332">
        <v>20006112</v>
      </c>
      <c r="D1332">
        <v>3097108</v>
      </c>
      <c r="E1332" t="s">
        <v>928</v>
      </c>
      <c r="F1332" t="s">
        <v>929</v>
      </c>
      <c r="G1332" t="str">
        <f>VLOOKUP(D1332,'[2]sold to'!$A:$H,8,0)</f>
        <v>South Africa</v>
      </c>
      <c r="H1332" t="str">
        <f>VLOOKUP(D1332,'[2]sold to'!$A:$I,9,0)</f>
        <v>AMEE</v>
      </c>
      <c r="K1332">
        <v>30</v>
      </c>
      <c r="L1332">
        <v>88026129</v>
      </c>
      <c r="M1332" t="s">
        <v>850</v>
      </c>
      <c r="N1332">
        <v>2</v>
      </c>
      <c r="P1332" t="str">
        <f>VLOOKUP(L1332,'Status Report'!B:AA,26,0)</f>
        <v>China</v>
      </c>
      <c r="Q1332" t="str">
        <f>VLOOKUP(L1332,'Status Report'!B:AB,27,0)</f>
        <v>Premiums</v>
      </c>
      <c r="R1332">
        <f>VLOOKUP(L1332,'Status Report'!B:X,23,0)</f>
        <v>100</v>
      </c>
      <c r="S1332" t="str">
        <f>VLOOKUP(L1332,'Status Report'!B:T,19,0)</f>
        <v>Promocean The Netherlands BV</v>
      </c>
      <c r="T1332" s="62">
        <f>VLOOKUP(L1332,'Status Report'!B:E,4,0)</f>
        <v>1</v>
      </c>
      <c r="U1332" s="19">
        <f>_xlfn.IFS(AI1332="Den Bosch",VLOOKUP(L1332,'Status Report'!B:AM,35,0),AI1332="Yantian",VLOOKUP(L1332,'Status Report'!B:AM,36,0),AI1332="",IF(H1332="Asia Pacific",VLOOKUP(L1332,'Status Report'!B:AM,36,0),VLOOKUP(L1332,'Status Report'!B:AM,35,0)),AI1332="Direct shipment",IF(H1332="Asia Pacific",VLOOKUP(L1332,'Status Report'!B:AM,36,0),VLOOKUP(L1332,'Status Report'!B:AM,35,0)))</f>
        <v>138.75</v>
      </c>
      <c r="V1332" s="20">
        <f t="shared" si="307"/>
        <v>277.5</v>
      </c>
      <c r="W1332" s="19">
        <f>_xlfn.IFS(AI1332="Den Bosch",VLOOKUP(L1332,'Status Report'!B:AM,37,0),AI1332="Yantian",VLOOKUP(L1332,'Status Report'!B:AM,38,0),AI1332="",IF(H1332="Asia Pacific",VLOOKUP(L1332,'Status Report'!B:AM,38,0),VLOOKUP(L1332,'Status Report'!B:AM,37,0)),AI1332="Direct shipment",IF(H1332="Asia Pacific",VLOOKUP(L1332,'Status Report'!B:AM,38,0),VLOOKUP(L1332,'Status Report'!B:AM,37,0)))</f>
        <v>138.75</v>
      </c>
      <c r="X1332" s="20">
        <f t="shared" si="308"/>
        <v>277.5</v>
      </c>
      <c r="Y1332" s="20">
        <f>_xlfn.IFS(AI1332="Den Bosch",VLOOKUP(L1332,'Status Report'!B:AO,39,0),AI1332="Yantian",VLOOKUP(L1332,'Status Report'!B:AO,40,0),AI1332="",IF(H1332="Asia Pacific",VLOOKUP(L1332,'Status Report'!B:AO,40,0),VLOOKUP(L1332,'Status Report'!B:AO,39,0)),AI1332="Direct shipment",IF(H1332="Asia Pacific",VLOOKUP(L1332,'Status Report'!B:AO,40,0),VLOOKUP(L1332,'Status Report'!B:AO,39,0)))</f>
        <v>0</v>
      </c>
      <c r="Z1332" s="20">
        <f t="shared" si="309"/>
        <v>0</v>
      </c>
      <c r="AA1332" s="20">
        <f t="shared" si="310"/>
        <v>277.5</v>
      </c>
      <c r="AB1332" s="21">
        <f>_xlfn.IFS(AI1332="Den Bosch",VLOOKUP(L1332,'Status Report'!B:AM,33,0),AI1332="Yantian",VLOOKUP(L1332,'Status Report'!B:AM,34,0),AI1332="",IF(H1332="Asia Pacific",VLOOKUP(L1332,'Status Report'!B:AM,34,0),VLOOKUP(L1332,'Status Report'!B:AM,33,0)),AI1332="Direct shipment",IF(H1332="Asia Pacific",VLOOKUP(L1332,'Status Report'!B:AM,34,0),VLOOKUP(L1332,'Status Report'!B:AM,33,0)))</f>
        <v>119.99205714285715</v>
      </c>
      <c r="AC1332" s="21">
        <f>VLOOKUP(L1332,'Status Report'!B:CE,82,0)</f>
        <v>0</v>
      </c>
      <c r="AD1332" s="21">
        <f t="shared" si="311"/>
        <v>119.99205714285715</v>
      </c>
      <c r="AE1332" s="63">
        <f>VLOOKUP(L1332,'Status Report'!B:W,20,0)</f>
        <v>38.5</v>
      </c>
      <c r="AF1332" s="63">
        <f>VLOOKUP(L1332,'Status Report'!B:W,21,0)</f>
        <v>12.5</v>
      </c>
      <c r="AG1332" s="63">
        <f>VLOOKUP(L1332,'Status Report'!B:W,22,0)</f>
        <v>8</v>
      </c>
      <c r="AH1332" s="22">
        <f t="shared" si="312"/>
        <v>7.7000000000000002E-3</v>
      </c>
      <c r="AK1332" s="63">
        <f>IFERROR(VLOOKUP(G1332,ASEAN!A:A,1,0),0)</f>
        <v>0</v>
      </c>
      <c r="AL1332" s="63">
        <f>IFERROR(VLOOKUP(D1332,'[3]customer specs'!$B$1:$D$65536,3,0),0)</f>
        <v>0</v>
      </c>
      <c r="AM1332" s="64">
        <f t="shared" si="313"/>
        <v>0</v>
      </c>
      <c r="AN1332" s="64">
        <f t="shared" si="314"/>
        <v>0</v>
      </c>
      <c r="AO1332" s="63"/>
      <c r="AP1332" s="63"/>
      <c r="AQ1332" s="63" t="str">
        <f t="shared" si="315"/>
        <v>no</v>
      </c>
      <c r="AR1332" s="20">
        <f t="shared" si="316"/>
        <v>239.9841142857143</v>
      </c>
      <c r="AS1332" s="63"/>
      <c r="AT1332" s="23">
        <f t="shared" si="321"/>
        <v>0.12</v>
      </c>
      <c r="AU1332" s="65">
        <f t="shared" si="317"/>
        <v>136.3546103896104</v>
      </c>
      <c r="AV1332" s="65"/>
      <c r="AW1332" s="65">
        <f t="shared" si="318"/>
        <v>272.7092207792208</v>
      </c>
      <c r="AX1332" s="65"/>
      <c r="AY1332" s="63">
        <f>VLOOKUP(L1332,'Status Report'!B:CF,81,0)</f>
        <v>0</v>
      </c>
      <c r="AZ1332" s="63" t="str">
        <f>VLOOKUP(L1332,'Status Report'!B:S,18,0)</f>
        <v>Ellina Smirnova</v>
      </c>
      <c r="BB1332" s="63">
        <f>VLOOKUP(L1332,'Status Report'!B:Z,25,0)</f>
        <v>25</v>
      </c>
      <c r="BC1332" s="63">
        <f t="shared" si="319"/>
        <v>50</v>
      </c>
      <c r="BF1332">
        <f>VLOOKUP(L1332,'Status Report'!B:CE,82,0)</f>
        <v>0</v>
      </c>
      <c r="BG1332">
        <f>VLOOKUP(L1332,'Status Report'!B:CF,83,0)</f>
        <v>0</v>
      </c>
      <c r="BH1332">
        <f>VLOOKUP(L1332,'Status Report'!B:CG,84,0)</f>
        <v>0</v>
      </c>
      <c r="BI1332" t="s">
        <v>926</v>
      </c>
      <c r="BJ1332" t="s">
        <v>795</v>
      </c>
      <c r="BM1332" s="67">
        <f t="shared" si="320"/>
        <v>9</v>
      </c>
    </row>
    <row r="1333" spans="1:65" x14ac:dyDescent="0.25">
      <c r="A1333" s="68" t="str">
        <f>VLOOKUP(L1333,'Status Report'!B:CB,79,0)</f>
        <v>Heineken</v>
      </c>
      <c r="C1333">
        <v>20006112</v>
      </c>
      <c r="D1333">
        <v>3097108</v>
      </c>
      <c r="E1333" t="s">
        <v>928</v>
      </c>
      <c r="F1333" t="s">
        <v>929</v>
      </c>
      <c r="G1333" t="str">
        <f>VLOOKUP(D1333,'[2]sold to'!$A:$H,8,0)</f>
        <v>South Africa</v>
      </c>
      <c r="H1333" t="str">
        <f>VLOOKUP(D1333,'[2]sold to'!$A:$I,9,0)</f>
        <v>AMEE</v>
      </c>
      <c r="K1333">
        <v>40</v>
      </c>
      <c r="L1333">
        <v>88027210</v>
      </c>
      <c r="M1333" t="s">
        <v>1015</v>
      </c>
      <c r="N1333">
        <v>10</v>
      </c>
      <c r="P1333" t="str">
        <f>VLOOKUP(L1333,'Status Report'!B:AA,26,0)</f>
        <v>China</v>
      </c>
      <c r="Q1333" t="str">
        <f>VLOOKUP(L1333,'Status Report'!B:AB,27,0)</f>
        <v>Premiums</v>
      </c>
      <c r="R1333">
        <f>VLOOKUP(L1333,'Status Report'!B:X,23,0)</f>
        <v>500</v>
      </c>
      <c r="S1333" t="str">
        <f>VLOOKUP(L1333,'Status Report'!B:T,19,0)</f>
        <v>Asian Sourcing Link</v>
      </c>
      <c r="T1333" s="62">
        <f>VLOOKUP(L1333,'Status Report'!B:E,4,0)</f>
        <v>3</v>
      </c>
      <c r="U1333" s="19">
        <f>_xlfn.IFS(AI1333="Den Bosch",VLOOKUP(L1333,'Status Report'!B:AM,35,0),AI1333="Yantian",VLOOKUP(L1333,'Status Report'!B:AM,36,0),AI1333="",IF(H1333="Asia Pacific",VLOOKUP(L1333,'Status Report'!B:AM,36,0),VLOOKUP(L1333,'Status Report'!B:AM,35,0)),AI1333="Direct shipment",IF(H1333="Asia Pacific",VLOOKUP(L1333,'Status Report'!B:AM,36,0),VLOOKUP(L1333,'Status Report'!B:AM,35,0)))</f>
        <v>32.299999999999997</v>
      </c>
      <c r="V1333" s="20">
        <f t="shared" si="307"/>
        <v>323</v>
      </c>
      <c r="W1333" s="19">
        <f>_xlfn.IFS(AI1333="Den Bosch",VLOOKUP(L1333,'Status Report'!B:AM,37,0),AI1333="Yantian",VLOOKUP(L1333,'Status Report'!B:AM,38,0),AI1333="",IF(H1333="Asia Pacific",VLOOKUP(L1333,'Status Report'!B:AM,38,0),VLOOKUP(L1333,'Status Report'!B:AM,37,0)),AI1333="Direct shipment",IF(H1333="Asia Pacific",VLOOKUP(L1333,'Status Report'!B:AM,38,0),VLOOKUP(L1333,'Status Report'!B:AM,37,0)))</f>
        <v>29.4</v>
      </c>
      <c r="X1333" s="20">
        <f t="shared" si="308"/>
        <v>294</v>
      </c>
      <c r="Y1333" s="20">
        <f>_xlfn.IFS(AI1333="Den Bosch",VLOOKUP(L1333,'Status Report'!B:AO,39,0),AI1333="Yantian",VLOOKUP(L1333,'Status Report'!B:AO,40,0),AI1333="",IF(H1333="Asia Pacific",VLOOKUP(L1333,'Status Report'!B:AO,40,0),VLOOKUP(L1333,'Status Report'!B:AO,39,0)),AI1333="Direct shipment",IF(H1333="Asia Pacific",VLOOKUP(L1333,'Status Report'!B:AO,40,0),VLOOKUP(L1333,'Status Report'!B:AO,39,0)))</f>
        <v>0</v>
      </c>
      <c r="Z1333" s="20">
        <f t="shared" si="309"/>
        <v>0</v>
      </c>
      <c r="AA1333" s="20">
        <f t="shared" si="310"/>
        <v>294</v>
      </c>
      <c r="AB1333" s="21">
        <f>_xlfn.IFS(AI1333="Den Bosch",VLOOKUP(L1333,'Status Report'!B:AM,33,0),AI1333="Yantian",VLOOKUP(L1333,'Status Report'!B:AM,34,0),AI1333="",IF(H1333="Asia Pacific",VLOOKUP(L1333,'Status Report'!B:AM,34,0),VLOOKUP(L1333,'Status Report'!B:AM,33,0)),AI1333="Direct shipment",IF(H1333="Asia Pacific",VLOOKUP(L1333,'Status Report'!B:AM,34,0),VLOOKUP(L1333,'Status Report'!B:AM,33,0)))</f>
        <v>25.422000000000004</v>
      </c>
      <c r="AC1333" s="21">
        <f>VLOOKUP(L1333,'Status Report'!B:CE,82,0)</f>
        <v>0</v>
      </c>
      <c r="AD1333" s="21">
        <f t="shared" si="311"/>
        <v>25.422000000000004</v>
      </c>
      <c r="AE1333" s="63">
        <f>VLOOKUP(L1333,'Status Report'!B:W,20,0)</f>
        <v>49.5</v>
      </c>
      <c r="AF1333" s="63">
        <f>VLOOKUP(L1333,'Status Report'!B:W,21,0)</f>
        <v>49.5</v>
      </c>
      <c r="AG1333" s="63">
        <f>VLOOKUP(L1333,'Status Report'!B:W,22,0)</f>
        <v>29</v>
      </c>
      <c r="AH1333" s="22">
        <f t="shared" si="312"/>
        <v>0.71057250000000005</v>
      </c>
      <c r="AI1333" t="s">
        <v>990</v>
      </c>
      <c r="AK1333" s="63">
        <f>IFERROR(VLOOKUP(G1333,ASEAN!A:A,1,0),0)</f>
        <v>0</v>
      </c>
      <c r="AL1333" s="63">
        <f>IFERROR(VLOOKUP(D1333,'[3]customer specs'!$B$1:$D$65536,3,0),0)</f>
        <v>0</v>
      </c>
      <c r="AM1333" s="64">
        <f t="shared" si="313"/>
        <v>29</v>
      </c>
      <c r="AN1333" s="64">
        <f t="shared" si="314"/>
        <v>0</v>
      </c>
      <c r="AO1333" s="63"/>
      <c r="AP1333" s="63"/>
      <c r="AQ1333" s="63" t="str">
        <f t="shared" si="315"/>
        <v>no</v>
      </c>
      <c r="AR1333" s="20">
        <f t="shared" si="316"/>
        <v>254.22000000000003</v>
      </c>
      <c r="AS1333" s="63"/>
      <c r="AT1333" s="23">
        <f t="shared" si="321"/>
        <v>0.12</v>
      </c>
      <c r="AU1333" s="65">
        <f t="shared" si="317"/>
        <v>28.888636363636369</v>
      </c>
      <c r="AV1333" s="65"/>
      <c r="AW1333" s="65">
        <f t="shared" si="318"/>
        <v>288.88636363636368</v>
      </c>
      <c r="AX1333" s="65"/>
      <c r="AY1333" s="63">
        <f>VLOOKUP(L1333,'Status Report'!B:CF,81,0)</f>
        <v>0</v>
      </c>
      <c r="AZ1333" s="63" t="str">
        <f>VLOOKUP(L1333,'Status Report'!B:S,18,0)</f>
        <v>Ellina Smirnova</v>
      </c>
      <c r="BB1333" s="63">
        <f>VLOOKUP(L1333,'Status Report'!B:Z,25,0)</f>
        <v>10</v>
      </c>
      <c r="BC1333" s="63">
        <f t="shared" si="319"/>
        <v>100</v>
      </c>
      <c r="BF1333">
        <f>VLOOKUP(L1333,'Status Report'!B:CE,82,0)</f>
        <v>0</v>
      </c>
      <c r="BG1333">
        <f>VLOOKUP(L1333,'Status Report'!B:CF,83,0)</f>
        <v>0</v>
      </c>
      <c r="BH1333">
        <f>VLOOKUP(L1333,'Status Report'!B:CG,84,0)</f>
        <v>0</v>
      </c>
      <c r="BI1333" t="s">
        <v>926</v>
      </c>
      <c r="BJ1333" t="s">
        <v>795</v>
      </c>
      <c r="BM1333" s="67">
        <f t="shared" si="320"/>
        <v>1121</v>
      </c>
    </row>
    <row r="1334" spans="1:65" x14ac:dyDescent="0.25">
      <c r="A1334" s="68" t="str">
        <f>VLOOKUP(L1334,'Status Report'!B:CB,79,0)</f>
        <v>Heineken</v>
      </c>
      <c r="C1334">
        <v>20006112</v>
      </c>
      <c r="D1334">
        <v>3097108</v>
      </c>
      <c r="E1334" t="s">
        <v>928</v>
      </c>
      <c r="F1334" t="s">
        <v>929</v>
      </c>
      <c r="G1334" t="str">
        <f>VLOOKUP(D1334,'[2]sold to'!$A:$H,8,0)</f>
        <v>South Africa</v>
      </c>
      <c r="H1334" t="str">
        <f>VLOOKUP(D1334,'[2]sold to'!$A:$I,9,0)</f>
        <v>AMEE</v>
      </c>
      <c r="K1334">
        <v>50</v>
      </c>
      <c r="L1334">
        <v>88027211</v>
      </c>
      <c r="M1334" t="s">
        <v>511</v>
      </c>
      <c r="N1334">
        <v>10</v>
      </c>
      <c r="P1334" t="str">
        <f>VLOOKUP(L1334,'Status Report'!B:AA,26,0)</f>
        <v>China</v>
      </c>
      <c r="Q1334" t="str">
        <f>VLOOKUP(L1334,'Status Report'!B:AB,27,0)</f>
        <v>Premiums</v>
      </c>
      <c r="R1334">
        <f>VLOOKUP(L1334,'Status Report'!B:X,23,0)</f>
        <v>50</v>
      </c>
      <c r="S1334" t="str">
        <f>VLOOKUP(L1334,'Status Report'!B:T,19,0)</f>
        <v>Asian Sourcing Link</v>
      </c>
      <c r="T1334" s="62">
        <f>VLOOKUP(L1334,'Status Report'!B:E,4,0)</f>
        <v>3</v>
      </c>
      <c r="U1334" s="19">
        <f>_xlfn.IFS(AI1334="Den Bosch",VLOOKUP(L1334,'Status Report'!B:AM,35,0),AI1334="Yantian",VLOOKUP(L1334,'Status Report'!B:AM,36,0),AI1334="",IF(H1334="Asia Pacific",VLOOKUP(L1334,'Status Report'!B:AM,36,0),VLOOKUP(L1334,'Status Report'!B:AM,35,0)),AI1334="Direct shipment",IF(H1334="Asia Pacific",VLOOKUP(L1334,'Status Report'!B:AM,36,0),VLOOKUP(L1334,'Status Report'!B:AM,35,0)))</f>
        <v>78.400000000000006</v>
      </c>
      <c r="V1334" s="20">
        <f t="shared" si="307"/>
        <v>784</v>
      </c>
      <c r="W1334" s="19">
        <f>_xlfn.IFS(AI1334="Den Bosch",VLOOKUP(L1334,'Status Report'!B:AM,37,0),AI1334="Yantian",VLOOKUP(L1334,'Status Report'!B:AM,38,0),AI1334="",IF(H1334="Asia Pacific",VLOOKUP(L1334,'Status Report'!B:AM,38,0),VLOOKUP(L1334,'Status Report'!B:AM,37,0)),AI1334="Direct shipment",IF(H1334="Asia Pacific",VLOOKUP(L1334,'Status Report'!B:AM,38,0),VLOOKUP(L1334,'Status Report'!B:AM,37,0)))</f>
        <v>40.9</v>
      </c>
      <c r="X1334" s="20">
        <f t="shared" si="308"/>
        <v>409</v>
      </c>
      <c r="Y1334" s="20">
        <f>_xlfn.IFS(AI1334="Den Bosch",VLOOKUP(L1334,'Status Report'!B:AO,39,0),AI1334="Yantian",VLOOKUP(L1334,'Status Report'!B:AO,40,0),AI1334="",IF(H1334="Asia Pacific",VLOOKUP(L1334,'Status Report'!B:AO,40,0),VLOOKUP(L1334,'Status Report'!B:AO,39,0)),AI1334="Direct shipment",IF(H1334="Asia Pacific",VLOOKUP(L1334,'Status Report'!B:AO,40,0),VLOOKUP(L1334,'Status Report'!B:AO,39,0)))</f>
        <v>0</v>
      </c>
      <c r="Z1334" s="20">
        <f t="shared" si="309"/>
        <v>0</v>
      </c>
      <c r="AA1334" s="20">
        <f t="shared" si="310"/>
        <v>409</v>
      </c>
      <c r="AB1334" s="21">
        <f>_xlfn.IFS(AI1334="Den Bosch",VLOOKUP(L1334,'Status Report'!B:AM,33,0),AI1334="Yantian",VLOOKUP(L1334,'Status Report'!B:AM,34,0),AI1334="",IF(H1334="Asia Pacific",VLOOKUP(L1334,'Status Report'!B:AM,34,0),VLOOKUP(L1334,'Status Report'!B:AM,33,0)),AI1334="Direct shipment",IF(H1334="Asia Pacific",VLOOKUP(L1334,'Status Report'!B:AM,34,0),VLOOKUP(L1334,'Status Report'!B:AM,33,0)))</f>
        <v>35.340000000000003</v>
      </c>
      <c r="AC1334" s="21">
        <f>VLOOKUP(L1334,'Status Report'!B:CE,82,0)</f>
        <v>0</v>
      </c>
      <c r="AD1334" s="21">
        <f t="shared" si="311"/>
        <v>35.340000000000003</v>
      </c>
      <c r="AE1334" s="63">
        <f>VLOOKUP(L1334,'Status Report'!B:W,20,0)</f>
        <v>53</v>
      </c>
      <c r="AF1334" s="63">
        <f>VLOOKUP(L1334,'Status Report'!B:W,21,0)</f>
        <v>43</v>
      </c>
      <c r="AG1334" s="63">
        <f>VLOOKUP(L1334,'Status Report'!B:W,22,0)</f>
        <v>43</v>
      </c>
      <c r="AH1334" s="22">
        <f t="shared" si="312"/>
        <v>0.97997000000000001</v>
      </c>
      <c r="AI1334" t="s">
        <v>990</v>
      </c>
      <c r="AK1334" s="63">
        <f>IFERROR(VLOOKUP(G1334,ASEAN!A:A,1,0),0)</f>
        <v>0</v>
      </c>
      <c r="AL1334" s="63">
        <f>IFERROR(VLOOKUP(D1334,'[3]customer specs'!$B$1:$D$65536,3,0),0)</f>
        <v>0</v>
      </c>
      <c r="AM1334" s="64">
        <f t="shared" si="313"/>
        <v>375</v>
      </c>
      <c r="AN1334" s="64">
        <f t="shared" si="314"/>
        <v>0</v>
      </c>
      <c r="AO1334" s="63"/>
      <c r="AP1334" s="63"/>
      <c r="AQ1334" s="63" t="str">
        <f t="shared" si="315"/>
        <v>no</v>
      </c>
      <c r="AR1334" s="20">
        <f t="shared" si="316"/>
        <v>353.40000000000003</v>
      </c>
      <c r="AS1334" s="63"/>
      <c r="AT1334" s="23">
        <f t="shared" si="321"/>
        <v>0.12</v>
      </c>
      <c r="AU1334" s="65">
        <f t="shared" si="317"/>
        <v>40.159090909090914</v>
      </c>
      <c r="AV1334" s="65"/>
      <c r="AW1334" s="65">
        <f t="shared" si="318"/>
        <v>401.59090909090912</v>
      </c>
      <c r="AX1334" s="65"/>
      <c r="AY1334" s="63">
        <f>VLOOKUP(L1334,'Status Report'!B:CF,81,0)</f>
        <v>0</v>
      </c>
      <c r="AZ1334" s="63" t="str">
        <f>VLOOKUP(L1334,'Status Report'!B:S,18,0)</f>
        <v>Ellina Smirnova</v>
      </c>
      <c r="BB1334" s="63">
        <f>VLOOKUP(L1334,'Status Report'!B:Z,25,0)</f>
        <v>10</v>
      </c>
      <c r="BC1334" s="63">
        <f t="shared" si="319"/>
        <v>100</v>
      </c>
      <c r="BF1334">
        <f>VLOOKUP(L1334,'Status Report'!B:CE,82,0)</f>
        <v>0</v>
      </c>
      <c r="BG1334">
        <f>VLOOKUP(L1334,'Status Report'!B:CF,83,0)</f>
        <v>0</v>
      </c>
      <c r="BH1334">
        <f>VLOOKUP(L1334,'Status Report'!B:CG,84,0)</f>
        <v>0</v>
      </c>
      <c r="BI1334" t="s">
        <v>926</v>
      </c>
      <c r="BJ1334" t="s">
        <v>795</v>
      </c>
      <c r="BM1334" s="67">
        <f t="shared" si="320"/>
        <v>264</v>
      </c>
    </row>
    <row r="1335" spans="1:65" x14ac:dyDescent="0.25">
      <c r="A1335" s="68" t="str">
        <f>VLOOKUP(L1335,'Status Report'!B:CB,79,0)</f>
        <v>Heineken</v>
      </c>
      <c r="C1335">
        <v>20006112</v>
      </c>
      <c r="D1335">
        <v>3097108</v>
      </c>
      <c r="E1335" t="s">
        <v>928</v>
      </c>
      <c r="F1335" t="s">
        <v>929</v>
      </c>
      <c r="G1335" t="str">
        <f>VLOOKUP(D1335,'[2]sold to'!$A:$H,8,0)</f>
        <v>South Africa</v>
      </c>
      <c r="H1335" t="str">
        <f>VLOOKUP(D1335,'[2]sold to'!$A:$I,9,0)</f>
        <v>AMEE</v>
      </c>
      <c r="K1335">
        <v>60</v>
      </c>
      <c r="L1335">
        <v>88027055</v>
      </c>
      <c r="M1335" t="s">
        <v>733</v>
      </c>
      <c r="N1335">
        <v>2</v>
      </c>
      <c r="P1335" t="str">
        <f>VLOOKUP(L1335,'Status Report'!B:AA,26,0)</f>
        <v>China</v>
      </c>
      <c r="Q1335" t="str">
        <f>VLOOKUP(L1335,'Status Report'!B:AB,27,0)</f>
        <v>Premiums</v>
      </c>
      <c r="R1335">
        <f>VLOOKUP(L1335,'Status Report'!B:X,23,0)</f>
        <v>200</v>
      </c>
      <c r="S1335" t="str">
        <f>VLOOKUP(L1335,'Status Report'!B:T,19,0)</f>
        <v>Promocean The Netherlands BV</v>
      </c>
      <c r="T1335" s="62">
        <f>VLOOKUP(L1335,'Status Report'!B:E,4,0)</f>
        <v>3</v>
      </c>
      <c r="U1335" s="19">
        <f>_xlfn.IFS(AI1335="Den Bosch",VLOOKUP(L1335,'Status Report'!B:AM,35,0),AI1335="Yantian",VLOOKUP(L1335,'Status Report'!B:AM,36,0),AI1335="",IF(H1335="Asia Pacific",VLOOKUP(L1335,'Status Report'!B:AM,36,0),VLOOKUP(L1335,'Status Report'!B:AM,35,0)),AI1335="Direct shipment",IF(H1335="Asia Pacific",VLOOKUP(L1335,'Status Report'!B:AM,36,0),VLOOKUP(L1335,'Status Report'!B:AM,35,0)))</f>
        <v>50.300000000000004</v>
      </c>
      <c r="V1335" s="20">
        <f t="shared" si="307"/>
        <v>100.60000000000001</v>
      </c>
      <c r="W1335" s="19">
        <f>_xlfn.IFS(AI1335="Den Bosch",VLOOKUP(L1335,'Status Report'!B:AM,37,0),AI1335="Yantian",VLOOKUP(L1335,'Status Report'!B:AM,38,0),AI1335="",IF(H1335="Asia Pacific",VLOOKUP(L1335,'Status Report'!B:AM,38,0),VLOOKUP(L1335,'Status Report'!B:AM,37,0)),AI1335="Direct shipment",IF(H1335="Asia Pacific",VLOOKUP(L1335,'Status Report'!B:AM,38,0),VLOOKUP(L1335,'Status Report'!B:AM,37,0)))</f>
        <v>46.3</v>
      </c>
      <c r="X1335" s="20">
        <f t="shared" si="308"/>
        <v>92.6</v>
      </c>
      <c r="Y1335" s="20">
        <f>_xlfn.IFS(AI1335="Den Bosch",VLOOKUP(L1335,'Status Report'!B:AO,39,0),AI1335="Yantian",VLOOKUP(L1335,'Status Report'!B:AO,40,0),AI1335="",IF(H1335="Asia Pacific",VLOOKUP(L1335,'Status Report'!B:AO,40,0),VLOOKUP(L1335,'Status Report'!B:AO,39,0)),AI1335="Direct shipment",IF(H1335="Asia Pacific",VLOOKUP(L1335,'Status Report'!B:AO,40,0),VLOOKUP(L1335,'Status Report'!B:AO,39,0)))</f>
        <v>0</v>
      </c>
      <c r="Z1335" s="20">
        <f t="shared" si="309"/>
        <v>0</v>
      </c>
      <c r="AA1335" s="20">
        <f t="shared" si="310"/>
        <v>92.6</v>
      </c>
      <c r="AB1335" s="21">
        <f>_xlfn.IFS(AI1335="Den Bosch",VLOOKUP(L1335,'Status Report'!B:AM,33,0),AI1335="Yantian",VLOOKUP(L1335,'Status Report'!B:AM,34,0),AI1335="",IF(H1335="Asia Pacific",VLOOKUP(L1335,'Status Report'!B:AM,34,0),VLOOKUP(L1335,'Status Report'!B:AM,33,0)),AI1335="Direct shipment",IF(H1335="Asia Pacific",VLOOKUP(L1335,'Status Report'!B:AM,34,0),VLOOKUP(L1335,'Status Report'!B:AM,33,0)))</f>
        <v>37.312199999999997</v>
      </c>
      <c r="AC1335" s="21">
        <f>VLOOKUP(L1335,'Status Report'!B:CE,82,0)</f>
        <v>0</v>
      </c>
      <c r="AD1335" s="21">
        <f t="shared" si="311"/>
        <v>37.312199999999997</v>
      </c>
      <c r="AE1335" s="63">
        <f>VLOOKUP(L1335,'Status Report'!B:W,20,0)</f>
        <v>35</v>
      </c>
      <c r="AF1335" s="63">
        <f>VLOOKUP(L1335,'Status Report'!B:W,21,0)</f>
        <v>34</v>
      </c>
      <c r="AG1335" s="63">
        <f>VLOOKUP(L1335,'Status Report'!B:W,22,0)</f>
        <v>30</v>
      </c>
      <c r="AH1335" s="22">
        <f t="shared" si="312"/>
        <v>7.1400000000000005E-2</v>
      </c>
      <c r="AI1335" t="s">
        <v>990</v>
      </c>
      <c r="AK1335" s="63">
        <f>IFERROR(VLOOKUP(G1335,ASEAN!A:A,1,0),0)</f>
        <v>0</v>
      </c>
      <c r="AL1335" s="63">
        <f>IFERROR(VLOOKUP(D1335,'[3]customer specs'!$B$1:$D$65536,3,0),0)</f>
        <v>0</v>
      </c>
      <c r="AM1335" s="64">
        <f t="shared" si="313"/>
        <v>8.0000000000000142</v>
      </c>
      <c r="AN1335" s="64">
        <f t="shared" si="314"/>
        <v>0</v>
      </c>
      <c r="AO1335" s="63"/>
      <c r="AP1335" s="63"/>
      <c r="AQ1335" s="63" t="str">
        <f t="shared" si="315"/>
        <v>no</v>
      </c>
      <c r="AR1335" s="20">
        <f t="shared" si="316"/>
        <v>74.624399999999994</v>
      </c>
      <c r="AS1335" s="63"/>
      <c r="AT1335" s="23">
        <f t="shared" si="321"/>
        <v>0.12</v>
      </c>
      <c r="AU1335" s="65">
        <f t="shared" si="317"/>
        <v>42.400227272727271</v>
      </c>
      <c r="AV1335" s="65"/>
      <c r="AW1335" s="65">
        <f t="shared" si="318"/>
        <v>84.800454545454542</v>
      </c>
      <c r="AX1335" s="65"/>
      <c r="AY1335" s="63">
        <f>VLOOKUP(L1335,'Status Report'!B:CF,81,0)</f>
        <v>0</v>
      </c>
      <c r="AZ1335" s="63" t="str">
        <f>VLOOKUP(L1335,'Status Report'!B:S,18,0)</f>
        <v>Ellina Smirnova</v>
      </c>
      <c r="BB1335" s="63">
        <f>VLOOKUP(L1335,'Status Report'!B:Z,25,0)</f>
        <v>5</v>
      </c>
      <c r="BC1335" s="63">
        <f t="shared" si="319"/>
        <v>10</v>
      </c>
      <c r="BF1335">
        <f>VLOOKUP(L1335,'Status Report'!B:CE,82,0)</f>
        <v>0</v>
      </c>
      <c r="BG1335">
        <f>VLOOKUP(L1335,'Status Report'!B:CF,83,0)</f>
        <v>0</v>
      </c>
      <c r="BH1335">
        <f>VLOOKUP(L1335,'Status Report'!B:CG,84,0)</f>
        <v>0</v>
      </c>
      <c r="BI1335" t="s">
        <v>926</v>
      </c>
      <c r="BJ1335" t="s">
        <v>795</v>
      </c>
      <c r="BM1335" s="67">
        <f t="shared" si="320"/>
        <v>1428</v>
      </c>
    </row>
    <row r="1336" spans="1:65" x14ac:dyDescent="0.25">
      <c r="A1336" s="68" t="str">
        <f>VLOOKUP(L1336,'Status Report'!B:CB,79,0)</f>
        <v>Heineken</v>
      </c>
      <c r="C1336">
        <v>20006112</v>
      </c>
      <c r="D1336">
        <v>3097108</v>
      </c>
      <c r="E1336" t="s">
        <v>928</v>
      </c>
      <c r="F1336" t="s">
        <v>929</v>
      </c>
      <c r="G1336" t="str">
        <f>VLOOKUP(D1336,'[2]sold to'!$A:$H,8,0)</f>
        <v>South Africa</v>
      </c>
      <c r="H1336" t="str">
        <f>VLOOKUP(D1336,'[2]sold to'!$A:$I,9,0)</f>
        <v>AMEE</v>
      </c>
      <c r="K1336">
        <v>70</v>
      </c>
      <c r="L1336">
        <v>88027241</v>
      </c>
      <c r="M1336" t="s">
        <v>179</v>
      </c>
      <c r="N1336">
        <v>1</v>
      </c>
      <c r="P1336" t="str">
        <f>VLOOKUP(L1336,'Status Report'!B:AA,26,0)</f>
        <v>Italy</v>
      </c>
      <c r="Q1336" t="str">
        <f>VLOOKUP(L1336,'Status Report'!B:AB,27,0)</f>
        <v>Premiums</v>
      </c>
      <c r="R1336">
        <f>VLOOKUP(L1336,'Status Report'!B:X,23,0)</f>
        <v>50</v>
      </c>
      <c r="S1336" t="str">
        <f>VLOOKUP(L1336,'Status Report'!B:T,19,0)</f>
        <v>Promocean The Netherlands BV</v>
      </c>
      <c r="T1336" s="62">
        <f>VLOOKUP(L1336,'Status Report'!B:E,4,0)</f>
        <v>1</v>
      </c>
      <c r="U1336" s="19">
        <f>_xlfn.IFS(AI1336="Den Bosch",VLOOKUP(L1336,'Status Report'!B:AM,35,0),AI1336="Yantian",VLOOKUP(L1336,'Status Report'!B:AM,36,0),AI1336="",IF(H1336="Asia Pacific",VLOOKUP(L1336,'Status Report'!B:AM,36,0),VLOOKUP(L1336,'Status Report'!B:AM,35,0)),AI1336="Direct shipment",IF(H1336="Asia Pacific",VLOOKUP(L1336,'Status Report'!B:AM,36,0),VLOOKUP(L1336,'Status Report'!B:AM,35,0)))</f>
        <v>112.00000000000001</v>
      </c>
      <c r="V1336" s="20">
        <f t="shared" si="307"/>
        <v>112.00000000000001</v>
      </c>
      <c r="W1336" s="19">
        <f>_xlfn.IFS(AI1336="Den Bosch",VLOOKUP(L1336,'Status Report'!B:AM,37,0),AI1336="Yantian",VLOOKUP(L1336,'Status Report'!B:AM,38,0),AI1336="",IF(H1336="Asia Pacific",VLOOKUP(L1336,'Status Report'!B:AM,38,0),VLOOKUP(L1336,'Status Report'!B:AM,37,0)),AI1336="Direct shipment",IF(H1336="Asia Pacific",VLOOKUP(L1336,'Status Report'!B:AM,38,0),VLOOKUP(L1336,'Status Report'!B:AM,37,0)))</f>
        <v>112.00000000000001</v>
      </c>
      <c r="X1336" s="20">
        <f t="shared" si="308"/>
        <v>112.00000000000001</v>
      </c>
      <c r="Y1336" s="20">
        <f>_xlfn.IFS(AI1336="Den Bosch",VLOOKUP(L1336,'Status Report'!B:AO,39,0),AI1336="Yantian",VLOOKUP(L1336,'Status Report'!B:AO,40,0),AI1336="",IF(H1336="Asia Pacific",VLOOKUP(L1336,'Status Report'!B:AO,40,0),VLOOKUP(L1336,'Status Report'!B:AO,39,0)),AI1336="Direct shipment",IF(H1336="Asia Pacific",VLOOKUP(L1336,'Status Report'!B:AO,40,0),VLOOKUP(L1336,'Status Report'!B:AO,39,0)))</f>
        <v>0</v>
      </c>
      <c r="Z1336" s="20">
        <f t="shared" si="309"/>
        <v>0</v>
      </c>
      <c r="AA1336" s="20">
        <f t="shared" si="310"/>
        <v>112.00000000000001</v>
      </c>
      <c r="AB1336" s="21">
        <f>_xlfn.IFS(AI1336="Den Bosch",VLOOKUP(L1336,'Status Report'!B:AM,33,0),AI1336="Yantian",VLOOKUP(L1336,'Status Report'!B:AM,34,0),AI1336="",IF(H1336="Asia Pacific",VLOOKUP(L1336,'Status Report'!B:AM,34,0),VLOOKUP(L1336,'Status Report'!B:AM,33,0)),AI1336="Direct shipment",IF(H1336="Asia Pacific",VLOOKUP(L1336,'Status Report'!B:AM,34,0),VLOOKUP(L1336,'Status Report'!B:AM,33,0)))</f>
        <v>98.89</v>
      </c>
      <c r="AC1336" s="21">
        <f>VLOOKUP(L1336,'Status Report'!B:CE,82,0)</f>
        <v>0</v>
      </c>
      <c r="AD1336" s="21">
        <f t="shared" si="311"/>
        <v>98.89</v>
      </c>
      <c r="AE1336" s="63">
        <f>VLOOKUP(L1336,'Status Report'!B:W,20,0)</f>
        <v>60</v>
      </c>
      <c r="AF1336" s="63">
        <f>VLOOKUP(L1336,'Status Report'!B:W,21,0)</f>
        <v>40</v>
      </c>
      <c r="AG1336" s="63">
        <f>VLOOKUP(L1336,'Status Report'!B:W,22,0)</f>
        <v>45</v>
      </c>
      <c r="AH1336" s="22">
        <f t="shared" si="312"/>
        <v>0.108</v>
      </c>
      <c r="AK1336" s="63">
        <f>IFERROR(VLOOKUP(G1336,ASEAN!A:A,1,0),0)</f>
        <v>0</v>
      </c>
      <c r="AL1336" s="63">
        <f>IFERROR(VLOOKUP(D1336,'[3]customer specs'!$B$1:$D$65536,3,0),0)</f>
        <v>0</v>
      </c>
      <c r="AM1336" s="64">
        <f t="shared" si="313"/>
        <v>0</v>
      </c>
      <c r="AN1336" s="64">
        <f t="shared" si="314"/>
        <v>0</v>
      </c>
      <c r="AO1336" s="63"/>
      <c r="AP1336" s="63"/>
      <c r="AQ1336" s="63" t="str">
        <f t="shared" si="315"/>
        <v>no</v>
      </c>
      <c r="AR1336" s="20">
        <f t="shared" si="316"/>
        <v>98.89</v>
      </c>
      <c r="AS1336" s="63"/>
      <c r="AT1336" s="23">
        <f t="shared" si="321"/>
        <v>0.12</v>
      </c>
      <c r="AU1336" s="65">
        <f t="shared" si="317"/>
        <v>112.375</v>
      </c>
      <c r="AV1336" s="65"/>
      <c r="AW1336" s="65">
        <f t="shared" si="318"/>
        <v>112.375</v>
      </c>
      <c r="AX1336" s="65"/>
      <c r="AY1336" s="63">
        <f>VLOOKUP(L1336,'Status Report'!B:CF,81,0)</f>
        <v>0</v>
      </c>
      <c r="AZ1336" s="63" t="str">
        <f>VLOOKUP(L1336,'Status Report'!B:S,18,0)</f>
        <v>Ellina Smirnova</v>
      </c>
      <c r="BB1336" s="63">
        <f>VLOOKUP(L1336,'Status Report'!B:Z,25,0)</f>
        <v>200</v>
      </c>
      <c r="BC1336" s="63">
        <f t="shared" si="319"/>
        <v>200</v>
      </c>
      <c r="BF1336">
        <f>VLOOKUP(L1336,'Status Report'!B:CE,82,0)</f>
        <v>0</v>
      </c>
      <c r="BG1336">
        <f>VLOOKUP(L1336,'Status Report'!B:CF,83,0)</f>
        <v>0</v>
      </c>
      <c r="BH1336">
        <f>VLOOKUP(L1336,'Status Report'!B:CG,84,0)</f>
        <v>0</v>
      </c>
      <c r="BI1336" t="s">
        <v>926</v>
      </c>
      <c r="BJ1336" t="s">
        <v>795</v>
      </c>
      <c r="BM1336" s="67">
        <f t="shared" si="320"/>
        <v>8</v>
      </c>
    </row>
    <row r="1337" spans="1:65" x14ac:dyDescent="0.25">
      <c r="A1337" s="68" t="str">
        <f>VLOOKUP(L1337,'Status Report'!B:CB,79,0)</f>
        <v>Heineken</v>
      </c>
      <c r="C1337">
        <v>20006112</v>
      </c>
      <c r="D1337">
        <v>3097108</v>
      </c>
      <c r="E1337" t="s">
        <v>928</v>
      </c>
      <c r="F1337" t="s">
        <v>929</v>
      </c>
      <c r="G1337" t="str">
        <f>VLOOKUP(D1337,'[2]sold to'!$A:$H,8,0)</f>
        <v>South Africa</v>
      </c>
      <c r="H1337" t="str">
        <f>VLOOKUP(D1337,'[2]sold to'!$A:$I,9,0)</f>
        <v>AMEE</v>
      </c>
      <c r="K1337">
        <v>80</v>
      </c>
      <c r="L1337">
        <v>88026383</v>
      </c>
      <c r="M1337" t="s">
        <v>187</v>
      </c>
      <c r="N1337">
        <v>10</v>
      </c>
      <c r="P1337" t="str">
        <f>VLOOKUP(L1337,'Status Report'!B:AA,26,0)</f>
        <v>China</v>
      </c>
      <c r="Q1337" t="str">
        <f>VLOOKUP(L1337,'Status Report'!B:AB,27,0)</f>
        <v>Bar support</v>
      </c>
      <c r="R1337">
        <f>VLOOKUP(L1337,'Status Report'!B:X,23,0)</f>
        <v>167</v>
      </c>
      <c r="S1337" t="str">
        <f>VLOOKUP(L1337,'Status Report'!B:T,19,0)</f>
        <v>Promocean The Netherlands BV</v>
      </c>
      <c r="T1337" s="62">
        <f>VLOOKUP(L1337,'Status Report'!B:E,4,0)</f>
        <v>1</v>
      </c>
      <c r="U1337" s="19">
        <f>_xlfn.IFS(AI1337="Den Bosch",VLOOKUP(L1337,'Status Report'!B:AM,35,0),AI1337="Yantian",VLOOKUP(L1337,'Status Report'!B:AM,36,0),AI1337="",IF(H1337="Asia Pacific",VLOOKUP(L1337,'Status Report'!B:AM,36,0),VLOOKUP(L1337,'Status Report'!B:AM,35,0)),AI1337="Direct shipment",IF(H1337="Asia Pacific",VLOOKUP(L1337,'Status Report'!B:AM,36,0),VLOOKUP(L1337,'Status Report'!B:AM,35,0)))</f>
        <v>60.599999999999994</v>
      </c>
      <c r="V1337" s="20">
        <f t="shared" si="307"/>
        <v>606</v>
      </c>
      <c r="W1337" s="19">
        <f>_xlfn.IFS(AI1337="Den Bosch",VLOOKUP(L1337,'Status Report'!B:AM,37,0),AI1337="Yantian",VLOOKUP(L1337,'Status Report'!B:AM,38,0),AI1337="",IF(H1337="Asia Pacific",VLOOKUP(L1337,'Status Report'!B:AM,38,0),VLOOKUP(L1337,'Status Report'!B:AM,37,0)),AI1337="Direct shipment",IF(H1337="Asia Pacific",VLOOKUP(L1337,'Status Report'!B:AM,38,0),VLOOKUP(L1337,'Status Report'!B:AM,37,0)))</f>
        <v>60.599999999999994</v>
      </c>
      <c r="X1337" s="20">
        <f t="shared" si="308"/>
        <v>606</v>
      </c>
      <c r="Y1337" s="20">
        <f>_xlfn.IFS(AI1337="Den Bosch",VLOOKUP(L1337,'Status Report'!B:AO,39,0),AI1337="Yantian",VLOOKUP(L1337,'Status Report'!B:AO,40,0),AI1337="",IF(H1337="Asia Pacific",VLOOKUP(L1337,'Status Report'!B:AO,40,0),VLOOKUP(L1337,'Status Report'!B:AO,39,0)),AI1337="Direct shipment",IF(H1337="Asia Pacific",VLOOKUP(L1337,'Status Report'!B:AO,40,0),VLOOKUP(L1337,'Status Report'!B:AO,39,0)))</f>
        <v>0</v>
      </c>
      <c r="Z1337" s="20">
        <f t="shared" si="309"/>
        <v>0</v>
      </c>
      <c r="AA1337" s="20">
        <f t="shared" si="310"/>
        <v>606</v>
      </c>
      <c r="AB1337" s="21">
        <f>_xlfn.IFS(AI1337="Den Bosch",VLOOKUP(L1337,'Status Report'!B:AM,33,0),AI1337="Yantian",VLOOKUP(L1337,'Status Report'!B:AM,34,0),AI1337="",IF(H1337="Asia Pacific",VLOOKUP(L1337,'Status Report'!B:AM,34,0),VLOOKUP(L1337,'Status Report'!B:AM,33,0)),AI1337="Direct shipment",IF(H1337="Asia Pacific",VLOOKUP(L1337,'Status Report'!B:AM,34,0),VLOOKUP(L1337,'Status Report'!B:AM,33,0)))</f>
        <v>49.97760000000001</v>
      </c>
      <c r="AC1337" s="21">
        <f>VLOOKUP(L1337,'Status Report'!B:CE,82,0)</f>
        <v>0</v>
      </c>
      <c r="AD1337" s="21">
        <f t="shared" si="311"/>
        <v>49.97760000000001</v>
      </c>
      <c r="AE1337" s="63">
        <f>VLOOKUP(L1337,'Status Report'!B:W,20,0)</f>
        <v>30</v>
      </c>
      <c r="AF1337" s="63">
        <f>VLOOKUP(L1337,'Status Report'!B:W,21,0)</f>
        <v>27</v>
      </c>
      <c r="AG1337" s="63">
        <f>VLOOKUP(L1337,'Status Report'!B:W,22,0)</f>
        <v>15</v>
      </c>
      <c r="AH1337" s="22">
        <f t="shared" si="312"/>
        <v>0.1215</v>
      </c>
      <c r="AK1337" s="63">
        <f>IFERROR(VLOOKUP(G1337,ASEAN!A:A,1,0),0)</f>
        <v>0</v>
      </c>
      <c r="AL1337" s="63">
        <f>IFERROR(VLOOKUP(D1337,'[3]customer specs'!$B$1:$D$65536,3,0),0)</f>
        <v>0</v>
      </c>
      <c r="AM1337" s="64">
        <f t="shared" si="313"/>
        <v>0</v>
      </c>
      <c r="AN1337" s="64">
        <f t="shared" si="314"/>
        <v>0</v>
      </c>
      <c r="AO1337" s="63"/>
      <c r="AP1337" s="63"/>
      <c r="AQ1337" s="63" t="str">
        <f t="shared" si="315"/>
        <v>no</v>
      </c>
      <c r="AR1337" s="20">
        <f t="shared" si="316"/>
        <v>499.77600000000007</v>
      </c>
      <c r="AS1337" s="63"/>
      <c r="AT1337" s="23">
        <f t="shared" si="321"/>
        <v>0.12</v>
      </c>
      <c r="AU1337" s="65">
        <f t="shared" si="317"/>
        <v>56.792727272727284</v>
      </c>
      <c r="AV1337" s="65"/>
      <c r="AW1337" s="65">
        <f t="shared" si="318"/>
        <v>567.92727272727279</v>
      </c>
      <c r="AX1337" s="65"/>
      <c r="AY1337" s="63">
        <f>VLOOKUP(L1337,'Status Report'!B:CF,81,0)</f>
        <v>0</v>
      </c>
      <c r="AZ1337" s="63" t="str">
        <f>VLOOKUP(L1337,'Status Report'!B:S,18,0)</f>
        <v>Ellina Smirnova</v>
      </c>
      <c r="BB1337" s="63">
        <f>VLOOKUP(L1337,'Status Report'!B:Z,25,0)</f>
        <v>12</v>
      </c>
      <c r="BC1337" s="63">
        <f t="shared" si="319"/>
        <v>120</v>
      </c>
      <c r="BF1337">
        <f>VLOOKUP(L1337,'Status Report'!B:CE,82,0)</f>
        <v>0</v>
      </c>
      <c r="BG1337">
        <f>VLOOKUP(L1337,'Status Report'!B:CF,83,0)</f>
        <v>0</v>
      </c>
      <c r="BH1337">
        <f>VLOOKUP(L1337,'Status Report'!B:CG,84,0)</f>
        <v>0</v>
      </c>
      <c r="BI1337" t="s">
        <v>926</v>
      </c>
      <c r="BJ1337" t="s">
        <v>795</v>
      </c>
      <c r="BM1337" s="67">
        <f t="shared" si="320"/>
        <v>22</v>
      </c>
    </row>
    <row r="1338" spans="1:65" x14ac:dyDescent="0.25">
      <c r="A1338" s="68" t="str">
        <f>VLOOKUP(L1338,'Status Report'!B:CB,79,0)</f>
        <v>Heineken</v>
      </c>
      <c r="C1338">
        <v>20006112</v>
      </c>
      <c r="D1338">
        <v>3097108</v>
      </c>
      <c r="E1338" t="s">
        <v>928</v>
      </c>
      <c r="F1338" t="s">
        <v>929</v>
      </c>
      <c r="G1338" t="str">
        <f>VLOOKUP(D1338,'[2]sold to'!$A:$H,8,0)</f>
        <v>South Africa</v>
      </c>
      <c r="H1338" t="str">
        <f>VLOOKUP(D1338,'[2]sold to'!$A:$I,9,0)</f>
        <v>AMEE</v>
      </c>
      <c r="K1338">
        <v>90</v>
      </c>
      <c r="L1338">
        <v>88026384</v>
      </c>
      <c r="M1338" t="s">
        <v>930</v>
      </c>
      <c r="N1338">
        <v>6</v>
      </c>
      <c r="P1338" t="str">
        <f>VLOOKUP(L1338,'Status Report'!B:AA,26,0)</f>
        <v>China</v>
      </c>
      <c r="Q1338" t="str">
        <f>VLOOKUP(L1338,'Status Report'!B:AB,27,0)</f>
        <v>Bar support</v>
      </c>
      <c r="R1338">
        <f>VLOOKUP(L1338,'Status Report'!B:X,23,0)</f>
        <v>167</v>
      </c>
      <c r="S1338" t="str">
        <f>VLOOKUP(L1338,'Status Report'!B:T,19,0)</f>
        <v>Promocean The Netherlands BV</v>
      </c>
      <c r="T1338" s="62">
        <f>VLOOKUP(L1338,'Status Report'!B:E,4,0)</f>
        <v>1</v>
      </c>
      <c r="U1338" s="19">
        <f>_xlfn.IFS(AI1338="Den Bosch",VLOOKUP(L1338,'Status Report'!B:AM,35,0),AI1338="Yantian",VLOOKUP(L1338,'Status Report'!B:AM,36,0),AI1338="",IF(H1338="Asia Pacific",VLOOKUP(L1338,'Status Report'!B:AM,36,0),VLOOKUP(L1338,'Status Report'!B:AM,35,0)),AI1338="Direct shipment",IF(H1338="Asia Pacific",VLOOKUP(L1338,'Status Report'!B:AM,36,0),VLOOKUP(L1338,'Status Report'!B:AM,35,0)))</f>
        <v>123</v>
      </c>
      <c r="V1338" s="20">
        <f t="shared" si="307"/>
        <v>738</v>
      </c>
      <c r="W1338" s="19">
        <f>_xlfn.IFS(AI1338="Den Bosch",VLOOKUP(L1338,'Status Report'!B:AM,37,0),AI1338="Yantian",VLOOKUP(L1338,'Status Report'!B:AM,38,0),AI1338="",IF(H1338="Asia Pacific",VLOOKUP(L1338,'Status Report'!B:AM,38,0),VLOOKUP(L1338,'Status Report'!B:AM,37,0)),AI1338="Direct shipment",IF(H1338="Asia Pacific",VLOOKUP(L1338,'Status Report'!B:AM,38,0),VLOOKUP(L1338,'Status Report'!B:AM,37,0)))</f>
        <v>123</v>
      </c>
      <c r="X1338" s="20">
        <f t="shared" si="308"/>
        <v>738</v>
      </c>
      <c r="Y1338" s="20">
        <f>_xlfn.IFS(AI1338="Den Bosch",VLOOKUP(L1338,'Status Report'!B:AO,39,0),AI1338="Yantian",VLOOKUP(L1338,'Status Report'!B:AO,40,0),AI1338="",IF(H1338="Asia Pacific",VLOOKUP(L1338,'Status Report'!B:AO,40,0),VLOOKUP(L1338,'Status Report'!B:AO,39,0)),AI1338="Direct shipment",IF(H1338="Asia Pacific",VLOOKUP(L1338,'Status Report'!B:AO,40,0),VLOOKUP(L1338,'Status Report'!B:AO,39,0)))</f>
        <v>0</v>
      </c>
      <c r="Z1338" s="20">
        <f t="shared" si="309"/>
        <v>0</v>
      </c>
      <c r="AA1338" s="20">
        <f t="shared" si="310"/>
        <v>738</v>
      </c>
      <c r="AB1338" s="21">
        <f>_xlfn.IFS(AI1338="Den Bosch",VLOOKUP(L1338,'Status Report'!B:AM,33,0),AI1338="Yantian",VLOOKUP(L1338,'Status Report'!B:AM,34,0),AI1338="",IF(H1338="Asia Pacific",VLOOKUP(L1338,'Status Report'!B:AM,34,0),VLOOKUP(L1338,'Status Report'!B:AM,33,0)),AI1338="Direct shipment",IF(H1338="Asia Pacific",VLOOKUP(L1338,'Status Report'!B:AM,34,0),VLOOKUP(L1338,'Status Report'!B:AM,33,0)))</f>
        <v>103.39800000000001</v>
      </c>
      <c r="AC1338" s="21">
        <f>VLOOKUP(L1338,'Status Report'!B:CE,82,0)</f>
        <v>0</v>
      </c>
      <c r="AD1338" s="21">
        <f t="shared" si="311"/>
        <v>103.39800000000001</v>
      </c>
      <c r="AE1338" s="63">
        <f>VLOOKUP(L1338,'Status Report'!B:W,20,0)</f>
        <v>43</v>
      </c>
      <c r="AF1338" s="63">
        <f>VLOOKUP(L1338,'Status Report'!B:W,21,0)</f>
        <v>31</v>
      </c>
      <c r="AG1338" s="63">
        <f>VLOOKUP(L1338,'Status Report'!B:W,22,0)</f>
        <v>21</v>
      </c>
      <c r="AH1338" s="22">
        <f t="shared" si="312"/>
        <v>0.167958</v>
      </c>
      <c r="AK1338" s="63">
        <f>IFERROR(VLOOKUP(G1338,ASEAN!A:A,1,0),0)</f>
        <v>0</v>
      </c>
      <c r="AL1338" s="63">
        <f>IFERROR(VLOOKUP(D1338,'[3]customer specs'!$B$1:$D$65536,3,0),0)</f>
        <v>0</v>
      </c>
      <c r="AM1338" s="64">
        <f t="shared" si="313"/>
        <v>0</v>
      </c>
      <c r="AN1338" s="64">
        <f t="shared" si="314"/>
        <v>0</v>
      </c>
      <c r="AO1338" s="63"/>
      <c r="AP1338" s="63"/>
      <c r="AQ1338" s="63" t="str">
        <f t="shared" si="315"/>
        <v>no</v>
      </c>
      <c r="AR1338" s="20">
        <f t="shared" si="316"/>
        <v>620.38800000000003</v>
      </c>
      <c r="AS1338" s="63"/>
      <c r="AT1338" s="23">
        <f t="shared" si="321"/>
        <v>0.12</v>
      </c>
      <c r="AU1338" s="65">
        <f t="shared" si="317"/>
        <v>117.49772727272729</v>
      </c>
      <c r="AV1338" s="65"/>
      <c r="AW1338" s="65">
        <f t="shared" si="318"/>
        <v>704.98636363636376</v>
      </c>
      <c r="AX1338" s="65"/>
      <c r="AY1338" s="63">
        <f>VLOOKUP(L1338,'Status Report'!B:CF,81,0)</f>
        <v>0</v>
      </c>
      <c r="AZ1338" s="63" t="str">
        <f>VLOOKUP(L1338,'Status Report'!B:S,18,0)</f>
        <v>Ellina Smirnova</v>
      </c>
      <c r="BB1338" s="63">
        <f>VLOOKUP(L1338,'Status Report'!B:Z,25,0)</f>
        <v>12</v>
      </c>
      <c r="BC1338" s="63">
        <f t="shared" si="319"/>
        <v>72</v>
      </c>
      <c r="BF1338">
        <f>VLOOKUP(L1338,'Status Report'!B:CE,82,0)</f>
        <v>0</v>
      </c>
      <c r="BG1338">
        <f>VLOOKUP(L1338,'Status Report'!B:CF,83,0)</f>
        <v>0</v>
      </c>
      <c r="BH1338">
        <f>VLOOKUP(L1338,'Status Report'!B:CG,84,0)</f>
        <v>0</v>
      </c>
      <c r="BI1338" t="s">
        <v>926</v>
      </c>
      <c r="BJ1338" t="s">
        <v>795</v>
      </c>
      <c r="BM1338" s="67">
        <f t="shared" si="320"/>
        <v>6</v>
      </c>
    </row>
    <row r="1339" spans="1:65" x14ac:dyDescent="0.25">
      <c r="A1339" s="68" t="str">
        <f>VLOOKUP(L1339,'Status Report'!B:CB,79,0)</f>
        <v>Heineken</v>
      </c>
      <c r="C1339">
        <v>20006112</v>
      </c>
      <c r="D1339">
        <v>3097108</v>
      </c>
      <c r="E1339" t="s">
        <v>928</v>
      </c>
      <c r="F1339" t="s">
        <v>929</v>
      </c>
      <c r="G1339" t="str">
        <f>VLOOKUP(D1339,'[2]sold to'!$A:$H,8,0)</f>
        <v>South Africa</v>
      </c>
      <c r="H1339" t="str">
        <f>VLOOKUP(D1339,'[2]sold to'!$A:$I,9,0)</f>
        <v>AMEE</v>
      </c>
      <c r="K1339">
        <v>100</v>
      </c>
      <c r="L1339">
        <v>88026276</v>
      </c>
      <c r="M1339" t="s">
        <v>275</v>
      </c>
      <c r="N1339">
        <v>1</v>
      </c>
      <c r="P1339" t="str">
        <f>VLOOKUP(L1339,'Status Report'!B:AA,26,0)</f>
        <v>Germany</v>
      </c>
      <c r="Q1339" t="str">
        <f>VLOOKUP(L1339,'Status Report'!B:AB,27,0)</f>
        <v>Coasters (&amp; dripmat)</v>
      </c>
      <c r="R1339">
        <f>VLOOKUP(L1339,'Status Report'!B:X,23,0)</f>
        <v>100</v>
      </c>
      <c r="S1339" t="str">
        <f>VLOOKUP(L1339,'Status Report'!B:T,19,0)</f>
        <v>CC Coaster GmbH &amp; Co. KG</v>
      </c>
      <c r="T1339" s="62">
        <f>VLOOKUP(L1339,'Status Report'!B:E,4,0)</f>
        <v>3</v>
      </c>
      <c r="U1339" s="19">
        <f>_xlfn.IFS(AI1339="Den Bosch",VLOOKUP(L1339,'Status Report'!B:AM,35,0),AI1339="Yantian",VLOOKUP(L1339,'Status Report'!B:AM,36,0),AI1339="",IF(H1339="Asia Pacific",VLOOKUP(L1339,'Status Report'!B:AM,36,0),VLOOKUP(L1339,'Status Report'!B:AM,35,0)),AI1339="Direct shipment",IF(H1339="Asia Pacific",VLOOKUP(L1339,'Status Report'!B:AM,36,0),VLOOKUP(L1339,'Status Report'!B:AM,35,0)))</f>
        <v>25.875</v>
      </c>
      <c r="V1339" s="20">
        <f t="shared" si="307"/>
        <v>25.875</v>
      </c>
      <c r="W1339" s="19">
        <f>_xlfn.IFS(AI1339="Den Bosch",VLOOKUP(L1339,'Status Report'!B:AM,37,0),AI1339="Yantian",VLOOKUP(L1339,'Status Report'!B:AM,38,0),AI1339="",IF(H1339="Asia Pacific",VLOOKUP(L1339,'Status Report'!B:AM,38,0),VLOOKUP(L1339,'Status Report'!B:AM,37,0)),AI1339="Direct shipment",IF(H1339="Asia Pacific",VLOOKUP(L1339,'Status Report'!B:AM,38,0),VLOOKUP(L1339,'Status Report'!B:AM,37,0)))</f>
        <v>14.693181818181818</v>
      </c>
      <c r="X1339" s="20">
        <f t="shared" si="308"/>
        <v>14.693181818181818</v>
      </c>
      <c r="Y1339" s="20">
        <f>_xlfn.IFS(AI1339="Den Bosch",VLOOKUP(L1339,'Status Report'!B:AO,39,0),AI1339="Yantian",VLOOKUP(L1339,'Status Report'!B:AO,40,0),AI1339="",IF(H1339="Asia Pacific",VLOOKUP(L1339,'Status Report'!B:AO,40,0),VLOOKUP(L1339,'Status Report'!B:AO,39,0)),AI1339="Direct shipment",IF(H1339="Asia Pacific",VLOOKUP(L1339,'Status Report'!B:AO,40,0),VLOOKUP(L1339,'Status Report'!B:AO,39,0)))</f>
        <v>0</v>
      </c>
      <c r="Z1339" s="20">
        <f t="shared" si="309"/>
        <v>0</v>
      </c>
      <c r="AA1339" s="20">
        <f t="shared" si="310"/>
        <v>14.693181818181818</v>
      </c>
      <c r="AB1339" s="21">
        <f>_xlfn.IFS(AI1339="Den Bosch",VLOOKUP(L1339,'Status Report'!B:AM,33,0),AI1339="Yantian",VLOOKUP(L1339,'Status Report'!B:AM,34,0),AI1339="",IF(H1339="Asia Pacific",VLOOKUP(L1339,'Status Report'!B:AM,34,0),VLOOKUP(L1339,'Status Report'!B:AM,33,0)),AI1339="Direct shipment",IF(H1339="Asia Pacific",VLOOKUP(L1339,'Status Report'!B:AM,34,0),VLOOKUP(L1339,'Status Report'!B:AM,33,0)))</f>
        <v>12.93</v>
      </c>
      <c r="AC1339" s="21">
        <f>VLOOKUP(L1339,'Status Report'!B:CE,82,0)</f>
        <v>0</v>
      </c>
      <c r="AD1339" s="21">
        <f t="shared" si="311"/>
        <v>12.93</v>
      </c>
      <c r="AE1339" s="63">
        <f>VLOOKUP(L1339,'Status Report'!B:W,20,0)</f>
        <v>21.4</v>
      </c>
      <c r="AF1339" s="63">
        <f>VLOOKUP(L1339,'Status Report'!B:W,21,0)</f>
        <v>43</v>
      </c>
      <c r="AG1339" s="63">
        <f>VLOOKUP(L1339,'Status Report'!B:W,22,0)</f>
        <v>14</v>
      </c>
      <c r="AH1339" s="22">
        <f t="shared" si="312"/>
        <v>1.28828E-2</v>
      </c>
      <c r="AI1339" t="s">
        <v>990</v>
      </c>
      <c r="AK1339" s="63">
        <f>IFERROR(VLOOKUP(G1339,ASEAN!A:A,1,0),0)</f>
        <v>0</v>
      </c>
      <c r="AL1339" s="63">
        <f>IFERROR(VLOOKUP(D1339,'[3]customer specs'!$B$1:$D$65536,3,0),0)</f>
        <v>0</v>
      </c>
      <c r="AM1339" s="64">
        <f t="shared" si="313"/>
        <v>11.181818181818182</v>
      </c>
      <c r="AN1339" s="64">
        <f t="shared" si="314"/>
        <v>0</v>
      </c>
      <c r="AO1339" s="63"/>
      <c r="AP1339" s="63"/>
      <c r="AQ1339" s="63" t="str">
        <f t="shared" si="315"/>
        <v>no</v>
      </c>
      <c r="AR1339" s="20">
        <f t="shared" si="316"/>
        <v>12.93</v>
      </c>
      <c r="AS1339" s="63"/>
      <c r="AT1339" s="23">
        <f t="shared" si="321"/>
        <v>0.12</v>
      </c>
      <c r="AU1339" s="65">
        <f t="shared" si="317"/>
        <v>14.693181818181818</v>
      </c>
      <c r="AV1339" s="65"/>
      <c r="AW1339" s="65">
        <f t="shared" si="318"/>
        <v>14.693181818181818</v>
      </c>
      <c r="AX1339" s="65"/>
      <c r="AY1339" s="63">
        <f>VLOOKUP(L1339,'Status Report'!B:CF,81,0)</f>
        <v>0</v>
      </c>
      <c r="AZ1339" s="63" t="str">
        <f>VLOOKUP(L1339,'Status Report'!B:S,18,0)</f>
        <v>Ellina Smirnova</v>
      </c>
      <c r="BB1339" s="63">
        <f>VLOOKUP(L1339,'Status Report'!B:Z,25,0)</f>
        <v>1000</v>
      </c>
      <c r="BC1339" s="63">
        <f t="shared" si="319"/>
        <v>1000</v>
      </c>
      <c r="BF1339">
        <f>VLOOKUP(L1339,'Status Report'!B:CE,82,0)</f>
        <v>0</v>
      </c>
      <c r="BG1339">
        <f>VLOOKUP(L1339,'Status Report'!B:CF,83,0)</f>
        <v>0</v>
      </c>
      <c r="BH1339">
        <f>VLOOKUP(L1339,'Status Report'!B:CG,84,0)</f>
        <v>0</v>
      </c>
      <c r="BI1339" t="s">
        <v>926</v>
      </c>
      <c r="BJ1339" t="s">
        <v>795</v>
      </c>
      <c r="BM1339" s="67">
        <f t="shared" si="320"/>
        <v>1102</v>
      </c>
    </row>
    <row r="1340" spans="1:65" x14ac:dyDescent="0.25">
      <c r="A1340" s="68" t="str">
        <f>VLOOKUP(L1340,'Status Report'!B:CB,79,0)</f>
        <v>Heineken</v>
      </c>
      <c r="C1340">
        <v>20006112</v>
      </c>
      <c r="D1340">
        <v>3097108</v>
      </c>
      <c r="E1340" t="s">
        <v>928</v>
      </c>
      <c r="F1340" t="s">
        <v>929</v>
      </c>
      <c r="G1340" t="str">
        <f>VLOOKUP(D1340,'[2]sold to'!$A:$H,8,0)</f>
        <v>South Africa</v>
      </c>
      <c r="H1340" t="str">
        <f>VLOOKUP(D1340,'[2]sold to'!$A:$I,9,0)</f>
        <v>AMEE</v>
      </c>
      <c r="K1340">
        <v>110</v>
      </c>
      <c r="L1340">
        <v>88026004</v>
      </c>
      <c r="M1340" t="s">
        <v>235</v>
      </c>
      <c r="N1340">
        <v>3</v>
      </c>
      <c r="P1340" t="str">
        <f>VLOOKUP(L1340,'Status Report'!B:AA,26,0)</f>
        <v>China</v>
      </c>
      <c r="Q1340" t="str">
        <f>VLOOKUP(L1340,'Status Report'!B:AB,27,0)</f>
        <v>Indoor signs</v>
      </c>
      <c r="R1340">
        <f>VLOOKUP(L1340,'Status Report'!B:X,23,0)</f>
        <v>250</v>
      </c>
      <c r="S1340" t="str">
        <f>VLOOKUP(L1340,'Status Report'!B:T,19,0)</f>
        <v>Dekkers Visual Communication B.v.</v>
      </c>
      <c r="T1340" s="62">
        <f>VLOOKUP(L1340,'Status Report'!B:E,4,0)</f>
        <v>3</v>
      </c>
      <c r="U1340" s="19">
        <f>_xlfn.IFS(AI1340="Den Bosch",VLOOKUP(L1340,'Status Report'!B:AM,35,0),AI1340="Yantian",VLOOKUP(L1340,'Status Report'!B:AM,36,0),AI1340="",IF(H1340="Asia Pacific",VLOOKUP(L1340,'Status Report'!B:AM,36,0),VLOOKUP(L1340,'Status Report'!B:AM,35,0)),AI1340="Direct shipment",IF(H1340="Asia Pacific",VLOOKUP(L1340,'Status Report'!B:AM,36,0),VLOOKUP(L1340,'Status Report'!B:AM,35,0)))</f>
        <v>171.02</v>
      </c>
      <c r="V1340" s="20">
        <f t="shared" si="307"/>
        <v>513.06000000000006</v>
      </c>
      <c r="W1340" s="19">
        <f>_xlfn.IFS(AI1340="Den Bosch",VLOOKUP(L1340,'Status Report'!B:AM,37,0),AI1340="Yantian",VLOOKUP(L1340,'Status Report'!B:AM,38,0),AI1340="",IF(H1340="Asia Pacific",VLOOKUP(L1340,'Status Report'!B:AM,38,0),VLOOKUP(L1340,'Status Report'!B:AM,37,0)),AI1340="Direct shipment",IF(H1340="Asia Pacific",VLOOKUP(L1340,'Status Report'!B:AM,38,0),VLOOKUP(L1340,'Status Report'!B:AM,37,0)))</f>
        <v>171.02</v>
      </c>
      <c r="X1340" s="20">
        <f t="shared" si="308"/>
        <v>513.06000000000006</v>
      </c>
      <c r="Y1340" s="20">
        <f>_xlfn.IFS(AI1340="Den Bosch",VLOOKUP(L1340,'Status Report'!B:AO,39,0),AI1340="Yantian",VLOOKUP(L1340,'Status Report'!B:AO,40,0),AI1340="",IF(H1340="Asia Pacific",VLOOKUP(L1340,'Status Report'!B:AO,40,0),VLOOKUP(L1340,'Status Report'!B:AO,39,0)),AI1340="Direct shipment",IF(H1340="Asia Pacific",VLOOKUP(L1340,'Status Report'!B:AO,40,0),VLOOKUP(L1340,'Status Report'!B:AO,39,0)))</f>
        <v>0</v>
      </c>
      <c r="Z1340" s="20">
        <f t="shared" si="309"/>
        <v>0</v>
      </c>
      <c r="AA1340" s="20">
        <f t="shared" si="310"/>
        <v>513.06000000000006</v>
      </c>
      <c r="AB1340" s="21">
        <f>_xlfn.IFS(AI1340="Den Bosch",VLOOKUP(L1340,'Status Report'!B:AM,33,0),AI1340="Yantian",VLOOKUP(L1340,'Status Report'!B:AM,34,0),AI1340="",IF(H1340="Asia Pacific",VLOOKUP(L1340,'Status Report'!B:AM,34,0),VLOOKUP(L1340,'Status Report'!B:AM,33,0)),AI1340="Direct shipment",IF(H1340="Asia Pacific",VLOOKUP(L1340,'Status Report'!B:AM,34,0),VLOOKUP(L1340,'Status Report'!B:AM,33,0)))</f>
        <v>147.90360000000004</v>
      </c>
      <c r="AC1340" s="21">
        <f>VLOOKUP(L1340,'Status Report'!B:CE,82,0)</f>
        <v>0</v>
      </c>
      <c r="AD1340" s="21">
        <f t="shared" si="311"/>
        <v>147.90360000000004</v>
      </c>
      <c r="AE1340" s="63">
        <f>VLOOKUP(L1340,'Status Report'!B:W,20,0)</f>
        <v>61</v>
      </c>
      <c r="AF1340" s="63">
        <f>VLOOKUP(L1340,'Status Report'!B:W,21,0)</f>
        <v>73</v>
      </c>
      <c r="AG1340" s="63">
        <f>VLOOKUP(L1340,'Status Report'!B:W,22,0)</f>
        <v>10</v>
      </c>
      <c r="AH1340" s="22">
        <f t="shared" si="312"/>
        <v>0.13358999999999999</v>
      </c>
      <c r="AI1340" t="s">
        <v>990</v>
      </c>
      <c r="AK1340" s="63">
        <f>IFERROR(VLOOKUP(G1340,ASEAN!A:A,1,0),0)</f>
        <v>0</v>
      </c>
      <c r="AL1340" s="63">
        <f>IFERROR(VLOOKUP(D1340,'[3]customer specs'!$B$1:$D$65536,3,0),0)</f>
        <v>0</v>
      </c>
      <c r="AM1340" s="64">
        <f t="shared" si="313"/>
        <v>0</v>
      </c>
      <c r="AN1340" s="64">
        <f t="shared" si="314"/>
        <v>0</v>
      </c>
      <c r="AO1340" s="63"/>
      <c r="AP1340" s="63"/>
      <c r="AQ1340" s="63" t="str">
        <f t="shared" si="315"/>
        <v>no</v>
      </c>
      <c r="AR1340" s="20">
        <f t="shared" si="316"/>
        <v>443.71080000000012</v>
      </c>
      <c r="AS1340" s="63"/>
      <c r="AT1340" s="23">
        <f t="shared" si="321"/>
        <v>0.12</v>
      </c>
      <c r="AU1340" s="65">
        <f t="shared" si="317"/>
        <v>168.07227272727278</v>
      </c>
      <c r="AV1340" s="65"/>
      <c r="AW1340" s="65">
        <f t="shared" si="318"/>
        <v>504.21681818181833</v>
      </c>
      <c r="AX1340" s="65"/>
      <c r="AY1340" s="63">
        <f>VLOOKUP(L1340,'Status Report'!B:CF,81,0)</f>
        <v>0</v>
      </c>
      <c r="AZ1340" s="63" t="str">
        <f>VLOOKUP(L1340,'Status Report'!B:S,18,0)</f>
        <v>Ludmilla Zarybnicka</v>
      </c>
      <c r="BB1340" s="63">
        <f>VLOOKUP(L1340,'Status Report'!B:Z,25,0)</f>
        <v>1</v>
      </c>
      <c r="BC1340" s="63">
        <f t="shared" si="319"/>
        <v>3</v>
      </c>
      <c r="BF1340">
        <f>VLOOKUP(L1340,'Status Report'!B:CE,82,0)</f>
        <v>0</v>
      </c>
      <c r="BG1340">
        <f>VLOOKUP(L1340,'Status Report'!B:CF,83,0)</f>
        <v>0</v>
      </c>
      <c r="BH1340">
        <f>VLOOKUP(L1340,'Status Report'!B:CG,84,0)</f>
        <v>0</v>
      </c>
      <c r="BI1340" t="s">
        <v>926</v>
      </c>
      <c r="BJ1340" t="s">
        <v>795</v>
      </c>
      <c r="BM1340" s="67">
        <f t="shared" si="320"/>
        <v>63</v>
      </c>
    </row>
    <row r="1341" spans="1:65" x14ac:dyDescent="0.25">
      <c r="A1341" s="68" t="str">
        <f>VLOOKUP(L1341,'Status Report'!B:CB,79,0)</f>
        <v>Heineken</v>
      </c>
      <c r="C1341">
        <v>20006112</v>
      </c>
      <c r="D1341">
        <v>3097108</v>
      </c>
      <c r="E1341" t="s">
        <v>928</v>
      </c>
      <c r="F1341" t="s">
        <v>929</v>
      </c>
      <c r="G1341" t="str">
        <f>VLOOKUP(D1341,'[2]sold to'!$A:$H,8,0)</f>
        <v>South Africa</v>
      </c>
      <c r="H1341" t="str">
        <f>VLOOKUP(D1341,'[2]sold to'!$A:$I,9,0)</f>
        <v>AMEE</v>
      </c>
      <c r="K1341">
        <v>120</v>
      </c>
      <c r="L1341">
        <v>88019768</v>
      </c>
      <c r="M1341" t="s">
        <v>173</v>
      </c>
      <c r="N1341">
        <v>1</v>
      </c>
      <c r="P1341" t="str">
        <f>VLOOKUP(L1341,'Status Report'!B:AA,26,0)</f>
        <v>Netherlands</v>
      </c>
      <c r="Q1341" t="str">
        <f>VLOOKUP(L1341,'Status Report'!B:AB,27,0)</f>
        <v>Plastic cups</v>
      </c>
      <c r="R1341">
        <f>VLOOKUP(L1341,'Status Report'!B:X,23,0)</f>
        <v>21</v>
      </c>
      <c r="S1341" t="str">
        <f>VLOOKUP(L1341,'Status Report'!B:T,19,0)</f>
        <v>Dutch Cups</v>
      </c>
      <c r="T1341" s="62" t="str">
        <f>VLOOKUP(L1341,'Status Report'!B:E,4,0)</f>
        <v>From stock</v>
      </c>
      <c r="U1341" s="19">
        <f>_xlfn.IFS(AI1341="Den Bosch",VLOOKUP(L1341,'Status Report'!B:AM,35,0),AI1341="Yantian",VLOOKUP(L1341,'Status Report'!B:AM,36,0),AI1341="",IF(H1341="Asia Pacific",VLOOKUP(L1341,'Status Report'!B:AM,36,0),VLOOKUP(L1341,'Status Report'!B:AM,35,0)),AI1341="Direct shipment",IF(H1341="Asia Pacific",VLOOKUP(L1341,'Status Report'!B:AM,36,0),VLOOKUP(L1341,'Status Report'!B:AM,35,0)))</f>
        <v>279.93181818181819</v>
      </c>
      <c r="V1341" s="20">
        <f t="shared" si="307"/>
        <v>279.93181818181819</v>
      </c>
      <c r="W1341" s="19">
        <f>_xlfn.IFS(AI1341="Den Bosch",VLOOKUP(L1341,'Status Report'!B:AM,37,0),AI1341="Yantian",VLOOKUP(L1341,'Status Report'!B:AM,38,0),AI1341="",IF(H1341="Asia Pacific",VLOOKUP(L1341,'Status Report'!B:AM,38,0),VLOOKUP(L1341,'Status Report'!B:AM,37,0)),AI1341="Direct shipment",IF(H1341="Asia Pacific",VLOOKUP(L1341,'Status Report'!B:AM,38,0),VLOOKUP(L1341,'Status Report'!B:AM,37,0)))</f>
        <v>279.93181818181819</v>
      </c>
      <c r="X1341" s="20">
        <f t="shared" si="308"/>
        <v>279.93181818181819</v>
      </c>
      <c r="Y1341" s="20">
        <f>_xlfn.IFS(AI1341="Den Bosch",VLOOKUP(L1341,'Status Report'!B:AO,39,0),AI1341="Yantian",VLOOKUP(L1341,'Status Report'!B:AO,40,0),AI1341="",IF(H1341="Asia Pacific",VLOOKUP(L1341,'Status Report'!B:AO,40,0),VLOOKUP(L1341,'Status Report'!B:AO,39,0)),AI1341="Direct shipment",IF(H1341="Asia Pacific",VLOOKUP(L1341,'Status Report'!B:AO,40,0),VLOOKUP(L1341,'Status Report'!B:AO,39,0)))</f>
        <v>0</v>
      </c>
      <c r="Z1341" s="20">
        <f t="shared" si="309"/>
        <v>0</v>
      </c>
      <c r="AA1341" s="20">
        <f t="shared" si="310"/>
        <v>279.93181818181819</v>
      </c>
      <c r="AB1341" s="21">
        <f>_xlfn.IFS(AI1341="Den Bosch",VLOOKUP(L1341,'Status Report'!B:AM,33,0),AI1341="Yantian",VLOOKUP(L1341,'Status Report'!B:AM,34,0),AI1341="",IF(H1341="Asia Pacific",VLOOKUP(L1341,'Status Report'!B:AM,34,0),VLOOKUP(L1341,'Status Report'!B:AM,33,0)),AI1341="Direct shipment",IF(H1341="Asia Pacific",VLOOKUP(L1341,'Status Report'!B:AM,34,0),VLOOKUP(L1341,'Status Report'!B:AM,33,0)))</f>
        <v>298.89999999999998</v>
      </c>
      <c r="AC1341" s="21">
        <f>VLOOKUP(L1341,'Status Report'!B:CE,82,0)</f>
        <v>0</v>
      </c>
      <c r="AD1341" s="21">
        <f t="shared" si="311"/>
        <v>298.89999999999998</v>
      </c>
      <c r="AE1341" s="63">
        <f>VLOOKUP(L1341,'Status Report'!B:W,20,0)</f>
        <v>57</v>
      </c>
      <c r="AF1341" s="63">
        <f>VLOOKUP(L1341,'Status Report'!B:W,21,0)</f>
        <v>37</v>
      </c>
      <c r="AG1341" s="63">
        <f>VLOOKUP(L1341,'Status Report'!B:W,22,0)</f>
        <v>30</v>
      </c>
      <c r="AH1341" s="22">
        <f t="shared" si="312"/>
        <v>6.3270000000000007E-2</v>
      </c>
      <c r="AI1341" t="s">
        <v>990</v>
      </c>
      <c r="AK1341" s="63">
        <f>IFERROR(VLOOKUP(G1341,ASEAN!A:A,1,0),0)</f>
        <v>0</v>
      </c>
      <c r="AL1341" s="63">
        <f>IFERROR(VLOOKUP(D1341,'[3]customer specs'!$B$1:$D$65536,3,0),0)</f>
        <v>0</v>
      </c>
      <c r="AM1341" s="64">
        <f t="shared" si="313"/>
        <v>0</v>
      </c>
      <c r="AN1341" s="64">
        <f t="shared" si="314"/>
        <v>0</v>
      </c>
      <c r="AO1341" s="63"/>
      <c r="AP1341" s="63"/>
      <c r="AQ1341" s="63" t="str">
        <f t="shared" si="315"/>
        <v>no</v>
      </c>
      <c r="AR1341" s="20">
        <f t="shared" si="316"/>
        <v>298.89999999999998</v>
      </c>
      <c r="AS1341" s="63"/>
      <c r="AT1341" s="23">
        <f t="shared" si="321"/>
        <v>0.12</v>
      </c>
      <c r="AU1341" s="65">
        <f t="shared" si="317"/>
        <v>339.65909090909088</v>
      </c>
      <c r="AV1341" s="65"/>
      <c r="AW1341" s="65">
        <f t="shared" si="318"/>
        <v>339.65909090909088</v>
      </c>
      <c r="AX1341" s="65"/>
      <c r="AY1341" s="63">
        <f>VLOOKUP(L1341,'Status Report'!B:CF,81,0)</f>
        <v>0</v>
      </c>
      <c r="AZ1341" s="63" t="str">
        <f>VLOOKUP(L1341,'Status Report'!B:S,18,0)</f>
        <v>Konstantinos Zoupanos</v>
      </c>
      <c r="BB1341" s="63">
        <f>VLOOKUP(L1341,'Status Report'!B:Z,25,0)</f>
        <v>240</v>
      </c>
      <c r="BC1341" s="63">
        <f t="shared" si="319"/>
        <v>240</v>
      </c>
      <c r="BF1341">
        <f>VLOOKUP(L1341,'Status Report'!B:CE,82,0)</f>
        <v>0</v>
      </c>
      <c r="BG1341">
        <f>VLOOKUP(L1341,'Status Report'!B:CF,83,0)</f>
        <v>0</v>
      </c>
      <c r="BH1341">
        <f>VLOOKUP(L1341,'Status Report'!B:CG,84,0)</f>
        <v>0</v>
      </c>
      <c r="BI1341" t="s">
        <v>926</v>
      </c>
      <c r="BJ1341" t="s">
        <v>795</v>
      </c>
      <c r="BM1341" s="67">
        <f t="shared" si="320"/>
        <v>4</v>
      </c>
    </row>
    <row r="1342" spans="1:65" x14ac:dyDescent="0.25">
      <c r="A1342" s="68" t="str">
        <f>VLOOKUP(L1342,'Status Report'!B:CB,79,0)</f>
        <v>Heineken</v>
      </c>
      <c r="C1342">
        <v>20006111</v>
      </c>
      <c r="D1342">
        <v>3097108</v>
      </c>
      <c r="E1342" t="s">
        <v>928</v>
      </c>
      <c r="F1342" t="s">
        <v>929</v>
      </c>
      <c r="G1342" t="str">
        <f>VLOOKUP(D1342,'[2]sold to'!$A:$H,8,0)</f>
        <v>South Africa</v>
      </c>
      <c r="H1342" t="str">
        <f>VLOOKUP(D1342,'[2]sold to'!$A:$I,9,0)</f>
        <v>AMEE</v>
      </c>
      <c r="K1342">
        <v>50</v>
      </c>
      <c r="L1342">
        <v>88027056</v>
      </c>
      <c r="M1342" t="s">
        <v>886</v>
      </c>
      <c r="N1342">
        <v>10</v>
      </c>
      <c r="P1342" t="str">
        <f>VLOOKUP(L1342,'Status Report'!B:AA,26,0)</f>
        <v>Poland</v>
      </c>
      <c r="Q1342" t="str">
        <f>VLOOKUP(L1342,'Status Report'!B:AB,27,0)</f>
        <v>Premiums</v>
      </c>
      <c r="R1342">
        <f>VLOOKUP(L1342,'Status Report'!B:X,23,0)</f>
        <v>100</v>
      </c>
      <c r="S1342" t="str">
        <f>VLOOKUP(L1342,'Status Report'!B:T,19,0)</f>
        <v>Promocean The Netherlands BV</v>
      </c>
      <c r="T1342" s="62">
        <f>VLOOKUP(L1342,'Status Report'!B:E,4,0)</f>
        <v>3</v>
      </c>
      <c r="U1342" s="19">
        <f>_xlfn.IFS(AI1342="Den Bosch",VLOOKUP(L1342,'Status Report'!B:AM,35,0),AI1342="Yantian",VLOOKUP(L1342,'Status Report'!B:AM,36,0),AI1342="",IF(H1342="Asia Pacific",VLOOKUP(L1342,'Status Report'!B:AM,36,0),VLOOKUP(L1342,'Status Report'!B:AM,35,0)),AI1342="Direct shipment",IF(H1342="Asia Pacific",VLOOKUP(L1342,'Status Report'!B:AM,36,0),VLOOKUP(L1342,'Status Report'!B:AM,35,0)))</f>
        <v>48.7</v>
      </c>
      <c r="V1342" s="20">
        <f t="shared" si="307"/>
        <v>487</v>
      </c>
      <c r="W1342" s="19">
        <f>_xlfn.IFS(AI1342="Den Bosch",VLOOKUP(L1342,'Status Report'!B:AM,37,0),AI1342="Yantian",VLOOKUP(L1342,'Status Report'!B:AM,38,0),AI1342="",IF(H1342="Asia Pacific",VLOOKUP(L1342,'Status Report'!B:AM,38,0),VLOOKUP(L1342,'Status Report'!B:AM,37,0)),AI1342="Direct shipment",IF(H1342="Asia Pacific",VLOOKUP(L1342,'Status Report'!B:AM,38,0),VLOOKUP(L1342,'Status Report'!B:AM,37,0)))</f>
        <v>19.399999999999999</v>
      </c>
      <c r="X1342" s="20">
        <f t="shared" si="308"/>
        <v>194</v>
      </c>
      <c r="Y1342" s="20">
        <f>_xlfn.IFS(AI1342="Den Bosch",VLOOKUP(L1342,'Status Report'!B:AO,39,0),AI1342="Yantian",VLOOKUP(L1342,'Status Report'!B:AO,40,0),AI1342="",IF(H1342="Asia Pacific",VLOOKUP(L1342,'Status Report'!B:AO,40,0),VLOOKUP(L1342,'Status Report'!B:AO,39,0)),AI1342="Direct shipment",IF(H1342="Asia Pacific",VLOOKUP(L1342,'Status Report'!B:AO,40,0),VLOOKUP(L1342,'Status Report'!B:AO,39,0)))</f>
        <v>0</v>
      </c>
      <c r="Z1342" s="20">
        <f t="shared" si="309"/>
        <v>0</v>
      </c>
      <c r="AA1342" s="20">
        <f t="shared" si="310"/>
        <v>194</v>
      </c>
      <c r="AB1342" s="21">
        <f>_xlfn.IFS(AI1342="Den Bosch",VLOOKUP(L1342,'Status Report'!B:AM,33,0),AI1342="Yantian",VLOOKUP(L1342,'Status Report'!B:AM,34,0),AI1342="",IF(H1342="Asia Pacific",VLOOKUP(L1342,'Status Report'!B:AM,34,0),VLOOKUP(L1342,'Status Report'!B:AM,33,0)),AI1342="Direct shipment",IF(H1342="Asia Pacific",VLOOKUP(L1342,'Status Report'!B:AM,34,0),VLOOKUP(L1342,'Status Report'!B:AM,33,0)))</f>
        <v>17.11</v>
      </c>
      <c r="AC1342" s="21">
        <f>VLOOKUP(L1342,'Status Report'!B:CE,82,0)</f>
        <v>0</v>
      </c>
      <c r="AD1342" s="21">
        <f t="shared" si="311"/>
        <v>17.11</v>
      </c>
      <c r="AE1342" s="63">
        <f>VLOOKUP(L1342,'Status Report'!B:W,20,0)</f>
        <v>13</v>
      </c>
      <c r="AF1342" s="63">
        <f>VLOOKUP(L1342,'Status Report'!B:W,21,0)</f>
        <v>9</v>
      </c>
      <c r="AG1342" s="63">
        <f>VLOOKUP(L1342,'Status Report'!B:W,22,0)</f>
        <v>10</v>
      </c>
      <c r="AH1342" s="22">
        <f t="shared" si="312"/>
        <v>1.17E-2</v>
      </c>
      <c r="AI1342" t="s">
        <v>990</v>
      </c>
      <c r="AK1342" s="63">
        <f>IFERROR(VLOOKUP(G1342,ASEAN!A:A,1,0),0)</f>
        <v>0</v>
      </c>
      <c r="AL1342" s="63">
        <f>IFERROR(VLOOKUP(D1342,'[3]customer specs'!$B$1:$D$65536,3,0),0)</f>
        <v>0</v>
      </c>
      <c r="AM1342" s="64">
        <f t="shared" si="313"/>
        <v>293</v>
      </c>
      <c r="AN1342" s="64">
        <f t="shared" si="314"/>
        <v>0</v>
      </c>
      <c r="AO1342" s="63"/>
      <c r="AP1342" s="63"/>
      <c r="AQ1342" s="63" t="str">
        <f t="shared" si="315"/>
        <v>no</v>
      </c>
      <c r="AR1342" s="20">
        <f t="shared" si="316"/>
        <v>171.1</v>
      </c>
      <c r="AS1342" s="63"/>
      <c r="AT1342" s="23">
        <f t="shared" si="321"/>
        <v>0.12</v>
      </c>
      <c r="AU1342" s="65">
        <f t="shared" si="317"/>
        <v>19.443181818181817</v>
      </c>
      <c r="AV1342" s="65"/>
      <c r="AW1342" s="65">
        <f t="shared" si="318"/>
        <v>194.43181818181816</v>
      </c>
      <c r="AX1342" s="65"/>
      <c r="AY1342" s="63">
        <f>VLOOKUP(L1342,'Status Report'!B:CF,81,0)</f>
        <v>0</v>
      </c>
      <c r="AZ1342" s="63" t="str">
        <f>VLOOKUP(L1342,'Status Report'!B:S,18,0)</f>
        <v>Ellina Smirnova</v>
      </c>
      <c r="BB1342" s="63">
        <f>VLOOKUP(L1342,'Status Report'!B:Z,25,0)</f>
        <v>10</v>
      </c>
      <c r="BC1342" s="63">
        <f t="shared" si="319"/>
        <v>100</v>
      </c>
      <c r="BF1342">
        <f>VLOOKUP(L1342,'Status Report'!B:CE,82,0)</f>
        <v>0</v>
      </c>
      <c r="BG1342">
        <f>VLOOKUP(L1342,'Status Report'!B:CF,83,0)</f>
        <v>0</v>
      </c>
      <c r="BH1342">
        <f>VLOOKUP(L1342,'Status Report'!B:CG,84,0)</f>
        <v>0</v>
      </c>
      <c r="BI1342" t="s">
        <v>926</v>
      </c>
      <c r="BJ1342" t="s">
        <v>795</v>
      </c>
      <c r="BM1342" s="67">
        <f t="shared" si="320"/>
        <v>316</v>
      </c>
    </row>
    <row r="1343" spans="1:65" x14ac:dyDescent="0.25">
      <c r="A1343" s="68" t="str">
        <f>VLOOKUP(L1343,'Status Report'!B:CB,79,0)</f>
        <v>Heineken</v>
      </c>
      <c r="C1343">
        <v>20006111</v>
      </c>
      <c r="D1343">
        <v>3097108</v>
      </c>
      <c r="E1343" t="s">
        <v>928</v>
      </c>
      <c r="F1343" t="s">
        <v>929</v>
      </c>
      <c r="G1343" t="str">
        <f>VLOOKUP(D1343,'[2]sold to'!$A:$H,8,0)</f>
        <v>South Africa</v>
      </c>
      <c r="H1343" t="str">
        <f>VLOOKUP(D1343,'[2]sold to'!$A:$I,9,0)</f>
        <v>AMEE</v>
      </c>
      <c r="K1343">
        <v>60</v>
      </c>
      <c r="L1343">
        <v>88027066</v>
      </c>
      <c r="M1343" t="s">
        <v>503</v>
      </c>
      <c r="N1343">
        <v>20</v>
      </c>
      <c r="P1343" t="str">
        <f>VLOOKUP(L1343,'Status Report'!B:AA,26,0)</f>
        <v>China</v>
      </c>
      <c r="Q1343" t="str">
        <f>VLOOKUP(L1343,'Status Report'!B:AB,27,0)</f>
        <v>Premiums</v>
      </c>
      <c r="R1343">
        <f>VLOOKUP(L1343,'Status Report'!B:X,23,0)</f>
        <v>250</v>
      </c>
      <c r="S1343" t="str">
        <f>VLOOKUP(L1343,'Status Report'!B:T,19,0)</f>
        <v>Asian Sourcing Link</v>
      </c>
      <c r="T1343" s="62">
        <f>VLOOKUP(L1343,'Status Report'!B:E,4,0)</f>
        <v>3</v>
      </c>
      <c r="U1343" s="19">
        <f>_xlfn.IFS(AI1343="Den Bosch",VLOOKUP(L1343,'Status Report'!B:AM,35,0),AI1343="Yantian",VLOOKUP(L1343,'Status Report'!B:AM,36,0),AI1343="",IF(H1343="Asia Pacific",VLOOKUP(L1343,'Status Report'!B:AM,36,0),VLOOKUP(L1343,'Status Report'!B:AM,35,0)),AI1343="Direct shipment",IF(H1343="Asia Pacific",VLOOKUP(L1343,'Status Report'!B:AM,36,0),VLOOKUP(L1343,'Status Report'!B:AM,35,0)))</f>
        <v>170.05</v>
      </c>
      <c r="V1343" s="20">
        <f t="shared" si="307"/>
        <v>3401</v>
      </c>
      <c r="W1343" s="19">
        <f>_xlfn.IFS(AI1343="Den Bosch",VLOOKUP(L1343,'Status Report'!B:AM,37,0),AI1343="Yantian",VLOOKUP(L1343,'Status Report'!B:AM,38,0),AI1343="",IF(H1343="Asia Pacific",VLOOKUP(L1343,'Status Report'!B:AM,38,0),VLOOKUP(L1343,'Status Report'!B:AM,37,0)),AI1343="Direct shipment",IF(H1343="Asia Pacific",VLOOKUP(L1343,'Status Report'!B:AM,38,0),VLOOKUP(L1343,'Status Report'!B:AM,37,0)))</f>
        <v>170.05</v>
      </c>
      <c r="X1343" s="20">
        <f t="shared" si="308"/>
        <v>3401</v>
      </c>
      <c r="Y1343" s="20">
        <f>_xlfn.IFS(AI1343="Den Bosch",VLOOKUP(L1343,'Status Report'!B:AO,39,0),AI1343="Yantian",VLOOKUP(L1343,'Status Report'!B:AO,40,0),AI1343="",IF(H1343="Asia Pacific",VLOOKUP(L1343,'Status Report'!B:AO,40,0),VLOOKUP(L1343,'Status Report'!B:AO,39,0)),AI1343="Direct shipment",IF(H1343="Asia Pacific",VLOOKUP(L1343,'Status Report'!B:AO,40,0),VLOOKUP(L1343,'Status Report'!B:AO,39,0)))</f>
        <v>0</v>
      </c>
      <c r="Z1343" s="20">
        <f t="shared" si="309"/>
        <v>0</v>
      </c>
      <c r="AA1343" s="20">
        <f t="shared" si="310"/>
        <v>3401</v>
      </c>
      <c r="AB1343" s="21">
        <f>_xlfn.IFS(AI1343="Den Bosch",VLOOKUP(L1343,'Status Report'!B:AM,33,0),AI1343="Yantian",VLOOKUP(L1343,'Status Report'!B:AM,34,0),AI1343="",IF(H1343="Asia Pacific",VLOOKUP(L1343,'Status Report'!B:AM,34,0),VLOOKUP(L1343,'Status Report'!B:AM,33,0)),AI1343="Direct shipment",IF(H1343="Asia Pacific",VLOOKUP(L1343,'Status Report'!B:AM,34,0),VLOOKUP(L1343,'Status Report'!B:AM,33,0)))</f>
        <v>147.06</v>
      </c>
      <c r="AC1343" s="21">
        <f>VLOOKUP(L1343,'Status Report'!B:CE,82,0)</f>
        <v>0</v>
      </c>
      <c r="AD1343" s="21">
        <f t="shared" si="311"/>
        <v>147.06</v>
      </c>
      <c r="AE1343" s="63">
        <f>VLOOKUP(L1343,'Status Report'!B:W,20,0)</f>
        <v>57</v>
      </c>
      <c r="AF1343" s="63">
        <f>VLOOKUP(L1343,'Status Report'!B:W,21,0)</f>
        <v>37</v>
      </c>
      <c r="AG1343" s="63">
        <f>VLOOKUP(L1343,'Status Report'!B:W,22,0)</f>
        <v>46</v>
      </c>
      <c r="AH1343" s="22">
        <f t="shared" si="312"/>
        <v>1.94028</v>
      </c>
      <c r="AI1343" t="s">
        <v>990</v>
      </c>
      <c r="AK1343" s="63">
        <f>IFERROR(VLOOKUP(G1343,ASEAN!A:A,1,0),0)</f>
        <v>0</v>
      </c>
      <c r="AL1343" s="63">
        <f>IFERROR(VLOOKUP(D1343,'[3]customer specs'!$B$1:$D$65536,3,0),0)</f>
        <v>0</v>
      </c>
      <c r="AM1343" s="64">
        <f t="shared" si="313"/>
        <v>0</v>
      </c>
      <c r="AN1343" s="64">
        <f t="shared" si="314"/>
        <v>0</v>
      </c>
      <c r="AO1343" s="63"/>
      <c r="AP1343" s="63"/>
      <c r="AQ1343" s="63" t="str">
        <f t="shared" si="315"/>
        <v>no</v>
      </c>
      <c r="AR1343" s="20">
        <f t="shared" si="316"/>
        <v>2941.2</v>
      </c>
      <c r="AS1343" s="63"/>
      <c r="AT1343" s="23">
        <f t="shared" si="321"/>
        <v>0.12</v>
      </c>
      <c r="AU1343" s="65">
        <f t="shared" si="317"/>
        <v>167.11363636363637</v>
      </c>
      <c r="AV1343" s="65"/>
      <c r="AW1343" s="65">
        <f t="shared" si="318"/>
        <v>3342.2727272727275</v>
      </c>
      <c r="AX1343" s="65"/>
      <c r="AY1343" s="63">
        <f>VLOOKUP(L1343,'Status Report'!B:CF,81,0)</f>
        <v>0</v>
      </c>
      <c r="AZ1343" s="63" t="str">
        <f>VLOOKUP(L1343,'Status Report'!B:S,18,0)</f>
        <v>Ellina Smirnova</v>
      </c>
      <c r="BB1343" s="63">
        <f>VLOOKUP(L1343,'Status Report'!B:Z,25,0)</f>
        <v>1</v>
      </c>
      <c r="BC1343" s="63">
        <f t="shared" si="319"/>
        <v>20</v>
      </c>
      <c r="BF1343">
        <f>VLOOKUP(L1343,'Status Report'!B:CE,82,0)</f>
        <v>0</v>
      </c>
      <c r="BG1343">
        <f>VLOOKUP(L1343,'Status Report'!B:CF,83,0)</f>
        <v>0</v>
      </c>
      <c r="BH1343">
        <f>VLOOKUP(L1343,'Status Report'!B:CG,84,0)</f>
        <v>0</v>
      </c>
      <c r="BI1343" t="s">
        <v>926</v>
      </c>
      <c r="BJ1343" t="s">
        <v>795</v>
      </c>
      <c r="BM1343" s="67">
        <f t="shared" si="320"/>
        <v>119</v>
      </c>
    </row>
    <row r="1344" spans="1:65" x14ac:dyDescent="0.25">
      <c r="A1344" s="68" t="str">
        <f>VLOOKUP(L1344,'Status Report'!B:CB,79,0)</f>
        <v>Heineken</v>
      </c>
      <c r="C1344">
        <v>20006111</v>
      </c>
      <c r="D1344">
        <v>3097108</v>
      </c>
      <c r="E1344" t="s">
        <v>928</v>
      </c>
      <c r="F1344" t="s">
        <v>929</v>
      </c>
      <c r="G1344" t="str">
        <f>VLOOKUP(D1344,'[2]sold to'!$A:$H,8,0)</f>
        <v>South Africa</v>
      </c>
      <c r="H1344" t="str">
        <f>VLOOKUP(D1344,'[2]sold to'!$A:$I,9,0)</f>
        <v>AMEE</v>
      </c>
      <c r="K1344">
        <v>90</v>
      </c>
      <c r="L1344">
        <v>88026268</v>
      </c>
      <c r="M1344" t="s">
        <v>268</v>
      </c>
      <c r="N1344">
        <v>5</v>
      </c>
      <c r="P1344" t="str">
        <f>VLOOKUP(L1344,'Status Report'!B:AA,26,0)</f>
        <v>Bangladesh</v>
      </c>
      <c r="Q1344" t="str">
        <f>VLOOKUP(L1344,'Status Report'!B:AB,27,0)</f>
        <v>Textiles-Clothing</v>
      </c>
      <c r="R1344">
        <f>VLOOKUP(L1344,'Status Report'!B:X,23,0)</f>
        <v>417</v>
      </c>
      <c r="S1344" t="str">
        <f>VLOOKUP(L1344,'Status Report'!B:T,19,0)</f>
        <v>Promocean The Netherlands BV</v>
      </c>
      <c r="T1344" s="62">
        <f>VLOOKUP(L1344,'Status Report'!B:E,4,0)</f>
        <v>3</v>
      </c>
      <c r="U1344" s="19">
        <f>_xlfn.IFS(AI1344="Den Bosch",VLOOKUP(L1344,'Status Report'!B:AM,35,0),AI1344="Yantian",VLOOKUP(L1344,'Status Report'!B:AM,36,0),AI1344="",IF(H1344="Asia Pacific",VLOOKUP(L1344,'Status Report'!B:AM,36,0),VLOOKUP(L1344,'Status Report'!B:AM,35,0)),AI1344="Direct shipment",IF(H1344="Asia Pacific",VLOOKUP(L1344,'Status Report'!B:AM,36,0),VLOOKUP(L1344,'Status Report'!B:AM,35,0)))</f>
        <v>35.46</v>
      </c>
      <c r="V1344" s="20">
        <f t="shared" si="307"/>
        <v>177.3</v>
      </c>
      <c r="W1344" s="19">
        <f>_xlfn.IFS(AI1344="Den Bosch",VLOOKUP(L1344,'Status Report'!B:AM,37,0),AI1344="Yantian",VLOOKUP(L1344,'Status Report'!B:AM,38,0),AI1344="",IF(H1344="Asia Pacific",VLOOKUP(L1344,'Status Report'!B:AM,38,0),VLOOKUP(L1344,'Status Report'!B:AM,37,0)),AI1344="Direct shipment",IF(H1344="Asia Pacific",VLOOKUP(L1344,'Status Report'!B:AM,38,0),VLOOKUP(L1344,'Status Report'!B:AM,37,0)))</f>
        <v>35.46</v>
      </c>
      <c r="X1344" s="20">
        <f t="shared" si="308"/>
        <v>177.3</v>
      </c>
      <c r="Y1344" s="20">
        <f>_xlfn.IFS(AI1344="Den Bosch",VLOOKUP(L1344,'Status Report'!B:AO,39,0),AI1344="Yantian",VLOOKUP(L1344,'Status Report'!B:AO,40,0),AI1344="",IF(H1344="Asia Pacific",VLOOKUP(L1344,'Status Report'!B:AO,40,0),VLOOKUP(L1344,'Status Report'!B:AO,39,0)),AI1344="Direct shipment",IF(H1344="Asia Pacific",VLOOKUP(L1344,'Status Report'!B:AO,40,0),VLOOKUP(L1344,'Status Report'!B:AO,39,0)))</f>
        <v>0</v>
      </c>
      <c r="Z1344" s="20">
        <f t="shared" si="309"/>
        <v>0</v>
      </c>
      <c r="AA1344" s="20">
        <f t="shared" si="310"/>
        <v>177.3</v>
      </c>
      <c r="AB1344" s="21">
        <f>_xlfn.IFS(AI1344="Den Bosch",VLOOKUP(L1344,'Status Report'!B:AM,33,0),AI1344="Yantian",VLOOKUP(L1344,'Status Report'!B:AM,34,0),AI1344="",IF(H1344="Asia Pacific",VLOOKUP(L1344,'Status Report'!B:AM,34,0),VLOOKUP(L1344,'Status Report'!B:AM,33,0)),AI1344="Direct shipment",IF(H1344="Asia Pacific",VLOOKUP(L1344,'Status Report'!B:AM,34,0),VLOOKUP(L1344,'Status Report'!B:AM,33,0)))</f>
        <v>30.723000000000003</v>
      </c>
      <c r="AC1344" s="21">
        <f>VLOOKUP(L1344,'Status Report'!B:CE,82,0)</f>
        <v>0</v>
      </c>
      <c r="AD1344" s="21">
        <f t="shared" si="311"/>
        <v>30.723000000000003</v>
      </c>
      <c r="AE1344" s="63">
        <f>VLOOKUP(L1344,'Status Report'!B:W,20,0)</f>
        <v>28</v>
      </c>
      <c r="AF1344" s="63">
        <f>VLOOKUP(L1344,'Status Report'!B:W,21,0)</f>
        <v>15</v>
      </c>
      <c r="AG1344" s="63">
        <f>VLOOKUP(L1344,'Status Report'!B:W,22,0)</f>
        <v>12</v>
      </c>
      <c r="AH1344" s="22">
        <f t="shared" si="312"/>
        <v>2.52E-2</v>
      </c>
      <c r="AI1344" t="s">
        <v>990</v>
      </c>
      <c r="AK1344" s="63">
        <f>IFERROR(VLOOKUP(G1344,ASEAN!A:A,1,0),0)</f>
        <v>0</v>
      </c>
      <c r="AL1344" s="63">
        <f>IFERROR(VLOOKUP(D1344,'[3]customer specs'!$B$1:$D$65536,3,0),0)</f>
        <v>0</v>
      </c>
      <c r="AM1344" s="64">
        <f t="shared" si="313"/>
        <v>0</v>
      </c>
      <c r="AN1344" s="64">
        <f t="shared" si="314"/>
        <v>0</v>
      </c>
      <c r="AO1344" s="63"/>
      <c r="AP1344" s="63"/>
      <c r="AQ1344" s="63" t="str">
        <f t="shared" si="315"/>
        <v>no</v>
      </c>
      <c r="AR1344" s="20">
        <f t="shared" si="316"/>
        <v>153.61500000000001</v>
      </c>
      <c r="AS1344" s="63"/>
      <c r="AT1344" s="23">
        <f t="shared" si="321"/>
        <v>0.12</v>
      </c>
      <c r="AU1344" s="65">
        <f t="shared" si="317"/>
        <v>34.912500000000001</v>
      </c>
      <c r="AV1344" s="65"/>
      <c r="AW1344" s="65">
        <f t="shared" si="318"/>
        <v>174.5625</v>
      </c>
      <c r="AX1344" s="65"/>
      <c r="AY1344" s="63">
        <f>VLOOKUP(L1344,'Status Report'!B:CF,81,0)</f>
        <v>0</v>
      </c>
      <c r="AZ1344" s="63" t="str">
        <f>VLOOKUP(L1344,'Status Report'!B:S,18,0)</f>
        <v>Ellina Smirnova</v>
      </c>
      <c r="BB1344" s="63">
        <f>VLOOKUP(L1344,'Status Report'!B:Z,25,0)</f>
        <v>6</v>
      </c>
      <c r="BC1344" s="63">
        <f t="shared" si="319"/>
        <v>30</v>
      </c>
      <c r="BF1344">
        <f>VLOOKUP(L1344,'Status Report'!B:CE,82,0)</f>
        <v>0</v>
      </c>
      <c r="BG1344">
        <f>VLOOKUP(L1344,'Status Report'!B:CF,83,0)</f>
        <v>0</v>
      </c>
      <c r="BH1344">
        <f>VLOOKUP(L1344,'Status Report'!B:CG,84,0)</f>
        <v>0</v>
      </c>
      <c r="BI1344" t="s">
        <v>926</v>
      </c>
      <c r="BJ1344" t="s">
        <v>795</v>
      </c>
      <c r="BM1344" s="67">
        <f t="shared" si="320"/>
        <v>220</v>
      </c>
    </row>
    <row r="1345" spans="1:65" x14ac:dyDescent="0.25">
      <c r="A1345" s="68" t="str">
        <f>VLOOKUP(L1345,'Status Report'!B:CB,79,0)</f>
        <v>Heineken</v>
      </c>
      <c r="C1345">
        <v>20006111</v>
      </c>
      <c r="D1345">
        <v>3097108</v>
      </c>
      <c r="E1345" t="s">
        <v>928</v>
      </c>
      <c r="F1345" t="s">
        <v>929</v>
      </c>
      <c r="G1345" t="str">
        <f>VLOOKUP(D1345,'[2]sold to'!$A:$H,8,0)</f>
        <v>South Africa</v>
      </c>
      <c r="H1345" t="str">
        <f>VLOOKUP(D1345,'[2]sold to'!$A:$I,9,0)</f>
        <v>AMEE</v>
      </c>
      <c r="K1345">
        <v>100</v>
      </c>
      <c r="L1345">
        <v>88026269</v>
      </c>
      <c r="M1345" t="s">
        <v>269</v>
      </c>
      <c r="N1345">
        <v>5</v>
      </c>
      <c r="P1345" t="str">
        <f>VLOOKUP(L1345,'Status Report'!B:AA,26,0)</f>
        <v>Bangladesh</v>
      </c>
      <c r="Q1345" t="str">
        <f>VLOOKUP(L1345,'Status Report'!B:AB,27,0)</f>
        <v>Textiles-Clothing</v>
      </c>
      <c r="R1345">
        <f>VLOOKUP(L1345,'Status Report'!B:X,23,0)</f>
        <v>417</v>
      </c>
      <c r="S1345" t="str">
        <f>VLOOKUP(L1345,'Status Report'!B:T,19,0)</f>
        <v>Promocean The Netherlands BV</v>
      </c>
      <c r="T1345" s="62">
        <f>VLOOKUP(L1345,'Status Report'!B:E,4,0)</f>
        <v>3</v>
      </c>
      <c r="U1345" s="19">
        <f>_xlfn.IFS(AI1345="Den Bosch",VLOOKUP(L1345,'Status Report'!B:AM,35,0),AI1345="Yantian",VLOOKUP(L1345,'Status Report'!B:AM,36,0),AI1345="",IF(H1345="Asia Pacific",VLOOKUP(L1345,'Status Report'!B:AM,36,0),VLOOKUP(L1345,'Status Report'!B:AM,35,0)),AI1345="Direct shipment",IF(H1345="Asia Pacific",VLOOKUP(L1345,'Status Report'!B:AM,36,0),VLOOKUP(L1345,'Status Report'!B:AM,35,0)))</f>
        <v>35.46</v>
      </c>
      <c r="V1345" s="20">
        <f t="shared" si="307"/>
        <v>177.3</v>
      </c>
      <c r="W1345" s="19">
        <f>_xlfn.IFS(AI1345="Den Bosch",VLOOKUP(L1345,'Status Report'!B:AM,37,0),AI1345="Yantian",VLOOKUP(L1345,'Status Report'!B:AM,38,0),AI1345="",IF(H1345="Asia Pacific",VLOOKUP(L1345,'Status Report'!B:AM,38,0),VLOOKUP(L1345,'Status Report'!B:AM,37,0)),AI1345="Direct shipment",IF(H1345="Asia Pacific",VLOOKUP(L1345,'Status Report'!B:AM,38,0),VLOOKUP(L1345,'Status Report'!B:AM,37,0)))</f>
        <v>35.46</v>
      </c>
      <c r="X1345" s="20">
        <f t="shared" si="308"/>
        <v>177.3</v>
      </c>
      <c r="Y1345" s="20">
        <f>_xlfn.IFS(AI1345="Den Bosch",VLOOKUP(L1345,'Status Report'!B:AO,39,0),AI1345="Yantian",VLOOKUP(L1345,'Status Report'!B:AO,40,0),AI1345="",IF(H1345="Asia Pacific",VLOOKUP(L1345,'Status Report'!B:AO,40,0),VLOOKUP(L1345,'Status Report'!B:AO,39,0)),AI1345="Direct shipment",IF(H1345="Asia Pacific",VLOOKUP(L1345,'Status Report'!B:AO,40,0),VLOOKUP(L1345,'Status Report'!B:AO,39,0)))</f>
        <v>0</v>
      </c>
      <c r="Z1345" s="20">
        <f t="shared" si="309"/>
        <v>0</v>
      </c>
      <c r="AA1345" s="20">
        <f t="shared" si="310"/>
        <v>177.3</v>
      </c>
      <c r="AB1345" s="21">
        <f>_xlfn.IFS(AI1345="Den Bosch",VLOOKUP(L1345,'Status Report'!B:AM,33,0),AI1345="Yantian",VLOOKUP(L1345,'Status Report'!B:AM,34,0),AI1345="",IF(H1345="Asia Pacific",VLOOKUP(L1345,'Status Report'!B:AM,34,0),VLOOKUP(L1345,'Status Report'!B:AM,33,0)),AI1345="Direct shipment",IF(H1345="Asia Pacific",VLOOKUP(L1345,'Status Report'!B:AM,34,0),VLOOKUP(L1345,'Status Report'!B:AM,33,0)))</f>
        <v>30.723000000000003</v>
      </c>
      <c r="AC1345" s="21">
        <f>VLOOKUP(L1345,'Status Report'!B:CE,82,0)</f>
        <v>0</v>
      </c>
      <c r="AD1345" s="21">
        <f t="shared" si="311"/>
        <v>30.723000000000003</v>
      </c>
      <c r="AE1345" s="63">
        <f>VLOOKUP(L1345,'Status Report'!B:W,20,0)</f>
        <v>28</v>
      </c>
      <c r="AF1345" s="63">
        <f>VLOOKUP(L1345,'Status Report'!B:W,21,0)</f>
        <v>15</v>
      </c>
      <c r="AG1345" s="63">
        <f>VLOOKUP(L1345,'Status Report'!B:W,22,0)</f>
        <v>12</v>
      </c>
      <c r="AH1345" s="22">
        <f t="shared" si="312"/>
        <v>2.52E-2</v>
      </c>
      <c r="AI1345" t="s">
        <v>990</v>
      </c>
      <c r="AK1345" s="63">
        <f>IFERROR(VLOOKUP(G1345,ASEAN!A:A,1,0),0)</f>
        <v>0</v>
      </c>
      <c r="AL1345" s="63">
        <f>IFERROR(VLOOKUP(D1345,'[3]customer specs'!$B$1:$D$65536,3,0),0)</f>
        <v>0</v>
      </c>
      <c r="AM1345" s="64">
        <f t="shared" si="313"/>
        <v>0</v>
      </c>
      <c r="AN1345" s="64">
        <f t="shared" si="314"/>
        <v>0</v>
      </c>
      <c r="AO1345" s="63"/>
      <c r="AP1345" s="63"/>
      <c r="AQ1345" s="63" t="str">
        <f t="shared" si="315"/>
        <v>no</v>
      </c>
      <c r="AR1345" s="20">
        <f t="shared" si="316"/>
        <v>153.61500000000001</v>
      </c>
      <c r="AS1345" s="63"/>
      <c r="AT1345" s="23">
        <f t="shared" si="321"/>
        <v>0.12</v>
      </c>
      <c r="AU1345" s="65">
        <f t="shared" si="317"/>
        <v>34.912500000000001</v>
      </c>
      <c r="AV1345" s="65"/>
      <c r="AW1345" s="65">
        <f t="shared" si="318"/>
        <v>174.5625</v>
      </c>
      <c r="AX1345" s="65"/>
      <c r="AY1345" s="63">
        <f>VLOOKUP(L1345,'Status Report'!B:CF,81,0)</f>
        <v>0</v>
      </c>
      <c r="AZ1345" s="63" t="str">
        <f>VLOOKUP(L1345,'Status Report'!B:S,18,0)</f>
        <v>Ellina Smirnova</v>
      </c>
      <c r="BB1345" s="63">
        <f>VLOOKUP(L1345,'Status Report'!B:Z,25,0)</f>
        <v>6</v>
      </c>
      <c r="BC1345" s="63">
        <f t="shared" si="319"/>
        <v>30</v>
      </c>
      <c r="BF1345">
        <f>VLOOKUP(L1345,'Status Report'!B:CE,82,0)</f>
        <v>0</v>
      </c>
      <c r="BG1345">
        <f>VLOOKUP(L1345,'Status Report'!B:CF,83,0)</f>
        <v>0</v>
      </c>
      <c r="BH1345">
        <f>VLOOKUP(L1345,'Status Report'!B:CG,84,0)</f>
        <v>0</v>
      </c>
      <c r="BI1345" t="s">
        <v>926</v>
      </c>
      <c r="BJ1345" t="s">
        <v>795</v>
      </c>
      <c r="BM1345" s="67">
        <f t="shared" si="320"/>
        <v>103</v>
      </c>
    </row>
    <row r="1346" spans="1:65" x14ac:dyDescent="0.25">
      <c r="A1346" s="68" t="str">
        <f>VLOOKUP(L1346,'Status Report'!B:CB,79,0)</f>
        <v>Heineken</v>
      </c>
      <c r="C1346">
        <v>20006111</v>
      </c>
      <c r="D1346">
        <v>3097108</v>
      </c>
      <c r="E1346" t="s">
        <v>928</v>
      </c>
      <c r="F1346" t="s">
        <v>929</v>
      </c>
      <c r="G1346" t="str">
        <f>VLOOKUP(D1346,'[2]sold to'!$A:$H,8,0)</f>
        <v>South Africa</v>
      </c>
      <c r="H1346" t="str">
        <f>VLOOKUP(D1346,'[2]sold to'!$A:$I,9,0)</f>
        <v>AMEE</v>
      </c>
      <c r="K1346">
        <v>110</v>
      </c>
      <c r="L1346">
        <v>88016807</v>
      </c>
      <c r="M1346" t="s">
        <v>80</v>
      </c>
      <c r="N1346">
        <v>30</v>
      </c>
      <c r="P1346" t="str">
        <f>VLOOKUP(L1346,'Status Report'!B:AA,26,0)</f>
        <v>China</v>
      </c>
      <c r="Q1346" t="str">
        <f>VLOOKUP(L1346,'Status Report'!B:AB,27,0)</f>
        <v>Indoor signs</v>
      </c>
      <c r="R1346">
        <f>VLOOKUP(L1346,'Status Report'!B:X,23,0)</f>
        <v>100</v>
      </c>
      <c r="S1346" t="str">
        <f>VLOOKUP(L1346,'Status Report'!B:T,19,0)</f>
        <v>Dekkers Visual Communication B.v.</v>
      </c>
      <c r="T1346" s="62">
        <f>VLOOKUP(L1346,'Status Report'!B:E,4,0)</f>
        <v>3</v>
      </c>
      <c r="U1346" s="19">
        <f>_xlfn.IFS(AI1346="Den Bosch",VLOOKUP(L1346,'Status Report'!B:AM,35,0),AI1346="Yantian",VLOOKUP(L1346,'Status Report'!B:AM,36,0),AI1346="",IF(H1346="Asia Pacific",VLOOKUP(L1346,'Status Report'!B:AM,36,0),VLOOKUP(L1346,'Status Report'!B:AM,35,0)),AI1346="Direct shipment",IF(H1346="Asia Pacific",VLOOKUP(L1346,'Status Report'!B:AM,36,0),VLOOKUP(L1346,'Status Report'!B:AM,35,0)))</f>
        <v>264.18</v>
      </c>
      <c r="V1346" s="20">
        <f t="shared" ref="V1346:V1409" si="322">U1346*N1346</f>
        <v>7925.4000000000005</v>
      </c>
      <c r="W1346" s="19">
        <f>_xlfn.IFS(AI1346="Den Bosch",VLOOKUP(L1346,'Status Report'!B:AM,37,0),AI1346="Yantian",VLOOKUP(L1346,'Status Report'!B:AM,38,0),AI1346="",IF(H1346="Asia Pacific",VLOOKUP(L1346,'Status Report'!B:AM,38,0),VLOOKUP(L1346,'Status Report'!B:AM,37,0)),AI1346="Direct shipment",IF(H1346="Asia Pacific",VLOOKUP(L1346,'Status Report'!B:AM,38,0),VLOOKUP(L1346,'Status Report'!B:AM,37,0)))</f>
        <v>264.18</v>
      </c>
      <c r="X1346" s="20">
        <f t="shared" ref="X1346:X1409" si="323">N1346*W1346</f>
        <v>7925.4000000000005</v>
      </c>
      <c r="Y1346" s="20">
        <f>_xlfn.IFS(AI1346="Den Bosch",VLOOKUP(L1346,'Status Report'!B:AO,39,0),AI1346="Yantian",VLOOKUP(L1346,'Status Report'!B:AO,40,0),AI1346="",IF(H1346="Asia Pacific",VLOOKUP(L1346,'Status Report'!B:AO,40,0),VLOOKUP(L1346,'Status Report'!B:AO,39,0)),AI1346="Direct shipment",IF(H1346="Asia Pacific",VLOOKUP(L1346,'Status Report'!B:AO,40,0),VLOOKUP(L1346,'Status Report'!B:AO,39,0)))</f>
        <v>0</v>
      </c>
      <c r="Z1346" s="20">
        <f t="shared" ref="Z1346:Z1409" si="324">Y1346*N1346</f>
        <v>0</v>
      </c>
      <c r="AA1346" s="20">
        <f t="shared" ref="AA1346:AA1409" si="325">IF(Z1346=0,X1346,Z1346)</f>
        <v>7925.4000000000005</v>
      </c>
      <c r="AB1346" s="21">
        <f>_xlfn.IFS(AI1346="Den Bosch",VLOOKUP(L1346,'Status Report'!B:AM,33,0),AI1346="Yantian",VLOOKUP(L1346,'Status Report'!B:AM,34,0),AI1346="",IF(H1346="Asia Pacific",VLOOKUP(L1346,'Status Report'!B:AM,34,0),VLOOKUP(L1346,'Status Report'!B:AM,33,0)),AI1346="Direct shipment",IF(H1346="Asia Pacific",VLOOKUP(L1346,'Status Report'!B:AM,34,0),VLOOKUP(L1346,'Status Report'!B:AM,33,0)))</f>
        <v>228.46740000000003</v>
      </c>
      <c r="AC1346" s="21">
        <f>VLOOKUP(L1346,'Status Report'!B:CE,82,0)</f>
        <v>0</v>
      </c>
      <c r="AD1346" s="21">
        <f t="shared" ref="AD1346:AD1409" si="326">IF(AC1346=0,AB1346,AC1346)</f>
        <v>228.46740000000003</v>
      </c>
      <c r="AE1346" s="63">
        <f>VLOOKUP(L1346,'Status Report'!B:W,20,0)</f>
        <v>141</v>
      </c>
      <c r="AF1346" s="63">
        <f>VLOOKUP(L1346,'Status Report'!B:W,21,0)</f>
        <v>58</v>
      </c>
      <c r="AG1346" s="63">
        <f>VLOOKUP(L1346,'Status Report'!B:W,22,0)</f>
        <v>12</v>
      </c>
      <c r="AH1346" s="22">
        <f t="shared" ref="AH1346:AH1409" si="327">((AE1346*AF1346*AG1346)*N1346)/1000000</f>
        <v>2.94408</v>
      </c>
      <c r="AI1346" t="s">
        <v>990</v>
      </c>
      <c r="AK1346" s="63">
        <f>IFERROR(VLOOKUP(G1346,ASEAN!A:A,1,0),0)</f>
        <v>0</v>
      </c>
      <c r="AL1346" s="63">
        <f>IFERROR(VLOOKUP(D1346,'[3]customer specs'!$B$1:$D$65536,3,0),0)</f>
        <v>0</v>
      </c>
      <c r="AM1346" s="64">
        <f t="shared" ref="AM1346:AM1409" si="328">V1346-X1346</f>
        <v>0</v>
      </c>
      <c r="AN1346" s="64">
        <f t="shared" ref="AN1346:AN1409" si="329">IF(Z1346=0,,X1346-Z1346)</f>
        <v>0</v>
      </c>
      <c r="AO1346" s="63"/>
      <c r="AP1346" s="63"/>
      <c r="AQ1346" s="63" t="str">
        <f t="shared" ref="AQ1346:AQ1409" si="330">IF(N1346&gt;=R1346,"yes","no")</f>
        <v>no</v>
      </c>
      <c r="AR1346" s="20">
        <f t="shared" ref="AR1346:AR1409" si="331">AD1346*N1346</f>
        <v>6854.0220000000008</v>
      </c>
      <c r="AS1346" s="63"/>
      <c r="AT1346" s="23">
        <f t="shared" si="321"/>
        <v>0.12</v>
      </c>
      <c r="AU1346" s="65">
        <f t="shared" ref="AU1346:AU1409" si="332">AD1346/(1-AT1346)</f>
        <v>259.62204545454546</v>
      </c>
      <c r="AV1346" s="65"/>
      <c r="AW1346" s="65">
        <f t="shared" ref="AW1346:AW1409" si="333">(AU1346*N1346)+(AV1346*N1346)</f>
        <v>7788.6613636363636</v>
      </c>
      <c r="AX1346" s="65"/>
      <c r="AY1346" s="63">
        <f>VLOOKUP(L1346,'Status Report'!B:CF,81,0)</f>
        <v>0</v>
      </c>
      <c r="AZ1346" s="63" t="str">
        <f>VLOOKUP(L1346,'Status Report'!B:S,18,0)</f>
        <v>Ludmilla Zarybnicka</v>
      </c>
      <c r="BB1346" s="63">
        <f>VLOOKUP(L1346,'Status Report'!B:Z,25,0)</f>
        <v>1</v>
      </c>
      <c r="BC1346" s="63">
        <f t="shared" ref="BC1346:BC1409" si="334">N1346*BB1346</f>
        <v>30</v>
      </c>
      <c r="BF1346">
        <f>VLOOKUP(L1346,'Status Report'!B:CE,82,0)</f>
        <v>0</v>
      </c>
      <c r="BG1346">
        <f>VLOOKUP(L1346,'Status Report'!B:CF,83,0)</f>
        <v>0</v>
      </c>
      <c r="BH1346">
        <f>VLOOKUP(L1346,'Status Report'!B:CG,84,0)</f>
        <v>0</v>
      </c>
      <c r="BI1346" t="s">
        <v>926</v>
      </c>
      <c r="BJ1346" t="s">
        <v>795</v>
      </c>
      <c r="BM1346" s="67">
        <f t="shared" ref="BM1346:BM1409" si="335">SUMIF($L:$L,$L1346,N:N)</f>
        <v>158</v>
      </c>
    </row>
    <row r="1347" spans="1:65" x14ac:dyDescent="0.25">
      <c r="A1347" s="68" t="str">
        <f>VLOOKUP(L1347,'Status Report'!B:CB,79,0)</f>
        <v>Heineken</v>
      </c>
      <c r="C1347">
        <v>20006111</v>
      </c>
      <c r="D1347">
        <v>3097108</v>
      </c>
      <c r="E1347" t="s">
        <v>928</v>
      </c>
      <c r="F1347" t="s">
        <v>929</v>
      </c>
      <c r="G1347" t="str">
        <f>VLOOKUP(D1347,'[2]sold to'!$A:$H,8,0)</f>
        <v>South Africa</v>
      </c>
      <c r="H1347" t="str">
        <f>VLOOKUP(D1347,'[2]sold to'!$A:$I,9,0)</f>
        <v>AMEE</v>
      </c>
      <c r="K1347">
        <v>120</v>
      </c>
      <c r="L1347">
        <v>88021618</v>
      </c>
      <c r="M1347" t="s">
        <v>101</v>
      </c>
      <c r="N1347">
        <v>100</v>
      </c>
      <c r="P1347" t="str">
        <f>VLOOKUP(L1347,'Status Report'!B:AA,26,0)</f>
        <v>China</v>
      </c>
      <c r="Q1347" t="str">
        <f>VLOOKUP(L1347,'Status Report'!B:AB,27,0)</f>
        <v>Outdoor signs</v>
      </c>
      <c r="R1347">
        <f>VLOOKUP(L1347,'Status Report'!B:X,23,0)</f>
        <v>100</v>
      </c>
      <c r="S1347" t="str">
        <f>VLOOKUP(L1347,'Status Report'!B:T,19,0)</f>
        <v>Van Beem &amp; Van Haagen bv</v>
      </c>
      <c r="T1347" s="62">
        <f>VLOOKUP(L1347,'Status Report'!B:E,4,0)</f>
        <v>3</v>
      </c>
      <c r="U1347" s="19">
        <f>_xlfn.IFS(AI1347="Den Bosch",VLOOKUP(L1347,'Status Report'!B:AM,35,0),AI1347="Yantian",VLOOKUP(L1347,'Status Report'!B:AM,36,0),AI1347="",IF(H1347="Asia Pacific",VLOOKUP(L1347,'Status Report'!B:AM,36,0),VLOOKUP(L1347,'Status Report'!B:AM,35,0)),AI1347="Direct shipment",IF(H1347="Asia Pacific",VLOOKUP(L1347,'Status Report'!B:AM,36,0),VLOOKUP(L1347,'Status Report'!B:AM,35,0)))</f>
        <v>218.82</v>
      </c>
      <c r="V1347" s="20">
        <f t="shared" si="322"/>
        <v>21882</v>
      </c>
      <c r="W1347" s="19">
        <f>_xlfn.IFS(AI1347="Den Bosch",VLOOKUP(L1347,'Status Report'!B:AM,37,0),AI1347="Yantian",VLOOKUP(L1347,'Status Report'!B:AM,38,0),AI1347="",IF(H1347="Asia Pacific",VLOOKUP(L1347,'Status Report'!B:AM,38,0),VLOOKUP(L1347,'Status Report'!B:AM,37,0)),AI1347="Direct shipment",IF(H1347="Asia Pacific",VLOOKUP(L1347,'Status Report'!B:AM,38,0),VLOOKUP(L1347,'Status Report'!B:AM,37,0)))</f>
        <v>212.23</v>
      </c>
      <c r="X1347" s="20">
        <f t="shared" si="323"/>
        <v>21223</v>
      </c>
      <c r="Y1347" s="20">
        <f>_xlfn.IFS(AI1347="Den Bosch",VLOOKUP(L1347,'Status Report'!B:AO,39,0),AI1347="Yantian",VLOOKUP(L1347,'Status Report'!B:AO,40,0),AI1347="",IF(H1347="Asia Pacific",VLOOKUP(L1347,'Status Report'!B:AO,40,0),VLOOKUP(L1347,'Status Report'!B:AO,39,0)),AI1347="Direct shipment",IF(H1347="Asia Pacific",VLOOKUP(L1347,'Status Report'!B:AO,40,0),VLOOKUP(L1347,'Status Report'!B:AO,39,0)))</f>
        <v>0</v>
      </c>
      <c r="Z1347" s="20">
        <f t="shared" si="324"/>
        <v>0</v>
      </c>
      <c r="AA1347" s="20">
        <f t="shared" si="325"/>
        <v>21223</v>
      </c>
      <c r="AB1347" s="21">
        <f>_xlfn.IFS(AI1347="Den Bosch",VLOOKUP(L1347,'Status Report'!B:AM,33,0),AI1347="Yantian",VLOOKUP(L1347,'Status Report'!B:AM,34,0),AI1347="",IF(H1347="Asia Pacific",VLOOKUP(L1347,'Status Report'!B:AM,34,0),VLOOKUP(L1347,'Status Report'!B:AM,33,0)),AI1347="Direct shipment",IF(H1347="Asia Pacific",VLOOKUP(L1347,'Status Report'!B:AM,34,0),VLOOKUP(L1347,'Status Report'!B:AM,33,0)))</f>
        <v>176.70000000000002</v>
      </c>
      <c r="AC1347" s="21">
        <f>VLOOKUP(L1347,'Status Report'!B:CE,82,0)</f>
        <v>0</v>
      </c>
      <c r="AD1347" s="21">
        <f t="shared" si="326"/>
        <v>176.70000000000002</v>
      </c>
      <c r="AE1347" s="63">
        <f>VLOOKUP(L1347,'Status Report'!B:W,20,0)</f>
        <v>57</v>
      </c>
      <c r="AF1347" s="63">
        <f>VLOOKUP(L1347,'Status Report'!B:W,21,0)</f>
        <v>57</v>
      </c>
      <c r="AG1347" s="63">
        <f>VLOOKUP(L1347,'Status Report'!B:W,22,0)</f>
        <v>23</v>
      </c>
      <c r="AH1347" s="22">
        <f t="shared" si="327"/>
        <v>7.4726999999999997</v>
      </c>
      <c r="AI1347" t="s">
        <v>990</v>
      </c>
      <c r="AK1347" s="63">
        <f>IFERROR(VLOOKUP(G1347,ASEAN!A:A,1,0),0)</f>
        <v>0</v>
      </c>
      <c r="AL1347" s="63">
        <f>IFERROR(VLOOKUP(D1347,'[3]customer specs'!$B$1:$D$65536,3,0),0)</f>
        <v>0</v>
      </c>
      <c r="AM1347" s="64">
        <f t="shared" si="328"/>
        <v>659</v>
      </c>
      <c r="AN1347" s="64">
        <f t="shared" si="329"/>
        <v>0</v>
      </c>
      <c r="AO1347" s="63"/>
      <c r="AP1347" s="63"/>
      <c r="AQ1347" s="63" t="str">
        <f t="shared" si="330"/>
        <v>yes</v>
      </c>
      <c r="AR1347" s="20">
        <f t="shared" si="331"/>
        <v>17670</v>
      </c>
      <c r="AS1347" s="63"/>
      <c r="AT1347" s="23">
        <f t="shared" si="321"/>
        <v>0.12</v>
      </c>
      <c r="AU1347" s="65">
        <f t="shared" si="332"/>
        <v>200.79545454545456</v>
      </c>
      <c r="AV1347" s="65"/>
      <c r="AW1347" s="65">
        <f t="shared" si="333"/>
        <v>20079.545454545456</v>
      </c>
      <c r="AX1347" s="65"/>
      <c r="AY1347" s="63">
        <f>VLOOKUP(L1347,'Status Report'!B:CF,81,0)</f>
        <v>0</v>
      </c>
      <c r="AZ1347" s="63" t="str">
        <f>VLOOKUP(L1347,'Status Report'!B:S,18,0)</f>
        <v>Ludmilla Zarybnicka</v>
      </c>
      <c r="BB1347" s="63">
        <f>VLOOKUP(L1347,'Status Report'!B:Z,25,0)</f>
        <v>1</v>
      </c>
      <c r="BC1347" s="63">
        <f t="shared" si="334"/>
        <v>100</v>
      </c>
      <c r="BF1347">
        <f>VLOOKUP(L1347,'Status Report'!B:CE,82,0)</f>
        <v>0</v>
      </c>
      <c r="BG1347">
        <f>VLOOKUP(L1347,'Status Report'!B:CF,83,0)</f>
        <v>0</v>
      </c>
      <c r="BH1347">
        <f>VLOOKUP(L1347,'Status Report'!B:CG,84,0)</f>
        <v>0</v>
      </c>
      <c r="BI1347" t="s">
        <v>926</v>
      </c>
      <c r="BJ1347" t="s">
        <v>795</v>
      </c>
      <c r="BM1347" s="67">
        <f t="shared" si="335"/>
        <v>575</v>
      </c>
    </row>
    <row r="1348" spans="1:65" x14ac:dyDescent="0.25">
      <c r="A1348" s="68" t="str">
        <f>VLOOKUP(L1348,'Status Report'!B:CB,79,0)</f>
        <v>Heineken</v>
      </c>
      <c r="C1348">
        <v>20006111</v>
      </c>
      <c r="D1348">
        <v>3097108</v>
      </c>
      <c r="E1348" t="s">
        <v>928</v>
      </c>
      <c r="F1348" t="s">
        <v>929</v>
      </c>
      <c r="G1348" t="str">
        <f>VLOOKUP(D1348,'[2]sold to'!$A:$H,8,0)</f>
        <v>South Africa</v>
      </c>
      <c r="H1348" t="str">
        <f>VLOOKUP(D1348,'[2]sold to'!$A:$I,9,0)</f>
        <v>AMEE</v>
      </c>
      <c r="K1348">
        <v>130</v>
      </c>
      <c r="L1348">
        <v>88024432</v>
      </c>
      <c r="M1348" t="s">
        <v>141</v>
      </c>
      <c r="N1348">
        <v>5</v>
      </c>
      <c r="P1348" t="str">
        <f>VLOOKUP(L1348,'Status Report'!B:AA,26,0)</f>
        <v>China</v>
      </c>
      <c r="Q1348" t="str">
        <f>VLOOKUP(L1348,'Status Report'!B:AB,27,0)</f>
        <v>Bar support</v>
      </c>
      <c r="R1348">
        <f>VLOOKUP(L1348,'Status Report'!B:X,23,0)</f>
        <v>42</v>
      </c>
      <c r="S1348" t="str">
        <f>VLOOKUP(L1348,'Status Report'!B:T,19,0)</f>
        <v>Asian Sourcing Link</v>
      </c>
      <c r="T1348" s="62" t="s">
        <v>158</v>
      </c>
      <c r="U1348" s="19">
        <f>_xlfn.IFS(AI1348="Den Bosch",VLOOKUP(L1348,'Status Report'!B:AM,35,0),AI1348="Yantian",VLOOKUP(L1348,'Status Report'!B:AM,36,0),AI1348="",IF(H1348="Asia Pacific",VLOOKUP(L1348,'Status Report'!B:AM,36,0),VLOOKUP(L1348,'Status Report'!B:AM,35,0)),AI1348="Direct shipment",IF(H1348="Asia Pacific",VLOOKUP(L1348,'Status Report'!B:AM,36,0),VLOOKUP(L1348,'Status Report'!B:AM,35,0)))</f>
        <v>174</v>
      </c>
      <c r="V1348" s="20">
        <f t="shared" si="322"/>
        <v>870</v>
      </c>
      <c r="W1348" s="19">
        <f>_xlfn.IFS(AI1348="Den Bosch",VLOOKUP(L1348,'Status Report'!B:AM,37,0),AI1348="Yantian",VLOOKUP(L1348,'Status Report'!B:AM,38,0),AI1348="",IF(H1348="Asia Pacific",VLOOKUP(L1348,'Status Report'!B:AM,38,0),VLOOKUP(L1348,'Status Report'!B:AM,37,0)),AI1348="Direct shipment",IF(H1348="Asia Pacific",VLOOKUP(L1348,'Status Report'!B:AM,38,0),VLOOKUP(L1348,'Status Report'!B:AM,37,0)))</f>
        <v>174</v>
      </c>
      <c r="X1348" s="20">
        <f t="shared" si="323"/>
        <v>870</v>
      </c>
      <c r="Y1348" s="20">
        <f>_xlfn.IFS(AI1348="Den Bosch",VLOOKUP(L1348,'Status Report'!B:AO,39,0),AI1348="Yantian",VLOOKUP(L1348,'Status Report'!B:AO,40,0),AI1348="",IF(H1348="Asia Pacific",VLOOKUP(L1348,'Status Report'!B:AO,40,0),VLOOKUP(L1348,'Status Report'!B:AO,39,0)),AI1348="Direct shipment",IF(H1348="Asia Pacific",VLOOKUP(L1348,'Status Report'!B:AO,40,0),VLOOKUP(L1348,'Status Report'!B:AO,39,0)))</f>
        <v>0</v>
      </c>
      <c r="Z1348" s="20">
        <f t="shared" si="324"/>
        <v>0</v>
      </c>
      <c r="AA1348" s="20">
        <f t="shared" si="325"/>
        <v>870</v>
      </c>
      <c r="AB1348" s="21">
        <f>_xlfn.IFS(AI1348="Den Bosch",VLOOKUP(L1348,'Status Report'!B:AM,33,0),AI1348="Yantian",VLOOKUP(L1348,'Status Report'!B:AM,34,0),AI1348="",IF(H1348="Asia Pacific",VLOOKUP(L1348,'Status Report'!B:AM,34,0),VLOOKUP(L1348,'Status Report'!B:AM,33,0)),AI1348="Direct shipment",IF(H1348="Asia Pacific",VLOOKUP(L1348,'Status Report'!B:AM,34,0),VLOOKUP(L1348,'Status Report'!B:AM,33,0)))</f>
        <v>150.48000000000002</v>
      </c>
      <c r="AC1348" s="21">
        <f>VLOOKUP(L1348,'Status Report'!B:CE,82,0)</f>
        <v>0</v>
      </c>
      <c r="AD1348" s="21">
        <f t="shared" si="326"/>
        <v>150.48000000000002</v>
      </c>
      <c r="AE1348" s="63">
        <f>VLOOKUP(L1348,'Status Report'!B:W,20,0)</f>
        <v>42</v>
      </c>
      <c r="AF1348" s="63">
        <f>VLOOKUP(L1348,'Status Report'!B:W,21,0)</f>
        <v>36</v>
      </c>
      <c r="AG1348" s="63">
        <f>VLOOKUP(L1348,'Status Report'!B:W,22,0)</f>
        <v>24</v>
      </c>
      <c r="AH1348" s="22">
        <f t="shared" si="327"/>
        <v>0.18143999999999999</v>
      </c>
      <c r="AI1348" t="s">
        <v>990</v>
      </c>
      <c r="AJ1348" s="122" t="s">
        <v>1063</v>
      </c>
      <c r="AK1348" s="63">
        <f>IFERROR(VLOOKUP(G1348,ASEAN!A:A,1,0),0)</f>
        <v>0</v>
      </c>
      <c r="AL1348" s="63">
        <f>IFERROR(VLOOKUP(D1348,'[3]customer specs'!$B$1:$D$65536,3,0),0)</f>
        <v>0</v>
      </c>
      <c r="AM1348" s="64">
        <f t="shared" si="328"/>
        <v>0</v>
      </c>
      <c r="AN1348" s="64">
        <f t="shared" si="329"/>
        <v>0</v>
      </c>
      <c r="AO1348" s="63"/>
      <c r="AP1348" s="63"/>
      <c r="AQ1348" s="63" t="str">
        <f t="shared" si="330"/>
        <v>no</v>
      </c>
      <c r="AR1348" s="20">
        <f t="shared" si="331"/>
        <v>752.40000000000009</v>
      </c>
      <c r="AS1348" s="63"/>
      <c r="AT1348" s="23">
        <f t="shared" si="321"/>
        <v>0.12</v>
      </c>
      <c r="AU1348" s="65">
        <f t="shared" si="332"/>
        <v>171.00000000000003</v>
      </c>
      <c r="AV1348" s="65"/>
      <c r="AW1348" s="65">
        <f t="shared" si="333"/>
        <v>855.00000000000011</v>
      </c>
      <c r="AX1348" s="65"/>
      <c r="AY1348" s="63">
        <f>VLOOKUP(L1348,'Status Report'!B:CF,81,0)</f>
        <v>0</v>
      </c>
      <c r="AZ1348" s="63" t="str">
        <f>VLOOKUP(L1348,'Status Report'!B:S,18,0)</f>
        <v>Ellina Smirnova</v>
      </c>
      <c r="BB1348" s="63">
        <f>VLOOKUP(L1348,'Status Report'!B:Z,25,0)</f>
        <v>6</v>
      </c>
      <c r="BC1348" s="63">
        <f t="shared" si="334"/>
        <v>30</v>
      </c>
      <c r="BF1348">
        <f>VLOOKUP(L1348,'Status Report'!B:CE,82,0)</f>
        <v>0</v>
      </c>
      <c r="BG1348">
        <f>VLOOKUP(L1348,'Status Report'!B:CF,83,0)</f>
        <v>0</v>
      </c>
      <c r="BH1348">
        <f>VLOOKUP(L1348,'Status Report'!B:CG,84,0)</f>
        <v>0</v>
      </c>
      <c r="BI1348" t="s">
        <v>926</v>
      </c>
      <c r="BJ1348" t="s">
        <v>795</v>
      </c>
      <c r="BM1348" s="67">
        <f t="shared" si="335"/>
        <v>15</v>
      </c>
    </row>
    <row r="1349" spans="1:65" x14ac:dyDescent="0.25">
      <c r="A1349" s="68" t="str">
        <f>VLOOKUP(L1349,'Status Report'!B:CB,79,0)</f>
        <v>Heineken</v>
      </c>
      <c r="C1349">
        <v>20006111</v>
      </c>
      <c r="D1349">
        <v>3097108</v>
      </c>
      <c r="E1349" t="s">
        <v>928</v>
      </c>
      <c r="F1349" t="s">
        <v>929</v>
      </c>
      <c r="G1349" t="str">
        <f>VLOOKUP(D1349,'[2]sold to'!$A:$H,8,0)</f>
        <v>South Africa</v>
      </c>
      <c r="H1349" t="str">
        <f>VLOOKUP(D1349,'[2]sold to'!$A:$I,9,0)</f>
        <v>AMEE</v>
      </c>
      <c r="K1349">
        <v>140</v>
      </c>
      <c r="L1349">
        <v>88024596</v>
      </c>
      <c r="M1349" t="s">
        <v>114</v>
      </c>
      <c r="N1349">
        <v>3</v>
      </c>
      <c r="P1349" t="str">
        <f>VLOOKUP(L1349,'Status Report'!B:AA,26,0)</f>
        <v>China</v>
      </c>
      <c r="Q1349" t="str">
        <f>VLOOKUP(L1349,'Status Report'!B:AB,27,0)</f>
        <v>Openers / Sunglasses / Keyrings / Waiter knife</v>
      </c>
      <c r="R1349">
        <f>VLOOKUP(L1349,'Status Report'!B:X,23,0)</f>
        <v>40</v>
      </c>
      <c r="S1349" t="str">
        <f>VLOOKUP(L1349,'Status Report'!B:T,19,0)</f>
        <v>Asian Sourcing Link</v>
      </c>
      <c r="T1349" s="62">
        <f>VLOOKUP(L1349,'Status Report'!B:E,4,0)</f>
        <v>1</v>
      </c>
      <c r="U1349" s="19">
        <f>_xlfn.IFS(AI1349="Den Bosch",VLOOKUP(L1349,'Status Report'!B:AM,35,0),AI1349="Yantian",VLOOKUP(L1349,'Status Report'!B:AM,36,0),AI1349="",IF(H1349="Asia Pacific",VLOOKUP(L1349,'Status Report'!B:AM,36,0),VLOOKUP(L1349,'Status Report'!B:AM,35,0)),AI1349="Direct shipment",IF(H1349="Asia Pacific",VLOOKUP(L1349,'Status Report'!B:AM,36,0),VLOOKUP(L1349,'Status Report'!B:AM,35,0)))</f>
        <v>110.5</v>
      </c>
      <c r="V1349" s="20">
        <f t="shared" si="322"/>
        <v>331.5</v>
      </c>
      <c r="W1349" s="19">
        <f>_xlfn.IFS(AI1349="Den Bosch",VLOOKUP(L1349,'Status Report'!B:AM,37,0),AI1349="Yantian",VLOOKUP(L1349,'Status Report'!B:AM,38,0),AI1349="",IF(H1349="Asia Pacific",VLOOKUP(L1349,'Status Report'!B:AM,38,0),VLOOKUP(L1349,'Status Report'!B:AM,37,0)),AI1349="Direct shipment",IF(H1349="Asia Pacific",VLOOKUP(L1349,'Status Report'!B:AM,38,0),VLOOKUP(L1349,'Status Report'!B:AM,37,0)))</f>
        <v>110.5</v>
      </c>
      <c r="X1349" s="20">
        <f t="shared" si="323"/>
        <v>331.5</v>
      </c>
      <c r="Y1349" s="20">
        <f>_xlfn.IFS(AI1349="Den Bosch",VLOOKUP(L1349,'Status Report'!B:AO,39,0),AI1349="Yantian",VLOOKUP(L1349,'Status Report'!B:AO,40,0),AI1349="",IF(H1349="Asia Pacific",VLOOKUP(L1349,'Status Report'!B:AO,40,0),VLOOKUP(L1349,'Status Report'!B:AO,39,0)),AI1349="Direct shipment",IF(H1349="Asia Pacific",VLOOKUP(L1349,'Status Report'!B:AO,40,0),VLOOKUP(L1349,'Status Report'!B:AO,39,0)))</f>
        <v>0</v>
      </c>
      <c r="Z1349" s="20">
        <f t="shared" si="324"/>
        <v>0</v>
      </c>
      <c r="AA1349" s="20">
        <f t="shared" si="325"/>
        <v>331.5</v>
      </c>
      <c r="AB1349" s="21">
        <f>_xlfn.IFS(AI1349="Den Bosch",VLOOKUP(L1349,'Status Report'!B:AM,33,0),AI1349="Yantian",VLOOKUP(L1349,'Status Report'!B:AM,34,0),AI1349="",IF(H1349="Asia Pacific",VLOOKUP(L1349,'Status Report'!B:AM,34,0),VLOOKUP(L1349,'Status Report'!B:AM,33,0)),AI1349="Direct shipment",IF(H1349="Asia Pacific",VLOOKUP(L1349,'Status Report'!B:AM,34,0),VLOOKUP(L1349,'Status Report'!B:AM,33,0)))</f>
        <v>97.2</v>
      </c>
      <c r="AC1349" s="21">
        <f>VLOOKUP(L1349,'Status Report'!B:CE,82,0)</f>
        <v>0</v>
      </c>
      <c r="AD1349" s="21">
        <f t="shared" si="326"/>
        <v>97.2</v>
      </c>
      <c r="AE1349" s="63">
        <f>VLOOKUP(L1349,'Status Report'!B:W,20,0)</f>
        <v>6</v>
      </c>
      <c r="AF1349" s="63">
        <f>VLOOKUP(L1349,'Status Report'!B:W,21,0)</f>
        <v>12</v>
      </c>
      <c r="AG1349" s="63">
        <f>VLOOKUP(L1349,'Status Report'!B:W,22,0)</f>
        <v>18</v>
      </c>
      <c r="AH1349" s="22">
        <f t="shared" si="327"/>
        <v>3.888E-3</v>
      </c>
      <c r="AK1349" s="63">
        <f>IFERROR(VLOOKUP(G1349,ASEAN!A:A,1,0),0)</f>
        <v>0</v>
      </c>
      <c r="AL1349" s="63">
        <f>IFERROR(VLOOKUP(D1349,'[3]customer specs'!$B$1:$D$65536,3,0),0)</f>
        <v>0</v>
      </c>
      <c r="AM1349" s="64">
        <f t="shared" si="328"/>
        <v>0</v>
      </c>
      <c r="AN1349" s="64">
        <f t="shared" si="329"/>
        <v>0</v>
      </c>
      <c r="AO1349" s="63"/>
      <c r="AP1349" s="63"/>
      <c r="AQ1349" s="63" t="str">
        <f t="shared" si="330"/>
        <v>no</v>
      </c>
      <c r="AR1349" s="20">
        <f t="shared" si="331"/>
        <v>291.60000000000002</v>
      </c>
      <c r="AS1349" s="63"/>
      <c r="AT1349" s="23">
        <f t="shared" si="321"/>
        <v>0.12</v>
      </c>
      <c r="AU1349" s="65">
        <f t="shared" si="332"/>
        <v>110.45454545454545</v>
      </c>
      <c r="AV1349" s="65"/>
      <c r="AW1349" s="65">
        <f t="shared" si="333"/>
        <v>331.36363636363637</v>
      </c>
      <c r="AX1349" s="65"/>
      <c r="AY1349" s="63">
        <f>VLOOKUP(L1349,'Status Report'!B:CF,81,0)</f>
        <v>0</v>
      </c>
      <c r="AZ1349" s="63" t="str">
        <f>VLOOKUP(L1349,'Status Report'!B:S,18,0)</f>
        <v>Ellina Smirnova</v>
      </c>
      <c r="BB1349" s="63">
        <f>VLOOKUP(L1349,'Status Report'!B:Z,25,0)</f>
        <v>10</v>
      </c>
      <c r="BC1349" s="63">
        <f t="shared" si="334"/>
        <v>30</v>
      </c>
      <c r="BF1349">
        <f>VLOOKUP(L1349,'Status Report'!B:CE,82,0)</f>
        <v>0</v>
      </c>
      <c r="BG1349">
        <f>VLOOKUP(L1349,'Status Report'!B:CF,83,0)</f>
        <v>0</v>
      </c>
      <c r="BH1349">
        <f>VLOOKUP(L1349,'Status Report'!B:CG,84,0)</f>
        <v>0</v>
      </c>
      <c r="BI1349" t="s">
        <v>926</v>
      </c>
      <c r="BJ1349" t="s">
        <v>795</v>
      </c>
      <c r="BM1349" s="67">
        <f t="shared" si="335"/>
        <v>17</v>
      </c>
    </row>
    <row r="1350" spans="1:65" x14ac:dyDescent="0.25">
      <c r="A1350" s="68" t="str">
        <f>VLOOKUP(L1350,'Status Report'!B:CB,79,0)</f>
        <v>Heineken</v>
      </c>
      <c r="C1350">
        <v>20006111</v>
      </c>
      <c r="D1350">
        <v>3097108</v>
      </c>
      <c r="E1350" t="s">
        <v>928</v>
      </c>
      <c r="F1350" t="s">
        <v>929</v>
      </c>
      <c r="G1350" t="str">
        <f>VLOOKUP(D1350,'[2]sold to'!$A:$H,8,0)</f>
        <v>South Africa</v>
      </c>
      <c r="H1350" t="str">
        <f>VLOOKUP(D1350,'[2]sold to'!$A:$I,9,0)</f>
        <v>AMEE</v>
      </c>
      <c r="K1350">
        <v>150</v>
      </c>
      <c r="L1350">
        <v>88024214</v>
      </c>
      <c r="M1350" t="s">
        <v>144</v>
      </c>
      <c r="N1350">
        <v>5</v>
      </c>
      <c r="P1350" t="str">
        <f>VLOOKUP(L1350,'Status Report'!B:AA,26,0)</f>
        <v>China</v>
      </c>
      <c r="Q1350" t="str">
        <f>VLOOKUP(L1350,'Status Report'!B:AB,27,0)</f>
        <v>Bar support</v>
      </c>
      <c r="R1350">
        <f>VLOOKUP(L1350,'Status Report'!B:X,23,0)</f>
        <v>42</v>
      </c>
      <c r="S1350" t="str">
        <f>VLOOKUP(L1350,'Status Report'!B:T,19,0)</f>
        <v>Asian Sourcing Link</v>
      </c>
      <c r="T1350" s="62">
        <f>VLOOKUP(L1350,'Status Report'!B:E,4,0)</f>
        <v>1</v>
      </c>
      <c r="U1350" s="19">
        <f>_xlfn.IFS(AI1350="Den Bosch",VLOOKUP(L1350,'Status Report'!B:AM,35,0),AI1350="Yantian",VLOOKUP(L1350,'Status Report'!B:AM,36,0),AI1350="",IF(H1350="Asia Pacific",VLOOKUP(L1350,'Status Report'!B:AM,36,0),VLOOKUP(L1350,'Status Report'!B:AM,35,0)),AI1350="Direct shipment",IF(H1350="Asia Pacific",VLOOKUP(L1350,'Status Report'!B:AM,36,0),VLOOKUP(L1350,'Status Report'!B:AM,35,0)))</f>
        <v>366.96</v>
      </c>
      <c r="V1350" s="20">
        <f t="shared" si="322"/>
        <v>1834.8</v>
      </c>
      <c r="W1350" s="19">
        <f>_xlfn.IFS(AI1350="Den Bosch",VLOOKUP(L1350,'Status Report'!B:AM,37,0),AI1350="Yantian",VLOOKUP(L1350,'Status Report'!B:AM,38,0),AI1350="",IF(H1350="Asia Pacific",VLOOKUP(L1350,'Status Report'!B:AM,38,0),VLOOKUP(L1350,'Status Report'!B:AM,37,0)),AI1350="Direct shipment",IF(H1350="Asia Pacific",VLOOKUP(L1350,'Status Report'!B:AM,38,0),VLOOKUP(L1350,'Status Report'!B:AM,37,0)))</f>
        <v>366.96</v>
      </c>
      <c r="X1350" s="20">
        <f t="shared" si="323"/>
        <v>1834.8</v>
      </c>
      <c r="Y1350" s="20">
        <f>_xlfn.IFS(AI1350="Den Bosch",VLOOKUP(L1350,'Status Report'!B:AO,39,0),AI1350="Yantian",VLOOKUP(L1350,'Status Report'!B:AO,40,0),AI1350="",IF(H1350="Asia Pacific",VLOOKUP(L1350,'Status Report'!B:AO,40,0),VLOOKUP(L1350,'Status Report'!B:AO,39,0)),AI1350="Direct shipment",IF(H1350="Asia Pacific",VLOOKUP(L1350,'Status Report'!B:AO,40,0),VLOOKUP(L1350,'Status Report'!B:AO,39,0)))</f>
        <v>0</v>
      </c>
      <c r="Z1350" s="20">
        <f t="shared" si="324"/>
        <v>0</v>
      </c>
      <c r="AA1350" s="20">
        <f t="shared" si="325"/>
        <v>1834.8</v>
      </c>
      <c r="AB1350" s="21">
        <f>_xlfn.IFS(AI1350="Den Bosch",VLOOKUP(L1350,'Status Report'!B:AM,33,0),AI1350="Yantian",VLOOKUP(L1350,'Status Report'!B:AM,34,0),AI1350="",IF(H1350="Asia Pacific",VLOOKUP(L1350,'Status Report'!B:AM,34,0),VLOOKUP(L1350,'Status Report'!B:AM,33,0)),AI1350="Direct shipment",IF(H1350="Asia Pacific",VLOOKUP(L1350,'Status Report'!B:AM,34,0),VLOOKUP(L1350,'Status Report'!B:AM,33,0)))</f>
        <v>317.37600000000003</v>
      </c>
      <c r="AC1350" s="21">
        <f>VLOOKUP(L1350,'Status Report'!B:CE,82,0)</f>
        <v>0</v>
      </c>
      <c r="AD1350" s="21">
        <f t="shared" si="326"/>
        <v>317.37600000000003</v>
      </c>
      <c r="AE1350" s="63">
        <f>VLOOKUP(L1350,'Status Report'!B:W,20,0)</f>
        <v>42</v>
      </c>
      <c r="AF1350" s="63">
        <f>VLOOKUP(L1350,'Status Report'!B:W,21,0)</f>
        <v>35</v>
      </c>
      <c r="AG1350" s="63">
        <f>VLOOKUP(L1350,'Status Report'!B:W,22,0)</f>
        <v>35</v>
      </c>
      <c r="AH1350" s="22">
        <f t="shared" si="327"/>
        <v>0.25724999999999998</v>
      </c>
      <c r="AK1350" s="63">
        <f>IFERROR(VLOOKUP(G1350,ASEAN!A:A,1,0),0)</f>
        <v>0</v>
      </c>
      <c r="AL1350" s="63">
        <f>IFERROR(VLOOKUP(D1350,'[3]customer specs'!$B$1:$D$65536,3,0),0)</f>
        <v>0</v>
      </c>
      <c r="AM1350" s="64">
        <f t="shared" si="328"/>
        <v>0</v>
      </c>
      <c r="AN1350" s="64">
        <f t="shared" si="329"/>
        <v>0</v>
      </c>
      <c r="AO1350" s="63"/>
      <c r="AP1350" s="63"/>
      <c r="AQ1350" s="63" t="str">
        <f t="shared" si="330"/>
        <v>no</v>
      </c>
      <c r="AR1350" s="20">
        <f t="shared" si="331"/>
        <v>1586.88</v>
      </c>
      <c r="AS1350" s="63"/>
      <c r="AT1350" s="23">
        <f t="shared" si="321"/>
        <v>0.12</v>
      </c>
      <c r="AU1350" s="65">
        <f t="shared" si="332"/>
        <v>360.65454545454548</v>
      </c>
      <c r="AV1350" s="65"/>
      <c r="AW1350" s="65">
        <f t="shared" si="333"/>
        <v>1803.2727272727275</v>
      </c>
      <c r="AX1350" s="65"/>
      <c r="AY1350" s="63">
        <f>VLOOKUP(L1350,'Status Report'!B:CF,81,0)</f>
        <v>0</v>
      </c>
      <c r="AZ1350" s="63" t="str">
        <f>VLOOKUP(L1350,'Status Report'!B:S,18,0)</f>
        <v>Ellina Smirnova</v>
      </c>
      <c r="BB1350" s="63">
        <f>VLOOKUP(L1350,'Status Report'!B:Z,25,0)</f>
        <v>6</v>
      </c>
      <c r="BC1350" s="63">
        <f t="shared" si="334"/>
        <v>30</v>
      </c>
      <c r="BF1350">
        <f>VLOOKUP(L1350,'Status Report'!B:CE,82,0)</f>
        <v>0</v>
      </c>
      <c r="BG1350">
        <f>VLOOKUP(L1350,'Status Report'!B:CF,83,0)</f>
        <v>0</v>
      </c>
      <c r="BH1350">
        <f>VLOOKUP(L1350,'Status Report'!B:CG,84,0)</f>
        <v>0</v>
      </c>
      <c r="BI1350" t="s">
        <v>926</v>
      </c>
      <c r="BJ1350" t="s">
        <v>795</v>
      </c>
      <c r="BM1350" s="67">
        <f t="shared" si="335"/>
        <v>13</v>
      </c>
    </row>
    <row r="1351" spans="1:65" x14ac:dyDescent="0.25">
      <c r="A1351" s="68" t="str">
        <f>VLOOKUP(L1351,'Status Report'!B:CB,79,0)</f>
        <v>Heineken</v>
      </c>
      <c r="C1351">
        <v>20006111</v>
      </c>
      <c r="D1351">
        <v>3097108</v>
      </c>
      <c r="E1351" t="s">
        <v>928</v>
      </c>
      <c r="F1351" t="s">
        <v>929</v>
      </c>
      <c r="G1351" t="str">
        <f>VLOOKUP(D1351,'[2]sold to'!$A:$H,8,0)</f>
        <v>South Africa</v>
      </c>
      <c r="H1351" t="str">
        <f>VLOOKUP(D1351,'[2]sold to'!$A:$I,9,0)</f>
        <v>AMEE</v>
      </c>
      <c r="K1351">
        <v>160</v>
      </c>
      <c r="L1351">
        <v>88024215</v>
      </c>
      <c r="M1351" t="s">
        <v>146</v>
      </c>
      <c r="N1351">
        <v>3</v>
      </c>
      <c r="P1351" t="str">
        <f>VLOOKUP(L1351,'Status Report'!B:AA,26,0)</f>
        <v>China</v>
      </c>
      <c r="Q1351" t="str">
        <f>VLOOKUP(L1351,'Status Report'!B:AB,27,0)</f>
        <v>Bar support</v>
      </c>
      <c r="R1351">
        <f>VLOOKUP(L1351,'Status Report'!B:X,23,0)</f>
        <v>63</v>
      </c>
      <c r="S1351" t="str">
        <f>VLOOKUP(L1351,'Status Report'!B:T,19,0)</f>
        <v>Asian Sourcing Link</v>
      </c>
      <c r="T1351" s="62">
        <f>VLOOKUP(L1351,'Status Report'!B:E,4,0)</f>
        <v>1</v>
      </c>
      <c r="U1351" s="19">
        <f>_xlfn.IFS(AI1351="Den Bosch",VLOOKUP(L1351,'Status Report'!B:AM,35,0),AI1351="Yantian",VLOOKUP(L1351,'Status Report'!B:AM,36,0),AI1351="",IF(H1351="Asia Pacific",VLOOKUP(L1351,'Status Report'!B:AM,36,0),VLOOKUP(L1351,'Status Report'!B:AM,35,0)),AI1351="Direct shipment",IF(H1351="Asia Pacific",VLOOKUP(L1351,'Status Report'!B:AM,36,0),VLOOKUP(L1351,'Status Report'!B:AM,35,0)))</f>
        <v>305.8</v>
      </c>
      <c r="V1351" s="20">
        <f t="shared" si="322"/>
        <v>917.40000000000009</v>
      </c>
      <c r="W1351" s="19">
        <f>_xlfn.IFS(AI1351="Den Bosch",VLOOKUP(L1351,'Status Report'!B:AM,37,0),AI1351="Yantian",VLOOKUP(L1351,'Status Report'!B:AM,38,0),AI1351="",IF(H1351="Asia Pacific",VLOOKUP(L1351,'Status Report'!B:AM,38,0),VLOOKUP(L1351,'Status Report'!B:AM,37,0)),AI1351="Direct shipment",IF(H1351="Asia Pacific",VLOOKUP(L1351,'Status Report'!B:AM,38,0),VLOOKUP(L1351,'Status Report'!B:AM,37,0)))</f>
        <v>305.8</v>
      </c>
      <c r="X1351" s="20">
        <f t="shared" si="323"/>
        <v>917.40000000000009</v>
      </c>
      <c r="Y1351" s="20">
        <f>_xlfn.IFS(AI1351="Den Bosch",VLOOKUP(L1351,'Status Report'!B:AO,39,0),AI1351="Yantian",VLOOKUP(L1351,'Status Report'!B:AO,40,0),AI1351="",IF(H1351="Asia Pacific",VLOOKUP(L1351,'Status Report'!B:AO,40,0),VLOOKUP(L1351,'Status Report'!B:AO,39,0)),AI1351="Direct shipment",IF(H1351="Asia Pacific",VLOOKUP(L1351,'Status Report'!B:AO,40,0),VLOOKUP(L1351,'Status Report'!B:AO,39,0)))</f>
        <v>0</v>
      </c>
      <c r="Z1351" s="20">
        <f t="shared" si="324"/>
        <v>0</v>
      </c>
      <c r="AA1351" s="20">
        <f t="shared" si="325"/>
        <v>917.40000000000009</v>
      </c>
      <c r="AB1351" s="21">
        <f>_xlfn.IFS(AI1351="Den Bosch",VLOOKUP(L1351,'Status Report'!B:AM,33,0),AI1351="Yantian",VLOOKUP(L1351,'Status Report'!B:AM,34,0),AI1351="",IF(H1351="Asia Pacific",VLOOKUP(L1351,'Status Report'!B:AM,34,0),VLOOKUP(L1351,'Status Report'!B:AM,33,0)),AI1351="Direct shipment",IF(H1351="Asia Pacific",VLOOKUP(L1351,'Status Report'!B:AM,34,0),VLOOKUP(L1351,'Status Report'!B:AM,33,0)))</f>
        <v>264.48</v>
      </c>
      <c r="AC1351" s="21">
        <f>VLOOKUP(L1351,'Status Report'!B:CE,82,0)</f>
        <v>0</v>
      </c>
      <c r="AD1351" s="21">
        <f t="shared" si="326"/>
        <v>264.48</v>
      </c>
      <c r="AE1351" s="63">
        <f>VLOOKUP(L1351,'Status Report'!B:W,20,0)</f>
        <v>65</v>
      </c>
      <c r="AF1351" s="63">
        <f>VLOOKUP(L1351,'Status Report'!B:W,21,0)</f>
        <v>37</v>
      </c>
      <c r="AG1351" s="63">
        <f>VLOOKUP(L1351,'Status Report'!B:W,22,0)</f>
        <v>32</v>
      </c>
      <c r="AH1351" s="22">
        <f t="shared" si="327"/>
        <v>0.23088</v>
      </c>
      <c r="AK1351" s="63">
        <f>IFERROR(VLOOKUP(G1351,ASEAN!A:A,1,0),0)</f>
        <v>0</v>
      </c>
      <c r="AL1351" s="63">
        <f>IFERROR(VLOOKUP(D1351,'[3]customer specs'!$B$1:$D$65536,3,0),0)</f>
        <v>0</v>
      </c>
      <c r="AM1351" s="64">
        <f t="shared" si="328"/>
        <v>0</v>
      </c>
      <c r="AN1351" s="64">
        <f t="shared" si="329"/>
        <v>0</v>
      </c>
      <c r="AO1351" s="63"/>
      <c r="AP1351" s="63"/>
      <c r="AQ1351" s="63" t="str">
        <f t="shared" si="330"/>
        <v>no</v>
      </c>
      <c r="AR1351" s="20">
        <f t="shared" si="331"/>
        <v>793.44</v>
      </c>
      <c r="AS1351" s="63"/>
      <c r="AT1351" s="23">
        <f t="shared" si="321"/>
        <v>0.12</v>
      </c>
      <c r="AU1351" s="65">
        <f t="shared" si="332"/>
        <v>300.54545454545456</v>
      </c>
      <c r="AV1351" s="65"/>
      <c r="AW1351" s="65">
        <f t="shared" si="333"/>
        <v>901.63636363636374</v>
      </c>
      <c r="AX1351" s="65"/>
      <c r="AY1351" s="63">
        <f>VLOOKUP(L1351,'Status Report'!B:CF,81,0)</f>
        <v>0</v>
      </c>
      <c r="AZ1351" s="63" t="str">
        <f>VLOOKUP(L1351,'Status Report'!B:S,18,0)</f>
        <v>Ellina Smirnova</v>
      </c>
      <c r="BB1351" s="63">
        <f>VLOOKUP(L1351,'Status Report'!B:Z,25,0)</f>
        <v>4</v>
      </c>
      <c r="BC1351" s="63">
        <f t="shared" si="334"/>
        <v>12</v>
      </c>
      <c r="BF1351">
        <f>VLOOKUP(L1351,'Status Report'!B:CE,82,0)</f>
        <v>0</v>
      </c>
      <c r="BG1351">
        <f>VLOOKUP(L1351,'Status Report'!B:CF,83,0)</f>
        <v>0</v>
      </c>
      <c r="BH1351">
        <f>VLOOKUP(L1351,'Status Report'!B:CG,84,0)</f>
        <v>0</v>
      </c>
      <c r="BI1351" t="s">
        <v>926</v>
      </c>
      <c r="BJ1351" t="s">
        <v>795</v>
      </c>
      <c r="BM1351" s="67">
        <f t="shared" si="335"/>
        <v>17</v>
      </c>
    </row>
    <row r="1352" spans="1:65" x14ac:dyDescent="0.25">
      <c r="A1352" s="68" t="str">
        <f>VLOOKUP(L1352,'Status Report'!B:CB,79,0)</f>
        <v>Heineken</v>
      </c>
      <c r="C1352">
        <v>20006111</v>
      </c>
      <c r="D1352">
        <v>3097108</v>
      </c>
      <c r="E1352" t="s">
        <v>928</v>
      </c>
      <c r="F1352" t="s">
        <v>929</v>
      </c>
      <c r="G1352" t="str">
        <f>VLOOKUP(D1352,'[2]sold to'!$A:$H,8,0)</f>
        <v>South Africa</v>
      </c>
      <c r="H1352" t="str">
        <f>VLOOKUP(D1352,'[2]sold to'!$A:$I,9,0)</f>
        <v>AMEE</v>
      </c>
      <c r="K1352">
        <v>170</v>
      </c>
      <c r="L1352">
        <v>88024216</v>
      </c>
      <c r="M1352" t="s">
        <v>124</v>
      </c>
      <c r="N1352">
        <v>10</v>
      </c>
      <c r="P1352" t="str">
        <f>VLOOKUP(L1352,'Status Report'!B:AA,26,0)</f>
        <v>China</v>
      </c>
      <c r="Q1352" t="str">
        <f>VLOOKUP(L1352,'Status Report'!B:AB,27,0)</f>
        <v>Bar support</v>
      </c>
      <c r="R1352">
        <f>VLOOKUP(L1352,'Status Report'!B:X,23,0)</f>
        <v>25</v>
      </c>
      <c r="S1352" t="str">
        <f>VLOOKUP(L1352,'Status Report'!B:T,19,0)</f>
        <v>Asian Sourcing Link</v>
      </c>
      <c r="T1352" s="62">
        <f>VLOOKUP(L1352,'Status Report'!B:E,4,0)</f>
        <v>1</v>
      </c>
      <c r="U1352" s="19">
        <f>_xlfn.IFS(AI1352="Den Bosch",VLOOKUP(L1352,'Status Report'!B:AM,35,0),AI1352="Yantian",VLOOKUP(L1352,'Status Report'!B:AM,36,0),AI1352="",IF(H1352="Asia Pacific",VLOOKUP(L1352,'Status Report'!B:AM,36,0),VLOOKUP(L1352,'Status Report'!B:AM,35,0)),AI1352="Direct shipment",IF(H1352="Asia Pacific",VLOOKUP(L1352,'Status Report'!B:AM,36,0),VLOOKUP(L1352,'Status Report'!B:AM,35,0)))</f>
        <v>329.5</v>
      </c>
      <c r="V1352" s="20">
        <f t="shared" si="322"/>
        <v>3295</v>
      </c>
      <c r="W1352" s="19">
        <f>_xlfn.IFS(AI1352="Den Bosch",VLOOKUP(L1352,'Status Report'!B:AM,37,0),AI1352="Yantian",VLOOKUP(L1352,'Status Report'!B:AM,38,0),AI1352="",IF(H1352="Asia Pacific",VLOOKUP(L1352,'Status Report'!B:AM,38,0),VLOOKUP(L1352,'Status Report'!B:AM,37,0)),AI1352="Direct shipment",IF(H1352="Asia Pacific",VLOOKUP(L1352,'Status Report'!B:AM,38,0),VLOOKUP(L1352,'Status Report'!B:AM,37,0)))</f>
        <v>329.5</v>
      </c>
      <c r="X1352" s="20">
        <f t="shared" si="323"/>
        <v>3295</v>
      </c>
      <c r="Y1352" s="20">
        <f>_xlfn.IFS(AI1352="Den Bosch",VLOOKUP(L1352,'Status Report'!B:AO,39,0),AI1352="Yantian",VLOOKUP(L1352,'Status Report'!B:AO,40,0),AI1352="",IF(H1352="Asia Pacific",VLOOKUP(L1352,'Status Report'!B:AO,40,0),VLOOKUP(L1352,'Status Report'!B:AO,39,0)),AI1352="Direct shipment",IF(H1352="Asia Pacific",VLOOKUP(L1352,'Status Report'!B:AO,40,0),VLOOKUP(L1352,'Status Report'!B:AO,39,0)))</f>
        <v>0</v>
      </c>
      <c r="Z1352" s="20">
        <f t="shared" si="324"/>
        <v>0</v>
      </c>
      <c r="AA1352" s="20">
        <f t="shared" si="325"/>
        <v>3295</v>
      </c>
      <c r="AB1352" s="21">
        <f>_xlfn.IFS(AI1352="Den Bosch",VLOOKUP(L1352,'Status Report'!B:AM,33,0),AI1352="Yantian",VLOOKUP(L1352,'Status Report'!B:AM,34,0),AI1352="",IF(H1352="Asia Pacific",VLOOKUP(L1352,'Status Report'!B:AM,34,0),VLOOKUP(L1352,'Status Report'!B:AM,33,0)),AI1352="Direct shipment",IF(H1352="Asia Pacific",VLOOKUP(L1352,'Status Report'!B:AM,34,0),VLOOKUP(L1352,'Status Report'!B:AM,33,0)))</f>
        <v>285.00000000000006</v>
      </c>
      <c r="AC1352" s="21">
        <f>VLOOKUP(L1352,'Status Report'!B:CE,82,0)</f>
        <v>0</v>
      </c>
      <c r="AD1352" s="21">
        <f t="shared" si="326"/>
        <v>285.00000000000006</v>
      </c>
      <c r="AE1352" s="63">
        <f>VLOOKUP(L1352,'Status Report'!B:W,20,0)</f>
        <v>64</v>
      </c>
      <c r="AF1352" s="63">
        <f>VLOOKUP(L1352,'Status Report'!B:W,21,0)</f>
        <v>18</v>
      </c>
      <c r="AG1352" s="63">
        <f>VLOOKUP(L1352,'Status Report'!B:W,22,0)</f>
        <v>16</v>
      </c>
      <c r="AH1352" s="22">
        <f t="shared" si="327"/>
        <v>0.18432000000000001</v>
      </c>
      <c r="AK1352" s="63">
        <f>IFERROR(VLOOKUP(G1352,ASEAN!A:A,1,0),0)</f>
        <v>0</v>
      </c>
      <c r="AL1352" s="63">
        <f>IFERROR(VLOOKUP(D1352,'[3]customer specs'!$B$1:$D$65536,3,0),0)</f>
        <v>0</v>
      </c>
      <c r="AM1352" s="64">
        <f t="shared" si="328"/>
        <v>0</v>
      </c>
      <c r="AN1352" s="64">
        <f t="shared" si="329"/>
        <v>0</v>
      </c>
      <c r="AO1352" s="63"/>
      <c r="AP1352" s="63"/>
      <c r="AQ1352" s="63" t="str">
        <f t="shared" si="330"/>
        <v>no</v>
      </c>
      <c r="AR1352" s="20">
        <f t="shared" si="331"/>
        <v>2850.0000000000005</v>
      </c>
      <c r="AS1352" s="63"/>
      <c r="AT1352" s="23">
        <f t="shared" si="321"/>
        <v>0.12</v>
      </c>
      <c r="AU1352" s="65">
        <f t="shared" si="332"/>
        <v>323.86363636363643</v>
      </c>
      <c r="AV1352" s="65"/>
      <c r="AW1352" s="65">
        <f t="shared" si="333"/>
        <v>3238.6363636363644</v>
      </c>
      <c r="AX1352" s="65"/>
      <c r="AY1352" s="63">
        <f>VLOOKUP(L1352,'Status Report'!B:CF,81,0)</f>
        <v>0</v>
      </c>
      <c r="AZ1352" s="63" t="str">
        <f>VLOOKUP(L1352,'Status Report'!B:S,18,0)</f>
        <v>Ellina Smirnova</v>
      </c>
      <c r="BB1352" s="63">
        <f>VLOOKUP(L1352,'Status Report'!B:Z,25,0)</f>
        <v>10</v>
      </c>
      <c r="BC1352" s="63">
        <f t="shared" si="334"/>
        <v>100</v>
      </c>
      <c r="BF1352">
        <f>VLOOKUP(L1352,'Status Report'!B:CE,82,0)</f>
        <v>0</v>
      </c>
      <c r="BG1352">
        <f>VLOOKUP(L1352,'Status Report'!B:CF,83,0)</f>
        <v>0</v>
      </c>
      <c r="BH1352">
        <f>VLOOKUP(L1352,'Status Report'!B:CG,84,0)</f>
        <v>0</v>
      </c>
      <c r="BI1352" t="s">
        <v>926</v>
      </c>
      <c r="BJ1352" t="s">
        <v>795</v>
      </c>
      <c r="BM1352" s="67">
        <f t="shared" si="335"/>
        <v>10</v>
      </c>
    </row>
    <row r="1353" spans="1:65" x14ac:dyDescent="0.25">
      <c r="A1353" s="68" t="str">
        <f>VLOOKUP(L1353,'Status Report'!B:CB,79,0)</f>
        <v>Heineken</v>
      </c>
      <c r="C1353">
        <v>20006111</v>
      </c>
      <c r="D1353">
        <v>3097108</v>
      </c>
      <c r="E1353" t="s">
        <v>928</v>
      </c>
      <c r="F1353" t="s">
        <v>929</v>
      </c>
      <c r="G1353" t="str">
        <f>VLOOKUP(D1353,'[2]sold to'!$A:$H,8,0)</f>
        <v>South Africa</v>
      </c>
      <c r="H1353" t="str">
        <f>VLOOKUP(D1353,'[2]sold to'!$A:$I,9,0)</f>
        <v>AMEE</v>
      </c>
      <c r="K1353">
        <v>180</v>
      </c>
      <c r="L1353">
        <v>88024433</v>
      </c>
      <c r="M1353" t="s">
        <v>210</v>
      </c>
      <c r="N1353">
        <v>50</v>
      </c>
      <c r="P1353" t="str">
        <f>VLOOKUP(L1353,'Status Report'!B:AA,26,0)</f>
        <v>China</v>
      </c>
      <c r="Q1353" t="str">
        <f>VLOOKUP(L1353,'Status Report'!B:AB,27,0)</f>
        <v>Bar support</v>
      </c>
      <c r="R1353">
        <f>VLOOKUP(L1353,'Status Report'!B:X,23,0)</f>
        <v>500</v>
      </c>
      <c r="S1353" t="str">
        <f>VLOOKUP(L1353,'Status Report'!B:T,19,0)</f>
        <v>Asian Sourcing Link</v>
      </c>
      <c r="T1353" s="62">
        <f>VLOOKUP(L1353,'Status Report'!B:E,4,0)</f>
        <v>1</v>
      </c>
      <c r="U1353" s="19">
        <f>_xlfn.IFS(AI1353="Den Bosch",VLOOKUP(L1353,'Status Report'!B:AM,35,0),AI1353="Yantian",VLOOKUP(L1353,'Status Report'!B:AM,36,0),AI1353="",IF(H1353="Asia Pacific",VLOOKUP(L1353,'Status Report'!B:AM,36,0),VLOOKUP(L1353,'Status Report'!B:AM,35,0)),AI1353="Direct shipment",IF(H1353="Asia Pacific",VLOOKUP(L1353,'Status Report'!B:AM,36,0),VLOOKUP(L1353,'Status Report'!B:AM,35,0)))</f>
        <v>20.88</v>
      </c>
      <c r="V1353" s="20">
        <f t="shared" si="322"/>
        <v>1044</v>
      </c>
      <c r="W1353" s="19">
        <f>_xlfn.IFS(AI1353="Den Bosch",VLOOKUP(L1353,'Status Report'!B:AM,37,0),AI1353="Yantian",VLOOKUP(L1353,'Status Report'!B:AM,38,0),AI1353="",IF(H1353="Asia Pacific",VLOOKUP(L1353,'Status Report'!B:AM,38,0),VLOOKUP(L1353,'Status Report'!B:AM,37,0)),AI1353="Direct shipment",IF(H1353="Asia Pacific",VLOOKUP(L1353,'Status Report'!B:AM,38,0),VLOOKUP(L1353,'Status Report'!B:AM,37,0)))</f>
        <v>20.88</v>
      </c>
      <c r="X1353" s="20">
        <f t="shared" si="323"/>
        <v>1044</v>
      </c>
      <c r="Y1353" s="20">
        <f>_xlfn.IFS(AI1353="Den Bosch",VLOOKUP(L1353,'Status Report'!B:AO,39,0),AI1353="Yantian",VLOOKUP(L1353,'Status Report'!B:AO,40,0),AI1353="",IF(H1353="Asia Pacific",VLOOKUP(L1353,'Status Report'!B:AO,40,0),VLOOKUP(L1353,'Status Report'!B:AO,39,0)),AI1353="Direct shipment",IF(H1353="Asia Pacific",VLOOKUP(L1353,'Status Report'!B:AO,40,0),VLOOKUP(L1353,'Status Report'!B:AO,39,0)))</f>
        <v>0</v>
      </c>
      <c r="Z1353" s="20">
        <f t="shared" si="324"/>
        <v>0</v>
      </c>
      <c r="AA1353" s="20">
        <f t="shared" si="325"/>
        <v>1044</v>
      </c>
      <c r="AB1353" s="21">
        <f>_xlfn.IFS(AI1353="Den Bosch",VLOOKUP(L1353,'Status Report'!B:AM,33,0),AI1353="Yantian",VLOOKUP(L1353,'Status Report'!B:AM,34,0),AI1353="",IF(H1353="Asia Pacific",VLOOKUP(L1353,'Status Report'!B:AM,34,0),VLOOKUP(L1353,'Status Report'!B:AM,33,0)),AI1353="Direct shipment",IF(H1353="Asia Pacific",VLOOKUP(L1353,'Status Report'!B:AM,34,0),VLOOKUP(L1353,'Status Report'!B:AM,33,0)))</f>
        <v>18.057600000000001</v>
      </c>
      <c r="AC1353" s="21">
        <f>VLOOKUP(L1353,'Status Report'!B:CE,82,0)</f>
        <v>0</v>
      </c>
      <c r="AD1353" s="21">
        <f t="shared" si="326"/>
        <v>18.057600000000001</v>
      </c>
      <c r="AE1353" s="63">
        <f>VLOOKUP(L1353,'Status Report'!B:W,20,0)</f>
        <v>11</v>
      </c>
      <c r="AF1353" s="63">
        <f>VLOOKUP(L1353,'Status Report'!B:W,21,0)</f>
        <v>11</v>
      </c>
      <c r="AG1353" s="63">
        <f>VLOOKUP(L1353,'Status Report'!B:W,22,0)</f>
        <v>6</v>
      </c>
      <c r="AH1353" s="22">
        <f t="shared" si="327"/>
        <v>3.6299999999999999E-2</v>
      </c>
      <c r="AK1353" s="63">
        <f>IFERROR(VLOOKUP(G1353,ASEAN!A:A,1,0),0)</f>
        <v>0</v>
      </c>
      <c r="AL1353" s="63">
        <f>IFERROR(VLOOKUP(D1353,'[3]customer specs'!$B$1:$D$65536,3,0),0)</f>
        <v>0</v>
      </c>
      <c r="AM1353" s="64">
        <f t="shared" si="328"/>
        <v>0</v>
      </c>
      <c r="AN1353" s="64">
        <f t="shared" si="329"/>
        <v>0</v>
      </c>
      <c r="AO1353" s="63"/>
      <c r="AP1353" s="63"/>
      <c r="AQ1353" s="63" t="str">
        <f t="shared" si="330"/>
        <v>no</v>
      </c>
      <c r="AR1353" s="20">
        <f t="shared" si="331"/>
        <v>902.88</v>
      </c>
      <c r="AS1353" s="63"/>
      <c r="AT1353" s="23">
        <f t="shared" si="321"/>
        <v>0.12</v>
      </c>
      <c r="AU1353" s="65">
        <f t="shared" si="332"/>
        <v>20.52</v>
      </c>
      <c r="AV1353" s="65"/>
      <c r="AW1353" s="65">
        <f t="shared" si="333"/>
        <v>1026</v>
      </c>
      <c r="AX1353" s="65"/>
      <c r="AY1353" s="63">
        <f>VLOOKUP(L1353,'Status Report'!B:CF,81,0)</f>
        <v>0</v>
      </c>
      <c r="AZ1353" s="63" t="str">
        <f>VLOOKUP(L1353,'Status Report'!B:S,18,0)</f>
        <v>Ellina Smirnova</v>
      </c>
      <c r="BB1353" s="63">
        <f>VLOOKUP(L1353,'Status Report'!B:Z,25,0)</f>
        <v>6</v>
      </c>
      <c r="BC1353" s="63">
        <f t="shared" si="334"/>
        <v>300</v>
      </c>
      <c r="BF1353">
        <f>VLOOKUP(L1353,'Status Report'!B:CE,82,0)</f>
        <v>0</v>
      </c>
      <c r="BG1353">
        <f>VLOOKUP(L1353,'Status Report'!B:CF,83,0)</f>
        <v>0</v>
      </c>
      <c r="BH1353">
        <f>VLOOKUP(L1353,'Status Report'!B:CG,84,0)</f>
        <v>0</v>
      </c>
      <c r="BI1353" t="s">
        <v>926</v>
      </c>
      <c r="BJ1353" t="s">
        <v>795</v>
      </c>
      <c r="BM1353" s="67">
        <f t="shared" si="335"/>
        <v>54</v>
      </c>
    </row>
    <row r="1354" spans="1:65" x14ac:dyDescent="0.25">
      <c r="A1354" s="68" t="str">
        <f>VLOOKUP(L1354,'Status Report'!B:CB,79,0)</f>
        <v>Heineken</v>
      </c>
      <c r="C1354">
        <v>20006111</v>
      </c>
      <c r="D1354">
        <v>3097108</v>
      </c>
      <c r="E1354" t="s">
        <v>928</v>
      </c>
      <c r="F1354" t="s">
        <v>929</v>
      </c>
      <c r="G1354" t="str">
        <f>VLOOKUP(D1354,'[2]sold to'!$A:$H,8,0)</f>
        <v>South Africa</v>
      </c>
      <c r="H1354" t="str">
        <f>VLOOKUP(D1354,'[2]sold to'!$A:$I,9,0)</f>
        <v>AMEE</v>
      </c>
      <c r="K1354">
        <v>190</v>
      </c>
      <c r="L1354">
        <v>88024218</v>
      </c>
      <c r="M1354" t="s">
        <v>161</v>
      </c>
      <c r="N1354">
        <v>2</v>
      </c>
      <c r="P1354" t="str">
        <f>VLOOKUP(L1354,'Status Report'!B:AA,26,0)</f>
        <v>China</v>
      </c>
      <c r="Q1354" t="str">
        <f>VLOOKUP(L1354,'Status Report'!B:AB,27,0)</f>
        <v>Bar support</v>
      </c>
      <c r="R1354">
        <f>VLOOKUP(L1354,'Status Report'!B:X,23,0)</f>
        <v>42</v>
      </c>
      <c r="S1354" t="str">
        <f>VLOOKUP(L1354,'Status Report'!B:T,19,0)</f>
        <v>Asian Sourcing Link</v>
      </c>
      <c r="T1354" s="62">
        <f>VLOOKUP(L1354,'Status Report'!B:E,4,0)</f>
        <v>3</v>
      </c>
      <c r="U1354" s="19">
        <f>_xlfn.IFS(AI1354="Den Bosch",VLOOKUP(L1354,'Status Report'!B:AM,35,0),AI1354="Yantian",VLOOKUP(L1354,'Status Report'!B:AM,36,0),AI1354="",IF(H1354="Asia Pacific",VLOOKUP(L1354,'Status Report'!B:AM,36,0),VLOOKUP(L1354,'Status Report'!B:AM,35,0)),AI1354="Direct shipment",IF(H1354="Asia Pacific",VLOOKUP(L1354,'Status Report'!B:AM,36,0),VLOOKUP(L1354,'Status Report'!B:AM,35,0)))</f>
        <v>237.29999999999998</v>
      </c>
      <c r="V1354" s="20">
        <f t="shared" si="322"/>
        <v>474.59999999999997</v>
      </c>
      <c r="W1354" s="19">
        <f>_xlfn.IFS(AI1354="Den Bosch",VLOOKUP(L1354,'Status Report'!B:AM,37,0),AI1354="Yantian",VLOOKUP(L1354,'Status Report'!B:AM,38,0),AI1354="",IF(H1354="Asia Pacific",VLOOKUP(L1354,'Status Report'!B:AM,38,0),VLOOKUP(L1354,'Status Report'!B:AM,37,0)),AI1354="Direct shipment",IF(H1354="Asia Pacific",VLOOKUP(L1354,'Status Report'!B:AM,38,0),VLOOKUP(L1354,'Status Report'!B:AM,37,0)))</f>
        <v>204.84</v>
      </c>
      <c r="X1354" s="20">
        <f t="shared" si="323"/>
        <v>409.68</v>
      </c>
      <c r="Y1354" s="20">
        <f>_xlfn.IFS(AI1354="Den Bosch",VLOOKUP(L1354,'Status Report'!B:AO,39,0),AI1354="Yantian",VLOOKUP(L1354,'Status Report'!B:AO,40,0),AI1354="",IF(H1354="Asia Pacific",VLOOKUP(L1354,'Status Report'!B:AO,40,0),VLOOKUP(L1354,'Status Report'!B:AO,39,0)),AI1354="Direct shipment",IF(H1354="Asia Pacific",VLOOKUP(L1354,'Status Report'!B:AO,40,0),VLOOKUP(L1354,'Status Report'!B:AO,39,0)))</f>
        <v>0</v>
      </c>
      <c r="Z1354" s="20">
        <f t="shared" si="324"/>
        <v>0</v>
      </c>
      <c r="AA1354" s="20">
        <f t="shared" si="325"/>
        <v>409.68</v>
      </c>
      <c r="AB1354" s="21">
        <f>_xlfn.IFS(AI1354="Den Bosch",VLOOKUP(L1354,'Status Report'!B:AM,33,0),AI1354="Yantian",VLOOKUP(L1354,'Status Report'!B:AM,34,0),AI1354="",IF(H1354="Asia Pacific",VLOOKUP(L1354,'Status Report'!B:AM,34,0),VLOOKUP(L1354,'Status Report'!B:AM,33,0)),AI1354="Direct shipment",IF(H1354="Asia Pacific",VLOOKUP(L1354,'Status Report'!B:AM,34,0),VLOOKUP(L1354,'Status Report'!B:AM,33,0)))</f>
        <v>168.26400000000001</v>
      </c>
      <c r="AC1354" s="21">
        <f>VLOOKUP(L1354,'Status Report'!B:CE,82,0)</f>
        <v>0</v>
      </c>
      <c r="AD1354" s="21">
        <f t="shared" si="326"/>
        <v>168.26400000000001</v>
      </c>
      <c r="AE1354" s="63">
        <f>VLOOKUP(L1354,'Status Report'!B:W,20,0)</f>
        <v>42</v>
      </c>
      <c r="AF1354" s="63">
        <f>VLOOKUP(L1354,'Status Report'!B:W,21,0)</f>
        <v>35</v>
      </c>
      <c r="AG1354" s="63">
        <f>VLOOKUP(L1354,'Status Report'!B:W,22,0)</f>
        <v>35</v>
      </c>
      <c r="AH1354" s="22">
        <f t="shared" si="327"/>
        <v>0.10290000000000001</v>
      </c>
      <c r="AI1354" t="s">
        <v>990</v>
      </c>
      <c r="AK1354" s="63">
        <f>IFERROR(VLOOKUP(G1354,ASEAN!A:A,1,0),0)</f>
        <v>0</v>
      </c>
      <c r="AL1354" s="63">
        <f>IFERROR(VLOOKUP(D1354,'[3]customer specs'!$B$1:$D$65536,3,0),0)</f>
        <v>0</v>
      </c>
      <c r="AM1354" s="64">
        <f t="shared" si="328"/>
        <v>64.919999999999959</v>
      </c>
      <c r="AN1354" s="64">
        <f t="shared" si="329"/>
        <v>0</v>
      </c>
      <c r="AO1354" s="63"/>
      <c r="AP1354" s="63"/>
      <c r="AQ1354" s="63" t="str">
        <f t="shared" si="330"/>
        <v>no</v>
      </c>
      <c r="AR1354" s="20">
        <f t="shared" si="331"/>
        <v>336.52800000000002</v>
      </c>
      <c r="AS1354" s="63"/>
      <c r="AT1354" s="23">
        <f t="shared" si="321"/>
        <v>0.12</v>
      </c>
      <c r="AU1354" s="65">
        <f t="shared" si="332"/>
        <v>191.20909090909092</v>
      </c>
      <c r="AV1354" s="65"/>
      <c r="AW1354" s="65">
        <f t="shared" si="333"/>
        <v>382.41818181818184</v>
      </c>
      <c r="AX1354" s="65"/>
      <c r="AY1354" s="63">
        <f>VLOOKUP(L1354,'Status Report'!B:CF,81,0)</f>
        <v>0</v>
      </c>
      <c r="AZ1354" s="63" t="str">
        <f>VLOOKUP(L1354,'Status Report'!B:S,18,0)</f>
        <v>Ellina Smirnova</v>
      </c>
      <c r="BB1354" s="63">
        <f>VLOOKUP(L1354,'Status Report'!B:Z,25,0)</f>
        <v>6</v>
      </c>
      <c r="BC1354" s="63">
        <f t="shared" si="334"/>
        <v>12</v>
      </c>
      <c r="BF1354">
        <f>VLOOKUP(L1354,'Status Report'!B:CE,82,0)</f>
        <v>0</v>
      </c>
      <c r="BG1354">
        <f>VLOOKUP(L1354,'Status Report'!B:CF,83,0)</f>
        <v>0</v>
      </c>
      <c r="BH1354">
        <f>VLOOKUP(L1354,'Status Report'!B:CG,84,0)</f>
        <v>0</v>
      </c>
      <c r="BI1354" t="s">
        <v>926</v>
      </c>
      <c r="BJ1354" t="s">
        <v>795</v>
      </c>
      <c r="BM1354" s="67">
        <f t="shared" si="335"/>
        <v>203</v>
      </c>
    </row>
    <row r="1355" spans="1:65" x14ac:dyDescent="0.25">
      <c r="A1355" s="68" t="str">
        <f>VLOOKUP(L1355,'Status Report'!B:CB,79,0)</f>
        <v>Heineken</v>
      </c>
      <c r="C1355">
        <v>20006111</v>
      </c>
      <c r="D1355">
        <v>3097108</v>
      </c>
      <c r="E1355" t="s">
        <v>928</v>
      </c>
      <c r="F1355" t="s">
        <v>929</v>
      </c>
      <c r="G1355" t="str">
        <f>VLOOKUP(D1355,'[2]sold to'!$A:$H,8,0)</f>
        <v>South Africa</v>
      </c>
      <c r="H1355" t="str">
        <f>VLOOKUP(D1355,'[2]sold to'!$A:$I,9,0)</f>
        <v>AMEE</v>
      </c>
      <c r="K1355">
        <v>210</v>
      </c>
      <c r="L1355">
        <v>88023137</v>
      </c>
      <c r="M1355" t="s">
        <v>177</v>
      </c>
      <c r="N1355" s="86">
        <v>1000</v>
      </c>
      <c r="P1355" t="str">
        <f>VLOOKUP(L1355,'Status Report'!B:AA,26,0)</f>
        <v>France</v>
      </c>
      <c r="Q1355" t="str">
        <f>VLOOKUP(L1355,'Status Report'!B:AB,27,0)</f>
        <v>Glassware</v>
      </c>
      <c r="R1355">
        <f>VLOOKUP(L1355,'Status Report'!B:X,23,0)</f>
        <v>20000</v>
      </c>
      <c r="S1355" t="str">
        <f>VLOOKUP(L1355,'Status Report'!B:T,19,0)</f>
        <v>Arc International France SAS</v>
      </c>
      <c r="T1355" s="62">
        <f>VLOOKUP(L1355,'Status Report'!B:E,4,0)</f>
        <v>1</v>
      </c>
      <c r="U1355" s="19">
        <f>_xlfn.IFS(AI1355="Den Bosch",VLOOKUP(L1355,'Status Report'!B:AM,35,0),AI1355="Yantian",VLOOKUP(L1355,'Status Report'!B:AM,36,0),AI1355="",IF(H1355="Asia Pacific",VLOOKUP(L1355,'Status Report'!B:AM,36,0),VLOOKUP(L1355,'Status Report'!B:AM,35,0)),AI1355="Direct shipment",IF(H1355="Asia Pacific",VLOOKUP(L1355,'Status Report'!B:AM,36,0),VLOOKUP(L1355,'Status Report'!B:AM,35,0)))</f>
        <v>4.1999999999999993</v>
      </c>
      <c r="V1355" s="20">
        <f t="shared" si="322"/>
        <v>4199.9999999999991</v>
      </c>
      <c r="W1355" s="19">
        <f>_xlfn.IFS(AI1355="Den Bosch",VLOOKUP(L1355,'Status Report'!B:AM,37,0),AI1355="Yantian",VLOOKUP(L1355,'Status Report'!B:AM,38,0),AI1355="",IF(H1355="Asia Pacific",VLOOKUP(L1355,'Status Report'!B:AM,38,0),VLOOKUP(L1355,'Status Report'!B:AM,37,0)),AI1355="Direct shipment",IF(H1355="Asia Pacific",VLOOKUP(L1355,'Status Report'!B:AM,38,0),VLOOKUP(L1355,'Status Report'!B:AM,37,0)))</f>
        <v>4.1999999999999993</v>
      </c>
      <c r="X1355" s="20">
        <f t="shared" si="323"/>
        <v>4199.9999999999991</v>
      </c>
      <c r="Y1355" s="20">
        <f>_xlfn.IFS(AI1355="Den Bosch",VLOOKUP(L1355,'Status Report'!B:AO,39,0),AI1355="Yantian",VLOOKUP(L1355,'Status Report'!B:AO,40,0),AI1355="",IF(H1355="Asia Pacific",VLOOKUP(L1355,'Status Report'!B:AO,40,0),VLOOKUP(L1355,'Status Report'!B:AO,39,0)),AI1355="Direct shipment",IF(H1355="Asia Pacific",VLOOKUP(L1355,'Status Report'!B:AO,40,0),VLOOKUP(L1355,'Status Report'!B:AO,39,0)))</f>
        <v>0</v>
      </c>
      <c r="Z1355" s="20">
        <f t="shared" si="324"/>
        <v>0</v>
      </c>
      <c r="AA1355" s="20">
        <f t="shared" si="325"/>
        <v>4199.9999999999991</v>
      </c>
      <c r="AB1355" s="21">
        <f>_xlfn.IFS(AI1355="Den Bosch",VLOOKUP(L1355,'Status Report'!B:AM,33,0),AI1355="Yantian",VLOOKUP(L1355,'Status Report'!B:AM,34,0),AI1355="",IF(H1355="Asia Pacific",VLOOKUP(L1355,'Status Report'!B:AM,34,0),VLOOKUP(L1355,'Status Report'!B:AM,33,0)),AI1355="Direct shipment",IF(H1355="Asia Pacific",VLOOKUP(L1355,'Status Report'!B:AM,34,0),VLOOKUP(L1355,'Status Report'!B:AM,33,0)))</f>
        <v>3.69</v>
      </c>
      <c r="AC1355" s="21">
        <f>VLOOKUP(L1355,'Status Report'!B:CE,82,0)</f>
        <v>0</v>
      </c>
      <c r="AD1355" s="21">
        <f t="shared" si="326"/>
        <v>3.69</v>
      </c>
      <c r="AE1355" s="63">
        <f>VLOOKUP(L1355,'Status Report'!B:W,20,0)</f>
        <v>20</v>
      </c>
      <c r="AF1355" s="63">
        <f>VLOOKUP(L1355,'Status Report'!B:W,21,0)</f>
        <v>14.3</v>
      </c>
      <c r="AG1355" s="63">
        <f>VLOOKUP(L1355,'Status Report'!B:W,22,0)</f>
        <v>20</v>
      </c>
      <c r="AH1355" s="22">
        <f t="shared" si="327"/>
        <v>5.72</v>
      </c>
      <c r="AK1355" s="63">
        <f>IFERROR(VLOOKUP(G1355,ASEAN!A:A,1,0),0)</f>
        <v>0</v>
      </c>
      <c r="AL1355" s="63">
        <f>IFERROR(VLOOKUP(D1355,'[3]customer specs'!$B$1:$D$65536,3,0),0)</f>
        <v>0</v>
      </c>
      <c r="AM1355" s="64">
        <f t="shared" si="328"/>
        <v>0</v>
      </c>
      <c r="AN1355" s="64">
        <f t="shared" si="329"/>
        <v>0</v>
      </c>
      <c r="AO1355" s="63"/>
      <c r="AP1355" s="63"/>
      <c r="AQ1355" s="63" t="str">
        <f t="shared" si="330"/>
        <v>no</v>
      </c>
      <c r="AR1355" s="20">
        <f t="shared" si="331"/>
        <v>3690</v>
      </c>
      <c r="AS1355" s="63"/>
      <c r="AT1355" s="23">
        <f t="shared" si="321"/>
        <v>0.12</v>
      </c>
      <c r="AU1355" s="65">
        <f t="shared" si="332"/>
        <v>4.1931818181818183</v>
      </c>
      <c r="AV1355" s="65"/>
      <c r="AW1355" s="65">
        <f t="shared" si="333"/>
        <v>4193.181818181818</v>
      </c>
      <c r="AX1355" s="65"/>
      <c r="AY1355" s="63">
        <f>VLOOKUP(L1355,'Status Report'!B:CF,81,0)</f>
        <v>0</v>
      </c>
      <c r="AZ1355" s="63" t="str">
        <f>VLOOKUP(L1355,'Status Report'!B:S,18,0)</f>
        <v>Ludmilla Zarybnicka</v>
      </c>
      <c r="BB1355" s="63">
        <f>VLOOKUP(L1355,'Status Report'!B:Z,25,0)</f>
        <v>6</v>
      </c>
      <c r="BC1355" s="63">
        <f t="shared" si="334"/>
        <v>6000</v>
      </c>
      <c r="BF1355">
        <f>VLOOKUP(L1355,'Status Report'!B:CE,82,0)</f>
        <v>0</v>
      </c>
      <c r="BG1355">
        <f>VLOOKUP(L1355,'Status Report'!B:CF,83,0)</f>
        <v>0</v>
      </c>
      <c r="BH1355">
        <f>VLOOKUP(L1355,'Status Report'!B:CG,84,0)</f>
        <v>0</v>
      </c>
      <c r="BI1355" t="s">
        <v>926</v>
      </c>
      <c r="BJ1355" t="s">
        <v>795</v>
      </c>
      <c r="BM1355" s="67">
        <f t="shared" si="335"/>
        <v>3500</v>
      </c>
    </row>
    <row r="1356" spans="1:65" x14ac:dyDescent="0.25">
      <c r="A1356" s="68" t="str">
        <f>VLOOKUP(L1356,'Status Report'!B:CB,79,0)</f>
        <v>Heineken UCL</v>
      </c>
      <c r="C1356">
        <v>20006111</v>
      </c>
      <c r="D1356">
        <v>3097108</v>
      </c>
      <c r="E1356" t="s">
        <v>928</v>
      </c>
      <c r="F1356" t="s">
        <v>929</v>
      </c>
      <c r="G1356" t="str">
        <f>VLOOKUP(D1356,'[2]sold to'!$A:$H,8,0)</f>
        <v>South Africa</v>
      </c>
      <c r="H1356" t="str">
        <f>VLOOKUP(D1356,'[2]sold to'!$A:$I,9,0)</f>
        <v>AMEE</v>
      </c>
      <c r="K1356">
        <v>220</v>
      </c>
      <c r="L1356">
        <v>88026505</v>
      </c>
      <c r="M1356" t="s">
        <v>329</v>
      </c>
      <c r="N1356">
        <v>20</v>
      </c>
      <c r="P1356" t="str">
        <f>VLOOKUP(L1356,'Status Report'!B:AA,26,0)</f>
        <v>China</v>
      </c>
      <c r="Q1356" t="str">
        <f>VLOOKUP(L1356,'Status Report'!B:AB,27,0)</f>
        <v>Premiums</v>
      </c>
      <c r="R1356">
        <f>VLOOKUP(L1356,'Status Report'!B:X,23,0)</f>
        <v>500</v>
      </c>
      <c r="S1356" t="str">
        <f>VLOOKUP(L1356,'Status Report'!B:T,19,0)</f>
        <v>Promocean The Netherlands BV</v>
      </c>
      <c r="T1356" s="62">
        <f>VLOOKUP(L1356,'Status Report'!B:E,4,0)</f>
        <v>3</v>
      </c>
      <c r="U1356" s="19">
        <f>_xlfn.IFS(AI1356="Den Bosch",VLOOKUP(L1356,'Status Report'!B:AM,35,0),AI1356="Yantian",VLOOKUP(L1356,'Status Report'!B:AM,36,0),AI1356="",IF(H1356="Asia Pacific",VLOOKUP(L1356,'Status Report'!B:AM,36,0),VLOOKUP(L1356,'Status Report'!B:AM,35,0)),AI1356="Direct shipment",IF(H1356="Asia Pacific",VLOOKUP(L1356,'Status Report'!B:AM,36,0),VLOOKUP(L1356,'Status Report'!B:AM,35,0)))</f>
        <v>64.900000000000006</v>
      </c>
      <c r="V1356" s="20">
        <f t="shared" si="322"/>
        <v>1298</v>
      </c>
      <c r="W1356" s="19">
        <f>_xlfn.IFS(AI1356="Den Bosch",VLOOKUP(L1356,'Status Report'!B:AM,37,0),AI1356="Yantian",VLOOKUP(L1356,'Status Report'!B:AM,38,0),AI1356="",IF(H1356="Asia Pacific",VLOOKUP(L1356,'Status Report'!B:AM,38,0),VLOOKUP(L1356,'Status Report'!B:AM,37,0)),AI1356="Direct shipment",IF(H1356="Asia Pacific",VLOOKUP(L1356,'Status Report'!B:AM,38,0),VLOOKUP(L1356,'Status Report'!B:AM,37,0)))</f>
        <v>60.300000000000004</v>
      </c>
      <c r="X1356" s="20">
        <f t="shared" si="323"/>
        <v>1206</v>
      </c>
      <c r="Y1356" s="20">
        <f>_xlfn.IFS(AI1356="Den Bosch",VLOOKUP(L1356,'Status Report'!B:AO,39,0),AI1356="Yantian",VLOOKUP(L1356,'Status Report'!B:AO,40,0),AI1356="",IF(H1356="Asia Pacific",VLOOKUP(L1356,'Status Report'!B:AO,40,0),VLOOKUP(L1356,'Status Report'!B:AO,39,0)),AI1356="Direct shipment",IF(H1356="Asia Pacific",VLOOKUP(L1356,'Status Report'!B:AO,40,0),VLOOKUP(L1356,'Status Report'!B:AO,39,0)))</f>
        <v>0</v>
      </c>
      <c r="Z1356" s="20">
        <f t="shared" si="324"/>
        <v>0</v>
      </c>
      <c r="AA1356" s="20">
        <f t="shared" si="325"/>
        <v>1206</v>
      </c>
      <c r="AB1356" s="21">
        <f>_xlfn.IFS(AI1356="Den Bosch",VLOOKUP(L1356,'Status Report'!B:AM,33,0),AI1356="Yantian",VLOOKUP(L1356,'Status Report'!B:AM,34,0),AI1356="",IF(H1356="Asia Pacific",VLOOKUP(L1356,'Status Report'!B:AM,34,0),VLOOKUP(L1356,'Status Report'!B:AM,33,0)),AI1356="Direct shipment",IF(H1356="Asia Pacific",VLOOKUP(L1356,'Status Report'!B:AM,34,0),VLOOKUP(L1356,'Status Report'!B:AM,33,0)))</f>
        <v>52.189200000000007</v>
      </c>
      <c r="AC1356" s="21">
        <f>VLOOKUP(L1356,'Status Report'!B:CE,82,0)</f>
        <v>0</v>
      </c>
      <c r="AD1356" s="21">
        <f t="shared" si="326"/>
        <v>52.189200000000007</v>
      </c>
      <c r="AE1356" s="63">
        <f>VLOOKUP(L1356,'Status Report'!B:W,20,0)</f>
        <v>68</v>
      </c>
      <c r="AF1356" s="63">
        <f>VLOOKUP(L1356,'Status Report'!B:W,21,0)</f>
        <v>19</v>
      </c>
      <c r="AG1356" s="63">
        <f>VLOOKUP(L1356,'Status Report'!B:W,22,0)</f>
        <v>19</v>
      </c>
      <c r="AH1356" s="22">
        <f t="shared" si="327"/>
        <v>0.49096000000000001</v>
      </c>
      <c r="AI1356" t="s">
        <v>990</v>
      </c>
      <c r="AK1356" s="63">
        <f>IFERROR(VLOOKUP(G1356,ASEAN!A:A,1,0),0)</f>
        <v>0</v>
      </c>
      <c r="AL1356" s="63">
        <f>IFERROR(VLOOKUP(D1356,'[3]customer specs'!$B$1:$D$65536,3,0),0)</f>
        <v>0</v>
      </c>
      <c r="AM1356" s="64">
        <f t="shared" si="328"/>
        <v>92</v>
      </c>
      <c r="AN1356" s="64">
        <f t="shared" si="329"/>
        <v>0</v>
      </c>
      <c r="AO1356" s="63"/>
      <c r="AP1356" s="63"/>
      <c r="AQ1356" s="63" t="str">
        <f t="shared" si="330"/>
        <v>no</v>
      </c>
      <c r="AR1356" s="20">
        <f t="shared" si="331"/>
        <v>1043.7840000000001</v>
      </c>
      <c r="AS1356" s="63"/>
      <c r="AT1356" s="23">
        <f t="shared" si="321"/>
        <v>0.12</v>
      </c>
      <c r="AU1356" s="65">
        <f t="shared" si="332"/>
        <v>59.305909090909097</v>
      </c>
      <c r="AV1356" s="65"/>
      <c r="AW1356" s="65">
        <f t="shared" si="333"/>
        <v>1186.1181818181819</v>
      </c>
      <c r="AX1356" s="65"/>
      <c r="AY1356" s="63">
        <f>VLOOKUP(L1356,'Status Report'!B:CF,81,0)</f>
        <v>0</v>
      </c>
      <c r="AZ1356" s="63" t="str">
        <f>VLOOKUP(L1356,'Status Report'!B:S,18,0)</f>
        <v>Ellina Smirnova</v>
      </c>
      <c r="BB1356" s="63">
        <f>VLOOKUP(L1356,'Status Report'!B:Z,25,0)</f>
        <v>10</v>
      </c>
      <c r="BC1356" s="63">
        <f t="shared" si="334"/>
        <v>200</v>
      </c>
      <c r="BF1356">
        <f>VLOOKUP(L1356,'Status Report'!B:CE,82,0)</f>
        <v>0</v>
      </c>
      <c r="BG1356">
        <f>VLOOKUP(L1356,'Status Report'!B:CF,83,0)</f>
        <v>0</v>
      </c>
      <c r="BH1356">
        <f>VLOOKUP(L1356,'Status Report'!B:CG,84,0)</f>
        <v>0</v>
      </c>
      <c r="BI1356" t="s">
        <v>926</v>
      </c>
      <c r="BJ1356" t="s">
        <v>795</v>
      </c>
      <c r="BM1356" s="67">
        <f t="shared" si="335"/>
        <v>4834</v>
      </c>
    </row>
    <row r="1357" spans="1:65" x14ac:dyDescent="0.25">
      <c r="A1357" s="68" t="str">
        <f>VLOOKUP(L1357,'Status Report'!B:CB,79,0)</f>
        <v>Heineken</v>
      </c>
      <c r="C1357">
        <v>20006112</v>
      </c>
      <c r="D1357">
        <v>3097108</v>
      </c>
      <c r="E1357" t="s">
        <v>928</v>
      </c>
      <c r="F1357" t="s">
        <v>929</v>
      </c>
      <c r="G1357" t="str">
        <f>VLOOKUP(D1357,'[2]sold to'!$A:$H,8,0)</f>
        <v>South Africa</v>
      </c>
      <c r="H1357" t="str">
        <f>VLOOKUP(D1357,'[2]sold to'!$A:$I,9,0)</f>
        <v>AMEE</v>
      </c>
      <c r="K1357">
        <v>10</v>
      </c>
      <c r="L1357">
        <v>88027032</v>
      </c>
      <c r="M1357" t="s">
        <v>490</v>
      </c>
      <c r="N1357">
        <v>20</v>
      </c>
      <c r="P1357" t="str">
        <f>VLOOKUP(L1357,'Status Report'!B:AA,26,0)</f>
        <v>China</v>
      </c>
      <c r="Q1357" t="str">
        <f>VLOOKUP(L1357,'Status Report'!B:AB,27,0)</f>
        <v>Textiles-Clothing</v>
      </c>
      <c r="R1357">
        <f>VLOOKUP(L1357,'Status Report'!B:X,23,0)</f>
        <v>100</v>
      </c>
      <c r="S1357" t="str">
        <f>VLOOKUP(L1357,'Status Report'!B:T,19,0)</f>
        <v>Asian Sourcing Link</v>
      </c>
      <c r="T1357" s="62">
        <f>VLOOKUP(L1357,'Status Report'!B:E,4,0)</f>
        <v>3</v>
      </c>
      <c r="U1357" s="19">
        <f>_xlfn.IFS(AI1357="Den Bosch",VLOOKUP(L1357,'Status Report'!B:AM,35,0),AI1357="Yantian",VLOOKUP(L1357,'Status Report'!B:AM,36,0),AI1357="",IF(H1357="Asia Pacific",VLOOKUP(L1357,'Status Report'!B:AM,36,0),VLOOKUP(L1357,'Status Report'!B:AM,35,0)),AI1357="Direct shipment",IF(H1357="Asia Pacific",VLOOKUP(L1357,'Status Report'!B:AM,36,0),VLOOKUP(L1357,'Status Report'!B:AM,35,0)))</f>
        <v>52.300000000000004</v>
      </c>
      <c r="V1357" s="20">
        <f t="shared" si="322"/>
        <v>1046</v>
      </c>
      <c r="W1357" s="19">
        <f>_xlfn.IFS(AI1357="Den Bosch",VLOOKUP(L1357,'Status Report'!B:AM,37,0),AI1357="Yantian",VLOOKUP(L1357,'Status Report'!B:AM,38,0),AI1357="",IF(H1357="Asia Pacific",VLOOKUP(L1357,'Status Report'!B:AM,38,0),VLOOKUP(L1357,'Status Report'!B:AM,37,0)),AI1357="Direct shipment",IF(H1357="Asia Pacific",VLOOKUP(L1357,'Status Report'!B:AM,38,0),VLOOKUP(L1357,'Status Report'!B:AM,37,0)))</f>
        <v>52.300000000000004</v>
      </c>
      <c r="X1357" s="20">
        <f t="shared" si="323"/>
        <v>1046</v>
      </c>
      <c r="Y1357" s="20">
        <f>_xlfn.IFS(AI1357="Den Bosch",VLOOKUP(L1357,'Status Report'!B:AO,39,0),AI1357="Yantian",VLOOKUP(L1357,'Status Report'!B:AO,40,0),AI1357="",IF(H1357="Asia Pacific",VLOOKUP(L1357,'Status Report'!B:AO,40,0),VLOOKUP(L1357,'Status Report'!B:AO,39,0)),AI1357="Direct shipment",IF(H1357="Asia Pacific",VLOOKUP(L1357,'Status Report'!B:AO,40,0),VLOOKUP(L1357,'Status Report'!B:AO,39,0)))</f>
        <v>0</v>
      </c>
      <c r="Z1357" s="20">
        <f t="shared" si="324"/>
        <v>0</v>
      </c>
      <c r="AA1357" s="20">
        <f t="shared" si="325"/>
        <v>1046</v>
      </c>
      <c r="AB1357" s="21">
        <f>_xlfn.IFS(AI1357="Den Bosch",VLOOKUP(L1357,'Status Report'!B:AM,33,0),AI1357="Yantian",VLOOKUP(L1357,'Status Report'!B:AM,34,0),AI1357="",IF(H1357="Asia Pacific",VLOOKUP(L1357,'Status Report'!B:AM,34,0),VLOOKUP(L1357,'Status Report'!B:AM,33,0)),AI1357="Direct shipment",IF(H1357="Asia Pacific",VLOOKUP(L1357,'Status Report'!B:AM,34,0),VLOOKUP(L1357,'Status Report'!B:AM,33,0)))</f>
        <v>38.024999999999999</v>
      </c>
      <c r="AC1357" s="21">
        <f>VLOOKUP(L1357,'Status Report'!B:CE,82,0)</f>
        <v>0</v>
      </c>
      <c r="AD1357" s="21">
        <f t="shared" si="326"/>
        <v>38.024999999999999</v>
      </c>
      <c r="AE1357" s="63">
        <f>VLOOKUP(L1357,'Status Report'!B:W,20,0)</f>
        <v>23</v>
      </c>
      <c r="AF1357" s="63">
        <f>VLOOKUP(L1357,'Status Report'!B:W,21,0)</f>
        <v>17</v>
      </c>
      <c r="AG1357" s="63">
        <f>VLOOKUP(L1357,'Status Report'!B:W,22,0)</f>
        <v>28.8</v>
      </c>
      <c r="AH1357" s="22">
        <f t="shared" si="327"/>
        <v>0.22521600000000003</v>
      </c>
      <c r="AI1357" t="s">
        <v>990</v>
      </c>
      <c r="AK1357" s="63">
        <f>IFERROR(VLOOKUP(G1357,ASEAN!A:A,1,0),0)</f>
        <v>0</v>
      </c>
      <c r="AL1357" s="63">
        <f>IFERROR(VLOOKUP(D1357,'[3]customer specs'!$B$1:$D$65536,3,0),0)</f>
        <v>0</v>
      </c>
      <c r="AM1357" s="64">
        <f t="shared" si="328"/>
        <v>0</v>
      </c>
      <c r="AN1357" s="64">
        <f t="shared" si="329"/>
        <v>0</v>
      </c>
      <c r="AO1357" s="63"/>
      <c r="AP1357" s="63"/>
      <c r="AQ1357" s="63" t="str">
        <f t="shared" si="330"/>
        <v>no</v>
      </c>
      <c r="AR1357" s="20">
        <f t="shared" si="331"/>
        <v>760.5</v>
      </c>
      <c r="AS1357" s="63"/>
      <c r="AT1357" s="23">
        <f t="shared" si="321"/>
        <v>0.12</v>
      </c>
      <c r="AU1357" s="65">
        <f t="shared" si="332"/>
        <v>43.210227272727273</v>
      </c>
      <c r="AV1357" s="65"/>
      <c r="AW1357" s="65">
        <f t="shared" si="333"/>
        <v>864.2045454545455</v>
      </c>
      <c r="AX1357" s="65"/>
      <c r="AY1357" s="63">
        <f>VLOOKUP(L1357,'Status Report'!B:CF,81,0)</f>
        <v>0</v>
      </c>
      <c r="AZ1357" s="63" t="str">
        <f>VLOOKUP(L1357,'Status Report'!B:S,18,0)</f>
        <v>Ellina Smirnova</v>
      </c>
      <c r="BB1357" s="63">
        <f>VLOOKUP(L1357,'Status Report'!B:Z,25,0)</f>
        <v>10</v>
      </c>
      <c r="BC1357" s="63">
        <f t="shared" si="334"/>
        <v>200</v>
      </c>
      <c r="BF1357">
        <f>VLOOKUP(L1357,'Status Report'!B:CE,82,0)</f>
        <v>0</v>
      </c>
      <c r="BG1357">
        <f>VLOOKUP(L1357,'Status Report'!B:CF,83,0)</f>
        <v>0</v>
      </c>
      <c r="BH1357">
        <f>VLOOKUP(L1357,'Status Report'!B:CG,84,0)</f>
        <v>0</v>
      </c>
      <c r="BI1357" t="s">
        <v>926</v>
      </c>
      <c r="BJ1357" t="s">
        <v>795</v>
      </c>
      <c r="BM1357" s="67">
        <f t="shared" si="335"/>
        <v>216</v>
      </c>
    </row>
    <row r="1358" spans="1:65" x14ac:dyDescent="0.25">
      <c r="A1358" s="68" t="str">
        <f>VLOOKUP(L1358,'Status Report'!B:CB,79,0)</f>
        <v>Heineken</v>
      </c>
      <c r="C1358">
        <v>20006112</v>
      </c>
      <c r="D1358">
        <v>3097108</v>
      </c>
      <c r="E1358" t="s">
        <v>928</v>
      </c>
      <c r="F1358" t="s">
        <v>929</v>
      </c>
      <c r="G1358" t="str">
        <f>VLOOKUP(D1358,'[2]sold to'!$A:$H,8,0)</f>
        <v>South Africa</v>
      </c>
      <c r="H1358" t="str">
        <f>VLOOKUP(D1358,'[2]sold to'!$A:$I,9,0)</f>
        <v>AMEE</v>
      </c>
      <c r="K1358">
        <v>20</v>
      </c>
      <c r="L1358">
        <v>88026625</v>
      </c>
      <c r="M1358" t="s">
        <v>411</v>
      </c>
      <c r="N1358">
        <v>10</v>
      </c>
      <c r="P1358" t="str">
        <f>VLOOKUP(L1358,'Status Report'!B:AA,26,0)</f>
        <v>China</v>
      </c>
      <c r="Q1358" t="str">
        <f>VLOOKUP(L1358,'Status Report'!B:AB,27,0)</f>
        <v>Textiles-Clothing</v>
      </c>
      <c r="R1358">
        <f>VLOOKUP(L1358,'Status Report'!B:X,23,0)</f>
        <v>100</v>
      </c>
      <c r="S1358" t="str">
        <f>VLOOKUP(L1358,'Status Report'!B:T,19,0)</f>
        <v>Promocean The Netherlands BV</v>
      </c>
      <c r="T1358" s="62">
        <f>VLOOKUP(L1358,'Status Report'!B:E,4,0)</f>
        <v>3</v>
      </c>
      <c r="U1358" s="19">
        <f>_xlfn.IFS(AI1358="Den Bosch",VLOOKUP(L1358,'Status Report'!B:AM,35,0),AI1358="Yantian",VLOOKUP(L1358,'Status Report'!B:AM,36,0),AI1358="",IF(H1358="Asia Pacific",VLOOKUP(L1358,'Status Report'!B:AM,36,0),VLOOKUP(L1358,'Status Report'!B:AM,35,0)),AI1358="Direct shipment",IF(H1358="Asia Pacific",VLOOKUP(L1358,'Status Report'!B:AM,36,0),VLOOKUP(L1358,'Status Report'!B:AM,35,0)))</f>
        <v>73.7</v>
      </c>
      <c r="V1358" s="20">
        <f t="shared" si="322"/>
        <v>737</v>
      </c>
      <c r="W1358" s="19">
        <f>_xlfn.IFS(AI1358="Den Bosch",VLOOKUP(L1358,'Status Report'!B:AM,37,0),AI1358="Yantian",VLOOKUP(L1358,'Status Report'!B:AM,38,0),AI1358="",IF(H1358="Asia Pacific",VLOOKUP(L1358,'Status Report'!B:AM,38,0),VLOOKUP(L1358,'Status Report'!B:AM,37,0)),AI1358="Direct shipment",IF(H1358="Asia Pacific",VLOOKUP(L1358,'Status Report'!B:AM,38,0),VLOOKUP(L1358,'Status Report'!B:AM,37,0)))</f>
        <v>73.7</v>
      </c>
      <c r="X1358" s="20">
        <f t="shared" si="323"/>
        <v>737</v>
      </c>
      <c r="Y1358" s="20">
        <f>_xlfn.IFS(AI1358="Den Bosch",VLOOKUP(L1358,'Status Report'!B:AO,39,0),AI1358="Yantian",VLOOKUP(L1358,'Status Report'!B:AO,40,0),AI1358="",IF(H1358="Asia Pacific",VLOOKUP(L1358,'Status Report'!B:AO,40,0),VLOOKUP(L1358,'Status Report'!B:AO,39,0)),AI1358="Direct shipment",IF(H1358="Asia Pacific",VLOOKUP(L1358,'Status Report'!B:AO,40,0),VLOOKUP(L1358,'Status Report'!B:AO,39,0)))</f>
        <v>0</v>
      </c>
      <c r="Z1358" s="20">
        <f t="shared" si="324"/>
        <v>0</v>
      </c>
      <c r="AA1358" s="20">
        <f t="shared" si="325"/>
        <v>737</v>
      </c>
      <c r="AB1358" s="21">
        <f>_xlfn.IFS(AI1358="Den Bosch",VLOOKUP(L1358,'Status Report'!B:AM,33,0),AI1358="Yantian",VLOOKUP(L1358,'Status Report'!B:AM,34,0),AI1358="",IF(H1358="Asia Pacific",VLOOKUP(L1358,'Status Report'!B:AM,34,0),VLOOKUP(L1358,'Status Report'!B:AM,33,0)),AI1358="Direct shipment",IF(H1358="Asia Pacific",VLOOKUP(L1358,'Status Report'!B:AM,34,0),VLOOKUP(L1358,'Status Report'!B:AM,33,0)))</f>
        <v>64.326599999999999</v>
      </c>
      <c r="AC1358" s="21">
        <f>VLOOKUP(L1358,'Status Report'!B:CE,82,0)</f>
        <v>0</v>
      </c>
      <c r="AD1358" s="21">
        <f t="shared" si="326"/>
        <v>64.326599999999999</v>
      </c>
      <c r="AE1358" s="63">
        <f>VLOOKUP(L1358,'Status Report'!B:W,20,0)</f>
        <v>20</v>
      </c>
      <c r="AF1358" s="63">
        <f>VLOOKUP(L1358,'Status Report'!B:W,21,0)</f>
        <v>20</v>
      </c>
      <c r="AG1358" s="63">
        <f>VLOOKUP(L1358,'Status Report'!B:W,22,0)</f>
        <v>10</v>
      </c>
      <c r="AH1358" s="22">
        <f t="shared" si="327"/>
        <v>0.04</v>
      </c>
      <c r="AI1358" t="s">
        <v>990</v>
      </c>
      <c r="AK1358" s="63">
        <f>IFERROR(VLOOKUP(G1358,ASEAN!A:A,1,0),0)</f>
        <v>0</v>
      </c>
      <c r="AL1358" s="63">
        <f>IFERROR(VLOOKUP(D1358,'[3]customer specs'!$B$1:$D$65536,3,0),0)</f>
        <v>0</v>
      </c>
      <c r="AM1358" s="64">
        <f t="shared" si="328"/>
        <v>0</v>
      </c>
      <c r="AN1358" s="64">
        <f t="shared" si="329"/>
        <v>0</v>
      </c>
      <c r="AO1358" s="63"/>
      <c r="AP1358" s="63"/>
      <c r="AQ1358" s="63" t="str">
        <f t="shared" si="330"/>
        <v>no</v>
      </c>
      <c r="AR1358" s="20">
        <f t="shared" si="331"/>
        <v>643.26599999999996</v>
      </c>
      <c r="AS1358" s="63"/>
      <c r="AT1358" s="23">
        <f t="shared" si="321"/>
        <v>0.12</v>
      </c>
      <c r="AU1358" s="65">
        <f t="shared" si="332"/>
        <v>73.098409090909087</v>
      </c>
      <c r="AV1358" s="65"/>
      <c r="AW1358" s="65">
        <f t="shared" si="333"/>
        <v>730.98409090909081</v>
      </c>
      <c r="AX1358" s="65"/>
      <c r="AY1358" s="63">
        <f>VLOOKUP(L1358,'Status Report'!B:CF,81,0)</f>
        <v>0</v>
      </c>
      <c r="AZ1358" s="63" t="str">
        <f>VLOOKUP(L1358,'Status Report'!B:S,18,0)</f>
        <v>Ellina Smirnova</v>
      </c>
      <c r="BB1358" s="63">
        <f>VLOOKUP(L1358,'Status Report'!B:Z,25,0)</f>
        <v>10</v>
      </c>
      <c r="BC1358" s="63">
        <f t="shared" si="334"/>
        <v>100</v>
      </c>
      <c r="BF1358">
        <f>VLOOKUP(L1358,'Status Report'!B:CE,82,0)</f>
        <v>0</v>
      </c>
      <c r="BG1358">
        <f>VLOOKUP(L1358,'Status Report'!B:CF,83,0)</f>
        <v>0</v>
      </c>
      <c r="BH1358">
        <f>VLOOKUP(L1358,'Status Report'!B:CG,84,0)</f>
        <v>0</v>
      </c>
      <c r="BI1358" t="s">
        <v>926</v>
      </c>
      <c r="BJ1358" t="s">
        <v>795</v>
      </c>
      <c r="BM1358" s="67">
        <f t="shared" si="335"/>
        <v>144</v>
      </c>
    </row>
    <row r="1359" spans="1:65" x14ac:dyDescent="0.25">
      <c r="A1359" s="68" t="str">
        <f>VLOOKUP(L1359,'Status Report'!B:CB,79,0)</f>
        <v>Heineken UCL</v>
      </c>
      <c r="C1359">
        <v>20006111</v>
      </c>
      <c r="D1359">
        <v>3097108</v>
      </c>
      <c r="E1359" t="s">
        <v>928</v>
      </c>
      <c r="F1359" t="s">
        <v>929</v>
      </c>
      <c r="G1359" t="str">
        <f>VLOOKUP(D1359,'[2]sold to'!$A:$H,8,0)</f>
        <v>South Africa</v>
      </c>
      <c r="H1359" t="str">
        <f>VLOOKUP(D1359,'[2]sold to'!$A:$I,9,0)</f>
        <v>AMEE</v>
      </c>
      <c r="K1359">
        <v>230</v>
      </c>
      <c r="L1359">
        <v>88026519</v>
      </c>
      <c r="M1359" t="s">
        <v>816</v>
      </c>
      <c r="N1359">
        <v>20</v>
      </c>
      <c r="P1359" t="str">
        <f>VLOOKUP(L1359,'Status Report'!B:AA,26,0)</f>
        <v>China</v>
      </c>
      <c r="Q1359" t="str">
        <f>VLOOKUP(L1359,'Status Report'!B:AB,27,0)</f>
        <v>Premiums</v>
      </c>
      <c r="R1359">
        <f>VLOOKUP(L1359,'Status Report'!B:X,23,0)</f>
        <v>250</v>
      </c>
      <c r="S1359" t="str">
        <f>VLOOKUP(L1359,'Status Report'!B:T,19,0)</f>
        <v>Promocean The Netherlands BV</v>
      </c>
      <c r="T1359" s="62">
        <f>VLOOKUP(L1359,'Status Report'!B:E,4,0)</f>
        <v>3</v>
      </c>
      <c r="U1359" s="19">
        <f>_xlfn.IFS(AI1359="Den Bosch",VLOOKUP(L1359,'Status Report'!B:AM,35,0),AI1359="Yantian",VLOOKUP(L1359,'Status Report'!B:AM,36,0),AI1359="",IF(H1359="Asia Pacific",VLOOKUP(L1359,'Status Report'!B:AM,36,0),VLOOKUP(L1359,'Status Report'!B:AM,35,0)),AI1359="Direct shipment",IF(H1359="Asia Pacific",VLOOKUP(L1359,'Status Report'!B:AM,36,0),VLOOKUP(L1359,'Status Report'!B:AM,35,0)))</f>
        <v>74.7</v>
      </c>
      <c r="V1359" s="20">
        <f t="shared" si="322"/>
        <v>1494</v>
      </c>
      <c r="W1359" s="19">
        <f>_xlfn.IFS(AI1359="Den Bosch",VLOOKUP(L1359,'Status Report'!B:AM,37,0),AI1359="Yantian",VLOOKUP(L1359,'Status Report'!B:AM,38,0),AI1359="",IF(H1359="Asia Pacific",VLOOKUP(L1359,'Status Report'!B:AM,38,0),VLOOKUP(L1359,'Status Report'!B:AM,37,0)),AI1359="Direct shipment",IF(H1359="Asia Pacific",VLOOKUP(L1359,'Status Report'!B:AM,38,0),VLOOKUP(L1359,'Status Report'!B:AM,37,0)))</f>
        <v>72.699999999999989</v>
      </c>
      <c r="X1359" s="20">
        <f t="shared" si="323"/>
        <v>1453.9999999999998</v>
      </c>
      <c r="Y1359" s="20">
        <f>_xlfn.IFS(AI1359="Den Bosch",VLOOKUP(L1359,'Status Report'!B:AO,39,0),AI1359="Yantian",VLOOKUP(L1359,'Status Report'!B:AO,40,0),AI1359="",IF(H1359="Asia Pacific",VLOOKUP(L1359,'Status Report'!B:AO,40,0),VLOOKUP(L1359,'Status Report'!B:AO,39,0)),AI1359="Direct shipment",IF(H1359="Asia Pacific",VLOOKUP(L1359,'Status Report'!B:AO,40,0),VLOOKUP(L1359,'Status Report'!B:AO,39,0)))</f>
        <v>0</v>
      </c>
      <c r="Z1359" s="20">
        <f t="shared" si="324"/>
        <v>0</v>
      </c>
      <c r="AA1359" s="20">
        <f t="shared" si="325"/>
        <v>1453.9999999999998</v>
      </c>
      <c r="AB1359" s="21">
        <f>_xlfn.IFS(AI1359="Den Bosch",VLOOKUP(L1359,'Status Report'!B:AM,33,0),AI1359="Yantian",VLOOKUP(L1359,'Status Report'!B:AM,34,0),AI1359="",IF(H1359="Asia Pacific",VLOOKUP(L1359,'Status Report'!B:AM,34,0),VLOOKUP(L1359,'Status Report'!B:AM,33,0)),AI1359="Direct shipment",IF(H1359="Asia Pacific",VLOOKUP(L1359,'Status Report'!B:AM,34,0),VLOOKUP(L1359,'Status Report'!B:AM,33,0)))</f>
        <v>62.893800000000006</v>
      </c>
      <c r="AC1359" s="21">
        <f>VLOOKUP(L1359,'Status Report'!B:CE,82,0)</f>
        <v>0</v>
      </c>
      <c r="AD1359" s="21">
        <f t="shared" si="326"/>
        <v>62.893800000000006</v>
      </c>
      <c r="AE1359" s="63">
        <f>VLOOKUP(L1359,'Status Report'!B:W,20,0)</f>
        <v>37</v>
      </c>
      <c r="AF1359" s="63">
        <f>VLOOKUP(L1359,'Status Report'!B:W,21,0)</f>
        <v>16</v>
      </c>
      <c r="AG1359" s="63">
        <f>VLOOKUP(L1359,'Status Report'!B:W,22,0)</f>
        <v>17</v>
      </c>
      <c r="AH1359" s="22">
        <f t="shared" si="327"/>
        <v>0.20127999999999999</v>
      </c>
      <c r="AI1359" t="s">
        <v>990</v>
      </c>
      <c r="AK1359" s="63">
        <f>IFERROR(VLOOKUP(G1359,ASEAN!A:A,1,0),0)</f>
        <v>0</v>
      </c>
      <c r="AL1359" s="63">
        <f>IFERROR(VLOOKUP(D1359,'[3]customer specs'!$B$1:$D$65536,3,0),0)</f>
        <v>0</v>
      </c>
      <c r="AM1359" s="64">
        <f t="shared" si="328"/>
        <v>40.000000000000227</v>
      </c>
      <c r="AN1359" s="64">
        <f t="shared" si="329"/>
        <v>0</v>
      </c>
      <c r="AO1359" s="63"/>
      <c r="AP1359" s="63"/>
      <c r="AQ1359" s="63" t="str">
        <f t="shared" si="330"/>
        <v>no</v>
      </c>
      <c r="AR1359" s="20">
        <f t="shared" si="331"/>
        <v>1257.8760000000002</v>
      </c>
      <c r="AS1359" s="63"/>
      <c r="AT1359" s="23">
        <f t="shared" si="321"/>
        <v>0.12</v>
      </c>
      <c r="AU1359" s="65">
        <f t="shared" si="332"/>
        <v>71.470227272727286</v>
      </c>
      <c r="AV1359" s="65"/>
      <c r="AW1359" s="65">
        <f t="shared" si="333"/>
        <v>1429.4045454545458</v>
      </c>
      <c r="AX1359" s="65"/>
      <c r="AY1359" s="63">
        <f>VLOOKUP(L1359,'Status Report'!B:CF,81,0)</f>
        <v>0</v>
      </c>
      <c r="AZ1359" s="63" t="str">
        <f>VLOOKUP(L1359,'Status Report'!B:S,18,0)</f>
        <v>Ellina Smirnova</v>
      </c>
      <c r="BB1359" s="63">
        <f>VLOOKUP(L1359,'Status Report'!B:Z,25,0)</f>
        <v>10</v>
      </c>
      <c r="BC1359" s="63">
        <f t="shared" si="334"/>
        <v>200</v>
      </c>
      <c r="BF1359">
        <f>VLOOKUP(L1359,'Status Report'!B:CE,82,0)</f>
        <v>0</v>
      </c>
      <c r="BG1359">
        <f>VLOOKUP(L1359,'Status Report'!B:CF,83,0)</f>
        <v>0</v>
      </c>
      <c r="BH1359">
        <f>VLOOKUP(L1359,'Status Report'!B:CG,84,0)</f>
        <v>0</v>
      </c>
      <c r="BI1359" t="s">
        <v>926</v>
      </c>
      <c r="BJ1359" t="s">
        <v>795</v>
      </c>
      <c r="BM1359" s="67">
        <f t="shared" si="335"/>
        <v>819</v>
      </c>
    </row>
    <row r="1360" spans="1:65" x14ac:dyDescent="0.25">
      <c r="A1360" s="68" t="str">
        <f>VLOOKUP(L1360,'Status Report'!B:CB,79,0)</f>
        <v>Heineken UCL</v>
      </c>
      <c r="C1360">
        <v>20006111</v>
      </c>
      <c r="D1360">
        <v>3097108</v>
      </c>
      <c r="E1360" t="s">
        <v>928</v>
      </c>
      <c r="F1360" t="s">
        <v>929</v>
      </c>
      <c r="G1360" t="str">
        <f>VLOOKUP(D1360,'[2]sold to'!$A:$H,8,0)</f>
        <v>South Africa</v>
      </c>
      <c r="H1360" t="str">
        <f>VLOOKUP(D1360,'[2]sold to'!$A:$I,9,0)</f>
        <v>AMEE</v>
      </c>
      <c r="K1360">
        <v>240</v>
      </c>
      <c r="L1360">
        <v>88026624</v>
      </c>
      <c r="M1360" t="s">
        <v>171</v>
      </c>
      <c r="N1360">
        <v>10</v>
      </c>
      <c r="P1360" t="str">
        <f>VLOOKUP(L1360,'Status Report'!B:AA,26,0)</f>
        <v>China</v>
      </c>
      <c r="Q1360" t="str">
        <f>VLOOKUP(L1360,'Status Report'!B:AB,27,0)</f>
        <v>Premiums</v>
      </c>
      <c r="R1360">
        <f>VLOOKUP(L1360,'Status Report'!B:X,23,0)</f>
        <v>250</v>
      </c>
      <c r="S1360" t="str">
        <f>VLOOKUP(L1360,'Status Report'!B:T,19,0)</f>
        <v>Brands On</v>
      </c>
      <c r="T1360" s="62">
        <f>VLOOKUP(L1360,'Status Report'!B:E,4,0)</f>
        <v>1</v>
      </c>
      <c r="U1360" s="19">
        <f>_xlfn.IFS(AI1360="Den Bosch",VLOOKUP(L1360,'Status Report'!B:AM,35,0),AI1360="Yantian",VLOOKUP(L1360,'Status Report'!B:AM,36,0),AI1360="",IF(H1360="Asia Pacific",VLOOKUP(L1360,'Status Report'!B:AM,36,0),VLOOKUP(L1360,'Status Report'!B:AM,35,0)),AI1360="Direct shipment",IF(H1360="Asia Pacific",VLOOKUP(L1360,'Status Report'!B:AM,36,0),VLOOKUP(L1360,'Status Report'!B:AM,35,0)))</f>
        <v>355.25</v>
      </c>
      <c r="V1360" s="20">
        <f t="shared" si="322"/>
        <v>3552.5</v>
      </c>
      <c r="W1360" s="19">
        <f>_xlfn.IFS(AI1360="Den Bosch",VLOOKUP(L1360,'Status Report'!B:AM,37,0),AI1360="Yantian",VLOOKUP(L1360,'Status Report'!B:AM,38,0),AI1360="",IF(H1360="Asia Pacific",VLOOKUP(L1360,'Status Report'!B:AM,38,0),VLOOKUP(L1360,'Status Report'!B:AM,37,0)),AI1360="Direct shipment",IF(H1360="Asia Pacific",VLOOKUP(L1360,'Status Report'!B:AM,38,0),VLOOKUP(L1360,'Status Report'!B:AM,37,0)))</f>
        <v>355.25</v>
      </c>
      <c r="X1360" s="20">
        <f t="shared" si="323"/>
        <v>3552.5</v>
      </c>
      <c r="Y1360" s="20">
        <f>_xlfn.IFS(AI1360="Den Bosch",VLOOKUP(L1360,'Status Report'!B:AO,39,0),AI1360="Yantian",VLOOKUP(L1360,'Status Report'!B:AO,40,0),AI1360="",IF(H1360="Asia Pacific",VLOOKUP(L1360,'Status Report'!B:AO,40,0),VLOOKUP(L1360,'Status Report'!B:AO,39,0)),AI1360="Direct shipment",IF(H1360="Asia Pacific",VLOOKUP(L1360,'Status Report'!B:AO,40,0),VLOOKUP(L1360,'Status Report'!B:AO,39,0)))</f>
        <v>0</v>
      </c>
      <c r="Z1360" s="20">
        <f t="shared" si="324"/>
        <v>0</v>
      </c>
      <c r="AA1360" s="20">
        <f t="shared" si="325"/>
        <v>3552.5</v>
      </c>
      <c r="AB1360" s="21">
        <f>_xlfn.IFS(AI1360="Den Bosch",VLOOKUP(L1360,'Status Report'!B:AM,33,0),AI1360="Yantian",VLOOKUP(L1360,'Status Report'!B:AM,34,0),AI1360="",IF(H1360="Asia Pacific",VLOOKUP(L1360,'Status Report'!B:AM,34,0),VLOOKUP(L1360,'Status Report'!B:AM,33,0)),AI1360="Direct shipment",IF(H1360="Asia Pacific",VLOOKUP(L1360,'Status Report'!B:AM,34,0),VLOOKUP(L1360,'Status Report'!B:AM,33,0)))</f>
        <v>307.23</v>
      </c>
      <c r="AC1360" s="21">
        <f>VLOOKUP(L1360,'Status Report'!B:CE,82,0)</f>
        <v>0</v>
      </c>
      <c r="AD1360" s="21">
        <f t="shared" si="326"/>
        <v>307.23</v>
      </c>
      <c r="AE1360" s="63">
        <f>VLOOKUP(L1360,'Status Report'!B:W,20,0)</f>
        <v>90.5</v>
      </c>
      <c r="AF1360" s="63">
        <f>VLOOKUP(L1360,'Status Report'!B:W,21,0)</f>
        <v>77.5</v>
      </c>
      <c r="AG1360" s="63">
        <f>VLOOKUP(L1360,'Status Report'!B:W,22,0)</f>
        <v>18.2</v>
      </c>
      <c r="AH1360" s="22">
        <f t="shared" si="327"/>
        <v>1.2765025000000001</v>
      </c>
      <c r="AK1360" s="63">
        <f>IFERROR(VLOOKUP(G1360,ASEAN!A:A,1,0),0)</f>
        <v>0</v>
      </c>
      <c r="AL1360" s="63">
        <f>IFERROR(VLOOKUP(D1360,'[3]customer specs'!$B$1:$D$65536,3,0),0)</f>
        <v>0</v>
      </c>
      <c r="AM1360" s="64">
        <f t="shared" si="328"/>
        <v>0</v>
      </c>
      <c r="AN1360" s="64">
        <f t="shared" si="329"/>
        <v>0</v>
      </c>
      <c r="AO1360" s="63"/>
      <c r="AP1360" s="63"/>
      <c r="AQ1360" s="63" t="str">
        <f t="shared" si="330"/>
        <v>no</v>
      </c>
      <c r="AR1360" s="20">
        <f t="shared" si="331"/>
        <v>3072.3</v>
      </c>
      <c r="AS1360" s="63"/>
      <c r="AT1360" s="23">
        <f t="shared" si="321"/>
        <v>0.12</v>
      </c>
      <c r="AU1360" s="65">
        <f t="shared" si="332"/>
        <v>349.125</v>
      </c>
      <c r="AV1360" s="65"/>
      <c r="AW1360" s="65">
        <f t="shared" si="333"/>
        <v>3491.25</v>
      </c>
      <c r="AX1360" s="65"/>
      <c r="AY1360" s="63">
        <f>VLOOKUP(L1360,'Status Report'!B:CF,81,0)</f>
        <v>0</v>
      </c>
      <c r="AZ1360" s="63" t="str">
        <f>VLOOKUP(L1360,'Status Report'!B:S,18,0)</f>
        <v>Ellina Smirnova</v>
      </c>
      <c r="BB1360" s="63">
        <f>VLOOKUP(L1360,'Status Report'!B:Z,25,0)</f>
        <v>1</v>
      </c>
      <c r="BC1360" s="63">
        <f t="shared" si="334"/>
        <v>10</v>
      </c>
      <c r="BF1360">
        <f>VLOOKUP(L1360,'Status Report'!B:CE,82,0)</f>
        <v>0</v>
      </c>
      <c r="BG1360">
        <f>VLOOKUP(L1360,'Status Report'!B:CF,83,0)</f>
        <v>0</v>
      </c>
      <c r="BH1360">
        <f>VLOOKUP(L1360,'Status Report'!B:CG,84,0)</f>
        <v>0</v>
      </c>
      <c r="BI1360" t="s">
        <v>926</v>
      </c>
      <c r="BJ1360" t="s">
        <v>795</v>
      </c>
      <c r="BM1360" s="67">
        <f t="shared" si="335"/>
        <v>48</v>
      </c>
    </row>
    <row r="1361" spans="1:65" x14ac:dyDescent="0.25">
      <c r="A1361" s="68" t="str">
        <f>VLOOKUP(L1361,'Status Report'!B:CB,79,0)</f>
        <v>Heineken Silver (Global)</v>
      </c>
      <c r="C1361">
        <v>20006111</v>
      </c>
      <c r="D1361">
        <v>3097108</v>
      </c>
      <c r="E1361" t="s">
        <v>928</v>
      </c>
      <c r="F1361" t="s">
        <v>929</v>
      </c>
      <c r="G1361" t="str">
        <f>VLOOKUP(D1361,'[2]sold to'!$A:$H,8,0)</f>
        <v>South Africa</v>
      </c>
      <c r="H1361" t="str">
        <f>VLOOKUP(D1361,'[2]sold to'!$A:$I,9,0)</f>
        <v>AMEE</v>
      </c>
      <c r="K1361">
        <v>250</v>
      </c>
      <c r="L1361">
        <v>88026261</v>
      </c>
      <c r="M1361" t="s">
        <v>262</v>
      </c>
      <c r="N1361">
        <v>5</v>
      </c>
      <c r="P1361" t="str">
        <f>VLOOKUP(L1361,'Status Report'!B:AA,26,0)</f>
        <v>China</v>
      </c>
      <c r="Q1361" t="str">
        <f>VLOOKUP(L1361,'Status Report'!B:AB,27,0)</f>
        <v>Textiles-Clothing</v>
      </c>
      <c r="R1361">
        <f>VLOOKUP(L1361,'Status Report'!B:X,23,0)</f>
        <v>167</v>
      </c>
      <c r="S1361" t="str">
        <f>VLOOKUP(L1361,'Status Report'!B:T,19,0)</f>
        <v>Promocean The Netherlands BV</v>
      </c>
      <c r="T1361" s="62">
        <f>VLOOKUP(L1361,'Status Report'!B:E,4,0)</f>
        <v>3</v>
      </c>
      <c r="U1361" s="19">
        <f>_xlfn.IFS(AI1361="Den Bosch",VLOOKUP(L1361,'Status Report'!B:AM,35,0),AI1361="Yantian",VLOOKUP(L1361,'Status Report'!B:AM,36,0),AI1361="",IF(H1361="Asia Pacific",VLOOKUP(L1361,'Status Report'!B:AM,36,0),VLOOKUP(L1361,'Status Report'!B:AM,35,0)),AI1361="Direct shipment",IF(H1361="Asia Pacific",VLOOKUP(L1361,'Status Report'!B:AM,36,0),VLOOKUP(L1361,'Status Report'!B:AM,35,0)))</f>
        <v>91.56</v>
      </c>
      <c r="V1361" s="20">
        <f t="shared" si="322"/>
        <v>457.8</v>
      </c>
      <c r="W1361" s="19">
        <f>_xlfn.IFS(AI1361="Den Bosch",VLOOKUP(L1361,'Status Report'!B:AM,37,0),AI1361="Yantian",VLOOKUP(L1361,'Status Report'!B:AM,38,0),AI1361="",IF(H1361="Asia Pacific",VLOOKUP(L1361,'Status Report'!B:AM,38,0),VLOOKUP(L1361,'Status Report'!B:AM,37,0)),AI1361="Direct shipment",IF(H1361="Asia Pacific",VLOOKUP(L1361,'Status Report'!B:AM,38,0),VLOOKUP(L1361,'Status Report'!B:AM,37,0)))</f>
        <v>91.56</v>
      </c>
      <c r="X1361" s="20">
        <f t="shared" si="323"/>
        <v>457.8</v>
      </c>
      <c r="Y1361" s="20">
        <f>_xlfn.IFS(AI1361="Den Bosch",VLOOKUP(L1361,'Status Report'!B:AO,39,0),AI1361="Yantian",VLOOKUP(L1361,'Status Report'!B:AO,40,0),AI1361="",IF(H1361="Asia Pacific",VLOOKUP(L1361,'Status Report'!B:AO,40,0),VLOOKUP(L1361,'Status Report'!B:AO,39,0)),AI1361="Direct shipment",IF(H1361="Asia Pacific",VLOOKUP(L1361,'Status Report'!B:AO,40,0),VLOOKUP(L1361,'Status Report'!B:AO,39,0)))</f>
        <v>0</v>
      </c>
      <c r="Z1361" s="20">
        <f t="shared" si="324"/>
        <v>0</v>
      </c>
      <c r="AA1361" s="20">
        <f t="shared" si="325"/>
        <v>457.8</v>
      </c>
      <c r="AB1361" s="21">
        <f>_xlfn.IFS(AI1361="Den Bosch",VLOOKUP(L1361,'Status Report'!B:AM,33,0),AI1361="Yantian",VLOOKUP(L1361,'Status Report'!B:AM,34,0),AI1361="",IF(H1361="Asia Pacific",VLOOKUP(L1361,'Status Report'!B:AM,34,0),VLOOKUP(L1361,'Status Report'!B:AM,33,0)),AI1361="Direct shipment",IF(H1361="Asia Pacific",VLOOKUP(L1361,'Status Report'!B:AM,34,0),VLOOKUP(L1361,'Status Report'!B:AM,33,0)))</f>
        <v>79.915813714285704</v>
      </c>
      <c r="AC1361" s="21">
        <f>VLOOKUP(L1361,'Status Report'!B:CE,82,0)</f>
        <v>0</v>
      </c>
      <c r="AD1361" s="21">
        <f t="shared" si="326"/>
        <v>79.915813714285704</v>
      </c>
      <c r="AE1361" s="63">
        <f>VLOOKUP(L1361,'Status Report'!B:W,20,0)</f>
        <v>28</v>
      </c>
      <c r="AF1361" s="63">
        <f>VLOOKUP(L1361,'Status Report'!B:W,21,0)</f>
        <v>15</v>
      </c>
      <c r="AG1361" s="63">
        <f>VLOOKUP(L1361,'Status Report'!B:W,22,0)</f>
        <v>12</v>
      </c>
      <c r="AH1361" s="22">
        <f t="shared" si="327"/>
        <v>2.52E-2</v>
      </c>
      <c r="AI1361" t="s">
        <v>990</v>
      </c>
      <c r="AK1361" s="63">
        <f>IFERROR(VLOOKUP(G1361,ASEAN!A:A,1,0),0)</f>
        <v>0</v>
      </c>
      <c r="AL1361" s="63">
        <f>IFERROR(VLOOKUP(D1361,'[3]customer specs'!$B$1:$D$65536,3,0),0)</f>
        <v>0</v>
      </c>
      <c r="AM1361" s="64">
        <f t="shared" si="328"/>
        <v>0</v>
      </c>
      <c r="AN1361" s="64">
        <f t="shared" si="329"/>
        <v>0</v>
      </c>
      <c r="AO1361" s="63"/>
      <c r="AP1361" s="63"/>
      <c r="AQ1361" s="63" t="str">
        <f t="shared" si="330"/>
        <v>no</v>
      </c>
      <c r="AR1361" s="20">
        <f t="shared" si="331"/>
        <v>399.57906857142854</v>
      </c>
      <c r="AS1361" s="63"/>
      <c r="AT1361" s="23">
        <f t="shared" si="321"/>
        <v>0.12</v>
      </c>
      <c r="AU1361" s="65">
        <f t="shared" si="332"/>
        <v>90.813424675324669</v>
      </c>
      <c r="AV1361" s="65"/>
      <c r="AW1361" s="65">
        <f t="shared" si="333"/>
        <v>454.06712337662333</v>
      </c>
      <c r="AX1361" s="65"/>
      <c r="AY1361" s="63">
        <f>VLOOKUP(L1361,'Status Report'!B:CF,81,0)</f>
        <v>0</v>
      </c>
      <c r="AZ1361" s="63" t="str">
        <f>VLOOKUP(L1361,'Status Report'!B:S,18,0)</f>
        <v>Ellina Smirnova</v>
      </c>
      <c r="BB1361" s="63">
        <f>VLOOKUP(L1361,'Status Report'!B:Z,25,0)</f>
        <v>6</v>
      </c>
      <c r="BC1361" s="63">
        <f t="shared" si="334"/>
        <v>30</v>
      </c>
      <c r="BF1361">
        <f>VLOOKUP(L1361,'Status Report'!B:CE,82,0)</f>
        <v>0</v>
      </c>
      <c r="BG1361">
        <f>VLOOKUP(L1361,'Status Report'!B:CF,83,0)</f>
        <v>0</v>
      </c>
      <c r="BH1361">
        <f>VLOOKUP(L1361,'Status Report'!B:CG,84,0)</f>
        <v>0</v>
      </c>
      <c r="BI1361" t="s">
        <v>926</v>
      </c>
      <c r="BJ1361" t="s">
        <v>795</v>
      </c>
      <c r="BM1361" s="67">
        <f t="shared" si="335"/>
        <v>14</v>
      </c>
    </row>
    <row r="1362" spans="1:65" x14ac:dyDescent="0.25">
      <c r="A1362" s="68" t="str">
        <f>VLOOKUP(L1362,'Status Report'!B:CB,79,0)</f>
        <v>Heineken Silver (Global)</v>
      </c>
      <c r="C1362">
        <v>20006111</v>
      </c>
      <c r="D1362">
        <v>3097108</v>
      </c>
      <c r="E1362" t="s">
        <v>928</v>
      </c>
      <c r="F1362" t="s">
        <v>929</v>
      </c>
      <c r="G1362" t="str">
        <f>VLOOKUP(D1362,'[2]sold to'!$A:$H,8,0)</f>
        <v>South Africa</v>
      </c>
      <c r="H1362" t="str">
        <f>VLOOKUP(D1362,'[2]sold to'!$A:$I,9,0)</f>
        <v>AMEE</v>
      </c>
      <c r="K1362">
        <v>260</v>
      </c>
      <c r="L1362">
        <v>88026262</v>
      </c>
      <c r="M1362" t="s">
        <v>263</v>
      </c>
      <c r="N1362">
        <v>5</v>
      </c>
      <c r="P1362" t="str">
        <f>VLOOKUP(L1362,'Status Report'!B:AA,26,0)</f>
        <v>China</v>
      </c>
      <c r="Q1362" t="str">
        <f>VLOOKUP(L1362,'Status Report'!B:AB,27,0)</f>
        <v>Textiles-Clothing</v>
      </c>
      <c r="R1362">
        <f>VLOOKUP(L1362,'Status Report'!B:X,23,0)</f>
        <v>167</v>
      </c>
      <c r="S1362" t="str">
        <f>VLOOKUP(L1362,'Status Report'!B:T,19,0)</f>
        <v>Promocean The Netherlands BV</v>
      </c>
      <c r="T1362" s="62">
        <f>VLOOKUP(L1362,'Status Report'!B:E,4,0)</f>
        <v>3</v>
      </c>
      <c r="U1362" s="19">
        <f>_xlfn.IFS(AI1362="Den Bosch",VLOOKUP(L1362,'Status Report'!B:AM,35,0),AI1362="Yantian",VLOOKUP(L1362,'Status Report'!B:AM,36,0),AI1362="",IF(H1362="Asia Pacific",VLOOKUP(L1362,'Status Report'!B:AM,36,0),VLOOKUP(L1362,'Status Report'!B:AM,35,0)),AI1362="Direct shipment",IF(H1362="Asia Pacific",VLOOKUP(L1362,'Status Report'!B:AM,36,0),VLOOKUP(L1362,'Status Report'!B:AM,35,0)))</f>
        <v>91.56</v>
      </c>
      <c r="V1362" s="20">
        <f t="shared" si="322"/>
        <v>457.8</v>
      </c>
      <c r="W1362" s="19">
        <f>_xlfn.IFS(AI1362="Den Bosch",VLOOKUP(L1362,'Status Report'!B:AM,37,0),AI1362="Yantian",VLOOKUP(L1362,'Status Report'!B:AM,38,0),AI1362="",IF(H1362="Asia Pacific",VLOOKUP(L1362,'Status Report'!B:AM,38,0),VLOOKUP(L1362,'Status Report'!B:AM,37,0)),AI1362="Direct shipment",IF(H1362="Asia Pacific",VLOOKUP(L1362,'Status Report'!B:AM,38,0),VLOOKUP(L1362,'Status Report'!B:AM,37,0)))</f>
        <v>91.56</v>
      </c>
      <c r="X1362" s="20">
        <f t="shared" si="323"/>
        <v>457.8</v>
      </c>
      <c r="Y1362" s="20">
        <f>_xlfn.IFS(AI1362="Den Bosch",VLOOKUP(L1362,'Status Report'!B:AO,39,0),AI1362="Yantian",VLOOKUP(L1362,'Status Report'!B:AO,40,0),AI1362="",IF(H1362="Asia Pacific",VLOOKUP(L1362,'Status Report'!B:AO,40,0),VLOOKUP(L1362,'Status Report'!B:AO,39,0)),AI1362="Direct shipment",IF(H1362="Asia Pacific",VLOOKUP(L1362,'Status Report'!B:AO,40,0),VLOOKUP(L1362,'Status Report'!B:AO,39,0)))</f>
        <v>0</v>
      </c>
      <c r="Z1362" s="20">
        <f t="shared" si="324"/>
        <v>0</v>
      </c>
      <c r="AA1362" s="20">
        <f t="shared" si="325"/>
        <v>457.8</v>
      </c>
      <c r="AB1362" s="21">
        <f>_xlfn.IFS(AI1362="Den Bosch",VLOOKUP(L1362,'Status Report'!B:AM,33,0),AI1362="Yantian",VLOOKUP(L1362,'Status Report'!B:AM,34,0),AI1362="",IF(H1362="Asia Pacific",VLOOKUP(L1362,'Status Report'!B:AM,34,0),VLOOKUP(L1362,'Status Report'!B:AM,33,0)),AI1362="Direct shipment",IF(H1362="Asia Pacific",VLOOKUP(L1362,'Status Report'!B:AM,34,0),VLOOKUP(L1362,'Status Report'!B:AM,33,0)))</f>
        <v>79.915813714285704</v>
      </c>
      <c r="AC1362" s="21">
        <f>VLOOKUP(L1362,'Status Report'!B:CE,82,0)</f>
        <v>0</v>
      </c>
      <c r="AD1362" s="21">
        <f t="shared" si="326"/>
        <v>79.915813714285704</v>
      </c>
      <c r="AE1362" s="63">
        <f>VLOOKUP(L1362,'Status Report'!B:W,20,0)</f>
        <v>28</v>
      </c>
      <c r="AF1362" s="63">
        <f>VLOOKUP(L1362,'Status Report'!B:W,21,0)</f>
        <v>15</v>
      </c>
      <c r="AG1362" s="63">
        <f>VLOOKUP(L1362,'Status Report'!B:W,22,0)</f>
        <v>12</v>
      </c>
      <c r="AH1362" s="22">
        <f t="shared" si="327"/>
        <v>2.52E-2</v>
      </c>
      <c r="AI1362" t="s">
        <v>990</v>
      </c>
      <c r="AK1362" s="63">
        <f>IFERROR(VLOOKUP(G1362,ASEAN!A:A,1,0),0)</f>
        <v>0</v>
      </c>
      <c r="AL1362" s="63">
        <f>IFERROR(VLOOKUP(D1362,'[3]customer specs'!$B$1:$D$65536,3,0),0)</f>
        <v>0</v>
      </c>
      <c r="AM1362" s="64">
        <f t="shared" si="328"/>
        <v>0</v>
      </c>
      <c r="AN1362" s="64">
        <f t="shared" si="329"/>
        <v>0</v>
      </c>
      <c r="AO1362" s="63"/>
      <c r="AP1362" s="63"/>
      <c r="AQ1362" s="63" t="str">
        <f t="shared" si="330"/>
        <v>no</v>
      </c>
      <c r="AR1362" s="20">
        <f t="shared" si="331"/>
        <v>399.57906857142854</v>
      </c>
      <c r="AS1362" s="63"/>
      <c r="AT1362" s="23">
        <f t="shared" ref="AT1362:AT1425" si="336">IF(AS1362=0.045,0.045,IF(AS1362=0.035,0.035,0.12))</f>
        <v>0.12</v>
      </c>
      <c r="AU1362" s="65">
        <f t="shared" si="332"/>
        <v>90.813424675324669</v>
      </c>
      <c r="AV1362" s="65"/>
      <c r="AW1362" s="65">
        <f t="shared" si="333"/>
        <v>454.06712337662333</v>
      </c>
      <c r="AX1362" s="65"/>
      <c r="AY1362" s="63">
        <f>VLOOKUP(L1362,'Status Report'!B:CF,81,0)</f>
        <v>0</v>
      </c>
      <c r="AZ1362" s="63" t="str">
        <f>VLOOKUP(L1362,'Status Report'!B:S,18,0)</f>
        <v>Ellina Smirnova</v>
      </c>
      <c r="BB1362" s="63">
        <f>VLOOKUP(L1362,'Status Report'!B:Z,25,0)</f>
        <v>6</v>
      </c>
      <c r="BC1362" s="63">
        <f t="shared" si="334"/>
        <v>30</v>
      </c>
      <c r="BF1362">
        <f>VLOOKUP(L1362,'Status Report'!B:CE,82,0)</f>
        <v>0</v>
      </c>
      <c r="BG1362">
        <f>VLOOKUP(L1362,'Status Report'!B:CF,83,0)</f>
        <v>0</v>
      </c>
      <c r="BH1362">
        <f>VLOOKUP(L1362,'Status Report'!B:CG,84,0)</f>
        <v>0</v>
      </c>
      <c r="BI1362" t="s">
        <v>926</v>
      </c>
      <c r="BJ1362" t="s">
        <v>795</v>
      </c>
      <c r="BM1362" s="67">
        <f t="shared" si="335"/>
        <v>16</v>
      </c>
    </row>
    <row r="1363" spans="1:65" x14ac:dyDescent="0.25">
      <c r="A1363" s="68" t="str">
        <f>VLOOKUP(L1363,'Status Report'!B:CB,79,0)</f>
        <v>Heineken Silver (Global)</v>
      </c>
      <c r="C1363">
        <v>20006111</v>
      </c>
      <c r="D1363">
        <v>3097108</v>
      </c>
      <c r="E1363" t="s">
        <v>928</v>
      </c>
      <c r="F1363" t="s">
        <v>929</v>
      </c>
      <c r="G1363" t="str">
        <f>VLOOKUP(D1363,'[2]sold to'!$A:$H,8,0)</f>
        <v>South Africa</v>
      </c>
      <c r="H1363" t="str">
        <f>VLOOKUP(D1363,'[2]sold to'!$A:$I,9,0)</f>
        <v>AMEE</v>
      </c>
      <c r="K1363">
        <v>270</v>
      </c>
      <c r="L1363">
        <v>88026256</v>
      </c>
      <c r="M1363" t="s">
        <v>258</v>
      </c>
      <c r="N1363">
        <v>5</v>
      </c>
      <c r="P1363" t="str">
        <f>VLOOKUP(L1363,'Status Report'!B:AA,26,0)</f>
        <v>China</v>
      </c>
      <c r="Q1363" t="str">
        <f>VLOOKUP(L1363,'Status Report'!B:AB,27,0)</f>
        <v>Textiles-Clothing</v>
      </c>
      <c r="R1363">
        <f>VLOOKUP(L1363,'Status Report'!B:X,23,0)</f>
        <v>167</v>
      </c>
      <c r="S1363" t="str">
        <f>VLOOKUP(L1363,'Status Report'!B:T,19,0)</f>
        <v>Promocean The Netherlands BV</v>
      </c>
      <c r="T1363" s="62">
        <f>VLOOKUP(L1363,'Status Report'!B:E,4,0)</f>
        <v>3</v>
      </c>
      <c r="U1363" s="19">
        <f>_xlfn.IFS(AI1363="Den Bosch",VLOOKUP(L1363,'Status Report'!B:AM,35,0),AI1363="Yantian",VLOOKUP(L1363,'Status Report'!B:AM,36,0),AI1363="",IF(H1363="Asia Pacific",VLOOKUP(L1363,'Status Report'!B:AM,36,0),VLOOKUP(L1363,'Status Report'!B:AM,35,0)),AI1363="Direct shipment",IF(H1363="Asia Pacific",VLOOKUP(L1363,'Status Report'!B:AM,36,0),VLOOKUP(L1363,'Status Report'!B:AM,35,0)))</f>
        <v>90.36</v>
      </c>
      <c r="V1363" s="20">
        <f t="shared" si="322"/>
        <v>451.8</v>
      </c>
      <c r="W1363" s="19">
        <f>_xlfn.IFS(AI1363="Den Bosch",VLOOKUP(L1363,'Status Report'!B:AM,37,0),AI1363="Yantian",VLOOKUP(L1363,'Status Report'!B:AM,38,0),AI1363="",IF(H1363="Asia Pacific",VLOOKUP(L1363,'Status Report'!B:AM,38,0),VLOOKUP(L1363,'Status Report'!B:AM,37,0)),AI1363="Direct shipment",IF(H1363="Asia Pacific",VLOOKUP(L1363,'Status Report'!B:AM,38,0),VLOOKUP(L1363,'Status Report'!B:AM,37,0)))</f>
        <v>90.36</v>
      </c>
      <c r="X1363" s="20">
        <f t="shared" si="323"/>
        <v>451.8</v>
      </c>
      <c r="Y1363" s="20">
        <f>_xlfn.IFS(AI1363="Den Bosch",VLOOKUP(L1363,'Status Report'!B:AO,39,0),AI1363="Yantian",VLOOKUP(L1363,'Status Report'!B:AO,40,0),AI1363="",IF(H1363="Asia Pacific",VLOOKUP(L1363,'Status Report'!B:AO,40,0),VLOOKUP(L1363,'Status Report'!B:AO,39,0)),AI1363="Direct shipment",IF(H1363="Asia Pacific",VLOOKUP(L1363,'Status Report'!B:AO,40,0),VLOOKUP(L1363,'Status Report'!B:AO,39,0)))</f>
        <v>0</v>
      </c>
      <c r="Z1363" s="20">
        <f t="shared" si="324"/>
        <v>0</v>
      </c>
      <c r="AA1363" s="20">
        <f t="shared" si="325"/>
        <v>451.8</v>
      </c>
      <c r="AB1363" s="21">
        <f>_xlfn.IFS(AI1363="Den Bosch",VLOOKUP(L1363,'Status Report'!B:AM,33,0),AI1363="Yantian",VLOOKUP(L1363,'Status Report'!B:AM,34,0),AI1363="",IF(H1363="Asia Pacific",VLOOKUP(L1363,'Status Report'!B:AM,34,0),VLOOKUP(L1363,'Status Report'!B:AM,33,0)),AI1363="Direct shipment",IF(H1363="Asia Pacific",VLOOKUP(L1363,'Status Report'!B:AM,34,0),VLOOKUP(L1363,'Status Report'!B:AM,33,0)))</f>
        <v>78.839748</v>
      </c>
      <c r="AC1363" s="21">
        <f>VLOOKUP(L1363,'Status Report'!B:CE,82,0)</f>
        <v>0</v>
      </c>
      <c r="AD1363" s="21">
        <f t="shared" si="326"/>
        <v>78.839748</v>
      </c>
      <c r="AE1363" s="63">
        <f>VLOOKUP(L1363,'Status Report'!B:W,20,0)</f>
        <v>28</v>
      </c>
      <c r="AF1363" s="63">
        <f>VLOOKUP(L1363,'Status Report'!B:W,21,0)</f>
        <v>15</v>
      </c>
      <c r="AG1363" s="63">
        <f>VLOOKUP(L1363,'Status Report'!B:W,22,0)</f>
        <v>12</v>
      </c>
      <c r="AH1363" s="22">
        <f t="shared" si="327"/>
        <v>2.52E-2</v>
      </c>
      <c r="AI1363" t="s">
        <v>990</v>
      </c>
      <c r="AK1363" s="63">
        <f>IFERROR(VLOOKUP(G1363,ASEAN!A:A,1,0),0)</f>
        <v>0</v>
      </c>
      <c r="AL1363" s="63">
        <f>IFERROR(VLOOKUP(D1363,'[3]customer specs'!$B$1:$D$65536,3,0),0)</f>
        <v>0</v>
      </c>
      <c r="AM1363" s="64">
        <f t="shared" si="328"/>
        <v>0</v>
      </c>
      <c r="AN1363" s="64">
        <f t="shared" si="329"/>
        <v>0</v>
      </c>
      <c r="AO1363" s="63"/>
      <c r="AP1363" s="63"/>
      <c r="AQ1363" s="63" t="str">
        <f t="shared" si="330"/>
        <v>no</v>
      </c>
      <c r="AR1363" s="20">
        <f t="shared" si="331"/>
        <v>394.19873999999999</v>
      </c>
      <c r="AS1363" s="63"/>
      <c r="AT1363" s="23">
        <f t="shared" si="336"/>
        <v>0.12</v>
      </c>
      <c r="AU1363" s="65">
        <f t="shared" si="332"/>
        <v>89.590622727272731</v>
      </c>
      <c r="AV1363" s="65"/>
      <c r="AW1363" s="65">
        <f t="shared" si="333"/>
        <v>447.95311363636364</v>
      </c>
      <c r="AX1363" s="65"/>
      <c r="AY1363" s="63">
        <f>VLOOKUP(L1363,'Status Report'!B:CF,81,0)</f>
        <v>0</v>
      </c>
      <c r="AZ1363" s="63" t="str">
        <f>VLOOKUP(L1363,'Status Report'!B:S,18,0)</f>
        <v>Ellina Smirnova</v>
      </c>
      <c r="BB1363" s="63">
        <f>VLOOKUP(L1363,'Status Report'!B:Z,25,0)</f>
        <v>6</v>
      </c>
      <c r="BC1363" s="63">
        <f t="shared" si="334"/>
        <v>30</v>
      </c>
      <c r="BF1363">
        <f>VLOOKUP(L1363,'Status Report'!B:CE,82,0)</f>
        <v>0</v>
      </c>
      <c r="BG1363">
        <f>VLOOKUP(L1363,'Status Report'!B:CF,83,0)</f>
        <v>0</v>
      </c>
      <c r="BH1363">
        <f>VLOOKUP(L1363,'Status Report'!B:CG,84,0)</f>
        <v>0</v>
      </c>
      <c r="BI1363" t="s">
        <v>926</v>
      </c>
      <c r="BJ1363" t="s">
        <v>795</v>
      </c>
      <c r="BM1363" s="67">
        <f t="shared" si="335"/>
        <v>25</v>
      </c>
    </row>
    <row r="1364" spans="1:65" x14ac:dyDescent="0.25">
      <c r="A1364" s="68" t="str">
        <f>VLOOKUP(L1364,'Status Report'!B:CB,79,0)</f>
        <v>Heineken Silver (Global)</v>
      </c>
      <c r="C1364">
        <v>20006111</v>
      </c>
      <c r="D1364">
        <v>3097108</v>
      </c>
      <c r="E1364" t="s">
        <v>928</v>
      </c>
      <c r="F1364" t="s">
        <v>929</v>
      </c>
      <c r="G1364" t="str">
        <f>VLOOKUP(D1364,'[2]sold to'!$A:$H,8,0)</f>
        <v>South Africa</v>
      </c>
      <c r="H1364" t="str">
        <f>VLOOKUP(D1364,'[2]sold to'!$A:$I,9,0)</f>
        <v>AMEE</v>
      </c>
      <c r="K1364">
        <v>280</v>
      </c>
      <c r="L1364">
        <v>88026257</v>
      </c>
      <c r="M1364" t="s">
        <v>259</v>
      </c>
      <c r="N1364">
        <v>5</v>
      </c>
      <c r="P1364" t="str">
        <f>VLOOKUP(L1364,'Status Report'!B:AA,26,0)</f>
        <v>China</v>
      </c>
      <c r="Q1364" t="str">
        <f>VLOOKUP(L1364,'Status Report'!B:AB,27,0)</f>
        <v>Textiles-Clothing</v>
      </c>
      <c r="R1364">
        <f>VLOOKUP(L1364,'Status Report'!B:X,23,0)</f>
        <v>167</v>
      </c>
      <c r="S1364" t="str">
        <f>VLOOKUP(L1364,'Status Report'!B:T,19,0)</f>
        <v>Promocean The Netherlands BV</v>
      </c>
      <c r="T1364" s="62">
        <f>VLOOKUP(L1364,'Status Report'!B:E,4,0)</f>
        <v>3</v>
      </c>
      <c r="U1364" s="19">
        <f>_xlfn.IFS(AI1364="Den Bosch",VLOOKUP(L1364,'Status Report'!B:AM,35,0),AI1364="Yantian",VLOOKUP(L1364,'Status Report'!B:AM,36,0),AI1364="",IF(H1364="Asia Pacific",VLOOKUP(L1364,'Status Report'!B:AM,36,0),VLOOKUP(L1364,'Status Report'!B:AM,35,0)),AI1364="Direct shipment",IF(H1364="Asia Pacific",VLOOKUP(L1364,'Status Report'!B:AM,36,0),VLOOKUP(L1364,'Status Report'!B:AM,35,0)))</f>
        <v>90.36</v>
      </c>
      <c r="V1364" s="20">
        <f t="shared" si="322"/>
        <v>451.8</v>
      </c>
      <c r="W1364" s="19">
        <f>_xlfn.IFS(AI1364="Den Bosch",VLOOKUP(L1364,'Status Report'!B:AM,37,0),AI1364="Yantian",VLOOKUP(L1364,'Status Report'!B:AM,38,0),AI1364="",IF(H1364="Asia Pacific",VLOOKUP(L1364,'Status Report'!B:AM,38,0),VLOOKUP(L1364,'Status Report'!B:AM,37,0)),AI1364="Direct shipment",IF(H1364="Asia Pacific",VLOOKUP(L1364,'Status Report'!B:AM,38,0),VLOOKUP(L1364,'Status Report'!B:AM,37,0)))</f>
        <v>90.36</v>
      </c>
      <c r="X1364" s="20">
        <f t="shared" si="323"/>
        <v>451.8</v>
      </c>
      <c r="Y1364" s="20">
        <f>_xlfn.IFS(AI1364="Den Bosch",VLOOKUP(L1364,'Status Report'!B:AO,39,0),AI1364="Yantian",VLOOKUP(L1364,'Status Report'!B:AO,40,0),AI1364="",IF(H1364="Asia Pacific",VLOOKUP(L1364,'Status Report'!B:AO,40,0),VLOOKUP(L1364,'Status Report'!B:AO,39,0)),AI1364="Direct shipment",IF(H1364="Asia Pacific",VLOOKUP(L1364,'Status Report'!B:AO,40,0),VLOOKUP(L1364,'Status Report'!B:AO,39,0)))</f>
        <v>0</v>
      </c>
      <c r="Z1364" s="20">
        <f t="shared" si="324"/>
        <v>0</v>
      </c>
      <c r="AA1364" s="20">
        <f t="shared" si="325"/>
        <v>451.8</v>
      </c>
      <c r="AB1364" s="21">
        <f>_xlfn.IFS(AI1364="Den Bosch",VLOOKUP(L1364,'Status Report'!B:AM,33,0),AI1364="Yantian",VLOOKUP(L1364,'Status Report'!B:AM,34,0),AI1364="",IF(H1364="Asia Pacific",VLOOKUP(L1364,'Status Report'!B:AM,34,0),VLOOKUP(L1364,'Status Report'!B:AM,33,0)),AI1364="Direct shipment",IF(H1364="Asia Pacific",VLOOKUP(L1364,'Status Report'!B:AM,34,0),VLOOKUP(L1364,'Status Report'!B:AM,33,0)))</f>
        <v>78.839748</v>
      </c>
      <c r="AC1364" s="21">
        <f>VLOOKUP(L1364,'Status Report'!B:CE,82,0)</f>
        <v>0</v>
      </c>
      <c r="AD1364" s="21">
        <f t="shared" si="326"/>
        <v>78.839748</v>
      </c>
      <c r="AE1364" s="63">
        <f>VLOOKUP(L1364,'Status Report'!B:W,20,0)</f>
        <v>28</v>
      </c>
      <c r="AF1364" s="63">
        <f>VLOOKUP(L1364,'Status Report'!B:W,21,0)</f>
        <v>15</v>
      </c>
      <c r="AG1364" s="63">
        <f>VLOOKUP(L1364,'Status Report'!B:W,22,0)</f>
        <v>12</v>
      </c>
      <c r="AH1364" s="22">
        <f t="shared" si="327"/>
        <v>2.52E-2</v>
      </c>
      <c r="AI1364" t="s">
        <v>990</v>
      </c>
      <c r="AK1364" s="63">
        <f>IFERROR(VLOOKUP(G1364,ASEAN!A:A,1,0),0)</f>
        <v>0</v>
      </c>
      <c r="AL1364" s="63">
        <f>IFERROR(VLOOKUP(D1364,'[3]customer specs'!$B$1:$D$65536,3,0),0)</f>
        <v>0</v>
      </c>
      <c r="AM1364" s="64">
        <f t="shared" si="328"/>
        <v>0</v>
      </c>
      <c r="AN1364" s="64">
        <f t="shared" si="329"/>
        <v>0</v>
      </c>
      <c r="AO1364" s="63"/>
      <c r="AP1364" s="63"/>
      <c r="AQ1364" s="63" t="str">
        <f t="shared" si="330"/>
        <v>no</v>
      </c>
      <c r="AR1364" s="20">
        <f t="shared" si="331"/>
        <v>394.19873999999999</v>
      </c>
      <c r="AS1364" s="63"/>
      <c r="AT1364" s="23">
        <f t="shared" si="336"/>
        <v>0.12</v>
      </c>
      <c r="AU1364" s="65">
        <f t="shared" si="332"/>
        <v>89.590622727272731</v>
      </c>
      <c r="AV1364" s="65"/>
      <c r="AW1364" s="65">
        <f t="shared" si="333"/>
        <v>447.95311363636364</v>
      </c>
      <c r="AX1364" s="65"/>
      <c r="AY1364" s="63">
        <f>VLOOKUP(L1364,'Status Report'!B:CF,81,0)</f>
        <v>0</v>
      </c>
      <c r="AZ1364" s="63" t="str">
        <f>VLOOKUP(L1364,'Status Report'!B:S,18,0)</f>
        <v>Ellina Smirnova</v>
      </c>
      <c r="BB1364" s="63">
        <f>VLOOKUP(L1364,'Status Report'!B:Z,25,0)</f>
        <v>6</v>
      </c>
      <c r="BC1364" s="63">
        <f t="shared" si="334"/>
        <v>30</v>
      </c>
      <c r="BF1364">
        <f>VLOOKUP(L1364,'Status Report'!B:CE,82,0)</f>
        <v>0</v>
      </c>
      <c r="BG1364">
        <f>VLOOKUP(L1364,'Status Report'!B:CF,83,0)</f>
        <v>0</v>
      </c>
      <c r="BH1364">
        <f>VLOOKUP(L1364,'Status Report'!B:CG,84,0)</f>
        <v>0</v>
      </c>
      <c r="BI1364" t="s">
        <v>926</v>
      </c>
      <c r="BJ1364" t="s">
        <v>795</v>
      </c>
      <c r="BM1364" s="67">
        <f t="shared" si="335"/>
        <v>25</v>
      </c>
    </row>
    <row r="1365" spans="1:65" x14ac:dyDescent="0.25">
      <c r="A1365" s="68" t="str">
        <f>VLOOKUP(L1365,'Status Report'!B:CB,79,0)</f>
        <v>Heineken Silver (Global)</v>
      </c>
      <c r="C1365">
        <v>20006111</v>
      </c>
      <c r="D1365">
        <v>3097108</v>
      </c>
      <c r="E1365" t="s">
        <v>928</v>
      </c>
      <c r="F1365" t="s">
        <v>929</v>
      </c>
      <c r="G1365" t="str">
        <f>VLOOKUP(D1365,'[2]sold to'!$A:$H,8,0)</f>
        <v>South Africa</v>
      </c>
      <c r="H1365" t="str">
        <f>VLOOKUP(D1365,'[2]sold to'!$A:$I,9,0)</f>
        <v>AMEE</v>
      </c>
      <c r="K1365">
        <v>290</v>
      </c>
      <c r="L1365">
        <v>88025995</v>
      </c>
      <c r="M1365" t="s">
        <v>931</v>
      </c>
      <c r="N1365">
        <v>5</v>
      </c>
      <c r="P1365" t="str">
        <f>VLOOKUP(L1365,'Status Report'!B:AA,26,0)</f>
        <v>Bangladesh</v>
      </c>
      <c r="Q1365" t="str">
        <f>VLOOKUP(L1365,'Status Report'!B:AB,27,0)</f>
        <v>Textiles-Clothing</v>
      </c>
      <c r="R1365">
        <f>VLOOKUP(L1365,'Status Report'!B:X,23,0)</f>
        <v>167</v>
      </c>
      <c r="S1365" t="str">
        <f>VLOOKUP(L1365,'Status Report'!B:T,19,0)</f>
        <v>Promocean The Netherlands BV</v>
      </c>
      <c r="T1365" s="62">
        <f>VLOOKUP(L1365,'Status Report'!B:E,4,0)</f>
        <v>1</v>
      </c>
      <c r="U1365" s="19">
        <f>_xlfn.IFS(AI1365="Den Bosch",VLOOKUP(L1365,'Status Report'!B:AM,35,0),AI1365="Yantian",VLOOKUP(L1365,'Status Report'!B:AM,36,0),AI1365="",IF(H1365="Asia Pacific",VLOOKUP(L1365,'Status Report'!B:AM,36,0),VLOOKUP(L1365,'Status Report'!B:AM,35,0)),AI1365="Direct shipment",IF(H1365="Asia Pacific",VLOOKUP(L1365,'Status Report'!B:AM,36,0),VLOOKUP(L1365,'Status Report'!B:AM,35,0)))</f>
        <v>40.619999999999997</v>
      </c>
      <c r="V1365" s="20">
        <f t="shared" si="322"/>
        <v>203.1</v>
      </c>
      <c r="W1365" s="19">
        <f>_xlfn.IFS(AI1365="Den Bosch",VLOOKUP(L1365,'Status Report'!B:AM,37,0),AI1365="Yantian",VLOOKUP(L1365,'Status Report'!B:AM,38,0),AI1365="",IF(H1365="Asia Pacific",VLOOKUP(L1365,'Status Report'!B:AM,38,0),VLOOKUP(L1365,'Status Report'!B:AM,37,0)),AI1365="Direct shipment",IF(H1365="Asia Pacific",VLOOKUP(L1365,'Status Report'!B:AM,38,0),VLOOKUP(L1365,'Status Report'!B:AM,37,0)))</f>
        <v>40.619999999999997</v>
      </c>
      <c r="X1365" s="20">
        <f t="shared" si="323"/>
        <v>203.1</v>
      </c>
      <c r="Y1365" s="20">
        <f>_xlfn.IFS(AI1365="Den Bosch",VLOOKUP(L1365,'Status Report'!B:AO,39,0),AI1365="Yantian",VLOOKUP(L1365,'Status Report'!B:AO,40,0),AI1365="",IF(H1365="Asia Pacific",VLOOKUP(L1365,'Status Report'!B:AO,40,0),VLOOKUP(L1365,'Status Report'!B:AO,39,0)),AI1365="Direct shipment",IF(H1365="Asia Pacific",VLOOKUP(L1365,'Status Report'!B:AO,40,0),VLOOKUP(L1365,'Status Report'!B:AO,39,0)))</f>
        <v>0</v>
      </c>
      <c r="Z1365" s="20">
        <f t="shared" si="324"/>
        <v>0</v>
      </c>
      <c r="AA1365" s="20">
        <f t="shared" si="325"/>
        <v>203.1</v>
      </c>
      <c r="AB1365" s="21">
        <f>_xlfn.IFS(AI1365="Den Bosch",VLOOKUP(L1365,'Status Report'!B:AM,33,0),AI1365="Yantian",VLOOKUP(L1365,'Status Report'!B:AM,34,0),AI1365="",IF(H1365="Asia Pacific",VLOOKUP(L1365,'Status Report'!B:AM,34,0),VLOOKUP(L1365,'Status Report'!B:AM,33,0)),AI1365="Direct shipment",IF(H1365="Asia Pacific",VLOOKUP(L1365,'Status Report'!B:AM,34,0),VLOOKUP(L1365,'Status Report'!B:AM,33,0)))</f>
        <v>35.408999999999999</v>
      </c>
      <c r="AC1365" s="21">
        <f>VLOOKUP(L1365,'Status Report'!B:CE,82,0)</f>
        <v>0</v>
      </c>
      <c r="AD1365" s="21">
        <f t="shared" si="326"/>
        <v>35.408999999999999</v>
      </c>
      <c r="AE1365" s="63">
        <f>VLOOKUP(L1365,'Status Report'!B:W,20,0)</f>
        <v>36</v>
      </c>
      <c r="AF1365" s="63">
        <f>VLOOKUP(L1365,'Status Report'!B:W,21,0)</f>
        <v>33</v>
      </c>
      <c r="AG1365" s="63">
        <f>VLOOKUP(L1365,'Status Report'!B:W,22,0)</f>
        <v>7</v>
      </c>
      <c r="AH1365" s="22">
        <f t="shared" si="327"/>
        <v>4.1579999999999999E-2</v>
      </c>
      <c r="AK1365" s="63">
        <f>IFERROR(VLOOKUP(G1365,ASEAN!A:A,1,0),0)</f>
        <v>0</v>
      </c>
      <c r="AL1365" s="63">
        <f>IFERROR(VLOOKUP(D1365,'[3]customer specs'!$B$1:$D$65536,3,0),0)</f>
        <v>0</v>
      </c>
      <c r="AM1365" s="64">
        <f t="shared" si="328"/>
        <v>0</v>
      </c>
      <c r="AN1365" s="64">
        <f t="shared" si="329"/>
        <v>0</v>
      </c>
      <c r="AO1365" s="63"/>
      <c r="AP1365" s="63"/>
      <c r="AQ1365" s="63" t="str">
        <f t="shared" si="330"/>
        <v>no</v>
      </c>
      <c r="AR1365" s="20">
        <f t="shared" si="331"/>
        <v>177.04499999999999</v>
      </c>
      <c r="AS1365" s="63"/>
      <c r="AT1365" s="23">
        <f t="shared" si="336"/>
        <v>0.12</v>
      </c>
      <c r="AU1365" s="65">
        <f t="shared" si="332"/>
        <v>40.237499999999997</v>
      </c>
      <c r="AV1365" s="65"/>
      <c r="AW1365" s="65">
        <f t="shared" si="333"/>
        <v>201.1875</v>
      </c>
      <c r="AX1365" s="65"/>
      <c r="AY1365" s="63">
        <f>VLOOKUP(L1365,'Status Report'!B:CF,81,0)</f>
        <v>0</v>
      </c>
      <c r="AZ1365" s="63" t="str">
        <f>VLOOKUP(L1365,'Status Report'!B:S,18,0)</f>
        <v>Ellina Smirnova</v>
      </c>
      <c r="BB1365" s="63">
        <f>VLOOKUP(L1365,'Status Report'!B:Z,25,0)</f>
        <v>6</v>
      </c>
      <c r="BC1365" s="63">
        <f t="shared" si="334"/>
        <v>30</v>
      </c>
      <c r="BF1365">
        <f>VLOOKUP(L1365,'Status Report'!B:CE,82,0)</f>
        <v>0</v>
      </c>
      <c r="BG1365">
        <f>VLOOKUP(L1365,'Status Report'!B:CF,83,0)</f>
        <v>0</v>
      </c>
      <c r="BH1365">
        <f>VLOOKUP(L1365,'Status Report'!B:CG,84,0)</f>
        <v>0</v>
      </c>
      <c r="BI1365" t="s">
        <v>926</v>
      </c>
      <c r="BJ1365" t="s">
        <v>795</v>
      </c>
      <c r="BM1365" s="67">
        <f t="shared" si="335"/>
        <v>5</v>
      </c>
    </row>
    <row r="1366" spans="1:65" x14ac:dyDescent="0.25">
      <c r="A1366" s="68" t="str">
        <f>VLOOKUP(L1366,'Status Report'!B:CB,79,0)</f>
        <v>Heineken Silver (Global)</v>
      </c>
      <c r="C1366">
        <v>20006111</v>
      </c>
      <c r="D1366">
        <v>3097108</v>
      </c>
      <c r="E1366" t="s">
        <v>928</v>
      </c>
      <c r="F1366" t="s">
        <v>929</v>
      </c>
      <c r="G1366" t="str">
        <f>VLOOKUP(D1366,'[2]sold to'!$A:$H,8,0)</f>
        <v>South Africa</v>
      </c>
      <c r="H1366" t="str">
        <f>VLOOKUP(D1366,'[2]sold to'!$A:$I,9,0)</f>
        <v>AMEE</v>
      </c>
      <c r="K1366">
        <v>300</v>
      </c>
      <c r="L1366">
        <v>88025996</v>
      </c>
      <c r="M1366" t="s">
        <v>932</v>
      </c>
      <c r="N1366">
        <v>5</v>
      </c>
      <c r="P1366" t="str">
        <f>VLOOKUP(L1366,'Status Report'!B:AA,26,0)</f>
        <v>Bangladesh</v>
      </c>
      <c r="Q1366" t="str">
        <f>VLOOKUP(L1366,'Status Report'!B:AB,27,0)</f>
        <v>Textiles-Clothing</v>
      </c>
      <c r="R1366">
        <f>VLOOKUP(L1366,'Status Report'!B:X,23,0)</f>
        <v>167</v>
      </c>
      <c r="S1366" t="str">
        <f>VLOOKUP(L1366,'Status Report'!B:T,19,0)</f>
        <v>Promocean The Netherlands BV</v>
      </c>
      <c r="T1366" s="62" t="s">
        <v>158</v>
      </c>
      <c r="U1366" s="19">
        <f>_xlfn.IFS(AI1366="Den Bosch",VLOOKUP(L1366,'Status Report'!B:AM,35,0),AI1366="Yantian",VLOOKUP(L1366,'Status Report'!B:AM,36,0),AI1366="",IF(H1366="Asia Pacific",VLOOKUP(L1366,'Status Report'!B:AM,36,0),VLOOKUP(L1366,'Status Report'!B:AM,35,0)),AI1366="Direct shipment",IF(H1366="Asia Pacific",VLOOKUP(L1366,'Status Report'!B:AM,36,0),VLOOKUP(L1366,'Status Report'!B:AM,35,0)))</f>
        <v>40.619999999999997</v>
      </c>
      <c r="V1366" s="20">
        <f t="shared" si="322"/>
        <v>203.1</v>
      </c>
      <c r="W1366" s="19">
        <f>_xlfn.IFS(AI1366="Den Bosch",VLOOKUP(L1366,'Status Report'!B:AM,37,0),AI1366="Yantian",VLOOKUP(L1366,'Status Report'!B:AM,38,0),AI1366="",IF(H1366="Asia Pacific",VLOOKUP(L1366,'Status Report'!B:AM,38,0),VLOOKUP(L1366,'Status Report'!B:AM,37,0)),AI1366="Direct shipment",IF(H1366="Asia Pacific",VLOOKUP(L1366,'Status Report'!B:AM,38,0),VLOOKUP(L1366,'Status Report'!B:AM,37,0)))</f>
        <v>40.619999999999997</v>
      </c>
      <c r="X1366" s="20">
        <f t="shared" si="323"/>
        <v>203.1</v>
      </c>
      <c r="Y1366" s="20">
        <f>_xlfn.IFS(AI1366="Den Bosch",VLOOKUP(L1366,'Status Report'!B:AO,39,0),AI1366="Yantian",VLOOKUP(L1366,'Status Report'!B:AO,40,0),AI1366="",IF(H1366="Asia Pacific",VLOOKUP(L1366,'Status Report'!B:AO,40,0),VLOOKUP(L1366,'Status Report'!B:AO,39,0)),AI1366="Direct shipment",IF(H1366="Asia Pacific",VLOOKUP(L1366,'Status Report'!B:AO,40,0),VLOOKUP(L1366,'Status Report'!B:AO,39,0)))</f>
        <v>0</v>
      </c>
      <c r="Z1366" s="20">
        <f t="shared" si="324"/>
        <v>0</v>
      </c>
      <c r="AA1366" s="20">
        <f t="shared" si="325"/>
        <v>203.1</v>
      </c>
      <c r="AB1366" s="21">
        <f>_xlfn.IFS(AI1366="Den Bosch",VLOOKUP(L1366,'Status Report'!B:AM,33,0),AI1366="Yantian",VLOOKUP(L1366,'Status Report'!B:AM,34,0),AI1366="",IF(H1366="Asia Pacific",VLOOKUP(L1366,'Status Report'!B:AM,34,0),VLOOKUP(L1366,'Status Report'!B:AM,33,0)),AI1366="Direct shipment",IF(H1366="Asia Pacific",VLOOKUP(L1366,'Status Report'!B:AM,34,0),VLOOKUP(L1366,'Status Report'!B:AM,33,0)))</f>
        <v>35.408999999999999</v>
      </c>
      <c r="AC1366" s="21">
        <f>VLOOKUP(L1366,'Status Report'!B:CE,82,0)</f>
        <v>0</v>
      </c>
      <c r="AD1366" s="21">
        <f t="shared" si="326"/>
        <v>35.408999999999999</v>
      </c>
      <c r="AE1366" s="63">
        <f>VLOOKUP(L1366,'Status Report'!B:W,20,0)</f>
        <v>36</v>
      </c>
      <c r="AF1366" s="63">
        <f>VLOOKUP(L1366,'Status Report'!B:W,21,0)</f>
        <v>33</v>
      </c>
      <c r="AG1366" s="63">
        <f>VLOOKUP(L1366,'Status Report'!B:W,22,0)</f>
        <v>7</v>
      </c>
      <c r="AH1366" s="22">
        <f t="shared" si="327"/>
        <v>4.1579999999999999E-2</v>
      </c>
      <c r="AI1366" t="s">
        <v>990</v>
      </c>
      <c r="AJ1366" s="122" t="s">
        <v>1067</v>
      </c>
      <c r="AK1366" s="63">
        <f>IFERROR(VLOOKUP(G1366,ASEAN!A:A,1,0),0)</f>
        <v>0</v>
      </c>
      <c r="AL1366" s="63">
        <f>IFERROR(VLOOKUP(D1366,'[3]customer specs'!$B$1:$D$65536,3,0),0)</f>
        <v>0</v>
      </c>
      <c r="AM1366" s="64">
        <f t="shared" si="328"/>
        <v>0</v>
      </c>
      <c r="AN1366" s="64">
        <f t="shared" si="329"/>
        <v>0</v>
      </c>
      <c r="AO1366" s="63"/>
      <c r="AP1366" s="63"/>
      <c r="AQ1366" s="63" t="str">
        <f t="shared" si="330"/>
        <v>no</v>
      </c>
      <c r="AR1366" s="20">
        <f t="shared" si="331"/>
        <v>177.04499999999999</v>
      </c>
      <c r="AS1366" s="63"/>
      <c r="AT1366" s="23">
        <f t="shared" si="336"/>
        <v>0.12</v>
      </c>
      <c r="AU1366" s="65">
        <f t="shared" si="332"/>
        <v>40.237499999999997</v>
      </c>
      <c r="AV1366" s="65"/>
      <c r="AW1366" s="65">
        <f t="shared" si="333"/>
        <v>201.1875</v>
      </c>
      <c r="AX1366" s="65"/>
      <c r="AY1366" s="63">
        <f>VLOOKUP(L1366,'Status Report'!B:CF,81,0)</f>
        <v>0</v>
      </c>
      <c r="AZ1366" s="63" t="str">
        <f>VLOOKUP(L1366,'Status Report'!B:S,18,0)</f>
        <v>Ellina Smirnova</v>
      </c>
      <c r="BB1366" s="63">
        <f>VLOOKUP(L1366,'Status Report'!B:Z,25,0)</f>
        <v>6</v>
      </c>
      <c r="BC1366" s="63">
        <f t="shared" si="334"/>
        <v>30</v>
      </c>
      <c r="BF1366">
        <f>VLOOKUP(L1366,'Status Report'!B:CE,82,0)</f>
        <v>0</v>
      </c>
      <c r="BG1366">
        <f>VLOOKUP(L1366,'Status Report'!B:CF,83,0)</f>
        <v>0</v>
      </c>
      <c r="BH1366">
        <f>VLOOKUP(L1366,'Status Report'!B:CG,84,0)</f>
        <v>0</v>
      </c>
      <c r="BI1366" t="s">
        <v>926</v>
      </c>
      <c r="BJ1366" t="s">
        <v>795</v>
      </c>
      <c r="BM1366" s="67">
        <f t="shared" si="335"/>
        <v>5</v>
      </c>
    </row>
    <row r="1367" spans="1:65" x14ac:dyDescent="0.25">
      <c r="A1367" s="68" t="str">
        <f>VLOOKUP(L1367,'Status Report'!B:CB,79,0)</f>
        <v>Heineken Silver (Global)</v>
      </c>
      <c r="C1367">
        <v>20006111</v>
      </c>
      <c r="D1367">
        <v>3097108</v>
      </c>
      <c r="E1367" t="s">
        <v>928</v>
      </c>
      <c r="F1367" t="s">
        <v>929</v>
      </c>
      <c r="G1367" t="str">
        <f>VLOOKUP(D1367,'[2]sold to'!$A:$H,8,0)</f>
        <v>South Africa</v>
      </c>
      <c r="H1367" t="str">
        <f>VLOOKUP(D1367,'[2]sold to'!$A:$I,9,0)</f>
        <v>AMEE</v>
      </c>
      <c r="K1367">
        <v>310</v>
      </c>
      <c r="L1367">
        <v>88025989</v>
      </c>
      <c r="M1367" t="s">
        <v>292</v>
      </c>
      <c r="N1367">
        <v>5</v>
      </c>
      <c r="P1367" t="str">
        <f>VLOOKUP(L1367,'Status Report'!B:AA,26,0)</f>
        <v>Bangladesh</v>
      </c>
      <c r="Q1367" t="str">
        <f>VLOOKUP(L1367,'Status Report'!B:AB,27,0)</f>
        <v>Textiles-Clothing</v>
      </c>
      <c r="R1367">
        <f>VLOOKUP(L1367,'Status Report'!B:X,23,0)</f>
        <v>167</v>
      </c>
      <c r="S1367" t="str">
        <f>VLOOKUP(L1367,'Status Report'!B:T,19,0)</f>
        <v>Promocean The Netherlands BV</v>
      </c>
      <c r="T1367" s="62">
        <f>VLOOKUP(L1367,'Status Report'!B:E,4,0)</f>
        <v>1</v>
      </c>
      <c r="U1367" s="19">
        <f>_xlfn.IFS(AI1367="Den Bosch",VLOOKUP(L1367,'Status Report'!B:AM,35,0),AI1367="Yantian",VLOOKUP(L1367,'Status Report'!B:AM,36,0),AI1367="",IF(H1367="Asia Pacific",VLOOKUP(L1367,'Status Report'!B:AM,36,0),VLOOKUP(L1367,'Status Report'!B:AM,35,0)),AI1367="Direct shipment",IF(H1367="Asia Pacific",VLOOKUP(L1367,'Status Report'!B:AM,36,0),VLOOKUP(L1367,'Status Report'!B:AM,35,0)))</f>
        <v>42.480000000000004</v>
      </c>
      <c r="V1367" s="20">
        <f t="shared" si="322"/>
        <v>212.40000000000003</v>
      </c>
      <c r="W1367" s="19">
        <f>_xlfn.IFS(AI1367="Den Bosch",VLOOKUP(L1367,'Status Report'!B:AM,37,0),AI1367="Yantian",VLOOKUP(L1367,'Status Report'!B:AM,38,0),AI1367="",IF(H1367="Asia Pacific",VLOOKUP(L1367,'Status Report'!B:AM,38,0),VLOOKUP(L1367,'Status Report'!B:AM,37,0)),AI1367="Direct shipment",IF(H1367="Asia Pacific",VLOOKUP(L1367,'Status Report'!B:AM,38,0),VLOOKUP(L1367,'Status Report'!B:AM,37,0)))</f>
        <v>42.480000000000004</v>
      </c>
      <c r="X1367" s="20">
        <f t="shared" si="323"/>
        <v>212.40000000000003</v>
      </c>
      <c r="Y1367" s="20">
        <f>_xlfn.IFS(AI1367="Den Bosch",VLOOKUP(L1367,'Status Report'!B:AO,39,0),AI1367="Yantian",VLOOKUP(L1367,'Status Report'!B:AO,40,0),AI1367="",IF(H1367="Asia Pacific",VLOOKUP(L1367,'Status Report'!B:AO,40,0),VLOOKUP(L1367,'Status Report'!B:AO,39,0)),AI1367="Direct shipment",IF(H1367="Asia Pacific",VLOOKUP(L1367,'Status Report'!B:AO,40,0),VLOOKUP(L1367,'Status Report'!B:AO,39,0)))</f>
        <v>0</v>
      </c>
      <c r="Z1367" s="20">
        <f t="shared" si="324"/>
        <v>0</v>
      </c>
      <c r="AA1367" s="20">
        <f t="shared" si="325"/>
        <v>212.40000000000003</v>
      </c>
      <c r="AB1367" s="21">
        <f>_xlfn.IFS(AI1367="Den Bosch",VLOOKUP(L1367,'Status Report'!B:AM,33,0),AI1367="Yantian",VLOOKUP(L1367,'Status Report'!B:AM,34,0),AI1367="",IF(H1367="Asia Pacific",VLOOKUP(L1367,'Status Report'!B:AM,34,0),VLOOKUP(L1367,'Status Report'!B:AM,33,0)),AI1367="Direct shipment",IF(H1367="Asia Pacific",VLOOKUP(L1367,'Status Report'!B:AM,34,0),VLOOKUP(L1367,'Status Report'!B:AM,33,0)))</f>
        <v>37.018499999999996</v>
      </c>
      <c r="AC1367" s="21">
        <f>VLOOKUP(L1367,'Status Report'!B:CE,82,0)</f>
        <v>0</v>
      </c>
      <c r="AD1367" s="21">
        <f t="shared" si="326"/>
        <v>37.018499999999996</v>
      </c>
      <c r="AE1367" s="63">
        <f>VLOOKUP(L1367,'Status Report'!B:W,20,0)</f>
        <v>36</v>
      </c>
      <c r="AF1367" s="63">
        <f>VLOOKUP(L1367,'Status Report'!B:W,21,0)</f>
        <v>33</v>
      </c>
      <c r="AG1367" s="63">
        <f>VLOOKUP(L1367,'Status Report'!B:W,22,0)</f>
        <v>7</v>
      </c>
      <c r="AH1367" s="22">
        <f t="shared" si="327"/>
        <v>4.1579999999999999E-2</v>
      </c>
      <c r="AK1367" s="63">
        <f>IFERROR(VLOOKUP(G1367,ASEAN!A:A,1,0),0)</f>
        <v>0</v>
      </c>
      <c r="AL1367" s="63">
        <f>IFERROR(VLOOKUP(D1367,'[3]customer specs'!$B$1:$D$65536,3,0),0)</f>
        <v>0</v>
      </c>
      <c r="AM1367" s="64">
        <f t="shared" si="328"/>
        <v>0</v>
      </c>
      <c r="AN1367" s="64">
        <f t="shared" si="329"/>
        <v>0</v>
      </c>
      <c r="AO1367" s="63"/>
      <c r="AP1367" s="63"/>
      <c r="AQ1367" s="63" t="str">
        <f t="shared" si="330"/>
        <v>no</v>
      </c>
      <c r="AR1367" s="20">
        <f t="shared" si="331"/>
        <v>185.09249999999997</v>
      </c>
      <c r="AS1367" s="63"/>
      <c r="AT1367" s="23">
        <f t="shared" si="336"/>
        <v>0.12</v>
      </c>
      <c r="AU1367" s="65">
        <f t="shared" si="332"/>
        <v>42.066477272727269</v>
      </c>
      <c r="AV1367" s="65"/>
      <c r="AW1367" s="65">
        <f t="shared" si="333"/>
        <v>210.33238636363635</v>
      </c>
      <c r="AX1367" s="65"/>
      <c r="AY1367" s="63">
        <f>VLOOKUP(L1367,'Status Report'!B:CF,81,0)</f>
        <v>0</v>
      </c>
      <c r="AZ1367" s="63" t="str">
        <f>VLOOKUP(L1367,'Status Report'!B:S,18,0)</f>
        <v>Ellina Smirnova</v>
      </c>
      <c r="BB1367" s="63">
        <f>VLOOKUP(L1367,'Status Report'!B:Z,25,0)</f>
        <v>6</v>
      </c>
      <c r="BC1367" s="63">
        <f t="shared" si="334"/>
        <v>30</v>
      </c>
      <c r="BF1367">
        <f>VLOOKUP(L1367,'Status Report'!B:CE,82,0)</f>
        <v>0</v>
      </c>
      <c r="BG1367">
        <f>VLOOKUP(L1367,'Status Report'!B:CF,83,0)</f>
        <v>0</v>
      </c>
      <c r="BH1367">
        <f>VLOOKUP(L1367,'Status Report'!B:CG,84,0)</f>
        <v>0</v>
      </c>
      <c r="BI1367" t="s">
        <v>926</v>
      </c>
      <c r="BJ1367" t="s">
        <v>795</v>
      </c>
      <c r="BM1367" s="67">
        <f t="shared" si="335"/>
        <v>5</v>
      </c>
    </row>
    <row r="1368" spans="1:65" x14ac:dyDescent="0.25">
      <c r="A1368" s="68" t="str">
        <f>VLOOKUP(L1368,'Status Report'!B:CB,79,0)</f>
        <v>Heineken Silver (Global)</v>
      </c>
      <c r="C1368">
        <v>20006111</v>
      </c>
      <c r="D1368">
        <v>3097108</v>
      </c>
      <c r="E1368" t="s">
        <v>928</v>
      </c>
      <c r="F1368" t="s">
        <v>929</v>
      </c>
      <c r="G1368" t="str">
        <f>VLOOKUP(D1368,'[2]sold to'!$A:$H,8,0)</f>
        <v>South Africa</v>
      </c>
      <c r="H1368" t="str">
        <f>VLOOKUP(D1368,'[2]sold to'!$A:$I,9,0)</f>
        <v>AMEE</v>
      </c>
      <c r="K1368">
        <v>320</v>
      </c>
      <c r="L1368">
        <v>88025990</v>
      </c>
      <c r="M1368" t="s">
        <v>293</v>
      </c>
      <c r="N1368">
        <v>5</v>
      </c>
      <c r="P1368" t="str">
        <f>VLOOKUP(L1368,'Status Report'!B:AA,26,0)</f>
        <v>Bangladesh</v>
      </c>
      <c r="Q1368" t="str">
        <f>VLOOKUP(L1368,'Status Report'!B:AB,27,0)</f>
        <v>Textiles-Clothing</v>
      </c>
      <c r="R1368">
        <f>VLOOKUP(L1368,'Status Report'!B:X,23,0)</f>
        <v>167</v>
      </c>
      <c r="S1368" t="str">
        <f>VLOOKUP(L1368,'Status Report'!B:T,19,0)</f>
        <v>Promocean The Netherlands BV</v>
      </c>
      <c r="T1368" s="62">
        <f>VLOOKUP(L1368,'Status Report'!B:E,4,0)</f>
        <v>1</v>
      </c>
      <c r="U1368" s="19">
        <f>_xlfn.IFS(AI1368="Den Bosch",VLOOKUP(L1368,'Status Report'!B:AM,35,0),AI1368="Yantian",VLOOKUP(L1368,'Status Report'!B:AM,36,0),AI1368="",IF(H1368="Asia Pacific",VLOOKUP(L1368,'Status Report'!B:AM,36,0),VLOOKUP(L1368,'Status Report'!B:AM,35,0)),AI1368="Direct shipment",IF(H1368="Asia Pacific",VLOOKUP(L1368,'Status Report'!B:AM,36,0),VLOOKUP(L1368,'Status Report'!B:AM,35,0)))</f>
        <v>42.480000000000004</v>
      </c>
      <c r="V1368" s="20">
        <f t="shared" si="322"/>
        <v>212.40000000000003</v>
      </c>
      <c r="W1368" s="19">
        <f>_xlfn.IFS(AI1368="Den Bosch",VLOOKUP(L1368,'Status Report'!B:AM,37,0),AI1368="Yantian",VLOOKUP(L1368,'Status Report'!B:AM,38,0),AI1368="",IF(H1368="Asia Pacific",VLOOKUP(L1368,'Status Report'!B:AM,38,0),VLOOKUP(L1368,'Status Report'!B:AM,37,0)),AI1368="Direct shipment",IF(H1368="Asia Pacific",VLOOKUP(L1368,'Status Report'!B:AM,38,0),VLOOKUP(L1368,'Status Report'!B:AM,37,0)))</f>
        <v>42.480000000000004</v>
      </c>
      <c r="X1368" s="20">
        <f t="shared" si="323"/>
        <v>212.40000000000003</v>
      </c>
      <c r="Y1368" s="20">
        <f>_xlfn.IFS(AI1368="Den Bosch",VLOOKUP(L1368,'Status Report'!B:AO,39,0),AI1368="Yantian",VLOOKUP(L1368,'Status Report'!B:AO,40,0),AI1368="",IF(H1368="Asia Pacific",VLOOKUP(L1368,'Status Report'!B:AO,40,0),VLOOKUP(L1368,'Status Report'!B:AO,39,0)),AI1368="Direct shipment",IF(H1368="Asia Pacific",VLOOKUP(L1368,'Status Report'!B:AO,40,0),VLOOKUP(L1368,'Status Report'!B:AO,39,0)))</f>
        <v>0</v>
      </c>
      <c r="Z1368" s="20">
        <f t="shared" si="324"/>
        <v>0</v>
      </c>
      <c r="AA1368" s="20">
        <f t="shared" si="325"/>
        <v>212.40000000000003</v>
      </c>
      <c r="AB1368" s="21">
        <f>_xlfn.IFS(AI1368="Den Bosch",VLOOKUP(L1368,'Status Report'!B:AM,33,0),AI1368="Yantian",VLOOKUP(L1368,'Status Report'!B:AM,34,0),AI1368="",IF(H1368="Asia Pacific",VLOOKUP(L1368,'Status Report'!B:AM,34,0),VLOOKUP(L1368,'Status Report'!B:AM,33,0)),AI1368="Direct shipment",IF(H1368="Asia Pacific",VLOOKUP(L1368,'Status Report'!B:AM,34,0),VLOOKUP(L1368,'Status Report'!B:AM,33,0)))</f>
        <v>37.018499999999996</v>
      </c>
      <c r="AC1368" s="21">
        <f>VLOOKUP(L1368,'Status Report'!B:CE,82,0)</f>
        <v>0</v>
      </c>
      <c r="AD1368" s="21">
        <f t="shared" si="326"/>
        <v>37.018499999999996</v>
      </c>
      <c r="AE1368" s="63">
        <f>VLOOKUP(L1368,'Status Report'!B:W,20,0)</f>
        <v>36</v>
      </c>
      <c r="AF1368" s="63">
        <f>VLOOKUP(L1368,'Status Report'!B:W,21,0)</f>
        <v>33</v>
      </c>
      <c r="AG1368" s="63">
        <f>VLOOKUP(L1368,'Status Report'!B:W,22,0)</f>
        <v>7</v>
      </c>
      <c r="AH1368" s="22">
        <f t="shared" si="327"/>
        <v>4.1579999999999999E-2</v>
      </c>
      <c r="AK1368" s="63">
        <f>IFERROR(VLOOKUP(G1368,ASEAN!A:A,1,0),0)</f>
        <v>0</v>
      </c>
      <c r="AL1368" s="63">
        <f>IFERROR(VLOOKUP(D1368,'[3]customer specs'!$B$1:$D$65536,3,0),0)</f>
        <v>0</v>
      </c>
      <c r="AM1368" s="64">
        <f t="shared" si="328"/>
        <v>0</v>
      </c>
      <c r="AN1368" s="64">
        <f t="shared" si="329"/>
        <v>0</v>
      </c>
      <c r="AO1368" s="63"/>
      <c r="AP1368" s="63"/>
      <c r="AQ1368" s="63" t="str">
        <f t="shared" si="330"/>
        <v>no</v>
      </c>
      <c r="AR1368" s="20">
        <f t="shared" si="331"/>
        <v>185.09249999999997</v>
      </c>
      <c r="AS1368" s="63"/>
      <c r="AT1368" s="23">
        <f t="shared" si="336"/>
        <v>0.12</v>
      </c>
      <c r="AU1368" s="65">
        <f t="shared" si="332"/>
        <v>42.066477272727269</v>
      </c>
      <c r="AV1368" s="65"/>
      <c r="AW1368" s="65">
        <f t="shared" si="333"/>
        <v>210.33238636363635</v>
      </c>
      <c r="AX1368" s="65"/>
      <c r="AY1368" s="63">
        <f>VLOOKUP(L1368,'Status Report'!B:CF,81,0)</f>
        <v>0</v>
      </c>
      <c r="AZ1368" s="63" t="str">
        <f>VLOOKUP(L1368,'Status Report'!B:S,18,0)</f>
        <v>Ellina Smirnova</v>
      </c>
      <c r="BB1368" s="63">
        <f>VLOOKUP(L1368,'Status Report'!B:Z,25,0)</f>
        <v>6</v>
      </c>
      <c r="BC1368" s="63">
        <f t="shared" si="334"/>
        <v>30</v>
      </c>
      <c r="BF1368">
        <f>VLOOKUP(L1368,'Status Report'!B:CE,82,0)</f>
        <v>0</v>
      </c>
      <c r="BG1368">
        <f>VLOOKUP(L1368,'Status Report'!B:CF,83,0)</f>
        <v>0</v>
      </c>
      <c r="BH1368">
        <f>VLOOKUP(L1368,'Status Report'!B:CG,84,0)</f>
        <v>0</v>
      </c>
      <c r="BI1368" t="s">
        <v>926</v>
      </c>
      <c r="BJ1368" t="s">
        <v>795</v>
      </c>
      <c r="BM1368" s="67">
        <f t="shared" si="335"/>
        <v>5</v>
      </c>
    </row>
    <row r="1369" spans="1:65" x14ac:dyDescent="0.25">
      <c r="A1369" s="68" t="str">
        <f>VLOOKUP(L1369,'Status Report'!B:CB,79,0)</f>
        <v>Heineken Silver (Global)</v>
      </c>
      <c r="C1369">
        <v>20006111</v>
      </c>
      <c r="D1369">
        <v>3097108</v>
      </c>
      <c r="E1369" t="s">
        <v>928</v>
      </c>
      <c r="F1369" t="s">
        <v>929</v>
      </c>
      <c r="G1369" t="str">
        <f>VLOOKUP(D1369,'[2]sold to'!$A:$H,8,0)</f>
        <v>South Africa</v>
      </c>
      <c r="H1369" t="str">
        <f>VLOOKUP(D1369,'[2]sold to'!$A:$I,9,0)</f>
        <v>AMEE</v>
      </c>
      <c r="K1369">
        <v>330</v>
      </c>
      <c r="L1369">
        <v>88025991</v>
      </c>
      <c r="M1369" t="s">
        <v>294</v>
      </c>
      <c r="N1369">
        <v>5</v>
      </c>
      <c r="P1369" t="str">
        <f>VLOOKUP(L1369,'Status Report'!B:AA,26,0)</f>
        <v>Bangladesh</v>
      </c>
      <c r="Q1369" t="str">
        <f>VLOOKUP(L1369,'Status Report'!B:AB,27,0)</f>
        <v>Textiles-Clothing</v>
      </c>
      <c r="R1369">
        <f>VLOOKUP(L1369,'Status Report'!B:X,23,0)</f>
        <v>167</v>
      </c>
      <c r="S1369" t="str">
        <f>VLOOKUP(L1369,'Status Report'!B:T,19,0)</f>
        <v>Promocean The Netherlands BV</v>
      </c>
      <c r="T1369" s="62">
        <f>VLOOKUP(L1369,'Status Report'!B:E,4,0)</f>
        <v>1</v>
      </c>
      <c r="U1369" s="19">
        <f>_xlfn.IFS(AI1369="Den Bosch",VLOOKUP(L1369,'Status Report'!B:AM,35,0),AI1369="Yantian",VLOOKUP(L1369,'Status Report'!B:AM,36,0),AI1369="",IF(H1369="Asia Pacific",VLOOKUP(L1369,'Status Report'!B:AM,36,0),VLOOKUP(L1369,'Status Report'!B:AM,35,0)),AI1369="Direct shipment",IF(H1369="Asia Pacific",VLOOKUP(L1369,'Status Report'!B:AM,36,0),VLOOKUP(L1369,'Status Report'!B:AM,35,0)))</f>
        <v>42.480000000000004</v>
      </c>
      <c r="V1369" s="20">
        <f t="shared" si="322"/>
        <v>212.40000000000003</v>
      </c>
      <c r="W1369" s="19">
        <f>_xlfn.IFS(AI1369="Den Bosch",VLOOKUP(L1369,'Status Report'!B:AM,37,0),AI1369="Yantian",VLOOKUP(L1369,'Status Report'!B:AM,38,0),AI1369="",IF(H1369="Asia Pacific",VLOOKUP(L1369,'Status Report'!B:AM,38,0),VLOOKUP(L1369,'Status Report'!B:AM,37,0)),AI1369="Direct shipment",IF(H1369="Asia Pacific",VLOOKUP(L1369,'Status Report'!B:AM,38,0),VLOOKUP(L1369,'Status Report'!B:AM,37,0)))</f>
        <v>42.480000000000004</v>
      </c>
      <c r="X1369" s="20">
        <f t="shared" si="323"/>
        <v>212.40000000000003</v>
      </c>
      <c r="Y1369" s="20">
        <f>_xlfn.IFS(AI1369="Den Bosch",VLOOKUP(L1369,'Status Report'!B:AO,39,0),AI1369="Yantian",VLOOKUP(L1369,'Status Report'!B:AO,40,0),AI1369="",IF(H1369="Asia Pacific",VLOOKUP(L1369,'Status Report'!B:AO,40,0),VLOOKUP(L1369,'Status Report'!B:AO,39,0)),AI1369="Direct shipment",IF(H1369="Asia Pacific",VLOOKUP(L1369,'Status Report'!B:AO,40,0),VLOOKUP(L1369,'Status Report'!B:AO,39,0)))</f>
        <v>0</v>
      </c>
      <c r="Z1369" s="20">
        <f t="shared" si="324"/>
        <v>0</v>
      </c>
      <c r="AA1369" s="20">
        <f t="shared" si="325"/>
        <v>212.40000000000003</v>
      </c>
      <c r="AB1369" s="21">
        <f>_xlfn.IFS(AI1369="Den Bosch",VLOOKUP(L1369,'Status Report'!B:AM,33,0),AI1369="Yantian",VLOOKUP(L1369,'Status Report'!B:AM,34,0),AI1369="",IF(H1369="Asia Pacific",VLOOKUP(L1369,'Status Report'!B:AM,34,0),VLOOKUP(L1369,'Status Report'!B:AM,33,0)),AI1369="Direct shipment",IF(H1369="Asia Pacific",VLOOKUP(L1369,'Status Report'!B:AM,34,0),VLOOKUP(L1369,'Status Report'!B:AM,33,0)))</f>
        <v>37.018499999999996</v>
      </c>
      <c r="AC1369" s="21">
        <f>VLOOKUP(L1369,'Status Report'!B:CE,82,0)</f>
        <v>0</v>
      </c>
      <c r="AD1369" s="21">
        <f t="shared" si="326"/>
        <v>37.018499999999996</v>
      </c>
      <c r="AE1369" s="63">
        <f>VLOOKUP(L1369,'Status Report'!B:W,20,0)</f>
        <v>36</v>
      </c>
      <c r="AF1369" s="63">
        <f>VLOOKUP(L1369,'Status Report'!B:W,21,0)</f>
        <v>33</v>
      </c>
      <c r="AG1369" s="63">
        <f>VLOOKUP(L1369,'Status Report'!B:W,22,0)</f>
        <v>7</v>
      </c>
      <c r="AH1369" s="22">
        <f t="shared" si="327"/>
        <v>4.1579999999999999E-2</v>
      </c>
      <c r="AK1369" s="63">
        <f>IFERROR(VLOOKUP(G1369,ASEAN!A:A,1,0),0)</f>
        <v>0</v>
      </c>
      <c r="AL1369" s="63">
        <f>IFERROR(VLOOKUP(D1369,'[3]customer specs'!$B$1:$D$65536,3,0),0)</f>
        <v>0</v>
      </c>
      <c r="AM1369" s="64">
        <f t="shared" si="328"/>
        <v>0</v>
      </c>
      <c r="AN1369" s="64">
        <f t="shared" si="329"/>
        <v>0</v>
      </c>
      <c r="AO1369" s="63"/>
      <c r="AP1369" s="63"/>
      <c r="AQ1369" s="63" t="str">
        <f t="shared" si="330"/>
        <v>no</v>
      </c>
      <c r="AR1369" s="20">
        <f t="shared" si="331"/>
        <v>185.09249999999997</v>
      </c>
      <c r="AS1369" s="63"/>
      <c r="AT1369" s="23">
        <f t="shared" si="336"/>
        <v>0.12</v>
      </c>
      <c r="AU1369" s="65">
        <f t="shared" si="332"/>
        <v>42.066477272727269</v>
      </c>
      <c r="AV1369" s="65"/>
      <c r="AW1369" s="65">
        <f t="shared" si="333"/>
        <v>210.33238636363635</v>
      </c>
      <c r="AX1369" s="65"/>
      <c r="AY1369" s="63">
        <f>VLOOKUP(L1369,'Status Report'!B:CF,81,0)</f>
        <v>0</v>
      </c>
      <c r="AZ1369" s="63" t="str">
        <f>VLOOKUP(L1369,'Status Report'!B:S,18,0)</f>
        <v>Ellina Smirnova</v>
      </c>
      <c r="BB1369" s="63">
        <f>VLOOKUP(L1369,'Status Report'!B:Z,25,0)</f>
        <v>6</v>
      </c>
      <c r="BC1369" s="63">
        <f t="shared" si="334"/>
        <v>30</v>
      </c>
      <c r="BF1369">
        <f>VLOOKUP(L1369,'Status Report'!B:CE,82,0)</f>
        <v>0</v>
      </c>
      <c r="BG1369">
        <f>VLOOKUP(L1369,'Status Report'!B:CF,83,0)</f>
        <v>0</v>
      </c>
      <c r="BH1369">
        <f>VLOOKUP(L1369,'Status Report'!B:CG,84,0)</f>
        <v>0</v>
      </c>
      <c r="BI1369" t="s">
        <v>926</v>
      </c>
      <c r="BJ1369" t="s">
        <v>795</v>
      </c>
      <c r="BM1369" s="67">
        <f t="shared" si="335"/>
        <v>5</v>
      </c>
    </row>
    <row r="1370" spans="1:65" x14ac:dyDescent="0.25">
      <c r="A1370" s="68" t="str">
        <f>VLOOKUP(L1370,'Status Report'!B:CB,79,0)</f>
        <v>Heineken Silver (Global)</v>
      </c>
      <c r="C1370">
        <v>20006111</v>
      </c>
      <c r="D1370">
        <v>3097108</v>
      </c>
      <c r="E1370" t="s">
        <v>928</v>
      </c>
      <c r="F1370" t="s">
        <v>929</v>
      </c>
      <c r="G1370" t="str">
        <f>VLOOKUP(D1370,'[2]sold to'!$A:$H,8,0)</f>
        <v>South Africa</v>
      </c>
      <c r="H1370" t="str">
        <f>VLOOKUP(D1370,'[2]sold to'!$A:$I,9,0)</f>
        <v>AMEE</v>
      </c>
      <c r="K1370">
        <v>340</v>
      </c>
      <c r="L1370">
        <v>88027267</v>
      </c>
      <c r="M1370" t="s">
        <v>933</v>
      </c>
      <c r="N1370">
        <v>10</v>
      </c>
      <c r="P1370" t="str">
        <f>VLOOKUP(L1370,'Status Report'!B:AA,26,0)</f>
        <v>China</v>
      </c>
      <c r="Q1370" t="str">
        <f>VLOOKUP(L1370,'Status Report'!B:AB,27,0)</f>
        <v>Premiums</v>
      </c>
      <c r="R1370">
        <f>VLOOKUP(L1370,'Status Report'!B:X,23,0)</f>
        <v>100</v>
      </c>
      <c r="S1370" t="str">
        <f>VLOOKUP(L1370,'Status Report'!B:T,19,0)</f>
        <v>Promocean The Netherlands BV</v>
      </c>
      <c r="T1370" s="62">
        <f>VLOOKUP(L1370,'Status Report'!B:E,4,0)</f>
        <v>3</v>
      </c>
      <c r="U1370" s="19">
        <f>_xlfn.IFS(AI1370="Den Bosch",VLOOKUP(L1370,'Status Report'!B:AM,35,0),AI1370="Yantian",VLOOKUP(L1370,'Status Report'!B:AM,36,0),AI1370="",IF(H1370="Asia Pacific",VLOOKUP(L1370,'Status Report'!B:AM,36,0),VLOOKUP(L1370,'Status Report'!B:AM,35,0)),AI1370="Direct shipment",IF(H1370="Asia Pacific",VLOOKUP(L1370,'Status Report'!B:AM,36,0),VLOOKUP(L1370,'Status Report'!B:AM,35,0)))</f>
        <v>35.6</v>
      </c>
      <c r="V1370" s="20">
        <f t="shared" si="322"/>
        <v>356</v>
      </c>
      <c r="W1370" s="19">
        <f>_xlfn.IFS(AI1370="Den Bosch",VLOOKUP(L1370,'Status Report'!B:AM,37,0),AI1370="Yantian",VLOOKUP(L1370,'Status Report'!B:AM,38,0),AI1370="",IF(H1370="Asia Pacific",VLOOKUP(L1370,'Status Report'!B:AM,38,0),VLOOKUP(L1370,'Status Report'!B:AM,37,0)),AI1370="Direct shipment",IF(H1370="Asia Pacific",VLOOKUP(L1370,'Status Report'!B:AM,38,0),VLOOKUP(L1370,'Status Report'!B:AM,37,0)))</f>
        <v>35.6</v>
      </c>
      <c r="X1370" s="20">
        <f t="shared" si="323"/>
        <v>356</v>
      </c>
      <c r="Y1370" s="20">
        <f>_xlfn.IFS(AI1370="Den Bosch",VLOOKUP(L1370,'Status Report'!B:AO,39,0),AI1370="Yantian",VLOOKUP(L1370,'Status Report'!B:AO,40,0),AI1370="",IF(H1370="Asia Pacific",VLOOKUP(L1370,'Status Report'!B:AO,40,0),VLOOKUP(L1370,'Status Report'!B:AO,39,0)),AI1370="Direct shipment",IF(H1370="Asia Pacific",VLOOKUP(L1370,'Status Report'!B:AO,40,0),VLOOKUP(L1370,'Status Report'!B:AO,39,0)))</f>
        <v>0</v>
      </c>
      <c r="Z1370" s="20">
        <f t="shared" si="324"/>
        <v>0</v>
      </c>
      <c r="AA1370" s="20">
        <f t="shared" si="325"/>
        <v>356</v>
      </c>
      <c r="AB1370" s="21">
        <f>_xlfn.IFS(AI1370="Den Bosch",VLOOKUP(L1370,'Status Report'!B:AM,33,0),AI1370="Yantian",VLOOKUP(L1370,'Status Report'!B:AM,34,0),AI1370="",IF(H1370="Asia Pacific",VLOOKUP(L1370,'Status Report'!B:AM,34,0),VLOOKUP(L1370,'Status Report'!B:AM,33,0)),AI1370="Direct shipment",IF(H1370="Asia Pacific",VLOOKUP(L1370,'Status Report'!B:AM,34,0),VLOOKUP(L1370,'Status Report'!B:AM,33,0)))</f>
        <v>29.286600000000004</v>
      </c>
      <c r="AC1370" s="21">
        <f>VLOOKUP(L1370,'Status Report'!B:CE,82,0)</f>
        <v>0</v>
      </c>
      <c r="AD1370" s="21">
        <f t="shared" si="326"/>
        <v>29.286600000000004</v>
      </c>
      <c r="AE1370" s="63">
        <f>VLOOKUP(L1370,'Status Report'!B:W,20,0)</f>
        <v>28</v>
      </c>
      <c r="AF1370" s="63">
        <f>VLOOKUP(L1370,'Status Report'!B:W,21,0)</f>
        <v>17</v>
      </c>
      <c r="AG1370" s="63">
        <f>VLOOKUP(L1370,'Status Report'!B:W,22,0)</f>
        <v>13</v>
      </c>
      <c r="AH1370" s="22">
        <f t="shared" si="327"/>
        <v>6.1879999999999998E-2</v>
      </c>
      <c r="AI1370" t="s">
        <v>990</v>
      </c>
      <c r="AK1370" s="63">
        <f>IFERROR(VLOOKUP(G1370,ASEAN!A:A,1,0),0)</f>
        <v>0</v>
      </c>
      <c r="AL1370" s="63">
        <f>IFERROR(VLOOKUP(D1370,'[3]customer specs'!$B$1:$D$65536,3,0),0)</f>
        <v>0</v>
      </c>
      <c r="AM1370" s="64">
        <f t="shared" si="328"/>
        <v>0</v>
      </c>
      <c r="AN1370" s="64">
        <f t="shared" si="329"/>
        <v>0</v>
      </c>
      <c r="AO1370" s="63"/>
      <c r="AP1370" s="63"/>
      <c r="AQ1370" s="63" t="str">
        <f t="shared" si="330"/>
        <v>no</v>
      </c>
      <c r="AR1370" s="20">
        <f t="shared" si="331"/>
        <v>292.86600000000004</v>
      </c>
      <c r="AS1370" s="63"/>
      <c r="AT1370" s="23">
        <f t="shared" si="336"/>
        <v>0.12</v>
      </c>
      <c r="AU1370" s="65">
        <f t="shared" si="332"/>
        <v>33.280227272727274</v>
      </c>
      <c r="AV1370" s="65"/>
      <c r="AW1370" s="65">
        <f t="shared" si="333"/>
        <v>332.80227272727274</v>
      </c>
      <c r="AX1370" s="65"/>
      <c r="AY1370" s="63">
        <f>VLOOKUP(L1370,'Status Report'!B:CF,81,0)</f>
        <v>0</v>
      </c>
      <c r="AZ1370" s="63" t="str">
        <f>VLOOKUP(L1370,'Status Report'!B:S,18,0)</f>
        <v>Ellina Smirnova</v>
      </c>
      <c r="BB1370" s="63">
        <f>VLOOKUP(L1370,'Status Report'!B:Z,25,0)</f>
        <v>10</v>
      </c>
      <c r="BC1370" s="63">
        <f t="shared" si="334"/>
        <v>100</v>
      </c>
      <c r="BF1370">
        <f>VLOOKUP(L1370,'Status Report'!B:CE,82,0)</f>
        <v>0</v>
      </c>
      <c r="BG1370">
        <f>VLOOKUP(L1370,'Status Report'!B:CF,83,0)</f>
        <v>0</v>
      </c>
      <c r="BH1370">
        <f>VLOOKUP(L1370,'Status Report'!B:CG,84,0)</f>
        <v>0</v>
      </c>
      <c r="BI1370" t="s">
        <v>926</v>
      </c>
      <c r="BJ1370" t="s">
        <v>795</v>
      </c>
      <c r="BM1370" s="67">
        <f t="shared" si="335"/>
        <v>25</v>
      </c>
    </row>
    <row r="1371" spans="1:65" x14ac:dyDescent="0.25">
      <c r="A1371" s="68" t="str">
        <f>VLOOKUP(L1371,'Status Report'!B:CB,79,0)</f>
        <v>Heineken</v>
      </c>
      <c r="C1371">
        <v>20006111</v>
      </c>
      <c r="D1371">
        <v>3097108</v>
      </c>
      <c r="E1371" t="s">
        <v>928</v>
      </c>
      <c r="F1371" t="s">
        <v>929</v>
      </c>
      <c r="G1371" t="str">
        <f>VLOOKUP(D1371,'[2]sold to'!$A:$H,8,0)</f>
        <v>South Africa</v>
      </c>
      <c r="H1371" t="str">
        <f>VLOOKUP(D1371,'[2]sold to'!$A:$I,9,0)</f>
        <v>AMEE</v>
      </c>
      <c r="K1371">
        <v>350</v>
      </c>
      <c r="L1371">
        <v>88026250</v>
      </c>
      <c r="M1371" t="s">
        <v>254</v>
      </c>
      <c r="N1371">
        <v>5</v>
      </c>
      <c r="P1371" t="str">
        <f>VLOOKUP(L1371,'Status Report'!B:AA,26,0)</f>
        <v>Bangladesh</v>
      </c>
      <c r="Q1371" t="str">
        <f>VLOOKUP(L1371,'Status Report'!B:AB,27,0)</f>
        <v>Textiles-Clothing</v>
      </c>
      <c r="R1371">
        <f>VLOOKUP(L1371,'Status Report'!B:X,23,0)</f>
        <v>417</v>
      </c>
      <c r="S1371" t="str">
        <f>VLOOKUP(L1371,'Status Report'!B:T,19,0)</f>
        <v>Promocean The Netherlands BV</v>
      </c>
      <c r="T1371" s="62">
        <f>VLOOKUP(L1371,'Status Report'!B:E,4,0)</f>
        <v>3</v>
      </c>
      <c r="U1371" s="19">
        <f>_xlfn.IFS(AI1371="Den Bosch",VLOOKUP(L1371,'Status Report'!B:AM,35,0),AI1371="Yantian",VLOOKUP(L1371,'Status Report'!B:AM,36,0),AI1371="",IF(H1371="Asia Pacific",VLOOKUP(L1371,'Status Report'!B:AM,36,0),VLOOKUP(L1371,'Status Report'!B:AM,35,0)),AI1371="Direct shipment",IF(H1371="Asia Pacific",VLOOKUP(L1371,'Status Report'!B:AM,36,0),VLOOKUP(L1371,'Status Report'!B:AM,35,0)))</f>
        <v>33.96</v>
      </c>
      <c r="V1371" s="20">
        <f t="shared" si="322"/>
        <v>169.8</v>
      </c>
      <c r="W1371" s="19">
        <f>_xlfn.IFS(AI1371="Den Bosch",VLOOKUP(L1371,'Status Report'!B:AM,37,0),AI1371="Yantian",VLOOKUP(L1371,'Status Report'!B:AM,38,0),AI1371="",IF(H1371="Asia Pacific",VLOOKUP(L1371,'Status Report'!B:AM,38,0),VLOOKUP(L1371,'Status Report'!B:AM,37,0)),AI1371="Direct shipment",IF(H1371="Asia Pacific",VLOOKUP(L1371,'Status Report'!B:AM,38,0),VLOOKUP(L1371,'Status Report'!B:AM,37,0)))</f>
        <v>33.96</v>
      </c>
      <c r="X1371" s="20">
        <f t="shared" si="323"/>
        <v>169.8</v>
      </c>
      <c r="Y1371" s="20">
        <f>_xlfn.IFS(AI1371="Den Bosch",VLOOKUP(L1371,'Status Report'!B:AO,39,0),AI1371="Yantian",VLOOKUP(L1371,'Status Report'!B:AO,40,0),AI1371="",IF(H1371="Asia Pacific",VLOOKUP(L1371,'Status Report'!B:AO,40,0),VLOOKUP(L1371,'Status Report'!B:AO,39,0)),AI1371="Direct shipment",IF(H1371="Asia Pacific",VLOOKUP(L1371,'Status Report'!B:AO,40,0),VLOOKUP(L1371,'Status Report'!B:AO,39,0)))</f>
        <v>0</v>
      </c>
      <c r="Z1371" s="20">
        <f t="shared" si="324"/>
        <v>0</v>
      </c>
      <c r="AA1371" s="20">
        <f t="shared" si="325"/>
        <v>169.8</v>
      </c>
      <c r="AB1371" s="21">
        <f>_xlfn.IFS(AI1371="Den Bosch",VLOOKUP(L1371,'Status Report'!B:AM,33,0),AI1371="Yantian",VLOOKUP(L1371,'Status Report'!B:AM,34,0),AI1371="",IF(H1371="Asia Pacific",VLOOKUP(L1371,'Status Report'!B:AM,34,0),VLOOKUP(L1371,'Status Report'!B:AM,33,0)),AI1371="Direct shipment",IF(H1371="Asia Pacific",VLOOKUP(L1371,'Status Report'!B:AM,34,0),VLOOKUP(L1371,'Status Report'!B:AM,33,0)))</f>
        <v>29.169000000000004</v>
      </c>
      <c r="AC1371" s="21">
        <f>VLOOKUP(L1371,'Status Report'!B:CE,82,0)</f>
        <v>0</v>
      </c>
      <c r="AD1371" s="21">
        <f t="shared" si="326"/>
        <v>29.169000000000004</v>
      </c>
      <c r="AE1371" s="63">
        <f>VLOOKUP(L1371,'Status Report'!B:W,20,0)</f>
        <v>28</v>
      </c>
      <c r="AF1371" s="63">
        <f>VLOOKUP(L1371,'Status Report'!B:W,21,0)</f>
        <v>15</v>
      </c>
      <c r="AG1371" s="63">
        <f>VLOOKUP(L1371,'Status Report'!B:W,22,0)</f>
        <v>12</v>
      </c>
      <c r="AH1371" s="22">
        <f t="shared" si="327"/>
        <v>2.52E-2</v>
      </c>
      <c r="AI1371" t="s">
        <v>990</v>
      </c>
      <c r="AK1371" s="63">
        <f>IFERROR(VLOOKUP(G1371,ASEAN!A:A,1,0),0)</f>
        <v>0</v>
      </c>
      <c r="AL1371" s="63">
        <f>IFERROR(VLOOKUP(D1371,'[3]customer specs'!$B$1:$D$65536,3,0),0)</f>
        <v>0</v>
      </c>
      <c r="AM1371" s="64">
        <f t="shared" si="328"/>
        <v>0</v>
      </c>
      <c r="AN1371" s="64">
        <f t="shared" si="329"/>
        <v>0</v>
      </c>
      <c r="AO1371" s="63"/>
      <c r="AP1371" s="63"/>
      <c r="AQ1371" s="63" t="str">
        <f t="shared" si="330"/>
        <v>no</v>
      </c>
      <c r="AR1371" s="20">
        <f t="shared" si="331"/>
        <v>145.84500000000003</v>
      </c>
      <c r="AS1371" s="63"/>
      <c r="AT1371" s="23">
        <f t="shared" si="336"/>
        <v>0.12</v>
      </c>
      <c r="AU1371" s="65">
        <f t="shared" si="332"/>
        <v>33.146590909090911</v>
      </c>
      <c r="AV1371" s="65"/>
      <c r="AW1371" s="65">
        <f t="shared" si="333"/>
        <v>165.73295454545456</v>
      </c>
      <c r="AX1371" s="65"/>
      <c r="AY1371" s="63">
        <f>VLOOKUP(L1371,'Status Report'!B:CF,81,0)</f>
        <v>0</v>
      </c>
      <c r="AZ1371" s="63" t="str">
        <f>VLOOKUP(L1371,'Status Report'!B:S,18,0)</f>
        <v>Ellina Smirnova</v>
      </c>
      <c r="BB1371" s="63">
        <f>VLOOKUP(L1371,'Status Report'!B:Z,25,0)</f>
        <v>6</v>
      </c>
      <c r="BC1371" s="63">
        <f t="shared" si="334"/>
        <v>30</v>
      </c>
      <c r="BF1371">
        <f>VLOOKUP(L1371,'Status Report'!B:CE,82,0)</f>
        <v>0</v>
      </c>
      <c r="BG1371">
        <f>VLOOKUP(L1371,'Status Report'!B:CF,83,0)</f>
        <v>0</v>
      </c>
      <c r="BH1371">
        <f>VLOOKUP(L1371,'Status Report'!B:CG,84,0)</f>
        <v>0</v>
      </c>
      <c r="BI1371" t="s">
        <v>926</v>
      </c>
      <c r="BJ1371" t="s">
        <v>795</v>
      </c>
      <c r="BM1371" s="67">
        <f t="shared" si="335"/>
        <v>26</v>
      </c>
    </row>
    <row r="1372" spans="1:65" x14ac:dyDescent="0.25">
      <c r="A1372" s="68" t="str">
        <f>VLOOKUP(L1372,'Status Report'!B:CB,79,0)</f>
        <v>Heineken</v>
      </c>
      <c r="C1372">
        <v>20006111</v>
      </c>
      <c r="D1372">
        <v>3097108</v>
      </c>
      <c r="E1372" t="s">
        <v>928</v>
      </c>
      <c r="F1372" t="s">
        <v>929</v>
      </c>
      <c r="G1372" t="str">
        <f>VLOOKUP(D1372,'[2]sold to'!$A:$H,8,0)</f>
        <v>South Africa</v>
      </c>
      <c r="H1372" t="str">
        <f>VLOOKUP(D1372,'[2]sold to'!$A:$I,9,0)</f>
        <v>AMEE</v>
      </c>
      <c r="K1372">
        <v>360</v>
      </c>
      <c r="L1372">
        <v>88026251</v>
      </c>
      <c r="M1372" t="s">
        <v>255</v>
      </c>
      <c r="N1372">
        <v>10</v>
      </c>
      <c r="P1372" t="str">
        <f>VLOOKUP(L1372,'Status Report'!B:AA,26,0)</f>
        <v>Bangladesh</v>
      </c>
      <c r="Q1372" t="str">
        <f>VLOOKUP(L1372,'Status Report'!B:AB,27,0)</f>
        <v>Textiles-Clothing</v>
      </c>
      <c r="R1372">
        <f>VLOOKUP(L1372,'Status Report'!B:X,23,0)</f>
        <v>417</v>
      </c>
      <c r="S1372" t="str">
        <f>VLOOKUP(L1372,'Status Report'!B:T,19,0)</f>
        <v>Promocean The Netherlands BV</v>
      </c>
      <c r="T1372" s="62">
        <f>VLOOKUP(L1372,'Status Report'!B:E,4,0)</f>
        <v>3</v>
      </c>
      <c r="U1372" s="19">
        <f>_xlfn.IFS(AI1372="Den Bosch",VLOOKUP(L1372,'Status Report'!B:AM,35,0),AI1372="Yantian",VLOOKUP(L1372,'Status Report'!B:AM,36,0),AI1372="",IF(H1372="Asia Pacific",VLOOKUP(L1372,'Status Report'!B:AM,36,0),VLOOKUP(L1372,'Status Report'!B:AM,35,0)),AI1372="Direct shipment",IF(H1372="Asia Pacific",VLOOKUP(L1372,'Status Report'!B:AM,36,0),VLOOKUP(L1372,'Status Report'!B:AM,35,0)))</f>
        <v>33.96</v>
      </c>
      <c r="V1372" s="20">
        <f t="shared" si="322"/>
        <v>339.6</v>
      </c>
      <c r="W1372" s="19">
        <f>_xlfn.IFS(AI1372="Den Bosch",VLOOKUP(L1372,'Status Report'!B:AM,37,0),AI1372="Yantian",VLOOKUP(L1372,'Status Report'!B:AM,38,0),AI1372="",IF(H1372="Asia Pacific",VLOOKUP(L1372,'Status Report'!B:AM,38,0),VLOOKUP(L1372,'Status Report'!B:AM,37,0)),AI1372="Direct shipment",IF(H1372="Asia Pacific",VLOOKUP(L1372,'Status Report'!B:AM,38,0),VLOOKUP(L1372,'Status Report'!B:AM,37,0)))</f>
        <v>33.96</v>
      </c>
      <c r="X1372" s="20">
        <f t="shared" si="323"/>
        <v>339.6</v>
      </c>
      <c r="Y1372" s="20">
        <f>_xlfn.IFS(AI1372="Den Bosch",VLOOKUP(L1372,'Status Report'!B:AO,39,0),AI1372="Yantian",VLOOKUP(L1372,'Status Report'!B:AO,40,0),AI1372="",IF(H1372="Asia Pacific",VLOOKUP(L1372,'Status Report'!B:AO,40,0),VLOOKUP(L1372,'Status Report'!B:AO,39,0)),AI1372="Direct shipment",IF(H1372="Asia Pacific",VLOOKUP(L1372,'Status Report'!B:AO,40,0),VLOOKUP(L1372,'Status Report'!B:AO,39,0)))</f>
        <v>0</v>
      </c>
      <c r="Z1372" s="20">
        <f t="shared" si="324"/>
        <v>0</v>
      </c>
      <c r="AA1372" s="20">
        <f t="shared" si="325"/>
        <v>339.6</v>
      </c>
      <c r="AB1372" s="21">
        <f>_xlfn.IFS(AI1372="Den Bosch",VLOOKUP(L1372,'Status Report'!B:AM,33,0),AI1372="Yantian",VLOOKUP(L1372,'Status Report'!B:AM,34,0),AI1372="",IF(H1372="Asia Pacific",VLOOKUP(L1372,'Status Report'!B:AM,34,0),VLOOKUP(L1372,'Status Report'!B:AM,33,0)),AI1372="Direct shipment",IF(H1372="Asia Pacific",VLOOKUP(L1372,'Status Report'!B:AM,34,0),VLOOKUP(L1372,'Status Report'!B:AM,33,0)))</f>
        <v>29.169000000000004</v>
      </c>
      <c r="AC1372" s="21">
        <f>VLOOKUP(L1372,'Status Report'!B:CE,82,0)</f>
        <v>0</v>
      </c>
      <c r="AD1372" s="21">
        <f t="shared" si="326"/>
        <v>29.169000000000004</v>
      </c>
      <c r="AE1372" s="63">
        <f>VLOOKUP(L1372,'Status Report'!B:W,20,0)</f>
        <v>28</v>
      </c>
      <c r="AF1372" s="63">
        <f>VLOOKUP(L1372,'Status Report'!B:W,21,0)</f>
        <v>15</v>
      </c>
      <c r="AG1372" s="63">
        <f>VLOOKUP(L1372,'Status Report'!B:W,22,0)</f>
        <v>12</v>
      </c>
      <c r="AH1372" s="22">
        <f t="shared" si="327"/>
        <v>5.04E-2</v>
      </c>
      <c r="AI1372" t="s">
        <v>990</v>
      </c>
      <c r="AK1372" s="63">
        <f>IFERROR(VLOOKUP(G1372,ASEAN!A:A,1,0),0)</f>
        <v>0</v>
      </c>
      <c r="AL1372" s="63">
        <f>IFERROR(VLOOKUP(D1372,'[3]customer specs'!$B$1:$D$65536,3,0),0)</f>
        <v>0</v>
      </c>
      <c r="AM1372" s="64">
        <f t="shared" si="328"/>
        <v>0</v>
      </c>
      <c r="AN1372" s="64">
        <f t="shared" si="329"/>
        <v>0</v>
      </c>
      <c r="AO1372" s="63"/>
      <c r="AP1372" s="63"/>
      <c r="AQ1372" s="63" t="str">
        <f t="shared" si="330"/>
        <v>no</v>
      </c>
      <c r="AR1372" s="20">
        <f t="shared" si="331"/>
        <v>291.69000000000005</v>
      </c>
      <c r="AS1372" s="63"/>
      <c r="AT1372" s="23">
        <f t="shared" si="336"/>
        <v>0.12</v>
      </c>
      <c r="AU1372" s="65">
        <f t="shared" si="332"/>
        <v>33.146590909090911</v>
      </c>
      <c r="AV1372" s="65"/>
      <c r="AW1372" s="65">
        <f t="shared" si="333"/>
        <v>331.46590909090912</v>
      </c>
      <c r="AX1372" s="65"/>
      <c r="AY1372" s="63">
        <f>VLOOKUP(L1372,'Status Report'!B:CF,81,0)</f>
        <v>0</v>
      </c>
      <c r="AZ1372" s="63" t="str">
        <f>VLOOKUP(L1372,'Status Report'!B:S,18,0)</f>
        <v>Ellina Smirnova</v>
      </c>
      <c r="BB1372" s="63">
        <f>VLOOKUP(L1372,'Status Report'!B:Z,25,0)</f>
        <v>6</v>
      </c>
      <c r="BC1372" s="63">
        <f t="shared" si="334"/>
        <v>60</v>
      </c>
      <c r="BF1372">
        <f>VLOOKUP(L1372,'Status Report'!B:CE,82,0)</f>
        <v>0</v>
      </c>
      <c r="BG1372">
        <f>VLOOKUP(L1372,'Status Report'!B:CF,83,0)</f>
        <v>0</v>
      </c>
      <c r="BH1372">
        <f>VLOOKUP(L1372,'Status Report'!B:CG,84,0)</f>
        <v>0</v>
      </c>
      <c r="BI1372" t="s">
        <v>926</v>
      </c>
      <c r="BJ1372" t="s">
        <v>795</v>
      </c>
      <c r="BM1372" s="67">
        <f t="shared" si="335"/>
        <v>56</v>
      </c>
    </row>
    <row r="1373" spans="1:65" x14ac:dyDescent="0.25">
      <c r="A1373" s="68" t="str">
        <f>VLOOKUP(L1373,'Status Report'!B:CB,79,0)</f>
        <v>Heineken</v>
      </c>
      <c r="C1373">
        <v>20006112</v>
      </c>
      <c r="D1373">
        <v>3097108</v>
      </c>
      <c r="E1373" t="s">
        <v>928</v>
      </c>
      <c r="F1373" t="s">
        <v>929</v>
      </c>
      <c r="G1373" t="str">
        <f>VLOOKUP(D1373,'[2]sold to'!$A:$H,8,0)</f>
        <v>South Africa</v>
      </c>
      <c r="H1373" t="str">
        <f>VLOOKUP(D1373,'[2]sold to'!$A:$I,9,0)</f>
        <v>AMEE</v>
      </c>
      <c r="K1373">
        <v>130</v>
      </c>
      <c r="L1373">
        <v>88024131</v>
      </c>
      <c r="M1373" t="s">
        <v>796</v>
      </c>
      <c r="N1373">
        <v>4</v>
      </c>
      <c r="P1373" t="str">
        <f>VLOOKUP(L1373,'Status Report'!B:AA,26,0)</f>
        <v>China</v>
      </c>
      <c r="Q1373" t="str">
        <f>VLOOKUP(L1373,'Status Report'!B:AB,27,0)</f>
        <v>Indoor signs</v>
      </c>
      <c r="R1373">
        <f>VLOOKUP(L1373,'Status Report'!B:X,23,0)</f>
        <v>250</v>
      </c>
      <c r="S1373" t="str">
        <f>VLOOKUP(L1373,'Status Report'!B:T,19,0)</f>
        <v>Dekkers Visual Communication B.v.</v>
      </c>
      <c r="T1373" s="62" t="str">
        <f>VLOOKUP(L1373,'Status Report'!B:E,4,0)</f>
        <v>From stock</v>
      </c>
      <c r="U1373" s="19">
        <f>_xlfn.IFS(AI1373="Den Bosch",VLOOKUP(L1373,'Status Report'!B:AM,35,0),AI1373="Yantian",VLOOKUP(L1373,'Status Report'!B:AM,36,0),AI1373="",IF(H1373="Asia Pacific",VLOOKUP(L1373,'Status Report'!B:AM,36,0),VLOOKUP(L1373,'Status Report'!B:AM,35,0)),AI1373="Direct shipment",IF(H1373="Asia Pacific",VLOOKUP(L1373,'Status Report'!B:AM,36,0),VLOOKUP(L1373,'Status Report'!B:AM,35,0)))</f>
        <v>84.85</v>
      </c>
      <c r="V1373" s="20">
        <f t="shared" si="322"/>
        <v>339.4</v>
      </c>
      <c r="W1373" s="19">
        <f>_xlfn.IFS(AI1373="Den Bosch",VLOOKUP(L1373,'Status Report'!B:AM,37,0),AI1373="Yantian",VLOOKUP(L1373,'Status Report'!B:AM,38,0),AI1373="",IF(H1373="Asia Pacific",VLOOKUP(L1373,'Status Report'!B:AM,38,0),VLOOKUP(L1373,'Status Report'!B:AM,37,0)),AI1373="Direct shipment",IF(H1373="Asia Pacific",VLOOKUP(L1373,'Status Report'!B:AM,38,0),VLOOKUP(L1373,'Status Report'!B:AM,37,0)))</f>
        <v>84.85</v>
      </c>
      <c r="X1373" s="20">
        <f t="shared" si="323"/>
        <v>339.4</v>
      </c>
      <c r="Y1373" s="20">
        <f>_xlfn.IFS(AI1373="Den Bosch",VLOOKUP(L1373,'Status Report'!B:AO,39,0),AI1373="Yantian",VLOOKUP(L1373,'Status Report'!B:AO,40,0),AI1373="",IF(H1373="Asia Pacific",VLOOKUP(L1373,'Status Report'!B:AO,40,0),VLOOKUP(L1373,'Status Report'!B:AO,39,0)),AI1373="Direct shipment",IF(H1373="Asia Pacific",VLOOKUP(L1373,'Status Report'!B:AO,40,0),VLOOKUP(L1373,'Status Report'!B:AO,39,0)))</f>
        <v>0</v>
      </c>
      <c r="Z1373" s="20">
        <f t="shared" si="324"/>
        <v>0</v>
      </c>
      <c r="AA1373" s="20">
        <f t="shared" si="325"/>
        <v>339.4</v>
      </c>
      <c r="AB1373" s="21">
        <f>_xlfn.IFS(AI1373="Den Bosch",VLOOKUP(L1373,'Status Report'!B:AM,33,0),AI1373="Yantian",VLOOKUP(L1373,'Status Report'!B:AM,34,0),AI1373="",IF(H1373="Asia Pacific",VLOOKUP(L1373,'Status Report'!B:AM,34,0),VLOOKUP(L1373,'Status Report'!B:AM,33,0)),AI1373="Direct shipment",IF(H1373="Asia Pacific",VLOOKUP(L1373,'Status Report'!B:AM,34,0),VLOOKUP(L1373,'Status Report'!B:AM,33,0)))</f>
        <v>73.381800000000013</v>
      </c>
      <c r="AC1373" s="21">
        <f>VLOOKUP(L1373,'Status Report'!B:CE,82,0)</f>
        <v>0</v>
      </c>
      <c r="AD1373" s="21">
        <f t="shared" si="326"/>
        <v>73.381800000000013</v>
      </c>
      <c r="AE1373" s="63">
        <f>VLOOKUP(L1373,'Status Report'!B:W,20,0)</f>
        <v>68.5</v>
      </c>
      <c r="AF1373" s="63">
        <f>VLOOKUP(L1373,'Status Report'!B:W,21,0)</f>
        <v>23.5</v>
      </c>
      <c r="AG1373" s="63">
        <f>VLOOKUP(L1373,'Status Report'!B:W,22,0)</f>
        <v>10</v>
      </c>
      <c r="AH1373" s="22">
        <f t="shared" si="327"/>
        <v>6.4390000000000003E-2</v>
      </c>
      <c r="AI1373" t="s">
        <v>990</v>
      </c>
      <c r="AK1373" s="63">
        <f>IFERROR(VLOOKUP(G1373,ASEAN!A:A,1,0),0)</f>
        <v>0</v>
      </c>
      <c r="AL1373" s="63">
        <f>IFERROR(VLOOKUP(D1373,'[3]customer specs'!$B$1:$D$65536,3,0),0)</f>
        <v>0</v>
      </c>
      <c r="AM1373" s="64">
        <f t="shared" si="328"/>
        <v>0</v>
      </c>
      <c r="AN1373" s="64">
        <f t="shared" si="329"/>
        <v>0</v>
      </c>
      <c r="AO1373" s="63"/>
      <c r="AP1373" s="63"/>
      <c r="AQ1373" s="63" t="str">
        <f t="shared" si="330"/>
        <v>no</v>
      </c>
      <c r="AR1373" s="20">
        <f t="shared" si="331"/>
        <v>293.52720000000005</v>
      </c>
      <c r="AS1373" s="63"/>
      <c r="AT1373" s="23">
        <f t="shared" si="336"/>
        <v>0.12</v>
      </c>
      <c r="AU1373" s="65">
        <f t="shared" si="332"/>
        <v>83.388409090909107</v>
      </c>
      <c r="AV1373" s="65"/>
      <c r="AW1373" s="65">
        <f t="shared" si="333"/>
        <v>333.55363636363643</v>
      </c>
      <c r="AX1373" s="65"/>
      <c r="AY1373" s="63">
        <f>VLOOKUP(L1373,'Status Report'!B:CF,81,0)</f>
        <v>0</v>
      </c>
      <c r="AZ1373" s="63" t="str">
        <f>VLOOKUP(L1373,'Status Report'!B:S,18,0)</f>
        <v>Ludmilla Zarybnicka</v>
      </c>
      <c r="BB1373" s="63">
        <f>VLOOKUP(L1373,'Status Report'!B:Z,25,0)</f>
        <v>1</v>
      </c>
      <c r="BC1373" s="63">
        <f t="shared" si="334"/>
        <v>4</v>
      </c>
      <c r="BF1373">
        <f>VLOOKUP(L1373,'Status Report'!B:CE,82,0)</f>
        <v>0</v>
      </c>
      <c r="BG1373">
        <f>VLOOKUP(L1373,'Status Report'!B:CF,83,0)</f>
        <v>0</v>
      </c>
      <c r="BH1373">
        <f>VLOOKUP(L1373,'Status Report'!B:CG,84,0)</f>
        <v>0</v>
      </c>
      <c r="BI1373" t="s">
        <v>926</v>
      </c>
      <c r="BJ1373" t="s">
        <v>795</v>
      </c>
      <c r="BM1373" s="67">
        <f t="shared" si="335"/>
        <v>57</v>
      </c>
    </row>
    <row r="1374" spans="1:65" x14ac:dyDescent="0.25">
      <c r="A1374" s="68" t="str">
        <f>VLOOKUP(L1374,'Status Report'!B:CB,79,0)</f>
        <v>Heineken</v>
      </c>
      <c r="C1374">
        <v>20006112</v>
      </c>
      <c r="D1374">
        <v>3097108</v>
      </c>
      <c r="E1374" t="s">
        <v>928</v>
      </c>
      <c r="F1374" t="s">
        <v>929</v>
      </c>
      <c r="G1374" t="str">
        <f>VLOOKUP(D1374,'[2]sold to'!$A:$H,8,0)</f>
        <v>South Africa</v>
      </c>
      <c r="H1374" t="str">
        <f>VLOOKUP(D1374,'[2]sold to'!$A:$I,9,0)</f>
        <v>AMEE</v>
      </c>
      <c r="K1374">
        <v>140</v>
      </c>
      <c r="L1374">
        <v>88021024</v>
      </c>
      <c r="M1374" t="s">
        <v>98</v>
      </c>
      <c r="N1374">
        <v>3</v>
      </c>
      <c r="P1374" t="str">
        <f>VLOOKUP(L1374,'Status Report'!B:AA,26,0)</f>
        <v>China</v>
      </c>
      <c r="Q1374" t="str">
        <f>VLOOKUP(L1374,'Status Report'!B:AB,27,0)</f>
        <v>Openers / Sunglasses / Keyrings / Waiter knife</v>
      </c>
      <c r="R1374">
        <f>VLOOKUP(L1374,'Status Report'!B:X,23,0)</f>
        <v>209</v>
      </c>
      <c r="S1374" t="str">
        <f>VLOOKUP(L1374,'Status Report'!B:T,19,0)</f>
        <v>Promocean The Netherlands BV</v>
      </c>
      <c r="T1374" s="62">
        <f>VLOOKUP(L1374,'Status Report'!B:E,4,0)</f>
        <v>3</v>
      </c>
      <c r="U1374" s="19">
        <f>_xlfn.IFS(AI1374="Den Bosch",VLOOKUP(L1374,'Status Report'!B:AM,35,0),AI1374="Yantian",VLOOKUP(L1374,'Status Report'!B:AM,36,0),AI1374="",IF(H1374="Asia Pacific",VLOOKUP(L1374,'Status Report'!B:AM,36,0),VLOOKUP(L1374,'Status Report'!B:AM,35,0)),AI1374="Direct shipment",IF(H1374="Asia Pacific",VLOOKUP(L1374,'Status Report'!B:AM,36,0),VLOOKUP(L1374,'Status Report'!B:AM,35,0)))</f>
        <v>52.800000000000004</v>
      </c>
      <c r="V1374" s="20">
        <f t="shared" si="322"/>
        <v>158.4</v>
      </c>
      <c r="W1374" s="19">
        <f>_xlfn.IFS(AI1374="Den Bosch",VLOOKUP(L1374,'Status Report'!B:AM,37,0),AI1374="Yantian",VLOOKUP(L1374,'Status Report'!B:AM,38,0),AI1374="",IF(H1374="Asia Pacific",VLOOKUP(L1374,'Status Report'!B:AM,38,0),VLOOKUP(L1374,'Status Report'!B:AM,37,0)),AI1374="Direct shipment",IF(H1374="Asia Pacific",VLOOKUP(L1374,'Status Report'!B:AM,38,0),VLOOKUP(L1374,'Status Report'!B:AM,37,0)))</f>
        <v>52.800000000000004</v>
      </c>
      <c r="X1374" s="20">
        <f t="shared" si="323"/>
        <v>158.4</v>
      </c>
      <c r="Y1374" s="20">
        <f>_xlfn.IFS(AI1374="Den Bosch",VLOOKUP(L1374,'Status Report'!B:AO,39,0),AI1374="Yantian",VLOOKUP(L1374,'Status Report'!B:AO,40,0),AI1374="",IF(H1374="Asia Pacific",VLOOKUP(L1374,'Status Report'!B:AO,40,0),VLOOKUP(L1374,'Status Report'!B:AO,39,0)),AI1374="Direct shipment",IF(H1374="Asia Pacific",VLOOKUP(L1374,'Status Report'!B:AO,40,0),VLOOKUP(L1374,'Status Report'!B:AO,39,0)))</f>
        <v>0</v>
      </c>
      <c r="Z1374" s="20">
        <f t="shared" si="324"/>
        <v>0</v>
      </c>
      <c r="AA1374" s="20">
        <f t="shared" si="325"/>
        <v>158.4</v>
      </c>
      <c r="AB1374" s="21">
        <f>_xlfn.IFS(AI1374="Den Bosch",VLOOKUP(L1374,'Status Report'!B:AM,33,0),AI1374="Yantian",VLOOKUP(L1374,'Status Report'!B:AM,34,0),AI1374="",IF(H1374="Asia Pacific",VLOOKUP(L1374,'Status Report'!B:AM,34,0),VLOOKUP(L1374,'Status Report'!B:AM,33,0)),AI1374="Direct shipment",IF(H1374="Asia Pacific",VLOOKUP(L1374,'Status Report'!B:AM,34,0),VLOOKUP(L1374,'Status Report'!B:AM,33,0)))</f>
        <v>46.512961934169503</v>
      </c>
      <c r="AC1374" s="21">
        <f>VLOOKUP(L1374,'Status Report'!B:CE,82,0)</f>
        <v>0</v>
      </c>
      <c r="AD1374" s="21">
        <f t="shared" si="326"/>
        <v>46.512961934169503</v>
      </c>
      <c r="AE1374" s="63">
        <f>VLOOKUP(L1374,'Status Report'!B:W,20,0)</f>
        <v>25</v>
      </c>
      <c r="AF1374" s="63">
        <f>VLOOKUP(L1374,'Status Report'!B:W,21,0)</f>
        <v>9</v>
      </c>
      <c r="AG1374" s="63">
        <f>VLOOKUP(L1374,'Status Report'!B:W,22,0)</f>
        <v>9</v>
      </c>
      <c r="AH1374" s="22">
        <f t="shared" si="327"/>
        <v>6.0749999999999997E-3</v>
      </c>
      <c r="AI1374" t="s">
        <v>990</v>
      </c>
      <c r="AK1374" s="63">
        <f>IFERROR(VLOOKUP(G1374,ASEAN!A:A,1,0),0)</f>
        <v>0</v>
      </c>
      <c r="AL1374" s="63">
        <f>IFERROR(VLOOKUP(D1374,'[3]customer specs'!$B$1:$D$65536,3,0),0)</f>
        <v>0</v>
      </c>
      <c r="AM1374" s="64">
        <f t="shared" si="328"/>
        <v>0</v>
      </c>
      <c r="AN1374" s="64">
        <f t="shared" si="329"/>
        <v>0</v>
      </c>
      <c r="AO1374" s="63"/>
      <c r="AP1374" s="63"/>
      <c r="AQ1374" s="63" t="str">
        <f t="shared" si="330"/>
        <v>no</v>
      </c>
      <c r="AR1374" s="20">
        <f t="shared" si="331"/>
        <v>139.5388858025085</v>
      </c>
      <c r="AS1374" s="63"/>
      <c r="AT1374" s="23">
        <f t="shared" si="336"/>
        <v>0.12</v>
      </c>
      <c r="AU1374" s="65">
        <f t="shared" si="332"/>
        <v>52.855638561556255</v>
      </c>
      <c r="AV1374" s="65"/>
      <c r="AW1374" s="65">
        <f t="shared" si="333"/>
        <v>158.56691568466877</v>
      </c>
      <c r="AX1374" s="65"/>
      <c r="AY1374" s="63">
        <f>VLOOKUP(L1374,'Status Report'!B:CF,81,0)</f>
        <v>0</v>
      </c>
      <c r="AZ1374" s="63" t="str">
        <f>VLOOKUP(L1374,'Status Report'!B:S,18,0)</f>
        <v>Ellina Smirnova</v>
      </c>
      <c r="BB1374" s="63">
        <f>VLOOKUP(L1374,'Status Report'!B:Z,25,0)</f>
        <v>48</v>
      </c>
      <c r="BC1374" s="63">
        <f t="shared" si="334"/>
        <v>144</v>
      </c>
      <c r="BF1374">
        <f>VLOOKUP(L1374,'Status Report'!B:CE,82,0)</f>
        <v>0</v>
      </c>
      <c r="BG1374">
        <f>VLOOKUP(L1374,'Status Report'!B:CF,83,0)</f>
        <v>0</v>
      </c>
      <c r="BH1374">
        <f>VLOOKUP(L1374,'Status Report'!B:CG,84,0)</f>
        <v>0</v>
      </c>
      <c r="BI1374" t="s">
        <v>926</v>
      </c>
      <c r="BJ1374" t="s">
        <v>795</v>
      </c>
      <c r="BM1374" s="67">
        <f t="shared" si="335"/>
        <v>178</v>
      </c>
    </row>
    <row r="1375" spans="1:65" x14ac:dyDescent="0.25">
      <c r="A1375" s="68" t="str">
        <f>VLOOKUP(L1375,'Status Report'!B:CB,79,0)</f>
        <v>Heineken</v>
      </c>
      <c r="C1375">
        <v>20006112</v>
      </c>
      <c r="D1375">
        <v>3097108</v>
      </c>
      <c r="E1375" t="s">
        <v>928</v>
      </c>
      <c r="F1375" t="s">
        <v>929</v>
      </c>
      <c r="G1375" t="str">
        <f>VLOOKUP(D1375,'[2]sold to'!$A:$H,8,0)</f>
        <v>South Africa</v>
      </c>
      <c r="H1375" t="str">
        <f>VLOOKUP(D1375,'[2]sold to'!$A:$I,9,0)</f>
        <v>AMEE</v>
      </c>
      <c r="K1375">
        <v>150</v>
      </c>
      <c r="L1375">
        <v>88021940</v>
      </c>
      <c r="M1375" t="s">
        <v>193</v>
      </c>
      <c r="N1375">
        <v>20</v>
      </c>
      <c r="P1375" t="str">
        <f>VLOOKUP(L1375,'Status Report'!B:AA,26,0)</f>
        <v>China</v>
      </c>
      <c r="Q1375" t="str">
        <f>VLOOKUP(L1375,'Status Report'!B:AB,27,0)</f>
        <v>Bar support</v>
      </c>
      <c r="R1375">
        <f>VLOOKUP(L1375,'Status Report'!B:X,23,0)</f>
        <v>200</v>
      </c>
      <c r="S1375" t="str">
        <f>VLOOKUP(L1375,'Status Report'!B:T,19,0)</f>
        <v>Promocean The Netherlands BV</v>
      </c>
      <c r="T1375" s="62">
        <f>VLOOKUP(L1375,'Status Report'!B:E,4,0)</f>
        <v>1</v>
      </c>
      <c r="U1375" s="19">
        <f>_xlfn.IFS(AI1375="Den Bosch",VLOOKUP(L1375,'Status Report'!B:AM,35,0),AI1375="Yantian",VLOOKUP(L1375,'Status Report'!B:AM,36,0),AI1375="",IF(H1375="Asia Pacific",VLOOKUP(L1375,'Status Report'!B:AM,36,0),VLOOKUP(L1375,'Status Report'!B:AM,35,0)),AI1375="Direct shipment",IF(H1375="Asia Pacific",VLOOKUP(L1375,'Status Report'!B:AM,36,0),VLOOKUP(L1375,'Status Report'!B:AM,35,0)))</f>
        <v>53</v>
      </c>
      <c r="V1375" s="20">
        <f t="shared" si="322"/>
        <v>1060</v>
      </c>
      <c r="W1375" s="19">
        <f>_xlfn.IFS(AI1375="Den Bosch",VLOOKUP(L1375,'Status Report'!B:AM,37,0),AI1375="Yantian",VLOOKUP(L1375,'Status Report'!B:AM,38,0),AI1375="",IF(H1375="Asia Pacific",VLOOKUP(L1375,'Status Report'!B:AM,38,0),VLOOKUP(L1375,'Status Report'!B:AM,37,0)),AI1375="Direct shipment",IF(H1375="Asia Pacific",VLOOKUP(L1375,'Status Report'!B:AM,38,0),VLOOKUP(L1375,'Status Report'!B:AM,37,0)))</f>
        <v>53</v>
      </c>
      <c r="X1375" s="20">
        <f t="shared" si="323"/>
        <v>1060</v>
      </c>
      <c r="Y1375" s="20">
        <f>_xlfn.IFS(AI1375="Den Bosch",VLOOKUP(L1375,'Status Report'!B:AO,39,0),AI1375="Yantian",VLOOKUP(L1375,'Status Report'!B:AO,40,0),AI1375="",IF(H1375="Asia Pacific",VLOOKUP(L1375,'Status Report'!B:AO,40,0),VLOOKUP(L1375,'Status Report'!B:AO,39,0)),AI1375="Direct shipment",IF(H1375="Asia Pacific",VLOOKUP(L1375,'Status Report'!B:AO,40,0),VLOOKUP(L1375,'Status Report'!B:AO,39,0)))</f>
        <v>0</v>
      </c>
      <c r="Z1375" s="20">
        <f t="shared" si="324"/>
        <v>0</v>
      </c>
      <c r="AA1375" s="20">
        <f t="shared" si="325"/>
        <v>1060</v>
      </c>
      <c r="AB1375" s="21">
        <f>_xlfn.IFS(AI1375="Den Bosch",VLOOKUP(L1375,'Status Report'!B:AM,33,0),AI1375="Yantian",VLOOKUP(L1375,'Status Report'!B:AM,34,0),AI1375="",IF(H1375="Asia Pacific",VLOOKUP(L1375,'Status Report'!B:AM,34,0),VLOOKUP(L1375,'Status Report'!B:AM,33,0)),AI1375="Direct shipment",IF(H1375="Asia Pacific",VLOOKUP(L1375,'Status Report'!B:AM,34,0),VLOOKUP(L1375,'Status Report'!B:AM,33,0)))</f>
        <v>45.269400000000005</v>
      </c>
      <c r="AC1375" s="21">
        <f>VLOOKUP(L1375,'Status Report'!B:CE,82,0)</f>
        <v>0</v>
      </c>
      <c r="AD1375" s="21">
        <f t="shared" si="326"/>
        <v>45.269400000000005</v>
      </c>
      <c r="AE1375" s="63">
        <f>VLOOKUP(L1375,'Status Report'!B:W,20,0)</f>
        <v>11</v>
      </c>
      <c r="AF1375" s="63">
        <f>VLOOKUP(L1375,'Status Report'!B:W,21,0)</f>
        <v>11</v>
      </c>
      <c r="AG1375" s="63">
        <f>VLOOKUP(L1375,'Status Report'!B:W,22,0)</f>
        <v>12.5</v>
      </c>
      <c r="AH1375" s="22">
        <f t="shared" si="327"/>
        <v>3.0249999999999999E-2</v>
      </c>
      <c r="AK1375" s="63">
        <f>IFERROR(VLOOKUP(G1375,ASEAN!A:A,1,0),0)</f>
        <v>0</v>
      </c>
      <c r="AL1375" s="63">
        <f>IFERROR(VLOOKUP(D1375,'[3]customer specs'!$B$1:$D$65536,3,0),0)</f>
        <v>0</v>
      </c>
      <c r="AM1375" s="64">
        <f t="shared" si="328"/>
        <v>0</v>
      </c>
      <c r="AN1375" s="64">
        <f t="shared" si="329"/>
        <v>0</v>
      </c>
      <c r="AO1375" s="63"/>
      <c r="AP1375" s="63"/>
      <c r="AQ1375" s="63" t="str">
        <f t="shared" si="330"/>
        <v>no</v>
      </c>
      <c r="AR1375" s="20">
        <f t="shared" si="331"/>
        <v>905.38800000000015</v>
      </c>
      <c r="AS1375" s="63"/>
      <c r="AT1375" s="23">
        <f t="shared" si="336"/>
        <v>0.12</v>
      </c>
      <c r="AU1375" s="65">
        <f t="shared" si="332"/>
        <v>51.442500000000003</v>
      </c>
      <c r="AV1375" s="65"/>
      <c r="AW1375" s="65">
        <f t="shared" si="333"/>
        <v>1028.8500000000001</v>
      </c>
      <c r="AX1375" s="65"/>
      <c r="AY1375" s="63">
        <f>VLOOKUP(L1375,'Status Report'!B:CF,81,0)</f>
        <v>0</v>
      </c>
      <c r="AZ1375" s="63" t="str">
        <f>VLOOKUP(L1375,'Status Report'!B:S,18,0)</f>
        <v>Ellina Smirnova</v>
      </c>
      <c r="BB1375" s="63">
        <f>VLOOKUP(L1375,'Status Report'!B:Z,25,0)</f>
        <v>25</v>
      </c>
      <c r="BC1375" s="63">
        <f t="shared" si="334"/>
        <v>500</v>
      </c>
      <c r="BF1375">
        <f>VLOOKUP(L1375,'Status Report'!B:CE,82,0)</f>
        <v>0</v>
      </c>
      <c r="BG1375">
        <f>VLOOKUP(L1375,'Status Report'!B:CF,83,0)</f>
        <v>0</v>
      </c>
      <c r="BH1375">
        <f>VLOOKUP(L1375,'Status Report'!B:CG,84,0)</f>
        <v>0</v>
      </c>
      <c r="BI1375" t="s">
        <v>926</v>
      </c>
      <c r="BJ1375" t="s">
        <v>795</v>
      </c>
      <c r="BM1375" s="67">
        <f t="shared" si="335"/>
        <v>24</v>
      </c>
    </row>
    <row r="1376" spans="1:65" x14ac:dyDescent="0.25">
      <c r="A1376" s="68" t="str">
        <f>VLOOKUP(L1376,'Status Report'!B:CB,79,0)</f>
        <v>Heineken</v>
      </c>
      <c r="C1376">
        <v>20006112</v>
      </c>
      <c r="D1376">
        <v>3097108</v>
      </c>
      <c r="E1376" t="s">
        <v>928</v>
      </c>
      <c r="F1376" t="s">
        <v>929</v>
      </c>
      <c r="G1376" t="str">
        <f>VLOOKUP(D1376,'[2]sold to'!$A:$H,8,0)</f>
        <v>South Africa</v>
      </c>
      <c r="H1376" t="str">
        <f>VLOOKUP(D1376,'[2]sold to'!$A:$I,9,0)</f>
        <v>AMEE</v>
      </c>
      <c r="K1376">
        <v>160</v>
      </c>
      <c r="L1376">
        <v>88023586</v>
      </c>
      <c r="M1376" t="s">
        <v>138</v>
      </c>
      <c r="N1376">
        <v>10</v>
      </c>
      <c r="P1376" t="str">
        <f>VLOOKUP(L1376,'Status Report'!B:AA,26,0)</f>
        <v>China</v>
      </c>
      <c r="Q1376" t="str">
        <f>VLOOKUP(L1376,'Status Report'!B:AB,27,0)</f>
        <v>Bar support</v>
      </c>
      <c r="R1376">
        <f>VLOOKUP(L1376,'Status Report'!B:X,23,0)</f>
        <v>100</v>
      </c>
      <c r="S1376" t="str">
        <f>VLOOKUP(L1376,'Status Report'!B:T,19,0)</f>
        <v>Asian Sourcing Link</v>
      </c>
      <c r="T1376" s="62">
        <f>VLOOKUP(L1376,'Status Report'!B:E,4,0)</f>
        <v>3</v>
      </c>
      <c r="U1376" s="19">
        <f>_xlfn.IFS(AI1376="Den Bosch",VLOOKUP(L1376,'Status Report'!B:AM,35,0),AI1376="Yantian",VLOOKUP(L1376,'Status Report'!B:AM,36,0),AI1376="",IF(H1376="Asia Pacific",VLOOKUP(L1376,'Status Report'!B:AM,36,0),VLOOKUP(L1376,'Status Report'!B:AM,35,0)),AI1376="Direct shipment",IF(H1376="Asia Pacific",VLOOKUP(L1376,'Status Report'!B:AM,36,0),VLOOKUP(L1376,'Status Report'!B:AM,35,0)))</f>
        <v>62</v>
      </c>
      <c r="V1376" s="20">
        <f t="shared" si="322"/>
        <v>620</v>
      </c>
      <c r="W1376" s="19">
        <f>_xlfn.IFS(AI1376="Den Bosch",VLOOKUP(L1376,'Status Report'!B:AM,37,0),AI1376="Yantian",VLOOKUP(L1376,'Status Report'!B:AM,38,0),AI1376="",IF(H1376="Asia Pacific",VLOOKUP(L1376,'Status Report'!B:AM,38,0),VLOOKUP(L1376,'Status Report'!B:AM,37,0)),AI1376="Direct shipment",IF(H1376="Asia Pacific",VLOOKUP(L1376,'Status Report'!B:AM,38,0),VLOOKUP(L1376,'Status Report'!B:AM,37,0)))</f>
        <v>62</v>
      </c>
      <c r="X1376" s="20">
        <f t="shared" si="323"/>
        <v>620</v>
      </c>
      <c r="Y1376" s="20">
        <f>_xlfn.IFS(AI1376="Den Bosch",VLOOKUP(L1376,'Status Report'!B:AO,39,0),AI1376="Yantian",VLOOKUP(L1376,'Status Report'!B:AO,40,0),AI1376="",IF(H1376="Asia Pacific",VLOOKUP(L1376,'Status Report'!B:AO,40,0),VLOOKUP(L1376,'Status Report'!B:AO,39,0)),AI1376="Direct shipment",IF(H1376="Asia Pacific",VLOOKUP(L1376,'Status Report'!B:AO,40,0),VLOOKUP(L1376,'Status Report'!B:AO,39,0)))</f>
        <v>0</v>
      </c>
      <c r="Z1376" s="20">
        <f t="shared" si="324"/>
        <v>0</v>
      </c>
      <c r="AA1376" s="20">
        <f t="shared" si="325"/>
        <v>620</v>
      </c>
      <c r="AB1376" s="21">
        <f>_xlfn.IFS(AI1376="Den Bosch",VLOOKUP(L1376,'Status Report'!B:AM,33,0),AI1376="Yantian",VLOOKUP(L1376,'Status Report'!B:AM,34,0),AI1376="",IF(H1376="Asia Pacific",VLOOKUP(L1376,'Status Report'!B:AM,34,0),VLOOKUP(L1376,'Status Report'!B:AM,33,0)),AI1376="Direct shipment",IF(H1376="Asia Pacific",VLOOKUP(L1376,'Status Report'!B:AM,34,0),VLOOKUP(L1376,'Status Report'!B:AM,33,0)))</f>
        <v>53.580000000000005</v>
      </c>
      <c r="AC1376" s="21">
        <f>VLOOKUP(L1376,'Status Report'!B:CE,82,0)</f>
        <v>0</v>
      </c>
      <c r="AD1376" s="21">
        <f t="shared" si="326"/>
        <v>53.580000000000005</v>
      </c>
      <c r="AE1376" s="63">
        <f>VLOOKUP(L1376,'Status Report'!B:W,20,0)</f>
        <v>61</v>
      </c>
      <c r="AF1376" s="63">
        <f>VLOOKUP(L1376,'Status Report'!B:W,21,0)</f>
        <v>20</v>
      </c>
      <c r="AG1376" s="63">
        <f>VLOOKUP(L1376,'Status Report'!B:W,22,0)</f>
        <v>16</v>
      </c>
      <c r="AH1376" s="22">
        <f t="shared" si="327"/>
        <v>0.19520000000000001</v>
      </c>
      <c r="AI1376" t="s">
        <v>990</v>
      </c>
      <c r="AK1376" s="63">
        <f>IFERROR(VLOOKUP(G1376,ASEAN!A:A,1,0),0)</f>
        <v>0</v>
      </c>
      <c r="AL1376" s="63">
        <f>IFERROR(VLOOKUP(D1376,'[3]customer specs'!$B$1:$D$65536,3,0),0)</f>
        <v>0</v>
      </c>
      <c r="AM1376" s="64">
        <f t="shared" si="328"/>
        <v>0</v>
      </c>
      <c r="AN1376" s="64">
        <f t="shared" si="329"/>
        <v>0</v>
      </c>
      <c r="AO1376" s="63"/>
      <c r="AP1376" s="63"/>
      <c r="AQ1376" s="63" t="str">
        <f t="shared" si="330"/>
        <v>no</v>
      </c>
      <c r="AR1376" s="20">
        <f t="shared" si="331"/>
        <v>535.80000000000007</v>
      </c>
      <c r="AS1376" s="63"/>
      <c r="AT1376" s="23">
        <f t="shared" si="336"/>
        <v>0.12</v>
      </c>
      <c r="AU1376" s="65">
        <f t="shared" si="332"/>
        <v>60.88636363636364</v>
      </c>
      <c r="AV1376" s="65"/>
      <c r="AW1376" s="65">
        <f t="shared" si="333"/>
        <v>608.86363636363637</v>
      </c>
      <c r="AX1376" s="65"/>
      <c r="AY1376" s="63">
        <f>VLOOKUP(L1376,'Status Report'!B:CF,81,0)</f>
        <v>0</v>
      </c>
      <c r="AZ1376" s="63" t="str">
        <f>VLOOKUP(L1376,'Status Report'!B:S,18,0)</f>
        <v>Ellina Smirnova</v>
      </c>
      <c r="BB1376" s="63">
        <f>VLOOKUP(L1376,'Status Report'!B:Z,25,0)</f>
        <v>10</v>
      </c>
      <c r="BC1376" s="63">
        <f t="shared" si="334"/>
        <v>100</v>
      </c>
      <c r="BF1376">
        <f>VLOOKUP(L1376,'Status Report'!B:CE,82,0)</f>
        <v>0</v>
      </c>
      <c r="BG1376">
        <f>VLOOKUP(L1376,'Status Report'!B:CF,83,0)</f>
        <v>0</v>
      </c>
      <c r="BH1376">
        <f>VLOOKUP(L1376,'Status Report'!B:CG,84,0)</f>
        <v>0</v>
      </c>
      <c r="BI1376" t="s">
        <v>926</v>
      </c>
      <c r="BJ1376" t="s">
        <v>795</v>
      </c>
      <c r="BM1376" s="67">
        <f t="shared" si="335"/>
        <v>184</v>
      </c>
    </row>
    <row r="1377" spans="1:65" x14ac:dyDescent="0.25">
      <c r="A1377" s="68" t="str">
        <f>VLOOKUP(L1377,'Status Report'!B:CB,79,0)</f>
        <v>Heineken UCL</v>
      </c>
      <c r="C1377">
        <v>20006112</v>
      </c>
      <c r="D1377">
        <v>3097108</v>
      </c>
      <c r="E1377" t="s">
        <v>928</v>
      </c>
      <c r="F1377" t="s">
        <v>929</v>
      </c>
      <c r="G1377" t="str">
        <f>VLOOKUP(D1377,'[2]sold to'!$A:$H,8,0)</f>
        <v>South Africa</v>
      </c>
      <c r="H1377" t="str">
        <f>VLOOKUP(D1377,'[2]sold to'!$A:$I,9,0)</f>
        <v>AMEE</v>
      </c>
      <c r="K1377">
        <v>170</v>
      </c>
      <c r="L1377">
        <v>88026505</v>
      </c>
      <c r="M1377" t="s">
        <v>329</v>
      </c>
      <c r="N1377">
        <v>30</v>
      </c>
      <c r="P1377" t="str">
        <f>VLOOKUP(L1377,'Status Report'!B:AA,26,0)</f>
        <v>China</v>
      </c>
      <c r="Q1377" t="str">
        <f>VLOOKUP(L1377,'Status Report'!B:AB,27,0)</f>
        <v>Premiums</v>
      </c>
      <c r="R1377">
        <f>VLOOKUP(L1377,'Status Report'!B:X,23,0)</f>
        <v>500</v>
      </c>
      <c r="S1377" t="str">
        <f>VLOOKUP(L1377,'Status Report'!B:T,19,0)</f>
        <v>Promocean The Netherlands BV</v>
      </c>
      <c r="T1377" s="62">
        <f>VLOOKUP(L1377,'Status Report'!B:E,4,0)</f>
        <v>3</v>
      </c>
      <c r="U1377" s="19">
        <f>_xlfn.IFS(AI1377="Den Bosch",VLOOKUP(L1377,'Status Report'!B:AM,35,0),AI1377="Yantian",VLOOKUP(L1377,'Status Report'!B:AM,36,0),AI1377="",IF(H1377="Asia Pacific",VLOOKUP(L1377,'Status Report'!B:AM,36,0),VLOOKUP(L1377,'Status Report'!B:AM,35,0)),AI1377="Direct shipment",IF(H1377="Asia Pacific",VLOOKUP(L1377,'Status Report'!B:AM,36,0),VLOOKUP(L1377,'Status Report'!B:AM,35,0)))</f>
        <v>64.900000000000006</v>
      </c>
      <c r="V1377" s="20">
        <f t="shared" si="322"/>
        <v>1947.0000000000002</v>
      </c>
      <c r="W1377" s="19">
        <f>_xlfn.IFS(AI1377="Den Bosch",VLOOKUP(L1377,'Status Report'!B:AM,37,0),AI1377="Yantian",VLOOKUP(L1377,'Status Report'!B:AM,38,0),AI1377="",IF(H1377="Asia Pacific",VLOOKUP(L1377,'Status Report'!B:AM,38,0),VLOOKUP(L1377,'Status Report'!B:AM,37,0)),AI1377="Direct shipment",IF(H1377="Asia Pacific",VLOOKUP(L1377,'Status Report'!B:AM,38,0),VLOOKUP(L1377,'Status Report'!B:AM,37,0)))</f>
        <v>60.300000000000004</v>
      </c>
      <c r="X1377" s="20">
        <f t="shared" si="323"/>
        <v>1809.0000000000002</v>
      </c>
      <c r="Y1377" s="20">
        <f>_xlfn.IFS(AI1377="Den Bosch",VLOOKUP(L1377,'Status Report'!B:AO,39,0),AI1377="Yantian",VLOOKUP(L1377,'Status Report'!B:AO,40,0),AI1377="",IF(H1377="Asia Pacific",VLOOKUP(L1377,'Status Report'!B:AO,40,0),VLOOKUP(L1377,'Status Report'!B:AO,39,0)),AI1377="Direct shipment",IF(H1377="Asia Pacific",VLOOKUP(L1377,'Status Report'!B:AO,40,0),VLOOKUP(L1377,'Status Report'!B:AO,39,0)))</f>
        <v>0</v>
      </c>
      <c r="Z1377" s="20">
        <f t="shared" si="324"/>
        <v>0</v>
      </c>
      <c r="AA1377" s="20">
        <f t="shared" si="325"/>
        <v>1809.0000000000002</v>
      </c>
      <c r="AB1377" s="21">
        <f>_xlfn.IFS(AI1377="Den Bosch",VLOOKUP(L1377,'Status Report'!B:AM,33,0),AI1377="Yantian",VLOOKUP(L1377,'Status Report'!B:AM,34,0),AI1377="",IF(H1377="Asia Pacific",VLOOKUP(L1377,'Status Report'!B:AM,34,0),VLOOKUP(L1377,'Status Report'!B:AM,33,0)),AI1377="Direct shipment",IF(H1377="Asia Pacific",VLOOKUP(L1377,'Status Report'!B:AM,34,0),VLOOKUP(L1377,'Status Report'!B:AM,33,0)))</f>
        <v>52.189200000000007</v>
      </c>
      <c r="AC1377" s="21">
        <f>VLOOKUP(L1377,'Status Report'!B:CE,82,0)</f>
        <v>0</v>
      </c>
      <c r="AD1377" s="21">
        <f t="shared" si="326"/>
        <v>52.189200000000007</v>
      </c>
      <c r="AE1377" s="63">
        <f>VLOOKUP(L1377,'Status Report'!B:W,20,0)</f>
        <v>68</v>
      </c>
      <c r="AF1377" s="63">
        <f>VLOOKUP(L1377,'Status Report'!B:W,21,0)</f>
        <v>19</v>
      </c>
      <c r="AG1377" s="63">
        <f>VLOOKUP(L1377,'Status Report'!B:W,22,0)</f>
        <v>19</v>
      </c>
      <c r="AH1377" s="22">
        <f t="shared" si="327"/>
        <v>0.73643999999999998</v>
      </c>
      <c r="AI1377" t="s">
        <v>990</v>
      </c>
      <c r="AK1377" s="63">
        <f>IFERROR(VLOOKUP(G1377,ASEAN!A:A,1,0),0)</f>
        <v>0</v>
      </c>
      <c r="AL1377" s="63">
        <f>IFERROR(VLOOKUP(D1377,'[3]customer specs'!$B$1:$D$65536,3,0),0)</f>
        <v>0</v>
      </c>
      <c r="AM1377" s="64">
        <f t="shared" si="328"/>
        <v>138</v>
      </c>
      <c r="AN1377" s="64">
        <f t="shared" si="329"/>
        <v>0</v>
      </c>
      <c r="AO1377" s="63"/>
      <c r="AP1377" s="63"/>
      <c r="AQ1377" s="63" t="str">
        <f t="shared" si="330"/>
        <v>no</v>
      </c>
      <c r="AR1377" s="20">
        <f t="shared" si="331"/>
        <v>1565.6760000000002</v>
      </c>
      <c r="AS1377" s="63"/>
      <c r="AT1377" s="23">
        <f t="shared" si="336"/>
        <v>0.12</v>
      </c>
      <c r="AU1377" s="65">
        <f t="shared" si="332"/>
        <v>59.305909090909097</v>
      </c>
      <c r="AV1377" s="65"/>
      <c r="AW1377" s="65">
        <f t="shared" si="333"/>
        <v>1779.1772727272728</v>
      </c>
      <c r="AX1377" s="65"/>
      <c r="AY1377" s="63">
        <f>VLOOKUP(L1377,'Status Report'!B:CF,81,0)</f>
        <v>0</v>
      </c>
      <c r="AZ1377" s="63" t="str">
        <f>VLOOKUP(L1377,'Status Report'!B:S,18,0)</f>
        <v>Ellina Smirnova</v>
      </c>
      <c r="BB1377" s="63">
        <f>VLOOKUP(L1377,'Status Report'!B:Z,25,0)</f>
        <v>10</v>
      </c>
      <c r="BC1377" s="63">
        <f t="shared" si="334"/>
        <v>300</v>
      </c>
      <c r="BF1377">
        <f>VLOOKUP(L1377,'Status Report'!B:CE,82,0)</f>
        <v>0</v>
      </c>
      <c r="BG1377">
        <f>VLOOKUP(L1377,'Status Report'!B:CF,83,0)</f>
        <v>0</v>
      </c>
      <c r="BH1377">
        <f>VLOOKUP(L1377,'Status Report'!B:CG,84,0)</f>
        <v>0</v>
      </c>
      <c r="BI1377" t="s">
        <v>926</v>
      </c>
      <c r="BJ1377" t="s">
        <v>795</v>
      </c>
      <c r="BM1377" s="67">
        <f t="shared" si="335"/>
        <v>4834</v>
      </c>
    </row>
    <row r="1378" spans="1:65" x14ac:dyDescent="0.25">
      <c r="A1378" s="68" t="str">
        <f>VLOOKUP(L1378,'Status Report'!B:CB,79,0)</f>
        <v>Heineken UCL</v>
      </c>
      <c r="C1378">
        <v>20006112</v>
      </c>
      <c r="D1378">
        <v>3097108</v>
      </c>
      <c r="E1378" t="s">
        <v>928</v>
      </c>
      <c r="F1378" t="s">
        <v>929</v>
      </c>
      <c r="G1378" t="str">
        <f>VLOOKUP(D1378,'[2]sold to'!$A:$H,8,0)</f>
        <v>South Africa</v>
      </c>
      <c r="H1378" t="str">
        <f>VLOOKUP(D1378,'[2]sold to'!$A:$I,9,0)</f>
        <v>AMEE</v>
      </c>
      <c r="K1378">
        <v>180</v>
      </c>
      <c r="L1378">
        <v>88026563</v>
      </c>
      <c r="M1378" t="s">
        <v>375</v>
      </c>
      <c r="N1378">
        <v>10</v>
      </c>
      <c r="P1378" t="str">
        <f>VLOOKUP(L1378,'Status Report'!B:AA,26,0)</f>
        <v>China</v>
      </c>
      <c r="Q1378" t="str">
        <f>VLOOKUP(L1378,'Status Report'!B:AB,27,0)</f>
        <v>Bar support</v>
      </c>
      <c r="R1378">
        <f>VLOOKUP(L1378,'Status Report'!B:X,23,0)</f>
        <v>50</v>
      </c>
      <c r="S1378" t="str">
        <f>VLOOKUP(L1378,'Status Report'!B:T,19,0)</f>
        <v>Asian Sourcing Link</v>
      </c>
      <c r="T1378" s="62">
        <f>VLOOKUP(L1378,'Status Report'!B:E,4,0)</f>
        <v>3</v>
      </c>
      <c r="U1378" s="19">
        <f>_xlfn.IFS(AI1378="Den Bosch",VLOOKUP(L1378,'Status Report'!B:AM,35,0),AI1378="Yantian",VLOOKUP(L1378,'Status Report'!B:AM,36,0),AI1378="",IF(H1378="Asia Pacific",VLOOKUP(L1378,'Status Report'!B:AM,36,0),VLOOKUP(L1378,'Status Report'!B:AM,35,0)),AI1378="Direct shipment",IF(H1378="Asia Pacific",VLOOKUP(L1378,'Status Report'!B:AM,36,0),VLOOKUP(L1378,'Status Report'!B:AM,35,0)))</f>
        <v>47.5</v>
      </c>
      <c r="V1378" s="20">
        <f t="shared" si="322"/>
        <v>475</v>
      </c>
      <c r="W1378" s="19">
        <f>_xlfn.IFS(AI1378="Den Bosch",VLOOKUP(L1378,'Status Report'!B:AM,37,0),AI1378="Yantian",VLOOKUP(L1378,'Status Report'!B:AM,38,0),AI1378="",IF(H1378="Asia Pacific",VLOOKUP(L1378,'Status Report'!B:AM,38,0),VLOOKUP(L1378,'Status Report'!B:AM,37,0)),AI1378="Direct shipment",IF(H1378="Asia Pacific",VLOOKUP(L1378,'Status Report'!B:AM,38,0),VLOOKUP(L1378,'Status Report'!B:AM,37,0)))</f>
        <v>47.5</v>
      </c>
      <c r="X1378" s="20">
        <f t="shared" si="323"/>
        <v>475</v>
      </c>
      <c r="Y1378" s="20">
        <f>_xlfn.IFS(AI1378="Den Bosch",VLOOKUP(L1378,'Status Report'!B:AO,39,0),AI1378="Yantian",VLOOKUP(L1378,'Status Report'!B:AO,40,0),AI1378="",IF(H1378="Asia Pacific",VLOOKUP(L1378,'Status Report'!B:AO,40,0),VLOOKUP(L1378,'Status Report'!B:AO,39,0)),AI1378="Direct shipment",IF(H1378="Asia Pacific",VLOOKUP(L1378,'Status Report'!B:AO,40,0),VLOOKUP(L1378,'Status Report'!B:AO,39,0)))</f>
        <v>0</v>
      </c>
      <c r="Z1378" s="20">
        <f t="shared" si="324"/>
        <v>0</v>
      </c>
      <c r="AA1378" s="20">
        <f t="shared" si="325"/>
        <v>475</v>
      </c>
      <c r="AB1378" s="21">
        <f>_xlfn.IFS(AI1378="Den Bosch",VLOOKUP(L1378,'Status Report'!B:AM,33,0),AI1378="Yantian",VLOOKUP(L1378,'Status Report'!B:AM,34,0),AI1378="",IF(H1378="Asia Pacific",VLOOKUP(L1378,'Status Report'!B:AM,34,0),VLOOKUP(L1378,'Status Report'!B:AM,33,0)),AI1378="Direct shipment",IF(H1378="Asia Pacific",VLOOKUP(L1378,'Status Report'!B:AM,34,0),VLOOKUP(L1378,'Status Report'!B:AM,33,0)))</f>
        <v>43.890000000000008</v>
      </c>
      <c r="AC1378" s="21">
        <f>VLOOKUP(L1378,'Status Report'!B:CE,82,0)</f>
        <v>0</v>
      </c>
      <c r="AD1378" s="21">
        <f t="shared" si="326"/>
        <v>43.890000000000008</v>
      </c>
      <c r="AE1378" s="63">
        <f>VLOOKUP(L1378,'Status Report'!B:W,20,0)</f>
        <v>62</v>
      </c>
      <c r="AF1378" s="63">
        <f>VLOOKUP(L1378,'Status Report'!B:W,21,0)</f>
        <v>20</v>
      </c>
      <c r="AG1378" s="63">
        <f>VLOOKUP(L1378,'Status Report'!B:W,22,0)</f>
        <v>9.5</v>
      </c>
      <c r="AH1378" s="22">
        <f t="shared" si="327"/>
        <v>0.1178</v>
      </c>
      <c r="AI1378" t="s">
        <v>990</v>
      </c>
      <c r="AK1378" s="63">
        <f>IFERROR(VLOOKUP(G1378,ASEAN!A:A,1,0),0)</f>
        <v>0</v>
      </c>
      <c r="AL1378" s="63">
        <f>IFERROR(VLOOKUP(D1378,'[3]customer specs'!$B$1:$D$65536,3,0),0)</f>
        <v>0</v>
      </c>
      <c r="AM1378" s="64">
        <f t="shared" si="328"/>
        <v>0</v>
      </c>
      <c r="AN1378" s="64">
        <f t="shared" si="329"/>
        <v>0</v>
      </c>
      <c r="AO1378" s="63"/>
      <c r="AP1378" s="63"/>
      <c r="AQ1378" s="63" t="str">
        <f t="shared" si="330"/>
        <v>no</v>
      </c>
      <c r="AR1378" s="20">
        <f t="shared" si="331"/>
        <v>438.90000000000009</v>
      </c>
      <c r="AS1378" s="63"/>
      <c r="AT1378" s="23">
        <f t="shared" si="336"/>
        <v>0.12</v>
      </c>
      <c r="AU1378" s="65">
        <f t="shared" si="332"/>
        <v>49.875000000000007</v>
      </c>
      <c r="AV1378" s="65"/>
      <c r="AW1378" s="65">
        <f t="shared" si="333"/>
        <v>498.75000000000006</v>
      </c>
      <c r="AX1378" s="65"/>
      <c r="AY1378" s="63">
        <f>VLOOKUP(L1378,'Status Report'!B:CF,81,0)</f>
        <v>0</v>
      </c>
      <c r="AZ1378" s="63" t="str">
        <f>VLOOKUP(L1378,'Status Report'!B:S,18,0)</f>
        <v>Ellina Smirnova</v>
      </c>
      <c r="BB1378" s="63">
        <f>VLOOKUP(L1378,'Status Report'!B:Z,25,0)</f>
        <v>10</v>
      </c>
      <c r="BC1378" s="63">
        <f t="shared" si="334"/>
        <v>100</v>
      </c>
      <c r="BF1378">
        <f>VLOOKUP(L1378,'Status Report'!B:CE,82,0)</f>
        <v>0</v>
      </c>
      <c r="BG1378">
        <f>VLOOKUP(L1378,'Status Report'!B:CF,83,0)</f>
        <v>0</v>
      </c>
      <c r="BH1378">
        <f>VLOOKUP(L1378,'Status Report'!B:CG,84,0)</f>
        <v>0</v>
      </c>
      <c r="BI1378" t="s">
        <v>926</v>
      </c>
      <c r="BJ1378" t="s">
        <v>795</v>
      </c>
      <c r="BM1378" s="67">
        <f t="shared" si="335"/>
        <v>73</v>
      </c>
    </row>
    <row r="1379" spans="1:65" x14ac:dyDescent="0.25">
      <c r="A1379" s="68" t="str">
        <f>VLOOKUP(L1379,'Status Report'!B:CB,79,0)</f>
        <v>Heineken UCL</v>
      </c>
      <c r="C1379">
        <v>20006112</v>
      </c>
      <c r="D1379">
        <v>3097108</v>
      </c>
      <c r="E1379" t="s">
        <v>928</v>
      </c>
      <c r="F1379" t="s">
        <v>929</v>
      </c>
      <c r="G1379" t="str">
        <f>VLOOKUP(D1379,'[2]sold to'!$A:$H,8,0)</f>
        <v>South Africa</v>
      </c>
      <c r="H1379" t="str">
        <f>VLOOKUP(D1379,'[2]sold to'!$A:$I,9,0)</f>
        <v>AMEE</v>
      </c>
      <c r="K1379">
        <v>190</v>
      </c>
      <c r="L1379">
        <v>88026493</v>
      </c>
      <c r="M1379" t="s">
        <v>804</v>
      </c>
      <c r="N1379">
        <v>10</v>
      </c>
      <c r="P1379" t="str">
        <f>VLOOKUP(L1379,'Status Report'!B:AA,26,0)</f>
        <v>China</v>
      </c>
      <c r="Q1379" t="str">
        <f>VLOOKUP(L1379,'Status Report'!B:AB,27,0)</f>
        <v>Bar support</v>
      </c>
      <c r="R1379">
        <f>VLOOKUP(L1379,'Status Report'!B:X,23,0)</f>
        <v>167</v>
      </c>
      <c r="S1379" t="str">
        <f>VLOOKUP(L1379,'Status Report'!B:T,19,0)</f>
        <v>Promocean The Netherlands BV</v>
      </c>
      <c r="T1379" s="62">
        <f>VLOOKUP(L1379,'Status Report'!B:E,4,0)</f>
        <v>3</v>
      </c>
      <c r="U1379" s="19">
        <f>_xlfn.IFS(AI1379="Den Bosch",VLOOKUP(L1379,'Status Report'!B:AM,35,0),AI1379="Yantian",VLOOKUP(L1379,'Status Report'!B:AM,36,0),AI1379="",IF(H1379="Asia Pacific",VLOOKUP(L1379,'Status Report'!B:AM,36,0),VLOOKUP(L1379,'Status Report'!B:AM,35,0)),AI1379="Direct shipment",IF(H1379="Asia Pacific",VLOOKUP(L1379,'Status Report'!B:AM,36,0),VLOOKUP(L1379,'Status Report'!B:AM,35,0)))</f>
        <v>73.199999999999989</v>
      </c>
      <c r="V1379" s="20">
        <f t="shared" si="322"/>
        <v>731.99999999999989</v>
      </c>
      <c r="W1379" s="19">
        <f>_xlfn.IFS(AI1379="Den Bosch",VLOOKUP(L1379,'Status Report'!B:AM,37,0),AI1379="Yantian",VLOOKUP(L1379,'Status Report'!B:AM,38,0),AI1379="",IF(H1379="Asia Pacific",VLOOKUP(L1379,'Status Report'!B:AM,38,0),VLOOKUP(L1379,'Status Report'!B:AM,37,0)),AI1379="Direct shipment",IF(H1379="Asia Pacific",VLOOKUP(L1379,'Status Report'!B:AM,38,0),VLOOKUP(L1379,'Status Report'!B:AM,37,0)))</f>
        <v>73.199999999999989</v>
      </c>
      <c r="X1379" s="20">
        <f t="shared" si="323"/>
        <v>731.99999999999989</v>
      </c>
      <c r="Y1379" s="20">
        <f>_xlfn.IFS(AI1379="Den Bosch",VLOOKUP(L1379,'Status Report'!B:AO,39,0),AI1379="Yantian",VLOOKUP(L1379,'Status Report'!B:AO,40,0),AI1379="",IF(H1379="Asia Pacific",VLOOKUP(L1379,'Status Report'!B:AO,40,0),VLOOKUP(L1379,'Status Report'!B:AO,39,0)),AI1379="Direct shipment",IF(H1379="Asia Pacific",VLOOKUP(L1379,'Status Report'!B:AO,40,0),VLOOKUP(L1379,'Status Report'!B:AO,39,0)))</f>
        <v>0</v>
      </c>
      <c r="Z1379" s="20">
        <f t="shared" si="324"/>
        <v>0</v>
      </c>
      <c r="AA1379" s="20">
        <f t="shared" si="325"/>
        <v>731.99999999999989</v>
      </c>
      <c r="AB1379" s="21">
        <f>_xlfn.IFS(AI1379="Den Bosch",VLOOKUP(L1379,'Status Report'!B:AM,33,0),AI1379="Yantian",VLOOKUP(L1379,'Status Report'!B:AM,34,0),AI1379="",IF(H1379="Asia Pacific",VLOOKUP(L1379,'Status Report'!B:AM,34,0),VLOOKUP(L1379,'Status Report'!B:AM,33,0)),AI1379="Direct shipment",IF(H1379="Asia Pacific",VLOOKUP(L1379,'Status Report'!B:AM,34,0),VLOOKUP(L1379,'Status Report'!B:AM,33,0)))</f>
        <v>63.327000000000005</v>
      </c>
      <c r="AC1379" s="21">
        <f>VLOOKUP(L1379,'Status Report'!B:CE,82,0)</f>
        <v>0</v>
      </c>
      <c r="AD1379" s="21">
        <f t="shared" si="326"/>
        <v>63.327000000000005</v>
      </c>
      <c r="AE1379" s="63">
        <f>VLOOKUP(L1379,'Status Report'!B:W,20,0)</f>
        <v>49</v>
      </c>
      <c r="AF1379" s="63">
        <f>VLOOKUP(L1379,'Status Report'!B:W,21,0)</f>
        <v>26</v>
      </c>
      <c r="AG1379" s="63">
        <f>VLOOKUP(L1379,'Status Report'!B:W,22,0)</f>
        <v>50</v>
      </c>
      <c r="AH1379" s="22">
        <f t="shared" si="327"/>
        <v>0.63700000000000001</v>
      </c>
      <c r="AI1379" t="s">
        <v>990</v>
      </c>
      <c r="AK1379" s="63">
        <f>IFERROR(VLOOKUP(G1379,ASEAN!A:A,1,0),0)</f>
        <v>0</v>
      </c>
      <c r="AL1379" s="63">
        <f>IFERROR(VLOOKUP(D1379,'[3]customer specs'!$B$1:$D$65536,3,0),0)</f>
        <v>0</v>
      </c>
      <c r="AM1379" s="64">
        <f t="shared" si="328"/>
        <v>0</v>
      </c>
      <c r="AN1379" s="64">
        <f t="shared" si="329"/>
        <v>0</v>
      </c>
      <c r="AO1379" s="63"/>
      <c r="AP1379" s="63"/>
      <c r="AQ1379" s="63" t="str">
        <f t="shared" si="330"/>
        <v>no</v>
      </c>
      <c r="AR1379" s="20">
        <f t="shared" si="331"/>
        <v>633.2700000000001</v>
      </c>
      <c r="AS1379" s="63"/>
      <c r="AT1379" s="23">
        <f t="shared" si="336"/>
        <v>0.12</v>
      </c>
      <c r="AU1379" s="65">
        <f t="shared" si="332"/>
        <v>71.962500000000006</v>
      </c>
      <c r="AV1379" s="65"/>
      <c r="AW1379" s="65">
        <f t="shared" si="333"/>
        <v>719.625</v>
      </c>
      <c r="AX1379" s="65"/>
      <c r="AY1379" s="63">
        <f>VLOOKUP(L1379,'Status Report'!B:CF,81,0)</f>
        <v>0</v>
      </c>
      <c r="AZ1379" s="63" t="str">
        <f>VLOOKUP(L1379,'Status Report'!B:S,18,0)</f>
        <v>Ellina Smirnova</v>
      </c>
      <c r="BB1379" s="63">
        <f>VLOOKUP(L1379,'Status Report'!B:Z,25,0)</f>
        <v>12</v>
      </c>
      <c r="BC1379" s="63">
        <f t="shared" si="334"/>
        <v>120</v>
      </c>
      <c r="BF1379">
        <f>VLOOKUP(L1379,'Status Report'!B:CE,82,0)</f>
        <v>0</v>
      </c>
      <c r="BG1379">
        <f>VLOOKUP(L1379,'Status Report'!B:CF,83,0)</f>
        <v>0</v>
      </c>
      <c r="BH1379">
        <f>VLOOKUP(L1379,'Status Report'!B:CG,84,0)</f>
        <v>0</v>
      </c>
      <c r="BI1379" t="s">
        <v>926</v>
      </c>
      <c r="BJ1379" t="s">
        <v>795</v>
      </c>
      <c r="BM1379" s="67">
        <f t="shared" si="335"/>
        <v>356</v>
      </c>
    </row>
    <row r="1380" spans="1:65" x14ac:dyDescent="0.25">
      <c r="A1380" s="68" t="str">
        <f>VLOOKUP(L1380,'Status Report'!B:CB,79,0)</f>
        <v>Heineken UCL</v>
      </c>
      <c r="C1380">
        <v>20006112</v>
      </c>
      <c r="D1380">
        <v>3097108</v>
      </c>
      <c r="E1380" t="s">
        <v>928</v>
      </c>
      <c r="F1380" t="s">
        <v>929</v>
      </c>
      <c r="G1380" t="str">
        <f>VLOOKUP(D1380,'[2]sold to'!$A:$H,8,0)</f>
        <v>South Africa</v>
      </c>
      <c r="H1380" t="str">
        <f>VLOOKUP(D1380,'[2]sold to'!$A:$I,9,0)</f>
        <v>AMEE</v>
      </c>
      <c r="K1380">
        <v>200</v>
      </c>
      <c r="L1380">
        <v>88026485</v>
      </c>
      <c r="M1380" t="s">
        <v>312</v>
      </c>
      <c r="N1380">
        <v>10</v>
      </c>
      <c r="P1380" t="str">
        <f>VLOOKUP(L1380,'Status Report'!B:AA,26,0)</f>
        <v>China</v>
      </c>
      <c r="Q1380" t="str">
        <f>VLOOKUP(L1380,'Status Report'!B:AB,27,0)</f>
        <v>Bar support</v>
      </c>
      <c r="R1380">
        <f>VLOOKUP(L1380,'Status Report'!B:X,23,0)</f>
        <v>125</v>
      </c>
      <c r="S1380" t="str">
        <f>VLOOKUP(L1380,'Status Report'!B:T,19,0)</f>
        <v>Promocean The Netherlands BV</v>
      </c>
      <c r="T1380" s="62">
        <f>VLOOKUP(L1380,'Status Report'!B:E,4,0)</f>
        <v>3</v>
      </c>
      <c r="U1380" s="19">
        <f>_xlfn.IFS(AI1380="Den Bosch",VLOOKUP(L1380,'Status Report'!B:AM,35,0),AI1380="Yantian",VLOOKUP(L1380,'Status Report'!B:AM,36,0),AI1380="",IF(H1380="Asia Pacific",VLOOKUP(L1380,'Status Report'!B:AM,36,0),VLOOKUP(L1380,'Status Report'!B:AM,35,0)),AI1380="Direct shipment",IF(H1380="Asia Pacific",VLOOKUP(L1380,'Status Report'!B:AM,36,0),VLOOKUP(L1380,'Status Report'!B:AM,35,0)))</f>
        <v>30.2</v>
      </c>
      <c r="V1380" s="20">
        <f t="shared" si="322"/>
        <v>302</v>
      </c>
      <c r="W1380" s="19">
        <f>_xlfn.IFS(AI1380="Den Bosch",VLOOKUP(L1380,'Status Report'!B:AM,37,0),AI1380="Yantian",VLOOKUP(L1380,'Status Report'!B:AM,38,0),AI1380="",IF(H1380="Asia Pacific",VLOOKUP(L1380,'Status Report'!B:AM,38,0),VLOOKUP(L1380,'Status Report'!B:AM,37,0)),AI1380="Direct shipment",IF(H1380="Asia Pacific",VLOOKUP(L1380,'Status Report'!B:AM,38,0),VLOOKUP(L1380,'Status Report'!B:AM,37,0)))</f>
        <v>26.400000000000002</v>
      </c>
      <c r="X1380" s="20">
        <f t="shared" si="323"/>
        <v>264</v>
      </c>
      <c r="Y1380" s="20">
        <f>_xlfn.IFS(AI1380="Den Bosch",VLOOKUP(L1380,'Status Report'!B:AO,39,0),AI1380="Yantian",VLOOKUP(L1380,'Status Report'!B:AO,40,0),AI1380="",IF(H1380="Asia Pacific",VLOOKUP(L1380,'Status Report'!B:AO,40,0),VLOOKUP(L1380,'Status Report'!B:AO,39,0)),AI1380="Direct shipment",IF(H1380="Asia Pacific",VLOOKUP(L1380,'Status Report'!B:AO,40,0),VLOOKUP(L1380,'Status Report'!B:AO,39,0)))</f>
        <v>0</v>
      </c>
      <c r="Z1380" s="20">
        <f t="shared" si="324"/>
        <v>0</v>
      </c>
      <c r="AA1380" s="20">
        <f t="shared" si="325"/>
        <v>264</v>
      </c>
      <c r="AB1380" s="21">
        <f>_xlfn.IFS(AI1380="Den Bosch",VLOOKUP(L1380,'Status Report'!B:AM,33,0),AI1380="Yantian",VLOOKUP(L1380,'Status Report'!B:AM,34,0),AI1380="",IF(H1380="Asia Pacific",VLOOKUP(L1380,'Status Report'!B:AM,34,0),VLOOKUP(L1380,'Status Report'!B:AM,33,0)),AI1380="Direct shipment",IF(H1380="Asia Pacific",VLOOKUP(L1380,'Status Report'!B:AM,34,0),VLOOKUP(L1380,'Status Report'!B:AM,33,0)))</f>
        <v>23.176800000000004</v>
      </c>
      <c r="AC1380" s="21">
        <f>VLOOKUP(L1380,'Status Report'!B:CE,82,0)</f>
        <v>0</v>
      </c>
      <c r="AD1380" s="21">
        <f t="shared" si="326"/>
        <v>23.176800000000004</v>
      </c>
      <c r="AE1380" s="63">
        <f>VLOOKUP(L1380,'Status Report'!B:W,20,0)</f>
        <v>14</v>
      </c>
      <c r="AF1380" s="63">
        <f>VLOOKUP(L1380,'Status Report'!B:W,21,0)</f>
        <v>5</v>
      </c>
      <c r="AG1380" s="63">
        <f>VLOOKUP(L1380,'Status Report'!B:W,22,0)</f>
        <v>5</v>
      </c>
      <c r="AH1380" s="22">
        <f t="shared" si="327"/>
        <v>3.5000000000000001E-3</v>
      </c>
      <c r="AI1380" t="s">
        <v>990</v>
      </c>
      <c r="AK1380" s="63">
        <f>IFERROR(VLOOKUP(G1380,ASEAN!A:A,1,0),0)</f>
        <v>0</v>
      </c>
      <c r="AL1380" s="63">
        <f>IFERROR(VLOOKUP(D1380,'[3]customer specs'!$B$1:$D$65536,3,0),0)</f>
        <v>0</v>
      </c>
      <c r="AM1380" s="64">
        <f t="shared" si="328"/>
        <v>38</v>
      </c>
      <c r="AN1380" s="64">
        <f t="shared" si="329"/>
        <v>0</v>
      </c>
      <c r="AO1380" s="63"/>
      <c r="AP1380" s="63"/>
      <c r="AQ1380" s="63" t="str">
        <f t="shared" si="330"/>
        <v>no</v>
      </c>
      <c r="AR1380" s="20">
        <f t="shared" si="331"/>
        <v>231.76800000000003</v>
      </c>
      <c r="AS1380" s="63"/>
      <c r="AT1380" s="23">
        <f t="shared" si="336"/>
        <v>0.12</v>
      </c>
      <c r="AU1380" s="65">
        <f t="shared" si="332"/>
        <v>26.33727272727273</v>
      </c>
      <c r="AV1380" s="65"/>
      <c r="AW1380" s="65">
        <f t="shared" si="333"/>
        <v>263.37272727272727</v>
      </c>
      <c r="AX1380" s="65"/>
      <c r="AY1380" s="63">
        <f>VLOOKUP(L1380,'Status Report'!B:CF,81,0)</f>
        <v>0</v>
      </c>
      <c r="AZ1380" s="63" t="str">
        <f>VLOOKUP(L1380,'Status Report'!B:S,18,0)</f>
        <v>Ellina Smirnova</v>
      </c>
      <c r="BB1380" s="63">
        <f>VLOOKUP(L1380,'Status Report'!B:Z,25,0)</f>
        <v>20</v>
      </c>
      <c r="BC1380" s="63">
        <f t="shared" si="334"/>
        <v>200</v>
      </c>
      <c r="BF1380">
        <f>VLOOKUP(L1380,'Status Report'!B:CE,82,0)</f>
        <v>0</v>
      </c>
      <c r="BG1380">
        <f>VLOOKUP(L1380,'Status Report'!B:CF,83,0)</f>
        <v>0</v>
      </c>
      <c r="BH1380">
        <f>VLOOKUP(L1380,'Status Report'!B:CG,84,0)</f>
        <v>0</v>
      </c>
      <c r="BI1380" t="s">
        <v>926</v>
      </c>
      <c r="BJ1380" t="s">
        <v>795</v>
      </c>
      <c r="BM1380" s="67">
        <f t="shared" si="335"/>
        <v>2875</v>
      </c>
    </row>
    <row r="1381" spans="1:65" x14ac:dyDescent="0.25">
      <c r="A1381" s="68" t="str">
        <f>VLOOKUP(L1381,'Status Report'!B:CB,79,0)</f>
        <v>Heineken UCL</v>
      </c>
      <c r="C1381">
        <v>20006112</v>
      </c>
      <c r="D1381">
        <v>3097108</v>
      </c>
      <c r="E1381" t="s">
        <v>928</v>
      </c>
      <c r="F1381" t="s">
        <v>929</v>
      </c>
      <c r="G1381" t="str">
        <f>VLOOKUP(D1381,'[2]sold to'!$A:$H,8,0)</f>
        <v>South Africa</v>
      </c>
      <c r="H1381" t="str">
        <f>VLOOKUP(D1381,'[2]sold to'!$A:$I,9,0)</f>
        <v>AMEE</v>
      </c>
      <c r="K1381">
        <v>210</v>
      </c>
      <c r="L1381">
        <v>88026564</v>
      </c>
      <c r="M1381" t="s">
        <v>377</v>
      </c>
      <c r="N1381">
        <v>5</v>
      </c>
      <c r="P1381" t="str">
        <f>VLOOKUP(L1381,'Status Report'!B:AA,26,0)</f>
        <v>Germany</v>
      </c>
      <c r="Q1381" t="str">
        <f>VLOOKUP(L1381,'Status Report'!B:AB,27,0)</f>
        <v>Coasters (&amp; dripmat)</v>
      </c>
      <c r="R1381">
        <f>VLOOKUP(L1381,'Status Report'!B:X,23,0)</f>
        <v>50</v>
      </c>
      <c r="S1381" t="str">
        <f>VLOOKUP(L1381,'Status Report'!B:T,19,0)</f>
        <v>CC Coaster GmbH &amp; Co. KG</v>
      </c>
      <c r="T1381" s="62">
        <f>VLOOKUP(L1381,'Status Report'!B:E,4,0)</f>
        <v>3</v>
      </c>
      <c r="U1381" s="19">
        <f>_xlfn.IFS(AI1381="Den Bosch",VLOOKUP(L1381,'Status Report'!B:AM,35,0),AI1381="Yantian",VLOOKUP(L1381,'Status Report'!B:AM,36,0),AI1381="",IF(H1381="Asia Pacific",VLOOKUP(L1381,'Status Report'!B:AM,36,0),VLOOKUP(L1381,'Status Report'!B:AM,35,0)),AI1381="Direct shipment",IF(H1381="Asia Pacific",VLOOKUP(L1381,'Status Report'!B:AM,36,0),VLOOKUP(L1381,'Status Report'!B:AM,35,0)))</f>
        <v>39.159090909090907</v>
      </c>
      <c r="V1381" s="20">
        <f t="shared" si="322"/>
        <v>195.79545454545453</v>
      </c>
      <c r="W1381" s="19">
        <f>_xlfn.IFS(AI1381="Den Bosch",VLOOKUP(L1381,'Status Report'!B:AM,37,0),AI1381="Yantian",VLOOKUP(L1381,'Status Report'!B:AM,38,0),AI1381="",IF(H1381="Asia Pacific",VLOOKUP(L1381,'Status Report'!B:AM,38,0),VLOOKUP(L1381,'Status Report'!B:AM,37,0)),AI1381="Direct shipment",IF(H1381="Asia Pacific",VLOOKUP(L1381,'Status Report'!B:AM,38,0),VLOOKUP(L1381,'Status Report'!B:AM,37,0)))</f>
        <v>18.704545454545457</v>
      </c>
      <c r="X1381" s="20">
        <f t="shared" si="323"/>
        <v>93.52272727272728</v>
      </c>
      <c r="Y1381" s="20">
        <f>_xlfn.IFS(AI1381="Den Bosch",VLOOKUP(L1381,'Status Report'!B:AO,39,0),AI1381="Yantian",VLOOKUP(L1381,'Status Report'!B:AO,40,0),AI1381="",IF(H1381="Asia Pacific",VLOOKUP(L1381,'Status Report'!B:AO,40,0),VLOOKUP(L1381,'Status Report'!B:AO,39,0)),AI1381="Direct shipment",IF(H1381="Asia Pacific",VLOOKUP(L1381,'Status Report'!B:AO,40,0),VLOOKUP(L1381,'Status Report'!B:AO,39,0)))</f>
        <v>0</v>
      </c>
      <c r="Z1381" s="20">
        <f t="shared" si="324"/>
        <v>0</v>
      </c>
      <c r="AA1381" s="20">
        <f t="shared" si="325"/>
        <v>93.52272727272728</v>
      </c>
      <c r="AB1381" s="21">
        <f>_xlfn.IFS(AI1381="Den Bosch",VLOOKUP(L1381,'Status Report'!B:AM,33,0),AI1381="Yantian",VLOOKUP(L1381,'Status Report'!B:AM,34,0),AI1381="",IF(H1381="Asia Pacific",VLOOKUP(L1381,'Status Report'!B:AM,34,0),VLOOKUP(L1381,'Status Report'!B:AM,33,0)),AI1381="Direct shipment",IF(H1381="Asia Pacific",VLOOKUP(L1381,'Status Report'!B:AM,34,0),VLOOKUP(L1381,'Status Report'!B:AM,33,0)))</f>
        <v>16.46</v>
      </c>
      <c r="AC1381" s="21">
        <f>VLOOKUP(L1381,'Status Report'!B:CE,82,0)</f>
        <v>0</v>
      </c>
      <c r="AD1381" s="21">
        <f t="shared" si="326"/>
        <v>16.46</v>
      </c>
      <c r="AE1381" s="63">
        <f>VLOOKUP(L1381,'Status Report'!B:W,20,0)</f>
        <v>21.4</v>
      </c>
      <c r="AF1381" s="63">
        <f>VLOOKUP(L1381,'Status Report'!B:W,21,0)</f>
        <v>43</v>
      </c>
      <c r="AG1381" s="63">
        <f>VLOOKUP(L1381,'Status Report'!B:W,22,0)</f>
        <v>14</v>
      </c>
      <c r="AH1381" s="22">
        <f t="shared" si="327"/>
        <v>6.4413999999999999E-2</v>
      </c>
      <c r="AI1381" t="s">
        <v>990</v>
      </c>
      <c r="AK1381" s="63">
        <f>IFERROR(VLOOKUP(G1381,ASEAN!A:A,1,0),0)</f>
        <v>0</v>
      </c>
      <c r="AL1381" s="63">
        <f>IFERROR(VLOOKUP(D1381,'[3]customer specs'!$B$1:$D$65536,3,0),0)</f>
        <v>0</v>
      </c>
      <c r="AM1381" s="64">
        <f t="shared" si="328"/>
        <v>102.27272727272725</v>
      </c>
      <c r="AN1381" s="64">
        <f t="shared" si="329"/>
        <v>0</v>
      </c>
      <c r="AO1381" s="63"/>
      <c r="AP1381" s="63"/>
      <c r="AQ1381" s="63" t="str">
        <f t="shared" si="330"/>
        <v>no</v>
      </c>
      <c r="AR1381" s="20">
        <f t="shared" si="331"/>
        <v>82.300000000000011</v>
      </c>
      <c r="AS1381" s="63"/>
      <c r="AT1381" s="23">
        <f t="shared" si="336"/>
        <v>0.12</v>
      </c>
      <c r="AU1381" s="65">
        <f t="shared" si="332"/>
        <v>18.704545454545457</v>
      </c>
      <c r="AV1381" s="65"/>
      <c r="AW1381" s="65">
        <f t="shared" si="333"/>
        <v>93.52272727272728</v>
      </c>
      <c r="AX1381" s="65"/>
      <c r="AY1381" s="63">
        <f>VLOOKUP(L1381,'Status Report'!B:CF,81,0)</f>
        <v>0</v>
      </c>
      <c r="AZ1381" s="63" t="str">
        <f>VLOOKUP(L1381,'Status Report'!B:S,18,0)</f>
        <v>Ellina Smirnova</v>
      </c>
      <c r="BB1381" s="63">
        <f>VLOOKUP(L1381,'Status Report'!B:Z,25,0)</f>
        <v>1000</v>
      </c>
      <c r="BC1381" s="63">
        <f t="shared" si="334"/>
        <v>5000</v>
      </c>
      <c r="BF1381">
        <f>VLOOKUP(L1381,'Status Report'!B:CE,82,0)</f>
        <v>0</v>
      </c>
      <c r="BG1381">
        <f>VLOOKUP(L1381,'Status Report'!B:CF,83,0)</f>
        <v>0</v>
      </c>
      <c r="BH1381">
        <f>VLOOKUP(L1381,'Status Report'!B:CG,84,0)</f>
        <v>0</v>
      </c>
      <c r="BI1381" t="s">
        <v>926</v>
      </c>
      <c r="BJ1381" t="s">
        <v>795</v>
      </c>
      <c r="BM1381" s="67">
        <f t="shared" si="335"/>
        <v>414</v>
      </c>
    </row>
    <row r="1382" spans="1:65" x14ac:dyDescent="0.25">
      <c r="A1382" s="68" t="str">
        <f>VLOOKUP(L1382,'Status Report'!B:CB,79,0)</f>
        <v>Heineken UCL</v>
      </c>
      <c r="C1382">
        <v>20006112</v>
      </c>
      <c r="D1382">
        <v>3097108</v>
      </c>
      <c r="E1382" t="s">
        <v>928</v>
      </c>
      <c r="F1382" t="s">
        <v>929</v>
      </c>
      <c r="G1382" t="str">
        <f>VLOOKUP(D1382,'[2]sold to'!$A:$H,8,0)</f>
        <v>South Africa</v>
      </c>
      <c r="H1382" t="str">
        <f>VLOOKUP(D1382,'[2]sold to'!$A:$I,9,0)</f>
        <v>AMEE</v>
      </c>
      <c r="K1382">
        <v>220</v>
      </c>
      <c r="L1382">
        <v>88026506</v>
      </c>
      <c r="M1382" t="s">
        <v>330</v>
      </c>
      <c r="N1382">
        <v>10</v>
      </c>
      <c r="P1382" t="str">
        <f>VLOOKUP(L1382,'Status Report'!B:AA,26,0)</f>
        <v>China</v>
      </c>
      <c r="Q1382" t="str">
        <f>VLOOKUP(L1382,'Status Report'!B:AB,27,0)</f>
        <v>Premiums</v>
      </c>
      <c r="R1382">
        <f>VLOOKUP(L1382,'Status Report'!B:X,23,0)</f>
        <v>200</v>
      </c>
      <c r="S1382" t="str">
        <f>VLOOKUP(L1382,'Status Report'!B:T,19,0)</f>
        <v>Promocean The Netherlands BV</v>
      </c>
      <c r="T1382" s="62">
        <f>VLOOKUP(L1382,'Status Report'!B:E,4,0)</f>
        <v>3</v>
      </c>
      <c r="U1382" s="19">
        <f>_xlfn.IFS(AI1382="Den Bosch",VLOOKUP(L1382,'Status Report'!B:AM,35,0),AI1382="Yantian",VLOOKUP(L1382,'Status Report'!B:AM,36,0),AI1382="",IF(H1382="Asia Pacific",VLOOKUP(L1382,'Status Report'!B:AM,36,0),VLOOKUP(L1382,'Status Report'!B:AM,35,0)),AI1382="Direct shipment",IF(H1382="Asia Pacific",VLOOKUP(L1382,'Status Report'!B:AM,36,0),VLOOKUP(L1382,'Status Report'!B:AM,35,0)))</f>
        <v>75.55</v>
      </c>
      <c r="V1382" s="20">
        <f t="shared" si="322"/>
        <v>755.5</v>
      </c>
      <c r="W1382" s="19">
        <f>_xlfn.IFS(AI1382="Den Bosch",VLOOKUP(L1382,'Status Report'!B:AM,37,0),AI1382="Yantian",VLOOKUP(L1382,'Status Report'!B:AM,38,0),AI1382="",IF(H1382="Asia Pacific",VLOOKUP(L1382,'Status Report'!B:AM,38,0),VLOOKUP(L1382,'Status Report'!B:AM,37,0)),AI1382="Direct shipment",IF(H1382="Asia Pacific",VLOOKUP(L1382,'Status Report'!B:AM,38,0),VLOOKUP(L1382,'Status Report'!B:AM,37,0)))</f>
        <v>74.75</v>
      </c>
      <c r="X1382" s="20">
        <f t="shared" si="323"/>
        <v>747.5</v>
      </c>
      <c r="Y1382" s="20">
        <f>_xlfn.IFS(AI1382="Den Bosch",VLOOKUP(L1382,'Status Report'!B:AO,39,0),AI1382="Yantian",VLOOKUP(L1382,'Status Report'!B:AO,40,0),AI1382="",IF(H1382="Asia Pacific",VLOOKUP(L1382,'Status Report'!B:AO,40,0),VLOOKUP(L1382,'Status Report'!B:AO,39,0)),AI1382="Direct shipment",IF(H1382="Asia Pacific",VLOOKUP(L1382,'Status Report'!B:AO,40,0),VLOOKUP(L1382,'Status Report'!B:AO,39,0)))</f>
        <v>0</v>
      </c>
      <c r="Z1382" s="20">
        <f t="shared" si="324"/>
        <v>0</v>
      </c>
      <c r="AA1382" s="20">
        <f t="shared" si="325"/>
        <v>747.5</v>
      </c>
      <c r="AB1382" s="21">
        <f>_xlfn.IFS(AI1382="Den Bosch",VLOOKUP(L1382,'Status Report'!B:AM,33,0),AI1382="Yantian",VLOOKUP(L1382,'Status Report'!B:AM,34,0),AI1382="",IF(H1382="Asia Pacific",VLOOKUP(L1382,'Status Report'!B:AM,34,0),VLOOKUP(L1382,'Status Report'!B:AM,33,0)),AI1382="Direct shipment",IF(H1382="Asia Pacific",VLOOKUP(L1382,'Status Report'!B:AM,34,0),VLOOKUP(L1382,'Status Report'!B:AM,33,0)))</f>
        <v>65.215800000000002</v>
      </c>
      <c r="AC1382" s="21">
        <f>VLOOKUP(L1382,'Status Report'!B:CE,82,0)</f>
        <v>0</v>
      </c>
      <c r="AD1382" s="21">
        <f t="shared" si="326"/>
        <v>65.215800000000002</v>
      </c>
      <c r="AE1382" s="63">
        <f>VLOOKUP(L1382,'Status Report'!B:W,20,0)</f>
        <v>52</v>
      </c>
      <c r="AF1382" s="63">
        <f>VLOOKUP(L1382,'Status Report'!B:W,21,0)</f>
        <v>33</v>
      </c>
      <c r="AG1382" s="63">
        <f>VLOOKUP(L1382,'Status Report'!B:W,22,0)</f>
        <v>12</v>
      </c>
      <c r="AH1382" s="22">
        <f t="shared" si="327"/>
        <v>0.20591999999999999</v>
      </c>
      <c r="AI1382" t="s">
        <v>990</v>
      </c>
      <c r="AK1382" s="63">
        <f>IFERROR(VLOOKUP(G1382,ASEAN!A:A,1,0),0)</f>
        <v>0</v>
      </c>
      <c r="AL1382" s="63">
        <f>IFERROR(VLOOKUP(D1382,'[3]customer specs'!$B$1:$D$65536,3,0),0)</f>
        <v>0</v>
      </c>
      <c r="AM1382" s="64">
        <f t="shared" si="328"/>
        <v>8</v>
      </c>
      <c r="AN1382" s="64">
        <f t="shared" si="329"/>
        <v>0</v>
      </c>
      <c r="AO1382" s="63"/>
      <c r="AP1382" s="63"/>
      <c r="AQ1382" s="63" t="str">
        <f t="shared" si="330"/>
        <v>no</v>
      </c>
      <c r="AR1382" s="20">
        <f t="shared" si="331"/>
        <v>652.15800000000002</v>
      </c>
      <c r="AS1382" s="63"/>
      <c r="AT1382" s="23">
        <f t="shared" si="336"/>
        <v>0.12</v>
      </c>
      <c r="AU1382" s="65">
        <f t="shared" si="332"/>
        <v>74.108863636363637</v>
      </c>
      <c r="AV1382" s="65"/>
      <c r="AW1382" s="65">
        <f t="shared" si="333"/>
        <v>741.0886363636364</v>
      </c>
      <c r="AX1382" s="65"/>
      <c r="AY1382" s="63">
        <f>VLOOKUP(L1382,'Status Report'!B:CF,81,0)</f>
        <v>0</v>
      </c>
      <c r="AZ1382" s="63" t="str">
        <f>VLOOKUP(L1382,'Status Report'!B:S,18,0)</f>
        <v>Ellina Smirnova</v>
      </c>
      <c r="BB1382" s="63">
        <f>VLOOKUP(L1382,'Status Report'!B:Z,25,0)</f>
        <v>5</v>
      </c>
      <c r="BC1382" s="63">
        <f t="shared" si="334"/>
        <v>50</v>
      </c>
      <c r="BF1382">
        <f>VLOOKUP(L1382,'Status Report'!B:CE,82,0)</f>
        <v>0</v>
      </c>
      <c r="BG1382">
        <f>VLOOKUP(L1382,'Status Report'!B:CF,83,0)</f>
        <v>0</v>
      </c>
      <c r="BH1382">
        <f>VLOOKUP(L1382,'Status Report'!B:CG,84,0)</f>
        <v>0</v>
      </c>
      <c r="BI1382" t="s">
        <v>926</v>
      </c>
      <c r="BJ1382" t="s">
        <v>795</v>
      </c>
      <c r="BM1382" s="67">
        <f t="shared" si="335"/>
        <v>636</v>
      </c>
    </row>
    <row r="1383" spans="1:65" x14ac:dyDescent="0.25">
      <c r="A1383" s="68" t="str">
        <f>VLOOKUP(L1383,'Status Report'!B:CB,79,0)</f>
        <v>Heineken UCL</v>
      </c>
      <c r="C1383">
        <v>20006112</v>
      </c>
      <c r="D1383">
        <v>3097108</v>
      </c>
      <c r="E1383" t="s">
        <v>928</v>
      </c>
      <c r="F1383" t="s">
        <v>929</v>
      </c>
      <c r="G1383" t="str">
        <f>VLOOKUP(D1383,'[2]sold to'!$A:$H,8,0)</f>
        <v>South Africa</v>
      </c>
      <c r="H1383" t="str">
        <f>VLOOKUP(D1383,'[2]sold to'!$A:$I,9,0)</f>
        <v>AMEE</v>
      </c>
      <c r="K1383">
        <v>230</v>
      </c>
      <c r="L1383">
        <v>88026484</v>
      </c>
      <c r="M1383" t="s">
        <v>311</v>
      </c>
      <c r="N1383">
        <v>20</v>
      </c>
      <c r="P1383" t="str">
        <f>VLOOKUP(L1383,'Status Report'!B:AA,26,0)</f>
        <v>China</v>
      </c>
      <c r="Q1383" t="str">
        <f>VLOOKUP(L1383,'Status Report'!B:AB,27,0)</f>
        <v>Premiums</v>
      </c>
      <c r="R1383">
        <f>VLOOKUP(L1383,'Status Report'!B:X,23,0)</f>
        <v>200</v>
      </c>
      <c r="S1383" t="str">
        <f>VLOOKUP(L1383,'Status Report'!B:T,19,0)</f>
        <v>Promocean The Netherlands BV</v>
      </c>
      <c r="T1383" s="62">
        <f>VLOOKUP(L1383,'Status Report'!B:E,4,0)</f>
        <v>3</v>
      </c>
      <c r="U1383" s="19">
        <f>_xlfn.IFS(AI1383="Den Bosch",VLOOKUP(L1383,'Status Report'!B:AM,35,0),AI1383="Yantian",VLOOKUP(L1383,'Status Report'!B:AM,36,0),AI1383="",IF(H1383="Asia Pacific",VLOOKUP(L1383,'Status Report'!B:AM,36,0),VLOOKUP(L1383,'Status Report'!B:AM,35,0)),AI1383="Direct shipment",IF(H1383="Asia Pacific",VLOOKUP(L1383,'Status Report'!B:AM,36,0),VLOOKUP(L1383,'Status Report'!B:AM,35,0)))</f>
        <v>70.149999999999991</v>
      </c>
      <c r="V1383" s="20">
        <f t="shared" si="322"/>
        <v>1402.9999999999998</v>
      </c>
      <c r="W1383" s="19">
        <f>_xlfn.IFS(AI1383="Den Bosch",VLOOKUP(L1383,'Status Report'!B:AM,37,0),AI1383="Yantian",VLOOKUP(L1383,'Status Report'!B:AM,38,0),AI1383="",IF(H1383="Asia Pacific",VLOOKUP(L1383,'Status Report'!B:AM,38,0),VLOOKUP(L1383,'Status Report'!B:AM,37,0)),AI1383="Direct shipment",IF(H1383="Asia Pacific",VLOOKUP(L1383,'Status Report'!B:AM,38,0),VLOOKUP(L1383,'Status Report'!B:AM,37,0)))</f>
        <v>69.349999999999994</v>
      </c>
      <c r="X1383" s="20">
        <f t="shared" si="323"/>
        <v>1387</v>
      </c>
      <c r="Y1383" s="20">
        <f>_xlfn.IFS(AI1383="Den Bosch",VLOOKUP(L1383,'Status Report'!B:AO,39,0),AI1383="Yantian",VLOOKUP(L1383,'Status Report'!B:AO,40,0),AI1383="",IF(H1383="Asia Pacific",VLOOKUP(L1383,'Status Report'!B:AO,40,0),VLOOKUP(L1383,'Status Report'!B:AO,39,0)),AI1383="Direct shipment",IF(H1383="Asia Pacific",VLOOKUP(L1383,'Status Report'!B:AO,40,0),VLOOKUP(L1383,'Status Report'!B:AO,39,0)))</f>
        <v>0</v>
      </c>
      <c r="Z1383" s="20">
        <f t="shared" si="324"/>
        <v>0</v>
      </c>
      <c r="AA1383" s="20">
        <f t="shared" si="325"/>
        <v>1387</v>
      </c>
      <c r="AB1383" s="21">
        <f>_xlfn.IFS(AI1383="Den Bosch",VLOOKUP(L1383,'Status Report'!B:AM,33,0),AI1383="Yantian",VLOOKUP(L1383,'Status Report'!B:AM,34,0),AI1383="",IF(H1383="Asia Pacific",VLOOKUP(L1383,'Status Report'!B:AM,34,0),VLOOKUP(L1383,'Status Report'!B:AM,33,0)),AI1383="Direct shipment",IF(H1383="Asia Pacific",VLOOKUP(L1383,'Status Report'!B:AM,34,0),VLOOKUP(L1383,'Status Report'!B:AM,33,0)))</f>
        <v>60.500699999999995</v>
      </c>
      <c r="AC1383" s="21">
        <f>VLOOKUP(L1383,'Status Report'!B:CE,82,0)</f>
        <v>0</v>
      </c>
      <c r="AD1383" s="21">
        <f t="shared" si="326"/>
        <v>60.500699999999995</v>
      </c>
      <c r="AE1383" s="63">
        <f>VLOOKUP(L1383,'Status Report'!B:W,20,0)</f>
        <v>55</v>
      </c>
      <c r="AF1383" s="63">
        <f>VLOOKUP(L1383,'Status Report'!B:W,21,0)</f>
        <v>36</v>
      </c>
      <c r="AG1383" s="63">
        <f>VLOOKUP(L1383,'Status Report'!B:W,22,0)</f>
        <v>20</v>
      </c>
      <c r="AH1383" s="22">
        <f t="shared" si="327"/>
        <v>0.79200000000000004</v>
      </c>
      <c r="AI1383" t="s">
        <v>990</v>
      </c>
      <c r="AK1383" s="63">
        <f>IFERROR(VLOOKUP(G1383,ASEAN!A:A,1,0),0)</f>
        <v>0</v>
      </c>
      <c r="AL1383" s="63">
        <f>IFERROR(VLOOKUP(D1383,'[3]customer specs'!$B$1:$D$65536,3,0),0)</f>
        <v>0</v>
      </c>
      <c r="AM1383" s="64">
        <f t="shared" si="328"/>
        <v>15.999999999999773</v>
      </c>
      <c r="AN1383" s="64">
        <f t="shared" si="329"/>
        <v>0</v>
      </c>
      <c r="AO1383" s="63"/>
      <c r="AP1383" s="63"/>
      <c r="AQ1383" s="63" t="str">
        <f t="shared" si="330"/>
        <v>no</v>
      </c>
      <c r="AR1383" s="20">
        <f t="shared" si="331"/>
        <v>1210.0139999999999</v>
      </c>
      <c r="AS1383" s="63"/>
      <c r="AT1383" s="23">
        <f t="shared" si="336"/>
        <v>0.12</v>
      </c>
      <c r="AU1383" s="65">
        <f t="shared" si="332"/>
        <v>68.750795454545454</v>
      </c>
      <c r="AV1383" s="65"/>
      <c r="AW1383" s="65">
        <f t="shared" si="333"/>
        <v>1375.0159090909092</v>
      </c>
      <c r="AX1383" s="65"/>
      <c r="AY1383" s="63">
        <f>VLOOKUP(L1383,'Status Report'!B:CF,81,0)</f>
        <v>0</v>
      </c>
      <c r="AZ1383" s="63" t="str">
        <f>VLOOKUP(L1383,'Status Report'!B:S,18,0)</f>
        <v>Ellina Smirnova</v>
      </c>
      <c r="BB1383" s="63">
        <f>VLOOKUP(L1383,'Status Report'!B:Z,25,0)</f>
        <v>5</v>
      </c>
      <c r="BC1383" s="63">
        <f t="shared" si="334"/>
        <v>100</v>
      </c>
      <c r="BF1383">
        <f>VLOOKUP(L1383,'Status Report'!B:CE,82,0)</f>
        <v>0</v>
      </c>
      <c r="BG1383">
        <f>VLOOKUP(L1383,'Status Report'!B:CF,83,0)</f>
        <v>0</v>
      </c>
      <c r="BH1383">
        <f>VLOOKUP(L1383,'Status Report'!B:CG,84,0)</f>
        <v>0</v>
      </c>
      <c r="BI1383" t="s">
        <v>926</v>
      </c>
      <c r="BJ1383" t="s">
        <v>795</v>
      </c>
      <c r="BM1383" s="67">
        <f t="shared" si="335"/>
        <v>642</v>
      </c>
    </row>
    <row r="1384" spans="1:65" x14ac:dyDescent="0.25">
      <c r="A1384" s="68" t="str">
        <f>VLOOKUP(L1384,'Status Report'!B:CB,79,0)</f>
        <v>Heineken UCL</v>
      </c>
      <c r="C1384">
        <v>20006112</v>
      </c>
      <c r="D1384">
        <v>3097108</v>
      </c>
      <c r="E1384" t="s">
        <v>928</v>
      </c>
      <c r="F1384" t="s">
        <v>929</v>
      </c>
      <c r="G1384" t="str">
        <f>VLOOKUP(D1384,'[2]sold to'!$A:$H,8,0)</f>
        <v>South Africa</v>
      </c>
      <c r="H1384" t="str">
        <f>VLOOKUP(D1384,'[2]sold to'!$A:$I,9,0)</f>
        <v>AMEE</v>
      </c>
      <c r="K1384">
        <v>240</v>
      </c>
      <c r="L1384">
        <v>88026576</v>
      </c>
      <c r="M1384" t="s">
        <v>815</v>
      </c>
      <c r="N1384">
        <v>20</v>
      </c>
      <c r="P1384" t="str">
        <f>VLOOKUP(L1384,'Status Report'!B:AA,26,0)</f>
        <v>China</v>
      </c>
      <c r="Q1384" t="str">
        <f>VLOOKUP(L1384,'Status Report'!B:AB,27,0)</f>
        <v>Textiles-Clothing</v>
      </c>
      <c r="R1384">
        <f>VLOOKUP(L1384,'Status Report'!B:X,23,0)</f>
        <v>167</v>
      </c>
      <c r="S1384" t="str">
        <f>VLOOKUP(L1384,'Status Report'!B:T,19,0)</f>
        <v>Promocean The Netherlands BV</v>
      </c>
      <c r="T1384" s="62">
        <f>VLOOKUP(L1384,'Status Report'!B:E,4,0)</f>
        <v>3</v>
      </c>
      <c r="U1384" s="19">
        <f>_xlfn.IFS(AI1384="Den Bosch",VLOOKUP(L1384,'Status Report'!B:AM,35,0),AI1384="Yantian",VLOOKUP(L1384,'Status Report'!B:AM,36,0),AI1384="",IF(H1384="Asia Pacific",VLOOKUP(L1384,'Status Report'!B:AM,36,0),VLOOKUP(L1384,'Status Report'!B:AM,35,0)),AI1384="Direct shipment",IF(H1384="Asia Pacific",VLOOKUP(L1384,'Status Report'!B:AM,36,0),VLOOKUP(L1384,'Status Report'!B:AM,35,0)))</f>
        <v>36.24</v>
      </c>
      <c r="V1384" s="20">
        <f t="shared" si="322"/>
        <v>724.80000000000007</v>
      </c>
      <c r="W1384" s="19">
        <f>_xlfn.IFS(AI1384="Den Bosch",VLOOKUP(L1384,'Status Report'!B:AM,37,0),AI1384="Yantian",VLOOKUP(L1384,'Status Report'!B:AM,38,0),AI1384="",IF(H1384="Asia Pacific",VLOOKUP(L1384,'Status Report'!B:AM,38,0),VLOOKUP(L1384,'Status Report'!B:AM,37,0)),AI1384="Direct shipment",IF(H1384="Asia Pacific",VLOOKUP(L1384,'Status Report'!B:AM,38,0),VLOOKUP(L1384,'Status Report'!B:AM,37,0)))</f>
        <v>30.48</v>
      </c>
      <c r="X1384" s="20">
        <f t="shared" si="323"/>
        <v>609.6</v>
      </c>
      <c r="Y1384" s="20">
        <f>_xlfn.IFS(AI1384="Den Bosch",VLOOKUP(L1384,'Status Report'!B:AO,39,0),AI1384="Yantian",VLOOKUP(L1384,'Status Report'!B:AO,40,0),AI1384="",IF(H1384="Asia Pacific",VLOOKUP(L1384,'Status Report'!B:AO,40,0),VLOOKUP(L1384,'Status Report'!B:AO,39,0)),AI1384="Direct shipment",IF(H1384="Asia Pacific",VLOOKUP(L1384,'Status Report'!B:AO,40,0),VLOOKUP(L1384,'Status Report'!B:AO,39,0)))</f>
        <v>0</v>
      </c>
      <c r="Z1384" s="20">
        <f t="shared" si="324"/>
        <v>0</v>
      </c>
      <c r="AA1384" s="20">
        <f t="shared" si="325"/>
        <v>609.6</v>
      </c>
      <c r="AB1384" s="21">
        <f>_xlfn.IFS(AI1384="Den Bosch",VLOOKUP(L1384,'Status Report'!B:AM,33,0),AI1384="Yantian",VLOOKUP(L1384,'Status Report'!B:AM,34,0),AI1384="",IF(H1384="Asia Pacific",VLOOKUP(L1384,'Status Report'!B:AM,34,0),VLOOKUP(L1384,'Status Report'!B:AM,33,0)),AI1384="Direct shipment",IF(H1384="Asia Pacific",VLOOKUP(L1384,'Status Report'!B:AM,34,0),VLOOKUP(L1384,'Status Report'!B:AM,33,0)))</f>
        <v>26.6175</v>
      </c>
      <c r="AC1384" s="21">
        <f>VLOOKUP(L1384,'Status Report'!B:CE,82,0)</f>
        <v>0</v>
      </c>
      <c r="AD1384" s="21">
        <f t="shared" si="326"/>
        <v>26.6175</v>
      </c>
      <c r="AE1384" s="63">
        <f>VLOOKUP(L1384,'Status Report'!B:W,20,0)</f>
        <v>25.5</v>
      </c>
      <c r="AF1384" s="63">
        <f>VLOOKUP(L1384,'Status Report'!B:W,21,0)</f>
        <v>25</v>
      </c>
      <c r="AG1384" s="63">
        <f>VLOOKUP(L1384,'Status Report'!B:W,22,0)</f>
        <v>18.5</v>
      </c>
      <c r="AH1384" s="22">
        <f t="shared" si="327"/>
        <v>0.235875</v>
      </c>
      <c r="AI1384" t="s">
        <v>990</v>
      </c>
      <c r="AK1384" s="63">
        <f>IFERROR(VLOOKUP(G1384,ASEAN!A:A,1,0),0)</f>
        <v>0</v>
      </c>
      <c r="AL1384" s="63">
        <f>IFERROR(VLOOKUP(D1384,'[3]customer specs'!$B$1:$D$65536,3,0),0)</f>
        <v>0</v>
      </c>
      <c r="AM1384" s="64">
        <f t="shared" si="328"/>
        <v>115.20000000000005</v>
      </c>
      <c r="AN1384" s="64">
        <f t="shared" si="329"/>
        <v>0</v>
      </c>
      <c r="AO1384" s="63"/>
      <c r="AP1384" s="63"/>
      <c r="AQ1384" s="63" t="str">
        <f t="shared" si="330"/>
        <v>no</v>
      </c>
      <c r="AR1384" s="20">
        <f t="shared" si="331"/>
        <v>532.35</v>
      </c>
      <c r="AS1384" s="63"/>
      <c r="AT1384" s="23">
        <f t="shared" si="336"/>
        <v>0.12</v>
      </c>
      <c r="AU1384" s="65">
        <f t="shared" si="332"/>
        <v>30.24715909090909</v>
      </c>
      <c r="AV1384" s="65"/>
      <c r="AW1384" s="65">
        <f t="shared" si="333"/>
        <v>604.94318181818176</v>
      </c>
      <c r="AX1384" s="65"/>
      <c r="AY1384" s="63">
        <f>VLOOKUP(L1384,'Status Report'!B:CF,81,0)</f>
        <v>0</v>
      </c>
      <c r="AZ1384" s="63" t="str">
        <f>VLOOKUP(L1384,'Status Report'!B:S,18,0)</f>
        <v>Ellina Smirnova</v>
      </c>
      <c r="BB1384" s="63">
        <f>VLOOKUP(L1384,'Status Report'!B:Z,25,0)</f>
        <v>6</v>
      </c>
      <c r="BC1384" s="63">
        <f t="shared" si="334"/>
        <v>120</v>
      </c>
      <c r="BF1384">
        <f>VLOOKUP(L1384,'Status Report'!B:CE,82,0)</f>
        <v>0</v>
      </c>
      <c r="BG1384">
        <f>VLOOKUP(L1384,'Status Report'!B:CF,83,0)</f>
        <v>0</v>
      </c>
      <c r="BH1384">
        <f>VLOOKUP(L1384,'Status Report'!B:CG,84,0)</f>
        <v>0</v>
      </c>
      <c r="BI1384" t="s">
        <v>926</v>
      </c>
      <c r="BJ1384" t="s">
        <v>795</v>
      </c>
      <c r="BM1384" s="67">
        <f t="shared" si="335"/>
        <v>714</v>
      </c>
    </row>
    <row r="1385" spans="1:65" x14ac:dyDescent="0.25">
      <c r="A1385" s="68" t="str">
        <f>VLOOKUP(L1385,'Status Report'!B:CB,79,0)</f>
        <v>Heineken UCL</v>
      </c>
      <c r="C1385">
        <v>20006112</v>
      </c>
      <c r="D1385">
        <v>3097108</v>
      </c>
      <c r="E1385" t="s">
        <v>928</v>
      </c>
      <c r="F1385" t="s">
        <v>929</v>
      </c>
      <c r="G1385" t="str">
        <f>VLOOKUP(D1385,'[2]sold to'!$A:$H,8,0)</f>
        <v>South Africa</v>
      </c>
      <c r="H1385" t="str">
        <f>VLOOKUP(D1385,'[2]sold to'!$A:$I,9,0)</f>
        <v>AMEE</v>
      </c>
      <c r="K1385">
        <v>250</v>
      </c>
      <c r="L1385">
        <v>88026519</v>
      </c>
      <c r="M1385" t="s">
        <v>816</v>
      </c>
      <c r="N1385">
        <v>30</v>
      </c>
      <c r="P1385" t="str">
        <f>VLOOKUP(L1385,'Status Report'!B:AA,26,0)</f>
        <v>China</v>
      </c>
      <c r="Q1385" t="str">
        <f>VLOOKUP(L1385,'Status Report'!B:AB,27,0)</f>
        <v>Premiums</v>
      </c>
      <c r="R1385">
        <f>VLOOKUP(L1385,'Status Report'!B:X,23,0)</f>
        <v>250</v>
      </c>
      <c r="S1385" t="str">
        <f>VLOOKUP(L1385,'Status Report'!B:T,19,0)</f>
        <v>Promocean The Netherlands BV</v>
      </c>
      <c r="T1385" s="62">
        <f>VLOOKUP(L1385,'Status Report'!B:E,4,0)</f>
        <v>3</v>
      </c>
      <c r="U1385" s="19">
        <f>_xlfn.IFS(AI1385="Den Bosch",VLOOKUP(L1385,'Status Report'!B:AM,35,0),AI1385="Yantian",VLOOKUP(L1385,'Status Report'!B:AM,36,0),AI1385="",IF(H1385="Asia Pacific",VLOOKUP(L1385,'Status Report'!B:AM,36,0),VLOOKUP(L1385,'Status Report'!B:AM,35,0)),AI1385="Direct shipment",IF(H1385="Asia Pacific",VLOOKUP(L1385,'Status Report'!B:AM,36,0),VLOOKUP(L1385,'Status Report'!B:AM,35,0)))</f>
        <v>74.7</v>
      </c>
      <c r="V1385" s="20">
        <f t="shared" si="322"/>
        <v>2241</v>
      </c>
      <c r="W1385" s="19">
        <f>_xlfn.IFS(AI1385="Den Bosch",VLOOKUP(L1385,'Status Report'!B:AM,37,0),AI1385="Yantian",VLOOKUP(L1385,'Status Report'!B:AM,38,0),AI1385="",IF(H1385="Asia Pacific",VLOOKUP(L1385,'Status Report'!B:AM,38,0),VLOOKUP(L1385,'Status Report'!B:AM,37,0)),AI1385="Direct shipment",IF(H1385="Asia Pacific",VLOOKUP(L1385,'Status Report'!B:AM,38,0),VLOOKUP(L1385,'Status Report'!B:AM,37,0)))</f>
        <v>72.699999999999989</v>
      </c>
      <c r="X1385" s="20">
        <f t="shared" si="323"/>
        <v>2180.9999999999995</v>
      </c>
      <c r="Y1385" s="20">
        <f>_xlfn.IFS(AI1385="Den Bosch",VLOOKUP(L1385,'Status Report'!B:AO,39,0),AI1385="Yantian",VLOOKUP(L1385,'Status Report'!B:AO,40,0),AI1385="",IF(H1385="Asia Pacific",VLOOKUP(L1385,'Status Report'!B:AO,40,0),VLOOKUP(L1385,'Status Report'!B:AO,39,0)),AI1385="Direct shipment",IF(H1385="Asia Pacific",VLOOKUP(L1385,'Status Report'!B:AO,40,0),VLOOKUP(L1385,'Status Report'!B:AO,39,0)))</f>
        <v>0</v>
      </c>
      <c r="Z1385" s="20">
        <f t="shared" si="324"/>
        <v>0</v>
      </c>
      <c r="AA1385" s="20">
        <f t="shared" si="325"/>
        <v>2180.9999999999995</v>
      </c>
      <c r="AB1385" s="21">
        <f>_xlfn.IFS(AI1385="Den Bosch",VLOOKUP(L1385,'Status Report'!B:AM,33,0),AI1385="Yantian",VLOOKUP(L1385,'Status Report'!B:AM,34,0),AI1385="",IF(H1385="Asia Pacific",VLOOKUP(L1385,'Status Report'!B:AM,34,0),VLOOKUP(L1385,'Status Report'!B:AM,33,0)),AI1385="Direct shipment",IF(H1385="Asia Pacific",VLOOKUP(L1385,'Status Report'!B:AM,34,0),VLOOKUP(L1385,'Status Report'!B:AM,33,0)))</f>
        <v>62.893800000000006</v>
      </c>
      <c r="AC1385" s="21">
        <f>VLOOKUP(L1385,'Status Report'!B:CE,82,0)</f>
        <v>0</v>
      </c>
      <c r="AD1385" s="21">
        <f t="shared" si="326"/>
        <v>62.893800000000006</v>
      </c>
      <c r="AE1385" s="63">
        <f>VLOOKUP(L1385,'Status Report'!B:W,20,0)</f>
        <v>37</v>
      </c>
      <c r="AF1385" s="63">
        <f>VLOOKUP(L1385,'Status Report'!B:W,21,0)</f>
        <v>16</v>
      </c>
      <c r="AG1385" s="63">
        <f>VLOOKUP(L1385,'Status Report'!B:W,22,0)</f>
        <v>17</v>
      </c>
      <c r="AH1385" s="22">
        <f t="shared" si="327"/>
        <v>0.30192000000000002</v>
      </c>
      <c r="AI1385" t="s">
        <v>990</v>
      </c>
      <c r="AK1385" s="63">
        <f>IFERROR(VLOOKUP(G1385,ASEAN!A:A,1,0),0)</f>
        <v>0</v>
      </c>
      <c r="AL1385" s="63">
        <f>IFERROR(VLOOKUP(D1385,'[3]customer specs'!$B$1:$D$65536,3,0),0)</f>
        <v>0</v>
      </c>
      <c r="AM1385" s="64">
        <f t="shared" si="328"/>
        <v>60.000000000000455</v>
      </c>
      <c r="AN1385" s="64">
        <f t="shared" si="329"/>
        <v>0</v>
      </c>
      <c r="AO1385" s="63"/>
      <c r="AP1385" s="63"/>
      <c r="AQ1385" s="63" t="str">
        <f t="shared" si="330"/>
        <v>no</v>
      </c>
      <c r="AR1385" s="20">
        <f t="shared" si="331"/>
        <v>1886.8140000000001</v>
      </c>
      <c r="AS1385" s="63"/>
      <c r="AT1385" s="23">
        <f t="shared" si="336"/>
        <v>0.12</v>
      </c>
      <c r="AU1385" s="65">
        <f t="shared" si="332"/>
        <v>71.470227272727286</v>
      </c>
      <c r="AV1385" s="65"/>
      <c r="AW1385" s="65">
        <f t="shared" si="333"/>
        <v>2144.1068181818187</v>
      </c>
      <c r="AX1385" s="65"/>
      <c r="AY1385" s="63">
        <f>VLOOKUP(L1385,'Status Report'!B:CF,81,0)</f>
        <v>0</v>
      </c>
      <c r="AZ1385" s="63" t="str">
        <f>VLOOKUP(L1385,'Status Report'!B:S,18,0)</f>
        <v>Ellina Smirnova</v>
      </c>
      <c r="BB1385" s="63">
        <f>VLOOKUP(L1385,'Status Report'!B:Z,25,0)</f>
        <v>10</v>
      </c>
      <c r="BC1385" s="63">
        <f t="shared" si="334"/>
        <v>300</v>
      </c>
      <c r="BF1385">
        <f>VLOOKUP(L1385,'Status Report'!B:CE,82,0)</f>
        <v>0</v>
      </c>
      <c r="BG1385">
        <f>VLOOKUP(L1385,'Status Report'!B:CF,83,0)</f>
        <v>0</v>
      </c>
      <c r="BH1385">
        <f>VLOOKUP(L1385,'Status Report'!B:CG,84,0)</f>
        <v>0</v>
      </c>
      <c r="BI1385" t="s">
        <v>926</v>
      </c>
      <c r="BJ1385" t="s">
        <v>795</v>
      </c>
      <c r="BM1385" s="67">
        <f t="shared" si="335"/>
        <v>819</v>
      </c>
    </row>
    <row r="1386" spans="1:65" x14ac:dyDescent="0.25">
      <c r="A1386" s="68" t="str">
        <f>VLOOKUP(L1386,'Status Report'!B:CB,79,0)</f>
        <v>Heineken UCL</v>
      </c>
      <c r="C1386">
        <v>20006112</v>
      </c>
      <c r="D1386">
        <v>3097108</v>
      </c>
      <c r="E1386" t="s">
        <v>928</v>
      </c>
      <c r="F1386" t="s">
        <v>929</v>
      </c>
      <c r="G1386" t="str">
        <f>VLOOKUP(D1386,'[2]sold to'!$A:$H,8,0)</f>
        <v>South Africa</v>
      </c>
      <c r="H1386" t="str">
        <f>VLOOKUP(D1386,'[2]sold to'!$A:$I,9,0)</f>
        <v>AMEE</v>
      </c>
      <c r="K1386">
        <v>260</v>
      </c>
      <c r="L1386">
        <v>88026486</v>
      </c>
      <c r="M1386" t="s">
        <v>313</v>
      </c>
      <c r="N1386">
        <v>10</v>
      </c>
      <c r="P1386" t="str">
        <f>VLOOKUP(L1386,'Status Report'!B:AA,26,0)</f>
        <v>China</v>
      </c>
      <c r="Q1386" t="str">
        <f>VLOOKUP(L1386,'Status Report'!B:AB,27,0)</f>
        <v>Textiles-Clothing</v>
      </c>
      <c r="R1386">
        <f>VLOOKUP(L1386,'Status Report'!B:X,23,0)</f>
        <v>42</v>
      </c>
      <c r="S1386" t="str">
        <f>VLOOKUP(L1386,'Status Report'!B:T,19,0)</f>
        <v>Promocean The Netherlands BV</v>
      </c>
      <c r="T1386" s="62">
        <f>VLOOKUP(L1386,'Status Report'!B:E,4,0)</f>
        <v>3</v>
      </c>
      <c r="U1386" s="19">
        <f>_xlfn.IFS(AI1386="Den Bosch",VLOOKUP(L1386,'Status Report'!B:AM,35,0),AI1386="Yantian",VLOOKUP(L1386,'Status Report'!B:AM,36,0),AI1386="",IF(H1386="Asia Pacific",VLOOKUP(L1386,'Status Report'!B:AM,36,0),VLOOKUP(L1386,'Status Report'!B:AM,35,0)),AI1386="Direct shipment",IF(H1386="Asia Pacific",VLOOKUP(L1386,'Status Report'!B:AM,36,0),VLOOKUP(L1386,'Status Report'!B:AM,35,0)))</f>
        <v>115.68</v>
      </c>
      <c r="V1386" s="20">
        <f t="shared" si="322"/>
        <v>1156.8000000000002</v>
      </c>
      <c r="W1386" s="19">
        <f>_xlfn.IFS(AI1386="Den Bosch",VLOOKUP(L1386,'Status Report'!B:AM,37,0),AI1386="Yantian",VLOOKUP(L1386,'Status Report'!B:AM,38,0),AI1386="",IF(H1386="Asia Pacific",VLOOKUP(L1386,'Status Report'!B:AM,38,0),VLOOKUP(L1386,'Status Report'!B:AM,37,0)),AI1386="Direct shipment",IF(H1386="Asia Pacific",VLOOKUP(L1386,'Status Report'!B:AM,38,0),VLOOKUP(L1386,'Status Report'!B:AM,37,0)))</f>
        <v>71.28</v>
      </c>
      <c r="X1386" s="20">
        <f t="shared" si="323"/>
        <v>712.8</v>
      </c>
      <c r="Y1386" s="20">
        <f>_xlfn.IFS(AI1386="Den Bosch",VLOOKUP(L1386,'Status Report'!B:AO,39,0),AI1386="Yantian",VLOOKUP(L1386,'Status Report'!B:AO,40,0),AI1386="",IF(H1386="Asia Pacific",VLOOKUP(L1386,'Status Report'!B:AO,40,0),VLOOKUP(L1386,'Status Report'!B:AO,39,0)),AI1386="Direct shipment",IF(H1386="Asia Pacific",VLOOKUP(L1386,'Status Report'!B:AO,40,0),VLOOKUP(L1386,'Status Report'!B:AO,39,0)))</f>
        <v>0</v>
      </c>
      <c r="Z1386" s="20">
        <f t="shared" si="324"/>
        <v>0</v>
      </c>
      <c r="AA1386" s="20">
        <f t="shared" si="325"/>
        <v>712.8</v>
      </c>
      <c r="AB1386" s="21">
        <f>_xlfn.IFS(AI1386="Den Bosch",VLOOKUP(L1386,'Status Report'!B:AM,33,0),AI1386="Yantian",VLOOKUP(L1386,'Status Report'!B:AM,34,0),AI1386="",IF(H1386="Asia Pacific",VLOOKUP(L1386,'Status Report'!B:AM,34,0),VLOOKUP(L1386,'Status Report'!B:AM,33,0)),AI1386="Direct shipment",IF(H1386="Asia Pacific",VLOOKUP(L1386,'Status Report'!B:AM,34,0),VLOOKUP(L1386,'Status Report'!B:AM,33,0)))</f>
        <v>62.267399999999995</v>
      </c>
      <c r="AC1386" s="21">
        <f>VLOOKUP(L1386,'Status Report'!B:CE,82,0)</f>
        <v>0</v>
      </c>
      <c r="AD1386" s="21">
        <f t="shared" si="326"/>
        <v>62.267399999999995</v>
      </c>
      <c r="AE1386" s="63">
        <f>VLOOKUP(L1386,'Status Report'!B:W,20,0)</f>
        <v>45</v>
      </c>
      <c r="AF1386" s="63">
        <f>VLOOKUP(L1386,'Status Report'!B:W,21,0)</f>
        <v>23</v>
      </c>
      <c r="AG1386" s="63">
        <f>VLOOKUP(L1386,'Status Report'!B:W,22,0)</f>
        <v>23</v>
      </c>
      <c r="AH1386" s="22">
        <f t="shared" si="327"/>
        <v>0.23805000000000001</v>
      </c>
      <c r="AI1386" t="s">
        <v>990</v>
      </c>
      <c r="AK1386" s="63">
        <f>IFERROR(VLOOKUP(G1386,ASEAN!A:A,1,0),0)</f>
        <v>0</v>
      </c>
      <c r="AL1386" s="63">
        <f>IFERROR(VLOOKUP(D1386,'[3]customer specs'!$B$1:$D$65536,3,0),0)</f>
        <v>0</v>
      </c>
      <c r="AM1386" s="64">
        <f t="shared" si="328"/>
        <v>444.00000000000023</v>
      </c>
      <c r="AN1386" s="64">
        <f t="shared" si="329"/>
        <v>0</v>
      </c>
      <c r="AO1386" s="63"/>
      <c r="AP1386" s="63"/>
      <c r="AQ1386" s="63" t="str">
        <f t="shared" si="330"/>
        <v>no</v>
      </c>
      <c r="AR1386" s="20">
        <f t="shared" si="331"/>
        <v>622.67399999999998</v>
      </c>
      <c r="AS1386" s="63"/>
      <c r="AT1386" s="23">
        <f t="shared" si="336"/>
        <v>0.12</v>
      </c>
      <c r="AU1386" s="65">
        <f t="shared" si="332"/>
        <v>70.758409090909083</v>
      </c>
      <c r="AV1386" s="65"/>
      <c r="AW1386" s="65">
        <f t="shared" si="333"/>
        <v>707.58409090909083</v>
      </c>
      <c r="AX1386" s="65"/>
      <c r="AY1386" s="63">
        <f>VLOOKUP(L1386,'Status Report'!B:CF,81,0)</f>
        <v>0</v>
      </c>
      <c r="AZ1386" s="63" t="str">
        <f>VLOOKUP(L1386,'Status Report'!B:S,18,0)</f>
        <v>Ellina Smirnova</v>
      </c>
      <c r="BB1386" s="63">
        <f>VLOOKUP(L1386,'Status Report'!B:Z,25,0)</f>
        <v>24</v>
      </c>
      <c r="BC1386" s="63">
        <f t="shared" si="334"/>
        <v>240</v>
      </c>
      <c r="BF1386">
        <f>VLOOKUP(L1386,'Status Report'!B:CE,82,0)</f>
        <v>0</v>
      </c>
      <c r="BG1386">
        <f>VLOOKUP(L1386,'Status Report'!B:CF,83,0)</f>
        <v>0</v>
      </c>
      <c r="BH1386">
        <f>VLOOKUP(L1386,'Status Report'!B:CG,84,0)</f>
        <v>0</v>
      </c>
      <c r="BI1386" t="s">
        <v>926</v>
      </c>
      <c r="BJ1386" t="s">
        <v>795</v>
      </c>
      <c r="BM1386" s="67">
        <f t="shared" si="335"/>
        <v>816</v>
      </c>
    </row>
    <row r="1387" spans="1:65" x14ac:dyDescent="0.25">
      <c r="A1387" s="68" t="str">
        <f>VLOOKUP(L1387,'Status Report'!B:CB,79,0)</f>
        <v>Heineken UCL</v>
      </c>
      <c r="C1387">
        <v>20006112</v>
      </c>
      <c r="D1387">
        <v>3097108</v>
      </c>
      <c r="E1387" t="s">
        <v>928</v>
      </c>
      <c r="F1387" t="s">
        <v>929</v>
      </c>
      <c r="G1387" t="str">
        <f>VLOOKUP(D1387,'[2]sold to'!$A:$H,8,0)</f>
        <v>South Africa</v>
      </c>
      <c r="H1387" t="str">
        <f>VLOOKUP(D1387,'[2]sold to'!$A:$I,9,0)</f>
        <v>AMEE</v>
      </c>
      <c r="K1387">
        <v>270</v>
      </c>
      <c r="L1387">
        <v>88026487</v>
      </c>
      <c r="M1387" t="s">
        <v>314</v>
      </c>
      <c r="N1387">
        <v>10</v>
      </c>
      <c r="P1387" t="str">
        <f>VLOOKUP(L1387,'Status Report'!B:AA,26,0)</f>
        <v>China</v>
      </c>
      <c r="Q1387" t="str">
        <f>VLOOKUP(L1387,'Status Report'!B:AB,27,0)</f>
        <v>Premiums</v>
      </c>
      <c r="R1387">
        <f>VLOOKUP(L1387,'Status Report'!B:X,23,0)</f>
        <v>100</v>
      </c>
      <c r="S1387" t="str">
        <f>VLOOKUP(L1387,'Status Report'!B:T,19,0)</f>
        <v>Promocean The Netherlands BV</v>
      </c>
      <c r="T1387" s="62">
        <f>VLOOKUP(L1387,'Status Report'!B:E,4,0)</f>
        <v>3</v>
      </c>
      <c r="U1387" s="19">
        <f>_xlfn.IFS(AI1387="Den Bosch",VLOOKUP(L1387,'Status Report'!B:AM,35,0),AI1387="Yantian",VLOOKUP(L1387,'Status Report'!B:AM,36,0),AI1387="",IF(H1387="Asia Pacific",VLOOKUP(L1387,'Status Report'!B:AM,36,0),VLOOKUP(L1387,'Status Report'!B:AM,35,0)),AI1387="Direct shipment",IF(H1387="Asia Pacific",VLOOKUP(L1387,'Status Report'!B:AM,36,0),VLOOKUP(L1387,'Status Report'!B:AM,35,0)))</f>
        <v>30.6</v>
      </c>
      <c r="V1387" s="20">
        <f t="shared" si="322"/>
        <v>306</v>
      </c>
      <c r="W1387" s="19">
        <f>_xlfn.IFS(AI1387="Den Bosch",VLOOKUP(L1387,'Status Report'!B:AM,37,0),AI1387="Yantian",VLOOKUP(L1387,'Status Report'!B:AM,38,0),AI1387="",IF(H1387="Asia Pacific",VLOOKUP(L1387,'Status Report'!B:AM,38,0),VLOOKUP(L1387,'Status Report'!B:AM,37,0)),AI1387="Direct shipment",IF(H1387="Asia Pacific",VLOOKUP(L1387,'Status Report'!B:AM,38,0),VLOOKUP(L1387,'Status Report'!B:AM,37,0)))</f>
        <v>28.799999999999997</v>
      </c>
      <c r="X1387" s="20">
        <f t="shared" si="323"/>
        <v>288</v>
      </c>
      <c r="Y1387" s="20">
        <f>_xlfn.IFS(AI1387="Den Bosch",VLOOKUP(L1387,'Status Report'!B:AO,39,0),AI1387="Yantian",VLOOKUP(L1387,'Status Report'!B:AO,40,0),AI1387="",IF(H1387="Asia Pacific",VLOOKUP(L1387,'Status Report'!B:AO,40,0),VLOOKUP(L1387,'Status Report'!B:AO,39,0)),AI1387="Direct shipment",IF(H1387="Asia Pacific",VLOOKUP(L1387,'Status Report'!B:AO,40,0),VLOOKUP(L1387,'Status Report'!B:AO,39,0)))</f>
        <v>0</v>
      </c>
      <c r="Z1387" s="20">
        <f t="shared" si="324"/>
        <v>0</v>
      </c>
      <c r="AA1387" s="20">
        <f t="shared" si="325"/>
        <v>288</v>
      </c>
      <c r="AB1387" s="21">
        <f>_xlfn.IFS(AI1387="Den Bosch",VLOOKUP(L1387,'Status Report'!B:AM,33,0),AI1387="Yantian",VLOOKUP(L1387,'Status Report'!B:AM,34,0),AI1387="",IF(H1387="Asia Pacific",VLOOKUP(L1387,'Status Report'!B:AM,34,0),VLOOKUP(L1387,'Status Report'!B:AM,33,0)),AI1387="Direct shipment",IF(H1387="Asia Pacific",VLOOKUP(L1387,'Status Report'!B:AM,34,0),VLOOKUP(L1387,'Status Report'!B:AM,33,0)))</f>
        <v>25.1082</v>
      </c>
      <c r="AC1387" s="21">
        <f>VLOOKUP(L1387,'Status Report'!B:CE,82,0)</f>
        <v>0</v>
      </c>
      <c r="AD1387" s="21">
        <f t="shared" si="326"/>
        <v>25.1082</v>
      </c>
      <c r="AE1387" s="63">
        <f>VLOOKUP(L1387,'Status Report'!B:W,20,0)</f>
        <v>47</v>
      </c>
      <c r="AF1387" s="63">
        <f>VLOOKUP(L1387,'Status Report'!B:W,21,0)</f>
        <v>46</v>
      </c>
      <c r="AG1387" s="63">
        <f>VLOOKUP(L1387,'Status Report'!B:W,22,0)</f>
        <v>2</v>
      </c>
      <c r="AH1387" s="22">
        <f t="shared" si="327"/>
        <v>4.3240000000000001E-2</v>
      </c>
      <c r="AI1387" t="s">
        <v>990</v>
      </c>
      <c r="AK1387" s="63">
        <f>IFERROR(VLOOKUP(G1387,ASEAN!A:A,1,0),0)</f>
        <v>0</v>
      </c>
      <c r="AL1387" s="63">
        <f>IFERROR(VLOOKUP(D1387,'[3]customer specs'!$B$1:$D$65536,3,0),0)</f>
        <v>0</v>
      </c>
      <c r="AM1387" s="64">
        <f t="shared" si="328"/>
        <v>18</v>
      </c>
      <c r="AN1387" s="64">
        <f t="shared" si="329"/>
        <v>0</v>
      </c>
      <c r="AO1387" s="63"/>
      <c r="AP1387" s="63"/>
      <c r="AQ1387" s="63" t="str">
        <f t="shared" si="330"/>
        <v>no</v>
      </c>
      <c r="AR1387" s="20">
        <f t="shared" si="331"/>
        <v>251.08199999999999</v>
      </c>
      <c r="AS1387" s="63"/>
      <c r="AT1387" s="23">
        <f t="shared" si="336"/>
        <v>0.12</v>
      </c>
      <c r="AU1387" s="65">
        <f t="shared" si="332"/>
        <v>28.532045454545454</v>
      </c>
      <c r="AV1387" s="65"/>
      <c r="AW1387" s="65">
        <f t="shared" si="333"/>
        <v>285.32045454545454</v>
      </c>
      <c r="AX1387" s="65"/>
      <c r="AY1387" s="63">
        <f>VLOOKUP(L1387,'Status Report'!B:CF,81,0)</f>
        <v>0</v>
      </c>
      <c r="AZ1387" s="63" t="str">
        <f>VLOOKUP(L1387,'Status Report'!B:S,18,0)</f>
        <v>Ellina Smirnova</v>
      </c>
      <c r="BB1387" s="63">
        <f>VLOOKUP(L1387,'Status Report'!B:Z,25,0)</f>
        <v>10</v>
      </c>
      <c r="BC1387" s="63">
        <f t="shared" si="334"/>
        <v>100</v>
      </c>
      <c r="BF1387">
        <f>VLOOKUP(L1387,'Status Report'!B:CE,82,0)</f>
        <v>0</v>
      </c>
      <c r="BG1387">
        <f>VLOOKUP(L1387,'Status Report'!B:CF,83,0)</f>
        <v>0</v>
      </c>
      <c r="BH1387">
        <f>VLOOKUP(L1387,'Status Report'!B:CG,84,0)</f>
        <v>0</v>
      </c>
      <c r="BI1387" t="s">
        <v>926</v>
      </c>
      <c r="BJ1387" t="s">
        <v>795</v>
      </c>
      <c r="BM1387" s="67">
        <f t="shared" si="335"/>
        <v>1295</v>
      </c>
    </row>
    <row r="1388" spans="1:65" x14ac:dyDescent="0.25">
      <c r="A1388" s="68" t="str">
        <f>VLOOKUP(L1388,'Status Report'!B:CB,79,0)</f>
        <v>Heineken UCL</v>
      </c>
      <c r="C1388">
        <v>20006112</v>
      </c>
      <c r="D1388">
        <v>3097108</v>
      </c>
      <c r="E1388" t="s">
        <v>928</v>
      </c>
      <c r="F1388" t="s">
        <v>929</v>
      </c>
      <c r="G1388" t="str">
        <f>VLOOKUP(D1388,'[2]sold to'!$A:$H,8,0)</f>
        <v>South Africa</v>
      </c>
      <c r="H1388" t="str">
        <f>VLOOKUP(D1388,'[2]sold to'!$A:$I,9,0)</f>
        <v>AMEE</v>
      </c>
      <c r="K1388">
        <v>280</v>
      </c>
      <c r="L1388">
        <v>88026488</v>
      </c>
      <c r="M1388" t="s">
        <v>315</v>
      </c>
      <c r="N1388">
        <v>10</v>
      </c>
      <c r="P1388" t="str">
        <f>VLOOKUP(L1388,'Status Report'!B:AA,26,0)</f>
        <v>China</v>
      </c>
      <c r="Q1388" t="str">
        <f>VLOOKUP(L1388,'Status Report'!B:AB,27,0)</f>
        <v>Premiums</v>
      </c>
      <c r="R1388">
        <f>VLOOKUP(L1388,'Status Report'!B:X,23,0)</f>
        <v>100</v>
      </c>
      <c r="S1388" t="str">
        <f>VLOOKUP(L1388,'Status Report'!B:T,19,0)</f>
        <v>Promocean The Netherlands BV</v>
      </c>
      <c r="T1388" s="62">
        <f>VLOOKUP(L1388,'Status Report'!B:E,4,0)</f>
        <v>3</v>
      </c>
      <c r="U1388" s="19">
        <f>_xlfn.IFS(AI1388="Den Bosch",VLOOKUP(L1388,'Status Report'!B:AM,35,0),AI1388="Yantian",VLOOKUP(L1388,'Status Report'!B:AM,36,0),AI1388="",IF(H1388="Asia Pacific",VLOOKUP(L1388,'Status Report'!B:AM,36,0),VLOOKUP(L1388,'Status Report'!B:AM,35,0)),AI1388="Direct shipment",IF(H1388="Asia Pacific",VLOOKUP(L1388,'Status Report'!B:AM,36,0),VLOOKUP(L1388,'Status Report'!B:AM,35,0)))</f>
        <v>46.2</v>
      </c>
      <c r="V1388" s="20">
        <f t="shared" si="322"/>
        <v>462</v>
      </c>
      <c r="W1388" s="19">
        <f>_xlfn.IFS(AI1388="Den Bosch",VLOOKUP(L1388,'Status Report'!B:AM,37,0),AI1388="Yantian",VLOOKUP(L1388,'Status Report'!B:AM,38,0),AI1388="",IF(H1388="Asia Pacific",VLOOKUP(L1388,'Status Report'!B:AM,38,0),VLOOKUP(L1388,'Status Report'!B:AM,37,0)),AI1388="Direct shipment",IF(H1388="Asia Pacific",VLOOKUP(L1388,'Status Report'!B:AM,38,0),VLOOKUP(L1388,'Status Report'!B:AM,37,0)))</f>
        <v>41</v>
      </c>
      <c r="X1388" s="20">
        <f t="shared" si="323"/>
        <v>410</v>
      </c>
      <c r="Y1388" s="20">
        <f>_xlfn.IFS(AI1388="Den Bosch",VLOOKUP(L1388,'Status Report'!B:AO,39,0),AI1388="Yantian",VLOOKUP(L1388,'Status Report'!B:AO,40,0),AI1388="",IF(H1388="Asia Pacific",VLOOKUP(L1388,'Status Report'!B:AO,40,0),VLOOKUP(L1388,'Status Report'!B:AO,39,0)),AI1388="Direct shipment",IF(H1388="Asia Pacific",VLOOKUP(L1388,'Status Report'!B:AO,40,0),VLOOKUP(L1388,'Status Report'!B:AO,39,0)))</f>
        <v>0</v>
      </c>
      <c r="Z1388" s="20">
        <f t="shared" si="324"/>
        <v>0</v>
      </c>
      <c r="AA1388" s="20">
        <f t="shared" si="325"/>
        <v>410</v>
      </c>
      <c r="AB1388" s="21">
        <f>_xlfn.IFS(AI1388="Den Bosch",VLOOKUP(L1388,'Status Report'!B:AM,33,0),AI1388="Yantian",VLOOKUP(L1388,'Status Report'!B:AM,34,0),AI1388="",IF(H1388="Asia Pacific",VLOOKUP(L1388,'Status Report'!B:AM,34,0),VLOOKUP(L1388,'Status Report'!B:AM,33,0)),AI1388="Direct shipment",IF(H1388="Asia Pacific",VLOOKUP(L1388,'Status Report'!B:AM,34,0),VLOOKUP(L1388,'Status Report'!B:AM,33,0)))</f>
        <v>35.419800000000002</v>
      </c>
      <c r="AC1388" s="21">
        <f>VLOOKUP(L1388,'Status Report'!B:CE,82,0)</f>
        <v>0</v>
      </c>
      <c r="AD1388" s="21">
        <f t="shared" si="326"/>
        <v>35.419800000000002</v>
      </c>
      <c r="AE1388" s="63">
        <f>VLOOKUP(L1388,'Status Report'!B:W,20,0)</f>
        <v>28</v>
      </c>
      <c r="AF1388" s="63">
        <f>VLOOKUP(L1388,'Status Report'!B:W,21,0)</f>
        <v>17</v>
      </c>
      <c r="AG1388" s="63">
        <f>VLOOKUP(L1388,'Status Report'!B:W,22,0)</f>
        <v>13</v>
      </c>
      <c r="AH1388" s="22">
        <f t="shared" si="327"/>
        <v>6.1879999999999998E-2</v>
      </c>
      <c r="AI1388" t="s">
        <v>990</v>
      </c>
      <c r="AK1388" s="63">
        <f>IFERROR(VLOOKUP(G1388,ASEAN!A:A,1,0),0)</f>
        <v>0</v>
      </c>
      <c r="AL1388" s="63">
        <f>IFERROR(VLOOKUP(D1388,'[3]customer specs'!$B$1:$D$65536,3,0),0)</f>
        <v>0</v>
      </c>
      <c r="AM1388" s="64">
        <f t="shared" si="328"/>
        <v>52</v>
      </c>
      <c r="AN1388" s="64">
        <f t="shared" si="329"/>
        <v>0</v>
      </c>
      <c r="AO1388" s="63"/>
      <c r="AP1388" s="63"/>
      <c r="AQ1388" s="63" t="str">
        <f t="shared" si="330"/>
        <v>no</v>
      </c>
      <c r="AR1388" s="20">
        <f t="shared" si="331"/>
        <v>354.19800000000004</v>
      </c>
      <c r="AS1388" s="63"/>
      <c r="AT1388" s="23">
        <f t="shared" si="336"/>
        <v>0.12</v>
      </c>
      <c r="AU1388" s="65">
        <f t="shared" si="332"/>
        <v>40.249772727272727</v>
      </c>
      <c r="AV1388" s="65"/>
      <c r="AW1388" s="65">
        <f t="shared" si="333"/>
        <v>402.49772727272727</v>
      </c>
      <c r="AX1388" s="65"/>
      <c r="AY1388" s="63">
        <f>VLOOKUP(L1388,'Status Report'!B:CF,81,0)</f>
        <v>0</v>
      </c>
      <c r="AZ1388" s="63" t="str">
        <f>VLOOKUP(L1388,'Status Report'!B:S,18,0)</f>
        <v>Ellina Smirnova</v>
      </c>
      <c r="BB1388" s="63">
        <f>VLOOKUP(L1388,'Status Report'!B:Z,25,0)</f>
        <v>10</v>
      </c>
      <c r="BC1388" s="63">
        <f t="shared" si="334"/>
        <v>100</v>
      </c>
      <c r="BF1388">
        <f>VLOOKUP(L1388,'Status Report'!B:CE,82,0)</f>
        <v>0</v>
      </c>
      <c r="BG1388">
        <f>VLOOKUP(L1388,'Status Report'!B:CF,83,0)</f>
        <v>0</v>
      </c>
      <c r="BH1388">
        <f>VLOOKUP(L1388,'Status Report'!B:CG,84,0)</f>
        <v>0</v>
      </c>
      <c r="BI1388" t="s">
        <v>926</v>
      </c>
      <c r="BJ1388" t="s">
        <v>795</v>
      </c>
      <c r="BM1388" s="67">
        <f t="shared" si="335"/>
        <v>588</v>
      </c>
    </row>
    <row r="1389" spans="1:65" x14ac:dyDescent="0.25">
      <c r="A1389" s="68" t="str">
        <f>VLOOKUP(L1389,'Status Report'!B:CB,79,0)</f>
        <v>Heineken UCL</v>
      </c>
      <c r="C1389">
        <v>20006112</v>
      </c>
      <c r="D1389">
        <v>3097108</v>
      </c>
      <c r="E1389" t="s">
        <v>928</v>
      </c>
      <c r="F1389" t="s">
        <v>929</v>
      </c>
      <c r="G1389" t="str">
        <f>VLOOKUP(D1389,'[2]sold to'!$A:$H,8,0)</f>
        <v>South Africa</v>
      </c>
      <c r="H1389" t="str">
        <f>VLOOKUP(D1389,'[2]sold to'!$A:$I,9,0)</f>
        <v>AMEE</v>
      </c>
      <c r="K1389">
        <v>290</v>
      </c>
      <c r="L1389">
        <v>88026494</v>
      </c>
      <c r="M1389" t="s">
        <v>320</v>
      </c>
      <c r="N1389">
        <v>15</v>
      </c>
      <c r="P1389" t="str">
        <f>VLOOKUP(L1389,'Status Report'!B:AA,26,0)</f>
        <v>China</v>
      </c>
      <c r="Q1389" t="str">
        <f>VLOOKUP(L1389,'Status Report'!B:AB,27,0)</f>
        <v>Premiums</v>
      </c>
      <c r="R1389">
        <f>VLOOKUP(L1389,'Status Report'!B:X,23,0)</f>
        <v>100</v>
      </c>
      <c r="S1389" t="str">
        <f>VLOOKUP(L1389,'Status Report'!B:T,19,0)</f>
        <v>Promocean The Netherlands BV</v>
      </c>
      <c r="T1389" s="62">
        <f>VLOOKUP(L1389,'Status Report'!B:E,4,0)</f>
        <v>3</v>
      </c>
      <c r="U1389" s="19">
        <f>_xlfn.IFS(AI1389="Den Bosch",VLOOKUP(L1389,'Status Report'!B:AM,35,0),AI1389="Yantian",VLOOKUP(L1389,'Status Report'!B:AM,36,0),AI1389="",IF(H1389="Asia Pacific",VLOOKUP(L1389,'Status Report'!B:AM,36,0),VLOOKUP(L1389,'Status Report'!B:AM,35,0)),AI1389="Direct shipment",IF(H1389="Asia Pacific",VLOOKUP(L1389,'Status Report'!B:AM,36,0),VLOOKUP(L1389,'Status Report'!B:AM,35,0)))</f>
        <v>47</v>
      </c>
      <c r="V1389" s="20">
        <f t="shared" si="322"/>
        <v>705</v>
      </c>
      <c r="W1389" s="19">
        <f>_xlfn.IFS(AI1389="Den Bosch",VLOOKUP(L1389,'Status Report'!B:AM,37,0),AI1389="Yantian",VLOOKUP(L1389,'Status Report'!B:AM,38,0),AI1389="",IF(H1389="Asia Pacific",VLOOKUP(L1389,'Status Report'!B:AM,38,0),VLOOKUP(L1389,'Status Report'!B:AM,37,0)),AI1389="Direct shipment",IF(H1389="Asia Pacific",VLOOKUP(L1389,'Status Report'!B:AM,38,0),VLOOKUP(L1389,'Status Report'!B:AM,37,0)))</f>
        <v>42.25</v>
      </c>
      <c r="X1389" s="20">
        <f t="shared" si="323"/>
        <v>633.75</v>
      </c>
      <c r="Y1389" s="20">
        <f>_xlfn.IFS(AI1389="Den Bosch",VLOOKUP(L1389,'Status Report'!B:AO,39,0),AI1389="Yantian",VLOOKUP(L1389,'Status Report'!B:AO,40,0),AI1389="",IF(H1389="Asia Pacific",VLOOKUP(L1389,'Status Report'!B:AO,40,0),VLOOKUP(L1389,'Status Report'!B:AO,39,0)),AI1389="Direct shipment",IF(H1389="Asia Pacific",VLOOKUP(L1389,'Status Report'!B:AO,40,0),VLOOKUP(L1389,'Status Report'!B:AO,39,0)))</f>
        <v>0</v>
      </c>
      <c r="Z1389" s="20">
        <f t="shared" si="324"/>
        <v>0</v>
      </c>
      <c r="AA1389" s="20">
        <f t="shared" si="325"/>
        <v>633.75</v>
      </c>
      <c r="AB1389" s="21">
        <f>_xlfn.IFS(AI1389="Den Bosch",VLOOKUP(L1389,'Status Report'!B:AM,33,0),AI1389="Yantian",VLOOKUP(L1389,'Status Report'!B:AM,34,0),AI1389="",IF(H1389="Asia Pacific",VLOOKUP(L1389,'Status Report'!B:AM,34,0),VLOOKUP(L1389,'Status Report'!B:AM,33,0)),AI1389="Direct shipment",IF(H1389="Asia Pacific",VLOOKUP(L1389,'Status Report'!B:AM,34,0),VLOOKUP(L1389,'Status Report'!B:AM,33,0)))</f>
        <v>37.249200000000002</v>
      </c>
      <c r="AC1389" s="21">
        <f>VLOOKUP(L1389,'Status Report'!B:CE,82,0)</f>
        <v>0</v>
      </c>
      <c r="AD1389" s="21">
        <f t="shared" si="326"/>
        <v>37.249200000000002</v>
      </c>
      <c r="AE1389" s="63">
        <f>VLOOKUP(L1389,'Status Report'!B:W,20,0)</f>
        <v>11</v>
      </c>
      <c r="AF1389" s="63">
        <f>VLOOKUP(L1389,'Status Report'!B:W,21,0)</f>
        <v>9</v>
      </c>
      <c r="AG1389" s="63">
        <f>VLOOKUP(L1389,'Status Report'!B:W,22,0)</f>
        <v>6</v>
      </c>
      <c r="AH1389" s="22">
        <f t="shared" si="327"/>
        <v>8.9099999999999995E-3</v>
      </c>
      <c r="AI1389" t="s">
        <v>990</v>
      </c>
      <c r="AK1389" s="63">
        <f>IFERROR(VLOOKUP(G1389,ASEAN!A:A,1,0),0)</f>
        <v>0</v>
      </c>
      <c r="AL1389" s="63">
        <f>IFERROR(VLOOKUP(D1389,'[3]customer specs'!$B$1:$D$65536,3,0),0)</f>
        <v>0</v>
      </c>
      <c r="AM1389" s="64">
        <f t="shared" si="328"/>
        <v>71.25</v>
      </c>
      <c r="AN1389" s="64">
        <f t="shared" si="329"/>
        <v>0</v>
      </c>
      <c r="AO1389" s="63"/>
      <c r="AP1389" s="63"/>
      <c r="AQ1389" s="63" t="str">
        <f t="shared" si="330"/>
        <v>no</v>
      </c>
      <c r="AR1389" s="20">
        <f t="shared" si="331"/>
        <v>558.73800000000006</v>
      </c>
      <c r="AS1389" s="63"/>
      <c r="AT1389" s="23">
        <f t="shared" si="336"/>
        <v>0.12</v>
      </c>
      <c r="AU1389" s="65">
        <f t="shared" si="332"/>
        <v>42.328636363636363</v>
      </c>
      <c r="AV1389" s="65"/>
      <c r="AW1389" s="65">
        <f t="shared" si="333"/>
        <v>634.9295454545454</v>
      </c>
      <c r="AX1389" s="65"/>
      <c r="AY1389" s="63">
        <f>VLOOKUP(L1389,'Status Report'!B:CF,81,0)</f>
        <v>0</v>
      </c>
      <c r="AZ1389" s="63" t="str">
        <f>VLOOKUP(L1389,'Status Report'!B:S,18,0)</f>
        <v>Ellina Smirnova</v>
      </c>
      <c r="BB1389" s="63">
        <f>VLOOKUP(L1389,'Status Report'!B:Z,25,0)</f>
        <v>25</v>
      </c>
      <c r="BC1389" s="63">
        <f t="shared" si="334"/>
        <v>375</v>
      </c>
      <c r="BF1389">
        <f>VLOOKUP(L1389,'Status Report'!B:CE,82,0)</f>
        <v>0</v>
      </c>
      <c r="BG1389">
        <f>VLOOKUP(L1389,'Status Report'!B:CF,83,0)</f>
        <v>0</v>
      </c>
      <c r="BH1389">
        <f>VLOOKUP(L1389,'Status Report'!B:CG,84,0)</f>
        <v>0</v>
      </c>
      <c r="BI1389" t="s">
        <v>926</v>
      </c>
      <c r="BJ1389" t="s">
        <v>795</v>
      </c>
      <c r="BM1389" s="67">
        <f t="shared" si="335"/>
        <v>1305</v>
      </c>
    </row>
    <row r="1390" spans="1:65" x14ac:dyDescent="0.25">
      <c r="A1390" s="68" t="str">
        <f>VLOOKUP(L1390,'Status Report'!B:CB,79,0)</f>
        <v>Heineken UCL</v>
      </c>
      <c r="C1390">
        <v>20006112</v>
      </c>
      <c r="D1390">
        <v>3097108</v>
      </c>
      <c r="E1390" t="s">
        <v>928</v>
      </c>
      <c r="F1390" t="s">
        <v>929</v>
      </c>
      <c r="G1390" t="str">
        <f>VLOOKUP(D1390,'[2]sold to'!$A:$H,8,0)</f>
        <v>South Africa</v>
      </c>
      <c r="H1390" t="str">
        <f>VLOOKUP(D1390,'[2]sold to'!$A:$I,9,0)</f>
        <v>AMEE</v>
      </c>
      <c r="K1390">
        <v>300</v>
      </c>
      <c r="L1390">
        <v>88026543</v>
      </c>
      <c r="M1390" t="s">
        <v>358</v>
      </c>
      <c r="N1390">
        <v>10</v>
      </c>
      <c r="P1390" t="str">
        <f>VLOOKUP(L1390,'Status Report'!B:AA,26,0)</f>
        <v>China</v>
      </c>
      <c r="Q1390" t="str">
        <f>VLOOKUP(L1390,'Status Report'!B:AB,27,0)</f>
        <v>Premiums</v>
      </c>
      <c r="R1390">
        <f>VLOOKUP(L1390,'Status Report'!B:X,23,0)</f>
        <v>100</v>
      </c>
      <c r="S1390" t="str">
        <f>VLOOKUP(L1390,'Status Report'!B:T,19,0)</f>
        <v>Promocean The Netherlands BV</v>
      </c>
      <c r="T1390" s="62">
        <f>VLOOKUP(L1390,'Status Report'!B:E,4,0)</f>
        <v>3</v>
      </c>
      <c r="U1390" s="19">
        <f>_xlfn.IFS(AI1390="Den Bosch",VLOOKUP(L1390,'Status Report'!B:AM,35,0),AI1390="Yantian",VLOOKUP(L1390,'Status Report'!B:AM,36,0),AI1390="",IF(H1390="Asia Pacific",VLOOKUP(L1390,'Status Report'!B:AM,36,0),VLOOKUP(L1390,'Status Report'!B:AM,35,0)),AI1390="Direct shipment",IF(H1390="Asia Pacific",VLOOKUP(L1390,'Status Report'!B:AM,36,0),VLOOKUP(L1390,'Status Report'!B:AM,35,0)))</f>
        <v>53.5</v>
      </c>
      <c r="V1390" s="20">
        <f t="shared" si="322"/>
        <v>535</v>
      </c>
      <c r="W1390" s="19">
        <f>_xlfn.IFS(AI1390="Den Bosch",VLOOKUP(L1390,'Status Report'!B:AM,37,0),AI1390="Yantian",VLOOKUP(L1390,'Status Report'!B:AM,38,0),AI1390="",IF(H1390="Asia Pacific",VLOOKUP(L1390,'Status Report'!B:AM,38,0),VLOOKUP(L1390,'Status Report'!B:AM,37,0)),AI1390="Direct shipment",IF(H1390="Asia Pacific",VLOOKUP(L1390,'Status Report'!B:AM,38,0),VLOOKUP(L1390,'Status Report'!B:AM,37,0)))</f>
        <v>49.75</v>
      </c>
      <c r="X1390" s="20">
        <f t="shared" si="323"/>
        <v>497.5</v>
      </c>
      <c r="Y1390" s="20">
        <f>_xlfn.IFS(AI1390="Den Bosch",VLOOKUP(L1390,'Status Report'!B:AO,39,0),AI1390="Yantian",VLOOKUP(L1390,'Status Report'!B:AO,40,0),AI1390="",IF(H1390="Asia Pacific",VLOOKUP(L1390,'Status Report'!B:AO,40,0),VLOOKUP(L1390,'Status Report'!B:AO,39,0)),AI1390="Direct shipment",IF(H1390="Asia Pacific",VLOOKUP(L1390,'Status Report'!B:AO,40,0),VLOOKUP(L1390,'Status Report'!B:AO,39,0)))</f>
        <v>0</v>
      </c>
      <c r="Z1390" s="20">
        <f t="shared" si="324"/>
        <v>0</v>
      </c>
      <c r="AA1390" s="20">
        <f t="shared" si="325"/>
        <v>497.5</v>
      </c>
      <c r="AB1390" s="21">
        <f>_xlfn.IFS(AI1390="Den Bosch",VLOOKUP(L1390,'Status Report'!B:AM,33,0),AI1390="Yantian",VLOOKUP(L1390,'Status Report'!B:AM,34,0),AI1390="",IF(H1390="Asia Pacific",VLOOKUP(L1390,'Status Report'!B:AM,34,0),VLOOKUP(L1390,'Status Report'!B:AM,33,0)),AI1390="Direct shipment",IF(H1390="Asia Pacific",VLOOKUP(L1390,'Status Report'!B:AM,34,0),VLOOKUP(L1390,'Status Report'!B:AM,33,0)))</f>
        <v>43.103400000000008</v>
      </c>
      <c r="AC1390" s="21">
        <f>VLOOKUP(L1390,'Status Report'!B:CE,82,0)</f>
        <v>0</v>
      </c>
      <c r="AD1390" s="21">
        <f t="shared" si="326"/>
        <v>43.103400000000008</v>
      </c>
      <c r="AE1390" s="63">
        <f>VLOOKUP(L1390,'Status Report'!B:W,20,0)</f>
        <v>24</v>
      </c>
      <c r="AF1390" s="63">
        <f>VLOOKUP(L1390,'Status Report'!B:W,21,0)</f>
        <v>15</v>
      </c>
      <c r="AG1390" s="63">
        <f>VLOOKUP(L1390,'Status Report'!B:W,22,0)</f>
        <v>5</v>
      </c>
      <c r="AH1390" s="22">
        <f t="shared" si="327"/>
        <v>1.7999999999999999E-2</v>
      </c>
      <c r="AI1390" t="s">
        <v>990</v>
      </c>
      <c r="AK1390" s="63">
        <f>IFERROR(VLOOKUP(G1390,ASEAN!A:A,1,0),0)</f>
        <v>0</v>
      </c>
      <c r="AL1390" s="63">
        <f>IFERROR(VLOOKUP(D1390,'[3]customer specs'!$B$1:$D$65536,3,0),0)</f>
        <v>0</v>
      </c>
      <c r="AM1390" s="64">
        <f t="shared" si="328"/>
        <v>37.5</v>
      </c>
      <c r="AN1390" s="64">
        <f t="shared" si="329"/>
        <v>0</v>
      </c>
      <c r="AO1390" s="63"/>
      <c r="AP1390" s="63"/>
      <c r="AQ1390" s="63" t="str">
        <f t="shared" si="330"/>
        <v>no</v>
      </c>
      <c r="AR1390" s="20">
        <f t="shared" si="331"/>
        <v>431.03400000000011</v>
      </c>
      <c r="AS1390" s="63"/>
      <c r="AT1390" s="23">
        <f t="shared" si="336"/>
        <v>0.12</v>
      </c>
      <c r="AU1390" s="65">
        <f t="shared" si="332"/>
        <v>48.981136363636374</v>
      </c>
      <c r="AV1390" s="65"/>
      <c r="AW1390" s="65">
        <f t="shared" si="333"/>
        <v>489.81136363636375</v>
      </c>
      <c r="AX1390" s="65"/>
      <c r="AY1390" s="63">
        <f>VLOOKUP(L1390,'Status Report'!B:CF,81,0)</f>
        <v>0</v>
      </c>
      <c r="AZ1390" s="63" t="str">
        <f>VLOOKUP(L1390,'Status Report'!B:S,18,0)</f>
        <v>Ellina Smirnova</v>
      </c>
      <c r="BB1390" s="63">
        <f>VLOOKUP(L1390,'Status Report'!B:Z,25,0)</f>
        <v>25</v>
      </c>
      <c r="BC1390" s="63">
        <f t="shared" si="334"/>
        <v>250</v>
      </c>
      <c r="BF1390">
        <f>VLOOKUP(L1390,'Status Report'!B:CE,82,0)</f>
        <v>0</v>
      </c>
      <c r="BG1390">
        <f>VLOOKUP(L1390,'Status Report'!B:CF,83,0)</f>
        <v>0</v>
      </c>
      <c r="BH1390">
        <f>VLOOKUP(L1390,'Status Report'!B:CG,84,0)</f>
        <v>0</v>
      </c>
      <c r="BI1390" t="s">
        <v>926</v>
      </c>
      <c r="BJ1390" t="s">
        <v>795</v>
      </c>
      <c r="BM1390" s="67">
        <f t="shared" si="335"/>
        <v>612</v>
      </c>
    </row>
    <row r="1391" spans="1:65" x14ac:dyDescent="0.25">
      <c r="A1391" s="68" t="str">
        <f>VLOOKUP(L1391,'Status Report'!B:CB,79,0)</f>
        <v>Heineken UCL</v>
      </c>
      <c r="C1391">
        <v>20006112</v>
      </c>
      <c r="D1391">
        <v>3097108</v>
      </c>
      <c r="E1391" t="s">
        <v>928</v>
      </c>
      <c r="F1391" t="s">
        <v>929</v>
      </c>
      <c r="G1391" t="str">
        <f>VLOOKUP(D1391,'[2]sold to'!$A:$H,8,0)</f>
        <v>South Africa</v>
      </c>
      <c r="H1391" t="str">
        <f>VLOOKUP(D1391,'[2]sold to'!$A:$I,9,0)</f>
        <v>AMEE</v>
      </c>
      <c r="K1391">
        <v>310</v>
      </c>
      <c r="L1391">
        <v>88026624</v>
      </c>
      <c r="M1391" t="s">
        <v>171</v>
      </c>
      <c r="N1391">
        <v>2</v>
      </c>
      <c r="P1391" t="str">
        <f>VLOOKUP(L1391,'Status Report'!B:AA,26,0)</f>
        <v>China</v>
      </c>
      <c r="Q1391" t="str">
        <f>VLOOKUP(L1391,'Status Report'!B:AB,27,0)</f>
        <v>Premiums</v>
      </c>
      <c r="R1391">
        <f>VLOOKUP(L1391,'Status Report'!B:X,23,0)</f>
        <v>250</v>
      </c>
      <c r="S1391" t="str">
        <f>VLOOKUP(L1391,'Status Report'!B:T,19,0)</f>
        <v>Brands On</v>
      </c>
      <c r="T1391" s="62">
        <f>VLOOKUP(L1391,'Status Report'!B:E,4,0)</f>
        <v>1</v>
      </c>
      <c r="U1391" s="19">
        <f>_xlfn.IFS(AI1391="Den Bosch",VLOOKUP(L1391,'Status Report'!B:AM,35,0),AI1391="Yantian",VLOOKUP(L1391,'Status Report'!B:AM,36,0),AI1391="",IF(H1391="Asia Pacific",VLOOKUP(L1391,'Status Report'!B:AM,36,0),VLOOKUP(L1391,'Status Report'!B:AM,35,0)),AI1391="Direct shipment",IF(H1391="Asia Pacific",VLOOKUP(L1391,'Status Report'!B:AM,36,0),VLOOKUP(L1391,'Status Report'!B:AM,35,0)))</f>
        <v>355.25</v>
      </c>
      <c r="V1391" s="20">
        <f t="shared" si="322"/>
        <v>710.5</v>
      </c>
      <c r="W1391" s="19">
        <f>_xlfn.IFS(AI1391="Den Bosch",VLOOKUP(L1391,'Status Report'!B:AM,37,0),AI1391="Yantian",VLOOKUP(L1391,'Status Report'!B:AM,38,0),AI1391="",IF(H1391="Asia Pacific",VLOOKUP(L1391,'Status Report'!B:AM,38,0),VLOOKUP(L1391,'Status Report'!B:AM,37,0)),AI1391="Direct shipment",IF(H1391="Asia Pacific",VLOOKUP(L1391,'Status Report'!B:AM,38,0),VLOOKUP(L1391,'Status Report'!B:AM,37,0)))</f>
        <v>355.25</v>
      </c>
      <c r="X1391" s="20">
        <f t="shared" si="323"/>
        <v>710.5</v>
      </c>
      <c r="Y1391" s="20">
        <f>_xlfn.IFS(AI1391="Den Bosch",VLOOKUP(L1391,'Status Report'!B:AO,39,0),AI1391="Yantian",VLOOKUP(L1391,'Status Report'!B:AO,40,0),AI1391="",IF(H1391="Asia Pacific",VLOOKUP(L1391,'Status Report'!B:AO,40,0),VLOOKUP(L1391,'Status Report'!B:AO,39,0)),AI1391="Direct shipment",IF(H1391="Asia Pacific",VLOOKUP(L1391,'Status Report'!B:AO,40,0),VLOOKUP(L1391,'Status Report'!B:AO,39,0)))</f>
        <v>0</v>
      </c>
      <c r="Z1391" s="20">
        <f t="shared" si="324"/>
        <v>0</v>
      </c>
      <c r="AA1391" s="20">
        <f t="shared" si="325"/>
        <v>710.5</v>
      </c>
      <c r="AB1391" s="21">
        <f>_xlfn.IFS(AI1391="Den Bosch",VLOOKUP(L1391,'Status Report'!B:AM,33,0),AI1391="Yantian",VLOOKUP(L1391,'Status Report'!B:AM,34,0),AI1391="",IF(H1391="Asia Pacific",VLOOKUP(L1391,'Status Report'!B:AM,34,0),VLOOKUP(L1391,'Status Report'!B:AM,33,0)),AI1391="Direct shipment",IF(H1391="Asia Pacific",VLOOKUP(L1391,'Status Report'!B:AM,34,0),VLOOKUP(L1391,'Status Report'!B:AM,33,0)))</f>
        <v>307.23</v>
      </c>
      <c r="AC1391" s="21">
        <f>VLOOKUP(L1391,'Status Report'!B:CE,82,0)</f>
        <v>0</v>
      </c>
      <c r="AD1391" s="21">
        <f t="shared" si="326"/>
        <v>307.23</v>
      </c>
      <c r="AE1391" s="63">
        <f>VLOOKUP(L1391,'Status Report'!B:W,20,0)</f>
        <v>90.5</v>
      </c>
      <c r="AF1391" s="63">
        <f>VLOOKUP(L1391,'Status Report'!B:W,21,0)</f>
        <v>77.5</v>
      </c>
      <c r="AG1391" s="63">
        <f>VLOOKUP(L1391,'Status Report'!B:W,22,0)</f>
        <v>18.2</v>
      </c>
      <c r="AH1391" s="22">
        <f t="shared" si="327"/>
        <v>0.25530049999999999</v>
      </c>
      <c r="AK1391" s="63">
        <f>IFERROR(VLOOKUP(G1391,ASEAN!A:A,1,0),0)</f>
        <v>0</v>
      </c>
      <c r="AL1391" s="63">
        <f>IFERROR(VLOOKUP(D1391,'[3]customer specs'!$B$1:$D$65536,3,0),0)</f>
        <v>0</v>
      </c>
      <c r="AM1391" s="64">
        <f t="shared" si="328"/>
        <v>0</v>
      </c>
      <c r="AN1391" s="64">
        <f t="shared" si="329"/>
        <v>0</v>
      </c>
      <c r="AO1391" s="63"/>
      <c r="AP1391" s="63"/>
      <c r="AQ1391" s="63" t="str">
        <f t="shared" si="330"/>
        <v>no</v>
      </c>
      <c r="AR1391" s="20">
        <f t="shared" si="331"/>
        <v>614.46</v>
      </c>
      <c r="AS1391" s="63"/>
      <c r="AT1391" s="23">
        <f t="shared" si="336"/>
        <v>0.12</v>
      </c>
      <c r="AU1391" s="65">
        <f t="shared" si="332"/>
        <v>349.125</v>
      </c>
      <c r="AV1391" s="65"/>
      <c r="AW1391" s="65">
        <f t="shared" si="333"/>
        <v>698.25</v>
      </c>
      <c r="AX1391" s="65"/>
      <c r="AY1391" s="63">
        <f>VLOOKUP(L1391,'Status Report'!B:CF,81,0)</f>
        <v>0</v>
      </c>
      <c r="AZ1391" s="63" t="str">
        <f>VLOOKUP(L1391,'Status Report'!B:S,18,0)</f>
        <v>Ellina Smirnova</v>
      </c>
      <c r="BB1391" s="63">
        <f>VLOOKUP(L1391,'Status Report'!B:Z,25,0)</f>
        <v>1</v>
      </c>
      <c r="BC1391" s="63">
        <f t="shared" si="334"/>
        <v>2</v>
      </c>
      <c r="BF1391">
        <f>VLOOKUP(L1391,'Status Report'!B:CE,82,0)</f>
        <v>0</v>
      </c>
      <c r="BG1391">
        <f>VLOOKUP(L1391,'Status Report'!B:CF,83,0)</f>
        <v>0</v>
      </c>
      <c r="BH1391">
        <f>VLOOKUP(L1391,'Status Report'!B:CG,84,0)</f>
        <v>0</v>
      </c>
      <c r="BI1391" t="s">
        <v>926</v>
      </c>
      <c r="BJ1391" t="s">
        <v>795</v>
      </c>
      <c r="BM1391" s="67">
        <f t="shared" si="335"/>
        <v>48</v>
      </c>
    </row>
    <row r="1392" spans="1:65" x14ac:dyDescent="0.25">
      <c r="A1392" s="68" t="str">
        <f>VLOOKUP(L1392,'Status Report'!B:CB,79,0)</f>
        <v>Heineken UCL</v>
      </c>
      <c r="C1392">
        <v>20006112</v>
      </c>
      <c r="D1392">
        <v>3097108</v>
      </c>
      <c r="E1392" t="s">
        <v>928</v>
      </c>
      <c r="F1392" t="s">
        <v>929</v>
      </c>
      <c r="G1392" t="str">
        <f>VLOOKUP(D1392,'[2]sold to'!$A:$H,8,0)</f>
        <v>South Africa</v>
      </c>
      <c r="H1392" t="str">
        <f>VLOOKUP(D1392,'[2]sold to'!$A:$I,9,0)</f>
        <v>AMEE</v>
      </c>
      <c r="K1392">
        <v>320</v>
      </c>
      <c r="L1392">
        <v>88026566</v>
      </c>
      <c r="M1392" t="s">
        <v>378</v>
      </c>
      <c r="N1392">
        <v>4</v>
      </c>
      <c r="P1392" t="str">
        <f>VLOOKUP(L1392,'Status Report'!B:AA,26,0)</f>
        <v>China</v>
      </c>
      <c r="Q1392" t="str">
        <f>VLOOKUP(L1392,'Status Report'!B:AB,27,0)</f>
        <v>Textiles-Clothing</v>
      </c>
      <c r="R1392">
        <f>VLOOKUP(L1392,'Status Report'!B:X,23,0)</f>
        <v>200</v>
      </c>
      <c r="S1392" t="str">
        <f>VLOOKUP(L1392,'Status Report'!B:T,19,0)</f>
        <v>Asian Sourcing Link</v>
      </c>
      <c r="T1392" s="62">
        <f>VLOOKUP(L1392,'Status Report'!B:E,4,0)</f>
        <v>3</v>
      </c>
      <c r="U1392" s="19">
        <f>_xlfn.IFS(AI1392="Den Bosch",VLOOKUP(L1392,'Status Report'!B:AM,35,0),AI1392="Yantian",VLOOKUP(L1392,'Status Report'!B:AM,36,0),AI1392="",IF(H1392="Asia Pacific",VLOOKUP(L1392,'Status Report'!B:AM,36,0),VLOOKUP(L1392,'Status Report'!B:AM,35,0)),AI1392="Direct shipment",IF(H1392="Asia Pacific",VLOOKUP(L1392,'Status Report'!B:AM,36,0),VLOOKUP(L1392,'Status Report'!B:AM,35,0)))</f>
        <v>34.549999999999997</v>
      </c>
      <c r="V1392" s="20">
        <f t="shared" si="322"/>
        <v>138.19999999999999</v>
      </c>
      <c r="W1392" s="19">
        <f>_xlfn.IFS(AI1392="Den Bosch",VLOOKUP(L1392,'Status Report'!B:AM,37,0),AI1392="Yantian",VLOOKUP(L1392,'Status Report'!B:AM,38,0),AI1392="",IF(H1392="Asia Pacific",VLOOKUP(L1392,'Status Report'!B:AM,38,0),VLOOKUP(L1392,'Status Report'!B:AM,37,0)),AI1392="Direct shipment",IF(H1392="Asia Pacific",VLOOKUP(L1392,'Status Report'!B:AM,38,0),VLOOKUP(L1392,'Status Report'!B:AM,37,0)))</f>
        <v>29.5</v>
      </c>
      <c r="X1392" s="20">
        <f t="shared" si="323"/>
        <v>118</v>
      </c>
      <c r="Y1392" s="20">
        <f>_xlfn.IFS(AI1392="Den Bosch",VLOOKUP(L1392,'Status Report'!B:AO,39,0),AI1392="Yantian",VLOOKUP(L1392,'Status Report'!B:AO,40,0),AI1392="",IF(H1392="Asia Pacific",VLOOKUP(L1392,'Status Report'!B:AO,40,0),VLOOKUP(L1392,'Status Report'!B:AO,39,0)),AI1392="Direct shipment",IF(H1392="Asia Pacific",VLOOKUP(L1392,'Status Report'!B:AO,40,0),VLOOKUP(L1392,'Status Report'!B:AO,39,0)))</f>
        <v>0</v>
      </c>
      <c r="Z1392" s="20">
        <f t="shared" si="324"/>
        <v>0</v>
      </c>
      <c r="AA1392" s="20">
        <f t="shared" si="325"/>
        <v>118</v>
      </c>
      <c r="AB1392" s="21">
        <f>_xlfn.IFS(AI1392="Den Bosch",VLOOKUP(L1392,'Status Report'!B:AM,33,0),AI1392="Yantian",VLOOKUP(L1392,'Status Report'!B:AM,34,0),AI1392="",IF(H1392="Asia Pacific",VLOOKUP(L1392,'Status Report'!B:AM,34,0),VLOOKUP(L1392,'Status Report'!B:AM,33,0)),AI1392="Direct shipment",IF(H1392="Asia Pacific",VLOOKUP(L1392,'Status Report'!B:AM,34,0),VLOOKUP(L1392,'Status Report'!B:AM,33,0)))</f>
        <v>25.154999999999998</v>
      </c>
      <c r="AC1392" s="21">
        <f>VLOOKUP(L1392,'Status Report'!B:CE,82,0)</f>
        <v>0</v>
      </c>
      <c r="AD1392" s="21">
        <f t="shared" si="326"/>
        <v>25.154999999999998</v>
      </c>
      <c r="AE1392" s="63">
        <f>VLOOKUP(L1392,'Status Report'!B:W,20,0)</f>
        <v>39</v>
      </c>
      <c r="AF1392" s="63">
        <f>VLOOKUP(L1392,'Status Report'!B:W,21,0)</f>
        <v>33</v>
      </c>
      <c r="AG1392" s="63">
        <f>VLOOKUP(L1392,'Status Report'!B:W,22,0)</f>
        <v>4.5</v>
      </c>
      <c r="AH1392" s="22">
        <f t="shared" si="327"/>
        <v>2.3165999999999999E-2</v>
      </c>
      <c r="AI1392" t="s">
        <v>990</v>
      </c>
      <c r="AK1392" s="63">
        <f>IFERROR(VLOOKUP(G1392,ASEAN!A:A,1,0),0)</f>
        <v>0</v>
      </c>
      <c r="AL1392" s="63">
        <f>IFERROR(VLOOKUP(D1392,'[3]customer specs'!$B$1:$D$65536,3,0),0)</f>
        <v>0</v>
      </c>
      <c r="AM1392" s="64">
        <f t="shared" si="328"/>
        <v>20.199999999999989</v>
      </c>
      <c r="AN1392" s="64">
        <f t="shared" si="329"/>
        <v>0</v>
      </c>
      <c r="AO1392" s="63"/>
      <c r="AP1392" s="63"/>
      <c r="AQ1392" s="63" t="str">
        <f t="shared" si="330"/>
        <v>no</v>
      </c>
      <c r="AR1392" s="20">
        <f t="shared" si="331"/>
        <v>100.61999999999999</v>
      </c>
      <c r="AS1392" s="63"/>
      <c r="AT1392" s="23">
        <f t="shared" si="336"/>
        <v>0.12</v>
      </c>
      <c r="AU1392" s="65">
        <f t="shared" si="332"/>
        <v>28.58522727272727</v>
      </c>
      <c r="AV1392" s="65"/>
      <c r="AW1392" s="65">
        <f t="shared" si="333"/>
        <v>114.34090909090908</v>
      </c>
      <c r="AX1392" s="65"/>
      <c r="AY1392" s="63">
        <f>VLOOKUP(L1392,'Status Report'!B:CF,81,0)</f>
        <v>0</v>
      </c>
      <c r="AZ1392" s="63" t="str">
        <f>VLOOKUP(L1392,'Status Report'!B:S,18,0)</f>
        <v>Ellina Smirnova</v>
      </c>
      <c r="BB1392" s="63">
        <f>VLOOKUP(L1392,'Status Report'!B:Z,25,0)</f>
        <v>5</v>
      </c>
      <c r="BC1392" s="63">
        <f t="shared" si="334"/>
        <v>20</v>
      </c>
      <c r="BF1392">
        <f>VLOOKUP(L1392,'Status Report'!B:CE,82,0)</f>
        <v>0</v>
      </c>
      <c r="BG1392">
        <f>VLOOKUP(L1392,'Status Report'!B:CF,83,0)</f>
        <v>0</v>
      </c>
      <c r="BH1392">
        <f>VLOOKUP(L1392,'Status Report'!B:CG,84,0)</f>
        <v>0</v>
      </c>
      <c r="BI1392" t="s">
        <v>926</v>
      </c>
      <c r="BJ1392" t="s">
        <v>795</v>
      </c>
      <c r="BM1392" s="67">
        <f t="shared" si="335"/>
        <v>97</v>
      </c>
    </row>
    <row r="1393" spans="1:65" x14ac:dyDescent="0.25">
      <c r="A1393" s="68" t="str">
        <f>VLOOKUP(L1393,'Status Report'!B:CB,79,0)</f>
        <v>Heineken UCL</v>
      </c>
      <c r="C1393">
        <v>20006112</v>
      </c>
      <c r="D1393">
        <v>3097108</v>
      </c>
      <c r="E1393" t="s">
        <v>928</v>
      </c>
      <c r="F1393" t="s">
        <v>929</v>
      </c>
      <c r="G1393" t="str">
        <f>VLOOKUP(D1393,'[2]sold to'!$A:$H,8,0)</f>
        <v>South Africa</v>
      </c>
      <c r="H1393" t="str">
        <f>VLOOKUP(D1393,'[2]sold to'!$A:$I,9,0)</f>
        <v>AMEE</v>
      </c>
      <c r="K1393">
        <v>330</v>
      </c>
      <c r="L1393">
        <v>88026567</v>
      </c>
      <c r="M1393" t="s">
        <v>379</v>
      </c>
      <c r="N1393">
        <v>4</v>
      </c>
      <c r="P1393" t="str">
        <f>VLOOKUP(L1393,'Status Report'!B:AA,26,0)</f>
        <v>China</v>
      </c>
      <c r="Q1393" t="str">
        <f>VLOOKUP(L1393,'Status Report'!B:AB,27,0)</f>
        <v>Textiles-Clothing</v>
      </c>
      <c r="R1393">
        <f>VLOOKUP(L1393,'Status Report'!B:X,23,0)</f>
        <v>200</v>
      </c>
      <c r="S1393" t="str">
        <f>VLOOKUP(L1393,'Status Report'!B:T,19,0)</f>
        <v>Asian Sourcing Link</v>
      </c>
      <c r="T1393" s="62">
        <f>VLOOKUP(L1393,'Status Report'!B:E,4,0)</f>
        <v>3</v>
      </c>
      <c r="U1393" s="19">
        <f>_xlfn.IFS(AI1393="Den Bosch",VLOOKUP(L1393,'Status Report'!B:AM,35,0),AI1393="Yantian",VLOOKUP(L1393,'Status Report'!B:AM,36,0),AI1393="",IF(H1393="Asia Pacific",VLOOKUP(L1393,'Status Report'!B:AM,36,0),VLOOKUP(L1393,'Status Report'!B:AM,35,0)),AI1393="Direct shipment",IF(H1393="Asia Pacific",VLOOKUP(L1393,'Status Report'!B:AM,36,0),VLOOKUP(L1393,'Status Report'!B:AM,35,0)))</f>
        <v>34.549999999999997</v>
      </c>
      <c r="V1393" s="20">
        <f t="shared" si="322"/>
        <v>138.19999999999999</v>
      </c>
      <c r="W1393" s="19">
        <f>_xlfn.IFS(AI1393="Den Bosch",VLOOKUP(L1393,'Status Report'!B:AM,37,0),AI1393="Yantian",VLOOKUP(L1393,'Status Report'!B:AM,38,0),AI1393="",IF(H1393="Asia Pacific",VLOOKUP(L1393,'Status Report'!B:AM,38,0),VLOOKUP(L1393,'Status Report'!B:AM,37,0)),AI1393="Direct shipment",IF(H1393="Asia Pacific",VLOOKUP(L1393,'Status Report'!B:AM,38,0),VLOOKUP(L1393,'Status Report'!B:AM,37,0)))</f>
        <v>29.5</v>
      </c>
      <c r="X1393" s="20">
        <f t="shared" si="323"/>
        <v>118</v>
      </c>
      <c r="Y1393" s="20">
        <f>_xlfn.IFS(AI1393="Den Bosch",VLOOKUP(L1393,'Status Report'!B:AO,39,0),AI1393="Yantian",VLOOKUP(L1393,'Status Report'!B:AO,40,0),AI1393="",IF(H1393="Asia Pacific",VLOOKUP(L1393,'Status Report'!B:AO,40,0),VLOOKUP(L1393,'Status Report'!B:AO,39,0)),AI1393="Direct shipment",IF(H1393="Asia Pacific",VLOOKUP(L1393,'Status Report'!B:AO,40,0),VLOOKUP(L1393,'Status Report'!B:AO,39,0)))</f>
        <v>0</v>
      </c>
      <c r="Z1393" s="20">
        <f t="shared" si="324"/>
        <v>0</v>
      </c>
      <c r="AA1393" s="20">
        <f t="shared" si="325"/>
        <v>118</v>
      </c>
      <c r="AB1393" s="21">
        <f>_xlfn.IFS(AI1393="Den Bosch",VLOOKUP(L1393,'Status Report'!B:AM,33,0),AI1393="Yantian",VLOOKUP(L1393,'Status Report'!B:AM,34,0),AI1393="",IF(H1393="Asia Pacific",VLOOKUP(L1393,'Status Report'!B:AM,34,0),VLOOKUP(L1393,'Status Report'!B:AM,33,0)),AI1393="Direct shipment",IF(H1393="Asia Pacific",VLOOKUP(L1393,'Status Report'!B:AM,34,0),VLOOKUP(L1393,'Status Report'!B:AM,33,0)))</f>
        <v>25.154999999999998</v>
      </c>
      <c r="AC1393" s="21">
        <f>VLOOKUP(L1393,'Status Report'!B:CE,82,0)</f>
        <v>0</v>
      </c>
      <c r="AD1393" s="21">
        <f t="shared" si="326"/>
        <v>25.154999999999998</v>
      </c>
      <c r="AE1393" s="63">
        <f>VLOOKUP(L1393,'Status Report'!B:W,20,0)</f>
        <v>39</v>
      </c>
      <c r="AF1393" s="63">
        <f>VLOOKUP(L1393,'Status Report'!B:W,21,0)</f>
        <v>33</v>
      </c>
      <c r="AG1393" s="63">
        <f>VLOOKUP(L1393,'Status Report'!B:W,22,0)</f>
        <v>4.5</v>
      </c>
      <c r="AH1393" s="22">
        <f t="shared" si="327"/>
        <v>2.3165999999999999E-2</v>
      </c>
      <c r="AI1393" t="s">
        <v>990</v>
      </c>
      <c r="AK1393" s="63">
        <f>IFERROR(VLOOKUP(G1393,ASEAN!A:A,1,0),0)</f>
        <v>0</v>
      </c>
      <c r="AL1393" s="63">
        <f>IFERROR(VLOOKUP(D1393,'[3]customer specs'!$B$1:$D$65536,3,0),0)</f>
        <v>0</v>
      </c>
      <c r="AM1393" s="64">
        <f t="shared" si="328"/>
        <v>20.199999999999989</v>
      </c>
      <c r="AN1393" s="64">
        <f t="shared" si="329"/>
        <v>0</v>
      </c>
      <c r="AO1393" s="63"/>
      <c r="AP1393" s="63"/>
      <c r="AQ1393" s="63" t="str">
        <f t="shared" si="330"/>
        <v>no</v>
      </c>
      <c r="AR1393" s="20">
        <f t="shared" si="331"/>
        <v>100.61999999999999</v>
      </c>
      <c r="AS1393" s="63"/>
      <c r="AT1393" s="23">
        <f t="shared" si="336"/>
        <v>0.12</v>
      </c>
      <c r="AU1393" s="65">
        <f t="shared" si="332"/>
        <v>28.58522727272727</v>
      </c>
      <c r="AV1393" s="65"/>
      <c r="AW1393" s="65">
        <f t="shared" si="333"/>
        <v>114.34090909090908</v>
      </c>
      <c r="AX1393" s="65"/>
      <c r="AY1393" s="63">
        <f>VLOOKUP(L1393,'Status Report'!B:CF,81,0)</f>
        <v>0</v>
      </c>
      <c r="AZ1393" s="63" t="str">
        <f>VLOOKUP(L1393,'Status Report'!B:S,18,0)</f>
        <v>Ellina Smirnova</v>
      </c>
      <c r="BB1393" s="63">
        <f>VLOOKUP(L1393,'Status Report'!B:Z,25,0)</f>
        <v>5</v>
      </c>
      <c r="BC1393" s="63">
        <f t="shared" si="334"/>
        <v>20</v>
      </c>
      <c r="BF1393">
        <f>VLOOKUP(L1393,'Status Report'!B:CE,82,0)</f>
        <v>0</v>
      </c>
      <c r="BG1393">
        <f>VLOOKUP(L1393,'Status Report'!B:CF,83,0)</f>
        <v>0</v>
      </c>
      <c r="BH1393">
        <f>VLOOKUP(L1393,'Status Report'!B:CG,84,0)</f>
        <v>0</v>
      </c>
      <c r="BI1393" t="s">
        <v>926</v>
      </c>
      <c r="BJ1393" t="s">
        <v>795</v>
      </c>
      <c r="BM1393" s="67">
        <f t="shared" si="335"/>
        <v>336</v>
      </c>
    </row>
    <row r="1394" spans="1:65" x14ac:dyDescent="0.25">
      <c r="A1394" s="68" t="str">
        <f>VLOOKUP(L1394,'Status Report'!B:CB,79,0)</f>
        <v>Heineken UCL</v>
      </c>
      <c r="C1394">
        <v>20006112</v>
      </c>
      <c r="D1394">
        <v>3097108</v>
      </c>
      <c r="E1394" t="s">
        <v>928</v>
      </c>
      <c r="F1394" t="s">
        <v>929</v>
      </c>
      <c r="G1394" t="str">
        <f>VLOOKUP(D1394,'[2]sold to'!$A:$H,8,0)</f>
        <v>South Africa</v>
      </c>
      <c r="H1394" t="str">
        <f>VLOOKUP(D1394,'[2]sold to'!$A:$I,9,0)</f>
        <v>AMEE</v>
      </c>
      <c r="K1394">
        <v>340</v>
      </c>
      <c r="L1394">
        <v>88026568</v>
      </c>
      <c r="M1394" t="s">
        <v>380</v>
      </c>
      <c r="N1394">
        <v>4</v>
      </c>
      <c r="P1394" t="str">
        <f>VLOOKUP(L1394,'Status Report'!B:AA,26,0)</f>
        <v>China</v>
      </c>
      <c r="Q1394" t="str">
        <f>VLOOKUP(L1394,'Status Report'!B:AB,27,0)</f>
        <v>Textiles-Clothing</v>
      </c>
      <c r="R1394">
        <f>VLOOKUP(L1394,'Status Report'!B:X,23,0)</f>
        <v>200</v>
      </c>
      <c r="S1394" t="str">
        <f>VLOOKUP(L1394,'Status Report'!B:T,19,0)</f>
        <v>Asian Sourcing Link</v>
      </c>
      <c r="T1394" s="62">
        <f>VLOOKUP(L1394,'Status Report'!B:E,4,0)</f>
        <v>3</v>
      </c>
      <c r="U1394" s="19">
        <f>_xlfn.IFS(AI1394="Den Bosch",VLOOKUP(L1394,'Status Report'!B:AM,35,0),AI1394="Yantian",VLOOKUP(L1394,'Status Report'!B:AM,36,0),AI1394="",IF(H1394="Asia Pacific",VLOOKUP(L1394,'Status Report'!B:AM,36,0),VLOOKUP(L1394,'Status Report'!B:AM,35,0)),AI1394="Direct shipment",IF(H1394="Asia Pacific",VLOOKUP(L1394,'Status Report'!B:AM,36,0),VLOOKUP(L1394,'Status Report'!B:AM,35,0)))</f>
        <v>34.549999999999997</v>
      </c>
      <c r="V1394" s="20">
        <f t="shared" si="322"/>
        <v>138.19999999999999</v>
      </c>
      <c r="W1394" s="19">
        <f>_xlfn.IFS(AI1394="Den Bosch",VLOOKUP(L1394,'Status Report'!B:AM,37,0),AI1394="Yantian",VLOOKUP(L1394,'Status Report'!B:AM,38,0),AI1394="",IF(H1394="Asia Pacific",VLOOKUP(L1394,'Status Report'!B:AM,38,0),VLOOKUP(L1394,'Status Report'!B:AM,37,0)),AI1394="Direct shipment",IF(H1394="Asia Pacific",VLOOKUP(L1394,'Status Report'!B:AM,38,0),VLOOKUP(L1394,'Status Report'!B:AM,37,0)))</f>
        <v>29.5</v>
      </c>
      <c r="X1394" s="20">
        <f t="shared" si="323"/>
        <v>118</v>
      </c>
      <c r="Y1394" s="20">
        <f>_xlfn.IFS(AI1394="Den Bosch",VLOOKUP(L1394,'Status Report'!B:AO,39,0),AI1394="Yantian",VLOOKUP(L1394,'Status Report'!B:AO,40,0),AI1394="",IF(H1394="Asia Pacific",VLOOKUP(L1394,'Status Report'!B:AO,40,0),VLOOKUP(L1394,'Status Report'!B:AO,39,0)),AI1394="Direct shipment",IF(H1394="Asia Pacific",VLOOKUP(L1394,'Status Report'!B:AO,40,0),VLOOKUP(L1394,'Status Report'!B:AO,39,0)))</f>
        <v>0</v>
      </c>
      <c r="Z1394" s="20">
        <f t="shared" si="324"/>
        <v>0</v>
      </c>
      <c r="AA1394" s="20">
        <f t="shared" si="325"/>
        <v>118</v>
      </c>
      <c r="AB1394" s="21">
        <f>_xlfn.IFS(AI1394="Den Bosch",VLOOKUP(L1394,'Status Report'!B:AM,33,0),AI1394="Yantian",VLOOKUP(L1394,'Status Report'!B:AM,34,0),AI1394="",IF(H1394="Asia Pacific",VLOOKUP(L1394,'Status Report'!B:AM,34,0),VLOOKUP(L1394,'Status Report'!B:AM,33,0)),AI1394="Direct shipment",IF(H1394="Asia Pacific",VLOOKUP(L1394,'Status Report'!B:AM,34,0),VLOOKUP(L1394,'Status Report'!B:AM,33,0)))</f>
        <v>25.154999999999998</v>
      </c>
      <c r="AC1394" s="21">
        <f>VLOOKUP(L1394,'Status Report'!B:CE,82,0)</f>
        <v>0</v>
      </c>
      <c r="AD1394" s="21">
        <f t="shared" si="326"/>
        <v>25.154999999999998</v>
      </c>
      <c r="AE1394" s="63">
        <f>VLOOKUP(L1394,'Status Report'!B:W,20,0)</f>
        <v>39</v>
      </c>
      <c r="AF1394" s="63">
        <f>VLOOKUP(L1394,'Status Report'!B:W,21,0)</f>
        <v>33</v>
      </c>
      <c r="AG1394" s="63">
        <f>VLOOKUP(L1394,'Status Report'!B:W,22,0)</f>
        <v>4.5</v>
      </c>
      <c r="AH1394" s="22">
        <f t="shared" si="327"/>
        <v>2.3165999999999999E-2</v>
      </c>
      <c r="AI1394" t="s">
        <v>990</v>
      </c>
      <c r="AK1394" s="63">
        <f>IFERROR(VLOOKUP(G1394,ASEAN!A:A,1,0),0)</f>
        <v>0</v>
      </c>
      <c r="AL1394" s="63">
        <f>IFERROR(VLOOKUP(D1394,'[3]customer specs'!$B$1:$D$65536,3,0),0)</f>
        <v>0</v>
      </c>
      <c r="AM1394" s="64">
        <f t="shared" si="328"/>
        <v>20.199999999999989</v>
      </c>
      <c r="AN1394" s="64">
        <f t="shared" si="329"/>
        <v>0</v>
      </c>
      <c r="AO1394" s="63"/>
      <c r="AP1394" s="63"/>
      <c r="AQ1394" s="63" t="str">
        <f t="shared" si="330"/>
        <v>no</v>
      </c>
      <c r="AR1394" s="20">
        <f t="shared" si="331"/>
        <v>100.61999999999999</v>
      </c>
      <c r="AS1394" s="63"/>
      <c r="AT1394" s="23">
        <f t="shared" si="336"/>
        <v>0.12</v>
      </c>
      <c r="AU1394" s="65">
        <f t="shared" si="332"/>
        <v>28.58522727272727</v>
      </c>
      <c r="AV1394" s="65"/>
      <c r="AW1394" s="65">
        <f t="shared" si="333"/>
        <v>114.34090909090908</v>
      </c>
      <c r="AX1394" s="65"/>
      <c r="AY1394" s="63">
        <f>VLOOKUP(L1394,'Status Report'!B:CF,81,0)</f>
        <v>0</v>
      </c>
      <c r="AZ1394" s="63" t="str">
        <f>VLOOKUP(L1394,'Status Report'!B:S,18,0)</f>
        <v>Ellina Smirnova</v>
      </c>
      <c r="BB1394" s="63">
        <f>VLOOKUP(L1394,'Status Report'!B:Z,25,0)</f>
        <v>5</v>
      </c>
      <c r="BC1394" s="63">
        <f t="shared" si="334"/>
        <v>20</v>
      </c>
      <c r="BF1394">
        <f>VLOOKUP(L1394,'Status Report'!B:CE,82,0)</f>
        <v>0</v>
      </c>
      <c r="BG1394">
        <f>VLOOKUP(L1394,'Status Report'!B:CF,83,0)</f>
        <v>0</v>
      </c>
      <c r="BH1394">
        <f>VLOOKUP(L1394,'Status Report'!B:CG,84,0)</f>
        <v>0</v>
      </c>
      <c r="BI1394" t="s">
        <v>926</v>
      </c>
      <c r="BJ1394" t="s">
        <v>795</v>
      </c>
      <c r="BM1394" s="67">
        <f t="shared" si="335"/>
        <v>483</v>
      </c>
    </row>
    <row r="1395" spans="1:65" x14ac:dyDescent="0.25">
      <c r="A1395" s="68" t="str">
        <f>VLOOKUP(L1395,'Status Report'!B:CB,79,0)</f>
        <v>Heineken UCL</v>
      </c>
      <c r="C1395">
        <v>20006112</v>
      </c>
      <c r="D1395">
        <v>3097108</v>
      </c>
      <c r="E1395" t="s">
        <v>928</v>
      </c>
      <c r="F1395" t="s">
        <v>929</v>
      </c>
      <c r="G1395" t="str">
        <f>VLOOKUP(D1395,'[2]sold to'!$A:$H,8,0)</f>
        <v>South Africa</v>
      </c>
      <c r="H1395" t="str">
        <f>VLOOKUP(D1395,'[2]sold to'!$A:$I,9,0)</f>
        <v>AMEE</v>
      </c>
      <c r="K1395">
        <v>350</v>
      </c>
      <c r="L1395">
        <v>88026569</v>
      </c>
      <c r="M1395" t="s">
        <v>381</v>
      </c>
      <c r="N1395">
        <v>4</v>
      </c>
      <c r="P1395" t="str">
        <f>VLOOKUP(L1395,'Status Report'!B:AA,26,0)</f>
        <v>China</v>
      </c>
      <c r="Q1395" t="str">
        <f>VLOOKUP(L1395,'Status Report'!B:AB,27,0)</f>
        <v>Textiles-Clothing</v>
      </c>
      <c r="R1395">
        <f>VLOOKUP(L1395,'Status Report'!B:X,23,0)</f>
        <v>200</v>
      </c>
      <c r="S1395" t="str">
        <f>VLOOKUP(L1395,'Status Report'!B:T,19,0)</f>
        <v>Asian Sourcing Link</v>
      </c>
      <c r="T1395" s="62">
        <f>VLOOKUP(L1395,'Status Report'!B:E,4,0)</f>
        <v>3</v>
      </c>
      <c r="U1395" s="19">
        <f>_xlfn.IFS(AI1395="Den Bosch",VLOOKUP(L1395,'Status Report'!B:AM,35,0),AI1395="Yantian",VLOOKUP(L1395,'Status Report'!B:AM,36,0),AI1395="",IF(H1395="Asia Pacific",VLOOKUP(L1395,'Status Report'!B:AM,36,0),VLOOKUP(L1395,'Status Report'!B:AM,35,0)),AI1395="Direct shipment",IF(H1395="Asia Pacific",VLOOKUP(L1395,'Status Report'!B:AM,36,0),VLOOKUP(L1395,'Status Report'!B:AM,35,0)))</f>
        <v>34.549999999999997</v>
      </c>
      <c r="V1395" s="20">
        <f t="shared" si="322"/>
        <v>138.19999999999999</v>
      </c>
      <c r="W1395" s="19">
        <f>_xlfn.IFS(AI1395="Den Bosch",VLOOKUP(L1395,'Status Report'!B:AM,37,0),AI1395="Yantian",VLOOKUP(L1395,'Status Report'!B:AM,38,0),AI1395="",IF(H1395="Asia Pacific",VLOOKUP(L1395,'Status Report'!B:AM,38,0),VLOOKUP(L1395,'Status Report'!B:AM,37,0)),AI1395="Direct shipment",IF(H1395="Asia Pacific",VLOOKUP(L1395,'Status Report'!B:AM,38,0),VLOOKUP(L1395,'Status Report'!B:AM,37,0)))</f>
        <v>29.5</v>
      </c>
      <c r="X1395" s="20">
        <f t="shared" si="323"/>
        <v>118</v>
      </c>
      <c r="Y1395" s="20">
        <f>_xlfn.IFS(AI1395="Den Bosch",VLOOKUP(L1395,'Status Report'!B:AO,39,0),AI1395="Yantian",VLOOKUP(L1395,'Status Report'!B:AO,40,0),AI1395="",IF(H1395="Asia Pacific",VLOOKUP(L1395,'Status Report'!B:AO,40,0),VLOOKUP(L1395,'Status Report'!B:AO,39,0)),AI1395="Direct shipment",IF(H1395="Asia Pacific",VLOOKUP(L1395,'Status Report'!B:AO,40,0),VLOOKUP(L1395,'Status Report'!B:AO,39,0)))</f>
        <v>0</v>
      </c>
      <c r="Z1395" s="20">
        <f t="shared" si="324"/>
        <v>0</v>
      </c>
      <c r="AA1395" s="20">
        <f t="shared" si="325"/>
        <v>118</v>
      </c>
      <c r="AB1395" s="21">
        <f>_xlfn.IFS(AI1395="Den Bosch",VLOOKUP(L1395,'Status Report'!B:AM,33,0),AI1395="Yantian",VLOOKUP(L1395,'Status Report'!B:AM,34,0),AI1395="",IF(H1395="Asia Pacific",VLOOKUP(L1395,'Status Report'!B:AM,34,0),VLOOKUP(L1395,'Status Report'!B:AM,33,0)),AI1395="Direct shipment",IF(H1395="Asia Pacific",VLOOKUP(L1395,'Status Report'!B:AM,34,0),VLOOKUP(L1395,'Status Report'!B:AM,33,0)))</f>
        <v>25.154999999999998</v>
      </c>
      <c r="AC1395" s="21">
        <f>VLOOKUP(L1395,'Status Report'!B:CE,82,0)</f>
        <v>0</v>
      </c>
      <c r="AD1395" s="21">
        <f t="shared" si="326"/>
        <v>25.154999999999998</v>
      </c>
      <c r="AE1395" s="63">
        <f>VLOOKUP(L1395,'Status Report'!B:W,20,0)</f>
        <v>39</v>
      </c>
      <c r="AF1395" s="63">
        <f>VLOOKUP(L1395,'Status Report'!B:W,21,0)</f>
        <v>33</v>
      </c>
      <c r="AG1395" s="63">
        <f>VLOOKUP(L1395,'Status Report'!B:W,22,0)</f>
        <v>4.5</v>
      </c>
      <c r="AH1395" s="22">
        <f t="shared" si="327"/>
        <v>2.3165999999999999E-2</v>
      </c>
      <c r="AI1395" t="s">
        <v>990</v>
      </c>
      <c r="AK1395" s="63">
        <f>IFERROR(VLOOKUP(G1395,ASEAN!A:A,1,0),0)</f>
        <v>0</v>
      </c>
      <c r="AL1395" s="63">
        <f>IFERROR(VLOOKUP(D1395,'[3]customer specs'!$B$1:$D$65536,3,0),0)</f>
        <v>0</v>
      </c>
      <c r="AM1395" s="64">
        <f t="shared" si="328"/>
        <v>20.199999999999989</v>
      </c>
      <c r="AN1395" s="64">
        <f t="shared" si="329"/>
        <v>0</v>
      </c>
      <c r="AO1395" s="63"/>
      <c r="AP1395" s="63"/>
      <c r="AQ1395" s="63" t="str">
        <f t="shared" si="330"/>
        <v>no</v>
      </c>
      <c r="AR1395" s="20">
        <f t="shared" si="331"/>
        <v>100.61999999999999</v>
      </c>
      <c r="AS1395" s="63"/>
      <c r="AT1395" s="23">
        <f t="shared" si="336"/>
        <v>0.12</v>
      </c>
      <c r="AU1395" s="65">
        <f t="shared" si="332"/>
        <v>28.58522727272727</v>
      </c>
      <c r="AV1395" s="65"/>
      <c r="AW1395" s="65">
        <f t="shared" si="333"/>
        <v>114.34090909090908</v>
      </c>
      <c r="AX1395" s="65"/>
      <c r="AY1395" s="63">
        <f>VLOOKUP(L1395,'Status Report'!B:CF,81,0)</f>
        <v>0</v>
      </c>
      <c r="AZ1395" s="63" t="str">
        <f>VLOOKUP(L1395,'Status Report'!B:S,18,0)</f>
        <v>Ellina Smirnova</v>
      </c>
      <c r="BB1395" s="63">
        <f>VLOOKUP(L1395,'Status Report'!B:Z,25,0)</f>
        <v>5</v>
      </c>
      <c r="BC1395" s="63">
        <f t="shared" si="334"/>
        <v>20</v>
      </c>
      <c r="BF1395">
        <f>VLOOKUP(L1395,'Status Report'!B:CE,82,0)</f>
        <v>0</v>
      </c>
      <c r="BG1395">
        <f>VLOOKUP(L1395,'Status Report'!B:CF,83,0)</f>
        <v>0</v>
      </c>
      <c r="BH1395">
        <f>VLOOKUP(L1395,'Status Report'!B:CG,84,0)</f>
        <v>0</v>
      </c>
      <c r="BI1395" t="s">
        <v>926</v>
      </c>
      <c r="BJ1395" t="s">
        <v>795</v>
      </c>
      <c r="BM1395" s="67">
        <f t="shared" si="335"/>
        <v>263</v>
      </c>
    </row>
    <row r="1396" spans="1:65" x14ac:dyDescent="0.25">
      <c r="A1396" s="68" t="str">
        <f>VLOOKUP(L1396,'Status Report'!B:CB,79,0)</f>
        <v>Heineken UCL</v>
      </c>
      <c r="C1396">
        <v>20006112</v>
      </c>
      <c r="D1396">
        <v>3097108</v>
      </c>
      <c r="E1396" t="s">
        <v>928</v>
      </c>
      <c r="F1396" t="s">
        <v>929</v>
      </c>
      <c r="G1396" t="str">
        <f>VLOOKUP(D1396,'[2]sold to'!$A:$H,8,0)</f>
        <v>South Africa</v>
      </c>
      <c r="H1396" t="str">
        <f>VLOOKUP(D1396,'[2]sold to'!$A:$I,9,0)</f>
        <v>AMEE</v>
      </c>
      <c r="K1396">
        <v>360</v>
      </c>
      <c r="L1396">
        <v>88026570</v>
      </c>
      <c r="M1396" t="s">
        <v>382</v>
      </c>
      <c r="N1396">
        <v>2</v>
      </c>
      <c r="P1396" t="str">
        <f>VLOOKUP(L1396,'Status Report'!B:AA,26,0)</f>
        <v>China</v>
      </c>
      <c r="Q1396" t="str">
        <f>VLOOKUP(L1396,'Status Report'!B:AB,27,0)</f>
        <v>Textiles-Clothing</v>
      </c>
      <c r="R1396">
        <f>VLOOKUP(L1396,'Status Report'!B:X,23,0)</f>
        <v>200</v>
      </c>
      <c r="S1396" t="str">
        <f>VLOOKUP(L1396,'Status Report'!B:T,19,0)</f>
        <v>Asian Sourcing Link</v>
      </c>
      <c r="T1396" s="62">
        <f>VLOOKUP(L1396,'Status Report'!B:E,4,0)</f>
        <v>3</v>
      </c>
      <c r="U1396" s="19">
        <f>_xlfn.IFS(AI1396="Den Bosch",VLOOKUP(L1396,'Status Report'!B:AM,35,0),AI1396="Yantian",VLOOKUP(L1396,'Status Report'!B:AM,36,0),AI1396="",IF(H1396="Asia Pacific",VLOOKUP(L1396,'Status Report'!B:AM,36,0),VLOOKUP(L1396,'Status Report'!B:AM,35,0)),AI1396="Direct shipment",IF(H1396="Asia Pacific",VLOOKUP(L1396,'Status Report'!B:AM,36,0),VLOOKUP(L1396,'Status Report'!B:AM,35,0)))</f>
        <v>34.549999999999997</v>
      </c>
      <c r="V1396" s="20">
        <f t="shared" si="322"/>
        <v>69.099999999999994</v>
      </c>
      <c r="W1396" s="19">
        <f>_xlfn.IFS(AI1396="Den Bosch",VLOOKUP(L1396,'Status Report'!B:AM,37,0),AI1396="Yantian",VLOOKUP(L1396,'Status Report'!B:AM,38,0),AI1396="",IF(H1396="Asia Pacific",VLOOKUP(L1396,'Status Report'!B:AM,38,0),VLOOKUP(L1396,'Status Report'!B:AM,37,0)),AI1396="Direct shipment",IF(H1396="Asia Pacific",VLOOKUP(L1396,'Status Report'!B:AM,38,0),VLOOKUP(L1396,'Status Report'!B:AM,37,0)))</f>
        <v>29.5</v>
      </c>
      <c r="X1396" s="20">
        <f t="shared" si="323"/>
        <v>59</v>
      </c>
      <c r="Y1396" s="20">
        <f>_xlfn.IFS(AI1396="Den Bosch",VLOOKUP(L1396,'Status Report'!B:AO,39,0),AI1396="Yantian",VLOOKUP(L1396,'Status Report'!B:AO,40,0),AI1396="",IF(H1396="Asia Pacific",VLOOKUP(L1396,'Status Report'!B:AO,40,0),VLOOKUP(L1396,'Status Report'!B:AO,39,0)),AI1396="Direct shipment",IF(H1396="Asia Pacific",VLOOKUP(L1396,'Status Report'!B:AO,40,0),VLOOKUP(L1396,'Status Report'!B:AO,39,0)))</f>
        <v>0</v>
      </c>
      <c r="Z1396" s="20">
        <f t="shared" si="324"/>
        <v>0</v>
      </c>
      <c r="AA1396" s="20">
        <f t="shared" si="325"/>
        <v>59</v>
      </c>
      <c r="AB1396" s="21">
        <f>_xlfn.IFS(AI1396="Den Bosch",VLOOKUP(L1396,'Status Report'!B:AM,33,0),AI1396="Yantian",VLOOKUP(L1396,'Status Report'!B:AM,34,0),AI1396="",IF(H1396="Asia Pacific",VLOOKUP(L1396,'Status Report'!B:AM,34,0),VLOOKUP(L1396,'Status Report'!B:AM,33,0)),AI1396="Direct shipment",IF(H1396="Asia Pacific",VLOOKUP(L1396,'Status Report'!B:AM,34,0),VLOOKUP(L1396,'Status Report'!B:AM,33,0)))</f>
        <v>25.154999999999998</v>
      </c>
      <c r="AC1396" s="21">
        <f>VLOOKUP(L1396,'Status Report'!B:CE,82,0)</f>
        <v>0</v>
      </c>
      <c r="AD1396" s="21">
        <f t="shared" si="326"/>
        <v>25.154999999999998</v>
      </c>
      <c r="AE1396" s="63">
        <f>VLOOKUP(L1396,'Status Report'!B:W,20,0)</f>
        <v>39</v>
      </c>
      <c r="AF1396" s="63">
        <f>VLOOKUP(L1396,'Status Report'!B:W,21,0)</f>
        <v>33</v>
      </c>
      <c r="AG1396" s="63">
        <f>VLOOKUP(L1396,'Status Report'!B:W,22,0)</f>
        <v>4.5</v>
      </c>
      <c r="AH1396" s="22">
        <f t="shared" si="327"/>
        <v>1.1583E-2</v>
      </c>
      <c r="AI1396" t="s">
        <v>990</v>
      </c>
      <c r="AK1396" s="63">
        <f>IFERROR(VLOOKUP(G1396,ASEAN!A:A,1,0),0)</f>
        <v>0</v>
      </c>
      <c r="AL1396" s="63">
        <f>IFERROR(VLOOKUP(D1396,'[3]customer specs'!$B$1:$D$65536,3,0),0)</f>
        <v>0</v>
      </c>
      <c r="AM1396" s="64">
        <f t="shared" si="328"/>
        <v>10.099999999999994</v>
      </c>
      <c r="AN1396" s="64">
        <f t="shared" si="329"/>
        <v>0</v>
      </c>
      <c r="AO1396" s="63"/>
      <c r="AP1396" s="63"/>
      <c r="AQ1396" s="63" t="str">
        <f t="shared" si="330"/>
        <v>no</v>
      </c>
      <c r="AR1396" s="20">
        <f t="shared" si="331"/>
        <v>50.309999999999995</v>
      </c>
      <c r="AS1396" s="63"/>
      <c r="AT1396" s="23">
        <f t="shared" si="336"/>
        <v>0.12</v>
      </c>
      <c r="AU1396" s="65">
        <f t="shared" si="332"/>
        <v>28.58522727272727</v>
      </c>
      <c r="AV1396" s="65"/>
      <c r="AW1396" s="65">
        <f t="shared" si="333"/>
        <v>57.17045454545454</v>
      </c>
      <c r="AX1396" s="65"/>
      <c r="AY1396" s="63">
        <f>VLOOKUP(L1396,'Status Report'!B:CF,81,0)</f>
        <v>0</v>
      </c>
      <c r="AZ1396" s="63" t="str">
        <f>VLOOKUP(L1396,'Status Report'!B:S,18,0)</f>
        <v>Ellina Smirnova</v>
      </c>
      <c r="BB1396" s="63">
        <f>VLOOKUP(L1396,'Status Report'!B:Z,25,0)</f>
        <v>5</v>
      </c>
      <c r="BC1396" s="63">
        <f t="shared" si="334"/>
        <v>10</v>
      </c>
      <c r="BF1396">
        <f>VLOOKUP(L1396,'Status Report'!B:CE,82,0)</f>
        <v>0</v>
      </c>
      <c r="BG1396">
        <f>VLOOKUP(L1396,'Status Report'!B:CF,83,0)</f>
        <v>0</v>
      </c>
      <c r="BH1396">
        <f>VLOOKUP(L1396,'Status Report'!B:CG,84,0)</f>
        <v>0</v>
      </c>
      <c r="BI1396" t="s">
        <v>926</v>
      </c>
      <c r="BJ1396" t="s">
        <v>795</v>
      </c>
      <c r="BM1396" s="67">
        <f t="shared" si="335"/>
        <v>32</v>
      </c>
    </row>
    <row r="1397" spans="1:65" x14ac:dyDescent="0.25">
      <c r="A1397" s="68" t="str">
        <f>VLOOKUP(L1397,'Status Report'!B:CB,79,0)</f>
        <v>Heineken UCL</v>
      </c>
      <c r="C1397">
        <v>20006112</v>
      </c>
      <c r="D1397">
        <v>3097108</v>
      </c>
      <c r="E1397" t="s">
        <v>928</v>
      </c>
      <c r="F1397" t="s">
        <v>929</v>
      </c>
      <c r="G1397" t="str">
        <f>VLOOKUP(D1397,'[2]sold to'!$A:$H,8,0)</f>
        <v>South Africa</v>
      </c>
      <c r="H1397" t="str">
        <f>VLOOKUP(D1397,'[2]sold to'!$A:$I,9,0)</f>
        <v>AMEE</v>
      </c>
      <c r="K1397">
        <v>370</v>
      </c>
      <c r="L1397">
        <v>88026590</v>
      </c>
      <c r="M1397" t="s">
        <v>394</v>
      </c>
      <c r="N1397">
        <v>10</v>
      </c>
      <c r="P1397" t="str">
        <f>VLOOKUP(L1397,'Status Report'!B:AA,26,0)</f>
        <v>China</v>
      </c>
      <c r="Q1397" t="str">
        <f>VLOOKUP(L1397,'Status Report'!B:AB,27,0)</f>
        <v>Textiles-Clothing</v>
      </c>
      <c r="R1397">
        <f>VLOOKUP(L1397,'Status Report'!B:X,23,0)</f>
        <v>1000</v>
      </c>
      <c r="S1397" t="str">
        <f>VLOOKUP(L1397,'Status Report'!B:T,19,0)</f>
        <v>Asian Sourcing Link</v>
      </c>
      <c r="T1397" s="62">
        <f>VLOOKUP(L1397,'Status Report'!B:E,4,0)</f>
        <v>3</v>
      </c>
      <c r="U1397" s="19">
        <f>_xlfn.IFS(AI1397="Den Bosch",VLOOKUP(L1397,'Status Report'!B:AM,35,0),AI1397="Yantian",VLOOKUP(L1397,'Status Report'!B:AM,36,0),AI1397="",IF(H1397="Asia Pacific",VLOOKUP(L1397,'Status Report'!B:AM,36,0),VLOOKUP(L1397,'Status Report'!B:AM,35,0)),AI1397="Direct shipment",IF(H1397="Asia Pacific",VLOOKUP(L1397,'Status Report'!B:AM,36,0),VLOOKUP(L1397,'Status Report'!B:AM,35,0)))</f>
        <v>30.41</v>
      </c>
      <c r="V1397" s="20">
        <f t="shared" si="322"/>
        <v>304.10000000000002</v>
      </c>
      <c r="W1397" s="19">
        <f>_xlfn.IFS(AI1397="Den Bosch",VLOOKUP(L1397,'Status Report'!B:AM,37,0),AI1397="Yantian",VLOOKUP(L1397,'Status Report'!B:AM,38,0),AI1397="",IF(H1397="Asia Pacific",VLOOKUP(L1397,'Status Report'!B:AM,38,0),VLOOKUP(L1397,'Status Report'!B:AM,37,0)),AI1397="Direct shipment",IF(H1397="Asia Pacific",VLOOKUP(L1397,'Status Report'!B:AM,38,0),VLOOKUP(L1397,'Status Report'!B:AM,37,0)))</f>
        <v>26.82</v>
      </c>
      <c r="X1397" s="20">
        <f t="shared" si="323"/>
        <v>268.2</v>
      </c>
      <c r="Y1397" s="20">
        <f>_xlfn.IFS(AI1397="Den Bosch",VLOOKUP(L1397,'Status Report'!B:AO,39,0),AI1397="Yantian",VLOOKUP(L1397,'Status Report'!B:AO,40,0),AI1397="",IF(H1397="Asia Pacific",VLOOKUP(L1397,'Status Report'!B:AO,40,0),VLOOKUP(L1397,'Status Report'!B:AO,39,0)),AI1397="Direct shipment",IF(H1397="Asia Pacific",VLOOKUP(L1397,'Status Report'!B:AO,40,0),VLOOKUP(L1397,'Status Report'!B:AO,39,0)))</f>
        <v>0</v>
      </c>
      <c r="Z1397" s="20">
        <f t="shared" si="324"/>
        <v>0</v>
      </c>
      <c r="AA1397" s="20">
        <f t="shared" si="325"/>
        <v>268.2</v>
      </c>
      <c r="AB1397" s="21">
        <f>_xlfn.IFS(AI1397="Den Bosch",VLOOKUP(L1397,'Status Report'!B:AM,33,0),AI1397="Yantian",VLOOKUP(L1397,'Status Report'!B:AM,34,0),AI1397="",IF(H1397="Asia Pacific",VLOOKUP(L1397,'Status Report'!B:AM,34,0),VLOOKUP(L1397,'Status Report'!B:AM,33,0)),AI1397="Direct shipment",IF(H1397="Asia Pacific",VLOOKUP(L1397,'Status Report'!B:AM,34,0),VLOOKUP(L1397,'Status Report'!B:AM,33,0)))</f>
        <v>23.4</v>
      </c>
      <c r="AC1397" s="21">
        <f>VLOOKUP(L1397,'Status Report'!B:CE,82,0)</f>
        <v>0</v>
      </c>
      <c r="AD1397" s="21">
        <f t="shared" si="326"/>
        <v>23.4</v>
      </c>
      <c r="AE1397" s="63">
        <f>VLOOKUP(L1397,'Status Report'!B:W,20,0)</f>
        <v>47</v>
      </c>
      <c r="AF1397" s="63">
        <f>VLOOKUP(L1397,'Status Report'!B:W,21,0)</f>
        <v>38</v>
      </c>
      <c r="AG1397" s="63">
        <f>VLOOKUP(L1397,'Status Report'!B:W,22,0)</f>
        <v>2</v>
      </c>
      <c r="AH1397" s="22">
        <f t="shared" si="327"/>
        <v>3.5720000000000002E-2</v>
      </c>
      <c r="AI1397" t="s">
        <v>990</v>
      </c>
      <c r="AK1397" s="63">
        <f>IFERROR(VLOOKUP(G1397,ASEAN!A:A,1,0),0)</f>
        <v>0</v>
      </c>
      <c r="AL1397" s="63">
        <f>IFERROR(VLOOKUP(D1397,'[3]customer specs'!$B$1:$D$65536,3,0),0)</f>
        <v>0</v>
      </c>
      <c r="AM1397" s="64">
        <f t="shared" si="328"/>
        <v>35.900000000000034</v>
      </c>
      <c r="AN1397" s="64">
        <f t="shared" si="329"/>
        <v>0</v>
      </c>
      <c r="AO1397" s="63"/>
      <c r="AP1397" s="63"/>
      <c r="AQ1397" s="63" t="str">
        <f t="shared" si="330"/>
        <v>no</v>
      </c>
      <c r="AR1397" s="20">
        <f t="shared" si="331"/>
        <v>234</v>
      </c>
      <c r="AS1397" s="63"/>
      <c r="AT1397" s="23">
        <f t="shared" si="336"/>
        <v>0.12</v>
      </c>
      <c r="AU1397" s="65">
        <f t="shared" si="332"/>
        <v>26.59090909090909</v>
      </c>
      <c r="AV1397" s="65"/>
      <c r="AW1397" s="65">
        <f t="shared" si="333"/>
        <v>265.90909090909088</v>
      </c>
      <c r="AX1397" s="65"/>
      <c r="AY1397" s="63">
        <f>VLOOKUP(L1397,'Status Report'!B:CF,81,0)</f>
        <v>0</v>
      </c>
      <c r="AZ1397" s="63" t="str">
        <f>VLOOKUP(L1397,'Status Report'!B:S,18,0)</f>
        <v>Ellina Smirnova</v>
      </c>
      <c r="BB1397" s="63">
        <f>VLOOKUP(L1397,'Status Report'!B:Z,25,0)</f>
        <v>1</v>
      </c>
      <c r="BC1397" s="63">
        <f t="shared" si="334"/>
        <v>10</v>
      </c>
      <c r="BF1397">
        <f>VLOOKUP(L1397,'Status Report'!B:CE,82,0)</f>
        <v>0</v>
      </c>
      <c r="BG1397">
        <f>VLOOKUP(L1397,'Status Report'!B:CF,83,0)</f>
        <v>0</v>
      </c>
      <c r="BH1397">
        <f>VLOOKUP(L1397,'Status Report'!B:CG,84,0)</f>
        <v>0</v>
      </c>
      <c r="BI1397" t="s">
        <v>926</v>
      </c>
      <c r="BJ1397" t="s">
        <v>795</v>
      </c>
      <c r="BM1397" s="67">
        <f t="shared" si="335"/>
        <v>100</v>
      </c>
    </row>
    <row r="1398" spans="1:65" x14ac:dyDescent="0.25">
      <c r="A1398" s="68" t="str">
        <f>VLOOKUP(L1398,'Status Report'!B:CB,79,0)</f>
        <v>Heineken UCL</v>
      </c>
      <c r="C1398">
        <v>20006112</v>
      </c>
      <c r="D1398">
        <v>3097108</v>
      </c>
      <c r="E1398" t="s">
        <v>928</v>
      </c>
      <c r="F1398" t="s">
        <v>929</v>
      </c>
      <c r="G1398" t="str">
        <f>VLOOKUP(D1398,'[2]sold to'!$A:$H,8,0)</f>
        <v>South Africa</v>
      </c>
      <c r="H1398" t="str">
        <f>VLOOKUP(D1398,'[2]sold to'!$A:$I,9,0)</f>
        <v>AMEE</v>
      </c>
      <c r="K1398">
        <v>380</v>
      </c>
      <c r="L1398">
        <v>88026591</v>
      </c>
      <c r="M1398" t="s">
        <v>395</v>
      </c>
      <c r="N1398">
        <v>20</v>
      </c>
      <c r="P1398" t="str">
        <f>VLOOKUP(L1398,'Status Report'!B:AA,26,0)</f>
        <v>China</v>
      </c>
      <c r="Q1398" t="str">
        <f>VLOOKUP(L1398,'Status Report'!B:AB,27,0)</f>
        <v>Textiles-Clothing</v>
      </c>
      <c r="R1398">
        <f>VLOOKUP(L1398,'Status Report'!B:X,23,0)</f>
        <v>1000</v>
      </c>
      <c r="S1398" t="str">
        <f>VLOOKUP(L1398,'Status Report'!B:T,19,0)</f>
        <v>Asian Sourcing Link</v>
      </c>
      <c r="T1398" s="62">
        <f>VLOOKUP(L1398,'Status Report'!B:E,4,0)</f>
        <v>3</v>
      </c>
      <c r="U1398" s="19">
        <f>_xlfn.IFS(AI1398="Den Bosch",VLOOKUP(L1398,'Status Report'!B:AM,35,0),AI1398="Yantian",VLOOKUP(L1398,'Status Report'!B:AM,36,0),AI1398="",IF(H1398="Asia Pacific",VLOOKUP(L1398,'Status Report'!B:AM,36,0),VLOOKUP(L1398,'Status Report'!B:AM,35,0)),AI1398="Direct shipment",IF(H1398="Asia Pacific",VLOOKUP(L1398,'Status Report'!B:AM,36,0),VLOOKUP(L1398,'Status Report'!B:AM,35,0)))</f>
        <v>30.41</v>
      </c>
      <c r="V1398" s="20">
        <f t="shared" si="322"/>
        <v>608.20000000000005</v>
      </c>
      <c r="W1398" s="19">
        <f>_xlfn.IFS(AI1398="Den Bosch",VLOOKUP(L1398,'Status Report'!B:AM,37,0),AI1398="Yantian",VLOOKUP(L1398,'Status Report'!B:AM,38,0),AI1398="",IF(H1398="Asia Pacific",VLOOKUP(L1398,'Status Report'!B:AM,38,0),VLOOKUP(L1398,'Status Report'!B:AM,37,0)),AI1398="Direct shipment",IF(H1398="Asia Pacific",VLOOKUP(L1398,'Status Report'!B:AM,38,0),VLOOKUP(L1398,'Status Report'!B:AM,37,0)))</f>
        <v>26.82</v>
      </c>
      <c r="X1398" s="20">
        <f t="shared" si="323"/>
        <v>536.4</v>
      </c>
      <c r="Y1398" s="20">
        <f>_xlfn.IFS(AI1398="Den Bosch",VLOOKUP(L1398,'Status Report'!B:AO,39,0),AI1398="Yantian",VLOOKUP(L1398,'Status Report'!B:AO,40,0),AI1398="",IF(H1398="Asia Pacific",VLOOKUP(L1398,'Status Report'!B:AO,40,0),VLOOKUP(L1398,'Status Report'!B:AO,39,0)),AI1398="Direct shipment",IF(H1398="Asia Pacific",VLOOKUP(L1398,'Status Report'!B:AO,40,0),VLOOKUP(L1398,'Status Report'!B:AO,39,0)))</f>
        <v>0</v>
      </c>
      <c r="Z1398" s="20">
        <f t="shared" si="324"/>
        <v>0</v>
      </c>
      <c r="AA1398" s="20">
        <f t="shared" si="325"/>
        <v>536.4</v>
      </c>
      <c r="AB1398" s="21">
        <f>_xlfn.IFS(AI1398="Den Bosch",VLOOKUP(L1398,'Status Report'!B:AM,33,0),AI1398="Yantian",VLOOKUP(L1398,'Status Report'!B:AM,34,0),AI1398="",IF(H1398="Asia Pacific",VLOOKUP(L1398,'Status Report'!B:AM,34,0),VLOOKUP(L1398,'Status Report'!B:AM,33,0)),AI1398="Direct shipment",IF(H1398="Asia Pacific",VLOOKUP(L1398,'Status Report'!B:AM,34,0),VLOOKUP(L1398,'Status Report'!B:AM,33,0)))</f>
        <v>23.4</v>
      </c>
      <c r="AC1398" s="21">
        <f>VLOOKUP(L1398,'Status Report'!B:CE,82,0)</f>
        <v>0</v>
      </c>
      <c r="AD1398" s="21">
        <f t="shared" si="326"/>
        <v>23.4</v>
      </c>
      <c r="AE1398" s="63">
        <f>VLOOKUP(L1398,'Status Report'!B:W,20,0)</f>
        <v>47</v>
      </c>
      <c r="AF1398" s="63">
        <f>VLOOKUP(L1398,'Status Report'!B:W,21,0)</f>
        <v>38</v>
      </c>
      <c r="AG1398" s="63">
        <f>VLOOKUP(L1398,'Status Report'!B:W,22,0)</f>
        <v>2</v>
      </c>
      <c r="AH1398" s="22">
        <f t="shared" si="327"/>
        <v>7.1440000000000003E-2</v>
      </c>
      <c r="AI1398" t="s">
        <v>990</v>
      </c>
      <c r="AK1398" s="63">
        <f>IFERROR(VLOOKUP(G1398,ASEAN!A:A,1,0),0)</f>
        <v>0</v>
      </c>
      <c r="AL1398" s="63">
        <f>IFERROR(VLOOKUP(D1398,'[3]customer specs'!$B$1:$D$65536,3,0),0)</f>
        <v>0</v>
      </c>
      <c r="AM1398" s="64">
        <f t="shared" si="328"/>
        <v>71.800000000000068</v>
      </c>
      <c r="AN1398" s="64">
        <f t="shared" si="329"/>
        <v>0</v>
      </c>
      <c r="AO1398" s="63"/>
      <c r="AP1398" s="63"/>
      <c r="AQ1398" s="63" t="str">
        <f t="shared" si="330"/>
        <v>no</v>
      </c>
      <c r="AR1398" s="20">
        <f t="shared" si="331"/>
        <v>468</v>
      </c>
      <c r="AS1398" s="63"/>
      <c r="AT1398" s="23">
        <f t="shared" si="336"/>
        <v>0.12</v>
      </c>
      <c r="AU1398" s="65">
        <f t="shared" si="332"/>
        <v>26.59090909090909</v>
      </c>
      <c r="AV1398" s="65"/>
      <c r="AW1398" s="65">
        <f t="shared" si="333"/>
        <v>531.81818181818176</v>
      </c>
      <c r="AX1398" s="65"/>
      <c r="AY1398" s="63">
        <f>VLOOKUP(L1398,'Status Report'!B:CF,81,0)</f>
        <v>0</v>
      </c>
      <c r="AZ1398" s="63" t="str">
        <f>VLOOKUP(L1398,'Status Report'!B:S,18,0)</f>
        <v>Ellina Smirnova</v>
      </c>
      <c r="BB1398" s="63">
        <f>VLOOKUP(L1398,'Status Report'!B:Z,25,0)</f>
        <v>1</v>
      </c>
      <c r="BC1398" s="63">
        <f t="shared" si="334"/>
        <v>20</v>
      </c>
      <c r="BF1398">
        <f>VLOOKUP(L1398,'Status Report'!B:CE,82,0)</f>
        <v>0</v>
      </c>
      <c r="BG1398">
        <f>VLOOKUP(L1398,'Status Report'!B:CF,83,0)</f>
        <v>0</v>
      </c>
      <c r="BH1398">
        <f>VLOOKUP(L1398,'Status Report'!B:CG,84,0)</f>
        <v>0</v>
      </c>
      <c r="BI1398" t="s">
        <v>926</v>
      </c>
      <c r="BJ1398" t="s">
        <v>795</v>
      </c>
      <c r="BM1398" s="67">
        <f t="shared" si="335"/>
        <v>303</v>
      </c>
    </row>
    <row r="1399" spans="1:65" x14ac:dyDescent="0.25">
      <c r="A1399" s="68" t="str">
        <f>VLOOKUP(L1399,'Status Report'!B:CB,79,0)</f>
        <v>Heineken UCL</v>
      </c>
      <c r="C1399">
        <v>20006112</v>
      </c>
      <c r="D1399">
        <v>3097108</v>
      </c>
      <c r="E1399" t="s">
        <v>928</v>
      </c>
      <c r="F1399" t="s">
        <v>929</v>
      </c>
      <c r="G1399" t="str">
        <f>VLOOKUP(D1399,'[2]sold to'!$A:$H,8,0)</f>
        <v>South Africa</v>
      </c>
      <c r="H1399" t="str">
        <f>VLOOKUP(D1399,'[2]sold to'!$A:$I,9,0)</f>
        <v>AMEE</v>
      </c>
      <c r="K1399">
        <v>390</v>
      </c>
      <c r="L1399">
        <v>88026592</v>
      </c>
      <c r="M1399" t="s">
        <v>396</v>
      </c>
      <c r="N1399">
        <v>10</v>
      </c>
      <c r="P1399" t="str">
        <f>VLOOKUP(L1399,'Status Report'!B:AA,26,0)</f>
        <v>China</v>
      </c>
      <c r="Q1399" t="str">
        <f>VLOOKUP(L1399,'Status Report'!B:AB,27,0)</f>
        <v>Textiles-Clothing</v>
      </c>
      <c r="R1399">
        <f>VLOOKUP(L1399,'Status Report'!B:X,23,0)</f>
        <v>1000</v>
      </c>
      <c r="S1399" t="str">
        <f>VLOOKUP(L1399,'Status Report'!B:T,19,0)</f>
        <v>Asian Sourcing Link</v>
      </c>
      <c r="T1399" s="62">
        <f>VLOOKUP(L1399,'Status Report'!B:E,4,0)</f>
        <v>3</v>
      </c>
      <c r="U1399" s="19">
        <f>_xlfn.IFS(AI1399="Den Bosch",VLOOKUP(L1399,'Status Report'!B:AM,35,0),AI1399="Yantian",VLOOKUP(L1399,'Status Report'!B:AM,36,0),AI1399="",IF(H1399="Asia Pacific",VLOOKUP(L1399,'Status Report'!B:AM,36,0),VLOOKUP(L1399,'Status Report'!B:AM,35,0)),AI1399="Direct shipment",IF(H1399="Asia Pacific",VLOOKUP(L1399,'Status Report'!B:AM,36,0),VLOOKUP(L1399,'Status Report'!B:AM,35,0)))</f>
        <v>30.41</v>
      </c>
      <c r="V1399" s="20">
        <f t="shared" si="322"/>
        <v>304.10000000000002</v>
      </c>
      <c r="W1399" s="19">
        <f>_xlfn.IFS(AI1399="Den Bosch",VLOOKUP(L1399,'Status Report'!B:AM,37,0),AI1399="Yantian",VLOOKUP(L1399,'Status Report'!B:AM,38,0),AI1399="",IF(H1399="Asia Pacific",VLOOKUP(L1399,'Status Report'!B:AM,38,0),VLOOKUP(L1399,'Status Report'!B:AM,37,0)),AI1399="Direct shipment",IF(H1399="Asia Pacific",VLOOKUP(L1399,'Status Report'!B:AM,38,0),VLOOKUP(L1399,'Status Report'!B:AM,37,0)))</f>
        <v>26.82</v>
      </c>
      <c r="X1399" s="20">
        <f t="shared" si="323"/>
        <v>268.2</v>
      </c>
      <c r="Y1399" s="20">
        <f>_xlfn.IFS(AI1399="Den Bosch",VLOOKUP(L1399,'Status Report'!B:AO,39,0),AI1399="Yantian",VLOOKUP(L1399,'Status Report'!B:AO,40,0),AI1399="",IF(H1399="Asia Pacific",VLOOKUP(L1399,'Status Report'!B:AO,40,0),VLOOKUP(L1399,'Status Report'!B:AO,39,0)),AI1399="Direct shipment",IF(H1399="Asia Pacific",VLOOKUP(L1399,'Status Report'!B:AO,40,0),VLOOKUP(L1399,'Status Report'!B:AO,39,0)))</f>
        <v>0</v>
      </c>
      <c r="Z1399" s="20">
        <f t="shared" si="324"/>
        <v>0</v>
      </c>
      <c r="AA1399" s="20">
        <f t="shared" si="325"/>
        <v>268.2</v>
      </c>
      <c r="AB1399" s="21">
        <f>_xlfn.IFS(AI1399="Den Bosch",VLOOKUP(L1399,'Status Report'!B:AM,33,0),AI1399="Yantian",VLOOKUP(L1399,'Status Report'!B:AM,34,0),AI1399="",IF(H1399="Asia Pacific",VLOOKUP(L1399,'Status Report'!B:AM,34,0),VLOOKUP(L1399,'Status Report'!B:AM,33,0)),AI1399="Direct shipment",IF(H1399="Asia Pacific",VLOOKUP(L1399,'Status Report'!B:AM,34,0),VLOOKUP(L1399,'Status Report'!B:AM,33,0)))</f>
        <v>23.4</v>
      </c>
      <c r="AC1399" s="21">
        <f>VLOOKUP(L1399,'Status Report'!B:CE,82,0)</f>
        <v>0</v>
      </c>
      <c r="AD1399" s="21">
        <f t="shared" si="326"/>
        <v>23.4</v>
      </c>
      <c r="AE1399" s="63">
        <f>VLOOKUP(L1399,'Status Report'!B:W,20,0)</f>
        <v>47</v>
      </c>
      <c r="AF1399" s="63">
        <f>VLOOKUP(L1399,'Status Report'!B:W,21,0)</f>
        <v>38</v>
      </c>
      <c r="AG1399" s="63">
        <f>VLOOKUP(L1399,'Status Report'!B:W,22,0)</f>
        <v>2</v>
      </c>
      <c r="AH1399" s="22">
        <f t="shared" si="327"/>
        <v>3.5720000000000002E-2</v>
      </c>
      <c r="AI1399" t="s">
        <v>990</v>
      </c>
      <c r="AK1399" s="63">
        <f>IFERROR(VLOOKUP(G1399,ASEAN!A:A,1,0),0)</f>
        <v>0</v>
      </c>
      <c r="AL1399" s="63">
        <f>IFERROR(VLOOKUP(D1399,'[3]customer specs'!$B$1:$D$65536,3,0),0)</f>
        <v>0</v>
      </c>
      <c r="AM1399" s="64">
        <f t="shared" si="328"/>
        <v>35.900000000000034</v>
      </c>
      <c r="AN1399" s="64">
        <f t="shared" si="329"/>
        <v>0</v>
      </c>
      <c r="AO1399" s="63"/>
      <c r="AP1399" s="63"/>
      <c r="AQ1399" s="63" t="str">
        <f t="shared" si="330"/>
        <v>no</v>
      </c>
      <c r="AR1399" s="20">
        <f t="shared" si="331"/>
        <v>234</v>
      </c>
      <c r="AS1399" s="63"/>
      <c r="AT1399" s="23">
        <f t="shared" si="336"/>
        <v>0.12</v>
      </c>
      <c r="AU1399" s="65">
        <f t="shared" si="332"/>
        <v>26.59090909090909</v>
      </c>
      <c r="AV1399" s="65"/>
      <c r="AW1399" s="65">
        <f t="shared" si="333"/>
        <v>265.90909090909088</v>
      </c>
      <c r="AX1399" s="65"/>
      <c r="AY1399" s="63">
        <f>VLOOKUP(L1399,'Status Report'!B:CF,81,0)</f>
        <v>0</v>
      </c>
      <c r="AZ1399" s="63" t="str">
        <f>VLOOKUP(L1399,'Status Report'!B:S,18,0)</f>
        <v>Ellina Smirnova</v>
      </c>
      <c r="BB1399" s="63">
        <f>VLOOKUP(L1399,'Status Report'!B:Z,25,0)</f>
        <v>1</v>
      </c>
      <c r="BC1399" s="63">
        <f t="shared" si="334"/>
        <v>10</v>
      </c>
      <c r="BF1399">
        <f>VLOOKUP(L1399,'Status Report'!B:CE,82,0)</f>
        <v>0</v>
      </c>
      <c r="BG1399">
        <f>VLOOKUP(L1399,'Status Report'!B:CF,83,0)</f>
        <v>0</v>
      </c>
      <c r="BH1399">
        <f>VLOOKUP(L1399,'Status Report'!B:CG,84,0)</f>
        <v>0</v>
      </c>
      <c r="BI1399" t="s">
        <v>926</v>
      </c>
      <c r="BJ1399" t="s">
        <v>795</v>
      </c>
      <c r="BM1399" s="67">
        <f t="shared" si="335"/>
        <v>378</v>
      </c>
    </row>
    <row r="1400" spans="1:65" x14ac:dyDescent="0.25">
      <c r="A1400" s="68" t="str">
        <f>VLOOKUP(L1400,'Status Report'!B:CB,79,0)</f>
        <v>Heineken UCL</v>
      </c>
      <c r="C1400">
        <v>20006112</v>
      </c>
      <c r="D1400">
        <v>3097108</v>
      </c>
      <c r="E1400" t="s">
        <v>928</v>
      </c>
      <c r="F1400" t="s">
        <v>929</v>
      </c>
      <c r="G1400" t="str">
        <f>VLOOKUP(D1400,'[2]sold to'!$A:$H,8,0)</f>
        <v>South Africa</v>
      </c>
      <c r="H1400" t="str">
        <f>VLOOKUP(D1400,'[2]sold to'!$A:$I,9,0)</f>
        <v>AMEE</v>
      </c>
      <c r="K1400">
        <v>400</v>
      </c>
      <c r="L1400">
        <v>88026593</v>
      </c>
      <c r="M1400" t="s">
        <v>397</v>
      </c>
      <c r="N1400">
        <v>10</v>
      </c>
      <c r="P1400" t="str">
        <f>VLOOKUP(L1400,'Status Report'!B:AA,26,0)</f>
        <v>China</v>
      </c>
      <c r="Q1400" t="str">
        <f>VLOOKUP(L1400,'Status Report'!B:AB,27,0)</f>
        <v>Textiles-Clothing</v>
      </c>
      <c r="R1400">
        <f>VLOOKUP(L1400,'Status Report'!B:X,23,0)</f>
        <v>1000</v>
      </c>
      <c r="S1400" t="str">
        <f>VLOOKUP(L1400,'Status Report'!B:T,19,0)</f>
        <v>Asian Sourcing Link</v>
      </c>
      <c r="T1400" s="62">
        <f>VLOOKUP(L1400,'Status Report'!B:E,4,0)</f>
        <v>3</v>
      </c>
      <c r="U1400" s="19">
        <f>_xlfn.IFS(AI1400="Den Bosch",VLOOKUP(L1400,'Status Report'!B:AM,35,0),AI1400="Yantian",VLOOKUP(L1400,'Status Report'!B:AM,36,0),AI1400="",IF(H1400="Asia Pacific",VLOOKUP(L1400,'Status Report'!B:AM,36,0),VLOOKUP(L1400,'Status Report'!B:AM,35,0)),AI1400="Direct shipment",IF(H1400="Asia Pacific",VLOOKUP(L1400,'Status Report'!B:AM,36,0),VLOOKUP(L1400,'Status Report'!B:AM,35,0)))</f>
        <v>30.41</v>
      </c>
      <c r="V1400" s="20">
        <f t="shared" si="322"/>
        <v>304.10000000000002</v>
      </c>
      <c r="W1400" s="19">
        <f>_xlfn.IFS(AI1400="Den Bosch",VLOOKUP(L1400,'Status Report'!B:AM,37,0),AI1400="Yantian",VLOOKUP(L1400,'Status Report'!B:AM,38,0),AI1400="",IF(H1400="Asia Pacific",VLOOKUP(L1400,'Status Report'!B:AM,38,0),VLOOKUP(L1400,'Status Report'!B:AM,37,0)),AI1400="Direct shipment",IF(H1400="Asia Pacific",VLOOKUP(L1400,'Status Report'!B:AM,38,0),VLOOKUP(L1400,'Status Report'!B:AM,37,0)))</f>
        <v>26.82</v>
      </c>
      <c r="X1400" s="20">
        <f t="shared" si="323"/>
        <v>268.2</v>
      </c>
      <c r="Y1400" s="20">
        <f>_xlfn.IFS(AI1400="Den Bosch",VLOOKUP(L1400,'Status Report'!B:AO,39,0),AI1400="Yantian",VLOOKUP(L1400,'Status Report'!B:AO,40,0),AI1400="",IF(H1400="Asia Pacific",VLOOKUP(L1400,'Status Report'!B:AO,40,0),VLOOKUP(L1400,'Status Report'!B:AO,39,0)),AI1400="Direct shipment",IF(H1400="Asia Pacific",VLOOKUP(L1400,'Status Report'!B:AO,40,0),VLOOKUP(L1400,'Status Report'!B:AO,39,0)))</f>
        <v>0</v>
      </c>
      <c r="Z1400" s="20">
        <f t="shared" si="324"/>
        <v>0</v>
      </c>
      <c r="AA1400" s="20">
        <f t="shared" si="325"/>
        <v>268.2</v>
      </c>
      <c r="AB1400" s="21">
        <f>_xlfn.IFS(AI1400="Den Bosch",VLOOKUP(L1400,'Status Report'!B:AM,33,0),AI1400="Yantian",VLOOKUP(L1400,'Status Report'!B:AM,34,0),AI1400="",IF(H1400="Asia Pacific",VLOOKUP(L1400,'Status Report'!B:AM,34,0),VLOOKUP(L1400,'Status Report'!B:AM,33,0)),AI1400="Direct shipment",IF(H1400="Asia Pacific",VLOOKUP(L1400,'Status Report'!B:AM,34,0),VLOOKUP(L1400,'Status Report'!B:AM,33,0)))</f>
        <v>23.4</v>
      </c>
      <c r="AC1400" s="21">
        <f>VLOOKUP(L1400,'Status Report'!B:CE,82,0)</f>
        <v>0</v>
      </c>
      <c r="AD1400" s="21">
        <f t="shared" si="326"/>
        <v>23.4</v>
      </c>
      <c r="AE1400" s="63">
        <f>VLOOKUP(L1400,'Status Report'!B:W,20,0)</f>
        <v>47</v>
      </c>
      <c r="AF1400" s="63">
        <f>VLOOKUP(L1400,'Status Report'!B:W,21,0)</f>
        <v>38</v>
      </c>
      <c r="AG1400" s="63">
        <f>VLOOKUP(L1400,'Status Report'!B:W,22,0)</f>
        <v>2</v>
      </c>
      <c r="AH1400" s="22">
        <f t="shared" si="327"/>
        <v>3.5720000000000002E-2</v>
      </c>
      <c r="AI1400" t="s">
        <v>990</v>
      </c>
      <c r="AK1400" s="63">
        <f>IFERROR(VLOOKUP(G1400,ASEAN!A:A,1,0),0)</f>
        <v>0</v>
      </c>
      <c r="AL1400" s="63">
        <f>IFERROR(VLOOKUP(D1400,'[3]customer specs'!$B$1:$D$65536,3,0),0)</f>
        <v>0</v>
      </c>
      <c r="AM1400" s="64">
        <f t="shared" si="328"/>
        <v>35.900000000000034</v>
      </c>
      <c r="AN1400" s="64">
        <f t="shared" si="329"/>
        <v>0</v>
      </c>
      <c r="AO1400" s="63"/>
      <c r="AP1400" s="63"/>
      <c r="AQ1400" s="63" t="str">
        <f t="shared" si="330"/>
        <v>no</v>
      </c>
      <c r="AR1400" s="20">
        <f t="shared" si="331"/>
        <v>234</v>
      </c>
      <c r="AS1400" s="63"/>
      <c r="AT1400" s="23">
        <f t="shared" si="336"/>
        <v>0.12</v>
      </c>
      <c r="AU1400" s="65">
        <f t="shared" si="332"/>
        <v>26.59090909090909</v>
      </c>
      <c r="AV1400" s="65"/>
      <c r="AW1400" s="65">
        <f t="shared" si="333"/>
        <v>265.90909090909088</v>
      </c>
      <c r="AX1400" s="65"/>
      <c r="AY1400" s="63">
        <f>VLOOKUP(L1400,'Status Report'!B:CF,81,0)</f>
        <v>0</v>
      </c>
      <c r="AZ1400" s="63" t="str">
        <f>VLOOKUP(L1400,'Status Report'!B:S,18,0)</f>
        <v>Ellina Smirnova</v>
      </c>
      <c r="BB1400" s="63">
        <f>VLOOKUP(L1400,'Status Report'!B:Z,25,0)</f>
        <v>1</v>
      </c>
      <c r="BC1400" s="63">
        <f t="shared" si="334"/>
        <v>10</v>
      </c>
      <c r="BF1400">
        <f>VLOOKUP(L1400,'Status Report'!B:CE,82,0)</f>
        <v>0</v>
      </c>
      <c r="BG1400">
        <f>VLOOKUP(L1400,'Status Report'!B:CF,83,0)</f>
        <v>0</v>
      </c>
      <c r="BH1400">
        <f>VLOOKUP(L1400,'Status Report'!B:CG,84,0)</f>
        <v>0</v>
      </c>
      <c r="BI1400" t="s">
        <v>926</v>
      </c>
      <c r="BJ1400" t="s">
        <v>795</v>
      </c>
      <c r="BM1400" s="67">
        <f t="shared" si="335"/>
        <v>274</v>
      </c>
    </row>
    <row r="1401" spans="1:65" x14ac:dyDescent="0.25">
      <c r="A1401" s="68" t="str">
        <f>VLOOKUP(L1401,'Status Report'!B:CB,79,0)</f>
        <v>Heineken UCL</v>
      </c>
      <c r="C1401">
        <v>20006112</v>
      </c>
      <c r="D1401">
        <v>3097108</v>
      </c>
      <c r="E1401" t="s">
        <v>928</v>
      </c>
      <c r="F1401" t="s">
        <v>929</v>
      </c>
      <c r="G1401" t="str">
        <f>VLOOKUP(D1401,'[2]sold to'!$A:$H,8,0)</f>
        <v>South Africa</v>
      </c>
      <c r="H1401" t="str">
        <f>VLOOKUP(D1401,'[2]sold to'!$A:$I,9,0)</f>
        <v>AMEE</v>
      </c>
      <c r="K1401">
        <v>410</v>
      </c>
      <c r="L1401">
        <v>88026594</v>
      </c>
      <c r="M1401" t="s">
        <v>398</v>
      </c>
      <c r="N1401">
        <v>10</v>
      </c>
      <c r="P1401" t="str">
        <f>VLOOKUP(L1401,'Status Report'!B:AA,26,0)</f>
        <v>China</v>
      </c>
      <c r="Q1401" t="str">
        <f>VLOOKUP(L1401,'Status Report'!B:AB,27,0)</f>
        <v>Textiles-Clothing</v>
      </c>
      <c r="R1401">
        <f>VLOOKUP(L1401,'Status Report'!B:X,23,0)</f>
        <v>1000</v>
      </c>
      <c r="S1401" t="str">
        <f>VLOOKUP(L1401,'Status Report'!B:T,19,0)</f>
        <v>Asian Sourcing Link</v>
      </c>
      <c r="T1401" s="62">
        <f>VLOOKUP(L1401,'Status Report'!B:E,4,0)</f>
        <v>3</v>
      </c>
      <c r="U1401" s="19">
        <f>_xlfn.IFS(AI1401="Den Bosch",VLOOKUP(L1401,'Status Report'!B:AM,35,0),AI1401="Yantian",VLOOKUP(L1401,'Status Report'!B:AM,36,0),AI1401="",IF(H1401="Asia Pacific",VLOOKUP(L1401,'Status Report'!B:AM,36,0),VLOOKUP(L1401,'Status Report'!B:AM,35,0)),AI1401="Direct shipment",IF(H1401="Asia Pacific",VLOOKUP(L1401,'Status Report'!B:AM,36,0),VLOOKUP(L1401,'Status Report'!B:AM,35,0)))</f>
        <v>30.41</v>
      </c>
      <c r="V1401" s="20">
        <f t="shared" si="322"/>
        <v>304.10000000000002</v>
      </c>
      <c r="W1401" s="19">
        <f>_xlfn.IFS(AI1401="Den Bosch",VLOOKUP(L1401,'Status Report'!B:AM,37,0),AI1401="Yantian",VLOOKUP(L1401,'Status Report'!B:AM,38,0),AI1401="",IF(H1401="Asia Pacific",VLOOKUP(L1401,'Status Report'!B:AM,38,0),VLOOKUP(L1401,'Status Report'!B:AM,37,0)),AI1401="Direct shipment",IF(H1401="Asia Pacific",VLOOKUP(L1401,'Status Report'!B:AM,38,0),VLOOKUP(L1401,'Status Report'!B:AM,37,0)))</f>
        <v>26.82</v>
      </c>
      <c r="X1401" s="20">
        <f t="shared" si="323"/>
        <v>268.2</v>
      </c>
      <c r="Y1401" s="20">
        <f>_xlfn.IFS(AI1401="Den Bosch",VLOOKUP(L1401,'Status Report'!B:AO,39,0),AI1401="Yantian",VLOOKUP(L1401,'Status Report'!B:AO,40,0),AI1401="",IF(H1401="Asia Pacific",VLOOKUP(L1401,'Status Report'!B:AO,40,0),VLOOKUP(L1401,'Status Report'!B:AO,39,0)),AI1401="Direct shipment",IF(H1401="Asia Pacific",VLOOKUP(L1401,'Status Report'!B:AO,40,0),VLOOKUP(L1401,'Status Report'!B:AO,39,0)))</f>
        <v>0</v>
      </c>
      <c r="Z1401" s="20">
        <f t="shared" si="324"/>
        <v>0</v>
      </c>
      <c r="AA1401" s="20">
        <f t="shared" si="325"/>
        <v>268.2</v>
      </c>
      <c r="AB1401" s="21">
        <f>_xlfn.IFS(AI1401="Den Bosch",VLOOKUP(L1401,'Status Report'!B:AM,33,0),AI1401="Yantian",VLOOKUP(L1401,'Status Report'!B:AM,34,0),AI1401="",IF(H1401="Asia Pacific",VLOOKUP(L1401,'Status Report'!B:AM,34,0),VLOOKUP(L1401,'Status Report'!B:AM,33,0)),AI1401="Direct shipment",IF(H1401="Asia Pacific",VLOOKUP(L1401,'Status Report'!B:AM,34,0),VLOOKUP(L1401,'Status Report'!B:AM,33,0)))</f>
        <v>23.4</v>
      </c>
      <c r="AC1401" s="21">
        <f>VLOOKUP(L1401,'Status Report'!B:CE,82,0)</f>
        <v>0</v>
      </c>
      <c r="AD1401" s="21">
        <f t="shared" si="326"/>
        <v>23.4</v>
      </c>
      <c r="AE1401" s="63">
        <f>VLOOKUP(L1401,'Status Report'!B:W,20,0)</f>
        <v>47</v>
      </c>
      <c r="AF1401" s="63">
        <f>VLOOKUP(L1401,'Status Report'!B:W,21,0)</f>
        <v>38</v>
      </c>
      <c r="AG1401" s="63">
        <f>VLOOKUP(L1401,'Status Report'!B:W,22,0)</f>
        <v>2</v>
      </c>
      <c r="AH1401" s="22">
        <f t="shared" si="327"/>
        <v>3.5720000000000002E-2</v>
      </c>
      <c r="AI1401" t="s">
        <v>990</v>
      </c>
      <c r="AK1401" s="63">
        <f>IFERROR(VLOOKUP(G1401,ASEAN!A:A,1,0),0)</f>
        <v>0</v>
      </c>
      <c r="AL1401" s="63">
        <f>IFERROR(VLOOKUP(D1401,'[3]customer specs'!$B$1:$D$65536,3,0),0)</f>
        <v>0</v>
      </c>
      <c r="AM1401" s="64">
        <f t="shared" si="328"/>
        <v>35.900000000000034</v>
      </c>
      <c r="AN1401" s="64">
        <f t="shared" si="329"/>
        <v>0</v>
      </c>
      <c r="AO1401" s="63"/>
      <c r="AP1401" s="63"/>
      <c r="AQ1401" s="63" t="str">
        <f t="shared" si="330"/>
        <v>no</v>
      </c>
      <c r="AR1401" s="20">
        <f t="shared" si="331"/>
        <v>234</v>
      </c>
      <c r="AS1401" s="63"/>
      <c r="AT1401" s="23">
        <f t="shared" si="336"/>
        <v>0.12</v>
      </c>
      <c r="AU1401" s="65">
        <f t="shared" si="332"/>
        <v>26.59090909090909</v>
      </c>
      <c r="AV1401" s="65"/>
      <c r="AW1401" s="65">
        <f t="shared" si="333"/>
        <v>265.90909090909088</v>
      </c>
      <c r="AX1401" s="65"/>
      <c r="AY1401" s="63">
        <f>VLOOKUP(L1401,'Status Report'!B:CF,81,0)</f>
        <v>0</v>
      </c>
      <c r="AZ1401" s="63" t="str">
        <f>VLOOKUP(L1401,'Status Report'!B:S,18,0)</f>
        <v>Ellina Smirnova</v>
      </c>
      <c r="BB1401" s="63">
        <f>VLOOKUP(L1401,'Status Report'!B:Z,25,0)</f>
        <v>1</v>
      </c>
      <c r="BC1401" s="63">
        <f t="shared" si="334"/>
        <v>10</v>
      </c>
      <c r="BF1401">
        <f>VLOOKUP(L1401,'Status Report'!B:CE,82,0)</f>
        <v>0</v>
      </c>
      <c r="BG1401">
        <f>VLOOKUP(L1401,'Status Report'!B:CF,83,0)</f>
        <v>0</v>
      </c>
      <c r="BH1401">
        <f>VLOOKUP(L1401,'Status Report'!B:CG,84,0)</f>
        <v>0</v>
      </c>
      <c r="BI1401" t="s">
        <v>926</v>
      </c>
      <c r="BJ1401" t="s">
        <v>795</v>
      </c>
      <c r="BM1401" s="67">
        <f t="shared" si="335"/>
        <v>63</v>
      </c>
    </row>
    <row r="1402" spans="1:65" x14ac:dyDescent="0.25">
      <c r="A1402" s="68" t="str">
        <f>VLOOKUP(L1402,'Status Report'!B:CB,79,0)</f>
        <v>Heineken Silver (Global)</v>
      </c>
      <c r="C1402">
        <v>20006112</v>
      </c>
      <c r="D1402">
        <v>3097108</v>
      </c>
      <c r="E1402" t="s">
        <v>928</v>
      </c>
      <c r="F1402" t="s">
        <v>929</v>
      </c>
      <c r="G1402" t="str">
        <f>VLOOKUP(D1402,'[2]sold to'!$A:$H,8,0)</f>
        <v>South Africa</v>
      </c>
      <c r="H1402" t="str">
        <f>VLOOKUP(D1402,'[2]sold to'!$A:$I,9,0)</f>
        <v>AMEE</v>
      </c>
      <c r="K1402">
        <v>420</v>
      </c>
      <c r="L1402">
        <v>88026754</v>
      </c>
      <c r="M1402" t="s">
        <v>246</v>
      </c>
      <c r="N1402">
        <v>17</v>
      </c>
      <c r="P1402" t="str">
        <f>VLOOKUP(L1402,'Status Report'!B:AA,26,0)</f>
        <v>China</v>
      </c>
      <c r="Q1402" t="str">
        <f>VLOOKUP(L1402,'Status Report'!B:AB,27,0)</f>
        <v>Bar support</v>
      </c>
      <c r="R1402">
        <f>VLOOKUP(L1402,'Status Report'!B:X,23,0)</f>
        <v>333</v>
      </c>
      <c r="S1402" t="str">
        <f>VLOOKUP(L1402,'Status Report'!B:T,19,0)</f>
        <v>Promocean The Netherlands BV</v>
      </c>
      <c r="T1402" s="62">
        <f>VLOOKUP(L1402,'Status Report'!B:E,4,0)</f>
        <v>1</v>
      </c>
      <c r="U1402" s="19">
        <f>_xlfn.IFS(AI1402="Den Bosch",VLOOKUP(L1402,'Status Report'!B:AM,35,0),AI1402="Yantian",VLOOKUP(L1402,'Status Report'!B:AM,36,0),AI1402="",IF(H1402="Asia Pacific",VLOOKUP(L1402,'Status Report'!B:AM,36,0),VLOOKUP(L1402,'Status Report'!B:AM,35,0)),AI1402="Direct shipment",IF(H1402="Asia Pacific",VLOOKUP(L1402,'Status Report'!B:AM,36,0),VLOOKUP(L1402,'Status Report'!B:AM,35,0)))</f>
        <v>72.239999999999995</v>
      </c>
      <c r="V1402" s="20">
        <f t="shared" si="322"/>
        <v>1228.08</v>
      </c>
      <c r="W1402" s="19">
        <f>_xlfn.IFS(AI1402="Den Bosch",VLOOKUP(L1402,'Status Report'!B:AM,37,0),AI1402="Yantian",VLOOKUP(L1402,'Status Report'!B:AM,38,0),AI1402="",IF(H1402="Asia Pacific",VLOOKUP(L1402,'Status Report'!B:AM,38,0),VLOOKUP(L1402,'Status Report'!B:AM,37,0)),AI1402="Direct shipment",IF(H1402="Asia Pacific",VLOOKUP(L1402,'Status Report'!B:AM,38,0),VLOOKUP(L1402,'Status Report'!B:AM,37,0)))</f>
        <v>72.239999999999995</v>
      </c>
      <c r="X1402" s="20">
        <f t="shared" si="323"/>
        <v>1228.08</v>
      </c>
      <c r="Y1402" s="20">
        <f>_xlfn.IFS(AI1402="Den Bosch",VLOOKUP(L1402,'Status Report'!B:AO,39,0),AI1402="Yantian",VLOOKUP(L1402,'Status Report'!B:AO,40,0),AI1402="",IF(H1402="Asia Pacific",VLOOKUP(L1402,'Status Report'!B:AO,40,0),VLOOKUP(L1402,'Status Report'!B:AO,39,0)),AI1402="Direct shipment",IF(H1402="Asia Pacific",VLOOKUP(L1402,'Status Report'!B:AO,40,0),VLOOKUP(L1402,'Status Report'!B:AO,39,0)))</f>
        <v>0</v>
      </c>
      <c r="Z1402" s="20">
        <f t="shared" si="324"/>
        <v>0</v>
      </c>
      <c r="AA1402" s="20">
        <f t="shared" si="325"/>
        <v>1228.08</v>
      </c>
      <c r="AB1402" s="21">
        <f>_xlfn.IFS(AI1402="Den Bosch",VLOOKUP(L1402,'Status Report'!B:AM,33,0),AI1402="Yantian",VLOOKUP(L1402,'Status Report'!B:AM,34,0),AI1402="",IF(H1402="Asia Pacific",VLOOKUP(L1402,'Status Report'!B:AM,34,0),VLOOKUP(L1402,'Status Report'!B:AM,33,0)),AI1402="Direct shipment",IF(H1402="Asia Pacific",VLOOKUP(L1402,'Status Report'!B:AM,34,0),VLOOKUP(L1402,'Status Report'!B:AM,33,0)))</f>
        <v>62.494800000000005</v>
      </c>
      <c r="AC1402" s="21">
        <f>VLOOKUP(L1402,'Status Report'!B:CE,82,0)</f>
        <v>0</v>
      </c>
      <c r="AD1402" s="21">
        <f t="shared" si="326"/>
        <v>62.494800000000005</v>
      </c>
      <c r="AE1402" s="63">
        <f>VLOOKUP(L1402,'Status Report'!B:W,20,0)</f>
        <v>41.5</v>
      </c>
      <c r="AF1402" s="63">
        <f>VLOOKUP(L1402,'Status Report'!B:W,21,0)</f>
        <v>6</v>
      </c>
      <c r="AG1402" s="63">
        <f>VLOOKUP(L1402,'Status Report'!B:W,22,0)</f>
        <v>41.5</v>
      </c>
      <c r="AH1402" s="22">
        <f t="shared" si="327"/>
        <v>0.17566950000000001</v>
      </c>
      <c r="AK1402" s="63">
        <f>IFERROR(VLOOKUP(G1402,ASEAN!A:A,1,0),0)</f>
        <v>0</v>
      </c>
      <c r="AL1402" s="63">
        <f>IFERROR(VLOOKUP(D1402,'[3]customer specs'!$B$1:$D$65536,3,0),0)</f>
        <v>0</v>
      </c>
      <c r="AM1402" s="64">
        <f t="shared" si="328"/>
        <v>0</v>
      </c>
      <c r="AN1402" s="64">
        <f t="shared" si="329"/>
        <v>0</v>
      </c>
      <c r="AO1402" s="63"/>
      <c r="AP1402" s="63"/>
      <c r="AQ1402" s="63" t="str">
        <f t="shared" si="330"/>
        <v>no</v>
      </c>
      <c r="AR1402" s="20">
        <f t="shared" si="331"/>
        <v>1062.4116000000001</v>
      </c>
      <c r="AS1402" s="63"/>
      <c r="AT1402" s="23">
        <f t="shared" si="336"/>
        <v>0.12</v>
      </c>
      <c r="AU1402" s="65">
        <f t="shared" si="332"/>
        <v>71.016818181818181</v>
      </c>
      <c r="AV1402" s="65"/>
      <c r="AW1402" s="65">
        <f t="shared" si="333"/>
        <v>1207.2859090909092</v>
      </c>
      <c r="AX1402" s="65"/>
      <c r="AY1402" s="63">
        <f>VLOOKUP(L1402,'Status Report'!B:CF,81,0)</f>
        <v>0</v>
      </c>
      <c r="AZ1402" s="63" t="str">
        <f>VLOOKUP(L1402,'Status Report'!B:S,18,0)</f>
        <v>Ellina Smirnova</v>
      </c>
      <c r="BB1402" s="63">
        <f>VLOOKUP(L1402,'Status Report'!B:Z,25,0)</f>
        <v>6</v>
      </c>
      <c r="BC1402" s="63">
        <f t="shared" si="334"/>
        <v>102</v>
      </c>
      <c r="BF1402">
        <f>VLOOKUP(L1402,'Status Report'!B:CE,82,0)</f>
        <v>0</v>
      </c>
      <c r="BG1402">
        <f>VLOOKUP(L1402,'Status Report'!B:CF,83,0)</f>
        <v>0</v>
      </c>
      <c r="BH1402">
        <f>VLOOKUP(L1402,'Status Report'!B:CG,84,0)</f>
        <v>0</v>
      </c>
      <c r="BI1402" t="s">
        <v>926</v>
      </c>
      <c r="BJ1402" t="s">
        <v>795</v>
      </c>
      <c r="BM1402" s="67">
        <f t="shared" si="335"/>
        <v>18</v>
      </c>
    </row>
    <row r="1403" spans="1:65" x14ac:dyDescent="0.25">
      <c r="A1403" s="68" t="str">
        <f>VLOOKUP(L1403,'Status Report'!B:CB,79,0)</f>
        <v>Heineken Silver (Global)</v>
      </c>
      <c r="C1403">
        <v>20006112</v>
      </c>
      <c r="D1403">
        <v>3097108</v>
      </c>
      <c r="E1403" t="s">
        <v>928</v>
      </c>
      <c r="F1403" t="s">
        <v>929</v>
      </c>
      <c r="G1403" t="str">
        <f>VLOOKUP(D1403,'[2]sold to'!$A:$H,8,0)</f>
        <v>South Africa</v>
      </c>
      <c r="H1403" t="str">
        <f>VLOOKUP(D1403,'[2]sold to'!$A:$I,9,0)</f>
        <v>AMEE</v>
      </c>
      <c r="K1403">
        <v>430</v>
      </c>
      <c r="L1403">
        <v>88026293</v>
      </c>
      <c r="M1403" t="s">
        <v>105</v>
      </c>
      <c r="N1403">
        <v>10</v>
      </c>
      <c r="P1403" t="str">
        <f>VLOOKUP(L1403,'Status Report'!B:AA,26,0)</f>
        <v>China</v>
      </c>
      <c r="Q1403" t="str">
        <f>VLOOKUP(L1403,'Status Report'!B:AB,27,0)</f>
        <v>Bar support</v>
      </c>
      <c r="R1403">
        <f>VLOOKUP(L1403,'Status Report'!B:X,23,0)</f>
        <v>50</v>
      </c>
      <c r="S1403" t="str">
        <f>VLOOKUP(L1403,'Status Report'!B:T,19,0)</f>
        <v>Asian Sourcing Link</v>
      </c>
      <c r="T1403" s="62" t="str">
        <f>VLOOKUP(L1403,'Status Report'!B:E,4,0)</f>
        <v>From stock</v>
      </c>
      <c r="U1403" s="19">
        <f>_xlfn.IFS(AI1403="Den Bosch",VLOOKUP(L1403,'Status Report'!B:AM,35,0),AI1403="Yantian",VLOOKUP(L1403,'Status Report'!B:AM,36,0),AI1403="",IF(H1403="Asia Pacific",VLOOKUP(L1403,'Status Report'!B:AM,36,0),VLOOKUP(L1403,'Status Report'!B:AM,35,0)),AI1403="Direct shipment",IF(H1403="Asia Pacific",VLOOKUP(L1403,'Status Report'!B:AM,36,0),VLOOKUP(L1403,'Status Report'!B:AM,35,0)))</f>
        <v>62</v>
      </c>
      <c r="V1403" s="20">
        <f t="shared" si="322"/>
        <v>620</v>
      </c>
      <c r="W1403" s="19">
        <f>_xlfn.IFS(AI1403="Den Bosch",VLOOKUP(L1403,'Status Report'!B:AM,37,0),AI1403="Yantian",VLOOKUP(L1403,'Status Report'!B:AM,38,0),AI1403="",IF(H1403="Asia Pacific",VLOOKUP(L1403,'Status Report'!B:AM,38,0),VLOOKUP(L1403,'Status Report'!B:AM,37,0)),AI1403="Direct shipment",IF(H1403="Asia Pacific",VLOOKUP(L1403,'Status Report'!B:AM,38,0),VLOOKUP(L1403,'Status Report'!B:AM,37,0)))</f>
        <v>62</v>
      </c>
      <c r="X1403" s="20">
        <f t="shared" si="323"/>
        <v>620</v>
      </c>
      <c r="Y1403" s="20">
        <f>_xlfn.IFS(AI1403="Den Bosch",VLOOKUP(L1403,'Status Report'!B:AO,39,0),AI1403="Yantian",VLOOKUP(L1403,'Status Report'!B:AO,40,0),AI1403="",IF(H1403="Asia Pacific",VLOOKUP(L1403,'Status Report'!B:AO,40,0),VLOOKUP(L1403,'Status Report'!B:AO,39,0)),AI1403="Direct shipment",IF(H1403="Asia Pacific",VLOOKUP(L1403,'Status Report'!B:AO,40,0),VLOOKUP(L1403,'Status Report'!B:AO,39,0)))</f>
        <v>0</v>
      </c>
      <c r="Z1403" s="20">
        <f t="shared" si="324"/>
        <v>0</v>
      </c>
      <c r="AA1403" s="20">
        <f t="shared" si="325"/>
        <v>620</v>
      </c>
      <c r="AB1403" s="21">
        <f>_xlfn.IFS(AI1403="Den Bosch",VLOOKUP(L1403,'Status Report'!B:AM,33,0),AI1403="Yantian",VLOOKUP(L1403,'Status Report'!B:AM,34,0),AI1403="",IF(H1403="Asia Pacific",VLOOKUP(L1403,'Status Report'!B:AM,34,0),VLOOKUP(L1403,'Status Report'!B:AM,33,0)),AI1403="Direct shipment",IF(H1403="Asia Pacific",VLOOKUP(L1403,'Status Report'!B:AM,34,0),VLOOKUP(L1403,'Status Report'!B:AM,33,0)))</f>
        <v>54.720000000000006</v>
      </c>
      <c r="AC1403" s="21">
        <f>VLOOKUP(L1403,'Status Report'!B:CE,82,0)</f>
        <v>0</v>
      </c>
      <c r="AD1403" s="21">
        <f t="shared" si="326"/>
        <v>54.720000000000006</v>
      </c>
      <c r="AE1403" s="63">
        <f>VLOOKUP(L1403,'Status Report'!B:W,20,0)</f>
        <v>62</v>
      </c>
      <c r="AF1403" s="63">
        <f>VLOOKUP(L1403,'Status Report'!B:W,21,0)</f>
        <v>20</v>
      </c>
      <c r="AG1403" s="63">
        <f>VLOOKUP(L1403,'Status Report'!B:W,22,0)</f>
        <v>9.5</v>
      </c>
      <c r="AH1403" s="22">
        <f t="shared" si="327"/>
        <v>0.1178</v>
      </c>
      <c r="AI1403" t="s">
        <v>990</v>
      </c>
      <c r="AK1403" s="63">
        <f>IFERROR(VLOOKUP(G1403,ASEAN!A:A,1,0),0)</f>
        <v>0</v>
      </c>
      <c r="AL1403" s="63">
        <f>IFERROR(VLOOKUP(D1403,'[3]customer specs'!$B$1:$D$65536,3,0),0)</f>
        <v>0</v>
      </c>
      <c r="AM1403" s="64">
        <f t="shared" si="328"/>
        <v>0</v>
      </c>
      <c r="AN1403" s="64">
        <f t="shared" si="329"/>
        <v>0</v>
      </c>
      <c r="AO1403" s="63"/>
      <c r="AP1403" s="63"/>
      <c r="AQ1403" s="63" t="str">
        <f t="shared" si="330"/>
        <v>no</v>
      </c>
      <c r="AR1403" s="20">
        <f t="shared" si="331"/>
        <v>547.20000000000005</v>
      </c>
      <c r="AS1403" s="63"/>
      <c r="AT1403" s="23">
        <f t="shared" si="336"/>
        <v>0.12</v>
      </c>
      <c r="AU1403" s="65">
        <f t="shared" si="332"/>
        <v>62.181818181818187</v>
      </c>
      <c r="AV1403" s="65"/>
      <c r="AW1403" s="65">
        <f t="shared" si="333"/>
        <v>621.81818181818187</v>
      </c>
      <c r="AX1403" s="65"/>
      <c r="AY1403" s="63">
        <f>VLOOKUP(L1403,'Status Report'!B:CF,81,0)</f>
        <v>0</v>
      </c>
      <c r="AZ1403" s="63" t="str">
        <f>VLOOKUP(L1403,'Status Report'!B:S,18,0)</f>
        <v>Ellina Smirnova</v>
      </c>
      <c r="BB1403" s="63">
        <f>VLOOKUP(L1403,'Status Report'!B:Z,25,0)</f>
        <v>10</v>
      </c>
      <c r="BC1403" s="63">
        <f t="shared" si="334"/>
        <v>100</v>
      </c>
      <c r="BF1403">
        <f>VLOOKUP(L1403,'Status Report'!B:CE,82,0)</f>
        <v>0</v>
      </c>
      <c r="BG1403">
        <f>VLOOKUP(L1403,'Status Report'!B:CF,83,0)</f>
        <v>0</v>
      </c>
      <c r="BH1403">
        <f>VLOOKUP(L1403,'Status Report'!B:CG,84,0)</f>
        <v>0</v>
      </c>
      <c r="BI1403" t="s">
        <v>926</v>
      </c>
      <c r="BJ1403" t="s">
        <v>795</v>
      </c>
      <c r="BM1403" s="67">
        <f t="shared" si="335"/>
        <v>25</v>
      </c>
    </row>
    <row r="1404" spans="1:65" x14ac:dyDescent="0.25">
      <c r="A1404" s="68" t="str">
        <f>VLOOKUP(L1404,'Status Report'!B:CB,79,0)</f>
        <v>Heineken Silver (Global)</v>
      </c>
      <c r="C1404">
        <v>20006112</v>
      </c>
      <c r="D1404">
        <v>3097108</v>
      </c>
      <c r="E1404" t="s">
        <v>928</v>
      </c>
      <c r="F1404" t="s">
        <v>929</v>
      </c>
      <c r="G1404" t="str">
        <f>VLOOKUP(D1404,'[2]sold to'!$A:$H,8,0)</f>
        <v>South Africa</v>
      </c>
      <c r="H1404" t="str">
        <f>VLOOKUP(D1404,'[2]sold to'!$A:$I,9,0)</f>
        <v>AMEE</v>
      </c>
      <c r="K1404">
        <v>440</v>
      </c>
      <c r="L1404">
        <v>88026271</v>
      </c>
      <c r="M1404" t="s">
        <v>191</v>
      </c>
      <c r="N1404">
        <v>10</v>
      </c>
      <c r="P1404" t="str">
        <f>VLOOKUP(L1404,'Status Report'!B:AA,26,0)</f>
        <v>China</v>
      </c>
      <c r="Q1404" t="str">
        <f>VLOOKUP(L1404,'Status Report'!B:AB,27,0)</f>
        <v>Bar support</v>
      </c>
      <c r="R1404">
        <f>VLOOKUP(L1404,'Status Report'!B:X,23,0)</f>
        <v>333</v>
      </c>
      <c r="S1404" t="str">
        <f>VLOOKUP(L1404,'Status Report'!B:T,19,0)</f>
        <v>Promocean The Netherlands BV</v>
      </c>
      <c r="T1404" s="62">
        <f>VLOOKUP(L1404,'Status Report'!B:E,4,0)</f>
        <v>1</v>
      </c>
      <c r="U1404" s="19">
        <f>_xlfn.IFS(AI1404="Den Bosch",VLOOKUP(L1404,'Status Report'!B:AM,35,0),AI1404="Yantian",VLOOKUP(L1404,'Status Report'!B:AM,36,0),AI1404="",IF(H1404="Asia Pacific",VLOOKUP(L1404,'Status Report'!B:AM,36,0),VLOOKUP(L1404,'Status Report'!B:AM,35,0)),AI1404="Direct shipment",IF(H1404="Asia Pacific",VLOOKUP(L1404,'Status Report'!B:AM,36,0),VLOOKUP(L1404,'Status Report'!B:AM,35,0)))</f>
        <v>48.42</v>
      </c>
      <c r="V1404" s="20">
        <f t="shared" si="322"/>
        <v>484.20000000000005</v>
      </c>
      <c r="W1404" s="19">
        <f>_xlfn.IFS(AI1404="Den Bosch",VLOOKUP(L1404,'Status Report'!B:AM,37,0),AI1404="Yantian",VLOOKUP(L1404,'Status Report'!B:AM,38,0),AI1404="",IF(H1404="Asia Pacific",VLOOKUP(L1404,'Status Report'!B:AM,38,0),VLOOKUP(L1404,'Status Report'!B:AM,37,0)),AI1404="Direct shipment",IF(H1404="Asia Pacific",VLOOKUP(L1404,'Status Report'!B:AM,38,0),VLOOKUP(L1404,'Status Report'!B:AM,37,0)))</f>
        <v>48.42</v>
      </c>
      <c r="X1404" s="20">
        <f t="shared" si="323"/>
        <v>484.20000000000005</v>
      </c>
      <c r="Y1404" s="20">
        <f>_xlfn.IFS(AI1404="Den Bosch",VLOOKUP(L1404,'Status Report'!B:AO,39,0),AI1404="Yantian",VLOOKUP(L1404,'Status Report'!B:AO,40,0),AI1404="",IF(H1404="Asia Pacific",VLOOKUP(L1404,'Status Report'!B:AO,40,0),VLOOKUP(L1404,'Status Report'!B:AO,39,0)),AI1404="Direct shipment",IF(H1404="Asia Pacific",VLOOKUP(L1404,'Status Report'!B:AO,40,0),VLOOKUP(L1404,'Status Report'!B:AO,39,0)))</f>
        <v>0</v>
      </c>
      <c r="Z1404" s="20">
        <f t="shared" si="324"/>
        <v>0</v>
      </c>
      <c r="AA1404" s="20">
        <f t="shared" si="325"/>
        <v>484.20000000000005</v>
      </c>
      <c r="AB1404" s="21">
        <f>_xlfn.IFS(AI1404="Den Bosch",VLOOKUP(L1404,'Status Report'!B:AM,33,0),AI1404="Yantian",VLOOKUP(L1404,'Status Report'!B:AM,34,0),AI1404="",IF(H1404="Asia Pacific",VLOOKUP(L1404,'Status Report'!B:AM,34,0),VLOOKUP(L1404,'Status Report'!B:AM,33,0)),AI1404="Direct shipment",IF(H1404="Asia Pacific",VLOOKUP(L1404,'Status Report'!B:AM,34,0),VLOOKUP(L1404,'Status Report'!B:AM,33,0)))</f>
        <v>36.195000000000007</v>
      </c>
      <c r="AC1404" s="21">
        <f>VLOOKUP(L1404,'Status Report'!B:CE,82,0)</f>
        <v>0</v>
      </c>
      <c r="AD1404" s="21">
        <f t="shared" si="326"/>
        <v>36.195000000000007</v>
      </c>
      <c r="AE1404" s="63">
        <f>VLOOKUP(L1404,'Status Report'!B:W,20,0)</f>
        <v>35.5</v>
      </c>
      <c r="AF1404" s="63">
        <f>VLOOKUP(L1404,'Status Report'!B:W,21,0)</f>
        <v>21</v>
      </c>
      <c r="AG1404" s="63">
        <f>VLOOKUP(L1404,'Status Report'!B:W,22,0)</f>
        <v>54</v>
      </c>
      <c r="AH1404" s="22">
        <f t="shared" si="327"/>
        <v>0.40256999999999998</v>
      </c>
      <c r="AK1404" s="63">
        <f>IFERROR(VLOOKUP(G1404,ASEAN!A:A,1,0),0)</f>
        <v>0</v>
      </c>
      <c r="AL1404" s="63">
        <f>IFERROR(VLOOKUP(D1404,'[3]customer specs'!$B$1:$D$65536,3,0),0)</f>
        <v>0</v>
      </c>
      <c r="AM1404" s="64">
        <f t="shared" si="328"/>
        <v>0</v>
      </c>
      <c r="AN1404" s="64">
        <f t="shared" si="329"/>
        <v>0</v>
      </c>
      <c r="AO1404" s="63"/>
      <c r="AP1404" s="63"/>
      <c r="AQ1404" s="63" t="str">
        <f t="shared" si="330"/>
        <v>no</v>
      </c>
      <c r="AR1404" s="20">
        <f t="shared" si="331"/>
        <v>361.95000000000005</v>
      </c>
      <c r="AS1404" s="63"/>
      <c r="AT1404" s="23">
        <f t="shared" si="336"/>
        <v>0.12</v>
      </c>
      <c r="AU1404" s="65">
        <f t="shared" si="332"/>
        <v>41.130681818181827</v>
      </c>
      <c r="AV1404" s="65"/>
      <c r="AW1404" s="65">
        <f t="shared" si="333"/>
        <v>411.30681818181824</v>
      </c>
      <c r="AX1404" s="65"/>
      <c r="AY1404" s="63">
        <f>VLOOKUP(L1404,'Status Report'!B:CF,81,0)</f>
        <v>0</v>
      </c>
      <c r="AZ1404" s="63" t="str">
        <f>VLOOKUP(L1404,'Status Report'!B:S,18,0)</f>
        <v>Ellina Smirnova</v>
      </c>
      <c r="BB1404" s="63">
        <f>VLOOKUP(L1404,'Status Report'!B:Z,25,0)</f>
        <v>6</v>
      </c>
      <c r="BC1404" s="63">
        <f t="shared" si="334"/>
        <v>60</v>
      </c>
      <c r="BF1404">
        <f>VLOOKUP(L1404,'Status Report'!B:CE,82,0)</f>
        <v>0</v>
      </c>
      <c r="BG1404">
        <f>VLOOKUP(L1404,'Status Report'!B:CF,83,0)</f>
        <v>0</v>
      </c>
      <c r="BH1404">
        <f>VLOOKUP(L1404,'Status Report'!B:CG,84,0)</f>
        <v>0</v>
      </c>
      <c r="BI1404" t="s">
        <v>926</v>
      </c>
      <c r="BJ1404" t="s">
        <v>795</v>
      </c>
      <c r="BM1404" s="67">
        <f t="shared" si="335"/>
        <v>40</v>
      </c>
    </row>
    <row r="1405" spans="1:65" x14ac:dyDescent="0.25">
      <c r="A1405" s="68" t="str">
        <f>VLOOKUP(L1405,'Status Report'!B:CB,79,0)</f>
        <v>Heineken Silver (Global)</v>
      </c>
      <c r="C1405">
        <v>20006112</v>
      </c>
      <c r="D1405">
        <v>3097108</v>
      </c>
      <c r="E1405" t="s">
        <v>928</v>
      </c>
      <c r="F1405" t="s">
        <v>929</v>
      </c>
      <c r="G1405" t="str">
        <f>VLOOKUP(D1405,'[2]sold to'!$A:$H,8,0)</f>
        <v>South Africa</v>
      </c>
      <c r="H1405" t="str">
        <f>VLOOKUP(D1405,'[2]sold to'!$A:$I,9,0)</f>
        <v>AMEE</v>
      </c>
      <c r="K1405">
        <v>450</v>
      </c>
      <c r="L1405">
        <v>88025903</v>
      </c>
      <c r="M1405" t="s">
        <v>247</v>
      </c>
      <c r="N1405">
        <v>6</v>
      </c>
      <c r="P1405" t="str">
        <f>VLOOKUP(L1405,'Status Report'!B:AA,26,0)</f>
        <v>China</v>
      </c>
      <c r="Q1405" t="str">
        <f>VLOOKUP(L1405,'Status Report'!B:AB,27,0)</f>
        <v>Bar support</v>
      </c>
      <c r="R1405">
        <f>VLOOKUP(L1405,'Status Report'!B:X,23,0)</f>
        <v>167</v>
      </c>
      <c r="S1405" t="str">
        <f>VLOOKUP(L1405,'Status Report'!B:T,19,0)</f>
        <v>Promocean The Netherlands BV</v>
      </c>
      <c r="T1405" s="62">
        <f>VLOOKUP(L1405,'Status Report'!B:E,4,0)</f>
        <v>1</v>
      </c>
      <c r="U1405" s="19">
        <f>_xlfn.IFS(AI1405="Den Bosch",VLOOKUP(L1405,'Status Report'!B:AM,35,0),AI1405="Yantian",VLOOKUP(L1405,'Status Report'!B:AM,36,0),AI1405="",IF(H1405="Asia Pacific",VLOOKUP(L1405,'Status Report'!B:AM,36,0),VLOOKUP(L1405,'Status Report'!B:AM,35,0)),AI1405="Direct shipment",IF(H1405="Asia Pacific",VLOOKUP(L1405,'Status Report'!B:AM,36,0),VLOOKUP(L1405,'Status Report'!B:AM,35,0)))</f>
        <v>70.08</v>
      </c>
      <c r="V1405" s="20">
        <f t="shared" si="322"/>
        <v>420.48</v>
      </c>
      <c r="W1405" s="19">
        <f>_xlfn.IFS(AI1405="Den Bosch",VLOOKUP(L1405,'Status Report'!B:AM,37,0),AI1405="Yantian",VLOOKUP(L1405,'Status Report'!B:AM,38,0),AI1405="",IF(H1405="Asia Pacific",VLOOKUP(L1405,'Status Report'!B:AM,38,0),VLOOKUP(L1405,'Status Report'!B:AM,37,0)),AI1405="Direct shipment",IF(H1405="Asia Pacific",VLOOKUP(L1405,'Status Report'!B:AM,38,0),VLOOKUP(L1405,'Status Report'!B:AM,37,0)))</f>
        <v>70.08</v>
      </c>
      <c r="X1405" s="20">
        <f t="shared" si="323"/>
        <v>420.48</v>
      </c>
      <c r="Y1405" s="20">
        <f>_xlfn.IFS(AI1405="Den Bosch",VLOOKUP(L1405,'Status Report'!B:AO,39,0),AI1405="Yantian",VLOOKUP(L1405,'Status Report'!B:AO,40,0),AI1405="",IF(H1405="Asia Pacific",VLOOKUP(L1405,'Status Report'!B:AO,40,0),VLOOKUP(L1405,'Status Report'!B:AO,39,0)),AI1405="Direct shipment",IF(H1405="Asia Pacific",VLOOKUP(L1405,'Status Report'!B:AO,40,0),VLOOKUP(L1405,'Status Report'!B:AO,39,0)))</f>
        <v>0</v>
      </c>
      <c r="Z1405" s="20">
        <f t="shared" si="324"/>
        <v>0</v>
      </c>
      <c r="AA1405" s="20">
        <f t="shared" si="325"/>
        <v>420.48</v>
      </c>
      <c r="AB1405" s="21">
        <f>_xlfn.IFS(AI1405="Den Bosch",VLOOKUP(L1405,'Status Report'!B:AM,33,0),AI1405="Yantian",VLOOKUP(L1405,'Status Report'!B:AM,34,0),AI1405="",IF(H1405="Asia Pacific",VLOOKUP(L1405,'Status Report'!B:AM,34,0),VLOOKUP(L1405,'Status Report'!B:AM,33,0)),AI1405="Direct shipment",IF(H1405="Asia Pacific",VLOOKUP(L1405,'Status Report'!B:AM,34,0),VLOOKUP(L1405,'Status Report'!B:AM,33,0)))</f>
        <v>57.729600000000005</v>
      </c>
      <c r="AC1405" s="21">
        <f>VLOOKUP(L1405,'Status Report'!B:CE,82,0)</f>
        <v>0</v>
      </c>
      <c r="AD1405" s="21">
        <f t="shared" si="326"/>
        <v>57.729600000000005</v>
      </c>
      <c r="AE1405" s="63">
        <f>VLOOKUP(L1405,'Status Report'!B:W,20,0)</f>
        <v>37.5</v>
      </c>
      <c r="AF1405" s="63">
        <f>VLOOKUP(L1405,'Status Report'!B:W,21,0)</f>
        <v>25.5</v>
      </c>
      <c r="AG1405" s="63">
        <f>VLOOKUP(L1405,'Status Report'!B:W,22,0)</f>
        <v>37</v>
      </c>
      <c r="AH1405" s="22">
        <f t="shared" si="327"/>
        <v>0.21228749999999999</v>
      </c>
      <c r="AK1405" s="63">
        <f>IFERROR(VLOOKUP(G1405,ASEAN!A:A,1,0),0)</f>
        <v>0</v>
      </c>
      <c r="AL1405" s="63">
        <f>IFERROR(VLOOKUP(D1405,'[3]customer specs'!$B$1:$D$65536,3,0),0)</f>
        <v>0</v>
      </c>
      <c r="AM1405" s="64">
        <f t="shared" si="328"/>
        <v>0</v>
      </c>
      <c r="AN1405" s="64">
        <f t="shared" si="329"/>
        <v>0</v>
      </c>
      <c r="AO1405" s="63"/>
      <c r="AP1405" s="63"/>
      <c r="AQ1405" s="63" t="str">
        <f t="shared" si="330"/>
        <v>no</v>
      </c>
      <c r="AR1405" s="20">
        <f t="shared" si="331"/>
        <v>346.37760000000003</v>
      </c>
      <c r="AS1405" s="63"/>
      <c r="AT1405" s="23">
        <f t="shared" si="336"/>
        <v>0.12</v>
      </c>
      <c r="AU1405" s="65">
        <f t="shared" si="332"/>
        <v>65.601818181818189</v>
      </c>
      <c r="AV1405" s="65"/>
      <c r="AW1405" s="65">
        <f t="shared" si="333"/>
        <v>393.6109090909091</v>
      </c>
      <c r="AX1405" s="65"/>
      <c r="AY1405" s="63">
        <f>VLOOKUP(L1405,'Status Report'!B:CF,81,0)</f>
        <v>0</v>
      </c>
      <c r="AZ1405" s="63" t="str">
        <f>VLOOKUP(L1405,'Status Report'!B:S,18,0)</f>
        <v>Ellina Smirnova</v>
      </c>
      <c r="BB1405" s="63">
        <f>VLOOKUP(L1405,'Status Report'!B:Z,25,0)</f>
        <v>12</v>
      </c>
      <c r="BC1405" s="63">
        <f t="shared" si="334"/>
        <v>72</v>
      </c>
      <c r="BF1405">
        <f>VLOOKUP(L1405,'Status Report'!B:CE,82,0)</f>
        <v>0</v>
      </c>
      <c r="BG1405">
        <f>VLOOKUP(L1405,'Status Report'!B:CF,83,0)</f>
        <v>0</v>
      </c>
      <c r="BH1405">
        <f>VLOOKUP(L1405,'Status Report'!B:CG,84,0)</f>
        <v>0</v>
      </c>
      <c r="BI1405" t="s">
        <v>926</v>
      </c>
      <c r="BJ1405" t="s">
        <v>795</v>
      </c>
      <c r="BM1405" s="67">
        <f t="shared" si="335"/>
        <v>9</v>
      </c>
    </row>
    <row r="1406" spans="1:65" x14ac:dyDescent="0.25">
      <c r="A1406" s="68" t="str">
        <f>VLOOKUP(L1406,'Status Report'!B:CB,79,0)</f>
        <v>Heineken Silver (Global)</v>
      </c>
      <c r="C1406">
        <v>20006112</v>
      </c>
      <c r="D1406">
        <v>3097108</v>
      </c>
      <c r="E1406" t="s">
        <v>928</v>
      </c>
      <c r="F1406" t="s">
        <v>929</v>
      </c>
      <c r="G1406" t="str">
        <f>VLOOKUP(D1406,'[2]sold to'!$A:$H,8,0)</f>
        <v>South Africa</v>
      </c>
      <c r="H1406" t="str">
        <f>VLOOKUP(D1406,'[2]sold to'!$A:$I,9,0)</f>
        <v>AMEE</v>
      </c>
      <c r="K1406">
        <v>460</v>
      </c>
      <c r="L1406">
        <v>88025902</v>
      </c>
      <c r="M1406" t="s">
        <v>286</v>
      </c>
      <c r="N1406">
        <v>6</v>
      </c>
      <c r="P1406" t="str">
        <f>VLOOKUP(L1406,'Status Report'!B:AA,26,0)</f>
        <v>China</v>
      </c>
      <c r="Q1406" t="str">
        <f>VLOOKUP(L1406,'Status Report'!B:AB,27,0)</f>
        <v>Bar support</v>
      </c>
      <c r="R1406">
        <f>VLOOKUP(L1406,'Status Report'!B:X,23,0)</f>
        <v>167</v>
      </c>
      <c r="S1406" t="str">
        <f>VLOOKUP(L1406,'Status Report'!B:T,19,0)</f>
        <v>Promocean The Netherlands BV</v>
      </c>
      <c r="T1406" s="62">
        <f>VLOOKUP(L1406,'Status Report'!B:E,4,0)</f>
        <v>1</v>
      </c>
      <c r="U1406" s="19">
        <f>_xlfn.IFS(AI1406="Den Bosch",VLOOKUP(L1406,'Status Report'!B:AM,35,0),AI1406="Yantian",VLOOKUP(L1406,'Status Report'!B:AM,36,0),AI1406="",IF(H1406="Asia Pacific",VLOOKUP(L1406,'Status Report'!B:AM,36,0),VLOOKUP(L1406,'Status Report'!B:AM,35,0)),AI1406="Direct shipment",IF(H1406="Asia Pacific",VLOOKUP(L1406,'Status Report'!B:AM,36,0),VLOOKUP(L1406,'Status Report'!B:AM,35,0)))</f>
        <v>61.320000000000007</v>
      </c>
      <c r="V1406" s="20">
        <f t="shared" si="322"/>
        <v>367.92000000000007</v>
      </c>
      <c r="W1406" s="19">
        <f>_xlfn.IFS(AI1406="Den Bosch",VLOOKUP(L1406,'Status Report'!B:AM,37,0),AI1406="Yantian",VLOOKUP(L1406,'Status Report'!B:AM,38,0),AI1406="",IF(H1406="Asia Pacific",VLOOKUP(L1406,'Status Report'!B:AM,38,0),VLOOKUP(L1406,'Status Report'!B:AM,37,0)),AI1406="Direct shipment",IF(H1406="Asia Pacific",VLOOKUP(L1406,'Status Report'!B:AM,38,0),VLOOKUP(L1406,'Status Report'!B:AM,37,0)))</f>
        <v>61.320000000000007</v>
      </c>
      <c r="X1406" s="20">
        <f t="shared" si="323"/>
        <v>367.92000000000007</v>
      </c>
      <c r="Y1406" s="20">
        <f>_xlfn.IFS(AI1406="Den Bosch",VLOOKUP(L1406,'Status Report'!B:AO,39,0),AI1406="Yantian",VLOOKUP(L1406,'Status Report'!B:AO,40,0),AI1406="",IF(H1406="Asia Pacific",VLOOKUP(L1406,'Status Report'!B:AO,40,0),VLOOKUP(L1406,'Status Report'!B:AO,39,0)),AI1406="Direct shipment",IF(H1406="Asia Pacific",VLOOKUP(L1406,'Status Report'!B:AO,40,0),VLOOKUP(L1406,'Status Report'!B:AO,39,0)))</f>
        <v>0</v>
      </c>
      <c r="Z1406" s="20">
        <f t="shared" si="324"/>
        <v>0</v>
      </c>
      <c r="AA1406" s="20">
        <f t="shared" si="325"/>
        <v>367.92000000000007</v>
      </c>
      <c r="AB1406" s="21">
        <f>_xlfn.IFS(AI1406="Den Bosch",VLOOKUP(L1406,'Status Report'!B:AM,33,0),AI1406="Yantian",VLOOKUP(L1406,'Status Report'!B:AM,34,0),AI1406="",IF(H1406="Asia Pacific",VLOOKUP(L1406,'Status Report'!B:AM,34,0),VLOOKUP(L1406,'Status Report'!B:AM,33,0)),AI1406="Direct shipment",IF(H1406="Asia Pacific",VLOOKUP(L1406,'Status Report'!B:AM,34,0),VLOOKUP(L1406,'Status Report'!B:AM,33,0)))</f>
        <v>49.97760000000001</v>
      </c>
      <c r="AC1406" s="21">
        <f>VLOOKUP(L1406,'Status Report'!B:CE,82,0)</f>
        <v>0</v>
      </c>
      <c r="AD1406" s="21">
        <f t="shared" si="326"/>
        <v>49.97760000000001</v>
      </c>
      <c r="AE1406" s="63">
        <f>VLOOKUP(L1406,'Status Report'!B:W,20,0)</f>
        <v>30</v>
      </c>
      <c r="AF1406" s="63">
        <f>VLOOKUP(L1406,'Status Report'!B:W,21,0)</f>
        <v>27</v>
      </c>
      <c r="AG1406" s="63">
        <f>VLOOKUP(L1406,'Status Report'!B:W,22,0)</f>
        <v>15</v>
      </c>
      <c r="AH1406" s="22">
        <f t="shared" si="327"/>
        <v>7.2900000000000006E-2</v>
      </c>
      <c r="AK1406" s="63">
        <f>IFERROR(VLOOKUP(G1406,ASEAN!A:A,1,0),0)</f>
        <v>0</v>
      </c>
      <c r="AL1406" s="63">
        <f>IFERROR(VLOOKUP(D1406,'[3]customer specs'!$B$1:$D$65536,3,0),0)</f>
        <v>0</v>
      </c>
      <c r="AM1406" s="64">
        <f t="shared" si="328"/>
        <v>0</v>
      </c>
      <c r="AN1406" s="64">
        <f t="shared" si="329"/>
        <v>0</v>
      </c>
      <c r="AO1406" s="63"/>
      <c r="AP1406" s="63"/>
      <c r="AQ1406" s="63" t="str">
        <f t="shared" si="330"/>
        <v>no</v>
      </c>
      <c r="AR1406" s="20">
        <f t="shared" si="331"/>
        <v>299.86560000000009</v>
      </c>
      <c r="AS1406" s="63"/>
      <c r="AT1406" s="23">
        <f t="shared" si="336"/>
        <v>0.12</v>
      </c>
      <c r="AU1406" s="65">
        <f t="shared" si="332"/>
        <v>56.792727272727284</v>
      </c>
      <c r="AV1406" s="65"/>
      <c r="AW1406" s="65">
        <f t="shared" si="333"/>
        <v>340.75636363636369</v>
      </c>
      <c r="AX1406" s="65"/>
      <c r="AY1406" s="63">
        <f>VLOOKUP(L1406,'Status Report'!B:CF,81,0)</f>
        <v>0</v>
      </c>
      <c r="AZ1406" s="63" t="str">
        <f>VLOOKUP(L1406,'Status Report'!B:S,18,0)</f>
        <v>Ellina Smirnova</v>
      </c>
      <c r="BB1406" s="63">
        <f>VLOOKUP(L1406,'Status Report'!B:Z,25,0)</f>
        <v>12</v>
      </c>
      <c r="BC1406" s="63">
        <f t="shared" si="334"/>
        <v>72</v>
      </c>
      <c r="BF1406">
        <f>VLOOKUP(L1406,'Status Report'!B:CE,82,0)</f>
        <v>0</v>
      </c>
      <c r="BG1406">
        <f>VLOOKUP(L1406,'Status Report'!B:CF,83,0)</f>
        <v>0</v>
      </c>
      <c r="BH1406">
        <f>VLOOKUP(L1406,'Status Report'!B:CG,84,0)</f>
        <v>0</v>
      </c>
      <c r="BI1406" t="s">
        <v>926</v>
      </c>
      <c r="BJ1406" t="s">
        <v>795</v>
      </c>
      <c r="BM1406" s="67">
        <f t="shared" si="335"/>
        <v>6</v>
      </c>
    </row>
    <row r="1407" spans="1:65" x14ac:dyDescent="0.25">
      <c r="A1407" s="68" t="str">
        <f>VLOOKUP(L1407,'Status Report'!B:CB,79,0)</f>
        <v>Heineken Silver (Global)</v>
      </c>
      <c r="C1407">
        <v>20006112</v>
      </c>
      <c r="D1407">
        <v>3097108</v>
      </c>
      <c r="E1407" t="s">
        <v>928</v>
      </c>
      <c r="F1407" t="s">
        <v>929</v>
      </c>
      <c r="G1407" t="str">
        <f>VLOOKUP(D1407,'[2]sold to'!$A:$H,8,0)</f>
        <v>South Africa</v>
      </c>
      <c r="H1407" t="str">
        <f>VLOOKUP(D1407,'[2]sold to'!$A:$I,9,0)</f>
        <v>AMEE</v>
      </c>
      <c r="K1407">
        <v>470</v>
      </c>
      <c r="L1407">
        <v>88026274</v>
      </c>
      <c r="M1407" t="s">
        <v>192</v>
      </c>
      <c r="N1407">
        <v>40</v>
      </c>
      <c r="P1407" t="str">
        <f>VLOOKUP(L1407,'Status Report'!B:AA,26,0)</f>
        <v>China</v>
      </c>
      <c r="Q1407" t="str">
        <f>VLOOKUP(L1407,'Status Report'!B:AB,27,0)</f>
        <v>Bar support</v>
      </c>
      <c r="R1407">
        <f>VLOOKUP(L1407,'Status Report'!B:X,23,0)</f>
        <v>333</v>
      </c>
      <c r="S1407" t="str">
        <f>VLOOKUP(L1407,'Status Report'!B:T,19,0)</f>
        <v>Promocean The Netherlands BV</v>
      </c>
      <c r="T1407" s="62">
        <f>VLOOKUP(L1407,'Status Report'!B:E,4,0)</f>
        <v>1</v>
      </c>
      <c r="U1407" s="19">
        <f>_xlfn.IFS(AI1407="Den Bosch",VLOOKUP(L1407,'Status Report'!B:AM,35,0),AI1407="Yantian",VLOOKUP(L1407,'Status Report'!B:AM,36,0),AI1407="",IF(H1407="Asia Pacific",VLOOKUP(L1407,'Status Report'!B:AM,36,0),VLOOKUP(L1407,'Status Report'!B:AM,35,0)),AI1407="Direct shipment",IF(H1407="Asia Pacific",VLOOKUP(L1407,'Status Report'!B:AM,36,0),VLOOKUP(L1407,'Status Report'!B:AM,35,0)))</f>
        <v>26.160000000000004</v>
      </c>
      <c r="V1407" s="20">
        <f t="shared" si="322"/>
        <v>1046.4000000000001</v>
      </c>
      <c r="W1407" s="19">
        <f>_xlfn.IFS(AI1407="Den Bosch",VLOOKUP(L1407,'Status Report'!B:AM,37,0),AI1407="Yantian",VLOOKUP(L1407,'Status Report'!B:AM,38,0),AI1407="",IF(H1407="Asia Pacific",VLOOKUP(L1407,'Status Report'!B:AM,38,0),VLOOKUP(L1407,'Status Report'!B:AM,37,0)),AI1407="Direct shipment",IF(H1407="Asia Pacific",VLOOKUP(L1407,'Status Report'!B:AM,38,0),VLOOKUP(L1407,'Status Report'!B:AM,37,0)))</f>
        <v>26.160000000000004</v>
      </c>
      <c r="X1407" s="20">
        <f t="shared" si="323"/>
        <v>1046.4000000000001</v>
      </c>
      <c r="Y1407" s="20">
        <f>_xlfn.IFS(AI1407="Den Bosch",VLOOKUP(L1407,'Status Report'!B:AO,39,0),AI1407="Yantian",VLOOKUP(L1407,'Status Report'!B:AO,40,0),AI1407="",IF(H1407="Asia Pacific",VLOOKUP(L1407,'Status Report'!B:AO,40,0),VLOOKUP(L1407,'Status Report'!B:AO,39,0)),AI1407="Direct shipment",IF(H1407="Asia Pacific",VLOOKUP(L1407,'Status Report'!B:AO,40,0),VLOOKUP(L1407,'Status Report'!B:AO,39,0)))</f>
        <v>0</v>
      </c>
      <c r="Z1407" s="20">
        <f t="shared" si="324"/>
        <v>0</v>
      </c>
      <c r="AA1407" s="20">
        <f t="shared" si="325"/>
        <v>1046.4000000000001</v>
      </c>
      <c r="AB1407" s="21">
        <f>_xlfn.IFS(AI1407="Den Bosch",VLOOKUP(L1407,'Status Report'!B:AM,33,0),AI1407="Yantian",VLOOKUP(L1407,'Status Report'!B:AM,34,0),AI1407="",IF(H1407="Asia Pacific",VLOOKUP(L1407,'Status Report'!B:AM,34,0),VLOOKUP(L1407,'Status Report'!B:AM,33,0)),AI1407="Direct shipment",IF(H1407="Asia Pacific",VLOOKUP(L1407,'Status Report'!B:AM,34,0),VLOOKUP(L1407,'Status Report'!B:AM,33,0)))</f>
        <v>21.545999999999999</v>
      </c>
      <c r="AC1407" s="21">
        <f>VLOOKUP(L1407,'Status Report'!B:CE,82,0)</f>
        <v>0</v>
      </c>
      <c r="AD1407" s="21">
        <f t="shared" si="326"/>
        <v>21.545999999999999</v>
      </c>
      <c r="AE1407" s="63">
        <f>VLOOKUP(L1407,'Status Report'!B:W,20,0)</f>
        <v>28</v>
      </c>
      <c r="AF1407" s="63">
        <f>VLOOKUP(L1407,'Status Report'!B:W,21,0)</f>
        <v>10</v>
      </c>
      <c r="AG1407" s="63">
        <f>VLOOKUP(L1407,'Status Report'!B:W,22,0)</f>
        <v>10</v>
      </c>
      <c r="AH1407" s="22">
        <f t="shared" si="327"/>
        <v>0.112</v>
      </c>
      <c r="AK1407" s="63">
        <f>IFERROR(VLOOKUP(G1407,ASEAN!A:A,1,0),0)</f>
        <v>0</v>
      </c>
      <c r="AL1407" s="63">
        <f>IFERROR(VLOOKUP(D1407,'[3]customer specs'!$B$1:$D$65536,3,0),0)</f>
        <v>0</v>
      </c>
      <c r="AM1407" s="64">
        <f t="shared" si="328"/>
        <v>0</v>
      </c>
      <c r="AN1407" s="64">
        <f t="shared" si="329"/>
        <v>0</v>
      </c>
      <c r="AO1407" s="63"/>
      <c r="AP1407" s="63"/>
      <c r="AQ1407" s="63" t="str">
        <f t="shared" si="330"/>
        <v>no</v>
      </c>
      <c r="AR1407" s="20">
        <f t="shared" si="331"/>
        <v>861.83999999999992</v>
      </c>
      <c r="AS1407" s="63"/>
      <c r="AT1407" s="23">
        <f t="shared" si="336"/>
        <v>0.12</v>
      </c>
      <c r="AU1407" s="65">
        <f t="shared" si="332"/>
        <v>24.484090909090909</v>
      </c>
      <c r="AV1407" s="65"/>
      <c r="AW1407" s="65">
        <f t="shared" si="333"/>
        <v>979.36363636363637</v>
      </c>
      <c r="AX1407" s="65"/>
      <c r="AY1407" s="63">
        <f>VLOOKUP(L1407,'Status Report'!B:CF,81,0)</f>
        <v>0</v>
      </c>
      <c r="AZ1407" s="63" t="str">
        <f>VLOOKUP(L1407,'Status Report'!B:S,18,0)</f>
        <v>Ellina Smirnova</v>
      </c>
      <c r="BB1407" s="63">
        <f>VLOOKUP(L1407,'Status Report'!B:Z,25,0)</f>
        <v>6</v>
      </c>
      <c r="BC1407" s="63">
        <f t="shared" si="334"/>
        <v>240</v>
      </c>
      <c r="BF1407">
        <f>VLOOKUP(L1407,'Status Report'!B:CE,82,0)</f>
        <v>0</v>
      </c>
      <c r="BG1407">
        <f>VLOOKUP(L1407,'Status Report'!B:CF,83,0)</f>
        <v>0</v>
      </c>
      <c r="BH1407">
        <f>VLOOKUP(L1407,'Status Report'!B:CG,84,0)</f>
        <v>0</v>
      </c>
      <c r="BI1407" t="s">
        <v>926</v>
      </c>
      <c r="BJ1407" t="s">
        <v>795</v>
      </c>
      <c r="BM1407" s="67">
        <f t="shared" si="335"/>
        <v>40</v>
      </c>
    </row>
    <row r="1408" spans="1:65" x14ac:dyDescent="0.25">
      <c r="A1408" s="68" t="str">
        <f>VLOOKUP(L1408,'Status Report'!B:CB,79,0)</f>
        <v>Heineken Silver (Global)</v>
      </c>
      <c r="C1408">
        <v>20006112</v>
      </c>
      <c r="D1408">
        <v>3097108</v>
      </c>
      <c r="E1408" t="s">
        <v>928</v>
      </c>
      <c r="F1408" t="s">
        <v>929</v>
      </c>
      <c r="G1408" t="str">
        <f>VLOOKUP(D1408,'[2]sold to'!$A:$H,8,0)</f>
        <v>South Africa</v>
      </c>
      <c r="H1408" t="str">
        <f>VLOOKUP(D1408,'[2]sold to'!$A:$I,9,0)</f>
        <v>AMEE</v>
      </c>
      <c r="K1408">
        <v>480</v>
      </c>
      <c r="L1408">
        <v>88026308</v>
      </c>
      <c r="M1408" t="s">
        <v>278</v>
      </c>
      <c r="N1408">
        <v>3</v>
      </c>
      <c r="P1408" t="str">
        <f>VLOOKUP(L1408,'Status Report'!B:AA,26,0)</f>
        <v>Germany</v>
      </c>
      <c r="Q1408" t="str">
        <f>VLOOKUP(L1408,'Status Report'!B:AB,27,0)</f>
        <v>Coasters (&amp; dripmat)</v>
      </c>
      <c r="R1408">
        <f>VLOOKUP(L1408,'Status Report'!B:X,23,0)</f>
        <v>100</v>
      </c>
      <c r="S1408" t="str">
        <f>VLOOKUP(L1408,'Status Report'!B:T,19,0)</f>
        <v>CC Coaster GmbH &amp; Co. KG</v>
      </c>
      <c r="T1408" s="62">
        <f>VLOOKUP(L1408,'Status Report'!B:E,4,0)</f>
        <v>3</v>
      </c>
      <c r="U1408" s="19">
        <f>_xlfn.IFS(AI1408="Den Bosch",VLOOKUP(L1408,'Status Report'!B:AM,35,0),AI1408="Yantian",VLOOKUP(L1408,'Status Report'!B:AM,36,0),AI1408="",IF(H1408="Asia Pacific",VLOOKUP(L1408,'Status Report'!B:AM,36,0),VLOOKUP(L1408,'Status Report'!B:AM,35,0)),AI1408="Direct shipment",IF(H1408="Asia Pacific",VLOOKUP(L1408,'Status Report'!B:AM,36,0),VLOOKUP(L1408,'Status Report'!B:AM,35,0)))</f>
        <v>25.875</v>
      </c>
      <c r="V1408" s="20">
        <f t="shared" si="322"/>
        <v>77.625</v>
      </c>
      <c r="W1408" s="19">
        <f>_xlfn.IFS(AI1408="Den Bosch",VLOOKUP(L1408,'Status Report'!B:AM,37,0),AI1408="Yantian",VLOOKUP(L1408,'Status Report'!B:AM,38,0),AI1408="",IF(H1408="Asia Pacific",VLOOKUP(L1408,'Status Report'!B:AM,38,0),VLOOKUP(L1408,'Status Report'!B:AM,37,0)),AI1408="Direct shipment",IF(H1408="Asia Pacific",VLOOKUP(L1408,'Status Report'!B:AM,38,0),VLOOKUP(L1408,'Status Report'!B:AM,37,0)))</f>
        <v>25.875</v>
      </c>
      <c r="X1408" s="20">
        <f t="shared" si="323"/>
        <v>77.625</v>
      </c>
      <c r="Y1408" s="20">
        <f>_xlfn.IFS(AI1408="Den Bosch",VLOOKUP(L1408,'Status Report'!B:AO,39,0),AI1408="Yantian",VLOOKUP(L1408,'Status Report'!B:AO,40,0),AI1408="",IF(H1408="Asia Pacific",VLOOKUP(L1408,'Status Report'!B:AO,40,0),VLOOKUP(L1408,'Status Report'!B:AO,39,0)),AI1408="Direct shipment",IF(H1408="Asia Pacific",VLOOKUP(L1408,'Status Report'!B:AO,40,0),VLOOKUP(L1408,'Status Report'!B:AO,39,0)))</f>
        <v>0</v>
      </c>
      <c r="Z1408" s="20">
        <f t="shared" si="324"/>
        <v>0</v>
      </c>
      <c r="AA1408" s="20">
        <f t="shared" si="325"/>
        <v>77.625</v>
      </c>
      <c r="AB1408" s="21">
        <f>_xlfn.IFS(AI1408="Den Bosch",VLOOKUP(L1408,'Status Report'!B:AM,33,0),AI1408="Yantian",VLOOKUP(L1408,'Status Report'!B:AM,34,0),AI1408="",IF(H1408="Asia Pacific",VLOOKUP(L1408,'Status Report'!B:AM,34,0),VLOOKUP(L1408,'Status Report'!B:AM,33,0)),AI1408="Direct shipment",IF(H1408="Asia Pacific",VLOOKUP(L1408,'Status Report'!B:AM,34,0),VLOOKUP(L1408,'Status Report'!B:AM,33,0)))</f>
        <v>22.77</v>
      </c>
      <c r="AC1408" s="21">
        <f>VLOOKUP(L1408,'Status Report'!B:CE,82,0)</f>
        <v>0</v>
      </c>
      <c r="AD1408" s="21">
        <f t="shared" si="326"/>
        <v>22.77</v>
      </c>
      <c r="AE1408" s="63">
        <f>VLOOKUP(L1408,'Status Report'!B:W,20,0)</f>
        <v>21.4</v>
      </c>
      <c r="AF1408" s="63">
        <f>VLOOKUP(L1408,'Status Report'!B:W,21,0)</f>
        <v>43</v>
      </c>
      <c r="AG1408" s="63">
        <f>VLOOKUP(L1408,'Status Report'!B:W,22,0)</f>
        <v>14</v>
      </c>
      <c r="AH1408" s="22">
        <f t="shared" si="327"/>
        <v>3.8648399999999992E-2</v>
      </c>
      <c r="AI1408" t="s">
        <v>990</v>
      </c>
      <c r="AK1408" s="63">
        <f>IFERROR(VLOOKUP(G1408,ASEAN!A:A,1,0),0)</f>
        <v>0</v>
      </c>
      <c r="AL1408" s="63">
        <f>IFERROR(VLOOKUP(D1408,'[3]customer specs'!$B$1:$D$65536,3,0),0)</f>
        <v>0</v>
      </c>
      <c r="AM1408" s="64">
        <f t="shared" si="328"/>
        <v>0</v>
      </c>
      <c r="AN1408" s="64">
        <f t="shared" si="329"/>
        <v>0</v>
      </c>
      <c r="AO1408" s="63"/>
      <c r="AP1408" s="63"/>
      <c r="AQ1408" s="63" t="str">
        <f t="shared" si="330"/>
        <v>no</v>
      </c>
      <c r="AR1408" s="20">
        <f t="shared" si="331"/>
        <v>68.31</v>
      </c>
      <c r="AS1408" s="63"/>
      <c r="AT1408" s="23">
        <f t="shared" si="336"/>
        <v>0.12</v>
      </c>
      <c r="AU1408" s="65">
        <f t="shared" si="332"/>
        <v>25.875</v>
      </c>
      <c r="AV1408" s="65"/>
      <c r="AW1408" s="65">
        <f t="shared" si="333"/>
        <v>77.625</v>
      </c>
      <c r="AX1408" s="65"/>
      <c r="AY1408" s="63">
        <f>VLOOKUP(L1408,'Status Report'!B:CF,81,0)</f>
        <v>0</v>
      </c>
      <c r="AZ1408" s="63" t="str">
        <f>VLOOKUP(L1408,'Status Report'!B:S,18,0)</f>
        <v>Ellina Smirnova</v>
      </c>
      <c r="BB1408" s="63">
        <f>VLOOKUP(L1408,'Status Report'!B:Z,25,0)</f>
        <v>1000</v>
      </c>
      <c r="BC1408" s="63">
        <f t="shared" si="334"/>
        <v>3000</v>
      </c>
      <c r="BF1408">
        <f>VLOOKUP(L1408,'Status Report'!B:CE,82,0)</f>
        <v>0</v>
      </c>
      <c r="BG1408">
        <f>VLOOKUP(L1408,'Status Report'!B:CF,83,0)</f>
        <v>0</v>
      </c>
      <c r="BH1408">
        <f>VLOOKUP(L1408,'Status Report'!B:CG,84,0)</f>
        <v>0</v>
      </c>
      <c r="BI1408" t="s">
        <v>926</v>
      </c>
      <c r="BJ1408" t="s">
        <v>795</v>
      </c>
      <c r="BM1408" s="67">
        <f t="shared" si="335"/>
        <v>104</v>
      </c>
    </row>
    <row r="1409" spans="1:65" x14ac:dyDescent="0.25">
      <c r="A1409" s="68" t="str">
        <f>VLOOKUP(L1409,'Status Report'!B:CB,79,0)</f>
        <v>Heineken Silver (Global)</v>
      </c>
      <c r="C1409">
        <v>20006112</v>
      </c>
      <c r="D1409">
        <v>3097108</v>
      </c>
      <c r="E1409" t="s">
        <v>928</v>
      </c>
      <c r="F1409" t="s">
        <v>929</v>
      </c>
      <c r="G1409" t="str">
        <f>VLOOKUP(D1409,'[2]sold to'!$A:$H,8,0)</f>
        <v>South Africa</v>
      </c>
      <c r="H1409" t="str">
        <f>VLOOKUP(D1409,'[2]sold to'!$A:$I,9,0)</f>
        <v>AMEE</v>
      </c>
      <c r="K1409">
        <v>490</v>
      </c>
      <c r="L1409">
        <v>88025915</v>
      </c>
      <c r="M1409" t="s">
        <v>197</v>
      </c>
      <c r="N1409">
        <v>5</v>
      </c>
      <c r="P1409" t="str">
        <f>VLOOKUP(L1409,'Status Report'!B:AA,26,0)</f>
        <v>China</v>
      </c>
      <c r="Q1409" t="str">
        <f>VLOOKUP(L1409,'Status Report'!B:AB,27,0)</f>
        <v>Bar support</v>
      </c>
      <c r="R1409">
        <f>VLOOKUP(L1409,'Status Report'!B:X,23,0)</f>
        <v>250</v>
      </c>
      <c r="S1409" t="str">
        <f>VLOOKUP(L1409,'Status Report'!B:T,19,0)</f>
        <v>Promocean The Netherlands BV</v>
      </c>
      <c r="T1409" s="62">
        <f>VLOOKUP(L1409,'Status Report'!B:E,4,0)</f>
        <v>3</v>
      </c>
      <c r="U1409" s="19">
        <f>_xlfn.IFS(AI1409="Den Bosch",VLOOKUP(L1409,'Status Report'!B:AM,35,0),AI1409="Yantian",VLOOKUP(L1409,'Status Report'!B:AM,36,0),AI1409="",IF(H1409="Asia Pacific",VLOOKUP(L1409,'Status Report'!B:AM,36,0),VLOOKUP(L1409,'Status Report'!B:AM,35,0)),AI1409="Direct shipment",IF(H1409="Asia Pacific",VLOOKUP(L1409,'Status Report'!B:AM,36,0),VLOOKUP(L1409,'Status Report'!B:AM,35,0)))</f>
        <v>30.6</v>
      </c>
      <c r="V1409" s="20">
        <f t="shared" si="322"/>
        <v>153</v>
      </c>
      <c r="W1409" s="19">
        <f>_xlfn.IFS(AI1409="Den Bosch",VLOOKUP(L1409,'Status Report'!B:AM,37,0),AI1409="Yantian",VLOOKUP(L1409,'Status Report'!B:AM,38,0),AI1409="",IF(H1409="Asia Pacific",VLOOKUP(L1409,'Status Report'!B:AM,38,0),VLOOKUP(L1409,'Status Report'!B:AM,37,0)),AI1409="Direct shipment",IF(H1409="Asia Pacific",VLOOKUP(L1409,'Status Report'!B:AM,38,0),VLOOKUP(L1409,'Status Report'!B:AM,37,0)))</f>
        <v>30.6</v>
      </c>
      <c r="X1409" s="20">
        <f t="shared" si="323"/>
        <v>153</v>
      </c>
      <c r="Y1409" s="20">
        <f>_xlfn.IFS(AI1409="Den Bosch",VLOOKUP(L1409,'Status Report'!B:AO,39,0),AI1409="Yantian",VLOOKUP(L1409,'Status Report'!B:AO,40,0),AI1409="",IF(H1409="Asia Pacific",VLOOKUP(L1409,'Status Report'!B:AO,40,0),VLOOKUP(L1409,'Status Report'!B:AO,39,0)),AI1409="Direct shipment",IF(H1409="Asia Pacific",VLOOKUP(L1409,'Status Report'!B:AO,40,0),VLOOKUP(L1409,'Status Report'!B:AO,39,0)))</f>
        <v>0</v>
      </c>
      <c r="Z1409" s="20">
        <f t="shared" si="324"/>
        <v>0</v>
      </c>
      <c r="AA1409" s="20">
        <f t="shared" si="325"/>
        <v>153</v>
      </c>
      <c r="AB1409" s="21">
        <f>_xlfn.IFS(AI1409="Den Bosch",VLOOKUP(L1409,'Status Report'!B:AM,33,0),AI1409="Yantian",VLOOKUP(L1409,'Status Report'!B:AM,34,0),AI1409="",IF(H1409="Asia Pacific",VLOOKUP(L1409,'Status Report'!B:AM,34,0),VLOOKUP(L1409,'Status Report'!B:AM,33,0)),AI1409="Direct shipment",IF(H1409="Asia Pacific",VLOOKUP(L1409,'Status Report'!B:AM,34,0),VLOOKUP(L1409,'Status Report'!B:AM,33,0)))</f>
        <v>26.973380571428567</v>
      </c>
      <c r="AC1409" s="21">
        <f>VLOOKUP(L1409,'Status Report'!B:CE,82,0)</f>
        <v>0</v>
      </c>
      <c r="AD1409" s="21">
        <f t="shared" si="326"/>
        <v>26.973380571428567</v>
      </c>
      <c r="AE1409" s="63">
        <f>VLOOKUP(L1409,'Status Report'!B:W,20,0)</f>
        <v>15</v>
      </c>
      <c r="AF1409" s="63">
        <f>VLOOKUP(L1409,'Status Report'!B:W,21,0)</f>
        <v>5</v>
      </c>
      <c r="AG1409" s="63">
        <f>VLOOKUP(L1409,'Status Report'!B:W,22,0)</f>
        <v>5</v>
      </c>
      <c r="AH1409" s="22">
        <f t="shared" si="327"/>
        <v>1.8749999999999999E-3</v>
      </c>
      <c r="AI1409" t="s">
        <v>990</v>
      </c>
      <c r="AK1409" s="63">
        <f>IFERROR(VLOOKUP(G1409,ASEAN!A:A,1,0),0)</f>
        <v>0</v>
      </c>
      <c r="AL1409" s="63">
        <f>IFERROR(VLOOKUP(D1409,'[3]customer specs'!$B$1:$D$65536,3,0),0)</f>
        <v>0</v>
      </c>
      <c r="AM1409" s="64">
        <f t="shared" si="328"/>
        <v>0</v>
      </c>
      <c r="AN1409" s="64">
        <f t="shared" si="329"/>
        <v>0</v>
      </c>
      <c r="AO1409" s="63"/>
      <c r="AP1409" s="63"/>
      <c r="AQ1409" s="63" t="str">
        <f t="shared" si="330"/>
        <v>no</v>
      </c>
      <c r="AR1409" s="20">
        <f t="shared" si="331"/>
        <v>134.86690285714283</v>
      </c>
      <c r="AS1409" s="63"/>
      <c r="AT1409" s="23">
        <f t="shared" si="336"/>
        <v>0.12</v>
      </c>
      <c r="AU1409" s="65">
        <f t="shared" si="332"/>
        <v>30.651568831168827</v>
      </c>
      <c r="AV1409" s="65"/>
      <c r="AW1409" s="65">
        <f t="shared" si="333"/>
        <v>153.25784415584414</v>
      </c>
      <c r="AX1409" s="65"/>
      <c r="AY1409" s="63">
        <f>VLOOKUP(L1409,'Status Report'!B:CF,81,0)</f>
        <v>0</v>
      </c>
      <c r="AZ1409" s="63" t="str">
        <f>VLOOKUP(L1409,'Status Report'!B:S,18,0)</f>
        <v>Ellina Smirnova</v>
      </c>
      <c r="BB1409" s="63">
        <f>VLOOKUP(L1409,'Status Report'!B:Z,25,0)</f>
        <v>20</v>
      </c>
      <c r="BC1409" s="63">
        <f t="shared" si="334"/>
        <v>100</v>
      </c>
      <c r="BF1409">
        <f>VLOOKUP(L1409,'Status Report'!B:CE,82,0)</f>
        <v>0</v>
      </c>
      <c r="BG1409">
        <f>VLOOKUP(L1409,'Status Report'!B:CF,83,0)</f>
        <v>0</v>
      </c>
      <c r="BH1409">
        <f>VLOOKUP(L1409,'Status Report'!B:CG,84,0)</f>
        <v>0</v>
      </c>
      <c r="BI1409" t="s">
        <v>926</v>
      </c>
      <c r="BJ1409" t="s">
        <v>795</v>
      </c>
      <c r="BM1409" s="67">
        <f t="shared" si="335"/>
        <v>41</v>
      </c>
    </row>
    <row r="1410" spans="1:65" x14ac:dyDescent="0.25">
      <c r="A1410" s="68" t="str">
        <f>VLOOKUP(L1410,'Status Report'!B:CB,79,0)</f>
        <v>Heineken Silver (Global)</v>
      </c>
      <c r="C1410">
        <v>20006112</v>
      </c>
      <c r="D1410">
        <v>3097108</v>
      </c>
      <c r="E1410" t="s">
        <v>928</v>
      </c>
      <c r="F1410" t="s">
        <v>929</v>
      </c>
      <c r="G1410" t="str">
        <f>VLOOKUP(D1410,'[2]sold to'!$A:$H,8,0)</f>
        <v>South Africa</v>
      </c>
      <c r="H1410" t="str">
        <f>VLOOKUP(D1410,'[2]sold to'!$A:$I,9,0)</f>
        <v>AMEE</v>
      </c>
      <c r="K1410">
        <v>500</v>
      </c>
      <c r="L1410">
        <v>88026260</v>
      </c>
      <c r="M1410" t="s">
        <v>261</v>
      </c>
      <c r="N1410">
        <v>6</v>
      </c>
      <c r="P1410" t="str">
        <f>VLOOKUP(L1410,'Status Report'!B:AA,26,0)</f>
        <v>China</v>
      </c>
      <c r="Q1410" t="str">
        <f>VLOOKUP(L1410,'Status Report'!B:AB,27,0)</f>
        <v>Textiles-Clothing</v>
      </c>
      <c r="R1410">
        <f>VLOOKUP(L1410,'Status Report'!B:X,23,0)</f>
        <v>167</v>
      </c>
      <c r="S1410" t="str">
        <f>VLOOKUP(L1410,'Status Report'!B:T,19,0)</f>
        <v>Promocean The Netherlands BV</v>
      </c>
      <c r="T1410" s="62">
        <f>VLOOKUP(L1410,'Status Report'!B:E,4,0)</f>
        <v>3</v>
      </c>
      <c r="U1410" s="19">
        <f>_xlfn.IFS(AI1410="Den Bosch",VLOOKUP(L1410,'Status Report'!B:AM,35,0),AI1410="Yantian",VLOOKUP(L1410,'Status Report'!B:AM,36,0),AI1410="",IF(H1410="Asia Pacific",VLOOKUP(L1410,'Status Report'!B:AM,36,0),VLOOKUP(L1410,'Status Report'!B:AM,35,0)),AI1410="Direct shipment",IF(H1410="Asia Pacific",VLOOKUP(L1410,'Status Report'!B:AM,36,0),VLOOKUP(L1410,'Status Report'!B:AM,35,0)))</f>
        <v>91.56</v>
      </c>
      <c r="V1410" s="20">
        <f t="shared" ref="V1410:V1473" si="337">U1410*N1410</f>
        <v>549.36</v>
      </c>
      <c r="W1410" s="19">
        <f>_xlfn.IFS(AI1410="Den Bosch",VLOOKUP(L1410,'Status Report'!B:AM,37,0),AI1410="Yantian",VLOOKUP(L1410,'Status Report'!B:AM,38,0),AI1410="",IF(H1410="Asia Pacific",VLOOKUP(L1410,'Status Report'!B:AM,38,0),VLOOKUP(L1410,'Status Report'!B:AM,37,0)),AI1410="Direct shipment",IF(H1410="Asia Pacific",VLOOKUP(L1410,'Status Report'!B:AM,38,0),VLOOKUP(L1410,'Status Report'!B:AM,37,0)))</f>
        <v>91.56</v>
      </c>
      <c r="X1410" s="20">
        <f t="shared" ref="X1410:X1473" si="338">N1410*W1410</f>
        <v>549.36</v>
      </c>
      <c r="Y1410" s="20">
        <f>_xlfn.IFS(AI1410="Den Bosch",VLOOKUP(L1410,'Status Report'!B:AO,39,0),AI1410="Yantian",VLOOKUP(L1410,'Status Report'!B:AO,40,0),AI1410="",IF(H1410="Asia Pacific",VLOOKUP(L1410,'Status Report'!B:AO,40,0),VLOOKUP(L1410,'Status Report'!B:AO,39,0)),AI1410="Direct shipment",IF(H1410="Asia Pacific",VLOOKUP(L1410,'Status Report'!B:AO,40,0),VLOOKUP(L1410,'Status Report'!B:AO,39,0)))</f>
        <v>0</v>
      </c>
      <c r="Z1410" s="20">
        <f t="shared" ref="Z1410:Z1473" si="339">Y1410*N1410</f>
        <v>0</v>
      </c>
      <c r="AA1410" s="20">
        <f t="shared" ref="AA1410:AA1473" si="340">IF(Z1410=0,X1410,Z1410)</f>
        <v>549.36</v>
      </c>
      <c r="AB1410" s="21">
        <f>_xlfn.IFS(AI1410="Den Bosch",VLOOKUP(L1410,'Status Report'!B:AM,33,0),AI1410="Yantian",VLOOKUP(L1410,'Status Report'!B:AM,34,0),AI1410="",IF(H1410="Asia Pacific",VLOOKUP(L1410,'Status Report'!B:AM,34,0),VLOOKUP(L1410,'Status Report'!B:AM,33,0)),AI1410="Direct shipment",IF(H1410="Asia Pacific",VLOOKUP(L1410,'Status Report'!B:AM,34,0),VLOOKUP(L1410,'Status Report'!B:AM,33,0)))</f>
        <v>79.915813714285704</v>
      </c>
      <c r="AC1410" s="21">
        <f>VLOOKUP(L1410,'Status Report'!B:CE,82,0)</f>
        <v>0</v>
      </c>
      <c r="AD1410" s="21">
        <f t="shared" ref="AD1410:AD1473" si="341">IF(AC1410=0,AB1410,AC1410)</f>
        <v>79.915813714285704</v>
      </c>
      <c r="AE1410" s="63">
        <f>VLOOKUP(L1410,'Status Report'!B:W,20,0)</f>
        <v>28</v>
      </c>
      <c r="AF1410" s="63">
        <f>VLOOKUP(L1410,'Status Report'!B:W,21,0)</f>
        <v>15</v>
      </c>
      <c r="AG1410" s="63">
        <f>VLOOKUP(L1410,'Status Report'!B:W,22,0)</f>
        <v>12</v>
      </c>
      <c r="AH1410" s="22">
        <f t="shared" ref="AH1410:AH1473" si="342">((AE1410*AF1410*AG1410)*N1410)/1000000</f>
        <v>3.024E-2</v>
      </c>
      <c r="AI1410" t="s">
        <v>990</v>
      </c>
      <c r="AK1410" s="63">
        <f>IFERROR(VLOOKUP(G1410,ASEAN!A:A,1,0),0)</f>
        <v>0</v>
      </c>
      <c r="AL1410" s="63">
        <f>IFERROR(VLOOKUP(D1410,'[3]customer specs'!$B$1:$D$65536,3,0),0)</f>
        <v>0</v>
      </c>
      <c r="AM1410" s="64">
        <f t="shared" ref="AM1410:AM1473" si="343">V1410-X1410</f>
        <v>0</v>
      </c>
      <c r="AN1410" s="64">
        <f t="shared" ref="AN1410:AN1473" si="344">IF(Z1410=0,,X1410-Z1410)</f>
        <v>0</v>
      </c>
      <c r="AO1410" s="63"/>
      <c r="AP1410" s="63"/>
      <c r="AQ1410" s="63" t="str">
        <f t="shared" ref="AQ1410:AQ1473" si="345">IF(N1410&gt;=R1410,"yes","no")</f>
        <v>no</v>
      </c>
      <c r="AR1410" s="20">
        <f t="shared" ref="AR1410:AR1473" si="346">AD1410*N1410</f>
        <v>479.4948822857142</v>
      </c>
      <c r="AS1410" s="63"/>
      <c r="AT1410" s="23">
        <f t="shared" si="336"/>
        <v>0.12</v>
      </c>
      <c r="AU1410" s="65">
        <f t="shared" ref="AU1410:AU1473" si="347">AD1410/(1-AT1410)</f>
        <v>90.813424675324669</v>
      </c>
      <c r="AV1410" s="65"/>
      <c r="AW1410" s="65">
        <f t="shared" ref="AW1410:AW1473" si="348">(AU1410*N1410)+(AV1410*N1410)</f>
        <v>544.88054805194804</v>
      </c>
      <c r="AX1410" s="65"/>
      <c r="AY1410" s="63">
        <f>VLOOKUP(L1410,'Status Report'!B:CF,81,0)</f>
        <v>0</v>
      </c>
      <c r="AZ1410" s="63" t="str">
        <f>VLOOKUP(L1410,'Status Report'!B:S,18,0)</f>
        <v>Ellina Smirnova</v>
      </c>
      <c r="BB1410" s="63">
        <f>VLOOKUP(L1410,'Status Report'!B:Z,25,0)</f>
        <v>6</v>
      </c>
      <c r="BC1410" s="63">
        <f t="shared" ref="BC1410:BC1473" si="349">N1410*BB1410</f>
        <v>36</v>
      </c>
      <c r="BF1410">
        <f>VLOOKUP(L1410,'Status Report'!B:CE,82,0)</f>
        <v>0</v>
      </c>
      <c r="BG1410">
        <f>VLOOKUP(L1410,'Status Report'!B:CF,83,0)</f>
        <v>0</v>
      </c>
      <c r="BH1410">
        <f>VLOOKUP(L1410,'Status Report'!B:CG,84,0)</f>
        <v>0</v>
      </c>
      <c r="BI1410" t="s">
        <v>926</v>
      </c>
      <c r="BJ1410" t="s">
        <v>795</v>
      </c>
      <c r="BM1410" s="67">
        <f t="shared" ref="BM1410:BM1473" si="350">SUMIF($L:$L,$L1410,N:N)</f>
        <v>7</v>
      </c>
    </row>
    <row r="1411" spans="1:65" x14ac:dyDescent="0.25">
      <c r="A1411" s="68" t="str">
        <f>VLOOKUP(L1411,'Status Report'!B:CB,79,0)</f>
        <v>Heineken Silver (Global)</v>
      </c>
      <c r="C1411">
        <v>20006112</v>
      </c>
      <c r="D1411">
        <v>3097108</v>
      </c>
      <c r="E1411" t="s">
        <v>928</v>
      </c>
      <c r="F1411" t="s">
        <v>929</v>
      </c>
      <c r="G1411" t="str">
        <f>VLOOKUP(D1411,'[2]sold to'!$A:$H,8,0)</f>
        <v>South Africa</v>
      </c>
      <c r="H1411" t="str">
        <f>VLOOKUP(D1411,'[2]sold to'!$A:$I,9,0)</f>
        <v>AMEE</v>
      </c>
      <c r="K1411">
        <v>510</v>
      </c>
      <c r="L1411">
        <v>88026261</v>
      </c>
      <c r="M1411" t="s">
        <v>262</v>
      </c>
      <c r="N1411">
        <v>6</v>
      </c>
      <c r="P1411" t="str">
        <f>VLOOKUP(L1411,'Status Report'!B:AA,26,0)</f>
        <v>China</v>
      </c>
      <c r="Q1411" t="str">
        <f>VLOOKUP(L1411,'Status Report'!B:AB,27,0)</f>
        <v>Textiles-Clothing</v>
      </c>
      <c r="R1411">
        <f>VLOOKUP(L1411,'Status Report'!B:X,23,0)</f>
        <v>167</v>
      </c>
      <c r="S1411" t="str">
        <f>VLOOKUP(L1411,'Status Report'!B:T,19,0)</f>
        <v>Promocean The Netherlands BV</v>
      </c>
      <c r="T1411" s="62">
        <f>VLOOKUP(L1411,'Status Report'!B:E,4,0)</f>
        <v>3</v>
      </c>
      <c r="U1411" s="19">
        <f>_xlfn.IFS(AI1411="Den Bosch",VLOOKUP(L1411,'Status Report'!B:AM,35,0),AI1411="Yantian",VLOOKUP(L1411,'Status Report'!B:AM,36,0),AI1411="",IF(H1411="Asia Pacific",VLOOKUP(L1411,'Status Report'!B:AM,36,0),VLOOKUP(L1411,'Status Report'!B:AM,35,0)),AI1411="Direct shipment",IF(H1411="Asia Pacific",VLOOKUP(L1411,'Status Report'!B:AM,36,0),VLOOKUP(L1411,'Status Report'!B:AM,35,0)))</f>
        <v>91.56</v>
      </c>
      <c r="V1411" s="20">
        <f t="shared" si="337"/>
        <v>549.36</v>
      </c>
      <c r="W1411" s="19">
        <f>_xlfn.IFS(AI1411="Den Bosch",VLOOKUP(L1411,'Status Report'!B:AM,37,0),AI1411="Yantian",VLOOKUP(L1411,'Status Report'!B:AM,38,0),AI1411="",IF(H1411="Asia Pacific",VLOOKUP(L1411,'Status Report'!B:AM,38,0),VLOOKUP(L1411,'Status Report'!B:AM,37,0)),AI1411="Direct shipment",IF(H1411="Asia Pacific",VLOOKUP(L1411,'Status Report'!B:AM,38,0),VLOOKUP(L1411,'Status Report'!B:AM,37,0)))</f>
        <v>91.56</v>
      </c>
      <c r="X1411" s="20">
        <f t="shared" si="338"/>
        <v>549.36</v>
      </c>
      <c r="Y1411" s="20">
        <f>_xlfn.IFS(AI1411="Den Bosch",VLOOKUP(L1411,'Status Report'!B:AO,39,0),AI1411="Yantian",VLOOKUP(L1411,'Status Report'!B:AO,40,0),AI1411="",IF(H1411="Asia Pacific",VLOOKUP(L1411,'Status Report'!B:AO,40,0),VLOOKUP(L1411,'Status Report'!B:AO,39,0)),AI1411="Direct shipment",IF(H1411="Asia Pacific",VLOOKUP(L1411,'Status Report'!B:AO,40,0),VLOOKUP(L1411,'Status Report'!B:AO,39,0)))</f>
        <v>0</v>
      </c>
      <c r="Z1411" s="20">
        <f t="shared" si="339"/>
        <v>0</v>
      </c>
      <c r="AA1411" s="20">
        <f t="shared" si="340"/>
        <v>549.36</v>
      </c>
      <c r="AB1411" s="21">
        <f>_xlfn.IFS(AI1411="Den Bosch",VLOOKUP(L1411,'Status Report'!B:AM,33,0),AI1411="Yantian",VLOOKUP(L1411,'Status Report'!B:AM,34,0),AI1411="",IF(H1411="Asia Pacific",VLOOKUP(L1411,'Status Report'!B:AM,34,0),VLOOKUP(L1411,'Status Report'!B:AM,33,0)),AI1411="Direct shipment",IF(H1411="Asia Pacific",VLOOKUP(L1411,'Status Report'!B:AM,34,0),VLOOKUP(L1411,'Status Report'!B:AM,33,0)))</f>
        <v>79.915813714285704</v>
      </c>
      <c r="AC1411" s="21">
        <f>VLOOKUP(L1411,'Status Report'!B:CE,82,0)</f>
        <v>0</v>
      </c>
      <c r="AD1411" s="21">
        <f t="shared" si="341"/>
        <v>79.915813714285704</v>
      </c>
      <c r="AE1411" s="63">
        <f>VLOOKUP(L1411,'Status Report'!B:W,20,0)</f>
        <v>28</v>
      </c>
      <c r="AF1411" s="63">
        <f>VLOOKUP(L1411,'Status Report'!B:W,21,0)</f>
        <v>15</v>
      </c>
      <c r="AG1411" s="63">
        <f>VLOOKUP(L1411,'Status Report'!B:W,22,0)</f>
        <v>12</v>
      </c>
      <c r="AH1411" s="22">
        <f t="shared" si="342"/>
        <v>3.024E-2</v>
      </c>
      <c r="AI1411" t="s">
        <v>990</v>
      </c>
      <c r="AK1411" s="63">
        <f>IFERROR(VLOOKUP(G1411,ASEAN!A:A,1,0),0)</f>
        <v>0</v>
      </c>
      <c r="AL1411" s="63">
        <f>IFERROR(VLOOKUP(D1411,'[3]customer specs'!$B$1:$D$65536,3,0),0)</f>
        <v>0</v>
      </c>
      <c r="AM1411" s="64">
        <f t="shared" si="343"/>
        <v>0</v>
      </c>
      <c r="AN1411" s="64">
        <f t="shared" si="344"/>
        <v>0</v>
      </c>
      <c r="AO1411" s="63"/>
      <c r="AP1411" s="63"/>
      <c r="AQ1411" s="63" t="str">
        <f t="shared" si="345"/>
        <v>no</v>
      </c>
      <c r="AR1411" s="20">
        <f t="shared" si="346"/>
        <v>479.4948822857142</v>
      </c>
      <c r="AS1411" s="63"/>
      <c r="AT1411" s="23">
        <f t="shared" si="336"/>
        <v>0.12</v>
      </c>
      <c r="AU1411" s="65">
        <f t="shared" si="347"/>
        <v>90.813424675324669</v>
      </c>
      <c r="AV1411" s="65"/>
      <c r="AW1411" s="65">
        <f t="shared" si="348"/>
        <v>544.88054805194804</v>
      </c>
      <c r="AX1411" s="65"/>
      <c r="AY1411" s="63">
        <f>VLOOKUP(L1411,'Status Report'!B:CF,81,0)</f>
        <v>0</v>
      </c>
      <c r="AZ1411" s="63" t="str">
        <f>VLOOKUP(L1411,'Status Report'!B:S,18,0)</f>
        <v>Ellina Smirnova</v>
      </c>
      <c r="BB1411" s="63">
        <f>VLOOKUP(L1411,'Status Report'!B:Z,25,0)</f>
        <v>6</v>
      </c>
      <c r="BC1411" s="63">
        <f t="shared" si="349"/>
        <v>36</v>
      </c>
      <c r="BF1411">
        <f>VLOOKUP(L1411,'Status Report'!B:CE,82,0)</f>
        <v>0</v>
      </c>
      <c r="BG1411">
        <f>VLOOKUP(L1411,'Status Report'!B:CF,83,0)</f>
        <v>0</v>
      </c>
      <c r="BH1411">
        <f>VLOOKUP(L1411,'Status Report'!B:CG,84,0)</f>
        <v>0</v>
      </c>
      <c r="BI1411" t="s">
        <v>926</v>
      </c>
      <c r="BJ1411" t="s">
        <v>795</v>
      </c>
      <c r="BM1411" s="67">
        <f t="shared" si="350"/>
        <v>14</v>
      </c>
    </row>
    <row r="1412" spans="1:65" x14ac:dyDescent="0.25">
      <c r="A1412" s="68" t="str">
        <f>VLOOKUP(L1412,'Status Report'!B:CB,79,0)</f>
        <v>Heineken Silver (Global)</v>
      </c>
      <c r="C1412">
        <v>20006112</v>
      </c>
      <c r="D1412">
        <v>3097108</v>
      </c>
      <c r="E1412" t="s">
        <v>928</v>
      </c>
      <c r="F1412" t="s">
        <v>929</v>
      </c>
      <c r="G1412" t="str">
        <f>VLOOKUP(D1412,'[2]sold to'!$A:$H,8,0)</f>
        <v>South Africa</v>
      </c>
      <c r="H1412" t="str">
        <f>VLOOKUP(D1412,'[2]sold to'!$A:$I,9,0)</f>
        <v>AMEE</v>
      </c>
      <c r="K1412">
        <v>520</v>
      </c>
      <c r="L1412">
        <v>88026262</v>
      </c>
      <c r="M1412" t="s">
        <v>263</v>
      </c>
      <c r="N1412">
        <v>6</v>
      </c>
      <c r="P1412" t="str">
        <f>VLOOKUP(L1412,'Status Report'!B:AA,26,0)</f>
        <v>China</v>
      </c>
      <c r="Q1412" t="str">
        <f>VLOOKUP(L1412,'Status Report'!B:AB,27,0)</f>
        <v>Textiles-Clothing</v>
      </c>
      <c r="R1412">
        <f>VLOOKUP(L1412,'Status Report'!B:X,23,0)</f>
        <v>167</v>
      </c>
      <c r="S1412" t="str">
        <f>VLOOKUP(L1412,'Status Report'!B:T,19,0)</f>
        <v>Promocean The Netherlands BV</v>
      </c>
      <c r="T1412" s="62">
        <f>VLOOKUP(L1412,'Status Report'!B:E,4,0)</f>
        <v>3</v>
      </c>
      <c r="U1412" s="19">
        <f>_xlfn.IFS(AI1412="Den Bosch",VLOOKUP(L1412,'Status Report'!B:AM,35,0),AI1412="Yantian",VLOOKUP(L1412,'Status Report'!B:AM,36,0),AI1412="",IF(H1412="Asia Pacific",VLOOKUP(L1412,'Status Report'!B:AM,36,0),VLOOKUP(L1412,'Status Report'!B:AM,35,0)),AI1412="Direct shipment",IF(H1412="Asia Pacific",VLOOKUP(L1412,'Status Report'!B:AM,36,0),VLOOKUP(L1412,'Status Report'!B:AM,35,0)))</f>
        <v>91.56</v>
      </c>
      <c r="V1412" s="20">
        <f t="shared" si="337"/>
        <v>549.36</v>
      </c>
      <c r="W1412" s="19">
        <f>_xlfn.IFS(AI1412="Den Bosch",VLOOKUP(L1412,'Status Report'!B:AM,37,0),AI1412="Yantian",VLOOKUP(L1412,'Status Report'!B:AM,38,0),AI1412="",IF(H1412="Asia Pacific",VLOOKUP(L1412,'Status Report'!B:AM,38,0),VLOOKUP(L1412,'Status Report'!B:AM,37,0)),AI1412="Direct shipment",IF(H1412="Asia Pacific",VLOOKUP(L1412,'Status Report'!B:AM,38,0),VLOOKUP(L1412,'Status Report'!B:AM,37,0)))</f>
        <v>91.56</v>
      </c>
      <c r="X1412" s="20">
        <f t="shared" si="338"/>
        <v>549.36</v>
      </c>
      <c r="Y1412" s="20">
        <f>_xlfn.IFS(AI1412="Den Bosch",VLOOKUP(L1412,'Status Report'!B:AO,39,0),AI1412="Yantian",VLOOKUP(L1412,'Status Report'!B:AO,40,0),AI1412="",IF(H1412="Asia Pacific",VLOOKUP(L1412,'Status Report'!B:AO,40,0),VLOOKUP(L1412,'Status Report'!B:AO,39,0)),AI1412="Direct shipment",IF(H1412="Asia Pacific",VLOOKUP(L1412,'Status Report'!B:AO,40,0),VLOOKUP(L1412,'Status Report'!B:AO,39,0)))</f>
        <v>0</v>
      </c>
      <c r="Z1412" s="20">
        <f t="shared" si="339"/>
        <v>0</v>
      </c>
      <c r="AA1412" s="20">
        <f t="shared" si="340"/>
        <v>549.36</v>
      </c>
      <c r="AB1412" s="21">
        <f>_xlfn.IFS(AI1412="Den Bosch",VLOOKUP(L1412,'Status Report'!B:AM,33,0),AI1412="Yantian",VLOOKUP(L1412,'Status Report'!B:AM,34,0),AI1412="",IF(H1412="Asia Pacific",VLOOKUP(L1412,'Status Report'!B:AM,34,0),VLOOKUP(L1412,'Status Report'!B:AM,33,0)),AI1412="Direct shipment",IF(H1412="Asia Pacific",VLOOKUP(L1412,'Status Report'!B:AM,34,0),VLOOKUP(L1412,'Status Report'!B:AM,33,0)))</f>
        <v>79.915813714285704</v>
      </c>
      <c r="AC1412" s="21">
        <f>VLOOKUP(L1412,'Status Report'!B:CE,82,0)</f>
        <v>0</v>
      </c>
      <c r="AD1412" s="21">
        <f t="shared" si="341"/>
        <v>79.915813714285704</v>
      </c>
      <c r="AE1412" s="63">
        <f>VLOOKUP(L1412,'Status Report'!B:W,20,0)</f>
        <v>28</v>
      </c>
      <c r="AF1412" s="63">
        <f>VLOOKUP(L1412,'Status Report'!B:W,21,0)</f>
        <v>15</v>
      </c>
      <c r="AG1412" s="63">
        <f>VLOOKUP(L1412,'Status Report'!B:W,22,0)</f>
        <v>12</v>
      </c>
      <c r="AH1412" s="22">
        <f t="shared" si="342"/>
        <v>3.024E-2</v>
      </c>
      <c r="AI1412" t="s">
        <v>990</v>
      </c>
      <c r="AK1412" s="63">
        <f>IFERROR(VLOOKUP(G1412,ASEAN!A:A,1,0),0)</f>
        <v>0</v>
      </c>
      <c r="AL1412" s="63">
        <f>IFERROR(VLOOKUP(D1412,'[3]customer specs'!$B$1:$D$65536,3,0),0)</f>
        <v>0</v>
      </c>
      <c r="AM1412" s="64">
        <f t="shared" si="343"/>
        <v>0</v>
      </c>
      <c r="AN1412" s="64">
        <f t="shared" si="344"/>
        <v>0</v>
      </c>
      <c r="AO1412" s="63"/>
      <c r="AP1412" s="63"/>
      <c r="AQ1412" s="63" t="str">
        <f t="shared" si="345"/>
        <v>no</v>
      </c>
      <c r="AR1412" s="20">
        <f t="shared" si="346"/>
        <v>479.4948822857142</v>
      </c>
      <c r="AS1412" s="63"/>
      <c r="AT1412" s="23">
        <f t="shared" si="336"/>
        <v>0.12</v>
      </c>
      <c r="AU1412" s="65">
        <f t="shared" si="347"/>
        <v>90.813424675324669</v>
      </c>
      <c r="AV1412" s="65"/>
      <c r="AW1412" s="65">
        <f t="shared" si="348"/>
        <v>544.88054805194804</v>
      </c>
      <c r="AX1412" s="65"/>
      <c r="AY1412" s="63">
        <f>VLOOKUP(L1412,'Status Report'!B:CF,81,0)</f>
        <v>0</v>
      </c>
      <c r="AZ1412" s="63" t="str">
        <f>VLOOKUP(L1412,'Status Report'!B:S,18,0)</f>
        <v>Ellina Smirnova</v>
      </c>
      <c r="BB1412" s="63">
        <f>VLOOKUP(L1412,'Status Report'!B:Z,25,0)</f>
        <v>6</v>
      </c>
      <c r="BC1412" s="63">
        <f t="shared" si="349"/>
        <v>36</v>
      </c>
      <c r="BF1412">
        <f>VLOOKUP(L1412,'Status Report'!B:CE,82,0)</f>
        <v>0</v>
      </c>
      <c r="BG1412">
        <f>VLOOKUP(L1412,'Status Report'!B:CF,83,0)</f>
        <v>0</v>
      </c>
      <c r="BH1412">
        <f>VLOOKUP(L1412,'Status Report'!B:CG,84,0)</f>
        <v>0</v>
      </c>
      <c r="BI1412" t="s">
        <v>926</v>
      </c>
      <c r="BJ1412" t="s">
        <v>795</v>
      </c>
      <c r="BM1412" s="67">
        <f t="shared" si="350"/>
        <v>16</v>
      </c>
    </row>
    <row r="1413" spans="1:65" x14ac:dyDescent="0.25">
      <c r="A1413" s="68" t="str">
        <f>VLOOKUP(L1413,'Status Report'!B:CB,79,0)</f>
        <v>Heineken Silver (Global)</v>
      </c>
      <c r="C1413">
        <v>20006112</v>
      </c>
      <c r="D1413">
        <v>3097108</v>
      </c>
      <c r="E1413" t="s">
        <v>928</v>
      </c>
      <c r="F1413" t="s">
        <v>929</v>
      </c>
      <c r="G1413" t="str">
        <f>VLOOKUP(D1413,'[2]sold to'!$A:$H,8,0)</f>
        <v>South Africa</v>
      </c>
      <c r="H1413" t="str">
        <f>VLOOKUP(D1413,'[2]sold to'!$A:$I,9,0)</f>
        <v>AMEE</v>
      </c>
      <c r="K1413">
        <v>530</v>
      </c>
      <c r="L1413">
        <v>88026263</v>
      </c>
      <c r="M1413" t="s">
        <v>264</v>
      </c>
      <c r="N1413">
        <v>6</v>
      </c>
      <c r="P1413" t="str">
        <f>VLOOKUP(L1413,'Status Report'!B:AA,26,0)</f>
        <v>China</v>
      </c>
      <c r="Q1413" t="str">
        <f>VLOOKUP(L1413,'Status Report'!B:AB,27,0)</f>
        <v>Textiles-Clothing</v>
      </c>
      <c r="R1413">
        <f>VLOOKUP(L1413,'Status Report'!B:X,23,0)</f>
        <v>167</v>
      </c>
      <c r="S1413" t="str">
        <f>VLOOKUP(L1413,'Status Report'!B:T,19,0)</f>
        <v>Promocean The Netherlands BV</v>
      </c>
      <c r="T1413" s="62">
        <f>VLOOKUP(L1413,'Status Report'!B:E,4,0)</f>
        <v>3</v>
      </c>
      <c r="U1413" s="19">
        <f>_xlfn.IFS(AI1413="Den Bosch",VLOOKUP(L1413,'Status Report'!B:AM,35,0),AI1413="Yantian",VLOOKUP(L1413,'Status Report'!B:AM,36,0),AI1413="",IF(H1413="Asia Pacific",VLOOKUP(L1413,'Status Report'!B:AM,36,0),VLOOKUP(L1413,'Status Report'!B:AM,35,0)),AI1413="Direct shipment",IF(H1413="Asia Pacific",VLOOKUP(L1413,'Status Report'!B:AM,36,0),VLOOKUP(L1413,'Status Report'!B:AM,35,0)))</f>
        <v>91.56</v>
      </c>
      <c r="V1413" s="20">
        <f t="shared" si="337"/>
        <v>549.36</v>
      </c>
      <c r="W1413" s="19">
        <f>_xlfn.IFS(AI1413="Den Bosch",VLOOKUP(L1413,'Status Report'!B:AM,37,0),AI1413="Yantian",VLOOKUP(L1413,'Status Report'!B:AM,38,0),AI1413="",IF(H1413="Asia Pacific",VLOOKUP(L1413,'Status Report'!B:AM,38,0),VLOOKUP(L1413,'Status Report'!B:AM,37,0)),AI1413="Direct shipment",IF(H1413="Asia Pacific",VLOOKUP(L1413,'Status Report'!B:AM,38,0),VLOOKUP(L1413,'Status Report'!B:AM,37,0)))</f>
        <v>91.56</v>
      </c>
      <c r="X1413" s="20">
        <f t="shared" si="338"/>
        <v>549.36</v>
      </c>
      <c r="Y1413" s="20">
        <f>_xlfn.IFS(AI1413="Den Bosch",VLOOKUP(L1413,'Status Report'!B:AO,39,0),AI1413="Yantian",VLOOKUP(L1413,'Status Report'!B:AO,40,0),AI1413="",IF(H1413="Asia Pacific",VLOOKUP(L1413,'Status Report'!B:AO,40,0),VLOOKUP(L1413,'Status Report'!B:AO,39,0)),AI1413="Direct shipment",IF(H1413="Asia Pacific",VLOOKUP(L1413,'Status Report'!B:AO,40,0),VLOOKUP(L1413,'Status Report'!B:AO,39,0)))</f>
        <v>0</v>
      </c>
      <c r="Z1413" s="20">
        <f t="shared" si="339"/>
        <v>0</v>
      </c>
      <c r="AA1413" s="20">
        <f t="shared" si="340"/>
        <v>549.36</v>
      </c>
      <c r="AB1413" s="21">
        <f>_xlfn.IFS(AI1413="Den Bosch",VLOOKUP(L1413,'Status Report'!B:AM,33,0),AI1413="Yantian",VLOOKUP(L1413,'Status Report'!B:AM,34,0),AI1413="",IF(H1413="Asia Pacific",VLOOKUP(L1413,'Status Report'!B:AM,34,0),VLOOKUP(L1413,'Status Report'!B:AM,33,0)),AI1413="Direct shipment",IF(H1413="Asia Pacific",VLOOKUP(L1413,'Status Report'!B:AM,34,0),VLOOKUP(L1413,'Status Report'!B:AM,33,0)))</f>
        <v>79.915813714285704</v>
      </c>
      <c r="AC1413" s="21">
        <f>VLOOKUP(L1413,'Status Report'!B:CE,82,0)</f>
        <v>0</v>
      </c>
      <c r="AD1413" s="21">
        <f t="shared" si="341"/>
        <v>79.915813714285704</v>
      </c>
      <c r="AE1413" s="63">
        <f>VLOOKUP(L1413,'Status Report'!B:W,20,0)</f>
        <v>28</v>
      </c>
      <c r="AF1413" s="63">
        <f>VLOOKUP(L1413,'Status Report'!B:W,21,0)</f>
        <v>15</v>
      </c>
      <c r="AG1413" s="63">
        <f>VLOOKUP(L1413,'Status Report'!B:W,22,0)</f>
        <v>12</v>
      </c>
      <c r="AH1413" s="22">
        <f t="shared" si="342"/>
        <v>3.024E-2</v>
      </c>
      <c r="AI1413" t="s">
        <v>990</v>
      </c>
      <c r="AK1413" s="63">
        <f>IFERROR(VLOOKUP(G1413,ASEAN!A:A,1,0),0)</f>
        <v>0</v>
      </c>
      <c r="AL1413" s="63">
        <f>IFERROR(VLOOKUP(D1413,'[3]customer specs'!$B$1:$D$65536,3,0),0)</f>
        <v>0</v>
      </c>
      <c r="AM1413" s="64">
        <f t="shared" si="343"/>
        <v>0</v>
      </c>
      <c r="AN1413" s="64">
        <f t="shared" si="344"/>
        <v>0</v>
      </c>
      <c r="AO1413" s="63"/>
      <c r="AP1413" s="63"/>
      <c r="AQ1413" s="63" t="str">
        <f t="shared" si="345"/>
        <v>no</v>
      </c>
      <c r="AR1413" s="20">
        <f t="shared" si="346"/>
        <v>479.4948822857142</v>
      </c>
      <c r="AS1413" s="63"/>
      <c r="AT1413" s="23">
        <f t="shared" si="336"/>
        <v>0.12</v>
      </c>
      <c r="AU1413" s="65">
        <f t="shared" si="347"/>
        <v>90.813424675324669</v>
      </c>
      <c r="AV1413" s="65"/>
      <c r="AW1413" s="65">
        <f t="shared" si="348"/>
        <v>544.88054805194804</v>
      </c>
      <c r="AX1413" s="65"/>
      <c r="AY1413" s="63">
        <f>VLOOKUP(L1413,'Status Report'!B:CF,81,0)</f>
        <v>0</v>
      </c>
      <c r="AZ1413" s="63" t="str">
        <f>VLOOKUP(L1413,'Status Report'!B:S,18,0)</f>
        <v>Ellina Smirnova</v>
      </c>
      <c r="BB1413" s="63">
        <f>VLOOKUP(L1413,'Status Report'!B:Z,25,0)</f>
        <v>6</v>
      </c>
      <c r="BC1413" s="63">
        <f t="shared" si="349"/>
        <v>36</v>
      </c>
      <c r="BF1413">
        <f>VLOOKUP(L1413,'Status Report'!B:CE,82,0)</f>
        <v>0</v>
      </c>
      <c r="BG1413">
        <f>VLOOKUP(L1413,'Status Report'!B:CF,83,0)</f>
        <v>0</v>
      </c>
      <c r="BH1413">
        <f>VLOOKUP(L1413,'Status Report'!B:CG,84,0)</f>
        <v>0</v>
      </c>
      <c r="BI1413" t="s">
        <v>926</v>
      </c>
      <c r="BJ1413" t="s">
        <v>795</v>
      </c>
      <c r="BM1413" s="67">
        <f t="shared" si="350"/>
        <v>11</v>
      </c>
    </row>
    <row r="1414" spans="1:65" x14ac:dyDescent="0.25">
      <c r="A1414" s="68" t="str">
        <f>VLOOKUP(L1414,'Status Report'!B:CB,79,0)</f>
        <v>Heineken Silver (Global)</v>
      </c>
      <c r="C1414">
        <v>20006112</v>
      </c>
      <c r="D1414">
        <v>3097108</v>
      </c>
      <c r="E1414" t="s">
        <v>928</v>
      </c>
      <c r="F1414" t="s">
        <v>929</v>
      </c>
      <c r="G1414" t="str">
        <f>VLOOKUP(D1414,'[2]sold to'!$A:$H,8,0)</f>
        <v>South Africa</v>
      </c>
      <c r="H1414" t="str">
        <f>VLOOKUP(D1414,'[2]sold to'!$A:$I,9,0)</f>
        <v>AMEE</v>
      </c>
      <c r="K1414">
        <v>540</v>
      </c>
      <c r="L1414">
        <v>88026264</v>
      </c>
      <c r="M1414" t="s">
        <v>265</v>
      </c>
      <c r="N1414">
        <v>4</v>
      </c>
      <c r="P1414" t="str">
        <f>VLOOKUP(L1414,'Status Report'!B:AA,26,0)</f>
        <v>China</v>
      </c>
      <c r="Q1414" t="str">
        <f>VLOOKUP(L1414,'Status Report'!B:AB,27,0)</f>
        <v>Textiles-Clothing</v>
      </c>
      <c r="R1414">
        <f>VLOOKUP(L1414,'Status Report'!B:X,23,0)</f>
        <v>167</v>
      </c>
      <c r="S1414" t="str">
        <f>VLOOKUP(L1414,'Status Report'!B:T,19,0)</f>
        <v>Promocean The Netherlands BV</v>
      </c>
      <c r="T1414" s="62">
        <f>VLOOKUP(L1414,'Status Report'!B:E,4,0)</f>
        <v>3</v>
      </c>
      <c r="U1414" s="19">
        <f>_xlfn.IFS(AI1414="Den Bosch",VLOOKUP(L1414,'Status Report'!B:AM,35,0),AI1414="Yantian",VLOOKUP(L1414,'Status Report'!B:AM,36,0),AI1414="",IF(H1414="Asia Pacific",VLOOKUP(L1414,'Status Report'!B:AM,36,0),VLOOKUP(L1414,'Status Report'!B:AM,35,0)),AI1414="Direct shipment",IF(H1414="Asia Pacific",VLOOKUP(L1414,'Status Report'!B:AM,36,0),VLOOKUP(L1414,'Status Report'!B:AM,35,0)))</f>
        <v>91.56</v>
      </c>
      <c r="V1414" s="20">
        <f t="shared" si="337"/>
        <v>366.24</v>
      </c>
      <c r="W1414" s="19">
        <f>_xlfn.IFS(AI1414="Den Bosch",VLOOKUP(L1414,'Status Report'!B:AM,37,0),AI1414="Yantian",VLOOKUP(L1414,'Status Report'!B:AM,38,0),AI1414="",IF(H1414="Asia Pacific",VLOOKUP(L1414,'Status Report'!B:AM,38,0),VLOOKUP(L1414,'Status Report'!B:AM,37,0)),AI1414="Direct shipment",IF(H1414="Asia Pacific",VLOOKUP(L1414,'Status Report'!B:AM,38,0),VLOOKUP(L1414,'Status Report'!B:AM,37,0)))</f>
        <v>91.56</v>
      </c>
      <c r="X1414" s="20">
        <f t="shared" si="338"/>
        <v>366.24</v>
      </c>
      <c r="Y1414" s="20">
        <f>_xlfn.IFS(AI1414="Den Bosch",VLOOKUP(L1414,'Status Report'!B:AO,39,0),AI1414="Yantian",VLOOKUP(L1414,'Status Report'!B:AO,40,0),AI1414="",IF(H1414="Asia Pacific",VLOOKUP(L1414,'Status Report'!B:AO,40,0),VLOOKUP(L1414,'Status Report'!B:AO,39,0)),AI1414="Direct shipment",IF(H1414="Asia Pacific",VLOOKUP(L1414,'Status Report'!B:AO,40,0),VLOOKUP(L1414,'Status Report'!B:AO,39,0)))</f>
        <v>0</v>
      </c>
      <c r="Z1414" s="20">
        <f t="shared" si="339"/>
        <v>0</v>
      </c>
      <c r="AA1414" s="20">
        <f t="shared" si="340"/>
        <v>366.24</v>
      </c>
      <c r="AB1414" s="21">
        <f>_xlfn.IFS(AI1414="Den Bosch",VLOOKUP(L1414,'Status Report'!B:AM,33,0),AI1414="Yantian",VLOOKUP(L1414,'Status Report'!B:AM,34,0),AI1414="",IF(H1414="Asia Pacific",VLOOKUP(L1414,'Status Report'!B:AM,34,0),VLOOKUP(L1414,'Status Report'!B:AM,33,0)),AI1414="Direct shipment",IF(H1414="Asia Pacific",VLOOKUP(L1414,'Status Report'!B:AM,34,0),VLOOKUP(L1414,'Status Report'!B:AM,33,0)))</f>
        <v>79.915813714285704</v>
      </c>
      <c r="AC1414" s="21">
        <f>VLOOKUP(L1414,'Status Report'!B:CE,82,0)</f>
        <v>0</v>
      </c>
      <c r="AD1414" s="21">
        <f t="shared" si="341"/>
        <v>79.915813714285704</v>
      </c>
      <c r="AE1414" s="63">
        <f>VLOOKUP(L1414,'Status Report'!B:W,20,0)</f>
        <v>28</v>
      </c>
      <c r="AF1414" s="63">
        <f>VLOOKUP(L1414,'Status Report'!B:W,21,0)</f>
        <v>15</v>
      </c>
      <c r="AG1414" s="63">
        <f>VLOOKUP(L1414,'Status Report'!B:W,22,0)</f>
        <v>12</v>
      </c>
      <c r="AH1414" s="22">
        <f t="shared" si="342"/>
        <v>2.0160000000000001E-2</v>
      </c>
      <c r="AI1414" t="s">
        <v>990</v>
      </c>
      <c r="AK1414" s="63">
        <f>IFERROR(VLOOKUP(G1414,ASEAN!A:A,1,0),0)</f>
        <v>0</v>
      </c>
      <c r="AL1414" s="63">
        <f>IFERROR(VLOOKUP(D1414,'[3]customer specs'!$B$1:$D$65536,3,0),0)</f>
        <v>0</v>
      </c>
      <c r="AM1414" s="64">
        <f t="shared" si="343"/>
        <v>0</v>
      </c>
      <c r="AN1414" s="64">
        <f t="shared" si="344"/>
        <v>0</v>
      </c>
      <c r="AO1414" s="63"/>
      <c r="AP1414" s="63"/>
      <c r="AQ1414" s="63" t="str">
        <f t="shared" si="345"/>
        <v>no</v>
      </c>
      <c r="AR1414" s="20">
        <f t="shared" si="346"/>
        <v>319.66325485714282</v>
      </c>
      <c r="AS1414" s="63"/>
      <c r="AT1414" s="23">
        <f t="shared" si="336"/>
        <v>0.12</v>
      </c>
      <c r="AU1414" s="65">
        <f t="shared" si="347"/>
        <v>90.813424675324669</v>
      </c>
      <c r="AV1414" s="65"/>
      <c r="AW1414" s="65">
        <f t="shared" si="348"/>
        <v>363.25369870129867</v>
      </c>
      <c r="AX1414" s="65"/>
      <c r="AY1414" s="63">
        <f>VLOOKUP(L1414,'Status Report'!B:CF,81,0)</f>
        <v>0</v>
      </c>
      <c r="AZ1414" s="63" t="str">
        <f>VLOOKUP(L1414,'Status Report'!B:S,18,0)</f>
        <v>Ellina Smirnova</v>
      </c>
      <c r="BB1414" s="63">
        <f>VLOOKUP(L1414,'Status Report'!B:Z,25,0)</f>
        <v>6</v>
      </c>
      <c r="BC1414" s="63">
        <f t="shared" si="349"/>
        <v>24</v>
      </c>
      <c r="BF1414">
        <f>VLOOKUP(L1414,'Status Report'!B:CE,82,0)</f>
        <v>0</v>
      </c>
      <c r="BG1414">
        <f>VLOOKUP(L1414,'Status Report'!B:CF,83,0)</f>
        <v>0</v>
      </c>
      <c r="BH1414">
        <f>VLOOKUP(L1414,'Status Report'!B:CG,84,0)</f>
        <v>0</v>
      </c>
      <c r="BI1414" t="s">
        <v>926</v>
      </c>
      <c r="BJ1414" t="s">
        <v>795</v>
      </c>
      <c r="BM1414" s="67">
        <f t="shared" si="350"/>
        <v>10</v>
      </c>
    </row>
    <row r="1415" spans="1:65" x14ac:dyDescent="0.25">
      <c r="A1415" s="68" t="str">
        <f>VLOOKUP(L1415,'Status Report'!B:CB,79,0)</f>
        <v>Heineken Silver (Global)</v>
      </c>
      <c r="C1415">
        <v>20006112</v>
      </c>
      <c r="D1415">
        <v>3097108</v>
      </c>
      <c r="E1415" t="s">
        <v>928</v>
      </c>
      <c r="F1415" t="s">
        <v>929</v>
      </c>
      <c r="G1415" t="str">
        <f>VLOOKUP(D1415,'[2]sold to'!$A:$H,8,0)</f>
        <v>South Africa</v>
      </c>
      <c r="H1415" t="str">
        <f>VLOOKUP(D1415,'[2]sold to'!$A:$I,9,0)</f>
        <v>AMEE</v>
      </c>
      <c r="K1415">
        <v>550</v>
      </c>
      <c r="L1415">
        <v>88026255</v>
      </c>
      <c r="M1415" t="s">
        <v>257</v>
      </c>
      <c r="N1415">
        <v>2</v>
      </c>
      <c r="P1415" t="str">
        <f>VLOOKUP(L1415,'Status Report'!B:AA,26,0)</f>
        <v>China</v>
      </c>
      <c r="Q1415" t="str">
        <f>VLOOKUP(L1415,'Status Report'!B:AB,27,0)</f>
        <v>Textiles-Clothing</v>
      </c>
      <c r="R1415">
        <f>VLOOKUP(L1415,'Status Report'!B:X,23,0)</f>
        <v>167</v>
      </c>
      <c r="S1415" t="str">
        <f>VLOOKUP(L1415,'Status Report'!B:T,19,0)</f>
        <v>Promocean The Netherlands BV</v>
      </c>
      <c r="T1415" s="62">
        <f>VLOOKUP(L1415,'Status Report'!B:E,4,0)</f>
        <v>3</v>
      </c>
      <c r="U1415" s="19">
        <f>_xlfn.IFS(AI1415="Den Bosch",VLOOKUP(L1415,'Status Report'!B:AM,35,0),AI1415="Yantian",VLOOKUP(L1415,'Status Report'!B:AM,36,0),AI1415="",IF(H1415="Asia Pacific",VLOOKUP(L1415,'Status Report'!B:AM,36,0),VLOOKUP(L1415,'Status Report'!B:AM,35,0)),AI1415="Direct shipment",IF(H1415="Asia Pacific",VLOOKUP(L1415,'Status Report'!B:AM,36,0),VLOOKUP(L1415,'Status Report'!B:AM,35,0)))</f>
        <v>90.36</v>
      </c>
      <c r="V1415" s="20">
        <f t="shared" si="337"/>
        <v>180.72</v>
      </c>
      <c r="W1415" s="19">
        <f>_xlfn.IFS(AI1415="Den Bosch",VLOOKUP(L1415,'Status Report'!B:AM,37,0),AI1415="Yantian",VLOOKUP(L1415,'Status Report'!B:AM,38,0),AI1415="",IF(H1415="Asia Pacific",VLOOKUP(L1415,'Status Report'!B:AM,38,0),VLOOKUP(L1415,'Status Report'!B:AM,37,0)),AI1415="Direct shipment",IF(H1415="Asia Pacific",VLOOKUP(L1415,'Status Report'!B:AM,38,0),VLOOKUP(L1415,'Status Report'!B:AM,37,0)))</f>
        <v>90.36</v>
      </c>
      <c r="X1415" s="20">
        <f t="shared" si="338"/>
        <v>180.72</v>
      </c>
      <c r="Y1415" s="20">
        <f>_xlfn.IFS(AI1415="Den Bosch",VLOOKUP(L1415,'Status Report'!B:AO,39,0),AI1415="Yantian",VLOOKUP(L1415,'Status Report'!B:AO,40,0),AI1415="",IF(H1415="Asia Pacific",VLOOKUP(L1415,'Status Report'!B:AO,40,0),VLOOKUP(L1415,'Status Report'!B:AO,39,0)),AI1415="Direct shipment",IF(H1415="Asia Pacific",VLOOKUP(L1415,'Status Report'!B:AO,40,0),VLOOKUP(L1415,'Status Report'!B:AO,39,0)))</f>
        <v>0</v>
      </c>
      <c r="Z1415" s="20">
        <f t="shared" si="339"/>
        <v>0</v>
      </c>
      <c r="AA1415" s="20">
        <f t="shared" si="340"/>
        <v>180.72</v>
      </c>
      <c r="AB1415" s="21">
        <f>_xlfn.IFS(AI1415="Den Bosch",VLOOKUP(L1415,'Status Report'!B:AM,33,0),AI1415="Yantian",VLOOKUP(L1415,'Status Report'!B:AM,34,0),AI1415="",IF(H1415="Asia Pacific",VLOOKUP(L1415,'Status Report'!B:AM,34,0),VLOOKUP(L1415,'Status Report'!B:AM,33,0)),AI1415="Direct shipment",IF(H1415="Asia Pacific",VLOOKUP(L1415,'Status Report'!B:AM,34,0),VLOOKUP(L1415,'Status Report'!B:AM,33,0)))</f>
        <v>78.839748</v>
      </c>
      <c r="AC1415" s="21">
        <f>VLOOKUP(L1415,'Status Report'!B:CE,82,0)</f>
        <v>0</v>
      </c>
      <c r="AD1415" s="21">
        <f t="shared" si="341"/>
        <v>78.839748</v>
      </c>
      <c r="AE1415" s="63">
        <f>VLOOKUP(L1415,'Status Report'!B:W,20,0)</f>
        <v>28</v>
      </c>
      <c r="AF1415" s="63">
        <f>VLOOKUP(L1415,'Status Report'!B:W,21,0)</f>
        <v>15</v>
      </c>
      <c r="AG1415" s="63">
        <f>VLOOKUP(L1415,'Status Report'!B:W,22,0)</f>
        <v>12</v>
      </c>
      <c r="AH1415" s="22">
        <f t="shared" si="342"/>
        <v>1.008E-2</v>
      </c>
      <c r="AI1415" t="s">
        <v>990</v>
      </c>
      <c r="AK1415" s="63">
        <f>IFERROR(VLOOKUP(G1415,ASEAN!A:A,1,0),0)</f>
        <v>0</v>
      </c>
      <c r="AL1415" s="63">
        <f>IFERROR(VLOOKUP(D1415,'[3]customer specs'!$B$1:$D$65536,3,0),0)</f>
        <v>0</v>
      </c>
      <c r="AM1415" s="64">
        <f t="shared" si="343"/>
        <v>0</v>
      </c>
      <c r="AN1415" s="64">
        <f t="shared" si="344"/>
        <v>0</v>
      </c>
      <c r="AO1415" s="63"/>
      <c r="AP1415" s="63"/>
      <c r="AQ1415" s="63" t="str">
        <f t="shared" si="345"/>
        <v>no</v>
      </c>
      <c r="AR1415" s="20">
        <f t="shared" si="346"/>
        <v>157.679496</v>
      </c>
      <c r="AS1415" s="63"/>
      <c r="AT1415" s="23">
        <f t="shared" si="336"/>
        <v>0.12</v>
      </c>
      <c r="AU1415" s="65">
        <f t="shared" si="347"/>
        <v>89.590622727272731</v>
      </c>
      <c r="AV1415" s="65"/>
      <c r="AW1415" s="65">
        <f t="shared" si="348"/>
        <v>179.18124545454546</v>
      </c>
      <c r="AX1415" s="65"/>
      <c r="AY1415" s="63">
        <f>VLOOKUP(L1415,'Status Report'!B:CF,81,0)</f>
        <v>0</v>
      </c>
      <c r="AZ1415" s="63" t="str">
        <f>VLOOKUP(L1415,'Status Report'!B:S,18,0)</f>
        <v>Ellina Smirnova</v>
      </c>
      <c r="BB1415" s="63">
        <f>VLOOKUP(L1415,'Status Report'!B:Z,25,0)</f>
        <v>6</v>
      </c>
      <c r="BC1415" s="63">
        <f t="shared" si="349"/>
        <v>12</v>
      </c>
      <c r="BF1415">
        <f>VLOOKUP(L1415,'Status Report'!B:CE,82,0)</f>
        <v>0</v>
      </c>
      <c r="BG1415">
        <f>VLOOKUP(L1415,'Status Report'!B:CF,83,0)</f>
        <v>0</v>
      </c>
      <c r="BH1415">
        <f>VLOOKUP(L1415,'Status Report'!B:CG,84,0)</f>
        <v>0</v>
      </c>
      <c r="BI1415" t="s">
        <v>926</v>
      </c>
      <c r="BJ1415" t="s">
        <v>795</v>
      </c>
      <c r="BM1415" s="67">
        <f t="shared" si="350"/>
        <v>2</v>
      </c>
    </row>
    <row r="1416" spans="1:65" x14ac:dyDescent="0.25">
      <c r="A1416" s="68" t="str">
        <f>VLOOKUP(L1416,'Status Report'!B:CB,79,0)</f>
        <v>Heineken Silver (Global)</v>
      </c>
      <c r="C1416">
        <v>20006112</v>
      </c>
      <c r="D1416">
        <v>3097108</v>
      </c>
      <c r="E1416" t="s">
        <v>928</v>
      </c>
      <c r="F1416" t="s">
        <v>929</v>
      </c>
      <c r="G1416" t="str">
        <f>VLOOKUP(D1416,'[2]sold to'!$A:$H,8,0)</f>
        <v>South Africa</v>
      </c>
      <c r="H1416" t="str">
        <f>VLOOKUP(D1416,'[2]sold to'!$A:$I,9,0)</f>
        <v>AMEE</v>
      </c>
      <c r="K1416">
        <v>560</v>
      </c>
      <c r="L1416">
        <v>88026256</v>
      </c>
      <c r="M1416" t="s">
        <v>258</v>
      </c>
      <c r="N1416">
        <v>20</v>
      </c>
      <c r="P1416" t="str">
        <f>VLOOKUP(L1416,'Status Report'!B:AA,26,0)</f>
        <v>China</v>
      </c>
      <c r="Q1416" t="str">
        <f>VLOOKUP(L1416,'Status Report'!B:AB,27,0)</f>
        <v>Textiles-Clothing</v>
      </c>
      <c r="R1416">
        <f>VLOOKUP(L1416,'Status Report'!B:X,23,0)</f>
        <v>167</v>
      </c>
      <c r="S1416" t="str">
        <f>VLOOKUP(L1416,'Status Report'!B:T,19,0)</f>
        <v>Promocean The Netherlands BV</v>
      </c>
      <c r="T1416" s="62">
        <f>VLOOKUP(L1416,'Status Report'!B:E,4,0)</f>
        <v>3</v>
      </c>
      <c r="U1416" s="19">
        <f>_xlfn.IFS(AI1416="Den Bosch",VLOOKUP(L1416,'Status Report'!B:AM,35,0),AI1416="Yantian",VLOOKUP(L1416,'Status Report'!B:AM,36,0),AI1416="",IF(H1416="Asia Pacific",VLOOKUP(L1416,'Status Report'!B:AM,36,0),VLOOKUP(L1416,'Status Report'!B:AM,35,0)),AI1416="Direct shipment",IF(H1416="Asia Pacific",VLOOKUP(L1416,'Status Report'!B:AM,36,0),VLOOKUP(L1416,'Status Report'!B:AM,35,0)))</f>
        <v>90.36</v>
      </c>
      <c r="V1416" s="20">
        <f t="shared" si="337"/>
        <v>1807.2</v>
      </c>
      <c r="W1416" s="19">
        <f>_xlfn.IFS(AI1416="Den Bosch",VLOOKUP(L1416,'Status Report'!B:AM,37,0),AI1416="Yantian",VLOOKUP(L1416,'Status Report'!B:AM,38,0),AI1416="",IF(H1416="Asia Pacific",VLOOKUP(L1416,'Status Report'!B:AM,38,0),VLOOKUP(L1416,'Status Report'!B:AM,37,0)),AI1416="Direct shipment",IF(H1416="Asia Pacific",VLOOKUP(L1416,'Status Report'!B:AM,38,0),VLOOKUP(L1416,'Status Report'!B:AM,37,0)))</f>
        <v>90.36</v>
      </c>
      <c r="X1416" s="20">
        <f t="shared" si="338"/>
        <v>1807.2</v>
      </c>
      <c r="Y1416" s="20">
        <f>_xlfn.IFS(AI1416="Den Bosch",VLOOKUP(L1416,'Status Report'!B:AO,39,0),AI1416="Yantian",VLOOKUP(L1416,'Status Report'!B:AO,40,0),AI1416="",IF(H1416="Asia Pacific",VLOOKUP(L1416,'Status Report'!B:AO,40,0),VLOOKUP(L1416,'Status Report'!B:AO,39,0)),AI1416="Direct shipment",IF(H1416="Asia Pacific",VLOOKUP(L1416,'Status Report'!B:AO,40,0),VLOOKUP(L1416,'Status Report'!B:AO,39,0)))</f>
        <v>0</v>
      </c>
      <c r="Z1416" s="20">
        <f t="shared" si="339"/>
        <v>0</v>
      </c>
      <c r="AA1416" s="20">
        <f t="shared" si="340"/>
        <v>1807.2</v>
      </c>
      <c r="AB1416" s="21">
        <f>_xlfn.IFS(AI1416="Den Bosch",VLOOKUP(L1416,'Status Report'!B:AM,33,0),AI1416="Yantian",VLOOKUP(L1416,'Status Report'!B:AM,34,0),AI1416="",IF(H1416="Asia Pacific",VLOOKUP(L1416,'Status Report'!B:AM,34,0),VLOOKUP(L1416,'Status Report'!B:AM,33,0)),AI1416="Direct shipment",IF(H1416="Asia Pacific",VLOOKUP(L1416,'Status Report'!B:AM,34,0),VLOOKUP(L1416,'Status Report'!B:AM,33,0)))</f>
        <v>78.839748</v>
      </c>
      <c r="AC1416" s="21">
        <f>VLOOKUP(L1416,'Status Report'!B:CE,82,0)</f>
        <v>0</v>
      </c>
      <c r="AD1416" s="21">
        <f t="shared" si="341"/>
        <v>78.839748</v>
      </c>
      <c r="AE1416" s="63">
        <f>VLOOKUP(L1416,'Status Report'!B:W,20,0)</f>
        <v>28</v>
      </c>
      <c r="AF1416" s="63">
        <f>VLOOKUP(L1416,'Status Report'!B:W,21,0)</f>
        <v>15</v>
      </c>
      <c r="AG1416" s="63">
        <f>VLOOKUP(L1416,'Status Report'!B:W,22,0)</f>
        <v>12</v>
      </c>
      <c r="AH1416" s="22">
        <f t="shared" si="342"/>
        <v>0.1008</v>
      </c>
      <c r="AI1416" t="s">
        <v>990</v>
      </c>
      <c r="AK1416" s="63">
        <f>IFERROR(VLOOKUP(G1416,ASEAN!A:A,1,0),0)</f>
        <v>0</v>
      </c>
      <c r="AL1416" s="63">
        <f>IFERROR(VLOOKUP(D1416,'[3]customer specs'!$B$1:$D$65536,3,0),0)</f>
        <v>0</v>
      </c>
      <c r="AM1416" s="64">
        <f t="shared" si="343"/>
        <v>0</v>
      </c>
      <c r="AN1416" s="64">
        <f t="shared" si="344"/>
        <v>0</v>
      </c>
      <c r="AO1416" s="63"/>
      <c r="AP1416" s="63"/>
      <c r="AQ1416" s="63" t="str">
        <f t="shared" si="345"/>
        <v>no</v>
      </c>
      <c r="AR1416" s="20">
        <f t="shared" si="346"/>
        <v>1576.7949599999999</v>
      </c>
      <c r="AS1416" s="63"/>
      <c r="AT1416" s="23">
        <f t="shared" si="336"/>
        <v>0.12</v>
      </c>
      <c r="AU1416" s="65">
        <f t="shared" si="347"/>
        <v>89.590622727272731</v>
      </c>
      <c r="AV1416" s="65"/>
      <c r="AW1416" s="65">
        <f t="shared" si="348"/>
        <v>1791.8124545454546</v>
      </c>
      <c r="AX1416" s="65"/>
      <c r="AY1416" s="63">
        <f>VLOOKUP(L1416,'Status Report'!B:CF,81,0)</f>
        <v>0</v>
      </c>
      <c r="AZ1416" s="63" t="str">
        <f>VLOOKUP(L1416,'Status Report'!B:S,18,0)</f>
        <v>Ellina Smirnova</v>
      </c>
      <c r="BB1416" s="63">
        <f>VLOOKUP(L1416,'Status Report'!B:Z,25,0)</f>
        <v>6</v>
      </c>
      <c r="BC1416" s="63">
        <f t="shared" si="349"/>
        <v>120</v>
      </c>
      <c r="BF1416">
        <f>VLOOKUP(L1416,'Status Report'!B:CE,82,0)</f>
        <v>0</v>
      </c>
      <c r="BG1416">
        <f>VLOOKUP(L1416,'Status Report'!B:CF,83,0)</f>
        <v>0</v>
      </c>
      <c r="BH1416">
        <f>VLOOKUP(L1416,'Status Report'!B:CG,84,0)</f>
        <v>0</v>
      </c>
      <c r="BI1416" t="s">
        <v>926</v>
      </c>
      <c r="BJ1416" t="s">
        <v>795</v>
      </c>
      <c r="BM1416" s="67">
        <f t="shared" si="350"/>
        <v>25</v>
      </c>
    </row>
    <row r="1417" spans="1:65" x14ac:dyDescent="0.25">
      <c r="A1417" s="68" t="str">
        <f>VLOOKUP(L1417,'Status Report'!B:CB,79,0)</f>
        <v>Heineken Silver (Global)</v>
      </c>
      <c r="C1417">
        <v>20006112</v>
      </c>
      <c r="D1417">
        <v>3097108</v>
      </c>
      <c r="E1417" t="s">
        <v>928</v>
      </c>
      <c r="F1417" t="s">
        <v>929</v>
      </c>
      <c r="G1417" t="str">
        <f>VLOOKUP(D1417,'[2]sold to'!$A:$H,8,0)</f>
        <v>South Africa</v>
      </c>
      <c r="H1417" t="str">
        <f>VLOOKUP(D1417,'[2]sold to'!$A:$I,9,0)</f>
        <v>AMEE</v>
      </c>
      <c r="K1417">
        <v>570</v>
      </c>
      <c r="L1417">
        <v>88026257</v>
      </c>
      <c r="M1417" t="s">
        <v>259</v>
      </c>
      <c r="N1417">
        <v>20</v>
      </c>
      <c r="P1417" t="str">
        <f>VLOOKUP(L1417,'Status Report'!B:AA,26,0)</f>
        <v>China</v>
      </c>
      <c r="Q1417" t="str">
        <f>VLOOKUP(L1417,'Status Report'!B:AB,27,0)</f>
        <v>Textiles-Clothing</v>
      </c>
      <c r="R1417">
        <f>VLOOKUP(L1417,'Status Report'!B:X,23,0)</f>
        <v>167</v>
      </c>
      <c r="S1417" t="str">
        <f>VLOOKUP(L1417,'Status Report'!B:T,19,0)</f>
        <v>Promocean The Netherlands BV</v>
      </c>
      <c r="T1417" s="62">
        <f>VLOOKUP(L1417,'Status Report'!B:E,4,0)</f>
        <v>3</v>
      </c>
      <c r="U1417" s="19">
        <f>_xlfn.IFS(AI1417="Den Bosch",VLOOKUP(L1417,'Status Report'!B:AM,35,0),AI1417="Yantian",VLOOKUP(L1417,'Status Report'!B:AM,36,0),AI1417="",IF(H1417="Asia Pacific",VLOOKUP(L1417,'Status Report'!B:AM,36,0),VLOOKUP(L1417,'Status Report'!B:AM,35,0)),AI1417="Direct shipment",IF(H1417="Asia Pacific",VLOOKUP(L1417,'Status Report'!B:AM,36,0),VLOOKUP(L1417,'Status Report'!B:AM,35,0)))</f>
        <v>90.36</v>
      </c>
      <c r="V1417" s="20">
        <f t="shared" si="337"/>
        <v>1807.2</v>
      </c>
      <c r="W1417" s="19">
        <f>_xlfn.IFS(AI1417="Den Bosch",VLOOKUP(L1417,'Status Report'!B:AM,37,0),AI1417="Yantian",VLOOKUP(L1417,'Status Report'!B:AM,38,0),AI1417="",IF(H1417="Asia Pacific",VLOOKUP(L1417,'Status Report'!B:AM,38,0),VLOOKUP(L1417,'Status Report'!B:AM,37,0)),AI1417="Direct shipment",IF(H1417="Asia Pacific",VLOOKUP(L1417,'Status Report'!B:AM,38,0),VLOOKUP(L1417,'Status Report'!B:AM,37,0)))</f>
        <v>90.36</v>
      </c>
      <c r="X1417" s="20">
        <f t="shared" si="338"/>
        <v>1807.2</v>
      </c>
      <c r="Y1417" s="20">
        <f>_xlfn.IFS(AI1417="Den Bosch",VLOOKUP(L1417,'Status Report'!B:AO,39,0),AI1417="Yantian",VLOOKUP(L1417,'Status Report'!B:AO,40,0),AI1417="",IF(H1417="Asia Pacific",VLOOKUP(L1417,'Status Report'!B:AO,40,0),VLOOKUP(L1417,'Status Report'!B:AO,39,0)),AI1417="Direct shipment",IF(H1417="Asia Pacific",VLOOKUP(L1417,'Status Report'!B:AO,40,0),VLOOKUP(L1417,'Status Report'!B:AO,39,0)))</f>
        <v>0</v>
      </c>
      <c r="Z1417" s="20">
        <f t="shared" si="339"/>
        <v>0</v>
      </c>
      <c r="AA1417" s="20">
        <f t="shared" si="340"/>
        <v>1807.2</v>
      </c>
      <c r="AB1417" s="21">
        <f>_xlfn.IFS(AI1417="Den Bosch",VLOOKUP(L1417,'Status Report'!B:AM,33,0),AI1417="Yantian",VLOOKUP(L1417,'Status Report'!B:AM,34,0),AI1417="",IF(H1417="Asia Pacific",VLOOKUP(L1417,'Status Report'!B:AM,34,0),VLOOKUP(L1417,'Status Report'!B:AM,33,0)),AI1417="Direct shipment",IF(H1417="Asia Pacific",VLOOKUP(L1417,'Status Report'!B:AM,34,0),VLOOKUP(L1417,'Status Report'!B:AM,33,0)))</f>
        <v>78.839748</v>
      </c>
      <c r="AC1417" s="21">
        <f>VLOOKUP(L1417,'Status Report'!B:CE,82,0)</f>
        <v>0</v>
      </c>
      <c r="AD1417" s="21">
        <f t="shared" si="341"/>
        <v>78.839748</v>
      </c>
      <c r="AE1417" s="63">
        <f>VLOOKUP(L1417,'Status Report'!B:W,20,0)</f>
        <v>28</v>
      </c>
      <c r="AF1417" s="63">
        <f>VLOOKUP(L1417,'Status Report'!B:W,21,0)</f>
        <v>15</v>
      </c>
      <c r="AG1417" s="63">
        <f>VLOOKUP(L1417,'Status Report'!B:W,22,0)</f>
        <v>12</v>
      </c>
      <c r="AH1417" s="22">
        <f t="shared" si="342"/>
        <v>0.1008</v>
      </c>
      <c r="AI1417" t="s">
        <v>990</v>
      </c>
      <c r="AK1417" s="63">
        <f>IFERROR(VLOOKUP(G1417,ASEAN!A:A,1,0),0)</f>
        <v>0</v>
      </c>
      <c r="AL1417" s="63">
        <f>IFERROR(VLOOKUP(D1417,'[3]customer specs'!$B$1:$D$65536,3,0),0)</f>
        <v>0</v>
      </c>
      <c r="AM1417" s="64">
        <f t="shared" si="343"/>
        <v>0</v>
      </c>
      <c r="AN1417" s="64">
        <f t="shared" si="344"/>
        <v>0</v>
      </c>
      <c r="AO1417" s="63"/>
      <c r="AP1417" s="63"/>
      <c r="AQ1417" s="63" t="str">
        <f t="shared" si="345"/>
        <v>no</v>
      </c>
      <c r="AR1417" s="20">
        <f t="shared" si="346"/>
        <v>1576.7949599999999</v>
      </c>
      <c r="AS1417" s="63"/>
      <c r="AT1417" s="23">
        <f t="shared" si="336"/>
        <v>0.12</v>
      </c>
      <c r="AU1417" s="65">
        <f t="shared" si="347"/>
        <v>89.590622727272731</v>
      </c>
      <c r="AV1417" s="65"/>
      <c r="AW1417" s="65">
        <f t="shared" si="348"/>
        <v>1791.8124545454546</v>
      </c>
      <c r="AX1417" s="65"/>
      <c r="AY1417" s="63">
        <f>VLOOKUP(L1417,'Status Report'!B:CF,81,0)</f>
        <v>0</v>
      </c>
      <c r="AZ1417" s="63" t="str">
        <f>VLOOKUP(L1417,'Status Report'!B:S,18,0)</f>
        <v>Ellina Smirnova</v>
      </c>
      <c r="BB1417" s="63">
        <f>VLOOKUP(L1417,'Status Report'!B:Z,25,0)</f>
        <v>6</v>
      </c>
      <c r="BC1417" s="63">
        <f t="shared" si="349"/>
        <v>120</v>
      </c>
      <c r="BF1417">
        <f>VLOOKUP(L1417,'Status Report'!B:CE,82,0)</f>
        <v>0</v>
      </c>
      <c r="BG1417">
        <f>VLOOKUP(L1417,'Status Report'!B:CF,83,0)</f>
        <v>0</v>
      </c>
      <c r="BH1417">
        <f>VLOOKUP(L1417,'Status Report'!B:CG,84,0)</f>
        <v>0</v>
      </c>
      <c r="BI1417" t="s">
        <v>926</v>
      </c>
      <c r="BJ1417" t="s">
        <v>795</v>
      </c>
      <c r="BM1417" s="67">
        <f t="shared" si="350"/>
        <v>25</v>
      </c>
    </row>
    <row r="1418" spans="1:65" x14ac:dyDescent="0.25">
      <c r="A1418" s="68" t="str">
        <f>VLOOKUP(L1418,'Status Report'!B:CB,79,0)</f>
        <v>Heineken Silver (Global)</v>
      </c>
      <c r="C1418">
        <v>20006112</v>
      </c>
      <c r="D1418">
        <v>3097108</v>
      </c>
      <c r="E1418" t="s">
        <v>928</v>
      </c>
      <c r="F1418" t="s">
        <v>929</v>
      </c>
      <c r="G1418" t="str">
        <f>VLOOKUP(D1418,'[2]sold to'!$A:$H,8,0)</f>
        <v>South Africa</v>
      </c>
      <c r="H1418" t="str">
        <f>VLOOKUP(D1418,'[2]sold to'!$A:$I,9,0)</f>
        <v>AMEE</v>
      </c>
      <c r="K1418">
        <v>580</v>
      </c>
      <c r="L1418">
        <v>88026258</v>
      </c>
      <c r="M1418" t="s">
        <v>260</v>
      </c>
      <c r="N1418">
        <v>20</v>
      </c>
      <c r="P1418" t="str">
        <f>VLOOKUP(L1418,'Status Report'!B:AA,26,0)</f>
        <v>China</v>
      </c>
      <c r="Q1418" t="str">
        <f>VLOOKUP(L1418,'Status Report'!B:AB,27,0)</f>
        <v>Textiles-Clothing</v>
      </c>
      <c r="R1418">
        <f>VLOOKUP(L1418,'Status Report'!B:X,23,0)</f>
        <v>167</v>
      </c>
      <c r="S1418" t="str">
        <f>VLOOKUP(L1418,'Status Report'!B:T,19,0)</f>
        <v>Promocean The Netherlands BV</v>
      </c>
      <c r="T1418" s="62">
        <f>VLOOKUP(L1418,'Status Report'!B:E,4,0)</f>
        <v>3</v>
      </c>
      <c r="U1418" s="19">
        <f>_xlfn.IFS(AI1418="Den Bosch",VLOOKUP(L1418,'Status Report'!B:AM,35,0),AI1418="Yantian",VLOOKUP(L1418,'Status Report'!B:AM,36,0),AI1418="",IF(H1418="Asia Pacific",VLOOKUP(L1418,'Status Report'!B:AM,36,0),VLOOKUP(L1418,'Status Report'!B:AM,35,0)),AI1418="Direct shipment",IF(H1418="Asia Pacific",VLOOKUP(L1418,'Status Report'!B:AM,36,0),VLOOKUP(L1418,'Status Report'!B:AM,35,0)))</f>
        <v>90.36</v>
      </c>
      <c r="V1418" s="20">
        <f t="shared" si="337"/>
        <v>1807.2</v>
      </c>
      <c r="W1418" s="19">
        <f>_xlfn.IFS(AI1418="Den Bosch",VLOOKUP(L1418,'Status Report'!B:AM,37,0),AI1418="Yantian",VLOOKUP(L1418,'Status Report'!B:AM,38,0),AI1418="",IF(H1418="Asia Pacific",VLOOKUP(L1418,'Status Report'!B:AM,38,0),VLOOKUP(L1418,'Status Report'!B:AM,37,0)),AI1418="Direct shipment",IF(H1418="Asia Pacific",VLOOKUP(L1418,'Status Report'!B:AM,38,0),VLOOKUP(L1418,'Status Report'!B:AM,37,0)))</f>
        <v>90.36</v>
      </c>
      <c r="X1418" s="20">
        <f t="shared" si="338"/>
        <v>1807.2</v>
      </c>
      <c r="Y1418" s="20">
        <f>_xlfn.IFS(AI1418="Den Bosch",VLOOKUP(L1418,'Status Report'!B:AO,39,0),AI1418="Yantian",VLOOKUP(L1418,'Status Report'!B:AO,40,0),AI1418="",IF(H1418="Asia Pacific",VLOOKUP(L1418,'Status Report'!B:AO,40,0),VLOOKUP(L1418,'Status Report'!B:AO,39,0)),AI1418="Direct shipment",IF(H1418="Asia Pacific",VLOOKUP(L1418,'Status Report'!B:AO,40,0),VLOOKUP(L1418,'Status Report'!B:AO,39,0)))</f>
        <v>0</v>
      </c>
      <c r="Z1418" s="20">
        <f t="shared" si="339"/>
        <v>0</v>
      </c>
      <c r="AA1418" s="20">
        <f t="shared" si="340"/>
        <v>1807.2</v>
      </c>
      <c r="AB1418" s="21">
        <f>_xlfn.IFS(AI1418="Den Bosch",VLOOKUP(L1418,'Status Report'!B:AM,33,0),AI1418="Yantian",VLOOKUP(L1418,'Status Report'!B:AM,34,0),AI1418="",IF(H1418="Asia Pacific",VLOOKUP(L1418,'Status Report'!B:AM,34,0),VLOOKUP(L1418,'Status Report'!B:AM,33,0)),AI1418="Direct shipment",IF(H1418="Asia Pacific",VLOOKUP(L1418,'Status Report'!B:AM,34,0),VLOOKUP(L1418,'Status Report'!B:AM,33,0)))</f>
        <v>78.839748</v>
      </c>
      <c r="AC1418" s="21">
        <f>VLOOKUP(L1418,'Status Report'!B:CE,82,0)</f>
        <v>0</v>
      </c>
      <c r="AD1418" s="21">
        <f t="shared" si="341"/>
        <v>78.839748</v>
      </c>
      <c r="AE1418" s="63">
        <f>VLOOKUP(L1418,'Status Report'!B:W,20,0)</f>
        <v>28</v>
      </c>
      <c r="AF1418" s="63">
        <f>VLOOKUP(L1418,'Status Report'!B:W,21,0)</f>
        <v>15</v>
      </c>
      <c r="AG1418" s="63">
        <f>VLOOKUP(L1418,'Status Report'!B:W,22,0)</f>
        <v>12</v>
      </c>
      <c r="AH1418" s="22">
        <f t="shared" si="342"/>
        <v>0.1008</v>
      </c>
      <c r="AI1418" t="s">
        <v>990</v>
      </c>
      <c r="AK1418" s="63">
        <f>IFERROR(VLOOKUP(G1418,ASEAN!A:A,1,0),0)</f>
        <v>0</v>
      </c>
      <c r="AL1418" s="63">
        <f>IFERROR(VLOOKUP(D1418,'[3]customer specs'!$B$1:$D$65536,3,0),0)</f>
        <v>0</v>
      </c>
      <c r="AM1418" s="64">
        <f t="shared" si="343"/>
        <v>0</v>
      </c>
      <c r="AN1418" s="64">
        <f t="shared" si="344"/>
        <v>0</v>
      </c>
      <c r="AO1418" s="63"/>
      <c r="AP1418" s="63"/>
      <c r="AQ1418" s="63" t="str">
        <f t="shared" si="345"/>
        <v>no</v>
      </c>
      <c r="AR1418" s="20">
        <f t="shared" si="346"/>
        <v>1576.7949599999999</v>
      </c>
      <c r="AS1418" s="63"/>
      <c r="AT1418" s="23">
        <f t="shared" si="336"/>
        <v>0.12</v>
      </c>
      <c r="AU1418" s="65">
        <f t="shared" si="347"/>
        <v>89.590622727272731</v>
      </c>
      <c r="AV1418" s="65"/>
      <c r="AW1418" s="65">
        <f t="shared" si="348"/>
        <v>1791.8124545454546</v>
      </c>
      <c r="AX1418" s="65"/>
      <c r="AY1418" s="63">
        <f>VLOOKUP(L1418,'Status Report'!B:CF,81,0)</f>
        <v>0</v>
      </c>
      <c r="AZ1418" s="63" t="str">
        <f>VLOOKUP(L1418,'Status Report'!B:S,18,0)</f>
        <v>Ellina Smirnova</v>
      </c>
      <c r="BB1418" s="63">
        <f>VLOOKUP(L1418,'Status Report'!B:Z,25,0)</f>
        <v>6</v>
      </c>
      <c r="BC1418" s="63">
        <f t="shared" si="349"/>
        <v>120</v>
      </c>
      <c r="BF1418">
        <f>VLOOKUP(L1418,'Status Report'!B:CE,82,0)</f>
        <v>0</v>
      </c>
      <c r="BG1418">
        <f>VLOOKUP(L1418,'Status Report'!B:CF,83,0)</f>
        <v>0</v>
      </c>
      <c r="BH1418">
        <f>VLOOKUP(L1418,'Status Report'!B:CG,84,0)</f>
        <v>0</v>
      </c>
      <c r="BI1418" t="s">
        <v>926</v>
      </c>
      <c r="BJ1418" t="s">
        <v>795</v>
      </c>
      <c r="BM1418" s="67">
        <f t="shared" si="350"/>
        <v>21</v>
      </c>
    </row>
    <row r="1419" spans="1:65" x14ac:dyDescent="0.25">
      <c r="A1419" s="68" t="str">
        <f>VLOOKUP(L1419,'Status Report'!B:CB,79,0)</f>
        <v>Heineken Silver (Global)</v>
      </c>
      <c r="C1419">
        <v>20006112</v>
      </c>
      <c r="D1419">
        <v>3097108</v>
      </c>
      <c r="E1419" t="s">
        <v>928</v>
      </c>
      <c r="F1419" t="s">
        <v>929</v>
      </c>
      <c r="G1419" t="str">
        <f>VLOOKUP(D1419,'[2]sold to'!$A:$H,8,0)</f>
        <v>South Africa</v>
      </c>
      <c r="H1419" t="str">
        <f>VLOOKUP(D1419,'[2]sold to'!$A:$I,9,0)</f>
        <v>AMEE</v>
      </c>
      <c r="K1419">
        <v>590</v>
      </c>
      <c r="L1419">
        <v>88024664</v>
      </c>
      <c r="M1419" t="s">
        <v>172</v>
      </c>
      <c r="N1419">
        <v>2</v>
      </c>
      <c r="P1419" t="str">
        <f>VLOOKUP(L1419,'Status Report'!B:AA,26,0)</f>
        <v>France</v>
      </c>
      <c r="Q1419" t="str">
        <f>VLOOKUP(L1419,'Status Report'!B:AB,27,0)</f>
        <v>Plastic cups</v>
      </c>
      <c r="R1419">
        <f>VLOOKUP(L1419,'Status Report'!B:X,23,0)</f>
        <v>2</v>
      </c>
      <c r="S1419" t="str">
        <f>VLOOKUP(L1419,'Status Report'!B:T,19,0)</f>
        <v>Re-uz France</v>
      </c>
      <c r="T1419" s="62">
        <f>VLOOKUP(L1419,'Status Report'!B:E,4,0)</f>
        <v>3</v>
      </c>
      <c r="U1419" s="19">
        <f>_xlfn.IFS(AI1419="Den Bosch",VLOOKUP(L1419,'Status Report'!B:AM,35,0),AI1419="Yantian",VLOOKUP(L1419,'Status Report'!B:AM,36,0),AI1419="",IF(H1419="Asia Pacific",VLOOKUP(L1419,'Status Report'!B:AM,36,0),VLOOKUP(L1419,'Status Report'!B:AM,35,0)),AI1419="Direct shipment",IF(H1419="Asia Pacific",VLOOKUP(L1419,'Status Report'!B:AM,36,0),VLOOKUP(L1419,'Status Report'!B:AM,35,0)))</f>
        <v>302.75</v>
      </c>
      <c r="V1419" s="20">
        <f t="shared" si="337"/>
        <v>605.5</v>
      </c>
      <c r="W1419" s="19">
        <f>_xlfn.IFS(AI1419="Den Bosch",VLOOKUP(L1419,'Status Report'!B:AM,37,0),AI1419="Yantian",VLOOKUP(L1419,'Status Report'!B:AM,38,0),AI1419="",IF(H1419="Asia Pacific",VLOOKUP(L1419,'Status Report'!B:AM,38,0),VLOOKUP(L1419,'Status Report'!B:AM,37,0)),AI1419="Direct shipment",IF(H1419="Asia Pacific",VLOOKUP(L1419,'Status Report'!B:AM,38,0),VLOOKUP(L1419,'Status Report'!B:AM,37,0)))</f>
        <v>302.75</v>
      </c>
      <c r="X1419" s="20">
        <f t="shared" si="338"/>
        <v>605.5</v>
      </c>
      <c r="Y1419" s="20">
        <f>_xlfn.IFS(AI1419="Den Bosch",VLOOKUP(L1419,'Status Report'!B:AO,39,0),AI1419="Yantian",VLOOKUP(L1419,'Status Report'!B:AO,40,0),AI1419="",IF(H1419="Asia Pacific",VLOOKUP(L1419,'Status Report'!B:AO,40,0),VLOOKUP(L1419,'Status Report'!B:AO,39,0)),AI1419="Direct shipment",IF(H1419="Asia Pacific",VLOOKUP(L1419,'Status Report'!B:AO,40,0),VLOOKUP(L1419,'Status Report'!B:AO,39,0)))</f>
        <v>0</v>
      </c>
      <c r="Z1419" s="20">
        <f t="shared" si="339"/>
        <v>0</v>
      </c>
      <c r="AA1419" s="20">
        <f t="shared" si="340"/>
        <v>605.5</v>
      </c>
      <c r="AB1419" s="21">
        <f>_xlfn.IFS(AI1419="Den Bosch",VLOOKUP(L1419,'Status Report'!B:AM,33,0),AI1419="Yantian",VLOOKUP(L1419,'Status Report'!B:AM,34,0),AI1419="",IF(H1419="Asia Pacific",VLOOKUP(L1419,'Status Report'!B:AM,34,0),VLOOKUP(L1419,'Status Report'!B:AM,33,0)),AI1419="Direct shipment",IF(H1419="Asia Pacific",VLOOKUP(L1419,'Status Report'!B:AM,34,0),VLOOKUP(L1419,'Status Report'!B:AM,33,0)))</f>
        <v>266.42</v>
      </c>
      <c r="AC1419" s="21">
        <f>VLOOKUP(L1419,'Status Report'!B:CE,82,0)</f>
        <v>0</v>
      </c>
      <c r="AD1419" s="21">
        <f t="shared" si="341"/>
        <v>266.42</v>
      </c>
      <c r="AE1419" s="63">
        <f>VLOOKUP(L1419,'Status Report'!B:W,20,0)</f>
        <v>60</v>
      </c>
      <c r="AF1419" s="63">
        <f>VLOOKUP(L1419,'Status Report'!B:W,21,0)</f>
        <v>40</v>
      </c>
      <c r="AG1419" s="63">
        <f>VLOOKUP(L1419,'Status Report'!B:W,22,0)</f>
        <v>30</v>
      </c>
      <c r="AH1419" s="22">
        <f t="shared" si="342"/>
        <v>0.14399999999999999</v>
      </c>
      <c r="AI1419" t="s">
        <v>990</v>
      </c>
      <c r="AK1419" s="63">
        <f>IFERROR(VLOOKUP(G1419,ASEAN!A:A,1,0),0)</f>
        <v>0</v>
      </c>
      <c r="AL1419" s="63">
        <f>IFERROR(VLOOKUP(D1419,'[3]customer specs'!$B$1:$D$65536,3,0),0)</f>
        <v>0</v>
      </c>
      <c r="AM1419" s="64">
        <f t="shared" si="343"/>
        <v>0</v>
      </c>
      <c r="AN1419" s="64">
        <f t="shared" si="344"/>
        <v>0</v>
      </c>
      <c r="AO1419" s="63"/>
      <c r="AP1419" s="63"/>
      <c r="AQ1419" s="63" t="str">
        <f t="shared" si="345"/>
        <v>yes</v>
      </c>
      <c r="AR1419" s="20">
        <f t="shared" si="346"/>
        <v>532.84</v>
      </c>
      <c r="AS1419" s="63"/>
      <c r="AT1419" s="23">
        <f t="shared" si="336"/>
        <v>0.12</v>
      </c>
      <c r="AU1419" s="65">
        <f t="shared" si="347"/>
        <v>302.75</v>
      </c>
      <c r="AV1419" s="65"/>
      <c r="AW1419" s="65">
        <f t="shared" si="348"/>
        <v>605.5</v>
      </c>
      <c r="AX1419" s="65"/>
      <c r="AY1419" s="63">
        <f>VLOOKUP(L1419,'Status Report'!B:CF,81,0)</f>
        <v>0</v>
      </c>
      <c r="AZ1419" s="63" t="str">
        <f>VLOOKUP(L1419,'Status Report'!B:S,18,0)</f>
        <v>Konstantinos Zoupanos</v>
      </c>
      <c r="BB1419" s="63">
        <f>VLOOKUP(L1419,'Status Report'!B:Z,25,0)</f>
        <v>500</v>
      </c>
      <c r="BC1419" s="63">
        <f t="shared" si="349"/>
        <v>1000</v>
      </c>
      <c r="BF1419">
        <f>VLOOKUP(L1419,'Status Report'!B:CE,82,0)</f>
        <v>0</v>
      </c>
      <c r="BG1419">
        <f>VLOOKUP(L1419,'Status Report'!B:CF,83,0)</f>
        <v>0</v>
      </c>
      <c r="BH1419">
        <f>VLOOKUP(L1419,'Status Report'!B:CG,84,0)</f>
        <v>0</v>
      </c>
      <c r="BI1419" t="s">
        <v>926</v>
      </c>
      <c r="BJ1419" t="s">
        <v>795</v>
      </c>
      <c r="BM1419" s="67">
        <f t="shared" si="350"/>
        <v>2</v>
      </c>
    </row>
    <row r="1420" spans="1:65" x14ac:dyDescent="0.25">
      <c r="A1420" s="68" t="str">
        <f>VLOOKUP(L1420,'Status Report'!B:CB,79,0)</f>
        <v>Heineken Silver (Global)</v>
      </c>
      <c r="C1420">
        <v>20006112</v>
      </c>
      <c r="D1420">
        <v>3097108</v>
      </c>
      <c r="E1420" t="s">
        <v>928</v>
      </c>
      <c r="F1420" t="s">
        <v>929</v>
      </c>
      <c r="G1420" t="str">
        <f>VLOOKUP(D1420,'[2]sold to'!$A:$H,8,0)</f>
        <v>South Africa</v>
      </c>
      <c r="H1420" t="str">
        <f>VLOOKUP(D1420,'[2]sold to'!$A:$I,9,0)</f>
        <v>AMEE</v>
      </c>
      <c r="K1420">
        <v>600</v>
      </c>
      <c r="L1420">
        <v>88024665</v>
      </c>
      <c r="M1420" t="s">
        <v>934</v>
      </c>
      <c r="N1420">
        <v>2</v>
      </c>
      <c r="P1420" t="str">
        <f>VLOOKUP(L1420,'Status Report'!B:AA,26,0)</f>
        <v>France</v>
      </c>
      <c r="Q1420" t="str">
        <f>VLOOKUP(L1420,'Status Report'!B:AB,27,0)</f>
        <v>Plastic cups</v>
      </c>
      <c r="R1420">
        <f>VLOOKUP(L1420,'Status Report'!B:X,23,0)</f>
        <v>4</v>
      </c>
      <c r="S1420" t="str">
        <f>VLOOKUP(L1420,'Status Report'!B:T,19,0)</f>
        <v>Re-uz France</v>
      </c>
      <c r="T1420" s="62">
        <f>VLOOKUP(L1420,'Status Report'!B:E,4,0)</f>
        <v>1</v>
      </c>
      <c r="U1420" s="19">
        <f>_xlfn.IFS(AI1420="Den Bosch",VLOOKUP(L1420,'Status Report'!B:AM,35,0),AI1420="Yantian",VLOOKUP(L1420,'Status Report'!B:AM,36,0),AI1420="",IF(H1420="Asia Pacific",VLOOKUP(L1420,'Status Report'!B:AM,36,0),VLOOKUP(L1420,'Status Report'!B:AM,35,0)),AI1420="Direct shipment",IF(H1420="Asia Pacific",VLOOKUP(L1420,'Status Report'!B:AM,36,0),VLOOKUP(L1420,'Status Report'!B:AM,35,0)))</f>
        <v>212.89772727272725</v>
      </c>
      <c r="V1420" s="20">
        <f t="shared" si="337"/>
        <v>425.7954545454545</v>
      </c>
      <c r="W1420" s="19">
        <f>_xlfn.IFS(AI1420="Den Bosch",VLOOKUP(L1420,'Status Report'!B:AM,37,0),AI1420="Yantian",VLOOKUP(L1420,'Status Report'!B:AM,38,0),AI1420="",IF(H1420="Asia Pacific",VLOOKUP(L1420,'Status Report'!B:AM,38,0),VLOOKUP(L1420,'Status Report'!B:AM,37,0)),AI1420="Direct shipment",IF(H1420="Asia Pacific",VLOOKUP(L1420,'Status Report'!B:AM,38,0),VLOOKUP(L1420,'Status Report'!B:AM,37,0)))</f>
        <v>212.89772727272725</v>
      </c>
      <c r="X1420" s="20">
        <f t="shared" si="338"/>
        <v>425.7954545454545</v>
      </c>
      <c r="Y1420" s="20">
        <f>_xlfn.IFS(AI1420="Den Bosch",VLOOKUP(L1420,'Status Report'!B:AO,39,0),AI1420="Yantian",VLOOKUP(L1420,'Status Report'!B:AO,40,0),AI1420="",IF(H1420="Asia Pacific",VLOOKUP(L1420,'Status Report'!B:AO,40,0),VLOOKUP(L1420,'Status Report'!B:AO,39,0)),AI1420="Direct shipment",IF(H1420="Asia Pacific",VLOOKUP(L1420,'Status Report'!B:AO,40,0),VLOOKUP(L1420,'Status Report'!B:AO,39,0)))</f>
        <v>0</v>
      </c>
      <c r="Z1420" s="20">
        <f t="shared" si="339"/>
        <v>0</v>
      </c>
      <c r="AA1420" s="20">
        <f t="shared" si="340"/>
        <v>425.7954545454545</v>
      </c>
      <c r="AB1420" s="21">
        <f>_xlfn.IFS(AI1420="Den Bosch",VLOOKUP(L1420,'Status Report'!B:AM,33,0),AI1420="Yantian",VLOOKUP(L1420,'Status Report'!B:AM,34,0),AI1420="",IF(H1420="Asia Pacific",VLOOKUP(L1420,'Status Report'!B:AM,34,0),VLOOKUP(L1420,'Status Report'!B:AM,33,0)),AI1420="Direct shipment",IF(H1420="Asia Pacific",VLOOKUP(L1420,'Status Report'!B:AM,34,0),VLOOKUP(L1420,'Status Report'!B:AM,33,0)))</f>
        <v>187.35</v>
      </c>
      <c r="AC1420" s="21">
        <f>VLOOKUP(L1420,'Status Report'!B:CE,82,0)</f>
        <v>0</v>
      </c>
      <c r="AD1420" s="21">
        <f t="shared" si="341"/>
        <v>187.35</v>
      </c>
      <c r="AE1420" s="63">
        <f>VLOOKUP(L1420,'Status Report'!B:W,20,0)</f>
        <v>74</v>
      </c>
      <c r="AF1420" s="63">
        <f>VLOOKUP(L1420,'Status Report'!B:W,21,0)</f>
        <v>43</v>
      </c>
      <c r="AG1420" s="63">
        <f>VLOOKUP(L1420,'Status Report'!B:W,22,0)</f>
        <v>25</v>
      </c>
      <c r="AH1420" s="22">
        <f t="shared" si="342"/>
        <v>0.15909999999999999</v>
      </c>
      <c r="AK1420" s="63">
        <f>IFERROR(VLOOKUP(G1420,ASEAN!A:A,1,0),0)</f>
        <v>0</v>
      </c>
      <c r="AL1420" s="63">
        <f>IFERROR(VLOOKUP(D1420,'[3]customer specs'!$B$1:$D$65536,3,0),0)</f>
        <v>0</v>
      </c>
      <c r="AM1420" s="64">
        <f t="shared" si="343"/>
        <v>0</v>
      </c>
      <c r="AN1420" s="64">
        <f t="shared" si="344"/>
        <v>0</v>
      </c>
      <c r="AO1420" s="63"/>
      <c r="AP1420" s="63"/>
      <c r="AQ1420" s="63" t="str">
        <f t="shared" si="345"/>
        <v>no</v>
      </c>
      <c r="AR1420" s="20">
        <f t="shared" si="346"/>
        <v>374.7</v>
      </c>
      <c r="AS1420" s="63"/>
      <c r="AT1420" s="23">
        <f t="shared" si="336"/>
        <v>0.12</v>
      </c>
      <c r="AU1420" s="65">
        <f t="shared" si="347"/>
        <v>212.89772727272725</v>
      </c>
      <c r="AV1420" s="65"/>
      <c r="AW1420" s="65">
        <f t="shared" si="348"/>
        <v>425.7954545454545</v>
      </c>
      <c r="AX1420" s="65"/>
      <c r="AY1420" s="63">
        <f>VLOOKUP(L1420,'Status Report'!B:CF,81,0)</f>
        <v>0</v>
      </c>
      <c r="AZ1420" s="63" t="str">
        <f>VLOOKUP(L1420,'Status Report'!B:S,18,0)</f>
        <v>Konstantinos Zoupanos</v>
      </c>
      <c r="BB1420" s="63">
        <f>VLOOKUP(L1420,'Status Report'!B:Z,25,0)</f>
        <v>300</v>
      </c>
      <c r="BC1420" s="63">
        <f t="shared" si="349"/>
        <v>600</v>
      </c>
      <c r="BF1420">
        <f>VLOOKUP(L1420,'Status Report'!B:CE,82,0)</f>
        <v>0</v>
      </c>
      <c r="BG1420">
        <f>VLOOKUP(L1420,'Status Report'!B:CF,83,0)</f>
        <v>0</v>
      </c>
      <c r="BH1420">
        <f>VLOOKUP(L1420,'Status Report'!B:CG,84,0)</f>
        <v>0</v>
      </c>
      <c r="BI1420" t="s">
        <v>926</v>
      </c>
      <c r="BJ1420" t="s">
        <v>795</v>
      </c>
      <c r="BM1420" s="67">
        <f t="shared" si="350"/>
        <v>2</v>
      </c>
    </row>
    <row r="1421" spans="1:65" x14ac:dyDescent="0.25">
      <c r="A1421" s="68" t="str">
        <f>VLOOKUP(L1421,'Status Report'!B:CB,79,0)</f>
        <v>Heineken Silver (Global)</v>
      </c>
      <c r="C1421">
        <v>20006112</v>
      </c>
      <c r="D1421">
        <v>3097108</v>
      </c>
      <c r="E1421" t="s">
        <v>928</v>
      </c>
      <c r="F1421" t="s">
        <v>929</v>
      </c>
      <c r="G1421" t="str">
        <f>VLOOKUP(D1421,'[2]sold to'!$A:$H,8,0)</f>
        <v>South Africa</v>
      </c>
      <c r="H1421" t="str">
        <f>VLOOKUP(D1421,'[2]sold to'!$A:$I,9,0)</f>
        <v>AMEE</v>
      </c>
      <c r="K1421">
        <v>610</v>
      </c>
      <c r="L1421">
        <v>88025932</v>
      </c>
      <c r="M1421" t="s">
        <v>202</v>
      </c>
      <c r="N1421">
        <v>10</v>
      </c>
      <c r="P1421" t="str">
        <f>VLOOKUP(L1421,'Status Report'!B:AA,26,0)</f>
        <v>Bangladesh</v>
      </c>
      <c r="Q1421" t="str">
        <f>VLOOKUP(L1421,'Status Report'!B:AB,27,0)</f>
        <v>Textiles-Clothing</v>
      </c>
      <c r="R1421">
        <f>VLOOKUP(L1421,'Status Report'!B:X,23,0)</f>
        <v>167</v>
      </c>
      <c r="S1421" t="str">
        <f>VLOOKUP(L1421,'Status Report'!B:T,19,0)</f>
        <v>Promocean The Netherlands BV</v>
      </c>
      <c r="T1421" s="62">
        <f>VLOOKUP(L1421,'Status Report'!B:E,4,0)</f>
        <v>3</v>
      </c>
      <c r="U1421" s="19">
        <f>_xlfn.IFS(AI1421="Den Bosch",VLOOKUP(L1421,'Status Report'!B:AM,35,0),AI1421="Yantian",VLOOKUP(L1421,'Status Report'!B:AM,36,0),AI1421="",IF(H1421="Asia Pacific",VLOOKUP(L1421,'Status Report'!B:AM,36,0),VLOOKUP(L1421,'Status Report'!B:AM,35,0)),AI1421="Direct shipment",IF(H1421="Asia Pacific",VLOOKUP(L1421,'Status Report'!B:AM,36,0),VLOOKUP(L1421,'Status Report'!B:AM,35,0)))</f>
        <v>31.380000000000003</v>
      </c>
      <c r="V1421" s="20">
        <f t="shared" si="337"/>
        <v>313.8</v>
      </c>
      <c r="W1421" s="19">
        <f>_xlfn.IFS(AI1421="Den Bosch",VLOOKUP(L1421,'Status Report'!B:AM,37,0),AI1421="Yantian",VLOOKUP(L1421,'Status Report'!B:AM,38,0),AI1421="",IF(H1421="Asia Pacific",VLOOKUP(L1421,'Status Report'!B:AM,38,0),VLOOKUP(L1421,'Status Report'!B:AM,37,0)),AI1421="Direct shipment",IF(H1421="Asia Pacific",VLOOKUP(L1421,'Status Report'!B:AM,38,0),VLOOKUP(L1421,'Status Report'!B:AM,37,0)))</f>
        <v>31.380000000000003</v>
      </c>
      <c r="X1421" s="20">
        <f t="shared" si="338"/>
        <v>313.8</v>
      </c>
      <c r="Y1421" s="20">
        <f>_xlfn.IFS(AI1421="Den Bosch",VLOOKUP(L1421,'Status Report'!B:AO,39,0),AI1421="Yantian",VLOOKUP(L1421,'Status Report'!B:AO,40,0),AI1421="",IF(H1421="Asia Pacific",VLOOKUP(L1421,'Status Report'!B:AO,40,0),VLOOKUP(L1421,'Status Report'!B:AO,39,0)),AI1421="Direct shipment",IF(H1421="Asia Pacific",VLOOKUP(L1421,'Status Report'!B:AO,40,0),VLOOKUP(L1421,'Status Report'!B:AO,39,0)))</f>
        <v>0</v>
      </c>
      <c r="Z1421" s="20">
        <f t="shared" si="339"/>
        <v>0</v>
      </c>
      <c r="AA1421" s="20">
        <f t="shared" si="340"/>
        <v>313.8</v>
      </c>
      <c r="AB1421" s="21">
        <f>_xlfn.IFS(AI1421="Den Bosch",VLOOKUP(L1421,'Status Report'!B:AM,33,0),AI1421="Yantian",VLOOKUP(L1421,'Status Report'!B:AM,34,0),AI1421="",IF(H1421="Asia Pacific",VLOOKUP(L1421,'Status Report'!B:AM,34,0),VLOOKUP(L1421,'Status Report'!B:AM,33,0)),AI1421="Direct shipment",IF(H1421="Asia Pacific",VLOOKUP(L1421,'Status Report'!B:AM,34,0),VLOOKUP(L1421,'Status Report'!B:AM,33,0)))</f>
        <v>26.838000000000001</v>
      </c>
      <c r="AC1421" s="21">
        <f>VLOOKUP(L1421,'Status Report'!B:CE,82,0)</f>
        <v>0</v>
      </c>
      <c r="AD1421" s="21">
        <f t="shared" si="341"/>
        <v>26.838000000000001</v>
      </c>
      <c r="AE1421" s="63">
        <f>VLOOKUP(L1421,'Status Report'!B:W,20,0)</f>
        <v>28</v>
      </c>
      <c r="AF1421" s="63">
        <f>VLOOKUP(L1421,'Status Report'!B:W,21,0)</f>
        <v>15</v>
      </c>
      <c r="AG1421" s="63">
        <f>VLOOKUP(L1421,'Status Report'!B:W,22,0)</f>
        <v>12</v>
      </c>
      <c r="AH1421" s="22">
        <f t="shared" si="342"/>
        <v>5.04E-2</v>
      </c>
      <c r="AI1421" t="s">
        <v>990</v>
      </c>
      <c r="AK1421" s="63">
        <f>IFERROR(VLOOKUP(G1421,ASEAN!A:A,1,0),0)</f>
        <v>0</v>
      </c>
      <c r="AL1421" s="63">
        <f>IFERROR(VLOOKUP(D1421,'[3]customer specs'!$B$1:$D$65536,3,0),0)</f>
        <v>0</v>
      </c>
      <c r="AM1421" s="64">
        <f t="shared" si="343"/>
        <v>0</v>
      </c>
      <c r="AN1421" s="64">
        <f t="shared" si="344"/>
        <v>0</v>
      </c>
      <c r="AO1421" s="63"/>
      <c r="AP1421" s="63"/>
      <c r="AQ1421" s="63" t="str">
        <f t="shared" si="345"/>
        <v>no</v>
      </c>
      <c r="AR1421" s="20">
        <f t="shared" si="346"/>
        <v>268.38</v>
      </c>
      <c r="AS1421" s="63"/>
      <c r="AT1421" s="23">
        <f t="shared" si="336"/>
        <v>0.12</v>
      </c>
      <c r="AU1421" s="65">
        <f t="shared" si="347"/>
        <v>30.497727272727275</v>
      </c>
      <c r="AV1421" s="65"/>
      <c r="AW1421" s="65">
        <f t="shared" si="348"/>
        <v>304.97727272727275</v>
      </c>
      <c r="AX1421" s="65"/>
      <c r="AY1421" s="63">
        <f>VLOOKUP(L1421,'Status Report'!B:CF,81,0)</f>
        <v>0</v>
      </c>
      <c r="AZ1421" s="63" t="str">
        <f>VLOOKUP(L1421,'Status Report'!B:S,18,0)</f>
        <v>Ellina Smirnova</v>
      </c>
      <c r="BB1421" s="63">
        <f>VLOOKUP(L1421,'Status Report'!B:Z,25,0)</f>
        <v>6</v>
      </c>
      <c r="BC1421" s="63">
        <f t="shared" si="349"/>
        <v>60</v>
      </c>
      <c r="BF1421">
        <f>VLOOKUP(L1421,'Status Report'!B:CE,82,0)</f>
        <v>0</v>
      </c>
      <c r="BG1421">
        <f>VLOOKUP(L1421,'Status Report'!B:CF,83,0)</f>
        <v>0</v>
      </c>
      <c r="BH1421">
        <f>VLOOKUP(L1421,'Status Report'!B:CG,84,0)</f>
        <v>0</v>
      </c>
      <c r="BI1421" t="s">
        <v>926</v>
      </c>
      <c r="BJ1421" t="s">
        <v>795</v>
      </c>
      <c r="BM1421" s="67">
        <f t="shared" si="350"/>
        <v>25</v>
      </c>
    </row>
    <row r="1422" spans="1:65" x14ac:dyDescent="0.25">
      <c r="A1422" s="68" t="str">
        <f>VLOOKUP(L1422,'Status Report'!B:CB,79,0)</f>
        <v>Heineken Silver (Global)</v>
      </c>
      <c r="C1422">
        <v>20006112</v>
      </c>
      <c r="D1422">
        <v>3097108</v>
      </c>
      <c r="E1422" t="s">
        <v>928</v>
      </c>
      <c r="F1422" t="s">
        <v>929</v>
      </c>
      <c r="G1422" t="str">
        <f>VLOOKUP(D1422,'[2]sold to'!$A:$H,8,0)</f>
        <v>South Africa</v>
      </c>
      <c r="H1422" t="str">
        <f>VLOOKUP(D1422,'[2]sold to'!$A:$I,9,0)</f>
        <v>AMEE</v>
      </c>
      <c r="K1422">
        <v>620</v>
      </c>
      <c r="L1422">
        <v>88025933</v>
      </c>
      <c r="M1422" t="s">
        <v>203</v>
      </c>
      <c r="N1422">
        <v>10</v>
      </c>
      <c r="P1422" t="str">
        <f>VLOOKUP(L1422,'Status Report'!B:AA,26,0)</f>
        <v>Bangladesh</v>
      </c>
      <c r="Q1422" t="str">
        <f>VLOOKUP(L1422,'Status Report'!B:AB,27,0)</f>
        <v>Textiles-Clothing</v>
      </c>
      <c r="R1422">
        <f>VLOOKUP(L1422,'Status Report'!B:X,23,0)</f>
        <v>167</v>
      </c>
      <c r="S1422" t="str">
        <f>VLOOKUP(L1422,'Status Report'!B:T,19,0)</f>
        <v>Promocean The Netherlands BV</v>
      </c>
      <c r="T1422" s="62">
        <f>VLOOKUP(L1422,'Status Report'!B:E,4,0)</f>
        <v>3</v>
      </c>
      <c r="U1422" s="19">
        <f>_xlfn.IFS(AI1422="Den Bosch",VLOOKUP(L1422,'Status Report'!B:AM,35,0),AI1422="Yantian",VLOOKUP(L1422,'Status Report'!B:AM,36,0),AI1422="",IF(H1422="Asia Pacific",VLOOKUP(L1422,'Status Report'!B:AM,36,0),VLOOKUP(L1422,'Status Report'!B:AM,35,0)),AI1422="Direct shipment",IF(H1422="Asia Pacific",VLOOKUP(L1422,'Status Report'!B:AM,36,0),VLOOKUP(L1422,'Status Report'!B:AM,35,0)))</f>
        <v>31.380000000000003</v>
      </c>
      <c r="V1422" s="20">
        <f t="shared" si="337"/>
        <v>313.8</v>
      </c>
      <c r="W1422" s="19">
        <f>_xlfn.IFS(AI1422="Den Bosch",VLOOKUP(L1422,'Status Report'!B:AM,37,0),AI1422="Yantian",VLOOKUP(L1422,'Status Report'!B:AM,38,0),AI1422="",IF(H1422="Asia Pacific",VLOOKUP(L1422,'Status Report'!B:AM,38,0),VLOOKUP(L1422,'Status Report'!B:AM,37,0)),AI1422="Direct shipment",IF(H1422="Asia Pacific",VLOOKUP(L1422,'Status Report'!B:AM,38,0),VLOOKUP(L1422,'Status Report'!B:AM,37,0)))</f>
        <v>31.380000000000003</v>
      </c>
      <c r="X1422" s="20">
        <f t="shared" si="338"/>
        <v>313.8</v>
      </c>
      <c r="Y1422" s="20">
        <f>_xlfn.IFS(AI1422="Den Bosch",VLOOKUP(L1422,'Status Report'!B:AO,39,0),AI1422="Yantian",VLOOKUP(L1422,'Status Report'!B:AO,40,0),AI1422="",IF(H1422="Asia Pacific",VLOOKUP(L1422,'Status Report'!B:AO,40,0),VLOOKUP(L1422,'Status Report'!B:AO,39,0)),AI1422="Direct shipment",IF(H1422="Asia Pacific",VLOOKUP(L1422,'Status Report'!B:AO,40,0),VLOOKUP(L1422,'Status Report'!B:AO,39,0)))</f>
        <v>0</v>
      </c>
      <c r="Z1422" s="20">
        <f t="shared" si="339"/>
        <v>0</v>
      </c>
      <c r="AA1422" s="20">
        <f t="shared" si="340"/>
        <v>313.8</v>
      </c>
      <c r="AB1422" s="21">
        <f>_xlfn.IFS(AI1422="Den Bosch",VLOOKUP(L1422,'Status Report'!B:AM,33,0),AI1422="Yantian",VLOOKUP(L1422,'Status Report'!B:AM,34,0),AI1422="",IF(H1422="Asia Pacific",VLOOKUP(L1422,'Status Report'!B:AM,34,0),VLOOKUP(L1422,'Status Report'!B:AM,33,0)),AI1422="Direct shipment",IF(H1422="Asia Pacific",VLOOKUP(L1422,'Status Report'!B:AM,34,0),VLOOKUP(L1422,'Status Report'!B:AM,33,0)))</f>
        <v>26.838000000000001</v>
      </c>
      <c r="AC1422" s="21">
        <f>VLOOKUP(L1422,'Status Report'!B:CE,82,0)</f>
        <v>0</v>
      </c>
      <c r="AD1422" s="21">
        <f t="shared" si="341"/>
        <v>26.838000000000001</v>
      </c>
      <c r="AE1422" s="63">
        <f>VLOOKUP(L1422,'Status Report'!B:W,20,0)</f>
        <v>28</v>
      </c>
      <c r="AF1422" s="63">
        <f>VLOOKUP(L1422,'Status Report'!B:W,21,0)</f>
        <v>15</v>
      </c>
      <c r="AG1422" s="63">
        <f>VLOOKUP(L1422,'Status Report'!B:W,22,0)</f>
        <v>12</v>
      </c>
      <c r="AH1422" s="22">
        <f t="shared" si="342"/>
        <v>5.04E-2</v>
      </c>
      <c r="AI1422" t="s">
        <v>990</v>
      </c>
      <c r="AK1422" s="63">
        <f>IFERROR(VLOOKUP(G1422,ASEAN!A:A,1,0),0)</f>
        <v>0</v>
      </c>
      <c r="AL1422" s="63">
        <f>IFERROR(VLOOKUP(D1422,'[3]customer specs'!$B$1:$D$65536,3,0),0)</f>
        <v>0</v>
      </c>
      <c r="AM1422" s="64">
        <f t="shared" si="343"/>
        <v>0</v>
      </c>
      <c r="AN1422" s="64">
        <f t="shared" si="344"/>
        <v>0</v>
      </c>
      <c r="AO1422" s="63"/>
      <c r="AP1422" s="63"/>
      <c r="AQ1422" s="63" t="str">
        <f t="shared" si="345"/>
        <v>no</v>
      </c>
      <c r="AR1422" s="20">
        <f t="shared" si="346"/>
        <v>268.38</v>
      </c>
      <c r="AS1422" s="63"/>
      <c r="AT1422" s="23">
        <f t="shared" si="336"/>
        <v>0.12</v>
      </c>
      <c r="AU1422" s="65">
        <f t="shared" si="347"/>
        <v>30.497727272727275</v>
      </c>
      <c r="AV1422" s="65"/>
      <c r="AW1422" s="65">
        <f t="shared" si="348"/>
        <v>304.97727272727275</v>
      </c>
      <c r="AX1422" s="65"/>
      <c r="AY1422" s="63">
        <f>VLOOKUP(L1422,'Status Report'!B:CF,81,0)</f>
        <v>0</v>
      </c>
      <c r="AZ1422" s="63" t="str">
        <f>VLOOKUP(L1422,'Status Report'!B:S,18,0)</f>
        <v>Ellina Smirnova</v>
      </c>
      <c r="BB1422" s="63">
        <f>VLOOKUP(L1422,'Status Report'!B:Z,25,0)</f>
        <v>6</v>
      </c>
      <c r="BC1422" s="63">
        <f t="shared" si="349"/>
        <v>60</v>
      </c>
      <c r="BF1422">
        <f>VLOOKUP(L1422,'Status Report'!B:CE,82,0)</f>
        <v>0</v>
      </c>
      <c r="BG1422">
        <f>VLOOKUP(L1422,'Status Report'!B:CF,83,0)</f>
        <v>0</v>
      </c>
      <c r="BH1422">
        <f>VLOOKUP(L1422,'Status Report'!B:CG,84,0)</f>
        <v>0</v>
      </c>
      <c r="BI1422" t="s">
        <v>926</v>
      </c>
      <c r="BJ1422" t="s">
        <v>795</v>
      </c>
      <c r="BM1422" s="67">
        <f t="shared" si="350"/>
        <v>35</v>
      </c>
    </row>
    <row r="1423" spans="1:65" x14ac:dyDescent="0.25">
      <c r="A1423" s="68" t="str">
        <f>VLOOKUP(L1423,'Status Report'!B:CB,79,0)</f>
        <v>Heineken Silver (Global)</v>
      </c>
      <c r="C1423">
        <v>20006112</v>
      </c>
      <c r="D1423">
        <v>3097108</v>
      </c>
      <c r="E1423" t="s">
        <v>928</v>
      </c>
      <c r="F1423" t="s">
        <v>929</v>
      </c>
      <c r="G1423" t="str">
        <f>VLOOKUP(D1423,'[2]sold to'!$A:$H,8,0)</f>
        <v>South Africa</v>
      </c>
      <c r="H1423" t="str">
        <f>VLOOKUP(D1423,'[2]sold to'!$A:$I,9,0)</f>
        <v>AMEE</v>
      </c>
      <c r="K1423">
        <v>630</v>
      </c>
      <c r="L1423">
        <v>88025934</v>
      </c>
      <c r="M1423" t="s">
        <v>204</v>
      </c>
      <c r="N1423">
        <v>10</v>
      </c>
      <c r="P1423" t="str">
        <f>VLOOKUP(L1423,'Status Report'!B:AA,26,0)</f>
        <v>Bangladesh</v>
      </c>
      <c r="Q1423" t="str">
        <f>VLOOKUP(L1423,'Status Report'!B:AB,27,0)</f>
        <v>Textiles-Clothing</v>
      </c>
      <c r="R1423">
        <f>VLOOKUP(L1423,'Status Report'!B:X,23,0)</f>
        <v>167</v>
      </c>
      <c r="S1423" t="str">
        <f>VLOOKUP(L1423,'Status Report'!B:T,19,0)</f>
        <v>Promocean The Netherlands BV</v>
      </c>
      <c r="T1423" s="62">
        <f>VLOOKUP(L1423,'Status Report'!B:E,4,0)</f>
        <v>3</v>
      </c>
      <c r="U1423" s="19">
        <f>_xlfn.IFS(AI1423="Den Bosch",VLOOKUP(L1423,'Status Report'!B:AM,35,0),AI1423="Yantian",VLOOKUP(L1423,'Status Report'!B:AM,36,0),AI1423="",IF(H1423="Asia Pacific",VLOOKUP(L1423,'Status Report'!B:AM,36,0),VLOOKUP(L1423,'Status Report'!B:AM,35,0)),AI1423="Direct shipment",IF(H1423="Asia Pacific",VLOOKUP(L1423,'Status Report'!B:AM,36,0),VLOOKUP(L1423,'Status Report'!B:AM,35,0)))</f>
        <v>31.380000000000003</v>
      </c>
      <c r="V1423" s="20">
        <f t="shared" si="337"/>
        <v>313.8</v>
      </c>
      <c r="W1423" s="19">
        <f>_xlfn.IFS(AI1423="Den Bosch",VLOOKUP(L1423,'Status Report'!B:AM,37,0),AI1423="Yantian",VLOOKUP(L1423,'Status Report'!B:AM,38,0),AI1423="",IF(H1423="Asia Pacific",VLOOKUP(L1423,'Status Report'!B:AM,38,0),VLOOKUP(L1423,'Status Report'!B:AM,37,0)),AI1423="Direct shipment",IF(H1423="Asia Pacific",VLOOKUP(L1423,'Status Report'!B:AM,38,0),VLOOKUP(L1423,'Status Report'!B:AM,37,0)))</f>
        <v>31.380000000000003</v>
      </c>
      <c r="X1423" s="20">
        <f t="shared" si="338"/>
        <v>313.8</v>
      </c>
      <c r="Y1423" s="20">
        <f>_xlfn.IFS(AI1423="Den Bosch",VLOOKUP(L1423,'Status Report'!B:AO,39,0),AI1423="Yantian",VLOOKUP(L1423,'Status Report'!B:AO,40,0),AI1423="",IF(H1423="Asia Pacific",VLOOKUP(L1423,'Status Report'!B:AO,40,0),VLOOKUP(L1423,'Status Report'!B:AO,39,0)),AI1423="Direct shipment",IF(H1423="Asia Pacific",VLOOKUP(L1423,'Status Report'!B:AO,40,0),VLOOKUP(L1423,'Status Report'!B:AO,39,0)))</f>
        <v>0</v>
      </c>
      <c r="Z1423" s="20">
        <f t="shared" si="339"/>
        <v>0</v>
      </c>
      <c r="AA1423" s="20">
        <f t="shared" si="340"/>
        <v>313.8</v>
      </c>
      <c r="AB1423" s="21">
        <f>_xlfn.IFS(AI1423="Den Bosch",VLOOKUP(L1423,'Status Report'!B:AM,33,0),AI1423="Yantian",VLOOKUP(L1423,'Status Report'!B:AM,34,0),AI1423="",IF(H1423="Asia Pacific",VLOOKUP(L1423,'Status Report'!B:AM,34,0),VLOOKUP(L1423,'Status Report'!B:AM,33,0)),AI1423="Direct shipment",IF(H1423="Asia Pacific",VLOOKUP(L1423,'Status Report'!B:AM,34,0),VLOOKUP(L1423,'Status Report'!B:AM,33,0)))</f>
        <v>26.838000000000001</v>
      </c>
      <c r="AC1423" s="21">
        <f>VLOOKUP(L1423,'Status Report'!B:CE,82,0)</f>
        <v>0</v>
      </c>
      <c r="AD1423" s="21">
        <f t="shared" si="341"/>
        <v>26.838000000000001</v>
      </c>
      <c r="AE1423" s="63">
        <f>VLOOKUP(L1423,'Status Report'!B:W,20,0)</f>
        <v>28</v>
      </c>
      <c r="AF1423" s="63">
        <f>VLOOKUP(L1423,'Status Report'!B:W,21,0)</f>
        <v>15</v>
      </c>
      <c r="AG1423" s="63">
        <f>VLOOKUP(L1423,'Status Report'!B:W,22,0)</f>
        <v>12</v>
      </c>
      <c r="AH1423" s="22">
        <f t="shared" si="342"/>
        <v>5.04E-2</v>
      </c>
      <c r="AI1423" t="s">
        <v>990</v>
      </c>
      <c r="AK1423" s="63">
        <f>IFERROR(VLOOKUP(G1423,ASEAN!A:A,1,0),0)</f>
        <v>0</v>
      </c>
      <c r="AL1423" s="63">
        <f>IFERROR(VLOOKUP(D1423,'[3]customer specs'!$B$1:$D$65536,3,0),0)</f>
        <v>0</v>
      </c>
      <c r="AM1423" s="64">
        <f t="shared" si="343"/>
        <v>0</v>
      </c>
      <c r="AN1423" s="64">
        <f t="shared" si="344"/>
        <v>0</v>
      </c>
      <c r="AO1423" s="63"/>
      <c r="AP1423" s="63"/>
      <c r="AQ1423" s="63" t="str">
        <f t="shared" si="345"/>
        <v>no</v>
      </c>
      <c r="AR1423" s="20">
        <f t="shared" si="346"/>
        <v>268.38</v>
      </c>
      <c r="AS1423" s="63"/>
      <c r="AT1423" s="23">
        <f t="shared" si="336"/>
        <v>0.12</v>
      </c>
      <c r="AU1423" s="65">
        <f t="shared" si="347"/>
        <v>30.497727272727275</v>
      </c>
      <c r="AV1423" s="65"/>
      <c r="AW1423" s="65">
        <f t="shared" si="348"/>
        <v>304.97727272727275</v>
      </c>
      <c r="AX1423" s="65"/>
      <c r="AY1423" s="63">
        <f>VLOOKUP(L1423,'Status Report'!B:CF,81,0)</f>
        <v>0</v>
      </c>
      <c r="AZ1423" s="63" t="str">
        <f>VLOOKUP(L1423,'Status Report'!B:S,18,0)</f>
        <v>Ellina Smirnova</v>
      </c>
      <c r="BB1423" s="63">
        <f>VLOOKUP(L1423,'Status Report'!B:Z,25,0)</f>
        <v>6</v>
      </c>
      <c r="BC1423" s="63">
        <f t="shared" si="349"/>
        <v>60</v>
      </c>
      <c r="BF1423">
        <f>VLOOKUP(L1423,'Status Report'!B:CE,82,0)</f>
        <v>0</v>
      </c>
      <c r="BG1423">
        <f>VLOOKUP(L1423,'Status Report'!B:CF,83,0)</f>
        <v>0</v>
      </c>
      <c r="BH1423">
        <f>VLOOKUP(L1423,'Status Report'!B:CG,84,0)</f>
        <v>0</v>
      </c>
      <c r="BI1423" t="s">
        <v>926</v>
      </c>
      <c r="BJ1423" t="s">
        <v>795</v>
      </c>
      <c r="BM1423" s="67">
        <f t="shared" si="350"/>
        <v>36</v>
      </c>
    </row>
    <row r="1424" spans="1:65" x14ac:dyDescent="0.25">
      <c r="A1424" s="68" t="str">
        <f>VLOOKUP(L1424,'Status Report'!B:CB,79,0)</f>
        <v>Heineken Silver (Global)</v>
      </c>
      <c r="C1424">
        <v>20006112</v>
      </c>
      <c r="D1424">
        <v>3097108</v>
      </c>
      <c r="E1424" t="s">
        <v>928</v>
      </c>
      <c r="F1424" t="s">
        <v>929</v>
      </c>
      <c r="G1424" t="str">
        <f>VLOOKUP(D1424,'[2]sold to'!$A:$H,8,0)</f>
        <v>South Africa</v>
      </c>
      <c r="H1424" t="str">
        <f>VLOOKUP(D1424,'[2]sold to'!$A:$I,9,0)</f>
        <v>AMEE</v>
      </c>
      <c r="K1424">
        <v>640</v>
      </c>
      <c r="L1424">
        <v>88025936</v>
      </c>
      <c r="M1424" t="s">
        <v>205</v>
      </c>
      <c r="N1424">
        <v>10</v>
      </c>
      <c r="P1424" t="str">
        <f>VLOOKUP(L1424,'Status Report'!B:AA,26,0)</f>
        <v>Bangladesh</v>
      </c>
      <c r="Q1424" t="str">
        <f>VLOOKUP(L1424,'Status Report'!B:AB,27,0)</f>
        <v>Textiles-Clothing</v>
      </c>
      <c r="R1424">
        <f>VLOOKUP(L1424,'Status Report'!B:X,23,0)</f>
        <v>167</v>
      </c>
      <c r="S1424" t="str">
        <f>VLOOKUP(L1424,'Status Report'!B:T,19,0)</f>
        <v>Promocean The Netherlands BV</v>
      </c>
      <c r="T1424" s="62">
        <f>VLOOKUP(L1424,'Status Report'!B:E,4,0)</f>
        <v>3</v>
      </c>
      <c r="U1424" s="19">
        <f>_xlfn.IFS(AI1424="Den Bosch",VLOOKUP(L1424,'Status Report'!B:AM,35,0),AI1424="Yantian",VLOOKUP(L1424,'Status Report'!B:AM,36,0),AI1424="",IF(H1424="Asia Pacific",VLOOKUP(L1424,'Status Report'!B:AM,36,0),VLOOKUP(L1424,'Status Report'!B:AM,35,0)),AI1424="Direct shipment",IF(H1424="Asia Pacific",VLOOKUP(L1424,'Status Report'!B:AM,36,0),VLOOKUP(L1424,'Status Report'!B:AM,35,0)))</f>
        <v>31.380000000000003</v>
      </c>
      <c r="V1424" s="20">
        <f t="shared" si="337"/>
        <v>313.8</v>
      </c>
      <c r="W1424" s="19">
        <f>_xlfn.IFS(AI1424="Den Bosch",VLOOKUP(L1424,'Status Report'!B:AM,37,0),AI1424="Yantian",VLOOKUP(L1424,'Status Report'!B:AM,38,0),AI1424="",IF(H1424="Asia Pacific",VLOOKUP(L1424,'Status Report'!B:AM,38,0),VLOOKUP(L1424,'Status Report'!B:AM,37,0)),AI1424="Direct shipment",IF(H1424="Asia Pacific",VLOOKUP(L1424,'Status Report'!B:AM,38,0),VLOOKUP(L1424,'Status Report'!B:AM,37,0)))</f>
        <v>31.380000000000003</v>
      </c>
      <c r="X1424" s="20">
        <f t="shared" si="338"/>
        <v>313.8</v>
      </c>
      <c r="Y1424" s="20">
        <f>_xlfn.IFS(AI1424="Den Bosch",VLOOKUP(L1424,'Status Report'!B:AO,39,0),AI1424="Yantian",VLOOKUP(L1424,'Status Report'!B:AO,40,0),AI1424="",IF(H1424="Asia Pacific",VLOOKUP(L1424,'Status Report'!B:AO,40,0),VLOOKUP(L1424,'Status Report'!B:AO,39,0)),AI1424="Direct shipment",IF(H1424="Asia Pacific",VLOOKUP(L1424,'Status Report'!B:AO,40,0),VLOOKUP(L1424,'Status Report'!B:AO,39,0)))</f>
        <v>0</v>
      </c>
      <c r="Z1424" s="20">
        <f t="shared" si="339"/>
        <v>0</v>
      </c>
      <c r="AA1424" s="20">
        <f t="shared" si="340"/>
        <v>313.8</v>
      </c>
      <c r="AB1424" s="21">
        <f>_xlfn.IFS(AI1424="Den Bosch",VLOOKUP(L1424,'Status Report'!B:AM,33,0),AI1424="Yantian",VLOOKUP(L1424,'Status Report'!B:AM,34,0),AI1424="",IF(H1424="Asia Pacific",VLOOKUP(L1424,'Status Report'!B:AM,34,0),VLOOKUP(L1424,'Status Report'!B:AM,33,0)),AI1424="Direct shipment",IF(H1424="Asia Pacific",VLOOKUP(L1424,'Status Report'!B:AM,34,0),VLOOKUP(L1424,'Status Report'!B:AM,33,0)))</f>
        <v>27.361499999999999</v>
      </c>
      <c r="AC1424" s="21">
        <f>VLOOKUP(L1424,'Status Report'!B:CE,82,0)</f>
        <v>0</v>
      </c>
      <c r="AD1424" s="21">
        <f t="shared" si="341"/>
        <v>27.361499999999999</v>
      </c>
      <c r="AE1424" s="63">
        <f>VLOOKUP(L1424,'Status Report'!B:W,20,0)</f>
        <v>28</v>
      </c>
      <c r="AF1424" s="63">
        <f>VLOOKUP(L1424,'Status Report'!B:W,21,0)</f>
        <v>15</v>
      </c>
      <c r="AG1424" s="63">
        <f>VLOOKUP(L1424,'Status Report'!B:W,22,0)</f>
        <v>12</v>
      </c>
      <c r="AH1424" s="22">
        <f t="shared" si="342"/>
        <v>5.04E-2</v>
      </c>
      <c r="AI1424" t="s">
        <v>990</v>
      </c>
      <c r="AK1424" s="63">
        <f>IFERROR(VLOOKUP(G1424,ASEAN!A:A,1,0),0)</f>
        <v>0</v>
      </c>
      <c r="AL1424" s="63">
        <f>IFERROR(VLOOKUP(D1424,'[3]customer specs'!$B$1:$D$65536,3,0),0)</f>
        <v>0</v>
      </c>
      <c r="AM1424" s="64">
        <f t="shared" si="343"/>
        <v>0</v>
      </c>
      <c r="AN1424" s="64">
        <f t="shared" si="344"/>
        <v>0</v>
      </c>
      <c r="AO1424" s="63"/>
      <c r="AP1424" s="63"/>
      <c r="AQ1424" s="63" t="str">
        <f t="shared" si="345"/>
        <v>no</v>
      </c>
      <c r="AR1424" s="20">
        <f t="shared" si="346"/>
        <v>273.61500000000001</v>
      </c>
      <c r="AS1424" s="63"/>
      <c r="AT1424" s="23">
        <f t="shared" si="336"/>
        <v>0.12</v>
      </c>
      <c r="AU1424" s="65">
        <f t="shared" si="347"/>
        <v>31.092613636363637</v>
      </c>
      <c r="AV1424" s="65"/>
      <c r="AW1424" s="65">
        <f t="shared" si="348"/>
        <v>310.92613636363637</v>
      </c>
      <c r="AX1424" s="65"/>
      <c r="AY1424" s="63">
        <f>VLOOKUP(L1424,'Status Report'!B:CF,81,0)</f>
        <v>0</v>
      </c>
      <c r="AZ1424" s="63" t="str">
        <f>VLOOKUP(L1424,'Status Report'!B:S,18,0)</f>
        <v>Ellina Smirnova</v>
      </c>
      <c r="BB1424" s="63">
        <f>VLOOKUP(L1424,'Status Report'!B:Z,25,0)</f>
        <v>6</v>
      </c>
      <c r="BC1424" s="63">
        <f t="shared" si="349"/>
        <v>60</v>
      </c>
      <c r="BF1424">
        <f>VLOOKUP(L1424,'Status Report'!B:CE,82,0)</f>
        <v>0</v>
      </c>
      <c r="BG1424">
        <f>VLOOKUP(L1424,'Status Report'!B:CF,83,0)</f>
        <v>0</v>
      </c>
      <c r="BH1424">
        <f>VLOOKUP(L1424,'Status Report'!B:CG,84,0)</f>
        <v>0</v>
      </c>
      <c r="BI1424" t="s">
        <v>926</v>
      </c>
      <c r="BJ1424" t="s">
        <v>795</v>
      </c>
      <c r="BM1424" s="67">
        <f t="shared" si="350"/>
        <v>10</v>
      </c>
    </row>
    <row r="1425" spans="1:65" x14ac:dyDescent="0.25">
      <c r="A1425" s="68" t="str">
        <f>VLOOKUP(L1425,'Status Report'!B:CB,79,0)</f>
        <v>Heineken Silver (Global)</v>
      </c>
      <c r="C1425">
        <v>20006112</v>
      </c>
      <c r="D1425">
        <v>3097108</v>
      </c>
      <c r="E1425" t="s">
        <v>928</v>
      </c>
      <c r="F1425" t="s">
        <v>929</v>
      </c>
      <c r="G1425" t="str">
        <f>VLOOKUP(D1425,'[2]sold to'!$A:$H,8,0)</f>
        <v>South Africa</v>
      </c>
      <c r="H1425" t="str">
        <f>VLOOKUP(D1425,'[2]sold to'!$A:$I,9,0)</f>
        <v>AMEE</v>
      </c>
      <c r="K1425">
        <v>650</v>
      </c>
      <c r="L1425">
        <v>88025937</v>
      </c>
      <c r="M1425" t="s">
        <v>206</v>
      </c>
      <c r="N1425">
        <v>10</v>
      </c>
      <c r="P1425" t="str">
        <f>VLOOKUP(L1425,'Status Report'!B:AA,26,0)</f>
        <v>Bangladesh</v>
      </c>
      <c r="Q1425" t="str">
        <f>VLOOKUP(L1425,'Status Report'!B:AB,27,0)</f>
        <v>Textiles-Clothing</v>
      </c>
      <c r="R1425">
        <f>VLOOKUP(L1425,'Status Report'!B:X,23,0)</f>
        <v>167</v>
      </c>
      <c r="S1425" t="str">
        <f>VLOOKUP(L1425,'Status Report'!B:T,19,0)</f>
        <v>Promocean The Netherlands BV</v>
      </c>
      <c r="T1425" s="62">
        <f>VLOOKUP(L1425,'Status Report'!B:E,4,0)</f>
        <v>3</v>
      </c>
      <c r="U1425" s="19">
        <f>_xlfn.IFS(AI1425="Den Bosch",VLOOKUP(L1425,'Status Report'!B:AM,35,0),AI1425="Yantian",VLOOKUP(L1425,'Status Report'!B:AM,36,0),AI1425="",IF(H1425="Asia Pacific",VLOOKUP(L1425,'Status Report'!B:AM,36,0),VLOOKUP(L1425,'Status Report'!B:AM,35,0)),AI1425="Direct shipment",IF(H1425="Asia Pacific",VLOOKUP(L1425,'Status Report'!B:AM,36,0),VLOOKUP(L1425,'Status Report'!B:AM,35,0)))</f>
        <v>31.380000000000003</v>
      </c>
      <c r="V1425" s="20">
        <f t="shared" si="337"/>
        <v>313.8</v>
      </c>
      <c r="W1425" s="19">
        <f>_xlfn.IFS(AI1425="Den Bosch",VLOOKUP(L1425,'Status Report'!B:AM,37,0),AI1425="Yantian",VLOOKUP(L1425,'Status Report'!B:AM,38,0),AI1425="",IF(H1425="Asia Pacific",VLOOKUP(L1425,'Status Report'!B:AM,38,0),VLOOKUP(L1425,'Status Report'!B:AM,37,0)),AI1425="Direct shipment",IF(H1425="Asia Pacific",VLOOKUP(L1425,'Status Report'!B:AM,38,0),VLOOKUP(L1425,'Status Report'!B:AM,37,0)))</f>
        <v>31.380000000000003</v>
      </c>
      <c r="X1425" s="20">
        <f t="shared" si="338"/>
        <v>313.8</v>
      </c>
      <c r="Y1425" s="20">
        <f>_xlfn.IFS(AI1425="Den Bosch",VLOOKUP(L1425,'Status Report'!B:AO,39,0),AI1425="Yantian",VLOOKUP(L1425,'Status Report'!B:AO,40,0),AI1425="",IF(H1425="Asia Pacific",VLOOKUP(L1425,'Status Report'!B:AO,40,0),VLOOKUP(L1425,'Status Report'!B:AO,39,0)),AI1425="Direct shipment",IF(H1425="Asia Pacific",VLOOKUP(L1425,'Status Report'!B:AO,40,0),VLOOKUP(L1425,'Status Report'!B:AO,39,0)))</f>
        <v>0</v>
      </c>
      <c r="Z1425" s="20">
        <f t="shared" si="339"/>
        <v>0</v>
      </c>
      <c r="AA1425" s="20">
        <f t="shared" si="340"/>
        <v>313.8</v>
      </c>
      <c r="AB1425" s="21">
        <f>_xlfn.IFS(AI1425="Den Bosch",VLOOKUP(L1425,'Status Report'!B:AM,33,0),AI1425="Yantian",VLOOKUP(L1425,'Status Report'!B:AM,34,0),AI1425="",IF(H1425="Asia Pacific",VLOOKUP(L1425,'Status Report'!B:AM,34,0),VLOOKUP(L1425,'Status Report'!B:AM,33,0)),AI1425="Direct shipment",IF(H1425="Asia Pacific",VLOOKUP(L1425,'Status Report'!B:AM,34,0),VLOOKUP(L1425,'Status Report'!B:AM,33,0)))</f>
        <v>27.361499999999999</v>
      </c>
      <c r="AC1425" s="21">
        <f>VLOOKUP(L1425,'Status Report'!B:CE,82,0)</f>
        <v>0</v>
      </c>
      <c r="AD1425" s="21">
        <f t="shared" si="341"/>
        <v>27.361499999999999</v>
      </c>
      <c r="AE1425" s="63">
        <f>VLOOKUP(L1425,'Status Report'!B:W,20,0)</f>
        <v>28</v>
      </c>
      <c r="AF1425" s="63">
        <f>VLOOKUP(L1425,'Status Report'!B:W,21,0)</f>
        <v>15</v>
      </c>
      <c r="AG1425" s="63">
        <f>VLOOKUP(L1425,'Status Report'!B:W,22,0)</f>
        <v>12</v>
      </c>
      <c r="AH1425" s="22">
        <f t="shared" si="342"/>
        <v>5.04E-2</v>
      </c>
      <c r="AI1425" t="s">
        <v>990</v>
      </c>
      <c r="AK1425" s="63">
        <f>IFERROR(VLOOKUP(G1425,ASEAN!A:A,1,0),0)</f>
        <v>0</v>
      </c>
      <c r="AL1425" s="63">
        <f>IFERROR(VLOOKUP(D1425,'[3]customer specs'!$B$1:$D$65536,3,0),0)</f>
        <v>0</v>
      </c>
      <c r="AM1425" s="64">
        <f t="shared" si="343"/>
        <v>0</v>
      </c>
      <c r="AN1425" s="64">
        <f t="shared" si="344"/>
        <v>0</v>
      </c>
      <c r="AO1425" s="63"/>
      <c r="AP1425" s="63"/>
      <c r="AQ1425" s="63" t="str">
        <f t="shared" si="345"/>
        <v>no</v>
      </c>
      <c r="AR1425" s="20">
        <f t="shared" si="346"/>
        <v>273.61500000000001</v>
      </c>
      <c r="AS1425" s="63"/>
      <c r="AT1425" s="23">
        <f t="shared" si="336"/>
        <v>0.12</v>
      </c>
      <c r="AU1425" s="65">
        <f t="shared" si="347"/>
        <v>31.092613636363637</v>
      </c>
      <c r="AV1425" s="65"/>
      <c r="AW1425" s="65">
        <f t="shared" si="348"/>
        <v>310.92613636363637</v>
      </c>
      <c r="AX1425" s="65"/>
      <c r="AY1425" s="63">
        <f>VLOOKUP(L1425,'Status Report'!B:CF,81,0)</f>
        <v>0</v>
      </c>
      <c r="AZ1425" s="63" t="str">
        <f>VLOOKUP(L1425,'Status Report'!B:S,18,0)</f>
        <v>Ellina Smirnova</v>
      </c>
      <c r="BB1425" s="63">
        <f>VLOOKUP(L1425,'Status Report'!B:Z,25,0)</f>
        <v>6</v>
      </c>
      <c r="BC1425" s="63">
        <f t="shared" si="349"/>
        <v>60</v>
      </c>
      <c r="BF1425">
        <f>VLOOKUP(L1425,'Status Report'!B:CE,82,0)</f>
        <v>0</v>
      </c>
      <c r="BG1425">
        <f>VLOOKUP(L1425,'Status Report'!B:CF,83,0)</f>
        <v>0</v>
      </c>
      <c r="BH1425">
        <f>VLOOKUP(L1425,'Status Report'!B:CG,84,0)</f>
        <v>0</v>
      </c>
      <c r="BI1425" t="s">
        <v>926</v>
      </c>
      <c r="BJ1425" t="s">
        <v>795</v>
      </c>
      <c r="BM1425" s="67">
        <f t="shared" si="350"/>
        <v>20</v>
      </c>
    </row>
    <row r="1426" spans="1:65" x14ac:dyDescent="0.25">
      <c r="A1426" s="68" t="str">
        <f>VLOOKUP(L1426,'Status Report'!B:CB,79,0)</f>
        <v>Heineken Silver (Global)</v>
      </c>
      <c r="C1426">
        <v>20006112</v>
      </c>
      <c r="D1426">
        <v>3097108</v>
      </c>
      <c r="E1426" t="s">
        <v>928</v>
      </c>
      <c r="F1426" t="s">
        <v>929</v>
      </c>
      <c r="G1426" t="str">
        <f>VLOOKUP(D1426,'[2]sold to'!$A:$H,8,0)</f>
        <v>South Africa</v>
      </c>
      <c r="H1426" t="str">
        <f>VLOOKUP(D1426,'[2]sold to'!$A:$I,9,0)</f>
        <v>AMEE</v>
      </c>
      <c r="K1426">
        <v>660</v>
      </c>
      <c r="L1426">
        <v>88025938</v>
      </c>
      <c r="M1426" t="s">
        <v>207</v>
      </c>
      <c r="N1426">
        <v>10</v>
      </c>
      <c r="P1426" t="str">
        <f>VLOOKUP(L1426,'Status Report'!B:AA,26,0)</f>
        <v>Bangladesh</v>
      </c>
      <c r="Q1426" t="str">
        <f>VLOOKUP(L1426,'Status Report'!B:AB,27,0)</f>
        <v>Textiles-Clothing</v>
      </c>
      <c r="R1426">
        <f>VLOOKUP(L1426,'Status Report'!B:X,23,0)</f>
        <v>167</v>
      </c>
      <c r="S1426" t="str">
        <f>VLOOKUP(L1426,'Status Report'!B:T,19,0)</f>
        <v>Promocean The Netherlands BV</v>
      </c>
      <c r="T1426" s="62">
        <f>VLOOKUP(L1426,'Status Report'!B:E,4,0)</f>
        <v>3</v>
      </c>
      <c r="U1426" s="19">
        <f>_xlfn.IFS(AI1426="Den Bosch",VLOOKUP(L1426,'Status Report'!B:AM,35,0),AI1426="Yantian",VLOOKUP(L1426,'Status Report'!B:AM,36,0),AI1426="",IF(H1426="Asia Pacific",VLOOKUP(L1426,'Status Report'!B:AM,36,0),VLOOKUP(L1426,'Status Report'!B:AM,35,0)),AI1426="Direct shipment",IF(H1426="Asia Pacific",VLOOKUP(L1426,'Status Report'!B:AM,36,0),VLOOKUP(L1426,'Status Report'!B:AM,35,0)))</f>
        <v>31.380000000000003</v>
      </c>
      <c r="V1426" s="20">
        <f t="shared" si="337"/>
        <v>313.8</v>
      </c>
      <c r="W1426" s="19">
        <f>_xlfn.IFS(AI1426="Den Bosch",VLOOKUP(L1426,'Status Report'!B:AM,37,0),AI1426="Yantian",VLOOKUP(L1426,'Status Report'!B:AM,38,0),AI1426="",IF(H1426="Asia Pacific",VLOOKUP(L1426,'Status Report'!B:AM,38,0),VLOOKUP(L1426,'Status Report'!B:AM,37,0)),AI1426="Direct shipment",IF(H1426="Asia Pacific",VLOOKUP(L1426,'Status Report'!B:AM,38,0),VLOOKUP(L1426,'Status Report'!B:AM,37,0)))</f>
        <v>31.380000000000003</v>
      </c>
      <c r="X1426" s="20">
        <f t="shared" si="338"/>
        <v>313.8</v>
      </c>
      <c r="Y1426" s="20">
        <f>_xlfn.IFS(AI1426="Den Bosch",VLOOKUP(L1426,'Status Report'!B:AO,39,0),AI1426="Yantian",VLOOKUP(L1426,'Status Report'!B:AO,40,0),AI1426="",IF(H1426="Asia Pacific",VLOOKUP(L1426,'Status Report'!B:AO,40,0),VLOOKUP(L1426,'Status Report'!B:AO,39,0)),AI1426="Direct shipment",IF(H1426="Asia Pacific",VLOOKUP(L1426,'Status Report'!B:AO,40,0),VLOOKUP(L1426,'Status Report'!B:AO,39,0)))</f>
        <v>0</v>
      </c>
      <c r="Z1426" s="20">
        <f t="shared" si="339"/>
        <v>0</v>
      </c>
      <c r="AA1426" s="20">
        <f t="shared" si="340"/>
        <v>313.8</v>
      </c>
      <c r="AB1426" s="21">
        <f>_xlfn.IFS(AI1426="Den Bosch",VLOOKUP(L1426,'Status Report'!B:AM,33,0),AI1426="Yantian",VLOOKUP(L1426,'Status Report'!B:AM,34,0),AI1426="",IF(H1426="Asia Pacific",VLOOKUP(L1426,'Status Report'!B:AM,34,0),VLOOKUP(L1426,'Status Report'!B:AM,33,0)),AI1426="Direct shipment",IF(H1426="Asia Pacific",VLOOKUP(L1426,'Status Report'!B:AM,34,0),VLOOKUP(L1426,'Status Report'!B:AM,33,0)))</f>
        <v>27.361499999999999</v>
      </c>
      <c r="AC1426" s="21">
        <f>VLOOKUP(L1426,'Status Report'!B:CE,82,0)</f>
        <v>0</v>
      </c>
      <c r="AD1426" s="21">
        <f t="shared" si="341"/>
        <v>27.361499999999999</v>
      </c>
      <c r="AE1426" s="63">
        <f>VLOOKUP(L1426,'Status Report'!B:W,20,0)</f>
        <v>28</v>
      </c>
      <c r="AF1426" s="63">
        <f>VLOOKUP(L1426,'Status Report'!B:W,21,0)</f>
        <v>15</v>
      </c>
      <c r="AG1426" s="63">
        <f>VLOOKUP(L1426,'Status Report'!B:W,22,0)</f>
        <v>12</v>
      </c>
      <c r="AH1426" s="22">
        <f t="shared" si="342"/>
        <v>5.04E-2</v>
      </c>
      <c r="AI1426" t="s">
        <v>990</v>
      </c>
      <c r="AK1426" s="63">
        <f>IFERROR(VLOOKUP(G1426,ASEAN!A:A,1,0),0)</f>
        <v>0</v>
      </c>
      <c r="AL1426" s="63">
        <f>IFERROR(VLOOKUP(D1426,'[3]customer specs'!$B$1:$D$65536,3,0),0)</f>
        <v>0</v>
      </c>
      <c r="AM1426" s="64">
        <f t="shared" si="343"/>
        <v>0</v>
      </c>
      <c r="AN1426" s="64">
        <f t="shared" si="344"/>
        <v>0</v>
      </c>
      <c r="AO1426" s="63"/>
      <c r="AP1426" s="63"/>
      <c r="AQ1426" s="63" t="str">
        <f t="shared" si="345"/>
        <v>no</v>
      </c>
      <c r="AR1426" s="20">
        <f t="shared" si="346"/>
        <v>273.61500000000001</v>
      </c>
      <c r="AS1426" s="63"/>
      <c r="AT1426" s="23">
        <f t="shared" ref="AT1426:AT1489" si="351">IF(AS1426=0.045,0.045,IF(AS1426=0.035,0.035,0.12))</f>
        <v>0.12</v>
      </c>
      <c r="AU1426" s="65">
        <f t="shared" si="347"/>
        <v>31.092613636363637</v>
      </c>
      <c r="AV1426" s="65"/>
      <c r="AW1426" s="65">
        <f t="shared" si="348"/>
        <v>310.92613636363637</v>
      </c>
      <c r="AX1426" s="65"/>
      <c r="AY1426" s="63">
        <f>VLOOKUP(L1426,'Status Report'!B:CF,81,0)</f>
        <v>0</v>
      </c>
      <c r="AZ1426" s="63" t="str">
        <f>VLOOKUP(L1426,'Status Report'!B:S,18,0)</f>
        <v>Ellina Smirnova</v>
      </c>
      <c r="BB1426" s="63">
        <f>VLOOKUP(L1426,'Status Report'!B:Z,25,0)</f>
        <v>6</v>
      </c>
      <c r="BC1426" s="63">
        <f t="shared" si="349"/>
        <v>60</v>
      </c>
      <c r="BF1426">
        <f>VLOOKUP(L1426,'Status Report'!B:CE,82,0)</f>
        <v>0</v>
      </c>
      <c r="BG1426">
        <f>VLOOKUP(L1426,'Status Report'!B:CF,83,0)</f>
        <v>0</v>
      </c>
      <c r="BH1426">
        <f>VLOOKUP(L1426,'Status Report'!B:CG,84,0)</f>
        <v>0</v>
      </c>
      <c r="BI1426" t="s">
        <v>926</v>
      </c>
      <c r="BJ1426" t="s">
        <v>795</v>
      </c>
      <c r="BM1426" s="67">
        <f t="shared" si="350"/>
        <v>60</v>
      </c>
    </row>
    <row r="1427" spans="1:65" x14ac:dyDescent="0.25">
      <c r="A1427" s="68" t="str">
        <f>VLOOKUP(L1427,'Status Report'!B:CB,79,0)</f>
        <v>Heineken Silver (Global)</v>
      </c>
      <c r="C1427">
        <v>20006112</v>
      </c>
      <c r="D1427">
        <v>3097108</v>
      </c>
      <c r="E1427" t="s">
        <v>928</v>
      </c>
      <c r="F1427" t="s">
        <v>929</v>
      </c>
      <c r="G1427" t="str">
        <f>VLOOKUP(D1427,'[2]sold to'!$A:$H,8,0)</f>
        <v>South Africa</v>
      </c>
      <c r="H1427" t="str">
        <f>VLOOKUP(D1427,'[2]sold to'!$A:$I,9,0)</f>
        <v>AMEE</v>
      </c>
      <c r="K1427">
        <v>670</v>
      </c>
      <c r="L1427">
        <v>88025939</v>
      </c>
      <c r="M1427" t="s">
        <v>208</v>
      </c>
      <c r="N1427">
        <v>10</v>
      </c>
      <c r="P1427" t="str">
        <f>VLOOKUP(L1427,'Status Report'!B:AA,26,0)</f>
        <v>Bangladesh</v>
      </c>
      <c r="Q1427" t="str">
        <f>VLOOKUP(L1427,'Status Report'!B:AB,27,0)</f>
        <v>Textiles-Clothing</v>
      </c>
      <c r="R1427">
        <f>VLOOKUP(L1427,'Status Report'!B:X,23,0)</f>
        <v>167</v>
      </c>
      <c r="S1427" t="str">
        <f>VLOOKUP(L1427,'Status Report'!B:T,19,0)</f>
        <v>Promocean The Netherlands BV</v>
      </c>
      <c r="T1427" s="62">
        <f>VLOOKUP(L1427,'Status Report'!B:E,4,0)</f>
        <v>3</v>
      </c>
      <c r="U1427" s="19">
        <f>_xlfn.IFS(AI1427="Den Bosch",VLOOKUP(L1427,'Status Report'!B:AM,35,0),AI1427="Yantian",VLOOKUP(L1427,'Status Report'!B:AM,36,0),AI1427="",IF(H1427="Asia Pacific",VLOOKUP(L1427,'Status Report'!B:AM,36,0),VLOOKUP(L1427,'Status Report'!B:AM,35,0)),AI1427="Direct shipment",IF(H1427="Asia Pacific",VLOOKUP(L1427,'Status Report'!B:AM,36,0),VLOOKUP(L1427,'Status Report'!B:AM,35,0)))</f>
        <v>31.380000000000003</v>
      </c>
      <c r="V1427" s="20">
        <f t="shared" si="337"/>
        <v>313.8</v>
      </c>
      <c r="W1427" s="19">
        <f>_xlfn.IFS(AI1427="Den Bosch",VLOOKUP(L1427,'Status Report'!B:AM,37,0),AI1427="Yantian",VLOOKUP(L1427,'Status Report'!B:AM,38,0),AI1427="",IF(H1427="Asia Pacific",VLOOKUP(L1427,'Status Report'!B:AM,38,0),VLOOKUP(L1427,'Status Report'!B:AM,37,0)),AI1427="Direct shipment",IF(H1427="Asia Pacific",VLOOKUP(L1427,'Status Report'!B:AM,38,0),VLOOKUP(L1427,'Status Report'!B:AM,37,0)))</f>
        <v>31.380000000000003</v>
      </c>
      <c r="X1427" s="20">
        <f t="shared" si="338"/>
        <v>313.8</v>
      </c>
      <c r="Y1427" s="20">
        <f>_xlfn.IFS(AI1427="Den Bosch",VLOOKUP(L1427,'Status Report'!B:AO,39,0),AI1427="Yantian",VLOOKUP(L1427,'Status Report'!B:AO,40,0),AI1427="",IF(H1427="Asia Pacific",VLOOKUP(L1427,'Status Report'!B:AO,40,0),VLOOKUP(L1427,'Status Report'!B:AO,39,0)),AI1427="Direct shipment",IF(H1427="Asia Pacific",VLOOKUP(L1427,'Status Report'!B:AO,40,0),VLOOKUP(L1427,'Status Report'!B:AO,39,0)))</f>
        <v>0</v>
      </c>
      <c r="Z1427" s="20">
        <f t="shared" si="339"/>
        <v>0</v>
      </c>
      <c r="AA1427" s="20">
        <f t="shared" si="340"/>
        <v>313.8</v>
      </c>
      <c r="AB1427" s="21">
        <f>_xlfn.IFS(AI1427="Den Bosch",VLOOKUP(L1427,'Status Report'!B:AM,33,0),AI1427="Yantian",VLOOKUP(L1427,'Status Report'!B:AM,34,0),AI1427="",IF(H1427="Asia Pacific",VLOOKUP(L1427,'Status Report'!B:AM,34,0),VLOOKUP(L1427,'Status Report'!B:AM,33,0)),AI1427="Direct shipment",IF(H1427="Asia Pacific",VLOOKUP(L1427,'Status Report'!B:AM,34,0),VLOOKUP(L1427,'Status Report'!B:AM,33,0)))</f>
        <v>27.361499999999999</v>
      </c>
      <c r="AC1427" s="21">
        <f>VLOOKUP(L1427,'Status Report'!B:CE,82,0)</f>
        <v>0</v>
      </c>
      <c r="AD1427" s="21">
        <f t="shared" si="341"/>
        <v>27.361499999999999</v>
      </c>
      <c r="AE1427" s="63">
        <f>VLOOKUP(L1427,'Status Report'!B:W,20,0)</f>
        <v>28</v>
      </c>
      <c r="AF1427" s="63">
        <f>VLOOKUP(L1427,'Status Report'!B:W,21,0)</f>
        <v>15</v>
      </c>
      <c r="AG1427" s="63">
        <f>VLOOKUP(L1427,'Status Report'!B:W,22,0)</f>
        <v>12</v>
      </c>
      <c r="AH1427" s="22">
        <f t="shared" si="342"/>
        <v>5.04E-2</v>
      </c>
      <c r="AI1427" t="s">
        <v>990</v>
      </c>
      <c r="AK1427" s="63">
        <f>IFERROR(VLOOKUP(G1427,ASEAN!A:A,1,0),0)</f>
        <v>0</v>
      </c>
      <c r="AL1427" s="63">
        <f>IFERROR(VLOOKUP(D1427,'[3]customer specs'!$B$1:$D$65536,3,0),0)</f>
        <v>0</v>
      </c>
      <c r="AM1427" s="64">
        <f t="shared" si="343"/>
        <v>0</v>
      </c>
      <c r="AN1427" s="64">
        <f t="shared" si="344"/>
        <v>0</v>
      </c>
      <c r="AO1427" s="63"/>
      <c r="AP1427" s="63"/>
      <c r="AQ1427" s="63" t="str">
        <f t="shared" si="345"/>
        <v>no</v>
      </c>
      <c r="AR1427" s="20">
        <f t="shared" si="346"/>
        <v>273.61500000000001</v>
      </c>
      <c r="AS1427" s="63"/>
      <c r="AT1427" s="23">
        <f t="shared" si="351"/>
        <v>0.12</v>
      </c>
      <c r="AU1427" s="65">
        <f t="shared" si="347"/>
        <v>31.092613636363637</v>
      </c>
      <c r="AV1427" s="65"/>
      <c r="AW1427" s="65">
        <f t="shared" si="348"/>
        <v>310.92613636363637</v>
      </c>
      <c r="AX1427" s="65"/>
      <c r="AY1427" s="63">
        <f>VLOOKUP(L1427,'Status Report'!B:CF,81,0)</f>
        <v>0</v>
      </c>
      <c r="AZ1427" s="63" t="str">
        <f>VLOOKUP(L1427,'Status Report'!B:S,18,0)</f>
        <v>Ellina Smirnova</v>
      </c>
      <c r="BB1427" s="63">
        <f>VLOOKUP(L1427,'Status Report'!B:Z,25,0)</f>
        <v>6</v>
      </c>
      <c r="BC1427" s="63">
        <f t="shared" si="349"/>
        <v>60</v>
      </c>
      <c r="BF1427">
        <f>VLOOKUP(L1427,'Status Report'!B:CE,82,0)</f>
        <v>0</v>
      </c>
      <c r="BG1427">
        <f>VLOOKUP(L1427,'Status Report'!B:CF,83,0)</f>
        <v>0</v>
      </c>
      <c r="BH1427">
        <f>VLOOKUP(L1427,'Status Report'!B:CG,84,0)</f>
        <v>0</v>
      </c>
      <c r="BI1427" t="s">
        <v>926</v>
      </c>
      <c r="BJ1427" t="s">
        <v>795</v>
      </c>
      <c r="BM1427" s="67">
        <f t="shared" si="350"/>
        <v>60</v>
      </c>
    </row>
    <row r="1428" spans="1:65" x14ac:dyDescent="0.25">
      <c r="A1428" s="68" t="str">
        <f>VLOOKUP(L1428,'Status Report'!B:CB,79,0)</f>
        <v>Heineken Silver (Global)</v>
      </c>
      <c r="C1428">
        <v>20006112</v>
      </c>
      <c r="D1428">
        <v>3097108</v>
      </c>
      <c r="E1428" t="s">
        <v>928</v>
      </c>
      <c r="F1428" t="s">
        <v>929</v>
      </c>
      <c r="G1428" t="str">
        <f>VLOOKUP(D1428,'[2]sold to'!$A:$H,8,0)</f>
        <v>South Africa</v>
      </c>
      <c r="H1428" t="str">
        <f>VLOOKUP(D1428,'[2]sold to'!$A:$I,9,0)</f>
        <v>AMEE</v>
      </c>
      <c r="K1428">
        <v>680</v>
      </c>
      <c r="L1428">
        <v>88024878</v>
      </c>
      <c r="M1428" t="s">
        <v>178</v>
      </c>
      <c r="N1428">
        <v>10</v>
      </c>
      <c r="P1428" t="str">
        <f>VLOOKUP(L1428,'Status Report'!B:AA,26,0)</f>
        <v>China</v>
      </c>
      <c r="Q1428" t="str">
        <f>VLOOKUP(L1428,'Status Report'!B:AB,27,0)</f>
        <v>Premiums</v>
      </c>
      <c r="R1428">
        <f>VLOOKUP(L1428,'Status Report'!B:X,23,0)</f>
        <v>250</v>
      </c>
      <c r="S1428" t="str">
        <f>VLOOKUP(L1428,'Status Report'!B:T,19,0)</f>
        <v>Promocean The Netherlands BV</v>
      </c>
      <c r="T1428" s="62">
        <f>VLOOKUP(L1428,'Status Report'!B:E,4,0)</f>
        <v>1</v>
      </c>
      <c r="U1428" s="19">
        <f>_xlfn.IFS(AI1428="Den Bosch",VLOOKUP(L1428,'Status Report'!B:AM,35,0),AI1428="Yantian",VLOOKUP(L1428,'Status Report'!B:AM,36,0),AI1428="",IF(H1428="Asia Pacific",VLOOKUP(L1428,'Status Report'!B:AM,36,0),VLOOKUP(L1428,'Status Report'!B:AM,35,0)),AI1428="Direct shipment",IF(H1428="Asia Pacific",VLOOKUP(L1428,'Status Report'!B:AM,36,0),VLOOKUP(L1428,'Status Report'!B:AM,35,0)))</f>
        <v>78.5</v>
      </c>
      <c r="V1428" s="20">
        <f t="shared" si="337"/>
        <v>785</v>
      </c>
      <c r="W1428" s="19">
        <f>_xlfn.IFS(AI1428="Den Bosch",VLOOKUP(L1428,'Status Report'!B:AM,37,0),AI1428="Yantian",VLOOKUP(L1428,'Status Report'!B:AM,38,0),AI1428="",IF(H1428="Asia Pacific",VLOOKUP(L1428,'Status Report'!B:AM,38,0),VLOOKUP(L1428,'Status Report'!B:AM,37,0)),AI1428="Direct shipment",IF(H1428="Asia Pacific",VLOOKUP(L1428,'Status Report'!B:AM,38,0),VLOOKUP(L1428,'Status Report'!B:AM,37,0)))</f>
        <v>78.5</v>
      </c>
      <c r="X1428" s="20">
        <f t="shared" si="338"/>
        <v>785</v>
      </c>
      <c r="Y1428" s="20">
        <f>_xlfn.IFS(AI1428="Den Bosch",VLOOKUP(L1428,'Status Report'!B:AO,39,0),AI1428="Yantian",VLOOKUP(L1428,'Status Report'!B:AO,40,0),AI1428="",IF(H1428="Asia Pacific",VLOOKUP(L1428,'Status Report'!B:AO,40,0),VLOOKUP(L1428,'Status Report'!B:AO,39,0)),AI1428="Direct shipment",IF(H1428="Asia Pacific",VLOOKUP(L1428,'Status Report'!B:AO,40,0),VLOOKUP(L1428,'Status Report'!B:AO,39,0)))</f>
        <v>0</v>
      </c>
      <c r="Z1428" s="20">
        <f t="shared" si="339"/>
        <v>0</v>
      </c>
      <c r="AA1428" s="20">
        <f t="shared" si="340"/>
        <v>785</v>
      </c>
      <c r="AB1428" s="21">
        <f>_xlfn.IFS(AI1428="Den Bosch",VLOOKUP(L1428,'Status Report'!B:AM,33,0),AI1428="Yantian",VLOOKUP(L1428,'Status Report'!B:AM,34,0),AI1428="",IF(H1428="Asia Pacific",VLOOKUP(L1428,'Status Report'!B:AM,34,0),VLOOKUP(L1428,'Status Report'!B:AM,33,0)),AI1428="Direct shipment",IF(H1428="Asia Pacific",VLOOKUP(L1428,'Status Report'!B:AM,34,0),VLOOKUP(L1428,'Status Report'!B:AM,33,0)))</f>
        <v>67.891039942857148</v>
      </c>
      <c r="AC1428" s="21">
        <f>VLOOKUP(L1428,'Status Report'!B:CE,82,0)</f>
        <v>0</v>
      </c>
      <c r="AD1428" s="21">
        <f t="shared" si="341"/>
        <v>67.891039942857148</v>
      </c>
      <c r="AE1428" s="63">
        <f>VLOOKUP(L1428,'Status Report'!B:W,20,0)</f>
        <v>37</v>
      </c>
      <c r="AF1428" s="63">
        <f>VLOOKUP(L1428,'Status Report'!B:W,21,0)</f>
        <v>15</v>
      </c>
      <c r="AG1428" s="63">
        <f>VLOOKUP(L1428,'Status Report'!B:W,22,0)</f>
        <v>27</v>
      </c>
      <c r="AH1428" s="22">
        <f t="shared" si="342"/>
        <v>0.14985000000000001</v>
      </c>
      <c r="AK1428" s="63">
        <f>IFERROR(VLOOKUP(G1428,ASEAN!A:A,1,0),0)</f>
        <v>0</v>
      </c>
      <c r="AL1428" s="63">
        <f>IFERROR(VLOOKUP(D1428,'[3]customer specs'!$B$1:$D$65536,3,0),0)</f>
        <v>0</v>
      </c>
      <c r="AM1428" s="64">
        <f t="shared" si="343"/>
        <v>0</v>
      </c>
      <c r="AN1428" s="64">
        <f t="shared" si="344"/>
        <v>0</v>
      </c>
      <c r="AO1428" s="63"/>
      <c r="AP1428" s="63"/>
      <c r="AQ1428" s="63" t="str">
        <f t="shared" si="345"/>
        <v>no</v>
      </c>
      <c r="AR1428" s="20">
        <f t="shared" si="346"/>
        <v>678.91039942857151</v>
      </c>
      <c r="AS1428" s="63"/>
      <c r="AT1428" s="23">
        <f t="shared" si="351"/>
        <v>0.12</v>
      </c>
      <c r="AU1428" s="65">
        <f t="shared" si="347"/>
        <v>77.148909025974035</v>
      </c>
      <c r="AV1428" s="65"/>
      <c r="AW1428" s="65">
        <f t="shared" si="348"/>
        <v>771.48909025974035</v>
      </c>
      <c r="AX1428" s="65"/>
      <c r="AY1428" s="63">
        <f>VLOOKUP(L1428,'Status Report'!B:CF,81,0)</f>
        <v>0</v>
      </c>
      <c r="AZ1428" s="63" t="str">
        <f>VLOOKUP(L1428,'Status Report'!B:S,18,0)</f>
        <v>Ellina Smirnova</v>
      </c>
      <c r="BB1428" s="63">
        <f>VLOOKUP(L1428,'Status Report'!B:Z,25,0)</f>
        <v>10</v>
      </c>
      <c r="BC1428" s="63">
        <f t="shared" si="349"/>
        <v>100</v>
      </c>
      <c r="BF1428">
        <f>VLOOKUP(L1428,'Status Report'!B:CE,82,0)</f>
        <v>0</v>
      </c>
      <c r="BG1428">
        <f>VLOOKUP(L1428,'Status Report'!B:CF,83,0)</f>
        <v>0</v>
      </c>
      <c r="BH1428">
        <f>VLOOKUP(L1428,'Status Report'!B:CG,84,0)</f>
        <v>0</v>
      </c>
      <c r="BI1428" t="s">
        <v>926</v>
      </c>
      <c r="BJ1428" t="s">
        <v>795</v>
      </c>
      <c r="BM1428" s="67">
        <f t="shared" si="350"/>
        <v>40</v>
      </c>
    </row>
    <row r="1429" spans="1:65" x14ac:dyDescent="0.25">
      <c r="A1429" s="68" t="str">
        <f>VLOOKUP(L1429,'Status Report'!B:CB,79,0)</f>
        <v>Heineken Silver (Global)</v>
      </c>
      <c r="C1429">
        <v>20006112</v>
      </c>
      <c r="D1429">
        <v>3097108</v>
      </c>
      <c r="E1429" t="s">
        <v>928</v>
      </c>
      <c r="F1429" t="s">
        <v>929</v>
      </c>
      <c r="G1429" t="str">
        <f>VLOOKUP(D1429,'[2]sold to'!$A:$H,8,0)</f>
        <v>South Africa</v>
      </c>
      <c r="H1429" t="str">
        <f>VLOOKUP(D1429,'[2]sold to'!$A:$I,9,0)</f>
        <v>AMEE</v>
      </c>
      <c r="K1429">
        <v>690</v>
      </c>
      <c r="L1429">
        <v>88024934</v>
      </c>
      <c r="M1429" t="s">
        <v>248</v>
      </c>
      <c r="N1429">
        <v>10</v>
      </c>
      <c r="P1429" t="str">
        <f>VLOOKUP(L1429,'Status Report'!B:AA,26,0)</f>
        <v>China</v>
      </c>
      <c r="Q1429" t="str">
        <f>VLOOKUP(L1429,'Status Report'!B:AB,27,0)</f>
        <v>Premiums</v>
      </c>
      <c r="R1429">
        <f>VLOOKUP(L1429,'Status Report'!B:X,23,0)</f>
        <v>200</v>
      </c>
      <c r="S1429" t="str">
        <f>VLOOKUP(L1429,'Status Report'!B:T,19,0)</f>
        <v>Promocean The Netherlands BV</v>
      </c>
      <c r="T1429" s="62">
        <f>VLOOKUP(L1429,'Status Report'!B:E,4,0)</f>
        <v>1</v>
      </c>
      <c r="U1429" s="19">
        <f>_xlfn.IFS(AI1429="Den Bosch",VLOOKUP(L1429,'Status Report'!B:AM,35,0),AI1429="Yantian",VLOOKUP(L1429,'Status Report'!B:AM,36,0),AI1429="",IF(H1429="Asia Pacific",VLOOKUP(L1429,'Status Report'!B:AM,36,0),VLOOKUP(L1429,'Status Report'!B:AM,35,0)),AI1429="Direct shipment",IF(H1429="Asia Pacific",VLOOKUP(L1429,'Status Report'!B:AM,36,0),VLOOKUP(L1429,'Status Report'!B:AM,35,0)))</f>
        <v>44.699999999999996</v>
      </c>
      <c r="V1429" s="20">
        <f t="shared" si="337"/>
        <v>446.99999999999994</v>
      </c>
      <c r="W1429" s="19">
        <f>_xlfn.IFS(AI1429="Den Bosch",VLOOKUP(L1429,'Status Report'!B:AM,37,0),AI1429="Yantian",VLOOKUP(L1429,'Status Report'!B:AM,38,0),AI1429="",IF(H1429="Asia Pacific",VLOOKUP(L1429,'Status Report'!B:AM,38,0),VLOOKUP(L1429,'Status Report'!B:AM,37,0)),AI1429="Direct shipment",IF(H1429="Asia Pacific",VLOOKUP(L1429,'Status Report'!B:AM,38,0),VLOOKUP(L1429,'Status Report'!B:AM,37,0)))</f>
        <v>44.699999999999996</v>
      </c>
      <c r="X1429" s="20">
        <f t="shared" si="338"/>
        <v>446.99999999999994</v>
      </c>
      <c r="Y1429" s="20">
        <f>_xlfn.IFS(AI1429="Den Bosch",VLOOKUP(L1429,'Status Report'!B:AO,39,0),AI1429="Yantian",VLOOKUP(L1429,'Status Report'!B:AO,40,0),AI1429="",IF(H1429="Asia Pacific",VLOOKUP(L1429,'Status Report'!B:AO,40,0),VLOOKUP(L1429,'Status Report'!B:AO,39,0)),AI1429="Direct shipment",IF(H1429="Asia Pacific",VLOOKUP(L1429,'Status Report'!B:AO,40,0),VLOOKUP(L1429,'Status Report'!B:AO,39,0)))</f>
        <v>0</v>
      </c>
      <c r="Z1429" s="20">
        <f t="shared" si="339"/>
        <v>0</v>
      </c>
      <c r="AA1429" s="20">
        <f t="shared" si="340"/>
        <v>446.99999999999994</v>
      </c>
      <c r="AB1429" s="21">
        <f>_xlfn.IFS(AI1429="Den Bosch",VLOOKUP(L1429,'Status Report'!B:AM,33,0),AI1429="Yantian",VLOOKUP(L1429,'Status Report'!B:AM,34,0),AI1429="",IF(H1429="Asia Pacific",VLOOKUP(L1429,'Status Report'!B:AM,34,0),VLOOKUP(L1429,'Status Report'!B:AM,33,0)),AI1429="Direct shipment",IF(H1429="Asia Pacific",VLOOKUP(L1429,'Status Report'!B:AM,34,0),VLOOKUP(L1429,'Status Report'!B:AM,33,0)))</f>
        <v>38.621699999999997</v>
      </c>
      <c r="AC1429" s="21">
        <f>VLOOKUP(L1429,'Status Report'!B:CE,82,0)</f>
        <v>0</v>
      </c>
      <c r="AD1429" s="21">
        <f t="shared" si="341"/>
        <v>38.621699999999997</v>
      </c>
      <c r="AE1429" s="63">
        <f>VLOOKUP(L1429,'Status Report'!B:W,20,0)</f>
        <v>44</v>
      </c>
      <c r="AF1429" s="63">
        <f>VLOOKUP(L1429,'Status Report'!B:W,21,0)</f>
        <v>34</v>
      </c>
      <c r="AG1429" s="63">
        <f>VLOOKUP(L1429,'Status Report'!B:W,22,0)</f>
        <v>16</v>
      </c>
      <c r="AH1429" s="22">
        <f t="shared" si="342"/>
        <v>0.23935999999999999</v>
      </c>
      <c r="AK1429" s="63">
        <f>IFERROR(VLOOKUP(G1429,ASEAN!A:A,1,0),0)</f>
        <v>0</v>
      </c>
      <c r="AL1429" s="63">
        <f>IFERROR(VLOOKUP(D1429,'[3]customer specs'!$B$1:$D$65536,3,0),0)</f>
        <v>0</v>
      </c>
      <c r="AM1429" s="64">
        <f t="shared" si="343"/>
        <v>0</v>
      </c>
      <c r="AN1429" s="64">
        <f t="shared" si="344"/>
        <v>0</v>
      </c>
      <c r="AO1429" s="63"/>
      <c r="AP1429" s="63"/>
      <c r="AQ1429" s="63" t="str">
        <f t="shared" si="345"/>
        <v>no</v>
      </c>
      <c r="AR1429" s="20">
        <f t="shared" si="346"/>
        <v>386.21699999999998</v>
      </c>
      <c r="AS1429" s="63"/>
      <c r="AT1429" s="23">
        <f t="shared" si="351"/>
        <v>0.12</v>
      </c>
      <c r="AU1429" s="65">
        <f t="shared" si="347"/>
        <v>43.88829545454545</v>
      </c>
      <c r="AV1429" s="65"/>
      <c r="AW1429" s="65">
        <f t="shared" si="348"/>
        <v>438.88295454545448</v>
      </c>
      <c r="AX1429" s="65"/>
      <c r="AY1429" s="63">
        <f>VLOOKUP(L1429,'Status Report'!B:CF,81,0)</f>
        <v>0</v>
      </c>
      <c r="AZ1429" s="63" t="str">
        <f>VLOOKUP(L1429,'Status Report'!B:S,18,0)</f>
        <v>Ellina Smirnova</v>
      </c>
      <c r="BB1429" s="63">
        <f>VLOOKUP(L1429,'Status Report'!B:Z,25,0)</f>
        <v>5</v>
      </c>
      <c r="BC1429" s="63">
        <f t="shared" si="349"/>
        <v>50</v>
      </c>
      <c r="BF1429">
        <f>VLOOKUP(L1429,'Status Report'!B:CE,82,0)</f>
        <v>0</v>
      </c>
      <c r="BG1429">
        <f>VLOOKUP(L1429,'Status Report'!B:CF,83,0)</f>
        <v>0</v>
      </c>
      <c r="BH1429">
        <f>VLOOKUP(L1429,'Status Report'!B:CG,84,0)</f>
        <v>0</v>
      </c>
      <c r="BI1429" t="s">
        <v>926</v>
      </c>
      <c r="BJ1429" t="s">
        <v>795</v>
      </c>
      <c r="BM1429" s="67">
        <f t="shared" si="350"/>
        <v>10</v>
      </c>
    </row>
    <row r="1430" spans="1:65" x14ac:dyDescent="0.25">
      <c r="A1430" s="68" t="str">
        <f>VLOOKUP(L1430,'Status Report'!B:CB,79,0)</f>
        <v>Heineken Silver (Global)</v>
      </c>
      <c r="C1430">
        <v>20006112</v>
      </c>
      <c r="D1430">
        <v>3097108</v>
      </c>
      <c r="E1430" t="s">
        <v>928</v>
      </c>
      <c r="F1430" t="s">
        <v>929</v>
      </c>
      <c r="G1430" t="str">
        <f>VLOOKUP(D1430,'[2]sold to'!$A:$H,8,0)</f>
        <v>South Africa</v>
      </c>
      <c r="H1430" t="str">
        <f>VLOOKUP(D1430,'[2]sold to'!$A:$I,9,0)</f>
        <v>AMEE</v>
      </c>
      <c r="K1430">
        <v>700</v>
      </c>
      <c r="L1430">
        <v>88027267</v>
      </c>
      <c r="M1430" t="s">
        <v>933</v>
      </c>
      <c r="N1430">
        <v>10</v>
      </c>
      <c r="P1430" t="str">
        <f>VLOOKUP(L1430,'Status Report'!B:AA,26,0)</f>
        <v>China</v>
      </c>
      <c r="Q1430" t="str">
        <f>VLOOKUP(L1430,'Status Report'!B:AB,27,0)</f>
        <v>Premiums</v>
      </c>
      <c r="R1430">
        <f>VLOOKUP(L1430,'Status Report'!B:X,23,0)</f>
        <v>100</v>
      </c>
      <c r="S1430" t="str">
        <f>VLOOKUP(L1430,'Status Report'!B:T,19,0)</f>
        <v>Promocean The Netherlands BV</v>
      </c>
      <c r="T1430" s="62">
        <f>VLOOKUP(L1430,'Status Report'!B:E,4,0)</f>
        <v>3</v>
      </c>
      <c r="U1430" s="19">
        <f>_xlfn.IFS(AI1430="Den Bosch",VLOOKUP(L1430,'Status Report'!B:AM,35,0),AI1430="Yantian",VLOOKUP(L1430,'Status Report'!B:AM,36,0),AI1430="",IF(H1430="Asia Pacific",VLOOKUP(L1430,'Status Report'!B:AM,36,0),VLOOKUP(L1430,'Status Report'!B:AM,35,0)),AI1430="Direct shipment",IF(H1430="Asia Pacific",VLOOKUP(L1430,'Status Report'!B:AM,36,0),VLOOKUP(L1430,'Status Report'!B:AM,35,0)))</f>
        <v>35.6</v>
      </c>
      <c r="V1430" s="20">
        <f t="shared" si="337"/>
        <v>356</v>
      </c>
      <c r="W1430" s="19">
        <f>_xlfn.IFS(AI1430="Den Bosch",VLOOKUP(L1430,'Status Report'!B:AM,37,0),AI1430="Yantian",VLOOKUP(L1430,'Status Report'!B:AM,38,0),AI1430="",IF(H1430="Asia Pacific",VLOOKUP(L1430,'Status Report'!B:AM,38,0),VLOOKUP(L1430,'Status Report'!B:AM,37,0)),AI1430="Direct shipment",IF(H1430="Asia Pacific",VLOOKUP(L1430,'Status Report'!B:AM,38,0),VLOOKUP(L1430,'Status Report'!B:AM,37,0)))</f>
        <v>35.6</v>
      </c>
      <c r="X1430" s="20">
        <f t="shared" si="338"/>
        <v>356</v>
      </c>
      <c r="Y1430" s="20">
        <f>_xlfn.IFS(AI1430="Den Bosch",VLOOKUP(L1430,'Status Report'!B:AO,39,0),AI1430="Yantian",VLOOKUP(L1430,'Status Report'!B:AO,40,0),AI1430="",IF(H1430="Asia Pacific",VLOOKUP(L1430,'Status Report'!B:AO,40,0),VLOOKUP(L1430,'Status Report'!B:AO,39,0)),AI1430="Direct shipment",IF(H1430="Asia Pacific",VLOOKUP(L1430,'Status Report'!B:AO,40,0),VLOOKUP(L1430,'Status Report'!B:AO,39,0)))</f>
        <v>0</v>
      </c>
      <c r="Z1430" s="20">
        <f t="shared" si="339"/>
        <v>0</v>
      </c>
      <c r="AA1430" s="20">
        <f t="shared" si="340"/>
        <v>356</v>
      </c>
      <c r="AB1430" s="21">
        <f>_xlfn.IFS(AI1430="Den Bosch",VLOOKUP(L1430,'Status Report'!B:AM,33,0),AI1430="Yantian",VLOOKUP(L1430,'Status Report'!B:AM,34,0),AI1430="",IF(H1430="Asia Pacific",VLOOKUP(L1430,'Status Report'!B:AM,34,0),VLOOKUP(L1430,'Status Report'!B:AM,33,0)),AI1430="Direct shipment",IF(H1430="Asia Pacific",VLOOKUP(L1430,'Status Report'!B:AM,34,0),VLOOKUP(L1430,'Status Report'!B:AM,33,0)))</f>
        <v>29.286600000000004</v>
      </c>
      <c r="AC1430" s="21">
        <f>VLOOKUP(L1430,'Status Report'!B:CE,82,0)</f>
        <v>0</v>
      </c>
      <c r="AD1430" s="21">
        <f t="shared" si="341"/>
        <v>29.286600000000004</v>
      </c>
      <c r="AE1430" s="63">
        <f>VLOOKUP(L1430,'Status Report'!B:W,20,0)</f>
        <v>28</v>
      </c>
      <c r="AF1430" s="63">
        <f>VLOOKUP(L1430,'Status Report'!B:W,21,0)</f>
        <v>17</v>
      </c>
      <c r="AG1430" s="63">
        <f>VLOOKUP(L1430,'Status Report'!B:W,22,0)</f>
        <v>13</v>
      </c>
      <c r="AH1430" s="22">
        <f t="shared" si="342"/>
        <v>6.1879999999999998E-2</v>
      </c>
      <c r="AI1430" t="s">
        <v>990</v>
      </c>
      <c r="AK1430" s="63">
        <f>IFERROR(VLOOKUP(G1430,ASEAN!A:A,1,0),0)</f>
        <v>0</v>
      </c>
      <c r="AL1430" s="63">
        <f>IFERROR(VLOOKUP(D1430,'[3]customer specs'!$B$1:$D$65536,3,0),0)</f>
        <v>0</v>
      </c>
      <c r="AM1430" s="64">
        <f t="shared" si="343"/>
        <v>0</v>
      </c>
      <c r="AN1430" s="64">
        <f t="shared" si="344"/>
        <v>0</v>
      </c>
      <c r="AO1430" s="63"/>
      <c r="AP1430" s="63"/>
      <c r="AQ1430" s="63" t="str">
        <f t="shared" si="345"/>
        <v>no</v>
      </c>
      <c r="AR1430" s="20">
        <f t="shared" si="346"/>
        <v>292.86600000000004</v>
      </c>
      <c r="AS1430" s="63"/>
      <c r="AT1430" s="23">
        <f t="shared" si="351"/>
        <v>0.12</v>
      </c>
      <c r="AU1430" s="65">
        <f t="shared" si="347"/>
        <v>33.280227272727274</v>
      </c>
      <c r="AV1430" s="65"/>
      <c r="AW1430" s="65">
        <f t="shared" si="348"/>
        <v>332.80227272727274</v>
      </c>
      <c r="AX1430" s="65"/>
      <c r="AY1430" s="63">
        <f>VLOOKUP(L1430,'Status Report'!B:CF,81,0)</f>
        <v>0</v>
      </c>
      <c r="AZ1430" s="63" t="str">
        <f>VLOOKUP(L1430,'Status Report'!B:S,18,0)</f>
        <v>Ellina Smirnova</v>
      </c>
      <c r="BB1430" s="63">
        <f>VLOOKUP(L1430,'Status Report'!B:Z,25,0)</f>
        <v>10</v>
      </c>
      <c r="BC1430" s="63">
        <f t="shared" si="349"/>
        <v>100</v>
      </c>
      <c r="BF1430">
        <f>VLOOKUP(L1430,'Status Report'!B:CE,82,0)</f>
        <v>0</v>
      </c>
      <c r="BG1430">
        <f>VLOOKUP(L1430,'Status Report'!B:CF,83,0)</f>
        <v>0</v>
      </c>
      <c r="BH1430">
        <f>VLOOKUP(L1430,'Status Report'!B:CG,84,0)</f>
        <v>0</v>
      </c>
      <c r="BI1430" t="s">
        <v>926</v>
      </c>
      <c r="BJ1430" t="s">
        <v>795</v>
      </c>
      <c r="BM1430" s="67">
        <f t="shared" si="350"/>
        <v>25</v>
      </c>
    </row>
    <row r="1431" spans="1:65" x14ac:dyDescent="0.25">
      <c r="A1431" s="68" t="str">
        <f>VLOOKUP(L1431,'Status Report'!B:CB,79,0)</f>
        <v>Heineken UCL</v>
      </c>
      <c r="C1431">
        <v>20006112</v>
      </c>
      <c r="D1431">
        <v>3097108</v>
      </c>
      <c r="E1431" t="s">
        <v>928</v>
      </c>
      <c r="F1431" t="s">
        <v>929</v>
      </c>
      <c r="G1431" t="str">
        <f>VLOOKUP(D1431,'[2]sold to'!$A:$H,8,0)</f>
        <v>South Africa</v>
      </c>
      <c r="H1431" t="str">
        <f>VLOOKUP(D1431,'[2]sold to'!$A:$I,9,0)</f>
        <v>AMEE</v>
      </c>
      <c r="K1431">
        <v>710</v>
      </c>
      <c r="L1431">
        <v>88026550</v>
      </c>
      <c r="M1431" t="s">
        <v>364</v>
      </c>
      <c r="N1431">
        <v>2</v>
      </c>
      <c r="P1431" t="str">
        <f>VLOOKUP(L1431,'Status Report'!B:AA,26,0)</f>
        <v>China</v>
      </c>
      <c r="Q1431" t="str">
        <f>VLOOKUP(L1431,'Status Report'!B:AB,27,0)</f>
        <v>Premiums</v>
      </c>
      <c r="R1431">
        <f>VLOOKUP(L1431,'Status Report'!B:X,23,0)</f>
        <v>500</v>
      </c>
      <c r="S1431" t="str">
        <f>VLOOKUP(L1431,'Status Report'!B:T,19,0)</f>
        <v>Promocean The Netherlands BV</v>
      </c>
      <c r="T1431" s="62">
        <f>VLOOKUP(L1431,'Status Report'!B:E,4,0)</f>
        <v>3</v>
      </c>
      <c r="U1431" s="19">
        <f>_xlfn.IFS(AI1431="Den Bosch",VLOOKUP(L1431,'Status Report'!B:AM,35,0),AI1431="Yantian",VLOOKUP(L1431,'Status Report'!B:AM,36,0),AI1431="",IF(H1431="Asia Pacific",VLOOKUP(L1431,'Status Report'!B:AM,36,0),VLOOKUP(L1431,'Status Report'!B:AM,35,0)),AI1431="Direct shipment",IF(H1431="Asia Pacific",VLOOKUP(L1431,'Status Report'!B:AM,36,0),VLOOKUP(L1431,'Status Report'!B:AM,35,0)))</f>
        <v>64.900000000000006</v>
      </c>
      <c r="V1431" s="20">
        <f t="shared" si="337"/>
        <v>129.80000000000001</v>
      </c>
      <c r="W1431" s="19">
        <f>_xlfn.IFS(AI1431="Den Bosch",VLOOKUP(L1431,'Status Report'!B:AM,37,0),AI1431="Yantian",VLOOKUP(L1431,'Status Report'!B:AM,38,0),AI1431="",IF(H1431="Asia Pacific",VLOOKUP(L1431,'Status Report'!B:AM,38,0),VLOOKUP(L1431,'Status Report'!B:AM,37,0)),AI1431="Direct shipment",IF(H1431="Asia Pacific",VLOOKUP(L1431,'Status Report'!B:AM,38,0),VLOOKUP(L1431,'Status Report'!B:AM,37,0)))</f>
        <v>64.900000000000006</v>
      </c>
      <c r="X1431" s="20">
        <f t="shared" si="338"/>
        <v>129.80000000000001</v>
      </c>
      <c r="Y1431" s="20">
        <f>_xlfn.IFS(AI1431="Den Bosch",VLOOKUP(L1431,'Status Report'!B:AO,39,0),AI1431="Yantian",VLOOKUP(L1431,'Status Report'!B:AO,40,0),AI1431="",IF(H1431="Asia Pacific",VLOOKUP(L1431,'Status Report'!B:AO,40,0),VLOOKUP(L1431,'Status Report'!B:AO,39,0)),AI1431="Direct shipment",IF(H1431="Asia Pacific",VLOOKUP(L1431,'Status Report'!B:AO,40,0),VLOOKUP(L1431,'Status Report'!B:AO,39,0)))</f>
        <v>0</v>
      </c>
      <c r="Z1431" s="20">
        <f t="shared" si="339"/>
        <v>0</v>
      </c>
      <c r="AA1431" s="20">
        <f t="shared" si="340"/>
        <v>129.80000000000001</v>
      </c>
      <c r="AB1431" s="21">
        <f>_xlfn.IFS(AI1431="Den Bosch",VLOOKUP(L1431,'Status Report'!B:AM,33,0),AI1431="Yantian",VLOOKUP(L1431,'Status Report'!B:AM,34,0),AI1431="",IF(H1431="Asia Pacific",VLOOKUP(L1431,'Status Report'!B:AM,34,0),VLOOKUP(L1431,'Status Report'!B:AM,33,0)),AI1431="Direct shipment",IF(H1431="Asia Pacific",VLOOKUP(L1431,'Status Report'!B:AM,34,0),VLOOKUP(L1431,'Status Report'!B:AM,33,0)))</f>
        <v>56.156400000000005</v>
      </c>
      <c r="AC1431" s="21">
        <f>VLOOKUP(L1431,'Status Report'!B:CE,82,0)</f>
        <v>0</v>
      </c>
      <c r="AD1431" s="21">
        <f t="shared" si="341"/>
        <v>56.156400000000005</v>
      </c>
      <c r="AE1431" s="63">
        <f>VLOOKUP(L1431,'Status Report'!B:W,20,0)</f>
        <v>68</v>
      </c>
      <c r="AF1431" s="63">
        <f>VLOOKUP(L1431,'Status Report'!B:W,21,0)</f>
        <v>19</v>
      </c>
      <c r="AG1431" s="63">
        <f>VLOOKUP(L1431,'Status Report'!B:W,22,0)</f>
        <v>19</v>
      </c>
      <c r="AH1431" s="22">
        <f t="shared" si="342"/>
        <v>4.9096000000000001E-2</v>
      </c>
      <c r="AI1431" t="s">
        <v>990</v>
      </c>
      <c r="AK1431" s="63">
        <f>IFERROR(VLOOKUP(G1431,ASEAN!A:A,1,0),0)</f>
        <v>0</v>
      </c>
      <c r="AL1431" s="63">
        <f>IFERROR(VLOOKUP(D1431,'[3]customer specs'!$B$1:$D$65536,3,0),0)</f>
        <v>0</v>
      </c>
      <c r="AM1431" s="64">
        <f t="shared" si="343"/>
        <v>0</v>
      </c>
      <c r="AN1431" s="64">
        <f t="shared" si="344"/>
        <v>0</v>
      </c>
      <c r="AO1431" s="63"/>
      <c r="AP1431" s="63"/>
      <c r="AQ1431" s="63" t="str">
        <f t="shared" si="345"/>
        <v>no</v>
      </c>
      <c r="AR1431" s="20">
        <f t="shared" si="346"/>
        <v>112.31280000000001</v>
      </c>
      <c r="AS1431" s="63"/>
      <c r="AT1431" s="23">
        <f t="shared" si="351"/>
        <v>0.12</v>
      </c>
      <c r="AU1431" s="65">
        <f t="shared" si="347"/>
        <v>63.814090909090915</v>
      </c>
      <c r="AV1431" s="65"/>
      <c r="AW1431" s="65">
        <f t="shared" si="348"/>
        <v>127.62818181818183</v>
      </c>
      <c r="AX1431" s="65"/>
      <c r="AY1431" s="63">
        <f>VLOOKUP(L1431,'Status Report'!B:CF,81,0)</f>
        <v>0</v>
      </c>
      <c r="AZ1431" s="63" t="str">
        <f>VLOOKUP(L1431,'Status Report'!B:S,18,0)</f>
        <v>Ellina Smirnova</v>
      </c>
      <c r="BB1431" s="63">
        <f>VLOOKUP(L1431,'Status Report'!B:Z,25,0)</f>
        <v>10</v>
      </c>
      <c r="BC1431" s="63">
        <f t="shared" si="349"/>
        <v>20</v>
      </c>
      <c r="BF1431">
        <f>VLOOKUP(L1431,'Status Report'!B:CE,82,0)</f>
        <v>0</v>
      </c>
      <c r="BG1431">
        <f>VLOOKUP(L1431,'Status Report'!B:CF,83,0)</f>
        <v>0</v>
      </c>
      <c r="BH1431">
        <f>VLOOKUP(L1431,'Status Report'!B:CG,84,0)</f>
        <v>0</v>
      </c>
      <c r="BI1431" t="s">
        <v>926</v>
      </c>
      <c r="BJ1431" t="s">
        <v>795</v>
      </c>
      <c r="BM1431" s="67">
        <f t="shared" si="350"/>
        <v>98</v>
      </c>
    </row>
    <row r="1432" spans="1:65" x14ac:dyDescent="0.25">
      <c r="A1432" s="68" t="str">
        <f>VLOOKUP(L1432,'Status Report'!B:CB,79,0)</f>
        <v>Heineken UCL</v>
      </c>
      <c r="C1432">
        <v>20006112</v>
      </c>
      <c r="D1432">
        <v>3097108</v>
      </c>
      <c r="E1432" t="s">
        <v>928</v>
      </c>
      <c r="F1432" t="s">
        <v>929</v>
      </c>
      <c r="G1432" t="str">
        <f>VLOOKUP(D1432,'[2]sold to'!$A:$H,8,0)</f>
        <v>South Africa</v>
      </c>
      <c r="H1432" t="str">
        <f>VLOOKUP(D1432,'[2]sold to'!$A:$I,9,0)</f>
        <v>AMEE</v>
      </c>
      <c r="K1432">
        <v>720</v>
      </c>
      <c r="L1432">
        <v>88026544</v>
      </c>
      <c r="M1432" t="s">
        <v>359</v>
      </c>
      <c r="N1432">
        <v>2</v>
      </c>
      <c r="P1432" t="str">
        <f>VLOOKUP(L1432,'Status Report'!B:AA,26,0)</f>
        <v>China</v>
      </c>
      <c r="Q1432" t="str">
        <f>VLOOKUP(L1432,'Status Report'!B:AB,27,0)</f>
        <v>Premiums</v>
      </c>
      <c r="R1432">
        <f>VLOOKUP(L1432,'Status Report'!B:X,23,0)</f>
        <v>200</v>
      </c>
      <c r="S1432" t="str">
        <f>VLOOKUP(L1432,'Status Report'!B:T,19,0)</f>
        <v>Promocean The Netherlands BV</v>
      </c>
      <c r="T1432" s="62">
        <f>VLOOKUP(L1432,'Status Report'!B:E,4,0)</f>
        <v>3</v>
      </c>
      <c r="U1432" s="19">
        <f>_xlfn.IFS(AI1432="Den Bosch",VLOOKUP(L1432,'Status Report'!B:AM,35,0),AI1432="Yantian",VLOOKUP(L1432,'Status Report'!B:AM,36,0),AI1432="",IF(H1432="Asia Pacific",VLOOKUP(L1432,'Status Report'!B:AM,36,0),VLOOKUP(L1432,'Status Report'!B:AM,35,0)),AI1432="Direct shipment",IF(H1432="Asia Pacific",VLOOKUP(L1432,'Status Report'!B:AM,36,0),VLOOKUP(L1432,'Status Report'!B:AM,35,0)))</f>
        <v>75.55</v>
      </c>
      <c r="V1432" s="20">
        <f t="shared" si="337"/>
        <v>151.1</v>
      </c>
      <c r="W1432" s="19">
        <f>_xlfn.IFS(AI1432="Den Bosch",VLOOKUP(L1432,'Status Report'!B:AM,37,0),AI1432="Yantian",VLOOKUP(L1432,'Status Report'!B:AM,38,0),AI1432="",IF(H1432="Asia Pacific",VLOOKUP(L1432,'Status Report'!B:AM,38,0),VLOOKUP(L1432,'Status Report'!B:AM,37,0)),AI1432="Direct shipment",IF(H1432="Asia Pacific",VLOOKUP(L1432,'Status Report'!B:AM,38,0),VLOOKUP(L1432,'Status Report'!B:AM,37,0)))</f>
        <v>75.55</v>
      </c>
      <c r="X1432" s="20">
        <f t="shared" si="338"/>
        <v>151.1</v>
      </c>
      <c r="Y1432" s="20">
        <f>_xlfn.IFS(AI1432="Den Bosch",VLOOKUP(L1432,'Status Report'!B:AO,39,0),AI1432="Yantian",VLOOKUP(L1432,'Status Report'!B:AO,40,0),AI1432="",IF(H1432="Asia Pacific",VLOOKUP(L1432,'Status Report'!B:AO,40,0),VLOOKUP(L1432,'Status Report'!B:AO,39,0)),AI1432="Direct shipment",IF(H1432="Asia Pacific",VLOOKUP(L1432,'Status Report'!B:AO,40,0),VLOOKUP(L1432,'Status Report'!B:AO,39,0)))</f>
        <v>0</v>
      </c>
      <c r="Z1432" s="20">
        <f t="shared" si="339"/>
        <v>0</v>
      </c>
      <c r="AA1432" s="20">
        <f t="shared" si="340"/>
        <v>151.1</v>
      </c>
      <c r="AB1432" s="21">
        <f>_xlfn.IFS(AI1432="Den Bosch",VLOOKUP(L1432,'Status Report'!B:AM,33,0),AI1432="Yantian",VLOOKUP(L1432,'Status Report'!B:AM,34,0),AI1432="",IF(H1432="Asia Pacific",VLOOKUP(L1432,'Status Report'!B:AM,34,0),VLOOKUP(L1432,'Status Report'!B:AM,33,0)),AI1432="Direct shipment",IF(H1432="Asia Pacific",VLOOKUP(L1432,'Status Report'!B:AM,34,0),VLOOKUP(L1432,'Status Report'!B:AM,33,0)))</f>
        <v>65.941199999999995</v>
      </c>
      <c r="AC1432" s="21">
        <f>VLOOKUP(L1432,'Status Report'!B:CE,82,0)</f>
        <v>0</v>
      </c>
      <c r="AD1432" s="21">
        <f t="shared" si="341"/>
        <v>65.941199999999995</v>
      </c>
      <c r="AE1432" s="63">
        <f>VLOOKUP(L1432,'Status Report'!B:W,20,0)</f>
        <v>52</v>
      </c>
      <c r="AF1432" s="63">
        <f>VLOOKUP(L1432,'Status Report'!B:W,21,0)</f>
        <v>33</v>
      </c>
      <c r="AG1432" s="63">
        <f>VLOOKUP(L1432,'Status Report'!B:W,22,0)</f>
        <v>12</v>
      </c>
      <c r="AH1432" s="22">
        <f t="shared" si="342"/>
        <v>4.1183999999999998E-2</v>
      </c>
      <c r="AI1432" t="s">
        <v>990</v>
      </c>
      <c r="AK1432" s="63">
        <f>IFERROR(VLOOKUP(G1432,ASEAN!A:A,1,0),0)</f>
        <v>0</v>
      </c>
      <c r="AL1432" s="63">
        <f>IFERROR(VLOOKUP(D1432,'[3]customer specs'!$B$1:$D$65536,3,0),0)</f>
        <v>0</v>
      </c>
      <c r="AM1432" s="64">
        <f t="shared" si="343"/>
        <v>0</v>
      </c>
      <c r="AN1432" s="64">
        <f t="shared" si="344"/>
        <v>0</v>
      </c>
      <c r="AO1432" s="63"/>
      <c r="AP1432" s="63"/>
      <c r="AQ1432" s="63" t="str">
        <f t="shared" si="345"/>
        <v>no</v>
      </c>
      <c r="AR1432" s="20">
        <f t="shared" si="346"/>
        <v>131.88239999999999</v>
      </c>
      <c r="AS1432" s="63"/>
      <c r="AT1432" s="23">
        <f t="shared" si="351"/>
        <v>0.12</v>
      </c>
      <c r="AU1432" s="65">
        <f t="shared" si="347"/>
        <v>74.933181818181808</v>
      </c>
      <c r="AV1432" s="65"/>
      <c r="AW1432" s="65">
        <f t="shared" si="348"/>
        <v>149.86636363636362</v>
      </c>
      <c r="AX1432" s="65"/>
      <c r="AY1432" s="63">
        <f>VLOOKUP(L1432,'Status Report'!B:CF,81,0)</f>
        <v>0</v>
      </c>
      <c r="AZ1432" s="63" t="str">
        <f>VLOOKUP(L1432,'Status Report'!B:S,18,0)</f>
        <v>Ellina Smirnova</v>
      </c>
      <c r="BB1432" s="63">
        <f>VLOOKUP(L1432,'Status Report'!B:Z,25,0)</f>
        <v>5</v>
      </c>
      <c r="BC1432" s="63">
        <f t="shared" si="349"/>
        <v>10</v>
      </c>
      <c r="BF1432">
        <f>VLOOKUP(L1432,'Status Report'!B:CE,82,0)</f>
        <v>0</v>
      </c>
      <c r="BG1432">
        <f>VLOOKUP(L1432,'Status Report'!B:CF,83,0)</f>
        <v>0</v>
      </c>
      <c r="BH1432">
        <f>VLOOKUP(L1432,'Status Report'!B:CG,84,0)</f>
        <v>0</v>
      </c>
      <c r="BI1432" t="s">
        <v>926</v>
      </c>
      <c r="BJ1432" t="s">
        <v>795</v>
      </c>
      <c r="BM1432" s="67">
        <f t="shared" si="350"/>
        <v>140</v>
      </c>
    </row>
    <row r="1433" spans="1:65" x14ac:dyDescent="0.25">
      <c r="A1433" s="68" t="str">
        <f>VLOOKUP(L1433,'Status Report'!B:CB,79,0)</f>
        <v>Heineken UCL</v>
      </c>
      <c r="C1433">
        <v>20006112</v>
      </c>
      <c r="D1433">
        <v>3097108</v>
      </c>
      <c r="E1433" t="s">
        <v>928</v>
      </c>
      <c r="F1433" t="s">
        <v>929</v>
      </c>
      <c r="G1433" t="str">
        <f>VLOOKUP(D1433,'[2]sold to'!$A:$H,8,0)</f>
        <v>South Africa</v>
      </c>
      <c r="H1433" t="str">
        <f>VLOOKUP(D1433,'[2]sold to'!$A:$I,9,0)</f>
        <v>AMEE</v>
      </c>
      <c r="K1433">
        <v>730</v>
      </c>
      <c r="L1433">
        <v>88026530</v>
      </c>
      <c r="M1433" t="s">
        <v>347</v>
      </c>
      <c r="N1433">
        <v>3</v>
      </c>
      <c r="P1433" t="str">
        <f>VLOOKUP(L1433,'Status Report'!B:AA,26,0)</f>
        <v>China</v>
      </c>
      <c r="Q1433" t="str">
        <f>VLOOKUP(L1433,'Status Report'!B:AB,27,0)</f>
        <v>Textiles-Clothing</v>
      </c>
      <c r="R1433">
        <f>VLOOKUP(L1433,'Status Report'!B:X,23,0)</f>
        <v>42</v>
      </c>
      <c r="S1433" t="str">
        <f>VLOOKUP(L1433,'Status Report'!B:T,19,0)</f>
        <v>Promocean The Netherlands BV</v>
      </c>
      <c r="T1433" s="62">
        <f>VLOOKUP(L1433,'Status Report'!B:E,4,0)</f>
        <v>3</v>
      </c>
      <c r="U1433" s="19">
        <f>_xlfn.IFS(AI1433="Den Bosch",VLOOKUP(L1433,'Status Report'!B:AM,35,0),AI1433="Yantian",VLOOKUP(L1433,'Status Report'!B:AM,36,0),AI1433="",IF(H1433="Asia Pacific",VLOOKUP(L1433,'Status Report'!B:AM,36,0),VLOOKUP(L1433,'Status Report'!B:AM,35,0)),AI1433="Direct shipment",IF(H1433="Asia Pacific",VLOOKUP(L1433,'Status Report'!B:AM,36,0),VLOOKUP(L1433,'Status Report'!B:AM,35,0)))</f>
        <v>115.68</v>
      </c>
      <c r="V1433" s="20">
        <f t="shared" si="337"/>
        <v>347.04</v>
      </c>
      <c r="W1433" s="19">
        <f>_xlfn.IFS(AI1433="Den Bosch",VLOOKUP(L1433,'Status Report'!B:AM,37,0),AI1433="Yantian",VLOOKUP(L1433,'Status Report'!B:AM,38,0),AI1433="",IF(H1433="Asia Pacific",VLOOKUP(L1433,'Status Report'!B:AM,38,0),VLOOKUP(L1433,'Status Report'!B:AM,37,0)),AI1433="Direct shipment",IF(H1433="Asia Pacific",VLOOKUP(L1433,'Status Report'!B:AM,38,0),VLOOKUP(L1433,'Status Report'!B:AM,37,0)))</f>
        <v>115.68</v>
      </c>
      <c r="X1433" s="20">
        <f t="shared" si="338"/>
        <v>347.04</v>
      </c>
      <c r="Y1433" s="20">
        <f>_xlfn.IFS(AI1433="Den Bosch",VLOOKUP(L1433,'Status Report'!B:AO,39,0),AI1433="Yantian",VLOOKUP(L1433,'Status Report'!B:AO,40,0),AI1433="",IF(H1433="Asia Pacific",VLOOKUP(L1433,'Status Report'!B:AO,40,0),VLOOKUP(L1433,'Status Report'!B:AO,39,0)),AI1433="Direct shipment",IF(H1433="Asia Pacific",VLOOKUP(L1433,'Status Report'!B:AO,40,0),VLOOKUP(L1433,'Status Report'!B:AO,39,0)))</f>
        <v>0</v>
      </c>
      <c r="Z1433" s="20">
        <f t="shared" si="339"/>
        <v>0</v>
      </c>
      <c r="AA1433" s="20">
        <f t="shared" si="340"/>
        <v>347.04</v>
      </c>
      <c r="AB1433" s="21">
        <f>_xlfn.IFS(AI1433="Den Bosch",VLOOKUP(L1433,'Status Report'!B:AM,33,0),AI1433="Yantian",VLOOKUP(L1433,'Status Report'!B:AM,34,0),AI1433="",IF(H1433="Asia Pacific",VLOOKUP(L1433,'Status Report'!B:AM,34,0),VLOOKUP(L1433,'Status Report'!B:AM,33,0)),AI1433="Direct shipment",IF(H1433="Asia Pacific",VLOOKUP(L1433,'Status Report'!B:AM,34,0),VLOOKUP(L1433,'Status Report'!B:AM,33,0)))</f>
        <v>101.00609999999999</v>
      </c>
      <c r="AC1433" s="21">
        <f>VLOOKUP(L1433,'Status Report'!B:CE,82,0)</f>
        <v>0</v>
      </c>
      <c r="AD1433" s="21">
        <f t="shared" si="341"/>
        <v>101.00609999999999</v>
      </c>
      <c r="AE1433" s="63">
        <f>VLOOKUP(L1433,'Status Report'!B:W,20,0)</f>
        <v>45</v>
      </c>
      <c r="AF1433" s="63">
        <f>VLOOKUP(L1433,'Status Report'!B:W,21,0)</f>
        <v>23</v>
      </c>
      <c r="AG1433" s="63">
        <f>VLOOKUP(L1433,'Status Report'!B:W,22,0)</f>
        <v>23</v>
      </c>
      <c r="AH1433" s="22">
        <f t="shared" si="342"/>
        <v>7.1415000000000006E-2</v>
      </c>
      <c r="AI1433" t="s">
        <v>990</v>
      </c>
      <c r="AK1433" s="63">
        <f>IFERROR(VLOOKUP(G1433,ASEAN!A:A,1,0),0)</f>
        <v>0</v>
      </c>
      <c r="AL1433" s="63">
        <f>IFERROR(VLOOKUP(D1433,'[3]customer specs'!$B$1:$D$65536,3,0),0)</f>
        <v>0</v>
      </c>
      <c r="AM1433" s="64">
        <f t="shared" si="343"/>
        <v>0</v>
      </c>
      <c r="AN1433" s="64">
        <f t="shared" si="344"/>
        <v>0</v>
      </c>
      <c r="AO1433" s="63"/>
      <c r="AP1433" s="63"/>
      <c r="AQ1433" s="63" t="str">
        <f t="shared" si="345"/>
        <v>no</v>
      </c>
      <c r="AR1433" s="20">
        <f t="shared" si="346"/>
        <v>303.01829999999995</v>
      </c>
      <c r="AS1433" s="63"/>
      <c r="AT1433" s="23">
        <f t="shared" si="351"/>
        <v>0.12</v>
      </c>
      <c r="AU1433" s="65">
        <f t="shared" si="347"/>
        <v>114.77965909090908</v>
      </c>
      <c r="AV1433" s="65"/>
      <c r="AW1433" s="65">
        <f t="shared" si="348"/>
        <v>344.33897727272722</v>
      </c>
      <c r="AX1433" s="65"/>
      <c r="AY1433" s="63">
        <f>VLOOKUP(L1433,'Status Report'!B:CF,81,0)</f>
        <v>0</v>
      </c>
      <c r="AZ1433" s="63" t="str">
        <f>VLOOKUP(L1433,'Status Report'!B:S,18,0)</f>
        <v>Ellina Smirnova</v>
      </c>
      <c r="BB1433" s="63">
        <f>VLOOKUP(L1433,'Status Report'!B:Z,25,0)</f>
        <v>24</v>
      </c>
      <c r="BC1433" s="63">
        <f t="shared" si="349"/>
        <v>72</v>
      </c>
      <c r="BF1433">
        <f>VLOOKUP(L1433,'Status Report'!B:CE,82,0)</f>
        <v>0</v>
      </c>
      <c r="BG1433">
        <f>VLOOKUP(L1433,'Status Report'!B:CF,83,0)</f>
        <v>0</v>
      </c>
      <c r="BH1433">
        <f>VLOOKUP(L1433,'Status Report'!B:CG,84,0)</f>
        <v>0</v>
      </c>
      <c r="BI1433" t="s">
        <v>926</v>
      </c>
      <c r="BJ1433" t="s">
        <v>795</v>
      </c>
      <c r="BM1433" s="67">
        <f t="shared" si="350"/>
        <v>57</v>
      </c>
    </row>
    <row r="1434" spans="1:65" x14ac:dyDescent="0.25">
      <c r="A1434" s="68" t="str">
        <f>VLOOKUP(L1434,'Status Report'!B:CB,79,0)</f>
        <v>Heineken UCL</v>
      </c>
      <c r="C1434">
        <v>20006112</v>
      </c>
      <c r="D1434">
        <v>3097108</v>
      </c>
      <c r="E1434" t="s">
        <v>928</v>
      </c>
      <c r="F1434" t="s">
        <v>929</v>
      </c>
      <c r="G1434" t="str">
        <f>VLOOKUP(D1434,'[2]sold to'!$A:$H,8,0)</f>
        <v>South Africa</v>
      </c>
      <c r="H1434" t="str">
        <f>VLOOKUP(D1434,'[2]sold to'!$A:$I,9,0)</f>
        <v>AMEE</v>
      </c>
      <c r="K1434">
        <v>740</v>
      </c>
      <c r="L1434">
        <v>88026527</v>
      </c>
      <c r="M1434" t="s">
        <v>344</v>
      </c>
      <c r="N1434">
        <v>2</v>
      </c>
      <c r="P1434" t="str">
        <f>VLOOKUP(L1434,'Status Report'!B:AA,26,0)</f>
        <v>China</v>
      </c>
      <c r="Q1434" t="str">
        <f>VLOOKUP(L1434,'Status Report'!B:AB,27,0)</f>
        <v>Premiums</v>
      </c>
      <c r="R1434">
        <f>VLOOKUP(L1434,'Status Report'!B:X,23,0)</f>
        <v>100</v>
      </c>
      <c r="S1434" t="str">
        <f>VLOOKUP(L1434,'Status Report'!B:T,19,0)</f>
        <v>Promocean The Netherlands BV</v>
      </c>
      <c r="T1434" s="62">
        <f>VLOOKUP(L1434,'Status Report'!B:E,4,0)</f>
        <v>3</v>
      </c>
      <c r="U1434" s="19">
        <f>_xlfn.IFS(AI1434="Den Bosch",VLOOKUP(L1434,'Status Report'!B:AM,35,0),AI1434="Yantian",VLOOKUP(L1434,'Status Report'!B:AM,36,0),AI1434="",IF(H1434="Asia Pacific",VLOOKUP(L1434,'Status Report'!B:AM,36,0),VLOOKUP(L1434,'Status Report'!B:AM,35,0)),AI1434="Direct shipment",IF(H1434="Asia Pacific",VLOOKUP(L1434,'Status Report'!B:AM,36,0),VLOOKUP(L1434,'Status Report'!B:AM,35,0)))</f>
        <v>53.5</v>
      </c>
      <c r="V1434" s="20">
        <f t="shared" si="337"/>
        <v>107</v>
      </c>
      <c r="W1434" s="19">
        <f>_xlfn.IFS(AI1434="Den Bosch",VLOOKUP(L1434,'Status Report'!B:AM,37,0),AI1434="Yantian",VLOOKUP(L1434,'Status Report'!B:AM,38,0),AI1434="",IF(H1434="Asia Pacific",VLOOKUP(L1434,'Status Report'!B:AM,38,0),VLOOKUP(L1434,'Status Report'!B:AM,37,0)),AI1434="Direct shipment",IF(H1434="Asia Pacific",VLOOKUP(L1434,'Status Report'!B:AM,38,0),VLOOKUP(L1434,'Status Report'!B:AM,37,0)))</f>
        <v>53.5</v>
      </c>
      <c r="X1434" s="20">
        <f t="shared" si="338"/>
        <v>107</v>
      </c>
      <c r="Y1434" s="20">
        <f>_xlfn.IFS(AI1434="Den Bosch",VLOOKUP(L1434,'Status Report'!B:AO,39,0),AI1434="Yantian",VLOOKUP(L1434,'Status Report'!B:AO,40,0),AI1434="",IF(H1434="Asia Pacific",VLOOKUP(L1434,'Status Report'!B:AO,40,0),VLOOKUP(L1434,'Status Report'!B:AO,39,0)),AI1434="Direct shipment",IF(H1434="Asia Pacific",VLOOKUP(L1434,'Status Report'!B:AO,40,0),VLOOKUP(L1434,'Status Report'!B:AO,39,0)))</f>
        <v>0</v>
      </c>
      <c r="Z1434" s="20">
        <f t="shared" si="339"/>
        <v>0</v>
      </c>
      <c r="AA1434" s="20">
        <f t="shared" si="340"/>
        <v>107</v>
      </c>
      <c r="AB1434" s="21">
        <f>_xlfn.IFS(AI1434="Den Bosch",VLOOKUP(L1434,'Status Report'!B:AM,33,0),AI1434="Yantian",VLOOKUP(L1434,'Status Report'!B:AM,34,0),AI1434="",IF(H1434="Asia Pacific",VLOOKUP(L1434,'Status Report'!B:AM,34,0),VLOOKUP(L1434,'Status Report'!B:AM,33,0)),AI1434="Direct shipment",IF(H1434="Asia Pacific",VLOOKUP(L1434,'Status Report'!B:AM,34,0),VLOOKUP(L1434,'Status Report'!B:AM,33,0)))</f>
        <v>44.950200000000002</v>
      </c>
      <c r="AC1434" s="21">
        <f>VLOOKUP(L1434,'Status Report'!B:CE,82,0)</f>
        <v>0</v>
      </c>
      <c r="AD1434" s="21">
        <f t="shared" si="341"/>
        <v>44.950200000000002</v>
      </c>
      <c r="AE1434" s="63">
        <f>VLOOKUP(L1434,'Status Report'!B:W,20,0)</f>
        <v>24</v>
      </c>
      <c r="AF1434" s="63">
        <f>VLOOKUP(L1434,'Status Report'!B:W,21,0)</f>
        <v>15</v>
      </c>
      <c r="AG1434" s="63">
        <f>VLOOKUP(L1434,'Status Report'!B:W,22,0)</f>
        <v>5</v>
      </c>
      <c r="AH1434" s="22">
        <f t="shared" si="342"/>
        <v>3.5999999999999999E-3</v>
      </c>
      <c r="AI1434" t="s">
        <v>990</v>
      </c>
      <c r="AK1434" s="63">
        <f>IFERROR(VLOOKUP(G1434,ASEAN!A:A,1,0),0)</f>
        <v>0</v>
      </c>
      <c r="AL1434" s="63">
        <f>IFERROR(VLOOKUP(D1434,'[3]customer specs'!$B$1:$D$65536,3,0),0)</f>
        <v>0</v>
      </c>
      <c r="AM1434" s="64">
        <f t="shared" si="343"/>
        <v>0</v>
      </c>
      <c r="AN1434" s="64">
        <f t="shared" si="344"/>
        <v>0</v>
      </c>
      <c r="AO1434" s="63"/>
      <c r="AP1434" s="63"/>
      <c r="AQ1434" s="63" t="str">
        <f t="shared" si="345"/>
        <v>no</v>
      </c>
      <c r="AR1434" s="20">
        <f t="shared" si="346"/>
        <v>89.900400000000005</v>
      </c>
      <c r="AS1434" s="63"/>
      <c r="AT1434" s="23">
        <f t="shared" si="351"/>
        <v>0.12</v>
      </c>
      <c r="AU1434" s="65">
        <f t="shared" si="347"/>
        <v>51.079772727272733</v>
      </c>
      <c r="AV1434" s="65"/>
      <c r="AW1434" s="65">
        <f t="shared" si="348"/>
        <v>102.15954545454547</v>
      </c>
      <c r="AX1434" s="65"/>
      <c r="AY1434" s="63">
        <f>VLOOKUP(L1434,'Status Report'!B:CF,81,0)</f>
        <v>0</v>
      </c>
      <c r="AZ1434" s="63" t="str">
        <f>VLOOKUP(L1434,'Status Report'!B:S,18,0)</f>
        <v>Ellina Smirnova</v>
      </c>
      <c r="BB1434" s="63">
        <f>VLOOKUP(L1434,'Status Report'!B:Z,25,0)</f>
        <v>25</v>
      </c>
      <c r="BC1434" s="63">
        <f t="shared" si="349"/>
        <v>50</v>
      </c>
      <c r="BF1434">
        <f>VLOOKUP(L1434,'Status Report'!B:CE,82,0)</f>
        <v>0</v>
      </c>
      <c r="BG1434">
        <f>VLOOKUP(L1434,'Status Report'!B:CF,83,0)</f>
        <v>0</v>
      </c>
      <c r="BH1434">
        <f>VLOOKUP(L1434,'Status Report'!B:CG,84,0)</f>
        <v>0</v>
      </c>
      <c r="BI1434" t="s">
        <v>926</v>
      </c>
      <c r="BJ1434" t="s">
        <v>795</v>
      </c>
      <c r="BM1434" s="67">
        <f t="shared" si="350"/>
        <v>53</v>
      </c>
    </row>
    <row r="1435" spans="1:65" x14ac:dyDescent="0.25">
      <c r="A1435" s="68" t="str">
        <f>VLOOKUP(L1435,'Status Report'!B:CB,79,0)</f>
        <v>Heineken - F1</v>
      </c>
      <c r="C1435">
        <v>20006112</v>
      </c>
      <c r="D1435">
        <v>3097108</v>
      </c>
      <c r="E1435" t="s">
        <v>928</v>
      </c>
      <c r="F1435" t="s">
        <v>929</v>
      </c>
      <c r="G1435" t="str">
        <f>VLOOKUP(D1435,'[2]sold to'!$A:$H,8,0)</f>
        <v>South Africa</v>
      </c>
      <c r="H1435" t="str">
        <f>VLOOKUP(D1435,'[2]sold to'!$A:$I,9,0)</f>
        <v>AMEE</v>
      </c>
      <c r="K1435">
        <v>750</v>
      </c>
      <c r="L1435">
        <v>88025669</v>
      </c>
      <c r="M1435" t="s">
        <v>163</v>
      </c>
      <c r="N1435">
        <v>5</v>
      </c>
      <c r="P1435" t="str">
        <f>VLOOKUP(L1435,'Status Report'!B:AA,26,0)</f>
        <v>China</v>
      </c>
      <c r="Q1435" t="str">
        <f>VLOOKUP(L1435,'Status Report'!B:AB,27,0)</f>
        <v>Openers / Sunglasses / Keyrings / Waiter knife</v>
      </c>
      <c r="R1435">
        <f>VLOOKUP(L1435,'Status Report'!B:X,23,0)</f>
        <v>125</v>
      </c>
      <c r="S1435" t="str">
        <f>VLOOKUP(L1435,'Status Report'!B:T,19,0)</f>
        <v>Promocean The Netherlands BV</v>
      </c>
      <c r="T1435" s="62">
        <f>VLOOKUP(L1435,'Status Report'!B:E,4,0)</f>
        <v>1</v>
      </c>
      <c r="U1435" s="19">
        <f>_xlfn.IFS(AI1435="Den Bosch",VLOOKUP(L1435,'Status Report'!B:AM,35,0),AI1435="Yantian",VLOOKUP(L1435,'Status Report'!B:AM,36,0),AI1435="",IF(H1435="Asia Pacific",VLOOKUP(L1435,'Status Report'!B:AM,36,0),VLOOKUP(L1435,'Status Report'!B:AM,35,0)),AI1435="Direct shipment",IF(H1435="Asia Pacific",VLOOKUP(L1435,'Status Report'!B:AM,36,0),VLOOKUP(L1435,'Status Report'!B:AM,35,0)))</f>
        <v>28.4</v>
      </c>
      <c r="V1435" s="20">
        <f t="shared" si="337"/>
        <v>142</v>
      </c>
      <c r="W1435" s="19">
        <f>_xlfn.IFS(AI1435="Den Bosch",VLOOKUP(L1435,'Status Report'!B:AM,37,0),AI1435="Yantian",VLOOKUP(L1435,'Status Report'!B:AM,38,0),AI1435="",IF(H1435="Asia Pacific",VLOOKUP(L1435,'Status Report'!B:AM,38,0),VLOOKUP(L1435,'Status Report'!B:AM,37,0)),AI1435="Direct shipment",IF(H1435="Asia Pacific",VLOOKUP(L1435,'Status Report'!B:AM,38,0),VLOOKUP(L1435,'Status Report'!B:AM,37,0)))</f>
        <v>28.4</v>
      </c>
      <c r="X1435" s="20">
        <f t="shared" si="338"/>
        <v>142</v>
      </c>
      <c r="Y1435" s="20">
        <f>_xlfn.IFS(AI1435="Den Bosch",VLOOKUP(L1435,'Status Report'!B:AO,39,0),AI1435="Yantian",VLOOKUP(L1435,'Status Report'!B:AO,40,0),AI1435="",IF(H1435="Asia Pacific",VLOOKUP(L1435,'Status Report'!B:AO,40,0),VLOOKUP(L1435,'Status Report'!B:AO,39,0)),AI1435="Direct shipment",IF(H1435="Asia Pacific",VLOOKUP(L1435,'Status Report'!B:AO,40,0),VLOOKUP(L1435,'Status Report'!B:AO,39,0)))</f>
        <v>0</v>
      </c>
      <c r="Z1435" s="20">
        <f t="shared" si="339"/>
        <v>0</v>
      </c>
      <c r="AA1435" s="20">
        <f t="shared" si="340"/>
        <v>142</v>
      </c>
      <c r="AB1435" s="21">
        <f>_xlfn.IFS(AI1435="Den Bosch",VLOOKUP(L1435,'Status Report'!B:AM,33,0),AI1435="Yantian",VLOOKUP(L1435,'Status Report'!B:AM,34,0),AI1435="",IF(H1435="Asia Pacific",VLOOKUP(L1435,'Status Report'!B:AM,34,0),VLOOKUP(L1435,'Status Report'!B:AM,33,0)),AI1435="Direct shipment",IF(H1435="Asia Pacific",VLOOKUP(L1435,'Status Report'!B:AM,34,0),VLOOKUP(L1435,'Status Report'!B:AM,33,0)))</f>
        <v>24.987487499999993</v>
      </c>
      <c r="AC1435" s="21">
        <f>VLOOKUP(L1435,'Status Report'!B:CE,82,0)</f>
        <v>0</v>
      </c>
      <c r="AD1435" s="21">
        <f t="shared" si="341"/>
        <v>24.987487499999993</v>
      </c>
      <c r="AE1435" s="63">
        <f>VLOOKUP(L1435,'Status Report'!B:W,20,0)</f>
        <v>7.9</v>
      </c>
      <c r="AF1435" s="63">
        <f>VLOOKUP(L1435,'Status Report'!B:W,21,0)</f>
        <v>27</v>
      </c>
      <c r="AG1435" s="63">
        <f>VLOOKUP(L1435,'Status Report'!B:W,22,0)</f>
        <v>27</v>
      </c>
      <c r="AH1435" s="22">
        <f t="shared" si="342"/>
        <v>2.8795500000000002E-2</v>
      </c>
      <c r="AK1435" s="63">
        <f>IFERROR(VLOOKUP(G1435,ASEAN!A:A,1,0),0)</f>
        <v>0</v>
      </c>
      <c r="AL1435" s="63">
        <f>IFERROR(VLOOKUP(D1435,'[3]customer specs'!$B$1:$D$65536,3,0),0)</f>
        <v>0</v>
      </c>
      <c r="AM1435" s="64">
        <f t="shared" si="343"/>
        <v>0</v>
      </c>
      <c r="AN1435" s="64">
        <f t="shared" si="344"/>
        <v>0</v>
      </c>
      <c r="AO1435" s="63"/>
      <c r="AP1435" s="63"/>
      <c r="AQ1435" s="63" t="str">
        <f t="shared" si="345"/>
        <v>no</v>
      </c>
      <c r="AR1435" s="20">
        <f t="shared" si="346"/>
        <v>124.93743749999996</v>
      </c>
      <c r="AS1435" s="63"/>
      <c r="AT1435" s="23">
        <f t="shared" si="351"/>
        <v>0.12</v>
      </c>
      <c r="AU1435" s="65">
        <f t="shared" si="347"/>
        <v>28.394872159090902</v>
      </c>
      <c r="AV1435" s="65"/>
      <c r="AW1435" s="65">
        <f t="shared" si="348"/>
        <v>141.97436079545452</v>
      </c>
      <c r="AX1435" s="65"/>
      <c r="AY1435" s="63">
        <f>VLOOKUP(L1435,'Status Report'!B:CF,81,0)</f>
        <v>0</v>
      </c>
      <c r="AZ1435" s="63" t="str">
        <f>VLOOKUP(L1435,'Status Report'!B:S,18,0)</f>
        <v>Ellina Smirnova</v>
      </c>
      <c r="BB1435" s="63">
        <f>VLOOKUP(L1435,'Status Report'!B:Z,25,0)</f>
        <v>20</v>
      </c>
      <c r="BC1435" s="63">
        <f t="shared" si="349"/>
        <v>100</v>
      </c>
      <c r="BF1435">
        <f>VLOOKUP(L1435,'Status Report'!B:CE,82,0)</f>
        <v>0</v>
      </c>
      <c r="BG1435">
        <f>VLOOKUP(L1435,'Status Report'!B:CF,83,0)</f>
        <v>0</v>
      </c>
      <c r="BH1435">
        <f>VLOOKUP(L1435,'Status Report'!B:CG,84,0)</f>
        <v>0</v>
      </c>
      <c r="BI1435" t="s">
        <v>926</v>
      </c>
      <c r="BJ1435" t="s">
        <v>795</v>
      </c>
      <c r="BM1435" s="67">
        <f t="shared" si="350"/>
        <v>25</v>
      </c>
    </row>
    <row r="1436" spans="1:65" x14ac:dyDescent="0.25">
      <c r="A1436" s="68" t="str">
        <f>VLOOKUP(L1436,'Status Report'!B:CB,79,0)</f>
        <v>Heineken - F1</v>
      </c>
      <c r="C1436">
        <v>20006112</v>
      </c>
      <c r="D1436">
        <v>3097108</v>
      </c>
      <c r="E1436" t="s">
        <v>928</v>
      </c>
      <c r="F1436" t="s">
        <v>929</v>
      </c>
      <c r="G1436" t="str">
        <f>VLOOKUP(D1436,'[2]sold to'!$A:$H,8,0)</f>
        <v>South Africa</v>
      </c>
      <c r="H1436" t="str">
        <f>VLOOKUP(D1436,'[2]sold to'!$A:$I,9,0)</f>
        <v>AMEE</v>
      </c>
      <c r="K1436">
        <v>760</v>
      </c>
      <c r="L1436">
        <v>88027349</v>
      </c>
      <c r="M1436" t="s">
        <v>550</v>
      </c>
      <c r="N1436">
        <v>5</v>
      </c>
      <c r="P1436" t="str">
        <f>VLOOKUP(L1436,'Status Report'!B:AA,26,0)</f>
        <v>China</v>
      </c>
      <c r="Q1436" t="str">
        <f>VLOOKUP(L1436,'Status Report'!B:AB,27,0)</f>
        <v>Premiums</v>
      </c>
      <c r="R1436">
        <f>VLOOKUP(L1436,'Status Report'!B:X,23,0)</f>
        <v>200</v>
      </c>
      <c r="S1436" t="str">
        <f>VLOOKUP(L1436,'Status Report'!B:T,19,0)</f>
        <v>Promocean The Netherlands BV</v>
      </c>
      <c r="T1436" s="62">
        <f>VLOOKUP(L1436,'Status Report'!B:E,4,0)</f>
        <v>3</v>
      </c>
      <c r="U1436" s="19">
        <f>_xlfn.IFS(AI1436="Den Bosch",VLOOKUP(L1436,'Status Report'!B:AM,35,0),AI1436="Yantian",VLOOKUP(L1436,'Status Report'!B:AM,36,0),AI1436="",IF(H1436="Asia Pacific",VLOOKUP(L1436,'Status Report'!B:AM,36,0),VLOOKUP(L1436,'Status Report'!B:AM,35,0)),AI1436="Direct shipment",IF(H1436="Asia Pacific",VLOOKUP(L1436,'Status Report'!B:AM,36,0),VLOOKUP(L1436,'Status Report'!B:AM,35,0)))</f>
        <v>83.149999999999991</v>
      </c>
      <c r="V1436" s="20">
        <f t="shared" si="337"/>
        <v>415.74999999999994</v>
      </c>
      <c r="W1436" s="19">
        <f>_xlfn.IFS(AI1436="Den Bosch",VLOOKUP(L1436,'Status Report'!B:AM,37,0),AI1436="Yantian",VLOOKUP(L1436,'Status Report'!B:AM,38,0),AI1436="",IF(H1436="Asia Pacific",VLOOKUP(L1436,'Status Report'!B:AM,38,0),VLOOKUP(L1436,'Status Report'!B:AM,37,0)),AI1436="Direct shipment",IF(H1436="Asia Pacific",VLOOKUP(L1436,'Status Report'!B:AM,38,0),VLOOKUP(L1436,'Status Report'!B:AM,37,0)))</f>
        <v>83.149999999999991</v>
      </c>
      <c r="X1436" s="20">
        <f t="shared" si="338"/>
        <v>415.74999999999994</v>
      </c>
      <c r="Y1436" s="20">
        <f>_xlfn.IFS(AI1436="Den Bosch",VLOOKUP(L1436,'Status Report'!B:AO,39,0),AI1436="Yantian",VLOOKUP(L1436,'Status Report'!B:AO,40,0),AI1436="",IF(H1436="Asia Pacific",VLOOKUP(L1436,'Status Report'!B:AO,40,0),VLOOKUP(L1436,'Status Report'!B:AO,39,0)),AI1436="Direct shipment",IF(H1436="Asia Pacific",VLOOKUP(L1436,'Status Report'!B:AO,40,0),VLOOKUP(L1436,'Status Report'!B:AO,39,0)))</f>
        <v>0</v>
      </c>
      <c r="Z1436" s="20">
        <f t="shared" si="339"/>
        <v>0</v>
      </c>
      <c r="AA1436" s="20">
        <f t="shared" si="340"/>
        <v>415.74999999999994</v>
      </c>
      <c r="AB1436" s="21">
        <f>_xlfn.IFS(AI1436="Den Bosch",VLOOKUP(L1436,'Status Report'!B:AM,33,0),AI1436="Yantian",VLOOKUP(L1436,'Status Report'!B:AM,34,0),AI1436="",IF(H1436="Asia Pacific",VLOOKUP(L1436,'Status Report'!B:AM,34,0),VLOOKUP(L1436,'Status Report'!B:AM,33,0)),AI1436="Direct shipment",IF(H1436="Asia Pacific",VLOOKUP(L1436,'Status Report'!B:AM,34,0),VLOOKUP(L1436,'Status Report'!B:AM,33,0)))</f>
        <v>71.922600000000017</v>
      </c>
      <c r="AC1436" s="21">
        <f>VLOOKUP(L1436,'Status Report'!B:CE,82,0)</f>
        <v>0</v>
      </c>
      <c r="AD1436" s="21">
        <f t="shared" si="341"/>
        <v>71.922600000000017</v>
      </c>
      <c r="AE1436" s="63">
        <f>VLOOKUP(L1436,'Status Report'!B:W,20,0)</f>
        <v>44</v>
      </c>
      <c r="AF1436" s="63">
        <f>VLOOKUP(L1436,'Status Report'!B:W,21,0)</f>
        <v>43</v>
      </c>
      <c r="AG1436" s="63">
        <f>VLOOKUP(L1436,'Status Report'!B:W,22,0)</f>
        <v>45</v>
      </c>
      <c r="AH1436" s="22">
        <f t="shared" si="342"/>
        <v>0.42570000000000002</v>
      </c>
      <c r="AI1436" t="s">
        <v>990</v>
      </c>
      <c r="AK1436" s="63">
        <f>IFERROR(VLOOKUP(G1436,ASEAN!A:A,1,0),0)</f>
        <v>0</v>
      </c>
      <c r="AL1436" s="63">
        <f>IFERROR(VLOOKUP(D1436,'[3]customer specs'!$B$1:$D$65536,3,0),0)</f>
        <v>0</v>
      </c>
      <c r="AM1436" s="64">
        <f t="shared" si="343"/>
        <v>0</v>
      </c>
      <c r="AN1436" s="64">
        <f t="shared" si="344"/>
        <v>0</v>
      </c>
      <c r="AO1436" s="63"/>
      <c r="AP1436" s="63"/>
      <c r="AQ1436" s="63" t="str">
        <f t="shared" si="345"/>
        <v>no</v>
      </c>
      <c r="AR1436" s="20">
        <f t="shared" si="346"/>
        <v>359.61300000000006</v>
      </c>
      <c r="AS1436" s="63"/>
      <c r="AT1436" s="23">
        <f t="shared" si="351"/>
        <v>0.12</v>
      </c>
      <c r="AU1436" s="65">
        <f t="shared" si="347"/>
        <v>81.730227272727291</v>
      </c>
      <c r="AV1436" s="65"/>
      <c r="AW1436" s="65">
        <f t="shared" si="348"/>
        <v>408.65113636363645</v>
      </c>
      <c r="AX1436" s="65"/>
      <c r="AY1436" s="63">
        <f>VLOOKUP(L1436,'Status Report'!B:CF,81,0)</f>
        <v>0</v>
      </c>
      <c r="AZ1436" s="63" t="str">
        <f>VLOOKUP(L1436,'Status Report'!B:S,18,0)</f>
        <v xml:space="preserve">Konstantinos Zoupanos </v>
      </c>
      <c r="BB1436" s="63">
        <f>VLOOKUP(L1436,'Status Report'!B:Z,25,0)</f>
        <v>5</v>
      </c>
      <c r="BC1436" s="63">
        <f t="shared" si="349"/>
        <v>25</v>
      </c>
      <c r="BF1436">
        <f>VLOOKUP(L1436,'Status Report'!B:CE,82,0)</f>
        <v>0</v>
      </c>
      <c r="BG1436">
        <f>VLOOKUP(L1436,'Status Report'!B:CF,83,0)</f>
        <v>0</v>
      </c>
      <c r="BH1436">
        <f>VLOOKUP(L1436,'Status Report'!B:CG,84,0)</f>
        <v>0</v>
      </c>
      <c r="BI1436" t="s">
        <v>926</v>
      </c>
      <c r="BJ1436" t="s">
        <v>795</v>
      </c>
      <c r="BM1436" s="67">
        <f t="shared" si="350"/>
        <v>223</v>
      </c>
    </row>
    <row r="1437" spans="1:65" x14ac:dyDescent="0.25">
      <c r="A1437" s="68" t="str">
        <f>VLOOKUP(L1437,'Status Report'!B:CB,79,0)</f>
        <v>Heineken - F1</v>
      </c>
      <c r="C1437">
        <v>20006112</v>
      </c>
      <c r="D1437">
        <v>3097108</v>
      </c>
      <c r="E1437" t="s">
        <v>928</v>
      </c>
      <c r="F1437" t="s">
        <v>929</v>
      </c>
      <c r="G1437" t="str">
        <f>VLOOKUP(D1437,'[2]sold to'!$A:$H,8,0)</f>
        <v>South Africa</v>
      </c>
      <c r="H1437" t="str">
        <f>VLOOKUP(D1437,'[2]sold to'!$A:$I,9,0)</f>
        <v>AMEE</v>
      </c>
      <c r="K1437">
        <v>770</v>
      </c>
      <c r="L1437">
        <v>88027353</v>
      </c>
      <c r="M1437" t="s">
        <v>554</v>
      </c>
      <c r="N1437">
        <v>3</v>
      </c>
      <c r="P1437" t="str">
        <f>VLOOKUP(L1437,'Status Report'!B:AA,26,0)</f>
        <v>China</v>
      </c>
      <c r="Q1437" t="str">
        <f>VLOOKUP(L1437,'Status Report'!B:AB,27,0)</f>
        <v>Textiles-Clothing</v>
      </c>
      <c r="R1437">
        <f>VLOOKUP(L1437,'Status Report'!B:X,23,0)</f>
        <v>42</v>
      </c>
      <c r="S1437" t="str">
        <f>VLOOKUP(L1437,'Status Report'!B:T,19,0)</f>
        <v>Promocean The Netherlands BV</v>
      </c>
      <c r="T1437" s="62">
        <f>VLOOKUP(L1437,'Status Report'!B:E,4,0)</f>
        <v>3</v>
      </c>
      <c r="U1437" s="19">
        <f>_xlfn.IFS(AI1437="Den Bosch",VLOOKUP(L1437,'Status Report'!B:AM,35,0),AI1437="Yantian",VLOOKUP(L1437,'Status Report'!B:AM,36,0),AI1437="",IF(H1437="Asia Pacific",VLOOKUP(L1437,'Status Report'!B:AM,36,0),VLOOKUP(L1437,'Status Report'!B:AM,35,0)),AI1437="Direct shipment",IF(H1437="Asia Pacific",VLOOKUP(L1437,'Status Report'!B:AM,36,0),VLOOKUP(L1437,'Status Report'!B:AM,35,0)))</f>
        <v>120</v>
      </c>
      <c r="V1437" s="20">
        <f t="shared" si="337"/>
        <v>360</v>
      </c>
      <c r="W1437" s="19">
        <f>_xlfn.IFS(AI1437="Den Bosch",VLOOKUP(L1437,'Status Report'!B:AM,37,0),AI1437="Yantian",VLOOKUP(L1437,'Status Report'!B:AM,38,0),AI1437="",IF(H1437="Asia Pacific",VLOOKUP(L1437,'Status Report'!B:AM,38,0),VLOOKUP(L1437,'Status Report'!B:AM,37,0)),AI1437="Direct shipment",IF(H1437="Asia Pacific",VLOOKUP(L1437,'Status Report'!B:AM,38,0),VLOOKUP(L1437,'Status Report'!B:AM,37,0)))</f>
        <v>105.12</v>
      </c>
      <c r="X1437" s="20">
        <f t="shared" si="338"/>
        <v>315.36</v>
      </c>
      <c r="Y1437" s="20">
        <f>_xlfn.IFS(AI1437="Den Bosch",VLOOKUP(L1437,'Status Report'!B:AO,39,0),AI1437="Yantian",VLOOKUP(L1437,'Status Report'!B:AO,40,0),AI1437="",IF(H1437="Asia Pacific",VLOOKUP(L1437,'Status Report'!B:AO,40,0),VLOOKUP(L1437,'Status Report'!B:AO,39,0)),AI1437="Direct shipment",IF(H1437="Asia Pacific",VLOOKUP(L1437,'Status Report'!B:AO,40,0),VLOOKUP(L1437,'Status Report'!B:AO,39,0)))</f>
        <v>0</v>
      </c>
      <c r="Z1437" s="20">
        <f t="shared" si="339"/>
        <v>0</v>
      </c>
      <c r="AA1437" s="20">
        <f t="shared" si="340"/>
        <v>315.36</v>
      </c>
      <c r="AB1437" s="21">
        <f>_xlfn.IFS(AI1437="Den Bosch",VLOOKUP(L1437,'Status Report'!B:AM,33,0),AI1437="Yantian",VLOOKUP(L1437,'Status Report'!B:AM,34,0),AI1437="",IF(H1437="Asia Pacific",VLOOKUP(L1437,'Status Report'!B:AM,34,0),VLOOKUP(L1437,'Status Report'!B:AM,33,0)),AI1437="Direct shipment",IF(H1437="Asia Pacific",VLOOKUP(L1437,'Status Report'!B:AM,34,0),VLOOKUP(L1437,'Status Report'!B:AM,33,0)))</f>
        <v>91.634399999999985</v>
      </c>
      <c r="AC1437" s="21">
        <f>VLOOKUP(L1437,'Status Report'!B:CE,82,0)</f>
        <v>0</v>
      </c>
      <c r="AD1437" s="21">
        <f t="shared" si="341"/>
        <v>91.634399999999985</v>
      </c>
      <c r="AE1437" s="63">
        <f>VLOOKUP(L1437,'Status Report'!B:W,20,0)</f>
        <v>44</v>
      </c>
      <c r="AF1437" s="63">
        <f>VLOOKUP(L1437,'Status Report'!B:W,21,0)</f>
        <v>23</v>
      </c>
      <c r="AG1437" s="63">
        <f>VLOOKUP(L1437,'Status Report'!B:W,22,0)</f>
        <v>18</v>
      </c>
      <c r="AH1437" s="22">
        <f t="shared" si="342"/>
        <v>5.4648000000000002E-2</v>
      </c>
      <c r="AI1437" t="s">
        <v>990</v>
      </c>
      <c r="AK1437" s="63">
        <f>IFERROR(VLOOKUP(G1437,ASEAN!A:A,1,0),0)</f>
        <v>0</v>
      </c>
      <c r="AL1437" s="63">
        <f>IFERROR(VLOOKUP(D1437,'[3]customer specs'!$B$1:$D$65536,3,0),0)</f>
        <v>0</v>
      </c>
      <c r="AM1437" s="64">
        <f t="shared" si="343"/>
        <v>44.639999999999986</v>
      </c>
      <c r="AN1437" s="64">
        <f t="shared" si="344"/>
        <v>0</v>
      </c>
      <c r="AO1437" s="63"/>
      <c r="AP1437" s="63"/>
      <c r="AQ1437" s="63" t="str">
        <f t="shared" si="345"/>
        <v>no</v>
      </c>
      <c r="AR1437" s="20">
        <f t="shared" si="346"/>
        <v>274.90319999999997</v>
      </c>
      <c r="AS1437" s="63"/>
      <c r="AT1437" s="23">
        <f t="shared" si="351"/>
        <v>0.12</v>
      </c>
      <c r="AU1437" s="65">
        <f t="shared" si="347"/>
        <v>104.12999999999998</v>
      </c>
      <c r="AV1437" s="65"/>
      <c r="AW1437" s="65">
        <f t="shared" si="348"/>
        <v>312.38999999999993</v>
      </c>
      <c r="AX1437" s="65"/>
      <c r="AY1437" s="63">
        <f>VLOOKUP(L1437,'Status Report'!B:CF,81,0)</f>
        <v>0</v>
      </c>
      <c r="AZ1437" s="63" t="str">
        <f>VLOOKUP(L1437,'Status Report'!B:S,18,0)</f>
        <v xml:space="preserve">Konstantinos Zoupanos </v>
      </c>
      <c r="BB1437" s="63">
        <f>VLOOKUP(L1437,'Status Report'!B:Z,25,0)</f>
        <v>24</v>
      </c>
      <c r="BC1437" s="63">
        <f t="shared" si="349"/>
        <v>72</v>
      </c>
      <c r="BF1437">
        <f>VLOOKUP(L1437,'Status Report'!B:CE,82,0)</f>
        <v>0</v>
      </c>
      <c r="BG1437">
        <f>VLOOKUP(L1437,'Status Report'!B:CF,83,0)</f>
        <v>0</v>
      </c>
      <c r="BH1437">
        <f>VLOOKUP(L1437,'Status Report'!B:CG,84,0)</f>
        <v>0</v>
      </c>
      <c r="BI1437" t="s">
        <v>926</v>
      </c>
      <c r="BJ1437" t="s">
        <v>795</v>
      </c>
      <c r="BM1437" s="67">
        <f t="shared" si="350"/>
        <v>178</v>
      </c>
    </row>
    <row r="1438" spans="1:65" x14ac:dyDescent="0.25">
      <c r="A1438" s="68" t="str">
        <f>VLOOKUP(L1438,'Status Report'!B:CB,79,0)</f>
        <v>Heineken - F1</v>
      </c>
      <c r="C1438">
        <v>20006112</v>
      </c>
      <c r="D1438">
        <v>3097108</v>
      </c>
      <c r="E1438" t="s">
        <v>928</v>
      </c>
      <c r="F1438" t="s">
        <v>929</v>
      </c>
      <c r="G1438" t="str">
        <f>VLOOKUP(D1438,'[2]sold to'!$A:$H,8,0)</f>
        <v>South Africa</v>
      </c>
      <c r="H1438" t="str">
        <f>VLOOKUP(D1438,'[2]sold to'!$A:$I,9,0)</f>
        <v>AMEE</v>
      </c>
      <c r="K1438">
        <v>780</v>
      </c>
      <c r="L1438">
        <v>88027354</v>
      </c>
      <c r="M1438" t="s">
        <v>555</v>
      </c>
      <c r="N1438">
        <v>3</v>
      </c>
      <c r="P1438" t="str">
        <f>VLOOKUP(L1438,'Status Report'!B:AA,26,0)</f>
        <v>China</v>
      </c>
      <c r="Q1438" t="str">
        <f>VLOOKUP(L1438,'Status Report'!B:AB,27,0)</f>
        <v>Textiles-Clothing</v>
      </c>
      <c r="R1438">
        <f>VLOOKUP(L1438,'Status Report'!B:X,23,0)</f>
        <v>42</v>
      </c>
      <c r="S1438" t="str">
        <f>VLOOKUP(L1438,'Status Report'!B:T,19,0)</f>
        <v>Promocean The Netherlands BV</v>
      </c>
      <c r="T1438" s="62">
        <f>VLOOKUP(L1438,'Status Report'!B:E,4,0)</f>
        <v>3</v>
      </c>
      <c r="U1438" s="19">
        <f>_xlfn.IFS(AI1438="Den Bosch",VLOOKUP(L1438,'Status Report'!B:AM,35,0),AI1438="Yantian",VLOOKUP(L1438,'Status Report'!B:AM,36,0),AI1438="",IF(H1438="Asia Pacific",VLOOKUP(L1438,'Status Report'!B:AM,36,0),VLOOKUP(L1438,'Status Report'!B:AM,35,0)),AI1438="Direct shipment",IF(H1438="Asia Pacific",VLOOKUP(L1438,'Status Report'!B:AM,36,0),VLOOKUP(L1438,'Status Report'!B:AM,35,0)))</f>
        <v>120</v>
      </c>
      <c r="V1438" s="20">
        <f t="shared" si="337"/>
        <v>360</v>
      </c>
      <c r="W1438" s="19">
        <f>_xlfn.IFS(AI1438="Den Bosch",VLOOKUP(L1438,'Status Report'!B:AM,37,0),AI1438="Yantian",VLOOKUP(L1438,'Status Report'!B:AM,38,0),AI1438="",IF(H1438="Asia Pacific",VLOOKUP(L1438,'Status Report'!B:AM,38,0),VLOOKUP(L1438,'Status Report'!B:AM,37,0)),AI1438="Direct shipment",IF(H1438="Asia Pacific",VLOOKUP(L1438,'Status Report'!B:AM,38,0),VLOOKUP(L1438,'Status Report'!B:AM,37,0)))</f>
        <v>84.48</v>
      </c>
      <c r="X1438" s="20">
        <f t="shared" si="338"/>
        <v>253.44</v>
      </c>
      <c r="Y1438" s="20">
        <f>_xlfn.IFS(AI1438="Den Bosch",VLOOKUP(L1438,'Status Report'!B:AO,39,0),AI1438="Yantian",VLOOKUP(L1438,'Status Report'!B:AO,40,0),AI1438="",IF(H1438="Asia Pacific",VLOOKUP(L1438,'Status Report'!B:AO,40,0),VLOOKUP(L1438,'Status Report'!B:AO,39,0)),AI1438="Direct shipment",IF(H1438="Asia Pacific",VLOOKUP(L1438,'Status Report'!B:AO,40,0),VLOOKUP(L1438,'Status Report'!B:AO,39,0)))</f>
        <v>0</v>
      </c>
      <c r="Z1438" s="20">
        <f t="shared" si="339"/>
        <v>0</v>
      </c>
      <c r="AA1438" s="20">
        <f t="shared" si="340"/>
        <v>253.44</v>
      </c>
      <c r="AB1438" s="21">
        <f>_xlfn.IFS(AI1438="Den Bosch",VLOOKUP(L1438,'Status Report'!B:AM,33,0),AI1438="Yantian",VLOOKUP(L1438,'Status Report'!B:AM,34,0),AI1438="",IF(H1438="Asia Pacific",VLOOKUP(L1438,'Status Report'!B:AM,34,0),VLOOKUP(L1438,'Status Report'!B:AM,33,0)),AI1438="Direct shipment",IF(H1438="Asia Pacific",VLOOKUP(L1438,'Status Report'!B:AM,34,0),VLOOKUP(L1438,'Status Report'!B:AM,33,0)))</f>
        <v>73.639799999999994</v>
      </c>
      <c r="AC1438" s="21">
        <f>VLOOKUP(L1438,'Status Report'!B:CE,82,0)</f>
        <v>0</v>
      </c>
      <c r="AD1438" s="21">
        <f t="shared" si="341"/>
        <v>73.639799999999994</v>
      </c>
      <c r="AE1438" s="63">
        <f>VLOOKUP(L1438,'Status Report'!B:W,20,0)</f>
        <v>44</v>
      </c>
      <c r="AF1438" s="63">
        <f>VLOOKUP(L1438,'Status Report'!B:W,21,0)</f>
        <v>23</v>
      </c>
      <c r="AG1438" s="63">
        <f>VLOOKUP(L1438,'Status Report'!B:W,22,0)</f>
        <v>18</v>
      </c>
      <c r="AH1438" s="22">
        <f t="shared" si="342"/>
        <v>5.4648000000000002E-2</v>
      </c>
      <c r="AI1438" t="s">
        <v>990</v>
      </c>
      <c r="AK1438" s="63">
        <f>IFERROR(VLOOKUP(G1438,ASEAN!A:A,1,0),0)</f>
        <v>0</v>
      </c>
      <c r="AL1438" s="63">
        <f>IFERROR(VLOOKUP(D1438,'[3]customer specs'!$B$1:$D$65536,3,0),0)</f>
        <v>0</v>
      </c>
      <c r="AM1438" s="64">
        <f t="shared" si="343"/>
        <v>106.56</v>
      </c>
      <c r="AN1438" s="64">
        <f t="shared" si="344"/>
        <v>0</v>
      </c>
      <c r="AO1438" s="63"/>
      <c r="AP1438" s="63"/>
      <c r="AQ1438" s="63" t="str">
        <f t="shared" si="345"/>
        <v>no</v>
      </c>
      <c r="AR1438" s="20">
        <f t="shared" si="346"/>
        <v>220.9194</v>
      </c>
      <c r="AS1438" s="63"/>
      <c r="AT1438" s="23">
        <f t="shared" si="351"/>
        <v>0.12</v>
      </c>
      <c r="AU1438" s="65">
        <f t="shared" si="347"/>
        <v>83.6815909090909</v>
      </c>
      <c r="AV1438" s="65"/>
      <c r="AW1438" s="65">
        <f t="shared" si="348"/>
        <v>251.04477272727269</v>
      </c>
      <c r="AX1438" s="65"/>
      <c r="AY1438" s="63">
        <f>VLOOKUP(L1438,'Status Report'!B:CF,81,0)</f>
        <v>0</v>
      </c>
      <c r="AZ1438" s="63" t="str">
        <f>VLOOKUP(L1438,'Status Report'!B:S,18,0)</f>
        <v xml:space="preserve">Konstantinos Zoupanos </v>
      </c>
      <c r="BB1438" s="63">
        <f>VLOOKUP(L1438,'Status Report'!B:Z,25,0)</f>
        <v>24</v>
      </c>
      <c r="BC1438" s="63">
        <f t="shared" si="349"/>
        <v>72</v>
      </c>
      <c r="BF1438">
        <f>VLOOKUP(L1438,'Status Report'!B:CE,82,0)</f>
        <v>0</v>
      </c>
      <c r="BG1438">
        <f>VLOOKUP(L1438,'Status Report'!B:CF,83,0)</f>
        <v>0</v>
      </c>
      <c r="BH1438">
        <f>VLOOKUP(L1438,'Status Report'!B:CG,84,0)</f>
        <v>0</v>
      </c>
      <c r="BI1438" t="s">
        <v>926</v>
      </c>
      <c r="BJ1438" t="s">
        <v>795</v>
      </c>
      <c r="BM1438" s="67">
        <f t="shared" si="350"/>
        <v>442</v>
      </c>
    </row>
    <row r="1439" spans="1:65" x14ac:dyDescent="0.25">
      <c r="A1439" s="68" t="str">
        <f>VLOOKUP(L1439,'Status Report'!B:CB,79,0)</f>
        <v>Heineken - F1</v>
      </c>
      <c r="C1439">
        <v>20006112</v>
      </c>
      <c r="D1439">
        <v>3097108</v>
      </c>
      <c r="E1439" t="s">
        <v>928</v>
      </c>
      <c r="F1439" t="s">
        <v>929</v>
      </c>
      <c r="G1439" t="str">
        <f>VLOOKUP(D1439,'[2]sold to'!$A:$H,8,0)</f>
        <v>South Africa</v>
      </c>
      <c r="H1439" t="str">
        <f>VLOOKUP(D1439,'[2]sold to'!$A:$I,9,0)</f>
        <v>AMEE</v>
      </c>
      <c r="K1439">
        <v>790</v>
      </c>
      <c r="L1439">
        <v>88027355</v>
      </c>
      <c r="M1439" t="s">
        <v>556</v>
      </c>
      <c r="N1439">
        <v>4</v>
      </c>
      <c r="P1439" t="str">
        <f>VLOOKUP(L1439,'Status Report'!B:AA,26,0)</f>
        <v>China</v>
      </c>
      <c r="Q1439" t="str">
        <f>VLOOKUP(L1439,'Status Report'!B:AB,27,0)</f>
        <v>Premiums</v>
      </c>
      <c r="R1439">
        <f>VLOOKUP(L1439,'Status Report'!B:X,23,0)</f>
        <v>40</v>
      </c>
      <c r="S1439" t="str">
        <f>VLOOKUP(L1439,'Status Report'!B:T,19,0)</f>
        <v>Promocean The Netherlands BV</v>
      </c>
      <c r="T1439" s="62">
        <f>VLOOKUP(L1439,'Status Report'!B:E,4,0)</f>
        <v>3</v>
      </c>
      <c r="U1439" s="19">
        <f>_xlfn.IFS(AI1439="Den Bosch",VLOOKUP(L1439,'Status Report'!B:AM,35,0),AI1439="Yantian",VLOOKUP(L1439,'Status Report'!B:AM,36,0),AI1439="",IF(H1439="Asia Pacific",VLOOKUP(L1439,'Status Report'!B:AM,36,0),VLOOKUP(L1439,'Status Report'!B:AM,35,0)),AI1439="Direct shipment",IF(H1439="Asia Pacific",VLOOKUP(L1439,'Status Report'!B:AM,36,0),VLOOKUP(L1439,'Status Report'!B:AM,35,0)))</f>
        <v>57.499999999999993</v>
      </c>
      <c r="V1439" s="20">
        <f t="shared" si="337"/>
        <v>229.99999999999997</v>
      </c>
      <c r="W1439" s="19">
        <f>_xlfn.IFS(AI1439="Den Bosch",VLOOKUP(L1439,'Status Report'!B:AM,37,0),AI1439="Yantian",VLOOKUP(L1439,'Status Report'!B:AM,38,0),AI1439="",IF(H1439="Asia Pacific",VLOOKUP(L1439,'Status Report'!B:AM,38,0),VLOOKUP(L1439,'Status Report'!B:AM,37,0)),AI1439="Direct shipment",IF(H1439="Asia Pacific",VLOOKUP(L1439,'Status Report'!B:AM,38,0),VLOOKUP(L1439,'Status Report'!B:AM,37,0)))</f>
        <v>57.499999999999993</v>
      </c>
      <c r="X1439" s="20">
        <f t="shared" si="338"/>
        <v>229.99999999999997</v>
      </c>
      <c r="Y1439" s="20">
        <f>_xlfn.IFS(AI1439="Den Bosch",VLOOKUP(L1439,'Status Report'!B:AO,39,0),AI1439="Yantian",VLOOKUP(L1439,'Status Report'!B:AO,40,0),AI1439="",IF(H1439="Asia Pacific",VLOOKUP(L1439,'Status Report'!B:AO,40,0),VLOOKUP(L1439,'Status Report'!B:AO,39,0)),AI1439="Direct shipment",IF(H1439="Asia Pacific",VLOOKUP(L1439,'Status Report'!B:AO,40,0),VLOOKUP(L1439,'Status Report'!B:AO,39,0)))</f>
        <v>0</v>
      </c>
      <c r="Z1439" s="20">
        <f t="shared" si="339"/>
        <v>0</v>
      </c>
      <c r="AA1439" s="20">
        <f t="shared" si="340"/>
        <v>229.99999999999997</v>
      </c>
      <c r="AB1439" s="21">
        <f>_xlfn.IFS(AI1439="Den Bosch",VLOOKUP(L1439,'Status Report'!B:AM,33,0),AI1439="Yantian",VLOOKUP(L1439,'Status Report'!B:AM,34,0),AI1439="",IF(H1439="Asia Pacific",VLOOKUP(L1439,'Status Report'!B:AM,34,0),VLOOKUP(L1439,'Status Report'!B:AM,33,0)),AI1439="Direct shipment",IF(H1439="Asia Pacific",VLOOKUP(L1439,'Status Report'!B:AM,34,0),VLOOKUP(L1439,'Status Report'!B:AM,33,0)))</f>
        <v>49.829400000000007</v>
      </c>
      <c r="AC1439" s="21">
        <f>VLOOKUP(L1439,'Status Report'!B:CE,82,0)</f>
        <v>0</v>
      </c>
      <c r="AD1439" s="21">
        <f t="shared" si="341"/>
        <v>49.829400000000007</v>
      </c>
      <c r="AE1439" s="63">
        <f>VLOOKUP(L1439,'Status Report'!B:W,20,0)</f>
        <v>24</v>
      </c>
      <c r="AF1439" s="63">
        <f>VLOOKUP(L1439,'Status Report'!B:W,21,0)</f>
        <v>15</v>
      </c>
      <c r="AG1439" s="63">
        <f>VLOOKUP(L1439,'Status Report'!B:W,22,0)</f>
        <v>5</v>
      </c>
      <c r="AH1439" s="22">
        <f t="shared" si="342"/>
        <v>7.1999999999999998E-3</v>
      </c>
      <c r="AI1439" t="s">
        <v>990</v>
      </c>
      <c r="AK1439" s="63">
        <f>IFERROR(VLOOKUP(G1439,ASEAN!A:A,1,0),0)</f>
        <v>0</v>
      </c>
      <c r="AL1439" s="63">
        <f>IFERROR(VLOOKUP(D1439,'[3]customer specs'!$B$1:$D$65536,3,0),0)</f>
        <v>0</v>
      </c>
      <c r="AM1439" s="64">
        <f t="shared" si="343"/>
        <v>0</v>
      </c>
      <c r="AN1439" s="64">
        <f t="shared" si="344"/>
        <v>0</v>
      </c>
      <c r="AO1439" s="63"/>
      <c r="AP1439" s="63"/>
      <c r="AQ1439" s="63" t="str">
        <f t="shared" si="345"/>
        <v>no</v>
      </c>
      <c r="AR1439" s="20">
        <f t="shared" si="346"/>
        <v>199.31760000000003</v>
      </c>
      <c r="AS1439" s="63"/>
      <c r="AT1439" s="23">
        <f t="shared" si="351"/>
        <v>0.12</v>
      </c>
      <c r="AU1439" s="65">
        <f t="shared" si="347"/>
        <v>56.62431818181819</v>
      </c>
      <c r="AV1439" s="65"/>
      <c r="AW1439" s="65">
        <f t="shared" si="348"/>
        <v>226.49727272727276</v>
      </c>
      <c r="AX1439" s="65"/>
      <c r="AY1439" s="63">
        <f>VLOOKUP(L1439,'Status Report'!B:CF,81,0)</f>
        <v>0</v>
      </c>
      <c r="AZ1439" s="63" t="str">
        <f>VLOOKUP(L1439,'Status Report'!B:S,18,0)</f>
        <v xml:space="preserve">Konstantinos Zoupanos </v>
      </c>
      <c r="BB1439" s="63">
        <f>VLOOKUP(L1439,'Status Report'!B:Z,25,0)</f>
        <v>25</v>
      </c>
      <c r="BC1439" s="63">
        <f t="shared" si="349"/>
        <v>100</v>
      </c>
      <c r="BF1439">
        <f>VLOOKUP(L1439,'Status Report'!B:CE,82,0)</f>
        <v>0</v>
      </c>
      <c r="BG1439">
        <f>VLOOKUP(L1439,'Status Report'!B:CF,83,0)</f>
        <v>0</v>
      </c>
      <c r="BH1439">
        <f>VLOOKUP(L1439,'Status Report'!B:CG,84,0)</f>
        <v>0</v>
      </c>
      <c r="BI1439" t="s">
        <v>926</v>
      </c>
      <c r="BJ1439" t="s">
        <v>795</v>
      </c>
      <c r="BM1439" s="67">
        <f t="shared" si="350"/>
        <v>80</v>
      </c>
    </row>
    <row r="1440" spans="1:65" x14ac:dyDescent="0.25">
      <c r="A1440" s="68" t="str">
        <f>VLOOKUP(L1440,'Status Report'!B:CB,79,0)</f>
        <v>Heineken - F1</v>
      </c>
      <c r="C1440">
        <v>20006112</v>
      </c>
      <c r="D1440">
        <v>3097108</v>
      </c>
      <c r="E1440" t="s">
        <v>928</v>
      </c>
      <c r="F1440" t="s">
        <v>929</v>
      </c>
      <c r="G1440" t="str">
        <f>VLOOKUP(D1440,'[2]sold to'!$A:$H,8,0)</f>
        <v>South Africa</v>
      </c>
      <c r="H1440" t="str">
        <f>VLOOKUP(D1440,'[2]sold to'!$A:$I,9,0)</f>
        <v>AMEE</v>
      </c>
      <c r="K1440">
        <v>800</v>
      </c>
      <c r="L1440">
        <v>88027358</v>
      </c>
      <c r="M1440" t="s">
        <v>832</v>
      </c>
      <c r="N1440">
        <v>4</v>
      </c>
      <c r="P1440" t="str">
        <f>VLOOKUP(L1440,'Status Report'!B:AA,26,0)</f>
        <v>China</v>
      </c>
      <c r="Q1440" t="str">
        <f>VLOOKUP(L1440,'Status Report'!B:AB,27,0)</f>
        <v>Premiums</v>
      </c>
      <c r="R1440">
        <f>VLOOKUP(L1440,'Status Report'!B:X,23,0)</f>
        <v>250</v>
      </c>
      <c r="S1440" t="str">
        <f>VLOOKUP(L1440,'Status Report'!B:T,19,0)</f>
        <v>Promocean The Netherlands BV</v>
      </c>
      <c r="T1440" s="62">
        <f>VLOOKUP(L1440,'Status Report'!B:E,4,0)</f>
        <v>3</v>
      </c>
      <c r="U1440" s="19">
        <f>_xlfn.IFS(AI1440="Den Bosch",VLOOKUP(L1440,'Status Report'!B:AM,35,0),AI1440="Yantian",VLOOKUP(L1440,'Status Report'!B:AM,36,0),AI1440="",IF(H1440="Asia Pacific",VLOOKUP(L1440,'Status Report'!B:AM,36,0),VLOOKUP(L1440,'Status Report'!B:AM,35,0)),AI1440="Direct shipment",IF(H1440="Asia Pacific",VLOOKUP(L1440,'Status Report'!B:AM,36,0),VLOOKUP(L1440,'Status Report'!B:AM,35,0)))</f>
        <v>73.099999999999994</v>
      </c>
      <c r="V1440" s="20">
        <f t="shared" si="337"/>
        <v>292.39999999999998</v>
      </c>
      <c r="W1440" s="19">
        <f>_xlfn.IFS(AI1440="Den Bosch",VLOOKUP(L1440,'Status Report'!B:AM,37,0),AI1440="Yantian",VLOOKUP(L1440,'Status Report'!B:AM,38,0),AI1440="",IF(H1440="Asia Pacific",VLOOKUP(L1440,'Status Report'!B:AM,38,0),VLOOKUP(L1440,'Status Report'!B:AM,37,0)),AI1440="Direct shipment",IF(H1440="Asia Pacific",VLOOKUP(L1440,'Status Report'!B:AM,38,0),VLOOKUP(L1440,'Status Report'!B:AM,37,0)))</f>
        <v>71.2</v>
      </c>
      <c r="X1440" s="20">
        <f t="shared" si="338"/>
        <v>284.8</v>
      </c>
      <c r="Y1440" s="20">
        <f>_xlfn.IFS(AI1440="Den Bosch",VLOOKUP(L1440,'Status Report'!B:AO,39,0),AI1440="Yantian",VLOOKUP(L1440,'Status Report'!B:AO,40,0),AI1440="",IF(H1440="Asia Pacific",VLOOKUP(L1440,'Status Report'!B:AO,40,0),VLOOKUP(L1440,'Status Report'!B:AO,39,0)),AI1440="Direct shipment",IF(H1440="Asia Pacific",VLOOKUP(L1440,'Status Report'!B:AO,40,0),VLOOKUP(L1440,'Status Report'!B:AO,39,0)))</f>
        <v>0</v>
      </c>
      <c r="Z1440" s="20">
        <f t="shared" si="339"/>
        <v>0</v>
      </c>
      <c r="AA1440" s="20">
        <f t="shared" si="340"/>
        <v>284.8</v>
      </c>
      <c r="AB1440" s="21">
        <f>_xlfn.IFS(AI1440="Den Bosch",VLOOKUP(L1440,'Status Report'!B:AM,33,0),AI1440="Yantian",VLOOKUP(L1440,'Status Report'!B:AM,34,0),AI1440="",IF(H1440="Asia Pacific",VLOOKUP(L1440,'Status Report'!B:AM,34,0),VLOOKUP(L1440,'Status Report'!B:AM,33,0)),AI1440="Direct shipment",IF(H1440="Asia Pacific",VLOOKUP(L1440,'Status Report'!B:AM,34,0),VLOOKUP(L1440,'Status Report'!B:AM,33,0)))</f>
        <v>61.548600000000008</v>
      </c>
      <c r="AC1440" s="21">
        <f>VLOOKUP(L1440,'Status Report'!B:CE,82,0)</f>
        <v>0</v>
      </c>
      <c r="AD1440" s="21">
        <f t="shared" si="341"/>
        <v>61.548600000000008</v>
      </c>
      <c r="AE1440" s="63">
        <f>VLOOKUP(L1440,'Status Report'!B:W,20,0)</f>
        <v>43.5</v>
      </c>
      <c r="AF1440" s="63">
        <f>VLOOKUP(L1440,'Status Report'!B:W,21,0)</f>
        <v>18</v>
      </c>
      <c r="AG1440" s="63">
        <f>VLOOKUP(L1440,'Status Report'!B:W,22,0)</f>
        <v>22.5</v>
      </c>
      <c r="AH1440" s="22">
        <f t="shared" si="342"/>
        <v>7.0470000000000005E-2</v>
      </c>
      <c r="AI1440" t="s">
        <v>990</v>
      </c>
      <c r="AK1440" s="63">
        <f>IFERROR(VLOOKUP(G1440,ASEAN!A:A,1,0),0)</f>
        <v>0</v>
      </c>
      <c r="AL1440" s="63">
        <f>IFERROR(VLOOKUP(D1440,'[3]customer specs'!$B$1:$D$65536,3,0),0)</f>
        <v>0</v>
      </c>
      <c r="AM1440" s="64">
        <f t="shared" si="343"/>
        <v>7.5999999999999659</v>
      </c>
      <c r="AN1440" s="64">
        <f t="shared" si="344"/>
        <v>0</v>
      </c>
      <c r="AO1440" s="63"/>
      <c r="AP1440" s="63"/>
      <c r="AQ1440" s="63" t="str">
        <f t="shared" si="345"/>
        <v>no</v>
      </c>
      <c r="AR1440" s="20">
        <f t="shared" si="346"/>
        <v>246.19440000000003</v>
      </c>
      <c r="AS1440" s="63"/>
      <c r="AT1440" s="23">
        <f t="shared" si="351"/>
        <v>0.12</v>
      </c>
      <c r="AU1440" s="65">
        <f t="shared" si="347"/>
        <v>69.94159090909092</v>
      </c>
      <c r="AV1440" s="65"/>
      <c r="AW1440" s="65">
        <f t="shared" si="348"/>
        <v>279.76636363636368</v>
      </c>
      <c r="AX1440" s="65"/>
      <c r="AY1440" s="63">
        <f>VLOOKUP(L1440,'Status Report'!B:CF,81,0)</f>
        <v>0</v>
      </c>
      <c r="AZ1440" s="63" t="str">
        <f>VLOOKUP(L1440,'Status Report'!B:S,18,0)</f>
        <v xml:space="preserve">Konstantinos Zoupanos </v>
      </c>
      <c r="BB1440" s="63">
        <f>VLOOKUP(L1440,'Status Report'!B:Z,25,0)</f>
        <v>10</v>
      </c>
      <c r="BC1440" s="63">
        <f t="shared" si="349"/>
        <v>40</v>
      </c>
      <c r="BF1440">
        <f>VLOOKUP(L1440,'Status Report'!B:CE,82,0)</f>
        <v>0</v>
      </c>
      <c r="BG1440">
        <f>VLOOKUP(L1440,'Status Report'!B:CF,83,0)</f>
        <v>0</v>
      </c>
      <c r="BH1440">
        <f>VLOOKUP(L1440,'Status Report'!B:CG,84,0)</f>
        <v>0</v>
      </c>
      <c r="BI1440" t="s">
        <v>926</v>
      </c>
      <c r="BJ1440" t="s">
        <v>795</v>
      </c>
      <c r="BM1440" s="67">
        <f t="shared" si="350"/>
        <v>679</v>
      </c>
    </row>
    <row r="1441" spans="1:65" x14ac:dyDescent="0.25">
      <c r="A1441" s="68" t="str">
        <f>VLOOKUP(L1441,'Status Report'!B:CB,79,0)</f>
        <v>Heineken - F1</v>
      </c>
      <c r="C1441">
        <v>20006112</v>
      </c>
      <c r="D1441">
        <v>3097108</v>
      </c>
      <c r="E1441" t="s">
        <v>928</v>
      </c>
      <c r="F1441" t="s">
        <v>929</v>
      </c>
      <c r="G1441" t="str">
        <f>VLOOKUP(D1441,'[2]sold to'!$A:$H,8,0)</f>
        <v>South Africa</v>
      </c>
      <c r="H1441" t="str">
        <f>VLOOKUP(D1441,'[2]sold to'!$A:$I,9,0)</f>
        <v>AMEE</v>
      </c>
      <c r="K1441">
        <v>810</v>
      </c>
      <c r="L1441">
        <v>88027365</v>
      </c>
      <c r="M1441" t="s">
        <v>564</v>
      </c>
      <c r="N1441">
        <v>6</v>
      </c>
      <c r="P1441" t="str">
        <f>VLOOKUP(L1441,'Status Report'!B:AA,26,0)</f>
        <v>China</v>
      </c>
      <c r="Q1441" t="str">
        <f>VLOOKUP(L1441,'Status Report'!B:AB,27,0)</f>
        <v>Textiles-Clothing</v>
      </c>
      <c r="R1441">
        <f>VLOOKUP(L1441,'Status Report'!B:X,23,0)</f>
        <v>84</v>
      </c>
      <c r="S1441" t="str">
        <f>VLOOKUP(L1441,'Status Report'!B:T,19,0)</f>
        <v>Promocean The Netherlands BV</v>
      </c>
      <c r="T1441" s="62">
        <f>VLOOKUP(L1441,'Status Report'!B:E,4,0)</f>
        <v>3</v>
      </c>
      <c r="U1441" s="19">
        <f>_xlfn.IFS(AI1441="Den Bosch",VLOOKUP(L1441,'Status Report'!B:AM,35,0),AI1441="Yantian",VLOOKUP(L1441,'Status Report'!B:AM,36,0),AI1441="",IF(H1441="Asia Pacific",VLOOKUP(L1441,'Status Report'!B:AM,36,0),VLOOKUP(L1441,'Status Report'!B:AM,35,0)),AI1441="Direct shipment",IF(H1441="Asia Pacific",VLOOKUP(L1441,'Status Report'!B:AM,36,0),VLOOKUP(L1441,'Status Report'!B:AM,35,0)))</f>
        <v>46.2</v>
      </c>
      <c r="V1441" s="20">
        <f t="shared" si="337"/>
        <v>277.20000000000005</v>
      </c>
      <c r="W1441" s="19">
        <f>_xlfn.IFS(AI1441="Den Bosch",VLOOKUP(L1441,'Status Report'!B:AM,37,0),AI1441="Yantian",VLOOKUP(L1441,'Status Report'!B:AM,38,0),AI1441="",IF(H1441="Asia Pacific",VLOOKUP(L1441,'Status Report'!B:AM,38,0),VLOOKUP(L1441,'Status Report'!B:AM,37,0)),AI1441="Direct shipment",IF(H1441="Asia Pacific",VLOOKUP(L1441,'Status Report'!B:AM,38,0),VLOOKUP(L1441,'Status Report'!B:AM,37,0)))</f>
        <v>45.36</v>
      </c>
      <c r="X1441" s="20">
        <f t="shared" si="338"/>
        <v>272.15999999999997</v>
      </c>
      <c r="Y1441" s="20">
        <f>_xlfn.IFS(AI1441="Den Bosch",VLOOKUP(L1441,'Status Report'!B:AO,39,0),AI1441="Yantian",VLOOKUP(L1441,'Status Report'!B:AO,40,0),AI1441="",IF(H1441="Asia Pacific",VLOOKUP(L1441,'Status Report'!B:AO,40,0),VLOOKUP(L1441,'Status Report'!B:AO,39,0)),AI1441="Direct shipment",IF(H1441="Asia Pacific",VLOOKUP(L1441,'Status Report'!B:AO,40,0),VLOOKUP(L1441,'Status Report'!B:AO,39,0)))</f>
        <v>0</v>
      </c>
      <c r="Z1441" s="20">
        <f t="shared" si="339"/>
        <v>0</v>
      </c>
      <c r="AA1441" s="20">
        <f t="shared" si="340"/>
        <v>272.15999999999997</v>
      </c>
      <c r="AB1441" s="21">
        <f>_xlfn.IFS(AI1441="Den Bosch",VLOOKUP(L1441,'Status Report'!B:AM,33,0),AI1441="Yantian",VLOOKUP(L1441,'Status Report'!B:AM,34,0),AI1441="",IF(H1441="Asia Pacific",VLOOKUP(L1441,'Status Report'!B:AM,34,0),VLOOKUP(L1441,'Status Report'!B:AM,33,0)),AI1441="Direct shipment",IF(H1441="Asia Pacific",VLOOKUP(L1441,'Status Report'!B:AM,34,0),VLOOKUP(L1441,'Status Report'!B:AM,33,0)))</f>
        <v>39.569399999999995</v>
      </c>
      <c r="AC1441" s="21">
        <f>VLOOKUP(L1441,'Status Report'!B:CE,82,0)</f>
        <v>0</v>
      </c>
      <c r="AD1441" s="21">
        <f t="shared" si="341"/>
        <v>39.569399999999995</v>
      </c>
      <c r="AE1441" s="63">
        <f>VLOOKUP(L1441,'Status Report'!B:W,20,0)</f>
        <v>35</v>
      </c>
      <c r="AF1441" s="63">
        <f>VLOOKUP(L1441,'Status Report'!B:W,21,0)</f>
        <v>28</v>
      </c>
      <c r="AG1441" s="63">
        <f>VLOOKUP(L1441,'Status Report'!B:W,22,0)</f>
        <v>6</v>
      </c>
      <c r="AH1441" s="22">
        <f t="shared" si="342"/>
        <v>3.5279999999999999E-2</v>
      </c>
      <c r="AI1441" t="s">
        <v>990</v>
      </c>
      <c r="AK1441" s="63">
        <f>IFERROR(VLOOKUP(G1441,ASEAN!A:A,1,0),0)</f>
        <v>0</v>
      </c>
      <c r="AL1441" s="63">
        <f>IFERROR(VLOOKUP(D1441,'[3]customer specs'!$B$1:$D$65536,3,0),0)</f>
        <v>0</v>
      </c>
      <c r="AM1441" s="64">
        <f t="shared" si="343"/>
        <v>5.0400000000000773</v>
      </c>
      <c r="AN1441" s="64">
        <f t="shared" si="344"/>
        <v>0</v>
      </c>
      <c r="AO1441" s="63"/>
      <c r="AP1441" s="63"/>
      <c r="AQ1441" s="63" t="str">
        <f t="shared" si="345"/>
        <v>no</v>
      </c>
      <c r="AR1441" s="20">
        <f t="shared" si="346"/>
        <v>237.41639999999995</v>
      </c>
      <c r="AS1441" s="63"/>
      <c r="AT1441" s="23">
        <f t="shared" si="351"/>
        <v>0.12</v>
      </c>
      <c r="AU1441" s="65">
        <f t="shared" si="347"/>
        <v>44.965227272727269</v>
      </c>
      <c r="AV1441" s="65"/>
      <c r="AW1441" s="65">
        <f t="shared" si="348"/>
        <v>269.7913636363636</v>
      </c>
      <c r="AX1441" s="65"/>
      <c r="AY1441" s="63">
        <f>VLOOKUP(L1441,'Status Report'!B:CF,81,0)</f>
        <v>0</v>
      </c>
      <c r="AZ1441" s="63" t="str">
        <f>VLOOKUP(L1441,'Status Report'!B:S,18,0)</f>
        <v xml:space="preserve">Konstantinos Zoupanos </v>
      </c>
      <c r="BB1441" s="63">
        <f>VLOOKUP(L1441,'Status Report'!B:Z,25,0)</f>
        <v>6</v>
      </c>
      <c r="BC1441" s="63">
        <f t="shared" si="349"/>
        <v>36</v>
      </c>
      <c r="BF1441">
        <f>VLOOKUP(L1441,'Status Report'!B:CE,82,0)</f>
        <v>0</v>
      </c>
      <c r="BG1441">
        <f>VLOOKUP(L1441,'Status Report'!B:CF,83,0)</f>
        <v>0</v>
      </c>
      <c r="BH1441">
        <f>VLOOKUP(L1441,'Status Report'!B:CG,84,0)</f>
        <v>0</v>
      </c>
      <c r="BI1441" t="s">
        <v>926</v>
      </c>
      <c r="BJ1441" t="s">
        <v>795</v>
      </c>
      <c r="BM1441" s="67">
        <f t="shared" si="350"/>
        <v>19</v>
      </c>
    </row>
    <row r="1442" spans="1:65" x14ac:dyDescent="0.25">
      <c r="A1442" s="68" t="str">
        <f>VLOOKUP(L1442,'Status Report'!B:CB,79,0)</f>
        <v>Heineken - F1</v>
      </c>
      <c r="C1442">
        <v>20006112</v>
      </c>
      <c r="D1442">
        <v>3097108</v>
      </c>
      <c r="E1442" t="s">
        <v>928</v>
      </c>
      <c r="F1442" t="s">
        <v>929</v>
      </c>
      <c r="G1442" t="str">
        <f>VLOOKUP(D1442,'[2]sold to'!$A:$H,8,0)</f>
        <v>South Africa</v>
      </c>
      <c r="H1442" t="str">
        <f>VLOOKUP(D1442,'[2]sold to'!$A:$I,9,0)</f>
        <v>AMEE</v>
      </c>
      <c r="K1442">
        <v>820</v>
      </c>
      <c r="L1442">
        <v>88027366</v>
      </c>
      <c r="M1442" t="s">
        <v>565</v>
      </c>
      <c r="N1442">
        <v>6</v>
      </c>
      <c r="P1442" t="str">
        <f>VLOOKUP(L1442,'Status Report'!B:AA,26,0)</f>
        <v>China</v>
      </c>
      <c r="Q1442" t="str">
        <f>VLOOKUP(L1442,'Status Report'!B:AB,27,0)</f>
        <v>Textiles-Clothing</v>
      </c>
      <c r="R1442">
        <f>VLOOKUP(L1442,'Status Report'!B:X,23,0)</f>
        <v>84</v>
      </c>
      <c r="S1442" t="str">
        <f>VLOOKUP(L1442,'Status Report'!B:T,19,0)</f>
        <v>Promocean The Netherlands BV</v>
      </c>
      <c r="T1442" s="62">
        <f>VLOOKUP(L1442,'Status Report'!B:E,4,0)</f>
        <v>3</v>
      </c>
      <c r="U1442" s="19">
        <f>_xlfn.IFS(AI1442="Den Bosch",VLOOKUP(L1442,'Status Report'!B:AM,35,0),AI1442="Yantian",VLOOKUP(L1442,'Status Report'!B:AM,36,0),AI1442="",IF(H1442="Asia Pacific",VLOOKUP(L1442,'Status Report'!B:AM,36,0),VLOOKUP(L1442,'Status Report'!B:AM,35,0)),AI1442="Direct shipment",IF(H1442="Asia Pacific",VLOOKUP(L1442,'Status Report'!B:AM,36,0),VLOOKUP(L1442,'Status Report'!B:AM,35,0)))</f>
        <v>46.2</v>
      </c>
      <c r="V1442" s="20">
        <f t="shared" si="337"/>
        <v>277.20000000000005</v>
      </c>
      <c r="W1442" s="19">
        <f>_xlfn.IFS(AI1442="Den Bosch",VLOOKUP(L1442,'Status Report'!B:AM,37,0),AI1442="Yantian",VLOOKUP(L1442,'Status Report'!B:AM,38,0),AI1442="",IF(H1442="Asia Pacific",VLOOKUP(L1442,'Status Report'!B:AM,38,0),VLOOKUP(L1442,'Status Report'!B:AM,37,0)),AI1442="Direct shipment",IF(H1442="Asia Pacific",VLOOKUP(L1442,'Status Report'!B:AM,38,0),VLOOKUP(L1442,'Status Report'!B:AM,37,0)))</f>
        <v>45.36</v>
      </c>
      <c r="X1442" s="20">
        <f t="shared" si="338"/>
        <v>272.15999999999997</v>
      </c>
      <c r="Y1442" s="20">
        <f>_xlfn.IFS(AI1442="Den Bosch",VLOOKUP(L1442,'Status Report'!B:AO,39,0),AI1442="Yantian",VLOOKUP(L1442,'Status Report'!B:AO,40,0),AI1442="",IF(H1442="Asia Pacific",VLOOKUP(L1442,'Status Report'!B:AO,40,0),VLOOKUP(L1442,'Status Report'!B:AO,39,0)),AI1442="Direct shipment",IF(H1442="Asia Pacific",VLOOKUP(L1442,'Status Report'!B:AO,40,0),VLOOKUP(L1442,'Status Report'!B:AO,39,0)))</f>
        <v>0</v>
      </c>
      <c r="Z1442" s="20">
        <f t="shared" si="339"/>
        <v>0</v>
      </c>
      <c r="AA1442" s="20">
        <f t="shared" si="340"/>
        <v>272.15999999999997</v>
      </c>
      <c r="AB1442" s="21">
        <f>_xlfn.IFS(AI1442="Den Bosch",VLOOKUP(L1442,'Status Report'!B:AM,33,0),AI1442="Yantian",VLOOKUP(L1442,'Status Report'!B:AM,34,0),AI1442="",IF(H1442="Asia Pacific",VLOOKUP(L1442,'Status Report'!B:AM,34,0),VLOOKUP(L1442,'Status Report'!B:AM,33,0)),AI1442="Direct shipment",IF(H1442="Asia Pacific",VLOOKUP(L1442,'Status Report'!B:AM,34,0),VLOOKUP(L1442,'Status Report'!B:AM,33,0)))</f>
        <v>39.569399999999995</v>
      </c>
      <c r="AC1442" s="21">
        <f>VLOOKUP(L1442,'Status Report'!B:CE,82,0)</f>
        <v>0</v>
      </c>
      <c r="AD1442" s="21">
        <f t="shared" si="341"/>
        <v>39.569399999999995</v>
      </c>
      <c r="AE1442" s="63">
        <f>VLOOKUP(L1442,'Status Report'!B:W,20,0)</f>
        <v>35</v>
      </c>
      <c r="AF1442" s="63">
        <f>VLOOKUP(L1442,'Status Report'!B:W,21,0)</f>
        <v>28</v>
      </c>
      <c r="AG1442" s="63">
        <f>VLOOKUP(L1442,'Status Report'!B:W,22,0)</f>
        <v>6</v>
      </c>
      <c r="AH1442" s="22">
        <f t="shared" si="342"/>
        <v>3.5279999999999999E-2</v>
      </c>
      <c r="AI1442" t="s">
        <v>990</v>
      </c>
      <c r="AK1442" s="63">
        <f>IFERROR(VLOOKUP(G1442,ASEAN!A:A,1,0),0)</f>
        <v>0</v>
      </c>
      <c r="AL1442" s="63">
        <f>IFERROR(VLOOKUP(D1442,'[3]customer specs'!$B$1:$D$65536,3,0),0)</f>
        <v>0</v>
      </c>
      <c r="AM1442" s="64">
        <f t="shared" si="343"/>
        <v>5.0400000000000773</v>
      </c>
      <c r="AN1442" s="64">
        <f t="shared" si="344"/>
        <v>0</v>
      </c>
      <c r="AO1442" s="63"/>
      <c r="AP1442" s="63"/>
      <c r="AQ1442" s="63" t="str">
        <f t="shared" si="345"/>
        <v>no</v>
      </c>
      <c r="AR1442" s="20">
        <f t="shared" si="346"/>
        <v>237.41639999999995</v>
      </c>
      <c r="AS1442" s="63"/>
      <c r="AT1442" s="23">
        <f t="shared" si="351"/>
        <v>0.12</v>
      </c>
      <c r="AU1442" s="65">
        <f t="shared" si="347"/>
        <v>44.965227272727269</v>
      </c>
      <c r="AV1442" s="65"/>
      <c r="AW1442" s="65">
        <f t="shared" si="348"/>
        <v>269.7913636363636</v>
      </c>
      <c r="AX1442" s="65"/>
      <c r="AY1442" s="63">
        <f>VLOOKUP(L1442,'Status Report'!B:CF,81,0)</f>
        <v>0</v>
      </c>
      <c r="AZ1442" s="63" t="str">
        <f>VLOOKUP(L1442,'Status Report'!B:S,18,0)</f>
        <v xml:space="preserve">Konstantinos Zoupanos </v>
      </c>
      <c r="BB1442" s="63">
        <f>VLOOKUP(L1442,'Status Report'!B:Z,25,0)</f>
        <v>6</v>
      </c>
      <c r="BC1442" s="63">
        <f t="shared" si="349"/>
        <v>36</v>
      </c>
      <c r="BF1442">
        <f>VLOOKUP(L1442,'Status Report'!B:CE,82,0)</f>
        <v>0</v>
      </c>
      <c r="BG1442">
        <f>VLOOKUP(L1442,'Status Report'!B:CF,83,0)</f>
        <v>0</v>
      </c>
      <c r="BH1442">
        <f>VLOOKUP(L1442,'Status Report'!B:CG,84,0)</f>
        <v>0</v>
      </c>
      <c r="BI1442" t="s">
        <v>926</v>
      </c>
      <c r="BJ1442" t="s">
        <v>795</v>
      </c>
      <c r="BM1442" s="67">
        <f t="shared" si="350"/>
        <v>27</v>
      </c>
    </row>
    <row r="1443" spans="1:65" x14ac:dyDescent="0.25">
      <c r="A1443" s="68" t="str">
        <f>VLOOKUP(L1443,'Status Report'!B:CB,79,0)</f>
        <v>Heineken - F1</v>
      </c>
      <c r="C1443">
        <v>20006112</v>
      </c>
      <c r="D1443">
        <v>3097108</v>
      </c>
      <c r="E1443" t="s">
        <v>928</v>
      </c>
      <c r="F1443" t="s">
        <v>929</v>
      </c>
      <c r="G1443" t="str">
        <f>VLOOKUP(D1443,'[2]sold to'!$A:$H,8,0)</f>
        <v>South Africa</v>
      </c>
      <c r="H1443" t="str">
        <f>VLOOKUP(D1443,'[2]sold to'!$A:$I,9,0)</f>
        <v>AMEE</v>
      </c>
      <c r="K1443">
        <v>830</v>
      </c>
      <c r="L1443">
        <v>88027367</v>
      </c>
      <c r="M1443" t="s">
        <v>566</v>
      </c>
      <c r="N1443">
        <v>6</v>
      </c>
      <c r="P1443" t="str">
        <f>VLOOKUP(L1443,'Status Report'!B:AA,26,0)</f>
        <v>China</v>
      </c>
      <c r="Q1443" t="str">
        <f>VLOOKUP(L1443,'Status Report'!B:AB,27,0)</f>
        <v>Textiles-Clothing</v>
      </c>
      <c r="R1443">
        <f>VLOOKUP(L1443,'Status Report'!B:X,23,0)</f>
        <v>84</v>
      </c>
      <c r="S1443" t="str">
        <f>VLOOKUP(L1443,'Status Report'!B:T,19,0)</f>
        <v>Promocean The Netherlands BV</v>
      </c>
      <c r="T1443" s="62">
        <f>VLOOKUP(L1443,'Status Report'!B:E,4,0)</f>
        <v>3</v>
      </c>
      <c r="U1443" s="19">
        <f>_xlfn.IFS(AI1443="Den Bosch",VLOOKUP(L1443,'Status Report'!B:AM,35,0),AI1443="Yantian",VLOOKUP(L1443,'Status Report'!B:AM,36,0),AI1443="",IF(H1443="Asia Pacific",VLOOKUP(L1443,'Status Report'!B:AM,36,0),VLOOKUP(L1443,'Status Report'!B:AM,35,0)),AI1443="Direct shipment",IF(H1443="Asia Pacific",VLOOKUP(L1443,'Status Report'!B:AM,36,0),VLOOKUP(L1443,'Status Report'!B:AM,35,0)))</f>
        <v>46.2</v>
      </c>
      <c r="V1443" s="20">
        <f t="shared" si="337"/>
        <v>277.20000000000005</v>
      </c>
      <c r="W1443" s="19">
        <f>_xlfn.IFS(AI1443="Den Bosch",VLOOKUP(L1443,'Status Report'!B:AM,37,0),AI1443="Yantian",VLOOKUP(L1443,'Status Report'!B:AM,38,0),AI1443="",IF(H1443="Asia Pacific",VLOOKUP(L1443,'Status Report'!B:AM,38,0),VLOOKUP(L1443,'Status Report'!B:AM,37,0)),AI1443="Direct shipment",IF(H1443="Asia Pacific",VLOOKUP(L1443,'Status Report'!B:AM,38,0),VLOOKUP(L1443,'Status Report'!B:AM,37,0)))</f>
        <v>45.36</v>
      </c>
      <c r="X1443" s="20">
        <f t="shared" si="338"/>
        <v>272.15999999999997</v>
      </c>
      <c r="Y1443" s="20">
        <f>_xlfn.IFS(AI1443="Den Bosch",VLOOKUP(L1443,'Status Report'!B:AO,39,0),AI1443="Yantian",VLOOKUP(L1443,'Status Report'!B:AO,40,0),AI1443="",IF(H1443="Asia Pacific",VLOOKUP(L1443,'Status Report'!B:AO,40,0),VLOOKUP(L1443,'Status Report'!B:AO,39,0)),AI1443="Direct shipment",IF(H1443="Asia Pacific",VLOOKUP(L1443,'Status Report'!B:AO,40,0),VLOOKUP(L1443,'Status Report'!B:AO,39,0)))</f>
        <v>0</v>
      </c>
      <c r="Z1443" s="20">
        <f t="shared" si="339"/>
        <v>0</v>
      </c>
      <c r="AA1443" s="20">
        <f t="shared" si="340"/>
        <v>272.15999999999997</v>
      </c>
      <c r="AB1443" s="21">
        <f>_xlfn.IFS(AI1443="Den Bosch",VLOOKUP(L1443,'Status Report'!B:AM,33,0),AI1443="Yantian",VLOOKUP(L1443,'Status Report'!B:AM,34,0),AI1443="",IF(H1443="Asia Pacific",VLOOKUP(L1443,'Status Report'!B:AM,34,0),VLOOKUP(L1443,'Status Report'!B:AM,33,0)),AI1443="Direct shipment",IF(H1443="Asia Pacific",VLOOKUP(L1443,'Status Report'!B:AM,34,0),VLOOKUP(L1443,'Status Report'!B:AM,33,0)))</f>
        <v>39.569399999999995</v>
      </c>
      <c r="AC1443" s="21">
        <f>VLOOKUP(L1443,'Status Report'!B:CE,82,0)</f>
        <v>0</v>
      </c>
      <c r="AD1443" s="21">
        <f t="shared" si="341"/>
        <v>39.569399999999995</v>
      </c>
      <c r="AE1443" s="63">
        <f>VLOOKUP(L1443,'Status Report'!B:W,20,0)</f>
        <v>35</v>
      </c>
      <c r="AF1443" s="63">
        <f>VLOOKUP(L1443,'Status Report'!B:W,21,0)</f>
        <v>28</v>
      </c>
      <c r="AG1443" s="63">
        <f>VLOOKUP(L1443,'Status Report'!B:W,22,0)</f>
        <v>6</v>
      </c>
      <c r="AH1443" s="22">
        <f t="shared" si="342"/>
        <v>3.5279999999999999E-2</v>
      </c>
      <c r="AI1443" t="s">
        <v>990</v>
      </c>
      <c r="AK1443" s="63">
        <f>IFERROR(VLOOKUP(G1443,ASEAN!A:A,1,0),0)</f>
        <v>0</v>
      </c>
      <c r="AL1443" s="63">
        <f>IFERROR(VLOOKUP(D1443,'[3]customer specs'!$B$1:$D$65536,3,0),0)</f>
        <v>0</v>
      </c>
      <c r="AM1443" s="64">
        <f t="shared" si="343"/>
        <v>5.0400000000000773</v>
      </c>
      <c r="AN1443" s="64">
        <f t="shared" si="344"/>
        <v>0</v>
      </c>
      <c r="AO1443" s="63"/>
      <c r="AP1443" s="63"/>
      <c r="AQ1443" s="63" t="str">
        <f t="shared" si="345"/>
        <v>no</v>
      </c>
      <c r="AR1443" s="20">
        <f t="shared" si="346"/>
        <v>237.41639999999995</v>
      </c>
      <c r="AS1443" s="63"/>
      <c r="AT1443" s="23">
        <f t="shared" si="351"/>
        <v>0.12</v>
      </c>
      <c r="AU1443" s="65">
        <f t="shared" si="347"/>
        <v>44.965227272727269</v>
      </c>
      <c r="AV1443" s="65"/>
      <c r="AW1443" s="65">
        <f t="shared" si="348"/>
        <v>269.7913636363636</v>
      </c>
      <c r="AX1443" s="65"/>
      <c r="AY1443" s="63">
        <f>VLOOKUP(L1443,'Status Report'!B:CF,81,0)</f>
        <v>0</v>
      </c>
      <c r="AZ1443" s="63" t="str">
        <f>VLOOKUP(L1443,'Status Report'!B:S,18,0)</f>
        <v xml:space="preserve">Konstantinos Zoupanos </v>
      </c>
      <c r="BB1443" s="63">
        <f>VLOOKUP(L1443,'Status Report'!B:Z,25,0)</f>
        <v>6</v>
      </c>
      <c r="BC1443" s="63">
        <f t="shared" si="349"/>
        <v>36</v>
      </c>
      <c r="BF1443">
        <f>VLOOKUP(L1443,'Status Report'!B:CE,82,0)</f>
        <v>0</v>
      </c>
      <c r="BG1443">
        <f>VLOOKUP(L1443,'Status Report'!B:CF,83,0)</f>
        <v>0</v>
      </c>
      <c r="BH1443">
        <f>VLOOKUP(L1443,'Status Report'!B:CG,84,0)</f>
        <v>0</v>
      </c>
      <c r="BI1443" t="s">
        <v>926</v>
      </c>
      <c r="BJ1443" t="s">
        <v>795</v>
      </c>
      <c r="BM1443" s="67">
        <f t="shared" si="350"/>
        <v>20</v>
      </c>
    </row>
    <row r="1444" spans="1:65" x14ac:dyDescent="0.25">
      <c r="A1444" s="68" t="str">
        <f>VLOOKUP(L1444,'Status Report'!B:CB,79,0)</f>
        <v>Heineken - F1</v>
      </c>
      <c r="C1444">
        <v>20006112</v>
      </c>
      <c r="D1444">
        <v>3097108</v>
      </c>
      <c r="E1444" t="s">
        <v>928</v>
      </c>
      <c r="F1444" t="s">
        <v>929</v>
      </c>
      <c r="G1444" t="str">
        <f>VLOOKUP(D1444,'[2]sold to'!$A:$H,8,0)</f>
        <v>South Africa</v>
      </c>
      <c r="H1444" t="str">
        <f>VLOOKUP(D1444,'[2]sold to'!$A:$I,9,0)</f>
        <v>AMEE</v>
      </c>
      <c r="K1444">
        <v>840</v>
      </c>
      <c r="L1444">
        <v>88027369</v>
      </c>
      <c r="M1444" t="s">
        <v>567</v>
      </c>
      <c r="N1444">
        <v>6</v>
      </c>
      <c r="P1444" t="str">
        <f>VLOOKUP(L1444,'Status Report'!B:AA,26,0)</f>
        <v>China</v>
      </c>
      <c r="Q1444" t="str">
        <f>VLOOKUP(L1444,'Status Report'!B:AB,27,0)</f>
        <v>Textiles-Clothing</v>
      </c>
      <c r="R1444">
        <f>VLOOKUP(L1444,'Status Report'!B:X,23,0)</f>
        <v>84</v>
      </c>
      <c r="S1444" t="str">
        <f>VLOOKUP(L1444,'Status Report'!B:T,19,0)</f>
        <v>Promocean The Netherlands BV</v>
      </c>
      <c r="T1444" s="62">
        <f>VLOOKUP(L1444,'Status Report'!B:E,4,0)</f>
        <v>3</v>
      </c>
      <c r="U1444" s="19">
        <f>_xlfn.IFS(AI1444="Den Bosch",VLOOKUP(L1444,'Status Report'!B:AM,35,0),AI1444="Yantian",VLOOKUP(L1444,'Status Report'!B:AM,36,0),AI1444="",IF(H1444="Asia Pacific",VLOOKUP(L1444,'Status Report'!B:AM,36,0),VLOOKUP(L1444,'Status Report'!B:AM,35,0)),AI1444="Direct shipment",IF(H1444="Asia Pacific",VLOOKUP(L1444,'Status Report'!B:AM,36,0),VLOOKUP(L1444,'Status Report'!B:AM,35,0)))</f>
        <v>47.7</v>
      </c>
      <c r="V1444" s="20">
        <f t="shared" si="337"/>
        <v>286.20000000000005</v>
      </c>
      <c r="W1444" s="19">
        <f>_xlfn.IFS(AI1444="Den Bosch",VLOOKUP(L1444,'Status Report'!B:AM,37,0),AI1444="Yantian",VLOOKUP(L1444,'Status Report'!B:AM,38,0),AI1444="",IF(H1444="Asia Pacific",VLOOKUP(L1444,'Status Report'!B:AM,38,0),VLOOKUP(L1444,'Status Report'!B:AM,37,0)),AI1444="Direct shipment",IF(H1444="Asia Pacific",VLOOKUP(L1444,'Status Report'!B:AM,38,0),VLOOKUP(L1444,'Status Report'!B:AM,37,0)))</f>
        <v>46.8</v>
      </c>
      <c r="X1444" s="20">
        <f t="shared" si="338"/>
        <v>280.79999999999995</v>
      </c>
      <c r="Y1444" s="20">
        <f>_xlfn.IFS(AI1444="Den Bosch",VLOOKUP(L1444,'Status Report'!B:AO,39,0),AI1444="Yantian",VLOOKUP(L1444,'Status Report'!B:AO,40,0),AI1444="",IF(H1444="Asia Pacific",VLOOKUP(L1444,'Status Report'!B:AO,40,0),VLOOKUP(L1444,'Status Report'!B:AO,39,0)),AI1444="Direct shipment",IF(H1444="Asia Pacific",VLOOKUP(L1444,'Status Report'!B:AO,40,0),VLOOKUP(L1444,'Status Report'!B:AO,39,0)))</f>
        <v>0</v>
      </c>
      <c r="Z1444" s="20">
        <f t="shared" si="339"/>
        <v>0</v>
      </c>
      <c r="AA1444" s="20">
        <f t="shared" si="340"/>
        <v>280.79999999999995</v>
      </c>
      <c r="AB1444" s="21">
        <f>_xlfn.IFS(AI1444="Den Bosch",VLOOKUP(L1444,'Status Report'!B:AM,33,0),AI1444="Yantian",VLOOKUP(L1444,'Status Report'!B:AM,34,0),AI1444="",IF(H1444="Asia Pacific",VLOOKUP(L1444,'Status Report'!B:AM,34,0),VLOOKUP(L1444,'Status Report'!B:AM,33,0)),AI1444="Direct shipment",IF(H1444="Asia Pacific",VLOOKUP(L1444,'Status Report'!B:AM,34,0),VLOOKUP(L1444,'Status Report'!B:AM,33,0)))</f>
        <v>40.844699999999996</v>
      </c>
      <c r="AC1444" s="21">
        <f>VLOOKUP(L1444,'Status Report'!B:CE,82,0)</f>
        <v>0</v>
      </c>
      <c r="AD1444" s="21">
        <f t="shared" si="341"/>
        <v>40.844699999999996</v>
      </c>
      <c r="AE1444" s="63">
        <f>VLOOKUP(L1444,'Status Report'!B:W,20,0)</f>
        <v>35</v>
      </c>
      <c r="AF1444" s="63">
        <f>VLOOKUP(L1444,'Status Report'!B:W,21,0)</f>
        <v>28</v>
      </c>
      <c r="AG1444" s="63">
        <f>VLOOKUP(L1444,'Status Report'!B:W,22,0)</f>
        <v>6</v>
      </c>
      <c r="AH1444" s="22">
        <f t="shared" si="342"/>
        <v>3.5279999999999999E-2</v>
      </c>
      <c r="AI1444" t="s">
        <v>990</v>
      </c>
      <c r="AK1444" s="63">
        <f>IFERROR(VLOOKUP(G1444,ASEAN!A:A,1,0),0)</f>
        <v>0</v>
      </c>
      <c r="AL1444" s="63">
        <f>IFERROR(VLOOKUP(D1444,'[3]customer specs'!$B$1:$D$65536,3,0),0)</f>
        <v>0</v>
      </c>
      <c r="AM1444" s="64">
        <f t="shared" si="343"/>
        <v>5.4000000000000909</v>
      </c>
      <c r="AN1444" s="64">
        <f t="shared" si="344"/>
        <v>0</v>
      </c>
      <c r="AO1444" s="63"/>
      <c r="AP1444" s="63"/>
      <c r="AQ1444" s="63" t="str">
        <f t="shared" si="345"/>
        <v>no</v>
      </c>
      <c r="AR1444" s="20">
        <f t="shared" si="346"/>
        <v>245.06819999999999</v>
      </c>
      <c r="AS1444" s="63"/>
      <c r="AT1444" s="23">
        <f t="shared" si="351"/>
        <v>0.12</v>
      </c>
      <c r="AU1444" s="65">
        <f t="shared" si="347"/>
        <v>46.414431818181811</v>
      </c>
      <c r="AV1444" s="65"/>
      <c r="AW1444" s="65">
        <f t="shared" si="348"/>
        <v>278.48659090909086</v>
      </c>
      <c r="AX1444" s="65"/>
      <c r="AY1444" s="63">
        <f>VLOOKUP(L1444,'Status Report'!B:CF,81,0)</f>
        <v>0</v>
      </c>
      <c r="AZ1444" s="63" t="str">
        <f>VLOOKUP(L1444,'Status Report'!B:S,18,0)</f>
        <v xml:space="preserve">Konstantinos Zoupanos </v>
      </c>
      <c r="BB1444" s="63">
        <f>VLOOKUP(L1444,'Status Report'!B:Z,25,0)</f>
        <v>6</v>
      </c>
      <c r="BC1444" s="63">
        <f t="shared" si="349"/>
        <v>36</v>
      </c>
      <c r="BF1444">
        <f>VLOOKUP(L1444,'Status Report'!B:CE,82,0)</f>
        <v>0</v>
      </c>
      <c r="BG1444">
        <f>VLOOKUP(L1444,'Status Report'!B:CF,83,0)</f>
        <v>0</v>
      </c>
      <c r="BH1444">
        <f>VLOOKUP(L1444,'Status Report'!B:CG,84,0)</f>
        <v>0</v>
      </c>
      <c r="BI1444" t="s">
        <v>926</v>
      </c>
      <c r="BJ1444" t="s">
        <v>795</v>
      </c>
      <c r="BM1444" s="67">
        <f t="shared" si="350"/>
        <v>12</v>
      </c>
    </row>
    <row r="1445" spans="1:65" x14ac:dyDescent="0.25">
      <c r="A1445" s="68" t="str">
        <f>VLOOKUP(L1445,'Status Report'!B:CB,79,0)</f>
        <v>Heineken - F1</v>
      </c>
      <c r="C1445">
        <v>20006112</v>
      </c>
      <c r="D1445">
        <v>3097108</v>
      </c>
      <c r="E1445" t="s">
        <v>928</v>
      </c>
      <c r="F1445" t="s">
        <v>929</v>
      </c>
      <c r="G1445" t="str">
        <f>VLOOKUP(D1445,'[2]sold to'!$A:$H,8,0)</f>
        <v>South Africa</v>
      </c>
      <c r="H1445" t="str">
        <f>VLOOKUP(D1445,'[2]sold to'!$A:$I,9,0)</f>
        <v>AMEE</v>
      </c>
      <c r="K1445">
        <v>850</v>
      </c>
      <c r="L1445">
        <v>88027370</v>
      </c>
      <c r="M1445" t="s">
        <v>568</v>
      </c>
      <c r="N1445">
        <v>6</v>
      </c>
      <c r="P1445" t="str">
        <f>VLOOKUP(L1445,'Status Report'!B:AA,26,0)</f>
        <v>China</v>
      </c>
      <c r="Q1445" t="str">
        <f>VLOOKUP(L1445,'Status Report'!B:AB,27,0)</f>
        <v>Textiles-Clothing</v>
      </c>
      <c r="R1445">
        <f>VLOOKUP(L1445,'Status Report'!B:X,23,0)</f>
        <v>84</v>
      </c>
      <c r="S1445" t="str">
        <f>VLOOKUP(L1445,'Status Report'!B:T,19,0)</f>
        <v>Promocean The Netherlands BV</v>
      </c>
      <c r="T1445" s="62">
        <f>VLOOKUP(L1445,'Status Report'!B:E,4,0)</f>
        <v>3</v>
      </c>
      <c r="U1445" s="19">
        <f>_xlfn.IFS(AI1445="Den Bosch",VLOOKUP(L1445,'Status Report'!B:AM,35,0),AI1445="Yantian",VLOOKUP(L1445,'Status Report'!B:AM,36,0),AI1445="",IF(H1445="Asia Pacific",VLOOKUP(L1445,'Status Report'!B:AM,36,0),VLOOKUP(L1445,'Status Report'!B:AM,35,0)),AI1445="Direct shipment",IF(H1445="Asia Pacific",VLOOKUP(L1445,'Status Report'!B:AM,36,0),VLOOKUP(L1445,'Status Report'!B:AM,35,0)))</f>
        <v>47.7</v>
      </c>
      <c r="V1445" s="20">
        <f t="shared" si="337"/>
        <v>286.20000000000005</v>
      </c>
      <c r="W1445" s="19">
        <f>_xlfn.IFS(AI1445="Den Bosch",VLOOKUP(L1445,'Status Report'!B:AM,37,0),AI1445="Yantian",VLOOKUP(L1445,'Status Report'!B:AM,38,0),AI1445="",IF(H1445="Asia Pacific",VLOOKUP(L1445,'Status Report'!B:AM,38,0),VLOOKUP(L1445,'Status Report'!B:AM,37,0)),AI1445="Direct shipment",IF(H1445="Asia Pacific",VLOOKUP(L1445,'Status Report'!B:AM,38,0),VLOOKUP(L1445,'Status Report'!B:AM,37,0)))</f>
        <v>46.8</v>
      </c>
      <c r="X1445" s="20">
        <f t="shared" si="338"/>
        <v>280.79999999999995</v>
      </c>
      <c r="Y1445" s="20">
        <f>_xlfn.IFS(AI1445="Den Bosch",VLOOKUP(L1445,'Status Report'!B:AO,39,0),AI1445="Yantian",VLOOKUP(L1445,'Status Report'!B:AO,40,0),AI1445="",IF(H1445="Asia Pacific",VLOOKUP(L1445,'Status Report'!B:AO,40,0),VLOOKUP(L1445,'Status Report'!B:AO,39,0)),AI1445="Direct shipment",IF(H1445="Asia Pacific",VLOOKUP(L1445,'Status Report'!B:AO,40,0),VLOOKUP(L1445,'Status Report'!B:AO,39,0)))</f>
        <v>0</v>
      </c>
      <c r="Z1445" s="20">
        <f t="shared" si="339"/>
        <v>0</v>
      </c>
      <c r="AA1445" s="20">
        <f t="shared" si="340"/>
        <v>280.79999999999995</v>
      </c>
      <c r="AB1445" s="21">
        <f>_xlfn.IFS(AI1445="Den Bosch",VLOOKUP(L1445,'Status Report'!B:AM,33,0),AI1445="Yantian",VLOOKUP(L1445,'Status Report'!B:AM,34,0),AI1445="",IF(H1445="Asia Pacific",VLOOKUP(L1445,'Status Report'!B:AM,34,0),VLOOKUP(L1445,'Status Report'!B:AM,33,0)),AI1445="Direct shipment",IF(H1445="Asia Pacific",VLOOKUP(L1445,'Status Report'!B:AM,34,0),VLOOKUP(L1445,'Status Report'!B:AM,33,0)))</f>
        <v>40.844699999999996</v>
      </c>
      <c r="AC1445" s="21">
        <f>VLOOKUP(L1445,'Status Report'!B:CE,82,0)</f>
        <v>0</v>
      </c>
      <c r="AD1445" s="21">
        <f t="shared" si="341"/>
        <v>40.844699999999996</v>
      </c>
      <c r="AE1445" s="63">
        <f>VLOOKUP(L1445,'Status Report'!B:W,20,0)</f>
        <v>35</v>
      </c>
      <c r="AF1445" s="63">
        <f>VLOOKUP(L1445,'Status Report'!B:W,21,0)</f>
        <v>28</v>
      </c>
      <c r="AG1445" s="63">
        <f>VLOOKUP(L1445,'Status Report'!B:W,22,0)</f>
        <v>6</v>
      </c>
      <c r="AH1445" s="22">
        <f t="shared" si="342"/>
        <v>3.5279999999999999E-2</v>
      </c>
      <c r="AI1445" t="s">
        <v>990</v>
      </c>
      <c r="AK1445" s="63">
        <f>IFERROR(VLOOKUP(G1445,ASEAN!A:A,1,0),0)</f>
        <v>0</v>
      </c>
      <c r="AL1445" s="63">
        <f>IFERROR(VLOOKUP(D1445,'[3]customer specs'!$B$1:$D$65536,3,0),0)</f>
        <v>0</v>
      </c>
      <c r="AM1445" s="64">
        <f t="shared" si="343"/>
        <v>5.4000000000000909</v>
      </c>
      <c r="AN1445" s="64">
        <f t="shared" si="344"/>
        <v>0</v>
      </c>
      <c r="AO1445" s="63"/>
      <c r="AP1445" s="63"/>
      <c r="AQ1445" s="63" t="str">
        <f t="shared" si="345"/>
        <v>no</v>
      </c>
      <c r="AR1445" s="20">
        <f t="shared" si="346"/>
        <v>245.06819999999999</v>
      </c>
      <c r="AS1445" s="63"/>
      <c r="AT1445" s="23">
        <f t="shared" si="351"/>
        <v>0.12</v>
      </c>
      <c r="AU1445" s="65">
        <f t="shared" si="347"/>
        <v>46.414431818181811</v>
      </c>
      <c r="AV1445" s="65"/>
      <c r="AW1445" s="65">
        <f t="shared" si="348"/>
        <v>278.48659090909086</v>
      </c>
      <c r="AX1445" s="65"/>
      <c r="AY1445" s="63">
        <f>VLOOKUP(L1445,'Status Report'!B:CF,81,0)</f>
        <v>0</v>
      </c>
      <c r="AZ1445" s="63" t="str">
        <f>VLOOKUP(L1445,'Status Report'!B:S,18,0)</f>
        <v xml:space="preserve">Konstantinos Zoupanos </v>
      </c>
      <c r="BB1445" s="63">
        <f>VLOOKUP(L1445,'Status Report'!B:Z,25,0)</f>
        <v>6</v>
      </c>
      <c r="BC1445" s="63">
        <f t="shared" si="349"/>
        <v>36</v>
      </c>
      <c r="BF1445">
        <f>VLOOKUP(L1445,'Status Report'!B:CE,82,0)</f>
        <v>0</v>
      </c>
      <c r="BG1445">
        <f>VLOOKUP(L1445,'Status Report'!B:CF,83,0)</f>
        <v>0</v>
      </c>
      <c r="BH1445">
        <f>VLOOKUP(L1445,'Status Report'!B:CG,84,0)</f>
        <v>0</v>
      </c>
      <c r="BI1445" t="s">
        <v>926</v>
      </c>
      <c r="BJ1445" t="s">
        <v>795</v>
      </c>
      <c r="BM1445" s="67">
        <f t="shared" si="350"/>
        <v>20</v>
      </c>
    </row>
    <row r="1446" spans="1:65" x14ac:dyDescent="0.25">
      <c r="A1446" s="68" t="str">
        <f>VLOOKUP(L1446,'Status Report'!B:CB,79,0)</f>
        <v>Heineken - F1</v>
      </c>
      <c r="C1446">
        <v>20006112</v>
      </c>
      <c r="D1446">
        <v>3097108</v>
      </c>
      <c r="E1446" t="s">
        <v>928</v>
      </c>
      <c r="F1446" t="s">
        <v>929</v>
      </c>
      <c r="G1446" t="str">
        <f>VLOOKUP(D1446,'[2]sold to'!$A:$H,8,0)</f>
        <v>South Africa</v>
      </c>
      <c r="H1446" t="str">
        <f>VLOOKUP(D1446,'[2]sold to'!$A:$I,9,0)</f>
        <v>AMEE</v>
      </c>
      <c r="K1446">
        <v>860</v>
      </c>
      <c r="L1446">
        <v>88027371</v>
      </c>
      <c r="M1446" t="s">
        <v>569</v>
      </c>
      <c r="N1446">
        <v>6</v>
      </c>
      <c r="P1446" t="str">
        <f>VLOOKUP(L1446,'Status Report'!B:AA,26,0)</f>
        <v>China</v>
      </c>
      <c r="Q1446" t="str">
        <f>VLOOKUP(L1446,'Status Report'!B:AB,27,0)</f>
        <v>Textiles-Clothing</v>
      </c>
      <c r="R1446">
        <f>VLOOKUP(L1446,'Status Report'!B:X,23,0)</f>
        <v>84</v>
      </c>
      <c r="S1446" t="str">
        <f>VLOOKUP(L1446,'Status Report'!B:T,19,0)</f>
        <v>Promocean The Netherlands BV</v>
      </c>
      <c r="T1446" s="62">
        <f>VLOOKUP(L1446,'Status Report'!B:E,4,0)</f>
        <v>3</v>
      </c>
      <c r="U1446" s="19">
        <f>_xlfn.IFS(AI1446="Den Bosch",VLOOKUP(L1446,'Status Report'!B:AM,35,0),AI1446="Yantian",VLOOKUP(L1446,'Status Report'!B:AM,36,0),AI1446="",IF(H1446="Asia Pacific",VLOOKUP(L1446,'Status Report'!B:AM,36,0),VLOOKUP(L1446,'Status Report'!B:AM,35,0)),AI1446="Direct shipment",IF(H1446="Asia Pacific",VLOOKUP(L1446,'Status Report'!B:AM,36,0),VLOOKUP(L1446,'Status Report'!B:AM,35,0)))</f>
        <v>47.7</v>
      </c>
      <c r="V1446" s="20">
        <f t="shared" si="337"/>
        <v>286.20000000000005</v>
      </c>
      <c r="W1446" s="19">
        <f>_xlfn.IFS(AI1446="Den Bosch",VLOOKUP(L1446,'Status Report'!B:AM,37,0),AI1446="Yantian",VLOOKUP(L1446,'Status Report'!B:AM,38,0),AI1446="",IF(H1446="Asia Pacific",VLOOKUP(L1446,'Status Report'!B:AM,38,0),VLOOKUP(L1446,'Status Report'!B:AM,37,0)),AI1446="Direct shipment",IF(H1446="Asia Pacific",VLOOKUP(L1446,'Status Report'!B:AM,38,0),VLOOKUP(L1446,'Status Report'!B:AM,37,0)))</f>
        <v>46.8</v>
      </c>
      <c r="X1446" s="20">
        <f t="shared" si="338"/>
        <v>280.79999999999995</v>
      </c>
      <c r="Y1446" s="20">
        <f>_xlfn.IFS(AI1446="Den Bosch",VLOOKUP(L1446,'Status Report'!B:AO,39,0),AI1446="Yantian",VLOOKUP(L1446,'Status Report'!B:AO,40,0),AI1446="",IF(H1446="Asia Pacific",VLOOKUP(L1446,'Status Report'!B:AO,40,0),VLOOKUP(L1446,'Status Report'!B:AO,39,0)),AI1446="Direct shipment",IF(H1446="Asia Pacific",VLOOKUP(L1446,'Status Report'!B:AO,40,0),VLOOKUP(L1446,'Status Report'!B:AO,39,0)))</f>
        <v>0</v>
      </c>
      <c r="Z1446" s="20">
        <f t="shared" si="339"/>
        <v>0</v>
      </c>
      <c r="AA1446" s="20">
        <f t="shared" si="340"/>
        <v>280.79999999999995</v>
      </c>
      <c r="AB1446" s="21">
        <f>_xlfn.IFS(AI1446="Den Bosch",VLOOKUP(L1446,'Status Report'!B:AM,33,0),AI1446="Yantian",VLOOKUP(L1446,'Status Report'!B:AM,34,0),AI1446="",IF(H1446="Asia Pacific",VLOOKUP(L1446,'Status Report'!B:AM,34,0),VLOOKUP(L1446,'Status Report'!B:AM,33,0)),AI1446="Direct shipment",IF(H1446="Asia Pacific",VLOOKUP(L1446,'Status Report'!B:AM,34,0),VLOOKUP(L1446,'Status Report'!B:AM,33,0)))</f>
        <v>40.844699999999996</v>
      </c>
      <c r="AC1446" s="21">
        <f>VLOOKUP(L1446,'Status Report'!B:CE,82,0)</f>
        <v>0</v>
      </c>
      <c r="AD1446" s="21">
        <f t="shared" si="341"/>
        <v>40.844699999999996</v>
      </c>
      <c r="AE1446" s="63">
        <f>VLOOKUP(L1446,'Status Report'!B:W,20,0)</f>
        <v>35</v>
      </c>
      <c r="AF1446" s="63">
        <f>VLOOKUP(L1446,'Status Report'!B:W,21,0)</f>
        <v>28</v>
      </c>
      <c r="AG1446" s="63">
        <f>VLOOKUP(L1446,'Status Report'!B:W,22,0)</f>
        <v>6</v>
      </c>
      <c r="AH1446" s="22">
        <f t="shared" si="342"/>
        <v>3.5279999999999999E-2</v>
      </c>
      <c r="AI1446" t="s">
        <v>990</v>
      </c>
      <c r="AK1446" s="63">
        <f>IFERROR(VLOOKUP(G1446,ASEAN!A:A,1,0),0)</f>
        <v>0</v>
      </c>
      <c r="AL1446" s="63">
        <f>IFERROR(VLOOKUP(D1446,'[3]customer specs'!$B$1:$D$65536,3,0),0)</f>
        <v>0</v>
      </c>
      <c r="AM1446" s="64">
        <f t="shared" si="343"/>
        <v>5.4000000000000909</v>
      </c>
      <c r="AN1446" s="64">
        <f t="shared" si="344"/>
        <v>0</v>
      </c>
      <c r="AO1446" s="63"/>
      <c r="AP1446" s="63"/>
      <c r="AQ1446" s="63" t="str">
        <f t="shared" si="345"/>
        <v>no</v>
      </c>
      <c r="AR1446" s="20">
        <f t="shared" si="346"/>
        <v>245.06819999999999</v>
      </c>
      <c r="AS1446" s="63"/>
      <c r="AT1446" s="23">
        <f t="shared" si="351"/>
        <v>0.12</v>
      </c>
      <c r="AU1446" s="65">
        <f t="shared" si="347"/>
        <v>46.414431818181811</v>
      </c>
      <c r="AV1446" s="65"/>
      <c r="AW1446" s="65">
        <f t="shared" si="348"/>
        <v>278.48659090909086</v>
      </c>
      <c r="AX1446" s="65"/>
      <c r="AY1446" s="63">
        <f>VLOOKUP(L1446,'Status Report'!B:CF,81,0)</f>
        <v>0</v>
      </c>
      <c r="AZ1446" s="63" t="str">
        <f>VLOOKUP(L1446,'Status Report'!B:S,18,0)</f>
        <v xml:space="preserve">Konstantinos Zoupanos </v>
      </c>
      <c r="BB1446" s="63">
        <f>VLOOKUP(L1446,'Status Report'!B:Z,25,0)</f>
        <v>6</v>
      </c>
      <c r="BC1446" s="63">
        <f t="shared" si="349"/>
        <v>36</v>
      </c>
      <c r="BF1446">
        <f>VLOOKUP(L1446,'Status Report'!B:CE,82,0)</f>
        <v>0</v>
      </c>
      <c r="BG1446">
        <f>VLOOKUP(L1446,'Status Report'!B:CF,83,0)</f>
        <v>0</v>
      </c>
      <c r="BH1446">
        <f>VLOOKUP(L1446,'Status Report'!B:CG,84,0)</f>
        <v>0</v>
      </c>
      <c r="BI1446" t="s">
        <v>926</v>
      </c>
      <c r="BJ1446" t="s">
        <v>795</v>
      </c>
      <c r="BM1446" s="67">
        <f t="shared" si="350"/>
        <v>36</v>
      </c>
    </row>
    <row r="1447" spans="1:65" x14ac:dyDescent="0.25">
      <c r="A1447" s="68" t="str">
        <f>VLOOKUP(L1447,'Status Report'!B:CB,79,0)</f>
        <v>Heineken - F1</v>
      </c>
      <c r="C1447">
        <v>20006112</v>
      </c>
      <c r="D1447">
        <v>3097108</v>
      </c>
      <c r="E1447" t="s">
        <v>928</v>
      </c>
      <c r="F1447" t="s">
        <v>929</v>
      </c>
      <c r="G1447" t="str">
        <f>VLOOKUP(D1447,'[2]sold to'!$A:$H,8,0)</f>
        <v>South Africa</v>
      </c>
      <c r="H1447" t="str">
        <f>VLOOKUP(D1447,'[2]sold to'!$A:$I,9,0)</f>
        <v>AMEE</v>
      </c>
      <c r="K1447">
        <v>870</v>
      </c>
      <c r="L1447">
        <v>88027443</v>
      </c>
      <c r="M1447" t="s">
        <v>628</v>
      </c>
      <c r="N1447">
        <v>1</v>
      </c>
      <c r="P1447" t="str">
        <f>VLOOKUP(L1447,'Status Report'!B:AA,26,0)</f>
        <v>France</v>
      </c>
      <c r="Q1447" t="str">
        <f>VLOOKUP(L1447,'Status Report'!B:AB,27,0)</f>
        <v>Plastic cups</v>
      </c>
      <c r="R1447">
        <f>VLOOKUP(L1447,'Status Report'!B:X,23,0)</f>
        <v>4</v>
      </c>
      <c r="S1447" t="str">
        <f>VLOOKUP(L1447,'Status Report'!B:T,19,0)</f>
        <v>Re-uz France</v>
      </c>
      <c r="T1447" s="62">
        <f>VLOOKUP(L1447,'Status Report'!B:E,4,0)</f>
        <v>3</v>
      </c>
      <c r="U1447" s="19">
        <f>_xlfn.IFS(AI1447="Den Bosch",VLOOKUP(L1447,'Status Report'!B:AM,35,0),AI1447="Yantian",VLOOKUP(L1447,'Status Report'!B:AM,36,0),AI1447="",IF(H1447="Asia Pacific",VLOOKUP(L1447,'Status Report'!B:AM,36,0),VLOOKUP(L1447,'Status Report'!B:AM,35,0)),AI1447="Direct shipment",IF(H1447="Asia Pacific",VLOOKUP(L1447,'Status Report'!B:AM,36,0),VLOOKUP(L1447,'Status Report'!B:AM,35,0)))</f>
        <v>208.44318181818181</v>
      </c>
      <c r="V1447" s="20">
        <f t="shared" si="337"/>
        <v>208.44318181818181</v>
      </c>
      <c r="W1447" s="19">
        <f>_xlfn.IFS(AI1447="Den Bosch",VLOOKUP(L1447,'Status Report'!B:AM,37,0),AI1447="Yantian",VLOOKUP(L1447,'Status Report'!B:AM,38,0),AI1447="",IF(H1447="Asia Pacific",VLOOKUP(L1447,'Status Report'!B:AM,38,0),VLOOKUP(L1447,'Status Report'!B:AM,37,0)),AI1447="Direct shipment",IF(H1447="Asia Pacific",VLOOKUP(L1447,'Status Report'!B:AM,38,0),VLOOKUP(L1447,'Status Report'!B:AM,37,0)))</f>
        <v>168.09090909090907</v>
      </c>
      <c r="X1447" s="20">
        <f t="shared" si="338"/>
        <v>168.09090909090907</v>
      </c>
      <c r="Y1447" s="20">
        <f>_xlfn.IFS(AI1447="Den Bosch",VLOOKUP(L1447,'Status Report'!B:AO,39,0),AI1447="Yantian",VLOOKUP(L1447,'Status Report'!B:AO,40,0),AI1447="",IF(H1447="Asia Pacific",VLOOKUP(L1447,'Status Report'!B:AO,40,0),VLOOKUP(L1447,'Status Report'!B:AO,39,0)),AI1447="Direct shipment",IF(H1447="Asia Pacific",VLOOKUP(L1447,'Status Report'!B:AO,40,0),VLOOKUP(L1447,'Status Report'!B:AO,39,0)))</f>
        <v>0</v>
      </c>
      <c r="Z1447" s="20">
        <f t="shared" si="339"/>
        <v>0</v>
      </c>
      <c r="AA1447" s="20">
        <f t="shared" si="340"/>
        <v>168.09090909090907</v>
      </c>
      <c r="AB1447" s="21">
        <f>_xlfn.IFS(AI1447="Den Bosch",VLOOKUP(L1447,'Status Report'!B:AM,33,0),AI1447="Yantian",VLOOKUP(L1447,'Status Report'!B:AM,34,0),AI1447="",IF(H1447="Asia Pacific",VLOOKUP(L1447,'Status Report'!B:AM,34,0),VLOOKUP(L1447,'Status Report'!B:AM,33,0)),AI1447="Direct shipment",IF(H1447="Asia Pacific",VLOOKUP(L1447,'Status Report'!B:AM,34,0),VLOOKUP(L1447,'Status Report'!B:AM,33,0)))</f>
        <v>147.91999999999999</v>
      </c>
      <c r="AC1447" s="21">
        <f>VLOOKUP(L1447,'Status Report'!B:CE,82,0)</f>
        <v>0</v>
      </c>
      <c r="AD1447" s="21">
        <f t="shared" si="341"/>
        <v>147.91999999999999</v>
      </c>
      <c r="AE1447" s="63">
        <f>VLOOKUP(L1447,'Status Report'!B:W,20,0)</f>
        <v>73.400000000000006</v>
      </c>
      <c r="AF1447" s="63">
        <f>VLOOKUP(L1447,'Status Report'!B:W,21,0)</f>
        <v>42.9</v>
      </c>
      <c r="AG1447" s="63">
        <f>VLOOKUP(L1447,'Status Report'!B:W,22,0)</f>
        <v>25.4</v>
      </c>
      <c r="AH1447" s="22">
        <f t="shared" si="342"/>
        <v>7.9981044000000001E-2</v>
      </c>
      <c r="AI1447" t="s">
        <v>990</v>
      </c>
      <c r="AK1447" s="63">
        <f>IFERROR(VLOOKUP(G1447,ASEAN!A:A,1,0),0)</f>
        <v>0</v>
      </c>
      <c r="AL1447" s="63">
        <f>IFERROR(VLOOKUP(D1447,'[3]customer specs'!$B$1:$D$65536,3,0),0)</f>
        <v>0</v>
      </c>
      <c r="AM1447" s="64">
        <f t="shared" si="343"/>
        <v>40.352272727272748</v>
      </c>
      <c r="AN1447" s="64">
        <f t="shared" si="344"/>
        <v>0</v>
      </c>
      <c r="AO1447" s="63"/>
      <c r="AP1447" s="63"/>
      <c r="AQ1447" s="63" t="str">
        <f t="shared" si="345"/>
        <v>no</v>
      </c>
      <c r="AR1447" s="20">
        <f t="shared" si="346"/>
        <v>147.91999999999999</v>
      </c>
      <c r="AS1447" s="63"/>
      <c r="AT1447" s="23">
        <f t="shared" si="351"/>
        <v>0.12</v>
      </c>
      <c r="AU1447" s="65">
        <f t="shared" si="347"/>
        <v>168.09090909090907</v>
      </c>
      <c r="AV1447" s="65"/>
      <c r="AW1447" s="65">
        <f t="shared" si="348"/>
        <v>168.09090909090907</v>
      </c>
      <c r="AX1447" s="65"/>
      <c r="AY1447" s="63">
        <f>VLOOKUP(L1447,'Status Report'!B:CF,81,0)</f>
        <v>0</v>
      </c>
      <c r="AZ1447" s="63">
        <f>VLOOKUP(L1447,'Status Report'!B:S,18,0)</f>
        <v>0</v>
      </c>
      <c r="BB1447" s="63">
        <f>VLOOKUP(L1447,'Status Report'!B:Z,25,0)</f>
        <v>300</v>
      </c>
      <c r="BC1447" s="63">
        <f t="shared" si="349"/>
        <v>300</v>
      </c>
      <c r="BF1447">
        <f>VLOOKUP(L1447,'Status Report'!B:CE,82,0)</f>
        <v>0</v>
      </c>
      <c r="BG1447">
        <f>VLOOKUP(L1447,'Status Report'!B:CF,83,0)</f>
        <v>0</v>
      </c>
      <c r="BH1447">
        <f>VLOOKUP(L1447,'Status Report'!B:CG,84,0)</f>
        <v>0</v>
      </c>
      <c r="BI1447" t="s">
        <v>926</v>
      </c>
      <c r="BJ1447" t="s">
        <v>795</v>
      </c>
      <c r="BM1447" s="67">
        <f t="shared" si="350"/>
        <v>21</v>
      </c>
    </row>
    <row r="1448" spans="1:65" x14ac:dyDescent="0.25">
      <c r="A1448" s="68" t="str">
        <f>VLOOKUP(L1448,'Status Report'!B:CB,79,0)</f>
        <v>Heineken - F1</v>
      </c>
      <c r="C1448">
        <v>20006112</v>
      </c>
      <c r="D1448">
        <v>3097108</v>
      </c>
      <c r="E1448" t="s">
        <v>928</v>
      </c>
      <c r="F1448" t="s">
        <v>929</v>
      </c>
      <c r="G1448" t="str">
        <f>VLOOKUP(D1448,'[2]sold to'!$A:$H,8,0)</f>
        <v>South Africa</v>
      </c>
      <c r="H1448" t="str">
        <f>VLOOKUP(D1448,'[2]sold to'!$A:$I,9,0)</f>
        <v>AMEE</v>
      </c>
      <c r="K1448">
        <v>880</v>
      </c>
      <c r="L1448">
        <v>88027445</v>
      </c>
      <c r="M1448" t="s">
        <v>288</v>
      </c>
      <c r="N1448">
        <v>20</v>
      </c>
      <c r="P1448" t="str">
        <f>VLOOKUP(L1448,'Status Report'!B:AA,26,0)</f>
        <v>China</v>
      </c>
      <c r="Q1448" t="str">
        <f>VLOOKUP(L1448,'Status Report'!B:AB,27,0)</f>
        <v>Textiles-Clothing</v>
      </c>
      <c r="R1448">
        <f>VLOOKUP(L1448,'Status Report'!B:X,23,0)</f>
        <v>1000</v>
      </c>
      <c r="S1448" t="str">
        <f>VLOOKUP(L1448,'Status Report'!B:T,19,0)</f>
        <v>Asian Sourcing Link</v>
      </c>
      <c r="T1448" s="62">
        <f>VLOOKUP(L1448,'Status Report'!B:E,4,0)</f>
        <v>1</v>
      </c>
      <c r="U1448" s="19">
        <f>_xlfn.IFS(AI1448="Den Bosch",VLOOKUP(L1448,'Status Report'!B:AM,35,0),AI1448="Yantian",VLOOKUP(L1448,'Status Report'!B:AM,36,0),AI1448="",IF(H1448="Asia Pacific",VLOOKUP(L1448,'Status Report'!B:AM,36,0),VLOOKUP(L1448,'Status Report'!B:AM,35,0)),AI1448="Direct shipment",IF(H1448="Asia Pacific",VLOOKUP(L1448,'Status Report'!B:AM,36,0),VLOOKUP(L1448,'Status Report'!B:AM,35,0)))</f>
        <v>12.98</v>
      </c>
      <c r="V1448" s="20">
        <f t="shared" si="337"/>
        <v>259.60000000000002</v>
      </c>
      <c r="W1448" s="19">
        <f>_xlfn.IFS(AI1448="Den Bosch",VLOOKUP(L1448,'Status Report'!B:AM,37,0),AI1448="Yantian",VLOOKUP(L1448,'Status Report'!B:AM,38,0),AI1448="",IF(H1448="Asia Pacific",VLOOKUP(L1448,'Status Report'!B:AM,38,0),VLOOKUP(L1448,'Status Report'!B:AM,37,0)),AI1448="Direct shipment",IF(H1448="Asia Pacific",VLOOKUP(L1448,'Status Report'!B:AM,38,0),VLOOKUP(L1448,'Status Report'!B:AM,37,0)))</f>
        <v>12.98</v>
      </c>
      <c r="X1448" s="20">
        <f t="shared" si="338"/>
        <v>259.60000000000002</v>
      </c>
      <c r="Y1448" s="20">
        <f>_xlfn.IFS(AI1448="Den Bosch",VLOOKUP(L1448,'Status Report'!B:AO,39,0),AI1448="Yantian",VLOOKUP(L1448,'Status Report'!B:AO,40,0),AI1448="",IF(H1448="Asia Pacific",VLOOKUP(L1448,'Status Report'!B:AO,40,0),VLOOKUP(L1448,'Status Report'!B:AO,39,0)),AI1448="Direct shipment",IF(H1448="Asia Pacific",VLOOKUP(L1448,'Status Report'!B:AO,40,0),VLOOKUP(L1448,'Status Report'!B:AO,39,0)))</f>
        <v>0</v>
      </c>
      <c r="Z1448" s="20">
        <f t="shared" si="339"/>
        <v>0</v>
      </c>
      <c r="AA1448" s="20">
        <f t="shared" si="340"/>
        <v>259.60000000000002</v>
      </c>
      <c r="AB1448" s="21">
        <f>_xlfn.IFS(AI1448="Den Bosch",VLOOKUP(L1448,'Status Report'!B:AM,33,0),AI1448="Yantian",VLOOKUP(L1448,'Status Report'!B:AM,34,0),AI1448="",IF(H1448="Asia Pacific",VLOOKUP(L1448,'Status Report'!B:AM,34,0),VLOOKUP(L1448,'Status Report'!B:AM,33,0)),AI1448="Direct shipment",IF(H1448="Asia Pacific",VLOOKUP(L1448,'Status Report'!B:AM,34,0),VLOOKUP(L1448,'Status Report'!B:AM,33,0)))</f>
        <v>11.3256</v>
      </c>
      <c r="AC1448" s="21">
        <f>VLOOKUP(L1448,'Status Report'!B:CE,82,0)</f>
        <v>0</v>
      </c>
      <c r="AD1448" s="21">
        <f t="shared" si="341"/>
        <v>11.3256</v>
      </c>
      <c r="AE1448" s="63">
        <f>VLOOKUP(L1448,'Status Report'!B:W,20,0)</f>
        <v>60</v>
      </c>
      <c r="AF1448" s="63">
        <f>VLOOKUP(L1448,'Status Report'!B:W,21,0)</f>
        <v>40</v>
      </c>
      <c r="AG1448" s="63">
        <f>VLOOKUP(L1448,'Status Report'!B:W,22,0)</f>
        <v>40</v>
      </c>
      <c r="AH1448" s="22">
        <f t="shared" si="342"/>
        <v>1.92</v>
      </c>
      <c r="AK1448" s="63">
        <f>IFERROR(VLOOKUP(G1448,ASEAN!A:A,1,0),0)</f>
        <v>0</v>
      </c>
      <c r="AL1448" s="63">
        <f>IFERROR(VLOOKUP(D1448,'[3]customer specs'!$B$1:$D$65536,3,0),0)</f>
        <v>0</v>
      </c>
      <c r="AM1448" s="64">
        <f t="shared" si="343"/>
        <v>0</v>
      </c>
      <c r="AN1448" s="64">
        <f t="shared" si="344"/>
        <v>0</v>
      </c>
      <c r="AO1448" s="63"/>
      <c r="AP1448" s="63"/>
      <c r="AQ1448" s="63" t="str">
        <f t="shared" si="345"/>
        <v>no</v>
      </c>
      <c r="AR1448" s="20">
        <f t="shared" si="346"/>
        <v>226.512</v>
      </c>
      <c r="AS1448" s="63"/>
      <c r="AT1448" s="23">
        <f t="shared" si="351"/>
        <v>0.12</v>
      </c>
      <c r="AU1448" s="65">
        <f t="shared" si="347"/>
        <v>12.87</v>
      </c>
      <c r="AV1448" s="65"/>
      <c r="AW1448" s="65">
        <f t="shared" si="348"/>
        <v>257.39999999999998</v>
      </c>
      <c r="AX1448" s="65"/>
      <c r="AY1448" s="63">
        <f>VLOOKUP(L1448,'Status Report'!B:CF,81,0)</f>
        <v>0</v>
      </c>
      <c r="AZ1448" s="63" t="str">
        <f>VLOOKUP(L1448,'Status Report'!B:S,18,0)</f>
        <v xml:space="preserve">Ellina Smirnova </v>
      </c>
      <c r="BB1448" s="63">
        <f>VLOOKUP(L1448,'Status Report'!B:Z,25,0)</f>
        <v>1</v>
      </c>
      <c r="BC1448" s="63">
        <f t="shared" si="349"/>
        <v>20</v>
      </c>
      <c r="BF1448">
        <f>VLOOKUP(L1448,'Status Report'!B:CE,82,0)</f>
        <v>0</v>
      </c>
      <c r="BG1448">
        <f>VLOOKUP(L1448,'Status Report'!B:CF,83,0)</f>
        <v>0</v>
      </c>
      <c r="BH1448">
        <f>VLOOKUP(L1448,'Status Report'!B:CG,84,0)</f>
        <v>0</v>
      </c>
      <c r="BI1448" t="s">
        <v>926</v>
      </c>
      <c r="BJ1448" t="s">
        <v>795</v>
      </c>
      <c r="BM1448" s="67">
        <f t="shared" si="350"/>
        <v>32</v>
      </c>
    </row>
    <row r="1449" spans="1:65" x14ac:dyDescent="0.25">
      <c r="A1449" s="68" t="str">
        <f>VLOOKUP(L1449,'Status Report'!B:CB,79,0)</f>
        <v>Heineken - F1</v>
      </c>
      <c r="C1449">
        <v>20006112</v>
      </c>
      <c r="D1449">
        <v>3097108</v>
      </c>
      <c r="E1449" t="s">
        <v>928</v>
      </c>
      <c r="F1449" t="s">
        <v>929</v>
      </c>
      <c r="G1449" t="str">
        <f>VLOOKUP(D1449,'[2]sold to'!$A:$H,8,0)</f>
        <v>South Africa</v>
      </c>
      <c r="H1449" t="str">
        <f>VLOOKUP(D1449,'[2]sold to'!$A:$I,9,0)</f>
        <v>AMEE</v>
      </c>
      <c r="K1449">
        <v>890</v>
      </c>
      <c r="L1449">
        <v>88027446</v>
      </c>
      <c r="M1449" t="s">
        <v>239</v>
      </c>
      <c r="N1449">
        <v>20</v>
      </c>
      <c r="P1449" t="str">
        <f>VLOOKUP(L1449,'Status Report'!B:AA,26,0)</f>
        <v>China</v>
      </c>
      <c r="Q1449" t="str">
        <f>VLOOKUP(L1449,'Status Report'!B:AB,27,0)</f>
        <v>Textiles-Clothing</v>
      </c>
      <c r="R1449">
        <f>VLOOKUP(L1449,'Status Report'!B:X,23,0)</f>
        <v>1000</v>
      </c>
      <c r="S1449" t="str">
        <f>VLOOKUP(L1449,'Status Report'!B:T,19,0)</f>
        <v>Asian Sourcing Link</v>
      </c>
      <c r="T1449" s="62">
        <f>VLOOKUP(L1449,'Status Report'!B:E,4,0)</f>
        <v>1</v>
      </c>
      <c r="U1449" s="19">
        <f>_xlfn.IFS(AI1449="Den Bosch",VLOOKUP(L1449,'Status Report'!B:AM,35,0),AI1449="Yantian",VLOOKUP(L1449,'Status Report'!B:AM,36,0),AI1449="",IF(H1449="Asia Pacific",VLOOKUP(L1449,'Status Report'!B:AM,36,0),VLOOKUP(L1449,'Status Report'!B:AM,35,0)),AI1449="Direct shipment",IF(H1449="Asia Pacific",VLOOKUP(L1449,'Status Report'!B:AM,36,0),VLOOKUP(L1449,'Status Report'!B:AM,35,0)))</f>
        <v>12.98</v>
      </c>
      <c r="V1449" s="20">
        <f t="shared" si="337"/>
        <v>259.60000000000002</v>
      </c>
      <c r="W1449" s="19">
        <f>_xlfn.IFS(AI1449="Den Bosch",VLOOKUP(L1449,'Status Report'!B:AM,37,0),AI1449="Yantian",VLOOKUP(L1449,'Status Report'!B:AM,38,0),AI1449="",IF(H1449="Asia Pacific",VLOOKUP(L1449,'Status Report'!B:AM,38,0),VLOOKUP(L1449,'Status Report'!B:AM,37,0)),AI1449="Direct shipment",IF(H1449="Asia Pacific",VLOOKUP(L1449,'Status Report'!B:AM,38,0),VLOOKUP(L1449,'Status Report'!B:AM,37,0)))</f>
        <v>12.98</v>
      </c>
      <c r="X1449" s="20">
        <f t="shared" si="338"/>
        <v>259.60000000000002</v>
      </c>
      <c r="Y1449" s="20">
        <f>_xlfn.IFS(AI1449="Den Bosch",VLOOKUP(L1449,'Status Report'!B:AO,39,0),AI1449="Yantian",VLOOKUP(L1449,'Status Report'!B:AO,40,0),AI1449="",IF(H1449="Asia Pacific",VLOOKUP(L1449,'Status Report'!B:AO,40,0),VLOOKUP(L1449,'Status Report'!B:AO,39,0)),AI1449="Direct shipment",IF(H1449="Asia Pacific",VLOOKUP(L1449,'Status Report'!B:AO,40,0),VLOOKUP(L1449,'Status Report'!B:AO,39,0)))</f>
        <v>0</v>
      </c>
      <c r="Z1449" s="20">
        <f t="shared" si="339"/>
        <v>0</v>
      </c>
      <c r="AA1449" s="20">
        <f t="shared" si="340"/>
        <v>259.60000000000002</v>
      </c>
      <c r="AB1449" s="21">
        <f>_xlfn.IFS(AI1449="Den Bosch",VLOOKUP(L1449,'Status Report'!B:AM,33,0),AI1449="Yantian",VLOOKUP(L1449,'Status Report'!B:AM,34,0),AI1449="",IF(H1449="Asia Pacific",VLOOKUP(L1449,'Status Report'!B:AM,34,0),VLOOKUP(L1449,'Status Report'!B:AM,33,0)),AI1449="Direct shipment",IF(H1449="Asia Pacific",VLOOKUP(L1449,'Status Report'!B:AM,34,0),VLOOKUP(L1449,'Status Report'!B:AM,33,0)))</f>
        <v>11.3256</v>
      </c>
      <c r="AC1449" s="21">
        <f>VLOOKUP(L1449,'Status Report'!B:CE,82,0)</f>
        <v>0</v>
      </c>
      <c r="AD1449" s="21">
        <f t="shared" si="341"/>
        <v>11.3256</v>
      </c>
      <c r="AE1449" s="63">
        <f>VLOOKUP(L1449,'Status Report'!B:W,20,0)</f>
        <v>60</v>
      </c>
      <c r="AF1449" s="63">
        <f>VLOOKUP(L1449,'Status Report'!B:W,21,0)</f>
        <v>40</v>
      </c>
      <c r="AG1449" s="63">
        <f>VLOOKUP(L1449,'Status Report'!B:W,22,0)</f>
        <v>40</v>
      </c>
      <c r="AH1449" s="22">
        <f t="shared" si="342"/>
        <v>1.92</v>
      </c>
      <c r="AK1449" s="63">
        <f>IFERROR(VLOOKUP(G1449,ASEAN!A:A,1,0),0)</f>
        <v>0</v>
      </c>
      <c r="AL1449" s="63">
        <f>IFERROR(VLOOKUP(D1449,'[3]customer specs'!$B$1:$D$65536,3,0),0)</f>
        <v>0</v>
      </c>
      <c r="AM1449" s="64">
        <f t="shared" si="343"/>
        <v>0</v>
      </c>
      <c r="AN1449" s="64">
        <f t="shared" si="344"/>
        <v>0</v>
      </c>
      <c r="AO1449" s="63"/>
      <c r="AP1449" s="63"/>
      <c r="AQ1449" s="63" t="str">
        <f t="shared" si="345"/>
        <v>no</v>
      </c>
      <c r="AR1449" s="20">
        <f t="shared" si="346"/>
        <v>226.512</v>
      </c>
      <c r="AS1449" s="63"/>
      <c r="AT1449" s="23">
        <f t="shared" si="351"/>
        <v>0.12</v>
      </c>
      <c r="AU1449" s="65">
        <f t="shared" si="347"/>
        <v>12.87</v>
      </c>
      <c r="AV1449" s="65"/>
      <c r="AW1449" s="65">
        <f t="shared" si="348"/>
        <v>257.39999999999998</v>
      </c>
      <c r="AX1449" s="65"/>
      <c r="AY1449" s="63">
        <f>VLOOKUP(L1449,'Status Report'!B:CF,81,0)</f>
        <v>0</v>
      </c>
      <c r="AZ1449" s="63" t="str">
        <f>VLOOKUP(L1449,'Status Report'!B:S,18,0)</f>
        <v xml:space="preserve">Ellina Smirnova </v>
      </c>
      <c r="BB1449" s="63">
        <f>VLOOKUP(L1449,'Status Report'!B:Z,25,0)</f>
        <v>1</v>
      </c>
      <c r="BC1449" s="63">
        <f t="shared" si="349"/>
        <v>20</v>
      </c>
      <c r="BF1449">
        <f>VLOOKUP(L1449,'Status Report'!B:CE,82,0)</f>
        <v>0</v>
      </c>
      <c r="BG1449">
        <f>VLOOKUP(L1449,'Status Report'!B:CF,83,0)</f>
        <v>0</v>
      </c>
      <c r="BH1449">
        <f>VLOOKUP(L1449,'Status Report'!B:CG,84,0)</f>
        <v>0</v>
      </c>
      <c r="BI1449" t="s">
        <v>926</v>
      </c>
      <c r="BJ1449" t="s">
        <v>795</v>
      </c>
      <c r="BM1449" s="67">
        <f t="shared" si="350"/>
        <v>61</v>
      </c>
    </row>
    <row r="1450" spans="1:65" x14ac:dyDescent="0.25">
      <c r="A1450" s="68" t="str">
        <f>VLOOKUP(L1450,'Status Report'!B:CB,79,0)</f>
        <v>Heineken - F1</v>
      </c>
      <c r="C1450">
        <v>20006112</v>
      </c>
      <c r="D1450">
        <v>3097108</v>
      </c>
      <c r="E1450" t="s">
        <v>928</v>
      </c>
      <c r="F1450" t="s">
        <v>929</v>
      </c>
      <c r="G1450" t="str">
        <f>VLOOKUP(D1450,'[2]sold to'!$A:$H,8,0)</f>
        <v>South Africa</v>
      </c>
      <c r="H1450" t="str">
        <f>VLOOKUP(D1450,'[2]sold to'!$A:$I,9,0)</f>
        <v>AMEE</v>
      </c>
      <c r="K1450">
        <v>900</v>
      </c>
      <c r="L1450">
        <v>88027447</v>
      </c>
      <c r="M1450" t="s">
        <v>228</v>
      </c>
      <c r="N1450">
        <v>20</v>
      </c>
      <c r="P1450" t="str">
        <f>VLOOKUP(L1450,'Status Report'!B:AA,26,0)</f>
        <v>China</v>
      </c>
      <c r="Q1450" t="str">
        <f>VLOOKUP(L1450,'Status Report'!B:AB,27,0)</f>
        <v>Textiles-Clothing</v>
      </c>
      <c r="R1450">
        <f>VLOOKUP(L1450,'Status Report'!B:X,23,0)</f>
        <v>1000</v>
      </c>
      <c r="S1450" t="str">
        <f>VLOOKUP(L1450,'Status Report'!B:T,19,0)</f>
        <v>Asian Sourcing Link</v>
      </c>
      <c r="T1450" s="62">
        <f>VLOOKUP(L1450,'Status Report'!B:E,4,0)</f>
        <v>1</v>
      </c>
      <c r="U1450" s="19">
        <f>_xlfn.IFS(AI1450="Den Bosch",VLOOKUP(L1450,'Status Report'!B:AM,35,0),AI1450="Yantian",VLOOKUP(L1450,'Status Report'!B:AM,36,0),AI1450="",IF(H1450="Asia Pacific",VLOOKUP(L1450,'Status Report'!B:AM,36,0),VLOOKUP(L1450,'Status Report'!B:AM,35,0)),AI1450="Direct shipment",IF(H1450="Asia Pacific",VLOOKUP(L1450,'Status Report'!B:AM,36,0),VLOOKUP(L1450,'Status Report'!B:AM,35,0)))</f>
        <v>12.98</v>
      </c>
      <c r="V1450" s="20">
        <f t="shared" si="337"/>
        <v>259.60000000000002</v>
      </c>
      <c r="W1450" s="19">
        <f>_xlfn.IFS(AI1450="Den Bosch",VLOOKUP(L1450,'Status Report'!B:AM,37,0),AI1450="Yantian",VLOOKUP(L1450,'Status Report'!B:AM,38,0),AI1450="",IF(H1450="Asia Pacific",VLOOKUP(L1450,'Status Report'!B:AM,38,0),VLOOKUP(L1450,'Status Report'!B:AM,37,0)),AI1450="Direct shipment",IF(H1450="Asia Pacific",VLOOKUP(L1450,'Status Report'!B:AM,38,0),VLOOKUP(L1450,'Status Report'!B:AM,37,0)))</f>
        <v>12.98</v>
      </c>
      <c r="X1450" s="20">
        <f t="shared" si="338"/>
        <v>259.60000000000002</v>
      </c>
      <c r="Y1450" s="20">
        <f>_xlfn.IFS(AI1450="Den Bosch",VLOOKUP(L1450,'Status Report'!B:AO,39,0),AI1450="Yantian",VLOOKUP(L1450,'Status Report'!B:AO,40,0),AI1450="",IF(H1450="Asia Pacific",VLOOKUP(L1450,'Status Report'!B:AO,40,0),VLOOKUP(L1450,'Status Report'!B:AO,39,0)),AI1450="Direct shipment",IF(H1450="Asia Pacific",VLOOKUP(L1450,'Status Report'!B:AO,40,0),VLOOKUP(L1450,'Status Report'!B:AO,39,0)))</f>
        <v>0</v>
      </c>
      <c r="Z1450" s="20">
        <f t="shared" si="339"/>
        <v>0</v>
      </c>
      <c r="AA1450" s="20">
        <f t="shared" si="340"/>
        <v>259.60000000000002</v>
      </c>
      <c r="AB1450" s="21">
        <f>_xlfn.IFS(AI1450="Den Bosch",VLOOKUP(L1450,'Status Report'!B:AM,33,0),AI1450="Yantian",VLOOKUP(L1450,'Status Report'!B:AM,34,0),AI1450="",IF(H1450="Asia Pacific",VLOOKUP(L1450,'Status Report'!B:AM,34,0),VLOOKUP(L1450,'Status Report'!B:AM,33,0)),AI1450="Direct shipment",IF(H1450="Asia Pacific",VLOOKUP(L1450,'Status Report'!B:AM,34,0),VLOOKUP(L1450,'Status Report'!B:AM,33,0)))</f>
        <v>11.3256</v>
      </c>
      <c r="AC1450" s="21">
        <f>VLOOKUP(L1450,'Status Report'!B:CE,82,0)</f>
        <v>0</v>
      </c>
      <c r="AD1450" s="21">
        <f t="shared" si="341"/>
        <v>11.3256</v>
      </c>
      <c r="AE1450" s="63">
        <f>VLOOKUP(L1450,'Status Report'!B:W,20,0)</f>
        <v>60</v>
      </c>
      <c r="AF1450" s="63">
        <f>VLOOKUP(L1450,'Status Report'!B:W,21,0)</f>
        <v>40</v>
      </c>
      <c r="AG1450" s="63">
        <f>VLOOKUP(L1450,'Status Report'!B:W,22,0)</f>
        <v>40</v>
      </c>
      <c r="AH1450" s="22">
        <f t="shared" si="342"/>
        <v>1.92</v>
      </c>
      <c r="AK1450" s="63">
        <f>IFERROR(VLOOKUP(G1450,ASEAN!A:A,1,0),0)</f>
        <v>0</v>
      </c>
      <c r="AL1450" s="63">
        <f>IFERROR(VLOOKUP(D1450,'[3]customer specs'!$B$1:$D$65536,3,0),0)</f>
        <v>0</v>
      </c>
      <c r="AM1450" s="64">
        <f t="shared" si="343"/>
        <v>0</v>
      </c>
      <c r="AN1450" s="64">
        <f t="shared" si="344"/>
        <v>0</v>
      </c>
      <c r="AO1450" s="63"/>
      <c r="AP1450" s="63"/>
      <c r="AQ1450" s="63" t="str">
        <f t="shared" si="345"/>
        <v>no</v>
      </c>
      <c r="AR1450" s="20">
        <f t="shared" si="346"/>
        <v>226.512</v>
      </c>
      <c r="AS1450" s="63"/>
      <c r="AT1450" s="23">
        <f t="shared" si="351"/>
        <v>0.12</v>
      </c>
      <c r="AU1450" s="65">
        <f t="shared" si="347"/>
        <v>12.87</v>
      </c>
      <c r="AV1450" s="65"/>
      <c r="AW1450" s="65">
        <f t="shared" si="348"/>
        <v>257.39999999999998</v>
      </c>
      <c r="AX1450" s="65"/>
      <c r="AY1450" s="63">
        <f>VLOOKUP(L1450,'Status Report'!B:CF,81,0)</f>
        <v>0</v>
      </c>
      <c r="AZ1450" s="63" t="str">
        <f>VLOOKUP(L1450,'Status Report'!B:S,18,0)</f>
        <v xml:space="preserve">Ellina Smirnova </v>
      </c>
      <c r="BB1450" s="63">
        <f>VLOOKUP(L1450,'Status Report'!B:Z,25,0)</f>
        <v>1</v>
      </c>
      <c r="BC1450" s="63">
        <f t="shared" si="349"/>
        <v>20</v>
      </c>
      <c r="BF1450">
        <f>VLOOKUP(L1450,'Status Report'!B:CE,82,0)</f>
        <v>0</v>
      </c>
      <c r="BG1450">
        <f>VLOOKUP(L1450,'Status Report'!B:CF,83,0)</f>
        <v>0</v>
      </c>
      <c r="BH1450">
        <f>VLOOKUP(L1450,'Status Report'!B:CG,84,0)</f>
        <v>0</v>
      </c>
      <c r="BI1450" t="s">
        <v>926</v>
      </c>
      <c r="BJ1450" t="s">
        <v>795</v>
      </c>
      <c r="BM1450" s="67">
        <f t="shared" si="350"/>
        <v>87</v>
      </c>
    </row>
    <row r="1451" spans="1:65" x14ac:dyDescent="0.25">
      <c r="A1451" s="68" t="str">
        <f>VLOOKUP(L1451,'Status Report'!B:CB,79,0)</f>
        <v>Heineken - F1</v>
      </c>
      <c r="C1451">
        <v>20006112</v>
      </c>
      <c r="D1451">
        <v>3097108</v>
      </c>
      <c r="E1451" t="s">
        <v>928</v>
      </c>
      <c r="F1451" t="s">
        <v>929</v>
      </c>
      <c r="G1451" t="str">
        <f>VLOOKUP(D1451,'[2]sold to'!$A:$H,8,0)</f>
        <v>South Africa</v>
      </c>
      <c r="H1451" t="str">
        <f>VLOOKUP(D1451,'[2]sold to'!$A:$I,9,0)</f>
        <v>AMEE</v>
      </c>
      <c r="K1451">
        <v>910</v>
      </c>
      <c r="L1451">
        <v>88027448</v>
      </c>
      <c r="M1451" t="s">
        <v>240</v>
      </c>
      <c r="N1451">
        <v>20</v>
      </c>
      <c r="P1451" t="str">
        <f>VLOOKUP(L1451,'Status Report'!B:AA,26,0)</f>
        <v>China</v>
      </c>
      <c r="Q1451" t="str">
        <f>VLOOKUP(L1451,'Status Report'!B:AB,27,0)</f>
        <v>Textiles-Clothing</v>
      </c>
      <c r="R1451">
        <f>VLOOKUP(L1451,'Status Report'!B:X,23,0)</f>
        <v>1000</v>
      </c>
      <c r="S1451" t="str">
        <f>VLOOKUP(L1451,'Status Report'!B:T,19,0)</f>
        <v>Asian Sourcing Link</v>
      </c>
      <c r="T1451" s="62">
        <f>VLOOKUP(L1451,'Status Report'!B:E,4,0)</f>
        <v>1</v>
      </c>
      <c r="U1451" s="19">
        <f>_xlfn.IFS(AI1451="Den Bosch",VLOOKUP(L1451,'Status Report'!B:AM,35,0),AI1451="Yantian",VLOOKUP(L1451,'Status Report'!B:AM,36,0),AI1451="",IF(H1451="Asia Pacific",VLOOKUP(L1451,'Status Report'!B:AM,36,0),VLOOKUP(L1451,'Status Report'!B:AM,35,0)),AI1451="Direct shipment",IF(H1451="Asia Pacific",VLOOKUP(L1451,'Status Report'!B:AM,36,0),VLOOKUP(L1451,'Status Report'!B:AM,35,0)))</f>
        <v>12.98</v>
      </c>
      <c r="V1451" s="20">
        <f t="shared" si="337"/>
        <v>259.60000000000002</v>
      </c>
      <c r="W1451" s="19">
        <f>_xlfn.IFS(AI1451="Den Bosch",VLOOKUP(L1451,'Status Report'!B:AM,37,0),AI1451="Yantian",VLOOKUP(L1451,'Status Report'!B:AM,38,0),AI1451="",IF(H1451="Asia Pacific",VLOOKUP(L1451,'Status Report'!B:AM,38,0),VLOOKUP(L1451,'Status Report'!B:AM,37,0)),AI1451="Direct shipment",IF(H1451="Asia Pacific",VLOOKUP(L1451,'Status Report'!B:AM,38,0),VLOOKUP(L1451,'Status Report'!B:AM,37,0)))</f>
        <v>12.98</v>
      </c>
      <c r="X1451" s="20">
        <f t="shared" si="338"/>
        <v>259.60000000000002</v>
      </c>
      <c r="Y1451" s="20">
        <f>_xlfn.IFS(AI1451="Den Bosch",VLOOKUP(L1451,'Status Report'!B:AO,39,0),AI1451="Yantian",VLOOKUP(L1451,'Status Report'!B:AO,40,0),AI1451="",IF(H1451="Asia Pacific",VLOOKUP(L1451,'Status Report'!B:AO,40,0),VLOOKUP(L1451,'Status Report'!B:AO,39,0)),AI1451="Direct shipment",IF(H1451="Asia Pacific",VLOOKUP(L1451,'Status Report'!B:AO,40,0),VLOOKUP(L1451,'Status Report'!B:AO,39,0)))</f>
        <v>0</v>
      </c>
      <c r="Z1451" s="20">
        <f t="shared" si="339"/>
        <v>0</v>
      </c>
      <c r="AA1451" s="20">
        <f t="shared" si="340"/>
        <v>259.60000000000002</v>
      </c>
      <c r="AB1451" s="21">
        <f>_xlfn.IFS(AI1451="Den Bosch",VLOOKUP(L1451,'Status Report'!B:AM,33,0),AI1451="Yantian",VLOOKUP(L1451,'Status Report'!B:AM,34,0),AI1451="",IF(H1451="Asia Pacific",VLOOKUP(L1451,'Status Report'!B:AM,34,0),VLOOKUP(L1451,'Status Report'!B:AM,33,0)),AI1451="Direct shipment",IF(H1451="Asia Pacific",VLOOKUP(L1451,'Status Report'!B:AM,34,0),VLOOKUP(L1451,'Status Report'!B:AM,33,0)))</f>
        <v>11.3256</v>
      </c>
      <c r="AC1451" s="21">
        <f>VLOOKUP(L1451,'Status Report'!B:CE,82,0)</f>
        <v>0</v>
      </c>
      <c r="AD1451" s="21">
        <f t="shared" si="341"/>
        <v>11.3256</v>
      </c>
      <c r="AE1451" s="63">
        <f>VLOOKUP(L1451,'Status Report'!B:W,20,0)</f>
        <v>60</v>
      </c>
      <c r="AF1451" s="63">
        <f>VLOOKUP(L1451,'Status Report'!B:W,21,0)</f>
        <v>40</v>
      </c>
      <c r="AG1451" s="63">
        <f>VLOOKUP(L1451,'Status Report'!B:W,22,0)</f>
        <v>40</v>
      </c>
      <c r="AH1451" s="22">
        <f t="shared" si="342"/>
        <v>1.92</v>
      </c>
      <c r="AK1451" s="63">
        <f>IFERROR(VLOOKUP(G1451,ASEAN!A:A,1,0),0)</f>
        <v>0</v>
      </c>
      <c r="AL1451" s="63">
        <f>IFERROR(VLOOKUP(D1451,'[3]customer specs'!$B$1:$D$65536,3,0),0)</f>
        <v>0</v>
      </c>
      <c r="AM1451" s="64">
        <f t="shared" si="343"/>
        <v>0</v>
      </c>
      <c r="AN1451" s="64">
        <f t="shared" si="344"/>
        <v>0</v>
      </c>
      <c r="AO1451" s="63"/>
      <c r="AP1451" s="63"/>
      <c r="AQ1451" s="63" t="str">
        <f t="shared" si="345"/>
        <v>no</v>
      </c>
      <c r="AR1451" s="20">
        <f t="shared" si="346"/>
        <v>226.512</v>
      </c>
      <c r="AS1451" s="63"/>
      <c r="AT1451" s="23">
        <f t="shared" si="351"/>
        <v>0.12</v>
      </c>
      <c r="AU1451" s="65">
        <f t="shared" si="347"/>
        <v>12.87</v>
      </c>
      <c r="AV1451" s="65"/>
      <c r="AW1451" s="65">
        <f t="shared" si="348"/>
        <v>257.39999999999998</v>
      </c>
      <c r="AX1451" s="65"/>
      <c r="AY1451" s="63">
        <f>VLOOKUP(L1451,'Status Report'!B:CF,81,0)</f>
        <v>0</v>
      </c>
      <c r="AZ1451" s="63" t="str">
        <f>VLOOKUP(L1451,'Status Report'!B:S,18,0)</f>
        <v xml:space="preserve">Ellina Smirnova </v>
      </c>
      <c r="BB1451" s="63">
        <f>VLOOKUP(L1451,'Status Report'!B:Z,25,0)</f>
        <v>1</v>
      </c>
      <c r="BC1451" s="63">
        <f t="shared" si="349"/>
        <v>20</v>
      </c>
      <c r="BF1451">
        <f>VLOOKUP(L1451,'Status Report'!B:CE,82,0)</f>
        <v>0</v>
      </c>
      <c r="BG1451">
        <f>VLOOKUP(L1451,'Status Report'!B:CF,83,0)</f>
        <v>0</v>
      </c>
      <c r="BH1451">
        <f>VLOOKUP(L1451,'Status Report'!B:CG,84,0)</f>
        <v>0</v>
      </c>
      <c r="BI1451" t="s">
        <v>926</v>
      </c>
      <c r="BJ1451" t="s">
        <v>795</v>
      </c>
      <c r="BM1451" s="67">
        <f t="shared" si="350"/>
        <v>61</v>
      </c>
    </row>
    <row r="1452" spans="1:65" x14ac:dyDescent="0.25">
      <c r="A1452" s="68" t="str">
        <f>VLOOKUP(L1452,'Status Report'!B:CB,79,0)</f>
        <v>Heineken - F1</v>
      </c>
      <c r="C1452">
        <v>20006112</v>
      </c>
      <c r="D1452">
        <v>3097108</v>
      </c>
      <c r="E1452" t="s">
        <v>928</v>
      </c>
      <c r="F1452" t="s">
        <v>929</v>
      </c>
      <c r="G1452" t="str">
        <f>VLOOKUP(D1452,'[2]sold to'!$A:$H,8,0)</f>
        <v>South Africa</v>
      </c>
      <c r="H1452" t="str">
        <f>VLOOKUP(D1452,'[2]sold to'!$A:$I,9,0)</f>
        <v>AMEE</v>
      </c>
      <c r="K1452">
        <v>920</v>
      </c>
      <c r="L1452">
        <v>88027449</v>
      </c>
      <c r="M1452" t="s">
        <v>289</v>
      </c>
      <c r="N1452">
        <v>20</v>
      </c>
      <c r="P1452" t="str">
        <f>VLOOKUP(L1452,'Status Report'!B:AA,26,0)</f>
        <v>China</v>
      </c>
      <c r="Q1452" t="str">
        <f>VLOOKUP(L1452,'Status Report'!B:AB,27,0)</f>
        <v>Textiles-Clothing</v>
      </c>
      <c r="R1452">
        <f>VLOOKUP(L1452,'Status Report'!B:X,23,0)</f>
        <v>1000</v>
      </c>
      <c r="S1452" t="str">
        <f>VLOOKUP(L1452,'Status Report'!B:T,19,0)</f>
        <v>Asian Sourcing Link</v>
      </c>
      <c r="T1452" s="62">
        <f>VLOOKUP(L1452,'Status Report'!B:E,4,0)</f>
        <v>1</v>
      </c>
      <c r="U1452" s="19">
        <f>_xlfn.IFS(AI1452="Den Bosch",VLOOKUP(L1452,'Status Report'!B:AM,35,0),AI1452="Yantian",VLOOKUP(L1452,'Status Report'!B:AM,36,0),AI1452="",IF(H1452="Asia Pacific",VLOOKUP(L1452,'Status Report'!B:AM,36,0),VLOOKUP(L1452,'Status Report'!B:AM,35,0)),AI1452="Direct shipment",IF(H1452="Asia Pacific",VLOOKUP(L1452,'Status Report'!B:AM,36,0),VLOOKUP(L1452,'Status Report'!B:AM,35,0)))</f>
        <v>12.98</v>
      </c>
      <c r="V1452" s="20">
        <f t="shared" si="337"/>
        <v>259.60000000000002</v>
      </c>
      <c r="W1452" s="19">
        <f>_xlfn.IFS(AI1452="Den Bosch",VLOOKUP(L1452,'Status Report'!B:AM,37,0),AI1452="Yantian",VLOOKUP(L1452,'Status Report'!B:AM,38,0),AI1452="",IF(H1452="Asia Pacific",VLOOKUP(L1452,'Status Report'!B:AM,38,0),VLOOKUP(L1452,'Status Report'!B:AM,37,0)),AI1452="Direct shipment",IF(H1452="Asia Pacific",VLOOKUP(L1452,'Status Report'!B:AM,38,0),VLOOKUP(L1452,'Status Report'!B:AM,37,0)))</f>
        <v>12.98</v>
      </c>
      <c r="X1452" s="20">
        <f t="shared" si="338"/>
        <v>259.60000000000002</v>
      </c>
      <c r="Y1452" s="20">
        <f>_xlfn.IFS(AI1452="Den Bosch",VLOOKUP(L1452,'Status Report'!B:AO,39,0),AI1452="Yantian",VLOOKUP(L1452,'Status Report'!B:AO,40,0),AI1452="",IF(H1452="Asia Pacific",VLOOKUP(L1452,'Status Report'!B:AO,40,0),VLOOKUP(L1452,'Status Report'!B:AO,39,0)),AI1452="Direct shipment",IF(H1452="Asia Pacific",VLOOKUP(L1452,'Status Report'!B:AO,40,0),VLOOKUP(L1452,'Status Report'!B:AO,39,0)))</f>
        <v>0</v>
      </c>
      <c r="Z1452" s="20">
        <f t="shared" si="339"/>
        <v>0</v>
      </c>
      <c r="AA1452" s="20">
        <f t="shared" si="340"/>
        <v>259.60000000000002</v>
      </c>
      <c r="AB1452" s="21">
        <f>_xlfn.IFS(AI1452="Den Bosch",VLOOKUP(L1452,'Status Report'!B:AM,33,0),AI1452="Yantian",VLOOKUP(L1452,'Status Report'!B:AM,34,0),AI1452="",IF(H1452="Asia Pacific",VLOOKUP(L1452,'Status Report'!B:AM,34,0),VLOOKUP(L1452,'Status Report'!B:AM,33,0)),AI1452="Direct shipment",IF(H1452="Asia Pacific",VLOOKUP(L1452,'Status Report'!B:AM,34,0),VLOOKUP(L1452,'Status Report'!B:AM,33,0)))</f>
        <v>11.3256</v>
      </c>
      <c r="AC1452" s="21">
        <f>VLOOKUP(L1452,'Status Report'!B:CE,82,0)</f>
        <v>0</v>
      </c>
      <c r="AD1452" s="21">
        <f t="shared" si="341"/>
        <v>11.3256</v>
      </c>
      <c r="AE1452" s="63">
        <f>VLOOKUP(L1452,'Status Report'!B:W,20,0)</f>
        <v>60</v>
      </c>
      <c r="AF1452" s="63">
        <f>VLOOKUP(L1452,'Status Report'!B:W,21,0)</f>
        <v>40</v>
      </c>
      <c r="AG1452" s="63">
        <f>VLOOKUP(L1452,'Status Report'!B:W,22,0)</f>
        <v>40</v>
      </c>
      <c r="AH1452" s="22">
        <f t="shared" si="342"/>
        <v>1.92</v>
      </c>
      <c r="AK1452" s="63">
        <f>IFERROR(VLOOKUP(G1452,ASEAN!A:A,1,0),0)</f>
        <v>0</v>
      </c>
      <c r="AL1452" s="63">
        <f>IFERROR(VLOOKUP(D1452,'[3]customer specs'!$B$1:$D$65536,3,0),0)</f>
        <v>0</v>
      </c>
      <c r="AM1452" s="64">
        <f t="shared" si="343"/>
        <v>0</v>
      </c>
      <c r="AN1452" s="64">
        <f t="shared" si="344"/>
        <v>0</v>
      </c>
      <c r="AO1452" s="63"/>
      <c r="AP1452" s="63"/>
      <c r="AQ1452" s="63" t="str">
        <f t="shared" si="345"/>
        <v>no</v>
      </c>
      <c r="AR1452" s="20">
        <f t="shared" si="346"/>
        <v>226.512</v>
      </c>
      <c r="AS1452" s="63"/>
      <c r="AT1452" s="23">
        <f t="shared" si="351"/>
        <v>0.12</v>
      </c>
      <c r="AU1452" s="65">
        <f t="shared" si="347"/>
        <v>12.87</v>
      </c>
      <c r="AV1452" s="65"/>
      <c r="AW1452" s="65">
        <f t="shared" si="348"/>
        <v>257.39999999999998</v>
      </c>
      <c r="AX1452" s="65"/>
      <c r="AY1452" s="63">
        <f>VLOOKUP(L1452,'Status Report'!B:CF,81,0)</f>
        <v>0</v>
      </c>
      <c r="AZ1452" s="63" t="str">
        <f>VLOOKUP(L1452,'Status Report'!B:S,18,0)</f>
        <v xml:space="preserve">Ellina Smirnova </v>
      </c>
      <c r="BB1452" s="63">
        <f>VLOOKUP(L1452,'Status Report'!B:Z,25,0)</f>
        <v>1</v>
      </c>
      <c r="BC1452" s="63">
        <f t="shared" si="349"/>
        <v>20</v>
      </c>
      <c r="BF1452">
        <f>VLOOKUP(L1452,'Status Report'!B:CE,82,0)</f>
        <v>0</v>
      </c>
      <c r="BG1452">
        <f>VLOOKUP(L1452,'Status Report'!B:CF,83,0)</f>
        <v>0</v>
      </c>
      <c r="BH1452">
        <f>VLOOKUP(L1452,'Status Report'!B:CG,84,0)</f>
        <v>0</v>
      </c>
      <c r="BI1452" t="s">
        <v>926</v>
      </c>
      <c r="BJ1452" t="s">
        <v>795</v>
      </c>
      <c r="BM1452" s="67">
        <f t="shared" si="350"/>
        <v>31</v>
      </c>
    </row>
    <row r="1453" spans="1:65" x14ac:dyDescent="0.25">
      <c r="A1453" s="68" t="str">
        <f>VLOOKUP(L1453,'Status Report'!B:CB,79,0)</f>
        <v>Heineken Silver (Global)</v>
      </c>
      <c r="C1453">
        <v>26020989</v>
      </c>
      <c r="D1453">
        <v>3091074</v>
      </c>
      <c r="E1453" t="s">
        <v>792</v>
      </c>
      <c r="F1453" t="s">
        <v>793</v>
      </c>
      <c r="G1453" t="str">
        <f>VLOOKUP(D1453,'[2]sold to'!$A:$H,8,0)</f>
        <v>Singapore</v>
      </c>
      <c r="H1453" t="str">
        <f>VLOOKUP(D1453,'[2]sold to'!$A:$I,9,0)</f>
        <v>ASIA Pacific</v>
      </c>
      <c r="K1453">
        <v>290</v>
      </c>
      <c r="L1453">
        <v>88026262</v>
      </c>
      <c r="M1453" t="s">
        <v>263</v>
      </c>
      <c r="N1453">
        <v>5</v>
      </c>
      <c r="P1453" t="str">
        <f>VLOOKUP(L1453,'Status Report'!B:AA,26,0)</f>
        <v>China</v>
      </c>
      <c r="Q1453" t="str">
        <f>VLOOKUP(L1453,'Status Report'!B:AB,27,0)</f>
        <v>Textiles-Clothing</v>
      </c>
      <c r="R1453">
        <f>VLOOKUP(L1453,'Status Report'!B:X,23,0)</f>
        <v>167</v>
      </c>
      <c r="S1453" t="str">
        <f>VLOOKUP(L1453,'Status Report'!B:T,19,0)</f>
        <v>Promocean The Netherlands BV</v>
      </c>
      <c r="T1453" s="62">
        <f>VLOOKUP(L1453,'Status Report'!B:E,4,0)</f>
        <v>3</v>
      </c>
      <c r="U1453" s="19">
        <f>_xlfn.IFS(AI1453="Den Bosch",VLOOKUP(L1453,'Status Report'!B:AM,35,0),AI1453="Yantian",VLOOKUP(L1453,'Status Report'!B:AM,36,0),AI1453="",IF(H1453="Asia Pacific",VLOOKUP(L1453,'Status Report'!B:AM,36,0),VLOOKUP(L1453,'Status Report'!B:AM,35,0)),AI1453="Direct shipment",IF(H1453="Asia Pacific",VLOOKUP(L1453,'Status Report'!B:AM,36,0),VLOOKUP(L1453,'Status Report'!B:AM,35,0)))</f>
        <v>91.56</v>
      </c>
      <c r="V1453" s="20">
        <f t="shared" si="337"/>
        <v>457.8</v>
      </c>
      <c r="W1453" s="19">
        <f>_xlfn.IFS(AI1453="Den Bosch",VLOOKUP(L1453,'Status Report'!B:AM,37,0),AI1453="Yantian",VLOOKUP(L1453,'Status Report'!B:AM,38,0),AI1453="",IF(H1453="Asia Pacific",VLOOKUP(L1453,'Status Report'!B:AM,38,0),VLOOKUP(L1453,'Status Report'!B:AM,37,0)),AI1453="Direct shipment",IF(H1453="Asia Pacific",VLOOKUP(L1453,'Status Report'!B:AM,38,0),VLOOKUP(L1453,'Status Report'!B:AM,37,0)))</f>
        <v>91.56</v>
      </c>
      <c r="X1453" s="20">
        <f t="shared" si="338"/>
        <v>457.8</v>
      </c>
      <c r="Y1453" s="20">
        <f>_xlfn.IFS(AI1453="Den Bosch",VLOOKUP(L1453,'Status Report'!B:AO,39,0),AI1453="Yantian",VLOOKUP(L1453,'Status Report'!B:AO,40,0),AI1453="",IF(H1453="Asia Pacific",VLOOKUP(L1453,'Status Report'!B:AO,40,0),VLOOKUP(L1453,'Status Report'!B:AO,39,0)),AI1453="Direct shipment",IF(H1453="Asia Pacific",VLOOKUP(L1453,'Status Report'!B:AO,40,0),VLOOKUP(L1453,'Status Report'!B:AO,39,0)))</f>
        <v>0</v>
      </c>
      <c r="Z1453" s="20">
        <f t="shared" si="339"/>
        <v>0</v>
      </c>
      <c r="AA1453" s="20">
        <f t="shared" si="340"/>
        <v>457.8</v>
      </c>
      <c r="AB1453" s="21">
        <f>_xlfn.IFS(AI1453="Den Bosch",VLOOKUP(L1453,'Status Report'!B:AM,33,0),AI1453="Yantian",VLOOKUP(L1453,'Status Report'!B:AM,34,0),AI1453="",IF(H1453="Asia Pacific",VLOOKUP(L1453,'Status Report'!B:AM,34,0),VLOOKUP(L1453,'Status Report'!B:AM,33,0)),AI1453="Direct shipment",IF(H1453="Asia Pacific",VLOOKUP(L1453,'Status Report'!B:AM,34,0),VLOOKUP(L1453,'Status Report'!B:AM,33,0)))</f>
        <v>79.915813714285704</v>
      </c>
      <c r="AC1453" s="21">
        <f>VLOOKUP(L1453,'Status Report'!B:CE,82,0)</f>
        <v>0</v>
      </c>
      <c r="AD1453" s="21">
        <f t="shared" si="341"/>
        <v>79.915813714285704</v>
      </c>
      <c r="AE1453" s="63">
        <f>VLOOKUP(L1453,'Status Report'!B:W,20,0)</f>
        <v>28</v>
      </c>
      <c r="AF1453" s="63">
        <f>VLOOKUP(L1453,'Status Report'!B:W,21,0)</f>
        <v>15</v>
      </c>
      <c r="AG1453" s="63">
        <f>VLOOKUP(L1453,'Status Report'!B:W,22,0)</f>
        <v>12</v>
      </c>
      <c r="AH1453" s="22">
        <f t="shared" si="342"/>
        <v>2.52E-2</v>
      </c>
      <c r="AI1453" t="s">
        <v>990</v>
      </c>
      <c r="AK1453" s="63" t="str">
        <f>IFERROR(VLOOKUP(G1453,ASEAN!A:A,1,0),0)</f>
        <v>Singapore</v>
      </c>
      <c r="AL1453" s="63">
        <f>IFERROR(VLOOKUP(D1453,'[3]customer specs'!$B$1:$D$65536,3,0),0)</f>
        <v>0</v>
      </c>
      <c r="AM1453" s="64">
        <f t="shared" si="343"/>
        <v>0</v>
      </c>
      <c r="AN1453" s="64">
        <f t="shared" si="344"/>
        <v>0</v>
      </c>
      <c r="AO1453" s="63"/>
      <c r="AP1453" s="63"/>
      <c r="AQ1453" s="63" t="str">
        <f t="shared" si="345"/>
        <v>no</v>
      </c>
      <c r="AR1453" s="20">
        <f t="shared" si="346"/>
        <v>399.57906857142854</v>
      </c>
      <c r="AS1453" s="63"/>
      <c r="AT1453" s="23">
        <f t="shared" si="351"/>
        <v>0.12</v>
      </c>
      <c r="AU1453" s="65">
        <f t="shared" si="347"/>
        <v>90.813424675324669</v>
      </c>
      <c r="AV1453" s="65"/>
      <c r="AW1453" s="65">
        <f t="shared" si="348"/>
        <v>454.06712337662333</v>
      </c>
      <c r="AX1453" s="65"/>
      <c r="AY1453" s="63">
        <f>VLOOKUP(L1453,'Status Report'!B:CF,81,0)</f>
        <v>0</v>
      </c>
      <c r="AZ1453" s="63" t="str">
        <f>VLOOKUP(L1453,'Status Report'!B:S,18,0)</f>
        <v>Ellina Smirnova</v>
      </c>
      <c r="BB1453" s="63">
        <f>VLOOKUP(L1453,'Status Report'!B:Z,25,0)</f>
        <v>6</v>
      </c>
      <c r="BC1453" s="63">
        <f t="shared" si="349"/>
        <v>30</v>
      </c>
      <c r="BF1453">
        <f>VLOOKUP(L1453,'Status Report'!B:CE,82,0)</f>
        <v>0</v>
      </c>
      <c r="BG1453">
        <f>VLOOKUP(L1453,'Status Report'!B:CF,83,0)</f>
        <v>0</v>
      </c>
      <c r="BH1453">
        <f>VLOOKUP(L1453,'Status Report'!B:CG,84,0)</f>
        <v>0</v>
      </c>
      <c r="BI1453" t="s">
        <v>794</v>
      </c>
      <c r="BJ1453" t="s">
        <v>795</v>
      </c>
      <c r="BM1453" s="67">
        <f t="shared" si="350"/>
        <v>16</v>
      </c>
    </row>
    <row r="1454" spans="1:65" x14ac:dyDescent="0.25">
      <c r="A1454" s="68" t="str">
        <f>VLOOKUP(L1454,'Status Report'!B:CB,79,0)</f>
        <v>Heineken Silver (Global)</v>
      </c>
      <c r="C1454">
        <v>26020989</v>
      </c>
      <c r="D1454">
        <v>3091074</v>
      </c>
      <c r="E1454" t="s">
        <v>792</v>
      </c>
      <c r="F1454" t="s">
        <v>793</v>
      </c>
      <c r="G1454" t="str">
        <f>VLOOKUP(D1454,'[2]sold to'!$A:$H,8,0)</f>
        <v>Singapore</v>
      </c>
      <c r="H1454" t="str">
        <f>VLOOKUP(D1454,'[2]sold to'!$A:$I,9,0)</f>
        <v>ASIA Pacific</v>
      </c>
      <c r="K1454">
        <v>300</v>
      </c>
      <c r="L1454">
        <v>88026263</v>
      </c>
      <c r="M1454" t="s">
        <v>264</v>
      </c>
      <c r="N1454">
        <v>5</v>
      </c>
      <c r="P1454" t="str">
        <f>VLOOKUP(L1454,'Status Report'!B:AA,26,0)</f>
        <v>China</v>
      </c>
      <c r="Q1454" t="str">
        <f>VLOOKUP(L1454,'Status Report'!B:AB,27,0)</f>
        <v>Textiles-Clothing</v>
      </c>
      <c r="R1454">
        <f>VLOOKUP(L1454,'Status Report'!B:X,23,0)</f>
        <v>167</v>
      </c>
      <c r="S1454" t="str">
        <f>VLOOKUP(L1454,'Status Report'!B:T,19,0)</f>
        <v>Promocean The Netherlands BV</v>
      </c>
      <c r="T1454" s="62">
        <f>VLOOKUP(L1454,'Status Report'!B:E,4,0)</f>
        <v>3</v>
      </c>
      <c r="U1454" s="19">
        <f>_xlfn.IFS(AI1454="Den Bosch",VLOOKUP(L1454,'Status Report'!B:AM,35,0),AI1454="Yantian",VLOOKUP(L1454,'Status Report'!B:AM,36,0),AI1454="",IF(H1454="Asia Pacific",VLOOKUP(L1454,'Status Report'!B:AM,36,0),VLOOKUP(L1454,'Status Report'!B:AM,35,0)),AI1454="Direct shipment",IF(H1454="Asia Pacific",VLOOKUP(L1454,'Status Report'!B:AM,36,0),VLOOKUP(L1454,'Status Report'!B:AM,35,0)))</f>
        <v>91.56</v>
      </c>
      <c r="V1454" s="20">
        <f t="shared" si="337"/>
        <v>457.8</v>
      </c>
      <c r="W1454" s="19">
        <f>_xlfn.IFS(AI1454="Den Bosch",VLOOKUP(L1454,'Status Report'!B:AM,37,0),AI1454="Yantian",VLOOKUP(L1454,'Status Report'!B:AM,38,0),AI1454="",IF(H1454="Asia Pacific",VLOOKUP(L1454,'Status Report'!B:AM,38,0),VLOOKUP(L1454,'Status Report'!B:AM,37,0)),AI1454="Direct shipment",IF(H1454="Asia Pacific",VLOOKUP(L1454,'Status Report'!B:AM,38,0),VLOOKUP(L1454,'Status Report'!B:AM,37,0)))</f>
        <v>91.56</v>
      </c>
      <c r="X1454" s="20">
        <f t="shared" si="338"/>
        <v>457.8</v>
      </c>
      <c r="Y1454" s="20">
        <f>_xlfn.IFS(AI1454="Den Bosch",VLOOKUP(L1454,'Status Report'!B:AO,39,0),AI1454="Yantian",VLOOKUP(L1454,'Status Report'!B:AO,40,0),AI1454="",IF(H1454="Asia Pacific",VLOOKUP(L1454,'Status Report'!B:AO,40,0),VLOOKUP(L1454,'Status Report'!B:AO,39,0)),AI1454="Direct shipment",IF(H1454="Asia Pacific",VLOOKUP(L1454,'Status Report'!B:AO,40,0),VLOOKUP(L1454,'Status Report'!B:AO,39,0)))</f>
        <v>0</v>
      </c>
      <c r="Z1454" s="20">
        <f t="shared" si="339"/>
        <v>0</v>
      </c>
      <c r="AA1454" s="20">
        <f t="shared" si="340"/>
        <v>457.8</v>
      </c>
      <c r="AB1454" s="21">
        <f>_xlfn.IFS(AI1454="Den Bosch",VLOOKUP(L1454,'Status Report'!B:AM,33,0),AI1454="Yantian",VLOOKUP(L1454,'Status Report'!B:AM,34,0),AI1454="",IF(H1454="Asia Pacific",VLOOKUP(L1454,'Status Report'!B:AM,34,0),VLOOKUP(L1454,'Status Report'!B:AM,33,0)),AI1454="Direct shipment",IF(H1454="Asia Pacific",VLOOKUP(L1454,'Status Report'!B:AM,34,0),VLOOKUP(L1454,'Status Report'!B:AM,33,0)))</f>
        <v>79.915813714285704</v>
      </c>
      <c r="AC1454" s="21">
        <f>VLOOKUP(L1454,'Status Report'!B:CE,82,0)</f>
        <v>0</v>
      </c>
      <c r="AD1454" s="21">
        <f t="shared" si="341"/>
        <v>79.915813714285704</v>
      </c>
      <c r="AE1454" s="63">
        <f>VLOOKUP(L1454,'Status Report'!B:W,20,0)</f>
        <v>28</v>
      </c>
      <c r="AF1454" s="63">
        <f>VLOOKUP(L1454,'Status Report'!B:W,21,0)</f>
        <v>15</v>
      </c>
      <c r="AG1454" s="63">
        <f>VLOOKUP(L1454,'Status Report'!B:W,22,0)</f>
        <v>12</v>
      </c>
      <c r="AH1454" s="22">
        <f t="shared" si="342"/>
        <v>2.52E-2</v>
      </c>
      <c r="AI1454" t="s">
        <v>990</v>
      </c>
      <c r="AK1454" s="63" t="str">
        <f>IFERROR(VLOOKUP(G1454,ASEAN!A:A,1,0),0)</f>
        <v>Singapore</v>
      </c>
      <c r="AL1454" s="63">
        <f>IFERROR(VLOOKUP(D1454,'[3]customer specs'!$B$1:$D$65536,3,0),0)</f>
        <v>0</v>
      </c>
      <c r="AM1454" s="64">
        <f t="shared" si="343"/>
        <v>0</v>
      </c>
      <c r="AN1454" s="64">
        <f t="shared" si="344"/>
        <v>0</v>
      </c>
      <c r="AO1454" s="63"/>
      <c r="AP1454" s="63"/>
      <c r="AQ1454" s="63" t="str">
        <f t="shared" si="345"/>
        <v>no</v>
      </c>
      <c r="AR1454" s="20">
        <f t="shared" si="346"/>
        <v>399.57906857142854</v>
      </c>
      <c r="AS1454" s="63"/>
      <c r="AT1454" s="23">
        <f t="shared" si="351"/>
        <v>0.12</v>
      </c>
      <c r="AU1454" s="65">
        <f t="shared" si="347"/>
        <v>90.813424675324669</v>
      </c>
      <c r="AV1454" s="65"/>
      <c r="AW1454" s="65">
        <f t="shared" si="348"/>
        <v>454.06712337662333</v>
      </c>
      <c r="AX1454" s="65"/>
      <c r="AY1454" s="63">
        <f>VLOOKUP(L1454,'Status Report'!B:CF,81,0)</f>
        <v>0</v>
      </c>
      <c r="AZ1454" s="63" t="str">
        <f>VLOOKUP(L1454,'Status Report'!B:S,18,0)</f>
        <v>Ellina Smirnova</v>
      </c>
      <c r="BB1454" s="63">
        <f>VLOOKUP(L1454,'Status Report'!B:Z,25,0)</f>
        <v>6</v>
      </c>
      <c r="BC1454" s="63">
        <f t="shared" si="349"/>
        <v>30</v>
      </c>
      <c r="BF1454">
        <f>VLOOKUP(L1454,'Status Report'!B:CE,82,0)</f>
        <v>0</v>
      </c>
      <c r="BG1454">
        <f>VLOOKUP(L1454,'Status Report'!B:CF,83,0)</f>
        <v>0</v>
      </c>
      <c r="BH1454">
        <f>VLOOKUP(L1454,'Status Report'!B:CG,84,0)</f>
        <v>0</v>
      </c>
      <c r="BI1454" t="s">
        <v>794</v>
      </c>
      <c r="BJ1454" t="s">
        <v>795</v>
      </c>
      <c r="BM1454" s="67">
        <f t="shared" si="350"/>
        <v>11</v>
      </c>
    </row>
    <row r="1455" spans="1:65" x14ac:dyDescent="0.25">
      <c r="A1455" s="68" t="str">
        <f>VLOOKUP(L1455,'Status Report'!B:CB,79,0)</f>
        <v>Heineken Silver (Global)</v>
      </c>
      <c r="C1455">
        <v>26020989</v>
      </c>
      <c r="D1455">
        <v>3091074</v>
      </c>
      <c r="E1455" t="s">
        <v>792</v>
      </c>
      <c r="F1455" t="s">
        <v>793</v>
      </c>
      <c r="G1455" t="str">
        <f>VLOOKUP(D1455,'[2]sold to'!$A:$H,8,0)</f>
        <v>Singapore</v>
      </c>
      <c r="H1455" t="str">
        <f>VLOOKUP(D1455,'[2]sold to'!$A:$I,9,0)</f>
        <v>ASIA Pacific</v>
      </c>
      <c r="K1455">
        <v>310</v>
      </c>
      <c r="L1455">
        <v>88026264</v>
      </c>
      <c r="M1455" t="s">
        <v>265</v>
      </c>
      <c r="N1455">
        <v>5</v>
      </c>
      <c r="P1455" t="str">
        <f>VLOOKUP(L1455,'Status Report'!B:AA,26,0)</f>
        <v>China</v>
      </c>
      <c r="Q1455" t="str">
        <f>VLOOKUP(L1455,'Status Report'!B:AB,27,0)</f>
        <v>Textiles-Clothing</v>
      </c>
      <c r="R1455">
        <f>VLOOKUP(L1455,'Status Report'!B:X,23,0)</f>
        <v>167</v>
      </c>
      <c r="S1455" t="str">
        <f>VLOOKUP(L1455,'Status Report'!B:T,19,0)</f>
        <v>Promocean The Netherlands BV</v>
      </c>
      <c r="T1455" s="62">
        <f>VLOOKUP(L1455,'Status Report'!B:E,4,0)</f>
        <v>3</v>
      </c>
      <c r="U1455" s="19">
        <f>_xlfn.IFS(AI1455="Den Bosch",VLOOKUP(L1455,'Status Report'!B:AM,35,0),AI1455="Yantian",VLOOKUP(L1455,'Status Report'!B:AM,36,0),AI1455="",IF(H1455="Asia Pacific",VLOOKUP(L1455,'Status Report'!B:AM,36,0),VLOOKUP(L1455,'Status Report'!B:AM,35,0)),AI1455="Direct shipment",IF(H1455="Asia Pacific",VLOOKUP(L1455,'Status Report'!B:AM,36,0),VLOOKUP(L1455,'Status Report'!B:AM,35,0)))</f>
        <v>91.56</v>
      </c>
      <c r="V1455" s="20">
        <f t="shared" si="337"/>
        <v>457.8</v>
      </c>
      <c r="W1455" s="19">
        <f>_xlfn.IFS(AI1455="Den Bosch",VLOOKUP(L1455,'Status Report'!B:AM,37,0),AI1455="Yantian",VLOOKUP(L1455,'Status Report'!B:AM,38,0),AI1455="",IF(H1455="Asia Pacific",VLOOKUP(L1455,'Status Report'!B:AM,38,0),VLOOKUP(L1455,'Status Report'!B:AM,37,0)),AI1455="Direct shipment",IF(H1455="Asia Pacific",VLOOKUP(L1455,'Status Report'!B:AM,38,0),VLOOKUP(L1455,'Status Report'!B:AM,37,0)))</f>
        <v>91.56</v>
      </c>
      <c r="X1455" s="20">
        <f t="shared" si="338"/>
        <v>457.8</v>
      </c>
      <c r="Y1455" s="20">
        <f>_xlfn.IFS(AI1455="Den Bosch",VLOOKUP(L1455,'Status Report'!B:AO,39,0),AI1455="Yantian",VLOOKUP(L1455,'Status Report'!B:AO,40,0),AI1455="",IF(H1455="Asia Pacific",VLOOKUP(L1455,'Status Report'!B:AO,40,0),VLOOKUP(L1455,'Status Report'!B:AO,39,0)),AI1455="Direct shipment",IF(H1455="Asia Pacific",VLOOKUP(L1455,'Status Report'!B:AO,40,0),VLOOKUP(L1455,'Status Report'!B:AO,39,0)))</f>
        <v>0</v>
      </c>
      <c r="Z1455" s="20">
        <f t="shared" si="339"/>
        <v>0</v>
      </c>
      <c r="AA1455" s="20">
        <f t="shared" si="340"/>
        <v>457.8</v>
      </c>
      <c r="AB1455" s="21">
        <f>_xlfn.IFS(AI1455="Den Bosch",VLOOKUP(L1455,'Status Report'!B:AM,33,0),AI1455="Yantian",VLOOKUP(L1455,'Status Report'!B:AM,34,0),AI1455="",IF(H1455="Asia Pacific",VLOOKUP(L1455,'Status Report'!B:AM,34,0),VLOOKUP(L1455,'Status Report'!B:AM,33,0)),AI1455="Direct shipment",IF(H1455="Asia Pacific",VLOOKUP(L1455,'Status Report'!B:AM,34,0),VLOOKUP(L1455,'Status Report'!B:AM,33,0)))</f>
        <v>79.915813714285704</v>
      </c>
      <c r="AC1455" s="21">
        <f>VLOOKUP(L1455,'Status Report'!B:CE,82,0)</f>
        <v>0</v>
      </c>
      <c r="AD1455" s="21">
        <f t="shared" si="341"/>
        <v>79.915813714285704</v>
      </c>
      <c r="AE1455" s="63">
        <f>VLOOKUP(L1455,'Status Report'!B:W,20,0)</f>
        <v>28</v>
      </c>
      <c r="AF1455" s="63">
        <f>VLOOKUP(L1455,'Status Report'!B:W,21,0)</f>
        <v>15</v>
      </c>
      <c r="AG1455" s="63">
        <f>VLOOKUP(L1455,'Status Report'!B:W,22,0)</f>
        <v>12</v>
      </c>
      <c r="AH1455" s="22">
        <f t="shared" si="342"/>
        <v>2.52E-2</v>
      </c>
      <c r="AI1455" t="s">
        <v>990</v>
      </c>
      <c r="AK1455" s="63" t="str">
        <f>IFERROR(VLOOKUP(G1455,ASEAN!A:A,1,0),0)</f>
        <v>Singapore</v>
      </c>
      <c r="AL1455" s="63">
        <f>IFERROR(VLOOKUP(D1455,'[3]customer specs'!$B$1:$D$65536,3,0),0)</f>
        <v>0</v>
      </c>
      <c r="AM1455" s="64">
        <f t="shared" si="343"/>
        <v>0</v>
      </c>
      <c r="AN1455" s="64">
        <f t="shared" si="344"/>
        <v>0</v>
      </c>
      <c r="AO1455" s="63"/>
      <c r="AP1455" s="63"/>
      <c r="AQ1455" s="63" t="str">
        <f t="shared" si="345"/>
        <v>no</v>
      </c>
      <c r="AR1455" s="20">
        <f t="shared" si="346"/>
        <v>399.57906857142854</v>
      </c>
      <c r="AS1455" s="63"/>
      <c r="AT1455" s="23">
        <f t="shared" si="351"/>
        <v>0.12</v>
      </c>
      <c r="AU1455" s="65">
        <f t="shared" si="347"/>
        <v>90.813424675324669</v>
      </c>
      <c r="AV1455" s="65"/>
      <c r="AW1455" s="65">
        <f t="shared" si="348"/>
        <v>454.06712337662333</v>
      </c>
      <c r="AX1455" s="65"/>
      <c r="AY1455" s="63">
        <f>VLOOKUP(L1455,'Status Report'!B:CF,81,0)</f>
        <v>0</v>
      </c>
      <c r="AZ1455" s="63" t="str">
        <f>VLOOKUP(L1455,'Status Report'!B:S,18,0)</f>
        <v>Ellina Smirnova</v>
      </c>
      <c r="BB1455" s="63">
        <f>VLOOKUP(L1455,'Status Report'!B:Z,25,0)</f>
        <v>6</v>
      </c>
      <c r="BC1455" s="63">
        <f t="shared" si="349"/>
        <v>30</v>
      </c>
      <c r="BF1455">
        <f>VLOOKUP(L1455,'Status Report'!B:CE,82,0)</f>
        <v>0</v>
      </c>
      <c r="BG1455">
        <f>VLOOKUP(L1455,'Status Report'!B:CF,83,0)</f>
        <v>0</v>
      </c>
      <c r="BH1455">
        <f>VLOOKUP(L1455,'Status Report'!B:CG,84,0)</f>
        <v>0</v>
      </c>
      <c r="BI1455" t="s">
        <v>794</v>
      </c>
      <c r="BJ1455" t="s">
        <v>795</v>
      </c>
      <c r="BM1455" s="67">
        <f t="shared" si="350"/>
        <v>10</v>
      </c>
    </row>
    <row r="1456" spans="1:65" x14ac:dyDescent="0.25">
      <c r="A1456" s="68" t="str">
        <f>VLOOKUP(L1456,'Status Report'!B:CB,79,0)</f>
        <v>Heineken Silver (Global)</v>
      </c>
      <c r="C1456">
        <v>26020989</v>
      </c>
      <c r="D1456">
        <v>3091074</v>
      </c>
      <c r="E1456" t="s">
        <v>792</v>
      </c>
      <c r="F1456" t="s">
        <v>793</v>
      </c>
      <c r="G1456" t="str">
        <f>VLOOKUP(D1456,'[2]sold to'!$A:$H,8,0)</f>
        <v>Singapore</v>
      </c>
      <c r="H1456" t="str">
        <f>VLOOKUP(D1456,'[2]sold to'!$A:$I,9,0)</f>
        <v>ASIA Pacific</v>
      </c>
      <c r="K1456">
        <v>320</v>
      </c>
      <c r="L1456">
        <v>88027267</v>
      </c>
      <c r="M1456" t="s">
        <v>933</v>
      </c>
      <c r="N1456">
        <v>4</v>
      </c>
      <c r="P1456" t="str">
        <f>VLOOKUP(L1456,'Status Report'!B:AA,26,0)</f>
        <v>China</v>
      </c>
      <c r="Q1456" t="str">
        <f>VLOOKUP(L1456,'Status Report'!B:AB,27,0)</f>
        <v>Premiums</v>
      </c>
      <c r="R1456">
        <f>VLOOKUP(L1456,'Status Report'!B:X,23,0)</f>
        <v>100</v>
      </c>
      <c r="S1456" t="str">
        <f>VLOOKUP(L1456,'Status Report'!B:T,19,0)</f>
        <v>Promocean The Netherlands BV</v>
      </c>
      <c r="T1456" s="62">
        <f>VLOOKUP(L1456,'Status Report'!B:E,4,0)</f>
        <v>3</v>
      </c>
      <c r="U1456" s="19">
        <f>_xlfn.IFS(AI1456="Den Bosch",VLOOKUP(L1456,'Status Report'!B:AM,35,0),AI1456="Yantian",VLOOKUP(L1456,'Status Report'!B:AM,36,0),AI1456="",IF(H1456="Asia Pacific",VLOOKUP(L1456,'Status Report'!B:AM,36,0),VLOOKUP(L1456,'Status Report'!B:AM,35,0)),AI1456="Direct shipment",IF(H1456="Asia Pacific",VLOOKUP(L1456,'Status Report'!B:AM,36,0),VLOOKUP(L1456,'Status Report'!B:AM,35,0)))</f>
        <v>35.6</v>
      </c>
      <c r="V1456" s="20">
        <f t="shared" si="337"/>
        <v>142.4</v>
      </c>
      <c r="W1456" s="19">
        <f>_xlfn.IFS(AI1456="Den Bosch",VLOOKUP(L1456,'Status Report'!B:AM,37,0),AI1456="Yantian",VLOOKUP(L1456,'Status Report'!B:AM,38,0),AI1456="",IF(H1456="Asia Pacific",VLOOKUP(L1456,'Status Report'!B:AM,38,0),VLOOKUP(L1456,'Status Report'!B:AM,37,0)),AI1456="Direct shipment",IF(H1456="Asia Pacific",VLOOKUP(L1456,'Status Report'!B:AM,38,0),VLOOKUP(L1456,'Status Report'!B:AM,37,0)))</f>
        <v>35.6</v>
      </c>
      <c r="X1456" s="20">
        <f t="shared" si="338"/>
        <v>142.4</v>
      </c>
      <c r="Y1456" s="20">
        <f>_xlfn.IFS(AI1456="Den Bosch",VLOOKUP(L1456,'Status Report'!B:AO,39,0),AI1456="Yantian",VLOOKUP(L1456,'Status Report'!B:AO,40,0),AI1456="",IF(H1456="Asia Pacific",VLOOKUP(L1456,'Status Report'!B:AO,40,0),VLOOKUP(L1456,'Status Report'!B:AO,39,0)),AI1456="Direct shipment",IF(H1456="Asia Pacific",VLOOKUP(L1456,'Status Report'!B:AO,40,0),VLOOKUP(L1456,'Status Report'!B:AO,39,0)))</f>
        <v>0</v>
      </c>
      <c r="Z1456" s="20">
        <f t="shared" si="339"/>
        <v>0</v>
      </c>
      <c r="AA1456" s="20">
        <f t="shared" si="340"/>
        <v>142.4</v>
      </c>
      <c r="AB1456" s="21">
        <f>_xlfn.IFS(AI1456="Den Bosch",VLOOKUP(L1456,'Status Report'!B:AM,33,0),AI1456="Yantian",VLOOKUP(L1456,'Status Report'!B:AM,34,0),AI1456="",IF(H1456="Asia Pacific",VLOOKUP(L1456,'Status Report'!B:AM,34,0),VLOOKUP(L1456,'Status Report'!B:AM,33,0)),AI1456="Direct shipment",IF(H1456="Asia Pacific",VLOOKUP(L1456,'Status Report'!B:AM,34,0),VLOOKUP(L1456,'Status Report'!B:AM,33,0)))</f>
        <v>29.286600000000004</v>
      </c>
      <c r="AC1456" s="21">
        <f>VLOOKUP(L1456,'Status Report'!B:CE,82,0)</f>
        <v>0</v>
      </c>
      <c r="AD1456" s="21">
        <f t="shared" si="341"/>
        <v>29.286600000000004</v>
      </c>
      <c r="AE1456" s="63">
        <f>VLOOKUP(L1456,'Status Report'!B:W,20,0)</f>
        <v>28</v>
      </c>
      <c r="AF1456" s="63">
        <f>VLOOKUP(L1456,'Status Report'!B:W,21,0)</f>
        <v>17</v>
      </c>
      <c r="AG1456" s="63">
        <f>VLOOKUP(L1456,'Status Report'!B:W,22,0)</f>
        <v>13</v>
      </c>
      <c r="AH1456" s="22">
        <f t="shared" si="342"/>
        <v>2.4752E-2</v>
      </c>
      <c r="AI1456" t="s">
        <v>990</v>
      </c>
      <c r="AK1456" s="63" t="str">
        <f>IFERROR(VLOOKUP(G1456,ASEAN!A:A,1,0),0)</f>
        <v>Singapore</v>
      </c>
      <c r="AL1456" s="63">
        <f>IFERROR(VLOOKUP(D1456,'[3]customer specs'!$B$1:$D$65536,3,0),0)</f>
        <v>0</v>
      </c>
      <c r="AM1456" s="64">
        <f t="shared" si="343"/>
        <v>0</v>
      </c>
      <c r="AN1456" s="64">
        <f t="shared" si="344"/>
        <v>0</v>
      </c>
      <c r="AO1456" s="63"/>
      <c r="AP1456" s="63"/>
      <c r="AQ1456" s="63" t="str">
        <f t="shared" si="345"/>
        <v>no</v>
      </c>
      <c r="AR1456" s="20">
        <f t="shared" si="346"/>
        <v>117.14640000000001</v>
      </c>
      <c r="AS1456" s="63"/>
      <c r="AT1456" s="23">
        <f t="shared" si="351"/>
        <v>0.12</v>
      </c>
      <c r="AU1456" s="65">
        <f t="shared" si="347"/>
        <v>33.280227272727274</v>
      </c>
      <c r="AV1456" s="65"/>
      <c r="AW1456" s="65">
        <f t="shared" si="348"/>
        <v>133.12090909090909</v>
      </c>
      <c r="AX1456" s="65"/>
      <c r="AY1456" s="63">
        <f>VLOOKUP(L1456,'Status Report'!B:CF,81,0)</f>
        <v>0</v>
      </c>
      <c r="AZ1456" s="63" t="str">
        <f>VLOOKUP(L1456,'Status Report'!B:S,18,0)</f>
        <v>Ellina Smirnova</v>
      </c>
      <c r="BB1456" s="63">
        <f>VLOOKUP(L1456,'Status Report'!B:Z,25,0)</f>
        <v>10</v>
      </c>
      <c r="BC1456" s="63">
        <f t="shared" si="349"/>
        <v>40</v>
      </c>
      <c r="BF1456">
        <f>VLOOKUP(L1456,'Status Report'!B:CE,82,0)</f>
        <v>0</v>
      </c>
      <c r="BG1456">
        <f>VLOOKUP(L1456,'Status Report'!B:CF,83,0)</f>
        <v>0</v>
      </c>
      <c r="BH1456">
        <f>VLOOKUP(L1456,'Status Report'!B:CG,84,0)</f>
        <v>0</v>
      </c>
      <c r="BI1456" t="s">
        <v>794</v>
      </c>
      <c r="BJ1456" t="s">
        <v>795</v>
      </c>
      <c r="BM1456" s="67">
        <f t="shared" si="350"/>
        <v>25</v>
      </c>
    </row>
    <row r="1457" spans="1:65" x14ac:dyDescent="0.25">
      <c r="A1457" s="68" t="str">
        <f>VLOOKUP(L1457,'Status Report'!B:CB,79,0)</f>
        <v>Heineken Silver (Global)</v>
      </c>
      <c r="C1457">
        <v>26020989</v>
      </c>
      <c r="D1457">
        <v>3091074</v>
      </c>
      <c r="E1457" t="s">
        <v>792</v>
      </c>
      <c r="F1457" t="s">
        <v>793</v>
      </c>
      <c r="G1457" t="str">
        <f>VLOOKUP(D1457,'[2]sold to'!$A:$H,8,0)</f>
        <v>Singapore</v>
      </c>
      <c r="H1457" t="str">
        <f>VLOOKUP(D1457,'[2]sold to'!$A:$I,9,0)</f>
        <v>ASIA Pacific</v>
      </c>
      <c r="K1457">
        <v>220</v>
      </c>
      <c r="L1457">
        <v>88025903</v>
      </c>
      <c r="M1457" t="s">
        <v>247</v>
      </c>
      <c r="N1457">
        <v>3</v>
      </c>
      <c r="P1457" t="str">
        <f>VLOOKUP(L1457,'Status Report'!B:AA,26,0)</f>
        <v>China</v>
      </c>
      <c r="Q1457" t="str">
        <f>VLOOKUP(L1457,'Status Report'!B:AB,27,0)</f>
        <v>Bar support</v>
      </c>
      <c r="R1457">
        <f>VLOOKUP(L1457,'Status Report'!B:X,23,0)</f>
        <v>167</v>
      </c>
      <c r="S1457" t="str">
        <f>VLOOKUP(L1457,'Status Report'!B:T,19,0)</f>
        <v>Promocean The Netherlands BV</v>
      </c>
      <c r="T1457" s="62">
        <f>VLOOKUP(L1457,'Status Report'!B:E,4,0)</f>
        <v>1</v>
      </c>
      <c r="U1457" s="19">
        <f>_xlfn.IFS(AI1457="Den Bosch",VLOOKUP(L1457,'Status Report'!B:AM,35,0),AI1457="Yantian",VLOOKUP(L1457,'Status Report'!B:AM,36,0),AI1457="",IF(H1457="Asia Pacific",VLOOKUP(L1457,'Status Report'!B:AM,36,0),VLOOKUP(L1457,'Status Report'!B:AM,35,0)),AI1457="Direct shipment",IF(H1457="Asia Pacific",VLOOKUP(L1457,'Status Report'!B:AM,36,0),VLOOKUP(L1457,'Status Report'!B:AM,35,0)))</f>
        <v>0</v>
      </c>
      <c r="V1457" s="20">
        <f t="shared" si="337"/>
        <v>0</v>
      </c>
      <c r="W1457" s="19">
        <f>_xlfn.IFS(AI1457="Den Bosch",VLOOKUP(L1457,'Status Report'!B:AM,37,0),AI1457="Yantian",VLOOKUP(L1457,'Status Report'!B:AM,38,0),AI1457="",IF(H1457="Asia Pacific",VLOOKUP(L1457,'Status Report'!B:AM,38,0),VLOOKUP(L1457,'Status Report'!B:AM,37,0)),AI1457="Direct shipment",IF(H1457="Asia Pacific",VLOOKUP(L1457,'Status Report'!B:AM,38,0),VLOOKUP(L1457,'Status Report'!B:AM,37,0)))</f>
        <v>0</v>
      </c>
      <c r="X1457" s="20">
        <f t="shared" si="338"/>
        <v>0</v>
      </c>
      <c r="Y1457" s="20">
        <f>_xlfn.IFS(AI1457="Den Bosch",VLOOKUP(L1457,'Status Report'!B:AO,39,0),AI1457="Yantian",VLOOKUP(L1457,'Status Report'!B:AO,40,0),AI1457="",IF(H1457="Asia Pacific",VLOOKUP(L1457,'Status Report'!B:AO,40,0),VLOOKUP(L1457,'Status Report'!B:AO,39,0)),AI1457="Direct shipment",IF(H1457="Asia Pacific",VLOOKUP(L1457,'Status Report'!B:AO,40,0),VLOOKUP(L1457,'Status Report'!B:AO,39,0)))</f>
        <v>0</v>
      </c>
      <c r="Z1457" s="20">
        <f t="shared" si="339"/>
        <v>0</v>
      </c>
      <c r="AA1457" s="20">
        <f t="shared" si="340"/>
        <v>0</v>
      </c>
      <c r="AB1457" s="21">
        <f>_xlfn.IFS(AI1457="Den Bosch",VLOOKUP(L1457,'Status Report'!B:AM,33,0),AI1457="Yantian",VLOOKUP(L1457,'Status Report'!B:AM,34,0),AI1457="",IF(H1457="Asia Pacific",VLOOKUP(L1457,'Status Report'!B:AM,34,0),VLOOKUP(L1457,'Status Report'!B:AM,33,0)),AI1457="Direct shipment",IF(H1457="Asia Pacific",VLOOKUP(L1457,'Status Report'!B:AM,34,0),VLOOKUP(L1457,'Status Report'!B:AM,33,0)))</f>
        <v>50.642479213907784</v>
      </c>
      <c r="AC1457" s="21">
        <f>VLOOKUP(L1457,'Status Report'!B:CE,82,0)</f>
        <v>0</v>
      </c>
      <c r="AD1457" s="21">
        <f t="shared" si="341"/>
        <v>50.642479213907784</v>
      </c>
      <c r="AE1457" s="63">
        <f>VLOOKUP(L1457,'Status Report'!B:W,20,0)</f>
        <v>37.5</v>
      </c>
      <c r="AF1457" s="63">
        <f>VLOOKUP(L1457,'Status Report'!B:W,21,0)</f>
        <v>25.5</v>
      </c>
      <c r="AG1457" s="63">
        <f>VLOOKUP(L1457,'Status Report'!B:W,22,0)</f>
        <v>37</v>
      </c>
      <c r="AH1457" s="22">
        <f t="shared" si="342"/>
        <v>0.10614375</v>
      </c>
      <c r="AK1457" s="63" t="str">
        <f>IFERROR(VLOOKUP(G1457,ASEAN!A:A,1,0),0)</f>
        <v>Singapore</v>
      </c>
      <c r="AL1457" s="63">
        <f>IFERROR(VLOOKUP(D1457,'[3]customer specs'!$B$1:$D$65536,3,0),0)</f>
        <v>0</v>
      </c>
      <c r="AM1457" s="64">
        <f t="shared" si="343"/>
        <v>0</v>
      </c>
      <c r="AN1457" s="64">
        <f t="shared" si="344"/>
        <v>0</v>
      </c>
      <c r="AO1457" s="63"/>
      <c r="AP1457" s="63"/>
      <c r="AQ1457" s="63" t="str">
        <f t="shared" si="345"/>
        <v>no</v>
      </c>
      <c r="AR1457" s="20">
        <f t="shared" si="346"/>
        <v>151.92743764172334</v>
      </c>
      <c r="AS1457" s="63"/>
      <c r="AT1457" s="23">
        <f t="shared" si="351"/>
        <v>0.12</v>
      </c>
      <c r="AU1457" s="65">
        <f t="shared" si="347"/>
        <v>57.548271833986121</v>
      </c>
      <c r="AV1457" s="65"/>
      <c r="AW1457" s="65">
        <f t="shared" si="348"/>
        <v>172.64481550195836</v>
      </c>
      <c r="AX1457" s="65"/>
      <c r="AY1457" s="63">
        <f>VLOOKUP(L1457,'Status Report'!B:CF,81,0)</f>
        <v>0</v>
      </c>
      <c r="AZ1457" s="63" t="str">
        <f>VLOOKUP(L1457,'Status Report'!B:S,18,0)</f>
        <v>Ellina Smirnova</v>
      </c>
      <c r="BB1457" s="63">
        <f>VLOOKUP(L1457,'Status Report'!B:Z,25,0)</f>
        <v>12</v>
      </c>
      <c r="BC1457" s="63">
        <f t="shared" si="349"/>
        <v>36</v>
      </c>
      <c r="BF1457">
        <f>VLOOKUP(L1457,'Status Report'!B:CE,82,0)</f>
        <v>0</v>
      </c>
      <c r="BG1457">
        <f>VLOOKUP(L1457,'Status Report'!B:CF,83,0)</f>
        <v>0</v>
      </c>
      <c r="BH1457">
        <f>VLOOKUP(L1457,'Status Report'!B:CG,84,0)</f>
        <v>0</v>
      </c>
      <c r="BI1457" t="s">
        <v>794</v>
      </c>
      <c r="BJ1457" t="s">
        <v>795</v>
      </c>
      <c r="BM1457" s="67">
        <f t="shared" si="350"/>
        <v>9</v>
      </c>
    </row>
    <row r="1458" spans="1:65" x14ac:dyDescent="0.25">
      <c r="A1458" s="68" t="str">
        <f>VLOOKUP(L1458,'Status Report'!B:CB,79,0)</f>
        <v>Heineken Silver (Global)</v>
      </c>
      <c r="C1458">
        <v>26020989</v>
      </c>
      <c r="D1458">
        <v>3091074</v>
      </c>
      <c r="E1458" t="s">
        <v>792</v>
      </c>
      <c r="F1458" t="s">
        <v>793</v>
      </c>
      <c r="G1458" t="str">
        <f>VLOOKUP(D1458,'[2]sold to'!$A:$H,8,0)</f>
        <v>Singapore</v>
      </c>
      <c r="H1458" t="str">
        <f>VLOOKUP(D1458,'[2]sold to'!$A:$I,9,0)</f>
        <v>ASIA Pacific</v>
      </c>
      <c r="K1458">
        <v>230</v>
      </c>
      <c r="L1458">
        <v>88025915</v>
      </c>
      <c r="M1458" t="s">
        <v>197</v>
      </c>
      <c r="N1458">
        <v>20</v>
      </c>
      <c r="P1458" t="str">
        <f>VLOOKUP(L1458,'Status Report'!B:AA,26,0)</f>
        <v>China</v>
      </c>
      <c r="Q1458" t="str">
        <f>VLOOKUP(L1458,'Status Report'!B:AB,27,0)</f>
        <v>Bar support</v>
      </c>
      <c r="R1458">
        <f>VLOOKUP(L1458,'Status Report'!B:X,23,0)</f>
        <v>250</v>
      </c>
      <c r="S1458" t="str">
        <f>VLOOKUP(L1458,'Status Report'!B:T,19,0)</f>
        <v>Promocean The Netherlands BV</v>
      </c>
      <c r="T1458" s="62">
        <f>VLOOKUP(L1458,'Status Report'!B:E,4,0)</f>
        <v>3</v>
      </c>
      <c r="U1458" s="19">
        <f>_xlfn.IFS(AI1458="Den Bosch",VLOOKUP(L1458,'Status Report'!B:AM,35,0),AI1458="Yantian",VLOOKUP(L1458,'Status Report'!B:AM,36,0),AI1458="",IF(H1458="Asia Pacific",VLOOKUP(L1458,'Status Report'!B:AM,36,0),VLOOKUP(L1458,'Status Report'!B:AM,35,0)),AI1458="Direct shipment",IF(H1458="Asia Pacific",VLOOKUP(L1458,'Status Report'!B:AM,36,0),VLOOKUP(L1458,'Status Report'!B:AM,35,0)))</f>
        <v>30.6</v>
      </c>
      <c r="V1458" s="20">
        <f t="shared" si="337"/>
        <v>612</v>
      </c>
      <c r="W1458" s="19">
        <f>_xlfn.IFS(AI1458="Den Bosch",VLOOKUP(L1458,'Status Report'!B:AM,37,0),AI1458="Yantian",VLOOKUP(L1458,'Status Report'!B:AM,38,0),AI1458="",IF(H1458="Asia Pacific",VLOOKUP(L1458,'Status Report'!B:AM,38,0),VLOOKUP(L1458,'Status Report'!B:AM,37,0)),AI1458="Direct shipment",IF(H1458="Asia Pacific",VLOOKUP(L1458,'Status Report'!B:AM,38,0),VLOOKUP(L1458,'Status Report'!B:AM,37,0)))</f>
        <v>30.6</v>
      </c>
      <c r="X1458" s="20">
        <f t="shared" si="338"/>
        <v>612</v>
      </c>
      <c r="Y1458" s="20">
        <f>_xlfn.IFS(AI1458="Den Bosch",VLOOKUP(L1458,'Status Report'!B:AO,39,0),AI1458="Yantian",VLOOKUP(L1458,'Status Report'!B:AO,40,0),AI1458="",IF(H1458="Asia Pacific",VLOOKUP(L1458,'Status Report'!B:AO,40,0),VLOOKUP(L1458,'Status Report'!B:AO,39,0)),AI1458="Direct shipment",IF(H1458="Asia Pacific",VLOOKUP(L1458,'Status Report'!B:AO,40,0),VLOOKUP(L1458,'Status Report'!B:AO,39,0)))</f>
        <v>0</v>
      </c>
      <c r="Z1458" s="20">
        <f t="shared" si="339"/>
        <v>0</v>
      </c>
      <c r="AA1458" s="20">
        <f t="shared" si="340"/>
        <v>612</v>
      </c>
      <c r="AB1458" s="21">
        <f>_xlfn.IFS(AI1458="Den Bosch",VLOOKUP(L1458,'Status Report'!B:AM,33,0),AI1458="Yantian",VLOOKUP(L1458,'Status Report'!B:AM,34,0),AI1458="",IF(H1458="Asia Pacific",VLOOKUP(L1458,'Status Report'!B:AM,34,0),VLOOKUP(L1458,'Status Report'!B:AM,33,0)),AI1458="Direct shipment",IF(H1458="Asia Pacific",VLOOKUP(L1458,'Status Report'!B:AM,34,0),VLOOKUP(L1458,'Status Report'!B:AM,33,0)))</f>
        <v>26.973380571428567</v>
      </c>
      <c r="AC1458" s="21">
        <f>VLOOKUP(L1458,'Status Report'!B:CE,82,0)</f>
        <v>0</v>
      </c>
      <c r="AD1458" s="21">
        <f t="shared" si="341"/>
        <v>26.973380571428567</v>
      </c>
      <c r="AE1458" s="63">
        <f>VLOOKUP(L1458,'Status Report'!B:W,20,0)</f>
        <v>15</v>
      </c>
      <c r="AF1458" s="63">
        <f>VLOOKUP(L1458,'Status Report'!B:W,21,0)</f>
        <v>5</v>
      </c>
      <c r="AG1458" s="63">
        <f>VLOOKUP(L1458,'Status Report'!B:W,22,0)</f>
        <v>5</v>
      </c>
      <c r="AH1458" s="22">
        <f t="shared" si="342"/>
        <v>7.4999999999999997E-3</v>
      </c>
      <c r="AI1458" t="s">
        <v>990</v>
      </c>
      <c r="AK1458" s="63" t="str">
        <f>IFERROR(VLOOKUP(G1458,ASEAN!A:A,1,0),0)</f>
        <v>Singapore</v>
      </c>
      <c r="AL1458" s="63">
        <f>IFERROR(VLOOKUP(D1458,'[3]customer specs'!$B$1:$D$65536,3,0),0)</f>
        <v>0</v>
      </c>
      <c r="AM1458" s="64">
        <f t="shared" si="343"/>
        <v>0</v>
      </c>
      <c r="AN1458" s="64">
        <f t="shared" si="344"/>
        <v>0</v>
      </c>
      <c r="AO1458" s="63"/>
      <c r="AP1458" s="63"/>
      <c r="AQ1458" s="63" t="str">
        <f t="shared" si="345"/>
        <v>no</v>
      </c>
      <c r="AR1458" s="20">
        <f t="shared" si="346"/>
        <v>539.46761142857133</v>
      </c>
      <c r="AS1458" s="63"/>
      <c r="AT1458" s="23">
        <f t="shared" si="351"/>
        <v>0.12</v>
      </c>
      <c r="AU1458" s="65">
        <f t="shared" si="347"/>
        <v>30.651568831168827</v>
      </c>
      <c r="AV1458" s="65"/>
      <c r="AW1458" s="65">
        <f t="shared" si="348"/>
        <v>613.03137662337656</v>
      </c>
      <c r="AX1458" s="65"/>
      <c r="AY1458" s="63">
        <f>VLOOKUP(L1458,'Status Report'!B:CF,81,0)</f>
        <v>0</v>
      </c>
      <c r="AZ1458" s="63" t="str">
        <f>VLOOKUP(L1458,'Status Report'!B:S,18,0)</f>
        <v>Ellina Smirnova</v>
      </c>
      <c r="BB1458" s="63">
        <f>VLOOKUP(L1458,'Status Report'!B:Z,25,0)</f>
        <v>20</v>
      </c>
      <c r="BC1458" s="63">
        <f t="shared" si="349"/>
        <v>400</v>
      </c>
      <c r="BF1458">
        <f>VLOOKUP(L1458,'Status Report'!B:CE,82,0)</f>
        <v>0</v>
      </c>
      <c r="BG1458">
        <f>VLOOKUP(L1458,'Status Report'!B:CF,83,0)</f>
        <v>0</v>
      </c>
      <c r="BH1458">
        <f>VLOOKUP(L1458,'Status Report'!B:CG,84,0)</f>
        <v>0</v>
      </c>
      <c r="BI1458" t="s">
        <v>794</v>
      </c>
      <c r="BJ1458" t="s">
        <v>795</v>
      </c>
      <c r="BM1458" s="67">
        <f t="shared" si="350"/>
        <v>41</v>
      </c>
    </row>
    <row r="1459" spans="1:65" x14ac:dyDescent="0.25">
      <c r="A1459" s="68" t="str">
        <f>VLOOKUP(L1459,'Status Report'!B:CB,79,0)</f>
        <v>Heineken Silver (Global)</v>
      </c>
      <c r="C1459">
        <v>26020989</v>
      </c>
      <c r="D1459">
        <v>3091074</v>
      </c>
      <c r="E1459" t="s">
        <v>792</v>
      </c>
      <c r="F1459" t="s">
        <v>793</v>
      </c>
      <c r="G1459" t="str">
        <f>VLOOKUP(D1459,'[2]sold to'!$A:$H,8,0)</f>
        <v>Singapore</v>
      </c>
      <c r="H1459" t="str">
        <f>VLOOKUP(D1459,'[2]sold to'!$A:$I,9,0)</f>
        <v>ASIA Pacific</v>
      </c>
      <c r="K1459">
        <v>240</v>
      </c>
      <c r="L1459">
        <v>88026008</v>
      </c>
      <c r="M1459" t="s">
        <v>236</v>
      </c>
      <c r="N1459">
        <v>8</v>
      </c>
      <c r="P1459" t="str">
        <f>VLOOKUP(L1459,'Status Report'!B:AA,26,0)</f>
        <v>China</v>
      </c>
      <c r="Q1459" t="str">
        <f>VLOOKUP(L1459,'Status Report'!B:AB,27,0)</f>
        <v>Indoor signs</v>
      </c>
      <c r="R1459">
        <f>VLOOKUP(L1459,'Status Report'!B:X,23,0)</f>
        <v>100</v>
      </c>
      <c r="S1459" t="str">
        <f>VLOOKUP(L1459,'Status Report'!B:T,19,0)</f>
        <v>Dekkers Visual Communication B.v.</v>
      </c>
      <c r="T1459" s="62">
        <f>VLOOKUP(L1459,'Status Report'!B:E,4,0)</f>
        <v>3</v>
      </c>
      <c r="U1459" s="19">
        <f>_xlfn.IFS(AI1459="Den Bosch",VLOOKUP(L1459,'Status Report'!B:AM,35,0),AI1459="Yantian",VLOOKUP(L1459,'Status Report'!B:AM,36,0),AI1459="",IF(H1459="Asia Pacific",VLOOKUP(L1459,'Status Report'!B:AM,36,0),VLOOKUP(L1459,'Status Report'!B:AM,35,0)),AI1459="Direct shipment",IF(H1459="Asia Pacific",VLOOKUP(L1459,'Status Report'!B:AM,36,0),VLOOKUP(L1459,'Status Report'!B:AM,35,0)))</f>
        <v>174.8</v>
      </c>
      <c r="V1459" s="20">
        <f t="shared" si="337"/>
        <v>1398.4</v>
      </c>
      <c r="W1459" s="19">
        <f>_xlfn.IFS(AI1459="Den Bosch",VLOOKUP(L1459,'Status Report'!B:AM,37,0),AI1459="Yantian",VLOOKUP(L1459,'Status Report'!B:AM,38,0),AI1459="",IF(H1459="Asia Pacific",VLOOKUP(L1459,'Status Report'!B:AM,38,0),VLOOKUP(L1459,'Status Report'!B:AM,37,0)),AI1459="Direct shipment",IF(H1459="Asia Pacific",VLOOKUP(L1459,'Status Report'!B:AM,38,0),VLOOKUP(L1459,'Status Report'!B:AM,37,0)))</f>
        <v>174.8</v>
      </c>
      <c r="X1459" s="20">
        <f t="shared" si="338"/>
        <v>1398.4</v>
      </c>
      <c r="Y1459" s="20">
        <f>_xlfn.IFS(AI1459="Den Bosch",VLOOKUP(L1459,'Status Report'!B:AO,39,0),AI1459="Yantian",VLOOKUP(L1459,'Status Report'!B:AO,40,0),AI1459="",IF(H1459="Asia Pacific",VLOOKUP(L1459,'Status Report'!B:AO,40,0),VLOOKUP(L1459,'Status Report'!B:AO,39,0)),AI1459="Direct shipment",IF(H1459="Asia Pacific",VLOOKUP(L1459,'Status Report'!B:AO,40,0),VLOOKUP(L1459,'Status Report'!B:AO,39,0)))</f>
        <v>0</v>
      </c>
      <c r="Z1459" s="20">
        <f t="shared" si="339"/>
        <v>0</v>
      </c>
      <c r="AA1459" s="20">
        <f t="shared" si="340"/>
        <v>1398.4</v>
      </c>
      <c r="AB1459" s="21">
        <f>_xlfn.IFS(AI1459="Den Bosch",VLOOKUP(L1459,'Status Report'!B:AM,33,0),AI1459="Yantian",VLOOKUP(L1459,'Status Report'!B:AM,34,0),AI1459="",IF(H1459="Asia Pacific",VLOOKUP(L1459,'Status Report'!B:AM,34,0),VLOOKUP(L1459,'Status Report'!B:AM,33,0)),AI1459="Direct shipment",IF(H1459="Asia Pacific",VLOOKUP(L1459,'Status Report'!B:AM,34,0),VLOOKUP(L1459,'Status Report'!B:AM,33,0)))</f>
        <v>151.17540000000002</v>
      </c>
      <c r="AC1459" s="21">
        <f>VLOOKUP(L1459,'Status Report'!B:CE,82,0)</f>
        <v>0</v>
      </c>
      <c r="AD1459" s="21">
        <f t="shared" si="341"/>
        <v>151.17540000000002</v>
      </c>
      <c r="AE1459" s="63">
        <f>VLOOKUP(L1459,'Status Report'!B:W,20,0)</f>
        <v>61.5</v>
      </c>
      <c r="AF1459" s="63">
        <f>VLOOKUP(L1459,'Status Report'!B:W,21,0)</f>
        <v>44</v>
      </c>
      <c r="AG1459" s="63">
        <f>VLOOKUP(L1459,'Status Report'!B:W,22,0)</f>
        <v>45</v>
      </c>
      <c r="AH1459" s="22">
        <f t="shared" si="342"/>
        <v>0.97416000000000003</v>
      </c>
      <c r="AI1459" t="s">
        <v>990</v>
      </c>
      <c r="AK1459" s="63" t="str">
        <f>IFERROR(VLOOKUP(G1459,ASEAN!A:A,1,0),0)</f>
        <v>Singapore</v>
      </c>
      <c r="AL1459" s="63">
        <f>IFERROR(VLOOKUP(D1459,'[3]customer specs'!$B$1:$D$65536,3,0),0)</f>
        <v>0</v>
      </c>
      <c r="AM1459" s="64">
        <f t="shared" si="343"/>
        <v>0</v>
      </c>
      <c r="AN1459" s="64">
        <f t="shared" si="344"/>
        <v>0</v>
      </c>
      <c r="AO1459" s="63"/>
      <c r="AP1459" s="63"/>
      <c r="AQ1459" s="63" t="str">
        <f t="shared" si="345"/>
        <v>no</v>
      </c>
      <c r="AR1459" s="20">
        <f t="shared" si="346"/>
        <v>1209.4032000000002</v>
      </c>
      <c r="AS1459" s="63"/>
      <c r="AT1459" s="23">
        <f t="shared" si="351"/>
        <v>0.12</v>
      </c>
      <c r="AU1459" s="65">
        <f t="shared" si="347"/>
        <v>171.79022727272729</v>
      </c>
      <c r="AV1459" s="65"/>
      <c r="AW1459" s="65">
        <f t="shared" si="348"/>
        <v>1374.3218181818183</v>
      </c>
      <c r="AX1459" s="65"/>
      <c r="AY1459" s="63">
        <f>VLOOKUP(L1459,'Status Report'!B:CF,81,0)</f>
        <v>0</v>
      </c>
      <c r="AZ1459" s="63" t="str">
        <f>VLOOKUP(L1459,'Status Report'!B:S,18,0)</f>
        <v>Ludmilla Zarybnicka</v>
      </c>
      <c r="BB1459" s="63">
        <f>VLOOKUP(L1459,'Status Report'!B:Z,25,0)</f>
        <v>1</v>
      </c>
      <c r="BC1459" s="63">
        <f t="shared" si="349"/>
        <v>8</v>
      </c>
      <c r="BF1459">
        <f>VLOOKUP(L1459,'Status Report'!B:CE,82,0)</f>
        <v>0</v>
      </c>
      <c r="BG1459">
        <f>VLOOKUP(L1459,'Status Report'!B:CF,83,0)</f>
        <v>0</v>
      </c>
      <c r="BH1459">
        <f>VLOOKUP(L1459,'Status Report'!B:CG,84,0)</f>
        <v>0</v>
      </c>
      <c r="BI1459" t="s">
        <v>794</v>
      </c>
      <c r="BJ1459" t="s">
        <v>795</v>
      </c>
      <c r="BM1459" s="67">
        <f t="shared" si="350"/>
        <v>12</v>
      </c>
    </row>
    <row r="1460" spans="1:65" x14ac:dyDescent="0.25">
      <c r="A1460" s="68" t="str">
        <f>VLOOKUP(L1460,'Status Report'!B:CB,79,0)</f>
        <v>Heineken Silver (Global)</v>
      </c>
      <c r="C1460">
        <v>26020989</v>
      </c>
      <c r="D1460">
        <v>3091074</v>
      </c>
      <c r="E1460" t="s">
        <v>792</v>
      </c>
      <c r="F1460" t="s">
        <v>793</v>
      </c>
      <c r="G1460" t="str">
        <f>VLOOKUP(D1460,'[2]sold to'!$A:$H,8,0)</f>
        <v>Singapore</v>
      </c>
      <c r="H1460" t="str">
        <f>VLOOKUP(D1460,'[2]sold to'!$A:$I,9,0)</f>
        <v>ASIA Pacific</v>
      </c>
      <c r="K1460">
        <v>250</v>
      </c>
      <c r="L1460">
        <v>88026103</v>
      </c>
      <c r="M1460" t="s">
        <v>935</v>
      </c>
      <c r="N1460">
        <v>1</v>
      </c>
      <c r="P1460" t="str">
        <f>VLOOKUP(L1460,'Status Report'!B:AA,26,0)</f>
        <v>China</v>
      </c>
      <c r="Q1460" t="str">
        <f>VLOOKUP(L1460,'Status Report'!B:AB,27,0)</f>
        <v>Fridges</v>
      </c>
      <c r="R1460">
        <f>VLOOKUP(L1460,'Status Report'!B:X,23,0)</f>
        <v>100</v>
      </c>
      <c r="S1460" t="str">
        <f>VLOOKUP(L1460,'Status Report'!B:T,19,0)</f>
        <v>Dekkers Visual Communication B.v.</v>
      </c>
      <c r="T1460" s="62">
        <f>VLOOKUP(L1460,'Status Report'!B:E,4,0)</f>
        <v>1</v>
      </c>
      <c r="U1460" s="19">
        <f>_xlfn.IFS(AI1460="Den Bosch",VLOOKUP(L1460,'Status Report'!B:AM,35,0),AI1460="Yantian",VLOOKUP(L1460,'Status Report'!B:AM,36,0),AI1460="",IF(H1460="Asia Pacific",VLOOKUP(L1460,'Status Report'!B:AM,36,0),VLOOKUP(L1460,'Status Report'!B:AM,35,0)),AI1460="Direct shipment",IF(H1460="Asia Pacific",VLOOKUP(L1460,'Status Report'!B:AM,36,0),VLOOKUP(L1460,'Status Report'!B:AM,35,0)))</f>
        <v>0</v>
      </c>
      <c r="V1460" s="20">
        <f t="shared" si="337"/>
        <v>0</v>
      </c>
      <c r="W1460" s="19">
        <f>_xlfn.IFS(AI1460="Den Bosch",VLOOKUP(L1460,'Status Report'!B:AM,37,0),AI1460="Yantian",VLOOKUP(L1460,'Status Report'!B:AM,38,0),AI1460="",IF(H1460="Asia Pacific",VLOOKUP(L1460,'Status Report'!B:AM,38,0),VLOOKUP(L1460,'Status Report'!B:AM,37,0)),AI1460="Direct shipment",IF(H1460="Asia Pacific",VLOOKUP(L1460,'Status Report'!B:AM,38,0),VLOOKUP(L1460,'Status Report'!B:AM,37,0)))</f>
        <v>0</v>
      </c>
      <c r="X1460" s="20">
        <f t="shared" si="338"/>
        <v>0</v>
      </c>
      <c r="Y1460" s="20">
        <f>_xlfn.IFS(AI1460="Den Bosch",VLOOKUP(L1460,'Status Report'!B:AO,39,0),AI1460="Yantian",VLOOKUP(L1460,'Status Report'!B:AO,40,0),AI1460="",IF(H1460="Asia Pacific",VLOOKUP(L1460,'Status Report'!B:AO,40,0),VLOOKUP(L1460,'Status Report'!B:AO,39,0)),AI1460="Direct shipment",IF(H1460="Asia Pacific",VLOOKUP(L1460,'Status Report'!B:AO,40,0),VLOOKUP(L1460,'Status Report'!B:AO,39,0)))</f>
        <v>0</v>
      </c>
      <c r="Z1460" s="20">
        <f t="shared" si="339"/>
        <v>0</v>
      </c>
      <c r="AA1460" s="20">
        <f t="shared" si="340"/>
        <v>0</v>
      </c>
      <c r="AB1460" s="21">
        <f>_xlfn.IFS(AI1460="Den Bosch",VLOOKUP(L1460,'Status Report'!B:AM,33,0),AI1460="Yantian",VLOOKUP(L1460,'Status Report'!B:AM,34,0),AI1460="",IF(H1460="Asia Pacific",VLOOKUP(L1460,'Status Report'!B:AM,34,0),VLOOKUP(L1460,'Status Report'!B:AM,33,0)),AI1460="Direct shipment",IF(H1460="Asia Pacific",VLOOKUP(L1460,'Status Report'!B:AM,34,0),VLOOKUP(L1460,'Status Report'!B:AM,33,0)))</f>
        <v>477.05</v>
      </c>
      <c r="AC1460" s="21">
        <f>VLOOKUP(L1460,'Status Report'!B:CE,82,0)</f>
        <v>0</v>
      </c>
      <c r="AD1460" s="21">
        <f t="shared" si="341"/>
        <v>477.05</v>
      </c>
      <c r="AE1460" s="63">
        <f>VLOOKUP(L1460,'Status Report'!B:W,20,0)</f>
        <v>49</v>
      </c>
      <c r="AF1460" s="63">
        <f>VLOOKUP(L1460,'Status Report'!B:W,21,0)</f>
        <v>59.5</v>
      </c>
      <c r="AG1460" s="63">
        <f>VLOOKUP(L1460,'Status Report'!B:W,22,0)</f>
        <v>58</v>
      </c>
      <c r="AH1460" s="22">
        <f t="shared" si="342"/>
        <v>0.169099</v>
      </c>
      <c r="AK1460" s="63" t="str">
        <f>IFERROR(VLOOKUP(G1460,ASEAN!A:A,1,0),0)</f>
        <v>Singapore</v>
      </c>
      <c r="AL1460" s="63">
        <f>IFERROR(VLOOKUP(D1460,'[3]customer specs'!$B$1:$D$65536,3,0),0)</f>
        <v>0</v>
      </c>
      <c r="AM1460" s="64">
        <f t="shared" si="343"/>
        <v>0</v>
      </c>
      <c r="AN1460" s="64">
        <f t="shared" si="344"/>
        <v>0</v>
      </c>
      <c r="AO1460" s="63"/>
      <c r="AP1460" s="63"/>
      <c r="AQ1460" s="63" t="str">
        <f t="shared" si="345"/>
        <v>no</v>
      </c>
      <c r="AR1460" s="20">
        <f t="shared" si="346"/>
        <v>477.05</v>
      </c>
      <c r="AS1460" s="63"/>
      <c r="AT1460" s="23">
        <f t="shared" si="351"/>
        <v>0.12</v>
      </c>
      <c r="AU1460" s="65">
        <f t="shared" si="347"/>
        <v>542.10227272727275</v>
      </c>
      <c r="AV1460" s="65"/>
      <c r="AW1460" s="65">
        <f t="shared" si="348"/>
        <v>542.10227272727275</v>
      </c>
      <c r="AX1460" s="65"/>
      <c r="AY1460" s="63">
        <f>VLOOKUP(L1460,'Status Report'!B:CF,81,0)</f>
        <v>0</v>
      </c>
      <c r="AZ1460" s="63" t="str">
        <f>VLOOKUP(L1460,'Status Report'!B:S,18,0)</f>
        <v>Jade Mahuzier</v>
      </c>
      <c r="BB1460" s="63">
        <f>VLOOKUP(L1460,'Status Report'!B:Z,25,0)</f>
        <v>1</v>
      </c>
      <c r="BC1460" s="63">
        <f t="shared" si="349"/>
        <v>1</v>
      </c>
      <c r="BF1460">
        <f>VLOOKUP(L1460,'Status Report'!B:CE,82,0)</f>
        <v>0</v>
      </c>
      <c r="BG1460">
        <f>VLOOKUP(L1460,'Status Report'!B:CF,83,0)</f>
        <v>0</v>
      </c>
      <c r="BH1460">
        <f>VLOOKUP(L1460,'Status Report'!B:CG,84,0)</f>
        <v>0</v>
      </c>
      <c r="BI1460" t="s">
        <v>794</v>
      </c>
      <c r="BJ1460" t="s">
        <v>795</v>
      </c>
      <c r="BM1460" s="67">
        <f t="shared" si="350"/>
        <v>1</v>
      </c>
    </row>
    <row r="1461" spans="1:65" x14ac:dyDescent="0.25">
      <c r="A1461" s="68" t="str">
        <f>VLOOKUP(L1461,'Status Report'!B:CB,79,0)</f>
        <v>Heineken Silver (Global)</v>
      </c>
      <c r="C1461">
        <v>26020989</v>
      </c>
      <c r="D1461">
        <v>3091074</v>
      </c>
      <c r="E1461" t="s">
        <v>792</v>
      </c>
      <c r="F1461" t="s">
        <v>793</v>
      </c>
      <c r="G1461" t="str">
        <f>VLOOKUP(D1461,'[2]sold to'!$A:$H,8,0)</f>
        <v>Singapore</v>
      </c>
      <c r="H1461" t="str">
        <f>VLOOKUP(D1461,'[2]sold to'!$A:$I,9,0)</f>
        <v>ASIA Pacific</v>
      </c>
      <c r="K1461">
        <v>260</v>
      </c>
      <c r="L1461">
        <v>88026104</v>
      </c>
      <c r="M1461" t="s">
        <v>936</v>
      </c>
      <c r="N1461">
        <v>1</v>
      </c>
      <c r="P1461" t="str">
        <f>VLOOKUP(L1461,'Status Report'!B:AA,26,0)</f>
        <v>China</v>
      </c>
      <c r="Q1461" t="str">
        <f>VLOOKUP(L1461,'Status Report'!B:AB,27,0)</f>
        <v>Fridges</v>
      </c>
      <c r="R1461">
        <f>VLOOKUP(L1461,'Status Report'!B:X,23,0)</f>
        <v>100</v>
      </c>
      <c r="S1461" t="str">
        <f>VLOOKUP(L1461,'Status Report'!B:T,19,0)</f>
        <v>Dekkers Visual Communication B.v.</v>
      </c>
      <c r="T1461" s="62">
        <f>VLOOKUP(L1461,'Status Report'!B:E,4,0)</f>
        <v>1</v>
      </c>
      <c r="U1461" s="19">
        <f>_xlfn.IFS(AI1461="Den Bosch",VLOOKUP(L1461,'Status Report'!B:AM,35,0),AI1461="Yantian",VLOOKUP(L1461,'Status Report'!B:AM,36,0),AI1461="",IF(H1461="Asia Pacific",VLOOKUP(L1461,'Status Report'!B:AM,36,0),VLOOKUP(L1461,'Status Report'!B:AM,35,0)),AI1461="Direct shipment",IF(H1461="Asia Pacific",VLOOKUP(L1461,'Status Report'!B:AM,36,0),VLOOKUP(L1461,'Status Report'!B:AM,35,0)))</f>
        <v>0</v>
      </c>
      <c r="V1461" s="20">
        <f t="shared" si="337"/>
        <v>0</v>
      </c>
      <c r="W1461" s="19">
        <f>_xlfn.IFS(AI1461="Den Bosch",VLOOKUP(L1461,'Status Report'!B:AM,37,0),AI1461="Yantian",VLOOKUP(L1461,'Status Report'!B:AM,38,0),AI1461="",IF(H1461="Asia Pacific",VLOOKUP(L1461,'Status Report'!B:AM,38,0),VLOOKUP(L1461,'Status Report'!B:AM,37,0)),AI1461="Direct shipment",IF(H1461="Asia Pacific",VLOOKUP(L1461,'Status Report'!B:AM,38,0),VLOOKUP(L1461,'Status Report'!B:AM,37,0)))</f>
        <v>0</v>
      </c>
      <c r="X1461" s="20">
        <f t="shared" si="338"/>
        <v>0</v>
      </c>
      <c r="Y1461" s="20">
        <f>_xlfn.IFS(AI1461="Den Bosch",VLOOKUP(L1461,'Status Report'!B:AO,39,0),AI1461="Yantian",VLOOKUP(L1461,'Status Report'!B:AO,40,0),AI1461="",IF(H1461="Asia Pacific",VLOOKUP(L1461,'Status Report'!B:AO,40,0),VLOOKUP(L1461,'Status Report'!B:AO,39,0)),AI1461="Direct shipment",IF(H1461="Asia Pacific",VLOOKUP(L1461,'Status Report'!B:AO,40,0),VLOOKUP(L1461,'Status Report'!B:AO,39,0)))</f>
        <v>0</v>
      </c>
      <c r="Z1461" s="20">
        <f t="shared" si="339"/>
        <v>0</v>
      </c>
      <c r="AA1461" s="20">
        <f t="shared" si="340"/>
        <v>0</v>
      </c>
      <c r="AB1461" s="21">
        <f>_xlfn.IFS(AI1461="Den Bosch",VLOOKUP(L1461,'Status Report'!B:AM,33,0),AI1461="Yantian",VLOOKUP(L1461,'Status Report'!B:AM,34,0),AI1461="",IF(H1461="Asia Pacific",VLOOKUP(L1461,'Status Report'!B:AM,34,0),VLOOKUP(L1461,'Status Report'!B:AM,33,0)),AI1461="Direct shipment",IF(H1461="Asia Pacific",VLOOKUP(L1461,'Status Report'!B:AM,34,0),VLOOKUP(L1461,'Status Report'!B:AM,33,0)))</f>
        <v>477.05</v>
      </c>
      <c r="AC1461" s="21">
        <f>VLOOKUP(L1461,'Status Report'!B:CE,82,0)</f>
        <v>0</v>
      </c>
      <c r="AD1461" s="21">
        <f t="shared" si="341"/>
        <v>477.05</v>
      </c>
      <c r="AE1461" s="63">
        <f>VLOOKUP(L1461,'Status Report'!B:W,20,0)</f>
        <v>49</v>
      </c>
      <c r="AF1461" s="63">
        <f>VLOOKUP(L1461,'Status Report'!B:W,21,0)</f>
        <v>59.5</v>
      </c>
      <c r="AG1461" s="63">
        <f>VLOOKUP(L1461,'Status Report'!B:W,22,0)</f>
        <v>58</v>
      </c>
      <c r="AH1461" s="22">
        <f t="shared" si="342"/>
        <v>0.169099</v>
      </c>
      <c r="AK1461" s="63" t="str">
        <f>IFERROR(VLOOKUP(G1461,ASEAN!A:A,1,0),0)</f>
        <v>Singapore</v>
      </c>
      <c r="AL1461" s="63">
        <f>IFERROR(VLOOKUP(D1461,'[3]customer specs'!$B$1:$D$65536,3,0),0)</f>
        <v>0</v>
      </c>
      <c r="AM1461" s="64">
        <f t="shared" si="343"/>
        <v>0</v>
      </c>
      <c r="AN1461" s="64">
        <f t="shared" si="344"/>
        <v>0</v>
      </c>
      <c r="AO1461" s="63"/>
      <c r="AP1461" s="63"/>
      <c r="AQ1461" s="63" t="str">
        <f t="shared" si="345"/>
        <v>no</v>
      </c>
      <c r="AR1461" s="20">
        <f t="shared" si="346"/>
        <v>477.05</v>
      </c>
      <c r="AS1461" s="63"/>
      <c r="AT1461" s="23">
        <f t="shared" si="351"/>
        <v>0.12</v>
      </c>
      <c r="AU1461" s="65">
        <f t="shared" si="347"/>
        <v>542.10227272727275</v>
      </c>
      <c r="AV1461" s="65"/>
      <c r="AW1461" s="65">
        <f t="shared" si="348"/>
        <v>542.10227272727275</v>
      </c>
      <c r="AX1461" s="65"/>
      <c r="AY1461" s="63">
        <f>VLOOKUP(L1461,'Status Report'!B:CF,81,0)</f>
        <v>0</v>
      </c>
      <c r="AZ1461" s="63" t="str">
        <f>VLOOKUP(L1461,'Status Report'!B:S,18,0)</f>
        <v>Jade Mahuzier</v>
      </c>
      <c r="BB1461" s="63">
        <f>VLOOKUP(L1461,'Status Report'!B:Z,25,0)</f>
        <v>1</v>
      </c>
      <c r="BC1461" s="63">
        <f t="shared" si="349"/>
        <v>1</v>
      </c>
      <c r="BF1461">
        <f>VLOOKUP(L1461,'Status Report'!B:CE,82,0)</f>
        <v>0</v>
      </c>
      <c r="BG1461">
        <f>VLOOKUP(L1461,'Status Report'!B:CF,83,0)</f>
        <v>0</v>
      </c>
      <c r="BH1461">
        <f>VLOOKUP(L1461,'Status Report'!B:CG,84,0)</f>
        <v>0</v>
      </c>
      <c r="BI1461" t="s">
        <v>794</v>
      </c>
      <c r="BJ1461" t="s">
        <v>795</v>
      </c>
      <c r="BM1461" s="67">
        <f t="shared" si="350"/>
        <v>1</v>
      </c>
    </row>
    <row r="1462" spans="1:65" x14ac:dyDescent="0.25">
      <c r="A1462" s="68" t="str">
        <f>VLOOKUP(L1462,'Status Report'!B:CB,79,0)</f>
        <v>Heineken Silver (Global)</v>
      </c>
      <c r="C1462">
        <v>26020989</v>
      </c>
      <c r="D1462">
        <v>3091074</v>
      </c>
      <c r="E1462" t="s">
        <v>792</v>
      </c>
      <c r="F1462" t="s">
        <v>793</v>
      </c>
      <c r="G1462" t="str">
        <f>VLOOKUP(D1462,'[2]sold to'!$A:$H,8,0)</f>
        <v>Singapore</v>
      </c>
      <c r="H1462" t="str">
        <f>VLOOKUP(D1462,'[2]sold to'!$A:$I,9,0)</f>
        <v>ASIA Pacific</v>
      </c>
      <c r="K1462">
        <v>270</v>
      </c>
      <c r="L1462">
        <v>88026260</v>
      </c>
      <c r="M1462" t="s">
        <v>261</v>
      </c>
      <c r="N1462">
        <v>1</v>
      </c>
      <c r="P1462" t="str">
        <f>VLOOKUP(L1462,'Status Report'!B:AA,26,0)</f>
        <v>China</v>
      </c>
      <c r="Q1462" t="str">
        <f>VLOOKUP(L1462,'Status Report'!B:AB,27,0)</f>
        <v>Textiles-Clothing</v>
      </c>
      <c r="R1462">
        <f>VLOOKUP(L1462,'Status Report'!B:X,23,0)</f>
        <v>167</v>
      </c>
      <c r="S1462" t="str">
        <f>VLOOKUP(L1462,'Status Report'!B:T,19,0)</f>
        <v>Promocean The Netherlands BV</v>
      </c>
      <c r="T1462" s="62">
        <f>VLOOKUP(L1462,'Status Report'!B:E,4,0)</f>
        <v>3</v>
      </c>
      <c r="U1462" s="19">
        <f>_xlfn.IFS(AI1462="Den Bosch",VLOOKUP(L1462,'Status Report'!B:AM,35,0),AI1462="Yantian",VLOOKUP(L1462,'Status Report'!B:AM,36,0),AI1462="",IF(H1462="Asia Pacific",VLOOKUP(L1462,'Status Report'!B:AM,36,0),VLOOKUP(L1462,'Status Report'!B:AM,35,0)),AI1462="Direct shipment",IF(H1462="Asia Pacific",VLOOKUP(L1462,'Status Report'!B:AM,36,0),VLOOKUP(L1462,'Status Report'!B:AM,35,0)))</f>
        <v>91.56</v>
      </c>
      <c r="V1462" s="20">
        <f t="shared" si="337"/>
        <v>91.56</v>
      </c>
      <c r="W1462" s="19">
        <f>_xlfn.IFS(AI1462="Den Bosch",VLOOKUP(L1462,'Status Report'!B:AM,37,0),AI1462="Yantian",VLOOKUP(L1462,'Status Report'!B:AM,38,0),AI1462="",IF(H1462="Asia Pacific",VLOOKUP(L1462,'Status Report'!B:AM,38,0),VLOOKUP(L1462,'Status Report'!B:AM,37,0)),AI1462="Direct shipment",IF(H1462="Asia Pacific",VLOOKUP(L1462,'Status Report'!B:AM,38,0),VLOOKUP(L1462,'Status Report'!B:AM,37,0)))</f>
        <v>91.56</v>
      </c>
      <c r="X1462" s="20">
        <f t="shared" si="338"/>
        <v>91.56</v>
      </c>
      <c r="Y1462" s="20">
        <f>_xlfn.IFS(AI1462="Den Bosch",VLOOKUP(L1462,'Status Report'!B:AO,39,0),AI1462="Yantian",VLOOKUP(L1462,'Status Report'!B:AO,40,0),AI1462="",IF(H1462="Asia Pacific",VLOOKUP(L1462,'Status Report'!B:AO,40,0),VLOOKUP(L1462,'Status Report'!B:AO,39,0)),AI1462="Direct shipment",IF(H1462="Asia Pacific",VLOOKUP(L1462,'Status Report'!B:AO,40,0),VLOOKUP(L1462,'Status Report'!B:AO,39,0)))</f>
        <v>0</v>
      </c>
      <c r="Z1462" s="20">
        <f t="shared" si="339"/>
        <v>0</v>
      </c>
      <c r="AA1462" s="20">
        <f t="shared" si="340"/>
        <v>91.56</v>
      </c>
      <c r="AB1462" s="21">
        <f>_xlfn.IFS(AI1462="Den Bosch",VLOOKUP(L1462,'Status Report'!B:AM,33,0),AI1462="Yantian",VLOOKUP(L1462,'Status Report'!B:AM,34,0),AI1462="",IF(H1462="Asia Pacific",VLOOKUP(L1462,'Status Report'!B:AM,34,0),VLOOKUP(L1462,'Status Report'!B:AM,33,0)),AI1462="Direct shipment",IF(H1462="Asia Pacific",VLOOKUP(L1462,'Status Report'!B:AM,34,0),VLOOKUP(L1462,'Status Report'!B:AM,33,0)))</f>
        <v>79.915813714285704</v>
      </c>
      <c r="AC1462" s="21">
        <f>VLOOKUP(L1462,'Status Report'!B:CE,82,0)</f>
        <v>0</v>
      </c>
      <c r="AD1462" s="21">
        <f t="shared" si="341"/>
        <v>79.915813714285704</v>
      </c>
      <c r="AE1462" s="63">
        <f>VLOOKUP(L1462,'Status Report'!B:W,20,0)</f>
        <v>28</v>
      </c>
      <c r="AF1462" s="63">
        <f>VLOOKUP(L1462,'Status Report'!B:W,21,0)</f>
        <v>15</v>
      </c>
      <c r="AG1462" s="63">
        <f>VLOOKUP(L1462,'Status Report'!B:W,22,0)</f>
        <v>12</v>
      </c>
      <c r="AH1462" s="22">
        <f t="shared" si="342"/>
        <v>5.0400000000000002E-3</v>
      </c>
      <c r="AI1462" t="s">
        <v>990</v>
      </c>
      <c r="AK1462" s="63" t="str">
        <f>IFERROR(VLOOKUP(G1462,ASEAN!A:A,1,0),0)</f>
        <v>Singapore</v>
      </c>
      <c r="AL1462" s="63">
        <f>IFERROR(VLOOKUP(D1462,'[3]customer specs'!$B$1:$D$65536,3,0),0)</f>
        <v>0</v>
      </c>
      <c r="AM1462" s="64">
        <f t="shared" si="343"/>
        <v>0</v>
      </c>
      <c r="AN1462" s="64">
        <f t="shared" si="344"/>
        <v>0</v>
      </c>
      <c r="AO1462" s="63"/>
      <c r="AP1462" s="63"/>
      <c r="AQ1462" s="63" t="str">
        <f t="shared" si="345"/>
        <v>no</v>
      </c>
      <c r="AR1462" s="20">
        <f t="shared" si="346"/>
        <v>79.915813714285704</v>
      </c>
      <c r="AS1462" s="63"/>
      <c r="AT1462" s="23">
        <f t="shared" si="351"/>
        <v>0.12</v>
      </c>
      <c r="AU1462" s="65">
        <f t="shared" si="347"/>
        <v>90.813424675324669</v>
      </c>
      <c r="AV1462" s="65"/>
      <c r="AW1462" s="65">
        <f t="shared" si="348"/>
        <v>90.813424675324669</v>
      </c>
      <c r="AX1462" s="65"/>
      <c r="AY1462" s="63">
        <f>VLOOKUP(L1462,'Status Report'!B:CF,81,0)</f>
        <v>0</v>
      </c>
      <c r="AZ1462" s="63" t="str">
        <f>VLOOKUP(L1462,'Status Report'!B:S,18,0)</f>
        <v>Ellina Smirnova</v>
      </c>
      <c r="BB1462" s="63">
        <f>VLOOKUP(L1462,'Status Report'!B:Z,25,0)</f>
        <v>6</v>
      </c>
      <c r="BC1462" s="63">
        <f t="shared" si="349"/>
        <v>6</v>
      </c>
      <c r="BF1462">
        <f>VLOOKUP(L1462,'Status Report'!B:CE,82,0)</f>
        <v>0</v>
      </c>
      <c r="BG1462">
        <f>VLOOKUP(L1462,'Status Report'!B:CF,83,0)</f>
        <v>0</v>
      </c>
      <c r="BH1462">
        <f>VLOOKUP(L1462,'Status Report'!B:CG,84,0)</f>
        <v>0</v>
      </c>
      <c r="BI1462" t="s">
        <v>794</v>
      </c>
      <c r="BJ1462" t="s">
        <v>795</v>
      </c>
      <c r="BM1462" s="67">
        <f t="shared" si="350"/>
        <v>7</v>
      </c>
    </row>
    <row r="1463" spans="1:65" x14ac:dyDescent="0.25">
      <c r="A1463" s="68" t="str">
        <f>VLOOKUP(L1463,'Status Report'!B:CB,79,0)</f>
        <v>Heineken Silver (Global)</v>
      </c>
      <c r="C1463">
        <v>26020989</v>
      </c>
      <c r="D1463">
        <v>3091074</v>
      </c>
      <c r="E1463" t="s">
        <v>792</v>
      </c>
      <c r="F1463" t="s">
        <v>793</v>
      </c>
      <c r="G1463" t="str">
        <f>VLOOKUP(D1463,'[2]sold to'!$A:$H,8,0)</f>
        <v>Singapore</v>
      </c>
      <c r="H1463" t="str">
        <f>VLOOKUP(D1463,'[2]sold to'!$A:$I,9,0)</f>
        <v>ASIA Pacific</v>
      </c>
      <c r="K1463">
        <v>280</v>
      </c>
      <c r="L1463">
        <v>88026261</v>
      </c>
      <c r="M1463" t="s">
        <v>262</v>
      </c>
      <c r="N1463">
        <v>3</v>
      </c>
      <c r="P1463" t="str">
        <f>VLOOKUP(L1463,'Status Report'!B:AA,26,0)</f>
        <v>China</v>
      </c>
      <c r="Q1463" t="str">
        <f>VLOOKUP(L1463,'Status Report'!B:AB,27,0)</f>
        <v>Textiles-Clothing</v>
      </c>
      <c r="R1463">
        <f>VLOOKUP(L1463,'Status Report'!B:X,23,0)</f>
        <v>167</v>
      </c>
      <c r="S1463" t="str">
        <f>VLOOKUP(L1463,'Status Report'!B:T,19,0)</f>
        <v>Promocean The Netherlands BV</v>
      </c>
      <c r="T1463" s="62">
        <f>VLOOKUP(L1463,'Status Report'!B:E,4,0)</f>
        <v>3</v>
      </c>
      <c r="U1463" s="19">
        <f>_xlfn.IFS(AI1463="Den Bosch",VLOOKUP(L1463,'Status Report'!B:AM,35,0),AI1463="Yantian",VLOOKUP(L1463,'Status Report'!B:AM,36,0),AI1463="",IF(H1463="Asia Pacific",VLOOKUP(L1463,'Status Report'!B:AM,36,0),VLOOKUP(L1463,'Status Report'!B:AM,35,0)),AI1463="Direct shipment",IF(H1463="Asia Pacific",VLOOKUP(L1463,'Status Report'!B:AM,36,0),VLOOKUP(L1463,'Status Report'!B:AM,35,0)))</f>
        <v>91.56</v>
      </c>
      <c r="V1463" s="20">
        <f t="shared" si="337"/>
        <v>274.68</v>
      </c>
      <c r="W1463" s="19">
        <f>_xlfn.IFS(AI1463="Den Bosch",VLOOKUP(L1463,'Status Report'!B:AM,37,0),AI1463="Yantian",VLOOKUP(L1463,'Status Report'!B:AM,38,0),AI1463="",IF(H1463="Asia Pacific",VLOOKUP(L1463,'Status Report'!B:AM,38,0),VLOOKUP(L1463,'Status Report'!B:AM,37,0)),AI1463="Direct shipment",IF(H1463="Asia Pacific",VLOOKUP(L1463,'Status Report'!B:AM,38,0),VLOOKUP(L1463,'Status Report'!B:AM,37,0)))</f>
        <v>91.56</v>
      </c>
      <c r="X1463" s="20">
        <f t="shared" si="338"/>
        <v>274.68</v>
      </c>
      <c r="Y1463" s="20">
        <f>_xlfn.IFS(AI1463="Den Bosch",VLOOKUP(L1463,'Status Report'!B:AO,39,0),AI1463="Yantian",VLOOKUP(L1463,'Status Report'!B:AO,40,0),AI1463="",IF(H1463="Asia Pacific",VLOOKUP(L1463,'Status Report'!B:AO,40,0),VLOOKUP(L1463,'Status Report'!B:AO,39,0)),AI1463="Direct shipment",IF(H1463="Asia Pacific",VLOOKUP(L1463,'Status Report'!B:AO,40,0),VLOOKUP(L1463,'Status Report'!B:AO,39,0)))</f>
        <v>0</v>
      </c>
      <c r="Z1463" s="20">
        <f t="shared" si="339"/>
        <v>0</v>
      </c>
      <c r="AA1463" s="20">
        <f t="shared" si="340"/>
        <v>274.68</v>
      </c>
      <c r="AB1463" s="21">
        <f>_xlfn.IFS(AI1463="Den Bosch",VLOOKUP(L1463,'Status Report'!B:AM,33,0),AI1463="Yantian",VLOOKUP(L1463,'Status Report'!B:AM,34,0),AI1463="",IF(H1463="Asia Pacific",VLOOKUP(L1463,'Status Report'!B:AM,34,0),VLOOKUP(L1463,'Status Report'!B:AM,33,0)),AI1463="Direct shipment",IF(H1463="Asia Pacific",VLOOKUP(L1463,'Status Report'!B:AM,34,0),VLOOKUP(L1463,'Status Report'!B:AM,33,0)))</f>
        <v>79.915813714285704</v>
      </c>
      <c r="AC1463" s="21">
        <f>VLOOKUP(L1463,'Status Report'!B:CE,82,0)</f>
        <v>0</v>
      </c>
      <c r="AD1463" s="21">
        <f t="shared" si="341"/>
        <v>79.915813714285704</v>
      </c>
      <c r="AE1463" s="63">
        <f>VLOOKUP(L1463,'Status Report'!B:W,20,0)</f>
        <v>28</v>
      </c>
      <c r="AF1463" s="63">
        <f>VLOOKUP(L1463,'Status Report'!B:W,21,0)</f>
        <v>15</v>
      </c>
      <c r="AG1463" s="63">
        <f>VLOOKUP(L1463,'Status Report'!B:W,22,0)</f>
        <v>12</v>
      </c>
      <c r="AH1463" s="22">
        <f t="shared" si="342"/>
        <v>1.512E-2</v>
      </c>
      <c r="AI1463" t="s">
        <v>990</v>
      </c>
      <c r="AK1463" s="63" t="str">
        <f>IFERROR(VLOOKUP(G1463,ASEAN!A:A,1,0),0)</f>
        <v>Singapore</v>
      </c>
      <c r="AL1463" s="63">
        <f>IFERROR(VLOOKUP(D1463,'[3]customer specs'!$B$1:$D$65536,3,0),0)</f>
        <v>0</v>
      </c>
      <c r="AM1463" s="64">
        <f t="shared" si="343"/>
        <v>0</v>
      </c>
      <c r="AN1463" s="64">
        <f t="shared" si="344"/>
        <v>0</v>
      </c>
      <c r="AO1463" s="63"/>
      <c r="AP1463" s="63"/>
      <c r="AQ1463" s="63" t="str">
        <f t="shared" si="345"/>
        <v>no</v>
      </c>
      <c r="AR1463" s="20">
        <f t="shared" si="346"/>
        <v>239.7474411428571</v>
      </c>
      <c r="AS1463" s="63"/>
      <c r="AT1463" s="23">
        <f t="shared" si="351"/>
        <v>0.12</v>
      </c>
      <c r="AU1463" s="65">
        <f t="shared" si="347"/>
        <v>90.813424675324669</v>
      </c>
      <c r="AV1463" s="65"/>
      <c r="AW1463" s="65">
        <f t="shared" si="348"/>
        <v>272.44027402597402</v>
      </c>
      <c r="AX1463" s="65"/>
      <c r="AY1463" s="63">
        <f>VLOOKUP(L1463,'Status Report'!B:CF,81,0)</f>
        <v>0</v>
      </c>
      <c r="AZ1463" s="63" t="str">
        <f>VLOOKUP(L1463,'Status Report'!B:S,18,0)</f>
        <v>Ellina Smirnova</v>
      </c>
      <c r="BB1463" s="63">
        <f>VLOOKUP(L1463,'Status Report'!B:Z,25,0)</f>
        <v>6</v>
      </c>
      <c r="BC1463" s="63">
        <f t="shared" si="349"/>
        <v>18</v>
      </c>
      <c r="BF1463">
        <f>VLOOKUP(L1463,'Status Report'!B:CE,82,0)</f>
        <v>0</v>
      </c>
      <c r="BG1463">
        <f>VLOOKUP(L1463,'Status Report'!B:CF,83,0)</f>
        <v>0</v>
      </c>
      <c r="BH1463">
        <f>VLOOKUP(L1463,'Status Report'!B:CG,84,0)</f>
        <v>0</v>
      </c>
      <c r="BI1463" t="s">
        <v>794</v>
      </c>
      <c r="BJ1463" t="s">
        <v>795</v>
      </c>
      <c r="BM1463" s="67">
        <f t="shared" si="350"/>
        <v>14</v>
      </c>
    </row>
    <row r="1464" spans="1:65" x14ac:dyDescent="0.25">
      <c r="A1464" s="68" t="str">
        <f>VLOOKUP(L1464,'Status Report'!B:CB,79,0)</f>
        <v>Heineken Silver (Global)</v>
      </c>
      <c r="C1464">
        <v>26020989</v>
      </c>
      <c r="D1464">
        <v>3091074</v>
      </c>
      <c r="E1464" t="s">
        <v>792</v>
      </c>
      <c r="F1464" t="s">
        <v>793</v>
      </c>
      <c r="G1464" t="str">
        <f>VLOOKUP(D1464,'[2]sold to'!$A:$H,8,0)</f>
        <v>Singapore</v>
      </c>
      <c r="H1464" t="str">
        <f>VLOOKUP(D1464,'[2]sold to'!$A:$I,9,0)</f>
        <v>ASIA Pacific</v>
      </c>
      <c r="K1464">
        <v>330</v>
      </c>
      <c r="L1464">
        <v>88026727</v>
      </c>
      <c r="M1464" t="s">
        <v>281</v>
      </c>
      <c r="N1464">
        <v>4</v>
      </c>
      <c r="P1464" t="str">
        <f>VLOOKUP(L1464,'Status Report'!B:AA,26,0)</f>
        <v>Poland</v>
      </c>
      <c r="Q1464" t="str">
        <f>VLOOKUP(L1464,'Status Report'!B:AB,27,0)</f>
        <v>Parasols</v>
      </c>
      <c r="R1464">
        <f>VLOOKUP(L1464,'Status Report'!B:X,23,0)</f>
        <v>100</v>
      </c>
      <c r="S1464" t="str">
        <f>VLOOKUP(L1464,'Status Report'!B:T,19,0)</f>
        <v>Litex</v>
      </c>
      <c r="T1464" s="62">
        <f>VLOOKUP(L1464,'Status Report'!B:E,4,0)</f>
        <v>1</v>
      </c>
      <c r="U1464" s="19">
        <f>_xlfn.IFS(AI1464="Den Bosch",VLOOKUP(L1464,'Status Report'!B:AM,35,0),AI1464="Yantian",VLOOKUP(L1464,'Status Report'!B:AM,36,0),AI1464="",IF(H1464="Asia Pacific",VLOOKUP(L1464,'Status Report'!B:AM,36,0),VLOOKUP(L1464,'Status Report'!B:AM,35,0)),AI1464="Direct shipment",IF(H1464="Asia Pacific",VLOOKUP(L1464,'Status Report'!B:AM,36,0),VLOOKUP(L1464,'Status Report'!B:AM,35,0)))</f>
        <v>0</v>
      </c>
      <c r="V1464" s="20">
        <f t="shared" si="337"/>
        <v>0</v>
      </c>
      <c r="W1464" s="19">
        <f>_xlfn.IFS(AI1464="Den Bosch",VLOOKUP(L1464,'Status Report'!B:AM,37,0),AI1464="Yantian",VLOOKUP(L1464,'Status Report'!B:AM,38,0),AI1464="",IF(H1464="Asia Pacific",VLOOKUP(L1464,'Status Report'!B:AM,38,0),VLOOKUP(L1464,'Status Report'!B:AM,37,0)),AI1464="Direct shipment",IF(H1464="Asia Pacific",VLOOKUP(L1464,'Status Report'!B:AM,38,0),VLOOKUP(L1464,'Status Report'!B:AM,37,0)))</f>
        <v>0</v>
      </c>
      <c r="X1464" s="20">
        <f t="shared" si="338"/>
        <v>0</v>
      </c>
      <c r="Y1464" s="20">
        <f>_xlfn.IFS(AI1464="Den Bosch",VLOOKUP(L1464,'Status Report'!B:AO,39,0),AI1464="Yantian",VLOOKUP(L1464,'Status Report'!B:AO,40,0),AI1464="",IF(H1464="Asia Pacific",VLOOKUP(L1464,'Status Report'!B:AO,40,0),VLOOKUP(L1464,'Status Report'!B:AO,39,0)),AI1464="Direct shipment",IF(H1464="Asia Pacific",VLOOKUP(L1464,'Status Report'!B:AO,40,0),VLOOKUP(L1464,'Status Report'!B:AO,39,0)))</f>
        <v>0</v>
      </c>
      <c r="Z1464" s="20">
        <f t="shared" si="339"/>
        <v>0</v>
      </c>
      <c r="AA1464" s="20">
        <f t="shared" si="340"/>
        <v>0</v>
      </c>
      <c r="AB1464" s="21">
        <f>_xlfn.IFS(AI1464="Den Bosch",VLOOKUP(L1464,'Status Report'!B:AM,33,0),AI1464="Yantian",VLOOKUP(L1464,'Status Report'!B:AM,34,0),AI1464="",IF(H1464="Asia Pacific",VLOOKUP(L1464,'Status Report'!B:AM,34,0),VLOOKUP(L1464,'Status Report'!B:AM,33,0)),AI1464="Direct shipment",IF(H1464="Asia Pacific",VLOOKUP(L1464,'Status Report'!B:AM,34,0),VLOOKUP(L1464,'Status Report'!B:AM,33,0)))</f>
        <v>144.69</v>
      </c>
      <c r="AC1464" s="21">
        <f>VLOOKUP(L1464,'Status Report'!B:CE,82,0)</f>
        <v>0</v>
      </c>
      <c r="AD1464" s="21">
        <f t="shared" si="341"/>
        <v>144.69</v>
      </c>
      <c r="AE1464" s="63">
        <f>VLOOKUP(L1464,'Status Report'!B:W,20,0)</f>
        <v>285</v>
      </c>
      <c r="AF1464" s="63">
        <f>VLOOKUP(L1464,'Status Report'!B:W,21,0)</f>
        <v>22</v>
      </c>
      <c r="AG1464" s="63">
        <f>VLOOKUP(L1464,'Status Report'!B:W,22,0)</f>
        <v>24</v>
      </c>
      <c r="AH1464" s="22">
        <f t="shared" si="342"/>
        <v>0.60192000000000001</v>
      </c>
      <c r="AK1464" s="63" t="str">
        <f>IFERROR(VLOOKUP(G1464,ASEAN!A:A,1,0),0)</f>
        <v>Singapore</v>
      </c>
      <c r="AL1464" s="63">
        <f>IFERROR(VLOOKUP(D1464,'[3]customer specs'!$B$1:$D$65536,3,0),0)</f>
        <v>0</v>
      </c>
      <c r="AM1464" s="64">
        <f t="shared" si="343"/>
        <v>0</v>
      </c>
      <c r="AN1464" s="64">
        <f t="shared" si="344"/>
        <v>0</v>
      </c>
      <c r="AO1464" s="63"/>
      <c r="AP1464" s="63"/>
      <c r="AQ1464" s="63" t="str">
        <f t="shared" si="345"/>
        <v>no</v>
      </c>
      <c r="AR1464" s="20">
        <f t="shared" si="346"/>
        <v>578.76</v>
      </c>
      <c r="AS1464" s="63"/>
      <c r="AT1464" s="23">
        <f t="shared" si="351"/>
        <v>0.12</v>
      </c>
      <c r="AU1464" s="65">
        <f t="shared" si="347"/>
        <v>164.42045454545453</v>
      </c>
      <c r="AV1464" s="65"/>
      <c r="AW1464" s="65">
        <f t="shared" si="348"/>
        <v>657.68181818181813</v>
      </c>
      <c r="AX1464" s="65"/>
      <c r="AY1464" s="63">
        <f>VLOOKUP(L1464,'Status Report'!B:CF,81,0)</f>
        <v>0</v>
      </c>
      <c r="AZ1464" s="63" t="str">
        <f>VLOOKUP(L1464,'Status Report'!B:S,18,0)</f>
        <v>Ludmilla Zarybnicka</v>
      </c>
      <c r="BB1464" s="63">
        <f>VLOOKUP(L1464,'Status Report'!B:Z,25,0)</f>
        <v>1</v>
      </c>
      <c r="BC1464" s="63">
        <f t="shared" si="349"/>
        <v>4</v>
      </c>
      <c r="BF1464">
        <f>VLOOKUP(L1464,'Status Report'!B:CE,82,0)</f>
        <v>0</v>
      </c>
      <c r="BG1464">
        <f>VLOOKUP(L1464,'Status Report'!B:CF,83,0)</f>
        <v>0</v>
      </c>
      <c r="BH1464">
        <f>VLOOKUP(L1464,'Status Report'!B:CG,84,0)</f>
        <v>0</v>
      </c>
      <c r="BI1464" t="s">
        <v>794</v>
      </c>
      <c r="BJ1464" t="s">
        <v>795</v>
      </c>
      <c r="BM1464" s="67">
        <f t="shared" si="350"/>
        <v>4</v>
      </c>
    </row>
    <row r="1465" spans="1:65" x14ac:dyDescent="0.25">
      <c r="A1465" s="68" t="str">
        <f>VLOOKUP(L1465,'Status Report'!B:CB,79,0)</f>
        <v>Heineken - F1</v>
      </c>
      <c r="C1465">
        <v>20006108</v>
      </c>
      <c r="D1465">
        <v>3090666</v>
      </c>
      <c r="E1465" t="s">
        <v>919</v>
      </c>
      <c r="F1465" t="s">
        <v>920</v>
      </c>
      <c r="G1465" t="str">
        <f>VLOOKUP(D1465,'[2]sold to'!$A:$H,8,0)</f>
        <v>Canada</v>
      </c>
      <c r="H1465" t="str">
        <f>VLOOKUP(D1465,'[2]sold to'!$A:$I,9,0)</f>
        <v>AMERICAS</v>
      </c>
      <c r="K1465">
        <v>810</v>
      </c>
      <c r="L1465">
        <v>88027392</v>
      </c>
      <c r="M1465" t="s">
        <v>586</v>
      </c>
      <c r="N1465">
        <v>38</v>
      </c>
      <c r="P1465" t="str">
        <f>VLOOKUP(L1465,'Status Report'!B:AA,26,0)</f>
        <v>China</v>
      </c>
      <c r="Q1465" t="str">
        <f>VLOOKUP(L1465,'Status Report'!B:AB,27,0)</f>
        <v>Textiles-Clothing</v>
      </c>
      <c r="R1465">
        <f>VLOOKUP(L1465,'Status Report'!B:X,23,0)</f>
        <v>250</v>
      </c>
      <c r="S1465" t="str">
        <f>VLOOKUP(L1465,'Status Report'!B:T,19,0)</f>
        <v>Promocean The Netherlands BV</v>
      </c>
      <c r="T1465" s="62">
        <f>VLOOKUP(L1465,'Status Report'!B:E,4,0)</f>
        <v>3</v>
      </c>
      <c r="U1465" s="19">
        <f>_xlfn.IFS(AI1465="Den Bosch",VLOOKUP(L1465,'Status Report'!B:AM,35,0),AI1465="Yantian",VLOOKUP(L1465,'Status Report'!B:AM,36,0),AI1465="",IF(H1465="Asia Pacific",VLOOKUP(L1465,'Status Report'!B:AM,36,0),VLOOKUP(L1465,'Status Report'!B:AM,35,0)),AI1465="Direct shipment",IF(H1465="Asia Pacific",VLOOKUP(L1465,'Status Report'!B:AM,36,0),VLOOKUP(L1465,'Status Report'!B:AM,35,0)))</f>
        <v>51.62</v>
      </c>
      <c r="V1465" s="20">
        <f t="shared" si="337"/>
        <v>1961.56</v>
      </c>
      <c r="W1465" s="19">
        <f>_xlfn.IFS(AI1465="Den Bosch",VLOOKUP(L1465,'Status Report'!B:AM,37,0),AI1465="Yantian",VLOOKUP(L1465,'Status Report'!B:AM,38,0),AI1465="",IF(H1465="Asia Pacific",VLOOKUP(L1465,'Status Report'!B:AM,38,0),VLOOKUP(L1465,'Status Report'!B:AM,37,0)),AI1465="Direct shipment",IF(H1465="Asia Pacific",VLOOKUP(L1465,'Status Report'!B:AM,38,0),VLOOKUP(L1465,'Status Report'!B:AM,37,0)))</f>
        <v>51.62</v>
      </c>
      <c r="X1465" s="20">
        <f t="shared" si="338"/>
        <v>1961.56</v>
      </c>
      <c r="Y1465" s="20">
        <f>_xlfn.IFS(AI1465="Den Bosch",VLOOKUP(L1465,'Status Report'!B:AO,39,0),AI1465="Yantian",VLOOKUP(L1465,'Status Report'!B:AO,40,0),AI1465="",IF(H1465="Asia Pacific",VLOOKUP(L1465,'Status Report'!B:AO,40,0),VLOOKUP(L1465,'Status Report'!B:AO,39,0)),AI1465="Direct shipment",IF(H1465="Asia Pacific",VLOOKUP(L1465,'Status Report'!B:AO,40,0),VLOOKUP(L1465,'Status Report'!B:AO,39,0)))</f>
        <v>0</v>
      </c>
      <c r="Z1465" s="20">
        <f t="shared" si="339"/>
        <v>0</v>
      </c>
      <c r="AA1465" s="20">
        <f t="shared" si="340"/>
        <v>1961.56</v>
      </c>
      <c r="AB1465" s="21">
        <f>_xlfn.IFS(AI1465="Den Bosch",VLOOKUP(L1465,'Status Report'!B:AM,33,0),AI1465="Yantian",VLOOKUP(L1465,'Status Report'!B:AM,34,0),AI1465="",IF(H1465="Asia Pacific",VLOOKUP(L1465,'Status Report'!B:AM,34,0),VLOOKUP(L1465,'Status Report'!B:AM,33,0)),AI1465="Direct shipment",IF(H1465="Asia Pacific",VLOOKUP(L1465,'Status Report'!B:AM,34,0),VLOOKUP(L1465,'Status Report'!B:AM,33,0)))</f>
        <v>45.044999999999995</v>
      </c>
      <c r="AC1465" s="21">
        <f>VLOOKUP(L1465,'Status Report'!B:CE,82,0)</f>
        <v>0</v>
      </c>
      <c r="AD1465" s="21">
        <f t="shared" si="341"/>
        <v>45.044999999999995</v>
      </c>
      <c r="AE1465" s="63">
        <f>VLOOKUP(L1465,'Status Report'!B:W,20,0)</f>
        <v>57</v>
      </c>
      <c r="AF1465" s="63">
        <f>VLOOKUP(L1465,'Status Report'!B:W,21,0)</f>
        <v>45</v>
      </c>
      <c r="AG1465" s="63">
        <f>VLOOKUP(L1465,'Status Report'!B:W,22,0)</f>
        <v>5</v>
      </c>
      <c r="AH1465" s="22">
        <f t="shared" si="342"/>
        <v>0.48735000000000001</v>
      </c>
      <c r="AI1465" t="s">
        <v>990</v>
      </c>
      <c r="AK1465" s="63">
        <f>IFERROR(VLOOKUP(G1465,ASEAN!A:A,1,0),0)</f>
        <v>0</v>
      </c>
      <c r="AL1465" s="63">
        <f>IFERROR(VLOOKUP(D1465,'[3]customer specs'!$B$1:$D$65536,3,0),0)</f>
        <v>0</v>
      </c>
      <c r="AM1465" s="64">
        <f t="shared" si="343"/>
        <v>0</v>
      </c>
      <c r="AN1465" s="64">
        <f t="shared" si="344"/>
        <v>0</v>
      </c>
      <c r="AO1465" s="63"/>
      <c r="AP1465" s="63"/>
      <c r="AQ1465" s="63" t="str">
        <f t="shared" si="345"/>
        <v>no</v>
      </c>
      <c r="AR1465" s="20">
        <f t="shared" si="346"/>
        <v>1711.7099999999998</v>
      </c>
      <c r="AS1465" s="63"/>
      <c r="AT1465" s="23">
        <f t="shared" si="351"/>
        <v>0.12</v>
      </c>
      <c r="AU1465" s="65">
        <f t="shared" si="347"/>
        <v>51.187499999999993</v>
      </c>
      <c r="AV1465" s="65"/>
      <c r="AW1465" s="65">
        <f t="shared" si="348"/>
        <v>1945.1249999999998</v>
      </c>
      <c r="AX1465" s="65"/>
      <c r="AY1465" s="63">
        <f>VLOOKUP(L1465,'Status Report'!B:CF,81,0)</f>
        <v>0</v>
      </c>
      <c r="AZ1465" s="63" t="str">
        <f>VLOOKUP(L1465,'Status Report'!B:S,18,0)</f>
        <v xml:space="preserve">Konstantinos Zoupanos </v>
      </c>
      <c r="BB1465" s="63">
        <f>VLOOKUP(L1465,'Status Report'!B:Z,25,0)</f>
        <v>2</v>
      </c>
      <c r="BC1465" s="63">
        <f t="shared" si="349"/>
        <v>76</v>
      </c>
      <c r="BF1465">
        <f>VLOOKUP(L1465,'Status Report'!B:CE,82,0)</f>
        <v>0</v>
      </c>
      <c r="BG1465">
        <f>VLOOKUP(L1465,'Status Report'!B:CF,83,0)</f>
        <v>0</v>
      </c>
      <c r="BH1465">
        <f>VLOOKUP(L1465,'Status Report'!B:CG,84,0)</f>
        <v>0</v>
      </c>
      <c r="BI1465" t="s">
        <v>926</v>
      </c>
      <c r="BJ1465" t="s">
        <v>795</v>
      </c>
      <c r="BM1465" s="67">
        <f t="shared" si="350"/>
        <v>112</v>
      </c>
    </row>
    <row r="1466" spans="1:65" x14ac:dyDescent="0.25">
      <c r="A1466" s="68" t="str">
        <f>VLOOKUP(L1466,'Status Report'!B:CB,79,0)</f>
        <v>Heineken</v>
      </c>
      <c r="C1466">
        <v>20006113</v>
      </c>
      <c r="D1466">
        <v>3090399</v>
      </c>
      <c r="E1466" t="s">
        <v>937</v>
      </c>
      <c r="F1466" t="s">
        <v>929</v>
      </c>
      <c r="G1466" t="str">
        <f>VLOOKUP(D1466,'[2]sold to'!$A:$H,8,0)</f>
        <v>South Africa</v>
      </c>
      <c r="H1466" t="str">
        <f>VLOOKUP(D1466,'[2]sold to'!$A:$I,9,0)</f>
        <v>AMEE</v>
      </c>
      <c r="K1466">
        <v>10</v>
      </c>
      <c r="L1466">
        <v>88026829</v>
      </c>
      <c r="M1466" t="s">
        <v>156</v>
      </c>
      <c r="N1466">
        <v>80</v>
      </c>
      <c r="P1466" t="str">
        <f>VLOOKUP(L1466,'Status Report'!B:AA,26,0)</f>
        <v>China</v>
      </c>
      <c r="Q1466" t="str">
        <f>VLOOKUP(L1466,'Status Report'!B:AB,27,0)</f>
        <v>Indoor signs</v>
      </c>
      <c r="R1466">
        <f>VLOOKUP(L1466,'Status Report'!B:X,23,0)</f>
        <v>500</v>
      </c>
      <c r="S1466" t="str">
        <f>VLOOKUP(L1466,'Status Report'!B:T,19,0)</f>
        <v>Brands On</v>
      </c>
      <c r="T1466" s="62">
        <f>VLOOKUP(L1466,'Status Report'!B:E,4,0)</f>
        <v>3</v>
      </c>
      <c r="U1466" s="19">
        <f>_xlfn.IFS(AI1466="Den Bosch",VLOOKUP(L1466,'Status Report'!B:AM,35,0),AI1466="Yantian",VLOOKUP(L1466,'Status Report'!B:AM,36,0),AI1466="",IF(H1466="Asia Pacific",VLOOKUP(L1466,'Status Report'!B:AM,36,0),VLOOKUP(L1466,'Status Report'!B:AM,35,0)),AI1466="Direct shipment",IF(H1466="Asia Pacific",VLOOKUP(L1466,'Status Report'!B:AM,36,0),VLOOKUP(L1466,'Status Report'!B:AM,35,0)))</f>
        <v>43.64</v>
      </c>
      <c r="V1466" s="20">
        <f t="shared" si="337"/>
        <v>3491.2</v>
      </c>
      <c r="W1466" s="19">
        <f>_xlfn.IFS(AI1466="Den Bosch",VLOOKUP(L1466,'Status Report'!B:AM,37,0),AI1466="Yantian",VLOOKUP(L1466,'Status Report'!B:AM,38,0),AI1466="",IF(H1466="Asia Pacific",VLOOKUP(L1466,'Status Report'!B:AM,38,0),VLOOKUP(L1466,'Status Report'!B:AM,37,0)),AI1466="Direct shipment",IF(H1466="Asia Pacific",VLOOKUP(L1466,'Status Report'!B:AM,38,0),VLOOKUP(L1466,'Status Report'!B:AM,37,0)))</f>
        <v>43.64</v>
      </c>
      <c r="X1466" s="20">
        <f t="shared" si="338"/>
        <v>3491.2</v>
      </c>
      <c r="Y1466" s="20">
        <f>_xlfn.IFS(AI1466="Den Bosch",VLOOKUP(L1466,'Status Report'!B:AO,39,0),AI1466="Yantian",VLOOKUP(L1466,'Status Report'!B:AO,40,0),AI1466="",IF(H1466="Asia Pacific",VLOOKUP(L1466,'Status Report'!B:AO,40,0),VLOOKUP(L1466,'Status Report'!B:AO,39,0)),AI1466="Direct shipment",IF(H1466="Asia Pacific",VLOOKUP(L1466,'Status Report'!B:AO,40,0),VLOOKUP(L1466,'Status Report'!B:AO,39,0)))</f>
        <v>0</v>
      </c>
      <c r="Z1466" s="20">
        <f t="shared" si="339"/>
        <v>0</v>
      </c>
      <c r="AA1466" s="20">
        <f t="shared" si="340"/>
        <v>3491.2</v>
      </c>
      <c r="AB1466" s="21">
        <f>_xlfn.IFS(AI1466="Den Bosch",VLOOKUP(L1466,'Status Report'!B:AM,33,0),AI1466="Yantian",VLOOKUP(L1466,'Status Report'!B:AM,34,0),AI1466="",IF(H1466="Asia Pacific",VLOOKUP(L1466,'Status Report'!B:AM,34,0),VLOOKUP(L1466,'Status Report'!B:AM,33,0)),AI1466="Direct shipment",IF(H1466="Asia Pacific",VLOOKUP(L1466,'Status Report'!B:AM,34,0),VLOOKUP(L1466,'Status Report'!B:AM,33,0)))</f>
        <v>38.4</v>
      </c>
      <c r="AC1466" s="21">
        <f>VLOOKUP(L1466,'Status Report'!B:CE,82,0)</f>
        <v>0</v>
      </c>
      <c r="AD1466" s="21">
        <f t="shared" si="341"/>
        <v>38.4</v>
      </c>
      <c r="AE1466" s="63">
        <f>VLOOKUP(L1466,'Status Report'!B:W,20,0)</f>
        <v>46</v>
      </c>
      <c r="AF1466" s="63">
        <f>VLOOKUP(L1466,'Status Report'!B:W,21,0)</f>
        <v>26</v>
      </c>
      <c r="AG1466" s="63">
        <f>VLOOKUP(L1466,'Status Report'!B:W,22,0)</f>
        <v>12</v>
      </c>
      <c r="AH1466" s="22">
        <f t="shared" si="342"/>
        <v>1.1481600000000001</v>
      </c>
      <c r="AI1466" t="s">
        <v>990</v>
      </c>
      <c r="AK1466" s="63">
        <f>IFERROR(VLOOKUP(G1466,ASEAN!A:A,1,0),0)</f>
        <v>0</v>
      </c>
      <c r="AL1466" s="63" t="str">
        <f>IFERROR(VLOOKUP(D1466,'[3]customer specs'!$B$1:$D$65536,3,0),0)</f>
        <v>pallet</v>
      </c>
      <c r="AM1466" s="64">
        <f t="shared" si="343"/>
        <v>0</v>
      </c>
      <c r="AN1466" s="64">
        <f t="shared" si="344"/>
        <v>0</v>
      </c>
      <c r="AO1466" s="63"/>
      <c r="AP1466" s="63"/>
      <c r="AQ1466" s="63" t="str">
        <f t="shared" si="345"/>
        <v>no</v>
      </c>
      <c r="AR1466" s="20">
        <f t="shared" si="346"/>
        <v>3072</v>
      </c>
      <c r="AS1466" s="63"/>
      <c r="AT1466" s="23">
        <f t="shared" si="351"/>
        <v>0.12</v>
      </c>
      <c r="AU1466" s="65">
        <f t="shared" si="347"/>
        <v>43.636363636363633</v>
      </c>
      <c r="AV1466" s="65"/>
      <c r="AW1466" s="65">
        <f t="shared" si="348"/>
        <v>3490.9090909090905</v>
      </c>
      <c r="AX1466" s="65"/>
      <c r="AY1466" s="63">
        <f>VLOOKUP(L1466,'Status Report'!B:CF,81,0)</f>
        <v>0</v>
      </c>
      <c r="AZ1466" s="63" t="str">
        <f>VLOOKUP(L1466,'Status Report'!B:S,18,0)</f>
        <v>Ludmilla Zarybnicka</v>
      </c>
      <c r="BB1466" s="63">
        <f>VLOOKUP(L1466,'Status Report'!B:Z,25,0)</f>
        <v>1</v>
      </c>
      <c r="BC1466" s="63">
        <f t="shared" si="349"/>
        <v>80</v>
      </c>
      <c r="BF1466">
        <f>VLOOKUP(L1466,'Status Report'!B:CE,82,0)</f>
        <v>0</v>
      </c>
      <c r="BG1466">
        <f>VLOOKUP(L1466,'Status Report'!B:CF,83,0)</f>
        <v>0</v>
      </c>
      <c r="BH1466">
        <f>VLOOKUP(L1466,'Status Report'!B:CG,84,0)</f>
        <v>0</v>
      </c>
      <c r="BI1466" t="s">
        <v>997</v>
      </c>
      <c r="BJ1466" t="s">
        <v>795</v>
      </c>
      <c r="BM1466" s="67">
        <f t="shared" si="350"/>
        <v>242</v>
      </c>
    </row>
    <row r="1467" spans="1:65" x14ac:dyDescent="0.25">
      <c r="A1467" s="68" t="str">
        <f>VLOOKUP(L1467,'Status Report'!B:CB,79,0)</f>
        <v>Heineken</v>
      </c>
      <c r="C1467">
        <v>20006113</v>
      </c>
      <c r="D1467">
        <v>3090399</v>
      </c>
      <c r="E1467" t="s">
        <v>937</v>
      </c>
      <c r="F1467" t="s">
        <v>929</v>
      </c>
      <c r="G1467" t="str">
        <f>VLOOKUP(D1467,'[2]sold to'!$A:$H,8,0)</f>
        <v>South Africa</v>
      </c>
      <c r="H1467" t="str">
        <f>VLOOKUP(D1467,'[2]sold to'!$A:$I,9,0)</f>
        <v>AMEE</v>
      </c>
      <c r="K1467">
        <v>20</v>
      </c>
      <c r="L1467">
        <v>88027211</v>
      </c>
      <c r="M1467" t="s">
        <v>511</v>
      </c>
      <c r="N1467">
        <v>50</v>
      </c>
      <c r="P1467" t="str">
        <f>VLOOKUP(L1467,'Status Report'!B:AA,26,0)</f>
        <v>China</v>
      </c>
      <c r="Q1467" t="str">
        <f>VLOOKUP(L1467,'Status Report'!B:AB,27,0)</f>
        <v>Premiums</v>
      </c>
      <c r="R1467">
        <f>VLOOKUP(L1467,'Status Report'!B:X,23,0)</f>
        <v>50</v>
      </c>
      <c r="S1467" t="str">
        <f>VLOOKUP(L1467,'Status Report'!B:T,19,0)</f>
        <v>Asian Sourcing Link</v>
      </c>
      <c r="T1467" s="62">
        <f>VLOOKUP(L1467,'Status Report'!B:E,4,0)</f>
        <v>3</v>
      </c>
      <c r="U1467" s="19">
        <f>_xlfn.IFS(AI1467="Den Bosch",VLOOKUP(L1467,'Status Report'!B:AM,35,0),AI1467="Yantian",VLOOKUP(L1467,'Status Report'!B:AM,36,0),AI1467="",IF(H1467="Asia Pacific",VLOOKUP(L1467,'Status Report'!B:AM,36,0),VLOOKUP(L1467,'Status Report'!B:AM,35,0)),AI1467="Direct shipment",IF(H1467="Asia Pacific",VLOOKUP(L1467,'Status Report'!B:AM,36,0),VLOOKUP(L1467,'Status Report'!B:AM,35,0)))</f>
        <v>78.400000000000006</v>
      </c>
      <c r="V1467" s="20">
        <f t="shared" si="337"/>
        <v>3920.0000000000005</v>
      </c>
      <c r="W1467" s="19">
        <f>_xlfn.IFS(AI1467="Den Bosch",VLOOKUP(L1467,'Status Report'!B:AM,37,0),AI1467="Yantian",VLOOKUP(L1467,'Status Report'!B:AM,38,0),AI1467="",IF(H1467="Asia Pacific",VLOOKUP(L1467,'Status Report'!B:AM,38,0),VLOOKUP(L1467,'Status Report'!B:AM,37,0)),AI1467="Direct shipment",IF(H1467="Asia Pacific",VLOOKUP(L1467,'Status Report'!B:AM,38,0),VLOOKUP(L1467,'Status Report'!B:AM,37,0)))</f>
        <v>40.9</v>
      </c>
      <c r="X1467" s="20">
        <f t="shared" si="338"/>
        <v>2045</v>
      </c>
      <c r="Y1467" s="20">
        <f>_xlfn.IFS(AI1467="Den Bosch",VLOOKUP(L1467,'Status Report'!B:AO,39,0),AI1467="Yantian",VLOOKUP(L1467,'Status Report'!B:AO,40,0),AI1467="",IF(H1467="Asia Pacific",VLOOKUP(L1467,'Status Report'!B:AO,40,0),VLOOKUP(L1467,'Status Report'!B:AO,39,0)),AI1467="Direct shipment",IF(H1467="Asia Pacific",VLOOKUP(L1467,'Status Report'!B:AO,40,0),VLOOKUP(L1467,'Status Report'!B:AO,39,0)))</f>
        <v>0</v>
      </c>
      <c r="Z1467" s="20">
        <f t="shared" si="339"/>
        <v>0</v>
      </c>
      <c r="AA1467" s="20">
        <f t="shared" si="340"/>
        <v>2045</v>
      </c>
      <c r="AB1467" s="21">
        <f>_xlfn.IFS(AI1467="Den Bosch",VLOOKUP(L1467,'Status Report'!B:AM,33,0),AI1467="Yantian",VLOOKUP(L1467,'Status Report'!B:AM,34,0),AI1467="",IF(H1467="Asia Pacific",VLOOKUP(L1467,'Status Report'!B:AM,34,0),VLOOKUP(L1467,'Status Report'!B:AM,33,0)),AI1467="Direct shipment",IF(H1467="Asia Pacific",VLOOKUP(L1467,'Status Report'!B:AM,34,0),VLOOKUP(L1467,'Status Report'!B:AM,33,0)))</f>
        <v>35.340000000000003</v>
      </c>
      <c r="AC1467" s="21">
        <f>VLOOKUP(L1467,'Status Report'!B:CE,82,0)</f>
        <v>0</v>
      </c>
      <c r="AD1467" s="21">
        <f t="shared" si="341"/>
        <v>35.340000000000003</v>
      </c>
      <c r="AE1467" s="63">
        <f>VLOOKUP(L1467,'Status Report'!B:W,20,0)</f>
        <v>53</v>
      </c>
      <c r="AF1467" s="63">
        <f>VLOOKUP(L1467,'Status Report'!B:W,21,0)</f>
        <v>43</v>
      </c>
      <c r="AG1467" s="63">
        <f>VLOOKUP(L1467,'Status Report'!B:W,22,0)</f>
        <v>43</v>
      </c>
      <c r="AH1467" s="22">
        <f t="shared" si="342"/>
        <v>4.8998499999999998</v>
      </c>
      <c r="AI1467" t="s">
        <v>990</v>
      </c>
      <c r="AK1467" s="63">
        <f>IFERROR(VLOOKUP(G1467,ASEAN!A:A,1,0),0)</f>
        <v>0</v>
      </c>
      <c r="AL1467" s="63" t="str">
        <f>IFERROR(VLOOKUP(D1467,'[3]customer specs'!$B$1:$D$65536,3,0),0)</f>
        <v>pallet</v>
      </c>
      <c r="AM1467" s="64">
        <f t="shared" si="343"/>
        <v>1875.0000000000005</v>
      </c>
      <c r="AN1467" s="64">
        <f t="shared" si="344"/>
        <v>0</v>
      </c>
      <c r="AO1467" s="63"/>
      <c r="AP1467" s="63"/>
      <c r="AQ1467" s="63" t="str">
        <f t="shared" si="345"/>
        <v>yes</v>
      </c>
      <c r="AR1467" s="20">
        <f t="shared" si="346"/>
        <v>1767.0000000000002</v>
      </c>
      <c r="AS1467" s="63"/>
      <c r="AT1467" s="23">
        <f t="shared" si="351"/>
        <v>0.12</v>
      </c>
      <c r="AU1467" s="65">
        <f t="shared" si="347"/>
        <v>40.159090909090914</v>
      </c>
      <c r="AV1467" s="65"/>
      <c r="AW1467" s="65">
        <f t="shared" si="348"/>
        <v>2007.9545454545457</v>
      </c>
      <c r="AX1467" s="65"/>
      <c r="AY1467" s="63">
        <f>VLOOKUP(L1467,'Status Report'!B:CF,81,0)</f>
        <v>0</v>
      </c>
      <c r="AZ1467" s="63" t="str">
        <f>VLOOKUP(L1467,'Status Report'!B:S,18,0)</f>
        <v>Ellina Smirnova</v>
      </c>
      <c r="BB1467" s="63">
        <f>VLOOKUP(L1467,'Status Report'!B:Z,25,0)</f>
        <v>10</v>
      </c>
      <c r="BC1467" s="63">
        <f t="shared" si="349"/>
        <v>500</v>
      </c>
      <c r="BF1467">
        <f>VLOOKUP(L1467,'Status Report'!B:CE,82,0)</f>
        <v>0</v>
      </c>
      <c r="BG1467">
        <f>VLOOKUP(L1467,'Status Report'!B:CF,83,0)</f>
        <v>0</v>
      </c>
      <c r="BH1467">
        <f>VLOOKUP(L1467,'Status Report'!B:CG,84,0)</f>
        <v>0</v>
      </c>
      <c r="BI1467" t="s">
        <v>997</v>
      </c>
      <c r="BJ1467" t="s">
        <v>795</v>
      </c>
      <c r="BM1467" s="67">
        <f t="shared" si="350"/>
        <v>264</v>
      </c>
    </row>
    <row r="1468" spans="1:65" x14ac:dyDescent="0.25">
      <c r="A1468" s="68" t="str">
        <f>VLOOKUP(L1468,'Status Report'!B:CB,79,0)</f>
        <v>Heineken</v>
      </c>
      <c r="C1468">
        <v>20006113</v>
      </c>
      <c r="D1468">
        <v>3090399</v>
      </c>
      <c r="E1468" t="s">
        <v>937</v>
      </c>
      <c r="F1468" t="s">
        <v>929</v>
      </c>
      <c r="G1468" t="str">
        <f>VLOOKUP(D1468,'[2]sold to'!$A:$H,8,0)</f>
        <v>South Africa</v>
      </c>
      <c r="H1468" t="str">
        <f>VLOOKUP(D1468,'[2]sold to'!$A:$I,9,0)</f>
        <v>AMEE</v>
      </c>
      <c r="K1468">
        <v>30</v>
      </c>
      <c r="L1468">
        <v>88027055</v>
      </c>
      <c r="M1468" t="s">
        <v>733</v>
      </c>
      <c r="N1468">
        <v>40</v>
      </c>
      <c r="P1468" t="str">
        <f>VLOOKUP(L1468,'Status Report'!B:AA,26,0)</f>
        <v>China</v>
      </c>
      <c r="Q1468" t="str">
        <f>VLOOKUP(L1468,'Status Report'!B:AB,27,0)</f>
        <v>Premiums</v>
      </c>
      <c r="R1468">
        <f>VLOOKUP(L1468,'Status Report'!B:X,23,0)</f>
        <v>200</v>
      </c>
      <c r="S1468" t="str">
        <f>VLOOKUP(L1468,'Status Report'!B:T,19,0)</f>
        <v>Promocean The Netherlands BV</v>
      </c>
      <c r="T1468" s="62">
        <f>VLOOKUP(L1468,'Status Report'!B:E,4,0)</f>
        <v>3</v>
      </c>
      <c r="U1468" s="19">
        <f>_xlfn.IFS(AI1468="Den Bosch",VLOOKUP(L1468,'Status Report'!B:AM,35,0),AI1468="Yantian",VLOOKUP(L1468,'Status Report'!B:AM,36,0),AI1468="",IF(H1468="Asia Pacific",VLOOKUP(L1468,'Status Report'!B:AM,36,0),VLOOKUP(L1468,'Status Report'!B:AM,35,0)),AI1468="Direct shipment",IF(H1468="Asia Pacific",VLOOKUP(L1468,'Status Report'!B:AM,36,0),VLOOKUP(L1468,'Status Report'!B:AM,35,0)))</f>
        <v>50.300000000000004</v>
      </c>
      <c r="V1468" s="20">
        <f t="shared" si="337"/>
        <v>2012.0000000000002</v>
      </c>
      <c r="W1468" s="19">
        <f>_xlfn.IFS(AI1468="Den Bosch",VLOOKUP(L1468,'Status Report'!B:AM,37,0),AI1468="Yantian",VLOOKUP(L1468,'Status Report'!B:AM,38,0),AI1468="",IF(H1468="Asia Pacific",VLOOKUP(L1468,'Status Report'!B:AM,38,0),VLOOKUP(L1468,'Status Report'!B:AM,37,0)),AI1468="Direct shipment",IF(H1468="Asia Pacific",VLOOKUP(L1468,'Status Report'!B:AM,38,0),VLOOKUP(L1468,'Status Report'!B:AM,37,0)))</f>
        <v>46.3</v>
      </c>
      <c r="X1468" s="20">
        <f t="shared" si="338"/>
        <v>1852</v>
      </c>
      <c r="Y1468" s="20">
        <f>_xlfn.IFS(AI1468="Den Bosch",VLOOKUP(L1468,'Status Report'!B:AO,39,0),AI1468="Yantian",VLOOKUP(L1468,'Status Report'!B:AO,40,0),AI1468="",IF(H1468="Asia Pacific",VLOOKUP(L1468,'Status Report'!B:AO,40,0),VLOOKUP(L1468,'Status Report'!B:AO,39,0)),AI1468="Direct shipment",IF(H1468="Asia Pacific",VLOOKUP(L1468,'Status Report'!B:AO,40,0),VLOOKUP(L1468,'Status Report'!B:AO,39,0)))</f>
        <v>0</v>
      </c>
      <c r="Z1468" s="20">
        <f t="shared" si="339"/>
        <v>0</v>
      </c>
      <c r="AA1468" s="20">
        <f t="shared" si="340"/>
        <v>1852</v>
      </c>
      <c r="AB1468" s="21">
        <f>_xlfn.IFS(AI1468="Den Bosch",VLOOKUP(L1468,'Status Report'!B:AM,33,0),AI1468="Yantian",VLOOKUP(L1468,'Status Report'!B:AM,34,0),AI1468="",IF(H1468="Asia Pacific",VLOOKUP(L1468,'Status Report'!B:AM,34,0),VLOOKUP(L1468,'Status Report'!B:AM,33,0)),AI1468="Direct shipment",IF(H1468="Asia Pacific",VLOOKUP(L1468,'Status Report'!B:AM,34,0),VLOOKUP(L1468,'Status Report'!B:AM,33,0)))</f>
        <v>37.312199999999997</v>
      </c>
      <c r="AC1468" s="21">
        <f>VLOOKUP(L1468,'Status Report'!B:CE,82,0)</f>
        <v>0</v>
      </c>
      <c r="AD1468" s="21">
        <f t="shared" si="341"/>
        <v>37.312199999999997</v>
      </c>
      <c r="AE1468" s="63">
        <f>VLOOKUP(L1468,'Status Report'!B:W,20,0)</f>
        <v>35</v>
      </c>
      <c r="AF1468" s="63">
        <f>VLOOKUP(L1468,'Status Report'!B:W,21,0)</f>
        <v>34</v>
      </c>
      <c r="AG1468" s="63">
        <f>VLOOKUP(L1468,'Status Report'!B:W,22,0)</f>
        <v>30</v>
      </c>
      <c r="AH1468" s="22">
        <f t="shared" si="342"/>
        <v>1.4279999999999999</v>
      </c>
      <c r="AI1468" t="s">
        <v>990</v>
      </c>
      <c r="AK1468" s="63">
        <f>IFERROR(VLOOKUP(G1468,ASEAN!A:A,1,0),0)</f>
        <v>0</v>
      </c>
      <c r="AL1468" s="63" t="str">
        <f>IFERROR(VLOOKUP(D1468,'[3]customer specs'!$B$1:$D$65536,3,0),0)</f>
        <v>pallet</v>
      </c>
      <c r="AM1468" s="64">
        <f t="shared" si="343"/>
        <v>160.00000000000023</v>
      </c>
      <c r="AN1468" s="64">
        <f t="shared" si="344"/>
        <v>0</v>
      </c>
      <c r="AO1468" s="63"/>
      <c r="AP1468" s="63"/>
      <c r="AQ1468" s="63" t="str">
        <f t="shared" si="345"/>
        <v>no</v>
      </c>
      <c r="AR1468" s="20">
        <f t="shared" si="346"/>
        <v>1492.4879999999998</v>
      </c>
      <c r="AS1468" s="63"/>
      <c r="AT1468" s="23">
        <f t="shared" si="351"/>
        <v>0.12</v>
      </c>
      <c r="AU1468" s="65">
        <f t="shared" si="347"/>
        <v>42.400227272727271</v>
      </c>
      <c r="AV1468" s="65"/>
      <c r="AW1468" s="65">
        <f t="shared" si="348"/>
        <v>1696.0090909090909</v>
      </c>
      <c r="AX1468" s="65"/>
      <c r="AY1468" s="63">
        <f>VLOOKUP(L1468,'Status Report'!B:CF,81,0)</f>
        <v>0</v>
      </c>
      <c r="AZ1468" s="63" t="str">
        <f>VLOOKUP(L1468,'Status Report'!B:S,18,0)</f>
        <v>Ellina Smirnova</v>
      </c>
      <c r="BB1468" s="63">
        <f>VLOOKUP(L1468,'Status Report'!B:Z,25,0)</f>
        <v>5</v>
      </c>
      <c r="BC1468" s="63">
        <f t="shared" si="349"/>
        <v>200</v>
      </c>
      <c r="BF1468">
        <f>VLOOKUP(L1468,'Status Report'!B:CE,82,0)</f>
        <v>0</v>
      </c>
      <c r="BG1468">
        <f>VLOOKUP(L1468,'Status Report'!B:CF,83,0)</f>
        <v>0</v>
      </c>
      <c r="BH1468">
        <f>VLOOKUP(L1468,'Status Report'!B:CG,84,0)</f>
        <v>0</v>
      </c>
      <c r="BI1468" t="s">
        <v>997</v>
      </c>
      <c r="BJ1468" t="s">
        <v>795</v>
      </c>
      <c r="BM1468" s="67">
        <f t="shared" si="350"/>
        <v>1428</v>
      </c>
    </row>
    <row r="1469" spans="1:65" x14ac:dyDescent="0.25">
      <c r="A1469" s="68" t="str">
        <f>VLOOKUP(L1469,'Status Report'!B:CB,79,0)</f>
        <v>Heineken</v>
      </c>
      <c r="C1469">
        <v>20006113</v>
      </c>
      <c r="D1469">
        <v>3090399</v>
      </c>
      <c r="E1469" t="s">
        <v>937</v>
      </c>
      <c r="F1469" t="s">
        <v>929</v>
      </c>
      <c r="G1469" t="str">
        <f>VLOOKUP(D1469,'[2]sold to'!$A:$H,8,0)</f>
        <v>South Africa</v>
      </c>
      <c r="H1469" t="str">
        <f>VLOOKUP(D1469,'[2]sold to'!$A:$I,9,0)</f>
        <v>AMEE</v>
      </c>
      <c r="K1469">
        <v>40</v>
      </c>
      <c r="L1469">
        <v>88026004</v>
      </c>
      <c r="M1469" t="s">
        <v>235</v>
      </c>
      <c r="N1469">
        <v>60</v>
      </c>
      <c r="P1469" t="str">
        <f>VLOOKUP(L1469,'Status Report'!B:AA,26,0)</f>
        <v>China</v>
      </c>
      <c r="Q1469" t="str">
        <f>VLOOKUP(L1469,'Status Report'!B:AB,27,0)</f>
        <v>Indoor signs</v>
      </c>
      <c r="R1469">
        <f>VLOOKUP(L1469,'Status Report'!B:X,23,0)</f>
        <v>250</v>
      </c>
      <c r="S1469" t="str">
        <f>VLOOKUP(L1469,'Status Report'!B:T,19,0)</f>
        <v>Dekkers Visual Communication B.v.</v>
      </c>
      <c r="T1469" s="62">
        <f>VLOOKUP(L1469,'Status Report'!B:E,4,0)</f>
        <v>3</v>
      </c>
      <c r="U1469" s="19">
        <f>_xlfn.IFS(AI1469="Den Bosch",VLOOKUP(L1469,'Status Report'!B:AM,35,0),AI1469="Yantian",VLOOKUP(L1469,'Status Report'!B:AM,36,0),AI1469="",IF(H1469="Asia Pacific",VLOOKUP(L1469,'Status Report'!B:AM,36,0),VLOOKUP(L1469,'Status Report'!B:AM,35,0)),AI1469="Direct shipment",IF(H1469="Asia Pacific",VLOOKUP(L1469,'Status Report'!B:AM,36,0),VLOOKUP(L1469,'Status Report'!B:AM,35,0)))</f>
        <v>171.02</v>
      </c>
      <c r="V1469" s="20">
        <f t="shared" si="337"/>
        <v>10261.200000000001</v>
      </c>
      <c r="W1469" s="19">
        <f>_xlfn.IFS(AI1469="Den Bosch",VLOOKUP(L1469,'Status Report'!B:AM,37,0),AI1469="Yantian",VLOOKUP(L1469,'Status Report'!B:AM,38,0),AI1469="",IF(H1469="Asia Pacific",VLOOKUP(L1469,'Status Report'!B:AM,38,0),VLOOKUP(L1469,'Status Report'!B:AM,37,0)),AI1469="Direct shipment",IF(H1469="Asia Pacific",VLOOKUP(L1469,'Status Report'!B:AM,38,0),VLOOKUP(L1469,'Status Report'!B:AM,37,0)))</f>
        <v>171.02</v>
      </c>
      <c r="X1469" s="20">
        <f t="shared" si="338"/>
        <v>10261.200000000001</v>
      </c>
      <c r="Y1469" s="20">
        <f>_xlfn.IFS(AI1469="Den Bosch",VLOOKUP(L1469,'Status Report'!B:AO,39,0),AI1469="Yantian",VLOOKUP(L1469,'Status Report'!B:AO,40,0),AI1469="",IF(H1469="Asia Pacific",VLOOKUP(L1469,'Status Report'!B:AO,40,0),VLOOKUP(L1469,'Status Report'!B:AO,39,0)),AI1469="Direct shipment",IF(H1469="Asia Pacific",VLOOKUP(L1469,'Status Report'!B:AO,40,0),VLOOKUP(L1469,'Status Report'!B:AO,39,0)))</f>
        <v>0</v>
      </c>
      <c r="Z1469" s="20">
        <f t="shared" si="339"/>
        <v>0</v>
      </c>
      <c r="AA1469" s="20">
        <f t="shared" si="340"/>
        <v>10261.200000000001</v>
      </c>
      <c r="AB1469" s="21">
        <f>_xlfn.IFS(AI1469="Den Bosch",VLOOKUP(L1469,'Status Report'!B:AM,33,0),AI1469="Yantian",VLOOKUP(L1469,'Status Report'!B:AM,34,0),AI1469="",IF(H1469="Asia Pacific",VLOOKUP(L1469,'Status Report'!B:AM,34,0),VLOOKUP(L1469,'Status Report'!B:AM,33,0)),AI1469="Direct shipment",IF(H1469="Asia Pacific",VLOOKUP(L1469,'Status Report'!B:AM,34,0),VLOOKUP(L1469,'Status Report'!B:AM,33,0)))</f>
        <v>147.90360000000004</v>
      </c>
      <c r="AC1469" s="21">
        <f>VLOOKUP(L1469,'Status Report'!B:CE,82,0)</f>
        <v>0</v>
      </c>
      <c r="AD1469" s="21">
        <f t="shared" si="341"/>
        <v>147.90360000000004</v>
      </c>
      <c r="AE1469" s="63">
        <f>VLOOKUP(L1469,'Status Report'!B:W,20,0)</f>
        <v>61</v>
      </c>
      <c r="AF1469" s="63">
        <f>VLOOKUP(L1469,'Status Report'!B:W,21,0)</f>
        <v>73</v>
      </c>
      <c r="AG1469" s="63">
        <f>VLOOKUP(L1469,'Status Report'!B:W,22,0)</f>
        <v>10</v>
      </c>
      <c r="AH1469" s="22">
        <f t="shared" si="342"/>
        <v>2.6718000000000002</v>
      </c>
      <c r="AI1469" t="s">
        <v>990</v>
      </c>
      <c r="AK1469" s="63">
        <f>IFERROR(VLOOKUP(G1469,ASEAN!A:A,1,0),0)</f>
        <v>0</v>
      </c>
      <c r="AL1469" s="63" t="str">
        <f>IFERROR(VLOOKUP(D1469,'[3]customer specs'!$B$1:$D$65536,3,0),0)</f>
        <v>pallet</v>
      </c>
      <c r="AM1469" s="64">
        <f t="shared" si="343"/>
        <v>0</v>
      </c>
      <c r="AN1469" s="64">
        <f t="shared" si="344"/>
        <v>0</v>
      </c>
      <c r="AO1469" s="63"/>
      <c r="AP1469" s="63"/>
      <c r="AQ1469" s="63" t="str">
        <f t="shared" si="345"/>
        <v>no</v>
      </c>
      <c r="AR1469" s="20">
        <f t="shared" si="346"/>
        <v>8874.2160000000022</v>
      </c>
      <c r="AS1469" s="63"/>
      <c r="AT1469" s="23">
        <f t="shared" si="351"/>
        <v>0.12</v>
      </c>
      <c r="AU1469" s="65">
        <f t="shared" si="347"/>
        <v>168.07227272727278</v>
      </c>
      <c r="AV1469" s="65"/>
      <c r="AW1469" s="65">
        <f t="shared" si="348"/>
        <v>10084.336363636367</v>
      </c>
      <c r="AX1469" s="65"/>
      <c r="AY1469" s="63">
        <f>VLOOKUP(L1469,'Status Report'!B:CF,81,0)</f>
        <v>0</v>
      </c>
      <c r="AZ1469" s="63" t="str">
        <f>VLOOKUP(L1469,'Status Report'!B:S,18,0)</f>
        <v>Ludmilla Zarybnicka</v>
      </c>
      <c r="BB1469" s="63">
        <f>VLOOKUP(L1469,'Status Report'!B:Z,25,0)</f>
        <v>1</v>
      </c>
      <c r="BC1469" s="63">
        <f t="shared" si="349"/>
        <v>60</v>
      </c>
      <c r="BF1469">
        <f>VLOOKUP(L1469,'Status Report'!B:CE,82,0)</f>
        <v>0</v>
      </c>
      <c r="BG1469">
        <f>VLOOKUP(L1469,'Status Report'!B:CF,83,0)</f>
        <v>0</v>
      </c>
      <c r="BH1469">
        <f>VLOOKUP(L1469,'Status Report'!B:CG,84,0)</f>
        <v>0</v>
      </c>
      <c r="BI1469" t="s">
        <v>997</v>
      </c>
      <c r="BJ1469" t="s">
        <v>795</v>
      </c>
      <c r="BM1469" s="67">
        <f t="shared" si="350"/>
        <v>63</v>
      </c>
    </row>
    <row r="1470" spans="1:65" x14ac:dyDescent="0.25">
      <c r="A1470" s="68" t="str">
        <f>VLOOKUP(L1470,'Status Report'!B:CB,79,0)</f>
        <v>Heineken</v>
      </c>
      <c r="C1470">
        <v>20006113</v>
      </c>
      <c r="D1470">
        <v>3090399</v>
      </c>
      <c r="E1470" t="s">
        <v>937</v>
      </c>
      <c r="F1470" t="s">
        <v>929</v>
      </c>
      <c r="G1470" t="str">
        <f>VLOOKUP(D1470,'[2]sold to'!$A:$H,8,0)</f>
        <v>South Africa</v>
      </c>
      <c r="H1470" t="str">
        <f>VLOOKUP(D1470,'[2]sold to'!$A:$I,9,0)</f>
        <v>AMEE</v>
      </c>
      <c r="K1470">
        <v>50</v>
      </c>
      <c r="L1470">
        <v>88026690</v>
      </c>
      <c r="M1470" t="s">
        <v>111</v>
      </c>
      <c r="N1470" s="86">
        <v>1667</v>
      </c>
      <c r="P1470" t="str">
        <f>VLOOKUP(L1470,'Status Report'!B:AA,26,0)</f>
        <v>France</v>
      </c>
      <c r="Q1470" t="str">
        <f>VLOOKUP(L1470,'Status Report'!B:AB,27,0)</f>
        <v>Glassware</v>
      </c>
      <c r="R1470">
        <f>VLOOKUP(L1470,'Status Report'!B:X,23,0)</f>
        <v>3334</v>
      </c>
      <c r="S1470" t="str">
        <f>VLOOKUP(L1470,'Status Report'!B:T,19,0)</f>
        <v>Arc International France SAS</v>
      </c>
      <c r="T1470" s="62">
        <f>VLOOKUP(L1470,'Status Report'!B:E,4,0)</f>
        <v>3</v>
      </c>
      <c r="U1470" s="19">
        <f>_xlfn.IFS(AI1470="Den Bosch",VLOOKUP(L1470,'Status Report'!B:AM,35,0),AI1470="Yantian",VLOOKUP(L1470,'Status Report'!B:AM,36,0),AI1470="",IF(H1470="Asia Pacific",VLOOKUP(L1470,'Status Report'!B:AM,36,0),VLOOKUP(L1470,'Status Report'!B:AM,35,0)),AI1470="Direct shipment",IF(H1470="Asia Pacific",VLOOKUP(L1470,'Status Report'!B:AM,36,0),VLOOKUP(L1470,'Status Report'!B:AM,35,0)))</f>
        <v>5.22</v>
      </c>
      <c r="V1470" s="20">
        <f t="shared" si="337"/>
        <v>8701.74</v>
      </c>
      <c r="W1470" s="19">
        <f>_xlfn.IFS(AI1470="Den Bosch",VLOOKUP(L1470,'Status Report'!B:AM,37,0),AI1470="Yantian",VLOOKUP(L1470,'Status Report'!B:AM,38,0),AI1470="",IF(H1470="Asia Pacific",VLOOKUP(L1470,'Status Report'!B:AM,38,0),VLOOKUP(L1470,'Status Report'!B:AM,37,0)),AI1470="Direct shipment",IF(H1470="Asia Pacific",VLOOKUP(L1470,'Status Report'!B:AM,38,0),VLOOKUP(L1470,'Status Report'!B:AM,37,0)))</f>
        <v>5.22</v>
      </c>
      <c r="X1470" s="20">
        <f t="shared" si="338"/>
        <v>8701.74</v>
      </c>
      <c r="Y1470" s="20">
        <f>_xlfn.IFS(AI1470="Den Bosch",VLOOKUP(L1470,'Status Report'!B:AO,39,0),AI1470="Yantian",VLOOKUP(L1470,'Status Report'!B:AO,40,0),AI1470="",IF(H1470="Asia Pacific",VLOOKUP(L1470,'Status Report'!B:AO,40,0),VLOOKUP(L1470,'Status Report'!B:AO,39,0)),AI1470="Direct shipment",IF(H1470="Asia Pacific",VLOOKUP(L1470,'Status Report'!B:AO,40,0),VLOOKUP(L1470,'Status Report'!B:AO,39,0)))</f>
        <v>0</v>
      </c>
      <c r="Z1470" s="20">
        <f t="shared" si="339"/>
        <v>0</v>
      </c>
      <c r="AA1470" s="20">
        <f t="shared" si="340"/>
        <v>8701.74</v>
      </c>
      <c r="AB1470" s="21">
        <f>_xlfn.IFS(AI1470="Den Bosch",VLOOKUP(L1470,'Status Report'!B:AM,33,0),AI1470="Yantian",VLOOKUP(L1470,'Status Report'!B:AM,34,0),AI1470="",IF(H1470="Asia Pacific",VLOOKUP(L1470,'Status Report'!B:AM,34,0),VLOOKUP(L1470,'Status Report'!B:AM,33,0)),AI1470="Direct shipment",IF(H1470="Asia Pacific",VLOOKUP(L1470,'Status Report'!B:AM,34,0),VLOOKUP(L1470,'Status Report'!B:AM,33,0)))</f>
        <v>4.58</v>
      </c>
      <c r="AC1470" s="21">
        <f>VLOOKUP(L1470,'Status Report'!B:CE,82,0)</f>
        <v>0</v>
      </c>
      <c r="AD1470" s="21">
        <f t="shared" si="341"/>
        <v>4.58</v>
      </c>
      <c r="AE1470" s="63">
        <f>VLOOKUP(L1470,'Status Report'!B:W,20,0)</f>
        <v>22.3</v>
      </c>
      <c r="AF1470" s="63">
        <f>VLOOKUP(L1470,'Status Report'!B:W,21,0)</f>
        <v>15.1</v>
      </c>
      <c r="AG1470" s="63">
        <f>VLOOKUP(L1470,'Status Report'!B:W,22,0)</f>
        <v>22.4</v>
      </c>
      <c r="AH1470" s="22">
        <f t="shared" si="342"/>
        <v>12.573767583999999</v>
      </c>
      <c r="AI1470" t="s">
        <v>990</v>
      </c>
      <c r="AK1470" s="63">
        <f>IFERROR(VLOOKUP(G1470,ASEAN!A:A,1,0),0)</f>
        <v>0</v>
      </c>
      <c r="AL1470" s="63" t="str">
        <f>IFERROR(VLOOKUP(D1470,'[3]customer specs'!$B$1:$D$65536,3,0),0)</f>
        <v>pallet</v>
      </c>
      <c r="AM1470" s="64">
        <f t="shared" si="343"/>
        <v>0</v>
      </c>
      <c r="AN1470" s="64">
        <f t="shared" si="344"/>
        <v>0</v>
      </c>
      <c r="AO1470" s="63"/>
      <c r="AP1470" s="63"/>
      <c r="AQ1470" s="63" t="str">
        <f t="shared" si="345"/>
        <v>no</v>
      </c>
      <c r="AR1470" s="20">
        <f t="shared" si="346"/>
        <v>7634.86</v>
      </c>
      <c r="AS1470" s="63"/>
      <c r="AT1470" s="23">
        <f t="shared" si="351"/>
        <v>0.12</v>
      </c>
      <c r="AU1470" s="65">
        <f t="shared" si="347"/>
        <v>5.204545454545455</v>
      </c>
      <c r="AV1470" s="65"/>
      <c r="AW1470" s="65">
        <f t="shared" si="348"/>
        <v>8675.9772727272739</v>
      </c>
      <c r="AX1470" s="65"/>
      <c r="AY1470" s="63">
        <f>VLOOKUP(L1470,'Status Report'!B:CF,81,0)</f>
        <v>0</v>
      </c>
      <c r="AZ1470" s="63" t="str">
        <f>VLOOKUP(L1470,'Status Report'!B:S,18,0)</f>
        <v>Ludmilla Zarybnicka</v>
      </c>
      <c r="BB1470" s="63">
        <f>VLOOKUP(L1470,'Status Report'!B:Z,25,0)</f>
        <v>6</v>
      </c>
      <c r="BC1470" s="63">
        <f t="shared" si="349"/>
        <v>10002</v>
      </c>
      <c r="BF1470">
        <f>VLOOKUP(L1470,'Status Report'!B:CE,82,0)</f>
        <v>0</v>
      </c>
      <c r="BG1470">
        <f>VLOOKUP(L1470,'Status Report'!B:CF,83,0)</f>
        <v>0</v>
      </c>
      <c r="BH1470">
        <f>VLOOKUP(L1470,'Status Report'!B:CG,84,0)</f>
        <v>0</v>
      </c>
      <c r="BI1470" t="s">
        <v>997</v>
      </c>
      <c r="BJ1470" t="s">
        <v>795</v>
      </c>
      <c r="BM1470" s="67">
        <f t="shared" si="350"/>
        <v>18162</v>
      </c>
    </row>
    <row r="1471" spans="1:65" x14ac:dyDescent="0.25">
      <c r="A1471" s="68" t="str">
        <f>VLOOKUP(L1471,'Status Report'!B:CB,79,0)</f>
        <v>Heineken</v>
      </c>
      <c r="C1471">
        <v>20006113</v>
      </c>
      <c r="D1471">
        <v>3090399</v>
      </c>
      <c r="E1471" t="s">
        <v>937</v>
      </c>
      <c r="F1471" t="s">
        <v>929</v>
      </c>
      <c r="G1471" t="str">
        <f>VLOOKUP(D1471,'[2]sold to'!$A:$H,8,0)</f>
        <v>South Africa</v>
      </c>
      <c r="H1471" t="str">
        <f>VLOOKUP(D1471,'[2]sold to'!$A:$I,9,0)</f>
        <v>AMEE</v>
      </c>
      <c r="K1471">
        <v>60</v>
      </c>
      <c r="L1471">
        <v>88023137</v>
      </c>
      <c r="M1471" t="s">
        <v>177</v>
      </c>
      <c r="N1471" s="86">
        <v>2500</v>
      </c>
      <c r="P1471" t="str">
        <f>VLOOKUP(L1471,'Status Report'!B:AA,26,0)</f>
        <v>France</v>
      </c>
      <c r="Q1471" t="str">
        <f>VLOOKUP(L1471,'Status Report'!B:AB,27,0)</f>
        <v>Glassware</v>
      </c>
      <c r="R1471">
        <f>VLOOKUP(L1471,'Status Report'!B:X,23,0)</f>
        <v>20000</v>
      </c>
      <c r="S1471" t="str">
        <f>VLOOKUP(L1471,'Status Report'!B:T,19,0)</f>
        <v>Arc International France SAS</v>
      </c>
      <c r="T1471" s="62">
        <f>VLOOKUP(L1471,'Status Report'!B:E,4,0)</f>
        <v>1</v>
      </c>
      <c r="U1471" s="19">
        <f>_xlfn.IFS(AI1471="Den Bosch",VLOOKUP(L1471,'Status Report'!B:AM,35,0),AI1471="Yantian",VLOOKUP(L1471,'Status Report'!B:AM,36,0),AI1471="",IF(H1471="Asia Pacific",VLOOKUP(L1471,'Status Report'!B:AM,36,0),VLOOKUP(L1471,'Status Report'!B:AM,35,0)),AI1471="Direct shipment",IF(H1471="Asia Pacific",VLOOKUP(L1471,'Status Report'!B:AM,36,0),VLOOKUP(L1471,'Status Report'!B:AM,35,0)))</f>
        <v>4.1999999999999993</v>
      </c>
      <c r="V1471" s="20">
        <f t="shared" si="337"/>
        <v>10499.999999999998</v>
      </c>
      <c r="W1471" s="19">
        <f>_xlfn.IFS(AI1471="Den Bosch",VLOOKUP(L1471,'Status Report'!B:AM,37,0),AI1471="Yantian",VLOOKUP(L1471,'Status Report'!B:AM,38,0),AI1471="",IF(H1471="Asia Pacific",VLOOKUP(L1471,'Status Report'!B:AM,38,0),VLOOKUP(L1471,'Status Report'!B:AM,37,0)),AI1471="Direct shipment",IF(H1471="Asia Pacific",VLOOKUP(L1471,'Status Report'!B:AM,38,0),VLOOKUP(L1471,'Status Report'!B:AM,37,0)))</f>
        <v>4.1999999999999993</v>
      </c>
      <c r="X1471" s="20">
        <f t="shared" si="338"/>
        <v>10499.999999999998</v>
      </c>
      <c r="Y1471" s="20">
        <f>_xlfn.IFS(AI1471="Den Bosch",VLOOKUP(L1471,'Status Report'!B:AO,39,0),AI1471="Yantian",VLOOKUP(L1471,'Status Report'!B:AO,40,0),AI1471="",IF(H1471="Asia Pacific",VLOOKUP(L1471,'Status Report'!B:AO,40,0),VLOOKUP(L1471,'Status Report'!B:AO,39,0)),AI1471="Direct shipment",IF(H1471="Asia Pacific",VLOOKUP(L1471,'Status Report'!B:AO,40,0),VLOOKUP(L1471,'Status Report'!B:AO,39,0)))</f>
        <v>0</v>
      </c>
      <c r="Z1471" s="20">
        <f t="shared" si="339"/>
        <v>0</v>
      </c>
      <c r="AA1471" s="20">
        <f t="shared" si="340"/>
        <v>10499.999999999998</v>
      </c>
      <c r="AB1471" s="21">
        <f>_xlfn.IFS(AI1471="Den Bosch",VLOOKUP(L1471,'Status Report'!B:AM,33,0),AI1471="Yantian",VLOOKUP(L1471,'Status Report'!B:AM,34,0),AI1471="",IF(H1471="Asia Pacific",VLOOKUP(L1471,'Status Report'!B:AM,34,0),VLOOKUP(L1471,'Status Report'!B:AM,33,0)),AI1471="Direct shipment",IF(H1471="Asia Pacific",VLOOKUP(L1471,'Status Report'!B:AM,34,0),VLOOKUP(L1471,'Status Report'!B:AM,33,0)))</f>
        <v>3.69</v>
      </c>
      <c r="AC1471" s="21">
        <f>VLOOKUP(L1471,'Status Report'!B:CE,82,0)</f>
        <v>0</v>
      </c>
      <c r="AD1471" s="21">
        <f t="shared" si="341"/>
        <v>3.69</v>
      </c>
      <c r="AE1471" s="63">
        <f>VLOOKUP(L1471,'Status Report'!B:W,20,0)</f>
        <v>20</v>
      </c>
      <c r="AF1471" s="63">
        <f>VLOOKUP(L1471,'Status Report'!B:W,21,0)</f>
        <v>14.3</v>
      </c>
      <c r="AG1471" s="63">
        <f>VLOOKUP(L1471,'Status Report'!B:W,22,0)</f>
        <v>20</v>
      </c>
      <c r="AH1471" s="22">
        <f t="shared" si="342"/>
        <v>14.3</v>
      </c>
      <c r="AK1471" s="63">
        <f>IFERROR(VLOOKUP(G1471,ASEAN!A:A,1,0),0)</f>
        <v>0</v>
      </c>
      <c r="AL1471" s="63" t="str">
        <f>IFERROR(VLOOKUP(D1471,'[3]customer specs'!$B$1:$D$65536,3,0),0)</f>
        <v>pallet</v>
      </c>
      <c r="AM1471" s="64">
        <f t="shared" si="343"/>
        <v>0</v>
      </c>
      <c r="AN1471" s="64">
        <f t="shared" si="344"/>
        <v>0</v>
      </c>
      <c r="AO1471" s="63"/>
      <c r="AP1471" s="63"/>
      <c r="AQ1471" s="63" t="str">
        <f t="shared" si="345"/>
        <v>no</v>
      </c>
      <c r="AR1471" s="20">
        <f t="shared" si="346"/>
        <v>9225</v>
      </c>
      <c r="AS1471" s="63"/>
      <c r="AT1471" s="23">
        <f t="shared" si="351"/>
        <v>0.12</v>
      </c>
      <c r="AU1471" s="65">
        <f t="shared" si="347"/>
        <v>4.1931818181818183</v>
      </c>
      <c r="AV1471" s="65"/>
      <c r="AW1471" s="65">
        <f t="shared" si="348"/>
        <v>10482.954545454546</v>
      </c>
      <c r="AX1471" s="65"/>
      <c r="AY1471" s="63">
        <f>VLOOKUP(L1471,'Status Report'!B:CF,81,0)</f>
        <v>0</v>
      </c>
      <c r="AZ1471" s="63" t="str">
        <f>VLOOKUP(L1471,'Status Report'!B:S,18,0)</f>
        <v>Ludmilla Zarybnicka</v>
      </c>
      <c r="BB1471" s="63">
        <f>VLOOKUP(L1471,'Status Report'!B:Z,25,0)</f>
        <v>6</v>
      </c>
      <c r="BC1471" s="63">
        <f t="shared" si="349"/>
        <v>15000</v>
      </c>
      <c r="BF1471">
        <f>VLOOKUP(L1471,'Status Report'!B:CE,82,0)</f>
        <v>0</v>
      </c>
      <c r="BG1471">
        <f>VLOOKUP(L1471,'Status Report'!B:CF,83,0)</f>
        <v>0</v>
      </c>
      <c r="BH1471">
        <f>VLOOKUP(L1471,'Status Report'!B:CG,84,0)</f>
        <v>0</v>
      </c>
      <c r="BI1471" t="s">
        <v>997</v>
      </c>
      <c r="BJ1471" t="s">
        <v>795</v>
      </c>
      <c r="BM1471" s="67">
        <f t="shared" si="350"/>
        <v>3500</v>
      </c>
    </row>
    <row r="1472" spans="1:65" x14ac:dyDescent="0.25">
      <c r="A1472" s="68" t="str">
        <f>VLOOKUP(L1472,'Status Report'!B:CB,79,0)</f>
        <v>Heineken</v>
      </c>
      <c r="C1472">
        <v>20006113</v>
      </c>
      <c r="D1472">
        <v>3090399</v>
      </c>
      <c r="E1472" t="s">
        <v>937</v>
      </c>
      <c r="F1472" t="s">
        <v>929</v>
      </c>
      <c r="G1472" t="str">
        <f>VLOOKUP(D1472,'[2]sold to'!$A:$H,8,0)</f>
        <v>South Africa</v>
      </c>
      <c r="H1472" t="str">
        <f>VLOOKUP(D1472,'[2]sold to'!$A:$I,9,0)</f>
        <v>AMEE</v>
      </c>
      <c r="K1472">
        <v>70</v>
      </c>
      <c r="L1472">
        <v>88021618</v>
      </c>
      <c r="M1472" t="s">
        <v>101</v>
      </c>
      <c r="N1472">
        <v>60</v>
      </c>
      <c r="P1472" t="str">
        <f>VLOOKUP(L1472,'Status Report'!B:AA,26,0)</f>
        <v>China</v>
      </c>
      <c r="Q1472" t="str">
        <f>VLOOKUP(L1472,'Status Report'!B:AB,27,0)</f>
        <v>Outdoor signs</v>
      </c>
      <c r="R1472">
        <f>VLOOKUP(L1472,'Status Report'!B:X,23,0)</f>
        <v>100</v>
      </c>
      <c r="S1472" t="str">
        <f>VLOOKUP(L1472,'Status Report'!B:T,19,0)</f>
        <v>Van Beem &amp; Van Haagen bv</v>
      </c>
      <c r="T1472" s="62">
        <f>VLOOKUP(L1472,'Status Report'!B:E,4,0)</f>
        <v>3</v>
      </c>
      <c r="U1472" s="19">
        <f>_xlfn.IFS(AI1472="Den Bosch",VLOOKUP(L1472,'Status Report'!B:AM,35,0),AI1472="Yantian",VLOOKUP(L1472,'Status Report'!B:AM,36,0),AI1472="",IF(H1472="Asia Pacific",VLOOKUP(L1472,'Status Report'!B:AM,36,0),VLOOKUP(L1472,'Status Report'!B:AM,35,0)),AI1472="Direct shipment",IF(H1472="Asia Pacific",VLOOKUP(L1472,'Status Report'!B:AM,36,0),VLOOKUP(L1472,'Status Report'!B:AM,35,0)))</f>
        <v>218.82</v>
      </c>
      <c r="V1472" s="20">
        <f t="shared" si="337"/>
        <v>13129.199999999999</v>
      </c>
      <c r="W1472" s="19">
        <f>_xlfn.IFS(AI1472="Den Bosch",VLOOKUP(L1472,'Status Report'!B:AM,37,0),AI1472="Yantian",VLOOKUP(L1472,'Status Report'!B:AM,38,0),AI1472="",IF(H1472="Asia Pacific",VLOOKUP(L1472,'Status Report'!B:AM,38,0),VLOOKUP(L1472,'Status Report'!B:AM,37,0)),AI1472="Direct shipment",IF(H1472="Asia Pacific",VLOOKUP(L1472,'Status Report'!B:AM,38,0),VLOOKUP(L1472,'Status Report'!B:AM,37,0)))</f>
        <v>212.23</v>
      </c>
      <c r="X1472" s="20">
        <f t="shared" si="338"/>
        <v>12733.8</v>
      </c>
      <c r="Y1472" s="20">
        <f>_xlfn.IFS(AI1472="Den Bosch",VLOOKUP(L1472,'Status Report'!B:AO,39,0),AI1472="Yantian",VLOOKUP(L1472,'Status Report'!B:AO,40,0),AI1472="",IF(H1472="Asia Pacific",VLOOKUP(L1472,'Status Report'!B:AO,40,0),VLOOKUP(L1472,'Status Report'!B:AO,39,0)),AI1472="Direct shipment",IF(H1472="Asia Pacific",VLOOKUP(L1472,'Status Report'!B:AO,40,0),VLOOKUP(L1472,'Status Report'!B:AO,39,0)))</f>
        <v>0</v>
      </c>
      <c r="Z1472" s="20">
        <f t="shared" si="339"/>
        <v>0</v>
      </c>
      <c r="AA1472" s="20">
        <f t="shared" si="340"/>
        <v>12733.8</v>
      </c>
      <c r="AB1472" s="21">
        <f>_xlfn.IFS(AI1472="Den Bosch",VLOOKUP(L1472,'Status Report'!B:AM,33,0),AI1472="Yantian",VLOOKUP(L1472,'Status Report'!B:AM,34,0),AI1472="",IF(H1472="Asia Pacific",VLOOKUP(L1472,'Status Report'!B:AM,34,0),VLOOKUP(L1472,'Status Report'!B:AM,33,0)),AI1472="Direct shipment",IF(H1472="Asia Pacific",VLOOKUP(L1472,'Status Report'!B:AM,34,0),VLOOKUP(L1472,'Status Report'!B:AM,33,0)))</f>
        <v>176.70000000000002</v>
      </c>
      <c r="AC1472" s="21">
        <f>VLOOKUP(L1472,'Status Report'!B:CE,82,0)</f>
        <v>0</v>
      </c>
      <c r="AD1472" s="21">
        <f t="shared" si="341"/>
        <v>176.70000000000002</v>
      </c>
      <c r="AE1472" s="63">
        <f>VLOOKUP(L1472,'Status Report'!B:W,20,0)</f>
        <v>57</v>
      </c>
      <c r="AF1472" s="63">
        <f>VLOOKUP(L1472,'Status Report'!B:W,21,0)</f>
        <v>57</v>
      </c>
      <c r="AG1472" s="63">
        <f>VLOOKUP(L1472,'Status Report'!B:W,22,0)</f>
        <v>23</v>
      </c>
      <c r="AH1472" s="22">
        <f t="shared" si="342"/>
        <v>4.4836200000000002</v>
      </c>
      <c r="AI1472" t="s">
        <v>990</v>
      </c>
      <c r="AK1472" s="63">
        <f>IFERROR(VLOOKUP(G1472,ASEAN!A:A,1,0),0)</f>
        <v>0</v>
      </c>
      <c r="AL1472" s="63" t="str">
        <f>IFERROR(VLOOKUP(D1472,'[3]customer specs'!$B$1:$D$65536,3,0),0)</f>
        <v>pallet</v>
      </c>
      <c r="AM1472" s="64">
        <f t="shared" si="343"/>
        <v>395.39999999999964</v>
      </c>
      <c r="AN1472" s="64">
        <f t="shared" si="344"/>
        <v>0</v>
      </c>
      <c r="AO1472" s="63"/>
      <c r="AP1472" s="63"/>
      <c r="AQ1472" s="63" t="str">
        <f t="shared" si="345"/>
        <v>no</v>
      </c>
      <c r="AR1472" s="20">
        <f t="shared" si="346"/>
        <v>10602.000000000002</v>
      </c>
      <c r="AS1472" s="63"/>
      <c r="AT1472" s="23">
        <f t="shared" si="351"/>
        <v>0.12</v>
      </c>
      <c r="AU1472" s="65">
        <f t="shared" si="347"/>
        <v>200.79545454545456</v>
      </c>
      <c r="AV1472" s="65"/>
      <c r="AW1472" s="65">
        <f t="shared" si="348"/>
        <v>12047.727272727274</v>
      </c>
      <c r="AX1472" s="65"/>
      <c r="AY1472" s="63">
        <f>VLOOKUP(L1472,'Status Report'!B:CF,81,0)</f>
        <v>0</v>
      </c>
      <c r="AZ1472" s="63" t="str">
        <f>VLOOKUP(L1472,'Status Report'!B:S,18,0)</f>
        <v>Ludmilla Zarybnicka</v>
      </c>
      <c r="BB1472" s="63">
        <f>VLOOKUP(L1472,'Status Report'!B:Z,25,0)</f>
        <v>1</v>
      </c>
      <c r="BC1472" s="63">
        <f t="shared" si="349"/>
        <v>60</v>
      </c>
      <c r="BF1472">
        <f>VLOOKUP(L1472,'Status Report'!B:CE,82,0)</f>
        <v>0</v>
      </c>
      <c r="BG1472">
        <f>VLOOKUP(L1472,'Status Report'!B:CF,83,0)</f>
        <v>0</v>
      </c>
      <c r="BH1472">
        <f>VLOOKUP(L1472,'Status Report'!B:CG,84,0)</f>
        <v>0</v>
      </c>
      <c r="BI1472" t="s">
        <v>997</v>
      </c>
      <c r="BJ1472" t="s">
        <v>795</v>
      </c>
      <c r="BM1472" s="67">
        <f t="shared" si="350"/>
        <v>575</v>
      </c>
    </row>
    <row r="1473" spans="1:65" x14ac:dyDescent="0.25">
      <c r="A1473" s="68" t="str">
        <f>VLOOKUP(L1473,'Status Report'!B:CB,79,0)</f>
        <v>Heineken</v>
      </c>
      <c r="C1473">
        <v>20006113</v>
      </c>
      <c r="D1473">
        <v>3090399</v>
      </c>
      <c r="E1473" t="s">
        <v>937</v>
      </c>
      <c r="F1473" t="s">
        <v>929</v>
      </c>
      <c r="G1473" t="str">
        <f>VLOOKUP(D1473,'[2]sold to'!$A:$H,8,0)</f>
        <v>South Africa</v>
      </c>
      <c r="H1473" t="str">
        <f>VLOOKUP(D1473,'[2]sold to'!$A:$I,9,0)</f>
        <v>AMEE</v>
      </c>
      <c r="K1473">
        <v>80</v>
      </c>
      <c r="L1473">
        <v>88023583</v>
      </c>
      <c r="M1473" t="s">
        <v>133</v>
      </c>
      <c r="N1473">
        <v>50</v>
      </c>
      <c r="P1473" t="str">
        <f>VLOOKUP(L1473,'Status Report'!B:AA,26,0)</f>
        <v>Germany</v>
      </c>
      <c r="Q1473" t="str">
        <f>VLOOKUP(L1473,'Status Report'!B:AB,27,0)</f>
        <v>Coasters (&amp; dripmat)</v>
      </c>
      <c r="R1473">
        <f>VLOOKUP(L1473,'Status Report'!B:X,23,0)</f>
        <v>100</v>
      </c>
      <c r="S1473" t="str">
        <f>VLOOKUP(L1473,'Status Report'!B:T,19,0)</f>
        <v>CC Coaster GmbH &amp; Co. KG</v>
      </c>
      <c r="T1473" s="62">
        <f>VLOOKUP(L1473,'Status Report'!B:E,4,0)</f>
        <v>3</v>
      </c>
      <c r="U1473" s="19">
        <f>_xlfn.IFS(AI1473="Den Bosch",VLOOKUP(L1473,'Status Report'!B:AM,35,0),AI1473="Yantian",VLOOKUP(L1473,'Status Report'!B:AM,36,0),AI1473="",IF(H1473="Asia Pacific",VLOOKUP(L1473,'Status Report'!B:AM,36,0),VLOOKUP(L1473,'Status Report'!B:AM,35,0)),AI1473="Direct shipment",IF(H1473="Asia Pacific",VLOOKUP(L1473,'Status Report'!B:AM,36,0),VLOOKUP(L1473,'Status Report'!B:AM,35,0)))</f>
        <v>16.28409090909091</v>
      </c>
      <c r="V1473" s="20">
        <f t="shared" si="337"/>
        <v>814.2045454545455</v>
      </c>
      <c r="W1473" s="19">
        <f>_xlfn.IFS(AI1473="Den Bosch",VLOOKUP(L1473,'Status Report'!B:AM,37,0),AI1473="Yantian",VLOOKUP(L1473,'Status Report'!B:AM,38,0),AI1473="",IF(H1473="Asia Pacific",VLOOKUP(L1473,'Status Report'!B:AM,38,0),VLOOKUP(L1473,'Status Report'!B:AM,37,0)),AI1473="Direct shipment",IF(H1473="Asia Pacific",VLOOKUP(L1473,'Status Report'!B:AM,38,0),VLOOKUP(L1473,'Status Report'!B:AM,37,0)))</f>
        <v>16.28409090909091</v>
      </c>
      <c r="X1473" s="20">
        <f t="shared" si="338"/>
        <v>814.2045454545455</v>
      </c>
      <c r="Y1473" s="20">
        <f>_xlfn.IFS(AI1473="Den Bosch",VLOOKUP(L1473,'Status Report'!B:AO,39,0),AI1473="Yantian",VLOOKUP(L1473,'Status Report'!B:AO,40,0),AI1473="",IF(H1473="Asia Pacific",VLOOKUP(L1473,'Status Report'!B:AO,40,0),VLOOKUP(L1473,'Status Report'!B:AO,39,0)),AI1473="Direct shipment",IF(H1473="Asia Pacific",VLOOKUP(L1473,'Status Report'!B:AO,40,0),VLOOKUP(L1473,'Status Report'!B:AO,39,0)))</f>
        <v>0</v>
      </c>
      <c r="Z1473" s="20">
        <f t="shared" si="339"/>
        <v>0</v>
      </c>
      <c r="AA1473" s="20">
        <f t="shared" si="340"/>
        <v>814.2045454545455</v>
      </c>
      <c r="AB1473" s="21">
        <f>_xlfn.IFS(AI1473="Den Bosch",VLOOKUP(L1473,'Status Report'!B:AM,33,0),AI1473="Yantian",VLOOKUP(L1473,'Status Report'!B:AM,34,0),AI1473="",IF(H1473="Asia Pacific",VLOOKUP(L1473,'Status Report'!B:AM,34,0),VLOOKUP(L1473,'Status Report'!B:AM,33,0)),AI1473="Direct shipment",IF(H1473="Asia Pacific",VLOOKUP(L1473,'Status Report'!B:AM,34,0),VLOOKUP(L1473,'Status Report'!B:AM,33,0)))</f>
        <v>14.33</v>
      </c>
      <c r="AC1473" s="21">
        <f>VLOOKUP(L1473,'Status Report'!B:CE,82,0)</f>
        <v>0</v>
      </c>
      <c r="AD1473" s="21">
        <f t="shared" si="341"/>
        <v>14.33</v>
      </c>
      <c r="AE1473" s="63">
        <f>VLOOKUP(L1473,'Status Report'!B:W,20,0)</f>
        <v>18</v>
      </c>
      <c r="AF1473" s="63">
        <f>VLOOKUP(L1473,'Status Report'!B:W,21,0)</f>
        <v>45</v>
      </c>
      <c r="AG1473" s="63">
        <f>VLOOKUP(L1473,'Status Report'!B:W,22,0)</f>
        <v>14</v>
      </c>
      <c r="AH1473" s="22">
        <f t="shared" si="342"/>
        <v>0.56699999999999995</v>
      </c>
      <c r="AI1473" t="s">
        <v>990</v>
      </c>
      <c r="AK1473" s="63">
        <f>IFERROR(VLOOKUP(G1473,ASEAN!A:A,1,0),0)</f>
        <v>0</v>
      </c>
      <c r="AL1473" s="63" t="str">
        <f>IFERROR(VLOOKUP(D1473,'[3]customer specs'!$B$1:$D$65536,3,0),0)</f>
        <v>pallet</v>
      </c>
      <c r="AM1473" s="64">
        <f t="shared" si="343"/>
        <v>0</v>
      </c>
      <c r="AN1473" s="64">
        <f t="shared" si="344"/>
        <v>0</v>
      </c>
      <c r="AO1473" s="63"/>
      <c r="AP1473" s="63"/>
      <c r="AQ1473" s="63" t="str">
        <f t="shared" si="345"/>
        <v>no</v>
      </c>
      <c r="AR1473" s="20">
        <f t="shared" si="346"/>
        <v>716.5</v>
      </c>
      <c r="AS1473" s="63"/>
      <c r="AT1473" s="23">
        <f t="shared" si="351"/>
        <v>0.12</v>
      </c>
      <c r="AU1473" s="65">
        <f t="shared" si="347"/>
        <v>16.28409090909091</v>
      </c>
      <c r="AV1473" s="65"/>
      <c r="AW1473" s="65">
        <f t="shared" si="348"/>
        <v>814.2045454545455</v>
      </c>
      <c r="AX1473" s="65"/>
      <c r="AY1473" s="63">
        <f>VLOOKUP(L1473,'Status Report'!B:CF,81,0)</f>
        <v>0</v>
      </c>
      <c r="AZ1473" s="63" t="str">
        <f>VLOOKUP(L1473,'Status Report'!B:S,18,0)</f>
        <v>Ellina Smirnova</v>
      </c>
      <c r="BB1473" s="63">
        <f>VLOOKUP(L1473,'Status Report'!B:Z,25,0)</f>
        <v>1000</v>
      </c>
      <c r="BC1473" s="63">
        <f t="shared" si="349"/>
        <v>50000</v>
      </c>
      <c r="BF1473">
        <f>VLOOKUP(L1473,'Status Report'!B:CE,82,0)</f>
        <v>0</v>
      </c>
      <c r="BG1473">
        <f>VLOOKUP(L1473,'Status Report'!B:CF,83,0)</f>
        <v>0</v>
      </c>
      <c r="BH1473">
        <f>VLOOKUP(L1473,'Status Report'!B:CG,84,0)</f>
        <v>0</v>
      </c>
      <c r="BI1473" t="s">
        <v>997</v>
      </c>
      <c r="BJ1473" t="s">
        <v>795</v>
      </c>
      <c r="BM1473" s="67">
        <f t="shared" si="350"/>
        <v>81</v>
      </c>
    </row>
    <row r="1474" spans="1:65" x14ac:dyDescent="0.25">
      <c r="A1474" s="68" t="str">
        <f>VLOOKUP(L1474,'Status Report'!B:CB,79,0)</f>
        <v>Heineken</v>
      </c>
      <c r="C1474">
        <v>20006113</v>
      </c>
      <c r="D1474">
        <v>3090399</v>
      </c>
      <c r="E1474" t="s">
        <v>937</v>
      </c>
      <c r="F1474" t="s">
        <v>929</v>
      </c>
      <c r="G1474" t="str">
        <f>VLOOKUP(D1474,'[2]sold to'!$A:$H,8,0)</f>
        <v>South Africa</v>
      </c>
      <c r="H1474" t="str">
        <f>VLOOKUP(D1474,'[2]sold to'!$A:$I,9,0)</f>
        <v>AMEE</v>
      </c>
      <c r="K1474">
        <v>90</v>
      </c>
      <c r="L1474">
        <v>88023584</v>
      </c>
      <c r="M1474" t="s">
        <v>137</v>
      </c>
      <c r="N1474">
        <v>50</v>
      </c>
      <c r="P1474" t="str">
        <f>VLOOKUP(L1474,'Status Report'!B:AA,26,0)</f>
        <v>China</v>
      </c>
      <c r="Q1474" t="str">
        <f>VLOOKUP(L1474,'Status Report'!B:AB,27,0)</f>
        <v>Premiums</v>
      </c>
      <c r="R1474">
        <f>VLOOKUP(L1474,'Status Report'!B:X,23,0)</f>
        <v>100</v>
      </c>
      <c r="S1474" t="str">
        <f>VLOOKUP(L1474,'Status Report'!B:T,19,0)</f>
        <v>Asian Sourcing Link</v>
      </c>
      <c r="T1474" s="62">
        <f>VLOOKUP(L1474,'Status Report'!B:E,4,0)</f>
        <v>3</v>
      </c>
      <c r="U1474" s="19">
        <f>_xlfn.IFS(AI1474="Den Bosch",VLOOKUP(L1474,'Status Report'!B:AM,35,0),AI1474="Yantian",VLOOKUP(L1474,'Status Report'!B:AM,36,0),AI1474="",IF(H1474="Asia Pacific",VLOOKUP(L1474,'Status Report'!B:AM,36,0),VLOOKUP(L1474,'Status Report'!B:AM,35,0)),AI1474="Direct shipment",IF(H1474="Asia Pacific",VLOOKUP(L1474,'Status Report'!B:AM,36,0),VLOOKUP(L1474,'Status Report'!B:AM,35,0)))</f>
        <v>18.5</v>
      </c>
      <c r="V1474" s="20">
        <f t="shared" ref="V1474:V1537" si="352">U1474*N1474</f>
        <v>925</v>
      </c>
      <c r="W1474" s="19">
        <f>_xlfn.IFS(AI1474="Den Bosch",VLOOKUP(L1474,'Status Report'!B:AM,37,0),AI1474="Yantian",VLOOKUP(L1474,'Status Report'!B:AM,38,0),AI1474="",IF(H1474="Asia Pacific",VLOOKUP(L1474,'Status Report'!B:AM,38,0),VLOOKUP(L1474,'Status Report'!B:AM,37,0)),AI1474="Direct shipment",IF(H1474="Asia Pacific",VLOOKUP(L1474,'Status Report'!B:AM,38,0),VLOOKUP(L1474,'Status Report'!B:AM,37,0)))</f>
        <v>9</v>
      </c>
      <c r="X1474" s="20">
        <f t="shared" ref="X1474:X1537" si="353">N1474*W1474</f>
        <v>450</v>
      </c>
      <c r="Y1474" s="20">
        <f>_xlfn.IFS(AI1474="Den Bosch",VLOOKUP(L1474,'Status Report'!B:AO,39,0),AI1474="Yantian",VLOOKUP(L1474,'Status Report'!B:AO,40,0),AI1474="",IF(H1474="Asia Pacific",VLOOKUP(L1474,'Status Report'!B:AO,40,0),VLOOKUP(L1474,'Status Report'!B:AO,39,0)),AI1474="Direct shipment",IF(H1474="Asia Pacific",VLOOKUP(L1474,'Status Report'!B:AO,40,0),VLOOKUP(L1474,'Status Report'!B:AO,39,0)))</f>
        <v>0</v>
      </c>
      <c r="Z1474" s="20">
        <f t="shared" ref="Z1474:Z1537" si="354">Y1474*N1474</f>
        <v>0</v>
      </c>
      <c r="AA1474" s="20">
        <f t="shared" ref="AA1474:AA1537" si="355">IF(Z1474=0,X1474,Z1474)</f>
        <v>450</v>
      </c>
      <c r="AB1474" s="21">
        <f>_xlfn.IFS(AI1474="Den Bosch",VLOOKUP(L1474,'Status Report'!B:AM,33,0),AI1474="Yantian",VLOOKUP(L1474,'Status Report'!B:AM,34,0),AI1474="",IF(H1474="Asia Pacific",VLOOKUP(L1474,'Status Report'!B:AM,34,0),VLOOKUP(L1474,'Status Report'!B:AM,33,0)),AI1474="Direct shipment",IF(H1474="Asia Pacific",VLOOKUP(L1474,'Status Report'!B:AM,34,0),VLOOKUP(L1474,'Status Report'!B:AM,33,0)))</f>
        <v>7.7520000000000007</v>
      </c>
      <c r="AC1474" s="21">
        <f>VLOOKUP(L1474,'Status Report'!B:CE,82,0)</f>
        <v>0</v>
      </c>
      <c r="AD1474" s="21">
        <f t="shared" ref="AD1474:AD1537" si="356">IF(AC1474=0,AB1474,AC1474)</f>
        <v>7.7520000000000007</v>
      </c>
      <c r="AE1474" s="63">
        <f>VLOOKUP(L1474,'Status Report'!B:W,20,0)</f>
        <v>10</v>
      </c>
      <c r="AF1474" s="63">
        <f>VLOOKUP(L1474,'Status Report'!B:W,21,0)</f>
        <v>10</v>
      </c>
      <c r="AG1474" s="63">
        <f>VLOOKUP(L1474,'Status Report'!B:W,22,0)</f>
        <v>5</v>
      </c>
      <c r="AH1474" s="22">
        <f t="shared" ref="AH1474:AH1537" si="357">((AE1474*AF1474*AG1474)*N1474)/1000000</f>
        <v>2.5000000000000001E-2</v>
      </c>
      <c r="AI1474" t="s">
        <v>990</v>
      </c>
      <c r="AK1474" s="63">
        <f>IFERROR(VLOOKUP(G1474,ASEAN!A:A,1,0),0)</f>
        <v>0</v>
      </c>
      <c r="AL1474" s="63" t="str">
        <f>IFERROR(VLOOKUP(D1474,'[3]customer specs'!$B$1:$D$65536,3,0),0)</f>
        <v>pallet</v>
      </c>
      <c r="AM1474" s="64">
        <f t="shared" ref="AM1474:AM1537" si="358">V1474-X1474</f>
        <v>475</v>
      </c>
      <c r="AN1474" s="64">
        <f t="shared" ref="AN1474:AN1537" si="359">IF(Z1474=0,,X1474-Z1474)</f>
        <v>0</v>
      </c>
      <c r="AO1474" s="63"/>
      <c r="AP1474" s="63"/>
      <c r="AQ1474" s="63" t="str">
        <f t="shared" ref="AQ1474:AQ1537" si="360">IF(N1474&gt;=R1474,"yes","no")</f>
        <v>no</v>
      </c>
      <c r="AR1474" s="20">
        <f t="shared" ref="AR1474:AR1537" si="361">AD1474*N1474</f>
        <v>387.6</v>
      </c>
      <c r="AS1474" s="63"/>
      <c r="AT1474" s="23">
        <f t="shared" si="351"/>
        <v>0.12</v>
      </c>
      <c r="AU1474" s="65">
        <f t="shared" ref="AU1474:AU1537" si="362">AD1474/(1-AT1474)</f>
        <v>8.8090909090909104</v>
      </c>
      <c r="AV1474" s="65"/>
      <c r="AW1474" s="65">
        <f t="shared" ref="AW1474:AW1537" si="363">(AU1474*N1474)+(AV1474*N1474)</f>
        <v>440.4545454545455</v>
      </c>
      <c r="AX1474" s="65"/>
      <c r="AY1474" s="63">
        <f>VLOOKUP(L1474,'Status Report'!B:CF,81,0)</f>
        <v>0</v>
      </c>
      <c r="AZ1474" s="63" t="str">
        <f>VLOOKUP(L1474,'Status Report'!B:S,18,0)</f>
        <v>Ellina Smirnova</v>
      </c>
      <c r="BB1474" s="63">
        <f>VLOOKUP(L1474,'Status Report'!B:Z,25,0)</f>
        <v>10</v>
      </c>
      <c r="BC1474" s="63">
        <f t="shared" ref="BC1474:BC1537" si="364">N1474*BB1474</f>
        <v>500</v>
      </c>
      <c r="BF1474">
        <f>VLOOKUP(L1474,'Status Report'!B:CE,82,0)</f>
        <v>0</v>
      </c>
      <c r="BG1474">
        <f>VLOOKUP(L1474,'Status Report'!B:CF,83,0)</f>
        <v>0</v>
      </c>
      <c r="BH1474">
        <f>VLOOKUP(L1474,'Status Report'!B:CG,84,0)</f>
        <v>0</v>
      </c>
      <c r="BI1474" t="s">
        <v>997</v>
      </c>
      <c r="BJ1474" t="s">
        <v>795</v>
      </c>
      <c r="BM1474" s="67">
        <f t="shared" ref="BM1474:BM1537" si="365">SUMIF($L:$L,$L1474,N:N)</f>
        <v>410</v>
      </c>
    </row>
    <row r="1475" spans="1:65" x14ac:dyDescent="0.25">
      <c r="A1475" s="68" t="str">
        <f>VLOOKUP(L1475,'Status Report'!B:CB,79,0)</f>
        <v>Heineken</v>
      </c>
      <c r="C1475">
        <v>20006113</v>
      </c>
      <c r="D1475">
        <v>3090399</v>
      </c>
      <c r="E1475" t="s">
        <v>937</v>
      </c>
      <c r="F1475" t="s">
        <v>929</v>
      </c>
      <c r="G1475" t="str">
        <f>VLOOKUP(D1475,'[2]sold to'!$A:$H,8,0)</f>
        <v>South Africa</v>
      </c>
      <c r="H1475" t="str">
        <f>VLOOKUP(D1475,'[2]sold to'!$A:$I,9,0)</f>
        <v>AMEE</v>
      </c>
      <c r="K1475">
        <v>100</v>
      </c>
      <c r="L1475">
        <v>88023586</v>
      </c>
      <c r="M1475" t="s">
        <v>138</v>
      </c>
      <c r="N1475">
        <v>100</v>
      </c>
      <c r="P1475" t="str">
        <f>VLOOKUP(L1475,'Status Report'!B:AA,26,0)</f>
        <v>China</v>
      </c>
      <c r="Q1475" t="str">
        <f>VLOOKUP(L1475,'Status Report'!B:AB,27,0)</f>
        <v>Bar support</v>
      </c>
      <c r="R1475">
        <f>VLOOKUP(L1475,'Status Report'!B:X,23,0)</f>
        <v>100</v>
      </c>
      <c r="S1475" t="str">
        <f>VLOOKUP(L1475,'Status Report'!B:T,19,0)</f>
        <v>Asian Sourcing Link</v>
      </c>
      <c r="T1475" s="62">
        <f>VLOOKUP(L1475,'Status Report'!B:E,4,0)</f>
        <v>3</v>
      </c>
      <c r="U1475" s="19">
        <f>_xlfn.IFS(AI1475="Den Bosch",VLOOKUP(L1475,'Status Report'!B:AM,35,0),AI1475="Yantian",VLOOKUP(L1475,'Status Report'!B:AM,36,0),AI1475="",IF(H1475="Asia Pacific",VLOOKUP(L1475,'Status Report'!B:AM,36,0),VLOOKUP(L1475,'Status Report'!B:AM,35,0)),AI1475="Direct shipment",IF(H1475="Asia Pacific",VLOOKUP(L1475,'Status Report'!B:AM,36,0),VLOOKUP(L1475,'Status Report'!B:AM,35,0)))</f>
        <v>62</v>
      </c>
      <c r="V1475" s="20">
        <f t="shared" si="352"/>
        <v>6200</v>
      </c>
      <c r="W1475" s="19">
        <f>_xlfn.IFS(AI1475="Den Bosch",VLOOKUP(L1475,'Status Report'!B:AM,37,0),AI1475="Yantian",VLOOKUP(L1475,'Status Report'!B:AM,38,0),AI1475="",IF(H1475="Asia Pacific",VLOOKUP(L1475,'Status Report'!B:AM,38,0),VLOOKUP(L1475,'Status Report'!B:AM,37,0)),AI1475="Direct shipment",IF(H1475="Asia Pacific",VLOOKUP(L1475,'Status Report'!B:AM,38,0),VLOOKUP(L1475,'Status Report'!B:AM,37,0)))</f>
        <v>62</v>
      </c>
      <c r="X1475" s="20">
        <f t="shared" si="353"/>
        <v>6200</v>
      </c>
      <c r="Y1475" s="20">
        <f>_xlfn.IFS(AI1475="Den Bosch",VLOOKUP(L1475,'Status Report'!B:AO,39,0),AI1475="Yantian",VLOOKUP(L1475,'Status Report'!B:AO,40,0),AI1475="",IF(H1475="Asia Pacific",VLOOKUP(L1475,'Status Report'!B:AO,40,0),VLOOKUP(L1475,'Status Report'!B:AO,39,0)),AI1475="Direct shipment",IF(H1475="Asia Pacific",VLOOKUP(L1475,'Status Report'!B:AO,40,0),VLOOKUP(L1475,'Status Report'!B:AO,39,0)))</f>
        <v>0</v>
      </c>
      <c r="Z1475" s="20">
        <f t="shared" si="354"/>
        <v>0</v>
      </c>
      <c r="AA1475" s="20">
        <f t="shared" si="355"/>
        <v>6200</v>
      </c>
      <c r="AB1475" s="21">
        <f>_xlfn.IFS(AI1475="Den Bosch",VLOOKUP(L1475,'Status Report'!B:AM,33,0),AI1475="Yantian",VLOOKUP(L1475,'Status Report'!B:AM,34,0),AI1475="",IF(H1475="Asia Pacific",VLOOKUP(L1475,'Status Report'!B:AM,34,0),VLOOKUP(L1475,'Status Report'!B:AM,33,0)),AI1475="Direct shipment",IF(H1475="Asia Pacific",VLOOKUP(L1475,'Status Report'!B:AM,34,0),VLOOKUP(L1475,'Status Report'!B:AM,33,0)))</f>
        <v>53.580000000000005</v>
      </c>
      <c r="AC1475" s="21">
        <f>VLOOKUP(L1475,'Status Report'!B:CE,82,0)</f>
        <v>0</v>
      </c>
      <c r="AD1475" s="21">
        <f t="shared" si="356"/>
        <v>53.580000000000005</v>
      </c>
      <c r="AE1475" s="63">
        <f>VLOOKUP(L1475,'Status Report'!B:W,20,0)</f>
        <v>61</v>
      </c>
      <c r="AF1475" s="63">
        <f>VLOOKUP(L1475,'Status Report'!B:W,21,0)</f>
        <v>20</v>
      </c>
      <c r="AG1475" s="63">
        <f>VLOOKUP(L1475,'Status Report'!B:W,22,0)</f>
        <v>16</v>
      </c>
      <c r="AH1475" s="22">
        <f t="shared" si="357"/>
        <v>1.952</v>
      </c>
      <c r="AI1475" t="s">
        <v>990</v>
      </c>
      <c r="AK1475" s="63">
        <f>IFERROR(VLOOKUP(G1475,ASEAN!A:A,1,0),0)</f>
        <v>0</v>
      </c>
      <c r="AL1475" s="63" t="str">
        <f>IFERROR(VLOOKUP(D1475,'[3]customer specs'!$B$1:$D$65536,3,0),0)</f>
        <v>pallet</v>
      </c>
      <c r="AM1475" s="64">
        <f t="shared" si="358"/>
        <v>0</v>
      </c>
      <c r="AN1475" s="64">
        <f t="shared" si="359"/>
        <v>0</v>
      </c>
      <c r="AO1475" s="63"/>
      <c r="AP1475" s="63"/>
      <c r="AQ1475" s="63" t="str">
        <f t="shared" si="360"/>
        <v>yes</v>
      </c>
      <c r="AR1475" s="20">
        <f t="shared" si="361"/>
        <v>5358.0000000000009</v>
      </c>
      <c r="AS1475" s="63"/>
      <c r="AT1475" s="23">
        <f t="shared" si="351"/>
        <v>0.12</v>
      </c>
      <c r="AU1475" s="65">
        <f t="shared" si="362"/>
        <v>60.88636363636364</v>
      </c>
      <c r="AV1475" s="65"/>
      <c r="AW1475" s="65">
        <f t="shared" si="363"/>
        <v>6088.636363636364</v>
      </c>
      <c r="AX1475" s="65"/>
      <c r="AY1475" s="63">
        <f>VLOOKUP(L1475,'Status Report'!B:CF,81,0)</f>
        <v>0</v>
      </c>
      <c r="AZ1475" s="63" t="str">
        <f>VLOOKUP(L1475,'Status Report'!B:S,18,0)</f>
        <v>Ellina Smirnova</v>
      </c>
      <c r="BB1475" s="63">
        <f>VLOOKUP(L1475,'Status Report'!B:Z,25,0)</f>
        <v>10</v>
      </c>
      <c r="BC1475" s="63">
        <f t="shared" si="364"/>
        <v>1000</v>
      </c>
      <c r="BF1475">
        <f>VLOOKUP(L1475,'Status Report'!B:CE,82,0)</f>
        <v>0</v>
      </c>
      <c r="BG1475">
        <f>VLOOKUP(L1475,'Status Report'!B:CF,83,0)</f>
        <v>0</v>
      </c>
      <c r="BH1475">
        <f>VLOOKUP(L1475,'Status Report'!B:CG,84,0)</f>
        <v>0</v>
      </c>
      <c r="BI1475" t="s">
        <v>997</v>
      </c>
      <c r="BJ1475" t="s">
        <v>795</v>
      </c>
      <c r="BM1475" s="67">
        <f t="shared" si="365"/>
        <v>184</v>
      </c>
    </row>
    <row r="1476" spans="1:65" x14ac:dyDescent="0.25">
      <c r="A1476" s="68" t="str">
        <f>VLOOKUP(L1476,'Status Report'!B:CB,79,0)</f>
        <v>Heineken</v>
      </c>
      <c r="C1476">
        <v>20006113</v>
      </c>
      <c r="D1476">
        <v>3090399</v>
      </c>
      <c r="E1476" t="s">
        <v>937</v>
      </c>
      <c r="F1476" t="s">
        <v>929</v>
      </c>
      <c r="G1476" t="str">
        <f>VLOOKUP(D1476,'[2]sold to'!$A:$H,8,0)</f>
        <v>South Africa</v>
      </c>
      <c r="H1476" t="str">
        <f>VLOOKUP(D1476,'[2]sold to'!$A:$I,9,0)</f>
        <v>AMEE</v>
      </c>
      <c r="K1476">
        <v>110</v>
      </c>
      <c r="L1476">
        <v>88023592</v>
      </c>
      <c r="M1476" t="s">
        <v>140</v>
      </c>
      <c r="N1476">
        <v>80</v>
      </c>
      <c r="P1476" t="str">
        <f>VLOOKUP(L1476,'Status Report'!B:AA,26,0)</f>
        <v>China</v>
      </c>
      <c r="Q1476" t="str">
        <f>VLOOKUP(L1476,'Status Report'!B:AB,27,0)</f>
        <v>Bar support</v>
      </c>
      <c r="R1476">
        <f>VLOOKUP(L1476,'Status Report'!B:X,23,0)</f>
        <v>200</v>
      </c>
      <c r="S1476" t="str">
        <f>VLOOKUP(L1476,'Status Report'!B:T,19,0)</f>
        <v>Promocean The Netherlands BV</v>
      </c>
      <c r="T1476" s="62">
        <f>VLOOKUP(L1476,'Status Report'!B:E,4,0)</f>
        <v>3</v>
      </c>
      <c r="U1476" s="19">
        <f>_xlfn.IFS(AI1476="Den Bosch",VLOOKUP(L1476,'Status Report'!B:AM,35,0),AI1476="Yantian",VLOOKUP(L1476,'Status Report'!B:AM,36,0),AI1476="",IF(H1476="Asia Pacific",VLOOKUP(L1476,'Status Report'!B:AM,36,0),VLOOKUP(L1476,'Status Report'!B:AM,35,0)),AI1476="Direct shipment",IF(H1476="Asia Pacific",VLOOKUP(L1476,'Status Report'!B:AM,36,0),VLOOKUP(L1476,'Status Report'!B:AM,35,0)))</f>
        <v>62.199999999999996</v>
      </c>
      <c r="V1476" s="20">
        <f t="shared" si="352"/>
        <v>4976</v>
      </c>
      <c r="W1476" s="19">
        <f>_xlfn.IFS(AI1476="Den Bosch",VLOOKUP(L1476,'Status Report'!B:AM,37,0),AI1476="Yantian",VLOOKUP(L1476,'Status Report'!B:AM,38,0),AI1476="",IF(H1476="Asia Pacific",VLOOKUP(L1476,'Status Report'!B:AM,38,0),VLOOKUP(L1476,'Status Report'!B:AM,37,0)),AI1476="Direct shipment",IF(H1476="Asia Pacific",VLOOKUP(L1476,'Status Report'!B:AM,38,0),VLOOKUP(L1476,'Status Report'!B:AM,37,0)))</f>
        <v>62.199999999999996</v>
      </c>
      <c r="X1476" s="20">
        <f t="shared" si="353"/>
        <v>4976</v>
      </c>
      <c r="Y1476" s="20">
        <f>_xlfn.IFS(AI1476="Den Bosch",VLOOKUP(L1476,'Status Report'!B:AO,39,0),AI1476="Yantian",VLOOKUP(L1476,'Status Report'!B:AO,40,0),AI1476="",IF(H1476="Asia Pacific",VLOOKUP(L1476,'Status Report'!B:AO,40,0),VLOOKUP(L1476,'Status Report'!B:AO,39,0)),AI1476="Direct shipment",IF(H1476="Asia Pacific",VLOOKUP(L1476,'Status Report'!B:AO,40,0),VLOOKUP(L1476,'Status Report'!B:AO,39,0)))</f>
        <v>0</v>
      </c>
      <c r="Z1476" s="20">
        <f t="shared" si="354"/>
        <v>0</v>
      </c>
      <c r="AA1476" s="20">
        <f t="shared" si="355"/>
        <v>4976</v>
      </c>
      <c r="AB1476" s="21">
        <f>_xlfn.IFS(AI1476="Den Bosch",VLOOKUP(L1476,'Status Report'!B:AM,33,0),AI1476="Yantian",VLOOKUP(L1476,'Status Report'!B:AM,34,0),AI1476="",IF(H1476="Asia Pacific",VLOOKUP(L1476,'Status Report'!B:AM,34,0),VLOOKUP(L1476,'Status Report'!B:AM,33,0)),AI1476="Direct shipment",IF(H1476="Asia Pacific",VLOOKUP(L1476,'Status Report'!B:AM,34,0),VLOOKUP(L1476,'Status Report'!B:AM,33,0)))</f>
        <v>50.262600000000006</v>
      </c>
      <c r="AC1476" s="21">
        <f>VLOOKUP(L1476,'Status Report'!B:CE,82,0)</f>
        <v>0</v>
      </c>
      <c r="AD1476" s="21">
        <f t="shared" si="356"/>
        <v>50.262600000000006</v>
      </c>
      <c r="AE1476" s="63">
        <f>VLOOKUP(L1476,'Status Report'!B:W,20,0)</f>
        <v>37.6</v>
      </c>
      <c r="AF1476" s="63">
        <f>VLOOKUP(L1476,'Status Report'!B:W,21,0)</f>
        <v>37.299999999999997</v>
      </c>
      <c r="AG1476" s="63">
        <f>VLOOKUP(L1476,'Status Report'!B:W,22,0)</f>
        <v>12</v>
      </c>
      <c r="AH1476" s="22">
        <f t="shared" si="357"/>
        <v>1.3463808000000004</v>
      </c>
      <c r="AI1476" t="s">
        <v>990</v>
      </c>
      <c r="AK1476" s="63">
        <f>IFERROR(VLOOKUP(G1476,ASEAN!A:A,1,0),0)</f>
        <v>0</v>
      </c>
      <c r="AL1476" s="63" t="str">
        <f>IFERROR(VLOOKUP(D1476,'[3]customer specs'!$B$1:$D$65536,3,0),0)</f>
        <v>pallet</v>
      </c>
      <c r="AM1476" s="64">
        <f t="shared" si="358"/>
        <v>0</v>
      </c>
      <c r="AN1476" s="64">
        <f t="shared" si="359"/>
        <v>0</v>
      </c>
      <c r="AO1476" s="63"/>
      <c r="AP1476" s="63"/>
      <c r="AQ1476" s="63" t="str">
        <f t="shared" si="360"/>
        <v>no</v>
      </c>
      <c r="AR1476" s="20">
        <f t="shared" si="361"/>
        <v>4021.0080000000007</v>
      </c>
      <c r="AS1476" s="63"/>
      <c r="AT1476" s="23">
        <f t="shared" si="351"/>
        <v>0.12</v>
      </c>
      <c r="AU1476" s="65">
        <f t="shared" si="362"/>
        <v>57.116590909090917</v>
      </c>
      <c r="AV1476" s="65"/>
      <c r="AW1476" s="65">
        <f t="shared" si="363"/>
        <v>4569.3272727272733</v>
      </c>
      <c r="AX1476" s="65"/>
      <c r="AY1476" s="63">
        <f>VLOOKUP(L1476,'Status Report'!B:CF,81,0)</f>
        <v>0</v>
      </c>
      <c r="AZ1476" s="63" t="str">
        <f>VLOOKUP(L1476,'Status Report'!B:S,18,0)</f>
        <v>Ellina Smirnova</v>
      </c>
      <c r="BB1476" s="63">
        <f>VLOOKUP(L1476,'Status Report'!B:Z,25,0)</f>
        <v>10</v>
      </c>
      <c r="BC1476" s="63">
        <f t="shared" si="364"/>
        <v>800</v>
      </c>
      <c r="BF1476">
        <f>VLOOKUP(L1476,'Status Report'!B:CE,82,0)</f>
        <v>0</v>
      </c>
      <c r="BG1476">
        <f>VLOOKUP(L1476,'Status Report'!B:CF,83,0)</f>
        <v>0</v>
      </c>
      <c r="BH1476">
        <f>VLOOKUP(L1476,'Status Report'!B:CG,84,0)</f>
        <v>0</v>
      </c>
      <c r="BI1476" t="s">
        <v>997</v>
      </c>
      <c r="BJ1476" t="s">
        <v>795</v>
      </c>
      <c r="BM1476" s="67">
        <f t="shared" si="365"/>
        <v>136</v>
      </c>
    </row>
    <row r="1477" spans="1:65" x14ac:dyDescent="0.25">
      <c r="A1477" s="68" t="str">
        <f>VLOOKUP(L1477,'Status Report'!B:CB,79,0)</f>
        <v>Heineken</v>
      </c>
      <c r="C1477">
        <v>20006113</v>
      </c>
      <c r="D1477">
        <v>3090399</v>
      </c>
      <c r="E1477" t="s">
        <v>937</v>
      </c>
      <c r="F1477" t="s">
        <v>929</v>
      </c>
      <c r="G1477" t="str">
        <f>VLOOKUP(D1477,'[2]sold to'!$A:$H,8,0)</f>
        <v>South Africa</v>
      </c>
      <c r="H1477" t="str">
        <f>VLOOKUP(D1477,'[2]sold to'!$A:$I,9,0)</f>
        <v>AMEE</v>
      </c>
      <c r="K1477">
        <v>120</v>
      </c>
      <c r="L1477">
        <v>88023613</v>
      </c>
      <c r="M1477" t="s">
        <v>109</v>
      </c>
      <c r="N1477">
        <v>10</v>
      </c>
      <c r="P1477" t="str">
        <f>VLOOKUP(L1477,'Status Report'!B:AA,26,0)</f>
        <v>Czech Republic</v>
      </c>
      <c r="Q1477" t="str">
        <f>VLOOKUP(L1477,'Status Report'!B:AB,27,0)</f>
        <v>Indoor signs</v>
      </c>
      <c r="R1477">
        <f>VLOOKUP(L1477,'Status Report'!B:X,23,0)</f>
        <v>25</v>
      </c>
      <c r="S1477" t="str">
        <f>VLOOKUP(L1477,'Status Report'!B:T,19,0)</f>
        <v>Brands On</v>
      </c>
      <c r="T1477" s="62">
        <f>VLOOKUP(L1477,'Status Report'!B:E,4,0)</f>
        <v>1</v>
      </c>
      <c r="U1477" s="19">
        <f>_xlfn.IFS(AI1477="Den Bosch",VLOOKUP(L1477,'Status Report'!B:AM,35,0),AI1477="Yantian",VLOOKUP(L1477,'Status Report'!B:AM,36,0),AI1477="",IF(H1477="Asia Pacific",VLOOKUP(L1477,'Status Report'!B:AM,36,0),VLOOKUP(L1477,'Status Report'!B:AM,35,0)),AI1477="Direct shipment",IF(H1477="Asia Pacific",VLOOKUP(L1477,'Status Report'!B:AM,36,0),VLOOKUP(L1477,'Status Report'!B:AM,35,0)))</f>
        <v>211.5</v>
      </c>
      <c r="V1477" s="20">
        <f t="shared" si="352"/>
        <v>2115</v>
      </c>
      <c r="W1477" s="19">
        <f>_xlfn.IFS(AI1477="Den Bosch",VLOOKUP(L1477,'Status Report'!B:AM,37,0),AI1477="Yantian",VLOOKUP(L1477,'Status Report'!B:AM,38,0),AI1477="",IF(H1477="Asia Pacific",VLOOKUP(L1477,'Status Report'!B:AM,38,0),VLOOKUP(L1477,'Status Report'!B:AM,37,0)),AI1477="Direct shipment",IF(H1477="Asia Pacific",VLOOKUP(L1477,'Status Report'!B:AM,38,0),VLOOKUP(L1477,'Status Report'!B:AM,37,0)))</f>
        <v>211.5</v>
      </c>
      <c r="X1477" s="20">
        <f t="shared" si="353"/>
        <v>2115</v>
      </c>
      <c r="Y1477" s="20">
        <f>_xlfn.IFS(AI1477="Den Bosch",VLOOKUP(L1477,'Status Report'!B:AO,39,0),AI1477="Yantian",VLOOKUP(L1477,'Status Report'!B:AO,40,0),AI1477="",IF(H1477="Asia Pacific",VLOOKUP(L1477,'Status Report'!B:AO,40,0),VLOOKUP(L1477,'Status Report'!B:AO,39,0)),AI1477="Direct shipment",IF(H1477="Asia Pacific",VLOOKUP(L1477,'Status Report'!B:AO,40,0),VLOOKUP(L1477,'Status Report'!B:AO,39,0)))</f>
        <v>0</v>
      </c>
      <c r="Z1477" s="20">
        <f t="shared" si="354"/>
        <v>0</v>
      </c>
      <c r="AA1477" s="20">
        <f t="shared" si="355"/>
        <v>2115</v>
      </c>
      <c r="AB1477" s="21">
        <f>_xlfn.IFS(AI1477="Den Bosch",VLOOKUP(L1477,'Status Report'!B:AM,33,0),AI1477="Yantian",VLOOKUP(L1477,'Status Report'!B:AM,34,0),AI1477="",IF(H1477="Asia Pacific",VLOOKUP(L1477,'Status Report'!B:AM,34,0),VLOOKUP(L1477,'Status Report'!B:AM,33,0)),AI1477="Direct shipment",IF(H1477="Asia Pacific",VLOOKUP(L1477,'Status Report'!B:AM,34,0),VLOOKUP(L1477,'Status Report'!B:AM,33,0)))</f>
        <v>186.11</v>
      </c>
      <c r="AC1477" s="21">
        <f>VLOOKUP(L1477,'Status Report'!B:CE,82,0)</f>
        <v>0</v>
      </c>
      <c r="AD1477" s="21">
        <f t="shared" si="356"/>
        <v>186.11</v>
      </c>
      <c r="AE1477" s="63">
        <f>VLOOKUP(L1477,'Status Report'!B:W,20,0)</f>
        <v>36.5</v>
      </c>
      <c r="AF1477" s="63">
        <f>VLOOKUP(L1477,'Status Report'!B:W,21,0)</f>
        <v>36.5</v>
      </c>
      <c r="AG1477" s="63">
        <f>VLOOKUP(L1477,'Status Report'!B:W,22,0)</f>
        <v>2.5</v>
      </c>
      <c r="AH1477" s="22">
        <f t="shared" si="357"/>
        <v>3.3306250000000003E-2</v>
      </c>
      <c r="AK1477" s="63">
        <f>IFERROR(VLOOKUP(G1477,ASEAN!A:A,1,0),0)</f>
        <v>0</v>
      </c>
      <c r="AL1477" s="63" t="str">
        <f>IFERROR(VLOOKUP(D1477,'[3]customer specs'!$B$1:$D$65536,3,0),0)</f>
        <v>pallet</v>
      </c>
      <c r="AM1477" s="64">
        <f t="shared" si="358"/>
        <v>0</v>
      </c>
      <c r="AN1477" s="64">
        <f t="shared" si="359"/>
        <v>0</v>
      </c>
      <c r="AO1477" s="63"/>
      <c r="AP1477" s="63"/>
      <c r="AQ1477" s="63" t="str">
        <f t="shared" si="360"/>
        <v>no</v>
      </c>
      <c r="AR1477" s="20">
        <f t="shared" si="361"/>
        <v>1861.1000000000001</v>
      </c>
      <c r="AS1477" s="63"/>
      <c r="AT1477" s="23">
        <f t="shared" si="351"/>
        <v>0.12</v>
      </c>
      <c r="AU1477" s="65">
        <f t="shared" si="362"/>
        <v>211.48863636363637</v>
      </c>
      <c r="AV1477" s="65"/>
      <c r="AW1477" s="65">
        <f t="shared" si="363"/>
        <v>2114.886363636364</v>
      </c>
      <c r="AX1477" s="65"/>
      <c r="AY1477" s="63">
        <f>VLOOKUP(L1477,'Status Report'!B:CF,81,0)</f>
        <v>0</v>
      </c>
      <c r="AZ1477" s="63" t="str">
        <f>VLOOKUP(L1477,'Status Report'!B:S,18,0)</f>
        <v>Ludmilla Zarybnicka</v>
      </c>
      <c r="BB1477" s="63">
        <f>VLOOKUP(L1477,'Status Report'!B:Z,25,0)</f>
        <v>10</v>
      </c>
      <c r="BC1477" s="63">
        <f t="shared" si="364"/>
        <v>100</v>
      </c>
      <c r="BF1477">
        <f>VLOOKUP(L1477,'Status Report'!B:CE,82,0)</f>
        <v>0</v>
      </c>
      <c r="BG1477">
        <f>VLOOKUP(L1477,'Status Report'!B:CF,83,0)</f>
        <v>0</v>
      </c>
      <c r="BH1477">
        <f>VLOOKUP(L1477,'Status Report'!B:CG,84,0)</f>
        <v>0</v>
      </c>
      <c r="BI1477" t="s">
        <v>997</v>
      </c>
      <c r="BJ1477" t="s">
        <v>795</v>
      </c>
      <c r="BM1477" s="67">
        <f t="shared" si="365"/>
        <v>12</v>
      </c>
    </row>
    <row r="1478" spans="1:65" x14ac:dyDescent="0.25">
      <c r="A1478" s="68" t="str">
        <f>VLOOKUP(L1478,'Status Report'!B:CB,79,0)</f>
        <v>Heineken</v>
      </c>
      <c r="C1478">
        <v>20006113</v>
      </c>
      <c r="D1478">
        <v>3090399</v>
      </c>
      <c r="E1478" t="s">
        <v>937</v>
      </c>
      <c r="F1478" t="s">
        <v>929</v>
      </c>
      <c r="G1478" t="str">
        <f>VLOOKUP(D1478,'[2]sold to'!$A:$H,8,0)</f>
        <v>South Africa</v>
      </c>
      <c r="H1478" t="str">
        <f>VLOOKUP(D1478,'[2]sold to'!$A:$I,9,0)</f>
        <v>AMEE</v>
      </c>
      <c r="K1478">
        <v>130</v>
      </c>
      <c r="L1478">
        <v>88024432</v>
      </c>
      <c r="M1478" t="s">
        <v>141</v>
      </c>
      <c r="N1478">
        <v>10</v>
      </c>
      <c r="P1478" t="str">
        <f>VLOOKUP(L1478,'Status Report'!B:AA,26,0)</f>
        <v>China</v>
      </c>
      <c r="Q1478" t="str">
        <f>VLOOKUP(L1478,'Status Report'!B:AB,27,0)</f>
        <v>Bar support</v>
      </c>
      <c r="R1478">
        <f>VLOOKUP(L1478,'Status Report'!B:X,23,0)</f>
        <v>42</v>
      </c>
      <c r="S1478" t="str">
        <f>VLOOKUP(L1478,'Status Report'!B:T,19,0)</f>
        <v>Asian Sourcing Link</v>
      </c>
      <c r="T1478" s="62">
        <f>VLOOKUP(L1478,'Status Report'!B:E,4,0)</f>
        <v>1</v>
      </c>
      <c r="U1478" s="19">
        <f>_xlfn.IFS(AI1478="Den Bosch",VLOOKUP(L1478,'Status Report'!B:AM,35,0),AI1478="Yantian",VLOOKUP(L1478,'Status Report'!B:AM,36,0),AI1478="",IF(H1478="Asia Pacific",VLOOKUP(L1478,'Status Report'!B:AM,36,0),VLOOKUP(L1478,'Status Report'!B:AM,35,0)),AI1478="Direct shipment",IF(H1478="Asia Pacific",VLOOKUP(L1478,'Status Report'!B:AM,36,0),VLOOKUP(L1478,'Status Report'!B:AM,35,0)))</f>
        <v>174</v>
      </c>
      <c r="V1478" s="20">
        <f t="shared" si="352"/>
        <v>1740</v>
      </c>
      <c r="W1478" s="19">
        <f>_xlfn.IFS(AI1478="Den Bosch",VLOOKUP(L1478,'Status Report'!B:AM,37,0),AI1478="Yantian",VLOOKUP(L1478,'Status Report'!B:AM,38,0),AI1478="",IF(H1478="Asia Pacific",VLOOKUP(L1478,'Status Report'!B:AM,38,0),VLOOKUP(L1478,'Status Report'!B:AM,37,0)),AI1478="Direct shipment",IF(H1478="Asia Pacific",VLOOKUP(L1478,'Status Report'!B:AM,38,0),VLOOKUP(L1478,'Status Report'!B:AM,37,0)))</f>
        <v>174</v>
      </c>
      <c r="X1478" s="20">
        <f t="shared" si="353"/>
        <v>1740</v>
      </c>
      <c r="Y1478" s="20">
        <f>_xlfn.IFS(AI1478="Den Bosch",VLOOKUP(L1478,'Status Report'!B:AO,39,0),AI1478="Yantian",VLOOKUP(L1478,'Status Report'!B:AO,40,0),AI1478="",IF(H1478="Asia Pacific",VLOOKUP(L1478,'Status Report'!B:AO,40,0),VLOOKUP(L1478,'Status Report'!B:AO,39,0)),AI1478="Direct shipment",IF(H1478="Asia Pacific",VLOOKUP(L1478,'Status Report'!B:AO,40,0),VLOOKUP(L1478,'Status Report'!B:AO,39,0)))</f>
        <v>0</v>
      </c>
      <c r="Z1478" s="20">
        <f t="shared" si="354"/>
        <v>0</v>
      </c>
      <c r="AA1478" s="20">
        <f t="shared" si="355"/>
        <v>1740</v>
      </c>
      <c r="AB1478" s="21">
        <f>_xlfn.IFS(AI1478="Den Bosch",VLOOKUP(L1478,'Status Report'!B:AM,33,0),AI1478="Yantian",VLOOKUP(L1478,'Status Report'!B:AM,34,0),AI1478="",IF(H1478="Asia Pacific",VLOOKUP(L1478,'Status Report'!B:AM,34,0),VLOOKUP(L1478,'Status Report'!B:AM,33,0)),AI1478="Direct shipment",IF(H1478="Asia Pacific",VLOOKUP(L1478,'Status Report'!B:AM,34,0),VLOOKUP(L1478,'Status Report'!B:AM,33,0)))</f>
        <v>150.48000000000002</v>
      </c>
      <c r="AC1478" s="21">
        <f>VLOOKUP(L1478,'Status Report'!B:CE,82,0)</f>
        <v>0</v>
      </c>
      <c r="AD1478" s="21">
        <f t="shared" si="356"/>
        <v>150.48000000000002</v>
      </c>
      <c r="AE1478" s="63">
        <f>VLOOKUP(L1478,'Status Report'!B:W,20,0)</f>
        <v>42</v>
      </c>
      <c r="AF1478" s="63">
        <f>VLOOKUP(L1478,'Status Report'!B:W,21,0)</f>
        <v>36</v>
      </c>
      <c r="AG1478" s="63">
        <f>VLOOKUP(L1478,'Status Report'!B:W,22,0)</f>
        <v>24</v>
      </c>
      <c r="AH1478" s="22">
        <f t="shared" si="357"/>
        <v>0.36287999999999998</v>
      </c>
      <c r="AI1478" t="s">
        <v>990</v>
      </c>
      <c r="AK1478" s="63">
        <f>IFERROR(VLOOKUP(G1478,ASEAN!A:A,1,0),0)</f>
        <v>0</v>
      </c>
      <c r="AL1478" s="63" t="str">
        <f>IFERROR(VLOOKUP(D1478,'[3]customer specs'!$B$1:$D$65536,3,0),0)</f>
        <v>pallet</v>
      </c>
      <c r="AM1478" s="64">
        <f t="shared" si="358"/>
        <v>0</v>
      </c>
      <c r="AN1478" s="64">
        <f t="shared" si="359"/>
        <v>0</v>
      </c>
      <c r="AO1478" s="63"/>
      <c r="AP1478" s="63"/>
      <c r="AQ1478" s="63" t="str">
        <f t="shared" si="360"/>
        <v>no</v>
      </c>
      <c r="AR1478" s="20">
        <f t="shared" si="361"/>
        <v>1504.8000000000002</v>
      </c>
      <c r="AS1478" s="63"/>
      <c r="AT1478" s="23">
        <f t="shared" si="351"/>
        <v>0.12</v>
      </c>
      <c r="AU1478" s="65">
        <f t="shared" si="362"/>
        <v>171.00000000000003</v>
      </c>
      <c r="AV1478" s="65"/>
      <c r="AW1478" s="65">
        <f t="shared" si="363"/>
        <v>1710.0000000000002</v>
      </c>
      <c r="AX1478" s="65"/>
      <c r="AY1478" s="63">
        <f>VLOOKUP(L1478,'Status Report'!B:CF,81,0)</f>
        <v>0</v>
      </c>
      <c r="AZ1478" s="63" t="str">
        <f>VLOOKUP(L1478,'Status Report'!B:S,18,0)</f>
        <v>Ellina Smirnova</v>
      </c>
      <c r="BB1478" s="63">
        <f>VLOOKUP(L1478,'Status Report'!B:Z,25,0)</f>
        <v>6</v>
      </c>
      <c r="BC1478" s="63">
        <f t="shared" si="364"/>
        <v>60</v>
      </c>
      <c r="BF1478">
        <f>VLOOKUP(L1478,'Status Report'!B:CE,82,0)</f>
        <v>0</v>
      </c>
      <c r="BG1478">
        <f>VLOOKUP(L1478,'Status Report'!B:CF,83,0)</f>
        <v>0</v>
      </c>
      <c r="BH1478">
        <f>VLOOKUP(L1478,'Status Report'!B:CG,84,0)</f>
        <v>0</v>
      </c>
      <c r="BI1478" t="s">
        <v>997</v>
      </c>
      <c r="BJ1478" t="s">
        <v>795</v>
      </c>
      <c r="BM1478" s="67">
        <f t="shared" si="365"/>
        <v>15</v>
      </c>
    </row>
    <row r="1479" spans="1:65" x14ac:dyDescent="0.25">
      <c r="A1479" s="68" t="str">
        <f>VLOOKUP(L1479,'Status Report'!B:CB,79,0)</f>
        <v>Heineken</v>
      </c>
      <c r="C1479">
        <v>20006113</v>
      </c>
      <c r="D1479">
        <v>3090399</v>
      </c>
      <c r="E1479" t="s">
        <v>937</v>
      </c>
      <c r="F1479" t="s">
        <v>929</v>
      </c>
      <c r="G1479" t="str">
        <f>VLOOKUP(D1479,'[2]sold to'!$A:$H,8,0)</f>
        <v>South Africa</v>
      </c>
      <c r="H1479" t="str">
        <f>VLOOKUP(D1479,'[2]sold to'!$A:$I,9,0)</f>
        <v>AMEE</v>
      </c>
      <c r="K1479">
        <v>140</v>
      </c>
      <c r="L1479">
        <v>88024214</v>
      </c>
      <c r="M1479" t="s">
        <v>144</v>
      </c>
      <c r="N1479">
        <v>7</v>
      </c>
      <c r="P1479" t="str">
        <f>VLOOKUP(L1479,'Status Report'!B:AA,26,0)</f>
        <v>China</v>
      </c>
      <c r="Q1479" t="str">
        <f>VLOOKUP(L1479,'Status Report'!B:AB,27,0)</f>
        <v>Bar support</v>
      </c>
      <c r="R1479">
        <f>VLOOKUP(L1479,'Status Report'!B:X,23,0)</f>
        <v>42</v>
      </c>
      <c r="S1479" t="str">
        <f>VLOOKUP(L1479,'Status Report'!B:T,19,0)</f>
        <v>Asian Sourcing Link</v>
      </c>
      <c r="T1479" s="62">
        <f>VLOOKUP(L1479,'Status Report'!B:E,4,0)</f>
        <v>1</v>
      </c>
      <c r="U1479" s="19">
        <f>_xlfn.IFS(AI1479="Den Bosch",VLOOKUP(L1479,'Status Report'!B:AM,35,0),AI1479="Yantian",VLOOKUP(L1479,'Status Report'!B:AM,36,0),AI1479="",IF(H1479="Asia Pacific",VLOOKUP(L1479,'Status Report'!B:AM,36,0),VLOOKUP(L1479,'Status Report'!B:AM,35,0)),AI1479="Direct shipment",IF(H1479="Asia Pacific",VLOOKUP(L1479,'Status Report'!B:AM,36,0),VLOOKUP(L1479,'Status Report'!B:AM,35,0)))</f>
        <v>366.96</v>
      </c>
      <c r="V1479" s="20">
        <f t="shared" si="352"/>
        <v>2568.7199999999998</v>
      </c>
      <c r="W1479" s="19">
        <f>_xlfn.IFS(AI1479="Den Bosch",VLOOKUP(L1479,'Status Report'!B:AM,37,0),AI1479="Yantian",VLOOKUP(L1479,'Status Report'!B:AM,38,0),AI1479="",IF(H1479="Asia Pacific",VLOOKUP(L1479,'Status Report'!B:AM,38,0),VLOOKUP(L1479,'Status Report'!B:AM,37,0)),AI1479="Direct shipment",IF(H1479="Asia Pacific",VLOOKUP(L1479,'Status Report'!B:AM,38,0),VLOOKUP(L1479,'Status Report'!B:AM,37,0)))</f>
        <v>366.96</v>
      </c>
      <c r="X1479" s="20">
        <f t="shared" si="353"/>
        <v>2568.7199999999998</v>
      </c>
      <c r="Y1479" s="20">
        <f>_xlfn.IFS(AI1479="Den Bosch",VLOOKUP(L1479,'Status Report'!B:AO,39,0),AI1479="Yantian",VLOOKUP(L1479,'Status Report'!B:AO,40,0),AI1479="",IF(H1479="Asia Pacific",VLOOKUP(L1479,'Status Report'!B:AO,40,0),VLOOKUP(L1479,'Status Report'!B:AO,39,0)),AI1479="Direct shipment",IF(H1479="Asia Pacific",VLOOKUP(L1479,'Status Report'!B:AO,40,0),VLOOKUP(L1479,'Status Report'!B:AO,39,0)))</f>
        <v>0</v>
      </c>
      <c r="Z1479" s="20">
        <f t="shared" si="354"/>
        <v>0</v>
      </c>
      <c r="AA1479" s="20">
        <f t="shared" si="355"/>
        <v>2568.7199999999998</v>
      </c>
      <c r="AB1479" s="21">
        <f>_xlfn.IFS(AI1479="Den Bosch",VLOOKUP(L1479,'Status Report'!B:AM,33,0),AI1479="Yantian",VLOOKUP(L1479,'Status Report'!B:AM,34,0),AI1479="",IF(H1479="Asia Pacific",VLOOKUP(L1479,'Status Report'!B:AM,34,0),VLOOKUP(L1479,'Status Report'!B:AM,33,0)),AI1479="Direct shipment",IF(H1479="Asia Pacific",VLOOKUP(L1479,'Status Report'!B:AM,34,0),VLOOKUP(L1479,'Status Report'!B:AM,33,0)))</f>
        <v>317.37600000000003</v>
      </c>
      <c r="AC1479" s="21">
        <f>VLOOKUP(L1479,'Status Report'!B:CE,82,0)</f>
        <v>0</v>
      </c>
      <c r="AD1479" s="21">
        <f t="shared" si="356"/>
        <v>317.37600000000003</v>
      </c>
      <c r="AE1479" s="63">
        <f>VLOOKUP(L1479,'Status Report'!B:W,20,0)</f>
        <v>42</v>
      </c>
      <c r="AF1479" s="63">
        <f>VLOOKUP(L1479,'Status Report'!B:W,21,0)</f>
        <v>35</v>
      </c>
      <c r="AG1479" s="63">
        <f>VLOOKUP(L1479,'Status Report'!B:W,22,0)</f>
        <v>35</v>
      </c>
      <c r="AH1479" s="22">
        <f t="shared" si="357"/>
        <v>0.36015000000000003</v>
      </c>
      <c r="AK1479" s="63">
        <f>IFERROR(VLOOKUP(G1479,ASEAN!A:A,1,0),0)</f>
        <v>0</v>
      </c>
      <c r="AL1479" s="63" t="str">
        <f>IFERROR(VLOOKUP(D1479,'[3]customer specs'!$B$1:$D$65536,3,0),0)</f>
        <v>pallet</v>
      </c>
      <c r="AM1479" s="64">
        <f t="shared" si="358"/>
        <v>0</v>
      </c>
      <c r="AN1479" s="64">
        <f t="shared" si="359"/>
        <v>0</v>
      </c>
      <c r="AO1479" s="63"/>
      <c r="AP1479" s="63"/>
      <c r="AQ1479" s="63" t="str">
        <f t="shared" si="360"/>
        <v>no</v>
      </c>
      <c r="AR1479" s="20">
        <f t="shared" si="361"/>
        <v>2221.6320000000001</v>
      </c>
      <c r="AS1479" s="63"/>
      <c r="AT1479" s="23">
        <f t="shared" si="351"/>
        <v>0.12</v>
      </c>
      <c r="AU1479" s="65">
        <f t="shared" si="362"/>
        <v>360.65454545454548</v>
      </c>
      <c r="AV1479" s="65"/>
      <c r="AW1479" s="65">
        <f t="shared" si="363"/>
        <v>2524.5818181818186</v>
      </c>
      <c r="AX1479" s="65"/>
      <c r="AY1479" s="63">
        <f>VLOOKUP(L1479,'Status Report'!B:CF,81,0)</f>
        <v>0</v>
      </c>
      <c r="AZ1479" s="63" t="str">
        <f>VLOOKUP(L1479,'Status Report'!B:S,18,0)</f>
        <v>Ellina Smirnova</v>
      </c>
      <c r="BB1479" s="63">
        <f>VLOOKUP(L1479,'Status Report'!B:Z,25,0)</f>
        <v>6</v>
      </c>
      <c r="BC1479" s="63">
        <f t="shared" si="364"/>
        <v>42</v>
      </c>
      <c r="BF1479">
        <f>VLOOKUP(L1479,'Status Report'!B:CE,82,0)</f>
        <v>0</v>
      </c>
      <c r="BG1479">
        <f>VLOOKUP(L1479,'Status Report'!B:CF,83,0)</f>
        <v>0</v>
      </c>
      <c r="BH1479">
        <f>VLOOKUP(L1479,'Status Report'!B:CG,84,0)</f>
        <v>0</v>
      </c>
      <c r="BI1479" t="s">
        <v>997</v>
      </c>
      <c r="BJ1479" t="s">
        <v>795</v>
      </c>
      <c r="BM1479" s="67">
        <f t="shared" si="365"/>
        <v>13</v>
      </c>
    </row>
    <row r="1480" spans="1:65" x14ac:dyDescent="0.25">
      <c r="A1480" s="68" t="str">
        <f>VLOOKUP(L1480,'Status Report'!B:CB,79,0)</f>
        <v>Heineken</v>
      </c>
      <c r="C1480">
        <v>20006113</v>
      </c>
      <c r="D1480">
        <v>3090399</v>
      </c>
      <c r="E1480" t="s">
        <v>937</v>
      </c>
      <c r="F1480" t="s">
        <v>929</v>
      </c>
      <c r="G1480" t="str">
        <f>VLOOKUP(D1480,'[2]sold to'!$A:$H,8,0)</f>
        <v>South Africa</v>
      </c>
      <c r="H1480" t="str">
        <f>VLOOKUP(D1480,'[2]sold to'!$A:$I,9,0)</f>
        <v>AMEE</v>
      </c>
      <c r="K1480">
        <v>150</v>
      </c>
      <c r="L1480">
        <v>88024215</v>
      </c>
      <c r="M1480" t="s">
        <v>146</v>
      </c>
      <c r="N1480">
        <v>8</v>
      </c>
      <c r="P1480" t="str">
        <f>VLOOKUP(L1480,'Status Report'!B:AA,26,0)</f>
        <v>China</v>
      </c>
      <c r="Q1480" t="str">
        <f>VLOOKUP(L1480,'Status Report'!B:AB,27,0)</f>
        <v>Bar support</v>
      </c>
      <c r="R1480">
        <f>VLOOKUP(L1480,'Status Report'!B:X,23,0)</f>
        <v>63</v>
      </c>
      <c r="S1480" t="str">
        <f>VLOOKUP(L1480,'Status Report'!B:T,19,0)</f>
        <v>Asian Sourcing Link</v>
      </c>
      <c r="T1480" s="62">
        <f>VLOOKUP(L1480,'Status Report'!B:E,4,0)</f>
        <v>1</v>
      </c>
      <c r="U1480" s="19">
        <f>_xlfn.IFS(AI1480="Den Bosch",VLOOKUP(L1480,'Status Report'!B:AM,35,0),AI1480="Yantian",VLOOKUP(L1480,'Status Report'!B:AM,36,0),AI1480="",IF(H1480="Asia Pacific",VLOOKUP(L1480,'Status Report'!B:AM,36,0),VLOOKUP(L1480,'Status Report'!B:AM,35,0)),AI1480="Direct shipment",IF(H1480="Asia Pacific",VLOOKUP(L1480,'Status Report'!B:AM,36,0),VLOOKUP(L1480,'Status Report'!B:AM,35,0)))</f>
        <v>305.8</v>
      </c>
      <c r="V1480" s="20">
        <f t="shared" si="352"/>
        <v>2446.4</v>
      </c>
      <c r="W1480" s="19">
        <f>_xlfn.IFS(AI1480="Den Bosch",VLOOKUP(L1480,'Status Report'!B:AM,37,0),AI1480="Yantian",VLOOKUP(L1480,'Status Report'!B:AM,38,0),AI1480="",IF(H1480="Asia Pacific",VLOOKUP(L1480,'Status Report'!B:AM,38,0),VLOOKUP(L1480,'Status Report'!B:AM,37,0)),AI1480="Direct shipment",IF(H1480="Asia Pacific",VLOOKUP(L1480,'Status Report'!B:AM,38,0),VLOOKUP(L1480,'Status Report'!B:AM,37,0)))</f>
        <v>305.8</v>
      </c>
      <c r="X1480" s="20">
        <f t="shared" si="353"/>
        <v>2446.4</v>
      </c>
      <c r="Y1480" s="20">
        <f>_xlfn.IFS(AI1480="Den Bosch",VLOOKUP(L1480,'Status Report'!B:AO,39,0),AI1480="Yantian",VLOOKUP(L1480,'Status Report'!B:AO,40,0),AI1480="",IF(H1480="Asia Pacific",VLOOKUP(L1480,'Status Report'!B:AO,40,0),VLOOKUP(L1480,'Status Report'!B:AO,39,0)),AI1480="Direct shipment",IF(H1480="Asia Pacific",VLOOKUP(L1480,'Status Report'!B:AO,40,0),VLOOKUP(L1480,'Status Report'!B:AO,39,0)))</f>
        <v>0</v>
      </c>
      <c r="Z1480" s="20">
        <f t="shared" si="354"/>
        <v>0</v>
      </c>
      <c r="AA1480" s="20">
        <f t="shared" si="355"/>
        <v>2446.4</v>
      </c>
      <c r="AB1480" s="21">
        <f>_xlfn.IFS(AI1480="Den Bosch",VLOOKUP(L1480,'Status Report'!B:AM,33,0),AI1480="Yantian",VLOOKUP(L1480,'Status Report'!B:AM,34,0),AI1480="",IF(H1480="Asia Pacific",VLOOKUP(L1480,'Status Report'!B:AM,34,0),VLOOKUP(L1480,'Status Report'!B:AM,33,0)),AI1480="Direct shipment",IF(H1480="Asia Pacific",VLOOKUP(L1480,'Status Report'!B:AM,34,0),VLOOKUP(L1480,'Status Report'!B:AM,33,0)))</f>
        <v>264.48</v>
      </c>
      <c r="AC1480" s="21">
        <f>VLOOKUP(L1480,'Status Report'!B:CE,82,0)</f>
        <v>0</v>
      </c>
      <c r="AD1480" s="21">
        <f t="shared" si="356"/>
        <v>264.48</v>
      </c>
      <c r="AE1480" s="63">
        <f>VLOOKUP(L1480,'Status Report'!B:W,20,0)</f>
        <v>65</v>
      </c>
      <c r="AF1480" s="63">
        <f>VLOOKUP(L1480,'Status Report'!B:W,21,0)</f>
        <v>37</v>
      </c>
      <c r="AG1480" s="63">
        <f>VLOOKUP(L1480,'Status Report'!B:W,22,0)</f>
        <v>32</v>
      </c>
      <c r="AH1480" s="22">
        <f t="shared" si="357"/>
        <v>0.61568000000000001</v>
      </c>
      <c r="AK1480" s="63">
        <f>IFERROR(VLOOKUP(G1480,ASEAN!A:A,1,0),0)</f>
        <v>0</v>
      </c>
      <c r="AL1480" s="63" t="str">
        <f>IFERROR(VLOOKUP(D1480,'[3]customer specs'!$B$1:$D$65536,3,0),0)</f>
        <v>pallet</v>
      </c>
      <c r="AM1480" s="64">
        <f t="shared" si="358"/>
        <v>0</v>
      </c>
      <c r="AN1480" s="64">
        <f t="shared" si="359"/>
        <v>0</v>
      </c>
      <c r="AO1480" s="63"/>
      <c r="AP1480" s="63"/>
      <c r="AQ1480" s="63" t="str">
        <f t="shared" si="360"/>
        <v>no</v>
      </c>
      <c r="AR1480" s="20">
        <f t="shared" si="361"/>
        <v>2115.84</v>
      </c>
      <c r="AS1480" s="63"/>
      <c r="AT1480" s="23">
        <f t="shared" si="351"/>
        <v>0.12</v>
      </c>
      <c r="AU1480" s="65">
        <f t="shared" si="362"/>
        <v>300.54545454545456</v>
      </c>
      <c r="AV1480" s="65"/>
      <c r="AW1480" s="65">
        <f t="shared" si="363"/>
        <v>2404.3636363636365</v>
      </c>
      <c r="AX1480" s="65"/>
      <c r="AY1480" s="63">
        <f>VLOOKUP(L1480,'Status Report'!B:CF,81,0)</f>
        <v>0</v>
      </c>
      <c r="AZ1480" s="63" t="str">
        <f>VLOOKUP(L1480,'Status Report'!B:S,18,0)</f>
        <v>Ellina Smirnova</v>
      </c>
      <c r="BB1480" s="63">
        <f>VLOOKUP(L1480,'Status Report'!B:Z,25,0)</f>
        <v>4</v>
      </c>
      <c r="BC1480" s="63">
        <f t="shared" si="364"/>
        <v>32</v>
      </c>
      <c r="BF1480">
        <f>VLOOKUP(L1480,'Status Report'!B:CE,82,0)</f>
        <v>0</v>
      </c>
      <c r="BG1480">
        <f>VLOOKUP(L1480,'Status Report'!B:CF,83,0)</f>
        <v>0</v>
      </c>
      <c r="BH1480">
        <f>VLOOKUP(L1480,'Status Report'!B:CG,84,0)</f>
        <v>0</v>
      </c>
      <c r="BI1480" t="s">
        <v>997</v>
      </c>
      <c r="BJ1480" t="s">
        <v>795</v>
      </c>
      <c r="BM1480" s="67">
        <f t="shared" si="365"/>
        <v>17</v>
      </c>
    </row>
    <row r="1481" spans="1:65" x14ac:dyDescent="0.25">
      <c r="A1481" s="68" t="str">
        <f>VLOOKUP(L1481,'Status Report'!B:CB,79,0)</f>
        <v>Heineken</v>
      </c>
      <c r="C1481">
        <v>26021046</v>
      </c>
      <c r="D1481">
        <v>3011374</v>
      </c>
      <c r="E1481" t="s">
        <v>807</v>
      </c>
      <c r="F1481" t="s">
        <v>808</v>
      </c>
      <c r="G1481" t="str">
        <f>VLOOKUP(D1481,'[2]sold to'!$A:$H,8,0)</f>
        <v>Dubai</v>
      </c>
      <c r="H1481" t="str">
        <f>VLOOKUP(D1481,'[2]sold to'!$A:$I,9,0)</f>
        <v>AMEE</v>
      </c>
      <c r="K1481">
        <v>10</v>
      </c>
      <c r="L1481">
        <v>88023113</v>
      </c>
      <c r="M1481" t="s">
        <v>798</v>
      </c>
      <c r="N1481">
        <v>50</v>
      </c>
      <c r="P1481" t="str">
        <f>VLOOKUP(L1481,'Status Report'!B:AA,26,0)</f>
        <v>China</v>
      </c>
      <c r="Q1481" t="str">
        <f>VLOOKUP(L1481,'Status Report'!B:AB,27,0)</f>
        <v>Textiles-Clothing</v>
      </c>
      <c r="R1481">
        <f>VLOOKUP(L1481,'Status Report'!B:X,23,0)</f>
        <v>250</v>
      </c>
      <c r="S1481" t="str">
        <f>VLOOKUP(L1481,'Status Report'!B:T,19,0)</f>
        <v>Asian Sourcing Link</v>
      </c>
      <c r="T1481" s="62">
        <f>VLOOKUP(L1481,'Status Report'!B:E,4,0)</f>
        <v>3</v>
      </c>
      <c r="U1481" s="19">
        <f>_xlfn.IFS(AI1481="Den Bosch",VLOOKUP(L1481,'Status Report'!B:AM,35,0),AI1481="Yantian",VLOOKUP(L1481,'Status Report'!B:AM,36,0),AI1481="",IF(H1481="Asia Pacific",VLOOKUP(L1481,'Status Report'!B:AM,36,0),VLOOKUP(L1481,'Status Report'!B:AM,35,0)),AI1481="Direct shipment",IF(H1481="Asia Pacific",VLOOKUP(L1481,'Status Report'!B:AM,36,0),VLOOKUP(L1481,'Status Report'!B:AM,35,0)))</f>
        <v>28.599999999999998</v>
      </c>
      <c r="V1481" s="20">
        <f t="shared" si="352"/>
        <v>1430</v>
      </c>
      <c r="W1481" s="19">
        <f>_xlfn.IFS(AI1481="Den Bosch",VLOOKUP(L1481,'Status Report'!B:AM,37,0),AI1481="Yantian",VLOOKUP(L1481,'Status Report'!B:AM,38,0),AI1481="",IF(H1481="Asia Pacific",VLOOKUP(L1481,'Status Report'!B:AM,38,0),VLOOKUP(L1481,'Status Report'!B:AM,37,0)),AI1481="Direct shipment",IF(H1481="Asia Pacific",VLOOKUP(L1481,'Status Report'!B:AM,38,0),VLOOKUP(L1481,'Status Report'!B:AM,37,0)))</f>
        <v>28.599999999999998</v>
      </c>
      <c r="X1481" s="20">
        <f t="shared" si="353"/>
        <v>1430</v>
      </c>
      <c r="Y1481" s="20">
        <f>_xlfn.IFS(AI1481="Den Bosch",VLOOKUP(L1481,'Status Report'!B:AO,39,0),AI1481="Yantian",VLOOKUP(L1481,'Status Report'!B:AO,40,0),AI1481="",IF(H1481="Asia Pacific",VLOOKUP(L1481,'Status Report'!B:AO,40,0),VLOOKUP(L1481,'Status Report'!B:AO,39,0)),AI1481="Direct shipment",IF(H1481="Asia Pacific",VLOOKUP(L1481,'Status Report'!B:AO,40,0),VLOOKUP(L1481,'Status Report'!B:AO,39,0)))</f>
        <v>0</v>
      </c>
      <c r="Z1481" s="20">
        <f t="shared" si="354"/>
        <v>0</v>
      </c>
      <c r="AA1481" s="20">
        <f t="shared" si="355"/>
        <v>1430</v>
      </c>
      <c r="AB1481" s="21">
        <f>_xlfn.IFS(AI1481="Den Bosch",VLOOKUP(L1481,'Status Report'!B:AM,33,0),AI1481="Yantian",VLOOKUP(L1481,'Status Report'!B:AM,34,0),AI1481="",IF(H1481="Asia Pacific",VLOOKUP(L1481,'Status Report'!B:AM,34,0),VLOOKUP(L1481,'Status Report'!B:AM,33,0)),AI1481="Direct shipment",IF(H1481="Asia Pacific",VLOOKUP(L1481,'Status Report'!B:AM,34,0),VLOOKUP(L1481,'Status Report'!B:AM,33,0)))</f>
        <v>24.920999999999999</v>
      </c>
      <c r="AC1481" s="21">
        <f>VLOOKUP(L1481,'Status Report'!B:CE,82,0)</f>
        <v>0</v>
      </c>
      <c r="AD1481" s="21">
        <f t="shared" si="356"/>
        <v>24.920999999999999</v>
      </c>
      <c r="AE1481" s="63">
        <f>VLOOKUP(L1481,'Status Report'!B:W,20,0)</f>
        <v>22</v>
      </c>
      <c r="AF1481" s="63">
        <f>VLOOKUP(L1481,'Status Report'!B:W,21,0)</f>
        <v>21</v>
      </c>
      <c r="AG1481" s="63">
        <f>VLOOKUP(L1481,'Status Report'!B:W,22,0)</f>
        <v>30</v>
      </c>
      <c r="AH1481" s="22">
        <f t="shared" si="357"/>
        <v>0.69299999999999995</v>
      </c>
      <c r="AI1481" t="s">
        <v>990</v>
      </c>
      <c r="AK1481" s="63">
        <f>IFERROR(VLOOKUP(G1481,ASEAN!A:A,1,0),0)</f>
        <v>0</v>
      </c>
      <c r="AL1481" s="63">
        <f>IFERROR(VLOOKUP(D1481,'[3]customer specs'!$B$1:$D$65536,3,0),0)</f>
        <v>0</v>
      </c>
      <c r="AM1481" s="64">
        <f t="shared" si="358"/>
        <v>0</v>
      </c>
      <c r="AN1481" s="64">
        <f t="shared" si="359"/>
        <v>0</v>
      </c>
      <c r="AO1481" s="63"/>
      <c r="AP1481" s="63"/>
      <c r="AQ1481" s="63" t="str">
        <f t="shared" si="360"/>
        <v>no</v>
      </c>
      <c r="AR1481" s="20">
        <f t="shared" si="361"/>
        <v>1246.05</v>
      </c>
      <c r="AS1481" s="63"/>
      <c r="AT1481" s="23">
        <f t="shared" si="351"/>
        <v>0.12</v>
      </c>
      <c r="AU1481" s="65">
        <f t="shared" si="362"/>
        <v>28.319318181818183</v>
      </c>
      <c r="AV1481" s="65"/>
      <c r="AW1481" s="65">
        <f t="shared" si="363"/>
        <v>1415.9659090909092</v>
      </c>
      <c r="AX1481" s="65"/>
      <c r="AY1481" s="63">
        <f>VLOOKUP(L1481,'Status Report'!B:CF,81,0)</f>
        <v>0</v>
      </c>
      <c r="AZ1481" s="63" t="str">
        <f>VLOOKUP(L1481,'Status Report'!B:S,18,0)</f>
        <v>Ellina Smirnova</v>
      </c>
      <c r="BB1481" s="63">
        <f>VLOOKUP(L1481,'Status Report'!B:Z,25,0)</f>
        <v>10</v>
      </c>
      <c r="BC1481" s="63">
        <f t="shared" si="364"/>
        <v>500</v>
      </c>
      <c r="BF1481">
        <f>VLOOKUP(L1481,'Status Report'!B:CE,82,0)</f>
        <v>0</v>
      </c>
      <c r="BG1481">
        <f>VLOOKUP(L1481,'Status Report'!B:CF,83,0)</f>
        <v>0</v>
      </c>
      <c r="BH1481">
        <f>VLOOKUP(L1481,'Status Report'!B:CG,84,0)</f>
        <v>0</v>
      </c>
      <c r="BI1481" t="s">
        <v>998</v>
      </c>
      <c r="BJ1481" t="s">
        <v>795</v>
      </c>
      <c r="BM1481" s="67">
        <f t="shared" si="365"/>
        <v>264</v>
      </c>
    </row>
    <row r="1482" spans="1:65" x14ac:dyDescent="0.25">
      <c r="A1482" s="68" t="str">
        <f>VLOOKUP(L1482,'Status Report'!B:CB,79,0)</f>
        <v>Heineken UCL</v>
      </c>
      <c r="C1482">
        <v>20006109</v>
      </c>
      <c r="D1482">
        <v>3090615</v>
      </c>
      <c r="E1482" t="s">
        <v>924</v>
      </c>
      <c r="F1482" t="s">
        <v>925</v>
      </c>
      <c r="G1482" t="str">
        <f>VLOOKUP(D1482,'[2]sold to'!$A:$H,8,0)</f>
        <v>Guyana</v>
      </c>
      <c r="H1482" t="str">
        <f>VLOOKUP(D1482,'[2]sold to'!$A:$I,9,0)</f>
        <v>AMERICAS</v>
      </c>
      <c r="K1482">
        <v>480</v>
      </c>
      <c r="L1482">
        <v>88026543</v>
      </c>
      <c r="M1482" t="s">
        <v>358</v>
      </c>
      <c r="N1482">
        <v>12</v>
      </c>
      <c r="P1482" t="str">
        <f>VLOOKUP(L1482,'Status Report'!B:AA,26,0)</f>
        <v>China</v>
      </c>
      <c r="Q1482" t="str">
        <f>VLOOKUP(L1482,'Status Report'!B:AB,27,0)</f>
        <v>Premiums</v>
      </c>
      <c r="R1482">
        <f>VLOOKUP(L1482,'Status Report'!B:X,23,0)</f>
        <v>100</v>
      </c>
      <c r="S1482" t="str">
        <f>VLOOKUP(L1482,'Status Report'!B:T,19,0)</f>
        <v>Promocean The Netherlands BV</v>
      </c>
      <c r="T1482" s="62">
        <f>VLOOKUP(L1482,'Status Report'!B:E,4,0)</f>
        <v>3</v>
      </c>
      <c r="U1482" s="19">
        <f>_xlfn.IFS(AI1482="Den Bosch",VLOOKUP(L1482,'Status Report'!B:AM,35,0),AI1482="Yantian",VLOOKUP(L1482,'Status Report'!B:AM,36,0),AI1482="",IF(H1482="Asia Pacific",VLOOKUP(L1482,'Status Report'!B:AM,36,0),VLOOKUP(L1482,'Status Report'!B:AM,35,0)),AI1482="Direct shipment",IF(H1482="Asia Pacific",VLOOKUP(L1482,'Status Report'!B:AM,36,0),VLOOKUP(L1482,'Status Report'!B:AM,35,0)))</f>
        <v>53.5</v>
      </c>
      <c r="V1482" s="20">
        <f t="shared" si="352"/>
        <v>642</v>
      </c>
      <c r="W1482" s="19">
        <f>_xlfn.IFS(AI1482="Den Bosch",VLOOKUP(L1482,'Status Report'!B:AM,37,0),AI1482="Yantian",VLOOKUP(L1482,'Status Report'!B:AM,38,0),AI1482="",IF(H1482="Asia Pacific",VLOOKUP(L1482,'Status Report'!B:AM,38,0),VLOOKUP(L1482,'Status Report'!B:AM,37,0)),AI1482="Direct shipment",IF(H1482="Asia Pacific",VLOOKUP(L1482,'Status Report'!B:AM,38,0),VLOOKUP(L1482,'Status Report'!B:AM,37,0)))</f>
        <v>49.75</v>
      </c>
      <c r="X1482" s="20">
        <f t="shared" si="353"/>
        <v>597</v>
      </c>
      <c r="Y1482" s="20">
        <f>_xlfn.IFS(AI1482="Den Bosch",VLOOKUP(L1482,'Status Report'!B:AO,39,0),AI1482="Yantian",VLOOKUP(L1482,'Status Report'!B:AO,40,0),AI1482="",IF(H1482="Asia Pacific",VLOOKUP(L1482,'Status Report'!B:AO,40,0),VLOOKUP(L1482,'Status Report'!B:AO,39,0)),AI1482="Direct shipment",IF(H1482="Asia Pacific",VLOOKUP(L1482,'Status Report'!B:AO,40,0),VLOOKUP(L1482,'Status Report'!B:AO,39,0)))</f>
        <v>0</v>
      </c>
      <c r="Z1482" s="20">
        <f t="shared" si="354"/>
        <v>0</v>
      </c>
      <c r="AA1482" s="20">
        <f t="shared" si="355"/>
        <v>597</v>
      </c>
      <c r="AB1482" s="21">
        <f>_xlfn.IFS(AI1482="Den Bosch",VLOOKUP(L1482,'Status Report'!B:AM,33,0),AI1482="Yantian",VLOOKUP(L1482,'Status Report'!B:AM,34,0),AI1482="",IF(H1482="Asia Pacific",VLOOKUP(L1482,'Status Report'!B:AM,34,0),VLOOKUP(L1482,'Status Report'!B:AM,33,0)),AI1482="Direct shipment",IF(H1482="Asia Pacific",VLOOKUP(L1482,'Status Report'!B:AM,34,0),VLOOKUP(L1482,'Status Report'!B:AM,33,0)))</f>
        <v>43.103400000000008</v>
      </c>
      <c r="AC1482" s="21">
        <f>VLOOKUP(L1482,'Status Report'!B:CE,82,0)</f>
        <v>0</v>
      </c>
      <c r="AD1482" s="21">
        <f t="shared" si="356"/>
        <v>43.103400000000008</v>
      </c>
      <c r="AE1482" s="63">
        <f>VLOOKUP(L1482,'Status Report'!B:W,20,0)</f>
        <v>24</v>
      </c>
      <c r="AF1482" s="63">
        <f>VLOOKUP(L1482,'Status Report'!B:W,21,0)</f>
        <v>15</v>
      </c>
      <c r="AG1482" s="63">
        <f>VLOOKUP(L1482,'Status Report'!B:W,22,0)</f>
        <v>5</v>
      </c>
      <c r="AH1482" s="22">
        <f t="shared" si="357"/>
        <v>2.1600000000000001E-2</v>
      </c>
      <c r="AI1482" t="s">
        <v>990</v>
      </c>
      <c r="AK1482" s="63">
        <f>IFERROR(VLOOKUP(G1482,ASEAN!A:A,1,0),0)</f>
        <v>0</v>
      </c>
      <c r="AL1482" s="63">
        <f>IFERROR(VLOOKUP(D1482,'[3]customer specs'!$B$1:$D$65536,3,0),0)</f>
        <v>0</v>
      </c>
      <c r="AM1482" s="64">
        <f t="shared" si="358"/>
        <v>45</v>
      </c>
      <c r="AN1482" s="64">
        <f t="shared" si="359"/>
        <v>0</v>
      </c>
      <c r="AO1482" s="63"/>
      <c r="AP1482" s="63"/>
      <c r="AQ1482" s="63" t="str">
        <f t="shared" si="360"/>
        <v>no</v>
      </c>
      <c r="AR1482" s="20">
        <f t="shared" si="361"/>
        <v>517.24080000000004</v>
      </c>
      <c r="AS1482" s="63"/>
      <c r="AT1482" s="23">
        <f t="shared" si="351"/>
        <v>0.12</v>
      </c>
      <c r="AU1482" s="65">
        <f t="shared" si="362"/>
        <v>48.981136363636374</v>
      </c>
      <c r="AV1482" s="65"/>
      <c r="AW1482" s="65">
        <f t="shared" si="363"/>
        <v>587.77363636363646</v>
      </c>
      <c r="AX1482" s="65"/>
      <c r="AY1482" s="63">
        <f>VLOOKUP(L1482,'Status Report'!B:CF,81,0)</f>
        <v>0</v>
      </c>
      <c r="AZ1482" s="63" t="str">
        <f>VLOOKUP(L1482,'Status Report'!B:S,18,0)</f>
        <v>Ellina Smirnova</v>
      </c>
      <c r="BB1482" s="63">
        <f>VLOOKUP(L1482,'Status Report'!B:Z,25,0)</f>
        <v>25</v>
      </c>
      <c r="BC1482" s="63">
        <f t="shared" si="364"/>
        <v>300</v>
      </c>
      <c r="BF1482">
        <f>VLOOKUP(L1482,'Status Report'!B:CE,82,0)</f>
        <v>0</v>
      </c>
      <c r="BG1482">
        <f>VLOOKUP(L1482,'Status Report'!B:CF,83,0)</f>
        <v>0</v>
      </c>
      <c r="BH1482">
        <f>VLOOKUP(L1482,'Status Report'!B:CG,84,0)</f>
        <v>0</v>
      </c>
      <c r="BI1482" t="s">
        <v>926</v>
      </c>
      <c r="BJ1482" t="s">
        <v>795</v>
      </c>
      <c r="BM1482" s="67">
        <f t="shared" si="365"/>
        <v>612</v>
      </c>
    </row>
    <row r="1483" spans="1:65" x14ac:dyDescent="0.25">
      <c r="A1483" s="68" t="str">
        <f>VLOOKUP(L1483,'Status Report'!B:CB,79,0)</f>
        <v>Heineken</v>
      </c>
      <c r="C1483">
        <v>20006116</v>
      </c>
      <c r="D1483">
        <v>3090139</v>
      </c>
      <c r="E1483" t="s">
        <v>823</v>
      </c>
      <c r="F1483" t="s">
        <v>824</v>
      </c>
      <c r="G1483" t="str">
        <f>VLOOKUP(D1483,'[2]sold to'!$A:$H,8,0)</f>
        <v>Spain</v>
      </c>
      <c r="H1483" t="str">
        <f>VLOOKUP(D1483,'[2]sold to'!$A:$I,9,0)</f>
        <v>Europe</v>
      </c>
      <c r="K1483">
        <v>10</v>
      </c>
      <c r="L1483">
        <v>88024218</v>
      </c>
      <c r="M1483" t="s">
        <v>161</v>
      </c>
      <c r="N1483">
        <v>42</v>
      </c>
      <c r="P1483" t="str">
        <f>VLOOKUP(L1483,'Status Report'!B:AA,26,0)</f>
        <v>China</v>
      </c>
      <c r="Q1483" t="str">
        <f>VLOOKUP(L1483,'Status Report'!B:AB,27,0)</f>
        <v>Bar support</v>
      </c>
      <c r="R1483">
        <f>VLOOKUP(L1483,'Status Report'!B:X,23,0)</f>
        <v>42</v>
      </c>
      <c r="S1483" t="str">
        <f>VLOOKUP(L1483,'Status Report'!B:T,19,0)</f>
        <v>Asian Sourcing Link</v>
      </c>
      <c r="T1483" s="62">
        <f>VLOOKUP(L1483,'Status Report'!B:E,4,0)</f>
        <v>3</v>
      </c>
      <c r="U1483" s="19">
        <f>_xlfn.IFS(AI1483="Den Bosch",VLOOKUP(L1483,'Status Report'!B:AM,35,0),AI1483="Yantian",VLOOKUP(L1483,'Status Report'!B:AM,36,0),AI1483="",IF(H1483="Asia Pacific",VLOOKUP(L1483,'Status Report'!B:AM,36,0),VLOOKUP(L1483,'Status Report'!B:AM,35,0)),AI1483="Direct shipment",IF(H1483="Asia Pacific",VLOOKUP(L1483,'Status Report'!B:AM,36,0),VLOOKUP(L1483,'Status Report'!B:AM,35,0)))</f>
        <v>237.29999999999998</v>
      </c>
      <c r="V1483" s="20">
        <f t="shared" si="352"/>
        <v>9966.5999999999985</v>
      </c>
      <c r="W1483" s="19">
        <f>_xlfn.IFS(AI1483="Den Bosch",VLOOKUP(L1483,'Status Report'!B:AM,37,0),AI1483="Yantian",VLOOKUP(L1483,'Status Report'!B:AM,38,0),AI1483="",IF(H1483="Asia Pacific",VLOOKUP(L1483,'Status Report'!B:AM,38,0),VLOOKUP(L1483,'Status Report'!B:AM,37,0)),AI1483="Direct shipment",IF(H1483="Asia Pacific",VLOOKUP(L1483,'Status Report'!B:AM,38,0),VLOOKUP(L1483,'Status Report'!B:AM,37,0)))</f>
        <v>204.84</v>
      </c>
      <c r="X1483" s="20">
        <f t="shared" si="353"/>
        <v>8603.2800000000007</v>
      </c>
      <c r="Y1483" s="20">
        <f>_xlfn.IFS(AI1483="Den Bosch",VLOOKUP(L1483,'Status Report'!B:AO,39,0),AI1483="Yantian",VLOOKUP(L1483,'Status Report'!B:AO,40,0),AI1483="",IF(H1483="Asia Pacific",VLOOKUP(L1483,'Status Report'!B:AO,40,0),VLOOKUP(L1483,'Status Report'!B:AO,39,0)),AI1483="Direct shipment",IF(H1483="Asia Pacific",VLOOKUP(L1483,'Status Report'!B:AO,40,0),VLOOKUP(L1483,'Status Report'!B:AO,39,0)))</f>
        <v>0</v>
      </c>
      <c r="Z1483" s="20">
        <f t="shared" si="354"/>
        <v>0</v>
      </c>
      <c r="AA1483" s="20">
        <f t="shared" si="355"/>
        <v>8603.2800000000007</v>
      </c>
      <c r="AB1483" s="21">
        <f>_xlfn.IFS(AI1483="Den Bosch",VLOOKUP(L1483,'Status Report'!B:AM,33,0),AI1483="Yantian",VLOOKUP(L1483,'Status Report'!B:AM,34,0),AI1483="",IF(H1483="Asia Pacific",VLOOKUP(L1483,'Status Report'!B:AM,34,0),VLOOKUP(L1483,'Status Report'!B:AM,33,0)),AI1483="Direct shipment",IF(H1483="Asia Pacific",VLOOKUP(L1483,'Status Report'!B:AM,34,0),VLOOKUP(L1483,'Status Report'!B:AM,33,0)))</f>
        <v>168.26400000000001</v>
      </c>
      <c r="AC1483" s="21">
        <f>VLOOKUP(L1483,'Status Report'!B:CE,82,0)</f>
        <v>0</v>
      </c>
      <c r="AD1483" s="21">
        <f t="shared" si="356"/>
        <v>168.26400000000001</v>
      </c>
      <c r="AE1483" s="63">
        <f>VLOOKUP(L1483,'Status Report'!B:W,20,0)</f>
        <v>42</v>
      </c>
      <c r="AF1483" s="63">
        <f>VLOOKUP(L1483,'Status Report'!B:W,21,0)</f>
        <v>35</v>
      </c>
      <c r="AG1483" s="63">
        <f>VLOOKUP(L1483,'Status Report'!B:W,22,0)</f>
        <v>35</v>
      </c>
      <c r="AH1483" s="22">
        <f t="shared" si="357"/>
        <v>2.1608999999999998</v>
      </c>
      <c r="AI1483" t="s">
        <v>990</v>
      </c>
      <c r="AK1483" s="63">
        <f>IFERROR(VLOOKUP(G1483,ASEAN!A:A,1,0),0)</f>
        <v>0</v>
      </c>
      <c r="AL1483" s="63" t="str">
        <f>IFERROR(VLOOKUP(D1483,'[3]customer specs'!$B$1:$D$65536,3,0),0)</f>
        <v>no TAS possible 
from outside EU+pallet+label</v>
      </c>
      <c r="AM1483" s="64">
        <f t="shared" si="358"/>
        <v>1363.3199999999979</v>
      </c>
      <c r="AN1483" s="64">
        <f t="shared" si="359"/>
        <v>0</v>
      </c>
      <c r="AO1483" s="63"/>
      <c r="AP1483" s="63"/>
      <c r="AQ1483" s="63" t="str">
        <f t="shared" si="360"/>
        <v>yes</v>
      </c>
      <c r="AR1483" s="20">
        <f t="shared" si="361"/>
        <v>7067.0880000000006</v>
      </c>
      <c r="AS1483" s="63"/>
      <c r="AT1483" s="23">
        <f t="shared" si="351"/>
        <v>0.12</v>
      </c>
      <c r="AU1483" s="65">
        <f t="shared" si="362"/>
        <v>191.20909090909092</v>
      </c>
      <c r="AV1483" s="65"/>
      <c r="AW1483" s="65">
        <f t="shared" si="363"/>
        <v>8030.7818181818184</v>
      </c>
      <c r="AX1483" s="65"/>
      <c r="AY1483" s="63">
        <f>VLOOKUP(L1483,'Status Report'!B:CF,81,0)</f>
        <v>0</v>
      </c>
      <c r="AZ1483" s="63" t="str">
        <f>VLOOKUP(L1483,'Status Report'!B:S,18,0)</f>
        <v>Ellina Smirnova</v>
      </c>
      <c r="BB1483" s="63">
        <f>VLOOKUP(L1483,'Status Report'!B:Z,25,0)</f>
        <v>6</v>
      </c>
      <c r="BC1483" s="63">
        <f t="shared" si="364"/>
        <v>252</v>
      </c>
      <c r="BF1483">
        <f>VLOOKUP(L1483,'Status Report'!B:CE,82,0)</f>
        <v>0</v>
      </c>
      <c r="BG1483">
        <f>VLOOKUP(L1483,'Status Report'!B:CF,83,0)</f>
        <v>0</v>
      </c>
      <c r="BH1483">
        <f>VLOOKUP(L1483,'Status Report'!B:CG,84,0)</f>
        <v>0</v>
      </c>
      <c r="BI1483" t="s">
        <v>1006</v>
      </c>
      <c r="BJ1483" t="s">
        <v>795</v>
      </c>
      <c r="BM1483" s="67">
        <f t="shared" si="365"/>
        <v>203</v>
      </c>
    </row>
    <row r="1484" spans="1:65" x14ac:dyDescent="0.25">
      <c r="A1484" s="68" t="str">
        <f>VLOOKUP(L1484,'Status Report'!B:CB,79,0)</f>
        <v>Heineken - F1</v>
      </c>
      <c r="C1484">
        <v>26021047</v>
      </c>
      <c r="D1484">
        <v>3011455</v>
      </c>
      <c r="E1484" t="s">
        <v>999</v>
      </c>
      <c r="F1484" t="s">
        <v>1000</v>
      </c>
      <c r="G1484" t="str">
        <f>VLOOKUP(D1484,'[2]sold to'!$A:$H,8,0)</f>
        <v>Puerto Rico</v>
      </c>
      <c r="H1484" t="str">
        <f>VLOOKUP(D1484,'[2]sold to'!$A:$I,9,0)</f>
        <v>AMERICAS</v>
      </c>
      <c r="K1484">
        <v>70</v>
      </c>
      <c r="L1484">
        <v>88027435</v>
      </c>
      <c r="M1484" t="s">
        <v>622</v>
      </c>
      <c r="N1484">
        <v>12</v>
      </c>
      <c r="P1484" t="str">
        <f>VLOOKUP(L1484,'Status Report'!B:AA,26,0)</f>
        <v>China</v>
      </c>
      <c r="Q1484" t="str">
        <f>VLOOKUP(L1484,'Status Report'!B:AB,27,0)</f>
        <v>Textiles-Clothing</v>
      </c>
      <c r="R1484">
        <f>VLOOKUP(L1484,'Status Report'!B:X,23,0)</f>
        <v>1000</v>
      </c>
      <c r="S1484" t="str">
        <f>VLOOKUP(L1484,'Status Report'!B:T,19,0)</f>
        <v>Asian Sourcing Link</v>
      </c>
      <c r="T1484" s="62">
        <f>VLOOKUP(L1484,'Status Report'!B:E,4,0)</f>
        <v>3</v>
      </c>
      <c r="U1484" s="19">
        <f>_xlfn.IFS(AI1484="Den Bosch",VLOOKUP(L1484,'Status Report'!B:AM,35,0),AI1484="Yantian",VLOOKUP(L1484,'Status Report'!B:AM,36,0),AI1484="",IF(H1484="Asia Pacific",VLOOKUP(L1484,'Status Report'!B:AM,36,0),VLOOKUP(L1484,'Status Report'!B:AM,35,0)),AI1484="Direct shipment",IF(H1484="Asia Pacific",VLOOKUP(L1484,'Status Report'!B:AM,36,0),VLOOKUP(L1484,'Status Report'!B:AM,35,0)))</f>
        <v>32.06</v>
      </c>
      <c r="V1484" s="20">
        <f t="shared" si="352"/>
        <v>384.72</v>
      </c>
      <c r="W1484" s="19">
        <f>_xlfn.IFS(AI1484="Den Bosch",VLOOKUP(L1484,'Status Report'!B:AM,37,0),AI1484="Yantian",VLOOKUP(L1484,'Status Report'!B:AM,38,0),AI1484="",IF(H1484="Asia Pacific",VLOOKUP(L1484,'Status Report'!B:AM,38,0),VLOOKUP(L1484,'Status Report'!B:AM,37,0)),AI1484="Direct shipment",IF(H1484="Asia Pacific",VLOOKUP(L1484,'Status Report'!B:AM,38,0),VLOOKUP(L1484,'Status Report'!B:AM,37,0)))</f>
        <v>32.06</v>
      </c>
      <c r="X1484" s="20">
        <f t="shared" si="353"/>
        <v>384.72</v>
      </c>
      <c r="Y1484" s="20">
        <f>_xlfn.IFS(AI1484="Den Bosch",VLOOKUP(L1484,'Status Report'!B:AO,39,0),AI1484="Yantian",VLOOKUP(L1484,'Status Report'!B:AO,40,0),AI1484="",IF(H1484="Asia Pacific",VLOOKUP(L1484,'Status Report'!B:AO,40,0),VLOOKUP(L1484,'Status Report'!B:AO,39,0)),AI1484="Direct shipment",IF(H1484="Asia Pacific",VLOOKUP(L1484,'Status Report'!B:AO,40,0),VLOOKUP(L1484,'Status Report'!B:AO,39,0)))</f>
        <v>0</v>
      </c>
      <c r="Z1484" s="20">
        <f t="shared" si="354"/>
        <v>0</v>
      </c>
      <c r="AA1484" s="20">
        <f t="shared" si="355"/>
        <v>384.72</v>
      </c>
      <c r="AB1484" s="21">
        <f>_xlfn.IFS(AI1484="Den Bosch",VLOOKUP(L1484,'Status Report'!B:AM,33,0),AI1484="Yantian",VLOOKUP(L1484,'Status Report'!B:AM,34,0),AI1484="",IF(H1484="Asia Pacific",VLOOKUP(L1484,'Status Report'!B:AM,34,0),VLOOKUP(L1484,'Status Report'!B:AM,33,0)),AI1484="Direct shipment",IF(H1484="Asia Pacific",VLOOKUP(L1484,'Status Report'!B:AM,34,0),VLOOKUP(L1484,'Status Report'!B:AM,33,0)))</f>
        <v>27.974699999999999</v>
      </c>
      <c r="AC1484" s="21">
        <f>VLOOKUP(L1484,'Status Report'!B:CE,82,0)</f>
        <v>0</v>
      </c>
      <c r="AD1484" s="21">
        <f t="shared" si="356"/>
        <v>27.974699999999999</v>
      </c>
      <c r="AE1484" s="63">
        <f>VLOOKUP(L1484,'Status Report'!B:W,20,0)</f>
        <v>47</v>
      </c>
      <c r="AF1484" s="63">
        <f>VLOOKUP(L1484,'Status Report'!B:W,21,0)</f>
        <v>38</v>
      </c>
      <c r="AG1484" s="63">
        <f>VLOOKUP(L1484,'Status Report'!B:W,22,0)</f>
        <v>2</v>
      </c>
      <c r="AH1484" s="22">
        <f t="shared" si="357"/>
        <v>4.2863999999999999E-2</v>
      </c>
      <c r="AI1484" t="s">
        <v>990</v>
      </c>
      <c r="AK1484" s="63">
        <f>IFERROR(VLOOKUP(G1484,ASEAN!A:A,1,0),0)</f>
        <v>0</v>
      </c>
      <c r="AL1484" s="63" t="str">
        <f>IFERROR(VLOOKUP(D1484,'[3]customer specs'!$B$1:$D$65536,3,0),0)</f>
        <v>pallet+ISF</v>
      </c>
      <c r="AM1484" s="64">
        <f t="shared" si="358"/>
        <v>0</v>
      </c>
      <c r="AN1484" s="64">
        <f t="shared" si="359"/>
        <v>0</v>
      </c>
      <c r="AO1484" s="63"/>
      <c r="AP1484" s="63"/>
      <c r="AQ1484" s="63" t="str">
        <f t="shared" si="360"/>
        <v>no</v>
      </c>
      <c r="AR1484" s="20">
        <f t="shared" si="361"/>
        <v>335.69639999999998</v>
      </c>
      <c r="AS1484" s="63"/>
      <c r="AT1484" s="23">
        <f t="shared" si="351"/>
        <v>0.12</v>
      </c>
      <c r="AU1484" s="65">
        <f t="shared" si="362"/>
        <v>31.789431818181818</v>
      </c>
      <c r="AV1484" s="65"/>
      <c r="AW1484" s="65">
        <f t="shared" si="363"/>
        <v>381.47318181818184</v>
      </c>
      <c r="AX1484" s="65"/>
      <c r="AY1484" s="63">
        <f>VLOOKUP(L1484,'Status Report'!B:CF,81,0)</f>
        <v>0</v>
      </c>
      <c r="AZ1484" s="63" t="str">
        <f>VLOOKUP(L1484,'Status Report'!B:S,18,0)</f>
        <v xml:space="preserve">Ellina Smirnova </v>
      </c>
      <c r="BB1484" s="63">
        <f>VLOOKUP(L1484,'Status Report'!B:Z,25,0)</f>
        <v>1</v>
      </c>
      <c r="BC1484" s="63">
        <f t="shared" si="364"/>
        <v>12</v>
      </c>
      <c r="BF1484">
        <f>VLOOKUP(L1484,'Status Report'!B:CE,82,0)</f>
        <v>0</v>
      </c>
      <c r="BG1484">
        <f>VLOOKUP(L1484,'Status Report'!B:CF,83,0)</f>
        <v>0</v>
      </c>
      <c r="BH1484">
        <f>VLOOKUP(L1484,'Status Report'!B:CG,84,0)</f>
        <v>0</v>
      </c>
      <c r="BI1484" t="s">
        <v>1006</v>
      </c>
      <c r="BJ1484" t="s">
        <v>795</v>
      </c>
      <c r="BM1484" s="67">
        <f t="shared" si="365"/>
        <v>108</v>
      </c>
    </row>
    <row r="1485" spans="1:65" x14ac:dyDescent="0.25">
      <c r="A1485" s="68" t="str">
        <f>VLOOKUP(L1485,'Status Report'!B:CB,79,0)</f>
        <v>Heineken - F1</v>
      </c>
      <c r="C1485">
        <v>26021047</v>
      </c>
      <c r="D1485">
        <v>3011455</v>
      </c>
      <c r="E1485" t="s">
        <v>999</v>
      </c>
      <c r="F1485" t="s">
        <v>1000</v>
      </c>
      <c r="G1485" t="str">
        <f>VLOOKUP(D1485,'[2]sold to'!$A:$H,8,0)</f>
        <v>Puerto Rico</v>
      </c>
      <c r="H1485" t="str">
        <f>VLOOKUP(D1485,'[2]sold to'!$A:$I,9,0)</f>
        <v>AMERICAS</v>
      </c>
      <c r="K1485">
        <v>80</v>
      </c>
      <c r="L1485">
        <v>88027356</v>
      </c>
      <c r="M1485" t="s">
        <v>557</v>
      </c>
      <c r="N1485">
        <v>50</v>
      </c>
      <c r="P1485" t="str">
        <f>VLOOKUP(L1485,'Status Report'!B:AA,26,0)</f>
        <v>China</v>
      </c>
      <c r="Q1485" t="str">
        <f>VLOOKUP(L1485,'Status Report'!B:AB,27,0)</f>
        <v>Premiums</v>
      </c>
      <c r="R1485">
        <f>VLOOKUP(L1485,'Status Report'!B:X,23,0)</f>
        <v>209</v>
      </c>
      <c r="S1485" t="str">
        <f>VLOOKUP(L1485,'Status Report'!B:T,19,0)</f>
        <v>Promocean The Netherlands BV</v>
      </c>
      <c r="T1485" s="62">
        <f>VLOOKUP(L1485,'Status Report'!B:E,4,0)</f>
        <v>3</v>
      </c>
      <c r="U1485" s="19">
        <f>_xlfn.IFS(AI1485="Den Bosch",VLOOKUP(L1485,'Status Report'!B:AM,35,0),AI1485="Yantian",VLOOKUP(L1485,'Status Report'!B:AM,36,0),AI1485="",IF(H1485="Asia Pacific",VLOOKUP(L1485,'Status Report'!B:AM,36,0),VLOOKUP(L1485,'Status Report'!B:AM,35,0)),AI1485="Direct shipment",IF(H1485="Asia Pacific",VLOOKUP(L1485,'Status Report'!B:AM,36,0),VLOOKUP(L1485,'Status Report'!B:AM,35,0)))</f>
        <v>48.12</v>
      </c>
      <c r="V1485" s="20">
        <f t="shared" si="352"/>
        <v>2406</v>
      </c>
      <c r="W1485" s="19">
        <f>_xlfn.IFS(AI1485="Den Bosch",VLOOKUP(L1485,'Status Report'!B:AM,37,0),AI1485="Yantian",VLOOKUP(L1485,'Status Report'!B:AM,38,0),AI1485="",IF(H1485="Asia Pacific",VLOOKUP(L1485,'Status Report'!B:AM,38,0),VLOOKUP(L1485,'Status Report'!B:AM,37,0)),AI1485="Direct shipment",IF(H1485="Asia Pacific",VLOOKUP(L1485,'Status Report'!B:AM,38,0),VLOOKUP(L1485,'Status Report'!B:AM,37,0)))</f>
        <v>48.12</v>
      </c>
      <c r="X1485" s="20">
        <f t="shared" si="353"/>
        <v>2406</v>
      </c>
      <c r="Y1485" s="20">
        <f>_xlfn.IFS(AI1485="Den Bosch",VLOOKUP(L1485,'Status Report'!B:AO,39,0),AI1485="Yantian",VLOOKUP(L1485,'Status Report'!B:AO,40,0),AI1485="",IF(H1485="Asia Pacific",VLOOKUP(L1485,'Status Report'!B:AO,40,0),VLOOKUP(L1485,'Status Report'!B:AO,39,0)),AI1485="Direct shipment",IF(H1485="Asia Pacific",VLOOKUP(L1485,'Status Report'!B:AO,40,0),VLOOKUP(L1485,'Status Report'!B:AO,39,0)))</f>
        <v>0</v>
      </c>
      <c r="Z1485" s="20">
        <f t="shared" si="354"/>
        <v>0</v>
      </c>
      <c r="AA1485" s="20">
        <f t="shared" si="355"/>
        <v>2406</v>
      </c>
      <c r="AB1485" s="21">
        <f>_xlfn.IFS(AI1485="Den Bosch",VLOOKUP(L1485,'Status Report'!B:AM,33,0),AI1485="Yantian",VLOOKUP(L1485,'Status Report'!B:AM,34,0),AI1485="",IF(H1485="Asia Pacific",VLOOKUP(L1485,'Status Report'!B:AM,34,0),VLOOKUP(L1485,'Status Report'!B:AM,33,0)),AI1485="Direct shipment",IF(H1485="Asia Pacific",VLOOKUP(L1485,'Status Report'!B:AM,34,0),VLOOKUP(L1485,'Status Report'!B:AM,33,0)))</f>
        <v>41.598600000000005</v>
      </c>
      <c r="AC1485" s="21">
        <f>VLOOKUP(L1485,'Status Report'!B:CE,82,0)</f>
        <v>0</v>
      </c>
      <c r="AD1485" s="21">
        <f t="shared" si="356"/>
        <v>41.598600000000005</v>
      </c>
      <c r="AE1485" s="63">
        <f>VLOOKUP(L1485,'Status Report'!B:W,20,0)</f>
        <v>37.799999999999997</v>
      </c>
      <c r="AF1485" s="63">
        <f>VLOOKUP(L1485,'Status Report'!B:W,21,0)</f>
        <v>28.5</v>
      </c>
      <c r="AG1485" s="63">
        <f>VLOOKUP(L1485,'Status Report'!B:W,22,0)</f>
        <v>14.3</v>
      </c>
      <c r="AH1485" s="22">
        <f t="shared" si="357"/>
        <v>0.77026950000000005</v>
      </c>
      <c r="AI1485" t="s">
        <v>990</v>
      </c>
      <c r="AK1485" s="63">
        <f>IFERROR(VLOOKUP(G1485,ASEAN!A:A,1,0),0)</f>
        <v>0</v>
      </c>
      <c r="AL1485" s="63" t="str">
        <f>IFERROR(VLOOKUP(D1485,'[3]customer specs'!$B$1:$D$65536,3,0),0)</f>
        <v>pallet+ISF</v>
      </c>
      <c r="AM1485" s="64">
        <f t="shared" si="358"/>
        <v>0</v>
      </c>
      <c r="AN1485" s="64">
        <f t="shared" si="359"/>
        <v>0</v>
      </c>
      <c r="AO1485" s="63"/>
      <c r="AP1485" s="63"/>
      <c r="AQ1485" s="63" t="str">
        <f t="shared" si="360"/>
        <v>no</v>
      </c>
      <c r="AR1485" s="20">
        <f t="shared" si="361"/>
        <v>2079.9300000000003</v>
      </c>
      <c r="AS1485" s="63"/>
      <c r="AT1485" s="23">
        <f t="shared" si="351"/>
        <v>0.12</v>
      </c>
      <c r="AU1485" s="65">
        <f t="shared" si="362"/>
        <v>47.271136363636366</v>
      </c>
      <c r="AV1485" s="65"/>
      <c r="AW1485" s="65">
        <f t="shared" si="363"/>
        <v>2363.5568181818185</v>
      </c>
      <c r="AX1485" s="65"/>
      <c r="AY1485" s="63">
        <f>VLOOKUP(L1485,'Status Report'!B:CF,81,0)</f>
        <v>0</v>
      </c>
      <c r="AZ1485" s="63" t="str">
        <f>VLOOKUP(L1485,'Status Report'!B:S,18,0)</f>
        <v xml:space="preserve">Konstantinos Zoupanos </v>
      </c>
      <c r="BB1485" s="63">
        <f>VLOOKUP(L1485,'Status Report'!B:Z,25,0)</f>
        <v>12</v>
      </c>
      <c r="BC1485" s="63">
        <f t="shared" si="364"/>
        <v>600</v>
      </c>
      <c r="BF1485">
        <f>VLOOKUP(L1485,'Status Report'!B:CE,82,0)</f>
        <v>0</v>
      </c>
      <c r="BG1485">
        <f>VLOOKUP(L1485,'Status Report'!B:CF,83,0)</f>
        <v>0</v>
      </c>
      <c r="BH1485">
        <f>VLOOKUP(L1485,'Status Report'!B:CG,84,0)</f>
        <v>0</v>
      </c>
      <c r="BI1485" t="s">
        <v>1006</v>
      </c>
      <c r="BJ1485" t="s">
        <v>795</v>
      </c>
      <c r="BM1485" s="67">
        <f t="shared" si="365"/>
        <v>188</v>
      </c>
    </row>
    <row r="1486" spans="1:65" x14ac:dyDescent="0.25">
      <c r="A1486" s="68" t="str">
        <f>VLOOKUP(L1486,'Status Report'!B:CB,79,0)</f>
        <v>Heineken - F1</v>
      </c>
      <c r="C1486">
        <v>26021047</v>
      </c>
      <c r="D1486">
        <v>3011455</v>
      </c>
      <c r="E1486" t="s">
        <v>999</v>
      </c>
      <c r="F1486" t="s">
        <v>1000</v>
      </c>
      <c r="G1486" t="str">
        <f>VLOOKUP(D1486,'[2]sold to'!$A:$H,8,0)</f>
        <v>Puerto Rico</v>
      </c>
      <c r="H1486" t="str">
        <f>VLOOKUP(D1486,'[2]sold to'!$A:$I,9,0)</f>
        <v>AMERICAS</v>
      </c>
      <c r="K1486">
        <v>90</v>
      </c>
      <c r="L1486">
        <v>88027357</v>
      </c>
      <c r="M1486" t="s">
        <v>558</v>
      </c>
      <c r="N1486">
        <v>20</v>
      </c>
      <c r="P1486" t="str">
        <f>VLOOKUP(L1486,'Status Report'!B:AA,26,0)</f>
        <v>China</v>
      </c>
      <c r="Q1486" t="str">
        <f>VLOOKUP(L1486,'Status Report'!B:AB,27,0)</f>
        <v>Premiums</v>
      </c>
      <c r="R1486">
        <f>VLOOKUP(L1486,'Status Report'!B:X,23,0)</f>
        <v>250</v>
      </c>
      <c r="S1486" t="str">
        <f>VLOOKUP(L1486,'Status Report'!B:T,19,0)</f>
        <v>Promocean The Netherlands BV</v>
      </c>
      <c r="T1486" s="62">
        <f>VLOOKUP(L1486,'Status Report'!B:E,4,0)</f>
        <v>3</v>
      </c>
      <c r="U1486" s="19">
        <f>_xlfn.IFS(AI1486="Den Bosch",VLOOKUP(L1486,'Status Report'!B:AM,35,0),AI1486="Yantian",VLOOKUP(L1486,'Status Report'!B:AM,36,0),AI1486="",IF(H1486="Asia Pacific",VLOOKUP(L1486,'Status Report'!B:AM,36,0),VLOOKUP(L1486,'Status Report'!B:AM,35,0)),AI1486="Direct shipment",IF(H1486="Asia Pacific",VLOOKUP(L1486,'Status Report'!B:AM,36,0),VLOOKUP(L1486,'Status Report'!B:AM,35,0)))</f>
        <v>73.099999999999994</v>
      </c>
      <c r="V1486" s="20">
        <f t="shared" si="352"/>
        <v>1462</v>
      </c>
      <c r="W1486" s="19">
        <f>_xlfn.IFS(AI1486="Den Bosch",VLOOKUP(L1486,'Status Report'!B:AM,37,0),AI1486="Yantian",VLOOKUP(L1486,'Status Report'!B:AM,38,0),AI1486="",IF(H1486="Asia Pacific",VLOOKUP(L1486,'Status Report'!B:AM,38,0),VLOOKUP(L1486,'Status Report'!B:AM,37,0)),AI1486="Direct shipment",IF(H1486="Asia Pacific",VLOOKUP(L1486,'Status Report'!B:AM,38,0),VLOOKUP(L1486,'Status Report'!B:AM,37,0)))</f>
        <v>69.900000000000006</v>
      </c>
      <c r="X1486" s="20">
        <f t="shared" si="353"/>
        <v>1398</v>
      </c>
      <c r="Y1486" s="20">
        <f>_xlfn.IFS(AI1486="Den Bosch",VLOOKUP(L1486,'Status Report'!B:AO,39,0),AI1486="Yantian",VLOOKUP(L1486,'Status Report'!B:AO,40,0),AI1486="",IF(H1486="Asia Pacific",VLOOKUP(L1486,'Status Report'!B:AO,40,0),VLOOKUP(L1486,'Status Report'!B:AO,39,0)),AI1486="Direct shipment",IF(H1486="Asia Pacific",VLOOKUP(L1486,'Status Report'!B:AO,40,0),VLOOKUP(L1486,'Status Report'!B:AO,39,0)))</f>
        <v>0</v>
      </c>
      <c r="Z1486" s="20">
        <f t="shared" si="354"/>
        <v>0</v>
      </c>
      <c r="AA1486" s="20">
        <f t="shared" si="355"/>
        <v>1398</v>
      </c>
      <c r="AB1486" s="21">
        <f>_xlfn.IFS(AI1486="Den Bosch",VLOOKUP(L1486,'Status Report'!B:AM,33,0),AI1486="Yantian",VLOOKUP(L1486,'Status Report'!B:AM,34,0),AI1486="",IF(H1486="Asia Pacific",VLOOKUP(L1486,'Status Report'!B:AM,34,0),VLOOKUP(L1486,'Status Report'!B:AM,33,0)),AI1486="Direct shipment",IF(H1486="Asia Pacific",VLOOKUP(L1486,'Status Report'!B:AM,34,0),VLOOKUP(L1486,'Status Report'!B:AM,33,0)))</f>
        <v>60.420000000000009</v>
      </c>
      <c r="AC1486" s="21">
        <f>VLOOKUP(L1486,'Status Report'!B:CE,82,0)</f>
        <v>0</v>
      </c>
      <c r="AD1486" s="21">
        <f t="shared" si="356"/>
        <v>60.420000000000009</v>
      </c>
      <c r="AE1486" s="63">
        <f>VLOOKUP(L1486,'Status Report'!B:W,20,0)</f>
        <v>43.5</v>
      </c>
      <c r="AF1486" s="63">
        <f>VLOOKUP(L1486,'Status Report'!B:W,21,0)</f>
        <v>18</v>
      </c>
      <c r="AG1486" s="63">
        <f>VLOOKUP(L1486,'Status Report'!B:W,22,0)</f>
        <v>22.5</v>
      </c>
      <c r="AH1486" s="22">
        <f t="shared" si="357"/>
        <v>0.35235</v>
      </c>
      <c r="AI1486" t="s">
        <v>990</v>
      </c>
      <c r="AK1486" s="63">
        <f>IFERROR(VLOOKUP(G1486,ASEAN!A:A,1,0),0)</f>
        <v>0</v>
      </c>
      <c r="AL1486" s="63" t="str">
        <f>IFERROR(VLOOKUP(D1486,'[3]customer specs'!$B$1:$D$65536,3,0),0)</f>
        <v>pallet+ISF</v>
      </c>
      <c r="AM1486" s="64">
        <f t="shared" si="358"/>
        <v>64</v>
      </c>
      <c r="AN1486" s="64">
        <f t="shared" si="359"/>
        <v>0</v>
      </c>
      <c r="AO1486" s="63"/>
      <c r="AP1486" s="63"/>
      <c r="AQ1486" s="63" t="str">
        <f t="shared" si="360"/>
        <v>no</v>
      </c>
      <c r="AR1486" s="20">
        <f t="shared" si="361"/>
        <v>1208.4000000000001</v>
      </c>
      <c r="AS1486" s="63"/>
      <c r="AT1486" s="23">
        <f t="shared" si="351"/>
        <v>0.12</v>
      </c>
      <c r="AU1486" s="65">
        <f t="shared" si="362"/>
        <v>68.659090909090921</v>
      </c>
      <c r="AV1486" s="65"/>
      <c r="AW1486" s="65">
        <f t="shared" si="363"/>
        <v>1373.1818181818185</v>
      </c>
      <c r="AX1486" s="65"/>
      <c r="AY1486" s="63">
        <f>VLOOKUP(L1486,'Status Report'!B:CF,81,0)</f>
        <v>0</v>
      </c>
      <c r="AZ1486" s="63" t="str">
        <f>VLOOKUP(L1486,'Status Report'!B:S,18,0)</f>
        <v xml:space="preserve">Konstantinos Zoupanos </v>
      </c>
      <c r="BB1486" s="63">
        <f>VLOOKUP(L1486,'Status Report'!B:Z,25,0)</f>
        <v>10</v>
      </c>
      <c r="BC1486" s="63">
        <f t="shared" si="364"/>
        <v>200</v>
      </c>
      <c r="BF1486">
        <f>VLOOKUP(L1486,'Status Report'!B:CE,82,0)</f>
        <v>0</v>
      </c>
      <c r="BG1486">
        <f>VLOOKUP(L1486,'Status Report'!B:CF,83,0)</f>
        <v>0</v>
      </c>
      <c r="BH1486">
        <f>VLOOKUP(L1486,'Status Report'!B:CG,84,0)</f>
        <v>0</v>
      </c>
      <c r="BI1486" t="s">
        <v>1006</v>
      </c>
      <c r="BJ1486" t="s">
        <v>795</v>
      </c>
      <c r="BM1486" s="67">
        <f t="shared" si="365"/>
        <v>1075</v>
      </c>
    </row>
    <row r="1487" spans="1:65" x14ac:dyDescent="0.25">
      <c r="A1487" s="68" t="str">
        <f>VLOOKUP(L1487,'Status Report'!B:CB,79,0)</f>
        <v>Heineken - F1</v>
      </c>
      <c r="C1487">
        <v>26021047</v>
      </c>
      <c r="D1487">
        <v>3011455</v>
      </c>
      <c r="E1487" t="s">
        <v>999</v>
      </c>
      <c r="F1487" t="s">
        <v>1000</v>
      </c>
      <c r="G1487" t="str">
        <f>VLOOKUP(D1487,'[2]sold to'!$A:$H,8,0)</f>
        <v>Puerto Rico</v>
      </c>
      <c r="H1487" t="str">
        <f>VLOOKUP(D1487,'[2]sold to'!$A:$I,9,0)</f>
        <v>AMERICAS</v>
      </c>
      <c r="K1487">
        <v>10</v>
      </c>
      <c r="L1487">
        <v>88027349</v>
      </c>
      <c r="M1487" t="s">
        <v>550</v>
      </c>
      <c r="N1487">
        <v>50</v>
      </c>
      <c r="P1487" t="str">
        <f>VLOOKUP(L1487,'Status Report'!B:AA,26,0)</f>
        <v>China</v>
      </c>
      <c r="Q1487" t="str">
        <f>VLOOKUP(L1487,'Status Report'!B:AB,27,0)</f>
        <v>Premiums</v>
      </c>
      <c r="R1487">
        <f>VLOOKUP(L1487,'Status Report'!B:X,23,0)</f>
        <v>200</v>
      </c>
      <c r="S1487" t="str">
        <f>VLOOKUP(L1487,'Status Report'!B:T,19,0)</f>
        <v>Promocean The Netherlands BV</v>
      </c>
      <c r="T1487" s="62">
        <f>VLOOKUP(L1487,'Status Report'!B:E,4,0)</f>
        <v>3</v>
      </c>
      <c r="U1487" s="19">
        <f>_xlfn.IFS(AI1487="Den Bosch",VLOOKUP(L1487,'Status Report'!B:AM,35,0),AI1487="Yantian",VLOOKUP(L1487,'Status Report'!B:AM,36,0),AI1487="",IF(H1487="Asia Pacific",VLOOKUP(L1487,'Status Report'!B:AM,36,0),VLOOKUP(L1487,'Status Report'!B:AM,35,0)),AI1487="Direct shipment",IF(H1487="Asia Pacific",VLOOKUP(L1487,'Status Report'!B:AM,36,0),VLOOKUP(L1487,'Status Report'!B:AM,35,0)))</f>
        <v>83.149999999999991</v>
      </c>
      <c r="V1487" s="20">
        <f t="shared" si="352"/>
        <v>4157.5</v>
      </c>
      <c r="W1487" s="19">
        <f>_xlfn.IFS(AI1487="Den Bosch",VLOOKUP(L1487,'Status Report'!B:AM,37,0),AI1487="Yantian",VLOOKUP(L1487,'Status Report'!B:AM,38,0),AI1487="",IF(H1487="Asia Pacific",VLOOKUP(L1487,'Status Report'!B:AM,38,0),VLOOKUP(L1487,'Status Report'!B:AM,37,0)),AI1487="Direct shipment",IF(H1487="Asia Pacific",VLOOKUP(L1487,'Status Report'!B:AM,38,0),VLOOKUP(L1487,'Status Report'!B:AM,37,0)))</f>
        <v>83.149999999999991</v>
      </c>
      <c r="X1487" s="20">
        <f t="shared" si="353"/>
        <v>4157.5</v>
      </c>
      <c r="Y1487" s="20">
        <f>_xlfn.IFS(AI1487="Den Bosch",VLOOKUP(L1487,'Status Report'!B:AO,39,0),AI1487="Yantian",VLOOKUP(L1487,'Status Report'!B:AO,40,0),AI1487="",IF(H1487="Asia Pacific",VLOOKUP(L1487,'Status Report'!B:AO,40,0),VLOOKUP(L1487,'Status Report'!B:AO,39,0)),AI1487="Direct shipment",IF(H1487="Asia Pacific",VLOOKUP(L1487,'Status Report'!B:AO,40,0),VLOOKUP(L1487,'Status Report'!B:AO,39,0)))</f>
        <v>0</v>
      </c>
      <c r="Z1487" s="20">
        <f t="shared" si="354"/>
        <v>0</v>
      </c>
      <c r="AA1487" s="20">
        <f t="shared" si="355"/>
        <v>4157.5</v>
      </c>
      <c r="AB1487" s="21">
        <f>_xlfn.IFS(AI1487="Den Bosch",VLOOKUP(L1487,'Status Report'!B:AM,33,0),AI1487="Yantian",VLOOKUP(L1487,'Status Report'!B:AM,34,0),AI1487="",IF(H1487="Asia Pacific",VLOOKUP(L1487,'Status Report'!B:AM,34,0),VLOOKUP(L1487,'Status Report'!B:AM,33,0)),AI1487="Direct shipment",IF(H1487="Asia Pacific",VLOOKUP(L1487,'Status Report'!B:AM,34,0),VLOOKUP(L1487,'Status Report'!B:AM,33,0)))</f>
        <v>71.922600000000017</v>
      </c>
      <c r="AC1487" s="21">
        <f>VLOOKUP(L1487,'Status Report'!B:CE,82,0)</f>
        <v>0</v>
      </c>
      <c r="AD1487" s="21">
        <f t="shared" si="356"/>
        <v>71.922600000000017</v>
      </c>
      <c r="AE1487" s="63">
        <f>VLOOKUP(L1487,'Status Report'!B:W,20,0)</f>
        <v>44</v>
      </c>
      <c r="AF1487" s="63">
        <f>VLOOKUP(L1487,'Status Report'!B:W,21,0)</f>
        <v>43</v>
      </c>
      <c r="AG1487" s="63">
        <f>VLOOKUP(L1487,'Status Report'!B:W,22,0)</f>
        <v>45</v>
      </c>
      <c r="AH1487" s="22">
        <f t="shared" si="357"/>
        <v>4.2569999999999997</v>
      </c>
      <c r="AI1487" t="s">
        <v>990</v>
      </c>
      <c r="AK1487" s="63">
        <f>IFERROR(VLOOKUP(G1487,ASEAN!A:A,1,0),0)</f>
        <v>0</v>
      </c>
      <c r="AL1487" s="63" t="str">
        <f>IFERROR(VLOOKUP(D1487,'[3]customer specs'!$B$1:$D$65536,3,0),0)</f>
        <v>pallet+ISF</v>
      </c>
      <c r="AM1487" s="64">
        <f t="shared" si="358"/>
        <v>0</v>
      </c>
      <c r="AN1487" s="64">
        <f t="shared" si="359"/>
        <v>0</v>
      </c>
      <c r="AO1487" s="63"/>
      <c r="AP1487" s="63"/>
      <c r="AQ1487" s="63" t="str">
        <f t="shared" si="360"/>
        <v>no</v>
      </c>
      <c r="AR1487" s="20">
        <f t="shared" si="361"/>
        <v>3596.130000000001</v>
      </c>
      <c r="AS1487" s="63"/>
      <c r="AT1487" s="23">
        <f t="shared" si="351"/>
        <v>0.12</v>
      </c>
      <c r="AU1487" s="65">
        <f t="shared" si="362"/>
        <v>81.730227272727291</v>
      </c>
      <c r="AV1487" s="65"/>
      <c r="AW1487" s="65">
        <f t="shared" si="363"/>
        <v>4086.5113636363644</v>
      </c>
      <c r="AX1487" s="65"/>
      <c r="AY1487" s="63">
        <f>VLOOKUP(L1487,'Status Report'!B:CF,81,0)</f>
        <v>0</v>
      </c>
      <c r="AZ1487" s="63" t="str">
        <f>VLOOKUP(L1487,'Status Report'!B:S,18,0)</f>
        <v xml:space="preserve">Konstantinos Zoupanos </v>
      </c>
      <c r="BB1487" s="63">
        <f>VLOOKUP(L1487,'Status Report'!B:Z,25,0)</f>
        <v>5</v>
      </c>
      <c r="BC1487" s="63">
        <f t="shared" si="364"/>
        <v>250</v>
      </c>
      <c r="BF1487">
        <f>VLOOKUP(L1487,'Status Report'!B:CE,82,0)</f>
        <v>0</v>
      </c>
      <c r="BG1487">
        <f>VLOOKUP(L1487,'Status Report'!B:CF,83,0)</f>
        <v>0</v>
      </c>
      <c r="BH1487">
        <f>VLOOKUP(L1487,'Status Report'!B:CG,84,0)</f>
        <v>0</v>
      </c>
      <c r="BI1487" t="s">
        <v>1006</v>
      </c>
      <c r="BJ1487" t="s">
        <v>795</v>
      </c>
      <c r="BM1487" s="67">
        <f t="shared" si="365"/>
        <v>223</v>
      </c>
    </row>
    <row r="1488" spans="1:65" x14ac:dyDescent="0.25">
      <c r="A1488" s="68" t="str">
        <f>VLOOKUP(L1488,'Status Report'!B:CB,79,0)</f>
        <v>Heineken - F1</v>
      </c>
      <c r="C1488">
        <v>26021047</v>
      </c>
      <c r="D1488">
        <v>3011455</v>
      </c>
      <c r="E1488" t="s">
        <v>999</v>
      </c>
      <c r="F1488" t="s">
        <v>1000</v>
      </c>
      <c r="G1488" t="str">
        <f>VLOOKUP(D1488,'[2]sold to'!$A:$H,8,0)</f>
        <v>Puerto Rico</v>
      </c>
      <c r="H1488" t="str">
        <f>VLOOKUP(D1488,'[2]sold to'!$A:$I,9,0)</f>
        <v>AMERICAS</v>
      </c>
      <c r="K1488">
        <v>20</v>
      </c>
      <c r="L1488">
        <v>88027353</v>
      </c>
      <c r="M1488" t="s">
        <v>554</v>
      </c>
      <c r="N1488">
        <v>42</v>
      </c>
      <c r="P1488" t="str">
        <f>VLOOKUP(L1488,'Status Report'!B:AA,26,0)</f>
        <v>China</v>
      </c>
      <c r="Q1488" t="str">
        <f>VLOOKUP(L1488,'Status Report'!B:AB,27,0)</f>
        <v>Textiles-Clothing</v>
      </c>
      <c r="R1488">
        <f>VLOOKUP(L1488,'Status Report'!B:X,23,0)</f>
        <v>42</v>
      </c>
      <c r="S1488" t="str">
        <f>VLOOKUP(L1488,'Status Report'!B:T,19,0)</f>
        <v>Promocean The Netherlands BV</v>
      </c>
      <c r="T1488" s="62">
        <f>VLOOKUP(L1488,'Status Report'!B:E,4,0)</f>
        <v>3</v>
      </c>
      <c r="U1488" s="19">
        <f>_xlfn.IFS(AI1488="Den Bosch",VLOOKUP(L1488,'Status Report'!B:AM,35,0),AI1488="Yantian",VLOOKUP(L1488,'Status Report'!B:AM,36,0),AI1488="",IF(H1488="Asia Pacific",VLOOKUP(L1488,'Status Report'!B:AM,36,0),VLOOKUP(L1488,'Status Report'!B:AM,35,0)),AI1488="Direct shipment",IF(H1488="Asia Pacific",VLOOKUP(L1488,'Status Report'!B:AM,36,0),VLOOKUP(L1488,'Status Report'!B:AM,35,0)))</f>
        <v>120</v>
      </c>
      <c r="V1488" s="20">
        <f t="shared" si="352"/>
        <v>5040</v>
      </c>
      <c r="W1488" s="19">
        <f>_xlfn.IFS(AI1488="Den Bosch",VLOOKUP(L1488,'Status Report'!B:AM,37,0),AI1488="Yantian",VLOOKUP(L1488,'Status Report'!B:AM,38,0),AI1488="",IF(H1488="Asia Pacific",VLOOKUP(L1488,'Status Report'!B:AM,38,0),VLOOKUP(L1488,'Status Report'!B:AM,37,0)),AI1488="Direct shipment",IF(H1488="Asia Pacific",VLOOKUP(L1488,'Status Report'!B:AM,38,0),VLOOKUP(L1488,'Status Report'!B:AM,37,0)))</f>
        <v>105.12</v>
      </c>
      <c r="X1488" s="20">
        <f t="shared" si="353"/>
        <v>4415.04</v>
      </c>
      <c r="Y1488" s="20">
        <f>_xlfn.IFS(AI1488="Den Bosch",VLOOKUP(L1488,'Status Report'!B:AO,39,0),AI1488="Yantian",VLOOKUP(L1488,'Status Report'!B:AO,40,0),AI1488="",IF(H1488="Asia Pacific",VLOOKUP(L1488,'Status Report'!B:AO,40,0),VLOOKUP(L1488,'Status Report'!B:AO,39,0)),AI1488="Direct shipment",IF(H1488="Asia Pacific",VLOOKUP(L1488,'Status Report'!B:AO,40,0),VLOOKUP(L1488,'Status Report'!B:AO,39,0)))</f>
        <v>0</v>
      </c>
      <c r="Z1488" s="20">
        <f t="shared" si="354"/>
        <v>0</v>
      </c>
      <c r="AA1488" s="20">
        <f t="shared" si="355"/>
        <v>4415.04</v>
      </c>
      <c r="AB1488" s="21">
        <f>_xlfn.IFS(AI1488="Den Bosch",VLOOKUP(L1488,'Status Report'!B:AM,33,0),AI1488="Yantian",VLOOKUP(L1488,'Status Report'!B:AM,34,0),AI1488="",IF(H1488="Asia Pacific",VLOOKUP(L1488,'Status Report'!B:AM,34,0),VLOOKUP(L1488,'Status Report'!B:AM,33,0)),AI1488="Direct shipment",IF(H1488="Asia Pacific",VLOOKUP(L1488,'Status Report'!B:AM,34,0),VLOOKUP(L1488,'Status Report'!B:AM,33,0)))</f>
        <v>91.634399999999985</v>
      </c>
      <c r="AC1488" s="21">
        <f>VLOOKUP(L1488,'Status Report'!B:CE,82,0)</f>
        <v>0</v>
      </c>
      <c r="AD1488" s="21">
        <f t="shared" si="356"/>
        <v>91.634399999999985</v>
      </c>
      <c r="AE1488" s="63">
        <f>VLOOKUP(L1488,'Status Report'!B:W,20,0)</f>
        <v>44</v>
      </c>
      <c r="AF1488" s="63">
        <f>VLOOKUP(L1488,'Status Report'!B:W,21,0)</f>
        <v>23</v>
      </c>
      <c r="AG1488" s="63">
        <f>VLOOKUP(L1488,'Status Report'!B:W,22,0)</f>
        <v>18</v>
      </c>
      <c r="AH1488" s="22">
        <f t="shared" si="357"/>
        <v>0.76507199999999997</v>
      </c>
      <c r="AI1488" t="s">
        <v>990</v>
      </c>
      <c r="AK1488" s="63">
        <f>IFERROR(VLOOKUP(G1488,ASEAN!A:A,1,0),0)</f>
        <v>0</v>
      </c>
      <c r="AL1488" s="63" t="str">
        <f>IFERROR(VLOOKUP(D1488,'[3]customer specs'!$B$1:$D$65536,3,0),0)</f>
        <v>pallet+ISF</v>
      </c>
      <c r="AM1488" s="64">
        <f t="shared" si="358"/>
        <v>624.96</v>
      </c>
      <c r="AN1488" s="64">
        <f t="shared" si="359"/>
        <v>0</v>
      </c>
      <c r="AO1488" s="63"/>
      <c r="AP1488" s="63"/>
      <c r="AQ1488" s="63" t="str">
        <f t="shared" si="360"/>
        <v>yes</v>
      </c>
      <c r="AR1488" s="20">
        <f t="shared" si="361"/>
        <v>3848.6447999999996</v>
      </c>
      <c r="AS1488" s="63"/>
      <c r="AT1488" s="23">
        <f t="shared" si="351"/>
        <v>0.12</v>
      </c>
      <c r="AU1488" s="65">
        <f t="shared" si="362"/>
        <v>104.12999999999998</v>
      </c>
      <c r="AV1488" s="65"/>
      <c r="AW1488" s="65">
        <f t="shared" si="363"/>
        <v>4373.4599999999991</v>
      </c>
      <c r="AX1488" s="65"/>
      <c r="AY1488" s="63">
        <f>VLOOKUP(L1488,'Status Report'!B:CF,81,0)</f>
        <v>0</v>
      </c>
      <c r="AZ1488" s="63" t="str">
        <f>VLOOKUP(L1488,'Status Report'!B:S,18,0)</f>
        <v xml:space="preserve">Konstantinos Zoupanos </v>
      </c>
      <c r="BB1488" s="63">
        <f>VLOOKUP(L1488,'Status Report'!B:Z,25,0)</f>
        <v>24</v>
      </c>
      <c r="BC1488" s="63">
        <f t="shared" si="364"/>
        <v>1008</v>
      </c>
      <c r="BF1488">
        <f>VLOOKUP(L1488,'Status Report'!B:CE,82,0)</f>
        <v>0</v>
      </c>
      <c r="BG1488">
        <f>VLOOKUP(L1488,'Status Report'!B:CF,83,0)</f>
        <v>0</v>
      </c>
      <c r="BH1488">
        <f>VLOOKUP(L1488,'Status Report'!B:CG,84,0)</f>
        <v>0</v>
      </c>
      <c r="BI1488" t="s">
        <v>1006</v>
      </c>
      <c r="BJ1488" t="s">
        <v>795</v>
      </c>
      <c r="BM1488" s="67">
        <f t="shared" si="365"/>
        <v>178</v>
      </c>
    </row>
    <row r="1489" spans="1:65" x14ac:dyDescent="0.25">
      <c r="A1489" s="68" t="str">
        <f>VLOOKUP(L1489,'Status Report'!B:CB,79,0)</f>
        <v>Heineken - F1</v>
      </c>
      <c r="C1489">
        <v>26021047</v>
      </c>
      <c r="D1489">
        <v>3011455</v>
      </c>
      <c r="E1489" t="s">
        <v>999</v>
      </c>
      <c r="F1489" t="s">
        <v>1000</v>
      </c>
      <c r="G1489" t="str">
        <f>VLOOKUP(D1489,'[2]sold to'!$A:$H,8,0)</f>
        <v>Puerto Rico</v>
      </c>
      <c r="H1489" t="str">
        <f>VLOOKUP(D1489,'[2]sold to'!$A:$I,9,0)</f>
        <v>AMERICAS</v>
      </c>
      <c r="K1489">
        <v>30</v>
      </c>
      <c r="L1489">
        <v>88027431</v>
      </c>
      <c r="M1489" t="s">
        <v>618</v>
      </c>
      <c r="N1489">
        <v>12</v>
      </c>
      <c r="P1489" t="str">
        <f>VLOOKUP(L1489,'Status Report'!B:AA,26,0)</f>
        <v>China</v>
      </c>
      <c r="Q1489" t="str">
        <f>VLOOKUP(L1489,'Status Report'!B:AB,27,0)</f>
        <v>Textiles-Clothing</v>
      </c>
      <c r="R1489">
        <f>VLOOKUP(L1489,'Status Report'!B:X,23,0)</f>
        <v>1000</v>
      </c>
      <c r="S1489" t="str">
        <f>VLOOKUP(L1489,'Status Report'!B:T,19,0)</f>
        <v>Asian Sourcing Link</v>
      </c>
      <c r="T1489" s="62">
        <f>VLOOKUP(L1489,'Status Report'!B:E,4,0)</f>
        <v>3</v>
      </c>
      <c r="U1489" s="19">
        <f>_xlfn.IFS(AI1489="Den Bosch",VLOOKUP(L1489,'Status Report'!B:AM,35,0),AI1489="Yantian",VLOOKUP(L1489,'Status Report'!B:AM,36,0),AI1489="",IF(H1489="Asia Pacific",VLOOKUP(L1489,'Status Report'!B:AM,36,0),VLOOKUP(L1489,'Status Report'!B:AM,35,0)),AI1489="Direct shipment",IF(H1489="Asia Pacific",VLOOKUP(L1489,'Status Report'!B:AM,36,0),VLOOKUP(L1489,'Status Report'!B:AM,35,0)))</f>
        <v>32.06</v>
      </c>
      <c r="V1489" s="20">
        <f t="shared" si="352"/>
        <v>384.72</v>
      </c>
      <c r="W1489" s="19">
        <f>_xlfn.IFS(AI1489="Den Bosch",VLOOKUP(L1489,'Status Report'!B:AM,37,0),AI1489="Yantian",VLOOKUP(L1489,'Status Report'!B:AM,38,0),AI1489="",IF(H1489="Asia Pacific",VLOOKUP(L1489,'Status Report'!B:AM,38,0),VLOOKUP(L1489,'Status Report'!B:AM,37,0)),AI1489="Direct shipment",IF(H1489="Asia Pacific",VLOOKUP(L1489,'Status Report'!B:AM,38,0),VLOOKUP(L1489,'Status Report'!B:AM,37,0)))</f>
        <v>32.06</v>
      </c>
      <c r="X1489" s="20">
        <f t="shared" si="353"/>
        <v>384.72</v>
      </c>
      <c r="Y1489" s="20">
        <f>_xlfn.IFS(AI1489="Den Bosch",VLOOKUP(L1489,'Status Report'!B:AO,39,0),AI1489="Yantian",VLOOKUP(L1489,'Status Report'!B:AO,40,0),AI1489="",IF(H1489="Asia Pacific",VLOOKUP(L1489,'Status Report'!B:AO,40,0),VLOOKUP(L1489,'Status Report'!B:AO,39,0)),AI1489="Direct shipment",IF(H1489="Asia Pacific",VLOOKUP(L1489,'Status Report'!B:AO,40,0),VLOOKUP(L1489,'Status Report'!B:AO,39,0)))</f>
        <v>0</v>
      </c>
      <c r="Z1489" s="20">
        <f t="shared" si="354"/>
        <v>0</v>
      </c>
      <c r="AA1489" s="20">
        <f t="shared" si="355"/>
        <v>384.72</v>
      </c>
      <c r="AB1489" s="21">
        <f>_xlfn.IFS(AI1489="Den Bosch",VLOOKUP(L1489,'Status Report'!B:AM,33,0),AI1489="Yantian",VLOOKUP(L1489,'Status Report'!B:AM,34,0),AI1489="",IF(H1489="Asia Pacific",VLOOKUP(L1489,'Status Report'!B:AM,34,0),VLOOKUP(L1489,'Status Report'!B:AM,33,0)),AI1489="Direct shipment",IF(H1489="Asia Pacific",VLOOKUP(L1489,'Status Report'!B:AM,34,0),VLOOKUP(L1489,'Status Report'!B:AM,33,0)))</f>
        <v>27.974699999999999</v>
      </c>
      <c r="AC1489" s="21">
        <f>VLOOKUP(L1489,'Status Report'!B:CE,82,0)</f>
        <v>0</v>
      </c>
      <c r="AD1489" s="21">
        <f t="shared" si="356"/>
        <v>27.974699999999999</v>
      </c>
      <c r="AE1489" s="63">
        <f>VLOOKUP(L1489,'Status Report'!B:W,20,0)</f>
        <v>47</v>
      </c>
      <c r="AF1489" s="63">
        <f>VLOOKUP(L1489,'Status Report'!B:W,21,0)</f>
        <v>38</v>
      </c>
      <c r="AG1489" s="63">
        <f>VLOOKUP(L1489,'Status Report'!B:W,22,0)</f>
        <v>2</v>
      </c>
      <c r="AH1489" s="22">
        <f t="shared" si="357"/>
        <v>4.2863999999999999E-2</v>
      </c>
      <c r="AI1489" t="s">
        <v>990</v>
      </c>
      <c r="AK1489" s="63">
        <f>IFERROR(VLOOKUP(G1489,ASEAN!A:A,1,0),0)</f>
        <v>0</v>
      </c>
      <c r="AL1489" s="63" t="str">
        <f>IFERROR(VLOOKUP(D1489,'[3]customer specs'!$B$1:$D$65536,3,0),0)</f>
        <v>pallet+ISF</v>
      </c>
      <c r="AM1489" s="64">
        <f t="shared" si="358"/>
        <v>0</v>
      </c>
      <c r="AN1489" s="64">
        <f t="shared" si="359"/>
        <v>0</v>
      </c>
      <c r="AO1489" s="63"/>
      <c r="AP1489" s="63"/>
      <c r="AQ1489" s="63" t="str">
        <f t="shared" si="360"/>
        <v>no</v>
      </c>
      <c r="AR1489" s="20">
        <f t="shared" si="361"/>
        <v>335.69639999999998</v>
      </c>
      <c r="AS1489" s="63"/>
      <c r="AT1489" s="23">
        <f t="shared" si="351"/>
        <v>0.12</v>
      </c>
      <c r="AU1489" s="65">
        <f t="shared" si="362"/>
        <v>31.789431818181818</v>
      </c>
      <c r="AV1489" s="65"/>
      <c r="AW1489" s="65">
        <f t="shared" si="363"/>
        <v>381.47318181818184</v>
      </c>
      <c r="AX1489" s="65"/>
      <c r="AY1489" s="63">
        <f>VLOOKUP(L1489,'Status Report'!B:CF,81,0)</f>
        <v>0</v>
      </c>
      <c r="AZ1489" s="63" t="str">
        <f>VLOOKUP(L1489,'Status Report'!B:S,18,0)</f>
        <v xml:space="preserve">Ellina Smirnova </v>
      </c>
      <c r="BB1489" s="63">
        <f>VLOOKUP(L1489,'Status Report'!B:Z,25,0)</f>
        <v>1</v>
      </c>
      <c r="BC1489" s="63">
        <f t="shared" si="364"/>
        <v>12</v>
      </c>
      <c r="BF1489">
        <f>VLOOKUP(L1489,'Status Report'!B:CE,82,0)</f>
        <v>0</v>
      </c>
      <c r="BG1489">
        <f>VLOOKUP(L1489,'Status Report'!B:CF,83,0)</f>
        <v>0</v>
      </c>
      <c r="BH1489">
        <f>VLOOKUP(L1489,'Status Report'!B:CG,84,0)</f>
        <v>0</v>
      </c>
      <c r="BI1489" t="s">
        <v>1006</v>
      </c>
      <c r="BJ1489" t="s">
        <v>795</v>
      </c>
      <c r="BM1489" s="67">
        <f t="shared" si="365"/>
        <v>121</v>
      </c>
    </row>
    <row r="1490" spans="1:65" x14ac:dyDescent="0.25">
      <c r="A1490" s="68" t="str">
        <f>VLOOKUP(L1490,'Status Report'!B:CB,79,0)</f>
        <v>Heineken - F1</v>
      </c>
      <c r="C1490">
        <v>26021047</v>
      </c>
      <c r="D1490">
        <v>3011455</v>
      </c>
      <c r="E1490" t="s">
        <v>999</v>
      </c>
      <c r="F1490" t="s">
        <v>1000</v>
      </c>
      <c r="G1490" t="str">
        <f>VLOOKUP(D1490,'[2]sold to'!$A:$H,8,0)</f>
        <v>Puerto Rico</v>
      </c>
      <c r="H1490" t="str">
        <f>VLOOKUP(D1490,'[2]sold to'!$A:$I,9,0)</f>
        <v>AMERICAS</v>
      </c>
      <c r="K1490">
        <v>40</v>
      </c>
      <c r="L1490">
        <v>88027432</v>
      </c>
      <c r="M1490" t="s">
        <v>619</v>
      </c>
      <c r="N1490">
        <v>12</v>
      </c>
      <c r="P1490" t="str">
        <f>VLOOKUP(L1490,'Status Report'!B:AA,26,0)</f>
        <v>China</v>
      </c>
      <c r="Q1490" t="str">
        <f>VLOOKUP(L1490,'Status Report'!B:AB,27,0)</f>
        <v>Textiles-Clothing</v>
      </c>
      <c r="R1490">
        <f>VLOOKUP(L1490,'Status Report'!B:X,23,0)</f>
        <v>1000</v>
      </c>
      <c r="S1490" t="str">
        <f>VLOOKUP(L1490,'Status Report'!B:T,19,0)</f>
        <v>Asian Sourcing Link</v>
      </c>
      <c r="T1490" s="62">
        <f>VLOOKUP(L1490,'Status Report'!B:E,4,0)</f>
        <v>3</v>
      </c>
      <c r="U1490" s="19">
        <f>_xlfn.IFS(AI1490="Den Bosch",VLOOKUP(L1490,'Status Report'!B:AM,35,0),AI1490="Yantian",VLOOKUP(L1490,'Status Report'!B:AM,36,0),AI1490="",IF(H1490="Asia Pacific",VLOOKUP(L1490,'Status Report'!B:AM,36,0),VLOOKUP(L1490,'Status Report'!B:AM,35,0)),AI1490="Direct shipment",IF(H1490="Asia Pacific",VLOOKUP(L1490,'Status Report'!B:AM,36,0),VLOOKUP(L1490,'Status Report'!B:AM,35,0)))</f>
        <v>32.06</v>
      </c>
      <c r="V1490" s="20">
        <f t="shared" si="352"/>
        <v>384.72</v>
      </c>
      <c r="W1490" s="19">
        <f>_xlfn.IFS(AI1490="Den Bosch",VLOOKUP(L1490,'Status Report'!B:AM,37,0),AI1490="Yantian",VLOOKUP(L1490,'Status Report'!B:AM,38,0),AI1490="",IF(H1490="Asia Pacific",VLOOKUP(L1490,'Status Report'!B:AM,38,0),VLOOKUP(L1490,'Status Report'!B:AM,37,0)),AI1490="Direct shipment",IF(H1490="Asia Pacific",VLOOKUP(L1490,'Status Report'!B:AM,38,0),VLOOKUP(L1490,'Status Report'!B:AM,37,0)))</f>
        <v>32.06</v>
      </c>
      <c r="X1490" s="20">
        <f t="shared" si="353"/>
        <v>384.72</v>
      </c>
      <c r="Y1490" s="20">
        <f>_xlfn.IFS(AI1490="Den Bosch",VLOOKUP(L1490,'Status Report'!B:AO,39,0),AI1490="Yantian",VLOOKUP(L1490,'Status Report'!B:AO,40,0),AI1490="",IF(H1490="Asia Pacific",VLOOKUP(L1490,'Status Report'!B:AO,40,0),VLOOKUP(L1490,'Status Report'!B:AO,39,0)),AI1490="Direct shipment",IF(H1490="Asia Pacific",VLOOKUP(L1490,'Status Report'!B:AO,40,0),VLOOKUP(L1490,'Status Report'!B:AO,39,0)))</f>
        <v>0</v>
      </c>
      <c r="Z1490" s="20">
        <f t="shared" si="354"/>
        <v>0</v>
      </c>
      <c r="AA1490" s="20">
        <f t="shared" si="355"/>
        <v>384.72</v>
      </c>
      <c r="AB1490" s="21">
        <f>_xlfn.IFS(AI1490="Den Bosch",VLOOKUP(L1490,'Status Report'!B:AM,33,0),AI1490="Yantian",VLOOKUP(L1490,'Status Report'!B:AM,34,0),AI1490="",IF(H1490="Asia Pacific",VLOOKUP(L1490,'Status Report'!B:AM,34,0),VLOOKUP(L1490,'Status Report'!B:AM,33,0)),AI1490="Direct shipment",IF(H1490="Asia Pacific",VLOOKUP(L1490,'Status Report'!B:AM,34,0),VLOOKUP(L1490,'Status Report'!B:AM,33,0)))</f>
        <v>27.974699999999999</v>
      </c>
      <c r="AC1490" s="21">
        <f>VLOOKUP(L1490,'Status Report'!B:CE,82,0)</f>
        <v>0</v>
      </c>
      <c r="AD1490" s="21">
        <f t="shared" si="356"/>
        <v>27.974699999999999</v>
      </c>
      <c r="AE1490" s="63">
        <f>VLOOKUP(L1490,'Status Report'!B:W,20,0)</f>
        <v>47</v>
      </c>
      <c r="AF1490" s="63">
        <f>VLOOKUP(L1490,'Status Report'!B:W,21,0)</f>
        <v>38</v>
      </c>
      <c r="AG1490" s="63">
        <f>VLOOKUP(L1490,'Status Report'!B:W,22,0)</f>
        <v>2</v>
      </c>
      <c r="AH1490" s="22">
        <f t="shared" si="357"/>
        <v>4.2863999999999999E-2</v>
      </c>
      <c r="AI1490" t="s">
        <v>990</v>
      </c>
      <c r="AK1490" s="63">
        <f>IFERROR(VLOOKUP(G1490,ASEAN!A:A,1,0),0)</f>
        <v>0</v>
      </c>
      <c r="AL1490" s="63" t="str">
        <f>IFERROR(VLOOKUP(D1490,'[3]customer specs'!$B$1:$D$65536,3,0),0)</f>
        <v>pallet+ISF</v>
      </c>
      <c r="AM1490" s="64">
        <f t="shared" si="358"/>
        <v>0</v>
      </c>
      <c r="AN1490" s="64">
        <f t="shared" si="359"/>
        <v>0</v>
      </c>
      <c r="AO1490" s="63"/>
      <c r="AP1490" s="63"/>
      <c r="AQ1490" s="63" t="str">
        <f t="shared" si="360"/>
        <v>no</v>
      </c>
      <c r="AR1490" s="20">
        <f t="shared" si="361"/>
        <v>335.69639999999998</v>
      </c>
      <c r="AS1490" s="63"/>
      <c r="AT1490" s="23">
        <f t="shared" ref="AT1490:AT1513" si="366">IF(AS1490=0.045,0.045,IF(AS1490=0.035,0.035,0.12))</f>
        <v>0.12</v>
      </c>
      <c r="AU1490" s="65">
        <f t="shared" si="362"/>
        <v>31.789431818181818</v>
      </c>
      <c r="AV1490" s="65"/>
      <c r="AW1490" s="65">
        <f t="shared" si="363"/>
        <v>381.47318181818184</v>
      </c>
      <c r="AX1490" s="65"/>
      <c r="AY1490" s="63">
        <f>VLOOKUP(L1490,'Status Report'!B:CF,81,0)</f>
        <v>0</v>
      </c>
      <c r="AZ1490" s="63" t="str">
        <f>VLOOKUP(L1490,'Status Report'!B:S,18,0)</f>
        <v xml:space="preserve">Ellina Smirnova </v>
      </c>
      <c r="BB1490" s="63">
        <f>VLOOKUP(L1490,'Status Report'!B:Z,25,0)</f>
        <v>1</v>
      </c>
      <c r="BC1490" s="63">
        <f t="shared" si="364"/>
        <v>12</v>
      </c>
      <c r="BF1490">
        <f>VLOOKUP(L1490,'Status Report'!B:CE,82,0)</f>
        <v>0</v>
      </c>
      <c r="BG1490">
        <f>VLOOKUP(L1490,'Status Report'!B:CF,83,0)</f>
        <v>0</v>
      </c>
      <c r="BH1490">
        <f>VLOOKUP(L1490,'Status Report'!B:CG,84,0)</f>
        <v>0</v>
      </c>
      <c r="BI1490" t="s">
        <v>1006</v>
      </c>
      <c r="BJ1490" t="s">
        <v>795</v>
      </c>
      <c r="BM1490" s="67">
        <f t="shared" si="365"/>
        <v>278</v>
      </c>
    </row>
    <row r="1491" spans="1:65" x14ac:dyDescent="0.25">
      <c r="A1491" s="68" t="str">
        <f>VLOOKUP(L1491,'Status Report'!B:CB,79,0)</f>
        <v>Heineken - F1</v>
      </c>
      <c r="C1491">
        <v>26021047</v>
      </c>
      <c r="D1491">
        <v>3011455</v>
      </c>
      <c r="E1491" t="s">
        <v>999</v>
      </c>
      <c r="F1491" t="s">
        <v>1000</v>
      </c>
      <c r="G1491" t="str">
        <f>VLOOKUP(D1491,'[2]sold to'!$A:$H,8,0)</f>
        <v>Puerto Rico</v>
      </c>
      <c r="H1491" t="str">
        <f>VLOOKUP(D1491,'[2]sold to'!$A:$I,9,0)</f>
        <v>AMERICAS</v>
      </c>
      <c r="K1491">
        <v>50</v>
      </c>
      <c r="L1491">
        <v>88027433</v>
      </c>
      <c r="M1491" t="s">
        <v>620</v>
      </c>
      <c r="N1491">
        <v>12</v>
      </c>
      <c r="P1491" t="str">
        <f>VLOOKUP(L1491,'Status Report'!B:AA,26,0)</f>
        <v>China</v>
      </c>
      <c r="Q1491" t="str">
        <f>VLOOKUP(L1491,'Status Report'!B:AB,27,0)</f>
        <v>Textiles-Clothing</v>
      </c>
      <c r="R1491">
        <f>VLOOKUP(L1491,'Status Report'!B:X,23,0)</f>
        <v>1000</v>
      </c>
      <c r="S1491" t="str">
        <f>VLOOKUP(L1491,'Status Report'!B:T,19,0)</f>
        <v>Asian Sourcing Link</v>
      </c>
      <c r="T1491" s="62">
        <f>VLOOKUP(L1491,'Status Report'!B:E,4,0)</f>
        <v>3</v>
      </c>
      <c r="U1491" s="19">
        <f>_xlfn.IFS(AI1491="Den Bosch",VLOOKUP(L1491,'Status Report'!B:AM,35,0),AI1491="Yantian",VLOOKUP(L1491,'Status Report'!B:AM,36,0),AI1491="",IF(H1491="Asia Pacific",VLOOKUP(L1491,'Status Report'!B:AM,36,0),VLOOKUP(L1491,'Status Report'!B:AM,35,0)),AI1491="Direct shipment",IF(H1491="Asia Pacific",VLOOKUP(L1491,'Status Report'!B:AM,36,0),VLOOKUP(L1491,'Status Report'!B:AM,35,0)))</f>
        <v>32.06</v>
      </c>
      <c r="V1491" s="20">
        <f t="shared" si="352"/>
        <v>384.72</v>
      </c>
      <c r="W1491" s="19">
        <f>_xlfn.IFS(AI1491="Den Bosch",VLOOKUP(L1491,'Status Report'!B:AM,37,0),AI1491="Yantian",VLOOKUP(L1491,'Status Report'!B:AM,38,0),AI1491="",IF(H1491="Asia Pacific",VLOOKUP(L1491,'Status Report'!B:AM,38,0),VLOOKUP(L1491,'Status Report'!B:AM,37,0)),AI1491="Direct shipment",IF(H1491="Asia Pacific",VLOOKUP(L1491,'Status Report'!B:AM,38,0),VLOOKUP(L1491,'Status Report'!B:AM,37,0)))</f>
        <v>32.06</v>
      </c>
      <c r="X1491" s="20">
        <f t="shared" si="353"/>
        <v>384.72</v>
      </c>
      <c r="Y1491" s="20">
        <f>_xlfn.IFS(AI1491="Den Bosch",VLOOKUP(L1491,'Status Report'!B:AO,39,0),AI1491="Yantian",VLOOKUP(L1491,'Status Report'!B:AO,40,0),AI1491="",IF(H1491="Asia Pacific",VLOOKUP(L1491,'Status Report'!B:AO,40,0),VLOOKUP(L1491,'Status Report'!B:AO,39,0)),AI1491="Direct shipment",IF(H1491="Asia Pacific",VLOOKUP(L1491,'Status Report'!B:AO,40,0),VLOOKUP(L1491,'Status Report'!B:AO,39,0)))</f>
        <v>0</v>
      </c>
      <c r="Z1491" s="20">
        <f t="shared" si="354"/>
        <v>0</v>
      </c>
      <c r="AA1491" s="20">
        <f t="shared" si="355"/>
        <v>384.72</v>
      </c>
      <c r="AB1491" s="21">
        <f>_xlfn.IFS(AI1491="Den Bosch",VLOOKUP(L1491,'Status Report'!B:AM,33,0),AI1491="Yantian",VLOOKUP(L1491,'Status Report'!B:AM,34,0),AI1491="",IF(H1491="Asia Pacific",VLOOKUP(L1491,'Status Report'!B:AM,34,0),VLOOKUP(L1491,'Status Report'!B:AM,33,0)),AI1491="Direct shipment",IF(H1491="Asia Pacific",VLOOKUP(L1491,'Status Report'!B:AM,34,0),VLOOKUP(L1491,'Status Report'!B:AM,33,0)))</f>
        <v>27.974699999999999</v>
      </c>
      <c r="AC1491" s="21">
        <f>VLOOKUP(L1491,'Status Report'!B:CE,82,0)</f>
        <v>0</v>
      </c>
      <c r="AD1491" s="21">
        <f t="shared" si="356"/>
        <v>27.974699999999999</v>
      </c>
      <c r="AE1491" s="63">
        <f>VLOOKUP(L1491,'Status Report'!B:W,20,0)</f>
        <v>47</v>
      </c>
      <c r="AF1491" s="63">
        <f>VLOOKUP(L1491,'Status Report'!B:W,21,0)</f>
        <v>38</v>
      </c>
      <c r="AG1491" s="63">
        <f>VLOOKUP(L1491,'Status Report'!B:W,22,0)</f>
        <v>2</v>
      </c>
      <c r="AH1491" s="22">
        <f t="shared" si="357"/>
        <v>4.2863999999999999E-2</v>
      </c>
      <c r="AI1491" t="s">
        <v>990</v>
      </c>
      <c r="AK1491" s="63">
        <f>IFERROR(VLOOKUP(G1491,ASEAN!A:A,1,0),0)</f>
        <v>0</v>
      </c>
      <c r="AL1491" s="63" t="str">
        <f>IFERROR(VLOOKUP(D1491,'[3]customer specs'!$B$1:$D$65536,3,0),0)</f>
        <v>pallet+ISF</v>
      </c>
      <c r="AM1491" s="64">
        <f t="shared" si="358"/>
        <v>0</v>
      </c>
      <c r="AN1491" s="64">
        <f t="shared" si="359"/>
        <v>0</v>
      </c>
      <c r="AO1491" s="63"/>
      <c r="AP1491" s="63"/>
      <c r="AQ1491" s="63" t="str">
        <f t="shared" si="360"/>
        <v>no</v>
      </c>
      <c r="AR1491" s="20">
        <f t="shared" si="361"/>
        <v>335.69639999999998</v>
      </c>
      <c r="AS1491" s="63"/>
      <c r="AT1491" s="23">
        <f t="shared" si="366"/>
        <v>0.12</v>
      </c>
      <c r="AU1491" s="65">
        <f t="shared" si="362"/>
        <v>31.789431818181818</v>
      </c>
      <c r="AV1491" s="65"/>
      <c r="AW1491" s="65">
        <f t="shared" si="363"/>
        <v>381.47318181818184</v>
      </c>
      <c r="AX1491" s="65"/>
      <c r="AY1491" s="63">
        <f>VLOOKUP(L1491,'Status Report'!B:CF,81,0)</f>
        <v>0</v>
      </c>
      <c r="AZ1491" s="63" t="str">
        <f>VLOOKUP(L1491,'Status Report'!B:S,18,0)</f>
        <v xml:space="preserve">Ellina Smirnova </v>
      </c>
      <c r="BB1491" s="63">
        <f>VLOOKUP(L1491,'Status Report'!B:Z,25,0)</f>
        <v>1</v>
      </c>
      <c r="BC1491" s="63">
        <f t="shared" si="364"/>
        <v>12</v>
      </c>
      <c r="BF1491">
        <f>VLOOKUP(L1491,'Status Report'!B:CE,82,0)</f>
        <v>0</v>
      </c>
      <c r="BG1491">
        <f>VLOOKUP(L1491,'Status Report'!B:CF,83,0)</f>
        <v>0</v>
      </c>
      <c r="BH1491">
        <f>VLOOKUP(L1491,'Status Report'!B:CG,84,0)</f>
        <v>0</v>
      </c>
      <c r="BI1491" t="s">
        <v>1006</v>
      </c>
      <c r="BJ1491" t="s">
        <v>795</v>
      </c>
      <c r="BM1491" s="67">
        <f t="shared" si="365"/>
        <v>437</v>
      </c>
    </row>
    <row r="1492" spans="1:65" x14ac:dyDescent="0.25">
      <c r="A1492" s="68" t="str">
        <f>VLOOKUP(L1492,'Status Report'!B:CB,79,0)</f>
        <v>Heineken - F1</v>
      </c>
      <c r="C1492">
        <v>26021047</v>
      </c>
      <c r="D1492">
        <v>3011455</v>
      </c>
      <c r="E1492" t="s">
        <v>999</v>
      </c>
      <c r="F1492" t="s">
        <v>1000</v>
      </c>
      <c r="G1492" t="str">
        <f>VLOOKUP(D1492,'[2]sold to'!$A:$H,8,0)</f>
        <v>Puerto Rico</v>
      </c>
      <c r="H1492" t="str">
        <f>VLOOKUP(D1492,'[2]sold to'!$A:$I,9,0)</f>
        <v>AMERICAS</v>
      </c>
      <c r="K1492">
        <v>60</v>
      </c>
      <c r="L1492">
        <v>88027434</v>
      </c>
      <c r="M1492" t="s">
        <v>621</v>
      </c>
      <c r="N1492">
        <v>12</v>
      </c>
      <c r="P1492" t="str">
        <f>VLOOKUP(L1492,'Status Report'!B:AA,26,0)</f>
        <v>China</v>
      </c>
      <c r="Q1492" t="str">
        <f>VLOOKUP(L1492,'Status Report'!B:AB,27,0)</f>
        <v>Textiles-Clothing</v>
      </c>
      <c r="R1492">
        <f>VLOOKUP(L1492,'Status Report'!B:X,23,0)</f>
        <v>1000</v>
      </c>
      <c r="S1492" t="str">
        <f>VLOOKUP(L1492,'Status Report'!B:T,19,0)</f>
        <v>Asian Sourcing Link</v>
      </c>
      <c r="T1492" s="62">
        <f>VLOOKUP(L1492,'Status Report'!B:E,4,0)</f>
        <v>3</v>
      </c>
      <c r="U1492" s="19">
        <f>_xlfn.IFS(AI1492="Den Bosch",VLOOKUP(L1492,'Status Report'!B:AM,35,0),AI1492="Yantian",VLOOKUP(L1492,'Status Report'!B:AM,36,0),AI1492="",IF(H1492="Asia Pacific",VLOOKUP(L1492,'Status Report'!B:AM,36,0),VLOOKUP(L1492,'Status Report'!B:AM,35,0)),AI1492="Direct shipment",IF(H1492="Asia Pacific",VLOOKUP(L1492,'Status Report'!B:AM,36,0),VLOOKUP(L1492,'Status Report'!B:AM,35,0)))</f>
        <v>32.06</v>
      </c>
      <c r="V1492" s="20">
        <f t="shared" si="352"/>
        <v>384.72</v>
      </c>
      <c r="W1492" s="19">
        <f>_xlfn.IFS(AI1492="Den Bosch",VLOOKUP(L1492,'Status Report'!B:AM,37,0),AI1492="Yantian",VLOOKUP(L1492,'Status Report'!B:AM,38,0),AI1492="",IF(H1492="Asia Pacific",VLOOKUP(L1492,'Status Report'!B:AM,38,0),VLOOKUP(L1492,'Status Report'!B:AM,37,0)),AI1492="Direct shipment",IF(H1492="Asia Pacific",VLOOKUP(L1492,'Status Report'!B:AM,38,0),VLOOKUP(L1492,'Status Report'!B:AM,37,0)))</f>
        <v>32.06</v>
      </c>
      <c r="X1492" s="20">
        <f t="shared" si="353"/>
        <v>384.72</v>
      </c>
      <c r="Y1492" s="20">
        <f>_xlfn.IFS(AI1492="Den Bosch",VLOOKUP(L1492,'Status Report'!B:AO,39,0),AI1492="Yantian",VLOOKUP(L1492,'Status Report'!B:AO,40,0),AI1492="",IF(H1492="Asia Pacific",VLOOKUP(L1492,'Status Report'!B:AO,40,0),VLOOKUP(L1492,'Status Report'!B:AO,39,0)),AI1492="Direct shipment",IF(H1492="Asia Pacific",VLOOKUP(L1492,'Status Report'!B:AO,40,0),VLOOKUP(L1492,'Status Report'!B:AO,39,0)))</f>
        <v>0</v>
      </c>
      <c r="Z1492" s="20">
        <f t="shared" si="354"/>
        <v>0</v>
      </c>
      <c r="AA1492" s="20">
        <f t="shared" si="355"/>
        <v>384.72</v>
      </c>
      <c r="AB1492" s="21">
        <f>_xlfn.IFS(AI1492="Den Bosch",VLOOKUP(L1492,'Status Report'!B:AM,33,0),AI1492="Yantian",VLOOKUP(L1492,'Status Report'!B:AM,34,0),AI1492="",IF(H1492="Asia Pacific",VLOOKUP(L1492,'Status Report'!B:AM,34,0),VLOOKUP(L1492,'Status Report'!B:AM,33,0)),AI1492="Direct shipment",IF(H1492="Asia Pacific",VLOOKUP(L1492,'Status Report'!B:AM,34,0),VLOOKUP(L1492,'Status Report'!B:AM,33,0)))</f>
        <v>27.974699999999999</v>
      </c>
      <c r="AC1492" s="21">
        <f>VLOOKUP(L1492,'Status Report'!B:CE,82,0)</f>
        <v>0</v>
      </c>
      <c r="AD1492" s="21">
        <f t="shared" si="356"/>
        <v>27.974699999999999</v>
      </c>
      <c r="AE1492" s="63">
        <f>VLOOKUP(L1492,'Status Report'!B:W,20,0)</f>
        <v>47</v>
      </c>
      <c r="AF1492" s="63">
        <f>VLOOKUP(L1492,'Status Report'!B:W,21,0)</f>
        <v>38</v>
      </c>
      <c r="AG1492" s="63">
        <f>VLOOKUP(L1492,'Status Report'!B:W,22,0)</f>
        <v>2</v>
      </c>
      <c r="AH1492" s="22">
        <f t="shared" si="357"/>
        <v>4.2863999999999999E-2</v>
      </c>
      <c r="AI1492" t="s">
        <v>990</v>
      </c>
      <c r="AK1492" s="63">
        <f>IFERROR(VLOOKUP(G1492,ASEAN!A:A,1,0),0)</f>
        <v>0</v>
      </c>
      <c r="AL1492" s="63" t="str">
        <f>IFERROR(VLOOKUP(D1492,'[3]customer specs'!$B$1:$D$65536,3,0),0)</f>
        <v>pallet+ISF</v>
      </c>
      <c r="AM1492" s="64">
        <f t="shared" si="358"/>
        <v>0</v>
      </c>
      <c r="AN1492" s="64">
        <f t="shared" si="359"/>
        <v>0</v>
      </c>
      <c r="AO1492" s="63"/>
      <c r="AP1492" s="63"/>
      <c r="AQ1492" s="63" t="str">
        <f t="shared" si="360"/>
        <v>no</v>
      </c>
      <c r="AR1492" s="20">
        <f t="shared" si="361"/>
        <v>335.69639999999998</v>
      </c>
      <c r="AS1492" s="63"/>
      <c r="AT1492" s="23">
        <f t="shared" si="366"/>
        <v>0.12</v>
      </c>
      <c r="AU1492" s="65">
        <f t="shared" si="362"/>
        <v>31.789431818181818</v>
      </c>
      <c r="AV1492" s="65"/>
      <c r="AW1492" s="65">
        <f t="shared" si="363"/>
        <v>381.47318181818184</v>
      </c>
      <c r="AX1492" s="65"/>
      <c r="AY1492" s="63">
        <f>VLOOKUP(L1492,'Status Report'!B:CF,81,0)</f>
        <v>0</v>
      </c>
      <c r="AZ1492" s="63" t="str">
        <f>VLOOKUP(L1492,'Status Report'!B:S,18,0)</f>
        <v xml:space="preserve">Ellina Smirnova </v>
      </c>
      <c r="BB1492" s="63">
        <f>VLOOKUP(L1492,'Status Report'!B:Z,25,0)</f>
        <v>1</v>
      </c>
      <c r="BC1492" s="63">
        <f t="shared" si="364"/>
        <v>12</v>
      </c>
      <c r="BF1492">
        <f>VLOOKUP(L1492,'Status Report'!B:CE,82,0)</f>
        <v>0</v>
      </c>
      <c r="BG1492">
        <f>VLOOKUP(L1492,'Status Report'!B:CF,83,0)</f>
        <v>0</v>
      </c>
      <c r="BH1492">
        <f>VLOOKUP(L1492,'Status Report'!B:CG,84,0)</f>
        <v>0</v>
      </c>
      <c r="BI1492" t="s">
        <v>1006</v>
      </c>
      <c r="BJ1492" t="s">
        <v>795</v>
      </c>
      <c r="BM1492" s="67">
        <f t="shared" si="365"/>
        <v>280</v>
      </c>
    </row>
    <row r="1493" spans="1:65" x14ac:dyDescent="0.25">
      <c r="A1493" s="68" t="str">
        <f>VLOOKUP(L1493,'Status Report'!B:CB,79,0)</f>
        <v>Heineken - F1</v>
      </c>
      <c r="C1493">
        <v>26021047</v>
      </c>
      <c r="D1493">
        <v>3011455</v>
      </c>
      <c r="E1493" t="s">
        <v>999</v>
      </c>
      <c r="F1493" t="s">
        <v>1000</v>
      </c>
      <c r="G1493" t="str">
        <f>VLOOKUP(D1493,'[2]sold to'!$A:$H,8,0)</f>
        <v>Puerto Rico</v>
      </c>
      <c r="H1493" t="str">
        <f>VLOOKUP(D1493,'[2]sold to'!$A:$I,9,0)</f>
        <v>AMERICAS</v>
      </c>
      <c r="K1493">
        <v>100</v>
      </c>
      <c r="L1493">
        <v>88027355</v>
      </c>
      <c r="M1493" t="s">
        <v>556</v>
      </c>
      <c r="N1493">
        <v>20</v>
      </c>
      <c r="P1493" t="str">
        <f>VLOOKUP(L1493,'Status Report'!B:AA,26,0)</f>
        <v>China</v>
      </c>
      <c r="Q1493" t="str">
        <f>VLOOKUP(L1493,'Status Report'!B:AB,27,0)</f>
        <v>Premiums</v>
      </c>
      <c r="R1493">
        <f>VLOOKUP(L1493,'Status Report'!B:X,23,0)</f>
        <v>40</v>
      </c>
      <c r="S1493" t="str">
        <f>VLOOKUP(L1493,'Status Report'!B:T,19,0)</f>
        <v>Promocean The Netherlands BV</v>
      </c>
      <c r="T1493" s="62">
        <f>VLOOKUP(L1493,'Status Report'!B:E,4,0)</f>
        <v>3</v>
      </c>
      <c r="U1493" s="19">
        <f>_xlfn.IFS(AI1493="Den Bosch",VLOOKUP(L1493,'Status Report'!B:AM,35,0),AI1493="Yantian",VLOOKUP(L1493,'Status Report'!B:AM,36,0),AI1493="",IF(H1493="Asia Pacific",VLOOKUP(L1493,'Status Report'!B:AM,36,0),VLOOKUP(L1493,'Status Report'!B:AM,35,0)),AI1493="Direct shipment",IF(H1493="Asia Pacific",VLOOKUP(L1493,'Status Report'!B:AM,36,0),VLOOKUP(L1493,'Status Report'!B:AM,35,0)))</f>
        <v>57.499999999999993</v>
      </c>
      <c r="V1493" s="20">
        <f t="shared" si="352"/>
        <v>1149.9999999999998</v>
      </c>
      <c r="W1493" s="19">
        <f>_xlfn.IFS(AI1493="Den Bosch",VLOOKUP(L1493,'Status Report'!B:AM,37,0),AI1493="Yantian",VLOOKUP(L1493,'Status Report'!B:AM,38,0),AI1493="",IF(H1493="Asia Pacific",VLOOKUP(L1493,'Status Report'!B:AM,38,0),VLOOKUP(L1493,'Status Report'!B:AM,37,0)),AI1493="Direct shipment",IF(H1493="Asia Pacific",VLOOKUP(L1493,'Status Report'!B:AM,38,0),VLOOKUP(L1493,'Status Report'!B:AM,37,0)))</f>
        <v>57.499999999999993</v>
      </c>
      <c r="X1493" s="20">
        <f t="shared" si="353"/>
        <v>1149.9999999999998</v>
      </c>
      <c r="Y1493" s="20">
        <f>_xlfn.IFS(AI1493="Den Bosch",VLOOKUP(L1493,'Status Report'!B:AO,39,0),AI1493="Yantian",VLOOKUP(L1493,'Status Report'!B:AO,40,0),AI1493="",IF(H1493="Asia Pacific",VLOOKUP(L1493,'Status Report'!B:AO,40,0),VLOOKUP(L1493,'Status Report'!B:AO,39,0)),AI1493="Direct shipment",IF(H1493="Asia Pacific",VLOOKUP(L1493,'Status Report'!B:AO,40,0),VLOOKUP(L1493,'Status Report'!B:AO,39,0)))</f>
        <v>0</v>
      </c>
      <c r="Z1493" s="20">
        <f t="shared" si="354"/>
        <v>0</v>
      </c>
      <c r="AA1493" s="20">
        <f t="shared" si="355"/>
        <v>1149.9999999999998</v>
      </c>
      <c r="AB1493" s="21">
        <f>_xlfn.IFS(AI1493="Den Bosch",VLOOKUP(L1493,'Status Report'!B:AM,33,0),AI1493="Yantian",VLOOKUP(L1493,'Status Report'!B:AM,34,0),AI1493="",IF(H1493="Asia Pacific",VLOOKUP(L1493,'Status Report'!B:AM,34,0),VLOOKUP(L1493,'Status Report'!B:AM,33,0)),AI1493="Direct shipment",IF(H1493="Asia Pacific",VLOOKUP(L1493,'Status Report'!B:AM,34,0),VLOOKUP(L1493,'Status Report'!B:AM,33,0)))</f>
        <v>49.829400000000007</v>
      </c>
      <c r="AC1493" s="21">
        <f>VLOOKUP(L1493,'Status Report'!B:CE,82,0)</f>
        <v>0</v>
      </c>
      <c r="AD1493" s="21">
        <f t="shared" si="356"/>
        <v>49.829400000000007</v>
      </c>
      <c r="AE1493" s="63">
        <f>VLOOKUP(L1493,'Status Report'!B:W,20,0)</f>
        <v>24</v>
      </c>
      <c r="AF1493" s="63">
        <f>VLOOKUP(L1493,'Status Report'!B:W,21,0)</f>
        <v>15</v>
      </c>
      <c r="AG1493" s="63">
        <f>VLOOKUP(L1493,'Status Report'!B:W,22,0)</f>
        <v>5</v>
      </c>
      <c r="AH1493" s="22">
        <f t="shared" si="357"/>
        <v>3.5999999999999997E-2</v>
      </c>
      <c r="AI1493" t="s">
        <v>990</v>
      </c>
      <c r="AK1493" s="63">
        <f>IFERROR(VLOOKUP(G1493,ASEAN!A:A,1,0),0)</f>
        <v>0</v>
      </c>
      <c r="AL1493" s="63" t="str">
        <f>IFERROR(VLOOKUP(D1493,'[3]customer specs'!$B$1:$D$65536,3,0),0)</f>
        <v>pallet+ISF</v>
      </c>
      <c r="AM1493" s="64">
        <f t="shared" si="358"/>
        <v>0</v>
      </c>
      <c r="AN1493" s="64">
        <f t="shared" si="359"/>
        <v>0</v>
      </c>
      <c r="AO1493" s="63"/>
      <c r="AP1493" s="63"/>
      <c r="AQ1493" s="63" t="str">
        <f t="shared" si="360"/>
        <v>no</v>
      </c>
      <c r="AR1493" s="20">
        <f t="shared" si="361"/>
        <v>996.58800000000019</v>
      </c>
      <c r="AS1493" s="63"/>
      <c r="AT1493" s="23">
        <f t="shared" si="366"/>
        <v>0.12</v>
      </c>
      <c r="AU1493" s="65">
        <f t="shared" si="362"/>
        <v>56.62431818181819</v>
      </c>
      <c r="AV1493" s="65"/>
      <c r="AW1493" s="65">
        <f t="shared" si="363"/>
        <v>1132.4863636363639</v>
      </c>
      <c r="AX1493" s="65"/>
      <c r="AY1493" s="63">
        <f>VLOOKUP(L1493,'Status Report'!B:CF,81,0)</f>
        <v>0</v>
      </c>
      <c r="AZ1493" s="63" t="str">
        <f>VLOOKUP(L1493,'Status Report'!B:S,18,0)</f>
        <v xml:space="preserve">Konstantinos Zoupanos </v>
      </c>
      <c r="BB1493" s="63">
        <f>VLOOKUP(L1493,'Status Report'!B:Z,25,0)</f>
        <v>25</v>
      </c>
      <c r="BC1493" s="63">
        <f t="shared" si="364"/>
        <v>500</v>
      </c>
      <c r="BF1493">
        <f>VLOOKUP(L1493,'Status Report'!B:CE,82,0)</f>
        <v>0</v>
      </c>
      <c r="BG1493">
        <f>VLOOKUP(L1493,'Status Report'!B:CF,83,0)</f>
        <v>0</v>
      </c>
      <c r="BH1493">
        <f>VLOOKUP(L1493,'Status Report'!B:CG,84,0)</f>
        <v>0</v>
      </c>
      <c r="BI1493" t="s">
        <v>1006</v>
      </c>
      <c r="BJ1493" t="s">
        <v>795</v>
      </c>
      <c r="BM1493" s="67">
        <f t="shared" si="365"/>
        <v>80</v>
      </c>
    </row>
    <row r="1494" spans="1:65" x14ac:dyDescent="0.25">
      <c r="A1494" s="68" t="str">
        <f>VLOOKUP(L1494,'Status Report'!B:CB,79,0)</f>
        <v>Heineken - F1</v>
      </c>
      <c r="C1494">
        <v>26021047</v>
      </c>
      <c r="D1494">
        <v>3011455</v>
      </c>
      <c r="E1494" t="s">
        <v>999</v>
      </c>
      <c r="F1494" t="s">
        <v>1000</v>
      </c>
      <c r="G1494" t="str">
        <f>VLOOKUP(D1494,'[2]sold to'!$A:$H,8,0)</f>
        <v>Puerto Rico</v>
      </c>
      <c r="H1494" t="str">
        <f>VLOOKUP(D1494,'[2]sold to'!$A:$I,9,0)</f>
        <v>AMERICAS</v>
      </c>
      <c r="K1494">
        <v>110</v>
      </c>
      <c r="L1494">
        <v>88027438</v>
      </c>
      <c r="M1494" t="s">
        <v>820</v>
      </c>
      <c r="N1494">
        <v>10</v>
      </c>
      <c r="P1494" t="str">
        <f>VLOOKUP(L1494,'Status Report'!B:AA,26,0)</f>
        <v>China</v>
      </c>
      <c r="Q1494" t="str">
        <f>VLOOKUP(L1494,'Status Report'!B:AB,27,0)</f>
        <v>Premiums</v>
      </c>
      <c r="R1494">
        <f>VLOOKUP(L1494,'Status Report'!B:X,23,0)</f>
        <v>100</v>
      </c>
      <c r="S1494" t="str">
        <f>VLOOKUP(L1494,'Status Report'!B:T,19,0)</f>
        <v>Asian Sourcing Link</v>
      </c>
      <c r="T1494" s="62">
        <f>VLOOKUP(L1494,'Status Report'!B:E,4,0)</f>
        <v>3</v>
      </c>
      <c r="U1494" s="19">
        <f>_xlfn.IFS(AI1494="Den Bosch",VLOOKUP(L1494,'Status Report'!B:AM,35,0),AI1494="Yantian",VLOOKUP(L1494,'Status Report'!B:AM,36,0),AI1494="",IF(H1494="Asia Pacific",VLOOKUP(L1494,'Status Report'!B:AM,36,0),VLOOKUP(L1494,'Status Report'!B:AM,35,0)),AI1494="Direct shipment",IF(H1494="Asia Pacific",VLOOKUP(L1494,'Status Report'!B:AM,36,0),VLOOKUP(L1494,'Status Report'!B:AM,35,0)))</f>
        <v>142.4</v>
      </c>
      <c r="V1494" s="20">
        <f t="shared" si="352"/>
        <v>1424</v>
      </c>
      <c r="W1494" s="19">
        <f>_xlfn.IFS(AI1494="Den Bosch",VLOOKUP(L1494,'Status Report'!B:AM,37,0),AI1494="Yantian",VLOOKUP(L1494,'Status Report'!B:AM,38,0),AI1494="",IF(H1494="Asia Pacific",VLOOKUP(L1494,'Status Report'!B:AM,38,0),VLOOKUP(L1494,'Status Report'!B:AM,37,0)),AI1494="Direct shipment",IF(H1494="Asia Pacific",VLOOKUP(L1494,'Status Report'!B:AM,38,0),VLOOKUP(L1494,'Status Report'!B:AM,37,0)))</f>
        <v>142.4</v>
      </c>
      <c r="X1494" s="20">
        <f t="shared" si="353"/>
        <v>1424</v>
      </c>
      <c r="Y1494" s="20">
        <f>_xlfn.IFS(AI1494="Den Bosch",VLOOKUP(L1494,'Status Report'!B:AO,39,0),AI1494="Yantian",VLOOKUP(L1494,'Status Report'!B:AO,40,0),AI1494="",IF(H1494="Asia Pacific",VLOOKUP(L1494,'Status Report'!B:AO,40,0),VLOOKUP(L1494,'Status Report'!B:AO,39,0)),AI1494="Direct shipment",IF(H1494="Asia Pacific",VLOOKUP(L1494,'Status Report'!B:AO,40,0),VLOOKUP(L1494,'Status Report'!B:AO,39,0)))</f>
        <v>0</v>
      </c>
      <c r="Z1494" s="20">
        <f t="shared" si="354"/>
        <v>0</v>
      </c>
      <c r="AA1494" s="20">
        <f t="shared" si="355"/>
        <v>1424</v>
      </c>
      <c r="AB1494" s="21">
        <f>_xlfn.IFS(AI1494="Den Bosch",VLOOKUP(L1494,'Status Report'!B:AM,33,0),AI1494="Yantian",VLOOKUP(L1494,'Status Report'!B:AM,34,0),AI1494="",IF(H1494="Asia Pacific",VLOOKUP(L1494,'Status Report'!B:AM,34,0),VLOOKUP(L1494,'Status Report'!B:AM,33,0)),AI1494="Direct shipment",IF(H1494="Asia Pacific",VLOOKUP(L1494,'Status Report'!B:AM,34,0),VLOOKUP(L1494,'Status Report'!B:AM,33,0)))</f>
        <v>122.09400000000001</v>
      </c>
      <c r="AC1494" s="21">
        <f>VLOOKUP(L1494,'Status Report'!B:CE,82,0)</f>
        <v>0</v>
      </c>
      <c r="AD1494" s="21">
        <f t="shared" si="356"/>
        <v>122.09400000000001</v>
      </c>
      <c r="AE1494" s="63">
        <f>VLOOKUP(L1494,'Status Report'!B:W,20,0)</f>
        <v>103</v>
      </c>
      <c r="AF1494" s="63">
        <f>VLOOKUP(L1494,'Status Report'!B:W,21,0)</f>
        <v>17.5</v>
      </c>
      <c r="AG1494" s="63">
        <f>VLOOKUP(L1494,'Status Report'!B:W,22,0)</f>
        <v>20</v>
      </c>
      <c r="AH1494" s="22">
        <f t="shared" si="357"/>
        <v>0.36049999999999999</v>
      </c>
      <c r="AI1494" t="s">
        <v>990</v>
      </c>
      <c r="AK1494" s="63">
        <f>IFERROR(VLOOKUP(G1494,ASEAN!A:A,1,0),0)</f>
        <v>0</v>
      </c>
      <c r="AL1494" s="63" t="str">
        <f>IFERROR(VLOOKUP(D1494,'[3]customer specs'!$B$1:$D$65536,3,0),0)</f>
        <v>pallet+ISF</v>
      </c>
      <c r="AM1494" s="64">
        <f t="shared" si="358"/>
        <v>0</v>
      </c>
      <c r="AN1494" s="64">
        <f t="shared" si="359"/>
        <v>0</v>
      </c>
      <c r="AO1494" s="63"/>
      <c r="AP1494" s="63"/>
      <c r="AQ1494" s="63" t="str">
        <f t="shared" si="360"/>
        <v>no</v>
      </c>
      <c r="AR1494" s="20">
        <f t="shared" si="361"/>
        <v>1220.94</v>
      </c>
      <c r="AS1494" s="63"/>
      <c r="AT1494" s="23">
        <f t="shared" si="366"/>
        <v>0.12</v>
      </c>
      <c r="AU1494" s="65">
        <f t="shared" si="362"/>
        <v>138.74318181818182</v>
      </c>
      <c r="AV1494" s="65"/>
      <c r="AW1494" s="65">
        <f t="shared" si="363"/>
        <v>1387.4318181818182</v>
      </c>
      <c r="AX1494" s="65"/>
      <c r="AY1494" s="63">
        <f>VLOOKUP(L1494,'Status Report'!B:CF,81,0)</f>
        <v>0</v>
      </c>
      <c r="AZ1494" s="63" t="str">
        <f>VLOOKUP(L1494,'Status Report'!B:S,18,0)</f>
        <v xml:space="preserve">Ellina Smirnova </v>
      </c>
      <c r="BB1494" s="63">
        <f>VLOOKUP(L1494,'Status Report'!B:Z,25,0)</f>
        <v>10</v>
      </c>
      <c r="BC1494" s="63">
        <f t="shared" si="364"/>
        <v>100</v>
      </c>
      <c r="BF1494">
        <f>VLOOKUP(L1494,'Status Report'!B:CE,82,0)</f>
        <v>0</v>
      </c>
      <c r="BG1494">
        <f>VLOOKUP(L1494,'Status Report'!B:CF,83,0)</f>
        <v>0</v>
      </c>
      <c r="BH1494">
        <f>VLOOKUP(L1494,'Status Report'!B:CG,84,0)</f>
        <v>0</v>
      </c>
      <c r="BI1494" t="s">
        <v>1006</v>
      </c>
      <c r="BJ1494" t="s">
        <v>795</v>
      </c>
      <c r="BM1494" s="67">
        <f t="shared" si="365"/>
        <v>74</v>
      </c>
    </row>
    <row r="1495" spans="1:65" x14ac:dyDescent="0.25">
      <c r="A1495" s="68" t="str">
        <f>VLOOKUP(L1495,'Status Report'!B:CB,79,0)</f>
        <v>Heineken - F1</v>
      </c>
      <c r="C1495">
        <v>26021047</v>
      </c>
      <c r="D1495">
        <v>3011455</v>
      </c>
      <c r="E1495" t="s">
        <v>999</v>
      </c>
      <c r="F1495" t="s">
        <v>1000</v>
      </c>
      <c r="G1495" t="str">
        <f>VLOOKUP(D1495,'[2]sold to'!$A:$H,8,0)</f>
        <v>Puerto Rico</v>
      </c>
      <c r="H1495" t="str">
        <f>VLOOKUP(D1495,'[2]sold to'!$A:$I,9,0)</f>
        <v>AMERICAS</v>
      </c>
      <c r="K1495">
        <v>120</v>
      </c>
      <c r="L1495">
        <v>88027443</v>
      </c>
      <c r="M1495" t="s">
        <v>628</v>
      </c>
      <c r="N1495">
        <v>10</v>
      </c>
      <c r="P1495" t="str">
        <f>VLOOKUP(L1495,'Status Report'!B:AA,26,0)</f>
        <v>France</v>
      </c>
      <c r="Q1495" t="str">
        <f>VLOOKUP(L1495,'Status Report'!B:AB,27,0)</f>
        <v>Plastic cups</v>
      </c>
      <c r="R1495">
        <f>VLOOKUP(L1495,'Status Report'!B:X,23,0)</f>
        <v>4</v>
      </c>
      <c r="S1495" t="str">
        <f>VLOOKUP(L1495,'Status Report'!B:T,19,0)</f>
        <v>Re-uz France</v>
      </c>
      <c r="T1495" s="62">
        <f>VLOOKUP(L1495,'Status Report'!B:E,4,0)</f>
        <v>3</v>
      </c>
      <c r="U1495" s="19">
        <f>_xlfn.IFS(AI1495="Den Bosch",VLOOKUP(L1495,'Status Report'!B:AM,35,0),AI1495="Yantian",VLOOKUP(L1495,'Status Report'!B:AM,36,0),AI1495="",IF(H1495="Asia Pacific",VLOOKUP(L1495,'Status Report'!B:AM,36,0),VLOOKUP(L1495,'Status Report'!B:AM,35,0)),AI1495="Direct shipment",IF(H1495="Asia Pacific",VLOOKUP(L1495,'Status Report'!B:AM,36,0),VLOOKUP(L1495,'Status Report'!B:AM,35,0)))</f>
        <v>208.44318181818181</v>
      </c>
      <c r="V1495" s="20">
        <f t="shared" si="352"/>
        <v>2084.431818181818</v>
      </c>
      <c r="W1495" s="19">
        <f>_xlfn.IFS(AI1495="Den Bosch",VLOOKUP(L1495,'Status Report'!B:AM,37,0),AI1495="Yantian",VLOOKUP(L1495,'Status Report'!B:AM,38,0),AI1495="",IF(H1495="Asia Pacific",VLOOKUP(L1495,'Status Report'!B:AM,38,0),VLOOKUP(L1495,'Status Report'!B:AM,37,0)),AI1495="Direct shipment",IF(H1495="Asia Pacific",VLOOKUP(L1495,'Status Report'!B:AM,38,0),VLOOKUP(L1495,'Status Report'!B:AM,37,0)))</f>
        <v>168.09090909090907</v>
      </c>
      <c r="X1495" s="20">
        <f t="shared" si="353"/>
        <v>1680.9090909090905</v>
      </c>
      <c r="Y1495" s="20">
        <f>_xlfn.IFS(AI1495="Den Bosch",VLOOKUP(L1495,'Status Report'!B:AO,39,0),AI1495="Yantian",VLOOKUP(L1495,'Status Report'!B:AO,40,0),AI1495="",IF(H1495="Asia Pacific",VLOOKUP(L1495,'Status Report'!B:AO,40,0),VLOOKUP(L1495,'Status Report'!B:AO,39,0)),AI1495="Direct shipment",IF(H1495="Asia Pacific",VLOOKUP(L1495,'Status Report'!B:AO,40,0),VLOOKUP(L1495,'Status Report'!B:AO,39,0)))</f>
        <v>0</v>
      </c>
      <c r="Z1495" s="20">
        <f t="shared" si="354"/>
        <v>0</v>
      </c>
      <c r="AA1495" s="20">
        <f t="shared" si="355"/>
        <v>1680.9090909090905</v>
      </c>
      <c r="AB1495" s="21">
        <f>_xlfn.IFS(AI1495="Den Bosch",VLOOKUP(L1495,'Status Report'!B:AM,33,0),AI1495="Yantian",VLOOKUP(L1495,'Status Report'!B:AM,34,0),AI1495="",IF(H1495="Asia Pacific",VLOOKUP(L1495,'Status Report'!B:AM,34,0),VLOOKUP(L1495,'Status Report'!B:AM,33,0)),AI1495="Direct shipment",IF(H1495="Asia Pacific",VLOOKUP(L1495,'Status Report'!B:AM,34,0),VLOOKUP(L1495,'Status Report'!B:AM,33,0)))</f>
        <v>147.91999999999999</v>
      </c>
      <c r="AC1495" s="21">
        <f>VLOOKUP(L1495,'Status Report'!B:CE,82,0)</f>
        <v>0</v>
      </c>
      <c r="AD1495" s="21">
        <f t="shared" si="356"/>
        <v>147.91999999999999</v>
      </c>
      <c r="AE1495" s="63">
        <f>VLOOKUP(L1495,'Status Report'!B:W,20,0)</f>
        <v>73.400000000000006</v>
      </c>
      <c r="AF1495" s="63">
        <f>VLOOKUP(L1495,'Status Report'!B:W,21,0)</f>
        <v>42.9</v>
      </c>
      <c r="AG1495" s="63">
        <f>VLOOKUP(L1495,'Status Report'!B:W,22,0)</f>
        <v>25.4</v>
      </c>
      <c r="AH1495" s="22">
        <f t="shared" si="357"/>
        <v>0.7998104399999999</v>
      </c>
      <c r="AI1495" t="s">
        <v>990</v>
      </c>
      <c r="AK1495" s="63">
        <f>IFERROR(VLOOKUP(G1495,ASEAN!A:A,1,0),0)</f>
        <v>0</v>
      </c>
      <c r="AL1495" s="63" t="str">
        <f>IFERROR(VLOOKUP(D1495,'[3]customer specs'!$B$1:$D$65536,3,0),0)</f>
        <v>pallet+ISF</v>
      </c>
      <c r="AM1495" s="64">
        <f t="shared" si="358"/>
        <v>403.52272727272748</v>
      </c>
      <c r="AN1495" s="64">
        <f t="shared" si="359"/>
        <v>0</v>
      </c>
      <c r="AO1495" s="63"/>
      <c r="AP1495" s="63"/>
      <c r="AQ1495" s="63" t="str">
        <f t="shared" si="360"/>
        <v>yes</v>
      </c>
      <c r="AR1495" s="20">
        <f t="shared" si="361"/>
        <v>1479.1999999999998</v>
      </c>
      <c r="AS1495" s="63"/>
      <c r="AT1495" s="23">
        <f t="shared" si="366"/>
        <v>0.12</v>
      </c>
      <c r="AU1495" s="65">
        <f t="shared" si="362"/>
        <v>168.09090909090907</v>
      </c>
      <c r="AV1495" s="65"/>
      <c r="AW1495" s="65">
        <f t="shared" si="363"/>
        <v>1680.9090909090905</v>
      </c>
      <c r="AX1495" s="65"/>
      <c r="AY1495" s="63">
        <f>VLOOKUP(L1495,'Status Report'!B:CF,81,0)</f>
        <v>0</v>
      </c>
      <c r="AZ1495" s="63">
        <f>VLOOKUP(L1495,'Status Report'!B:S,18,0)</f>
        <v>0</v>
      </c>
      <c r="BB1495" s="63">
        <f>VLOOKUP(L1495,'Status Report'!B:Z,25,0)</f>
        <v>300</v>
      </c>
      <c r="BC1495" s="63">
        <f t="shared" si="364"/>
        <v>3000</v>
      </c>
      <c r="BF1495">
        <f>VLOOKUP(L1495,'Status Report'!B:CE,82,0)</f>
        <v>0</v>
      </c>
      <c r="BG1495">
        <f>VLOOKUP(L1495,'Status Report'!B:CF,83,0)</f>
        <v>0</v>
      </c>
      <c r="BH1495">
        <f>VLOOKUP(L1495,'Status Report'!B:CG,84,0)</f>
        <v>0</v>
      </c>
      <c r="BI1495" t="s">
        <v>1006</v>
      </c>
      <c r="BJ1495" t="s">
        <v>795</v>
      </c>
      <c r="BM1495" s="67">
        <f t="shared" si="365"/>
        <v>21</v>
      </c>
    </row>
    <row r="1496" spans="1:65" x14ac:dyDescent="0.25">
      <c r="A1496" s="68" t="str">
        <f>VLOOKUP(L1496,'Status Report'!B:CB,79,0)</f>
        <v>Heineken - F1</v>
      </c>
      <c r="C1496">
        <v>26021047</v>
      </c>
      <c r="D1496">
        <v>3011455</v>
      </c>
      <c r="E1496" t="s">
        <v>999</v>
      </c>
      <c r="F1496" t="s">
        <v>1000</v>
      </c>
      <c r="G1496" t="str">
        <f>VLOOKUP(D1496,'[2]sold to'!$A:$H,8,0)</f>
        <v>Puerto Rico</v>
      </c>
      <c r="H1496" t="str">
        <f>VLOOKUP(D1496,'[2]sold to'!$A:$I,9,0)</f>
        <v>AMERICAS</v>
      </c>
      <c r="K1496">
        <v>130</v>
      </c>
      <c r="L1496">
        <v>88027544</v>
      </c>
      <c r="M1496" t="s">
        <v>1002</v>
      </c>
      <c r="N1496">
        <v>10</v>
      </c>
      <c r="P1496" t="str">
        <f>VLOOKUP(L1496,'Status Report'!B:AA,26,0)</f>
        <v>Turkey</v>
      </c>
      <c r="Q1496" t="str">
        <f>VLOOKUP(L1496,'Status Report'!B:AB,27,0)</f>
        <v>Glassware</v>
      </c>
      <c r="R1496">
        <f>VLOOKUP(L1496,'Status Report'!B:X,23,0)</f>
        <v>5821.25</v>
      </c>
      <c r="S1496" t="str">
        <f>VLOOKUP(L1496,'Status Report'!B:T,19,0)</f>
        <v>Sisecam (Pasabahçe)</v>
      </c>
      <c r="T1496" s="62">
        <f>VLOOKUP(L1496,'Status Report'!B:E,4,0)</f>
        <v>3</v>
      </c>
      <c r="U1496" s="19">
        <f>_xlfn.IFS(AI1496="Den Bosch",VLOOKUP(L1496,'Status Report'!B:AM,35,0),AI1496="Yantian",VLOOKUP(L1496,'Status Report'!B:AM,36,0),AI1496="",IF(H1496="Asia Pacific",VLOOKUP(L1496,'Status Report'!B:AM,36,0),VLOOKUP(L1496,'Status Report'!B:AM,35,0)),AI1496="Direct shipment",IF(H1496="Asia Pacific",VLOOKUP(L1496,'Status Report'!B:AM,36,0),VLOOKUP(L1496,'Status Report'!B:AM,35,0)))</f>
        <v>29.759999999999998</v>
      </c>
      <c r="V1496" s="20">
        <f t="shared" si="352"/>
        <v>297.59999999999997</v>
      </c>
      <c r="W1496" s="19">
        <f>_xlfn.IFS(AI1496="Den Bosch",VLOOKUP(L1496,'Status Report'!B:AM,37,0),AI1496="Yantian",VLOOKUP(L1496,'Status Report'!B:AM,38,0),AI1496="",IF(H1496="Asia Pacific",VLOOKUP(L1496,'Status Report'!B:AM,38,0),VLOOKUP(L1496,'Status Report'!B:AM,37,0)),AI1496="Direct shipment",IF(H1496="Asia Pacific",VLOOKUP(L1496,'Status Report'!B:AM,38,0),VLOOKUP(L1496,'Status Report'!B:AM,37,0)))</f>
        <v>29.759999999999998</v>
      </c>
      <c r="X1496" s="20">
        <f t="shared" si="353"/>
        <v>297.59999999999997</v>
      </c>
      <c r="Y1496" s="20">
        <f>_xlfn.IFS(AI1496="Den Bosch",VLOOKUP(L1496,'Status Report'!B:AO,39,0),AI1496="Yantian",VLOOKUP(L1496,'Status Report'!B:AO,40,0),AI1496="",IF(H1496="Asia Pacific",VLOOKUP(L1496,'Status Report'!B:AO,40,0),VLOOKUP(L1496,'Status Report'!B:AO,39,0)),AI1496="Direct shipment",IF(H1496="Asia Pacific",VLOOKUP(L1496,'Status Report'!B:AO,40,0),VLOOKUP(L1496,'Status Report'!B:AO,39,0)))</f>
        <v>0</v>
      </c>
      <c r="Z1496" s="20">
        <f t="shared" si="354"/>
        <v>0</v>
      </c>
      <c r="AA1496" s="20">
        <f t="shared" si="355"/>
        <v>297.59999999999997</v>
      </c>
      <c r="AB1496" s="21">
        <f>_xlfn.IFS(AI1496="Den Bosch",VLOOKUP(L1496,'Status Report'!B:AM,33,0),AI1496="Yantian",VLOOKUP(L1496,'Status Report'!B:AM,34,0),AI1496="",IF(H1496="Asia Pacific",VLOOKUP(L1496,'Status Report'!B:AM,34,0),VLOOKUP(L1496,'Status Report'!B:AM,33,0)),AI1496="Direct shipment",IF(H1496="Asia Pacific",VLOOKUP(L1496,'Status Report'!B:AM,34,0),VLOOKUP(L1496,'Status Report'!B:AM,33,0)))</f>
        <v>26.160000000000004</v>
      </c>
      <c r="AC1496" s="21">
        <f>VLOOKUP(L1496,'Status Report'!B:CE,82,0)</f>
        <v>0</v>
      </c>
      <c r="AD1496" s="21">
        <f t="shared" si="356"/>
        <v>26.160000000000004</v>
      </c>
      <c r="AE1496" s="63">
        <f>VLOOKUP(L1496,'Status Report'!B:W,20,0)</f>
        <v>40</v>
      </c>
      <c r="AF1496" s="63">
        <f>VLOOKUP(L1496,'Status Report'!B:W,21,0)</f>
        <v>28</v>
      </c>
      <c r="AG1496" s="63">
        <f>VLOOKUP(L1496,'Status Report'!B:W,22,0)</f>
        <v>20</v>
      </c>
      <c r="AH1496" s="22">
        <f t="shared" si="357"/>
        <v>0.224</v>
      </c>
      <c r="AI1496" t="s">
        <v>990</v>
      </c>
      <c r="AK1496" s="63">
        <f>IFERROR(VLOOKUP(G1496,ASEAN!A:A,1,0),0)</f>
        <v>0</v>
      </c>
      <c r="AL1496" s="63" t="str">
        <f>IFERROR(VLOOKUP(D1496,'[3]customer specs'!$B$1:$D$65536,3,0),0)</f>
        <v>pallet+ISF</v>
      </c>
      <c r="AM1496" s="64">
        <f t="shared" si="358"/>
        <v>0</v>
      </c>
      <c r="AN1496" s="64">
        <f t="shared" si="359"/>
        <v>0</v>
      </c>
      <c r="AO1496" s="63"/>
      <c r="AP1496" s="63"/>
      <c r="AQ1496" s="63" t="str">
        <f t="shared" si="360"/>
        <v>no</v>
      </c>
      <c r="AR1496" s="20">
        <f t="shared" si="361"/>
        <v>261.60000000000002</v>
      </c>
      <c r="AS1496" s="63"/>
      <c r="AT1496" s="23">
        <f t="shared" si="366"/>
        <v>0.12</v>
      </c>
      <c r="AU1496" s="65">
        <f t="shared" si="362"/>
        <v>29.72727272727273</v>
      </c>
      <c r="AV1496" s="65"/>
      <c r="AW1496" s="65">
        <f t="shared" si="363"/>
        <v>297.27272727272731</v>
      </c>
      <c r="AX1496" s="65"/>
      <c r="AY1496" s="63">
        <f>VLOOKUP(L1496,'Status Report'!B:CF,81,0)</f>
        <v>0</v>
      </c>
      <c r="AZ1496" s="63">
        <f>VLOOKUP(L1496,'Status Report'!B:S,18,0)</f>
        <v>0</v>
      </c>
      <c r="BB1496" s="63">
        <f>VLOOKUP(L1496,'Status Report'!B:Z,25,0)</f>
        <v>24</v>
      </c>
      <c r="BC1496" s="63">
        <f t="shared" si="364"/>
        <v>240</v>
      </c>
      <c r="BF1496">
        <f>VLOOKUP(L1496,'Status Report'!B:CE,82,0)</f>
        <v>0</v>
      </c>
      <c r="BG1496">
        <f>VLOOKUP(L1496,'Status Report'!B:CF,83,0)</f>
        <v>0</v>
      </c>
      <c r="BH1496">
        <f>VLOOKUP(L1496,'Status Report'!B:CG,84,0)</f>
        <v>0</v>
      </c>
      <c r="BI1496" t="s">
        <v>1006</v>
      </c>
      <c r="BJ1496" t="s">
        <v>795</v>
      </c>
      <c r="BM1496" s="67">
        <f t="shared" si="365"/>
        <v>1581</v>
      </c>
    </row>
    <row r="1497" spans="1:65" x14ac:dyDescent="0.25">
      <c r="A1497" s="68" t="str">
        <f>VLOOKUP(L1497,'Status Report'!B:CB,79,0)</f>
        <v>Heineken - F1</v>
      </c>
      <c r="C1497">
        <v>26021047</v>
      </c>
      <c r="D1497">
        <v>3011455</v>
      </c>
      <c r="E1497" t="s">
        <v>999</v>
      </c>
      <c r="F1497" t="s">
        <v>1000</v>
      </c>
      <c r="G1497" t="str">
        <f>VLOOKUP(D1497,'[2]sold to'!$A:$H,8,0)</f>
        <v>Puerto Rico</v>
      </c>
      <c r="H1497" t="str">
        <f>VLOOKUP(D1497,'[2]sold to'!$A:$I,9,0)</f>
        <v>AMERICAS</v>
      </c>
      <c r="K1497">
        <v>140</v>
      </c>
      <c r="L1497">
        <v>88026780</v>
      </c>
      <c r="M1497" t="s">
        <v>459</v>
      </c>
      <c r="N1497">
        <v>25</v>
      </c>
      <c r="P1497" t="str">
        <f>VLOOKUP(L1497,'Status Report'!B:AA,26,0)</f>
        <v>China</v>
      </c>
      <c r="Q1497" t="str">
        <f>VLOOKUP(L1497,'Status Report'!B:AB,27,0)</f>
        <v>Indoor signs</v>
      </c>
      <c r="R1497">
        <f>VLOOKUP(L1497,'Status Report'!B:X,23,0)</f>
        <v>100</v>
      </c>
      <c r="S1497" t="str">
        <f>VLOOKUP(L1497,'Status Report'!B:T,19,0)</f>
        <v>Dekkers Visual Communication B.v.</v>
      </c>
      <c r="T1497" s="62">
        <f>VLOOKUP(L1497,'Status Report'!B:E,4,0)</f>
        <v>3</v>
      </c>
      <c r="U1497" s="19">
        <f>_xlfn.IFS(AI1497="Den Bosch",VLOOKUP(L1497,'Status Report'!B:AM,35,0),AI1497="Yantian",VLOOKUP(L1497,'Status Report'!B:AM,36,0),AI1497="",IF(H1497="Asia Pacific",VLOOKUP(L1497,'Status Report'!B:AM,36,0),VLOOKUP(L1497,'Status Report'!B:AM,35,0)),AI1497="Direct shipment",IF(H1497="Asia Pacific",VLOOKUP(L1497,'Status Report'!B:AM,36,0),VLOOKUP(L1497,'Status Report'!B:AM,35,0)))</f>
        <v>184.55</v>
      </c>
      <c r="V1497" s="20">
        <f t="shared" si="352"/>
        <v>4613.75</v>
      </c>
      <c r="W1497" s="19">
        <f>_xlfn.IFS(AI1497="Den Bosch",VLOOKUP(L1497,'Status Report'!B:AM,37,0),AI1497="Yantian",VLOOKUP(L1497,'Status Report'!B:AM,38,0),AI1497="",IF(H1497="Asia Pacific",VLOOKUP(L1497,'Status Report'!B:AM,38,0),VLOOKUP(L1497,'Status Report'!B:AM,37,0)),AI1497="Direct shipment",IF(H1497="Asia Pacific",VLOOKUP(L1497,'Status Report'!B:AM,38,0),VLOOKUP(L1497,'Status Report'!B:AM,37,0)))</f>
        <v>184.55</v>
      </c>
      <c r="X1497" s="20">
        <f t="shared" si="353"/>
        <v>4613.75</v>
      </c>
      <c r="Y1497" s="20">
        <f>_xlfn.IFS(AI1497="Den Bosch",VLOOKUP(L1497,'Status Report'!B:AO,39,0),AI1497="Yantian",VLOOKUP(L1497,'Status Report'!B:AO,40,0),AI1497="",IF(H1497="Asia Pacific",VLOOKUP(L1497,'Status Report'!B:AO,40,0),VLOOKUP(L1497,'Status Report'!B:AO,39,0)),AI1497="Direct shipment",IF(H1497="Asia Pacific",VLOOKUP(L1497,'Status Report'!B:AO,40,0),VLOOKUP(L1497,'Status Report'!B:AO,39,0)))</f>
        <v>0</v>
      </c>
      <c r="Z1497" s="20">
        <f t="shared" si="354"/>
        <v>0</v>
      </c>
      <c r="AA1497" s="20">
        <f t="shared" si="355"/>
        <v>4613.75</v>
      </c>
      <c r="AB1497" s="21">
        <f>_xlfn.IFS(AI1497="Den Bosch",VLOOKUP(L1497,'Status Report'!B:AM,33,0),AI1497="Yantian",VLOOKUP(L1497,'Status Report'!B:AM,34,0),AI1497="",IF(H1497="Asia Pacific",VLOOKUP(L1497,'Status Report'!B:AM,34,0),VLOOKUP(L1497,'Status Report'!B:AM,33,0)),AI1497="Direct shipment",IF(H1497="Asia Pacific",VLOOKUP(L1497,'Status Report'!B:AM,34,0),VLOOKUP(L1497,'Status Report'!B:AM,33,0)))</f>
        <v>159.60000000000002</v>
      </c>
      <c r="AC1497" s="21">
        <f>VLOOKUP(L1497,'Status Report'!B:CE,82,0)</f>
        <v>0</v>
      </c>
      <c r="AD1497" s="21">
        <f t="shared" si="356"/>
        <v>159.60000000000002</v>
      </c>
      <c r="AE1497" s="63">
        <f>VLOOKUP(L1497,'Status Report'!B:W,20,0)</f>
        <v>60</v>
      </c>
      <c r="AF1497" s="63">
        <f>VLOOKUP(L1497,'Status Report'!B:W,21,0)</f>
        <v>73</v>
      </c>
      <c r="AG1497" s="63">
        <f>VLOOKUP(L1497,'Status Report'!B:W,22,0)</f>
        <v>10</v>
      </c>
      <c r="AH1497" s="22">
        <f t="shared" si="357"/>
        <v>1.095</v>
      </c>
      <c r="AI1497" t="s">
        <v>990</v>
      </c>
      <c r="AK1497" s="63">
        <f>IFERROR(VLOOKUP(G1497,ASEAN!A:A,1,0),0)</f>
        <v>0</v>
      </c>
      <c r="AL1497" s="63" t="str">
        <f>IFERROR(VLOOKUP(D1497,'[3]customer specs'!$B$1:$D$65536,3,0),0)</f>
        <v>pallet+ISF</v>
      </c>
      <c r="AM1497" s="64">
        <f t="shared" si="358"/>
        <v>0</v>
      </c>
      <c r="AN1497" s="64">
        <f t="shared" si="359"/>
        <v>0</v>
      </c>
      <c r="AO1497" s="63"/>
      <c r="AP1497" s="63"/>
      <c r="AQ1497" s="63" t="str">
        <f t="shared" si="360"/>
        <v>no</v>
      </c>
      <c r="AR1497" s="20">
        <f t="shared" si="361"/>
        <v>3990.0000000000005</v>
      </c>
      <c r="AS1497" s="63"/>
      <c r="AT1497" s="23">
        <f t="shared" si="366"/>
        <v>0.12</v>
      </c>
      <c r="AU1497" s="65">
        <f t="shared" si="362"/>
        <v>181.3636363636364</v>
      </c>
      <c r="AV1497" s="65"/>
      <c r="AW1497" s="65">
        <f t="shared" si="363"/>
        <v>4534.0909090909099</v>
      </c>
      <c r="AX1497" s="65"/>
      <c r="AY1497" s="63">
        <f>VLOOKUP(L1497,'Status Report'!B:CF,81,0)</f>
        <v>0</v>
      </c>
      <c r="AZ1497" s="63" t="str">
        <f>VLOOKUP(L1497,'Status Report'!B:S,18,0)</f>
        <v>Ludmilla Zarybnicka</v>
      </c>
      <c r="BB1497" s="63">
        <f>VLOOKUP(L1497,'Status Report'!B:Z,25,0)</f>
        <v>1</v>
      </c>
      <c r="BC1497" s="63">
        <f t="shared" si="364"/>
        <v>25</v>
      </c>
      <c r="BF1497">
        <f>VLOOKUP(L1497,'Status Report'!B:CE,82,0)</f>
        <v>0</v>
      </c>
      <c r="BG1497">
        <f>VLOOKUP(L1497,'Status Report'!B:CF,83,0)</f>
        <v>0</v>
      </c>
      <c r="BH1497">
        <f>VLOOKUP(L1497,'Status Report'!B:CG,84,0)</f>
        <v>0</v>
      </c>
      <c r="BI1497" t="s">
        <v>1006</v>
      </c>
      <c r="BJ1497" t="s">
        <v>795</v>
      </c>
      <c r="BM1497" s="67">
        <f t="shared" si="365"/>
        <v>65</v>
      </c>
    </row>
    <row r="1498" spans="1:65" x14ac:dyDescent="0.25">
      <c r="A1498" s="68" t="str">
        <f>VLOOKUP(L1498,'Status Report'!B:CB,79,0)</f>
        <v>Heineken - F1</v>
      </c>
      <c r="C1498">
        <v>26021047</v>
      </c>
      <c r="D1498">
        <v>3011455</v>
      </c>
      <c r="E1498" t="s">
        <v>999</v>
      </c>
      <c r="F1498" t="s">
        <v>1000</v>
      </c>
      <c r="G1498" t="str">
        <f>VLOOKUP(D1498,'[2]sold to'!$A:$H,8,0)</f>
        <v>Puerto Rico</v>
      </c>
      <c r="H1498" t="str">
        <f>VLOOKUP(D1498,'[2]sold to'!$A:$I,9,0)</f>
        <v>AMERICAS</v>
      </c>
      <c r="K1498">
        <v>150</v>
      </c>
      <c r="L1498">
        <v>88027351</v>
      </c>
      <c r="M1498" t="s">
        <v>846</v>
      </c>
      <c r="N1498">
        <v>25</v>
      </c>
      <c r="P1498" t="str">
        <f>VLOOKUP(L1498,'Status Report'!B:AA,26,0)</f>
        <v>China</v>
      </c>
      <c r="Q1498" t="str">
        <f>VLOOKUP(L1498,'Status Report'!B:AB,27,0)</f>
        <v>Bar support</v>
      </c>
      <c r="R1498">
        <f>VLOOKUP(L1498,'Status Report'!B:X,23,0)</f>
        <v>125</v>
      </c>
      <c r="S1498" t="str">
        <f>VLOOKUP(L1498,'Status Report'!B:T,19,0)</f>
        <v>Promocean The Netherlands BV</v>
      </c>
      <c r="T1498" s="62">
        <f>VLOOKUP(L1498,'Status Report'!B:E,4,0)</f>
        <v>3</v>
      </c>
      <c r="U1498" s="19">
        <f>_xlfn.IFS(AI1498="Den Bosch",VLOOKUP(L1498,'Status Report'!B:AM,35,0),AI1498="Yantian",VLOOKUP(L1498,'Status Report'!B:AM,36,0),AI1498="",IF(H1498="Asia Pacific",VLOOKUP(L1498,'Status Report'!B:AM,36,0),VLOOKUP(L1498,'Status Report'!B:AM,35,0)),AI1498="Direct shipment",IF(H1498="Asia Pacific",VLOOKUP(L1498,'Status Report'!B:AM,36,0),VLOOKUP(L1498,'Status Report'!B:AM,35,0)))</f>
        <v>29.8</v>
      </c>
      <c r="V1498" s="20">
        <f t="shared" si="352"/>
        <v>745</v>
      </c>
      <c r="W1498" s="19">
        <f>_xlfn.IFS(AI1498="Den Bosch",VLOOKUP(L1498,'Status Report'!B:AM,37,0),AI1498="Yantian",VLOOKUP(L1498,'Status Report'!B:AM,38,0),AI1498="",IF(H1498="Asia Pacific",VLOOKUP(L1498,'Status Report'!B:AM,38,0),VLOOKUP(L1498,'Status Report'!B:AM,37,0)),AI1498="Direct shipment",IF(H1498="Asia Pacific",VLOOKUP(L1498,'Status Report'!B:AM,38,0),VLOOKUP(L1498,'Status Report'!B:AM,37,0)))</f>
        <v>27.200000000000003</v>
      </c>
      <c r="X1498" s="20">
        <f t="shared" si="353"/>
        <v>680.00000000000011</v>
      </c>
      <c r="Y1498" s="20">
        <f>_xlfn.IFS(AI1498="Den Bosch",VLOOKUP(L1498,'Status Report'!B:AO,39,0),AI1498="Yantian",VLOOKUP(L1498,'Status Report'!B:AO,40,0),AI1498="",IF(H1498="Asia Pacific",VLOOKUP(L1498,'Status Report'!B:AO,40,0),VLOOKUP(L1498,'Status Report'!B:AO,39,0)),AI1498="Direct shipment",IF(H1498="Asia Pacific",VLOOKUP(L1498,'Status Report'!B:AO,40,0),VLOOKUP(L1498,'Status Report'!B:AO,39,0)))</f>
        <v>0</v>
      </c>
      <c r="Z1498" s="20">
        <f t="shared" si="354"/>
        <v>0</v>
      </c>
      <c r="AA1498" s="20">
        <f t="shared" si="355"/>
        <v>680.00000000000011</v>
      </c>
      <c r="AB1498" s="21">
        <f>_xlfn.IFS(AI1498="Den Bosch",VLOOKUP(L1498,'Status Report'!B:AM,33,0),AI1498="Yantian",VLOOKUP(L1498,'Status Report'!B:AM,34,0),AI1498="",IF(H1498="Asia Pacific",VLOOKUP(L1498,'Status Report'!B:AM,34,0),VLOOKUP(L1498,'Status Report'!B:AM,33,0)),AI1498="Direct shipment",IF(H1498="Asia Pacific",VLOOKUP(L1498,'Status Report'!B:AM,34,0),VLOOKUP(L1498,'Status Report'!B:AM,33,0)))</f>
        <v>24.019200000000001</v>
      </c>
      <c r="AC1498" s="21">
        <f>VLOOKUP(L1498,'Status Report'!B:CE,82,0)</f>
        <v>0</v>
      </c>
      <c r="AD1498" s="21">
        <f t="shared" si="356"/>
        <v>24.019200000000001</v>
      </c>
      <c r="AE1498" s="63">
        <f>VLOOKUP(L1498,'Status Report'!B:W,20,0)</f>
        <v>14</v>
      </c>
      <c r="AF1498" s="63">
        <f>VLOOKUP(L1498,'Status Report'!B:W,21,0)</f>
        <v>5</v>
      </c>
      <c r="AG1498" s="63">
        <f>VLOOKUP(L1498,'Status Report'!B:W,22,0)</f>
        <v>5</v>
      </c>
      <c r="AH1498" s="22">
        <f t="shared" si="357"/>
        <v>8.7500000000000008E-3</v>
      </c>
      <c r="AI1498" t="s">
        <v>990</v>
      </c>
      <c r="AK1498" s="63">
        <f>IFERROR(VLOOKUP(G1498,ASEAN!A:A,1,0),0)</f>
        <v>0</v>
      </c>
      <c r="AL1498" s="63" t="str">
        <f>IFERROR(VLOOKUP(D1498,'[3]customer specs'!$B$1:$D$65536,3,0),0)</f>
        <v>pallet+ISF</v>
      </c>
      <c r="AM1498" s="64">
        <f t="shared" si="358"/>
        <v>64.999999999999886</v>
      </c>
      <c r="AN1498" s="64">
        <f t="shared" si="359"/>
        <v>0</v>
      </c>
      <c r="AO1498" s="63"/>
      <c r="AP1498" s="63"/>
      <c r="AQ1498" s="63" t="str">
        <f t="shared" si="360"/>
        <v>no</v>
      </c>
      <c r="AR1498" s="20">
        <f t="shared" si="361"/>
        <v>600.48</v>
      </c>
      <c r="AS1498" s="63"/>
      <c r="AT1498" s="23">
        <f t="shared" si="366"/>
        <v>0.12</v>
      </c>
      <c r="AU1498" s="65">
        <f t="shared" si="362"/>
        <v>27.294545454545457</v>
      </c>
      <c r="AV1498" s="65"/>
      <c r="AW1498" s="65">
        <f t="shared" si="363"/>
        <v>682.36363636363637</v>
      </c>
      <c r="AX1498" s="65"/>
      <c r="AY1498" s="63">
        <f>VLOOKUP(L1498,'Status Report'!B:CF,81,0)</f>
        <v>0</v>
      </c>
      <c r="AZ1498" s="63" t="str">
        <f>VLOOKUP(L1498,'Status Report'!B:S,18,0)</f>
        <v xml:space="preserve">Konstantinos Zoupanos </v>
      </c>
      <c r="BB1498" s="63">
        <f>VLOOKUP(L1498,'Status Report'!B:Z,25,0)</f>
        <v>20</v>
      </c>
      <c r="BC1498" s="63">
        <f t="shared" si="364"/>
        <v>500</v>
      </c>
      <c r="BF1498">
        <f>VLOOKUP(L1498,'Status Report'!B:CE,82,0)</f>
        <v>0</v>
      </c>
      <c r="BG1498">
        <f>VLOOKUP(L1498,'Status Report'!B:CF,83,0)</f>
        <v>0</v>
      </c>
      <c r="BH1498">
        <f>VLOOKUP(L1498,'Status Report'!B:CG,84,0)</f>
        <v>0</v>
      </c>
      <c r="BI1498" t="s">
        <v>1006</v>
      </c>
      <c r="BJ1498" t="s">
        <v>795</v>
      </c>
      <c r="BM1498" s="67">
        <f t="shared" si="365"/>
        <v>263</v>
      </c>
    </row>
    <row r="1499" spans="1:65" x14ac:dyDescent="0.25">
      <c r="A1499" s="68" t="str">
        <f>VLOOKUP(L1499,'Status Report'!B:CB,79,0)</f>
        <v>Heineken - F1</v>
      </c>
      <c r="C1499">
        <v>26021047</v>
      </c>
      <c r="D1499">
        <v>3011455</v>
      </c>
      <c r="E1499" t="s">
        <v>999</v>
      </c>
      <c r="F1499" t="s">
        <v>1000</v>
      </c>
      <c r="G1499" t="str">
        <f>VLOOKUP(D1499,'[2]sold to'!$A:$H,8,0)</f>
        <v>Puerto Rico</v>
      </c>
      <c r="H1499" t="str">
        <f>VLOOKUP(D1499,'[2]sold to'!$A:$I,9,0)</f>
        <v>AMERICAS</v>
      </c>
      <c r="K1499">
        <v>160</v>
      </c>
      <c r="L1499">
        <v>88027384</v>
      </c>
      <c r="M1499" t="s">
        <v>580</v>
      </c>
      <c r="N1499">
        <v>1</v>
      </c>
      <c r="P1499" t="str">
        <f>VLOOKUP(L1499,'Status Report'!B:AA,26,0)</f>
        <v>China</v>
      </c>
      <c r="Q1499" t="str">
        <f>VLOOKUP(L1499,'Status Report'!B:AB,27,0)</f>
        <v>Textiles-Clothing</v>
      </c>
      <c r="R1499">
        <f>VLOOKUP(L1499,'Status Report'!B:X,23,0)</f>
        <v>84</v>
      </c>
      <c r="S1499" t="str">
        <f>VLOOKUP(L1499,'Status Report'!B:T,19,0)</f>
        <v>Promocean The Netherlands BV</v>
      </c>
      <c r="T1499" s="62">
        <f>VLOOKUP(L1499,'Status Report'!B:E,4,0)</f>
        <v>3</v>
      </c>
      <c r="U1499" s="19">
        <f>_xlfn.IFS(AI1499="Den Bosch",VLOOKUP(L1499,'Status Report'!B:AM,35,0),AI1499="Yantian",VLOOKUP(L1499,'Status Report'!B:AM,36,0),AI1499="",IF(H1499="Asia Pacific",VLOOKUP(L1499,'Status Report'!B:AM,36,0),VLOOKUP(L1499,'Status Report'!B:AM,35,0)),AI1499="Direct shipment",IF(H1499="Asia Pacific",VLOOKUP(L1499,'Status Report'!B:AM,36,0),VLOOKUP(L1499,'Status Report'!B:AM,35,0)))</f>
        <v>47.7</v>
      </c>
      <c r="V1499" s="20">
        <f t="shared" si="352"/>
        <v>47.7</v>
      </c>
      <c r="W1499" s="19">
        <f>_xlfn.IFS(AI1499="Den Bosch",VLOOKUP(L1499,'Status Report'!B:AM,37,0),AI1499="Yantian",VLOOKUP(L1499,'Status Report'!B:AM,38,0),AI1499="",IF(H1499="Asia Pacific",VLOOKUP(L1499,'Status Report'!B:AM,38,0),VLOOKUP(L1499,'Status Report'!B:AM,37,0)),AI1499="Direct shipment",IF(H1499="Asia Pacific",VLOOKUP(L1499,'Status Report'!B:AM,38,0),VLOOKUP(L1499,'Status Report'!B:AM,37,0)))</f>
        <v>46.8</v>
      </c>
      <c r="X1499" s="20">
        <f t="shared" si="353"/>
        <v>46.8</v>
      </c>
      <c r="Y1499" s="20">
        <f>_xlfn.IFS(AI1499="Den Bosch",VLOOKUP(L1499,'Status Report'!B:AO,39,0),AI1499="Yantian",VLOOKUP(L1499,'Status Report'!B:AO,40,0),AI1499="",IF(H1499="Asia Pacific",VLOOKUP(L1499,'Status Report'!B:AO,40,0),VLOOKUP(L1499,'Status Report'!B:AO,39,0)),AI1499="Direct shipment",IF(H1499="Asia Pacific",VLOOKUP(L1499,'Status Report'!B:AO,40,0),VLOOKUP(L1499,'Status Report'!B:AO,39,0)))</f>
        <v>0</v>
      </c>
      <c r="Z1499" s="20">
        <f t="shared" si="354"/>
        <v>0</v>
      </c>
      <c r="AA1499" s="20">
        <f t="shared" si="355"/>
        <v>46.8</v>
      </c>
      <c r="AB1499" s="21">
        <f>_xlfn.IFS(AI1499="Den Bosch",VLOOKUP(L1499,'Status Report'!B:AM,33,0),AI1499="Yantian",VLOOKUP(L1499,'Status Report'!B:AM,34,0),AI1499="",IF(H1499="Asia Pacific",VLOOKUP(L1499,'Status Report'!B:AM,34,0),VLOOKUP(L1499,'Status Report'!B:AM,33,0)),AI1499="Direct shipment",IF(H1499="Asia Pacific",VLOOKUP(L1499,'Status Report'!B:AM,34,0),VLOOKUP(L1499,'Status Report'!B:AM,33,0)))</f>
        <v>40.844699999999996</v>
      </c>
      <c r="AC1499" s="21">
        <f>VLOOKUP(L1499,'Status Report'!B:CE,82,0)</f>
        <v>0</v>
      </c>
      <c r="AD1499" s="21">
        <f t="shared" si="356"/>
        <v>40.844699999999996</v>
      </c>
      <c r="AE1499" s="63">
        <f>VLOOKUP(L1499,'Status Report'!B:W,20,0)</f>
        <v>35</v>
      </c>
      <c r="AF1499" s="63">
        <f>VLOOKUP(L1499,'Status Report'!B:W,21,0)</f>
        <v>28</v>
      </c>
      <c r="AG1499" s="63">
        <f>VLOOKUP(L1499,'Status Report'!B:W,22,0)</f>
        <v>6</v>
      </c>
      <c r="AH1499" s="22">
        <f t="shared" si="357"/>
        <v>5.8799999999999998E-3</v>
      </c>
      <c r="AI1499" t="s">
        <v>990</v>
      </c>
      <c r="AK1499" s="63">
        <f>IFERROR(VLOOKUP(G1499,ASEAN!A:A,1,0),0)</f>
        <v>0</v>
      </c>
      <c r="AL1499" s="63" t="str">
        <f>IFERROR(VLOOKUP(D1499,'[3]customer specs'!$B$1:$D$65536,3,0),0)</f>
        <v>pallet+ISF</v>
      </c>
      <c r="AM1499" s="64">
        <f t="shared" si="358"/>
        <v>0.90000000000000568</v>
      </c>
      <c r="AN1499" s="64">
        <f t="shared" si="359"/>
        <v>0</v>
      </c>
      <c r="AO1499" s="63"/>
      <c r="AP1499" s="63"/>
      <c r="AQ1499" s="63" t="str">
        <f t="shared" si="360"/>
        <v>no</v>
      </c>
      <c r="AR1499" s="20">
        <f t="shared" si="361"/>
        <v>40.844699999999996</v>
      </c>
      <c r="AS1499" s="63"/>
      <c r="AT1499" s="23">
        <f t="shared" si="366"/>
        <v>0.12</v>
      </c>
      <c r="AU1499" s="65">
        <f t="shared" si="362"/>
        <v>46.414431818181811</v>
      </c>
      <c r="AV1499" s="65"/>
      <c r="AW1499" s="65">
        <f t="shared" si="363"/>
        <v>46.414431818181811</v>
      </c>
      <c r="AX1499" s="65"/>
      <c r="AY1499" s="63">
        <f>VLOOKUP(L1499,'Status Report'!B:CF,81,0)</f>
        <v>0</v>
      </c>
      <c r="AZ1499" s="63" t="str">
        <f>VLOOKUP(L1499,'Status Report'!B:S,18,0)</f>
        <v xml:space="preserve">Konstantinos Zoupanos </v>
      </c>
      <c r="BB1499" s="63">
        <f>VLOOKUP(L1499,'Status Report'!B:Z,25,0)</f>
        <v>6</v>
      </c>
      <c r="BC1499" s="63">
        <f t="shared" si="364"/>
        <v>6</v>
      </c>
      <c r="BF1499">
        <f>VLOOKUP(L1499,'Status Report'!B:CE,82,0)</f>
        <v>0</v>
      </c>
      <c r="BG1499">
        <f>VLOOKUP(L1499,'Status Report'!B:CF,83,0)</f>
        <v>0</v>
      </c>
      <c r="BH1499">
        <f>VLOOKUP(L1499,'Status Report'!B:CG,84,0)</f>
        <v>0</v>
      </c>
      <c r="BI1499" t="s">
        <v>1006</v>
      </c>
      <c r="BJ1499" t="s">
        <v>795</v>
      </c>
      <c r="BM1499" s="67">
        <f t="shared" si="365"/>
        <v>20</v>
      </c>
    </row>
    <row r="1500" spans="1:65" x14ac:dyDescent="0.25">
      <c r="A1500" s="68" t="str">
        <f>VLOOKUP(L1500,'Status Report'!B:CB,79,0)</f>
        <v>Heineken - F1</v>
      </c>
      <c r="C1500">
        <v>26021047</v>
      </c>
      <c r="D1500">
        <v>3011455</v>
      </c>
      <c r="E1500" t="s">
        <v>999</v>
      </c>
      <c r="F1500" t="s">
        <v>1000</v>
      </c>
      <c r="G1500" t="str">
        <f>VLOOKUP(D1500,'[2]sold to'!$A:$H,8,0)</f>
        <v>Puerto Rico</v>
      </c>
      <c r="H1500" t="str">
        <f>VLOOKUP(D1500,'[2]sold to'!$A:$I,9,0)</f>
        <v>AMERICAS</v>
      </c>
      <c r="K1500">
        <v>170</v>
      </c>
      <c r="L1500">
        <v>88027382</v>
      </c>
      <c r="M1500" t="s">
        <v>578</v>
      </c>
      <c r="N1500">
        <v>1</v>
      </c>
      <c r="P1500" t="str">
        <f>VLOOKUP(L1500,'Status Report'!B:AA,26,0)</f>
        <v>China</v>
      </c>
      <c r="Q1500" t="str">
        <f>VLOOKUP(L1500,'Status Report'!B:AB,27,0)</f>
        <v>Textiles-Clothing</v>
      </c>
      <c r="R1500">
        <f>VLOOKUP(L1500,'Status Report'!B:X,23,0)</f>
        <v>84</v>
      </c>
      <c r="S1500" t="str">
        <f>VLOOKUP(L1500,'Status Report'!B:T,19,0)</f>
        <v>Promocean The Netherlands BV</v>
      </c>
      <c r="T1500" s="62">
        <f>VLOOKUP(L1500,'Status Report'!B:E,4,0)</f>
        <v>3</v>
      </c>
      <c r="U1500" s="19">
        <f>_xlfn.IFS(AI1500="Den Bosch",VLOOKUP(L1500,'Status Report'!B:AM,35,0),AI1500="Yantian",VLOOKUP(L1500,'Status Report'!B:AM,36,0),AI1500="",IF(H1500="Asia Pacific",VLOOKUP(L1500,'Status Report'!B:AM,36,0),VLOOKUP(L1500,'Status Report'!B:AM,35,0)),AI1500="Direct shipment",IF(H1500="Asia Pacific",VLOOKUP(L1500,'Status Report'!B:AM,36,0),VLOOKUP(L1500,'Status Report'!B:AM,35,0)))</f>
        <v>47.7</v>
      </c>
      <c r="V1500" s="20">
        <f t="shared" si="352"/>
        <v>47.7</v>
      </c>
      <c r="W1500" s="19">
        <f>_xlfn.IFS(AI1500="Den Bosch",VLOOKUP(L1500,'Status Report'!B:AM,37,0),AI1500="Yantian",VLOOKUP(L1500,'Status Report'!B:AM,38,0),AI1500="",IF(H1500="Asia Pacific",VLOOKUP(L1500,'Status Report'!B:AM,38,0),VLOOKUP(L1500,'Status Report'!B:AM,37,0)),AI1500="Direct shipment",IF(H1500="Asia Pacific",VLOOKUP(L1500,'Status Report'!B:AM,38,0),VLOOKUP(L1500,'Status Report'!B:AM,37,0)))</f>
        <v>46.8</v>
      </c>
      <c r="X1500" s="20">
        <f t="shared" si="353"/>
        <v>46.8</v>
      </c>
      <c r="Y1500" s="20">
        <f>_xlfn.IFS(AI1500="Den Bosch",VLOOKUP(L1500,'Status Report'!B:AO,39,0),AI1500="Yantian",VLOOKUP(L1500,'Status Report'!B:AO,40,0),AI1500="",IF(H1500="Asia Pacific",VLOOKUP(L1500,'Status Report'!B:AO,40,0),VLOOKUP(L1500,'Status Report'!B:AO,39,0)),AI1500="Direct shipment",IF(H1500="Asia Pacific",VLOOKUP(L1500,'Status Report'!B:AO,40,0),VLOOKUP(L1500,'Status Report'!B:AO,39,0)))</f>
        <v>0</v>
      </c>
      <c r="Z1500" s="20">
        <f t="shared" si="354"/>
        <v>0</v>
      </c>
      <c r="AA1500" s="20">
        <f t="shared" si="355"/>
        <v>46.8</v>
      </c>
      <c r="AB1500" s="21">
        <f>_xlfn.IFS(AI1500="Den Bosch",VLOOKUP(L1500,'Status Report'!B:AM,33,0),AI1500="Yantian",VLOOKUP(L1500,'Status Report'!B:AM,34,0),AI1500="",IF(H1500="Asia Pacific",VLOOKUP(L1500,'Status Report'!B:AM,34,0),VLOOKUP(L1500,'Status Report'!B:AM,33,0)),AI1500="Direct shipment",IF(H1500="Asia Pacific",VLOOKUP(L1500,'Status Report'!B:AM,34,0),VLOOKUP(L1500,'Status Report'!B:AM,33,0)))</f>
        <v>40.844699999999996</v>
      </c>
      <c r="AC1500" s="21">
        <f>VLOOKUP(L1500,'Status Report'!B:CE,82,0)</f>
        <v>0</v>
      </c>
      <c r="AD1500" s="21">
        <f t="shared" si="356"/>
        <v>40.844699999999996</v>
      </c>
      <c r="AE1500" s="63">
        <f>VLOOKUP(L1500,'Status Report'!B:W,20,0)</f>
        <v>35</v>
      </c>
      <c r="AF1500" s="63">
        <f>VLOOKUP(L1500,'Status Report'!B:W,21,0)</f>
        <v>28</v>
      </c>
      <c r="AG1500" s="63">
        <f>VLOOKUP(L1500,'Status Report'!B:W,22,0)</f>
        <v>6</v>
      </c>
      <c r="AH1500" s="22">
        <f t="shared" si="357"/>
        <v>5.8799999999999998E-3</v>
      </c>
      <c r="AI1500" t="s">
        <v>990</v>
      </c>
      <c r="AK1500" s="63">
        <f>IFERROR(VLOOKUP(G1500,ASEAN!A:A,1,0),0)</f>
        <v>0</v>
      </c>
      <c r="AL1500" s="63" t="str">
        <f>IFERROR(VLOOKUP(D1500,'[3]customer specs'!$B$1:$D$65536,3,0),0)</f>
        <v>pallet+ISF</v>
      </c>
      <c r="AM1500" s="64">
        <f t="shared" si="358"/>
        <v>0.90000000000000568</v>
      </c>
      <c r="AN1500" s="64">
        <f t="shared" si="359"/>
        <v>0</v>
      </c>
      <c r="AO1500" s="63"/>
      <c r="AP1500" s="63"/>
      <c r="AQ1500" s="63" t="str">
        <f t="shared" si="360"/>
        <v>no</v>
      </c>
      <c r="AR1500" s="20">
        <f t="shared" si="361"/>
        <v>40.844699999999996</v>
      </c>
      <c r="AS1500" s="63"/>
      <c r="AT1500" s="23">
        <f t="shared" si="366"/>
        <v>0.12</v>
      </c>
      <c r="AU1500" s="65">
        <f t="shared" si="362"/>
        <v>46.414431818181811</v>
      </c>
      <c r="AV1500" s="65"/>
      <c r="AW1500" s="65">
        <f t="shared" si="363"/>
        <v>46.414431818181811</v>
      </c>
      <c r="AX1500" s="65"/>
      <c r="AY1500" s="63">
        <f>VLOOKUP(L1500,'Status Report'!B:CF,81,0)</f>
        <v>0</v>
      </c>
      <c r="AZ1500" s="63" t="str">
        <f>VLOOKUP(L1500,'Status Report'!B:S,18,0)</f>
        <v xml:space="preserve">Konstantinos Zoupanos </v>
      </c>
      <c r="BB1500" s="63">
        <f>VLOOKUP(L1500,'Status Report'!B:Z,25,0)</f>
        <v>6</v>
      </c>
      <c r="BC1500" s="63">
        <f t="shared" si="364"/>
        <v>6</v>
      </c>
      <c r="BF1500">
        <f>VLOOKUP(L1500,'Status Report'!B:CE,82,0)</f>
        <v>0</v>
      </c>
      <c r="BG1500">
        <f>VLOOKUP(L1500,'Status Report'!B:CF,83,0)</f>
        <v>0</v>
      </c>
      <c r="BH1500">
        <f>VLOOKUP(L1500,'Status Report'!B:CG,84,0)</f>
        <v>0</v>
      </c>
      <c r="BI1500" t="s">
        <v>1006</v>
      </c>
      <c r="BJ1500" t="s">
        <v>795</v>
      </c>
      <c r="BM1500" s="67">
        <f t="shared" si="365"/>
        <v>32</v>
      </c>
    </row>
    <row r="1501" spans="1:65" x14ac:dyDescent="0.25">
      <c r="A1501" s="68" t="str">
        <f>VLOOKUP(L1501,'Status Report'!B:CB,79,0)</f>
        <v>Heineken - F1</v>
      </c>
      <c r="C1501">
        <v>26021047</v>
      </c>
      <c r="D1501">
        <v>3011455</v>
      </c>
      <c r="E1501" t="s">
        <v>999</v>
      </c>
      <c r="F1501" t="s">
        <v>1000</v>
      </c>
      <c r="G1501" t="str">
        <f>VLOOKUP(D1501,'[2]sold to'!$A:$H,8,0)</f>
        <v>Puerto Rico</v>
      </c>
      <c r="H1501" t="str">
        <f>VLOOKUP(D1501,'[2]sold to'!$A:$I,9,0)</f>
        <v>AMERICAS</v>
      </c>
      <c r="K1501">
        <v>180</v>
      </c>
      <c r="L1501">
        <v>88027376</v>
      </c>
      <c r="M1501" t="s">
        <v>573</v>
      </c>
      <c r="N1501">
        <v>2</v>
      </c>
      <c r="P1501" t="str">
        <f>VLOOKUP(L1501,'Status Report'!B:AA,26,0)</f>
        <v>China</v>
      </c>
      <c r="Q1501" t="str">
        <f>VLOOKUP(L1501,'Status Report'!B:AB,27,0)</f>
        <v>Textiles-Clothing</v>
      </c>
      <c r="R1501">
        <f>VLOOKUP(L1501,'Status Report'!B:X,23,0)</f>
        <v>84</v>
      </c>
      <c r="S1501" t="str">
        <f>VLOOKUP(L1501,'Status Report'!B:T,19,0)</f>
        <v>Promocean The Netherlands BV</v>
      </c>
      <c r="T1501" s="62">
        <f>VLOOKUP(L1501,'Status Report'!B:E,4,0)</f>
        <v>3</v>
      </c>
      <c r="U1501" s="19">
        <f>_xlfn.IFS(AI1501="Den Bosch",VLOOKUP(L1501,'Status Report'!B:AM,35,0),AI1501="Yantian",VLOOKUP(L1501,'Status Report'!B:AM,36,0),AI1501="",IF(H1501="Asia Pacific",VLOOKUP(L1501,'Status Report'!B:AM,36,0),VLOOKUP(L1501,'Status Report'!B:AM,35,0)),AI1501="Direct shipment",IF(H1501="Asia Pacific",VLOOKUP(L1501,'Status Report'!B:AM,36,0),VLOOKUP(L1501,'Status Report'!B:AM,35,0)))</f>
        <v>46.2</v>
      </c>
      <c r="V1501" s="20">
        <f t="shared" si="352"/>
        <v>92.4</v>
      </c>
      <c r="W1501" s="19">
        <f>_xlfn.IFS(AI1501="Den Bosch",VLOOKUP(L1501,'Status Report'!B:AM,37,0),AI1501="Yantian",VLOOKUP(L1501,'Status Report'!B:AM,38,0),AI1501="",IF(H1501="Asia Pacific",VLOOKUP(L1501,'Status Report'!B:AM,38,0),VLOOKUP(L1501,'Status Report'!B:AM,37,0)),AI1501="Direct shipment",IF(H1501="Asia Pacific",VLOOKUP(L1501,'Status Report'!B:AM,38,0),VLOOKUP(L1501,'Status Report'!B:AM,37,0)))</f>
        <v>45.36</v>
      </c>
      <c r="X1501" s="20">
        <f t="shared" si="353"/>
        <v>90.72</v>
      </c>
      <c r="Y1501" s="20">
        <f>_xlfn.IFS(AI1501="Den Bosch",VLOOKUP(L1501,'Status Report'!B:AO,39,0),AI1501="Yantian",VLOOKUP(L1501,'Status Report'!B:AO,40,0),AI1501="",IF(H1501="Asia Pacific",VLOOKUP(L1501,'Status Report'!B:AO,40,0),VLOOKUP(L1501,'Status Report'!B:AO,39,0)),AI1501="Direct shipment",IF(H1501="Asia Pacific",VLOOKUP(L1501,'Status Report'!B:AO,40,0),VLOOKUP(L1501,'Status Report'!B:AO,39,0)))</f>
        <v>0</v>
      </c>
      <c r="Z1501" s="20">
        <f t="shared" si="354"/>
        <v>0</v>
      </c>
      <c r="AA1501" s="20">
        <f t="shared" si="355"/>
        <v>90.72</v>
      </c>
      <c r="AB1501" s="21">
        <f>_xlfn.IFS(AI1501="Den Bosch",VLOOKUP(L1501,'Status Report'!B:AM,33,0),AI1501="Yantian",VLOOKUP(L1501,'Status Report'!B:AM,34,0),AI1501="",IF(H1501="Asia Pacific",VLOOKUP(L1501,'Status Report'!B:AM,34,0),VLOOKUP(L1501,'Status Report'!B:AM,33,0)),AI1501="Direct shipment",IF(H1501="Asia Pacific",VLOOKUP(L1501,'Status Report'!B:AM,34,0),VLOOKUP(L1501,'Status Report'!B:AM,33,0)))</f>
        <v>39.569399999999995</v>
      </c>
      <c r="AC1501" s="21">
        <f>VLOOKUP(L1501,'Status Report'!B:CE,82,0)</f>
        <v>0</v>
      </c>
      <c r="AD1501" s="21">
        <f t="shared" si="356"/>
        <v>39.569399999999995</v>
      </c>
      <c r="AE1501" s="63">
        <f>VLOOKUP(L1501,'Status Report'!B:W,20,0)</f>
        <v>35</v>
      </c>
      <c r="AF1501" s="63">
        <f>VLOOKUP(L1501,'Status Report'!B:W,21,0)</f>
        <v>28</v>
      </c>
      <c r="AG1501" s="63">
        <f>VLOOKUP(L1501,'Status Report'!B:W,22,0)</f>
        <v>6</v>
      </c>
      <c r="AH1501" s="22">
        <f t="shared" si="357"/>
        <v>1.176E-2</v>
      </c>
      <c r="AI1501" t="s">
        <v>990</v>
      </c>
      <c r="AK1501" s="63">
        <f>IFERROR(VLOOKUP(G1501,ASEAN!A:A,1,0),0)</f>
        <v>0</v>
      </c>
      <c r="AL1501" s="63" t="str">
        <f>IFERROR(VLOOKUP(D1501,'[3]customer specs'!$B$1:$D$65536,3,0),0)</f>
        <v>pallet+ISF</v>
      </c>
      <c r="AM1501" s="64">
        <f t="shared" si="358"/>
        <v>1.6800000000000068</v>
      </c>
      <c r="AN1501" s="64">
        <f t="shared" si="359"/>
        <v>0</v>
      </c>
      <c r="AO1501" s="63"/>
      <c r="AP1501" s="63"/>
      <c r="AQ1501" s="63" t="str">
        <f t="shared" si="360"/>
        <v>no</v>
      </c>
      <c r="AR1501" s="20">
        <f t="shared" si="361"/>
        <v>79.138799999999989</v>
      </c>
      <c r="AS1501" s="63"/>
      <c r="AT1501" s="23">
        <f t="shared" si="366"/>
        <v>0.12</v>
      </c>
      <c r="AU1501" s="65">
        <f t="shared" si="362"/>
        <v>44.965227272727269</v>
      </c>
      <c r="AV1501" s="65"/>
      <c r="AW1501" s="65">
        <f t="shared" si="363"/>
        <v>89.930454545454538</v>
      </c>
      <c r="AX1501" s="65"/>
      <c r="AY1501" s="63">
        <f>VLOOKUP(L1501,'Status Report'!B:CF,81,0)</f>
        <v>0</v>
      </c>
      <c r="AZ1501" s="63" t="str">
        <f>VLOOKUP(L1501,'Status Report'!B:S,18,0)</f>
        <v xml:space="preserve">Konstantinos Zoupanos </v>
      </c>
      <c r="BB1501" s="63">
        <f>VLOOKUP(L1501,'Status Report'!B:Z,25,0)</f>
        <v>6</v>
      </c>
      <c r="BC1501" s="63">
        <f t="shared" si="364"/>
        <v>12</v>
      </c>
      <c r="BF1501">
        <f>VLOOKUP(L1501,'Status Report'!B:CE,82,0)</f>
        <v>0</v>
      </c>
      <c r="BG1501">
        <f>VLOOKUP(L1501,'Status Report'!B:CF,83,0)</f>
        <v>0</v>
      </c>
      <c r="BH1501">
        <f>VLOOKUP(L1501,'Status Report'!B:CG,84,0)</f>
        <v>0</v>
      </c>
      <c r="BI1501" t="s">
        <v>1006</v>
      </c>
      <c r="BJ1501" t="s">
        <v>795</v>
      </c>
      <c r="BM1501" s="67">
        <f t="shared" si="365"/>
        <v>17</v>
      </c>
    </row>
    <row r="1502" spans="1:65" x14ac:dyDescent="0.25">
      <c r="A1502" s="68" t="str">
        <f>VLOOKUP(L1502,'Status Report'!B:CB,79,0)</f>
        <v>Desperados</v>
      </c>
      <c r="C1502">
        <v>20006117</v>
      </c>
      <c r="D1502">
        <v>3011229</v>
      </c>
      <c r="E1502" t="s">
        <v>1004</v>
      </c>
      <c r="F1502" t="s">
        <v>1005</v>
      </c>
      <c r="G1502" t="str">
        <f>VLOOKUP(D1502,'[2]sold to'!$A:$H,8,0)</f>
        <v>Martinique</v>
      </c>
      <c r="H1502" t="str">
        <f>VLOOKUP(D1502,'[2]sold to'!$A:$I,9,0)</f>
        <v>AMERICAS</v>
      </c>
      <c r="K1502">
        <v>10</v>
      </c>
      <c r="L1502">
        <v>88027053</v>
      </c>
      <c r="M1502" t="s">
        <v>496</v>
      </c>
      <c r="N1502">
        <v>4</v>
      </c>
      <c r="P1502" t="str">
        <f>VLOOKUP(L1502,'Status Report'!B:AA,26,0)</f>
        <v>China</v>
      </c>
      <c r="Q1502" t="str">
        <f>VLOOKUP(L1502,'Status Report'!B:AB,27,0)</f>
        <v>Indoor signs</v>
      </c>
      <c r="R1502">
        <f>VLOOKUP(L1502,'Status Report'!B:X,23,0)</f>
        <v>100</v>
      </c>
      <c r="S1502" t="str">
        <f>VLOOKUP(L1502,'Status Report'!B:T,19,0)</f>
        <v>Dekkers Visual Communication B.v.</v>
      </c>
      <c r="T1502" s="62">
        <f>VLOOKUP(L1502,'Status Report'!B:E,4,0)</f>
        <v>3</v>
      </c>
      <c r="U1502" s="19">
        <f>_xlfn.IFS(AI1502="Den Bosch",VLOOKUP(L1502,'Status Report'!B:AM,35,0),AI1502="Yantian",VLOOKUP(L1502,'Status Report'!B:AM,36,0),AI1502="",IF(H1502="Asia Pacific",VLOOKUP(L1502,'Status Report'!B:AM,36,0),VLOOKUP(L1502,'Status Report'!B:AM,35,0)),AI1502="Direct shipment",IF(H1502="Asia Pacific",VLOOKUP(L1502,'Status Report'!B:AM,36,0),VLOOKUP(L1502,'Status Report'!B:AM,35,0)))</f>
        <v>145</v>
      </c>
      <c r="V1502" s="20">
        <f t="shared" si="352"/>
        <v>580</v>
      </c>
      <c r="W1502" s="19">
        <f>_xlfn.IFS(AI1502="Den Bosch",VLOOKUP(L1502,'Status Report'!B:AM,37,0),AI1502="Yantian",VLOOKUP(L1502,'Status Report'!B:AM,38,0),AI1502="",IF(H1502="Asia Pacific",VLOOKUP(L1502,'Status Report'!B:AM,38,0),VLOOKUP(L1502,'Status Report'!B:AM,37,0)),AI1502="Direct shipment",IF(H1502="Asia Pacific",VLOOKUP(L1502,'Status Report'!B:AM,38,0),VLOOKUP(L1502,'Status Report'!B:AM,37,0)))</f>
        <v>131.82</v>
      </c>
      <c r="X1502" s="20">
        <f t="shared" si="353"/>
        <v>527.28</v>
      </c>
      <c r="Y1502" s="20">
        <f>_xlfn.IFS(AI1502="Den Bosch",VLOOKUP(L1502,'Status Report'!B:AO,39,0),AI1502="Yantian",VLOOKUP(L1502,'Status Report'!B:AO,40,0),AI1502="",IF(H1502="Asia Pacific",VLOOKUP(L1502,'Status Report'!B:AO,40,0),VLOOKUP(L1502,'Status Report'!B:AO,39,0)),AI1502="Direct shipment",IF(H1502="Asia Pacific",VLOOKUP(L1502,'Status Report'!B:AO,40,0),VLOOKUP(L1502,'Status Report'!B:AO,39,0)))</f>
        <v>0</v>
      </c>
      <c r="Z1502" s="20">
        <f t="shared" si="354"/>
        <v>0</v>
      </c>
      <c r="AA1502" s="20">
        <f t="shared" si="355"/>
        <v>527.28</v>
      </c>
      <c r="AB1502" s="21">
        <f>_xlfn.IFS(AI1502="Den Bosch",VLOOKUP(L1502,'Status Report'!B:AM,33,0),AI1502="Yantian",VLOOKUP(L1502,'Status Report'!B:AM,34,0),AI1502="",IF(H1502="Asia Pacific",VLOOKUP(L1502,'Status Report'!B:AM,34,0),VLOOKUP(L1502,'Status Report'!B:AM,33,0)),AI1502="Direct shipment",IF(H1502="Asia Pacific",VLOOKUP(L1502,'Status Report'!B:AM,34,0),VLOOKUP(L1502,'Status Report'!B:AM,33,0)))</f>
        <v>114.00000000000001</v>
      </c>
      <c r="AC1502" s="21">
        <f>VLOOKUP(L1502,'Status Report'!B:CE,82,0)</f>
        <v>0</v>
      </c>
      <c r="AD1502" s="21">
        <f t="shared" si="356"/>
        <v>114.00000000000001</v>
      </c>
      <c r="AE1502" s="63">
        <f>VLOOKUP(L1502,'Status Report'!B:W,20,0)</f>
        <v>44</v>
      </c>
      <c r="AF1502" s="63">
        <f>VLOOKUP(L1502,'Status Report'!B:W,21,0)</f>
        <v>10</v>
      </c>
      <c r="AG1502" s="63">
        <f>VLOOKUP(L1502,'Status Report'!B:W,22,0)</f>
        <v>74</v>
      </c>
      <c r="AH1502" s="22">
        <f t="shared" si="357"/>
        <v>0.13023999999999999</v>
      </c>
      <c r="AI1502" t="s">
        <v>990</v>
      </c>
      <c r="AK1502" s="63">
        <f>IFERROR(VLOOKUP(G1502,ASEAN!A:A,1,0),0)</f>
        <v>0</v>
      </c>
      <c r="AL1502" s="63" t="str">
        <f>IFERROR(VLOOKUP(D1502,'[3]customer specs'!$B$1:$D$65536,3,0),0)</f>
        <v>pallet</v>
      </c>
      <c r="AM1502" s="64">
        <f t="shared" si="358"/>
        <v>52.720000000000027</v>
      </c>
      <c r="AN1502" s="64">
        <f t="shared" si="359"/>
        <v>0</v>
      </c>
      <c r="AO1502" s="63"/>
      <c r="AP1502" s="63"/>
      <c r="AQ1502" s="63" t="str">
        <f t="shared" si="360"/>
        <v>no</v>
      </c>
      <c r="AR1502" s="20">
        <f t="shared" si="361"/>
        <v>456.00000000000006</v>
      </c>
      <c r="AS1502" s="63"/>
      <c r="AT1502" s="23">
        <f t="shared" si="366"/>
        <v>0.12</v>
      </c>
      <c r="AU1502" s="65">
        <f t="shared" si="362"/>
        <v>129.54545454545456</v>
      </c>
      <c r="AV1502" s="65"/>
      <c r="AW1502" s="65">
        <f t="shared" si="363"/>
        <v>518.18181818181824</v>
      </c>
      <c r="AX1502" s="65"/>
      <c r="AY1502" s="63">
        <f>VLOOKUP(L1502,'Status Report'!B:CF,81,0)</f>
        <v>0</v>
      </c>
      <c r="AZ1502" s="63" t="str">
        <f>VLOOKUP(L1502,'Status Report'!B:S,18,0)</f>
        <v>Ludmilla Zarybnicka</v>
      </c>
      <c r="BB1502" s="63">
        <f>VLOOKUP(L1502,'Status Report'!B:Z,25,0)</f>
        <v>1</v>
      </c>
      <c r="BC1502" s="63">
        <f t="shared" si="364"/>
        <v>4</v>
      </c>
      <c r="BF1502">
        <f>VLOOKUP(L1502,'Status Report'!B:CE,82,0)</f>
        <v>0</v>
      </c>
      <c r="BG1502">
        <f>VLOOKUP(L1502,'Status Report'!B:CF,83,0)</f>
        <v>0</v>
      </c>
      <c r="BH1502">
        <f>VLOOKUP(L1502,'Status Report'!B:CG,84,0)</f>
        <v>0</v>
      </c>
      <c r="BI1502" t="s">
        <v>1007</v>
      </c>
      <c r="BJ1502" t="s">
        <v>795</v>
      </c>
      <c r="BM1502" s="67">
        <f t="shared" si="365"/>
        <v>456</v>
      </c>
    </row>
    <row r="1503" spans="1:65" x14ac:dyDescent="0.25">
      <c r="A1503" s="68" t="str">
        <f>VLOOKUP(L1503,'Status Report'!B:CB,79,0)</f>
        <v>Desperados</v>
      </c>
      <c r="C1503">
        <v>20006117</v>
      </c>
      <c r="D1503">
        <v>3011229</v>
      </c>
      <c r="E1503" t="s">
        <v>1004</v>
      </c>
      <c r="F1503" t="s">
        <v>1005</v>
      </c>
      <c r="G1503" t="str">
        <f>VLOOKUP(D1503,'[2]sold to'!$A:$H,8,0)</f>
        <v>Martinique</v>
      </c>
      <c r="H1503" t="str">
        <f>VLOOKUP(D1503,'[2]sold to'!$A:$I,9,0)</f>
        <v>AMERICAS</v>
      </c>
      <c r="K1503">
        <v>20</v>
      </c>
      <c r="L1503">
        <v>88026888</v>
      </c>
      <c r="M1503" t="s">
        <v>480</v>
      </c>
      <c r="N1503">
        <v>5</v>
      </c>
      <c r="P1503" t="str">
        <f>VLOOKUP(L1503,'Status Report'!B:AA,26,0)</f>
        <v>China</v>
      </c>
      <c r="Q1503" t="str">
        <f>VLOOKUP(L1503,'Status Report'!B:AB,27,0)</f>
        <v>Bar support</v>
      </c>
      <c r="R1503">
        <f>VLOOKUP(L1503,'Status Report'!B:X,23,0)</f>
        <v>167</v>
      </c>
      <c r="S1503" t="str">
        <f>VLOOKUP(L1503,'Status Report'!B:T,19,0)</f>
        <v>Promocean The Netherlands BV</v>
      </c>
      <c r="T1503" s="62">
        <f>VLOOKUP(L1503,'Status Report'!B:E,4,0)</f>
        <v>3</v>
      </c>
      <c r="U1503" s="19">
        <f>_xlfn.IFS(AI1503="Den Bosch",VLOOKUP(L1503,'Status Report'!B:AM,35,0),AI1503="Yantian",VLOOKUP(L1503,'Status Report'!B:AM,36,0),AI1503="",IF(H1503="Asia Pacific",VLOOKUP(L1503,'Status Report'!B:AM,36,0),VLOOKUP(L1503,'Status Report'!B:AM,35,0)),AI1503="Direct shipment",IF(H1503="Asia Pacific",VLOOKUP(L1503,'Status Report'!B:AM,36,0),VLOOKUP(L1503,'Status Report'!B:AM,35,0)))</f>
        <v>76.679999999999993</v>
      </c>
      <c r="V1503" s="20">
        <f t="shared" si="352"/>
        <v>383.4</v>
      </c>
      <c r="W1503" s="19">
        <f>_xlfn.IFS(AI1503="Den Bosch",VLOOKUP(L1503,'Status Report'!B:AM,37,0),AI1503="Yantian",VLOOKUP(L1503,'Status Report'!B:AM,38,0),AI1503="",IF(H1503="Asia Pacific",VLOOKUP(L1503,'Status Report'!B:AM,38,0),VLOOKUP(L1503,'Status Report'!B:AM,37,0)),AI1503="Direct shipment",IF(H1503="Asia Pacific",VLOOKUP(L1503,'Status Report'!B:AM,38,0),VLOOKUP(L1503,'Status Report'!B:AM,37,0)))</f>
        <v>62.519999999999996</v>
      </c>
      <c r="X1503" s="20">
        <f t="shared" si="353"/>
        <v>312.59999999999997</v>
      </c>
      <c r="Y1503" s="20">
        <f>_xlfn.IFS(AI1503="Den Bosch",VLOOKUP(L1503,'Status Report'!B:AO,39,0),AI1503="Yantian",VLOOKUP(L1503,'Status Report'!B:AO,40,0),AI1503="",IF(H1503="Asia Pacific",VLOOKUP(L1503,'Status Report'!B:AO,40,0),VLOOKUP(L1503,'Status Report'!B:AO,39,0)),AI1503="Direct shipment",IF(H1503="Asia Pacific",VLOOKUP(L1503,'Status Report'!B:AO,40,0),VLOOKUP(L1503,'Status Report'!B:AO,39,0)))</f>
        <v>0</v>
      </c>
      <c r="Z1503" s="20">
        <f t="shared" si="354"/>
        <v>0</v>
      </c>
      <c r="AA1503" s="20">
        <f t="shared" si="355"/>
        <v>312.59999999999997</v>
      </c>
      <c r="AB1503" s="21">
        <f>_xlfn.IFS(AI1503="Den Bosch",VLOOKUP(L1503,'Status Report'!B:AM,33,0),AI1503="Yantian",VLOOKUP(L1503,'Status Report'!B:AM,34,0),AI1503="",IF(H1503="Asia Pacific",VLOOKUP(L1503,'Status Report'!B:AM,34,0),VLOOKUP(L1503,'Status Report'!B:AM,33,0)),AI1503="Direct shipment",IF(H1503="Asia Pacific",VLOOKUP(L1503,'Status Report'!B:AM,34,0),VLOOKUP(L1503,'Status Report'!B:AM,33,0)))</f>
        <v>53.420400000000008</v>
      </c>
      <c r="AC1503" s="21">
        <f>VLOOKUP(L1503,'Status Report'!B:CE,82,0)</f>
        <v>0</v>
      </c>
      <c r="AD1503" s="21">
        <f t="shared" si="356"/>
        <v>53.420400000000008</v>
      </c>
      <c r="AE1503" s="63">
        <f>VLOOKUP(L1503,'Status Report'!B:W,20,0)</f>
        <v>49</v>
      </c>
      <c r="AF1503" s="63">
        <f>VLOOKUP(L1503,'Status Report'!B:W,21,0)</f>
        <v>26</v>
      </c>
      <c r="AG1503" s="63">
        <f>VLOOKUP(L1503,'Status Report'!B:W,22,0)</f>
        <v>50</v>
      </c>
      <c r="AH1503" s="22">
        <f t="shared" si="357"/>
        <v>0.31850000000000001</v>
      </c>
      <c r="AI1503" t="s">
        <v>990</v>
      </c>
      <c r="AK1503" s="63">
        <f>IFERROR(VLOOKUP(G1503,ASEAN!A:A,1,0),0)</f>
        <v>0</v>
      </c>
      <c r="AL1503" s="63" t="str">
        <f>IFERROR(VLOOKUP(D1503,'[3]customer specs'!$B$1:$D$65536,3,0),0)</f>
        <v>pallet</v>
      </c>
      <c r="AM1503" s="64">
        <f t="shared" si="358"/>
        <v>70.800000000000011</v>
      </c>
      <c r="AN1503" s="64">
        <f t="shared" si="359"/>
        <v>0</v>
      </c>
      <c r="AO1503" s="63"/>
      <c r="AP1503" s="63"/>
      <c r="AQ1503" s="63" t="str">
        <f t="shared" si="360"/>
        <v>no</v>
      </c>
      <c r="AR1503" s="20">
        <f t="shared" si="361"/>
        <v>267.10200000000003</v>
      </c>
      <c r="AS1503" s="63"/>
      <c r="AT1503" s="23">
        <f t="shared" si="366"/>
        <v>0.12</v>
      </c>
      <c r="AU1503" s="65">
        <f t="shared" si="362"/>
        <v>60.705000000000005</v>
      </c>
      <c r="AV1503" s="65"/>
      <c r="AW1503" s="65">
        <f t="shared" si="363"/>
        <v>303.52500000000003</v>
      </c>
      <c r="AX1503" s="65"/>
      <c r="AY1503" s="63">
        <f>VLOOKUP(L1503,'Status Report'!B:CF,81,0)</f>
        <v>0</v>
      </c>
      <c r="AZ1503" s="63" t="str">
        <f>VLOOKUP(L1503,'Status Report'!B:S,18,0)</f>
        <v>Ellina Smirnova</v>
      </c>
      <c r="BB1503" s="63">
        <f>VLOOKUP(L1503,'Status Report'!B:Z,25,0)</f>
        <v>12</v>
      </c>
      <c r="BC1503" s="63">
        <f t="shared" si="364"/>
        <v>60</v>
      </c>
      <c r="BF1503">
        <f>VLOOKUP(L1503,'Status Report'!B:CE,82,0)</f>
        <v>0</v>
      </c>
      <c r="BG1503">
        <f>VLOOKUP(L1503,'Status Report'!B:CF,83,0)</f>
        <v>0</v>
      </c>
      <c r="BH1503">
        <f>VLOOKUP(L1503,'Status Report'!B:CG,84,0)</f>
        <v>0</v>
      </c>
      <c r="BI1503" t="s">
        <v>1007</v>
      </c>
      <c r="BJ1503" t="s">
        <v>795</v>
      </c>
      <c r="BM1503" s="67">
        <f t="shared" si="365"/>
        <v>730</v>
      </c>
    </row>
    <row r="1504" spans="1:65" x14ac:dyDescent="0.25">
      <c r="A1504" s="68" t="str">
        <f>VLOOKUP(L1504,'Status Report'!B:CB,79,0)</f>
        <v>Desperados</v>
      </c>
      <c r="C1504">
        <v>20006117</v>
      </c>
      <c r="D1504">
        <v>3011229</v>
      </c>
      <c r="E1504" t="s">
        <v>1004</v>
      </c>
      <c r="F1504" t="s">
        <v>1005</v>
      </c>
      <c r="G1504" t="str">
        <f>VLOOKUP(D1504,'[2]sold to'!$A:$H,8,0)</f>
        <v>Martinique</v>
      </c>
      <c r="H1504" t="str">
        <f>VLOOKUP(D1504,'[2]sold to'!$A:$I,9,0)</f>
        <v>AMERICAS</v>
      </c>
      <c r="K1504">
        <v>30</v>
      </c>
      <c r="L1504">
        <v>88027179</v>
      </c>
      <c r="M1504" t="s">
        <v>507</v>
      </c>
      <c r="N1504">
        <v>5</v>
      </c>
      <c r="P1504" t="str">
        <f>VLOOKUP(L1504,'Status Report'!B:AA,26,0)</f>
        <v>China</v>
      </c>
      <c r="Q1504" t="str">
        <f>VLOOKUP(L1504,'Status Report'!B:AB,27,0)</f>
        <v>Bar support</v>
      </c>
      <c r="R1504">
        <f>VLOOKUP(L1504,'Status Report'!B:X,23,0)</f>
        <v>50</v>
      </c>
      <c r="S1504" t="str">
        <f>VLOOKUP(L1504,'Status Report'!B:T,19,0)</f>
        <v>Asian Sourcing Link</v>
      </c>
      <c r="T1504" s="62">
        <f>VLOOKUP(L1504,'Status Report'!B:E,4,0)</f>
        <v>3</v>
      </c>
      <c r="U1504" s="19">
        <f>_xlfn.IFS(AI1504="Den Bosch",VLOOKUP(L1504,'Status Report'!B:AM,35,0),AI1504="Yantian",VLOOKUP(L1504,'Status Report'!B:AM,36,0),AI1504="",IF(H1504="Asia Pacific",VLOOKUP(L1504,'Status Report'!B:AM,36,0),VLOOKUP(L1504,'Status Report'!B:AM,35,0)),AI1504="Direct shipment",IF(H1504="Asia Pacific",VLOOKUP(L1504,'Status Report'!B:AM,36,0),VLOOKUP(L1504,'Status Report'!B:AM,35,0)))</f>
        <v>85.7</v>
      </c>
      <c r="V1504" s="20">
        <f t="shared" si="352"/>
        <v>428.5</v>
      </c>
      <c r="W1504" s="19">
        <f>_xlfn.IFS(AI1504="Den Bosch",VLOOKUP(L1504,'Status Report'!B:AM,37,0),AI1504="Yantian",VLOOKUP(L1504,'Status Report'!B:AM,38,0),AI1504="",IF(H1504="Asia Pacific",VLOOKUP(L1504,'Status Report'!B:AM,38,0),VLOOKUP(L1504,'Status Report'!B:AM,37,0)),AI1504="Direct shipment",IF(H1504="Asia Pacific",VLOOKUP(L1504,'Status Report'!B:AM,38,0),VLOOKUP(L1504,'Status Report'!B:AM,37,0)))</f>
        <v>57.1</v>
      </c>
      <c r="X1504" s="20">
        <f t="shared" si="353"/>
        <v>285.5</v>
      </c>
      <c r="Y1504" s="20">
        <f>_xlfn.IFS(AI1504="Den Bosch",VLOOKUP(L1504,'Status Report'!B:AO,39,0),AI1504="Yantian",VLOOKUP(L1504,'Status Report'!B:AO,40,0),AI1504="",IF(H1504="Asia Pacific",VLOOKUP(L1504,'Status Report'!B:AO,40,0),VLOOKUP(L1504,'Status Report'!B:AO,39,0)),AI1504="Direct shipment",IF(H1504="Asia Pacific",VLOOKUP(L1504,'Status Report'!B:AO,40,0),VLOOKUP(L1504,'Status Report'!B:AO,39,0)))</f>
        <v>0</v>
      </c>
      <c r="Z1504" s="20">
        <f t="shared" si="354"/>
        <v>0</v>
      </c>
      <c r="AA1504" s="20">
        <f t="shared" si="355"/>
        <v>285.5</v>
      </c>
      <c r="AB1504" s="21">
        <f>_xlfn.IFS(AI1504="Den Bosch",VLOOKUP(L1504,'Status Report'!B:AM,33,0),AI1504="Yantian",VLOOKUP(L1504,'Status Report'!B:AM,34,0),AI1504="",IF(H1504="Asia Pacific",VLOOKUP(L1504,'Status Report'!B:AM,34,0),VLOOKUP(L1504,'Status Report'!B:AM,33,0)),AI1504="Direct shipment",IF(H1504="Asia Pacific",VLOOKUP(L1504,'Status Report'!B:AM,34,0),VLOOKUP(L1504,'Status Report'!B:AM,33,0)))</f>
        <v>49.59</v>
      </c>
      <c r="AC1504" s="21">
        <f>VLOOKUP(L1504,'Status Report'!B:CE,82,0)</f>
        <v>0</v>
      </c>
      <c r="AD1504" s="21">
        <f t="shared" si="356"/>
        <v>49.59</v>
      </c>
      <c r="AE1504" s="63">
        <f>VLOOKUP(L1504,'Status Report'!B:W,20,0)</f>
        <v>62</v>
      </c>
      <c r="AF1504" s="63">
        <f>VLOOKUP(L1504,'Status Report'!B:W,21,0)</f>
        <v>20.5</v>
      </c>
      <c r="AG1504" s="63">
        <f>VLOOKUP(L1504,'Status Report'!B:W,22,0)</f>
        <v>10</v>
      </c>
      <c r="AH1504" s="22">
        <f t="shared" si="357"/>
        <v>6.3549999999999995E-2</v>
      </c>
      <c r="AI1504" t="s">
        <v>990</v>
      </c>
      <c r="AK1504" s="63">
        <f>IFERROR(VLOOKUP(G1504,ASEAN!A:A,1,0),0)</f>
        <v>0</v>
      </c>
      <c r="AL1504" s="63" t="str">
        <f>IFERROR(VLOOKUP(D1504,'[3]customer specs'!$B$1:$D$65536,3,0),0)</f>
        <v>pallet</v>
      </c>
      <c r="AM1504" s="64">
        <f t="shared" si="358"/>
        <v>143</v>
      </c>
      <c r="AN1504" s="64">
        <f t="shared" si="359"/>
        <v>0</v>
      </c>
      <c r="AO1504" s="63"/>
      <c r="AP1504" s="63"/>
      <c r="AQ1504" s="63" t="str">
        <f t="shared" si="360"/>
        <v>no</v>
      </c>
      <c r="AR1504" s="20">
        <f t="shared" si="361"/>
        <v>247.95000000000002</v>
      </c>
      <c r="AS1504" s="63"/>
      <c r="AT1504" s="23">
        <f t="shared" si="366"/>
        <v>0.12</v>
      </c>
      <c r="AU1504" s="65">
        <f t="shared" si="362"/>
        <v>56.352272727272734</v>
      </c>
      <c r="AV1504" s="65"/>
      <c r="AW1504" s="65">
        <f t="shared" si="363"/>
        <v>281.76136363636368</v>
      </c>
      <c r="AX1504" s="65"/>
      <c r="AY1504" s="63">
        <f>VLOOKUP(L1504,'Status Report'!B:CF,81,0)</f>
        <v>0</v>
      </c>
      <c r="AZ1504" s="63" t="str">
        <f>VLOOKUP(L1504,'Status Report'!B:S,18,0)</f>
        <v>Ellina Smirnova</v>
      </c>
      <c r="BB1504" s="63">
        <f>VLOOKUP(L1504,'Status Report'!B:Z,25,0)</f>
        <v>10</v>
      </c>
      <c r="BC1504" s="63">
        <f t="shared" si="364"/>
        <v>50</v>
      </c>
      <c r="BF1504">
        <f>VLOOKUP(L1504,'Status Report'!B:CE,82,0)</f>
        <v>0</v>
      </c>
      <c r="BG1504">
        <f>VLOOKUP(L1504,'Status Report'!B:CF,83,0)</f>
        <v>0</v>
      </c>
      <c r="BH1504">
        <f>VLOOKUP(L1504,'Status Report'!B:CG,84,0)</f>
        <v>0</v>
      </c>
      <c r="BI1504" t="s">
        <v>1007</v>
      </c>
      <c r="BJ1504" t="s">
        <v>795</v>
      </c>
      <c r="BM1504" s="67">
        <f t="shared" si="365"/>
        <v>217</v>
      </c>
    </row>
    <row r="1505" spans="1:65" x14ac:dyDescent="0.25">
      <c r="A1505" s="68" t="str">
        <f>VLOOKUP(L1505,'Status Report'!B:CB,79,0)</f>
        <v>Heineken</v>
      </c>
      <c r="C1505">
        <v>26021049</v>
      </c>
      <c r="D1505">
        <v>3090891</v>
      </c>
      <c r="E1505" t="s">
        <v>801</v>
      </c>
      <c r="F1505" t="s">
        <v>802</v>
      </c>
      <c r="G1505" t="str">
        <f>VLOOKUP(D1505,'[2]sold to'!$A:$H,8,0)</f>
        <v>Netherlands</v>
      </c>
      <c r="H1505" t="str">
        <f>VLOOKUP(D1505,'[2]sold to'!$A:$I,9,0)</f>
        <v>Europe</v>
      </c>
      <c r="K1505">
        <v>10</v>
      </c>
      <c r="L1505">
        <v>88027066</v>
      </c>
      <c r="M1505" t="s">
        <v>503</v>
      </c>
      <c r="N1505">
        <v>6</v>
      </c>
      <c r="P1505" t="str">
        <f>VLOOKUP(L1505,'Status Report'!B:AA,26,0)</f>
        <v>China</v>
      </c>
      <c r="Q1505" t="str">
        <f>VLOOKUP(L1505,'Status Report'!B:AB,27,0)</f>
        <v>Premiums</v>
      </c>
      <c r="R1505">
        <f>VLOOKUP(L1505,'Status Report'!B:X,23,0)</f>
        <v>250</v>
      </c>
      <c r="S1505" t="str">
        <f>VLOOKUP(L1505,'Status Report'!B:T,19,0)</f>
        <v>Asian Sourcing Link</v>
      </c>
      <c r="T1505" s="62">
        <f>VLOOKUP(L1505,'Status Report'!B:E,4,0)</f>
        <v>3</v>
      </c>
      <c r="U1505" s="19">
        <f>_xlfn.IFS(AI1505="Den Bosch",VLOOKUP(L1505,'Status Report'!B:AM,35,0),AI1505="Yantian",VLOOKUP(L1505,'Status Report'!B:AM,36,0),AI1505="",IF(H1505="Asia Pacific",VLOOKUP(L1505,'Status Report'!B:AM,36,0),VLOOKUP(L1505,'Status Report'!B:AM,35,0)),AI1505="Direct shipment",IF(H1505="Asia Pacific",VLOOKUP(L1505,'Status Report'!B:AM,36,0),VLOOKUP(L1505,'Status Report'!B:AM,35,0)))</f>
        <v>170.05</v>
      </c>
      <c r="V1505" s="20">
        <f t="shared" si="352"/>
        <v>1020.3000000000001</v>
      </c>
      <c r="W1505" s="19">
        <f>_xlfn.IFS(AI1505="Den Bosch",VLOOKUP(L1505,'Status Report'!B:AM,37,0),AI1505="Yantian",VLOOKUP(L1505,'Status Report'!B:AM,38,0),AI1505="",IF(H1505="Asia Pacific",VLOOKUP(L1505,'Status Report'!B:AM,38,0),VLOOKUP(L1505,'Status Report'!B:AM,37,0)),AI1505="Direct shipment",IF(H1505="Asia Pacific",VLOOKUP(L1505,'Status Report'!B:AM,38,0),VLOOKUP(L1505,'Status Report'!B:AM,37,0)))</f>
        <v>170.05</v>
      </c>
      <c r="X1505" s="20">
        <f t="shared" si="353"/>
        <v>1020.3000000000001</v>
      </c>
      <c r="Y1505" s="20">
        <f>_xlfn.IFS(AI1505="Den Bosch",VLOOKUP(L1505,'Status Report'!B:AO,39,0),AI1505="Yantian",VLOOKUP(L1505,'Status Report'!B:AO,40,0),AI1505="",IF(H1505="Asia Pacific",VLOOKUP(L1505,'Status Report'!B:AO,40,0),VLOOKUP(L1505,'Status Report'!B:AO,39,0)),AI1505="Direct shipment",IF(H1505="Asia Pacific",VLOOKUP(L1505,'Status Report'!B:AO,40,0),VLOOKUP(L1505,'Status Report'!B:AO,39,0)))</f>
        <v>0</v>
      </c>
      <c r="Z1505" s="20">
        <f t="shared" si="354"/>
        <v>0</v>
      </c>
      <c r="AA1505" s="20">
        <f t="shared" si="355"/>
        <v>1020.3000000000001</v>
      </c>
      <c r="AB1505" s="21">
        <f>_xlfn.IFS(AI1505="Den Bosch",VLOOKUP(L1505,'Status Report'!B:AM,33,0),AI1505="Yantian",VLOOKUP(L1505,'Status Report'!B:AM,34,0),AI1505="",IF(H1505="Asia Pacific",VLOOKUP(L1505,'Status Report'!B:AM,34,0),VLOOKUP(L1505,'Status Report'!B:AM,33,0)),AI1505="Direct shipment",IF(H1505="Asia Pacific",VLOOKUP(L1505,'Status Report'!B:AM,34,0),VLOOKUP(L1505,'Status Report'!B:AM,33,0)))</f>
        <v>147.06</v>
      </c>
      <c r="AC1505" s="21">
        <f>VLOOKUP(L1505,'Status Report'!B:CE,82,0)</f>
        <v>0</v>
      </c>
      <c r="AD1505" s="21">
        <f t="shared" si="356"/>
        <v>147.06</v>
      </c>
      <c r="AE1505" s="63">
        <f>VLOOKUP(L1505,'Status Report'!B:W,20,0)</f>
        <v>57</v>
      </c>
      <c r="AF1505" s="63">
        <f>VLOOKUP(L1505,'Status Report'!B:W,21,0)</f>
        <v>37</v>
      </c>
      <c r="AG1505" s="63">
        <f>VLOOKUP(L1505,'Status Report'!B:W,22,0)</f>
        <v>46</v>
      </c>
      <c r="AH1505" s="22">
        <f t="shared" si="357"/>
        <v>0.58208400000000005</v>
      </c>
      <c r="AI1505" t="s">
        <v>990</v>
      </c>
      <c r="AK1505" s="63">
        <f>IFERROR(VLOOKUP(G1505,ASEAN!A:A,1,0),0)</f>
        <v>0</v>
      </c>
      <c r="AL1505" s="63">
        <f>IFERROR(VLOOKUP(D1505,'[3]customer specs'!$B$1:$D$65536,3,0),0)</f>
        <v>0</v>
      </c>
      <c r="AM1505" s="64">
        <f t="shared" si="358"/>
        <v>0</v>
      </c>
      <c r="AN1505" s="64">
        <f t="shared" si="359"/>
        <v>0</v>
      </c>
      <c r="AO1505" s="63"/>
      <c r="AP1505" s="63"/>
      <c r="AQ1505" s="63" t="str">
        <f t="shared" si="360"/>
        <v>no</v>
      </c>
      <c r="AR1505" s="20">
        <f t="shared" si="361"/>
        <v>882.36</v>
      </c>
      <c r="AS1505" s="63"/>
      <c r="AT1505" s="23">
        <f t="shared" si="366"/>
        <v>0.12</v>
      </c>
      <c r="AU1505" s="65">
        <f t="shared" si="362"/>
        <v>167.11363636363637</v>
      </c>
      <c r="AV1505" s="65"/>
      <c r="AW1505" s="65">
        <f t="shared" si="363"/>
        <v>1002.6818181818182</v>
      </c>
      <c r="AX1505" s="65"/>
      <c r="AY1505" s="63">
        <f>VLOOKUP(L1505,'Status Report'!B:CF,81,0)</f>
        <v>0</v>
      </c>
      <c r="AZ1505" s="63" t="str">
        <f>VLOOKUP(L1505,'Status Report'!B:S,18,0)</f>
        <v>Ellina Smirnova</v>
      </c>
      <c r="BB1505" s="63">
        <f>VLOOKUP(L1505,'Status Report'!B:Z,25,0)</f>
        <v>1</v>
      </c>
      <c r="BC1505" s="63">
        <f t="shared" si="364"/>
        <v>6</v>
      </c>
      <c r="BF1505">
        <f>VLOOKUP(L1505,'Status Report'!B:CE,82,0)</f>
        <v>0</v>
      </c>
      <c r="BG1505">
        <f>VLOOKUP(L1505,'Status Report'!B:CF,83,0)</f>
        <v>0</v>
      </c>
      <c r="BH1505">
        <f>VLOOKUP(L1505,'Status Report'!B:CG,84,0)</f>
        <v>0</v>
      </c>
      <c r="BI1505" t="s">
        <v>1007</v>
      </c>
      <c r="BJ1505" t="s">
        <v>795</v>
      </c>
      <c r="BM1505" s="67">
        <f t="shared" si="365"/>
        <v>119</v>
      </c>
    </row>
    <row r="1506" spans="1:65" x14ac:dyDescent="0.25">
      <c r="A1506" s="68" t="str">
        <f>VLOOKUP(L1506,'Status Report'!B:CB,79,0)</f>
        <v>Heineken UCL</v>
      </c>
      <c r="C1506">
        <v>26021049</v>
      </c>
      <c r="D1506">
        <v>3090891</v>
      </c>
      <c r="E1506" t="s">
        <v>801</v>
      </c>
      <c r="F1506" t="s">
        <v>802</v>
      </c>
      <c r="G1506" t="str">
        <f>VLOOKUP(D1506,'[2]sold to'!$A:$H,8,0)</f>
        <v>Netherlands</v>
      </c>
      <c r="H1506" t="str">
        <f>VLOOKUP(D1506,'[2]sold to'!$A:$I,9,0)</f>
        <v>Europe</v>
      </c>
      <c r="K1506">
        <v>20</v>
      </c>
      <c r="L1506">
        <v>88026506</v>
      </c>
      <c r="M1506" t="s">
        <v>330</v>
      </c>
      <c r="N1506">
        <v>4</v>
      </c>
      <c r="P1506" t="str">
        <f>VLOOKUP(L1506,'Status Report'!B:AA,26,0)</f>
        <v>China</v>
      </c>
      <c r="Q1506" t="str">
        <f>VLOOKUP(L1506,'Status Report'!B:AB,27,0)</f>
        <v>Premiums</v>
      </c>
      <c r="R1506">
        <f>VLOOKUP(L1506,'Status Report'!B:X,23,0)</f>
        <v>200</v>
      </c>
      <c r="S1506" t="str">
        <f>VLOOKUP(L1506,'Status Report'!B:T,19,0)</f>
        <v>Promocean The Netherlands BV</v>
      </c>
      <c r="T1506" s="62">
        <f>VLOOKUP(L1506,'Status Report'!B:E,4,0)</f>
        <v>3</v>
      </c>
      <c r="U1506" s="19">
        <f>_xlfn.IFS(AI1506="Den Bosch",VLOOKUP(L1506,'Status Report'!B:AM,35,0),AI1506="Yantian",VLOOKUP(L1506,'Status Report'!B:AM,36,0),AI1506="",IF(H1506="Asia Pacific",VLOOKUP(L1506,'Status Report'!B:AM,36,0),VLOOKUP(L1506,'Status Report'!B:AM,35,0)),AI1506="Direct shipment",IF(H1506="Asia Pacific",VLOOKUP(L1506,'Status Report'!B:AM,36,0),VLOOKUP(L1506,'Status Report'!B:AM,35,0)))</f>
        <v>75.55</v>
      </c>
      <c r="V1506" s="20">
        <f t="shared" si="352"/>
        <v>302.2</v>
      </c>
      <c r="W1506" s="19">
        <f>_xlfn.IFS(AI1506="Den Bosch",VLOOKUP(L1506,'Status Report'!B:AM,37,0),AI1506="Yantian",VLOOKUP(L1506,'Status Report'!B:AM,38,0),AI1506="",IF(H1506="Asia Pacific",VLOOKUP(L1506,'Status Report'!B:AM,38,0),VLOOKUP(L1506,'Status Report'!B:AM,37,0)),AI1506="Direct shipment",IF(H1506="Asia Pacific",VLOOKUP(L1506,'Status Report'!B:AM,38,0),VLOOKUP(L1506,'Status Report'!B:AM,37,0)))</f>
        <v>74.75</v>
      </c>
      <c r="X1506" s="20">
        <f t="shared" si="353"/>
        <v>299</v>
      </c>
      <c r="Y1506" s="20">
        <f>_xlfn.IFS(AI1506="Den Bosch",VLOOKUP(L1506,'Status Report'!B:AO,39,0),AI1506="Yantian",VLOOKUP(L1506,'Status Report'!B:AO,40,0),AI1506="",IF(H1506="Asia Pacific",VLOOKUP(L1506,'Status Report'!B:AO,40,0),VLOOKUP(L1506,'Status Report'!B:AO,39,0)),AI1506="Direct shipment",IF(H1506="Asia Pacific",VLOOKUP(L1506,'Status Report'!B:AO,40,0),VLOOKUP(L1506,'Status Report'!B:AO,39,0)))</f>
        <v>0</v>
      </c>
      <c r="Z1506" s="20">
        <f t="shared" si="354"/>
        <v>0</v>
      </c>
      <c r="AA1506" s="20">
        <f t="shared" si="355"/>
        <v>299</v>
      </c>
      <c r="AB1506" s="21">
        <f>_xlfn.IFS(AI1506="Den Bosch",VLOOKUP(L1506,'Status Report'!B:AM,33,0),AI1506="Yantian",VLOOKUP(L1506,'Status Report'!B:AM,34,0),AI1506="",IF(H1506="Asia Pacific",VLOOKUP(L1506,'Status Report'!B:AM,34,0),VLOOKUP(L1506,'Status Report'!B:AM,33,0)),AI1506="Direct shipment",IF(H1506="Asia Pacific",VLOOKUP(L1506,'Status Report'!B:AM,34,0),VLOOKUP(L1506,'Status Report'!B:AM,33,0)))</f>
        <v>65.215800000000002</v>
      </c>
      <c r="AC1506" s="21">
        <f>VLOOKUP(L1506,'Status Report'!B:CE,82,0)</f>
        <v>0</v>
      </c>
      <c r="AD1506" s="21">
        <f t="shared" si="356"/>
        <v>65.215800000000002</v>
      </c>
      <c r="AE1506" s="63">
        <f>VLOOKUP(L1506,'Status Report'!B:W,20,0)</f>
        <v>52</v>
      </c>
      <c r="AF1506" s="63">
        <f>VLOOKUP(L1506,'Status Report'!B:W,21,0)</f>
        <v>33</v>
      </c>
      <c r="AG1506" s="63">
        <f>VLOOKUP(L1506,'Status Report'!B:W,22,0)</f>
        <v>12</v>
      </c>
      <c r="AH1506" s="22">
        <f t="shared" si="357"/>
        <v>8.2367999999999997E-2</v>
      </c>
      <c r="AI1506" t="s">
        <v>990</v>
      </c>
      <c r="AK1506" s="63">
        <f>IFERROR(VLOOKUP(G1506,ASEAN!A:A,1,0),0)</f>
        <v>0</v>
      </c>
      <c r="AL1506" s="63">
        <f>IFERROR(VLOOKUP(D1506,'[3]customer specs'!$B$1:$D$65536,3,0),0)</f>
        <v>0</v>
      </c>
      <c r="AM1506" s="64">
        <f t="shared" si="358"/>
        <v>3.1999999999999886</v>
      </c>
      <c r="AN1506" s="64">
        <f t="shared" si="359"/>
        <v>0</v>
      </c>
      <c r="AO1506" s="63"/>
      <c r="AP1506" s="63"/>
      <c r="AQ1506" s="63" t="str">
        <f t="shared" si="360"/>
        <v>no</v>
      </c>
      <c r="AR1506" s="20">
        <f t="shared" si="361"/>
        <v>260.86320000000001</v>
      </c>
      <c r="AS1506" s="63"/>
      <c r="AT1506" s="23">
        <f t="shared" si="366"/>
        <v>0.12</v>
      </c>
      <c r="AU1506" s="65">
        <f t="shared" si="362"/>
        <v>74.108863636363637</v>
      </c>
      <c r="AV1506" s="65"/>
      <c r="AW1506" s="65">
        <f t="shared" si="363"/>
        <v>296.43545454545455</v>
      </c>
      <c r="AX1506" s="65"/>
      <c r="AY1506" s="63">
        <f>VLOOKUP(L1506,'Status Report'!B:CF,81,0)</f>
        <v>0</v>
      </c>
      <c r="AZ1506" s="63" t="str">
        <f>VLOOKUP(L1506,'Status Report'!B:S,18,0)</f>
        <v>Ellina Smirnova</v>
      </c>
      <c r="BB1506" s="63">
        <f>VLOOKUP(L1506,'Status Report'!B:Z,25,0)</f>
        <v>5</v>
      </c>
      <c r="BC1506" s="63">
        <f t="shared" si="364"/>
        <v>20</v>
      </c>
      <c r="BF1506">
        <f>VLOOKUP(L1506,'Status Report'!B:CE,82,0)</f>
        <v>0</v>
      </c>
      <c r="BG1506">
        <f>VLOOKUP(L1506,'Status Report'!B:CF,83,0)</f>
        <v>0</v>
      </c>
      <c r="BH1506">
        <f>VLOOKUP(L1506,'Status Report'!B:CG,84,0)</f>
        <v>0</v>
      </c>
      <c r="BI1506" t="s">
        <v>1007</v>
      </c>
      <c r="BJ1506" t="s">
        <v>795</v>
      </c>
      <c r="BM1506" s="67">
        <f t="shared" si="365"/>
        <v>636</v>
      </c>
    </row>
    <row r="1507" spans="1:65" x14ac:dyDescent="0.25">
      <c r="A1507" s="68" t="str">
        <f>VLOOKUP(L1507,'Status Report'!B:CB,79,0)</f>
        <v>Heineken UCL</v>
      </c>
      <c r="C1507">
        <v>20006118</v>
      </c>
      <c r="D1507">
        <v>3090189</v>
      </c>
      <c r="E1507" t="s">
        <v>906</v>
      </c>
      <c r="F1507" t="s">
        <v>907</v>
      </c>
      <c r="G1507" t="str">
        <f>VLOOKUP(D1507,'[2]sold to'!$A:$H,8,0)</f>
        <v>Germany</v>
      </c>
      <c r="H1507" t="str">
        <f>VLOOKUP(D1507,'[2]sold to'!$A:$I,9,0)</f>
        <v>Europe</v>
      </c>
      <c r="K1507">
        <v>10</v>
      </c>
      <c r="L1507">
        <v>88026505</v>
      </c>
      <c r="M1507" t="s">
        <v>329</v>
      </c>
      <c r="N1507">
        <v>81</v>
      </c>
      <c r="P1507" t="str">
        <f>VLOOKUP(L1507,'Status Report'!B:AA,26,0)</f>
        <v>China</v>
      </c>
      <c r="Q1507" t="str">
        <f>VLOOKUP(L1507,'Status Report'!B:AB,27,0)</f>
        <v>Premiums</v>
      </c>
      <c r="R1507">
        <f>VLOOKUP(L1507,'Status Report'!B:X,23,0)</f>
        <v>500</v>
      </c>
      <c r="S1507" t="str">
        <f>VLOOKUP(L1507,'Status Report'!B:T,19,0)</f>
        <v>Promocean The Netherlands BV</v>
      </c>
      <c r="T1507" s="62">
        <f>VLOOKUP(L1507,'Status Report'!B:E,4,0)</f>
        <v>3</v>
      </c>
      <c r="U1507" s="19">
        <f>_xlfn.IFS(AI1507="Den Bosch",VLOOKUP(L1507,'Status Report'!B:AM,35,0),AI1507="Yantian",VLOOKUP(L1507,'Status Report'!B:AM,36,0),AI1507="",IF(H1507="Asia Pacific",VLOOKUP(L1507,'Status Report'!B:AM,36,0),VLOOKUP(L1507,'Status Report'!B:AM,35,0)),AI1507="Direct shipment",IF(H1507="Asia Pacific",VLOOKUP(L1507,'Status Report'!B:AM,36,0),VLOOKUP(L1507,'Status Report'!B:AM,35,0)))</f>
        <v>64.900000000000006</v>
      </c>
      <c r="V1507" s="20">
        <f t="shared" si="352"/>
        <v>5256.9000000000005</v>
      </c>
      <c r="W1507" s="19">
        <f>_xlfn.IFS(AI1507="Den Bosch",VLOOKUP(L1507,'Status Report'!B:AM,37,0),AI1507="Yantian",VLOOKUP(L1507,'Status Report'!B:AM,38,0),AI1507="",IF(H1507="Asia Pacific",VLOOKUP(L1507,'Status Report'!B:AM,38,0),VLOOKUP(L1507,'Status Report'!B:AM,37,0)),AI1507="Direct shipment",IF(H1507="Asia Pacific",VLOOKUP(L1507,'Status Report'!B:AM,38,0),VLOOKUP(L1507,'Status Report'!B:AM,37,0)))</f>
        <v>60.300000000000004</v>
      </c>
      <c r="X1507" s="20">
        <f t="shared" si="353"/>
        <v>4884.3</v>
      </c>
      <c r="Y1507" s="20">
        <f>_xlfn.IFS(AI1507="Den Bosch",VLOOKUP(L1507,'Status Report'!B:AO,39,0),AI1507="Yantian",VLOOKUP(L1507,'Status Report'!B:AO,40,0),AI1507="",IF(H1507="Asia Pacific",VLOOKUP(L1507,'Status Report'!B:AO,40,0),VLOOKUP(L1507,'Status Report'!B:AO,39,0)),AI1507="Direct shipment",IF(H1507="Asia Pacific",VLOOKUP(L1507,'Status Report'!B:AO,40,0),VLOOKUP(L1507,'Status Report'!B:AO,39,0)))</f>
        <v>0</v>
      </c>
      <c r="Z1507" s="20">
        <f t="shared" si="354"/>
        <v>0</v>
      </c>
      <c r="AA1507" s="20">
        <f t="shared" si="355"/>
        <v>4884.3</v>
      </c>
      <c r="AB1507" s="21">
        <f>_xlfn.IFS(AI1507="Den Bosch",VLOOKUP(L1507,'Status Report'!B:AM,33,0),AI1507="Yantian",VLOOKUP(L1507,'Status Report'!B:AM,34,0),AI1507="",IF(H1507="Asia Pacific",VLOOKUP(L1507,'Status Report'!B:AM,34,0),VLOOKUP(L1507,'Status Report'!B:AM,33,0)),AI1507="Direct shipment",IF(H1507="Asia Pacific",VLOOKUP(L1507,'Status Report'!B:AM,34,0),VLOOKUP(L1507,'Status Report'!B:AM,33,0)))</f>
        <v>52.189200000000007</v>
      </c>
      <c r="AC1507" s="21">
        <f>VLOOKUP(L1507,'Status Report'!B:CE,82,0)</f>
        <v>0</v>
      </c>
      <c r="AD1507" s="21">
        <f t="shared" si="356"/>
        <v>52.189200000000007</v>
      </c>
      <c r="AE1507" s="63">
        <f>VLOOKUP(L1507,'Status Report'!B:W,20,0)</f>
        <v>68</v>
      </c>
      <c r="AF1507" s="63">
        <f>VLOOKUP(L1507,'Status Report'!B:W,21,0)</f>
        <v>19</v>
      </c>
      <c r="AG1507" s="63">
        <f>VLOOKUP(L1507,'Status Report'!B:W,22,0)</f>
        <v>19</v>
      </c>
      <c r="AH1507" s="22">
        <f t="shared" si="357"/>
        <v>1.988388</v>
      </c>
      <c r="AI1507" t="s">
        <v>990</v>
      </c>
      <c r="AK1507" s="63">
        <f>IFERROR(VLOOKUP(G1507,ASEAN!A:A,1,0),0)</f>
        <v>0</v>
      </c>
      <c r="AL1507" s="63" t="str">
        <f>IFERROR(VLOOKUP(D1507,'[3]customer specs'!$B$1:$D$65536,3,0),0)</f>
        <v>pallet</v>
      </c>
      <c r="AM1507" s="64">
        <f t="shared" si="358"/>
        <v>372.60000000000036</v>
      </c>
      <c r="AN1507" s="64">
        <f t="shared" si="359"/>
        <v>0</v>
      </c>
      <c r="AO1507" s="63"/>
      <c r="AP1507" s="63"/>
      <c r="AQ1507" s="63" t="str">
        <f t="shared" si="360"/>
        <v>no</v>
      </c>
      <c r="AR1507" s="20">
        <f t="shared" si="361"/>
        <v>4227.3252000000002</v>
      </c>
      <c r="AS1507" s="63"/>
      <c r="AT1507" s="23">
        <f t="shared" si="366"/>
        <v>0.12</v>
      </c>
      <c r="AU1507" s="65">
        <f t="shared" si="362"/>
        <v>59.305909090909097</v>
      </c>
      <c r="AV1507" s="65"/>
      <c r="AW1507" s="65">
        <f t="shared" si="363"/>
        <v>4803.7786363636369</v>
      </c>
      <c r="AX1507" s="65"/>
      <c r="AY1507" s="63">
        <f>VLOOKUP(L1507,'Status Report'!B:CF,81,0)</f>
        <v>0</v>
      </c>
      <c r="AZ1507" s="63" t="str">
        <f>VLOOKUP(L1507,'Status Report'!B:S,18,0)</f>
        <v>Ellina Smirnova</v>
      </c>
      <c r="BB1507" s="63">
        <f>VLOOKUP(L1507,'Status Report'!B:Z,25,0)</f>
        <v>10</v>
      </c>
      <c r="BC1507" s="63">
        <f t="shared" si="364"/>
        <v>810</v>
      </c>
      <c r="BF1507">
        <f>VLOOKUP(L1507,'Status Report'!B:CE,82,0)</f>
        <v>0</v>
      </c>
      <c r="BG1507">
        <f>VLOOKUP(L1507,'Status Report'!B:CF,83,0)</f>
        <v>0</v>
      </c>
      <c r="BH1507">
        <f>VLOOKUP(L1507,'Status Report'!B:CG,84,0)</f>
        <v>0</v>
      </c>
      <c r="BI1507" t="s">
        <v>1008</v>
      </c>
      <c r="BJ1507" t="s">
        <v>795</v>
      </c>
      <c r="BM1507" s="67">
        <f t="shared" si="365"/>
        <v>4834</v>
      </c>
    </row>
    <row r="1508" spans="1:65" x14ac:dyDescent="0.25">
      <c r="A1508" s="68" t="str">
        <f>VLOOKUP(L1508,'Status Report'!B:CB,79,0)</f>
        <v>Heineken UCL</v>
      </c>
      <c r="C1508">
        <v>20006118</v>
      </c>
      <c r="D1508">
        <v>3090189</v>
      </c>
      <c r="E1508" t="s">
        <v>906</v>
      </c>
      <c r="F1508" t="s">
        <v>907</v>
      </c>
      <c r="G1508" t="str">
        <f>VLOOKUP(D1508,'[2]sold to'!$A:$H,8,0)</f>
        <v>Germany</v>
      </c>
      <c r="H1508" t="str">
        <f>VLOOKUP(D1508,'[2]sold to'!$A:$I,9,0)</f>
        <v>Europe</v>
      </c>
      <c r="K1508">
        <v>20</v>
      </c>
      <c r="L1508">
        <v>88026484</v>
      </c>
      <c r="M1508" t="s">
        <v>311</v>
      </c>
      <c r="N1508">
        <v>108</v>
      </c>
      <c r="P1508" t="str">
        <f>VLOOKUP(L1508,'Status Report'!B:AA,26,0)</f>
        <v>China</v>
      </c>
      <c r="Q1508" t="str">
        <f>VLOOKUP(L1508,'Status Report'!B:AB,27,0)</f>
        <v>Premiums</v>
      </c>
      <c r="R1508">
        <f>VLOOKUP(L1508,'Status Report'!B:X,23,0)</f>
        <v>200</v>
      </c>
      <c r="S1508" t="str">
        <f>VLOOKUP(L1508,'Status Report'!B:T,19,0)</f>
        <v>Promocean The Netherlands BV</v>
      </c>
      <c r="T1508" s="62">
        <f>VLOOKUP(L1508,'Status Report'!B:E,4,0)</f>
        <v>3</v>
      </c>
      <c r="U1508" s="19">
        <f>_xlfn.IFS(AI1508="Den Bosch",VLOOKUP(L1508,'Status Report'!B:AM,35,0),AI1508="Yantian",VLOOKUP(L1508,'Status Report'!B:AM,36,0),AI1508="",IF(H1508="Asia Pacific",VLOOKUP(L1508,'Status Report'!B:AM,36,0),VLOOKUP(L1508,'Status Report'!B:AM,35,0)),AI1508="Direct shipment",IF(H1508="Asia Pacific",VLOOKUP(L1508,'Status Report'!B:AM,36,0),VLOOKUP(L1508,'Status Report'!B:AM,35,0)))</f>
        <v>70.149999999999991</v>
      </c>
      <c r="V1508" s="20">
        <f t="shared" si="352"/>
        <v>7576.1999999999989</v>
      </c>
      <c r="W1508" s="19">
        <f>_xlfn.IFS(AI1508="Den Bosch",VLOOKUP(L1508,'Status Report'!B:AM,37,0),AI1508="Yantian",VLOOKUP(L1508,'Status Report'!B:AM,38,0),AI1508="",IF(H1508="Asia Pacific",VLOOKUP(L1508,'Status Report'!B:AM,38,0),VLOOKUP(L1508,'Status Report'!B:AM,37,0)),AI1508="Direct shipment",IF(H1508="Asia Pacific",VLOOKUP(L1508,'Status Report'!B:AM,38,0),VLOOKUP(L1508,'Status Report'!B:AM,37,0)))</f>
        <v>69.349999999999994</v>
      </c>
      <c r="X1508" s="20">
        <f t="shared" si="353"/>
        <v>7489.7999999999993</v>
      </c>
      <c r="Y1508" s="20">
        <f>_xlfn.IFS(AI1508="Den Bosch",VLOOKUP(L1508,'Status Report'!B:AO,39,0),AI1508="Yantian",VLOOKUP(L1508,'Status Report'!B:AO,40,0),AI1508="",IF(H1508="Asia Pacific",VLOOKUP(L1508,'Status Report'!B:AO,40,0),VLOOKUP(L1508,'Status Report'!B:AO,39,0)),AI1508="Direct shipment",IF(H1508="Asia Pacific",VLOOKUP(L1508,'Status Report'!B:AO,40,0),VLOOKUP(L1508,'Status Report'!B:AO,39,0)))</f>
        <v>0</v>
      </c>
      <c r="Z1508" s="20">
        <f t="shared" si="354"/>
        <v>0</v>
      </c>
      <c r="AA1508" s="20">
        <f t="shared" si="355"/>
        <v>7489.7999999999993</v>
      </c>
      <c r="AB1508" s="21">
        <f>_xlfn.IFS(AI1508="Den Bosch",VLOOKUP(L1508,'Status Report'!B:AM,33,0),AI1508="Yantian",VLOOKUP(L1508,'Status Report'!B:AM,34,0),AI1508="",IF(H1508="Asia Pacific",VLOOKUP(L1508,'Status Report'!B:AM,34,0),VLOOKUP(L1508,'Status Report'!B:AM,33,0)),AI1508="Direct shipment",IF(H1508="Asia Pacific",VLOOKUP(L1508,'Status Report'!B:AM,34,0),VLOOKUP(L1508,'Status Report'!B:AM,33,0)))</f>
        <v>60.500699999999995</v>
      </c>
      <c r="AC1508" s="21">
        <f>VLOOKUP(L1508,'Status Report'!B:CE,82,0)</f>
        <v>0</v>
      </c>
      <c r="AD1508" s="21">
        <f t="shared" si="356"/>
        <v>60.500699999999995</v>
      </c>
      <c r="AE1508" s="63">
        <f>VLOOKUP(L1508,'Status Report'!B:W,20,0)</f>
        <v>55</v>
      </c>
      <c r="AF1508" s="63">
        <f>VLOOKUP(L1508,'Status Report'!B:W,21,0)</f>
        <v>36</v>
      </c>
      <c r="AG1508" s="63">
        <f>VLOOKUP(L1508,'Status Report'!B:W,22,0)</f>
        <v>20</v>
      </c>
      <c r="AH1508" s="22">
        <f t="shared" si="357"/>
        <v>4.2767999999999997</v>
      </c>
      <c r="AI1508" t="s">
        <v>990</v>
      </c>
      <c r="AK1508" s="63">
        <f>IFERROR(VLOOKUP(G1508,ASEAN!A:A,1,0),0)</f>
        <v>0</v>
      </c>
      <c r="AL1508" s="63" t="str">
        <f>IFERROR(VLOOKUP(D1508,'[3]customer specs'!$B$1:$D$65536,3,0),0)</f>
        <v>pallet</v>
      </c>
      <c r="AM1508" s="64">
        <f t="shared" si="358"/>
        <v>86.399999999999636</v>
      </c>
      <c r="AN1508" s="64">
        <f t="shared" si="359"/>
        <v>0</v>
      </c>
      <c r="AO1508" s="63"/>
      <c r="AP1508" s="63"/>
      <c r="AQ1508" s="63" t="str">
        <f t="shared" si="360"/>
        <v>no</v>
      </c>
      <c r="AR1508" s="20">
        <f t="shared" si="361"/>
        <v>6534.0755999999992</v>
      </c>
      <c r="AS1508" s="63"/>
      <c r="AT1508" s="23">
        <f t="shared" si="366"/>
        <v>0.12</v>
      </c>
      <c r="AU1508" s="65">
        <f t="shared" si="362"/>
        <v>68.750795454545454</v>
      </c>
      <c r="AV1508" s="65"/>
      <c r="AW1508" s="65">
        <f t="shared" si="363"/>
        <v>7425.0859090909089</v>
      </c>
      <c r="AX1508" s="65"/>
      <c r="AY1508" s="63">
        <f>VLOOKUP(L1508,'Status Report'!B:CF,81,0)</f>
        <v>0</v>
      </c>
      <c r="AZ1508" s="63" t="str">
        <f>VLOOKUP(L1508,'Status Report'!B:S,18,0)</f>
        <v>Ellina Smirnova</v>
      </c>
      <c r="BB1508" s="63">
        <f>VLOOKUP(L1508,'Status Report'!B:Z,25,0)</f>
        <v>5</v>
      </c>
      <c r="BC1508" s="63">
        <f t="shared" si="364"/>
        <v>540</v>
      </c>
      <c r="BF1508">
        <f>VLOOKUP(L1508,'Status Report'!B:CE,82,0)</f>
        <v>0</v>
      </c>
      <c r="BG1508">
        <f>VLOOKUP(L1508,'Status Report'!B:CF,83,0)</f>
        <v>0</v>
      </c>
      <c r="BH1508">
        <f>VLOOKUP(L1508,'Status Report'!B:CG,84,0)</f>
        <v>0</v>
      </c>
      <c r="BI1508" t="s">
        <v>1008</v>
      </c>
      <c r="BJ1508" t="s">
        <v>795</v>
      </c>
      <c r="BM1508" s="67">
        <f t="shared" si="365"/>
        <v>642</v>
      </c>
    </row>
    <row r="1509" spans="1:65" x14ac:dyDescent="0.25">
      <c r="A1509" s="68" t="str">
        <f>VLOOKUP(L1509,'Status Report'!B:CB,79,0)</f>
        <v>Heineken UCL</v>
      </c>
      <c r="C1509">
        <v>20006118</v>
      </c>
      <c r="D1509">
        <v>3090189</v>
      </c>
      <c r="E1509" t="s">
        <v>906</v>
      </c>
      <c r="F1509" t="s">
        <v>907</v>
      </c>
      <c r="G1509" t="str">
        <f>VLOOKUP(D1509,'[2]sold to'!$A:$H,8,0)</f>
        <v>Germany</v>
      </c>
      <c r="H1509" t="str">
        <f>VLOOKUP(D1509,'[2]sold to'!$A:$I,9,0)</f>
        <v>Europe</v>
      </c>
      <c r="K1509">
        <v>30</v>
      </c>
      <c r="L1509">
        <v>88026506</v>
      </c>
      <c r="M1509" t="s">
        <v>330</v>
      </c>
      <c r="N1509">
        <v>108</v>
      </c>
      <c r="P1509" t="str">
        <f>VLOOKUP(L1509,'Status Report'!B:AA,26,0)</f>
        <v>China</v>
      </c>
      <c r="Q1509" t="str">
        <f>VLOOKUP(L1509,'Status Report'!B:AB,27,0)</f>
        <v>Premiums</v>
      </c>
      <c r="R1509">
        <f>VLOOKUP(L1509,'Status Report'!B:X,23,0)</f>
        <v>200</v>
      </c>
      <c r="S1509" t="str">
        <f>VLOOKUP(L1509,'Status Report'!B:T,19,0)</f>
        <v>Promocean The Netherlands BV</v>
      </c>
      <c r="T1509" s="62">
        <f>VLOOKUP(L1509,'Status Report'!B:E,4,0)</f>
        <v>3</v>
      </c>
      <c r="U1509" s="19">
        <f>_xlfn.IFS(AI1509="Den Bosch",VLOOKUP(L1509,'Status Report'!B:AM,35,0),AI1509="Yantian",VLOOKUP(L1509,'Status Report'!B:AM,36,0),AI1509="",IF(H1509="Asia Pacific",VLOOKUP(L1509,'Status Report'!B:AM,36,0),VLOOKUP(L1509,'Status Report'!B:AM,35,0)),AI1509="Direct shipment",IF(H1509="Asia Pacific",VLOOKUP(L1509,'Status Report'!B:AM,36,0),VLOOKUP(L1509,'Status Report'!B:AM,35,0)))</f>
        <v>75.55</v>
      </c>
      <c r="V1509" s="20">
        <f t="shared" si="352"/>
        <v>8159.4</v>
      </c>
      <c r="W1509" s="19">
        <f>_xlfn.IFS(AI1509="Den Bosch",VLOOKUP(L1509,'Status Report'!B:AM,37,0),AI1509="Yantian",VLOOKUP(L1509,'Status Report'!B:AM,38,0),AI1509="",IF(H1509="Asia Pacific",VLOOKUP(L1509,'Status Report'!B:AM,38,0),VLOOKUP(L1509,'Status Report'!B:AM,37,0)),AI1509="Direct shipment",IF(H1509="Asia Pacific",VLOOKUP(L1509,'Status Report'!B:AM,38,0),VLOOKUP(L1509,'Status Report'!B:AM,37,0)))</f>
        <v>74.75</v>
      </c>
      <c r="X1509" s="20">
        <f t="shared" si="353"/>
        <v>8073</v>
      </c>
      <c r="Y1509" s="20">
        <f>_xlfn.IFS(AI1509="Den Bosch",VLOOKUP(L1509,'Status Report'!B:AO,39,0),AI1509="Yantian",VLOOKUP(L1509,'Status Report'!B:AO,40,0),AI1509="",IF(H1509="Asia Pacific",VLOOKUP(L1509,'Status Report'!B:AO,40,0),VLOOKUP(L1509,'Status Report'!B:AO,39,0)),AI1509="Direct shipment",IF(H1509="Asia Pacific",VLOOKUP(L1509,'Status Report'!B:AO,40,0),VLOOKUP(L1509,'Status Report'!B:AO,39,0)))</f>
        <v>0</v>
      </c>
      <c r="Z1509" s="20">
        <f t="shared" si="354"/>
        <v>0</v>
      </c>
      <c r="AA1509" s="20">
        <f t="shared" si="355"/>
        <v>8073</v>
      </c>
      <c r="AB1509" s="21">
        <f>_xlfn.IFS(AI1509="Den Bosch",VLOOKUP(L1509,'Status Report'!B:AM,33,0),AI1509="Yantian",VLOOKUP(L1509,'Status Report'!B:AM,34,0),AI1509="",IF(H1509="Asia Pacific",VLOOKUP(L1509,'Status Report'!B:AM,34,0),VLOOKUP(L1509,'Status Report'!B:AM,33,0)),AI1509="Direct shipment",IF(H1509="Asia Pacific",VLOOKUP(L1509,'Status Report'!B:AM,34,0),VLOOKUP(L1509,'Status Report'!B:AM,33,0)))</f>
        <v>65.215800000000002</v>
      </c>
      <c r="AC1509" s="21">
        <f>VLOOKUP(L1509,'Status Report'!B:CE,82,0)</f>
        <v>0</v>
      </c>
      <c r="AD1509" s="21">
        <f t="shared" si="356"/>
        <v>65.215800000000002</v>
      </c>
      <c r="AE1509" s="63">
        <f>VLOOKUP(L1509,'Status Report'!B:W,20,0)</f>
        <v>52</v>
      </c>
      <c r="AF1509" s="63">
        <f>VLOOKUP(L1509,'Status Report'!B:W,21,0)</f>
        <v>33</v>
      </c>
      <c r="AG1509" s="63">
        <f>VLOOKUP(L1509,'Status Report'!B:W,22,0)</f>
        <v>12</v>
      </c>
      <c r="AH1509" s="22">
        <f t="shared" si="357"/>
        <v>2.2239360000000001</v>
      </c>
      <c r="AI1509" t="s">
        <v>990</v>
      </c>
      <c r="AK1509" s="63">
        <f>IFERROR(VLOOKUP(G1509,ASEAN!A:A,1,0),0)</f>
        <v>0</v>
      </c>
      <c r="AL1509" s="63" t="str">
        <f>IFERROR(VLOOKUP(D1509,'[3]customer specs'!$B$1:$D$65536,3,0),0)</f>
        <v>pallet</v>
      </c>
      <c r="AM1509" s="64">
        <f t="shared" si="358"/>
        <v>86.399999999999636</v>
      </c>
      <c r="AN1509" s="64">
        <f t="shared" si="359"/>
        <v>0</v>
      </c>
      <c r="AO1509" s="63"/>
      <c r="AP1509" s="63"/>
      <c r="AQ1509" s="63" t="str">
        <f t="shared" si="360"/>
        <v>no</v>
      </c>
      <c r="AR1509" s="20">
        <f t="shared" si="361"/>
        <v>7043.3064000000004</v>
      </c>
      <c r="AS1509" s="63"/>
      <c r="AT1509" s="23">
        <f t="shared" si="366"/>
        <v>0.12</v>
      </c>
      <c r="AU1509" s="65">
        <f t="shared" si="362"/>
        <v>74.108863636363637</v>
      </c>
      <c r="AV1509" s="65"/>
      <c r="AW1509" s="65">
        <f t="shared" si="363"/>
        <v>8003.7572727272727</v>
      </c>
      <c r="AX1509" s="65"/>
      <c r="AY1509" s="63">
        <f>VLOOKUP(L1509,'Status Report'!B:CF,81,0)</f>
        <v>0</v>
      </c>
      <c r="AZ1509" s="63" t="str">
        <f>VLOOKUP(L1509,'Status Report'!B:S,18,0)</f>
        <v>Ellina Smirnova</v>
      </c>
      <c r="BB1509" s="63">
        <f>VLOOKUP(L1509,'Status Report'!B:Z,25,0)</f>
        <v>5</v>
      </c>
      <c r="BC1509" s="63">
        <f t="shared" si="364"/>
        <v>540</v>
      </c>
      <c r="BF1509">
        <f>VLOOKUP(L1509,'Status Report'!B:CE,82,0)</f>
        <v>0</v>
      </c>
      <c r="BG1509">
        <f>VLOOKUP(L1509,'Status Report'!B:CF,83,0)</f>
        <v>0</v>
      </c>
      <c r="BH1509">
        <f>VLOOKUP(L1509,'Status Report'!B:CG,84,0)</f>
        <v>0</v>
      </c>
      <c r="BI1509" t="s">
        <v>1008</v>
      </c>
      <c r="BJ1509" t="s">
        <v>795</v>
      </c>
      <c r="BM1509" s="67">
        <f t="shared" si="365"/>
        <v>636</v>
      </c>
    </row>
    <row r="1510" spans="1:65" x14ac:dyDescent="0.25">
      <c r="A1510" s="68" t="str">
        <f>VLOOKUP(L1510,'Status Report'!B:CB,79,0)</f>
        <v>Heineken UCL</v>
      </c>
      <c r="C1510">
        <v>20006118</v>
      </c>
      <c r="D1510">
        <v>3090189</v>
      </c>
      <c r="E1510" t="s">
        <v>906</v>
      </c>
      <c r="F1510" t="s">
        <v>907</v>
      </c>
      <c r="G1510" t="str">
        <f>VLOOKUP(D1510,'[2]sold to'!$A:$H,8,0)</f>
        <v>Germany</v>
      </c>
      <c r="H1510" t="str">
        <f>VLOOKUP(D1510,'[2]sold to'!$A:$I,9,0)</f>
        <v>Europe</v>
      </c>
      <c r="K1510">
        <v>40</v>
      </c>
      <c r="L1510">
        <v>88026543</v>
      </c>
      <c r="M1510" t="s">
        <v>358</v>
      </c>
      <c r="N1510">
        <v>36</v>
      </c>
      <c r="P1510" t="str">
        <f>VLOOKUP(L1510,'Status Report'!B:AA,26,0)</f>
        <v>China</v>
      </c>
      <c r="Q1510" t="str">
        <f>VLOOKUP(L1510,'Status Report'!B:AB,27,0)</f>
        <v>Premiums</v>
      </c>
      <c r="R1510">
        <f>VLOOKUP(L1510,'Status Report'!B:X,23,0)</f>
        <v>100</v>
      </c>
      <c r="S1510" t="str">
        <f>VLOOKUP(L1510,'Status Report'!B:T,19,0)</f>
        <v>Promocean The Netherlands BV</v>
      </c>
      <c r="T1510" s="62">
        <f>VLOOKUP(L1510,'Status Report'!B:E,4,0)</f>
        <v>3</v>
      </c>
      <c r="U1510" s="19">
        <f>_xlfn.IFS(AI1510="Den Bosch",VLOOKUP(L1510,'Status Report'!B:AM,35,0),AI1510="Yantian",VLOOKUP(L1510,'Status Report'!B:AM,36,0),AI1510="",IF(H1510="Asia Pacific",VLOOKUP(L1510,'Status Report'!B:AM,36,0),VLOOKUP(L1510,'Status Report'!B:AM,35,0)),AI1510="Direct shipment",IF(H1510="Asia Pacific",VLOOKUP(L1510,'Status Report'!B:AM,36,0),VLOOKUP(L1510,'Status Report'!B:AM,35,0)))</f>
        <v>53.5</v>
      </c>
      <c r="V1510" s="20">
        <f t="shared" si="352"/>
        <v>1926</v>
      </c>
      <c r="W1510" s="19">
        <f>_xlfn.IFS(AI1510="Den Bosch",VLOOKUP(L1510,'Status Report'!B:AM,37,0),AI1510="Yantian",VLOOKUP(L1510,'Status Report'!B:AM,38,0),AI1510="",IF(H1510="Asia Pacific",VLOOKUP(L1510,'Status Report'!B:AM,38,0),VLOOKUP(L1510,'Status Report'!B:AM,37,0)),AI1510="Direct shipment",IF(H1510="Asia Pacific",VLOOKUP(L1510,'Status Report'!B:AM,38,0),VLOOKUP(L1510,'Status Report'!B:AM,37,0)))</f>
        <v>49.75</v>
      </c>
      <c r="X1510" s="20">
        <f t="shared" si="353"/>
        <v>1791</v>
      </c>
      <c r="Y1510" s="20">
        <f>_xlfn.IFS(AI1510="Den Bosch",VLOOKUP(L1510,'Status Report'!B:AO,39,0),AI1510="Yantian",VLOOKUP(L1510,'Status Report'!B:AO,40,0),AI1510="",IF(H1510="Asia Pacific",VLOOKUP(L1510,'Status Report'!B:AO,40,0),VLOOKUP(L1510,'Status Report'!B:AO,39,0)),AI1510="Direct shipment",IF(H1510="Asia Pacific",VLOOKUP(L1510,'Status Report'!B:AO,40,0),VLOOKUP(L1510,'Status Report'!B:AO,39,0)))</f>
        <v>0</v>
      </c>
      <c r="Z1510" s="20">
        <f t="shared" si="354"/>
        <v>0</v>
      </c>
      <c r="AA1510" s="20">
        <f t="shared" si="355"/>
        <v>1791</v>
      </c>
      <c r="AB1510" s="21">
        <f>_xlfn.IFS(AI1510="Den Bosch",VLOOKUP(L1510,'Status Report'!B:AM,33,0),AI1510="Yantian",VLOOKUP(L1510,'Status Report'!B:AM,34,0),AI1510="",IF(H1510="Asia Pacific",VLOOKUP(L1510,'Status Report'!B:AM,34,0),VLOOKUP(L1510,'Status Report'!B:AM,33,0)),AI1510="Direct shipment",IF(H1510="Asia Pacific",VLOOKUP(L1510,'Status Report'!B:AM,34,0),VLOOKUP(L1510,'Status Report'!B:AM,33,0)))</f>
        <v>43.103400000000008</v>
      </c>
      <c r="AC1510" s="21">
        <f>VLOOKUP(L1510,'Status Report'!B:CE,82,0)</f>
        <v>0</v>
      </c>
      <c r="AD1510" s="21">
        <f t="shared" si="356"/>
        <v>43.103400000000008</v>
      </c>
      <c r="AE1510" s="63">
        <f>VLOOKUP(L1510,'Status Report'!B:W,20,0)</f>
        <v>24</v>
      </c>
      <c r="AF1510" s="63">
        <f>VLOOKUP(L1510,'Status Report'!B:W,21,0)</f>
        <v>15</v>
      </c>
      <c r="AG1510" s="63">
        <f>VLOOKUP(L1510,'Status Report'!B:W,22,0)</f>
        <v>5</v>
      </c>
      <c r="AH1510" s="22">
        <f t="shared" si="357"/>
        <v>6.4799999999999996E-2</v>
      </c>
      <c r="AI1510" t="s">
        <v>990</v>
      </c>
      <c r="AK1510" s="63">
        <f>IFERROR(VLOOKUP(G1510,ASEAN!A:A,1,0),0)</f>
        <v>0</v>
      </c>
      <c r="AL1510" s="63" t="str">
        <f>IFERROR(VLOOKUP(D1510,'[3]customer specs'!$B$1:$D$65536,3,0),0)</f>
        <v>pallet</v>
      </c>
      <c r="AM1510" s="64">
        <f t="shared" si="358"/>
        <v>135</v>
      </c>
      <c r="AN1510" s="64">
        <f t="shared" si="359"/>
        <v>0</v>
      </c>
      <c r="AO1510" s="63"/>
      <c r="AP1510" s="63"/>
      <c r="AQ1510" s="63" t="str">
        <f t="shared" si="360"/>
        <v>no</v>
      </c>
      <c r="AR1510" s="20">
        <f t="shared" si="361"/>
        <v>1551.7224000000003</v>
      </c>
      <c r="AS1510" s="63"/>
      <c r="AT1510" s="23">
        <f t="shared" si="366"/>
        <v>0.12</v>
      </c>
      <c r="AU1510" s="65">
        <f t="shared" si="362"/>
        <v>48.981136363636374</v>
      </c>
      <c r="AV1510" s="65"/>
      <c r="AW1510" s="65">
        <f t="shared" si="363"/>
        <v>1763.3209090909095</v>
      </c>
      <c r="AX1510" s="65"/>
      <c r="AY1510" s="63">
        <f>VLOOKUP(L1510,'Status Report'!B:CF,81,0)</f>
        <v>0</v>
      </c>
      <c r="AZ1510" s="63" t="str">
        <f>VLOOKUP(L1510,'Status Report'!B:S,18,0)</f>
        <v>Ellina Smirnova</v>
      </c>
      <c r="BB1510" s="63">
        <f>VLOOKUP(L1510,'Status Report'!B:Z,25,0)</f>
        <v>25</v>
      </c>
      <c r="BC1510" s="63">
        <f t="shared" si="364"/>
        <v>900</v>
      </c>
      <c r="BF1510">
        <f>VLOOKUP(L1510,'Status Report'!B:CE,82,0)</f>
        <v>0</v>
      </c>
      <c r="BG1510">
        <f>VLOOKUP(L1510,'Status Report'!B:CF,83,0)</f>
        <v>0</v>
      </c>
      <c r="BH1510">
        <f>VLOOKUP(L1510,'Status Report'!B:CG,84,0)</f>
        <v>0</v>
      </c>
      <c r="BI1510" t="s">
        <v>1008</v>
      </c>
      <c r="BJ1510" t="s">
        <v>795</v>
      </c>
      <c r="BM1510" s="67">
        <f t="shared" si="365"/>
        <v>612</v>
      </c>
    </row>
    <row r="1511" spans="1:65" x14ac:dyDescent="0.25">
      <c r="A1511" s="68" t="str">
        <f>VLOOKUP(L1511,'Status Report'!B:CB,79,0)</f>
        <v>Heineken - F1</v>
      </c>
      <c r="C1511">
        <v>26021050</v>
      </c>
      <c r="D1511">
        <v>3090300</v>
      </c>
      <c r="E1511" t="s">
        <v>1011</v>
      </c>
      <c r="F1511" t="s">
        <v>802</v>
      </c>
      <c r="G1511" t="str">
        <f>VLOOKUP(D1511,'[2]sold to'!$A:$H,8,0)</f>
        <v>Netherlands</v>
      </c>
      <c r="H1511" t="str">
        <f>VLOOKUP(D1511,'[2]sold to'!$A:$I,9,0)</f>
        <v>Europe</v>
      </c>
      <c r="K1511">
        <v>10</v>
      </c>
      <c r="L1511">
        <v>88027360</v>
      </c>
      <c r="M1511" t="s">
        <v>847</v>
      </c>
      <c r="N1511">
        <v>1</v>
      </c>
      <c r="P1511" t="str">
        <f>VLOOKUP(L1511,'Status Report'!B:AA,26,0)</f>
        <v>China</v>
      </c>
      <c r="Q1511" t="str">
        <f>VLOOKUP(L1511,'Status Report'!B:AB,27,0)</f>
        <v>Premiums</v>
      </c>
      <c r="R1511">
        <f>VLOOKUP(L1511,'Status Report'!B:X,23,0)</f>
        <v>100</v>
      </c>
      <c r="S1511" t="str">
        <f>VLOOKUP(L1511,'Status Report'!B:T,19,0)</f>
        <v>Asian Sourcing Link</v>
      </c>
      <c r="T1511" s="62">
        <f>VLOOKUP(L1511,'Status Report'!B:E,4,0)</f>
        <v>3</v>
      </c>
      <c r="U1511" s="19">
        <f>_xlfn.IFS(AI1511="Den Bosch",VLOOKUP(L1511,'Status Report'!B:AM,35,0),AI1511="Yantian",VLOOKUP(L1511,'Status Report'!B:AM,36,0),AI1511="",IF(H1511="Asia Pacific",VLOOKUP(L1511,'Status Report'!B:AM,36,0),VLOOKUP(L1511,'Status Report'!B:AM,35,0)),AI1511="Direct shipment",IF(H1511="Asia Pacific",VLOOKUP(L1511,'Status Report'!B:AM,36,0),VLOOKUP(L1511,'Status Report'!B:AM,35,0)))</f>
        <v>41.7</v>
      </c>
      <c r="V1511" s="20">
        <f t="shared" si="352"/>
        <v>41.7</v>
      </c>
      <c r="W1511" s="19">
        <f>_xlfn.IFS(AI1511="Den Bosch",VLOOKUP(L1511,'Status Report'!B:AM,37,0),AI1511="Yantian",VLOOKUP(L1511,'Status Report'!B:AM,38,0),AI1511="",IF(H1511="Asia Pacific",VLOOKUP(L1511,'Status Report'!B:AM,38,0),VLOOKUP(L1511,'Status Report'!B:AM,37,0)),AI1511="Direct shipment",IF(H1511="Asia Pacific",VLOOKUP(L1511,'Status Report'!B:AM,38,0),VLOOKUP(L1511,'Status Report'!B:AM,37,0)))</f>
        <v>25.45</v>
      </c>
      <c r="X1511" s="20">
        <f t="shared" si="353"/>
        <v>25.45</v>
      </c>
      <c r="Y1511" s="20">
        <f>_xlfn.IFS(AI1511="Den Bosch",VLOOKUP(L1511,'Status Report'!B:AO,39,0),AI1511="Yantian",VLOOKUP(L1511,'Status Report'!B:AO,40,0),AI1511="",IF(H1511="Asia Pacific",VLOOKUP(L1511,'Status Report'!B:AO,40,0),VLOOKUP(L1511,'Status Report'!B:AO,39,0)),AI1511="Direct shipment",IF(H1511="Asia Pacific",VLOOKUP(L1511,'Status Report'!B:AO,40,0),VLOOKUP(L1511,'Status Report'!B:AO,39,0)))</f>
        <v>0</v>
      </c>
      <c r="Z1511" s="20">
        <f t="shared" si="354"/>
        <v>0</v>
      </c>
      <c r="AA1511" s="20">
        <f t="shared" si="355"/>
        <v>25.45</v>
      </c>
      <c r="AB1511" s="21">
        <f>_xlfn.IFS(AI1511="Den Bosch",VLOOKUP(L1511,'Status Report'!B:AM,33,0),AI1511="Yantian",VLOOKUP(L1511,'Status Report'!B:AM,34,0),AI1511="",IF(H1511="Asia Pacific",VLOOKUP(L1511,'Status Report'!B:AM,34,0),VLOOKUP(L1511,'Status Report'!B:AM,33,0)),AI1511="Direct shipment",IF(H1511="Asia Pacific",VLOOKUP(L1511,'Status Report'!B:AM,34,0),VLOOKUP(L1511,'Status Report'!B:AM,33,0)))</f>
        <v>21.831</v>
      </c>
      <c r="AC1511" s="21">
        <f>VLOOKUP(L1511,'Status Report'!B:CE,82,0)</f>
        <v>0</v>
      </c>
      <c r="AD1511" s="21">
        <f t="shared" si="356"/>
        <v>21.831</v>
      </c>
      <c r="AE1511" s="63">
        <f>VLOOKUP(L1511,'Status Report'!B:W,20,0)</f>
        <v>48</v>
      </c>
      <c r="AF1511" s="63">
        <f>VLOOKUP(L1511,'Status Report'!B:W,21,0)</f>
        <v>38</v>
      </c>
      <c r="AG1511" s="63">
        <f>VLOOKUP(L1511,'Status Report'!B:W,22,0)</f>
        <v>2.5</v>
      </c>
      <c r="AH1511" s="22">
        <f t="shared" si="357"/>
        <v>4.5599999999999998E-3</v>
      </c>
      <c r="AI1511" t="s">
        <v>990</v>
      </c>
      <c r="AK1511" s="63">
        <f>IFERROR(VLOOKUP(G1511,ASEAN!A:A,1,0),0)</f>
        <v>0</v>
      </c>
      <c r="AL1511" s="63">
        <f>IFERROR(VLOOKUP(D1511,'[3]customer specs'!$B$1:$D$65536,3,0),0)</f>
        <v>0</v>
      </c>
      <c r="AM1511" s="64">
        <f t="shared" si="358"/>
        <v>16.250000000000004</v>
      </c>
      <c r="AN1511" s="64">
        <f t="shared" si="359"/>
        <v>0</v>
      </c>
      <c r="AO1511" s="63"/>
      <c r="AP1511" s="63"/>
      <c r="AQ1511" s="63" t="str">
        <f t="shared" si="360"/>
        <v>no</v>
      </c>
      <c r="AR1511" s="20">
        <f t="shared" si="361"/>
        <v>21.831</v>
      </c>
      <c r="AS1511" s="63"/>
      <c r="AT1511" s="23">
        <f t="shared" si="366"/>
        <v>0.12</v>
      </c>
      <c r="AU1511" s="65">
        <f t="shared" si="362"/>
        <v>24.807954545454546</v>
      </c>
      <c r="AV1511" s="65"/>
      <c r="AW1511" s="65">
        <f t="shared" si="363"/>
        <v>24.807954545454546</v>
      </c>
      <c r="AX1511" s="65"/>
      <c r="AY1511" s="63">
        <f>VLOOKUP(L1511,'Status Report'!B:CF,81,0)</f>
        <v>0</v>
      </c>
      <c r="AZ1511" s="63" t="str">
        <f>VLOOKUP(L1511,'Status Report'!B:S,18,0)</f>
        <v xml:space="preserve">Ellina Smirnova </v>
      </c>
      <c r="BB1511" s="63">
        <f>VLOOKUP(L1511,'Status Report'!B:Z,25,0)</f>
        <v>5</v>
      </c>
      <c r="BC1511" s="63">
        <f t="shared" si="364"/>
        <v>5</v>
      </c>
      <c r="BF1511">
        <f>VLOOKUP(L1511,'Status Report'!B:CE,82,0)</f>
        <v>0</v>
      </c>
      <c r="BG1511">
        <f>VLOOKUP(L1511,'Status Report'!B:CF,83,0)</f>
        <v>0</v>
      </c>
      <c r="BH1511">
        <f>VLOOKUP(L1511,'Status Report'!B:CG,84,0)</f>
        <v>0</v>
      </c>
      <c r="BI1511" t="s">
        <v>1008</v>
      </c>
      <c r="BJ1511" t="s">
        <v>795</v>
      </c>
      <c r="BM1511" s="67">
        <f t="shared" si="365"/>
        <v>628</v>
      </c>
    </row>
    <row r="1512" spans="1:65" x14ac:dyDescent="0.25">
      <c r="A1512" s="68" t="str">
        <f>VLOOKUP(L1512,'Status Report'!B:CB,79,0)</f>
        <v>Heineken - F1</v>
      </c>
      <c r="C1512">
        <v>26021050</v>
      </c>
      <c r="D1512">
        <v>3090300</v>
      </c>
      <c r="E1512" t="s">
        <v>1011</v>
      </c>
      <c r="F1512" t="s">
        <v>802</v>
      </c>
      <c r="G1512" t="str">
        <f>VLOOKUP(D1512,'[2]sold to'!$A:$H,8,0)</f>
        <v>Netherlands</v>
      </c>
      <c r="H1512" t="str">
        <f>VLOOKUP(D1512,'[2]sold to'!$A:$I,9,0)</f>
        <v>Europe</v>
      </c>
      <c r="K1512">
        <v>20</v>
      </c>
      <c r="L1512">
        <v>88027431</v>
      </c>
      <c r="M1512" t="s">
        <v>618</v>
      </c>
      <c r="N1512">
        <v>3</v>
      </c>
      <c r="P1512" t="str">
        <f>VLOOKUP(L1512,'Status Report'!B:AA,26,0)</f>
        <v>China</v>
      </c>
      <c r="Q1512" t="str">
        <f>VLOOKUP(L1512,'Status Report'!B:AB,27,0)</f>
        <v>Textiles-Clothing</v>
      </c>
      <c r="R1512">
        <f>VLOOKUP(L1512,'Status Report'!B:X,23,0)</f>
        <v>1000</v>
      </c>
      <c r="S1512" t="str">
        <f>VLOOKUP(L1512,'Status Report'!B:T,19,0)</f>
        <v>Asian Sourcing Link</v>
      </c>
      <c r="T1512" s="62">
        <f>VLOOKUP(L1512,'Status Report'!B:E,4,0)</f>
        <v>3</v>
      </c>
      <c r="U1512" s="19">
        <f>_xlfn.IFS(AI1512="Den Bosch",VLOOKUP(L1512,'Status Report'!B:AM,35,0),AI1512="Yantian",VLOOKUP(L1512,'Status Report'!B:AM,36,0),AI1512="",IF(H1512="Asia Pacific",VLOOKUP(L1512,'Status Report'!B:AM,36,0),VLOOKUP(L1512,'Status Report'!B:AM,35,0)),AI1512="Direct shipment",IF(H1512="Asia Pacific",VLOOKUP(L1512,'Status Report'!B:AM,36,0),VLOOKUP(L1512,'Status Report'!B:AM,35,0)))</f>
        <v>32.06</v>
      </c>
      <c r="V1512" s="20">
        <f t="shared" si="352"/>
        <v>96.18</v>
      </c>
      <c r="W1512" s="19">
        <f>_xlfn.IFS(AI1512="Den Bosch",VLOOKUP(L1512,'Status Report'!B:AM,37,0),AI1512="Yantian",VLOOKUP(L1512,'Status Report'!B:AM,38,0),AI1512="",IF(H1512="Asia Pacific",VLOOKUP(L1512,'Status Report'!B:AM,38,0),VLOOKUP(L1512,'Status Report'!B:AM,37,0)),AI1512="Direct shipment",IF(H1512="Asia Pacific",VLOOKUP(L1512,'Status Report'!B:AM,38,0),VLOOKUP(L1512,'Status Report'!B:AM,37,0)))</f>
        <v>32.06</v>
      </c>
      <c r="X1512" s="20">
        <f t="shared" si="353"/>
        <v>96.18</v>
      </c>
      <c r="Y1512" s="20">
        <f>_xlfn.IFS(AI1512="Den Bosch",VLOOKUP(L1512,'Status Report'!B:AO,39,0),AI1512="Yantian",VLOOKUP(L1512,'Status Report'!B:AO,40,0),AI1512="",IF(H1512="Asia Pacific",VLOOKUP(L1512,'Status Report'!B:AO,40,0),VLOOKUP(L1512,'Status Report'!B:AO,39,0)),AI1512="Direct shipment",IF(H1512="Asia Pacific",VLOOKUP(L1512,'Status Report'!B:AO,40,0),VLOOKUP(L1512,'Status Report'!B:AO,39,0)))</f>
        <v>0</v>
      </c>
      <c r="Z1512" s="20">
        <f t="shared" si="354"/>
        <v>0</v>
      </c>
      <c r="AA1512" s="20">
        <f t="shared" si="355"/>
        <v>96.18</v>
      </c>
      <c r="AB1512" s="21">
        <f>_xlfn.IFS(AI1512="Den Bosch",VLOOKUP(L1512,'Status Report'!B:AM,33,0),AI1512="Yantian",VLOOKUP(L1512,'Status Report'!B:AM,34,0),AI1512="",IF(H1512="Asia Pacific",VLOOKUP(L1512,'Status Report'!B:AM,34,0),VLOOKUP(L1512,'Status Report'!B:AM,33,0)),AI1512="Direct shipment",IF(H1512="Asia Pacific",VLOOKUP(L1512,'Status Report'!B:AM,34,0),VLOOKUP(L1512,'Status Report'!B:AM,33,0)))</f>
        <v>27.974699999999999</v>
      </c>
      <c r="AC1512" s="21">
        <f>VLOOKUP(L1512,'Status Report'!B:CE,82,0)</f>
        <v>0</v>
      </c>
      <c r="AD1512" s="21">
        <f t="shared" si="356"/>
        <v>27.974699999999999</v>
      </c>
      <c r="AE1512" s="63">
        <f>VLOOKUP(L1512,'Status Report'!B:W,20,0)</f>
        <v>47</v>
      </c>
      <c r="AF1512" s="63">
        <f>VLOOKUP(L1512,'Status Report'!B:W,21,0)</f>
        <v>38</v>
      </c>
      <c r="AG1512" s="63">
        <f>VLOOKUP(L1512,'Status Report'!B:W,22,0)</f>
        <v>2</v>
      </c>
      <c r="AH1512" s="22">
        <f t="shared" si="357"/>
        <v>1.0716E-2</v>
      </c>
      <c r="AI1512" t="s">
        <v>990</v>
      </c>
      <c r="AK1512" s="63">
        <f>IFERROR(VLOOKUP(G1512,ASEAN!A:A,1,0),0)</f>
        <v>0</v>
      </c>
      <c r="AL1512" s="63">
        <f>IFERROR(VLOOKUP(D1512,'[3]customer specs'!$B$1:$D$65536,3,0),0)</f>
        <v>0</v>
      </c>
      <c r="AM1512" s="64">
        <f t="shared" si="358"/>
        <v>0</v>
      </c>
      <c r="AN1512" s="64">
        <f t="shared" si="359"/>
        <v>0</v>
      </c>
      <c r="AO1512" s="63"/>
      <c r="AP1512" s="63"/>
      <c r="AQ1512" s="63" t="str">
        <f t="shared" si="360"/>
        <v>no</v>
      </c>
      <c r="AR1512" s="20">
        <f t="shared" si="361"/>
        <v>83.924099999999996</v>
      </c>
      <c r="AS1512" s="63"/>
      <c r="AT1512" s="23">
        <f t="shared" si="366"/>
        <v>0.12</v>
      </c>
      <c r="AU1512" s="65">
        <f t="shared" si="362"/>
        <v>31.789431818181818</v>
      </c>
      <c r="AV1512" s="65"/>
      <c r="AW1512" s="65">
        <f t="shared" si="363"/>
        <v>95.368295454545461</v>
      </c>
      <c r="AX1512" s="65"/>
      <c r="AY1512" s="63">
        <f>VLOOKUP(L1512,'Status Report'!B:CF,81,0)</f>
        <v>0</v>
      </c>
      <c r="AZ1512" s="63" t="str">
        <f>VLOOKUP(L1512,'Status Report'!B:S,18,0)</f>
        <v xml:space="preserve">Ellina Smirnova </v>
      </c>
      <c r="BB1512" s="63">
        <f>VLOOKUP(L1512,'Status Report'!B:Z,25,0)</f>
        <v>1</v>
      </c>
      <c r="BC1512" s="63">
        <f t="shared" si="364"/>
        <v>3</v>
      </c>
      <c r="BF1512">
        <f>VLOOKUP(L1512,'Status Report'!B:CE,82,0)</f>
        <v>0</v>
      </c>
      <c r="BG1512">
        <f>VLOOKUP(L1512,'Status Report'!B:CF,83,0)</f>
        <v>0</v>
      </c>
      <c r="BH1512">
        <f>VLOOKUP(L1512,'Status Report'!B:CG,84,0)</f>
        <v>0</v>
      </c>
      <c r="BI1512" t="s">
        <v>1008</v>
      </c>
      <c r="BJ1512" t="s">
        <v>795</v>
      </c>
      <c r="BM1512" s="67">
        <f t="shared" si="365"/>
        <v>121</v>
      </c>
    </row>
    <row r="1513" spans="1:65" x14ac:dyDescent="0.25">
      <c r="A1513" s="68" t="str">
        <f>VLOOKUP(L1513,'Status Report'!B:CB,79,0)</f>
        <v>Heineken - F1</v>
      </c>
      <c r="C1513">
        <v>26021050</v>
      </c>
      <c r="D1513">
        <v>3090300</v>
      </c>
      <c r="E1513" t="s">
        <v>1011</v>
      </c>
      <c r="F1513" t="s">
        <v>802</v>
      </c>
      <c r="G1513" t="str">
        <f>VLOOKUP(D1513,'[2]sold to'!$A:$H,8,0)</f>
        <v>Netherlands</v>
      </c>
      <c r="H1513" t="str">
        <f>VLOOKUP(D1513,'[2]sold to'!$A:$I,9,0)</f>
        <v>Europe</v>
      </c>
      <c r="K1513">
        <v>30</v>
      </c>
      <c r="L1513">
        <v>88027433</v>
      </c>
      <c r="M1513" t="s">
        <v>620</v>
      </c>
      <c r="N1513">
        <v>1</v>
      </c>
      <c r="P1513" t="str">
        <f>VLOOKUP(L1513,'Status Report'!B:AA,26,0)</f>
        <v>China</v>
      </c>
      <c r="Q1513" t="str">
        <f>VLOOKUP(L1513,'Status Report'!B:AB,27,0)</f>
        <v>Textiles-Clothing</v>
      </c>
      <c r="R1513">
        <f>VLOOKUP(L1513,'Status Report'!B:X,23,0)</f>
        <v>1000</v>
      </c>
      <c r="S1513" t="str">
        <f>VLOOKUP(L1513,'Status Report'!B:T,19,0)</f>
        <v>Asian Sourcing Link</v>
      </c>
      <c r="T1513" s="62">
        <f>VLOOKUP(L1513,'Status Report'!B:E,4,0)</f>
        <v>3</v>
      </c>
      <c r="U1513" s="19">
        <f>_xlfn.IFS(AI1513="Den Bosch",VLOOKUP(L1513,'Status Report'!B:AM,35,0),AI1513="Yantian",VLOOKUP(L1513,'Status Report'!B:AM,36,0),AI1513="",IF(H1513="Asia Pacific",VLOOKUP(L1513,'Status Report'!B:AM,36,0),VLOOKUP(L1513,'Status Report'!B:AM,35,0)),AI1513="Direct shipment",IF(H1513="Asia Pacific",VLOOKUP(L1513,'Status Report'!B:AM,36,0),VLOOKUP(L1513,'Status Report'!B:AM,35,0)))</f>
        <v>32.06</v>
      </c>
      <c r="V1513" s="20">
        <f t="shared" si="352"/>
        <v>32.06</v>
      </c>
      <c r="W1513" s="19">
        <f>_xlfn.IFS(AI1513="Den Bosch",VLOOKUP(L1513,'Status Report'!B:AM,37,0),AI1513="Yantian",VLOOKUP(L1513,'Status Report'!B:AM,38,0),AI1513="",IF(H1513="Asia Pacific",VLOOKUP(L1513,'Status Report'!B:AM,38,0),VLOOKUP(L1513,'Status Report'!B:AM,37,0)),AI1513="Direct shipment",IF(H1513="Asia Pacific",VLOOKUP(L1513,'Status Report'!B:AM,38,0),VLOOKUP(L1513,'Status Report'!B:AM,37,0)))</f>
        <v>32.06</v>
      </c>
      <c r="X1513" s="20">
        <f t="shared" si="353"/>
        <v>32.06</v>
      </c>
      <c r="Y1513" s="20">
        <f>_xlfn.IFS(AI1513="Den Bosch",VLOOKUP(L1513,'Status Report'!B:AO,39,0),AI1513="Yantian",VLOOKUP(L1513,'Status Report'!B:AO,40,0),AI1513="",IF(H1513="Asia Pacific",VLOOKUP(L1513,'Status Report'!B:AO,40,0),VLOOKUP(L1513,'Status Report'!B:AO,39,0)),AI1513="Direct shipment",IF(H1513="Asia Pacific",VLOOKUP(L1513,'Status Report'!B:AO,40,0),VLOOKUP(L1513,'Status Report'!B:AO,39,0)))</f>
        <v>0</v>
      </c>
      <c r="Z1513" s="20">
        <f t="shared" si="354"/>
        <v>0</v>
      </c>
      <c r="AA1513" s="20">
        <f t="shared" si="355"/>
        <v>32.06</v>
      </c>
      <c r="AB1513" s="21">
        <f>_xlfn.IFS(AI1513="Den Bosch",VLOOKUP(L1513,'Status Report'!B:AM,33,0),AI1513="Yantian",VLOOKUP(L1513,'Status Report'!B:AM,34,0),AI1513="",IF(H1513="Asia Pacific",VLOOKUP(L1513,'Status Report'!B:AM,34,0),VLOOKUP(L1513,'Status Report'!B:AM,33,0)),AI1513="Direct shipment",IF(H1513="Asia Pacific",VLOOKUP(L1513,'Status Report'!B:AM,34,0),VLOOKUP(L1513,'Status Report'!B:AM,33,0)))</f>
        <v>27.974699999999999</v>
      </c>
      <c r="AC1513" s="21">
        <f>VLOOKUP(L1513,'Status Report'!B:CE,82,0)</f>
        <v>0</v>
      </c>
      <c r="AD1513" s="21">
        <f t="shared" si="356"/>
        <v>27.974699999999999</v>
      </c>
      <c r="AE1513" s="63">
        <f>VLOOKUP(L1513,'Status Report'!B:W,20,0)</f>
        <v>47</v>
      </c>
      <c r="AF1513" s="63">
        <f>VLOOKUP(L1513,'Status Report'!B:W,21,0)</f>
        <v>38</v>
      </c>
      <c r="AG1513" s="63">
        <f>VLOOKUP(L1513,'Status Report'!B:W,22,0)</f>
        <v>2</v>
      </c>
      <c r="AH1513" s="22">
        <f t="shared" si="357"/>
        <v>3.5720000000000001E-3</v>
      </c>
      <c r="AI1513" t="s">
        <v>990</v>
      </c>
      <c r="AK1513" s="63">
        <f>IFERROR(VLOOKUP(G1513,ASEAN!A:A,1,0),0)</f>
        <v>0</v>
      </c>
      <c r="AL1513" s="63">
        <f>IFERROR(VLOOKUP(D1513,'[3]customer specs'!$B$1:$D$65536,3,0),0)</f>
        <v>0</v>
      </c>
      <c r="AM1513" s="64">
        <f t="shared" si="358"/>
        <v>0</v>
      </c>
      <c r="AN1513" s="64">
        <f t="shared" si="359"/>
        <v>0</v>
      </c>
      <c r="AO1513" s="63"/>
      <c r="AP1513" s="63"/>
      <c r="AQ1513" s="63" t="str">
        <f t="shared" si="360"/>
        <v>no</v>
      </c>
      <c r="AR1513" s="20">
        <f t="shared" si="361"/>
        <v>27.974699999999999</v>
      </c>
      <c r="AS1513" s="63"/>
      <c r="AT1513" s="23">
        <f t="shared" si="366"/>
        <v>0.12</v>
      </c>
      <c r="AU1513" s="65">
        <f t="shared" si="362"/>
        <v>31.789431818181818</v>
      </c>
      <c r="AV1513" s="65"/>
      <c r="AW1513" s="65">
        <f t="shared" si="363"/>
        <v>31.789431818181818</v>
      </c>
      <c r="AX1513" s="65"/>
      <c r="AY1513" s="63">
        <f>VLOOKUP(L1513,'Status Report'!B:CF,81,0)</f>
        <v>0</v>
      </c>
      <c r="AZ1513" s="63" t="str">
        <f>VLOOKUP(L1513,'Status Report'!B:S,18,0)</f>
        <v xml:space="preserve">Ellina Smirnova </v>
      </c>
      <c r="BB1513" s="63">
        <f>VLOOKUP(L1513,'Status Report'!B:Z,25,0)</f>
        <v>1</v>
      </c>
      <c r="BC1513" s="63">
        <f t="shared" si="364"/>
        <v>1</v>
      </c>
      <c r="BF1513">
        <f>VLOOKUP(L1513,'Status Report'!B:CE,82,0)</f>
        <v>0</v>
      </c>
      <c r="BG1513">
        <f>VLOOKUP(L1513,'Status Report'!B:CF,83,0)</f>
        <v>0</v>
      </c>
      <c r="BH1513">
        <f>VLOOKUP(L1513,'Status Report'!B:CG,84,0)</f>
        <v>0</v>
      </c>
      <c r="BI1513" t="s">
        <v>1008</v>
      </c>
      <c r="BJ1513" t="s">
        <v>795</v>
      </c>
      <c r="BM1513" s="67">
        <f t="shared" si="365"/>
        <v>437</v>
      </c>
    </row>
    <row r="1514" spans="1:65" x14ac:dyDescent="0.25">
      <c r="A1514" s="68" t="str">
        <f>VLOOKUP(L1514,'Status Report'!B:CB,79,0)</f>
        <v xml:space="preserve">Heineken </v>
      </c>
      <c r="C1514">
        <v>20006119</v>
      </c>
      <c r="D1514">
        <v>3090619</v>
      </c>
      <c r="E1514" t="s">
        <v>1012</v>
      </c>
      <c r="F1514" t="s">
        <v>1013</v>
      </c>
      <c r="G1514" t="str">
        <f>VLOOKUP(D1514,'[2]sold to'!$A:$H,8,0)</f>
        <v>Laos</v>
      </c>
      <c r="H1514" t="str">
        <f>VLOOKUP(D1514,'[2]sold to'!$A:$I,9,0)</f>
        <v>ASIA Pacific</v>
      </c>
      <c r="K1514">
        <v>10</v>
      </c>
      <c r="L1514">
        <v>88026712</v>
      </c>
      <c r="M1514" t="s">
        <v>1016</v>
      </c>
      <c r="N1514" s="86">
        <v>4167</v>
      </c>
      <c r="P1514" t="str">
        <f>VLOOKUP(L1514,'Status Report'!B:AA,26,0)</f>
        <v>China</v>
      </c>
      <c r="Q1514" t="str">
        <f>VLOOKUP(L1514,'Status Report'!B:AB,27,0)</f>
        <v>Glassware</v>
      </c>
      <c r="R1514">
        <f>VLOOKUP(L1514,'Status Report'!B:X,23,0)</f>
        <v>4167</v>
      </c>
      <c r="S1514" t="str">
        <f>VLOOKUP(L1514,'Status Report'!B:T,19,0)</f>
        <v>HLB Glassware Co. Ltd.</v>
      </c>
      <c r="T1514" s="62">
        <f>VLOOKUP(L1514,'Status Report'!B:E,4,0)</f>
        <v>3</v>
      </c>
      <c r="U1514" s="19">
        <f>_xlfn.IFS(AI1514="Den Bosch",VLOOKUP(L1514,'Status Report'!B:AM,35,0),AI1514="Yantian",VLOOKUP(L1514,'Status Report'!B:AM,36,0),AI1514="",IF(H1514="Asia Pacific",VLOOKUP(L1514,'Status Report'!B:AM,36,0),VLOOKUP(L1514,'Status Report'!B:AM,35,0)),AI1514="Direct shipment",IF(H1514="Asia Pacific",VLOOKUP(L1514,'Status Report'!B:AM,36,0),VLOOKUP(L1514,'Status Report'!B:AM,35,0)))</f>
        <v>11.040000000000001</v>
      </c>
      <c r="V1514" s="20">
        <f t="shared" si="352"/>
        <v>46003.68</v>
      </c>
      <c r="W1514" s="19">
        <f>_xlfn.IFS(AI1514="Den Bosch",VLOOKUP(L1514,'Status Report'!B:AM,37,0),AI1514="Yantian",VLOOKUP(L1514,'Status Report'!B:AM,38,0),AI1514="",IF(H1514="Asia Pacific",VLOOKUP(L1514,'Status Report'!B:AM,38,0),VLOOKUP(L1514,'Status Report'!B:AM,37,0)),AI1514="Direct shipment",IF(H1514="Asia Pacific",VLOOKUP(L1514,'Status Report'!B:AM,38,0),VLOOKUP(L1514,'Status Report'!B:AM,37,0)))</f>
        <v>11.040000000000001</v>
      </c>
      <c r="X1514" s="20">
        <f t="shared" si="353"/>
        <v>46003.68</v>
      </c>
      <c r="Y1514" s="20">
        <f>_xlfn.IFS(AI1514="Den Bosch",VLOOKUP(L1514,'Status Report'!B:AO,39,0),AI1514="Yantian",VLOOKUP(L1514,'Status Report'!B:AO,40,0),AI1514="",IF(H1514="Asia Pacific",VLOOKUP(L1514,'Status Report'!B:AO,40,0),VLOOKUP(L1514,'Status Report'!B:AO,39,0)),AI1514="Direct shipment",IF(H1514="Asia Pacific",VLOOKUP(L1514,'Status Report'!B:AO,40,0),VLOOKUP(L1514,'Status Report'!B:AO,39,0)))</f>
        <v>0</v>
      </c>
      <c r="Z1514" s="20">
        <f t="shared" si="354"/>
        <v>0</v>
      </c>
      <c r="AA1514" s="20">
        <f t="shared" si="355"/>
        <v>46003.68</v>
      </c>
      <c r="AB1514" s="21">
        <f>_xlfn.IFS(AI1514="Den Bosch",VLOOKUP(L1514,'Status Report'!B:AM,33,0),AI1514="Yantian",VLOOKUP(L1514,'Status Report'!B:AM,34,0),AI1514="",IF(H1514="Asia Pacific",VLOOKUP(L1514,'Status Report'!B:AM,34,0),VLOOKUP(L1514,'Status Report'!B:AM,33,0)),AI1514="Direct shipment",IF(H1514="Asia Pacific",VLOOKUP(L1514,'Status Report'!B:AM,34,0),VLOOKUP(L1514,'Status Report'!B:AM,33,0)))</f>
        <v>10.56</v>
      </c>
      <c r="AC1514" s="21">
        <f>VLOOKUP(L1514,'Status Report'!B:CE,82,0)</f>
        <v>0</v>
      </c>
      <c r="AD1514" s="21">
        <f t="shared" si="356"/>
        <v>10.56</v>
      </c>
      <c r="AE1514" s="63">
        <f>VLOOKUP(L1514,'Status Report'!B:W,20,0)</f>
        <v>28.3</v>
      </c>
      <c r="AF1514" s="63">
        <f>VLOOKUP(L1514,'Status Report'!B:W,21,0)</f>
        <v>22.2</v>
      </c>
      <c r="AG1514" s="63">
        <f>VLOOKUP(L1514,'Status Report'!B:W,22,0)</f>
        <v>22</v>
      </c>
      <c r="AH1514" s="22">
        <f t="shared" si="357"/>
        <v>57.595107239999997</v>
      </c>
      <c r="AI1514" t="s">
        <v>1049</v>
      </c>
      <c r="AJ1514" s="122" t="s">
        <v>1068</v>
      </c>
      <c r="AK1514" s="63" t="str">
        <f>IFERROR(VLOOKUP(G1514,ASEAN!A:A,1,0),0)</f>
        <v>Laos</v>
      </c>
      <c r="AL1514" s="63" t="str">
        <f>IFERROR(VLOOKUP(D1514,'[3]customer specs'!$B$1:$D$65536,3,0),0)</f>
        <v>pallet</v>
      </c>
      <c r="AM1514" s="64">
        <f t="shared" si="358"/>
        <v>0</v>
      </c>
      <c r="AN1514" s="64">
        <f t="shared" si="359"/>
        <v>0</v>
      </c>
      <c r="AO1514" s="63"/>
      <c r="AP1514" s="63"/>
      <c r="AQ1514" s="63" t="str">
        <f t="shared" si="360"/>
        <v>yes</v>
      </c>
      <c r="AR1514" s="20">
        <f t="shared" si="361"/>
        <v>44003.520000000004</v>
      </c>
      <c r="AS1514" s="63" t="s">
        <v>1050</v>
      </c>
      <c r="AT1514" s="23">
        <v>0.05</v>
      </c>
      <c r="AU1514" s="65">
        <f t="shared" si="362"/>
        <v>11.115789473684211</v>
      </c>
      <c r="AV1514" s="65"/>
      <c r="AW1514" s="65">
        <f t="shared" si="363"/>
        <v>46319.494736842105</v>
      </c>
      <c r="AX1514" s="65"/>
      <c r="AY1514" s="63">
        <f>VLOOKUP(L1514,'Status Report'!B:CF,81,0)</f>
        <v>0</v>
      </c>
      <c r="AZ1514" s="63" t="str">
        <f>VLOOKUP(L1514,'Status Report'!B:S,18,0)</f>
        <v>Ludmilla Zarybnicka</v>
      </c>
      <c r="BB1514" s="63">
        <f>VLOOKUP(L1514,'Status Report'!B:Z,25,0)</f>
        <v>24</v>
      </c>
      <c r="BC1514" s="63">
        <f t="shared" si="364"/>
        <v>100008</v>
      </c>
      <c r="BF1514">
        <f>VLOOKUP(L1514,'Status Report'!B:CE,82,0)</f>
        <v>0</v>
      </c>
      <c r="BG1514">
        <f>VLOOKUP(L1514,'Status Report'!B:CF,83,0)</f>
        <v>0</v>
      </c>
      <c r="BH1514">
        <f>VLOOKUP(L1514,'Status Report'!B:CG,84,0)</f>
        <v>0</v>
      </c>
      <c r="BI1514" t="s">
        <v>1008</v>
      </c>
      <c r="BJ1514" t="s">
        <v>795</v>
      </c>
      <c r="BM1514" s="67">
        <f t="shared" si="365"/>
        <v>4167</v>
      </c>
    </row>
    <row r="1515" spans="1:65" x14ac:dyDescent="0.25">
      <c r="A1515" s="68" t="str">
        <f>VLOOKUP(L1515,'Status Report'!B:CB,79,0)</f>
        <v>Heineken UCL</v>
      </c>
      <c r="C1515">
        <v>20006120</v>
      </c>
      <c r="D1515">
        <v>3091076</v>
      </c>
      <c r="E1515" t="s">
        <v>1014</v>
      </c>
      <c r="F1515" t="s">
        <v>802</v>
      </c>
      <c r="G1515" t="str">
        <f>VLOOKUP(D1515,'[2]sold to'!$A:$H,8,0)</f>
        <v>Netherlands</v>
      </c>
      <c r="H1515" t="str">
        <f>VLOOKUP(D1515,'[2]sold to'!$A:$I,9,0)</f>
        <v>Europe</v>
      </c>
      <c r="K1515">
        <v>140</v>
      </c>
      <c r="L1515">
        <v>88026949</v>
      </c>
      <c r="M1515" t="s">
        <v>148</v>
      </c>
      <c r="N1515">
        <v>1</v>
      </c>
      <c r="P1515" t="str">
        <f>VLOOKUP(L1515,'Status Report'!B:AA,26,0)</f>
        <v>Turkey</v>
      </c>
      <c r="Q1515" t="str">
        <f>VLOOKUP(L1515,'Status Report'!B:AB,27,0)</f>
        <v>Glassware</v>
      </c>
      <c r="R1515">
        <f>VLOOKUP(L1515,'Status Report'!B:X,23,0)</f>
        <v>6700</v>
      </c>
      <c r="S1515" t="str">
        <f>VLOOKUP(L1515,'Status Report'!B:T,19,0)</f>
        <v>Sisecam (Pasabahçe)</v>
      </c>
      <c r="T1515" s="62">
        <f>VLOOKUP(L1515,'Status Report'!B:E,4,0)</f>
        <v>3</v>
      </c>
      <c r="U1515" s="19">
        <f>_xlfn.IFS(AI1515="Den Bosch",VLOOKUP(L1515,'Status Report'!B:AM,35,0),AI1515="Yantian",VLOOKUP(L1515,'Status Report'!B:AM,36,0),AI1515="",IF(H1515="Asia Pacific",VLOOKUP(L1515,'Status Report'!B:AM,36,0),VLOOKUP(L1515,'Status Report'!B:AM,35,0)),AI1515="Direct shipment",IF(H1515="Asia Pacific",VLOOKUP(L1515,'Status Report'!B:AM,36,0),VLOOKUP(L1515,'Status Report'!B:AM,35,0)))</f>
        <v>22.799999999999997</v>
      </c>
      <c r="V1515" s="20">
        <f t="shared" si="352"/>
        <v>22.799999999999997</v>
      </c>
      <c r="W1515" s="19">
        <f>_xlfn.IFS(AI1515="Den Bosch",VLOOKUP(L1515,'Status Report'!B:AM,37,0),AI1515="Yantian",VLOOKUP(L1515,'Status Report'!B:AM,38,0),AI1515="",IF(H1515="Asia Pacific",VLOOKUP(L1515,'Status Report'!B:AM,38,0),VLOOKUP(L1515,'Status Report'!B:AM,37,0)),AI1515="Direct shipment",IF(H1515="Asia Pacific",VLOOKUP(L1515,'Status Report'!B:AM,38,0),VLOOKUP(L1515,'Status Report'!B:AM,37,0)))</f>
        <v>22.799999999999997</v>
      </c>
      <c r="X1515" s="20">
        <f t="shared" si="353"/>
        <v>22.799999999999997</v>
      </c>
      <c r="Y1515" s="20">
        <f>_xlfn.IFS(AI1515="Den Bosch",VLOOKUP(L1515,'Status Report'!B:AO,39,0),AI1515="Yantian",VLOOKUP(L1515,'Status Report'!B:AO,40,0),AI1515="",IF(H1515="Asia Pacific",VLOOKUP(L1515,'Status Report'!B:AO,40,0),VLOOKUP(L1515,'Status Report'!B:AO,39,0)),AI1515="Direct shipment",IF(H1515="Asia Pacific",VLOOKUP(L1515,'Status Report'!B:AO,40,0),VLOOKUP(L1515,'Status Report'!B:AO,39,0)))</f>
        <v>0</v>
      </c>
      <c r="Z1515" s="20">
        <f t="shared" si="354"/>
        <v>0</v>
      </c>
      <c r="AA1515" s="20">
        <f t="shared" si="355"/>
        <v>22.799999999999997</v>
      </c>
      <c r="AB1515" s="21">
        <f>_xlfn.IFS(AI1515="Den Bosch",VLOOKUP(L1515,'Status Report'!B:AM,33,0),AI1515="Yantian",VLOOKUP(L1515,'Status Report'!B:AM,34,0),AI1515="",IF(H1515="Asia Pacific",VLOOKUP(L1515,'Status Report'!B:AM,34,0),VLOOKUP(L1515,'Status Report'!B:AM,33,0)),AI1515="Direct shipment",IF(H1515="Asia Pacific",VLOOKUP(L1515,'Status Report'!B:AM,34,0),VLOOKUP(L1515,'Status Report'!B:AM,33,0)))</f>
        <v>20.16</v>
      </c>
      <c r="AC1515" s="21">
        <f>VLOOKUP(L1515,'Status Report'!B:CE,82,0)</f>
        <v>0</v>
      </c>
      <c r="AD1515" s="21">
        <f t="shared" si="356"/>
        <v>20.16</v>
      </c>
      <c r="AE1515" s="63">
        <f>VLOOKUP(L1515,'Status Report'!B:W,20,0)</f>
        <v>55.9</v>
      </c>
      <c r="AF1515" s="63">
        <f>VLOOKUP(L1515,'Status Report'!B:W,21,0)</f>
        <v>21.9</v>
      </c>
      <c r="AG1515" s="63">
        <f>VLOOKUP(L1515,'Status Report'!B:W,22,0)</f>
        <v>21.2</v>
      </c>
      <c r="AH1515" s="22">
        <f t="shared" si="357"/>
        <v>2.5953251999999996E-2</v>
      </c>
      <c r="AI1515" t="s">
        <v>990</v>
      </c>
      <c r="AK1515" s="63">
        <f>IFERROR(VLOOKUP(G1515,ASEAN!A:A,1,0),0)</f>
        <v>0</v>
      </c>
      <c r="AL1515" s="63" t="str">
        <f>IFERROR(VLOOKUP(D1515,'[3]customer specs'!$B$1:$D$65536,3,0),0)</f>
        <v xml:space="preserve">In case of samples for Fon Wan Chan, please add EUR 75,00 per pallet in Conditions (HD01) and put Provision 199031 QC in Purchase order number
</v>
      </c>
      <c r="AM1515" s="64">
        <f t="shared" si="358"/>
        <v>0</v>
      </c>
      <c r="AN1515" s="64">
        <f t="shared" si="359"/>
        <v>0</v>
      </c>
      <c r="AO1515" s="63"/>
      <c r="AP1515" s="63"/>
      <c r="AQ1515" s="63" t="str">
        <f t="shared" si="360"/>
        <v>no</v>
      </c>
      <c r="AR1515" s="20">
        <f t="shared" si="361"/>
        <v>20.16</v>
      </c>
      <c r="AS1515" s="63"/>
      <c r="AT1515" s="23">
        <f t="shared" ref="AT1515:AT1578" si="367">IF(AS1515=0.045,0.045,IF(AS1515=0.035,0.035,0.12))</f>
        <v>0.12</v>
      </c>
      <c r="AU1515" s="65">
        <f t="shared" si="362"/>
        <v>22.90909090909091</v>
      </c>
      <c r="AV1515" s="65"/>
      <c r="AW1515" s="65">
        <f t="shared" si="363"/>
        <v>22.90909090909091</v>
      </c>
      <c r="AX1515" s="65"/>
      <c r="AY1515" s="63">
        <f>VLOOKUP(L1515,'Status Report'!B:CF,81,0)</f>
        <v>0</v>
      </c>
      <c r="AZ1515" s="63" t="str">
        <f>VLOOKUP(L1515,'Status Report'!B:S,18,0)</f>
        <v>Ludmilla Zarybnicka</v>
      </c>
      <c r="BB1515" s="63">
        <f>VLOOKUP(L1515,'Status Report'!B:Z,25,0)</f>
        <v>24</v>
      </c>
      <c r="BC1515" s="63">
        <f t="shared" si="364"/>
        <v>24</v>
      </c>
      <c r="BF1515">
        <f>VLOOKUP(L1515,'Status Report'!B:CE,82,0)</f>
        <v>0</v>
      </c>
      <c r="BG1515">
        <f>VLOOKUP(L1515,'Status Report'!B:CF,83,0)</f>
        <v>0</v>
      </c>
      <c r="BH1515">
        <f>VLOOKUP(L1515,'Status Report'!B:CG,84,0)</f>
        <v>0</v>
      </c>
      <c r="BI1515" t="s">
        <v>1017</v>
      </c>
      <c r="BJ1515" t="s">
        <v>795</v>
      </c>
      <c r="BM1515" s="67">
        <f t="shared" si="365"/>
        <v>3007</v>
      </c>
    </row>
    <row r="1516" spans="1:65" x14ac:dyDescent="0.25">
      <c r="A1516" s="68" t="str">
        <f>VLOOKUP(L1516,'Status Report'!B:CB,79,0)</f>
        <v>Heineken</v>
      </c>
      <c r="C1516">
        <v>20006120</v>
      </c>
      <c r="D1516">
        <v>3091076</v>
      </c>
      <c r="E1516" t="s">
        <v>1014</v>
      </c>
      <c r="F1516" t="s">
        <v>802</v>
      </c>
      <c r="G1516" t="str">
        <f>VLOOKUP(D1516,'[2]sold to'!$A:$H,8,0)</f>
        <v>Netherlands</v>
      </c>
      <c r="H1516" t="str">
        <f>VLOOKUP(D1516,'[2]sold to'!$A:$I,9,0)</f>
        <v>Europe</v>
      </c>
      <c r="K1516">
        <v>150</v>
      </c>
      <c r="L1516">
        <v>88026829</v>
      </c>
      <c r="M1516" t="s">
        <v>156</v>
      </c>
      <c r="N1516">
        <v>1</v>
      </c>
      <c r="P1516" t="str">
        <f>VLOOKUP(L1516,'Status Report'!B:AA,26,0)</f>
        <v>China</v>
      </c>
      <c r="Q1516" t="str">
        <f>VLOOKUP(L1516,'Status Report'!B:AB,27,0)</f>
        <v>Indoor signs</v>
      </c>
      <c r="R1516">
        <f>VLOOKUP(L1516,'Status Report'!B:X,23,0)</f>
        <v>500</v>
      </c>
      <c r="S1516" t="str">
        <f>VLOOKUP(L1516,'Status Report'!B:T,19,0)</f>
        <v>Brands On</v>
      </c>
      <c r="T1516" s="62">
        <f>VLOOKUP(L1516,'Status Report'!B:E,4,0)</f>
        <v>3</v>
      </c>
      <c r="U1516" s="19">
        <f>_xlfn.IFS(AI1516="Den Bosch",VLOOKUP(L1516,'Status Report'!B:AM,35,0),AI1516="Yantian",VLOOKUP(L1516,'Status Report'!B:AM,36,0),AI1516="",IF(H1516="Asia Pacific",VLOOKUP(L1516,'Status Report'!B:AM,36,0),VLOOKUP(L1516,'Status Report'!B:AM,35,0)),AI1516="Direct shipment",IF(H1516="Asia Pacific",VLOOKUP(L1516,'Status Report'!B:AM,36,0),VLOOKUP(L1516,'Status Report'!B:AM,35,0)))</f>
        <v>43.64</v>
      </c>
      <c r="V1516" s="20">
        <f t="shared" si="352"/>
        <v>43.64</v>
      </c>
      <c r="W1516" s="19">
        <f>_xlfn.IFS(AI1516="Den Bosch",VLOOKUP(L1516,'Status Report'!B:AM,37,0),AI1516="Yantian",VLOOKUP(L1516,'Status Report'!B:AM,38,0),AI1516="",IF(H1516="Asia Pacific",VLOOKUP(L1516,'Status Report'!B:AM,38,0),VLOOKUP(L1516,'Status Report'!B:AM,37,0)),AI1516="Direct shipment",IF(H1516="Asia Pacific",VLOOKUP(L1516,'Status Report'!B:AM,38,0),VLOOKUP(L1516,'Status Report'!B:AM,37,0)))</f>
        <v>43.64</v>
      </c>
      <c r="X1516" s="20">
        <f t="shared" si="353"/>
        <v>43.64</v>
      </c>
      <c r="Y1516" s="20">
        <f>_xlfn.IFS(AI1516="Den Bosch",VLOOKUP(L1516,'Status Report'!B:AO,39,0),AI1516="Yantian",VLOOKUP(L1516,'Status Report'!B:AO,40,0),AI1516="",IF(H1516="Asia Pacific",VLOOKUP(L1516,'Status Report'!B:AO,40,0),VLOOKUP(L1516,'Status Report'!B:AO,39,0)),AI1516="Direct shipment",IF(H1516="Asia Pacific",VLOOKUP(L1516,'Status Report'!B:AO,40,0),VLOOKUP(L1516,'Status Report'!B:AO,39,0)))</f>
        <v>0</v>
      </c>
      <c r="Z1516" s="20">
        <f t="shared" si="354"/>
        <v>0</v>
      </c>
      <c r="AA1516" s="20">
        <f t="shared" si="355"/>
        <v>43.64</v>
      </c>
      <c r="AB1516" s="21">
        <f>_xlfn.IFS(AI1516="Den Bosch",VLOOKUP(L1516,'Status Report'!B:AM,33,0),AI1516="Yantian",VLOOKUP(L1516,'Status Report'!B:AM,34,0),AI1516="",IF(H1516="Asia Pacific",VLOOKUP(L1516,'Status Report'!B:AM,34,0),VLOOKUP(L1516,'Status Report'!B:AM,33,0)),AI1516="Direct shipment",IF(H1516="Asia Pacific",VLOOKUP(L1516,'Status Report'!B:AM,34,0),VLOOKUP(L1516,'Status Report'!B:AM,33,0)))</f>
        <v>38.4</v>
      </c>
      <c r="AC1516" s="21">
        <f>VLOOKUP(L1516,'Status Report'!B:CE,82,0)</f>
        <v>0</v>
      </c>
      <c r="AD1516" s="21">
        <f t="shared" si="356"/>
        <v>38.4</v>
      </c>
      <c r="AE1516" s="63">
        <f>VLOOKUP(L1516,'Status Report'!B:W,20,0)</f>
        <v>46</v>
      </c>
      <c r="AF1516" s="63">
        <f>VLOOKUP(L1516,'Status Report'!B:W,21,0)</f>
        <v>26</v>
      </c>
      <c r="AG1516" s="63">
        <f>VLOOKUP(L1516,'Status Report'!B:W,22,0)</f>
        <v>12</v>
      </c>
      <c r="AH1516" s="22">
        <f t="shared" si="357"/>
        <v>1.4352E-2</v>
      </c>
      <c r="AI1516" t="s">
        <v>990</v>
      </c>
      <c r="AK1516" s="63">
        <f>IFERROR(VLOOKUP(G1516,ASEAN!A:A,1,0),0)</f>
        <v>0</v>
      </c>
      <c r="AL1516" s="63" t="str">
        <f>IFERROR(VLOOKUP(D1516,'[3]customer specs'!$B$1:$D$65536,3,0),0)</f>
        <v xml:space="preserve">In case of samples for Fon Wan Chan, please add EUR 75,00 per pallet in Conditions (HD01) and put Provision 199031 QC in Purchase order number
</v>
      </c>
      <c r="AM1516" s="64">
        <f t="shared" si="358"/>
        <v>0</v>
      </c>
      <c r="AN1516" s="64">
        <f t="shared" si="359"/>
        <v>0</v>
      </c>
      <c r="AO1516" s="63"/>
      <c r="AP1516" s="63"/>
      <c r="AQ1516" s="63" t="str">
        <f t="shared" si="360"/>
        <v>no</v>
      </c>
      <c r="AR1516" s="20">
        <f t="shared" si="361"/>
        <v>38.4</v>
      </c>
      <c r="AS1516" s="63"/>
      <c r="AT1516" s="23">
        <f t="shared" si="367"/>
        <v>0.12</v>
      </c>
      <c r="AU1516" s="65">
        <f t="shared" si="362"/>
        <v>43.636363636363633</v>
      </c>
      <c r="AV1516" s="65"/>
      <c r="AW1516" s="65">
        <f t="shared" si="363"/>
        <v>43.636363636363633</v>
      </c>
      <c r="AX1516" s="65"/>
      <c r="AY1516" s="63">
        <f>VLOOKUP(L1516,'Status Report'!B:CF,81,0)</f>
        <v>0</v>
      </c>
      <c r="AZ1516" s="63" t="str">
        <f>VLOOKUP(L1516,'Status Report'!B:S,18,0)</f>
        <v>Ludmilla Zarybnicka</v>
      </c>
      <c r="BB1516" s="63">
        <f>VLOOKUP(L1516,'Status Report'!B:Z,25,0)</f>
        <v>1</v>
      </c>
      <c r="BC1516" s="63">
        <f t="shared" si="364"/>
        <v>1</v>
      </c>
      <c r="BF1516">
        <f>VLOOKUP(L1516,'Status Report'!B:CE,82,0)</f>
        <v>0</v>
      </c>
      <c r="BG1516">
        <f>VLOOKUP(L1516,'Status Report'!B:CF,83,0)</f>
        <v>0</v>
      </c>
      <c r="BH1516">
        <f>VLOOKUP(L1516,'Status Report'!B:CG,84,0)</f>
        <v>0</v>
      </c>
      <c r="BI1516" t="s">
        <v>1017</v>
      </c>
      <c r="BJ1516" t="s">
        <v>795</v>
      </c>
      <c r="BM1516" s="67">
        <f t="shared" si="365"/>
        <v>242</v>
      </c>
    </row>
    <row r="1517" spans="1:65" x14ac:dyDescent="0.25">
      <c r="A1517" s="68" t="str">
        <f>VLOOKUP(L1517,'Status Report'!B:CB,79,0)</f>
        <v>Heineken</v>
      </c>
      <c r="C1517">
        <v>20006120</v>
      </c>
      <c r="D1517">
        <v>3091076</v>
      </c>
      <c r="E1517" t="s">
        <v>1014</v>
      </c>
      <c r="F1517" t="s">
        <v>802</v>
      </c>
      <c r="G1517" t="str">
        <f>VLOOKUP(D1517,'[2]sold to'!$A:$H,8,0)</f>
        <v>Netherlands</v>
      </c>
      <c r="H1517" t="str">
        <f>VLOOKUP(D1517,'[2]sold to'!$A:$I,9,0)</f>
        <v>Europe</v>
      </c>
      <c r="K1517">
        <v>160</v>
      </c>
      <c r="L1517">
        <v>88024221</v>
      </c>
      <c r="M1517" t="s">
        <v>162</v>
      </c>
      <c r="N1517">
        <v>1</v>
      </c>
      <c r="P1517" t="str">
        <f>VLOOKUP(L1517,'Status Report'!B:AA,26,0)</f>
        <v>Germany</v>
      </c>
      <c r="Q1517" t="str">
        <f>VLOOKUP(L1517,'Status Report'!B:AB,27,0)</f>
        <v>Coasters (&amp; dripmat)</v>
      </c>
      <c r="R1517">
        <f>VLOOKUP(L1517,'Status Report'!B:X,23,0)</f>
        <v>25</v>
      </c>
      <c r="S1517" t="str">
        <f>VLOOKUP(L1517,'Status Report'!B:T,19,0)</f>
        <v>CC Coaster GmbH &amp; Co. KG</v>
      </c>
      <c r="T1517" s="62">
        <f>VLOOKUP(L1517,'Status Report'!B:E,4,0)</f>
        <v>3</v>
      </c>
      <c r="U1517" s="19">
        <f>_xlfn.IFS(AI1517="Den Bosch",VLOOKUP(L1517,'Status Report'!B:AM,35,0),AI1517="Yantian",VLOOKUP(L1517,'Status Report'!B:AM,36,0),AI1517="",IF(H1517="Asia Pacific",VLOOKUP(L1517,'Status Report'!B:AM,36,0),VLOOKUP(L1517,'Status Report'!B:AM,35,0)),AI1517="Direct shipment",IF(H1517="Asia Pacific",VLOOKUP(L1517,'Status Report'!B:AM,36,0),VLOOKUP(L1517,'Status Report'!B:AM,35,0)))</f>
        <v>16.28409090909091</v>
      </c>
      <c r="V1517" s="20">
        <f t="shared" si="352"/>
        <v>16.28409090909091</v>
      </c>
      <c r="W1517" s="19">
        <f>_xlfn.IFS(AI1517="Den Bosch",VLOOKUP(L1517,'Status Report'!B:AM,37,0),AI1517="Yantian",VLOOKUP(L1517,'Status Report'!B:AM,38,0),AI1517="",IF(H1517="Asia Pacific",VLOOKUP(L1517,'Status Report'!B:AM,38,0),VLOOKUP(L1517,'Status Report'!B:AM,37,0)),AI1517="Direct shipment",IF(H1517="Asia Pacific",VLOOKUP(L1517,'Status Report'!B:AM,38,0),VLOOKUP(L1517,'Status Report'!B:AM,37,0)))</f>
        <v>16.28409090909091</v>
      </c>
      <c r="X1517" s="20">
        <f t="shared" si="353"/>
        <v>16.28409090909091</v>
      </c>
      <c r="Y1517" s="20">
        <f>_xlfn.IFS(AI1517="Den Bosch",VLOOKUP(L1517,'Status Report'!B:AO,39,0),AI1517="Yantian",VLOOKUP(L1517,'Status Report'!B:AO,40,0),AI1517="",IF(H1517="Asia Pacific",VLOOKUP(L1517,'Status Report'!B:AO,40,0),VLOOKUP(L1517,'Status Report'!B:AO,39,0)),AI1517="Direct shipment",IF(H1517="Asia Pacific",VLOOKUP(L1517,'Status Report'!B:AO,40,0),VLOOKUP(L1517,'Status Report'!B:AO,39,0)))</f>
        <v>0</v>
      </c>
      <c r="Z1517" s="20">
        <f t="shared" si="354"/>
        <v>0</v>
      </c>
      <c r="AA1517" s="20">
        <f t="shared" si="355"/>
        <v>16.28409090909091</v>
      </c>
      <c r="AB1517" s="21">
        <f>_xlfn.IFS(AI1517="Den Bosch",VLOOKUP(L1517,'Status Report'!B:AM,33,0),AI1517="Yantian",VLOOKUP(L1517,'Status Report'!B:AM,34,0),AI1517="",IF(H1517="Asia Pacific",VLOOKUP(L1517,'Status Report'!B:AM,34,0),VLOOKUP(L1517,'Status Report'!B:AM,33,0)),AI1517="Direct shipment",IF(H1517="Asia Pacific",VLOOKUP(L1517,'Status Report'!B:AM,34,0),VLOOKUP(L1517,'Status Report'!B:AM,33,0)))</f>
        <v>14.33</v>
      </c>
      <c r="AC1517" s="21">
        <f>VLOOKUP(L1517,'Status Report'!B:CE,82,0)</f>
        <v>0</v>
      </c>
      <c r="AD1517" s="21">
        <f t="shared" si="356"/>
        <v>14.33</v>
      </c>
      <c r="AE1517" s="63">
        <f>VLOOKUP(L1517,'Status Report'!B:W,20,0)</f>
        <v>18</v>
      </c>
      <c r="AF1517" s="63">
        <f>VLOOKUP(L1517,'Status Report'!B:W,21,0)</f>
        <v>45</v>
      </c>
      <c r="AG1517" s="63">
        <f>VLOOKUP(L1517,'Status Report'!B:W,22,0)</f>
        <v>14</v>
      </c>
      <c r="AH1517" s="22">
        <f t="shared" si="357"/>
        <v>1.1339999999999999E-2</v>
      </c>
      <c r="AI1517" t="s">
        <v>990</v>
      </c>
      <c r="AK1517" s="63">
        <f>IFERROR(VLOOKUP(G1517,ASEAN!A:A,1,0),0)</f>
        <v>0</v>
      </c>
      <c r="AL1517" s="63" t="str">
        <f>IFERROR(VLOOKUP(D1517,'[3]customer specs'!$B$1:$D$65536,3,0),0)</f>
        <v xml:space="preserve">In case of samples for Fon Wan Chan, please add EUR 75,00 per pallet in Conditions (HD01) and put Provision 199031 QC in Purchase order number
</v>
      </c>
      <c r="AM1517" s="64">
        <f t="shared" si="358"/>
        <v>0</v>
      </c>
      <c r="AN1517" s="64">
        <f t="shared" si="359"/>
        <v>0</v>
      </c>
      <c r="AO1517" s="63"/>
      <c r="AP1517" s="63"/>
      <c r="AQ1517" s="63" t="str">
        <f t="shared" si="360"/>
        <v>no</v>
      </c>
      <c r="AR1517" s="20">
        <f t="shared" si="361"/>
        <v>14.33</v>
      </c>
      <c r="AS1517" s="63"/>
      <c r="AT1517" s="23">
        <f t="shared" si="367"/>
        <v>0.12</v>
      </c>
      <c r="AU1517" s="65">
        <f t="shared" si="362"/>
        <v>16.28409090909091</v>
      </c>
      <c r="AV1517" s="65"/>
      <c r="AW1517" s="65">
        <f t="shared" si="363"/>
        <v>16.28409090909091</v>
      </c>
      <c r="AX1517" s="65"/>
      <c r="AY1517" s="63">
        <f>VLOOKUP(L1517,'Status Report'!B:CF,81,0)</f>
        <v>0</v>
      </c>
      <c r="AZ1517" s="63" t="str">
        <f>VLOOKUP(L1517,'Status Report'!B:S,18,0)</f>
        <v>Ellina Smirnova</v>
      </c>
      <c r="BB1517" s="63">
        <f>VLOOKUP(L1517,'Status Report'!B:Z,25,0)</f>
        <v>1000</v>
      </c>
      <c r="BC1517" s="63">
        <f t="shared" si="364"/>
        <v>1000</v>
      </c>
      <c r="BF1517">
        <f>VLOOKUP(L1517,'Status Report'!B:CE,82,0)</f>
        <v>0</v>
      </c>
      <c r="BG1517">
        <f>VLOOKUP(L1517,'Status Report'!B:CF,83,0)</f>
        <v>0</v>
      </c>
      <c r="BH1517">
        <f>VLOOKUP(L1517,'Status Report'!B:CG,84,0)</f>
        <v>0</v>
      </c>
      <c r="BI1517" t="s">
        <v>1017</v>
      </c>
      <c r="BJ1517" t="s">
        <v>795</v>
      </c>
      <c r="BM1517" s="67">
        <f t="shared" si="365"/>
        <v>26</v>
      </c>
    </row>
    <row r="1518" spans="1:65" x14ac:dyDescent="0.25">
      <c r="A1518" s="68" t="str">
        <f>VLOOKUP(L1518,'Status Report'!B:CB,79,0)</f>
        <v>Heineken - F1</v>
      </c>
      <c r="C1518">
        <v>20006120</v>
      </c>
      <c r="D1518">
        <v>3091076</v>
      </c>
      <c r="E1518" t="s">
        <v>1014</v>
      </c>
      <c r="F1518" t="s">
        <v>802</v>
      </c>
      <c r="G1518" t="str">
        <f>VLOOKUP(D1518,'[2]sold to'!$A:$H,8,0)</f>
        <v>Netherlands</v>
      </c>
      <c r="H1518" t="str">
        <f>VLOOKUP(D1518,'[2]sold to'!$A:$I,9,0)</f>
        <v>Europe</v>
      </c>
      <c r="K1518">
        <v>170</v>
      </c>
      <c r="L1518">
        <v>88027544</v>
      </c>
      <c r="M1518" t="s">
        <v>1002</v>
      </c>
      <c r="N1518">
        <v>1</v>
      </c>
      <c r="P1518" t="str">
        <f>VLOOKUP(L1518,'Status Report'!B:AA,26,0)</f>
        <v>Turkey</v>
      </c>
      <c r="Q1518" t="str">
        <f>VLOOKUP(L1518,'Status Report'!B:AB,27,0)</f>
        <v>Glassware</v>
      </c>
      <c r="R1518">
        <f>VLOOKUP(L1518,'Status Report'!B:X,23,0)</f>
        <v>5821.25</v>
      </c>
      <c r="S1518" t="str">
        <f>VLOOKUP(L1518,'Status Report'!B:T,19,0)</f>
        <v>Sisecam (Pasabahçe)</v>
      </c>
      <c r="T1518" s="62">
        <f>VLOOKUP(L1518,'Status Report'!B:E,4,0)</f>
        <v>3</v>
      </c>
      <c r="U1518" s="19">
        <f>_xlfn.IFS(AI1518="Den Bosch",VLOOKUP(L1518,'Status Report'!B:AM,35,0),AI1518="Yantian",VLOOKUP(L1518,'Status Report'!B:AM,36,0),AI1518="",IF(H1518="Asia Pacific",VLOOKUP(L1518,'Status Report'!B:AM,36,0),VLOOKUP(L1518,'Status Report'!B:AM,35,0)),AI1518="Direct shipment",IF(H1518="Asia Pacific",VLOOKUP(L1518,'Status Report'!B:AM,36,0),VLOOKUP(L1518,'Status Report'!B:AM,35,0)))</f>
        <v>29.759999999999998</v>
      </c>
      <c r="V1518" s="20">
        <f t="shared" si="352"/>
        <v>29.759999999999998</v>
      </c>
      <c r="W1518" s="19">
        <f>_xlfn.IFS(AI1518="Den Bosch",VLOOKUP(L1518,'Status Report'!B:AM,37,0),AI1518="Yantian",VLOOKUP(L1518,'Status Report'!B:AM,38,0),AI1518="",IF(H1518="Asia Pacific",VLOOKUP(L1518,'Status Report'!B:AM,38,0),VLOOKUP(L1518,'Status Report'!B:AM,37,0)),AI1518="Direct shipment",IF(H1518="Asia Pacific",VLOOKUP(L1518,'Status Report'!B:AM,38,0),VLOOKUP(L1518,'Status Report'!B:AM,37,0)))</f>
        <v>29.759999999999998</v>
      </c>
      <c r="X1518" s="20">
        <f t="shared" si="353"/>
        <v>29.759999999999998</v>
      </c>
      <c r="Y1518" s="20">
        <f>_xlfn.IFS(AI1518="Den Bosch",VLOOKUP(L1518,'Status Report'!B:AO,39,0),AI1518="Yantian",VLOOKUP(L1518,'Status Report'!B:AO,40,0),AI1518="",IF(H1518="Asia Pacific",VLOOKUP(L1518,'Status Report'!B:AO,40,0),VLOOKUP(L1518,'Status Report'!B:AO,39,0)),AI1518="Direct shipment",IF(H1518="Asia Pacific",VLOOKUP(L1518,'Status Report'!B:AO,40,0),VLOOKUP(L1518,'Status Report'!B:AO,39,0)))</f>
        <v>0</v>
      </c>
      <c r="Z1518" s="20">
        <f t="shared" si="354"/>
        <v>0</v>
      </c>
      <c r="AA1518" s="20">
        <f t="shared" si="355"/>
        <v>29.759999999999998</v>
      </c>
      <c r="AB1518" s="21">
        <f>_xlfn.IFS(AI1518="Den Bosch",VLOOKUP(L1518,'Status Report'!B:AM,33,0),AI1518="Yantian",VLOOKUP(L1518,'Status Report'!B:AM,34,0),AI1518="",IF(H1518="Asia Pacific",VLOOKUP(L1518,'Status Report'!B:AM,34,0),VLOOKUP(L1518,'Status Report'!B:AM,33,0)),AI1518="Direct shipment",IF(H1518="Asia Pacific",VLOOKUP(L1518,'Status Report'!B:AM,34,0),VLOOKUP(L1518,'Status Report'!B:AM,33,0)))</f>
        <v>26.160000000000004</v>
      </c>
      <c r="AC1518" s="21">
        <f>VLOOKUP(L1518,'Status Report'!B:CE,82,0)</f>
        <v>0</v>
      </c>
      <c r="AD1518" s="21">
        <f t="shared" si="356"/>
        <v>26.160000000000004</v>
      </c>
      <c r="AE1518" s="63">
        <f>VLOOKUP(L1518,'Status Report'!B:W,20,0)</f>
        <v>40</v>
      </c>
      <c r="AF1518" s="63">
        <f>VLOOKUP(L1518,'Status Report'!B:W,21,0)</f>
        <v>28</v>
      </c>
      <c r="AG1518" s="63">
        <f>VLOOKUP(L1518,'Status Report'!B:W,22,0)</f>
        <v>20</v>
      </c>
      <c r="AH1518" s="22">
        <f t="shared" si="357"/>
        <v>2.24E-2</v>
      </c>
      <c r="AI1518" t="s">
        <v>990</v>
      </c>
      <c r="AK1518" s="63">
        <f>IFERROR(VLOOKUP(G1518,ASEAN!A:A,1,0),0)</f>
        <v>0</v>
      </c>
      <c r="AL1518" s="63" t="str">
        <f>IFERROR(VLOOKUP(D1518,'[3]customer specs'!$B$1:$D$65536,3,0),0)</f>
        <v xml:space="preserve">In case of samples for Fon Wan Chan, please add EUR 75,00 per pallet in Conditions (HD01) and put Provision 199031 QC in Purchase order number
</v>
      </c>
      <c r="AM1518" s="64">
        <f t="shared" si="358"/>
        <v>0</v>
      </c>
      <c r="AN1518" s="64">
        <f t="shared" si="359"/>
        <v>0</v>
      </c>
      <c r="AO1518" s="63"/>
      <c r="AP1518" s="63"/>
      <c r="AQ1518" s="63" t="str">
        <f t="shared" si="360"/>
        <v>no</v>
      </c>
      <c r="AR1518" s="20">
        <f t="shared" si="361"/>
        <v>26.160000000000004</v>
      </c>
      <c r="AS1518" s="63"/>
      <c r="AT1518" s="23">
        <f t="shared" si="367"/>
        <v>0.12</v>
      </c>
      <c r="AU1518" s="65">
        <f t="shared" si="362"/>
        <v>29.72727272727273</v>
      </c>
      <c r="AV1518" s="65"/>
      <c r="AW1518" s="65">
        <f t="shared" si="363"/>
        <v>29.72727272727273</v>
      </c>
      <c r="AX1518" s="65"/>
      <c r="AY1518" s="63">
        <f>VLOOKUP(L1518,'Status Report'!B:CF,81,0)</f>
        <v>0</v>
      </c>
      <c r="AZ1518" s="63">
        <f>VLOOKUP(L1518,'Status Report'!B:S,18,0)</f>
        <v>0</v>
      </c>
      <c r="BB1518" s="63">
        <f>VLOOKUP(L1518,'Status Report'!B:Z,25,0)</f>
        <v>24</v>
      </c>
      <c r="BC1518" s="63">
        <f t="shared" si="364"/>
        <v>24</v>
      </c>
      <c r="BF1518">
        <f>VLOOKUP(L1518,'Status Report'!B:CE,82,0)</f>
        <v>0</v>
      </c>
      <c r="BG1518">
        <f>VLOOKUP(L1518,'Status Report'!B:CF,83,0)</f>
        <v>0</v>
      </c>
      <c r="BH1518">
        <f>VLOOKUP(L1518,'Status Report'!B:CG,84,0)</f>
        <v>0</v>
      </c>
      <c r="BI1518" t="s">
        <v>1017</v>
      </c>
      <c r="BJ1518" t="s">
        <v>795</v>
      </c>
      <c r="BM1518" s="67">
        <f t="shared" si="365"/>
        <v>1581</v>
      </c>
    </row>
    <row r="1519" spans="1:65" x14ac:dyDescent="0.25">
      <c r="A1519" s="68" t="str">
        <f>VLOOKUP(L1519,'Status Report'!B:CB,79,0)</f>
        <v>Heineken UCL</v>
      </c>
      <c r="C1519">
        <v>20006120</v>
      </c>
      <c r="D1519">
        <v>3091076</v>
      </c>
      <c r="E1519" t="s">
        <v>1014</v>
      </c>
      <c r="F1519" t="s">
        <v>802</v>
      </c>
      <c r="G1519" t="str">
        <f>VLOOKUP(D1519,'[2]sold to'!$A:$H,8,0)</f>
        <v>Netherlands</v>
      </c>
      <c r="H1519" t="str">
        <f>VLOOKUP(D1519,'[2]sold to'!$A:$I,9,0)</f>
        <v>Europe</v>
      </c>
      <c r="K1519">
        <v>180</v>
      </c>
      <c r="L1519">
        <v>88026612</v>
      </c>
      <c r="M1519" t="s">
        <v>185</v>
      </c>
      <c r="N1519">
        <v>1</v>
      </c>
      <c r="P1519" t="str">
        <f>VLOOKUP(L1519,'Status Report'!B:AA,26,0)</f>
        <v>Turkey</v>
      </c>
      <c r="Q1519" t="str">
        <f>VLOOKUP(L1519,'Status Report'!B:AB,27,0)</f>
        <v>Glassware</v>
      </c>
      <c r="R1519">
        <f>VLOOKUP(L1519,'Status Report'!B:X,23,0)</f>
        <v>26800</v>
      </c>
      <c r="S1519" t="str">
        <f>VLOOKUP(L1519,'Status Report'!B:T,19,0)</f>
        <v>Sisecam (Pasabahçe)</v>
      </c>
      <c r="T1519" s="62">
        <f>VLOOKUP(L1519,'Status Report'!B:E,4,0)</f>
        <v>3</v>
      </c>
      <c r="U1519" s="19">
        <f>_xlfn.IFS(AI1519="Den Bosch",VLOOKUP(L1519,'Status Report'!B:AM,35,0),AI1519="Yantian",VLOOKUP(L1519,'Status Report'!B:AM,36,0),AI1519="",IF(H1519="Asia Pacific",VLOOKUP(L1519,'Status Report'!B:AM,36,0),VLOOKUP(L1519,'Status Report'!B:AM,35,0)),AI1519="Direct shipment",IF(H1519="Asia Pacific",VLOOKUP(L1519,'Status Report'!B:AM,36,0),VLOOKUP(L1519,'Status Report'!B:AM,35,0)))</f>
        <v>4.38</v>
      </c>
      <c r="V1519" s="20">
        <f t="shared" si="352"/>
        <v>4.38</v>
      </c>
      <c r="W1519" s="19">
        <f>_xlfn.IFS(AI1519="Den Bosch",VLOOKUP(L1519,'Status Report'!B:AM,37,0),AI1519="Yantian",VLOOKUP(L1519,'Status Report'!B:AM,38,0),AI1519="",IF(H1519="Asia Pacific",VLOOKUP(L1519,'Status Report'!B:AM,38,0),VLOOKUP(L1519,'Status Report'!B:AM,37,0)),AI1519="Direct shipment",IF(H1519="Asia Pacific",VLOOKUP(L1519,'Status Report'!B:AM,38,0),VLOOKUP(L1519,'Status Report'!B:AM,37,0)))</f>
        <v>4.38</v>
      </c>
      <c r="X1519" s="20">
        <f t="shared" si="353"/>
        <v>4.38</v>
      </c>
      <c r="Y1519" s="20">
        <f>_xlfn.IFS(AI1519="Den Bosch",VLOOKUP(L1519,'Status Report'!B:AO,39,0),AI1519="Yantian",VLOOKUP(L1519,'Status Report'!B:AO,40,0),AI1519="",IF(H1519="Asia Pacific",VLOOKUP(L1519,'Status Report'!B:AO,40,0),VLOOKUP(L1519,'Status Report'!B:AO,39,0)),AI1519="Direct shipment",IF(H1519="Asia Pacific",VLOOKUP(L1519,'Status Report'!B:AO,40,0),VLOOKUP(L1519,'Status Report'!B:AO,39,0)))</f>
        <v>0</v>
      </c>
      <c r="Z1519" s="20">
        <f t="shared" si="354"/>
        <v>0</v>
      </c>
      <c r="AA1519" s="20">
        <f t="shared" si="355"/>
        <v>4.38</v>
      </c>
      <c r="AB1519" s="21">
        <f>_xlfn.IFS(AI1519="Den Bosch",VLOOKUP(L1519,'Status Report'!B:AM,33,0),AI1519="Yantian",VLOOKUP(L1519,'Status Report'!B:AM,34,0),AI1519="",IF(H1519="Asia Pacific",VLOOKUP(L1519,'Status Report'!B:AM,34,0),VLOOKUP(L1519,'Status Report'!B:AM,33,0)),AI1519="Direct shipment",IF(H1519="Asia Pacific",VLOOKUP(L1519,'Status Report'!B:AM,34,0),VLOOKUP(L1519,'Status Report'!B:AM,33,0)))</f>
        <v>3.84</v>
      </c>
      <c r="AC1519" s="21">
        <f>VLOOKUP(L1519,'Status Report'!B:CE,82,0)</f>
        <v>0</v>
      </c>
      <c r="AD1519" s="21">
        <f t="shared" si="356"/>
        <v>3.84</v>
      </c>
      <c r="AE1519" s="63">
        <f>VLOOKUP(L1519,'Status Report'!B:W,20,0)</f>
        <v>20</v>
      </c>
      <c r="AF1519" s="63">
        <f>VLOOKUP(L1519,'Status Report'!B:W,21,0)</f>
        <v>14.3</v>
      </c>
      <c r="AG1519" s="63">
        <f>VLOOKUP(L1519,'Status Report'!B:W,22,0)</f>
        <v>19</v>
      </c>
      <c r="AH1519" s="22">
        <f t="shared" si="357"/>
        <v>5.4339999999999996E-3</v>
      </c>
      <c r="AI1519" t="s">
        <v>990</v>
      </c>
      <c r="AK1519" s="63">
        <f>IFERROR(VLOOKUP(G1519,ASEAN!A:A,1,0),0)</f>
        <v>0</v>
      </c>
      <c r="AL1519" s="63" t="str">
        <f>IFERROR(VLOOKUP(D1519,'[3]customer specs'!$B$1:$D$65536,3,0),0)</f>
        <v xml:space="preserve">In case of samples for Fon Wan Chan, please add EUR 75,00 per pallet in Conditions (HD01) and put Provision 199031 QC in Purchase order number
</v>
      </c>
      <c r="AM1519" s="64">
        <f t="shared" si="358"/>
        <v>0</v>
      </c>
      <c r="AN1519" s="64">
        <f t="shared" si="359"/>
        <v>0</v>
      </c>
      <c r="AO1519" s="63"/>
      <c r="AP1519" s="63"/>
      <c r="AQ1519" s="63" t="str">
        <f t="shared" si="360"/>
        <v>no</v>
      </c>
      <c r="AR1519" s="20">
        <f t="shared" si="361"/>
        <v>3.84</v>
      </c>
      <c r="AS1519" s="63"/>
      <c r="AT1519" s="23">
        <f t="shared" si="367"/>
        <v>0.12</v>
      </c>
      <c r="AU1519" s="65">
        <f t="shared" si="362"/>
        <v>4.3636363636363633</v>
      </c>
      <c r="AV1519" s="65"/>
      <c r="AW1519" s="65">
        <f t="shared" si="363"/>
        <v>4.3636363636363633</v>
      </c>
      <c r="AX1519" s="65"/>
      <c r="AY1519" s="63">
        <f>VLOOKUP(L1519,'Status Report'!B:CF,81,0)</f>
        <v>0</v>
      </c>
      <c r="AZ1519" s="63" t="str">
        <f>VLOOKUP(L1519,'Status Report'!B:S,18,0)</f>
        <v>Ludmilla Zarybnicka</v>
      </c>
      <c r="BB1519" s="63">
        <f>VLOOKUP(L1519,'Status Report'!B:Z,25,0)</f>
        <v>6</v>
      </c>
      <c r="BC1519" s="63">
        <f t="shared" si="364"/>
        <v>6</v>
      </c>
      <c r="BF1519">
        <f>VLOOKUP(L1519,'Status Report'!B:CE,82,0)</f>
        <v>0</v>
      </c>
      <c r="BG1519">
        <f>VLOOKUP(L1519,'Status Report'!B:CF,83,0)</f>
        <v>0</v>
      </c>
      <c r="BH1519">
        <f>VLOOKUP(L1519,'Status Report'!B:CG,84,0)</f>
        <v>0</v>
      </c>
      <c r="BI1519" t="s">
        <v>1017</v>
      </c>
      <c r="BJ1519" t="s">
        <v>795</v>
      </c>
      <c r="BM1519" s="67">
        <f t="shared" si="365"/>
        <v>4496</v>
      </c>
    </row>
    <row r="1520" spans="1:65" x14ac:dyDescent="0.25">
      <c r="A1520" s="68" t="str">
        <f>VLOOKUP(L1520,'Status Report'!B:CB,79,0)</f>
        <v>Heineken Silver (Global)</v>
      </c>
      <c r="C1520">
        <v>20006120</v>
      </c>
      <c r="D1520">
        <v>3091076</v>
      </c>
      <c r="E1520" t="s">
        <v>1014</v>
      </c>
      <c r="F1520" t="s">
        <v>802</v>
      </c>
      <c r="G1520" t="str">
        <f>VLOOKUP(D1520,'[2]sold to'!$A:$H,8,0)</f>
        <v>Netherlands</v>
      </c>
      <c r="H1520" t="str">
        <f>VLOOKUP(D1520,'[2]sold to'!$A:$I,9,0)</f>
        <v>Europe</v>
      </c>
      <c r="K1520">
        <v>190</v>
      </c>
      <c r="L1520">
        <v>88025915</v>
      </c>
      <c r="M1520" t="s">
        <v>197</v>
      </c>
      <c r="N1520">
        <v>1</v>
      </c>
      <c r="P1520" t="str">
        <f>VLOOKUP(L1520,'Status Report'!B:AA,26,0)</f>
        <v>China</v>
      </c>
      <c r="Q1520" t="str">
        <f>VLOOKUP(L1520,'Status Report'!B:AB,27,0)</f>
        <v>Bar support</v>
      </c>
      <c r="R1520">
        <f>VLOOKUP(L1520,'Status Report'!B:X,23,0)</f>
        <v>250</v>
      </c>
      <c r="S1520" t="str">
        <f>VLOOKUP(L1520,'Status Report'!B:T,19,0)</f>
        <v>Promocean The Netherlands BV</v>
      </c>
      <c r="T1520" s="62">
        <f>VLOOKUP(L1520,'Status Report'!B:E,4,0)</f>
        <v>3</v>
      </c>
      <c r="U1520" s="19">
        <f>_xlfn.IFS(AI1520="Den Bosch",VLOOKUP(L1520,'Status Report'!B:AM,35,0),AI1520="Yantian",VLOOKUP(L1520,'Status Report'!B:AM,36,0),AI1520="",IF(H1520="Asia Pacific",VLOOKUP(L1520,'Status Report'!B:AM,36,0),VLOOKUP(L1520,'Status Report'!B:AM,35,0)),AI1520="Direct shipment",IF(H1520="Asia Pacific",VLOOKUP(L1520,'Status Report'!B:AM,36,0),VLOOKUP(L1520,'Status Report'!B:AM,35,0)))</f>
        <v>30.6</v>
      </c>
      <c r="V1520" s="20">
        <f t="shared" si="352"/>
        <v>30.6</v>
      </c>
      <c r="W1520" s="19">
        <f>_xlfn.IFS(AI1520="Den Bosch",VLOOKUP(L1520,'Status Report'!B:AM,37,0),AI1520="Yantian",VLOOKUP(L1520,'Status Report'!B:AM,38,0),AI1520="",IF(H1520="Asia Pacific",VLOOKUP(L1520,'Status Report'!B:AM,38,0),VLOOKUP(L1520,'Status Report'!B:AM,37,0)),AI1520="Direct shipment",IF(H1520="Asia Pacific",VLOOKUP(L1520,'Status Report'!B:AM,38,0),VLOOKUP(L1520,'Status Report'!B:AM,37,0)))</f>
        <v>30.6</v>
      </c>
      <c r="X1520" s="20">
        <f t="shared" si="353"/>
        <v>30.6</v>
      </c>
      <c r="Y1520" s="20">
        <f>_xlfn.IFS(AI1520="Den Bosch",VLOOKUP(L1520,'Status Report'!B:AO,39,0),AI1520="Yantian",VLOOKUP(L1520,'Status Report'!B:AO,40,0),AI1520="",IF(H1520="Asia Pacific",VLOOKUP(L1520,'Status Report'!B:AO,40,0),VLOOKUP(L1520,'Status Report'!B:AO,39,0)),AI1520="Direct shipment",IF(H1520="Asia Pacific",VLOOKUP(L1520,'Status Report'!B:AO,40,0),VLOOKUP(L1520,'Status Report'!B:AO,39,0)))</f>
        <v>0</v>
      </c>
      <c r="Z1520" s="20">
        <f t="shared" si="354"/>
        <v>0</v>
      </c>
      <c r="AA1520" s="20">
        <f t="shared" si="355"/>
        <v>30.6</v>
      </c>
      <c r="AB1520" s="21">
        <f>_xlfn.IFS(AI1520="Den Bosch",VLOOKUP(L1520,'Status Report'!B:AM,33,0),AI1520="Yantian",VLOOKUP(L1520,'Status Report'!B:AM,34,0),AI1520="",IF(H1520="Asia Pacific",VLOOKUP(L1520,'Status Report'!B:AM,34,0),VLOOKUP(L1520,'Status Report'!B:AM,33,0)),AI1520="Direct shipment",IF(H1520="Asia Pacific",VLOOKUP(L1520,'Status Report'!B:AM,34,0),VLOOKUP(L1520,'Status Report'!B:AM,33,0)))</f>
        <v>26.973380571428567</v>
      </c>
      <c r="AC1520" s="21">
        <f>VLOOKUP(L1520,'Status Report'!B:CE,82,0)</f>
        <v>0</v>
      </c>
      <c r="AD1520" s="21">
        <f t="shared" si="356"/>
        <v>26.973380571428567</v>
      </c>
      <c r="AE1520" s="63">
        <f>VLOOKUP(L1520,'Status Report'!B:W,20,0)</f>
        <v>15</v>
      </c>
      <c r="AF1520" s="63">
        <f>VLOOKUP(L1520,'Status Report'!B:W,21,0)</f>
        <v>5</v>
      </c>
      <c r="AG1520" s="63">
        <f>VLOOKUP(L1520,'Status Report'!B:W,22,0)</f>
        <v>5</v>
      </c>
      <c r="AH1520" s="22">
        <f t="shared" si="357"/>
        <v>3.7500000000000001E-4</v>
      </c>
      <c r="AI1520" t="s">
        <v>990</v>
      </c>
      <c r="AK1520" s="63">
        <f>IFERROR(VLOOKUP(G1520,ASEAN!A:A,1,0),0)</f>
        <v>0</v>
      </c>
      <c r="AL1520" s="63" t="str">
        <f>IFERROR(VLOOKUP(D1520,'[3]customer specs'!$B$1:$D$65536,3,0),0)</f>
        <v xml:space="preserve">In case of samples for Fon Wan Chan, please add EUR 75,00 per pallet in Conditions (HD01) and put Provision 199031 QC in Purchase order number
</v>
      </c>
      <c r="AM1520" s="64">
        <f t="shared" si="358"/>
        <v>0</v>
      </c>
      <c r="AN1520" s="64">
        <f t="shared" si="359"/>
        <v>0</v>
      </c>
      <c r="AO1520" s="63"/>
      <c r="AP1520" s="63"/>
      <c r="AQ1520" s="63" t="str">
        <f t="shared" si="360"/>
        <v>no</v>
      </c>
      <c r="AR1520" s="20">
        <f t="shared" si="361"/>
        <v>26.973380571428567</v>
      </c>
      <c r="AS1520" s="63"/>
      <c r="AT1520" s="23">
        <f t="shared" si="367"/>
        <v>0.12</v>
      </c>
      <c r="AU1520" s="65">
        <f t="shared" si="362"/>
        <v>30.651568831168827</v>
      </c>
      <c r="AV1520" s="65"/>
      <c r="AW1520" s="65">
        <f t="shared" si="363"/>
        <v>30.651568831168827</v>
      </c>
      <c r="AX1520" s="65"/>
      <c r="AY1520" s="63">
        <f>VLOOKUP(L1520,'Status Report'!B:CF,81,0)</f>
        <v>0</v>
      </c>
      <c r="AZ1520" s="63" t="str">
        <f>VLOOKUP(L1520,'Status Report'!B:S,18,0)</f>
        <v>Ellina Smirnova</v>
      </c>
      <c r="BB1520" s="63">
        <f>VLOOKUP(L1520,'Status Report'!B:Z,25,0)</f>
        <v>20</v>
      </c>
      <c r="BC1520" s="63">
        <f t="shared" si="364"/>
        <v>20</v>
      </c>
      <c r="BF1520">
        <f>VLOOKUP(L1520,'Status Report'!B:CE,82,0)</f>
        <v>0</v>
      </c>
      <c r="BG1520">
        <f>VLOOKUP(L1520,'Status Report'!B:CF,83,0)</f>
        <v>0</v>
      </c>
      <c r="BH1520">
        <f>VLOOKUP(L1520,'Status Report'!B:CG,84,0)</f>
        <v>0</v>
      </c>
      <c r="BI1520" t="s">
        <v>1017</v>
      </c>
      <c r="BJ1520" t="s">
        <v>795</v>
      </c>
      <c r="BM1520" s="67">
        <f t="shared" si="365"/>
        <v>41</v>
      </c>
    </row>
    <row r="1521" spans="1:65" x14ac:dyDescent="0.25">
      <c r="A1521" s="68" t="str">
        <f>VLOOKUP(L1521,'Status Report'!B:CB,79,0)</f>
        <v>Heineken - 0.0</v>
      </c>
      <c r="C1521">
        <v>20006120</v>
      </c>
      <c r="D1521">
        <v>3091076</v>
      </c>
      <c r="E1521" t="s">
        <v>1014</v>
      </c>
      <c r="F1521" t="s">
        <v>802</v>
      </c>
      <c r="G1521" t="str">
        <f>VLOOKUP(D1521,'[2]sold to'!$A:$H,8,0)</f>
        <v>Netherlands</v>
      </c>
      <c r="H1521" t="str">
        <f>VLOOKUP(D1521,'[2]sold to'!$A:$I,9,0)</f>
        <v>Europe</v>
      </c>
      <c r="K1521">
        <v>200</v>
      </c>
      <c r="L1521">
        <v>88025916</v>
      </c>
      <c r="M1521" t="s">
        <v>198</v>
      </c>
      <c r="N1521">
        <v>1</v>
      </c>
      <c r="P1521" t="str">
        <f>VLOOKUP(L1521,'Status Report'!B:AA,26,0)</f>
        <v>China</v>
      </c>
      <c r="Q1521" t="str">
        <f>VLOOKUP(L1521,'Status Report'!B:AB,27,0)</f>
        <v>Bar support</v>
      </c>
      <c r="R1521">
        <f>VLOOKUP(L1521,'Status Report'!B:X,23,0)</f>
        <v>250</v>
      </c>
      <c r="S1521" t="str">
        <f>VLOOKUP(L1521,'Status Report'!B:T,19,0)</f>
        <v>Promocean The Netherlands BV</v>
      </c>
      <c r="T1521" s="62">
        <f>VLOOKUP(L1521,'Status Report'!B:E,4,0)</f>
        <v>3</v>
      </c>
      <c r="U1521" s="19">
        <f>_xlfn.IFS(AI1521="Den Bosch",VLOOKUP(L1521,'Status Report'!B:AM,35,0),AI1521="Yantian",VLOOKUP(L1521,'Status Report'!B:AM,36,0),AI1521="",IF(H1521="Asia Pacific",VLOOKUP(L1521,'Status Report'!B:AM,36,0),VLOOKUP(L1521,'Status Report'!B:AM,35,0)),AI1521="Direct shipment",IF(H1521="Asia Pacific",VLOOKUP(L1521,'Status Report'!B:AM,36,0),VLOOKUP(L1521,'Status Report'!B:AM,35,0)))</f>
        <v>30.6</v>
      </c>
      <c r="V1521" s="20">
        <f t="shared" si="352"/>
        <v>30.6</v>
      </c>
      <c r="W1521" s="19">
        <f>_xlfn.IFS(AI1521="Den Bosch",VLOOKUP(L1521,'Status Report'!B:AM,37,0),AI1521="Yantian",VLOOKUP(L1521,'Status Report'!B:AM,38,0),AI1521="",IF(H1521="Asia Pacific",VLOOKUP(L1521,'Status Report'!B:AM,38,0),VLOOKUP(L1521,'Status Report'!B:AM,37,0)),AI1521="Direct shipment",IF(H1521="Asia Pacific",VLOOKUP(L1521,'Status Report'!B:AM,38,0),VLOOKUP(L1521,'Status Report'!B:AM,37,0)))</f>
        <v>30.6</v>
      </c>
      <c r="X1521" s="20">
        <f t="shared" si="353"/>
        <v>30.6</v>
      </c>
      <c r="Y1521" s="20">
        <f>_xlfn.IFS(AI1521="Den Bosch",VLOOKUP(L1521,'Status Report'!B:AO,39,0),AI1521="Yantian",VLOOKUP(L1521,'Status Report'!B:AO,40,0),AI1521="",IF(H1521="Asia Pacific",VLOOKUP(L1521,'Status Report'!B:AO,40,0),VLOOKUP(L1521,'Status Report'!B:AO,39,0)),AI1521="Direct shipment",IF(H1521="Asia Pacific",VLOOKUP(L1521,'Status Report'!B:AO,40,0),VLOOKUP(L1521,'Status Report'!B:AO,39,0)))</f>
        <v>0</v>
      </c>
      <c r="Z1521" s="20">
        <f t="shared" si="354"/>
        <v>0</v>
      </c>
      <c r="AA1521" s="20">
        <f t="shared" si="355"/>
        <v>30.6</v>
      </c>
      <c r="AB1521" s="21">
        <f>_xlfn.IFS(AI1521="Den Bosch",VLOOKUP(L1521,'Status Report'!B:AM,33,0),AI1521="Yantian",VLOOKUP(L1521,'Status Report'!B:AM,34,0),AI1521="",IF(H1521="Asia Pacific",VLOOKUP(L1521,'Status Report'!B:AM,34,0),VLOOKUP(L1521,'Status Report'!B:AM,33,0)),AI1521="Direct shipment",IF(H1521="Asia Pacific",VLOOKUP(L1521,'Status Report'!B:AM,34,0),VLOOKUP(L1521,'Status Report'!B:AM,33,0)))</f>
        <v>26.973380571428567</v>
      </c>
      <c r="AC1521" s="21">
        <f>VLOOKUP(L1521,'Status Report'!B:CE,82,0)</f>
        <v>0</v>
      </c>
      <c r="AD1521" s="21">
        <f t="shared" si="356"/>
        <v>26.973380571428567</v>
      </c>
      <c r="AE1521" s="63">
        <f>VLOOKUP(L1521,'Status Report'!B:W,20,0)</f>
        <v>15</v>
      </c>
      <c r="AF1521" s="63">
        <f>VLOOKUP(L1521,'Status Report'!B:W,21,0)</f>
        <v>5</v>
      </c>
      <c r="AG1521" s="63">
        <f>VLOOKUP(L1521,'Status Report'!B:W,22,0)</f>
        <v>5</v>
      </c>
      <c r="AH1521" s="22">
        <f t="shared" si="357"/>
        <v>3.7500000000000001E-4</v>
      </c>
      <c r="AI1521" t="s">
        <v>990</v>
      </c>
      <c r="AK1521" s="63">
        <f>IFERROR(VLOOKUP(G1521,ASEAN!A:A,1,0),0)</f>
        <v>0</v>
      </c>
      <c r="AL1521" s="63" t="str">
        <f>IFERROR(VLOOKUP(D1521,'[3]customer specs'!$B$1:$D$65536,3,0),0)</f>
        <v xml:space="preserve">In case of samples for Fon Wan Chan, please add EUR 75,00 per pallet in Conditions (HD01) and put Provision 199031 QC in Purchase order number
</v>
      </c>
      <c r="AM1521" s="64">
        <f t="shared" si="358"/>
        <v>0</v>
      </c>
      <c r="AN1521" s="64">
        <f t="shared" si="359"/>
        <v>0</v>
      </c>
      <c r="AO1521" s="63"/>
      <c r="AP1521" s="63"/>
      <c r="AQ1521" s="63" t="str">
        <f t="shared" si="360"/>
        <v>no</v>
      </c>
      <c r="AR1521" s="20">
        <f t="shared" si="361"/>
        <v>26.973380571428567</v>
      </c>
      <c r="AS1521" s="63"/>
      <c r="AT1521" s="23">
        <f t="shared" si="367"/>
        <v>0.12</v>
      </c>
      <c r="AU1521" s="65">
        <f t="shared" si="362"/>
        <v>30.651568831168827</v>
      </c>
      <c r="AV1521" s="65"/>
      <c r="AW1521" s="65">
        <f t="shared" si="363"/>
        <v>30.651568831168827</v>
      </c>
      <c r="AX1521" s="65"/>
      <c r="AY1521" s="63">
        <f>VLOOKUP(L1521,'Status Report'!B:CF,81,0)</f>
        <v>0</v>
      </c>
      <c r="AZ1521" s="63" t="str">
        <f>VLOOKUP(L1521,'Status Report'!B:S,18,0)</f>
        <v>Ellina Smirnova</v>
      </c>
      <c r="BB1521" s="63">
        <f>VLOOKUP(L1521,'Status Report'!B:Z,25,0)</f>
        <v>20</v>
      </c>
      <c r="BC1521" s="63">
        <f t="shared" si="364"/>
        <v>20</v>
      </c>
      <c r="BF1521">
        <f>VLOOKUP(L1521,'Status Report'!B:CE,82,0)</f>
        <v>0</v>
      </c>
      <c r="BG1521">
        <f>VLOOKUP(L1521,'Status Report'!B:CF,83,0)</f>
        <v>0</v>
      </c>
      <c r="BH1521">
        <f>VLOOKUP(L1521,'Status Report'!B:CG,84,0)</f>
        <v>0</v>
      </c>
      <c r="BI1521" t="s">
        <v>1017</v>
      </c>
      <c r="BJ1521" t="s">
        <v>795</v>
      </c>
      <c r="BM1521" s="67">
        <f t="shared" si="365"/>
        <v>60</v>
      </c>
    </row>
    <row r="1522" spans="1:65" x14ac:dyDescent="0.25">
      <c r="A1522" s="68" t="str">
        <f>VLOOKUP(L1522,'Status Report'!B:CB,79,0)</f>
        <v>Heineken Silver (Global)</v>
      </c>
      <c r="C1522">
        <v>20006120</v>
      </c>
      <c r="D1522">
        <v>3091076</v>
      </c>
      <c r="E1522" t="s">
        <v>1014</v>
      </c>
      <c r="F1522" t="s">
        <v>802</v>
      </c>
      <c r="G1522" t="str">
        <f>VLOOKUP(D1522,'[2]sold to'!$A:$H,8,0)</f>
        <v>Netherlands</v>
      </c>
      <c r="H1522" t="str">
        <f>VLOOKUP(D1522,'[2]sold to'!$A:$I,9,0)</f>
        <v>Europe</v>
      </c>
      <c r="K1522">
        <v>210</v>
      </c>
      <c r="L1522">
        <v>88025934</v>
      </c>
      <c r="M1522" t="s">
        <v>204</v>
      </c>
      <c r="N1522">
        <v>1</v>
      </c>
      <c r="P1522" t="str">
        <f>VLOOKUP(L1522,'Status Report'!B:AA,26,0)</f>
        <v>Bangladesh</v>
      </c>
      <c r="Q1522" t="str">
        <f>VLOOKUP(L1522,'Status Report'!B:AB,27,0)</f>
        <v>Textiles-Clothing</v>
      </c>
      <c r="R1522">
        <f>VLOOKUP(L1522,'Status Report'!B:X,23,0)</f>
        <v>167</v>
      </c>
      <c r="S1522" t="str">
        <f>VLOOKUP(L1522,'Status Report'!B:T,19,0)</f>
        <v>Promocean The Netherlands BV</v>
      </c>
      <c r="T1522" s="62">
        <f>VLOOKUP(L1522,'Status Report'!B:E,4,0)</f>
        <v>3</v>
      </c>
      <c r="U1522" s="19">
        <f>_xlfn.IFS(AI1522="Den Bosch",VLOOKUP(L1522,'Status Report'!B:AM,35,0),AI1522="Yantian",VLOOKUP(L1522,'Status Report'!B:AM,36,0),AI1522="",IF(H1522="Asia Pacific",VLOOKUP(L1522,'Status Report'!B:AM,36,0),VLOOKUP(L1522,'Status Report'!B:AM,35,0)),AI1522="Direct shipment",IF(H1522="Asia Pacific",VLOOKUP(L1522,'Status Report'!B:AM,36,0),VLOOKUP(L1522,'Status Report'!B:AM,35,0)))</f>
        <v>31.380000000000003</v>
      </c>
      <c r="V1522" s="20">
        <f t="shared" si="352"/>
        <v>31.380000000000003</v>
      </c>
      <c r="W1522" s="19">
        <f>_xlfn.IFS(AI1522="Den Bosch",VLOOKUP(L1522,'Status Report'!B:AM,37,0),AI1522="Yantian",VLOOKUP(L1522,'Status Report'!B:AM,38,0),AI1522="",IF(H1522="Asia Pacific",VLOOKUP(L1522,'Status Report'!B:AM,38,0),VLOOKUP(L1522,'Status Report'!B:AM,37,0)),AI1522="Direct shipment",IF(H1522="Asia Pacific",VLOOKUP(L1522,'Status Report'!B:AM,38,0),VLOOKUP(L1522,'Status Report'!B:AM,37,0)))</f>
        <v>31.380000000000003</v>
      </c>
      <c r="X1522" s="20">
        <f t="shared" si="353"/>
        <v>31.380000000000003</v>
      </c>
      <c r="Y1522" s="20">
        <f>_xlfn.IFS(AI1522="Den Bosch",VLOOKUP(L1522,'Status Report'!B:AO,39,0),AI1522="Yantian",VLOOKUP(L1522,'Status Report'!B:AO,40,0),AI1522="",IF(H1522="Asia Pacific",VLOOKUP(L1522,'Status Report'!B:AO,40,0),VLOOKUP(L1522,'Status Report'!B:AO,39,0)),AI1522="Direct shipment",IF(H1522="Asia Pacific",VLOOKUP(L1522,'Status Report'!B:AO,40,0),VLOOKUP(L1522,'Status Report'!B:AO,39,0)))</f>
        <v>0</v>
      </c>
      <c r="Z1522" s="20">
        <f t="shared" si="354"/>
        <v>0</v>
      </c>
      <c r="AA1522" s="20">
        <f t="shared" si="355"/>
        <v>31.380000000000003</v>
      </c>
      <c r="AB1522" s="21">
        <f>_xlfn.IFS(AI1522="Den Bosch",VLOOKUP(L1522,'Status Report'!B:AM,33,0),AI1522="Yantian",VLOOKUP(L1522,'Status Report'!B:AM,34,0),AI1522="",IF(H1522="Asia Pacific",VLOOKUP(L1522,'Status Report'!B:AM,34,0),VLOOKUP(L1522,'Status Report'!B:AM,33,0)),AI1522="Direct shipment",IF(H1522="Asia Pacific",VLOOKUP(L1522,'Status Report'!B:AM,34,0),VLOOKUP(L1522,'Status Report'!B:AM,33,0)))</f>
        <v>26.838000000000001</v>
      </c>
      <c r="AC1522" s="21">
        <f>VLOOKUP(L1522,'Status Report'!B:CE,82,0)</f>
        <v>0</v>
      </c>
      <c r="AD1522" s="21">
        <f t="shared" si="356"/>
        <v>26.838000000000001</v>
      </c>
      <c r="AE1522" s="63">
        <f>VLOOKUP(L1522,'Status Report'!B:W,20,0)</f>
        <v>28</v>
      </c>
      <c r="AF1522" s="63">
        <f>VLOOKUP(L1522,'Status Report'!B:W,21,0)</f>
        <v>15</v>
      </c>
      <c r="AG1522" s="63">
        <f>VLOOKUP(L1522,'Status Report'!B:W,22,0)</f>
        <v>12</v>
      </c>
      <c r="AH1522" s="22">
        <f t="shared" si="357"/>
        <v>5.0400000000000002E-3</v>
      </c>
      <c r="AI1522" t="s">
        <v>990</v>
      </c>
      <c r="AK1522" s="63">
        <f>IFERROR(VLOOKUP(G1522,ASEAN!A:A,1,0),0)</f>
        <v>0</v>
      </c>
      <c r="AL1522" s="63" t="str">
        <f>IFERROR(VLOOKUP(D1522,'[3]customer specs'!$B$1:$D$65536,3,0),0)</f>
        <v xml:space="preserve">In case of samples for Fon Wan Chan, please add EUR 75,00 per pallet in Conditions (HD01) and put Provision 199031 QC in Purchase order number
</v>
      </c>
      <c r="AM1522" s="64">
        <f t="shared" si="358"/>
        <v>0</v>
      </c>
      <c r="AN1522" s="64">
        <f t="shared" si="359"/>
        <v>0</v>
      </c>
      <c r="AO1522" s="63"/>
      <c r="AP1522" s="63"/>
      <c r="AQ1522" s="63" t="str">
        <f t="shared" si="360"/>
        <v>no</v>
      </c>
      <c r="AR1522" s="20">
        <f t="shared" si="361"/>
        <v>26.838000000000001</v>
      </c>
      <c r="AS1522" s="63"/>
      <c r="AT1522" s="23">
        <f t="shared" si="367"/>
        <v>0.12</v>
      </c>
      <c r="AU1522" s="65">
        <f t="shared" si="362"/>
        <v>30.497727272727275</v>
      </c>
      <c r="AV1522" s="65"/>
      <c r="AW1522" s="65">
        <f t="shared" si="363"/>
        <v>30.497727272727275</v>
      </c>
      <c r="AX1522" s="65"/>
      <c r="AY1522" s="63">
        <f>VLOOKUP(L1522,'Status Report'!B:CF,81,0)</f>
        <v>0</v>
      </c>
      <c r="AZ1522" s="63" t="str">
        <f>VLOOKUP(L1522,'Status Report'!B:S,18,0)</f>
        <v>Ellina Smirnova</v>
      </c>
      <c r="BB1522" s="63">
        <f>VLOOKUP(L1522,'Status Report'!B:Z,25,0)</f>
        <v>6</v>
      </c>
      <c r="BC1522" s="63">
        <f t="shared" si="364"/>
        <v>6</v>
      </c>
      <c r="BF1522">
        <f>VLOOKUP(L1522,'Status Report'!B:CE,82,0)</f>
        <v>0</v>
      </c>
      <c r="BG1522">
        <f>VLOOKUP(L1522,'Status Report'!B:CF,83,0)</f>
        <v>0</v>
      </c>
      <c r="BH1522">
        <f>VLOOKUP(L1522,'Status Report'!B:CG,84,0)</f>
        <v>0</v>
      </c>
      <c r="BI1522" t="s">
        <v>1017</v>
      </c>
      <c r="BJ1522" t="s">
        <v>795</v>
      </c>
      <c r="BM1522" s="67">
        <f t="shared" si="365"/>
        <v>36</v>
      </c>
    </row>
    <row r="1523" spans="1:65" x14ac:dyDescent="0.25">
      <c r="A1523" s="68" t="str">
        <f>VLOOKUP(L1523,'Status Report'!B:CB,79,0)</f>
        <v>Heineken Silver (Global)</v>
      </c>
      <c r="C1523">
        <v>20006120</v>
      </c>
      <c r="D1523">
        <v>3091076</v>
      </c>
      <c r="E1523" t="s">
        <v>1014</v>
      </c>
      <c r="F1523" t="s">
        <v>802</v>
      </c>
      <c r="G1523" t="str">
        <f>VLOOKUP(D1523,'[2]sold to'!$A:$H,8,0)</f>
        <v>Netherlands</v>
      </c>
      <c r="H1523" t="str">
        <f>VLOOKUP(D1523,'[2]sold to'!$A:$I,9,0)</f>
        <v>Europe</v>
      </c>
      <c r="K1523">
        <v>220</v>
      </c>
      <c r="L1523">
        <v>88025940</v>
      </c>
      <c r="M1523" t="s">
        <v>209</v>
      </c>
      <c r="N1523">
        <v>1</v>
      </c>
      <c r="P1523" t="str">
        <f>VLOOKUP(L1523,'Status Report'!B:AA,26,0)</f>
        <v>Bangladesh</v>
      </c>
      <c r="Q1523" t="str">
        <f>VLOOKUP(L1523,'Status Report'!B:AB,27,0)</f>
        <v>Textiles-Clothing</v>
      </c>
      <c r="R1523">
        <f>VLOOKUP(L1523,'Status Report'!B:X,23,0)</f>
        <v>167</v>
      </c>
      <c r="S1523" t="str">
        <f>VLOOKUP(L1523,'Status Report'!B:T,19,0)</f>
        <v>Promocean The Netherlands BV</v>
      </c>
      <c r="T1523" s="62">
        <f>VLOOKUP(L1523,'Status Report'!B:E,4,0)</f>
        <v>3</v>
      </c>
      <c r="U1523" s="19">
        <f>_xlfn.IFS(AI1523="Den Bosch",VLOOKUP(L1523,'Status Report'!B:AM,35,0),AI1523="Yantian",VLOOKUP(L1523,'Status Report'!B:AM,36,0),AI1523="",IF(H1523="Asia Pacific",VLOOKUP(L1523,'Status Report'!B:AM,36,0),VLOOKUP(L1523,'Status Report'!B:AM,35,0)),AI1523="Direct shipment",IF(H1523="Asia Pacific",VLOOKUP(L1523,'Status Report'!B:AM,36,0),VLOOKUP(L1523,'Status Report'!B:AM,35,0)))</f>
        <v>31.380000000000003</v>
      </c>
      <c r="V1523" s="20">
        <f t="shared" si="352"/>
        <v>31.380000000000003</v>
      </c>
      <c r="W1523" s="19">
        <f>_xlfn.IFS(AI1523="Den Bosch",VLOOKUP(L1523,'Status Report'!B:AM,37,0),AI1523="Yantian",VLOOKUP(L1523,'Status Report'!B:AM,38,0),AI1523="",IF(H1523="Asia Pacific",VLOOKUP(L1523,'Status Report'!B:AM,38,0),VLOOKUP(L1523,'Status Report'!B:AM,37,0)),AI1523="Direct shipment",IF(H1523="Asia Pacific",VLOOKUP(L1523,'Status Report'!B:AM,38,0),VLOOKUP(L1523,'Status Report'!B:AM,37,0)))</f>
        <v>31.380000000000003</v>
      </c>
      <c r="X1523" s="20">
        <f t="shared" si="353"/>
        <v>31.380000000000003</v>
      </c>
      <c r="Y1523" s="20">
        <f>_xlfn.IFS(AI1523="Den Bosch",VLOOKUP(L1523,'Status Report'!B:AO,39,0),AI1523="Yantian",VLOOKUP(L1523,'Status Report'!B:AO,40,0),AI1523="",IF(H1523="Asia Pacific",VLOOKUP(L1523,'Status Report'!B:AO,40,0),VLOOKUP(L1523,'Status Report'!B:AO,39,0)),AI1523="Direct shipment",IF(H1523="Asia Pacific",VLOOKUP(L1523,'Status Report'!B:AO,40,0),VLOOKUP(L1523,'Status Report'!B:AO,39,0)))</f>
        <v>0</v>
      </c>
      <c r="Z1523" s="20">
        <f t="shared" si="354"/>
        <v>0</v>
      </c>
      <c r="AA1523" s="20">
        <f t="shared" si="355"/>
        <v>31.380000000000003</v>
      </c>
      <c r="AB1523" s="21">
        <f>_xlfn.IFS(AI1523="Den Bosch",VLOOKUP(L1523,'Status Report'!B:AM,33,0),AI1523="Yantian",VLOOKUP(L1523,'Status Report'!B:AM,34,0),AI1523="",IF(H1523="Asia Pacific",VLOOKUP(L1523,'Status Report'!B:AM,34,0),VLOOKUP(L1523,'Status Report'!B:AM,33,0)),AI1523="Direct shipment",IF(H1523="Asia Pacific",VLOOKUP(L1523,'Status Report'!B:AM,34,0),VLOOKUP(L1523,'Status Report'!B:AM,33,0)))</f>
        <v>27.361499999999999</v>
      </c>
      <c r="AC1523" s="21">
        <f>VLOOKUP(L1523,'Status Report'!B:CE,82,0)</f>
        <v>0</v>
      </c>
      <c r="AD1523" s="21">
        <f t="shared" si="356"/>
        <v>27.361499999999999</v>
      </c>
      <c r="AE1523" s="63">
        <f>VLOOKUP(L1523,'Status Report'!B:W,20,0)</f>
        <v>28</v>
      </c>
      <c r="AF1523" s="63">
        <f>VLOOKUP(L1523,'Status Report'!B:W,21,0)</f>
        <v>15</v>
      </c>
      <c r="AG1523" s="63">
        <f>VLOOKUP(L1523,'Status Report'!B:W,22,0)</f>
        <v>12</v>
      </c>
      <c r="AH1523" s="22">
        <f t="shared" si="357"/>
        <v>5.0400000000000002E-3</v>
      </c>
      <c r="AI1523" t="s">
        <v>990</v>
      </c>
      <c r="AK1523" s="63">
        <f>IFERROR(VLOOKUP(G1523,ASEAN!A:A,1,0),0)</f>
        <v>0</v>
      </c>
      <c r="AL1523" s="63" t="str">
        <f>IFERROR(VLOOKUP(D1523,'[3]customer specs'!$B$1:$D$65536,3,0),0)</f>
        <v xml:space="preserve">In case of samples for Fon Wan Chan, please add EUR 75,00 per pallet in Conditions (HD01) and put Provision 199031 QC in Purchase order number
</v>
      </c>
      <c r="AM1523" s="64">
        <f t="shared" si="358"/>
        <v>0</v>
      </c>
      <c r="AN1523" s="64">
        <f t="shared" si="359"/>
        <v>0</v>
      </c>
      <c r="AO1523" s="63"/>
      <c r="AP1523" s="63"/>
      <c r="AQ1523" s="63" t="str">
        <f t="shared" si="360"/>
        <v>no</v>
      </c>
      <c r="AR1523" s="20">
        <f t="shared" si="361"/>
        <v>27.361499999999999</v>
      </c>
      <c r="AS1523" s="63"/>
      <c r="AT1523" s="23">
        <f t="shared" si="367"/>
        <v>0.12</v>
      </c>
      <c r="AU1523" s="65">
        <f t="shared" si="362"/>
        <v>31.092613636363637</v>
      </c>
      <c r="AV1523" s="65"/>
      <c r="AW1523" s="65">
        <f t="shared" si="363"/>
        <v>31.092613636363637</v>
      </c>
      <c r="AX1523" s="65"/>
      <c r="AY1523" s="63">
        <f>VLOOKUP(L1523,'Status Report'!B:CF,81,0)</f>
        <v>0</v>
      </c>
      <c r="AZ1523" s="63" t="str">
        <f>VLOOKUP(L1523,'Status Report'!B:S,18,0)</f>
        <v>Ellina Smirnova</v>
      </c>
      <c r="BB1523" s="63">
        <f>VLOOKUP(L1523,'Status Report'!B:Z,25,0)</f>
        <v>6</v>
      </c>
      <c r="BC1523" s="63">
        <f t="shared" si="364"/>
        <v>6</v>
      </c>
      <c r="BF1523">
        <f>VLOOKUP(L1523,'Status Report'!B:CE,82,0)</f>
        <v>0</v>
      </c>
      <c r="BG1523">
        <f>VLOOKUP(L1523,'Status Report'!B:CF,83,0)</f>
        <v>0</v>
      </c>
      <c r="BH1523">
        <f>VLOOKUP(L1523,'Status Report'!B:CG,84,0)</f>
        <v>0</v>
      </c>
      <c r="BI1523" t="s">
        <v>1017</v>
      </c>
      <c r="BJ1523" t="s">
        <v>795</v>
      </c>
      <c r="BM1523" s="67">
        <f t="shared" si="365"/>
        <v>11</v>
      </c>
    </row>
    <row r="1524" spans="1:65" x14ac:dyDescent="0.25">
      <c r="A1524" s="68" t="str">
        <f>VLOOKUP(L1524,'Status Report'!B:CB,79,0)</f>
        <v>Heineken - 0.0</v>
      </c>
      <c r="C1524">
        <v>20006120</v>
      </c>
      <c r="D1524">
        <v>3091076</v>
      </c>
      <c r="E1524" t="s">
        <v>1014</v>
      </c>
      <c r="F1524" t="s">
        <v>802</v>
      </c>
      <c r="G1524" t="str">
        <f>VLOOKUP(D1524,'[2]sold to'!$A:$H,8,0)</f>
        <v>Netherlands</v>
      </c>
      <c r="H1524" t="str">
        <f>VLOOKUP(D1524,'[2]sold to'!$A:$I,9,0)</f>
        <v>Europe</v>
      </c>
      <c r="K1524">
        <v>230</v>
      </c>
      <c r="L1524">
        <v>88025973</v>
      </c>
      <c r="M1524" t="s">
        <v>216</v>
      </c>
      <c r="N1524">
        <v>1</v>
      </c>
      <c r="P1524" t="str">
        <f>VLOOKUP(L1524,'Status Report'!B:AA,26,0)</f>
        <v>Bangladesh</v>
      </c>
      <c r="Q1524" t="str">
        <f>VLOOKUP(L1524,'Status Report'!B:AB,27,0)</f>
        <v>Textiles-Clothing</v>
      </c>
      <c r="R1524">
        <f>VLOOKUP(L1524,'Status Report'!B:X,23,0)</f>
        <v>167</v>
      </c>
      <c r="S1524" t="str">
        <f>VLOOKUP(L1524,'Status Report'!B:T,19,0)</f>
        <v>Promocean The Netherlands BV</v>
      </c>
      <c r="T1524" s="62">
        <f>VLOOKUP(L1524,'Status Report'!B:E,4,0)</f>
        <v>3</v>
      </c>
      <c r="U1524" s="19">
        <f>_xlfn.IFS(AI1524="Den Bosch",VLOOKUP(L1524,'Status Report'!B:AM,35,0),AI1524="Yantian",VLOOKUP(L1524,'Status Report'!B:AM,36,0),AI1524="",IF(H1524="Asia Pacific",VLOOKUP(L1524,'Status Report'!B:AM,36,0),VLOOKUP(L1524,'Status Report'!B:AM,35,0)),AI1524="Direct shipment",IF(H1524="Asia Pacific",VLOOKUP(L1524,'Status Report'!B:AM,36,0),VLOOKUP(L1524,'Status Report'!B:AM,35,0)))</f>
        <v>40.619999999999997</v>
      </c>
      <c r="V1524" s="20">
        <f t="shared" si="352"/>
        <v>40.619999999999997</v>
      </c>
      <c r="W1524" s="19">
        <f>_xlfn.IFS(AI1524="Den Bosch",VLOOKUP(L1524,'Status Report'!B:AM,37,0),AI1524="Yantian",VLOOKUP(L1524,'Status Report'!B:AM,38,0),AI1524="",IF(H1524="Asia Pacific",VLOOKUP(L1524,'Status Report'!B:AM,38,0),VLOOKUP(L1524,'Status Report'!B:AM,37,0)),AI1524="Direct shipment",IF(H1524="Asia Pacific",VLOOKUP(L1524,'Status Report'!B:AM,38,0),VLOOKUP(L1524,'Status Report'!B:AM,37,0)))</f>
        <v>40.619999999999997</v>
      </c>
      <c r="X1524" s="20">
        <f t="shared" si="353"/>
        <v>40.619999999999997</v>
      </c>
      <c r="Y1524" s="20">
        <f>_xlfn.IFS(AI1524="Den Bosch",VLOOKUP(L1524,'Status Report'!B:AO,39,0),AI1524="Yantian",VLOOKUP(L1524,'Status Report'!B:AO,40,0),AI1524="",IF(H1524="Asia Pacific",VLOOKUP(L1524,'Status Report'!B:AO,40,0),VLOOKUP(L1524,'Status Report'!B:AO,39,0)),AI1524="Direct shipment",IF(H1524="Asia Pacific",VLOOKUP(L1524,'Status Report'!B:AO,40,0),VLOOKUP(L1524,'Status Report'!B:AO,39,0)))</f>
        <v>0</v>
      </c>
      <c r="Z1524" s="20">
        <f t="shared" si="354"/>
        <v>0</v>
      </c>
      <c r="AA1524" s="20">
        <f t="shared" si="355"/>
        <v>40.619999999999997</v>
      </c>
      <c r="AB1524" s="21">
        <f>_xlfn.IFS(AI1524="Den Bosch",VLOOKUP(L1524,'Status Report'!B:AM,33,0),AI1524="Yantian",VLOOKUP(L1524,'Status Report'!B:AM,34,0),AI1524="",IF(H1524="Asia Pacific",VLOOKUP(L1524,'Status Report'!B:AM,34,0),VLOOKUP(L1524,'Status Report'!B:AM,33,0)),AI1524="Direct shipment",IF(H1524="Asia Pacific",VLOOKUP(L1524,'Status Report'!B:AM,34,0),VLOOKUP(L1524,'Status Report'!B:AM,33,0)))</f>
        <v>35.408999999999999</v>
      </c>
      <c r="AC1524" s="21">
        <f>VLOOKUP(L1524,'Status Report'!B:CE,82,0)</f>
        <v>0</v>
      </c>
      <c r="AD1524" s="21">
        <f t="shared" si="356"/>
        <v>35.408999999999999</v>
      </c>
      <c r="AE1524" s="63">
        <f>VLOOKUP(L1524,'Status Report'!B:W,20,0)</f>
        <v>36</v>
      </c>
      <c r="AF1524" s="63">
        <f>VLOOKUP(L1524,'Status Report'!B:W,21,0)</f>
        <v>33</v>
      </c>
      <c r="AG1524" s="63">
        <f>VLOOKUP(L1524,'Status Report'!B:W,22,0)</f>
        <v>7</v>
      </c>
      <c r="AH1524" s="22">
        <f t="shared" si="357"/>
        <v>8.3160000000000005E-3</v>
      </c>
      <c r="AI1524" t="s">
        <v>990</v>
      </c>
      <c r="AK1524" s="63">
        <f>IFERROR(VLOOKUP(G1524,ASEAN!A:A,1,0),0)</f>
        <v>0</v>
      </c>
      <c r="AL1524" s="63" t="str">
        <f>IFERROR(VLOOKUP(D1524,'[3]customer specs'!$B$1:$D$65536,3,0),0)</f>
        <v xml:space="preserve">In case of samples for Fon Wan Chan, please add EUR 75,00 per pallet in Conditions (HD01) and put Provision 199031 QC in Purchase order number
</v>
      </c>
      <c r="AM1524" s="64">
        <f t="shared" si="358"/>
        <v>0</v>
      </c>
      <c r="AN1524" s="64">
        <f t="shared" si="359"/>
        <v>0</v>
      </c>
      <c r="AO1524" s="63"/>
      <c r="AP1524" s="63"/>
      <c r="AQ1524" s="63" t="str">
        <f t="shared" si="360"/>
        <v>no</v>
      </c>
      <c r="AR1524" s="20">
        <f t="shared" si="361"/>
        <v>35.408999999999999</v>
      </c>
      <c r="AS1524" s="63"/>
      <c r="AT1524" s="23">
        <f t="shared" si="367"/>
        <v>0.12</v>
      </c>
      <c r="AU1524" s="65">
        <f t="shared" si="362"/>
        <v>40.237499999999997</v>
      </c>
      <c r="AV1524" s="65"/>
      <c r="AW1524" s="65">
        <f t="shared" si="363"/>
        <v>40.237499999999997</v>
      </c>
      <c r="AX1524" s="65"/>
      <c r="AY1524" s="63">
        <f>VLOOKUP(L1524,'Status Report'!B:CF,81,0)</f>
        <v>0</v>
      </c>
      <c r="AZ1524" s="63" t="str">
        <f>VLOOKUP(L1524,'Status Report'!B:S,18,0)</f>
        <v>Ellina Smirnova</v>
      </c>
      <c r="BB1524" s="63">
        <f>VLOOKUP(L1524,'Status Report'!B:Z,25,0)</f>
        <v>6</v>
      </c>
      <c r="BC1524" s="63">
        <f t="shared" si="364"/>
        <v>6</v>
      </c>
      <c r="BF1524">
        <f>VLOOKUP(L1524,'Status Report'!B:CE,82,0)</f>
        <v>0</v>
      </c>
      <c r="BG1524">
        <f>VLOOKUP(L1524,'Status Report'!B:CF,83,0)</f>
        <v>0</v>
      </c>
      <c r="BH1524">
        <f>VLOOKUP(L1524,'Status Report'!B:CG,84,0)</f>
        <v>0</v>
      </c>
      <c r="BI1524" t="s">
        <v>1017</v>
      </c>
      <c r="BJ1524" t="s">
        <v>795</v>
      </c>
      <c r="BM1524" s="67">
        <f t="shared" si="365"/>
        <v>11</v>
      </c>
    </row>
    <row r="1525" spans="1:65" x14ac:dyDescent="0.25">
      <c r="A1525" s="68" t="str">
        <f>VLOOKUP(L1525,'Status Report'!B:CB,79,0)</f>
        <v>Heineken</v>
      </c>
      <c r="C1525">
        <v>20006120</v>
      </c>
      <c r="D1525">
        <v>3091076</v>
      </c>
      <c r="E1525" t="s">
        <v>1014</v>
      </c>
      <c r="F1525" t="s">
        <v>802</v>
      </c>
      <c r="G1525" t="str">
        <f>VLOOKUP(D1525,'[2]sold to'!$A:$H,8,0)</f>
        <v>Netherlands</v>
      </c>
      <c r="H1525" t="str">
        <f>VLOOKUP(D1525,'[2]sold to'!$A:$I,9,0)</f>
        <v>Europe</v>
      </c>
      <c r="K1525">
        <v>10</v>
      </c>
      <c r="L1525">
        <v>88016807</v>
      </c>
      <c r="M1525" t="s">
        <v>80</v>
      </c>
      <c r="N1525">
        <v>1</v>
      </c>
      <c r="P1525" t="str">
        <f>VLOOKUP(L1525,'Status Report'!B:AA,26,0)</f>
        <v>China</v>
      </c>
      <c r="Q1525" t="str">
        <f>VLOOKUP(L1525,'Status Report'!B:AB,27,0)</f>
        <v>Indoor signs</v>
      </c>
      <c r="R1525">
        <f>VLOOKUP(L1525,'Status Report'!B:X,23,0)</f>
        <v>100</v>
      </c>
      <c r="S1525" t="str">
        <f>VLOOKUP(L1525,'Status Report'!B:T,19,0)</f>
        <v>Dekkers Visual Communication B.v.</v>
      </c>
      <c r="T1525" s="62">
        <f>VLOOKUP(L1525,'Status Report'!B:E,4,0)</f>
        <v>3</v>
      </c>
      <c r="U1525" s="19">
        <f>_xlfn.IFS(AI1525="Den Bosch",VLOOKUP(L1525,'Status Report'!B:AM,35,0),AI1525="Yantian",VLOOKUP(L1525,'Status Report'!B:AM,36,0),AI1525="",IF(H1525="Asia Pacific",VLOOKUP(L1525,'Status Report'!B:AM,36,0),VLOOKUP(L1525,'Status Report'!B:AM,35,0)),AI1525="Direct shipment",IF(H1525="Asia Pacific",VLOOKUP(L1525,'Status Report'!B:AM,36,0),VLOOKUP(L1525,'Status Report'!B:AM,35,0)))</f>
        <v>264.18</v>
      </c>
      <c r="V1525" s="20">
        <f t="shared" si="352"/>
        <v>264.18</v>
      </c>
      <c r="W1525" s="19">
        <f>_xlfn.IFS(AI1525="Den Bosch",VLOOKUP(L1525,'Status Report'!B:AM,37,0),AI1525="Yantian",VLOOKUP(L1525,'Status Report'!B:AM,38,0),AI1525="",IF(H1525="Asia Pacific",VLOOKUP(L1525,'Status Report'!B:AM,38,0),VLOOKUP(L1525,'Status Report'!B:AM,37,0)),AI1525="Direct shipment",IF(H1525="Asia Pacific",VLOOKUP(L1525,'Status Report'!B:AM,38,0),VLOOKUP(L1525,'Status Report'!B:AM,37,0)))</f>
        <v>264.18</v>
      </c>
      <c r="X1525" s="20">
        <f t="shared" si="353"/>
        <v>264.18</v>
      </c>
      <c r="Y1525" s="20">
        <f>_xlfn.IFS(AI1525="Den Bosch",VLOOKUP(L1525,'Status Report'!B:AO,39,0),AI1525="Yantian",VLOOKUP(L1525,'Status Report'!B:AO,40,0),AI1525="",IF(H1525="Asia Pacific",VLOOKUP(L1525,'Status Report'!B:AO,40,0),VLOOKUP(L1525,'Status Report'!B:AO,39,0)),AI1525="Direct shipment",IF(H1525="Asia Pacific",VLOOKUP(L1525,'Status Report'!B:AO,40,0),VLOOKUP(L1525,'Status Report'!B:AO,39,0)))</f>
        <v>0</v>
      </c>
      <c r="Z1525" s="20">
        <f t="shared" si="354"/>
        <v>0</v>
      </c>
      <c r="AA1525" s="20">
        <f t="shared" si="355"/>
        <v>264.18</v>
      </c>
      <c r="AB1525" s="21">
        <f>_xlfn.IFS(AI1525="Den Bosch",VLOOKUP(L1525,'Status Report'!B:AM,33,0),AI1525="Yantian",VLOOKUP(L1525,'Status Report'!B:AM,34,0),AI1525="",IF(H1525="Asia Pacific",VLOOKUP(L1525,'Status Report'!B:AM,34,0),VLOOKUP(L1525,'Status Report'!B:AM,33,0)),AI1525="Direct shipment",IF(H1525="Asia Pacific",VLOOKUP(L1525,'Status Report'!B:AM,34,0),VLOOKUP(L1525,'Status Report'!B:AM,33,0)))</f>
        <v>228.46740000000003</v>
      </c>
      <c r="AC1525" s="21">
        <f>VLOOKUP(L1525,'Status Report'!B:CE,82,0)</f>
        <v>0</v>
      </c>
      <c r="AD1525" s="21">
        <f t="shared" si="356"/>
        <v>228.46740000000003</v>
      </c>
      <c r="AE1525" s="63">
        <f>VLOOKUP(L1525,'Status Report'!B:W,20,0)</f>
        <v>141</v>
      </c>
      <c r="AF1525" s="63">
        <f>VLOOKUP(L1525,'Status Report'!B:W,21,0)</f>
        <v>58</v>
      </c>
      <c r="AG1525" s="63">
        <f>VLOOKUP(L1525,'Status Report'!B:W,22,0)</f>
        <v>12</v>
      </c>
      <c r="AH1525" s="22">
        <f t="shared" si="357"/>
        <v>9.8136000000000001E-2</v>
      </c>
      <c r="AI1525" t="s">
        <v>990</v>
      </c>
      <c r="AK1525" s="63">
        <f>IFERROR(VLOOKUP(G1525,ASEAN!A:A,1,0),0)</f>
        <v>0</v>
      </c>
      <c r="AL1525" s="63" t="str">
        <f>IFERROR(VLOOKUP(D1525,'[3]customer specs'!$B$1:$D$65536,3,0),0)</f>
        <v xml:space="preserve">In case of samples for Fon Wan Chan, please add EUR 75,00 per pallet in Conditions (HD01) and put Provision 199031 QC in Purchase order number
</v>
      </c>
      <c r="AM1525" s="64">
        <f t="shared" si="358"/>
        <v>0</v>
      </c>
      <c r="AN1525" s="64">
        <f t="shared" si="359"/>
        <v>0</v>
      </c>
      <c r="AO1525" s="63"/>
      <c r="AP1525" s="63"/>
      <c r="AQ1525" s="63" t="str">
        <f t="shared" si="360"/>
        <v>no</v>
      </c>
      <c r="AR1525" s="20">
        <f t="shared" si="361"/>
        <v>228.46740000000003</v>
      </c>
      <c r="AS1525" s="63"/>
      <c r="AT1525" s="23">
        <f t="shared" si="367"/>
        <v>0.12</v>
      </c>
      <c r="AU1525" s="65">
        <f t="shared" si="362"/>
        <v>259.62204545454546</v>
      </c>
      <c r="AV1525" s="65"/>
      <c r="AW1525" s="65">
        <f t="shared" si="363"/>
        <v>259.62204545454546</v>
      </c>
      <c r="AX1525" s="65"/>
      <c r="AY1525" s="63">
        <f>VLOOKUP(L1525,'Status Report'!B:CF,81,0)</f>
        <v>0</v>
      </c>
      <c r="AZ1525" s="63" t="str">
        <f>VLOOKUP(L1525,'Status Report'!B:S,18,0)</f>
        <v>Ludmilla Zarybnicka</v>
      </c>
      <c r="BB1525" s="63">
        <f>VLOOKUP(L1525,'Status Report'!B:Z,25,0)</f>
        <v>1</v>
      </c>
      <c r="BC1525" s="63">
        <f t="shared" si="364"/>
        <v>1</v>
      </c>
      <c r="BF1525">
        <f>VLOOKUP(L1525,'Status Report'!B:CE,82,0)</f>
        <v>0</v>
      </c>
      <c r="BG1525">
        <f>VLOOKUP(L1525,'Status Report'!B:CF,83,0)</f>
        <v>0</v>
      </c>
      <c r="BH1525">
        <f>VLOOKUP(L1525,'Status Report'!B:CG,84,0)</f>
        <v>0</v>
      </c>
      <c r="BI1525" t="s">
        <v>1017</v>
      </c>
      <c r="BJ1525" t="s">
        <v>795</v>
      </c>
      <c r="BM1525" s="67">
        <f t="shared" si="365"/>
        <v>158</v>
      </c>
    </row>
    <row r="1526" spans="1:65" x14ac:dyDescent="0.25">
      <c r="A1526" s="68" t="str">
        <f>VLOOKUP(L1526,'Status Report'!B:CB,79,0)</f>
        <v>Heineken</v>
      </c>
      <c r="C1526">
        <v>20006120</v>
      </c>
      <c r="D1526">
        <v>3091076</v>
      </c>
      <c r="E1526" t="s">
        <v>1014</v>
      </c>
      <c r="F1526" t="s">
        <v>802</v>
      </c>
      <c r="G1526" t="str">
        <f>VLOOKUP(D1526,'[2]sold to'!$A:$H,8,0)</f>
        <v>Netherlands</v>
      </c>
      <c r="H1526" t="str">
        <f>VLOOKUP(D1526,'[2]sold to'!$A:$I,9,0)</f>
        <v>Europe</v>
      </c>
      <c r="K1526">
        <v>20</v>
      </c>
      <c r="L1526">
        <v>88019486</v>
      </c>
      <c r="M1526" t="s">
        <v>85</v>
      </c>
      <c r="N1526">
        <v>1</v>
      </c>
      <c r="P1526" t="str">
        <f>VLOOKUP(L1526,'Status Report'!B:AA,26,0)</f>
        <v>China</v>
      </c>
      <c r="Q1526" t="str">
        <f>VLOOKUP(L1526,'Status Report'!B:AB,27,0)</f>
        <v>Indoor signs</v>
      </c>
      <c r="R1526">
        <f>VLOOKUP(L1526,'Status Report'!B:X,23,0)</f>
        <v>100</v>
      </c>
      <c r="S1526" t="str">
        <f>VLOOKUP(L1526,'Status Report'!B:T,19,0)</f>
        <v>Dekkers Visual Communication B.v.</v>
      </c>
      <c r="T1526" s="62">
        <f>VLOOKUP(L1526,'Status Report'!B:E,4,0)</f>
        <v>3</v>
      </c>
      <c r="U1526" s="19">
        <f>_xlfn.IFS(AI1526="Den Bosch",VLOOKUP(L1526,'Status Report'!B:AM,35,0),AI1526="Yantian",VLOOKUP(L1526,'Status Report'!B:AM,36,0),AI1526="",IF(H1526="Asia Pacific",VLOOKUP(L1526,'Status Report'!B:AM,36,0),VLOOKUP(L1526,'Status Report'!B:AM,35,0)),AI1526="Direct shipment",IF(H1526="Asia Pacific",VLOOKUP(L1526,'Status Report'!B:AM,36,0),VLOOKUP(L1526,'Status Report'!B:AM,35,0)))</f>
        <v>154.25</v>
      </c>
      <c r="V1526" s="20">
        <f t="shared" si="352"/>
        <v>154.25</v>
      </c>
      <c r="W1526" s="19">
        <f>_xlfn.IFS(AI1526="Den Bosch",VLOOKUP(L1526,'Status Report'!B:AM,37,0),AI1526="Yantian",VLOOKUP(L1526,'Status Report'!B:AM,38,0),AI1526="",IF(H1526="Asia Pacific",VLOOKUP(L1526,'Status Report'!B:AM,38,0),VLOOKUP(L1526,'Status Report'!B:AM,37,0)),AI1526="Direct shipment",IF(H1526="Asia Pacific",VLOOKUP(L1526,'Status Report'!B:AM,38,0),VLOOKUP(L1526,'Status Report'!B:AM,37,0)))</f>
        <v>154.25</v>
      </c>
      <c r="X1526" s="20">
        <f t="shared" si="353"/>
        <v>154.25</v>
      </c>
      <c r="Y1526" s="20">
        <f>_xlfn.IFS(AI1526="Den Bosch",VLOOKUP(L1526,'Status Report'!B:AO,39,0),AI1526="Yantian",VLOOKUP(L1526,'Status Report'!B:AO,40,0),AI1526="",IF(H1526="Asia Pacific",VLOOKUP(L1526,'Status Report'!B:AO,40,0),VLOOKUP(L1526,'Status Report'!B:AO,39,0)),AI1526="Direct shipment",IF(H1526="Asia Pacific",VLOOKUP(L1526,'Status Report'!B:AO,40,0),VLOOKUP(L1526,'Status Report'!B:AO,39,0)))</f>
        <v>0</v>
      </c>
      <c r="Z1526" s="20">
        <f t="shared" si="354"/>
        <v>0</v>
      </c>
      <c r="AA1526" s="20">
        <f t="shared" si="355"/>
        <v>154.25</v>
      </c>
      <c r="AB1526" s="21">
        <f>_xlfn.IFS(AI1526="Den Bosch",VLOOKUP(L1526,'Status Report'!B:AM,33,0),AI1526="Yantian",VLOOKUP(L1526,'Status Report'!B:AM,34,0),AI1526="",IF(H1526="Asia Pacific",VLOOKUP(L1526,'Status Report'!B:AM,34,0),VLOOKUP(L1526,'Status Report'!B:AM,33,0)),AI1526="Direct shipment",IF(H1526="Asia Pacific",VLOOKUP(L1526,'Status Report'!B:AM,34,0),VLOOKUP(L1526,'Status Report'!B:AM,33,0)))</f>
        <v>133.40280000000001</v>
      </c>
      <c r="AC1526" s="21">
        <f>VLOOKUP(L1526,'Status Report'!B:CE,82,0)</f>
        <v>0</v>
      </c>
      <c r="AD1526" s="21">
        <f t="shared" si="356"/>
        <v>133.40280000000001</v>
      </c>
      <c r="AE1526" s="63">
        <f>VLOOKUP(L1526,'Status Report'!B:W,20,0)</f>
        <v>47</v>
      </c>
      <c r="AF1526" s="63">
        <f>VLOOKUP(L1526,'Status Report'!B:W,21,0)</f>
        <v>35</v>
      </c>
      <c r="AG1526" s="63">
        <f>VLOOKUP(L1526,'Status Report'!B:W,22,0)</f>
        <v>20</v>
      </c>
      <c r="AH1526" s="22">
        <f t="shared" si="357"/>
        <v>3.2899999999999999E-2</v>
      </c>
      <c r="AI1526" t="s">
        <v>990</v>
      </c>
      <c r="AK1526" s="63">
        <f>IFERROR(VLOOKUP(G1526,ASEAN!A:A,1,0),0)</f>
        <v>0</v>
      </c>
      <c r="AL1526" s="63" t="str">
        <f>IFERROR(VLOOKUP(D1526,'[3]customer specs'!$B$1:$D$65536,3,0),0)</f>
        <v xml:space="preserve">In case of samples for Fon Wan Chan, please add EUR 75,00 per pallet in Conditions (HD01) and put Provision 199031 QC in Purchase order number
</v>
      </c>
      <c r="AM1526" s="64">
        <f t="shared" si="358"/>
        <v>0</v>
      </c>
      <c r="AN1526" s="64">
        <f t="shared" si="359"/>
        <v>0</v>
      </c>
      <c r="AO1526" s="63"/>
      <c r="AP1526" s="63"/>
      <c r="AQ1526" s="63" t="str">
        <f t="shared" si="360"/>
        <v>no</v>
      </c>
      <c r="AR1526" s="20">
        <f t="shared" si="361"/>
        <v>133.40280000000001</v>
      </c>
      <c r="AS1526" s="63"/>
      <c r="AT1526" s="23">
        <f t="shared" si="367"/>
        <v>0.12</v>
      </c>
      <c r="AU1526" s="65">
        <f t="shared" si="362"/>
        <v>151.59409090909094</v>
      </c>
      <c r="AV1526" s="65"/>
      <c r="AW1526" s="65">
        <f t="shared" si="363"/>
        <v>151.59409090909094</v>
      </c>
      <c r="AX1526" s="65"/>
      <c r="AY1526" s="63">
        <f>VLOOKUP(L1526,'Status Report'!B:CF,81,0)</f>
        <v>0</v>
      </c>
      <c r="AZ1526" s="63" t="str">
        <f>VLOOKUP(L1526,'Status Report'!B:S,18,0)</f>
        <v>Ludmilla Zarybnicka</v>
      </c>
      <c r="BB1526" s="63">
        <f>VLOOKUP(L1526,'Status Report'!B:Z,25,0)</f>
        <v>1</v>
      </c>
      <c r="BC1526" s="63">
        <f t="shared" si="364"/>
        <v>1</v>
      </c>
      <c r="BF1526">
        <f>VLOOKUP(L1526,'Status Report'!B:CE,82,0)</f>
        <v>0</v>
      </c>
      <c r="BG1526">
        <f>VLOOKUP(L1526,'Status Report'!B:CF,83,0)</f>
        <v>0</v>
      </c>
      <c r="BH1526">
        <f>VLOOKUP(L1526,'Status Report'!B:CG,84,0)</f>
        <v>0</v>
      </c>
      <c r="BI1526" t="s">
        <v>1017</v>
      </c>
      <c r="BJ1526" t="s">
        <v>795</v>
      </c>
      <c r="BM1526" s="67">
        <f t="shared" si="365"/>
        <v>96</v>
      </c>
    </row>
    <row r="1527" spans="1:65" x14ac:dyDescent="0.25">
      <c r="A1527" s="68" t="str">
        <f>VLOOKUP(L1527,'Status Report'!B:CB,79,0)</f>
        <v>Heineken</v>
      </c>
      <c r="C1527">
        <v>20006120</v>
      </c>
      <c r="D1527">
        <v>3091076</v>
      </c>
      <c r="E1527" t="s">
        <v>1014</v>
      </c>
      <c r="F1527" t="s">
        <v>802</v>
      </c>
      <c r="G1527" t="str">
        <f>VLOOKUP(D1527,'[2]sold to'!$A:$H,8,0)</f>
        <v>Netherlands</v>
      </c>
      <c r="H1527" t="str">
        <f>VLOOKUP(D1527,'[2]sold to'!$A:$I,9,0)</f>
        <v>Europe</v>
      </c>
      <c r="K1527">
        <v>30</v>
      </c>
      <c r="L1527">
        <v>88021024</v>
      </c>
      <c r="M1527" t="s">
        <v>98</v>
      </c>
      <c r="N1527">
        <v>1</v>
      </c>
      <c r="P1527" t="str">
        <f>VLOOKUP(L1527,'Status Report'!B:AA,26,0)</f>
        <v>China</v>
      </c>
      <c r="Q1527" t="str">
        <f>VLOOKUP(L1527,'Status Report'!B:AB,27,0)</f>
        <v>Openers / Sunglasses / Keyrings / Waiter knife</v>
      </c>
      <c r="R1527">
        <f>VLOOKUP(L1527,'Status Report'!B:X,23,0)</f>
        <v>209</v>
      </c>
      <c r="S1527" t="str">
        <f>VLOOKUP(L1527,'Status Report'!B:T,19,0)</f>
        <v>Promocean The Netherlands BV</v>
      </c>
      <c r="T1527" s="62">
        <f>VLOOKUP(L1527,'Status Report'!B:E,4,0)</f>
        <v>3</v>
      </c>
      <c r="U1527" s="19">
        <f>_xlfn.IFS(AI1527="Den Bosch",VLOOKUP(L1527,'Status Report'!B:AM,35,0),AI1527="Yantian",VLOOKUP(L1527,'Status Report'!B:AM,36,0),AI1527="",IF(H1527="Asia Pacific",VLOOKUP(L1527,'Status Report'!B:AM,36,0),VLOOKUP(L1527,'Status Report'!B:AM,35,0)),AI1527="Direct shipment",IF(H1527="Asia Pacific",VLOOKUP(L1527,'Status Report'!B:AM,36,0),VLOOKUP(L1527,'Status Report'!B:AM,35,0)))</f>
        <v>52.800000000000004</v>
      </c>
      <c r="V1527" s="20">
        <f t="shared" si="352"/>
        <v>52.800000000000004</v>
      </c>
      <c r="W1527" s="19">
        <f>_xlfn.IFS(AI1527="Den Bosch",VLOOKUP(L1527,'Status Report'!B:AM,37,0),AI1527="Yantian",VLOOKUP(L1527,'Status Report'!B:AM,38,0),AI1527="",IF(H1527="Asia Pacific",VLOOKUP(L1527,'Status Report'!B:AM,38,0),VLOOKUP(L1527,'Status Report'!B:AM,37,0)),AI1527="Direct shipment",IF(H1527="Asia Pacific",VLOOKUP(L1527,'Status Report'!B:AM,38,0),VLOOKUP(L1527,'Status Report'!B:AM,37,0)))</f>
        <v>52.800000000000004</v>
      </c>
      <c r="X1527" s="20">
        <f t="shared" si="353"/>
        <v>52.800000000000004</v>
      </c>
      <c r="Y1527" s="20">
        <f>_xlfn.IFS(AI1527="Den Bosch",VLOOKUP(L1527,'Status Report'!B:AO,39,0),AI1527="Yantian",VLOOKUP(L1527,'Status Report'!B:AO,40,0),AI1527="",IF(H1527="Asia Pacific",VLOOKUP(L1527,'Status Report'!B:AO,40,0),VLOOKUP(L1527,'Status Report'!B:AO,39,0)),AI1527="Direct shipment",IF(H1527="Asia Pacific",VLOOKUP(L1527,'Status Report'!B:AO,40,0),VLOOKUP(L1527,'Status Report'!B:AO,39,0)))</f>
        <v>0</v>
      </c>
      <c r="Z1527" s="20">
        <f t="shared" si="354"/>
        <v>0</v>
      </c>
      <c r="AA1527" s="20">
        <f t="shared" si="355"/>
        <v>52.800000000000004</v>
      </c>
      <c r="AB1527" s="21">
        <f>_xlfn.IFS(AI1527="Den Bosch",VLOOKUP(L1527,'Status Report'!B:AM,33,0),AI1527="Yantian",VLOOKUP(L1527,'Status Report'!B:AM,34,0),AI1527="",IF(H1527="Asia Pacific",VLOOKUP(L1527,'Status Report'!B:AM,34,0),VLOOKUP(L1527,'Status Report'!B:AM,33,0)),AI1527="Direct shipment",IF(H1527="Asia Pacific",VLOOKUP(L1527,'Status Report'!B:AM,34,0),VLOOKUP(L1527,'Status Report'!B:AM,33,0)))</f>
        <v>46.512961934169503</v>
      </c>
      <c r="AC1527" s="21">
        <f>VLOOKUP(L1527,'Status Report'!B:CE,82,0)</f>
        <v>0</v>
      </c>
      <c r="AD1527" s="21">
        <f t="shared" si="356"/>
        <v>46.512961934169503</v>
      </c>
      <c r="AE1527" s="63">
        <f>VLOOKUP(L1527,'Status Report'!B:W,20,0)</f>
        <v>25</v>
      </c>
      <c r="AF1527" s="63">
        <f>VLOOKUP(L1527,'Status Report'!B:W,21,0)</f>
        <v>9</v>
      </c>
      <c r="AG1527" s="63">
        <f>VLOOKUP(L1527,'Status Report'!B:W,22,0)</f>
        <v>9</v>
      </c>
      <c r="AH1527" s="22">
        <f t="shared" si="357"/>
        <v>2.0249999999999999E-3</v>
      </c>
      <c r="AI1527" t="s">
        <v>990</v>
      </c>
      <c r="AK1527" s="63">
        <f>IFERROR(VLOOKUP(G1527,ASEAN!A:A,1,0),0)</f>
        <v>0</v>
      </c>
      <c r="AL1527" s="63" t="str">
        <f>IFERROR(VLOOKUP(D1527,'[3]customer specs'!$B$1:$D$65536,3,0),0)</f>
        <v xml:space="preserve">In case of samples for Fon Wan Chan, please add EUR 75,00 per pallet in Conditions (HD01) and put Provision 199031 QC in Purchase order number
</v>
      </c>
      <c r="AM1527" s="64">
        <f t="shared" si="358"/>
        <v>0</v>
      </c>
      <c r="AN1527" s="64">
        <f t="shared" si="359"/>
        <v>0</v>
      </c>
      <c r="AO1527" s="63"/>
      <c r="AP1527" s="63"/>
      <c r="AQ1527" s="63" t="str">
        <f t="shared" si="360"/>
        <v>no</v>
      </c>
      <c r="AR1527" s="20">
        <f t="shared" si="361"/>
        <v>46.512961934169503</v>
      </c>
      <c r="AS1527" s="63"/>
      <c r="AT1527" s="23">
        <f t="shared" si="367"/>
        <v>0.12</v>
      </c>
      <c r="AU1527" s="65">
        <f t="shared" si="362"/>
        <v>52.855638561556255</v>
      </c>
      <c r="AV1527" s="65"/>
      <c r="AW1527" s="65">
        <f t="shared" si="363"/>
        <v>52.855638561556255</v>
      </c>
      <c r="AX1527" s="65"/>
      <c r="AY1527" s="63">
        <f>VLOOKUP(L1527,'Status Report'!B:CF,81,0)</f>
        <v>0</v>
      </c>
      <c r="AZ1527" s="63" t="str">
        <f>VLOOKUP(L1527,'Status Report'!B:S,18,0)</f>
        <v>Ellina Smirnova</v>
      </c>
      <c r="BB1527" s="63">
        <f>VLOOKUP(L1527,'Status Report'!B:Z,25,0)</f>
        <v>48</v>
      </c>
      <c r="BC1527" s="63">
        <f t="shared" si="364"/>
        <v>48</v>
      </c>
      <c r="BF1527">
        <f>VLOOKUP(L1527,'Status Report'!B:CE,82,0)</f>
        <v>0</v>
      </c>
      <c r="BG1527">
        <f>VLOOKUP(L1527,'Status Report'!B:CF,83,0)</f>
        <v>0</v>
      </c>
      <c r="BH1527">
        <f>VLOOKUP(L1527,'Status Report'!B:CG,84,0)</f>
        <v>0</v>
      </c>
      <c r="BI1527" t="s">
        <v>1017</v>
      </c>
      <c r="BJ1527" t="s">
        <v>795</v>
      </c>
      <c r="BM1527" s="67">
        <f t="shared" si="365"/>
        <v>178</v>
      </c>
    </row>
    <row r="1528" spans="1:65" x14ac:dyDescent="0.25">
      <c r="A1528" s="68" t="str">
        <f>VLOOKUP(L1528,'Status Report'!B:CB,79,0)</f>
        <v>Heineken</v>
      </c>
      <c r="C1528">
        <v>20006120</v>
      </c>
      <c r="D1528">
        <v>3091076</v>
      </c>
      <c r="E1528" t="s">
        <v>1014</v>
      </c>
      <c r="F1528" t="s">
        <v>802</v>
      </c>
      <c r="G1528" t="str">
        <f>VLOOKUP(D1528,'[2]sold to'!$A:$H,8,0)</f>
        <v>Netherlands</v>
      </c>
      <c r="H1528" t="str">
        <f>VLOOKUP(D1528,'[2]sold to'!$A:$I,9,0)</f>
        <v>Europe</v>
      </c>
      <c r="K1528">
        <v>40</v>
      </c>
      <c r="L1528">
        <v>88026690</v>
      </c>
      <c r="M1528" t="s">
        <v>111</v>
      </c>
      <c r="N1528">
        <v>1</v>
      </c>
      <c r="P1528" t="str">
        <f>VLOOKUP(L1528,'Status Report'!B:AA,26,0)</f>
        <v>France</v>
      </c>
      <c r="Q1528" t="str">
        <f>VLOOKUP(L1528,'Status Report'!B:AB,27,0)</f>
        <v>Glassware</v>
      </c>
      <c r="R1528">
        <f>VLOOKUP(L1528,'Status Report'!B:X,23,0)</f>
        <v>3334</v>
      </c>
      <c r="S1528" t="str">
        <f>VLOOKUP(L1528,'Status Report'!B:T,19,0)</f>
        <v>Arc International France SAS</v>
      </c>
      <c r="T1528" s="62">
        <f>VLOOKUP(L1528,'Status Report'!B:E,4,0)</f>
        <v>3</v>
      </c>
      <c r="U1528" s="19">
        <f>_xlfn.IFS(AI1528="Den Bosch",VLOOKUP(L1528,'Status Report'!B:AM,35,0),AI1528="Yantian",VLOOKUP(L1528,'Status Report'!B:AM,36,0),AI1528="",IF(H1528="Asia Pacific",VLOOKUP(L1528,'Status Report'!B:AM,36,0),VLOOKUP(L1528,'Status Report'!B:AM,35,0)),AI1528="Direct shipment",IF(H1528="Asia Pacific",VLOOKUP(L1528,'Status Report'!B:AM,36,0),VLOOKUP(L1528,'Status Report'!B:AM,35,0)))</f>
        <v>5.22</v>
      </c>
      <c r="V1528" s="20">
        <f t="shared" si="352"/>
        <v>5.22</v>
      </c>
      <c r="W1528" s="19">
        <f>_xlfn.IFS(AI1528="Den Bosch",VLOOKUP(L1528,'Status Report'!B:AM,37,0),AI1528="Yantian",VLOOKUP(L1528,'Status Report'!B:AM,38,0),AI1528="",IF(H1528="Asia Pacific",VLOOKUP(L1528,'Status Report'!B:AM,38,0),VLOOKUP(L1528,'Status Report'!B:AM,37,0)),AI1528="Direct shipment",IF(H1528="Asia Pacific",VLOOKUP(L1528,'Status Report'!B:AM,38,0),VLOOKUP(L1528,'Status Report'!B:AM,37,0)))</f>
        <v>5.22</v>
      </c>
      <c r="X1528" s="20">
        <f t="shared" si="353"/>
        <v>5.22</v>
      </c>
      <c r="Y1528" s="20">
        <f>_xlfn.IFS(AI1528="Den Bosch",VLOOKUP(L1528,'Status Report'!B:AO,39,0),AI1528="Yantian",VLOOKUP(L1528,'Status Report'!B:AO,40,0),AI1528="",IF(H1528="Asia Pacific",VLOOKUP(L1528,'Status Report'!B:AO,40,0),VLOOKUP(L1528,'Status Report'!B:AO,39,0)),AI1528="Direct shipment",IF(H1528="Asia Pacific",VLOOKUP(L1528,'Status Report'!B:AO,40,0),VLOOKUP(L1528,'Status Report'!B:AO,39,0)))</f>
        <v>0</v>
      </c>
      <c r="Z1528" s="20">
        <f t="shared" si="354"/>
        <v>0</v>
      </c>
      <c r="AA1528" s="20">
        <f t="shared" si="355"/>
        <v>5.22</v>
      </c>
      <c r="AB1528" s="21">
        <f>_xlfn.IFS(AI1528="Den Bosch",VLOOKUP(L1528,'Status Report'!B:AM,33,0),AI1528="Yantian",VLOOKUP(L1528,'Status Report'!B:AM,34,0),AI1528="",IF(H1528="Asia Pacific",VLOOKUP(L1528,'Status Report'!B:AM,34,0),VLOOKUP(L1528,'Status Report'!B:AM,33,0)),AI1528="Direct shipment",IF(H1528="Asia Pacific",VLOOKUP(L1528,'Status Report'!B:AM,34,0),VLOOKUP(L1528,'Status Report'!B:AM,33,0)))</f>
        <v>4.58</v>
      </c>
      <c r="AC1528" s="21">
        <f>VLOOKUP(L1528,'Status Report'!B:CE,82,0)</f>
        <v>0</v>
      </c>
      <c r="AD1528" s="21">
        <f t="shared" si="356"/>
        <v>4.58</v>
      </c>
      <c r="AE1528" s="63">
        <f>VLOOKUP(L1528,'Status Report'!B:W,20,0)</f>
        <v>22.3</v>
      </c>
      <c r="AF1528" s="63">
        <f>VLOOKUP(L1528,'Status Report'!B:W,21,0)</f>
        <v>15.1</v>
      </c>
      <c r="AG1528" s="63">
        <f>VLOOKUP(L1528,'Status Report'!B:W,22,0)</f>
        <v>22.4</v>
      </c>
      <c r="AH1528" s="22">
        <f t="shared" si="357"/>
        <v>7.5427519999999998E-3</v>
      </c>
      <c r="AI1528" t="s">
        <v>990</v>
      </c>
      <c r="AK1528" s="63">
        <f>IFERROR(VLOOKUP(G1528,ASEAN!A:A,1,0),0)</f>
        <v>0</v>
      </c>
      <c r="AL1528" s="63" t="str">
        <f>IFERROR(VLOOKUP(D1528,'[3]customer specs'!$B$1:$D$65536,3,0),0)</f>
        <v xml:space="preserve">In case of samples for Fon Wan Chan, please add EUR 75,00 per pallet in Conditions (HD01) and put Provision 199031 QC in Purchase order number
</v>
      </c>
      <c r="AM1528" s="64">
        <f t="shared" si="358"/>
        <v>0</v>
      </c>
      <c r="AN1528" s="64">
        <f t="shared" si="359"/>
        <v>0</v>
      </c>
      <c r="AO1528" s="63"/>
      <c r="AP1528" s="63"/>
      <c r="AQ1528" s="63" t="str">
        <f t="shared" si="360"/>
        <v>no</v>
      </c>
      <c r="AR1528" s="20">
        <f t="shared" si="361"/>
        <v>4.58</v>
      </c>
      <c r="AS1528" s="63"/>
      <c r="AT1528" s="23">
        <f t="shared" si="367"/>
        <v>0.12</v>
      </c>
      <c r="AU1528" s="65">
        <f t="shared" si="362"/>
        <v>5.204545454545455</v>
      </c>
      <c r="AV1528" s="65"/>
      <c r="AW1528" s="65">
        <f t="shared" si="363"/>
        <v>5.204545454545455</v>
      </c>
      <c r="AX1528" s="65"/>
      <c r="AY1528" s="63">
        <f>VLOOKUP(L1528,'Status Report'!B:CF,81,0)</f>
        <v>0</v>
      </c>
      <c r="AZ1528" s="63" t="str">
        <f>VLOOKUP(L1528,'Status Report'!B:S,18,0)</f>
        <v>Ludmilla Zarybnicka</v>
      </c>
      <c r="BB1528" s="63">
        <f>VLOOKUP(L1528,'Status Report'!B:Z,25,0)</f>
        <v>6</v>
      </c>
      <c r="BC1528" s="63">
        <f t="shared" si="364"/>
        <v>6</v>
      </c>
      <c r="BF1528">
        <f>VLOOKUP(L1528,'Status Report'!B:CE,82,0)</f>
        <v>0</v>
      </c>
      <c r="BG1528">
        <f>VLOOKUP(L1528,'Status Report'!B:CF,83,0)</f>
        <v>0</v>
      </c>
      <c r="BH1528">
        <f>VLOOKUP(L1528,'Status Report'!B:CG,84,0)</f>
        <v>0</v>
      </c>
      <c r="BI1528" t="s">
        <v>1017</v>
      </c>
      <c r="BJ1528" t="s">
        <v>795</v>
      </c>
      <c r="BM1528" s="67">
        <f t="shared" si="365"/>
        <v>18162</v>
      </c>
    </row>
    <row r="1529" spans="1:65" x14ac:dyDescent="0.25">
      <c r="A1529" s="68" t="str">
        <f>VLOOKUP(L1529,'Status Report'!B:CB,79,0)</f>
        <v>Heineken</v>
      </c>
      <c r="C1529">
        <v>20006120</v>
      </c>
      <c r="D1529">
        <v>3091076</v>
      </c>
      <c r="E1529" t="s">
        <v>1014</v>
      </c>
      <c r="F1529" t="s">
        <v>802</v>
      </c>
      <c r="G1529" t="str">
        <f>VLOOKUP(D1529,'[2]sold to'!$A:$H,8,0)</f>
        <v>Netherlands</v>
      </c>
      <c r="H1529" t="str">
        <f>VLOOKUP(D1529,'[2]sold to'!$A:$I,9,0)</f>
        <v>Europe</v>
      </c>
      <c r="K1529">
        <v>50</v>
      </c>
      <c r="L1529">
        <v>88023113</v>
      </c>
      <c r="M1529" t="s">
        <v>798</v>
      </c>
      <c r="N1529">
        <v>1</v>
      </c>
      <c r="P1529" t="str">
        <f>VLOOKUP(L1529,'Status Report'!B:AA,26,0)</f>
        <v>China</v>
      </c>
      <c r="Q1529" t="str">
        <f>VLOOKUP(L1529,'Status Report'!B:AB,27,0)</f>
        <v>Textiles-Clothing</v>
      </c>
      <c r="R1529">
        <f>VLOOKUP(L1529,'Status Report'!B:X,23,0)</f>
        <v>250</v>
      </c>
      <c r="S1529" t="str">
        <f>VLOOKUP(L1529,'Status Report'!B:T,19,0)</f>
        <v>Asian Sourcing Link</v>
      </c>
      <c r="T1529" s="62">
        <f>VLOOKUP(L1529,'Status Report'!B:E,4,0)</f>
        <v>3</v>
      </c>
      <c r="U1529" s="19">
        <f>_xlfn.IFS(AI1529="Den Bosch",VLOOKUP(L1529,'Status Report'!B:AM,35,0),AI1529="Yantian",VLOOKUP(L1529,'Status Report'!B:AM,36,0),AI1529="",IF(H1529="Asia Pacific",VLOOKUP(L1529,'Status Report'!B:AM,36,0),VLOOKUP(L1529,'Status Report'!B:AM,35,0)),AI1529="Direct shipment",IF(H1529="Asia Pacific",VLOOKUP(L1529,'Status Report'!B:AM,36,0),VLOOKUP(L1529,'Status Report'!B:AM,35,0)))</f>
        <v>28.599999999999998</v>
      </c>
      <c r="V1529" s="20">
        <f t="shared" si="352"/>
        <v>28.599999999999998</v>
      </c>
      <c r="W1529" s="19">
        <f>_xlfn.IFS(AI1529="Den Bosch",VLOOKUP(L1529,'Status Report'!B:AM,37,0),AI1529="Yantian",VLOOKUP(L1529,'Status Report'!B:AM,38,0),AI1529="",IF(H1529="Asia Pacific",VLOOKUP(L1529,'Status Report'!B:AM,38,0),VLOOKUP(L1529,'Status Report'!B:AM,37,0)),AI1529="Direct shipment",IF(H1529="Asia Pacific",VLOOKUP(L1529,'Status Report'!B:AM,38,0),VLOOKUP(L1529,'Status Report'!B:AM,37,0)))</f>
        <v>28.599999999999998</v>
      </c>
      <c r="X1529" s="20">
        <f t="shared" si="353"/>
        <v>28.599999999999998</v>
      </c>
      <c r="Y1529" s="20">
        <f>_xlfn.IFS(AI1529="Den Bosch",VLOOKUP(L1529,'Status Report'!B:AO,39,0),AI1529="Yantian",VLOOKUP(L1529,'Status Report'!B:AO,40,0),AI1529="",IF(H1529="Asia Pacific",VLOOKUP(L1529,'Status Report'!B:AO,40,0),VLOOKUP(L1529,'Status Report'!B:AO,39,0)),AI1529="Direct shipment",IF(H1529="Asia Pacific",VLOOKUP(L1529,'Status Report'!B:AO,40,0),VLOOKUP(L1529,'Status Report'!B:AO,39,0)))</f>
        <v>0</v>
      </c>
      <c r="Z1529" s="20">
        <f t="shared" si="354"/>
        <v>0</v>
      </c>
      <c r="AA1529" s="20">
        <f t="shared" si="355"/>
        <v>28.599999999999998</v>
      </c>
      <c r="AB1529" s="21">
        <f>_xlfn.IFS(AI1529="Den Bosch",VLOOKUP(L1529,'Status Report'!B:AM,33,0),AI1529="Yantian",VLOOKUP(L1529,'Status Report'!B:AM,34,0),AI1529="",IF(H1529="Asia Pacific",VLOOKUP(L1529,'Status Report'!B:AM,34,0),VLOOKUP(L1529,'Status Report'!B:AM,33,0)),AI1529="Direct shipment",IF(H1529="Asia Pacific",VLOOKUP(L1529,'Status Report'!B:AM,34,0),VLOOKUP(L1529,'Status Report'!B:AM,33,0)))</f>
        <v>24.920999999999999</v>
      </c>
      <c r="AC1529" s="21">
        <f>VLOOKUP(L1529,'Status Report'!B:CE,82,0)</f>
        <v>0</v>
      </c>
      <c r="AD1529" s="21">
        <f t="shared" si="356"/>
        <v>24.920999999999999</v>
      </c>
      <c r="AE1529" s="63">
        <f>VLOOKUP(L1529,'Status Report'!B:W,20,0)</f>
        <v>22</v>
      </c>
      <c r="AF1529" s="63">
        <f>VLOOKUP(L1529,'Status Report'!B:W,21,0)</f>
        <v>21</v>
      </c>
      <c r="AG1529" s="63">
        <f>VLOOKUP(L1529,'Status Report'!B:W,22,0)</f>
        <v>30</v>
      </c>
      <c r="AH1529" s="22">
        <f t="shared" si="357"/>
        <v>1.3860000000000001E-2</v>
      </c>
      <c r="AI1529" t="s">
        <v>990</v>
      </c>
      <c r="AK1529" s="63">
        <f>IFERROR(VLOOKUP(G1529,ASEAN!A:A,1,0),0)</f>
        <v>0</v>
      </c>
      <c r="AL1529" s="63" t="str">
        <f>IFERROR(VLOOKUP(D1529,'[3]customer specs'!$B$1:$D$65536,3,0),0)</f>
        <v xml:space="preserve">In case of samples for Fon Wan Chan, please add EUR 75,00 per pallet in Conditions (HD01) and put Provision 199031 QC in Purchase order number
</v>
      </c>
      <c r="AM1529" s="64">
        <f t="shared" si="358"/>
        <v>0</v>
      </c>
      <c r="AN1529" s="64">
        <f t="shared" si="359"/>
        <v>0</v>
      </c>
      <c r="AO1529" s="63"/>
      <c r="AP1529" s="63"/>
      <c r="AQ1529" s="63" t="str">
        <f t="shared" si="360"/>
        <v>no</v>
      </c>
      <c r="AR1529" s="20">
        <f t="shared" si="361"/>
        <v>24.920999999999999</v>
      </c>
      <c r="AS1529" s="63"/>
      <c r="AT1529" s="23">
        <f t="shared" si="367"/>
        <v>0.12</v>
      </c>
      <c r="AU1529" s="65">
        <f t="shared" si="362"/>
        <v>28.319318181818183</v>
      </c>
      <c r="AV1529" s="65"/>
      <c r="AW1529" s="65">
        <f t="shared" si="363"/>
        <v>28.319318181818183</v>
      </c>
      <c r="AX1529" s="65"/>
      <c r="AY1529" s="63">
        <f>VLOOKUP(L1529,'Status Report'!B:CF,81,0)</f>
        <v>0</v>
      </c>
      <c r="AZ1529" s="63" t="str">
        <f>VLOOKUP(L1529,'Status Report'!B:S,18,0)</f>
        <v>Ellina Smirnova</v>
      </c>
      <c r="BB1529" s="63">
        <f>VLOOKUP(L1529,'Status Report'!B:Z,25,0)</f>
        <v>10</v>
      </c>
      <c r="BC1529" s="63">
        <f t="shared" si="364"/>
        <v>10</v>
      </c>
      <c r="BF1529">
        <f>VLOOKUP(L1529,'Status Report'!B:CE,82,0)</f>
        <v>0</v>
      </c>
      <c r="BG1529">
        <f>VLOOKUP(L1529,'Status Report'!B:CF,83,0)</f>
        <v>0</v>
      </c>
      <c r="BH1529">
        <f>VLOOKUP(L1529,'Status Report'!B:CG,84,0)</f>
        <v>0</v>
      </c>
      <c r="BI1529" t="s">
        <v>1017</v>
      </c>
      <c r="BJ1529" t="s">
        <v>795</v>
      </c>
      <c r="BM1529" s="67">
        <f t="shared" si="365"/>
        <v>264</v>
      </c>
    </row>
    <row r="1530" spans="1:65" x14ac:dyDescent="0.25">
      <c r="A1530" s="68" t="str">
        <f>VLOOKUP(L1530,'Status Report'!B:CB,79,0)</f>
        <v>Heineken</v>
      </c>
      <c r="C1530">
        <v>20006120</v>
      </c>
      <c r="D1530">
        <v>3091076</v>
      </c>
      <c r="E1530" t="s">
        <v>1014</v>
      </c>
      <c r="F1530" t="s">
        <v>802</v>
      </c>
      <c r="G1530" t="str">
        <f>VLOOKUP(D1530,'[2]sold to'!$A:$H,8,0)</f>
        <v>Netherlands</v>
      </c>
      <c r="H1530" t="str">
        <f>VLOOKUP(D1530,'[2]sold to'!$A:$I,9,0)</f>
        <v>Europe</v>
      </c>
      <c r="K1530">
        <v>60</v>
      </c>
      <c r="L1530">
        <v>88023298</v>
      </c>
      <c r="M1530" t="s">
        <v>799</v>
      </c>
      <c r="N1530">
        <v>1</v>
      </c>
      <c r="P1530" t="str">
        <f>VLOOKUP(L1530,'Status Report'!B:AA,26,0)</f>
        <v>China</v>
      </c>
      <c r="Q1530" t="str">
        <f>VLOOKUP(L1530,'Status Report'!B:AB,27,0)</f>
        <v>Premiums</v>
      </c>
      <c r="R1530">
        <f>VLOOKUP(L1530,'Status Report'!B:X,23,0)</f>
        <v>200</v>
      </c>
      <c r="S1530" t="str">
        <f>VLOOKUP(L1530,'Status Report'!B:T,19,0)</f>
        <v>Asian Sourcing Link</v>
      </c>
      <c r="T1530" s="62">
        <f>VLOOKUP(L1530,'Status Report'!B:E,4,0)</f>
        <v>3</v>
      </c>
      <c r="U1530" s="19">
        <f>_xlfn.IFS(AI1530="Den Bosch",VLOOKUP(L1530,'Status Report'!B:AM,35,0),AI1530="Yantian",VLOOKUP(L1530,'Status Report'!B:AM,36,0),AI1530="",IF(H1530="Asia Pacific",VLOOKUP(L1530,'Status Report'!B:AM,36,0),VLOOKUP(L1530,'Status Report'!B:AM,35,0)),AI1530="Direct shipment",IF(H1530="Asia Pacific",VLOOKUP(L1530,'Status Report'!B:AM,36,0),VLOOKUP(L1530,'Status Report'!B:AM,35,0)))</f>
        <v>59.3</v>
      </c>
      <c r="V1530" s="20">
        <f t="shared" si="352"/>
        <v>59.3</v>
      </c>
      <c r="W1530" s="19">
        <f>_xlfn.IFS(AI1530="Den Bosch",VLOOKUP(L1530,'Status Report'!B:AM,37,0),AI1530="Yantian",VLOOKUP(L1530,'Status Report'!B:AM,38,0),AI1530="",IF(H1530="Asia Pacific",VLOOKUP(L1530,'Status Report'!B:AM,38,0),VLOOKUP(L1530,'Status Report'!B:AM,37,0)),AI1530="Direct shipment",IF(H1530="Asia Pacific",VLOOKUP(L1530,'Status Report'!B:AM,38,0),VLOOKUP(L1530,'Status Report'!B:AM,37,0)))</f>
        <v>59.3</v>
      </c>
      <c r="X1530" s="20">
        <f t="shared" si="353"/>
        <v>59.3</v>
      </c>
      <c r="Y1530" s="20">
        <f>_xlfn.IFS(AI1530="Den Bosch",VLOOKUP(L1530,'Status Report'!B:AO,39,0),AI1530="Yantian",VLOOKUP(L1530,'Status Report'!B:AO,40,0),AI1530="",IF(H1530="Asia Pacific",VLOOKUP(L1530,'Status Report'!B:AO,40,0),VLOOKUP(L1530,'Status Report'!B:AO,39,0)),AI1530="Direct shipment",IF(H1530="Asia Pacific",VLOOKUP(L1530,'Status Report'!B:AO,40,0),VLOOKUP(L1530,'Status Report'!B:AO,39,0)))</f>
        <v>0</v>
      </c>
      <c r="Z1530" s="20">
        <f t="shared" si="354"/>
        <v>0</v>
      </c>
      <c r="AA1530" s="20">
        <f t="shared" si="355"/>
        <v>59.3</v>
      </c>
      <c r="AB1530" s="21">
        <f>_xlfn.IFS(AI1530="Den Bosch",VLOOKUP(L1530,'Status Report'!B:AM,33,0),AI1530="Yantian",VLOOKUP(L1530,'Status Report'!B:AM,34,0),AI1530="",IF(H1530="Asia Pacific",VLOOKUP(L1530,'Status Report'!B:AM,34,0),VLOOKUP(L1530,'Status Report'!B:AM,33,0)),AI1530="Direct shipment",IF(H1530="Asia Pacific",VLOOKUP(L1530,'Status Report'!B:AM,34,0),VLOOKUP(L1530,'Status Report'!B:AM,33,0)))</f>
        <v>57.000000000000007</v>
      </c>
      <c r="AC1530" s="21">
        <f>VLOOKUP(L1530,'Status Report'!B:CE,82,0)</f>
        <v>0</v>
      </c>
      <c r="AD1530" s="21">
        <f t="shared" si="356"/>
        <v>57.000000000000007</v>
      </c>
      <c r="AE1530" s="63">
        <f>VLOOKUP(L1530,'Status Report'!B:W,20,0)</f>
        <v>27.5</v>
      </c>
      <c r="AF1530" s="63">
        <f>VLOOKUP(L1530,'Status Report'!B:W,21,0)</f>
        <v>26</v>
      </c>
      <c r="AG1530" s="63">
        <f>VLOOKUP(L1530,'Status Report'!B:W,22,0)</f>
        <v>30</v>
      </c>
      <c r="AH1530" s="22">
        <f t="shared" si="357"/>
        <v>2.145E-2</v>
      </c>
      <c r="AI1530" t="s">
        <v>990</v>
      </c>
      <c r="AK1530" s="63">
        <f>IFERROR(VLOOKUP(G1530,ASEAN!A:A,1,0),0)</f>
        <v>0</v>
      </c>
      <c r="AL1530" s="63" t="str">
        <f>IFERROR(VLOOKUP(D1530,'[3]customer specs'!$B$1:$D$65536,3,0),0)</f>
        <v xml:space="preserve">In case of samples for Fon Wan Chan, please add EUR 75,00 per pallet in Conditions (HD01) and put Provision 199031 QC in Purchase order number
</v>
      </c>
      <c r="AM1530" s="64">
        <f t="shared" si="358"/>
        <v>0</v>
      </c>
      <c r="AN1530" s="64">
        <f t="shared" si="359"/>
        <v>0</v>
      </c>
      <c r="AO1530" s="63"/>
      <c r="AP1530" s="63"/>
      <c r="AQ1530" s="63" t="str">
        <f t="shared" si="360"/>
        <v>no</v>
      </c>
      <c r="AR1530" s="20">
        <f t="shared" si="361"/>
        <v>57.000000000000007</v>
      </c>
      <c r="AS1530" s="63"/>
      <c r="AT1530" s="23">
        <f t="shared" si="367"/>
        <v>0.12</v>
      </c>
      <c r="AU1530" s="65">
        <f t="shared" si="362"/>
        <v>64.77272727272728</v>
      </c>
      <c r="AV1530" s="65"/>
      <c r="AW1530" s="65">
        <f t="shared" si="363"/>
        <v>64.77272727272728</v>
      </c>
      <c r="AX1530" s="65"/>
      <c r="AY1530" s="63">
        <f>VLOOKUP(L1530,'Status Report'!B:CF,81,0)</f>
        <v>0</v>
      </c>
      <c r="AZ1530" s="63" t="str">
        <f>VLOOKUP(L1530,'Status Report'!B:S,18,0)</f>
        <v>Ellina Smirnova</v>
      </c>
      <c r="BB1530" s="63">
        <f>VLOOKUP(L1530,'Status Report'!B:Z,25,0)</f>
        <v>5</v>
      </c>
      <c r="BC1530" s="63">
        <f t="shared" si="364"/>
        <v>5</v>
      </c>
      <c r="BF1530">
        <f>VLOOKUP(L1530,'Status Report'!B:CE,82,0)</f>
        <v>0</v>
      </c>
      <c r="BG1530">
        <f>VLOOKUP(L1530,'Status Report'!B:CF,83,0)</f>
        <v>0</v>
      </c>
      <c r="BH1530">
        <f>VLOOKUP(L1530,'Status Report'!B:CG,84,0)</f>
        <v>0</v>
      </c>
      <c r="BI1530" t="s">
        <v>1017</v>
      </c>
      <c r="BJ1530" t="s">
        <v>795</v>
      </c>
      <c r="BM1530" s="67">
        <f t="shared" si="365"/>
        <v>117</v>
      </c>
    </row>
    <row r="1531" spans="1:65" x14ac:dyDescent="0.25">
      <c r="A1531" s="68" t="str">
        <f>VLOOKUP(L1531,'Status Report'!B:CB,79,0)</f>
        <v>Heineken</v>
      </c>
      <c r="C1531">
        <v>20006120</v>
      </c>
      <c r="D1531">
        <v>3091076</v>
      </c>
      <c r="E1531" t="s">
        <v>1014</v>
      </c>
      <c r="F1531" t="s">
        <v>802</v>
      </c>
      <c r="G1531" t="str">
        <f>VLOOKUP(D1531,'[2]sold to'!$A:$H,8,0)</f>
        <v>Netherlands</v>
      </c>
      <c r="H1531" t="str">
        <f>VLOOKUP(D1531,'[2]sold to'!$A:$I,9,0)</f>
        <v>Europe</v>
      </c>
      <c r="K1531">
        <v>70</v>
      </c>
      <c r="L1531">
        <v>88023536</v>
      </c>
      <c r="M1531" t="s">
        <v>900</v>
      </c>
      <c r="N1531">
        <v>1</v>
      </c>
      <c r="P1531" t="str">
        <f>VLOOKUP(L1531,'Status Report'!B:AA,26,0)</f>
        <v>China</v>
      </c>
      <c r="Q1531" t="str">
        <f>VLOOKUP(L1531,'Status Report'!B:AB,27,0)</f>
        <v>Bar support</v>
      </c>
      <c r="R1531">
        <f>VLOOKUP(L1531,'Status Report'!B:X,23,0)</f>
        <v>168</v>
      </c>
      <c r="S1531" t="str">
        <f>VLOOKUP(L1531,'Status Report'!B:T,19,0)</f>
        <v>Asian Sourcing Link</v>
      </c>
      <c r="T1531" s="62">
        <f>VLOOKUP(L1531,'Status Report'!B:E,4,0)</f>
        <v>3</v>
      </c>
      <c r="U1531" s="19">
        <f>_xlfn.IFS(AI1531="Den Bosch",VLOOKUP(L1531,'Status Report'!B:AM,35,0),AI1531="Yantian",VLOOKUP(L1531,'Status Report'!B:AM,36,0),AI1531="",IF(H1531="Asia Pacific",VLOOKUP(L1531,'Status Report'!B:AM,36,0),VLOOKUP(L1531,'Status Report'!B:AM,35,0)),AI1531="Direct shipment",IF(H1531="Asia Pacific",VLOOKUP(L1531,'Status Report'!B:AM,36,0),VLOOKUP(L1531,'Status Report'!B:AM,35,0)))</f>
        <v>23.700000000000003</v>
      </c>
      <c r="V1531" s="20">
        <f t="shared" si="352"/>
        <v>23.700000000000003</v>
      </c>
      <c r="W1531" s="19">
        <f>_xlfn.IFS(AI1531="Den Bosch",VLOOKUP(L1531,'Status Report'!B:AM,37,0),AI1531="Yantian",VLOOKUP(L1531,'Status Report'!B:AM,38,0),AI1531="",IF(H1531="Asia Pacific",VLOOKUP(L1531,'Status Report'!B:AM,38,0),VLOOKUP(L1531,'Status Report'!B:AM,37,0)),AI1531="Direct shipment",IF(H1531="Asia Pacific",VLOOKUP(L1531,'Status Report'!B:AM,38,0),VLOOKUP(L1531,'Status Report'!B:AM,37,0)))</f>
        <v>19.799999999999997</v>
      </c>
      <c r="X1531" s="20">
        <f t="shared" si="353"/>
        <v>19.799999999999997</v>
      </c>
      <c r="Y1531" s="20">
        <f>_xlfn.IFS(AI1531="Den Bosch",VLOOKUP(L1531,'Status Report'!B:AO,39,0),AI1531="Yantian",VLOOKUP(L1531,'Status Report'!B:AO,40,0),AI1531="",IF(H1531="Asia Pacific",VLOOKUP(L1531,'Status Report'!B:AO,40,0),VLOOKUP(L1531,'Status Report'!B:AO,39,0)),AI1531="Direct shipment",IF(H1531="Asia Pacific",VLOOKUP(L1531,'Status Report'!B:AO,40,0),VLOOKUP(L1531,'Status Report'!B:AO,39,0)))</f>
        <v>0</v>
      </c>
      <c r="Z1531" s="20">
        <f t="shared" si="354"/>
        <v>0</v>
      </c>
      <c r="AA1531" s="20">
        <f t="shared" si="355"/>
        <v>19.799999999999997</v>
      </c>
      <c r="AB1531" s="21">
        <f>_xlfn.IFS(AI1531="Den Bosch",VLOOKUP(L1531,'Status Report'!B:AM,33,0),AI1531="Yantian",VLOOKUP(L1531,'Status Report'!B:AM,34,0),AI1531="",IF(H1531="Asia Pacific",VLOOKUP(L1531,'Status Report'!B:AM,34,0),VLOOKUP(L1531,'Status Report'!B:AM,33,0)),AI1531="Direct shipment",IF(H1531="Asia Pacific",VLOOKUP(L1531,'Status Report'!B:AM,34,0),VLOOKUP(L1531,'Status Report'!B:AM,33,0)))</f>
        <v>17.100000000000001</v>
      </c>
      <c r="AC1531" s="21">
        <f>VLOOKUP(L1531,'Status Report'!B:CE,82,0)</f>
        <v>0</v>
      </c>
      <c r="AD1531" s="21">
        <f t="shared" si="356"/>
        <v>17.100000000000001</v>
      </c>
      <c r="AE1531" s="63">
        <f>VLOOKUP(L1531,'Status Report'!B:W,20,0)</f>
        <v>24.6</v>
      </c>
      <c r="AF1531" s="63">
        <f>VLOOKUP(L1531,'Status Report'!B:W,21,0)</f>
        <v>24.6</v>
      </c>
      <c r="AG1531" s="63">
        <f>VLOOKUP(L1531,'Status Report'!B:W,22,0)</f>
        <v>11</v>
      </c>
      <c r="AH1531" s="22">
        <f t="shared" si="357"/>
        <v>6.6567600000000011E-3</v>
      </c>
      <c r="AI1531" t="s">
        <v>990</v>
      </c>
      <c r="AK1531" s="63">
        <f>IFERROR(VLOOKUP(G1531,ASEAN!A:A,1,0),0)</f>
        <v>0</v>
      </c>
      <c r="AL1531" s="63" t="str">
        <f>IFERROR(VLOOKUP(D1531,'[3]customer specs'!$B$1:$D$65536,3,0),0)</f>
        <v xml:space="preserve">In case of samples for Fon Wan Chan, please add EUR 75,00 per pallet in Conditions (HD01) and put Provision 199031 QC in Purchase order number
</v>
      </c>
      <c r="AM1531" s="64">
        <f t="shared" si="358"/>
        <v>3.9000000000000057</v>
      </c>
      <c r="AN1531" s="64">
        <f t="shared" si="359"/>
        <v>0</v>
      </c>
      <c r="AO1531" s="63"/>
      <c r="AP1531" s="63"/>
      <c r="AQ1531" s="63" t="str">
        <f t="shared" si="360"/>
        <v>no</v>
      </c>
      <c r="AR1531" s="20">
        <f t="shared" si="361"/>
        <v>17.100000000000001</v>
      </c>
      <c r="AS1531" s="63"/>
      <c r="AT1531" s="23">
        <f t="shared" si="367"/>
        <v>0.12</v>
      </c>
      <c r="AU1531" s="65">
        <f t="shared" si="362"/>
        <v>19.431818181818183</v>
      </c>
      <c r="AV1531" s="65"/>
      <c r="AW1531" s="65">
        <f t="shared" si="363"/>
        <v>19.431818181818183</v>
      </c>
      <c r="AX1531" s="65"/>
      <c r="AY1531" s="63">
        <f>VLOOKUP(L1531,'Status Report'!B:CF,81,0)</f>
        <v>0</v>
      </c>
      <c r="AZ1531" s="63" t="str">
        <f>VLOOKUP(L1531,'Status Report'!B:S,18,0)</f>
        <v>Ellina Smirnova</v>
      </c>
      <c r="BB1531" s="63">
        <f>VLOOKUP(L1531,'Status Report'!B:Z,25,0)</f>
        <v>6</v>
      </c>
      <c r="BC1531" s="63">
        <f t="shared" si="364"/>
        <v>6</v>
      </c>
      <c r="BF1531">
        <f>VLOOKUP(L1531,'Status Report'!B:CE,82,0)</f>
        <v>0</v>
      </c>
      <c r="BG1531">
        <f>VLOOKUP(L1531,'Status Report'!B:CF,83,0)</f>
        <v>0</v>
      </c>
      <c r="BH1531">
        <f>VLOOKUP(L1531,'Status Report'!B:CG,84,0)</f>
        <v>0</v>
      </c>
      <c r="BI1531" t="s">
        <v>1017</v>
      </c>
      <c r="BJ1531" t="s">
        <v>795</v>
      </c>
      <c r="BM1531" s="67">
        <f t="shared" si="365"/>
        <v>561</v>
      </c>
    </row>
    <row r="1532" spans="1:65" x14ac:dyDescent="0.25">
      <c r="A1532" s="68" t="str">
        <f>VLOOKUP(L1532,'Status Report'!B:CB,79,0)</f>
        <v>Heineken</v>
      </c>
      <c r="C1532">
        <v>20006120</v>
      </c>
      <c r="D1532">
        <v>3091076</v>
      </c>
      <c r="E1532" t="s">
        <v>1014</v>
      </c>
      <c r="F1532" t="s">
        <v>802</v>
      </c>
      <c r="G1532" t="str">
        <f>VLOOKUP(D1532,'[2]sold to'!$A:$H,8,0)</f>
        <v>Netherlands</v>
      </c>
      <c r="H1532" t="str">
        <f>VLOOKUP(D1532,'[2]sold to'!$A:$I,9,0)</f>
        <v>Europe</v>
      </c>
      <c r="K1532">
        <v>80</v>
      </c>
      <c r="L1532">
        <v>88023546</v>
      </c>
      <c r="M1532" t="s">
        <v>132</v>
      </c>
      <c r="N1532">
        <v>1</v>
      </c>
      <c r="P1532" t="str">
        <f>VLOOKUP(L1532,'Status Report'!B:AA,26,0)</f>
        <v>China</v>
      </c>
      <c r="Q1532" t="str">
        <f>VLOOKUP(L1532,'Status Report'!B:AB,27,0)</f>
        <v>Textiles-Clothing</v>
      </c>
      <c r="R1532">
        <f>VLOOKUP(L1532,'Status Report'!B:X,23,0)</f>
        <v>250</v>
      </c>
      <c r="S1532" t="str">
        <f>VLOOKUP(L1532,'Status Report'!B:T,19,0)</f>
        <v>Promocean The Netherlands BV</v>
      </c>
      <c r="T1532" s="62">
        <f>VLOOKUP(L1532,'Status Report'!B:E,4,0)</f>
        <v>3</v>
      </c>
      <c r="U1532" s="19">
        <f>_xlfn.IFS(AI1532="Den Bosch",VLOOKUP(L1532,'Status Report'!B:AM,35,0),AI1532="Yantian",VLOOKUP(L1532,'Status Report'!B:AM,36,0),AI1532="",IF(H1532="Asia Pacific",VLOOKUP(L1532,'Status Report'!B:AM,36,0),VLOOKUP(L1532,'Status Report'!B:AM,35,0)),AI1532="Direct shipment",IF(H1532="Asia Pacific",VLOOKUP(L1532,'Status Report'!B:AM,36,0),VLOOKUP(L1532,'Status Report'!B:AM,35,0)))</f>
        <v>45.199999999999996</v>
      </c>
      <c r="V1532" s="20">
        <f t="shared" si="352"/>
        <v>45.199999999999996</v>
      </c>
      <c r="W1532" s="19">
        <f>_xlfn.IFS(AI1532="Den Bosch",VLOOKUP(L1532,'Status Report'!B:AM,37,0),AI1532="Yantian",VLOOKUP(L1532,'Status Report'!B:AM,38,0),AI1532="",IF(H1532="Asia Pacific",VLOOKUP(L1532,'Status Report'!B:AM,38,0),VLOOKUP(L1532,'Status Report'!B:AM,37,0)),AI1532="Direct shipment",IF(H1532="Asia Pacific",VLOOKUP(L1532,'Status Report'!B:AM,38,0),VLOOKUP(L1532,'Status Report'!B:AM,37,0)))</f>
        <v>45.199999999999996</v>
      </c>
      <c r="X1532" s="20">
        <f t="shared" si="353"/>
        <v>45.199999999999996</v>
      </c>
      <c r="Y1532" s="20">
        <f>_xlfn.IFS(AI1532="Den Bosch",VLOOKUP(L1532,'Status Report'!B:AO,39,0),AI1532="Yantian",VLOOKUP(L1532,'Status Report'!B:AO,40,0),AI1532="",IF(H1532="Asia Pacific",VLOOKUP(L1532,'Status Report'!B:AO,40,0),VLOOKUP(L1532,'Status Report'!B:AO,39,0)),AI1532="Direct shipment",IF(H1532="Asia Pacific",VLOOKUP(L1532,'Status Report'!B:AO,40,0),VLOOKUP(L1532,'Status Report'!B:AO,39,0)))</f>
        <v>0</v>
      </c>
      <c r="Z1532" s="20">
        <f t="shared" si="354"/>
        <v>0</v>
      </c>
      <c r="AA1532" s="20">
        <f t="shared" si="355"/>
        <v>45.199999999999996</v>
      </c>
      <c r="AB1532" s="21">
        <f>_xlfn.IFS(AI1532="Den Bosch",VLOOKUP(L1532,'Status Report'!B:AM,33,0),AI1532="Yantian",VLOOKUP(L1532,'Status Report'!B:AM,34,0),AI1532="",IF(H1532="Asia Pacific",VLOOKUP(L1532,'Status Report'!B:AM,34,0),VLOOKUP(L1532,'Status Report'!B:AM,33,0)),AI1532="Direct shipment",IF(H1532="Asia Pacific",VLOOKUP(L1532,'Status Report'!B:AM,34,0),VLOOKUP(L1532,'Status Report'!B:AM,33,0)))</f>
        <v>39.054600000000001</v>
      </c>
      <c r="AC1532" s="21">
        <f>VLOOKUP(L1532,'Status Report'!B:CE,82,0)</f>
        <v>0</v>
      </c>
      <c r="AD1532" s="21">
        <f t="shared" si="356"/>
        <v>39.054600000000001</v>
      </c>
      <c r="AE1532" s="63">
        <f>VLOOKUP(L1532,'Status Report'!B:W,20,0)</f>
        <v>27</v>
      </c>
      <c r="AF1532" s="63">
        <f>VLOOKUP(L1532,'Status Report'!B:W,21,0)</f>
        <v>18</v>
      </c>
      <c r="AG1532" s="63">
        <f>VLOOKUP(L1532,'Status Report'!B:W,22,0)</f>
        <v>15</v>
      </c>
      <c r="AH1532" s="22">
        <f t="shared" si="357"/>
        <v>7.2899999999999996E-3</v>
      </c>
      <c r="AI1532" t="s">
        <v>990</v>
      </c>
      <c r="AK1532" s="63">
        <f>IFERROR(VLOOKUP(G1532,ASEAN!A:A,1,0),0)</f>
        <v>0</v>
      </c>
      <c r="AL1532" s="63" t="str">
        <f>IFERROR(VLOOKUP(D1532,'[3]customer specs'!$B$1:$D$65536,3,0),0)</f>
        <v xml:space="preserve">In case of samples for Fon Wan Chan, please add EUR 75,00 per pallet in Conditions (HD01) and put Provision 199031 QC in Purchase order number
</v>
      </c>
      <c r="AM1532" s="64">
        <f t="shared" si="358"/>
        <v>0</v>
      </c>
      <c r="AN1532" s="64">
        <f t="shared" si="359"/>
        <v>0</v>
      </c>
      <c r="AO1532" s="63"/>
      <c r="AP1532" s="63"/>
      <c r="AQ1532" s="63" t="str">
        <f t="shared" si="360"/>
        <v>no</v>
      </c>
      <c r="AR1532" s="20">
        <f t="shared" si="361"/>
        <v>39.054600000000001</v>
      </c>
      <c r="AS1532" s="63"/>
      <c r="AT1532" s="23">
        <f t="shared" si="367"/>
        <v>0.12</v>
      </c>
      <c r="AU1532" s="65">
        <f t="shared" si="362"/>
        <v>44.380227272727275</v>
      </c>
      <c r="AV1532" s="65"/>
      <c r="AW1532" s="65">
        <f t="shared" si="363"/>
        <v>44.380227272727275</v>
      </c>
      <c r="AX1532" s="65"/>
      <c r="AY1532" s="63">
        <f>VLOOKUP(L1532,'Status Report'!B:CF,81,0)</f>
        <v>0</v>
      </c>
      <c r="AZ1532" s="63" t="str">
        <f>VLOOKUP(L1532,'Status Report'!B:S,18,0)</f>
        <v>Ellina Smirnova</v>
      </c>
      <c r="BB1532" s="63">
        <f>VLOOKUP(L1532,'Status Report'!B:Z,25,0)</f>
        <v>10</v>
      </c>
      <c r="BC1532" s="63">
        <f t="shared" si="364"/>
        <v>10</v>
      </c>
      <c r="BF1532">
        <f>VLOOKUP(L1532,'Status Report'!B:CE,82,0)</f>
        <v>0</v>
      </c>
      <c r="BG1532">
        <f>VLOOKUP(L1532,'Status Report'!B:CF,83,0)</f>
        <v>0</v>
      </c>
      <c r="BH1532">
        <f>VLOOKUP(L1532,'Status Report'!B:CG,84,0)</f>
        <v>0</v>
      </c>
      <c r="BI1532" t="s">
        <v>1017</v>
      </c>
      <c r="BJ1532" t="s">
        <v>795</v>
      </c>
      <c r="BM1532" s="67">
        <f t="shared" si="365"/>
        <v>250</v>
      </c>
    </row>
    <row r="1533" spans="1:65" x14ac:dyDescent="0.25">
      <c r="A1533" s="68" t="str">
        <f>VLOOKUP(L1533,'Status Report'!B:CB,79,0)</f>
        <v>Heineken</v>
      </c>
      <c r="C1533">
        <v>20006120</v>
      </c>
      <c r="D1533">
        <v>3091076</v>
      </c>
      <c r="E1533" t="s">
        <v>1014</v>
      </c>
      <c r="F1533" t="s">
        <v>802</v>
      </c>
      <c r="G1533" t="str">
        <f>VLOOKUP(D1533,'[2]sold to'!$A:$H,8,0)</f>
        <v>Netherlands</v>
      </c>
      <c r="H1533" t="str">
        <f>VLOOKUP(D1533,'[2]sold to'!$A:$I,9,0)</f>
        <v>Europe</v>
      </c>
      <c r="K1533">
        <v>90</v>
      </c>
      <c r="L1533">
        <v>88023583</v>
      </c>
      <c r="M1533" t="s">
        <v>133</v>
      </c>
      <c r="N1533">
        <v>1</v>
      </c>
      <c r="P1533" t="str">
        <f>VLOOKUP(L1533,'Status Report'!B:AA,26,0)</f>
        <v>Germany</v>
      </c>
      <c r="Q1533" t="str">
        <f>VLOOKUP(L1533,'Status Report'!B:AB,27,0)</f>
        <v>Coasters (&amp; dripmat)</v>
      </c>
      <c r="R1533">
        <f>VLOOKUP(L1533,'Status Report'!B:X,23,0)</f>
        <v>100</v>
      </c>
      <c r="S1533" t="str">
        <f>VLOOKUP(L1533,'Status Report'!B:T,19,0)</f>
        <v>CC Coaster GmbH &amp; Co. KG</v>
      </c>
      <c r="T1533" s="62">
        <f>VLOOKUP(L1533,'Status Report'!B:E,4,0)</f>
        <v>3</v>
      </c>
      <c r="U1533" s="19">
        <f>_xlfn.IFS(AI1533="Den Bosch",VLOOKUP(L1533,'Status Report'!B:AM,35,0),AI1533="Yantian",VLOOKUP(L1533,'Status Report'!B:AM,36,0),AI1533="",IF(H1533="Asia Pacific",VLOOKUP(L1533,'Status Report'!B:AM,36,0),VLOOKUP(L1533,'Status Report'!B:AM,35,0)),AI1533="Direct shipment",IF(H1533="Asia Pacific",VLOOKUP(L1533,'Status Report'!B:AM,36,0),VLOOKUP(L1533,'Status Report'!B:AM,35,0)))</f>
        <v>16.28409090909091</v>
      </c>
      <c r="V1533" s="20">
        <f t="shared" si="352"/>
        <v>16.28409090909091</v>
      </c>
      <c r="W1533" s="19">
        <f>_xlfn.IFS(AI1533="Den Bosch",VLOOKUP(L1533,'Status Report'!B:AM,37,0),AI1533="Yantian",VLOOKUP(L1533,'Status Report'!B:AM,38,0),AI1533="",IF(H1533="Asia Pacific",VLOOKUP(L1533,'Status Report'!B:AM,38,0),VLOOKUP(L1533,'Status Report'!B:AM,37,0)),AI1533="Direct shipment",IF(H1533="Asia Pacific",VLOOKUP(L1533,'Status Report'!B:AM,38,0),VLOOKUP(L1533,'Status Report'!B:AM,37,0)))</f>
        <v>16.28409090909091</v>
      </c>
      <c r="X1533" s="20">
        <f t="shared" si="353"/>
        <v>16.28409090909091</v>
      </c>
      <c r="Y1533" s="20">
        <f>_xlfn.IFS(AI1533="Den Bosch",VLOOKUP(L1533,'Status Report'!B:AO,39,0),AI1533="Yantian",VLOOKUP(L1533,'Status Report'!B:AO,40,0),AI1533="",IF(H1533="Asia Pacific",VLOOKUP(L1533,'Status Report'!B:AO,40,0),VLOOKUP(L1533,'Status Report'!B:AO,39,0)),AI1533="Direct shipment",IF(H1533="Asia Pacific",VLOOKUP(L1533,'Status Report'!B:AO,40,0),VLOOKUP(L1533,'Status Report'!B:AO,39,0)))</f>
        <v>0</v>
      </c>
      <c r="Z1533" s="20">
        <f t="shared" si="354"/>
        <v>0</v>
      </c>
      <c r="AA1533" s="20">
        <f t="shared" si="355"/>
        <v>16.28409090909091</v>
      </c>
      <c r="AB1533" s="21">
        <f>_xlfn.IFS(AI1533="Den Bosch",VLOOKUP(L1533,'Status Report'!B:AM,33,0),AI1533="Yantian",VLOOKUP(L1533,'Status Report'!B:AM,34,0),AI1533="",IF(H1533="Asia Pacific",VLOOKUP(L1533,'Status Report'!B:AM,34,0),VLOOKUP(L1533,'Status Report'!B:AM,33,0)),AI1533="Direct shipment",IF(H1533="Asia Pacific",VLOOKUP(L1533,'Status Report'!B:AM,34,0),VLOOKUP(L1533,'Status Report'!B:AM,33,0)))</f>
        <v>14.33</v>
      </c>
      <c r="AC1533" s="21">
        <f>VLOOKUP(L1533,'Status Report'!B:CE,82,0)</f>
        <v>0</v>
      </c>
      <c r="AD1533" s="21">
        <f t="shared" si="356"/>
        <v>14.33</v>
      </c>
      <c r="AE1533" s="63">
        <f>VLOOKUP(L1533,'Status Report'!B:W,20,0)</f>
        <v>18</v>
      </c>
      <c r="AF1533" s="63">
        <f>VLOOKUP(L1533,'Status Report'!B:W,21,0)</f>
        <v>45</v>
      </c>
      <c r="AG1533" s="63">
        <f>VLOOKUP(L1533,'Status Report'!B:W,22,0)</f>
        <v>14</v>
      </c>
      <c r="AH1533" s="22">
        <f t="shared" si="357"/>
        <v>1.1339999999999999E-2</v>
      </c>
      <c r="AI1533" t="s">
        <v>990</v>
      </c>
      <c r="AK1533" s="63">
        <f>IFERROR(VLOOKUP(G1533,ASEAN!A:A,1,0),0)</f>
        <v>0</v>
      </c>
      <c r="AL1533" s="63" t="str">
        <f>IFERROR(VLOOKUP(D1533,'[3]customer specs'!$B$1:$D$65536,3,0),0)</f>
        <v xml:space="preserve">In case of samples for Fon Wan Chan, please add EUR 75,00 per pallet in Conditions (HD01) and put Provision 199031 QC in Purchase order number
</v>
      </c>
      <c r="AM1533" s="64">
        <f t="shared" si="358"/>
        <v>0</v>
      </c>
      <c r="AN1533" s="64">
        <f t="shared" si="359"/>
        <v>0</v>
      </c>
      <c r="AO1533" s="63"/>
      <c r="AP1533" s="63"/>
      <c r="AQ1533" s="63" t="str">
        <f t="shared" si="360"/>
        <v>no</v>
      </c>
      <c r="AR1533" s="20">
        <f t="shared" si="361"/>
        <v>14.33</v>
      </c>
      <c r="AS1533" s="63"/>
      <c r="AT1533" s="23">
        <f t="shared" si="367"/>
        <v>0.12</v>
      </c>
      <c r="AU1533" s="65">
        <f t="shared" si="362"/>
        <v>16.28409090909091</v>
      </c>
      <c r="AV1533" s="65"/>
      <c r="AW1533" s="65">
        <f t="shared" si="363"/>
        <v>16.28409090909091</v>
      </c>
      <c r="AX1533" s="65"/>
      <c r="AY1533" s="63">
        <f>VLOOKUP(L1533,'Status Report'!B:CF,81,0)</f>
        <v>0</v>
      </c>
      <c r="AZ1533" s="63" t="str">
        <f>VLOOKUP(L1533,'Status Report'!B:S,18,0)</f>
        <v>Ellina Smirnova</v>
      </c>
      <c r="BB1533" s="63">
        <f>VLOOKUP(L1533,'Status Report'!B:Z,25,0)</f>
        <v>1000</v>
      </c>
      <c r="BC1533" s="63">
        <f t="shared" si="364"/>
        <v>1000</v>
      </c>
      <c r="BF1533">
        <f>VLOOKUP(L1533,'Status Report'!B:CE,82,0)</f>
        <v>0</v>
      </c>
      <c r="BG1533">
        <f>VLOOKUP(L1533,'Status Report'!B:CF,83,0)</f>
        <v>0</v>
      </c>
      <c r="BH1533">
        <f>VLOOKUP(L1533,'Status Report'!B:CG,84,0)</f>
        <v>0</v>
      </c>
      <c r="BI1533" t="s">
        <v>1017</v>
      </c>
      <c r="BJ1533" t="s">
        <v>795</v>
      </c>
      <c r="BM1533" s="67">
        <f t="shared" si="365"/>
        <v>81</v>
      </c>
    </row>
    <row r="1534" spans="1:65" x14ac:dyDescent="0.25">
      <c r="A1534" s="68" t="str">
        <f>VLOOKUP(L1534,'Status Report'!B:CB,79,0)</f>
        <v>Heineken</v>
      </c>
      <c r="C1534">
        <v>20006120</v>
      </c>
      <c r="D1534">
        <v>3091076</v>
      </c>
      <c r="E1534" t="s">
        <v>1014</v>
      </c>
      <c r="F1534" t="s">
        <v>802</v>
      </c>
      <c r="G1534" t="str">
        <f>VLOOKUP(D1534,'[2]sold to'!$A:$H,8,0)</f>
        <v>Netherlands</v>
      </c>
      <c r="H1534" t="str">
        <f>VLOOKUP(D1534,'[2]sold to'!$A:$I,9,0)</f>
        <v>Europe</v>
      </c>
      <c r="K1534">
        <v>100</v>
      </c>
      <c r="L1534">
        <v>88023584</v>
      </c>
      <c r="M1534" t="s">
        <v>137</v>
      </c>
      <c r="N1534">
        <v>1</v>
      </c>
      <c r="P1534" t="str">
        <f>VLOOKUP(L1534,'Status Report'!B:AA,26,0)</f>
        <v>China</v>
      </c>
      <c r="Q1534" t="str">
        <f>VLOOKUP(L1534,'Status Report'!B:AB,27,0)</f>
        <v>Premiums</v>
      </c>
      <c r="R1534">
        <f>VLOOKUP(L1534,'Status Report'!B:X,23,0)</f>
        <v>100</v>
      </c>
      <c r="S1534" t="str">
        <f>VLOOKUP(L1534,'Status Report'!B:T,19,0)</f>
        <v>Asian Sourcing Link</v>
      </c>
      <c r="T1534" s="62">
        <f>VLOOKUP(L1534,'Status Report'!B:E,4,0)</f>
        <v>3</v>
      </c>
      <c r="U1534" s="19">
        <f>_xlfn.IFS(AI1534="Den Bosch",VLOOKUP(L1534,'Status Report'!B:AM,35,0),AI1534="Yantian",VLOOKUP(L1534,'Status Report'!B:AM,36,0),AI1534="",IF(H1534="Asia Pacific",VLOOKUP(L1534,'Status Report'!B:AM,36,0),VLOOKUP(L1534,'Status Report'!B:AM,35,0)),AI1534="Direct shipment",IF(H1534="Asia Pacific",VLOOKUP(L1534,'Status Report'!B:AM,36,0),VLOOKUP(L1534,'Status Report'!B:AM,35,0)))</f>
        <v>18.5</v>
      </c>
      <c r="V1534" s="20">
        <f t="shared" si="352"/>
        <v>18.5</v>
      </c>
      <c r="W1534" s="19">
        <f>_xlfn.IFS(AI1534="Den Bosch",VLOOKUP(L1534,'Status Report'!B:AM,37,0),AI1534="Yantian",VLOOKUP(L1534,'Status Report'!B:AM,38,0),AI1534="",IF(H1534="Asia Pacific",VLOOKUP(L1534,'Status Report'!B:AM,38,0),VLOOKUP(L1534,'Status Report'!B:AM,37,0)),AI1534="Direct shipment",IF(H1534="Asia Pacific",VLOOKUP(L1534,'Status Report'!B:AM,38,0),VLOOKUP(L1534,'Status Report'!B:AM,37,0)))</f>
        <v>9</v>
      </c>
      <c r="X1534" s="20">
        <f t="shared" si="353"/>
        <v>9</v>
      </c>
      <c r="Y1534" s="20">
        <f>_xlfn.IFS(AI1534="Den Bosch",VLOOKUP(L1534,'Status Report'!B:AO,39,0),AI1534="Yantian",VLOOKUP(L1534,'Status Report'!B:AO,40,0),AI1534="",IF(H1534="Asia Pacific",VLOOKUP(L1534,'Status Report'!B:AO,40,0),VLOOKUP(L1534,'Status Report'!B:AO,39,0)),AI1534="Direct shipment",IF(H1534="Asia Pacific",VLOOKUP(L1534,'Status Report'!B:AO,40,0),VLOOKUP(L1534,'Status Report'!B:AO,39,0)))</f>
        <v>0</v>
      </c>
      <c r="Z1534" s="20">
        <f t="shared" si="354"/>
        <v>0</v>
      </c>
      <c r="AA1534" s="20">
        <f t="shared" si="355"/>
        <v>9</v>
      </c>
      <c r="AB1534" s="21">
        <f>_xlfn.IFS(AI1534="Den Bosch",VLOOKUP(L1534,'Status Report'!B:AM,33,0),AI1534="Yantian",VLOOKUP(L1534,'Status Report'!B:AM,34,0),AI1534="",IF(H1534="Asia Pacific",VLOOKUP(L1534,'Status Report'!B:AM,34,0),VLOOKUP(L1534,'Status Report'!B:AM,33,0)),AI1534="Direct shipment",IF(H1534="Asia Pacific",VLOOKUP(L1534,'Status Report'!B:AM,34,0),VLOOKUP(L1534,'Status Report'!B:AM,33,0)))</f>
        <v>7.7520000000000007</v>
      </c>
      <c r="AC1534" s="21">
        <f>VLOOKUP(L1534,'Status Report'!B:CE,82,0)</f>
        <v>0</v>
      </c>
      <c r="AD1534" s="21">
        <f t="shared" si="356"/>
        <v>7.7520000000000007</v>
      </c>
      <c r="AE1534" s="63">
        <f>VLOOKUP(L1534,'Status Report'!B:W,20,0)</f>
        <v>10</v>
      </c>
      <c r="AF1534" s="63">
        <f>VLOOKUP(L1534,'Status Report'!B:W,21,0)</f>
        <v>10</v>
      </c>
      <c r="AG1534" s="63">
        <f>VLOOKUP(L1534,'Status Report'!B:W,22,0)</f>
        <v>5</v>
      </c>
      <c r="AH1534" s="22">
        <f t="shared" si="357"/>
        <v>5.0000000000000001E-4</v>
      </c>
      <c r="AI1534" t="s">
        <v>990</v>
      </c>
      <c r="AK1534" s="63">
        <f>IFERROR(VLOOKUP(G1534,ASEAN!A:A,1,0),0)</f>
        <v>0</v>
      </c>
      <c r="AL1534" s="63" t="str">
        <f>IFERROR(VLOOKUP(D1534,'[3]customer specs'!$B$1:$D$65536,3,0),0)</f>
        <v xml:space="preserve">In case of samples for Fon Wan Chan, please add EUR 75,00 per pallet in Conditions (HD01) and put Provision 199031 QC in Purchase order number
</v>
      </c>
      <c r="AM1534" s="64">
        <f t="shared" si="358"/>
        <v>9.5</v>
      </c>
      <c r="AN1534" s="64">
        <f t="shared" si="359"/>
        <v>0</v>
      </c>
      <c r="AO1534" s="63"/>
      <c r="AP1534" s="63"/>
      <c r="AQ1534" s="63" t="str">
        <f t="shared" si="360"/>
        <v>no</v>
      </c>
      <c r="AR1534" s="20">
        <f t="shared" si="361"/>
        <v>7.7520000000000007</v>
      </c>
      <c r="AS1534" s="63"/>
      <c r="AT1534" s="23">
        <f t="shared" si="367"/>
        <v>0.12</v>
      </c>
      <c r="AU1534" s="65">
        <f t="shared" si="362"/>
        <v>8.8090909090909104</v>
      </c>
      <c r="AV1534" s="65"/>
      <c r="AW1534" s="65">
        <f t="shared" si="363"/>
        <v>8.8090909090909104</v>
      </c>
      <c r="AX1534" s="65"/>
      <c r="AY1534" s="63">
        <f>VLOOKUP(L1534,'Status Report'!B:CF,81,0)</f>
        <v>0</v>
      </c>
      <c r="AZ1534" s="63" t="str">
        <f>VLOOKUP(L1534,'Status Report'!B:S,18,0)</f>
        <v>Ellina Smirnova</v>
      </c>
      <c r="BB1534" s="63">
        <f>VLOOKUP(L1534,'Status Report'!B:Z,25,0)</f>
        <v>10</v>
      </c>
      <c r="BC1534" s="63">
        <f t="shared" si="364"/>
        <v>10</v>
      </c>
      <c r="BF1534">
        <f>VLOOKUP(L1534,'Status Report'!B:CE,82,0)</f>
        <v>0</v>
      </c>
      <c r="BG1534">
        <f>VLOOKUP(L1534,'Status Report'!B:CF,83,0)</f>
        <v>0</v>
      </c>
      <c r="BH1534">
        <f>VLOOKUP(L1534,'Status Report'!B:CG,84,0)</f>
        <v>0</v>
      </c>
      <c r="BI1534" t="s">
        <v>1017</v>
      </c>
      <c r="BJ1534" t="s">
        <v>795</v>
      </c>
      <c r="BM1534" s="67">
        <f t="shared" si="365"/>
        <v>410</v>
      </c>
    </row>
    <row r="1535" spans="1:65" x14ac:dyDescent="0.25">
      <c r="A1535" s="68" t="str">
        <f>VLOOKUP(L1535,'Status Report'!B:CB,79,0)</f>
        <v>Heineken</v>
      </c>
      <c r="C1535">
        <v>20006120</v>
      </c>
      <c r="D1535">
        <v>3091076</v>
      </c>
      <c r="E1535" t="s">
        <v>1014</v>
      </c>
      <c r="F1535" t="s">
        <v>802</v>
      </c>
      <c r="G1535" t="str">
        <f>VLOOKUP(D1535,'[2]sold to'!$A:$H,8,0)</f>
        <v>Netherlands</v>
      </c>
      <c r="H1535" t="str">
        <f>VLOOKUP(D1535,'[2]sold to'!$A:$I,9,0)</f>
        <v>Europe</v>
      </c>
      <c r="K1535">
        <v>110</v>
      </c>
      <c r="L1535">
        <v>88023586</v>
      </c>
      <c r="M1535" t="s">
        <v>138</v>
      </c>
      <c r="N1535">
        <v>1</v>
      </c>
      <c r="P1535" t="str">
        <f>VLOOKUP(L1535,'Status Report'!B:AA,26,0)</f>
        <v>China</v>
      </c>
      <c r="Q1535" t="str">
        <f>VLOOKUP(L1535,'Status Report'!B:AB,27,0)</f>
        <v>Bar support</v>
      </c>
      <c r="R1535">
        <f>VLOOKUP(L1535,'Status Report'!B:X,23,0)</f>
        <v>100</v>
      </c>
      <c r="S1535" t="str">
        <f>VLOOKUP(L1535,'Status Report'!B:T,19,0)</f>
        <v>Asian Sourcing Link</v>
      </c>
      <c r="T1535" s="62">
        <f>VLOOKUP(L1535,'Status Report'!B:E,4,0)</f>
        <v>3</v>
      </c>
      <c r="U1535" s="19">
        <f>_xlfn.IFS(AI1535="Den Bosch",VLOOKUP(L1535,'Status Report'!B:AM,35,0),AI1535="Yantian",VLOOKUP(L1535,'Status Report'!B:AM,36,0),AI1535="",IF(H1535="Asia Pacific",VLOOKUP(L1535,'Status Report'!B:AM,36,0),VLOOKUP(L1535,'Status Report'!B:AM,35,0)),AI1535="Direct shipment",IF(H1535="Asia Pacific",VLOOKUP(L1535,'Status Report'!B:AM,36,0),VLOOKUP(L1535,'Status Report'!B:AM,35,0)))</f>
        <v>62</v>
      </c>
      <c r="V1535" s="20">
        <f t="shared" si="352"/>
        <v>62</v>
      </c>
      <c r="W1535" s="19">
        <f>_xlfn.IFS(AI1535="Den Bosch",VLOOKUP(L1535,'Status Report'!B:AM,37,0),AI1535="Yantian",VLOOKUP(L1535,'Status Report'!B:AM,38,0),AI1535="",IF(H1535="Asia Pacific",VLOOKUP(L1535,'Status Report'!B:AM,38,0),VLOOKUP(L1535,'Status Report'!B:AM,37,0)),AI1535="Direct shipment",IF(H1535="Asia Pacific",VLOOKUP(L1535,'Status Report'!B:AM,38,0),VLOOKUP(L1535,'Status Report'!B:AM,37,0)))</f>
        <v>62</v>
      </c>
      <c r="X1535" s="20">
        <f t="shared" si="353"/>
        <v>62</v>
      </c>
      <c r="Y1535" s="20">
        <f>_xlfn.IFS(AI1535="Den Bosch",VLOOKUP(L1535,'Status Report'!B:AO,39,0),AI1535="Yantian",VLOOKUP(L1535,'Status Report'!B:AO,40,0),AI1535="",IF(H1535="Asia Pacific",VLOOKUP(L1535,'Status Report'!B:AO,40,0),VLOOKUP(L1535,'Status Report'!B:AO,39,0)),AI1535="Direct shipment",IF(H1535="Asia Pacific",VLOOKUP(L1535,'Status Report'!B:AO,40,0),VLOOKUP(L1535,'Status Report'!B:AO,39,0)))</f>
        <v>0</v>
      </c>
      <c r="Z1535" s="20">
        <f t="shared" si="354"/>
        <v>0</v>
      </c>
      <c r="AA1535" s="20">
        <f t="shared" si="355"/>
        <v>62</v>
      </c>
      <c r="AB1535" s="21">
        <f>_xlfn.IFS(AI1535="Den Bosch",VLOOKUP(L1535,'Status Report'!B:AM,33,0),AI1535="Yantian",VLOOKUP(L1535,'Status Report'!B:AM,34,0),AI1535="",IF(H1535="Asia Pacific",VLOOKUP(L1535,'Status Report'!B:AM,34,0),VLOOKUP(L1535,'Status Report'!B:AM,33,0)),AI1535="Direct shipment",IF(H1535="Asia Pacific",VLOOKUP(L1535,'Status Report'!B:AM,34,0),VLOOKUP(L1535,'Status Report'!B:AM,33,0)))</f>
        <v>53.580000000000005</v>
      </c>
      <c r="AC1535" s="21">
        <f>VLOOKUP(L1535,'Status Report'!B:CE,82,0)</f>
        <v>0</v>
      </c>
      <c r="AD1535" s="21">
        <f t="shared" si="356"/>
        <v>53.580000000000005</v>
      </c>
      <c r="AE1535" s="63">
        <f>VLOOKUP(L1535,'Status Report'!B:W,20,0)</f>
        <v>61</v>
      </c>
      <c r="AF1535" s="63">
        <f>VLOOKUP(L1535,'Status Report'!B:W,21,0)</f>
        <v>20</v>
      </c>
      <c r="AG1535" s="63">
        <f>VLOOKUP(L1535,'Status Report'!B:W,22,0)</f>
        <v>16</v>
      </c>
      <c r="AH1535" s="22">
        <f t="shared" si="357"/>
        <v>1.9519999999999999E-2</v>
      </c>
      <c r="AI1535" t="s">
        <v>990</v>
      </c>
      <c r="AK1535" s="63">
        <f>IFERROR(VLOOKUP(G1535,ASEAN!A:A,1,0),0)</f>
        <v>0</v>
      </c>
      <c r="AL1535" s="63" t="str">
        <f>IFERROR(VLOOKUP(D1535,'[3]customer specs'!$B$1:$D$65536,3,0),0)</f>
        <v xml:space="preserve">In case of samples for Fon Wan Chan, please add EUR 75,00 per pallet in Conditions (HD01) and put Provision 199031 QC in Purchase order number
</v>
      </c>
      <c r="AM1535" s="64">
        <f t="shared" si="358"/>
        <v>0</v>
      </c>
      <c r="AN1535" s="64">
        <f t="shared" si="359"/>
        <v>0</v>
      </c>
      <c r="AO1535" s="63"/>
      <c r="AP1535" s="63"/>
      <c r="AQ1535" s="63" t="str">
        <f t="shared" si="360"/>
        <v>no</v>
      </c>
      <c r="AR1535" s="20">
        <f t="shared" si="361"/>
        <v>53.580000000000005</v>
      </c>
      <c r="AS1535" s="63"/>
      <c r="AT1535" s="23">
        <f t="shared" si="367"/>
        <v>0.12</v>
      </c>
      <c r="AU1535" s="65">
        <f t="shared" si="362"/>
        <v>60.88636363636364</v>
      </c>
      <c r="AV1535" s="65"/>
      <c r="AW1535" s="65">
        <f t="shared" si="363"/>
        <v>60.88636363636364</v>
      </c>
      <c r="AX1535" s="65"/>
      <c r="AY1535" s="63">
        <f>VLOOKUP(L1535,'Status Report'!B:CF,81,0)</f>
        <v>0</v>
      </c>
      <c r="AZ1535" s="63" t="str">
        <f>VLOOKUP(L1535,'Status Report'!B:S,18,0)</f>
        <v>Ellina Smirnova</v>
      </c>
      <c r="BB1535" s="63">
        <f>VLOOKUP(L1535,'Status Report'!B:Z,25,0)</f>
        <v>10</v>
      </c>
      <c r="BC1535" s="63">
        <f t="shared" si="364"/>
        <v>10</v>
      </c>
      <c r="BF1535">
        <f>VLOOKUP(L1535,'Status Report'!B:CE,82,0)</f>
        <v>0</v>
      </c>
      <c r="BG1535">
        <f>VLOOKUP(L1535,'Status Report'!B:CF,83,0)</f>
        <v>0</v>
      </c>
      <c r="BH1535">
        <f>VLOOKUP(L1535,'Status Report'!B:CG,84,0)</f>
        <v>0</v>
      </c>
      <c r="BI1535" t="s">
        <v>1017</v>
      </c>
      <c r="BJ1535" t="s">
        <v>795</v>
      </c>
      <c r="BM1535" s="67">
        <f t="shared" si="365"/>
        <v>184</v>
      </c>
    </row>
    <row r="1536" spans="1:65" x14ac:dyDescent="0.25">
      <c r="A1536" s="68" t="str">
        <f>VLOOKUP(L1536,'Status Report'!B:CB,79,0)</f>
        <v>Heineken</v>
      </c>
      <c r="C1536">
        <v>20006120</v>
      </c>
      <c r="D1536">
        <v>3091076</v>
      </c>
      <c r="E1536" t="s">
        <v>1014</v>
      </c>
      <c r="F1536" t="s">
        <v>802</v>
      </c>
      <c r="G1536" t="str">
        <f>VLOOKUP(D1536,'[2]sold to'!$A:$H,8,0)</f>
        <v>Netherlands</v>
      </c>
      <c r="H1536" t="str">
        <f>VLOOKUP(D1536,'[2]sold to'!$A:$I,9,0)</f>
        <v>Europe</v>
      </c>
      <c r="K1536">
        <v>120</v>
      </c>
      <c r="L1536">
        <v>88023592</v>
      </c>
      <c r="M1536" t="s">
        <v>140</v>
      </c>
      <c r="N1536">
        <v>1</v>
      </c>
      <c r="P1536" t="str">
        <f>VLOOKUP(L1536,'Status Report'!B:AA,26,0)</f>
        <v>China</v>
      </c>
      <c r="Q1536" t="str">
        <f>VLOOKUP(L1536,'Status Report'!B:AB,27,0)</f>
        <v>Bar support</v>
      </c>
      <c r="R1536">
        <f>VLOOKUP(L1536,'Status Report'!B:X,23,0)</f>
        <v>200</v>
      </c>
      <c r="S1536" t="str">
        <f>VLOOKUP(L1536,'Status Report'!B:T,19,0)</f>
        <v>Promocean The Netherlands BV</v>
      </c>
      <c r="T1536" s="62">
        <f>VLOOKUP(L1536,'Status Report'!B:E,4,0)</f>
        <v>3</v>
      </c>
      <c r="U1536" s="19">
        <f>_xlfn.IFS(AI1536="Den Bosch",VLOOKUP(L1536,'Status Report'!B:AM,35,0),AI1536="Yantian",VLOOKUP(L1536,'Status Report'!B:AM,36,0),AI1536="",IF(H1536="Asia Pacific",VLOOKUP(L1536,'Status Report'!B:AM,36,0),VLOOKUP(L1536,'Status Report'!B:AM,35,0)),AI1536="Direct shipment",IF(H1536="Asia Pacific",VLOOKUP(L1536,'Status Report'!B:AM,36,0),VLOOKUP(L1536,'Status Report'!B:AM,35,0)))</f>
        <v>62.199999999999996</v>
      </c>
      <c r="V1536" s="20">
        <f t="shared" si="352"/>
        <v>62.199999999999996</v>
      </c>
      <c r="W1536" s="19">
        <f>_xlfn.IFS(AI1536="Den Bosch",VLOOKUP(L1536,'Status Report'!B:AM,37,0),AI1536="Yantian",VLOOKUP(L1536,'Status Report'!B:AM,38,0),AI1536="",IF(H1536="Asia Pacific",VLOOKUP(L1536,'Status Report'!B:AM,38,0),VLOOKUP(L1536,'Status Report'!B:AM,37,0)),AI1536="Direct shipment",IF(H1536="Asia Pacific",VLOOKUP(L1536,'Status Report'!B:AM,38,0),VLOOKUP(L1536,'Status Report'!B:AM,37,0)))</f>
        <v>62.199999999999996</v>
      </c>
      <c r="X1536" s="20">
        <f t="shared" si="353"/>
        <v>62.199999999999996</v>
      </c>
      <c r="Y1536" s="20">
        <f>_xlfn.IFS(AI1536="Den Bosch",VLOOKUP(L1536,'Status Report'!B:AO,39,0),AI1536="Yantian",VLOOKUP(L1536,'Status Report'!B:AO,40,0),AI1536="",IF(H1536="Asia Pacific",VLOOKUP(L1536,'Status Report'!B:AO,40,0),VLOOKUP(L1536,'Status Report'!B:AO,39,0)),AI1536="Direct shipment",IF(H1536="Asia Pacific",VLOOKUP(L1536,'Status Report'!B:AO,40,0),VLOOKUP(L1536,'Status Report'!B:AO,39,0)))</f>
        <v>0</v>
      </c>
      <c r="Z1536" s="20">
        <f t="shared" si="354"/>
        <v>0</v>
      </c>
      <c r="AA1536" s="20">
        <f t="shared" si="355"/>
        <v>62.199999999999996</v>
      </c>
      <c r="AB1536" s="21">
        <f>_xlfn.IFS(AI1536="Den Bosch",VLOOKUP(L1536,'Status Report'!B:AM,33,0),AI1536="Yantian",VLOOKUP(L1536,'Status Report'!B:AM,34,0),AI1536="",IF(H1536="Asia Pacific",VLOOKUP(L1536,'Status Report'!B:AM,34,0),VLOOKUP(L1536,'Status Report'!B:AM,33,0)),AI1536="Direct shipment",IF(H1536="Asia Pacific",VLOOKUP(L1536,'Status Report'!B:AM,34,0),VLOOKUP(L1536,'Status Report'!B:AM,33,0)))</f>
        <v>50.262600000000006</v>
      </c>
      <c r="AC1536" s="21">
        <f>VLOOKUP(L1536,'Status Report'!B:CE,82,0)</f>
        <v>0</v>
      </c>
      <c r="AD1536" s="21">
        <f t="shared" si="356"/>
        <v>50.262600000000006</v>
      </c>
      <c r="AE1536" s="63">
        <f>VLOOKUP(L1536,'Status Report'!B:W,20,0)</f>
        <v>37.6</v>
      </c>
      <c r="AF1536" s="63">
        <f>VLOOKUP(L1536,'Status Report'!B:W,21,0)</f>
        <v>37.299999999999997</v>
      </c>
      <c r="AG1536" s="63">
        <f>VLOOKUP(L1536,'Status Report'!B:W,22,0)</f>
        <v>12</v>
      </c>
      <c r="AH1536" s="22">
        <f t="shared" si="357"/>
        <v>1.6829760000000003E-2</v>
      </c>
      <c r="AI1536" t="s">
        <v>990</v>
      </c>
      <c r="AK1536" s="63">
        <f>IFERROR(VLOOKUP(G1536,ASEAN!A:A,1,0),0)</f>
        <v>0</v>
      </c>
      <c r="AL1536" s="63" t="str">
        <f>IFERROR(VLOOKUP(D1536,'[3]customer specs'!$B$1:$D$65536,3,0),0)</f>
        <v xml:space="preserve">In case of samples for Fon Wan Chan, please add EUR 75,00 per pallet in Conditions (HD01) and put Provision 199031 QC in Purchase order number
</v>
      </c>
      <c r="AM1536" s="64">
        <f t="shared" si="358"/>
        <v>0</v>
      </c>
      <c r="AN1536" s="64">
        <f t="shared" si="359"/>
        <v>0</v>
      </c>
      <c r="AO1536" s="63"/>
      <c r="AP1536" s="63"/>
      <c r="AQ1536" s="63" t="str">
        <f t="shared" si="360"/>
        <v>no</v>
      </c>
      <c r="AR1536" s="20">
        <f t="shared" si="361"/>
        <v>50.262600000000006</v>
      </c>
      <c r="AS1536" s="63"/>
      <c r="AT1536" s="23">
        <f t="shared" si="367"/>
        <v>0.12</v>
      </c>
      <c r="AU1536" s="65">
        <f t="shared" si="362"/>
        <v>57.116590909090917</v>
      </c>
      <c r="AV1536" s="65"/>
      <c r="AW1536" s="65">
        <f t="shared" si="363"/>
        <v>57.116590909090917</v>
      </c>
      <c r="AX1536" s="65"/>
      <c r="AY1536" s="63">
        <f>VLOOKUP(L1536,'Status Report'!B:CF,81,0)</f>
        <v>0</v>
      </c>
      <c r="AZ1536" s="63" t="str">
        <f>VLOOKUP(L1536,'Status Report'!B:S,18,0)</f>
        <v>Ellina Smirnova</v>
      </c>
      <c r="BB1536" s="63">
        <f>VLOOKUP(L1536,'Status Report'!B:Z,25,0)</f>
        <v>10</v>
      </c>
      <c r="BC1536" s="63">
        <f t="shared" si="364"/>
        <v>10</v>
      </c>
      <c r="BF1536">
        <f>VLOOKUP(L1536,'Status Report'!B:CE,82,0)</f>
        <v>0</v>
      </c>
      <c r="BG1536">
        <f>VLOOKUP(L1536,'Status Report'!B:CF,83,0)</f>
        <v>0</v>
      </c>
      <c r="BH1536">
        <f>VLOOKUP(L1536,'Status Report'!B:CG,84,0)</f>
        <v>0</v>
      </c>
      <c r="BI1536" t="s">
        <v>1017</v>
      </c>
      <c r="BJ1536" t="s">
        <v>795</v>
      </c>
      <c r="BM1536" s="67">
        <f t="shared" si="365"/>
        <v>136</v>
      </c>
    </row>
    <row r="1537" spans="1:65" x14ac:dyDescent="0.25">
      <c r="A1537" s="68" t="str">
        <f>VLOOKUP(L1537,'Status Report'!B:CB,79,0)</f>
        <v>Heineken UCL</v>
      </c>
      <c r="C1537">
        <v>20006120</v>
      </c>
      <c r="D1537">
        <v>3091076</v>
      </c>
      <c r="E1537" t="s">
        <v>1014</v>
      </c>
      <c r="F1537" t="s">
        <v>802</v>
      </c>
      <c r="G1537" t="str">
        <f>VLOOKUP(D1537,'[2]sold to'!$A:$H,8,0)</f>
        <v>Netherlands</v>
      </c>
      <c r="H1537" t="str">
        <f>VLOOKUP(D1537,'[2]sold to'!$A:$I,9,0)</f>
        <v>Europe</v>
      </c>
      <c r="K1537">
        <v>130</v>
      </c>
      <c r="L1537">
        <v>88023983</v>
      </c>
      <c r="M1537" t="s">
        <v>147</v>
      </c>
      <c r="N1537">
        <v>1</v>
      </c>
      <c r="P1537" t="str">
        <f>VLOOKUP(L1537,'Status Report'!B:AA,26,0)</f>
        <v>China</v>
      </c>
      <c r="Q1537" t="str">
        <f>VLOOKUP(L1537,'Status Report'!B:AB,27,0)</f>
        <v>Indoor signs</v>
      </c>
      <c r="R1537">
        <f>VLOOKUP(L1537,'Status Report'!B:X,23,0)</f>
        <v>100</v>
      </c>
      <c r="S1537" t="str">
        <f>VLOOKUP(L1537,'Status Report'!B:T,19,0)</f>
        <v>Dekkers Visual Communication B.v.</v>
      </c>
      <c r="T1537" s="62">
        <f>VLOOKUP(L1537,'Status Report'!B:E,4,0)</f>
        <v>3</v>
      </c>
      <c r="U1537" s="19">
        <f>_xlfn.IFS(AI1537="Den Bosch",VLOOKUP(L1537,'Status Report'!B:AM,35,0),AI1537="Yantian",VLOOKUP(L1537,'Status Report'!B:AM,36,0),AI1537="",IF(H1537="Asia Pacific",VLOOKUP(L1537,'Status Report'!B:AM,36,0),VLOOKUP(L1537,'Status Report'!B:AM,35,0)),AI1537="Direct shipment",IF(H1537="Asia Pacific",VLOOKUP(L1537,'Status Report'!B:AM,36,0),VLOOKUP(L1537,'Status Report'!B:AM,35,0)))</f>
        <v>128.80000000000001</v>
      </c>
      <c r="V1537" s="20">
        <f t="shared" si="352"/>
        <v>128.80000000000001</v>
      </c>
      <c r="W1537" s="19">
        <f>_xlfn.IFS(AI1537="Den Bosch",VLOOKUP(L1537,'Status Report'!B:AM,37,0),AI1537="Yantian",VLOOKUP(L1537,'Status Report'!B:AM,38,0),AI1537="",IF(H1537="Asia Pacific",VLOOKUP(L1537,'Status Report'!B:AM,38,0),VLOOKUP(L1537,'Status Report'!B:AM,37,0)),AI1537="Direct shipment",IF(H1537="Asia Pacific",VLOOKUP(L1537,'Status Report'!B:AM,38,0),VLOOKUP(L1537,'Status Report'!B:AM,37,0)))</f>
        <v>128.80000000000001</v>
      </c>
      <c r="X1537" s="20">
        <f t="shared" si="353"/>
        <v>128.80000000000001</v>
      </c>
      <c r="Y1537" s="20">
        <f>_xlfn.IFS(AI1537="Den Bosch",VLOOKUP(L1537,'Status Report'!B:AO,39,0),AI1537="Yantian",VLOOKUP(L1537,'Status Report'!B:AO,40,0),AI1537="",IF(H1537="Asia Pacific",VLOOKUP(L1537,'Status Report'!B:AO,40,0),VLOOKUP(L1537,'Status Report'!B:AO,39,0)),AI1537="Direct shipment",IF(H1537="Asia Pacific",VLOOKUP(L1537,'Status Report'!B:AO,40,0),VLOOKUP(L1537,'Status Report'!B:AO,39,0)))</f>
        <v>0</v>
      </c>
      <c r="Z1537" s="20">
        <f t="shared" si="354"/>
        <v>0</v>
      </c>
      <c r="AA1537" s="20">
        <f t="shared" si="355"/>
        <v>128.80000000000001</v>
      </c>
      <c r="AB1537" s="21">
        <f>_xlfn.IFS(AI1537="Den Bosch",VLOOKUP(L1537,'Status Report'!B:AM,33,0),AI1537="Yantian",VLOOKUP(L1537,'Status Report'!B:AM,34,0),AI1537="",IF(H1537="Asia Pacific",VLOOKUP(L1537,'Status Report'!B:AM,34,0),VLOOKUP(L1537,'Status Report'!B:AM,33,0)),AI1537="Direct shipment",IF(H1537="Asia Pacific",VLOOKUP(L1537,'Status Report'!B:AM,34,0),VLOOKUP(L1537,'Status Report'!B:AM,33,0)))</f>
        <v>111.38940000000001</v>
      </c>
      <c r="AC1537" s="21">
        <f>VLOOKUP(L1537,'Status Report'!B:CE,82,0)</f>
        <v>0</v>
      </c>
      <c r="AD1537" s="21">
        <f t="shared" si="356"/>
        <v>111.38940000000001</v>
      </c>
      <c r="AE1537" s="63">
        <f>VLOOKUP(L1537,'Status Report'!B:W,20,0)</f>
        <v>61.5</v>
      </c>
      <c r="AF1537" s="63">
        <f>VLOOKUP(L1537,'Status Report'!B:W,21,0)</f>
        <v>53</v>
      </c>
      <c r="AG1537" s="63">
        <f>VLOOKUP(L1537,'Status Report'!B:W,22,0)</f>
        <v>10</v>
      </c>
      <c r="AH1537" s="22">
        <f t="shared" si="357"/>
        <v>3.2594999999999999E-2</v>
      </c>
      <c r="AI1537" t="s">
        <v>990</v>
      </c>
      <c r="AK1537" s="63">
        <f>IFERROR(VLOOKUP(G1537,ASEAN!A:A,1,0),0)</f>
        <v>0</v>
      </c>
      <c r="AL1537" s="63" t="str">
        <f>IFERROR(VLOOKUP(D1537,'[3]customer specs'!$B$1:$D$65536,3,0),0)</f>
        <v xml:space="preserve">In case of samples for Fon Wan Chan, please add EUR 75,00 per pallet in Conditions (HD01) and put Provision 199031 QC in Purchase order number
</v>
      </c>
      <c r="AM1537" s="64">
        <f t="shared" si="358"/>
        <v>0</v>
      </c>
      <c r="AN1537" s="64">
        <f t="shared" si="359"/>
        <v>0</v>
      </c>
      <c r="AO1537" s="63"/>
      <c r="AP1537" s="63"/>
      <c r="AQ1537" s="63" t="str">
        <f t="shared" si="360"/>
        <v>no</v>
      </c>
      <c r="AR1537" s="20">
        <f t="shared" si="361"/>
        <v>111.38940000000001</v>
      </c>
      <c r="AS1537" s="63"/>
      <c r="AT1537" s="23">
        <f t="shared" si="367"/>
        <v>0.12</v>
      </c>
      <c r="AU1537" s="65">
        <f t="shared" si="362"/>
        <v>126.57886363636365</v>
      </c>
      <c r="AV1537" s="65"/>
      <c r="AW1537" s="65">
        <f t="shared" si="363"/>
        <v>126.57886363636365</v>
      </c>
      <c r="AX1537" s="65"/>
      <c r="AY1537" s="63">
        <f>VLOOKUP(L1537,'Status Report'!B:CF,81,0)</f>
        <v>0</v>
      </c>
      <c r="AZ1537" s="63" t="str">
        <f>VLOOKUP(L1537,'Status Report'!B:S,18,0)</f>
        <v>Ludmilla Zarybnicka</v>
      </c>
      <c r="BB1537" s="63">
        <f>VLOOKUP(L1537,'Status Report'!B:Z,25,0)</f>
        <v>1</v>
      </c>
      <c r="BC1537" s="63">
        <f t="shared" si="364"/>
        <v>1</v>
      </c>
      <c r="BF1537">
        <f>VLOOKUP(L1537,'Status Report'!B:CE,82,0)</f>
        <v>0</v>
      </c>
      <c r="BG1537">
        <f>VLOOKUP(L1537,'Status Report'!B:CF,83,0)</f>
        <v>0</v>
      </c>
      <c r="BH1537">
        <f>VLOOKUP(L1537,'Status Report'!B:CG,84,0)</f>
        <v>0</v>
      </c>
      <c r="BI1537" t="s">
        <v>1017</v>
      </c>
      <c r="BJ1537" t="s">
        <v>795</v>
      </c>
      <c r="BM1537" s="67">
        <f t="shared" si="365"/>
        <v>125</v>
      </c>
    </row>
    <row r="1538" spans="1:65" x14ac:dyDescent="0.25">
      <c r="A1538" s="68" t="str">
        <f>VLOOKUP(L1538,'Status Report'!B:CB,79,0)</f>
        <v>Heineken UCL</v>
      </c>
      <c r="C1538">
        <v>20006120</v>
      </c>
      <c r="D1538">
        <v>3091076</v>
      </c>
      <c r="E1538" t="s">
        <v>1014</v>
      </c>
      <c r="F1538" t="s">
        <v>802</v>
      </c>
      <c r="G1538" t="str">
        <f>VLOOKUP(D1538,'[2]sold to'!$A:$H,8,0)</f>
        <v>Netherlands</v>
      </c>
      <c r="H1538" t="str">
        <f>VLOOKUP(D1538,'[2]sold to'!$A:$I,9,0)</f>
        <v>Europe</v>
      </c>
      <c r="K1538">
        <v>720</v>
      </c>
      <c r="L1538">
        <v>88026575</v>
      </c>
      <c r="M1538" t="s">
        <v>861</v>
      </c>
      <c r="N1538">
        <v>1</v>
      </c>
      <c r="P1538" t="str">
        <f>VLOOKUP(L1538,'Status Report'!B:AA,26,0)</f>
        <v>China</v>
      </c>
      <c r="Q1538" t="str">
        <f>VLOOKUP(L1538,'Status Report'!B:AB,27,0)</f>
        <v>Textiles-Clothing</v>
      </c>
      <c r="R1538">
        <f>VLOOKUP(L1538,'Status Report'!B:X,23,0)</f>
        <v>167</v>
      </c>
      <c r="S1538" t="str">
        <f>VLOOKUP(L1538,'Status Report'!B:T,19,0)</f>
        <v>Promocean The Netherlands BV</v>
      </c>
      <c r="T1538" s="62">
        <f>VLOOKUP(L1538,'Status Report'!B:E,4,0)</f>
        <v>3</v>
      </c>
      <c r="U1538" s="19">
        <f>_xlfn.IFS(AI1538="Den Bosch",VLOOKUP(L1538,'Status Report'!B:AM,35,0),AI1538="Yantian",VLOOKUP(L1538,'Status Report'!B:AM,36,0),AI1538="",IF(H1538="Asia Pacific",VLOOKUP(L1538,'Status Report'!B:AM,36,0),VLOOKUP(L1538,'Status Report'!B:AM,35,0)),AI1538="Direct shipment",IF(H1538="Asia Pacific",VLOOKUP(L1538,'Status Report'!B:AM,36,0),VLOOKUP(L1538,'Status Report'!B:AM,35,0)))</f>
        <v>38.400000000000006</v>
      </c>
      <c r="V1538" s="20">
        <f t="shared" ref="V1538:V1601" si="368">U1538*N1538</f>
        <v>38.400000000000006</v>
      </c>
      <c r="W1538" s="19">
        <f>_xlfn.IFS(AI1538="Den Bosch",VLOOKUP(L1538,'Status Report'!B:AM,37,0),AI1538="Yantian",VLOOKUP(L1538,'Status Report'!B:AM,38,0),AI1538="",IF(H1538="Asia Pacific",VLOOKUP(L1538,'Status Report'!B:AM,38,0),VLOOKUP(L1538,'Status Report'!B:AM,37,0)),AI1538="Direct shipment",IF(H1538="Asia Pacific",VLOOKUP(L1538,'Status Report'!B:AM,38,0),VLOOKUP(L1538,'Status Report'!B:AM,37,0)))</f>
        <v>38.400000000000006</v>
      </c>
      <c r="X1538" s="20">
        <f t="shared" ref="X1538:X1601" si="369">N1538*W1538</f>
        <v>38.400000000000006</v>
      </c>
      <c r="Y1538" s="20">
        <f>_xlfn.IFS(AI1538="Den Bosch",VLOOKUP(L1538,'Status Report'!B:AO,39,0),AI1538="Yantian",VLOOKUP(L1538,'Status Report'!B:AO,40,0),AI1538="",IF(H1538="Asia Pacific",VLOOKUP(L1538,'Status Report'!B:AO,40,0),VLOOKUP(L1538,'Status Report'!B:AO,39,0)),AI1538="Direct shipment",IF(H1538="Asia Pacific",VLOOKUP(L1538,'Status Report'!B:AO,40,0),VLOOKUP(L1538,'Status Report'!B:AO,39,0)))</f>
        <v>0</v>
      </c>
      <c r="Z1538" s="20">
        <f t="shared" ref="Z1538:Z1601" si="370">Y1538*N1538</f>
        <v>0</v>
      </c>
      <c r="AA1538" s="20">
        <f t="shared" ref="AA1538:AA1601" si="371">IF(Z1538=0,X1538,Z1538)</f>
        <v>38.400000000000006</v>
      </c>
      <c r="AB1538" s="21">
        <f>_xlfn.IFS(AI1538="Den Bosch",VLOOKUP(L1538,'Status Report'!B:AM,33,0),AI1538="Yantian",VLOOKUP(L1538,'Status Report'!B:AM,34,0),AI1538="",IF(H1538="Asia Pacific",VLOOKUP(L1538,'Status Report'!B:AM,34,0),VLOOKUP(L1538,'Status Report'!B:AM,33,0)),AI1538="Direct shipment",IF(H1538="Asia Pacific",VLOOKUP(L1538,'Status Report'!B:AM,34,0),VLOOKUP(L1538,'Status Report'!B:AM,33,0)))</f>
        <v>33.497099999999996</v>
      </c>
      <c r="AC1538" s="21">
        <f>VLOOKUP(L1538,'Status Report'!B:CE,82,0)</f>
        <v>0</v>
      </c>
      <c r="AD1538" s="21">
        <f t="shared" ref="AD1538:AD1601" si="372">IF(AC1538=0,AB1538,AC1538)</f>
        <v>33.497099999999996</v>
      </c>
      <c r="AE1538" s="63">
        <f>VLOOKUP(L1538,'Status Report'!B:W,20,0)</f>
        <v>25.5</v>
      </c>
      <c r="AF1538" s="63">
        <f>VLOOKUP(L1538,'Status Report'!B:W,21,0)</f>
        <v>25</v>
      </c>
      <c r="AG1538" s="63">
        <f>VLOOKUP(L1538,'Status Report'!B:W,22,0)</f>
        <v>18.5</v>
      </c>
      <c r="AH1538" s="22">
        <f t="shared" ref="AH1538:AH1601" si="373">((AE1538*AF1538*AG1538)*N1538)/1000000</f>
        <v>1.179375E-2</v>
      </c>
      <c r="AI1538" t="s">
        <v>990</v>
      </c>
      <c r="AK1538" s="63">
        <f>IFERROR(VLOOKUP(G1538,ASEAN!A:A,1,0),0)</f>
        <v>0</v>
      </c>
      <c r="AL1538" s="63" t="str">
        <f>IFERROR(VLOOKUP(D1538,'[3]customer specs'!$B$1:$D$65536,3,0),0)</f>
        <v xml:space="preserve">In case of samples for Fon Wan Chan, please add EUR 75,00 per pallet in Conditions (HD01) and put Provision 199031 QC in Purchase order number
</v>
      </c>
      <c r="AM1538" s="64">
        <f t="shared" ref="AM1538:AM1601" si="374">V1538-X1538</f>
        <v>0</v>
      </c>
      <c r="AN1538" s="64">
        <f t="shared" ref="AN1538:AN1601" si="375">IF(Z1538=0,,X1538-Z1538)</f>
        <v>0</v>
      </c>
      <c r="AO1538" s="63"/>
      <c r="AP1538" s="63"/>
      <c r="AQ1538" s="63" t="str">
        <f t="shared" ref="AQ1538:AQ1601" si="376">IF(N1538&gt;=R1538,"yes","no")</f>
        <v>no</v>
      </c>
      <c r="AR1538" s="20">
        <f t="shared" ref="AR1538:AR1601" si="377">AD1538*N1538</f>
        <v>33.497099999999996</v>
      </c>
      <c r="AS1538" s="63"/>
      <c r="AT1538" s="23">
        <f t="shared" si="367"/>
        <v>0.12</v>
      </c>
      <c r="AU1538" s="65">
        <f t="shared" ref="AU1538:AU1601" si="378">AD1538/(1-AT1538)</f>
        <v>38.064886363636361</v>
      </c>
      <c r="AV1538" s="65"/>
      <c r="AW1538" s="65">
        <f t="shared" ref="AW1538:AW1601" si="379">(AU1538*N1538)+(AV1538*N1538)</f>
        <v>38.064886363636361</v>
      </c>
      <c r="AX1538" s="65"/>
      <c r="AY1538" s="63">
        <f>VLOOKUP(L1538,'Status Report'!B:CF,81,0)</f>
        <v>0</v>
      </c>
      <c r="AZ1538" s="63" t="str">
        <f>VLOOKUP(L1538,'Status Report'!B:S,18,0)</f>
        <v>Ellina Smirnova</v>
      </c>
      <c r="BB1538" s="63">
        <f>VLOOKUP(L1538,'Status Report'!B:Z,25,0)</f>
        <v>6</v>
      </c>
      <c r="BC1538" s="63">
        <f t="shared" ref="BC1538:BC1601" si="380">N1538*BB1538</f>
        <v>6</v>
      </c>
      <c r="BF1538">
        <f>VLOOKUP(L1538,'Status Report'!B:CE,82,0)</f>
        <v>0</v>
      </c>
      <c r="BG1538">
        <f>VLOOKUP(L1538,'Status Report'!B:CF,83,0)</f>
        <v>0</v>
      </c>
      <c r="BH1538">
        <f>VLOOKUP(L1538,'Status Report'!B:CG,84,0)</f>
        <v>0</v>
      </c>
      <c r="BI1538" t="s">
        <v>1017</v>
      </c>
      <c r="BJ1538" t="s">
        <v>795</v>
      </c>
      <c r="BM1538" s="67">
        <f t="shared" ref="BM1538:BM1601" si="381">SUMIF($L:$L,$L1538,N:N)</f>
        <v>169</v>
      </c>
    </row>
    <row r="1539" spans="1:65" x14ac:dyDescent="0.25">
      <c r="A1539" s="68" t="str">
        <f>VLOOKUP(L1539,'Status Report'!B:CB,79,0)</f>
        <v>Heineken UCL</v>
      </c>
      <c r="C1539">
        <v>20006120</v>
      </c>
      <c r="D1539">
        <v>3091076</v>
      </c>
      <c r="E1539" t="s">
        <v>1014</v>
      </c>
      <c r="F1539" t="s">
        <v>802</v>
      </c>
      <c r="G1539" t="str">
        <f>VLOOKUP(D1539,'[2]sold to'!$A:$H,8,0)</f>
        <v>Netherlands</v>
      </c>
      <c r="H1539" t="str">
        <f>VLOOKUP(D1539,'[2]sold to'!$A:$I,9,0)</f>
        <v>Europe</v>
      </c>
      <c r="K1539">
        <v>730</v>
      </c>
      <c r="L1539">
        <v>88026576</v>
      </c>
      <c r="M1539" t="s">
        <v>815</v>
      </c>
      <c r="N1539">
        <v>1</v>
      </c>
      <c r="P1539" t="str">
        <f>VLOOKUP(L1539,'Status Report'!B:AA,26,0)</f>
        <v>China</v>
      </c>
      <c r="Q1539" t="str">
        <f>VLOOKUP(L1539,'Status Report'!B:AB,27,0)</f>
        <v>Textiles-Clothing</v>
      </c>
      <c r="R1539">
        <f>VLOOKUP(L1539,'Status Report'!B:X,23,0)</f>
        <v>167</v>
      </c>
      <c r="S1539" t="str">
        <f>VLOOKUP(L1539,'Status Report'!B:T,19,0)</f>
        <v>Promocean The Netherlands BV</v>
      </c>
      <c r="T1539" s="62">
        <f>VLOOKUP(L1539,'Status Report'!B:E,4,0)</f>
        <v>3</v>
      </c>
      <c r="U1539" s="19">
        <f>_xlfn.IFS(AI1539="Den Bosch",VLOOKUP(L1539,'Status Report'!B:AM,35,0),AI1539="Yantian",VLOOKUP(L1539,'Status Report'!B:AM,36,0),AI1539="",IF(H1539="Asia Pacific",VLOOKUP(L1539,'Status Report'!B:AM,36,0),VLOOKUP(L1539,'Status Report'!B:AM,35,0)),AI1539="Direct shipment",IF(H1539="Asia Pacific",VLOOKUP(L1539,'Status Report'!B:AM,36,0),VLOOKUP(L1539,'Status Report'!B:AM,35,0)))</f>
        <v>36.24</v>
      </c>
      <c r="V1539" s="20">
        <f t="shared" si="368"/>
        <v>36.24</v>
      </c>
      <c r="W1539" s="19">
        <f>_xlfn.IFS(AI1539="Den Bosch",VLOOKUP(L1539,'Status Report'!B:AM,37,0),AI1539="Yantian",VLOOKUP(L1539,'Status Report'!B:AM,38,0),AI1539="",IF(H1539="Asia Pacific",VLOOKUP(L1539,'Status Report'!B:AM,38,0),VLOOKUP(L1539,'Status Report'!B:AM,37,0)),AI1539="Direct shipment",IF(H1539="Asia Pacific",VLOOKUP(L1539,'Status Report'!B:AM,38,0),VLOOKUP(L1539,'Status Report'!B:AM,37,0)))</f>
        <v>30.48</v>
      </c>
      <c r="X1539" s="20">
        <f t="shared" si="369"/>
        <v>30.48</v>
      </c>
      <c r="Y1539" s="20">
        <f>_xlfn.IFS(AI1539="Den Bosch",VLOOKUP(L1539,'Status Report'!B:AO,39,0),AI1539="Yantian",VLOOKUP(L1539,'Status Report'!B:AO,40,0),AI1539="",IF(H1539="Asia Pacific",VLOOKUP(L1539,'Status Report'!B:AO,40,0),VLOOKUP(L1539,'Status Report'!B:AO,39,0)),AI1539="Direct shipment",IF(H1539="Asia Pacific",VLOOKUP(L1539,'Status Report'!B:AO,40,0),VLOOKUP(L1539,'Status Report'!B:AO,39,0)))</f>
        <v>0</v>
      </c>
      <c r="Z1539" s="20">
        <f t="shared" si="370"/>
        <v>0</v>
      </c>
      <c r="AA1539" s="20">
        <f t="shared" si="371"/>
        <v>30.48</v>
      </c>
      <c r="AB1539" s="21">
        <f>_xlfn.IFS(AI1539="Den Bosch",VLOOKUP(L1539,'Status Report'!B:AM,33,0),AI1539="Yantian",VLOOKUP(L1539,'Status Report'!B:AM,34,0),AI1539="",IF(H1539="Asia Pacific",VLOOKUP(L1539,'Status Report'!B:AM,34,0),VLOOKUP(L1539,'Status Report'!B:AM,33,0)),AI1539="Direct shipment",IF(H1539="Asia Pacific",VLOOKUP(L1539,'Status Report'!B:AM,34,0),VLOOKUP(L1539,'Status Report'!B:AM,33,0)))</f>
        <v>26.6175</v>
      </c>
      <c r="AC1539" s="21">
        <f>VLOOKUP(L1539,'Status Report'!B:CE,82,0)</f>
        <v>0</v>
      </c>
      <c r="AD1539" s="21">
        <f t="shared" si="372"/>
        <v>26.6175</v>
      </c>
      <c r="AE1539" s="63">
        <f>VLOOKUP(L1539,'Status Report'!B:W,20,0)</f>
        <v>25.5</v>
      </c>
      <c r="AF1539" s="63">
        <f>VLOOKUP(L1539,'Status Report'!B:W,21,0)</f>
        <v>25</v>
      </c>
      <c r="AG1539" s="63">
        <f>VLOOKUP(L1539,'Status Report'!B:W,22,0)</f>
        <v>18.5</v>
      </c>
      <c r="AH1539" s="22">
        <f t="shared" si="373"/>
        <v>1.179375E-2</v>
      </c>
      <c r="AI1539" t="s">
        <v>990</v>
      </c>
      <c r="AK1539" s="63">
        <f>IFERROR(VLOOKUP(G1539,ASEAN!A:A,1,0),0)</f>
        <v>0</v>
      </c>
      <c r="AL1539" s="63" t="str">
        <f>IFERROR(VLOOKUP(D1539,'[3]customer specs'!$B$1:$D$65536,3,0),0)</f>
        <v xml:space="preserve">In case of samples for Fon Wan Chan, please add EUR 75,00 per pallet in Conditions (HD01) and put Provision 199031 QC in Purchase order number
</v>
      </c>
      <c r="AM1539" s="64">
        <f t="shared" si="374"/>
        <v>5.7600000000000016</v>
      </c>
      <c r="AN1539" s="64">
        <f t="shared" si="375"/>
        <v>0</v>
      </c>
      <c r="AO1539" s="63"/>
      <c r="AP1539" s="63"/>
      <c r="AQ1539" s="63" t="str">
        <f t="shared" si="376"/>
        <v>no</v>
      </c>
      <c r="AR1539" s="20">
        <f t="shared" si="377"/>
        <v>26.6175</v>
      </c>
      <c r="AS1539" s="63"/>
      <c r="AT1539" s="23">
        <f t="shared" si="367"/>
        <v>0.12</v>
      </c>
      <c r="AU1539" s="65">
        <f t="shared" si="378"/>
        <v>30.24715909090909</v>
      </c>
      <c r="AV1539" s="65"/>
      <c r="AW1539" s="65">
        <f t="shared" si="379"/>
        <v>30.24715909090909</v>
      </c>
      <c r="AX1539" s="65"/>
      <c r="AY1539" s="63">
        <f>VLOOKUP(L1539,'Status Report'!B:CF,81,0)</f>
        <v>0</v>
      </c>
      <c r="AZ1539" s="63" t="str">
        <f>VLOOKUP(L1539,'Status Report'!B:S,18,0)</f>
        <v>Ellina Smirnova</v>
      </c>
      <c r="BB1539" s="63">
        <f>VLOOKUP(L1539,'Status Report'!B:Z,25,0)</f>
        <v>6</v>
      </c>
      <c r="BC1539" s="63">
        <f t="shared" si="380"/>
        <v>6</v>
      </c>
      <c r="BF1539">
        <f>VLOOKUP(L1539,'Status Report'!B:CE,82,0)</f>
        <v>0</v>
      </c>
      <c r="BG1539">
        <f>VLOOKUP(L1539,'Status Report'!B:CF,83,0)</f>
        <v>0</v>
      </c>
      <c r="BH1539">
        <f>VLOOKUP(L1539,'Status Report'!B:CG,84,0)</f>
        <v>0</v>
      </c>
      <c r="BI1539" t="s">
        <v>1017</v>
      </c>
      <c r="BJ1539" t="s">
        <v>795</v>
      </c>
      <c r="BM1539" s="67">
        <f t="shared" si="381"/>
        <v>714</v>
      </c>
    </row>
    <row r="1540" spans="1:65" x14ac:dyDescent="0.25">
      <c r="A1540" s="68" t="str">
        <f>VLOOKUP(L1540,'Status Report'!B:CB,79,0)</f>
        <v>Heineken UCL</v>
      </c>
      <c r="C1540">
        <v>20006120</v>
      </c>
      <c r="D1540">
        <v>3091076</v>
      </c>
      <c r="E1540" t="s">
        <v>1014</v>
      </c>
      <c r="F1540" t="s">
        <v>802</v>
      </c>
      <c r="G1540" t="str">
        <f>VLOOKUP(D1540,'[2]sold to'!$A:$H,8,0)</f>
        <v>Netherlands</v>
      </c>
      <c r="H1540" t="str">
        <f>VLOOKUP(D1540,'[2]sold to'!$A:$I,9,0)</f>
        <v>Europe</v>
      </c>
      <c r="K1540">
        <v>740</v>
      </c>
      <c r="L1540">
        <v>88026594</v>
      </c>
      <c r="M1540" t="s">
        <v>398</v>
      </c>
      <c r="N1540">
        <v>1</v>
      </c>
      <c r="P1540" t="str">
        <f>VLOOKUP(L1540,'Status Report'!B:AA,26,0)</f>
        <v>China</v>
      </c>
      <c r="Q1540" t="str">
        <f>VLOOKUP(L1540,'Status Report'!B:AB,27,0)</f>
        <v>Textiles-Clothing</v>
      </c>
      <c r="R1540">
        <f>VLOOKUP(L1540,'Status Report'!B:X,23,0)</f>
        <v>1000</v>
      </c>
      <c r="S1540" t="str">
        <f>VLOOKUP(L1540,'Status Report'!B:T,19,0)</f>
        <v>Asian Sourcing Link</v>
      </c>
      <c r="T1540" s="62">
        <f>VLOOKUP(L1540,'Status Report'!B:E,4,0)</f>
        <v>3</v>
      </c>
      <c r="U1540" s="19">
        <f>_xlfn.IFS(AI1540="Den Bosch",VLOOKUP(L1540,'Status Report'!B:AM,35,0),AI1540="Yantian",VLOOKUP(L1540,'Status Report'!B:AM,36,0),AI1540="",IF(H1540="Asia Pacific",VLOOKUP(L1540,'Status Report'!B:AM,36,0),VLOOKUP(L1540,'Status Report'!B:AM,35,0)),AI1540="Direct shipment",IF(H1540="Asia Pacific",VLOOKUP(L1540,'Status Report'!B:AM,36,0),VLOOKUP(L1540,'Status Report'!B:AM,35,0)))</f>
        <v>30.41</v>
      </c>
      <c r="V1540" s="20">
        <f t="shared" si="368"/>
        <v>30.41</v>
      </c>
      <c r="W1540" s="19">
        <f>_xlfn.IFS(AI1540="Den Bosch",VLOOKUP(L1540,'Status Report'!B:AM,37,0),AI1540="Yantian",VLOOKUP(L1540,'Status Report'!B:AM,38,0),AI1540="",IF(H1540="Asia Pacific",VLOOKUP(L1540,'Status Report'!B:AM,38,0),VLOOKUP(L1540,'Status Report'!B:AM,37,0)),AI1540="Direct shipment",IF(H1540="Asia Pacific",VLOOKUP(L1540,'Status Report'!B:AM,38,0),VLOOKUP(L1540,'Status Report'!B:AM,37,0)))</f>
        <v>26.82</v>
      </c>
      <c r="X1540" s="20">
        <f t="shared" si="369"/>
        <v>26.82</v>
      </c>
      <c r="Y1540" s="20">
        <f>_xlfn.IFS(AI1540="Den Bosch",VLOOKUP(L1540,'Status Report'!B:AO,39,0),AI1540="Yantian",VLOOKUP(L1540,'Status Report'!B:AO,40,0),AI1540="",IF(H1540="Asia Pacific",VLOOKUP(L1540,'Status Report'!B:AO,40,0),VLOOKUP(L1540,'Status Report'!B:AO,39,0)),AI1540="Direct shipment",IF(H1540="Asia Pacific",VLOOKUP(L1540,'Status Report'!B:AO,40,0),VLOOKUP(L1540,'Status Report'!B:AO,39,0)))</f>
        <v>0</v>
      </c>
      <c r="Z1540" s="20">
        <f t="shared" si="370"/>
        <v>0</v>
      </c>
      <c r="AA1540" s="20">
        <f t="shared" si="371"/>
        <v>26.82</v>
      </c>
      <c r="AB1540" s="21">
        <f>_xlfn.IFS(AI1540="Den Bosch",VLOOKUP(L1540,'Status Report'!B:AM,33,0),AI1540="Yantian",VLOOKUP(L1540,'Status Report'!B:AM,34,0),AI1540="",IF(H1540="Asia Pacific",VLOOKUP(L1540,'Status Report'!B:AM,34,0),VLOOKUP(L1540,'Status Report'!B:AM,33,0)),AI1540="Direct shipment",IF(H1540="Asia Pacific",VLOOKUP(L1540,'Status Report'!B:AM,34,0),VLOOKUP(L1540,'Status Report'!B:AM,33,0)))</f>
        <v>23.4</v>
      </c>
      <c r="AC1540" s="21">
        <f>VLOOKUP(L1540,'Status Report'!B:CE,82,0)</f>
        <v>0</v>
      </c>
      <c r="AD1540" s="21">
        <f t="shared" si="372"/>
        <v>23.4</v>
      </c>
      <c r="AE1540" s="63">
        <f>VLOOKUP(L1540,'Status Report'!B:W,20,0)</f>
        <v>47</v>
      </c>
      <c r="AF1540" s="63">
        <f>VLOOKUP(L1540,'Status Report'!B:W,21,0)</f>
        <v>38</v>
      </c>
      <c r="AG1540" s="63">
        <f>VLOOKUP(L1540,'Status Report'!B:W,22,0)</f>
        <v>2</v>
      </c>
      <c r="AH1540" s="22">
        <f t="shared" si="373"/>
        <v>3.5720000000000001E-3</v>
      </c>
      <c r="AI1540" t="s">
        <v>990</v>
      </c>
      <c r="AK1540" s="63">
        <f>IFERROR(VLOOKUP(G1540,ASEAN!A:A,1,0),0)</f>
        <v>0</v>
      </c>
      <c r="AL1540" s="63" t="str">
        <f>IFERROR(VLOOKUP(D1540,'[3]customer specs'!$B$1:$D$65536,3,0),0)</f>
        <v xml:space="preserve">In case of samples for Fon Wan Chan, please add EUR 75,00 per pallet in Conditions (HD01) and put Provision 199031 QC in Purchase order number
</v>
      </c>
      <c r="AM1540" s="64">
        <f t="shared" si="374"/>
        <v>3.59</v>
      </c>
      <c r="AN1540" s="64">
        <f t="shared" si="375"/>
        <v>0</v>
      </c>
      <c r="AO1540" s="63"/>
      <c r="AP1540" s="63"/>
      <c r="AQ1540" s="63" t="str">
        <f t="shared" si="376"/>
        <v>no</v>
      </c>
      <c r="AR1540" s="20">
        <f t="shared" si="377"/>
        <v>23.4</v>
      </c>
      <c r="AS1540" s="63"/>
      <c r="AT1540" s="23">
        <f t="shared" si="367"/>
        <v>0.12</v>
      </c>
      <c r="AU1540" s="65">
        <f t="shared" si="378"/>
        <v>26.59090909090909</v>
      </c>
      <c r="AV1540" s="65"/>
      <c r="AW1540" s="65">
        <f t="shared" si="379"/>
        <v>26.59090909090909</v>
      </c>
      <c r="AX1540" s="65"/>
      <c r="AY1540" s="63">
        <f>VLOOKUP(L1540,'Status Report'!B:CF,81,0)</f>
        <v>0</v>
      </c>
      <c r="AZ1540" s="63" t="str">
        <f>VLOOKUP(L1540,'Status Report'!B:S,18,0)</f>
        <v>Ellina Smirnova</v>
      </c>
      <c r="BB1540" s="63">
        <f>VLOOKUP(L1540,'Status Report'!B:Z,25,0)</f>
        <v>1</v>
      </c>
      <c r="BC1540" s="63">
        <f t="shared" si="380"/>
        <v>1</v>
      </c>
      <c r="BF1540">
        <f>VLOOKUP(L1540,'Status Report'!B:CE,82,0)</f>
        <v>0</v>
      </c>
      <c r="BG1540">
        <f>VLOOKUP(L1540,'Status Report'!B:CF,83,0)</f>
        <v>0</v>
      </c>
      <c r="BH1540">
        <f>VLOOKUP(L1540,'Status Report'!B:CG,84,0)</f>
        <v>0</v>
      </c>
      <c r="BI1540" t="s">
        <v>1017</v>
      </c>
      <c r="BJ1540" t="s">
        <v>795</v>
      </c>
      <c r="BM1540" s="67">
        <f t="shared" si="381"/>
        <v>63</v>
      </c>
    </row>
    <row r="1541" spans="1:65" x14ac:dyDescent="0.25">
      <c r="A1541" s="68" t="str">
        <f>VLOOKUP(L1541,'Status Report'!B:CB,79,0)</f>
        <v>Heineken</v>
      </c>
      <c r="C1541">
        <v>20006120</v>
      </c>
      <c r="D1541">
        <v>3091076</v>
      </c>
      <c r="E1541" t="s">
        <v>1014</v>
      </c>
      <c r="F1541" t="s">
        <v>802</v>
      </c>
      <c r="G1541" t="str">
        <f>VLOOKUP(D1541,'[2]sold to'!$A:$H,8,0)</f>
        <v>Netherlands</v>
      </c>
      <c r="H1541" t="str">
        <f>VLOOKUP(D1541,'[2]sold to'!$A:$I,9,0)</f>
        <v>Europe</v>
      </c>
      <c r="K1541">
        <v>750</v>
      </c>
      <c r="L1541">
        <v>88026625</v>
      </c>
      <c r="M1541" t="s">
        <v>411</v>
      </c>
      <c r="N1541">
        <v>1</v>
      </c>
      <c r="P1541" t="str">
        <f>VLOOKUP(L1541,'Status Report'!B:AA,26,0)</f>
        <v>China</v>
      </c>
      <c r="Q1541" t="str">
        <f>VLOOKUP(L1541,'Status Report'!B:AB,27,0)</f>
        <v>Textiles-Clothing</v>
      </c>
      <c r="R1541">
        <f>VLOOKUP(L1541,'Status Report'!B:X,23,0)</f>
        <v>100</v>
      </c>
      <c r="S1541" t="str">
        <f>VLOOKUP(L1541,'Status Report'!B:T,19,0)</f>
        <v>Promocean The Netherlands BV</v>
      </c>
      <c r="T1541" s="62">
        <f>VLOOKUP(L1541,'Status Report'!B:E,4,0)</f>
        <v>3</v>
      </c>
      <c r="U1541" s="19">
        <f>_xlfn.IFS(AI1541="Den Bosch",VLOOKUP(L1541,'Status Report'!B:AM,35,0),AI1541="Yantian",VLOOKUP(L1541,'Status Report'!B:AM,36,0),AI1541="",IF(H1541="Asia Pacific",VLOOKUP(L1541,'Status Report'!B:AM,36,0),VLOOKUP(L1541,'Status Report'!B:AM,35,0)),AI1541="Direct shipment",IF(H1541="Asia Pacific",VLOOKUP(L1541,'Status Report'!B:AM,36,0),VLOOKUP(L1541,'Status Report'!B:AM,35,0)))</f>
        <v>73.7</v>
      </c>
      <c r="V1541" s="20">
        <f t="shared" si="368"/>
        <v>73.7</v>
      </c>
      <c r="W1541" s="19">
        <f>_xlfn.IFS(AI1541="Den Bosch",VLOOKUP(L1541,'Status Report'!B:AM,37,0),AI1541="Yantian",VLOOKUP(L1541,'Status Report'!B:AM,38,0),AI1541="",IF(H1541="Asia Pacific",VLOOKUP(L1541,'Status Report'!B:AM,38,0),VLOOKUP(L1541,'Status Report'!B:AM,37,0)),AI1541="Direct shipment",IF(H1541="Asia Pacific",VLOOKUP(L1541,'Status Report'!B:AM,38,0),VLOOKUP(L1541,'Status Report'!B:AM,37,0)))</f>
        <v>73.7</v>
      </c>
      <c r="X1541" s="20">
        <f t="shared" si="369"/>
        <v>73.7</v>
      </c>
      <c r="Y1541" s="20">
        <f>_xlfn.IFS(AI1541="Den Bosch",VLOOKUP(L1541,'Status Report'!B:AO,39,0),AI1541="Yantian",VLOOKUP(L1541,'Status Report'!B:AO,40,0),AI1541="",IF(H1541="Asia Pacific",VLOOKUP(L1541,'Status Report'!B:AO,40,0),VLOOKUP(L1541,'Status Report'!B:AO,39,0)),AI1541="Direct shipment",IF(H1541="Asia Pacific",VLOOKUP(L1541,'Status Report'!B:AO,40,0),VLOOKUP(L1541,'Status Report'!B:AO,39,0)))</f>
        <v>0</v>
      </c>
      <c r="Z1541" s="20">
        <f t="shared" si="370"/>
        <v>0</v>
      </c>
      <c r="AA1541" s="20">
        <f t="shared" si="371"/>
        <v>73.7</v>
      </c>
      <c r="AB1541" s="21">
        <f>_xlfn.IFS(AI1541="Den Bosch",VLOOKUP(L1541,'Status Report'!B:AM,33,0),AI1541="Yantian",VLOOKUP(L1541,'Status Report'!B:AM,34,0),AI1541="",IF(H1541="Asia Pacific",VLOOKUP(L1541,'Status Report'!B:AM,34,0),VLOOKUP(L1541,'Status Report'!B:AM,33,0)),AI1541="Direct shipment",IF(H1541="Asia Pacific",VLOOKUP(L1541,'Status Report'!B:AM,34,0),VLOOKUP(L1541,'Status Report'!B:AM,33,0)))</f>
        <v>64.326599999999999</v>
      </c>
      <c r="AC1541" s="21">
        <f>VLOOKUP(L1541,'Status Report'!B:CE,82,0)</f>
        <v>0</v>
      </c>
      <c r="AD1541" s="21">
        <f t="shared" si="372"/>
        <v>64.326599999999999</v>
      </c>
      <c r="AE1541" s="63">
        <f>VLOOKUP(L1541,'Status Report'!B:W,20,0)</f>
        <v>20</v>
      </c>
      <c r="AF1541" s="63">
        <f>VLOOKUP(L1541,'Status Report'!B:W,21,0)</f>
        <v>20</v>
      </c>
      <c r="AG1541" s="63">
        <f>VLOOKUP(L1541,'Status Report'!B:W,22,0)</f>
        <v>10</v>
      </c>
      <c r="AH1541" s="22">
        <f t="shared" si="373"/>
        <v>4.0000000000000001E-3</v>
      </c>
      <c r="AI1541" t="s">
        <v>990</v>
      </c>
      <c r="AK1541" s="63">
        <f>IFERROR(VLOOKUP(G1541,ASEAN!A:A,1,0),0)</f>
        <v>0</v>
      </c>
      <c r="AL1541" s="63" t="str">
        <f>IFERROR(VLOOKUP(D1541,'[3]customer specs'!$B$1:$D$65536,3,0),0)</f>
        <v xml:space="preserve">In case of samples for Fon Wan Chan, please add EUR 75,00 per pallet in Conditions (HD01) and put Provision 199031 QC in Purchase order number
</v>
      </c>
      <c r="AM1541" s="64">
        <f t="shared" si="374"/>
        <v>0</v>
      </c>
      <c r="AN1541" s="64">
        <f t="shared" si="375"/>
        <v>0</v>
      </c>
      <c r="AO1541" s="63"/>
      <c r="AP1541" s="63"/>
      <c r="AQ1541" s="63" t="str">
        <f t="shared" si="376"/>
        <v>no</v>
      </c>
      <c r="AR1541" s="20">
        <f t="shared" si="377"/>
        <v>64.326599999999999</v>
      </c>
      <c r="AS1541" s="63"/>
      <c r="AT1541" s="23">
        <f t="shared" si="367"/>
        <v>0.12</v>
      </c>
      <c r="AU1541" s="65">
        <f t="shared" si="378"/>
        <v>73.098409090909087</v>
      </c>
      <c r="AV1541" s="65"/>
      <c r="AW1541" s="65">
        <f t="shared" si="379"/>
        <v>73.098409090909087</v>
      </c>
      <c r="AX1541" s="65"/>
      <c r="AY1541" s="63">
        <f>VLOOKUP(L1541,'Status Report'!B:CF,81,0)</f>
        <v>0</v>
      </c>
      <c r="AZ1541" s="63" t="str">
        <f>VLOOKUP(L1541,'Status Report'!B:S,18,0)</f>
        <v>Ellina Smirnova</v>
      </c>
      <c r="BB1541" s="63">
        <f>VLOOKUP(L1541,'Status Report'!B:Z,25,0)</f>
        <v>10</v>
      </c>
      <c r="BC1541" s="63">
        <f t="shared" si="380"/>
        <v>10</v>
      </c>
      <c r="BF1541">
        <f>VLOOKUP(L1541,'Status Report'!B:CE,82,0)</f>
        <v>0</v>
      </c>
      <c r="BG1541">
        <f>VLOOKUP(L1541,'Status Report'!B:CF,83,0)</f>
        <v>0</v>
      </c>
      <c r="BH1541">
        <f>VLOOKUP(L1541,'Status Report'!B:CG,84,0)</f>
        <v>0</v>
      </c>
      <c r="BI1541" t="s">
        <v>1017</v>
      </c>
      <c r="BJ1541" t="s">
        <v>795</v>
      </c>
      <c r="BM1541" s="67">
        <f t="shared" si="381"/>
        <v>144</v>
      </c>
    </row>
    <row r="1542" spans="1:65" x14ac:dyDescent="0.25">
      <c r="A1542" s="68" t="str">
        <f>VLOOKUP(L1542,'Status Report'!B:CB,79,0)</f>
        <v>Heineken</v>
      </c>
      <c r="C1542">
        <v>20006120</v>
      </c>
      <c r="D1542">
        <v>3091076</v>
      </c>
      <c r="E1542" t="s">
        <v>1014</v>
      </c>
      <c r="F1542" t="s">
        <v>802</v>
      </c>
      <c r="G1542" t="str">
        <f>VLOOKUP(D1542,'[2]sold to'!$A:$H,8,0)</f>
        <v>Netherlands</v>
      </c>
      <c r="H1542" t="str">
        <f>VLOOKUP(D1542,'[2]sold to'!$A:$I,9,0)</f>
        <v>Europe</v>
      </c>
      <c r="K1542">
        <v>760</v>
      </c>
      <c r="L1542">
        <v>88026702</v>
      </c>
      <c r="M1542" t="s">
        <v>829</v>
      </c>
      <c r="N1542">
        <v>1</v>
      </c>
      <c r="P1542" t="str">
        <f>VLOOKUP(L1542,'Status Report'!B:AA,26,0)</f>
        <v>China</v>
      </c>
      <c r="Q1542" t="str">
        <f>VLOOKUP(L1542,'Status Report'!B:AB,27,0)</f>
        <v>Indoor signs</v>
      </c>
      <c r="R1542">
        <f>VLOOKUP(L1542,'Status Report'!B:X,23,0)</f>
        <v>100</v>
      </c>
      <c r="S1542" t="str">
        <f>VLOOKUP(L1542,'Status Report'!B:T,19,0)</f>
        <v>Dekkers Visual Communication B.v.</v>
      </c>
      <c r="T1542" s="62">
        <f>VLOOKUP(L1542,'Status Report'!B:E,4,0)</f>
        <v>3</v>
      </c>
      <c r="U1542" s="19">
        <f>_xlfn.IFS(AI1542="Den Bosch",VLOOKUP(L1542,'Status Report'!B:AM,35,0),AI1542="Yantian",VLOOKUP(L1542,'Status Report'!B:AM,36,0),AI1542="",IF(H1542="Asia Pacific",VLOOKUP(L1542,'Status Report'!B:AM,36,0),VLOOKUP(L1542,'Status Report'!B:AM,35,0)),AI1542="Direct shipment",IF(H1542="Asia Pacific",VLOOKUP(L1542,'Status Report'!B:AM,36,0),VLOOKUP(L1542,'Status Report'!B:AM,35,0)))</f>
        <v>223.1</v>
      </c>
      <c r="V1542" s="20">
        <f t="shared" si="368"/>
        <v>223.1</v>
      </c>
      <c r="W1542" s="19">
        <f>_xlfn.IFS(AI1542="Den Bosch",VLOOKUP(L1542,'Status Report'!B:AM,37,0),AI1542="Yantian",VLOOKUP(L1542,'Status Report'!B:AM,38,0),AI1542="",IF(H1542="Asia Pacific",VLOOKUP(L1542,'Status Report'!B:AM,38,0),VLOOKUP(L1542,'Status Report'!B:AM,37,0)),AI1542="Direct shipment",IF(H1542="Asia Pacific",VLOOKUP(L1542,'Status Report'!B:AM,38,0),VLOOKUP(L1542,'Status Report'!B:AM,37,0)))</f>
        <v>210.36</v>
      </c>
      <c r="X1542" s="20">
        <f t="shared" si="369"/>
        <v>210.36</v>
      </c>
      <c r="Y1542" s="20">
        <f>_xlfn.IFS(AI1542="Den Bosch",VLOOKUP(L1542,'Status Report'!B:AO,39,0),AI1542="Yantian",VLOOKUP(L1542,'Status Report'!B:AO,40,0),AI1542="",IF(H1542="Asia Pacific",VLOOKUP(L1542,'Status Report'!B:AO,40,0),VLOOKUP(L1542,'Status Report'!B:AO,39,0)),AI1542="Direct shipment",IF(H1542="Asia Pacific",VLOOKUP(L1542,'Status Report'!B:AO,40,0),VLOOKUP(L1542,'Status Report'!B:AO,39,0)))</f>
        <v>0</v>
      </c>
      <c r="Z1542" s="20">
        <f t="shared" si="370"/>
        <v>0</v>
      </c>
      <c r="AA1542" s="20">
        <f t="shared" si="371"/>
        <v>210.36</v>
      </c>
      <c r="AB1542" s="21">
        <f>_xlfn.IFS(AI1542="Den Bosch",VLOOKUP(L1542,'Status Report'!B:AM,33,0),AI1542="Yantian",VLOOKUP(L1542,'Status Report'!B:AM,34,0),AI1542="",IF(H1542="Asia Pacific",VLOOKUP(L1542,'Status Report'!B:AM,34,0),VLOOKUP(L1542,'Status Report'!B:AM,33,0)),AI1542="Direct shipment",IF(H1542="Asia Pacific",VLOOKUP(L1542,'Status Report'!B:AM,34,0),VLOOKUP(L1542,'Status Report'!B:AM,33,0)))</f>
        <v>181.92120000000003</v>
      </c>
      <c r="AC1542" s="21">
        <f>VLOOKUP(L1542,'Status Report'!B:CE,82,0)</f>
        <v>0</v>
      </c>
      <c r="AD1542" s="21">
        <f t="shared" si="372"/>
        <v>181.92120000000003</v>
      </c>
      <c r="AE1542" s="63">
        <f>VLOOKUP(L1542,'Status Report'!B:W,20,0)</f>
        <v>79</v>
      </c>
      <c r="AF1542" s="63">
        <f>VLOOKUP(L1542,'Status Report'!B:W,21,0)</f>
        <v>10</v>
      </c>
      <c r="AG1542" s="63">
        <f>VLOOKUP(L1542,'Status Report'!B:W,22,0)</f>
        <v>51</v>
      </c>
      <c r="AH1542" s="22">
        <f t="shared" si="373"/>
        <v>4.0289999999999999E-2</v>
      </c>
      <c r="AI1542" t="s">
        <v>990</v>
      </c>
      <c r="AK1542" s="63">
        <f>IFERROR(VLOOKUP(G1542,ASEAN!A:A,1,0),0)</f>
        <v>0</v>
      </c>
      <c r="AL1542" s="63" t="str">
        <f>IFERROR(VLOOKUP(D1542,'[3]customer specs'!$B$1:$D$65536,3,0),0)</f>
        <v xml:space="preserve">In case of samples for Fon Wan Chan, please add EUR 75,00 per pallet in Conditions (HD01) and put Provision 199031 QC in Purchase order number
</v>
      </c>
      <c r="AM1542" s="64">
        <f t="shared" si="374"/>
        <v>12.739999999999981</v>
      </c>
      <c r="AN1542" s="64">
        <f t="shared" si="375"/>
        <v>0</v>
      </c>
      <c r="AO1542" s="63"/>
      <c r="AP1542" s="63"/>
      <c r="AQ1542" s="63" t="str">
        <f t="shared" si="376"/>
        <v>no</v>
      </c>
      <c r="AR1542" s="20">
        <f t="shared" si="377"/>
        <v>181.92120000000003</v>
      </c>
      <c r="AS1542" s="63"/>
      <c r="AT1542" s="23">
        <f t="shared" si="367"/>
        <v>0.12</v>
      </c>
      <c r="AU1542" s="65">
        <f t="shared" si="378"/>
        <v>206.72863636363638</v>
      </c>
      <c r="AV1542" s="65"/>
      <c r="AW1542" s="65">
        <f t="shared" si="379"/>
        <v>206.72863636363638</v>
      </c>
      <c r="AX1542" s="65"/>
      <c r="AY1542" s="63">
        <f>VLOOKUP(L1542,'Status Report'!B:CF,81,0)</f>
        <v>0</v>
      </c>
      <c r="AZ1542" s="63" t="str">
        <f>VLOOKUP(L1542,'Status Report'!B:S,18,0)</f>
        <v>Ludmilla Zarybnicka</v>
      </c>
      <c r="BB1542" s="63">
        <f>VLOOKUP(L1542,'Status Report'!B:Z,25,0)</f>
        <v>1</v>
      </c>
      <c r="BC1542" s="63">
        <f t="shared" si="380"/>
        <v>1</v>
      </c>
      <c r="BF1542">
        <f>VLOOKUP(L1542,'Status Report'!B:CE,82,0)</f>
        <v>0</v>
      </c>
      <c r="BG1542">
        <f>VLOOKUP(L1542,'Status Report'!B:CF,83,0)</f>
        <v>0</v>
      </c>
      <c r="BH1542">
        <f>VLOOKUP(L1542,'Status Report'!B:CG,84,0)</f>
        <v>0</v>
      </c>
      <c r="BI1542" t="s">
        <v>1017</v>
      </c>
      <c r="BJ1542" t="s">
        <v>795</v>
      </c>
      <c r="BM1542" s="67">
        <f t="shared" si="381"/>
        <v>271</v>
      </c>
    </row>
    <row r="1543" spans="1:65" x14ac:dyDescent="0.25">
      <c r="A1543" s="68" t="str">
        <f>VLOOKUP(L1543,'Status Report'!B:CB,79,0)</f>
        <v>Heineken - F1</v>
      </c>
      <c r="C1543">
        <v>20006120</v>
      </c>
      <c r="D1543">
        <v>3091076</v>
      </c>
      <c r="E1543" t="s">
        <v>1014</v>
      </c>
      <c r="F1543" t="s">
        <v>802</v>
      </c>
      <c r="G1543" t="str">
        <f>VLOOKUP(D1543,'[2]sold to'!$A:$H,8,0)</f>
        <v>Netherlands</v>
      </c>
      <c r="H1543" t="str">
        <f>VLOOKUP(D1543,'[2]sold to'!$A:$I,9,0)</f>
        <v>Europe</v>
      </c>
      <c r="K1543">
        <v>770</v>
      </c>
      <c r="L1543">
        <v>88026780</v>
      </c>
      <c r="M1543" t="s">
        <v>459</v>
      </c>
      <c r="N1543">
        <v>1</v>
      </c>
      <c r="P1543" t="str">
        <f>VLOOKUP(L1543,'Status Report'!B:AA,26,0)</f>
        <v>China</v>
      </c>
      <c r="Q1543" t="str">
        <f>VLOOKUP(L1543,'Status Report'!B:AB,27,0)</f>
        <v>Indoor signs</v>
      </c>
      <c r="R1543">
        <f>VLOOKUP(L1543,'Status Report'!B:X,23,0)</f>
        <v>100</v>
      </c>
      <c r="S1543" t="str">
        <f>VLOOKUP(L1543,'Status Report'!B:T,19,0)</f>
        <v>Dekkers Visual Communication B.v.</v>
      </c>
      <c r="T1543" s="62">
        <f>VLOOKUP(L1543,'Status Report'!B:E,4,0)</f>
        <v>3</v>
      </c>
      <c r="U1543" s="19">
        <f>_xlfn.IFS(AI1543="Den Bosch",VLOOKUP(L1543,'Status Report'!B:AM,35,0),AI1543="Yantian",VLOOKUP(L1543,'Status Report'!B:AM,36,0),AI1543="",IF(H1543="Asia Pacific",VLOOKUP(L1543,'Status Report'!B:AM,36,0),VLOOKUP(L1543,'Status Report'!B:AM,35,0)),AI1543="Direct shipment",IF(H1543="Asia Pacific",VLOOKUP(L1543,'Status Report'!B:AM,36,0),VLOOKUP(L1543,'Status Report'!B:AM,35,0)))</f>
        <v>184.55</v>
      </c>
      <c r="V1543" s="20">
        <f t="shared" si="368"/>
        <v>184.55</v>
      </c>
      <c r="W1543" s="19">
        <f>_xlfn.IFS(AI1543="Den Bosch",VLOOKUP(L1543,'Status Report'!B:AM,37,0),AI1543="Yantian",VLOOKUP(L1543,'Status Report'!B:AM,38,0),AI1543="",IF(H1543="Asia Pacific",VLOOKUP(L1543,'Status Report'!B:AM,38,0),VLOOKUP(L1543,'Status Report'!B:AM,37,0)),AI1543="Direct shipment",IF(H1543="Asia Pacific",VLOOKUP(L1543,'Status Report'!B:AM,38,0),VLOOKUP(L1543,'Status Report'!B:AM,37,0)))</f>
        <v>184.55</v>
      </c>
      <c r="X1543" s="20">
        <f t="shared" si="369"/>
        <v>184.55</v>
      </c>
      <c r="Y1543" s="20">
        <f>_xlfn.IFS(AI1543="Den Bosch",VLOOKUP(L1543,'Status Report'!B:AO,39,0),AI1543="Yantian",VLOOKUP(L1543,'Status Report'!B:AO,40,0),AI1543="",IF(H1543="Asia Pacific",VLOOKUP(L1543,'Status Report'!B:AO,40,0),VLOOKUP(L1543,'Status Report'!B:AO,39,0)),AI1543="Direct shipment",IF(H1543="Asia Pacific",VLOOKUP(L1543,'Status Report'!B:AO,40,0),VLOOKUP(L1543,'Status Report'!B:AO,39,0)))</f>
        <v>0</v>
      </c>
      <c r="Z1543" s="20">
        <f t="shared" si="370"/>
        <v>0</v>
      </c>
      <c r="AA1543" s="20">
        <f t="shared" si="371"/>
        <v>184.55</v>
      </c>
      <c r="AB1543" s="21">
        <f>_xlfn.IFS(AI1543="Den Bosch",VLOOKUP(L1543,'Status Report'!B:AM,33,0),AI1543="Yantian",VLOOKUP(L1543,'Status Report'!B:AM,34,0),AI1543="",IF(H1543="Asia Pacific",VLOOKUP(L1543,'Status Report'!B:AM,34,0),VLOOKUP(L1543,'Status Report'!B:AM,33,0)),AI1543="Direct shipment",IF(H1543="Asia Pacific",VLOOKUP(L1543,'Status Report'!B:AM,34,0),VLOOKUP(L1543,'Status Report'!B:AM,33,0)))</f>
        <v>159.60000000000002</v>
      </c>
      <c r="AC1543" s="21">
        <f>VLOOKUP(L1543,'Status Report'!B:CE,82,0)</f>
        <v>0</v>
      </c>
      <c r="AD1543" s="21">
        <f t="shared" si="372"/>
        <v>159.60000000000002</v>
      </c>
      <c r="AE1543" s="63">
        <f>VLOOKUP(L1543,'Status Report'!B:W,20,0)</f>
        <v>60</v>
      </c>
      <c r="AF1543" s="63">
        <f>VLOOKUP(L1543,'Status Report'!B:W,21,0)</f>
        <v>73</v>
      </c>
      <c r="AG1543" s="63">
        <f>VLOOKUP(L1543,'Status Report'!B:W,22,0)</f>
        <v>10</v>
      </c>
      <c r="AH1543" s="22">
        <f t="shared" si="373"/>
        <v>4.3799999999999999E-2</v>
      </c>
      <c r="AI1543" t="s">
        <v>990</v>
      </c>
      <c r="AK1543" s="63">
        <f>IFERROR(VLOOKUP(G1543,ASEAN!A:A,1,0),0)</f>
        <v>0</v>
      </c>
      <c r="AL1543" s="63" t="str">
        <f>IFERROR(VLOOKUP(D1543,'[3]customer specs'!$B$1:$D$65536,3,0),0)</f>
        <v xml:space="preserve">In case of samples for Fon Wan Chan, please add EUR 75,00 per pallet in Conditions (HD01) and put Provision 199031 QC in Purchase order number
</v>
      </c>
      <c r="AM1543" s="64">
        <f t="shared" si="374"/>
        <v>0</v>
      </c>
      <c r="AN1543" s="64">
        <f t="shared" si="375"/>
        <v>0</v>
      </c>
      <c r="AO1543" s="63"/>
      <c r="AP1543" s="63"/>
      <c r="AQ1543" s="63" t="str">
        <f t="shared" si="376"/>
        <v>no</v>
      </c>
      <c r="AR1543" s="20">
        <f t="shared" si="377"/>
        <v>159.60000000000002</v>
      </c>
      <c r="AS1543" s="63"/>
      <c r="AT1543" s="23">
        <f t="shared" si="367"/>
        <v>0.12</v>
      </c>
      <c r="AU1543" s="65">
        <f t="shared" si="378"/>
        <v>181.3636363636364</v>
      </c>
      <c r="AV1543" s="65"/>
      <c r="AW1543" s="65">
        <f t="shared" si="379"/>
        <v>181.3636363636364</v>
      </c>
      <c r="AX1543" s="65"/>
      <c r="AY1543" s="63">
        <f>VLOOKUP(L1543,'Status Report'!B:CF,81,0)</f>
        <v>0</v>
      </c>
      <c r="AZ1543" s="63" t="str">
        <f>VLOOKUP(L1543,'Status Report'!B:S,18,0)</f>
        <v>Ludmilla Zarybnicka</v>
      </c>
      <c r="BB1543" s="63">
        <f>VLOOKUP(L1543,'Status Report'!B:Z,25,0)</f>
        <v>1</v>
      </c>
      <c r="BC1543" s="63">
        <f t="shared" si="380"/>
        <v>1</v>
      </c>
      <c r="BF1543">
        <f>VLOOKUP(L1543,'Status Report'!B:CE,82,0)</f>
        <v>0</v>
      </c>
      <c r="BG1543">
        <f>VLOOKUP(L1543,'Status Report'!B:CF,83,0)</f>
        <v>0</v>
      </c>
      <c r="BH1543">
        <f>VLOOKUP(L1543,'Status Report'!B:CG,84,0)</f>
        <v>0</v>
      </c>
      <c r="BI1543" t="s">
        <v>1017</v>
      </c>
      <c r="BJ1543" t="s">
        <v>795</v>
      </c>
      <c r="BM1543" s="67">
        <f t="shared" si="381"/>
        <v>65</v>
      </c>
    </row>
    <row r="1544" spans="1:65" x14ac:dyDescent="0.25">
      <c r="A1544" s="68" t="str">
        <f>VLOOKUP(L1544,'Status Report'!B:CB,79,0)</f>
        <v>Heineken</v>
      </c>
      <c r="C1544">
        <v>20006120</v>
      </c>
      <c r="D1544">
        <v>3091076</v>
      </c>
      <c r="E1544" t="s">
        <v>1014</v>
      </c>
      <c r="F1544" t="s">
        <v>802</v>
      </c>
      <c r="G1544" t="str">
        <f>VLOOKUP(D1544,'[2]sold to'!$A:$H,8,0)</f>
        <v>Netherlands</v>
      </c>
      <c r="H1544" t="str">
        <f>VLOOKUP(D1544,'[2]sold to'!$A:$I,9,0)</f>
        <v>Europe</v>
      </c>
      <c r="K1544">
        <v>780</v>
      </c>
      <c r="L1544">
        <v>88026851</v>
      </c>
      <c r="M1544" t="s">
        <v>463</v>
      </c>
      <c r="N1544">
        <v>1</v>
      </c>
      <c r="P1544" t="str">
        <f>VLOOKUP(L1544,'Status Report'!B:AA,26,0)</f>
        <v>China</v>
      </c>
      <c r="Q1544" t="str">
        <f>VLOOKUP(L1544,'Status Report'!B:AB,27,0)</f>
        <v>Bar support</v>
      </c>
      <c r="R1544">
        <f>VLOOKUP(L1544,'Status Report'!B:X,23,0)</f>
        <v>167</v>
      </c>
      <c r="S1544" t="str">
        <f>VLOOKUP(L1544,'Status Report'!B:T,19,0)</f>
        <v>Promocean The Netherlands BV</v>
      </c>
      <c r="T1544" s="62">
        <f>VLOOKUP(L1544,'Status Report'!B:E,4,0)</f>
        <v>3</v>
      </c>
      <c r="U1544" s="19">
        <f>_xlfn.IFS(AI1544="Den Bosch",VLOOKUP(L1544,'Status Report'!B:AM,35,0),AI1544="Yantian",VLOOKUP(L1544,'Status Report'!B:AM,36,0),AI1544="",IF(H1544="Asia Pacific",VLOOKUP(L1544,'Status Report'!B:AM,36,0),VLOOKUP(L1544,'Status Report'!B:AM,35,0)),AI1544="Direct shipment",IF(H1544="Asia Pacific",VLOOKUP(L1544,'Status Report'!B:AM,36,0),VLOOKUP(L1544,'Status Report'!B:AM,35,0)))</f>
        <v>87</v>
      </c>
      <c r="V1544" s="20">
        <f t="shared" si="368"/>
        <v>87</v>
      </c>
      <c r="W1544" s="19">
        <f>_xlfn.IFS(AI1544="Den Bosch",VLOOKUP(L1544,'Status Report'!B:AM,37,0),AI1544="Yantian",VLOOKUP(L1544,'Status Report'!B:AM,38,0),AI1544="",IF(H1544="Asia Pacific",VLOOKUP(L1544,'Status Report'!B:AM,38,0),VLOOKUP(L1544,'Status Report'!B:AM,37,0)),AI1544="Direct shipment",IF(H1544="Asia Pacific",VLOOKUP(L1544,'Status Report'!B:AM,38,0),VLOOKUP(L1544,'Status Report'!B:AM,37,0)))</f>
        <v>76.679999999999993</v>
      </c>
      <c r="X1544" s="20">
        <f t="shared" si="369"/>
        <v>76.679999999999993</v>
      </c>
      <c r="Y1544" s="20">
        <f>_xlfn.IFS(AI1544="Den Bosch",VLOOKUP(L1544,'Status Report'!B:AO,39,0),AI1544="Yantian",VLOOKUP(L1544,'Status Report'!B:AO,40,0),AI1544="",IF(H1544="Asia Pacific",VLOOKUP(L1544,'Status Report'!B:AO,40,0),VLOOKUP(L1544,'Status Report'!B:AO,39,0)),AI1544="Direct shipment",IF(H1544="Asia Pacific",VLOOKUP(L1544,'Status Report'!B:AO,40,0),VLOOKUP(L1544,'Status Report'!B:AO,39,0)))</f>
        <v>0</v>
      </c>
      <c r="Z1544" s="20">
        <f t="shared" si="370"/>
        <v>0</v>
      </c>
      <c r="AA1544" s="20">
        <f t="shared" si="371"/>
        <v>76.679999999999993</v>
      </c>
      <c r="AB1544" s="21">
        <f>_xlfn.IFS(AI1544="Den Bosch",VLOOKUP(L1544,'Status Report'!B:AM,33,0),AI1544="Yantian",VLOOKUP(L1544,'Status Report'!B:AM,34,0),AI1544="",IF(H1544="Asia Pacific",VLOOKUP(L1544,'Status Report'!B:AM,34,0),VLOOKUP(L1544,'Status Report'!B:AM,33,0)),AI1544="Direct shipment",IF(H1544="Asia Pacific",VLOOKUP(L1544,'Status Report'!B:AM,34,0),VLOOKUP(L1544,'Status Report'!B:AM,33,0)))</f>
        <v>65.527200000000008</v>
      </c>
      <c r="AC1544" s="21">
        <f>VLOOKUP(L1544,'Status Report'!B:CE,82,0)</f>
        <v>0</v>
      </c>
      <c r="AD1544" s="21">
        <f t="shared" si="372"/>
        <v>65.527200000000008</v>
      </c>
      <c r="AE1544" s="63">
        <f>VLOOKUP(L1544,'Status Report'!B:W,20,0)</f>
        <v>49</v>
      </c>
      <c r="AF1544" s="63">
        <f>VLOOKUP(L1544,'Status Report'!B:W,21,0)</f>
        <v>26</v>
      </c>
      <c r="AG1544" s="63">
        <f>VLOOKUP(L1544,'Status Report'!B:W,22,0)</f>
        <v>50</v>
      </c>
      <c r="AH1544" s="22">
        <f t="shared" si="373"/>
        <v>6.3700000000000007E-2</v>
      </c>
      <c r="AI1544" t="s">
        <v>990</v>
      </c>
      <c r="AK1544" s="63">
        <f>IFERROR(VLOOKUP(G1544,ASEAN!A:A,1,0),0)</f>
        <v>0</v>
      </c>
      <c r="AL1544" s="63" t="str">
        <f>IFERROR(VLOOKUP(D1544,'[3]customer specs'!$B$1:$D$65536,3,0),0)</f>
        <v xml:space="preserve">In case of samples for Fon Wan Chan, please add EUR 75,00 per pallet in Conditions (HD01) and put Provision 199031 QC in Purchase order number
</v>
      </c>
      <c r="AM1544" s="64">
        <f t="shared" si="374"/>
        <v>10.320000000000007</v>
      </c>
      <c r="AN1544" s="64">
        <f t="shared" si="375"/>
        <v>0</v>
      </c>
      <c r="AO1544" s="63"/>
      <c r="AP1544" s="63"/>
      <c r="AQ1544" s="63" t="str">
        <f t="shared" si="376"/>
        <v>no</v>
      </c>
      <c r="AR1544" s="20">
        <f t="shared" si="377"/>
        <v>65.527200000000008</v>
      </c>
      <c r="AS1544" s="63"/>
      <c r="AT1544" s="23">
        <f t="shared" si="367"/>
        <v>0.12</v>
      </c>
      <c r="AU1544" s="65">
        <f t="shared" si="378"/>
        <v>74.462727272727278</v>
      </c>
      <c r="AV1544" s="65"/>
      <c r="AW1544" s="65">
        <f t="shared" si="379"/>
        <v>74.462727272727278</v>
      </c>
      <c r="AX1544" s="65"/>
      <c r="AY1544" s="63">
        <f>VLOOKUP(L1544,'Status Report'!B:CF,81,0)</f>
        <v>0</v>
      </c>
      <c r="AZ1544" s="63" t="str">
        <f>VLOOKUP(L1544,'Status Report'!B:S,18,0)</f>
        <v>Ellina Smirnova</v>
      </c>
      <c r="BB1544" s="63">
        <f>VLOOKUP(L1544,'Status Report'!B:Z,25,0)</f>
        <v>12</v>
      </c>
      <c r="BC1544" s="63">
        <f t="shared" si="380"/>
        <v>12</v>
      </c>
      <c r="BF1544">
        <f>VLOOKUP(L1544,'Status Report'!B:CE,82,0)</f>
        <v>0</v>
      </c>
      <c r="BG1544">
        <f>VLOOKUP(L1544,'Status Report'!B:CF,83,0)</f>
        <v>0</v>
      </c>
      <c r="BH1544">
        <f>VLOOKUP(L1544,'Status Report'!B:CG,84,0)</f>
        <v>0</v>
      </c>
      <c r="BI1544" t="s">
        <v>1017</v>
      </c>
      <c r="BJ1544" t="s">
        <v>795</v>
      </c>
      <c r="BM1544" s="67">
        <f t="shared" si="381"/>
        <v>273</v>
      </c>
    </row>
    <row r="1545" spans="1:65" x14ac:dyDescent="0.25">
      <c r="A1545" s="68" t="str">
        <f>VLOOKUP(L1545,'Status Report'!B:CB,79,0)</f>
        <v>Heineken</v>
      </c>
      <c r="C1545">
        <v>20006120</v>
      </c>
      <c r="D1545">
        <v>3091076</v>
      </c>
      <c r="E1545" t="s">
        <v>1014</v>
      </c>
      <c r="F1545" t="s">
        <v>802</v>
      </c>
      <c r="G1545" t="str">
        <f>VLOOKUP(D1545,'[2]sold to'!$A:$H,8,0)</f>
        <v>Netherlands</v>
      </c>
      <c r="H1545" t="str">
        <f>VLOOKUP(D1545,'[2]sold to'!$A:$I,9,0)</f>
        <v>Europe</v>
      </c>
      <c r="K1545">
        <v>790</v>
      </c>
      <c r="L1545">
        <v>88026853</v>
      </c>
      <c r="M1545" t="s">
        <v>465</v>
      </c>
      <c r="N1545">
        <v>1</v>
      </c>
      <c r="P1545" t="str">
        <f>VLOOKUP(L1545,'Status Report'!B:AA,26,0)</f>
        <v>China</v>
      </c>
      <c r="Q1545" t="str">
        <f>VLOOKUP(L1545,'Status Report'!B:AB,27,0)</f>
        <v>Bar support</v>
      </c>
      <c r="R1545">
        <f>VLOOKUP(L1545,'Status Report'!B:X,23,0)</f>
        <v>333</v>
      </c>
      <c r="S1545" t="str">
        <f>VLOOKUP(L1545,'Status Report'!B:T,19,0)</f>
        <v>Promocean The Netherlands BV</v>
      </c>
      <c r="T1545" s="62">
        <f>VLOOKUP(L1545,'Status Report'!B:E,4,0)</f>
        <v>3</v>
      </c>
      <c r="U1545" s="19">
        <f>_xlfn.IFS(AI1545="Den Bosch",VLOOKUP(L1545,'Status Report'!B:AM,35,0),AI1545="Yantian",VLOOKUP(L1545,'Status Report'!B:AM,36,0),AI1545="",IF(H1545="Asia Pacific",VLOOKUP(L1545,'Status Report'!B:AM,36,0),VLOOKUP(L1545,'Status Report'!B:AM,35,0)),AI1545="Direct shipment",IF(H1545="Asia Pacific",VLOOKUP(L1545,'Status Report'!B:AM,36,0),VLOOKUP(L1545,'Status Report'!B:AM,35,0)))</f>
        <v>27.839999999999996</v>
      </c>
      <c r="V1545" s="20">
        <f t="shared" si="368"/>
        <v>27.839999999999996</v>
      </c>
      <c r="W1545" s="19">
        <f>_xlfn.IFS(AI1545="Den Bosch",VLOOKUP(L1545,'Status Report'!B:AM,37,0),AI1545="Yantian",VLOOKUP(L1545,'Status Report'!B:AM,38,0),AI1545="",IF(H1545="Asia Pacific",VLOOKUP(L1545,'Status Report'!B:AM,38,0),VLOOKUP(L1545,'Status Report'!B:AM,37,0)),AI1545="Direct shipment",IF(H1545="Asia Pacific",VLOOKUP(L1545,'Status Report'!B:AM,38,0),VLOOKUP(L1545,'Status Report'!B:AM,37,0)))</f>
        <v>27.839999999999996</v>
      </c>
      <c r="X1545" s="20">
        <f t="shared" si="369"/>
        <v>27.839999999999996</v>
      </c>
      <c r="Y1545" s="20">
        <f>_xlfn.IFS(AI1545="Den Bosch",VLOOKUP(L1545,'Status Report'!B:AO,39,0),AI1545="Yantian",VLOOKUP(L1545,'Status Report'!B:AO,40,0),AI1545="",IF(H1545="Asia Pacific",VLOOKUP(L1545,'Status Report'!B:AO,40,0),VLOOKUP(L1545,'Status Report'!B:AO,39,0)),AI1545="Direct shipment",IF(H1545="Asia Pacific",VLOOKUP(L1545,'Status Report'!B:AO,40,0),VLOOKUP(L1545,'Status Report'!B:AO,39,0)))</f>
        <v>0</v>
      </c>
      <c r="Z1545" s="20">
        <f t="shared" si="370"/>
        <v>0</v>
      </c>
      <c r="AA1545" s="20">
        <f t="shared" si="371"/>
        <v>27.839999999999996</v>
      </c>
      <c r="AB1545" s="21">
        <f>_xlfn.IFS(AI1545="Den Bosch",VLOOKUP(L1545,'Status Report'!B:AM,33,0),AI1545="Yantian",VLOOKUP(L1545,'Status Report'!B:AM,34,0),AI1545="",IF(H1545="Asia Pacific",VLOOKUP(L1545,'Status Report'!B:AM,34,0),VLOOKUP(L1545,'Status Report'!B:AM,33,0)),AI1545="Direct shipment",IF(H1545="Asia Pacific",VLOOKUP(L1545,'Status Report'!B:AM,34,0),VLOOKUP(L1545,'Status Report'!B:AM,33,0)))</f>
        <v>23.8032</v>
      </c>
      <c r="AC1545" s="21">
        <f>VLOOKUP(L1545,'Status Report'!B:CE,82,0)</f>
        <v>0</v>
      </c>
      <c r="AD1545" s="21">
        <f t="shared" si="372"/>
        <v>23.8032</v>
      </c>
      <c r="AE1545" s="63">
        <f>VLOOKUP(L1545,'Status Report'!B:W,20,0)</f>
        <v>26</v>
      </c>
      <c r="AF1545" s="63">
        <f>VLOOKUP(L1545,'Status Report'!B:W,21,0)</f>
        <v>14</v>
      </c>
      <c r="AG1545" s="63">
        <f>VLOOKUP(L1545,'Status Report'!B:W,22,0)</f>
        <v>8</v>
      </c>
      <c r="AH1545" s="22">
        <f t="shared" si="373"/>
        <v>2.9120000000000001E-3</v>
      </c>
      <c r="AI1545" t="s">
        <v>990</v>
      </c>
      <c r="AK1545" s="63">
        <f>IFERROR(VLOOKUP(G1545,ASEAN!A:A,1,0),0)</f>
        <v>0</v>
      </c>
      <c r="AL1545" s="63" t="str">
        <f>IFERROR(VLOOKUP(D1545,'[3]customer specs'!$B$1:$D$65536,3,0),0)</f>
        <v xml:space="preserve">In case of samples for Fon Wan Chan, please add EUR 75,00 per pallet in Conditions (HD01) and put Provision 199031 QC in Purchase order number
</v>
      </c>
      <c r="AM1545" s="64">
        <f t="shared" si="374"/>
        <v>0</v>
      </c>
      <c r="AN1545" s="64">
        <f t="shared" si="375"/>
        <v>0</v>
      </c>
      <c r="AO1545" s="63"/>
      <c r="AP1545" s="63"/>
      <c r="AQ1545" s="63" t="str">
        <f t="shared" si="376"/>
        <v>no</v>
      </c>
      <c r="AR1545" s="20">
        <f t="shared" si="377"/>
        <v>23.8032</v>
      </c>
      <c r="AS1545" s="63"/>
      <c r="AT1545" s="23">
        <f t="shared" si="367"/>
        <v>0.12</v>
      </c>
      <c r="AU1545" s="65">
        <f t="shared" si="378"/>
        <v>27.049090909090911</v>
      </c>
      <c r="AV1545" s="65"/>
      <c r="AW1545" s="65">
        <f t="shared" si="379"/>
        <v>27.049090909090911</v>
      </c>
      <c r="AX1545" s="65"/>
      <c r="AY1545" s="63">
        <f>VLOOKUP(L1545,'Status Report'!B:CF,81,0)</f>
        <v>0</v>
      </c>
      <c r="AZ1545" s="63" t="str">
        <f>VLOOKUP(L1545,'Status Report'!B:S,18,0)</f>
        <v>Ellina Smirnova</v>
      </c>
      <c r="BB1545" s="63">
        <f>VLOOKUP(L1545,'Status Report'!B:Z,25,0)</f>
        <v>6</v>
      </c>
      <c r="BC1545" s="63">
        <f t="shared" si="380"/>
        <v>6</v>
      </c>
      <c r="BF1545">
        <f>VLOOKUP(L1545,'Status Report'!B:CE,82,0)</f>
        <v>0</v>
      </c>
      <c r="BG1545">
        <f>VLOOKUP(L1545,'Status Report'!B:CF,83,0)</f>
        <v>0</v>
      </c>
      <c r="BH1545">
        <f>VLOOKUP(L1545,'Status Report'!B:CG,84,0)</f>
        <v>0</v>
      </c>
      <c r="BI1545" t="s">
        <v>1017</v>
      </c>
      <c r="BJ1545" t="s">
        <v>795</v>
      </c>
      <c r="BM1545" s="67">
        <f t="shared" si="381"/>
        <v>252</v>
      </c>
    </row>
    <row r="1546" spans="1:65" x14ac:dyDescent="0.25">
      <c r="A1546" s="68" t="str">
        <f>VLOOKUP(L1546,'Status Report'!B:CB,79,0)</f>
        <v>Heineken</v>
      </c>
      <c r="C1546">
        <v>20006120</v>
      </c>
      <c r="D1546">
        <v>3091076</v>
      </c>
      <c r="E1546" t="s">
        <v>1014</v>
      </c>
      <c r="F1546" t="s">
        <v>802</v>
      </c>
      <c r="G1546" t="str">
        <f>VLOOKUP(D1546,'[2]sold to'!$A:$H,8,0)</f>
        <v>Netherlands</v>
      </c>
      <c r="H1546" t="str">
        <f>VLOOKUP(D1546,'[2]sold to'!$A:$I,9,0)</f>
        <v>Europe</v>
      </c>
      <c r="K1546">
        <v>800</v>
      </c>
      <c r="L1546">
        <v>88026859</v>
      </c>
      <c r="M1546" t="s">
        <v>470</v>
      </c>
      <c r="N1546">
        <v>1</v>
      </c>
      <c r="P1546" t="str">
        <f>VLOOKUP(L1546,'Status Report'!B:AA,26,0)</f>
        <v>China</v>
      </c>
      <c r="Q1546" t="str">
        <f>VLOOKUP(L1546,'Status Report'!B:AB,27,0)</f>
        <v>Premiums</v>
      </c>
      <c r="R1546">
        <f>VLOOKUP(L1546,'Status Report'!B:X,23,0)</f>
        <v>50</v>
      </c>
      <c r="S1546" t="str">
        <f>VLOOKUP(L1546,'Status Report'!B:T,19,0)</f>
        <v>Promocean The Netherlands BV</v>
      </c>
      <c r="T1546" s="62">
        <f>VLOOKUP(L1546,'Status Report'!B:E,4,0)</f>
        <v>3</v>
      </c>
      <c r="U1546" s="19">
        <f>_xlfn.IFS(AI1546="Den Bosch",VLOOKUP(L1546,'Status Report'!B:AM,35,0),AI1546="Yantian",VLOOKUP(L1546,'Status Report'!B:AM,36,0),AI1546="",IF(H1546="Asia Pacific",VLOOKUP(L1546,'Status Report'!B:AM,36,0),VLOOKUP(L1546,'Status Report'!B:AM,35,0)),AI1546="Direct shipment",IF(H1546="Asia Pacific",VLOOKUP(L1546,'Status Report'!B:AM,36,0),VLOOKUP(L1546,'Status Report'!B:AM,35,0)))</f>
        <v>47.5</v>
      </c>
      <c r="V1546" s="20">
        <f t="shared" si="368"/>
        <v>47.5</v>
      </c>
      <c r="W1546" s="19">
        <f>_xlfn.IFS(AI1546="Den Bosch",VLOOKUP(L1546,'Status Report'!B:AM,37,0),AI1546="Yantian",VLOOKUP(L1546,'Status Report'!B:AM,38,0),AI1546="",IF(H1546="Asia Pacific",VLOOKUP(L1546,'Status Report'!B:AM,38,0),VLOOKUP(L1546,'Status Report'!B:AM,37,0)),AI1546="Direct shipment",IF(H1546="Asia Pacific",VLOOKUP(L1546,'Status Report'!B:AM,38,0),VLOOKUP(L1546,'Status Report'!B:AM,37,0)))</f>
        <v>47.5</v>
      </c>
      <c r="X1546" s="20">
        <f t="shared" si="369"/>
        <v>47.5</v>
      </c>
      <c r="Y1546" s="20">
        <f>_xlfn.IFS(AI1546="Den Bosch",VLOOKUP(L1546,'Status Report'!B:AO,39,0),AI1546="Yantian",VLOOKUP(L1546,'Status Report'!B:AO,40,0),AI1546="",IF(H1546="Asia Pacific",VLOOKUP(L1546,'Status Report'!B:AO,40,0),VLOOKUP(L1546,'Status Report'!B:AO,39,0)),AI1546="Direct shipment",IF(H1546="Asia Pacific",VLOOKUP(L1546,'Status Report'!B:AO,40,0),VLOOKUP(L1546,'Status Report'!B:AO,39,0)))</f>
        <v>0</v>
      </c>
      <c r="Z1546" s="20">
        <f t="shared" si="370"/>
        <v>0</v>
      </c>
      <c r="AA1546" s="20">
        <f t="shared" si="371"/>
        <v>47.5</v>
      </c>
      <c r="AB1546" s="21">
        <f>_xlfn.IFS(AI1546="Den Bosch",VLOOKUP(L1546,'Status Report'!B:AM,33,0),AI1546="Yantian",VLOOKUP(L1546,'Status Report'!B:AM,34,0),AI1546="",IF(H1546="Asia Pacific",VLOOKUP(L1546,'Status Report'!B:AM,34,0),VLOOKUP(L1546,'Status Report'!B:AM,33,0)),AI1546="Direct shipment",IF(H1546="Asia Pacific",VLOOKUP(L1546,'Status Report'!B:AM,34,0),VLOOKUP(L1546,'Status Report'!B:AM,33,0)))</f>
        <v>40.6068</v>
      </c>
      <c r="AC1546" s="21">
        <f>VLOOKUP(L1546,'Status Report'!B:CE,82,0)</f>
        <v>0</v>
      </c>
      <c r="AD1546" s="21">
        <f t="shared" si="372"/>
        <v>40.6068</v>
      </c>
      <c r="AE1546" s="63">
        <f>VLOOKUP(L1546,'Status Report'!B:W,20,0)</f>
        <v>26</v>
      </c>
      <c r="AF1546" s="63">
        <f>VLOOKUP(L1546,'Status Report'!B:W,21,0)</f>
        <v>16</v>
      </c>
      <c r="AG1546" s="63">
        <f>VLOOKUP(L1546,'Status Report'!B:W,22,0)</f>
        <v>17</v>
      </c>
      <c r="AH1546" s="22">
        <f t="shared" si="373"/>
        <v>7.0720000000000002E-3</v>
      </c>
      <c r="AI1546" t="s">
        <v>990</v>
      </c>
      <c r="AK1546" s="63">
        <f>IFERROR(VLOOKUP(G1546,ASEAN!A:A,1,0),0)</f>
        <v>0</v>
      </c>
      <c r="AL1546" s="63" t="str">
        <f>IFERROR(VLOOKUP(D1546,'[3]customer specs'!$B$1:$D$65536,3,0),0)</f>
        <v xml:space="preserve">In case of samples for Fon Wan Chan, please add EUR 75,00 per pallet in Conditions (HD01) and put Provision 199031 QC in Purchase order number
</v>
      </c>
      <c r="AM1546" s="64">
        <f t="shared" si="374"/>
        <v>0</v>
      </c>
      <c r="AN1546" s="64">
        <f t="shared" si="375"/>
        <v>0</v>
      </c>
      <c r="AO1546" s="63"/>
      <c r="AP1546" s="63"/>
      <c r="AQ1546" s="63" t="str">
        <f t="shared" si="376"/>
        <v>no</v>
      </c>
      <c r="AR1546" s="20">
        <f t="shared" si="377"/>
        <v>40.6068</v>
      </c>
      <c r="AS1546" s="63"/>
      <c r="AT1546" s="23">
        <f t="shared" si="367"/>
        <v>0.12</v>
      </c>
      <c r="AU1546" s="65">
        <f t="shared" si="378"/>
        <v>46.144090909090906</v>
      </c>
      <c r="AV1546" s="65"/>
      <c r="AW1546" s="65">
        <f t="shared" si="379"/>
        <v>46.144090909090906</v>
      </c>
      <c r="AX1546" s="65"/>
      <c r="AY1546" s="63">
        <f>VLOOKUP(L1546,'Status Report'!B:CF,81,0)</f>
        <v>0</v>
      </c>
      <c r="AZ1546" s="63" t="str">
        <f>VLOOKUP(L1546,'Status Report'!B:S,18,0)</f>
        <v>Ellina Smirnova</v>
      </c>
      <c r="BB1546" s="63">
        <f>VLOOKUP(L1546,'Status Report'!B:Z,25,0)</f>
        <v>50</v>
      </c>
      <c r="BC1546" s="63">
        <f t="shared" si="380"/>
        <v>50</v>
      </c>
      <c r="BF1546">
        <f>VLOOKUP(L1546,'Status Report'!B:CE,82,0)</f>
        <v>0</v>
      </c>
      <c r="BG1546">
        <f>VLOOKUP(L1546,'Status Report'!B:CF,83,0)</f>
        <v>0</v>
      </c>
      <c r="BH1546">
        <f>VLOOKUP(L1546,'Status Report'!B:CG,84,0)</f>
        <v>0</v>
      </c>
      <c r="BI1546" t="s">
        <v>1017</v>
      </c>
      <c r="BJ1546" t="s">
        <v>795</v>
      </c>
      <c r="BM1546" s="67">
        <f t="shared" si="381"/>
        <v>46</v>
      </c>
    </row>
    <row r="1547" spans="1:65" x14ac:dyDescent="0.25">
      <c r="A1547" s="68" t="str">
        <f>VLOOKUP(L1547,'Status Report'!B:CB,79,0)</f>
        <v>Heineken</v>
      </c>
      <c r="C1547">
        <v>20006120</v>
      </c>
      <c r="D1547">
        <v>3091076</v>
      </c>
      <c r="E1547" t="s">
        <v>1014</v>
      </c>
      <c r="F1547" t="s">
        <v>802</v>
      </c>
      <c r="G1547" t="str">
        <f>VLOOKUP(D1547,'[2]sold to'!$A:$H,8,0)</f>
        <v>Netherlands</v>
      </c>
      <c r="H1547" t="str">
        <f>VLOOKUP(D1547,'[2]sold to'!$A:$I,9,0)</f>
        <v>Europe</v>
      </c>
      <c r="K1547">
        <v>810</v>
      </c>
      <c r="L1547">
        <v>88027032</v>
      </c>
      <c r="M1547" t="s">
        <v>490</v>
      </c>
      <c r="N1547">
        <v>1</v>
      </c>
      <c r="P1547" t="str">
        <f>VLOOKUP(L1547,'Status Report'!B:AA,26,0)</f>
        <v>China</v>
      </c>
      <c r="Q1547" t="str">
        <f>VLOOKUP(L1547,'Status Report'!B:AB,27,0)</f>
        <v>Textiles-Clothing</v>
      </c>
      <c r="R1547">
        <f>VLOOKUP(L1547,'Status Report'!B:X,23,0)</f>
        <v>100</v>
      </c>
      <c r="S1547" t="str">
        <f>VLOOKUP(L1547,'Status Report'!B:T,19,0)</f>
        <v>Asian Sourcing Link</v>
      </c>
      <c r="T1547" s="62">
        <f>VLOOKUP(L1547,'Status Report'!B:E,4,0)</f>
        <v>3</v>
      </c>
      <c r="U1547" s="19">
        <f>_xlfn.IFS(AI1547="Den Bosch",VLOOKUP(L1547,'Status Report'!B:AM,35,0),AI1547="Yantian",VLOOKUP(L1547,'Status Report'!B:AM,36,0),AI1547="",IF(H1547="Asia Pacific",VLOOKUP(L1547,'Status Report'!B:AM,36,0),VLOOKUP(L1547,'Status Report'!B:AM,35,0)),AI1547="Direct shipment",IF(H1547="Asia Pacific",VLOOKUP(L1547,'Status Report'!B:AM,36,0),VLOOKUP(L1547,'Status Report'!B:AM,35,0)))</f>
        <v>52.300000000000004</v>
      </c>
      <c r="V1547" s="20">
        <f t="shared" si="368"/>
        <v>52.300000000000004</v>
      </c>
      <c r="W1547" s="19">
        <f>_xlfn.IFS(AI1547="Den Bosch",VLOOKUP(L1547,'Status Report'!B:AM,37,0),AI1547="Yantian",VLOOKUP(L1547,'Status Report'!B:AM,38,0),AI1547="",IF(H1547="Asia Pacific",VLOOKUP(L1547,'Status Report'!B:AM,38,0),VLOOKUP(L1547,'Status Report'!B:AM,37,0)),AI1547="Direct shipment",IF(H1547="Asia Pacific",VLOOKUP(L1547,'Status Report'!B:AM,38,0),VLOOKUP(L1547,'Status Report'!B:AM,37,0)))</f>
        <v>52.300000000000004</v>
      </c>
      <c r="X1547" s="20">
        <f t="shared" si="369"/>
        <v>52.300000000000004</v>
      </c>
      <c r="Y1547" s="20">
        <f>_xlfn.IFS(AI1547="Den Bosch",VLOOKUP(L1547,'Status Report'!B:AO,39,0),AI1547="Yantian",VLOOKUP(L1547,'Status Report'!B:AO,40,0),AI1547="",IF(H1547="Asia Pacific",VLOOKUP(L1547,'Status Report'!B:AO,40,0),VLOOKUP(L1547,'Status Report'!B:AO,39,0)),AI1547="Direct shipment",IF(H1547="Asia Pacific",VLOOKUP(L1547,'Status Report'!B:AO,40,0),VLOOKUP(L1547,'Status Report'!B:AO,39,0)))</f>
        <v>0</v>
      </c>
      <c r="Z1547" s="20">
        <f t="shared" si="370"/>
        <v>0</v>
      </c>
      <c r="AA1547" s="20">
        <f t="shared" si="371"/>
        <v>52.300000000000004</v>
      </c>
      <c r="AB1547" s="21">
        <f>_xlfn.IFS(AI1547="Den Bosch",VLOOKUP(L1547,'Status Report'!B:AM,33,0),AI1547="Yantian",VLOOKUP(L1547,'Status Report'!B:AM,34,0),AI1547="",IF(H1547="Asia Pacific",VLOOKUP(L1547,'Status Report'!B:AM,34,0),VLOOKUP(L1547,'Status Report'!B:AM,33,0)),AI1547="Direct shipment",IF(H1547="Asia Pacific",VLOOKUP(L1547,'Status Report'!B:AM,34,0),VLOOKUP(L1547,'Status Report'!B:AM,33,0)))</f>
        <v>38.024999999999999</v>
      </c>
      <c r="AC1547" s="21">
        <f>VLOOKUP(L1547,'Status Report'!B:CE,82,0)</f>
        <v>0</v>
      </c>
      <c r="AD1547" s="21">
        <f t="shared" si="372"/>
        <v>38.024999999999999</v>
      </c>
      <c r="AE1547" s="63">
        <f>VLOOKUP(L1547,'Status Report'!B:W,20,0)</f>
        <v>23</v>
      </c>
      <c r="AF1547" s="63">
        <f>VLOOKUP(L1547,'Status Report'!B:W,21,0)</f>
        <v>17</v>
      </c>
      <c r="AG1547" s="63">
        <f>VLOOKUP(L1547,'Status Report'!B:W,22,0)</f>
        <v>28.8</v>
      </c>
      <c r="AH1547" s="22">
        <f t="shared" si="373"/>
        <v>1.1260800000000001E-2</v>
      </c>
      <c r="AI1547" t="s">
        <v>990</v>
      </c>
      <c r="AK1547" s="63">
        <f>IFERROR(VLOOKUP(G1547,ASEAN!A:A,1,0),0)</f>
        <v>0</v>
      </c>
      <c r="AL1547" s="63" t="str">
        <f>IFERROR(VLOOKUP(D1547,'[3]customer specs'!$B$1:$D$65536,3,0),0)</f>
        <v xml:space="preserve">In case of samples for Fon Wan Chan, please add EUR 75,00 per pallet in Conditions (HD01) and put Provision 199031 QC in Purchase order number
</v>
      </c>
      <c r="AM1547" s="64">
        <f t="shared" si="374"/>
        <v>0</v>
      </c>
      <c r="AN1547" s="64">
        <f t="shared" si="375"/>
        <v>0</v>
      </c>
      <c r="AO1547" s="63"/>
      <c r="AP1547" s="63"/>
      <c r="AQ1547" s="63" t="str">
        <f t="shared" si="376"/>
        <v>no</v>
      </c>
      <c r="AR1547" s="20">
        <f t="shared" si="377"/>
        <v>38.024999999999999</v>
      </c>
      <c r="AS1547" s="63"/>
      <c r="AT1547" s="23">
        <f t="shared" si="367"/>
        <v>0.12</v>
      </c>
      <c r="AU1547" s="65">
        <f t="shared" si="378"/>
        <v>43.210227272727273</v>
      </c>
      <c r="AV1547" s="65"/>
      <c r="AW1547" s="65">
        <f t="shared" si="379"/>
        <v>43.210227272727273</v>
      </c>
      <c r="AX1547" s="65"/>
      <c r="AY1547" s="63">
        <f>VLOOKUP(L1547,'Status Report'!B:CF,81,0)</f>
        <v>0</v>
      </c>
      <c r="AZ1547" s="63" t="str">
        <f>VLOOKUP(L1547,'Status Report'!B:S,18,0)</f>
        <v>Ellina Smirnova</v>
      </c>
      <c r="BB1547" s="63">
        <f>VLOOKUP(L1547,'Status Report'!B:Z,25,0)</f>
        <v>10</v>
      </c>
      <c r="BC1547" s="63">
        <f t="shared" si="380"/>
        <v>10</v>
      </c>
      <c r="BF1547">
        <f>VLOOKUP(L1547,'Status Report'!B:CE,82,0)</f>
        <v>0</v>
      </c>
      <c r="BG1547">
        <f>VLOOKUP(L1547,'Status Report'!B:CF,83,0)</f>
        <v>0</v>
      </c>
      <c r="BH1547">
        <f>VLOOKUP(L1547,'Status Report'!B:CG,84,0)</f>
        <v>0</v>
      </c>
      <c r="BI1547" t="s">
        <v>1017</v>
      </c>
      <c r="BJ1547" t="s">
        <v>795</v>
      </c>
      <c r="BM1547" s="67">
        <f t="shared" si="381"/>
        <v>216</v>
      </c>
    </row>
    <row r="1548" spans="1:65" x14ac:dyDescent="0.25">
      <c r="A1548" s="68" t="str">
        <f>VLOOKUP(L1548,'Status Report'!B:CB,79,0)</f>
        <v>Heineken</v>
      </c>
      <c r="C1548">
        <v>20006120</v>
      </c>
      <c r="D1548">
        <v>3091076</v>
      </c>
      <c r="E1548" t="s">
        <v>1014</v>
      </c>
      <c r="F1548" t="s">
        <v>802</v>
      </c>
      <c r="G1548" t="str">
        <f>VLOOKUP(D1548,'[2]sold to'!$A:$H,8,0)</f>
        <v>Netherlands</v>
      </c>
      <c r="H1548" t="str">
        <f>VLOOKUP(D1548,'[2]sold to'!$A:$I,9,0)</f>
        <v>Europe</v>
      </c>
      <c r="K1548">
        <v>240</v>
      </c>
      <c r="L1548">
        <v>88025977</v>
      </c>
      <c r="M1548" t="s">
        <v>219</v>
      </c>
      <c r="N1548">
        <v>1</v>
      </c>
      <c r="P1548" t="str">
        <f>VLOOKUP(L1548,'Status Report'!B:AA,26,0)</f>
        <v>Bangladesh</v>
      </c>
      <c r="Q1548" t="str">
        <f>VLOOKUP(L1548,'Status Report'!B:AB,27,0)</f>
        <v>Textiles-Clothing</v>
      </c>
      <c r="R1548">
        <f>VLOOKUP(L1548,'Status Report'!B:X,23,0)</f>
        <v>167</v>
      </c>
      <c r="S1548" t="str">
        <f>VLOOKUP(L1548,'Status Report'!B:T,19,0)</f>
        <v>Promocean The Netherlands BV</v>
      </c>
      <c r="T1548" s="62">
        <f>VLOOKUP(L1548,'Status Report'!B:E,4,0)</f>
        <v>3</v>
      </c>
      <c r="U1548" s="19">
        <f>_xlfn.IFS(AI1548="Den Bosch",VLOOKUP(L1548,'Status Report'!B:AM,35,0),AI1548="Yantian",VLOOKUP(L1548,'Status Report'!B:AM,36,0),AI1548="",IF(H1548="Asia Pacific",VLOOKUP(L1548,'Status Report'!B:AM,36,0),VLOOKUP(L1548,'Status Report'!B:AM,35,0)),AI1548="Direct shipment",IF(H1548="Asia Pacific",VLOOKUP(L1548,'Status Report'!B:AM,36,0),VLOOKUP(L1548,'Status Report'!B:AM,35,0)))</f>
        <v>40.619999999999997</v>
      </c>
      <c r="V1548" s="20">
        <f t="shared" si="368"/>
        <v>40.619999999999997</v>
      </c>
      <c r="W1548" s="19">
        <f>_xlfn.IFS(AI1548="Den Bosch",VLOOKUP(L1548,'Status Report'!B:AM,37,0),AI1548="Yantian",VLOOKUP(L1548,'Status Report'!B:AM,38,0),AI1548="",IF(H1548="Asia Pacific",VLOOKUP(L1548,'Status Report'!B:AM,38,0),VLOOKUP(L1548,'Status Report'!B:AM,37,0)),AI1548="Direct shipment",IF(H1548="Asia Pacific",VLOOKUP(L1548,'Status Report'!B:AM,38,0),VLOOKUP(L1548,'Status Report'!B:AM,37,0)))</f>
        <v>39.900000000000006</v>
      </c>
      <c r="X1548" s="20">
        <f t="shared" si="369"/>
        <v>39.900000000000006</v>
      </c>
      <c r="Y1548" s="20">
        <f>_xlfn.IFS(AI1548="Den Bosch",VLOOKUP(L1548,'Status Report'!B:AO,39,0),AI1548="Yantian",VLOOKUP(L1548,'Status Report'!B:AO,40,0),AI1548="",IF(H1548="Asia Pacific",VLOOKUP(L1548,'Status Report'!B:AO,40,0),VLOOKUP(L1548,'Status Report'!B:AO,39,0)),AI1548="Direct shipment",IF(H1548="Asia Pacific",VLOOKUP(L1548,'Status Report'!B:AO,40,0),VLOOKUP(L1548,'Status Report'!B:AO,39,0)))</f>
        <v>0</v>
      </c>
      <c r="Z1548" s="20">
        <f t="shared" si="370"/>
        <v>0</v>
      </c>
      <c r="AA1548" s="20">
        <f t="shared" si="371"/>
        <v>39.900000000000006</v>
      </c>
      <c r="AB1548" s="21">
        <f>_xlfn.IFS(AI1548="Den Bosch",VLOOKUP(L1548,'Status Report'!B:AM,33,0),AI1548="Yantian",VLOOKUP(L1548,'Status Report'!B:AM,34,0),AI1548="",IF(H1548="Asia Pacific",VLOOKUP(L1548,'Status Report'!B:AM,34,0),VLOOKUP(L1548,'Status Report'!B:AM,33,0)),AI1548="Direct shipment",IF(H1548="Asia Pacific",VLOOKUP(L1548,'Status Report'!B:AM,34,0),VLOOKUP(L1548,'Status Report'!B:AM,33,0)))</f>
        <v>34.7652</v>
      </c>
      <c r="AC1548" s="21">
        <f>VLOOKUP(L1548,'Status Report'!B:CE,82,0)</f>
        <v>0</v>
      </c>
      <c r="AD1548" s="21">
        <f t="shared" si="372"/>
        <v>34.7652</v>
      </c>
      <c r="AE1548" s="63">
        <f>VLOOKUP(L1548,'Status Report'!B:W,20,0)</f>
        <v>36</v>
      </c>
      <c r="AF1548" s="63">
        <f>VLOOKUP(L1548,'Status Report'!B:W,21,0)</f>
        <v>33</v>
      </c>
      <c r="AG1548" s="63">
        <f>VLOOKUP(L1548,'Status Report'!B:W,22,0)</f>
        <v>7</v>
      </c>
      <c r="AH1548" s="22">
        <f t="shared" si="373"/>
        <v>8.3160000000000005E-3</v>
      </c>
      <c r="AI1548" t="s">
        <v>990</v>
      </c>
      <c r="AK1548" s="63">
        <f>IFERROR(VLOOKUP(G1548,ASEAN!A:A,1,0),0)</f>
        <v>0</v>
      </c>
      <c r="AL1548" s="63" t="str">
        <f>IFERROR(VLOOKUP(D1548,'[3]customer specs'!$B$1:$D$65536,3,0),0)</f>
        <v xml:space="preserve">In case of samples for Fon Wan Chan, please add EUR 75,00 per pallet in Conditions (HD01) and put Provision 199031 QC in Purchase order number
</v>
      </c>
      <c r="AM1548" s="64">
        <f t="shared" si="374"/>
        <v>0.71999999999999176</v>
      </c>
      <c r="AN1548" s="64">
        <f t="shared" si="375"/>
        <v>0</v>
      </c>
      <c r="AO1548" s="63"/>
      <c r="AP1548" s="63"/>
      <c r="AQ1548" s="63" t="str">
        <f t="shared" si="376"/>
        <v>no</v>
      </c>
      <c r="AR1548" s="20">
        <f t="shared" si="377"/>
        <v>34.7652</v>
      </c>
      <c r="AS1548" s="63"/>
      <c r="AT1548" s="23">
        <f t="shared" si="367"/>
        <v>0.12</v>
      </c>
      <c r="AU1548" s="65">
        <f t="shared" si="378"/>
        <v>39.505909090909093</v>
      </c>
      <c r="AV1548" s="65"/>
      <c r="AW1548" s="65">
        <f t="shared" si="379"/>
        <v>39.505909090909093</v>
      </c>
      <c r="AX1548" s="65"/>
      <c r="AY1548" s="63">
        <f>VLOOKUP(L1548,'Status Report'!B:CF,81,0)</f>
        <v>0</v>
      </c>
      <c r="AZ1548" s="63" t="str">
        <f>VLOOKUP(L1548,'Status Report'!B:S,18,0)</f>
        <v>Ellina Smirnova</v>
      </c>
      <c r="BB1548" s="63">
        <f>VLOOKUP(L1548,'Status Report'!B:Z,25,0)</f>
        <v>6</v>
      </c>
      <c r="BC1548" s="63">
        <f t="shared" si="380"/>
        <v>6</v>
      </c>
      <c r="BF1548">
        <f>VLOOKUP(L1548,'Status Report'!B:CE,82,0)</f>
        <v>0</v>
      </c>
      <c r="BG1548">
        <f>VLOOKUP(L1548,'Status Report'!B:CF,83,0)</f>
        <v>0</v>
      </c>
      <c r="BH1548">
        <f>VLOOKUP(L1548,'Status Report'!B:CG,84,0)</f>
        <v>0</v>
      </c>
      <c r="BI1548" t="s">
        <v>1017</v>
      </c>
      <c r="BJ1548" t="s">
        <v>795</v>
      </c>
      <c r="BM1548" s="67">
        <f t="shared" si="381"/>
        <v>97</v>
      </c>
    </row>
    <row r="1549" spans="1:65" x14ac:dyDescent="0.25">
      <c r="A1549" s="68" t="str">
        <f>VLOOKUP(L1549,'Status Report'!B:CB,79,0)</f>
        <v>Heineken</v>
      </c>
      <c r="C1549">
        <v>20006120</v>
      </c>
      <c r="D1549">
        <v>3091076</v>
      </c>
      <c r="E1549" t="s">
        <v>1014</v>
      </c>
      <c r="F1549" t="s">
        <v>802</v>
      </c>
      <c r="G1549" t="str">
        <f>VLOOKUP(D1549,'[2]sold to'!$A:$H,8,0)</f>
        <v>Netherlands</v>
      </c>
      <c r="H1549" t="str">
        <f>VLOOKUP(D1549,'[2]sold to'!$A:$I,9,0)</f>
        <v>Europe</v>
      </c>
      <c r="K1549">
        <v>250</v>
      </c>
      <c r="L1549">
        <v>88025982</v>
      </c>
      <c r="M1549" t="s">
        <v>223</v>
      </c>
      <c r="N1549">
        <v>1</v>
      </c>
      <c r="P1549" t="str">
        <f>VLOOKUP(L1549,'Status Report'!B:AA,26,0)</f>
        <v>Bangladesh</v>
      </c>
      <c r="Q1549" t="str">
        <f>VLOOKUP(L1549,'Status Report'!B:AB,27,0)</f>
        <v>Textiles-Clothing</v>
      </c>
      <c r="R1549">
        <f>VLOOKUP(L1549,'Status Report'!B:X,23,0)</f>
        <v>167</v>
      </c>
      <c r="S1549" t="str">
        <f>VLOOKUP(L1549,'Status Report'!B:T,19,0)</f>
        <v>Promocean The Netherlands BV</v>
      </c>
      <c r="T1549" s="62">
        <f>VLOOKUP(L1549,'Status Report'!B:E,4,0)</f>
        <v>3</v>
      </c>
      <c r="U1549" s="19">
        <f>_xlfn.IFS(AI1549="Den Bosch",VLOOKUP(L1549,'Status Report'!B:AM,35,0),AI1549="Yantian",VLOOKUP(L1549,'Status Report'!B:AM,36,0),AI1549="",IF(H1549="Asia Pacific",VLOOKUP(L1549,'Status Report'!B:AM,36,0),VLOOKUP(L1549,'Status Report'!B:AM,35,0)),AI1549="Direct shipment",IF(H1549="Asia Pacific",VLOOKUP(L1549,'Status Report'!B:AM,36,0),VLOOKUP(L1549,'Status Report'!B:AM,35,0)))</f>
        <v>42.480000000000004</v>
      </c>
      <c r="V1549" s="20">
        <f t="shared" si="368"/>
        <v>42.480000000000004</v>
      </c>
      <c r="W1549" s="19">
        <f>_xlfn.IFS(AI1549="Den Bosch",VLOOKUP(L1549,'Status Report'!B:AM,37,0),AI1549="Yantian",VLOOKUP(L1549,'Status Report'!B:AM,38,0),AI1549="",IF(H1549="Asia Pacific",VLOOKUP(L1549,'Status Report'!B:AM,38,0),VLOOKUP(L1549,'Status Report'!B:AM,37,0)),AI1549="Direct shipment",IF(H1549="Asia Pacific",VLOOKUP(L1549,'Status Report'!B:AM,38,0),VLOOKUP(L1549,'Status Report'!B:AM,37,0)))</f>
        <v>41.7</v>
      </c>
      <c r="X1549" s="20">
        <f t="shared" si="369"/>
        <v>41.7</v>
      </c>
      <c r="Y1549" s="20">
        <f>_xlfn.IFS(AI1549="Den Bosch",VLOOKUP(L1549,'Status Report'!B:AO,39,0),AI1549="Yantian",VLOOKUP(L1549,'Status Report'!B:AO,40,0),AI1549="",IF(H1549="Asia Pacific",VLOOKUP(L1549,'Status Report'!B:AO,40,0),VLOOKUP(L1549,'Status Report'!B:AO,39,0)),AI1549="Direct shipment",IF(H1549="Asia Pacific",VLOOKUP(L1549,'Status Report'!B:AO,40,0),VLOOKUP(L1549,'Status Report'!B:AO,39,0)))</f>
        <v>0</v>
      </c>
      <c r="Z1549" s="20">
        <f t="shared" si="370"/>
        <v>0</v>
      </c>
      <c r="AA1549" s="20">
        <f t="shared" si="371"/>
        <v>41.7</v>
      </c>
      <c r="AB1549" s="21">
        <f>_xlfn.IFS(AI1549="Den Bosch",VLOOKUP(L1549,'Status Report'!B:AM,33,0),AI1549="Yantian",VLOOKUP(L1549,'Status Report'!B:AM,34,0),AI1549="",IF(H1549="Asia Pacific",VLOOKUP(L1549,'Status Report'!B:AM,34,0),VLOOKUP(L1549,'Status Report'!B:AM,33,0)),AI1549="Direct shipment",IF(H1549="Asia Pacific",VLOOKUP(L1549,'Status Report'!B:AM,34,0),VLOOKUP(L1549,'Status Report'!B:AM,33,0)))</f>
        <v>36.374700000000004</v>
      </c>
      <c r="AC1549" s="21">
        <f>VLOOKUP(L1549,'Status Report'!B:CE,82,0)</f>
        <v>0</v>
      </c>
      <c r="AD1549" s="21">
        <f t="shared" si="372"/>
        <v>36.374700000000004</v>
      </c>
      <c r="AE1549" s="63">
        <f>VLOOKUP(L1549,'Status Report'!B:W,20,0)</f>
        <v>36</v>
      </c>
      <c r="AF1549" s="63">
        <f>VLOOKUP(L1549,'Status Report'!B:W,21,0)</f>
        <v>33</v>
      </c>
      <c r="AG1549" s="63">
        <f>VLOOKUP(L1549,'Status Report'!B:W,22,0)</f>
        <v>7</v>
      </c>
      <c r="AH1549" s="22">
        <f t="shared" si="373"/>
        <v>8.3160000000000005E-3</v>
      </c>
      <c r="AI1549" t="s">
        <v>990</v>
      </c>
      <c r="AK1549" s="63">
        <f>IFERROR(VLOOKUP(G1549,ASEAN!A:A,1,0),0)</f>
        <v>0</v>
      </c>
      <c r="AL1549" s="63" t="str">
        <f>IFERROR(VLOOKUP(D1549,'[3]customer specs'!$B$1:$D$65536,3,0),0)</f>
        <v xml:space="preserve">In case of samples for Fon Wan Chan, please add EUR 75,00 per pallet in Conditions (HD01) and put Provision 199031 QC in Purchase order number
</v>
      </c>
      <c r="AM1549" s="64">
        <f t="shared" si="374"/>
        <v>0.78000000000000114</v>
      </c>
      <c r="AN1549" s="64">
        <f t="shared" si="375"/>
        <v>0</v>
      </c>
      <c r="AO1549" s="63"/>
      <c r="AP1549" s="63"/>
      <c r="AQ1549" s="63" t="str">
        <f t="shared" si="376"/>
        <v>no</v>
      </c>
      <c r="AR1549" s="20">
        <f t="shared" si="377"/>
        <v>36.374700000000004</v>
      </c>
      <c r="AS1549" s="63"/>
      <c r="AT1549" s="23">
        <f t="shared" si="367"/>
        <v>0.12</v>
      </c>
      <c r="AU1549" s="65">
        <f t="shared" si="378"/>
        <v>41.334886363636372</v>
      </c>
      <c r="AV1549" s="65"/>
      <c r="AW1549" s="65">
        <f t="shared" si="379"/>
        <v>41.334886363636372</v>
      </c>
      <c r="AX1549" s="65"/>
      <c r="AY1549" s="63">
        <f>VLOOKUP(L1549,'Status Report'!B:CF,81,0)</f>
        <v>0</v>
      </c>
      <c r="AZ1549" s="63" t="str">
        <f>VLOOKUP(L1549,'Status Report'!B:S,18,0)</f>
        <v>Ellina Smirnova</v>
      </c>
      <c r="BB1549" s="63">
        <f>VLOOKUP(L1549,'Status Report'!B:Z,25,0)</f>
        <v>6</v>
      </c>
      <c r="BC1549" s="63">
        <f t="shared" si="380"/>
        <v>6</v>
      </c>
      <c r="BF1549">
        <f>VLOOKUP(L1549,'Status Report'!B:CE,82,0)</f>
        <v>0</v>
      </c>
      <c r="BG1549">
        <f>VLOOKUP(L1549,'Status Report'!B:CF,83,0)</f>
        <v>0</v>
      </c>
      <c r="BH1549">
        <f>VLOOKUP(L1549,'Status Report'!B:CG,84,0)</f>
        <v>0</v>
      </c>
      <c r="BI1549" t="s">
        <v>1017</v>
      </c>
      <c r="BJ1549" t="s">
        <v>795</v>
      </c>
      <c r="BM1549" s="67">
        <f t="shared" si="381"/>
        <v>102</v>
      </c>
    </row>
    <row r="1550" spans="1:65" x14ac:dyDescent="0.25">
      <c r="A1550" s="68" t="str">
        <f>VLOOKUP(L1550,'Status Report'!B:CB,79,0)</f>
        <v>Heineken - 0.0</v>
      </c>
      <c r="C1550">
        <v>20006120</v>
      </c>
      <c r="D1550">
        <v>3091076</v>
      </c>
      <c r="E1550" t="s">
        <v>1014</v>
      </c>
      <c r="F1550" t="s">
        <v>802</v>
      </c>
      <c r="G1550" t="str">
        <f>VLOOKUP(D1550,'[2]sold to'!$A:$H,8,0)</f>
        <v>Netherlands</v>
      </c>
      <c r="H1550" t="str">
        <f>VLOOKUP(D1550,'[2]sold to'!$A:$I,9,0)</f>
        <v>Europe</v>
      </c>
      <c r="K1550">
        <v>260</v>
      </c>
      <c r="L1550">
        <v>88025987</v>
      </c>
      <c r="M1550" t="s">
        <v>227</v>
      </c>
      <c r="N1550">
        <v>1</v>
      </c>
      <c r="P1550" t="str">
        <f>VLOOKUP(L1550,'Status Report'!B:AA,26,0)</f>
        <v>Bangladesh</v>
      </c>
      <c r="Q1550" t="str">
        <f>VLOOKUP(L1550,'Status Report'!B:AB,27,0)</f>
        <v>Textiles-Clothing</v>
      </c>
      <c r="R1550">
        <f>VLOOKUP(L1550,'Status Report'!B:X,23,0)</f>
        <v>167</v>
      </c>
      <c r="S1550" t="str">
        <f>VLOOKUP(L1550,'Status Report'!B:T,19,0)</f>
        <v>Promocean The Netherlands BV</v>
      </c>
      <c r="T1550" s="62">
        <f>VLOOKUP(L1550,'Status Report'!B:E,4,0)</f>
        <v>3</v>
      </c>
      <c r="U1550" s="19">
        <f>_xlfn.IFS(AI1550="Den Bosch",VLOOKUP(L1550,'Status Report'!B:AM,35,0),AI1550="Yantian",VLOOKUP(L1550,'Status Report'!B:AM,36,0),AI1550="",IF(H1550="Asia Pacific",VLOOKUP(L1550,'Status Report'!B:AM,36,0),VLOOKUP(L1550,'Status Report'!B:AM,35,0)),AI1550="Direct shipment",IF(H1550="Asia Pacific",VLOOKUP(L1550,'Status Report'!B:AM,36,0),VLOOKUP(L1550,'Status Report'!B:AM,35,0)))</f>
        <v>42.480000000000004</v>
      </c>
      <c r="V1550" s="20">
        <f t="shared" si="368"/>
        <v>42.480000000000004</v>
      </c>
      <c r="W1550" s="19">
        <f>_xlfn.IFS(AI1550="Den Bosch",VLOOKUP(L1550,'Status Report'!B:AM,37,0),AI1550="Yantian",VLOOKUP(L1550,'Status Report'!B:AM,38,0),AI1550="",IF(H1550="Asia Pacific",VLOOKUP(L1550,'Status Report'!B:AM,38,0),VLOOKUP(L1550,'Status Report'!B:AM,37,0)),AI1550="Direct shipment",IF(H1550="Asia Pacific",VLOOKUP(L1550,'Status Report'!B:AM,38,0),VLOOKUP(L1550,'Status Report'!B:AM,37,0)))</f>
        <v>42.480000000000004</v>
      </c>
      <c r="X1550" s="20">
        <f t="shared" si="369"/>
        <v>42.480000000000004</v>
      </c>
      <c r="Y1550" s="20">
        <f>_xlfn.IFS(AI1550="Den Bosch",VLOOKUP(L1550,'Status Report'!B:AO,39,0),AI1550="Yantian",VLOOKUP(L1550,'Status Report'!B:AO,40,0),AI1550="",IF(H1550="Asia Pacific",VLOOKUP(L1550,'Status Report'!B:AO,40,0),VLOOKUP(L1550,'Status Report'!B:AO,39,0)),AI1550="Direct shipment",IF(H1550="Asia Pacific",VLOOKUP(L1550,'Status Report'!B:AO,40,0),VLOOKUP(L1550,'Status Report'!B:AO,39,0)))</f>
        <v>0</v>
      </c>
      <c r="Z1550" s="20">
        <f t="shared" si="370"/>
        <v>0</v>
      </c>
      <c r="AA1550" s="20">
        <f t="shared" si="371"/>
        <v>42.480000000000004</v>
      </c>
      <c r="AB1550" s="21">
        <f>_xlfn.IFS(AI1550="Den Bosch",VLOOKUP(L1550,'Status Report'!B:AM,33,0),AI1550="Yantian",VLOOKUP(L1550,'Status Report'!B:AM,34,0),AI1550="",IF(H1550="Asia Pacific",VLOOKUP(L1550,'Status Report'!B:AM,34,0),VLOOKUP(L1550,'Status Report'!B:AM,33,0)),AI1550="Direct shipment",IF(H1550="Asia Pacific",VLOOKUP(L1550,'Status Report'!B:AM,34,0),VLOOKUP(L1550,'Status Report'!B:AM,33,0)))</f>
        <v>37.018499999999996</v>
      </c>
      <c r="AC1550" s="21">
        <f>VLOOKUP(L1550,'Status Report'!B:CE,82,0)</f>
        <v>0</v>
      </c>
      <c r="AD1550" s="21">
        <f t="shared" si="372"/>
        <v>37.018499999999996</v>
      </c>
      <c r="AE1550" s="63">
        <f>VLOOKUP(L1550,'Status Report'!B:W,20,0)</f>
        <v>36</v>
      </c>
      <c r="AF1550" s="63">
        <f>VLOOKUP(L1550,'Status Report'!B:W,21,0)</f>
        <v>33</v>
      </c>
      <c r="AG1550" s="63">
        <f>VLOOKUP(L1550,'Status Report'!B:W,22,0)</f>
        <v>7</v>
      </c>
      <c r="AH1550" s="22">
        <f t="shared" si="373"/>
        <v>8.3160000000000005E-3</v>
      </c>
      <c r="AI1550" t="s">
        <v>990</v>
      </c>
      <c r="AK1550" s="63">
        <f>IFERROR(VLOOKUP(G1550,ASEAN!A:A,1,0),0)</f>
        <v>0</v>
      </c>
      <c r="AL1550" s="63" t="str">
        <f>IFERROR(VLOOKUP(D1550,'[3]customer specs'!$B$1:$D$65536,3,0),0)</f>
        <v xml:space="preserve">In case of samples for Fon Wan Chan, please add EUR 75,00 per pallet in Conditions (HD01) and put Provision 199031 QC in Purchase order number
</v>
      </c>
      <c r="AM1550" s="64">
        <f t="shared" si="374"/>
        <v>0</v>
      </c>
      <c r="AN1550" s="64">
        <f t="shared" si="375"/>
        <v>0</v>
      </c>
      <c r="AO1550" s="63"/>
      <c r="AP1550" s="63"/>
      <c r="AQ1550" s="63" t="str">
        <f t="shared" si="376"/>
        <v>no</v>
      </c>
      <c r="AR1550" s="20">
        <f t="shared" si="377"/>
        <v>37.018499999999996</v>
      </c>
      <c r="AS1550" s="63"/>
      <c r="AT1550" s="23">
        <f t="shared" si="367"/>
        <v>0.12</v>
      </c>
      <c r="AU1550" s="65">
        <f t="shared" si="378"/>
        <v>42.066477272727269</v>
      </c>
      <c r="AV1550" s="65"/>
      <c r="AW1550" s="65">
        <f t="shared" si="379"/>
        <v>42.066477272727269</v>
      </c>
      <c r="AX1550" s="65"/>
      <c r="AY1550" s="63">
        <f>VLOOKUP(L1550,'Status Report'!B:CF,81,0)</f>
        <v>0</v>
      </c>
      <c r="AZ1550" s="63" t="str">
        <f>VLOOKUP(L1550,'Status Report'!B:S,18,0)</f>
        <v>Ellina Smirnova</v>
      </c>
      <c r="BB1550" s="63">
        <f>VLOOKUP(L1550,'Status Report'!B:Z,25,0)</f>
        <v>6</v>
      </c>
      <c r="BC1550" s="63">
        <f t="shared" si="380"/>
        <v>6</v>
      </c>
      <c r="BF1550">
        <f>VLOOKUP(L1550,'Status Report'!B:CE,82,0)</f>
        <v>0</v>
      </c>
      <c r="BG1550">
        <f>VLOOKUP(L1550,'Status Report'!B:CF,83,0)</f>
        <v>0</v>
      </c>
      <c r="BH1550">
        <f>VLOOKUP(L1550,'Status Report'!B:CG,84,0)</f>
        <v>0</v>
      </c>
      <c r="BI1550" t="s">
        <v>1017</v>
      </c>
      <c r="BJ1550" t="s">
        <v>795</v>
      </c>
      <c r="BM1550" s="67">
        <f t="shared" si="381"/>
        <v>22</v>
      </c>
    </row>
    <row r="1551" spans="1:65" x14ac:dyDescent="0.25">
      <c r="A1551" s="68" t="str">
        <f>VLOOKUP(L1551,'Status Report'!B:CB,79,0)</f>
        <v>Heineken Silver (Global)</v>
      </c>
      <c r="C1551">
        <v>20006120</v>
      </c>
      <c r="D1551">
        <v>3091076</v>
      </c>
      <c r="E1551" t="s">
        <v>1014</v>
      </c>
      <c r="F1551" t="s">
        <v>802</v>
      </c>
      <c r="G1551" t="str">
        <f>VLOOKUP(D1551,'[2]sold to'!$A:$H,8,0)</f>
        <v>Netherlands</v>
      </c>
      <c r="H1551" t="str">
        <f>VLOOKUP(D1551,'[2]sold to'!$A:$I,9,0)</f>
        <v>Europe</v>
      </c>
      <c r="K1551">
        <v>270</v>
      </c>
      <c r="L1551">
        <v>88026008</v>
      </c>
      <c r="M1551" t="s">
        <v>236</v>
      </c>
      <c r="N1551">
        <v>1</v>
      </c>
      <c r="P1551" t="str">
        <f>VLOOKUP(L1551,'Status Report'!B:AA,26,0)</f>
        <v>China</v>
      </c>
      <c r="Q1551" t="str">
        <f>VLOOKUP(L1551,'Status Report'!B:AB,27,0)</f>
        <v>Indoor signs</v>
      </c>
      <c r="R1551">
        <f>VLOOKUP(L1551,'Status Report'!B:X,23,0)</f>
        <v>100</v>
      </c>
      <c r="S1551" t="str">
        <f>VLOOKUP(L1551,'Status Report'!B:T,19,0)</f>
        <v>Dekkers Visual Communication B.v.</v>
      </c>
      <c r="T1551" s="62">
        <f>VLOOKUP(L1551,'Status Report'!B:E,4,0)</f>
        <v>3</v>
      </c>
      <c r="U1551" s="19">
        <f>_xlfn.IFS(AI1551="Den Bosch",VLOOKUP(L1551,'Status Report'!B:AM,35,0),AI1551="Yantian",VLOOKUP(L1551,'Status Report'!B:AM,36,0),AI1551="",IF(H1551="Asia Pacific",VLOOKUP(L1551,'Status Report'!B:AM,36,0),VLOOKUP(L1551,'Status Report'!B:AM,35,0)),AI1551="Direct shipment",IF(H1551="Asia Pacific",VLOOKUP(L1551,'Status Report'!B:AM,36,0),VLOOKUP(L1551,'Status Report'!B:AM,35,0)))</f>
        <v>174.8</v>
      </c>
      <c r="V1551" s="20">
        <f t="shared" si="368"/>
        <v>174.8</v>
      </c>
      <c r="W1551" s="19">
        <f>_xlfn.IFS(AI1551="Den Bosch",VLOOKUP(L1551,'Status Report'!B:AM,37,0),AI1551="Yantian",VLOOKUP(L1551,'Status Report'!B:AM,38,0),AI1551="",IF(H1551="Asia Pacific",VLOOKUP(L1551,'Status Report'!B:AM,38,0),VLOOKUP(L1551,'Status Report'!B:AM,37,0)),AI1551="Direct shipment",IF(H1551="Asia Pacific",VLOOKUP(L1551,'Status Report'!B:AM,38,0),VLOOKUP(L1551,'Status Report'!B:AM,37,0)))</f>
        <v>174.8</v>
      </c>
      <c r="X1551" s="20">
        <f t="shared" si="369"/>
        <v>174.8</v>
      </c>
      <c r="Y1551" s="20">
        <f>_xlfn.IFS(AI1551="Den Bosch",VLOOKUP(L1551,'Status Report'!B:AO,39,0),AI1551="Yantian",VLOOKUP(L1551,'Status Report'!B:AO,40,0),AI1551="",IF(H1551="Asia Pacific",VLOOKUP(L1551,'Status Report'!B:AO,40,0),VLOOKUP(L1551,'Status Report'!B:AO,39,0)),AI1551="Direct shipment",IF(H1551="Asia Pacific",VLOOKUP(L1551,'Status Report'!B:AO,40,0),VLOOKUP(L1551,'Status Report'!B:AO,39,0)))</f>
        <v>0</v>
      </c>
      <c r="Z1551" s="20">
        <f t="shared" si="370"/>
        <v>0</v>
      </c>
      <c r="AA1551" s="20">
        <f t="shared" si="371"/>
        <v>174.8</v>
      </c>
      <c r="AB1551" s="21">
        <f>_xlfn.IFS(AI1551="Den Bosch",VLOOKUP(L1551,'Status Report'!B:AM,33,0),AI1551="Yantian",VLOOKUP(L1551,'Status Report'!B:AM,34,0),AI1551="",IF(H1551="Asia Pacific",VLOOKUP(L1551,'Status Report'!B:AM,34,0),VLOOKUP(L1551,'Status Report'!B:AM,33,0)),AI1551="Direct shipment",IF(H1551="Asia Pacific",VLOOKUP(L1551,'Status Report'!B:AM,34,0),VLOOKUP(L1551,'Status Report'!B:AM,33,0)))</f>
        <v>151.17540000000002</v>
      </c>
      <c r="AC1551" s="21">
        <f>VLOOKUP(L1551,'Status Report'!B:CE,82,0)</f>
        <v>0</v>
      </c>
      <c r="AD1551" s="21">
        <f t="shared" si="372"/>
        <v>151.17540000000002</v>
      </c>
      <c r="AE1551" s="63">
        <f>VLOOKUP(L1551,'Status Report'!B:W,20,0)</f>
        <v>61.5</v>
      </c>
      <c r="AF1551" s="63">
        <f>VLOOKUP(L1551,'Status Report'!B:W,21,0)</f>
        <v>44</v>
      </c>
      <c r="AG1551" s="63">
        <f>VLOOKUP(L1551,'Status Report'!B:W,22,0)</f>
        <v>45</v>
      </c>
      <c r="AH1551" s="22">
        <f t="shared" si="373"/>
        <v>0.12177</v>
      </c>
      <c r="AI1551" t="s">
        <v>990</v>
      </c>
      <c r="AK1551" s="63">
        <f>IFERROR(VLOOKUP(G1551,ASEAN!A:A,1,0),0)</f>
        <v>0</v>
      </c>
      <c r="AL1551" s="63" t="str">
        <f>IFERROR(VLOOKUP(D1551,'[3]customer specs'!$B$1:$D$65536,3,0),0)</f>
        <v xml:space="preserve">In case of samples for Fon Wan Chan, please add EUR 75,00 per pallet in Conditions (HD01) and put Provision 199031 QC in Purchase order number
</v>
      </c>
      <c r="AM1551" s="64">
        <f t="shared" si="374"/>
        <v>0</v>
      </c>
      <c r="AN1551" s="64">
        <f t="shared" si="375"/>
        <v>0</v>
      </c>
      <c r="AO1551" s="63"/>
      <c r="AP1551" s="63"/>
      <c r="AQ1551" s="63" t="str">
        <f t="shared" si="376"/>
        <v>no</v>
      </c>
      <c r="AR1551" s="20">
        <f t="shared" si="377"/>
        <v>151.17540000000002</v>
      </c>
      <c r="AS1551" s="63"/>
      <c r="AT1551" s="23">
        <f t="shared" si="367"/>
        <v>0.12</v>
      </c>
      <c r="AU1551" s="65">
        <f t="shared" si="378"/>
        <v>171.79022727272729</v>
      </c>
      <c r="AV1551" s="65"/>
      <c r="AW1551" s="65">
        <f t="shared" si="379"/>
        <v>171.79022727272729</v>
      </c>
      <c r="AX1551" s="65"/>
      <c r="AY1551" s="63">
        <f>VLOOKUP(L1551,'Status Report'!B:CF,81,0)</f>
        <v>0</v>
      </c>
      <c r="AZ1551" s="63" t="str">
        <f>VLOOKUP(L1551,'Status Report'!B:S,18,0)</f>
        <v>Ludmilla Zarybnicka</v>
      </c>
      <c r="BB1551" s="63">
        <f>VLOOKUP(L1551,'Status Report'!B:Z,25,0)</f>
        <v>1</v>
      </c>
      <c r="BC1551" s="63">
        <f t="shared" si="380"/>
        <v>1</v>
      </c>
      <c r="BF1551">
        <f>VLOOKUP(L1551,'Status Report'!B:CE,82,0)</f>
        <v>0</v>
      </c>
      <c r="BG1551">
        <f>VLOOKUP(L1551,'Status Report'!B:CF,83,0)</f>
        <v>0</v>
      </c>
      <c r="BH1551">
        <f>VLOOKUP(L1551,'Status Report'!B:CG,84,0)</f>
        <v>0</v>
      </c>
      <c r="BI1551" t="s">
        <v>1017</v>
      </c>
      <c r="BJ1551" t="s">
        <v>795</v>
      </c>
      <c r="BM1551" s="67">
        <f t="shared" si="381"/>
        <v>12</v>
      </c>
    </row>
    <row r="1552" spans="1:65" x14ac:dyDescent="0.25">
      <c r="A1552" s="68" t="str">
        <f>VLOOKUP(L1552,'Status Report'!B:CB,79,0)</f>
        <v>Heineken - 0.0</v>
      </c>
      <c r="C1552">
        <v>20006120</v>
      </c>
      <c r="D1552">
        <v>3091076</v>
      </c>
      <c r="E1552" t="s">
        <v>1014</v>
      </c>
      <c r="F1552" t="s">
        <v>802</v>
      </c>
      <c r="G1552" t="str">
        <f>VLOOKUP(D1552,'[2]sold to'!$A:$H,8,0)</f>
        <v>Netherlands</v>
      </c>
      <c r="H1552" t="str">
        <f>VLOOKUP(D1552,'[2]sold to'!$A:$I,9,0)</f>
        <v>Europe</v>
      </c>
      <c r="K1552">
        <v>280</v>
      </c>
      <c r="L1552">
        <v>88026057</v>
      </c>
      <c r="M1552" t="s">
        <v>241</v>
      </c>
      <c r="N1552">
        <v>1</v>
      </c>
      <c r="P1552" t="str">
        <f>VLOOKUP(L1552,'Status Report'!B:AA,26,0)</f>
        <v>China</v>
      </c>
      <c r="Q1552" t="str">
        <f>VLOOKUP(L1552,'Status Report'!B:AB,27,0)</f>
        <v>Premiums</v>
      </c>
      <c r="R1552">
        <f>VLOOKUP(L1552,'Status Report'!B:X,23,0)</f>
        <v>40</v>
      </c>
      <c r="S1552" t="str">
        <f>VLOOKUP(L1552,'Status Report'!B:T,19,0)</f>
        <v>Promocean The Netherlands BV</v>
      </c>
      <c r="T1552" s="62">
        <f>VLOOKUP(L1552,'Status Report'!B:E,4,0)</f>
        <v>3</v>
      </c>
      <c r="U1552" s="19">
        <f>_xlfn.IFS(AI1552="Den Bosch",VLOOKUP(L1552,'Status Report'!B:AM,35,0),AI1552="Yantian",VLOOKUP(L1552,'Status Report'!B:AM,36,0),AI1552="",IF(H1552="Asia Pacific",VLOOKUP(L1552,'Status Report'!B:AM,36,0),VLOOKUP(L1552,'Status Report'!B:AM,35,0)),AI1552="Direct shipment",IF(H1552="Asia Pacific",VLOOKUP(L1552,'Status Report'!B:AM,36,0),VLOOKUP(L1552,'Status Report'!B:AM,35,0)))</f>
        <v>47.75</v>
      </c>
      <c r="V1552" s="20">
        <f t="shared" si="368"/>
        <v>47.75</v>
      </c>
      <c r="W1552" s="19">
        <f>_xlfn.IFS(AI1552="Den Bosch",VLOOKUP(L1552,'Status Report'!B:AM,37,0),AI1552="Yantian",VLOOKUP(L1552,'Status Report'!B:AM,38,0),AI1552="",IF(H1552="Asia Pacific",VLOOKUP(L1552,'Status Report'!B:AM,38,0),VLOOKUP(L1552,'Status Report'!B:AM,37,0)),AI1552="Direct shipment",IF(H1552="Asia Pacific",VLOOKUP(L1552,'Status Report'!B:AM,38,0),VLOOKUP(L1552,'Status Report'!B:AM,37,0)))</f>
        <v>47.75</v>
      </c>
      <c r="X1552" s="20">
        <f t="shared" si="369"/>
        <v>47.75</v>
      </c>
      <c r="Y1552" s="20">
        <f>_xlfn.IFS(AI1552="Den Bosch",VLOOKUP(L1552,'Status Report'!B:AO,39,0),AI1552="Yantian",VLOOKUP(L1552,'Status Report'!B:AO,40,0),AI1552="",IF(H1552="Asia Pacific",VLOOKUP(L1552,'Status Report'!B:AO,40,0),VLOOKUP(L1552,'Status Report'!B:AO,39,0)),AI1552="Direct shipment",IF(H1552="Asia Pacific",VLOOKUP(L1552,'Status Report'!B:AO,40,0),VLOOKUP(L1552,'Status Report'!B:AO,39,0)))</f>
        <v>0</v>
      </c>
      <c r="Z1552" s="20">
        <f t="shared" si="370"/>
        <v>0</v>
      </c>
      <c r="AA1552" s="20">
        <f t="shared" si="371"/>
        <v>47.75</v>
      </c>
      <c r="AB1552" s="21">
        <f>_xlfn.IFS(AI1552="Den Bosch",VLOOKUP(L1552,'Status Report'!B:AM,33,0),AI1552="Yantian",VLOOKUP(L1552,'Status Report'!B:AM,34,0),AI1552="",IF(H1552="Asia Pacific",VLOOKUP(L1552,'Status Report'!B:AM,34,0),VLOOKUP(L1552,'Status Report'!B:AM,33,0)),AI1552="Direct shipment",IF(H1552="Asia Pacific",VLOOKUP(L1552,'Status Report'!B:AM,34,0),VLOOKUP(L1552,'Status Report'!B:AM,33,0)))</f>
        <v>41.356485714285718</v>
      </c>
      <c r="AC1552" s="21">
        <f>VLOOKUP(L1552,'Status Report'!B:CE,82,0)</f>
        <v>0</v>
      </c>
      <c r="AD1552" s="21">
        <f t="shared" si="372"/>
        <v>41.356485714285718</v>
      </c>
      <c r="AE1552" s="63">
        <f>VLOOKUP(L1552,'Status Report'!B:W,20,0)</f>
        <v>25</v>
      </c>
      <c r="AF1552" s="63">
        <f>VLOOKUP(L1552,'Status Report'!B:W,21,0)</f>
        <v>16</v>
      </c>
      <c r="AG1552" s="63">
        <f>VLOOKUP(L1552,'Status Report'!B:W,22,0)</f>
        <v>4.5</v>
      </c>
      <c r="AH1552" s="22">
        <f t="shared" si="373"/>
        <v>1.8E-3</v>
      </c>
      <c r="AI1552" t="s">
        <v>990</v>
      </c>
      <c r="AK1552" s="63">
        <f>IFERROR(VLOOKUP(G1552,ASEAN!A:A,1,0),0)</f>
        <v>0</v>
      </c>
      <c r="AL1552" s="63" t="str">
        <f>IFERROR(VLOOKUP(D1552,'[3]customer specs'!$B$1:$D$65536,3,0),0)</f>
        <v xml:space="preserve">In case of samples for Fon Wan Chan, please add EUR 75,00 per pallet in Conditions (HD01) and put Provision 199031 QC in Purchase order number
</v>
      </c>
      <c r="AM1552" s="64">
        <f t="shared" si="374"/>
        <v>0</v>
      </c>
      <c r="AN1552" s="64">
        <f t="shared" si="375"/>
        <v>0</v>
      </c>
      <c r="AO1552" s="63"/>
      <c r="AP1552" s="63"/>
      <c r="AQ1552" s="63" t="str">
        <f t="shared" si="376"/>
        <v>no</v>
      </c>
      <c r="AR1552" s="20">
        <f t="shared" si="377"/>
        <v>41.356485714285718</v>
      </c>
      <c r="AS1552" s="63"/>
      <c r="AT1552" s="23">
        <f t="shared" si="367"/>
        <v>0.12</v>
      </c>
      <c r="AU1552" s="65">
        <f t="shared" si="378"/>
        <v>46.996006493506499</v>
      </c>
      <c r="AV1552" s="65"/>
      <c r="AW1552" s="65">
        <f t="shared" si="379"/>
        <v>46.996006493506499</v>
      </c>
      <c r="AX1552" s="65"/>
      <c r="AY1552" s="63">
        <f>VLOOKUP(L1552,'Status Report'!B:CF,81,0)</f>
        <v>0</v>
      </c>
      <c r="AZ1552" s="63" t="str">
        <f>VLOOKUP(L1552,'Status Report'!B:S,18,0)</f>
        <v>Ellina Smirnova</v>
      </c>
      <c r="BB1552" s="63">
        <f>VLOOKUP(L1552,'Status Report'!B:Z,25,0)</f>
        <v>25</v>
      </c>
      <c r="BC1552" s="63">
        <f t="shared" si="380"/>
        <v>25</v>
      </c>
      <c r="BF1552">
        <f>VLOOKUP(L1552,'Status Report'!B:CE,82,0)</f>
        <v>0</v>
      </c>
      <c r="BG1552">
        <f>VLOOKUP(L1552,'Status Report'!B:CF,83,0)</f>
        <v>0</v>
      </c>
      <c r="BH1552">
        <f>VLOOKUP(L1552,'Status Report'!B:CG,84,0)</f>
        <v>0</v>
      </c>
      <c r="BI1552" t="s">
        <v>1017</v>
      </c>
      <c r="BJ1552" t="s">
        <v>795</v>
      </c>
      <c r="BM1552" s="67">
        <f t="shared" si="381"/>
        <v>47</v>
      </c>
    </row>
    <row r="1553" spans="1:65" x14ac:dyDescent="0.25">
      <c r="A1553" s="68" t="str">
        <f>VLOOKUP(L1553,'Status Report'!B:CB,79,0)</f>
        <v>Heineken</v>
      </c>
      <c r="C1553">
        <v>20006120</v>
      </c>
      <c r="D1553">
        <v>3091076</v>
      </c>
      <c r="E1553" t="s">
        <v>1014</v>
      </c>
      <c r="F1553" t="s">
        <v>802</v>
      </c>
      <c r="G1553" t="str">
        <f>VLOOKUP(D1553,'[2]sold to'!$A:$H,8,0)</f>
        <v>Netherlands</v>
      </c>
      <c r="H1553" t="str">
        <f>VLOOKUP(D1553,'[2]sold to'!$A:$I,9,0)</f>
        <v>Europe</v>
      </c>
      <c r="K1553">
        <v>290</v>
      </c>
      <c r="L1553">
        <v>88026252</v>
      </c>
      <c r="M1553" t="s">
        <v>256</v>
      </c>
      <c r="N1553">
        <v>1</v>
      </c>
      <c r="P1553" t="str">
        <f>VLOOKUP(L1553,'Status Report'!B:AA,26,0)</f>
        <v>Bangladesh</v>
      </c>
      <c r="Q1553" t="str">
        <f>VLOOKUP(L1553,'Status Report'!B:AB,27,0)</f>
        <v>Textiles-Clothing</v>
      </c>
      <c r="R1553">
        <f>VLOOKUP(L1553,'Status Report'!B:X,23,0)</f>
        <v>417</v>
      </c>
      <c r="S1553" t="str">
        <f>VLOOKUP(L1553,'Status Report'!B:T,19,0)</f>
        <v>Promocean The Netherlands BV</v>
      </c>
      <c r="T1553" s="62">
        <f>VLOOKUP(L1553,'Status Report'!B:E,4,0)</f>
        <v>3</v>
      </c>
      <c r="U1553" s="19">
        <f>_xlfn.IFS(AI1553="Den Bosch",VLOOKUP(L1553,'Status Report'!B:AM,35,0),AI1553="Yantian",VLOOKUP(L1553,'Status Report'!B:AM,36,0),AI1553="",IF(H1553="Asia Pacific",VLOOKUP(L1553,'Status Report'!B:AM,36,0),VLOOKUP(L1553,'Status Report'!B:AM,35,0)),AI1553="Direct shipment",IF(H1553="Asia Pacific",VLOOKUP(L1553,'Status Report'!B:AM,36,0),VLOOKUP(L1553,'Status Report'!B:AM,35,0)))</f>
        <v>33.96</v>
      </c>
      <c r="V1553" s="20">
        <f t="shared" si="368"/>
        <v>33.96</v>
      </c>
      <c r="W1553" s="19">
        <f>_xlfn.IFS(AI1553="Den Bosch",VLOOKUP(L1553,'Status Report'!B:AM,37,0),AI1553="Yantian",VLOOKUP(L1553,'Status Report'!B:AM,38,0),AI1553="",IF(H1553="Asia Pacific",VLOOKUP(L1553,'Status Report'!B:AM,38,0),VLOOKUP(L1553,'Status Report'!B:AM,37,0)),AI1553="Direct shipment",IF(H1553="Asia Pacific",VLOOKUP(L1553,'Status Report'!B:AM,38,0),VLOOKUP(L1553,'Status Report'!B:AM,37,0)))</f>
        <v>33.96</v>
      </c>
      <c r="X1553" s="20">
        <f t="shared" si="369"/>
        <v>33.96</v>
      </c>
      <c r="Y1553" s="20">
        <f>_xlfn.IFS(AI1553="Den Bosch",VLOOKUP(L1553,'Status Report'!B:AO,39,0),AI1553="Yantian",VLOOKUP(L1553,'Status Report'!B:AO,40,0),AI1553="",IF(H1553="Asia Pacific",VLOOKUP(L1553,'Status Report'!B:AO,40,0),VLOOKUP(L1553,'Status Report'!B:AO,39,0)),AI1553="Direct shipment",IF(H1553="Asia Pacific",VLOOKUP(L1553,'Status Report'!B:AO,40,0),VLOOKUP(L1553,'Status Report'!B:AO,39,0)))</f>
        <v>0</v>
      </c>
      <c r="Z1553" s="20">
        <f t="shared" si="370"/>
        <v>0</v>
      </c>
      <c r="AA1553" s="20">
        <f t="shared" si="371"/>
        <v>33.96</v>
      </c>
      <c r="AB1553" s="21">
        <f>_xlfn.IFS(AI1553="Den Bosch",VLOOKUP(L1553,'Status Report'!B:AM,33,0),AI1553="Yantian",VLOOKUP(L1553,'Status Report'!B:AM,34,0),AI1553="",IF(H1553="Asia Pacific",VLOOKUP(L1553,'Status Report'!B:AM,34,0),VLOOKUP(L1553,'Status Report'!B:AM,33,0)),AI1553="Direct shipment",IF(H1553="Asia Pacific",VLOOKUP(L1553,'Status Report'!B:AM,34,0),VLOOKUP(L1553,'Status Report'!B:AM,33,0)))</f>
        <v>29.169000000000004</v>
      </c>
      <c r="AC1553" s="21">
        <f>VLOOKUP(L1553,'Status Report'!B:CE,82,0)</f>
        <v>0</v>
      </c>
      <c r="AD1553" s="21">
        <f t="shared" si="372"/>
        <v>29.169000000000004</v>
      </c>
      <c r="AE1553" s="63">
        <f>VLOOKUP(L1553,'Status Report'!B:W,20,0)</f>
        <v>28</v>
      </c>
      <c r="AF1553" s="63">
        <f>VLOOKUP(L1553,'Status Report'!B:W,21,0)</f>
        <v>15</v>
      </c>
      <c r="AG1553" s="63">
        <f>VLOOKUP(L1553,'Status Report'!B:W,22,0)</f>
        <v>12</v>
      </c>
      <c r="AH1553" s="22">
        <f t="shared" si="373"/>
        <v>5.0400000000000002E-3</v>
      </c>
      <c r="AI1553" t="s">
        <v>990</v>
      </c>
      <c r="AK1553" s="63">
        <f>IFERROR(VLOOKUP(G1553,ASEAN!A:A,1,0),0)</f>
        <v>0</v>
      </c>
      <c r="AL1553" s="63" t="str">
        <f>IFERROR(VLOOKUP(D1553,'[3]customer specs'!$B$1:$D$65536,3,0),0)</f>
        <v xml:space="preserve">In case of samples for Fon Wan Chan, please add EUR 75,00 per pallet in Conditions (HD01) and put Provision 199031 QC in Purchase order number
</v>
      </c>
      <c r="AM1553" s="64">
        <f t="shared" si="374"/>
        <v>0</v>
      </c>
      <c r="AN1553" s="64">
        <f t="shared" si="375"/>
        <v>0</v>
      </c>
      <c r="AO1553" s="63"/>
      <c r="AP1553" s="63"/>
      <c r="AQ1553" s="63" t="str">
        <f t="shared" si="376"/>
        <v>no</v>
      </c>
      <c r="AR1553" s="20">
        <f t="shared" si="377"/>
        <v>29.169000000000004</v>
      </c>
      <c r="AS1553" s="63"/>
      <c r="AT1553" s="23">
        <f t="shared" si="367"/>
        <v>0.12</v>
      </c>
      <c r="AU1553" s="65">
        <f t="shared" si="378"/>
        <v>33.146590909090911</v>
      </c>
      <c r="AV1553" s="65"/>
      <c r="AW1553" s="65">
        <f t="shared" si="379"/>
        <v>33.146590909090911</v>
      </c>
      <c r="AX1553" s="65"/>
      <c r="AY1553" s="63">
        <f>VLOOKUP(L1553,'Status Report'!B:CF,81,0)</f>
        <v>0</v>
      </c>
      <c r="AZ1553" s="63" t="str">
        <f>VLOOKUP(L1553,'Status Report'!B:S,18,0)</f>
        <v>Ellina Smirnova</v>
      </c>
      <c r="BB1553" s="63">
        <f>VLOOKUP(L1553,'Status Report'!B:Z,25,0)</f>
        <v>6</v>
      </c>
      <c r="BC1553" s="63">
        <f t="shared" si="380"/>
        <v>6</v>
      </c>
      <c r="BF1553">
        <f>VLOOKUP(L1553,'Status Report'!B:CE,82,0)</f>
        <v>0</v>
      </c>
      <c r="BG1553">
        <f>VLOOKUP(L1553,'Status Report'!B:CF,83,0)</f>
        <v>0</v>
      </c>
      <c r="BH1553">
        <f>VLOOKUP(L1553,'Status Report'!B:CG,84,0)</f>
        <v>0</v>
      </c>
      <c r="BI1553" t="s">
        <v>1017</v>
      </c>
      <c r="BJ1553" t="s">
        <v>795</v>
      </c>
      <c r="BM1553" s="67">
        <f t="shared" si="381"/>
        <v>62</v>
      </c>
    </row>
    <row r="1554" spans="1:65" x14ac:dyDescent="0.25">
      <c r="A1554" s="68" t="str">
        <f>VLOOKUP(L1554,'Status Report'!B:CB,79,0)</f>
        <v>Heineken Silver (Global)</v>
      </c>
      <c r="C1554">
        <v>20006120</v>
      </c>
      <c r="D1554">
        <v>3091076</v>
      </c>
      <c r="E1554" t="s">
        <v>1014</v>
      </c>
      <c r="F1554" t="s">
        <v>802</v>
      </c>
      <c r="G1554" t="str">
        <f>VLOOKUP(D1554,'[2]sold to'!$A:$H,8,0)</f>
        <v>Netherlands</v>
      </c>
      <c r="H1554" t="str">
        <f>VLOOKUP(D1554,'[2]sold to'!$A:$I,9,0)</f>
        <v>Europe</v>
      </c>
      <c r="K1554">
        <v>300</v>
      </c>
      <c r="L1554">
        <v>88026258</v>
      </c>
      <c r="M1554" t="s">
        <v>260</v>
      </c>
      <c r="N1554">
        <v>1</v>
      </c>
      <c r="P1554" t="str">
        <f>VLOOKUP(L1554,'Status Report'!B:AA,26,0)</f>
        <v>China</v>
      </c>
      <c r="Q1554" t="str">
        <f>VLOOKUP(L1554,'Status Report'!B:AB,27,0)</f>
        <v>Textiles-Clothing</v>
      </c>
      <c r="R1554">
        <f>VLOOKUP(L1554,'Status Report'!B:X,23,0)</f>
        <v>167</v>
      </c>
      <c r="S1554" t="str">
        <f>VLOOKUP(L1554,'Status Report'!B:T,19,0)</f>
        <v>Promocean The Netherlands BV</v>
      </c>
      <c r="T1554" s="62">
        <f>VLOOKUP(L1554,'Status Report'!B:E,4,0)</f>
        <v>3</v>
      </c>
      <c r="U1554" s="19">
        <f>_xlfn.IFS(AI1554="Den Bosch",VLOOKUP(L1554,'Status Report'!B:AM,35,0),AI1554="Yantian",VLOOKUP(L1554,'Status Report'!B:AM,36,0),AI1554="",IF(H1554="Asia Pacific",VLOOKUP(L1554,'Status Report'!B:AM,36,0),VLOOKUP(L1554,'Status Report'!B:AM,35,0)),AI1554="Direct shipment",IF(H1554="Asia Pacific",VLOOKUP(L1554,'Status Report'!B:AM,36,0),VLOOKUP(L1554,'Status Report'!B:AM,35,0)))</f>
        <v>90.36</v>
      </c>
      <c r="V1554" s="20">
        <f t="shared" si="368"/>
        <v>90.36</v>
      </c>
      <c r="W1554" s="19">
        <f>_xlfn.IFS(AI1554="Den Bosch",VLOOKUP(L1554,'Status Report'!B:AM,37,0),AI1554="Yantian",VLOOKUP(L1554,'Status Report'!B:AM,38,0),AI1554="",IF(H1554="Asia Pacific",VLOOKUP(L1554,'Status Report'!B:AM,38,0),VLOOKUP(L1554,'Status Report'!B:AM,37,0)),AI1554="Direct shipment",IF(H1554="Asia Pacific",VLOOKUP(L1554,'Status Report'!B:AM,38,0),VLOOKUP(L1554,'Status Report'!B:AM,37,0)))</f>
        <v>90.36</v>
      </c>
      <c r="X1554" s="20">
        <f t="shared" si="369"/>
        <v>90.36</v>
      </c>
      <c r="Y1554" s="20">
        <f>_xlfn.IFS(AI1554="Den Bosch",VLOOKUP(L1554,'Status Report'!B:AO,39,0),AI1554="Yantian",VLOOKUP(L1554,'Status Report'!B:AO,40,0),AI1554="",IF(H1554="Asia Pacific",VLOOKUP(L1554,'Status Report'!B:AO,40,0),VLOOKUP(L1554,'Status Report'!B:AO,39,0)),AI1554="Direct shipment",IF(H1554="Asia Pacific",VLOOKUP(L1554,'Status Report'!B:AO,40,0),VLOOKUP(L1554,'Status Report'!B:AO,39,0)))</f>
        <v>0</v>
      </c>
      <c r="Z1554" s="20">
        <f t="shared" si="370"/>
        <v>0</v>
      </c>
      <c r="AA1554" s="20">
        <f t="shared" si="371"/>
        <v>90.36</v>
      </c>
      <c r="AB1554" s="21">
        <f>_xlfn.IFS(AI1554="Den Bosch",VLOOKUP(L1554,'Status Report'!B:AM,33,0),AI1554="Yantian",VLOOKUP(L1554,'Status Report'!B:AM,34,0),AI1554="",IF(H1554="Asia Pacific",VLOOKUP(L1554,'Status Report'!B:AM,34,0),VLOOKUP(L1554,'Status Report'!B:AM,33,0)),AI1554="Direct shipment",IF(H1554="Asia Pacific",VLOOKUP(L1554,'Status Report'!B:AM,34,0),VLOOKUP(L1554,'Status Report'!B:AM,33,0)))</f>
        <v>78.839748</v>
      </c>
      <c r="AC1554" s="21">
        <f>VLOOKUP(L1554,'Status Report'!B:CE,82,0)</f>
        <v>0</v>
      </c>
      <c r="AD1554" s="21">
        <f t="shared" si="372"/>
        <v>78.839748</v>
      </c>
      <c r="AE1554" s="63">
        <f>VLOOKUP(L1554,'Status Report'!B:W,20,0)</f>
        <v>28</v>
      </c>
      <c r="AF1554" s="63">
        <f>VLOOKUP(L1554,'Status Report'!B:W,21,0)</f>
        <v>15</v>
      </c>
      <c r="AG1554" s="63">
        <f>VLOOKUP(L1554,'Status Report'!B:W,22,0)</f>
        <v>12</v>
      </c>
      <c r="AH1554" s="22">
        <f t="shared" si="373"/>
        <v>5.0400000000000002E-3</v>
      </c>
      <c r="AI1554" t="s">
        <v>990</v>
      </c>
      <c r="AK1554" s="63">
        <f>IFERROR(VLOOKUP(G1554,ASEAN!A:A,1,0),0)</f>
        <v>0</v>
      </c>
      <c r="AL1554" s="63" t="str">
        <f>IFERROR(VLOOKUP(D1554,'[3]customer specs'!$B$1:$D$65536,3,0),0)</f>
        <v xml:space="preserve">In case of samples for Fon Wan Chan, please add EUR 75,00 per pallet in Conditions (HD01) and put Provision 199031 QC in Purchase order number
</v>
      </c>
      <c r="AM1554" s="64">
        <f t="shared" si="374"/>
        <v>0</v>
      </c>
      <c r="AN1554" s="64">
        <f t="shared" si="375"/>
        <v>0</v>
      </c>
      <c r="AO1554" s="63"/>
      <c r="AP1554" s="63"/>
      <c r="AQ1554" s="63" t="str">
        <f t="shared" si="376"/>
        <v>no</v>
      </c>
      <c r="AR1554" s="20">
        <f t="shared" si="377"/>
        <v>78.839748</v>
      </c>
      <c r="AS1554" s="63"/>
      <c r="AT1554" s="23">
        <f t="shared" si="367"/>
        <v>0.12</v>
      </c>
      <c r="AU1554" s="65">
        <f t="shared" si="378"/>
        <v>89.590622727272731</v>
      </c>
      <c r="AV1554" s="65"/>
      <c r="AW1554" s="65">
        <f t="shared" si="379"/>
        <v>89.590622727272731</v>
      </c>
      <c r="AX1554" s="65"/>
      <c r="AY1554" s="63">
        <f>VLOOKUP(L1554,'Status Report'!B:CF,81,0)</f>
        <v>0</v>
      </c>
      <c r="AZ1554" s="63" t="str">
        <f>VLOOKUP(L1554,'Status Report'!B:S,18,0)</f>
        <v>Ellina Smirnova</v>
      </c>
      <c r="BB1554" s="63">
        <f>VLOOKUP(L1554,'Status Report'!B:Z,25,0)</f>
        <v>6</v>
      </c>
      <c r="BC1554" s="63">
        <f t="shared" si="380"/>
        <v>6</v>
      </c>
      <c r="BF1554">
        <f>VLOOKUP(L1554,'Status Report'!B:CE,82,0)</f>
        <v>0</v>
      </c>
      <c r="BG1554">
        <f>VLOOKUP(L1554,'Status Report'!B:CF,83,0)</f>
        <v>0</v>
      </c>
      <c r="BH1554">
        <f>VLOOKUP(L1554,'Status Report'!B:CG,84,0)</f>
        <v>0</v>
      </c>
      <c r="BI1554" t="s">
        <v>1017</v>
      </c>
      <c r="BJ1554" t="s">
        <v>795</v>
      </c>
      <c r="BM1554" s="67">
        <f t="shared" si="381"/>
        <v>21</v>
      </c>
    </row>
    <row r="1555" spans="1:65" x14ac:dyDescent="0.25">
      <c r="A1555" s="68" t="str">
        <f>VLOOKUP(L1555,'Status Report'!B:CB,79,0)</f>
        <v>Heineken Silver (Global)</v>
      </c>
      <c r="C1555">
        <v>20006120</v>
      </c>
      <c r="D1555">
        <v>3091076</v>
      </c>
      <c r="E1555" t="s">
        <v>1014</v>
      </c>
      <c r="F1555" t="s">
        <v>802</v>
      </c>
      <c r="G1555" t="str">
        <f>VLOOKUP(D1555,'[2]sold to'!$A:$H,8,0)</f>
        <v>Netherlands</v>
      </c>
      <c r="H1555" t="str">
        <f>VLOOKUP(D1555,'[2]sold to'!$A:$I,9,0)</f>
        <v>Europe</v>
      </c>
      <c r="K1555">
        <v>310</v>
      </c>
      <c r="L1555">
        <v>88026264</v>
      </c>
      <c r="M1555" t="s">
        <v>265</v>
      </c>
      <c r="N1555">
        <v>1</v>
      </c>
      <c r="P1555" t="str">
        <f>VLOOKUP(L1555,'Status Report'!B:AA,26,0)</f>
        <v>China</v>
      </c>
      <c r="Q1555" t="str">
        <f>VLOOKUP(L1555,'Status Report'!B:AB,27,0)</f>
        <v>Textiles-Clothing</v>
      </c>
      <c r="R1555">
        <f>VLOOKUP(L1555,'Status Report'!B:X,23,0)</f>
        <v>167</v>
      </c>
      <c r="S1555" t="str">
        <f>VLOOKUP(L1555,'Status Report'!B:T,19,0)</f>
        <v>Promocean The Netherlands BV</v>
      </c>
      <c r="T1555" s="62">
        <f>VLOOKUP(L1555,'Status Report'!B:E,4,0)</f>
        <v>3</v>
      </c>
      <c r="U1555" s="19">
        <f>_xlfn.IFS(AI1555="Den Bosch",VLOOKUP(L1555,'Status Report'!B:AM,35,0),AI1555="Yantian",VLOOKUP(L1555,'Status Report'!B:AM,36,0),AI1555="",IF(H1555="Asia Pacific",VLOOKUP(L1555,'Status Report'!B:AM,36,0),VLOOKUP(L1555,'Status Report'!B:AM,35,0)),AI1555="Direct shipment",IF(H1555="Asia Pacific",VLOOKUP(L1555,'Status Report'!B:AM,36,0),VLOOKUP(L1555,'Status Report'!B:AM,35,0)))</f>
        <v>91.56</v>
      </c>
      <c r="V1555" s="20">
        <f t="shared" si="368"/>
        <v>91.56</v>
      </c>
      <c r="W1555" s="19">
        <f>_xlfn.IFS(AI1555="Den Bosch",VLOOKUP(L1555,'Status Report'!B:AM,37,0),AI1555="Yantian",VLOOKUP(L1555,'Status Report'!B:AM,38,0),AI1555="",IF(H1555="Asia Pacific",VLOOKUP(L1555,'Status Report'!B:AM,38,0),VLOOKUP(L1555,'Status Report'!B:AM,37,0)),AI1555="Direct shipment",IF(H1555="Asia Pacific",VLOOKUP(L1555,'Status Report'!B:AM,38,0),VLOOKUP(L1555,'Status Report'!B:AM,37,0)))</f>
        <v>91.56</v>
      </c>
      <c r="X1555" s="20">
        <f t="shared" si="369"/>
        <v>91.56</v>
      </c>
      <c r="Y1555" s="20">
        <f>_xlfn.IFS(AI1555="Den Bosch",VLOOKUP(L1555,'Status Report'!B:AO,39,0),AI1555="Yantian",VLOOKUP(L1555,'Status Report'!B:AO,40,0),AI1555="",IF(H1555="Asia Pacific",VLOOKUP(L1555,'Status Report'!B:AO,40,0),VLOOKUP(L1555,'Status Report'!B:AO,39,0)),AI1555="Direct shipment",IF(H1555="Asia Pacific",VLOOKUP(L1555,'Status Report'!B:AO,40,0),VLOOKUP(L1555,'Status Report'!B:AO,39,0)))</f>
        <v>0</v>
      </c>
      <c r="Z1555" s="20">
        <f t="shared" si="370"/>
        <v>0</v>
      </c>
      <c r="AA1555" s="20">
        <f t="shared" si="371"/>
        <v>91.56</v>
      </c>
      <c r="AB1555" s="21">
        <f>_xlfn.IFS(AI1555="Den Bosch",VLOOKUP(L1555,'Status Report'!B:AM,33,0),AI1555="Yantian",VLOOKUP(L1555,'Status Report'!B:AM,34,0),AI1555="",IF(H1555="Asia Pacific",VLOOKUP(L1555,'Status Report'!B:AM,34,0),VLOOKUP(L1555,'Status Report'!B:AM,33,0)),AI1555="Direct shipment",IF(H1555="Asia Pacific",VLOOKUP(L1555,'Status Report'!B:AM,34,0),VLOOKUP(L1555,'Status Report'!B:AM,33,0)))</f>
        <v>79.915813714285704</v>
      </c>
      <c r="AC1555" s="21">
        <f>VLOOKUP(L1555,'Status Report'!B:CE,82,0)</f>
        <v>0</v>
      </c>
      <c r="AD1555" s="21">
        <f t="shared" si="372"/>
        <v>79.915813714285704</v>
      </c>
      <c r="AE1555" s="63">
        <f>VLOOKUP(L1555,'Status Report'!B:W,20,0)</f>
        <v>28</v>
      </c>
      <c r="AF1555" s="63">
        <f>VLOOKUP(L1555,'Status Report'!B:W,21,0)</f>
        <v>15</v>
      </c>
      <c r="AG1555" s="63">
        <f>VLOOKUP(L1555,'Status Report'!B:W,22,0)</f>
        <v>12</v>
      </c>
      <c r="AH1555" s="22">
        <f t="shared" si="373"/>
        <v>5.0400000000000002E-3</v>
      </c>
      <c r="AI1555" t="s">
        <v>990</v>
      </c>
      <c r="AK1555" s="63">
        <f>IFERROR(VLOOKUP(G1555,ASEAN!A:A,1,0),0)</f>
        <v>0</v>
      </c>
      <c r="AL1555" s="63" t="str">
        <f>IFERROR(VLOOKUP(D1555,'[3]customer specs'!$B$1:$D$65536,3,0),0)</f>
        <v xml:space="preserve">In case of samples for Fon Wan Chan, please add EUR 75,00 per pallet in Conditions (HD01) and put Provision 199031 QC in Purchase order number
</v>
      </c>
      <c r="AM1555" s="64">
        <f t="shared" si="374"/>
        <v>0</v>
      </c>
      <c r="AN1555" s="64">
        <f t="shared" si="375"/>
        <v>0</v>
      </c>
      <c r="AO1555" s="63"/>
      <c r="AP1555" s="63"/>
      <c r="AQ1555" s="63" t="str">
        <f t="shared" si="376"/>
        <v>no</v>
      </c>
      <c r="AR1555" s="20">
        <f t="shared" si="377"/>
        <v>79.915813714285704</v>
      </c>
      <c r="AS1555" s="63"/>
      <c r="AT1555" s="23">
        <f t="shared" si="367"/>
        <v>0.12</v>
      </c>
      <c r="AU1555" s="65">
        <f t="shared" si="378"/>
        <v>90.813424675324669</v>
      </c>
      <c r="AV1555" s="65"/>
      <c r="AW1555" s="65">
        <f t="shared" si="379"/>
        <v>90.813424675324669</v>
      </c>
      <c r="AX1555" s="65"/>
      <c r="AY1555" s="63">
        <f>VLOOKUP(L1555,'Status Report'!B:CF,81,0)</f>
        <v>0</v>
      </c>
      <c r="AZ1555" s="63" t="str">
        <f>VLOOKUP(L1555,'Status Report'!B:S,18,0)</f>
        <v>Ellina Smirnova</v>
      </c>
      <c r="BB1555" s="63">
        <f>VLOOKUP(L1555,'Status Report'!B:Z,25,0)</f>
        <v>6</v>
      </c>
      <c r="BC1555" s="63">
        <f t="shared" si="380"/>
        <v>6</v>
      </c>
      <c r="BF1555">
        <f>VLOOKUP(L1555,'Status Report'!B:CE,82,0)</f>
        <v>0</v>
      </c>
      <c r="BG1555">
        <f>VLOOKUP(L1555,'Status Report'!B:CF,83,0)</f>
        <v>0</v>
      </c>
      <c r="BH1555">
        <f>VLOOKUP(L1555,'Status Report'!B:CG,84,0)</f>
        <v>0</v>
      </c>
      <c r="BI1555" t="s">
        <v>1017</v>
      </c>
      <c r="BJ1555" t="s">
        <v>795</v>
      </c>
      <c r="BM1555" s="67">
        <f t="shared" si="381"/>
        <v>10</v>
      </c>
    </row>
    <row r="1556" spans="1:65" x14ac:dyDescent="0.25">
      <c r="A1556" s="68" t="str">
        <f>VLOOKUP(L1556,'Status Report'!B:CB,79,0)</f>
        <v>Heineken</v>
      </c>
      <c r="C1556">
        <v>20006120</v>
      </c>
      <c r="D1556">
        <v>3091076</v>
      </c>
      <c r="E1556" t="s">
        <v>1014</v>
      </c>
      <c r="F1556" t="s">
        <v>802</v>
      </c>
      <c r="G1556" t="str">
        <f>VLOOKUP(D1556,'[2]sold to'!$A:$H,8,0)</f>
        <v>Netherlands</v>
      </c>
      <c r="H1556" t="str">
        <f>VLOOKUP(D1556,'[2]sold to'!$A:$I,9,0)</f>
        <v>Europe</v>
      </c>
      <c r="K1556">
        <v>320</v>
      </c>
      <c r="L1556">
        <v>88026270</v>
      </c>
      <c r="M1556" t="s">
        <v>270</v>
      </c>
      <c r="N1556">
        <v>1</v>
      </c>
      <c r="P1556" t="str">
        <f>VLOOKUP(L1556,'Status Report'!B:AA,26,0)</f>
        <v>Bangladesh</v>
      </c>
      <c r="Q1556" t="str">
        <f>VLOOKUP(L1556,'Status Report'!B:AB,27,0)</f>
        <v>Textiles-Clothing</v>
      </c>
      <c r="R1556">
        <f>VLOOKUP(L1556,'Status Report'!B:X,23,0)</f>
        <v>417</v>
      </c>
      <c r="S1556" t="str">
        <f>VLOOKUP(L1556,'Status Report'!B:T,19,0)</f>
        <v>Promocean The Netherlands BV</v>
      </c>
      <c r="T1556" s="62">
        <f>VLOOKUP(L1556,'Status Report'!B:E,4,0)</f>
        <v>3</v>
      </c>
      <c r="U1556" s="19">
        <f>_xlfn.IFS(AI1556="Den Bosch",VLOOKUP(L1556,'Status Report'!B:AM,35,0),AI1556="Yantian",VLOOKUP(L1556,'Status Report'!B:AM,36,0),AI1556="",IF(H1556="Asia Pacific",VLOOKUP(L1556,'Status Report'!B:AM,36,0),VLOOKUP(L1556,'Status Report'!B:AM,35,0)),AI1556="Direct shipment",IF(H1556="Asia Pacific",VLOOKUP(L1556,'Status Report'!B:AM,36,0),VLOOKUP(L1556,'Status Report'!B:AM,35,0)))</f>
        <v>35.46</v>
      </c>
      <c r="V1556" s="20">
        <f t="shared" si="368"/>
        <v>35.46</v>
      </c>
      <c r="W1556" s="19">
        <f>_xlfn.IFS(AI1556="Den Bosch",VLOOKUP(L1556,'Status Report'!B:AM,37,0),AI1556="Yantian",VLOOKUP(L1556,'Status Report'!B:AM,38,0),AI1556="",IF(H1556="Asia Pacific",VLOOKUP(L1556,'Status Report'!B:AM,38,0),VLOOKUP(L1556,'Status Report'!B:AM,37,0)),AI1556="Direct shipment",IF(H1556="Asia Pacific",VLOOKUP(L1556,'Status Report'!B:AM,38,0),VLOOKUP(L1556,'Status Report'!B:AM,37,0)))</f>
        <v>35.46</v>
      </c>
      <c r="X1556" s="20">
        <f t="shared" si="369"/>
        <v>35.46</v>
      </c>
      <c r="Y1556" s="20">
        <f>_xlfn.IFS(AI1556="Den Bosch",VLOOKUP(L1556,'Status Report'!B:AO,39,0),AI1556="Yantian",VLOOKUP(L1556,'Status Report'!B:AO,40,0),AI1556="",IF(H1556="Asia Pacific",VLOOKUP(L1556,'Status Report'!B:AO,40,0),VLOOKUP(L1556,'Status Report'!B:AO,39,0)),AI1556="Direct shipment",IF(H1556="Asia Pacific",VLOOKUP(L1556,'Status Report'!B:AO,40,0),VLOOKUP(L1556,'Status Report'!B:AO,39,0)))</f>
        <v>0</v>
      </c>
      <c r="Z1556" s="20">
        <f t="shared" si="370"/>
        <v>0</v>
      </c>
      <c r="AA1556" s="20">
        <f t="shared" si="371"/>
        <v>35.46</v>
      </c>
      <c r="AB1556" s="21">
        <f>_xlfn.IFS(AI1556="Den Bosch",VLOOKUP(L1556,'Status Report'!B:AM,33,0),AI1556="Yantian",VLOOKUP(L1556,'Status Report'!B:AM,34,0),AI1556="",IF(H1556="Asia Pacific",VLOOKUP(L1556,'Status Report'!B:AM,34,0),VLOOKUP(L1556,'Status Report'!B:AM,33,0)),AI1556="Direct shipment",IF(H1556="Asia Pacific",VLOOKUP(L1556,'Status Report'!B:AM,34,0),VLOOKUP(L1556,'Status Report'!B:AM,33,0)))</f>
        <v>30.723000000000003</v>
      </c>
      <c r="AC1556" s="21">
        <f>VLOOKUP(L1556,'Status Report'!B:CE,82,0)</f>
        <v>0</v>
      </c>
      <c r="AD1556" s="21">
        <f t="shared" si="372"/>
        <v>30.723000000000003</v>
      </c>
      <c r="AE1556" s="63">
        <f>VLOOKUP(L1556,'Status Report'!B:W,20,0)</f>
        <v>28</v>
      </c>
      <c r="AF1556" s="63">
        <f>VLOOKUP(L1556,'Status Report'!B:W,21,0)</f>
        <v>15</v>
      </c>
      <c r="AG1556" s="63">
        <f>VLOOKUP(L1556,'Status Report'!B:W,22,0)</f>
        <v>12</v>
      </c>
      <c r="AH1556" s="22">
        <f t="shared" si="373"/>
        <v>5.0400000000000002E-3</v>
      </c>
      <c r="AI1556" t="s">
        <v>990</v>
      </c>
      <c r="AK1556" s="63">
        <f>IFERROR(VLOOKUP(G1556,ASEAN!A:A,1,0),0)</f>
        <v>0</v>
      </c>
      <c r="AL1556" s="63" t="str">
        <f>IFERROR(VLOOKUP(D1556,'[3]customer specs'!$B$1:$D$65536,3,0),0)</f>
        <v xml:space="preserve">In case of samples for Fon Wan Chan, please add EUR 75,00 per pallet in Conditions (HD01) and put Provision 199031 QC in Purchase order number
</v>
      </c>
      <c r="AM1556" s="64">
        <f t="shared" si="374"/>
        <v>0</v>
      </c>
      <c r="AN1556" s="64">
        <f t="shared" si="375"/>
        <v>0</v>
      </c>
      <c r="AO1556" s="63"/>
      <c r="AP1556" s="63"/>
      <c r="AQ1556" s="63" t="str">
        <f t="shared" si="376"/>
        <v>no</v>
      </c>
      <c r="AR1556" s="20">
        <f t="shared" si="377"/>
        <v>30.723000000000003</v>
      </c>
      <c r="AS1556" s="63"/>
      <c r="AT1556" s="23">
        <f t="shared" si="367"/>
        <v>0.12</v>
      </c>
      <c r="AU1556" s="65">
        <f t="shared" si="378"/>
        <v>34.912500000000001</v>
      </c>
      <c r="AV1556" s="65"/>
      <c r="AW1556" s="65">
        <f t="shared" si="379"/>
        <v>34.912500000000001</v>
      </c>
      <c r="AX1556" s="65"/>
      <c r="AY1556" s="63">
        <f>VLOOKUP(L1556,'Status Report'!B:CF,81,0)</f>
        <v>0</v>
      </c>
      <c r="AZ1556" s="63" t="str">
        <f>VLOOKUP(L1556,'Status Report'!B:S,18,0)</f>
        <v>Ellina Smirnova</v>
      </c>
      <c r="BB1556" s="63">
        <f>VLOOKUP(L1556,'Status Report'!B:Z,25,0)</f>
        <v>6</v>
      </c>
      <c r="BC1556" s="63">
        <f t="shared" si="380"/>
        <v>6</v>
      </c>
      <c r="BF1556">
        <f>VLOOKUP(L1556,'Status Report'!B:CE,82,0)</f>
        <v>0</v>
      </c>
      <c r="BG1556">
        <f>VLOOKUP(L1556,'Status Report'!B:CF,83,0)</f>
        <v>0</v>
      </c>
      <c r="BH1556">
        <f>VLOOKUP(L1556,'Status Report'!B:CG,84,0)</f>
        <v>0</v>
      </c>
      <c r="BI1556" t="s">
        <v>1017</v>
      </c>
      <c r="BJ1556" t="s">
        <v>795</v>
      </c>
      <c r="BM1556" s="67">
        <f t="shared" si="381"/>
        <v>61</v>
      </c>
    </row>
    <row r="1557" spans="1:65" x14ac:dyDescent="0.25">
      <c r="A1557" s="68" t="str">
        <f>VLOOKUP(L1557,'Status Report'!B:CB,79,0)</f>
        <v>Heineken</v>
      </c>
      <c r="C1557">
        <v>20006120</v>
      </c>
      <c r="D1557">
        <v>3091076</v>
      </c>
      <c r="E1557" t="s">
        <v>1014</v>
      </c>
      <c r="F1557" t="s">
        <v>802</v>
      </c>
      <c r="G1557" t="str">
        <f>VLOOKUP(D1557,'[2]sold to'!$A:$H,8,0)</f>
        <v>Netherlands</v>
      </c>
      <c r="H1557" t="str">
        <f>VLOOKUP(D1557,'[2]sold to'!$A:$I,9,0)</f>
        <v>Europe</v>
      </c>
      <c r="K1557">
        <v>330</v>
      </c>
      <c r="L1557">
        <v>88026276</v>
      </c>
      <c r="M1557" t="s">
        <v>275</v>
      </c>
      <c r="N1557">
        <v>1</v>
      </c>
      <c r="P1557" t="str">
        <f>VLOOKUP(L1557,'Status Report'!B:AA,26,0)</f>
        <v>Germany</v>
      </c>
      <c r="Q1557" t="str">
        <f>VLOOKUP(L1557,'Status Report'!B:AB,27,0)</f>
        <v>Coasters (&amp; dripmat)</v>
      </c>
      <c r="R1557">
        <f>VLOOKUP(L1557,'Status Report'!B:X,23,0)</f>
        <v>100</v>
      </c>
      <c r="S1557" t="str">
        <f>VLOOKUP(L1557,'Status Report'!B:T,19,0)</f>
        <v>CC Coaster GmbH &amp; Co. KG</v>
      </c>
      <c r="T1557" s="62">
        <f>VLOOKUP(L1557,'Status Report'!B:E,4,0)</f>
        <v>3</v>
      </c>
      <c r="U1557" s="19">
        <f>_xlfn.IFS(AI1557="Den Bosch",VLOOKUP(L1557,'Status Report'!B:AM,35,0),AI1557="Yantian",VLOOKUP(L1557,'Status Report'!B:AM,36,0),AI1557="",IF(H1557="Asia Pacific",VLOOKUP(L1557,'Status Report'!B:AM,36,0),VLOOKUP(L1557,'Status Report'!B:AM,35,0)),AI1557="Direct shipment",IF(H1557="Asia Pacific",VLOOKUP(L1557,'Status Report'!B:AM,36,0),VLOOKUP(L1557,'Status Report'!B:AM,35,0)))</f>
        <v>25.875</v>
      </c>
      <c r="V1557" s="20">
        <f t="shared" si="368"/>
        <v>25.875</v>
      </c>
      <c r="W1557" s="19">
        <f>_xlfn.IFS(AI1557="Den Bosch",VLOOKUP(L1557,'Status Report'!B:AM,37,0),AI1557="Yantian",VLOOKUP(L1557,'Status Report'!B:AM,38,0),AI1557="",IF(H1557="Asia Pacific",VLOOKUP(L1557,'Status Report'!B:AM,38,0),VLOOKUP(L1557,'Status Report'!B:AM,37,0)),AI1557="Direct shipment",IF(H1557="Asia Pacific",VLOOKUP(L1557,'Status Report'!B:AM,38,0),VLOOKUP(L1557,'Status Report'!B:AM,37,0)))</f>
        <v>14.693181818181818</v>
      </c>
      <c r="X1557" s="20">
        <f t="shared" si="369"/>
        <v>14.693181818181818</v>
      </c>
      <c r="Y1557" s="20">
        <f>_xlfn.IFS(AI1557="Den Bosch",VLOOKUP(L1557,'Status Report'!B:AO,39,0),AI1557="Yantian",VLOOKUP(L1557,'Status Report'!B:AO,40,0),AI1557="",IF(H1557="Asia Pacific",VLOOKUP(L1557,'Status Report'!B:AO,40,0),VLOOKUP(L1557,'Status Report'!B:AO,39,0)),AI1557="Direct shipment",IF(H1557="Asia Pacific",VLOOKUP(L1557,'Status Report'!B:AO,40,0),VLOOKUP(L1557,'Status Report'!B:AO,39,0)))</f>
        <v>0</v>
      </c>
      <c r="Z1557" s="20">
        <f t="shared" si="370"/>
        <v>0</v>
      </c>
      <c r="AA1557" s="20">
        <f t="shared" si="371"/>
        <v>14.693181818181818</v>
      </c>
      <c r="AB1557" s="21">
        <f>_xlfn.IFS(AI1557="Den Bosch",VLOOKUP(L1557,'Status Report'!B:AM,33,0),AI1557="Yantian",VLOOKUP(L1557,'Status Report'!B:AM,34,0),AI1557="",IF(H1557="Asia Pacific",VLOOKUP(L1557,'Status Report'!B:AM,34,0),VLOOKUP(L1557,'Status Report'!B:AM,33,0)),AI1557="Direct shipment",IF(H1557="Asia Pacific",VLOOKUP(L1557,'Status Report'!B:AM,34,0),VLOOKUP(L1557,'Status Report'!B:AM,33,0)))</f>
        <v>12.93</v>
      </c>
      <c r="AC1557" s="21">
        <f>VLOOKUP(L1557,'Status Report'!B:CE,82,0)</f>
        <v>0</v>
      </c>
      <c r="AD1557" s="21">
        <f t="shared" si="372"/>
        <v>12.93</v>
      </c>
      <c r="AE1557" s="63">
        <f>VLOOKUP(L1557,'Status Report'!B:W,20,0)</f>
        <v>21.4</v>
      </c>
      <c r="AF1557" s="63">
        <f>VLOOKUP(L1557,'Status Report'!B:W,21,0)</f>
        <v>43</v>
      </c>
      <c r="AG1557" s="63">
        <f>VLOOKUP(L1557,'Status Report'!B:W,22,0)</f>
        <v>14</v>
      </c>
      <c r="AH1557" s="22">
        <f t="shared" si="373"/>
        <v>1.28828E-2</v>
      </c>
      <c r="AI1557" t="s">
        <v>990</v>
      </c>
      <c r="AK1557" s="63">
        <f>IFERROR(VLOOKUP(G1557,ASEAN!A:A,1,0),0)</f>
        <v>0</v>
      </c>
      <c r="AL1557" s="63" t="str">
        <f>IFERROR(VLOOKUP(D1557,'[3]customer specs'!$B$1:$D$65536,3,0),0)</f>
        <v xml:space="preserve">In case of samples for Fon Wan Chan, please add EUR 75,00 per pallet in Conditions (HD01) and put Provision 199031 QC in Purchase order number
</v>
      </c>
      <c r="AM1557" s="64">
        <f t="shared" si="374"/>
        <v>11.181818181818182</v>
      </c>
      <c r="AN1557" s="64">
        <f t="shared" si="375"/>
        <v>0</v>
      </c>
      <c r="AO1557" s="63"/>
      <c r="AP1557" s="63"/>
      <c r="AQ1557" s="63" t="str">
        <f t="shared" si="376"/>
        <v>no</v>
      </c>
      <c r="AR1557" s="20">
        <f t="shared" si="377"/>
        <v>12.93</v>
      </c>
      <c r="AS1557" s="63"/>
      <c r="AT1557" s="23">
        <f t="shared" si="367"/>
        <v>0.12</v>
      </c>
      <c r="AU1557" s="65">
        <f t="shared" si="378"/>
        <v>14.693181818181818</v>
      </c>
      <c r="AV1557" s="65"/>
      <c r="AW1557" s="65">
        <f t="shared" si="379"/>
        <v>14.693181818181818</v>
      </c>
      <c r="AX1557" s="65"/>
      <c r="AY1557" s="63">
        <f>VLOOKUP(L1557,'Status Report'!B:CF,81,0)</f>
        <v>0</v>
      </c>
      <c r="AZ1557" s="63" t="str">
        <f>VLOOKUP(L1557,'Status Report'!B:S,18,0)</f>
        <v>Ellina Smirnova</v>
      </c>
      <c r="BB1557" s="63">
        <f>VLOOKUP(L1557,'Status Report'!B:Z,25,0)</f>
        <v>1000</v>
      </c>
      <c r="BC1557" s="63">
        <f t="shared" si="380"/>
        <v>1000</v>
      </c>
      <c r="BF1557">
        <f>VLOOKUP(L1557,'Status Report'!B:CE,82,0)</f>
        <v>0</v>
      </c>
      <c r="BG1557">
        <f>VLOOKUP(L1557,'Status Report'!B:CF,83,0)</f>
        <v>0</v>
      </c>
      <c r="BH1557">
        <f>VLOOKUP(L1557,'Status Report'!B:CG,84,0)</f>
        <v>0</v>
      </c>
      <c r="BI1557" t="s">
        <v>1017</v>
      </c>
      <c r="BJ1557" t="s">
        <v>795</v>
      </c>
      <c r="BM1557" s="67">
        <f t="shared" si="381"/>
        <v>1102</v>
      </c>
    </row>
    <row r="1558" spans="1:65" x14ac:dyDescent="0.25">
      <c r="A1558" s="68" t="str">
        <f>VLOOKUP(L1558,'Status Report'!B:CB,79,0)</f>
        <v>Heineken - 0.0</v>
      </c>
      <c r="C1558">
        <v>20006120</v>
      </c>
      <c r="D1558">
        <v>3091076</v>
      </c>
      <c r="E1558" t="s">
        <v>1014</v>
      </c>
      <c r="F1558" t="s">
        <v>802</v>
      </c>
      <c r="G1558" t="str">
        <f>VLOOKUP(D1558,'[2]sold to'!$A:$H,8,0)</f>
        <v>Netherlands</v>
      </c>
      <c r="H1558" t="str">
        <f>VLOOKUP(D1558,'[2]sold to'!$A:$I,9,0)</f>
        <v>Europe</v>
      </c>
      <c r="K1558">
        <v>340</v>
      </c>
      <c r="L1558">
        <v>88026294</v>
      </c>
      <c r="M1558" t="s">
        <v>732</v>
      </c>
      <c r="N1558">
        <v>1</v>
      </c>
      <c r="P1558" t="str">
        <f>VLOOKUP(L1558,'Status Report'!B:AA,26,0)</f>
        <v>China</v>
      </c>
      <c r="Q1558" t="str">
        <f>VLOOKUP(L1558,'Status Report'!B:AB,27,0)</f>
        <v>Bar support</v>
      </c>
      <c r="R1558">
        <f>VLOOKUP(L1558,'Status Report'!B:X,23,0)</f>
        <v>50</v>
      </c>
      <c r="S1558" t="str">
        <f>VLOOKUP(L1558,'Status Report'!B:T,19,0)</f>
        <v>Asian Sourcing Link</v>
      </c>
      <c r="T1558" s="62">
        <f>VLOOKUP(L1558,'Status Report'!B:E,4,0)</f>
        <v>3</v>
      </c>
      <c r="U1558" s="19">
        <f>_xlfn.IFS(AI1558="Den Bosch",VLOOKUP(L1558,'Status Report'!B:AM,35,0),AI1558="Yantian",VLOOKUP(L1558,'Status Report'!B:AM,36,0),AI1558="",IF(H1558="Asia Pacific",VLOOKUP(L1558,'Status Report'!B:AM,36,0),VLOOKUP(L1558,'Status Report'!B:AM,35,0)),AI1558="Direct shipment",IF(H1558="Asia Pacific",VLOOKUP(L1558,'Status Report'!B:AM,36,0),VLOOKUP(L1558,'Status Report'!B:AM,35,0)))</f>
        <v>46.1</v>
      </c>
      <c r="V1558" s="20">
        <f t="shared" si="368"/>
        <v>46.1</v>
      </c>
      <c r="W1558" s="19">
        <f>_xlfn.IFS(AI1558="Den Bosch",VLOOKUP(L1558,'Status Report'!B:AM,37,0),AI1558="Yantian",VLOOKUP(L1558,'Status Report'!B:AM,38,0),AI1558="",IF(H1558="Asia Pacific",VLOOKUP(L1558,'Status Report'!B:AM,38,0),VLOOKUP(L1558,'Status Report'!B:AM,37,0)),AI1558="Direct shipment",IF(H1558="Asia Pacific",VLOOKUP(L1558,'Status Report'!B:AM,38,0),VLOOKUP(L1558,'Status Report'!B:AM,37,0)))</f>
        <v>34.700000000000003</v>
      </c>
      <c r="X1558" s="20">
        <f t="shared" si="369"/>
        <v>34.700000000000003</v>
      </c>
      <c r="Y1558" s="20">
        <f>_xlfn.IFS(AI1558="Den Bosch",VLOOKUP(L1558,'Status Report'!B:AO,39,0),AI1558="Yantian",VLOOKUP(L1558,'Status Report'!B:AO,40,0),AI1558="",IF(H1558="Asia Pacific",VLOOKUP(L1558,'Status Report'!B:AO,40,0),VLOOKUP(L1558,'Status Report'!B:AO,39,0)),AI1558="Direct shipment",IF(H1558="Asia Pacific",VLOOKUP(L1558,'Status Report'!B:AO,40,0),VLOOKUP(L1558,'Status Report'!B:AO,39,0)))</f>
        <v>0</v>
      </c>
      <c r="Z1558" s="20">
        <f t="shared" si="370"/>
        <v>0</v>
      </c>
      <c r="AA1558" s="20">
        <f t="shared" si="371"/>
        <v>34.700000000000003</v>
      </c>
      <c r="AB1558" s="21">
        <f>_xlfn.IFS(AI1558="Den Bosch",VLOOKUP(L1558,'Status Report'!B:AM,33,0),AI1558="Yantian",VLOOKUP(L1558,'Status Report'!B:AM,34,0),AI1558="",IF(H1558="Asia Pacific",VLOOKUP(L1558,'Status Report'!B:AM,34,0),VLOOKUP(L1558,'Status Report'!B:AM,33,0)),AI1558="Direct shipment",IF(H1558="Asia Pacific",VLOOKUP(L1558,'Status Report'!B:AM,34,0),VLOOKUP(L1558,'Status Report'!B:AM,33,0)))</f>
        <v>32.262000000000008</v>
      </c>
      <c r="AC1558" s="21">
        <f>VLOOKUP(L1558,'Status Report'!B:CE,82,0)</f>
        <v>0</v>
      </c>
      <c r="AD1558" s="21">
        <f t="shared" si="372"/>
        <v>32.262000000000008</v>
      </c>
      <c r="AE1558" s="63">
        <f>VLOOKUP(L1558,'Status Report'!B:W,20,0)</f>
        <v>62</v>
      </c>
      <c r="AF1558" s="63">
        <f>VLOOKUP(L1558,'Status Report'!B:W,21,0)</f>
        <v>20</v>
      </c>
      <c r="AG1558" s="63">
        <f>VLOOKUP(L1558,'Status Report'!B:W,22,0)</f>
        <v>9.5</v>
      </c>
      <c r="AH1558" s="22">
        <f t="shared" si="373"/>
        <v>1.1780000000000001E-2</v>
      </c>
      <c r="AI1558" t="s">
        <v>990</v>
      </c>
      <c r="AK1558" s="63">
        <f>IFERROR(VLOOKUP(G1558,ASEAN!A:A,1,0),0)</f>
        <v>0</v>
      </c>
      <c r="AL1558" s="63" t="str">
        <f>IFERROR(VLOOKUP(D1558,'[3]customer specs'!$B$1:$D$65536,3,0),0)</f>
        <v xml:space="preserve">In case of samples for Fon Wan Chan, please add EUR 75,00 per pallet in Conditions (HD01) and put Provision 199031 QC in Purchase order number
</v>
      </c>
      <c r="AM1558" s="64">
        <f t="shared" si="374"/>
        <v>11.399999999999999</v>
      </c>
      <c r="AN1558" s="64">
        <f t="shared" si="375"/>
        <v>0</v>
      </c>
      <c r="AO1558" s="63"/>
      <c r="AP1558" s="63"/>
      <c r="AQ1558" s="63" t="str">
        <f t="shared" si="376"/>
        <v>no</v>
      </c>
      <c r="AR1558" s="20">
        <f t="shared" si="377"/>
        <v>32.262000000000008</v>
      </c>
      <c r="AS1558" s="63"/>
      <c r="AT1558" s="23">
        <f t="shared" si="367"/>
        <v>0.12</v>
      </c>
      <c r="AU1558" s="65">
        <f t="shared" si="378"/>
        <v>36.661363636363646</v>
      </c>
      <c r="AV1558" s="65"/>
      <c r="AW1558" s="65">
        <f t="shared" si="379"/>
        <v>36.661363636363646</v>
      </c>
      <c r="AX1558" s="65"/>
      <c r="AY1558" s="63">
        <f>VLOOKUP(L1558,'Status Report'!B:CF,81,0)</f>
        <v>0</v>
      </c>
      <c r="AZ1558" s="63" t="str">
        <f>VLOOKUP(L1558,'Status Report'!B:S,18,0)</f>
        <v>Ellina Smirnova</v>
      </c>
      <c r="BB1558" s="63">
        <f>VLOOKUP(L1558,'Status Report'!B:Z,25,0)</f>
        <v>10</v>
      </c>
      <c r="BC1558" s="63">
        <f t="shared" si="380"/>
        <v>10</v>
      </c>
      <c r="BF1558">
        <f>VLOOKUP(L1558,'Status Report'!B:CE,82,0)</f>
        <v>0</v>
      </c>
      <c r="BG1558">
        <f>VLOOKUP(L1558,'Status Report'!B:CF,83,0)</f>
        <v>0</v>
      </c>
      <c r="BH1558">
        <f>VLOOKUP(L1558,'Status Report'!B:CG,84,0)</f>
        <v>0</v>
      </c>
      <c r="BI1558" t="s">
        <v>1017</v>
      </c>
      <c r="BJ1558" t="s">
        <v>795</v>
      </c>
      <c r="BM1558" s="67">
        <f t="shared" si="381"/>
        <v>228</v>
      </c>
    </row>
    <row r="1559" spans="1:65" x14ac:dyDescent="0.25">
      <c r="A1559" s="68" t="str">
        <f>VLOOKUP(L1559,'Status Report'!B:CB,79,0)</f>
        <v>Heineken Silver (Global)</v>
      </c>
      <c r="C1559">
        <v>20006120</v>
      </c>
      <c r="D1559">
        <v>3091076</v>
      </c>
      <c r="E1559" t="s">
        <v>1014</v>
      </c>
      <c r="F1559" t="s">
        <v>802</v>
      </c>
      <c r="G1559" t="str">
        <f>VLOOKUP(D1559,'[2]sold to'!$A:$H,8,0)</f>
        <v>Netherlands</v>
      </c>
      <c r="H1559" t="str">
        <f>VLOOKUP(D1559,'[2]sold to'!$A:$I,9,0)</f>
        <v>Europe</v>
      </c>
      <c r="K1559">
        <v>350</v>
      </c>
      <c r="L1559">
        <v>88026308</v>
      </c>
      <c r="M1559" t="s">
        <v>278</v>
      </c>
      <c r="N1559">
        <v>1</v>
      </c>
      <c r="P1559" t="str">
        <f>VLOOKUP(L1559,'Status Report'!B:AA,26,0)</f>
        <v>Germany</v>
      </c>
      <c r="Q1559" t="str">
        <f>VLOOKUP(L1559,'Status Report'!B:AB,27,0)</f>
        <v>Coasters (&amp; dripmat)</v>
      </c>
      <c r="R1559">
        <f>VLOOKUP(L1559,'Status Report'!B:X,23,0)</f>
        <v>100</v>
      </c>
      <c r="S1559" t="str">
        <f>VLOOKUP(L1559,'Status Report'!B:T,19,0)</f>
        <v>CC Coaster GmbH &amp; Co. KG</v>
      </c>
      <c r="T1559" s="62">
        <f>VLOOKUP(L1559,'Status Report'!B:E,4,0)</f>
        <v>3</v>
      </c>
      <c r="U1559" s="19">
        <f>_xlfn.IFS(AI1559="Den Bosch",VLOOKUP(L1559,'Status Report'!B:AM,35,0),AI1559="Yantian",VLOOKUP(L1559,'Status Report'!B:AM,36,0),AI1559="",IF(H1559="Asia Pacific",VLOOKUP(L1559,'Status Report'!B:AM,36,0),VLOOKUP(L1559,'Status Report'!B:AM,35,0)),AI1559="Direct shipment",IF(H1559="Asia Pacific",VLOOKUP(L1559,'Status Report'!B:AM,36,0),VLOOKUP(L1559,'Status Report'!B:AM,35,0)))</f>
        <v>25.875</v>
      </c>
      <c r="V1559" s="20">
        <f t="shared" si="368"/>
        <v>25.875</v>
      </c>
      <c r="W1559" s="19">
        <f>_xlfn.IFS(AI1559="Den Bosch",VLOOKUP(L1559,'Status Report'!B:AM,37,0),AI1559="Yantian",VLOOKUP(L1559,'Status Report'!B:AM,38,0),AI1559="",IF(H1559="Asia Pacific",VLOOKUP(L1559,'Status Report'!B:AM,38,0),VLOOKUP(L1559,'Status Report'!B:AM,37,0)),AI1559="Direct shipment",IF(H1559="Asia Pacific",VLOOKUP(L1559,'Status Report'!B:AM,38,0),VLOOKUP(L1559,'Status Report'!B:AM,37,0)))</f>
        <v>25.875</v>
      </c>
      <c r="X1559" s="20">
        <f t="shared" si="369"/>
        <v>25.875</v>
      </c>
      <c r="Y1559" s="20">
        <f>_xlfn.IFS(AI1559="Den Bosch",VLOOKUP(L1559,'Status Report'!B:AO,39,0),AI1559="Yantian",VLOOKUP(L1559,'Status Report'!B:AO,40,0),AI1559="",IF(H1559="Asia Pacific",VLOOKUP(L1559,'Status Report'!B:AO,40,0),VLOOKUP(L1559,'Status Report'!B:AO,39,0)),AI1559="Direct shipment",IF(H1559="Asia Pacific",VLOOKUP(L1559,'Status Report'!B:AO,40,0),VLOOKUP(L1559,'Status Report'!B:AO,39,0)))</f>
        <v>0</v>
      </c>
      <c r="Z1559" s="20">
        <f t="shared" si="370"/>
        <v>0</v>
      </c>
      <c r="AA1559" s="20">
        <f t="shared" si="371"/>
        <v>25.875</v>
      </c>
      <c r="AB1559" s="21">
        <f>_xlfn.IFS(AI1559="Den Bosch",VLOOKUP(L1559,'Status Report'!B:AM,33,0),AI1559="Yantian",VLOOKUP(L1559,'Status Report'!B:AM,34,0),AI1559="",IF(H1559="Asia Pacific",VLOOKUP(L1559,'Status Report'!B:AM,34,0),VLOOKUP(L1559,'Status Report'!B:AM,33,0)),AI1559="Direct shipment",IF(H1559="Asia Pacific",VLOOKUP(L1559,'Status Report'!B:AM,34,0),VLOOKUP(L1559,'Status Report'!B:AM,33,0)))</f>
        <v>22.77</v>
      </c>
      <c r="AC1559" s="21">
        <f>VLOOKUP(L1559,'Status Report'!B:CE,82,0)</f>
        <v>0</v>
      </c>
      <c r="AD1559" s="21">
        <f t="shared" si="372"/>
        <v>22.77</v>
      </c>
      <c r="AE1559" s="63">
        <f>VLOOKUP(L1559,'Status Report'!B:W,20,0)</f>
        <v>21.4</v>
      </c>
      <c r="AF1559" s="63">
        <f>VLOOKUP(L1559,'Status Report'!B:W,21,0)</f>
        <v>43</v>
      </c>
      <c r="AG1559" s="63">
        <f>VLOOKUP(L1559,'Status Report'!B:W,22,0)</f>
        <v>14</v>
      </c>
      <c r="AH1559" s="22">
        <f t="shared" si="373"/>
        <v>1.28828E-2</v>
      </c>
      <c r="AI1559" t="s">
        <v>990</v>
      </c>
      <c r="AK1559" s="63">
        <f>IFERROR(VLOOKUP(G1559,ASEAN!A:A,1,0),0)</f>
        <v>0</v>
      </c>
      <c r="AL1559" s="63" t="str">
        <f>IFERROR(VLOOKUP(D1559,'[3]customer specs'!$B$1:$D$65536,3,0),0)</f>
        <v xml:space="preserve">In case of samples for Fon Wan Chan, please add EUR 75,00 per pallet in Conditions (HD01) and put Provision 199031 QC in Purchase order number
</v>
      </c>
      <c r="AM1559" s="64">
        <f t="shared" si="374"/>
        <v>0</v>
      </c>
      <c r="AN1559" s="64">
        <f t="shared" si="375"/>
        <v>0</v>
      </c>
      <c r="AO1559" s="63"/>
      <c r="AP1559" s="63"/>
      <c r="AQ1559" s="63" t="str">
        <f t="shared" si="376"/>
        <v>no</v>
      </c>
      <c r="AR1559" s="20">
        <f t="shared" si="377"/>
        <v>22.77</v>
      </c>
      <c r="AS1559" s="63"/>
      <c r="AT1559" s="23">
        <f t="shared" si="367"/>
        <v>0.12</v>
      </c>
      <c r="AU1559" s="65">
        <f t="shared" si="378"/>
        <v>25.875</v>
      </c>
      <c r="AV1559" s="65"/>
      <c r="AW1559" s="65">
        <f t="shared" si="379"/>
        <v>25.875</v>
      </c>
      <c r="AX1559" s="65"/>
      <c r="AY1559" s="63">
        <f>VLOOKUP(L1559,'Status Report'!B:CF,81,0)</f>
        <v>0</v>
      </c>
      <c r="AZ1559" s="63" t="str">
        <f>VLOOKUP(L1559,'Status Report'!B:S,18,0)</f>
        <v>Ellina Smirnova</v>
      </c>
      <c r="BB1559" s="63">
        <f>VLOOKUP(L1559,'Status Report'!B:Z,25,0)</f>
        <v>1000</v>
      </c>
      <c r="BC1559" s="63">
        <f t="shared" si="380"/>
        <v>1000</v>
      </c>
      <c r="BF1559">
        <f>VLOOKUP(L1559,'Status Report'!B:CE,82,0)</f>
        <v>0</v>
      </c>
      <c r="BG1559">
        <f>VLOOKUP(L1559,'Status Report'!B:CF,83,0)</f>
        <v>0</v>
      </c>
      <c r="BH1559">
        <f>VLOOKUP(L1559,'Status Report'!B:CG,84,0)</f>
        <v>0</v>
      </c>
      <c r="BI1559" t="s">
        <v>1017</v>
      </c>
      <c r="BJ1559" t="s">
        <v>795</v>
      </c>
      <c r="BM1559" s="67">
        <f t="shared" si="381"/>
        <v>104</v>
      </c>
    </row>
    <row r="1560" spans="1:65" x14ac:dyDescent="0.25">
      <c r="A1560" s="68" t="str">
        <f>VLOOKUP(L1560,'Status Report'!B:CB,79,0)</f>
        <v>Heineken UCL</v>
      </c>
      <c r="C1560">
        <v>20006120</v>
      </c>
      <c r="D1560">
        <v>3091076</v>
      </c>
      <c r="E1560" t="s">
        <v>1014</v>
      </c>
      <c r="F1560" t="s">
        <v>802</v>
      </c>
      <c r="G1560" t="str">
        <f>VLOOKUP(D1560,'[2]sold to'!$A:$H,8,0)</f>
        <v>Netherlands</v>
      </c>
      <c r="H1560" t="str">
        <f>VLOOKUP(D1560,'[2]sold to'!$A:$I,9,0)</f>
        <v>Europe</v>
      </c>
      <c r="K1560">
        <v>360</v>
      </c>
      <c r="L1560">
        <v>88026473</v>
      </c>
      <c r="M1560" t="s">
        <v>302</v>
      </c>
      <c r="N1560">
        <v>1</v>
      </c>
      <c r="P1560" t="str">
        <f>VLOOKUP(L1560,'Status Report'!B:AA,26,0)</f>
        <v>China</v>
      </c>
      <c r="Q1560" t="str">
        <f>VLOOKUP(L1560,'Status Report'!B:AB,27,0)</f>
        <v>Textiles-Clothing</v>
      </c>
      <c r="R1560">
        <f>VLOOKUP(L1560,'Status Report'!B:X,23,0)</f>
        <v>500</v>
      </c>
      <c r="S1560" t="str">
        <f>VLOOKUP(L1560,'Status Report'!B:T,19,0)</f>
        <v>Promocean The Netherlands BV</v>
      </c>
      <c r="T1560" s="62">
        <f>VLOOKUP(L1560,'Status Report'!B:E,4,0)</f>
        <v>3</v>
      </c>
      <c r="U1560" s="19">
        <f>_xlfn.IFS(AI1560="Den Bosch",VLOOKUP(L1560,'Status Report'!B:AM,35,0),AI1560="Yantian",VLOOKUP(L1560,'Status Report'!B:AM,36,0),AI1560="",IF(H1560="Asia Pacific",VLOOKUP(L1560,'Status Report'!B:AM,36,0),VLOOKUP(L1560,'Status Report'!B:AM,35,0)),AI1560="Direct shipment",IF(H1560="Asia Pacific",VLOOKUP(L1560,'Status Report'!B:AM,36,0),VLOOKUP(L1560,'Status Report'!B:AM,35,0)))</f>
        <v>38.86</v>
      </c>
      <c r="V1560" s="20">
        <f t="shared" si="368"/>
        <v>38.86</v>
      </c>
      <c r="W1560" s="19">
        <f>_xlfn.IFS(AI1560="Den Bosch",VLOOKUP(L1560,'Status Report'!B:AM,37,0),AI1560="Yantian",VLOOKUP(L1560,'Status Report'!B:AM,38,0),AI1560="",IF(H1560="Asia Pacific",VLOOKUP(L1560,'Status Report'!B:AM,38,0),VLOOKUP(L1560,'Status Report'!B:AM,37,0)),AI1560="Direct shipment",IF(H1560="Asia Pacific",VLOOKUP(L1560,'Status Report'!B:AM,38,0),VLOOKUP(L1560,'Status Report'!B:AM,37,0)))</f>
        <v>38.86</v>
      </c>
      <c r="X1560" s="20">
        <f t="shared" si="369"/>
        <v>38.86</v>
      </c>
      <c r="Y1560" s="20">
        <f>_xlfn.IFS(AI1560="Den Bosch",VLOOKUP(L1560,'Status Report'!B:AO,39,0),AI1560="Yantian",VLOOKUP(L1560,'Status Report'!B:AO,40,0),AI1560="",IF(H1560="Asia Pacific",VLOOKUP(L1560,'Status Report'!B:AO,40,0),VLOOKUP(L1560,'Status Report'!B:AO,39,0)),AI1560="Direct shipment",IF(H1560="Asia Pacific",VLOOKUP(L1560,'Status Report'!B:AO,40,0),VLOOKUP(L1560,'Status Report'!B:AO,39,0)))</f>
        <v>0</v>
      </c>
      <c r="Z1560" s="20">
        <f t="shared" si="370"/>
        <v>0</v>
      </c>
      <c r="AA1560" s="20">
        <f t="shared" si="371"/>
        <v>38.86</v>
      </c>
      <c r="AB1560" s="21">
        <f>_xlfn.IFS(AI1560="Den Bosch",VLOOKUP(L1560,'Status Report'!B:AM,33,0),AI1560="Yantian",VLOOKUP(L1560,'Status Report'!B:AM,34,0),AI1560="",IF(H1560="Asia Pacific",VLOOKUP(L1560,'Status Report'!B:AM,34,0),VLOOKUP(L1560,'Status Report'!B:AM,33,0)),AI1560="Direct shipment",IF(H1560="Asia Pacific",VLOOKUP(L1560,'Status Report'!B:AM,34,0),VLOOKUP(L1560,'Status Report'!B:AM,33,0)))</f>
        <v>33.017399999999995</v>
      </c>
      <c r="AC1560" s="21">
        <f>VLOOKUP(L1560,'Status Report'!B:CE,82,0)</f>
        <v>0</v>
      </c>
      <c r="AD1560" s="21">
        <f t="shared" si="372"/>
        <v>33.017399999999995</v>
      </c>
      <c r="AE1560" s="63">
        <f>VLOOKUP(L1560,'Status Report'!B:W,20,0)</f>
        <v>58</v>
      </c>
      <c r="AF1560" s="63">
        <f>VLOOKUP(L1560,'Status Report'!B:W,21,0)</f>
        <v>36</v>
      </c>
      <c r="AG1560" s="63">
        <f>VLOOKUP(L1560,'Status Report'!B:W,22,0)</f>
        <v>4</v>
      </c>
      <c r="AH1560" s="22">
        <f t="shared" si="373"/>
        <v>8.352E-3</v>
      </c>
      <c r="AI1560" t="s">
        <v>990</v>
      </c>
      <c r="AK1560" s="63">
        <f>IFERROR(VLOOKUP(G1560,ASEAN!A:A,1,0),0)</f>
        <v>0</v>
      </c>
      <c r="AL1560" s="63" t="str">
        <f>IFERROR(VLOOKUP(D1560,'[3]customer specs'!$B$1:$D$65536,3,0),0)</f>
        <v xml:space="preserve">In case of samples for Fon Wan Chan, please add EUR 75,00 per pallet in Conditions (HD01) and put Provision 199031 QC in Purchase order number
</v>
      </c>
      <c r="AM1560" s="64">
        <f t="shared" si="374"/>
        <v>0</v>
      </c>
      <c r="AN1560" s="64">
        <f t="shared" si="375"/>
        <v>0</v>
      </c>
      <c r="AO1560" s="63"/>
      <c r="AP1560" s="63"/>
      <c r="AQ1560" s="63" t="str">
        <f t="shared" si="376"/>
        <v>no</v>
      </c>
      <c r="AR1560" s="20">
        <f t="shared" si="377"/>
        <v>33.017399999999995</v>
      </c>
      <c r="AS1560" s="63"/>
      <c r="AT1560" s="23">
        <f t="shared" si="367"/>
        <v>0.12</v>
      </c>
      <c r="AU1560" s="65">
        <f t="shared" si="378"/>
        <v>37.519772727272724</v>
      </c>
      <c r="AV1560" s="65"/>
      <c r="AW1560" s="65">
        <f t="shared" si="379"/>
        <v>37.519772727272724</v>
      </c>
      <c r="AX1560" s="65"/>
      <c r="AY1560" s="63">
        <f>VLOOKUP(L1560,'Status Report'!B:CF,81,0)</f>
        <v>0</v>
      </c>
      <c r="AZ1560" s="63" t="str">
        <f>VLOOKUP(L1560,'Status Report'!B:S,18,0)</f>
        <v>Ellina Smirnova</v>
      </c>
      <c r="BB1560" s="63">
        <f>VLOOKUP(L1560,'Status Report'!B:Z,25,0)</f>
        <v>2</v>
      </c>
      <c r="BC1560" s="63">
        <f t="shared" si="380"/>
        <v>2</v>
      </c>
      <c r="BF1560">
        <f>VLOOKUP(L1560,'Status Report'!B:CE,82,0)</f>
        <v>0</v>
      </c>
      <c r="BG1560">
        <f>VLOOKUP(L1560,'Status Report'!B:CF,83,0)</f>
        <v>0</v>
      </c>
      <c r="BH1560">
        <f>VLOOKUP(L1560,'Status Report'!B:CG,84,0)</f>
        <v>0</v>
      </c>
      <c r="BI1560" t="s">
        <v>1017</v>
      </c>
      <c r="BJ1560" t="s">
        <v>795</v>
      </c>
      <c r="BM1560" s="67">
        <f t="shared" si="381"/>
        <v>6</v>
      </c>
    </row>
    <row r="1561" spans="1:65" x14ac:dyDescent="0.25">
      <c r="A1561" s="68" t="str">
        <f>VLOOKUP(L1561,'Status Report'!B:CB,79,0)</f>
        <v>Heineken UCL</v>
      </c>
      <c r="C1561">
        <v>20006120</v>
      </c>
      <c r="D1561">
        <v>3091076</v>
      </c>
      <c r="E1561" t="s">
        <v>1014</v>
      </c>
      <c r="F1561" t="s">
        <v>802</v>
      </c>
      <c r="G1561" t="str">
        <f>VLOOKUP(D1561,'[2]sold to'!$A:$H,8,0)</f>
        <v>Netherlands</v>
      </c>
      <c r="H1561" t="str">
        <f>VLOOKUP(D1561,'[2]sold to'!$A:$I,9,0)</f>
        <v>Europe</v>
      </c>
      <c r="K1561">
        <v>370</v>
      </c>
      <c r="L1561">
        <v>88026478</v>
      </c>
      <c r="M1561" t="s">
        <v>306</v>
      </c>
      <c r="N1561">
        <v>1</v>
      </c>
      <c r="P1561" t="str">
        <f>VLOOKUP(L1561,'Status Report'!B:AA,26,0)</f>
        <v>Bangladesh</v>
      </c>
      <c r="Q1561" t="str">
        <f>VLOOKUP(L1561,'Status Report'!B:AB,27,0)</f>
        <v>Textiles-Clothing</v>
      </c>
      <c r="R1561">
        <f>VLOOKUP(L1561,'Status Report'!B:X,23,0)</f>
        <v>167</v>
      </c>
      <c r="S1561" t="str">
        <f>VLOOKUP(L1561,'Status Report'!B:T,19,0)</f>
        <v>Promocean The Netherlands BV</v>
      </c>
      <c r="T1561" s="62">
        <f>VLOOKUP(L1561,'Status Report'!B:E,4,0)</f>
        <v>3</v>
      </c>
      <c r="U1561" s="19">
        <f>_xlfn.IFS(AI1561="Den Bosch",VLOOKUP(L1561,'Status Report'!B:AM,35,0),AI1561="Yantian",VLOOKUP(L1561,'Status Report'!B:AM,36,0),AI1561="",IF(H1561="Asia Pacific",VLOOKUP(L1561,'Status Report'!B:AM,36,0),VLOOKUP(L1561,'Status Report'!B:AM,35,0)),AI1561="Direct shipment",IF(H1561="Asia Pacific",VLOOKUP(L1561,'Status Report'!B:AM,36,0),VLOOKUP(L1561,'Status Report'!B:AM,35,0)))</f>
        <v>28.619999999999997</v>
      </c>
      <c r="V1561" s="20">
        <f t="shared" si="368"/>
        <v>28.619999999999997</v>
      </c>
      <c r="W1561" s="19">
        <f>_xlfn.IFS(AI1561="Den Bosch",VLOOKUP(L1561,'Status Report'!B:AM,37,0),AI1561="Yantian",VLOOKUP(L1561,'Status Report'!B:AM,38,0),AI1561="",IF(H1561="Asia Pacific",VLOOKUP(L1561,'Status Report'!B:AM,38,0),VLOOKUP(L1561,'Status Report'!B:AM,37,0)),AI1561="Direct shipment",IF(H1561="Asia Pacific",VLOOKUP(L1561,'Status Report'!B:AM,38,0),VLOOKUP(L1561,'Status Report'!B:AM,37,0)))</f>
        <v>28.259999999999998</v>
      </c>
      <c r="X1561" s="20">
        <f t="shared" si="369"/>
        <v>28.259999999999998</v>
      </c>
      <c r="Y1561" s="20">
        <f>_xlfn.IFS(AI1561="Den Bosch",VLOOKUP(L1561,'Status Report'!B:AO,39,0),AI1561="Yantian",VLOOKUP(L1561,'Status Report'!B:AO,40,0),AI1561="",IF(H1561="Asia Pacific",VLOOKUP(L1561,'Status Report'!B:AO,40,0),VLOOKUP(L1561,'Status Report'!B:AO,39,0)),AI1561="Direct shipment",IF(H1561="Asia Pacific",VLOOKUP(L1561,'Status Report'!B:AO,40,0),VLOOKUP(L1561,'Status Report'!B:AO,39,0)))</f>
        <v>0</v>
      </c>
      <c r="Z1561" s="20">
        <f t="shared" si="370"/>
        <v>0</v>
      </c>
      <c r="AA1561" s="20">
        <f t="shared" si="371"/>
        <v>28.259999999999998</v>
      </c>
      <c r="AB1561" s="21">
        <f>_xlfn.IFS(AI1561="Den Bosch",VLOOKUP(L1561,'Status Report'!B:AM,33,0),AI1561="Yantian",VLOOKUP(L1561,'Status Report'!B:AM,34,0),AI1561="",IF(H1561="Asia Pacific",VLOOKUP(L1561,'Status Report'!B:AM,34,0),VLOOKUP(L1561,'Status Report'!B:AM,33,0)),AI1561="Direct shipment",IF(H1561="Asia Pacific",VLOOKUP(L1561,'Status Report'!B:AM,34,0),VLOOKUP(L1561,'Status Report'!B:AM,33,0)))</f>
        <v>24.192</v>
      </c>
      <c r="AC1561" s="21">
        <f>VLOOKUP(L1561,'Status Report'!B:CE,82,0)</f>
        <v>0</v>
      </c>
      <c r="AD1561" s="21">
        <f t="shared" si="372"/>
        <v>24.192</v>
      </c>
      <c r="AE1561" s="63">
        <f>VLOOKUP(L1561,'Status Report'!B:W,20,0)</f>
        <v>28</v>
      </c>
      <c r="AF1561" s="63">
        <f>VLOOKUP(L1561,'Status Report'!B:W,21,0)</f>
        <v>15</v>
      </c>
      <c r="AG1561" s="63">
        <f>VLOOKUP(L1561,'Status Report'!B:W,22,0)</f>
        <v>12</v>
      </c>
      <c r="AH1561" s="22">
        <f t="shared" si="373"/>
        <v>5.0400000000000002E-3</v>
      </c>
      <c r="AI1561" t="s">
        <v>990</v>
      </c>
      <c r="AK1561" s="63">
        <f>IFERROR(VLOOKUP(G1561,ASEAN!A:A,1,0),0)</f>
        <v>0</v>
      </c>
      <c r="AL1561" s="63" t="str">
        <f>IFERROR(VLOOKUP(D1561,'[3]customer specs'!$B$1:$D$65536,3,0),0)</f>
        <v xml:space="preserve">In case of samples for Fon Wan Chan, please add EUR 75,00 per pallet in Conditions (HD01) and put Provision 199031 QC in Purchase order number
</v>
      </c>
      <c r="AM1561" s="64">
        <f t="shared" si="374"/>
        <v>0.35999999999999943</v>
      </c>
      <c r="AN1561" s="64">
        <f t="shared" si="375"/>
        <v>0</v>
      </c>
      <c r="AO1561" s="63"/>
      <c r="AP1561" s="63"/>
      <c r="AQ1561" s="63" t="str">
        <f t="shared" si="376"/>
        <v>no</v>
      </c>
      <c r="AR1561" s="20">
        <f t="shared" si="377"/>
        <v>24.192</v>
      </c>
      <c r="AS1561" s="63"/>
      <c r="AT1561" s="23">
        <f t="shared" si="367"/>
        <v>0.12</v>
      </c>
      <c r="AU1561" s="65">
        <f t="shared" si="378"/>
        <v>27.490909090909092</v>
      </c>
      <c r="AV1561" s="65"/>
      <c r="AW1561" s="65">
        <f t="shared" si="379"/>
        <v>27.490909090909092</v>
      </c>
      <c r="AX1561" s="65"/>
      <c r="AY1561" s="63">
        <f>VLOOKUP(L1561,'Status Report'!B:CF,81,0)</f>
        <v>0</v>
      </c>
      <c r="AZ1561" s="63" t="str">
        <f>VLOOKUP(L1561,'Status Report'!B:S,18,0)</f>
        <v>Ellina Smirnova</v>
      </c>
      <c r="BB1561" s="63">
        <f>VLOOKUP(L1561,'Status Report'!B:Z,25,0)</f>
        <v>6</v>
      </c>
      <c r="BC1561" s="63">
        <f t="shared" si="380"/>
        <v>6</v>
      </c>
      <c r="BF1561">
        <f>VLOOKUP(L1561,'Status Report'!B:CE,82,0)</f>
        <v>0</v>
      </c>
      <c r="BG1561">
        <f>VLOOKUP(L1561,'Status Report'!B:CF,83,0)</f>
        <v>0</v>
      </c>
      <c r="BH1561">
        <f>VLOOKUP(L1561,'Status Report'!B:CG,84,0)</f>
        <v>0</v>
      </c>
      <c r="BI1561" t="s">
        <v>1017</v>
      </c>
      <c r="BJ1561" t="s">
        <v>795</v>
      </c>
      <c r="BM1561" s="67">
        <f t="shared" si="381"/>
        <v>27</v>
      </c>
    </row>
    <row r="1562" spans="1:65" x14ac:dyDescent="0.25">
      <c r="A1562" s="68" t="str">
        <f>VLOOKUP(L1562,'Status Report'!B:CB,79,0)</f>
        <v>Heineken UCL</v>
      </c>
      <c r="C1562">
        <v>20006120</v>
      </c>
      <c r="D1562">
        <v>3091076</v>
      </c>
      <c r="E1562" t="s">
        <v>1014</v>
      </c>
      <c r="F1562" t="s">
        <v>802</v>
      </c>
      <c r="G1562" t="str">
        <f>VLOOKUP(D1562,'[2]sold to'!$A:$H,8,0)</f>
        <v>Netherlands</v>
      </c>
      <c r="H1562" t="str">
        <f>VLOOKUP(D1562,'[2]sold to'!$A:$I,9,0)</f>
        <v>Europe</v>
      </c>
      <c r="K1562">
        <v>380</v>
      </c>
      <c r="L1562">
        <v>88026483</v>
      </c>
      <c r="M1562" t="s">
        <v>310</v>
      </c>
      <c r="N1562">
        <v>1</v>
      </c>
      <c r="P1562" t="str">
        <f>VLOOKUP(L1562,'Status Report'!B:AA,26,0)</f>
        <v>Bangladesh</v>
      </c>
      <c r="Q1562" t="str">
        <f>VLOOKUP(L1562,'Status Report'!B:AB,27,0)</f>
        <v>Textiles-Clothing</v>
      </c>
      <c r="R1562">
        <f>VLOOKUP(L1562,'Status Report'!B:X,23,0)</f>
        <v>167</v>
      </c>
      <c r="S1562" t="str">
        <f>VLOOKUP(L1562,'Status Report'!B:T,19,0)</f>
        <v>Promocean The Netherlands BV</v>
      </c>
      <c r="T1562" s="62">
        <f>VLOOKUP(L1562,'Status Report'!B:E,4,0)</f>
        <v>3</v>
      </c>
      <c r="U1562" s="19">
        <f>_xlfn.IFS(AI1562="Den Bosch",VLOOKUP(L1562,'Status Report'!B:AM,35,0),AI1562="Yantian",VLOOKUP(L1562,'Status Report'!B:AM,36,0),AI1562="",IF(H1562="Asia Pacific",VLOOKUP(L1562,'Status Report'!B:AM,36,0),VLOOKUP(L1562,'Status Report'!B:AM,35,0)),AI1562="Direct shipment",IF(H1562="Asia Pacific",VLOOKUP(L1562,'Status Report'!B:AM,36,0),VLOOKUP(L1562,'Status Report'!B:AM,35,0)))</f>
        <v>29.700000000000003</v>
      </c>
      <c r="V1562" s="20">
        <f t="shared" si="368"/>
        <v>29.700000000000003</v>
      </c>
      <c r="W1562" s="19">
        <f>_xlfn.IFS(AI1562="Den Bosch",VLOOKUP(L1562,'Status Report'!B:AM,37,0),AI1562="Yantian",VLOOKUP(L1562,'Status Report'!B:AM,38,0),AI1562="",IF(H1562="Asia Pacific",VLOOKUP(L1562,'Status Report'!B:AM,38,0),VLOOKUP(L1562,'Status Report'!B:AM,37,0)),AI1562="Direct shipment",IF(H1562="Asia Pacific",VLOOKUP(L1562,'Status Report'!B:AM,38,0),VLOOKUP(L1562,'Status Report'!B:AM,37,0)))</f>
        <v>29.339999999999996</v>
      </c>
      <c r="X1562" s="20">
        <f t="shared" si="369"/>
        <v>29.339999999999996</v>
      </c>
      <c r="Y1562" s="20">
        <f>_xlfn.IFS(AI1562="Den Bosch",VLOOKUP(L1562,'Status Report'!B:AO,39,0),AI1562="Yantian",VLOOKUP(L1562,'Status Report'!B:AO,40,0),AI1562="",IF(H1562="Asia Pacific",VLOOKUP(L1562,'Status Report'!B:AO,40,0),VLOOKUP(L1562,'Status Report'!B:AO,39,0)),AI1562="Direct shipment",IF(H1562="Asia Pacific",VLOOKUP(L1562,'Status Report'!B:AO,40,0),VLOOKUP(L1562,'Status Report'!B:AO,39,0)))</f>
        <v>0</v>
      </c>
      <c r="Z1562" s="20">
        <f t="shared" si="370"/>
        <v>0</v>
      </c>
      <c r="AA1562" s="20">
        <f t="shared" si="371"/>
        <v>29.339999999999996</v>
      </c>
      <c r="AB1562" s="21">
        <f>_xlfn.IFS(AI1562="Den Bosch",VLOOKUP(L1562,'Status Report'!B:AM,33,0),AI1562="Yantian",VLOOKUP(L1562,'Status Report'!B:AM,34,0),AI1562="",IF(H1562="Asia Pacific",VLOOKUP(L1562,'Status Report'!B:AM,34,0),VLOOKUP(L1562,'Status Report'!B:AM,33,0)),AI1562="Direct shipment",IF(H1562="Asia Pacific",VLOOKUP(L1562,'Status Report'!B:AM,34,0),VLOOKUP(L1562,'Status Report'!B:AM,33,0)))</f>
        <v>25.1265</v>
      </c>
      <c r="AC1562" s="21">
        <f>VLOOKUP(L1562,'Status Report'!B:CE,82,0)</f>
        <v>0</v>
      </c>
      <c r="AD1562" s="21">
        <f t="shared" si="372"/>
        <v>25.1265</v>
      </c>
      <c r="AE1562" s="63">
        <f>VLOOKUP(L1562,'Status Report'!B:W,20,0)</f>
        <v>28</v>
      </c>
      <c r="AF1562" s="63">
        <f>VLOOKUP(L1562,'Status Report'!B:W,21,0)</f>
        <v>15</v>
      </c>
      <c r="AG1562" s="63">
        <f>VLOOKUP(L1562,'Status Report'!B:W,22,0)</f>
        <v>12</v>
      </c>
      <c r="AH1562" s="22">
        <f t="shared" si="373"/>
        <v>5.0400000000000002E-3</v>
      </c>
      <c r="AI1562" t="s">
        <v>990</v>
      </c>
      <c r="AK1562" s="63">
        <f>IFERROR(VLOOKUP(G1562,ASEAN!A:A,1,0),0)</f>
        <v>0</v>
      </c>
      <c r="AL1562" s="63" t="str">
        <f>IFERROR(VLOOKUP(D1562,'[3]customer specs'!$B$1:$D$65536,3,0),0)</f>
        <v xml:space="preserve">In case of samples for Fon Wan Chan, please add EUR 75,00 per pallet in Conditions (HD01) and put Provision 199031 QC in Purchase order number
</v>
      </c>
      <c r="AM1562" s="64">
        <f t="shared" si="374"/>
        <v>0.36000000000000654</v>
      </c>
      <c r="AN1562" s="64">
        <f t="shared" si="375"/>
        <v>0</v>
      </c>
      <c r="AO1562" s="63"/>
      <c r="AP1562" s="63"/>
      <c r="AQ1562" s="63" t="str">
        <f t="shared" si="376"/>
        <v>no</v>
      </c>
      <c r="AR1562" s="20">
        <f t="shared" si="377"/>
        <v>25.1265</v>
      </c>
      <c r="AS1562" s="63"/>
      <c r="AT1562" s="23">
        <f t="shared" si="367"/>
        <v>0.12</v>
      </c>
      <c r="AU1562" s="65">
        <f t="shared" si="378"/>
        <v>28.552840909090911</v>
      </c>
      <c r="AV1562" s="65"/>
      <c r="AW1562" s="65">
        <f t="shared" si="379"/>
        <v>28.552840909090911</v>
      </c>
      <c r="AX1562" s="65"/>
      <c r="AY1562" s="63">
        <f>VLOOKUP(L1562,'Status Report'!B:CF,81,0)</f>
        <v>0</v>
      </c>
      <c r="AZ1562" s="63" t="str">
        <f>VLOOKUP(L1562,'Status Report'!B:S,18,0)</f>
        <v>Ellina Smirnova</v>
      </c>
      <c r="BB1562" s="63">
        <f>VLOOKUP(L1562,'Status Report'!B:Z,25,0)</f>
        <v>6</v>
      </c>
      <c r="BC1562" s="63">
        <f t="shared" si="380"/>
        <v>6</v>
      </c>
      <c r="BF1562">
        <f>VLOOKUP(L1562,'Status Report'!B:CE,82,0)</f>
        <v>0</v>
      </c>
      <c r="BG1562">
        <f>VLOOKUP(L1562,'Status Report'!B:CF,83,0)</f>
        <v>0</v>
      </c>
      <c r="BH1562">
        <f>VLOOKUP(L1562,'Status Report'!B:CG,84,0)</f>
        <v>0</v>
      </c>
      <c r="BI1562" t="s">
        <v>1017</v>
      </c>
      <c r="BJ1562" t="s">
        <v>795</v>
      </c>
      <c r="BM1562" s="67">
        <f t="shared" si="381"/>
        <v>25</v>
      </c>
    </row>
    <row r="1563" spans="1:65" x14ac:dyDescent="0.25">
      <c r="A1563" s="68" t="str">
        <f>VLOOKUP(L1563,'Status Report'!B:CB,79,0)</f>
        <v>Heineken UCL</v>
      </c>
      <c r="C1563">
        <v>20006120</v>
      </c>
      <c r="D1563">
        <v>3091076</v>
      </c>
      <c r="E1563" t="s">
        <v>1014</v>
      </c>
      <c r="F1563" t="s">
        <v>802</v>
      </c>
      <c r="G1563" t="str">
        <f>VLOOKUP(D1563,'[2]sold to'!$A:$H,8,0)</f>
        <v>Netherlands</v>
      </c>
      <c r="H1563" t="str">
        <f>VLOOKUP(D1563,'[2]sold to'!$A:$I,9,0)</f>
        <v>Europe</v>
      </c>
      <c r="K1563">
        <v>390</v>
      </c>
      <c r="L1563">
        <v>88026484</v>
      </c>
      <c r="M1563" t="s">
        <v>311</v>
      </c>
      <c r="N1563">
        <v>1</v>
      </c>
      <c r="P1563" t="str">
        <f>VLOOKUP(L1563,'Status Report'!B:AA,26,0)</f>
        <v>China</v>
      </c>
      <c r="Q1563" t="str">
        <f>VLOOKUP(L1563,'Status Report'!B:AB,27,0)</f>
        <v>Premiums</v>
      </c>
      <c r="R1563">
        <f>VLOOKUP(L1563,'Status Report'!B:X,23,0)</f>
        <v>200</v>
      </c>
      <c r="S1563" t="str">
        <f>VLOOKUP(L1563,'Status Report'!B:T,19,0)</f>
        <v>Promocean The Netherlands BV</v>
      </c>
      <c r="T1563" s="62">
        <f>VLOOKUP(L1563,'Status Report'!B:E,4,0)</f>
        <v>3</v>
      </c>
      <c r="U1563" s="19">
        <f>_xlfn.IFS(AI1563="Den Bosch",VLOOKUP(L1563,'Status Report'!B:AM,35,0),AI1563="Yantian",VLOOKUP(L1563,'Status Report'!B:AM,36,0),AI1563="",IF(H1563="Asia Pacific",VLOOKUP(L1563,'Status Report'!B:AM,36,0),VLOOKUP(L1563,'Status Report'!B:AM,35,0)),AI1563="Direct shipment",IF(H1563="Asia Pacific",VLOOKUP(L1563,'Status Report'!B:AM,36,0),VLOOKUP(L1563,'Status Report'!B:AM,35,0)))</f>
        <v>70.149999999999991</v>
      </c>
      <c r="V1563" s="20">
        <f t="shared" si="368"/>
        <v>70.149999999999991</v>
      </c>
      <c r="W1563" s="19">
        <f>_xlfn.IFS(AI1563="Den Bosch",VLOOKUP(L1563,'Status Report'!B:AM,37,0),AI1563="Yantian",VLOOKUP(L1563,'Status Report'!B:AM,38,0),AI1563="",IF(H1563="Asia Pacific",VLOOKUP(L1563,'Status Report'!B:AM,38,0),VLOOKUP(L1563,'Status Report'!B:AM,37,0)),AI1563="Direct shipment",IF(H1563="Asia Pacific",VLOOKUP(L1563,'Status Report'!B:AM,38,0),VLOOKUP(L1563,'Status Report'!B:AM,37,0)))</f>
        <v>69.349999999999994</v>
      </c>
      <c r="X1563" s="20">
        <f t="shared" si="369"/>
        <v>69.349999999999994</v>
      </c>
      <c r="Y1563" s="20">
        <f>_xlfn.IFS(AI1563="Den Bosch",VLOOKUP(L1563,'Status Report'!B:AO,39,0),AI1563="Yantian",VLOOKUP(L1563,'Status Report'!B:AO,40,0),AI1563="",IF(H1563="Asia Pacific",VLOOKUP(L1563,'Status Report'!B:AO,40,0),VLOOKUP(L1563,'Status Report'!B:AO,39,0)),AI1563="Direct shipment",IF(H1563="Asia Pacific",VLOOKUP(L1563,'Status Report'!B:AO,40,0),VLOOKUP(L1563,'Status Report'!B:AO,39,0)))</f>
        <v>0</v>
      </c>
      <c r="Z1563" s="20">
        <f t="shared" si="370"/>
        <v>0</v>
      </c>
      <c r="AA1563" s="20">
        <f t="shared" si="371"/>
        <v>69.349999999999994</v>
      </c>
      <c r="AB1563" s="21">
        <f>_xlfn.IFS(AI1563="Den Bosch",VLOOKUP(L1563,'Status Report'!B:AM,33,0),AI1563="Yantian",VLOOKUP(L1563,'Status Report'!B:AM,34,0),AI1563="",IF(H1563="Asia Pacific",VLOOKUP(L1563,'Status Report'!B:AM,34,0),VLOOKUP(L1563,'Status Report'!B:AM,33,0)),AI1563="Direct shipment",IF(H1563="Asia Pacific",VLOOKUP(L1563,'Status Report'!B:AM,34,0),VLOOKUP(L1563,'Status Report'!B:AM,33,0)))</f>
        <v>60.500699999999995</v>
      </c>
      <c r="AC1563" s="21">
        <f>VLOOKUP(L1563,'Status Report'!B:CE,82,0)</f>
        <v>0</v>
      </c>
      <c r="AD1563" s="21">
        <f t="shared" si="372"/>
        <v>60.500699999999995</v>
      </c>
      <c r="AE1563" s="63">
        <f>VLOOKUP(L1563,'Status Report'!B:W,20,0)</f>
        <v>55</v>
      </c>
      <c r="AF1563" s="63">
        <f>VLOOKUP(L1563,'Status Report'!B:W,21,0)</f>
        <v>36</v>
      </c>
      <c r="AG1563" s="63">
        <f>VLOOKUP(L1563,'Status Report'!B:W,22,0)</f>
        <v>20</v>
      </c>
      <c r="AH1563" s="22">
        <f t="shared" si="373"/>
        <v>3.9600000000000003E-2</v>
      </c>
      <c r="AI1563" t="s">
        <v>990</v>
      </c>
      <c r="AK1563" s="63">
        <f>IFERROR(VLOOKUP(G1563,ASEAN!A:A,1,0),0)</f>
        <v>0</v>
      </c>
      <c r="AL1563" s="63" t="str">
        <f>IFERROR(VLOOKUP(D1563,'[3]customer specs'!$B$1:$D$65536,3,0),0)</f>
        <v xml:space="preserve">In case of samples for Fon Wan Chan, please add EUR 75,00 per pallet in Conditions (HD01) and put Provision 199031 QC in Purchase order number
</v>
      </c>
      <c r="AM1563" s="64">
        <f t="shared" si="374"/>
        <v>0.79999999999999716</v>
      </c>
      <c r="AN1563" s="64">
        <f t="shared" si="375"/>
        <v>0</v>
      </c>
      <c r="AO1563" s="63"/>
      <c r="AP1563" s="63"/>
      <c r="AQ1563" s="63" t="str">
        <f t="shared" si="376"/>
        <v>no</v>
      </c>
      <c r="AR1563" s="20">
        <f t="shared" si="377"/>
        <v>60.500699999999995</v>
      </c>
      <c r="AS1563" s="63"/>
      <c r="AT1563" s="23">
        <f t="shared" si="367"/>
        <v>0.12</v>
      </c>
      <c r="AU1563" s="65">
        <f t="shared" si="378"/>
        <v>68.750795454545454</v>
      </c>
      <c r="AV1563" s="65"/>
      <c r="AW1563" s="65">
        <f t="shared" si="379"/>
        <v>68.750795454545454</v>
      </c>
      <c r="AX1563" s="65"/>
      <c r="AY1563" s="63">
        <f>VLOOKUP(L1563,'Status Report'!B:CF,81,0)</f>
        <v>0</v>
      </c>
      <c r="AZ1563" s="63" t="str">
        <f>VLOOKUP(L1563,'Status Report'!B:S,18,0)</f>
        <v>Ellina Smirnova</v>
      </c>
      <c r="BB1563" s="63">
        <f>VLOOKUP(L1563,'Status Report'!B:Z,25,0)</f>
        <v>5</v>
      </c>
      <c r="BC1563" s="63">
        <f t="shared" si="380"/>
        <v>5</v>
      </c>
      <c r="BF1563">
        <f>VLOOKUP(L1563,'Status Report'!B:CE,82,0)</f>
        <v>0</v>
      </c>
      <c r="BG1563">
        <f>VLOOKUP(L1563,'Status Report'!B:CF,83,0)</f>
        <v>0</v>
      </c>
      <c r="BH1563">
        <f>VLOOKUP(L1563,'Status Report'!B:CG,84,0)</f>
        <v>0</v>
      </c>
      <c r="BI1563" t="s">
        <v>1017</v>
      </c>
      <c r="BJ1563" t="s">
        <v>795</v>
      </c>
      <c r="BM1563" s="67">
        <f t="shared" si="381"/>
        <v>642</v>
      </c>
    </row>
    <row r="1564" spans="1:65" x14ac:dyDescent="0.25">
      <c r="A1564" s="68" t="str">
        <f>VLOOKUP(L1564,'Status Report'!B:CB,79,0)</f>
        <v>Heineken UCL</v>
      </c>
      <c r="C1564">
        <v>20006120</v>
      </c>
      <c r="D1564">
        <v>3091076</v>
      </c>
      <c r="E1564" t="s">
        <v>1014</v>
      </c>
      <c r="F1564" t="s">
        <v>802</v>
      </c>
      <c r="G1564" t="str">
        <f>VLOOKUP(D1564,'[2]sold to'!$A:$H,8,0)</f>
        <v>Netherlands</v>
      </c>
      <c r="H1564" t="str">
        <f>VLOOKUP(D1564,'[2]sold to'!$A:$I,9,0)</f>
        <v>Europe</v>
      </c>
      <c r="K1564">
        <v>400</v>
      </c>
      <c r="L1564">
        <v>88026485</v>
      </c>
      <c r="M1564" t="s">
        <v>312</v>
      </c>
      <c r="N1564">
        <v>1</v>
      </c>
      <c r="P1564" t="str">
        <f>VLOOKUP(L1564,'Status Report'!B:AA,26,0)</f>
        <v>China</v>
      </c>
      <c r="Q1564" t="str">
        <f>VLOOKUP(L1564,'Status Report'!B:AB,27,0)</f>
        <v>Bar support</v>
      </c>
      <c r="R1564">
        <f>VLOOKUP(L1564,'Status Report'!B:X,23,0)</f>
        <v>125</v>
      </c>
      <c r="S1564" t="str">
        <f>VLOOKUP(L1564,'Status Report'!B:T,19,0)</f>
        <v>Promocean The Netherlands BV</v>
      </c>
      <c r="T1564" s="62">
        <f>VLOOKUP(L1564,'Status Report'!B:E,4,0)</f>
        <v>3</v>
      </c>
      <c r="U1564" s="19">
        <f>_xlfn.IFS(AI1564="Den Bosch",VLOOKUP(L1564,'Status Report'!B:AM,35,0),AI1564="Yantian",VLOOKUP(L1564,'Status Report'!B:AM,36,0),AI1564="",IF(H1564="Asia Pacific",VLOOKUP(L1564,'Status Report'!B:AM,36,0),VLOOKUP(L1564,'Status Report'!B:AM,35,0)),AI1564="Direct shipment",IF(H1564="Asia Pacific",VLOOKUP(L1564,'Status Report'!B:AM,36,0),VLOOKUP(L1564,'Status Report'!B:AM,35,0)))</f>
        <v>30.2</v>
      </c>
      <c r="V1564" s="20">
        <f t="shared" si="368"/>
        <v>30.2</v>
      </c>
      <c r="W1564" s="19">
        <f>_xlfn.IFS(AI1564="Den Bosch",VLOOKUP(L1564,'Status Report'!B:AM,37,0),AI1564="Yantian",VLOOKUP(L1564,'Status Report'!B:AM,38,0),AI1564="",IF(H1564="Asia Pacific",VLOOKUP(L1564,'Status Report'!B:AM,38,0),VLOOKUP(L1564,'Status Report'!B:AM,37,0)),AI1564="Direct shipment",IF(H1564="Asia Pacific",VLOOKUP(L1564,'Status Report'!B:AM,38,0),VLOOKUP(L1564,'Status Report'!B:AM,37,0)))</f>
        <v>26.400000000000002</v>
      </c>
      <c r="X1564" s="20">
        <f t="shared" si="369"/>
        <v>26.400000000000002</v>
      </c>
      <c r="Y1564" s="20">
        <f>_xlfn.IFS(AI1564="Den Bosch",VLOOKUP(L1564,'Status Report'!B:AO,39,0),AI1564="Yantian",VLOOKUP(L1564,'Status Report'!B:AO,40,0),AI1564="",IF(H1564="Asia Pacific",VLOOKUP(L1564,'Status Report'!B:AO,40,0),VLOOKUP(L1564,'Status Report'!B:AO,39,0)),AI1564="Direct shipment",IF(H1564="Asia Pacific",VLOOKUP(L1564,'Status Report'!B:AO,40,0),VLOOKUP(L1564,'Status Report'!B:AO,39,0)))</f>
        <v>0</v>
      </c>
      <c r="Z1564" s="20">
        <f t="shared" si="370"/>
        <v>0</v>
      </c>
      <c r="AA1564" s="20">
        <f t="shared" si="371"/>
        <v>26.400000000000002</v>
      </c>
      <c r="AB1564" s="21">
        <f>_xlfn.IFS(AI1564="Den Bosch",VLOOKUP(L1564,'Status Report'!B:AM,33,0),AI1564="Yantian",VLOOKUP(L1564,'Status Report'!B:AM,34,0),AI1564="",IF(H1564="Asia Pacific",VLOOKUP(L1564,'Status Report'!B:AM,34,0),VLOOKUP(L1564,'Status Report'!B:AM,33,0)),AI1564="Direct shipment",IF(H1564="Asia Pacific",VLOOKUP(L1564,'Status Report'!B:AM,34,0),VLOOKUP(L1564,'Status Report'!B:AM,33,0)))</f>
        <v>23.176800000000004</v>
      </c>
      <c r="AC1564" s="21">
        <f>VLOOKUP(L1564,'Status Report'!B:CE,82,0)</f>
        <v>0</v>
      </c>
      <c r="AD1564" s="21">
        <f t="shared" si="372"/>
        <v>23.176800000000004</v>
      </c>
      <c r="AE1564" s="63">
        <f>VLOOKUP(L1564,'Status Report'!B:W,20,0)</f>
        <v>14</v>
      </c>
      <c r="AF1564" s="63">
        <f>VLOOKUP(L1564,'Status Report'!B:W,21,0)</f>
        <v>5</v>
      </c>
      <c r="AG1564" s="63">
        <f>VLOOKUP(L1564,'Status Report'!B:W,22,0)</f>
        <v>5</v>
      </c>
      <c r="AH1564" s="22">
        <f t="shared" si="373"/>
        <v>3.5E-4</v>
      </c>
      <c r="AI1564" t="s">
        <v>990</v>
      </c>
      <c r="AK1564" s="63">
        <f>IFERROR(VLOOKUP(G1564,ASEAN!A:A,1,0),0)</f>
        <v>0</v>
      </c>
      <c r="AL1564" s="63" t="str">
        <f>IFERROR(VLOOKUP(D1564,'[3]customer specs'!$B$1:$D$65536,3,0),0)</f>
        <v xml:space="preserve">In case of samples for Fon Wan Chan, please add EUR 75,00 per pallet in Conditions (HD01) and put Provision 199031 QC in Purchase order number
</v>
      </c>
      <c r="AM1564" s="64">
        <f t="shared" si="374"/>
        <v>3.7999999999999972</v>
      </c>
      <c r="AN1564" s="64">
        <f t="shared" si="375"/>
        <v>0</v>
      </c>
      <c r="AO1564" s="63"/>
      <c r="AP1564" s="63"/>
      <c r="AQ1564" s="63" t="str">
        <f t="shared" si="376"/>
        <v>no</v>
      </c>
      <c r="AR1564" s="20">
        <f t="shared" si="377"/>
        <v>23.176800000000004</v>
      </c>
      <c r="AS1564" s="63"/>
      <c r="AT1564" s="23">
        <f t="shared" si="367"/>
        <v>0.12</v>
      </c>
      <c r="AU1564" s="65">
        <f t="shared" si="378"/>
        <v>26.33727272727273</v>
      </c>
      <c r="AV1564" s="65"/>
      <c r="AW1564" s="65">
        <f t="shared" si="379"/>
        <v>26.33727272727273</v>
      </c>
      <c r="AX1564" s="65"/>
      <c r="AY1564" s="63">
        <f>VLOOKUP(L1564,'Status Report'!B:CF,81,0)</f>
        <v>0</v>
      </c>
      <c r="AZ1564" s="63" t="str">
        <f>VLOOKUP(L1564,'Status Report'!B:S,18,0)</f>
        <v>Ellina Smirnova</v>
      </c>
      <c r="BB1564" s="63">
        <f>VLOOKUP(L1564,'Status Report'!B:Z,25,0)</f>
        <v>20</v>
      </c>
      <c r="BC1564" s="63">
        <f t="shared" si="380"/>
        <v>20</v>
      </c>
      <c r="BF1564">
        <f>VLOOKUP(L1564,'Status Report'!B:CE,82,0)</f>
        <v>0</v>
      </c>
      <c r="BG1564">
        <f>VLOOKUP(L1564,'Status Report'!B:CF,83,0)</f>
        <v>0</v>
      </c>
      <c r="BH1564">
        <f>VLOOKUP(L1564,'Status Report'!B:CG,84,0)</f>
        <v>0</v>
      </c>
      <c r="BI1564" t="s">
        <v>1017</v>
      </c>
      <c r="BJ1564" t="s">
        <v>795</v>
      </c>
      <c r="BM1564" s="67">
        <f t="shared" si="381"/>
        <v>2875</v>
      </c>
    </row>
    <row r="1565" spans="1:65" x14ac:dyDescent="0.25">
      <c r="A1565" s="68" t="str">
        <f>VLOOKUP(L1565,'Status Report'!B:CB,79,0)</f>
        <v>Heineken UCL</v>
      </c>
      <c r="C1565">
        <v>20006120</v>
      </c>
      <c r="D1565">
        <v>3091076</v>
      </c>
      <c r="E1565" t="s">
        <v>1014</v>
      </c>
      <c r="F1565" t="s">
        <v>802</v>
      </c>
      <c r="G1565" t="str">
        <f>VLOOKUP(D1565,'[2]sold to'!$A:$H,8,0)</f>
        <v>Netherlands</v>
      </c>
      <c r="H1565" t="str">
        <f>VLOOKUP(D1565,'[2]sold to'!$A:$I,9,0)</f>
        <v>Europe</v>
      </c>
      <c r="K1565">
        <v>410</v>
      </c>
      <c r="L1565">
        <v>88026486</v>
      </c>
      <c r="M1565" t="s">
        <v>313</v>
      </c>
      <c r="N1565">
        <v>1</v>
      </c>
      <c r="P1565" t="str">
        <f>VLOOKUP(L1565,'Status Report'!B:AA,26,0)</f>
        <v>China</v>
      </c>
      <c r="Q1565" t="str">
        <f>VLOOKUP(L1565,'Status Report'!B:AB,27,0)</f>
        <v>Textiles-Clothing</v>
      </c>
      <c r="R1565">
        <f>VLOOKUP(L1565,'Status Report'!B:X,23,0)</f>
        <v>42</v>
      </c>
      <c r="S1565" t="str">
        <f>VLOOKUP(L1565,'Status Report'!B:T,19,0)</f>
        <v>Promocean The Netherlands BV</v>
      </c>
      <c r="T1565" s="62">
        <f>VLOOKUP(L1565,'Status Report'!B:E,4,0)</f>
        <v>3</v>
      </c>
      <c r="U1565" s="19">
        <f>_xlfn.IFS(AI1565="Den Bosch",VLOOKUP(L1565,'Status Report'!B:AM,35,0),AI1565="Yantian",VLOOKUP(L1565,'Status Report'!B:AM,36,0),AI1565="",IF(H1565="Asia Pacific",VLOOKUP(L1565,'Status Report'!B:AM,36,0),VLOOKUP(L1565,'Status Report'!B:AM,35,0)),AI1565="Direct shipment",IF(H1565="Asia Pacific",VLOOKUP(L1565,'Status Report'!B:AM,36,0),VLOOKUP(L1565,'Status Report'!B:AM,35,0)))</f>
        <v>115.68</v>
      </c>
      <c r="V1565" s="20">
        <f t="shared" si="368"/>
        <v>115.68</v>
      </c>
      <c r="W1565" s="19">
        <f>_xlfn.IFS(AI1565="Den Bosch",VLOOKUP(L1565,'Status Report'!B:AM,37,0),AI1565="Yantian",VLOOKUP(L1565,'Status Report'!B:AM,38,0),AI1565="",IF(H1565="Asia Pacific",VLOOKUP(L1565,'Status Report'!B:AM,38,0),VLOOKUP(L1565,'Status Report'!B:AM,37,0)),AI1565="Direct shipment",IF(H1565="Asia Pacific",VLOOKUP(L1565,'Status Report'!B:AM,38,0),VLOOKUP(L1565,'Status Report'!B:AM,37,0)))</f>
        <v>71.28</v>
      </c>
      <c r="X1565" s="20">
        <f t="shared" si="369"/>
        <v>71.28</v>
      </c>
      <c r="Y1565" s="20">
        <f>_xlfn.IFS(AI1565="Den Bosch",VLOOKUP(L1565,'Status Report'!B:AO,39,0),AI1565="Yantian",VLOOKUP(L1565,'Status Report'!B:AO,40,0),AI1565="",IF(H1565="Asia Pacific",VLOOKUP(L1565,'Status Report'!B:AO,40,0),VLOOKUP(L1565,'Status Report'!B:AO,39,0)),AI1565="Direct shipment",IF(H1565="Asia Pacific",VLOOKUP(L1565,'Status Report'!B:AO,40,0),VLOOKUP(L1565,'Status Report'!B:AO,39,0)))</f>
        <v>0</v>
      </c>
      <c r="Z1565" s="20">
        <f t="shared" si="370"/>
        <v>0</v>
      </c>
      <c r="AA1565" s="20">
        <f t="shared" si="371"/>
        <v>71.28</v>
      </c>
      <c r="AB1565" s="21">
        <f>_xlfn.IFS(AI1565="Den Bosch",VLOOKUP(L1565,'Status Report'!B:AM,33,0),AI1565="Yantian",VLOOKUP(L1565,'Status Report'!B:AM,34,0),AI1565="",IF(H1565="Asia Pacific",VLOOKUP(L1565,'Status Report'!B:AM,34,0),VLOOKUP(L1565,'Status Report'!B:AM,33,0)),AI1565="Direct shipment",IF(H1565="Asia Pacific",VLOOKUP(L1565,'Status Report'!B:AM,34,0),VLOOKUP(L1565,'Status Report'!B:AM,33,0)))</f>
        <v>62.267399999999995</v>
      </c>
      <c r="AC1565" s="21">
        <f>VLOOKUP(L1565,'Status Report'!B:CE,82,0)</f>
        <v>0</v>
      </c>
      <c r="AD1565" s="21">
        <f t="shared" si="372"/>
        <v>62.267399999999995</v>
      </c>
      <c r="AE1565" s="63">
        <f>VLOOKUP(L1565,'Status Report'!B:W,20,0)</f>
        <v>45</v>
      </c>
      <c r="AF1565" s="63">
        <f>VLOOKUP(L1565,'Status Report'!B:W,21,0)</f>
        <v>23</v>
      </c>
      <c r="AG1565" s="63">
        <f>VLOOKUP(L1565,'Status Report'!B:W,22,0)</f>
        <v>23</v>
      </c>
      <c r="AH1565" s="22">
        <f t="shared" si="373"/>
        <v>2.3805E-2</v>
      </c>
      <c r="AI1565" t="s">
        <v>990</v>
      </c>
      <c r="AK1565" s="63">
        <f>IFERROR(VLOOKUP(G1565,ASEAN!A:A,1,0),0)</f>
        <v>0</v>
      </c>
      <c r="AL1565" s="63" t="str">
        <f>IFERROR(VLOOKUP(D1565,'[3]customer specs'!$B$1:$D$65536,3,0),0)</f>
        <v xml:space="preserve">In case of samples for Fon Wan Chan, please add EUR 75,00 per pallet in Conditions (HD01) and put Provision 199031 QC in Purchase order number
</v>
      </c>
      <c r="AM1565" s="64">
        <f t="shared" si="374"/>
        <v>44.400000000000006</v>
      </c>
      <c r="AN1565" s="64">
        <f t="shared" si="375"/>
        <v>0</v>
      </c>
      <c r="AO1565" s="63"/>
      <c r="AP1565" s="63"/>
      <c r="AQ1565" s="63" t="str">
        <f t="shared" si="376"/>
        <v>no</v>
      </c>
      <c r="AR1565" s="20">
        <f t="shared" si="377"/>
        <v>62.267399999999995</v>
      </c>
      <c r="AS1565" s="63"/>
      <c r="AT1565" s="23">
        <f t="shared" si="367"/>
        <v>0.12</v>
      </c>
      <c r="AU1565" s="65">
        <f t="shared" si="378"/>
        <v>70.758409090909083</v>
      </c>
      <c r="AV1565" s="65"/>
      <c r="AW1565" s="65">
        <f t="shared" si="379"/>
        <v>70.758409090909083</v>
      </c>
      <c r="AX1565" s="65"/>
      <c r="AY1565" s="63">
        <f>VLOOKUP(L1565,'Status Report'!B:CF,81,0)</f>
        <v>0</v>
      </c>
      <c r="AZ1565" s="63" t="str">
        <f>VLOOKUP(L1565,'Status Report'!B:S,18,0)</f>
        <v>Ellina Smirnova</v>
      </c>
      <c r="BB1565" s="63">
        <f>VLOOKUP(L1565,'Status Report'!B:Z,25,0)</f>
        <v>24</v>
      </c>
      <c r="BC1565" s="63">
        <f t="shared" si="380"/>
        <v>24</v>
      </c>
      <c r="BF1565">
        <f>VLOOKUP(L1565,'Status Report'!B:CE,82,0)</f>
        <v>0</v>
      </c>
      <c r="BG1565">
        <f>VLOOKUP(L1565,'Status Report'!B:CF,83,0)</f>
        <v>0</v>
      </c>
      <c r="BH1565">
        <f>VLOOKUP(L1565,'Status Report'!B:CG,84,0)</f>
        <v>0</v>
      </c>
      <c r="BI1565" t="s">
        <v>1017</v>
      </c>
      <c r="BJ1565" t="s">
        <v>795</v>
      </c>
      <c r="BM1565" s="67">
        <f t="shared" si="381"/>
        <v>816</v>
      </c>
    </row>
    <row r="1566" spans="1:65" x14ac:dyDescent="0.25">
      <c r="A1566" s="68" t="str">
        <f>VLOOKUP(L1566,'Status Report'!B:CB,79,0)</f>
        <v>Heineken UCL</v>
      </c>
      <c r="C1566">
        <v>20006120</v>
      </c>
      <c r="D1566">
        <v>3091076</v>
      </c>
      <c r="E1566" t="s">
        <v>1014</v>
      </c>
      <c r="F1566" t="s">
        <v>802</v>
      </c>
      <c r="G1566" t="str">
        <f>VLOOKUP(D1566,'[2]sold to'!$A:$H,8,0)</f>
        <v>Netherlands</v>
      </c>
      <c r="H1566" t="str">
        <f>VLOOKUP(D1566,'[2]sold to'!$A:$I,9,0)</f>
        <v>Europe</v>
      </c>
      <c r="K1566">
        <v>420</v>
      </c>
      <c r="L1566">
        <v>88026487</v>
      </c>
      <c r="M1566" t="s">
        <v>314</v>
      </c>
      <c r="N1566">
        <v>1</v>
      </c>
      <c r="P1566" t="str">
        <f>VLOOKUP(L1566,'Status Report'!B:AA,26,0)</f>
        <v>China</v>
      </c>
      <c r="Q1566" t="str">
        <f>VLOOKUP(L1566,'Status Report'!B:AB,27,0)</f>
        <v>Premiums</v>
      </c>
      <c r="R1566">
        <f>VLOOKUP(L1566,'Status Report'!B:X,23,0)</f>
        <v>100</v>
      </c>
      <c r="S1566" t="str">
        <f>VLOOKUP(L1566,'Status Report'!B:T,19,0)</f>
        <v>Promocean The Netherlands BV</v>
      </c>
      <c r="T1566" s="62">
        <f>VLOOKUP(L1566,'Status Report'!B:E,4,0)</f>
        <v>3</v>
      </c>
      <c r="U1566" s="19">
        <f>_xlfn.IFS(AI1566="Den Bosch",VLOOKUP(L1566,'Status Report'!B:AM,35,0),AI1566="Yantian",VLOOKUP(L1566,'Status Report'!B:AM,36,0),AI1566="",IF(H1566="Asia Pacific",VLOOKUP(L1566,'Status Report'!B:AM,36,0),VLOOKUP(L1566,'Status Report'!B:AM,35,0)),AI1566="Direct shipment",IF(H1566="Asia Pacific",VLOOKUP(L1566,'Status Report'!B:AM,36,0),VLOOKUP(L1566,'Status Report'!B:AM,35,0)))</f>
        <v>30.6</v>
      </c>
      <c r="V1566" s="20">
        <f t="shared" si="368"/>
        <v>30.6</v>
      </c>
      <c r="W1566" s="19">
        <f>_xlfn.IFS(AI1566="Den Bosch",VLOOKUP(L1566,'Status Report'!B:AM,37,0),AI1566="Yantian",VLOOKUP(L1566,'Status Report'!B:AM,38,0),AI1566="",IF(H1566="Asia Pacific",VLOOKUP(L1566,'Status Report'!B:AM,38,0),VLOOKUP(L1566,'Status Report'!B:AM,37,0)),AI1566="Direct shipment",IF(H1566="Asia Pacific",VLOOKUP(L1566,'Status Report'!B:AM,38,0),VLOOKUP(L1566,'Status Report'!B:AM,37,0)))</f>
        <v>28.799999999999997</v>
      </c>
      <c r="X1566" s="20">
        <f t="shared" si="369"/>
        <v>28.799999999999997</v>
      </c>
      <c r="Y1566" s="20">
        <f>_xlfn.IFS(AI1566="Den Bosch",VLOOKUP(L1566,'Status Report'!B:AO,39,0),AI1566="Yantian",VLOOKUP(L1566,'Status Report'!B:AO,40,0),AI1566="",IF(H1566="Asia Pacific",VLOOKUP(L1566,'Status Report'!B:AO,40,0),VLOOKUP(L1566,'Status Report'!B:AO,39,0)),AI1566="Direct shipment",IF(H1566="Asia Pacific",VLOOKUP(L1566,'Status Report'!B:AO,40,0),VLOOKUP(L1566,'Status Report'!B:AO,39,0)))</f>
        <v>0</v>
      </c>
      <c r="Z1566" s="20">
        <f t="shared" si="370"/>
        <v>0</v>
      </c>
      <c r="AA1566" s="20">
        <f t="shared" si="371"/>
        <v>28.799999999999997</v>
      </c>
      <c r="AB1566" s="21">
        <f>_xlfn.IFS(AI1566="Den Bosch",VLOOKUP(L1566,'Status Report'!B:AM,33,0),AI1566="Yantian",VLOOKUP(L1566,'Status Report'!B:AM,34,0),AI1566="",IF(H1566="Asia Pacific",VLOOKUP(L1566,'Status Report'!B:AM,34,0),VLOOKUP(L1566,'Status Report'!B:AM,33,0)),AI1566="Direct shipment",IF(H1566="Asia Pacific",VLOOKUP(L1566,'Status Report'!B:AM,34,0),VLOOKUP(L1566,'Status Report'!B:AM,33,0)))</f>
        <v>25.1082</v>
      </c>
      <c r="AC1566" s="21">
        <f>VLOOKUP(L1566,'Status Report'!B:CE,82,0)</f>
        <v>0</v>
      </c>
      <c r="AD1566" s="21">
        <f t="shared" si="372"/>
        <v>25.1082</v>
      </c>
      <c r="AE1566" s="63">
        <f>VLOOKUP(L1566,'Status Report'!B:W,20,0)</f>
        <v>47</v>
      </c>
      <c r="AF1566" s="63">
        <f>VLOOKUP(L1566,'Status Report'!B:W,21,0)</f>
        <v>46</v>
      </c>
      <c r="AG1566" s="63">
        <f>VLOOKUP(L1566,'Status Report'!B:W,22,0)</f>
        <v>2</v>
      </c>
      <c r="AH1566" s="22">
        <f t="shared" si="373"/>
        <v>4.3239999999999997E-3</v>
      </c>
      <c r="AI1566" t="s">
        <v>990</v>
      </c>
      <c r="AK1566" s="63">
        <f>IFERROR(VLOOKUP(G1566,ASEAN!A:A,1,0),0)</f>
        <v>0</v>
      </c>
      <c r="AL1566" s="63" t="str">
        <f>IFERROR(VLOOKUP(D1566,'[3]customer specs'!$B$1:$D$65536,3,0),0)</f>
        <v xml:space="preserve">In case of samples for Fon Wan Chan, please add EUR 75,00 per pallet in Conditions (HD01) and put Provision 199031 QC in Purchase order number
</v>
      </c>
      <c r="AM1566" s="64">
        <f t="shared" si="374"/>
        <v>1.8000000000000043</v>
      </c>
      <c r="AN1566" s="64">
        <f t="shared" si="375"/>
        <v>0</v>
      </c>
      <c r="AO1566" s="63"/>
      <c r="AP1566" s="63"/>
      <c r="AQ1566" s="63" t="str">
        <f t="shared" si="376"/>
        <v>no</v>
      </c>
      <c r="AR1566" s="20">
        <f t="shared" si="377"/>
        <v>25.1082</v>
      </c>
      <c r="AS1566" s="63"/>
      <c r="AT1566" s="23">
        <f t="shared" si="367"/>
        <v>0.12</v>
      </c>
      <c r="AU1566" s="65">
        <f t="shared" si="378"/>
        <v>28.532045454545454</v>
      </c>
      <c r="AV1566" s="65"/>
      <c r="AW1566" s="65">
        <f t="shared" si="379"/>
        <v>28.532045454545454</v>
      </c>
      <c r="AX1566" s="65"/>
      <c r="AY1566" s="63">
        <f>VLOOKUP(L1566,'Status Report'!B:CF,81,0)</f>
        <v>0</v>
      </c>
      <c r="AZ1566" s="63" t="str">
        <f>VLOOKUP(L1566,'Status Report'!B:S,18,0)</f>
        <v>Ellina Smirnova</v>
      </c>
      <c r="BB1566" s="63">
        <f>VLOOKUP(L1566,'Status Report'!B:Z,25,0)</f>
        <v>10</v>
      </c>
      <c r="BC1566" s="63">
        <f t="shared" si="380"/>
        <v>10</v>
      </c>
      <c r="BF1566">
        <f>VLOOKUP(L1566,'Status Report'!B:CE,82,0)</f>
        <v>0</v>
      </c>
      <c r="BG1566">
        <f>VLOOKUP(L1566,'Status Report'!B:CF,83,0)</f>
        <v>0</v>
      </c>
      <c r="BH1566">
        <f>VLOOKUP(L1566,'Status Report'!B:CG,84,0)</f>
        <v>0</v>
      </c>
      <c r="BI1566" t="s">
        <v>1017</v>
      </c>
      <c r="BJ1566" t="s">
        <v>795</v>
      </c>
      <c r="BM1566" s="67">
        <f t="shared" si="381"/>
        <v>1295</v>
      </c>
    </row>
    <row r="1567" spans="1:65" x14ac:dyDescent="0.25">
      <c r="A1567" s="68" t="str">
        <f>VLOOKUP(L1567,'Status Report'!B:CB,79,0)</f>
        <v>Heineken UCL</v>
      </c>
      <c r="C1567">
        <v>20006120</v>
      </c>
      <c r="D1567">
        <v>3091076</v>
      </c>
      <c r="E1567" t="s">
        <v>1014</v>
      </c>
      <c r="F1567" t="s">
        <v>802</v>
      </c>
      <c r="G1567" t="str">
        <f>VLOOKUP(D1567,'[2]sold to'!$A:$H,8,0)</f>
        <v>Netherlands</v>
      </c>
      <c r="H1567" t="str">
        <f>VLOOKUP(D1567,'[2]sold to'!$A:$I,9,0)</f>
        <v>Europe</v>
      </c>
      <c r="K1567">
        <v>430</v>
      </c>
      <c r="L1567">
        <v>88026488</v>
      </c>
      <c r="M1567" t="s">
        <v>315</v>
      </c>
      <c r="N1567">
        <v>1</v>
      </c>
      <c r="P1567" t="str">
        <f>VLOOKUP(L1567,'Status Report'!B:AA,26,0)</f>
        <v>China</v>
      </c>
      <c r="Q1567" t="str">
        <f>VLOOKUP(L1567,'Status Report'!B:AB,27,0)</f>
        <v>Premiums</v>
      </c>
      <c r="R1567">
        <f>VLOOKUP(L1567,'Status Report'!B:X,23,0)</f>
        <v>100</v>
      </c>
      <c r="S1567" t="str">
        <f>VLOOKUP(L1567,'Status Report'!B:T,19,0)</f>
        <v>Promocean The Netherlands BV</v>
      </c>
      <c r="T1567" s="62">
        <f>VLOOKUP(L1567,'Status Report'!B:E,4,0)</f>
        <v>3</v>
      </c>
      <c r="U1567" s="19">
        <f>_xlfn.IFS(AI1567="Den Bosch",VLOOKUP(L1567,'Status Report'!B:AM,35,0),AI1567="Yantian",VLOOKUP(L1567,'Status Report'!B:AM,36,0),AI1567="",IF(H1567="Asia Pacific",VLOOKUP(L1567,'Status Report'!B:AM,36,0),VLOOKUP(L1567,'Status Report'!B:AM,35,0)),AI1567="Direct shipment",IF(H1567="Asia Pacific",VLOOKUP(L1567,'Status Report'!B:AM,36,0),VLOOKUP(L1567,'Status Report'!B:AM,35,0)))</f>
        <v>46.2</v>
      </c>
      <c r="V1567" s="20">
        <f t="shared" si="368"/>
        <v>46.2</v>
      </c>
      <c r="W1567" s="19">
        <f>_xlfn.IFS(AI1567="Den Bosch",VLOOKUP(L1567,'Status Report'!B:AM,37,0),AI1567="Yantian",VLOOKUP(L1567,'Status Report'!B:AM,38,0),AI1567="",IF(H1567="Asia Pacific",VLOOKUP(L1567,'Status Report'!B:AM,38,0),VLOOKUP(L1567,'Status Report'!B:AM,37,0)),AI1567="Direct shipment",IF(H1567="Asia Pacific",VLOOKUP(L1567,'Status Report'!B:AM,38,0),VLOOKUP(L1567,'Status Report'!B:AM,37,0)))</f>
        <v>41</v>
      </c>
      <c r="X1567" s="20">
        <f t="shared" si="369"/>
        <v>41</v>
      </c>
      <c r="Y1567" s="20">
        <f>_xlfn.IFS(AI1567="Den Bosch",VLOOKUP(L1567,'Status Report'!B:AO,39,0),AI1567="Yantian",VLOOKUP(L1567,'Status Report'!B:AO,40,0),AI1567="",IF(H1567="Asia Pacific",VLOOKUP(L1567,'Status Report'!B:AO,40,0),VLOOKUP(L1567,'Status Report'!B:AO,39,0)),AI1567="Direct shipment",IF(H1567="Asia Pacific",VLOOKUP(L1567,'Status Report'!B:AO,40,0),VLOOKUP(L1567,'Status Report'!B:AO,39,0)))</f>
        <v>0</v>
      </c>
      <c r="Z1567" s="20">
        <f t="shared" si="370"/>
        <v>0</v>
      </c>
      <c r="AA1567" s="20">
        <f t="shared" si="371"/>
        <v>41</v>
      </c>
      <c r="AB1567" s="21">
        <f>_xlfn.IFS(AI1567="Den Bosch",VLOOKUP(L1567,'Status Report'!B:AM,33,0),AI1567="Yantian",VLOOKUP(L1567,'Status Report'!B:AM,34,0),AI1567="",IF(H1567="Asia Pacific",VLOOKUP(L1567,'Status Report'!B:AM,34,0),VLOOKUP(L1567,'Status Report'!B:AM,33,0)),AI1567="Direct shipment",IF(H1567="Asia Pacific",VLOOKUP(L1567,'Status Report'!B:AM,34,0),VLOOKUP(L1567,'Status Report'!B:AM,33,0)))</f>
        <v>35.419800000000002</v>
      </c>
      <c r="AC1567" s="21">
        <f>VLOOKUP(L1567,'Status Report'!B:CE,82,0)</f>
        <v>0</v>
      </c>
      <c r="AD1567" s="21">
        <f t="shared" si="372"/>
        <v>35.419800000000002</v>
      </c>
      <c r="AE1567" s="63">
        <f>VLOOKUP(L1567,'Status Report'!B:W,20,0)</f>
        <v>28</v>
      </c>
      <c r="AF1567" s="63">
        <f>VLOOKUP(L1567,'Status Report'!B:W,21,0)</f>
        <v>17</v>
      </c>
      <c r="AG1567" s="63">
        <f>VLOOKUP(L1567,'Status Report'!B:W,22,0)</f>
        <v>13</v>
      </c>
      <c r="AH1567" s="22">
        <f t="shared" si="373"/>
        <v>6.1879999999999999E-3</v>
      </c>
      <c r="AI1567" t="s">
        <v>990</v>
      </c>
      <c r="AK1567" s="63">
        <f>IFERROR(VLOOKUP(G1567,ASEAN!A:A,1,0),0)</f>
        <v>0</v>
      </c>
      <c r="AL1567" s="63" t="str">
        <f>IFERROR(VLOOKUP(D1567,'[3]customer specs'!$B$1:$D$65536,3,0),0)</f>
        <v xml:space="preserve">In case of samples for Fon Wan Chan, please add EUR 75,00 per pallet in Conditions (HD01) and put Provision 199031 QC in Purchase order number
</v>
      </c>
      <c r="AM1567" s="64">
        <f t="shared" si="374"/>
        <v>5.2000000000000028</v>
      </c>
      <c r="AN1567" s="64">
        <f t="shared" si="375"/>
        <v>0</v>
      </c>
      <c r="AO1567" s="63"/>
      <c r="AP1567" s="63"/>
      <c r="AQ1567" s="63" t="str">
        <f t="shared" si="376"/>
        <v>no</v>
      </c>
      <c r="AR1567" s="20">
        <f t="shared" si="377"/>
        <v>35.419800000000002</v>
      </c>
      <c r="AS1567" s="63"/>
      <c r="AT1567" s="23">
        <f t="shared" si="367"/>
        <v>0.12</v>
      </c>
      <c r="AU1567" s="65">
        <f t="shared" si="378"/>
        <v>40.249772727272727</v>
      </c>
      <c r="AV1567" s="65"/>
      <c r="AW1567" s="65">
        <f t="shared" si="379"/>
        <v>40.249772727272727</v>
      </c>
      <c r="AX1567" s="65"/>
      <c r="AY1567" s="63">
        <f>VLOOKUP(L1567,'Status Report'!B:CF,81,0)</f>
        <v>0</v>
      </c>
      <c r="AZ1567" s="63" t="str">
        <f>VLOOKUP(L1567,'Status Report'!B:S,18,0)</f>
        <v>Ellina Smirnova</v>
      </c>
      <c r="BB1567" s="63">
        <f>VLOOKUP(L1567,'Status Report'!B:Z,25,0)</f>
        <v>10</v>
      </c>
      <c r="BC1567" s="63">
        <f t="shared" si="380"/>
        <v>10</v>
      </c>
      <c r="BF1567">
        <f>VLOOKUP(L1567,'Status Report'!B:CE,82,0)</f>
        <v>0</v>
      </c>
      <c r="BG1567">
        <f>VLOOKUP(L1567,'Status Report'!B:CF,83,0)</f>
        <v>0</v>
      </c>
      <c r="BH1567">
        <f>VLOOKUP(L1567,'Status Report'!B:CG,84,0)</f>
        <v>0</v>
      </c>
      <c r="BI1567" t="s">
        <v>1017</v>
      </c>
      <c r="BJ1567" t="s">
        <v>795</v>
      </c>
      <c r="BM1567" s="67">
        <f t="shared" si="381"/>
        <v>588</v>
      </c>
    </row>
    <row r="1568" spans="1:65" x14ac:dyDescent="0.25">
      <c r="A1568" s="68" t="str">
        <f>VLOOKUP(L1568,'Status Report'!B:CB,79,0)</f>
        <v>Heineken UCL</v>
      </c>
      <c r="C1568">
        <v>20006120</v>
      </c>
      <c r="D1568">
        <v>3091076</v>
      </c>
      <c r="E1568" t="s">
        <v>1014</v>
      </c>
      <c r="F1568" t="s">
        <v>802</v>
      </c>
      <c r="G1568" t="str">
        <f>VLOOKUP(D1568,'[2]sold to'!$A:$H,8,0)</f>
        <v>Netherlands</v>
      </c>
      <c r="H1568" t="str">
        <f>VLOOKUP(D1568,'[2]sold to'!$A:$I,9,0)</f>
        <v>Europe</v>
      </c>
      <c r="K1568">
        <v>440</v>
      </c>
      <c r="L1568">
        <v>88026492</v>
      </c>
      <c r="M1568" t="s">
        <v>318</v>
      </c>
      <c r="N1568">
        <v>1</v>
      </c>
      <c r="P1568" t="str">
        <f>VLOOKUP(L1568,'Status Report'!B:AA,26,0)</f>
        <v>China</v>
      </c>
      <c r="Q1568" t="str">
        <f>VLOOKUP(L1568,'Status Report'!B:AB,27,0)</f>
        <v>Textiles-Clothing</v>
      </c>
      <c r="R1568">
        <f>VLOOKUP(L1568,'Status Report'!B:X,23,0)</f>
        <v>500</v>
      </c>
      <c r="S1568" t="str">
        <f>VLOOKUP(L1568,'Status Report'!B:T,19,0)</f>
        <v>Promocean The Netherlands BV</v>
      </c>
      <c r="T1568" s="62">
        <f>VLOOKUP(L1568,'Status Report'!B:E,4,0)</f>
        <v>3</v>
      </c>
      <c r="U1568" s="19">
        <f>_xlfn.IFS(AI1568="Den Bosch",VLOOKUP(L1568,'Status Report'!B:AM,35,0),AI1568="Yantian",VLOOKUP(L1568,'Status Report'!B:AM,36,0),AI1568="",IF(H1568="Asia Pacific",VLOOKUP(L1568,'Status Report'!B:AM,36,0),VLOOKUP(L1568,'Status Report'!B:AM,35,0)),AI1568="Direct shipment",IF(H1568="Asia Pacific",VLOOKUP(L1568,'Status Report'!B:AM,36,0),VLOOKUP(L1568,'Status Report'!B:AM,35,0)))</f>
        <v>38.44</v>
      </c>
      <c r="V1568" s="20">
        <f t="shared" si="368"/>
        <v>38.44</v>
      </c>
      <c r="W1568" s="19">
        <f>_xlfn.IFS(AI1568="Den Bosch",VLOOKUP(L1568,'Status Report'!B:AM,37,0),AI1568="Yantian",VLOOKUP(L1568,'Status Report'!B:AM,38,0),AI1568="",IF(H1568="Asia Pacific",VLOOKUP(L1568,'Status Report'!B:AM,38,0),VLOOKUP(L1568,'Status Report'!B:AM,37,0)),AI1568="Direct shipment",IF(H1568="Asia Pacific",VLOOKUP(L1568,'Status Report'!B:AM,38,0),VLOOKUP(L1568,'Status Report'!B:AM,37,0)))</f>
        <v>38.44</v>
      </c>
      <c r="X1568" s="20">
        <f t="shared" si="369"/>
        <v>38.44</v>
      </c>
      <c r="Y1568" s="20">
        <f>_xlfn.IFS(AI1568="Den Bosch",VLOOKUP(L1568,'Status Report'!B:AO,39,0),AI1568="Yantian",VLOOKUP(L1568,'Status Report'!B:AO,40,0),AI1568="",IF(H1568="Asia Pacific",VLOOKUP(L1568,'Status Report'!B:AO,40,0),VLOOKUP(L1568,'Status Report'!B:AO,39,0)),AI1568="Direct shipment",IF(H1568="Asia Pacific",VLOOKUP(L1568,'Status Report'!B:AO,40,0),VLOOKUP(L1568,'Status Report'!B:AO,39,0)))</f>
        <v>0</v>
      </c>
      <c r="Z1568" s="20">
        <f t="shared" si="370"/>
        <v>0</v>
      </c>
      <c r="AA1568" s="20">
        <f t="shared" si="371"/>
        <v>38.44</v>
      </c>
      <c r="AB1568" s="21">
        <f>_xlfn.IFS(AI1568="Den Bosch",VLOOKUP(L1568,'Status Report'!B:AM,33,0),AI1568="Yantian",VLOOKUP(L1568,'Status Report'!B:AM,34,0),AI1568="",IF(H1568="Asia Pacific",VLOOKUP(L1568,'Status Report'!B:AM,34,0),VLOOKUP(L1568,'Status Report'!B:AM,33,0)),AI1568="Direct shipment",IF(H1568="Asia Pacific",VLOOKUP(L1568,'Status Report'!B:AM,34,0),VLOOKUP(L1568,'Status Report'!B:AM,33,0)))</f>
        <v>32.572800000000001</v>
      </c>
      <c r="AC1568" s="21">
        <f>VLOOKUP(L1568,'Status Report'!B:CE,82,0)</f>
        <v>0</v>
      </c>
      <c r="AD1568" s="21">
        <f t="shared" si="372"/>
        <v>32.572800000000001</v>
      </c>
      <c r="AE1568" s="63">
        <f>VLOOKUP(L1568,'Status Report'!B:W,20,0)</f>
        <v>58</v>
      </c>
      <c r="AF1568" s="63">
        <f>VLOOKUP(L1568,'Status Report'!B:W,21,0)</f>
        <v>36</v>
      </c>
      <c r="AG1568" s="63">
        <f>VLOOKUP(L1568,'Status Report'!B:W,22,0)</f>
        <v>4</v>
      </c>
      <c r="AH1568" s="22">
        <f t="shared" si="373"/>
        <v>8.352E-3</v>
      </c>
      <c r="AI1568" t="s">
        <v>990</v>
      </c>
      <c r="AK1568" s="63">
        <f>IFERROR(VLOOKUP(G1568,ASEAN!A:A,1,0),0)</f>
        <v>0</v>
      </c>
      <c r="AL1568" s="63" t="str">
        <f>IFERROR(VLOOKUP(D1568,'[3]customer specs'!$B$1:$D$65536,3,0),0)</f>
        <v xml:space="preserve">In case of samples for Fon Wan Chan, please add EUR 75,00 per pallet in Conditions (HD01) and put Provision 199031 QC in Purchase order number
</v>
      </c>
      <c r="AM1568" s="64">
        <f t="shared" si="374"/>
        <v>0</v>
      </c>
      <c r="AN1568" s="64">
        <f t="shared" si="375"/>
        <v>0</v>
      </c>
      <c r="AO1568" s="63"/>
      <c r="AP1568" s="63"/>
      <c r="AQ1568" s="63" t="str">
        <f t="shared" si="376"/>
        <v>no</v>
      </c>
      <c r="AR1568" s="20">
        <f t="shared" si="377"/>
        <v>32.572800000000001</v>
      </c>
      <c r="AS1568" s="63"/>
      <c r="AT1568" s="23">
        <f t="shared" si="367"/>
        <v>0.12</v>
      </c>
      <c r="AU1568" s="65">
        <f t="shared" si="378"/>
        <v>37.014545454545456</v>
      </c>
      <c r="AV1568" s="65"/>
      <c r="AW1568" s="65">
        <f t="shared" si="379"/>
        <v>37.014545454545456</v>
      </c>
      <c r="AX1568" s="65"/>
      <c r="AY1568" s="63">
        <f>VLOOKUP(L1568,'Status Report'!B:CF,81,0)</f>
        <v>0</v>
      </c>
      <c r="AZ1568" s="63" t="str">
        <f>VLOOKUP(L1568,'Status Report'!B:S,18,0)</f>
        <v>Ellina Smirnova</v>
      </c>
      <c r="BB1568" s="63">
        <f>VLOOKUP(L1568,'Status Report'!B:Z,25,0)</f>
        <v>2</v>
      </c>
      <c r="BC1568" s="63">
        <f t="shared" si="380"/>
        <v>2</v>
      </c>
      <c r="BF1568">
        <f>VLOOKUP(L1568,'Status Report'!B:CE,82,0)</f>
        <v>0</v>
      </c>
      <c r="BG1568">
        <f>VLOOKUP(L1568,'Status Report'!B:CF,83,0)</f>
        <v>0</v>
      </c>
      <c r="BH1568">
        <f>VLOOKUP(L1568,'Status Report'!B:CG,84,0)</f>
        <v>0</v>
      </c>
      <c r="BI1568" t="s">
        <v>1017</v>
      </c>
      <c r="BJ1568" t="s">
        <v>795</v>
      </c>
      <c r="BM1568" s="67">
        <f t="shared" si="381"/>
        <v>176</v>
      </c>
    </row>
    <row r="1569" spans="1:65" x14ac:dyDescent="0.25">
      <c r="A1569" s="68" t="str">
        <f>VLOOKUP(L1569,'Status Report'!B:CB,79,0)</f>
        <v>Heineken UCL</v>
      </c>
      <c r="C1569">
        <v>20006120</v>
      </c>
      <c r="D1569">
        <v>3091076</v>
      </c>
      <c r="E1569" t="s">
        <v>1014</v>
      </c>
      <c r="F1569" t="s">
        <v>802</v>
      </c>
      <c r="G1569" t="str">
        <f>VLOOKUP(D1569,'[2]sold to'!$A:$H,8,0)</f>
        <v>Netherlands</v>
      </c>
      <c r="H1569" t="str">
        <f>VLOOKUP(D1569,'[2]sold to'!$A:$I,9,0)</f>
        <v>Europe</v>
      </c>
      <c r="K1569">
        <v>450</v>
      </c>
      <c r="L1569">
        <v>88026493</v>
      </c>
      <c r="M1569" t="s">
        <v>804</v>
      </c>
      <c r="N1569">
        <v>1</v>
      </c>
      <c r="P1569" t="str">
        <f>VLOOKUP(L1569,'Status Report'!B:AA,26,0)</f>
        <v>China</v>
      </c>
      <c r="Q1569" t="str">
        <f>VLOOKUP(L1569,'Status Report'!B:AB,27,0)</f>
        <v>Bar support</v>
      </c>
      <c r="R1569">
        <f>VLOOKUP(L1569,'Status Report'!B:X,23,0)</f>
        <v>167</v>
      </c>
      <c r="S1569" t="str">
        <f>VLOOKUP(L1569,'Status Report'!B:T,19,0)</f>
        <v>Promocean The Netherlands BV</v>
      </c>
      <c r="T1569" s="62">
        <f>VLOOKUP(L1569,'Status Report'!B:E,4,0)</f>
        <v>3</v>
      </c>
      <c r="U1569" s="19">
        <f>_xlfn.IFS(AI1569="Den Bosch",VLOOKUP(L1569,'Status Report'!B:AM,35,0),AI1569="Yantian",VLOOKUP(L1569,'Status Report'!B:AM,36,0),AI1569="",IF(H1569="Asia Pacific",VLOOKUP(L1569,'Status Report'!B:AM,36,0),VLOOKUP(L1569,'Status Report'!B:AM,35,0)),AI1569="Direct shipment",IF(H1569="Asia Pacific",VLOOKUP(L1569,'Status Report'!B:AM,36,0),VLOOKUP(L1569,'Status Report'!B:AM,35,0)))</f>
        <v>73.199999999999989</v>
      </c>
      <c r="V1569" s="20">
        <f t="shared" si="368"/>
        <v>73.199999999999989</v>
      </c>
      <c r="W1569" s="19">
        <f>_xlfn.IFS(AI1569="Den Bosch",VLOOKUP(L1569,'Status Report'!B:AM,37,0),AI1569="Yantian",VLOOKUP(L1569,'Status Report'!B:AM,38,0),AI1569="",IF(H1569="Asia Pacific",VLOOKUP(L1569,'Status Report'!B:AM,38,0),VLOOKUP(L1569,'Status Report'!B:AM,37,0)),AI1569="Direct shipment",IF(H1569="Asia Pacific",VLOOKUP(L1569,'Status Report'!B:AM,38,0),VLOOKUP(L1569,'Status Report'!B:AM,37,0)))</f>
        <v>73.199999999999989</v>
      </c>
      <c r="X1569" s="20">
        <f t="shared" si="369"/>
        <v>73.199999999999989</v>
      </c>
      <c r="Y1569" s="20">
        <f>_xlfn.IFS(AI1569="Den Bosch",VLOOKUP(L1569,'Status Report'!B:AO,39,0),AI1569="Yantian",VLOOKUP(L1569,'Status Report'!B:AO,40,0),AI1569="",IF(H1569="Asia Pacific",VLOOKUP(L1569,'Status Report'!B:AO,40,0),VLOOKUP(L1569,'Status Report'!B:AO,39,0)),AI1569="Direct shipment",IF(H1569="Asia Pacific",VLOOKUP(L1569,'Status Report'!B:AO,40,0),VLOOKUP(L1569,'Status Report'!B:AO,39,0)))</f>
        <v>0</v>
      </c>
      <c r="Z1569" s="20">
        <f t="shared" si="370"/>
        <v>0</v>
      </c>
      <c r="AA1569" s="20">
        <f t="shared" si="371"/>
        <v>73.199999999999989</v>
      </c>
      <c r="AB1569" s="21">
        <f>_xlfn.IFS(AI1569="Den Bosch",VLOOKUP(L1569,'Status Report'!B:AM,33,0),AI1569="Yantian",VLOOKUP(L1569,'Status Report'!B:AM,34,0),AI1569="",IF(H1569="Asia Pacific",VLOOKUP(L1569,'Status Report'!B:AM,34,0),VLOOKUP(L1569,'Status Report'!B:AM,33,0)),AI1569="Direct shipment",IF(H1569="Asia Pacific",VLOOKUP(L1569,'Status Report'!B:AM,34,0),VLOOKUP(L1569,'Status Report'!B:AM,33,0)))</f>
        <v>63.327000000000005</v>
      </c>
      <c r="AC1569" s="21">
        <f>VLOOKUP(L1569,'Status Report'!B:CE,82,0)</f>
        <v>0</v>
      </c>
      <c r="AD1569" s="21">
        <f t="shared" si="372"/>
        <v>63.327000000000005</v>
      </c>
      <c r="AE1569" s="63">
        <f>VLOOKUP(L1569,'Status Report'!B:W,20,0)</f>
        <v>49</v>
      </c>
      <c r="AF1569" s="63">
        <f>VLOOKUP(L1569,'Status Report'!B:W,21,0)</f>
        <v>26</v>
      </c>
      <c r="AG1569" s="63">
        <f>VLOOKUP(L1569,'Status Report'!B:W,22,0)</f>
        <v>50</v>
      </c>
      <c r="AH1569" s="22">
        <f t="shared" si="373"/>
        <v>6.3700000000000007E-2</v>
      </c>
      <c r="AI1569" t="s">
        <v>990</v>
      </c>
      <c r="AK1569" s="63">
        <f>IFERROR(VLOOKUP(G1569,ASEAN!A:A,1,0),0)</f>
        <v>0</v>
      </c>
      <c r="AL1569" s="63" t="str">
        <f>IFERROR(VLOOKUP(D1569,'[3]customer specs'!$B$1:$D$65536,3,0),0)</f>
        <v xml:space="preserve">In case of samples for Fon Wan Chan, please add EUR 75,00 per pallet in Conditions (HD01) and put Provision 199031 QC in Purchase order number
</v>
      </c>
      <c r="AM1569" s="64">
        <f t="shared" si="374"/>
        <v>0</v>
      </c>
      <c r="AN1569" s="64">
        <f t="shared" si="375"/>
        <v>0</v>
      </c>
      <c r="AO1569" s="63"/>
      <c r="AP1569" s="63"/>
      <c r="AQ1569" s="63" t="str">
        <f t="shared" si="376"/>
        <v>no</v>
      </c>
      <c r="AR1569" s="20">
        <f t="shared" si="377"/>
        <v>63.327000000000005</v>
      </c>
      <c r="AS1569" s="63"/>
      <c r="AT1569" s="23">
        <f t="shared" si="367"/>
        <v>0.12</v>
      </c>
      <c r="AU1569" s="65">
        <f t="shared" si="378"/>
        <v>71.962500000000006</v>
      </c>
      <c r="AV1569" s="65"/>
      <c r="AW1569" s="65">
        <f t="shared" si="379"/>
        <v>71.962500000000006</v>
      </c>
      <c r="AX1569" s="65"/>
      <c r="AY1569" s="63">
        <f>VLOOKUP(L1569,'Status Report'!B:CF,81,0)</f>
        <v>0</v>
      </c>
      <c r="AZ1569" s="63" t="str">
        <f>VLOOKUP(L1569,'Status Report'!B:S,18,0)</f>
        <v>Ellina Smirnova</v>
      </c>
      <c r="BB1569" s="63">
        <f>VLOOKUP(L1569,'Status Report'!B:Z,25,0)</f>
        <v>12</v>
      </c>
      <c r="BC1569" s="63">
        <f t="shared" si="380"/>
        <v>12</v>
      </c>
      <c r="BF1569">
        <f>VLOOKUP(L1569,'Status Report'!B:CE,82,0)</f>
        <v>0</v>
      </c>
      <c r="BG1569">
        <f>VLOOKUP(L1569,'Status Report'!B:CF,83,0)</f>
        <v>0</v>
      </c>
      <c r="BH1569">
        <f>VLOOKUP(L1569,'Status Report'!B:CG,84,0)</f>
        <v>0</v>
      </c>
      <c r="BI1569" t="s">
        <v>1017</v>
      </c>
      <c r="BJ1569" t="s">
        <v>795</v>
      </c>
      <c r="BM1569" s="67">
        <f t="shared" si="381"/>
        <v>356</v>
      </c>
    </row>
    <row r="1570" spans="1:65" x14ac:dyDescent="0.25">
      <c r="A1570" s="68" t="str">
        <f>VLOOKUP(L1570,'Status Report'!B:CB,79,0)</f>
        <v>Heineken UCL</v>
      </c>
      <c r="C1570">
        <v>20006120</v>
      </c>
      <c r="D1570">
        <v>3091076</v>
      </c>
      <c r="E1570" t="s">
        <v>1014</v>
      </c>
      <c r="F1570" t="s">
        <v>802</v>
      </c>
      <c r="G1570" t="str">
        <f>VLOOKUP(D1570,'[2]sold to'!$A:$H,8,0)</f>
        <v>Netherlands</v>
      </c>
      <c r="H1570" t="str">
        <f>VLOOKUP(D1570,'[2]sold to'!$A:$I,9,0)</f>
        <v>Europe</v>
      </c>
      <c r="K1570">
        <v>460</v>
      </c>
      <c r="L1570">
        <v>88026494</v>
      </c>
      <c r="M1570" t="s">
        <v>320</v>
      </c>
      <c r="N1570">
        <v>1</v>
      </c>
      <c r="P1570" t="str">
        <f>VLOOKUP(L1570,'Status Report'!B:AA,26,0)</f>
        <v>China</v>
      </c>
      <c r="Q1570" t="str">
        <f>VLOOKUP(L1570,'Status Report'!B:AB,27,0)</f>
        <v>Premiums</v>
      </c>
      <c r="R1570">
        <f>VLOOKUP(L1570,'Status Report'!B:X,23,0)</f>
        <v>100</v>
      </c>
      <c r="S1570" t="str">
        <f>VLOOKUP(L1570,'Status Report'!B:T,19,0)</f>
        <v>Promocean The Netherlands BV</v>
      </c>
      <c r="T1570" s="62">
        <f>VLOOKUP(L1570,'Status Report'!B:E,4,0)</f>
        <v>3</v>
      </c>
      <c r="U1570" s="19">
        <f>_xlfn.IFS(AI1570="Den Bosch",VLOOKUP(L1570,'Status Report'!B:AM,35,0),AI1570="Yantian",VLOOKUP(L1570,'Status Report'!B:AM,36,0),AI1570="",IF(H1570="Asia Pacific",VLOOKUP(L1570,'Status Report'!B:AM,36,0),VLOOKUP(L1570,'Status Report'!B:AM,35,0)),AI1570="Direct shipment",IF(H1570="Asia Pacific",VLOOKUP(L1570,'Status Report'!B:AM,36,0),VLOOKUP(L1570,'Status Report'!B:AM,35,0)))</f>
        <v>47</v>
      </c>
      <c r="V1570" s="20">
        <f t="shared" si="368"/>
        <v>47</v>
      </c>
      <c r="W1570" s="19">
        <f>_xlfn.IFS(AI1570="Den Bosch",VLOOKUP(L1570,'Status Report'!B:AM,37,0),AI1570="Yantian",VLOOKUP(L1570,'Status Report'!B:AM,38,0),AI1570="",IF(H1570="Asia Pacific",VLOOKUP(L1570,'Status Report'!B:AM,38,0),VLOOKUP(L1570,'Status Report'!B:AM,37,0)),AI1570="Direct shipment",IF(H1570="Asia Pacific",VLOOKUP(L1570,'Status Report'!B:AM,38,0),VLOOKUP(L1570,'Status Report'!B:AM,37,0)))</f>
        <v>42.25</v>
      </c>
      <c r="X1570" s="20">
        <f t="shared" si="369"/>
        <v>42.25</v>
      </c>
      <c r="Y1570" s="20">
        <f>_xlfn.IFS(AI1570="Den Bosch",VLOOKUP(L1570,'Status Report'!B:AO,39,0),AI1570="Yantian",VLOOKUP(L1570,'Status Report'!B:AO,40,0),AI1570="",IF(H1570="Asia Pacific",VLOOKUP(L1570,'Status Report'!B:AO,40,0),VLOOKUP(L1570,'Status Report'!B:AO,39,0)),AI1570="Direct shipment",IF(H1570="Asia Pacific",VLOOKUP(L1570,'Status Report'!B:AO,40,0),VLOOKUP(L1570,'Status Report'!B:AO,39,0)))</f>
        <v>0</v>
      </c>
      <c r="Z1570" s="20">
        <f t="shared" si="370"/>
        <v>0</v>
      </c>
      <c r="AA1570" s="20">
        <f t="shared" si="371"/>
        <v>42.25</v>
      </c>
      <c r="AB1570" s="21">
        <f>_xlfn.IFS(AI1570="Den Bosch",VLOOKUP(L1570,'Status Report'!B:AM,33,0),AI1570="Yantian",VLOOKUP(L1570,'Status Report'!B:AM,34,0),AI1570="",IF(H1570="Asia Pacific",VLOOKUP(L1570,'Status Report'!B:AM,34,0),VLOOKUP(L1570,'Status Report'!B:AM,33,0)),AI1570="Direct shipment",IF(H1570="Asia Pacific",VLOOKUP(L1570,'Status Report'!B:AM,34,0),VLOOKUP(L1570,'Status Report'!B:AM,33,0)))</f>
        <v>37.249200000000002</v>
      </c>
      <c r="AC1570" s="21">
        <f>VLOOKUP(L1570,'Status Report'!B:CE,82,0)</f>
        <v>0</v>
      </c>
      <c r="AD1570" s="21">
        <f t="shared" si="372"/>
        <v>37.249200000000002</v>
      </c>
      <c r="AE1570" s="63">
        <f>VLOOKUP(L1570,'Status Report'!B:W,20,0)</f>
        <v>11</v>
      </c>
      <c r="AF1570" s="63">
        <f>VLOOKUP(L1570,'Status Report'!B:W,21,0)</f>
        <v>9</v>
      </c>
      <c r="AG1570" s="63">
        <f>VLOOKUP(L1570,'Status Report'!B:W,22,0)</f>
        <v>6</v>
      </c>
      <c r="AH1570" s="22">
        <f t="shared" si="373"/>
        <v>5.9400000000000002E-4</v>
      </c>
      <c r="AI1570" t="s">
        <v>990</v>
      </c>
      <c r="AK1570" s="63">
        <f>IFERROR(VLOOKUP(G1570,ASEAN!A:A,1,0),0)</f>
        <v>0</v>
      </c>
      <c r="AL1570" s="63" t="str">
        <f>IFERROR(VLOOKUP(D1570,'[3]customer specs'!$B$1:$D$65536,3,0),0)</f>
        <v xml:space="preserve">In case of samples for Fon Wan Chan, please add EUR 75,00 per pallet in Conditions (HD01) and put Provision 199031 QC in Purchase order number
</v>
      </c>
      <c r="AM1570" s="64">
        <f t="shared" si="374"/>
        <v>4.75</v>
      </c>
      <c r="AN1570" s="64">
        <f t="shared" si="375"/>
        <v>0</v>
      </c>
      <c r="AO1570" s="63"/>
      <c r="AP1570" s="63"/>
      <c r="AQ1570" s="63" t="str">
        <f t="shared" si="376"/>
        <v>no</v>
      </c>
      <c r="AR1570" s="20">
        <f t="shared" si="377"/>
        <v>37.249200000000002</v>
      </c>
      <c r="AS1570" s="63"/>
      <c r="AT1570" s="23">
        <f t="shared" si="367"/>
        <v>0.12</v>
      </c>
      <c r="AU1570" s="65">
        <f t="shared" si="378"/>
        <v>42.328636363636363</v>
      </c>
      <c r="AV1570" s="65"/>
      <c r="AW1570" s="65">
        <f t="shared" si="379"/>
        <v>42.328636363636363</v>
      </c>
      <c r="AX1570" s="65"/>
      <c r="AY1570" s="63">
        <f>VLOOKUP(L1570,'Status Report'!B:CF,81,0)</f>
        <v>0</v>
      </c>
      <c r="AZ1570" s="63" t="str">
        <f>VLOOKUP(L1570,'Status Report'!B:S,18,0)</f>
        <v>Ellina Smirnova</v>
      </c>
      <c r="BB1570" s="63">
        <f>VLOOKUP(L1570,'Status Report'!B:Z,25,0)</f>
        <v>25</v>
      </c>
      <c r="BC1570" s="63">
        <f t="shared" si="380"/>
        <v>25</v>
      </c>
      <c r="BF1570">
        <f>VLOOKUP(L1570,'Status Report'!B:CE,82,0)</f>
        <v>0</v>
      </c>
      <c r="BG1570">
        <f>VLOOKUP(L1570,'Status Report'!B:CF,83,0)</f>
        <v>0</v>
      </c>
      <c r="BH1570">
        <f>VLOOKUP(L1570,'Status Report'!B:CG,84,0)</f>
        <v>0</v>
      </c>
      <c r="BI1570" t="s">
        <v>1017</v>
      </c>
      <c r="BJ1570" t="s">
        <v>795</v>
      </c>
      <c r="BM1570" s="67">
        <f t="shared" si="381"/>
        <v>1305</v>
      </c>
    </row>
    <row r="1571" spans="1:65" x14ac:dyDescent="0.25">
      <c r="A1571" s="68" t="str">
        <f>VLOOKUP(L1571,'Status Report'!B:CB,79,0)</f>
        <v>Heineken UCL</v>
      </c>
      <c r="C1571">
        <v>20006120</v>
      </c>
      <c r="D1571">
        <v>3091076</v>
      </c>
      <c r="E1571" t="s">
        <v>1014</v>
      </c>
      <c r="F1571" t="s">
        <v>802</v>
      </c>
      <c r="G1571" t="str">
        <f>VLOOKUP(D1571,'[2]sold to'!$A:$H,8,0)</f>
        <v>Netherlands</v>
      </c>
      <c r="H1571" t="str">
        <f>VLOOKUP(D1571,'[2]sold to'!$A:$I,9,0)</f>
        <v>Europe</v>
      </c>
      <c r="K1571">
        <v>470</v>
      </c>
      <c r="L1571">
        <v>88026499</v>
      </c>
      <c r="M1571" t="s">
        <v>324</v>
      </c>
      <c r="N1571">
        <v>1</v>
      </c>
      <c r="P1571" t="str">
        <f>VLOOKUP(L1571,'Status Report'!B:AA,26,0)</f>
        <v>Bangladesh</v>
      </c>
      <c r="Q1571" t="str">
        <f>VLOOKUP(L1571,'Status Report'!B:AB,27,0)</f>
        <v>Textiles-Clothing</v>
      </c>
      <c r="R1571">
        <f>VLOOKUP(L1571,'Status Report'!B:X,23,0)</f>
        <v>167</v>
      </c>
      <c r="S1571" t="str">
        <f>VLOOKUP(L1571,'Status Report'!B:T,19,0)</f>
        <v>Promocean The Netherlands BV</v>
      </c>
      <c r="T1571" s="62">
        <f>VLOOKUP(L1571,'Status Report'!B:E,4,0)</f>
        <v>3</v>
      </c>
      <c r="U1571" s="19">
        <f>_xlfn.IFS(AI1571="Den Bosch",VLOOKUP(L1571,'Status Report'!B:AM,35,0),AI1571="Yantian",VLOOKUP(L1571,'Status Report'!B:AM,36,0),AI1571="",IF(H1571="Asia Pacific",VLOOKUP(L1571,'Status Report'!B:AM,36,0),VLOOKUP(L1571,'Status Report'!B:AM,35,0)),AI1571="Direct shipment",IF(H1571="Asia Pacific",VLOOKUP(L1571,'Status Report'!B:AM,36,0),VLOOKUP(L1571,'Status Report'!B:AM,35,0)))</f>
        <v>37.56</v>
      </c>
      <c r="V1571" s="20">
        <f t="shared" si="368"/>
        <v>37.56</v>
      </c>
      <c r="W1571" s="19">
        <f>_xlfn.IFS(AI1571="Den Bosch",VLOOKUP(L1571,'Status Report'!B:AM,37,0),AI1571="Yantian",VLOOKUP(L1571,'Status Report'!B:AM,38,0),AI1571="",IF(H1571="Asia Pacific",VLOOKUP(L1571,'Status Report'!B:AM,38,0),VLOOKUP(L1571,'Status Report'!B:AM,37,0)),AI1571="Direct shipment",IF(H1571="Asia Pacific",VLOOKUP(L1571,'Status Report'!B:AM,38,0),VLOOKUP(L1571,'Status Report'!B:AM,37,0)))</f>
        <v>37.56</v>
      </c>
      <c r="X1571" s="20">
        <f t="shared" si="369"/>
        <v>37.56</v>
      </c>
      <c r="Y1571" s="20">
        <f>_xlfn.IFS(AI1571="Den Bosch",VLOOKUP(L1571,'Status Report'!B:AO,39,0),AI1571="Yantian",VLOOKUP(L1571,'Status Report'!B:AO,40,0),AI1571="",IF(H1571="Asia Pacific",VLOOKUP(L1571,'Status Report'!B:AO,40,0),VLOOKUP(L1571,'Status Report'!B:AO,39,0)),AI1571="Direct shipment",IF(H1571="Asia Pacific",VLOOKUP(L1571,'Status Report'!B:AO,40,0),VLOOKUP(L1571,'Status Report'!B:AO,39,0)))</f>
        <v>0</v>
      </c>
      <c r="Z1571" s="20">
        <f t="shared" si="370"/>
        <v>0</v>
      </c>
      <c r="AA1571" s="20">
        <f t="shared" si="371"/>
        <v>37.56</v>
      </c>
      <c r="AB1571" s="21">
        <f>_xlfn.IFS(AI1571="Den Bosch",VLOOKUP(L1571,'Status Report'!B:AM,33,0),AI1571="Yantian",VLOOKUP(L1571,'Status Report'!B:AM,34,0),AI1571="",IF(H1571="Asia Pacific",VLOOKUP(L1571,'Status Report'!B:AM,34,0),VLOOKUP(L1571,'Status Report'!B:AM,33,0)),AI1571="Direct shipment",IF(H1571="Asia Pacific",VLOOKUP(L1571,'Status Report'!B:AM,34,0),VLOOKUP(L1571,'Status Report'!B:AM,33,0)))</f>
        <v>32.749500000000005</v>
      </c>
      <c r="AC1571" s="21">
        <f>VLOOKUP(L1571,'Status Report'!B:CE,82,0)</f>
        <v>0</v>
      </c>
      <c r="AD1571" s="21">
        <f t="shared" si="372"/>
        <v>32.749500000000005</v>
      </c>
      <c r="AE1571" s="63">
        <f>VLOOKUP(L1571,'Status Report'!B:W,20,0)</f>
        <v>36</v>
      </c>
      <c r="AF1571" s="63">
        <f>VLOOKUP(L1571,'Status Report'!B:W,21,0)</f>
        <v>33</v>
      </c>
      <c r="AG1571" s="63">
        <f>VLOOKUP(L1571,'Status Report'!B:W,22,0)</f>
        <v>7</v>
      </c>
      <c r="AH1571" s="22">
        <f t="shared" si="373"/>
        <v>8.3160000000000005E-3</v>
      </c>
      <c r="AI1571" t="s">
        <v>990</v>
      </c>
      <c r="AK1571" s="63">
        <f>IFERROR(VLOOKUP(G1571,ASEAN!A:A,1,0),0)</f>
        <v>0</v>
      </c>
      <c r="AL1571" s="63" t="str">
        <f>IFERROR(VLOOKUP(D1571,'[3]customer specs'!$B$1:$D$65536,3,0),0)</f>
        <v xml:space="preserve">In case of samples for Fon Wan Chan, please add EUR 75,00 per pallet in Conditions (HD01) and put Provision 199031 QC in Purchase order number
</v>
      </c>
      <c r="AM1571" s="64">
        <f t="shared" si="374"/>
        <v>0</v>
      </c>
      <c r="AN1571" s="64">
        <f t="shared" si="375"/>
        <v>0</v>
      </c>
      <c r="AO1571" s="63"/>
      <c r="AP1571" s="63"/>
      <c r="AQ1571" s="63" t="str">
        <f t="shared" si="376"/>
        <v>no</v>
      </c>
      <c r="AR1571" s="20">
        <f t="shared" si="377"/>
        <v>32.749500000000005</v>
      </c>
      <c r="AS1571" s="63"/>
      <c r="AT1571" s="23">
        <f t="shared" si="367"/>
        <v>0.12</v>
      </c>
      <c r="AU1571" s="65">
        <f t="shared" si="378"/>
        <v>37.215340909090912</v>
      </c>
      <c r="AV1571" s="65"/>
      <c r="AW1571" s="65">
        <f t="shared" si="379"/>
        <v>37.215340909090912</v>
      </c>
      <c r="AX1571" s="65"/>
      <c r="AY1571" s="63">
        <f>VLOOKUP(L1571,'Status Report'!B:CF,81,0)</f>
        <v>0</v>
      </c>
      <c r="AZ1571" s="63" t="str">
        <f>VLOOKUP(L1571,'Status Report'!B:S,18,0)</f>
        <v>Ellina Smirnova</v>
      </c>
      <c r="BB1571" s="63">
        <f>VLOOKUP(L1571,'Status Report'!B:Z,25,0)</f>
        <v>6</v>
      </c>
      <c r="BC1571" s="63">
        <f t="shared" si="380"/>
        <v>6</v>
      </c>
      <c r="BF1571">
        <f>VLOOKUP(L1571,'Status Report'!B:CE,82,0)</f>
        <v>0</v>
      </c>
      <c r="BG1571">
        <f>VLOOKUP(L1571,'Status Report'!B:CF,83,0)</f>
        <v>0</v>
      </c>
      <c r="BH1571">
        <f>VLOOKUP(L1571,'Status Report'!B:CG,84,0)</f>
        <v>0</v>
      </c>
      <c r="BI1571" t="s">
        <v>1017</v>
      </c>
      <c r="BJ1571" t="s">
        <v>795</v>
      </c>
      <c r="BM1571" s="67">
        <f t="shared" si="381"/>
        <v>16</v>
      </c>
    </row>
    <row r="1572" spans="1:65" x14ac:dyDescent="0.25">
      <c r="A1572" s="68" t="str">
        <f>VLOOKUP(L1572,'Status Report'!B:CB,79,0)</f>
        <v>Heineken UCL</v>
      </c>
      <c r="C1572">
        <v>20006120</v>
      </c>
      <c r="D1572">
        <v>3091076</v>
      </c>
      <c r="E1572" t="s">
        <v>1014</v>
      </c>
      <c r="F1572" t="s">
        <v>802</v>
      </c>
      <c r="G1572" t="str">
        <f>VLOOKUP(D1572,'[2]sold to'!$A:$H,8,0)</f>
        <v>Netherlands</v>
      </c>
      <c r="H1572" t="str">
        <f>VLOOKUP(D1572,'[2]sold to'!$A:$I,9,0)</f>
        <v>Europe</v>
      </c>
      <c r="K1572">
        <v>480</v>
      </c>
      <c r="L1572">
        <v>88026504</v>
      </c>
      <c r="M1572" t="s">
        <v>328</v>
      </c>
      <c r="N1572">
        <v>1</v>
      </c>
      <c r="P1572" t="str">
        <f>VLOOKUP(L1572,'Status Report'!B:AA,26,0)</f>
        <v>Bangladesh</v>
      </c>
      <c r="Q1572" t="str">
        <f>VLOOKUP(L1572,'Status Report'!B:AB,27,0)</f>
        <v>Textiles-Clothing</v>
      </c>
      <c r="R1572">
        <f>VLOOKUP(L1572,'Status Report'!B:X,23,0)</f>
        <v>167</v>
      </c>
      <c r="S1572" t="str">
        <f>VLOOKUP(L1572,'Status Report'!B:T,19,0)</f>
        <v>Promocean The Netherlands BV</v>
      </c>
      <c r="T1572" s="62">
        <f>VLOOKUP(L1572,'Status Report'!B:E,4,0)</f>
        <v>3</v>
      </c>
      <c r="U1572" s="19">
        <f>_xlfn.IFS(AI1572="Den Bosch",VLOOKUP(L1572,'Status Report'!B:AM,35,0),AI1572="Yantian",VLOOKUP(L1572,'Status Report'!B:AM,36,0),AI1572="",IF(H1572="Asia Pacific",VLOOKUP(L1572,'Status Report'!B:AM,36,0),VLOOKUP(L1572,'Status Report'!B:AM,35,0)),AI1572="Direct shipment",IF(H1572="Asia Pacific",VLOOKUP(L1572,'Status Report'!B:AM,36,0),VLOOKUP(L1572,'Status Report'!B:AM,35,0)))</f>
        <v>39.06</v>
      </c>
      <c r="V1572" s="20">
        <f t="shared" si="368"/>
        <v>39.06</v>
      </c>
      <c r="W1572" s="19">
        <f>_xlfn.IFS(AI1572="Den Bosch",VLOOKUP(L1572,'Status Report'!B:AM,37,0),AI1572="Yantian",VLOOKUP(L1572,'Status Report'!B:AM,38,0),AI1572="",IF(H1572="Asia Pacific",VLOOKUP(L1572,'Status Report'!B:AM,38,0),VLOOKUP(L1572,'Status Report'!B:AM,37,0)),AI1572="Direct shipment",IF(H1572="Asia Pacific",VLOOKUP(L1572,'Status Report'!B:AM,38,0),VLOOKUP(L1572,'Status Report'!B:AM,37,0)))</f>
        <v>39.06</v>
      </c>
      <c r="X1572" s="20">
        <f t="shared" si="369"/>
        <v>39.06</v>
      </c>
      <c r="Y1572" s="20">
        <f>_xlfn.IFS(AI1572="Den Bosch",VLOOKUP(L1572,'Status Report'!B:AO,39,0),AI1572="Yantian",VLOOKUP(L1572,'Status Report'!B:AO,40,0),AI1572="",IF(H1572="Asia Pacific",VLOOKUP(L1572,'Status Report'!B:AO,40,0),VLOOKUP(L1572,'Status Report'!B:AO,39,0)),AI1572="Direct shipment",IF(H1572="Asia Pacific",VLOOKUP(L1572,'Status Report'!B:AO,40,0),VLOOKUP(L1572,'Status Report'!B:AO,39,0)))</f>
        <v>0</v>
      </c>
      <c r="Z1572" s="20">
        <f t="shared" si="370"/>
        <v>0</v>
      </c>
      <c r="AA1572" s="20">
        <f t="shared" si="371"/>
        <v>39.06</v>
      </c>
      <c r="AB1572" s="21">
        <f>_xlfn.IFS(AI1572="Den Bosch",VLOOKUP(L1572,'Status Report'!B:AM,33,0),AI1572="Yantian",VLOOKUP(L1572,'Status Report'!B:AM,34,0),AI1572="",IF(H1572="Asia Pacific",VLOOKUP(L1572,'Status Report'!B:AM,34,0),VLOOKUP(L1572,'Status Report'!B:AM,33,0)),AI1572="Direct shipment",IF(H1572="Asia Pacific",VLOOKUP(L1572,'Status Report'!B:AM,34,0),VLOOKUP(L1572,'Status Report'!B:AM,33,0)))</f>
        <v>34.030499999999996</v>
      </c>
      <c r="AC1572" s="21">
        <f>VLOOKUP(L1572,'Status Report'!B:CE,82,0)</f>
        <v>0</v>
      </c>
      <c r="AD1572" s="21">
        <f t="shared" si="372"/>
        <v>34.030499999999996</v>
      </c>
      <c r="AE1572" s="63">
        <f>VLOOKUP(L1572,'Status Report'!B:W,20,0)</f>
        <v>36</v>
      </c>
      <c r="AF1572" s="63">
        <f>VLOOKUP(L1572,'Status Report'!B:W,21,0)</f>
        <v>33</v>
      </c>
      <c r="AG1572" s="63">
        <f>VLOOKUP(L1572,'Status Report'!B:W,22,0)</f>
        <v>7</v>
      </c>
      <c r="AH1572" s="22">
        <f t="shared" si="373"/>
        <v>8.3160000000000005E-3</v>
      </c>
      <c r="AI1572" t="s">
        <v>990</v>
      </c>
      <c r="AK1572" s="63">
        <f>IFERROR(VLOOKUP(G1572,ASEAN!A:A,1,0),0)</f>
        <v>0</v>
      </c>
      <c r="AL1572" s="63" t="str">
        <f>IFERROR(VLOOKUP(D1572,'[3]customer specs'!$B$1:$D$65536,3,0),0)</f>
        <v xml:space="preserve">In case of samples for Fon Wan Chan, please add EUR 75,00 per pallet in Conditions (HD01) and put Provision 199031 QC in Purchase order number
</v>
      </c>
      <c r="AM1572" s="64">
        <f t="shared" si="374"/>
        <v>0</v>
      </c>
      <c r="AN1572" s="64">
        <f t="shared" si="375"/>
        <v>0</v>
      </c>
      <c r="AO1572" s="63"/>
      <c r="AP1572" s="63"/>
      <c r="AQ1572" s="63" t="str">
        <f t="shared" si="376"/>
        <v>no</v>
      </c>
      <c r="AR1572" s="20">
        <f t="shared" si="377"/>
        <v>34.030499999999996</v>
      </c>
      <c r="AS1572" s="63"/>
      <c r="AT1572" s="23">
        <f t="shared" si="367"/>
        <v>0.12</v>
      </c>
      <c r="AU1572" s="65">
        <f t="shared" si="378"/>
        <v>38.671022727272721</v>
      </c>
      <c r="AV1572" s="65"/>
      <c r="AW1572" s="65">
        <f t="shared" si="379"/>
        <v>38.671022727272721</v>
      </c>
      <c r="AX1572" s="65"/>
      <c r="AY1572" s="63">
        <f>VLOOKUP(L1572,'Status Report'!B:CF,81,0)</f>
        <v>0</v>
      </c>
      <c r="AZ1572" s="63" t="str">
        <f>VLOOKUP(L1572,'Status Report'!B:S,18,0)</f>
        <v>Ellina Smirnova</v>
      </c>
      <c r="BB1572" s="63">
        <f>VLOOKUP(L1572,'Status Report'!B:Z,25,0)</f>
        <v>6</v>
      </c>
      <c r="BC1572" s="63">
        <f t="shared" si="380"/>
        <v>6</v>
      </c>
      <c r="BF1572">
        <f>VLOOKUP(L1572,'Status Report'!B:CE,82,0)</f>
        <v>0</v>
      </c>
      <c r="BG1572">
        <f>VLOOKUP(L1572,'Status Report'!B:CF,83,0)</f>
        <v>0</v>
      </c>
      <c r="BH1572">
        <f>VLOOKUP(L1572,'Status Report'!B:CG,84,0)</f>
        <v>0</v>
      </c>
      <c r="BI1572" t="s">
        <v>1017</v>
      </c>
      <c r="BJ1572" t="s">
        <v>795</v>
      </c>
      <c r="BM1572" s="67">
        <f t="shared" si="381"/>
        <v>15</v>
      </c>
    </row>
    <row r="1573" spans="1:65" x14ac:dyDescent="0.25">
      <c r="A1573" s="68" t="str">
        <f>VLOOKUP(L1573,'Status Report'!B:CB,79,0)</f>
        <v>Heineken UCL</v>
      </c>
      <c r="C1573">
        <v>20006120</v>
      </c>
      <c r="D1573">
        <v>3091076</v>
      </c>
      <c r="E1573" t="s">
        <v>1014</v>
      </c>
      <c r="F1573" t="s">
        <v>802</v>
      </c>
      <c r="G1573" t="str">
        <f>VLOOKUP(D1573,'[2]sold to'!$A:$H,8,0)</f>
        <v>Netherlands</v>
      </c>
      <c r="H1573" t="str">
        <f>VLOOKUP(D1573,'[2]sold to'!$A:$I,9,0)</f>
        <v>Europe</v>
      </c>
      <c r="K1573">
        <v>490</v>
      </c>
      <c r="L1573">
        <v>88026505</v>
      </c>
      <c r="M1573" t="s">
        <v>329</v>
      </c>
      <c r="N1573">
        <v>1</v>
      </c>
      <c r="P1573" t="str">
        <f>VLOOKUP(L1573,'Status Report'!B:AA,26,0)</f>
        <v>China</v>
      </c>
      <c r="Q1573" t="str">
        <f>VLOOKUP(L1573,'Status Report'!B:AB,27,0)</f>
        <v>Premiums</v>
      </c>
      <c r="R1573">
        <f>VLOOKUP(L1573,'Status Report'!B:X,23,0)</f>
        <v>500</v>
      </c>
      <c r="S1573" t="str">
        <f>VLOOKUP(L1573,'Status Report'!B:T,19,0)</f>
        <v>Promocean The Netherlands BV</v>
      </c>
      <c r="T1573" s="62">
        <f>VLOOKUP(L1573,'Status Report'!B:E,4,0)</f>
        <v>3</v>
      </c>
      <c r="U1573" s="19">
        <f>_xlfn.IFS(AI1573="Den Bosch",VLOOKUP(L1573,'Status Report'!B:AM,35,0),AI1573="Yantian",VLOOKUP(L1573,'Status Report'!B:AM,36,0),AI1573="",IF(H1573="Asia Pacific",VLOOKUP(L1573,'Status Report'!B:AM,36,0),VLOOKUP(L1573,'Status Report'!B:AM,35,0)),AI1573="Direct shipment",IF(H1573="Asia Pacific",VLOOKUP(L1573,'Status Report'!B:AM,36,0),VLOOKUP(L1573,'Status Report'!B:AM,35,0)))</f>
        <v>64.900000000000006</v>
      </c>
      <c r="V1573" s="20">
        <f t="shared" si="368"/>
        <v>64.900000000000006</v>
      </c>
      <c r="W1573" s="19">
        <f>_xlfn.IFS(AI1573="Den Bosch",VLOOKUP(L1573,'Status Report'!B:AM,37,0),AI1573="Yantian",VLOOKUP(L1573,'Status Report'!B:AM,38,0),AI1573="",IF(H1573="Asia Pacific",VLOOKUP(L1573,'Status Report'!B:AM,38,0),VLOOKUP(L1573,'Status Report'!B:AM,37,0)),AI1573="Direct shipment",IF(H1573="Asia Pacific",VLOOKUP(L1573,'Status Report'!B:AM,38,0),VLOOKUP(L1573,'Status Report'!B:AM,37,0)))</f>
        <v>60.300000000000004</v>
      </c>
      <c r="X1573" s="20">
        <f t="shared" si="369"/>
        <v>60.300000000000004</v>
      </c>
      <c r="Y1573" s="20">
        <f>_xlfn.IFS(AI1573="Den Bosch",VLOOKUP(L1573,'Status Report'!B:AO,39,0),AI1573="Yantian",VLOOKUP(L1573,'Status Report'!B:AO,40,0),AI1573="",IF(H1573="Asia Pacific",VLOOKUP(L1573,'Status Report'!B:AO,40,0),VLOOKUP(L1573,'Status Report'!B:AO,39,0)),AI1573="Direct shipment",IF(H1573="Asia Pacific",VLOOKUP(L1573,'Status Report'!B:AO,40,0),VLOOKUP(L1573,'Status Report'!B:AO,39,0)))</f>
        <v>0</v>
      </c>
      <c r="Z1573" s="20">
        <f t="shared" si="370"/>
        <v>0</v>
      </c>
      <c r="AA1573" s="20">
        <f t="shared" si="371"/>
        <v>60.300000000000004</v>
      </c>
      <c r="AB1573" s="21">
        <f>_xlfn.IFS(AI1573="Den Bosch",VLOOKUP(L1573,'Status Report'!B:AM,33,0),AI1573="Yantian",VLOOKUP(L1573,'Status Report'!B:AM,34,0),AI1573="",IF(H1573="Asia Pacific",VLOOKUP(L1573,'Status Report'!B:AM,34,0),VLOOKUP(L1573,'Status Report'!B:AM,33,0)),AI1573="Direct shipment",IF(H1573="Asia Pacific",VLOOKUP(L1573,'Status Report'!B:AM,34,0),VLOOKUP(L1573,'Status Report'!B:AM,33,0)))</f>
        <v>52.189200000000007</v>
      </c>
      <c r="AC1573" s="21">
        <f>VLOOKUP(L1573,'Status Report'!B:CE,82,0)</f>
        <v>0</v>
      </c>
      <c r="AD1573" s="21">
        <f t="shared" si="372"/>
        <v>52.189200000000007</v>
      </c>
      <c r="AE1573" s="63">
        <f>VLOOKUP(L1573,'Status Report'!B:W,20,0)</f>
        <v>68</v>
      </c>
      <c r="AF1573" s="63">
        <f>VLOOKUP(L1573,'Status Report'!B:W,21,0)</f>
        <v>19</v>
      </c>
      <c r="AG1573" s="63">
        <f>VLOOKUP(L1573,'Status Report'!B:W,22,0)</f>
        <v>19</v>
      </c>
      <c r="AH1573" s="22">
        <f t="shared" si="373"/>
        <v>2.4548E-2</v>
      </c>
      <c r="AI1573" t="s">
        <v>990</v>
      </c>
      <c r="AK1573" s="63">
        <f>IFERROR(VLOOKUP(G1573,ASEAN!A:A,1,0),0)</f>
        <v>0</v>
      </c>
      <c r="AL1573" s="63" t="str">
        <f>IFERROR(VLOOKUP(D1573,'[3]customer specs'!$B$1:$D$65536,3,0),0)</f>
        <v xml:space="preserve">In case of samples for Fon Wan Chan, please add EUR 75,00 per pallet in Conditions (HD01) and put Provision 199031 QC in Purchase order number
</v>
      </c>
      <c r="AM1573" s="64">
        <f t="shared" si="374"/>
        <v>4.6000000000000014</v>
      </c>
      <c r="AN1573" s="64">
        <f t="shared" si="375"/>
        <v>0</v>
      </c>
      <c r="AO1573" s="63"/>
      <c r="AP1573" s="63"/>
      <c r="AQ1573" s="63" t="str">
        <f t="shared" si="376"/>
        <v>no</v>
      </c>
      <c r="AR1573" s="20">
        <f t="shared" si="377"/>
        <v>52.189200000000007</v>
      </c>
      <c r="AS1573" s="63"/>
      <c r="AT1573" s="23">
        <f t="shared" si="367"/>
        <v>0.12</v>
      </c>
      <c r="AU1573" s="65">
        <f t="shared" si="378"/>
        <v>59.305909090909097</v>
      </c>
      <c r="AV1573" s="65"/>
      <c r="AW1573" s="65">
        <f t="shared" si="379"/>
        <v>59.305909090909097</v>
      </c>
      <c r="AX1573" s="65"/>
      <c r="AY1573" s="63">
        <f>VLOOKUP(L1573,'Status Report'!B:CF,81,0)</f>
        <v>0</v>
      </c>
      <c r="AZ1573" s="63" t="str">
        <f>VLOOKUP(L1573,'Status Report'!B:S,18,0)</f>
        <v>Ellina Smirnova</v>
      </c>
      <c r="BB1573" s="63">
        <f>VLOOKUP(L1573,'Status Report'!B:Z,25,0)</f>
        <v>10</v>
      </c>
      <c r="BC1573" s="63">
        <f t="shared" si="380"/>
        <v>10</v>
      </c>
      <c r="BF1573">
        <f>VLOOKUP(L1573,'Status Report'!B:CE,82,0)</f>
        <v>0</v>
      </c>
      <c r="BG1573">
        <f>VLOOKUP(L1573,'Status Report'!B:CF,83,0)</f>
        <v>0</v>
      </c>
      <c r="BH1573">
        <f>VLOOKUP(L1573,'Status Report'!B:CG,84,0)</f>
        <v>0</v>
      </c>
      <c r="BI1573" t="s">
        <v>1017</v>
      </c>
      <c r="BJ1573" t="s">
        <v>795</v>
      </c>
      <c r="BM1573" s="67">
        <f t="shared" si="381"/>
        <v>4834</v>
      </c>
    </row>
    <row r="1574" spans="1:65" x14ac:dyDescent="0.25">
      <c r="A1574" s="68" t="str">
        <f>VLOOKUP(L1574,'Status Report'!B:CB,79,0)</f>
        <v>Heineken UCL</v>
      </c>
      <c r="C1574">
        <v>20006120</v>
      </c>
      <c r="D1574">
        <v>3091076</v>
      </c>
      <c r="E1574" t="s">
        <v>1014</v>
      </c>
      <c r="F1574" t="s">
        <v>802</v>
      </c>
      <c r="G1574" t="str">
        <f>VLOOKUP(D1574,'[2]sold to'!$A:$H,8,0)</f>
        <v>Netherlands</v>
      </c>
      <c r="H1574" t="str">
        <f>VLOOKUP(D1574,'[2]sold to'!$A:$I,9,0)</f>
        <v>Europe</v>
      </c>
      <c r="K1574">
        <v>500</v>
      </c>
      <c r="L1574">
        <v>88026506</v>
      </c>
      <c r="M1574" t="s">
        <v>330</v>
      </c>
      <c r="N1574">
        <v>1</v>
      </c>
      <c r="P1574" t="str">
        <f>VLOOKUP(L1574,'Status Report'!B:AA,26,0)</f>
        <v>China</v>
      </c>
      <c r="Q1574" t="str">
        <f>VLOOKUP(L1574,'Status Report'!B:AB,27,0)</f>
        <v>Premiums</v>
      </c>
      <c r="R1574">
        <f>VLOOKUP(L1574,'Status Report'!B:X,23,0)</f>
        <v>200</v>
      </c>
      <c r="S1574" t="str">
        <f>VLOOKUP(L1574,'Status Report'!B:T,19,0)</f>
        <v>Promocean The Netherlands BV</v>
      </c>
      <c r="T1574" s="62">
        <f>VLOOKUP(L1574,'Status Report'!B:E,4,0)</f>
        <v>3</v>
      </c>
      <c r="U1574" s="19">
        <f>_xlfn.IFS(AI1574="Den Bosch",VLOOKUP(L1574,'Status Report'!B:AM,35,0),AI1574="Yantian",VLOOKUP(L1574,'Status Report'!B:AM,36,0),AI1574="",IF(H1574="Asia Pacific",VLOOKUP(L1574,'Status Report'!B:AM,36,0),VLOOKUP(L1574,'Status Report'!B:AM,35,0)),AI1574="Direct shipment",IF(H1574="Asia Pacific",VLOOKUP(L1574,'Status Report'!B:AM,36,0),VLOOKUP(L1574,'Status Report'!B:AM,35,0)))</f>
        <v>75.55</v>
      </c>
      <c r="V1574" s="20">
        <f t="shared" si="368"/>
        <v>75.55</v>
      </c>
      <c r="W1574" s="19">
        <f>_xlfn.IFS(AI1574="Den Bosch",VLOOKUP(L1574,'Status Report'!B:AM,37,0),AI1574="Yantian",VLOOKUP(L1574,'Status Report'!B:AM,38,0),AI1574="",IF(H1574="Asia Pacific",VLOOKUP(L1574,'Status Report'!B:AM,38,0),VLOOKUP(L1574,'Status Report'!B:AM,37,0)),AI1574="Direct shipment",IF(H1574="Asia Pacific",VLOOKUP(L1574,'Status Report'!B:AM,38,0),VLOOKUP(L1574,'Status Report'!B:AM,37,0)))</f>
        <v>74.75</v>
      </c>
      <c r="X1574" s="20">
        <f t="shared" si="369"/>
        <v>74.75</v>
      </c>
      <c r="Y1574" s="20">
        <f>_xlfn.IFS(AI1574="Den Bosch",VLOOKUP(L1574,'Status Report'!B:AO,39,0),AI1574="Yantian",VLOOKUP(L1574,'Status Report'!B:AO,40,0),AI1574="",IF(H1574="Asia Pacific",VLOOKUP(L1574,'Status Report'!B:AO,40,0),VLOOKUP(L1574,'Status Report'!B:AO,39,0)),AI1574="Direct shipment",IF(H1574="Asia Pacific",VLOOKUP(L1574,'Status Report'!B:AO,40,0),VLOOKUP(L1574,'Status Report'!B:AO,39,0)))</f>
        <v>0</v>
      </c>
      <c r="Z1574" s="20">
        <f t="shared" si="370"/>
        <v>0</v>
      </c>
      <c r="AA1574" s="20">
        <f t="shared" si="371"/>
        <v>74.75</v>
      </c>
      <c r="AB1574" s="21">
        <f>_xlfn.IFS(AI1574="Den Bosch",VLOOKUP(L1574,'Status Report'!B:AM,33,0),AI1574="Yantian",VLOOKUP(L1574,'Status Report'!B:AM,34,0),AI1574="",IF(H1574="Asia Pacific",VLOOKUP(L1574,'Status Report'!B:AM,34,0),VLOOKUP(L1574,'Status Report'!B:AM,33,0)),AI1574="Direct shipment",IF(H1574="Asia Pacific",VLOOKUP(L1574,'Status Report'!B:AM,34,0),VLOOKUP(L1574,'Status Report'!B:AM,33,0)))</f>
        <v>65.215800000000002</v>
      </c>
      <c r="AC1574" s="21">
        <f>VLOOKUP(L1574,'Status Report'!B:CE,82,0)</f>
        <v>0</v>
      </c>
      <c r="AD1574" s="21">
        <f t="shared" si="372"/>
        <v>65.215800000000002</v>
      </c>
      <c r="AE1574" s="63">
        <f>VLOOKUP(L1574,'Status Report'!B:W,20,0)</f>
        <v>52</v>
      </c>
      <c r="AF1574" s="63">
        <f>VLOOKUP(L1574,'Status Report'!B:W,21,0)</f>
        <v>33</v>
      </c>
      <c r="AG1574" s="63">
        <f>VLOOKUP(L1574,'Status Report'!B:W,22,0)</f>
        <v>12</v>
      </c>
      <c r="AH1574" s="22">
        <f t="shared" si="373"/>
        <v>2.0591999999999999E-2</v>
      </c>
      <c r="AI1574" t="s">
        <v>990</v>
      </c>
      <c r="AK1574" s="63">
        <f>IFERROR(VLOOKUP(G1574,ASEAN!A:A,1,0),0)</f>
        <v>0</v>
      </c>
      <c r="AL1574" s="63" t="str">
        <f>IFERROR(VLOOKUP(D1574,'[3]customer specs'!$B$1:$D$65536,3,0),0)</f>
        <v xml:space="preserve">In case of samples for Fon Wan Chan, please add EUR 75,00 per pallet in Conditions (HD01) and put Provision 199031 QC in Purchase order number
</v>
      </c>
      <c r="AM1574" s="64">
        <f t="shared" si="374"/>
        <v>0.79999999999999716</v>
      </c>
      <c r="AN1574" s="64">
        <f t="shared" si="375"/>
        <v>0</v>
      </c>
      <c r="AO1574" s="63"/>
      <c r="AP1574" s="63"/>
      <c r="AQ1574" s="63" t="str">
        <f t="shared" si="376"/>
        <v>no</v>
      </c>
      <c r="AR1574" s="20">
        <f t="shared" si="377"/>
        <v>65.215800000000002</v>
      </c>
      <c r="AS1574" s="63"/>
      <c r="AT1574" s="23">
        <f t="shared" si="367"/>
        <v>0.12</v>
      </c>
      <c r="AU1574" s="65">
        <f t="shared" si="378"/>
        <v>74.108863636363637</v>
      </c>
      <c r="AV1574" s="65"/>
      <c r="AW1574" s="65">
        <f t="shared" si="379"/>
        <v>74.108863636363637</v>
      </c>
      <c r="AX1574" s="65"/>
      <c r="AY1574" s="63">
        <f>VLOOKUP(L1574,'Status Report'!B:CF,81,0)</f>
        <v>0</v>
      </c>
      <c r="AZ1574" s="63" t="str">
        <f>VLOOKUP(L1574,'Status Report'!B:S,18,0)</f>
        <v>Ellina Smirnova</v>
      </c>
      <c r="BB1574" s="63">
        <f>VLOOKUP(L1574,'Status Report'!B:Z,25,0)</f>
        <v>5</v>
      </c>
      <c r="BC1574" s="63">
        <f t="shared" si="380"/>
        <v>5</v>
      </c>
      <c r="BF1574">
        <f>VLOOKUP(L1574,'Status Report'!B:CE,82,0)</f>
        <v>0</v>
      </c>
      <c r="BG1574">
        <f>VLOOKUP(L1574,'Status Report'!B:CF,83,0)</f>
        <v>0</v>
      </c>
      <c r="BH1574">
        <f>VLOOKUP(L1574,'Status Report'!B:CG,84,0)</f>
        <v>0</v>
      </c>
      <c r="BI1574" t="s">
        <v>1017</v>
      </c>
      <c r="BJ1574" t="s">
        <v>795</v>
      </c>
      <c r="BM1574" s="67">
        <f t="shared" si="381"/>
        <v>636</v>
      </c>
    </row>
    <row r="1575" spans="1:65" x14ac:dyDescent="0.25">
      <c r="A1575" s="68" t="str">
        <f>VLOOKUP(L1575,'Status Report'!B:CB,79,0)</f>
        <v>Heineken UCL</v>
      </c>
      <c r="C1575">
        <v>20006120</v>
      </c>
      <c r="D1575">
        <v>3091076</v>
      </c>
      <c r="E1575" t="s">
        <v>1014</v>
      </c>
      <c r="F1575" t="s">
        <v>802</v>
      </c>
      <c r="G1575" t="str">
        <f>VLOOKUP(D1575,'[2]sold to'!$A:$H,8,0)</f>
        <v>Netherlands</v>
      </c>
      <c r="H1575" t="str">
        <f>VLOOKUP(D1575,'[2]sold to'!$A:$I,9,0)</f>
        <v>Europe</v>
      </c>
      <c r="K1575">
        <v>510</v>
      </c>
      <c r="L1575">
        <v>88026507</v>
      </c>
      <c r="M1575" t="s">
        <v>331</v>
      </c>
      <c r="N1575">
        <v>1</v>
      </c>
      <c r="P1575" t="str">
        <f>VLOOKUP(L1575,'Status Report'!B:AA,26,0)</f>
        <v>China</v>
      </c>
      <c r="Q1575" t="str">
        <f>VLOOKUP(L1575,'Status Report'!B:AB,27,0)</f>
        <v>Premiums</v>
      </c>
      <c r="R1575">
        <f>VLOOKUP(L1575,'Status Report'!B:X,23,0)</f>
        <v>250</v>
      </c>
      <c r="S1575" t="str">
        <f>VLOOKUP(L1575,'Status Report'!B:T,19,0)</f>
        <v>Promocean The Netherlands BV</v>
      </c>
      <c r="T1575" s="62">
        <f>VLOOKUP(L1575,'Status Report'!B:E,4,0)</f>
        <v>3</v>
      </c>
      <c r="U1575" s="19">
        <f>_xlfn.IFS(AI1575="Den Bosch",VLOOKUP(L1575,'Status Report'!B:AM,35,0),AI1575="Yantian",VLOOKUP(L1575,'Status Report'!B:AM,36,0),AI1575="",IF(H1575="Asia Pacific",VLOOKUP(L1575,'Status Report'!B:AM,36,0),VLOOKUP(L1575,'Status Report'!B:AM,35,0)),AI1575="Direct shipment",IF(H1575="Asia Pacific",VLOOKUP(L1575,'Status Report'!B:AM,36,0),VLOOKUP(L1575,'Status Report'!B:AM,35,0)))</f>
        <v>48.32</v>
      </c>
      <c r="V1575" s="20">
        <f t="shared" si="368"/>
        <v>48.32</v>
      </c>
      <c r="W1575" s="19">
        <f>_xlfn.IFS(AI1575="Den Bosch",VLOOKUP(L1575,'Status Report'!B:AM,37,0),AI1575="Yantian",VLOOKUP(L1575,'Status Report'!B:AM,38,0),AI1575="",IF(H1575="Asia Pacific",VLOOKUP(L1575,'Status Report'!B:AM,38,0),VLOOKUP(L1575,'Status Report'!B:AM,37,0)),AI1575="Direct shipment",IF(H1575="Asia Pacific",VLOOKUP(L1575,'Status Report'!B:AM,38,0),VLOOKUP(L1575,'Status Report'!B:AM,37,0)))</f>
        <v>48</v>
      </c>
      <c r="X1575" s="20">
        <f t="shared" si="369"/>
        <v>48</v>
      </c>
      <c r="Y1575" s="20">
        <f>_xlfn.IFS(AI1575="Den Bosch",VLOOKUP(L1575,'Status Report'!B:AO,39,0),AI1575="Yantian",VLOOKUP(L1575,'Status Report'!B:AO,40,0),AI1575="",IF(H1575="Asia Pacific",VLOOKUP(L1575,'Status Report'!B:AO,40,0),VLOOKUP(L1575,'Status Report'!B:AO,39,0)),AI1575="Direct shipment",IF(H1575="Asia Pacific",VLOOKUP(L1575,'Status Report'!B:AO,40,0),VLOOKUP(L1575,'Status Report'!B:AO,39,0)))</f>
        <v>0</v>
      </c>
      <c r="Z1575" s="20">
        <f t="shared" si="370"/>
        <v>0</v>
      </c>
      <c r="AA1575" s="20">
        <f t="shared" si="371"/>
        <v>48</v>
      </c>
      <c r="AB1575" s="21">
        <f>_xlfn.IFS(AI1575="Den Bosch",VLOOKUP(L1575,'Status Report'!B:AM,33,0),AI1575="Yantian",VLOOKUP(L1575,'Status Report'!B:AM,34,0),AI1575="",IF(H1575="Asia Pacific",VLOOKUP(L1575,'Status Report'!B:AM,34,0),VLOOKUP(L1575,'Status Report'!B:AM,33,0)),AI1575="Direct shipment",IF(H1575="Asia Pacific",VLOOKUP(L1575,'Status Report'!B:AM,34,0),VLOOKUP(L1575,'Status Report'!B:AM,33,0)))</f>
        <v>41.518800000000006</v>
      </c>
      <c r="AC1575" s="21">
        <f>VLOOKUP(L1575,'Status Report'!B:CE,82,0)</f>
        <v>0</v>
      </c>
      <c r="AD1575" s="21">
        <f t="shared" si="372"/>
        <v>41.518800000000006</v>
      </c>
      <c r="AE1575" s="63">
        <f>VLOOKUP(L1575,'Status Report'!B:W,20,0)</f>
        <v>102</v>
      </c>
      <c r="AF1575" s="63">
        <f>VLOOKUP(L1575,'Status Report'!B:W,21,0)</f>
        <v>20</v>
      </c>
      <c r="AG1575" s="63">
        <f>VLOOKUP(L1575,'Status Report'!B:W,22,0)</f>
        <v>7</v>
      </c>
      <c r="AH1575" s="22">
        <f t="shared" si="373"/>
        <v>1.4279999999999999E-2</v>
      </c>
      <c r="AI1575" t="s">
        <v>990</v>
      </c>
      <c r="AK1575" s="63">
        <f>IFERROR(VLOOKUP(G1575,ASEAN!A:A,1,0),0)</f>
        <v>0</v>
      </c>
      <c r="AL1575" s="63" t="str">
        <f>IFERROR(VLOOKUP(D1575,'[3]customer specs'!$B$1:$D$65536,3,0),0)</f>
        <v xml:space="preserve">In case of samples for Fon Wan Chan, please add EUR 75,00 per pallet in Conditions (HD01) and put Provision 199031 QC in Purchase order number
</v>
      </c>
      <c r="AM1575" s="64">
        <f t="shared" si="374"/>
        <v>0.32000000000000028</v>
      </c>
      <c r="AN1575" s="64">
        <f t="shared" si="375"/>
        <v>0</v>
      </c>
      <c r="AO1575" s="63"/>
      <c r="AP1575" s="63"/>
      <c r="AQ1575" s="63" t="str">
        <f t="shared" si="376"/>
        <v>no</v>
      </c>
      <c r="AR1575" s="20">
        <f t="shared" si="377"/>
        <v>41.518800000000006</v>
      </c>
      <c r="AS1575" s="63"/>
      <c r="AT1575" s="23">
        <f t="shared" si="367"/>
        <v>0.12</v>
      </c>
      <c r="AU1575" s="65">
        <f t="shared" si="378"/>
        <v>47.180454545454552</v>
      </c>
      <c r="AV1575" s="65"/>
      <c r="AW1575" s="65">
        <f t="shared" si="379"/>
        <v>47.180454545454552</v>
      </c>
      <c r="AX1575" s="65"/>
      <c r="AY1575" s="63">
        <f>VLOOKUP(L1575,'Status Report'!B:CF,81,0)</f>
        <v>0</v>
      </c>
      <c r="AZ1575" s="63" t="str">
        <f>VLOOKUP(L1575,'Status Report'!B:S,18,0)</f>
        <v>Ellina Smirnova</v>
      </c>
      <c r="BB1575" s="63">
        <f>VLOOKUP(L1575,'Status Report'!B:Z,25,0)</f>
        <v>4</v>
      </c>
      <c r="BC1575" s="63">
        <f t="shared" si="380"/>
        <v>4</v>
      </c>
      <c r="BF1575">
        <f>VLOOKUP(L1575,'Status Report'!B:CE,82,0)</f>
        <v>0</v>
      </c>
      <c r="BG1575">
        <f>VLOOKUP(L1575,'Status Report'!B:CF,83,0)</f>
        <v>0</v>
      </c>
      <c r="BH1575">
        <f>VLOOKUP(L1575,'Status Report'!B:CG,84,0)</f>
        <v>0</v>
      </c>
      <c r="BI1575" t="s">
        <v>1017</v>
      </c>
      <c r="BJ1575" t="s">
        <v>795</v>
      </c>
      <c r="BM1575" s="67">
        <f t="shared" si="381"/>
        <v>628</v>
      </c>
    </row>
    <row r="1576" spans="1:65" x14ac:dyDescent="0.25">
      <c r="A1576" s="68" t="str">
        <f>VLOOKUP(L1576,'Status Report'!B:CB,79,0)</f>
        <v>Heineken UCL</v>
      </c>
      <c r="C1576">
        <v>20006120</v>
      </c>
      <c r="D1576">
        <v>3091076</v>
      </c>
      <c r="E1576" t="s">
        <v>1014</v>
      </c>
      <c r="F1576" t="s">
        <v>802</v>
      </c>
      <c r="G1576" t="str">
        <f>VLOOKUP(D1576,'[2]sold to'!$A:$H,8,0)</f>
        <v>Netherlands</v>
      </c>
      <c r="H1576" t="str">
        <f>VLOOKUP(D1576,'[2]sold to'!$A:$I,9,0)</f>
        <v>Europe</v>
      </c>
      <c r="K1576">
        <v>520</v>
      </c>
      <c r="L1576">
        <v>88026518</v>
      </c>
      <c r="M1576" t="s">
        <v>336</v>
      </c>
      <c r="N1576">
        <v>1</v>
      </c>
      <c r="P1576" t="str">
        <f>VLOOKUP(L1576,'Status Report'!B:AA,26,0)</f>
        <v>Bangladesh</v>
      </c>
      <c r="Q1576" t="str">
        <f>VLOOKUP(L1576,'Status Report'!B:AB,27,0)</f>
        <v>Textiles-Clothing</v>
      </c>
      <c r="R1576">
        <f>VLOOKUP(L1576,'Status Report'!B:X,23,0)</f>
        <v>167</v>
      </c>
      <c r="S1576" t="str">
        <f>VLOOKUP(L1576,'Status Report'!B:T,19,0)</f>
        <v>Promocean The Netherlands BV</v>
      </c>
      <c r="T1576" s="62">
        <f>VLOOKUP(L1576,'Status Report'!B:E,4,0)</f>
        <v>3</v>
      </c>
      <c r="U1576" s="19">
        <f>_xlfn.IFS(AI1576="Den Bosch",VLOOKUP(L1576,'Status Report'!B:AM,35,0),AI1576="Yantian",VLOOKUP(L1576,'Status Report'!B:AM,36,0),AI1576="",IF(H1576="Asia Pacific",VLOOKUP(L1576,'Status Report'!B:AM,36,0),VLOOKUP(L1576,'Status Report'!B:AM,35,0)),AI1576="Direct shipment",IF(H1576="Asia Pacific",VLOOKUP(L1576,'Status Report'!B:AM,36,0),VLOOKUP(L1576,'Status Report'!B:AM,35,0)))</f>
        <v>39.72</v>
      </c>
      <c r="V1576" s="20">
        <f t="shared" si="368"/>
        <v>39.72</v>
      </c>
      <c r="W1576" s="19">
        <f>_xlfn.IFS(AI1576="Den Bosch",VLOOKUP(L1576,'Status Report'!B:AM,37,0),AI1576="Yantian",VLOOKUP(L1576,'Status Report'!B:AM,38,0),AI1576="",IF(H1576="Asia Pacific",VLOOKUP(L1576,'Status Report'!B:AM,38,0),VLOOKUP(L1576,'Status Report'!B:AM,37,0)),AI1576="Direct shipment",IF(H1576="Asia Pacific",VLOOKUP(L1576,'Status Report'!B:AM,38,0),VLOOKUP(L1576,'Status Report'!B:AM,37,0)))</f>
        <v>39.72</v>
      </c>
      <c r="X1576" s="20">
        <f t="shared" si="369"/>
        <v>39.72</v>
      </c>
      <c r="Y1576" s="20">
        <f>_xlfn.IFS(AI1576="Den Bosch",VLOOKUP(L1576,'Status Report'!B:AO,39,0),AI1576="Yantian",VLOOKUP(L1576,'Status Report'!B:AO,40,0),AI1576="",IF(H1576="Asia Pacific",VLOOKUP(L1576,'Status Report'!B:AO,40,0),VLOOKUP(L1576,'Status Report'!B:AO,39,0)),AI1576="Direct shipment",IF(H1576="Asia Pacific",VLOOKUP(L1576,'Status Report'!B:AO,40,0),VLOOKUP(L1576,'Status Report'!B:AO,39,0)))</f>
        <v>0</v>
      </c>
      <c r="Z1576" s="20">
        <f t="shared" si="370"/>
        <v>0</v>
      </c>
      <c r="AA1576" s="20">
        <f t="shared" si="371"/>
        <v>39.72</v>
      </c>
      <c r="AB1576" s="21">
        <f>_xlfn.IFS(AI1576="Den Bosch",VLOOKUP(L1576,'Status Report'!B:AM,33,0),AI1576="Yantian",VLOOKUP(L1576,'Status Report'!B:AM,34,0),AI1576="",IF(H1576="Asia Pacific",VLOOKUP(L1576,'Status Report'!B:AM,34,0),VLOOKUP(L1576,'Status Report'!B:AM,33,0)),AI1576="Direct shipment",IF(H1576="Asia Pacific",VLOOKUP(L1576,'Status Report'!B:AM,34,0),VLOOKUP(L1576,'Status Report'!B:AM,33,0)))</f>
        <v>34.639500000000005</v>
      </c>
      <c r="AC1576" s="21">
        <f>VLOOKUP(L1576,'Status Report'!B:CE,82,0)</f>
        <v>0</v>
      </c>
      <c r="AD1576" s="21">
        <f t="shared" si="372"/>
        <v>34.639500000000005</v>
      </c>
      <c r="AE1576" s="63">
        <f>VLOOKUP(L1576,'Status Report'!B:W,20,0)</f>
        <v>36</v>
      </c>
      <c r="AF1576" s="63">
        <f>VLOOKUP(L1576,'Status Report'!B:W,21,0)</f>
        <v>33</v>
      </c>
      <c r="AG1576" s="63">
        <f>VLOOKUP(L1576,'Status Report'!B:W,22,0)</f>
        <v>7</v>
      </c>
      <c r="AH1576" s="22">
        <f t="shared" si="373"/>
        <v>8.3160000000000005E-3</v>
      </c>
      <c r="AI1576" t="s">
        <v>990</v>
      </c>
      <c r="AK1576" s="63">
        <f>IFERROR(VLOOKUP(G1576,ASEAN!A:A,1,0),0)</f>
        <v>0</v>
      </c>
      <c r="AL1576" s="63" t="str">
        <f>IFERROR(VLOOKUP(D1576,'[3]customer specs'!$B$1:$D$65536,3,0),0)</f>
        <v xml:space="preserve">In case of samples for Fon Wan Chan, please add EUR 75,00 per pallet in Conditions (HD01) and put Provision 199031 QC in Purchase order number
</v>
      </c>
      <c r="AM1576" s="64">
        <f t="shared" si="374"/>
        <v>0</v>
      </c>
      <c r="AN1576" s="64">
        <f t="shared" si="375"/>
        <v>0</v>
      </c>
      <c r="AO1576" s="63"/>
      <c r="AP1576" s="63"/>
      <c r="AQ1576" s="63" t="str">
        <f t="shared" si="376"/>
        <v>no</v>
      </c>
      <c r="AR1576" s="20">
        <f t="shared" si="377"/>
        <v>34.639500000000005</v>
      </c>
      <c r="AS1576" s="63"/>
      <c r="AT1576" s="23">
        <f t="shared" si="367"/>
        <v>0.12</v>
      </c>
      <c r="AU1576" s="65">
        <f t="shared" si="378"/>
        <v>39.363068181818186</v>
      </c>
      <c r="AV1576" s="65"/>
      <c r="AW1576" s="65">
        <f t="shared" si="379"/>
        <v>39.363068181818186</v>
      </c>
      <c r="AX1576" s="65"/>
      <c r="AY1576" s="63">
        <f>VLOOKUP(L1576,'Status Report'!B:CF,81,0)</f>
        <v>0</v>
      </c>
      <c r="AZ1576" s="63" t="str">
        <f>VLOOKUP(L1576,'Status Report'!B:S,18,0)</f>
        <v>Ellina Smirnova</v>
      </c>
      <c r="BB1576" s="63">
        <f>VLOOKUP(L1576,'Status Report'!B:Z,25,0)</f>
        <v>6</v>
      </c>
      <c r="BC1576" s="63">
        <f t="shared" si="380"/>
        <v>6</v>
      </c>
      <c r="BF1576">
        <f>VLOOKUP(L1576,'Status Report'!B:CE,82,0)</f>
        <v>0</v>
      </c>
      <c r="BG1576">
        <f>VLOOKUP(L1576,'Status Report'!B:CF,83,0)</f>
        <v>0</v>
      </c>
      <c r="BH1576">
        <f>VLOOKUP(L1576,'Status Report'!B:CG,84,0)</f>
        <v>0</v>
      </c>
      <c r="BI1576" t="s">
        <v>1017</v>
      </c>
      <c r="BJ1576" t="s">
        <v>795</v>
      </c>
      <c r="BM1576" s="67">
        <f t="shared" si="381"/>
        <v>13</v>
      </c>
    </row>
    <row r="1577" spans="1:65" x14ac:dyDescent="0.25">
      <c r="A1577" s="68" t="str">
        <f>VLOOKUP(L1577,'Status Report'!B:CB,79,0)</f>
        <v>Heineken UCL</v>
      </c>
      <c r="C1577">
        <v>20006120</v>
      </c>
      <c r="D1577">
        <v>3091076</v>
      </c>
      <c r="E1577" t="s">
        <v>1014</v>
      </c>
      <c r="F1577" t="s">
        <v>802</v>
      </c>
      <c r="G1577" t="str">
        <f>VLOOKUP(D1577,'[2]sold to'!$A:$H,8,0)</f>
        <v>Netherlands</v>
      </c>
      <c r="H1577" t="str">
        <f>VLOOKUP(D1577,'[2]sold to'!$A:$I,9,0)</f>
        <v>Europe</v>
      </c>
      <c r="K1577">
        <v>530</v>
      </c>
      <c r="L1577">
        <v>88026519</v>
      </c>
      <c r="M1577" t="s">
        <v>816</v>
      </c>
      <c r="N1577">
        <v>1</v>
      </c>
      <c r="P1577" t="str">
        <f>VLOOKUP(L1577,'Status Report'!B:AA,26,0)</f>
        <v>China</v>
      </c>
      <c r="Q1577" t="str">
        <f>VLOOKUP(L1577,'Status Report'!B:AB,27,0)</f>
        <v>Premiums</v>
      </c>
      <c r="R1577">
        <f>VLOOKUP(L1577,'Status Report'!B:X,23,0)</f>
        <v>250</v>
      </c>
      <c r="S1577" t="str">
        <f>VLOOKUP(L1577,'Status Report'!B:T,19,0)</f>
        <v>Promocean The Netherlands BV</v>
      </c>
      <c r="T1577" s="62">
        <f>VLOOKUP(L1577,'Status Report'!B:E,4,0)</f>
        <v>3</v>
      </c>
      <c r="U1577" s="19">
        <f>_xlfn.IFS(AI1577="Den Bosch",VLOOKUP(L1577,'Status Report'!B:AM,35,0),AI1577="Yantian",VLOOKUP(L1577,'Status Report'!B:AM,36,0),AI1577="",IF(H1577="Asia Pacific",VLOOKUP(L1577,'Status Report'!B:AM,36,0),VLOOKUP(L1577,'Status Report'!B:AM,35,0)),AI1577="Direct shipment",IF(H1577="Asia Pacific",VLOOKUP(L1577,'Status Report'!B:AM,36,0),VLOOKUP(L1577,'Status Report'!B:AM,35,0)))</f>
        <v>74.7</v>
      </c>
      <c r="V1577" s="20">
        <f t="shared" si="368"/>
        <v>74.7</v>
      </c>
      <c r="W1577" s="19">
        <f>_xlfn.IFS(AI1577="Den Bosch",VLOOKUP(L1577,'Status Report'!B:AM,37,0),AI1577="Yantian",VLOOKUP(L1577,'Status Report'!B:AM,38,0),AI1577="",IF(H1577="Asia Pacific",VLOOKUP(L1577,'Status Report'!B:AM,38,0),VLOOKUP(L1577,'Status Report'!B:AM,37,0)),AI1577="Direct shipment",IF(H1577="Asia Pacific",VLOOKUP(L1577,'Status Report'!B:AM,38,0),VLOOKUP(L1577,'Status Report'!B:AM,37,0)))</f>
        <v>72.699999999999989</v>
      </c>
      <c r="X1577" s="20">
        <f t="shared" si="369"/>
        <v>72.699999999999989</v>
      </c>
      <c r="Y1577" s="20">
        <f>_xlfn.IFS(AI1577="Den Bosch",VLOOKUP(L1577,'Status Report'!B:AO,39,0),AI1577="Yantian",VLOOKUP(L1577,'Status Report'!B:AO,40,0),AI1577="",IF(H1577="Asia Pacific",VLOOKUP(L1577,'Status Report'!B:AO,40,0),VLOOKUP(L1577,'Status Report'!B:AO,39,0)),AI1577="Direct shipment",IF(H1577="Asia Pacific",VLOOKUP(L1577,'Status Report'!B:AO,40,0),VLOOKUP(L1577,'Status Report'!B:AO,39,0)))</f>
        <v>0</v>
      </c>
      <c r="Z1577" s="20">
        <f t="shared" si="370"/>
        <v>0</v>
      </c>
      <c r="AA1577" s="20">
        <f t="shared" si="371"/>
        <v>72.699999999999989</v>
      </c>
      <c r="AB1577" s="21">
        <f>_xlfn.IFS(AI1577="Den Bosch",VLOOKUP(L1577,'Status Report'!B:AM,33,0),AI1577="Yantian",VLOOKUP(L1577,'Status Report'!B:AM,34,0),AI1577="",IF(H1577="Asia Pacific",VLOOKUP(L1577,'Status Report'!B:AM,34,0),VLOOKUP(L1577,'Status Report'!B:AM,33,0)),AI1577="Direct shipment",IF(H1577="Asia Pacific",VLOOKUP(L1577,'Status Report'!B:AM,34,0),VLOOKUP(L1577,'Status Report'!B:AM,33,0)))</f>
        <v>62.893800000000006</v>
      </c>
      <c r="AC1577" s="21">
        <f>VLOOKUP(L1577,'Status Report'!B:CE,82,0)</f>
        <v>0</v>
      </c>
      <c r="AD1577" s="21">
        <f t="shared" si="372"/>
        <v>62.893800000000006</v>
      </c>
      <c r="AE1577" s="63">
        <f>VLOOKUP(L1577,'Status Report'!B:W,20,0)</f>
        <v>37</v>
      </c>
      <c r="AF1577" s="63">
        <f>VLOOKUP(L1577,'Status Report'!B:W,21,0)</f>
        <v>16</v>
      </c>
      <c r="AG1577" s="63">
        <f>VLOOKUP(L1577,'Status Report'!B:W,22,0)</f>
        <v>17</v>
      </c>
      <c r="AH1577" s="22">
        <f t="shared" si="373"/>
        <v>1.0064E-2</v>
      </c>
      <c r="AI1577" t="s">
        <v>990</v>
      </c>
      <c r="AK1577" s="63">
        <f>IFERROR(VLOOKUP(G1577,ASEAN!A:A,1,0),0)</f>
        <v>0</v>
      </c>
      <c r="AL1577" s="63" t="str">
        <f>IFERROR(VLOOKUP(D1577,'[3]customer specs'!$B$1:$D$65536,3,0),0)</f>
        <v xml:space="preserve">In case of samples for Fon Wan Chan, please add EUR 75,00 per pallet in Conditions (HD01) and put Provision 199031 QC in Purchase order number
</v>
      </c>
      <c r="AM1577" s="64">
        <f t="shared" si="374"/>
        <v>2.0000000000000142</v>
      </c>
      <c r="AN1577" s="64">
        <f t="shared" si="375"/>
        <v>0</v>
      </c>
      <c r="AO1577" s="63"/>
      <c r="AP1577" s="63"/>
      <c r="AQ1577" s="63" t="str">
        <f t="shared" si="376"/>
        <v>no</v>
      </c>
      <c r="AR1577" s="20">
        <f t="shared" si="377"/>
        <v>62.893800000000006</v>
      </c>
      <c r="AS1577" s="63"/>
      <c r="AT1577" s="23">
        <f t="shared" si="367"/>
        <v>0.12</v>
      </c>
      <c r="AU1577" s="65">
        <f t="shared" si="378"/>
        <v>71.470227272727286</v>
      </c>
      <c r="AV1577" s="65"/>
      <c r="AW1577" s="65">
        <f t="shared" si="379"/>
        <v>71.470227272727286</v>
      </c>
      <c r="AX1577" s="65"/>
      <c r="AY1577" s="63">
        <f>VLOOKUP(L1577,'Status Report'!B:CF,81,0)</f>
        <v>0</v>
      </c>
      <c r="AZ1577" s="63" t="str">
        <f>VLOOKUP(L1577,'Status Report'!B:S,18,0)</f>
        <v>Ellina Smirnova</v>
      </c>
      <c r="BB1577" s="63">
        <f>VLOOKUP(L1577,'Status Report'!B:Z,25,0)</f>
        <v>10</v>
      </c>
      <c r="BC1577" s="63">
        <f t="shared" si="380"/>
        <v>10</v>
      </c>
      <c r="BF1577">
        <f>VLOOKUP(L1577,'Status Report'!B:CE,82,0)</f>
        <v>0</v>
      </c>
      <c r="BG1577">
        <f>VLOOKUP(L1577,'Status Report'!B:CF,83,0)</f>
        <v>0</v>
      </c>
      <c r="BH1577">
        <f>VLOOKUP(L1577,'Status Report'!B:CG,84,0)</f>
        <v>0</v>
      </c>
      <c r="BI1577" t="s">
        <v>1017</v>
      </c>
      <c r="BJ1577" t="s">
        <v>795</v>
      </c>
      <c r="BM1577" s="67">
        <f t="shared" si="381"/>
        <v>819</v>
      </c>
    </row>
    <row r="1578" spans="1:65" x14ac:dyDescent="0.25">
      <c r="A1578" s="68" t="str">
        <f>VLOOKUP(L1578,'Status Report'!B:CB,79,0)</f>
        <v>Heineken UCL</v>
      </c>
      <c r="C1578">
        <v>20006120</v>
      </c>
      <c r="D1578">
        <v>3091076</v>
      </c>
      <c r="E1578" t="s">
        <v>1014</v>
      </c>
      <c r="F1578" t="s">
        <v>802</v>
      </c>
      <c r="G1578" t="str">
        <f>VLOOKUP(D1578,'[2]sold to'!$A:$H,8,0)</f>
        <v>Netherlands</v>
      </c>
      <c r="H1578" t="str">
        <f>VLOOKUP(D1578,'[2]sold to'!$A:$I,9,0)</f>
        <v>Europe</v>
      </c>
      <c r="K1578">
        <v>540</v>
      </c>
      <c r="L1578">
        <v>88026525</v>
      </c>
      <c r="M1578" t="s">
        <v>342</v>
      </c>
      <c r="N1578">
        <v>1</v>
      </c>
      <c r="P1578" t="str">
        <f>VLOOKUP(L1578,'Status Report'!B:AA,26,0)</f>
        <v>Bangladesh</v>
      </c>
      <c r="Q1578" t="str">
        <f>VLOOKUP(L1578,'Status Report'!B:AB,27,0)</f>
        <v>Textiles-Clothing</v>
      </c>
      <c r="R1578">
        <f>VLOOKUP(L1578,'Status Report'!B:X,23,0)</f>
        <v>167</v>
      </c>
      <c r="S1578" t="str">
        <f>VLOOKUP(L1578,'Status Report'!B:T,19,0)</f>
        <v>Promocean The Netherlands BV</v>
      </c>
      <c r="T1578" s="62">
        <f>VLOOKUP(L1578,'Status Report'!B:E,4,0)</f>
        <v>3</v>
      </c>
      <c r="U1578" s="19">
        <f>_xlfn.IFS(AI1578="Den Bosch",VLOOKUP(L1578,'Status Report'!B:AM,35,0),AI1578="Yantian",VLOOKUP(L1578,'Status Report'!B:AM,36,0),AI1578="",IF(H1578="Asia Pacific",VLOOKUP(L1578,'Status Report'!B:AM,36,0),VLOOKUP(L1578,'Status Report'!B:AM,35,0)),AI1578="Direct shipment",IF(H1578="Asia Pacific",VLOOKUP(L1578,'Status Report'!B:AM,36,0),VLOOKUP(L1578,'Status Report'!B:AM,35,0)))</f>
        <v>29.700000000000003</v>
      </c>
      <c r="V1578" s="20">
        <f t="shared" si="368"/>
        <v>29.700000000000003</v>
      </c>
      <c r="W1578" s="19">
        <f>_xlfn.IFS(AI1578="Den Bosch",VLOOKUP(L1578,'Status Report'!B:AM,37,0),AI1578="Yantian",VLOOKUP(L1578,'Status Report'!B:AM,38,0),AI1578="",IF(H1578="Asia Pacific",VLOOKUP(L1578,'Status Report'!B:AM,38,0),VLOOKUP(L1578,'Status Report'!B:AM,37,0)),AI1578="Direct shipment",IF(H1578="Asia Pacific",VLOOKUP(L1578,'Status Report'!B:AM,38,0),VLOOKUP(L1578,'Status Report'!B:AM,37,0)))</f>
        <v>29.700000000000003</v>
      </c>
      <c r="X1578" s="20">
        <f t="shared" si="369"/>
        <v>29.700000000000003</v>
      </c>
      <c r="Y1578" s="20">
        <f>_xlfn.IFS(AI1578="Den Bosch",VLOOKUP(L1578,'Status Report'!B:AO,39,0),AI1578="Yantian",VLOOKUP(L1578,'Status Report'!B:AO,40,0),AI1578="",IF(H1578="Asia Pacific",VLOOKUP(L1578,'Status Report'!B:AO,40,0),VLOOKUP(L1578,'Status Report'!B:AO,39,0)),AI1578="Direct shipment",IF(H1578="Asia Pacific",VLOOKUP(L1578,'Status Report'!B:AO,40,0),VLOOKUP(L1578,'Status Report'!B:AO,39,0)))</f>
        <v>0</v>
      </c>
      <c r="Z1578" s="20">
        <f t="shared" si="370"/>
        <v>0</v>
      </c>
      <c r="AA1578" s="20">
        <f t="shared" si="371"/>
        <v>29.700000000000003</v>
      </c>
      <c r="AB1578" s="21">
        <f>_xlfn.IFS(AI1578="Den Bosch",VLOOKUP(L1578,'Status Report'!B:AM,33,0),AI1578="Yantian",VLOOKUP(L1578,'Status Report'!B:AM,34,0),AI1578="",IF(H1578="Asia Pacific",VLOOKUP(L1578,'Status Report'!B:AM,34,0),VLOOKUP(L1578,'Status Report'!B:AM,33,0)),AI1578="Direct shipment",IF(H1578="Asia Pacific",VLOOKUP(L1578,'Status Report'!B:AM,34,0),VLOOKUP(L1578,'Status Report'!B:AM,33,0)))</f>
        <v>25.515000000000001</v>
      </c>
      <c r="AC1578" s="21">
        <f>VLOOKUP(L1578,'Status Report'!B:CE,82,0)</f>
        <v>0</v>
      </c>
      <c r="AD1578" s="21">
        <f t="shared" si="372"/>
        <v>25.515000000000001</v>
      </c>
      <c r="AE1578" s="63">
        <f>VLOOKUP(L1578,'Status Report'!B:W,20,0)</f>
        <v>28</v>
      </c>
      <c r="AF1578" s="63">
        <f>VLOOKUP(L1578,'Status Report'!B:W,21,0)</f>
        <v>15</v>
      </c>
      <c r="AG1578" s="63">
        <f>VLOOKUP(L1578,'Status Report'!B:W,22,0)</f>
        <v>12</v>
      </c>
      <c r="AH1578" s="22">
        <f t="shared" si="373"/>
        <v>5.0400000000000002E-3</v>
      </c>
      <c r="AI1578" t="s">
        <v>990</v>
      </c>
      <c r="AK1578" s="63">
        <f>IFERROR(VLOOKUP(G1578,ASEAN!A:A,1,0),0)</f>
        <v>0</v>
      </c>
      <c r="AL1578" s="63" t="str">
        <f>IFERROR(VLOOKUP(D1578,'[3]customer specs'!$B$1:$D$65536,3,0),0)</f>
        <v xml:space="preserve">In case of samples for Fon Wan Chan, please add EUR 75,00 per pallet in Conditions (HD01) and put Provision 199031 QC in Purchase order number
</v>
      </c>
      <c r="AM1578" s="64">
        <f t="shared" si="374"/>
        <v>0</v>
      </c>
      <c r="AN1578" s="64">
        <f t="shared" si="375"/>
        <v>0</v>
      </c>
      <c r="AO1578" s="63"/>
      <c r="AP1578" s="63"/>
      <c r="AQ1578" s="63" t="str">
        <f t="shared" si="376"/>
        <v>no</v>
      </c>
      <c r="AR1578" s="20">
        <f t="shared" si="377"/>
        <v>25.515000000000001</v>
      </c>
      <c r="AS1578" s="63"/>
      <c r="AT1578" s="23">
        <f t="shared" si="367"/>
        <v>0.12</v>
      </c>
      <c r="AU1578" s="65">
        <f t="shared" si="378"/>
        <v>28.994318181818183</v>
      </c>
      <c r="AV1578" s="65"/>
      <c r="AW1578" s="65">
        <f t="shared" si="379"/>
        <v>28.994318181818183</v>
      </c>
      <c r="AX1578" s="65"/>
      <c r="AY1578" s="63">
        <f>VLOOKUP(L1578,'Status Report'!B:CF,81,0)</f>
        <v>0</v>
      </c>
      <c r="AZ1578" s="63" t="str">
        <f>VLOOKUP(L1578,'Status Report'!B:S,18,0)</f>
        <v>Ellina Smirnova</v>
      </c>
      <c r="BB1578" s="63">
        <f>VLOOKUP(L1578,'Status Report'!B:Z,25,0)</f>
        <v>6</v>
      </c>
      <c r="BC1578" s="63">
        <f t="shared" si="380"/>
        <v>6</v>
      </c>
      <c r="BF1578">
        <f>VLOOKUP(L1578,'Status Report'!B:CE,82,0)</f>
        <v>0</v>
      </c>
      <c r="BG1578">
        <f>VLOOKUP(L1578,'Status Report'!B:CF,83,0)</f>
        <v>0</v>
      </c>
      <c r="BH1578">
        <f>VLOOKUP(L1578,'Status Report'!B:CG,84,0)</f>
        <v>0</v>
      </c>
      <c r="BI1578" t="s">
        <v>1017</v>
      </c>
      <c r="BJ1578" t="s">
        <v>795</v>
      </c>
      <c r="BM1578" s="67">
        <f t="shared" si="381"/>
        <v>57</v>
      </c>
    </row>
    <row r="1579" spans="1:65" x14ac:dyDescent="0.25">
      <c r="A1579" s="68" t="str">
        <f>VLOOKUP(L1579,'Status Report'!B:CB,79,0)</f>
        <v>Heineken UCL</v>
      </c>
      <c r="C1579">
        <v>20006120</v>
      </c>
      <c r="D1579">
        <v>3091076</v>
      </c>
      <c r="E1579" t="s">
        <v>1014</v>
      </c>
      <c r="F1579" t="s">
        <v>802</v>
      </c>
      <c r="G1579" t="str">
        <f>VLOOKUP(D1579,'[2]sold to'!$A:$H,8,0)</f>
        <v>Netherlands</v>
      </c>
      <c r="H1579" t="str">
        <f>VLOOKUP(D1579,'[2]sold to'!$A:$I,9,0)</f>
        <v>Europe</v>
      </c>
      <c r="K1579">
        <v>550</v>
      </c>
      <c r="L1579">
        <v>88026527</v>
      </c>
      <c r="M1579" t="s">
        <v>344</v>
      </c>
      <c r="N1579">
        <v>1</v>
      </c>
      <c r="P1579" t="str">
        <f>VLOOKUP(L1579,'Status Report'!B:AA,26,0)</f>
        <v>China</v>
      </c>
      <c r="Q1579" t="str">
        <f>VLOOKUP(L1579,'Status Report'!B:AB,27,0)</f>
        <v>Premiums</v>
      </c>
      <c r="R1579">
        <f>VLOOKUP(L1579,'Status Report'!B:X,23,0)</f>
        <v>100</v>
      </c>
      <c r="S1579" t="str">
        <f>VLOOKUP(L1579,'Status Report'!B:T,19,0)</f>
        <v>Promocean The Netherlands BV</v>
      </c>
      <c r="T1579" s="62">
        <f>VLOOKUP(L1579,'Status Report'!B:E,4,0)</f>
        <v>3</v>
      </c>
      <c r="U1579" s="19">
        <f>_xlfn.IFS(AI1579="Den Bosch",VLOOKUP(L1579,'Status Report'!B:AM,35,0),AI1579="Yantian",VLOOKUP(L1579,'Status Report'!B:AM,36,0),AI1579="",IF(H1579="Asia Pacific",VLOOKUP(L1579,'Status Report'!B:AM,36,0),VLOOKUP(L1579,'Status Report'!B:AM,35,0)),AI1579="Direct shipment",IF(H1579="Asia Pacific",VLOOKUP(L1579,'Status Report'!B:AM,36,0),VLOOKUP(L1579,'Status Report'!B:AM,35,0)))</f>
        <v>53.5</v>
      </c>
      <c r="V1579" s="20">
        <f t="shared" si="368"/>
        <v>53.5</v>
      </c>
      <c r="W1579" s="19">
        <f>_xlfn.IFS(AI1579="Den Bosch",VLOOKUP(L1579,'Status Report'!B:AM,37,0),AI1579="Yantian",VLOOKUP(L1579,'Status Report'!B:AM,38,0),AI1579="",IF(H1579="Asia Pacific",VLOOKUP(L1579,'Status Report'!B:AM,38,0),VLOOKUP(L1579,'Status Report'!B:AM,37,0)),AI1579="Direct shipment",IF(H1579="Asia Pacific",VLOOKUP(L1579,'Status Report'!B:AM,38,0),VLOOKUP(L1579,'Status Report'!B:AM,37,0)))</f>
        <v>53.5</v>
      </c>
      <c r="X1579" s="20">
        <f t="shared" si="369"/>
        <v>53.5</v>
      </c>
      <c r="Y1579" s="20">
        <f>_xlfn.IFS(AI1579="Den Bosch",VLOOKUP(L1579,'Status Report'!B:AO,39,0),AI1579="Yantian",VLOOKUP(L1579,'Status Report'!B:AO,40,0),AI1579="",IF(H1579="Asia Pacific",VLOOKUP(L1579,'Status Report'!B:AO,40,0),VLOOKUP(L1579,'Status Report'!B:AO,39,0)),AI1579="Direct shipment",IF(H1579="Asia Pacific",VLOOKUP(L1579,'Status Report'!B:AO,40,0),VLOOKUP(L1579,'Status Report'!B:AO,39,0)))</f>
        <v>0</v>
      </c>
      <c r="Z1579" s="20">
        <f t="shared" si="370"/>
        <v>0</v>
      </c>
      <c r="AA1579" s="20">
        <f t="shared" si="371"/>
        <v>53.5</v>
      </c>
      <c r="AB1579" s="21">
        <f>_xlfn.IFS(AI1579="Den Bosch",VLOOKUP(L1579,'Status Report'!B:AM,33,0),AI1579="Yantian",VLOOKUP(L1579,'Status Report'!B:AM,34,0),AI1579="",IF(H1579="Asia Pacific",VLOOKUP(L1579,'Status Report'!B:AM,34,0),VLOOKUP(L1579,'Status Report'!B:AM,33,0)),AI1579="Direct shipment",IF(H1579="Asia Pacific",VLOOKUP(L1579,'Status Report'!B:AM,34,0),VLOOKUP(L1579,'Status Report'!B:AM,33,0)))</f>
        <v>44.950200000000002</v>
      </c>
      <c r="AC1579" s="21">
        <f>VLOOKUP(L1579,'Status Report'!B:CE,82,0)</f>
        <v>0</v>
      </c>
      <c r="AD1579" s="21">
        <f t="shared" si="372"/>
        <v>44.950200000000002</v>
      </c>
      <c r="AE1579" s="63">
        <f>VLOOKUP(L1579,'Status Report'!B:W,20,0)</f>
        <v>24</v>
      </c>
      <c r="AF1579" s="63">
        <f>VLOOKUP(L1579,'Status Report'!B:W,21,0)</f>
        <v>15</v>
      </c>
      <c r="AG1579" s="63">
        <f>VLOOKUP(L1579,'Status Report'!B:W,22,0)</f>
        <v>5</v>
      </c>
      <c r="AH1579" s="22">
        <f t="shared" si="373"/>
        <v>1.8E-3</v>
      </c>
      <c r="AI1579" t="s">
        <v>990</v>
      </c>
      <c r="AK1579" s="63">
        <f>IFERROR(VLOOKUP(G1579,ASEAN!A:A,1,0),0)</f>
        <v>0</v>
      </c>
      <c r="AL1579" s="63" t="str">
        <f>IFERROR(VLOOKUP(D1579,'[3]customer specs'!$B$1:$D$65536,3,0),0)</f>
        <v xml:space="preserve">In case of samples for Fon Wan Chan, please add EUR 75,00 per pallet in Conditions (HD01) and put Provision 199031 QC in Purchase order number
</v>
      </c>
      <c r="AM1579" s="64">
        <f t="shared" si="374"/>
        <v>0</v>
      </c>
      <c r="AN1579" s="64">
        <f t="shared" si="375"/>
        <v>0</v>
      </c>
      <c r="AO1579" s="63"/>
      <c r="AP1579" s="63"/>
      <c r="AQ1579" s="63" t="str">
        <f t="shared" si="376"/>
        <v>no</v>
      </c>
      <c r="AR1579" s="20">
        <f t="shared" si="377"/>
        <v>44.950200000000002</v>
      </c>
      <c r="AS1579" s="63"/>
      <c r="AT1579" s="23">
        <f t="shared" ref="AT1579:AT1642" si="382">IF(AS1579=0.045,0.045,IF(AS1579=0.035,0.035,0.12))</f>
        <v>0.12</v>
      </c>
      <c r="AU1579" s="65">
        <f t="shared" si="378"/>
        <v>51.079772727272733</v>
      </c>
      <c r="AV1579" s="65"/>
      <c r="AW1579" s="65">
        <f t="shared" si="379"/>
        <v>51.079772727272733</v>
      </c>
      <c r="AX1579" s="65"/>
      <c r="AY1579" s="63">
        <f>VLOOKUP(L1579,'Status Report'!B:CF,81,0)</f>
        <v>0</v>
      </c>
      <c r="AZ1579" s="63" t="str">
        <f>VLOOKUP(L1579,'Status Report'!B:S,18,0)</f>
        <v>Ellina Smirnova</v>
      </c>
      <c r="BB1579" s="63">
        <f>VLOOKUP(L1579,'Status Report'!B:Z,25,0)</f>
        <v>25</v>
      </c>
      <c r="BC1579" s="63">
        <f t="shared" si="380"/>
        <v>25</v>
      </c>
      <c r="BF1579">
        <f>VLOOKUP(L1579,'Status Report'!B:CE,82,0)</f>
        <v>0</v>
      </c>
      <c r="BG1579">
        <f>VLOOKUP(L1579,'Status Report'!B:CF,83,0)</f>
        <v>0</v>
      </c>
      <c r="BH1579">
        <f>VLOOKUP(L1579,'Status Report'!B:CG,84,0)</f>
        <v>0</v>
      </c>
      <c r="BI1579" t="s">
        <v>1017</v>
      </c>
      <c r="BJ1579" t="s">
        <v>795</v>
      </c>
      <c r="BM1579" s="67">
        <f t="shared" si="381"/>
        <v>53</v>
      </c>
    </row>
    <row r="1580" spans="1:65" x14ac:dyDescent="0.25">
      <c r="A1580" s="68" t="str">
        <f>VLOOKUP(L1580,'Status Report'!B:CB,79,0)</f>
        <v>Heineken UCL</v>
      </c>
      <c r="C1580">
        <v>20006120</v>
      </c>
      <c r="D1580">
        <v>3091076</v>
      </c>
      <c r="E1580" t="s">
        <v>1014</v>
      </c>
      <c r="F1580" t="s">
        <v>802</v>
      </c>
      <c r="G1580" t="str">
        <f>VLOOKUP(D1580,'[2]sold to'!$A:$H,8,0)</f>
        <v>Netherlands</v>
      </c>
      <c r="H1580" t="str">
        <f>VLOOKUP(D1580,'[2]sold to'!$A:$I,9,0)</f>
        <v>Europe</v>
      </c>
      <c r="K1580">
        <v>560</v>
      </c>
      <c r="L1580">
        <v>88026528</v>
      </c>
      <c r="M1580" t="s">
        <v>345</v>
      </c>
      <c r="N1580">
        <v>1</v>
      </c>
      <c r="P1580" t="str">
        <f>VLOOKUP(L1580,'Status Report'!B:AA,26,0)</f>
        <v>China</v>
      </c>
      <c r="Q1580" t="str">
        <f>VLOOKUP(L1580,'Status Report'!B:AB,27,0)</f>
        <v>Bar support</v>
      </c>
      <c r="R1580">
        <f>VLOOKUP(L1580,'Status Report'!B:X,23,0)</f>
        <v>125</v>
      </c>
      <c r="S1580" t="str">
        <f>VLOOKUP(L1580,'Status Report'!B:T,19,0)</f>
        <v>Promocean The Netherlands BV</v>
      </c>
      <c r="T1580" s="62">
        <f>VLOOKUP(L1580,'Status Report'!B:E,4,0)</f>
        <v>3</v>
      </c>
      <c r="U1580" s="19">
        <f>_xlfn.IFS(AI1580="Den Bosch",VLOOKUP(L1580,'Status Report'!B:AM,35,0),AI1580="Yantian",VLOOKUP(L1580,'Status Report'!B:AM,36,0),AI1580="",IF(H1580="Asia Pacific",VLOOKUP(L1580,'Status Report'!B:AM,36,0),VLOOKUP(L1580,'Status Report'!B:AM,35,0)),AI1580="Direct shipment",IF(H1580="Asia Pacific",VLOOKUP(L1580,'Status Report'!B:AM,36,0),VLOOKUP(L1580,'Status Report'!B:AM,35,0)))</f>
        <v>30.2</v>
      </c>
      <c r="V1580" s="20">
        <f t="shared" si="368"/>
        <v>30.2</v>
      </c>
      <c r="W1580" s="19">
        <f>_xlfn.IFS(AI1580="Den Bosch",VLOOKUP(L1580,'Status Report'!B:AM,37,0),AI1580="Yantian",VLOOKUP(L1580,'Status Report'!B:AM,38,0),AI1580="",IF(H1580="Asia Pacific",VLOOKUP(L1580,'Status Report'!B:AM,38,0),VLOOKUP(L1580,'Status Report'!B:AM,37,0)),AI1580="Direct shipment",IF(H1580="Asia Pacific",VLOOKUP(L1580,'Status Report'!B:AM,38,0),VLOOKUP(L1580,'Status Report'!B:AM,37,0)))</f>
        <v>30.2</v>
      </c>
      <c r="X1580" s="20">
        <f t="shared" si="369"/>
        <v>30.2</v>
      </c>
      <c r="Y1580" s="20">
        <f>_xlfn.IFS(AI1580="Den Bosch",VLOOKUP(L1580,'Status Report'!B:AO,39,0),AI1580="Yantian",VLOOKUP(L1580,'Status Report'!B:AO,40,0),AI1580="",IF(H1580="Asia Pacific",VLOOKUP(L1580,'Status Report'!B:AO,40,0),VLOOKUP(L1580,'Status Report'!B:AO,39,0)),AI1580="Direct shipment",IF(H1580="Asia Pacific",VLOOKUP(L1580,'Status Report'!B:AO,40,0),VLOOKUP(L1580,'Status Report'!B:AO,39,0)))</f>
        <v>0</v>
      </c>
      <c r="Z1580" s="20">
        <f t="shared" si="370"/>
        <v>0</v>
      </c>
      <c r="AA1580" s="20">
        <f t="shared" si="371"/>
        <v>30.2</v>
      </c>
      <c r="AB1580" s="21">
        <f>_xlfn.IFS(AI1580="Den Bosch",VLOOKUP(L1580,'Status Report'!B:AM,33,0),AI1580="Yantian",VLOOKUP(L1580,'Status Report'!B:AM,34,0),AI1580="",IF(H1580="Asia Pacific",VLOOKUP(L1580,'Status Report'!B:AM,34,0),VLOOKUP(L1580,'Status Report'!B:AM,33,0)),AI1580="Direct shipment",IF(H1580="Asia Pacific",VLOOKUP(L1580,'Status Report'!B:AM,34,0),VLOOKUP(L1580,'Status Report'!B:AM,33,0)))</f>
        <v>26.492400000000004</v>
      </c>
      <c r="AC1580" s="21">
        <f>VLOOKUP(L1580,'Status Report'!B:CE,82,0)</f>
        <v>0</v>
      </c>
      <c r="AD1580" s="21">
        <f t="shared" si="372"/>
        <v>26.492400000000004</v>
      </c>
      <c r="AE1580" s="63">
        <f>VLOOKUP(L1580,'Status Report'!B:W,20,0)</f>
        <v>14</v>
      </c>
      <c r="AF1580" s="63">
        <f>VLOOKUP(L1580,'Status Report'!B:W,21,0)</f>
        <v>5</v>
      </c>
      <c r="AG1580" s="63">
        <f>VLOOKUP(L1580,'Status Report'!B:W,22,0)</f>
        <v>5</v>
      </c>
      <c r="AH1580" s="22">
        <f t="shared" si="373"/>
        <v>3.5E-4</v>
      </c>
      <c r="AI1580" t="s">
        <v>990</v>
      </c>
      <c r="AK1580" s="63">
        <f>IFERROR(VLOOKUP(G1580,ASEAN!A:A,1,0),0)</f>
        <v>0</v>
      </c>
      <c r="AL1580" s="63" t="str">
        <f>IFERROR(VLOOKUP(D1580,'[3]customer specs'!$B$1:$D$65536,3,0),0)</f>
        <v xml:space="preserve">In case of samples for Fon Wan Chan, please add EUR 75,00 per pallet in Conditions (HD01) and put Provision 199031 QC in Purchase order number
</v>
      </c>
      <c r="AM1580" s="64">
        <f t="shared" si="374"/>
        <v>0</v>
      </c>
      <c r="AN1580" s="64">
        <f t="shared" si="375"/>
        <v>0</v>
      </c>
      <c r="AO1580" s="63"/>
      <c r="AP1580" s="63"/>
      <c r="AQ1580" s="63" t="str">
        <f t="shared" si="376"/>
        <v>no</v>
      </c>
      <c r="AR1580" s="20">
        <f t="shared" si="377"/>
        <v>26.492400000000004</v>
      </c>
      <c r="AS1580" s="63"/>
      <c r="AT1580" s="23">
        <f t="shared" si="382"/>
        <v>0.12</v>
      </c>
      <c r="AU1580" s="65">
        <f t="shared" si="378"/>
        <v>30.105000000000004</v>
      </c>
      <c r="AV1580" s="65"/>
      <c r="AW1580" s="65">
        <f t="shared" si="379"/>
        <v>30.105000000000004</v>
      </c>
      <c r="AX1580" s="65"/>
      <c r="AY1580" s="63">
        <f>VLOOKUP(L1580,'Status Report'!B:CF,81,0)</f>
        <v>0</v>
      </c>
      <c r="AZ1580" s="63" t="str">
        <f>VLOOKUP(L1580,'Status Report'!B:S,18,0)</f>
        <v>Ellina Smirnova</v>
      </c>
      <c r="BB1580" s="63">
        <f>VLOOKUP(L1580,'Status Report'!B:Z,25,0)</f>
        <v>20</v>
      </c>
      <c r="BC1580" s="63">
        <f t="shared" si="380"/>
        <v>20</v>
      </c>
      <c r="BF1580">
        <f>VLOOKUP(L1580,'Status Report'!B:CE,82,0)</f>
        <v>0</v>
      </c>
      <c r="BG1580">
        <f>VLOOKUP(L1580,'Status Report'!B:CF,83,0)</f>
        <v>0</v>
      </c>
      <c r="BH1580">
        <f>VLOOKUP(L1580,'Status Report'!B:CG,84,0)</f>
        <v>0</v>
      </c>
      <c r="BI1580" t="s">
        <v>1017</v>
      </c>
      <c r="BJ1580" t="s">
        <v>795</v>
      </c>
      <c r="BM1580" s="67">
        <f t="shared" si="381"/>
        <v>101</v>
      </c>
    </row>
    <row r="1581" spans="1:65" x14ac:dyDescent="0.25">
      <c r="A1581" s="68" t="str">
        <f>VLOOKUP(L1581,'Status Report'!B:CB,79,0)</f>
        <v>Heineken UCL</v>
      </c>
      <c r="C1581">
        <v>20006120</v>
      </c>
      <c r="D1581">
        <v>3091076</v>
      </c>
      <c r="E1581" t="s">
        <v>1014</v>
      </c>
      <c r="F1581" t="s">
        <v>802</v>
      </c>
      <c r="G1581" t="str">
        <f>VLOOKUP(D1581,'[2]sold to'!$A:$H,8,0)</f>
        <v>Netherlands</v>
      </c>
      <c r="H1581" t="str">
        <f>VLOOKUP(D1581,'[2]sold to'!$A:$I,9,0)</f>
        <v>Europe</v>
      </c>
      <c r="K1581">
        <v>570</v>
      </c>
      <c r="L1581">
        <v>88026529</v>
      </c>
      <c r="M1581" t="s">
        <v>346</v>
      </c>
      <c r="N1581">
        <v>1</v>
      </c>
      <c r="P1581" t="str">
        <f>VLOOKUP(L1581,'Status Report'!B:AA,26,0)</f>
        <v>China</v>
      </c>
      <c r="Q1581" t="str">
        <f>VLOOKUP(L1581,'Status Report'!B:AB,27,0)</f>
        <v>Premiums</v>
      </c>
      <c r="R1581">
        <f>VLOOKUP(L1581,'Status Report'!B:X,23,0)</f>
        <v>100</v>
      </c>
      <c r="S1581" t="str">
        <f>VLOOKUP(L1581,'Status Report'!B:T,19,0)</f>
        <v>Promocean The Netherlands BV</v>
      </c>
      <c r="T1581" s="62">
        <f>VLOOKUP(L1581,'Status Report'!B:E,4,0)</f>
        <v>3</v>
      </c>
      <c r="U1581" s="19">
        <f>_xlfn.IFS(AI1581="Den Bosch",VLOOKUP(L1581,'Status Report'!B:AM,35,0),AI1581="Yantian",VLOOKUP(L1581,'Status Report'!B:AM,36,0),AI1581="",IF(H1581="Asia Pacific",VLOOKUP(L1581,'Status Report'!B:AM,36,0),VLOOKUP(L1581,'Status Report'!B:AM,35,0)),AI1581="Direct shipment",IF(H1581="Asia Pacific",VLOOKUP(L1581,'Status Report'!B:AM,36,0),VLOOKUP(L1581,'Status Report'!B:AM,35,0)))</f>
        <v>30.6</v>
      </c>
      <c r="V1581" s="20">
        <f t="shared" si="368"/>
        <v>30.6</v>
      </c>
      <c r="W1581" s="19">
        <f>_xlfn.IFS(AI1581="Den Bosch",VLOOKUP(L1581,'Status Report'!B:AM,37,0),AI1581="Yantian",VLOOKUP(L1581,'Status Report'!B:AM,38,0),AI1581="",IF(H1581="Asia Pacific",VLOOKUP(L1581,'Status Report'!B:AM,38,0),VLOOKUP(L1581,'Status Report'!B:AM,37,0)),AI1581="Direct shipment",IF(H1581="Asia Pacific",VLOOKUP(L1581,'Status Report'!B:AM,38,0),VLOOKUP(L1581,'Status Report'!B:AM,37,0)))</f>
        <v>30.6</v>
      </c>
      <c r="X1581" s="20">
        <f t="shared" si="369"/>
        <v>30.6</v>
      </c>
      <c r="Y1581" s="20">
        <f>_xlfn.IFS(AI1581="Den Bosch",VLOOKUP(L1581,'Status Report'!B:AO,39,0),AI1581="Yantian",VLOOKUP(L1581,'Status Report'!B:AO,40,0),AI1581="",IF(H1581="Asia Pacific",VLOOKUP(L1581,'Status Report'!B:AO,40,0),VLOOKUP(L1581,'Status Report'!B:AO,39,0)),AI1581="Direct shipment",IF(H1581="Asia Pacific",VLOOKUP(L1581,'Status Report'!B:AO,40,0),VLOOKUP(L1581,'Status Report'!B:AO,39,0)))</f>
        <v>0</v>
      </c>
      <c r="Z1581" s="20">
        <f t="shared" si="370"/>
        <v>0</v>
      </c>
      <c r="AA1581" s="20">
        <f t="shared" si="371"/>
        <v>30.6</v>
      </c>
      <c r="AB1581" s="21">
        <f>_xlfn.IFS(AI1581="Den Bosch",VLOOKUP(L1581,'Status Report'!B:AM,33,0),AI1581="Yantian",VLOOKUP(L1581,'Status Report'!B:AM,34,0),AI1581="",IF(H1581="Asia Pacific",VLOOKUP(L1581,'Status Report'!B:AM,34,0),VLOOKUP(L1581,'Status Report'!B:AM,33,0)),AI1581="Direct shipment",IF(H1581="Asia Pacific",VLOOKUP(L1581,'Status Report'!B:AM,34,0),VLOOKUP(L1581,'Status Report'!B:AM,33,0)))</f>
        <v>26.664299999999997</v>
      </c>
      <c r="AC1581" s="21">
        <f>VLOOKUP(L1581,'Status Report'!B:CE,82,0)</f>
        <v>0</v>
      </c>
      <c r="AD1581" s="21">
        <f t="shared" si="372"/>
        <v>26.664299999999997</v>
      </c>
      <c r="AE1581" s="63">
        <f>VLOOKUP(L1581,'Status Report'!B:W,20,0)</f>
        <v>47</v>
      </c>
      <c r="AF1581" s="63">
        <f>VLOOKUP(L1581,'Status Report'!B:W,21,0)</f>
        <v>46</v>
      </c>
      <c r="AG1581" s="63">
        <f>VLOOKUP(L1581,'Status Report'!B:W,22,0)</f>
        <v>2</v>
      </c>
      <c r="AH1581" s="22">
        <f t="shared" si="373"/>
        <v>4.3239999999999997E-3</v>
      </c>
      <c r="AI1581" t="s">
        <v>990</v>
      </c>
      <c r="AK1581" s="63">
        <f>IFERROR(VLOOKUP(G1581,ASEAN!A:A,1,0),0)</f>
        <v>0</v>
      </c>
      <c r="AL1581" s="63" t="str">
        <f>IFERROR(VLOOKUP(D1581,'[3]customer specs'!$B$1:$D$65536,3,0),0)</f>
        <v xml:space="preserve">In case of samples for Fon Wan Chan, please add EUR 75,00 per pallet in Conditions (HD01) and put Provision 199031 QC in Purchase order number
</v>
      </c>
      <c r="AM1581" s="64">
        <f t="shared" si="374"/>
        <v>0</v>
      </c>
      <c r="AN1581" s="64">
        <f t="shared" si="375"/>
        <v>0</v>
      </c>
      <c r="AO1581" s="63"/>
      <c r="AP1581" s="63"/>
      <c r="AQ1581" s="63" t="str">
        <f t="shared" si="376"/>
        <v>no</v>
      </c>
      <c r="AR1581" s="20">
        <f t="shared" si="377"/>
        <v>26.664299999999997</v>
      </c>
      <c r="AS1581" s="63"/>
      <c r="AT1581" s="23">
        <f t="shared" si="382"/>
        <v>0.12</v>
      </c>
      <c r="AU1581" s="65">
        <f t="shared" si="378"/>
        <v>30.300340909090906</v>
      </c>
      <c r="AV1581" s="65"/>
      <c r="AW1581" s="65">
        <f t="shared" si="379"/>
        <v>30.300340909090906</v>
      </c>
      <c r="AX1581" s="65"/>
      <c r="AY1581" s="63">
        <f>VLOOKUP(L1581,'Status Report'!B:CF,81,0)</f>
        <v>0</v>
      </c>
      <c r="AZ1581" s="63" t="str">
        <f>VLOOKUP(L1581,'Status Report'!B:S,18,0)</f>
        <v>Ellina Smirnova</v>
      </c>
      <c r="BB1581" s="63">
        <f>VLOOKUP(L1581,'Status Report'!B:Z,25,0)</f>
        <v>10</v>
      </c>
      <c r="BC1581" s="63">
        <f t="shared" si="380"/>
        <v>10</v>
      </c>
      <c r="BF1581">
        <f>VLOOKUP(L1581,'Status Report'!B:CE,82,0)</f>
        <v>0</v>
      </c>
      <c r="BG1581">
        <f>VLOOKUP(L1581,'Status Report'!B:CF,83,0)</f>
        <v>0</v>
      </c>
      <c r="BH1581">
        <f>VLOOKUP(L1581,'Status Report'!B:CG,84,0)</f>
        <v>0</v>
      </c>
      <c r="BI1581" t="s">
        <v>1017</v>
      </c>
      <c r="BJ1581" t="s">
        <v>795</v>
      </c>
      <c r="BM1581" s="67">
        <f t="shared" si="381"/>
        <v>112</v>
      </c>
    </row>
    <row r="1582" spans="1:65" x14ac:dyDescent="0.25">
      <c r="A1582" s="68" t="str">
        <f>VLOOKUP(L1582,'Status Report'!B:CB,79,0)</f>
        <v>Heineken UCL</v>
      </c>
      <c r="C1582">
        <v>20006120</v>
      </c>
      <c r="D1582">
        <v>3091076</v>
      </c>
      <c r="E1582" t="s">
        <v>1014</v>
      </c>
      <c r="F1582" t="s">
        <v>802</v>
      </c>
      <c r="G1582" t="str">
        <f>VLOOKUP(D1582,'[2]sold to'!$A:$H,8,0)</f>
        <v>Netherlands</v>
      </c>
      <c r="H1582" t="str">
        <f>VLOOKUP(D1582,'[2]sold to'!$A:$I,9,0)</f>
        <v>Europe</v>
      </c>
      <c r="K1582">
        <v>580</v>
      </c>
      <c r="L1582">
        <v>88026530</v>
      </c>
      <c r="M1582" t="s">
        <v>347</v>
      </c>
      <c r="N1582">
        <v>1</v>
      </c>
      <c r="P1582" t="str">
        <f>VLOOKUP(L1582,'Status Report'!B:AA,26,0)</f>
        <v>China</v>
      </c>
      <c r="Q1582" t="str">
        <f>VLOOKUP(L1582,'Status Report'!B:AB,27,0)</f>
        <v>Textiles-Clothing</v>
      </c>
      <c r="R1582">
        <f>VLOOKUP(L1582,'Status Report'!B:X,23,0)</f>
        <v>42</v>
      </c>
      <c r="S1582" t="str">
        <f>VLOOKUP(L1582,'Status Report'!B:T,19,0)</f>
        <v>Promocean The Netherlands BV</v>
      </c>
      <c r="T1582" s="62">
        <f>VLOOKUP(L1582,'Status Report'!B:E,4,0)</f>
        <v>3</v>
      </c>
      <c r="U1582" s="19">
        <f>_xlfn.IFS(AI1582="Den Bosch",VLOOKUP(L1582,'Status Report'!B:AM,35,0),AI1582="Yantian",VLOOKUP(L1582,'Status Report'!B:AM,36,0),AI1582="",IF(H1582="Asia Pacific",VLOOKUP(L1582,'Status Report'!B:AM,36,0),VLOOKUP(L1582,'Status Report'!B:AM,35,0)),AI1582="Direct shipment",IF(H1582="Asia Pacific",VLOOKUP(L1582,'Status Report'!B:AM,36,0),VLOOKUP(L1582,'Status Report'!B:AM,35,0)))</f>
        <v>115.68</v>
      </c>
      <c r="V1582" s="20">
        <f t="shared" si="368"/>
        <v>115.68</v>
      </c>
      <c r="W1582" s="19">
        <f>_xlfn.IFS(AI1582="Den Bosch",VLOOKUP(L1582,'Status Report'!B:AM,37,0),AI1582="Yantian",VLOOKUP(L1582,'Status Report'!B:AM,38,0),AI1582="",IF(H1582="Asia Pacific",VLOOKUP(L1582,'Status Report'!B:AM,38,0),VLOOKUP(L1582,'Status Report'!B:AM,37,0)),AI1582="Direct shipment",IF(H1582="Asia Pacific",VLOOKUP(L1582,'Status Report'!B:AM,38,0),VLOOKUP(L1582,'Status Report'!B:AM,37,0)))</f>
        <v>115.68</v>
      </c>
      <c r="X1582" s="20">
        <f t="shared" si="369"/>
        <v>115.68</v>
      </c>
      <c r="Y1582" s="20">
        <f>_xlfn.IFS(AI1582="Den Bosch",VLOOKUP(L1582,'Status Report'!B:AO,39,0),AI1582="Yantian",VLOOKUP(L1582,'Status Report'!B:AO,40,0),AI1582="",IF(H1582="Asia Pacific",VLOOKUP(L1582,'Status Report'!B:AO,40,0),VLOOKUP(L1582,'Status Report'!B:AO,39,0)),AI1582="Direct shipment",IF(H1582="Asia Pacific",VLOOKUP(L1582,'Status Report'!B:AO,40,0),VLOOKUP(L1582,'Status Report'!B:AO,39,0)))</f>
        <v>0</v>
      </c>
      <c r="Z1582" s="20">
        <f t="shared" si="370"/>
        <v>0</v>
      </c>
      <c r="AA1582" s="20">
        <f t="shared" si="371"/>
        <v>115.68</v>
      </c>
      <c r="AB1582" s="21">
        <f>_xlfn.IFS(AI1582="Den Bosch",VLOOKUP(L1582,'Status Report'!B:AM,33,0),AI1582="Yantian",VLOOKUP(L1582,'Status Report'!B:AM,34,0),AI1582="",IF(H1582="Asia Pacific",VLOOKUP(L1582,'Status Report'!B:AM,34,0),VLOOKUP(L1582,'Status Report'!B:AM,33,0)),AI1582="Direct shipment",IF(H1582="Asia Pacific",VLOOKUP(L1582,'Status Report'!B:AM,34,0),VLOOKUP(L1582,'Status Report'!B:AM,33,0)))</f>
        <v>101.00609999999999</v>
      </c>
      <c r="AC1582" s="21">
        <f>VLOOKUP(L1582,'Status Report'!B:CE,82,0)</f>
        <v>0</v>
      </c>
      <c r="AD1582" s="21">
        <f t="shared" si="372"/>
        <v>101.00609999999999</v>
      </c>
      <c r="AE1582" s="63">
        <f>VLOOKUP(L1582,'Status Report'!B:W,20,0)</f>
        <v>45</v>
      </c>
      <c r="AF1582" s="63">
        <f>VLOOKUP(L1582,'Status Report'!B:W,21,0)</f>
        <v>23</v>
      </c>
      <c r="AG1582" s="63">
        <f>VLOOKUP(L1582,'Status Report'!B:W,22,0)</f>
        <v>23</v>
      </c>
      <c r="AH1582" s="22">
        <f t="shared" si="373"/>
        <v>2.3805E-2</v>
      </c>
      <c r="AI1582" t="s">
        <v>990</v>
      </c>
      <c r="AK1582" s="63">
        <f>IFERROR(VLOOKUP(G1582,ASEAN!A:A,1,0),0)</f>
        <v>0</v>
      </c>
      <c r="AL1582" s="63" t="str">
        <f>IFERROR(VLOOKUP(D1582,'[3]customer specs'!$B$1:$D$65536,3,0),0)</f>
        <v xml:space="preserve">In case of samples for Fon Wan Chan, please add EUR 75,00 per pallet in Conditions (HD01) and put Provision 199031 QC in Purchase order number
</v>
      </c>
      <c r="AM1582" s="64">
        <f t="shared" si="374"/>
        <v>0</v>
      </c>
      <c r="AN1582" s="64">
        <f t="shared" si="375"/>
        <v>0</v>
      </c>
      <c r="AO1582" s="63"/>
      <c r="AP1582" s="63"/>
      <c r="AQ1582" s="63" t="str">
        <f t="shared" si="376"/>
        <v>no</v>
      </c>
      <c r="AR1582" s="20">
        <f t="shared" si="377"/>
        <v>101.00609999999999</v>
      </c>
      <c r="AS1582" s="63"/>
      <c r="AT1582" s="23">
        <f t="shared" si="382"/>
        <v>0.12</v>
      </c>
      <c r="AU1582" s="65">
        <f t="shared" si="378"/>
        <v>114.77965909090908</v>
      </c>
      <c r="AV1582" s="65"/>
      <c r="AW1582" s="65">
        <f t="shared" si="379"/>
        <v>114.77965909090908</v>
      </c>
      <c r="AX1582" s="65"/>
      <c r="AY1582" s="63">
        <f>VLOOKUP(L1582,'Status Report'!B:CF,81,0)</f>
        <v>0</v>
      </c>
      <c r="AZ1582" s="63" t="str">
        <f>VLOOKUP(L1582,'Status Report'!B:S,18,0)</f>
        <v>Ellina Smirnova</v>
      </c>
      <c r="BB1582" s="63">
        <f>VLOOKUP(L1582,'Status Report'!B:Z,25,0)</f>
        <v>24</v>
      </c>
      <c r="BC1582" s="63">
        <f t="shared" si="380"/>
        <v>24</v>
      </c>
      <c r="BF1582">
        <f>VLOOKUP(L1582,'Status Report'!B:CE,82,0)</f>
        <v>0</v>
      </c>
      <c r="BG1582">
        <f>VLOOKUP(L1582,'Status Report'!B:CF,83,0)</f>
        <v>0</v>
      </c>
      <c r="BH1582">
        <f>VLOOKUP(L1582,'Status Report'!B:CG,84,0)</f>
        <v>0</v>
      </c>
      <c r="BI1582" t="s">
        <v>1017</v>
      </c>
      <c r="BJ1582" t="s">
        <v>795</v>
      </c>
      <c r="BM1582" s="67">
        <f t="shared" si="381"/>
        <v>57</v>
      </c>
    </row>
    <row r="1583" spans="1:65" x14ac:dyDescent="0.25">
      <c r="A1583" s="68" t="str">
        <f>VLOOKUP(L1583,'Status Report'!B:CB,79,0)</f>
        <v>Heineken UCL</v>
      </c>
      <c r="C1583">
        <v>20006120</v>
      </c>
      <c r="D1583">
        <v>3091076</v>
      </c>
      <c r="E1583" t="s">
        <v>1014</v>
      </c>
      <c r="F1583" t="s">
        <v>802</v>
      </c>
      <c r="G1583" t="str">
        <f>VLOOKUP(D1583,'[2]sold to'!$A:$H,8,0)</f>
        <v>Netherlands</v>
      </c>
      <c r="H1583" t="str">
        <f>VLOOKUP(D1583,'[2]sold to'!$A:$I,9,0)</f>
        <v>Europe</v>
      </c>
      <c r="K1583">
        <v>590</v>
      </c>
      <c r="L1583">
        <v>88026531</v>
      </c>
      <c r="M1583" t="s">
        <v>348</v>
      </c>
      <c r="N1583">
        <v>1</v>
      </c>
      <c r="P1583" t="str">
        <f>VLOOKUP(L1583,'Status Report'!B:AA,26,0)</f>
        <v>China</v>
      </c>
      <c r="Q1583" t="str">
        <f>VLOOKUP(L1583,'Status Report'!B:AB,27,0)</f>
        <v>Premiums</v>
      </c>
      <c r="R1583">
        <f>VLOOKUP(L1583,'Status Report'!B:X,23,0)</f>
        <v>200</v>
      </c>
      <c r="S1583" t="str">
        <f>VLOOKUP(L1583,'Status Report'!B:T,19,0)</f>
        <v>Promocean The Netherlands BV</v>
      </c>
      <c r="T1583" s="62">
        <f>VLOOKUP(L1583,'Status Report'!B:E,4,0)</f>
        <v>3</v>
      </c>
      <c r="U1583" s="19">
        <f>_xlfn.IFS(AI1583="Den Bosch",VLOOKUP(L1583,'Status Report'!B:AM,35,0),AI1583="Yantian",VLOOKUP(L1583,'Status Report'!B:AM,36,0),AI1583="",IF(H1583="Asia Pacific",VLOOKUP(L1583,'Status Report'!B:AM,36,0),VLOOKUP(L1583,'Status Report'!B:AM,35,0)),AI1583="Direct shipment",IF(H1583="Asia Pacific",VLOOKUP(L1583,'Status Report'!B:AM,36,0),VLOOKUP(L1583,'Status Report'!B:AM,35,0)))</f>
        <v>18.2</v>
      </c>
      <c r="V1583" s="20">
        <f t="shared" si="368"/>
        <v>18.2</v>
      </c>
      <c r="W1583" s="19">
        <f>_xlfn.IFS(AI1583="Den Bosch",VLOOKUP(L1583,'Status Report'!B:AM,37,0),AI1583="Yantian",VLOOKUP(L1583,'Status Report'!B:AM,38,0),AI1583="",IF(H1583="Asia Pacific",VLOOKUP(L1583,'Status Report'!B:AM,38,0),VLOOKUP(L1583,'Status Report'!B:AM,37,0)),AI1583="Direct shipment",IF(H1583="Asia Pacific",VLOOKUP(L1583,'Status Report'!B:AM,38,0),VLOOKUP(L1583,'Status Report'!B:AM,37,0)))</f>
        <v>17.649999999999999</v>
      </c>
      <c r="X1583" s="20">
        <f t="shared" si="369"/>
        <v>17.649999999999999</v>
      </c>
      <c r="Y1583" s="20">
        <f>_xlfn.IFS(AI1583="Den Bosch",VLOOKUP(L1583,'Status Report'!B:AO,39,0),AI1583="Yantian",VLOOKUP(L1583,'Status Report'!B:AO,40,0),AI1583="",IF(H1583="Asia Pacific",VLOOKUP(L1583,'Status Report'!B:AO,40,0),VLOOKUP(L1583,'Status Report'!B:AO,39,0)),AI1583="Direct shipment",IF(H1583="Asia Pacific",VLOOKUP(L1583,'Status Report'!B:AO,40,0),VLOOKUP(L1583,'Status Report'!B:AO,39,0)))</f>
        <v>0</v>
      </c>
      <c r="Z1583" s="20">
        <f t="shared" si="370"/>
        <v>0</v>
      </c>
      <c r="AA1583" s="20">
        <f t="shared" si="371"/>
        <v>17.649999999999999</v>
      </c>
      <c r="AB1583" s="21">
        <f>_xlfn.IFS(AI1583="Den Bosch",VLOOKUP(L1583,'Status Report'!B:AM,33,0),AI1583="Yantian",VLOOKUP(L1583,'Status Report'!B:AM,34,0),AI1583="",IF(H1583="Asia Pacific",VLOOKUP(L1583,'Status Report'!B:AM,34,0),VLOOKUP(L1583,'Status Report'!B:AM,33,0)),AI1583="Direct shipment",IF(H1583="Asia Pacific",VLOOKUP(L1583,'Status Report'!B:AM,34,0),VLOOKUP(L1583,'Status Report'!B:AM,33,0)))</f>
        <v>15.420599999999999</v>
      </c>
      <c r="AC1583" s="21">
        <f>VLOOKUP(L1583,'Status Report'!B:CE,82,0)</f>
        <v>0</v>
      </c>
      <c r="AD1583" s="21">
        <f t="shared" si="372"/>
        <v>15.420599999999999</v>
      </c>
      <c r="AE1583" s="63">
        <f>VLOOKUP(L1583,'Status Report'!B:W,20,0)</f>
        <v>35</v>
      </c>
      <c r="AF1583" s="63">
        <f>VLOOKUP(L1583,'Status Report'!B:W,21,0)</f>
        <v>22</v>
      </c>
      <c r="AG1583" s="63">
        <f>VLOOKUP(L1583,'Status Report'!B:W,22,0)</f>
        <v>6</v>
      </c>
      <c r="AH1583" s="22">
        <f t="shared" si="373"/>
        <v>4.62E-3</v>
      </c>
      <c r="AI1583" t="s">
        <v>990</v>
      </c>
      <c r="AK1583" s="63">
        <f>IFERROR(VLOOKUP(G1583,ASEAN!A:A,1,0),0)</f>
        <v>0</v>
      </c>
      <c r="AL1583" s="63" t="str">
        <f>IFERROR(VLOOKUP(D1583,'[3]customer specs'!$B$1:$D$65536,3,0),0)</f>
        <v xml:space="preserve">In case of samples for Fon Wan Chan, please add EUR 75,00 per pallet in Conditions (HD01) and put Provision 199031 QC in Purchase order number
</v>
      </c>
      <c r="AM1583" s="64">
        <f t="shared" si="374"/>
        <v>0.55000000000000071</v>
      </c>
      <c r="AN1583" s="64">
        <f t="shared" si="375"/>
        <v>0</v>
      </c>
      <c r="AO1583" s="63"/>
      <c r="AP1583" s="63"/>
      <c r="AQ1583" s="63" t="str">
        <f t="shared" si="376"/>
        <v>no</v>
      </c>
      <c r="AR1583" s="20">
        <f t="shared" si="377"/>
        <v>15.420599999999999</v>
      </c>
      <c r="AS1583" s="63"/>
      <c r="AT1583" s="23">
        <f t="shared" si="382"/>
        <v>0.12</v>
      </c>
      <c r="AU1583" s="65">
        <f t="shared" si="378"/>
        <v>17.523409090909087</v>
      </c>
      <c r="AV1583" s="65"/>
      <c r="AW1583" s="65">
        <f t="shared" si="379"/>
        <v>17.523409090909087</v>
      </c>
      <c r="AX1583" s="65"/>
      <c r="AY1583" s="63">
        <f>VLOOKUP(L1583,'Status Report'!B:CF,81,0)</f>
        <v>0</v>
      </c>
      <c r="AZ1583" s="63" t="str">
        <f>VLOOKUP(L1583,'Status Report'!B:S,18,0)</f>
        <v>Ellina Smirnova</v>
      </c>
      <c r="BB1583" s="63">
        <f>VLOOKUP(L1583,'Status Report'!B:Z,25,0)</f>
        <v>5</v>
      </c>
      <c r="BC1583" s="63">
        <f t="shared" si="380"/>
        <v>5</v>
      </c>
      <c r="BF1583">
        <f>VLOOKUP(L1583,'Status Report'!B:CE,82,0)</f>
        <v>0</v>
      </c>
      <c r="BG1583">
        <f>VLOOKUP(L1583,'Status Report'!B:CF,83,0)</f>
        <v>0</v>
      </c>
      <c r="BH1583">
        <f>VLOOKUP(L1583,'Status Report'!B:CG,84,0)</f>
        <v>0</v>
      </c>
      <c r="BI1583" t="s">
        <v>1017</v>
      </c>
      <c r="BJ1583" t="s">
        <v>795</v>
      </c>
      <c r="BM1583" s="67">
        <f t="shared" si="381"/>
        <v>747</v>
      </c>
    </row>
    <row r="1584" spans="1:65" x14ac:dyDescent="0.25">
      <c r="A1584" s="68" t="str">
        <f>VLOOKUP(L1584,'Status Report'!B:CB,79,0)</f>
        <v>Heineken UCL</v>
      </c>
      <c r="C1584">
        <v>20006120</v>
      </c>
      <c r="D1584">
        <v>3091076</v>
      </c>
      <c r="E1584" t="s">
        <v>1014</v>
      </c>
      <c r="F1584" t="s">
        <v>802</v>
      </c>
      <c r="G1584" t="str">
        <f>VLOOKUP(D1584,'[2]sold to'!$A:$H,8,0)</f>
        <v>Netherlands</v>
      </c>
      <c r="H1584" t="str">
        <f>VLOOKUP(D1584,'[2]sold to'!$A:$I,9,0)</f>
        <v>Europe</v>
      </c>
      <c r="K1584">
        <v>600</v>
      </c>
      <c r="L1584">
        <v>88026536</v>
      </c>
      <c r="M1584" t="s">
        <v>352</v>
      </c>
      <c r="N1584">
        <v>1</v>
      </c>
      <c r="P1584" t="str">
        <f>VLOOKUP(L1584,'Status Report'!B:AA,26,0)</f>
        <v>Bangladesh</v>
      </c>
      <c r="Q1584" t="str">
        <f>VLOOKUP(L1584,'Status Report'!B:AB,27,0)</f>
        <v>Textiles-Clothing</v>
      </c>
      <c r="R1584">
        <f>VLOOKUP(L1584,'Status Report'!B:X,23,0)</f>
        <v>167</v>
      </c>
      <c r="S1584" t="str">
        <f>VLOOKUP(L1584,'Status Report'!B:T,19,0)</f>
        <v>Promocean The Netherlands BV</v>
      </c>
      <c r="T1584" s="62">
        <f>VLOOKUP(L1584,'Status Report'!B:E,4,0)</f>
        <v>3</v>
      </c>
      <c r="U1584" s="19">
        <f>_xlfn.IFS(AI1584="Den Bosch",VLOOKUP(L1584,'Status Report'!B:AM,35,0),AI1584="Yantian",VLOOKUP(L1584,'Status Report'!B:AM,36,0),AI1584="",IF(H1584="Asia Pacific",VLOOKUP(L1584,'Status Report'!B:AM,36,0),VLOOKUP(L1584,'Status Report'!B:AM,35,0)),AI1584="Direct shipment",IF(H1584="Asia Pacific",VLOOKUP(L1584,'Status Report'!B:AM,36,0),VLOOKUP(L1584,'Status Report'!B:AM,35,0)))</f>
        <v>38.28</v>
      </c>
      <c r="V1584" s="20">
        <f t="shared" si="368"/>
        <v>38.28</v>
      </c>
      <c r="W1584" s="19">
        <f>_xlfn.IFS(AI1584="Den Bosch",VLOOKUP(L1584,'Status Report'!B:AM,37,0),AI1584="Yantian",VLOOKUP(L1584,'Status Report'!B:AM,38,0),AI1584="",IF(H1584="Asia Pacific",VLOOKUP(L1584,'Status Report'!B:AM,38,0),VLOOKUP(L1584,'Status Report'!B:AM,37,0)),AI1584="Direct shipment",IF(H1584="Asia Pacific",VLOOKUP(L1584,'Status Report'!B:AM,38,0),VLOOKUP(L1584,'Status Report'!B:AM,37,0)))</f>
        <v>38.28</v>
      </c>
      <c r="X1584" s="20">
        <f t="shared" si="369"/>
        <v>38.28</v>
      </c>
      <c r="Y1584" s="20">
        <f>_xlfn.IFS(AI1584="Den Bosch",VLOOKUP(L1584,'Status Report'!B:AO,39,0),AI1584="Yantian",VLOOKUP(L1584,'Status Report'!B:AO,40,0),AI1584="",IF(H1584="Asia Pacific",VLOOKUP(L1584,'Status Report'!B:AO,40,0),VLOOKUP(L1584,'Status Report'!B:AO,39,0)),AI1584="Direct shipment",IF(H1584="Asia Pacific",VLOOKUP(L1584,'Status Report'!B:AO,40,0),VLOOKUP(L1584,'Status Report'!B:AO,39,0)))</f>
        <v>0</v>
      </c>
      <c r="Z1584" s="20">
        <f t="shared" si="370"/>
        <v>0</v>
      </c>
      <c r="AA1584" s="20">
        <f t="shared" si="371"/>
        <v>38.28</v>
      </c>
      <c r="AB1584" s="21">
        <f>_xlfn.IFS(AI1584="Den Bosch",VLOOKUP(L1584,'Status Report'!B:AM,33,0),AI1584="Yantian",VLOOKUP(L1584,'Status Report'!B:AM,34,0),AI1584="",IF(H1584="Asia Pacific",VLOOKUP(L1584,'Status Report'!B:AM,34,0),VLOOKUP(L1584,'Status Report'!B:AM,33,0)),AI1584="Direct shipment",IF(H1584="Asia Pacific",VLOOKUP(L1584,'Status Report'!B:AM,34,0),VLOOKUP(L1584,'Status Report'!B:AM,33,0)))</f>
        <v>33.348000000000006</v>
      </c>
      <c r="AC1584" s="21">
        <f>VLOOKUP(L1584,'Status Report'!B:CE,82,0)</f>
        <v>0</v>
      </c>
      <c r="AD1584" s="21">
        <f t="shared" si="372"/>
        <v>33.348000000000006</v>
      </c>
      <c r="AE1584" s="63">
        <f>VLOOKUP(L1584,'Status Report'!B:W,20,0)</f>
        <v>36</v>
      </c>
      <c r="AF1584" s="63">
        <f>VLOOKUP(L1584,'Status Report'!B:W,21,0)</f>
        <v>33</v>
      </c>
      <c r="AG1584" s="63">
        <f>VLOOKUP(L1584,'Status Report'!B:W,22,0)</f>
        <v>7</v>
      </c>
      <c r="AH1584" s="22">
        <f t="shared" si="373"/>
        <v>8.3160000000000005E-3</v>
      </c>
      <c r="AI1584" t="s">
        <v>990</v>
      </c>
      <c r="AK1584" s="63">
        <f>IFERROR(VLOOKUP(G1584,ASEAN!A:A,1,0),0)</f>
        <v>0</v>
      </c>
      <c r="AL1584" s="63" t="str">
        <f>IFERROR(VLOOKUP(D1584,'[3]customer specs'!$B$1:$D$65536,3,0),0)</f>
        <v xml:space="preserve">In case of samples for Fon Wan Chan, please add EUR 75,00 per pallet in Conditions (HD01) and put Provision 199031 QC in Purchase order number
</v>
      </c>
      <c r="AM1584" s="64">
        <f t="shared" si="374"/>
        <v>0</v>
      </c>
      <c r="AN1584" s="64">
        <f t="shared" si="375"/>
        <v>0</v>
      </c>
      <c r="AO1584" s="63"/>
      <c r="AP1584" s="63"/>
      <c r="AQ1584" s="63" t="str">
        <f t="shared" si="376"/>
        <v>no</v>
      </c>
      <c r="AR1584" s="20">
        <f t="shared" si="377"/>
        <v>33.348000000000006</v>
      </c>
      <c r="AS1584" s="63"/>
      <c r="AT1584" s="23">
        <f t="shared" si="382"/>
        <v>0.12</v>
      </c>
      <c r="AU1584" s="65">
        <f t="shared" si="378"/>
        <v>37.895454545454555</v>
      </c>
      <c r="AV1584" s="65"/>
      <c r="AW1584" s="65">
        <f t="shared" si="379"/>
        <v>37.895454545454555</v>
      </c>
      <c r="AX1584" s="65"/>
      <c r="AY1584" s="63">
        <f>VLOOKUP(L1584,'Status Report'!B:CF,81,0)</f>
        <v>0</v>
      </c>
      <c r="AZ1584" s="63" t="str">
        <f>VLOOKUP(L1584,'Status Report'!B:S,18,0)</f>
        <v>Ellina Smirnova</v>
      </c>
      <c r="BB1584" s="63">
        <f>VLOOKUP(L1584,'Status Report'!B:Z,25,0)</f>
        <v>6</v>
      </c>
      <c r="BC1584" s="63">
        <f t="shared" si="380"/>
        <v>6</v>
      </c>
      <c r="BF1584">
        <f>VLOOKUP(L1584,'Status Report'!B:CE,82,0)</f>
        <v>0</v>
      </c>
      <c r="BG1584">
        <f>VLOOKUP(L1584,'Status Report'!B:CF,83,0)</f>
        <v>0</v>
      </c>
      <c r="BH1584">
        <f>VLOOKUP(L1584,'Status Report'!B:CG,84,0)</f>
        <v>0</v>
      </c>
      <c r="BI1584" t="s">
        <v>1017</v>
      </c>
      <c r="BJ1584" t="s">
        <v>795</v>
      </c>
      <c r="BM1584" s="67">
        <f t="shared" si="381"/>
        <v>16</v>
      </c>
    </row>
    <row r="1585" spans="1:65" x14ac:dyDescent="0.25">
      <c r="A1585" s="68" t="str">
        <f>VLOOKUP(L1585,'Status Report'!B:CB,79,0)</f>
        <v>Heineken UCL</v>
      </c>
      <c r="C1585">
        <v>20006120</v>
      </c>
      <c r="D1585">
        <v>3091076</v>
      </c>
      <c r="E1585" t="s">
        <v>1014</v>
      </c>
      <c r="F1585" t="s">
        <v>802</v>
      </c>
      <c r="G1585" t="str">
        <f>VLOOKUP(D1585,'[2]sold to'!$A:$H,8,0)</f>
        <v>Netherlands</v>
      </c>
      <c r="H1585" t="str">
        <f>VLOOKUP(D1585,'[2]sold to'!$A:$I,9,0)</f>
        <v>Europe</v>
      </c>
      <c r="K1585">
        <v>610</v>
      </c>
      <c r="L1585">
        <v>88026541</v>
      </c>
      <c r="M1585" t="s">
        <v>356</v>
      </c>
      <c r="N1585">
        <v>1</v>
      </c>
      <c r="P1585" t="str">
        <f>VLOOKUP(L1585,'Status Report'!B:AA,26,0)</f>
        <v>Bangladesh</v>
      </c>
      <c r="Q1585" t="str">
        <f>VLOOKUP(L1585,'Status Report'!B:AB,27,0)</f>
        <v>Textiles-Clothing</v>
      </c>
      <c r="R1585">
        <f>VLOOKUP(L1585,'Status Report'!B:X,23,0)</f>
        <v>167</v>
      </c>
      <c r="S1585" t="str">
        <f>VLOOKUP(L1585,'Status Report'!B:T,19,0)</f>
        <v>Promocean The Netherlands BV</v>
      </c>
      <c r="T1585" s="62">
        <f>VLOOKUP(L1585,'Status Report'!B:E,4,0)</f>
        <v>3</v>
      </c>
      <c r="U1585" s="19">
        <f>_xlfn.IFS(AI1585="Den Bosch",VLOOKUP(L1585,'Status Report'!B:AM,35,0),AI1585="Yantian",VLOOKUP(L1585,'Status Report'!B:AM,36,0),AI1585="",IF(H1585="Asia Pacific",VLOOKUP(L1585,'Status Report'!B:AM,36,0),VLOOKUP(L1585,'Status Report'!B:AM,35,0)),AI1585="Direct shipment",IF(H1585="Asia Pacific",VLOOKUP(L1585,'Status Report'!B:AM,36,0),VLOOKUP(L1585,'Status Report'!B:AM,35,0)))</f>
        <v>39.06</v>
      </c>
      <c r="V1585" s="20">
        <f t="shared" si="368"/>
        <v>39.06</v>
      </c>
      <c r="W1585" s="19">
        <f>_xlfn.IFS(AI1585="Den Bosch",VLOOKUP(L1585,'Status Report'!B:AM,37,0),AI1585="Yantian",VLOOKUP(L1585,'Status Report'!B:AM,38,0),AI1585="",IF(H1585="Asia Pacific",VLOOKUP(L1585,'Status Report'!B:AM,38,0),VLOOKUP(L1585,'Status Report'!B:AM,37,0)),AI1585="Direct shipment",IF(H1585="Asia Pacific",VLOOKUP(L1585,'Status Report'!B:AM,38,0),VLOOKUP(L1585,'Status Report'!B:AM,37,0)))</f>
        <v>39.06</v>
      </c>
      <c r="X1585" s="20">
        <f t="shared" si="369"/>
        <v>39.06</v>
      </c>
      <c r="Y1585" s="20">
        <f>_xlfn.IFS(AI1585="Den Bosch",VLOOKUP(L1585,'Status Report'!B:AO,39,0),AI1585="Yantian",VLOOKUP(L1585,'Status Report'!B:AO,40,0),AI1585="",IF(H1585="Asia Pacific",VLOOKUP(L1585,'Status Report'!B:AO,40,0),VLOOKUP(L1585,'Status Report'!B:AO,39,0)),AI1585="Direct shipment",IF(H1585="Asia Pacific",VLOOKUP(L1585,'Status Report'!B:AO,40,0),VLOOKUP(L1585,'Status Report'!B:AO,39,0)))</f>
        <v>0</v>
      </c>
      <c r="Z1585" s="20">
        <f t="shared" si="370"/>
        <v>0</v>
      </c>
      <c r="AA1585" s="20">
        <f t="shared" si="371"/>
        <v>39.06</v>
      </c>
      <c r="AB1585" s="21">
        <f>_xlfn.IFS(AI1585="Den Bosch",VLOOKUP(L1585,'Status Report'!B:AM,33,0),AI1585="Yantian",VLOOKUP(L1585,'Status Report'!B:AM,34,0),AI1585="",IF(H1585="Asia Pacific",VLOOKUP(L1585,'Status Report'!B:AM,34,0),VLOOKUP(L1585,'Status Report'!B:AM,33,0)),AI1585="Direct shipment",IF(H1585="Asia Pacific",VLOOKUP(L1585,'Status Report'!B:AM,34,0),VLOOKUP(L1585,'Status Report'!B:AM,33,0)))</f>
        <v>34.030499999999996</v>
      </c>
      <c r="AC1585" s="21">
        <f>VLOOKUP(L1585,'Status Report'!B:CE,82,0)</f>
        <v>0</v>
      </c>
      <c r="AD1585" s="21">
        <f t="shared" si="372"/>
        <v>34.030499999999996</v>
      </c>
      <c r="AE1585" s="63">
        <f>VLOOKUP(L1585,'Status Report'!B:W,20,0)</f>
        <v>36</v>
      </c>
      <c r="AF1585" s="63">
        <f>VLOOKUP(L1585,'Status Report'!B:W,21,0)</f>
        <v>33</v>
      </c>
      <c r="AG1585" s="63">
        <f>VLOOKUP(L1585,'Status Report'!B:W,22,0)</f>
        <v>7</v>
      </c>
      <c r="AH1585" s="22">
        <f t="shared" si="373"/>
        <v>8.3160000000000005E-3</v>
      </c>
      <c r="AI1585" t="s">
        <v>990</v>
      </c>
      <c r="AK1585" s="63">
        <f>IFERROR(VLOOKUP(G1585,ASEAN!A:A,1,0),0)</f>
        <v>0</v>
      </c>
      <c r="AL1585" s="63" t="str">
        <f>IFERROR(VLOOKUP(D1585,'[3]customer specs'!$B$1:$D$65536,3,0),0)</f>
        <v xml:space="preserve">In case of samples for Fon Wan Chan, please add EUR 75,00 per pallet in Conditions (HD01) and put Provision 199031 QC in Purchase order number
</v>
      </c>
      <c r="AM1585" s="64">
        <f t="shared" si="374"/>
        <v>0</v>
      </c>
      <c r="AN1585" s="64">
        <f t="shared" si="375"/>
        <v>0</v>
      </c>
      <c r="AO1585" s="63"/>
      <c r="AP1585" s="63"/>
      <c r="AQ1585" s="63" t="str">
        <f t="shared" si="376"/>
        <v>no</v>
      </c>
      <c r="AR1585" s="20">
        <f t="shared" si="377"/>
        <v>34.030499999999996</v>
      </c>
      <c r="AS1585" s="63"/>
      <c r="AT1585" s="23">
        <f t="shared" si="382"/>
        <v>0.12</v>
      </c>
      <c r="AU1585" s="65">
        <f t="shared" si="378"/>
        <v>38.671022727272721</v>
      </c>
      <c r="AV1585" s="65"/>
      <c r="AW1585" s="65">
        <f t="shared" si="379"/>
        <v>38.671022727272721</v>
      </c>
      <c r="AX1585" s="65"/>
      <c r="AY1585" s="63">
        <f>VLOOKUP(L1585,'Status Report'!B:CF,81,0)</f>
        <v>0</v>
      </c>
      <c r="AZ1585" s="63" t="str">
        <f>VLOOKUP(L1585,'Status Report'!B:S,18,0)</f>
        <v>Ellina Smirnova</v>
      </c>
      <c r="BB1585" s="63">
        <f>VLOOKUP(L1585,'Status Report'!B:Z,25,0)</f>
        <v>6</v>
      </c>
      <c r="BC1585" s="63">
        <f t="shared" si="380"/>
        <v>6</v>
      </c>
      <c r="BF1585">
        <f>VLOOKUP(L1585,'Status Report'!B:CE,82,0)</f>
        <v>0</v>
      </c>
      <c r="BG1585">
        <f>VLOOKUP(L1585,'Status Report'!B:CF,83,0)</f>
        <v>0</v>
      </c>
      <c r="BH1585">
        <f>VLOOKUP(L1585,'Status Report'!B:CG,84,0)</f>
        <v>0</v>
      </c>
      <c r="BI1585" t="s">
        <v>1017</v>
      </c>
      <c r="BJ1585" t="s">
        <v>795</v>
      </c>
      <c r="BM1585" s="67">
        <f t="shared" si="381"/>
        <v>29</v>
      </c>
    </row>
    <row r="1586" spans="1:65" x14ac:dyDescent="0.25">
      <c r="A1586" s="68" t="str">
        <f>VLOOKUP(L1586,'Status Report'!B:CB,79,0)</f>
        <v>Heineken UCL</v>
      </c>
      <c r="C1586">
        <v>20006120</v>
      </c>
      <c r="D1586">
        <v>3091076</v>
      </c>
      <c r="E1586" t="s">
        <v>1014</v>
      </c>
      <c r="F1586" t="s">
        <v>802</v>
      </c>
      <c r="G1586" t="str">
        <f>VLOOKUP(D1586,'[2]sold to'!$A:$H,8,0)</f>
        <v>Netherlands</v>
      </c>
      <c r="H1586" t="str">
        <f>VLOOKUP(D1586,'[2]sold to'!$A:$I,9,0)</f>
        <v>Europe</v>
      </c>
      <c r="K1586">
        <v>620</v>
      </c>
      <c r="L1586">
        <v>88026542</v>
      </c>
      <c r="M1586" t="s">
        <v>841</v>
      </c>
      <c r="N1586">
        <v>1</v>
      </c>
      <c r="P1586" t="str">
        <f>VLOOKUP(L1586,'Status Report'!B:AA,26,0)</f>
        <v>China</v>
      </c>
      <c r="Q1586" t="str">
        <f>VLOOKUP(L1586,'Status Report'!B:AB,27,0)</f>
        <v>Premiums</v>
      </c>
      <c r="R1586">
        <f>VLOOKUP(L1586,'Status Report'!B:X,23,0)</f>
        <v>250</v>
      </c>
      <c r="S1586" t="str">
        <f>VLOOKUP(L1586,'Status Report'!B:T,19,0)</f>
        <v>Promocean The Netherlands BV</v>
      </c>
      <c r="T1586" s="62">
        <f>VLOOKUP(L1586,'Status Report'!B:E,4,0)</f>
        <v>3</v>
      </c>
      <c r="U1586" s="19">
        <f>_xlfn.IFS(AI1586="Den Bosch",VLOOKUP(L1586,'Status Report'!B:AM,35,0),AI1586="Yantian",VLOOKUP(L1586,'Status Report'!B:AM,36,0),AI1586="",IF(H1586="Asia Pacific",VLOOKUP(L1586,'Status Report'!B:AM,36,0),VLOOKUP(L1586,'Status Report'!B:AM,35,0)),AI1586="Direct shipment",IF(H1586="Asia Pacific",VLOOKUP(L1586,'Status Report'!B:AM,36,0),VLOOKUP(L1586,'Status Report'!B:AM,35,0)))</f>
        <v>74.7</v>
      </c>
      <c r="V1586" s="20">
        <f t="shared" si="368"/>
        <v>74.7</v>
      </c>
      <c r="W1586" s="19">
        <f>_xlfn.IFS(AI1586="Den Bosch",VLOOKUP(L1586,'Status Report'!B:AM,37,0),AI1586="Yantian",VLOOKUP(L1586,'Status Report'!B:AM,38,0),AI1586="",IF(H1586="Asia Pacific",VLOOKUP(L1586,'Status Report'!B:AM,38,0),VLOOKUP(L1586,'Status Report'!B:AM,37,0)),AI1586="Direct shipment",IF(H1586="Asia Pacific",VLOOKUP(L1586,'Status Report'!B:AM,38,0),VLOOKUP(L1586,'Status Report'!B:AM,37,0)))</f>
        <v>74.7</v>
      </c>
      <c r="X1586" s="20">
        <f t="shared" si="369"/>
        <v>74.7</v>
      </c>
      <c r="Y1586" s="20">
        <f>_xlfn.IFS(AI1586="Den Bosch",VLOOKUP(L1586,'Status Report'!B:AO,39,0),AI1586="Yantian",VLOOKUP(L1586,'Status Report'!B:AO,40,0),AI1586="",IF(H1586="Asia Pacific",VLOOKUP(L1586,'Status Report'!B:AO,40,0),VLOOKUP(L1586,'Status Report'!B:AO,39,0)),AI1586="Direct shipment",IF(H1586="Asia Pacific",VLOOKUP(L1586,'Status Report'!B:AO,40,0),VLOOKUP(L1586,'Status Report'!B:AO,39,0)))</f>
        <v>0</v>
      </c>
      <c r="Z1586" s="20">
        <f t="shared" si="370"/>
        <v>0</v>
      </c>
      <c r="AA1586" s="20">
        <f t="shared" si="371"/>
        <v>74.7</v>
      </c>
      <c r="AB1586" s="21">
        <f>_xlfn.IFS(AI1586="Den Bosch",VLOOKUP(L1586,'Status Report'!B:AM,33,0),AI1586="Yantian",VLOOKUP(L1586,'Status Report'!B:AM,34,0),AI1586="",IF(H1586="Asia Pacific",VLOOKUP(L1586,'Status Report'!B:AM,34,0),VLOOKUP(L1586,'Status Report'!B:AM,33,0)),AI1586="Direct shipment",IF(H1586="Asia Pacific",VLOOKUP(L1586,'Status Report'!B:AM,34,0),VLOOKUP(L1586,'Status Report'!B:AM,33,0)))</f>
        <v>64.62660000000001</v>
      </c>
      <c r="AC1586" s="21">
        <f>VLOOKUP(L1586,'Status Report'!B:CE,82,0)</f>
        <v>0</v>
      </c>
      <c r="AD1586" s="21">
        <f t="shared" si="372"/>
        <v>64.62660000000001</v>
      </c>
      <c r="AE1586" s="63">
        <f>VLOOKUP(L1586,'Status Report'!B:W,20,0)</f>
        <v>37</v>
      </c>
      <c r="AF1586" s="63">
        <f>VLOOKUP(L1586,'Status Report'!B:W,21,0)</f>
        <v>16</v>
      </c>
      <c r="AG1586" s="63">
        <f>VLOOKUP(L1586,'Status Report'!B:W,22,0)</f>
        <v>17</v>
      </c>
      <c r="AH1586" s="22">
        <f t="shared" si="373"/>
        <v>1.0064E-2</v>
      </c>
      <c r="AI1586" t="s">
        <v>990</v>
      </c>
      <c r="AK1586" s="63">
        <f>IFERROR(VLOOKUP(G1586,ASEAN!A:A,1,0),0)</f>
        <v>0</v>
      </c>
      <c r="AL1586" s="63" t="str">
        <f>IFERROR(VLOOKUP(D1586,'[3]customer specs'!$B$1:$D$65536,3,0),0)</f>
        <v xml:space="preserve">In case of samples for Fon Wan Chan, please add EUR 75,00 per pallet in Conditions (HD01) and put Provision 199031 QC in Purchase order number
</v>
      </c>
      <c r="AM1586" s="64">
        <f t="shared" si="374"/>
        <v>0</v>
      </c>
      <c r="AN1586" s="64">
        <f t="shared" si="375"/>
        <v>0</v>
      </c>
      <c r="AO1586" s="63"/>
      <c r="AP1586" s="63"/>
      <c r="AQ1586" s="63" t="str">
        <f t="shared" si="376"/>
        <v>no</v>
      </c>
      <c r="AR1586" s="20">
        <f t="shared" si="377"/>
        <v>64.62660000000001</v>
      </c>
      <c r="AS1586" s="63"/>
      <c r="AT1586" s="23">
        <f t="shared" si="382"/>
        <v>0.12</v>
      </c>
      <c r="AU1586" s="65">
        <f t="shared" si="378"/>
        <v>73.439318181818194</v>
      </c>
      <c r="AV1586" s="65"/>
      <c r="AW1586" s="65">
        <f t="shared" si="379"/>
        <v>73.439318181818194</v>
      </c>
      <c r="AX1586" s="65"/>
      <c r="AY1586" s="63">
        <f>VLOOKUP(L1586,'Status Report'!B:CF,81,0)</f>
        <v>0</v>
      </c>
      <c r="AZ1586" s="63" t="str">
        <f>VLOOKUP(L1586,'Status Report'!B:S,18,0)</f>
        <v>Ellina Smirnova</v>
      </c>
      <c r="BB1586" s="63">
        <f>VLOOKUP(L1586,'Status Report'!B:Z,25,0)</f>
        <v>10</v>
      </c>
      <c r="BC1586" s="63">
        <f t="shared" si="380"/>
        <v>10</v>
      </c>
      <c r="BF1586">
        <f>VLOOKUP(L1586,'Status Report'!B:CE,82,0)</f>
        <v>0</v>
      </c>
      <c r="BG1586">
        <f>VLOOKUP(L1586,'Status Report'!B:CF,83,0)</f>
        <v>0</v>
      </c>
      <c r="BH1586">
        <f>VLOOKUP(L1586,'Status Report'!B:CG,84,0)</f>
        <v>0</v>
      </c>
      <c r="BI1586" t="s">
        <v>1017</v>
      </c>
      <c r="BJ1586" t="s">
        <v>795</v>
      </c>
      <c r="BM1586" s="67">
        <f t="shared" si="381"/>
        <v>421</v>
      </c>
    </row>
    <row r="1587" spans="1:65" x14ac:dyDescent="0.25">
      <c r="A1587" s="68" t="str">
        <f>VLOOKUP(L1587,'Status Report'!B:CB,79,0)</f>
        <v>Heineken UCL</v>
      </c>
      <c r="C1587">
        <v>20006120</v>
      </c>
      <c r="D1587">
        <v>3091076</v>
      </c>
      <c r="E1587" t="s">
        <v>1014</v>
      </c>
      <c r="F1587" t="s">
        <v>802</v>
      </c>
      <c r="G1587" t="str">
        <f>VLOOKUP(D1587,'[2]sold to'!$A:$H,8,0)</f>
        <v>Netherlands</v>
      </c>
      <c r="H1587" t="str">
        <f>VLOOKUP(D1587,'[2]sold to'!$A:$I,9,0)</f>
        <v>Europe</v>
      </c>
      <c r="K1587">
        <v>630</v>
      </c>
      <c r="L1587">
        <v>88026543</v>
      </c>
      <c r="M1587" t="s">
        <v>358</v>
      </c>
      <c r="N1587">
        <v>1</v>
      </c>
      <c r="P1587" t="str">
        <f>VLOOKUP(L1587,'Status Report'!B:AA,26,0)</f>
        <v>China</v>
      </c>
      <c r="Q1587" t="str">
        <f>VLOOKUP(L1587,'Status Report'!B:AB,27,0)</f>
        <v>Premiums</v>
      </c>
      <c r="R1587">
        <f>VLOOKUP(L1587,'Status Report'!B:X,23,0)</f>
        <v>100</v>
      </c>
      <c r="S1587" t="str">
        <f>VLOOKUP(L1587,'Status Report'!B:T,19,0)</f>
        <v>Promocean The Netherlands BV</v>
      </c>
      <c r="T1587" s="62">
        <f>VLOOKUP(L1587,'Status Report'!B:E,4,0)</f>
        <v>3</v>
      </c>
      <c r="U1587" s="19">
        <f>_xlfn.IFS(AI1587="Den Bosch",VLOOKUP(L1587,'Status Report'!B:AM,35,0),AI1587="Yantian",VLOOKUP(L1587,'Status Report'!B:AM,36,0),AI1587="",IF(H1587="Asia Pacific",VLOOKUP(L1587,'Status Report'!B:AM,36,0),VLOOKUP(L1587,'Status Report'!B:AM,35,0)),AI1587="Direct shipment",IF(H1587="Asia Pacific",VLOOKUP(L1587,'Status Report'!B:AM,36,0),VLOOKUP(L1587,'Status Report'!B:AM,35,0)))</f>
        <v>53.5</v>
      </c>
      <c r="V1587" s="20">
        <f t="shared" si="368"/>
        <v>53.5</v>
      </c>
      <c r="W1587" s="19">
        <f>_xlfn.IFS(AI1587="Den Bosch",VLOOKUP(L1587,'Status Report'!B:AM,37,0),AI1587="Yantian",VLOOKUP(L1587,'Status Report'!B:AM,38,0),AI1587="",IF(H1587="Asia Pacific",VLOOKUP(L1587,'Status Report'!B:AM,38,0),VLOOKUP(L1587,'Status Report'!B:AM,37,0)),AI1587="Direct shipment",IF(H1587="Asia Pacific",VLOOKUP(L1587,'Status Report'!B:AM,38,0),VLOOKUP(L1587,'Status Report'!B:AM,37,0)))</f>
        <v>49.75</v>
      </c>
      <c r="X1587" s="20">
        <f t="shared" si="369"/>
        <v>49.75</v>
      </c>
      <c r="Y1587" s="20">
        <f>_xlfn.IFS(AI1587="Den Bosch",VLOOKUP(L1587,'Status Report'!B:AO,39,0),AI1587="Yantian",VLOOKUP(L1587,'Status Report'!B:AO,40,0),AI1587="",IF(H1587="Asia Pacific",VLOOKUP(L1587,'Status Report'!B:AO,40,0),VLOOKUP(L1587,'Status Report'!B:AO,39,0)),AI1587="Direct shipment",IF(H1587="Asia Pacific",VLOOKUP(L1587,'Status Report'!B:AO,40,0),VLOOKUP(L1587,'Status Report'!B:AO,39,0)))</f>
        <v>0</v>
      </c>
      <c r="Z1587" s="20">
        <f t="shared" si="370"/>
        <v>0</v>
      </c>
      <c r="AA1587" s="20">
        <f t="shared" si="371"/>
        <v>49.75</v>
      </c>
      <c r="AB1587" s="21">
        <f>_xlfn.IFS(AI1587="Den Bosch",VLOOKUP(L1587,'Status Report'!B:AM,33,0),AI1587="Yantian",VLOOKUP(L1587,'Status Report'!B:AM,34,0),AI1587="",IF(H1587="Asia Pacific",VLOOKUP(L1587,'Status Report'!B:AM,34,0),VLOOKUP(L1587,'Status Report'!B:AM,33,0)),AI1587="Direct shipment",IF(H1587="Asia Pacific",VLOOKUP(L1587,'Status Report'!B:AM,34,0),VLOOKUP(L1587,'Status Report'!B:AM,33,0)))</f>
        <v>43.103400000000008</v>
      </c>
      <c r="AC1587" s="21">
        <f>VLOOKUP(L1587,'Status Report'!B:CE,82,0)</f>
        <v>0</v>
      </c>
      <c r="AD1587" s="21">
        <f t="shared" si="372"/>
        <v>43.103400000000008</v>
      </c>
      <c r="AE1587" s="63">
        <f>VLOOKUP(L1587,'Status Report'!B:W,20,0)</f>
        <v>24</v>
      </c>
      <c r="AF1587" s="63">
        <f>VLOOKUP(L1587,'Status Report'!B:W,21,0)</f>
        <v>15</v>
      </c>
      <c r="AG1587" s="63">
        <f>VLOOKUP(L1587,'Status Report'!B:W,22,0)</f>
        <v>5</v>
      </c>
      <c r="AH1587" s="22">
        <f t="shared" si="373"/>
        <v>1.8E-3</v>
      </c>
      <c r="AI1587" t="s">
        <v>990</v>
      </c>
      <c r="AK1587" s="63">
        <f>IFERROR(VLOOKUP(G1587,ASEAN!A:A,1,0),0)</f>
        <v>0</v>
      </c>
      <c r="AL1587" s="63" t="str">
        <f>IFERROR(VLOOKUP(D1587,'[3]customer specs'!$B$1:$D$65536,3,0),0)</f>
        <v xml:space="preserve">In case of samples for Fon Wan Chan, please add EUR 75,00 per pallet in Conditions (HD01) and put Provision 199031 QC in Purchase order number
</v>
      </c>
      <c r="AM1587" s="64">
        <f t="shared" si="374"/>
        <v>3.75</v>
      </c>
      <c r="AN1587" s="64">
        <f t="shared" si="375"/>
        <v>0</v>
      </c>
      <c r="AO1587" s="63"/>
      <c r="AP1587" s="63"/>
      <c r="AQ1587" s="63" t="str">
        <f t="shared" si="376"/>
        <v>no</v>
      </c>
      <c r="AR1587" s="20">
        <f t="shared" si="377"/>
        <v>43.103400000000008</v>
      </c>
      <c r="AS1587" s="63"/>
      <c r="AT1587" s="23">
        <f t="shared" si="382"/>
        <v>0.12</v>
      </c>
      <c r="AU1587" s="65">
        <f t="shared" si="378"/>
        <v>48.981136363636374</v>
      </c>
      <c r="AV1587" s="65"/>
      <c r="AW1587" s="65">
        <f t="shared" si="379"/>
        <v>48.981136363636374</v>
      </c>
      <c r="AX1587" s="65"/>
      <c r="AY1587" s="63">
        <f>VLOOKUP(L1587,'Status Report'!B:CF,81,0)</f>
        <v>0</v>
      </c>
      <c r="AZ1587" s="63" t="str">
        <f>VLOOKUP(L1587,'Status Report'!B:S,18,0)</f>
        <v>Ellina Smirnova</v>
      </c>
      <c r="BB1587" s="63">
        <f>VLOOKUP(L1587,'Status Report'!B:Z,25,0)</f>
        <v>25</v>
      </c>
      <c r="BC1587" s="63">
        <f t="shared" si="380"/>
        <v>25</v>
      </c>
      <c r="BF1587">
        <f>VLOOKUP(L1587,'Status Report'!B:CE,82,0)</f>
        <v>0</v>
      </c>
      <c r="BG1587">
        <f>VLOOKUP(L1587,'Status Report'!B:CF,83,0)</f>
        <v>0</v>
      </c>
      <c r="BH1587">
        <f>VLOOKUP(L1587,'Status Report'!B:CG,84,0)</f>
        <v>0</v>
      </c>
      <c r="BI1587" t="s">
        <v>1017</v>
      </c>
      <c r="BJ1587" t="s">
        <v>795</v>
      </c>
      <c r="BM1587" s="67">
        <f t="shared" si="381"/>
        <v>612</v>
      </c>
    </row>
    <row r="1588" spans="1:65" x14ac:dyDescent="0.25">
      <c r="A1588" s="68" t="str">
        <f>VLOOKUP(L1588,'Status Report'!B:CB,79,0)</f>
        <v>Heineken UCL</v>
      </c>
      <c r="C1588">
        <v>20006120</v>
      </c>
      <c r="D1588">
        <v>3091076</v>
      </c>
      <c r="E1588" t="s">
        <v>1014</v>
      </c>
      <c r="F1588" t="s">
        <v>802</v>
      </c>
      <c r="G1588" t="str">
        <f>VLOOKUP(D1588,'[2]sold to'!$A:$H,8,0)</f>
        <v>Netherlands</v>
      </c>
      <c r="H1588" t="str">
        <f>VLOOKUP(D1588,'[2]sold to'!$A:$I,9,0)</f>
        <v>Europe</v>
      </c>
      <c r="K1588">
        <v>640</v>
      </c>
      <c r="L1588">
        <v>88026544</v>
      </c>
      <c r="M1588" t="s">
        <v>359</v>
      </c>
      <c r="N1588">
        <v>1</v>
      </c>
      <c r="P1588" t="str">
        <f>VLOOKUP(L1588,'Status Report'!B:AA,26,0)</f>
        <v>China</v>
      </c>
      <c r="Q1588" t="str">
        <f>VLOOKUP(L1588,'Status Report'!B:AB,27,0)</f>
        <v>Premiums</v>
      </c>
      <c r="R1588">
        <f>VLOOKUP(L1588,'Status Report'!B:X,23,0)</f>
        <v>200</v>
      </c>
      <c r="S1588" t="str">
        <f>VLOOKUP(L1588,'Status Report'!B:T,19,0)</f>
        <v>Promocean The Netherlands BV</v>
      </c>
      <c r="T1588" s="62">
        <f>VLOOKUP(L1588,'Status Report'!B:E,4,0)</f>
        <v>3</v>
      </c>
      <c r="U1588" s="19">
        <f>_xlfn.IFS(AI1588="Den Bosch",VLOOKUP(L1588,'Status Report'!B:AM,35,0),AI1588="Yantian",VLOOKUP(L1588,'Status Report'!B:AM,36,0),AI1588="",IF(H1588="Asia Pacific",VLOOKUP(L1588,'Status Report'!B:AM,36,0),VLOOKUP(L1588,'Status Report'!B:AM,35,0)),AI1588="Direct shipment",IF(H1588="Asia Pacific",VLOOKUP(L1588,'Status Report'!B:AM,36,0),VLOOKUP(L1588,'Status Report'!B:AM,35,0)))</f>
        <v>75.55</v>
      </c>
      <c r="V1588" s="20">
        <f t="shared" si="368"/>
        <v>75.55</v>
      </c>
      <c r="W1588" s="19">
        <f>_xlfn.IFS(AI1588="Den Bosch",VLOOKUP(L1588,'Status Report'!B:AM,37,0),AI1588="Yantian",VLOOKUP(L1588,'Status Report'!B:AM,38,0),AI1588="",IF(H1588="Asia Pacific",VLOOKUP(L1588,'Status Report'!B:AM,38,0),VLOOKUP(L1588,'Status Report'!B:AM,37,0)),AI1588="Direct shipment",IF(H1588="Asia Pacific",VLOOKUP(L1588,'Status Report'!B:AM,38,0),VLOOKUP(L1588,'Status Report'!B:AM,37,0)))</f>
        <v>75.55</v>
      </c>
      <c r="X1588" s="20">
        <f t="shared" si="369"/>
        <v>75.55</v>
      </c>
      <c r="Y1588" s="20">
        <f>_xlfn.IFS(AI1588="Den Bosch",VLOOKUP(L1588,'Status Report'!B:AO,39,0),AI1588="Yantian",VLOOKUP(L1588,'Status Report'!B:AO,40,0),AI1588="",IF(H1588="Asia Pacific",VLOOKUP(L1588,'Status Report'!B:AO,40,0),VLOOKUP(L1588,'Status Report'!B:AO,39,0)),AI1588="Direct shipment",IF(H1588="Asia Pacific",VLOOKUP(L1588,'Status Report'!B:AO,40,0),VLOOKUP(L1588,'Status Report'!B:AO,39,0)))</f>
        <v>0</v>
      </c>
      <c r="Z1588" s="20">
        <f t="shared" si="370"/>
        <v>0</v>
      </c>
      <c r="AA1588" s="20">
        <f t="shared" si="371"/>
        <v>75.55</v>
      </c>
      <c r="AB1588" s="21">
        <f>_xlfn.IFS(AI1588="Den Bosch",VLOOKUP(L1588,'Status Report'!B:AM,33,0),AI1588="Yantian",VLOOKUP(L1588,'Status Report'!B:AM,34,0),AI1588="",IF(H1588="Asia Pacific",VLOOKUP(L1588,'Status Report'!B:AM,34,0),VLOOKUP(L1588,'Status Report'!B:AM,33,0)),AI1588="Direct shipment",IF(H1588="Asia Pacific",VLOOKUP(L1588,'Status Report'!B:AM,34,0),VLOOKUP(L1588,'Status Report'!B:AM,33,0)))</f>
        <v>65.941199999999995</v>
      </c>
      <c r="AC1588" s="21">
        <f>VLOOKUP(L1588,'Status Report'!B:CE,82,0)</f>
        <v>0</v>
      </c>
      <c r="AD1588" s="21">
        <f t="shared" si="372"/>
        <v>65.941199999999995</v>
      </c>
      <c r="AE1588" s="63">
        <f>VLOOKUP(L1588,'Status Report'!B:W,20,0)</f>
        <v>52</v>
      </c>
      <c r="AF1588" s="63">
        <f>VLOOKUP(L1588,'Status Report'!B:W,21,0)</f>
        <v>33</v>
      </c>
      <c r="AG1588" s="63">
        <f>VLOOKUP(L1588,'Status Report'!B:W,22,0)</f>
        <v>12</v>
      </c>
      <c r="AH1588" s="22">
        <f t="shared" si="373"/>
        <v>2.0591999999999999E-2</v>
      </c>
      <c r="AI1588" t="s">
        <v>990</v>
      </c>
      <c r="AK1588" s="63">
        <f>IFERROR(VLOOKUP(G1588,ASEAN!A:A,1,0),0)</f>
        <v>0</v>
      </c>
      <c r="AL1588" s="63" t="str">
        <f>IFERROR(VLOOKUP(D1588,'[3]customer specs'!$B$1:$D$65536,3,0),0)</f>
        <v xml:space="preserve">In case of samples for Fon Wan Chan, please add EUR 75,00 per pallet in Conditions (HD01) and put Provision 199031 QC in Purchase order number
</v>
      </c>
      <c r="AM1588" s="64">
        <f t="shared" si="374"/>
        <v>0</v>
      </c>
      <c r="AN1588" s="64">
        <f t="shared" si="375"/>
        <v>0</v>
      </c>
      <c r="AO1588" s="63"/>
      <c r="AP1588" s="63"/>
      <c r="AQ1588" s="63" t="str">
        <f t="shared" si="376"/>
        <v>no</v>
      </c>
      <c r="AR1588" s="20">
        <f t="shared" si="377"/>
        <v>65.941199999999995</v>
      </c>
      <c r="AS1588" s="63"/>
      <c r="AT1588" s="23">
        <f t="shared" si="382"/>
        <v>0.12</v>
      </c>
      <c r="AU1588" s="65">
        <f t="shared" si="378"/>
        <v>74.933181818181808</v>
      </c>
      <c r="AV1588" s="65"/>
      <c r="AW1588" s="65">
        <f t="shared" si="379"/>
        <v>74.933181818181808</v>
      </c>
      <c r="AX1588" s="65"/>
      <c r="AY1588" s="63">
        <f>VLOOKUP(L1588,'Status Report'!B:CF,81,0)</f>
        <v>0</v>
      </c>
      <c r="AZ1588" s="63" t="str">
        <f>VLOOKUP(L1588,'Status Report'!B:S,18,0)</f>
        <v>Ellina Smirnova</v>
      </c>
      <c r="BB1588" s="63">
        <f>VLOOKUP(L1588,'Status Report'!B:Z,25,0)</f>
        <v>5</v>
      </c>
      <c r="BC1588" s="63">
        <f t="shared" si="380"/>
        <v>5</v>
      </c>
      <c r="BF1588">
        <f>VLOOKUP(L1588,'Status Report'!B:CE,82,0)</f>
        <v>0</v>
      </c>
      <c r="BG1588">
        <f>VLOOKUP(L1588,'Status Report'!B:CF,83,0)</f>
        <v>0</v>
      </c>
      <c r="BH1588">
        <f>VLOOKUP(L1588,'Status Report'!B:CG,84,0)</f>
        <v>0</v>
      </c>
      <c r="BI1588" t="s">
        <v>1017</v>
      </c>
      <c r="BJ1588" t="s">
        <v>795</v>
      </c>
      <c r="BM1588" s="67">
        <f t="shared" si="381"/>
        <v>140</v>
      </c>
    </row>
    <row r="1589" spans="1:65" x14ac:dyDescent="0.25">
      <c r="A1589" s="68" t="str">
        <f>VLOOKUP(L1589,'Status Report'!B:CB,79,0)</f>
        <v>Heineken UCL</v>
      </c>
      <c r="C1589">
        <v>20006120</v>
      </c>
      <c r="D1589">
        <v>3091076</v>
      </c>
      <c r="E1589" t="s">
        <v>1014</v>
      </c>
      <c r="F1589" t="s">
        <v>802</v>
      </c>
      <c r="G1589" t="str">
        <f>VLOOKUP(D1589,'[2]sold to'!$A:$H,8,0)</f>
        <v>Netherlands</v>
      </c>
      <c r="H1589" t="str">
        <f>VLOOKUP(D1589,'[2]sold to'!$A:$I,9,0)</f>
        <v>Europe</v>
      </c>
      <c r="K1589">
        <v>650</v>
      </c>
      <c r="L1589">
        <v>88026549</v>
      </c>
      <c r="M1589" t="s">
        <v>363</v>
      </c>
      <c r="N1589">
        <v>1</v>
      </c>
      <c r="P1589" t="str">
        <f>VLOOKUP(L1589,'Status Report'!B:AA,26,0)</f>
        <v>Bangladesh</v>
      </c>
      <c r="Q1589" t="str">
        <f>VLOOKUP(L1589,'Status Report'!B:AB,27,0)</f>
        <v>Textiles-Clothing</v>
      </c>
      <c r="R1589">
        <f>VLOOKUP(L1589,'Status Report'!B:X,23,0)</f>
        <v>167</v>
      </c>
      <c r="S1589" t="str">
        <f>VLOOKUP(L1589,'Status Report'!B:T,19,0)</f>
        <v>Promocean The Netherlands BV</v>
      </c>
      <c r="T1589" s="62">
        <f>VLOOKUP(L1589,'Status Report'!B:E,4,0)</f>
        <v>3</v>
      </c>
      <c r="U1589" s="19">
        <f>_xlfn.IFS(AI1589="Den Bosch",VLOOKUP(L1589,'Status Report'!B:AM,35,0),AI1589="Yantian",VLOOKUP(L1589,'Status Report'!B:AM,36,0),AI1589="",IF(H1589="Asia Pacific",VLOOKUP(L1589,'Status Report'!B:AM,36,0),VLOOKUP(L1589,'Status Report'!B:AM,35,0)),AI1589="Direct shipment",IF(H1589="Asia Pacific",VLOOKUP(L1589,'Status Report'!B:AM,36,0),VLOOKUP(L1589,'Status Report'!B:AM,35,0)))</f>
        <v>37.56</v>
      </c>
      <c r="V1589" s="20">
        <f t="shared" si="368"/>
        <v>37.56</v>
      </c>
      <c r="W1589" s="19">
        <f>_xlfn.IFS(AI1589="Den Bosch",VLOOKUP(L1589,'Status Report'!B:AM,37,0),AI1589="Yantian",VLOOKUP(L1589,'Status Report'!B:AM,38,0),AI1589="",IF(H1589="Asia Pacific",VLOOKUP(L1589,'Status Report'!B:AM,38,0),VLOOKUP(L1589,'Status Report'!B:AM,37,0)),AI1589="Direct shipment",IF(H1589="Asia Pacific",VLOOKUP(L1589,'Status Report'!B:AM,38,0),VLOOKUP(L1589,'Status Report'!B:AM,37,0)))</f>
        <v>37.56</v>
      </c>
      <c r="X1589" s="20">
        <f t="shared" si="369"/>
        <v>37.56</v>
      </c>
      <c r="Y1589" s="20">
        <f>_xlfn.IFS(AI1589="Den Bosch",VLOOKUP(L1589,'Status Report'!B:AO,39,0),AI1589="Yantian",VLOOKUP(L1589,'Status Report'!B:AO,40,0),AI1589="",IF(H1589="Asia Pacific",VLOOKUP(L1589,'Status Report'!B:AO,40,0),VLOOKUP(L1589,'Status Report'!B:AO,39,0)),AI1589="Direct shipment",IF(H1589="Asia Pacific",VLOOKUP(L1589,'Status Report'!B:AO,40,0),VLOOKUP(L1589,'Status Report'!B:AO,39,0)))</f>
        <v>0</v>
      </c>
      <c r="Z1589" s="20">
        <f t="shared" si="370"/>
        <v>0</v>
      </c>
      <c r="AA1589" s="20">
        <f t="shared" si="371"/>
        <v>37.56</v>
      </c>
      <c r="AB1589" s="21">
        <f>_xlfn.IFS(AI1589="Den Bosch",VLOOKUP(L1589,'Status Report'!B:AM,33,0),AI1589="Yantian",VLOOKUP(L1589,'Status Report'!B:AM,34,0),AI1589="",IF(H1589="Asia Pacific",VLOOKUP(L1589,'Status Report'!B:AM,34,0),VLOOKUP(L1589,'Status Report'!B:AM,33,0)),AI1589="Direct shipment",IF(H1589="Asia Pacific",VLOOKUP(L1589,'Status Report'!B:AM,34,0),VLOOKUP(L1589,'Status Report'!B:AM,33,0)))</f>
        <v>32.749500000000005</v>
      </c>
      <c r="AC1589" s="21">
        <f>VLOOKUP(L1589,'Status Report'!B:CE,82,0)</f>
        <v>0</v>
      </c>
      <c r="AD1589" s="21">
        <f t="shared" si="372"/>
        <v>32.749500000000005</v>
      </c>
      <c r="AE1589" s="63">
        <f>VLOOKUP(L1589,'Status Report'!B:W,20,0)</f>
        <v>36</v>
      </c>
      <c r="AF1589" s="63">
        <f>VLOOKUP(L1589,'Status Report'!B:W,21,0)</f>
        <v>33</v>
      </c>
      <c r="AG1589" s="63">
        <f>VLOOKUP(L1589,'Status Report'!B:W,22,0)</f>
        <v>7</v>
      </c>
      <c r="AH1589" s="22">
        <f t="shared" si="373"/>
        <v>8.3160000000000005E-3</v>
      </c>
      <c r="AI1589" t="s">
        <v>990</v>
      </c>
      <c r="AK1589" s="63">
        <f>IFERROR(VLOOKUP(G1589,ASEAN!A:A,1,0),0)</f>
        <v>0</v>
      </c>
      <c r="AL1589" s="63" t="str">
        <f>IFERROR(VLOOKUP(D1589,'[3]customer specs'!$B$1:$D$65536,3,0),0)</f>
        <v xml:space="preserve">In case of samples for Fon Wan Chan, please add EUR 75,00 per pallet in Conditions (HD01) and put Provision 199031 QC in Purchase order number
</v>
      </c>
      <c r="AM1589" s="64">
        <f t="shared" si="374"/>
        <v>0</v>
      </c>
      <c r="AN1589" s="64">
        <f t="shared" si="375"/>
        <v>0</v>
      </c>
      <c r="AO1589" s="63"/>
      <c r="AP1589" s="63"/>
      <c r="AQ1589" s="63" t="str">
        <f t="shared" si="376"/>
        <v>no</v>
      </c>
      <c r="AR1589" s="20">
        <f t="shared" si="377"/>
        <v>32.749500000000005</v>
      </c>
      <c r="AS1589" s="63"/>
      <c r="AT1589" s="23">
        <f t="shared" si="382"/>
        <v>0.12</v>
      </c>
      <c r="AU1589" s="65">
        <f t="shared" si="378"/>
        <v>37.215340909090912</v>
      </c>
      <c r="AV1589" s="65"/>
      <c r="AW1589" s="65">
        <f t="shared" si="379"/>
        <v>37.215340909090912</v>
      </c>
      <c r="AX1589" s="65"/>
      <c r="AY1589" s="63">
        <f>VLOOKUP(L1589,'Status Report'!B:CF,81,0)</f>
        <v>0</v>
      </c>
      <c r="AZ1589" s="63" t="str">
        <f>VLOOKUP(L1589,'Status Report'!B:S,18,0)</f>
        <v>Ellina Smirnova</v>
      </c>
      <c r="BB1589" s="63">
        <f>VLOOKUP(L1589,'Status Report'!B:Z,25,0)</f>
        <v>6</v>
      </c>
      <c r="BC1589" s="63">
        <f t="shared" si="380"/>
        <v>6</v>
      </c>
      <c r="BF1589">
        <f>VLOOKUP(L1589,'Status Report'!B:CE,82,0)</f>
        <v>0</v>
      </c>
      <c r="BG1589">
        <f>VLOOKUP(L1589,'Status Report'!B:CF,83,0)</f>
        <v>0</v>
      </c>
      <c r="BH1589">
        <f>VLOOKUP(L1589,'Status Report'!B:CG,84,0)</f>
        <v>0</v>
      </c>
      <c r="BI1589" t="s">
        <v>1017</v>
      </c>
      <c r="BJ1589" t="s">
        <v>795</v>
      </c>
      <c r="BM1589" s="67">
        <f t="shared" si="381"/>
        <v>13</v>
      </c>
    </row>
    <row r="1590" spans="1:65" x14ac:dyDescent="0.25">
      <c r="A1590" s="68" t="str">
        <f>VLOOKUP(L1590,'Status Report'!B:CB,79,0)</f>
        <v>Heineken UCL</v>
      </c>
      <c r="C1590">
        <v>20006120</v>
      </c>
      <c r="D1590">
        <v>3091076</v>
      </c>
      <c r="E1590" t="s">
        <v>1014</v>
      </c>
      <c r="F1590" t="s">
        <v>802</v>
      </c>
      <c r="G1590" t="str">
        <f>VLOOKUP(D1590,'[2]sold to'!$A:$H,8,0)</f>
        <v>Netherlands</v>
      </c>
      <c r="H1590" t="str">
        <f>VLOOKUP(D1590,'[2]sold to'!$A:$I,9,0)</f>
        <v>Europe</v>
      </c>
      <c r="K1590">
        <v>660</v>
      </c>
      <c r="L1590">
        <v>88026550</v>
      </c>
      <c r="M1590" t="s">
        <v>364</v>
      </c>
      <c r="N1590">
        <v>1</v>
      </c>
      <c r="P1590" t="str">
        <f>VLOOKUP(L1590,'Status Report'!B:AA,26,0)</f>
        <v>China</v>
      </c>
      <c r="Q1590" t="str">
        <f>VLOOKUP(L1590,'Status Report'!B:AB,27,0)</f>
        <v>Premiums</v>
      </c>
      <c r="R1590">
        <f>VLOOKUP(L1590,'Status Report'!B:X,23,0)</f>
        <v>500</v>
      </c>
      <c r="S1590" t="str">
        <f>VLOOKUP(L1590,'Status Report'!B:T,19,0)</f>
        <v>Promocean The Netherlands BV</v>
      </c>
      <c r="T1590" s="62">
        <f>VLOOKUP(L1590,'Status Report'!B:E,4,0)</f>
        <v>3</v>
      </c>
      <c r="U1590" s="19">
        <f>_xlfn.IFS(AI1590="Den Bosch",VLOOKUP(L1590,'Status Report'!B:AM,35,0),AI1590="Yantian",VLOOKUP(L1590,'Status Report'!B:AM,36,0),AI1590="",IF(H1590="Asia Pacific",VLOOKUP(L1590,'Status Report'!B:AM,36,0),VLOOKUP(L1590,'Status Report'!B:AM,35,0)),AI1590="Direct shipment",IF(H1590="Asia Pacific",VLOOKUP(L1590,'Status Report'!B:AM,36,0),VLOOKUP(L1590,'Status Report'!B:AM,35,0)))</f>
        <v>64.900000000000006</v>
      </c>
      <c r="V1590" s="20">
        <f t="shared" si="368"/>
        <v>64.900000000000006</v>
      </c>
      <c r="W1590" s="19">
        <f>_xlfn.IFS(AI1590="Den Bosch",VLOOKUP(L1590,'Status Report'!B:AM,37,0),AI1590="Yantian",VLOOKUP(L1590,'Status Report'!B:AM,38,0),AI1590="",IF(H1590="Asia Pacific",VLOOKUP(L1590,'Status Report'!B:AM,38,0),VLOOKUP(L1590,'Status Report'!B:AM,37,0)),AI1590="Direct shipment",IF(H1590="Asia Pacific",VLOOKUP(L1590,'Status Report'!B:AM,38,0),VLOOKUP(L1590,'Status Report'!B:AM,37,0)))</f>
        <v>64.900000000000006</v>
      </c>
      <c r="X1590" s="20">
        <f t="shared" si="369"/>
        <v>64.900000000000006</v>
      </c>
      <c r="Y1590" s="20">
        <f>_xlfn.IFS(AI1590="Den Bosch",VLOOKUP(L1590,'Status Report'!B:AO,39,0),AI1590="Yantian",VLOOKUP(L1590,'Status Report'!B:AO,40,0),AI1590="",IF(H1590="Asia Pacific",VLOOKUP(L1590,'Status Report'!B:AO,40,0),VLOOKUP(L1590,'Status Report'!B:AO,39,0)),AI1590="Direct shipment",IF(H1590="Asia Pacific",VLOOKUP(L1590,'Status Report'!B:AO,40,0),VLOOKUP(L1590,'Status Report'!B:AO,39,0)))</f>
        <v>0</v>
      </c>
      <c r="Z1590" s="20">
        <f t="shared" si="370"/>
        <v>0</v>
      </c>
      <c r="AA1590" s="20">
        <f t="shared" si="371"/>
        <v>64.900000000000006</v>
      </c>
      <c r="AB1590" s="21">
        <f>_xlfn.IFS(AI1590="Den Bosch",VLOOKUP(L1590,'Status Report'!B:AM,33,0),AI1590="Yantian",VLOOKUP(L1590,'Status Report'!B:AM,34,0),AI1590="",IF(H1590="Asia Pacific",VLOOKUP(L1590,'Status Report'!B:AM,34,0),VLOOKUP(L1590,'Status Report'!B:AM,33,0)),AI1590="Direct shipment",IF(H1590="Asia Pacific",VLOOKUP(L1590,'Status Report'!B:AM,34,0),VLOOKUP(L1590,'Status Report'!B:AM,33,0)))</f>
        <v>56.156400000000005</v>
      </c>
      <c r="AC1590" s="21">
        <f>VLOOKUP(L1590,'Status Report'!B:CE,82,0)</f>
        <v>0</v>
      </c>
      <c r="AD1590" s="21">
        <f t="shared" si="372"/>
        <v>56.156400000000005</v>
      </c>
      <c r="AE1590" s="63">
        <f>VLOOKUP(L1590,'Status Report'!B:W,20,0)</f>
        <v>68</v>
      </c>
      <c r="AF1590" s="63">
        <f>VLOOKUP(L1590,'Status Report'!B:W,21,0)</f>
        <v>19</v>
      </c>
      <c r="AG1590" s="63">
        <f>VLOOKUP(L1590,'Status Report'!B:W,22,0)</f>
        <v>19</v>
      </c>
      <c r="AH1590" s="22">
        <f t="shared" si="373"/>
        <v>2.4548E-2</v>
      </c>
      <c r="AI1590" t="s">
        <v>990</v>
      </c>
      <c r="AK1590" s="63">
        <f>IFERROR(VLOOKUP(G1590,ASEAN!A:A,1,0),0)</f>
        <v>0</v>
      </c>
      <c r="AL1590" s="63" t="str">
        <f>IFERROR(VLOOKUP(D1590,'[3]customer specs'!$B$1:$D$65536,3,0),0)</f>
        <v xml:space="preserve">In case of samples for Fon Wan Chan, please add EUR 75,00 per pallet in Conditions (HD01) and put Provision 199031 QC in Purchase order number
</v>
      </c>
      <c r="AM1590" s="64">
        <f t="shared" si="374"/>
        <v>0</v>
      </c>
      <c r="AN1590" s="64">
        <f t="shared" si="375"/>
        <v>0</v>
      </c>
      <c r="AO1590" s="63"/>
      <c r="AP1590" s="63"/>
      <c r="AQ1590" s="63" t="str">
        <f t="shared" si="376"/>
        <v>no</v>
      </c>
      <c r="AR1590" s="20">
        <f t="shared" si="377"/>
        <v>56.156400000000005</v>
      </c>
      <c r="AS1590" s="63"/>
      <c r="AT1590" s="23">
        <f t="shared" si="382"/>
        <v>0.12</v>
      </c>
      <c r="AU1590" s="65">
        <f t="shared" si="378"/>
        <v>63.814090909090915</v>
      </c>
      <c r="AV1590" s="65"/>
      <c r="AW1590" s="65">
        <f t="shared" si="379"/>
        <v>63.814090909090915</v>
      </c>
      <c r="AX1590" s="65"/>
      <c r="AY1590" s="63">
        <f>VLOOKUP(L1590,'Status Report'!B:CF,81,0)</f>
        <v>0</v>
      </c>
      <c r="AZ1590" s="63" t="str">
        <f>VLOOKUP(L1590,'Status Report'!B:S,18,0)</f>
        <v>Ellina Smirnova</v>
      </c>
      <c r="BB1590" s="63">
        <f>VLOOKUP(L1590,'Status Report'!B:Z,25,0)</f>
        <v>10</v>
      </c>
      <c r="BC1590" s="63">
        <f t="shared" si="380"/>
        <v>10</v>
      </c>
      <c r="BF1590">
        <f>VLOOKUP(L1590,'Status Report'!B:CE,82,0)</f>
        <v>0</v>
      </c>
      <c r="BG1590">
        <f>VLOOKUP(L1590,'Status Report'!B:CF,83,0)</f>
        <v>0</v>
      </c>
      <c r="BH1590">
        <f>VLOOKUP(L1590,'Status Report'!B:CG,84,0)</f>
        <v>0</v>
      </c>
      <c r="BI1590" t="s">
        <v>1017</v>
      </c>
      <c r="BJ1590" t="s">
        <v>795</v>
      </c>
      <c r="BM1590" s="67">
        <f t="shared" si="381"/>
        <v>98</v>
      </c>
    </row>
    <row r="1591" spans="1:65" x14ac:dyDescent="0.25">
      <c r="A1591" s="68" t="str">
        <f>VLOOKUP(L1591,'Status Report'!B:CB,79,0)</f>
        <v>Heineken UCL</v>
      </c>
      <c r="C1591">
        <v>20006120</v>
      </c>
      <c r="D1591">
        <v>3091076</v>
      </c>
      <c r="E1591" t="s">
        <v>1014</v>
      </c>
      <c r="F1591" t="s">
        <v>802</v>
      </c>
      <c r="G1591" t="str">
        <f>VLOOKUP(D1591,'[2]sold to'!$A:$H,8,0)</f>
        <v>Netherlands</v>
      </c>
      <c r="H1591" t="str">
        <f>VLOOKUP(D1591,'[2]sold to'!$A:$I,9,0)</f>
        <v>Europe</v>
      </c>
      <c r="K1591">
        <v>670</v>
      </c>
      <c r="L1591">
        <v>88026555</v>
      </c>
      <c r="M1591" t="s">
        <v>368</v>
      </c>
      <c r="N1591">
        <v>1</v>
      </c>
      <c r="P1591" t="str">
        <f>VLOOKUP(L1591,'Status Report'!B:AA,26,0)</f>
        <v>Bangladesh</v>
      </c>
      <c r="Q1591" t="str">
        <f>VLOOKUP(L1591,'Status Report'!B:AB,27,0)</f>
        <v>Textiles-Clothing</v>
      </c>
      <c r="R1591">
        <f>VLOOKUP(L1591,'Status Report'!B:X,23,0)</f>
        <v>167</v>
      </c>
      <c r="S1591" t="str">
        <f>VLOOKUP(L1591,'Status Report'!B:T,19,0)</f>
        <v>Promocean The Netherlands BV</v>
      </c>
      <c r="T1591" s="62">
        <f>VLOOKUP(L1591,'Status Report'!B:E,4,0)</f>
        <v>3</v>
      </c>
      <c r="U1591" s="19">
        <f>_xlfn.IFS(AI1591="Den Bosch",VLOOKUP(L1591,'Status Report'!B:AM,35,0),AI1591="Yantian",VLOOKUP(L1591,'Status Report'!B:AM,36,0),AI1591="",IF(H1591="Asia Pacific",VLOOKUP(L1591,'Status Report'!B:AM,36,0),VLOOKUP(L1591,'Status Report'!B:AM,35,0)),AI1591="Direct shipment",IF(H1591="Asia Pacific",VLOOKUP(L1591,'Status Report'!B:AM,36,0),VLOOKUP(L1591,'Status Report'!B:AM,35,0)))</f>
        <v>28.619999999999997</v>
      </c>
      <c r="V1591" s="20">
        <f t="shared" si="368"/>
        <v>28.619999999999997</v>
      </c>
      <c r="W1591" s="19">
        <f>_xlfn.IFS(AI1591="Den Bosch",VLOOKUP(L1591,'Status Report'!B:AM,37,0),AI1591="Yantian",VLOOKUP(L1591,'Status Report'!B:AM,38,0),AI1591="",IF(H1591="Asia Pacific",VLOOKUP(L1591,'Status Report'!B:AM,38,0),VLOOKUP(L1591,'Status Report'!B:AM,37,0)),AI1591="Direct shipment",IF(H1591="Asia Pacific",VLOOKUP(L1591,'Status Report'!B:AM,38,0),VLOOKUP(L1591,'Status Report'!B:AM,37,0)))</f>
        <v>28.619999999999997</v>
      </c>
      <c r="X1591" s="20">
        <f t="shared" si="369"/>
        <v>28.619999999999997</v>
      </c>
      <c r="Y1591" s="20">
        <f>_xlfn.IFS(AI1591="Den Bosch",VLOOKUP(L1591,'Status Report'!B:AO,39,0),AI1591="Yantian",VLOOKUP(L1591,'Status Report'!B:AO,40,0),AI1591="",IF(H1591="Asia Pacific",VLOOKUP(L1591,'Status Report'!B:AO,40,0),VLOOKUP(L1591,'Status Report'!B:AO,39,0)),AI1591="Direct shipment",IF(H1591="Asia Pacific",VLOOKUP(L1591,'Status Report'!B:AO,40,0),VLOOKUP(L1591,'Status Report'!B:AO,39,0)))</f>
        <v>0</v>
      </c>
      <c r="Z1591" s="20">
        <f t="shared" si="370"/>
        <v>0</v>
      </c>
      <c r="AA1591" s="20">
        <f t="shared" si="371"/>
        <v>28.619999999999997</v>
      </c>
      <c r="AB1591" s="21">
        <f>_xlfn.IFS(AI1591="Den Bosch",VLOOKUP(L1591,'Status Report'!B:AM,33,0),AI1591="Yantian",VLOOKUP(L1591,'Status Report'!B:AM,34,0),AI1591="",IF(H1591="Asia Pacific",VLOOKUP(L1591,'Status Report'!B:AM,34,0),VLOOKUP(L1591,'Status Report'!B:AM,33,0)),AI1591="Direct shipment",IF(H1591="Asia Pacific",VLOOKUP(L1591,'Status Report'!B:AM,34,0),VLOOKUP(L1591,'Status Report'!B:AM,33,0)))</f>
        <v>24.580500000000001</v>
      </c>
      <c r="AC1591" s="21">
        <f>VLOOKUP(L1591,'Status Report'!B:CE,82,0)</f>
        <v>0</v>
      </c>
      <c r="AD1591" s="21">
        <f t="shared" si="372"/>
        <v>24.580500000000001</v>
      </c>
      <c r="AE1591" s="63">
        <f>VLOOKUP(L1591,'Status Report'!B:W,20,0)</f>
        <v>28</v>
      </c>
      <c r="AF1591" s="63">
        <f>VLOOKUP(L1591,'Status Report'!B:W,21,0)</f>
        <v>15</v>
      </c>
      <c r="AG1591" s="63">
        <f>VLOOKUP(L1591,'Status Report'!B:W,22,0)</f>
        <v>12</v>
      </c>
      <c r="AH1591" s="22">
        <f t="shared" si="373"/>
        <v>5.0400000000000002E-3</v>
      </c>
      <c r="AI1591" t="s">
        <v>990</v>
      </c>
      <c r="AK1591" s="63">
        <f>IFERROR(VLOOKUP(G1591,ASEAN!A:A,1,0),0)</f>
        <v>0</v>
      </c>
      <c r="AL1591" s="63" t="str">
        <f>IFERROR(VLOOKUP(D1591,'[3]customer specs'!$B$1:$D$65536,3,0),0)</f>
        <v xml:space="preserve">In case of samples for Fon Wan Chan, please add EUR 75,00 per pallet in Conditions (HD01) and put Provision 199031 QC in Purchase order number
</v>
      </c>
      <c r="AM1591" s="64">
        <f t="shared" si="374"/>
        <v>0</v>
      </c>
      <c r="AN1591" s="64">
        <f t="shared" si="375"/>
        <v>0</v>
      </c>
      <c r="AO1591" s="63"/>
      <c r="AP1591" s="63"/>
      <c r="AQ1591" s="63" t="str">
        <f t="shared" si="376"/>
        <v>no</v>
      </c>
      <c r="AR1591" s="20">
        <f t="shared" si="377"/>
        <v>24.580500000000001</v>
      </c>
      <c r="AS1591" s="63"/>
      <c r="AT1591" s="23">
        <f t="shared" si="382"/>
        <v>0.12</v>
      </c>
      <c r="AU1591" s="65">
        <f t="shared" si="378"/>
        <v>27.932386363636365</v>
      </c>
      <c r="AV1591" s="65"/>
      <c r="AW1591" s="65">
        <f t="shared" si="379"/>
        <v>27.932386363636365</v>
      </c>
      <c r="AX1591" s="65"/>
      <c r="AY1591" s="63">
        <f>VLOOKUP(L1591,'Status Report'!B:CF,81,0)</f>
        <v>0</v>
      </c>
      <c r="AZ1591" s="63" t="str">
        <f>VLOOKUP(L1591,'Status Report'!B:S,18,0)</f>
        <v>Ellina Smirnova</v>
      </c>
      <c r="BB1591" s="63">
        <f>VLOOKUP(L1591,'Status Report'!B:Z,25,0)</f>
        <v>6</v>
      </c>
      <c r="BC1591" s="63">
        <f t="shared" si="380"/>
        <v>6</v>
      </c>
      <c r="BF1591">
        <f>VLOOKUP(L1591,'Status Report'!B:CE,82,0)</f>
        <v>0</v>
      </c>
      <c r="BG1591">
        <f>VLOOKUP(L1591,'Status Report'!B:CF,83,0)</f>
        <v>0</v>
      </c>
      <c r="BH1591">
        <f>VLOOKUP(L1591,'Status Report'!B:CG,84,0)</f>
        <v>0</v>
      </c>
      <c r="BI1591" t="s">
        <v>1017</v>
      </c>
      <c r="BJ1591" t="s">
        <v>795</v>
      </c>
      <c r="BM1591" s="67">
        <f t="shared" si="381"/>
        <v>11</v>
      </c>
    </row>
    <row r="1592" spans="1:65" x14ac:dyDescent="0.25">
      <c r="A1592" s="68" t="str">
        <f>VLOOKUP(L1592,'Status Report'!B:CB,79,0)</f>
        <v>Heineken UCL</v>
      </c>
      <c r="C1592">
        <v>20006120</v>
      </c>
      <c r="D1592">
        <v>3091076</v>
      </c>
      <c r="E1592" t="s">
        <v>1014</v>
      </c>
      <c r="F1592" t="s">
        <v>802</v>
      </c>
      <c r="G1592" t="str">
        <f>VLOOKUP(D1592,'[2]sold to'!$A:$H,8,0)</f>
        <v>Netherlands</v>
      </c>
      <c r="H1592" t="str">
        <f>VLOOKUP(D1592,'[2]sold to'!$A:$I,9,0)</f>
        <v>Europe</v>
      </c>
      <c r="K1592">
        <v>680</v>
      </c>
      <c r="L1592">
        <v>88026561</v>
      </c>
      <c r="M1592" t="s">
        <v>373</v>
      </c>
      <c r="N1592">
        <v>1</v>
      </c>
      <c r="P1592" t="str">
        <f>VLOOKUP(L1592,'Status Report'!B:AA,26,0)</f>
        <v>China</v>
      </c>
      <c r="Q1592" t="str">
        <f>VLOOKUP(L1592,'Status Report'!B:AB,27,0)</f>
        <v>Textiles-Clothing</v>
      </c>
      <c r="R1592">
        <f>VLOOKUP(L1592,'Status Report'!B:X,23,0)</f>
        <v>200</v>
      </c>
      <c r="S1592" t="str">
        <f>VLOOKUP(L1592,'Status Report'!B:T,19,0)</f>
        <v>Asian Sourcing Link</v>
      </c>
      <c r="T1592" s="62">
        <f>VLOOKUP(L1592,'Status Report'!B:E,4,0)</f>
        <v>3</v>
      </c>
      <c r="U1592" s="19">
        <f>_xlfn.IFS(AI1592="Den Bosch",VLOOKUP(L1592,'Status Report'!B:AM,35,0),AI1592="Yantian",VLOOKUP(L1592,'Status Report'!B:AM,36,0),AI1592="",IF(H1592="Asia Pacific",VLOOKUP(L1592,'Status Report'!B:AM,36,0),VLOOKUP(L1592,'Status Report'!B:AM,35,0)),AI1592="Direct shipment",IF(H1592="Asia Pacific",VLOOKUP(L1592,'Status Report'!B:AM,36,0),VLOOKUP(L1592,'Status Report'!B:AM,35,0)))</f>
        <v>34.549999999999997</v>
      </c>
      <c r="V1592" s="20">
        <f t="shared" si="368"/>
        <v>34.549999999999997</v>
      </c>
      <c r="W1592" s="19">
        <f>_xlfn.IFS(AI1592="Den Bosch",VLOOKUP(L1592,'Status Report'!B:AM,37,0),AI1592="Yantian",VLOOKUP(L1592,'Status Report'!B:AM,38,0),AI1592="",IF(H1592="Asia Pacific",VLOOKUP(L1592,'Status Report'!B:AM,38,0),VLOOKUP(L1592,'Status Report'!B:AM,37,0)),AI1592="Direct shipment",IF(H1592="Asia Pacific",VLOOKUP(L1592,'Status Report'!B:AM,38,0),VLOOKUP(L1592,'Status Report'!B:AM,37,0)))</f>
        <v>34.549999999999997</v>
      </c>
      <c r="X1592" s="20">
        <f t="shared" si="369"/>
        <v>34.549999999999997</v>
      </c>
      <c r="Y1592" s="20">
        <f>_xlfn.IFS(AI1592="Den Bosch",VLOOKUP(L1592,'Status Report'!B:AO,39,0),AI1592="Yantian",VLOOKUP(L1592,'Status Report'!B:AO,40,0),AI1592="",IF(H1592="Asia Pacific",VLOOKUP(L1592,'Status Report'!B:AO,40,0),VLOOKUP(L1592,'Status Report'!B:AO,39,0)),AI1592="Direct shipment",IF(H1592="Asia Pacific",VLOOKUP(L1592,'Status Report'!B:AO,40,0),VLOOKUP(L1592,'Status Report'!B:AO,39,0)))</f>
        <v>0</v>
      </c>
      <c r="Z1592" s="20">
        <f t="shared" si="370"/>
        <v>0</v>
      </c>
      <c r="AA1592" s="20">
        <f t="shared" si="371"/>
        <v>34.549999999999997</v>
      </c>
      <c r="AB1592" s="21">
        <f>_xlfn.IFS(AI1592="Den Bosch",VLOOKUP(L1592,'Status Report'!B:AM,33,0),AI1592="Yantian",VLOOKUP(L1592,'Status Report'!B:AM,34,0),AI1592="",IF(H1592="Asia Pacific",VLOOKUP(L1592,'Status Report'!B:AM,34,0),VLOOKUP(L1592,'Status Report'!B:AM,33,0)),AI1592="Direct shipment",IF(H1592="Asia Pacific",VLOOKUP(L1592,'Status Report'!B:AM,34,0),VLOOKUP(L1592,'Status Report'!B:AM,33,0)))</f>
        <v>29.542499999999997</v>
      </c>
      <c r="AC1592" s="21">
        <f>VLOOKUP(L1592,'Status Report'!B:CE,82,0)</f>
        <v>0</v>
      </c>
      <c r="AD1592" s="21">
        <f t="shared" si="372"/>
        <v>29.542499999999997</v>
      </c>
      <c r="AE1592" s="63">
        <f>VLOOKUP(L1592,'Status Report'!B:W,20,0)</f>
        <v>39</v>
      </c>
      <c r="AF1592" s="63">
        <f>VLOOKUP(L1592,'Status Report'!B:W,21,0)</f>
        <v>33</v>
      </c>
      <c r="AG1592" s="63">
        <f>VLOOKUP(L1592,'Status Report'!B:W,22,0)</f>
        <v>4.5</v>
      </c>
      <c r="AH1592" s="22">
        <f t="shared" si="373"/>
        <v>5.7914999999999998E-3</v>
      </c>
      <c r="AI1592" t="s">
        <v>990</v>
      </c>
      <c r="AK1592" s="63">
        <f>IFERROR(VLOOKUP(G1592,ASEAN!A:A,1,0),0)</f>
        <v>0</v>
      </c>
      <c r="AL1592" s="63" t="str">
        <f>IFERROR(VLOOKUP(D1592,'[3]customer specs'!$B$1:$D$65536,3,0),0)</f>
        <v xml:space="preserve">In case of samples for Fon Wan Chan, please add EUR 75,00 per pallet in Conditions (HD01) and put Provision 199031 QC in Purchase order number
</v>
      </c>
      <c r="AM1592" s="64">
        <f t="shared" si="374"/>
        <v>0</v>
      </c>
      <c r="AN1592" s="64">
        <f t="shared" si="375"/>
        <v>0</v>
      </c>
      <c r="AO1592" s="63"/>
      <c r="AP1592" s="63"/>
      <c r="AQ1592" s="63" t="str">
        <f t="shared" si="376"/>
        <v>no</v>
      </c>
      <c r="AR1592" s="20">
        <f t="shared" si="377"/>
        <v>29.542499999999997</v>
      </c>
      <c r="AS1592" s="63"/>
      <c r="AT1592" s="23">
        <f t="shared" si="382"/>
        <v>0.12</v>
      </c>
      <c r="AU1592" s="65">
        <f t="shared" si="378"/>
        <v>33.571022727272727</v>
      </c>
      <c r="AV1592" s="65"/>
      <c r="AW1592" s="65">
        <f t="shared" si="379"/>
        <v>33.571022727272727</v>
      </c>
      <c r="AX1592" s="65"/>
      <c r="AY1592" s="63">
        <f>VLOOKUP(L1592,'Status Report'!B:CF,81,0)</f>
        <v>0</v>
      </c>
      <c r="AZ1592" s="63" t="str">
        <f>VLOOKUP(L1592,'Status Report'!B:S,18,0)</f>
        <v>Ellina Smirnova</v>
      </c>
      <c r="BB1592" s="63">
        <f>VLOOKUP(L1592,'Status Report'!B:Z,25,0)</f>
        <v>5</v>
      </c>
      <c r="BC1592" s="63">
        <f t="shared" si="380"/>
        <v>5</v>
      </c>
      <c r="BF1592">
        <f>VLOOKUP(L1592,'Status Report'!B:CE,82,0)</f>
        <v>0</v>
      </c>
      <c r="BG1592">
        <f>VLOOKUP(L1592,'Status Report'!B:CF,83,0)</f>
        <v>0</v>
      </c>
      <c r="BH1592">
        <f>VLOOKUP(L1592,'Status Report'!B:CG,84,0)</f>
        <v>0</v>
      </c>
      <c r="BI1592" t="s">
        <v>1017</v>
      </c>
      <c r="BJ1592" t="s">
        <v>795</v>
      </c>
      <c r="BM1592" s="67">
        <f t="shared" si="381"/>
        <v>1</v>
      </c>
    </row>
    <row r="1593" spans="1:65" x14ac:dyDescent="0.25">
      <c r="A1593" s="68" t="str">
        <f>VLOOKUP(L1593,'Status Report'!B:CB,79,0)</f>
        <v>Heineken UCL</v>
      </c>
      <c r="C1593">
        <v>20006120</v>
      </c>
      <c r="D1593">
        <v>3091076</v>
      </c>
      <c r="E1593" t="s">
        <v>1014</v>
      </c>
      <c r="F1593" t="s">
        <v>802</v>
      </c>
      <c r="G1593" t="str">
        <f>VLOOKUP(D1593,'[2]sold to'!$A:$H,8,0)</f>
        <v>Netherlands</v>
      </c>
      <c r="H1593" t="str">
        <f>VLOOKUP(D1593,'[2]sold to'!$A:$I,9,0)</f>
        <v>Europe</v>
      </c>
      <c r="K1593">
        <v>690</v>
      </c>
      <c r="L1593">
        <v>88026563</v>
      </c>
      <c r="M1593" t="s">
        <v>375</v>
      </c>
      <c r="N1593">
        <v>1</v>
      </c>
      <c r="P1593" t="str">
        <f>VLOOKUP(L1593,'Status Report'!B:AA,26,0)</f>
        <v>China</v>
      </c>
      <c r="Q1593" t="str">
        <f>VLOOKUP(L1593,'Status Report'!B:AB,27,0)</f>
        <v>Bar support</v>
      </c>
      <c r="R1593">
        <f>VLOOKUP(L1593,'Status Report'!B:X,23,0)</f>
        <v>50</v>
      </c>
      <c r="S1593" t="str">
        <f>VLOOKUP(L1593,'Status Report'!B:T,19,0)</f>
        <v>Asian Sourcing Link</v>
      </c>
      <c r="T1593" s="62">
        <f>VLOOKUP(L1593,'Status Report'!B:E,4,0)</f>
        <v>3</v>
      </c>
      <c r="U1593" s="19">
        <f>_xlfn.IFS(AI1593="Den Bosch",VLOOKUP(L1593,'Status Report'!B:AM,35,0),AI1593="Yantian",VLOOKUP(L1593,'Status Report'!B:AM,36,0),AI1593="",IF(H1593="Asia Pacific",VLOOKUP(L1593,'Status Report'!B:AM,36,0),VLOOKUP(L1593,'Status Report'!B:AM,35,0)),AI1593="Direct shipment",IF(H1593="Asia Pacific",VLOOKUP(L1593,'Status Report'!B:AM,36,0),VLOOKUP(L1593,'Status Report'!B:AM,35,0)))</f>
        <v>47.5</v>
      </c>
      <c r="V1593" s="20">
        <f t="shared" si="368"/>
        <v>47.5</v>
      </c>
      <c r="W1593" s="19">
        <f>_xlfn.IFS(AI1593="Den Bosch",VLOOKUP(L1593,'Status Report'!B:AM,37,0),AI1593="Yantian",VLOOKUP(L1593,'Status Report'!B:AM,38,0),AI1593="",IF(H1593="Asia Pacific",VLOOKUP(L1593,'Status Report'!B:AM,38,0),VLOOKUP(L1593,'Status Report'!B:AM,37,0)),AI1593="Direct shipment",IF(H1593="Asia Pacific",VLOOKUP(L1593,'Status Report'!B:AM,38,0),VLOOKUP(L1593,'Status Report'!B:AM,37,0)))</f>
        <v>47.5</v>
      </c>
      <c r="X1593" s="20">
        <f t="shared" si="369"/>
        <v>47.5</v>
      </c>
      <c r="Y1593" s="20">
        <f>_xlfn.IFS(AI1593="Den Bosch",VLOOKUP(L1593,'Status Report'!B:AO,39,0),AI1593="Yantian",VLOOKUP(L1593,'Status Report'!B:AO,40,0),AI1593="",IF(H1593="Asia Pacific",VLOOKUP(L1593,'Status Report'!B:AO,40,0),VLOOKUP(L1593,'Status Report'!B:AO,39,0)),AI1593="Direct shipment",IF(H1593="Asia Pacific",VLOOKUP(L1593,'Status Report'!B:AO,40,0),VLOOKUP(L1593,'Status Report'!B:AO,39,0)))</f>
        <v>0</v>
      </c>
      <c r="Z1593" s="20">
        <f t="shared" si="370"/>
        <v>0</v>
      </c>
      <c r="AA1593" s="20">
        <f t="shared" si="371"/>
        <v>47.5</v>
      </c>
      <c r="AB1593" s="21">
        <f>_xlfn.IFS(AI1593="Den Bosch",VLOOKUP(L1593,'Status Report'!B:AM,33,0),AI1593="Yantian",VLOOKUP(L1593,'Status Report'!B:AM,34,0),AI1593="",IF(H1593="Asia Pacific",VLOOKUP(L1593,'Status Report'!B:AM,34,0),VLOOKUP(L1593,'Status Report'!B:AM,33,0)),AI1593="Direct shipment",IF(H1593="Asia Pacific",VLOOKUP(L1593,'Status Report'!B:AM,34,0),VLOOKUP(L1593,'Status Report'!B:AM,33,0)))</f>
        <v>43.890000000000008</v>
      </c>
      <c r="AC1593" s="21">
        <f>VLOOKUP(L1593,'Status Report'!B:CE,82,0)</f>
        <v>0</v>
      </c>
      <c r="AD1593" s="21">
        <f t="shared" si="372"/>
        <v>43.890000000000008</v>
      </c>
      <c r="AE1593" s="63">
        <f>VLOOKUP(L1593,'Status Report'!B:W,20,0)</f>
        <v>62</v>
      </c>
      <c r="AF1593" s="63">
        <f>VLOOKUP(L1593,'Status Report'!B:W,21,0)</f>
        <v>20</v>
      </c>
      <c r="AG1593" s="63">
        <f>VLOOKUP(L1593,'Status Report'!B:W,22,0)</f>
        <v>9.5</v>
      </c>
      <c r="AH1593" s="22">
        <f t="shared" si="373"/>
        <v>1.1780000000000001E-2</v>
      </c>
      <c r="AI1593" t="s">
        <v>990</v>
      </c>
      <c r="AK1593" s="63">
        <f>IFERROR(VLOOKUP(G1593,ASEAN!A:A,1,0),0)</f>
        <v>0</v>
      </c>
      <c r="AL1593" s="63" t="str">
        <f>IFERROR(VLOOKUP(D1593,'[3]customer specs'!$B$1:$D$65536,3,0),0)</f>
        <v xml:space="preserve">In case of samples for Fon Wan Chan, please add EUR 75,00 per pallet in Conditions (HD01) and put Provision 199031 QC in Purchase order number
</v>
      </c>
      <c r="AM1593" s="64">
        <f t="shared" si="374"/>
        <v>0</v>
      </c>
      <c r="AN1593" s="64">
        <f t="shared" si="375"/>
        <v>0</v>
      </c>
      <c r="AO1593" s="63"/>
      <c r="AP1593" s="63"/>
      <c r="AQ1593" s="63" t="str">
        <f t="shared" si="376"/>
        <v>no</v>
      </c>
      <c r="AR1593" s="20">
        <f t="shared" si="377"/>
        <v>43.890000000000008</v>
      </c>
      <c r="AS1593" s="63"/>
      <c r="AT1593" s="23">
        <f t="shared" si="382"/>
        <v>0.12</v>
      </c>
      <c r="AU1593" s="65">
        <f t="shared" si="378"/>
        <v>49.875000000000007</v>
      </c>
      <c r="AV1593" s="65"/>
      <c r="AW1593" s="65">
        <f t="shared" si="379"/>
        <v>49.875000000000007</v>
      </c>
      <c r="AX1593" s="65"/>
      <c r="AY1593" s="63">
        <f>VLOOKUP(L1593,'Status Report'!B:CF,81,0)</f>
        <v>0</v>
      </c>
      <c r="AZ1593" s="63" t="str">
        <f>VLOOKUP(L1593,'Status Report'!B:S,18,0)</f>
        <v>Ellina Smirnova</v>
      </c>
      <c r="BB1593" s="63">
        <f>VLOOKUP(L1593,'Status Report'!B:Z,25,0)</f>
        <v>10</v>
      </c>
      <c r="BC1593" s="63">
        <f t="shared" si="380"/>
        <v>10</v>
      </c>
      <c r="BF1593">
        <f>VLOOKUP(L1593,'Status Report'!B:CE,82,0)</f>
        <v>0</v>
      </c>
      <c r="BG1593">
        <f>VLOOKUP(L1593,'Status Report'!B:CF,83,0)</f>
        <v>0</v>
      </c>
      <c r="BH1593">
        <f>VLOOKUP(L1593,'Status Report'!B:CG,84,0)</f>
        <v>0</v>
      </c>
      <c r="BI1593" t="s">
        <v>1017</v>
      </c>
      <c r="BJ1593" t="s">
        <v>795</v>
      </c>
      <c r="BM1593" s="67">
        <f t="shared" si="381"/>
        <v>73</v>
      </c>
    </row>
    <row r="1594" spans="1:65" x14ac:dyDescent="0.25">
      <c r="A1594" s="68" t="str">
        <f>VLOOKUP(L1594,'Status Report'!B:CB,79,0)</f>
        <v>Heineken UCL</v>
      </c>
      <c r="C1594">
        <v>20006120</v>
      </c>
      <c r="D1594">
        <v>3091076</v>
      </c>
      <c r="E1594" t="s">
        <v>1014</v>
      </c>
      <c r="F1594" t="s">
        <v>802</v>
      </c>
      <c r="G1594" t="str">
        <f>VLOOKUP(D1594,'[2]sold to'!$A:$H,8,0)</f>
        <v>Netherlands</v>
      </c>
      <c r="H1594" t="str">
        <f>VLOOKUP(D1594,'[2]sold to'!$A:$I,9,0)</f>
        <v>Europe</v>
      </c>
      <c r="K1594">
        <v>700</v>
      </c>
      <c r="L1594">
        <v>88026564</v>
      </c>
      <c r="M1594" t="s">
        <v>377</v>
      </c>
      <c r="N1594">
        <v>1</v>
      </c>
      <c r="P1594" t="str">
        <f>VLOOKUP(L1594,'Status Report'!B:AA,26,0)</f>
        <v>Germany</v>
      </c>
      <c r="Q1594" t="str">
        <f>VLOOKUP(L1594,'Status Report'!B:AB,27,0)</f>
        <v>Coasters (&amp; dripmat)</v>
      </c>
      <c r="R1594">
        <f>VLOOKUP(L1594,'Status Report'!B:X,23,0)</f>
        <v>50</v>
      </c>
      <c r="S1594" t="str">
        <f>VLOOKUP(L1594,'Status Report'!B:T,19,0)</f>
        <v>CC Coaster GmbH &amp; Co. KG</v>
      </c>
      <c r="T1594" s="62">
        <f>VLOOKUP(L1594,'Status Report'!B:E,4,0)</f>
        <v>3</v>
      </c>
      <c r="U1594" s="19">
        <f>_xlfn.IFS(AI1594="Den Bosch",VLOOKUP(L1594,'Status Report'!B:AM,35,0),AI1594="Yantian",VLOOKUP(L1594,'Status Report'!B:AM,36,0),AI1594="",IF(H1594="Asia Pacific",VLOOKUP(L1594,'Status Report'!B:AM,36,0),VLOOKUP(L1594,'Status Report'!B:AM,35,0)),AI1594="Direct shipment",IF(H1594="Asia Pacific",VLOOKUP(L1594,'Status Report'!B:AM,36,0),VLOOKUP(L1594,'Status Report'!B:AM,35,0)))</f>
        <v>39.159090909090907</v>
      </c>
      <c r="V1594" s="20">
        <f t="shared" si="368"/>
        <v>39.159090909090907</v>
      </c>
      <c r="W1594" s="19">
        <f>_xlfn.IFS(AI1594="Den Bosch",VLOOKUP(L1594,'Status Report'!B:AM,37,0),AI1594="Yantian",VLOOKUP(L1594,'Status Report'!B:AM,38,0),AI1594="",IF(H1594="Asia Pacific",VLOOKUP(L1594,'Status Report'!B:AM,38,0),VLOOKUP(L1594,'Status Report'!B:AM,37,0)),AI1594="Direct shipment",IF(H1594="Asia Pacific",VLOOKUP(L1594,'Status Report'!B:AM,38,0),VLOOKUP(L1594,'Status Report'!B:AM,37,0)))</f>
        <v>18.704545454545457</v>
      </c>
      <c r="X1594" s="20">
        <f t="shared" si="369"/>
        <v>18.704545454545457</v>
      </c>
      <c r="Y1594" s="20">
        <f>_xlfn.IFS(AI1594="Den Bosch",VLOOKUP(L1594,'Status Report'!B:AO,39,0),AI1594="Yantian",VLOOKUP(L1594,'Status Report'!B:AO,40,0),AI1594="",IF(H1594="Asia Pacific",VLOOKUP(L1594,'Status Report'!B:AO,40,0),VLOOKUP(L1594,'Status Report'!B:AO,39,0)),AI1594="Direct shipment",IF(H1594="Asia Pacific",VLOOKUP(L1594,'Status Report'!B:AO,40,0),VLOOKUP(L1594,'Status Report'!B:AO,39,0)))</f>
        <v>0</v>
      </c>
      <c r="Z1594" s="20">
        <f t="shared" si="370"/>
        <v>0</v>
      </c>
      <c r="AA1594" s="20">
        <f t="shared" si="371"/>
        <v>18.704545454545457</v>
      </c>
      <c r="AB1594" s="21">
        <f>_xlfn.IFS(AI1594="Den Bosch",VLOOKUP(L1594,'Status Report'!B:AM,33,0),AI1594="Yantian",VLOOKUP(L1594,'Status Report'!B:AM,34,0),AI1594="",IF(H1594="Asia Pacific",VLOOKUP(L1594,'Status Report'!B:AM,34,0),VLOOKUP(L1594,'Status Report'!B:AM,33,0)),AI1594="Direct shipment",IF(H1594="Asia Pacific",VLOOKUP(L1594,'Status Report'!B:AM,34,0),VLOOKUP(L1594,'Status Report'!B:AM,33,0)))</f>
        <v>16.46</v>
      </c>
      <c r="AC1594" s="21">
        <f>VLOOKUP(L1594,'Status Report'!B:CE,82,0)</f>
        <v>0</v>
      </c>
      <c r="AD1594" s="21">
        <f t="shared" si="372"/>
        <v>16.46</v>
      </c>
      <c r="AE1594" s="63">
        <f>VLOOKUP(L1594,'Status Report'!B:W,20,0)</f>
        <v>21.4</v>
      </c>
      <c r="AF1594" s="63">
        <f>VLOOKUP(L1594,'Status Report'!B:W,21,0)</f>
        <v>43</v>
      </c>
      <c r="AG1594" s="63">
        <f>VLOOKUP(L1594,'Status Report'!B:W,22,0)</f>
        <v>14</v>
      </c>
      <c r="AH1594" s="22">
        <f t="shared" si="373"/>
        <v>1.28828E-2</v>
      </c>
      <c r="AI1594" t="s">
        <v>990</v>
      </c>
      <c r="AK1594" s="63">
        <f>IFERROR(VLOOKUP(G1594,ASEAN!A:A,1,0),0)</f>
        <v>0</v>
      </c>
      <c r="AL1594" s="63" t="str">
        <f>IFERROR(VLOOKUP(D1594,'[3]customer specs'!$B$1:$D$65536,3,0),0)</f>
        <v xml:space="preserve">In case of samples for Fon Wan Chan, please add EUR 75,00 per pallet in Conditions (HD01) and put Provision 199031 QC in Purchase order number
</v>
      </c>
      <c r="AM1594" s="64">
        <f t="shared" si="374"/>
        <v>20.45454545454545</v>
      </c>
      <c r="AN1594" s="64">
        <f t="shared" si="375"/>
        <v>0</v>
      </c>
      <c r="AO1594" s="63"/>
      <c r="AP1594" s="63"/>
      <c r="AQ1594" s="63" t="str">
        <f t="shared" si="376"/>
        <v>no</v>
      </c>
      <c r="AR1594" s="20">
        <f t="shared" si="377"/>
        <v>16.46</v>
      </c>
      <c r="AS1594" s="63"/>
      <c r="AT1594" s="23">
        <f t="shared" si="382"/>
        <v>0.12</v>
      </c>
      <c r="AU1594" s="65">
        <f t="shared" si="378"/>
        <v>18.704545454545457</v>
      </c>
      <c r="AV1594" s="65"/>
      <c r="AW1594" s="65">
        <f t="shared" si="379"/>
        <v>18.704545454545457</v>
      </c>
      <c r="AX1594" s="65"/>
      <c r="AY1594" s="63">
        <f>VLOOKUP(L1594,'Status Report'!B:CF,81,0)</f>
        <v>0</v>
      </c>
      <c r="AZ1594" s="63" t="str">
        <f>VLOOKUP(L1594,'Status Report'!B:S,18,0)</f>
        <v>Ellina Smirnova</v>
      </c>
      <c r="BB1594" s="63">
        <f>VLOOKUP(L1594,'Status Report'!B:Z,25,0)</f>
        <v>1000</v>
      </c>
      <c r="BC1594" s="63">
        <f t="shared" si="380"/>
        <v>1000</v>
      </c>
      <c r="BF1594">
        <f>VLOOKUP(L1594,'Status Report'!B:CE,82,0)</f>
        <v>0</v>
      </c>
      <c r="BG1594">
        <f>VLOOKUP(L1594,'Status Report'!B:CF,83,0)</f>
        <v>0</v>
      </c>
      <c r="BH1594">
        <f>VLOOKUP(L1594,'Status Report'!B:CG,84,0)</f>
        <v>0</v>
      </c>
      <c r="BI1594" t="s">
        <v>1017</v>
      </c>
      <c r="BJ1594" t="s">
        <v>795</v>
      </c>
      <c r="BM1594" s="67">
        <f t="shared" si="381"/>
        <v>414</v>
      </c>
    </row>
    <row r="1595" spans="1:65" x14ac:dyDescent="0.25">
      <c r="A1595" s="68" t="str">
        <f>VLOOKUP(L1595,'Status Report'!B:CB,79,0)</f>
        <v>Heineken UCL</v>
      </c>
      <c r="C1595">
        <v>20006120</v>
      </c>
      <c r="D1595">
        <v>3091076</v>
      </c>
      <c r="E1595" t="s">
        <v>1014</v>
      </c>
      <c r="F1595" t="s">
        <v>802</v>
      </c>
      <c r="G1595" t="str">
        <f>VLOOKUP(D1595,'[2]sold to'!$A:$H,8,0)</f>
        <v>Netherlands</v>
      </c>
      <c r="H1595" t="str">
        <f>VLOOKUP(D1595,'[2]sold to'!$A:$I,9,0)</f>
        <v>Europe</v>
      </c>
      <c r="K1595">
        <v>710</v>
      </c>
      <c r="L1595">
        <v>88026570</v>
      </c>
      <c r="M1595" t="s">
        <v>382</v>
      </c>
      <c r="N1595">
        <v>1</v>
      </c>
      <c r="P1595" t="str">
        <f>VLOOKUP(L1595,'Status Report'!B:AA,26,0)</f>
        <v>China</v>
      </c>
      <c r="Q1595" t="str">
        <f>VLOOKUP(L1595,'Status Report'!B:AB,27,0)</f>
        <v>Textiles-Clothing</v>
      </c>
      <c r="R1595">
        <f>VLOOKUP(L1595,'Status Report'!B:X,23,0)</f>
        <v>200</v>
      </c>
      <c r="S1595" t="str">
        <f>VLOOKUP(L1595,'Status Report'!B:T,19,0)</f>
        <v>Asian Sourcing Link</v>
      </c>
      <c r="T1595" s="62">
        <f>VLOOKUP(L1595,'Status Report'!B:E,4,0)</f>
        <v>3</v>
      </c>
      <c r="U1595" s="19">
        <f>_xlfn.IFS(AI1595="Den Bosch",VLOOKUP(L1595,'Status Report'!B:AM,35,0),AI1595="Yantian",VLOOKUP(L1595,'Status Report'!B:AM,36,0),AI1595="",IF(H1595="Asia Pacific",VLOOKUP(L1595,'Status Report'!B:AM,36,0),VLOOKUP(L1595,'Status Report'!B:AM,35,0)),AI1595="Direct shipment",IF(H1595="Asia Pacific",VLOOKUP(L1595,'Status Report'!B:AM,36,0),VLOOKUP(L1595,'Status Report'!B:AM,35,0)))</f>
        <v>34.549999999999997</v>
      </c>
      <c r="V1595" s="20">
        <f t="shared" si="368"/>
        <v>34.549999999999997</v>
      </c>
      <c r="W1595" s="19">
        <f>_xlfn.IFS(AI1595="Den Bosch",VLOOKUP(L1595,'Status Report'!B:AM,37,0),AI1595="Yantian",VLOOKUP(L1595,'Status Report'!B:AM,38,0),AI1595="",IF(H1595="Asia Pacific",VLOOKUP(L1595,'Status Report'!B:AM,38,0),VLOOKUP(L1595,'Status Report'!B:AM,37,0)),AI1595="Direct shipment",IF(H1595="Asia Pacific",VLOOKUP(L1595,'Status Report'!B:AM,38,0),VLOOKUP(L1595,'Status Report'!B:AM,37,0)))</f>
        <v>29.5</v>
      </c>
      <c r="X1595" s="20">
        <f t="shared" si="369"/>
        <v>29.5</v>
      </c>
      <c r="Y1595" s="20">
        <f>_xlfn.IFS(AI1595="Den Bosch",VLOOKUP(L1595,'Status Report'!B:AO,39,0),AI1595="Yantian",VLOOKUP(L1595,'Status Report'!B:AO,40,0),AI1595="",IF(H1595="Asia Pacific",VLOOKUP(L1595,'Status Report'!B:AO,40,0),VLOOKUP(L1595,'Status Report'!B:AO,39,0)),AI1595="Direct shipment",IF(H1595="Asia Pacific",VLOOKUP(L1595,'Status Report'!B:AO,40,0),VLOOKUP(L1595,'Status Report'!B:AO,39,0)))</f>
        <v>0</v>
      </c>
      <c r="Z1595" s="20">
        <f t="shared" si="370"/>
        <v>0</v>
      </c>
      <c r="AA1595" s="20">
        <f t="shared" si="371"/>
        <v>29.5</v>
      </c>
      <c r="AB1595" s="21">
        <f>_xlfn.IFS(AI1595="Den Bosch",VLOOKUP(L1595,'Status Report'!B:AM,33,0),AI1595="Yantian",VLOOKUP(L1595,'Status Report'!B:AM,34,0),AI1595="",IF(H1595="Asia Pacific",VLOOKUP(L1595,'Status Report'!B:AM,34,0),VLOOKUP(L1595,'Status Report'!B:AM,33,0)),AI1595="Direct shipment",IF(H1595="Asia Pacific",VLOOKUP(L1595,'Status Report'!B:AM,34,0),VLOOKUP(L1595,'Status Report'!B:AM,33,0)))</f>
        <v>25.154999999999998</v>
      </c>
      <c r="AC1595" s="21">
        <f>VLOOKUP(L1595,'Status Report'!B:CE,82,0)</f>
        <v>0</v>
      </c>
      <c r="AD1595" s="21">
        <f t="shared" si="372"/>
        <v>25.154999999999998</v>
      </c>
      <c r="AE1595" s="63">
        <f>VLOOKUP(L1595,'Status Report'!B:W,20,0)</f>
        <v>39</v>
      </c>
      <c r="AF1595" s="63">
        <f>VLOOKUP(L1595,'Status Report'!B:W,21,0)</f>
        <v>33</v>
      </c>
      <c r="AG1595" s="63">
        <f>VLOOKUP(L1595,'Status Report'!B:W,22,0)</f>
        <v>4.5</v>
      </c>
      <c r="AH1595" s="22">
        <f t="shared" si="373"/>
        <v>5.7914999999999998E-3</v>
      </c>
      <c r="AI1595" t="s">
        <v>990</v>
      </c>
      <c r="AK1595" s="63">
        <f>IFERROR(VLOOKUP(G1595,ASEAN!A:A,1,0),0)</f>
        <v>0</v>
      </c>
      <c r="AL1595" s="63" t="str">
        <f>IFERROR(VLOOKUP(D1595,'[3]customer specs'!$B$1:$D$65536,3,0),0)</f>
        <v xml:space="preserve">In case of samples for Fon Wan Chan, please add EUR 75,00 per pallet in Conditions (HD01) and put Provision 199031 QC in Purchase order number
</v>
      </c>
      <c r="AM1595" s="64">
        <f t="shared" si="374"/>
        <v>5.0499999999999972</v>
      </c>
      <c r="AN1595" s="64">
        <f t="shared" si="375"/>
        <v>0</v>
      </c>
      <c r="AO1595" s="63"/>
      <c r="AP1595" s="63"/>
      <c r="AQ1595" s="63" t="str">
        <f t="shared" si="376"/>
        <v>no</v>
      </c>
      <c r="AR1595" s="20">
        <f t="shared" si="377"/>
        <v>25.154999999999998</v>
      </c>
      <c r="AS1595" s="63"/>
      <c r="AT1595" s="23">
        <f t="shared" si="382"/>
        <v>0.12</v>
      </c>
      <c r="AU1595" s="65">
        <f t="shared" si="378"/>
        <v>28.58522727272727</v>
      </c>
      <c r="AV1595" s="65"/>
      <c r="AW1595" s="65">
        <f t="shared" si="379"/>
        <v>28.58522727272727</v>
      </c>
      <c r="AX1595" s="65"/>
      <c r="AY1595" s="63">
        <f>VLOOKUP(L1595,'Status Report'!B:CF,81,0)</f>
        <v>0</v>
      </c>
      <c r="AZ1595" s="63" t="str">
        <f>VLOOKUP(L1595,'Status Report'!B:S,18,0)</f>
        <v>Ellina Smirnova</v>
      </c>
      <c r="BB1595" s="63">
        <f>VLOOKUP(L1595,'Status Report'!B:Z,25,0)</f>
        <v>5</v>
      </c>
      <c r="BC1595" s="63">
        <f t="shared" si="380"/>
        <v>5</v>
      </c>
      <c r="BF1595">
        <f>VLOOKUP(L1595,'Status Report'!B:CE,82,0)</f>
        <v>0</v>
      </c>
      <c r="BG1595">
        <f>VLOOKUP(L1595,'Status Report'!B:CF,83,0)</f>
        <v>0</v>
      </c>
      <c r="BH1595">
        <f>VLOOKUP(L1595,'Status Report'!B:CG,84,0)</f>
        <v>0</v>
      </c>
      <c r="BI1595" t="s">
        <v>1017</v>
      </c>
      <c r="BJ1595" t="s">
        <v>795</v>
      </c>
      <c r="BM1595" s="67">
        <f t="shared" si="381"/>
        <v>32</v>
      </c>
    </row>
    <row r="1596" spans="1:65" x14ac:dyDescent="0.25">
      <c r="A1596" s="68" t="str">
        <f>VLOOKUP(L1596,'Status Report'!B:CB,79,0)</f>
        <v>Heineken</v>
      </c>
      <c r="C1596">
        <v>20006120</v>
      </c>
      <c r="D1596">
        <v>3091076</v>
      </c>
      <c r="E1596" t="s">
        <v>1014</v>
      </c>
      <c r="F1596" t="s">
        <v>802</v>
      </c>
      <c r="G1596" t="str">
        <f>VLOOKUP(D1596,'[2]sold to'!$A:$H,8,0)</f>
        <v>Netherlands</v>
      </c>
      <c r="H1596" t="str">
        <f>VLOOKUP(D1596,'[2]sold to'!$A:$I,9,0)</f>
        <v>Europe</v>
      </c>
      <c r="K1596">
        <v>820</v>
      </c>
      <c r="L1596">
        <v>88027048</v>
      </c>
      <c r="M1596" t="s">
        <v>494</v>
      </c>
      <c r="N1596">
        <v>1</v>
      </c>
      <c r="P1596" t="str">
        <f>VLOOKUP(L1596,'Status Report'!B:AA,26,0)</f>
        <v>Czech Republic</v>
      </c>
      <c r="Q1596" t="str">
        <f>VLOOKUP(L1596,'Status Report'!B:AB,27,0)</f>
        <v>Indoor signs</v>
      </c>
      <c r="R1596">
        <f>VLOOKUP(L1596,'Status Report'!B:X,23,0)</f>
        <v>5</v>
      </c>
      <c r="S1596" t="str">
        <f>VLOOKUP(L1596,'Status Report'!B:T,19,0)</f>
        <v>Brands On</v>
      </c>
      <c r="T1596" s="62">
        <f>VLOOKUP(L1596,'Status Report'!B:E,4,0)</f>
        <v>3</v>
      </c>
      <c r="U1596" s="19">
        <f>_xlfn.IFS(AI1596="Den Bosch",VLOOKUP(L1596,'Status Report'!B:AM,35,0),AI1596="Yantian",VLOOKUP(L1596,'Status Report'!B:AM,36,0),AI1596="",IF(H1596="Asia Pacific",VLOOKUP(L1596,'Status Report'!B:AM,36,0),VLOOKUP(L1596,'Status Report'!B:AM,35,0)),AI1596="Direct shipment",IF(H1596="Asia Pacific",VLOOKUP(L1596,'Status Report'!B:AM,36,0),VLOOKUP(L1596,'Status Report'!B:AM,35,0)))</f>
        <v>139.80000000000001</v>
      </c>
      <c r="V1596" s="20">
        <f t="shared" si="368"/>
        <v>139.80000000000001</v>
      </c>
      <c r="W1596" s="19">
        <f>_xlfn.IFS(AI1596="Den Bosch",VLOOKUP(L1596,'Status Report'!B:AM,37,0),AI1596="Yantian",VLOOKUP(L1596,'Status Report'!B:AM,38,0),AI1596="",IF(H1596="Asia Pacific",VLOOKUP(L1596,'Status Report'!B:AM,38,0),VLOOKUP(L1596,'Status Report'!B:AM,37,0)),AI1596="Direct shipment",IF(H1596="Asia Pacific",VLOOKUP(L1596,'Status Report'!B:AM,38,0),VLOOKUP(L1596,'Status Report'!B:AM,37,0)))</f>
        <v>139.80000000000001</v>
      </c>
      <c r="X1596" s="20">
        <f t="shared" si="369"/>
        <v>139.80000000000001</v>
      </c>
      <c r="Y1596" s="20">
        <f>_xlfn.IFS(AI1596="Den Bosch",VLOOKUP(L1596,'Status Report'!B:AO,39,0),AI1596="Yantian",VLOOKUP(L1596,'Status Report'!B:AO,40,0),AI1596="",IF(H1596="Asia Pacific",VLOOKUP(L1596,'Status Report'!B:AO,40,0),VLOOKUP(L1596,'Status Report'!B:AO,39,0)),AI1596="Direct shipment",IF(H1596="Asia Pacific",VLOOKUP(L1596,'Status Report'!B:AO,40,0),VLOOKUP(L1596,'Status Report'!B:AO,39,0)))</f>
        <v>0</v>
      </c>
      <c r="Z1596" s="20">
        <f t="shared" si="370"/>
        <v>0</v>
      </c>
      <c r="AA1596" s="20">
        <f t="shared" si="371"/>
        <v>139.80000000000001</v>
      </c>
      <c r="AB1596" s="21">
        <f>_xlfn.IFS(AI1596="Den Bosch",VLOOKUP(L1596,'Status Report'!B:AM,33,0),AI1596="Yantian",VLOOKUP(L1596,'Status Report'!B:AM,34,0),AI1596="",IF(H1596="Asia Pacific",VLOOKUP(L1596,'Status Report'!B:AM,34,0),VLOOKUP(L1596,'Status Report'!B:AM,33,0)),AI1596="Direct shipment",IF(H1596="Asia Pacific",VLOOKUP(L1596,'Status Report'!B:AM,34,0),VLOOKUP(L1596,'Status Report'!B:AM,33,0)))</f>
        <v>123</v>
      </c>
      <c r="AC1596" s="21">
        <f>VLOOKUP(L1596,'Status Report'!B:CE,82,0)</f>
        <v>0</v>
      </c>
      <c r="AD1596" s="21">
        <f t="shared" si="372"/>
        <v>123</v>
      </c>
      <c r="AE1596" s="63">
        <f>VLOOKUP(L1596,'Status Report'!B:W,20,0)</f>
        <v>35.5</v>
      </c>
      <c r="AF1596" s="63">
        <f>VLOOKUP(L1596,'Status Report'!B:W,21,0)</f>
        <v>30</v>
      </c>
      <c r="AG1596" s="63">
        <f>VLOOKUP(L1596,'Status Report'!B:W,22,0)</f>
        <v>9</v>
      </c>
      <c r="AH1596" s="22">
        <f t="shared" si="373"/>
        <v>9.5849999999999998E-3</v>
      </c>
      <c r="AI1596" t="s">
        <v>990</v>
      </c>
      <c r="AK1596" s="63">
        <f>IFERROR(VLOOKUP(G1596,ASEAN!A:A,1,0),0)</f>
        <v>0</v>
      </c>
      <c r="AL1596" s="63" t="str">
        <f>IFERROR(VLOOKUP(D1596,'[3]customer specs'!$B$1:$D$65536,3,0),0)</f>
        <v xml:space="preserve">In case of samples for Fon Wan Chan, please add EUR 75,00 per pallet in Conditions (HD01) and put Provision 199031 QC in Purchase order number
</v>
      </c>
      <c r="AM1596" s="64">
        <f t="shared" si="374"/>
        <v>0</v>
      </c>
      <c r="AN1596" s="64">
        <f t="shared" si="375"/>
        <v>0</v>
      </c>
      <c r="AO1596" s="63"/>
      <c r="AP1596" s="63"/>
      <c r="AQ1596" s="63" t="str">
        <f t="shared" si="376"/>
        <v>no</v>
      </c>
      <c r="AR1596" s="20">
        <f t="shared" si="377"/>
        <v>123</v>
      </c>
      <c r="AS1596" s="63"/>
      <c r="AT1596" s="23">
        <f t="shared" si="382"/>
        <v>0.12</v>
      </c>
      <c r="AU1596" s="65">
        <f t="shared" si="378"/>
        <v>139.77272727272728</v>
      </c>
      <c r="AV1596" s="65"/>
      <c r="AW1596" s="65">
        <f t="shared" si="379"/>
        <v>139.77272727272728</v>
      </c>
      <c r="AX1596" s="65"/>
      <c r="AY1596" s="63">
        <f>VLOOKUP(L1596,'Status Report'!B:CF,81,0)</f>
        <v>0</v>
      </c>
      <c r="AZ1596" s="63" t="str">
        <f>VLOOKUP(L1596,'Status Report'!B:S,18,0)</f>
        <v>Ludmilla Zarybnicka</v>
      </c>
      <c r="BB1596" s="63">
        <f>VLOOKUP(L1596,'Status Report'!B:Z,25,0)</f>
        <v>10</v>
      </c>
      <c r="BC1596" s="63">
        <f t="shared" si="380"/>
        <v>10</v>
      </c>
      <c r="BF1596">
        <f>VLOOKUP(L1596,'Status Report'!B:CE,82,0)</f>
        <v>0</v>
      </c>
      <c r="BG1596">
        <f>VLOOKUP(L1596,'Status Report'!B:CF,83,0)</f>
        <v>0</v>
      </c>
      <c r="BH1596">
        <f>VLOOKUP(L1596,'Status Report'!B:CG,84,0)</f>
        <v>0</v>
      </c>
      <c r="BI1596" t="s">
        <v>1017</v>
      </c>
      <c r="BJ1596" t="s">
        <v>795</v>
      </c>
      <c r="BM1596" s="67">
        <f t="shared" si="381"/>
        <v>16</v>
      </c>
    </row>
    <row r="1597" spans="1:65" x14ac:dyDescent="0.25">
      <c r="A1597" s="68" t="str">
        <f>VLOOKUP(L1597,'Status Report'!B:CB,79,0)</f>
        <v>Heineken - 0.0</v>
      </c>
      <c r="C1597">
        <v>20006120</v>
      </c>
      <c r="D1597">
        <v>3091076</v>
      </c>
      <c r="E1597" t="s">
        <v>1014</v>
      </c>
      <c r="F1597" t="s">
        <v>802</v>
      </c>
      <c r="G1597" t="str">
        <f>VLOOKUP(D1597,'[2]sold to'!$A:$H,8,0)</f>
        <v>Netherlands</v>
      </c>
      <c r="H1597" t="str">
        <f>VLOOKUP(D1597,'[2]sold to'!$A:$I,9,0)</f>
        <v>Europe</v>
      </c>
      <c r="K1597">
        <v>830</v>
      </c>
      <c r="L1597">
        <v>88027050</v>
      </c>
      <c r="M1597" t="s">
        <v>923</v>
      </c>
      <c r="N1597">
        <v>1</v>
      </c>
      <c r="P1597" t="str">
        <f>VLOOKUP(L1597,'Status Report'!B:AA,26,0)</f>
        <v>China</v>
      </c>
      <c r="Q1597" t="str">
        <f>VLOOKUP(L1597,'Status Report'!B:AB,27,0)</f>
        <v>Premiums</v>
      </c>
      <c r="R1597">
        <f>VLOOKUP(L1597,'Status Report'!B:X,23,0)</f>
        <v>50</v>
      </c>
      <c r="S1597" t="str">
        <f>VLOOKUP(L1597,'Status Report'!B:T,19,0)</f>
        <v>Promocean The Netherlands BV</v>
      </c>
      <c r="T1597" s="62">
        <f>VLOOKUP(L1597,'Status Report'!B:E,4,0)</f>
        <v>3</v>
      </c>
      <c r="U1597" s="19">
        <f>_xlfn.IFS(AI1597="Den Bosch",VLOOKUP(L1597,'Status Report'!B:AM,35,0),AI1597="Yantian",VLOOKUP(L1597,'Status Report'!B:AM,36,0),AI1597="",IF(H1597="Asia Pacific",VLOOKUP(L1597,'Status Report'!B:AM,36,0),VLOOKUP(L1597,'Status Report'!B:AM,35,0)),AI1597="Direct shipment",IF(H1597="Asia Pacific",VLOOKUP(L1597,'Status Report'!B:AM,36,0),VLOOKUP(L1597,'Status Report'!B:AM,35,0)))</f>
        <v>49.5</v>
      </c>
      <c r="V1597" s="20">
        <f t="shared" si="368"/>
        <v>49.5</v>
      </c>
      <c r="W1597" s="19">
        <f>_xlfn.IFS(AI1597="Den Bosch",VLOOKUP(L1597,'Status Report'!B:AM,37,0),AI1597="Yantian",VLOOKUP(L1597,'Status Report'!B:AM,38,0),AI1597="",IF(H1597="Asia Pacific",VLOOKUP(L1597,'Status Report'!B:AM,38,0),VLOOKUP(L1597,'Status Report'!B:AM,37,0)),AI1597="Direct shipment",IF(H1597="Asia Pacific",VLOOKUP(L1597,'Status Report'!B:AM,38,0),VLOOKUP(L1597,'Status Report'!B:AM,37,0)))</f>
        <v>49.5</v>
      </c>
      <c r="X1597" s="20">
        <f t="shared" si="369"/>
        <v>49.5</v>
      </c>
      <c r="Y1597" s="20">
        <f>_xlfn.IFS(AI1597="Den Bosch",VLOOKUP(L1597,'Status Report'!B:AO,39,0),AI1597="Yantian",VLOOKUP(L1597,'Status Report'!B:AO,40,0),AI1597="",IF(H1597="Asia Pacific",VLOOKUP(L1597,'Status Report'!B:AO,40,0),VLOOKUP(L1597,'Status Report'!B:AO,39,0)),AI1597="Direct shipment",IF(H1597="Asia Pacific",VLOOKUP(L1597,'Status Report'!B:AO,40,0),VLOOKUP(L1597,'Status Report'!B:AO,39,0)))</f>
        <v>0</v>
      </c>
      <c r="Z1597" s="20">
        <f t="shared" si="370"/>
        <v>0</v>
      </c>
      <c r="AA1597" s="20">
        <f t="shared" si="371"/>
        <v>49.5</v>
      </c>
      <c r="AB1597" s="21">
        <f>_xlfn.IFS(AI1597="Den Bosch",VLOOKUP(L1597,'Status Report'!B:AM,33,0),AI1597="Yantian",VLOOKUP(L1597,'Status Report'!B:AM,34,0),AI1597="",IF(H1597="Asia Pacific",VLOOKUP(L1597,'Status Report'!B:AM,34,0),VLOOKUP(L1597,'Status Report'!B:AM,33,0)),AI1597="Direct shipment",IF(H1597="Asia Pacific",VLOOKUP(L1597,'Status Report'!B:AM,34,0),VLOOKUP(L1597,'Status Report'!B:AM,33,0)))</f>
        <v>40.572600000000008</v>
      </c>
      <c r="AC1597" s="21">
        <f>VLOOKUP(L1597,'Status Report'!B:CE,82,0)</f>
        <v>0</v>
      </c>
      <c r="AD1597" s="21">
        <f t="shared" si="372"/>
        <v>40.572600000000008</v>
      </c>
      <c r="AE1597" s="63">
        <f>VLOOKUP(L1597,'Status Report'!B:W,20,0)</f>
        <v>26</v>
      </c>
      <c r="AF1597" s="63">
        <f>VLOOKUP(L1597,'Status Report'!B:W,21,0)</f>
        <v>16</v>
      </c>
      <c r="AG1597" s="63">
        <f>VLOOKUP(L1597,'Status Report'!B:W,22,0)</f>
        <v>17</v>
      </c>
      <c r="AH1597" s="22">
        <f t="shared" si="373"/>
        <v>7.0720000000000002E-3</v>
      </c>
      <c r="AI1597" t="s">
        <v>990</v>
      </c>
      <c r="AK1597" s="63">
        <f>IFERROR(VLOOKUP(G1597,ASEAN!A:A,1,0),0)</f>
        <v>0</v>
      </c>
      <c r="AL1597" s="63" t="str">
        <f>IFERROR(VLOOKUP(D1597,'[3]customer specs'!$B$1:$D$65536,3,0),0)</f>
        <v xml:space="preserve">In case of samples for Fon Wan Chan, please add EUR 75,00 per pallet in Conditions (HD01) and put Provision 199031 QC in Purchase order number
</v>
      </c>
      <c r="AM1597" s="64">
        <f t="shared" si="374"/>
        <v>0</v>
      </c>
      <c r="AN1597" s="64">
        <f t="shared" si="375"/>
        <v>0</v>
      </c>
      <c r="AO1597" s="63"/>
      <c r="AP1597" s="63"/>
      <c r="AQ1597" s="63" t="str">
        <f t="shared" si="376"/>
        <v>no</v>
      </c>
      <c r="AR1597" s="20">
        <f t="shared" si="377"/>
        <v>40.572600000000008</v>
      </c>
      <c r="AS1597" s="63"/>
      <c r="AT1597" s="23">
        <f t="shared" si="382"/>
        <v>0.12</v>
      </c>
      <c r="AU1597" s="65">
        <f t="shared" si="378"/>
        <v>46.105227272727284</v>
      </c>
      <c r="AV1597" s="65"/>
      <c r="AW1597" s="65">
        <f t="shared" si="379"/>
        <v>46.105227272727284</v>
      </c>
      <c r="AX1597" s="65"/>
      <c r="AY1597" s="63">
        <f>VLOOKUP(L1597,'Status Report'!B:CF,81,0)</f>
        <v>0</v>
      </c>
      <c r="AZ1597" s="63" t="str">
        <f>VLOOKUP(L1597,'Status Report'!B:S,18,0)</f>
        <v>Ellina Smirnova</v>
      </c>
      <c r="BB1597" s="63">
        <f>VLOOKUP(L1597,'Status Report'!B:Z,25,0)</f>
        <v>50</v>
      </c>
      <c r="BC1597" s="63">
        <f t="shared" si="380"/>
        <v>50</v>
      </c>
      <c r="BF1597">
        <f>VLOOKUP(L1597,'Status Report'!B:CE,82,0)</f>
        <v>0</v>
      </c>
      <c r="BG1597">
        <f>VLOOKUP(L1597,'Status Report'!B:CF,83,0)</f>
        <v>0</v>
      </c>
      <c r="BH1597">
        <f>VLOOKUP(L1597,'Status Report'!B:CG,84,0)</f>
        <v>0</v>
      </c>
      <c r="BI1597" t="s">
        <v>1017</v>
      </c>
      <c r="BJ1597" t="s">
        <v>795</v>
      </c>
      <c r="BM1597" s="67">
        <f t="shared" si="381"/>
        <v>11</v>
      </c>
    </row>
    <row r="1598" spans="1:65" x14ac:dyDescent="0.25">
      <c r="A1598" s="68" t="str">
        <f>VLOOKUP(L1598,'Status Report'!B:CB,79,0)</f>
        <v>Heineken</v>
      </c>
      <c r="C1598">
        <v>20006120</v>
      </c>
      <c r="D1598">
        <v>3091076</v>
      </c>
      <c r="E1598" t="s">
        <v>1014</v>
      </c>
      <c r="F1598" t="s">
        <v>802</v>
      </c>
      <c r="G1598" t="str">
        <f>VLOOKUP(D1598,'[2]sold to'!$A:$H,8,0)</f>
        <v>Netherlands</v>
      </c>
      <c r="H1598" t="str">
        <f>VLOOKUP(D1598,'[2]sold to'!$A:$I,9,0)</f>
        <v>Europe</v>
      </c>
      <c r="K1598">
        <v>840</v>
      </c>
      <c r="L1598">
        <v>88027055</v>
      </c>
      <c r="M1598" t="s">
        <v>733</v>
      </c>
      <c r="N1598">
        <v>1</v>
      </c>
      <c r="P1598" t="str">
        <f>VLOOKUP(L1598,'Status Report'!B:AA,26,0)</f>
        <v>China</v>
      </c>
      <c r="Q1598" t="str">
        <f>VLOOKUP(L1598,'Status Report'!B:AB,27,0)</f>
        <v>Premiums</v>
      </c>
      <c r="R1598">
        <f>VLOOKUP(L1598,'Status Report'!B:X,23,0)</f>
        <v>200</v>
      </c>
      <c r="S1598" t="str">
        <f>VLOOKUP(L1598,'Status Report'!B:T,19,0)</f>
        <v>Promocean The Netherlands BV</v>
      </c>
      <c r="T1598" s="62">
        <f>VLOOKUP(L1598,'Status Report'!B:E,4,0)</f>
        <v>3</v>
      </c>
      <c r="U1598" s="19">
        <f>_xlfn.IFS(AI1598="Den Bosch",VLOOKUP(L1598,'Status Report'!B:AM,35,0),AI1598="Yantian",VLOOKUP(L1598,'Status Report'!B:AM,36,0),AI1598="",IF(H1598="Asia Pacific",VLOOKUP(L1598,'Status Report'!B:AM,36,0),VLOOKUP(L1598,'Status Report'!B:AM,35,0)),AI1598="Direct shipment",IF(H1598="Asia Pacific",VLOOKUP(L1598,'Status Report'!B:AM,36,0),VLOOKUP(L1598,'Status Report'!B:AM,35,0)))</f>
        <v>50.300000000000004</v>
      </c>
      <c r="V1598" s="20">
        <f t="shared" si="368"/>
        <v>50.300000000000004</v>
      </c>
      <c r="W1598" s="19">
        <f>_xlfn.IFS(AI1598="Den Bosch",VLOOKUP(L1598,'Status Report'!B:AM,37,0),AI1598="Yantian",VLOOKUP(L1598,'Status Report'!B:AM,38,0),AI1598="",IF(H1598="Asia Pacific",VLOOKUP(L1598,'Status Report'!B:AM,38,0),VLOOKUP(L1598,'Status Report'!B:AM,37,0)),AI1598="Direct shipment",IF(H1598="Asia Pacific",VLOOKUP(L1598,'Status Report'!B:AM,38,0),VLOOKUP(L1598,'Status Report'!B:AM,37,0)))</f>
        <v>46.3</v>
      </c>
      <c r="X1598" s="20">
        <f t="shared" si="369"/>
        <v>46.3</v>
      </c>
      <c r="Y1598" s="20">
        <f>_xlfn.IFS(AI1598="Den Bosch",VLOOKUP(L1598,'Status Report'!B:AO,39,0),AI1598="Yantian",VLOOKUP(L1598,'Status Report'!B:AO,40,0),AI1598="",IF(H1598="Asia Pacific",VLOOKUP(L1598,'Status Report'!B:AO,40,0),VLOOKUP(L1598,'Status Report'!B:AO,39,0)),AI1598="Direct shipment",IF(H1598="Asia Pacific",VLOOKUP(L1598,'Status Report'!B:AO,40,0),VLOOKUP(L1598,'Status Report'!B:AO,39,0)))</f>
        <v>0</v>
      </c>
      <c r="Z1598" s="20">
        <f t="shared" si="370"/>
        <v>0</v>
      </c>
      <c r="AA1598" s="20">
        <f t="shared" si="371"/>
        <v>46.3</v>
      </c>
      <c r="AB1598" s="21">
        <f>_xlfn.IFS(AI1598="Den Bosch",VLOOKUP(L1598,'Status Report'!B:AM,33,0),AI1598="Yantian",VLOOKUP(L1598,'Status Report'!B:AM,34,0),AI1598="",IF(H1598="Asia Pacific",VLOOKUP(L1598,'Status Report'!B:AM,34,0),VLOOKUP(L1598,'Status Report'!B:AM,33,0)),AI1598="Direct shipment",IF(H1598="Asia Pacific",VLOOKUP(L1598,'Status Report'!B:AM,34,0),VLOOKUP(L1598,'Status Report'!B:AM,33,0)))</f>
        <v>37.312199999999997</v>
      </c>
      <c r="AC1598" s="21">
        <f>VLOOKUP(L1598,'Status Report'!B:CE,82,0)</f>
        <v>0</v>
      </c>
      <c r="AD1598" s="21">
        <f t="shared" si="372"/>
        <v>37.312199999999997</v>
      </c>
      <c r="AE1598" s="63">
        <f>VLOOKUP(L1598,'Status Report'!B:W,20,0)</f>
        <v>35</v>
      </c>
      <c r="AF1598" s="63">
        <f>VLOOKUP(L1598,'Status Report'!B:W,21,0)</f>
        <v>34</v>
      </c>
      <c r="AG1598" s="63">
        <f>VLOOKUP(L1598,'Status Report'!B:W,22,0)</f>
        <v>30</v>
      </c>
      <c r="AH1598" s="22">
        <f t="shared" si="373"/>
        <v>3.5700000000000003E-2</v>
      </c>
      <c r="AI1598" t="s">
        <v>990</v>
      </c>
      <c r="AK1598" s="63">
        <f>IFERROR(VLOOKUP(G1598,ASEAN!A:A,1,0),0)</f>
        <v>0</v>
      </c>
      <c r="AL1598" s="63" t="str">
        <f>IFERROR(VLOOKUP(D1598,'[3]customer specs'!$B$1:$D$65536,3,0),0)</f>
        <v xml:space="preserve">In case of samples for Fon Wan Chan, please add EUR 75,00 per pallet in Conditions (HD01) and put Provision 199031 QC in Purchase order number
</v>
      </c>
      <c r="AM1598" s="64">
        <f t="shared" si="374"/>
        <v>4.0000000000000071</v>
      </c>
      <c r="AN1598" s="64">
        <f t="shared" si="375"/>
        <v>0</v>
      </c>
      <c r="AO1598" s="63"/>
      <c r="AP1598" s="63"/>
      <c r="AQ1598" s="63" t="str">
        <f t="shared" si="376"/>
        <v>no</v>
      </c>
      <c r="AR1598" s="20">
        <f t="shared" si="377"/>
        <v>37.312199999999997</v>
      </c>
      <c r="AS1598" s="63"/>
      <c r="AT1598" s="23">
        <f t="shared" si="382"/>
        <v>0.12</v>
      </c>
      <c r="AU1598" s="65">
        <f t="shared" si="378"/>
        <v>42.400227272727271</v>
      </c>
      <c r="AV1598" s="65"/>
      <c r="AW1598" s="65">
        <f t="shared" si="379"/>
        <v>42.400227272727271</v>
      </c>
      <c r="AX1598" s="65"/>
      <c r="AY1598" s="63">
        <f>VLOOKUP(L1598,'Status Report'!B:CF,81,0)</f>
        <v>0</v>
      </c>
      <c r="AZ1598" s="63" t="str">
        <f>VLOOKUP(L1598,'Status Report'!B:S,18,0)</f>
        <v>Ellina Smirnova</v>
      </c>
      <c r="BB1598" s="63">
        <f>VLOOKUP(L1598,'Status Report'!B:Z,25,0)</f>
        <v>5</v>
      </c>
      <c r="BC1598" s="63">
        <f t="shared" si="380"/>
        <v>5</v>
      </c>
      <c r="BF1598">
        <f>VLOOKUP(L1598,'Status Report'!B:CE,82,0)</f>
        <v>0</v>
      </c>
      <c r="BG1598">
        <f>VLOOKUP(L1598,'Status Report'!B:CF,83,0)</f>
        <v>0</v>
      </c>
      <c r="BH1598">
        <f>VLOOKUP(L1598,'Status Report'!B:CG,84,0)</f>
        <v>0</v>
      </c>
      <c r="BI1598" t="s">
        <v>1017</v>
      </c>
      <c r="BJ1598" t="s">
        <v>795</v>
      </c>
      <c r="BM1598" s="67">
        <f t="shared" si="381"/>
        <v>1428</v>
      </c>
    </row>
    <row r="1599" spans="1:65" x14ac:dyDescent="0.25">
      <c r="A1599" s="68" t="str">
        <f>VLOOKUP(L1599,'Status Report'!B:CB,79,0)</f>
        <v>Heineken</v>
      </c>
      <c r="C1599">
        <v>20006120</v>
      </c>
      <c r="D1599">
        <v>3091076</v>
      </c>
      <c r="E1599" t="s">
        <v>1014</v>
      </c>
      <c r="F1599" t="s">
        <v>802</v>
      </c>
      <c r="G1599" t="str">
        <f>VLOOKUP(D1599,'[2]sold to'!$A:$H,8,0)</f>
        <v>Netherlands</v>
      </c>
      <c r="H1599" t="str">
        <f>VLOOKUP(D1599,'[2]sold to'!$A:$I,9,0)</f>
        <v>Europe</v>
      </c>
      <c r="K1599">
        <v>850</v>
      </c>
      <c r="L1599">
        <v>88027056</v>
      </c>
      <c r="M1599" t="s">
        <v>886</v>
      </c>
      <c r="N1599">
        <v>1</v>
      </c>
      <c r="P1599" t="str">
        <f>VLOOKUP(L1599,'Status Report'!B:AA,26,0)</f>
        <v>Poland</v>
      </c>
      <c r="Q1599" t="str">
        <f>VLOOKUP(L1599,'Status Report'!B:AB,27,0)</f>
        <v>Premiums</v>
      </c>
      <c r="R1599">
        <f>VLOOKUP(L1599,'Status Report'!B:X,23,0)</f>
        <v>100</v>
      </c>
      <c r="S1599" t="str">
        <f>VLOOKUP(L1599,'Status Report'!B:T,19,0)</f>
        <v>Promocean The Netherlands BV</v>
      </c>
      <c r="T1599" s="62">
        <f>VLOOKUP(L1599,'Status Report'!B:E,4,0)</f>
        <v>3</v>
      </c>
      <c r="U1599" s="19">
        <f>_xlfn.IFS(AI1599="Den Bosch",VLOOKUP(L1599,'Status Report'!B:AM,35,0),AI1599="Yantian",VLOOKUP(L1599,'Status Report'!B:AM,36,0),AI1599="",IF(H1599="Asia Pacific",VLOOKUP(L1599,'Status Report'!B:AM,36,0),VLOOKUP(L1599,'Status Report'!B:AM,35,0)),AI1599="Direct shipment",IF(H1599="Asia Pacific",VLOOKUP(L1599,'Status Report'!B:AM,36,0),VLOOKUP(L1599,'Status Report'!B:AM,35,0)))</f>
        <v>48.7</v>
      </c>
      <c r="V1599" s="20">
        <f t="shared" si="368"/>
        <v>48.7</v>
      </c>
      <c r="W1599" s="19">
        <f>_xlfn.IFS(AI1599="Den Bosch",VLOOKUP(L1599,'Status Report'!B:AM,37,0),AI1599="Yantian",VLOOKUP(L1599,'Status Report'!B:AM,38,0),AI1599="",IF(H1599="Asia Pacific",VLOOKUP(L1599,'Status Report'!B:AM,38,0),VLOOKUP(L1599,'Status Report'!B:AM,37,0)),AI1599="Direct shipment",IF(H1599="Asia Pacific",VLOOKUP(L1599,'Status Report'!B:AM,38,0),VLOOKUP(L1599,'Status Report'!B:AM,37,0)))</f>
        <v>19.399999999999999</v>
      </c>
      <c r="X1599" s="20">
        <f t="shared" si="369"/>
        <v>19.399999999999999</v>
      </c>
      <c r="Y1599" s="20">
        <f>_xlfn.IFS(AI1599="Den Bosch",VLOOKUP(L1599,'Status Report'!B:AO,39,0),AI1599="Yantian",VLOOKUP(L1599,'Status Report'!B:AO,40,0),AI1599="",IF(H1599="Asia Pacific",VLOOKUP(L1599,'Status Report'!B:AO,40,0),VLOOKUP(L1599,'Status Report'!B:AO,39,0)),AI1599="Direct shipment",IF(H1599="Asia Pacific",VLOOKUP(L1599,'Status Report'!B:AO,40,0),VLOOKUP(L1599,'Status Report'!B:AO,39,0)))</f>
        <v>0</v>
      </c>
      <c r="Z1599" s="20">
        <f t="shared" si="370"/>
        <v>0</v>
      </c>
      <c r="AA1599" s="20">
        <f t="shared" si="371"/>
        <v>19.399999999999999</v>
      </c>
      <c r="AB1599" s="21">
        <f>_xlfn.IFS(AI1599="Den Bosch",VLOOKUP(L1599,'Status Report'!B:AM,33,0),AI1599="Yantian",VLOOKUP(L1599,'Status Report'!B:AM,34,0),AI1599="",IF(H1599="Asia Pacific",VLOOKUP(L1599,'Status Report'!B:AM,34,0),VLOOKUP(L1599,'Status Report'!B:AM,33,0)),AI1599="Direct shipment",IF(H1599="Asia Pacific",VLOOKUP(L1599,'Status Report'!B:AM,34,0),VLOOKUP(L1599,'Status Report'!B:AM,33,0)))</f>
        <v>17.11</v>
      </c>
      <c r="AC1599" s="21">
        <f>VLOOKUP(L1599,'Status Report'!B:CE,82,0)</f>
        <v>0</v>
      </c>
      <c r="AD1599" s="21">
        <f t="shared" si="372"/>
        <v>17.11</v>
      </c>
      <c r="AE1599" s="63">
        <f>VLOOKUP(L1599,'Status Report'!B:W,20,0)</f>
        <v>13</v>
      </c>
      <c r="AF1599" s="63">
        <f>VLOOKUP(L1599,'Status Report'!B:W,21,0)</f>
        <v>9</v>
      </c>
      <c r="AG1599" s="63">
        <f>VLOOKUP(L1599,'Status Report'!B:W,22,0)</f>
        <v>10</v>
      </c>
      <c r="AH1599" s="22">
        <f t="shared" si="373"/>
        <v>1.17E-3</v>
      </c>
      <c r="AI1599" t="s">
        <v>990</v>
      </c>
      <c r="AK1599" s="63">
        <f>IFERROR(VLOOKUP(G1599,ASEAN!A:A,1,0),0)</f>
        <v>0</v>
      </c>
      <c r="AL1599" s="63" t="str">
        <f>IFERROR(VLOOKUP(D1599,'[3]customer specs'!$B$1:$D$65536,3,0),0)</f>
        <v xml:space="preserve">In case of samples for Fon Wan Chan, please add EUR 75,00 per pallet in Conditions (HD01) and put Provision 199031 QC in Purchase order number
</v>
      </c>
      <c r="AM1599" s="64">
        <f t="shared" si="374"/>
        <v>29.300000000000004</v>
      </c>
      <c r="AN1599" s="64">
        <f t="shared" si="375"/>
        <v>0</v>
      </c>
      <c r="AO1599" s="63"/>
      <c r="AP1599" s="63"/>
      <c r="AQ1599" s="63" t="str">
        <f t="shared" si="376"/>
        <v>no</v>
      </c>
      <c r="AR1599" s="20">
        <f t="shared" si="377"/>
        <v>17.11</v>
      </c>
      <c r="AS1599" s="63"/>
      <c r="AT1599" s="23">
        <f t="shared" si="382"/>
        <v>0.12</v>
      </c>
      <c r="AU1599" s="65">
        <f t="shared" si="378"/>
        <v>19.443181818181817</v>
      </c>
      <c r="AV1599" s="65"/>
      <c r="AW1599" s="65">
        <f t="shared" si="379"/>
        <v>19.443181818181817</v>
      </c>
      <c r="AX1599" s="65"/>
      <c r="AY1599" s="63">
        <f>VLOOKUP(L1599,'Status Report'!B:CF,81,0)</f>
        <v>0</v>
      </c>
      <c r="AZ1599" s="63" t="str">
        <f>VLOOKUP(L1599,'Status Report'!B:S,18,0)</f>
        <v>Ellina Smirnova</v>
      </c>
      <c r="BB1599" s="63">
        <f>VLOOKUP(L1599,'Status Report'!B:Z,25,0)</f>
        <v>10</v>
      </c>
      <c r="BC1599" s="63">
        <f t="shared" si="380"/>
        <v>10</v>
      </c>
      <c r="BF1599">
        <f>VLOOKUP(L1599,'Status Report'!B:CE,82,0)</f>
        <v>0</v>
      </c>
      <c r="BG1599">
        <f>VLOOKUP(L1599,'Status Report'!B:CF,83,0)</f>
        <v>0</v>
      </c>
      <c r="BH1599">
        <f>VLOOKUP(L1599,'Status Report'!B:CG,84,0)</f>
        <v>0</v>
      </c>
      <c r="BI1599" t="s">
        <v>1017</v>
      </c>
      <c r="BJ1599" t="s">
        <v>795</v>
      </c>
      <c r="BM1599" s="67">
        <f t="shared" si="381"/>
        <v>316</v>
      </c>
    </row>
    <row r="1600" spans="1:65" x14ac:dyDescent="0.25">
      <c r="A1600" s="68" t="str">
        <f>VLOOKUP(L1600,'Status Report'!B:CB,79,0)</f>
        <v>Heineken - 0.0</v>
      </c>
      <c r="C1600">
        <v>20006120</v>
      </c>
      <c r="D1600">
        <v>3091076</v>
      </c>
      <c r="E1600" t="s">
        <v>1014</v>
      </c>
      <c r="F1600" t="s">
        <v>802</v>
      </c>
      <c r="G1600" t="str">
        <f>VLOOKUP(D1600,'[2]sold to'!$A:$H,8,0)</f>
        <v>Netherlands</v>
      </c>
      <c r="H1600" t="str">
        <f>VLOOKUP(D1600,'[2]sold to'!$A:$I,9,0)</f>
        <v>Europe</v>
      </c>
      <c r="K1600">
        <v>860</v>
      </c>
      <c r="L1600">
        <v>88027062</v>
      </c>
      <c r="M1600" t="s">
        <v>872</v>
      </c>
      <c r="N1600">
        <v>1</v>
      </c>
      <c r="P1600" t="str">
        <f>VLOOKUP(L1600,'Status Report'!B:AA,26,0)</f>
        <v>China</v>
      </c>
      <c r="Q1600" t="str">
        <f>VLOOKUP(L1600,'Status Report'!B:AB,27,0)</f>
        <v>Premiums</v>
      </c>
      <c r="R1600">
        <f>VLOOKUP(L1600,'Status Report'!B:X,23,0)</f>
        <v>200</v>
      </c>
      <c r="S1600" t="str">
        <f>VLOOKUP(L1600,'Status Report'!B:T,19,0)</f>
        <v>Promocean The Netherlands BV</v>
      </c>
      <c r="T1600" s="62">
        <f>VLOOKUP(L1600,'Status Report'!B:E,4,0)</f>
        <v>3</v>
      </c>
      <c r="U1600" s="19">
        <f>_xlfn.IFS(AI1600="Den Bosch",VLOOKUP(L1600,'Status Report'!B:AM,35,0),AI1600="Yantian",VLOOKUP(L1600,'Status Report'!B:AM,36,0),AI1600="",IF(H1600="Asia Pacific",VLOOKUP(L1600,'Status Report'!B:AM,36,0),VLOOKUP(L1600,'Status Report'!B:AM,35,0)),AI1600="Direct shipment",IF(H1600="Asia Pacific",VLOOKUP(L1600,'Status Report'!B:AM,36,0),VLOOKUP(L1600,'Status Report'!B:AM,35,0)))</f>
        <v>42.65</v>
      </c>
      <c r="V1600" s="20">
        <f t="shared" si="368"/>
        <v>42.65</v>
      </c>
      <c r="W1600" s="19">
        <f>_xlfn.IFS(AI1600="Den Bosch",VLOOKUP(L1600,'Status Report'!B:AM,37,0),AI1600="Yantian",VLOOKUP(L1600,'Status Report'!B:AM,38,0),AI1600="",IF(H1600="Asia Pacific",VLOOKUP(L1600,'Status Report'!B:AM,38,0),VLOOKUP(L1600,'Status Report'!B:AM,37,0)),AI1600="Direct shipment",IF(H1600="Asia Pacific",VLOOKUP(L1600,'Status Report'!B:AM,38,0),VLOOKUP(L1600,'Status Report'!B:AM,37,0)))</f>
        <v>42.65</v>
      </c>
      <c r="X1600" s="20">
        <f t="shared" si="369"/>
        <v>42.65</v>
      </c>
      <c r="Y1600" s="20">
        <f>_xlfn.IFS(AI1600="Den Bosch",VLOOKUP(L1600,'Status Report'!B:AO,39,0),AI1600="Yantian",VLOOKUP(L1600,'Status Report'!B:AO,40,0),AI1600="",IF(H1600="Asia Pacific",VLOOKUP(L1600,'Status Report'!B:AO,40,0),VLOOKUP(L1600,'Status Report'!B:AO,39,0)),AI1600="Direct shipment",IF(H1600="Asia Pacific",VLOOKUP(L1600,'Status Report'!B:AO,40,0),VLOOKUP(L1600,'Status Report'!B:AO,39,0)))</f>
        <v>0</v>
      </c>
      <c r="Z1600" s="20">
        <f t="shared" si="370"/>
        <v>0</v>
      </c>
      <c r="AA1600" s="20">
        <f t="shared" si="371"/>
        <v>42.65</v>
      </c>
      <c r="AB1600" s="21">
        <f>_xlfn.IFS(AI1600="Den Bosch",VLOOKUP(L1600,'Status Report'!B:AM,33,0),AI1600="Yantian",VLOOKUP(L1600,'Status Report'!B:AM,34,0),AI1600="",IF(H1600="Asia Pacific",VLOOKUP(L1600,'Status Report'!B:AM,34,0),VLOOKUP(L1600,'Status Report'!B:AM,33,0)),AI1600="Direct shipment",IF(H1600="Asia Pacific",VLOOKUP(L1600,'Status Report'!B:AM,34,0),VLOOKUP(L1600,'Status Report'!B:AM,33,0)))</f>
        <v>38.440800000000003</v>
      </c>
      <c r="AC1600" s="21">
        <f>VLOOKUP(L1600,'Status Report'!B:CE,82,0)</f>
        <v>0</v>
      </c>
      <c r="AD1600" s="21">
        <f t="shared" si="372"/>
        <v>38.440800000000003</v>
      </c>
      <c r="AE1600" s="63">
        <f>VLOOKUP(L1600,'Status Report'!B:W,20,0)</f>
        <v>48</v>
      </c>
      <c r="AF1600" s="63">
        <f>VLOOKUP(L1600,'Status Report'!B:W,21,0)</f>
        <v>34</v>
      </c>
      <c r="AG1600" s="63">
        <f>VLOOKUP(L1600,'Status Report'!B:W,22,0)</f>
        <v>9.5</v>
      </c>
      <c r="AH1600" s="22">
        <f t="shared" si="373"/>
        <v>1.5504E-2</v>
      </c>
      <c r="AI1600" t="s">
        <v>990</v>
      </c>
      <c r="AK1600" s="63">
        <f>IFERROR(VLOOKUP(G1600,ASEAN!A:A,1,0),0)</f>
        <v>0</v>
      </c>
      <c r="AL1600" s="63" t="str">
        <f>IFERROR(VLOOKUP(D1600,'[3]customer specs'!$B$1:$D$65536,3,0),0)</f>
        <v xml:space="preserve">In case of samples for Fon Wan Chan, please add EUR 75,00 per pallet in Conditions (HD01) and put Provision 199031 QC in Purchase order number
</v>
      </c>
      <c r="AM1600" s="64">
        <f t="shared" si="374"/>
        <v>0</v>
      </c>
      <c r="AN1600" s="64">
        <f t="shared" si="375"/>
        <v>0</v>
      </c>
      <c r="AO1600" s="63"/>
      <c r="AP1600" s="63"/>
      <c r="AQ1600" s="63" t="str">
        <f t="shared" si="376"/>
        <v>no</v>
      </c>
      <c r="AR1600" s="20">
        <f t="shared" si="377"/>
        <v>38.440800000000003</v>
      </c>
      <c r="AS1600" s="63"/>
      <c r="AT1600" s="23">
        <f t="shared" si="382"/>
        <v>0.12</v>
      </c>
      <c r="AU1600" s="65">
        <f t="shared" si="378"/>
        <v>43.682727272727277</v>
      </c>
      <c r="AV1600" s="65"/>
      <c r="AW1600" s="65">
        <f t="shared" si="379"/>
        <v>43.682727272727277</v>
      </c>
      <c r="AX1600" s="65"/>
      <c r="AY1600" s="63">
        <f>VLOOKUP(L1600,'Status Report'!B:CF,81,0)</f>
        <v>0</v>
      </c>
      <c r="AZ1600" s="63" t="str">
        <f>VLOOKUP(L1600,'Status Report'!B:S,18,0)</f>
        <v>Ellina Smirnova</v>
      </c>
      <c r="BB1600" s="63">
        <f>VLOOKUP(L1600,'Status Report'!B:Z,25,0)</f>
        <v>5</v>
      </c>
      <c r="BC1600" s="63">
        <f t="shared" si="380"/>
        <v>5</v>
      </c>
      <c r="BF1600">
        <f>VLOOKUP(L1600,'Status Report'!B:CE,82,0)</f>
        <v>0</v>
      </c>
      <c r="BG1600">
        <f>VLOOKUP(L1600,'Status Report'!B:CF,83,0)</f>
        <v>0</v>
      </c>
      <c r="BH1600">
        <f>VLOOKUP(L1600,'Status Report'!B:CG,84,0)</f>
        <v>0</v>
      </c>
      <c r="BI1600" t="s">
        <v>1017</v>
      </c>
      <c r="BJ1600" t="s">
        <v>795</v>
      </c>
      <c r="BM1600" s="67">
        <f t="shared" si="381"/>
        <v>87</v>
      </c>
    </row>
    <row r="1601" spans="1:65" x14ac:dyDescent="0.25">
      <c r="A1601" s="68" t="str">
        <f>VLOOKUP(L1601,'Status Report'!B:CB,79,0)</f>
        <v>Heineken - 0.0</v>
      </c>
      <c r="C1601">
        <v>20006120</v>
      </c>
      <c r="D1601">
        <v>3091076</v>
      </c>
      <c r="E1601" t="s">
        <v>1014</v>
      </c>
      <c r="F1601" t="s">
        <v>802</v>
      </c>
      <c r="G1601" t="str">
        <f>VLOOKUP(D1601,'[2]sold to'!$A:$H,8,0)</f>
        <v>Netherlands</v>
      </c>
      <c r="H1601" t="str">
        <f>VLOOKUP(D1601,'[2]sold to'!$A:$I,9,0)</f>
        <v>Europe</v>
      </c>
      <c r="K1601">
        <v>870</v>
      </c>
      <c r="L1601">
        <v>88027063</v>
      </c>
      <c r="M1601" t="s">
        <v>501</v>
      </c>
      <c r="N1601">
        <v>1</v>
      </c>
      <c r="P1601" t="str">
        <f>VLOOKUP(L1601,'Status Report'!B:AA,26,0)</f>
        <v>China</v>
      </c>
      <c r="Q1601" t="str">
        <f>VLOOKUP(L1601,'Status Report'!B:AB,27,0)</f>
        <v>Premiums</v>
      </c>
      <c r="R1601">
        <f>VLOOKUP(L1601,'Status Report'!B:X,23,0)</f>
        <v>100</v>
      </c>
      <c r="S1601" t="str">
        <f>VLOOKUP(L1601,'Status Report'!B:T,19,0)</f>
        <v>Promocean The Netherlands BV</v>
      </c>
      <c r="T1601" s="62">
        <f>VLOOKUP(L1601,'Status Report'!B:E,4,0)</f>
        <v>3</v>
      </c>
      <c r="U1601" s="19">
        <f>_xlfn.IFS(AI1601="Den Bosch",VLOOKUP(L1601,'Status Report'!B:AM,35,0),AI1601="Yantian",VLOOKUP(L1601,'Status Report'!B:AM,36,0),AI1601="",IF(H1601="Asia Pacific",VLOOKUP(L1601,'Status Report'!B:AM,36,0),VLOOKUP(L1601,'Status Report'!B:AM,35,0)),AI1601="Direct shipment",IF(H1601="Asia Pacific",VLOOKUP(L1601,'Status Report'!B:AM,36,0),VLOOKUP(L1601,'Status Report'!B:AM,35,0)))</f>
        <v>45.3</v>
      </c>
      <c r="V1601" s="20">
        <f t="shared" si="368"/>
        <v>45.3</v>
      </c>
      <c r="W1601" s="19">
        <f>_xlfn.IFS(AI1601="Den Bosch",VLOOKUP(L1601,'Status Report'!B:AM,37,0),AI1601="Yantian",VLOOKUP(L1601,'Status Report'!B:AM,38,0),AI1601="",IF(H1601="Asia Pacific",VLOOKUP(L1601,'Status Report'!B:AM,38,0),VLOOKUP(L1601,'Status Report'!B:AM,37,0)),AI1601="Direct shipment",IF(H1601="Asia Pacific",VLOOKUP(L1601,'Status Report'!B:AM,38,0),VLOOKUP(L1601,'Status Report'!B:AM,37,0)))</f>
        <v>45.3</v>
      </c>
      <c r="X1601" s="20">
        <f t="shared" si="369"/>
        <v>45.3</v>
      </c>
      <c r="Y1601" s="20">
        <f>_xlfn.IFS(AI1601="Den Bosch",VLOOKUP(L1601,'Status Report'!B:AO,39,0),AI1601="Yantian",VLOOKUP(L1601,'Status Report'!B:AO,40,0),AI1601="",IF(H1601="Asia Pacific",VLOOKUP(L1601,'Status Report'!B:AO,40,0),VLOOKUP(L1601,'Status Report'!B:AO,39,0)),AI1601="Direct shipment",IF(H1601="Asia Pacific",VLOOKUP(L1601,'Status Report'!B:AO,40,0),VLOOKUP(L1601,'Status Report'!B:AO,39,0)))</f>
        <v>0</v>
      </c>
      <c r="Z1601" s="20">
        <f t="shared" si="370"/>
        <v>0</v>
      </c>
      <c r="AA1601" s="20">
        <f t="shared" si="371"/>
        <v>45.3</v>
      </c>
      <c r="AB1601" s="21">
        <f>_xlfn.IFS(AI1601="Den Bosch",VLOOKUP(L1601,'Status Report'!B:AM,33,0),AI1601="Yantian",VLOOKUP(L1601,'Status Report'!B:AM,34,0),AI1601="",IF(H1601="Asia Pacific",VLOOKUP(L1601,'Status Report'!B:AM,34,0),VLOOKUP(L1601,'Status Report'!B:AM,33,0)),AI1601="Direct shipment",IF(H1601="Asia Pacific",VLOOKUP(L1601,'Status Report'!B:AM,34,0),VLOOKUP(L1601,'Status Report'!B:AM,33,0)))</f>
        <v>38.714400000000005</v>
      </c>
      <c r="AC1601" s="21">
        <f>VLOOKUP(L1601,'Status Report'!B:CE,82,0)</f>
        <v>0</v>
      </c>
      <c r="AD1601" s="21">
        <f t="shared" si="372"/>
        <v>38.714400000000005</v>
      </c>
      <c r="AE1601" s="63">
        <f>VLOOKUP(L1601,'Status Report'!B:W,20,0)</f>
        <v>62</v>
      </c>
      <c r="AF1601" s="63">
        <f>VLOOKUP(L1601,'Status Report'!B:W,21,0)</f>
        <v>42</v>
      </c>
      <c r="AG1601" s="63">
        <f>VLOOKUP(L1601,'Status Report'!B:W,22,0)</f>
        <v>7.6</v>
      </c>
      <c r="AH1601" s="22">
        <f t="shared" si="373"/>
        <v>1.9790399999999996E-2</v>
      </c>
      <c r="AI1601" t="s">
        <v>990</v>
      </c>
      <c r="AK1601" s="63">
        <f>IFERROR(VLOOKUP(G1601,ASEAN!A:A,1,0),0)</f>
        <v>0</v>
      </c>
      <c r="AL1601" s="63" t="str">
        <f>IFERROR(VLOOKUP(D1601,'[3]customer specs'!$B$1:$D$65536,3,0),0)</f>
        <v xml:space="preserve">In case of samples for Fon Wan Chan, please add EUR 75,00 per pallet in Conditions (HD01) and put Provision 199031 QC in Purchase order number
</v>
      </c>
      <c r="AM1601" s="64">
        <f t="shared" si="374"/>
        <v>0</v>
      </c>
      <c r="AN1601" s="64">
        <f t="shared" si="375"/>
        <v>0</v>
      </c>
      <c r="AO1601" s="63"/>
      <c r="AP1601" s="63"/>
      <c r="AQ1601" s="63" t="str">
        <f t="shared" si="376"/>
        <v>no</v>
      </c>
      <c r="AR1601" s="20">
        <f t="shared" si="377"/>
        <v>38.714400000000005</v>
      </c>
      <c r="AS1601" s="63"/>
      <c r="AT1601" s="23">
        <f t="shared" si="382"/>
        <v>0.12</v>
      </c>
      <c r="AU1601" s="65">
        <f t="shared" si="378"/>
        <v>43.993636363636369</v>
      </c>
      <c r="AV1601" s="65"/>
      <c r="AW1601" s="65">
        <f t="shared" si="379"/>
        <v>43.993636363636369</v>
      </c>
      <c r="AX1601" s="65"/>
      <c r="AY1601" s="63">
        <f>VLOOKUP(L1601,'Status Report'!B:CF,81,0)</f>
        <v>0</v>
      </c>
      <c r="AZ1601" s="63" t="str">
        <f>VLOOKUP(L1601,'Status Report'!B:S,18,0)</f>
        <v>Ellina Smirnova</v>
      </c>
      <c r="BB1601" s="63">
        <f>VLOOKUP(L1601,'Status Report'!B:Z,25,0)</f>
        <v>10</v>
      </c>
      <c r="BC1601" s="63">
        <f t="shared" si="380"/>
        <v>10</v>
      </c>
      <c r="BF1601">
        <f>VLOOKUP(L1601,'Status Report'!B:CE,82,0)</f>
        <v>0</v>
      </c>
      <c r="BG1601">
        <f>VLOOKUP(L1601,'Status Report'!B:CF,83,0)</f>
        <v>0</v>
      </c>
      <c r="BH1601">
        <f>VLOOKUP(L1601,'Status Report'!B:CG,84,0)</f>
        <v>0</v>
      </c>
      <c r="BI1601" t="s">
        <v>1017</v>
      </c>
      <c r="BJ1601" t="s">
        <v>795</v>
      </c>
      <c r="BM1601" s="67">
        <f t="shared" si="381"/>
        <v>15</v>
      </c>
    </row>
    <row r="1602" spans="1:65" x14ac:dyDescent="0.25">
      <c r="A1602" s="68" t="str">
        <f>VLOOKUP(L1602,'Status Report'!B:CB,79,0)</f>
        <v>Heineken</v>
      </c>
      <c r="C1602">
        <v>20006120</v>
      </c>
      <c r="D1602">
        <v>3091076</v>
      </c>
      <c r="E1602" t="s">
        <v>1014</v>
      </c>
      <c r="F1602" t="s">
        <v>802</v>
      </c>
      <c r="G1602" t="str">
        <f>VLOOKUP(D1602,'[2]sold to'!$A:$H,8,0)</f>
        <v>Netherlands</v>
      </c>
      <c r="H1602" t="str">
        <f>VLOOKUP(D1602,'[2]sold to'!$A:$I,9,0)</f>
        <v>Europe</v>
      </c>
      <c r="K1602">
        <v>880</v>
      </c>
      <c r="L1602">
        <v>88027066</v>
      </c>
      <c r="M1602" t="s">
        <v>503</v>
      </c>
      <c r="N1602">
        <v>1</v>
      </c>
      <c r="P1602" t="str">
        <f>VLOOKUP(L1602,'Status Report'!B:AA,26,0)</f>
        <v>China</v>
      </c>
      <c r="Q1602" t="str">
        <f>VLOOKUP(L1602,'Status Report'!B:AB,27,0)</f>
        <v>Premiums</v>
      </c>
      <c r="R1602">
        <f>VLOOKUP(L1602,'Status Report'!B:X,23,0)</f>
        <v>250</v>
      </c>
      <c r="S1602" t="str">
        <f>VLOOKUP(L1602,'Status Report'!B:T,19,0)</f>
        <v>Asian Sourcing Link</v>
      </c>
      <c r="T1602" s="62">
        <f>VLOOKUP(L1602,'Status Report'!B:E,4,0)</f>
        <v>3</v>
      </c>
      <c r="U1602" s="19">
        <f>_xlfn.IFS(AI1602="Den Bosch",VLOOKUP(L1602,'Status Report'!B:AM,35,0),AI1602="Yantian",VLOOKUP(L1602,'Status Report'!B:AM,36,0),AI1602="",IF(H1602="Asia Pacific",VLOOKUP(L1602,'Status Report'!B:AM,36,0),VLOOKUP(L1602,'Status Report'!B:AM,35,0)),AI1602="Direct shipment",IF(H1602="Asia Pacific",VLOOKUP(L1602,'Status Report'!B:AM,36,0),VLOOKUP(L1602,'Status Report'!B:AM,35,0)))</f>
        <v>170.05</v>
      </c>
      <c r="V1602" s="20">
        <f t="shared" ref="V1602:V1665" si="383">U1602*N1602</f>
        <v>170.05</v>
      </c>
      <c r="W1602" s="19">
        <f>_xlfn.IFS(AI1602="Den Bosch",VLOOKUP(L1602,'Status Report'!B:AM,37,0),AI1602="Yantian",VLOOKUP(L1602,'Status Report'!B:AM,38,0),AI1602="",IF(H1602="Asia Pacific",VLOOKUP(L1602,'Status Report'!B:AM,38,0),VLOOKUP(L1602,'Status Report'!B:AM,37,0)),AI1602="Direct shipment",IF(H1602="Asia Pacific",VLOOKUP(L1602,'Status Report'!B:AM,38,0),VLOOKUP(L1602,'Status Report'!B:AM,37,0)))</f>
        <v>170.05</v>
      </c>
      <c r="X1602" s="20">
        <f t="shared" ref="X1602:X1665" si="384">N1602*W1602</f>
        <v>170.05</v>
      </c>
      <c r="Y1602" s="20">
        <f>_xlfn.IFS(AI1602="Den Bosch",VLOOKUP(L1602,'Status Report'!B:AO,39,0),AI1602="Yantian",VLOOKUP(L1602,'Status Report'!B:AO,40,0),AI1602="",IF(H1602="Asia Pacific",VLOOKUP(L1602,'Status Report'!B:AO,40,0),VLOOKUP(L1602,'Status Report'!B:AO,39,0)),AI1602="Direct shipment",IF(H1602="Asia Pacific",VLOOKUP(L1602,'Status Report'!B:AO,40,0),VLOOKUP(L1602,'Status Report'!B:AO,39,0)))</f>
        <v>0</v>
      </c>
      <c r="Z1602" s="20">
        <f t="shared" ref="Z1602:Z1665" si="385">Y1602*N1602</f>
        <v>0</v>
      </c>
      <c r="AA1602" s="20">
        <f t="shared" ref="AA1602:AA1665" si="386">IF(Z1602=0,X1602,Z1602)</f>
        <v>170.05</v>
      </c>
      <c r="AB1602" s="21">
        <f>_xlfn.IFS(AI1602="Den Bosch",VLOOKUP(L1602,'Status Report'!B:AM,33,0),AI1602="Yantian",VLOOKUP(L1602,'Status Report'!B:AM,34,0),AI1602="",IF(H1602="Asia Pacific",VLOOKUP(L1602,'Status Report'!B:AM,34,0),VLOOKUP(L1602,'Status Report'!B:AM,33,0)),AI1602="Direct shipment",IF(H1602="Asia Pacific",VLOOKUP(L1602,'Status Report'!B:AM,34,0),VLOOKUP(L1602,'Status Report'!B:AM,33,0)))</f>
        <v>147.06</v>
      </c>
      <c r="AC1602" s="21">
        <f>VLOOKUP(L1602,'Status Report'!B:CE,82,0)</f>
        <v>0</v>
      </c>
      <c r="AD1602" s="21">
        <f t="shared" ref="AD1602:AD1665" si="387">IF(AC1602=0,AB1602,AC1602)</f>
        <v>147.06</v>
      </c>
      <c r="AE1602" s="63">
        <f>VLOOKUP(L1602,'Status Report'!B:W,20,0)</f>
        <v>57</v>
      </c>
      <c r="AF1602" s="63">
        <f>VLOOKUP(L1602,'Status Report'!B:W,21,0)</f>
        <v>37</v>
      </c>
      <c r="AG1602" s="63">
        <f>VLOOKUP(L1602,'Status Report'!B:W,22,0)</f>
        <v>46</v>
      </c>
      <c r="AH1602" s="22">
        <f t="shared" ref="AH1602:AH1665" si="388">((AE1602*AF1602*AG1602)*N1602)/1000000</f>
        <v>9.7014000000000003E-2</v>
      </c>
      <c r="AI1602" t="s">
        <v>990</v>
      </c>
      <c r="AK1602" s="63">
        <f>IFERROR(VLOOKUP(G1602,ASEAN!A:A,1,0),0)</f>
        <v>0</v>
      </c>
      <c r="AL1602" s="63" t="str">
        <f>IFERROR(VLOOKUP(D1602,'[3]customer specs'!$B$1:$D$65536,3,0),0)</f>
        <v xml:space="preserve">In case of samples for Fon Wan Chan, please add EUR 75,00 per pallet in Conditions (HD01) and put Provision 199031 QC in Purchase order number
</v>
      </c>
      <c r="AM1602" s="64">
        <f t="shared" ref="AM1602:AM1665" si="389">V1602-X1602</f>
        <v>0</v>
      </c>
      <c r="AN1602" s="64">
        <f t="shared" ref="AN1602:AN1665" si="390">IF(Z1602=0,,X1602-Z1602)</f>
        <v>0</v>
      </c>
      <c r="AO1602" s="63"/>
      <c r="AP1602" s="63"/>
      <c r="AQ1602" s="63" t="str">
        <f t="shared" ref="AQ1602:AQ1665" si="391">IF(N1602&gt;=R1602,"yes","no")</f>
        <v>no</v>
      </c>
      <c r="AR1602" s="20">
        <f t="shared" ref="AR1602:AR1665" si="392">AD1602*N1602</f>
        <v>147.06</v>
      </c>
      <c r="AS1602" s="63"/>
      <c r="AT1602" s="23">
        <f t="shared" si="382"/>
        <v>0.12</v>
      </c>
      <c r="AU1602" s="65">
        <f t="shared" ref="AU1602:AU1665" si="393">AD1602/(1-AT1602)</f>
        <v>167.11363636363637</v>
      </c>
      <c r="AV1602" s="65"/>
      <c r="AW1602" s="65">
        <f t="shared" ref="AW1602:AW1665" si="394">(AU1602*N1602)+(AV1602*N1602)</f>
        <v>167.11363636363637</v>
      </c>
      <c r="AX1602" s="65"/>
      <c r="AY1602" s="63">
        <f>VLOOKUP(L1602,'Status Report'!B:CF,81,0)</f>
        <v>0</v>
      </c>
      <c r="AZ1602" s="63" t="str">
        <f>VLOOKUP(L1602,'Status Report'!B:S,18,0)</f>
        <v>Ellina Smirnova</v>
      </c>
      <c r="BB1602" s="63">
        <f>VLOOKUP(L1602,'Status Report'!B:Z,25,0)</f>
        <v>1</v>
      </c>
      <c r="BC1602" s="63">
        <f t="shared" ref="BC1602:BC1665" si="395">N1602*BB1602</f>
        <v>1</v>
      </c>
      <c r="BF1602">
        <f>VLOOKUP(L1602,'Status Report'!B:CE,82,0)</f>
        <v>0</v>
      </c>
      <c r="BG1602">
        <f>VLOOKUP(L1602,'Status Report'!B:CF,83,0)</f>
        <v>0</v>
      </c>
      <c r="BH1602">
        <f>VLOOKUP(L1602,'Status Report'!B:CG,84,0)</f>
        <v>0</v>
      </c>
      <c r="BI1602" t="s">
        <v>1017</v>
      </c>
      <c r="BJ1602" t="s">
        <v>795</v>
      </c>
      <c r="BM1602" s="67">
        <f t="shared" ref="BM1602:BM1665" si="396">SUMIF($L:$L,$L1602,N:N)</f>
        <v>119</v>
      </c>
    </row>
    <row r="1603" spans="1:65" x14ac:dyDescent="0.25">
      <c r="A1603" s="68" t="str">
        <f>VLOOKUP(L1603,'Status Report'!B:CB,79,0)</f>
        <v>Heineken</v>
      </c>
      <c r="C1603">
        <v>20006120</v>
      </c>
      <c r="D1603">
        <v>3091076</v>
      </c>
      <c r="E1603" t="s">
        <v>1014</v>
      </c>
      <c r="F1603" t="s">
        <v>802</v>
      </c>
      <c r="G1603" t="str">
        <f>VLOOKUP(D1603,'[2]sold to'!$A:$H,8,0)</f>
        <v>Netherlands</v>
      </c>
      <c r="H1603" t="str">
        <f>VLOOKUP(D1603,'[2]sold to'!$A:$I,9,0)</f>
        <v>Europe</v>
      </c>
      <c r="K1603">
        <v>890</v>
      </c>
      <c r="L1603">
        <v>88027067</v>
      </c>
      <c r="M1603" t="s">
        <v>504</v>
      </c>
      <c r="N1603">
        <v>1</v>
      </c>
      <c r="P1603" t="str">
        <f>VLOOKUP(L1603,'Status Report'!B:AA,26,0)</f>
        <v>China</v>
      </c>
      <c r="Q1603" t="str">
        <f>VLOOKUP(L1603,'Status Report'!B:AB,27,0)</f>
        <v>Bar support</v>
      </c>
      <c r="R1603">
        <f>VLOOKUP(L1603,'Status Report'!B:X,23,0)</f>
        <v>50</v>
      </c>
      <c r="S1603" t="str">
        <f>VLOOKUP(L1603,'Status Report'!B:T,19,0)</f>
        <v>Asian Sourcing Link</v>
      </c>
      <c r="T1603" s="62">
        <f>VLOOKUP(L1603,'Status Report'!B:E,4,0)</f>
        <v>3</v>
      </c>
      <c r="U1603" s="19">
        <f>_xlfn.IFS(AI1603="Den Bosch",VLOOKUP(L1603,'Status Report'!B:AM,35,0),AI1603="Yantian",VLOOKUP(L1603,'Status Report'!B:AM,36,0),AI1603="",IF(H1603="Asia Pacific",VLOOKUP(L1603,'Status Report'!B:AM,36,0),VLOOKUP(L1603,'Status Report'!B:AM,35,0)),AI1603="Direct shipment",IF(H1603="Asia Pacific",VLOOKUP(L1603,'Status Report'!B:AM,36,0),VLOOKUP(L1603,'Status Report'!B:AM,35,0)))</f>
        <v>54.699999999999996</v>
      </c>
      <c r="V1603" s="20">
        <f t="shared" si="383"/>
        <v>54.699999999999996</v>
      </c>
      <c r="W1603" s="19">
        <f>_xlfn.IFS(AI1603="Den Bosch",VLOOKUP(L1603,'Status Report'!B:AM,37,0),AI1603="Yantian",VLOOKUP(L1603,'Status Report'!B:AM,38,0),AI1603="",IF(H1603="Asia Pacific",VLOOKUP(L1603,'Status Report'!B:AM,38,0),VLOOKUP(L1603,'Status Report'!B:AM,37,0)),AI1603="Direct shipment",IF(H1603="Asia Pacific",VLOOKUP(L1603,'Status Report'!B:AM,38,0),VLOOKUP(L1603,'Status Report'!B:AM,37,0)))</f>
        <v>54.699999999999996</v>
      </c>
      <c r="X1603" s="20">
        <f t="shared" si="384"/>
        <v>54.699999999999996</v>
      </c>
      <c r="Y1603" s="20">
        <f>_xlfn.IFS(AI1603="Den Bosch",VLOOKUP(L1603,'Status Report'!B:AO,39,0),AI1603="Yantian",VLOOKUP(L1603,'Status Report'!B:AO,40,0),AI1603="",IF(H1603="Asia Pacific",VLOOKUP(L1603,'Status Report'!B:AO,40,0),VLOOKUP(L1603,'Status Report'!B:AO,39,0)),AI1603="Direct shipment",IF(H1603="Asia Pacific",VLOOKUP(L1603,'Status Report'!B:AO,40,0),VLOOKUP(L1603,'Status Report'!B:AO,39,0)))</f>
        <v>0</v>
      </c>
      <c r="Z1603" s="20">
        <f t="shared" si="385"/>
        <v>0</v>
      </c>
      <c r="AA1603" s="20">
        <f t="shared" si="386"/>
        <v>54.699999999999996</v>
      </c>
      <c r="AB1603" s="21">
        <f>_xlfn.IFS(AI1603="Den Bosch",VLOOKUP(L1603,'Status Report'!B:AM,33,0),AI1603="Yantian",VLOOKUP(L1603,'Status Report'!B:AM,34,0),AI1603="",IF(H1603="Asia Pacific",VLOOKUP(L1603,'Status Report'!B:AM,34,0),VLOOKUP(L1603,'Status Report'!B:AM,33,0)),AI1603="Direct shipment",IF(H1603="Asia Pacific",VLOOKUP(L1603,'Status Report'!B:AM,34,0),VLOOKUP(L1603,'Status Report'!B:AM,33,0)))</f>
        <v>54.150000000000006</v>
      </c>
      <c r="AC1603" s="21">
        <f>VLOOKUP(L1603,'Status Report'!B:CE,82,0)</f>
        <v>0</v>
      </c>
      <c r="AD1603" s="21">
        <f t="shared" si="387"/>
        <v>54.150000000000006</v>
      </c>
      <c r="AE1603" s="63">
        <f>VLOOKUP(L1603,'Status Report'!B:W,20,0)</f>
        <v>60</v>
      </c>
      <c r="AF1603" s="63">
        <f>VLOOKUP(L1603,'Status Report'!B:W,21,0)</f>
        <v>8.5</v>
      </c>
      <c r="AG1603" s="63">
        <f>VLOOKUP(L1603,'Status Report'!B:W,22,0)</f>
        <v>10</v>
      </c>
      <c r="AH1603" s="22">
        <f t="shared" si="388"/>
        <v>5.1000000000000004E-3</v>
      </c>
      <c r="AI1603" t="s">
        <v>990</v>
      </c>
      <c r="AK1603" s="63">
        <f>IFERROR(VLOOKUP(G1603,ASEAN!A:A,1,0),0)</f>
        <v>0</v>
      </c>
      <c r="AL1603" s="63" t="str">
        <f>IFERROR(VLOOKUP(D1603,'[3]customer specs'!$B$1:$D$65536,3,0),0)</f>
        <v xml:space="preserve">In case of samples for Fon Wan Chan, please add EUR 75,00 per pallet in Conditions (HD01) and put Provision 199031 QC in Purchase order number
</v>
      </c>
      <c r="AM1603" s="64">
        <f t="shared" si="389"/>
        <v>0</v>
      </c>
      <c r="AN1603" s="64">
        <f t="shared" si="390"/>
        <v>0</v>
      </c>
      <c r="AO1603" s="63"/>
      <c r="AP1603" s="63"/>
      <c r="AQ1603" s="63" t="str">
        <f t="shared" si="391"/>
        <v>no</v>
      </c>
      <c r="AR1603" s="20">
        <f t="shared" si="392"/>
        <v>54.150000000000006</v>
      </c>
      <c r="AS1603" s="63"/>
      <c r="AT1603" s="23">
        <f t="shared" si="382"/>
        <v>0.12</v>
      </c>
      <c r="AU1603" s="65">
        <f t="shared" si="393"/>
        <v>61.534090909090914</v>
      </c>
      <c r="AV1603" s="65"/>
      <c r="AW1603" s="65">
        <f t="shared" si="394"/>
        <v>61.534090909090914</v>
      </c>
      <c r="AX1603" s="65"/>
      <c r="AY1603" s="63">
        <f>VLOOKUP(L1603,'Status Report'!B:CF,81,0)</f>
        <v>0</v>
      </c>
      <c r="AZ1603" s="63" t="str">
        <f>VLOOKUP(L1603,'Status Report'!B:S,18,0)</f>
        <v>Ellina Smirnova</v>
      </c>
      <c r="BB1603" s="63">
        <f>VLOOKUP(L1603,'Status Report'!B:Z,25,0)</f>
        <v>10</v>
      </c>
      <c r="BC1603" s="63">
        <f t="shared" si="395"/>
        <v>10</v>
      </c>
      <c r="BF1603">
        <f>VLOOKUP(L1603,'Status Report'!B:CE,82,0)</f>
        <v>0</v>
      </c>
      <c r="BG1603">
        <f>VLOOKUP(L1603,'Status Report'!B:CF,83,0)</f>
        <v>0</v>
      </c>
      <c r="BH1603">
        <f>VLOOKUP(L1603,'Status Report'!B:CG,84,0)</f>
        <v>0</v>
      </c>
      <c r="BI1603" t="s">
        <v>1017</v>
      </c>
      <c r="BJ1603" t="s">
        <v>795</v>
      </c>
      <c r="BM1603" s="67">
        <f t="shared" si="396"/>
        <v>66</v>
      </c>
    </row>
    <row r="1604" spans="1:65" x14ac:dyDescent="0.25">
      <c r="A1604" s="68" t="str">
        <f>VLOOKUP(L1604,'Status Report'!B:CB,79,0)</f>
        <v>Heineken</v>
      </c>
      <c r="C1604">
        <v>20006120</v>
      </c>
      <c r="D1604">
        <v>3091076</v>
      </c>
      <c r="E1604" t="s">
        <v>1014</v>
      </c>
      <c r="F1604" t="s">
        <v>802</v>
      </c>
      <c r="G1604" t="str">
        <f>VLOOKUP(D1604,'[2]sold to'!$A:$H,8,0)</f>
        <v>Netherlands</v>
      </c>
      <c r="H1604" t="str">
        <f>VLOOKUP(D1604,'[2]sold to'!$A:$I,9,0)</f>
        <v>Europe</v>
      </c>
      <c r="K1604">
        <v>900</v>
      </c>
      <c r="L1604">
        <v>88027210</v>
      </c>
      <c r="M1604" t="s">
        <v>1015</v>
      </c>
      <c r="N1604">
        <v>1</v>
      </c>
      <c r="P1604" t="str">
        <f>VLOOKUP(L1604,'Status Report'!B:AA,26,0)</f>
        <v>China</v>
      </c>
      <c r="Q1604" t="str">
        <f>VLOOKUP(L1604,'Status Report'!B:AB,27,0)</f>
        <v>Premiums</v>
      </c>
      <c r="R1604">
        <f>VLOOKUP(L1604,'Status Report'!B:X,23,0)</f>
        <v>500</v>
      </c>
      <c r="S1604" t="str">
        <f>VLOOKUP(L1604,'Status Report'!B:T,19,0)</f>
        <v>Asian Sourcing Link</v>
      </c>
      <c r="T1604" s="62">
        <f>VLOOKUP(L1604,'Status Report'!B:E,4,0)</f>
        <v>3</v>
      </c>
      <c r="U1604" s="19">
        <f>_xlfn.IFS(AI1604="Den Bosch",VLOOKUP(L1604,'Status Report'!B:AM,35,0),AI1604="Yantian",VLOOKUP(L1604,'Status Report'!B:AM,36,0),AI1604="",IF(H1604="Asia Pacific",VLOOKUP(L1604,'Status Report'!B:AM,36,0),VLOOKUP(L1604,'Status Report'!B:AM,35,0)),AI1604="Direct shipment",IF(H1604="Asia Pacific",VLOOKUP(L1604,'Status Report'!B:AM,36,0),VLOOKUP(L1604,'Status Report'!B:AM,35,0)))</f>
        <v>32.299999999999997</v>
      </c>
      <c r="V1604" s="20">
        <f t="shared" si="383"/>
        <v>32.299999999999997</v>
      </c>
      <c r="W1604" s="19">
        <f>_xlfn.IFS(AI1604="Den Bosch",VLOOKUP(L1604,'Status Report'!B:AM,37,0),AI1604="Yantian",VLOOKUP(L1604,'Status Report'!B:AM,38,0),AI1604="",IF(H1604="Asia Pacific",VLOOKUP(L1604,'Status Report'!B:AM,38,0),VLOOKUP(L1604,'Status Report'!B:AM,37,0)),AI1604="Direct shipment",IF(H1604="Asia Pacific",VLOOKUP(L1604,'Status Report'!B:AM,38,0),VLOOKUP(L1604,'Status Report'!B:AM,37,0)))</f>
        <v>29.4</v>
      </c>
      <c r="X1604" s="20">
        <f t="shared" si="384"/>
        <v>29.4</v>
      </c>
      <c r="Y1604" s="20">
        <f>_xlfn.IFS(AI1604="Den Bosch",VLOOKUP(L1604,'Status Report'!B:AO,39,0),AI1604="Yantian",VLOOKUP(L1604,'Status Report'!B:AO,40,0),AI1604="",IF(H1604="Asia Pacific",VLOOKUP(L1604,'Status Report'!B:AO,40,0),VLOOKUP(L1604,'Status Report'!B:AO,39,0)),AI1604="Direct shipment",IF(H1604="Asia Pacific",VLOOKUP(L1604,'Status Report'!B:AO,40,0),VLOOKUP(L1604,'Status Report'!B:AO,39,0)))</f>
        <v>0</v>
      </c>
      <c r="Z1604" s="20">
        <f t="shared" si="385"/>
        <v>0</v>
      </c>
      <c r="AA1604" s="20">
        <f t="shared" si="386"/>
        <v>29.4</v>
      </c>
      <c r="AB1604" s="21">
        <f>_xlfn.IFS(AI1604="Den Bosch",VLOOKUP(L1604,'Status Report'!B:AM,33,0),AI1604="Yantian",VLOOKUP(L1604,'Status Report'!B:AM,34,0),AI1604="",IF(H1604="Asia Pacific",VLOOKUP(L1604,'Status Report'!B:AM,34,0),VLOOKUP(L1604,'Status Report'!B:AM,33,0)),AI1604="Direct shipment",IF(H1604="Asia Pacific",VLOOKUP(L1604,'Status Report'!B:AM,34,0),VLOOKUP(L1604,'Status Report'!B:AM,33,0)))</f>
        <v>25.422000000000004</v>
      </c>
      <c r="AC1604" s="21">
        <f>VLOOKUP(L1604,'Status Report'!B:CE,82,0)</f>
        <v>0</v>
      </c>
      <c r="AD1604" s="21">
        <f t="shared" si="387"/>
        <v>25.422000000000004</v>
      </c>
      <c r="AE1604" s="63">
        <f>VLOOKUP(L1604,'Status Report'!B:W,20,0)</f>
        <v>49.5</v>
      </c>
      <c r="AF1604" s="63">
        <f>VLOOKUP(L1604,'Status Report'!B:W,21,0)</f>
        <v>49.5</v>
      </c>
      <c r="AG1604" s="63">
        <f>VLOOKUP(L1604,'Status Report'!B:W,22,0)</f>
        <v>29</v>
      </c>
      <c r="AH1604" s="22">
        <f t="shared" si="388"/>
        <v>7.1057250000000002E-2</v>
      </c>
      <c r="AI1604" t="s">
        <v>990</v>
      </c>
      <c r="AK1604" s="63">
        <f>IFERROR(VLOOKUP(G1604,ASEAN!A:A,1,0),0)</f>
        <v>0</v>
      </c>
      <c r="AL1604" s="63" t="str">
        <f>IFERROR(VLOOKUP(D1604,'[3]customer specs'!$B$1:$D$65536,3,0),0)</f>
        <v xml:space="preserve">In case of samples for Fon Wan Chan, please add EUR 75,00 per pallet in Conditions (HD01) and put Provision 199031 QC in Purchase order number
</v>
      </c>
      <c r="AM1604" s="64">
        <f t="shared" si="389"/>
        <v>2.8999999999999986</v>
      </c>
      <c r="AN1604" s="64">
        <f t="shared" si="390"/>
        <v>0</v>
      </c>
      <c r="AO1604" s="63"/>
      <c r="AP1604" s="63"/>
      <c r="AQ1604" s="63" t="str">
        <f t="shared" si="391"/>
        <v>no</v>
      </c>
      <c r="AR1604" s="20">
        <f t="shared" si="392"/>
        <v>25.422000000000004</v>
      </c>
      <c r="AS1604" s="63"/>
      <c r="AT1604" s="23">
        <f t="shared" si="382"/>
        <v>0.12</v>
      </c>
      <c r="AU1604" s="65">
        <f t="shared" si="393"/>
        <v>28.888636363636369</v>
      </c>
      <c r="AV1604" s="65"/>
      <c r="AW1604" s="65">
        <f t="shared" si="394"/>
        <v>28.888636363636369</v>
      </c>
      <c r="AX1604" s="65"/>
      <c r="AY1604" s="63">
        <f>VLOOKUP(L1604,'Status Report'!B:CF,81,0)</f>
        <v>0</v>
      </c>
      <c r="AZ1604" s="63" t="str">
        <f>VLOOKUP(L1604,'Status Report'!B:S,18,0)</f>
        <v>Ellina Smirnova</v>
      </c>
      <c r="BB1604" s="63">
        <f>VLOOKUP(L1604,'Status Report'!B:Z,25,0)</f>
        <v>10</v>
      </c>
      <c r="BC1604" s="63">
        <f t="shared" si="395"/>
        <v>10</v>
      </c>
      <c r="BF1604">
        <f>VLOOKUP(L1604,'Status Report'!B:CE,82,0)</f>
        <v>0</v>
      </c>
      <c r="BG1604">
        <f>VLOOKUP(L1604,'Status Report'!B:CF,83,0)</f>
        <v>0</v>
      </c>
      <c r="BH1604">
        <f>VLOOKUP(L1604,'Status Report'!B:CG,84,0)</f>
        <v>0</v>
      </c>
      <c r="BI1604" t="s">
        <v>1017</v>
      </c>
      <c r="BJ1604" t="s">
        <v>795</v>
      </c>
      <c r="BM1604" s="67">
        <f t="shared" si="396"/>
        <v>1121</v>
      </c>
    </row>
    <row r="1605" spans="1:65" x14ac:dyDescent="0.25">
      <c r="A1605" s="68" t="str">
        <f>VLOOKUP(L1605,'Status Report'!B:CB,79,0)</f>
        <v>Heineken</v>
      </c>
      <c r="C1605">
        <v>20006120</v>
      </c>
      <c r="D1605">
        <v>3091076</v>
      </c>
      <c r="E1605" t="s">
        <v>1014</v>
      </c>
      <c r="F1605" t="s">
        <v>802</v>
      </c>
      <c r="G1605" t="str">
        <f>VLOOKUP(D1605,'[2]sold to'!$A:$H,8,0)</f>
        <v>Netherlands</v>
      </c>
      <c r="H1605" t="str">
        <f>VLOOKUP(D1605,'[2]sold to'!$A:$I,9,0)</f>
        <v>Europe</v>
      </c>
      <c r="K1605">
        <v>910</v>
      </c>
      <c r="L1605">
        <v>88027211</v>
      </c>
      <c r="M1605" t="s">
        <v>511</v>
      </c>
      <c r="N1605">
        <v>1</v>
      </c>
      <c r="P1605" t="str">
        <f>VLOOKUP(L1605,'Status Report'!B:AA,26,0)</f>
        <v>China</v>
      </c>
      <c r="Q1605" t="str">
        <f>VLOOKUP(L1605,'Status Report'!B:AB,27,0)</f>
        <v>Premiums</v>
      </c>
      <c r="R1605">
        <f>VLOOKUP(L1605,'Status Report'!B:X,23,0)</f>
        <v>50</v>
      </c>
      <c r="S1605" t="str">
        <f>VLOOKUP(L1605,'Status Report'!B:T,19,0)</f>
        <v>Asian Sourcing Link</v>
      </c>
      <c r="T1605" s="62">
        <f>VLOOKUP(L1605,'Status Report'!B:E,4,0)</f>
        <v>3</v>
      </c>
      <c r="U1605" s="19">
        <f>_xlfn.IFS(AI1605="Den Bosch",VLOOKUP(L1605,'Status Report'!B:AM,35,0),AI1605="Yantian",VLOOKUP(L1605,'Status Report'!B:AM,36,0),AI1605="",IF(H1605="Asia Pacific",VLOOKUP(L1605,'Status Report'!B:AM,36,0),VLOOKUP(L1605,'Status Report'!B:AM,35,0)),AI1605="Direct shipment",IF(H1605="Asia Pacific",VLOOKUP(L1605,'Status Report'!B:AM,36,0),VLOOKUP(L1605,'Status Report'!B:AM,35,0)))</f>
        <v>78.400000000000006</v>
      </c>
      <c r="V1605" s="20">
        <f t="shared" si="383"/>
        <v>78.400000000000006</v>
      </c>
      <c r="W1605" s="19">
        <f>_xlfn.IFS(AI1605="Den Bosch",VLOOKUP(L1605,'Status Report'!B:AM,37,0),AI1605="Yantian",VLOOKUP(L1605,'Status Report'!B:AM,38,0),AI1605="",IF(H1605="Asia Pacific",VLOOKUP(L1605,'Status Report'!B:AM,38,0),VLOOKUP(L1605,'Status Report'!B:AM,37,0)),AI1605="Direct shipment",IF(H1605="Asia Pacific",VLOOKUP(L1605,'Status Report'!B:AM,38,0),VLOOKUP(L1605,'Status Report'!B:AM,37,0)))</f>
        <v>40.9</v>
      </c>
      <c r="X1605" s="20">
        <f t="shared" si="384"/>
        <v>40.9</v>
      </c>
      <c r="Y1605" s="20">
        <f>_xlfn.IFS(AI1605="Den Bosch",VLOOKUP(L1605,'Status Report'!B:AO,39,0),AI1605="Yantian",VLOOKUP(L1605,'Status Report'!B:AO,40,0),AI1605="",IF(H1605="Asia Pacific",VLOOKUP(L1605,'Status Report'!B:AO,40,0),VLOOKUP(L1605,'Status Report'!B:AO,39,0)),AI1605="Direct shipment",IF(H1605="Asia Pacific",VLOOKUP(L1605,'Status Report'!B:AO,40,0),VLOOKUP(L1605,'Status Report'!B:AO,39,0)))</f>
        <v>0</v>
      </c>
      <c r="Z1605" s="20">
        <f t="shared" si="385"/>
        <v>0</v>
      </c>
      <c r="AA1605" s="20">
        <f t="shared" si="386"/>
        <v>40.9</v>
      </c>
      <c r="AB1605" s="21">
        <f>_xlfn.IFS(AI1605="Den Bosch",VLOOKUP(L1605,'Status Report'!B:AM,33,0),AI1605="Yantian",VLOOKUP(L1605,'Status Report'!B:AM,34,0),AI1605="",IF(H1605="Asia Pacific",VLOOKUP(L1605,'Status Report'!B:AM,34,0),VLOOKUP(L1605,'Status Report'!B:AM,33,0)),AI1605="Direct shipment",IF(H1605="Asia Pacific",VLOOKUP(L1605,'Status Report'!B:AM,34,0),VLOOKUP(L1605,'Status Report'!B:AM,33,0)))</f>
        <v>35.340000000000003</v>
      </c>
      <c r="AC1605" s="21">
        <f>VLOOKUP(L1605,'Status Report'!B:CE,82,0)</f>
        <v>0</v>
      </c>
      <c r="AD1605" s="21">
        <f t="shared" si="387"/>
        <v>35.340000000000003</v>
      </c>
      <c r="AE1605" s="63">
        <f>VLOOKUP(L1605,'Status Report'!B:W,20,0)</f>
        <v>53</v>
      </c>
      <c r="AF1605" s="63">
        <f>VLOOKUP(L1605,'Status Report'!B:W,21,0)</f>
        <v>43</v>
      </c>
      <c r="AG1605" s="63">
        <f>VLOOKUP(L1605,'Status Report'!B:W,22,0)</f>
        <v>43</v>
      </c>
      <c r="AH1605" s="22">
        <f t="shared" si="388"/>
        <v>9.7997000000000001E-2</v>
      </c>
      <c r="AI1605" t="s">
        <v>990</v>
      </c>
      <c r="AK1605" s="63">
        <f>IFERROR(VLOOKUP(G1605,ASEAN!A:A,1,0),0)</f>
        <v>0</v>
      </c>
      <c r="AL1605" s="63" t="str">
        <f>IFERROR(VLOOKUP(D1605,'[3]customer specs'!$B$1:$D$65536,3,0),0)</f>
        <v xml:space="preserve">In case of samples for Fon Wan Chan, please add EUR 75,00 per pallet in Conditions (HD01) and put Provision 199031 QC in Purchase order number
</v>
      </c>
      <c r="AM1605" s="64">
        <f t="shared" si="389"/>
        <v>37.500000000000007</v>
      </c>
      <c r="AN1605" s="64">
        <f t="shared" si="390"/>
        <v>0</v>
      </c>
      <c r="AO1605" s="63"/>
      <c r="AP1605" s="63"/>
      <c r="AQ1605" s="63" t="str">
        <f t="shared" si="391"/>
        <v>no</v>
      </c>
      <c r="AR1605" s="20">
        <f t="shared" si="392"/>
        <v>35.340000000000003</v>
      </c>
      <c r="AS1605" s="63"/>
      <c r="AT1605" s="23">
        <f t="shared" si="382"/>
        <v>0.12</v>
      </c>
      <c r="AU1605" s="65">
        <f t="shared" si="393"/>
        <v>40.159090909090914</v>
      </c>
      <c r="AV1605" s="65"/>
      <c r="AW1605" s="65">
        <f t="shared" si="394"/>
        <v>40.159090909090914</v>
      </c>
      <c r="AX1605" s="65"/>
      <c r="AY1605" s="63">
        <f>VLOOKUP(L1605,'Status Report'!B:CF,81,0)</f>
        <v>0</v>
      </c>
      <c r="AZ1605" s="63" t="str">
        <f>VLOOKUP(L1605,'Status Report'!B:S,18,0)</f>
        <v>Ellina Smirnova</v>
      </c>
      <c r="BB1605" s="63">
        <f>VLOOKUP(L1605,'Status Report'!B:Z,25,0)</f>
        <v>10</v>
      </c>
      <c r="BC1605" s="63">
        <f t="shared" si="395"/>
        <v>10</v>
      </c>
      <c r="BF1605">
        <f>VLOOKUP(L1605,'Status Report'!B:CE,82,0)</f>
        <v>0</v>
      </c>
      <c r="BG1605">
        <f>VLOOKUP(L1605,'Status Report'!B:CF,83,0)</f>
        <v>0</v>
      </c>
      <c r="BH1605">
        <f>VLOOKUP(L1605,'Status Report'!B:CG,84,0)</f>
        <v>0</v>
      </c>
      <c r="BI1605" t="s">
        <v>1017</v>
      </c>
      <c r="BJ1605" t="s">
        <v>795</v>
      </c>
      <c r="BM1605" s="67">
        <f t="shared" si="396"/>
        <v>264</v>
      </c>
    </row>
    <row r="1606" spans="1:65" x14ac:dyDescent="0.25">
      <c r="A1606" s="68" t="str">
        <f>VLOOKUP(L1606,'Status Report'!B:CB,79,0)</f>
        <v>Heineken</v>
      </c>
      <c r="C1606">
        <v>20006120</v>
      </c>
      <c r="D1606">
        <v>3091076</v>
      </c>
      <c r="E1606" t="s">
        <v>1014</v>
      </c>
      <c r="F1606" t="s">
        <v>802</v>
      </c>
      <c r="G1606" t="str">
        <f>VLOOKUP(D1606,'[2]sold to'!$A:$H,8,0)</f>
        <v>Netherlands</v>
      </c>
      <c r="H1606" t="str">
        <f>VLOOKUP(D1606,'[2]sold to'!$A:$I,9,0)</f>
        <v>Europe</v>
      </c>
      <c r="K1606">
        <v>920</v>
      </c>
      <c r="L1606">
        <v>88027217</v>
      </c>
      <c r="M1606" t="s">
        <v>517</v>
      </c>
      <c r="N1606">
        <v>1</v>
      </c>
      <c r="P1606" t="str">
        <f>VLOOKUP(L1606,'Status Report'!B:AA,26,0)</f>
        <v>China</v>
      </c>
      <c r="Q1606" t="str">
        <f>VLOOKUP(L1606,'Status Report'!B:AB,27,0)</f>
        <v>Premiums</v>
      </c>
      <c r="R1606">
        <f>VLOOKUP(L1606,'Status Report'!B:X,23,0)</f>
        <v>208</v>
      </c>
      <c r="S1606" t="str">
        <f>VLOOKUP(L1606,'Status Report'!B:T,19,0)</f>
        <v>Promocean The Netherlands BV</v>
      </c>
      <c r="T1606" s="62">
        <f>VLOOKUP(L1606,'Status Report'!B:E,4,0)</f>
        <v>3</v>
      </c>
      <c r="U1606" s="19">
        <f>_xlfn.IFS(AI1606="Den Bosch",VLOOKUP(L1606,'Status Report'!B:AM,35,0),AI1606="Yantian",VLOOKUP(L1606,'Status Report'!B:AM,36,0),AI1606="",IF(H1606="Asia Pacific",VLOOKUP(L1606,'Status Report'!B:AM,36,0),VLOOKUP(L1606,'Status Report'!B:AM,35,0)),AI1606="Direct shipment",IF(H1606="Asia Pacific",VLOOKUP(L1606,'Status Report'!B:AM,36,0),VLOOKUP(L1606,'Status Report'!B:AM,35,0)))</f>
        <v>53.400000000000006</v>
      </c>
      <c r="V1606" s="20">
        <f t="shared" si="383"/>
        <v>53.400000000000006</v>
      </c>
      <c r="W1606" s="19">
        <f>_xlfn.IFS(AI1606="Den Bosch",VLOOKUP(L1606,'Status Report'!B:AM,37,0),AI1606="Yantian",VLOOKUP(L1606,'Status Report'!B:AM,38,0),AI1606="",IF(H1606="Asia Pacific",VLOOKUP(L1606,'Status Report'!B:AM,38,0),VLOOKUP(L1606,'Status Report'!B:AM,37,0)),AI1606="Direct shipment",IF(H1606="Asia Pacific",VLOOKUP(L1606,'Status Report'!B:AM,38,0),VLOOKUP(L1606,'Status Report'!B:AM,37,0)))</f>
        <v>51.72</v>
      </c>
      <c r="X1606" s="20">
        <f t="shared" si="384"/>
        <v>51.72</v>
      </c>
      <c r="Y1606" s="20">
        <f>_xlfn.IFS(AI1606="Den Bosch",VLOOKUP(L1606,'Status Report'!B:AO,39,0),AI1606="Yantian",VLOOKUP(L1606,'Status Report'!B:AO,40,0),AI1606="",IF(H1606="Asia Pacific",VLOOKUP(L1606,'Status Report'!B:AO,40,0),VLOOKUP(L1606,'Status Report'!B:AO,39,0)),AI1606="Direct shipment",IF(H1606="Asia Pacific",VLOOKUP(L1606,'Status Report'!B:AO,40,0),VLOOKUP(L1606,'Status Report'!B:AO,39,0)))</f>
        <v>0</v>
      </c>
      <c r="Z1606" s="20">
        <f t="shared" si="385"/>
        <v>0</v>
      </c>
      <c r="AA1606" s="20">
        <f t="shared" si="386"/>
        <v>51.72</v>
      </c>
      <c r="AB1606" s="21">
        <f>_xlfn.IFS(AI1606="Den Bosch",VLOOKUP(L1606,'Status Report'!B:AM,33,0),AI1606="Yantian",VLOOKUP(L1606,'Status Report'!B:AM,34,0),AI1606="",IF(H1606="Asia Pacific",VLOOKUP(L1606,'Status Report'!B:AM,34,0),VLOOKUP(L1606,'Status Report'!B:AM,33,0)),AI1606="Direct shipment",IF(H1606="Asia Pacific",VLOOKUP(L1606,'Status Report'!B:AM,34,0),VLOOKUP(L1606,'Status Report'!B:AM,33,0)))</f>
        <v>39.2958</v>
      </c>
      <c r="AC1606" s="21">
        <f>VLOOKUP(L1606,'Status Report'!B:CE,82,0)</f>
        <v>0</v>
      </c>
      <c r="AD1606" s="21">
        <f t="shared" si="387"/>
        <v>39.2958</v>
      </c>
      <c r="AE1606" s="63">
        <f>VLOOKUP(L1606,'Status Report'!B:W,20,0)</f>
        <v>32</v>
      </c>
      <c r="AF1606" s="63">
        <f>VLOOKUP(L1606,'Status Report'!B:W,21,0)</f>
        <v>24</v>
      </c>
      <c r="AG1606" s="63">
        <f>VLOOKUP(L1606,'Status Report'!B:W,22,0)</f>
        <v>13.5</v>
      </c>
      <c r="AH1606" s="22">
        <f t="shared" si="388"/>
        <v>1.0368E-2</v>
      </c>
      <c r="AI1606" t="s">
        <v>990</v>
      </c>
      <c r="AK1606" s="63">
        <f>IFERROR(VLOOKUP(G1606,ASEAN!A:A,1,0),0)</f>
        <v>0</v>
      </c>
      <c r="AL1606" s="63" t="str">
        <f>IFERROR(VLOOKUP(D1606,'[3]customer specs'!$B$1:$D$65536,3,0),0)</f>
        <v xml:space="preserve">In case of samples for Fon Wan Chan, please add EUR 75,00 per pallet in Conditions (HD01) and put Provision 199031 QC in Purchase order number
</v>
      </c>
      <c r="AM1606" s="64">
        <f t="shared" si="389"/>
        <v>1.6800000000000068</v>
      </c>
      <c r="AN1606" s="64">
        <f t="shared" si="390"/>
        <v>0</v>
      </c>
      <c r="AO1606" s="63"/>
      <c r="AP1606" s="63"/>
      <c r="AQ1606" s="63" t="str">
        <f t="shared" si="391"/>
        <v>no</v>
      </c>
      <c r="AR1606" s="20">
        <f t="shared" si="392"/>
        <v>39.2958</v>
      </c>
      <c r="AS1606" s="63"/>
      <c r="AT1606" s="23">
        <f t="shared" si="382"/>
        <v>0.12</v>
      </c>
      <c r="AU1606" s="65">
        <f t="shared" si="393"/>
        <v>44.654318181818184</v>
      </c>
      <c r="AV1606" s="65"/>
      <c r="AW1606" s="65">
        <f t="shared" si="394"/>
        <v>44.654318181818184</v>
      </c>
      <c r="AX1606" s="65"/>
      <c r="AY1606" s="63">
        <f>VLOOKUP(L1606,'Status Report'!B:CF,81,0)</f>
        <v>0</v>
      </c>
      <c r="AZ1606" s="63" t="str">
        <f>VLOOKUP(L1606,'Status Report'!B:S,18,0)</f>
        <v>Ellina Smirnova</v>
      </c>
      <c r="BB1606" s="63">
        <f>VLOOKUP(L1606,'Status Report'!B:Z,25,0)</f>
        <v>12</v>
      </c>
      <c r="BC1606" s="63">
        <f t="shared" si="395"/>
        <v>12</v>
      </c>
      <c r="BF1606">
        <f>VLOOKUP(L1606,'Status Report'!B:CE,82,0)</f>
        <v>0</v>
      </c>
      <c r="BG1606">
        <f>VLOOKUP(L1606,'Status Report'!B:CF,83,0)</f>
        <v>0</v>
      </c>
      <c r="BH1606">
        <f>VLOOKUP(L1606,'Status Report'!B:CG,84,0)</f>
        <v>0</v>
      </c>
      <c r="BI1606" t="s">
        <v>1017</v>
      </c>
      <c r="BJ1606" t="s">
        <v>795</v>
      </c>
      <c r="BM1606" s="67">
        <f t="shared" si="396"/>
        <v>446</v>
      </c>
    </row>
    <row r="1607" spans="1:65" x14ac:dyDescent="0.25">
      <c r="A1607" s="68" t="str">
        <f>VLOOKUP(L1607,'Status Report'!B:CB,79,0)</f>
        <v>Heineken</v>
      </c>
      <c r="C1607">
        <v>20006120</v>
      </c>
      <c r="D1607">
        <v>3091076</v>
      </c>
      <c r="E1607" t="s">
        <v>1014</v>
      </c>
      <c r="F1607" t="s">
        <v>802</v>
      </c>
      <c r="G1607" t="str">
        <f>VLOOKUP(D1607,'[2]sold to'!$A:$H,8,0)</f>
        <v>Netherlands</v>
      </c>
      <c r="H1607" t="str">
        <f>VLOOKUP(D1607,'[2]sold to'!$A:$I,9,0)</f>
        <v>Europe</v>
      </c>
      <c r="K1607">
        <v>930</v>
      </c>
      <c r="L1607">
        <v>88027218</v>
      </c>
      <c r="M1607" t="s">
        <v>518</v>
      </c>
      <c r="N1607">
        <v>1</v>
      </c>
      <c r="P1607" t="str">
        <f>VLOOKUP(L1607,'Status Report'!B:AA,26,0)</f>
        <v>China</v>
      </c>
      <c r="Q1607" t="str">
        <f>VLOOKUP(L1607,'Status Report'!B:AB,27,0)</f>
        <v>Premiums</v>
      </c>
      <c r="R1607">
        <f>VLOOKUP(L1607,'Status Report'!B:X,23,0)</f>
        <v>100</v>
      </c>
      <c r="S1607" t="str">
        <f>VLOOKUP(L1607,'Status Report'!B:T,19,0)</f>
        <v>Promocean The Netherlands BV</v>
      </c>
      <c r="T1607" s="62">
        <f>VLOOKUP(L1607,'Status Report'!B:E,4,0)</f>
        <v>3</v>
      </c>
      <c r="U1607" s="19">
        <f>_xlfn.IFS(AI1607="Den Bosch",VLOOKUP(L1607,'Status Report'!B:AM,35,0),AI1607="Yantian",VLOOKUP(L1607,'Status Report'!B:AM,36,0),AI1607="",IF(H1607="Asia Pacific",VLOOKUP(L1607,'Status Report'!B:AM,36,0),VLOOKUP(L1607,'Status Report'!B:AM,35,0)),AI1607="Direct shipment",IF(H1607="Asia Pacific",VLOOKUP(L1607,'Status Report'!B:AM,36,0),VLOOKUP(L1607,'Status Report'!B:AM,35,0)))</f>
        <v>40</v>
      </c>
      <c r="V1607" s="20">
        <f t="shared" si="383"/>
        <v>40</v>
      </c>
      <c r="W1607" s="19">
        <f>_xlfn.IFS(AI1607="Den Bosch",VLOOKUP(L1607,'Status Report'!B:AM,37,0),AI1607="Yantian",VLOOKUP(L1607,'Status Report'!B:AM,38,0),AI1607="",IF(H1607="Asia Pacific",VLOOKUP(L1607,'Status Report'!B:AM,38,0),VLOOKUP(L1607,'Status Report'!B:AM,37,0)),AI1607="Direct shipment",IF(H1607="Asia Pacific",VLOOKUP(L1607,'Status Report'!B:AM,38,0),VLOOKUP(L1607,'Status Report'!B:AM,37,0)))</f>
        <v>31.8</v>
      </c>
      <c r="X1607" s="20">
        <f t="shared" si="384"/>
        <v>31.8</v>
      </c>
      <c r="Y1607" s="20">
        <f>_xlfn.IFS(AI1607="Den Bosch",VLOOKUP(L1607,'Status Report'!B:AO,39,0),AI1607="Yantian",VLOOKUP(L1607,'Status Report'!B:AO,40,0),AI1607="",IF(H1607="Asia Pacific",VLOOKUP(L1607,'Status Report'!B:AO,40,0),VLOOKUP(L1607,'Status Report'!B:AO,39,0)),AI1607="Direct shipment",IF(H1607="Asia Pacific",VLOOKUP(L1607,'Status Report'!B:AO,40,0),VLOOKUP(L1607,'Status Report'!B:AO,39,0)))</f>
        <v>0</v>
      </c>
      <c r="Z1607" s="20">
        <f t="shared" si="385"/>
        <v>0</v>
      </c>
      <c r="AA1607" s="20">
        <f t="shared" si="386"/>
        <v>31.8</v>
      </c>
      <c r="AB1607" s="21">
        <f>_xlfn.IFS(AI1607="Den Bosch",VLOOKUP(L1607,'Status Report'!B:AM,33,0),AI1607="Yantian",VLOOKUP(L1607,'Status Report'!B:AM,34,0),AI1607="",IF(H1607="Asia Pacific",VLOOKUP(L1607,'Status Report'!B:AM,34,0),VLOOKUP(L1607,'Status Report'!B:AM,33,0)),AI1607="Direct shipment",IF(H1607="Asia Pacific",VLOOKUP(L1607,'Status Report'!B:AM,34,0),VLOOKUP(L1607,'Status Report'!B:AM,33,0)))</f>
        <v>28.001900000000003</v>
      </c>
      <c r="AC1607" s="21">
        <f>VLOOKUP(L1607,'Status Report'!B:CE,82,0)</f>
        <v>0</v>
      </c>
      <c r="AD1607" s="21">
        <f t="shared" si="387"/>
        <v>28.001900000000003</v>
      </c>
      <c r="AE1607" s="63">
        <f>VLOOKUP(L1607,'Status Report'!B:W,20,0)</f>
        <v>30</v>
      </c>
      <c r="AF1607" s="63">
        <f>VLOOKUP(L1607,'Status Report'!B:W,21,0)</f>
        <v>20</v>
      </c>
      <c r="AG1607" s="63">
        <f>VLOOKUP(L1607,'Status Report'!B:W,22,0)</f>
        <v>10</v>
      </c>
      <c r="AH1607" s="22">
        <f t="shared" si="388"/>
        <v>6.0000000000000001E-3</v>
      </c>
      <c r="AI1607" t="s">
        <v>990</v>
      </c>
      <c r="AK1607" s="63">
        <f>IFERROR(VLOOKUP(G1607,ASEAN!A:A,1,0),0)</f>
        <v>0</v>
      </c>
      <c r="AL1607" s="63" t="str">
        <f>IFERROR(VLOOKUP(D1607,'[3]customer specs'!$B$1:$D$65536,3,0),0)</f>
        <v xml:space="preserve">In case of samples for Fon Wan Chan, please add EUR 75,00 per pallet in Conditions (HD01) and put Provision 199031 QC in Purchase order number
</v>
      </c>
      <c r="AM1607" s="64">
        <f t="shared" si="389"/>
        <v>8.1999999999999993</v>
      </c>
      <c r="AN1607" s="64">
        <f t="shared" si="390"/>
        <v>0</v>
      </c>
      <c r="AO1607" s="63"/>
      <c r="AP1607" s="63"/>
      <c r="AQ1607" s="63" t="str">
        <f t="shared" si="391"/>
        <v>no</v>
      </c>
      <c r="AR1607" s="20">
        <f t="shared" si="392"/>
        <v>28.001900000000003</v>
      </c>
      <c r="AS1607" s="63"/>
      <c r="AT1607" s="23">
        <f t="shared" si="382"/>
        <v>0.12</v>
      </c>
      <c r="AU1607" s="65">
        <f t="shared" si="393"/>
        <v>31.820340909090913</v>
      </c>
      <c r="AV1607" s="65"/>
      <c r="AW1607" s="65">
        <f t="shared" si="394"/>
        <v>31.820340909090913</v>
      </c>
      <c r="AX1607" s="65"/>
      <c r="AY1607" s="63">
        <f>VLOOKUP(L1607,'Status Report'!B:CF,81,0)</f>
        <v>0</v>
      </c>
      <c r="AZ1607" s="63" t="str">
        <f>VLOOKUP(L1607,'Status Report'!B:S,18,0)</f>
        <v>Ellina Smirnova</v>
      </c>
      <c r="BB1607" s="63">
        <f>VLOOKUP(L1607,'Status Report'!B:Z,25,0)</f>
        <v>5</v>
      </c>
      <c r="BC1607" s="63">
        <f t="shared" si="395"/>
        <v>5</v>
      </c>
      <c r="BF1607">
        <f>VLOOKUP(L1607,'Status Report'!B:CE,82,0)</f>
        <v>0</v>
      </c>
      <c r="BG1607">
        <f>VLOOKUP(L1607,'Status Report'!B:CF,83,0)</f>
        <v>0</v>
      </c>
      <c r="BH1607">
        <f>VLOOKUP(L1607,'Status Report'!B:CG,84,0)</f>
        <v>0</v>
      </c>
      <c r="BI1607" t="s">
        <v>1017</v>
      </c>
      <c r="BJ1607" t="s">
        <v>795</v>
      </c>
      <c r="BM1607" s="67">
        <f t="shared" si="396"/>
        <v>562</v>
      </c>
    </row>
    <row r="1608" spans="1:65" x14ac:dyDescent="0.25">
      <c r="A1608" s="68" t="str">
        <f>VLOOKUP(L1608,'Status Report'!B:CB,79,0)</f>
        <v>Heineken</v>
      </c>
      <c r="C1608">
        <v>20006120</v>
      </c>
      <c r="D1608">
        <v>3091076</v>
      </c>
      <c r="E1608" t="s">
        <v>1014</v>
      </c>
      <c r="F1608" t="s">
        <v>802</v>
      </c>
      <c r="G1608" t="str">
        <f>VLOOKUP(D1608,'[2]sold to'!$A:$H,8,0)</f>
        <v>Netherlands</v>
      </c>
      <c r="H1608" t="str">
        <f>VLOOKUP(D1608,'[2]sold to'!$A:$I,9,0)</f>
        <v>Europe</v>
      </c>
      <c r="K1608">
        <v>940</v>
      </c>
      <c r="L1608">
        <v>88027219</v>
      </c>
      <c r="M1608" t="s">
        <v>519</v>
      </c>
      <c r="N1608">
        <v>1</v>
      </c>
      <c r="P1608" t="str">
        <f>VLOOKUP(L1608,'Status Report'!B:AA,26,0)</f>
        <v>China</v>
      </c>
      <c r="Q1608" t="str">
        <f>VLOOKUP(L1608,'Status Report'!B:AB,27,0)</f>
        <v>Premiums</v>
      </c>
      <c r="R1608">
        <f>VLOOKUP(L1608,'Status Report'!B:X,23,0)</f>
        <v>100</v>
      </c>
      <c r="S1608" t="str">
        <f>VLOOKUP(L1608,'Status Report'!B:T,19,0)</f>
        <v>Promocean The Netherlands BV</v>
      </c>
      <c r="T1608" s="62">
        <f>VLOOKUP(L1608,'Status Report'!B:E,4,0)</f>
        <v>3</v>
      </c>
      <c r="U1608" s="19">
        <f>_xlfn.IFS(AI1608="Den Bosch",VLOOKUP(L1608,'Status Report'!B:AM,35,0),AI1608="Yantian",VLOOKUP(L1608,'Status Report'!B:AM,36,0),AI1608="",IF(H1608="Asia Pacific",VLOOKUP(L1608,'Status Report'!B:AM,36,0),VLOOKUP(L1608,'Status Report'!B:AM,35,0)),AI1608="Direct shipment",IF(H1608="Asia Pacific",VLOOKUP(L1608,'Status Report'!B:AM,36,0),VLOOKUP(L1608,'Status Report'!B:AM,35,0)))</f>
        <v>25.7</v>
      </c>
      <c r="V1608" s="20">
        <f t="shared" si="383"/>
        <v>25.7</v>
      </c>
      <c r="W1608" s="19">
        <f>_xlfn.IFS(AI1608="Den Bosch",VLOOKUP(L1608,'Status Report'!B:AM,37,0),AI1608="Yantian",VLOOKUP(L1608,'Status Report'!B:AM,38,0),AI1608="",IF(H1608="Asia Pacific",VLOOKUP(L1608,'Status Report'!B:AM,38,0),VLOOKUP(L1608,'Status Report'!B:AM,37,0)),AI1608="Direct shipment",IF(H1608="Asia Pacific",VLOOKUP(L1608,'Status Report'!B:AM,38,0),VLOOKUP(L1608,'Status Report'!B:AM,37,0)))</f>
        <v>20.9</v>
      </c>
      <c r="X1608" s="20">
        <f t="shared" si="384"/>
        <v>20.9</v>
      </c>
      <c r="Y1608" s="20">
        <f>_xlfn.IFS(AI1608="Den Bosch",VLOOKUP(L1608,'Status Report'!B:AO,39,0),AI1608="Yantian",VLOOKUP(L1608,'Status Report'!B:AO,40,0),AI1608="",IF(H1608="Asia Pacific",VLOOKUP(L1608,'Status Report'!B:AO,40,0),VLOOKUP(L1608,'Status Report'!B:AO,39,0)),AI1608="Direct shipment",IF(H1608="Asia Pacific",VLOOKUP(L1608,'Status Report'!B:AO,40,0),VLOOKUP(L1608,'Status Report'!B:AO,39,0)))</f>
        <v>0</v>
      </c>
      <c r="Z1608" s="20">
        <f t="shared" si="385"/>
        <v>0</v>
      </c>
      <c r="AA1608" s="20">
        <f t="shared" si="386"/>
        <v>20.9</v>
      </c>
      <c r="AB1608" s="21">
        <f>_xlfn.IFS(AI1608="Den Bosch",VLOOKUP(L1608,'Status Report'!B:AM,33,0),AI1608="Yantian",VLOOKUP(L1608,'Status Report'!B:AM,34,0),AI1608="",IF(H1608="Asia Pacific",VLOOKUP(L1608,'Status Report'!B:AM,34,0),VLOOKUP(L1608,'Status Report'!B:AM,33,0)),AI1608="Direct shipment",IF(H1608="Asia Pacific",VLOOKUP(L1608,'Status Report'!B:AM,34,0),VLOOKUP(L1608,'Status Report'!B:AM,33,0)))</f>
        <v>17.179800000000004</v>
      </c>
      <c r="AC1608" s="21">
        <f>VLOOKUP(L1608,'Status Report'!B:CE,82,0)</f>
        <v>0</v>
      </c>
      <c r="AD1608" s="21">
        <f t="shared" si="387"/>
        <v>17.179800000000004</v>
      </c>
      <c r="AE1608" s="63">
        <f>VLOOKUP(L1608,'Status Report'!B:W,20,0)</f>
        <v>48</v>
      </c>
      <c r="AF1608" s="63">
        <f>VLOOKUP(L1608,'Status Report'!B:W,21,0)</f>
        <v>24</v>
      </c>
      <c r="AG1608" s="63">
        <f>VLOOKUP(L1608,'Status Report'!B:W,22,0)</f>
        <v>1.6</v>
      </c>
      <c r="AH1608" s="22">
        <f t="shared" si="388"/>
        <v>1.8432000000000001E-3</v>
      </c>
      <c r="AI1608" t="s">
        <v>990</v>
      </c>
      <c r="AK1608" s="63">
        <f>IFERROR(VLOOKUP(G1608,ASEAN!A:A,1,0),0)</f>
        <v>0</v>
      </c>
      <c r="AL1608" s="63" t="str">
        <f>IFERROR(VLOOKUP(D1608,'[3]customer specs'!$B$1:$D$65536,3,0),0)</f>
        <v xml:space="preserve">In case of samples for Fon Wan Chan, please add EUR 75,00 per pallet in Conditions (HD01) and put Provision 199031 QC in Purchase order number
</v>
      </c>
      <c r="AM1608" s="64">
        <f t="shared" si="389"/>
        <v>4.8000000000000007</v>
      </c>
      <c r="AN1608" s="64">
        <f t="shared" si="390"/>
        <v>0</v>
      </c>
      <c r="AO1608" s="63"/>
      <c r="AP1608" s="63"/>
      <c r="AQ1608" s="63" t="str">
        <f t="shared" si="391"/>
        <v>no</v>
      </c>
      <c r="AR1608" s="20">
        <f t="shared" si="392"/>
        <v>17.179800000000004</v>
      </c>
      <c r="AS1608" s="63"/>
      <c r="AT1608" s="23">
        <f t="shared" si="382"/>
        <v>0.12</v>
      </c>
      <c r="AU1608" s="65">
        <f t="shared" si="393"/>
        <v>19.522500000000004</v>
      </c>
      <c r="AV1608" s="65"/>
      <c r="AW1608" s="65">
        <f t="shared" si="394"/>
        <v>19.522500000000004</v>
      </c>
      <c r="AX1608" s="65"/>
      <c r="AY1608" s="63">
        <f>VLOOKUP(L1608,'Status Report'!B:CF,81,0)</f>
        <v>0</v>
      </c>
      <c r="AZ1608" s="63" t="str">
        <f>VLOOKUP(L1608,'Status Report'!B:S,18,0)</f>
        <v>Ellina Smirnova</v>
      </c>
      <c r="BB1608" s="63">
        <f>VLOOKUP(L1608,'Status Report'!B:Z,25,0)</f>
        <v>10</v>
      </c>
      <c r="BC1608" s="63">
        <f t="shared" si="395"/>
        <v>10</v>
      </c>
      <c r="BF1608">
        <f>VLOOKUP(L1608,'Status Report'!B:CE,82,0)</f>
        <v>0</v>
      </c>
      <c r="BG1608">
        <f>VLOOKUP(L1608,'Status Report'!B:CF,83,0)</f>
        <v>0</v>
      </c>
      <c r="BH1608">
        <f>VLOOKUP(L1608,'Status Report'!B:CG,84,0)</f>
        <v>0</v>
      </c>
      <c r="BI1608" t="s">
        <v>1017</v>
      </c>
      <c r="BJ1608" t="s">
        <v>795</v>
      </c>
      <c r="BM1608" s="67">
        <f t="shared" si="396"/>
        <v>707</v>
      </c>
    </row>
    <row r="1609" spans="1:65" x14ac:dyDescent="0.25">
      <c r="A1609" s="68" t="str">
        <f>VLOOKUP(L1609,'Status Report'!B:CB,79,0)</f>
        <v>Heineken</v>
      </c>
      <c r="C1609">
        <v>20006120</v>
      </c>
      <c r="D1609">
        <v>3091076</v>
      </c>
      <c r="E1609" t="s">
        <v>1014</v>
      </c>
      <c r="F1609" t="s">
        <v>802</v>
      </c>
      <c r="G1609" t="str">
        <f>VLOOKUP(D1609,'[2]sold to'!$A:$H,8,0)</f>
        <v>Netherlands</v>
      </c>
      <c r="H1609" t="str">
        <f>VLOOKUP(D1609,'[2]sold to'!$A:$I,9,0)</f>
        <v>Europe</v>
      </c>
      <c r="K1609">
        <v>950</v>
      </c>
      <c r="L1609">
        <v>88027222</v>
      </c>
      <c r="M1609" t="s">
        <v>522</v>
      </c>
      <c r="N1609">
        <v>1</v>
      </c>
      <c r="P1609" t="str">
        <f>VLOOKUP(L1609,'Status Report'!B:AA,26,0)</f>
        <v>China</v>
      </c>
      <c r="Q1609" t="str">
        <f>VLOOKUP(L1609,'Status Report'!B:AB,27,0)</f>
        <v>Premiums</v>
      </c>
      <c r="R1609">
        <f>VLOOKUP(L1609,'Status Report'!B:X,23,0)</f>
        <v>20</v>
      </c>
      <c r="S1609" t="str">
        <f>VLOOKUP(L1609,'Status Report'!B:T,19,0)</f>
        <v>Promocean The Netherlands BV</v>
      </c>
      <c r="T1609" s="62">
        <f>VLOOKUP(L1609,'Status Report'!B:E,4,0)</f>
        <v>3</v>
      </c>
      <c r="U1609" s="19">
        <f>_xlfn.IFS(AI1609="Den Bosch",VLOOKUP(L1609,'Status Report'!B:AM,35,0),AI1609="Yantian",VLOOKUP(L1609,'Status Report'!B:AM,36,0),AI1609="",IF(H1609="Asia Pacific",VLOOKUP(L1609,'Status Report'!B:AM,36,0),VLOOKUP(L1609,'Status Report'!B:AM,35,0)),AI1609="Direct shipment",IF(H1609="Asia Pacific",VLOOKUP(L1609,'Status Report'!B:AM,36,0),VLOOKUP(L1609,'Status Report'!B:AM,35,0)))</f>
        <v>128.85</v>
      </c>
      <c r="V1609" s="20">
        <f t="shared" si="383"/>
        <v>128.85</v>
      </c>
      <c r="W1609" s="19">
        <f>_xlfn.IFS(AI1609="Den Bosch",VLOOKUP(L1609,'Status Report'!B:AM,37,0),AI1609="Yantian",VLOOKUP(L1609,'Status Report'!B:AM,38,0),AI1609="",IF(H1609="Asia Pacific",VLOOKUP(L1609,'Status Report'!B:AM,38,0),VLOOKUP(L1609,'Status Report'!B:AM,37,0)),AI1609="Direct shipment",IF(H1609="Asia Pacific",VLOOKUP(L1609,'Status Report'!B:AM,38,0),VLOOKUP(L1609,'Status Report'!B:AM,37,0)))</f>
        <v>59.349999999999994</v>
      </c>
      <c r="X1609" s="20">
        <f t="shared" si="384"/>
        <v>59.349999999999994</v>
      </c>
      <c r="Y1609" s="20">
        <f>_xlfn.IFS(AI1609="Den Bosch",VLOOKUP(L1609,'Status Report'!B:AO,39,0),AI1609="Yantian",VLOOKUP(L1609,'Status Report'!B:AO,40,0),AI1609="",IF(H1609="Asia Pacific",VLOOKUP(L1609,'Status Report'!B:AO,40,0),VLOOKUP(L1609,'Status Report'!B:AO,39,0)),AI1609="Direct shipment",IF(H1609="Asia Pacific",VLOOKUP(L1609,'Status Report'!B:AO,40,0),VLOOKUP(L1609,'Status Report'!B:AO,39,0)))</f>
        <v>0</v>
      </c>
      <c r="Z1609" s="20">
        <f t="shared" si="385"/>
        <v>0</v>
      </c>
      <c r="AA1609" s="20">
        <f t="shared" si="386"/>
        <v>59.349999999999994</v>
      </c>
      <c r="AB1609" s="21">
        <f>_xlfn.IFS(AI1609="Den Bosch",VLOOKUP(L1609,'Status Report'!B:AM,33,0),AI1609="Yantian",VLOOKUP(L1609,'Status Report'!B:AM,34,0),AI1609="",IF(H1609="Asia Pacific",VLOOKUP(L1609,'Status Report'!B:AM,34,0),VLOOKUP(L1609,'Status Report'!B:AM,33,0)),AI1609="Direct shipment",IF(H1609="Asia Pacific",VLOOKUP(L1609,'Status Report'!B:AM,34,0),VLOOKUP(L1609,'Status Report'!B:AM,33,0)))</f>
        <v>52.248100000000001</v>
      </c>
      <c r="AC1609" s="21">
        <f>VLOOKUP(L1609,'Status Report'!B:CE,82,0)</f>
        <v>0</v>
      </c>
      <c r="AD1609" s="21">
        <f t="shared" si="387"/>
        <v>52.248100000000001</v>
      </c>
      <c r="AE1609" s="63">
        <f>VLOOKUP(L1609,'Status Report'!B:W,20,0)</f>
        <v>30</v>
      </c>
      <c r="AF1609" s="63">
        <f>VLOOKUP(L1609,'Status Report'!B:W,21,0)</f>
        <v>20</v>
      </c>
      <c r="AG1609" s="63">
        <f>VLOOKUP(L1609,'Status Report'!B:W,22,0)</f>
        <v>16</v>
      </c>
      <c r="AH1609" s="22">
        <f t="shared" si="388"/>
        <v>9.5999999999999992E-3</v>
      </c>
      <c r="AI1609" t="s">
        <v>990</v>
      </c>
      <c r="AK1609" s="63">
        <f>IFERROR(VLOOKUP(G1609,ASEAN!A:A,1,0),0)</f>
        <v>0</v>
      </c>
      <c r="AL1609" s="63" t="str">
        <f>IFERROR(VLOOKUP(D1609,'[3]customer specs'!$B$1:$D$65536,3,0),0)</f>
        <v xml:space="preserve">In case of samples for Fon Wan Chan, please add EUR 75,00 per pallet in Conditions (HD01) and put Provision 199031 QC in Purchase order number
</v>
      </c>
      <c r="AM1609" s="64">
        <f t="shared" si="389"/>
        <v>69.5</v>
      </c>
      <c r="AN1609" s="64">
        <f t="shared" si="390"/>
        <v>0</v>
      </c>
      <c r="AO1609" s="63"/>
      <c r="AP1609" s="63"/>
      <c r="AQ1609" s="63" t="str">
        <f t="shared" si="391"/>
        <v>no</v>
      </c>
      <c r="AR1609" s="20">
        <f t="shared" si="392"/>
        <v>52.248100000000001</v>
      </c>
      <c r="AS1609" s="63"/>
      <c r="AT1609" s="23">
        <f t="shared" si="382"/>
        <v>0.12</v>
      </c>
      <c r="AU1609" s="65">
        <f t="shared" si="393"/>
        <v>59.372840909090911</v>
      </c>
      <c r="AV1609" s="65"/>
      <c r="AW1609" s="65">
        <f t="shared" si="394"/>
        <v>59.372840909090911</v>
      </c>
      <c r="AX1609" s="65"/>
      <c r="AY1609" s="63">
        <f>VLOOKUP(L1609,'Status Report'!B:CF,81,0)</f>
        <v>0</v>
      </c>
      <c r="AZ1609" s="63" t="str">
        <f>VLOOKUP(L1609,'Status Report'!B:S,18,0)</f>
        <v>Ellina Smirnova</v>
      </c>
      <c r="BB1609" s="63">
        <f>VLOOKUP(L1609,'Status Report'!B:Z,25,0)</f>
        <v>5</v>
      </c>
      <c r="BC1609" s="63">
        <f t="shared" si="395"/>
        <v>5</v>
      </c>
      <c r="BF1609">
        <f>VLOOKUP(L1609,'Status Report'!B:CE,82,0)</f>
        <v>0</v>
      </c>
      <c r="BG1609">
        <f>VLOOKUP(L1609,'Status Report'!B:CF,83,0)</f>
        <v>0</v>
      </c>
      <c r="BH1609">
        <f>VLOOKUP(L1609,'Status Report'!B:CG,84,0)</f>
        <v>0</v>
      </c>
      <c r="BI1609" t="s">
        <v>1017</v>
      </c>
      <c r="BJ1609" t="s">
        <v>795</v>
      </c>
      <c r="BM1609" s="67">
        <f t="shared" si="396"/>
        <v>508</v>
      </c>
    </row>
    <row r="1610" spans="1:65" x14ac:dyDescent="0.25">
      <c r="A1610" s="68" t="str">
        <f>VLOOKUP(L1610,'Status Report'!B:CB,79,0)</f>
        <v>Heineken - 0.0</v>
      </c>
      <c r="C1610">
        <v>20006120</v>
      </c>
      <c r="D1610">
        <v>3091076</v>
      </c>
      <c r="E1610" t="s">
        <v>1014</v>
      </c>
      <c r="F1610" t="s">
        <v>802</v>
      </c>
      <c r="G1610" t="str">
        <f>VLOOKUP(D1610,'[2]sold to'!$A:$H,8,0)</f>
        <v>Netherlands</v>
      </c>
      <c r="H1610" t="str">
        <f>VLOOKUP(D1610,'[2]sold to'!$A:$I,9,0)</f>
        <v>Europe</v>
      </c>
      <c r="K1610">
        <v>960</v>
      </c>
      <c r="L1610">
        <v>88027225</v>
      </c>
      <c r="M1610" t="s">
        <v>524</v>
      </c>
      <c r="N1610">
        <v>1</v>
      </c>
      <c r="P1610" t="str">
        <f>VLOOKUP(L1610,'Status Report'!B:AA,26,0)</f>
        <v>China</v>
      </c>
      <c r="Q1610" t="str">
        <f>VLOOKUP(L1610,'Status Report'!B:AB,27,0)</f>
        <v>Premiums</v>
      </c>
      <c r="R1610">
        <f>VLOOKUP(L1610,'Status Report'!B:X,23,0)</f>
        <v>250</v>
      </c>
      <c r="S1610" t="str">
        <f>VLOOKUP(L1610,'Status Report'!B:T,19,0)</f>
        <v>Promocean The Netherlands BV</v>
      </c>
      <c r="T1610" s="62">
        <f>VLOOKUP(L1610,'Status Report'!B:E,4,0)</f>
        <v>3</v>
      </c>
      <c r="U1610" s="19">
        <f>_xlfn.IFS(AI1610="Den Bosch",VLOOKUP(L1610,'Status Report'!B:AM,35,0),AI1610="Yantian",VLOOKUP(L1610,'Status Report'!B:AM,36,0),AI1610="",IF(H1610="Asia Pacific",VLOOKUP(L1610,'Status Report'!B:AM,36,0),VLOOKUP(L1610,'Status Report'!B:AM,35,0)),AI1610="Direct shipment",IF(H1610="Asia Pacific",VLOOKUP(L1610,'Status Report'!B:AM,36,0),VLOOKUP(L1610,'Status Report'!B:AM,35,0)))</f>
        <v>89.800000000000011</v>
      </c>
      <c r="V1610" s="20">
        <f t="shared" si="383"/>
        <v>89.800000000000011</v>
      </c>
      <c r="W1610" s="19">
        <f>_xlfn.IFS(AI1610="Den Bosch",VLOOKUP(L1610,'Status Report'!B:AM,37,0),AI1610="Yantian",VLOOKUP(L1610,'Status Report'!B:AM,38,0),AI1610="",IF(H1610="Asia Pacific",VLOOKUP(L1610,'Status Report'!B:AM,38,0),VLOOKUP(L1610,'Status Report'!B:AM,37,0)),AI1610="Direct shipment",IF(H1610="Asia Pacific",VLOOKUP(L1610,'Status Report'!B:AM,38,0),VLOOKUP(L1610,'Status Report'!B:AM,37,0)))</f>
        <v>89.800000000000011</v>
      </c>
      <c r="X1610" s="20">
        <f t="shared" si="384"/>
        <v>89.800000000000011</v>
      </c>
      <c r="Y1610" s="20">
        <f>_xlfn.IFS(AI1610="Den Bosch",VLOOKUP(L1610,'Status Report'!B:AO,39,0),AI1610="Yantian",VLOOKUP(L1610,'Status Report'!B:AO,40,0),AI1610="",IF(H1610="Asia Pacific",VLOOKUP(L1610,'Status Report'!B:AO,40,0),VLOOKUP(L1610,'Status Report'!B:AO,39,0)),AI1610="Direct shipment",IF(H1610="Asia Pacific",VLOOKUP(L1610,'Status Report'!B:AO,40,0),VLOOKUP(L1610,'Status Report'!B:AO,39,0)))</f>
        <v>0</v>
      </c>
      <c r="Z1610" s="20">
        <f t="shared" si="385"/>
        <v>0</v>
      </c>
      <c r="AA1610" s="20">
        <f t="shared" si="386"/>
        <v>89.800000000000011</v>
      </c>
      <c r="AB1610" s="21">
        <f>_xlfn.IFS(AI1610="Den Bosch",VLOOKUP(L1610,'Status Report'!B:AM,33,0),AI1610="Yantian",VLOOKUP(L1610,'Status Report'!B:AM,34,0),AI1610="",IF(H1610="Asia Pacific",VLOOKUP(L1610,'Status Report'!B:AM,34,0),VLOOKUP(L1610,'Status Report'!B:AM,33,0)),AI1610="Direct shipment",IF(H1610="Asia Pacific",VLOOKUP(L1610,'Status Report'!B:AM,34,0),VLOOKUP(L1610,'Status Report'!B:AM,33,0)))</f>
        <v>73.815000000000012</v>
      </c>
      <c r="AC1610" s="21">
        <f>VLOOKUP(L1610,'Status Report'!B:CE,82,0)</f>
        <v>0</v>
      </c>
      <c r="AD1610" s="21">
        <f t="shared" si="387"/>
        <v>73.815000000000012</v>
      </c>
      <c r="AE1610" s="63">
        <f>VLOOKUP(L1610,'Status Report'!B:W,20,0)</f>
        <v>41.5</v>
      </c>
      <c r="AF1610" s="63">
        <f>VLOOKUP(L1610,'Status Report'!B:W,21,0)</f>
        <v>17</v>
      </c>
      <c r="AG1610" s="63">
        <f>VLOOKUP(L1610,'Status Report'!B:W,22,0)</f>
        <v>13</v>
      </c>
      <c r="AH1610" s="22">
        <f t="shared" si="388"/>
        <v>9.1715000000000008E-3</v>
      </c>
      <c r="AI1610" t="s">
        <v>990</v>
      </c>
      <c r="AK1610" s="63">
        <f>IFERROR(VLOOKUP(G1610,ASEAN!A:A,1,0),0)</f>
        <v>0</v>
      </c>
      <c r="AL1610" s="63" t="str">
        <f>IFERROR(VLOOKUP(D1610,'[3]customer specs'!$B$1:$D$65536,3,0),0)</f>
        <v xml:space="preserve">In case of samples for Fon Wan Chan, please add EUR 75,00 per pallet in Conditions (HD01) and put Provision 199031 QC in Purchase order number
</v>
      </c>
      <c r="AM1610" s="64">
        <f t="shared" si="389"/>
        <v>0</v>
      </c>
      <c r="AN1610" s="64">
        <f t="shared" si="390"/>
        <v>0</v>
      </c>
      <c r="AO1610" s="63"/>
      <c r="AP1610" s="63"/>
      <c r="AQ1610" s="63" t="str">
        <f t="shared" si="391"/>
        <v>no</v>
      </c>
      <c r="AR1610" s="20">
        <f t="shared" si="392"/>
        <v>73.815000000000012</v>
      </c>
      <c r="AS1610" s="63"/>
      <c r="AT1610" s="23">
        <f t="shared" si="382"/>
        <v>0.12</v>
      </c>
      <c r="AU1610" s="65">
        <f t="shared" si="393"/>
        <v>83.880681818181827</v>
      </c>
      <c r="AV1610" s="65"/>
      <c r="AW1610" s="65">
        <f t="shared" si="394"/>
        <v>83.880681818181827</v>
      </c>
      <c r="AX1610" s="65"/>
      <c r="AY1610" s="63">
        <f>VLOOKUP(L1610,'Status Report'!B:CF,81,0)</f>
        <v>0</v>
      </c>
      <c r="AZ1610" s="63" t="str">
        <f>VLOOKUP(L1610,'Status Report'!B:S,18,0)</f>
        <v>Ellina Smirnova</v>
      </c>
      <c r="BB1610" s="63">
        <f>VLOOKUP(L1610,'Status Report'!B:Z,25,0)</f>
        <v>10</v>
      </c>
      <c r="BC1610" s="63">
        <f t="shared" si="395"/>
        <v>10</v>
      </c>
      <c r="BF1610">
        <f>VLOOKUP(L1610,'Status Report'!B:CE,82,0)</f>
        <v>0</v>
      </c>
      <c r="BG1610">
        <f>VLOOKUP(L1610,'Status Report'!B:CF,83,0)</f>
        <v>0</v>
      </c>
      <c r="BH1610">
        <f>VLOOKUP(L1610,'Status Report'!B:CG,84,0)</f>
        <v>0</v>
      </c>
      <c r="BI1610" t="s">
        <v>1017</v>
      </c>
      <c r="BJ1610" t="s">
        <v>795</v>
      </c>
      <c r="BM1610" s="67">
        <f t="shared" si="396"/>
        <v>106</v>
      </c>
    </row>
    <row r="1611" spans="1:65" x14ac:dyDescent="0.25">
      <c r="A1611" s="68" t="str">
        <f>VLOOKUP(L1611,'Status Report'!B:CB,79,0)</f>
        <v>Heineken - 0.0</v>
      </c>
      <c r="C1611">
        <v>20006120</v>
      </c>
      <c r="D1611">
        <v>3091076</v>
      </c>
      <c r="E1611" t="s">
        <v>1014</v>
      </c>
      <c r="F1611" t="s">
        <v>802</v>
      </c>
      <c r="G1611" t="str">
        <f>VLOOKUP(D1611,'[2]sold to'!$A:$H,8,0)</f>
        <v>Netherlands</v>
      </c>
      <c r="H1611" t="str">
        <f>VLOOKUP(D1611,'[2]sold to'!$A:$I,9,0)</f>
        <v>Europe</v>
      </c>
      <c r="K1611">
        <v>970</v>
      </c>
      <c r="L1611">
        <v>88027242</v>
      </c>
      <c r="M1611" t="s">
        <v>535</v>
      </c>
      <c r="N1611">
        <v>1</v>
      </c>
      <c r="P1611" t="str">
        <f>VLOOKUP(L1611,'Status Report'!B:AA,26,0)</f>
        <v>Poland</v>
      </c>
      <c r="Q1611" t="str">
        <f>VLOOKUP(L1611,'Status Report'!B:AB,27,0)</f>
        <v>Premiums</v>
      </c>
      <c r="R1611">
        <f>VLOOKUP(L1611,'Status Report'!B:X,23,0)</f>
        <v>100</v>
      </c>
      <c r="S1611" t="str">
        <f>VLOOKUP(L1611,'Status Report'!B:T,19,0)</f>
        <v>ASL Nederland B.V.</v>
      </c>
      <c r="T1611" s="62">
        <f>VLOOKUP(L1611,'Status Report'!B:E,4,0)</f>
        <v>3</v>
      </c>
      <c r="U1611" s="19">
        <f>_xlfn.IFS(AI1611="Den Bosch",VLOOKUP(L1611,'Status Report'!B:AM,35,0),AI1611="Yantian",VLOOKUP(L1611,'Status Report'!B:AM,36,0),AI1611="",IF(H1611="Asia Pacific",VLOOKUP(L1611,'Status Report'!B:AM,36,0),VLOOKUP(L1611,'Status Report'!B:AM,35,0)),AI1611="Direct shipment",IF(H1611="Asia Pacific",VLOOKUP(L1611,'Status Report'!B:AM,36,0),VLOOKUP(L1611,'Status Report'!B:AM,35,0)))</f>
        <v>41.68</v>
      </c>
      <c r="V1611" s="20">
        <f t="shared" si="383"/>
        <v>41.68</v>
      </c>
      <c r="W1611" s="19">
        <f>_xlfn.IFS(AI1611="Den Bosch",VLOOKUP(L1611,'Status Report'!B:AM,37,0),AI1611="Yantian",VLOOKUP(L1611,'Status Report'!B:AM,38,0),AI1611="",IF(H1611="Asia Pacific",VLOOKUP(L1611,'Status Report'!B:AM,38,0),VLOOKUP(L1611,'Status Report'!B:AM,37,0)),AI1611="Direct shipment",IF(H1611="Asia Pacific",VLOOKUP(L1611,'Status Report'!B:AM,38,0),VLOOKUP(L1611,'Status Report'!B:AM,37,0)))</f>
        <v>41.68</v>
      </c>
      <c r="X1611" s="20">
        <f t="shared" si="384"/>
        <v>41.68</v>
      </c>
      <c r="Y1611" s="20">
        <f>_xlfn.IFS(AI1611="Den Bosch",VLOOKUP(L1611,'Status Report'!B:AO,39,0),AI1611="Yantian",VLOOKUP(L1611,'Status Report'!B:AO,40,0),AI1611="",IF(H1611="Asia Pacific",VLOOKUP(L1611,'Status Report'!B:AO,40,0),VLOOKUP(L1611,'Status Report'!B:AO,39,0)),AI1611="Direct shipment",IF(H1611="Asia Pacific",VLOOKUP(L1611,'Status Report'!B:AO,40,0),VLOOKUP(L1611,'Status Report'!B:AO,39,0)))</f>
        <v>0</v>
      </c>
      <c r="Z1611" s="20">
        <f t="shared" si="385"/>
        <v>0</v>
      </c>
      <c r="AA1611" s="20">
        <f t="shared" si="386"/>
        <v>41.68</v>
      </c>
      <c r="AB1611" s="21">
        <f>_xlfn.IFS(AI1611="Den Bosch",VLOOKUP(L1611,'Status Report'!B:AM,33,0),AI1611="Yantian",VLOOKUP(L1611,'Status Report'!B:AM,34,0),AI1611="",IF(H1611="Asia Pacific",VLOOKUP(L1611,'Status Report'!B:AM,34,0),VLOOKUP(L1611,'Status Report'!B:AM,33,0)),AI1611="Direct shipment",IF(H1611="Asia Pacific",VLOOKUP(L1611,'Status Report'!B:AM,34,0),VLOOKUP(L1611,'Status Report'!B:AM,33,0)))</f>
        <v>36.68</v>
      </c>
      <c r="AC1611" s="21">
        <f>VLOOKUP(L1611,'Status Report'!B:CE,82,0)</f>
        <v>0</v>
      </c>
      <c r="AD1611" s="21">
        <f t="shared" si="387"/>
        <v>36.68</v>
      </c>
      <c r="AE1611" s="63">
        <f>VLOOKUP(L1611,'Status Report'!B:W,20,0)</f>
        <v>125</v>
      </c>
      <c r="AF1611" s="63">
        <f>VLOOKUP(L1611,'Status Report'!B:W,21,0)</f>
        <v>55</v>
      </c>
      <c r="AG1611" s="63">
        <f>VLOOKUP(L1611,'Status Report'!B:W,22,0)</f>
        <v>3.2</v>
      </c>
      <c r="AH1611" s="22">
        <f t="shared" si="388"/>
        <v>2.1999999999999999E-2</v>
      </c>
      <c r="AI1611" t="s">
        <v>990</v>
      </c>
      <c r="AK1611" s="63">
        <f>IFERROR(VLOOKUP(G1611,ASEAN!A:A,1,0),0)</f>
        <v>0</v>
      </c>
      <c r="AL1611" s="63" t="str">
        <f>IFERROR(VLOOKUP(D1611,'[3]customer specs'!$B$1:$D$65536,3,0),0)</f>
        <v xml:space="preserve">In case of samples for Fon Wan Chan, please add EUR 75,00 per pallet in Conditions (HD01) and put Provision 199031 QC in Purchase order number
</v>
      </c>
      <c r="AM1611" s="64">
        <f t="shared" si="389"/>
        <v>0</v>
      </c>
      <c r="AN1611" s="64">
        <f t="shared" si="390"/>
        <v>0</v>
      </c>
      <c r="AO1611" s="63"/>
      <c r="AP1611" s="63"/>
      <c r="AQ1611" s="63" t="str">
        <f t="shared" si="391"/>
        <v>no</v>
      </c>
      <c r="AR1611" s="20">
        <f t="shared" si="392"/>
        <v>36.68</v>
      </c>
      <c r="AS1611" s="63"/>
      <c r="AT1611" s="23">
        <f t="shared" si="382"/>
        <v>0.12</v>
      </c>
      <c r="AU1611" s="65">
        <f t="shared" si="393"/>
        <v>41.68181818181818</v>
      </c>
      <c r="AV1611" s="65"/>
      <c r="AW1611" s="65">
        <f t="shared" si="394"/>
        <v>41.68181818181818</v>
      </c>
      <c r="AX1611" s="65"/>
      <c r="AY1611" s="63">
        <f>VLOOKUP(L1611,'Status Report'!B:CF,81,0)</f>
        <v>0</v>
      </c>
      <c r="AZ1611" s="63" t="str">
        <f>VLOOKUP(L1611,'Status Report'!B:S,18,0)</f>
        <v>Ellina Smirnova</v>
      </c>
      <c r="BB1611" s="63">
        <f>VLOOKUP(L1611,'Status Report'!B:Z,25,0)</f>
        <v>1</v>
      </c>
      <c r="BC1611" s="63">
        <f t="shared" si="395"/>
        <v>1</v>
      </c>
      <c r="BF1611">
        <f>VLOOKUP(L1611,'Status Report'!B:CE,82,0)</f>
        <v>0</v>
      </c>
      <c r="BG1611">
        <f>VLOOKUP(L1611,'Status Report'!B:CF,83,0)</f>
        <v>0</v>
      </c>
      <c r="BH1611">
        <f>VLOOKUP(L1611,'Status Report'!B:CG,84,0)</f>
        <v>0</v>
      </c>
      <c r="BI1611" t="s">
        <v>1017</v>
      </c>
      <c r="BJ1611" t="s">
        <v>795</v>
      </c>
      <c r="BM1611" s="67">
        <f t="shared" si="396"/>
        <v>131</v>
      </c>
    </row>
    <row r="1612" spans="1:65" x14ac:dyDescent="0.25">
      <c r="A1612" s="68" t="str">
        <f>VLOOKUP(L1612,'Status Report'!B:CB,79,0)</f>
        <v>Heineken Silver (Global)</v>
      </c>
      <c r="C1612">
        <v>20006120</v>
      </c>
      <c r="D1612">
        <v>3091076</v>
      </c>
      <c r="E1612" t="s">
        <v>1014</v>
      </c>
      <c r="F1612" t="s">
        <v>802</v>
      </c>
      <c r="G1612" t="str">
        <f>VLOOKUP(D1612,'[2]sold to'!$A:$H,8,0)</f>
        <v>Netherlands</v>
      </c>
      <c r="H1612" t="str">
        <f>VLOOKUP(D1612,'[2]sold to'!$A:$I,9,0)</f>
        <v>Europe</v>
      </c>
      <c r="K1612">
        <v>980</v>
      </c>
      <c r="L1612">
        <v>88027267</v>
      </c>
      <c r="M1612" t="s">
        <v>933</v>
      </c>
      <c r="N1612">
        <v>1</v>
      </c>
      <c r="P1612" t="str">
        <f>VLOOKUP(L1612,'Status Report'!B:AA,26,0)</f>
        <v>China</v>
      </c>
      <c r="Q1612" t="str">
        <f>VLOOKUP(L1612,'Status Report'!B:AB,27,0)</f>
        <v>Premiums</v>
      </c>
      <c r="R1612">
        <f>VLOOKUP(L1612,'Status Report'!B:X,23,0)</f>
        <v>100</v>
      </c>
      <c r="S1612" t="str">
        <f>VLOOKUP(L1612,'Status Report'!B:T,19,0)</f>
        <v>Promocean The Netherlands BV</v>
      </c>
      <c r="T1612" s="62">
        <f>VLOOKUP(L1612,'Status Report'!B:E,4,0)</f>
        <v>3</v>
      </c>
      <c r="U1612" s="19">
        <f>_xlfn.IFS(AI1612="Den Bosch",VLOOKUP(L1612,'Status Report'!B:AM,35,0),AI1612="Yantian",VLOOKUP(L1612,'Status Report'!B:AM,36,0),AI1612="",IF(H1612="Asia Pacific",VLOOKUP(L1612,'Status Report'!B:AM,36,0),VLOOKUP(L1612,'Status Report'!B:AM,35,0)),AI1612="Direct shipment",IF(H1612="Asia Pacific",VLOOKUP(L1612,'Status Report'!B:AM,36,0),VLOOKUP(L1612,'Status Report'!B:AM,35,0)))</f>
        <v>35.6</v>
      </c>
      <c r="V1612" s="20">
        <f t="shared" si="383"/>
        <v>35.6</v>
      </c>
      <c r="W1612" s="19">
        <f>_xlfn.IFS(AI1612="Den Bosch",VLOOKUP(L1612,'Status Report'!B:AM,37,0),AI1612="Yantian",VLOOKUP(L1612,'Status Report'!B:AM,38,0),AI1612="",IF(H1612="Asia Pacific",VLOOKUP(L1612,'Status Report'!B:AM,38,0),VLOOKUP(L1612,'Status Report'!B:AM,37,0)),AI1612="Direct shipment",IF(H1612="Asia Pacific",VLOOKUP(L1612,'Status Report'!B:AM,38,0),VLOOKUP(L1612,'Status Report'!B:AM,37,0)))</f>
        <v>35.6</v>
      </c>
      <c r="X1612" s="20">
        <f t="shared" si="384"/>
        <v>35.6</v>
      </c>
      <c r="Y1612" s="20">
        <f>_xlfn.IFS(AI1612="Den Bosch",VLOOKUP(L1612,'Status Report'!B:AO,39,0),AI1612="Yantian",VLOOKUP(L1612,'Status Report'!B:AO,40,0),AI1612="",IF(H1612="Asia Pacific",VLOOKUP(L1612,'Status Report'!B:AO,40,0),VLOOKUP(L1612,'Status Report'!B:AO,39,0)),AI1612="Direct shipment",IF(H1612="Asia Pacific",VLOOKUP(L1612,'Status Report'!B:AO,40,0),VLOOKUP(L1612,'Status Report'!B:AO,39,0)))</f>
        <v>0</v>
      </c>
      <c r="Z1612" s="20">
        <f t="shared" si="385"/>
        <v>0</v>
      </c>
      <c r="AA1612" s="20">
        <f t="shared" si="386"/>
        <v>35.6</v>
      </c>
      <c r="AB1612" s="21">
        <f>_xlfn.IFS(AI1612="Den Bosch",VLOOKUP(L1612,'Status Report'!B:AM,33,0),AI1612="Yantian",VLOOKUP(L1612,'Status Report'!B:AM,34,0),AI1612="",IF(H1612="Asia Pacific",VLOOKUP(L1612,'Status Report'!B:AM,34,0),VLOOKUP(L1612,'Status Report'!B:AM,33,0)),AI1612="Direct shipment",IF(H1612="Asia Pacific",VLOOKUP(L1612,'Status Report'!B:AM,34,0),VLOOKUP(L1612,'Status Report'!B:AM,33,0)))</f>
        <v>29.286600000000004</v>
      </c>
      <c r="AC1612" s="21">
        <f>VLOOKUP(L1612,'Status Report'!B:CE,82,0)</f>
        <v>0</v>
      </c>
      <c r="AD1612" s="21">
        <f t="shared" si="387"/>
        <v>29.286600000000004</v>
      </c>
      <c r="AE1612" s="63">
        <f>VLOOKUP(L1612,'Status Report'!B:W,20,0)</f>
        <v>28</v>
      </c>
      <c r="AF1612" s="63">
        <f>VLOOKUP(L1612,'Status Report'!B:W,21,0)</f>
        <v>17</v>
      </c>
      <c r="AG1612" s="63">
        <f>VLOOKUP(L1612,'Status Report'!B:W,22,0)</f>
        <v>13</v>
      </c>
      <c r="AH1612" s="22">
        <f t="shared" si="388"/>
        <v>6.1879999999999999E-3</v>
      </c>
      <c r="AI1612" t="s">
        <v>990</v>
      </c>
      <c r="AK1612" s="63">
        <f>IFERROR(VLOOKUP(G1612,ASEAN!A:A,1,0),0)</f>
        <v>0</v>
      </c>
      <c r="AL1612" s="63" t="str">
        <f>IFERROR(VLOOKUP(D1612,'[3]customer specs'!$B$1:$D$65536,3,0),0)</f>
        <v xml:space="preserve">In case of samples for Fon Wan Chan, please add EUR 75,00 per pallet in Conditions (HD01) and put Provision 199031 QC in Purchase order number
</v>
      </c>
      <c r="AM1612" s="64">
        <f t="shared" si="389"/>
        <v>0</v>
      </c>
      <c r="AN1612" s="64">
        <f t="shared" si="390"/>
        <v>0</v>
      </c>
      <c r="AO1612" s="63"/>
      <c r="AP1612" s="63"/>
      <c r="AQ1612" s="63" t="str">
        <f t="shared" si="391"/>
        <v>no</v>
      </c>
      <c r="AR1612" s="20">
        <f t="shared" si="392"/>
        <v>29.286600000000004</v>
      </c>
      <c r="AS1612" s="63"/>
      <c r="AT1612" s="23">
        <f t="shared" si="382"/>
        <v>0.12</v>
      </c>
      <c r="AU1612" s="65">
        <f t="shared" si="393"/>
        <v>33.280227272727274</v>
      </c>
      <c r="AV1612" s="65"/>
      <c r="AW1612" s="65">
        <f t="shared" si="394"/>
        <v>33.280227272727274</v>
      </c>
      <c r="AX1612" s="65"/>
      <c r="AY1612" s="63">
        <f>VLOOKUP(L1612,'Status Report'!B:CF,81,0)</f>
        <v>0</v>
      </c>
      <c r="AZ1612" s="63" t="str">
        <f>VLOOKUP(L1612,'Status Report'!B:S,18,0)</f>
        <v>Ellina Smirnova</v>
      </c>
      <c r="BB1612" s="63">
        <f>VLOOKUP(L1612,'Status Report'!B:Z,25,0)</f>
        <v>10</v>
      </c>
      <c r="BC1612" s="63">
        <f t="shared" si="395"/>
        <v>10</v>
      </c>
      <c r="BF1612">
        <f>VLOOKUP(L1612,'Status Report'!B:CE,82,0)</f>
        <v>0</v>
      </c>
      <c r="BG1612">
        <f>VLOOKUP(L1612,'Status Report'!B:CF,83,0)</f>
        <v>0</v>
      </c>
      <c r="BH1612">
        <f>VLOOKUP(L1612,'Status Report'!B:CG,84,0)</f>
        <v>0</v>
      </c>
      <c r="BI1612" t="s">
        <v>1017</v>
      </c>
      <c r="BJ1612" t="s">
        <v>795</v>
      </c>
      <c r="BM1612" s="67">
        <f t="shared" si="396"/>
        <v>25</v>
      </c>
    </row>
    <row r="1613" spans="1:65" x14ac:dyDescent="0.25">
      <c r="A1613" s="68" t="str">
        <f>VLOOKUP(L1613,'Status Report'!B:CB,79,0)</f>
        <v>Heineken - F1</v>
      </c>
      <c r="C1613">
        <v>20006120</v>
      </c>
      <c r="D1613">
        <v>3091076</v>
      </c>
      <c r="E1613" t="s">
        <v>1014</v>
      </c>
      <c r="F1613" t="s">
        <v>802</v>
      </c>
      <c r="G1613" t="str">
        <f>VLOOKUP(D1613,'[2]sold to'!$A:$H,8,0)</f>
        <v>Netherlands</v>
      </c>
      <c r="H1613" t="str">
        <f>VLOOKUP(D1613,'[2]sold to'!$A:$I,9,0)</f>
        <v>Europe</v>
      </c>
      <c r="K1613">
        <v>1000</v>
      </c>
      <c r="L1613">
        <v>88027349</v>
      </c>
      <c r="M1613" t="s">
        <v>550</v>
      </c>
      <c r="N1613">
        <v>1</v>
      </c>
      <c r="P1613" t="str">
        <f>VLOOKUP(L1613,'Status Report'!B:AA,26,0)</f>
        <v>China</v>
      </c>
      <c r="Q1613" t="str">
        <f>VLOOKUP(L1613,'Status Report'!B:AB,27,0)</f>
        <v>Premiums</v>
      </c>
      <c r="R1613">
        <f>VLOOKUP(L1613,'Status Report'!B:X,23,0)</f>
        <v>200</v>
      </c>
      <c r="S1613" t="str">
        <f>VLOOKUP(L1613,'Status Report'!B:T,19,0)</f>
        <v>Promocean The Netherlands BV</v>
      </c>
      <c r="T1613" s="62">
        <f>VLOOKUP(L1613,'Status Report'!B:E,4,0)</f>
        <v>3</v>
      </c>
      <c r="U1613" s="19">
        <f>_xlfn.IFS(AI1613="Den Bosch",VLOOKUP(L1613,'Status Report'!B:AM,35,0),AI1613="Yantian",VLOOKUP(L1613,'Status Report'!B:AM,36,0),AI1613="",IF(H1613="Asia Pacific",VLOOKUP(L1613,'Status Report'!B:AM,36,0),VLOOKUP(L1613,'Status Report'!B:AM,35,0)),AI1613="Direct shipment",IF(H1613="Asia Pacific",VLOOKUP(L1613,'Status Report'!B:AM,36,0),VLOOKUP(L1613,'Status Report'!B:AM,35,0)))</f>
        <v>83.149999999999991</v>
      </c>
      <c r="V1613" s="20">
        <f t="shared" si="383"/>
        <v>83.149999999999991</v>
      </c>
      <c r="W1613" s="19">
        <f>_xlfn.IFS(AI1613="Den Bosch",VLOOKUP(L1613,'Status Report'!B:AM,37,0),AI1613="Yantian",VLOOKUP(L1613,'Status Report'!B:AM,38,0),AI1613="",IF(H1613="Asia Pacific",VLOOKUP(L1613,'Status Report'!B:AM,38,0),VLOOKUP(L1613,'Status Report'!B:AM,37,0)),AI1613="Direct shipment",IF(H1613="Asia Pacific",VLOOKUP(L1613,'Status Report'!B:AM,38,0),VLOOKUP(L1613,'Status Report'!B:AM,37,0)))</f>
        <v>83.149999999999991</v>
      </c>
      <c r="X1613" s="20">
        <f t="shared" si="384"/>
        <v>83.149999999999991</v>
      </c>
      <c r="Y1613" s="20">
        <f>_xlfn.IFS(AI1613="Den Bosch",VLOOKUP(L1613,'Status Report'!B:AO,39,0),AI1613="Yantian",VLOOKUP(L1613,'Status Report'!B:AO,40,0),AI1613="",IF(H1613="Asia Pacific",VLOOKUP(L1613,'Status Report'!B:AO,40,0),VLOOKUP(L1613,'Status Report'!B:AO,39,0)),AI1613="Direct shipment",IF(H1613="Asia Pacific",VLOOKUP(L1613,'Status Report'!B:AO,40,0),VLOOKUP(L1613,'Status Report'!B:AO,39,0)))</f>
        <v>0</v>
      </c>
      <c r="Z1613" s="20">
        <f t="shared" si="385"/>
        <v>0</v>
      </c>
      <c r="AA1613" s="20">
        <f t="shared" si="386"/>
        <v>83.149999999999991</v>
      </c>
      <c r="AB1613" s="21">
        <f>_xlfn.IFS(AI1613="Den Bosch",VLOOKUP(L1613,'Status Report'!B:AM,33,0),AI1613="Yantian",VLOOKUP(L1613,'Status Report'!B:AM,34,0),AI1613="",IF(H1613="Asia Pacific",VLOOKUP(L1613,'Status Report'!B:AM,34,0),VLOOKUP(L1613,'Status Report'!B:AM,33,0)),AI1613="Direct shipment",IF(H1613="Asia Pacific",VLOOKUP(L1613,'Status Report'!B:AM,34,0),VLOOKUP(L1613,'Status Report'!B:AM,33,0)))</f>
        <v>71.922600000000017</v>
      </c>
      <c r="AC1613" s="21">
        <f>VLOOKUP(L1613,'Status Report'!B:CE,82,0)</f>
        <v>0</v>
      </c>
      <c r="AD1613" s="21">
        <f t="shared" si="387"/>
        <v>71.922600000000017</v>
      </c>
      <c r="AE1613" s="63">
        <f>VLOOKUP(L1613,'Status Report'!B:W,20,0)</f>
        <v>44</v>
      </c>
      <c r="AF1613" s="63">
        <f>VLOOKUP(L1613,'Status Report'!B:W,21,0)</f>
        <v>43</v>
      </c>
      <c r="AG1613" s="63">
        <f>VLOOKUP(L1613,'Status Report'!B:W,22,0)</f>
        <v>45</v>
      </c>
      <c r="AH1613" s="22">
        <f t="shared" si="388"/>
        <v>8.5139999999999993E-2</v>
      </c>
      <c r="AI1613" t="s">
        <v>990</v>
      </c>
      <c r="AK1613" s="63">
        <f>IFERROR(VLOOKUP(G1613,ASEAN!A:A,1,0),0)</f>
        <v>0</v>
      </c>
      <c r="AL1613" s="63" t="str">
        <f>IFERROR(VLOOKUP(D1613,'[3]customer specs'!$B$1:$D$65536,3,0),0)</f>
        <v xml:space="preserve">In case of samples for Fon Wan Chan, please add EUR 75,00 per pallet in Conditions (HD01) and put Provision 199031 QC in Purchase order number
</v>
      </c>
      <c r="AM1613" s="64">
        <f t="shared" si="389"/>
        <v>0</v>
      </c>
      <c r="AN1613" s="64">
        <f t="shared" si="390"/>
        <v>0</v>
      </c>
      <c r="AO1613" s="63"/>
      <c r="AP1613" s="63"/>
      <c r="AQ1613" s="63" t="str">
        <f t="shared" si="391"/>
        <v>no</v>
      </c>
      <c r="AR1613" s="20">
        <f t="shared" si="392"/>
        <v>71.922600000000017</v>
      </c>
      <c r="AS1613" s="63"/>
      <c r="AT1613" s="23">
        <f t="shared" si="382"/>
        <v>0.12</v>
      </c>
      <c r="AU1613" s="65">
        <f t="shared" si="393"/>
        <v>81.730227272727291</v>
      </c>
      <c r="AV1613" s="65"/>
      <c r="AW1613" s="65">
        <f t="shared" si="394"/>
        <v>81.730227272727291</v>
      </c>
      <c r="AX1613" s="65"/>
      <c r="AY1613" s="63">
        <f>VLOOKUP(L1613,'Status Report'!B:CF,81,0)</f>
        <v>0</v>
      </c>
      <c r="AZ1613" s="63" t="str">
        <f>VLOOKUP(L1613,'Status Report'!B:S,18,0)</f>
        <v xml:space="preserve">Konstantinos Zoupanos </v>
      </c>
      <c r="BB1613" s="63">
        <f>VLOOKUP(L1613,'Status Report'!B:Z,25,0)</f>
        <v>5</v>
      </c>
      <c r="BC1613" s="63">
        <f t="shared" si="395"/>
        <v>5</v>
      </c>
      <c r="BF1613">
        <f>VLOOKUP(L1613,'Status Report'!B:CE,82,0)</f>
        <v>0</v>
      </c>
      <c r="BG1613">
        <f>VLOOKUP(L1613,'Status Report'!B:CF,83,0)</f>
        <v>0</v>
      </c>
      <c r="BH1613">
        <f>VLOOKUP(L1613,'Status Report'!B:CG,84,0)</f>
        <v>0</v>
      </c>
      <c r="BI1613" t="s">
        <v>1017</v>
      </c>
      <c r="BJ1613" t="s">
        <v>795</v>
      </c>
      <c r="BM1613" s="67">
        <f t="shared" si="396"/>
        <v>223</v>
      </c>
    </row>
    <row r="1614" spans="1:65" x14ac:dyDescent="0.25">
      <c r="A1614" s="68" t="str">
        <f>VLOOKUP(L1614,'Status Report'!B:CB,79,0)</f>
        <v>Heineken - F1</v>
      </c>
      <c r="C1614">
        <v>20006120</v>
      </c>
      <c r="D1614">
        <v>3091076</v>
      </c>
      <c r="E1614" t="s">
        <v>1014</v>
      </c>
      <c r="F1614" t="s">
        <v>802</v>
      </c>
      <c r="G1614" t="str">
        <f>VLOOKUP(D1614,'[2]sold to'!$A:$H,8,0)</f>
        <v>Netherlands</v>
      </c>
      <c r="H1614" t="str">
        <f>VLOOKUP(D1614,'[2]sold to'!$A:$I,9,0)</f>
        <v>Europe</v>
      </c>
      <c r="K1614">
        <v>1010</v>
      </c>
      <c r="L1614">
        <v>88027350</v>
      </c>
      <c r="M1614" t="s">
        <v>551</v>
      </c>
      <c r="N1614">
        <v>1</v>
      </c>
      <c r="P1614" t="str">
        <f>VLOOKUP(L1614,'Status Report'!B:AA,26,0)</f>
        <v>China</v>
      </c>
      <c r="Q1614" t="str">
        <f>VLOOKUP(L1614,'Status Report'!B:AB,27,0)</f>
        <v>Bar support</v>
      </c>
      <c r="R1614">
        <f>VLOOKUP(L1614,'Status Report'!B:X,23,0)</f>
        <v>125</v>
      </c>
      <c r="S1614" t="str">
        <f>VLOOKUP(L1614,'Status Report'!B:T,19,0)</f>
        <v>Promocean The Netherlands BV</v>
      </c>
      <c r="T1614" s="62">
        <f>VLOOKUP(L1614,'Status Report'!B:E,4,0)</f>
        <v>3</v>
      </c>
      <c r="U1614" s="19">
        <f>_xlfn.IFS(AI1614="Den Bosch",VLOOKUP(L1614,'Status Report'!B:AM,35,0),AI1614="Yantian",VLOOKUP(L1614,'Status Report'!B:AM,36,0),AI1614="",IF(H1614="Asia Pacific",VLOOKUP(L1614,'Status Report'!B:AM,36,0),VLOOKUP(L1614,'Status Report'!B:AM,35,0)),AI1614="Direct shipment",IF(H1614="Asia Pacific",VLOOKUP(L1614,'Status Report'!B:AM,36,0),VLOOKUP(L1614,'Status Report'!B:AM,35,0)))</f>
        <v>29.8</v>
      </c>
      <c r="V1614" s="20">
        <f t="shared" si="383"/>
        <v>29.8</v>
      </c>
      <c r="W1614" s="19">
        <f>_xlfn.IFS(AI1614="Den Bosch",VLOOKUP(L1614,'Status Report'!B:AM,37,0),AI1614="Yantian",VLOOKUP(L1614,'Status Report'!B:AM,38,0),AI1614="",IF(H1614="Asia Pacific",VLOOKUP(L1614,'Status Report'!B:AM,38,0),VLOOKUP(L1614,'Status Report'!B:AM,37,0)),AI1614="Direct shipment",IF(H1614="Asia Pacific",VLOOKUP(L1614,'Status Report'!B:AM,38,0),VLOOKUP(L1614,'Status Report'!B:AM,37,0)))</f>
        <v>26</v>
      </c>
      <c r="X1614" s="20">
        <f t="shared" si="384"/>
        <v>26</v>
      </c>
      <c r="Y1614" s="20">
        <f>_xlfn.IFS(AI1614="Den Bosch",VLOOKUP(L1614,'Status Report'!B:AO,39,0),AI1614="Yantian",VLOOKUP(L1614,'Status Report'!B:AO,40,0),AI1614="",IF(H1614="Asia Pacific",VLOOKUP(L1614,'Status Report'!B:AO,40,0),VLOOKUP(L1614,'Status Report'!B:AO,39,0)),AI1614="Direct shipment",IF(H1614="Asia Pacific",VLOOKUP(L1614,'Status Report'!B:AO,40,0),VLOOKUP(L1614,'Status Report'!B:AO,39,0)))</f>
        <v>0</v>
      </c>
      <c r="Z1614" s="20">
        <f t="shared" si="385"/>
        <v>0</v>
      </c>
      <c r="AA1614" s="20">
        <f t="shared" si="386"/>
        <v>26</v>
      </c>
      <c r="AB1614" s="21">
        <f>_xlfn.IFS(AI1614="Den Bosch",VLOOKUP(L1614,'Status Report'!B:AM,33,0),AI1614="Yantian",VLOOKUP(L1614,'Status Report'!B:AM,34,0),AI1614="",IF(H1614="Asia Pacific",VLOOKUP(L1614,'Status Report'!B:AM,34,0),VLOOKUP(L1614,'Status Report'!B:AM,33,0)),AI1614="Direct shipment",IF(H1614="Asia Pacific",VLOOKUP(L1614,'Status Report'!B:AM,34,0),VLOOKUP(L1614,'Status Report'!B:AM,33,0)))</f>
        <v>22.906800000000004</v>
      </c>
      <c r="AC1614" s="21">
        <f>VLOOKUP(L1614,'Status Report'!B:CE,82,0)</f>
        <v>0</v>
      </c>
      <c r="AD1614" s="21">
        <f t="shared" si="387"/>
        <v>22.906800000000004</v>
      </c>
      <c r="AE1614" s="63">
        <f>VLOOKUP(L1614,'Status Report'!B:W,20,0)</f>
        <v>14</v>
      </c>
      <c r="AF1614" s="63">
        <f>VLOOKUP(L1614,'Status Report'!B:W,21,0)</f>
        <v>5</v>
      </c>
      <c r="AG1614" s="63">
        <f>VLOOKUP(L1614,'Status Report'!B:W,22,0)</f>
        <v>5</v>
      </c>
      <c r="AH1614" s="22">
        <f t="shared" si="388"/>
        <v>3.5E-4</v>
      </c>
      <c r="AI1614" t="s">
        <v>990</v>
      </c>
      <c r="AK1614" s="63">
        <f>IFERROR(VLOOKUP(G1614,ASEAN!A:A,1,0),0)</f>
        <v>0</v>
      </c>
      <c r="AL1614" s="63" t="str">
        <f>IFERROR(VLOOKUP(D1614,'[3]customer specs'!$B$1:$D$65536,3,0),0)</f>
        <v xml:space="preserve">In case of samples for Fon Wan Chan, please add EUR 75,00 per pallet in Conditions (HD01) and put Provision 199031 QC in Purchase order number
</v>
      </c>
      <c r="AM1614" s="64">
        <f t="shared" si="389"/>
        <v>3.8000000000000007</v>
      </c>
      <c r="AN1614" s="64">
        <f t="shared" si="390"/>
        <v>0</v>
      </c>
      <c r="AO1614" s="63"/>
      <c r="AP1614" s="63"/>
      <c r="AQ1614" s="63" t="str">
        <f t="shared" si="391"/>
        <v>no</v>
      </c>
      <c r="AR1614" s="20">
        <f t="shared" si="392"/>
        <v>22.906800000000004</v>
      </c>
      <c r="AS1614" s="63"/>
      <c r="AT1614" s="23">
        <f t="shared" si="382"/>
        <v>0.12</v>
      </c>
      <c r="AU1614" s="65">
        <f t="shared" si="393"/>
        <v>26.03045454545455</v>
      </c>
      <c r="AV1614" s="65"/>
      <c r="AW1614" s="65">
        <f t="shared" si="394"/>
        <v>26.03045454545455</v>
      </c>
      <c r="AX1614" s="65"/>
      <c r="AY1614" s="63">
        <f>VLOOKUP(L1614,'Status Report'!B:CF,81,0)</f>
        <v>0</v>
      </c>
      <c r="AZ1614" s="63" t="str">
        <f>VLOOKUP(L1614,'Status Report'!B:S,18,0)</f>
        <v xml:space="preserve">Konstantinos Zoupanos </v>
      </c>
      <c r="BB1614" s="63">
        <f>VLOOKUP(L1614,'Status Report'!B:Z,25,0)</f>
        <v>20</v>
      </c>
      <c r="BC1614" s="63">
        <f t="shared" si="395"/>
        <v>20</v>
      </c>
      <c r="BF1614">
        <f>VLOOKUP(L1614,'Status Report'!B:CE,82,0)</f>
        <v>0</v>
      </c>
      <c r="BG1614">
        <f>VLOOKUP(L1614,'Status Report'!B:CF,83,0)</f>
        <v>0</v>
      </c>
      <c r="BH1614">
        <f>VLOOKUP(L1614,'Status Report'!B:CG,84,0)</f>
        <v>0</v>
      </c>
      <c r="BI1614" t="s">
        <v>1017</v>
      </c>
      <c r="BJ1614" t="s">
        <v>795</v>
      </c>
      <c r="BM1614" s="67">
        <f t="shared" si="396"/>
        <v>1322</v>
      </c>
    </row>
    <row r="1615" spans="1:65" x14ac:dyDescent="0.25">
      <c r="A1615" s="68" t="str">
        <f>VLOOKUP(L1615,'Status Report'!B:CB,79,0)</f>
        <v>Heineken - F1</v>
      </c>
      <c r="C1615">
        <v>20006120</v>
      </c>
      <c r="D1615">
        <v>3091076</v>
      </c>
      <c r="E1615" t="s">
        <v>1014</v>
      </c>
      <c r="F1615" t="s">
        <v>802</v>
      </c>
      <c r="G1615" t="str">
        <f>VLOOKUP(D1615,'[2]sold to'!$A:$H,8,0)</f>
        <v>Netherlands</v>
      </c>
      <c r="H1615" t="str">
        <f>VLOOKUP(D1615,'[2]sold to'!$A:$I,9,0)</f>
        <v>Europe</v>
      </c>
      <c r="K1615">
        <v>1020</v>
      </c>
      <c r="L1615">
        <v>88027351</v>
      </c>
      <c r="M1615" t="s">
        <v>846</v>
      </c>
      <c r="N1615">
        <v>1</v>
      </c>
      <c r="P1615" t="str">
        <f>VLOOKUP(L1615,'Status Report'!B:AA,26,0)</f>
        <v>China</v>
      </c>
      <c r="Q1615" t="str">
        <f>VLOOKUP(L1615,'Status Report'!B:AB,27,0)</f>
        <v>Bar support</v>
      </c>
      <c r="R1615">
        <f>VLOOKUP(L1615,'Status Report'!B:X,23,0)</f>
        <v>125</v>
      </c>
      <c r="S1615" t="str">
        <f>VLOOKUP(L1615,'Status Report'!B:T,19,0)</f>
        <v>Promocean The Netherlands BV</v>
      </c>
      <c r="T1615" s="62">
        <f>VLOOKUP(L1615,'Status Report'!B:E,4,0)</f>
        <v>3</v>
      </c>
      <c r="U1615" s="19">
        <f>_xlfn.IFS(AI1615="Den Bosch",VLOOKUP(L1615,'Status Report'!B:AM,35,0),AI1615="Yantian",VLOOKUP(L1615,'Status Report'!B:AM,36,0),AI1615="",IF(H1615="Asia Pacific",VLOOKUP(L1615,'Status Report'!B:AM,36,0),VLOOKUP(L1615,'Status Report'!B:AM,35,0)),AI1615="Direct shipment",IF(H1615="Asia Pacific",VLOOKUP(L1615,'Status Report'!B:AM,36,0),VLOOKUP(L1615,'Status Report'!B:AM,35,0)))</f>
        <v>29.8</v>
      </c>
      <c r="V1615" s="20">
        <f t="shared" si="383"/>
        <v>29.8</v>
      </c>
      <c r="W1615" s="19">
        <f>_xlfn.IFS(AI1615="Den Bosch",VLOOKUP(L1615,'Status Report'!B:AM,37,0),AI1615="Yantian",VLOOKUP(L1615,'Status Report'!B:AM,38,0),AI1615="",IF(H1615="Asia Pacific",VLOOKUP(L1615,'Status Report'!B:AM,38,0),VLOOKUP(L1615,'Status Report'!B:AM,37,0)),AI1615="Direct shipment",IF(H1615="Asia Pacific",VLOOKUP(L1615,'Status Report'!B:AM,38,0),VLOOKUP(L1615,'Status Report'!B:AM,37,0)))</f>
        <v>27.200000000000003</v>
      </c>
      <c r="X1615" s="20">
        <f t="shared" si="384"/>
        <v>27.200000000000003</v>
      </c>
      <c r="Y1615" s="20">
        <f>_xlfn.IFS(AI1615="Den Bosch",VLOOKUP(L1615,'Status Report'!B:AO,39,0),AI1615="Yantian",VLOOKUP(L1615,'Status Report'!B:AO,40,0),AI1615="",IF(H1615="Asia Pacific",VLOOKUP(L1615,'Status Report'!B:AO,40,0),VLOOKUP(L1615,'Status Report'!B:AO,39,0)),AI1615="Direct shipment",IF(H1615="Asia Pacific",VLOOKUP(L1615,'Status Report'!B:AO,40,0),VLOOKUP(L1615,'Status Report'!B:AO,39,0)))</f>
        <v>0</v>
      </c>
      <c r="Z1615" s="20">
        <f t="shared" si="385"/>
        <v>0</v>
      </c>
      <c r="AA1615" s="20">
        <f t="shared" si="386"/>
        <v>27.200000000000003</v>
      </c>
      <c r="AB1615" s="21">
        <f>_xlfn.IFS(AI1615="Den Bosch",VLOOKUP(L1615,'Status Report'!B:AM,33,0),AI1615="Yantian",VLOOKUP(L1615,'Status Report'!B:AM,34,0),AI1615="",IF(H1615="Asia Pacific",VLOOKUP(L1615,'Status Report'!B:AM,34,0),VLOOKUP(L1615,'Status Report'!B:AM,33,0)),AI1615="Direct shipment",IF(H1615="Asia Pacific",VLOOKUP(L1615,'Status Report'!B:AM,34,0),VLOOKUP(L1615,'Status Report'!B:AM,33,0)))</f>
        <v>24.019200000000001</v>
      </c>
      <c r="AC1615" s="21">
        <f>VLOOKUP(L1615,'Status Report'!B:CE,82,0)</f>
        <v>0</v>
      </c>
      <c r="AD1615" s="21">
        <f t="shared" si="387"/>
        <v>24.019200000000001</v>
      </c>
      <c r="AE1615" s="63">
        <f>VLOOKUP(L1615,'Status Report'!B:W,20,0)</f>
        <v>14</v>
      </c>
      <c r="AF1615" s="63">
        <f>VLOOKUP(L1615,'Status Report'!B:W,21,0)</f>
        <v>5</v>
      </c>
      <c r="AG1615" s="63">
        <f>VLOOKUP(L1615,'Status Report'!B:W,22,0)</f>
        <v>5</v>
      </c>
      <c r="AH1615" s="22">
        <f t="shared" si="388"/>
        <v>3.5E-4</v>
      </c>
      <c r="AI1615" t="s">
        <v>990</v>
      </c>
      <c r="AK1615" s="63">
        <f>IFERROR(VLOOKUP(G1615,ASEAN!A:A,1,0),0)</f>
        <v>0</v>
      </c>
      <c r="AL1615" s="63" t="str">
        <f>IFERROR(VLOOKUP(D1615,'[3]customer specs'!$B$1:$D$65536,3,0),0)</f>
        <v xml:space="preserve">In case of samples for Fon Wan Chan, please add EUR 75,00 per pallet in Conditions (HD01) and put Provision 199031 QC in Purchase order number
</v>
      </c>
      <c r="AM1615" s="64">
        <f t="shared" si="389"/>
        <v>2.5999999999999979</v>
      </c>
      <c r="AN1615" s="64">
        <f t="shared" si="390"/>
        <v>0</v>
      </c>
      <c r="AO1615" s="63"/>
      <c r="AP1615" s="63"/>
      <c r="AQ1615" s="63" t="str">
        <f t="shared" si="391"/>
        <v>no</v>
      </c>
      <c r="AR1615" s="20">
        <f t="shared" si="392"/>
        <v>24.019200000000001</v>
      </c>
      <c r="AS1615" s="63"/>
      <c r="AT1615" s="23">
        <f t="shared" si="382"/>
        <v>0.12</v>
      </c>
      <c r="AU1615" s="65">
        <f t="shared" si="393"/>
        <v>27.294545454545457</v>
      </c>
      <c r="AV1615" s="65"/>
      <c r="AW1615" s="65">
        <f t="shared" si="394"/>
        <v>27.294545454545457</v>
      </c>
      <c r="AX1615" s="65"/>
      <c r="AY1615" s="63">
        <f>VLOOKUP(L1615,'Status Report'!B:CF,81,0)</f>
        <v>0</v>
      </c>
      <c r="AZ1615" s="63" t="str">
        <f>VLOOKUP(L1615,'Status Report'!B:S,18,0)</f>
        <v xml:space="preserve">Konstantinos Zoupanos </v>
      </c>
      <c r="BB1615" s="63">
        <f>VLOOKUP(L1615,'Status Report'!B:Z,25,0)</f>
        <v>20</v>
      </c>
      <c r="BC1615" s="63">
        <f t="shared" si="395"/>
        <v>20</v>
      </c>
      <c r="BF1615">
        <f>VLOOKUP(L1615,'Status Report'!B:CE,82,0)</f>
        <v>0</v>
      </c>
      <c r="BG1615">
        <f>VLOOKUP(L1615,'Status Report'!B:CF,83,0)</f>
        <v>0</v>
      </c>
      <c r="BH1615">
        <f>VLOOKUP(L1615,'Status Report'!B:CG,84,0)</f>
        <v>0</v>
      </c>
      <c r="BI1615" t="s">
        <v>1017</v>
      </c>
      <c r="BJ1615" t="s">
        <v>795</v>
      </c>
      <c r="BM1615" s="67">
        <f t="shared" si="396"/>
        <v>263</v>
      </c>
    </row>
    <row r="1616" spans="1:65" x14ac:dyDescent="0.25">
      <c r="A1616" s="68" t="str">
        <f>VLOOKUP(L1616,'Status Report'!B:CB,79,0)</f>
        <v>Heineken - F1</v>
      </c>
      <c r="C1616">
        <v>20006120</v>
      </c>
      <c r="D1616">
        <v>3091076</v>
      </c>
      <c r="E1616" t="s">
        <v>1014</v>
      </c>
      <c r="F1616" t="s">
        <v>802</v>
      </c>
      <c r="G1616" t="str">
        <f>VLOOKUP(D1616,'[2]sold to'!$A:$H,8,0)</f>
        <v>Netherlands</v>
      </c>
      <c r="H1616" t="str">
        <f>VLOOKUP(D1616,'[2]sold to'!$A:$I,9,0)</f>
        <v>Europe</v>
      </c>
      <c r="K1616">
        <v>1030</v>
      </c>
      <c r="L1616">
        <v>88027353</v>
      </c>
      <c r="M1616" t="s">
        <v>554</v>
      </c>
      <c r="N1616">
        <v>1</v>
      </c>
      <c r="P1616" t="str">
        <f>VLOOKUP(L1616,'Status Report'!B:AA,26,0)</f>
        <v>China</v>
      </c>
      <c r="Q1616" t="str">
        <f>VLOOKUP(L1616,'Status Report'!B:AB,27,0)</f>
        <v>Textiles-Clothing</v>
      </c>
      <c r="R1616">
        <f>VLOOKUP(L1616,'Status Report'!B:X,23,0)</f>
        <v>42</v>
      </c>
      <c r="S1616" t="str">
        <f>VLOOKUP(L1616,'Status Report'!B:T,19,0)</f>
        <v>Promocean The Netherlands BV</v>
      </c>
      <c r="T1616" s="62">
        <f>VLOOKUP(L1616,'Status Report'!B:E,4,0)</f>
        <v>3</v>
      </c>
      <c r="U1616" s="19">
        <f>_xlfn.IFS(AI1616="Den Bosch",VLOOKUP(L1616,'Status Report'!B:AM,35,0),AI1616="Yantian",VLOOKUP(L1616,'Status Report'!B:AM,36,0),AI1616="",IF(H1616="Asia Pacific",VLOOKUP(L1616,'Status Report'!B:AM,36,0),VLOOKUP(L1616,'Status Report'!B:AM,35,0)),AI1616="Direct shipment",IF(H1616="Asia Pacific",VLOOKUP(L1616,'Status Report'!B:AM,36,0),VLOOKUP(L1616,'Status Report'!B:AM,35,0)))</f>
        <v>120</v>
      </c>
      <c r="V1616" s="20">
        <f t="shared" si="383"/>
        <v>120</v>
      </c>
      <c r="W1616" s="19">
        <f>_xlfn.IFS(AI1616="Den Bosch",VLOOKUP(L1616,'Status Report'!B:AM,37,0),AI1616="Yantian",VLOOKUP(L1616,'Status Report'!B:AM,38,0),AI1616="",IF(H1616="Asia Pacific",VLOOKUP(L1616,'Status Report'!B:AM,38,0),VLOOKUP(L1616,'Status Report'!B:AM,37,0)),AI1616="Direct shipment",IF(H1616="Asia Pacific",VLOOKUP(L1616,'Status Report'!B:AM,38,0),VLOOKUP(L1616,'Status Report'!B:AM,37,0)))</f>
        <v>105.12</v>
      </c>
      <c r="X1616" s="20">
        <f t="shared" si="384"/>
        <v>105.12</v>
      </c>
      <c r="Y1616" s="20">
        <f>_xlfn.IFS(AI1616="Den Bosch",VLOOKUP(L1616,'Status Report'!B:AO,39,0),AI1616="Yantian",VLOOKUP(L1616,'Status Report'!B:AO,40,0),AI1616="",IF(H1616="Asia Pacific",VLOOKUP(L1616,'Status Report'!B:AO,40,0),VLOOKUP(L1616,'Status Report'!B:AO,39,0)),AI1616="Direct shipment",IF(H1616="Asia Pacific",VLOOKUP(L1616,'Status Report'!B:AO,40,0),VLOOKUP(L1616,'Status Report'!B:AO,39,0)))</f>
        <v>0</v>
      </c>
      <c r="Z1616" s="20">
        <f t="shared" si="385"/>
        <v>0</v>
      </c>
      <c r="AA1616" s="20">
        <f t="shared" si="386"/>
        <v>105.12</v>
      </c>
      <c r="AB1616" s="21">
        <f>_xlfn.IFS(AI1616="Den Bosch",VLOOKUP(L1616,'Status Report'!B:AM,33,0),AI1616="Yantian",VLOOKUP(L1616,'Status Report'!B:AM,34,0),AI1616="",IF(H1616="Asia Pacific",VLOOKUP(L1616,'Status Report'!B:AM,34,0),VLOOKUP(L1616,'Status Report'!B:AM,33,0)),AI1616="Direct shipment",IF(H1616="Asia Pacific",VLOOKUP(L1616,'Status Report'!B:AM,34,0),VLOOKUP(L1616,'Status Report'!B:AM,33,0)))</f>
        <v>91.634399999999985</v>
      </c>
      <c r="AC1616" s="21">
        <f>VLOOKUP(L1616,'Status Report'!B:CE,82,0)</f>
        <v>0</v>
      </c>
      <c r="AD1616" s="21">
        <f t="shared" si="387"/>
        <v>91.634399999999985</v>
      </c>
      <c r="AE1616" s="63">
        <f>VLOOKUP(L1616,'Status Report'!B:W,20,0)</f>
        <v>44</v>
      </c>
      <c r="AF1616" s="63">
        <f>VLOOKUP(L1616,'Status Report'!B:W,21,0)</f>
        <v>23</v>
      </c>
      <c r="AG1616" s="63">
        <f>VLOOKUP(L1616,'Status Report'!B:W,22,0)</f>
        <v>18</v>
      </c>
      <c r="AH1616" s="22">
        <f t="shared" si="388"/>
        <v>1.8216E-2</v>
      </c>
      <c r="AI1616" t="s">
        <v>990</v>
      </c>
      <c r="AK1616" s="63">
        <f>IFERROR(VLOOKUP(G1616,ASEAN!A:A,1,0),0)</f>
        <v>0</v>
      </c>
      <c r="AL1616" s="63" t="str">
        <f>IFERROR(VLOOKUP(D1616,'[3]customer specs'!$B$1:$D$65536,3,0),0)</f>
        <v xml:space="preserve">In case of samples for Fon Wan Chan, please add EUR 75,00 per pallet in Conditions (HD01) and put Provision 199031 QC in Purchase order number
</v>
      </c>
      <c r="AM1616" s="64">
        <f t="shared" si="389"/>
        <v>14.879999999999995</v>
      </c>
      <c r="AN1616" s="64">
        <f t="shared" si="390"/>
        <v>0</v>
      </c>
      <c r="AO1616" s="63"/>
      <c r="AP1616" s="63"/>
      <c r="AQ1616" s="63" t="str">
        <f t="shared" si="391"/>
        <v>no</v>
      </c>
      <c r="AR1616" s="20">
        <f t="shared" si="392"/>
        <v>91.634399999999985</v>
      </c>
      <c r="AS1616" s="63"/>
      <c r="AT1616" s="23">
        <f t="shared" si="382"/>
        <v>0.12</v>
      </c>
      <c r="AU1616" s="65">
        <f t="shared" si="393"/>
        <v>104.12999999999998</v>
      </c>
      <c r="AV1616" s="65"/>
      <c r="AW1616" s="65">
        <f t="shared" si="394"/>
        <v>104.12999999999998</v>
      </c>
      <c r="AX1616" s="65"/>
      <c r="AY1616" s="63">
        <f>VLOOKUP(L1616,'Status Report'!B:CF,81,0)</f>
        <v>0</v>
      </c>
      <c r="AZ1616" s="63" t="str">
        <f>VLOOKUP(L1616,'Status Report'!B:S,18,0)</f>
        <v xml:space="preserve">Konstantinos Zoupanos </v>
      </c>
      <c r="BB1616" s="63">
        <f>VLOOKUP(L1616,'Status Report'!B:Z,25,0)</f>
        <v>24</v>
      </c>
      <c r="BC1616" s="63">
        <f t="shared" si="395"/>
        <v>24</v>
      </c>
      <c r="BF1616">
        <f>VLOOKUP(L1616,'Status Report'!B:CE,82,0)</f>
        <v>0</v>
      </c>
      <c r="BG1616">
        <f>VLOOKUP(L1616,'Status Report'!B:CF,83,0)</f>
        <v>0</v>
      </c>
      <c r="BH1616">
        <f>VLOOKUP(L1616,'Status Report'!B:CG,84,0)</f>
        <v>0</v>
      </c>
      <c r="BI1616" t="s">
        <v>1017</v>
      </c>
      <c r="BJ1616" t="s">
        <v>795</v>
      </c>
      <c r="BM1616" s="67">
        <f t="shared" si="396"/>
        <v>178</v>
      </c>
    </row>
    <row r="1617" spans="1:65" x14ac:dyDescent="0.25">
      <c r="A1617" s="68" t="str">
        <f>VLOOKUP(L1617,'Status Report'!B:CB,79,0)</f>
        <v>Heineken - F1</v>
      </c>
      <c r="C1617">
        <v>20006120</v>
      </c>
      <c r="D1617">
        <v>3091076</v>
      </c>
      <c r="E1617" t="s">
        <v>1014</v>
      </c>
      <c r="F1617" t="s">
        <v>802</v>
      </c>
      <c r="G1617" t="str">
        <f>VLOOKUP(D1617,'[2]sold to'!$A:$H,8,0)</f>
        <v>Netherlands</v>
      </c>
      <c r="H1617" t="str">
        <f>VLOOKUP(D1617,'[2]sold to'!$A:$I,9,0)</f>
        <v>Europe</v>
      </c>
      <c r="K1617">
        <v>1040</v>
      </c>
      <c r="L1617">
        <v>88027354</v>
      </c>
      <c r="M1617" t="s">
        <v>555</v>
      </c>
      <c r="N1617">
        <v>1</v>
      </c>
      <c r="P1617" t="str">
        <f>VLOOKUP(L1617,'Status Report'!B:AA,26,0)</f>
        <v>China</v>
      </c>
      <c r="Q1617" t="str">
        <f>VLOOKUP(L1617,'Status Report'!B:AB,27,0)</f>
        <v>Textiles-Clothing</v>
      </c>
      <c r="R1617">
        <f>VLOOKUP(L1617,'Status Report'!B:X,23,0)</f>
        <v>42</v>
      </c>
      <c r="S1617" t="str">
        <f>VLOOKUP(L1617,'Status Report'!B:T,19,0)</f>
        <v>Promocean The Netherlands BV</v>
      </c>
      <c r="T1617" s="62">
        <f>VLOOKUP(L1617,'Status Report'!B:E,4,0)</f>
        <v>3</v>
      </c>
      <c r="U1617" s="19">
        <f>_xlfn.IFS(AI1617="Den Bosch",VLOOKUP(L1617,'Status Report'!B:AM,35,0),AI1617="Yantian",VLOOKUP(L1617,'Status Report'!B:AM,36,0),AI1617="",IF(H1617="Asia Pacific",VLOOKUP(L1617,'Status Report'!B:AM,36,0),VLOOKUP(L1617,'Status Report'!B:AM,35,0)),AI1617="Direct shipment",IF(H1617="Asia Pacific",VLOOKUP(L1617,'Status Report'!B:AM,36,0),VLOOKUP(L1617,'Status Report'!B:AM,35,0)))</f>
        <v>120</v>
      </c>
      <c r="V1617" s="20">
        <f t="shared" si="383"/>
        <v>120</v>
      </c>
      <c r="W1617" s="19">
        <f>_xlfn.IFS(AI1617="Den Bosch",VLOOKUP(L1617,'Status Report'!B:AM,37,0),AI1617="Yantian",VLOOKUP(L1617,'Status Report'!B:AM,38,0),AI1617="",IF(H1617="Asia Pacific",VLOOKUP(L1617,'Status Report'!B:AM,38,0),VLOOKUP(L1617,'Status Report'!B:AM,37,0)),AI1617="Direct shipment",IF(H1617="Asia Pacific",VLOOKUP(L1617,'Status Report'!B:AM,38,0),VLOOKUP(L1617,'Status Report'!B:AM,37,0)))</f>
        <v>84.48</v>
      </c>
      <c r="X1617" s="20">
        <f t="shared" si="384"/>
        <v>84.48</v>
      </c>
      <c r="Y1617" s="20">
        <f>_xlfn.IFS(AI1617="Den Bosch",VLOOKUP(L1617,'Status Report'!B:AO,39,0),AI1617="Yantian",VLOOKUP(L1617,'Status Report'!B:AO,40,0),AI1617="",IF(H1617="Asia Pacific",VLOOKUP(L1617,'Status Report'!B:AO,40,0),VLOOKUP(L1617,'Status Report'!B:AO,39,0)),AI1617="Direct shipment",IF(H1617="Asia Pacific",VLOOKUP(L1617,'Status Report'!B:AO,40,0),VLOOKUP(L1617,'Status Report'!B:AO,39,0)))</f>
        <v>0</v>
      </c>
      <c r="Z1617" s="20">
        <f t="shared" si="385"/>
        <v>0</v>
      </c>
      <c r="AA1617" s="20">
        <f t="shared" si="386"/>
        <v>84.48</v>
      </c>
      <c r="AB1617" s="21">
        <f>_xlfn.IFS(AI1617="Den Bosch",VLOOKUP(L1617,'Status Report'!B:AM,33,0),AI1617="Yantian",VLOOKUP(L1617,'Status Report'!B:AM,34,0),AI1617="",IF(H1617="Asia Pacific",VLOOKUP(L1617,'Status Report'!B:AM,34,0),VLOOKUP(L1617,'Status Report'!B:AM,33,0)),AI1617="Direct shipment",IF(H1617="Asia Pacific",VLOOKUP(L1617,'Status Report'!B:AM,34,0),VLOOKUP(L1617,'Status Report'!B:AM,33,0)))</f>
        <v>73.639799999999994</v>
      </c>
      <c r="AC1617" s="21">
        <f>VLOOKUP(L1617,'Status Report'!B:CE,82,0)</f>
        <v>0</v>
      </c>
      <c r="AD1617" s="21">
        <f t="shared" si="387"/>
        <v>73.639799999999994</v>
      </c>
      <c r="AE1617" s="63">
        <f>VLOOKUP(L1617,'Status Report'!B:W,20,0)</f>
        <v>44</v>
      </c>
      <c r="AF1617" s="63">
        <f>VLOOKUP(L1617,'Status Report'!B:W,21,0)</f>
        <v>23</v>
      </c>
      <c r="AG1617" s="63">
        <f>VLOOKUP(L1617,'Status Report'!B:W,22,0)</f>
        <v>18</v>
      </c>
      <c r="AH1617" s="22">
        <f t="shared" si="388"/>
        <v>1.8216E-2</v>
      </c>
      <c r="AI1617" t="s">
        <v>990</v>
      </c>
      <c r="AK1617" s="63">
        <f>IFERROR(VLOOKUP(G1617,ASEAN!A:A,1,0),0)</f>
        <v>0</v>
      </c>
      <c r="AL1617" s="63" t="str">
        <f>IFERROR(VLOOKUP(D1617,'[3]customer specs'!$B$1:$D$65536,3,0),0)</f>
        <v xml:space="preserve">In case of samples for Fon Wan Chan, please add EUR 75,00 per pallet in Conditions (HD01) and put Provision 199031 QC in Purchase order number
</v>
      </c>
      <c r="AM1617" s="64">
        <f t="shared" si="389"/>
        <v>35.519999999999996</v>
      </c>
      <c r="AN1617" s="64">
        <f t="shared" si="390"/>
        <v>0</v>
      </c>
      <c r="AO1617" s="63"/>
      <c r="AP1617" s="63"/>
      <c r="AQ1617" s="63" t="str">
        <f t="shared" si="391"/>
        <v>no</v>
      </c>
      <c r="AR1617" s="20">
        <f t="shared" si="392"/>
        <v>73.639799999999994</v>
      </c>
      <c r="AS1617" s="63"/>
      <c r="AT1617" s="23">
        <f t="shared" si="382"/>
        <v>0.12</v>
      </c>
      <c r="AU1617" s="65">
        <f t="shared" si="393"/>
        <v>83.6815909090909</v>
      </c>
      <c r="AV1617" s="65"/>
      <c r="AW1617" s="65">
        <f t="shared" si="394"/>
        <v>83.6815909090909</v>
      </c>
      <c r="AX1617" s="65"/>
      <c r="AY1617" s="63">
        <f>VLOOKUP(L1617,'Status Report'!B:CF,81,0)</f>
        <v>0</v>
      </c>
      <c r="AZ1617" s="63" t="str">
        <f>VLOOKUP(L1617,'Status Report'!B:S,18,0)</f>
        <v xml:space="preserve">Konstantinos Zoupanos </v>
      </c>
      <c r="BB1617" s="63">
        <f>VLOOKUP(L1617,'Status Report'!B:Z,25,0)</f>
        <v>24</v>
      </c>
      <c r="BC1617" s="63">
        <f t="shared" si="395"/>
        <v>24</v>
      </c>
      <c r="BF1617">
        <f>VLOOKUP(L1617,'Status Report'!B:CE,82,0)</f>
        <v>0</v>
      </c>
      <c r="BG1617">
        <f>VLOOKUP(L1617,'Status Report'!B:CF,83,0)</f>
        <v>0</v>
      </c>
      <c r="BH1617">
        <f>VLOOKUP(L1617,'Status Report'!B:CG,84,0)</f>
        <v>0</v>
      </c>
      <c r="BI1617" t="s">
        <v>1017</v>
      </c>
      <c r="BJ1617" t="s">
        <v>795</v>
      </c>
      <c r="BM1617" s="67">
        <f t="shared" si="396"/>
        <v>442</v>
      </c>
    </row>
    <row r="1618" spans="1:65" x14ac:dyDescent="0.25">
      <c r="A1618" s="68" t="str">
        <f>VLOOKUP(L1618,'Status Report'!B:CB,79,0)</f>
        <v>Heineken - F1</v>
      </c>
      <c r="C1618">
        <v>20006120</v>
      </c>
      <c r="D1618">
        <v>3091076</v>
      </c>
      <c r="E1618" t="s">
        <v>1014</v>
      </c>
      <c r="F1618" t="s">
        <v>802</v>
      </c>
      <c r="G1618" t="str">
        <f>VLOOKUP(D1618,'[2]sold to'!$A:$H,8,0)</f>
        <v>Netherlands</v>
      </c>
      <c r="H1618" t="str">
        <f>VLOOKUP(D1618,'[2]sold to'!$A:$I,9,0)</f>
        <v>Europe</v>
      </c>
      <c r="K1618">
        <v>1050</v>
      </c>
      <c r="L1618">
        <v>88027355</v>
      </c>
      <c r="M1618" t="s">
        <v>556</v>
      </c>
      <c r="N1618">
        <v>1</v>
      </c>
      <c r="P1618" t="str">
        <f>VLOOKUP(L1618,'Status Report'!B:AA,26,0)</f>
        <v>China</v>
      </c>
      <c r="Q1618" t="str">
        <f>VLOOKUP(L1618,'Status Report'!B:AB,27,0)</f>
        <v>Premiums</v>
      </c>
      <c r="R1618">
        <f>VLOOKUP(L1618,'Status Report'!B:X,23,0)</f>
        <v>40</v>
      </c>
      <c r="S1618" t="str">
        <f>VLOOKUP(L1618,'Status Report'!B:T,19,0)</f>
        <v>Promocean The Netherlands BV</v>
      </c>
      <c r="T1618" s="62">
        <f>VLOOKUP(L1618,'Status Report'!B:E,4,0)</f>
        <v>3</v>
      </c>
      <c r="U1618" s="19">
        <f>_xlfn.IFS(AI1618="Den Bosch",VLOOKUP(L1618,'Status Report'!B:AM,35,0),AI1618="Yantian",VLOOKUP(L1618,'Status Report'!B:AM,36,0),AI1618="",IF(H1618="Asia Pacific",VLOOKUP(L1618,'Status Report'!B:AM,36,0),VLOOKUP(L1618,'Status Report'!B:AM,35,0)),AI1618="Direct shipment",IF(H1618="Asia Pacific",VLOOKUP(L1618,'Status Report'!B:AM,36,0),VLOOKUP(L1618,'Status Report'!B:AM,35,0)))</f>
        <v>57.499999999999993</v>
      </c>
      <c r="V1618" s="20">
        <f t="shared" si="383"/>
        <v>57.499999999999993</v>
      </c>
      <c r="W1618" s="19">
        <f>_xlfn.IFS(AI1618="Den Bosch",VLOOKUP(L1618,'Status Report'!B:AM,37,0),AI1618="Yantian",VLOOKUP(L1618,'Status Report'!B:AM,38,0),AI1618="",IF(H1618="Asia Pacific",VLOOKUP(L1618,'Status Report'!B:AM,38,0),VLOOKUP(L1618,'Status Report'!B:AM,37,0)),AI1618="Direct shipment",IF(H1618="Asia Pacific",VLOOKUP(L1618,'Status Report'!B:AM,38,0),VLOOKUP(L1618,'Status Report'!B:AM,37,0)))</f>
        <v>57.499999999999993</v>
      </c>
      <c r="X1618" s="20">
        <f t="shared" si="384"/>
        <v>57.499999999999993</v>
      </c>
      <c r="Y1618" s="20">
        <f>_xlfn.IFS(AI1618="Den Bosch",VLOOKUP(L1618,'Status Report'!B:AO,39,0),AI1618="Yantian",VLOOKUP(L1618,'Status Report'!B:AO,40,0),AI1618="",IF(H1618="Asia Pacific",VLOOKUP(L1618,'Status Report'!B:AO,40,0),VLOOKUP(L1618,'Status Report'!B:AO,39,0)),AI1618="Direct shipment",IF(H1618="Asia Pacific",VLOOKUP(L1618,'Status Report'!B:AO,40,0),VLOOKUP(L1618,'Status Report'!B:AO,39,0)))</f>
        <v>0</v>
      </c>
      <c r="Z1618" s="20">
        <f t="shared" si="385"/>
        <v>0</v>
      </c>
      <c r="AA1618" s="20">
        <f t="shared" si="386"/>
        <v>57.499999999999993</v>
      </c>
      <c r="AB1618" s="21">
        <f>_xlfn.IFS(AI1618="Den Bosch",VLOOKUP(L1618,'Status Report'!B:AM,33,0),AI1618="Yantian",VLOOKUP(L1618,'Status Report'!B:AM,34,0),AI1618="",IF(H1618="Asia Pacific",VLOOKUP(L1618,'Status Report'!B:AM,34,0),VLOOKUP(L1618,'Status Report'!B:AM,33,0)),AI1618="Direct shipment",IF(H1618="Asia Pacific",VLOOKUP(L1618,'Status Report'!B:AM,34,0),VLOOKUP(L1618,'Status Report'!B:AM,33,0)))</f>
        <v>49.829400000000007</v>
      </c>
      <c r="AC1618" s="21">
        <f>VLOOKUP(L1618,'Status Report'!B:CE,82,0)</f>
        <v>0</v>
      </c>
      <c r="AD1618" s="21">
        <f t="shared" si="387"/>
        <v>49.829400000000007</v>
      </c>
      <c r="AE1618" s="63">
        <f>VLOOKUP(L1618,'Status Report'!B:W,20,0)</f>
        <v>24</v>
      </c>
      <c r="AF1618" s="63">
        <f>VLOOKUP(L1618,'Status Report'!B:W,21,0)</f>
        <v>15</v>
      </c>
      <c r="AG1618" s="63">
        <f>VLOOKUP(L1618,'Status Report'!B:W,22,0)</f>
        <v>5</v>
      </c>
      <c r="AH1618" s="22">
        <f t="shared" si="388"/>
        <v>1.8E-3</v>
      </c>
      <c r="AI1618" t="s">
        <v>990</v>
      </c>
      <c r="AK1618" s="63">
        <f>IFERROR(VLOOKUP(G1618,ASEAN!A:A,1,0),0)</f>
        <v>0</v>
      </c>
      <c r="AL1618" s="63" t="str">
        <f>IFERROR(VLOOKUP(D1618,'[3]customer specs'!$B$1:$D$65536,3,0),0)</f>
        <v xml:space="preserve">In case of samples for Fon Wan Chan, please add EUR 75,00 per pallet in Conditions (HD01) and put Provision 199031 QC in Purchase order number
</v>
      </c>
      <c r="AM1618" s="64">
        <f t="shared" si="389"/>
        <v>0</v>
      </c>
      <c r="AN1618" s="64">
        <f t="shared" si="390"/>
        <v>0</v>
      </c>
      <c r="AO1618" s="63"/>
      <c r="AP1618" s="63"/>
      <c r="AQ1618" s="63" t="str">
        <f t="shared" si="391"/>
        <v>no</v>
      </c>
      <c r="AR1618" s="20">
        <f t="shared" si="392"/>
        <v>49.829400000000007</v>
      </c>
      <c r="AS1618" s="63"/>
      <c r="AT1618" s="23">
        <f t="shared" si="382"/>
        <v>0.12</v>
      </c>
      <c r="AU1618" s="65">
        <f t="shared" si="393"/>
        <v>56.62431818181819</v>
      </c>
      <c r="AV1618" s="65"/>
      <c r="AW1618" s="65">
        <f t="shared" si="394"/>
        <v>56.62431818181819</v>
      </c>
      <c r="AX1618" s="65"/>
      <c r="AY1618" s="63">
        <f>VLOOKUP(L1618,'Status Report'!B:CF,81,0)</f>
        <v>0</v>
      </c>
      <c r="AZ1618" s="63" t="str">
        <f>VLOOKUP(L1618,'Status Report'!B:S,18,0)</f>
        <v xml:space="preserve">Konstantinos Zoupanos </v>
      </c>
      <c r="BB1618" s="63">
        <f>VLOOKUP(L1618,'Status Report'!B:Z,25,0)</f>
        <v>25</v>
      </c>
      <c r="BC1618" s="63">
        <f t="shared" si="395"/>
        <v>25</v>
      </c>
      <c r="BF1618">
        <f>VLOOKUP(L1618,'Status Report'!B:CE,82,0)</f>
        <v>0</v>
      </c>
      <c r="BG1618">
        <f>VLOOKUP(L1618,'Status Report'!B:CF,83,0)</f>
        <v>0</v>
      </c>
      <c r="BH1618">
        <f>VLOOKUP(L1618,'Status Report'!B:CG,84,0)</f>
        <v>0</v>
      </c>
      <c r="BI1618" t="s">
        <v>1017</v>
      </c>
      <c r="BJ1618" t="s">
        <v>795</v>
      </c>
      <c r="BM1618" s="67">
        <f t="shared" si="396"/>
        <v>80</v>
      </c>
    </row>
    <row r="1619" spans="1:65" x14ac:dyDescent="0.25">
      <c r="A1619" s="68" t="str">
        <f>VLOOKUP(L1619,'Status Report'!B:CB,79,0)</f>
        <v>Heineken - F1</v>
      </c>
      <c r="C1619">
        <v>20006120</v>
      </c>
      <c r="D1619">
        <v>3091076</v>
      </c>
      <c r="E1619" t="s">
        <v>1014</v>
      </c>
      <c r="F1619" t="s">
        <v>802</v>
      </c>
      <c r="G1619" t="str">
        <f>VLOOKUP(D1619,'[2]sold to'!$A:$H,8,0)</f>
        <v>Netherlands</v>
      </c>
      <c r="H1619" t="str">
        <f>VLOOKUP(D1619,'[2]sold to'!$A:$I,9,0)</f>
        <v>Europe</v>
      </c>
      <c r="K1619">
        <v>1060</v>
      </c>
      <c r="L1619">
        <v>88027356</v>
      </c>
      <c r="M1619" t="s">
        <v>557</v>
      </c>
      <c r="N1619">
        <v>1</v>
      </c>
      <c r="P1619" t="str">
        <f>VLOOKUP(L1619,'Status Report'!B:AA,26,0)</f>
        <v>China</v>
      </c>
      <c r="Q1619" t="str">
        <f>VLOOKUP(L1619,'Status Report'!B:AB,27,0)</f>
        <v>Premiums</v>
      </c>
      <c r="R1619">
        <f>VLOOKUP(L1619,'Status Report'!B:X,23,0)</f>
        <v>209</v>
      </c>
      <c r="S1619" t="str">
        <f>VLOOKUP(L1619,'Status Report'!B:T,19,0)</f>
        <v>Promocean The Netherlands BV</v>
      </c>
      <c r="T1619" s="62">
        <f>VLOOKUP(L1619,'Status Report'!B:E,4,0)</f>
        <v>3</v>
      </c>
      <c r="U1619" s="19">
        <f>_xlfn.IFS(AI1619="Den Bosch",VLOOKUP(L1619,'Status Report'!B:AM,35,0),AI1619="Yantian",VLOOKUP(L1619,'Status Report'!B:AM,36,0),AI1619="",IF(H1619="Asia Pacific",VLOOKUP(L1619,'Status Report'!B:AM,36,0),VLOOKUP(L1619,'Status Report'!B:AM,35,0)),AI1619="Direct shipment",IF(H1619="Asia Pacific",VLOOKUP(L1619,'Status Report'!B:AM,36,0),VLOOKUP(L1619,'Status Report'!B:AM,35,0)))</f>
        <v>48.12</v>
      </c>
      <c r="V1619" s="20">
        <f t="shared" si="383"/>
        <v>48.12</v>
      </c>
      <c r="W1619" s="19">
        <f>_xlfn.IFS(AI1619="Den Bosch",VLOOKUP(L1619,'Status Report'!B:AM,37,0),AI1619="Yantian",VLOOKUP(L1619,'Status Report'!B:AM,38,0),AI1619="",IF(H1619="Asia Pacific",VLOOKUP(L1619,'Status Report'!B:AM,38,0),VLOOKUP(L1619,'Status Report'!B:AM,37,0)),AI1619="Direct shipment",IF(H1619="Asia Pacific",VLOOKUP(L1619,'Status Report'!B:AM,38,0),VLOOKUP(L1619,'Status Report'!B:AM,37,0)))</f>
        <v>48.12</v>
      </c>
      <c r="X1619" s="20">
        <f t="shared" si="384"/>
        <v>48.12</v>
      </c>
      <c r="Y1619" s="20">
        <f>_xlfn.IFS(AI1619="Den Bosch",VLOOKUP(L1619,'Status Report'!B:AO,39,0),AI1619="Yantian",VLOOKUP(L1619,'Status Report'!B:AO,40,0),AI1619="",IF(H1619="Asia Pacific",VLOOKUP(L1619,'Status Report'!B:AO,40,0),VLOOKUP(L1619,'Status Report'!B:AO,39,0)),AI1619="Direct shipment",IF(H1619="Asia Pacific",VLOOKUP(L1619,'Status Report'!B:AO,40,0),VLOOKUP(L1619,'Status Report'!B:AO,39,0)))</f>
        <v>0</v>
      </c>
      <c r="Z1619" s="20">
        <f t="shared" si="385"/>
        <v>0</v>
      </c>
      <c r="AA1619" s="20">
        <f t="shared" si="386"/>
        <v>48.12</v>
      </c>
      <c r="AB1619" s="21">
        <f>_xlfn.IFS(AI1619="Den Bosch",VLOOKUP(L1619,'Status Report'!B:AM,33,0),AI1619="Yantian",VLOOKUP(L1619,'Status Report'!B:AM,34,0),AI1619="",IF(H1619="Asia Pacific",VLOOKUP(L1619,'Status Report'!B:AM,34,0),VLOOKUP(L1619,'Status Report'!B:AM,33,0)),AI1619="Direct shipment",IF(H1619="Asia Pacific",VLOOKUP(L1619,'Status Report'!B:AM,34,0),VLOOKUP(L1619,'Status Report'!B:AM,33,0)))</f>
        <v>41.598600000000005</v>
      </c>
      <c r="AC1619" s="21">
        <f>VLOOKUP(L1619,'Status Report'!B:CE,82,0)</f>
        <v>0</v>
      </c>
      <c r="AD1619" s="21">
        <f t="shared" si="387"/>
        <v>41.598600000000005</v>
      </c>
      <c r="AE1619" s="63">
        <f>VLOOKUP(L1619,'Status Report'!B:W,20,0)</f>
        <v>37.799999999999997</v>
      </c>
      <c r="AF1619" s="63">
        <f>VLOOKUP(L1619,'Status Report'!B:W,21,0)</f>
        <v>28.5</v>
      </c>
      <c r="AG1619" s="63">
        <f>VLOOKUP(L1619,'Status Report'!B:W,22,0)</f>
        <v>14.3</v>
      </c>
      <c r="AH1619" s="22">
        <f t="shared" si="388"/>
        <v>1.540539E-2</v>
      </c>
      <c r="AI1619" t="s">
        <v>990</v>
      </c>
      <c r="AK1619" s="63">
        <f>IFERROR(VLOOKUP(G1619,ASEAN!A:A,1,0),0)</f>
        <v>0</v>
      </c>
      <c r="AL1619" s="63" t="str">
        <f>IFERROR(VLOOKUP(D1619,'[3]customer specs'!$B$1:$D$65536,3,0),0)</f>
        <v xml:space="preserve">In case of samples for Fon Wan Chan, please add EUR 75,00 per pallet in Conditions (HD01) and put Provision 199031 QC in Purchase order number
</v>
      </c>
      <c r="AM1619" s="64">
        <f t="shared" si="389"/>
        <v>0</v>
      </c>
      <c r="AN1619" s="64">
        <f t="shared" si="390"/>
        <v>0</v>
      </c>
      <c r="AO1619" s="63"/>
      <c r="AP1619" s="63"/>
      <c r="AQ1619" s="63" t="str">
        <f t="shared" si="391"/>
        <v>no</v>
      </c>
      <c r="AR1619" s="20">
        <f t="shared" si="392"/>
        <v>41.598600000000005</v>
      </c>
      <c r="AS1619" s="63"/>
      <c r="AT1619" s="23">
        <f t="shared" si="382"/>
        <v>0.12</v>
      </c>
      <c r="AU1619" s="65">
        <f t="shared" si="393"/>
        <v>47.271136363636366</v>
      </c>
      <c r="AV1619" s="65"/>
      <c r="AW1619" s="65">
        <f t="shared" si="394"/>
        <v>47.271136363636366</v>
      </c>
      <c r="AX1619" s="65"/>
      <c r="AY1619" s="63">
        <f>VLOOKUP(L1619,'Status Report'!B:CF,81,0)</f>
        <v>0</v>
      </c>
      <c r="AZ1619" s="63" t="str">
        <f>VLOOKUP(L1619,'Status Report'!B:S,18,0)</f>
        <v xml:space="preserve">Konstantinos Zoupanos </v>
      </c>
      <c r="BB1619" s="63">
        <f>VLOOKUP(L1619,'Status Report'!B:Z,25,0)</f>
        <v>12</v>
      </c>
      <c r="BC1619" s="63">
        <f t="shared" si="395"/>
        <v>12</v>
      </c>
      <c r="BF1619">
        <f>VLOOKUP(L1619,'Status Report'!B:CE,82,0)</f>
        <v>0</v>
      </c>
      <c r="BG1619">
        <f>VLOOKUP(L1619,'Status Report'!B:CF,83,0)</f>
        <v>0</v>
      </c>
      <c r="BH1619">
        <f>VLOOKUP(L1619,'Status Report'!B:CG,84,0)</f>
        <v>0</v>
      </c>
      <c r="BI1619" t="s">
        <v>1017</v>
      </c>
      <c r="BJ1619" t="s">
        <v>795</v>
      </c>
      <c r="BM1619" s="67">
        <f t="shared" si="396"/>
        <v>188</v>
      </c>
    </row>
    <row r="1620" spans="1:65" x14ac:dyDescent="0.25">
      <c r="A1620" s="68" t="str">
        <f>VLOOKUP(L1620,'Status Report'!B:CB,79,0)</f>
        <v>Heineken - F1</v>
      </c>
      <c r="C1620">
        <v>20006120</v>
      </c>
      <c r="D1620">
        <v>3091076</v>
      </c>
      <c r="E1620" t="s">
        <v>1014</v>
      </c>
      <c r="F1620" t="s">
        <v>802</v>
      </c>
      <c r="G1620" t="str">
        <f>VLOOKUP(D1620,'[2]sold to'!$A:$H,8,0)</f>
        <v>Netherlands</v>
      </c>
      <c r="H1620" t="str">
        <f>VLOOKUP(D1620,'[2]sold to'!$A:$I,9,0)</f>
        <v>Europe</v>
      </c>
      <c r="K1620">
        <v>1070</v>
      </c>
      <c r="L1620">
        <v>88027357</v>
      </c>
      <c r="M1620" t="s">
        <v>558</v>
      </c>
      <c r="N1620">
        <v>1</v>
      </c>
      <c r="P1620" t="str">
        <f>VLOOKUP(L1620,'Status Report'!B:AA,26,0)</f>
        <v>China</v>
      </c>
      <c r="Q1620" t="str">
        <f>VLOOKUP(L1620,'Status Report'!B:AB,27,0)</f>
        <v>Premiums</v>
      </c>
      <c r="R1620">
        <f>VLOOKUP(L1620,'Status Report'!B:X,23,0)</f>
        <v>250</v>
      </c>
      <c r="S1620" t="str">
        <f>VLOOKUP(L1620,'Status Report'!B:T,19,0)</f>
        <v>Promocean The Netherlands BV</v>
      </c>
      <c r="T1620" s="62">
        <f>VLOOKUP(L1620,'Status Report'!B:E,4,0)</f>
        <v>3</v>
      </c>
      <c r="U1620" s="19">
        <f>_xlfn.IFS(AI1620="Den Bosch",VLOOKUP(L1620,'Status Report'!B:AM,35,0),AI1620="Yantian",VLOOKUP(L1620,'Status Report'!B:AM,36,0),AI1620="",IF(H1620="Asia Pacific",VLOOKUP(L1620,'Status Report'!B:AM,36,0),VLOOKUP(L1620,'Status Report'!B:AM,35,0)),AI1620="Direct shipment",IF(H1620="Asia Pacific",VLOOKUP(L1620,'Status Report'!B:AM,36,0),VLOOKUP(L1620,'Status Report'!B:AM,35,0)))</f>
        <v>73.099999999999994</v>
      </c>
      <c r="V1620" s="20">
        <f t="shared" si="383"/>
        <v>73.099999999999994</v>
      </c>
      <c r="W1620" s="19">
        <f>_xlfn.IFS(AI1620="Den Bosch",VLOOKUP(L1620,'Status Report'!B:AM,37,0),AI1620="Yantian",VLOOKUP(L1620,'Status Report'!B:AM,38,0),AI1620="",IF(H1620="Asia Pacific",VLOOKUP(L1620,'Status Report'!B:AM,38,0),VLOOKUP(L1620,'Status Report'!B:AM,37,0)),AI1620="Direct shipment",IF(H1620="Asia Pacific",VLOOKUP(L1620,'Status Report'!B:AM,38,0),VLOOKUP(L1620,'Status Report'!B:AM,37,0)))</f>
        <v>69.900000000000006</v>
      </c>
      <c r="X1620" s="20">
        <f t="shared" si="384"/>
        <v>69.900000000000006</v>
      </c>
      <c r="Y1620" s="20">
        <f>_xlfn.IFS(AI1620="Den Bosch",VLOOKUP(L1620,'Status Report'!B:AO,39,0),AI1620="Yantian",VLOOKUP(L1620,'Status Report'!B:AO,40,0),AI1620="",IF(H1620="Asia Pacific",VLOOKUP(L1620,'Status Report'!B:AO,40,0),VLOOKUP(L1620,'Status Report'!B:AO,39,0)),AI1620="Direct shipment",IF(H1620="Asia Pacific",VLOOKUP(L1620,'Status Report'!B:AO,40,0),VLOOKUP(L1620,'Status Report'!B:AO,39,0)))</f>
        <v>0</v>
      </c>
      <c r="Z1620" s="20">
        <f t="shared" si="385"/>
        <v>0</v>
      </c>
      <c r="AA1620" s="20">
        <f t="shared" si="386"/>
        <v>69.900000000000006</v>
      </c>
      <c r="AB1620" s="21">
        <f>_xlfn.IFS(AI1620="Den Bosch",VLOOKUP(L1620,'Status Report'!B:AM,33,0),AI1620="Yantian",VLOOKUP(L1620,'Status Report'!B:AM,34,0),AI1620="",IF(H1620="Asia Pacific",VLOOKUP(L1620,'Status Report'!B:AM,34,0),VLOOKUP(L1620,'Status Report'!B:AM,33,0)),AI1620="Direct shipment",IF(H1620="Asia Pacific",VLOOKUP(L1620,'Status Report'!B:AM,34,0),VLOOKUP(L1620,'Status Report'!B:AM,33,0)))</f>
        <v>60.420000000000009</v>
      </c>
      <c r="AC1620" s="21">
        <f>VLOOKUP(L1620,'Status Report'!B:CE,82,0)</f>
        <v>0</v>
      </c>
      <c r="AD1620" s="21">
        <f t="shared" si="387"/>
        <v>60.420000000000009</v>
      </c>
      <c r="AE1620" s="63">
        <f>VLOOKUP(L1620,'Status Report'!B:W,20,0)</f>
        <v>43.5</v>
      </c>
      <c r="AF1620" s="63">
        <f>VLOOKUP(L1620,'Status Report'!B:W,21,0)</f>
        <v>18</v>
      </c>
      <c r="AG1620" s="63">
        <f>VLOOKUP(L1620,'Status Report'!B:W,22,0)</f>
        <v>22.5</v>
      </c>
      <c r="AH1620" s="22">
        <f t="shared" si="388"/>
        <v>1.7617500000000001E-2</v>
      </c>
      <c r="AI1620" t="s">
        <v>990</v>
      </c>
      <c r="AK1620" s="63">
        <f>IFERROR(VLOOKUP(G1620,ASEAN!A:A,1,0),0)</f>
        <v>0</v>
      </c>
      <c r="AL1620" s="63" t="str">
        <f>IFERROR(VLOOKUP(D1620,'[3]customer specs'!$B$1:$D$65536,3,0),0)</f>
        <v xml:space="preserve">In case of samples for Fon Wan Chan, please add EUR 75,00 per pallet in Conditions (HD01) and put Provision 199031 QC in Purchase order number
</v>
      </c>
      <c r="AM1620" s="64">
        <f t="shared" si="389"/>
        <v>3.1999999999999886</v>
      </c>
      <c r="AN1620" s="64">
        <f t="shared" si="390"/>
        <v>0</v>
      </c>
      <c r="AO1620" s="63"/>
      <c r="AP1620" s="63"/>
      <c r="AQ1620" s="63" t="str">
        <f t="shared" si="391"/>
        <v>no</v>
      </c>
      <c r="AR1620" s="20">
        <f t="shared" si="392"/>
        <v>60.420000000000009</v>
      </c>
      <c r="AS1620" s="63"/>
      <c r="AT1620" s="23">
        <f t="shared" si="382"/>
        <v>0.12</v>
      </c>
      <c r="AU1620" s="65">
        <f t="shared" si="393"/>
        <v>68.659090909090921</v>
      </c>
      <c r="AV1620" s="65"/>
      <c r="AW1620" s="65">
        <f t="shared" si="394"/>
        <v>68.659090909090921</v>
      </c>
      <c r="AX1620" s="65"/>
      <c r="AY1620" s="63">
        <f>VLOOKUP(L1620,'Status Report'!B:CF,81,0)</f>
        <v>0</v>
      </c>
      <c r="AZ1620" s="63" t="str">
        <f>VLOOKUP(L1620,'Status Report'!B:S,18,0)</f>
        <v xml:space="preserve">Konstantinos Zoupanos </v>
      </c>
      <c r="BB1620" s="63">
        <f>VLOOKUP(L1620,'Status Report'!B:Z,25,0)</f>
        <v>10</v>
      </c>
      <c r="BC1620" s="63">
        <f t="shared" si="395"/>
        <v>10</v>
      </c>
      <c r="BF1620">
        <f>VLOOKUP(L1620,'Status Report'!B:CE,82,0)</f>
        <v>0</v>
      </c>
      <c r="BG1620">
        <f>VLOOKUP(L1620,'Status Report'!B:CF,83,0)</f>
        <v>0</v>
      </c>
      <c r="BH1620">
        <f>VLOOKUP(L1620,'Status Report'!B:CG,84,0)</f>
        <v>0</v>
      </c>
      <c r="BI1620" t="s">
        <v>1017</v>
      </c>
      <c r="BJ1620" t="s">
        <v>795</v>
      </c>
      <c r="BM1620" s="67">
        <f t="shared" si="396"/>
        <v>1075</v>
      </c>
    </row>
    <row r="1621" spans="1:65" x14ac:dyDescent="0.25">
      <c r="A1621" s="68" t="str">
        <f>VLOOKUP(L1621,'Status Report'!B:CB,79,0)</f>
        <v>Heineken - F1</v>
      </c>
      <c r="C1621">
        <v>20006120</v>
      </c>
      <c r="D1621">
        <v>3091076</v>
      </c>
      <c r="E1621" t="s">
        <v>1014</v>
      </c>
      <c r="F1621" t="s">
        <v>802</v>
      </c>
      <c r="G1621" t="str">
        <f>VLOOKUP(D1621,'[2]sold to'!$A:$H,8,0)</f>
        <v>Netherlands</v>
      </c>
      <c r="H1621" t="str">
        <f>VLOOKUP(D1621,'[2]sold to'!$A:$I,9,0)</f>
        <v>Europe</v>
      </c>
      <c r="K1621">
        <v>1080</v>
      </c>
      <c r="L1621">
        <v>88027358</v>
      </c>
      <c r="M1621" t="s">
        <v>832</v>
      </c>
      <c r="N1621">
        <v>1</v>
      </c>
      <c r="P1621" t="str">
        <f>VLOOKUP(L1621,'Status Report'!B:AA,26,0)</f>
        <v>China</v>
      </c>
      <c r="Q1621" t="str">
        <f>VLOOKUP(L1621,'Status Report'!B:AB,27,0)</f>
        <v>Premiums</v>
      </c>
      <c r="R1621">
        <f>VLOOKUP(L1621,'Status Report'!B:X,23,0)</f>
        <v>250</v>
      </c>
      <c r="S1621" t="str">
        <f>VLOOKUP(L1621,'Status Report'!B:T,19,0)</f>
        <v>Promocean The Netherlands BV</v>
      </c>
      <c r="T1621" s="62">
        <f>VLOOKUP(L1621,'Status Report'!B:E,4,0)</f>
        <v>3</v>
      </c>
      <c r="U1621" s="19">
        <f>_xlfn.IFS(AI1621="Den Bosch",VLOOKUP(L1621,'Status Report'!B:AM,35,0),AI1621="Yantian",VLOOKUP(L1621,'Status Report'!B:AM,36,0),AI1621="",IF(H1621="Asia Pacific",VLOOKUP(L1621,'Status Report'!B:AM,36,0),VLOOKUP(L1621,'Status Report'!B:AM,35,0)),AI1621="Direct shipment",IF(H1621="Asia Pacific",VLOOKUP(L1621,'Status Report'!B:AM,36,0),VLOOKUP(L1621,'Status Report'!B:AM,35,0)))</f>
        <v>73.099999999999994</v>
      </c>
      <c r="V1621" s="20">
        <f t="shared" si="383"/>
        <v>73.099999999999994</v>
      </c>
      <c r="W1621" s="19">
        <f>_xlfn.IFS(AI1621="Den Bosch",VLOOKUP(L1621,'Status Report'!B:AM,37,0),AI1621="Yantian",VLOOKUP(L1621,'Status Report'!B:AM,38,0),AI1621="",IF(H1621="Asia Pacific",VLOOKUP(L1621,'Status Report'!B:AM,38,0),VLOOKUP(L1621,'Status Report'!B:AM,37,0)),AI1621="Direct shipment",IF(H1621="Asia Pacific",VLOOKUP(L1621,'Status Report'!B:AM,38,0),VLOOKUP(L1621,'Status Report'!B:AM,37,0)))</f>
        <v>71.2</v>
      </c>
      <c r="X1621" s="20">
        <f t="shared" si="384"/>
        <v>71.2</v>
      </c>
      <c r="Y1621" s="20">
        <f>_xlfn.IFS(AI1621="Den Bosch",VLOOKUP(L1621,'Status Report'!B:AO,39,0),AI1621="Yantian",VLOOKUP(L1621,'Status Report'!B:AO,40,0),AI1621="",IF(H1621="Asia Pacific",VLOOKUP(L1621,'Status Report'!B:AO,40,0),VLOOKUP(L1621,'Status Report'!B:AO,39,0)),AI1621="Direct shipment",IF(H1621="Asia Pacific",VLOOKUP(L1621,'Status Report'!B:AO,40,0),VLOOKUP(L1621,'Status Report'!B:AO,39,0)))</f>
        <v>0</v>
      </c>
      <c r="Z1621" s="20">
        <f t="shared" si="385"/>
        <v>0</v>
      </c>
      <c r="AA1621" s="20">
        <f t="shared" si="386"/>
        <v>71.2</v>
      </c>
      <c r="AB1621" s="21">
        <f>_xlfn.IFS(AI1621="Den Bosch",VLOOKUP(L1621,'Status Report'!B:AM,33,0),AI1621="Yantian",VLOOKUP(L1621,'Status Report'!B:AM,34,0),AI1621="",IF(H1621="Asia Pacific",VLOOKUP(L1621,'Status Report'!B:AM,34,0),VLOOKUP(L1621,'Status Report'!B:AM,33,0)),AI1621="Direct shipment",IF(H1621="Asia Pacific",VLOOKUP(L1621,'Status Report'!B:AM,34,0),VLOOKUP(L1621,'Status Report'!B:AM,33,0)))</f>
        <v>61.548600000000008</v>
      </c>
      <c r="AC1621" s="21">
        <f>VLOOKUP(L1621,'Status Report'!B:CE,82,0)</f>
        <v>0</v>
      </c>
      <c r="AD1621" s="21">
        <f t="shared" si="387"/>
        <v>61.548600000000008</v>
      </c>
      <c r="AE1621" s="63">
        <f>VLOOKUP(L1621,'Status Report'!B:W,20,0)</f>
        <v>43.5</v>
      </c>
      <c r="AF1621" s="63">
        <f>VLOOKUP(L1621,'Status Report'!B:W,21,0)</f>
        <v>18</v>
      </c>
      <c r="AG1621" s="63">
        <f>VLOOKUP(L1621,'Status Report'!B:W,22,0)</f>
        <v>22.5</v>
      </c>
      <c r="AH1621" s="22">
        <f t="shared" si="388"/>
        <v>1.7617500000000001E-2</v>
      </c>
      <c r="AI1621" t="s">
        <v>990</v>
      </c>
      <c r="AK1621" s="63">
        <f>IFERROR(VLOOKUP(G1621,ASEAN!A:A,1,0),0)</f>
        <v>0</v>
      </c>
      <c r="AL1621" s="63" t="str">
        <f>IFERROR(VLOOKUP(D1621,'[3]customer specs'!$B$1:$D$65536,3,0),0)</f>
        <v xml:space="preserve">In case of samples for Fon Wan Chan, please add EUR 75,00 per pallet in Conditions (HD01) and put Provision 199031 QC in Purchase order number
</v>
      </c>
      <c r="AM1621" s="64">
        <f t="shared" si="389"/>
        <v>1.8999999999999915</v>
      </c>
      <c r="AN1621" s="64">
        <f t="shared" si="390"/>
        <v>0</v>
      </c>
      <c r="AO1621" s="63"/>
      <c r="AP1621" s="63"/>
      <c r="AQ1621" s="63" t="str">
        <f t="shared" si="391"/>
        <v>no</v>
      </c>
      <c r="AR1621" s="20">
        <f t="shared" si="392"/>
        <v>61.548600000000008</v>
      </c>
      <c r="AS1621" s="63"/>
      <c r="AT1621" s="23">
        <f t="shared" si="382"/>
        <v>0.12</v>
      </c>
      <c r="AU1621" s="65">
        <f t="shared" si="393"/>
        <v>69.94159090909092</v>
      </c>
      <c r="AV1621" s="65"/>
      <c r="AW1621" s="65">
        <f t="shared" si="394"/>
        <v>69.94159090909092</v>
      </c>
      <c r="AX1621" s="65"/>
      <c r="AY1621" s="63">
        <f>VLOOKUP(L1621,'Status Report'!B:CF,81,0)</f>
        <v>0</v>
      </c>
      <c r="AZ1621" s="63" t="str">
        <f>VLOOKUP(L1621,'Status Report'!B:S,18,0)</f>
        <v xml:space="preserve">Konstantinos Zoupanos </v>
      </c>
      <c r="BB1621" s="63">
        <f>VLOOKUP(L1621,'Status Report'!B:Z,25,0)</f>
        <v>10</v>
      </c>
      <c r="BC1621" s="63">
        <f t="shared" si="395"/>
        <v>10</v>
      </c>
      <c r="BF1621">
        <f>VLOOKUP(L1621,'Status Report'!B:CE,82,0)</f>
        <v>0</v>
      </c>
      <c r="BG1621">
        <f>VLOOKUP(L1621,'Status Report'!B:CF,83,0)</f>
        <v>0</v>
      </c>
      <c r="BH1621">
        <f>VLOOKUP(L1621,'Status Report'!B:CG,84,0)</f>
        <v>0</v>
      </c>
      <c r="BI1621" t="s">
        <v>1017</v>
      </c>
      <c r="BJ1621" t="s">
        <v>795</v>
      </c>
      <c r="BM1621" s="67">
        <f t="shared" si="396"/>
        <v>679</v>
      </c>
    </row>
    <row r="1622" spans="1:65" x14ac:dyDescent="0.25">
      <c r="A1622" s="68" t="str">
        <f>VLOOKUP(L1622,'Status Report'!B:CB,79,0)</f>
        <v>Heineken - F1</v>
      </c>
      <c r="C1622">
        <v>20006120</v>
      </c>
      <c r="D1622">
        <v>3091076</v>
      </c>
      <c r="E1622" t="s">
        <v>1014</v>
      </c>
      <c r="F1622" t="s">
        <v>802</v>
      </c>
      <c r="G1622" t="str">
        <f>VLOOKUP(D1622,'[2]sold to'!$A:$H,8,0)</f>
        <v>Netherlands</v>
      </c>
      <c r="H1622" t="str">
        <f>VLOOKUP(D1622,'[2]sold to'!$A:$I,9,0)</f>
        <v>Europe</v>
      </c>
      <c r="K1622">
        <v>1090</v>
      </c>
      <c r="L1622">
        <v>88027360</v>
      </c>
      <c r="M1622" t="s">
        <v>847</v>
      </c>
      <c r="N1622">
        <v>1</v>
      </c>
      <c r="P1622" t="str">
        <f>VLOOKUP(L1622,'Status Report'!B:AA,26,0)</f>
        <v>China</v>
      </c>
      <c r="Q1622" t="str">
        <f>VLOOKUP(L1622,'Status Report'!B:AB,27,0)</f>
        <v>Premiums</v>
      </c>
      <c r="R1622">
        <f>VLOOKUP(L1622,'Status Report'!B:X,23,0)</f>
        <v>100</v>
      </c>
      <c r="S1622" t="str">
        <f>VLOOKUP(L1622,'Status Report'!B:T,19,0)</f>
        <v>Asian Sourcing Link</v>
      </c>
      <c r="T1622" s="62">
        <f>VLOOKUP(L1622,'Status Report'!B:E,4,0)</f>
        <v>3</v>
      </c>
      <c r="U1622" s="19">
        <f>_xlfn.IFS(AI1622="Den Bosch",VLOOKUP(L1622,'Status Report'!B:AM,35,0),AI1622="Yantian",VLOOKUP(L1622,'Status Report'!B:AM,36,0),AI1622="",IF(H1622="Asia Pacific",VLOOKUP(L1622,'Status Report'!B:AM,36,0),VLOOKUP(L1622,'Status Report'!B:AM,35,0)),AI1622="Direct shipment",IF(H1622="Asia Pacific",VLOOKUP(L1622,'Status Report'!B:AM,36,0),VLOOKUP(L1622,'Status Report'!B:AM,35,0)))</f>
        <v>41.7</v>
      </c>
      <c r="V1622" s="20">
        <f t="shared" si="383"/>
        <v>41.7</v>
      </c>
      <c r="W1622" s="19">
        <f>_xlfn.IFS(AI1622="Den Bosch",VLOOKUP(L1622,'Status Report'!B:AM,37,0),AI1622="Yantian",VLOOKUP(L1622,'Status Report'!B:AM,38,0),AI1622="",IF(H1622="Asia Pacific",VLOOKUP(L1622,'Status Report'!B:AM,38,0),VLOOKUP(L1622,'Status Report'!B:AM,37,0)),AI1622="Direct shipment",IF(H1622="Asia Pacific",VLOOKUP(L1622,'Status Report'!B:AM,38,0),VLOOKUP(L1622,'Status Report'!B:AM,37,0)))</f>
        <v>25.45</v>
      </c>
      <c r="X1622" s="20">
        <f t="shared" si="384"/>
        <v>25.45</v>
      </c>
      <c r="Y1622" s="20">
        <f>_xlfn.IFS(AI1622="Den Bosch",VLOOKUP(L1622,'Status Report'!B:AO,39,0),AI1622="Yantian",VLOOKUP(L1622,'Status Report'!B:AO,40,0),AI1622="",IF(H1622="Asia Pacific",VLOOKUP(L1622,'Status Report'!B:AO,40,0),VLOOKUP(L1622,'Status Report'!B:AO,39,0)),AI1622="Direct shipment",IF(H1622="Asia Pacific",VLOOKUP(L1622,'Status Report'!B:AO,40,0),VLOOKUP(L1622,'Status Report'!B:AO,39,0)))</f>
        <v>0</v>
      </c>
      <c r="Z1622" s="20">
        <f t="shared" si="385"/>
        <v>0</v>
      </c>
      <c r="AA1622" s="20">
        <f t="shared" si="386"/>
        <v>25.45</v>
      </c>
      <c r="AB1622" s="21">
        <f>_xlfn.IFS(AI1622="Den Bosch",VLOOKUP(L1622,'Status Report'!B:AM,33,0),AI1622="Yantian",VLOOKUP(L1622,'Status Report'!B:AM,34,0),AI1622="",IF(H1622="Asia Pacific",VLOOKUP(L1622,'Status Report'!B:AM,34,0),VLOOKUP(L1622,'Status Report'!B:AM,33,0)),AI1622="Direct shipment",IF(H1622="Asia Pacific",VLOOKUP(L1622,'Status Report'!B:AM,34,0),VLOOKUP(L1622,'Status Report'!B:AM,33,0)))</f>
        <v>21.831</v>
      </c>
      <c r="AC1622" s="21">
        <f>VLOOKUP(L1622,'Status Report'!B:CE,82,0)</f>
        <v>0</v>
      </c>
      <c r="AD1622" s="21">
        <f t="shared" si="387"/>
        <v>21.831</v>
      </c>
      <c r="AE1622" s="63">
        <f>VLOOKUP(L1622,'Status Report'!B:W,20,0)</f>
        <v>48</v>
      </c>
      <c r="AF1622" s="63">
        <f>VLOOKUP(L1622,'Status Report'!B:W,21,0)</f>
        <v>38</v>
      </c>
      <c r="AG1622" s="63">
        <f>VLOOKUP(L1622,'Status Report'!B:W,22,0)</f>
        <v>2.5</v>
      </c>
      <c r="AH1622" s="22">
        <f t="shared" si="388"/>
        <v>4.5599999999999998E-3</v>
      </c>
      <c r="AI1622" t="s">
        <v>990</v>
      </c>
      <c r="AK1622" s="63">
        <f>IFERROR(VLOOKUP(G1622,ASEAN!A:A,1,0),0)</f>
        <v>0</v>
      </c>
      <c r="AL1622" s="63" t="str">
        <f>IFERROR(VLOOKUP(D1622,'[3]customer specs'!$B$1:$D$65536,3,0),0)</f>
        <v xml:space="preserve">In case of samples for Fon Wan Chan, please add EUR 75,00 per pallet in Conditions (HD01) and put Provision 199031 QC in Purchase order number
</v>
      </c>
      <c r="AM1622" s="64">
        <f t="shared" si="389"/>
        <v>16.250000000000004</v>
      </c>
      <c r="AN1622" s="64">
        <f t="shared" si="390"/>
        <v>0</v>
      </c>
      <c r="AO1622" s="63"/>
      <c r="AP1622" s="63"/>
      <c r="AQ1622" s="63" t="str">
        <f t="shared" si="391"/>
        <v>no</v>
      </c>
      <c r="AR1622" s="20">
        <f t="shared" si="392"/>
        <v>21.831</v>
      </c>
      <c r="AS1622" s="63"/>
      <c r="AT1622" s="23">
        <f t="shared" si="382"/>
        <v>0.12</v>
      </c>
      <c r="AU1622" s="65">
        <f t="shared" si="393"/>
        <v>24.807954545454546</v>
      </c>
      <c r="AV1622" s="65"/>
      <c r="AW1622" s="65">
        <f t="shared" si="394"/>
        <v>24.807954545454546</v>
      </c>
      <c r="AX1622" s="65"/>
      <c r="AY1622" s="63">
        <f>VLOOKUP(L1622,'Status Report'!B:CF,81,0)</f>
        <v>0</v>
      </c>
      <c r="AZ1622" s="63" t="str">
        <f>VLOOKUP(L1622,'Status Report'!B:S,18,0)</f>
        <v xml:space="preserve">Ellina Smirnova </v>
      </c>
      <c r="BB1622" s="63">
        <f>VLOOKUP(L1622,'Status Report'!B:Z,25,0)</f>
        <v>5</v>
      </c>
      <c r="BC1622" s="63">
        <f t="shared" si="395"/>
        <v>5</v>
      </c>
      <c r="BF1622">
        <f>VLOOKUP(L1622,'Status Report'!B:CE,82,0)</f>
        <v>0</v>
      </c>
      <c r="BG1622">
        <f>VLOOKUP(L1622,'Status Report'!B:CF,83,0)</f>
        <v>0</v>
      </c>
      <c r="BH1622">
        <f>VLOOKUP(L1622,'Status Report'!B:CG,84,0)</f>
        <v>0</v>
      </c>
      <c r="BI1622" t="s">
        <v>1017</v>
      </c>
      <c r="BJ1622" t="s">
        <v>795</v>
      </c>
      <c r="BM1622" s="67">
        <f t="shared" si="396"/>
        <v>628</v>
      </c>
    </row>
    <row r="1623" spans="1:65" x14ac:dyDescent="0.25">
      <c r="A1623" s="68" t="str">
        <f>VLOOKUP(L1623,'Status Report'!B:CB,79,0)</f>
        <v>Heineken - F1</v>
      </c>
      <c r="C1623">
        <v>20006120</v>
      </c>
      <c r="D1623">
        <v>3091076</v>
      </c>
      <c r="E1623" t="s">
        <v>1014</v>
      </c>
      <c r="F1623" t="s">
        <v>802</v>
      </c>
      <c r="G1623" t="str">
        <f>VLOOKUP(D1623,'[2]sold to'!$A:$H,8,0)</f>
        <v>Netherlands</v>
      </c>
      <c r="H1623" t="str">
        <f>VLOOKUP(D1623,'[2]sold to'!$A:$I,9,0)</f>
        <v>Europe</v>
      </c>
      <c r="K1623">
        <v>1100</v>
      </c>
      <c r="L1623">
        <v>88027367</v>
      </c>
      <c r="M1623" t="s">
        <v>566</v>
      </c>
      <c r="N1623">
        <v>1</v>
      </c>
      <c r="P1623" t="str">
        <f>VLOOKUP(L1623,'Status Report'!B:AA,26,0)</f>
        <v>China</v>
      </c>
      <c r="Q1623" t="str">
        <f>VLOOKUP(L1623,'Status Report'!B:AB,27,0)</f>
        <v>Textiles-Clothing</v>
      </c>
      <c r="R1623">
        <f>VLOOKUP(L1623,'Status Report'!B:X,23,0)</f>
        <v>84</v>
      </c>
      <c r="S1623" t="str">
        <f>VLOOKUP(L1623,'Status Report'!B:T,19,0)</f>
        <v>Promocean The Netherlands BV</v>
      </c>
      <c r="T1623" s="62">
        <f>VLOOKUP(L1623,'Status Report'!B:E,4,0)</f>
        <v>3</v>
      </c>
      <c r="U1623" s="19">
        <f>_xlfn.IFS(AI1623="Den Bosch",VLOOKUP(L1623,'Status Report'!B:AM,35,0),AI1623="Yantian",VLOOKUP(L1623,'Status Report'!B:AM,36,0),AI1623="",IF(H1623="Asia Pacific",VLOOKUP(L1623,'Status Report'!B:AM,36,0),VLOOKUP(L1623,'Status Report'!B:AM,35,0)),AI1623="Direct shipment",IF(H1623="Asia Pacific",VLOOKUP(L1623,'Status Report'!B:AM,36,0),VLOOKUP(L1623,'Status Report'!B:AM,35,0)))</f>
        <v>46.2</v>
      </c>
      <c r="V1623" s="20">
        <f t="shared" si="383"/>
        <v>46.2</v>
      </c>
      <c r="W1623" s="19">
        <f>_xlfn.IFS(AI1623="Den Bosch",VLOOKUP(L1623,'Status Report'!B:AM,37,0),AI1623="Yantian",VLOOKUP(L1623,'Status Report'!B:AM,38,0),AI1623="",IF(H1623="Asia Pacific",VLOOKUP(L1623,'Status Report'!B:AM,38,0),VLOOKUP(L1623,'Status Report'!B:AM,37,0)),AI1623="Direct shipment",IF(H1623="Asia Pacific",VLOOKUP(L1623,'Status Report'!B:AM,38,0),VLOOKUP(L1623,'Status Report'!B:AM,37,0)))</f>
        <v>45.36</v>
      </c>
      <c r="X1623" s="20">
        <f t="shared" si="384"/>
        <v>45.36</v>
      </c>
      <c r="Y1623" s="20">
        <f>_xlfn.IFS(AI1623="Den Bosch",VLOOKUP(L1623,'Status Report'!B:AO,39,0),AI1623="Yantian",VLOOKUP(L1623,'Status Report'!B:AO,40,0),AI1623="",IF(H1623="Asia Pacific",VLOOKUP(L1623,'Status Report'!B:AO,40,0),VLOOKUP(L1623,'Status Report'!B:AO,39,0)),AI1623="Direct shipment",IF(H1623="Asia Pacific",VLOOKUP(L1623,'Status Report'!B:AO,40,0),VLOOKUP(L1623,'Status Report'!B:AO,39,0)))</f>
        <v>0</v>
      </c>
      <c r="Z1623" s="20">
        <f t="shared" si="385"/>
        <v>0</v>
      </c>
      <c r="AA1623" s="20">
        <f t="shared" si="386"/>
        <v>45.36</v>
      </c>
      <c r="AB1623" s="21">
        <f>_xlfn.IFS(AI1623="Den Bosch",VLOOKUP(L1623,'Status Report'!B:AM,33,0),AI1623="Yantian",VLOOKUP(L1623,'Status Report'!B:AM,34,0),AI1623="",IF(H1623="Asia Pacific",VLOOKUP(L1623,'Status Report'!B:AM,34,0),VLOOKUP(L1623,'Status Report'!B:AM,33,0)),AI1623="Direct shipment",IF(H1623="Asia Pacific",VLOOKUP(L1623,'Status Report'!B:AM,34,0),VLOOKUP(L1623,'Status Report'!B:AM,33,0)))</f>
        <v>39.569399999999995</v>
      </c>
      <c r="AC1623" s="21">
        <f>VLOOKUP(L1623,'Status Report'!B:CE,82,0)</f>
        <v>0</v>
      </c>
      <c r="AD1623" s="21">
        <f t="shared" si="387"/>
        <v>39.569399999999995</v>
      </c>
      <c r="AE1623" s="63">
        <f>VLOOKUP(L1623,'Status Report'!B:W,20,0)</f>
        <v>35</v>
      </c>
      <c r="AF1623" s="63">
        <f>VLOOKUP(L1623,'Status Report'!B:W,21,0)</f>
        <v>28</v>
      </c>
      <c r="AG1623" s="63">
        <f>VLOOKUP(L1623,'Status Report'!B:W,22,0)</f>
        <v>6</v>
      </c>
      <c r="AH1623" s="22">
        <f t="shared" si="388"/>
        <v>5.8799999999999998E-3</v>
      </c>
      <c r="AI1623" t="s">
        <v>990</v>
      </c>
      <c r="AK1623" s="63">
        <f>IFERROR(VLOOKUP(G1623,ASEAN!A:A,1,0),0)</f>
        <v>0</v>
      </c>
      <c r="AL1623" s="63" t="str">
        <f>IFERROR(VLOOKUP(D1623,'[3]customer specs'!$B$1:$D$65536,3,0),0)</f>
        <v xml:space="preserve">In case of samples for Fon Wan Chan, please add EUR 75,00 per pallet in Conditions (HD01) and put Provision 199031 QC in Purchase order number
</v>
      </c>
      <c r="AM1623" s="64">
        <f t="shared" si="389"/>
        <v>0.84000000000000341</v>
      </c>
      <c r="AN1623" s="64">
        <f t="shared" si="390"/>
        <v>0</v>
      </c>
      <c r="AO1623" s="63"/>
      <c r="AP1623" s="63"/>
      <c r="AQ1623" s="63" t="str">
        <f t="shared" si="391"/>
        <v>no</v>
      </c>
      <c r="AR1623" s="20">
        <f t="shared" si="392"/>
        <v>39.569399999999995</v>
      </c>
      <c r="AS1623" s="63"/>
      <c r="AT1623" s="23">
        <f t="shared" si="382"/>
        <v>0.12</v>
      </c>
      <c r="AU1623" s="65">
        <f t="shared" si="393"/>
        <v>44.965227272727269</v>
      </c>
      <c r="AV1623" s="65"/>
      <c r="AW1623" s="65">
        <f t="shared" si="394"/>
        <v>44.965227272727269</v>
      </c>
      <c r="AX1623" s="65"/>
      <c r="AY1623" s="63">
        <f>VLOOKUP(L1623,'Status Report'!B:CF,81,0)</f>
        <v>0</v>
      </c>
      <c r="AZ1623" s="63" t="str">
        <f>VLOOKUP(L1623,'Status Report'!B:S,18,0)</f>
        <v xml:space="preserve">Konstantinos Zoupanos </v>
      </c>
      <c r="BB1623" s="63">
        <f>VLOOKUP(L1623,'Status Report'!B:Z,25,0)</f>
        <v>6</v>
      </c>
      <c r="BC1623" s="63">
        <f t="shared" si="395"/>
        <v>6</v>
      </c>
      <c r="BF1623">
        <f>VLOOKUP(L1623,'Status Report'!B:CE,82,0)</f>
        <v>0</v>
      </c>
      <c r="BG1623">
        <f>VLOOKUP(L1623,'Status Report'!B:CF,83,0)</f>
        <v>0</v>
      </c>
      <c r="BH1623">
        <f>VLOOKUP(L1623,'Status Report'!B:CG,84,0)</f>
        <v>0</v>
      </c>
      <c r="BI1623" t="s">
        <v>1017</v>
      </c>
      <c r="BJ1623" t="s">
        <v>795</v>
      </c>
      <c r="BM1623" s="67">
        <f t="shared" si="396"/>
        <v>20</v>
      </c>
    </row>
    <row r="1624" spans="1:65" x14ac:dyDescent="0.25">
      <c r="A1624" s="68" t="str">
        <f>VLOOKUP(L1624,'Status Report'!B:CB,79,0)</f>
        <v>Heineken - F1</v>
      </c>
      <c r="C1624">
        <v>20006120</v>
      </c>
      <c r="D1624">
        <v>3091076</v>
      </c>
      <c r="E1624" t="s">
        <v>1014</v>
      </c>
      <c r="F1624" t="s">
        <v>802</v>
      </c>
      <c r="G1624" t="str">
        <f>VLOOKUP(D1624,'[2]sold to'!$A:$H,8,0)</f>
        <v>Netherlands</v>
      </c>
      <c r="H1624" t="str">
        <f>VLOOKUP(D1624,'[2]sold to'!$A:$I,9,0)</f>
        <v>Europe</v>
      </c>
      <c r="K1624">
        <v>1110</v>
      </c>
      <c r="L1624">
        <v>88027373</v>
      </c>
      <c r="M1624" t="s">
        <v>571</v>
      </c>
      <c r="N1624">
        <v>1</v>
      </c>
      <c r="P1624" t="str">
        <f>VLOOKUP(L1624,'Status Report'!B:AA,26,0)</f>
        <v>China</v>
      </c>
      <c r="Q1624" t="str">
        <f>VLOOKUP(L1624,'Status Report'!B:AB,27,0)</f>
        <v>Textiles-Clothing</v>
      </c>
      <c r="R1624">
        <f>VLOOKUP(L1624,'Status Report'!B:X,23,0)</f>
        <v>84</v>
      </c>
      <c r="S1624" t="str">
        <f>VLOOKUP(L1624,'Status Report'!B:T,19,0)</f>
        <v>Promocean The Netherlands BV</v>
      </c>
      <c r="T1624" s="62">
        <f>VLOOKUP(L1624,'Status Report'!B:E,4,0)</f>
        <v>3</v>
      </c>
      <c r="U1624" s="19">
        <f>_xlfn.IFS(AI1624="Den Bosch",VLOOKUP(L1624,'Status Report'!B:AM,35,0),AI1624="Yantian",VLOOKUP(L1624,'Status Report'!B:AM,36,0),AI1624="",IF(H1624="Asia Pacific",VLOOKUP(L1624,'Status Report'!B:AM,36,0),VLOOKUP(L1624,'Status Report'!B:AM,35,0)),AI1624="Direct shipment",IF(H1624="Asia Pacific",VLOOKUP(L1624,'Status Report'!B:AM,36,0),VLOOKUP(L1624,'Status Report'!B:AM,35,0)))</f>
        <v>47.7</v>
      </c>
      <c r="V1624" s="20">
        <f t="shared" si="383"/>
        <v>47.7</v>
      </c>
      <c r="W1624" s="19">
        <f>_xlfn.IFS(AI1624="Den Bosch",VLOOKUP(L1624,'Status Report'!B:AM,37,0),AI1624="Yantian",VLOOKUP(L1624,'Status Report'!B:AM,38,0),AI1624="",IF(H1624="Asia Pacific",VLOOKUP(L1624,'Status Report'!B:AM,38,0),VLOOKUP(L1624,'Status Report'!B:AM,37,0)),AI1624="Direct shipment",IF(H1624="Asia Pacific",VLOOKUP(L1624,'Status Report'!B:AM,38,0),VLOOKUP(L1624,'Status Report'!B:AM,37,0)))</f>
        <v>46.8</v>
      </c>
      <c r="X1624" s="20">
        <f t="shared" si="384"/>
        <v>46.8</v>
      </c>
      <c r="Y1624" s="20">
        <f>_xlfn.IFS(AI1624="Den Bosch",VLOOKUP(L1624,'Status Report'!B:AO,39,0),AI1624="Yantian",VLOOKUP(L1624,'Status Report'!B:AO,40,0),AI1624="",IF(H1624="Asia Pacific",VLOOKUP(L1624,'Status Report'!B:AO,40,0),VLOOKUP(L1624,'Status Report'!B:AO,39,0)),AI1624="Direct shipment",IF(H1624="Asia Pacific",VLOOKUP(L1624,'Status Report'!B:AO,40,0),VLOOKUP(L1624,'Status Report'!B:AO,39,0)))</f>
        <v>0</v>
      </c>
      <c r="Z1624" s="20">
        <f t="shared" si="385"/>
        <v>0</v>
      </c>
      <c r="AA1624" s="20">
        <f t="shared" si="386"/>
        <v>46.8</v>
      </c>
      <c r="AB1624" s="21">
        <f>_xlfn.IFS(AI1624="Den Bosch",VLOOKUP(L1624,'Status Report'!B:AM,33,0),AI1624="Yantian",VLOOKUP(L1624,'Status Report'!B:AM,34,0),AI1624="",IF(H1624="Asia Pacific",VLOOKUP(L1624,'Status Report'!B:AM,34,0),VLOOKUP(L1624,'Status Report'!B:AM,33,0)),AI1624="Direct shipment",IF(H1624="Asia Pacific",VLOOKUP(L1624,'Status Report'!B:AM,34,0),VLOOKUP(L1624,'Status Report'!B:AM,33,0)))</f>
        <v>40.844699999999996</v>
      </c>
      <c r="AC1624" s="21">
        <f>VLOOKUP(L1624,'Status Report'!B:CE,82,0)</f>
        <v>0</v>
      </c>
      <c r="AD1624" s="21">
        <f t="shared" si="387"/>
        <v>40.844699999999996</v>
      </c>
      <c r="AE1624" s="63">
        <f>VLOOKUP(L1624,'Status Report'!B:W,20,0)</f>
        <v>35</v>
      </c>
      <c r="AF1624" s="63">
        <f>VLOOKUP(L1624,'Status Report'!B:W,21,0)</f>
        <v>28</v>
      </c>
      <c r="AG1624" s="63">
        <f>VLOOKUP(L1624,'Status Report'!B:W,22,0)</f>
        <v>6</v>
      </c>
      <c r="AH1624" s="22">
        <f t="shared" si="388"/>
        <v>5.8799999999999998E-3</v>
      </c>
      <c r="AI1624" t="s">
        <v>990</v>
      </c>
      <c r="AK1624" s="63">
        <f>IFERROR(VLOOKUP(G1624,ASEAN!A:A,1,0),0)</f>
        <v>0</v>
      </c>
      <c r="AL1624" s="63" t="str">
        <f>IFERROR(VLOOKUP(D1624,'[3]customer specs'!$B$1:$D$65536,3,0),0)</f>
        <v xml:space="preserve">In case of samples for Fon Wan Chan, please add EUR 75,00 per pallet in Conditions (HD01) and put Provision 199031 QC in Purchase order number
</v>
      </c>
      <c r="AM1624" s="64">
        <f t="shared" si="389"/>
        <v>0.90000000000000568</v>
      </c>
      <c r="AN1624" s="64">
        <f t="shared" si="390"/>
        <v>0</v>
      </c>
      <c r="AO1624" s="63"/>
      <c r="AP1624" s="63"/>
      <c r="AQ1624" s="63" t="str">
        <f t="shared" si="391"/>
        <v>no</v>
      </c>
      <c r="AR1624" s="20">
        <f t="shared" si="392"/>
        <v>40.844699999999996</v>
      </c>
      <c r="AS1624" s="63"/>
      <c r="AT1624" s="23">
        <f t="shared" si="382"/>
        <v>0.12</v>
      </c>
      <c r="AU1624" s="65">
        <f t="shared" si="393"/>
        <v>46.414431818181811</v>
      </c>
      <c r="AV1624" s="65"/>
      <c r="AW1624" s="65">
        <f t="shared" si="394"/>
        <v>46.414431818181811</v>
      </c>
      <c r="AX1624" s="65"/>
      <c r="AY1624" s="63">
        <f>VLOOKUP(L1624,'Status Report'!B:CF,81,0)</f>
        <v>0</v>
      </c>
      <c r="AZ1624" s="63" t="str">
        <f>VLOOKUP(L1624,'Status Report'!B:S,18,0)</f>
        <v xml:space="preserve">Konstantinos Zoupanos </v>
      </c>
      <c r="BB1624" s="63">
        <f>VLOOKUP(L1624,'Status Report'!B:Z,25,0)</f>
        <v>6</v>
      </c>
      <c r="BC1624" s="63">
        <f t="shared" si="395"/>
        <v>6</v>
      </c>
      <c r="BF1624">
        <f>VLOOKUP(L1624,'Status Report'!B:CE,82,0)</f>
        <v>0</v>
      </c>
      <c r="BG1624">
        <f>VLOOKUP(L1624,'Status Report'!B:CF,83,0)</f>
        <v>0</v>
      </c>
      <c r="BH1624">
        <f>VLOOKUP(L1624,'Status Report'!B:CG,84,0)</f>
        <v>0</v>
      </c>
      <c r="BI1624" t="s">
        <v>1017</v>
      </c>
      <c r="BJ1624" t="s">
        <v>795</v>
      </c>
      <c r="BM1624" s="67">
        <f t="shared" si="396"/>
        <v>10</v>
      </c>
    </row>
    <row r="1625" spans="1:65" x14ac:dyDescent="0.25">
      <c r="A1625" s="68" t="str">
        <f>VLOOKUP(L1625,'Status Report'!B:CB,79,0)</f>
        <v>Heineken - F1</v>
      </c>
      <c r="C1625">
        <v>20006120</v>
      </c>
      <c r="D1625">
        <v>3091076</v>
      </c>
      <c r="E1625" t="s">
        <v>1014</v>
      </c>
      <c r="F1625" t="s">
        <v>802</v>
      </c>
      <c r="G1625" t="str">
        <f>VLOOKUP(D1625,'[2]sold to'!$A:$H,8,0)</f>
        <v>Netherlands</v>
      </c>
      <c r="H1625" t="str">
        <f>VLOOKUP(D1625,'[2]sold to'!$A:$I,9,0)</f>
        <v>Europe</v>
      </c>
      <c r="K1625">
        <v>1120</v>
      </c>
      <c r="L1625">
        <v>88027378</v>
      </c>
      <c r="M1625" t="s">
        <v>575</v>
      </c>
      <c r="N1625">
        <v>1</v>
      </c>
      <c r="P1625" t="str">
        <f>VLOOKUP(L1625,'Status Report'!B:AA,26,0)</f>
        <v>China</v>
      </c>
      <c r="Q1625" t="str">
        <f>VLOOKUP(L1625,'Status Report'!B:AB,27,0)</f>
        <v>Textiles-Clothing</v>
      </c>
      <c r="R1625">
        <f>VLOOKUP(L1625,'Status Report'!B:X,23,0)</f>
        <v>84</v>
      </c>
      <c r="S1625" t="str">
        <f>VLOOKUP(L1625,'Status Report'!B:T,19,0)</f>
        <v>Promocean The Netherlands BV</v>
      </c>
      <c r="T1625" s="62">
        <f>VLOOKUP(L1625,'Status Report'!B:E,4,0)</f>
        <v>3</v>
      </c>
      <c r="U1625" s="19">
        <f>_xlfn.IFS(AI1625="Den Bosch",VLOOKUP(L1625,'Status Report'!B:AM,35,0),AI1625="Yantian",VLOOKUP(L1625,'Status Report'!B:AM,36,0),AI1625="",IF(H1625="Asia Pacific",VLOOKUP(L1625,'Status Report'!B:AM,36,0),VLOOKUP(L1625,'Status Report'!B:AM,35,0)),AI1625="Direct shipment",IF(H1625="Asia Pacific",VLOOKUP(L1625,'Status Report'!B:AM,36,0),VLOOKUP(L1625,'Status Report'!B:AM,35,0)))</f>
        <v>46.2</v>
      </c>
      <c r="V1625" s="20">
        <f t="shared" si="383"/>
        <v>46.2</v>
      </c>
      <c r="W1625" s="19">
        <f>_xlfn.IFS(AI1625="Den Bosch",VLOOKUP(L1625,'Status Report'!B:AM,37,0),AI1625="Yantian",VLOOKUP(L1625,'Status Report'!B:AM,38,0),AI1625="",IF(H1625="Asia Pacific",VLOOKUP(L1625,'Status Report'!B:AM,38,0),VLOOKUP(L1625,'Status Report'!B:AM,37,0)),AI1625="Direct shipment",IF(H1625="Asia Pacific",VLOOKUP(L1625,'Status Report'!B:AM,38,0),VLOOKUP(L1625,'Status Report'!B:AM,37,0)))</f>
        <v>45.36</v>
      </c>
      <c r="X1625" s="20">
        <f t="shared" si="384"/>
        <v>45.36</v>
      </c>
      <c r="Y1625" s="20">
        <f>_xlfn.IFS(AI1625="Den Bosch",VLOOKUP(L1625,'Status Report'!B:AO,39,0),AI1625="Yantian",VLOOKUP(L1625,'Status Report'!B:AO,40,0),AI1625="",IF(H1625="Asia Pacific",VLOOKUP(L1625,'Status Report'!B:AO,40,0),VLOOKUP(L1625,'Status Report'!B:AO,39,0)),AI1625="Direct shipment",IF(H1625="Asia Pacific",VLOOKUP(L1625,'Status Report'!B:AO,40,0),VLOOKUP(L1625,'Status Report'!B:AO,39,0)))</f>
        <v>0</v>
      </c>
      <c r="Z1625" s="20">
        <f t="shared" si="385"/>
        <v>0</v>
      </c>
      <c r="AA1625" s="20">
        <f t="shared" si="386"/>
        <v>45.36</v>
      </c>
      <c r="AB1625" s="21">
        <f>_xlfn.IFS(AI1625="Den Bosch",VLOOKUP(L1625,'Status Report'!B:AM,33,0),AI1625="Yantian",VLOOKUP(L1625,'Status Report'!B:AM,34,0),AI1625="",IF(H1625="Asia Pacific",VLOOKUP(L1625,'Status Report'!B:AM,34,0),VLOOKUP(L1625,'Status Report'!B:AM,33,0)),AI1625="Direct shipment",IF(H1625="Asia Pacific",VLOOKUP(L1625,'Status Report'!B:AM,34,0),VLOOKUP(L1625,'Status Report'!B:AM,33,0)))</f>
        <v>39.569399999999995</v>
      </c>
      <c r="AC1625" s="21">
        <f>VLOOKUP(L1625,'Status Report'!B:CE,82,0)</f>
        <v>0</v>
      </c>
      <c r="AD1625" s="21">
        <f t="shared" si="387"/>
        <v>39.569399999999995</v>
      </c>
      <c r="AE1625" s="63">
        <f>VLOOKUP(L1625,'Status Report'!B:W,20,0)</f>
        <v>35</v>
      </c>
      <c r="AF1625" s="63">
        <f>VLOOKUP(L1625,'Status Report'!B:W,21,0)</f>
        <v>28</v>
      </c>
      <c r="AG1625" s="63">
        <f>VLOOKUP(L1625,'Status Report'!B:W,22,0)</f>
        <v>6</v>
      </c>
      <c r="AH1625" s="22">
        <f t="shared" si="388"/>
        <v>5.8799999999999998E-3</v>
      </c>
      <c r="AI1625" t="s">
        <v>990</v>
      </c>
      <c r="AK1625" s="63">
        <f>IFERROR(VLOOKUP(G1625,ASEAN!A:A,1,0),0)</f>
        <v>0</v>
      </c>
      <c r="AL1625" s="63" t="str">
        <f>IFERROR(VLOOKUP(D1625,'[3]customer specs'!$B$1:$D$65536,3,0),0)</f>
        <v xml:space="preserve">In case of samples for Fon Wan Chan, please add EUR 75,00 per pallet in Conditions (HD01) and put Provision 199031 QC in Purchase order number
</v>
      </c>
      <c r="AM1625" s="64">
        <f t="shared" si="389"/>
        <v>0.84000000000000341</v>
      </c>
      <c r="AN1625" s="64">
        <f t="shared" si="390"/>
        <v>0</v>
      </c>
      <c r="AO1625" s="63"/>
      <c r="AP1625" s="63"/>
      <c r="AQ1625" s="63" t="str">
        <f t="shared" si="391"/>
        <v>no</v>
      </c>
      <c r="AR1625" s="20">
        <f t="shared" si="392"/>
        <v>39.569399999999995</v>
      </c>
      <c r="AS1625" s="63"/>
      <c r="AT1625" s="23">
        <f t="shared" si="382"/>
        <v>0.12</v>
      </c>
      <c r="AU1625" s="65">
        <f t="shared" si="393"/>
        <v>44.965227272727269</v>
      </c>
      <c r="AV1625" s="65"/>
      <c r="AW1625" s="65">
        <f t="shared" si="394"/>
        <v>44.965227272727269</v>
      </c>
      <c r="AX1625" s="65"/>
      <c r="AY1625" s="63">
        <f>VLOOKUP(L1625,'Status Report'!B:CF,81,0)</f>
        <v>0</v>
      </c>
      <c r="AZ1625" s="63" t="str">
        <f>VLOOKUP(L1625,'Status Report'!B:S,18,0)</f>
        <v xml:space="preserve">Konstantinos Zoupanos </v>
      </c>
      <c r="BB1625" s="63">
        <f>VLOOKUP(L1625,'Status Report'!B:Z,25,0)</f>
        <v>6</v>
      </c>
      <c r="BC1625" s="63">
        <f t="shared" si="395"/>
        <v>6</v>
      </c>
      <c r="BF1625">
        <f>VLOOKUP(L1625,'Status Report'!B:CE,82,0)</f>
        <v>0</v>
      </c>
      <c r="BG1625">
        <f>VLOOKUP(L1625,'Status Report'!B:CF,83,0)</f>
        <v>0</v>
      </c>
      <c r="BH1625">
        <f>VLOOKUP(L1625,'Status Report'!B:CG,84,0)</f>
        <v>0</v>
      </c>
      <c r="BI1625" t="s">
        <v>1017</v>
      </c>
      <c r="BJ1625" t="s">
        <v>795</v>
      </c>
      <c r="BM1625" s="67">
        <f t="shared" si="396"/>
        <v>19</v>
      </c>
    </row>
    <row r="1626" spans="1:65" x14ac:dyDescent="0.25">
      <c r="A1626" s="68" t="str">
        <f>VLOOKUP(L1626,'Status Report'!B:CB,79,0)</f>
        <v>Heineken - F1</v>
      </c>
      <c r="C1626">
        <v>20006120</v>
      </c>
      <c r="D1626">
        <v>3091076</v>
      </c>
      <c r="E1626" t="s">
        <v>1014</v>
      </c>
      <c r="F1626" t="s">
        <v>802</v>
      </c>
      <c r="G1626" t="str">
        <f>VLOOKUP(D1626,'[2]sold to'!$A:$H,8,0)</f>
        <v>Netherlands</v>
      </c>
      <c r="H1626" t="str">
        <f>VLOOKUP(D1626,'[2]sold to'!$A:$I,9,0)</f>
        <v>Europe</v>
      </c>
      <c r="K1626">
        <v>1130</v>
      </c>
      <c r="L1626">
        <v>88027384</v>
      </c>
      <c r="M1626" t="s">
        <v>580</v>
      </c>
      <c r="N1626">
        <v>1</v>
      </c>
      <c r="P1626" t="str">
        <f>VLOOKUP(L1626,'Status Report'!B:AA,26,0)</f>
        <v>China</v>
      </c>
      <c r="Q1626" t="str">
        <f>VLOOKUP(L1626,'Status Report'!B:AB,27,0)</f>
        <v>Textiles-Clothing</v>
      </c>
      <c r="R1626">
        <f>VLOOKUP(L1626,'Status Report'!B:X,23,0)</f>
        <v>84</v>
      </c>
      <c r="S1626" t="str">
        <f>VLOOKUP(L1626,'Status Report'!B:T,19,0)</f>
        <v>Promocean The Netherlands BV</v>
      </c>
      <c r="T1626" s="62">
        <f>VLOOKUP(L1626,'Status Report'!B:E,4,0)</f>
        <v>3</v>
      </c>
      <c r="U1626" s="19">
        <f>_xlfn.IFS(AI1626="Den Bosch",VLOOKUP(L1626,'Status Report'!B:AM,35,0),AI1626="Yantian",VLOOKUP(L1626,'Status Report'!B:AM,36,0),AI1626="",IF(H1626="Asia Pacific",VLOOKUP(L1626,'Status Report'!B:AM,36,0),VLOOKUP(L1626,'Status Report'!B:AM,35,0)),AI1626="Direct shipment",IF(H1626="Asia Pacific",VLOOKUP(L1626,'Status Report'!B:AM,36,0),VLOOKUP(L1626,'Status Report'!B:AM,35,0)))</f>
        <v>47.7</v>
      </c>
      <c r="V1626" s="20">
        <f t="shared" si="383"/>
        <v>47.7</v>
      </c>
      <c r="W1626" s="19">
        <f>_xlfn.IFS(AI1626="Den Bosch",VLOOKUP(L1626,'Status Report'!B:AM,37,0),AI1626="Yantian",VLOOKUP(L1626,'Status Report'!B:AM,38,0),AI1626="",IF(H1626="Asia Pacific",VLOOKUP(L1626,'Status Report'!B:AM,38,0),VLOOKUP(L1626,'Status Report'!B:AM,37,0)),AI1626="Direct shipment",IF(H1626="Asia Pacific",VLOOKUP(L1626,'Status Report'!B:AM,38,0),VLOOKUP(L1626,'Status Report'!B:AM,37,0)))</f>
        <v>46.8</v>
      </c>
      <c r="X1626" s="20">
        <f t="shared" si="384"/>
        <v>46.8</v>
      </c>
      <c r="Y1626" s="20">
        <f>_xlfn.IFS(AI1626="Den Bosch",VLOOKUP(L1626,'Status Report'!B:AO,39,0),AI1626="Yantian",VLOOKUP(L1626,'Status Report'!B:AO,40,0),AI1626="",IF(H1626="Asia Pacific",VLOOKUP(L1626,'Status Report'!B:AO,40,0),VLOOKUP(L1626,'Status Report'!B:AO,39,0)),AI1626="Direct shipment",IF(H1626="Asia Pacific",VLOOKUP(L1626,'Status Report'!B:AO,40,0),VLOOKUP(L1626,'Status Report'!B:AO,39,0)))</f>
        <v>0</v>
      </c>
      <c r="Z1626" s="20">
        <f t="shared" si="385"/>
        <v>0</v>
      </c>
      <c r="AA1626" s="20">
        <f t="shared" si="386"/>
        <v>46.8</v>
      </c>
      <c r="AB1626" s="21">
        <f>_xlfn.IFS(AI1626="Den Bosch",VLOOKUP(L1626,'Status Report'!B:AM,33,0),AI1626="Yantian",VLOOKUP(L1626,'Status Report'!B:AM,34,0),AI1626="",IF(H1626="Asia Pacific",VLOOKUP(L1626,'Status Report'!B:AM,34,0),VLOOKUP(L1626,'Status Report'!B:AM,33,0)),AI1626="Direct shipment",IF(H1626="Asia Pacific",VLOOKUP(L1626,'Status Report'!B:AM,34,0),VLOOKUP(L1626,'Status Report'!B:AM,33,0)))</f>
        <v>40.844699999999996</v>
      </c>
      <c r="AC1626" s="21">
        <f>VLOOKUP(L1626,'Status Report'!B:CE,82,0)</f>
        <v>0</v>
      </c>
      <c r="AD1626" s="21">
        <f t="shared" si="387"/>
        <v>40.844699999999996</v>
      </c>
      <c r="AE1626" s="63">
        <f>VLOOKUP(L1626,'Status Report'!B:W,20,0)</f>
        <v>35</v>
      </c>
      <c r="AF1626" s="63">
        <f>VLOOKUP(L1626,'Status Report'!B:W,21,0)</f>
        <v>28</v>
      </c>
      <c r="AG1626" s="63">
        <f>VLOOKUP(L1626,'Status Report'!B:W,22,0)</f>
        <v>6</v>
      </c>
      <c r="AH1626" s="22">
        <f t="shared" si="388"/>
        <v>5.8799999999999998E-3</v>
      </c>
      <c r="AI1626" t="s">
        <v>990</v>
      </c>
      <c r="AK1626" s="63">
        <f>IFERROR(VLOOKUP(G1626,ASEAN!A:A,1,0),0)</f>
        <v>0</v>
      </c>
      <c r="AL1626" s="63" t="str">
        <f>IFERROR(VLOOKUP(D1626,'[3]customer specs'!$B$1:$D$65536,3,0),0)</f>
        <v xml:space="preserve">In case of samples for Fon Wan Chan, please add EUR 75,00 per pallet in Conditions (HD01) and put Provision 199031 QC in Purchase order number
</v>
      </c>
      <c r="AM1626" s="64">
        <f t="shared" si="389"/>
        <v>0.90000000000000568</v>
      </c>
      <c r="AN1626" s="64">
        <f t="shared" si="390"/>
        <v>0</v>
      </c>
      <c r="AO1626" s="63"/>
      <c r="AP1626" s="63"/>
      <c r="AQ1626" s="63" t="str">
        <f t="shared" si="391"/>
        <v>no</v>
      </c>
      <c r="AR1626" s="20">
        <f t="shared" si="392"/>
        <v>40.844699999999996</v>
      </c>
      <c r="AS1626" s="63"/>
      <c r="AT1626" s="23">
        <f t="shared" si="382"/>
        <v>0.12</v>
      </c>
      <c r="AU1626" s="65">
        <f t="shared" si="393"/>
        <v>46.414431818181811</v>
      </c>
      <c r="AV1626" s="65"/>
      <c r="AW1626" s="65">
        <f t="shared" si="394"/>
        <v>46.414431818181811</v>
      </c>
      <c r="AX1626" s="65"/>
      <c r="AY1626" s="63">
        <f>VLOOKUP(L1626,'Status Report'!B:CF,81,0)</f>
        <v>0</v>
      </c>
      <c r="AZ1626" s="63" t="str">
        <f>VLOOKUP(L1626,'Status Report'!B:S,18,0)</f>
        <v xml:space="preserve">Konstantinos Zoupanos </v>
      </c>
      <c r="BB1626" s="63">
        <f>VLOOKUP(L1626,'Status Report'!B:Z,25,0)</f>
        <v>6</v>
      </c>
      <c r="BC1626" s="63">
        <f t="shared" si="395"/>
        <v>6</v>
      </c>
      <c r="BF1626">
        <f>VLOOKUP(L1626,'Status Report'!B:CE,82,0)</f>
        <v>0</v>
      </c>
      <c r="BG1626">
        <f>VLOOKUP(L1626,'Status Report'!B:CF,83,0)</f>
        <v>0</v>
      </c>
      <c r="BH1626">
        <f>VLOOKUP(L1626,'Status Report'!B:CG,84,0)</f>
        <v>0</v>
      </c>
      <c r="BI1626" t="s">
        <v>1017</v>
      </c>
      <c r="BJ1626" t="s">
        <v>795</v>
      </c>
      <c r="BM1626" s="67">
        <f t="shared" si="396"/>
        <v>20</v>
      </c>
    </row>
    <row r="1627" spans="1:65" x14ac:dyDescent="0.25">
      <c r="A1627" s="68" t="str">
        <f>VLOOKUP(L1627,'Status Report'!B:CB,79,0)</f>
        <v>Heineken - F1</v>
      </c>
      <c r="C1627">
        <v>20006120</v>
      </c>
      <c r="D1627">
        <v>3091076</v>
      </c>
      <c r="E1627" t="s">
        <v>1014</v>
      </c>
      <c r="F1627" t="s">
        <v>802</v>
      </c>
      <c r="G1627" t="str">
        <f>VLOOKUP(D1627,'[2]sold to'!$A:$H,8,0)</f>
        <v>Netherlands</v>
      </c>
      <c r="H1627" t="str">
        <f>VLOOKUP(D1627,'[2]sold to'!$A:$I,9,0)</f>
        <v>Europe</v>
      </c>
      <c r="K1627">
        <v>1140</v>
      </c>
      <c r="L1627">
        <v>88027388</v>
      </c>
      <c r="M1627" t="s">
        <v>583</v>
      </c>
      <c r="N1627">
        <v>1</v>
      </c>
      <c r="P1627" t="str">
        <f>VLOOKUP(L1627,'Status Report'!B:AA,26,0)</f>
        <v>China</v>
      </c>
      <c r="Q1627" t="str">
        <f>VLOOKUP(L1627,'Status Report'!B:AB,27,0)</f>
        <v>Textiles-Clothing</v>
      </c>
      <c r="R1627">
        <f>VLOOKUP(L1627,'Status Report'!B:X,23,0)</f>
        <v>250</v>
      </c>
      <c r="S1627" t="str">
        <f>VLOOKUP(L1627,'Status Report'!B:T,19,0)</f>
        <v>Promocean The Netherlands BV</v>
      </c>
      <c r="T1627" s="62">
        <f>VLOOKUP(L1627,'Status Report'!B:E,4,0)</f>
        <v>3</v>
      </c>
      <c r="U1627" s="19">
        <f>_xlfn.IFS(AI1627="Den Bosch",VLOOKUP(L1627,'Status Report'!B:AM,35,0),AI1627="Yantian",VLOOKUP(L1627,'Status Report'!B:AM,36,0),AI1627="",IF(H1627="Asia Pacific",VLOOKUP(L1627,'Status Report'!B:AM,36,0),VLOOKUP(L1627,'Status Report'!B:AM,35,0)),AI1627="Direct shipment",IF(H1627="Asia Pacific",VLOOKUP(L1627,'Status Report'!B:AM,36,0),VLOOKUP(L1627,'Status Report'!B:AM,35,0)))</f>
        <v>50.96</v>
      </c>
      <c r="V1627" s="20">
        <f t="shared" si="383"/>
        <v>50.96</v>
      </c>
      <c r="W1627" s="19">
        <f>_xlfn.IFS(AI1627="Den Bosch",VLOOKUP(L1627,'Status Report'!B:AM,37,0),AI1627="Yantian",VLOOKUP(L1627,'Status Report'!B:AM,38,0),AI1627="",IF(H1627="Asia Pacific",VLOOKUP(L1627,'Status Report'!B:AM,38,0),VLOOKUP(L1627,'Status Report'!B:AM,37,0)),AI1627="Direct shipment",IF(H1627="Asia Pacific",VLOOKUP(L1627,'Status Report'!B:AM,38,0),VLOOKUP(L1627,'Status Report'!B:AM,37,0)))</f>
        <v>50.96</v>
      </c>
      <c r="X1627" s="20">
        <f t="shared" si="384"/>
        <v>50.96</v>
      </c>
      <c r="Y1627" s="20">
        <f>_xlfn.IFS(AI1627="Den Bosch",VLOOKUP(L1627,'Status Report'!B:AO,39,0),AI1627="Yantian",VLOOKUP(L1627,'Status Report'!B:AO,40,0),AI1627="",IF(H1627="Asia Pacific",VLOOKUP(L1627,'Status Report'!B:AO,40,0),VLOOKUP(L1627,'Status Report'!B:AO,39,0)),AI1627="Direct shipment",IF(H1627="Asia Pacific",VLOOKUP(L1627,'Status Report'!B:AO,40,0),VLOOKUP(L1627,'Status Report'!B:AO,39,0)))</f>
        <v>0</v>
      </c>
      <c r="Z1627" s="20">
        <f t="shared" si="385"/>
        <v>0</v>
      </c>
      <c r="AA1627" s="20">
        <f t="shared" si="386"/>
        <v>50.96</v>
      </c>
      <c r="AB1627" s="21">
        <f>_xlfn.IFS(AI1627="Den Bosch",VLOOKUP(L1627,'Status Report'!B:AM,33,0),AI1627="Yantian",VLOOKUP(L1627,'Status Report'!B:AM,34,0),AI1627="",IF(H1627="Asia Pacific",VLOOKUP(L1627,'Status Report'!B:AM,34,0),VLOOKUP(L1627,'Status Report'!B:AM,33,0)),AI1627="Direct shipment",IF(H1627="Asia Pacific",VLOOKUP(L1627,'Status Report'!B:AM,34,0),VLOOKUP(L1627,'Status Report'!B:AM,33,0)))</f>
        <v>44.471699999999998</v>
      </c>
      <c r="AC1627" s="21">
        <f>VLOOKUP(L1627,'Status Report'!B:CE,82,0)</f>
        <v>0</v>
      </c>
      <c r="AD1627" s="21">
        <f t="shared" si="387"/>
        <v>44.471699999999998</v>
      </c>
      <c r="AE1627" s="63">
        <f>VLOOKUP(L1627,'Status Report'!B:W,20,0)</f>
        <v>57</v>
      </c>
      <c r="AF1627" s="63">
        <f>VLOOKUP(L1627,'Status Report'!B:W,21,0)</f>
        <v>45</v>
      </c>
      <c r="AG1627" s="63">
        <f>VLOOKUP(L1627,'Status Report'!B:W,22,0)</f>
        <v>5</v>
      </c>
      <c r="AH1627" s="22">
        <f t="shared" si="388"/>
        <v>1.2825E-2</v>
      </c>
      <c r="AI1627" t="s">
        <v>990</v>
      </c>
      <c r="AK1627" s="63">
        <f>IFERROR(VLOOKUP(G1627,ASEAN!A:A,1,0),0)</f>
        <v>0</v>
      </c>
      <c r="AL1627" s="63" t="str">
        <f>IFERROR(VLOOKUP(D1627,'[3]customer specs'!$B$1:$D$65536,3,0),0)</f>
        <v xml:space="preserve">In case of samples for Fon Wan Chan, please add EUR 75,00 per pallet in Conditions (HD01) and put Provision 199031 QC in Purchase order number
</v>
      </c>
      <c r="AM1627" s="64">
        <f t="shared" si="389"/>
        <v>0</v>
      </c>
      <c r="AN1627" s="64">
        <f t="shared" si="390"/>
        <v>0</v>
      </c>
      <c r="AO1627" s="63"/>
      <c r="AP1627" s="63"/>
      <c r="AQ1627" s="63" t="str">
        <f t="shared" si="391"/>
        <v>no</v>
      </c>
      <c r="AR1627" s="20">
        <f t="shared" si="392"/>
        <v>44.471699999999998</v>
      </c>
      <c r="AS1627" s="63"/>
      <c r="AT1627" s="23">
        <f t="shared" si="382"/>
        <v>0.12</v>
      </c>
      <c r="AU1627" s="65">
        <f t="shared" si="393"/>
        <v>50.536022727272723</v>
      </c>
      <c r="AV1627" s="65"/>
      <c r="AW1627" s="65">
        <f t="shared" si="394"/>
        <v>50.536022727272723</v>
      </c>
      <c r="AX1627" s="65"/>
      <c r="AY1627" s="63">
        <f>VLOOKUP(L1627,'Status Report'!B:CF,81,0)</f>
        <v>0</v>
      </c>
      <c r="AZ1627" s="63" t="str">
        <f>VLOOKUP(L1627,'Status Report'!B:S,18,0)</f>
        <v xml:space="preserve">Konstantinos Zoupanos </v>
      </c>
      <c r="BB1627" s="63">
        <f>VLOOKUP(L1627,'Status Report'!B:Z,25,0)</f>
        <v>2</v>
      </c>
      <c r="BC1627" s="63">
        <f t="shared" si="395"/>
        <v>2</v>
      </c>
      <c r="BF1627">
        <f>VLOOKUP(L1627,'Status Report'!B:CE,82,0)</f>
        <v>0</v>
      </c>
      <c r="BG1627">
        <f>VLOOKUP(L1627,'Status Report'!B:CF,83,0)</f>
        <v>0</v>
      </c>
      <c r="BH1627">
        <f>VLOOKUP(L1627,'Status Report'!B:CG,84,0)</f>
        <v>0</v>
      </c>
      <c r="BI1627" t="s">
        <v>1017</v>
      </c>
      <c r="BJ1627" t="s">
        <v>795</v>
      </c>
      <c r="BM1627" s="67">
        <f t="shared" si="396"/>
        <v>19</v>
      </c>
    </row>
    <row r="1628" spans="1:65" x14ac:dyDescent="0.25">
      <c r="A1628" s="68" t="str">
        <f>VLOOKUP(L1628,'Status Report'!B:CB,79,0)</f>
        <v>Heineken - F1</v>
      </c>
      <c r="C1628">
        <v>20006120</v>
      </c>
      <c r="D1628">
        <v>3091076</v>
      </c>
      <c r="E1628" t="s">
        <v>1014</v>
      </c>
      <c r="F1628" t="s">
        <v>802</v>
      </c>
      <c r="G1628" t="str">
        <f>VLOOKUP(D1628,'[2]sold to'!$A:$H,8,0)</f>
        <v>Netherlands</v>
      </c>
      <c r="H1628" t="str">
        <f>VLOOKUP(D1628,'[2]sold to'!$A:$I,9,0)</f>
        <v>Europe</v>
      </c>
      <c r="K1628">
        <v>1150</v>
      </c>
      <c r="L1628">
        <v>88027393</v>
      </c>
      <c r="M1628" t="s">
        <v>587</v>
      </c>
      <c r="N1628">
        <v>1</v>
      </c>
      <c r="P1628" t="str">
        <f>VLOOKUP(L1628,'Status Report'!B:AA,26,0)</f>
        <v>China</v>
      </c>
      <c r="Q1628" t="str">
        <f>VLOOKUP(L1628,'Status Report'!B:AB,27,0)</f>
        <v>Textiles-Clothing</v>
      </c>
      <c r="R1628">
        <f>VLOOKUP(L1628,'Status Report'!B:X,23,0)</f>
        <v>250</v>
      </c>
      <c r="S1628" t="str">
        <f>VLOOKUP(L1628,'Status Report'!B:T,19,0)</f>
        <v>Promocean The Netherlands BV</v>
      </c>
      <c r="T1628" s="62">
        <f>VLOOKUP(L1628,'Status Report'!B:E,4,0)</f>
        <v>3</v>
      </c>
      <c r="U1628" s="19">
        <f>_xlfn.IFS(AI1628="Den Bosch",VLOOKUP(L1628,'Status Report'!B:AM,35,0),AI1628="Yantian",VLOOKUP(L1628,'Status Report'!B:AM,36,0),AI1628="",IF(H1628="Asia Pacific",VLOOKUP(L1628,'Status Report'!B:AM,36,0),VLOOKUP(L1628,'Status Report'!B:AM,35,0)),AI1628="Direct shipment",IF(H1628="Asia Pacific",VLOOKUP(L1628,'Status Report'!B:AM,36,0),VLOOKUP(L1628,'Status Report'!B:AM,35,0)))</f>
        <v>51.62</v>
      </c>
      <c r="V1628" s="20">
        <f t="shared" si="383"/>
        <v>51.62</v>
      </c>
      <c r="W1628" s="19">
        <f>_xlfn.IFS(AI1628="Den Bosch",VLOOKUP(L1628,'Status Report'!B:AM,37,0),AI1628="Yantian",VLOOKUP(L1628,'Status Report'!B:AM,38,0),AI1628="",IF(H1628="Asia Pacific",VLOOKUP(L1628,'Status Report'!B:AM,38,0),VLOOKUP(L1628,'Status Report'!B:AM,37,0)),AI1628="Direct shipment",IF(H1628="Asia Pacific",VLOOKUP(L1628,'Status Report'!B:AM,38,0),VLOOKUP(L1628,'Status Report'!B:AM,37,0)))</f>
        <v>51.62</v>
      </c>
      <c r="X1628" s="20">
        <f t="shared" si="384"/>
        <v>51.62</v>
      </c>
      <c r="Y1628" s="20">
        <f>_xlfn.IFS(AI1628="Den Bosch",VLOOKUP(L1628,'Status Report'!B:AO,39,0),AI1628="Yantian",VLOOKUP(L1628,'Status Report'!B:AO,40,0),AI1628="",IF(H1628="Asia Pacific",VLOOKUP(L1628,'Status Report'!B:AO,40,0),VLOOKUP(L1628,'Status Report'!B:AO,39,0)),AI1628="Direct shipment",IF(H1628="Asia Pacific",VLOOKUP(L1628,'Status Report'!B:AO,40,0),VLOOKUP(L1628,'Status Report'!B:AO,39,0)))</f>
        <v>0</v>
      </c>
      <c r="Z1628" s="20">
        <f t="shared" si="385"/>
        <v>0</v>
      </c>
      <c r="AA1628" s="20">
        <f t="shared" si="386"/>
        <v>51.62</v>
      </c>
      <c r="AB1628" s="21">
        <f>_xlfn.IFS(AI1628="Den Bosch",VLOOKUP(L1628,'Status Report'!B:AM,33,0),AI1628="Yantian",VLOOKUP(L1628,'Status Report'!B:AM,34,0),AI1628="",IF(H1628="Asia Pacific",VLOOKUP(L1628,'Status Report'!B:AM,34,0),VLOOKUP(L1628,'Status Report'!B:AM,33,0)),AI1628="Direct shipment",IF(H1628="Asia Pacific",VLOOKUP(L1628,'Status Report'!B:AM,34,0),VLOOKUP(L1628,'Status Report'!B:AM,33,0)))</f>
        <v>45.044999999999995</v>
      </c>
      <c r="AC1628" s="21">
        <f>VLOOKUP(L1628,'Status Report'!B:CE,82,0)</f>
        <v>0</v>
      </c>
      <c r="AD1628" s="21">
        <f t="shared" si="387"/>
        <v>45.044999999999995</v>
      </c>
      <c r="AE1628" s="63">
        <f>VLOOKUP(L1628,'Status Report'!B:W,20,0)</f>
        <v>57</v>
      </c>
      <c r="AF1628" s="63">
        <f>VLOOKUP(L1628,'Status Report'!B:W,21,0)</f>
        <v>45</v>
      </c>
      <c r="AG1628" s="63">
        <f>VLOOKUP(L1628,'Status Report'!B:W,22,0)</f>
        <v>5</v>
      </c>
      <c r="AH1628" s="22">
        <f t="shared" si="388"/>
        <v>1.2825E-2</v>
      </c>
      <c r="AI1628" t="s">
        <v>990</v>
      </c>
      <c r="AK1628" s="63">
        <f>IFERROR(VLOOKUP(G1628,ASEAN!A:A,1,0),0)</f>
        <v>0</v>
      </c>
      <c r="AL1628" s="63" t="str">
        <f>IFERROR(VLOOKUP(D1628,'[3]customer specs'!$B$1:$D$65536,3,0),0)</f>
        <v xml:space="preserve">In case of samples for Fon Wan Chan, please add EUR 75,00 per pallet in Conditions (HD01) and put Provision 199031 QC in Purchase order number
</v>
      </c>
      <c r="AM1628" s="64">
        <f t="shared" si="389"/>
        <v>0</v>
      </c>
      <c r="AN1628" s="64">
        <f t="shared" si="390"/>
        <v>0</v>
      </c>
      <c r="AO1628" s="63"/>
      <c r="AP1628" s="63"/>
      <c r="AQ1628" s="63" t="str">
        <f t="shared" si="391"/>
        <v>no</v>
      </c>
      <c r="AR1628" s="20">
        <f t="shared" si="392"/>
        <v>45.044999999999995</v>
      </c>
      <c r="AS1628" s="63"/>
      <c r="AT1628" s="23">
        <f t="shared" si="382"/>
        <v>0.12</v>
      </c>
      <c r="AU1628" s="65">
        <f t="shared" si="393"/>
        <v>51.187499999999993</v>
      </c>
      <c r="AV1628" s="65"/>
      <c r="AW1628" s="65">
        <f t="shared" si="394"/>
        <v>51.187499999999993</v>
      </c>
      <c r="AX1628" s="65"/>
      <c r="AY1628" s="63">
        <f>VLOOKUP(L1628,'Status Report'!B:CF,81,0)</f>
        <v>0</v>
      </c>
      <c r="AZ1628" s="63" t="str">
        <f>VLOOKUP(L1628,'Status Report'!B:S,18,0)</f>
        <v xml:space="preserve">Konstantinos Zoupanos </v>
      </c>
      <c r="BB1628" s="63">
        <f>VLOOKUP(L1628,'Status Report'!B:Z,25,0)</f>
        <v>2</v>
      </c>
      <c r="BC1628" s="63">
        <f t="shared" si="395"/>
        <v>2</v>
      </c>
      <c r="BF1628">
        <f>VLOOKUP(L1628,'Status Report'!B:CE,82,0)</f>
        <v>0</v>
      </c>
      <c r="BG1628">
        <f>VLOOKUP(L1628,'Status Report'!B:CF,83,0)</f>
        <v>0</v>
      </c>
      <c r="BH1628">
        <f>VLOOKUP(L1628,'Status Report'!B:CG,84,0)</f>
        <v>0</v>
      </c>
      <c r="BI1628" t="s">
        <v>1017</v>
      </c>
      <c r="BJ1628" t="s">
        <v>795</v>
      </c>
      <c r="BM1628" s="67">
        <f t="shared" si="396"/>
        <v>35</v>
      </c>
    </row>
    <row r="1629" spans="1:65" x14ac:dyDescent="0.25">
      <c r="A1629" s="68" t="str">
        <f>VLOOKUP(L1629,'Status Report'!B:CB,79,0)</f>
        <v>Heineken - F1</v>
      </c>
      <c r="C1629">
        <v>20006120</v>
      </c>
      <c r="D1629">
        <v>3091076</v>
      </c>
      <c r="E1629" t="s">
        <v>1014</v>
      </c>
      <c r="F1629" t="s">
        <v>802</v>
      </c>
      <c r="G1629" t="str">
        <f>VLOOKUP(D1629,'[2]sold to'!$A:$H,8,0)</f>
        <v>Netherlands</v>
      </c>
      <c r="H1629" t="str">
        <f>VLOOKUP(D1629,'[2]sold to'!$A:$I,9,0)</f>
        <v>Europe</v>
      </c>
      <c r="K1629">
        <v>1160</v>
      </c>
      <c r="L1629">
        <v>88027403</v>
      </c>
      <c r="M1629" t="s">
        <v>595</v>
      </c>
      <c r="N1629">
        <v>1</v>
      </c>
      <c r="P1629" t="str">
        <f>VLOOKUP(L1629,'Status Report'!B:AA,26,0)</f>
        <v>China</v>
      </c>
      <c r="Q1629" t="str">
        <f>VLOOKUP(L1629,'Status Report'!B:AB,27,0)</f>
        <v>Textiles-Clothing</v>
      </c>
      <c r="R1629">
        <f>VLOOKUP(L1629,'Status Report'!B:X,23,0)</f>
        <v>84</v>
      </c>
      <c r="S1629" t="str">
        <f>VLOOKUP(L1629,'Status Report'!B:T,19,0)</f>
        <v>Promocean The Netherlands BV</v>
      </c>
      <c r="T1629" s="62">
        <f>VLOOKUP(L1629,'Status Report'!B:E,4,0)</f>
        <v>3</v>
      </c>
      <c r="U1629" s="19">
        <f>_xlfn.IFS(AI1629="Den Bosch",VLOOKUP(L1629,'Status Report'!B:AM,35,0),AI1629="Yantian",VLOOKUP(L1629,'Status Report'!B:AM,36,0),AI1629="",IF(H1629="Asia Pacific",VLOOKUP(L1629,'Status Report'!B:AM,36,0),VLOOKUP(L1629,'Status Report'!B:AM,35,0)),AI1629="Direct shipment",IF(H1629="Asia Pacific",VLOOKUP(L1629,'Status Report'!B:AM,36,0),VLOOKUP(L1629,'Status Report'!B:AM,35,0)))</f>
        <v>34.799999999999997</v>
      </c>
      <c r="V1629" s="20">
        <f t="shared" si="383"/>
        <v>34.799999999999997</v>
      </c>
      <c r="W1629" s="19">
        <f>_xlfn.IFS(AI1629="Den Bosch",VLOOKUP(L1629,'Status Report'!B:AM,37,0),AI1629="Yantian",VLOOKUP(L1629,'Status Report'!B:AM,38,0),AI1629="",IF(H1629="Asia Pacific",VLOOKUP(L1629,'Status Report'!B:AM,38,0),VLOOKUP(L1629,'Status Report'!B:AM,37,0)),AI1629="Direct shipment",IF(H1629="Asia Pacific",VLOOKUP(L1629,'Status Report'!B:AM,38,0),VLOOKUP(L1629,'Status Report'!B:AM,37,0)))</f>
        <v>29.04</v>
      </c>
      <c r="X1629" s="20">
        <f t="shared" si="384"/>
        <v>29.04</v>
      </c>
      <c r="Y1629" s="20">
        <f>_xlfn.IFS(AI1629="Den Bosch",VLOOKUP(L1629,'Status Report'!B:AO,39,0),AI1629="Yantian",VLOOKUP(L1629,'Status Report'!B:AO,40,0),AI1629="",IF(H1629="Asia Pacific",VLOOKUP(L1629,'Status Report'!B:AO,40,0),VLOOKUP(L1629,'Status Report'!B:AO,39,0)),AI1629="Direct shipment",IF(H1629="Asia Pacific",VLOOKUP(L1629,'Status Report'!B:AO,40,0),VLOOKUP(L1629,'Status Report'!B:AO,39,0)))</f>
        <v>0</v>
      </c>
      <c r="Z1629" s="20">
        <f t="shared" si="385"/>
        <v>0</v>
      </c>
      <c r="AA1629" s="20">
        <f t="shared" si="386"/>
        <v>29.04</v>
      </c>
      <c r="AB1629" s="21">
        <f>_xlfn.IFS(AI1629="Den Bosch",VLOOKUP(L1629,'Status Report'!B:AM,33,0),AI1629="Yantian",VLOOKUP(L1629,'Status Report'!B:AM,34,0),AI1629="",IF(H1629="Asia Pacific",VLOOKUP(L1629,'Status Report'!B:AM,34,0),VLOOKUP(L1629,'Status Report'!B:AM,33,0)),AI1629="Direct shipment",IF(H1629="Asia Pacific",VLOOKUP(L1629,'Status Report'!B:AM,34,0),VLOOKUP(L1629,'Status Report'!B:AM,33,0)))</f>
        <v>25.353899999999999</v>
      </c>
      <c r="AC1629" s="21">
        <f>VLOOKUP(L1629,'Status Report'!B:CE,82,0)</f>
        <v>0</v>
      </c>
      <c r="AD1629" s="21">
        <f t="shared" si="387"/>
        <v>25.353899999999999</v>
      </c>
      <c r="AE1629" s="63">
        <f>VLOOKUP(L1629,'Status Report'!B:W,20,0)</f>
        <v>35</v>
      </c>
      <c r="AF1629" s="63">
        <f>VLOOKUP(L1629,'Status Report'!B:W,21,0)</f>
        <v>28</v>
      </c>
      <c r="AG1629" s="63">
        <f>VLOOKUP(L1629,'Status Report'!B:W,22,0)</f>
        <v>5</v>
      </c>
      <c r="AH1629" s="22">
        <f t="shared" si="388"/>
        <v>4.8999999999999998E-3</v>
      </c>
      <c r="AI1629" t="s">
        <v>990</v>
      </c>
      <c r="AK1629" s="63">
        <f>IFERROR(VLOOKUP(G1629,ASEAN!A:A,1,0),0)</f>
        <v>0</v>
      </c>
      <c r="AL1629" s="63" t="str">
        <f>IFERROR(VLOOKUP(D1629,'[3]customer specs'!$B$1:$D$65536,3,0),0)</f>
        <v xml:space="preserve">In case of samples for Fon Wan Chan, please add EUR 75,00 per pallet in Conditions (HD01) and put Provision 199031 QC in Purchase order number
</v>
      </c>
      <c r="AM1629" s="64">
        <f t="shared" si="389"/>
        <v>5.759999999999998</v>
      </c>
      <c r="AN1629" s="64">
        <f t="shared" si="390"/>
        <v>0</v>
      </c>
      <c r="AO1629" s="63"/>
      <c r="AP1629" s="63"/>
      <c r="AQ1629" s="63" t="str">
        <f t="shared" si="391"/>
        <v>no</v>
      </c>
      <c r="AR1629" s="20">
        <f t="shared" si="392"/>
        <v>25.353899999999999</v>
      </c>
      <c r="AS1629" s="63"/>
      <c r="AT1629" s="23">
        <f t="shared" si="382"/>
        <v>0.12</v>
      </c>
      <c r="AU1629" s="65">
        <f t="shared" si="393"/>
        <v>28.811249999999998</v>
      </c>
      <c r="AV1629" s="65"/>
      <c r="AW1629" s="65">
        <f t="shared" si="394"/>
        <v>28.811249999999998</v>
      </c>
      <c r="AX1629" s="65"/>
      <c r="AY1629" s="63">
        <f>VLOOKUP(L1629,'Status Report'!B:CF,81,0)</f>
        <v>0</v>
      </c>
      <c r="AZ1629" s="63" t="str">
        <f>VLOOKUP(L1629,'Status Report'!B:S,18,0)</f>
        <v xml:space="preserve">Konstantinos Zoupanos </v>
      </c>
      <c r="BB1629" s="63">
        <f>VLOOKUP(L1629,'Status Report'!B:Z,25,0)</f>
        <v>6</v>
      </c>
      <c r="BC1629" s="63">
        <f t="shared" si="395"/>
        <v>6</v>
      </c>
      <c r="BF1629">
        <f>VLOOKUP(L1629,'Status Report'!B:CE,82,0)</f>
        <v>0</v>
      </c>
      <c r="BG1629">
        <f>VLOOKUP(L1629,'Status Report'!B:CF,83,0)</f>
        <v>0</v>
      </c>
      <c r="BH1629">
        <f>VLOOKUP(L1629,'Status Report'!B:CG,84,0)</f>
        <v>0</v>
      </c>
      <c r="BI1629" t="s">
        <v>1017</v>
      </c>
      <c r="BJ1629" t="s">
        <v>795</v>
      </c>
      <c r="BM1629" s="67">
        <f t="shared" si="396"/>
        <v>10</v>
      </c>
    </row>
    <row r="1630" spans="1:65" x14ac:dyDescent="0.25">
      <c r="A1630" s="68" t="str">
        <f>VLOOKUP(L1630,'Status Report'!B:CB,79,0)</f>
        <v>Heineken - F1</v>
      </c>
      <c r="C1630">
        <v>20006120</v>
      </c>
      <c r="D1630">
        <v>3091076</v>
      </c>
      <c r="E1630" t="s">
        <v>1014</v>
      </c>
      <c r="F1630" t="s">
        <v>802</v>
      </c>
      <c r="G1630" t="str">
        <f>VLOOKUP(D1630,'[2]sold to'!$A:$H,8,0)</f>
        <v>Netherlands</v>
      </c>
      <c r="H1630" t="str">
        <f>VLOOKUP(D1630,'[2]sold to'!$A:$I,9,0)</f>
        <v>Europe</v>
      </c>
      <c r="K1630">
        <v>1170</v>
      </c>
      <c r="L1630">
        <v>88027415</v>
      </c>
      <c r="M1630" t="s">
        <v>605</v>
      </c>
      <c r="N1630">
        <v>1</v>
      </c>
      <c r="P1630" t="str">
        <f>VLOOKUP(L1630,'Status Report'!B:AA,26,0)</f>
        <v>China</v>
      </c>
      <c r="Q1630" t="str">
        <f>VLOOKUP(L1630,'Status Report'!B:AB,27,0)</f>
        <v>Textiles-Clothing</v>
      </c>
      <c r="R1630">
        <f>VLOOKUP(L1630,'Status Report'!B:X,23,0)</f>
        <v>84</v>
      </c>
      <c r="S1630" t="str">
        <f>VLOOKUP(L1630,'Status Report'!B:T,19,0)</f>
        <v>Promocean The Netherlands BV</v>
      </c>
      <c r="T1630" s="62">
        <f>VLOOKUP(L1630,'Status Report'!B:E,4,0)</f>
        <v>3</v>
      </c>
      <c r="U1630" s="19">
        <f>_xlfn.IFS(AI1630="Den Bosch",VLOOKUP(L1630,'Status Report'!B:AM,35,0),AI1630="Yantian",VLOOKUP(L1630,'Status Report'!B:AM,36,0),AI1630="",IF(H1630="Asia Pacific",VLOOKUP(L1630,'Status Report'!B:AM,36,0),VLOOKUP(L1630,'Status Report'!B:AM,35,0)),AI1630="Direct shipment",IF(H1630="Asia Pacific",VLOOKUP(L1630,'Status Report'!B:AM,36,0),VLOOKUP(L1630,'Status Report'!B:AM,35,0)))</f>
        <v>36.299999999999997</v>
      </c>
      <c r="V1630" s="20">
        <f t="shared" si="383"/>
        <v>36.299999999999997</v>
      </c>
      <c r="W1630" s="19">
        <f>_xlfn.IFS(AI1630="Den Bosch",VLOOKUP(L1630,'Status Report'!B:AM,37,0),AI1630="Yantian",VLOOKUP(L1630,'Status Report'!B:AM,38,0),AI1630="",IF(H1630="Asia Pacific",VLOOKUP(L1630,'Status Report'!B:AM,38,0),VLOOKUP(L1630,'Status Report'!B:AM,37,0)),AI1630="Direct shipment",IF(H1630="Asia Pacific",VLOOKUP(L1630,'Status Report'!B:AM,38,0),VLOOKUP(L1630,'Status Report'!B:AM,37,0)))</f>
        <v>30.54</v>
      </c>
      <c r="X1630" s="20">
        <f t="shared" si="384"/>
        <v>30.54</v>
      </c>
      <c r="Y1630" s="20">
        <f>_xlfn.IFS(AI1630="Den Bosch",VLOOKUP(L1630,'Status Report'!B:AO,39,0),AI1630="Yantian",VLOOKUP(L1630,'Status Report'!B:AO,40,0),AI1630="",IF(H1630="Asia Pacific",VLOOKUP(L1630,'Status Report'!B:AO,40,0),VLOOKUP(L1630,'Status Report'!B:AO,39,0)),AI1630="Direct shipment",IF(H1630="Asia Pacific",VLOOKUP(L1630,'Status Report'!B:AO,40,0),VLOOKUP(L1630,'Status Report'!B:AO,39,0)))</f>
        <v>0</v>
      </c>
      <c r="Z1630" s="20">
        <f t="shared" si="385"/>
        <v>0</v>
      </c>
      <c r="AA1630" s="20">
        <f t="shared" si="386"/>
        <v>30.54</v>
      </c>
      <c r="AB1630" s="21">
        <f>_xlfn.IFS(AI1630="Den Bosch",VLOOKUP(L1630,'Status Report'!B:AM,33,0),AI1630="Yantian",VLOOKUP(L1630,'Status Report'!B:AM,34,0),AI1630="",IF(H1630="Asia Pacific",VLOOKUP(L1630,'Status Report'!B:AM,34,0),VLOOKUP(L1630,'Status Report'!B:AM,33,0)),AI1630="Direct shipment",IF(H1630="Asia Pacific",VLOOKUP(L1630,'Status Report'!B:AM,34,0),VLOOKUP(L1630,'Status Report'!B:AM,33,0)))</f>
        <v>26.629200000000001</v>
      </c>
      <c r="AC1630" s="21">
        <f>VLOOKUP(L1630,'Status Report'!B:CE,82,0)</f>
        <v>0</v>
      </c>
      <c r="AD1630" s="21">
        <f t="shared" si="387"/>
        <v>26.629200000000001</v>
      </c>
      <c r="AE1630" s="63">
        <f>VLOOKUP(L1630,'Status Report'!B:W,20,0)</f>
        <v>35</v>
      </c>
      <c r="AF1630" s="63">
        <f>VLOOKUP(L1630,'Status Report'!B:W,21,0)</f>
        <v>28</v>
      </c>
      <c r="AG1630" s="63">
        <f>VLOOKUP(L1630,'Status Report'!B:W,22,0)</f>
        <v>5</v>
      </c>
      <c r="AH1630" s="22">
        <f t="shared" si="388"/>
        <v>4.8999999999999998E-3</v>
      </c>
      <c r="AI1630" t="s">
        <v>990</v>
      </c>
      <c r="AK1630" s="63">
        <f>IFERROR(VLOOKUP(G1630,ASEAN!A:A,1,0),0)</f>
        <v>0</v>
      </c>
      <c r="AL1630" s="63" t="str">
        <f>IFERROR(VLOOKUP(D1630,'[3]customer specs'!$B$1:$D$65536,3,0),0)</f>
        <v xml:space="preserve">In case of samples for Fon Wan Chan, please add EUR 75,00 per pallet in Conditions (HD01) and put Provision 199031 QC in Purchase order number
</v>
      </c>
      <c r="AM1630" s="64">
        <f t="shared" si="389"/>
        <v>5.759999999999998</v>
      </c>
      <c r="AN1630" s="64">
        <f t="shared" si="390"/>
        <v>0</v>
      </c>
      <c r="AO1630" s="63"/>
      <c r="AP1630" s="63"/>
      <c r="AQ1630" s="63" t="str">
        <f t="shared" si="391"/>
        <v>no</v>
      </c>
      <c r="AR1630" s="20">
        <f t="shared" si="392"/>
        <v>26.629200000000001</v>
      </c>
      <c r="AS1630" s="63"/>
      <c r="AT1630" s="23">
        <f t="shared" si="382"/>
        <v>0.12</v>
      </c>
      <c r="AU1630" s="65">
        <f t="shared" si="393"/>
        <v>30.260454545454547</v>
      </c>
      <c r="AV1630" s="65"/>
      <c r="AW1630" s="65">
        <f t="shared" si="394"/>
        <v>30.260454545454547</v>
      </c>
      <c r="AX1630" s="65"/>
      <c r="AY1630" s="63">
        <f>VLOOKUP(L1630,'Status Report'!B:CF,81,0)</f>
        <v>0</v>
      </c>
      <c r="AZ1630" s="63" t="str">
        <f>VLOOKUP(L1630,'Status Report'!B:S,18,0)</f>
        <v xml:space="preserve">Konstantinos Zoupanos </v>
      </c>
      <c r="BB1630" s="63">
        <f>VLOOKUP(L1630,'Status Report'!B:Z,25,0)</f>
        <v>6</v>
      </c>
      <c r="BC1630" s="63">
        <f t="shared" si="395"/>
        <v>6</v>
      </c>
      <c r="BF1630">
        <f>VLOOKUP(L1630,'Status Report'!B:CE,82,0)</f>
        <v>0</v>
      </c>
      <c r="BG1630">
        <f>VLOOKUP(L1630,'Status Report'!B:CF,83,0)</f>
        <v>0</v>
      </c>
      <c r="BH1630">
        <f>VLOOKUP(L1630,'Status Report'!B:CG,84,0)</f>
        <v>0</v>
      </c>
      <c r="BI1630" t="s">
        <v>1017</v>
      </c>
      <c r="BJ1630" t="s">
        <v>795</v>
      </c>
      <c r="BM1630" s="67">
        <f t="shared" si="396"/>
        <v>22</v>
      </c>
    </row>
    <row r="1631" spans="1:65" x14ac:dyDescent="0.25">
      <c r="A1631" s="68" t="str">
        <f>VLOOKUP(L1631,'Status Report'!B:CB,79,0)</f>
        <v>Heineken - F1</v>
      </c>
      <c r="C1631">
        <v>20006120</v>
      </c>
      <c r="D1631">
        <v>3091076</v>
      </c>
      <c r="E1631" t="s">
        <v>1014</v>
      </c>
      <c r="F1631" t="s">
        <v>802</v>
      </c>
      <c r="G1631" t="str">
        <f>VLOOKUP(D1631,'[2]sold to'!$A:$H,8,0)</f>
        <v>Netherlands</v>
      </c>
      <c r="H1631" t="str">
        <f>VLOOKUP(D1631,'[2]sold to'!$A:$I,9,0)</f>
        <v>Europe</v>
      </c>
      <c r="K1631">
        <v>1180</v>
      </c>
      <c r="L1631">
        <v>88027435</v>
      </c>
      <c r="M1631" t="s">
        <v>622</v>
      </c>
      <c r="N1631">
        <v>1</v>
      </c>
      <c r="P1631" t="str">
        <f>VLOOKUP(L1631,'Status Report'!B:AA,26,0)</f>
        <v>China</v>
      </c>
      <c r="Q1631" t="str">
        <f>VLOOKUP(L1631,'Status Report'!B:AB,27,0)</f>
        <v>Textiles-Clothing</v>
      </c>
      <c r="R1631">
        <f>VLOOKUP(L1631,'Status Report'!B:X,23,0)</f>
        <v>1000</v>
      </c>
      <c r="S1631" t="str">
        <f>VLOOKUP(L1631,'Status Report'!B:T,19,0)</f>
        <v>Asian Sourcing Link</v>
      </c>
      <c r="T1631" s="62">
        <f>VLOOKUP(L1631,'Status Report'!B:E,4,0)</f>
        <v>3</v>
      </c>
      <c r="U1631" s="19">
        <f>_xlfn.IFS(AI1631="Den Bosch",VLOOKUP(L1631,'Status Report'!B:AM,35,0),AI1631="Yantian",VLOOKUP(L1631,'Status Report'!B:AM,36,0),AI1631="",IF(H1631="Asia Pacific",VLOOKUP(L1631,'Status Report'!B:AM,36,0),VLOOKUP(L1631,'Status Report'!B:AM,35,0)),AI1631="Direct shipment",IF(H1631="Asia Pacific",VLOOKUP(L1631,'Status Report'!B:AM,36,0),VLOOKUP(L1631,'Status Report'!B:AM,35,0)))</f>
        <v>32.06</v>
      </c>
      <c r="V1631" s="20">
        <f t="shared" si="383"/>
        <v>32.06</v>
      </c>
      <c r="W1631" s="19">
        <f>_xlfn.IFS(AI1631="Den Bosch",VLOOKUP(L1631,'Status Report'!B:AM,37,0),AI1631="Yantian",VLOOKUP(L1631,'Status Report'!B:AM,38,0),AI1631="",IF(H1631="Asia Pacific",VLOOKUP(L1631,'Status Report'!B:AM,38,0),VLOOKUP(L1631,'Status Report'!B:AM,37,0)),AI1631="Direct shipment",IF(H1631="Asia Pacific",VLOOKUP(L1631,'Status Report'!B:AM,38,0),VLOOKUP(L1631,'Status Report'!B:AM,37,0)))</f>
        <v>32.06</v>
      </c>
      <c r="X1631" s="20">
        <f t="shared" si="384"/>
        <v>32.06</v>
      </c>
      <c r="Y1631" s="20">
        <f>_xlfn.IFS(AI1631="Den Bosch",VLOOKUP(L1631,'Status Report'!B:AO,39,0),AI1631="Yantian",VLOOKUP(L1631,'Status Report'!B:AO,40,0),AI1631="",IF(H1631="Asia Pacific",VLOOKUP(L1631,'Status Report'!B:AO,40,0),VLOOKUP(L1631,'Status Report'!B:AO,39,0)),AI1631="Direct shipment",IF(H1631="Asia Pacific",VLOOKUP(L1631,'Status Report'!B:AO,40,0),VLOOKUP(L1631,'Status Report'!B:AO,39,0)))</f>
        <v>0</v>
      </c>
      <c r="Z1631" s="20">
        <f t="shared" si="385"/>
        <v>0</v>
      </c>
      <c r="AA1631" s="20">
        <f t="shared" si="386"/>
        <v>32.06</v>
      </c>
      <c r="AB1631" s="21">
        <f>_xlfn.IFS(AI1631="Den Bosch",VLOOKUP(L1631,'Status Report'!B:AM,33,0),AI1631="Yantian",VLOOKUP(L1631,'Status Report'!B:AM,34,0),AI1631="",IF(H1631="Asia Pacific",VLOOKUP(L1631,'Status Report'!B:AM,34,0),VLOOKUP(L1631,'Status Report'!B:AM,33,0)),AI1631="Direct shipment",IF(H1631="Asia Pacific",VLOOKUP(L1631,'Status Report'!B:AM,34,0),VLOOKUP(L1631,'Status Report'!B:AM,33,0)))</f>
        <v>27.974699999999999</v>
      </c>
      <c r="AC1631" s="21">
        <f>VLOOKUP(L1631,'Status Report'!B:CE,82,0)</f>
        <v>0</v>
      </c>
      <c r="AD1631" s="21">
        <f t="shared" si="387"/>
        <v>27.974699999999999</v>
      </c>
      <c r="AE1631" s="63">
        <f>VLOOKUP(L1631,'Status Report'!B:W,20,0)</f>
        <v>47</v>
      </c>
      <c r="AF1631" s="63">
        <f>VLOOKUP(L1631,'Status Report'!B:W,21,0)</f>
        <v>38</v>
      </c>
      <c r="AG1631" s="63">
        <f>VLOOKUP(L1631,'Status Report'!B:W,22,0)</f>
        <v>2</v>
      </c>
      <c r="AH1631" s="22">
        <f t="shared" si="388"/>
        <v>3.5720000000000001E-3</v>
      </c>
      <c r="AI1631" t="s">
        <v>990</v>
      </c>
      <c r="AK1631" s="63">
        <f>IFERROR(VLOOKUP(G1631,ASEAN!A:A,1,0),0)</f>
        <v>0</v>
      </c>
      <c r="AL1631" s="63" t="str">
        <f>IFERROR(VLOOKUP(D1631,'[3]customer specs'!$B$1:$D$65536,3,0),0)</f>
        <v xml:space="preserve">In case of samples for Fon Wan Chan, please add EUR 75,00 per pallet in Conditions (HD01) and put Provision 199031 QC in Purchase order number
</v>
      </c>
      <c r="AM1631" s="64">
        <f t="shared" si="389"/>
        <v>0</v>
      </c>
      <c r="AN1631" s="64">
        <f t="shared" si="390"/>
        <v>0</v>
      </c>
      <c r="AO1631" s="63"/>
      <c r="AP1631" s="63"/>
      <c r="AQ1631" s="63" t="str">
        <f t="shared" si="391"/>
        <v>no</v>
      </c>
      <c r="AR1631" s="20">
        <f t="shared" si="392"/>
        <v>27.974699999999999</v>
      </c>
      <c r="AS1631" s="63"/>
      <c r="AT1631" s="23">
        <f t="shared" si="382"/>
        <v>0.12</v>
      </c>
      <c r="AU1631" s="65">
        <f t="shared" si="393"/>
        <v>31.789431818181818</v>
      </c>
      <c r="AV1631" s="65"/>
      <c r="AW1631" s="65">
        <f t="shared" si="394"/>
        <v>31.789431818181818</v>
      </c>
      <c r="AX1631" s="65"/>
      <c r="AY1631" s="63">
        <f>VLOOKUP(L1631,'Status Report'!B:CF,81,0)</f>
        <v>0</v>
      </c>
      <c r="AZ1631" s="63" t="str">
        <f>VLOOKUP(L1631,'Status Report'!B:S,18,0)</f>
        <v xml:space="preserve">Ellina Smirnova </v>
      </c>
      <c r="BB1631" s="63">
        <f>VLOOKUP(L1631,'Status Report'!B:Z,25,0)</f>
        <v>1</v>
      </c>
      <c r="BC1631" s="63">
        <f t="shared" si="395"/>
        <v>1</v>
      </c>
      <c r="BF1631">
        <f>VLOOKUP(L1631,'Status Report'!B:CE,82,0)</f>
        <v>0</v>
      </c>
      <c r="BG1631">
        <f>VLOOKUP(L1631,'Status Report'!B:CF,83,0)</f>
        <v>0</v>
      </c>
      <c r="BH1631">
        <f>VLOOKUP(L1631,'Status Report'!B:CG,84,0)</f>
        <v>0</v>
      </c>
      <c r="BI1631" t="s">
        <v>1017</v>
      </c>
      <c r="BJ1631" t="s">
        <v>795</v>
      </c>
      <c r="BM1631" s="67">
        <f t="shared" si="396"/>
        <v>108</v>
      </c>
    </row>
    <row r="1632" spans="1:65" x14ac:dyDescent="0.25">
      <c r="A1632" s="68" t="str">
        <f>VLOOKUP(L1632,'Status Report'!B:CB,79,0)</f>
        <v>Heineken - F1</v>
      </c>
      <c r="C1632">
        <v>20006120</v>
      </c>
      <c r="D1632">
        <v>3091076</v>
      </c>
      <c r="E1632" t="s">
        <v>1014</v>
      </c>
      <c r="F1632" t="s">
        <v>802</v>
      </c>
      <c r="G1632" t="str">
        <f>VLOOKUP(D1632,'[2]sold to'!$A:$H,8,0)</f>
        <v>Netherlands</v>
      </c>
      <c r="H1632" t="str">
        <f>VLOOKUP(D1632,'[2]sold to'!$A:$I,9,0)</f>
        <v>Europe</v>
      </c>
      <c r="K1632">
        <v>1190</v>
      </c>
      <c r="L1632">
        <v>88027438</v>
      </c>
      <c r="M1632" t="s">
        <v>820</v>
      </c>
      <c r="N1632">
        <v>1</v>
      </c>
      <c r="P1632" t="str">
        <f>VLOOKUP(L1632,'Status Report'!B:AA,26,0)</f>
        <v>China</v>
      </c>
      <c r="Q1632" t="str">
        <f>VLOOKUP(L1632,'Status Report'!B:AB,27,0)</f>
        <v>Premiums</v>
      </c>
      <c r="R1632">
        <f>VLOOKUP(L1632,'Status Report'!B:X,23,0)</f>
        <v>100</v>
      </c>
      <c r="S1632" t="str">
        <f>VLOOKUP(L1632,'Status Report'!B:T,19,0)</f>
        <v>Asian Sourcing Link</v>
      </c>
      <c r="T1632" s="62">
        <f>VLOOKUP(L1632,'Status Report'!B:E,4,0)</f>
        <v>3</v>
      </c>
      <c r="U1632" s="19">
        <f>_xlfn.IFS(AI1632="Den Bosch",VLOOKUP(L1632,'Status Report'!B:AM,35,0),AI1632="Yantian",VLOOKUP(L1632,'Status Report'!B:AM,36,0),AI1632="",IF(H1632="Asia Pacific",VLOOKUP(L1632,'Status Report'!B:AM,36,0),VLOOKUP(L1632,'Status Report'!B:AM,35,0)),AI1632="Direct shipment",IF(H1632="Asia Pacific",VLOOKUP(L1632,'Status Report'!B:AM,36,0),VLOOKUP(L1632,'Status Report'!B:AM,35,0)))</f>
        <v>142.4</v>
      </c>
      <c r="V1632" s="20">
        <f t="shared" si="383"/>
        <v>142.4</v>
      </c>
      <c r="W1632" s="19">
        <f>_xlfn.IFS(AI1632="Den Bosch",VLOOKUP(L1632,'Status Report'!B:AM,37,0),AI1632="Yantian",VLOOKUP(L1632,'Status Report'!B:AM,38,0),AI1632="",IF(H1632="Asia Pacific",VLOOKUP(L1632,'Status Report'!B:AM,38,0),VLOOKUP(L1632,'Status Report'!B:AM,37,0)),AI1632="Direct shipment",IF(H1632="Asia Pacific",VLOOKUP(L1632,'Status Report'!B:AM,38,0),VLOOKUP(L1632,'Status Report'!B:AM,37,0)))</f>
        <v>142.4</v>
      </c>
      <c r="X1632" s="20">
        <f t="shared" si="384"/>
        <v>142.4</v>
      </c>
      <c r="Y1632" s="20">
        <f>_xlfn.IFS(AI1632="Den Bosch",VLOOKUP(L1632,'Status Report'!B:AO,39,0),AI1632="Yantian",VLOOKUP(L1632,'Status Report'!B:AO,40,0),AI1632="",IF(H1632="Asia Pacific",VLOOKUP(L1632,'Status Report'!B:AO,40,0),VLOOKUP(L1632,'Status Report'!B:AO,39,0)),AI1632="Direct shipment",IF(H1632="Asia Pacific",VLOOKUP(L1632,'Status Report'!B:AO,40,0),VLOOKUP(L1632,'Status Report'!B:AO,39,0)))</f>
        <v>0</v>
      </c>
      <c r="Z1632" s="20">
        <f t="shared" si="385"/>
        <v>0</v>
      </c>
      <c r="AA1632" s="20">
        <f t="shared" si="386"/>
        <v>142.4</v>
      </c>
      <c r="AB1632" s="21">
        <f>_xlfn.IFS(AI1632="Den Bosch",VLOOKUP(L1632,'Status Report'!B:AM,33,0),AI1632="Yantian",VLOOKUP(L1632,'Status Report'!B:AM,34,0),AI1632="",IF(H1632="Asia Pacific",VLOOKUP(L1632,'Status Report'!B:AM,34,0),VLOOKUP(L1632,'Status Report'!B:AM,33,0)),AI1632="Direct shipment",IF(H1632="Asia Pacific",VLOOKUP(L1632,'Status Report'!B:AM,34,0),VLOOKUP(L1632,'Status Report'!B:AM,33,0)))</f>
        <v>122.09400000000001</v>
      </c>
      <c r="AC1632" s="21">
        <f>VLOOKUP(L1632,'Status Report'!B:CE,82,0)</f>
        <v>0</v>
      </c>
      <c r="AD1632" s="21">
        <f t="shared" si="387"/>
        <v>122.09400000000001</v>
      </c>
      <c r="AE1632" s="63">
        <f>VLOOKUP(L1632,'Status Report'!B:W,20,0)</f>
        <v>103</v>
      </c>
      <c r="AF1632" s="63">
        <f>VLOOKUP(L1632,'Status Report'!B:W,21,0)</f>
        <v>17.5</v>
      </c>
      <c r="AG1632" s="63">
        <f>VLOOKUP(L1632,'Status Report'!B:W,22,0)</f>
        <v>20</v>
      </c>
      <c r="AH1632" s="22">
        <f t="shared" si="388"/>
        <v>3.6049999999999999E-2</v>
      </c>
      <c r="AI1632" t="s">
        <v>990</v>
      </c>
      <c r="AK1632" s="63">
        <f>IFERROR(VLOOKUP(G1632,ASEAN!A:A,1,0),0)</f>
        <v>0</v>
      </c>
      <c r="AL1632" s="63" t="str">
        <f>IFERROR(VLOOKUP(D1632,'[3]customer specs'!$B$1:$D$65536,3,0),0)</f>
        <v xml:space="preserve">In case of samples for Fon Wan Chan, please add EUR 75,00 per pallet in Conditions (HD01) and put Provision 199031 QC in Purchase order number
</v>
      </c>
      <c r="AM1632" s="64">
        <f t="shared" si="389"/>
        <v>0</v>
      </c>
      <c r="AN1632" s="64">
        <f t="shared" si="390"/>
        <v>0</v>
      </c>
      <c r="AO1632" s="63"/>
      <c r="AP1632" s="63"/>
      <c r="AQ1632" s="63" t="str">
        <f t="shared" si="391"/>
        <v>no</v>
      </c>
      <c r="AR1632" s="20">
        <f t="shared" si="392"/>
        <v>122.09400000000001</v>
      </c>
      <c r="AS1632" s="63"/>
      <c r="AT1632" s="23">
        <f t="shared" si="382"/>
        <v>0.12</v>
      </c>
      <c r="AU1632" s="65">
        <f t="shared" si="393"/>
        <v>138.74318181818182</v>
      </c>
      <c r="AV1632" s="65"/>
      <c r="AW1632" s="65">
        <f t="shared" si="394"/>
        <v>138.74318181818182</v>
      </c>
      <c r="AX1632" s="65"/>
      <c r="AY1632" s="63">
        <f>VLOOKUP(L1632,'Status Report'!B:CF,81,0)</f>
        <v>0</v>
      </c>
      <c r="AZ1632" s="63" t="str">
        <f>VLOOKUP(L1632,'Status Report'!B:S,18,0)</f>
        <v xml:space="preserve">Ellina Smirnova </v>
      </c>
      <c r="BB1632" s="63">
        <f>VLOOKUP(L1632,'Status Report'!B:Z,25,0)</f>
        <v>10</v>
      </c>
      <c r="BC1632" s="63">
        <f t="shared" si="395"/>
        <v>10</v>
      </c>
      <c r="BF1632">
        <f>VLOOKUP(L1632,'Status Report'!B:CE,82,0)</f>
        <v>0</v>
      </c>
      <c r="BG1632">
        <f>VLOOKUP(L1632,'Status Report'!B:CF,83,0)</f>
        <v>0</v>
      </c>
      <c r="BH1632">
        <f>VLOOKUP(L1632,'Status Report'!B:CG,84,0)</f>
        <v>0</v>
      </c>
      <c r="BI1632" t="s">
        <v>1017</v>
      </c>
      <c r="BJ1632" t="s">
        <v>795</v>
      </c>
      <c r="BM1632" s="67">
        <f t="shared" si="396"/>
        <v>74</v>
      </c>
    </row>
    <row r="1633" spans="1:65" x14ac:dyDescent="0.25">
      <c r="A1633" s="68" t="str">
        <f>VLOOKUP(L1633,'Status Report'!B:CB,79,0)</f>
        <v>Heineken - Brand Fashion</v>
      </c>
      <c r="C1633">
        <v>20006120</v>
      </c>
      <c r="D1633">
        <v>3091076</v>
      </c>
      <c r="E1633" t="s">
        <v>1014</v>
      </c>
      <c r="F1633" t="s">
        <v>802</v>
      </c>
      <c r="G1633" t="str">
        <f>VLOOKUP(D1633,'[2]sold to'!$A:$H,8,0)</f>
        <v>Netherlands</v>
      </c>
      <c r="H1633" t="str">
        <f>VLOOKUP(D1633,'[2]sold to'!$A:$I,9,0)</f>
        <v>Europe</v>
      </c>
      <c r="K1633">
        <v>1200</v>
      </c>
      <c r="L1633">
        <v>88027458</v>
      </c>
      <c r="M1633" t="s">
        <v>641</v>
      </c>
      <c r="N1633">
        <v>1</v>
      </c>
      <c r="P1633" t="str">
        <f>VLOOKUP(L1633,'Status Report'!B:AA,26,0)</f>
        <v>Tunisia</v>
      </c>
      <c r="Q1633" t="str">
        <f>VLOOKUP(L1633,'Status Report'!B:AB,27,0)</f>
        <v>Textiles-Clothing</v>
      </c>
      <c r="R1633">
        <f>VLOOKUP(L1633,'Status Report'!B:X,23,0)</f>
        <v>5</v>
      </c>
      <c r="S1633" t="str">
        <f>VLOOKUP(L1633,'Status Report'!B:T,19,0)</f>
        <v>ALBA specials</v>
      </c>
      <c r="T1633" s="62">
        <f>VLOOKUP(L1633,'Status Report'!B:E,4,0)</f>
        <v>3</v>
      </c>
      <c r="U1633" s="19">
        <f>_xlfn.IFS(AI1633="Den Bosch",VLOOKUP(L1633,'Status Report'!B:AM,35,0),AI1633="Yantian",VLOOKUP(L1633,'Status Report'!B:AM,36,0),AI1633="",IF(H1633="Asia Pacific",VLOOKUP(L1633,'Status Report'!B:AM,36,0),VLOOKUP(L1633,'Status Report'!B:AM,35,0)),AI1633="Direct shipment",IF(H1633="Asia Pacific",VLOOKUP(L1633,'Status Report'!B:AM,36,0),VLOOKUP(L1633,'Status Report'!B:AM,35,0)))</f>
        <v>69.319999999999993</v>
      </c>
      <c r="V1633" s="20">
        <f t="shared" si="383"/>
        <v>69.319999999999993</v>
      </c>
      <c r="W1633" s="19">
        <f>_xlfn.IFS(AI1633="Den Bosch",VLOOKUP(L1633,'Status Report'!B:AM,37,0),AI1633="Yantian",VLOOKUP(L1633,'Status Report'!B:AM,38,0),AI1633="",IF(H1633="Asia Pacific",VLOOKUP(L1633,'Status Report'!B:AM,38,0),VLOOKUP(L1633,'Status Report'!B:AM,37,0)),AI1633="Direct shipment",IF(H1633="Asia Pacific",VLOOKUP(L1633,'Status Report'!B:AM,38,0),VLOOKUP(L1633,'Status Report'!B:AM,37,0)))</f>
        <v>69.319999999999993</v>
      </c>
      <c r="X1633" s="20">
        <f t="shared" si="384"/>
        <v>69.319999999999993</v>
      </c>
      <c r="Y1633" s="20">
        <f>_xlfn.IFS(AI1633="Den Bosch",VLOOKUP(L1633,'Status Report'!B:AO,39,0),AI1633="Yantian",VLOOKUP(L1633,'Status Report'!B:AO,40,0),AI1633="",IF(H1633="Asia Pacific",VLOOKUP(L1633,'Status Report'!B:AO,40,0),VLOOKUP(L1633,'Status Report'!B:AO,39,0)),AI1633="Direct shipment",IF(H1633="Asia Pacific",VLOOKUP(L1633,'Status Report'!B:AO,40,0),VLOOKUP(L1633,'Status Report'!B:AO,39,0)))</f>
        <v>0</v>
      </c>
      <c r="Z1633" s="20">
        <f t="shared" si="385"/>
        <v>0</v>
      </c>
      <c r="AA1633" s="20">
        <f t="shared" si="386"/>
        <v>69.319999999999993</v>
      </c>
      <c r="AB1633" s="21">
        <f>_xlfn.IFS(AI1633="Den Bosch",VLOOKUP(L1633,'Status Report'!B:AM,33,0),AI1633="Yantian",VLOOKUP(L1633,'Status Report'!B:AM,34,0),AI1633="",IF(H1633="Asia Pacific",VLOOKUP(L1633,'Status Report'!B:AM,34,0),VLOOKUP(L1633,'Status Report'!B:AM,33,0)),AI1633="Direct shipment",IF(H1633="Asia Pacific",VLOOKUP(L1633,'Status Report'!B:AM,34,0),VLOOKUP(L1633,'Status Report'!B:AM,33,0)))</f>
        <v>61</v>
      </c>
      <c r="AC1633" s="21">
        <f>VLOOKUP(L1633,'Status Report'!B:CE,82,0)</f>
        <v>0</v>
      </c>
      <c r="AD1633" s="21">
        <f t="shared" si="387"/>
        <v>61</v>
      </c>
      <c r="AE1633" s="63">
        <f>VLOOKUP(L1633,'Status Report'!B:W,20,0)</f>
        <v>39</v>
      </c>
      <c r="AF1633" s="63">
        <f>VLOOKUP(L1633,'Status Report'!B:W,21,0)</f>
        <v>29</v>
      </c>
      <c r="AG1633" s="63">
        <f>VLOOKUP(L1633,'Status Report'!B:W,22,0)</f>
        <v>2.5</v>
      </c>
      <c r="AH1633" s="22">
        <f t="shared" si="388"/>
        <v>2.8275000000000002E-3</v>
      </c>
      <c r="AI1633" t="s">
        <v>990</v>
      </c>
      <c r="AK1633" s="63">
        <f>IFERROR(VLOOKUP(G1633,ASEAN!A:A,1,0),0)</f>
        <v>0</v>
      </c>
      <c r="AL1633" s="63" t="str">
        <f>IFERROR(VLOOKUP(D1633,'[3]customer specs'!$B$1:$D$65536,3,0),0)</f>
        <v xml:space="preserve">In case of samples for Fon Wan Chan, please add EUR 75,00 per pallet in Conditions (HD01) and put Provision 199031 QC in Purchase order number
</v>
      </c>
      <c r="AM1633" s="64">
        <f t="shared" si="389"/>
        <v>0</v>
      </c>
      <c r="AN1633" s="64">
        <f t="shared" si="390"/>
        <v>0</v>
      </c>
      <c r="AO1633" s="63"/>
      <c r="AP1633" s="63"/>
      <c r="AQ1633" s="63" t="str">
        <f t="shared" si="391"/>
        <v>no</v>
      </c>
      <c r="AR1633" s="20">
        <f t="shared" si="392"/>
        <v>61</v>
      </c>
      <c r="AS1633" s="63"/>
      <c r="AT1633" s="23">
        <f t="shared" si="382"/>
        <v>0.12</v>
      </c>
      <c r="AU1633" s="65">
        <f t="shared" si="393"/>
        <v>69.318181818181813</v>
      </c>
      <c r="AV1633" s="65"/>
      <c r="AW1633" s="65">
        <f t="shared" si="394"/>
        <v>69.318181818181813</v>
      </c>
      <c r="AX1633" s="65"/>
      <c r="AY1633" s="63">
        <f>VLOOKUP(L1633,'Status Report'!B:CF,81,0)</f>
        <v>0</v>
      </c>
      <c r="AZ1633" s="63" t="str">
        <f>VLOOKUP(L1633,'Status Report'!B:S,18,0)</f>
        <v>Mariana</v>
      </c>
      <c r="BB1633" s="63">
        <f>VLOOKUP(L1633,'Status Report'!B:Z,25,0)</f>
        <v>1</v>
      </c>
      <c r="BC1633" s="63">
        <f t="shared" si="395"/>
        <v>1</v>
      </c>
      <c r="BF1633">
        <f>VLOOKUP(L1633,'Status Report'!B:CE,82,0)</f>
        <v>0</v>
      </c>
      <c r="BG1633">
        <f>VLOOKUP(L1633,'Status Report'!B:CF,83,0)</f>
        <v>0</v>
      </c>
      <c r="BH1633">
        <f>VLOOKUP(L1633,'Status Report'!B:CG,84,0)</f>
        <v>0</v>
      </c>
      <c r="BI1633" t="s">
        <v>1017</v>
      </c>
      <c r="BJ1633" t="s">
        <v>795</v>
      </c>
      <c r="BM1633" s="67">
        <f t="shared" si="396"/>
        <v>1</v>
      </c>
    </row>
    <row r="1634" spans="1:65" x14ac:dyDescent="0.25">
      <c r="A1634" s="68" t="str">
        <f>VLOOKUP(L1634,'Status Report'!B:CB,79,0)</f>
        <v>Heineken - Brand Fashion</v>
      </c>
      <c r="C1634">
        <v>20006120</v>
      </c>
      <c r="D1634">
        <v>3091076</v>
      </c>
      <c r="E1634" t="s">
        <v>1014</v>
      </c>
      <c r="F1634" t="s">
        <v>802</v>
      </c>
      <c r="G1634" t="str">
        <f>VLOOKUP(D1634,'[2]sold to'!$A:$H,8,0)</f>
        <v>Netherlands</v>
      </c>
      <c r="H1634" t="str">
        <f>VLOOKUP(D1634,'[2]sold to'!$A:$I,9,0)</f>
        <v>Europe</v>
      </c>
      <c r="K1634">
        <v>1210</v>
      </c>
      <c r="L1634">
        <v>88027465</v>
      </c>
      <c r="M1634" t="s">
        <v>647</v>
      </c>
      <c r="N1634">
        <v>1</v>
      </c>
      <c r="P1634" t="str">
        <f>VLOOKUP(L1634,'Status Report'!B:AA,26,0)</f>
        <v>Tunisia</v>
      </c>
      <c r="Q1634" t="str">
        <f>VLOOKUP(L1634,'Status Report'!B:AB,27,0)</f>
        <v>Textiles-Clothing</v>
      </c>
      <c r="R1634">
        <f>VLOOKUP(L1634,'Status Report'!B:X,23,0)</f>
        <v>5</v>
      </c>
      <c r="S1634" t="str">
        <f>VLOOKUP(L1634,'Status Report'!B:T,19,0)</f>
        <v>ALBA specials</v>
      </c>
      <c r="T1634" s="62">
        <f>VLOOKUP(L1634,'Status Report'!B:E,4,0)</f>
        <v>3</v>
      </c>
      <c r="U1634" s="19">
        <f>_xlfn.IFS(AI1634="Den Bosch",VLOOKUP(L1634,'Status Report'!B:AM,35,0),AI1634="Yantian",VLOOKUP(L1634,'Status Report'!B:AM,36,0),AI1634="",IF(H1634="Asia Pacific",VLOOKUP(L1634,'Status Report'!B:AM,36,0),VLOOKUP(L1634,'Status Report'!B:AM,35,0)),AI1634="Direct shipment",IF(H1634="Asia Pacific",VLOOKUP(L1634,'Status Report'!B:AM,36,0),VLOOKUP(L1634,'Status Report'!B:AM,35,0)))</f>
        <v>60.23</v>
      </c>
      <c r="V1634" s="20">
        <f t="shared" si="383"/>
        <v>60.23</v>
      </c>
      <c r="W1634" s="19">
        <f>_xlfn.IFS(AI1634="Den Bosch",VLOOKUP(L1634,'Status Report'!B:AM,37,0),AI1634="Yantian",VLOOKUP(L1634,'Status Report'!B:AM,38,0),AI1634="",IF(H1634="Asia Pacific",VLOOKUP(L1634,'Status Report'!B:AM,38,0),VLOOKUP(L1634,'Status Report'!B:AM,37,0)),AI1634="Direct shipment",IF(H1634="Asia Pacific",VLOOKUP(L1634,'Status Report'!B:AM,38,0),VLOOKUP(L1634,'Status Report'!B:AM,37,0)))</f>
        <v>60.23</v>
      </c>
      <c r="X1634" s="20">
        <f t="shared" si="384"/>
        <v>60.23</v>
      </c>
      <c r="Y1634" s="20">
        <f>_xlfn.IFS(AI1634="Den Bosch",VLOOKUP(L1634,'Status Report'!B:AO,39,0),AI1634="Yantian",VLOOKUP(L1634,'Status Report'!B:AO,40,0),AI1634="",IF(H1634="Asia Pacific",VLOOKUP(L1634,'Status Report'!B:AO,40,0),VLOOKUP(L1634,'Status Report'!B:AO,39,0)),AI1634="Direct shipment",IF(H1634="Asia Pacific",VLOOKUP(L1634,'Status Report'!B:AO,40,0),VLOOKUP(L1634,'Status Report'!B:AO,39,0)))</f>
        <v>0</v>
      </c>
      <c r="Z1634" s="20">
        <f t="shared" si="385"/>
        <v>0</v>
      </c>
      <c r="AA1634" s="20">
        <f t="shared" si="386"/>
        <v>60.23</v>
      </c>
      <c r="AB1634" s="21">
        <f>_xlfn.IFS(AI1634="Den Bosch",VLOOKUP(L1634,'Status Report'!B:AM,33,0),AI1634="Yantian",VLOOKUP(L1634,'Status Report'!B:AM,34,0),AI1634="",IF(H1634="Asia Pacific",VLOOKUP(L1634,'Status Report'!B:AM,34,0),VLOOKUP(L1634,'Status Report'!B:AM,33,0)),AI1634="Direct shipment",IF(H1634="Asia Pacific",VLOOKUP(L1634,'Status Report'!B:AM,34,0),VLOOKUP(L1634,'Status Report'!B:AM,33,0)))</f>
        <v>53</v>
      </c>
      <c r="AC1634" s="21">
        <f>VLOOKUP(L1634,'Status Report'!B:CE,82,0)</f>
        <v>0</v>
      </c>
      <c r="AD1634" s="21">
        <f t="shared" si="387"/>
        <v>53</v>
      </c>
      <c r="AE1634" s="63">
        <f>VLOOKUP(L1634,'Status Report'!B:W,20,0)</f>
        <v>39</v>
      </c>
      <c r="AF1634" s="63">
        <f>VLOOKUP(L1634,'Status Report'!B:W,21,0)</f>
        <v>29</v>
      </c>
      <c r="AG1634" s="63">
        <f>VLOOKUP(L1634,'Status Report'!B:W,22,0)</f>
        <v>2.5</v>
      </c>
      <c r="AH1634" s="22">
        <f t="shared" si="388"/>
        <v>2.8275000000000002E-3</v>
      </c>
      <c r="AI1634" t="s">
        <v>990</v>
      </c>
      <c r="AK1634" s="63">
        <f>IFERROR(VLOOKUP(G1634,ASEAN!A:A,1,0),0)</f>
        <v>0</v>
      </c>
      <c r="AL1634" s="63" t="str">
        <f>IFERROR(VLOOKUP(D1634,'[3]customer specs'!$B$1:$D$65536,3,0),0)</f>
        <v xml:space="preserve">In case of samples for Fon Wan Chan, please add EUR 75,00 per pallet in Conditions (HD01) and put Provision 199031 QC in Purchase order number
</v>
      </c>
      <c r="AM1634" s="64">
        <f t="shared" si="389"/>
        <v>0</v>
      </c>
      <c r="AN1634" s="64">
        <f t="shared" si="390"/>
        <v>0</v>
      </c>
      <c r="AO1634" s="63"/>
      <c r="AP1634" s="63"/>
      <c r="AQ1634" s="63" t="str">
        <f t="shared" si="391"/>
        <v>no</v>
      </c>
      <c r="AR1634" s="20">
        <f t="shared" si="392"/>
        <v>53</v>
      </c>
      <c r="AS1634" s="63"/>
      <c r="AT1634" s="23">
        <f t="shared" si="382"/>
        <v>0.12</v>
      </c>
      <c r="AU1634" s="65">
        <f t="shared" si="393"/>
        <v>60.227272727272727</v>
      </c>
      <c r="AV1634" s="65"/>
      <c r="AW1634" s="65">
        <f t="shared" si="394"/>
        <v>60.227272727272727</v>
      </c>
      <c r="AX1634" s="65"/>
      <c r="AY1634" s="63">
        <f>VLOOKUP(L1634,'Status Report'!B:CF,81,0)</f>
        <v>0</v>
      </c>
      <c r="AZ1634" s="63" t="str">
        <f>VLOOKUP(L1634,'Status Report'!B:S,18,0)</f>
        <v>Mariana</v>
      </c>
      <c r="BB1634" s="63">
        <f>VLOOKUP(L1634,'Status Report'!B:Z,25,0)</f>
        <v>1</v>
      </c>
      <c r="BC1634" s="63">
        <f t="shared" si="395"/>
        <v>1</v>
      </c>
      <c r="BF1634">
        <f>VLOOKUP(L1634,'Status Report'!B:CE,82,0)</f>
        <v>0</v>
      </c>
      <c r="BG1634">
        <f>VLOOKUP(L1634,'Status Report'!B:CF,83,0)</f>
        <v>0</v>
      </c>
      <c r="BH1634">
        <f>VLOOKUP(L1634,'Status Report'!B:CG,84,0)</f>
        <v>0</v>
      </c>
      <c r="BI1634" t="s">
        <v>1017</v>
      </c>
      <c r="BJ1634" t="s">
        <v>795</v>
      </c>
      <c r="BM1634" s="67">
        <f t="shared" si="396"/>
        <v>1</v>
      </c>
    </row>
    <row r="1635" spans="1:65" x14ac:dyDescent="0.25">
      <c r="A1635" s="68" t="str">
        <f>VLOOKUP(L1635,'Status Report'!B:CB,79,0)</f>
        <v>Heineken - Brand Fashion</v>
      </c>
      <c r="C1635">
        <v>20006120</v>
      </c>
      <c r="D1635">
        <v>3091076</v>
      </c>
      <c r="E1635" t="s">
        <v>1014</v>
      </c>
      <c r="F1635" t="s">
        <v>802</v>
      </c>
      <c r="G1635" t="str">
        <f>VLOOKUP(D1635,'[2]sold to'!$A:$H,8,0)</f>
        <v>Netherlands</v>
      </c>
      <c r="H1635" t="str">
        <f>VLOOKUP(D1635,'[2]sold to'!$A:$I,9,0)</f>
        <v>Europe</v>
      </c>
      <c r="K1635">
        <v>1220</v>
      </c>
      <c r="L1635">
        <v>88027472</v>
      </c>
      <c r="M1635" t="s">
        <v>653</v>
      </c>
      <c r="N1635">
        <v>1</v>
      </c>
      <c r="P1635" t="str">
        <f>VLOOKUP(L1635,'Status Report'!B:AA,26,0)</f>
        <v>Tunisia</v>
      </c>
      <c r="Q1635" t="str">
        <f>VLOOKUP(L1635,'Status Report'!B:AB,27,0)</f>
        <v>Textiles-Clothing</v>
      </c>
      <c r="R1635">
        <f>VLOOKUP(L1635,'Status Report'!B:X,23,0)</f>
        <v>5</v>
      </c>
      <c r="S1635" t="str">
        <f>VLOOKUP(L1635,'Status Report'!B:T,19,0)</f>
        <v>ALBA specials</v>
      </c>
      <c r="T1635" s="62">
        <f>VLOOKUP(L1635,'Status Report'!B:E,4,0)</f>
        <v>3</v>
      </c>
      <c r="U1635" s="19">
        <f>_xlfn.IFS(AI1635="Den Bosch",VLOOKUP(L1635,'Status Report'!B:AM,35,0),AI1635="Yantian",VLOOKUP(L1635,'Status Report'!B:AM,36,0),AI1635="",IF(H1635="Asia Pacific",VLOOKUP(L1635,'Status Report'!B:AM,36,0),VLOOKUP(L1635,'Status Report'!B:AM,35,0)),AI1635="Direct shipment",IF(H1635="Asia Pacific",VLOOKUP(L1635,'Status Report'!B:AM,36,0),VLOOKUP(L1635,'Status Report'!B:AM,35,0)))</f>
        <v>60.23</v>
      </c>
      <c r="V1635" s="20">
        <f t="shared" si="383"/>
        <v>60.23</v>
      </c>
      <c r="W1635" s="19">
        <f>_xlfn.IFS(AI1635="Den Bosch",VLOOKUP(L1635,'Status Report'!B:AM,37,0),AI1635="Yantian",VLOOKUP(L1635,'Status Report'!B:AM,38,0),AI1635="",IF(H1635="Asia Pacific",VLOOKUP(L1635,'Status Report'!B:AM,38,0),VLOOKUP(L1635,'Status Report'!B:AM,37,0)),AI1635="Direct shipment",IF(H1635="Asia Pacific",VLOOKUP(L1635,'Status Report'!B:AM,38,0),VLOOKUP(L1635,'Status Report'!B:AM,37,0)))</f>
        <v>60.23</v>
      </c>
      <c r="X1635" s="20">
        <f t="shared" si="384"/>
        <v>60.23</v>
      </c>
      <c r="Y1635" s="20">
        <f>_xlfn.IFS(AI1635="Den Bosch",VLOOKUP(L1635,'Status Report'!B:AO,39,0),AI1635="Yantian",VLOOKUP(L1635,'Status Report'!B:AO,40,0),AI1635="",IF(H1635="Asia Pacific",VLOOKUP(L1635,'Status Report'!B:AO,40,0),VLOOKUP(L1635,'Status Report'!B:AO,39,0)),AI1635="Direct shipment",IF(H1635="Asia Pacific",VLOOKUP(L1635,'Status Report'!B:AO,40,0),VLOOKUP(L1635,'Status Report'!B:AO,39,0)))</f>
        <v>0</v>
      </c>
      <c r="Z1635" s="20">
        <f t="shared" si="385"/>
        <v>0</v>
      </c>
      <c r="AA1635" s="20">
        <f t="shared" si="386"/>
        <v>60.23</v>
      </c>
      <c r="AB1635" s="21">
        <f>_xlfn.IFS(AI1635="Den Bosch",VLOOKUP(L1635,'Status Report'!B:AM,33,0),AI1635="Yantian",VLOOKUP(L1635,'Status Report'!B:AM,34,0),AI1635="",IF(H1635="Asia Pacific",VLOOKUP(L1635,'Status Report'!B:AM,34,0),VLOOKUP(L1635,'Status Report'!B:AM,33,0)),AI1635="Direct shipment",IF(H1635="Asia Pacific",VLOOKUP(L1635,'Status Report'!B:AM,34,0),VLOOKUP(L1635,'Status Report'!B:AM,33,0)))</f>
        <v>53</v>
      </c>
      <c r="AC1635" s="21">
        <f>VLOOKUP(L1635,'Status Report'!B:CE,82,0)</f>
        <v>0</v>
      </c>
      <c r="AD1635" s="21">
        <f t="shared" si="387"/>
        <v>53</v>
      </c>
      <c r="AE1635" s="63">
        <f>VLOOKUP(L1635,'Status Report'!B:W,20,0)</f>
        <v>39</v>
      </c>
      <c r="AF1635" s="63">
        <f>VLOOKUP(L1635,'Status Report'!B:W,21,0)</f>
        <v>29</v>
      </c>
      <c r="AG1635" s="63">
        <f>VLOOKUP(L1635,'Status Report'!B:W,22,0)</f>
        <v>2</v>
      </c>
      <c r="AH1635" s="22">
        <f t="shared" si="388"/>
        <v>2.2620000000000001E-3</v>
      </c>
      <c r="AI1635" t="s">
        <v>990</v>
      </c>
      <c r="AK1635" s="63">
        <f>IFERROR(VLOOKUP(G1635,ASEAN!A:A,1,0),0)</f>
        <v>0</v>
      </c>
      <c r="AL1635" s="63" t="str">
        <f>IFERROR(VLOOKUP(D1635,'[3]customer specs'!$B$1:$D$65536,3,0),0)</f>
        <v xml:space="preserve">In case of samples for Fon Wan Chan, please add EUR 75,00 per pallet in Conditions (HD01) and put Provision 199031 QC in Purchase order number
</v>
      </c>
      <c r="AM1635" s="64">
        <f t="shared" si="389"/>
        <v>0</v>
      </c>
      <c r="AN1635" s="64">
        <f t="shared" si="390"/>
        <v>0</v>
      </c>
      <c r="AO1635" s="63"/>
      <c r="AP1635" s="63"/>
      <c r="AQ1635" s="63" t="str">
        <f t="shared" si="391"/>
        <v>no</v>
      </c>
      <c r="AR1635" s="20">
        <f t="shared" si="392"/>
        <v>53</v>
      </c>
      <c r="AS1635" s="63"/>
      <c r="AT1635" s="23">
        <f t="shared" si="382"/>
        <v>0.12</v>
      </c>
      <c r="AU1635" s="65">
        <f t="shared" si="393"/>
        <v>60.227272727272727</v>
      </c>
      <c r="AV1635" s="65"/>
      <c r="AW1635" s="65">
        <f t="shared" si="394"/>
        <v>60.227272727272727</v>
      </c>
      <c r="AX1635" s="65"/>
      <c r="AY1635" s="63">
        <f>VLOOKUP(L1635,'Status Report'!B:CF,81,0)</f>
        <v>0</v>
      </c>
      <c r="AZ1635" s="63" t="str">
        <f>VLOOKUP(L1635,'Status Report'!B:S,18,0)</f>
        <v>Mariana</v>
      </c>
      <c r="BB1635" s="63">
        <f>VLOOKUP(L1635,'Status Report'!B:Z,25,0)</f>
        <v>1</v>
      </c>
      <c r="BC1635" s="63">
        <f t="shared" si="395"/>
        <v>1</v>
      </c>
      <c r="BF1635">
        <f>VLOOKUP(L1635,'Status Report'!B:CE,82,0)</f>
        <v>0</v>
      </c>
      <c r="BG1635">
        <f>VLOOKUP(L1635,'Status Report'!B:CF,83,0)</f>
        <v>0</v>
      </c>
      <c r="BH1635">
        <f>VLOOKUP(L1635,'Status Report'!B:CG,84,0)</f>
        <v>0</v>
      </c>
      <c r="BI1635" t="s">
        <v>1017</v>
      </c>
      <c r="BJ1635" t="s">
        <v>795</v>
      </c>
      <c r="BM1635" s="67">
        <f t="shared" si="396"/>
        <v>1</v>
      </c>
    </row>
    <row r="1636" spans="1:65" x14ac:dyDescent="0.25">
      <c r="A1636" s="68" t="str">
        <f>VLOOKUP(L1636,'Status Report'!B:CB,79,0)</f>
        <v>Heineken - Brand Fashion</v>
      </c>
      <c r="C1636">
        <v>20006120</v>
      </c>
      <c r="D1636">
        <v>3091076</v>
      </c>
      <c r="E1636" t="s">
        <v>1014</v>
      </c>
      <c r="F1636" t="s">
        <v>802</v>
      </c>
      <c r="G1636" t="str">
        <f>VLOOKUP(D1636,'[2]sold to'!$A:$H,8,0)</f>
        <v>Netherlands</v>
      </c>
      <c r="H1636" t="str">
        <f>VLOOKUP(D1636,'[2]sold to'!$A:$I,9,0)</f>
        <v>Europe</v>
      </c>
      <c r="K1636">
        <v>1230</v>
      </c>
      <c r="L1636">
        <v>88027486</v>
      </c>
      <c r="M1636" t="s">
        <v>665</v>
      </c>
      <c r="N1636">
        <v>1</v>
      </c>
      <c r="P1636" t="str">
        <f>VLOOKUP(L1636,'Status Report'!B:AA,26,0)</f>
        <v>Tunisia</v>
      </c>
      <c r="Q1636" t="str">
        <f>VLOOKUP(L1636,'Status Report'!B:AB,27,0)</f>
        <v>Textiles-Clothing</v>
      </c>
      <c r="R1636">
        <f>VLOOKUP(L1636,'Status Report'!B:X,23,0)</f>
        <v>5</v>
      </c>
      <c r="S1636" t="str">
        <f>VLOOKUP(L1636,'Status Report'!B:T,19,0)</f>
        <v>ALBA specials</v>
      </c>
      <c r="T1636" s="62">
        <f>VLOOKUP(L1636,'Status Report'!B:E,4,0)</f>
        <v>3</v>
      </c>
      <c r="U1636" s="19">
        <f>_xlfn.IFS(AI1636="Den Bosch",VLOOKUP(L1636,'Status Report'!B:AM,35,0),AI1636="Yantian",VLOOKUP(L1636,'Status Report'!B:AM,36,0),AI1636="",IF(H1636="Asia Pacific",VLOOKUP(L1636,'Status Report'!B:AM,36,0),VLOOKUP(L1636,'Status Report'!B:AM,35,0)),AI1636="Direct shipment",IF(H1636="Asia Pacific",VLOOKUP(L1636,'Status Report'!B:AM,36,0),VLOOKUP(L1636,'Status Report'!B:AM,35,0)))</f>
        <v>94.32</v>
      </c>
      <c r="V1636" s="20">
        <f t="shared" si="383"/>
        <v>94.32</v>
      </c>
      <c r="W1636" s="19">
        <f>_xlfn.IFS(AI1636="Den Bosch",VLOOKUP(L1636,'Status Report'!B:AM,37,0),AI1636="Yantian",VLOOKUP(L1636,'Status Report'!B:AM,38,0),AI1636="",IF(H1636="Asia Pacific",VLOOKUP(L1636,'Status Report'!B:AM,38,0),VLOOKUP(L1636,'Status Report'!B:AM,37,0)),AI1636="Direct shipment",IF(H1636="Asia Pacific",VLOOKUP(L1636,'Status Report'!B:AM,38,0),VLOOKUP(L1636,'Status Report'!B:AM,37,0)))</f>
        <v>94.32</v>
      </c>
      <c r="X1636" s="20">
        <f t="shared" si="384"/>
        <v>94.32</v>
      </c>
      <c r="Y1636" s="20">
        <f>_xlfn.IFS(AI1636="Den Bosch",VLOOKUP(L1636,'Status Report'!B:AO,39,0),AI1636="Yantian",VLOOKUP(L1636,'Status Report'!B:AO,40,0),AI1636="",IF(H1636="Asia Pacific",VLOOKUP(L1636,'Status Report'!B:AO,40,0),VLOOKUP(L1636,'Status Report'!B:AO,39,0)),AI1636="Direct shipment",IF(H1636="Asia Pacific",VLOOKUP(L1636,'Status Report'!B:AO,40,0),VLOOKUP(L1636,'Status Report'!B:AO,39,0)))</f>
        <v>0</v>
      </c>
      <c r="Z1636" s="20">
        <f t="shared" si="385"/>
        <v>0</v>
      </c>
      <c r="AA1636" s="20">
        <f t="shared" si="386"/>
        <v>94.32</v>
      </c>
      <c r="AB1636" s="21">
        <f>_xlfn.IFS(AI1636="Den Bosch",VLOOKUP(L1636,'Status Report'!B:AM,33,0),AI1636="Yantian",VLOOKUP(L1636,'Status Report'!B:AM,34,0),AI1636="",IF(H1636="Asia Pacific",VLOOKUP(L1636,'Status Report'!B:AM,34,0),VLOOKUP(L1636,'Status Report'!B:AM,33,0)),AI1636="Direct shipment",IF(H1636="Asia Pacific",VLOOKUP(L1636,'Status Report'!B:AM,34,0),VLOOKUP(L1636,'Status Report'!B:AM,33,0)))</f>
        <v>83</v>
      </c>
      <c r="AC1636" s="21">
        <f>VLOOKUP(L1636,'Status Report'!B:CE,82,0)</f>
        <v>0</v>
      </c>
      <c r="AD1636" s="21">
        <f t="shared" si="387"/>
        <v>83</v>
      </c>
      <c r="AE1636" s="63">
        <f>VLOOKUP(L1636,'Status Report'!B:W,20,0)</f>
        <v>39</v>
      </c>
      <c r="AF1636" s="63">
        <f>VLOOKUP(L1636,'Status Report'!B:W,21,0)</f>
        <v>29</v>
      </c>
      <c r="AG1636" s="63">
        <f>VLOOKUP(L1636,'Status Report'!B:W,22,0)</f>
        <v>3</v>
      </c>
      <c r="AH1636" s="22">
        <f t="shared" si="388"/>
        <v>3.3930000000000002E-3</v>
      </c>
      <c r="AI1636" t="s">
        <v>990</v>
      </c>
      <c r="AK1636" s="63">
        <f>IFERROR(VLOOKUP(G1636,ASEAN!A:A,1,0),0)</f>
        <v>0</v>
      </c>
      <c r="AL1636" s="63" t="str">
        <f>IFERROR(VLOOKUP(D1636,'[3]customer specs'!$B$1:$D$65536,3,0),0)</f>
        <v xml:space="preserve">In case of samples for Fon Wan Chan, please add EUR 75,00 per pallet in Conditions (HD01) and put Provision 199031 QC in Purchase order number
</v>
      </c>
      <c r="AM1636" s="64">
        <f t="shared" si="389"/>
        <v>0</v>
      </c>
      <c r="AN1636" s="64">
        <f t="shared" si="390"/>
        <v>0</v>
      </c>
      <c r="AO1636" s="63"/>
      <c r="AP1636" s="63"/>
      <c r="AQ1636" s="63" t="str">
        <f t="shared" si="391"/>
        <v>no</v>
      </c>
      <c r="AR1636" s="20">
        <f t="shared" si="392"/>
        <v>83</v>
      </c>
      <c r="AS1636" s="63"/>
      <c r="AT1636" s="23">
        <f t="shared" si="382"/>
        <v>0.12</v>
      </c>
      <c r="AU1636" s="65">
        <f t="shared" si="393"/>
        <v>94.318181818181813</v>
      </c>
      <c r="AV1636" s="65"/>
      <c r="AW1636" s="65">
        <f t="shared" si="394"/>
        <v>94.318181818181813</v>
      </c>
      <c r="AX1636" s="65"/>
      <c r="AY1636" s="63">
        <f>VLOOKUP(L1636,'Status Report'!B:CF,81,0)</f>
        <v>0</v>
      </c>
      <c r="AZ1636" s="63" t="str">
        <f>VLOOKUP(L1636,'Status Report'!B:S,18,0)</f>
        <v>Mariana</v>
      </c>
      <c r="BB1636" s="63">
        <f>VLOOKUP(L1636,'Status Report'!B:Z,25,0)</f>
        <v>1</v>
      </c>
      <c r="BC1636" s="63">
        <f t="shared" si="395"/>
        <v>1</v>
      </c>
      <c r="BF1636">
        <f>VLOOKUP(L1636,'Status Report'!B:CE,82,0)</f>
        <v>0</v>
      </c>
      <c r="BG1636">
        <f>VLOOKUP(L1636,'Status Report'!B:CF,83,0)</f>
        <v>0</v>
      </c>
      <c r="BH1636">
        <f>VLOOKUP(L1636,'Status Report'!B:CG,84,0)</f>
        <v>0</v>
      </c>
      <c r="BI1636" t="s">
        <v>1017</v>
      </c>
      <c r="BJ1636" t="s">
        <v>795</v>
      </c>
      <c r="BM1636" s="67">
        <f t="shared" si="396"/>
        <v>1</v>
      </c>
    </row>
    <row r="1637" spans="1:65" x14ac:dyDescent="0.25">
      <c r="A1637" s="68" t="str">
        <f>VLOOKUP(L1637,'Status Report'!B:CB,79,0)</f>
        <v>Heineken - Brand Fashion</v>
      </c>
      <c r="C1637">
        <v>20006120</v>
      </c>
      <c r="D1637">
        <v>3091076</v>
      </c>
      <c r="E1637" t="s">
        <v>1014</v>
      </c>
      <c r="F1637" t="s">
        <v>802</v>
      </c>
      <c r="G1637" t="str">
        <f>VLOOKUP(D1637,'[2]sold to'!$A:$H,8,0)</f>
        <v>Netherlands</v>
      </c>
      <c r="H1637" t="str">
        <f>VLOOKUP(D1637,'[2]sold to'!$A:$I,9,0)</f>
        <v>Europe</v>
      </c>
      <c r="K1637">
        <v>1240</v>
      </c>
      <c r="L1637">
        <v>88027478</v>
      </c>
      <c r="M1637" t="s">
        <v>666</v>
      </c>
      <c r="N1637">
        <v>1</v>
      </c>
      <c r="P1637" t="str">
        <f>VLOOKUP(L1637,'Status Report'!B:AA,26,0)</f>
        <v>Tunisia</v>
      </c>
      <c r="Q1637" t="str">
        <f>VLOOKUP(L1637,'Status Report'!B:AB,27,0)</f>
        <v>Textiles-Clothing</v>
      </c>
      <c r="R1637">
        <f>VLOOKUP(L1637,'Status Report'!B:X,23,0)</f>
        <v>5</v>
      </c>
      <c r="S1637" t="str">
        <f>VLOOKUP(L1637,'Status Report'!B:T,19,0)</f>
        <v>ALBA specials</v>
      </c>
      <c r="T1637" s="62">
        <f>VLOOKUP(L1637,'Status Report'!B:E,4,0)</f>
        <v>3</v>
      </c>
      <c r="U1637" s="19">
        <f>_xlfn.IFS(AI1637="Den Bosch",VLOOKUP(L1637,'Status Report'!B:AM,35,0),AI1637="Yantian",VLOOKUP(L1637,'Status Report'!B:AM,36,0),AI1637="",IF(H1637="Asia Pacific",VLOOKUP(L1637,'Status Report'!B:AM,36,0),VLOOKUP(L1637,'Status Report'!B:AM,35,0)),AI1637="Direct shipment",IF(H1637="Asia Pacific",VLOOKUP(L1637,'Status Report'!B:AM,36,0),VLOOKUP(L1637,'Status Report'!B:AM,35,0)))</f>
        <v>80.11</v>
      </c>
      <c r="V1637" s="20">
        <f t="shared" si="383"/>
        <v>80.11</v>
      </c>
      <c r="W1637" s="19">
        <f>_xlfn.IFS(AI1637="Den Bosch",VLOOKUP(L1637,'Status Report'!B:AM,37,0),AI1637="Yantian",VLOOKUP(L1637,'Status Report'!B:AM,38,0),AI1637="",IF(H1637="Asia Pacific",VLOOKUP(L1637,'Status Report'!B:AM,38,0),VLOOKUP(L1637,'Status Report'!B:AM,37,0)),AI1637="Direct shipment",IF(H1637="Asia Pacific",VLOOKUP(L1637,'Status Report'!B:AM,38,0),VLOOKUP(L1637,'Status Report'!B:AM,37,0)))</f>
        <v>80.11</v>
      </c>
      <c r="X1637" s="20">
        <f t="shared" si="384"/>
        <v>80.11</v>
      </c>
      <c r="Y1637" s="20">
        <f>_xlfn.IFS(AI1637="Den Bosch",VLOOKUP(L1637,'Status Report'!B:AO,39,0),AI1637="Yantian",VLOOKUP(L1637,'Status Report'!B:AO,40,0),AI1637="",IF(H1637="Asia Pacific",VLOOKUP(L1637,'Status Report'!B:AO,40,0),VLOOKUP(L1637,'Status Report'!B:AO,39,0)),AI1637="Direct shipment",IF(H1637="Asia Pacific",VLOOKUP(L1637,'Status Report'!B:AO,40,0),VLOOKUP(L1637,'Status Report'!B:AO,39,0)))</f>
        <v>0</v>
      </c>
      <c r="Z1637" s="20">
        <f t="shared" si="385"/>
        <v>0</v>
      </c>
      <c r="AA1637" s="20">
        <f t="shared" si="386"/>
        <v>80.11</v>
      </c>
      <c r="AB1637" s="21">
        <f>_xlfn.IFS(AI1637="Den Bosch",VLOOKUP(L1637,'Status Report'!B:AM,33,0),AI1637="Yantian",VLOOKUP(L1637,'Status Report'!B:AM,34,0),AI1637="",IF(H1637="Asia Pacific",VLOOKUP(L1637,'Status Report'!B:AM,34,0),VLOOKUP(L1637,'Status Report'!B:AM,33,0)),AI1637="Direct shipment",IF(H1637="Asia Pacific",VLOOKUP(L1637,'Status Report'!B:AM,34,0),VLOOKUP(L1637,'Status Report'!B:AM,33,0)))</f>
        <v>70.5</v>
      </c>
      <c r="AC1637" s="21">
        <f>VLOOKUP(L1637,'Status Report'!B:CE,82,0)</f>
        <v>0</v>
      </c>
      <c r="AD1637" s="21">
        <f t="shared" si="387"/>
        <v>70.5</v>
      </c>
      <c r="AE1637" s="63">
        <f>VLOOKUP(L1637,'Status Report'!B:W,20,0)</f>
        <v>39</v>
      </c>
      <c r="AF1637" s="63">
        <f>VLOOKUP(L1637,'Status Report'!B:W,21,0)</f>
        <v>29</v>
      </c>
      <c r="AG1637" s="63">
        <f>VLOOKUP(L1637,'Status Report'!B:W,22,0)</f>
        <v>2.5</v>
      </c>
      <c r="AH1637" s="22">
        <f t="shared" si="388"/>
        <v>2.8275000000000002E-3</v>
      </c>
      <c r="AI1637" t="s">
        <v>990</v>
      </c>
      <c r="AK1637" s="63">
        <f>IFERROR(VLOOKUP(G1637,ASEAN!A:A,1,0),0)</f>
        <v>0</v>
      </c>
      <c r="AL1637" s="63" t="str">
        <f>IFERROR(VLOOKUP(D1637,'[3]customer specs'!$B$1:$D$65536,3,0),0)</f>
        <v xml:space="preserve">In case of samples for Fon Wan Chan, please add EUR 75,00 per pallet in Conditions (HD01) and put Provision 199031 QC in Purchase order number
</v>
      </c>
      <c r="AM1637" s="64">
        <f t="shared" si="389"/>
        <v>0</v>
      </c>
      <c r="AN1637" s="64">
        <f t="shared" si="390"/>
        <v>0</v>
      </c>
      <c r="AO1637" s="63"/>
      <c r="AP1637" s="63"/>
      <c r="AQ1637" s="63" t="str">
        <f t="shared" si="391"/>
        <v>no</v>
      </c>
      <c r="AR1637" s="20">
        <f t="shared" si="392"/>
        <v>70.5</v>
      </c>
      <c r="AS1637" s="63"/>
      <c r="AT1637" s="23">
        <f t="shared" si="382"/>
        <v>0.12</v>
      </c>
      <c r="AU1637" s="65">
        <f t="shared" si="393"/>
        <v>80.11363636363636</v>
      </c>
      <c r="AV1637" s="65"/>
      <c r="AW1637" s="65">
        <f t="shared" si="394"/>
        <v>80.11363636363636</v>
      </c>
      <c r="AX1637" s="65"/>
      <c r="AY1637" s="63">
        <f>VLOOKUP(L1637,'Status Report'!B:CF,81,0)</f>
        <v>0</v>
      </c>
      <c r="AZ1637" s="63" t="str">
        <f>VLOOKUP(L1637,'Status Report'!B:S,18,0)</f>
        <v>Mariana</v>
      </c>
      <c r="BB1637" s="63">
        <f>VLOOKUP(L1637,'Status Report'!B:Z,25,0)</f>
        <v>1</v>
      </c>
      <c r="BC1637" s="63">
        <f t="shared" si="395"/>
        <v>1</v>
      </c>
      <c r="BF1637">
        <f>VLOOKUP(L1637,'Status Report'!B:CE,82,0)</f>
        <v>0</v>
      </c>
      <c r="BG1637">
        <f>VLOOKUP(L1637,'Status Report'!B:CF,83,0)</f>
        <v>0</v>
      </c>
      <c r="BH1637">
        <f>VLOOKUP(L1637,'Status Report'!B:CG,84,0)</f>
        <v>0</v>
      </c>
      <c r="BI1637" t="s">
        <v>1017</v>
      </c>
      <c r="BJ1637" t="s">
        <v>795</v>
      </c>
      <c r="BM1637" s="67">
        <f t="shared" si="396"/>
        <v>1</v>
      </c>
    </row>
    <row r="1638" spans="1:65" x14ac:dyDescent="0.25">
      <c r="A1638" s="68" t="str">
        <f>VLOOKUP(L1638,'Status Report'!B:CB,79,0)</f>
        <v>Heineken - Brand Fashion</v>
      </c>
      <c r="C1638">
        <v>20006120</v>
      </c>
      <c r="D1638">
        <v>3091076</v>
      </c>
      <c r="E1638" t="s">
        <v>1014</v>
      </c>
      <c r="F1638" t="s">
        <v>802</v>
      </c>
      <c r="G1638" t="str">
        <f>VLOOKUP(D1638,'[2]sold to'!$A:$H,8,0)</f>
        <v>Netherlands</v>
      </c>
      <c r="H1638" t="str">
        <f>VLOOKUP(D1638,'[2]sold to'!$A:$I,9,0)</f>
        <v>Europe</v>
      </c>
      <c r="K1638">
        <v>1250</v>
      </c>
      <c r="L1638">
        <v>88027500</v>
      </c>
      <c r="M1638" t="s">
        <v>677</v>
      </c>
      <c r="N1638">
        <v>1</v>
      </c>
      <c r="P1638" t="str">
        <f>VLOOKUP(L1638,'Status Report'!B:AA,26,0)</f>
        <v>Tunisia</v>
      </c>
      <c r="Q1638" t="str">
        <f>VLOOKUP(L1638,'Status Report'!B:AB,27,0)</f>
        <v>Textiles-Clothing</v>
      </c>
      <c r="R1638">
        <f>VLOOKUP(L1638,'Status Report'!B:X,23,0)</f>
        <v>5</v>
      </c>
      <c r="S1638" t="str">
        <f>VLOOKUP(L1638,'Status Report'!B:T,19,0)</f>
        <v>ALBA specials</v>
      </c>
      <c r="T1638" s="62">
        <f>VLOOKUP(L1638,'Status Report'!B:E,4,0)</f>
        <v>3</v>
      </c>
      <c r="U1638" s="19">
        <f>_xlfn.IFS(AI1638="Den Bosch",VLOOKUP(L1638,'Status Report'!B:AM,35,0),AI1638="Yantian",VLOOKUP(L1638,'Status Report'!B:AM,36,0),AI1638="",IF(H1638="Asia Pacific",VLOOKUP(L1638,'Status Report'!B:AM,36,0),VLOOKUP(L1638,'Status Report'!B:AM,35,0)),AI1638="Direct shipment",IF(H1638="Asia Pacific",VLOOKUP(L1638,'Status Report'!B:AM,36,0),VLOOKUP(L1638,'Status Report'!B:AM,35,0)))</f>
        <v>71.59</v>
      </c>
      <c r="V1638" s="20">
        <f t="shared" si="383"/>
        <v>71.59</v>
      </c>
      <c r="W1638" s="19">
        <f>_xlfn.IFS(AI1638="Den Bosch",VLOOKUP(L1638,'Status Report'!B:AM,37,0),AI1638="Yantian",VLOOKUP(L1638,'Status Report'!B:AM,38,0),AI1638="",IF(H1638="Asia Pacific",VLOOKUP(L1638,'Status Report'!B:AM,38,0),VLOOKUP(L1638,'Status Report'!B:AM,37,0)),AI1638="Direct shipment",IF(H1638="Asia Pacific",VLOOKUP(L1638,'Status Report'!B:AM,38,0),VLOOKUP(L1638,'Status Report'!B:AM,37,0)))</f>
        <v>49.15</v>
      </c>
      <c r="X1638" s="20">
        <f t="shared" si="384"/>
        <v>49.15</v>
      </c>
      <c r="Y1638" s="20">
        <f>_xlfn.IFS(AI1638="Den Bosch",VLOOKUP(L1638,'Status Report'!B:AO,39,0),AI1638="Yantian",VLOOKUP(L1638,'Status Report'!B:AO,40,0),AI1638="",IF(H1638="Asia Pacific",VLOOKUP(L1638,'Status Report'!B:AO,40,0),VLOOKUP(L1638,'Status Report'!B:AO,39,0)),AI1638="Direct shipment",IF(H1638="Asia Pacific",VLOOKUP(L1638,'Status Report'!B:AO,40,0),VLOOKUP(L1638,'Status Report'!B:AO,39,0)))</f>
        <v>0</v>
      </c>
      <c r="Z1638" s="20">
        <f t="shared" si="385"/>
        <v>0</v>
      </c>
      <c r="AA1638" s="20">
        <f t="shared" si="386"/>
        <v>49.15</v>
      </c>
      <c r="AB1638" s="21">
        <f>_xlfn.IFS(AI1638="Den Bosch",VLOOKUP(L1638,'Status Report'!B:AM,33,0),AI1638="Yantian",VLOOKUP(L1638,'Status Report'!B:AM,34,0),AI1638="",IF(H1638="Asia Pacific",VLOOKUP(L1638,'Status Report'!B:AM,34,0),VLOOKUP(L1638,'Status Report'!B:AM,33,0)),AI1638="Direct shipment",IF(H1638="Asia Pacific",VLOOKUP(L1638,'Status Report'!B:AM,34,0),VLOOKUP(L1638,'Status Report'!B:AM,33,0)))</f>
        <v>43.25</v>
      </c>
      <c r="AC1638" s="21">
        <f>VLOOKUP(L1638,'Status Report'!B:CE,82,0)</f>
        <v>0</v>
      </c>
      <c r="AD1638" s="21">
        <f t="shared" si="387"/>
        <v>43.25</v>
      </c>
      <c r="AE1638" s="63">
        <f>VLOOKUP(L1638,'Status Report'!B:W,20,0)</f>
        <v>29</v>
      </c>
      <c r="AF1638" s="63">
        <f>VLOOKUP(L1638,'Status Report'!B:W,21,0)</f>
        <v>39</v>
      </c>
      <c r="AG1638" s="63">
        <f>VLOOKUP(L1638,'Status Report'!B:W,22,0)</f>
        <v>1.5</v>
      </c>
      <c r="AH1638" s="22">
        <f t="shared" si="388"/>
        <v>1.6965000000000001E-3</v>
      </c>
      <c r="AI1638" t="s">
        <v>990</v>
      </c>
      <c r="AK1638" s="63">
        <f>IFERROR(VLOOKUP(G1638,ASEAN!A:A,1,0),0)</f>
        <v>0</v>
      </c>
      <c r="AL1638" s="63" t="str">
        <f>IFERROR(VLOOKUP(D1638,'[3]customer specs'!$B$1:$D$65536,3,0),0)</f>
        <v xml:space="preserve">In case of samples for Fon Wan Chan, please add EUR 75,00 per pallet in Conditions (HD01) and put Provision 199031 QC in Purchase order number
</v>
      </c>
      <c r="AM1638" s="64">
        <f t="shared" si="389"/>
        <v>22.440000000000005</v>
      </c>
      <c r="AN1638" s="64">
        <f t="shared" si="390"/>
        <v>0</v>
      </c>
      <c r="AO1638" s="63"/>
      <c r="AP1638" s="63"/>
      <c r="AQ1638" s="63" t="str">
        <f t="shared" si="391"/>
        <v>no</v>
      </c>
      <c r="AR1638" s="20">
        <f t="shared" si="392"/>
        <v>43.25</v>
      </c>
      <c r="AS1638" s="63"/>
      <c r="AT1638" s="23">
        <f t="shared" si="382"/>
        <v>0.12</v>
      </c>
      <c r="AU1638" s="65">
        <f t="shared" si="393"/>
        <v>49.147727272727273</v>
      </c>
      <c r="AV1638" s="65"/>
      <c r="AW1638" s="65">
        <f t="shared" si="394"/>
        <v>49.147727272727273</v>
      </c>
      <c r="AX1638" s="65"/>
      <c r="AY1638" s="63">
        <f>VLOOKUP(L1638,'Status Report'!B:CF,81,0)</f>
        <v>0</v>
      </c>
      <c r="AZ1638" s="63" t="str">
        <f>VLOOKUP(L1638,'Status Report'!B:S,18,0)</f>
        <v>Mariana</v>
      </c>
      <c r="BB1638" s="63">
        <f>VLOOKUP(L1638,'Status Report'!B:Z,25,0)</f>
        <v>1</v>
      </c>
      <c r="BC1638" s="63">
        <f t="shared" si="395"/>
        <v>1</v>
      </c>
      <c r="BF1638">
        <f>VLOOKUP(L1638,'Status Report'!B:CE,82,0)</f>
        <v>0</v>
      </c>
      <c r="BG1638">
        <f>VLOOKUP(L1638,'Status Report'!B:CF,83,0)</f>
        <v>0</v>
      </c>
      <c r="BH1638">
        <f>VLOOKUP(L1638,'Status Report'!B:CG,84,0)</f>
        <v>0</v>
      </c>
      <c r="BI1638" t="s">
        <v>1017</v>
      </c>
      <c r="BJ1638" t="s">
        <v>795</v>
      </c>
      <c r="BM1638" s="67">
        <f t="shared" si="396"/>
        <v>1</v>
      </c>
    </row>
    <row r="1639" spans="1:65" x14ac:dyDescent="0.25">
      <c r="A1639" s="68" t="str">
        <f>VLOOKUP(L1639,'Status Report'!B:CB,79,0)</f>
        <v>Heineken - 0.0</v>
      </c>
      <c r="C1639">
        <v>20006120</v>
      </c>
      <c r="D1639">
        <v>3091076</v>
      </c>
      <c r="E1639" t="s">
        <v>1014</v>
      </c>
      <c r="F1639" t="s">
        <v>802</v>
      </c>
      <c r="G1639" t="str">
        <f>VLOOKUP(D1639,'[2]sold to'!$A:$H,8,0)</f>
        <v>Netherlands</v>
      </c>
      <c r="H1639" t="str">
        <f>VLOOKUP(D1639,'[2]sold to'!$A:$I,9,0)</f>
        <v>Europe</v>
      </c>
      <c r="K1639">
        <v>1260</v>
      </c>
      <c r="L1639">
        <v>88027507</v>
      </c>
      <c r="M1639" t="s">
        <v>683</v>
      </c>
      <c r="N1639">
        <v>1</v>
      </c>
      <c r="P1639" t="str">
        <f>VLOOKUP(L1639,'Status Report'!B:AA,26,0)</f>
        <v>Tunisia</v>
      </c>
      <c r="Q1639" t="str">
        <f>VLOOKUP(L1639,'Status Report'!B:AB,27,0)</f>
        <v>Textiles-Clothing</v>
      </c>
      <c r="R1639">
        <f>VLOOKUP(L1639,'Status Report'!B:X,23,0)</f>
        <v>5</v>
      </c>
      <c r="S1639" t="str">
        <f>VLOOKUP(L1639,'Status Report'!B:T,19,0)</f>
        <v>ALBA specials</v>
      </c>
      <c r="T1639" s="62">
        <f>VLOOKUP(L1639,'Status Report'!B:E,4,0)</f>
        <v>3</v>
      </c>
      <c r="U1639" s="19">
        <f>_xlfn.IFS(AI1639="Den Bosch",VLOOKUP(L1639,'Status Report'!B:AM,35,0),AI1639="Yantian",VLOOKUP(L1639,'Status Report'!B:AM,36,0),AI1639="",IF(H1639="Asia Pacific",VLOOKUP(L1639,'Status Report'!B:AM,36,0),VLOOKUP(L1639,'Status Report'!B:AM,35,0)),AI1639="Direct shipment",IF(H1639="Asia Pacific",VLOOKUP(L1639,'Status Report'!B:AM,36,0),VLOOKUP(L1639,'Status Report'!B:AM,35,0)))</f>
        <v>74.94</v>
      </c>
      <c r="V1639" s="20">
        <f t="shared" si="383"/>
        <v>74.94</v>
      </c>
      <c r="W1639" s="19">
        <f>_xlfn.IFS(AI1639="Den Bosch",VLOOKUP(L1639,'Status Report'!B:AM,37,0),AI1639="Yantian",VLOOKUP(L1639,'Status Report'!B:AM,38,0),AI1639="",IF(H1639="Asia Pacific",VLOOKUP(L1639,'Status Report'!B:AM,38,0),VLOOKUP(L1639,'Status Report'!B:AM,37,0)),AI1639="Direct shipment",IF(H1639="Asia Pacific",VLOOKUP(L1639,'Status Report'!B:AM,38,0),VLOOKUP(L1639,'Status Report'!B:AM,37,0)))</f>
        <v>74.94</v>
      </c>
      <c r="X1639" s="20">
        <f t="shared" si="384"/>
        <v>74.94</v>
      </c>
      <c r="Y1639" s="20">
        <f>_xlfn.IFS(AI1639="Den Bosch",VLOOKUP(L1639,'Status Report'!B:AO,39,0),AI1639="Yantian",VLOOKUP(L1639,'Status Report'!B:AO,40,0),AI1639="",IF(H1639="Asia Pacific",VLOOKUP(L1639,'Status Report'!B:AO,40,0),VLOOKUP(L1639,'Status Report'!B:AO,39,0)),AI1639="Direct shipment",IF(H1639="Asia Pacific",VLOOKUP(L1639,'Status Report'!B:AO,40,0),VLOOKUP(L1639,'Status Report'!B:AO,39,0)))</f>
        <v>0</v>
      </c>
      <c r="Z1639" s="20">
        <f t="shared" si="385"/>
        <v>0</v>
      </c>
      <c r="AA1639" s="20">
        <f t="shared" si="386"/>
        <v>74.94</v>
      </c>
      <c r="AB1639" s="21">
        <f>_xlfn.IFS(AI1639="Den Bosch",VLOOKUP(L1639,'Status Report'!B:AM,33,0),AI1639="Yantian",VLOOKUP(L1639,'Status Report'!B:AM,34,0),AI1639="",IF(H1639="Asia Pacific",VLOOKUP(L1639,'Status Report'!B:AM,34,0),VLOOKUP(L1639,'Status Report'!B:AM,33,0)),AI1639="Direct shipment",IF(H1639="Asia Pacific",VLOOKUP(L1639,'Status Report'!B:AM,34,0),VLOOKUP(L1639,'Status Report'!B:AM,33,0)))</f>
        <v>65.95</v>
      </c>
      <c r="AC1639" s="21">
        <f>VLOOKUP(L1639,'Status Report'!B:CE,82,0)</f>
        <v>0</v>
      </c>
      <c r="AD1639" s="21">
        <f t="shared" si="387"/>
        <v>65.95</v>
      </c>
      <c r="AE1639" s="63">
        <f>VLOOKUP(L1639,'Status Report'!B:W,20,0)</f>
        <v>29</v>
      </c>
      <c r="AF1639" s="63">
        <f>VLOOKUP(L1639,'Status Report'!B:W,21,0)</f>
        <v>39</v>
      </c>
      <c r="AG1639" s="63">
        <f>VLOOKUP(L1639,'Status Report'!B:W,22,0)</f>
        <v>1.5</v>
      </c>
      <c r="AH1639" s="22">
        <f t="shared" si="388"/>
        <v>1.6965000000000001E-3</v>
      </c>
      <c r="AI1639" t="s">
        <v>990</v>
      </c>
      <c r="AK1639" s="63">
        <f>IFERROR(VLOOKUP(G1639,ASEAN!A:A,1,0),0)</f>
        <v>0</v>
      </c>
      <c r="AL1639" s="63" t="str">
        <f>IFERROR(VLOOKUP(D1639,'[3]customer specs'!$B$1:$D$65536,3,0),0)</f>
        <v xml:space="preserve">In case of samples for Fon Wan Chan, please add EUR 75,00 per pallet in Conditions (HD01) and put Provision 199031 QC in Purchase order number
</v>
      </c>
      <c r="AM1639" s="64">
        <f t="shared" si="389"/>
        <v>0</v>
      </c>
      <c r="AN1639" s="64">
        <f t="shared" si="390"/>
        <v>0</v>
      </c>
      <c r="AO1639" s="63"/>
      <c r="AP1639" s="63"/>
      <c r="AQ1639" s="63" t="str">
        <f t="shared" si="391"/>
        <v>no</v>
      </c>
      <c r="AR1639" s="20">
        <f t="shared" si="392"/>
        <v>65.95</v>
      </c>
      <c r="AS1639" s="63"/>
      <c r="AT1639" s="23">
        <f t="shared" si="382"/>
        <v>0.12</v>
      </c>
      <c r="AU1639" s="65">
        <f t="shared" si="393"/>
        <v>74.943181818181827</v>
      </c>
      <c r="AV1639" s="65"/>
      <c r="AW1639" s="65">
        <f t="shared" si="394"/>
        <v>74.943181818181827</v>
      </c>
      <c r="AX1639" s="65"/>
      <c r="AY1639" s="63">
        <f>VLOOKUP(L1639,'Status Report'!B:CF,81,0)</f>
        <v>0</v>
      </c>
      <c r="AZ1639" s="63" t="str">
        <f>VLOOKUP(L1639,'Status Report'!B:S,18,0)</f>
        <v>Mariana</v>
      </c>
      <c r="BB1639" s="63">
        <f>VLOOKUP(L1639,'Status Report'!B:Z,25,0)</f>
        <v>1</v>
      </c>
      <c r="BC1639" s="63">
        <f t="shared" si="395"/>
        <v>1</v>
      </c>
      <c r="BF1639">
        <f>VLOOKUP(L1639,'Status Report'!B:CE,82,0)</f>
        <v>0</v>
      </c>
      <c r="BG1639">
        <f>VLOOKUP(L1639,'Status Report'!B:CF,83,0)</f>
        <v>0</v>
      </c>
      <c r="BH1639">
        <f>VLOOKUP(L1639,'Status Report'!B:CG,84,0)</f>
        <v>0</v>
      </c>
      <c r="BI1639" t="s">
        <v>1017</v>
      </c>
      <c r="BJ1639" t="s">
        <v>795</v>
      </c>
      <c r="BM1639" s="67">
        <f t="shared" si="396"/>
        <v>1</v>
      </c>
    </row>
    <row r="1640" spans="1:65" x14ac:dyDescent="0.25">
      <c r="A1640" s="68" t="str">
        <f>VLOOKUP(L1640,'Status Report'!B:CB,79,0)</f>
        <v>Heineken</v>
      </c>
      <c r="C1640">
        <v>20006120</v>
      </c>
      <c r="D1640">
        <v>3091076</v>
      </c>
      <c r="E1640" t="s">
        <v>1014</v>
      </c>
      <c r="F1640" t="s">
        <v>802</v>
      </c>
      <c r="G1640" t="str">
        <f>VLOOKUP(D1640,'[2]sold to'!$A:$H,8,0)</f>
        <v>Netherlands</v>
      </c>
      <c r="H1640" t="str">
        <f>VLOOKUP(D1640,'[2]sold to'!$A:$I,9,0)</f>
        <v>Europe</v>
      </c>
      <c r="K1640">
        <v>1270</v>
      </c>
      <c r="L1640">
        <v>88027516</v>
      </c>
      <c r="M1640" t="s">
        <v>871</v>
      </c>
      <c r="N1640">
        <v>1</v>
      </c>
      <c r="P1640" t="str">
        <f>VLOOKUP(L1640,'Status Report'!B:AA,26,0)</f>
        <v>Tunisia</v>
      </c>
      <c r="Q1640" t="str">
        <f>VLOOKUP(L1640,'Status Report'!B:AB,27,0)</f>
        <v>Textiles-Clothing</v>
      </c>
      <c r="R1640">
        <f>VLOOKUP(L1640,'Status Report'!B:X,23,0)</f>
        <v>5</v>
      </c>
      <c r="S1640" t="str">
        <f>VLOOKUP(L1640,'Status Report'!B:T,19,0)</f>
        <v>ALBA specials</v>
      </c>
      <c r="T1640" s="62">
        <f>VLOOKUP(L1640,'Status Report'!B:E,4,0)</f>
        <v>3</v>
      </c>
      <c r="U1640" s="19">
        <f>_xlfn.IFS(AI1640="Den Bosch",VLOOKUP(L1640,'Status Report'!B:AM,35,0),AI1640="Yantian",VLOOKUP(L1640,'Status Report'!B:AM,36,0),AI1640="",IF(H1640="Asia Pacific",VLOOKUP(L1640,'Status Report'!B:AM,36,0),VLOOKUP(L1640,'Status Report'!B:AM,35,0)),AI1640="Direct shipment",IF(H1640="Asia Pacific",VLOOKUP(L1640,'Status Report'!B:AM,36,0),VLOOKUP(L1640,'Status Report'!B:AM,35,0)))</f>
        <v>32.9</v>
      </c>
      <c r="V1640" s="20">
        <f t="shared" si="383"/>
        <v>32.9</v>
      </c>
      <c r="W1640" s="19">
        <f>_xlfn.IFS(AI1640="Den Bosch",VLOOKUP(L1640,'Status Report'!B:AM,37,0),AI1640="Yantian",VLOOKUP(L1640,'Status Report'!B:AM,38,0),AI1640="",IF(H1640="Asia Pacific",VLOOKUP(L1640,'Status Report'!B:AM,38,0),VLOOKUP(L1640,'Status Report'!B:AM,37,0)),AI1640="Direct shipment",IF(H1640="Asia Pacific",VLOOKUP(L1640,'Status Report'!B:AM,38,0),VLOOKUP(L1640,'Status Report'!B:AM,37,0)))</f>
        <v>32.9</v>
      </c>
      <c r="X1640" s="20">
        <f t="shared" si="384"/>
        <v>32.9</v>
      </c>
      <c r="Y1640" s="20">
        <f>_xlfn.IFS(AI1640="Den Bosch",VLOOKUP(L1640,'Status Report'!B:AO,39,0),AI1640="Yantian",VLOOKUP(L1640,'Status Report'!B:AO,40,0),AI1640="",IF(H1640="Asia Pacific",VLOOKUP(L1640,'Status Report'!B:AO,40,0),VLOOKUP(L1640,'Status Report'!B:AO,39,0)),AI1640="Direct shipment",IF(H1640="Asia Pacific",VLOOKUP(L1640,'Status Report'!B:AO,40,0),VLOOKUP(L1640,'Status Report'!B:AO,39,0)))</f>
        <v>0</v>
      </c>
      <c r="Z1640" s="20">
        <f t="shared" si="385"/>
        <v>0</v>
      </c>
      <c r="AA1640" s="20">
        <f t="shared" si="386"/>
        <v>32.9</v>
      </c>
      <c r="AB1640" s="21">
        <f>_xlfn.IFS(AI1640="Den Bosch",VLOOKUP(L1640,'Status Report'!B:AM,33,0),AI1640="Yantian",VLOOKUP(L1640,'Status Report'!B:AM,34,0),AI1640="",IF(H1640="Asia Pacific",VLOOKUP(L1640,'Status Report'!B:AM,34,0),VLOOKUP(L1640,'Status Report'!B:AM,33,0)),AI1640="Direct shipment",IF(H1640="Asia Pacific",VLOOKUP(L1640,'Status Report'!B:AM,34,0),VLOOKUP(L1640,'Status Report'!B:AM,33,0)))</f>
        <v>28.95</v>
      </c>
      <c r="AC1640" s="21">
        <f>VLOOKUP(L1640,'Status Report'!B:CE,82,0)</f>
        <v>0</v>
      </c>
      <c r="AD1640" s="21">
        <f t="shared" si="387"/>
        <v>28.95</v>
      </c>
      <c r="AE1640" s="63">
        <f>VLOOKUP(L1640,'Status Report'!B:W,20,0)</f>
        <v>29</v>
      </c>
      <c r="AF1640" s="63">
        <f>VLOOKUP(L1640,'Status Report'!B:W,21,0)</f>
        <v>39</v>
      </c>
      <c r="AG1640" s="63">
        <f>VLOOKUP(L1640,'Status Report'!B:W,22,0)</f>
        <v>1.5</v>
      </c>
      <c r="AH1640" s="22">
        <f t="shared" si="388"/>
        <v>1.6965000000000001E-3</v>
      </c>
      <c r="AI1640" t="s">
        <v>990</v>
      </c>
      <c r="AK1640" s="63">
        <f>IFERROR(VLOOKUP(G1640,ASEAN!A:A,1,0),0)</f>
        <v>0</v>
      </c>
      <c r="AL1640" s="63" t="str">
        <f>IFERROR(VLOOKUP(D1640,'[3]customer specs'!$B$1:$D$65536,3,0),0)</f>
        <v xml:space="preserve">In case of samples for Fon Wan Chan, please add EUR 75,00 per pallet in Conditions (HD01) and put Provision 199031 QC in Purchase order number
</v>
      </c>
      <c r="AM1640" s="64">
        <f t="shared" si="389"/>
        <v>0</v>
      </c>
      <c r="AN1640" s="64">
        <f t="shared" si="390"/>
        <v>0</v>
      </c>
      <c r="AO1640" s="63"/>
      <c r="AP1640" s="63"/>
      <c r="AQ1640" s="63" t="str">
        <f t="shared" si="391"/>
        <v>no</v>
      </c>
      <c r="AR1640" s="20">
        <f t="shared" si="392"/>
        <v>28.95</v>
      </c>
      <c r="AS1640" s="63"/>
      <c r="AT1640" s="23">
        <f t="shared" si="382"/>
        <v>0.12</v>
      </c>
      <c r="AU1640" s="65">
        <f t="shared" si="393"/>
        <v>32.897727272727273</v>
      </c>
      <c r="AV1640" s="65"/>
      <c r="AW1640" s="65">
        <f t="shared" si="394"/>
        <v>32.897727272727273</v>
      </c>
      <c r="AX1640" s="65"/>
      <c r="AY1640" s="63">
        <f>VLOOKUP(L1640,'Status Report'!B:CF,81,0)</f>
        <v>0</v>
      </c>
      <c r="AZ1640" s="63" t="str">
        <f>VLOOKUP(L1640,'Status Report'!B:S,18,0)</f>
        <v>Mariana</v>
      </c>
      <c r="BB1640" s="63">
        <f>VLOOKUP(L1640,'Status Report'!B:Z,25,0)</f>
        <v>1</v>
      </c>
      <c r="BC1640" s="63">
        <f t="shared" si="395"/>
        <v>1</v>
      </c>
      <c r="BF1640">
        <f>VLOOKUP(L1640,'Status Report'!B:CE,82,0)</f>
        <v>0</v>
      </c>
      <c r="BG1640">
        <f>VLOOKUP(L1640,'Status Report'!B:CF,83,0)</f>
        <v>0</v>
      </c>
      <c r="BH1640">
        <f>VLOOKUP(L1640,'Status Report'!B:CG,84,0)</f>
        <v>0</v>
      </c>
      <c r="BI1640" t="s">
        <v>1017</v>
      </c>
      <c r="BJ1640" t="s">
        <v>795</v>
      </c>
      <c r="BM1640" s="67">
        <f t="shared" si="396"/>
        <v>13</v>
      </c>
    </row>
    <row r="1641" spans="1:65" x14ac:dyDescent="0.25">
      <c r="A1641" s="68" t="str">
        <f>VLOOKUP(L1641,'Status Report'!B:CB,79,0)</f>
        <v>Heineken - Brand Fashion</v>
      </c>
      <c r="C1641">
        <v>20006120</v>
      </c>
      <c r="D1641">
        <v>3091076</v>
      </c>
      <c r="E1641" t="s">
        <v>1014</v>
      </c>
      <c r="F1641" t="s">
        <v>802</v>
      </c>
      <c r="G1641" t="str">
        <f>VLOOKUP(D1641,'[2]sold to'!$A:$H,8,0)</f>
        <v>Netherlands</v>
      </c>
      <c r="H1641" t="str">
        <f>VLOOKUP(D1641,'[2]sold to'!$A:$I,9,0)</f>
        <v>Europe</v>
      </c>
      <c r="K1641">
        <v>1280</v>
      </c>
      <c r="L1641">
        <v>88027551</v>
      </c>
      <c r="M1641" t="s">
        <v>708</v>
      </c>
      <c r="N1641">
        <v>1</v>
      </c>
      <c r="P1641" t="str">
        <f>VLOOKUP(L1641,'Status Report'!B:AA,26,0)</f>
        <v>Tunisia</v>
      </c>
      <c r="Q1641" t="str">
        <f>VLOOKUP(L1641,'Status Report'!B:AB,27,0)</f>
        <v>Textiles-Clothing</v>
      </c>
      <c r="R1641">
        <f>VLOOKUP(L1641,'Status Report'!B:X,23,0)</f>
        <v>5</v>
      </c>
      <c r="S1641" t="str">
        <f>VLOOKUP(L1641,'Status Report'!B:T,19,0)</f>
        <v>ALBA specials</v>
      </c>
      <c r="T1641" s="62">
        <f>VLOOKUP(L1641,'Status Report'!B:E,4,0)</f>
        <v>3</v>
      </c>
      <c r="U1641" s="19">
        <f>_xlfn.IFS(AI1641="Den Bosch",VLOOKUP(L1641,'Status Report'!B:AM,35,0),AI1641="Yantian",VLOOKUP(L1641,'Status Report'!B:AM,36,0),AI1641="",IF(H1641="Asia Pacific",VLOOKUP(L1641,'Status Report'!B:AM,36,0),VLOOKUP(L1641,'Status Report'!B:AM,35,0)),AI1641="Direct shipment",IF(H1641="Asia Pacific",VLOOKUP(L1641,'Status Report'!B:AM,36,0),VLOOKUP(L1641,'Status Report'!B:AM,35,0)))</f>
        <v>94.49</v>
      </c>
      <c r="V1641" s="20">
        <f t="shared" si="383"/>
        <v>94.49</v>
      </c>
      <c r="W1641" s="19">
        <f>_xlfn.IFS(AI1641="Den Bosch",VLOOKUP(L1641,'Status Report'!B:AM,37,0),AI1641="Yantian",VLOOKUP(L1641,'Status Report'!B:AM,38,0),AI1641="",IF(H1641="Asia Pacific",VLOOKUP(L1641,'Status Report'!B:AM,38,0),VLOOKUP(L1641,'Status Report'!B:AM,37,0)),AI1641="Direct shipment",IF(H1641="Asia Pacific",VLOOKUP(L1641,'Status Report'!B:AM,38,0),VLOOKUP(L1641,'Status Report'!B:AM,37,0)))</f>
        <v>27.84</v>
      </c>
      <c r="X1641" s="20">
        <f t="shared" si="384"/>
        <v>27.84</v>
      </c>
      <c r="Y1641" s="20">
        <f>_xlfn.IFS(AI1641="Den Bosch",VLOOKUP(L1641,'Status Report'!B:AO,39,0),AI1641="Yantian",VLOOKUP(L1641,'Status Report'!B:AO,40,0),AI1641="",IF(H1641="Asia Pacific",VLOOKUP(L1641,'Status Report'!B:AO,40,0),VLOOKUP(L1641,'Status Report'!B:AO,39,0)),AI1641="Direct shipment",IF(H1641="Asia Pacific",VLOOKUP(L1641,'Status Report'!B:AO,40,0),VLOOKUP(L1641,'Status Report'!B:AO,39,0)))</f>
        <v>0</v>
      </c>
      <c r="Z1641" s="20">
        <f t="shared" si="385"/>
        <v>0</v>
      </c>
      <c r="AA1641" s="20">
        <f t="shared" si="386"/>
        <v>27.84</v>
      </c>
      <c r="AB1641" s="21">
        <f>_xlfn.IFS(AI1641="Den Bosch",VLOOKUP(L1641,'Status Report'!B:AM,33,0),AI1641="Yantian",VLOOKUP(L1641,'Status Report'!B:AM,34,0),AI1641="",IF(H1641="Asia Pacific",VLOOKUP(L1641,'Status Report'!B:AM,34,0),VLOOKUP(L1641,'Status Report'!B:AM,33,0)),AI1641="Direct shipment",IF(H1641="Asia Pacific",VLOOKUP(L1641,'Status Report'!B:AM,34,0),VLOOKUP(L1641,'Status Report'!B:AM,33,0)))</f>
        <v>24.5</v>
      </c>
      <c r="AC1641" s="21">
        <f>VLOOKUP(L1641,'Status Report'!B:CE,82,0)</f>
        <v>0</v>
      </c>
      <c r="AD1641" s="21">
        <f t="shared" si="387"/>
        <v>24.5</v>
      </c>
      <c r="AE1641" s="63">
        <f>VLOOKUP(L1641,'Status Report'!B:W,20,0)</f>
        <v>29</v>
      </c>
      <c r="AF1641" s="63">
        <f>VLOOKUP(L1641,'Status Report'!B:W,21,0)</f>
        <v>39</v>
      </c>
      <c r="AG1641" s="63">
        <f>VLOOKUP(L1641,'Status Report'!B:W,22,0)</f>
        <v>1.5</v>
      </c>
      <c r="AH1641" s="22">
        <f t="shared" si="388"/>
        <v>1.6965000000000001E-3</v>
      </c>
      <c r="AI1641" t="s">
        <v>990</v>
      </c>
      <c r="AK1641" s="63">
        <f>IFERROR(VLOOKUP(G1641,ASEAN!A:A,1,0),0)</f>
        <v>0</v>
      </c>
      <c r="AL1641" s="63" t="str">
        <f>IFERROR(VLOOKUP(D1641,'[3]customer specs'!$B$1:$D$65536,3,0),0)</f>
        <v xml:space="preserve">In case of samples for Fon Wan Chan, please add EUR 75,00 per pallet in Conditions (HD01) and put Provision 199031 QC in Purchase order number
</v>
      </c>
      <c r="AM1641" s="64">
        <f t="shared" si="389"/>
        <v>66.649999999999991</v>
      </c>
      <c r="AN1641" s="64">
        <f t="shared" si="390"/>
        <v>0</v>
      </c>
      <c r="AO1641" s="63"/>
      <c r="AP1641" s="63"/>
      <c r="AQ1641" s="63" t="str">
        <f t="shared" si="391"/>
        <v>no</v>
      </c>
      <c r="AR1641" s="20">
        <f t="shared" si="392"/>
        <v>24.5</v>
      </c>
      <c r="AS1641" s="63"/>
      <c r="AT1641" s="23">
        <f t="shared" si="382"/>
        <v>0.12</v>
      </c>
      <c r="AU1641" s="65">
        <f t="shared" si="393"/>
        <v>27.84090909090909</v>
      </c>
      <c r="AV1641" s="65"/>
      <c r="AW1641" s="65">
        <f t="shared" si="394"/>
        <v>27.84090909090909</v>
      </c>
      <c r="AX1641" s="65"/>
      <c r="AY1641" s="63">
        <f>VLOOKUP(L1641,'Status Report'!B:CF,81,0)</f>
        <v>0</v>
      </c>
      <c r="AZ1641" s="63" t="str">
        <f>VLOOKUP(L1641,'Status Report'!B:S,18,0)</f>
        <v>Mariana</v>
      </c>
      <c r="BB1641" s="63">
        <f>VLOOKUP(L1641,'Status Report'!B:Z,25,0)</f>
        <v>1</v>
      </c>
      <c r="BC1641" s="63">
        <f t="shared" si="395"/>
        <v>1</v>
      </c>
      <c r="BF1641">
        <f>VLOOKUP(L1641,'Status Report'!B:CE,82,0)</f>
        <v>0</v>
      </c>
      <c r="BG1641">
        <f>VLOOKUP(L1641,'Status Report'!B:CF,83,0)</f>
        <v>0</v>
      </c>
      <c r="BH1641">
        <f>VLOOKUP(L1641,'Status Report'!B:CG,84,0)</f>
        <v>0</v>
      </c>
      <c r="BI1641" t="s">
        <v>1017</v>
      </c>
      <c r="BJ1641" t="s">
        <v>795</v>
      </c>
      <c r="BM1641" s="67">
        <f t="shared" si="396"/>
        <v>31</v>
      </c>
    </row>
    <row r="1642" spans="1:65" x14ac:dyDescent="0.25">
      <c r="A1642" s="68" t="str">
        <f>VLOOKUP(L1642,'Status Report'!B:CB,79,0)</f>
        <v>Heineken - Brand Fashion</v>
      </c>
      <c r="C1642">
        <v>20006120</v>
      </c>
      <c r="D1642">
        <v>3091076</v>
      </c>
      <c r="E1642" t="s">
        <v>1014</v>
      </c>
      <c r="F1642" t="s">
        <v>802</v>
      </c>
      <c r="G1642" t="str">
        <f>VLOOKUP(D1642,'[2]sold to'!$A:$H,8,0)</f>
        <v>Netherlands</v>
      </c>
      <c r="H1642" t="str">
        <f>VLOOKUP(D1642,'[2]sold to'!$A:$I,9,0)</f>
        <v>Europe</v>
      </c>
      <c r="K1642">
        <v>1290</v>
      </c>
      <c r="L1642">
        <v>88027558</v>
      </c>
      <c r="M1642" t="s">
        <v>714</v>
      </c>
      <c r="N1642">
        <v>1</v>
      </c>
      <c r="P1642" t="str">
        <f>VLOOKUP(L1642,'Status Report'!B:AA,26,0)</f>
        <v>Tunisia</v>
      </c>
      <c r="Q1642" t="str">
        <f>VLOOKUP(L1642,'Status Report'!B:AB,27,0)</f>
        <v>Textiles-Clothing</v>
      </c>
      <c r="R1642">
        <f>VLOOKUP(L1642,'Status Report'!B:X,23,0)</f>
        <v>5</v>
      </c>
      <c r="S1642" t="str">
        <f>VLOOKUP(L1642,'Status Report'!B:T,19,0)</f>
        <v>ALBA specials</v>
      </c>
      <c r="T1642" s="62">
        <f>VLOOKUP(L1642,'Status Report'!B:E,4,0)</f>
        <v>3</v>
      </c>
      <c r="U1642" s="19">
        <f>_xlfn.IFS(AI1642="Den Bosch",VLOOKUP(L1642,'Status Report'!B:AM,35,0),AI1642="Yantian",VLOOKUP(L1642,'Status Report'!B:AM,36,0),AI1642="",IF(H1642="Asia Pacific",VLOOKUP(L1642,'Status Report'!B:AM,36,0),VLOOKUP(L1642,'Status Report'!B:AM,35,0)),AI1642="Direct shipment",IF(H1642="Asia Pacific",VLOOKUP(L1642,'Status Report'!B:AM,36,0),VLOOKUP(L1642,'Status Report'!B:AM,35,0)))</f>
        <v>94.49</v>
      </c>
      <c r="V1642" s="20">
        <f t="shared" si="383"/>
        <v>94.49</v>
      </c>
      <c r="W1642" s="19">
        <f>_xlfn.IFS(AI1642="Den Bosch",VLOOKUP(L1642,'Status Report'!B:AM,37,0),AI1642="Yantian",VLOOKUP(L1642,'Status Report'!B:AM,38,0),AI1642="",IF(H1642="Asia Pacific",VLOOKUP(L1642,'Status Report'!B:AM,38,0),VLOOKUP(L1642,'Status Report'!B:AM,37,0)),AI1642="Direct shipment",IF(H1642="Asia Pacific",VLOOKUP(L1642,'Status Report'!B:AM,38,0),VLOOKUP(L1642,'Status Report'!B:AM,37,0)))</f>
        <v>27.84</v>
      </c>
      <c r="X1642" s="20">
        <f t="shared" si="384"/>
        <v>27.84</v>
      </c>
      <c r="Y1642" s="20">
        <f>_xlfn.IFS(AI1642="Den Bosch",VLOOKUP(L1642,'Status Report'!B:AO,39,0),AI1642="Yantian",VLOOKUP(L1642,'Status Report'!B:AO,40,0),AI1642="",IF(H1642="Asia Pacific",VLOOKUP(L1642,'Status Report'!B:AO,40,0),VLOOKUP(L1642,'Status Report'!B:AO,39,0)),AI1642="Direct shipment",IF(H1642="Asia Pacific",VLOOKUP(L1642,'Status Report'!B:AO,40,0),VLOOKUP(L1642,'Status Report'!B:AO,39,0)))</f>
        <v>0</v>
      </c>
      <c r="Z1642" s="20">
        <f t="shared" si="385"/>
        <v>0</v>
      </c>
      <c r="AA1642" s="20">
        <f t="shared" si="386"/>
        <v>27.84</v>
      </c>
      <c r="AB1642" s="21">
        <f>_xlfn.IFS(AI1642="Den Bosch",VLOOKUP(L1642,'Status Report'!B:AM,33,0),AI1642="Yantian",VLOOKUP(L1642,'Status Report'!B:AM,34,0),AI1642="",IF(H1642="Asia Pacific",VLOOKUP(L1642,'Status Report'!B:AM,34,0),VLOOKUP(L1642,'Status Report'!B:AM,33,0)),AI1642="Direct shipment",IF(H1642="Asia Pacific",VLOOKUP(L1642,'Status Report'!B:AM,34,0),VLOOKUP(L1642,'Status Report'!B:AM,33,0)))</f>
        <v>24.5</v>
      </c>
      <c r="AC1642" s="21">
        <f>VLOOKUP(L1642,'Status Report'!B:CE,82,0)</f>
        <v>0</v>
      </c>
      <c r="AD1642" s="21">
        <f t="shared" si="387"/>
        <v>24.5</v>
      </c>
      <c r="AE1642" s="63">
        <f>VLOOKUP(L1642,'Status Report'!B:W,20,0)</f>
        <v>29</v>
      </c>
      <c r="AF1642" s="63">
        <f>VLOOKUP(L1642,'Status Report'!B:W,21,0)</f>
        <v>39</v>
      </c>
      <c r="AG1642" s="63">
        <f>VLOOKUP(L1642,'Status Report'!B:W,22,0)</f>
        <v>1.5</v>
      </c>
      <c r="AH1642" s="22">
        <f t="shared" si="388"/>
        <v>1.6965000000000001E-3</v>
      </c>
      <c r="AI1642" t="s">
        <v>990</v>
      </c>
      <c r="AK1642" s="63">
        <f>IFERROR(VLOOKUP(G1642,ASEAN!A:A,1,0),0)</f>
        <v>0</v>
      </c>
      <c r="AL1642" s="63" t="str">
        <f>IFERROR(VLOOKUP(D1642,'[3]customer specs'!$B$1:$D$65536,3,0),0)</f>
        <v xml:space="preserve">In case of samples for Fon Wan Chan, please add EUR 75,00 per pallet in Conditions (HD01) and put Provision 199031 QC in Purchase order number
</v>
      </c>
      <c r="AM1642" s="64">
        <f t="shared" si="389"/>
        <v>66.649999999999991</v>
      </c>
      <c r="AN1642" s="64">
        <f t="shared" si="390"/>
        <v>0</v>
      </c>
      <c r="AO1642" s="63"/>
      <c r="AP1642" s="63"/>
      <c r="AQ1642" s="63" t="str">
        <f t="shared" si="391"/>
        <v>no</v>
      </c>
      <c r="AR1642" s="20">
        <f t="shared" si="392"/>
        <v>24.5</v>
      </c>
      <c r="AS1642" s="63"/>
      <c r="AT1642" s="23">
        <f t="shared" si="382"/>
        <v>0.12</v>
      </c>
      <c r="AU1642" s="65">
        <f t="shared" si="393"/>
        <v>27.84090909090909</v>
      </c>
      <c r="AV1642" s="65"/>
      <c r="AW1642" s="65">
        <f t="shared" si="394"/>
        <v>27.84090909090909</v>
      </c>
      <c r="AX1642" s="65"/>
      <c r="AY1642" s="63">
        <f>VLOOKUP(L1642,'Status Report'!B:CF,81,0)</f>
        <v>0</v>
      </c>
      <c r="AZ1642" s="63" t="str">
        <f>VLOOKUP(L1642,'Status Report'!B:S,18,0)</f>
        <v>Mariana</v>
      </c>
      <c r="BB1642" s="63">
        <f>VLOOKUP(L1642,'Status Report'!B:Z,25,0)</f>
        <v>1</v>
      </c>
      <c r="BC1642" s="63">
        <f t="shared" si="395"/>
        <v>1</v>
      </c>
      <c r="BF1642">
        <f>VLOOKUP(L1642,'Status Report'!B:CE,82,0)</f>
        <v>0</v>
      </c>
      <c r="BG1642">
        <f>VLOOKUP(L1642,'Status Report'!B:CF,83,0)</f>
        <v>0</v>
      </c>
      <c r="BH1642">
        <f>VLOOKUP(L1642,'Status Report'!B:CG,84,0)</f>
        <v>0</v>
      </c>
      <c r="BI1642" t="s">
        <v>1017</v>
      </c>
      <c r="BJ1642" t="s">
        <v>795</v>
      </c>
      <c r="BM1642" s="67">
        <f t="shared" si="396"/>
        <v>31</v>
      </c>
    </row>
    <row r="1643" spans="1:65" x14ac:dyDescent="0.25">
      <c r="A1643" s="68" t="str">
        <f>VLOOKUP(L1643,'Status Report'!B:CB,79,0)</f>
        <v>Heineken - F1</v>
      </c>
      <c r="C1643">
        <v>26021050</v>
      </c>
      <c r="D1643">
        <v>3090300</v>
      </c>
      <c r="E1643" t="s">
        <v>1011</v>
      </c>
      <c r="F1643" t="s">
        <v>802</v>
      </c>
      <c r="G1643" t="str">
        <f>VLOOKUP(D1643,'[2]sold to'!$A:$H,8,0)</f>
        <v>Netherlands</v>
      </c>
      <c r="H1643" t="str">
        <f>VLOOKUP(D1643,'[2]sold to'!$A:$I,9,0)</f>
        <v>Europe</v>
      </c>
      <c r="K1643">
        <v>40</v>
      </c>
      <c r="L1643">
        <v>88027432</v>
      </c>
      <c r="M1643" t="s">
        <v>619</v>
      </c>
      <c r="N1643">
        <v>1</v>
      </c>
      <c r="P1643" t="str">
        <f>VLOOKUP(L1643,'Status Report'!B:AA,26,0)</f>
        <v>China</v>
      </c>
      <c r="Q1643" t="str">
        <f>VLOOKUP(L1643,'Status Report'!B:AB,27,0)</f>
        <v>Textiles-Clothing</v>
      </c>
      <c r="R1643">
        <f>VLOOKUP(L1643,'Status Report'!B:X,23,0)</f>
        <v>1000</v>
      </c>
      <c r="S1643" t="str">
        <f>VLOOKUP(L1643,'Status Report'!B:T,19,0)</f>
        <v>Asian Sourcing Link</v>
      </c>
      <c r="T1643" s="62">
        <f>VLOOKUP(L1643,'Status Report'!B:E,4,0)</f>
        <v>3</v>
      </c>
      <c r="U1643" s="19">
        <f>_xlfn.IFS(AI1643="Den Bosch",VLOOKUP(L1643,'Status Report'!B:AM,35,0),AI1643="Yantian",VLOOKUP(L1643,'Status Report'!B:AM,36,0),AI1643="",IF(H1643="Asia Pacific",VLOOKUP(L1643,'Status Report'!B:AM,36,0),VLOOKUP(L1643,'Status Report'!B:AM,35,0)),AI1643="Direct shipment",IF(H1643="Asia Pacific",VLOOKUP(L1643,'Status Report'!B:AM,36,0),VLOOKUP(L1643,'Status Report'!B:AM,35,0)))</f>
        <v>32.06</v>
      </c>
      <c r="V1643" s="20">
        <f t="shared" si="383"/>
        <v>32.06</v>
      </c>
      <c r="W1643" s="19">
        <f>_xlfn.IFS(AI1643="Den Bosch",VLOOKUP(L1643,'Status Report'!B:AM,37,0),AI1643="Yantian",VLOOKUP(L1643,'Status Report'!B:AM,38,0),AI1643="",IF(H1643="Asia Pacific",VLOOKUP(L1643,'Status Report'!B:AM,38,0),VLOOKUP(L1643,'Status Report'!B:AM,37,0)),AI1643="Direct shipment",IF(H1643="Asia Pacific",VLOOKUP(L1643,'Status Report'!B:AM,38,0),VLOOKUP(L1643,'Status Report'!B:AM,37,0)))</f>
        <v>32.06</v>
      </c>
      <c r="X1643" s="20">
        <f t="shared" si="384"/>
        <v>32.06</v>
      </c>
      <c r="Y1643" s="20">
        <f>_xlfn.IFS(AI1643="Den Bosch",VLOOKUP(L1643,'Status Report'!B:AO,39,0),AI1643="Yantian",VLOOKUP(L1643,'Status Report'!B:AO,40,0),AI1643="",IF(H1643="Asia Pacific",VLOOKUP(L1643,'Status Report'!B:AO,40,0),VLOOKUP(L1643,'Status Report'!B:AO,39,0)),AI1643="Direct shipment",IF(H1643="Asia Pacific",VLOOKUP(L1643,'Status Report'!B:AO,40,0),VLOOKUP(L1643,'Status Report'!B:AO,39,0)))</f>
        <v>0</v>
      </c>
      <c r="Z1643" s="20">
        <f t="shared" si="385"/>
        <v>0</v>
      </c>
      <c r="AA1643" s="20">
        <f t="shared" si="386"/>
        <v>32.06</v>
      </c>
      <c r="AB1643" s="21">
        <f>_xlfn.IFS(AI1643="Den Bosch",VLOOKUP(L1643,'Status Report'!B:AM,33,0),AI1643="Yantian",VLOOKUP(L1643,'Status Report'!B:AM,34,0),AI1643="",IF(H1643="Asia Pacific",VLOOKUP(L1643,'Status Report'!B:AM,34,0),VLOOKUP(L1643,'Status Report'!B:AM,33,0)),AI1643="Direct shipment",IF(H1643="Asia Pacific",VLOOKUP(L1643,'Status Report'!B:AM,34,0),VLOOKUP(L1643,'Status Report'!B:AM,33,0)))</f>
        <v>27.974699999999999</v>
      </c>
      <c r="AC1643" s="21">
        <f>VLOOKUP(L1643,'Status Report'!B:CE,82,0)</f>
        <v>0</v>
      </c>
      <c r="AD1643" s="21">
        <f t="shared" si="387"/>
        <v>27.974699999999999</v>
      </c>
      <c r="AE1643" s="63">
        <f>VLOOKUP(L1643,'Status Report'!B:W,20,0)</f>
        <v>47</v>
      </c>
      <c r="AF1643" s="63">
        <f>VLOOKUP(L1643,'Status Report'!B:W,21,0)</f>
        <v>38</v>
      </c>
      <c r="AG1643" s="63">
        <f>VLOOKUP(L1643,'Status Report'!B:W,22,0)</f>
        <v>2</v>
      </c>
      <c r="AH1643" s="22">
        <f t="shared" si="388"/>
        <v>3.5720000000000001E-3</v>
      </c>
      <c r="AI1643" t="s">
        <v>990</v>
      </c>
      <c r="AK1643" s="63">
        <f>IFERROR(VLOOKUP(G1643,ASEAN!A:A,1,0),0)</f>
        <v>0</v>
      </c>
      <c r="AL1643" s="63">
        <f>IFERROR(VLOOKUP(D1643,'[3]customer specs'!$B$1:$D$65536,3,0),0)</f>
        <v>0</v>
      </c>
      <c r="AM1643" s="64">
        <f t="shared" si="389"/>
        <v>0</v>
      </c>
      <c r="AN1643" s="64">
        <f t="shared" si="390"/>
        <v>0</v>
      </c>
      <c r="AO1643" s="63"/>
      <c r="AP1643" s="63"/>
      <c r="AQ1643" s="63" t="str">
        <f t="shared" si="391"/>
        <v>no</v>
      </c>
      <c r="AR1643" s="20">
        <f t="shared" si="392"/>
        <v>27.974699999999999</v>
      </c>
      <c r="AS1643" s="63"/>
      <c r="AT1643" s="23">
        <f t="shared" ref="AT1643:AT1706" si="397">IF(AS1643=0.045,0.045,IF(AS1643=0.035,0.035,0.12))</f>
        <v>0.12</v>
      </c>
      <c r="AU1643" s="65">
        <f t="shared" si="393"/>
        <v>31.789431818181818</v>
      </c>
      <c r="AV1643" s="65"/>
      <c r="AW1643" s="65">
        <f t="shared" si="394"/>
        <v>31.789431818181818</v>
      </c>
      <c r="AX1643" s="65"/>
      <c r="AY1643" s="63">
        <f>VLOOKUP(L1643,'Status Report'!B:CF,81,0)</f>
        <v>0</v>
      </c>
      <c r="AZ1643" s="63" t="str">
        <f>VLOOKUP(L1643,'Status Report'!B:S,18,0)</f>
        <v xml:space="preserve">Ellina Smirnova </v>
      </c>
      <c r="BB1643" s="63">
        <f>VLOOKUP(L1643,'Status Report'!B:Z,25,0)</f>
        <v>1</v>
      </c>
      <c r="BC1643" s="63">
        <f t="shared" si="395"/>
        <v>1</v>
      </c>
      <c r="BF1643">
        <f>VLOOKUP(L1643,'Status Report'!B:CE,82,0)</f>
        <v>0</v>
      </c>
      <c r="BG1643">
        <f>VLOOKUP(L1643,'Status Report'!B:CF,83,0)</f>
        <v>0</v>
      </c>
      <c r="BH1643">
        <f>VLOOKUP(L1643,'Status Report'!B:CG,84,0)</f>
        <v>0</v>
      </c>
      <c r="BI1643" t="s">
        <v>1008</v>
      </c>
      <c r="BJ1643" t="s">
        <v>795</v>
      </c>
      <c r="BM1643" s="67">
        <f t="shared" si="396"/>
        <v>278</v>
      </c>
    </row>
    <row r="1644" spans="1:65" x14ac:dyDescent="0.25">
      <c r="A1644" s="68" t="str">
        <f>VLOOKUP(L1644,'Status Report'!B:CB,79,0)</f>
        <v>Desperados</v>
      </c>
      <c r="C1644">
        <v>20006117</v>
      </c>
      <c r="D1644">
        <v>3011229</v>
      </c>
      <c r="E1644" t="s">
        <v>1004</v>
      </c>
      <c r="F1644" t="s">
        <v>1005</v>
      </c>
      <c r="G1644" t="str">
        <f>VLOOKUP(D1644,'[2]sold to'!$A:$H,8,0)</f>
        <v>Martinique</v>
      </c>
      <c r="H1644" t="str">
        <f>VLOOKUP(D1644,'[2]sold to'!$A:$I,9,0)</f>
        <v>AMERICAS</v>
      </c>
      <c r="K1644">
        <v>40</v>
      </c>
      <c r="L1644">
        <v>88027239</v>
      </c>
      <c r="M1644" t="s">
        <v>533</v>
      </c>
      <c r="N1644">
        <v>9</v>
      </c>
      <c r="P1644" t="str">
        <f>VLOOKUP(L1644,'Status Report'!B:AA,26,0)</f>
        <v>China</v>
      </c>
      <c r="Q1644" t="str">
        <f>VLOOKUP(L1644,'Status Report'!B:AB,27,0)</f>
        <v>Premiums</v>
      </c>
      <c r="R1644">
        <f>VLOOKUP(L1644,'Status Report'!B:X,23,0)</f>
        <v>100</v>
      </c>
      <c r="S1644" t="str">
        <f>VLOOKUP(L1644,'Status Report'!B:T,19,0)</f>
        <v>Dekkers Visual Communication B.v.</v>
      </c>
      <c r="T1644" s="62">
        <f>VLOOKUP(L1644,'Status Report'!B:E,4,0)</f>
        <v>3</v>
      </c>
      <c r="U1644" s="19">
        <f>_xlfn.IFS(AI1644="Den Bosch",VLOOKUP(L1644,'Status Report'!B:AM,35,0),AI1644="Yantian",VLOOKUP(L1644,'Status Report'!B:AM,36,0),AI1644="",IF(H1644="Asia Pacific",VLOOKUP(L1644,'Status Report'!B:AM,36,0),VLOOKUP(L1644,'Status Report'!B:AM,35,0)),AI1644="Direct shipment",IF(H1644="Asia Pacific",VLOOKUP(L1644,'Status Report'!B:AM,36,0),VLOOKUP(L1644,'Status Report'!B:AM,35,0)))</f>
        <v>270.23</v>
      </c>
      <c r="V1644" s="20">
        <f t="shared" si="383"/>
        <v>2432.0700000000002</v>
      </c>
      <c r="W1644" s="19">
        <f>_xlfn.IFS(AI1644="Den Bosch",VLOOKUP(L1644,'Status Report'!B:AM,37,0),AI1644="Yantian",VLOOKUP(L1644,'Status Report'!B:AM,38,0),AI1644="",IF(H1644="Asia Pacific",VLOOKUP(L1644,'Status Report'!B:AM,38,0),VLOOKUP(L1644,'Status Report'!B:AM,37,0)),AI1644="Direct shipment",IF(H1644="Asia Pacific",VLOOKUP(L1644,'Status Report'!B:AM,38,0),VLOOKUP(L1644,'Status Report'!B:AM,37,0)))</f>
        <v>270.23</v>
      </c>
      <c r="X1644" s="20">
        <f t="shared" si="384"/>
        <v>2432.0700000000002</v>
      </c>
      <c r="Y1644" s="20">
        <f>_xlfn.IFS(AI1644="Den Bosch",VLOOKUP(L1644,'Status Report'!B:AO,39,0),AI1644="Yantian",VLOOKUP(L1644,'Status Report'!B:AO,40,0),AI1644="",IF(H1644="Asia Pacific",VLOOKUP(L1644,'Status Report'!B:AO,40,0),VLOOKUP(L1644,'Status Report'!B:AO,39,0)),AI1644="Direct shipment",IF(H1644="Asia Pacific",VLOOKUP(L1644,'Status Report'!B:AO,40,0),VLOOKUP(L1644,'Status Report'!B:AO,39,0)))</f>
        <v>0</v>
      </c>
      <c r="Z1644" s="20">
        <f t="shared" si="385"/>
        <v>0</v>
      </c>
      <c r="AA1644" s="20">
        <f t="shared" si="386"/>
        <v>2432.0700000000002</v>
      </c>
      <c r="AB1644" s="21">
        <f>_xlfn.IFS(AI1644="Den Bosch",VLOOKUP(L1644,'Status Report'!B:AM,33,0),AI1644="Yantian",VLOOKUP(L1644,'Status Report'!B:AM,34,0),AI1644="",IF(H1644="Asia Pacific",VLOOKUP(L1644,'Status Report'!B:AM,34,0),VLOOKUP(L1644,'Status Report'!B:AM,33,0)),AI1644="Direct shipment",IF(H1644="Asia Pacific",VLOOKUP(L1644,'Status Report'!B:AM,34,0),VLOOKUP(L1644,'Status Report'!B:AM,33,0)))</f>
        <v>233.70000000000002</v>
      </c>
      <c r="AC1644" s="21">
        <f>VLOOKUP(L1644,'Status Report'!B:CE,82,0)</f>
        <v>0</v>
      </c>
      <c r="AD1644" s="21">
        <f t="shared" si="387"/>
        <v>233.70000000000002</v>
      </c>
      <c r="AE1644" s="63">
        <f>VLOOKUP(L1644,'Status Report'!B:W,20,0)</f>
        <v>34.5</v>
      </c>
      <c r="AF1644" s="63">
        <f>VLOOKUP(L1644,'Status Report'!B:W,21,0)</f>
        <v>20</v>
      </c>
      <c r="AG1644" s="63">
        <f>VLOOKUP(L1644,'Status Report'!B:W,22,0)</f>
        <v>23.5</v>
      </c>
      <c r="AH1644" s="22">
        <f t="shared" si="388"/>
        <v>0.14593500000000001</v>
      </c>
      <c r="AI1644" t="s">
        <v>990</v>
      </c>
      <c r="AK1644" s="63">
        <f>IFERROR(VLOOKUP(G1644,ASEAN!A:A,1,0),0)</f>
        <v>0</v>
      </c>
      <c r="AL1644" s="63" t="str">
        <f>IFERROR(VLOOKUP(D1644,'[3]customer specs'!$B$1:$D$65536,3,0),0)</f>
        <v>pallet</v>
      </c>
      <c r="AM1644" s="64">
        <f t="shared" si="389"/>
        <v>0</v>
      </c>
      <c r="AN1644" s="64">
        <f t="shared" si="390"/>
        <v>0</v>
      </c>
      <c r="AO1644" s="63"/>
      <c r="AP1644" s="63"/>
      <c r="AQ1644" s="63" t="str">
        <f t="shared" si="391"/>
        <v>no</v>
      </c>
      <c r="AR1644" s="20">
        <f t="shared" si="392"/>
        <v>2103.3000000000002</v>
      </c>
      <c r="AS1644" s="63"/>
      <c r="AT1644" s="23">
        <f t="shared" si="397"/>
        <v>0.12</v>
      </c>
      <c r="AU1644" s="65">
        <f t="shared" si="393"/>
        <v>265.56818181818181</v>
      </c>
      <c r="AV1644" s="65"/>
      <c r="AW1644" s="65">
        <f t="shared" si="394"/>
        <v>2390.1136363636365</v>
      </c>
      <c r="AX1644" s="65"/>
      <c r="AY1644" s="63">
        <f>VLOOKUP(L1644,'Status Report'!B:CF,81,0)</f>
        <v>0</v>
      </c>
      <c r="AZ1644" s="63" t="str">
        <f>VLOOKUP(L1644,'Status Report'!B:S,18,0)</f>
        <v>Ellina Smirnova</v>
      </c>
      <c r="BB1644" s="63">
        <f>VLOOKUP(L1644,'Status Report'!B:Z,25,0)</f>
        <v>1</v>
      </c>
      <c r="BC1644" s="63">
        <f t="shared" si="395"/>
        <v>9</v>
      </c>
      <c r="BF1644">
        <f>VLOOKUP(L1644,'Status Report'!B:CE,82,0)</f>
        <v>0</v>
      </c>
      <c r="BG1644">
        <f>VLOOKUP(L1644,'Status Report'!B:CF,83,0)</f>
        <v>0</v>
      </c>
      <c r="BH1644">
        <f>VLOOKUP(L1644,'Status Report'!B:CG,84,0)</f>
        <v>0</v>
      </c>
      <c r="BI1644" t="s">
        <v>1007</v>
      </c>
      <c r="BJ1644" t="s">
        <v>795</v>
      </c>
      <c r="BM1644" s="67">
        <f t="shared" si="396"/>
        <v>81</v>
      </c>
    </row>
    <row r="1645" spans="1:65" x14ac:dyDescent="0.25">
      <c r="A1645" s="68" t="str">
        <f>VLOOKUP(L1645,'Status Report'!B:CB,79,0)</f>
        <v>Heineken</v>
      </c>
      <c r="C1645">
        <v>26021051</v>
      </c>
      <c r="D1645">
        <v>3090941</v>
      </c>
      <c r="E1645" t="s">
        <v>1020</v>
      </c>
      <c r="F1645" t="s">
        <v>864</v>
      </c>
      <c r="G1645" t="s">
        <v>96</v>
      </c>
      <c r="H1645" t="s">
        <v>970</v>
      </c>
      <c r="K1645">
        <v>10</v>
      </c>
      <c r="L1645">
        <v>88027056</v>
      </c>
      <c r="M1645" t="s">
        <v>886</v>
      </c>
      <c r="N1645">
        <v>100</v>
      </c>
      <c r="P1645" t="str">
        <f>VLOOKUP(L1645,'Status Report'!B:AA,26,0)</f>
        <v>Poland</v>
      </c>
      <c r="Q1645" t="str">
        <f>VLOOKUP(L1645,'Status Report'!B:AB,27,0)</f>
        <v>Premiums</v>
      </c>
      <c r="R1645">
        <f>VLOOKUP(L1645,'Status Report'!B:X,23,0)</f>
        <v>100</v>
      </c>
      <c r="S1645" t="str">
        <f>VLOOKUP(L1645,'Status Report'!B:T,19,0)</f>
        <v>Promocean The Netherlands BV</v>
      </c>
      <c r="T1645" s="62">
        <f>VLOOKUP(L1645,'Status Report'!B:E,4,0)</f>
        <v>3</v>
      </c>
      <c r="U1645" s="19">
        <f>_xlfn.IFS(AI1645="Den Bosch",VLOOKUP(L1645,'Status Report'!B:AM,35,0),AI1645="Yantian",VLOOKUP(L1645,'Status Report'!B:AM,36,0),AI1645="",IF(H1645="Asia Pacific",VLOOKUP(L1645,'Status Report'!B:AM,36,0),VLOOKUP(L1645,'Status Report'!B:AM,35,0)),AI1645="Direct shipment",IF(H1645="Asia Pacific",VLOOKUP(L1645,'Status Report'!B:AM,36,0),VLOOKUP(L1645,'Status Report'!B:AM,35,0)))</f>
        <v>48.7</v>
      </c>
      <c r="V1645" s="20">
        <f t="shared" si="383"/>
        <v>4870</v>
      </c>
      <c r="W1645" s="19">
        <f>_xlfn.IFS(AI1645="Den Bosch",VLOOKUP(L1645,'Status Report'!B:AM,37,0),AI1645="Yantian",VLOOKUP(L1645,'Status Report'!B:AM,38,0),AI1645="",IF(H1645="Asia Pacific",VLOOKUP(L1645,'Status Report'!B:AM,38,0),VLOOKUP(L1645,'Status Report'!B:AM,37,0)),AI1645="Direct shipment",IF(H1645="Asia Pacific",VLOOKUP(L1645,'Status Report'!B:AM,38,0),VLOOKUP(L1645,'Status Report'!B:AM,37,0)))</f>
        <v>19.399999999999999</v>
      </c>
      <c r="X1645" s="20">
        <f t="shared" si="384"/>
        <v>1939.9999999999998</v>
      </c>
      <c r="Y1645" s="20">
        <f>_xlfn.IFS(AI1645="Den Bosch",VLOOKUP(L1645,'Status Report'!B:AO,39,0),AI1645="Yantian",VLOOKUP(L1645,'Status Report'!B:AO,40,0),AI1645="",IF(H1645="Asia Pacific",VLOOKUP(L1645,'Status Report'!B:AO,40,0),VLOOKUP(L1645,'Status Report'!B:AO,39,0)),AI1645="Direct shipment",IF(H1645="Asia Pacific",VLOOKUP(L1645,'Status Report'!B:AO,40,0),VLOOKUP(L1645,'Status Report'!B:AO,39,0)))</f>
        <v>0</v>
      </c>
      <c r="Z1645" s="20">
        <f t="shared" si="385"/>
        <v>0</v>
      </c>
      <c r="AA1645" s="20">
        <f t="shared" si="386"/>
        <v>1939.9999999999998</v>
      </c>
      <c r="AB1645" s="21">
        <f>_xlfn.IFS(AI1645="Den Bosch",VLOOKUP(L1645,'Status Report'!B:AM,33,0),AI1645="Yantian",VLOOKUP(L1645,'Status Report'!B:AM,34,0),AI1645="",IF(H1645="Asia Pacific",VLOOKUP(L1645,'Status Report'!B:AM,34,0),VLOOKUP(L1645,'Status Report'!B:AM,33,0)),AI1645="Direct shipment",IF(H1645="Asia Pacific",VLOOKUP(L1645,'Status Report'!B:AM,34,0),VLOOKUP(L1645,'Status Report'!B:AM,33,0)))</f>
        <v>17.11</v>
      </c>
      <c r="AC1645" s="21">
        <f>VLOOKUP(L1645,'Status Report'!B:CE,82,0)</f>
        <v>0</v>
      </c>
      <c r="AD1645" s="21">
        <f t="shared" si="387"/>
        <v>17.11</v>
      </c>
      <c r="AE1645" s="63">
        <f>VLOOKUP(L1645,'Status Report'!B:W,20,0)</f>
        <v>13</v>
      </c>
      <c r="AF1645" s="63">
        <f>VLOOKUP(L1645,'Status Report'!B:W,21,0)</f>
        <v>9</v>
      </c>
      <c r="AG1645" s="63">
        <f>VLOOKUP(L1645,'Status Report'!B:W,22,0)</f>
        <v>10</v>
      </c>
      <c r="AH1645" s="22">
        <f t="shared" si="388"/>
        <v>0.11700000000000001</v>
      </c>
      <c r="AI1645" t="s">
        <v>990</v>
      </c>
      <c r="AK1645" s="63">
        <f>IFERROR(VLOOKUP(G1645,ASEAN!A:A,1,0),0)</f>
        <v>0</v>
      </c>
      <c r="AL1645" s="63">
        <f>IFERROR(VLOOKUP(D1645,'[3]customer specs'!$B$1:$D$65536,3,0),0)</f>
        <v>0</v>
      </c>
      <c r="AM1645" s="64">
        <f t="shared" si="389"/>
        <v>2930</v>
      </c>
      <c r="AN1645" s="64">
        <f t="shared" si="390"/>
        <v>0</v>
      </c>
      <c r="AO1645" s="63"/>
      <c r="AP1645" s="63"/>
      <c r="AQ1645" s="63" t="str">
        <f t="shared" si="391"/>
        <v>yes</v>
      </c>
      <c r="AR1645" s="20">
        <f t="shared" si="392"/>
        <v>1711</v>
      </c>
      <c r="AS1645" s="63"/>
      <c r="AT1645" s="23">
        <f t="shared" si="397"/>
        <v>0.12</v>
      </c>
      <c r="AU1645" s="65">
        <f t="shared" si="393"/>
        <v>19.443181818181817</v>
      </c>
      <c r="AV1645" s="65"/>
      <c r="AW1645" s="65">
        <f t="shared" si="394"/>
        <v>1944.3181818181818</v>
      </c>
      <c r="AX1645" s="65"/>
      <c r="AY1645" s="63">
        <f>VLOOKUP(L1645,'Status Report'!B:CF,81,0)</f>
        <v>0</v>
      </c>
      <c r="AZ1645" s="63" t="str">
        <f>VLOOKUP(L1645,'Status Report'!B:S,18,0)</f>
        <v>Ellina Smirnova</v>
      </c>
      <c r="BB1645" s="63">
        <f>VLOOKUP(L1645,'Status Report'!B:Z,25,0)</f>
        <v>10</v>
      </c>
      <c r="BC1645" s="63">
        <f t="shared" si="395"/>
        <v>1000</v>
      </c>
      <c r="BF1645">
        <f>VLOOKUP(L1645,'Status Report'!B:CE,82,0)</f>
        <v>0</v>
      </c>
      <c r="BG1645">
        <f>VLOOKUP(L1645,'Status Report'!B:CF,83,0)</f>
        <v>0</v>
      </c>
      <c r="BH1645">
        <f>VLOOKUP(L1645,'Status Report'!B:CG,84,0)</f>
        <v>0</v>
      </c>
      <c r="BI1645" t="s">
        <v>1032</v>
      </c>
      <c r="BJ1645" t="s">
        <v>795</v>
      </c>
      <c r="BM1645" s="67">
        <f t="shared" si="396"/>
        <v>316</v>
      </c>
    </row>
    <row r="1646" spans="1:65" x14ac:dyDescent="0.25">
      <c r="A1646" s="68" t="str">
        <f>VLOOKUP(L1646,'Status Report'!B:CB,79,0)</f>
        <v>Heineken - F1</v>
      </c>
      <c r="C1646">
        <v>26021048</v>
      </c>
      <c r="D1646">
        <v>3015975</v>
      </c>
      <c r="E1646" t="s">
        <v>817</v>
      </c>
      <c r="F1646" t="s">
        <v>818</v>
      </c>
      <c r="G1646" t="str">
        <f>VLOOKUP(D1646,'[2]sold to'!$A:$H,8,0)</f>
        <v>Guatemala</v>
      </c>
      <c r="H1646" t="str">
        <f>VLOOKUP(D1646,'[2]sold to'!$A:$I,9,0)</f>
        <v>AMERICAS</v>
      </c>
      <c r="K1646">
        <v>10</v>
      </c>
      <c r="L1646">
        <v>88027357</v>
      </c>
      <c r="M1646" t="s">
        <v>558</v>
      </c>
      <c r="N1646">
        <v>3</v>
      </c>
      <c r="P1646" t="str">
        <f>VLOOKUP(L1646,'Status Report'!B:AA,26,0)</f>
        <v>China</v>
      </c>
      <c r="Q1646" t="str">
        <f>VLOOKUP(L1646,'Status Report'!B:AB,27,0)</f>
        <v>Premiums</v>
      </c>
      <c r="R1646">
        <f>VLOOKUP(L1646,'Status Report'!B:X,23,0)</f>
        <v>250</v>
      </c>
      <c r="S1646" t="str">
        <f>VLOOKUP(L1646,'Status Report'!B:T,19,0)</f>
        <v>Promocean The Netherlands BV</v>
      </c>
      <c r="T1646" s="62">
        <f>VLOOKUP(L1646,'Status Report'!B:E,4,0)</f>
        <v>3</v>
      </c>
      <c r="U1646" s="19">
        <f>_xlfn.IFS(AI1646="Den Bosch",VLOOKUP(L1646,'Status Report'!B:AM,35,0),AI1646="Yantian",VLOOKUP(L1646,'Status Report'!B:AM,36,0),AI1646="",IF(H1646="Asia Pacific",VLOOKUP(L1646,'Status Report'!B:AM,36,0),VLOOKUP(L1646,'Status Report'!B:AM,35,0)),AI1646="Direct shipment",IF(H1646="Asia Pacific",VLOOKUP(L1646,'Status Report'!B:AM,36,0),VLOOKUP(L1646,'Status Report'!B:AM,35,0)))</f>
        <v>73.099999999999994</v>
      </c>
      <c r="V1646" s="20">
        <f t="shared" si="383"/>
        <v>219.29999999999998</v>
      </c>
      <c r="W1646" s="19">
        <f>_xlfn.IFS(AI1646="Den Bosch",VLOOKUP(L1646,'Status Report'!B:AM,37,0),AI1646="Yantian",VLOOKUP(L1646,'Status Report'!B:AM,38,0),AI1646="",IF(H1646="Asia Pacific",VLOOKUP(L1646,'Status Report'!B:AM,38,0),VLOOKUP(L1646,'Status Report'!B:AM,37,0)),AI1646="Direct shipment",IF(H1646="Asia Pacific",VLOOKUP(L1646,'Status Report'!B:AM,38,0),VLOOKUP(L1646,'Status Report'!B:AM,37,0)))</f>
        <v>69.900000000000006</v>
      </c>
      <c r="X1646" s="20">
        <f t="shared" si="384"/>
        <v>209.70000000000002</v>
      </c>
      <c r="Y1646" s="20">
        <f>_xlfn.IFS(AI1646="Den Bosch",VLOOKUP(L1646,'Status Report'!B:AO,39,0),AI1646="Yantian",VLOOKUP(L1646,'Status Report'!B:AO,40,0),AI1646="",IF(H1646="Asia Pacific",VLOOKUP(L1646,'Status Report'!B:AO,40,0),VLOOKUP(L1646,'Status Report'!B:AO,39,0)),AI1646="Direct shipment",IF(H1646="Asia Pacific",VLOOKUP(L1646,'Status Report'!B:AO,40,0),VLOOKUP(L1646,'Status Report'!B:AO,39,0)))</f>
        <v>0</v>
      </c>
      <c r="Z1646" s="20">
        <f t="shared" si="385"/>
        <v>0</v>
      </c>
      <c r="AA1646" s="20">
        <f t="shared" si="386"/>
        <v>209.70000000000002</v>
      </c>
      <c r="AB1646" s="21">
        <f>_xlfn.IFS(AI1646="Den Bosch",VLOOKUP(L1646,'Status Report'!B:AM,33,0),AI1646="Yantian",VLOOKUP(L1646,'Status Report'!B:AM,34,0),AI1646="",IF(H1646="Asia Pacific",VLOOKUP(L1646,'Status Report'!B:AM,34,0),VLOOKUP(L1646,'Status Report'!B:AM,33,0)),AI1646="Direct shipment",IF(H1646="Asia Pacific",VLOOKUP(L1646,'Status Report'!B:AM,34,0),VLOOKUP(L1646,'Status Report'!B:AM,33,0)))</f>
        <v>60.420000000000009</v>
      </c>
      <c r="AC1646" s="21">
        <f>VLOOKUP(L1646,'Status Report'!B:CE,82,0)</f>
        <v>0</v>
      </c>
      <c r="AD1646" s="21">
        <f t="shared" si="387"/>
        <v>60.420000000000009</v>
      </c>
      <c r="AE1646" s="63">
        <f>VLOOKUP(L1646,'Status Report'!B:W,20,0)</f>
        <v>43.5</v>
      </c>
      <c r="AF1646" s="63">
        <f>VLOOKUP(L1646,'Status Report'!B:W,21,0)</f>
        <v>18</v>
      </c>
      <c r="AG1646" s="63">
        <f>VLOOKUP(L1646,'Status Report'!B:W,22,0)</f>
        <v>22.5</v>
      </c>
      <c r="AH1646" s="22">
        <f t="shared" si="388"/>
        <v>5.2852499999999997E-2</v>
      </c>
      <c r="AI1646" t="s">
        <v>990</v>
      </c>
      <c r="AK1646" s="63">
        <f>IFERROR(VLOOKUP(G1646,ASEAN!A:A,1,0),0)</f>
        <v>0</v>
      </c>
      <c r="AL1646" s="63">
        <f>IFERROR(VLOOKUP(D1646,'[3]customer specs'!$B$1:$D$65536,3,0),0)</f>
        <v>0</v>
      </c>
      <c r="AM1646" s="64">
        <f t="shared" si="389"/>
        <v>9.5999999999999659</v>
      </c>
      <c r="AN1646" s="64">
        <f t="shared" si="390"/>
        <v>0</v>
      </c>
      <c r="AO1646" s="63"/>
      <c r="AP1646" s="63"/>
      <c r="AQ1646" s="63" t="str">
        <f t="shared" si="391"/>
        <v>no</v>
      </c>
      <c r="AR1646" s="20">
        <f t="shared" si="392"/>
        <v>181.26000000000002</v>
      </c>
      <c r="AS1646" s="63"/>
      <c r="AT1646" s="23">
        <f t="shared" si="397"/>
        <v>0.12</v>
      </c>
      <c r="AU1646" s="65">
        <f t="shared" si="393"/>
        <v>68.659090909090921</v>
      </c>
      <c r="AV1646" s="65"/>
      <c r="AW1646" s="65">
        <f t="shared" si="394"/>
        <v>205.97727272727275</v>
      </c>
      <c r="AX1646" s="65"/>
      <c r="AY1646" s="63">
        <f>VLOOKUP(L1646,'Status Report'!B:CF,81,0)</f>
        <v>0</v>
      </c>
      <c r="AZ1646" s="63" t="str">
        <f>VLOOKUP(L1646,'Status Report'!B:S,18,0)</f>
        <v xml:space="preserve">Konstantinos Zoupanos </v>
      </c>
      <c r="BB1646" s="63">
        <f>VLOOKUP(L1646,'Status Report'!B:Z,25,0)</f>
        <v>10</v>
      </c>
      <c r="BC1646" s="63">
        <f t="shared" si="395"/>
        <v>30</v>
      </c>
      <c r="BF1646">
        <f>VLOOKUP(L1646,'Status Report'!B:CE,82,0)</f>
        <v>0</v>
      </c>
      <c r="BG1646">
        <f>VLOOKUP(L1646,'Status Report'!B:CF,83,0)</f>
        <v>0</v>
      </c>
      <c r="BH1646">
        <f>VLOOKUP(L1646,'Status Report'!B:CG,84,0)</f>
        <v>0</v>
      </c>
      <c r="BI1646" t="s">
        <v>1009</v>
      </c>
      <c r="BJ1646" t="s">
        <v>795</v>
      </c>
      <c r="BM1646" s="67">
        <f t="shared" si="396"/>
        <v>1075</v>
      </c>
    </row>
    <row r="1647" spans="1:65" x14ac:dyDescent="0.25">
      <c r="A1647" s="68" t="str">
        <f>VLOOKUP(L1647,'Status Report'!B:CB,79,0)</f>
        <v>Heineken - F1</v>
      </c>
      <c r="C1647">
        <v>26021048</v>
      </c>
      <c r="D1647">
        <v>3015975</v>
      </c>
      <c r="E1647" t="s">
        <v>817</v>
      </c>
      <c r="F1647" t="s">
        <v>818</v>
      </c>
      <c r="G1647" t="str">
        <f>VLOOKUP(D1647,'[2]sold to'!$A:$H,8,0)</f>
        <v>Guatemala</v>
      </c>
      <c r="H1647" t="str">
        <f>VLOOKUP(D1647,'[2]sold to'!$A:$I,9,0)</f>
        <v>AMERICAS</v>
      </c>
      <c r="K1647">
        <v>20</v>
      </c>
      <c r="L1647">
        <v>88027350</v>
      </c>
      <c r="M1647" t="s">
        <v>551</v>
      </c>
      <c r="N1647">
        <v>10</v>
      </c>
      <c r="P1647" t="str">
        <f>VLOOKUP(L1647,'Status Report'!B:AA,26,0)</f>
        <v>China</v>
      </c>
      <c r="Q1647" t="str">
        <f>VLOOKUP(L1647,'Status Report'!B:AB,27,0)</f>
        <v>Bar support</v>
      </c>
      <c r="R1647">
        <f>VLOOKUP(L1647,'Status Report'!B:X,23,0)</f>
        <v>125</v>
      </c>
      <c r="S1647" t="str">
        <f>VLOOKUP(L1647,'Status Report'!B:T,19,0)</f>
        <v>Promocean The Netherlands BV</v>
      </c>
      <c r="T1647" s="62">
        <f>VLOOKUP(L1647,'Status Report'!B:E,4,0)</f>
        <v>3</v>
      </c>
      <c r="U1647" s="19">
        <f>_xlfn.IFS(AI1647="Den Bosch",VLOOKUP(L1647,'Status Report'!B:AM,35,0),AI1647="Yantian",VLOOKUP(L1647,'Status Report'!B:AM,36,0),AI1647="",IF(H1647="Asia Pacific",VLOOKUP(L1647,'Status Report'!B:AM,36,0),VLOOKUP(L1647,'Status Report'!B:AM,35,0)),AI1647="Direct shipment",IF(H1647="Asia Pacific",VLOOKUP(L1647,'Status Report'!B:AM,36,0),VLOOKUP(L1647,'Status Report'!B:AM,35,0)))</f>
        <v>29.8</v>
      </c>
      <c r="V1647" s="20">
        <f t="shared" si="383"/>
        <v>298</v>
      </c>
      <c r="W1647" s="19">
        <f>_xlfn.IFS(AI1647="Den Bosch",VLOOKUP(L1647,'Status Report'!B:AM,37,0),AI1647="Yantian",VLOOKUP(L1647,'Status Report'!B:AM,38,0),AI1647="",IF(H1647="Asia Pacific",VLOOKUP(L1647,'Status Report'!B:AM,38,0),VLOOKUP(L1647,'Status Report'!B:AM,37,0)),AI1647="Direct shipment",IF(H1647="Asia Pacific",VLOOKUP(L1647,'Status Report'!B:AM,38,0),VLOOKUP(L1647,'Status Report'!B:AM,37,0)))</f>
        <v>26</v>
      </c>
      <c r="X1647" s="20">
        <f t="shared" si="384"/>
        <v>260</v>
      </c>
      <c r="Y1647" s="20">
        <f>_xlfn.IFS(AI1647="Den Bosch",VLOOKUP(L1647,'Status Report'!B:AO,39,0),AI1647="Yantian",VLOOKUP(L1647,'Status Report'!B:AO,40,0),AI1647="",IF(H1647="Asia Pacific",VLOOKUP(L1647,'Status Report'!B:AO,40,0),VLOOKUP(L1647,'Status Report'!B:AO,39,0)),AI1647="Direct shipment",IF(H1647="Asia Pacific",VLOOKUP(L1647,'Status Report'!B:AO,40,0),VLOOKUP(L1647,'Status Report'!B:AO,39,0)))</f>
        <v>0</v>
      </c>
      <c r="Z1647" s="20">
        <f t="shared" si="385"/>
        <v>0</v>
      </c>
      <c r="AA1647" s="20">
        <f t="shared" si="386"/>
        <v>260</v>
      </c>
      <c r="AB1647" s="21">
        <f>_xlfn.IFS(AI1647="Den Bosch",VLOOKUP(L1647,'Status Report'!B:AM,33,0),AI1647="Yantian",VLOOKUP(L1647,'Status Report'!B:AM,34,0),AI1647="",IF(H1647="Asia Pacific",VLOOKUP(L1647,'Status Report'!B:AM,34,0),VLOOKUP(L1647,'Status Report'!B:AM,33,0)),AI1647="Direct shipment",IF(H1647="Asia Pacific",VLOOKUP(L1647,'Status Report'!B:AM,34,0),VLOOKUP(L1647,'Status Report'!B:AM,33,0)))</f>
        <v>22.906800000000004</v>
      </c>
      <c r="AC1647" s="21">
        <f>VLOOKUP(L1647,'Status Report'!B:CE,82,0)</f>
        <v>0</v>
      </c>
      <c r="AD1647" s="21">
        <f t="shared" si="387"/>
        <v>22.906800000000004</v>
      </c>
      <c r="AE1647" s="63">
        <f>VLOOKUP(L1647,'Status Report'!B:W,20,0)</f>
        <v>14</v>
      </c>
      <c r="AF1647" s="63">
        <f>VLOOKUP(L1647,'Status Report'!B:W,21,0)</f>
        <v>5</v>
      </c>
      <c r="AG1647" s="63">
        <f>VLOOKUP(L1647,'Status Report'!B:W,22,0)</f>
        <v>5</v>
      </c>
      <c r="AH1647" s="22">
        <f t="shared" si="388"/>
        <v>3.5000000000000001E-3</v>
      </c>
      <c r="AI1647" t="s">
        <v>990</v>
      </c>
      <c r="AK1647" s="63">
        <f>IFERROR(VLOOKUP(G1647,ASEAN!A:A,1,0),0)</f>
        <v>0</v>
      </c>
      <c r="AL1647" s="63">
        <f>IFERROR(VLOOKUP(D1647,'[3]customer specs'!$B$1:$D$65536,3,0),0)</f>
        <v>0</v>
      </c>
      <c r="AM1647" s="64">
        <f t="shared" si="389"/>
        <v>38</v>
      </c>
      <c r="AN1647" s="64">
        <f t="shared" si="390"/>
        <v>0</v>
      </c>
      <c r="AO1647" s="63"/>
      <c r="AP1647" s="63"/>
      <c r="AQ1647" s="63" t="str">
        <f t="shared" si="391"/>
        <v>no</v>
      </c>
      <c r="AR1647" s="20">
        <f t="shared" si="392"/>
        <v>229.06800000000004</v>
      </c>
      <c r="AS1647" s="63"/>
      <c r="AT1647" s="23">
        <f t="shared" si="397"/>
        <v>0.12</v>
      </c>
      <c r="AU1647" s="65">
        <f t="shared" si="393"/>
        <v>26.03045454545455</v>
      </c>
      <c r="AV1647" s="65"/>
      <c r="AW1647" s="65">
        <f t="shared" si="394"/>
        <v>260.30454545454552</v>
      </c>
      <c r="AX1647" s="65"/>
      <c r="AY1647" s="63">
        <f>VLOOKUP(L1647,'Status Report'!B:CF,81,0)</f>
        <v>0</v>
      </c>
      <c r="AZ1647" s="63" t="str">
        <f>VLOOKUP(L1647,'Status Report'!B:S,18,0)</f>
        <v xml:space="preserve">Konstantinos Zoupanos </v>
      </c>
      <c r="BB1647" s="63">
        <f>VLOOKUP(L1647,'Status Report'!B:Z,25,0)</f>
        <v>20</v>
      </c>
      <c r="BC1647" s="63">
        <f t="shared" si="395"/>
        <v>200</v>
      </c>
      <c r="BF1647">
        <f>VLOOKUP(L1647,'Status Report'!B:CE,82,0)</f>
        <v>0</v>
      </c>
      <c r="BG1647">
        <f>VLOOKUP(L1647,'Status Report'!B:CF,83,0)</f>
        <v>0</v>
      </c>
      <c r="BH1647">
        <f>VLOOKUP(L1647,'Status Report'!B:CG,84,0)</f>
        <v>0</v>
      </c>
      <c r="BI1647" t="s">
        <v>1009</v>
      </c>
      <c r="BJ1647" t="s">
        <v>795</v>
      </c>
      <c r="BM1647" s="67">
        <f t="shared" si="396"/>
        <v>1322</v>
      </c>
    </row>
    <row r="1648" spans="1:65" x14ac:dyDescent="0.25">
      <c r="A1648" s="68" t="str">
        <f>VLOOKUP(L1648,'Status Report'!B:CB,79,0)</f>
        <v>Heineken UCL</v>
      </c>
      <c r="C1648">
        <v>26021048</v>
      </c>
      <c r="D1648">
        <v>3015975</v>
      </c>
      <c r="E1648" t="s">
        <v>817</v>
      </c>
      <c r="F1648" t="s">
        <v>818</v>
      </c>
      <c r="G1648" t="str">
        <f>VLOOKUP(D1648,'[2]sold to'!$A:$H,8,0)</f>
        <v>Guatemala</v>
      </c>
      <c r="H1648" t="str">
        <f>VLOOKUP(D1648,'[2]sold to'!$A:$I,9,0)</f>
        <v>AMERICAS</v>
      </c>
      <c r="K1648">
        <v>30</v>
      </c>
      <c r="L1648">
        <v>88026493</v>
      </c>
      <c r="M1648" t="s">
        <v>804</v>
      </c>
      <c r="N1648">
        <v>10</v>
      </c>
      <c r="P1648" t="str">
        <f>VLOOKUP(L1648,'Status Report'!B:AA,26,0)</f>
        <v>China</v>
      </c>
      <c r="Q1648" t="str">
        <f>VLOOKUP(L1648,'Status Report'!B:AB,27,0)</f>
        <v>Bar support</v>
      </c>
      <c r="R1648">
        <f>VLOOKUP(L1648,'Status Report'!B:X,23,0)</f>
        <v>167</v>
      </c>
      <c r="S1648" t="str">
        <f>VLOOKUP(L1648,'Status Report'!B:T,19,0)</f>
        <v>Promocean The Netherlands BV</v>
      </c>
      <c r="T1648" s="62">
        <f>VLOOKUP(L1648,'Status Report'!B:E,4,0)</f>
        <v>3</v>
      </c>
      <c r="U1648" s="19">
        <f>_xlfn.IFS(AI1648="Den Bosch",VLOOKUP(L1648,'Status Report'!B:AM,35,0),AI1648="Yantian",VLOOKUP(L1648,'Status Report'!B:AM,36,0),AI1648="",IF(H1648="Asia Pacific",VLOOKUP(L1648,'Status Report'!B:AM,36,0),VLOOKUP(L1648,'Status Report'!B:AM,35,0)),AI1648="Direct shipment",IF(H1648="Asia Pacific",VLOOKUP(L1648,'Status Report'!B:AM,36,0),VLOOKUP(L1648,'Status Report'!B:AM,35,0)))</f>
        <v>73.199999999999989</v>
      </c>
      <c r="V1648" s="20">
        <f t="shared" si="383"/>
        <v>731.99999999999989</v>
      </c>
      <c r="W1648" s="19">
        <f>_xlfn.IFS(AI1648="Den Bosch",VLOOKUP(L1648,'Status Report'!B:AM,37,0),AI1648="Yantian",VLOOKUP(L1648,'Status Report'!B:AM,38,0),AI1648="",IF(H1648="Asia Pacific",VLOOKUP(L1648,'Status Report'!B:AM,38,0),VLOOKUP(L1648,'Status Report'!B:AM,37,0)),AI1648="Direct shipment",IF(H1648="Asia Pacific",VLOOKUP(L1648,'Status Report'!B:AM,38,0),VLOOKUP(L1648,'Status Report'!B:AM,37,0)))</f>
        <v>73.199999999999989</v>
      </c>
      <c r="X1648" s="20">
        <f t="shared" si="384"/>
        <v>731.99999999999989</v>
      </c>
      <c r="Y1648" s="20">
        <f>_xlfn.IFS(AI1648="Den Bosch",VLOOKUP(L1648,'Status Report'!B:AO,39,0),AI1648="Yantian",VLOOKUP(L1648,'Status Report'!B:AO,40,0),AI1648="",IF(H1648="Asia Pacific",VLOOKUP(L1648,'Status Report'!B:AO,40,0),VLOOKUP(L1648,'Status Report'!B:AO,39,0)),AI1648="Direct shipment",IF(H1648="Asia Pacific",VLOOKUP(L1648,'Status Report'!B:AO,40,0),VLOOKUP(L1648,'Status Report'!B:AO,39,0)))</f>
        <v>0</v>
      </c>
      <c r="Z1648" s="20">
        <f t="shared" si="385"/>
        <v>0</v>
      </c>
      <c r="AA1648" s="20">
        <f t="shared" si="386"/>
        <v>731.99999999999989</v>
      </c>
      <c r="AB1648" s="21">
        <f>_xlfn.IFS(AI1648="Den Bosch",VLOOKUP(L1648,'Status Report'!B:AM,33,0),AI1648="Yantian",VLOOKUP(L1648,'Status Report'!B:AM,34,0),AI1648="",IF(H1648="Asia Pacific",VLOOKUP(L1648,'Status Report'!B:AM,34,0),VLOOKUP(L1648,'Status Report'!B:AM,33,0)),AI1648="Direct shipment",IF(H1648="Asia Pacific",VLOOKUP(L1648,'Status Report'!B:AM,34,0),VLOOKUP(L1648,'Status Report'!B:AM,33,0)))</f>
        <v>63.327000000000005</v>
      </c>
      <c r="AC1648" s="21">
        <f>VLOOKUP(L1648,'Status Report'!B:CE,82,0)</f>
        <v>0</v>
      </c>
      <c r="AD1648" s="21">
        <f t="shared" si="387"/>
        <v>63.327000000000005</v>
      </c>
      <c r="AE1648" s="63">
        <f>VLOOKUP(L1648,'Status Report'!B:W,20,0)</f>
        <v>49</v>
      </c>
      <c r="AF1648" s="63">
        <f>VLOOKUP(L1648,'Status Report'!B:W,21,0)</f>
        <v>26</v>
      </c>
      <c r="AG1648" s="63">
        <f>VLOOKUP(L1648,'Status Report'!B:W,22,0)</f>
        <v>50</v>
      </c>
      <c r="AH1648" s="22">
        <f t="shared" si="388"/>
        <v>0.63700000000000001</v>
      </c>
      <c r="AI1648" t="s">
        <v>990</v>
      </c>
      <c r="AK1648" s="63">
        <f>IFERROR(VLOOKUP(G1648,ASEAN!A:A,1,0),0)</f>
        <v>0</v>
      </c>
      <c r="AL1648" s="63">
        <f>IFERROR(VLOOKUP(D1648,'[3]customer specs'!$B$1:$D$65536,3,0),0)</f>
        <v>0</v>
      </c>
      <c r="AM1648" s="64">
        <f t="shared" si="389"/>
        <v>0</v>
      </c>
      <c r="AN1648" s="64">
        <f t="shared" si="390"/>
        <v>0</v>
      </c>
      <c r="AO1648" s="63"/>
      <c r="AP1648" s="63"/>
      <c r="AQ1648" s="63" t="str">
        <f t="shared" si="391"/>
        <v>no</v>
      </c>
      <c r="AR1648" s="20">
        <f t="shared" si="392"/>
        <v>633.2700000000001</v>
      </c>
      <c r="AS1648" s="63"/>
      <c r="AT1648" s="23">
        <f t="shared" si="397"/>
        <v>0.12</v>
      </c>
      <c r="AU1648" s="65">
        <f t="shared" si="393"/>
        <v>71.962500000000006</v>
      </c>
      <c r="AV1648" s="65"/>
      <c r="AW1648" s="65">
        <f t="shared" si="394"/>
        <v>719.625</v>
      </c>
      <c r="AX1648" s="65"/>
      <c r="AY1648" s="63">
        <f>VLOOKUP(L1648,'Status Report'!B:CF,81,0)</f>
        <v>0</v>
      </c>
      <c r="AZ1648" s="63" t="str">
        <f>VLOOKUP(L1648,'Status Report'!B:S,18,0)</f>
        <v>Ellina Smirnova</v>
      </c>
      <c r="BB1648" s="63">
        <f>VLOOKUP(L1648,'Status Report'!B:Z,25,0)</f>
        <v>12</v>
      </c>
      <c r="BC1648" s="63">
        <f t="shared" si="395"/>
        <v>120</v>
      </c>
      <c r="BF1648">
        <f>VLOOKUP(L1648,'Status Report'!B:CE,82,0)</f>
        <v>0</v>
      </c>
      <c r="BG1648">
        <f>VLOOKUP(L1648,'Status Report'!B:CF,83,0)</f>
        <v>0</v>
      </c>
      <c r="BH1648">
        <f>VLOOKUP(L1648,'Status Report'!B:CG,84,0)</f>
        <v>0</v>
      </c>
      <c r="BI1648" t="s">
        <v>1009</v>
      </c>
      <c r="BJ1648" t="s">
        <v>795</v>
      </c>
      <c r="BM1648" s="67">
        <f t="shared" si="396"/>
        <v>356</v>
      </c>
    </row>
    <row r="1649" spans="1:65" x14ac:dyDescent="0.25">
      <c r="A1649" s="68" t="str">
        <f>VLOOKUP(L1649,'Status Report'!B:CB,79,0)</f>
        <v>Heineken UCL</v>
      </c>
      <c r="C1649">
        <v>26021048</v>
      </c>
      <c r="D1649">
        <v>3015975</v>
      </c>
      <c r="E1649" t="s">
        <v>817</v>
      </c>
      <c r="F1649" t="s">
        <v>818</v>
      </c>
      <c r="G1649" t="str">
        <f>VLOOKUP(D1649,'[2]sold to'!$A:$H,8,0)</f>
        <v>Guatemala</v>
      </c>
      <c r="H1649" t="str">
        <f>VLOOKUP(D1649,'[2]sold to'!$A:$I,9,0)</f>
        <v>AMERICAS</v>
      </c>
      <c r="K1649">
        <v>40</v>
      </c>
      <c r="L1649">
        <v>88026563</v>
      </c>
      <c r="M1649" t="s">
        <v>375</v>
      </c>
      <c r="N1649">
        <v>5</v>
      </c>
      <c r="P1649" t="str">
        <f>VLOOKUP(L1649,'Status Report'!B:AA,26,0)</f>
        <v>China</v>
      </c>
      <c r="Q1649" t="str">
        <f>VLOOKUP(L1649,'Status Report'!B:AB,27,0)</f>
        <v>Bar support</v>
      </c>
      <c r="R1649">
        <f>VLOOKUP(L1649,'Status Report'!B:X,23,0)</f>
        <v>50</v>
      </c>
      <c r="S1649" t="str">
        <f>VLOOKUP(L1649,'Status Report'!B:T,19,0)</f>
        <v>Asian Sourcing Link</v>
      </c>
      <c r="T1649" s="62">
        <f>VLOOKUP(L1649,'Status Report'!B:E,4,0)</f>
        <v>3</v>
      </c>
      <c r="U1649" s="19">
        <f>_xlfn.IFS(AI1649="Den Bosch",VLOOKUP(L1649,'Status Report'!B:AM,35,0),AI1649="Yantian",VLOOKUP(L1649,'Status Report'!B:AM,36,0),AI1649="",IF(H1649="Asia Pacific",VLOOKUP(L1649,'Status Report'!B:AM,36,0),VLOOKUP(L1649,'Status Report'!B:AM,35,0)),AI1649="Direct shipment",IF(H1649="Asia Pacific",VLOOKUP(L1649,'Status Report'!B:AM,36,0),VLOOKUP(L1649,'Status Report'!B:AM,35,0)))</f>
        <v>47.5</v>
      </c>
      <c r="V1649" s="20">
        <f t="shared" si="383"/>
        <v>237.5</v>
      </c>
      <c r="W1649" s="19">
        <f>_xlfn.IFS(AI1649="Den Bosch",VLOOKUP(L1649,'Status Report'!B:AM,37,0),AI1649="Yantian",VLOOKUP(L1649,'Status Report'!B:AM,38,0),AI1649="",IF(H1649="Asia Pacific",VLOOKUP(L1649,'Status Report'!B:AM,38,0),VLOOKUP(L1649,'Status Report'!B:AM,37,0)),AI1649="Direct shipment",IF(H1649="Asia Pacific",VLOOKUP(L1649,'Status Report'!B:AM,38,0),VLOOKUP(L1649,'Status Report'!B:AM,37,0)))</f>
        <v>47.5</v>
      </c>
      <c r="X1649" s="20">
        <f t="shared" si="384"/>
        <v>237.5</v>
      </c>
      <c r="Y1649" s="20">
        <f>_xlfn.IFS(AI1649="Den Bosch",VLOOKUP(L1649,'Status Report'!B:AO,39,0),AI1649="Yantian",VLOOKUP(L1649,'Status Report'!B:AO,40,0),AI1649="",IF(H1649="Asia Pacific",VLOOKUP(L1649,'Status Report'!B:AO,40,0),VLOOKUP(L1649,'Status Report'!B:AO,39,0)),AI1649="Direct shipment",IF(H1649="Asia Pacific",VLOOKUP(L1649,'Status Report'!B:AO,40,0),VLOOKUP(L1649,'Status Report'!B:AO,39,0)))</f>
        <v>0</v>
      </c>
      <c r="Z1649" s="20">
        <f t="shared" si="385"/>
        <v>0</v>
      </c>
      <c r="AA1649" s="20">
        <f t="shared" si="386"/>
        <v>237.5</v>
      </c>
      <c r="AB1649" s="21">
        <f>_xlfn.IFS(AI1649="Den Bosch",VLOOKUP(L1649,'Status Report'!B:AM,33,0),AI1649="Yantian",VLOOKUP(L1649,'Status Report'!B:AM,34,0),AI1649="",IF(H1649="Asia Pacific",VLOOKUP(L1649,'Status Report'!B:AM,34,0),VLOOKUP(L1649,'Status Report'!B:AM,33,0)),AI1649="Direct shipment",IF(H1649="Asia Pacific",VLOOKUP(L1649,'Status Report'!B:AM,34,0),VLOOKUP(L1649,'Status Report'!B:AM,33,0)))</f>
        <v>43.890000000000008</v>
      </c>
      <c r="AC1649" s="21">
        <f>VLOOKUP(L1649,'Status Report'!B:CE,82,0)</f>
        <v>0</v>
      </c>
      <c r="AD1649" s="21">
        <f t="shared" si="387"/>
        <v>43.890000000000008</v>
      </c>
      <c r="AE1649" s="63">
        <f>VLOOKUP(L1649,'Status Report'!B:W,20,0)</f>
        <v>62</v>
      </c>
      <c r="AF1649" s="63">
        <f>VLOOKUP(L1649,'Status Report'!B:W,21,0)</f>
        <v>20</v>
      </c>
      <c r="AG1649" s="63">
        <f>VLOOKUP(L1649,'Status Report'!B:W,22,0)</f>
        <v>9.5</v>
      </c>
      <c r="AH1649" s="22">
        <f t="shared" si="388"/>
        <v>5.8900000000000001E-2</v>
      </c>
      <c r="AI1649" t="s">
        <v>990</v>
      </c>
      <c r="AK1649" s="63">
        <f>IFERROR(VLOOKUP(G1649,ASEAN!A:A,1,0),0)</f>
        <v>0</v>
      </c>
      <c r="AL1649" s="63">
        <f>IFERROR(VLOOKUP(D1649,'[3]customer specs'!$B$1:$D$65536,3,0),0)</f>
        <v>0</v>
      </c>
      <c r="AM1649" s="64">
        <f t="shared" si="389"/>
        <v>0</v>
      </c>
      <c r="AN1649" s="64">
        <f t="shared" si="390"/>
        <v>0</v>
      </c>
      <c r="AO1649" s="63"/>
      <c r="AP1649" s="63"/>
      <c r="AQ1649" s="63" t="str">
        <f t="shared" si="391"/>
        <v>no</v>
      </c>
      <c r="AR1649" s="20">
        <f t="shared" si="392"/>
        <v>219.45000000000005</v>
      </c>
      <c r="AS1649" s="63"/>
      <c r="AT1649" s="23">
        <f t="shared" si="397"/>
        <v>0.12</v>
      </c>
      <c r="AU1649" s="65">
        <f t="shared" si="393"/>
        <v>49.875000000000007</v>
      </c>
      <c r="AV1649" s="65"/>
      <c r="AW1649" s="65">
        <f t="shared" si="394"/>
        <v>249.37500000000003</v>
      </c>
      <c r="AX1649" s="65"/>
      <c r="AY1649" s="63">
        <f>VLOOKUP(L1649,'Status Report'!B:CF,81,0)</f>
        <v>0</v>
      </c>
      <c r="AZ1649" s="63" t="str">
        <f>VLOOKUP(L1649,'Status Report'!B:S,18,0)</f>
        <v>Ellina Smirnova</v>
      </c>
      <c r="BB1649" s="63">
        <f>VLOOKUP(L1649,'Status Report'!B:Z,25,0)</f>
        <v>10</v>
      </c>
      <c r="BC1649" s="63">
        <f t="shared" si="395"/>
        <v>50</v>
      </c>
      <c r="BF1649">
        <f>VLOOKUP(L1649,'Status Report'!B:CE,82,0)</f>
        <v>0</v>
      </c>
      <c r="BG1649">
        <f>VLOOKUP(L1649,'Status Report'!B:CF,83,0)</f>
        <v>0</v>
      </c>
      <c r="BH1649">
        <f>VLOOKUP(L1649,'Status Report'!B:CG,84,0)</f>
        <v>0</v>
      </c>
      <c r="BI1649" t="s">
        <v>1009</v>
      </c>
      <c r="BJ1649" t="s">
        <v>795</v>
      </c>
      <c r="BM1649" s="67">
        <f t="shared" si="396"/>
        <v>73</v>
      </c>
    </row>
    <row r="1650" spans="1:65" x14ac:dyDescent="0.25">
      <c r="A1650" s="68" t="str">
        <f>VLOOKUP(L1650,'Status Report'!B:CB,79,0)</f>
        <v>Heineken UCL</v>
      </c>
      <c r="C1650">
        <v>26021048</v>
      </c>
      <c r="D1650">
        <v>3015975</v>
      </c>
      <c r="E1650" t="s">
        <v>817</v>
      </c>
      <c r="F1650" t="s">
        <v>818</v>
      </c>
      <c r="G1650" t="str">
        <f>VLOOKUP(D1650,'[2]sold to'!$A:$H,8,0)</f>
        <v>Guatemala</v>
      </c>
      <c r="H1650" t="str">
        <f>VLOOKUP(D1650,'[2]sold to'!$A:$I,9,0)</f>
        <v>AMERICAS</v>
      </c>
      <c r="K1650">
        <v>50</v>
      </c>
      <c r="L1650">
        <v>88026486</v>
      </c>
      <c r="M1650" t="s">
        <v>313</v>
      </c>
      <c r="N1650">
        <v>10</v>
      </c>
      <c r="P1650" t="str">
        <f>VLOOKUP(L1650,'Status Report'!B:AA,26,0)</f>
        <v>China</v>
      </c>
      <c r="Q1650" t="str">
        <f>VLOOKUP(L1650,'Status Report'!B:AB,27,0)</f>
        <v>Textiles-Clothing</v>
      </c>
      <c r="R1650">
        <f>VLOOKUP(L1650,'Status Report'!B:X,23,0)</f>
        <v>42</v>
      </c>
      <c r="S1650" t="str">
        <f>VLOOKUP(L1650,'Status Report'!B:T,19,0)</f>
        <v>Promocean The Netherlands BV</v>
      </c>
      <c r="T1650" s="62">
        <f>VLOOKUP(L1650,'Status Report'!B:E,4,0)</f>
        <v>3</v>
      </c>
      <c r="U1650" s="19">
        <f>_xlfn.IFS(AI1650="Den Bosch",VLOOKUP(L1650,'Status Report'!B:AM,35,0),AI1650="Yantian",VLOOKUP(L1650,'Status Report'!B:AM,36,0),AI1650="",IF(H1650="Asia Pacific",VLOOKUP(L1650,'Status Report'!B:AM,36,0),VLOOKUP(L1650,'Status Report'!B:AM,35,0)),AI1650="Direct shipment",IF(H1650="Asia Pacific",VLOOKUP(L1650,'Status Report'!B:AM,36,0),VLOOKUP(L1650,'Status Report'!B:AM,35,0)))</f>
        <v>115.68</v>
      </c>
      <c r="V1650" s="20">
        <f t="shared" si="383"/>
        <v>1156.8000000000002</v>
      </c>
      <c r="W1650" s="19">
        <f>_xlfn.IFS(AI1650="Den Bosch",VLOOKUP(L1650,'Status Report'!B:AM,37,0),AI1650="Yantian",VLOOKUP(L1650,'Status Report'!B:AM,38,0),AI1650="",IF(H1650="Asia Pacific",VLOOKUP(L1650,'Status Report'!B:AM,38,0),VLOOKUP(L1650,'Status Report'!B:AM,37,0)),AI1650="Direct shipment",IF(H1650="Asia Pacific",VLOOKUP(L1650,'Status Report'!B:AM,38,0),VLOOKUP(L1650,'Status Report'!B:AM,37,0)))</f>
        <v>71.28</v>
      </c>
      <c r="X1650" s="20">
        <f t="shared" si="384"/>
        <v>712.8</v>
      </c>
      <c r="Y1650" s="20">
        <f>_xlfn.IFS(AI1650="Den Bosch",VLOOKUP(L1650,'Status Report'!B:AO,39,0),AI1650="Yantian",VLOOKUP(L1650,'Status Report'!B:AO,40,0),AI1650="",IF(H1650="Asia Pacific",VLOOKUP(L1650,'Status Report'!B:AO,40,0),VLOOKUP(L1650,'Status Report'!B:AO,39,0)),AI1650="Direct shipment",IF(H1650="Asia Pacific",VLOOKUP(L1650,'Status Report'!B:AO,40,0),VLOOKUP(L1650,'Status Report'!B:AO,39,0)))</f>
        <v>0</v>
      </c>
      <c r="Z1650" s="20">
        <f t="shared" si="385"/>
        <v>0</v>
      </c>
      <c r="AA1650" s="20">
        <f t="shared" si="386"/>
        <v>712.8</v>
      </c>
      <c r="AB1650" s="21">
        <f>_xlfn.IFS(AI1650="Den Bosch",VLOOKUP(L1650,'Status Report'!B:AM,33,0),AI1650="Yantian",VLOOKUP(L1650,'Status Report'!B:AM,34,0),AI1650="",IF(H1650="Asia Pacific",VLOOKUP(L1650,'Status Report'!B:AM,34,0),VLOOKUP(L1650,'Status Report'!B:AM,33,0)),AI1650="Direct shipment",IF(H1650="Asia Pacific",VLOOKUP(L1650,'Status Report'!B:AM,34,0),VLOOKUP(L1650,'Status Report'!B:AM,33,0)))</f>
        <v>62.267399999999995</v>
      </c>
      <c r="AC1650" s="21">
        <f>VLOOKUP(L1650,'Status Report'!B:CE,82,0)</f>
        <v>0</v>
      </c>
      <c r="AD1650" s="21">
        <f t="shared" si="387"/>
        <v>62.267399999999995</v>
      </c>
      <c r="AE1650" s="63">
        <f>VLOOKUP(L1650,'Status Report'!B:W,20,0)</f>
        <v>45</v>
      </c>
      <c r="AF1650" s="63">
        <f>VLOOKUP(L1650,'Status Report'!B:W,21,0)</f>
        <v>23</v>
      </c>
      <c r="AG1650" s="63">
        <f>VLOOKUP(L1650,'Status Report'!B:W,22,0)</f>
        <v>23</v>
      </c>
      <c r="AH1650" s="22">
        <f t="shared" si="388"/>
        <v>0.23805000000000001</v>
      </c>
      <c r="AI1650" t="s">
        <v>990</v>
      </c>
      <c r="AK1650" s="63">
        <f>IFERROR(VLOOKUP(G1650,ASEAN!A:A,1,0),0)</f>
        <v>0</v>
      </c>
      <c r="AL1650" s="63">
        <f>IFERROR(VLOOKUP(D1650,'[3]customer specs'!$B$1:$D$65536,3,0),0)</f>
        <v>0</v>
      </c>
      <c r="AM1650" s="64">
        <f t="shared" si="389"/>
        <v>444.00000000000023</v>
      </c>
      <c r="AN1650" s="64">
        <f t="shared" si="390"/>
        <v>0</v>
      </c>
      <c r="AO1650" s="63"/>
      <c r="AP1650" s="63"/>
      <c r="AQ1650" s="63" t="str">
        <f t="shared" si="391"/>
        <v>no</v>
      </c>
      <c r="AR1650" s="20">
        <f t="shared" si="392"/>
        <v>622.67399999999998</v>
      </c>
      <c r="AS1650" s="63"/>
      <c r="AT1650" s="23">
        <f t="shared" si="397"/>
        <v>0.12</v>
      </c>
      <c r="AU1650" s="65">
        <f t="shared" si="393"/>
        <v>70.758409090909083</v>
      </c>
      <c r="AV1650" s="65"/>
      <c r="AW1650" s="65">
        <f t="shared" si="394"/>
        <v>707.58409090909083</v>
      </c>
      <c r="AX1650" s="65"/>
      <c r="AY1650" s="63">
        <f>VLOOKUP(L1650,'Status Report'!B:CF,81,0)</f>
        <v>0</v>
      </c>
      <c r="AZ1650" s="63" t="str">
        <f>VLOOKUP(L1650,'Status Report'!B:S,18,0)</f>
        <v>Ellina Smirnova</v>
      </c>
      <c r="BB1650" s="63">
        <f>VLOOKUP(L1650,'Status Report'!B:Z,25,0)</f>
        <v>24</v>
      </c>
      <c r="BC1650" s="63">
        <f t="shared" si="395"/>
        <v>240</v>
      </c>
      <c r="BF1650">
        <f>VLOOKUP(L1650,'Status Report'!B:CE,82,0)</f>
        <v>0</v>
      </c>
      <c r="BG1650">
        <f>VLOOKUP(L1650,'Status Report'!B:CF,83,0)</f>
        <v>0</v>
      </c>
      <c r="BH1650">
        <f>VLOOKUP(L1650,'Status Report'!B:CG,84,0)</f>
        <v>0</v>
      </c>
      <c r="BI1650" t="s">
        <v>1009</v>
      </c>
      <c r="BJ1650" t="s">
        <v>795</v>
      </c>
      <c r="BM1650" s="67">
        <f t="shared" si="396"/>
        <v>816</v>
      </c>
    </row>
    <row r="1651" spans="1:65" x14ac:dyDescent="0.25">
      <c r="A1651" s="68" t="str">
        <f>VLOOKUP(L1651,'Status Report'!B:CB,79,0)</f>
        <v>Heineken UCL</v>
      </c>
      <c r="C1651">
        <v>26021048</v>
      </c>
      <c r="D1651">
        <v>3015975</v>
      </c>
      <c r="E1651" t="s">
        <v>817</v>
      </c>
      <c r="F1651" t="s">
        <v>818</v>
      </c>
      <c r="G1651" t="str">
        <f>VLOOKUP(D1651,'[2]sold to'!$A:$H,8,0)</f>
        <v>Guatemala</v>
      </c>
      <c r="H1651" t="str">
        <f>VLOOKUP(D1651,'[2]sold to'!$A:$I,9,0)</f>
        <v>AMERICAS</v>
      </c>
      <c r="K1651">
        <v>60</v>
      </c>
      <c r="L1651">
        <v>88026531</v>
      </c>
      <c r="M1651" t="s">
        <v>348</v>
      </c>
      <c r="N1651">
        <v>15</v>
      </c>
      <c r="P1651" t="str">
        <f>VLOOKUP(L1651,'Status Report'!B:AA,26,0)</f>
        <v>China</v>
      </c>
      <c r="Q1651" t="str">
        <f>VLOOKUP(L1651,'Status Report'!B:AB,27,0)</f>
        <v>Premiums</v>
      </c>
      <c r="R1651">
        <f>VLOOKUP(L1651,'Status Report'!B:X,23,0)</f>
        <v>200</v>
      </c>
      <c r="S1651" t="str">
        <f>VLOOKUP(L1651,'Status Report'!B:T,19,0)</f>
        <v>Promocean The Netherlands BV</v>
      </c>
      <c r="T1651" s="62">
        <f>VLOOKUP(L1651,'Status Report'!B:E,4,0)</f>
        <v>3</v>
      </c>
      <c r="U1651" s="19">
        <f>_xlfn.IFS(AI1651="Den Bosch",VLOOKUP(L1651,'Status Report'!B:AM,35,0),AI1651="Yantian",VLOOKUP(L1651,'Status Report'!B:AM,36,0),AI1651="",IF(H1651="Asia Pacific",VLOOKUP(L1651,'Status Report'!B:AM,36,0),VLOOKUP(L1651,'Status Report'!B:AM,35,0)),AI1651="Direct shipment",IF(H1651="Asia Pacific",VLOOKUP(L1651,'Status Report'!B:AM,36,0),VLOOKUP(L1651,'Status Report'!B:AM,35,0)))</f>
        <v>18.2</v>
      </c>
      <c r="V1651" s="20">
        <f t="shared" si="383"/>
        <v>273</v>
      </c>
      <c r="W1651" s="19">
        <f>_xlfn.IFS(AI1651="Den Bosch",VLOOKUP(L1651,'Status Report'!B:AM,37,0),AI1651="Yantian",VLOOKUP(L1651,'Status Report'!B:AM,38,0),AI1651="",IF(H1651="Asia Pacific",VLOOKUP(L1651,'Status Report'!B:AM,38,0),VLOOKUP(L1651,'Status Report'!B:AM,37,0)),AI1651="Direct shipment",IF(H1651="Asia Pacific",VLOOKUP(L1651,'Status Report'!B:AM,38,0),VLOOKUP(L1651,'Status Report'!B:AM,37,0)))</f>
        <v>17.649999999999999</v>
      </c>
      <c r="X1651" s="20">
        <f t="shared" si="384"/>
        <v>264.75</v>
      </c>
      <c r="Y1651" s="20">
        <f>_xlfn.IFS(AI1651="Den Bosch",VLOOKUP(L1651,'Status Report'!B:AO,39,0),AI1651="Yantian",VLOOKUP(L1651,'Status Report'!B:AO,40,0),AI1651="",IF(H1651="Asia Pacific",VLOOKUP(L1651,'Status Report'!B:AO,40,0),VLOOKUP(L1651,'Status Report'!B:AO,39,0)),AI1651="Direct shipment",IF(H1651="Asia Pacific",VLOOKUP(L1651,'Status Report'!B:AO,40,0),VLOOKUP(L1651,'Status Report'!B:AO,39,0)))</f>
        <v>0</v>
      </c>
      <c r="Z1651" s="20">
        <f t="shared" si="385"/>
        <v>0</v>
      </c>
      <c r="AA1651" s="20">
        <f t="shared" si="386"/>
        <v>264.75</v>
      </c>
      <c r="AB1651" s="21">
        <f>_xlfn.IFS(AI1651="Den Bosch",VLOOKUP(L1651,'Status Report'!B:AM,33,0),AI1651="Yantian",VLOOKUP(L1651,'Status Report'!B:AM,34,0),AI1651="",IF(H1651="Asia Pacific",VLOOKUP(L1651,'Status Report'!B:AM,34,0),VLOOKUP(L1651,'Status Report'!B:AM,33,0)),AI1651="Direct shipment",IF(H1651="Asia Pacific",VLOOKUP(L1651,'Status Report'!B:AM,34,0),VLOOKUP(L1651,'Status Report'!B:AM,33,0)))</f>
        <v>15.420599999999999</v>
      </c>
      <c r="AC1651" s="21">
        <f>VLOOKUP(L1651,'Status Report'!B:CE,82,0)</f>
        <v>0</v>
      </c>
      <c r="AD1651" s="21">
        <f t="shared" si="387"/>
        <v>15.420599999999999</v>
      </c>
      <c r="AE1651" s="63">
        <f>VLOOKUP(L1651,'Status Report'!B:W,20,0)</f>
        <v>35</v>
      </c>
      <c r="AF1651" s="63">
        <f>VLOOKUP(L1651,'Status Report'!B:W,21,0)</f>
        <v>22</v>
      </c>
      <c r="AG1651" s="63">
        <f>VLOOKUP(L1651,'Status Report'!B:W,22,0)</f>
        <v>6</v>
      </c>
      <c r="AH1651" s="22">
        <f t="shared" si="388"/>
        <v>6.93E-2</v>
      </c>
      <c r="AI1651" t="s">
        <v>990</v>
      </c>
      <c r="AK1651" s="63">
        <f>IFERROR(VLOOKUP(G1651,ASEAN!A:A,1,0),0)</f>
        <v>0</v>
      </c>
      <c r="AL1651" s="63">
        <f>IFERROR(VLOOKUP(D1651,'[3]customer specs'!$B$1:$D$65536,3,0),0)</f>
        <v>0</v>
      </c>
      <c r="AM1651" s="64">
        <f t="shared" si="389"/>
        <v>8.25</v>
      </c>
      <c r="AN1651" s="64">
        <f t="shared" si="390"/>
        <v>0</v>
      </c>
      <c r="AO1651" s="63"/>
      <c r="AP1651" s="63"/>
      <c r="AQ1651" s="63" t="str">
        <f t="shared" si="391"/>
        <v>no</v>
      </c>
      <c r="AR1651" s="20">
        <f t="shared" si="392"/>
        <v>231.30899999999997</v>
      </c>
      <c r="AS1651" s="63"/>
      <c r="AT1651" s="23">
        <f t="shared" si="397"/>
        <v>0.12</v>
      </c>
      <c r="AU1651" s="65">
        <f t="shared" si="393"/>
        <v>17.523409090909087</v>
      </c>
      <c r="AV1651" s="65"/>
      <c r="AW1651" s="65">
        <f t="shared" si="394"/>
        <v>262.85113636363633</v>
      </c>
      <c r="AX1651" s="65"/>
      <c r="AY1651" s="63">
        <f>VLOOKUP(L1651,'Status Report'!B:CF,81,0)</f>
        <v>0</v>
      </c>
      <c r="AZ1651" s="63" t="str">
        <f>VLOOKUP(L1651,'Status Report'!B:S,18,0)</f>
        <v>Ellina Smirnova</v>
      </c>
      <c r="BB1651" s="63">
        <f>VLOOKUP(L1651,'Status Report'!B:Z,25,0)</f>
        <v>5</v>
      </c>
      <c r="BC1651" s="63">
        <f t="shared" si="395"/>
        <v>75</v>
      </c>
      <c r="BF1651">
        <f>VLOOKUP(L1651,'Status Report'!B:CE,82,0)</f>
        <v>0</v>
      </c>
      <c r="BG1651">
        <f>VLOOKUP(L1651,'Status Report'!B:CF,83,0)</f>
        <v>0</v>
      </c>
      <c r="BH1651">
        <f>VLOOKUP(L1651,'Status Report'!B:CG,84,0)</f>
        <v>0</v>
      </c>
      <c r="BI1651" t="s">
        <v>1009</v>
      </c>
      <c r="BJ1651" t="s">
        <v>795</v>
      </c>
      <c r="BM1651" s="67">
        <f t="shared" si="396"/>
        <v>747</v>
      </c>
    </row>
    <row r="1652" spans="1:65" x14ac:dyDescent="0.25">
      <c r="A1652" s="68" t="str">
        <f>VLOOKUP(L1652,'Status Report'!B:CB,79,0)</f>
        <v>Heineken UCL</v>
      </c>
      <c r="C1652">
        <v>26021048</v>
      </c>
      <c r="D1652">
        <v>3015975</v>
      </c>
      <c r="E1652" t="s">
        <v>817</v>
      </c>
      <c r="F1652" t="s">
        <v>818</v>
      </c>
      <c r="G1652" t="str">
        <f>VLOOKUP(D1652,'[2]sold to'!$A:$H,8,0)</f>
        <v>Guatemala</v>
      </c>
      <c r="H1652" t="str">
        <f>VLOOKUP(D1652,'[2]sold to'!$A:$I,9,0)</f>
        <v>AMERICAS</v>
      </c>
      <c r="K1652">
        <v>70</v>
      </c>
      <c r="L1652">
        <v>88026542</v>
      </c>
      <c r="M1652" t="s">
        <v>841</v>
      </c>
      <c r="N1652">
        <v>10</v>
      </c>
      <c r="P1652" t="str">
        <f>VLOOKUP(L1652,'Status Report'!B:AA,26,0)</f>
        <v>China</v>
      </c>
      <c r="Q1652" t="str">
        <f>VLOOKUP(L1652,'Status Report'!B:AB,27,0)</f>
        <v>Premiums</v>
      </c>
      <c r="R1652">
        <f>VLOOKUP(L1652,'Status Report'!B:X,23,0)</f>
        <v>250</v>
      </c>
      <c r="S1652" t="str">
        <f>VLOOKUP(L1652,'Status Report'!B:T,19,0)</f>
        <v>Promocean The Netherlands BV</v>
      </c>
      <c r="T1652" s="62">
        <f>VLOOKUP(L1652,'Status Report'!B:E,4,0)</f>
        <v>3</v>
      </c>
      <c r="U1652" s="19">
        <f>_xlfn.IFS(AI1652="Den Bosch",VLOOKUP(L1652,'Status Report'!B:AM,35,0),AI1652="Yantian",VLOOKUP(L1652,'Status Report'!B:AM,36,0),AI1652="",IF(H1652="Asia Pacific",VLOOKUP(L1652,'Status Report'!B:AM,36,0),VLOOKUP(L1652,'Status Report'!B:AM,35,0)),AI1652="Direct shipment",IF(H1652="Asia Pacific",VLOOKUP(L1652,'Status Report'!B:AM,36,0),VLOOKUP(L1652,'Status Report'!B:AM,35,0)))</f>
        <v>74.7</v>
      </c>
      <c r="V1652" s="20">
        <f t="shared" si="383"/>
        <v>747</v>
      </c>
      <c r="W1652" s="19">
        <f>_xlfn.IFS(AI1652="Den Bosch",VLOOKUP(L1652,'Status Report'!B:AM,37,0),AI1652="Yantian",VLOOKUP(L1652,'Status Report'!B:AM,38,0),AI1652="",IF(H1652="Asia Pacific",VLOOKUP(L1652,'Status Report'!B:AM,38,0),VLOOKUP(L1652,'Status Report'!B:AM,37,0)),AI1652="Direct shipment",IF(H1652="Asia Pacific",VLOOKUP(L1652,'Status Report'!B:AM,38,0),VLOOKUP(L1652,'Status Report'!B:AM,37,0)))</f>
        <v>74.7</v>
      </c>
      <c r="X1652" s="20">
        <f t="shared" si="384"/>
        <v>747</v>
      </c>
      <c r="Y1652" s="20">
        <f>_xlfn.IFS(AI1652="Den Bosch",VLOOKUP(L1652,'Status Report'!B:AO,39,0),AI1652="Yantian",VLOOKUP(L1652,'Status Report'!B:AO,40,0),AI1652="",IF(H1652="Asia Pacific",VLOOKUP(L1652,'Status Report'!B:AO,40,0),VLOOKUP(L1652,'Status Report'!B:AO,39,0)),AI1652="Direct shipment",IF(H1652="Asia Pacific",VLOOKUP(L1652,'Status Report'!B:AO,40,0),VLOOKUP(L1652,'Status Report'!B:AO,39,0)))</f>
        <v>0</v>
      </c>
      <c r="Z1652" s="20">
        <f t="shared" si="385"/>
        <v>0</v>
      </c>
      <c r="AA1652" s="20">
        <f t="shared" si="386"/>
        <v>747</v>
      </c>
      <c r="AB1652" s="21">
        <f>_xlfn.IFS(AI1652="Den Bosch",VLOOKUP(L1652,'Status Report'!B:AM,33,0),AI1652="Yantian",VLOOKUP(L1652,'Status Report'!B:AM,34,0),AI1652="",IF(H1652="Asia Pacific",VLOOKUP(L1652,'Status Report'!B:AM,34,0),VLOOKUP(L1652,'Status Report'!B:AM,33,0)),AI1652="Direct shipment",IF(H1652="Asia Pacific",VLOOKUP(L1652,'Status Report'!B:AM,34,0),VLOOKUP(L1652,'Status Report'!B:AM,33,0)))</f>
        <v>64.62660000000001</v>
      </c>
      <c r="AC1652" s="21">
        <f>VLOOKUP(L1652,'Status Report'!B:CE,82,0)</f>
        <v>0</v>
      </c>
      <c r="AD1652" s="21">
        <f t="shared" si="387"/>
        <v>64.62660000000001</v>
      </c>
      <c r="AE1652" s="63">
        <f>VLOOKUP(L1652,'Status Report'!B:W,20,0)</f>
        <v>37</v>
      </c>
      <c r="AF1652" s="63">
        <f>VLOOKUP(L1652,'Status Report'!B:W,21,0)</f>
        <v>16</v>
      </c>
      <c r="AG1652" s="63">
        <f>VLOOKUP(L1652,'Status Report'!B:W,22,0)</f>
        <v>17</v>
      </c>
      <c r="AH1652" s="22">
        <f t="shared" si="388"/>
        <v>0.10063999999999999</v>
      </c>
      <c r="AI1652" t="s">
        <v>990</v>
      </c>
      <c r="AK1652" s="63">
        <f>IFERROR(VLOOKUP(G1652,ASEAN!A:A,1,0),0)</f>
        <v>0</v>
      </c>
      <c r="AL1652" s="63">
        <f>IFERROR(VLOOKUP(D1652,'[3]customer specs'!$B$1:$D$65536,3,0),0)</f>
        <v>0</v>
      </c>
      <c r="AM1652" s="64">
        <f t="shared" si="389"/>
        <v>0</v>
      </c>
      <c r="AN1652" s="64">
        <f t="shared" si="390"/>
        <v>0</v>
      </c>
      <c r="AO1652" s="63"/>
      <c r="AP1652" s="63"/>
      <c r="AQ1652" s="63" t="str">
        <f t="shared" si="391"/>
        <v>no</v>
      </c>
      <c r="AR1652" s="20">
        <f t="shared" si="392"/>
        <v>646.26600000000008</v>
      </c>
      <c r="AS1652" s="63"/>
      <c r="AT1652" s="23">
        <f t="shared" si="397"/>
        <v>0.12</v>
      </c>
      <c r="AU1652" s="65">
        <f t="shared" si="393"/>
        <v>73.439318181818194</v>
      </c>
      <c r="AV1652" s="65"/>
      <c r="AW1652" s="65">
        <f t="shared" si="394"/>
        <v>734.39318181818192</v>
      </c>
      <c r="AX1652" s="65"/>
      <c r="AY1652" s="63">
        <f>VLOOKUP(L1652,'Status Report'!B:CF,81,0)</f>
        <v>0</v>
      </c>
      <c r="AZ1652" s="63" t="str">
        <f>VLOOKUP(L1652,'Status Report'!B:S,18,0)</f>
        <v>Ellina Smirnova</v>
      </c>
      <c r="BB1652" s="63">
        <f>VLOOKUP(L1652,'Status Report'!B:Z,25,0)</f>
        <v>10</v>
      </c>
      <c r="BC1652" s="63">
        <f t="shared" si="395"/>
        <v>100</v>
      </c>
      <c r="BF1652">
        <f>VLOOKUP(L1652,'Status Report'!B:CE,82,0)</f>
        <v>0</v>
      </c>
      <c r="BG1652">
        <f>VLOOKUP(L1652,'Status Report'!B:CF,83,0)</f>
        <v>0</v>
      </c>
      <c r="BH1652">
        <f>VLOOKUP(L1652,'Status Report'!B:CG,84,0)</f>
        <v>0</v>
      </c>
      <c r="BI1652" t="s">
        <v>1009</v>
      </c>
      <c r="BJ1652" t="s">
        <v>795</v>
      </c>
      <c r="BM1652" s="67">
        <f t="shared" si="396"/>
        <v>421</v>
      </c>
    </row>
    <row r="1653" spans="1:65" x14ac:dyDescent="0.25">
      <c r="A1653" s="68" t="str">
        <f>VLOOKUP(L1653,'Status Report'!B:CB,79,0)</f>
        <v>Heineken UCL</v>
      </c>
      <c r="C1653">
        <v>26021048</v>
      </c>
      <c r="D1653">
        <v>3015975</v>
      </c>
      <c r="E1653" t="s">
        <v>817</v>
      </c>
      <c r="F1653" t="s">
        <v>818</v>
      </c>
      <c r="G1653" t="s">
        <v>96</v>
      </c>
      <c r="H1653" t="s">
        <v>970</v>
      </c>
      <c r="K1653">
        <v>80</v>
      </c>
      <c r="L1653">
        <v>88026527</v>
      </c>
      <c r="M1653" t="s">
        <v>344</v>
      </c>
      <c r="N1653">
        <v>36</v>
      </c>
      <c r="P1653" t="str">
        <f>VLOOKUP(L1653,'Status Report'!B:AA,26,0)</f>
        <v>China</v>
      </c>
      <c r="Q1653" t="str">
        <f>VLOOKUP(L1653,'Status Report'!B:AB,27,0)</f>
        <v>Premiums</v>
      </c>
      <c r="R1653">
        <f>VLOOKUP(L1653,'Status Report'!B:X,23,0)</f>
        <v>100</v>
      </c>
      <c r="S1653" t="str">
        <f>VLOOKUP(L1653,'Status Report'!B:T,19,0)</f>
        <v>Promocean The Netherlands BV</v>
      </c>
      <c r="T1653" s="62">
        <f>VLOOKUP(L1653,'Status Report'!B:E,4,0)</f>
        <v>3</v>
      </c>
      <c r="U1653" s="19">
        <f>_xlfn.IFS(AI1653="Den Bosch",VLOOKUP(L1653,'Status Report'!B:AM,35,0),AI1653="Yantian",VLOOKUP(L1653,'Status Report'!B:AM,36,0),AI1653="",IF(H1653="Asia Pacific",VLOOKUP(L1653,'Status Report'!B:AM,36,0),VLOOKUP(L1653,'Status Report'!B:AM,35,0)),AI1653="Direct shipment",IF(H1653="Asia Pacific",VLOOKUP(L1653,'Status Report'!B:AM,36,0),VLOOKUP(L1653,'Status Report'!B:AM,35,0)))</f>
        <v>53.5</v>
      </c>
      <c r="V1653" s="20">
        <f t="shared" si="383"/>
        <v>1926</v>
      </c>
      <c r="W1653" s="19">
        <f>_xlfn.IFS(AI1653="Den Bosch",VLOOKUP(L1653,'Status Report'!B:AM,37,0),AI1653="Yantian",VLOOKUP(L1653,'Status Report'!B:AM,38,0),AI1653="",IF(H1653="Asia Pacific",VLOOKUP(L1653,'Status Report'!B:AM,38,0),VLOOKUP(L1653,'Status Report'!B:AM,37,0)),AI1653="Direct shipment",IF(H1653="Asia Pacific",VLOOKUP(L1653,'Status Report'!B:AM,38,0),VLOOKUP(L1653,'Status Report'!B:AM,37,0)))</f>
        <v>53.5</v>
      </c>
      <c r="X1653" s="20">
        <f t="shared" si="384"/>
        <v>1926</v>
      </c>
      <c r="Y1653" s="20">
        <f>_xlfn.IFS(AI1653="Den Bosch",VLOOKUP(L1653,'Status Report'!B:AO,39,0),AI1653="Yantian",VLOOKUP(L1653,'Status Report'!B:AO,40,0),AI1653="",IF(H1653="Asia Pacific",VLOOKUP(L1653,'Status Report'!B:AO,40,0),VLOOKUP(L1653,'Status Report'!B:AO,39,0)),AI1653="Direct shipment",IF(H1653="Asia Pacific",VLOOKUP(L1653,'Status Report'!B:AO,40,0),VLOOKUP(L1653,'Status Report'!B:AO,39,0)))</f>
        <v>0</v>
      </c>
      <c r="Z1653" s="20">
        <f t="shared" si="385"/>
        <v>0</v>
      </c>
      <c r="AA1653" s="20">
        <f t="shared" si="386"/>
        <v>1926</v>
      </c>
      <c r="AB1653" s="21">
        <f>_xlfn.IFS(AI1653="Den Bosch",VLOOKUP(L1653,'Status Report'!B:AM,33,0),AI1653="Yantian",VLOOKUP(L1653,'Status Report'!B:AM,34,0),AI1653="",IF(H1653="Asia Pacific",VLOOKUP(L1653,'Status Report'!B:AM,34,0),VLOOKUP(L1653,'Status Report'!B:AM,33,0)),AI1653="Direct shipment",IF(H1653="Asia Pacific",VLOOKUP(L1653,'Status Report'!B:AM,34,0),VLOOKUP(L1653,'Status Report'!B:AM,33,0)))</f>
        <v>44.950200000000002</v>
      </c>
      <c r="AC1653" s="21">
        <f>VLOOKUP(L1653,'Status Report'!B:CE,82,0)</f>
        <v>0</v>
      </c>
      <c r="AD1653" s="21">
        <f t="shared" si="387"/>
        <v>44.950200000000002</v>
      </c>
      <c r="AE1653" s="63">
        <f>VLOOKUP(L1653,'Status Report'!B:W,20,0)</f>
        <v>24</v>
      </c>
      <c r="AF1653" s="63">
        <f>VLOOKUP(L1653,'Status Report'!B:W,21,0)</f>
        <v>15</v>
      </c>
      <c r="AG1653" s="63">
        <f>VLOOKUP(L1653,'Status Report'!B:W,22,0)</f>
        <v>5</v>
      </c>
      <c r="AH1653" s="22">
        <f t="shared" si="388"/>
        <v>6.4799999999999996E-2</v>
      </c>
      <c r="AI1653" t="s">
        <v>990</v>
      </c>
      <c r="AK1653" s="63">
        <f>IFERROR(VLOOKUP(G1653,ASEAN!A:A,1,0),0)</f>
        <v>0</v>
      </c>
      <c r="AL1653" s="63">
        <f>IFERROR(VLOOKUP(D1653,'[3]customer specs'!$B$1:$D$65536,3,0),0)</f>
        <v>0</v>
      </c>
      <c r="AM1653" s="64">
        <f t="shared" si="389"/>
        <v>0</v>
      </c>
      <c r="AN1653" s="64">
        <f t="shared" si="390"/>
        <v>0</v>
      </c>
      <c r="AO1653" s="63"/>
      <c r="AP1653" s="63"/>
      <c r="AQ1653" s="63" t="str">
        <f t="shared" si="391"/>
        <v>no</v>
      </c>
      <c r="AR1653" s="20">
        <f t="shared" si="392"/>
        <v>1618.2072000000001</v>
      </c>
      <c r="AS1653" s="63"/>
      <c r="AT1653" s="23">
        <f t="shared" si="397"/>
        <v>0.12</v>
      </c>
      <c r="AU1653" s="65">
        <f t="shared" si="393"/>
        <v>51.079772727272733</v>
      </c>
      <c r="AV1653" s="65"/>
      <c r="AW1653" s="65">
        <f t="shared" si="394"/>
        <v>1838.8718181818183</v>
      </c>
      <c r="AX1653" s="65"/>
      <c r="AY1653" s="63">
        <f>VLOOKUP(L1653,'Status Report'!B:CF,81,0)</f>
        <v>0</v>
      </c>
      <c r="AZ1653" s="63" t="str">
        <f>VLOOKUP(L1653,'Status Report'!B:S,18,0)</f>
        <v>Ellina Smirnova</v>
      </c>
      <c r="BB1653" s="63">
        <f>VLOOKUP(L1653,'Status Report'!B:Z,25,0)</f>
        <v>25</v>
      </c>
      <c r="BC1653" s="63">
        <f t="shared" si="395"/>
        <v>900</v>
      </c>
      <c r="BF1653">
        <f>VLOOKUP(L1653,'Status Report'!B:CE,82,0)</f>
        <v>0</v>
      </c>
      <c r="BG1653">
        <f>VLOOKUP(L1653,'Status Report'!B:CF,83,0)</f>
        <v>0</v>
      </c>
      <c r="BH1653">
        <f>VLOOKUP(L1653,'Status Report'!B:CG,84,0)</f>
        <v>0</v>
      </c>
      <c r="BI1653" t="s">
        <v>1009</v>
      </c>
      <c r="BJ1653" t="s">
        <v>795</v>
      </c>
      <c r="BM1653" s="67">
        <f t="shared" si="396"/>
        <v>53</v>
      </c>
    </row>
    <row r="1654" spans="1:65" x14ac:dyDescent="0.25">
      <c r="A1654" s="68" t="str">
        <f>VLOOKUP(L1654,'Status Report'!B:CB,79,0)</f>
        <v>Heineken - F1</v>
      </c>
      <c r="C1654">
        <v>20006121</v>
      </c>
      <c r="D1654">
        <v>3090166</v>
      </c>
      <c r="E1654" t="s">
        <v>1021</v>
      </c>
      <c r="F1654" t="s">
        <v>802</v>
      </c>
      <c r="G1654" t="str">
        <f>VLOOKUP(D1654,'[2]sold to'!$A:$H,8,0)</f>
        <v>Netherlands</v>
      </c>
      <c r="H1654" t="str">
        <f>VLOOKUP(D1654,'[2]sold to'!$A:$I,9,0)</f>
        <v>Europe</v>
      </c>
      <c r="K1654">
        <v>10</v>
      </c>
      <c r="L1654">
        <v>88027351</v>
      </c>
      <c r="M1654" t="s">
        <v>846</v>
      </c>
      <c r="N1654">
        <v>150</v>
      </c>
      <c r="P1654" t="str">
        <f>VLOOKUP(L1654,'Status Report'!B:AA,26,0)</f>
        <v>China</v>
      </c>
      <c r="Q1654" t="str">
        <f>VLOOKUP(L1654,'Status Report'!B:AB,27,0)</f>
        <v>Bar support</v>
      </c>
      <c r="R1654">
        <f>VLOOKUP(L1654,'Status Report'!B:X,23,0)</f>
        <v>125</v>
      </c>
      <c r="S1654" t="str">
        <f>VLOOKUP(L1654,'Status Report'!B:T,19,0)</f>
        <v>Promocean The Netherlands BV</v>
      </c>
      <c r="T1654" s="62">
        <f>VLOOKUP(L1654,'Status Report'!B:E,4,0)</f>
        <v>3</v>
      </c>
      <c r="U1654" s="19">
        <f>_xlfn.IFS(AI1654="Den Bosch",VLOOKUP(L1654,'Status Report'!B:AM,35,0),AI1654="Yantian",VLOOKUP(L1654,'Status Report'!B:AM,36,0),AI1654="",IF(H1654="Asia Pacific",VLOOKUP(L1654,'Status Report'!B:AM,36,0),VLOOKUP(L1654,'Status Report'!B:AM,35,0)),AI1654="Direct shipment",IF(H1654="Asia Pacific",VLOOKUP(L1654,'Status Report'!B:AM,36,0),VLOOKUP(L1654,'Status Report'!B:AM,35,0)))</f>
        <v>29.8</v>
      </c>
      <c r="V1654" s="20">
        <f t="shared" si="383"/>
        <v>4470</v>
      </c>
      <c r="W1654" s="19">
        <f>_xlfn.IFS(AI1654="Den Bosch",VLOOKUP(L1654,'Status Report'!B:AM,37,0),AI1654="Yantian",VLOOKUP(L1654,'Status Report'!B:AM,38,0),AI1654="",IF(H1654="Asia Pacific",VLOOKUP(L1654,'Status Report'!B:AM,38,0),VLOOKUP(L1654,'Status Report'!B:AM,37,0)),AI1654="Direct shipment",IF(H1654="Asia Pacific",VLOOKUP(L1654,'Status Report'!B:AM,38,0),VLOOKUP(L1654,'Status Report'!B:AM,37,0)))</f>
        <v>27.200000000000003</v>
      </c>
      <c r="X1654" s="20">
        <f t="shared" si="384"/>
        <v>4080.0000000000005</v>
      </c>
      <c r="Y1654" s="20">
        <f>_xlfn.IFS(AI1654="Den Bosch",VLOOKUP(L1654,'Status Report'!B:AO,39,0),AI1654="Yantian",VLOOKUP(L1654,'Status Report'!B:AO,40,0),AI1654="",IF(H1654="Asia Pacific",VLOOKUP(L1654,'Status Report'!B:AO,40,0),VLOOKUP(L1654,'Status Report'!B:AO,39,0)),AI1654="Direct shipment",IF(H1654="Asia Pacific",VLOOKUP(L1654,'Status Report'!B:AO,40,0),VLOOKUP(L1654,'Status Report'!B:AO,39,0)))</f>
        <v>0</v>
      </c>
      <c r="Z1654" s="20">
        <f t="shared" si="385"/>
        <v>0</v>
      </c>
      <c r="AA1654" s="20">
        <f t="shared" si="386"/>
        <v>4080.0000000000005</v>
      </c>
      <c r="AB1654" s="21">
        <f>_xlfn.IFS(AI1654="Den Bosch",VLOOKUP(L1654,'Status Report'!B:AM,33,0),AI1654="Yantian",VLOOKUP(L1654,'Status Report'!B:AM,34,0),AI1654="",IF(H1654="Asia Pacific",VLOOKUP(L1654,'Status Report'!B:AM,34,0),VLOOKUP(L1654,'Status Report'!B:AM,33,0)),AI1654="Direct shipment",IF(H1654="Asia Pacific",VLOOKUP(L1654,'Status Report'!B:AM,34,0),VLOOKUP(L1654,'Status Report'!B:AM,33,0)))</f>
        <v>24.019200000000001</v>
      </c>
      <c r="AC1654" s="21">
        <f>VLOOKUP(L1654,'Status Report'!B:CE,82,0)</f>
        <v>0</v>
      </c>
      <c r="AD1654" s="21">
        <f t="shared" si="387"/>
        <v>24.019200000000001</v>
      </c>
      <c r="AE1654" s="63">
        <f>VLOOKUP(L1654,'Status Report'!B:W,20,0)</f>
        <v>14</v>
      </c>
      <c r="AF1654" s="63">
        <f>VLOOKUP(L1654,'Status Report'!B:W,21,0)</f>
        <v>5</v>
      </c>
      <c r="AG1654" s="63">
        <f>VLOOKUP(L1654,'Status Report'!B:W,22,0)</f>
        <v>5</v>
      </c>
      <c r="AH1654" s="22">
        <f t="shared" si="388"/>
        <v>5.2499999999999998E-2</v>
      </c>
      <c r="AI1654" t="s">
        <v>990</v>
      </c>
      <c r="AK1654" s="63">
        <f>IFERROR(VLOOKUP(G1654,ASEAN!A:A,1,0),0)</f>
        <v>0</v>
      </c>
      <c r="AL1654" s="63">
        <f>IFERROR(VLOOKUP(D1654,'[3]customer specs'!$B$1:$D$65536,3,0),0)</f>
        <v>0</v>
      </c>
      <c r="AM1654" s="64">
        <f t="shared" si="389"/>
        <v>389.99999999999955</v>
      </c>
      <c r="AN1654" s="64">
        <f t="shared" si="390"/>
        <v>0</v>
      </c>
      <c r="AO1654" s="63"/>
      <c r="AP1654" s="63"/>
      <c r="AQ1654" s="63" t="str">
        <f t="shared" si="391"/>
        <v>yes</v>
      </c>
      <c r="AR1654" s="20">
        <f t="shared" si="392"/>
        <v>3602.88</v>
      </c>
      <c r="AS1654" s="63"/>
      <c r="AT1654" s="23">
        <f t="shared" si="397"/>
        <v>0.12</v>
      </c>
      <c r="AU1654" s="65">
        <f t="shared" si="393"/>
        <v>27.294545454545457</v>
      </c>
      <c r="AV1654" s="65"/>
      <c r="AW1654" s="65">
        <f t="shared" si="394"/>
        <v>4094.1818181818185</v>
      </c>
      <c r="AX1654" s="65"/>
      <c r="AY1654" s="63">
        <f>VLOOKUP(L1654,'Status Report'!B:CF,81,0)</f>
        <v>0</v>
      </c>
      <c r="AZ1654" s="63" t="str">
        <f>VLOOKUP(L1654,'Status Report'!B:S,18,0)</f>
        <v xml:space="preserve">Konstantinos Zoupanos </v>
      </c>
      <c r="BB1654" s="63">
        <f>VLOOKUP(L1654,'Status Report'!B:Z,25,0)</f>
        <v>20</v>
      </c>
      <c r="BC1654" s="63">
        <f t="shared" si="395"/>
        <v>3000</v>
      </c>
      <c r="BF1654">
        <f>VLOOKUP(L1654,'Status Report'!B:CE,82,0)</f>
        <v>0</v>
      </c>
      <c r="BG1654">
        <f>VLOOKUP(L1654,'Status Report'!B:CF,83,0)</f>
        <v>0</v>
      </c>
      <c r="BH1654">
        <f>VLOOKUP(L1654,'Status Report'!B:CG,84,0)</f>
        <v>0</v>
      </c>
      <c r="BI1654" t="s">
        <v>1033</v>
      </c>
      <c r="BJ1654" t="s">
        <v>795</v>
      </c>
      <c r="BM1654" s="67">
        <f t="shared" si="396"/>
        <v>263</v>
      </c>
    </row>
    <row r="1655" spans="1:65" x14ac:dyDescent="0.25">
      <c r="A1655" s="68" t="str">
        <f>VLOOKUP(L1655,'Status Report'!B:CB,79,0)</f>
        <v>Heineken - F1</v>
      </c>
      <c r="C1655">
        <v>20006121</v>
      </c>
      <c r="D1655">
        <v>3090166</v>
      </c>
      <c r="E1655" t="s">
        <v>1021</v>
      </c>
      <c r="F1655" t="s">
        <v>802</v>
      </c>
      <c r="G1655" t="str">
        <f>VLOOKUP(D1655,'[2]sold to'!$A:$H,8,0)</f>
        <v>Netherlands</v>
      </c>
      <c r="H1655" t="str">
        <f>VLOOKUP(D1655,'[2]sold to'!$A:$I,9,0)</f>
        <v>Europe</v>
      </c>
      <c r="K1655">
        <v>20</v>
      </c>
      <c r="L1655">
        <v>88027354</v>
      </c>
      <c r="M1655" t="s">
        <v>555</v>
      </c>
      <c r="N1655">
        <v>63</v>
      </c>
      <c r="P1655" t="str">
        <f>VLOOKUP(L1655,'Status Report'!B:AA,26,0)</f>
        <v>China</v>
      </c>
      <c r="Q1655" t="str">
        <f>VLOOKUP(L1655,'Status Report'!B:AB,27,0)</f>
        <v>Textiles-Clothing</v>
      </c>
      <c r="R1655">
        <f>VLOOKUP(L1655,'Status Report'!B:X,23,0)</f>
        <v>42</v>
      </c>
      <c r="S1655" t="str">
        <f>VLOOKUP(L1655,'Status Report'!B:T,19,0)</f>
        <v>Promocean The Netherlands BV</v>
      </c>
      <c r="T1655" s="62">
        <f>VLOOKUP(L1655,'Status Report'!B:E,4,0)</f>
        <v>3</v>
      </c>
      <c r="U1655" s="19">
        <f>_xlfn.IFS(AI1655="Den Bosch",VLOOKUP(L1655,'Status Report'!B:AM,35,0),AI1655="Yantian",VLOOKUP(L1655,'Status Report'!B:AM,36,0),AI1655="",IF(H1655="Asia Pacific",VLOOKUP(L1655,'Status Report'!B:AM,36,0),VLOOKUP(L1655,'Status Report'!B:AM,35,0)),AI1655="Direct shipment",IF(H1655="Asia Pacific",VLOOKUP(L1655,'Status Report'!B:AM,36,0),VLOOKUP(L1655,'Status Report'!B:AM,35,0)))</f>
        <v>120</v>
      </c>
      <c r="V1655" s="20">
        <f t="shared" si="383"/>
        <v>7560</v>
      </c>
      <c r="W1655" s="19">
        <f>_xlfn.IFS(AI1655="Den Bosch",VLOOKUP(L1655,'Status Report'!B:AM,37,0),AI1655="Yantian",VLOOKUP(L1655,'Status Report'!B:AM,38,0),AI1655="",IF(H1655="Asia Pacific",VLOOKUP(L1655,'Status Report'!B:AM,38,0),VLOOKUP(L1655,'Status Report'!B:AM,37,0)),AI1655="Direct shipment",IF(H1655="Asia Pacific",VLOOKUP(L1655,'Status Report'!B:AM,38,0),VLOOKUP(L1655,'Status Report'!B:AM,37,0)))</f>
        <v>84.48</v>
      </c>
      <c r="X1655" s="20">
        <f t="shared" si="384"/>
        <v>5322.2400000000007</v>
      </c>
      <c r="Y1655" s="20">
        <f>_xlfn.IFS(AI1655="Den Bosch",VLOOKUP(L1655,'Status Report'!B:AO,39,0),AI1655="Yantian",VLOOKUP(L1655,'Status Report'!B:AO,40,0),AI1655="",IF(H1655="Asia Pacific",VLOOKUP(L1655,'Status Report'!B:AO,40,0),VLOOKUP(L1655,'Status Report'!B:AO,39,0)),AI1655="Direct shipment",IF(H1655="Asia Pacific",VLOOKUP(L1655,'Status Report'!B:AO,40,0),VLOOKUP(L1655,'Status Report'!B:AO,39,0)))</f>
        <v>0</v>
      </c>
      <c r="Z1655" s="20">
        <f t="shared" si="385"/>
        <v>0</v>
      </c>
      <c r="AA1655" s="20">
        <f t="shared" si="386"/>
        <v>5322.2400000000007</v>
      </c>
      <c r="AB1655" s="21">
        <f>_xlfn.IFS(AI1655="Den Bosch",VLOOKUP(L1655,'Status Report'!B:AM,33,0),AI1655="Yantian",VLOOKUP(L1655,'Status Report'!B:AM,34,0),AI1655="",IF(H1655="Asia Pacific",VLOOKUP(L1655,'Status Report'!B:AM,34,0),VLOOKUP(L1655,'Status Report'!B:AM,33,0)),AI1655="Direct shipment",IF(H1655="Asia Pacific",VLOOKUP(L1655,'Status Report'!B:AM,34,0),VLOOKUP(L1655,'Status Report'!B:AM,33,0)))</f>
        <v>73.639799999999994</v>
      </c>
      <c r="AC1655" s="21">
        <f>VLOOKUP(L1655,'Status Report'!B:CE,82,0)</f>
        <v>0</v>
      </c>
      <c r="AD1655" s="21">
        <f t="shared" si="387"/>
        <v>73.639799999999994</v>
      </c>
      <c r="AE1655" s="63">
        <f>VLOOKUP(L1655,'Status Report'!B:W,20,0)</f>
        <v>44</v>
      </c>
      <c r="AF1655" s="63">
        <f>VLOOKUP(L1655,'Status Report'!B:W,21,0)</f>
        <v>23</v>
      </c>
      <c r="AG1655" s="63">
        <f>VLOOKUP(L1655,'Status Report'!B:W,22,0)</f>
        <v>18</v>
      </c>
      <c r="AH1655" s="22">
        <f t="shared" si="388"/>
        <v>1.147608</v>
      </c>
      <c r="AI1655" t="s">
        <v>990</v>
      </c>
      <c r="AK1655" s="63">
        <f>IFERROR(VLOOKUP(G1655,ASEAN!A:A,1,0),0)</f>
        <v>0</v>
      </c>
      <c r="AL1655" s="63">
        <f>IFERROR(VLOOKUP(D1655,'[3]customer specs'!$B$1:$D$65536,3,0),0)</f>
        <v>0</v>
      </c>
      <c r="AM1655" s="64">
        <f t="shared" si="389"/>
        <v>2237.7599999999993</v>
      </c>
      <c r="AN1655" s="64">
        <f t="shared" si="390"/>
        <v>0</v>
      </c>
      <c r="AO1655" s="63"/>
      <c r="AP1655" s="63"/>
      <c r="AQ1655" s="63" t="str">
        <f t="shared" si="391"/>
        <v>yes</v>
      </c>
      <c r="AR1655" s="20">
        <f t="shared" si="392"/>
        <v>4639.3073999999997</v>
      </c>
      <c r="AS1655" s="63"/>
      <c r="AT1655" s="23">
        <f t="shared" si="397"/>
        <v>0.12</v>
      </c>
      <c r="AU1655" s="65">
        <f t="shared" si="393"/>
        <v>83.6815909090909</v>
      </c>
      <c r="AV1655" s="65"/>
      <c r="AW1655" s="65">
        <f t="shared" si="394"/>
        <v>5271.9402272727266</v>
      </c>
      <c r="AX1655" s="65"/>
      <c r="AY1655" s="63">
        <f>VLOOKUP(L1655,'Status Report'!B:CF,81,0)</f>
        <v>0</v>
      </c>
      <c r="AZ1655" s="63" t="str">
        <f>VLOOKUP(L1655,'Status Report'!B:S,18,0)</f>
        <v xml:space="preserve">Konstantinos Zoupanos </v>
      </c>
      <c r="BB1655" s="63">
        <f>VLOOKUP(L1655,'Status Report'!B:Z,25,0)</f>
        <v>24</v>
      </c>
      <c r="BC1655" s="63">
        <f t="shared" si="395"/>
        <v>1512</v>
      </c>
      <c r="BF1655">
        <f>VLOOKUP(L1655,'Status Report'!B:CE,82,0)</f>
        <v>0</v>
      </c>
      <c r="BG1655">
        <f>VLOOKUP(L1655,'Status Report'!B:CF,83,0)</f>
        <v>0</v>
      </c>
      <c r="BH1655">
        <f>VLOOKUP(L1655,'Status Report'!B:CG,84,0)</f>
        <v>0</v>
      </c>
      <c r="BI1655" t="s">
        <v>1033</v>
      </c>
      <c r="BJ1655" t="s">
        <v>795</v>
      </c>
      <c r="BM1655" s="67">
        <f t="shared" si="396"/>
        <v>442</v>
      </c>
    </row>
    <row r="1656" spans="1:65" x14ac:dyDescent="0.25">
      <c r="A1656" s="68" t="str">
        <f>VLOOKUP(L1656,'Status Report'!B:CB,79,0)</f>
        <v>Heineken - F1</v>
      </c>
      <c r="C1656">
        <v>20006121</v>
      </c>
      <c r="D1656">
        <v>3090166</v>
      </c>
      <c r="E1656" t="s">
        <v>1021</v>
      </c>
      <c r="F1656" t="s">
        <v>802</v>
      </c>
      <c r="G1656" t="str">
        <f>VLOOKUP(D1656,'[2]sold to'!$A:$H,8,0)</f>
        <v>Netherlands</v>
      </c>
      <c r="H1656" t="str">
        <f>VLOOKUP(D1656,'[2]sold to'!$A:$I,9,0)</f>
        <v>Europe</v>
      </c>
      <c r="K1656">
        <v>30</v>
      </c>
      <c r="L1656">
        <v>88027358</v>
      </c>
      <c r="M1656" t="s">
        <v>832</v>
      </c>
      <c r="N1656">
        <v>250</v>
      </c>
      <c r="P1656" t="str">
        <f>VLOOKUP(L1656,'Status Report'!B:AA,26,0)</f>
        <v>China</v>
      </c>
      <c r="Q1656" t="str">
        <f>VLOOKUP(L1656,'Status Report'!B:AB,27,0)</f>
        <v>Premiums</v>
      </c>
      <c r="R1656">
        <f>VLOOKUP(L1656,'Status Report'!B:X,23,0)</f>
        <v>250</v>
      </c>
      <c r="S1656" t="str">
        <f>VLOOKUP(L1656,'Status Report'!B:T,19,0)</f>
        <v>Promocean The Netherlands BV</v>
      </c>
      <c r="T1656" s="62">
        <f>VLOOKUP(L1656,'Status Report'!B:E,4,0)</f>
        <v>3</v>
      </c>
      <c r="U1656" s="19">
        <f>_xlfn.IFS(AI1656="Den Bosch",VLOOKUP(L1656,'Status Report'!B:AM,35,0),AI1656="Yantian",VLOOKUP(L1656,'Status Report'!B:AM,36,0),AI1656="",IF(H1656="Asia Pacific",VLOOKUP(L1656,'Status Report'!B:AM,36,0),VLOOKUP(L1656,'Status Report'!B:AM,35,0)),AI1656="Direct shipment",IF(H1656="Asia Pacific",VLOOKUP(L1656,'Status Report'!B:AM,36,0),VLOOKUP(L1656,'Status Report'!B:AM,35,0)))</f>
        <v>73.099999999999994</v>
      </c>
      <c r="V1656" s="20">
        <f t="shared" si="383"/>
        <v>18275</v>
      </c>
      <c r="W1656" s="19">
        <f>_xlfn.IFS(AI1656="Den Bosch",VLOOKUP(L1656,'Status Report'!B:AM,37,0),AI1656="Yantian",VLOOKUP(L1656,'Status Report'!B:AM,38,0),AI1656="",IF(H1656="Asia Pacific",VLOOKUP(L1656,'Status Report'!B:AM,38,0),VLOOKUP(L1656,'Status Report'!B:AM,37,0)),AI1656="Direct shipment",IF(H1656="Asia Pacific",VLOOKUP(L1656,'Status Report'!B:AM,38,0),VLOOKUP(L1656,'Status Report'!B:AM,37,0)))</f>
        <v>71.2</v>
      </c>
      <c r="X1656" s="20">
        <f t="shared" si="384"/>
        <v>17800</v>
      </c>
      <c r="Y1656" s="20">
        <f>_xlfn.IFS(AI1656="Den Bosch",VLOOKUP(L1656,'Status Report'!B:AO,39,0),AI1656="Yantian",VLOOKUP(L1656,'Status Report'!B:AO,40,0),AI1656="",IF(H1656="Asia Pacific",VLOOKUP(L1656,'Status Report'!B:AO,40,0),VLOOKUP(L1656,'Status Report'!B:AO,39,0)),AI1656="Direct shipment",IF(H1656="Asia Pacific",VLOOKUP(L1656,'Status Report'!B:AO,40,0),VLOOKUP(L1656,'Status Report'!B:AO,39,0)))</f>
        <v>0</v>
      </c>
      <c r="Z1656" s="20">
        <f t="shared" si="385"/>
        <v>0</v>
      </c>
      <c r="AA1656" s="20">
        <f t="shared" si="386"/>
        <v>17800</v>
      </c>
      <c r="AB1656" s="21">
        <f>_xlfn.IFS(AI1656="Den Bosch",VLOOKUP(L1656,'Status Report'!B:AM,33,0),AI1656="Yantian",VLOOKUP(L1656,'Status Report'!B:AM,34,0),AI1656="",IF(H1656="Asia Pacific",VLOOKUP(L1656,'Status Report'!B:AM,34,0),VLOOKUP(L1656,'Status Report'!B:AM,33,0)),AI1656="Direct shipment",IF(H1656="Asia Pacific",VLOOKUP(L1656,'Status Report'!B:AM,34,0),VLOOKUP(L1656,'Status Report'!B:AM,33,0)))</f>
        <v>61.548600000000008</v>
      </c>
      <c r="AC1656" s="21">
        <f>VLOOKUP(L1656,'Status Report'!B:CE,82,0)</f>
        <v>0</v>
      </c>
      <c r="AD1656" s="21">
        <f t="shared" si="387"/>
        <v>61.548600000000008</v>
      </c>
      <c r="AE1656" s="63">
        <f>VLOOKUP(L1656,'Status Report'!B:W,20,0)</f>
        <v>43.5</v>
      </c>
      <c r="AF1656" s="63">
        <f>VLOOKUP(L1656,'Status Report'!B:W,21,0)</f>
        <v>18</v>
      </c>
      <c r="AG1656" s="63">
        <f>VLOOKUP(L1656,'Status Report'!B:W,22,0)</f>
        <v>22.5</v>
      </c>
      <c r="AH1656" s="22">
        <f t="shared" si="388"/>
        <v>4.4043749999999999</v>
      </c>
      <c r="AI1656" t="s">
        <v>990</v>
      </c>
      <c r="AK1656" s="63">
        <f>IFERROR(VLOOKUP(G1656,ASEAN!A:A,1,0),0)</f>
        <v>0</v>
      </c>
      <c r="AL1656" s="63">
        <f>IFERROR(VLOOKUP(D1656,'[3]customer specs'!$B$1:$D$65536,3,0),0)</f>
        <v>0</v>
      </c>
      <c r="AM1656" s="64">
        <f t="shared" si="389"/>
        <v>475</v>
      </c>
      <c r="AN1656" s="64">
        <f t="shared" si="390"/>
        <v>0</v>
      </c>
      <c r="AO1656" s="63"/>
      <c r="AP1656" s="63"/>
      <c r="AQ1656" s="63" t="str">
        <f t="shared" si="391"/>
        <v>yes</v>
      </c>
      <c r="AR1656" s="20">
        <f t="shared" si="392"/>
        <v>15387.150000000001</v>
      </c>
      <c r="AS1656" s="63"/>
      <c r="AT1656" s="23">
        <f t="shared" si="397"/>
        <v>0.12</v>
      </c>
      <c r="AU1656" s="65">
        <f t="shared" si="393"/>
        <v>69.94159090909092</v>
      </c>
      <c r="AV1656" s="65"/>
      <c r="AW1656" s="65">
        <f t="shared" si="394"/>
        <v>17485.397727272732</v>
      </c>
      <c r="AX1656" s="65"/>
      <c r="AY1656" s="63">
        <f>VLOOKUP(L1656,'Status Report'!B:CF,81,0)</f>
        <v>0</v>
      </c>
      <c r="AZ1656" s="63" t="str">
        <f>VLOOKUP(L1656,'Status Report'!B:S,18,0)</f>
        <v xml:space="preserve">Konstantinos Zoupanos </v>
      </c>
      <c r="BB1656" s="63">
        <f>VLOOKUP(L1656,'Status Report'!B:Z,25,0)</f>
        <v>10</v>
      </c>
      <c r="BC1656" s="63">
        <f t="shared" si="395"/>
        <v>2500</v>
      </c>
      <c r="BF1656">
        <f>VLOOKUP(L1656,'Status Report'!B:CE,82,0)</f>
        <v>0</v>
      </c>
      <c r="BG1656">
        <f>VLOOKUP(L1656,'Status Report'!B:CF,83,0)</f>
        <v>0</v>
      </c>
      <c r="BH1656">
        <f>VLOOKUP(L1656,'Status Report'!B:CG,84,0)</f>
        <v>0</v>
      </c>
      <c r="BI1656" t="s">
        <v>1033</v>
      </c>
      <c r="BJ1656" t="s">
        <v>795</v>
      </c>
      <c r="BM1656" s="67">
        <f t="shared" si="396"/>
        <v>679</v>
      </c>
    </row>
    <row r="1657" spans="1:65" x14ac:dyDescent="0.25">
      <c r="A1657" s="68" t="str">
        <f>VLOOKUP(L1657,'Status Report'!B:CB,79,0)</f>
        <v>Heineken UCL</v>
      </c>
      <c r="C1657">
        <v>20006121</v>
      </c>
      <c r="D1657">
        <v>3090166</v>
      </c>
      <c r="E1657" t="s">
        <v>1021</v>
      </c>
      <c r="F1657" t="s">
        <v>802</v>
      </c>
      <c r="G1657" t="str">
        <f>VLOOKUP(D1657,'[2]sold to'!$A:$H,8,0)</f>
        <v>Netherlands</v>
      </c>
      <c r="H1657" t="str">
        <f>VLOOKUP(D1657,'[2]sold to'!$A:$I,9,0)</f>
        <v>Europe</v>
      </c>
      <c r="K1657">
        <v>40</v>
      </c>
      <c r="L1657">
        <v>88026486</v>
      </c>
      <c r="M1657" t="s">
        <v>313</v>
      </c>
      <c r="N1657">
        <v>42</v>
      </c>
      <c r="P1657" t="str">
        <f>VLOOKUP(L1657,'Status Report'!B:AA,26,0)</f>
        <v>China</v>
      </c>
      <c r="Q1657" t="str">
        <f>VLOOKUP(L1657,'Status Report'!B:AB,27,0)</f>
        <v>Textiles-Clothing</v>
      </c>
      <c r="R1657">
        <f>VLOOKUP(L1657,'Status Report'!B:X,23,0)</f>
        <v>42</v>
      </c>
      <c r="S1657" t="str">
        <f>VLOOKUP(L1657,'Status Report'!B:T,19,0)</f>
        <v>Promocean The Netherlands BV</v>
      </c>
      <c r="T1657" s="62">
        <f>VLOOKUP(L1657,'Status Report'!B:E,4,0)</f>
        <v>3</v>
      </c>
      <c r="U1657" s="19">
        <f>_xlfn.IFS(AI1657="Den Bosch",VLOOKUP(L1657,'Status Report'!B:AM,35,0),AI1657="Yantian",VLOOKUP(L1657,'Status Report'!B:AM,36,0),AI1657="",IF(H1657="Asia Pacific",VLOOKUP(L1657,'Status Report'!B:AM,36,0),VLOOKUP(L1657,'Status Report'!B:AM,35,0)),AI1657="Direct shipment",IF(H1657="Asia Pacific",VLOOKUP(L1657,'Status Report'!B:AM,36,0),VLOOKUP(L1657,'Status Report'!B:AM,35,0)))</f>
        <v>115.68</v>
      </c>
      <c r="V1657" s="20">
        <f t="shared" si="383"/>
        <v>4858.5600000000004</v>
      </c>
      <c r="W1657" s="19">
        <f>_xlfn.IFS(AI1657="Den Bosch",VLOOKUP(L1657,'Status Report'!B:AM,37,0),AI1657="Yantian",VLOOKUP(L1657,'Status Report'!B:AM,38,0),AI1657="",IF(H1657="Asia Pacific",VLOOKUP(L1657,'Status Report'!B:AM,38,0),VLOOKUP(L1657,'Status Report'!B:AM,37,0)),AI1657="Direct shipment",IF(H1657="Asia Pacific",VLOOKUP(L1657,'Status Report'!B:AM,38,0),VLOOKUP(L1657,'Status Report'!B:AM,37,0)))</f>
        <v>71.28</v>
      </c>
      <c r="X1657" s="20">
        <f t="shared" si="384"/>
        <v>2993.76</v>
      </c>
      <c r="Y1657" s="20">
        <f>_xlfn.IFS(AI1657="Den Bosch",VLOOKUP(L1657,'Status Report'!B:AO,39,0),AI1657="Yantian",VLOOKUP(L1657,'Status Report'!B:AO,40,0),AI1657="",IF(H1657="Asia Pacific",VLOOKUP(L1657,'Status Report'!B:AO,40,0),VLOOKUP(L1657,'Status Report'!B:AO,39,0)),AI1657="Direct shipment",IF(H1657="Asia Pacific",VLOOKUP(L1657,'Status Report'!B:AO,40,0),VLOOKUP(L1657,'Status Report'!B:AO,39,0)))</f>
        <v>0</v>
      </c>
      <c r="Z1657" s="20">
        <f t="shared" si="385"/>
        <v>0</v>
      </c>
      <c r="AA1657" s="20">
        <f t="shared" si="386"/>
        <v>2993.76</v>
      </c>
      <c r="AB1657" s="21">
        <f>_xlfn.IFS(AI1657="Den Bosch",VLOOKUP(L1657,'Status Report'!B:AM,33,0),AI1657="Yantian",VLOOKUP(L1657,'Status Report'!B:AM,34,0),AI1657="",IF(H1657="Asia Pacific",VLOOKUP(L1657,'Status Report'!B:AM,34,0),VLOOKUP(L1657,'Status Report'!B:AM,33,0)),AI1657="Direct shipment",IF(H1657="Asia Pacific",VLOOKUP(L1657,'Status Report'!B:AM,34,0),VLOOKUP(L1657,'Status Report'!B:AM,33,0)))</f>
        <v>62.267399999999995</v>
      </c>
      <c r="AC1657" s="21">
        <f>VLOOKUP(L1657,'Status Report'!B:CE,82,0)</f>
        <v>0</v>
      </c>
      <c r="AD1657" s="21">
        <f t="shared" si="387"/>
        <v>62.267399999999995</v>
      </c>
      <c r="AE1657" s="63">
        <f>VLOOKUP(L1657,'Status Report'!B:W,20,0)</f>
        <v>45</v>
      </c>
      <c r="AF1657" s="63">
        <f>VLOOKUP(L1657,'Status Report'!B:W,21,0)</f>
        <v>23</v>
      </c>
      <c r="AG1657" s="63">
        <f>VLOOKUP(L1657,'Status Report'!B:W,22,0)</f>
        <v>23</v>
      </c>
      <c r="AH1657" s="22">
        <f t="shared" si="388"/>
        <v>0.99980999999999998</v>
      </c>
      <c r="AI1657" t="s">
        <v>990</v>
      </c>
      <c r="AK1657" s="63">
        <f>IFERROR(VLOOKUP(G1657,ASEAN!A:A,1,0),0)</f>
        <v>0</v>
      </c>
      <c r="AL1657" s="63">
        <f>IFERROR(VLOOKUP(D1657,'[3]customer specs'!$B$1:$D$65536,3,0),0)</f>
        <v>0</v>
      </c>
      <c r="AM1657" s="64">
        <f t="shared" si="389"/>
        <v>1864.8000000000002</v>
      </c>
      <c r="AN1657" s="64">
        <f t="shared" si="390"/>
        <v>0</v>
      </c>
      <c r="AO1657" s="63"/>
      <c r="AP1657" s="63"/>
      <c r="AQ1657" s="63" t="str">
        <f t="shared" si="391"/>
        <v>yes</v>
      </c>
      <c r="AR1657" s="20">
        <f t="shared" si="392"/>
        <v>2615.2307999999998</v>
      </c>
      <c r="AS1657" s="63"/>
      <c r="AT1657" s="23">
        <f t="shared" si="397"/>
        <v>0.12</v>
      </c>
      <c r="AU1657" s="65">
        <f t="shared" si="393"/>
        <v>70.758409090909083</v>
      </c>
      <c r="AV1657" s="65"/>
      <c r="AW1657" s="65">
        <f t="shared" si="394"/>
        <v>2971.8531818181814</v>
      </c>
      <c r="AX1657" s="65"/>
      <c r="AY1657" s="63">
        <f>VLOOKUP(L1657,'Status Report'!B:CF,81,0)</f>
        <v>0</v>
      </c>
      <c r="AZ1657" s="63" t="str">
        <f>VLOOKUP(L1657,'Status Report'!B:S,18,0)</f>
        <v>Ellina Smirnova</v>
      </c>
      <c r="BB1657" s="63">
        <f>VLOOKUP(L1657,'Status Report'!B:Z,25,0)</f>
        <v>24</v>
      </c>
      <c r="BC1657" s="63">
        <f t="shared" si="395"/>
        <v>1008</v>
      </c>
      <c r="BF1657">
        <f>VLOOKUP(L1657,'Status Report'!B:CE,82,0)</f>
        <v>0</v>
      </c>
      <c r="BG1657">
        <f>VLOOKUP(L1657,'Status Report'!B:CF,83,0)</f>
        <v>0</v>
      </c>
      <c r="BH1657">
        <f>VLOOKUP(L1657,'Status Report'!B:CG,84,0)</f>
        <v>0</v>
      </c>
      <c r="BI1657" t="s">
        <v>1033</v>
      </c>
      <c r="BJ1657" t="s">
        <v>795</v>
      </c>
      <c r="BM1657" s="67">
        <f t="shared" si="396"/>
        <v>816</v>
      </c>
    </row>
    <row r="1658" spans="1:65" x14ac:dyDescent="0.25">
      <c r="A1658" s="68" t="str">
        <f>VLOOKUP(L1658,'Status Report'!B:CB,79,0)</f>
        <v>Heineken UCL</v>
      </c>
      <c r="C1658">
        <v>20006121</v>
      </c>
      <c r="D1658">
        <v>3090166</v>
      </c>
      <c r="E1658" t="s">
        <v>1021</v>
      </c>
      <c r="F1658" t="s">
        <v>802</v>
      </c>
      <c r="G1658" t="str">
        <f>VLOOKUP(D1658,'[2]sold to'!$A:$H,8,0)</f>
        <v>Netherlands</v>
      </c>
      <c r="H1658" t="str">
        <f>VLOOKUP(D1658,'[2]sold to'!$A:$I,9,0)</f>
        <v>Europe</v>
      </c>
      <c r="K1658">
        <v>50</v>
      </c>
      <c r="L1658">
        <v>88026485</v>
      </c>
      <c r="M1658" t="s">
        <v>312</v>
      </c>
      <c r="N1658">
        <v>125</v>
      </c>
      <c r="P1658" t="str">
        <f>VLOOKUP(L1658,'Status Report'!B:AA,26,0)</f>
        <v>China</v>
      </c>
      <c r="Q1658" t="str">
        <f>VLOOKUP(L1658,'Status Report'!B:AB,27,0)</f>
        <v>Bar support</v>
      </c>
      <c r="R1658">
        <f>VLOOKUP(L1658,'Status Report'!B:X,23,0)</f>
        <v>125</v>
      </c>
      <c r="S1658" t="str">
        <f>VLOOKUP(L1658,'Status Report'!B:T,19,0)</f>
        <v>Promocean The Netherlands BV</v>
      </c>
      <c r="T1658" s="62">
        <f>VLOOKUP(L1658,'Status Report'!B:E,4,0)</f>
        <v>3</v>
      </c>
      <c r="U1658" s="19">
        <f>_xlfn.IFS(AI1658="Den Bosch",VLOOKUP(L1658,'Status Report'!B:AM,35,0),AI1658="Yantian",VLOOKUP(L1658,'Status Report'!B:AM,36,0),AI1658="",IF(H1658="Asia Pacific",VLOOKUP(L1658,'Status Report'!B:AM,36,0),VLOOKUP(L1658,'Status Report'!B:AM,35,0)),AI1658="Direct shipment",IF(H1658="Asia Pacific",VLOOKUP(L1658,'Status Report'!B:AM,36,0),VLOOKUP(L1658,'Status Report'!B:AM,35,0)))</f>
        <v>30.2</v>
      </c>
      <c r="V1658" s="20">
        <f t="shared" si="383"/>
        <v>3775</v>
      </c>
      <c r="W1658" s="19">
        <f>_xlfn.IFS(AI1658="Den Bosch",VLOOKUP(L1658,'Status Report'!B:AM,37,0),AI1658="Yantian",VLOOKUP(L1658,'Status Report'!B:AM,38,0),AI1658="",IF(H1658="Asia Pacific",VLOOKUP(L1658,'Status Report'!B:AM,38,0),VLOOKUP(L1658,'Status Report'!B:AM,37,0)),AI1658="Direct shipment",IF(H1658="Asia Pacific",VLOOKUP(L1658,'Status Report'!B:AM,38,0),VLOOKUP(L1658,'Status Report'!B:AM,37,0)))</f>
        <v>26.400000000000002</v>
      </c>
      <c r="X1658" s="20">
        <f t="shared" si="384"/>
        <v>3300.0000000000005</v>
      </c>
      <c r="Y1658" s="20">
        <f>_xlfn.IFS(AI1658="Den Bosch",VLOOKUP(L1658,'Status Report'!B:AO,39,0),AI1658="Yantian",VLOOKUP(L1658,'Status Report'!B:AO,40,0),AI1658="",IF(H1658="Asia Pacific",VLOOKUP(L1658,'Status Report'!B:AO,40,0),VLOOKUP(L1658,'Status Report'!B:AO,39,0)),AI1658="Direct shipment",IF(H1658="Asia Pacific",VLOOKUP(L1658,'Status Report'!B:AO,40,0),VLOOKUP(L1658,'Status Report'!B:AO,39,0)))</f>
        <v>0</v>
      </c>
      <c r="Z1658" s="20">
        <f t="shared" si="385"/>
        <v>0</v>
      </c>
      <c r="AA1658" s="20">
        <f t="shared" si="386"/>
        <v>3300.0000000000005</v>
      </c>
      <c r="AB1658" s="21">
        <f>_xlfn.IFS(AI1658="Den Bosch",VLOOKUP(L1658,'Status Report'!B:AM,33,0),AI1658="Yantian",VLOOKUP(L1658,'Status Report'!B:AM,34,0),AI1658="",IF(H1658="Asia Pacific",VLOOKUP(L1658,'Status Report'!B:AM,34,0),VLOOKUP(L1658,'Status Report'!B:AM,33,0)),AI1658="Direct shipment",IF(H1658="Asia Pacific",VLOOKUP(L1658,'Status Report'!B:AM,34,0),VLOOKUP(L1658,'Status Report'!B:AM,33,0)))</f>
        <v>23.176800000000004</v>
      </c>
      <c r="AC1658" s="21">
        <f>VLOOKUP(L1658,'Status Report'!B:CE,82,0)</f>
        <v>0</v>
      </c>
      <c r="AD1658" s="21">
        <f t="shared" si="387"/>
        <v>23.176800000000004</v>
      </c>
      <c r="AE1658" s="63">
        <f>VLOOKUP(L1658,'Status Report'!B:W,20,0)</f>
        <v>14</v>
      </c>
      <c r="AF1658" s="63">
        <f>VLOOKUP(L1658,'Status Report'!B:W,21,0)</f>
        <v>5</v>
      </c>
      <c r="AG1658" s="63">
        <f>VLOOKUP(L1658,'Status Report'!B:W,22,0)</f>
        <v>5</v>
      </c>
      <c r="AH1658" s="22">
        <f t="shared" si="388"/>
        <v>4.3749999999999997E-2</v>
      </c>
      <c r="AI1658" t="s">
        <v>990</v>
      </c>
      <c r="AK1658" s="63">
        <f>IFERROR(VLOOKUP(G1658,ASEAN!A:A,1,0),0)</f>
        <v>0</v>
      </c>
      <c r="AL1658" s="63">
        <f>IFERROR(VLOOKUP(D1658,'[3]customer specs'!$B$1:$D$65536,3,0),0)</f>
        <v>0</v>
      </c>
      <c r="AM1658" s="64">
        <f t="shared" si="389"/>
        <v>474.99999999999955</v>
      </c>
      <c r="AN1658" s="64">
        <f t="shared" si="390"/>
        <v>0</v>
      </c>
      <c r="AO1658" s="63"/>
      <c r="AP1658" s="63"/>
      <c r="AQ1658" s="63" t="str">
        <f t="shared" si="391"/>
        <v>yes</v>
      </c>
      <c r="AR1658" s="20">
        <f t="shared" si="392"/>
        <v>2897.1000000000004</v>
      </c>
      <c r="AS1658" s="63"/>
      <c r="AT1658" s="23">
        <f t="shared" si="397"/>
        <v>0.12</v>
      </c>
      <c r="AU1658" s="65">
        <f t="shared" si="393"/>
        <v>26.33727272727273</v>
      </c>
      <c r="AV1658" s="65"/>
      <c r="AW1658" s="65">
        <f t="shared" si="394"/>
        <v>3292.159090909091</v>
      </c>
      <c r="AX1658" s="65"/>
      <c r="AY1658" s="63">
        <f>VLOOKUP(L1658,'Status Report'!B:CF,81,0)</f>
        <v>0</v>
      </c>
      <c r="AZ1658" s="63" t="str">
        <f>VLOOKUP(L1658,'Status Report'!B:S,18,0)</f>
        <v>Ellina Smirnova</v>
      </c>
      <c r="BB1658" s="63">
        <f>VLOOKUP(L1658,'Status Report'!B:Z,25,0)</f>
        <v>20</v>
      </c>
      <c r="BC1658" s="63">
        <f t="shared" si="395"/>
        <v>2500</v>
      </c>
      <c r="BF1658">
        <f>VLOOKUP(L1658,'Status Report'!B:CE,82,0)</f>
        <v>0</v>
      </c>
      <c r="BG1658">
        <f>VLOOKUP(L1658,'Status Report'!B:CF,83,0)</f>
        <v>0</v>
      </c>
      <c r="BH1658">
        <f>VLOOKUP(L1658,'Status Report'!B:CG,84,0)</f>
        <v>0</v>
      </c>
      <c r="BI1658" t="s">
        <v>1033</v>
      </c>
      <c r="BJ1658" t="s">
        <v>795</v>
      </c>
      <c r="BM1658" s="67">
        <f t="shared" si="396"/>
        <v>2875</v>
      </c>
    </row>
    <row r="1659" spans="1:65" x14ac:dyDescent="0.25">
      <c r="A1659" s="68" t="str">
        <f>VLOOKUP(L1659,'Status Report'!B:CB,79,0)</f>
        <v>Heineken UCL</v>
      </c>
      <c r="C1659">
        <v>20006121</v>
      </c>
      <c r="D1659">
        <v>3090166</v>
      </c>
      <c r="E1659" t="s">
        <v>1021</v>
      </c>
      <c r="F1659" t="s">
        <v>802</v>
      </c>
      <c r="G1659" t="str">
        <f>VLOOKUP(D1659,'[2]sold to'!$A:$H,8,0)</f>
        <v>Netherlands</v>
      </c>
      <c r="H1659" t="str">
        <f>VLOOKUP(D1659,'[2]sold to'!$A:$I,9,0)</f>
        <v>Europe</v>
      </c>
      <c r="K1659">
        <v>60</v>
      </c>
      <c r="L1659">
        <v>88026494</v>
      </c>
      <c r="M1659" t="s">
        <v>320</v>
      </c>
      <c r="N1659">
        <v>80</v>
      </c>
      <c r="P1659" t="str">
        <f>VLOOKUP(L1659,'Status Report'!B:AA,26,0)</f>
        <v>China</v>
      </c>
      <c r="Q1659" t="str">
        <f>VLOOKUP(L1659,'Status Report'!B:AB,27,0)</f>
        <v>Premiums</v>
      </c>
      <c r="R1659">
        <f>VLOOKUP(L1659,'Status Report'!B:X,23,0)</f>
        <v>100</v>
      </c>
      <c r="S1659" t="str">
        <f>VLOOKUP(L1659,'Status Report'!B:T,19,0)</f>
        <v>Promocean The Netherlands BV</v>
      </c>
      <c r="T1659" s="62">
        <f>VLOOKUP(L1659,'Status Report'!B:E,4,0)</f>
        <v>3</v>
      </c>
      <c r="U1659" s="19">
        <f>_xlfn.IFS(AI1659="Den Bosch",VLOOKUP(L1659,'Status Report'!B:AM,35,0),AI1659="Yantian",VLOOKUP(L1659,'Status Report'!B:AM,36,0),AI1659="",IF(H1659="Asia Pacific",VLOOKUP(L1659,'Status Report'!B:AM,36,0),VLOOKUP(L1659,'Status Report'!B:AM,35,0)),AI1659="Direct shipment",IF(H1659="Asia Pacific",VLOOKUP(L1659,'Status Report'!B:AM,36,0),VLOOKUP(L1659,'Status Report'!B:AM,35,0)))</f>
        <v>47</v>
      </c>
      <c r="V1659" s="20">
        <f t="shared" si="383"/>
        <v>3760</v>
      </c>
      <c r="W1659" s="19">
        <f>_xlfn.IFS(AI1659="Den Bosch",VLOOKUP(L1659,'Status Report'!B:AM,37,0),AI1659="Yantian",VLOOKUP(L1659,'Status Report'!B:AM,38,0),AI1659="",IF(H1659="Asia Pacific",VLOOKUP(L1659,'Status Report'!B:AM,38,0),VLOOKUP(L1659,'Status Report'!B:AM,37,0)),AI1659="Direct shipment",IF(H1659="Asia Pacific",VLOOKUP(L1659,'Status Report'!B:AM,38,0),VLOOKUP(L1659,'Status Report'!B:AM,37,0)))</f>
        <v>42.25</v>
      </c>
      <c r="X1659" s="20">
        <f t="shared" si="384"/>
        <v>3380</v>
      </c>
      <c r="Y1659" s="20">
        <f>_xlfn.IFS(AI1659="Den Bosch",VLOOKUP(L1659,'Status Report'!B:AO,39,0),AI1659="Yantian",VLOOKUP(L1659,'Status Report'!B:AO,40,0),AI1659="",IF(H1659="Asia Pacific",VLOOKUP(L1659,'Status Report'!B:AO,40,0),VLOOKUP(L1659,'Status Report'!B:AO,39,0)),AI1659="Direct shipment",IF(H1659="Asia Pacific",VLOOKUP(L1659,'Status Report'!B:AO,40,0),VLOOKUP(L1659,'Status Report'!B:AO,39,0)))</f>
        <v>0</v>
      </c>
      <c r="Z1659" s="20">
        <f t="shared" si="385"/>
        <v>0</v>
      </c>
      <c r="AA1659" s="20">
        <f t="shared" si="386"/>
        <v>3380</v>
      </c>
      <c r="AB1659" s="21">
        <f>_xlfn.IFS(AI1659="Den Bosch",VLOOKUP(L1659,'Status Report'!B:AM,33,0),AI1659="Yantian",VLOOKUP(L1659,'Status Report'!B:AM,34,0),AI1659="",IF(H1659="Asia Pacific",VLOOKUP(L1659,'Status Report'!B:AM,34,0),VLOOKUP(L1659,'Status Report'!B:AM,33,0)),AI1659="Direct shipment",IF(H1659="Asia Pacific",VLOOKUP(L1659,'Status Report'!B:AM,34,0),VLOOKUP(L1659,'Status Report'!B:AM,33,0)))</f>
        <v>37.249200000000002</v>
      </c>
      <c r="AC1659" s="21">
        <f>VLOOKUP(L1659,'Status Report'!B:CE,82,0)</f>
        <v>0</v>
      </c>
      <c r="AD1659" s="21">
        <f t="shared" si="387"/>
        <v>37.249200000000002</v>
      </c>
      <c r="AE1659" s="63">
        <f>VLOOKUP(L1659,'Status Report'!B:W,20,0)</f>
        <v>11</v>
      </c>
      <c r="AF1659" s="63">
        <f>VLOOKUP(L1659,'Status Report'!B:W,21,0)</f>
        <v>9</v>
      </c>
      <c r="AG1659" s="63">
        <f>VLOOKUP(L1659,'Status Report'!B:W,22,0)</f>
        <v>6</v>
      </c>
      <c r="AH1659" s="22">
        <f t="shared" si="388"/>
        <v>4.752E-2</v>
      </c>
      <c r="AI1659" t="s">
        <v>990</v>
      </c>
      <c r="AK1659" s="63">
        <f>IFERROR(VLOOKUP(G1659,ASEAN!A:A,1,0),0)</f>
        <v>0</v>
      </c>
      <c r="AL1659" s="63">
        <f>IFERROR(VLOOKUP(D1659,'[3]customer specs'!$B$1:$D$65536,3,0),0)</f>
        <v>0</v>
      </c>
      <c r="AM1659" s="64">
        <f t="shared" si="389"/>
        <v>380</v>
      </c>
      <c r="AN1659" s="64">
        <f t="shared" si="390"/>
        <v>0</v>
      </c>
      <c r="AO1659" s="63"/>
      <c r="AP1659" s="63"/>
      <c r="AQ1659" s="63" t="str">
        <f t="shared" si="391"/>
        <v>no</v>
      </c>
      <c r="AR1659" s="20">
        <f t="shared" si="392"/>
        <v>2979.9360000000001</v>
      </c>
      <c r="AS1659" s="63"/>
      <c r="AT1659" s="23">
        <f t="shared" si="397"/>
        <v>0.12</v>
      </c>
      <c r="AU1659" s="65">
        <f t="shared" si="393"/>
        <v>42.328636363636363</v>
      </c>
      <c r="AV1659" s="65"/>
      <c r="AW1659" s="65">
        <f t="shared" si="394"/>
        <v>3386.2909090909088</v>
      </c>
      <c r="AX1659" s="65"/>
      <c r="AY1659" s="63">
        <f>VLOOKUP(L1659,'Status Report'!B:CF,81,0)</f>
        <v>0</v>
      </c>
      <c r="AZ1659" s="63" t="str">
        <f>VLOOKUP(L1659,'Status Report'!B:S,18,0)</f>
        <v>Ellina Smirnova</v>
      </c>
      <c r="BB1659" s="63">
        <f>VLOOKUP(L1659,'Status Report'!B:Z,25,0)</f>
        <v>25</v>
      </c>
      <c r="BC1659" s="63">
        <f t="shared" si="395"/>
        <v>2000</v>
      </c>
      <c r="BF1659">
        <f>VLOOKUP(L1659,'Status Report'!B:CE,82,0)</f>
        <v>0</v>
      </c>
      <c r="BG1659">
        <f>VLOOKUP(L1659,'Status Report'!B:CF,83,0)</f>
        <v>0</v>
      </c>
      <c r="BH1659">
        <f>VLOOKUP(L1659,'Status Report'!B:CG,84,0)</f>
        <v>0</v>
      </c>
      <c r="BI1659" t="s">
        <v>1033</v>
      </c>
      <c r="BJ1659" t="s">
        <v>795</v>
      </c>
      <c r="BM1659" s="67">
        <f t="shared" si="396"/>
        <v>1305</v>
      </c>
    </row>
    <row r="1660" spans="1:65" x14ac:dyDescent="0.25">
      <c r="A1660" s="68" t="str">
        <f>VLOOKUP(L1660,'Status Report'!B:CB,79,0)</f>
        <v>Heineken - F1</v>
      </c>
      <c r="C1660">
        <v>26021053</v>
      </c>
      <c r="D1660">
        <v>3090581</v>
      </c>
      <c r="E1660" t="s">
        <v>1022</v>
      </c>
      <c r="F1660" t="s">
        <v>1023</v>
      </c>
      <c r="G1660" t="str">
        <f>VLOOKUP(D1660,'[2]sold to'!$A:$H,8,0)</f>
        <v>Trinidad</v>
      </c>
      <c r="H1660" t="str">
        <f>VLOOKUP(D1660,'[2]sold to'!$A:$I,9,0)</f>
        <v>AMERICAS</v>
      </c>
      <c r="K1660">
        <v>20</v>
      </c>
      <c r="L1660">
        <v>88027349</v>
      </c>
      <c r="M1660" t="s">
        <v>550</v>
      </c>
      <c r="N1660">
        <v>5</v>
      </c>
      <c r="P1660" t="str">
        <f>VLOOKUP(L1660,'Status Report'!B:AA,26,0)</f>
        <v>China</v>
      </c>
      <c r="Q1660" t="str">
        <f>VLOOKUP(L1660,'Status Report'!B:AB,27,0)</f>
        <v>Premiums</v>
      </c>
      <c r="R1660">
        <f>VLOOKUP(L1660,'Status Report'!B:X,23,0)</f>
        <v>200</v>
      </c>
      <c r="S1660" t="str">
        <f>VLOOKUP(L1660,'Status Report'!B:T,19,0)</f>
        <v>Promocean The Netherlands BV</v>
      </c>
      <c r="T1660" s="62">
        <f>VLOOKUP(L1660,'Status Report'!B:E,4,0)</f>
        <v>3</v>
      </c>
      <c r="U1660" s="19">
        <f>_xlfn.IFS(AI1660="Den Bosch",VLOOKUP(L1660,'Status Report'!B:AM,35,0),AI1660="Yantian",VLOOKUP(L1660,'Status Report'!B:AM,36,0),AI1660="",IF(H1660="Asia Pacific",VLOOKUP(L1660,'Status Report'!B:AM,36,0),VLOOKUP(L1660,'Status Report'!B:AM,35,0)),AI1660="Direct shipment",IF(H1660="Asia Pacific",VLOOKUP(L1660,'Status Report'!B:AM,36,0),VLOOKUP(L1660,'Status Report'!B:AM,35,0)))</f>
        <v>83.149999999999991</v>
      </c>
      <c r="V1660" s="20">
        <f t="shared" si="383"/>
        <v>415.74999999999994</v>
      </c>
      <c r="W1660" s="19">
        <f>_xlfn.IFS(AI1660="Den Bosch",VLOOKUP(L1660,'Status Report'!B:AM,37,0),AI1660="Yantian",VLOOKUP(L1660,'Status Report'!B:AM,38,0),AI1660="",IF(H1660="Asia Pacific",VLOOKUP(L1660,'Status Report'!B:AM,38,0),VLOOKUP(L1660,'Status Report'!B:AM,37,0)),AI1660="Direct shipment",IF(H1660="Asia Pacific",VLOOKUP(L1660,'Status Report'!B:AM,38,0),VLOOKUP(L1660,'Status Report'!B:AM,37,0)))</f>
        <v>83.149999999999991</v>
      </c>
      <c r="X1660" s="20">
        <f t="shared" si="384"/>
        <v>415.74999999999994</v>
      </c>
      <c r="Y1660" s="20">
        <f>_xlfn.IFS(AI1660="Den Bosch",VLOOKUP(L1660,'Status Report'!B:AO,39,0),AI1660="Yantian",VLOOKUP(L1660,'Status Report'!B:AO,40,0),AI1660="",IF(H1660="Asia Pacific",VLOOKUP(L1660,'Status Report'!B:AO,40,0),VLOOKUP(L1660,'Status Report'!B:AO,39,0)),AI1660="Direct shipment",IF(H1660="Asia Pacific",VLOOKUP(L1660,'Status Report'!B:AO,40,0),VLOOKUP(L1660,'Status Report'!B:AO,39,0)))</f>
        <v>0</v>
      </c>
      <c r="Z1660" s="20">
        <f t="shared" si="385"/>
        <v>0</v>
      </c>
      <c r="AA1660" s="20">
        <f t="shared" si="386"/>
        <v>415.74999999999994</v>
      </c>
      <c r="AB1660" s="21">
        <f>_xlfn.IFS(AI1660="Den Bosch",VLOOKUP(L1660,'Status Report'!B:AM,33,0),AI1660="Yantian",VLOOKUP(L1660,'Status Report'!B:AM,34,0),AI1660="",IF(H1660="Asia Pacific",VLOOKUP(L1660,'Status Report'!B:AM,34,0),VLOOKUP(L1660,'Status Report'!B:AM,33,0)),AI1660="Direct shipment",IF(H1660="Asia Pacific",VLOOKUP(L1660,'Status Report'!B:AM,34,0),VLOOKUP(L1660,'Status Report'!B:AM,33,0)))</f>
        <v>71.922600000000017</v>
      </c>
      <c r="AC1660" s="21">
        <f>VLOOKUP(L1660,'Status Report'!B:CE,82,0)</f>
        <v>0</v>
      </c>
      <c r="AD1660" s="21">
        <f t="shared" si="387"/>
        <v>71.922600000000017</v>
      </c>
      <c r="AE1660" s="63">
        <f>VLOOKUP(L1660,'Status Report'!B:W,20,0)</f>
        <v>44</v>
      </c>
      <c r="AF1660" s="63">
        <f>VLOOKUP(L1660,'Status Report'!B:W,21,0)</f>
        <v>43</v>
      </c>
      <c r="AG1660" s="63">
        <f>VLOOKUP(L1660,'Status Report'!B:W,22,0)</f>
        <v>45</v>
      </c>
      <c r="AH1660" s="22">
        <f t="shared" si="388"/>
        <v>0.42570000000000002</v>
      </c>
      <c r="AI1660" t="s">
        <v>990</v>
      </c>
      <c r="AK1660" s="63">
        <f>IFERROR(VLOOKUP(G1660,ASEAN!A:A,1,0),0)</f>
        <v>0</v>
      </c>
      <c r="AL1660" s="63" t="str">
        <f>IFERROR(VLOOKUP(D1660,'[3]customer specs'!$B$1:$D$65536,3,0),0)</f>
        <v>pallet</v>
      </c>
      <c r="AM1660" s="64">
        <f t="shared" si="389"/>
        <v>0</v>
      </c>
      <c r="AN1660" s="64">
        <f t="shared" si="390"/>
        <v>0</v>
      </c>
      <c r="AO1660" s="63"/>
      <c r="AP1660" s="63"/>
      <c r="AQ1660" s="63" t="str">
        <f t="shared" si="391"/>
        <v>no</v>
      </c>
      <c r="AR1660" s="20">
        <f t="shared" si="392"/>
        <v>359.61300000000006</v>
      </c>
      <c r="AS1660" s="63"/>
      <c r="AT1660" s="23">
        <f t="shared" si="397"/>
        <v>0.12</v>
      </c>
      <c r="AU1660" s="65">
        <f t="shared" si="393"/>
        <v>81.730227272727291</v>
      </c>
      <c r="AV1660" s="65"/>
      <c r="AW1660" s="65">
        <f t="shared" si="394"/>
        <v>408.65113636363645</v>
      </c>
      <c r="AX1660" s="65"/>
      <c r="AY1660" s="63">
        <f>VLOOKUP(L1660,'Status Report'!B:CF,81,0)</f>
        <v>0</v>
      </c>
      <c r="AZ1660" s="63" t="str">
        <f>VLOOKUP(L1660,'Status Report'!B:S,18,0)</f>
        <v xml:space="preserve">Konstantinos Zoupanos </v>
      </c>
      <c r="BB1660" s="63">
        <f>VLOOKUP(L1660,'Status Report'!B:Z,25,0)</f>
        <v>5</v>
      </c>
      <c r="BC1660" s="63">
        <f t="shared" si="395"/>
        <v>25</v>
      </c>
      <c r="BF1660">
        <f>VLOOKUP(L1660,'Status Report'!B:CE,82,0)</f>
        <v>0</v>
      </c>
      <c r="BG1660">
        <f>VLOOKUP(L1660,'Status Report'!B:CF,83,0)</f>
        <v>0</v>
      </c>
      <c r="BH1660">
        <f>VLOOKUP(L1660,'Status Report'!B:CG,84,0)</f>
        <v>0</v>
      </c>
      <c r="BI1660" t="s">
        <v>1033</v>
      </c>
      <c r="BJ1660" t="s">
        <v>795</v>
      </c>
      <c r="BM1660" s="67">
        <f t="shared" si="396"/>
        <v>223</v>
      </c>
    </row>
    <row r="1661" spans="1:65" x14ac:dyDescent="0.25">
      <c r="A1661" s="68" t="str">
        <f>VLOOKUP(L1661,'Status Report'!B:CB,79,0)</f>
        <v>Desperados</v>
      </c>
      <c r="C1661">
        <v>26021052</v>
      </c>
      <c r="D1661">
        <v>3090018</v>
      </c>
      <c r="E1661" t="s">
        <v>863</v>
      </c>
      <c r="F1661" t="s">
        <v>864</v>
      </c>
      <c r="G1661" t="str">
        <f>VLOOKUP(D1661,'[2]sold to'!$A:$H,8,0)</f>
        <v>France</v>
      </c>
      <c r="H1661" t="str">
        <f>VLOOKUP(D1661,'[2]sold to'!$A:$I,9,0)</f>
        <v>Europe</v>
      </c>
      <c r="K1661">
        <v>10</v>
      </c>
      <c r="L1661">
        <v>88027053</v>
      </c>
      <c r="M1661" t="s">
        <v>496</v>
      </c>
      <c r="N1661">
        <v>30</v>
      </c>
      <c r="P1661" t="str">
        <f>VLOOKUP(L1661,'Status Report'!B:AA,26,0)</f>
        <v>China</v>
      </c>
      <c r="Q1661" t="str">
        <f>VLOOKUP(L1661,'Status Report'!B:AB,27,0)</f>
        <v>Indoor signs</v>
      </c>
      <c r="R1661">
        <f>VLOOKUP(L1661,'Status Report'!B:X,23,0)</f>
        <v>100</v>
      </c>
      <c r="S1661" t="str">
        <f>VLOOKUP(L1661,'Status Report'!B:T,19,0)</f>
        <v>Dekkers Visual Communication B.v.</v>
      </c>
      <c r="T1661" s="62">
        <f>VLOOKUP(L1661,'Status Report'!B:E,4,0)</f>
        <v>3</v>
      </c>
      <c r="U1661" s="19">
        <f>_xlfn.IFS(AI1661="Den Bosch",VLOOKUP(L1661,'Status Report'!B:AM,35,0),AI1661="Yantian",VLOOKUP(L1661,'Status Report'!B:AM,36,0),AI1661="",IF(H1661="Asia Pacific",VLOOKUP(L1661,'Status Report'!B:AM,36,0),VLOOKUP(L1661,'Status Report'!B:AM,35,0)),AI1661="Direct shipment",IF(H1661="Asia Pacific",VLOOKUP(L1661,'Status Report'!B:AM,36,0),VLOOKUP(L1661,'Status Report'!B:AM,35,0)))</f>
        <v>145</v>
      </c>
      <c r="V1661" s="20">
        <f t="shared" si="383"/>
        <v>4350</v>
      </c>
      <c r="W1661" s="19">
        <f>_xlfn.IFS(AI1661="Den Bosch",VLOOKUP(L1661,'Status Report'!B:AM,37,0),AI1661="Yantian",VLOOKUP(L1661,'Status Report'!B:AM,38,0),AI1661="",IF(H1661="Asia Pacific",VLOOKUP(L1661,'Status Report'!B:AM,38,0),VLOOKUP(L1661,'Status Report'!B:AM,37,0)),AI1661="Direct shipment",IF(H1661="Asia Pacific",VLOOKUP(L1661,'Status Report'!B:AM,38,0),VLOOKUP(L1661,'Status Report'!B:AM,37,0)))</f>
        <v>131.82</v>
      </c>
      <c r="X1661" s="20">
        <f t="shared" si="384"/>
        <v>3954.6</v>
      </c>
      <c r="Y1661" s="20">
        <f>_xlfn.IFS(AI1661="Den Bosch",VLOOKUP(L1661,'Status Report'!B:AO,39,0),AI1661="Yantian",VLOOKUP(L1661,'Status Report'!B:AO,40,0),AI1661="",IF(H1661="Asia Pacific",VLOOKUP(L1661,'Status Report'!B:AO,40,0),VLOOKUP(L1661,'Status Report'!B:AO,39,0)),AI1661="Direct shipment",IF(H1661="Asia Pacific",VLOOKUP(L1661,'Status Report'!B:AO,40,0),VLOOKUP(L1661,'Status Report'!B:AO,39,0)))</f>
        <v>0</v>
      </c>
      <c r="Z1661" s="20">
        <f t="shared" si="385"/>
        <v>0</v>
      </c>
      <c r="AA1661" s="20">
        <f t="shared" si="386"/>
        <v>3954.6</v>
      </c>
      <c r="AB1661" s="21">
        <f>_xlfn.IFS(AI1661="Den Bosch",VLOOKUP(L1661,'Status Report'!B:AM,33,0),AI1661="Yantian",VLOOKUP(L1661,'Status Report'!B:AM,34,0),AI1661="",IF(H1661="Asia Pacific",VLOOKUP(L1661,'Status Report'!B:AM,34,0),VLOOKUP(L1661,'Status Report'!B:AM,33,0)),AI1661="Direct shipment",IF(H1661="Asia Pacific",VLOOKUP(L1661,'Status Report'!B:AM,34,0),VLOOKUP(L1661,'Status Report'!B:AM,33,0)))</f>
        <v>114.00000000000001</v>
      </c>
      <c r="AC1661" s="21">
        <f>VLOOKUP(L1661,'Status Report'!B:CE,82,0)</f>
        <v>0</v>
      </c>
      <c r="AD1661" s="21">
        <f t="shared" si="387"/>
        <v>114.00000000000001</v>
      </c>
      <c r="AE1661" s="63">
        <f>VLOOKUP(L1661,'Status Report'!B:W,20,0)</f>
        <v>44</v>
      </c>
      <c r="AF1661" s="63">
        <f>VLOOKUP(L1661,'Status Report'!B:W,21,0)</f>
        <v>10</v>
      </c>
      <c r="AG1661" s="63">
        <f>VLOOKUP(L1661,'Status Report'!B:W,22,0)</f>
        <v>74</v>
      </c>
      <c r="AH1661" s="22">
        <f t="shared" si="388"/>
        <v>0.9768</v>
      </c>
      <c r="AI1661" t="s">
        <v>990</v>
      </c>
      <c r="AK1661" s="63">
        <f>IFERROR(VLOOKUP(G1661,ASEAN!A:A,1,0),0)</f>
        <v>0</v>
      </c>
      <c r="AL1661" s="63" t="str">
        <f>IFERROR(VLOOKUP(D1661,'[3]customer specs'!$B$1:$D$65536,3,0),0)</f>
        <v>pallet+label</v>
      </c>
      <c r="AM1661" s="64">
        <f t="shared" si="389"/>
        <v>395.40000000000009</v>
      </c>
      <c r="AN1661" s="64">
        <f t="shared" si="390"/>
        <v>0</v>
      </c>
      <c r="AO1661" s="63"/>
      <c r="AP1661" s="63"/>
      <c r="AQ1661" s="63" t="str">
        <f t="shared" si="391"/>
        <v>no</v>
      </c>
      <c r="AR1661" s="20">
        <f t="shared" si="392"/>
        <v>3420.0000000000005</v>
      </c>
      <c r="AS1661" s="63"/>
      <c r="AT1661" s="23">
        <f t="shared" si="397"/>
        <v>0.12</v>
      </c>
      <c r="AU1661" s="65">
        <f t="shared" si="393"/>
        <v>129.54545454545456</v>
      </c>
      <c r="AV1661" s="65"/>
      <c r="AW1661" s="65">
        <f t="shared" si="394"/>
        <v>3886.3636363636369</v>
      </c>
      <c r="AX1661" s="65"/>
      <c r="AY1661" s="63">
        <f>VLOOKUP(L1661,'Status Report'!B:CF,81,0)</f>
        <v>0</v>
      </c>
      <c r="AZ1661" s="63" t="str">
        <f>VLOOKUP(L1661,'Status Report'!B:S,18,0)</f>
        <v>Ludmilla Zarybnicka</v>
      </c>
      <c r="BB1661" s="63">
        <f>VLOOKUP(L1661,'Status Report'!B:Z,25,0)</f>
        <v>1</v>
      </c>
      <c r="BC1661" s="63">
        <f t="shared" si="395"/>
        <v>30</v>
      </c>
      <c r="BF1661">
        <f>VLOOKUP(L1661,'Status Report'!B:CE,82,0)</f>
        <v>0</v>
      </c>
      <c r="BG1661">
        <f>VLOOKUP(L1661,'Status Report'!B:CF,83,0)</f>
        <v>0</v>
      </c>
      <c r="BH1661">
        <f>VLOOKUP(L1661,'Status Report'!B:CG,84,0)</f>
        <v>0</v>
      </c>
      <c r="BI1661" t="s">
        <v>1033</v>
      </c>
      <c r="BJ1661" t="s">
        <v>795</v>
      </c>
      <c r="BM1661" s="67">
        <f t="shared" si="396"/>
        <v>456</v>
      </c>
    </row>
    <row r="1662" spans="1:65" x14ac:dyDescent="0.25">
      <c r="A1662" s="68" t="str">
        <f>VLOOKUP(L1662,'Status Report'!B:CB,79,0)</f>
        <v>Heineken</v>
      </c>
      <c r="C1662">
        <v>20006081</v>
      </c>
      <c r="D1662">
        <v>3090233</v>
      </c>
      <c r="E1662" t="s">
        <v>835</v>
      </c>
      <c r="F1662" t="s">
        <v>836</v>
      </c>
      <c r="G1662" t="str">
        <f>VLOOKUP(D1662,'[2]sold to'!$A:$H,8,0)</f>
        <v>Hungary</v>
      </c>
      <c r="H1662" t="str">
        <f>VLOOKUP(D1662,'[2]sold to'!$A:$I,9,0)</f>
        <v>Europe</v>
      </c>
      <c r="K1662">
        <v>280</v>
      </c>
      <c r="L1662">
        <v>88027210</v>
      </c>
      <c r="M1662" t="s">
        <v>1015</v>
      </c>
      <c r="N1662">
        <v>100</v>
      </c>
      <c r="P1662" t="str">
        <f>VLOOKUP(L1662,'Status Report'!B:AA,26,0)</f>
        <v>China</v>
      </c>
      <c r="Q1662" t="str">
        <f>VLOOKUP(L1662,'Status Report'!B:AB,27,0)</f>
        <v>Premiums</v>
      </c>
      <c r="R1662">
        <f>VLOOKUP(L1662,'Status Report'!B:X,23,0)</f>
        <v>500</v>
      </c>
      <c r="S1662" t="str">
        <f>VLOOKUP(L1662,'Status Report'!B:T,19,0)</f>
        <v>Asian Sourcing Link</v>
      </c>
      <c r="T1662" s="62">
        <f>VLOOKUP(L1662,'Status Report'!B:E,4,0)</f>
        <v>3</v>
      </c>
      <c r="U1662" s="19">
        <f>_xlfn.IFS(AI1662="Den Bosch",VLOOKUP(L1662,'Status Report'!B:AM,35,0),AI1662="Yantian",VLOOKUP(L1662,'Status Report'!B:AM,36,0),AI1662="",IF(H1662="Asia Pacific",VLOOKUP(L1662,'Status Report'!B:AM,36,0),VLOOKUP(L1662,'Status Report'!B:AM,35,0)),AI1662="Direct shipment",IF(H1662="Asia Pacific",VLOOKUP(L1662,'Status Report'!B:AM,36,0),VLOOKUP(L1662,'Status Report'!B:AM,35,0)))</f>
        <v>32.299999999999997</v>
      </c>
      <c r="V1662" s="20">
        <f t="shared" si="383"/>
        <v>3229.9999999999995</v>
      </c>
      <c r="W1662" s="19">
        <f>_xlfn.IFS(AI1662="Den Bosch",VLOOKUP(L1662,'Status Report'!B:AM,37,0),AI1662="Yantian",VLOOKUP(L1662,'Status Report'!B:AM,38,0),AI1662="",IF(H1662="Asia Pacific",VLOOKUP(L1662,'Status Report'!B:AM,38,0),VLOOKUP(L1662,'Status Report'!B:AM,37,0)),AI1662="Direct shipment",IF(H1662="Asia Pacific",VLOOKUP(L1662,'Status Report'!B:AM,38,0),VLOOKUP(L1662,'Status Report'!B:AM,37,0)))</f>
        <v>29.4</v>
      </c>
      <c r="X1662" s="20">
        <f t="shared" si="384"/>
        <v>2940</v>
      </c>
      <c r="Y1662" s="20">
        <f>_xlfn.IFS(AI1662="Den Bosch",VLOOKUP(L1662,'Status Report'!B:AO,39,0),AI1662="Yantian",VLOOKUP(L1662,'Status Report'!B:AO,40,0),AI1662="",IF(H1662="Asia Pacific",VLOOKUP(L1662,'Status Report'!B:AO,40,0),VLOOKUP(L1662,'Status Report'!B:AO,39,0)),AI1662="Direct shipment",IF(H1662="Asia Pacific",VLOOKUP(L1662,'Status Report'!B:AO,40,0),VLOOKUP(L1662,'Status Report'!B:AO,39,0)))</f>
        <v>0</v>
      </c>
      <c r="Z1662" s="20">
        <f t="shared" si="385"/>
        <v>0</v>
      </c>
      <c r="AA1662" s="20">
        <f t="shared" si="386"/>
        <v>2940</v>
      </c>
      <c r="AB1662" s="21">
        <f>_xlfn.IFS(AI1662="Den Bosch",VLOOKUP(L1662,'Status Report'!B:AM,33,0),AI1662="Yantian",VLOOKUP(L1662,'Status Report'!B:AM,34,0),AI1662="",IF(H1662="Asia Pacific",VLOOKUP(L1662,'Status Report'!B:AM,34,0),VLOOKUP(L1662,'Status Report'!B:AM,33,0)),AI1662="Direct shipment",IF(H1662="Asia Pacific",VLOOKUP(L1662,'Status Report'!B:AM,34,0),VLOOKUP(L1662,'Status Report'!B:AM,33,0)))</f>
        <v>25.422000000000004</v>
      </c>
      <c r="AC1662" s="21">
        <f>VLOOKUP(L1662,'Status Report'!B:CE,82,0)</f>
        <v>0</v>
      </c>
      <c r="AD1662" s="21">
        <f t="shared" si="387"/>
        <v>25.422000000000004</v>
      </c>
      <c r="AE1662" s="63">
        <f>VLOOKUP(L1662,'Status Report'!B:W,20,0)</f>
        <v>49.5</v>
      </c>
      <c r="AF1662" s="63">
        <f>VLOOKUP(L1662,'Status Report'!B:W,21,0)</f>
        <v>49.5</v>
      </c>
      <c r="AG1662" s="63">
        <f>VLOOKUP(L1662,'Status Report'!B:W,22,0)</f>
        <v>29</v>
      </c>
      <c r="AH1662" s="22">
        <f t="shared" si="388"/>
        <v>7.1057249999999996</v>
      </c>
      <c r="AI1662" t="s">
        <v>990</v>
      </c>
      <c r="AK1662" s="63">
        <f>IFERROR(VLOOKUP(G1662,ASEAN!A:A,1,0),0)</f>
        <v>0</v>
      </c>
      <c r="AL1662" s="63">
        <f>IFERROR(VLOOKUP(D1662,'[3]customer specs'!$B$1:$D$65536,3,0),0)</f>
        <v>0</v>
      </c>
      <c r="AM1662" s="64">
        <f t="shared" si="389"/>
        <v>289.99999999999955</v>
      </c>
      <c r="AN1662" s="64">
        <f t="shared" si="390"/>
        <v>0</v>
      </c>
      <c r="AO1662" s="63"/>
      <c r="AP1662" s="63"/>
      <c r="AQ1662" s="63" t="str">
        <f t="shared" si="391"/>
        <v>no</v>
      </c>
      <c r="AR1662" s="20">
        <f t="shared" si="392"/>
        <v>2542.2000000000003</v>
      </c>
      <c r="AS1662" s="63"/>
      <c r="AT1662" s="23">
        <f t="shared" si="397"/>
        <v>0.12</v>
      </c>
      <c r="AU1662" s="65">
        <f t="shared" si="393"/>
        <v>28.888636363636369</v>
      </c>
      <c r="AV1662" s="65"/>
      <c r="AW1662" s="65">
        <f t="shared" si="394"/>
        <v>2888.8636363636369</v>
      </c>
      <c r="AX1662" s="65"/>
      <c r="AY1662" s="63">
        <f>VLOOKUP(L1662,'Status Report'!B:CF,81,0)</f>
        <v>0</v>
      </c>
      <c r="AZ1662" s="63" t="str">
        <f>VLOOKUP(L1662,'Status Report'!B:S,18,0)</f>
        <v>Ellina Smirnova</v>
      </c>
      <c r="BB1662" s="63">
        <f>VLOOKUP(L1662,'Status Report'!B:Z,25,0)</f>
        <v>10</v>
      </c>
      <c r="BC1662" s="63">
        <f t="shared" si="395"/>
        <v>1000</v>
      </c>
      <c r="BF1662">
        <f>VLOOKUP(L1662,'Status Report'!B:CE,82,0)</f>
        <v>0</v>
      </c>
      <c r="BG1662">
        <f>VLOOKUP(L1662,'Status Report'!B:CF,83,0)</f>
        <v>0</v>
      </c>
      <c r="BH1662">
        <f>VLOOKUP(L1662,'Status Report'!B:CG,84,0)</f>
        <v>0</v>
      </c>
      <c r="BI1662" t="s">
        <v>814</v>
      </c>
      <c r="BJ1662" t="s">
        <v>795</v>
      </c>
      <c r="BM1662" s="67">
        <f t="shared" si="396"/>
        <v>1121</v>
      </c>
    </row>
    <row r="1663" spans="1:65" x14ac:dyDescent="0.25">
      <c r="A1663" s="68" t="str">
        <f>VLOOKUP(L1663,'Status Report'!B:CB,79,0)</f>
        <v>Heineken - F1</v>
      </c>
      <c r="C1663">
        <v>26021053</v>
      </c>
      <c r="D1663">
        <v>3090581</v>
      </c>
      <c r="E1663" t="s">
        <v>1022</v>
      </c>
      <c r="F1663" t="s">
        <v>1023</v>
      </c>
      <c r="G1663" t="str">
        <f>VLOOKUP(D1663,'[2]sold to'!$A:$H,8,0)</f>
        <v>Trinidad</v>
      </c>
      <c r="H1663" t="str">
        <f>VLOOKUP(D1663,'[2]sold to'!$A:$I,9,0)</f>
        <v>AMERICAS</v>
      </c>
      <c r="K1663">
        <v>10</v>
      </c>
      <c r="L1663">
        <v>88027366</v>
      </c>
      <c r="M1663" t="s">
        <v>565</v>
      </c>
      <c r="N1663">
        <v>1</v>
      </c>
      <c r="P1663" t="str">
        <f>VLOOKUP(L1663,'Status Report'!B:AA,26,0)</f>
        <v>China</v>
      </c>
      <c r="Q1663" t="str">
        <f>VLOOKUP(L1663,'Status Report'!B:AB,27,0)</f>
        <v>Textiles-Clothing</v>
      </c>
      <c r="R1663">
        <f>VLOOKUP(L1663,'Status Report'!B:X,23,0)</f>
        <v>84</v>
      </c>
      <c r="S1663" t="str">
        <f>VLOOKUP(L1663,'Status Report'!B:T,19,0)</f>
        <v>Promocean The Netherlands BV</v>
      </c>
      <c r="T1663" s="62">
        <f>VLOOKUP(L1663,'Status Report'!B:E,4,0)</f>
        <v>3</v>
      </c>
      <c r="U1663" s="19">
        <f>_xlfn.IFS(AI1663="Den Bosch",VLOOKUP(L1663,'Status Report'!B:AM,35,0),AI1663="Yantian",VLOOKUP(L1663,'Status Report'!B:AM,36,0),AI1663="",IF(H1663="Asia Pacific",VLOOKUP(L1663,'Status Report'!B:AM,36,0),VLOOKUP(L1663,'Status Report'!B:AM,35,0)),AI1663="Direct shipment",IF(H1663="Asia Pacific",VLOOKUP(L1663,'Status Report'!B:AM,36,0),VLOOKUP(L1663,'Status Report'!B:AM,35,0)))</f>
        <v>46.2</v>
      </c>
      <c r="V1663" s="20">
        <f t="shared" si="383"/>
        <v>46.2</v>
      </c>
      <c r="W1663" s="19">
        <f>_xlfn.IFS(AI1663="Den Bosch",VLOOKUP(L1663,'Status Report'!B:AM,37,0),AI1663="Yantian",VLOOKUP(L1663,'Status Report'!B:AM,38,0),AI1663="",IF(H1663="Asia Pacific",VLOOKUP(L1663,'Status Report'!B:AM,38,0),VLOOKUP(L1663,'Status Report'!B:AM,37,0)),AI1663="Direct shipment",IF(H1663="Asia Pacific",VLOOKUP(L1663,'Status Report'!B:AM,38,0),VLOOKUP(L1663,'Status Report'!B:AM,37,0)))</f>
        <v>45.36</v>
      </c>
      <c r="X1663" s="20">
        <f t="shared" si="384"/>
        <v>45.36</v>
      </c>
      <c r="Y1663" s="20">
        <f>_xlfn.IFS(AI1663="Den Bosch",VLOOKUP(L1663,'Status Report'!B:AO,39,0),AI1663="Yantian",VLOOKUP(L1663,'Status Report'!B:AO,40,0),AI1663="",IF(H1663="Asia Pacific",VLOOKUP(L1663,'Status Report'!B:AO,40,0),VLOOKUP(L1663,'Status Report'!B:AO,39,0)),AI1663="Direct shipment",IF(H1663="Asia Pacific",VLOOKUP(L1663,'Status Report'!B:AO,40,0),VLOOKUP(L1663,'Status Report'!B:AO,39,0)))</f>
        <v>0</v>
      </c>
      <c r="Z1663" s="20">
        <f t="shared" si="385"/>
        <v>0</v>
      </c>
      <c r="AA1663" s="20">
        <f t="shared" si="386"/>
        <v>45.36</v>
      </c>
      <c r="AB1663" s="21">
        <f>_xlfn.IFS(AI1663="Den Bosch",VLOOKUP(L1663,'Status Report'!B:AM,33,0),AI1663="Yantian",VLOOKUP(L1663,'Status Report'!B:AM,34,0),AI1663="",IF(H1663="Asia Pacific",VLOOKUP(L1663,'Status Report'!B:AM,34,0),VLOOKUP(L1663,'Status Report'!B:AM,33,0)),AI1663="Direct shipment",IF(H1663="Asia Pacific",VLOOKUP(L1663,'Status Report'!B:AM,34,0),VLOOKUP(L1663,'Status Report'!B:AM,33,0)))</f>
        <v>39.569399999999995</v>
      </c>
      <c r="AC1663" s="21">
        <f>VLOOKUP(L1663,'Status Report'!B:CE,82,0)</f>
        <v>0</v>
      </c>
      <c r="AD1663" s="21">
        <f t="shared" si="387"/>
        <v>39.569399999999995</v>
      </c>
      <c r="AE1663" s="63">
        <f>VLOOKUP(L1663,'Status Report'!B:W,20,0)</f>
        <v>35</v>
      </c>
      <c r="AF1663" s="63">
        <f>VLOOKUP(L1663,'Status Report'!B:W,21,0)</f>
        <v>28</v>
      </c>
      <c r="AG1663" s="63">
        <f>VLOOKUP(L1663,'Status Report'!B:W,22,0)</f>
        <v>6</v>
      </c>
      <c r="AH1663" s="22">
        <f t="shared" si="388"/>
        <v>5.8799999999999998E-3</v>
      </c>
      <c r="AI1663" t="s">
        <v>990</v>
      </c>
      <c r="AK1663" s="63">
        <f>IFERROR(VLOOKUP(G1663,ASEAN!A:A,1,0),0)</f>
        <v>0</v>
      </c>
      <c r="AL1663" s="63" t="str">
        <f>IFERROR(VLOOKUP(D1663,'[3]customer specs'!$B$1:$D$65536,3,0),0)</f>
        <v>pallet</v>
      </c>
      <c r="AM1663" s="64">
        <f t="shared" si="389"/>
        <v>0.84000000000000341</v>
      </c>
      <c r="AN1663" s="64">
        <f t="shared" si="390"/>
        <v>0</v>
      </c>
      <c r="AO1663" s="63"/>
      <c r="AP1663" s="63"/>
      <c r="AQ1663" s="63" t="str">
        <f t="shared" si="391"/>
        <v>no</v>
      </c>
      <c r="AR1663" s="20">
        <f t="shared" si="392"/>
        <v>39.569399999999995</v>
      </c>
      <c r="AS1663" s="63"/>
      <c r="AT1663" s="23">
        <f t="shared" si="397"/>
        <v>0.12</v>
      </c>
      <c r="AU1663" s="65">
        <f t="shared" si="393"/>
        <v>44.965227272727269</v>
      </c>
      <c r="AV1663" s="65"/>
      <c r="AW1663" s="65">
        <f t="shared" si="394"/>
        <v>44.965227272727269</v>
      </c>
      <c r="AX1663" s="65"/>
      <c r="AY1663" s="63">
        <f>VLOOKUP(L1663,'Status Report'!B:CF,81,0)</f>
        <v>0</v>
      </c>
      <c r="AZ1663" s="63" t="str">
        <f>VLOOKUP(L1663,'Status Report'!B:S,18,0)</f>
        <v xml:space="preserve">Konstantinos Zoupanos </v>
      </c>
      <c r="BB1663" s="63">
        <f>VLOOKUP(L1663,'Status Report'!B:Z,25,0)</f>
        <v>6</v>
      </c>
      <c r="BC1663" s="63">
        <f t="shared" si="395"/>
        <v>6</v>
      </c>
      <c r="BF1663">
        <f>VLOOKUP(L1663,'Status Report'!B:CE,82,0)</f>
        <v>0</v>
      </c>
      <c r="BG1663">
        <f>VLOOKUP(L1663,'Status Report'!B:CF,83,0)</f>
        <v>0</v>
      </c>
      <c r="BH1663">
        <f>VLOOKUP(L1663,'Status Report'!B:CG,84,0)</f>
        <v>0</v>
      </c>
      <c r="BI1663" t="s">
        <v>1033</v>
      </c>
      <c r="BJ1663" t="s">
        <v>795</v>
      </c>
      <c r="BM1663" s="67">
        <f t="shared" si="396"/>
        <v>27</v>
      </c>
    </row>
    <row r="1664" spans="1:65" x14ac:dyDescent="0.25">
      <c r="A1664" s="68" t="str">
        <f>VLOOKUP(L1664,'Status Report'!B:CB,79,0)</f>
        <v>Heineken - F1</v>
      </c>
      <c r="C1664">
        <v>26021053</v>
      </c>
      <c r="D1664">
        <v>3090581</v>
      </c>
      <c r="E1664" t="s">
        <v>1022</v>
      </c>
      <c r="F1664" t="s">
        <v>1023</v>
      </c>
      <c r="G1664" t="str">
        <f>VLOOKUP(D1664,'[2]sold to'!$A:$H,8,0)</f>
        <v>Trinidad</v>
      </c>
      <c r="H1664" t="str">
        <f>VLOOKUP(D1664,'[2]sold to'!$A:$I,9,0)</f>
        <v>AMERICAS</v>
      </c>
      <c r="K1664">
        <v>30</v>
      </c>
      <c r="L1664">
        <v>88027351</v>
      </c>
      <c r="M1664" t="s">
        <v>846</v>
      </c>
      <c r="N1664">
        <v>5</v>
      </c>
      <c r="P1664" t="str">
        <f>VLOOKUP(L1664,'Status Report'!B:AA,26,0)</f>
        <v>China</v>
      </c>
      <c r="Q1664" t="str">
        <f>VLOOKUP(L1664,'Status Report'!B:AB,27,0)</f>
        <v>Bar support</v>
      </c>
      <c r="R1664">
        <f>VLOOKUP(L1664,'Status Report'!B:X,23,0)</f>
        <v>125</v>
      </c>
      <c r="S1664" t="str">
        <f>VLOOKUP(L1664,'Status Report'!B:T,19,0)</f>
        <v>Promocean The Netherlands BV</v>
      </c>
      <c r="T1664" s="62">
        <f>VLOOKUP(L1664,'Status Report'!B:E,4,0)</f>
        <v>3</v>
      </c>
      <c r="U1664" s="19">
        <f>_xlfn.IFS(AI1664="Den Bosch",VLOOKUP(L1664,'Status Report'!B:AM,35,0),AI1664="Yantian",VLOOKUP(L1664,'Status Report'!B:AM,36,0),AI1664="",IF(H1664="Asia Pacific",VLOOKUP(L1664,'Status Report'!B:AM,36,0),VLOOKUP(L1664,'Status Report'!B:AM,35,0)),AI1664="Direct shipment",IF(H1664="Asia Pacific",VLOOKUP(L1664,'Status Report'!B:AM,36,0),VLOOKUP(L1664,'Status Report'!B:AM,35,0)))</f>
        <v>29.8</v>
      </c>
      <c r="V1664" s="20">
        <f t="shared" si="383"/>
        <v>149</v>
      </c>
      <c r="W1664" s="19">
        <f>_xlfn.IFS(AI1664="Den Bosch",VLOOKUP(L1664,'Status Report'!B:AM,37,0),AI1664="Yantian",VLOOKUP(L1664,'Status Report'!B:AM,38,0),AI1664="",IF(H1664="Asia Pacific",VLOOKUP(L1664,'Status Report'!B:AM,38,0),VLOOKUP(L1664,'Status Report'!B:AM,37,0)),AI1664="Direct shipment",IF(H1664="Asia Pacific",VLOOKUP(L1664,'Status Report'!B:AM,38,0),VLOOKUP(L1664,'Status Report'!B:AM,37,0)))</f>
        <v>27.200000000000003</v>
      </c>
      <c r="X1664" s="20">
        <f t="shared" si="384"/>
        <v>136</v>
      </c>
      <c r="Y1664" s="20">
        <f>_xlfn.IFS(AI1664="Den Bosch",VLOOKUP(L1664,'Status Report'!B:AO,39,0),AI1664="Yantian",VLOOKUP(L1664,'Status Report'!B:AO,40,0),AI1664="",IF(H1664="Asia Pacific",VLOOKUP(L1664,'Status Report'!B:AO,40,0),VLOOKUP(L1664,'Status Report'!B:AO,39,0)),AI1664="Direct shipment",IF(H1664="Asia Pacific",VLOOKUP(L1664,'Status Report'!B:AO,40,0),VLOOKUP(L1664,'Status Report'!B:AO,39,0)))</f>
        <v>0</v>
      </c>
      <c r="Z1664" s="20">
        <f t="shared" si="385"/>
        <v>0</v>
      </c>
      <c r="AA1664" s="20">
        <f t="shared" si="386"/>
        <v>136</v>
      </c>
      <c r="AB1664" s="21">
        <f>_xlfn.IFS(AI1664="Den Bosch",VLOOKUP(L1664,'Status Report'!B:AM,33,0),AI1664="Yantian",VLOOKUP(L1664,'Status Report'!B:AM,34,0),AI1664="",IF(H1664="Asia Pacific",VLOOKUP(L1664,'Status Report'!B:AM,34,0),VLOOKUP(L1664,'Status Report'!B:AM,33,0)),AI1664="Direct shipment",IF(H1664="Asia Pacific",VLOOKUP(L1664,'Status Report'!B:AM,34,0),VLOOKUP(L1664,'Status Report'!B:AM,33,0)))</f>
        <v>24.019200000000001</v>
      </c>
      <c r="AC1664" s="21">
        <f>VLOOKUP(L1664,'Status Report'!B:CE,82,0)</f>
        <v>0</v>
      </c>
      <c r="AD1664" s="21">
        <f t="shared" si="387"/>
        <v>24.019200000000001</v>
      </c>
      <c r="AE1664" s="63">
        <f>VLOOKUP(L1664,'Status Report'!B:W,20,0)</f>
        <v>14</v>
      </c>
      <c r="AF1664" s="63">
        <f>VLOOKUP(L1664,'Status Report'!B:W,21,0)</f>
        <v>5</v>
      </c>
      <c r="AG1664" s="63">
        <f>VLOOKUP(L1664,'Status Report'!B:W,22,0)</f>
        <v>5</v>
      </c>
      <c r="AH1664" s="22">
        <f t="shared" si="388"/>
        <v>1.75E-3</v>
      </c>
      <c r="AI1664" t="s">
        <v>990</v>
      </c>
      <c r="AK1664" s="63">
        <f>IFERROR(VLOOKUP(G1664,ASEAN!A:A,1,0),0)</f>
        <v>0</v>
      </c>
      <c r="AL1664" s="63" t="str">
        <f>IFERROR(VLOOKUP(D1664,'[3]customer specs'!$B$1:$D$65536,3,0),0)</f>
        <v>pallet</v>
      </c>
      <c r="AM1664" s="64">
        <f t="shared" si="389"/>
        <v>13</v>
      </c>
      <c r="AN1664" s="64">
        <f t="shared" si="390"/>
        <v>0</v>
      </c>
      <c r="AO1664" s="63"/>
      <c r="AP1664" s="63"/>
      <c r="AQ1664" s="63" t="str">
        <f t="shared" si="391"/>
        <v>no</v>
      </c>
      <c r="AR1664" s="20">
        <f t="shared" si="392"/>
        <v>120.096</v>
      </c>
      <c r="AS1664" s="63"/>
      <c r="AT1664" s="23">
        <f t="shared" si="397"/>
        <v>0.12</v>
      </c>
      <c r="AU1664" s="65">
        <f t="shared" si="393"/>
        <v>27.294545454545457</v>
      </c>
      <c r="AV1664" s="65"/>
      <c r="AW1664" s="65">
        <f t="shared" si="394"/>
        <v>136.4727272727273</v>
      </c>
      <c r="AX1664" s="65"/>
      <c r="AY1664" s="63">
        <f>VLOOKUP(L1664,'Status Report'!B:CF,81,0)</f>
        <v>0</v>
      </c>
      <c r="AZ1664" s="63" t="str">
        <f>VLOOKUP(L1664,'Status Report'!B:S,18,0)</f>
        <v xml:space="preserve">Konstantinos Zoupanos </v>
      </c>
      <c r="BB1664" s="63">
        <f>VLOOKUP(L1664,'Status Report'!B:Z,25,0)</f>
        <v>20</v>
      </c>
      <c r="BC1664" s="63">
        <f t="shared" si="395"/>
        <v>100</v>
      </c>
      <c r="BF1664">
        <f>VLOOKUP(L1664,'Status Report'!B:CE,82,0)</f>
        <v>0</v>
      </c>
      <c r="BG1664">
        <f>VLOOKUP(L1664,'Status Report'!B:CF,83,0)</f>
        <v>0</v>
      </c>
      <c r="BH1664">
        <f>VLOOKUP(L1664,'Status Report'!B:CG,84,0)</f>
        <v>0</v>
      </c>
      <c r="BI1664" t="s">
        <v>1033</v>
      </c>
      <c r="BJ1664" t="s">
        <v>795</v>
      </c>
      <c r="BM1664" s="67">
        <f t="shared" si="396"/>
        <v>263</v>
      </c>
    </row>
    <row r="1665" spans="1:65" x14ac:dyDescent="0.25">
      <c r="A1665" s="68" t="str">
        <f>VLOOKUP(L1665,'Status Report'!B:CB,79,0)</f>
        <v>Heineken - F1</v>
      </c>
      <c r="C1665">
        <v>26021053</v>
      </c>
      <c r="D1665">
        <v>3090581</v>
      </c>
      <c r="E1665" t="s">
        <v>1022</v>
      </c>
      <c r="F1665" t="s">
        <v>1023</v>
      </c>
      <c r="G1665" t="str">
        <f>VLOOKUP(D1665,'[2]sold to'!$A:$H,8,0)</f>
        <v>Trinidad</v>
      </c>
      <c r="H1665" t="str">
        <f>VLOOKUP(D1665,'[2]sold to'!$A:$I,9,0)</f>
        <v>AMERICAS</v>
      </c>
      <c r="K1665">
        <v>40</v>
      </c>
      <c r="L1665">
        <v>88027354</v>
      </c>
      <c r="M1665" t="s">
        <v>555</v>
      </c>
      <c r="N1665">
        <v>5</v>
      </c>
      <c r="P1665" t="str">
        <f>VLOOKUP(L1665,'Status Report'!B:AA,26,0)</f>
        <v>China</v>
      </c>
      <c r="Q1665" t="str">
        <f>VLOOKUP(L1665,'Status Report'!B:AB,27,0)</f>
        <v>Textiles-Clothing</v>
      </c>
      <c r="R1665">
        <f>VLOOKUP(L1665,'Status Report'!B:X,23,0)</f>
        <v>42</v>
      </c>
      <c r="S1665" t="str">
        <f>VLOOKUP(L1665,'Status Report'!B:T,19,0)</f>
        <v>Promocean The Netherlands BV</v>
      </c>
      <c r="T1665" s="62">
        <f>VLOOKUP(L1665,'Status Report'!B:E,4,0)</f>
        <v>3</v>
      </c>
      <c r="U1665" s="19">
        <f>_xlfn.IFS(AI1665="Den Bosch",VLOOKUP(L1665,'Status Report'!B:AM,35,0),AI1665="Yantian",VLOOKUP(L1665,'Status Report'!B:AM,36,0),AI1665="",IF(H1665="Asia Pacific",VLOOKUP(L1665,'Status Report'!B:AM,36,0),VLOOKUP(L1665,'Status Report'!B:AM,35,0)),AI1665="Direct shipment",IF(H1665="Asia Pacific",VLOOKUP(L1665,'Status Report'!B:AM,36,0),VLOOKUP(L1665,'Status Report'!B:AM,35,0)))</f>
        <v>120</v>
      </c>
      <c r="V1665" s="20">
        <f t="shared" si="383"/>
        <v>600</v>
      </c>
      <c r="W1665" s="19">
        <f>_xlfn.IFS(AI1665="Den Bosch",VLOOKUP(L1665,'Status Report'!B:AM,37,0),AI1665="Yantian",VLOOKUP(L1665,'Status Report'!B:AM,38,0),AI1665="",IF(H1665="Asia Pacific",VLOOKUP(L1665,'Status Report'!B:AM,38,0),VLOOKUP(L1665,'Status Report'!B:AM,37,0)),AI1665="Direct shipment",IF(H1665="Asia Pacific",VLOOKUP(L1665,'Status Report'!B:AM,38,0),VLOOKUP(L1665,'Status Report'!B:AM,37,0)))</f>
        <v>84.48</v>
      </c>
      <c r="X1665" s="20">
        <f t="shared" si="384"/>
        <v>422.40000000000003</v>
      </c>
      <c r="Y1665" s="20">
        <f>_xlfn.IFS(AI1665="Den Bosch",VLOOKUP(L1665,'Status Report'!B:AO,39,0),AI1665="Yantian",VLOOKUP(L1665,'Status Report'!B:AO,40,0),AI1665="",IF(H1665="Asia Pacific",VLOOKUP(L1665,'Status Report'!B:AO,40,0),VLOOKUP(L1665,'Status Report'!B:AO,39,0)),AI1665="Direct shipment",IF(H1665="Asia Pacific",VLOOKUP(L1665,'Status Report'!B:AO,40,0),VLOOKUP(L1665,'Status Report'!B:AO,39,0)))</f>
        <v>0</v>
      </c>
      <c r="Z1665" s="20">
        <f t="shared" si="385"/>
        <v>0</v>
      </c>
      <c r="AA1665" s="20">
        <f t="shared" si="386"/>
        <v>422.40000000000003</v>
      </c>
      <c r="AB1665" s="21">
        <f>_xlfn.IFS(AI1665="Den Bosch",VLOOKUP(L1665,'Status Report'!B:AM,33,0),AI1665="Yantian",VLOOKUP(L1665,'Status Report'!B:AM,34,0),AI1665="",IF(H1665="Asia Pacific",VLOOKUP(L1665,'Status Report'!B:AM,34,0),VLOOKUP(L1665,'Status Report'!B:AM,33,0)),AI1665="Direct shipment",IF(H1665="Asia Pacific",VLOOKUP(L1665,'Status Report'!B:AM,34,0),VLOOKUP(L1665,'Status Report'!B:AM,33,0)))</f>
        <v>73.639799999999994</v>
      </c>
      <c r="AC1665" s="21">
        <f>VLOOKUP(L1665,'Status Report'!B:CE,82,0)</f>
        <v>0</v>
      </c>
      <c r="AD1665" s="21">
        <f t="shared" si="387"/>
        <v>73.639799999999994</v>
      </c>
      <c r="AE1665" s="63">
        <f>VLOOKUP(L1665,'Status Report'!B:W,20,0)</f>
        <v>44</v>
      </c>
      <c r="AF1665" s="63">
        <f>VLOOKUP(L1665,'Status Report'!B:W,21,0)</f>
        <v>23</v>
      </c>
      <c r="AG1665" s="63">
        <f>VLOOKUP(L1665,'Status Report'!B:W,22,0)</f>
        <v>18</v>
      </c>
      <c r="AH1665" s="22">
        <f t="shared" si="388"/>
        <v>9.1079999999999994E-2</v>
      </c>
      <c r="AI1665" t="s">
        <v>990</v>
      </c>
      <c r="AK1665" s="63">
        <f>IFERROR(VLOOKUP(G1665,ASEAN!A:A,1,0),0)</f>
        <v>0</v>
      </c>
      <c r="AL1665" s="63" t="str">
        <f>IFERROR(VLOOKUP(D1665,'[3]customer specs'!$B$1:$D$65536,3,0),0)</f>
        <v>pallet</v>
      </c>
      <c r="AM1665" s="64">
        <f t="shared" si="389"/>
        <v>177.59999999999997</v>
      </c>
      <c r="AN1665" s="64">
        <f t="shared" si="390"/>
        <v>0</v>
      </c>
      <c r="AO1665" s="63"/>
      <c r="AP1665" s="63"/>
      <c r="AQ1665" s="63" t="str">
        <f t="shared" si="391"/>
        <v>no</v>
      </c>
      <c r="AR1665" s="20">
        <f t="shared" si="392"/>
        <v>368.19899999999996</v>
      </c>
      <c r="AS1665" s="63"/>
      <c r="AT1665" s="23">
        <f t="shared" si="397"/>
        <v>0.12</v>
      </c>
      <c r="AU1665" s="65">
        <f t="shared" si="393"/>
        <v>83.6815909090909</v>
      </c>
      <c r="AV1665" s="65"/>
      <c r="AW1665" s="65">
        <f t="shared" si="394"/>
        <v>418.40795454545452</v>
      </c>
      <c r="AX1665" s="65"/>
      <c r="AY1665" s="63">
        <f>VLOOKUP(L1665,'Status Report'!B:CF,81,0)</f>
        <v>0</v>
      </c>
      <c r="AZ1665" s="63" t="str">
        <f>VLOOKUP(L1665,'Status Report'!B:S,18,0)</f>
        <v xml:space="preserve">Konstantinos Zoupanos </v>
      </c>
      <c r="BB1665" s="63">
        <f>VLOOKUP(L1665,'Status Report'!B:Z,25,0)</f>
        <v>24</v>
      </c>
      <c r="BC1665" s="63">
        <f t="shared" si="395"/>
        <v>120</v>
      </c>
      <c r="BF1665">
        <f>VLOOKUP(L1665,'Status Report'!B:CE,82,0)</f>
        <v>0</v>
      </c>
      <c r="BG1665">
        <f>VLOOKUP(L1665,'Status Report'!B:CF,83,0)</f>
        <v>0</v>
      </c>
      <c r="BH1665">
        <f>VLOOKUP(L1665,'Status Report'!B:CG,84,0)</f>
        <v>0</v>
      </c>
      <c r="BI1665" t="s">
        <v>1033</v>
      </c>
      <c r="BJ1665" t="s">
        <v>795</v>
      </c>
      <c r="BM1665" s="67">
        <f t="shared" si="396"/>
        <v>442</v>
      </c>
    </row>
    <row r="1666" spans="1:65" x14ac:dyDescent="0.25">
      <c r="A1666" s="68" t="str">
        <f>VLOOKUP(L1666,'Status Report'!B:CB,79,0)</f>
        <v>Heineken - F1</v>
      </c>
      <c r="C1666">
        <v>26021053</v>
      </c>
      <c r="D1666">
        <v>3090581</v>
      </c>
      <c r="E1666" t="s">
        <v>1022</v>
      </c>
      <c r="F1666" t="s">
        <v>1023</v>
      </c>
      <c r="G1666" t="str">
        <f>VLOOKUP(D1666,'[2]sold to'!$A:$H,8,0)</f>
        <v>Trinidad</v>
      </c>
      <c r="H1666" t="str">
        <f>VLOOKUP(D1666,'[2]sold to'!$A:$I,9,0)</f>
        <v>AMERICAS</v>
      </c>
      <c r="K1666">
        <v>50</v>
      </c>
      <c r="L1666">
        <v>88027355</v>
      </c>
      <c r="M1666" t="s">
        <v>556</v>
      </c>
      <c r="N1666">
        <v>3</v>
      </c>
      <c r="P1666" t="str">
        <f>VLOOKUP(L1666,'Status Report'!B:AA,26,0)</f>
        <v>China</v>
      </c>
      <c r="Q1666" t="str">
        <f>VLOOKUP(L1666,'Status Report'!B:AB,27,0)</f>
        <v>Premiums</v>
      </c>
      <c r="R1666">
        <f>VLOOKUP(L1666,'Status Report'!B:X,23,0)</f>
        <v>40</v>
      </c>
      <c r="S1666" t="str">
        <f>VLOOKUP(L1666,'Status Report'!B:T,19,0)</f>
        <v>Promocean The Netherlands BV</v>
      </c>
      <c r="T1666" s="62">
        <f>VLOOKUP(L1666,'Status Report'!B:E,4,0)</f>
        <v>3</v>
      </c>
      <c r="U1666" s="19">
        <f>_xlfn.IFS(AI1666="Den Bosch",VLOOKUP(L1666,'Status Report'!B:AM,35,0),AI1666="Yantian",VLOOKUP(L1666,'Status Report'!B:AM,36,0),AI1666="",IF(H1666="Asia Pacific",VLOOKUP(L1666,'Status Report'!B:AM,36,0),VLOOKUP(L1666,'Status Report'!B:AM,35,0)),AI1666="Direct shipment",IF(H1666="Asia Pacific",VLOOKUP(L1666,'Status Report'!B:AM,36,0),VLOOKUP(L1666,'Status Report'!B:AM,35,0)))</f>
        <v>57.499999999999993</v>
      </c>
      <c r="V1666" s="20">
        <f t="shared" ref="V1666:V1729" si="398">U1666*N1666</f>
        <v>172.49999999999997</v>
      </c>
      <c r="W1666" s="19">
        <f>_xlfn.IFS(AI1666="Den Bosch",VLOOKUP(L1666,'Status Report'!B:AM,37,0),AI1666="Yantian",VLOOKUP(L1666,'Status Report'!B:AM,38,0),AI1666="",IF(H1666="Asia Pacific",VLOOKUP(L1666,'Status Report'!B:AM,38,0),VLOOKUP(L1666,'Status Report'!B:AM,37,0)),AI1666="Direct shipment",IF(H1666="Asia Pacific",VLOOKUP(L1666,'Status Report'!B:AM,38,0),VLOOKUP(L1666,'Status Report'!B:AM,37,0)))</f>
        <v>57.499999999999993</v>
      </c>
      <c r="X1666" s="20">
        <f t="shared" ref="X1666:X1729" si="399">N1666*W1666</f>
        <v>172.49999999999997</v>
      </c>
      <c r="Y1666" s="20">
        <f>_xlfn.IFS(AI1666="Den Bosch",VLOOKUP(L1666,'Status Report'!B:AO,39,0),AI1666="Yantian",VLOOKUP(L1666,'Status Report'!B:AO,40,0),AI1666="",IF(H1666="Asia Pacific",VLOOKUP(L1666,'Status Report'!B:AO,40,0),VLOOKUP(L1666,'Status Report'!B:AO,39,0)),AI1666="Direct shipment",IF(H1666="Asia Pacific",VLOOKUP(L1666,'Status Report'!B:AO,40,0),VLOOKUP(L1666,'Status Report'!B:AO,39,0)))</f>
        <v>0</v>
      </c>
      <c r="Z1666" s="20">
        <f t="shared" ref="Z1666:Z1729" si="400">Y1666*N1666</f>
        <v>0</v>
      </c>
      <c r="AA1666" s="20">
        <f t="shared" ref="AA1666:AA1729" si="401">IF(Z1666=0,X1666,Z1666)</f>
        <v>172.49999999999997</v>
      </c>
      <c r="AB1666" s="21">
        <f>_xlfn.IFS(AI1666="Den Bosch",VLOOKUP(L1666,'Status Report'!B:AM,33,0),AI1666="Yantian",VLOOKUP(L1666,'Status Report'!B:AM,34,0),AI1666="",IF(H1666="Asia Pacific",VLOOKUP(L1666,'Status Report'!B:AM,34,0),VLOOKUP(L1666,'Status Report'!B:AM,33,0)),AI1666="Direct shipment",IF(H1666="Asia Pacific",VLOOKUP(L1666,'Status Report'!B:AM,34,0),VLOOKUP(L1666,'Status Report'!B:AM,33,0)))</f>
        <v>49.829400000000007</v>
      </c>
      <c r="AC1666" s="21">
        <f>VLOOKUP(L1666,'Status Report'!B:CE,82,0)</f>
        <v>0</v>
      </c>
      <c r="AD1666" s="21">
        <f t="shared" ref="AD1666:AD1729" si="402">IF(AC1666=0,AB1666,AC1666)</f>
        <v>49.829400000000007</v>
      </c>
      <c r="AE1666" s="63">
        <f>VLOOKUP(L1666,'Status Report'!B:W,20,0)</f>
        <v>24</v>
      </c>
      <c r="AF1666" s="63">
        <f>VLOOKUP(L1666,'Status Report'!B:W,21,0)</f>
        <v>15</v>
      </c>
      <c r="AG1666" s="63">
        <f>VLOOKUP(L1666,'Status Report'!B:W,22,0)</f>
        <v>5</v>
      </c>
      <c r="AH1666" s="22">
        <f t="shared" ref="AH1666:AH1729" si="403">((AE1666*AF1666*AG1666)*N1666)/1000000</f>
        <v>5.4000000000000003E-3</v>
      </c>
      <c r="AI1666" t="s">
        <v>990</v>
      </c>
      <c r="AK1666" s="63">
        <f>IFERROR(VLOOKUP(G1666,ASEAN!A:A,1,0),0)</f>
        <v>0</v>
      </c>
      <c r="AL1666" s="63" t="str">
        <f>IFERROR(VLOOKUP(D1666,'[3]customer specs'!$B$1:$D$65536,3,0),0)</f>
        <v>pallet</v>
      </c>
      <c r="AM1666" s="64">
        <f t="shared" ref="AM1666:AM1729" si="404">V1666-X1666</f>
        <v>0</v>
      </c>
      <c r="AN1666" s="64">
        <f t="shared" ref="AN1666:AN1729" si="405">IF(Z1666=0,,X1666-Z1666)</f>
        <v>0</v>
      </c>
      <c r="AO1666" s="63"/>
      <c r="AP1666" s="63"/>
      <c r="AQ1666" s="63" t="str">
        <f t="shared" ref="AQ1666:AQ1729" si="406">IF(N1666&gt;=R1666,"yes","no")</f>
        <v>no</v>
      </c>
      <c r="AR1666" s="20">
        <f t="shared" ref="AR1666:AR1729" si="407">AD1666*N1666</f>
        <v>149.48820000000001</v>
      </c>
      <c r="AS1666" s="63"/>
      <c r="AT1666" s="23">
        <f t="shared" si="397"/>
        <v>0.12</v>
      </c>
      <c r="AU1666" s="65">
        <f t="shared" ref="AU1666:AU1729" si="408">AD1666/(1-AT1666)</f>
        <v>56.62431818181819</v>
      </c>
      <c r="AV1666" s="65"/>
      <c r="AW1666" s="65">
        <f t="shared" ref="AW1666:AW1729" si="409">(AU1666*N1666)+(AV1666*N1666)</f>
        <v>169.87295454545458</v>
      </c>
      <c r="AX1666" s="65"/>
      <c r="AY1666" s="63">
        <f>VLOOKUP(L1666,'Status Report'!B:CF,81,0)</f>
        <v>0</v>
      </c>
      <c r="AZ1666" s="63" t="str">
        <f>VLOOKUP(L1666,'Status Report'!B:S,18,0)</f>
        <v xml:space="preserve">Konstantinos Zoupanos </v>
      </c>
      <c r="BB1666" s="63">
        <f>VLOOKUP(L1666,'Status Report'!B:Z,25,0)</f>
        <v>25</v>
      </c>
      <c r="BC1666" s="63">
        <f t="shared" ref="BC1666:BC1729" si="410">N1666*BB1666</f>
        <v>75</v>
      </c>
      <c r="BF1666">
        <f>VLOOKUP(L1666,'Status Report'!B:CE,82,0)</f>
        <v>0</v>
      </c>
      <c r="BG1666">
        <f>VLOOKUP(L1666,'Status Report'!B:CF,83,0)</f>
        <v>0</v>
      </c>
      <c r="BH1666">
        <f>VLOOKUP(L1666,'Status Report'!B:CG,84,0)</f>
        <v>0</v>
      </c>
      <c r="BI1666" t="s">
        <v>1033</v>
      </c>
      <c r="BJ1666" t="s">
        <v>795</v>
      </c>
      <c r="BM1666" s="67">
        <f t="shared" ref="BM1666:BM1729" si="411">SUMIF($L:$L,$L1666,N:N)</f>
        <v>80</v>
      </c>
    </row>
    <row r="1667" spans="1:65" x14ac:dyDescent="0.25">
      <c r="A1667" s="68" t="str">
        <f>VLOOKUP(L1667,'Status Report'!B:CB,79,0)</f>
        <v>Heineken - F1</v>
      </c>
      <c r="C1667">
        <v>26021053</v>
      </c>
      <c r="D1667">
        <v>3090581</v>
      </c>
      <c r="E1667" t="s">
        <v>1022</v>
      </c>
      <c r="F1667" t="s">
        <v>1023</v>
      </c>
      <c r="G1667" t="str">
        <f>VLOOKUP(D1667,'[2]sold to'!$A:$H,8,0)</f>
        <v>Trinidad</v>
      </c>
      <c r="H1667" t="str">
        <f>VLOOKUP(D1667,'[2]sold to'!$A:$I,9,0)</f>
        <v>AMERICAS</v>
      </c>
      <c r="K1667">
        <v>60</v>
      </c>
      <c r="L1667">
        <v>88027356</v>
      </c>
      <c r="M1667" t="s">
        <v>557</v>
      </c>
      <c r="N1667">
        <v>4</v>
      </c>
      <c r="P1667" t="str">
        <f>VLOOKUP(L1667,'Status Report'!B:AA,26,0)</f>
        <v>China</v>
      </c>
      <c r="Q1667" t="str">
        <f>VLOOKUP(L1667,'Status Report'!B:AB,27,0)</f>
        <v>Premiums</v>
      </c>
      <c r="R1667">
        <f>VLOOKUP(L1667,'Status Report'!B:X,23,0)</f>
        <v>209</v>
      </c>
      <c r="S1667" t="str">
        <f>VLOOKUP(L1667,'Status Report'!B:T,19,0)</f>
        <v>Promocean The Netherlands BV</v>
      </c>
      <c r="T1667" s="62">
        <f>VLOOKUP(L1667,'Status Report'!B:E,4,0)</f>
        <v>3</v>
      </c>
      <c r="U1667" s="19">
        <f>_xlfn.IFS(AI1667="Den Bosch",VLOOKUP(L1667,'Status Report'!B:AM,35,0),AI1667="Yantian",VLOOKUP(L1667,'Status Report'!B:AM,36,0),AI1667="",IF(H1667="Asia Pacific",VLOOKUP(L1667,'Status Report'!B:AM,36,0),VLOOKUP(L1667,'Status Report'!B:AM,35,0)),AI1667="Direct shipment",IF(H1667="Asia Pacific",VLOOKUP(L1667,'Status Report'!B:AM,36,0),VLOOKUP(L1667,'Status Report'!B:AM,35,0)))</f>
        <v>48.12</v>
      </c>
      <c r="V1667" s="20">
        <f t="shared" si="398"/>
        <v>192.48</v>
      </c>
      <c r="W1667" s="19">
        <f>_xlfn.IFS(AI1667="Den Bosch",VLOOKUP(L1667,'Status Report'!B:AM,37,0),AI1667="Yantian",VLOOKUP(L1667,'Status Report'!B:AM,38,0),AI1667="",IF(H1667="Asia Pacific",VLOOKUP(L1667,'Status Report'!B:AM,38,0),VLOOKUP(L1667,'Status Report'!B:AM,37,0)),AI1667="Direct shipment",IF(H1667="Asia Pacific",VLOOKUP(L1667,'Status Report'!B:AM,38,0),VLOOKUP(L1667,'Status Report'!B:AM,37,0)))</f>
        <v>48.12</v>
      </c>
      <c r="X1667" s="20">
        <f t="shared" si="399"/>
        <v>192.48</v>
      </c>
      <c r="Y1667" s="20">
        <f>_xlfn.IFS(AI1667="Den Bosch",VLOOKUP(L1667,'Status Report'!B:AO,39,0),AI1667="Yantian",VLOOKUP(L1667,'Status Report'!B:AO,40,0),AI1667="",IF(H1667="Asia Pacific",VLOOKUP(L1667,'Status Report'!B:AO,40,0),VLOOKUP(L1667,'Status Report'!B:AO,39,0)),AI1667="Direct shipment",IF(H1667="Asia Pacific",VLOOKUP(L1667,'Status Report'!B:AO,40,0),VLOOKUP(L1667,'Status Report'!B:AO,39,0)))</f>
        <v>0</v>
      </c>
      <c r="Z1667" s="20">
        <f t="shared" si="400"/>
        <v>0</v>
      </c>
      <c r="AA1667" s="20">
        <f t="shared" si="401"/>
        <v>192.48</v>
      </c>
      <c r="AB1667" s="21">
        <f>_xlfn.IFS(AI1667="Den Bosch",VLOOKUP(L1667,'Status Report'!B:AM,33,0),AI1667="Yantian",VLOOKUP(L1667,'Status Report'!B:AM,34,0),AI1667="",IF(H1667="Asia Pacific",VLOOKUP(L1667,'Status Report'!B:AM,34,0),VLOOKUP(L1667,'Status Report'!B:AM,33,0)),AI1667="Direct shipment",IF(H1667="Asia Pacific",VLOOKUP(L1667,'Status Report'!B:AM,34,0),VLOOKUP(L1667,'Status Report'!B:AM,33,0)))</f>
        <v>41.598600000000005</v>
      </c>
      <c r="AC1667" s="21">
        <f>VLOOKUP(L1667,'Status Report'!B:CE,82,0)</f>
        <v>0</v>
      </c>
      <c r="AD1667" s="21">
        <f t="shared" si="402"/>
        <v>41.598600000000005</v>
      </c>
      <c r="AE1667" s="63">
        <f>VLOOKUP(L1667,'Status Report'!B:W,20,0)</f>
        <v>37.799999999999997</v>
      </c>
      <c r="AF1667" s="63">
        <f>VLOOKUP(L1667,'Status Report'!B:W,21,0)</f>
        <v>28.5</v>
      </c>
      <c r="AG1667" s="63">
        <f>VLOOKUP(L1667,'Status Report'!B:W,22,0)</f>
        <v>14.3</v>
      </c>
      <c r="AH1667" s="22">
        <f t="shared" si="403"/>
        <v>6.1621559999999999E-2</v>
      </c>
      <c r="AI1667" t="s">
        <v>990</v>
      </c>
      <c r="AK1667" s="63">
        <f>IFERROR(VLOOKUP(G1667,ASEAN!A:A,1,0),0)</f>
        <v>0</v>
      </c>
      <c r="AL1667" s="63" t="str">
        <f>IFERROR(VLOOKUP(D1667,'[3]customer specs'!$B$1:$D$65536,3,0),0)</f>
        <v>pallet</v>
      </c>
      <c r="AM1667" s="64">
        <f t="shared" si="404"/>
        <v>0</v>
      </c>
      <c r="AN1667" s="64">
        <f t="shared" si="405"/>
        <v>0</v>
      </c>
      <c r="AO1667" s="63"/>
      <c r="AP1667" s="63"/>
      <c r="AQ1667" s="63" t="str">
        <f t="shared" si="406"/>
        <v>no</v>
      </c>
      <c r="AR1667" s="20">
        <f t="shared" si="407"/>
        <v>166.39440000000002</v>
      </c>
      <c r="AS1667" s="63"/>
      <c r="AT1667" s="23">
        <f t="shared" si="397"/>
        <v>0.12</v>
      </c>
      <c r="AU1667" s="65">
        <f t="shared" si="408"/>
        <v>47.271136363636366</v>
      </c>
      <c r="AV1667" s="65"/>
      <c r="AW1667" s="65">
        <f t="shared" si="409"/>
        <v>189.08454545454546</v>
      </c>
      <c r="AX1667" s="65"/>
      <c r="AY1667" s="63">
        <f>VLOOKUP(L1667,'Status Report'!B:CF,81,0)</f>
        <v>0</v>
      </c>
      <c r="AZ1667" s="63" t="str">
        <f>VLOOKUP(L1667,'Status Report'!B:S,18,0)</f>
        <v xml:space="preserve">Konstantinos Zoupanos </v>
      </c>
      <c r="BB1667" s="63">
        <f>VLOOKUP(L1667,'Status Report'!B:Z,25,0)</f>
        <v>12</v>
      </c>
      <c r="BC1667" s="63">
        <f t="shared" si="410"/>
        <v>48</v>
      </c>
      <c r="BF1667">
        <f>VLOOKUP(L1667,'Status Report'!B:CE,82,0)</f>
        <v>0</v>
      </c>
      <c r="BG1667">
        <f>VLOOKUP(L1667,'Status Report'!B:CF,83,0)</f>
        <v>0</v>
      </c>
      <c r="BH1667">
        <f>VLOOKUP(L1667,'Status Report'!B:CG,84,0)</f>
        <v>0</v>
      </c>
      <c r="BI1667" t="s">
        <v>1033</v>
      </c>
      <c r="BJ1667" t="s">
        <v>795</v>
      </c>
      <c r="BM1667" s="67">
        <f t="shared" si="411"/>
        <v>188</v>
      </c>
    </row>
    <row r="1668" spans="1:65" x14ac:dyDescent="0.25">
      <c r="A1668" s="68" t="str">
        <f>VLOOKUP(L1668,'Status Report'!B:CB,79,0)</f>
        <v>Heineken - F1</v>
      </c>
      <c r="C1668">
        <v>26021053</v>
      </c>
      <c r="D1668">
        <v>3090581</v>
      </c>
      <c r="E1668" t="s">
        <v>1022</v>
      </c>
      <c r="F1668" t="s">
        <v>1023</v>
      </c>
      <c r="G1668" t="str">
        <f>VLOOKUP(D1668,'[2]sold to'!$A:$H,8,0)</f>
        <v>Trinidad</v>
      </c>
      <c r="H1668" t="str">
        <f>VLOOKUP(D1668,'[2]sold to'!$A:$I,9,0)</f>
        <v>AMERICAS</v>
      </c>
      <c r="K1668">
        <v>70</v>
      </c>
      <c r="L1668">
        <v>88027357</v>
      </c>
      <c r="M1668" t="s">
        <v>558</v>
      </c>
      <c r="N1668">
        <v>5</v>
      </c>
      <c r="P1668" t="str">
        <f>VLOOKUP(L1668,'Status Report'!B:AA,26,0)</f>
        <v>China</v>
      </c>
      <c r="Q1668" t="str">
        <f>VLOOKUP(L1668,'Status Report'!B:AB,27,0)</f>
        <v>Premiums</v>
      </c>
      <c r="R1668">
        <f>VLOOKUP(L1668,'Status Report'!B:X,23,0)</f>
        <v>250</v>
      </c>
      <c r="S1668" t="str">
        <f>VLOOKUP(L1668,'Status Report'!B:T,19,0)</f>
        <v>Promocean The Netherlands BV</v>
      </c>
      <c r="T1668" s="62">
        <f>VLOOKUP(L1668,'Status Report'!B:E,4,0)</f>
        <v>3</v>
      </c>
      <c r="U1668" s="19">
        <f>_xlfn.IFS(AI1668="Den Bosch",VLOOKUP(L1668,'Status Report'!B:AM,35,0),AI1668="Yantian",VLOOKUP(L1668,'Status Report'!B:AM,36,0),AI1668="",IF(H1668="Asia Pacific",VLOOKUP(L1668,'Status Report'!B:AM,36,0),VLOOKUP(L1668,'Status Report'!B:AM,35,0)),AI1668="Direct shipment",IF(H1668="Asia Pacific",VLOOKUP(L1668,'Status Report'!B:AM,36,0),VLOOKUP(L1668,'Status Report'!B:AM,35,0)))</f>
        <v>73.099999999999994</v>
      </c>
      <c r="V1668" s="20">
        <f t="shared" si="398"/>
        <v>365.5</v>
      </c>
      <c r="W1668" s="19">
        <f>_xlfn.IFS(AI1668="Den Bosch",VLOOKUP(L1668,'Status Report'!B:AM,37,0),AI1668="Yantian",VLOOKUP(L1668,'Status Report'!B:AM,38,0),AI1668="",IF(H1668="Asia Pacific",VLOOKUP(L1668,'Status Report'!B:AM,38,0),VLOOKUP(L1668,'Status Report'!B:AM,37,0)),AI1668="Direct shipment",IF(H1668="Asia Pacific",VLOOKUP(L1668,'Status Report'!B:AM,38,0),VLOOKUP(L1668,'Status Report'!B:AM,37,0)))</f>
        <v>69.900000000000006</v>
      </c>
      <c r="X1668" s="20">
        <f t="shared" si="399"/>
        <v>349.5</v>
      </c>
      <c r="Y1668" s="20">
        <f>_xlfn.IFS(AI1668="Den Bosch",VLOOKUP(L1668,'Status Report'!B:AO,39,0),AI1668="Yantian",VLOOKUP(L1668,'Status Report'!B:AO,40,0),AI1668="",IF(H1668="Asia Pacific",VLOOKUP(L1668,'Status Report'!B:AO,40,0),VLOOKUP(L1668,'Status Report'!B:AO,39,0)),AI1668="Direct shipment",IF(H1668="Asia Pacific",VLOOKUP(L1668,'Status Report'!B:AO,40,0),VLOOKUP(L1668,'Status Report'!B:AO,39,0)))</f>
        <v>0</v>
      </c>
      <c r="Z1668" s="20">
        <f t="shared" si="400"/>
        <v>0</v>
      </c>
      <c r="AA1668" s="20">
        <f t="shared" si="401"/>
        <v>349.5</v>
      </c>
      <c r="AB1668" s="21">
        <f>_xlfn.IFS(AI1668="Den Bosch",VLOOKUP(L1668,'Status Report'!B:AM,33,0),AI1668="Yantian",VLOOKUP(L1668,'Status Report'!B:AM,34,0),AI1668="",IF(H1668="Asia Pacific",VLOOKUP(L1668,'Status Report'!B:AM,34,0),VLOOKUP(L1668,'Status Report'!B:AM,33,0)),AI1668="Direct shipment",IF(H1668="Asia Pacific",VLOOKUP(L1668,'Status Report'!B:AM,34,0),VLOOKUP(L1668,'Status Report'!B:AM,33,0)))</f>
        <v>60.420000000000009</v>
      </c>
      <c r="AC1668" s="21">
        <f>VLOOKUP(L1668,'Status Report'!B:CE,82,0)</f>
        <v>0</v>
      </c>
      <c r="AD1668" s="21">
        <f t="shared" si="402"/>
        <v>60.420000000000009</v>
      </c>
      <c r="AE1668" s="63">
        <f>VLOOKUP(L1668,'Status Report'!B:W,20,0)</f>
        <v>43.5</v>
      </c>
      <c r="AF1668" s="63">
        <f>VLOOKUP(L1668,'Status Report'!B:W,21,0)</f>
        <v>18</v>
      </c>
      <c r="AG1668" s="63">
        <f>VLOOKUP(L1668,'Status Report'!B:W,22,0)</f>
        <v>22.5</v>
      </c>
      <c r="AH1668" s="22">
        <f t="shared" si="403"/>
        <v>8.8087499999999999E-2</v>
      </c>
      <c r="AI1668" t="s">
        <v>990</v>
      </c>
      <c r="AK1668" s="63">
        <f>IFERROR(VLOOKUP(G1668,ASEAN!A:A,1,0),0)</f>
        <v>0</v>
      </c>
      <c r="AL1668" s="63" t="str">
        <f>IFERROR(VLOOKUP(D1668,'[3]customer specs'!$B$1:$D$65536,3,0),0)</f>
        <v>pallet</v>
      </c>
      <c r="AM1668" s="64">
        <f t="shared" si="404"/>
        <v>16</v>
      </c>
      <c r="AN1668" s="64">
        <f t="shared" si="405"/>
        <v>0</v>
      </c>
      <c r="AO1668" s="63"/>
      <c r="AP1668" s="63"/>
      <c r="AQ1668" s="63" t="str">
        <f t="shared" si="406"/>
        <v>no</v>
      </c>
      <c r="AR1668" s="20">
        <f t="shared" si="407"/>
        <v>302.10000000000002</v>
      </c>
      <c r="AS1668" s="63"/>
      <c r="AT1668" s="23">
        <f t="shared" si="397"/>
        <v>0.12</v>
      </c>
      <c r="AU1668" s="65">
        <f t="shared" si="408"/>
        <v>68.659090909090921</v>
      </c>
      <c r="AV1668" s="65"/>
      <c r="AW1668" s="65">
        <f t="shared" si="409"/>
        <v>343.29545454545462</v>
      </c>
      <c r="AX1668" s="65"/>
      <c r="AY1668" s="63">
        <f>VLOOKUP(L1668,'Status Report'!B:CF,81,0)</f>
        <v>0</v>
      </c>
      <c r="AZ1668" s="63" t="str">
        <f>VLOOKUP(L1668,'Status Report'!B:S,18,0)</f>
        <v xml:space="preserve">Konstantinos Zoupanos </v>
      </c>
      <c r="BB1668" s="63">
        <f>VLOOKUP(L1668,'Status Report'!B:Z,25,0)</f>
        <v>10</v>
      </c>
      <c r="BC1668" s="63">
        <f t="shared" si="410"/>
        <v>50</v>
      </c>
      <c r="BF1668">
        <f>VLOOKUP(L1668,'Status Report'!B:CE,82,0)</f>
        <v>0</v>
      </c>
      <c r="BG1668">
        <f>VLOOKUP(L1668,'Status Report'!B:CF,83,0)</f>
        <v>0</v>
      </c>
      <c r="BH1668">
        <f>VLOOKUP(L1668,'Status Report'!B:CG,84,0)</f>
        <v>0</v>
      </c>
      <c r="BI1668" t="s">
        <v>1033</v>
      </c>
      <c r="BJ1668" t="s">
        <v>795</v>
      </c>
      <c r="BM1668" s="67">
        <f t="shared" si="411"/>
        <v>1075</v>
      </c>
    </row>
    <row r="1669" spans="1:65" x14ac:dyDescent="0.25">
      <c r="A1669" s="68" t="str">
        <f>VLOOKUP(L1669,'Status Report'!B:CB,79,0)</f>
        <v>Heineken - F1</v>
      </c>
      <c r="C1669">
        <v>26021053</v>
      </c>
      <c r="D1669">
        <v>3090581</v>
      </c>
      <c r="E1669" t="s">
        <v>1022</v>
      </c>
      <c r="F1669" t="s">
        <v>1023</v>
      </c>
      <c r="G1669" t="str">
        <f>VLOOKUP(D1669,'[2]sold to'!$A:$H,8,0)</f>
        <v>Trinidad</v>
      </c>
      <c r="H1669" t="str">
        <f>VLOOKUP(D1669,'[2]sold to'!$A:$I,9,0)</f>
        <v>AMERICAS</v>
      </c>
      <c r="K1669">
        <v>80</v>
      </c>
      <c r="L1669">
        <v>88027358</v>
      </c>
      <c r="M1669" t="s">
        <v>832</v>
      </c>
      <c r="N1669">
        <v>10</v>
      </c>
      <c r="P1669" t="str">
        <f>VLOOKUP(L1669,'Status Report'!B:AA,26,0)</f>
        <v>China</v>
      </c>
      <c r="Q1669" t="str">
        <f>VLOOKUP(L1669,'Status Report'!B:AB,27,0)</f>
        <v>Premiums</v>
      </c>
      <c r="R1669">
        <f>VLOOKUP(L1669,'Status Report'!B:X,23,0)</f>
        <v>250</v>
      </c>
      <c r="S1669" t="str">
        <f>VLOOKUP(L1669,'Status Report'!B:T,19,0)</f>
        <v>Promocean The Netherlands BV</v>
      </c>
      <c r="T1669" s="62">
        <f>VLOOKUP(L1669,'Status Report'!B:E,4,0)</f>
        <v>3</v>
      </c>
      <c r="U1669" s="19">
        <f>_xlfn.IFS(AI1669="Den Bosch",VLOOKUP(L1669,'Status Report'!B:AM,35,0),AI1669="Yantian",VLOOKUP(L1669,'Status Report'!B:AM,36,0),AI1669="",IF(H1669="Asia Pacific",VLOOKUP(L1669,'Status Report'!B:AM,36,0),VLOOKUP(L1669,'Status Report'!B:AM,35,0)),AI1669="Direct shipment",IF(H1669="Asia Pacific",VLOOKUP(L1669,'Status Report'!B:AM,36,0),VLOOKUP(L1669,'Status Report'!B:AM,35,0)))</f>
        <v>73.099999999999994</v>
      </c>
      <c r="V1669" s="20">
        <f t="shared" si="398"/>
        <v>731</v>
      </c>
      <c r="W1669" s="19">
        <f>_xlfn.IFS(AI1669="Den Bosch",VLOOKUP(L1669,'Status Report'!B:AM,37,0),AI1669="Yantian",VLOOKUP(L1669,'Status Report'!B:AM,38,0),AI1669="",IF(H1669="Asia Pacific",VLOOKUP(L1669,'Status Report'!B:AM,38,0),VLOOKUP(L1669,'Status Report'!B:AM,37,0)),AI1669="Direct shipment",IF(H1669="Asia Pacific",VLOOKUP(L1669,'Status Report'!B:AM,38,0),VLOOKUP(L1669,'Status Report'!B:AM,37,0)))</f>
        <v>71.2</v>
      </c>
      <c r="X1669" s="20">
        <f t="shared" si="399"/>
        <v>712</v>
      </c>
      <c r="Y1669" s="20">
        <f>_xlfn.IFS(AI1669="Den Bosch",VLOOKUP(L1669,'Status Report'!B:AO,39,0),AI1669="Yantian",VLOOKUP(L1669,'Status Report'!B:AO,40,0),AI1669="",IF(H1669="Asia Pacific",VLOOKUP(L1669,'Status Report'!B:AO,40,0),VLOOKUP(L1669,'Status Report'!B:AO,39,0)),AI1669="Direct shipment",IF(H1669="Asia Pacific",VLOOKUP(L1669,'Status Report'!B:AO,40,0),VLOOKUP(L1669,'Status Report'!B:AO,39,0)))</f>
        <v>0</v>
      </c>
      <c r="Z1669" s="20">
        <f t="shared" si="400"/>
        <v>0</v>
      </c>
      <c r="AA1669" s="20">
        <f t="shared" si="401"/>
        <v>712</v>
      </c>
      <c r="AB1669" s="21">
        <f>_xlfn.IFS(AI1669="Den Bosch",VLOOKUP(L1669,'Status Report'!B:AM,33,0),AI1669="Yantian",VLOOKUP(L1669,'Status Report'!B:AM,34,0),AI1669="",IF(H1669="Asia Pacific",VLOOKUP(L1669,'Status Report'!B:AM,34,0),VLOOKUP(L1669,'Status Report'!B:AM,33,0)),AI1669="Direct shipment",IF(H1669="Asia Pacific",VLOOKUP(L1669,'Status Report'!B:AM,34,0),VLOOKUP(L1669,'Status Report'!B:AM,33,0)))</f>
        <v>61.548600000000008</v>
      </c>
      <c r="AC1669" s="21">
        <f>VLOOKUP(L1669,'Status Report'!B:CE,82,0)</f>
        <v>0</v>
      </c>
      <c r="AD1669" s="21">
        <f t="shared" si="402"/>
        <v>61.548600000000008</v>
      </c>
      <c r="AE1669" s="63">
        <f>VLOOKUP(L1669,'Status Report'!B:W,20,0)</f>
        <v>43.5</v>
      </c>
      <c r="AF1669" s="63">
        <f>VLOOKUP(L1669,'Status Report'!B:W,21,0)</f>
        <v>18</v>
      </c>
      <c r="AG1669" s="63">
        <f>VLOOKUP(L1669,'Status Report'!B:W,22,0)</f>
        <v>22.5</v>
      </c>
      <c r="AH1669" s="22">
        <f t="shared" si="403"/>
        <v>0.176175</v>
      </c>
      <c r="AI1669" t="s">
        <v>990</v>
      </c>
      <c r="AK1669" s="63">
        <f>IFERROR(VLOOKUP(G1669,ASEAN!A:A,1,0),0)</f>
        <v>0</v>
      </c>
      <c r="AL1669" s="63" t="str">
        <f>IFERROR(VLOOKUP(D1669,'[3]customer specs'!$B$1:$D$65536,3,0),0)</f>
        <v>pallet</v>
      </c>
      <c r="AM1669" s="64">
        <f t="shared" si="404"/>
        <v>19</v>
      </c>
      <c r="AN1669" s="64">
        <f t="shared" si="405"/>
        <v>0</v>
      </c>
      <c r="AO1669" s="63"/>
      <c r="AP1669" s="63"/>
      <c r="AQ1669" s="63" t="str">
        <f t="shared" si="406"/>
        <v>no</v>
      </c>
      <c r="AR1669" s="20">
        <f t="shared" si="407"/>
        <v>615.4860000000001</v>
      </c>
      <c r="AS1669" s="63"/>
      <c r="AT1669" s="23">
        <f t="shared" si="397"/>
        <v>0.12</v>
      </c>
      <c r="AU1669" s="65">
        <f t="shared" si="408"/>
        <v>69.94159090909092</v>
      </c>
      <c r="AV1669" s="65"/>
      <c r="AW1669" s="65">
        <f t="shared" si="409"/>
        <v>699.41590909090917</v>
      </c>
      <c r="AX1669" s="65"/>
      <c r="AY1669" s="63">
        <f>VLOOKUP(L1669,'Status Report'!B:CF,81,0)</f>
        <v>0</v>
      </c>
      <c r="AZ1669" s="63" t="str">
        <f>VLOOKUP(L1669,'Status Report'!B:S,18,0)</f>
        <v xml:space="preserve">Konstantinos Zoupanos </v>
      </c>
      <c r="BB1669" s="63">
        <f>VLOOKUP(L1669,'Status Report'!B:Z,25,0)</f>
        <v>10</v>
      </c>
      <c r="BC1669" s="63">
        <f t="shared" si="410"/>
        <v>100</v>
      </c>
      <c r="BF1669">
        <f>VLOOKUP(L1669,'Status Report'!B:CE,82,0)</f>
        <v>0</v>
      </c>
      <c r="BG1669">
        <f>VLOOKUP(L1669,'Status Report'!B:CF,83,0)</f>
        <v>0</v>
      </c>
      <c r="BH1669">
        <f>VLOOKUP(L1669,'Status Report'!B:CG,84,0)</f>
        <v>0</v>
      </c>
      <c r="BI1669" t="s">
        <v>1033</v>
      </c>
      <c r="BJ1669" t="s">
        <v>795</v>
      </c>
      <c r="BM1669" s="67">
        <f t="shared" si="411"/>
        <v>679</v>
      </c>
    </row>
    <row r="1670" spans="1:65" x14ac:dyDescent="0.25">
      <c r="A1670" s="68" t="str">
        <f>VLOOKUP(L1670,'Status Report'!B:CB,79,0)</f>
        <v>Heineken - F1</v>
      </c>
      <c r="C1670">
        <v>26021053</v>
      </c>
      <c r="D1670">
        <v>3090581</v>
      </c>
      <c r="E1670" t="s">
        <v>1022</v>
      </c>
      <c r="F1670" t="s">
        <v>1023</v>
      </c>
      <c r="G1670" t="str">
        <f>VLOOKUP(D1670,'[2]sold to'!$A:$H,8,0)</f>
        <v>Trinidad</v>
      </c>
      <c r="H1670" t="str">
        <f>VLOOKUP(D1670,'[2]sold to'!$A:$I,9,0)</f>
        <v>AMERICAS</v>
      </c>
      <c r="K1670">
        <v>90</v>
      </c>
      <c r="L1670">
        <v>88027360</v>
      </c>
      <c r="M1670" t="s">
        <v>847</v>
      </c>
      <c r="N1670">
        <v>10</v>
      </c>
      <c r="P1670" t="str">
        <f>VLOOKUP(L1670,'Status Report'!B:AA,26,0)</f>
        <v>China</v>
      </c>
      <c r="Q1670" t="str">
        <f>VLOOKUP(L1670,'Status Report'!B:AB,27,0)</f>
        <v>Premiums</v>
      </c>
      <c r="R1670">
        <f>VLOOKUP(L1670,'Status Report'!B:X,23,0)</f>
        <v>100</v>
      </c>
      <c r="S1670" t="str">
        <f>VLOOKUP(L1670,'Status Report'!B:T,19,0)</f>
        <v>Asian Sourcing Link</v>
      </c>
      <c r="T1670" s="62">
        <f>VLOOKUP(L1670,'Status Report'!B:E,4,0)</f>
        <v>3</v>
      </c>
      <c r="U1670" s="19">
        <f>_xlfn.IFS(AI1670="Den Bosch",VLOOKUP(L1670,'Status Report'!B:AM,35,0),AI1670="Yantian",VLOOKUP(L1670,'Status Report'!B:AM,36,0),AI1670="",IF(H1670="Asia Pacific",VLOOKUP(L1670,'Status Report'!B:AM,36,0),VLOOKUP(L1670,'Status Report'!B:AM,35,0)),AI1670="Direct shipment",IF(H1670="Asia Pacific",VLOOKUP(L1670,'Status Report'!B:AM,36,0),VLOOKUP(L1670,'Status Report'!B:AM,35,0)))</f>
        <v>41.7</v>
      </c>
      <c r="V1670" s="20">
        <f t="shared" si="398"/>
        <v>417</v>
      </c>
      <c r="W1670" s="19">
        <f>_xlfn.IFS(AI1670="Den Bosch",VLOOKUP(L1670,'Status Report'!B:AM,37,0),AI1670="Yantian",VLOOKUP(L1670,'Status Report'!B:AM,38,0),AI1670="",IF(H1670="Asia Pacific",VLOOKUP(L1670,'Status Report'!B:AM,38,0),VLOOKUP(L1670,'Status Report'!B:AM,37,0)),AI1670="Direct shipment",IF(H1670="Asia Pacific",VLOOKUP(L1670,'Status Report'!B:AM,38,0),VLOOKUP(L1670,'Status Report'!B:AM,37,0)))</f>
        <v>25.45</v>
      </c>
      <c r="X1670" s="20">
        <f t="shared" si="399"/>
        <v>254.5</v>
      </c>
      <c r="Y1670" s="20">
        <f>_xlfn.IFS(AI1670="Den Bosch",VLOOKUP(L1670,'Status Report'!B:AO,39,0),AI1670="Yantian",VLOOKUP(L1670,'Status Report'!B:AO,40,0),AI1670="",IF(H1670="Asia Pacific",VLOOKUP(L1670,'Status Report'!B:AO,40,0),VLOOKUP(L1670,'Status Report'!B:AO,39,0)),AI1670="Direct shipment",IF(H1670="Asia Pacific",VLOOKUP(L1670,'Status Report'!B:AO,40,0),VLOOKUP(L1670,'Status Report'!B:AO,39,0)))</f>
        <v>0</v>
      </c>
      <c r="Z1670" s="20">
        <f t="shared" si="400"/>
        <v>0</v>
      </c>
      <c r="AA1670" s="20">
        <f t="shared" si="401"/>
        <v>254.5</v>
      </c>
      <c r="AB1670" s="21">
        <f>_xlfn.IFS(AI1670="Den Bosch",VLOOKUP(L1670,'Status Report'!B:AM,33,0),AI1670="Yantian",VLOOKUP(L1670,'Status Report'!B:AM,34,0),AI1670="",IF(H1670="Asia Pacific",VLOOKUP(L1670,'Status Report'!B:AM,34,0),VLOOKUP(L1670,'Status Report'!B:AM,33,0)),AI1670="Direct shipment",IF(H1670="Asia Pacific",VLOOKUP(L1670,'Status Report'!B:AM,34,0),VLOOKUP(L1670,'Status Report'!B:AM,33,0)))</f>
        <v>21.831</v>
      </c>
      <c r="AC1670" s="21">
        <f>VLOOKUP(L1670,'Status Report'!B:CE,82,0)</f>
        <v>0</v>
      </c>
      <c r="AD1670" s="21">
        <f t="shared" si="402"/>
        <v>21.831</v>
      </c>
      <c r="AE1670" s="63">
        <f>VLOOKUP(L1670,'Status Report'!B:W,20,0)</f>
        <v>48</v>
      </c>
      <c r="AF1670" s="63">
        <f>VLOOKUP(L1670,'Status Report'!B:W,21,0)</f>
        <v>38</v>
      </c>
      <c r="AG1670" s="63">
        <f>VLOOKUP(L1670,'Status Report'!B:W,22,0)</f>
        <v>2.5</v>
      </c>
      <c r="AH1670" s="22">
        <f t="shared" si="403"/>
        <v>4.5600000000000002E-2</v>
      </c>
      <c r="AI1670" t="s">
        <v>990</v>
      </c>
      <c r="AK1670" s="63">
        <f>IFERROR(VLOOKUP(G1670,ASEAN!A:A,1,0),0)</f>
        <v>0</v>
      </c>
      <c r="AL1670" s="63" t="str">
        <f>IFERROR(VLOOKUP(D1670,'[3]customer specs'!$B$1:$D$65536,3,0),0)</f>
        <v>pallet</v>
      </c>
      <c r="AM1670" s="64">
        <f t="shared" si="404"/>
        <v>162.5</v>
      </c>
      <c r="AN1670" s="64">
        <f t="shared" si="405"/>
        <v>0</v>
      </c>
      <c r="AO1670" s="63"/>
      <c r="AP1670" s="63"/>
      <c r="AQ1670" s="63" t="str">
        <f t="shared" si="406"/>
        <v>no</v>
      </c>
      <c r="AR1670" s="20">
        <f t="shared" si="407"/>
        <v>218.31</v>
      </c>
      <c r="AS1670" s="63"/>
      <c r="AT1670" s="23">
        <f t="shared" si="397"/>
        <v>0.12</v>
      </c>
      <c r="AU1670" s="65">
        <f t="shared" si="408"/>
        <v>24.807954545454546</v>
      </c>
      <c r="AV1670" s="65"/>
      <c r="AW1670" s="65">
        <f t="shared" si="409"/>
        <v>248.07954545454547</v>
      </c>
      <c r="AX1670" s="65"/>
      <c r="AY1670" s="63">
        <f>VLOOKUP(L1670,'Status Report'!B:CF,81,0)</f>
        <v>0</v>
      </c>
      <c r="AZ1670" s="63" t="str">
        <f>VLOOKUP(L1670,'Status Report'!B:S,18,0)</f>
        <v xml:space="preserve">Ellina Smirnova </v>
      </c>
      <c r="BB1670" s="63">
        <f>VLOOKUP(L1670,'Status Report'!B:Z,25,0)</f>
        <v>5</v>
      </c>
      <c r="BC1670" s="63">
        <f t="shared" si="410"/>
        <v>50</v>
      </c>
      <c r="BF1670">
        <f>VLOOKUP(L1670,'Status Report'!B:CE,82,0)</f>
        <v>0</v>
      </c>
      <c r="BG1670">
        <f>VLOOKUP(L1670,'Status Report'!B:CF,83,0)</f>
        <v>0</v>
      </c>
      <c r="BH1670">
        <f>VLOOKUP(L1670,'Status Report'!B:CG,84,0)</f>
        <v>0</v>
      </c>
      <c r="BI1670" t="s">
        <v>1033</v>
      </c>
      <c r="BJ1670" t="s">
        <v>795</v>
      </c>
      <c r="BM1670" s="67">
        <f t="shared" si="411"/>
        <v>628</v>
      </c>
    </row>
    <row r="1671" spans="1:65" x14ac:dyDescent="0.25">
      <c r="A1671" s="68" t="str">
        <f>VLOOKUP(L1671,'Status Report'!B:CB,79,0)</f>
        <v>Heineken - F1</v>
      </c>
      <c r="C1671">
        <v>26021053</v>
      </c>
      <c r="D1671">
        <v>3090581</v>
      </c>
      <c r="E1671" t="s">
        <v>1022</v>
      </c>
      <c r="F1671" t="s">
        <v>1023</v>
      </c>
      <c r="G1671" t="str">
        <f>VLOOKUP(D1671,'[2]sold to'!$A:$H,8,0)</f>
        <v>Trinidad</v>
      </c>
      <c r="H1671" t="str">
        <f>VLOOKUP(D1671,'[2]sold to'!$A:$I,9,0)</f>
        <v>AMERICAS</v>
      </c>
      <c r="K1671">
        <v>100</v>
      </c>
      <c r="L1671">
        <v>88027386</v>
      </c>
      <c r="M1671" t="s">
        <v>581</v>
      </c>
      <c r="N1671">
        <v>10</v>
      </c>
      <c r="P1671" t="str">
        <f>VLOOKUP(L1671,'Status Report'!B:AA,26,0)</f>
        <v>China</v>
      </c>
      <c r="Q1671" t="str">
        <f>VLOOKUP(L1671,'Status Report'!B:AB,27,0)</f>
        <v>Textiles-Clothing</v>
      </c>
      <c r="R1671">
        <f>VLOOKUP(L1671,'Status Report'!B:X,23,0)</f>
        <v>250</v>
      </c>
      <c r="S1671" t="str">
        <f>VLOOKUP(L1671,'Status Report'!B:T,19,0)</f>
        <v>Promocean The Netherlands BV</v>
      </c>
      <c r="T1671" s="62">
        <f>VLOOKUP(L1671,'Status Report'!B:E,4,0)</f>
        <v>3</v>
      </c>
      <c r="U1671" s="19">
        <f>_xlfn.IFS(AI1671="Den Bosch",VLOOKUP(L1671,'Status Report'!B:AM,35,0),AI1671="Yantian",VLOOKUP(L1671,'Status Report'!B:AM,36,0),AI1671="",IF(H1671="Asia Pacific",VLOOKUP(L1671,'Status Report'!B:AM,36,0),VLOOKUP(L1671,'Status Report'!B:AM,35,0)),AI1671="Direct shipment",IF(H1671="Asia Pacific",VLOOKUP(L1671,'Status Report'!B:AM,36,0),VLOOKUP(L1671,'Status Report'!B:AM,35,0)))</f>
        <v>50.96</v>
      </c>
      <c r="V1671" s="20">
        <f t="shared" si="398"/>
        <v>509.6</v>
      </c>
      <c r="W1671" s="19">
        <f>_xlfn.IFS(AI1671="Den Bosch",VLOOKUP(L1671,'Status Report'!B:AM,37,0),AI1671="Yantian",VLOOKUP(L1671,'Status Report'!B:AM,38,0),AI1671="",IF(H1671="Asia Pacific",VLOOKUP(L1671,'Status Report'!B:AM,38,0),VLOOKUP(L1671,'Status Report'!B:AM,37,0)),AI1671="Direct shipment",IF(H1671="Asia Pacific",VLOOKUP(L1671,'Status Report'!B:AM,38,0),VLOOKUP(L1671,'Status Report'!B:AM,37,0)))</f>
        <v>50.96</v>
      </c>
      <c r="X1671" s="20">
        <f t="shared" si="399"/>
        <v>509.6</v>
      </c>
      <c r="Y1671" s="20">
        <f>_xlfn.IFS(AI1671="Den Bosch",VLOOKUP(L1671,'Status Report'!B:AO,39,0),AI1671="Yantian",VLOOKUP(L1671,'Status Report'!B:AO,40,0),AI1671="",IF(H1671="Asia Pacific",VLOOKUP(L1671,'Status Report'!B:AO,40,0),VLOOKUP(L1671,'Status Report'!B:AO,39,0)),AI1671="Direct shipment",IF(H1671="Asia Pacific",VLOOKUP(L1671,'Status Report'!B:AO,40,0),VLOOKUP(L1671,'Status Report'!B:AO,39,0)))</f>
        <v>0</v>
      </c>
      <c r="Z1671" s="20">
        <f t="shared" si="400"/>
        <v>0</v>
      </c>
      <c r="AA1671" s="20">
        <f t="shared" si="401"/>
        <v>509.6</v>
      </c>
      <c r="AB1671" s="21">
        <f>_xlfn.IFS(AI1671="Den Bosch",VLOOKUP(L1671,'Status Report'!B:AM,33,0),AI1671="Yantian",VLOOKUP(L1671,'Status Report'!B:AM,34,0),AI1671="",IF(H1671="Asia Pacific",VLOOKUP(L1671,'Status Report'!B:AM,34,0),VLOOKUP(L1671,'Status Report'!B:AM,33,0)),AI1671="Direct shipment",IF(H1671="Asia Pacific",VLOOKUP(L1671,'Status Report'!B:AM,34,0),VLOOKUP(L1671,'Status Report'!B:AM,33,0)))</f>
        <v>44.471699999999998</v>
      </c>
      <c r="AC1671" s="21">
        <f>VLOOKUP(L1671,'Status Report'!B:CE,82,0)</f>
        <v>0</v>
      </c>
      <c r="AD1671" s="21">
        <f t="shared" si="402"/>
        <v>44.471699999999998</v>
      </c>
      <c r="AE1671" s="63">
        <f>VLOOKUP(L1671,'Status Report'!B:W,20,0)</f>
        <v>57</v>
      </c>
      <c r="AF1671" s="63">
        <f>VLOOKUP(L1671,'Status Report'!B:W,21,0)</f>
        <v>45</v>
      </c>
      <c r="AG1671" s="63">
        <f>VLOOKUP(L1671,'Status Report'!B:W,22,0)</f>
        <v>5</v>
      </c>
      <c r="AH1671" s="22">
        <f t="shared" si="403"/>
        <v>0.12825</v>
      </c>
      <c r="AI1671" t="s">
        <v>990</v>
      </c>
      <c r="AK1671" s="63">
        <f>IFERROR(VLOOKUP(G1671,ASEAN!A:A,1,0),0)</f>
        <v>0</v>
      </c>
      <c r="AL1671" s="63" t="str">
        <f>IFERROR(VLOOKUP(D1671,'[3]customer specs'!$B$1:$D$65536,3,0),0)</f>
        <v>pallet</v>
      </c>
      <c r="AM1671" s="64">
        <f t="shared" si="404"/>
        <v>0</v>
      </c>
      <c r="AN1671" s="64">
        <f t="shared" si="405"/>
        <v>0</v>
      </c>
      <c r="AO1671" s="63"/>
      <c r="AP1671" s="63"/>
      <c r="AQ1671" s="63" t="str">
        <f t="shared" si="406"/>
        <v>no</v>
      </c>
      <c r="AR1671" s="20">
        <f t="shared" si="407"/>
        <v>444.71699999999998</v>
      </c>
      <c r="AS1671" s="63"/>
      <c r="AT1671" s="23">
        <f t="shared" si="397"/>
        <v>0.12</v>
      </c>
      <c r="AU1671" s="65">
        <f t="shared" si="408"/>
        <v>50.536022727272723</v>
      </c>
      <c r="AV1671" s="65"/>
      <c r="AW1671" s="65">
        <f t="shared" si="409"/>
        <v>505.36022727272723</v>
      </c>
      <c r="AX1671" s="65"/>
      <c r="AY1671" s="63">
        <f>VLOOKUP(L1671,'Status Report'!B:CF,81,0)</f>
        <v>0</v>
      </c>
      <c r="AZ1671" s="63" t="str">
        <f>VLOOKUP(L1671,'Status Report'!B:S,18,0)</f>
        <v xml:space="preserve">Konstantinos Zoupanos </v>
      </c>
      <c r="BB1671" s="63">
        <f>VLOOKUP(L1671,'Status Report'!B:Z,25,0)</f>
        <v>2</v>
      </c>
      <c r="BC1671" s="63">
        <f t="shared" si="410"/>
        <v>20</v>
      </c>
      <c r="BF1671">
        <f>VLOOKUP(L1671,'Status Report'!B:CE,82,0)</f>
        <v>0</v>
      </c>
      <c r="BG1671">
        <f>VLOOKUP(L1671,'Status Report'!B:CF,83,0)</f>
        <v>0</v>
      </c>
      <c r="BH1671">
        <f>VLOOKUP(L1671,'Status Report'!B:CG,84,0)</f>
        <v>0</v>
      </c>
      <c r="BI1671" t="s">
        <v>1033</v>
      </c>
      <c r="BJ1671" t="s">
        <v>795</v>
      </c>
      <c r="BM1671" s="67">
        <f t="shared" si="411"/>
        <v>46</v>
      </c>
    </row>
    <row r="1672" spans="1:65" x14ac:dyDescent="0.25">
      <c r="A1672" s="68" t="str">
        <f>VLOOKUP(L1672,'Status Report'!B:CB,79,0)</f>
        <v>Heineken - F1</v>
      </c>
      <c r="C1672">
        <v>26021053</v>
      </c>
      <c r="D1672">
        <v>3090581</v>
      </c>
      <c r="E1672" t="s">
        <v>1022</v>
      </c>
      <c r="F1672" t="s">
        <v>1023</v>
      </c>
      <c r="G1672" t="str">
        <f>VLOOKUP(D1672,'[2]sold to'!$A:$H,8,0)</f>
        <v>Trinidad</v>
      </c>
      <c r="H1672" t="str">
        <f>VLOOKUP(D1672,'[2]sold to'!$A:$I,9,0)</f>
        <v>AMERICAS</v>
      </c>
      <c r="K1672">
        <v>110</v>
      </c>
      <c r="L1672">
        <v>88027390</v>
      </c>
      <c r="M1672" t="s">
        <v>584</v>
      </c>
      <c r="N1672">
        <v>10</v>
      </c>
      <c r="P1672" t="str">
        <f>VLOOKUP(L1672,'Status Report'!B:AA,26,0)</f>
        <v>China</v>
      </c>
      <c r="Q1672" t="str">
        <f>VLOOKUP(L1672,'Status Report'!B:AB,27,0)</f>
        <v>Textiles-Clothing</v>
      </c>
      <c r="R1672">
        <f>VLOOKUP(L1672,'Status Report'!B:X,23,0)</f>
        <v>250</v>
      </c>
      <c r="S1672" t="str">
        <f>VLOOKUP(L1672,'Status Report'!B:T,19,0)</f>
        <v>Promocean The Netherlands BV</v>
      </c>
      <c r="T1672" s="62">
        <f>VLOOKUP(L1672,'Status Report'!B:E,4,0)</f>
        <v>3</v>
      </c>
      <c r="U1672" s="19">
        <f>_xlfn.IFS(AI1672="Den Bosch",VLOOKUP(L1672,'Status Report'!B:AM,35,0),AI1672="Yantian",VLOOKUP(L1672,'Status Report'!B:AM,36,0),AI1672="",IF(H1672="Asia Pacific",VLOOKUP(L1672,'Status Report'!B:AM,36,0),VLOOKUP(L1672,'Status Report'!B:AM,35,0)),AI1672="Direct shipment",IF(H1672="Asia Pacific",VLOOKUP(L1672,'Status Report'!B:AM,36,0),VLOOKUP(L1672,'Status Report'!B:AM,35,0)))</f>
        <v>51.62</v>
      </c>
      <c r="V1672" s="20">
        <f t="shared" si="398"/>
        <v>516.19999999999993</v>
      </c>
      <c r="W1672" s="19">
        <f>_xlfn.IFS(AI1672="Den Bosch",VLOOKUP(L1672,'Status Report'!B:AM,37,0),AI1672="Yantian",VLOOKUP(L1672,'Status Report'!B:AM,38,0),AI1672="",IF(H1672="Asia Pacific",VLOOKUP(L1672,'Status Report'!B:AM,38,0),VLOOKUP(L1672,'Status Report'!B:AM,37,0)),AI1672="Direct shipment",IF(H1672="Asia Pacific",VLOOKUP(L1672,'Status Report'!B:AM,38,0),VLOOKUP(L1672,'Status Report'!B:AM,37,0)))</f>
        <v>51.62</v>
      </c>
      <c r="X1672" s="20">
        <f t="shared" si="399"/>
        <v>516.19999999999993</v>
      </c>
      <c r="Y1672" s="20">
        <f>_xlfn.IFS(AI1672="Den Bosch",VLOOKUP(L1672,'Status Report'!B:AO,39,0),AI1672="Yantian",VLOOKUP(L1672,'Status Report'!B:AO,40,0),AI1672="",IF(H1672="Asia Pacific",VLOOKUP(L1672,'Status Report'!B:AO,40,0),VLOOKUP(L1672,'Status Report'!B:AO,39,0)),AI1672="Direct shipment",IF(H1672="Asia Pacific",VLOOKUP(L1672,'Status Report'!B:AO,40,0),VLOOKUP(L1672,'Status Report'!B:AO,39,0)))</f>
        <v>0</v>
      </c>
      <c r="Z1672" s="20">
        <f t="shared" si="400"/>
        <v>0</v>
      </c>
      <c r="AA1672" s="20">
        <f t="shared" si="401"/>
        <v>516.19999999999993</v>
      </c>
      <c r="AB1672" s="21">
        <f>_xlfn.IFS(AI1672="Den Bosch",VLOOKUP(L1672,'Status Report'!B:AM,33,0),AI1672="Yantian",VLOOKUP(L1672,'Status Report'!B:AM,34,0),AI1672="",IF(H1672="Asia Pacific",VLOOKUP(L1672,'Status Report'!B:AM,34,0),VLOOKUP(L1672,'Status Report'!B:AM,33,0)),AI1672="Direct shipment",IF(H1672="Asia Pacific",VLOOKUP(L1672,'Status Report'!B:AM,34,0),VLOOKUP(L1672,'Status Report'!B:AM,33,0)))</f>
        <v>45.044999999999995</v>
      </c>
      <c r="AC1672" s="21">
        <f>VLOOKUP(L1672,'Status Report'!B:CE,82,0)</f>
        <v>0</v>
      </c>
      <c r="AD1672" s="21">
        <f t="shared" si="402"/>
        <v>45.044999999999995</v>
      </c>
      <c r="AE1672" s="63">
        <f>VLOOKUP(L1672,'Status Report'!B:W,20,0)</f>
        <v>57</v>
      </c>
      <c r="AF1672" s="63">
        <f>VLOOKUP(L1672,'Status Report'!B:W,21,0)</f>
        <v>45</v>
      </c>
      <c r="AG1672" s="63">
        <f>VLOOKUP(L1672,'Status Report'!B:W,22,0)</f>
        <v>5</v>
      </c>
      <c r="AH1672" s="22">
        <f t="shared" si="403"/>
        <v>0.12825</v>
      </c>
      <c r="AI1672" t="s">
        <v>990</v>
      </c>
      <c r="AK1672" s="63">
        <f>IFERROR(VLOOKUP(G1672,ASEAN!A:A,1,0),0)</f>
        <v>0</v>
      </c>
      <c r="AL1672" s="63" t="str">
        <f>IFERROR(VLOOKUP(D1672,'[3]customer specs'!$B$1:$D$65536,3,0),0)</f>
        <v>pallet</v>
      </c>
      <c r="AM1672" s="64">
        <f t="shared" si="404"/>
        <v>0</v>
      </c>
      <c r="AN1672" s="64">
        <f t="shared" si="405"/>
        <v>0</v>
      </c>
      <c r="AO1672" s="63"/>
      <c r="AP1672" s="63"/>
      <c r="AQ1672" s="63" t="str">
        <f t="shared" si="406"/>
        <v>no</v>
      </c>
      <c r="AR1672" s="20">
        <f t="shared" si="407"/>
        <v>450.44999999999993</v>
      </c>
      <c r="AS1672" s="63"/>
      <c r="AT1672" s="23">
        <f t="shared" si="397"/>
        <v>0.12</v>
      </c>
      <c r="AU1672" s="65">
        <f t="shared" si="408"/>
        <v>51.187499999999993</v>
      </c>
      <c r="AV1672" s="65"/>
      <c r="AW1672" s="65">
        <f t="shared" si="409"/>
        <v>511.87499999999994</v>
      </c>
      <c r="AX1672" s="65"/>
      <c r="AY1672" s="63">
        <f>VLOOKUP(L1672,'Status Report'!B:CF,81,0)</f>
        <v>0</v>
      </c>
      <c r="AZ1672" s="63" t="str">
        <f>VLOOKUP(L1672,'Status Report'!B:S,18,0)</f>
        <v xml:space="preserve">Konstantinos Zoupanos </v>
      </c>
      <c r="BB1672" s="63">
        <f>VLOOKUP(L1672,'Status Report'!B:Z,25,0)</f>
        <v>2</v>
      </c>
      <c r="BC1672" s="63">
        <f t="shared" si="410"/>
        <v>20</v>
      </c>
      <c r="BF1672">
        <f>VLOOKUP(L1672,'Status Report'!B:CE,82,0)</f>
        <v>0</v>
      </c>
      <c r="BG1672">
        <f>VLOOKUP(L1672,'Status Report'!B:CF,83,0)</f>
        <v>0</v>
      </c>
      <c r="BH1672">
        <f>VLOOKUP(L1672,'Status Report'!B:CG,84,0)</f>
        <v>0</v>
      </c>
      <c r="BI1672" t="s">
        <v>1033</v>
      </c>
      <c r="BJ1672" t="s">
        <v>795</v>
      </c>
      <c r="BM1672" s="67">
        <f t="shared" si="411"/>
        <v>102</v>
      </c>
    </row>
    <row r="1673" spans="1:65" x14ac:dyDescent="0.25">
      <c r="A1673" s="68" t="str">
        <f>VLOOKUP(L1673,'Status Report'!B:CB,79,0)</f>
        <v>Heineken - F1</v>
      </c>
      <c r="C1673">
        <v>26021053</v>
      </c>
      <c r="D1673">
        <v>3090581</v>
      </c>
      <c r="E1673" t="s">
        <v>1022</v>
      </c>
      <c r="F1673" t="s">
        <v>1023</v>
      </c>
      <c r="G1673" t="str">
        <f>VLOOKUP(D1673,'[2]sold to'!$A:$H,8,0)</f>
        <v>Trinidad</v>
      </c>
      <c r="H1673" t="str">
        <f>VLOOKUP(D1673,'[2]sold to'!$A:$I,9,0)</f>
        <v>AMERICAS</v>
      </c>
      <c r="K1673">
        <v>120</v>
      </c>
      <c r="L1673">
        <v>88027391</v>
      </c>
      <c r="M1673" t="s">
        <v>585</v>
      </c>
      <c r="N1673">
        <v>10</v>
      </c>
      <c r="P1673" t="str">
        <f>VLOOKUP(L1673,'Status Report'!B:AA,26,0)</f>
        <v>China</v>
      </c>
      <c r="Q1673" t="str">
        <f>VLOOKUP(L1673,'Status Report'!B:AB,27,0)</f>
        <v>Textiles-Clothing</v>
      </c>
      <c r="R1673">
        <f>VLOOKUP(L1673,'Status Report'!B:X,23,0)</f>
        <v>250</v>
      </c>
      <c r="S1673" t="str">
        <f>VLOOKUP(L1673,'Status Report'!B:T,19,0)</f>
        <v>Promocean The Netherlands BV</v>
      </c>
      <c r="T1673" s="62">
        <f>VLOOKUP(L1673,'Status Report'!B:E,4,0)</f>
        <v>3</v>
      </c>
      <c r="U1673" s="19">
        <f>_xlfn.IFS(AI1673="Den Bosch",VLOOKUP(L1673,'Status Report'!B:AM,35,0),AI1673="Yantian",VLOOKUP(L1673,'Status Report'!B:AM,36,0),AI1673="",IF(H1673="Asia Pacific",VLOOKUP(L1673,'Status Report'!B:AM,36,0),VLOOKUP(L1673,'Status Report'!B:AM,35,0)),AI1673="Direct shipment",IF(H1673="Asia Pacific",VLOOKUP(L1673,'Status Report'!B:AM,36,0),VLOOKUP(L1673,'Status Report'!B:AM,35,0)))</f>
        <v>51.62</v>
      </c>
      <c r="V1673" s="20">
        <f t="shared" si="398"/>
        <v>516.19999999999993</v>
      </c>
      <c r="W1673" s="19">
        <f>_xlfn.IFS(AI1673="Den Bosch",VLOOKUP(L1673,'Status Report'!B:AM,37,0),AI1673="Yantian",VLOOKUP(L1673,'Status Report'!B:AM,38,0),AI1673="",IF(H1673="Asia Pacific",VLOOKUP(L1673,'Status Report'!B:AM,38,0),VLOOKUP(L1673,'Status Report'!B:AM,37,0)),AI1673="Direct shipment",IF(H1673="Asia Pacific",VLOOKUP(L1673,'Status Report'!B:AM,38,0),VLOOKUP(L1673,'Status Report'!B:AM,37,0)))</f>
        <v>51.62</v>
      </c>
      <c r="X1673" s="20">
        <f t="shared" si="399"/>
        <v>516.19999999999993</v>
      </c>
      <c r="Y1673" s="20">
        <f>_xlfn.IFS(AI1673="Den Bosch",VLOOKUP(L1673,'Status Report'!B:AO,39,0),AI1673="Yantian",VLOOKUP(L1673,'Status Report'!B:AO,40,0),AI1673="",IF(H1673="Asia Pacific",VLOOKUP(L1673,'Status Report'!B:AO,40,0),VLOOKUP(L1673,'Status Report'!B:AO,39,0)),AI1673="Direct shipment",IF(H1673="Asia Pacific",VLOOKUP(L1673,'Status Report'!B:AO,40,0),VLOOKUP(L1673,'Status Report'!B:AO,39,0)))</f>
        <v>0</v>
      </c>
      <c r="Z1673" s="20">
        <f t="shared" si="400"/>
        <v>0</v>
      </c>
      <c r="AA1673" s="20">
        <f t="shared" si="401"/>
        <v>516.19999999999993</v>
      </c>
      <c r="AB1673" s="21">
        <f>_xlfn.IFS(AI1673="Den Bosch",VLOOKUP(L1673,'Status Report'!B:AM,33,0),AI1673="Yantian",VLOOKUP(L1673,'Status Report'!B:AM,34,0),AI1673="",IF(H1673="Asia Pacific",VLOOKUP(L1673,'Status Report'!B:AM,34,0),VLOOKUP(L1673,'Status Report'!B:AM,33,0)),AI1673="Direct shipment",IF(H1673="Asia Pacific",VLOOKUP(L1673,'Status Report'!B:AM,34,0),VLOOKUP(L1673,'Status Report'!B:AM,33,0)))</f>
        <v>45.044999999999995</v>
      </c>
      <c r="AC1673" s="21">
        <f>VLOOKUP(L1673,'Status Report'!B:CE,82,0)</f>
        <v>0</v>
      </c>
      <c r="AD1673" s="21">
        <f t="shared" si="402"/>
        <v>45.044999999999995</v>
      </c>
      <c r="AE1673" s="63">
        <f>VLOOKUP(L1673,'Status Report'!B:W,20,0)</f>
        <v>57</v>
      </c>
      <c r="AF1673" s="63">
        <f>VLOOKUP(L1673,'Status Report'!B:W,21,0)</f>
        <v>45</v>
      </c>
      <c r="AG1673" s="63">
        <f>VLOOKUP(L1673,'Status Report'!B:W,22,0)</f>
        <v>5</v>
      </c>
      <c r="AH1673" s="22">
        <f t="shared" si="403"/>
        <v>0.12825</v>
      </c>
      <c r="AI1673" t="s">
        <v>990</v>
      </c>
      <c r="AK1673" s="63">
        <f>IFERROR(VLOOKUP(G1673,ASEAN!A:A,1,0),0)</f>
        <v>0</v>
      </c>
      <c r="AL1673" s="63" t="str">
        <f>IFERROR(VLOOKUP(D1673,'[3]customer specs'!$B$1:$D$65536,3,0),0)</f>
        <v>pallet</v>
      </c>
      <c r="AM1673" s="64">
        <f t="shared" si="404"/>
        <v>0</v>
      </c>
      <c r="AN1673" s="64">
        <f t="shared" si="405"/>
        <v>0</v>
      </c>
      <c r="AO1673" s="63"/>
      <c r="AP1673" s="63"/>
      <c r="AQ1673" s="63" t="str">
        <f t="shared" si="406"/>
        <v>no</v>
      </c>
      <c r="AR1673" s="20">
        <f t="shared" si="407"/>
        <v>450.44999999999993</v>
      </c>
      <c r="AS1673" s="63"/>
      <c r="AT1673" s="23">
        <f t="shared" si="397"/>
        <v>0.12</v>
      </c>
      <c r="AU1673" s="65">
        <f t="shared" si="408"/>
        <v>51.187499999999993</v>
      </c>
      <c r="AV1673" s="65"/>
      <c r="AW1673" s="65">
        <f t="shared" si="409"/>
        <v>511.87499999999994</v>
      </c>
      <c r="AX1673" s="65"/>
      <c r="AY1673" s="63">
        <f>VLOOKUP(L1673,'Status Report'!B:CF,81,0)</f>
        <v>0</v>
      </c>
      <c r="AZ1673" s="63" t="str">
        <f>VLOOKUP(L1673,'Status Report'!B:S,18,0)</f>
        <v xml:space="preserve">Konstantinos Zoupanos </v>
      </c>
      <c r="BB1673" s="63">
        <f>VLOOKUP(L1673,'Status Report'!B:Z,25,0)</f>
        <v>2</v>
      </c>
      <c r="BC1673" s="63">
        <f t="shared" si="410"/>
        <v>20</v>
      </c>
      <c r="BF1673">
        <f>VLOOKUP(L1673,'Status Report'!B:CE,82,0)</f>
        <v>0</v>
      </c>
      <c r="BG1673">
        <f>VLOOKUP(L1673,'Status Report'!B:CF,83,0)</f>
        <v>0</v>
      </c>
      <c r="BH1673">
        <f>VLOOKUP(L1673,'Status Report'!B:CG,84,0)</f>
        <v>0</v>
      </c>
      <c r="BI1673" t="s">
        <v>1033</v>
      </c>
      <c r="BJ1673" t="s">
        <v>795</v>
      </c>
      <c r="BM1673" s="67">
        <f t="shared" si="411"/>
        <v>132</v>
      </c>
    </row>
    <row r="1674" spans="1:65" x14ac:dyDescent="0.25">
      <c r="A1674" s="68" t="str">
        <f>VLOOKUP(L1674,'Status Report'!B:CB,79,0)</f>
        <v>Heineken - F1</v>
      </c>
      <c r="C1674">
        <v>26021053</v>
      </c>
      <c r="D1674">
        <v>3090581</v>
      </c>
      <c r="E1674" t="s">
        <v>1022</v>
      </c>
      <c r="F1674" t="s">
        <v>1023</v>
      </c>
      <c r="G1674" t="str">
        <f>VLOOKUP(D1674,'[2]sold to'!$A:$H,8,0)</f>
        <v>Trinidad</v>
      </c>
      <c r="H1674" t="str">
        <f>VLOOKUP(D1674,'[2]sold to'!$A:$I,9,0)</f>
        <v>AMERICAS</v>
      </c>
      <c r="K1674">
        <v>130</v>
      </c>
      <c r="L1674">
        <v>88027392</v>
      </c>
      <c r="M1674" t="s">
        <v>586</v>
      </c>
      <c r="N1674">
        <v>5</v>
      </c>
      <c r="P1674" t="str">
        <f>VLOOKUP(L1674,'Status Report'!B:AA,26,0)</f>
        <v>China</v>
      </c>
      <c r="Q1674" t="str">
        <f>VLOOKUP(L1674,'Status Report'!B:AB,27,0)</f>
        <v>Textiles-Clothing</v>
      </c>
      <c r="R1674">
        <f>VLOOKUP(L1674,'Status Report'!B:X,23,0)</f>
        <v>250</v>
      </c>
      <c r="S1674" t="str">
        <f>VLOOKUP(L1674,'Status Report'!B:T,19,0)</f>
        <v>Promocean The Netherlands BV</v>
      </c>
      <c r="T1674" s="62">
        <f>VLOOKUP(L1674,'Status Report'!B:E,4,0)</f>
        <v>3</v>
      </c>
      <c r="U1674" s="19">
        <f>_xlfn.IFS(AI1674="Den Bosch",VLOOKUP(L1674,'Status Report'!B:AM,35,0),AI1674="Yantian",VLOOKUP(L1674,'Status Report'!B:AM,36,0),AI1674="",IF(H1674="Asia Pacific",VLOOKUP(L1674,'Status Report'!B:AM,36,0),VLOOKUP(L1674,'Status Report'!B:AM,35,0)),AI1674="Direct shipment",IF(H1674="Asia Pacific",VLOOKUP(L1674,'Status Report'!B:AM,36,0),VLOOKUP(L1674,'Status Report'!B:AM,35,0)))</f>
        <v>51.62</v>
      </c>
      <c r="V1674" s="20">
        <f t="shared" si="398"/>
        <v>258.09999999999997</v>
      </c>
      <c r="W1674" s="19">
        <f>_xlfn.IFS(AI1674="Den Bosch",VLOOKUP(L1674,'Status Report'!B:AM,37,0),AI1674="Yantian",VLOOKUP(L1674,'Status Report'!B:AM,38,0),AI1674="",IF(H1674="Asia Pacific",VLOOKUP(L1674,'Status Report'!B:AM,38,0),VLOOKUP(L1674,'Status Report'!B:AM,37,0)),AI1674="Direct shipment",IF(H1674="Asia Pacific",VLOOKUP(L1674,'Status Report'!B:AM,38,0),VLOOKUP(L1674,'Status Report'!B:AM,37,0)))</f>
        <v>51.62</v>
      </c>
      <c r="X1674" s="20">
        <f t="shared" si="399"/>
        <v>258.09999999999997</v>
      </c>
      <c r="Y1674" s="20">
        <f>_xlfn.IFS(AI1674="Den Bosch",VLOOKUP(L1674,'Status Report'!B:AO,39,0),AI1674="Yantian",VLOOKUP(L1674,'Status Report'!B:AO,40,0),AI1674="",IF(H1674="Asia Pacific",VLOOKUP(L1674,'Status Report'!B:AO,40,0),VLOOKUP(L1674,'Status Report'!B:AO,39,0)),AI1674="Direct shipment",IF(H1674="Asia Pacific",VLOOKUP(L1674,'Status Report'!B:AO,40,0),VLOOKUP(L1674,'Status Report'!B:AO,39,0)))</f>
        <v>0</v>
      </c>
      <c r="Z1674" s="20">
        <f t="shared" si="400"/>
        <v>0</v>
      </c>
      <c r="AA1674" s="20">
        <f t="shared" si="401"/>
        <v>258.09999999999997</v>
      </c>
      <c r="AB1674" s="21">
        <f>_xlfn.IFS(AI1674="Den Bosch",VLOOKUP(L1674,'Status Report'!B:AM,33,0),AI1674="Yantian",VLOOKUP(L1674,'Status Report'!B:AM,34,0),AI1674="",IF(H1674="Asia Pacific",VLOOKUP(L1674,'Status Report'!B:AM,34,0),VLOOKUP(L1674,'Status Report'!B:AM,33,0)),AI1674="Direct shipment",IF(H1674="Asia Pacific",VLOOKUP(L1674,'Status Report'!B:AM,34,0),VLOOKUP(L1674,'Status Report'!B:AM,33,0)))</f>
        <v>45.044999999999995</v>
      </c>
      <c r="AC1674" s="21">
        <f>VLOOKUP(L1674,'Status Report'!B:CE,82,0)</f>
        <v>0</v>
      </c>
      <c r="AD1674" s="21">
        <f t="shared" si="402"/>
        <v>45.044999999999995</v>
      </c>
      <c r="AE1674" s="63">
        <f>VLOOKUP(L1674,'Status Report'!B:W,20,0)</f>
        <v>57</v>
      </c>
      <c r="AF1674" s="63">
        <f>VLOOKUP(L1674,'Status Report'!B:W,21,0)</f>
        <v>45</v>
      </c>
      <c r="AG1674" s="63">
        <f>VLOOKUP(L1674,'Status Report'!B:W,22,0)</f>
        <v>5</v>
      </c>
      <c r="AH1674" s="22">
        <f t="shared" si="403"/>
        <v>6.4125000000000001E-2</v>
      </c>
      <c r="AI1674" t="s">
        <v>990</v>
      </c>
      <c r="AK1674" s="63">
        <f>IFERROR(VLOOKUP(G1674,ASEAN!A:A,1,0),0)</f>
        <v>0</v>
      </c>
      <c r="AL1674" s="63" t="str">
        <f>IFERROR(VLOOKUP(D1674,'[3]customer specs'!$B$1:$D$65536,3,0),0)</f>
        <v>pallet</v>
      </c>
      <c r="AM1674" s="64">
        <f t="shared" si="404"/>
        <v>0</v>
      </c>
      <c r="AN1674" s="64">
        <f t="shared" si="405"/>
        <v>0</v>
      </c>
      <c r="AO1674" s="63"/>
      <c r="AP1674" s="63"/>
      <c r="AQ1674" s="63" t="str">
        <f t="shared" si="406"/>
        <v>no</v>
      </c>
      <c r="AR1674" s="20">
        <f t="shared" si="407"/>
        <v>225.22499999999997</v>
      </c>
      <c r="AS1674" s="63"/>
      <c r="AT1674" s="23">
        <f t="shared" si="397"/>
        <v>0.12</v>
      </c>
      <c r="AU1674" s="65">
        <f t="shared" si="408"/>
        <v>51.187499999999993</v>
      </c>
      <c r="AV1674" s="65"/>
      <c r="AW1674" s="65">
        <f t="shared" si="409"/>
        <v>255.93749999999997</v>
      </c>
      <c r="AX1674" s="65"/>
      <c r="AY1674" s="63">
        <f>VLOOKUP(L1674,'Status Report'!B:CF,81,0)</f>
        <v>0</v>
      </c>
      <c r="AZ1674" s="63" t="str">
        <f>VLOOKUP(L1674,'Status Report'!B:S,18,0)</f>
        <v xml:space="preserve">Konstantinos Zoupanos </v>
      </c>
      <c r="BB1674" s="63">
        <f>VLOOKUP(L1674,'Status Report'!B:Z,25,0)</f>
        <v>2</v>
      </c>
      <c r="BC1674" s="63">
        <f t="shared" si="410"/>
        <v>10</v>
      </c>
      <c r="BF1674">
        <f>VLOOKUP(L1674,'Status Report'!B:CE,82,0)</f>
        <v>0</v>
      </c>
      <c r="BG1674">
        <f>VLOOKUP(L1674,'Status Report'!B:CF,83,0)</f>
        <v>0</v>
      </c>
      <c r="BH1674">
        <f>VLOOKUP(L1674,'Status Report'!B:CG,84,0)</f>
        <v>0</v>
      </c>
      <c r="BI1674" t="s">
        <v>1033</v>
      </c>
      <c r="BJ1674" t="s">
        <v>795</v>
      </c>
      <c r="BM1674" s="67">
        <f t="shared" si="411"/>
        <v>112</v>
      </c>
    </row>
    <row r="1675" spans="1:65" x14ac:dyDescent="0.25">
      <c r="A1675" s="68" t="str">
        <f>VLOOKUP(L1675,'Status Report'!B:CB,79,0)</f>
        <v>Heineken - F1</v>
      </c>
      <c r="C1675">
        <v>26021053</v>
      </c>
      <c r="D1675">
        <v>3090581</v>
      </c>
      <c r="E1675" t="s">
        <v>1022</v>
      </c>
      <c r="F1675" t="s">
        <v>1023</v>
      </c>
      <c r="G1675" t="str">
        <f>VLOOKUP(D1675,'[2]sold to'!$A:$H,8,0)</f>
        <v>Trinidad</v>
      </c>
      <c r="H1675" t="str">
        <f>VLOOKUP(D1675,'[2]sold to'!$A:$I,9,0)</f>
        <v>AMERICAS</v>
      </c>
      <c r="K1675">
        <v>140</v>
      </c>
      <c r="L1675">
        <v>88027438</v>
      </c>
      <c r="M1675" t="s">
        <v>820</v>
      </c>
      <c r="N1675">
        <v>2</v>
      </c>
      <c r="P1675" t="str">
        <f>VLOOKUP(L1675,'Status Report'!B:AA,26,0)</f>
        <v>China</v>
      </c>
      <c r="Q1675" t="str">
        <f>VLOOKUP(L1675,'Status Report'!B:AB,27,0)</f>
        <v>Premiums</v>
      </c>
      <c r="R1675">
        <f>VLOOKUP(L1675,'Status Report'!B:X,23,0)</f>
        <v>100</v>
      </c>
      <c r="S1675" t="str">
        <f>VLOOKUP(L1675,'Status Report'!B:T,19,0)</f>
        <v>Asian Sourcing Link</v>
      </c>
      <c r="T1675" s="62">
        <f>VLOOKUP(L1675,'Status Report'!B:E,4,0)</f>
        <v>3</v>
      </c>
      <c r="U1675" s="19">
        <f>_xlfn.IFS(AI1675="Den Bosch",VLOOKUP(L1675,'Status Report'!B:AM,35,0),AI1675="Yantian",VLOOKUP(L1675,'Status Report'!B:AM,36,0),AI1675="",IF(H1675="Asia Pacific",VLOOKUP(L1675,'Status Report'!B:AM,36,0),VLOOKUP(L1675,'Status Report'!B:AM,35,0)),AI1675="Direct shipment",IF(H1675="Asia Pacific",VLOOKUP(L1675,'Status Report'!B:AM,36,0),VLOOKUP(L1675,'Status Report'!B:AM,35,0)))</f>
        <v>142.4</v>
      </c>
      <c r="V1675" s="20">
        <f t="shared" si="398"/>
        <v>284.8</v>
      </c>
      <c r="W1675" s="19">
        <f>_xlfn.IFS(AI1675="Den Bosch",VLOOKUP(L1675,'Status Report'!B:AM,37,0),AI1675="Yantian",VLOOKUP(L1675,'Status Report'!B:AM,38,0),AI1675="",IF(H1675="Asia Pacific",VLOOKUP(L1675,'Status Report'!B:AM,38,0),VLOOKUP(L1675,'Status Report'!B:AM,37,0)),AI1675="Direct shipment",IF(H1675="Asia Pacific",VLOOKUP(L1675,'Status Report'!B:AM,38,0),VLOOKUP(L1675,'Status Report'!B:AM,37,0)))</f>
        <v>142.4</v>
      </c>
      <c r="X1675" s="20">
        <f t="shared" si="399"/>
        <v>284.8</v>
      </c>
      <c r="Y1675" s="20">
        <f>_xlfn.IFS(AI1675="Den Bosch",VLOOKUP(L1675,'Status Report'!B:AO,39,0),AI1675="Yantian",VLOOKUP(L1675,'Status Report'!B:AO,40,0),AI1675="",IF(H1675="Asia Pacific",VLOOKUP(L1675,'Status Report'!B:AO,40,0),VLOOKUP(L1675,'Status Report'!B:AO,39,0)),AI1675="Direct shipment",IF(H1675="Asia Pacific",VLOOKUP(L1675,'Status Report'!B:AO,40,0),VLOOKUP(L1675,'Status Report'!B:AO,39,0)))</f>
        <v>0</v>
      </c>
      <c r="Z1675" s="20">
        <f t="shared" si="400"/>
        <v>0</v>
      </c>
      <c r="AA1675" s="20">
        <f t="shared" si="401"/>
        <v>284.8</v>
      </c>
      <c r="AB1675" s="21">
        <f>_xlfn.IFS(AI1675="Den Bosch",VLOOKUP(L1675,'Status Report'!B:AM,33,0),AI1675="Yantian",VLOOKUP(L1675,'Status Report'!B:AM,34,0),AI1675="",IF(H1675="Asia Pacific",VLOOKUP(L1675,'Status Report'!B:AM,34,0),VLOOKUP(L1675,'Status Report'!B:AM,33,0)),AI1675="Direct shipment",IF(H1675="Asia Pacific",VLOOKUP(L1675,'Status Report'!B:AM,34,0),VLOOKUP(L1675,'Status Report'!B:AM,33,0)))</f>
        <v>122.09400000000001</v>
      </c>
      <c r="AC1675" s="21">
        <f>VLOOKUP(L1675,'Status Report'!B:CE,82,0)</f>
        <v>0</v>
      </c>
      <c r="AD1675" s="21">
        <f t="shared" si="402"/>
        <v>122.09400000000001</v>
      </c>
      <c r="AE1675" s="63">
        <f>VLOOKUP(L1675,'Status Report'!B:W,20,0)</f>
        <v>103</v>
      </c>
      <c r="AF1675" s="63">
        <f>VLOOKUP(L1675,'Status Report'!B:W,21,0)</f>
        <v>17.5</v>
      </c>
      <c r="AG1675" s="63">
        <f>VLOOKUP(L1675,'Status Report'!B:W,22,0)</f>
        <v>20</v>
      </c>
      <c r="AH1675" s="22">
        <f t="shared" si="403"/>
        <v>7.2099999999999997E-2</v>
      </c>
      <c r="AI1675" t="s">
        <v>990</v>
      </c>
      <c r="AK1675" s="63">
        <f>IFERROR(VLOOKUP(G1675,ASEAN!A:A,1,0),0)</f>
        <v>0</v>
      </c>
      <c r="AL1675" s="63" t="str">
        <f>IFERROR(VLOOKUP(D1675,'[3]customer specs'!$B$1:$D$65536,3,0),0)</f>
        <v>pallet</v>
      </c>
      <c r="AM1675" s="64">
        <f t="shared" si="404"/>
        <v>0</v>
      </c>
      <c r="AN1675" s="64">
        <f t="shared" si="405"/>
        <v>0</v>
      </c>
      <c r="AO1675" s="63"/>
      <c r="AP1675" s="63"/>
      <c r="AQ1675" s="63" t="str">
        <f t="shared" si="406"/>
        <v>no</v>
      </c>
      <c r="AR1675" s="20">
        <f t="shared" si="407"/>
        <v>244.18800000000002</v>
      </c>
      <c r="AS1675" s="63"/>
      <c r="AT1675" s="23">
        <f t="shared" si="397"/>
        <v>0.12</v>
      </c>
      <c r="AU1675" s="65">
        <f t="shared" si="408"/>
        <v>138.74318181818182</v>
      </c>
      <c r="AV1675" s="65"/>
      <c r="AW1675" s="65">
        <f t="shared" si="409"/>
        <v>277.48636363636365</v>
      </c>
      <c r="AX1675" s="65"/>
      <c r="AY1675" s="63">
        <f>VLOOKUP(L1675,'Status Report'!B:CF,81,0)</f>
        <v>0</v>
      </c>
      <c r="AZ1675" s="63" t="str">
        <f>VLOOKUP(L1675,'Status Report'!B:S,18,0)</f>
        <v xml:space="preserve">Ellina Smirnova </v>
      </c>
      <c r="BB1675" s="63">
        <f>VLOOKUP(L1675,'Status Report'!B:Z,25,0)</f>
        <v>10</v>
      </c>
      <c r="BC1675" s="63">
        <f t="shared" si="410"/>
        <v>20</v>
      </c>
      <c r="BF1675">
        <f>VLOOKUP(L1675,'Status Report'!B:CE,82,0)</f>
        <v>0</v>
      </c>
      <c r="BG1675">
        <f>VLOOKUP(L1675,'Status Report'!B:CF,83,0)</f>
        <v>0</v>
      </c>
      <c r="BH1675">
        <f>VLOOKUP(L1675,'Status Report'!B:CG,84,0)</f>
        <v>0</v>
      </c>
      <c r="BI1675" t="s">
        <v>1033</v>
      </c>
      <c r="BJ1675" t="s">
        <v>795</v>
      </c>
      <c r="BM1675" s="67">
        <f t="shared" si="411"/>
        <v>74</v>
      </c>
    </row>
    <row r="1676" spans="1:65" x14ac:dyDescent="0.25">
      <c r="A1676" s="68" t="str">
        <f>VLOOKUP(L1676,'Status Report'!B:CB,79,0)</f>
        <v>Heineken - F1</v>
      </c>
      <c r="C1676">
        <v>26021053</v>
      </c>
      <c r="D1676">
        <v>3090581</v>
      </c>
      <c r="E1676" t="s">
        <v>1022</v>
      </c>
      <c r="F1676" t="s">
        <v>1023</v>
      </c>
      <c r="G1676" t="str">
        <f>VLOOKUP(D1676,'[2]sold to'!$A:$H,8,0)</f>
        <v>Trinidad</v>
      </c>
      <c r="H1676" t="str">
        <f>VLOOKUP(D1676,'[2]sold to'!$A:$I,9,0)</f>
        <v>AMERICAS</v>
      </c>
      <c r="K1676">
        <v>150</v>
      </c>
      <c r="L1676">
        <v>88027431</v>
      </c>
      <c r="M1676" t="s">
        <v>618</v>
      </c>
      <c r="N1676">
        <v>10</v>
      </c>
      <c r="P1676" t="str">
        <f>VLOOKUP(L1676,'Status Report'!B:AA,26,0)</f>
        <v>China</v>
      </c>
      <c r="Q1676" t="str">
        <f>VLOOKUP(L1676,'Status Report'!B:AB,27,0)</f>
        <v>Textiles-Clothing</v>
      </c>
      <c r="R1676">
        <f>VLOOKUP(L1676,'Status Report'!B:X,23,0)</f>
        <v>1000</v>
      </c>
      <c r="S1676" t="str">
        <f>VLOOKUP(L1676,'Status Report'!B:T,19,0)</f>
        <v>Asian Sourcing Link</v>
      </c>
      <c r="T1676" s="62">
        <f>VLOOKUP(L1676,'Status Report'!B:E,4,0)</f>
        <v>3</v>
      </c>
      <c r="U1676" s="19">
        <f>_xlfn.IFS(AI1676="Den Bosch",VLOOKUP(L1676,'Status Report'!B:AM,35,0),AI1676="Yantian",VLOOKUP(L1676,'Status Report'!B:AM,36,0),AI1676="",IF(H1676="Asia Pacific",VLOOKUP(L1676,'Status Report'!B:AM,36,0),VLOOKUP(L1676,'Status Report'!B:AM,35,0)),AI1676="Direct shipment",IF(H1676="Asia Pacific",VLOOKUP(L1676,'Status Report'!B:AM,36,0),VLOOKUP(L1676,'Status Report'!B:AM,35,0)))</f>
        <v>32.06</v>
      </c>
      <c r="V1676" s="20">
        <f t="shared" si="398"/>
        <v>320.60000000000002</v>
      </c>
      <c r="W1676" s="19">
        <f>_xlfn.IFS(AI1676="Den Bosch",VLOOKUP(L1676,'Status Report'!B:AM,37,0),AI1676="Yantian",VLOOKUP(L1676,'Status Report'!B:AM,38,0),AI1676="",IF(H1676="Asia Pacific",VLOOKUP(L1676,'Status Report'!B:AM,38,0),VLOOKUP(L1676,'Status Report'!B:AM,37,0)),AI1676="Direct shipment",IF(H1676="Asia Pacific",VLOOKUP(L1676,'Status Report'!B:AM,38,0),VLOOKUP(L1676,'Status Report'!B:AM,37,0)))</f>
        <v>32.06</v>
      </c>
      <c r="X1676" s="20">
        <f t="shared" si="399"/>
        <v>320.60000000000002</v>
      </c>
      <c r="Y1676" s="20">
        <f>_xlfn.IFS(AI1676="Den Bosch",VLOOKUP(L1676,'Status Report'!B:AO,39,0),AI1676="Yantian",VLOOKUP(L1676,'Status Report'!B:AO,40,0),AI1676="",IF(H1676="Asia Pacific",VLOOKUP(L1676,'Status Report'!B:AO,40,0),VLOOKUP(L1676,'Status Report'!B:AO,39,0)),AI1676="Direct shipment",IF(H1676="Asia Pacific",VLOOKUP(L1676,'Status Report'!B:AO,40,0),VLOOKUP(L1676,'Status Report'!B:AO,39,0)))</f>
        <v>0</v>
      </c>
      <c r="Z1676" s="20">
        <f t="shared" si="400"/>
        <v>0</v>
      </c>
      <c r="AA1676" s="20">
        <f t="shared" si="401"/>
        <v>320.60000000000002</v>
      </c>
      <c r="AB1676" s="21">
        <f>_xlfn.IFS(AI1676="Den Bosch",VLOOKUP(L1676,'Status Report'!B:AM,33,0),AI1676="Yantian",VLOOKUP(L1676,'Status Report'!B:AM,34,0),AI1676="",IF(H1676="Asia Pacific",VLOOKUP(L1676,'Status Report'!B:AM,34,0),VLOOKUP(L1676,'Status Report'!B:AM,33,0)),AI1676="Direct shipment",IF(H1676="Asia Pacific",VLOOKUP(L1676,'Status Report'!B:AM,34,0),VLOOKUP(L1676,'Status Report'!B:AM,33,0)))</f>
        <v>27.974699999999999</v>
      </c>
      <c r="AC1676" s="21">
        <f>VLOOKUP(L1676,'Status Report'!B:CE,82,0)</f>
        <v>0</v>
      </c>
      <c r="AD1676" s="21">
        <f t="shared" si="402"/>
        <v>27.974699999999999</v>
      </c>
      <c r="AE1676" s="63">
        <f>VLOOKUP(L1676,'Status Report'!B:W,20,0)</f>
        <v>47</v>
      </c>
      <c r="AF1676" s="63">
        <f>VLOOKUP(L1676,'Status Report'!B:W,21,0)</f>
        <v>38</v>
      </c>
      <c r="AG1676" s="63">
        <f>VLOOKUP(L1676,'Status Report'!B:W,22,0)</f>
        <v>2</v>
      </c>
      <c r="AH1676" s="22">
        <f t="shared" si="403"/>
        <v>3.5720000000000002E-2</v>
      </c>
      <c r="AI1676" t="s">
        <v>990</v>
      </c>
      <c r="AK1676" s="63">
        <f>IFERROR(VLOOKUP(G1676,ASEAN!A:A,1,0),0)</f>
        <v>0</v>
      </c>
      <c r="AL1676" s="63" t="str">
        <f>IFERROR(VLOOKUP(D1676,'[3]customer specs'!$B$1:$D$65536,3,0),0)</f>
        <v>pallet</v>
      </c>
      <c r="AM1676" s="64">
        <f t="shared" si="404"/>
        <v>0</v>
      </c>
      <c r="AN1676" s="64">
        <f t="shared" si="405"/>
        <v>0</v>
      </c>
      <c r="AO1676" s="63"/>
      <c r="AP1676" s="63"/>
      <c r="AQ1676" s="63" t="str">
        <f t="shared" si="406"/>
        <v>no</v>
      </c>
      <c r="AR1676" s="20">
        <f t="shared" si="407"/>
        <v>279.74699999999996</v>
      </c>
      <c r="AS1676" s="63"/>
      <c r="AT1676" s="23">
        <f t="shared" si="397"/>
        <v>0.12</v>
      </c>
      <c r="AU1676" s="65">
        <f t="shared" si="408"/>
        <v>31.789431818181818</v>
      </c>
      <c r="AV1676" s="65"/>
      <c r="AW1676" s="65">
        <f t="shared" si="409"/>
        <v>317.89431818181816</v>
      </c>
      <c r="AX1676" s="65"/>
      <c r="AY1676" s="63">
        <f>VLOOKUP(L1676,'Status Report'!B:CF,81,0)</f>
        <v>0</v>
      </c>
      <c r="AZ1676" s="63" t="str">
        <f>VLOOKUP(L1676,'Status Report'!B:S,18,0)</f>
        <v xml:space="preserve">Ellina Smirnova </v>
      </c>
      <c r="BB1676" s="63">
        <f>VLOOKUP(L1676,'Status Report'!B:Z,25,0)</f>
        <v>1</v>
      </c>
      <c r="BC1676" s="63">
        <f t="shared" si="410"/>
        <v>10</v>
      </c>
      <c r="BF1676">
        <f>VLOOKUP(L1676,'Status Report'!B:CE,82,0)</f>
        <v>0</v>
      </c>
      <c r="BG1676">
        <f>VLOOKUP(L1676,'Status Report'!B:CF,83,0)</f>
        <v>0</v>
      </c>
      <c r="BH1676">
        <f>VLOOKUP(L1676,'Status Report'!B:CG,84,0)</f>
        <v>0</v>
      </c>
      <c r="BI1676" t="s">
        <v>1033</v>
      </c>
      <c r="BJ1676" t="s">
        <v>795</v>
      </c>
      <c r="BM1676" s="67">
        <f t="shared" si="411"/>
        <v>121</v>
      </c>
    </row>
    <row r="1677" spans="1:65" x14ac:dyDescent="0.25">
      <c r="A1677" s="68" t="str">
        <f>VLOOKUP(L1677,'Status Report'!B:CB,79,0)</f>
        <v>Heineken - F1</v>
      </c>
      <c r="C1677">
        <v>26021053</v>
      </c>
      <c r="D1677">
        <v>3090581</v>
      </c>
      <c r="E1677" t="s">
        <v>1022</v>
      </c>
      <c r="F1677" t="s">
        <v>1023</v>
      </c>
      <c r="G1677" t="str">
        <f>VLOOKUP(D1677,'[2]sold to'!$A:$H,8,0)</f>
        <v>Trinidad</v>
      </c>
      <c r="H1677" t="str">
        <f>VLOOKUP(D1677,'[2]sold to'!$A:$I,9,0)</f>
        <v>AMERICAS</v>
      </c>
      <c r="K1677">
        <v>160</v>
      </c>
      <c r="L1677">
        <v>88027432</v>
      </c>
      <c r="M1677" t="s">
        <v>619</v>
      </c>
      <c r="N1677">
        <v>10</v>
      </c>
      <c r="P1677" t="str">
        <f>VLOOKUP(L1677,'Status Report'!B:AA,26,0)</f>
        <v>China</v>
      </c>
      <c r="Q1677" t="str">
        <f>VLOOKUP(L1677,'Status Report'!B:AB,27,0)</f>
        <v>Textiles-Clothing</v>
      </c>
      <c r="R1677">
        <f>VLOOKUP(L1677,'Status Report'!B:X,23,0)</f>
        <v>1000</v>
      </c>
      <c r="S1677" t="str">
        <f>VLOOKUP(L1677,'Status Report'!B:T,19,0)</f>
        <v>Asian Sourcing Link</v>
      </c>
      <c r="T1677" s="62">
        <f>VLOOKUP(L1677,'Status Report'!B:E,4,0)</f>
        <v>3</v>
      </c>
      <c r="U1677" s="19">
        <f>_xlfn.IFS(AI1677="Den Bosch",VLOOKUP(L1677,'Status Report'!B:AM,35,0),AI1677="Yantian",VLOOKUP(L1677,'Status Report'!B:AM,36,0),AI1677="",IF(H1677="Asia Pacific",VLOOKUP(L1677,'Status Report'!B:AM,36,0),VLOOKUP(L1677,'Status Report'!B:AM,35,0)),AI1677="Direct shipment",IF(H1677="Asia Pacific",VLOOKUP(L1677,'Status Report'!B:AM,36,0),VLOOKUP(L1677,'Status Report'!B:AM,35,0)))</f>
        <v>32.06</v>
      </c>
      <c r="V1677" s="20">
        <f t="shared" si="398"/>
        <v>320.60000000000002</v>
      </c>
      <c r="W1677" s="19">
        <f>_xlfn.IFS(AI1677="Den Bosch",VLOOKUP(L1677,'Status Report'!B:AM,37,0),AI1677="Yantian",VLOOKUP(L1677,'Status Report'!B:AM,38,0),AI1677="",IF(H1677="Asia Pacific",VLOOKUP(L1677,'Status Report'!B:AM,38,0),VLOOKUP(L1677,'Status Report'!B:AM,37,0)),AI1677="Direct shipment",IF(H1677="Asia Pacific",VLOOKUP(L1677,'Status Report'!B:AM,38,0),VLOOKUP(L1677,'Status Report'!B:AM,37,0)))</f>
        <v>32.06</v>
      </c>
      <c r="X1677" s="20">
        <f t="shared" si="399"/>
        <v>320.60000000000002</v>
      </c>
      <c r="Y1677" s="20">
        <f>_xlfn.IFS(AI1677="Den Bosch",VLOOKUP(L1677,'Status Report'!B:AO,39,0),AI1677="Yantian",VLOOKUP(L1677,'Status Report'!B:AO,40,0),AI1677="",IF(H1677="Asia Pacific",VLOOKUP(L1677,'Status Report'!B:AO,40,0),VLOOKUP(L1677,'Status Report'!B:AO,39,0)),AI1677="Direct shipment",IF(H1677="Asia Pacific",VLOOKUP(L1677,'Status Report'!B:AO,40,0),VLOOKUP(L1677,'Status Report'!B:AO,39,0)))</f>
        <v>0</v>
      </c>
      <c r="Z1677" s="20">
        <f t="shared" si="400"/>
        <v>0</v>
      </c>
      <c r="AA1677" s="20">
        <f t="shared" si="401"/>
        <v>320.60000000000002</v>
      </c>
      <c r="AB1677" s="21">
        <f>_xlfn.IFS(AI1677="Den Bosch",VLOOKUP(L1677,'Status Report'!B:AM,33,0),AI1677="Yantian",VLOOKUP(L1677,'Status Report'!B:AM,34,0),AI1677="",IF(H1677="Asia Pacific",VLOOKUP(L1677,'Status Report'!B:AM,34,0),VLOOKUP(L1677,'Status Report'!B:AM,33,0)),AI1677="Direct shipment",IF(H1677="Asia Pacific",VLOOKUP(L1677,'Status Report'!B:AM,34,0),VLOOKUP(L1677,'Status Report'!B:AM,33,0)))</f>
        <v>27.974699999999999</v>
      </c>
      <c r="AC1677" s="21">
        <f>VLOOKUP(L1677,'Status Report'!B:CE,82,0)</f>
        <v>0</v>
      </c>
      <c r="AD1677" s="21">
        <f t="shared" si="402"/>
        <v>27.974699999999999</v>
      </c>
      <c r="AE1677" s="63">
        <f>VLOOKUP(L1677,'Status Report'!B:W,20,0)</f>
        <v>47</v>
      </c>
      <c r="AF1677" s="63">
        <f>VLOOKUP(L1677,'Status Report'!B:W,21,0)</f>
        <v>38</v>
      </c>
      <c r="AG1677" s="63">
        <f>VLOOKUP(L1677,'Status Report'!B:W,22,0)</f>
        <v>2</v>
      </c>
      <c r="AH1677" s="22">
        <f t="shared" si="403"/>
        <v>3.5720000000000002E-2</v>
      </c>
      <c r="AI1677" t="s">
        <v>990</v>
      </c>
      <c r="AK1677" s="63">
        <f>IFERROR(VLOOKUP(G1677,ASEAN!A:A,1,0),0)</f>
        <v>0</v>
      </c>
      <c r="AL1677" s="63" t="str">
        <f>IFERROR(VLOOKUP(D1677,'[3]customer specs'!$B$1:$D$65536,3,0),0)</f>
        <v>pallet</v>
      </c>
      <c r="AM1677" s="64">
        <f t="shared" si="404"/>
        <v>0</v>
      </c>
      <c r="AN1677" s="64">
        <f t="shared" si="405"/>
        <v>0</v>
      </c>
      <c r="AO1677" s="63"/>
      <c r="AP1677" s="63"/>
      <c r="AQ1677" s="63" t="str">
        <f t="shared" si="406"/>
        <v>no</v>
      </c>
      <c r="AR1677" s="20">
        <f t="shared" si="407"/>
        <v>279.74699999999996</v>
      </c>
      <c r="AS1677" s="63"/>
      <c r="AT1677" s="23">
        <f t="shared" si="397"/>
        <v>0.12</v>
      </c>
      <c r="AU1677" s="65">
        <f t="shared" si="408"/>
        <v>31.789431818181818</v>
      </c>
      <c r="AV1677" s="65"/>
      <c r="AW1677" s="65">
        <f t="shared" si="409"/>
        <v>317.89431818181816</v>
      </c>
      <c r="AX1677" s="65"/>
      <c r="AY1677" s="63">
        <f>VLOOKUP(L1677,'Status Report'!B:CF,81,0)</f>
        <v>0</v>
      </c>
      <c r="AZ1677" s="63" t="str">
        <f>VLOOKUP(L1677,'Status Report'!B:S,18,0)</f>
        <v xml:space="preserve">Ellina Smirnova </v>
      </c>
      <c r="BB1677" s="63">
        <f>VLOOKUP(L1677,'Status Report'!B:Z,25,0)</f>
        <v>1</v>
      </c>
      <c r="BC1677" s="63">
        <f t="shared" si="410"/>
        <v>10</v>
      </c>
      <c r="BF1677">
        <f>VLOOKUP(L1677,'Status Report'!B:CE,82,0)</f>
        <v>0</v>
      </c>
      <c r="BG1677">
        <f>VLOOKUP(L1677,'Status Report'!B:CF,83,0)</f>
        <v>0</v>
      </c>
      <c r="BH1677">
        <f>VLOOKUP(L1677,'Status Report'!B:CG,84,0)</f>
        <v>0</v>
      </c>
      <c r="BI1677" t="s">
        <v>1033</v>
      </c>
      <c r="BJ1677" t="s">
        <v>795</v>
      </c>
      <c r="BM1677" s="67">
        <f t="shared" si="411"/>
        <v>278</v>
      </c>
    </row>
    <row r="1678" spans="1:65" x14ac:dyDescent="0.25">
      <c r="A1678" s="68" t="str">
        <f>VLOOKUP(L1678,'Status Report'!B:CB,79,0)</f>
        <v>Heineken - F1</v>
      </c>
      <c r="C1678">
        <v>26021053</v>
      </c>
      <c r="D1678">
        <v>3090581</v>
      </c>
      <c r="E1678" t="s">
        <v>1022</v>
      </c>
      <c r="F1678" t="s">
        <v>1023</v>
      </c>
      <c r="G1678" t="str">
        <f>VLOOKUP(D1678,'[2]sold to'!$A:$H,8,0)</f>
        <v>Trinidad</v>
      </c>
      <c r="H1678" t="str">
        <f>VLOOKUP(D1678,'[2]sold to'!$A:$I,9,0)</f>
        <v>AMERICAS</v>
      </c>
      <c r="K1678">
        <v>170</v>
      </c>
      <c r="L1678">
        <v>88027433</v>
      </c>
      <c r="M1678" t="s">
        <v>620</v>
      </c>
      <c r="N1678">
        <v>10</v>
      </c>
      <c r="P1678" t="str">
        <f>VLOOKUP(L1678,'Status Report'!B:AA,26,0)</f>
        <v>China</v>
      </c>
      <c r="Q1678" t="str">
        <f>VLOOKUP(L1678,'Status Report'!B:AB,27,0)</f>
        <v>Textiles-Clothing</v>
      </c>
      <c r="R1678">
        <f>VLOOKUP(L1678,'Status Report'!B:X,23,0)</f>
        <v>1000</v>
      </c>
      <c r="S1678" t="str">
        <f>VLOOKUP(L1678,'Status Report'!B:T,19,0)</f>
        <v>Asian Sourcing Link</v>
      </c>
      <c r="T1678" s="62">
        <f>VLOOKUP(L1678,'Status Report'!B:E,4,0)</f>
        <v>3</v>
      </c>
      <c r="U1678" s="19">
        <f>_xlfn.IFS(AI1678="Den Bosch",VLOOKUP(L1678,'Status Report'!B:AM,35,0),AI1678="Yantian",VLOOKUP(L1678,'Status Report'!B:AM,36,0),AI1678="",IF(H1678="Asia Pacific",VLOOKUP(L1678,'Status Report'!B:AM,36,0),VLOOKUP(L1678,'Status Report'!B:AM,35,0)),AI1678="Direct shipment",IF(H1678="Asia Pacific",VLOOKUP(L1678,'Status Report'!B:AM,36,0),VLOOKUP(L1678,'Status Report'!B:AM,35,0)))</f>
        <v>32.06</v>
      </c>
      <c r="V1678" s="20">
        <f t="shared" si="398"/>
        <v>320.60000000000002</v>
      </c>
      <c r="W1678" s="19">
        <f>_xlfn.IFS(AI1678="Den Bosch",VLOOKUP(L1678,'Status Report'!B:AM,37,0),AI1678="Yantian",VLOOKUP(L1678,'Status Report'!B:AM,38,0),AI1678="",IF(H1678="Asia Pacific",VLOOKUP(L1678,'Status Report'!B:AM,38,0),VLOOKUP(L1678,'Status Report'!B:AM,37,0)),AI1678="Direct shipment",IF(H1678="Asia Pacific",VLOOKUP(L1678,'Status Report'!B:AM,38,0),VLOOKUP(L1678,'Status Report'!B:AM,37,0)))</f>
        <v>32.06</v>
      </c>
      <c r="X1678" s="20">
        <f t="shared" si="399"/>
        <v>320.60000000000002</v>
      </c>
      <c r="Y1678" s="20">
        <f>_xlfn.IFS(AI1678="Den Bosch",VLOOKUP(L1678,'Status Report'!B:AO,39,0),AI1678="Yantian",VLOOKUP(L1678,'Status Report'!B:AO,40,0),AI1678="",IF(H1678="Asia Pacific",VLOOKUP(L1678,'Status Report'!B:AO,40,0),VLOOKUP(L1678,'Status Report'!B:AO,39,0)),AI1678="Direct shipment",IF(H1678="Asia Pacific",VLOOKUP(L1678,'Status Report'!B:AO,40,0),VLOOKUP(L1678,'Status Report'!B:AO,39,0)))</f>
        <v>0</v>
      </c>
      <c r="Z1678" s="20">
        <f t="shared" si="400"/>
        <v>0</v>
      </c>
      <c r="AA1678" s="20">
        <f t="shared" si="401"/>
        <v>320.60000000000002</v>
      </c>
      <c r="AB1678" s="21">
        <f>_xlfn.IFS(AI1678="Den Bosch",VLOOKUP(L1678,'Status Report'!B:AM,33,0),AI1678="Yantian",VLOOKUP(L1678,'Status Report'!B:AM,34,0),AI1678="",IF(H1678="Asia Pacific",VLOOKUP(L1678,'Status Report'!B:AM,34,0),VLOOKUP(L1678,'Status Report'!B:AM,33,0)),AI1678="Direct shipment",IF(H1678="Asia Pacific",VLOOKUP(L1678,'Status Report'!B:AM,34,0),VLOOKUP(L1678,'Status Report'!B:AM,33,0)))</f>
        <v>27.974699999999999</v>
      </c>
      <c r="AC1678" s="21">
        <f>VLOOKUP(L1678,'Status Report'!B:CE,82,0)</f>
        <v>0</v>
      </c>
      <c r="AD1678" s="21">
        <f t="shared" si="402"/>
        <v>27.974699999999999</v>
      </c>
      <c r="AE1678" s="63">
        <f>VLOOKUP(L1678,'Status Report'!B:W,20,0)</f>
        <v>47</v>
      </c>
      <c r="AF1678" s="63">
        <f>VLOOKUP(L1678,'Status Report'!B:W,21,0)</f>
        <v>38</v>
      </c>
      <c r="AG1678" s="63">
        <f>VLOOKUP(L1678,'Status Report'!B:W,22,0)</f>
        <v>2</v>
      </c>
      <c r="AH1678" s="22">
        <f t="shared" si="403"/>
        <v>3.5720000000000002E-2</v>
      </c>
      <c r="AI1678" t="s">
        <v>990</v>
      </c>
      <c r="AK1678" s="63">
        <f>IFERROR(VLOOKUP(G1678,ASEAN!A:A,1,0),0)</f>
        <v>0</v>
      </c>
      <c r="AL1678" s="63" t="str">
        <f>IFERROR(VLOOKUP(D1678,'[3]customer specs'!$B$1:$D$65536,3,0),0)</f>
        <v>pallet</v>
      </c>
      <c r="AM1678" s="64">
        <f t="shared" si="404"/>
        <v>0</v>
      </c>
      <c r="AN1678" s="64">
        <f t="shared" si="405"/>
        <v>0</v>
      </c>
      <c r="AO1678" s="63"/>
      <c r="AP1678" s="63"/>
      <c r="AQ1678" s="63" t="str">
        <f t="shared" si="406"/>
        <v>no</v>
      </c>
      <c r="AR1678" s="20">
        <f t="shared" si="407"/>
        <v>279.74699999999996</v>
      </c>
      <c r="AS1678" s="63"/>
      <c r="AT1678" s="23">
        <f t="shared" si="397"/>
        <v>0.12</v>
      </c>
      <c r="AU1678" s="65">
        <f t="shared" si="408"/>
        <v>31.789431818181818</v>
      </c>
      <c r="AV1678" s="65"/>
      <c r="AW1678" s="65">
        <f t="shared" si="409"/>
        <v>317.89431818181816</v>
      </c>
      <c r="AX1678" s="65"/>
      <c r="AY1678" s="63">
        <f>VLOOKUP(L1678,'Status Report'!B:CF,81,0)</f>
        <v>0</v>
      </c>
      <c r="AZ1678" s="63" t="str">
        <f>VLOOKUP(L1678,'Status Report'!B:S,18,0)</f>
        <v xml:space="preserve">Ellina Smirnova </v>
      </c>
      <c r="BB1678" s="63">
        <f>VLOOKUP(L1678,'Status Report'!B:Z,25,0)</f>
        <v>1</v>
      </c>
      <c r="BC1678" s="63">
        <f t="shared" si="410"/>
        <v>10</v>
      </c>
      <c r="BF1678">
        <f>VLOOKUP(L1678,'Status Report'!B:CE,82,0)</f>
        <v>0</v>
      </c>
      <c r="BG1678">
        <f>VLOOKUP(L1678,'Status Report'!B:CF,83,0)</f>
        <v>0</v>
      </c>
      <c r="BH1678">
        <f>VLOOKUP(L1678,'Status Report'!B:CG,84,0)</f>
        <v>0</v>
      </c>
      <c r="BI1678" t="s">
        <v>1033</v>
      </c>
      <c r="BJ1678" t="s">
        <v>795</v>
      </c>
      <c r="BM1678" s="67">
        <f t="shared" si="411"/>
        <v>437</v>
      </c>
    </row>
    <row r="1679" spans="1:65" x14ac:dyDescent="0.25">
      <c r="A1679" s="68" t="str">
        <f>VLOOKUP(L1679,'Status Report'!B:CB,79,0)</f>
        <v>Heineken - F1</v>
      </c>
      <c r="C1679">
        <v>26021053</v>
      </c>
      <c r="D1679">
        <v>3090581</v>
      </c>
      <c r="E1679" t="s">
        <v>1022</v>
      </c>
      <c r="F1679" t="s">
        <v>1023</v>
      </c>
      <c r="G1679" t="str">
        <f>VLOOKUP(D1679,'[2]sold to'!$A:$H,8,0)</f>
        <v>Trinidad</v>
      </c>
      <c r="H1679" t="str">
        <f>VLOOKUP(D1679,'[2]sold to'!$A:$I,9,0)</f>
        <v>AMERICAS</v>
      </c>
      <c r="K1679">
        <v>180</v>
      </c>
      <c r="L1679">
        <v>88027434</v>
      </c>
      <c r="M1679" t="s">
        <v>621</v>
      </c>
      <c r="N1679">
        <v>7</v>
      </c>
      <c r="P1679" t="str">
        <f>VLOOKUP(L1679,'Status Report'!B:AA,26,0)</f>
        <v>China</v>
      </c>
      <c r="Q1679" t="str">
        <f>VLOOKUP(L1679,'Status Report'!B:AB,27,0)</f>
        <v>Textiles-Clothing</v>
      </c>
      <c r="R1679">
        <f>VLOOKUP(L1679,'Status Report'!B:X,23,0)</f>
        <v>1000</v>
      </c>
      <c r="S1679" t="str">
        <f>VLOOKUP(L1679,'Status Report'!B:T,19,0)</f>
        <v>Asian Sourcing Link</v>
      </c>
      <c r="T1679" s="62">
        <f>VLOOKUP(L1679,'Status Report'!B:E,4,0)</f>
        <v>3</v>
      </c>
      <c r="U1679" s="19">
        <f>_xlfn.IFS(AI1679="Den Bosch",VLOOKUP(L1679,'Status Report'!B:AM,35,0),AI1679="Yantian",VLOOKUP(L1679,'Status Report'!B:AM,36,0),AI1679="",IF(H1679="Asia Pacific",VLOOKUP(L1679,'Status Report'!B:AM,36,0),VLOOKUP(L1679,'Status Report'!B:AM,35,0)),AI1679="Direct shipment",IF(H1679="Asia Pacific",VLOOKUP(L1679,'Status Report'!B:AM,36,0),VLOOKUP(L1679,'Status Report'!B:AM,35,0)))</f>
        <v>32.06</v>
      </c>
      <c r="V1679" s="20">
        <f t="shared" si="398"/>
        <v>224.42000000000002</v>
      </c>
      <c r="W1679" s="19">
        <f>_xlfn.IFS(AI1679="Den Bosch",VLOOKUP(L1679,'Status Report'!B:AM,37,0),AI1679="Yantian",VLOOKUP(L1679,'Status Report'!B:AM,38,0),AI1679="",IF(H1679="Asia Pacific",VLOOKUP(L1679,'Status Report'!B:AM,38,0),VLOOKUP(L1679,'Status Report'!B:AM,37,0)),AI1679="Direct shipment",IF(H1679="Asia Pacific",VLOOKUP(L1679,'Status Report'!B:AM,38,0),VLOOKUP(L1679,'Status Report'!B:AM,37,0)))</f>
        <v>32.06</v>
      </c>
      <c r="X1679" s="20">
        <f t="shared" si="399"/>
        <v>224.42000000000002</v>
      </c>
      <c r="Y1679" s="20">
        <f>_xlfn.IFS(AI1679="Den Bosch",VLOOKUP(L1679,'Status Report'!B:AO,39,0),AI1679="Yantian",VLOOKUP(L1679,'Status Report'!B:AO,40,0),AI1679="",IF(H1679="Asia Pacific",VLOOKUP(L1679,'Status Report'!B:AO,40,0),VLOOKUP(L1679,'Status Report'!B:AO,39,0)),AI1679="Direct shipment",IF(H1679="Asia Pacific",VLOOKUP(L1679,'Status Report'!B:AO,40,0),VLOOKUP(L1679,'Status Report'!B:AO,39,0)))</f>
        <v>0</v>
      </c>
      <c r="Z1679" s="20">
        <f t="shared" si="400"/>
        <v>0</v>
      </c>
      <c r="AA1679" s="20">
        <f t="shared" si="401"/>
        <v>224.42000000000002</v>
      </c>
      <c r="AB1679" s="21">
        <f>_xlfn.IFS(AI1679="Den Bosch",VLOOKUP(L1679,'Status Report'!B:AM,33,0),AI1679="Yantian",VLOOKUP(L1679,'Status Report'!B:AM,34,0),AI1679="",IF(H1679="Asia Pacific",VLOOKUP(L1679,'Status Report'!B:AM,34,0),VLOOKUP(L1679,'Status Report'!B:AM,33,0)),AI1679="Direct shipment",IF(H1679="Asia Pacific",VLOOKUP(L1679,'Status Report'!B:AM,34,0),VLOOKUP(L1679,'Status Report'!B:AM,33,0)))</f>
        <v>27.974699999999999</v>
      </c>
      <c r="AC1679" s="21">
        <f>VLOOKUP(L1679,'Status Report'!B:CE,82,0)</f>
        <v>0</v>
      </c>
      <c r="AD1679" s="21">
        <f t="shared" si="402"/>
        <v>27.974699999999999</v>
      </c>
      <c r="AE1679" s="63">
        <f>VLOOKUP(L1679,'Status Report'!B:W,20,0)</f>
        <v>47</v>
      </c>
      <c r="AF1679" s="63">
        <f>VLOOKUP(L1679,'Status Report'!B:W,21,0)</f>
        <v>38</v>
      </c>
      <c r="AG1679" s="63">
        <f>VLOOKUP(L1679,'Status Report'!B:W,22,0)</f>
        <v>2</v>
      </c>
      <c r="AH1679" s="22">
        <f t="shared" si="403"/>
        <v>2.5003999999999998E-2</v>
      </c>
      <c r="AI1679" t="s">
        <v>990</v>
      </c>
      <c r="AK1679" s="63">
        <f>IFERROR(VLOOKUP(G1679,ASEAN!A:A,1,0),0)</f>
        <v>0</v>
      </c>
      <c r="AL1679" s="63" t="str">
        <f>IFERROR(VLOOKUP(D1679,'[3]customer specs'!$B$1:$D$65536,3,0),0)</f>
        <v>pallet</v>
      </c>
      <c r="AM1679" s="64">
        <f t="shared" si="404"/>
        <v>0</v>
      </c>
      <c r="AN1679" s="64">
        <f t="shared" si="405"/>
        <v>0</v>
      </c>
      <c r="AO1679" s="63"/>
      <c r="AP1679" s="63"/>
      <c r="AQ1679" s="63" t="str">
        <f t="shared" si="406"/>
        <v>no</v>
      </c>
      <c r="AR1679" s="20">
        <f t="shared" si="407"/>
        <v>195.8229</v>
      </c>
      <c r="AS1679" s="63"/>
      <c r="AT1679" s="23">
        <f t="shared" si="397"/>
        <v>0.12</v>
      </c>
      <c r="AU1679" s="65">
        <f t="shared" si="408"/>
        <v>31.789431818181818</v>
      </c>
      <c r="AV1679" s="65"/>
      <c r="AW1679" s="65">
        <f t="shared" si="409"/>
        <v>222.52602272727273</v>
      </c>
      <c r="AX1679" s="65"/>
      <c r="AY1679" s="63">
        <f>VLOOKUP(L1679,'Status Report'!B:CF,81,0)</f>
        <v>0</v>
      </c>
      <c r="AZ1679" s="63" t="str">
        <f>VLOOKUP(L1679,'Status Report'!B:S,18,0)</f>
        <v xml:space="preserve">Ellina Smirnova </v>
      </c>
      <c r="BB1679" s="63">
        <f>VLOOKUP(L1679,'Status Report'!B:Z,25,0)</f>
        <v>1</v>
      </c>
      <c r="BC1679" s="63">
        <f t="shared" si="410"/>
        <v>7</v>
      </c>
      <c r="BF1679">
        <f>VLOOKUP(L1679,'Status Report'!B:CE,82,0)</f>
        <v>0</v>
      </c>
      <c r="BG1679">
        <f>VLOOKUP(L1679,'Status Report'!B:CF,83,0)</f>
        <v>0</v>
      </c>
      <c r="BH1679">
        <f>VLOOKUP(L1679,'Status Report'!B:CG,84,0)</f>
        <v>0</v>
      </c>
      <c r="BI1679" t="s">
        <v>1033</v>
      </c>
      <c r="BJ1679" t="s">
        <v>795</v>
      </c>
      <c r="BM1679" s="67">
        <f t="shared" si="411"/>
        <v>280</v>
      </c>
    </row>
    <row r="1680" spans="1:65" x14ac:dyDescent="0.25">
      <c r="A1680" s="68" t="str">
        <f>VLOOKUP(L1680,'Status Report'!B:CB,79,0)</f>
        <v>Heineken - F1</v>
      </c>
      <c r="C1680">
        <v>26021054</v>
      </c>
      <c r="D1680">
        <v>3090840</v>
      </c>
      <c r="E1680" t="s">
        <v>873</v>
      </c>
      <c r="F1680" t="s">
        <v>874</v>
      </c>
      <c r="G1680" t="str">
        <f>VLOOKUP(D1680,'[2]sold to'!$A:$H,8,0)</f>
        <v>Philippines</v>
      </c>
      <c r="H1680" t="str">
        <f>VLOOKUP(D1680,'[2]sold to'!$A:$I,9,0)</f>
        <v>ASIA Pacific</v>
      </c>
      <c r="K1680">
        <v>100</v>
      </c>
      <c r="L1680">
        <v>88027356</v>
      </c>
      <c r="M1680" t="s">
        <v>557</v>
      </c>
      <c r="N1680">
        <v>10</v>
      </c>
      <c r="P1680" t="str">
        <f>VLOOKUP(L1680,'Status Report'!B:AA,26,0)</f>
        <v>China</v>
      </c>
      <c r="Q1680" t="str">
        <f>VLOOKUP(L1680,'Status Report'!B:AB,27,0)</f>
        <v>Premiums</v>
      </c>
      <c r="R1680">
        <f>VLOOKUP(L1680,'Status Report'!B:X,23,0)</f>
        <v>209</v>
      </c>
      <c r="S1680" t="str">
        <f>VLOOKUP(L1680,'Status Report'!B:T,19,0)</f>
        <v>Promocean The Netherlands BV</v>
      </c>
      <c r="T1680" s="62">
        <f>VLOOKUP(L1680,'Status Report'!B:E,4,0)</f>
        <v>3</v>
      </c>
      <c r="U1680" s="19">
        <f>_xlfn.IFS(AI1680="Den Bosch",VLOOKUP(L1680,'Status Report'!B:AM,35,0),AI1680="Yantian",VLOOKUP(L1680,'Status Report'!B:AM,36,0),AI1680="",IF(H1680="Asia Pacific",VLOOKUP(L1680,'Status Report'!B:AM,36,0),VLOOKUP(L1680,'Status Report'!B:AM,35,0)),AI1680="Direct shipment",IF(H1680="Asia Pacific",VLOOKUP(L1680,'Status Report'!B:AM,36,0),VLOOKUP(L1680,'Status Report'!B:AM,35,0)))</f>
        <v>48.12</v>
      </c>
      <c r="V1680" s="20">
        <f t="shared" si="398"/>
        <v>481.2</v>
      </c>
      <c r="W1680" s="19">
        <f>_xlfn.IFS(AI1680="Den Bosch",VLOOKUP(L1680,'Status Report'!B:AM,37,0),AI1680="Yantian",VLOOKUP(L1680,'Status Report'!B:AM,38,0),AI1680="",IF(H1680="Asia Pacific",VLOOKUP(L1680,'Status Report'!B:AM,38,0),VLOOKUP(L1680,'Status Report'!B:AM,37,0)),AI1680="Direct shipment",IF(H1680="Asia Pacific",VLOOKUP(L1680,'Status Report'!B:AM,38,0),VLOOKUP(L1680,'Status Report'!B:AM,37,0)))</f>
        <v>48.12</v>
      </c>
      <c r="X1680" s="20">
        <f t="shared" si="399"/>
        <v>481.2</v>
      </c>
      <c r="Y1680" s="20">
        <f>_xlfn.IFS(AI1680="Den Bosch",VLOOKUP(L1680,'Status Report'!B:AO,39,0),AI1680="Yantian",VLOOKUP(L1680,'Status Report'!B:AO,40,0),AI1680="",IF(H1680="Asia Pacific",VLOOKUP(L1680,'Status Report'!B:AO,40,0),VLOOKUP(L1680,'Status Report'!B:AO,39,0)),AI1680="Direct shipment",IF(H1680="Asia Pacific",VLOOKUP(L1680,'Status Report'!B:AO,40,0),VLOOKUP(L1680,'Status Report'!B:AO,39,0)))</f>
        <v>0</v>
      </c>
      <c r="Z1680" s="20">
        <f t="shared" si="400"/>
        <v>0</v>
      </c>
      <c r="AA1680" s="20">
        <f t="shared" si="401"/>
        <v>481.2</v>
      </c>
      <c r="AB1680" s="21">
        <f>_xlfn.IFS(AI1680="Den Bosch",VLOOKUP(L1680,'Status Report'!B:AM,33,0),AI1680="Yantian",VLOOKUP(L1680,'Status Report'!B:AM,34,0),AI1680="",IF(H1680="Asia Pacific",VLOOKUP(L1680,'Status Report'!B:AM,34,0),VLOOKUP(L1680,'Status Report'!B:AM,33,0)),AI1680="Direct shipment",IF(H1680="Asia Pacific",VLOOKUP(L1680,'Status Report'!B:AM,34,0),VLOOKUP(L1680,'Status Report'!B:AM,33,0)))</f>
        <v>41.598600000000005</v>
      </c>
      <c r="AC1680" s="21">
        <f>VLOOKUP(L1680,'Status Report'!B:CE,82,0)</f>
        <v>0</v>
      </c>
      <c r="AD1680" s="21">
        <f t="shared" si="402"/>
        <v>41.598600000000005</v>
      </c>
      <c r="AE1680" s="63">
        <f>VLOOKUP(L1680,'Status Report'!B:W,20,0)</f>
        <v>37.799999999999997</v>
      </c>
      <c r="AF1680" s="63">
        <f>VLOOKUP(L1680,'Status Report'!B:W,21,0)</f>
        <v>28.5</v>
      </c>
      <c r="AG1680" s="63">
        <f>VLOOKUP(L1680,'Status Report'!B:W,22,0)</f>
        <v>14.3</v>
      </c>
      <c r="AH1680" s="22">
        <f t="shared" si="403"/>
        <v>0.15405389999999999</v>
      </c>
      <c r="AI1680" t="s">
        <v>990</v>
      </c>
      <c r="AK1680" s="63" t="str">
        <f>IFERROR(VLOOKUP(G1680,ASEAN!A:A,1,0),0)</f>
        <v>Philippines</v>
      </c>
      <c r="AL1680" s="63" t="str">
        <f>IFERROR(VLOOKUP(D1680,'[3]customer specs'!$B$1:$D$65536,3,0),0)</f>
        <v>pallet</v>
      </c>
      <c r="AM1680" s="64">
        <f t="shared" si="404"/>
        <v>0</v>
      </c>
      <c r="AN1680" s="64">
        <f t="shared" si="405"/>
        <v>0</v>
      </c>
      <c r="AO1680" s="63"/>
      <c r="AP1680" s="63"/>
      <c r="AQ1680" s="63" t="str">
        <f t="shared" si="406"/>
        <v>no</v>
      </c>
      <c r="AR1680" s="20">
        <f t="shared" si="407"/>
        <v>415.98600000000005</v>
      </c>
      <c r="AS1680" s="63"/>
      <c r="AT1680" s="23">
        <f t="shared" si="397"/>
        <v>0.12</v>
      </c>
      <c r="AU1680" s="65">
        <f t="shared" si="408"/>
        <v>47.271136363636366</v>
      </c>
      <c r="AV1680" s="65"/>
      <c r="AW1680" s="65">
        <f t="shared" si="409"/>
        <v>472.71136363636367</v>
      </c>
      <c r="AX1680" s="65"/>
      <c r="AY1680" s="63">
        <f>VLOOKUP(L1680,'Status Report'!B:CF,81,0)</f>
        <v>0</v>
      </c>
      <c r="AZ1680" s="63" t="str">
        <f>VLOOKUP(L1680,'Status Report'!B:S,18,0)</f>
        <v xml:space="preserve">Konstantinos Zoupanos </v>
      </c>
      <c r="BB1680" s="63">
        <f>VLOOKUP(L1680,'Status Report'!B:Z,25,0)</f>
        <v>12</v>
      </c>
      <c r="BC1680" s="63">
        <f t="shared" si="410"/>
        <v>120</v>
      </c>
      <c r="BF1680">
        <f>VLOOKUP(L1680,'Status Report'!B:CE,82,0)</f>
        <v>0</v>
      </c>
      <c r="BG1680">
        <f>VLOOKUP(L1680,'Status Report'!B:CF,83,0)</f>
        <v>0</v>
      </c>
      <c r="BH1680">
        <f>VLOOKUP(L1680,'Status Report'!B:CG,84,0)</f>
        <v>0</v>
      </c>
      <c r="BI1680" t="s">
        <v>1034</v>
      </c>
      <c r="BJ1680" t="s">
        <v>795</v>
      </c>
      <c r="BM1680" s="67">
        <f t="shared" si="411"/>
        <v>188</v>
      </c>
    </row>
    <row r="1681" spans="1:65" x14ac:dyDescent="0.25">
      <c r="A1681" s="68" t="str">
        <f>VLOOKUP(L1681,'Status Report'!B:CB,79,0)</f>
        <v>Heineken - F1</v>
      </c>
      <c r="C1681">
        <v>26021054</v>
      </c>
      <c r="D1681">
        <v>3090840</v>
      </c>
      <c r="E1681" t="s">
        <v>873</v>
      </c>
      <c r="F1681" t="s">
        <v>874</v>
      </c>
      <c r="G1681" t="str">
        <f>VLOOKUP(D1681,'[2]sold to'!$A:$H,8,0)</f>
        <v>Philippines</v>
      </c>
      <c r="H1681" t="str">
        <f>VLOOKUP(D1681,'[2]sold to'!$A:$I,9,0)</f>
        <v>ASIA Pacific</v>
      </c>
      <c r="K1681">
        <v>110</v>
      </c>
      <c r="L1681">
        <v>88027355</v>
      </c>
      <c r="M1681" t="s">
        <v>556</v>
      </c>
      <c r="N1681">
        <v>5</v>
      </c>
      <c r="P1681" t="str">
        <f>VLOOKUP(L1681,'Status Report'!B:AA,26,0)</f>
        <v>China</v>
      </c>
      <c r="Q1681" t="str">
        <f>VLOOKUP(L1681,'Status Report'!B:AB,27,0)</f>
        <v>Premiums</v>
      </c>
      <c r="R1681">
        <f>VLOOKUP(L1681,'Status Report'!B:X,23,0)</f>
        <v>40</v>
      </c>
      <c r="S1681" t="str">
        <f>VLOOKUP(L1681,'Status Report'!B:T,19,0)</f>
        <v>Promocean The Netherlands BV</v>
      </c>
      <c r="T1681" s="62">
        <f>VLOOKUP(L1681,'Status Report'!B:E,4,0)</f>
        <v>3</v>
      </c>
      <c r="U1681" s="19">
        <f>_xlfn.IFS(AI1681="Den Bosch",VLOOKUP(L1681,'Status Report'!B:AM,35,0),AI1681="Yantian",VLOOKUP(L1681,'Status Report'!B:AM,36,0),AI1681="",IF(H1681="Asia Pacific",VLOOKUP(L1681,'Status Report'!B:AM,36,0),VLOOKUP(L1681,'Status Report'!B:AM,35,0)),AI1681="Direct shipment",IF(H1681="Asia Pacific",VLOOKUP(L1681,'Status Report'!B:AM,36,0),VLOOKUP(L1681,'Status Report'!B:AM,35,0)))</f>
        <v>57.499999999999993</v>
      </c>
      <c r="V1681" s="20">
        <f t="shared" si="398"/>
        <v>287.49999999999994</v>
      </c>
      <c r="W1681" s="19">
        <f>_xlfn.IFS(AI1681="Den Bosch",VLOOKUP(L1681,'Status Report'!B:AM,37,0),AI1681="Yantian",VLOOKUP(L1681,'Status Report'!B:AM,38,0),AI1681="",IF(H1681="Asia Pacific",VLOOKUP(L1681,'Status Report'!B:AM,38,0),VLOOKUP(L1681,'Status Report'!B:AM,37,0)),AI1681="Direct shipment",IF(H1681="Asia Pacific",VLOOKUP(L1681,'Status Report'!B:AM,38,0),VLOOKUP(L1681,'Status Report'!B:AM,37,0)))</f>
        <v>57.499999999999993</v>
      </c>
      <c r="X1681" s="20">
        <f t="shared" si="399"/>
        <v>287.49999999999994</v>
      </c>
      <c r="Y1681" s="20">
        <f>_xlfn.IFS(AI1681="Den Bosch",VLOOKUP(L1681,'Status Report'!B:AO,39,0),AI1681="Yantian",VLOOKUP(L1681,'Status Report'!B:AO,40,0),AI1681="",IF(H1681="Asia Pacific",VLOOKUP(L1681,'Status Report'!B:AO,40,0),VLOOKUP(L1681,'Status Report'!B:AO,39,0)),AI1681="Direct shipment",IF(H1681="Asia Pacific",VLOOKUP(L1681,'Status Report'!B:AO,40,0),VLOOKUP(L1681,'Status Report'!B:AO,39,0)))</f>
        <v>0</v>
      </c>
      <c r="Z1681" s="20">
        <f t="shared" si="400"/>
        <v>0</v>
      </c>
      <c r="AA1681" s="20">
        <f t="shared" si="401"/>
        <v>287.49999999999994</v>
      </c>
      <c r="AB1681" s="21">
        <f>_xlfn.IFS(AI1681="Den Bosch",VLOOKUP(L1681,'Status Report'!B:AM,33,0),AI1681="Yantian",VLOOKUP(L1681,'Status Report'!B:AM,34,0),AI1681="",IF(H1681="Asia Pacific",VLOOKUP(L1681,'Status Report'!B:AM,34,0),VLOOKUP(L1681,'Status Report'!B:AM,33,0)),AI1681="Direct shipment",IF(H1681="Asia Pacific",VLOOKUP(L1681,'Status Report'!B:AM,34,0),VLOOKUP(L1681,'Status Report'!B:AM,33,0)))</f>
        <v>49.829400000000007</v>
      </c>
      <c r="AC1681" s="21">
        <f>VLOOKUP(L1681,'Status Report'!B:CE,82,0)</f>
        <v>0</v>
      </c>
      <c r="AD1681" s="21">
        <f t="shared" si="402"/>
        <v>49.829400000000007</v>
      </c>
      <c r="AE1681" s="63">
        <f>VLOOKUP(L1681,'Status Report'!B:W,20,0)</f>
        <v>24</v>
      </c>
      <c r="AF1681" s="63">
        <f>VLOOKUP(L1681,'Status Report'!B:W,21,0)</f>
        <v>15</v>
      </c>
      <c r="AG1681" s="63">
        <f>VLOOKUP(L1681,'Status Report'!B:W,22,0)</f>
        <v>5</v>
      </c>
      <c r="AH1681" s="22">
        <f t="shared" si="403"/>
        <v>8.9999999999999993E-3</v>
      </c>
      <c r="AI1681" t="s">
        <v>990</v>
      </c>
      <c r="AK1681" s="63" t="str">
        <f>IFERROR(VLOOKUP(G1681,ASEAN!A:A,1,0),0)</f>
        <v>Philippines</v>
      </c>
      <c r="AL1681" s="63" t="str">
        <f>IFERROR(VLOOKUP(D1681,'[3]customer specs'!$B$1:$D$65536,3,0),0)</f>
        <v>pallet</v>
      </c>
      <c r="AM1681" s="64">
        <f t="shared" si="404"/>
        <v>0</v>
      </c>
      <c r="AN1681" s="64">
        <f t="shared" si="405"/>
        <v>0</v>
      </c>
      <c r="AO1681" s="63"/>
      <c r="AP1681" s="63"/>
      <c r="AQ1681" s="63" t="str">
        <f t="shared" si="406"/>
        <v>no</v>
      </c>
      <c r="AR1681" s="20">
        <f t="shared" si="407"/>
        <v>249.14700000000005</v>
      </c>
      <c r="AS1681" s="63"/>
      <c r="AT1681" s="23">
        <f t="shared" si="397"/>
        <v>0.12</v>
      </c>
      <c r="AU1681" s="65">
        <f t="shared" si="408"/>
        <v>56.62431818181819</v>
      </c>
      <c r="AV1681" s="65"/>
      <c r="AW1681" s="65">
        <f t="shared" si="409"/>
        <v>283.12159090909097</v>
      </c>
      <c r="AX1681" s="65"/>
      <c r="AY1681" s="63">
        <f>VLOOKUP(L1681,'Status Report'!B:CF,81,0)</f>
        <v>0</v>
      </c>
      <c r="AZ1681" s="63" t="str">
        <f>VLOOKUP(L1681,'Status Report'!B:S,18,0)</f>
        <v xml:space="preserve">Konstantinos Zoupanos </v>
      </c>
      <c r="BB1681" s="63">
        <f>VLOOKUP(L1681,'Status Report'!B:Z,25,0)</f>
        <v>25</v>
      </c>
      <c r="BC1681" s="63">
        <f t="shared" si="410"/>
        <v>125</v>
      </c>
      <c r="BF1681">
        <f>VLOOKUP(L1681,'Status Report'!B:CE,82,0)</f>
        <v>0</v>
      </c>
      <c r="BG1681">
        <f>VLOOKUP(L1681,'Status Report'!B:CF,83,0)</f>
        <v>0</v>
      </c>
      <c r="BH1681">
        <f>VLOOKUP(L1681,'Status Report'!B:CG,84,0)</f>
        <v>0</v>
      </c>
      <c r="BI1681" t="s">
        <v>1034</v>
      </c>
      <c r="BJ1681" t="s">
        <v>795</v>
      </c>
      <c r="BM1681" s="67">
        <f t="shared" si="411"/>
        <v>80</v>
      </c>
    </row>
    <row r="1682" spans="1:65" x14ac:dyDescent="0.25">
      <c r="A1682" s="68" t="str">
        <f>VLOOKUP(L1682,'Status Report'!B:CB,79,0)</f>
        <v>Heineken - F1</v>
      </c>
      <c r="C1682">
        <v>26021054</v>
      </c>
      <c r="D1682">
        <v>3090840</v>
      </c>
      <c r="E1682" t="s">
        <v>873</v>
      </c>
      <c r="F1682" t="s">
        <v>874</v>
      </c>
      <c r="G1682" t="str">
        <f>VLOOKUP(D1682,'[2]sold to'!$A:$H,8,0)</f>
        <v>Philippines</v>
      </c>
      <c r="H1682" t="str">
        <f>VLOOKUP(D1682,'[2]sold to'!$A:$I,9,0)</f>
        <v>ASIA Pacific</v>
      </c>
      <c r="K1682">
        <v>120</v>
      </c>
      <c r="L1682">
        <v>88027354</v>
      </c>
      <c r="M1682" t="s">
        <v>555</v>
      </c>
      <c r="N1682">
        <v>10</v>
      </c>
      <c r="P1682" t="str">
        <f>VLOOKUP(L1682,'Status Report'!B:AA,26,0)</f>
        <v>China</v>
      </c>
      <c r="Q1682" t="str">
        <f>VLOOKUP(L1682,'Status Report'!B:AB,27,0)</f>
        <v>Textiles-Clothing</v>
      </c>
      <c r="R1682">
        <f>VLOOKUP(L1682,'Status Report'!B:X,23,0)</f>
        <v>42</v>
      </c>
      <c r="S1682" t="str">
        <f>VLOOKUP(L1682,'Status Report'!B:T,19,0)</f>
        <v>Promocean The Netherlands BV</v>
      </c>
      <c r="T1682" s="62">
        <f>VLOOKUP(L1682,'Status Report'!B:E,4,0)</f>
        <v>3</v>
      </c>
      <c r="U1682" s="19">
        <f>_xlfn.IFS(AI1682="Den Bosch",VLOOKUP(L1682,'Status Report'!B:AM,35,0),AI1682="Yantian",VLOOKUP(L1682,'Status Report'!B:AM,36,0),AI1682="",IF(H1682="Asia Pacific",VLOOKUP(L1682,'Status Report'!B:AM,36,0),VLOOKUP(L1682,'Status Report'!B:AM,35,0)),AI1682="Direct shipment",IF(H1682="Asia Pacific",VLOOKUP(L1682,'Status Report'!B:AM,36,0),VLOOKUP(L1682,'Status Report'!B:AM,35,0)))</f>
        <v>102.72</v>
      </c>
      <c r="V1682" s="20">
        <f t="shared" si="398"/>
        <v>1027.2</v>
      </c>
      <c r="W1682" s="19">
        <f>_xlfn.IFS(AI1682="Den Bosch",VLOOKUP(L1682,'Status Report'!B:AM,37,0),AI1682="Yantian",VLOOKUP(L1682,'Status Report'!B:AM,38,0),AI1682="",IF(H1682="Asia Pacific",VLOOKUP(L1682,'Status Report'!B:AM,38,0),VLOOKUP(L1682,'Status Report'!B:AM,37,0)),AI1682="Direct shipment",IF(H1682="Asia Pacific",VLOOKUP(L1682,'Status Report'!B:AM,38,0),VLOOKUP(L1682,'Status Report'!B:AM,37,0)))</f>
        <v>72.239999999999995</v>
      </c>
      <c r="X1682" s="20">
        <f t="shared" si="399"/>
        <v>722.4</v>
      </c>
      <c r="Y1682" s="20">
        <f>_xlfn.IFS(AI1682="Den Bosch",VLOOKUP(L1682,'Status Report'!B:AO,39,0),AI1682="Yantian",VLOOKUP(L1682,'Status Report'!B:AO,40,0),AI1682="",IF(H1682="Asia Pacific",VLOOKUP(L1682,'Status Report'!B:AO,40,0),VLOOKUP(L1682,'Status Report'!B:AO,39,0)),AI1682="Direct shipment",IF(H1682="Asia Pacific",VLOOKUP(L1682,'Status Report'!B:AO,40,0),VLOOKUP(L1682,'Status Report'!B:AO,39,0)))</f>
        <v>0</v>
      </c>
      <c r="Z1682" s="20">
        <f t="shared" si="400"/>
        <v>0</v>
      </c>
      <c r="AA1682" s="20">
        <f t="shared" si="401"/>
        <v>722.4</v>
      </c>
      <c r="AB1682" s="21">
        <f>_xlfn.IFS(AI1682="Den Bosch",VLOOKUP(L1682,'Status Report'!B:AM,33,0),AI1682="Yantian",VLOOKUP(L1682,'Status Report'!B:AM,34,0),AI1682="",IF(H1682="Asia Pacific",VLOOKUP(L1682,'Status Report'!B:AM,34,0),VLOOKUP(L1682,'Status Report'!B:AM,33,0)),AI1682="Direct shipment",IF(H1682="Asia Pacific",VLOOKUP(L1682,'Status Report'!B:AM,34,0),VLOOKUP(L1682,'Status Report'!B:AM,33,0)))</f>
        <v>63.5</v>
      </c>
      <c r="AC1682" s="21">
        <f>VLOOKUP(L1682,'Status Report'!B:CE,82,0)</f>
        <v>0</v>
      </c>
      <c r="AD1682" s="21">
        <f t="shared" si="402"/>
        <v>63.5</v>
      </c>
      <c r="AE1682" s="63">
        <f>VLOOKUP(L1682,'Status Report'!B:W,20,0)</f>
        <v>44</v>
      </c>
      <c r="AF1682" s="63">
        <f>VLOOKUP(L1682,'Status Report'!B:W,21,0)</f>
        <v>23</v>
      </c>
      <c r="AG1682" s="63">
        <f>VLOOKUP(L1682,'Status Report'!B:W,22,0)</f>
        <v>18</v>
      </c>
      <c r="AH1682" s="22">
        <f t="shared" si="403"/>
        <v>0.18215999999999999</v>
      </c>
      <c r="AI1682" t="s">
        <v>991</v>
      </c>
      <c r="AK1682" s="63" t="str">
        <f>IFERROR(VLOOKUP(G1682,ASEAN!A:A,1,0),0)</f>
        <v>Philippines</v>
      </c>
      <c r="AL1682" s="63" t="str">
        <f>IFERROR(VLOOKUP(D1682,'[3]customer specs'!$B$1:$D$65536,3,0),0)</f>
        <v>pallet</v>
      </c>
      <c r="AM1682" s="64">
        <f t="shared" si="404"/>
        <v>304.80000000000007</v>
      </c>
      <c r="AN1682" s="64">
        <f t="shared" si="405"/>
        <v>0</v>
      </c>
      <c r="AO1682" s="63"/>
      <c r="AP1682" s="63"/>
      <c r="AQ1682" s="63" t="str">
        <f t="shared" si="406"/>
        <v>no</v>
      </c>
      <c r="AR1682" s="20">
        <f t="shared" si="407"/>
        <v>635</v>
      </c>
      <c r="AS1682" s="63"/>
      <c r="AT1682" s="23">
        <f t="shared" si="397"/>
        <v>0.12</v>
      </c>
      <c r="AU1682" s="65">
        <f t="shared" si="408"/>
        <v>72.159090909090907</v>
      </c>
      <c r="AV1682" s="65"/>
      <c r="AW1682" s="65">
        <f t="shared" si="409"/>
        <v>721.59090909090901</v>
      </c>
      <c r="AX1682" s="65"/>
      <c r="AY1682" s="63">
        <f>VLOOKUP(L1682,'Status Report'!B:CF,81,0)</f>
        <v>0</v>
      </c>
      <c r="AZ1682" s="63" t="str">
        <f>VLOOKUP(L1682,'Status Report'!B:S,18,0)</f>
        <v xml:space="preserve">Konstantinos Zoupanos </v>
      </c>
      <c r="BB1682" s="63">
        <f>VLOOKUP(L1682,'Status Report'!B:Z,25,0)</f>
        <v>24</v>
      </c>
      <c r="BC1682" s="63">
        <f t="shared" si="410"/>
        <v>240</v>
      </c>
      <c r="BF1682">
        <f>VLOOKUP(L1682,'Status Report'!B:CE,82,0)</f>
        <v>0</v>
      </c>
      <c r="BG1682">
        <f>VLOOKUP(L1682,'Status Report'!B:CF,83,0)</f>
        <v>0</v>
      </c>
      <c r="BH1682">
        <f>VLOOKUP(L1682,'Status Report'!B:CG,84,0)</f>
        <v>0</v>
      </c>
      <c r="BI1682" t="s">
        <v>1034</v>
      </c>
      <c r="BJ1682" t="s">
        <v>795</v>
      </c>
      <c r="BM1682" s="67">
        <f t="shared" si="411"/>
        <v>442</v>
      </c>
    </row>
    <row r="1683" spans="1:65" x14ac:dyDescent="0.25">
      <c r="A1683" s="68" t="str">
        <f>VLOOKUP(L1683,'Status Report'!B:CB,79,0)</f>
        <v>Heineken - F1</v>
      </c>
      <c r="C1683">
        <v>26021054</v>
      </c>
      <c r="D1683">
        <v>3090840</v>
      </c>
      <c r="E1683" t="s">
        <v>873</v>
      </c>
      <c r="F1683" t="s">
        <v>874</v>
      </c>
      <c r="G1683" t="str">
        <f>VLOOKUP(D1683,'[2]sold to'!$A:$H,8,0)</f>
        <v>Philippines</v>
      </c>
      <c r="H1683" t="str">
        <f>VLOOKUP(D1683,'[2]sold to'!$A:$I,9,0)</f>
        <v>ASIA Pacific</v>
      </c>
      <c r="K1683">
        <v>130</v>
      </c>
      <c r="L1683">
        <v>88027358</v>
      </c>
      <c r="M1683" t="s">
        <v>832</v>
      </c>
      <c r="N1683">
        <v>15</v>
      </c>
      <c r="P1683" t="str">
        <f>VLOOKUP(L1683,'Status Report'!B:AA,26,0)</f>
        <v>China</v>
      </c>
      <c r="Q1683" t="str">
        <f>VLOOKUP(L1683,'Status Report'!B:AB,27,0)</f>
        <v>Premiums</v>
      </c>
      <c r="R1683">
        <f>VLOOKUP(L1683,'Status Report'!B:X,23,0)</f>
        <v>250</v>
      </c>
      <c r="S1683" t="str">
        <f>VLOOKUP(L1683,'Status Report'!B:T,19,0)</f>
        <v>Promocean The Netherlands BV</v>
      </c>
      <c r="T1683" s="62">
        <f>VLOOKUP(L1683,'Status Report'!B:E,4,0)</f>
        <v>3</v>
      </c>
      <c r="U1683" s="19">
        <f>_xlfn.IFS(AI1683="Den Bosch",VLOOKUP(L1683,'Status Report'!B:AM,35,0),AI1683="Yantian",VLOOKUP(L1683,'Status Report'!B:AM,36,0),AI1683="",IF(H1683="Asia Pacific",VLOOKUP(L1683,'Status Report'!B:AM,36,0),VLOOKUP(L1683,'Status Report'!B:AM,35,0)),AI1683="Direct shipment",IF(H1683="Asia Pacific",VLOOKUP(L1683,'Status Report'!B:AM,36,0),VLOOKUP(L1683,'Status Report'!B:AM,35,0)))</f>
        <v>65.3</v>
      </c>
      <c r="V1683" s="20">
        <f t="shared" si="398"/>
        <v>979.5</v>
      </c>
      <c r="W1683" s="19">
        <f>_xlfn.IFS(AI1683="Den Bosch",VLOOKUP(L1683,'Status Report'!B:AM,37,0),AI1683="Yantian",VLOOKUP(L1683,'Status Report'!B:AM,38,0),AI1683="",IF(H1683="Asia Pacific",VLOOKUP(L1683,'Status Report'!B:AM,38,0),VLOOKUP(L1683,'Status Report'!B:AM,37,0)),AI1683="Direct shipment",IF(H1683="Asia Pacific",VLOOKUP(L1683,'Status Report'!B:AM,38,0),VLOOKUP(L1683,'Status Report'!B:AM,37,0)))</f>
        <v>62.5</v>
      </c>
      <c r="X1683" s="20">
        <f t="shared" si="399"/>
        <v>937.5</v>
      </c>
      <c r="Y1683" s="20">
        <f>_xlfn.IFS(AI1683="Den Bosch",VLOOKUP(L1683,'Status Report'!B:AO,39,0),AI1683="Yantian",VLOOKUP(L1683,'Status Report'!B:AO,40,0),AI1683="",IF(H1683="Asia Pacific",VLOOKUP(L1683,'Status Report'!B:AO,40,0),VLOOKUP(L1683,'Status Report'!B:AO,39,0)),AI1683="Direct shipment",IF(H1683="Asia Pacific",VLOOKUP(L1683,'Status Report'!B:AO,40,0),VLOOKUP(L1683,'Status Report'!B:AO,39,0)))</f>
        <v>0</v>
      </c>
      <c r="Z1683" s="20">
        <f t="shared" si="400"/>
        <v>0</v>
      </c>
      <c r="AA1683" s="20">
        <f t="shared" si="401"/>
        <v>937.5</v>
      </c>
      <c r="AB1683" s="21">
        <f>_xlfn.IFS(AI1683="Den Bosch",VLOOKUP(L1683,'Status Report'!B:AM,33,0),AI1683="Yantian",VLOOKUP(L1683,'Status Report'!B:AM,34,0),AI1683="",IF(H1683="Asia Pacific",VLOOKUP(L1683,'Status Report'!B:AM,34,0),VLOOKUP(L1683,'Status Report'!B:AM,33,0)),AI1683="Direct shipment",IF(H1683="Asia Pacific",VLOOKUP(L1683,'Status Report'!B:AM,34,0),VLOOKUP(L1683,'Status Report'!B:AM,33,0)))</f>
        <v>54.98</v>
      </c>
      <c r="AC1683" s="21">
        <f>VLOOKUP(L1683,'Status Report'!B:CE,82,0)</f>
        <v>0</v>
      </c>
      <c r="AD1683" s="21">
        <f t="shared" si="402"/>
        <v>54.98</v>
      </c>
      <c r="AE1683" s="63">
        <f>VLOOKUP(L1683,'Status Report'!B:W,20,0)</f>
        <v>43.5</v>
      </c>
      <c r="AF1683" s="63">
        <f>VLOOKUP(L1683,'Status Report'!B:W,21,0)</f>
        <v>18</v>
      </c>
      <c r="AG1683" s="63">
        <f>VLOOKUP(L1683,'Status Report'!B:W,22,0)</f>
        <v>22.5</v>
      </c>
      <c r="AH1683" s="22">
        <f t="shared" si="403"/>
        <v>0.26426250000000001</v>
      </c>
      <c r="AI1683" t="s">
        <v>991</v>
      </c>
      <c r="AK1683" s="63" t="str">
        <f>IFERROR(VLOOKUP(G1683,ASEAN!A:A,1,0),0)</f>
        <v>Philippines</v>
      </c>
      <c r="AL1683" s="63" t="str">
        <f>IFERROR(VLOOKUP(D1683,'[3]customer specs'!$B$1:$D$65536,3,0),0)</f>
        <v>pallet</v>
      </c>
      <c r="AM1683" s="64">
        <f t="shared" si="404"/>
        <v>42</v>
      </c>
      <c r="AN1683" s="64">
        <f t="shared" si="405"/>
        <v>0</v>
      </c>
      <c r="AO1683" s="63"/>
      <c r="AP1683" s="63"/>
      <c r="AQ1683" s="63" t="str">
        <f t="shared" si="406"/>
        <v>no</v>
      </c>
      <c r="AR1683" s="20">
        <f t="shared" si="407"/>
        <v>824.69999999999993</v>
      </c>
      <c r="AS1683" s="63"/>
      <c r="AT1683" s="23">
        <f t="shared" si="397"/>
        <v>0.12</v>
      </c>
      <c r="AU1683" s="65">
        <f t="shared" si="408"/>
        <v>62.477272727272727</v>
      </c>
      <c r="AV1683" s="65"/>
      <c r="AW1683" s="65">
        <f t="shared" si="409"/>
        <v>937.15909090909088</v>
      </c>
      <c r="AX1683" s="65"/>
      <c r="AY1683" s="63">
        <f>VLOOKUP(L1683,'Status Report'!B:CF,81,0)</f>
        <v>0</v>
      </c>
      <c r="AZ1683" s="63" t="str">
        <f>VLOOKUP(L1683,'Status Report'!B:S,18,0)</f>
        <v xml:space="preserve">Konstantinos Zoupanos </v>
      </c>
      <c r="BB1683" s="63">
        <f>VLOOKUP(L1683,'Status Report'!B:Z,25,0)</f>
        <v>10</v>
      </c>
      <c r="BC1683" s="63">
        <f t="shared" si="410"/>
        <v>150</v>
      </c>
      <c r="BF1683">
        <f>VLOOKUP(L1683,'Status Report'!B:CE,82,0)</f>
        <v>0</v>
      </c>
      <c r="BG1683">
        <f>VLOOKUP(L1683,'Status Report'!B:CF,83,0)</f>
        <v>0</v>
      </c>
      <c r="BH1683">
        <f>VLOOKUP(L1683,'Status Report'!B:CG,84,0)</f>
        <v>0</v>
      </c>
      <c r="BI1683" t="s">
        <v>1034</v>
      </c>
      <c r="BJ1683" t="s">
        <v>795</v>
      </c>
      <c r="BM1683" s="67">
        <f t="shared" si="411"/>
        <v>679</v>
      </c>
    </row>
    <row r="1684" spans="1:65" x14ac:dyDescent="0.25">
      <c r="A1684" s="68" t="str">
        <f>VLOOKUP(L1684,'Status Report'!B:CB,79,0)</f>
        <v>Heineken - F1</v>
      </c>
      <c r="C1684">
        <v>26021053</v>
      </c>
      <c r="D1684">
        <v>3090581</v>
      </c>
      <c r="E1684" t="s">
        <v>1022</v>
      </c>
      <c r="F1684" t="s">
        <v>1023</v>
      </c>
      <c r="G1684" t="str">
        <f>VLOOKUP(D1684,'[2]sold to'!$A:$H,8,0)</f>
        <v>Trinidad</v>
      </c>
      <c r="H1684" t="str">
        <f>VLOOKUP(D1684,'[2]sold to'!$A:$I,9,0)</f>
        <v>AMERICAS</v>
      </c>
      <c r="K1684">
        <v>190</v>
      </c>
      <c r="L1684">
        <v>88027435</v>
      </c>
      <c r="M1684" t="s">
        <v>622</v>
      </c>
      <c r="N1684">
        <v>3</v>
      </c>
      <c r="P1684" t="str">
        <f>VLOOKUP(L1684,'Status Report'!B:AA,26,0)</f>
        <v>China</v>
      </c>
      <c r="Q1684" t="str">
        <f>VLOOKUP(L1684,'Status Report'!B:AB,27,0)</f>
        <v>Textiles-Clothing</v>
      </c>
      <c r="R1684">
        <f>VLOOKUP(L1684,'Status Report'!B:X,23,0)</f>
        <v>1000</v>
      </c>
      <c r="S1684" t="str">
        <f>VLOOKUP(L1684,'Status Report'!B:T,19,0)</f>
        <v>Asian Sourcing Link</v>
      </c>
      <c r="T1684" s="62">
        <f>VLOOKUP(L1684,'Status Report'!B:E,4,0)</f>
        <v>3</v>
      </c>
      <c r="U1684" s="19">
        <f>_xlfn.IFS(AI1684="Den Bosch",VLOOKUP(L1684,'Status Report'!B:AM,35,0),AI1684="Yantian",VLOOKUP(L1684,'Status Report'!B:AM,36,0),AI1684="",IF(H1684="Asia Pacific",VLOOKUP(L1684,'Status Report'!B:AM,36,0),VLOOKUP(L1684,'Status Report'!B:AM,35,0)),AI1684="Direct shipment",IF(H1684="Asia Pacific",VLOOKUP(L1684,'Status Report'!B:AM,36,0),VLOOKUP(L1684,'Status Report'!B:AM,35,0)))</f>
        <v>32.06</v>
      </c>
      <c r="V1684" s="20">
        <f t="shared" si="398"/>
        <v>96.18</v>
      </c>
      <c r="W1684" s="19">
        <f>_xlfn.IFS(AI1684="Den Bosch",VLOOKUP(L1684,'Status Report'!B:AM,37,0),AI1684="Yantian",VLOOKUP(L1684,'Status Report'!B:AM,38,0),AI1684="",IF(H1684="Asia Pacific",VLOOKUP(L1684,'Status Report'!B:AM,38,0),VLOOKUP(L1684,'Status Report'!B:AM,37,0)),AI1684="Direct shipment",IF(H1684="Asia Pacific",VLOOKUP(L1684,'Status Report'!B:AM,38,0),VLOOKUP(L1684,'Status Report'!B:AM,37,0)))</f>
        <v>32.06</v>
      </c>
      <c r="X1684" s="20">
        <f t="shared" si="399"/>
        <v>96.18</v>
      </c>
      <c r="Y1684" s="20">
        <f>_xlfn.IFS(AI1684="Den Bosch",VLOOKUP(L1684,'Status Report'!B:AO,39,0),AI1684="Yantian",VLOOKUP(L1684,'Status Report'!B:AO,40,0),AI1684="",IF(H1684="Asia Pacific",VLOOKUP(L1684,'Status Report'!B:AO,40,0),VLOOKUP(L1684,'Status Report'!B:AO,39,0)),AI1684="Direct shipment",IF(H1684="Asia Pacific",VLOOKUP(L1684,'Status Report'!B:AO,40,0),VLOOKUP(L1684,'Status Report'!B:AO,39,0)))</f>
        <v>0</v>
      </c>
      <c r="Z1684" s="20">
        <f t="shared" si="400"/>
        <v>0</v>
      </c>
      <c r="AA1684" s="20">
        <f t="shared" si="401"/>
        <v>96.18</v>
      </c>
      <c r="AB1684" s="21">
        <f>_xlfn.IFS(AI1684="Den Bosch",VLOOKUP(L1684,'Status Report'!B:AM,33,0),AI1684="Yantian",VLOOKUP(L1684,'Status Report'!B:AM,34,0),AI1684="",IF(H1684="Asia Pacific",VLOOKUP(L1684,'Status Report'!B:AM,34,0),VLOOKUP(L1684,'Status Report'!B:AM,33,0)),AI1684="Direct shipment",IF(H1684="Asia Pacific",VLOOKUP(L1684,'Status Report'!B:AM,34,0),VLOOKUP(L1684,'Status Report'!B:AM,33,0)))</f>
        <v>27.974699999999999</v>
      </c>
      <c r="AC1684" s="21">
        <f>VLOOKUP(L1684,'Status Report'!B:CE,82,0)</f>
        <v>0</v>
      </c>
      <c r="AD1684" s="21">
        <f t="shared" si="402"/>
        <v>27.974699999999999</v>
      </c>
      <c r="AE1684" s="63">
        <f>VLOOKUP(L1684,'Status Report'!B:W,20,0)</f>
        <v>47</v>
      </c>
      <c r="AF1684" s="63">
        <f>VLOOKUP(L1684,'Status Report'!B:W,21,0)</f>
        <v>38</v>
      </c>
      <c r="AG1684" s="63">
        <f>VLOOKUP(L1684,'Status Report'!B:W,22,0)</f>
        <v>2</v>
      </c>
      <c r="AH1684" s="22">
        <f t="shared" si="403"/>
        <v>1.0716E-2</v>
      </c>
      <c r="AI1684" t="s">
        <v>990</v>
      </c>
      <c r="AK1684" s="63">
        <f>IFERROR(VLOOKUP(G1684,ASEAN!A:A,1,0),0)</f>
        <v>0</v>
      </c>
      <c r="AL1684" s="63" t="str">
        <f>IFERROR(VLOOKUP(D1684,'[3]customer specs'!$B$1:$D$65536,3,0),0)</f>
        <v>pallet</v>
      </c>
      <c r="AM1684" s="64">
        <f t="shared" si="404"/>
        <v>0</v>
      </c>
      <c r="AN1684" s="64">
        <f t="shared" si="405"/>
        <v>0</v>
      </c>
      <c r="AO1684" s="63"/>
      <c r="AP1684" s="63"/>
      <c r="AQ1684" s="63" t="str">
        <f t="shared" si="406"/>
        <v>no</v>
      </c>
      <c r="AR1684" s="20">
        <f t="shared" si="407"/>
        <v>83.924099999999996</v>
      </c>
      <c r="AS1684" s="63"/>
      <c r="AT1684" s="23">
        <f t="shared" si="397"/>
        <v>0.12</v>
      </c>
      <c r="AU1684" s="65">
        <f t="shared" si="408"/>
        <v>31.789431818181818</v>
      </c>
      <c r="AV1684" s="65"/>
      <c r="AW1684" s="65">
        <f t="shared" si="409"/>
        <v>95.368295454545461</v>
      </c>
      <c r="AX1684" s="65"/>
      <c r="AY1684" s="63">
        <f>VLOOKUP(L1684,'Status Report'!B:CF,81,0)</f>
        <v>0</v>
      </c>
      <c r="AZ1684" s="63" t="str">
        <f>VLOOKUP(L1684,'Status Report'!B:S,18,0)</f>
        <v xml:space="preserve">Ellina Smirnova </v>
      </c>
      <c r="BB1684" s="63">
        <f>VLOOKUP(L1684,'Status Report'!B:Z,25,0)</f>
        <v>1</v>
      </c>
      <c r="BC1684" s="63">
        <f t="shared" si="410"/>
        <v>3</v>
      </c>
      <c r="BF1684">
        <f>VLOOKUP(L1684,'Status Report'!B:CE,82,0)</f>
        <v>0</v>
      </c>
      <c r="BG1684">
        <f>VLOOKUP(L1684,'Status Report'!B:CF,83,0)</f>
        <v>0</v>
      </c>
      <c r="BH1684">
        <f>VLOOKUP(L1684,'Status Report'!B:CG,84,0)</f>
        <v>0</v>
      </c>
      <c r="BI1684" t="s">
        <v>1033</v>
      </c>
      <c r="BJ1684" t="s">
        <v>795</v>
      </c>
      <c r="BM1684" s="67">
        <f t="shared" si="411"/>
        <v>108</v>
      </c>
    </row>
    <row r="1685" spans="1:65" x14ac:dyDescent="0.25">
      <c r="A1685" s="68" t="str">
        <f>VLOOKUP(L1685,'Status Report'!B:CB,79,0)</f>
        <v>Heineken UCL</v>
      </c>
      <c r="C1685">
        <v>26021053</v>
      </c>
      <c r="D1685">
        <v>3090581</v>
      </c>
      <c r="E1685" t="s">
        <v>1022</v>
      </c>
      <c r="F1685" t="s">
        <v>1023</v>
      </c>
      <c r="G1685" t="str">
        <f>VLOOKUP(D1685,'[2]sold to'!$A:$H,8,0)</f>
        <v>Trinidad</v>
      </c>
      <c r="H1685" t="str">
        <f>VLOOKUP(D1685,'[2]sold to'!$A:$I,9,0)</f>
        <v>AMERICAS</v>
      </c>
      <c r="K1685">
        <v>200</v>
      </c>
      <c r="L1685">
        <v>88026505</v>
      </c>
      <c r="M1685" t="s">
        <v>329</v>
      </c>
      <c r="N1685">
        <v>10</v>
      </c>
      <c r="P1685" t="str">
        <f>VLOOKUP(L1685,'Status Report'!B:AA,26,0)</f>
        <v>China</v>
      </c>
      <c r="Q1685" t="str">
        <f>VLOOKUP(L1685,'Status Report'!B:AB,27,0)</f>
        <v>Premiums</v>
      </c>
      <c r="R1685">
        <f>VLOOKUP(L1685,'Status Report'!B:X,23,0)</f>
        <v>500</v>
      </c>
      <c r="S1685" t="str">
        <f>VLOOKUP(L1685,'Status Report'!B:T,19,0)</f>
        <v>Promocean The Netherlands BV</v>
      </c>
      <c r="T1685" s="62">
        <f>VLOOKUP(L1685,'Status Report'!B:E,4,0)</f>
        <v>3</v>
      </c>
      <c r="U1685" s="19">
        <f>_xlfn.IFS(AI1685="Den Bosch",VLOOKUP(L1685,'Status Report'!B:AM,35,0),AI1685="Yantian",VLOOKUP(L1685,'Status Report'!B:AM,36,0),AI1685="",IF(H1685="Asia Pacific",VLOOKUP(L1685,'Status Report'!B:AM,36,0),VLOOKUP(L1685,'Status Report'!B:AM,35,0)),AI1685="Direct shipment",IF(H1685="Asia Pacific",VLOOKUP(L1685,'Status Report'!B:AM,36,0),VLOOKUP(L1685,'Status Report'!B:AM,35,0)))</f>
        <v>64.900000000000006</v>
      </c>
      <c r="V1685" s="20">
        <f t="shared" si="398"/>
        <v>649</v>
      </c>
      <c r="W1685" s="19">
        <f>_xlfn.IFS(AI1685="Den Bosch",VLOOKUP(L1685,'Status Report'!B:AM,37,0),AI1685="Yantian",VLOOKUP(L1685,'Status Report'!B:AM,38,0),AI1685="",IF(H1685="Asia Pacific",VLOOKUP(L1685,'Status Report'!B:AM,38,0),VLOOKUP(L1685,'Status Report'!B:AM,37,0)),AI1685="Direct shipment",IF(H1685="Asia Pacific",VLOOKUP(L1685,'Status Report'!B:AM,38,0),VLOOKUP(L1685,'Status Report'!B:AM,37,0)))</f>
        <v>60.300000000000004</v>
      </c>
      <c r="X1685" s="20">
        <f t="shared" si="399"/>
        <v>603</v>
      </c>
      <c r="Y1685" s="20">
        <f>_xlfn.IFS(AI1685="Den Bosch",VLOOKUP(L1685,'Status Report'!B:AO,39,0),AI1685="Yantian",VLOOKUP(L1685,'Status Report'!B:AO,40,0),AI1685="",IF(H1685="Asia Pacific",VLOOKUP(L1685,'Status Report'!B:AO,40,0),VLOOKUP(L1685,'Status Report'!B:AO,39,0)),AI1685="Direct shipment",IF(H1685="Asia Pacific",VLOOKUP(L1685,'Status Report'!B:AO,40,0),VLOOKUP(L1685,'Status Report'!B:AO,39,0)))</f>
        <v>0</v>
      </c>
      <c r="Z1685" s="20">
        <f t="shared" si="400"/>
        <v>0</v>
      </c>
      <c r="AA1685" s="20">
        <f t="shared" si="401"/>
        <v>603</v>
      </c>
      <c r="AB1685" s="21">
        <f>_xlfn.IFS(AI1685="Den Bosch",VLOOKUP(L1685,'Status Report'!B:AM,33,0),AI1685="Yantian",VLOOKUP(L1685,'Status Report'!B:AM,34,0),AI1685="",IF(H1685="Asia Pacific",VLOOKUP(L1685,'Status Report'!B:AM,34,0),VLOOKUP(L1685,'Status Report'!B:AM,33,0)),AI1685="Direct shipment",IF(H1685="Asia Pacific",VLOOKUP(L1685,'Status Report'!B:AM,34,0),VLOOKUP(L1685,'Status Report'!B:AM,33,0)))</f>
        <v>52.189200000000007</v>
      </c>
      <c r="AC1685" s="21">
        <f>VLOOKUP(L1685,'Status Report'!B:CE,82,0)</f>
        <v>0</v>
      </c>
      <c r="AD1685" s="21">
        <f t="shared" si="402"/>
        <v>52.189200000000007</v>
      </c>
      <c r="AE1685" s="63">
        <f>VLOOKUP(L1685,'Status Report'!B:W,20,0)</f>
        <v>68</v>
      </c>
      <c r="AF1685" s="63">
        <f>VLOOKUP(L1685,'Status Report'!B:W,21,0)</f>
        <v>19</v>
      </c>
      <c r="AG1685" s="63">
        <f>VLOOKUP(L1685,'Status Report'!B:W,22,0)</f>
        <v>19</v>
      </c>
      <c r="AH1685" s="22">
        <f t="shared" si="403"/>
        <v>0.24548</v>
      </c>
      <c r="AI1685" t="s">
        <v>990</v>
      </c>
      <c r="AK1685" s="63">
        <f>IFERROR(VLOOKUP(G1685,ASEAN!A:A,1,0),0)</f>
        <v>0</v>
      </c>
      <c r="AL1685" s="63" t="str">
        <f>IFERROR(VLOOKUP(D1685,'[3]customer specs'!$B$1:$D$65536,3,0),0)</f>
        <v>pallet</v>
      </c>
      <c r="AM1685" s="64">
        <f t="shared" si="404"/>
        <v>46</v>
      </c>
      <c r="AN1685" s="64">
        <f t="shared" si="405"/>
        <v>0</v>
      </c>
      <c r="AO1685" s="63"/>
      <c r="AP1685" s="63"/>
      <c r="AQ1685" s="63" t="str">
        <f t="shared" si="406"/>
        <v>no</v>
      </c>
      <c r="AR1685" s="20">
        <f t="shared" si="407"/>
        <v>521.89200000000005</v>
      </c>
      <c r="AS1685" s="63"/>
      <c r="AT1685" s="23">
        <f t="shared" si="397"/>
        <v>0.12</v>
      </c>
      <c r="AU1685" s="65">
        <f t="shared" si="408"/>
        <v>59.305909090909097</v>
      </c>
      <c r="AV1685" s="65"/>
      <c r="AW1685" s="65">
        <f t="shared" si="409"/>
        <v>593.05909090909097</v>
      </c>
      <c r="AX1685" s="65"/>
      <c r="AY1685" s="63">
        <f>VLOOKUP(L1685,'Status Report'!B:CF,81,0)</f>
        <v>0</v>
      </c>
      <c r="AZ1685" s="63" t="str">
        <f>VLOOKUP(L1685,'Status Report'!B:S,18,0)</f>
        <v>Ellina Smirnova</v>
      </c>
      <c r="BB1685" s="63">
        <f>VLOOKUP(L1685,'Status Report'!B:Z,25,0)</f>
        <v>10</v>
      </c>
      <c r="BC1685" s="63">
        <f t="shared" si="410"/>
        <v>100</v>
      </c>
      <c r="BF1685">
        <f>VLOOKUP(L1685,'Status Report'!B:CE,82,0)</f>
        <v>0</v>
      </c>
      <c r="BG1685">
        <f>VLOOKUP(L1685,'Status Report'!B:CF,83,0)</f>
        <v>0</v>
      </c>
      <c r="BH1685">
        <f>VLOOKUP(L1685,'Status Report'!B:CG,84,0)</f>
        <v>0</v>
      </c>
      <c r="BI1685" t="s">
        <v>1033</v>
      </c>
      <c r="BJ1685" t="s">
        <v>795</v>
      </c>
      <c r="BM1685" s="67">
        <f t="shared" si="411"/>
        <v>4834</v>
      </c>
    </row>
    <row r="1686" spans="1:65" x14ac:dyDescent="0.25">
      <c r="A1686" s="68" t="str">
        <f>VLOOKUP(L1686,'Status Report'!B:CB,79,0)</f>
        <v>Heineken UCL</v>
      </c>
      <c r="C1686">
        <v>26021053</v>
      </c>
      <c r="D1686">
        <v>3090581</v>
      </c>
      <c r="E1686" t="s">
        <v>1022</v>
      </c>
      <c r="F1686" t="s">
        <v>1023</v>
      </c>
      <c r="G1686" t="str">
        <f>VLOOKUP(D1686,'[2]sold to'!$A:$H,8,0)</f>
        <v>Trinidad</v>
      </c>
      <c r="H1686" t="str">
        <f>VLOOKUP(D1686,'[2]sold to'!$A:$I,9,0)</f>
        <v>AMERICAS</v>
      </c>
      <c r="K1686">
        <v>210</v>
      </c>
      <c r="L1686">
        <v>88026493</v>
      </c>
      <c r="M1686" t="s">
        <v>804</v>
      </c>
      <c r="N1686">
        <v>25</v>
      </c>
      <c r="P1686" t="str">
        <f>VLOOKUP(L1686,'Status Report'!B:AA,26,0)</f>
        <v>China</v>
      </c>
      <c r="Q1686" t="str">
        <f>VLOOKUP(L1686,'Status Report'!B:AB,27,0)</f>
        <v>Bar support</v>
      </c>
      <c r="R1686">
        <f>VLOOKUP(L1686,'Status Report'!B:X,23,0)</f>
        <v>167</v>
      </c>
      <c r="S1686" t="str">
        <f>VLOOKUP(L1686,'Status Report'!B:T,19,0)</f>
        <v>Promocean The Netherlands BV</v>
      </c>
      <c r="T1686" s="62">
        <f>VLOOKUP(L1686,'Status Report'!B:E,4,0)</f>
        <v>3</v>
      </c>
      <c r="U1686" s="19">
        <f>_xlfn.IFS(AI1686="Den Bosch",VLOOKUP(L1686,'Status Report'!B:AM,35,0),AI1686="Yantian",VLOOKUP(L1686,'Status Report'!B:AM,36,0),AI1686="",IF(H1686="Asia Pacific",VLOOKUP(L1686,'Status Report'!B:AM,36,0),VLOOKUP(L1686,'Status Report'!B:AM,35,0)),AI1686="Direct shipment",IF(H1686="Asia Pacific",VLOOKUP(L1686,'Status Report'!B:AM,36,0),VLOOKUP(L1686,'Status Report'!B:AM,35,0)))</f>
        <v>73.199999999999989</v>
      </c>
      <c r="V1686" s="20">
        <f t="shared" si="398"/>
        <v>1829.9999999999998</v>
      </c>
      <c r="W1686" s="19">
        <f>_xlfn.IFS(AI1686="Den Bosch",VLOOKUP(L1686,'Status Report'!B:AM,37,0),AI1686="Yantian",VLOOKUP(L1686,'Status Report'!B:AM,38,0),AI1686="",IF(H1686="Asia Pacific",VLOOKUP(L1686,'Status Report'!B:AM,38,0),VLOOKUP(L1686,'Status Report'!B:AM,37,0)),AI1686="Direct shipment",IF(H1686="Asia Pacific",VLOOKUP(L1686,'Status Report'!B:AM,38,0),VLOOKUP(L1686,'Status Report'!B:AM,37,0)))</f>
        <v>73.199999999999989</v>
      </c>
      <c r="X1686" s="20">
        <f t="shared" si="399"/>
        <v>1829.9999999999998</v>
      </c>
      <c r="Y1686" s="20">
        <f>_xlfn.IFS(AI1686="Den Bosch",VLOOKUP(L1686,'Status Report'!B:AO,39,0),AI1686="Yantian",VLOOKUP(L1686,'Status Report'!B:AO,40,0),AI1686="",IF(H1686="Asia Pacific",VLOOKUP(L1686,'Status Report'!B:AO,40,0),VLOOKUP(L1686,'Status Report'!B:AO,39,0)),AI1686="Direct shipment",IF(H1686="Asia Pacific",VLOOKUP(L1686,'Status Report'!B:AO,40,0),VLOOKUP(L1686,'Status Report'!B:AO,39,0)))</f>
        <v>0</v>
      </c>
      <c r="Z1686" s="20">
        <f t="shared" si="400"/>
        <v>0</v>
      </c>
      <c r="AA1686" s="20">
        <f t="shared" si="401"/>
        <v>1829.9999999999998</v>
      </c>
      <c r="AB1686" s="21">
        <f>_xlfn.IFS(AI1686="Den Bosch",VLOOKUP(L1686,'Status Report'!B:AM,33,0),AI1686="Yantian",VLOOKUP(L1686,'Status Report'!B:AM,34,0),AI1686="",IF(H1686="Asia Pacific",VLOOKUP(L1686,'Status Report'!B:AM,34,0),VLOOKUP(L1686,'Status Report'!B:AM,33,0)),AI1686="Direct shipment",IF(H1686="Asia Pacific",VLOOKUP(L1686,'Status Report'!B:AM,34,0),VLOOKUP(L1686,'Status Report'!B:AM,33,0)))</f>
        <v>63.327000000000005</v>
      </c>
      <c r="AC1686" s="21">
        <f>VLOOKUP(L1686,'Status Report'!B:CE,82,0)</f>
        <v>0</v>
      </c>
      <c r="AD1686" s="21">
        <f t="shared" si="402"/>
        <v>63.327000000000005</v>
      </c>
      <c r="AE1686" s="63">
        <f>VLOOKUP(L1686,'Status Report'!B:W,20,0)</f>
        <v>49</v>
      </c>
      <c r="AF1686" s="63">
        <f>VLOOKUP(L1686,'Status Report'!B:W,21,0)</f>
        <v>26</v>
      </c>
      <c r="AG1686" s="63">
        <f>VLOOKUP(L1686,'Status Report'!B:W,22,0)</f>
        <v>50</v>
      </c>
      <c r="AH1686" s="22">
        <f t="shared" si="403"/>
        <v>1.5925</v>
      </c>
      <c r="AI1686" t="s">
        <v>990</v>
      </c>
      <c r="AK1686" s="63">
        <f>IFERROR(VLOOKUP(G1686,ASEAN!A:A,1,0),0)</f>
        <v>0</v>
      </c>
      <c r="AL1686" s="63" t="str">
        <f>IFERROR(VLOOKUP(D1686,'[3]customer specs'!$B$1:$D$65536,3,0),0)</f>
        <v>pallet</v>
      </c>
      <c r="AM1686" s="64">
        <f t="shared" si="404"/>
        <v>0</v>
      </c>
      <c r="AN1686" s="64">
        <f t="shared" si="405"/>
        <v>0</v>
      </c>
      <c r="AO1686" s="63"/>
      <c r="AP1686" s="63"/>
      <c r="AQ1686" s="63" t="str">
        <f t="shared" si="406"/>
        <v>no</v>
      </c>
      <c r="AR1686" s="20">
        <f t="shared" si="407"/>
        <v>1583.1750000000002</v>
      </c>
      <c r="AS1686" s="63"/>
      <c r="AT1686" s="23">
        <f t="shared" si="397"/>
        <v>0.12</v>
      </c>
      <c r="AU1686" s="65">
        <f t="shared" si="408"/>
        <v>71.962500000000006</v>
      </c>
      <c r="AV1686" s="65"/>
      <c r="AW1686" s="65">
        <f t="shared" si="409"/>
        <v>1799.0625000000002</v>
      </c>
      <c r="AX1686" s="65"/>
      <c r="AY1686" s="63">
        <f>VLOOKUP(L1686,'Status Report'!B:CF,81,0)</f>
        <v>0</v>
      </c>
      <c r="AZ1686" s="63" t="str">
        <f>VLOOKUP(L1686,'Status Report'!B:S,18,0)</f>
        <v>Ellina Smirnova</v>
      </c>
      <c r="BB1686" s="63">
        <f>VLOOKUP(L1686,'Status Report'!B:Z,25,0)</f>
        <v>12</v>
      </c>
      <c r="BC1686" s="63">
        <f t="shared" si="410"/>
        <v>300</v>
      </c>
      <c r="BF1686">
        <f>VLOOKUP(L1686,'Status Report'!B:CE,82,0)</f>
        <v>0</v>
      </c>
      <c r="BG1686">
        <f>VLOOKUP(L1686,'Status Report'!B:CF,83,0)</f>
        <v>0</v>
      </c>
      <c r="BH1686">
        <f>VLOOKUP(L1686,'Status Report'!B:CG,84,0)</f>
        <v>0</v>
      </c>
      <c r="BI1686" t="s">
        <v>1033</v>
      </c>
      <c r="BJ1686" t="s">
        <v>795</v>
      </c>
      <c r="BM1686" s="67">
        <f t="shared" si="411"/>
        <v>356</v>
      </c>
    </row>
    <row r="1687" spans="1:65" x14ac:dyDescent="0.25">
      <c r="A1687" s="68" t="str">
        <f>VLOOKUP(L1687,'Status Report'!B:CB,79,0)</f>
        <v>Heineken UCL</v>
      </c>
      <c r="C1687">
        <v>26021053</v>
      </c>
      <c r="D1687">
        <v>3090581</v>
      </c>
      <c r="E1687" t="s">
        <v>1022</v>
      </c>
      <c r="F1687" t="s">
        <v>1023</v>
      </c>
      <c r="G1687" t="str">
        <f>VLOOKUP(D1687,'[2]sold to'!$A:$H,8,0)</f>
        <v>Trinidad</v>
      </c>
      <c r="H1687" t="str">
        <f>VLOOKUP(D1687,'[2]sold to'!$A:$I,9,0)</f>
        <v>AMERICAS</v>
      </c>
      <c r="K1687">
        <v>220</v>
      </c>
      <c r="L1687">
        <v>88026488</v>
      </c>
      <c r="M1687" t="s">
        <v>315</v>
      </c>
      <c r="N1687">
        <v>2</v>
      </c>
      <c r="P1687" t="str">
        <f>VLOOKUP(L1687,'Status Report'!B:AA,26,0)</f>
        <v>China</v>
      </c>
      <c r="Q1687" t="str">
        <f>VLOOKUP(L1687,'Status Report'!B:AB,27,0)</f>
        <v>Premiums</v>
      </c>
      <c r="R1687">
        <f>VLOOKUP(L1687,'Status Report'!B:X,23,0)</f>
        <v>100</v>
      </c>
      <c r="S1687" t="str">
        <f>VLOOKUP(L1687,'Status Report'!B:T,19,0)</f>
        <v>Promocean The Netherlands BV</v>
      </c>
      <c r="T1687" s="62">
        <f>VLOOKUP(L1687,'Status Report'!B:E,4,0)</f>
        <v>3</v>
      </c>
      <c r="U1687" s="19">
        <f>_xlfn.IFS(AI1687="Den Bosch",VLOOKUP(L1687,'Status Report'!B:AM,35,0),AI1687="Yantian",VLOOKUP(L1687,'Status Report'!B:AM,36,0),AI1687="",IF(H1687="Asia Pacific",VLOOKUP(L1687,'Status Report'!B:AM,36,0),VLOOKUP(L1687,'Status Report'!B:AM,35,0)),AI1687="Direct shipment",IF(H1687="Asia Pacific",VLOOKUP(L1687,'Status Report'!B:AM,36,0),VLOOKUP(L1687,'Status Report'!B:AM,35,0)))</f>
        <v>46.2</v>
      </c>
      <c r="V1687" s="20">
        <f t="shared" si="398"/>
        <v>92.4</v>
      </c>
      <c r="W1687" s="19">
        <f>_xlfn.IFS(AI1687="Den Bosch",VLOOKUP(L1687,'Status Report'!B:AM,37,0),AI1687="Yantian",VLOOKUP(L1687,'Status Report'!B:AM,38,0),AI1687="",IF(H1687="Asia Pacific",VLOOKUP(L1687,'Status Report'!B:AM,38,0),VLOOKUP(L1687,'Status Report'!B:AM,37,0)),AI1687="Direct shipment",IF(H1687="Asia Pacific",VLOOKUP(L1687,'Status Report'!B:AM,38,0),VLOOKUP(L1687,'Status Report'!B:AM,37,0)))</f>
        <v>41</v>
      </c>
      <c r="X1687" s="20">
        <f t="shared" si="399"/>
        <v>82</v>
      </c>
      <c r="Y1687" s="20">
        <f>_xlfn.IFS(AI1687="Den Bosch",VLOOKUP(L1687,'Status Report'!B:AO,39,0),AI1687="Yantian",VLOOKUP(L1687,'Status Report'!B:AO,40,0),AI1687="",IF(H1687="Asia Pacific",VLOOKUP(L1687,'Status Report'!B:AO,40,0),VLOOKUP(L1687,'Status Report'!B:AO,39,0)),AI1687="Direct shipment",IF(H1687="Asia Pacific",VLOOKUP(L1687,'Status Report'!B:AO,40,0),VLOOKUP(L1687,'Status Report'!B:AO,39,0)))</f>
        <v>0</v>
      </c>
      <c r="Z1687" s="20">
        <f t="shared" si="400"/>
        <v>0</v>
      </c>
      <c r="AA1687" s="20">
        <f t="shared" si="401"/>
        <v>82</v>
      </c>
      <c r="AB1687" s="21">
        <f>_xlfn.IFS(AI1687="Den Bosch",VLOOKUP(L1687,'Status Report'!B:AM,33,0),AI1687="Yantian",VLOOKUP(L1687,'Status Report'!B:AM,34,0),AI1687="",IF(H1687="Asia Pacific",VLOOKUP(L1687,'Status Report'!B:AM,34,0),VLOOKUP(L1687,'Status Report'!B:AM,33,0)),AI1687="Direct shipment",IF(H1687="Asia Pacific",VLOOKUP(L1687,'Status Report'!B:AM,34,0),VLOOKUP(L1687,'Status Report'!B:AM,33,0)))</f>
        <v>35.419800000000002</v>
      </c>
      <c r="AC1687" s="21">
        <f>VLOOKUP(L1687,'Status Report'!B:CE,82,0)</f>
        <v>0</v>
      </c>
      <c r="AD1687" s="21">
        <f t="shared" si="402"/>
        <v>35.419800000000002</v>
      </c>
      <c r="AE1687" s="63">
        <f>VLOOKUP(L1687,'Status Report'!B:W,20,0)</f>
        <v>28</v>
      </c>
      <c r="AF1687" s="63">
        <f>VLOOKUP(L1687,'Status Report'!B:W,21,0)</f>
        <v>17</v>
      </c>
      <c r="AG1687" s="63">
        <f>VLOOKUP(L1687,'Status Report'!B:W,22,0)</f>
        <v>13</v>
      </c>
      <c r="AH1687" s="22">
        <f t="shared" si="403"/>
        <v>1.2376E-2</v>
      </c>
      <c r="AI1687" t="s">
        <v>990</v>
      </c>
      <c r="AK1687" s="63">
        <f>IFERROR(VLOOKUP(G1687,ASEAN!A:A,1,0),0)</f>
        <v>0</v>
      </c>
      <c r="AL1687" s="63" t="str">
        <f>IFERROR(VLOOKUP(D1687,'[3]customer specs'!$B$1:$D$65536,3,0),0)</f>
        <v>pallet</v>
      </c>
      <c r="AM1687" s="64">
        <f t="shared" si="404"/>
        <v>10.400000000000006</v>
      </c>
      <c r="AN1687" s="64">
        <f t="shared" si="405"/>
        <v>0</v>
      </c>
      <c r="AO1687" s="63"/>
      <c r="AP1687" s="63"/>
      <c r="AQ1687" s="63" t="str">
        <f t="shared" si="406"/>
        <v>no</v>
      </c>
      <c r="AR1687" s="20">
        <f t="shared" si="407"/>
        <v>70.839600000000004</v>
      </c>
      <c r="AS1687" s="63"/>
      <c r="AT1687" s="23">
        <f t="shared" si="397"/>
        <v>0.12</v>
      </c>
      <c r="AU1687" s="65">
        <f t="shared" si="408"/>
        <v>40.249772727272727</v>
      </c>
      <c r="AV1687" s="65"/>
      <c r="AW1687" s="65">
        <f t="shared" si="409"/>
        <v>80.499545454545455</v>
      </c>
      <c r="AX1687" s="65"/>
      <c r="AY1687" s="63">
        <f>VLOOKUP(L1687,'Status Report'!B:CF,81,0)</f>
        <v>0</v>
      </c>
      <c r="AZ1687" s="63" t="str">
        <f>VLOOKUP(L1687,'Status Report'!B:S,18,0)</f>
        <v>Ellina Smirnova</v>
      </c>
      <c r="BB1687" s="63">
        <f>VLOOKUP(L1687,'Status Report'!B:Z,25,0)</f>
        <v>10</v>
      </c>
      <c r="BC1687" s="63">
        <f t="shared" si="410"/>
        <v>20</v>
      </c>
      <c r="BF1687">
        <f>VLOOKUP(L1687,'Status Report'!B:CE,82,0)</f>
        <v>0</v>
      </c>
      <c r="BG1687">
        <f>VLOOKUP(L1687,'Status Report'!B:CF,83,0)</f>
        <v>0</v>
      </c>
      <c r="BH1687">
        <f>VLOOKUP(L1687,'Status Report'!B:CG,84,0)</f>
        <v>0</v>
      </c>
      <c r="BI1687" t="s">
        <v>1033</v>
      </c>
      <c r="BJ1687" t="s">
        <v>795</v>
      </c>
      <c r="BM1687" s="67">
        <f t="shared" si="411"/>
        <v>588</v>
      </c>
    </row>
    <row r="1688" spans="1:65" x14ac:dyDescent="0.25">
      <c r="A1688" s="68" t="str">
        <f>VLOOKUP(L1688,'Status Report'!B:CB,79,0)</f>
        <v>Heineken UCL</v>
      </c>
      <c r="C1688">
        <v>26021053</v>
      </c>
      <c r="D1688">
        <v>3090581</v>
      </c>
      <c r="E1688" t="s">
        <v>1022</v>
      </c>
      <c r="F1688" t="s">
        <v>1023</v>
      </c>
      <c r="G1688" t="str">
        <f>VLOOKUP(D1688,'[2]sold to'!$A:$H,8,0)</f>
        <v>Trinidad</v>
      </c>
      <c r="H1688" t="str">
        <f>VLOOKUP(D1688,'[2]sold to'!$A:$I,9,0)</f>
        <v>AMERICAS</v>
      </c>
      <c r="K1688">
        <v>230</v>
      </c>
      <c r="L1688">
        <v>88026494</v>
      </c>
      <c r="M1688" t="s">
        <v>320</v>
      </c>
      <c r="N1688">
        <v>6</v>
      </c>
      <c r="P1688" t="str">
        <f>VLOOKUP(L1688,'Status Report'!B:AA,26,0)</f>
        <v>China</v>
      </c>
      <c r="Q1688" t="str">
        <f>VLOOKUP(L1688,'Status Report'!B:AB,27,0)</f>
        <v>Premiums</v>
      </c>
      <c r="R1688">
        <f>VLOOKUP(L1688,'Status Report'!B:X,23,0)</f>
        <v>100</v>
      </c>
      <c r="S1688" t="str">
        <f>VLOOKUP(L1688,'Status Report'!B:T,19,0)</f>
        <v>Promocean The Netherlands BV</v>
      </c>
      <c r="T1688" s="62">
        <f>VLOOKUP(L1688,'Status Report'!B:E,4,0)</f>
        <v>3</v>
      </c>
      <c r="U1688" s="19">
        <f>_xlfn.IFS(AI1688="Den Bosch",VLOOKUP(L1688,'Status Report'!B:AM,35,0),AI1688="Yantian",VLOOKUP(L1688,'Status Report'!B:AM,36,0),AI1688="",IF(H1688="Asia Pacific",VLOOKUP(L1688,'Status Report'!B:AM,36,0),VLOOKUP(L1688,'Status Report'!B:AM,35,0)),AI1688="Direct shipment",IF(H1688="Asia Pacific",VLOOKUP(L1688,'Status Report'!B:AM,36,0),VLOOKUP(L1688,'Status Report'!B:AM,35,0)))</f>
        <v>47</v>
      </c>
      <c r="V1688" s="20">
        <f t="shared" si="398"/>
        <v>282</v>
      </c>
      <c r="W1688" s="19">
        <f>_xlfn.IFS(AI1688="Den Bosch",VLOOKUP(L1688,'Status Report'!B:AM,37,0),AI1688="Yantian",VLOOKUP(L1688,'Status Report'!B:AM,38,0),AI1688="",IF(H1688="Asia Pacific",VLOOKUP(L1688,'Status Report'!B:AM,38,0),VLOOKUP(L1688,'Status Report'!B:AM,37,0)),AI1688="Direct shipment",IF(H1688="Asia Pacific",VLOOKUP(L1688,'Status Report'!B:AM,38,0),VLOOKUP(L1688,'Status Report'!B:AM,37,0)))</f>
        <v>42.25</v>
      </c>
      <c r="X1688" s="20">
        <f t="shared" si="399"/>
        <v>253.5</v>
      </c>
      <c r="Y1688" s="20">
        <f>_xlfn.IFS(AI1688="Den Bosch",VLOOKUP(L1688,'Status Report'!B:AO,39,0),AI1688="Yantian",VLOOKUP(L1688,'Status Report'!B:AO,40,0),AI1688="",IF(H1688="Asia Pacific",VLOOKUP(L1688,'Status Report'!B:AO,40,0),VLOOKUP(L1688,'Status Report'!B:AO,39,0)),AI1688="Direct shipment",IF(H1688="Asia Pacific",VLOOKUP(L1688,'Status Report'!B:AO,40,0),VLOOKUP(L1688,'Status Report'!B:AO,39,0)))</f>
        <v>0</v>
      </c>
      <c r="Z1688" s="20">
        <f t="shared" si="400"/>
        <v>0</v>
      </c>
      <c r="AA1688" s="20">
        <f t="shared" si="401"/>
        <v>253.5</v>
      </c>
      <c r="AB1688" s="21">
        <f>_xlfn.IFS(AI1688="Den Bosch",VLOOKUP(L1688,'Status Report'!B:AM,33,0),AI1688="Yantian",VLOOKUP(L1688,'Status Report'!B:AM,34,0),AI1688="",IF(H1688="Asia Pacific",VLOOKUP(L1688,'Status Report'!B:AM,34,0),VLOOKUP(L1688,'Status Report'!B:AM,33,0)),AI1688="Direct shipment",IF(H1688="Asia Pacific",VLOOKUP(L1688,'Status Report'!B:AM,34,0),VLOOKUP(L1688,'Status Report'!B:AM,33,0)))</f>
        <v>37.249200000000002</v>
      </c>
      <c r="AC1688" s="21">
        <f>VLOOKUP(L1688,'Status Report'!B:CE,82,0)</f>
        <v>0</v>
      </c>
      <c r="AD1688" s="21">
        <f t="shared" si="402"/>
        <v>37.249200000000002</v>
      </c>
      <c r="AE1688" s="63">
        <f>VLOOKUP(L1688,'Status Report'!B:W,20,0)</f>
        <v>11</v>
      </c>
      <c r="AF1688" s="63">
        <f>VLOOKUP(L1688,'Status Report'!B:W,21,0)</f>
        <v>9</v>
      </c>
      <c r="AG1688" s="63">
        <f>VLOOKUP(L1688,'Status Report'!B:W,22,0)</f>
        <v>6</v>
      </c>
      <c r="AH1688" s="22">
        <f t="shared" si="403"/>
        <v>3.5639999999999999E-3</v>
      </c>
      <c r="AI1688" t="s">
        <v>990</v>
      </c>
      <c r="AK1688" s="63">
        <f>IFERROR(VLOOKUP(G1688,ASEAN!A:A,1,0),0)</f>
        <v>0</v>
      </c>
      <c r="AL1688" s="63" t="str">
        <f>IFERROR(VLOOKUP(D1688,'[3]customer specs'!$B$1:$D$65536,3,0),0)</f>
        <v>pallet</v>
      </c>
      <c r="AM1688" s="64">
        <f t="shared" si="404"/>
        <v>28.5</v>
      </c>
      <c r="AN1688" s="64">
        <f t="shared" si="405"/>
        <v>0</v>
      </c>
      <c r="AO1688" s="63"/>
      <c r="AP1688" s="63"/>
      <c r="AQ1688" s="63" t="str">
        <f t="shared" si="406"/>
        <v>no</v>
      </c>
      <c r="AR1688" s="20">
        <f t="shared" si="407"/>
        <v>223.49520000000001</v>
      </c>
      <c r="AS1688" s="63"/>
      <c r="AT1688" s="23">
        <f t="shared" si="397"/>
        <v>0.12</v>
      </c>
      <c r="AU1688" s="65">
        <f t="shared" si="408"/>
        <v>42.328636363636363</v>
      </c>
      <c r="AV1688" s="65"/>
      <c r="AW1688" s="65">
        <f t="shared" si="409"/>
        <v>253.97181818181818</v>
      </c>
      <c r="AX1688" s="65"/>
      <c r="AY1688" s="63">
        <f>VLOOKUP(L1688,'Status Report'!B:CF,81,0)</f>
        <v>0</v>
      </c>
      <c r="AZ1688" s="63" t="str">
        <f>VLOOKUP(L1688,'Status Report'!B:S,18,0)</f>
        <v>Ellina Smirnova</v>
      </c>
      <c r="BB1688" s="63">
        <f>VLOOKUP(L1688,'Status Report'!B:Z,25,0)</f>
        <v>25</v>
      </c>
      <c r="BC1688" s="63">
        <f t="shared" si="410"/>
        <v>150</v>
      </c>
      <c r="BF1688">
        <f>VLOOKUP(L1688,'Status Report'!B:CE,82,0)</f>
        <v>0</v>
      </c>
      <c r="BG1688">
        <f>VLOOKUP(L1688,'Status Report'!B:CF,83,0)</f>
        <v>0</v>
      </c>
      <c r="BH1688">
        <f>VLOOKUP(L1688,'Status Report'!B:CG,84,0)</f>
        <v>0</v>
      </c>
      <c r="BI1688" t="s">
        <v>1033</v>
      </c>
      <c r="BJ1688" t="s">
        <v>795</v>
      </c>
      <c r="BM1688" s="67">
        <f t="shared" si="411"/>
        <v>1305</v>
      </c>
    </row>
    <row r="1689" spans="1:65" x14ac:dyDescent="0.25">
      <c r="A1689" s="68" t="str">
        <f>VLOOKUP(L1689,'Status Report'!B:CB,79,0)</f>
        <v>Heineken UCL</v>
      </c>
      <c r="C1689">
        <v>26021053</v>
      </c>
      <c r="D1689">
        <v>3090581</v>
      </c>
      <c r="E1689" t="s">
        <v>1022</v>
      </c>
      <c r="F1689" t="s">
        <v>1023</v>
      </c>
      <c r="G1689" t="str">
        <f>VLOOKUP(D1689,'[2]sold to'!$A:$H,8,0)</f>
        <v>Trinidad</v>
      </c>
      <c r="H1689" t="str">
        <f>VLOOKUP(D1689,'[2]sold to'!$A:$I,9,0)</f>
        <v>AMERICAS</v>
      </c>
      <c r="K1689">
        <v>240</v>
      </c>
      <c r="L1689">
        <v>88026531</v>
      </c>
      <c r="M1689" t="s">
        <v>348</v>
      </c>
      <c r="N1689">
        <v>4</v>
      </c>
      <c r="P1689" t="str">
        <f>VLOOKUP(L1689,'Status Report'!B:AA,26,0)</f>
        <v>China</v>
      </c>
      <c r="Q1689" t="str">
        <f>VLOOKUP(L1689,'Status Report'!B:AB,27,0)</f>
        <v>Premiums</v>
      </c>
      <c r="R1689">
        <f>VLOOKUP(L1689,'Status Report'!B:X,23,0)</f>
        <v>200</v>
      </c>
      <c r="S1689" t="str">
        <f>VLOOKUP(L1689,'Status Report'!B:T,19,0)</f>
        <v>Promocean The Netherlands BV</v>
      </c>
      <c r="T1689" s="62">
        <f>VLOOKUP(L1689,'Status Report'!B:E,4,0)</f>
        <v>3</v>
      </c>
      <c r="U1689" s="19">
        <f>_xlfn.IFS(AI1689="Den Bosch",VLOOKUP(L1689,'Status Report'!B:AM,35,0),AI1689="Yantian",VLOOKUP(L1689,'Status Report'!B:AM,36,0),AI1689="",IF(H1689="Asia Pacific",VLOOKUP(L1689,'Status Report'!B:AM,36,0),VLOOKUP(L1689,'Status Report'!B:AM,35,0)),AI1689="Direct shipment",IF(H1689="Asia Pacific",VLOOKUP(L1689,'Status Report'!B:AM,36,0),VLOOKUP(L1689,'Status Report'!B:AM,35,0)))</f>
        <v>18.2</v>
      </c>
      <c r="V1689" s="20">
        <f t="shared" si="398"/>
        <v>72.8</v>
      </c>
      <c r="W1689" s="19">
        <f>_xlfn.IFS(AI1689="Den Bosch",VLOOKUP(L1689,'Status Report'!B:AM,37,0),AI1689="Yantian",VLOOKUP(L1689,'Status Report'!B:AM,38,0),AI1689="",IF(H1689="Asia Pacific",VLOOKUP(L1689,'Status Report'!B:AM,38,0),VLOOKUP(L1689,'Status Report'!B:AM,37,0)),AI1689="Direct shipment",IF(H1689="Asia Pacific",VLOOKUP(L1689,'Status Report'!B:AM,38,0),VLOOKUP(L1689,'Status Report'!B:AM,37,0)))</f>
        <v>17.649999999999999</v>
      </c>
      <c r="X1689" s="20">
        <f t="shared" si="399"/>
        <v>70.599999999999994</v>
      </c>
      <c r="Y1689" s="20">
        <f>_xlfn.IFS(AI1689="Den Bosch",VLOOKUP(L1689,'Status Report'!B:AO,39,0),AI1689="Yantian",VLOOKUP(L1689,'Status Report'!B:AO,40,0),AI1689="",IF(H1689="Asia Pacific",VLOOKUP(L1689,'Status Report'!B:AO,40,0),VLOOKUP(L1689,'Status Report'!B:AO,39,0)),AI1689="Direct shipment",IF(H1689="Asia Pacific",VLOOKUP(L1689,'Status Report'!B:AO,40,0),VLOOKUP(L1689,'Status Report'!B:AO,39,0)))</f>
        <v>0</v>
      </c>
      <c r="Z1689" s="20">
        <f t="shared" si="400"/>
        <v>0</v>
      </c>
      <c r="AA1689" s="20">
        <f t="shared" si="401"/>
        <v>70.599999999999994</v>
      </c>
      <c r="AB1689" s="21">
        <f>_xlfn.IFS(AI1689="Den Bosch",VLOOKUP(L1689,'Status Report'!B:AM,33,0),AI1689="Yantian",VLOOKUP(L1689,'Status Report'!B:AM,34,0),AI1689="",IF(H1689="Asia Pacific",VLOOKUP(L1689,'Status Report'!B:AM,34,0),VLOOKUP(L1689,'Status Report'!B:AM,33,0)),AI1689="Direct shipment",IF(H1689="Asia Pacific",VLOOKUP(L1689,'Status Report'!B:AM,34,0),VLOOKUP(L1689,'Status Report'!B:AM,33,0)))</f>
        <v>15.420599999999999</v>
      </c>
      <c r="AC1689" s="21">
        <f>VLOOKUP(L1689,'Status Report'!B:CE,82,0)</f>
        <v>0</v>
      </c>
      <c r="AD1689" s="21">
        <f t="shared" si="402"/>
        <v>15.420599999999999</v>
      </c>
      <c r="AE1689" s="63">
        <f>VLOOKUP(L1689,'Status Report'!B:W,20,0)</f>
        <v>35</v>
      </c>
      <c r="AF1689" s="63">
        <f>VLOOKUP(L1689,'Status Report'!B:W,21,0)</f>
        <v>22</v>
      </c>
      <c r="AG1689" s="63">
        <f>VLOOKUP(L1689,'Status Report'!B:W,22,0)</f>
        <v>6</v>
      </c>
      <c r="AH1689" s="22">
        <f t="shared" si="403"/>
        <v>1.848E-2</v>
      </c>
      <c r="AI1689" t="s">
        <v>990</v>
      </c>
      <c r="AK1689" s="63">
        <f>IFERROR(VLOOKUP(G1689,ASEAN!A:A,1,0),0)</f>
        <v>0</v>
      </c>
      <c r="AL1689" s="63" t="str">
        <f>IFERROR(VLOOKUP(D1689,'[3]customer specs'!$B$1:$D$65536,3,0),0)</f>
        <v>pallet</v>
      </c>
      <c r="AM1689" s="64">
        <f t="shared" si="404"/>
        <v>2.2000000000000028</v>
      </c>
      <c r="AN1689" s="64">
        <f t="shared" si="405"/>
        <v>0</v>
      </c>
      <c r="AO1689" s="63"/>
      <c r="AP1689" s="63"/>
      <c r="AQ1689" s="63" t="str">
        <f t="shared" si="406"/>
        <v>no</v>
      </c>
      <c r="AR1689" s="20">
        <f t="shared" si="407"/>
        <v>61.682399999999994</v>
      </c>
      <c r="AS1689" s="63"/>
      <c r="AT1689" s="23">
        <f t="shared" si="397"/>
        <v>0.12</v>
      </c>
      <c r="AU1689" s="65">
        <f t="shared" si="408"/>
        <v>17.523409090909087</v>
      </c>
      <c r="AV1689" s="65"/>
      <c r="AW1689" s="65">
        <f t="shared" si="409"/>
        <v>70.09363636363635</v>
      </c>
      <c r="AX1689" s="65"/>
      <c r="AY1689" s="63">
        <f>VLOOKUP(L1689,'Status Report'!B:CF,81,0)</f>
        <v>0</v>
      </c>
      <c r="AZ1689" s="63" t="str">
        <f>VLOOKUP(L1689,'Status Report'!B:S,18,0)</f>
        <v>Ellina Smirnova</v>
      </c>
      <c r="BB1689" s="63">
        <f>VLOOKUP(L1689,'Status Report'!B:Z,25,0)</f>
        <v>5</v>
      </c>
      <c r="BC1689" s="63">
        <f t="shared" si="410"/>
        <v>20</v>
      </c>
      <c r="BF1689">
        <f>VLOOKUP(L1689,'Status Report'!B:CE,82,0)</f>
        <v>0</v>
      </c>
      <c r="BG1689">
        <f>VLOOKUP(L1689,'Status Report'!B:CF,83,0)</f>
        <v>0</v>
      </c>
      <c r="BH1689">
        <f>VLOOKUP(L1689,'Status Report'!B:CG,84,0)</f>
        <v>0</v>
      </c>
      <c r="BI1689" t="s">
        <v>1033</v>
      </c>
      <c r="BJ1689" t="s">
        <v>795</v>
      </c>
      <c r="BM1689" s="67">
        <f t="shared" si="411"/>
        <v>747</v>
      </c>
    </row>
    <row r="1690" spans="1:65" x14ac:dyDescent="0.25">
      <c r="A1690" s="68" t="str">
        <f>VLOOKUP(L1690,'Status Report'!B:CB,79,0)</f>
        <v>Heineken</v>
      </c>
      <c r="C1690">
        <v>26021053</v>
      </c>
      <c r="D1690">
        <v>3090581</v>
      </c>
      <c r="E1690" t="s">
        <v>1022</v>
      </c>
      <c r="F1690" t="s">
        <v>1023</v>
      </c>
      <c r="G1690" t="str">
        <f>VLOOKUP(D1690,'[2]sold to'!$A:$H,8,0)</f>
        <v>Trinidad</v>
      </c>
      <c r="H1690" t="str">
        <f>VLOOKUP(D1690,'[2]sold to'!$A:$I,9,0)</f>
        <v>AMERICAS</v>
      </c>
      <c r="K1690">
        <v>250</v>
      </c>
      <c r="L1690">
        <v>88026851</v>
      </c>
      <c r="M1690" t="s">
        <v>463</v>
      </c>
      <c r="N1690">
        <v>75</v>
      </c>
      <c r="P1690" t="str">
        <f>VLOOKUP(L1690,'Status Report'!B:AA,26,0)</f>
        <v>China</v>
      </c>
      <c r="Q1690" t="str">
        <f>VLOOKUP(L1690,'Status Report'!B:AB,27,0)</f>
        <v>Bar support</v>
      </c>
      <c r="R1690">
        <f>VLOOKUP(L1690,'Status Report'!B:X,23,0)</f>
        <v>167</v>
      </c>
      <c r="S1690" t="str">
        <f>VLOOKUP(L1690,'Status Report'!B:T,19,0)</f>
        <v>Promocean The Netherlands BV</v>
      </c>
      <c r="T1690" s="62">
        <f>VLOOKUP(L1690,'Status Report'!B:E,4,0)</f>
        <v>3</v>
      </c>
      <c r="U1690" s="19">
        <f>_xlfn.IFS(AI1690="Den Bosch",VLOOKUP(L1690,'Status Report'!B:AM,35,0),AI1690="Yantian",VLOOKUP(L1690,'Status Report'!B:AM,36,0),AI1690="",IF(H1690="Asia Pacific",VLOOKUP(L1690,'Status Report'!B:AM,36,0),VLOOKUP(L1690,'Status Report'!B:AM,35,0)),AI1690="Direct shipment",IF(H1690="Asia Pacific",VLOOKUP(L1690,'Status Report'!B:AM,36,0),VLOOKUP(L1690,'Status Report'!B:AM,35,0)))</f>
        <v>87</v>
      </c>
      <c r="V1690" s="20">
        <f t="shared" si="398"/>
        <v>6525</v>
      </c>
      <c r="W1690" s="19">
        <f>_xlfn.IFS(AI1690="Den Bosch",VLOOKUP(L1690,'Status Report'!B:AM,37,0),AI1690="Yantian",VLOOKUP(L1690,'Status Report'!B:AM,38,0),AI1690="",IF(H1690="Asia Pacific",VLOOKUP(L1690,'Status Report'!B:AM,38,0),VLOOKUP(L1690,'Status Report'!B:AM,37,0)),AI1690="Direct shipment",IF(H1690="Asia Pacific",VLOOKUP(L1690,'Status Report'!B:AM,38,0),VLOOKUP(L1690,'Status Report'!B:AM,37,0)))</f>
        <v>76.679999999999993</v>
      </c>
      <c r="X1690" s="20">
        <f t="shared" si="399"/>
        <v>5750.9999999999991</v>
      </c>
      <c r="Y1690" s="20">
        <f>_xlfn.IFS(AI1690="Den Bosch",VLOOKUP(L1690,'Status Report'!B:AO,39,0),AI1690="Yantian",VLOOKUP(L1690,'Status Report'!B:AO,40,0),AI1690="",IF(H1690="Asia Pacific",VLOOKUP(L1690,'Status Report'!B:AO,40,0),VLOOKUP(L1690,'Status Report'!B:AO,39,0)),AI1690="Direct shipment",IF(H1690="Asia Pacific",VLOOKUP(L1690,'Status Report'!B:AO,40,0),VLOOKUP(L1690,'Status Report'!B:AO,39,0)))</f>
        <v>0</v>
      </c>
      <c r="Z1690" s="20">
        <f t="shared" si="400"/>
        <v>0</v>
      </c>
      <c r="AA1690" s="20">
        <f t="shared" si="401"/>
        <v>5750.9999999999991</v>
      </c>
      <c r="AB1690" s="21">
        <f>_xlfn.IFS(AI1690="Den Bosch",VLOOKUP(L1690,'Status Report'!B:AM,33,0),AI1690="Yantian",VLOOKUP(L1690,'Status Report'!B:AM,34,0),AI1690="",IF(H1690="Asia Pacific",VLOOKUP(L1690,'Status Report'!B:AM,34,0),VLOOKUP(L1690,'Status Report'!B:AM,33,0)),AI1690="Direct shipment",IF(H1690="Asia Pacific",VLOOKUP(L1690,'Status Report'!B:AM,34,0),VLOOKUP(L1690,'Status Report'!B:AM,33,0)))</f>
        <v>65.527200000000008</v>
      </c>
      <c r="AC1690" s="21">
        <f>VLOOKUP(L1690,'Status Report'!B:CE,82,0)</f>
        <v>0</v>
      </c>
      <c r="AD1690" s="21">
        <f t="shared" si="402"/>
        <v>65.527200000000008</v>
      </c>
      <c r="AE1690" s="63">
        <f>VLOOKUP(L1690,'Status Report'!B:W,20,0)</f>
        <v>49</v>
      </c>
      <c r="AF1690" s="63">
        <f>VLOOKUP(L1690,'Status Report'!B:W,21,0)</f>
        <v>26</v>
      </c>
      <c r="AG1690" s="63">
        <f>VLOOKUP(L1690,'Status Report'!B:W,22,0)</f>
        <v>50</v>
      </c>
      <c r="AH1690" s="22">
        <f t="shared" si="403"/>
        <v>4.7774999999999999</v>
      </c>
      <c r="AI1690" t="s">
        <v>990</v>
      </c>
      <c r="AK1690" s="63">
        <f>IFERROR(VLOOKUP(G1690,ASEAN!A:A,1,0),0)</f>
        <v>0</v>
      </c>
      <c r="AL1690" s="63" t="str">
        <f>IFERROR(VLOOKUP(D1690,'[3]customer specs'!$B$1:$D$65536,3,0),0)</f>
        <v>pallet</v>
      </c>
      <c r="AM1690" s="64">
        <f t="shared" si="404"/>
        <v>774.00000000000091</v>
      </c>
      <c r="AN1690" s="64">
        <f t="shared" si="405"/>
        <v>0</v>
      </c>
      <c r="AO1690" s="63"/>
      <c r="AP1690" s="63"/>
      <c r="AQ1690" s="63" t="str">
        <f t="shared" si="406"/>
        <v>no</v>
      </c>
      <c r="AR1690" s="20">
        <f t="shared" si="407"/>
        <v>4914.5400000000009</v>
      </c>
      <c r="AS1690" s="63"/>
      <c r="AT1690" s="23">
        <f t="shared" si="397"/>
        <v>0.12</v>
      </c>
      <c r="AU1690" s="65">
        <f t="shared" si="408"/>
        <v>74.462727272727278</v>
      </c>
      <c r="AV1690" s="65"/>
      <c r="AW1690" s="65">
        <f t="shared" si="409"/>
        <v>5584.704545454546</v>
      </c>
      <c r="AX1690" s="65"/>
      <c r="AY1690" s="63">
        <f>VLOOKUP(L1690,'Status Report'!B:CF,81,0)</f>
        <v>0</v>
      </c>
      <c r="AZ1690" s="63" t="str">
        <f>VLOOKUP(L1690,'Status Report'!B:S,18,0)</f>
        <v>Ellina Smirnova</v>
      </c>
      <c r="BB1690" s="63">
        <f>VLOOKUP(L1690,'Status Report'!B:Z,25,0)</f>
        <v>12</v>
      </c>
      <c r="BC1690" s="63">
        <f t="shared" si="410"/>
        <v>900</v>
      </c>
      <c r="BF1690">
        <f>VLOOKUP(L1690,'Status Report'!B:CE,82,0)</f>
        <v>0</v>
      </c>
      <c r="BG1690">
        <f>VLOOKUP(L1690,'Status Report'!B:CF,83,0)</f>
        <v>0</v>
      </c>
      <c r="BH1690">
        <f>VLOOKUP(L1690,'Status Report'!B:CG,84,0)</f>
        <v>0</v>
      </c>
      <c r="BI1690" t="s">
        <v>1033</v>
      </c>
      <c r="BJ1690" t="s">
        <v>795</v>
      </c>
      <c r="BM1690" s="67">
        <f t="shared" si="411"/>
        <v>273</v>
      </c>
    </row>
    <row r="1691" spans="1:65" x14ac:dyDescent="0.25">
      <c r="A1691" s="68" t="str">
        <f>VLOOKUP(L1691,'Status Report'!B:CB,79,0)</f>
        <v>Heineken</v>
      </c>
      <c r="C1691">
        <v>26021053</v>
      </c>
      <c r="D1691">
        <v>3090581</v>
      </c>
      <c r="E1691" t="s">
        <v>1022</v>
      </c>
      <c r="F1691" t="s">
        <v>1023</v>
      </c>
      <c r="G1691" t="str">
        <f>VLOOKUP(D1691,'[2]sold to'!$A:$H,8,0)</f>
        <v>Trinidad</v>
      </c>
      <c r="H1691" t="str">
        <f>VLOOKUP(D1691,'[2]sold to'!$A:$I,9,0)</f>
        <v>AMERICAS</v>
      </c>
      <c r="K1691">
        <v>260</v>
      </c>
      <c r="L1691">
        <v>88027032</v>
      </c>
      <c r="M1691" t="s">
        <v>490</v>
      </c>
      <c r="N1691">
        <v>20</v>
      </c>
      <c r="P1691" t="str">
        <f>VLOOKUP(L1691,'Status Report'!B:AA,26,0)</f>
        <v>China</v>
      </c>
      <c r="Q1691" t="str">
        <f>VLOOKUP(L1691,'Status Report'!B:AB,27,0)</f>
        <v>Textiles-Clothing</v>
      </c>
      <c r="R1691">
        <f>VLOOKUP(L1691,'Status Report'!B:X,23,0)</f>
        <v>100</v>
      </c>
      <c r="S1691" t="str">
        <f>VLOOKUP(L1691,'Status Report'!B:T,19,0)</f>
        <v>Asian Sourcing Link</v>
      </c>
      <c r="T1691" s="62">
        <f>VLOOKUP(L1691,'Status Report'!B:E,4,0)</f>
        <v>3</v>
      </c>
      <c r="U1691" s="19">
        <f>_xlfn.IFS(AI1691="Den Bosch",VLOOKUP(L1691,'Status Report'!B:AM,35,0),AI1691="Yantian",VLOOKUP(L1691,'Status Report'!B:AM,36,0),AI1691="",IF(H1691="Asia Pacific",VLOOKUP(L1691,'Status Report'!B:AM,36,0),VLOOKUP(L1691,'Status Report'!B:AM,35,0)),AI1691="Direct shipment",IF(H1691="Asia Pacific",VLOOKUP(L1691,'Status Report'!B:AM,36,0),VLOOKUP(L1691,'Status Report'!B:AM,35,0)))</f>
        <v>52.300000000000004</v>
      </c>
      <c r="V1691" s="20">
        <f t="shared" si="398"/>
        <v>1046</v>
      </c>
      <c r="W1691" s="19">
        <f>_xlfn.IFS(AI1691="Den Bosch",VLOOKUP(L1691,'Status Report'!B:AM,37,0),AI1691="Yantian",VLOOKUP(L1691,'Status Report'!B:AM,38,0),AI1691="",IF(H1691="Asia Pacific",VLOOKUP(L1691,'Status Report'!B:AM,38,0),VLOOKUP(L1691,'Status Report'!B:AM,37,0)),AI1691="Direct shipment",IF(H1691="Asia Pacific",VLOOKUP(L1691,'Status Report'!B:AM,38,0),VLOOKUP(L1691,'Status Report'!B:AM,37,0)))</f>
        <v>52.300000000000004</v>
      </c>
      <c r="X1691" s="20">
        <f t="shared" si="399"/>
        <v>1046</v>
      </c>
      <c r="Y1691" s="20">
        <f>_xlfn.IFS(AI1691="Den Bosch",VLOOKUP(L1691,'Status Report'!B:AO,39,0),AI1691="Yantian",VLOOKUP(L1691,'Status Report'!B:AO,40,0),AI1691="",IF(H1691="Asia Pacific",VLOOKUP(L1691,'Status Report'!B:AO,40,0),VLOOKUP(L1691,'Status Report'!B:AO,39,0)),AI1691="Direct shipment",IF(H1691="Asia Pacific",VLOOKUP(L1691,'Status Report'!B:AO,40,0),VLOOKUP(L1691,'Status Report'!B:AO,39,0)))</f>
        <v>0</v>
      </c>
      <c r="Z1691" s="20">
        <f t="shared" si="400"/>
        <v>0</v>
      </c>
      <c r="AA1691" s="20">
        <f t="shared" si="401"/>
        <v>1046</v>
      </c>
      <c r="AB1691" s="21">
        <f>_xlfn.IFS(AI1691="Den Bosch",VLOOKUP(L1691,'Status Report'!B:AM,33,0),AI1691="Yantian",VLOOKUP(L1691,'Status Report'!B:AM,34,0),AI1691="",IF(H1691="Asia Pacific",VLOOKUP(L1691,'Status Report'!B:AM,34,0),VLOOKUP(L1691,'Status Report'!B:AM,33,0)),AI1691="Direct shipment",IF(H1691="Asia Pacific",VLOOKUP(L1691,'Status Report'!B:AM,34,0),VLOOKUP(L1691,'Status Report'!B:AM,33,0)))</f>
        <v>38.024999999999999</v>
      </c>
      <c r="AC1691" s="21">
        <f>VLOOKUP(L1691,'Status Report'!B:CE,82,0)</f>
        <v>0</v>
      </c>
      <c r="AD1691" s="21">
        <f t="shared" si="402"/>
        <v>38.024999999999999</v>
      </c>
      <c r="AE1691" s="63">
        <f>VLOOKUP(L1691,'Status Report'!B:W,20,0)</f>
        <v>23</v>
      </c>
      <c r="AF1691" s="63">
        <f>VLOOKUP(L1691,'Status Report'!B:W,21,0)</f>
        <v>17</v>
      </c>
      <c r="AG1691" s="63">
        <f>VLOOKUP(L1691,'Status Report'!B:W,22,0)</f>
        <v>28.8</v>
      </c>
      <c r="AH1691" s="22">
        <f t="shared" si="403"/>
        <v>0.22521600000000003</v>
      </c>
      <c r="AI1691" t="s">
        <v>990</v>
      </c>
      <c r="AK1691" s="63">
        <f>IFERROR(VLOOKUP(G1691,ASEAN!A:A,1,0),0)</f>
        <v>0</v>
      </c>
      <c r="AL1691" s="63" t="str">
        <f>IFERROR(VLOOKUP(D1691,'[3]customer specs'!$B$1:$D$65536,3,0),0)</f>
        <v>pallet</v>
      </c>
      <c r="AM1691" s="64">
        <f t="shared" si="404"/>
        <v>0</v>
      </c>
      <c r="AN1691" s="64">
        <f t="shared" si="405"/>
        <v>0</v>
      </c>
      <c r="AO1691" s="63"/>
      <c r="AP1691" s="63"/>
      <c r="AQ1691" s="63" t="str">
        <f t="shared" si="406"/>
        <v>no</v>
      </c>
      <c r="AR1691" s="20">
        <f t="shared" si="407"/>
        <v>760.5</v>
      </c>
      <c r="AS1691" s="63"/>
      <c r="AT1691" s="23">
        <f t="shared" si="397"/>
        <v>0.12</v>
      </c>
      <c r="AU1691" s="65">
        <f t="shared" si="408"/>
        <v>43.210227272727273</v>
      </c>
      <c r="AV1691" s="65"/>
      <c r="AW1691" s="65">
        <f t="shared" si="409"/>
        <v>864.2045454545455</v>
      </c>
      <c r="AX1691" s="65"/>
      <c r="AY1691" s="63">
        <f>VLOOKUP(L1691,'Status Report'!B:CF,81,0)</f>
        <v>0</v>
      </c>
      <c r="AZ1691" s="63" t="str">
        <f>VLOOKUP(L1691,'Status Report'!B:S,18,0)</f>
        <v>Ellina Smirnova</v>
      </c>
      <c r="BB1691" s="63">
        <f>VLOOKUP(L1691,'Status Report'!B:Z,25,0)</f>
        <v>10</v>
      </c>
      <c r="BC1691" s="63">
        <f t="shared" si="410"/>
        <v>200</v>
      </c>
      <c r="BF1691">
        <f>VLOOKUP(L1691,'Status Report'!B:CE,82,0)</f>
        <v>0</v>
      </c>
      <c r="BG1691">
        <f>VLOOKUP(L1691,'Status Report'!B:CF,83,0)</f>
        <v>0</v>
      </c>
      <c r="BH1691">
        <f>VLOOKUP(L1691,'Status Report'!B:CG,84,0)</f>
        <v>0</v>
      </c>
      <c r="BI1691" t="s">
        <v>1033</v>
      </c>
      <c r="BJ1691" t="s">
        <v>795</v>
      </c>
      <c r="BM1691" s="67">
        <f t="shared" si="411"/>
        <v>216</v>
      </c>
    </row>
    <row r="1692" spans="1:65" x14ac:dyDescent="0.25">
      <c r="A1692" s="68" t="str">
        <f>VLOOKUP(L1692,'Status Report'!B:CB,79,0)</f>
        <v>Heineken</v>
      </c>
      <c r="C1692">
        <v>26021053</v>
      </c>
      <c r="D1692">
        <v>3090581</v>
      </c>
      <c r="E1692" t="s">
        <v>1022</v>
      </c>
      <c r="F1692" t="s">
        <v>1023</v>
      </c>
      <c r="G1692" t="str">
        <f>VLOOKUP(D1692,'[2]sold to'!$A:$H,8,0)</f>
        <v>Trinidad</v>
      </c>
      <c r="H1692" t="str">
        <f>VLOOKUP(D1692,'[2]sold to'!$A:$I,9,0)</f>
        <v>AMERICAS</v>
      </c>
      <c r="K1692">
        <v>270</v>
      </c>
      <c r="L1692">
        <v>88026625</v>
      </c>
      <c r="M1692" t="s">
        <v>411</v>
      </c>
      <c r="N1692">
        <v>5</v>
      </c>
      <c r="P1692" t="str">
        <f>VLOOKUP(L1692,'Status Report'!B:AA,26,0)</f>
        <v>China</v>
      </c>
      <c r="Q1692" t="str">
        <f>VLOOKUP(L1692,'Status Report'!B:AB,27,0)</f>
        <v>Textiles-Clothing</v>
      </c>
      <c r="R1692">
        <f>VLOOKUP(L1692,'Status Report'!B:X,23,0)</f>
        <v>100</v>
      </c>
      <c r="S1692" t="str">
        <f>VLOOKUP(L1692,'Status Report'!B:T,19,0)</f>
        <v>Promocean The Netherlands BV</v>
      </c>
      <c r="T1692" s="62">
        <f>VLOOKUP(L1692,'Status Report'!B:E,4,0)</f>
        <v>3</v>
      </c>
      <c r="U1692" s="19">
        <f>_xlfn.IFS(AI1692="Den Bosch",VLOOKUP(L1692,'Status Report'!B:AM,35,0),AI1692="Yantian",VLOOKUP(L1692,'Status Report'!B:AM,36,0),AI1692="",IF(H1692="Asia Pacific",VLOOKUP(L1692,'Status Report'!B:AM,36,0),VLOOKUP(L1692,'Status Report'!B:AM,35,0)),AI1692="Direct shipment",IF(H1692="Asia Pacific",VLOOKUP(L1692,'Status Report'!B:AM,36,0),VLOOKUP(L1692,'Status Report'!B:AM,35,0)))</f>
        <v>73.7</v>
      </c>
      <c r="V1692" s="20">
        <f t="shared" si="398"/>
        <v>368.5</v>
      </c>
      <c r="W1692" s="19">
        <f>_xlfn.IFS(AI1692="Den Bosch",VLOOKUP(L1692,'Status Report'!B:AM,37,0),AI1692="Yantian",VLOOKUP(L1692,'Status Report'!B:AM,38,0),AI1692="",IF(H1692="Asia Pacific",VLOOKUP(L1692,'Status Report'!B:AM,38,0),VLOOKUP(L1692,'Status Report'!B:AM,37,0)),AI1692="Direct shipment",IF(H1692="Asia Pacific",VLOOKUP(L1692,'Status Report'!B:AM,38,0),VLOOKUP(L1692,'Status Report'!B:AM,37,0)))</f>
        <v>73.7</v>
      </c>
      <c r="X1692" s="20">
        <f t="shared" si="399"/>
        <v>368.5</v>
      </c>
      <c r="Y1692" s="20">
        <f>_xlfn.IFS(AI1692="Den Bosch",VLOOKUP(L1692,'Status Report'!B:AO,39,0),AI1692="Yantian",VLOOKUP(L1692,'Status Report'!B:AO,40,0),AI1692="",IF(H1692="Asia Pacific",VLOOKUP(L1692,'Status Report'!B:AO,40,0),VLOOKUP(L1692,'Status Report'!B:AO,39,0)),AI1692="Direct shipment",IF(H1692="Asia Pacific",VLOOKUP(L1692,'Status Report'!B:AO,40,0),VLOOKUP(L1692,'Status Report'!B:AO,39,0)))</f>
        <v>0</v>
      </c>
      <c r="Z1692" s="20">
        <f t="shared" si="400"/>
        <v>0</v>
      </c>
      <c r="AA1692" s="20">
        <f t="shared" si="401"/>
        <v>368.5</v>
      </c>
      <c r="AB1692" s="21">
        <f>_xlfn.IFS(AI1692="Den Bosch",VLOOKUP(L1692,'Status Report'!B:AM,33,0),AI1692="Yantian",VLOOKUP(L1692,'Status Report'!B:AM,34,0),AI1692="",IF(H1692="Asia Pacific",VLOOKUP(L1692,'Status Report'!B:AM,34,0),VLOOKUP(L1692,'Status Report'!B:AM,33,0)),AI1692="Direct shipment",IF(H1692="Asia Pacific",VLOOKUP(L1692,'Status Report'!B:AM,34,0),VLOOKUP(L1692,'Status Report'!B:AM,33,0)))</f>
        <v>64.326599999999999</v>
      </c>
      <c r="AC1692" s="21">
        <f>VLOOKUP(L1692,'Status Report'!B:CE,82,0)</f>
        <v>0</v>
      </c>
      <c r="AD1692" s="21">
        <f t="shared" si="402"/>
        <v>64.326599999999999</v>
      </c>
      <c r="AE1692" s="63">
        <f>VLOOKUP(L1692,'Status Report'!B:W,20,0)</f>
        <v>20</v>
      </c>
      <c r="AF1692" s="63">
        <f>VLOOKUP(L1692,'Status Report'!B:W,21,0)</f>
        <v>20</v>
      </c>
      <c r="AG1692" s="63">
        <f>VLOOKUP(L1692,'Status Report'!B:W,22,0)</f>
        <v>10</v>
      </c>
      <c r="AH1692" s="22">
        <f t="shared" si="403"/>
        <v>0.02</v>
      </c>
      <c r="AI1692" t="s">
        <v>990</v>
      </c>
      <c r="AK1692" s="63">
        <f>IFERROR(VLOOKUP(G1692,ASEAN!A:A,1,0),0)</f>
        <v>0</v>
      </c>
      <c r="AL1692" s="63" t="str">
        <f>IFERROR(VLOOKUP(D1692,'[3]customer specs'!$B$1:$D$65536,3,0),0)</f>
        <v>pallet</v>
      </c>
      <c r="AM1692" s="64">
        <f t="shared" si="404"/>
        <v>0</v>
      </c>
      <c r="AN1692" s="64">
        <f t="shared" si="405"/>
        <v>0</v>
      </c>
      <c r="AO1692" s="63"/>
      <c r="AP1692" s="63"/>
      <c r="AQ1692" s="63" t="str">
        <f t="shared" si="406"/>
        <v>no</v>
      </c>
      <c r="AR1692" s="20">
        <f t="shared" si="407"/>
        <v>321.63299999999998</v>
      </c>
      <c r="AS1692" s="63"/>
      <c r="AT1692" s="23">
        <f t="shared" si="397"/>
        <v>0.12</v>
      </c>
      <c r="AU1692" s="65">
        <f t="shared" si="408"/>
        <v>73.098409090909087</v>
      </c>
      <c r="AV1692" s="65"/>
      <c r="AW1692" s="65">
        <f t="shared" si="409"/>
        <v>365.4920454545454</v>
      </c>
      <c r="AX1692" s="65"/>
      <c r="AY1692" s="63">
        <f>VLOOKUP(L1692,'Status Report'!B:CF,81,0)</f>
        <v>0</v>
      </c>
      <c r="AZ1692" s="63" t="str">
        <f>VLOOKUP(L1692,'Status Report'!B:S,18,0)</f>
        <v>Ellina Smirnova</v>
      </c>
      <c r="BB1692" s="63">
        <f>VLOOKUP(L1692,'Status Report'!B:Z,25,0)</f>
        <v>10</v>
      </c>
      <c r="BC1692" s="63">
        <f t="shared" si="410"/>
        <v>50</v>
      </c>
      <c r="BF1692">
        <f>VLOOKUP(L1692,'Status Report'!B:CE,82,0)</f>
        <v>0</v>
      </c>
      <c r="BG1692">
        <f>VLOOKUP(L1692,'Status Report'!B:CF,83,0)</f>
        <v>0</v>
      </c>
      <c r="BH1692">
        <f>VLOOKUP(L1692,'Status Report'!B:CG,84,0)</f>
        <v>0</v>
      </c>
      <c r="BI1692" t="s">
        <v>1033</v>
      </c>
      <c r="BJ1692" t="s">
        <v>795</v>
      </c>
      <c r="BM1692" s="67">
        <f t="shared" si="411"/>
        <v>144</v>
      </c>
    </row>
    <row r="1693" spans="1:65" x14ac:dyDescent="0.25">
      <c r="A1693" s="68" t="str">
        <f>VLOOKUP(L1693,'Status Report'!B:CB,79,0)</f>
        <v>Heineken</v>
      </c>
      <c r="C1693">
        <v>26021053</v>
      </c>
      <c r="D1693">
        <v>3090581</v>
      </c>
      <c r="E1693" t="s">
        <v>1022</v>
      </c>
      <c r="F1693" t="s">
        <v>1023</v>
      </c>
      <c r="G1693" t="str">
        <f>VLOOKUP(D1693,'[2]sold to'!$A:$H,8,0)</f>
        <v>Trinidad</v>
      </c>
      <c r="H1693" t="str">
        <f>VLOOKUP(D1693,'[2]sold to'!$A:$I,9,0)</f>
        <v>AMERICAS</v>
      </c>
      <c r="K1693">
        <v>280</v>
      </c>
      <c r="L1693">
        <v>88026829</v>
      </c>
      <c r="M1693" t="s">
        <v>156</v>
      </c>
      <c r="N1693">
        <v>50</v>
      </c>
      <c r="P1693" t="str">
        <f>VLOOKUP(L1693,'Status Report'!B:AA,26,0)</f>
        <v>China</v>
      </c>
      <c r="Q1693" t="str">
        <f>VLOOKUP(L1693,'Status Report'!B:AB,27,0)</f>
        <v>Indoor signs</v>
      </c>
      <c r="R1693">
        <f>VLOOKUP(L1693,'Status Report'!B:X,23,0)</f>
        <v>500</v>
      </c>
      <c r="S1693" t="str">
        <f>VLOOKUP(L1693,'Status Report'!B:T,19,0)</f>
        <v>Brands On</v>
      </c>
      <c r="T1693" s="62">
        <f>VLOOKUP(L1693,'Status Report'!B:E,4,0)</f>
        <v>3</v>
      </c>
      <c r="U1693" s="19">
        <f>_xlfn.IFS(AI1693="Den Bosch",VLOOKUP(L1693,'Status Report'!B:AM,35,0),AI1693="Yantian",VLOOKUP(L1693,'Status Report'!B:AM,36,0),AI1693="",IF(H1693="Asia Pacific",VLOOKUP(L1693,'Status Report'!B:AM,36,0),VLOOKUP(L1693,'Status Report'!B:AM,35,0)),AI1693="Direct shipment",IF(H1693="Asia Pacific",VLOOKUP(L1693,'Status Report'!B:AM,36,0),VLOOKUP(L1693,'Status Report'!B:AM,35,0)))</f>
        <v>43.64</v>
      </c>
      <c r="V1693" s="20">
        <f t="shared" si="398"/>
        <v>2182</v>
      </c>
      <c r="W1693" s="19">
        <f>_xlfn.IFS(AI1693="Den Bosch",VLOOKUP(L1693,'Status Report'!B:AM,37,0),AI1693="Yantian",VLOOKUP(L1693,'Status Report'!B:AM,38,0),AI1693="",IF(H1693="Asia Pacific",VLOOKUP(L1693,'Status Report'!B:AM,38,0),VLOOKUP(L1693,'Status Report'!B:AM,37,0)),AI1693="Direct shipment",IF(H1693="Asia Pacific",VLOOKUP(L1693,'Status Report'!B:AM,38,0),VLOOKUP(L1693,'Status Report'!B:AM,37,0)))</f>
        <v>43.64</v>
      </c>
      <c r="X1693" s="20">
        <f t="shared" si="399"/>
        <v>2182</v>
      </c>
      <c r="Y1693" s="20">
        <f>_xlfn.IFS(AI1693="Den Bosch",VLOOKUP(L1693,'Status Report'!B:AO,39,0),AI1693="Yantian",VLOOKUP(L1693,'Status Report'!B:AO,40,0),AI1693="",IF(H1693="Asia Pacific",VLOOKUP(L1693,'Status Report'!B:AO,40,0),VLOOKUP(L1693,'Status Report'!B:AO,39,0)),AI1693="Direct shipment",IF(H1693="Asia Pacific",VLOOKUP(L1693,'Status Report'!B:AO,40,0),VLOOKUP(L1693,'Status Report'!B:AO,39,0)))</f>
        <v>0</v>
      </c>
      <c r="Z1693" s="20">
        <f t="shared" si="400"/>
        <v>0</v>
      </c>
      <c r="AA1693" s="20">
        <f t="shared" si="401"/>
        <v>2182</v>
      </c>
      <c r="AB1693" s="21">
        <f>_xlfn.IFS(AI1693="Den Bosch",VLOOKUP(L1693,'Status Report'!B:AM,33,0),AI1693="Yantian",VLOOKUP(L1693,'Status Report'!B:AM,34,0),AI1693="",IF(H1693="Asia Pacific",VLOOKUP(L1693,'Status Report'!B:AM,34,0),VLOOKUP(L1693,'Status Report'!B:AM,33,0)),AI1693="Direct shipment",IF(H1693="Asia Pacific",VLOOKUP(L1693,'Status Report'!B:AM,34,0),VLOOKUP(L1693,'Status Report'!B:AM,33,0)))</f>
        <v>38.4</v>
      </c>
      <c r="AC1693" s="21">
        <f>VLOOKUP(L1693,'Status Report'!B:CE,82,0)</f>
        <v>0</v>
      </c>
      <c r="AD1693" s="21">
        <f t="shared" si="402"/>
        <v>38.4</v>
      </c>
      <c r="AE1693" s="63">
        <f>VLOOKUP(L1693,'Status Report'!B:W,20,0)</f>
        <v>46</v>
      </c>
      <c r="AF1693" s="63">
        <f>VLOOKUP(L1693,'Status Report'!B:W,21,0)</f>
        <v>26</v>
      </c>
      <c r="AG1693" s="63">
        <f>VLOOKUP(L1693,'Status Report'!B:W,22,0)</f>
        <v>12</v>
      </c>
      <c r="AH1693" s="22">
        <f t="shared" si="403"/>
        <v>0.71760000000000002</v>
      </c>
      <c r="AI1693" t="s">
        <v>990</v>
      </c>
      <c r="AK1693" s="63">
        <f>IFERROR(VLOOKUP(G1693,ASEAN!A:A,1,0),0)</f>
        <v>0</v>
      </c>
      <c r="AL1693" s="63" t="str">
        <f>IFERROR(VLOOKUP(D1693,'[3]customer specs'!$B$1:$D$65536,3,0),0)</f>
        <v>pallet</v>
      </c>
      <c r="AM1693" s="64">
        <f t="shared" si="404"/>
        <v>0</v>
      </c>
      <c r="AN1693" s="64">
        <f t="shared" si="405"/>
        <v>0</v>
      </c>
      <c r="AO1693" s="63"/>
      <c r="AP1693" s="63"/>
      <c r="AQ1693" s="63" t="str">
        <f t="shared" si="406"/>
        <v>no</v>
      </c>
      <c r="AR1693" s="20">
        <f t="shared" si="407"/>
        <v>1920</v>
      </c>
      <c r="AS1693" s="63"/>
      <c r="AT1693" s="23">
        <f t="shared" si="397"/>
        <v>0.12</v>
      </c>
      <c r="AU1693" s="65">
        <f t="shared" si="408"/>
        <v>43.636363636363633</v>
      </c>
      <c r="AV1693" s="65"/>
      <c r="AW1693" s="65">
        <f t="shared" si="409"/>
        <v>2181.8181818181815</v>
      </c>
      <c r="AX1693" s="65"/>
      <c r="AY1693" s="63">
        <f>VLOOKUP(L1693,'Status Report'!B:CF,81,0)</f>
        <v>0</v>
      </c>
      <c r="AZ1693" s="63" t="str">
        <f>VLOOKUP(L1693,'Status Report'!B:S,18,0)</f>
        <v>Ludmilla Zarybnicka</v>
      </c>
      <c r="BB1693" s="63">
        <f>VLOOKUP(L1693,'Status Report'!B:Z,25,0)</f>
        <v>1</v>
      </c>
      <c r="BC1693" s="63">
        <f t="shared" si="410"/>
        <v>50</v>
      </c>
      <c r="BF1693">
        <f>VLOOKUP(L1693,'Status Report'!B:CE,82,0)</f>
        <v>0</v>
      </c>
      <c r="BG1693">
        <f>VLOOKUP(L1693,'Status Report'!B:CF,83,0)</f>
        <v>0</v>
      </c>
      <c r="BH1693">
        <f>VLOOKUP(L1693,'Status Report'!B:CG,84,0)</f>
        <v>0</v>
      </c>
      <c r="BI1693" t="s">
        <v>1033</v>
      </c>
      <c r="BJ1693" t="s">
        <v>795</v>
      </c>
      <c r="BM1693" s="67">
        <f t="shared" si="411"/>
        <v>242</v>
      </c>
    </row>
    <row r="1694" spans="1:65" x14ac:dyDescent="0.25">
      <c r="A1694" s="68" t="str">
        <f>VLOOKUP(L1694,'Status Report'!B:CB,79,0)</f>
        <v>Heineken</v>
      </c>
      <c r="C1694">
        <v>26021053</v>
      </c>
      <c r="D1694">
        <v>3090581</v>
      </c>
      <c r="E1694" t="s">
        <v>1022</v>
      </c>
      <c r="F1694" t="s">
        <v>1023</v>
      </c>
      <c r="G1694" t="str">
        <f>VLOOKUP(D1694,'[2]sold to'!$A:$H,8,0)</f>
        <v>Trinidad</v>
      </c>
      <c r="H1694" t="str">
        <f>VLOOKUP(D1694,'[2]sold to'!$A:$I,9,0)</f>
        <v>AMERICAS</v>
      </c>
      <c r="K1694">
        <v>290</v>
      </c>
      <c r="L1694">
        <v>88027218</v>
      </c>
      <c r="M1694" t="s">
        <v>518</v>
      </c>
      <c r="N1694">
        <v>10</v>
      </c>
      <c r="P1694" t="str">
        <f>VLOOKUP(L1694,'Status Report'!B:AA,26,0)</f>
        <v>China</v>
      </c>
      <c r="Q1694" t="str">
        <f>VLOOKUP(L1694,'Status Report'!B:AB,27,0)</f>
        <v>Premiums</v>
      </c>
      <c r="R1694">
        <f>VLOOKUP(L1694,'Status Report'!B:X,23,0)</f>
        <v>100</v>
      </c>
      <c r="S1694" t="str">
        <f>VLOOKUP(L1694,'Status Report'!B:T,19,0)</f>
        <v>Promocean The Netherlands BV</v>
      </c>
      <c r="T1694" s="62">
        <f>VLOOKUP(L1694,'Status Report'!B:E,4,0)</f>
        <v>3</v>
      </c>
      <c r="U1694" s="19">
        <f>_xlfn.IFS(AI1694="Den Bosch",VLOOKUP(L1694,'Status Report'!B:AM,35,0),AI1694="Yantian",VLOOKUP(L1694,'Status Report'!B:AM,36,0),AI1694="",IF(H1694="Asia Pacific",VLOOKUP(L1694,'Status Report'!B:AM,36,0),VLOOKUP(L1694,'Status Report'!B:AM,35,0)),AI1694="Direct shipment",IF(H1694="Asia Pacific",VLOOKUP(L1694,'Status Report'!B:AM,36,0),VLOOKUP(L1694,'Status Report'!B:AM,35,0)))</f>
        <v>40</v>
      </c>
      <c r="V1694" s="20">
        <f t="shared" si="398"/>
        <v>400</v>
      </c>
      <c r="W1694" s="19">
        <f>_xlfn.IFS(AI1694="Den Bosch",VLOOKUP(L1694,'Status Report'!B:AM,37,0),AI1694="Yantian",VLOOKUP(L1694,'Status Report'!B:AM,38,0),AI1694="",IF(H1694="Asia Pacific",VLOOKUP(L1694,'Status Report'!B:AM,38,0),VLOOKUP(L1694,'Status Report'!B:AM,37,0)),AI1694="Direct shipment",IF(H1694="Asia Pacific",VLOOKUP(L1694,'Status Report'!B:AM,38,0),VLOOKUP(L1694,'Status Report'!B:AM,37,0)))</f>
        <v>31.8</v>
      </c>
      <c r="X1694" s="20">
        <f t="shared" si="399"/>
        <v>318</v>
      </c>
      <c r="Y1694" s="20">
        <f>_xlfn.IFS(AI1694="Den Bosch",VLOOKUP(L1694,'Status Report'!B:AO,39,0),AI1694="Yantian",VLOOKUP(L1694,'Status Report'!B:AO,40,0),AI1694="",IF(H1694="Asia Pacific",VLOOKUP(L1694,'Status Report'!B:AO,40,0),VLOOKUP(L1694,'Status Report'!B:AO,39,0)),AI1694="Direct shipment",IF(H1694="Asia Pacific",VLOOKUP(L1694,'Status Report'!B:AO,40,0),VLOOKUP(L1694,'Status Report'!B:AO,39,0)))</f>
        <v>0</v>
      </c>
      <c r="Z1694" s="20">
        <f t="shared" si="400"/>
        <v>0</v>
      </c>
      <c r="AA1694" s="20">
        <f t="shared" si="401"/>
        <v>318</v>
      </c>
      <c r="AB1694" s="21">
        <f>_xlfn.IFS(AI1694="Den Bosch",VLOOKUP(L1694,'Status Report'!B:AM,33,0),AI1694="Yantian",VLOOKUP(L1694,'Status Report'!B:AM,34,0),AI1694="",IF(H1694="Asia Pacific",VLOOKUP(L1694,'Status Report'!B:AM,34,0),VLOOKUP(L1694,'Status Report'!B:AM,33,0)),AI1694="Direct shipment",IF(H1694="Asia Pacific",VLOOKUP(L1694,'Status Report'!B:AM,34,0),VLOOKUP(L1694,'Status Report'!B:AM,33,0)))</f>
        <v>28.001900000000003</v>
      </c>
      <c r="AC1694" s="21">
        <f>VLOOKUP(L1694,'Status Report'!B:CE,82,0)</f>
        <v>0</v>
      </c>
      <c r="AD1694" s="21">
        <f t="shared" si="402"/>
        <v>28.001900000000003</v>
      </c>
      <c r="AE1694" s="63">
        <f>VLOOKUP(L1694,'Status Report'!B:W,20,0)</f>
        <v>30</v>
      </c>
      <c r="AF1694" s="63">
        <f>VLOOKUP(L1694,'Status Report'!B:W,21,0)</f>
        <v>20</v>
      </c>
      <c r="AG1694" s="63">
        <f>VLOOKUP(L1694,'Status Report'!B:W,22,0)</f>
        <v>10</v>
      </c>
      <c r="AH1694" s="22">
        <f t="shared" si="403"/>
        <v>0.06</v>
      </c>
      <c r="AI1694" t="s">
        <v>990</v>
      </c>
      <c r="AK1694" s="63">
        <f>IFERROR(VLOOKUP(G1694,ASEAN!A:A,1,0),0)</f>
        <v>0</v>
      </c>
      <c r="AL1694" s="63" t="str">
        <f>IFERROR(VLOOKUP(D1694,'[3]customer specs'!$B$1:$D$65536,3,0),0)</f>
        <v>pallet</v>
      </c>
      <c r="AM1694" s="64">
        <f t="shared" si="404"/>
        <v>82</v>
      </c>
      <c r="AN1694" s="64">
        <f t="shared" si="405"/>
        <v>0</v>
      </c>
      <c r="AO1694" s="63"/>
      <c r="AP1694" s="63"/>
      <c r="AQ1694" s="63" t="str">
        <f t="shared" si="406"/>
        <v>no</v>
      </c>
      <c r="AR1694" s="20">
        <f t="shared" si="407"/>
        <v>280.01900000000001</v>
      </c>
      <c r="AS1694" s="63"/>
      <c r="AT1694" s="23">
        <f t="shared" si="397"/>
        <v>0.12</v>
      </c>
      <c r="AU1694" s="65">
        <f t="shared" si="408"/>
        <v>31.820340909090913</v>
      </c>
      <c r="AV1694" s="65"/>
      <c r="AW1694" s="65">
        <f t="shared" si="409"/>
        <v>318.20340909090913</v>
      </c>
      <c r="AX1694" s="65"/>
      <c r="AY1694" s="63">
        <f>VLOOKUP(L1694,'Status Report'!B:CF,81,0)</f>
        <v>0</v>
      </c>
      <c r="AZ1694" s="63" t="str">
        <f>VLOOKUP(L1694,'Status Report'!B:S,18,0)</f>
        <v>Ellina Smirnova</v>
      </c>
      <c r="BB1694" s="63">
        <f>VLOOKUP(L1694,'Status Report'!B:Z,25,0)</f>
        <v>5</v>
      </c>
      <c r="BC1694" s="63">
        <f t="shared" si="410"/>
        <v>50</v>
      </c>
      <c r="BF1694">
        <f>VLOOKUP(L1694,'Status Report'!B:CE,82,0)</f>
        <v>0</v>
      </c>
      <c r="BG1694">
        <f>VLOOKUP(L1694,'Status Report'!B:CF,83,0)</f>
        <v>0</v>
      </c>
      <c r="BH1694">
        <f>VLOOKUP(L1694,'Status Report'!B:CG,84,0)</f>
        <v>0</v>
      </c>
      <c r="BI1694" t="s">
        <v>1033</v>
      </c>
      <c r="BJ1694" t="s">
        <v>795</v>
      </c>
      <c r="BM1694" s="67">
        <f t="shared" si="411"/>
        <v>562</v>
      </c>
    </row>
    <row r="1695" spans="1:65" x14ac:dyDescent="0.25">
      <c r="A1695" s="68" t="str">
        <f>VLOOKUP(L1695,'Status Report'!B:CB,79,0)</f>
        <v>Heineken</v>
      </c>
      <c r="C1695">
        <v>26021053</v>
      </c>
      <c r="D1695">
        <v>3090581</v>
      </c>
      <c r="E1695" t="s">
        <v>1022</v>
      </c>
      <c r="F1695" t="s">
        <v>1023</v>
      </c>
      <c r="G1695" t="str">
        <f>VLOOKUP(D1695,'[2]sold to'!$A:$H,8,0)</f>
        <v>Trinidad</v>
      </c>
      <c r="H1695" t="str">
        <f>VLOOKUP(D1695,'[2]sold to'!$A:$I,9,0)</f>
        <v>AMERICAS</v>
      </c>
      <c r="K1695">
        <v>300</v>
      </c>
      <c r="L1695">
        <v>88027222</v>
      </c>
      <c r="M1695" t="s">
        <v>522</v>
      </c>
      <c r="N1695">
        <v>5</v>
      </c>
      <c r="P1695" t="str">
        <f>VLOOKUP(L1695,'Status Report'!B:AA,26,0)</f>
        <v>China</v>
      </c>
      <c r="Q1695" t="str">
        <f>VLOOKUP(L1695,'Status Report'!B:AB,27,0)</f>
        <v>Premiums</v>
      </c>
      <c r="R1695">
        <f>VLOOKUP(L1695,'Status Report'!B:X,23,0)</f>
        <v>20</v>
      </c>
      <c r="S1695" t="str">
        <f>VLOOKUP(L1695,'Status Report'!B:T,19,0)</f>
        <v>Promocean The Netherlands BV</v>
      </c>
      <c r="T1695" s="62">
        <f>VLOOKUP(L1695,'Status Report'!B:E,4,0)</f>
        <v>3</v>
      </c>
      <c r="U1695" s="19">
        <f>_xlfn.IFS(AI1695="Den Bosch",VLOOKUP(L1695,'Status Report'!B:AM,35,0),AI1695="Yantian",VLOOKUP(L1695,'Status Report'!B:AM,36,0),AI1695="",IF(H1695="Asia Pacific",VLOOKUP(L1695,'Status Report'!B:AM,36,0),VLOOKUP(L1695,'Status Report'!B:AM,35,0)),AI1695="Direct shipment",IF(H1695="Asia Pacific",VLOOKUP(L1695,'Status Report'!B:AM,36,0),VLOOKUP(L1695,'Status Report'!B:AM,35,0)))</f>
        <v>128.85</v>
      </c>
      <c r="V1695" s="20">
        <f t="shared" si="398"/>
        <v>644.25</v>
      </c>
      <c r="W1695" s="19">
        <f>_xlfn.IFS(AI1695="Den Bosch",VLOOKUP(L1695,'Status Report'!B:AM,37,0),AI1695="Yantian",VLOOKUP(L1695,'Status Report'!B:AM,38,0),AI1695="",IF(H1695="Asia Pacific",VLOOKUP(L1695,'Status Report'!B:AM,38,0),VLOOKUP(L1695,'Status Report'!B:AM,37,0)),AI1695="Direct shipment",IF(H1695="Asia Pacific",VLOOKUP(L1695,'Status Report'!B:AM,38,0),VLOOKUP(L1695,'Status Report'!B:AM,37,0)))</f>
        <v>59.349999999999994</v>
      </c>
      <c r="X1695" s="20">
        <f t="shared" si="399"/>
        <v>296.75</v>
      </c>
      <c r="Y1695" s="20">
        <f>_xlfn.IFS(AI1695="Den Bosch",VLOOKUP(L1695,'Status Report'!B:AO,39,0),AI1695="Yantian",VLOOKUP(L1695,'Status Report'!B:AO,40,0),AI1695="",IF(H1695="Asia Pacific",VLOOKUP(L1695,'Status Report'!B:AO,40,0),VLOOKUP(L1695,'Status Report'!B:AO,39,0)),AI1695="Direct shipment",IF(H1695="Asia Pacific",VLOOKUP(L1695,'Status Report'!B:AO,40,0),VLOOKUP(L1695,'Status Report'!B:AO,39,0)))</f>
        <v>0</v>
      </c>
      <c r="Z1695" s="20">
        <f t="shared" si="400"/>
        <v>0</v>
      </c>
      <c r="AA1695" s="20">
        <f t="shared" si="401"/>
        <v>296.75</v>
      </c>
      <c r="AB1695" s="21">
        <f>_xlfn.IFS(AI1695="Den Bosch",VLOOKUP(L1695,'Status Report'!B:AM,33,0),AI1695="Yantian",VLOOKUP(L1695,'Status Report'!B:AM,34,0),AI1695="",IF(H1695="Asia Pacific",VLOOKUP(L1695,'Status Report'!B:AM,34,0),VLOOKUP(L1695,'Status Report'!B:AM,33,0)),AI1695="Direct shipment",IF(H1695="Asia Pacific",VLOOKUP(L1695,'Status Report'!B:AM,34,0),VLOOKUP(L1695,'Status Report'!B:AM,33,0)))</f>
        <v>52.248100000000001</v>
      </c>
      <c r="AC1695" s="21">
        <f>VLOOKUP(L1695,'Status Report'!B:CE,82,0)</f>
        <v>0</v>
      </c>
      <c r="AD1695" s="21">
        <f t="shared" si="402"/>
        <v>52.248100000000001</v>
      </c>
      <c r="AE1695" s="63">
        <f>VLOOKUP(L1695,'Status Report'!B:W,20,0)</f>
        <v>30</v>
      </c>
      <c r="AF1695" s="63">
        <f>VLOOKUP(L1695,'Status Report'!B:W,21,0)</f>
        <v>20</v>
      </c>
      <c r="AG1695" s="63">
        <f>VLOOKUP(L1695,'Status Report'!B:W,22,0)</f>
        <v>16</v>
      </c>
      <c r="AH1695" s="22">
        <f t="shared" si="403"/>
        <v>4.8000000000000001E-2</v>
      </c>
      <c r="AI1695" t="s">
        <v>990</v>
      </c>
      <c r="AK1695" s="63">
        <f>IFERROR(VLOOKUP(G1695,ASEAN!A:A,1,0),0)</f>
        <v>0</v>
      </c>
      <c r="AL1695" s="63" t="str">
        <f>IFERROR(VLOOKUP(D1695,'[3]customer specs'!$B$1:$D$65536,3,0),0)</f>
        <v>pallet</v>
      </c>
      <c r="AM1695" s="64">
        <f t="shared" si="404"/>
        <v>347.5</v>
      </c>
      <c r="AN1695" s="64">
        <f t="shared" si="405"/>
        <v>0</v>
      </c>
      <c r="AO1695" s="63"/>
      <c r="AP1695" s="63"/>
      <c r="AQ1695" s="63" t="str">
        <f t="shared" si="406"/>
        <v>no</v>
      </c>
      <c r="AR1695" s="20">
        <f t="shared" si="407"/>
        <v>261.2405</v>
      </c>
      <c r="AS1695" s="63"/>
      <c r="AT1695" s="23">
        <f t="shared" si="397"/>
        <v>0.12</v>
      </c>
      <c r="AU1695" s="65">
        <f t="shared" si="408"/>
        <v>59.372840909090911</v>
      </c>
      <c r="AV1695" s="65"/>
      <c r="AW1695" s="65">
        <f t="shared" si="409"/>
        <v>296.86420454545453</v>
      </c>
      <c r="AX1695" s="65"/>
      <c r="AY1695" s="63">
        <f>VLOOKUP(L1695,'Status Report'!B:CF,81,0)</f>
        <v>0</v>
      </c>
      <c r="AZ1695" s="63" t="str">
        <f>VLOOKUP(L1695,'Status Report'!B:S,18,0)</f>
        <v>Ellina Smirnova</v>
      </c>
      <c r="BB1695" s="63">
        <f>VLOOKUP(L1695,'Status Report'!B:Z,25,0)</f>
        <v>5</v>
      </c>
      <c r="BC1695" s="63">
        <f t="shared" si="410"/>
        <v>25</v>
      </c>
      <c r="BF1695">
        <f>VLOOKUP(L1695,'Status Report'!B:CE,82,0)</f>
        <v>0</v>
      </c>
      <c r="BG1695">
        <f>VLOOKUP(L1695,'Status Report'!B:CF,83,0)</f>
        <v>0</v>
      </c>
      <c r="BH1695">
        <f>VLOOKUP(L1695,'Status Report'!B:CG,84,0)</f>
        <v>0</v>
      </c>
      <c r="BI1695" t="s">
        <v>1033</v>
      </c>
      <c r="BJ1695" t="s">
        <v>795</v>
      </c>
      <c r="BM1695" s="67">
        <f t="shared" si="411"/>
        <v>508</v>
      </c>
    </row>
    <row r="1696" spans="1:65" x14ac:dyDescent="0.25">
      <c r="A1696" s="68" t="str">
        <f>VLOOKUP(L1696,'Status Report'!B:CB,79,0)</f>
        <v>Heineken</v>
      </c>
      <c r="C1696">
        <v>26021053</v>
      </c>
      <c r="D1696">
        <v>3090581</v>
      </c>
      <c r="E1696" t="s">
        <v>1022</v>
      </c>
      <c r="F1696" t="s">
        <v>1023</v>
      </c>
      <c r="G1696" t="str">
        <f>VLOOKUP(D1696,'[2]sold to'!$A:$H,8,0)</f>
        <v>Trinidad</v>
      </c>
      <c r="H1696" t="str">
        <f>VLOOKUP(D1696,'[2]sold to'!$A:$I,9,0)</f>
        <v>AMERICAS</v>
      </c>
      <c r="K1696">
        <v>310</v>
      </c>
      <c r="L1696">
        <v>88027066</v>
      </c>
      <c r="M1696" t="s">
        <v>503</v>
      </c>
      <c r="N1696">
        <v>5</v>
      </c>
      <c r="P1696" t="str">
        <f>VLOOKUP(L1696,'Status Report'!B:AA,26,0)</f>
        <v>China</v>
      </c>
      <c r="Q1696" t="str">
        <f>VLOOKUP(L1696,'Status Report'!B:AB,27,0)</f>
        <v>Premiums</v>
      </c>
      <c r="R1696">
        <f>VLOOKUP(L1696,'Status Report'!B:X,23,0)</f>
        <v>250</v>
      </c>
      <c r="S1696" t="str">
        <f>VLOOKUP(L1696,'Status Report'!B:T,19,0)</f>
        <v>Asian Sourcing Link</v>
      </c>
      <c r="T1696" s="62">
        <f>VLOOKUP(L1696,'Status Report'!B:E,4,0)</f>
        <v>3</v>
      </c>
      <c r="U1696" s="19">
        <f>_xlfn.IFS(AI1696="Den Bosch",VLOOKUP(L1696,'Status Report'!B:AM,35,0),AI1696="Yantian",VLOOKUP(L1696,'Status Report'!B:AM,36,0),AI1696="",IF(H1696="Asia Pacific",VLOOKUP(L1696,'Status Report'!B:AM,36,0),VLOOKUP(L1696,'Status Report'!B:AM,35,0)),AI1696="Direct shipment",IF(H1696="Asia Pacific",VLOOKUP(L1696,'Status Report'!B:AM,36,0),VLOOKUP(L1696,'Status Report'!B:AM,35,0)))</f>
        <v>170.05</v>
      </c>
      <c r="V1696" s="20">
        <f t="shared" si="398"/>
        <v>850.25</v>
      </c>
      <c r="W1696" s="19">
        <f>_xlfn.IFS(AI1696="Den Bosch",VLOOKUP(L1696,'Status Report'!B:AM,37,0),AI1696="Yantian",VLOOKUP(L1696,'Status Report'!B:AM,38,0),AI1696="",IF(H1696="Asia Pacific",VLOOKUP(L1696,'Status Report'!B:AM,38,0),VLOOKUP(L1696,'Status Report'!B:AM,37,0)),AI1696="Direct shipment",IF(H1696="Asia Pacific",VLOOKUP(L1696,'Status Report'!B:AM,38,0),VLOOKUP(L1696,'Status Report'!B:AM,37,0)))</f>
        <v>170.05</v>
      </c>
      <c r="X1696" s="20">
        <f t="shared" si="399"/>
        <v>850.25</v>
      </c>
      <c r="Y1696" s="20">
        <f>_xlfn.IFS(AI1696="Den Bosch",VLOOKUP(L1696,'Status Report'!B:AO,39,0),AI1696="Yantian",VLOOKUP(L1696,'Status Report'!B:AO,40,0),AI1696="",IF(H1696="Asia Pacific",VLOOKUP(L1696,'Status Report'!B:AO,40,0),VLOOKUP(L1696,'Status Report'!B:AO,39,0)),AI1696="Direct shipment",IF(H1696="Asia Pacific",VLOOKUP(L1696,'Status Report'!B:AO,40,0),VLOOKUP(L1696,'Status Report'!B:AO,39,0)))</f>
        <v>0</v>
      </c>
      <c r="Z1696" s="20">
        <f t="shared" si="400"/>
        <v>0</v>
      </c>
      <c r="AA1696" s="20">
        <f t="shared" si="401"/>
        <v>850.25</v>
      </c>
      <c r="AB1696" s="21">
        <f>_xlfn.IFS(AI1696="Den Bosch",VLOOKUP(L1696,'Status Report'!B:AM,33,0),AI1696="Yantian",VLOOKUP(L1696,'Status Report'!B:AM,34,0),AI1696="",IF(H1696="Asia Pacific",VLOOKUP(L1696,'Status Report'!B:AM,34,0),VLOOKUP(L1696,'Status Report'!B:AM,33,0)),AI1696="Direct shipment",IF(H1696="Asia Pacific",VLOOKUP(L1696,'Status Report'!B:AM,34,0),VLOOKUP(L1696,'Status Report'!B:AM,33,0)))</f>
        <v>147.06</v>
      </c>
      <c r="AC1696" s="21">
        <f>VLOOKUP(L1696,'Status Report'!B:CE,82,0)</f>
        <v>0</v>
      </c>
      <c r="AD1696" s="21">
        <f t="shared" si="402"/>
        <v>147.06</v>
      </c>
      <c r="AE1696" s="63">
        <f>VLOOKUP(L1696,'Status Report'!B:W,20,0)</f>
        <v>57</v>
      </c>
      <c r="AF1696" s="63">
        <f>VLOOKUP(L1696,'Status Report'!B:W,21,0)</f>
        <v>37</v>
      </c>
      <c r="AG1696" s="63">
        <f>VLOOKUP(L1696,'Status Report'!B:W,22,0)</f>
        <v>46</v>
      </c>
      <c r="AH1696" s="22">
        <f t="shared" si="403"/>
        <v>0.48507</v>
      </c>
      <c r="AI1696" t="s">
        <v>990</v>
      </c>
      <c r="AK1696" s="63">
        <f>IFERROR(VLOOKUP(G1696,ASEAN!A:A,1,0),0)</f>
        <v>0</v>
      </c>
      <c r="AL1696" s="63" t="str">
        <f>IFERROR(VLOOKUP(D1696,'[3]customer specs'!$B$1:$D$65536,3,0),0)</f>
        <v>pallet</v>
      </c>
      <c r="AM1696" s="64">
        <f t="shared" si="404"/>
        <v>0</v>
      </c>
      <c r="AN1696" s="64">
        <f t="shared" si="405"/>
        <v>0</v>
      </c>
      <c r="AO1696" s="63"/>
      <c r="AP1696" s="63"/>
      <c r="AQ1696" s="63" t="str">
        <f t="shared" si="406"/>
        <v>no</v>
      </c>
      <c r="AR1696" s="20">
        <f t="shared" si="407"/>
        <v>735.3</v>
      </c>
      <c r="AS1696" s="63"/>
      <c r="AT1696" s="23">
        <f t="shared" si="397"/>
        <v>0.12</v>
      </c>
      <c r="AU1696" s="65">
        <f t="shared" si="408"/>
        <v>167.11363636363637</v>
      </c>
      <c r="AV1696" s="65"/>
      <c r="AW1696" s="65">
        <f t="shared" si="409"/>
        <v>835.56818181818187</v>
      </c>
      <c r="AX1696" s="65"/>
      <c r="AY1696" s="63">
        <f>VLOOKUP(L1696,'Status Report'!B:CF,81,0)</f>
        <v>0</v>
      </c>
      <c r="AZ1696" s="63" t="str">
        <f>VLOOKUP(L1696,'Status Report'!B:S,18,0)</f>
        <v>Ellina Smirnova</v>
      </c>
      <c r="BB1696" s="63">
        <f>VLOOKUP(L1696,'Status Report'!B:Z,25,0)</f>
        <v>1</v>
      </c>
      <c r="BC1696" s="63">
        <f t="shared" si="410"/>
        <v>5</v>
      </c>
      <c r="BF1696">
        <f>VLOOKUP(L1696,'Status Report'!B:CE,82,0)</f>
        <v>0</v>
      </c>
      <c r="BG1696">
        <f>VLOOKUP(L1696,'Status Report'!B:CF,83,0)</f>
        <v>0</v>
      </c>
      <c r="BH1696">
        <f>VLOOKUP(L1696,'Status Report'!B:CG,84,0)</f>
        <v>0</v>
      </c>
      <c r="BI1696" t="s">
        <v>1033</v>
      </c>
      <c r="BJ1696" t="s">
        <v>795</v>
      </c>
      <c r="BM1696" s="67">
        <f t="shared" si="411"/>
        <v>119</v>
      </c>
    </row>
    <row r="1697" spans="1:65" x14ac:dyDescent="0.25">
      <c r="A1697" s="68" t="str">
        <f>VLOOKUP(L1697,'Status Report'!B:CB,79,0)</f>
        <v>Heineken</v>
      </c>
      <c r="C1697">
        <v>26021053</v>
      </c>
      <c r="D1697">
        <v>3090581</v>
      </c>
      <c r="E1697" t="s">
        <v>1022</v>
      </c>
      <c r="F1697" t="s">
        <v>1023</v>
      </c>
      <c r="G1697" t="str">
        <f>VLOOKUP(D1697,'[2]sold to'!$A:$H,8,0)</f>
        <v>Trinidad</v>
      </c>
      <c r="H1697" t="str">
        <f>VLOOKUP(D1697,'[2]sold to'!$A:$I,9,0)</f>
        <v>AMERICAS</v>
      </c>
      <c r="K1697">
        <v>320</v>
      </c>
      <c r="L1697">
        <v>88025979</v>
      </c>
      <c r="M1697" t="s">
        <v>220</v>
      </c>
      <c r="N1697">
        <v>3</v>
      </c>
      <c r="P1697" t="str">
        <f>VLOOKUP(L1697,'Status Report'!B:AA,26,0)</f>
        <v>Bangladesh</v>
      </c>
      <c r="Q1697" t="str">
        <f>VLOOKUP(L1697,'Status Report'!B:AB,27,0)</f>
        <v>Textiles-Clothing</v>
      </c>
      <c r="R1697">
        <f>VLOOKUP(L1697,'Status Report'!B:X,23,0)</f>
        <v>167</v>
      </c>
      <c r="S1697" t="str">
        <f>VLOOKUP(L1697,'Status Report'!B:T,19,0)</f>
        <v>Promocean The Netherlands BV</v>
      </c>
      <c r="T1697" s="62">
        <f>VLOOKUP(L1697,'Status Report'!B:E,4,0)</f>
        <v>3</v>
      </c>
      <c r="U1697" s="19">
        <f>_xlfn.IFS(AI1697="Den Bosch",VLOOKUP(L1697,'Status Report'!B:AM,35,0),AI1697="Yantian",VLOOKUP(L1697,'Status Report'!B:AM,36,0),AI1697="",IF(H1697="Asia Pacific",VLOOKUP(L1697,'Status Report'!B:AM,36,0),VLOOKUP(L1697,'Status Report'!B:AM,35,0)),AI1697="Direct shipment",IF(H1697="Asia Pacific",VLOOKUP(L1697,'Status Report'!B:AM,36,0),VLOOKUP(L1697,'Status Report'!B:AM,35,0)))</f>
        <v>42.480000000000004</v>
      </c>
      <c r="V1697" s="20">
        <f t="shared" si="398"/>
        <v>127.44000000000001</v>
      </c>
      <c r="W1697" s="19">
        <f>_xlfn.IFS(AI1697="Den Bosch",VLOOKUP(L1697,'Status Report'!B:AM,37,0),AI1697="Yantian",VLOOKUP(L1697,'Status Report'!B:AM,38,0),AI1697="",IF(H1697="Asia Pacific",VLOOKUP(L1697,'Status Report'!B:AM,38,0),VLOOKUP(L1697,'Status Report'!B:AM,37,0)),AI1697="Direct shipment",IF(H1697="Asia Pacific",VLOOKUP(L1697,'Status Report'!B:AM,38,0),VLOOKUP(L1697,'Status Report'!B:AM,37,0)))</f>
        <v>41.7</v>
      </c>
      <c r="X1697" s="20">
        <f t="shared" si="399"/>
        <v>125.10000000000001</v>
      </c>
      <c r="Y1697" s="20">
        <f>_xlfn.IFS(AI1697="Den Bosch",VLOOKUP(L1697,'Status Report'!B:AO,39,0),AI1697="Yantian",VLOOKUP(L1697,'Status Report'!B:AO,40,0),AI1697="",IF(H1697="Asia Pacific",VLOOKUP(L1697,'Status Report'!B:AO,40,0),VLOOKUP(L1697,'Status Report'!B:AO,39,0)),AI1697="Direct shipment",IF(H1697="Asia Pacific",VLOOKUP(L1697,'Status Report'!B:AO,40,0),VLOOKUP(L1697,'Status Report'!B:AO,39,0)))</f>
        <v>0</v>
      </c>
      <c r="Z1697" s="20">
        <f t="shared" si="400"/>
        <v>0</v>
      </c>
      <c r="AA1697" s="20">
        <f t="shared" si="401"/>
        <v>125.10000000000001</v>
      </c>
      <c r="AB1697" s="21">
        <f>_xlfn.IFS(AI1697="Den Bosch",VLOOKUP(L1697,'Status Report'!B:AM,33,0),AI1697="Yantian",VLOOKUP(L1697,'Status Report'!B:AM,34,0),AI1697="",IF(H1697="Asia Pacific",VLOOKUP(L1697,'Status Report'!B:AM,34,0),VLOOKUP(L1697,'Status Report'!B:AM,33,0)),AI1697="Direct shipment",IF(H1697="Asia Pacific",VLOOKUP(L1697,'Status Report'!B:AM,34,0),VLOOKUP(L1697,'Status Report'!B:AM,33,0)))</f>
        <v>36.374700000000011</v>
      </c>
      <c r="AC1697" s="21">
        <f>VLOOKUP(L1697,'Status Report'!B:CE,82,0)</f>
        <v>0</v>
      </c>
      <c r="AD1697" s="21">
        <f t="shared" si="402"/>
        <v>36.374700000000011</v>
      </c>
      <c r="AE1697" s="63">
        <f>VLOOKUP(L1697,'Status Report'!B:W,20,0)</f>
        <v>36</v>
      </c>
      <c r="AF1697" s="63">
        <f>VLOOKUP(L1697,'Status Report'!B:W,21,0)</f>
        <v>33</v>
      </c>
      <c r="AG1697" s="63">
        <f>VLOOKUP(L1697,'Status Report'!B:W,22,0)</f>
        <v>7</v>
      </c>
      <c r="AH1697" s="22">
        <f t="shared" si="403"/>
        <v>2.4948000000000001E-2</v>
      </c>
      <c r="AI1697" t="s">
        <v>990</v>
      </c>
      <c r="AK1697" s="63">
        <f>IFERROR(VLOOKUP(G1697,ASEAN!A:A,1,0),0)</f>
        <v>0</v>
      </c>
      <c r="AL1697" s="63" t="str">
        <f>IFERROR(VLOOKUP(D1697,'[3]customer specs'!$B$1:$D$65536,3,0),0)</f>
        <v>pallet</v>
      </c>
      <c r="AM1697" s="64">
        <f t="shared" si="404"/>
        <v>2.3400000000000034</v>
      </c>
      <c r="AN1697" s="64">
        <f t="shared" si="405"/>
        <v>0</v>
      </c>
      <c r="AO1697" s="63"/>
      <c r="AP1697" s="63"/>
      <c r="AQ1697" s="63" t="str">
        <f t="shared" si="406"/>
        <v>no</v>
      </c>
      <c r="AR1697" s="20">
        <f t="shared" si="407"/>
        <v>109.12410000000003</v>
      </c>
      <c r="AS1697" s="63"/>
      <c r="AT1697" s="23">
        <f t="shared" si="397"/>
        <v>0.12</v>
      </c>
      <c r="AU1697" s="65">
        <f t="shared" si="408"/>
        <v>41.334886363636379</v>
      </c>
      <c r="AV1697" s="65"/>
      <c r="AW1697" s="65">
        <f t="shared" si="409"/>
        <v>124.00465909090914</v>
      </c>
      <c r="AX1697" s="65"/>
      <c r="AY1697" s="63">
        <f>VLOOKUP(L1697,'Status Report'!B:CF,81,0)</f>
        <v>0</v>
      </c>
      <c r="AZ1697" s="63" t="str">
        <f>VLOOKUP(L1697,'Status Report'!B:S,18,0)</f>
        <v>Ellina Smirnova</v>
      </c>
      <c r="BB1697" s="63">
        <f>VLOOKUP(L1697,'Status Report'!B:Z,25,0)</f>
        <v>6</v>
      </c>
      <c r="BC1697" s="63">
        <f t="shared" si="410"/>
        <v>18</v>
      </c>
      <c r="BF1697">
        <f>VLOOKUP(L1697,'Status Report'!B:CE,82,0)</f>
        <v>0</v>
      </c>
      <c r="BG1697">
        <f>VLOOKUP(L1697,'Status Report'!B:CF,83,0)</f>
        <v>0</v>
      </c>
      <c r="BH1697">
        <f>VLOOKUP(L1697,'Status Report'!B:CG,84,0)</f>
        <v>0</v>
      </c>
      <c r="BI1697" t="s">
        <v>1033</v>
      </c>
      <c r="BJ1697" t="s">
        <v>795</v>
      </c>
      <c r="BM1697" s="67">
        <f t="shared" si="411"/>
        <v>103</v>
      </c>
    </row>
    <row r="1698" spans="1:65" x14ac:dyDescent="0.25">
      <c r="A1698" s="68" t="str">
        <f>VLOOKUP(L1698,'Status Report'!B:CB,79,0)</f>
        <v>Heineken</v>
      </c>
      <c r="C1698">
        <v>26021053</v>
      </c>
      <c r="D1698">
        <v>3090581</v>
      </c>
      <c r="E1698" t="s">
        <v>1022</v>
      </c>
      <c r="F1698" t="s">
        <v>1023</v>
      </c>
      <c r="G1698" t="str">
        <f>VLOOKUP(D1698,'[2]sold to'!$A:$H,8,0)</f>
        <v>Trinidad</v>
      </c>
      <c r="H1698" t="str">
        <f>VLOOKUP(D1698,'[2]sold to'!$A:$I,9,0)</f>
        <v>AMERICAS</v>
      </c>
      <c r="K1698">
        <v>330</v>
      </c>
      <c r="L1698">
        <v>88025980</v>
      </c>
      <c r="M1698" t="s">
        <v>221</v>
      </c>
      <c r="N1698">
        <v>4</v>
      </c>
      <c r="P1698" t="str">
        <f>VLOOKUP(L1698,'Status Report'!B:AA,26,0)</f>
        <v>Bangladesh</v>
      </c>
      <c r="Q1698" t="str">
        <f>VLOOKUP(L1698,'Status Report'!B:AB,27,0)</f>
        <v>Textiles-Clothing</v>
      </c>
      <c r="R1698">
        <f>VLOOKUP(L1698,'Status Report'!B:X,23,0)</f>
        <v>167</v>
      </c>
      <c r="S1698" t="str">
        <f>VLOOKUP(L1698,'Status Report'!B:T,19,0)</f>
        <v>Promocean The Netherlands BV</v>
      </c>
      <c r="T1698" s="62">
        <f>VLOOKUP(L1698,'Status Report'!B:E,4,0)</f>
        <v>3</v>
      </c>
      <c r="U1698" s="19">
        <f>_xlfn.IFS(AI1698="Den Bosch",VLOOKUP(L1698,'Status Report'!B:AM,35,0),AI1698="Yantian",VLOOKUP(L1698,'Status Report'!B:AM,36,0),AI1698="",IF(H1698="Asia Pacific",VLOOKUP(L1698,'Status Report'!B:AM,36,0),VLOOKUP(L1698,'Status Report'!B:AM,35,0)),AI1698="Direct shipment",IF(H1698="Asia Pacific",VLOOKUP(L1698,'Status Report'!B:AM,36,0),VLOOKUP(L1698,'Status Report'!B:AM,35,0)))</f>
        <v>42.480000000000004</v>
      </c>
      <c r="V1698" s="20">
        <f t="shared" si="398"/>
        <v>169.92000000000002</v>
      </c>
      <c r="W1698" s="19">
        <f>_xlfn.IFS(AI1698="Den Bosch",VLOOKUP(L1698,'Status Report'!B:AM,37,0),AI1698="Yantian",VLOOKUP(L1698,'Status Report'!B:AM,38,0),AI1698="",IF(H1698="Asia Pacific",VLOOKUP(L1698,'Status Report'!B:AM,38,0),VLOOKUP(L1698,'Status Report'!B:AM,37,0)),AI1698="Direct shipment",IF(H1698="Asia Pacific",VLOOKUP(L1698,'Status Report'!B:AM,38,0),VLOOKUP(L1698,'Status Report'!B:AM,37,0)))</f>
        <v>41.7</v>
      </c>
      <c r="X1698" s="20">
        <f t="shared" si="399"/>
        <v>166.8</v>
      </c>
      <c r="Y1698" s="20">
        <f>_xlfn.IFS(AI1698="Den Bosch",VLOOKUP(L1698,'Status Report'!B:AO,39,0),AI1698="Yantian",VLOOKUP(L1698,'Status Report'!B:AO,40,0),AI1698="",IF(H1698="Asia Pacific",VLOOKUP(L1698,'Status Report'!B:AO,40,0),VLOOKUP(L1698,'Status Report'!B:AO,39,0)),AI1698="Direct shipment",IF(H1698="Asia Pacific",VLOOKUP(L1698,'Status Report'!B:AO,40,0),VLOOKUP(L1698,'Status Report'!B:AO,39,0)))</f>
        <v>0</v>
      </c>
      <c r="Z1698" s="20">
        <f t="shared" si="400"/>
        <v>0</v>
      </c>
      <c r="AA1698" s="20">
        <f t="shared" si="401"/>
        <v>166.8</v>
      </c>
      <c r="AB1698" s="21">
        <f>_xlfn.IFS(AI1698="Den Bosch",VLOOKUP(L1698,'Status Report'!B:AM,33,0),AI1698="Yantian",VLOOKUP(L1698,'Status Report'!B:AM,34,0),AI1698="",IF(H1698="Asia Pacific",VLOOKUP(L1698,'Status Report'!B:AM,34,0),VLOOKUP(L1698,'Status Report'!B:AM,33,0)),AI1698="Direct shipment",IF(H1698="Asia Pacific",VLOOKUP(L1698,'Status Report'!B:AM,34,0),VLOOKUP(L1698,'Status Report'!B:AM,33,0)))</f>
        <v>36.374700000000004</v>
      </c>
      <c r="AC1698" s="21">
        <f>VLOOKUP(L1698,'Status Report'!B:CE,82,0)</f>
        <v>0</v>
      </c>
      <c r="AD1698" s="21">
        <f t="shared" si="402"/>
        <v>36.374700000000004</v>
      </c>
      <c r="AE1698" s="63">
        <f>VLOOKUP(L1698,'Status Report'!B:W,20,0)</f>
        <v>36</v>
      </c>
      <c r="AF1698" s="63">
        <f>VLOOKUP(L1698,'Status Report'!B:W,21,0)</f>
        <v>33</v>
      </c>
      <c r="AG1698" s="63">
        <f>VLOOKUP(L1698,'Status Report'!B:W,22,0)</f>
        <v>7</v>
      </c>
      <c r="AH1698" s="22">
        <f t="shared" si="403"/>
        <v>3.3264000000000002E-2</v>
      </c>
      <c r="AI1698" t="s">
        <v>990</v>
      </c>
      <c r="AK1698" s="63">
        <f>IFERROR(VLOOKUP(G1698,ASEAN!A:A,1,0),0)</f>
        <v>0</v>
      </c>
      <c r="AL1698" s="63" t="str">
        <f>IFERROR(VLOOKUP(D1698,'[3]customer specs'!$B$1:$D$65536,3,0),0)</f>
        <v>pallet</v>
      </c>
      <c r="AM1698" s="64">
        <f t="shared" si="404"/>
        <v>3.1200000000000045</v>
      </c>
      <c r="AN1698" s="64">
        <f t="shared" si="405"/>
        <v>0</v>
      </c>
      <c r="AO1698" s="63"/>
      <c r="AP1698" s="63"/>
      <c r="AQ1698" s="63" t="str">
        <f t="shared" si="406"/>
        <v>no</v>
      </c>
      <c r="AR1698" s="20">
        <f t="shared" si="407"/>
        <v>145.49880000000002</v>
      </c>
      <c r="AS1698" s="63"/>
      <c r="AT1698" s="23">
        <f t="shared" si="397"/>
        <v>0.12</v>
      </c>
      <c r="AU1698" s="65">
        <f t="shared" si="408"/>
        <v>41.334886363636372</v>
      </c>
      <c r="AV1698" s="65"/>
      <c r="AW1698" s="65">
        <f t="shared" si="409"/>
        <v>165.33954545454549</v>
      </c>
      <c r="AX1698" s="65"/>
      <c r="AY1698" s="63">
        <f>VLOOKUP(L1698,'Status Report'!B:CF,81,0)</f>
        <v>0</v>
      </c>
      <c r="AZ1698" s="63" t="str">
        <f>VLOOKUP(L1698,'Status Report'!B:S,18,0)</f>
        <v>Ellina Smirnova</v>
      </c>
      <c r="BB1698" s="63">
        <f>VLOOKUP(L1698,'Status Report'!B:Z,25,0)</f>
        <v>6</v>
      </c>
      <c r="BC1698" s="63">
        <f t="shared" si="410"/>
        <v>24</v>
      </c>
      <c r="BF1698">
        <f>VLOOKUP(L1698,'Status Report'!B:CE,82,0)</f>
        <v>0</v>
      </c>
      <c r="BG1698">
        <f>VLOOKUP(L1698,'Status Report'!B:CF,83,0)</f>
        <v>0</v>
      </c>
      <c r="BH1698">
        <f>VLOOKUP(L1698,'Status Report'!B:CG,84,0)</f>
        <v>0</v>
      </c>
      <c r="BI1698" t="s">
        <v>1033</v>
      </c>
      <c r="BJ1698" t="s">
        <v>795</v>
      </c>
      <c r="BM1698" s="67">
        <f t="shared" si="411"/>
        <v>165</v>
      </c>
    </row>
    <row r="1699" spans="1:65" x14ac:dyDescent="0.25">
      <c r="A1699" s="68" t="str">
        <f>VLOOKUP(L1699,'Status Report'!B:CB,79,0)</f>
        <v>Heineken</v>
      </c>
      <c r="C1699">
        <v>26021053</v>
      </c>
      <c r="D1699">
        <v>3090581</v>
      </c>
      <c r="E1699" t="s">
        <v>1022</v>
      </c>
      <c r="F1699" t="s">
        <v>1023</v>
      </c>
      <c r="G1699" t="str">
        <f>VLOOKUP(D1699,'[2]sold to'!$A:$H,8,0)</f>
        <v>Trinidad</v>
      </c>
      <c r="H1699" t="str">
        <f>VLOOKUP(D1699,'[2]sold to'!$A:$I,9,0)</f>
        <v>AMERICAS</v>
      </c>
      <c r="K1699">
        <v>340</v>
      </c>
      <c r="L1699">
        <v>88025981</v>
      </c>
      <c r="M1699" t="s">
        <v>222</v>
      </c>
      <c r="N1699">
        <v>4</v>
      </c>
      <c r="P1699" t="str">
        <f>VLOOKUP(L1699,'Status Report'!B:AA,26,0)</f>
        <v>Bangladesh</v>
      </c>
      <c r="Q1699" t="str">
        <f>VLOOKUP(L1699,'Status Report'!B:AB,27,0)</f>
        <v>Textiles-Clothing</v>
      </c>
      <c r="R1699">
        <f>VLOOKUP(L1699,'Status Report'!B:X,23,0)</f>
        <v>167</v>
      </c>
      <c r="S1699" t="str">
        <f>VLOOKUP(L1699,'Status Report'!B:T,19,0)</f>
        <v>Promocean The Netherlands BV</v>
      </c>
      <c r="T1699" s="62">
        <f>VLOOKUP(L1699,'Status Report'!B:E,4,0)</f>
        <v>3</v>
      </c>
      <c r="U1699" s="19">
        <f>_xlfn.IFS(AI1699="Den Bosch",VLOOKUP(L1699,'Status Report'!B:AM,35,0),AI1699="Yantian",VLOOKUP(L1699,'Status Report'!B:AM,36,0),AI1699="",IF(H1699="Asia Pacific",VLOOKUP(L1699,'Status Report'!B:AM,36,0),VLOOKUP(L1699,'Status Report'!B:AM,35,0)),AI1699="Direct shipment",IF(H1699="Asia Pacific",VLOOKUP(L1699,'Status Report'!B:AM,36,0),VLOOKUP(L1699,'Status Report'!B:AM,35,0)))</f>
        <v>42.480000000000004</v>
      </c>
      <c r="V1699" s="20">
        <f t="shared" si="398"/>
        <v>169.92000000000002</v>
      </c>
      <c r="W1699" s="19">
        <f>_xlfn.IFS(AI1699="Den Bosch",VLOOKUP(L1699,'Status Report'!B:AM,37,0),AI1699="Yantian",VLOOKUP(L1699,'Status Report'!B:AM,38,0),AI1699="",IF(H1699="Asia Pacific",VLOOKUP(L1699,'Status Report'!B:AM,38,0),VLOOKUP(L1699,'Status Report'!B:AM,37,0)),AI1699="Direct shipment",IF(H1699="Asia Pacific",VLOOKUP(L1699,'Status Report'!B:AM,38,0),VLOOKUP(L1699,'Status Report'!B:AM,37,0)))</f>
        <v>41.7</v>
      </c>
      <c r="X1699" s="20">
        <f t="shared" si="399"/>
        <v>166.8</v>
      </c>
      <c r="Y1699" s="20">
        <f>_xlfn.IFS(AI1699="Den Bosch",VLOOKUP(L1699,'Status Report'!B:AO,39,0),AI1699="Yantian",VLOOKUP(L1699,'Status Report'!B:AO,40,0),AI1699="",IF(H1699="Asia Pacific",VLOOKUP(L1699,'Status Report'!B:AO,40,0),VLOOKUP(L1699,'Status Report'!B:AO,39,0)),AI1699="Direct shipment",IF(H1699="Asia Pacific",VLOOKUP(L1699,'Status Report'!B:AO,40,0),VLOOKUP(L1699,'Status Report'!B:AO,39,0)))</f>
        <v>0</v>
      </c>
      <c r="Z1699" s="20">
        <f t="shared" si="400"/>
        <v>0</v>
      </c>
      <c r="AA1699" s="20">
        <f t="shared" si="401"/>
        <v>166.8</v>
      </c>
      <c r="AB1699" s="21">
        <f>_xlfn.IFS(AI1699="Den Bosch",VLOOKUP(L1699,'Status Report'!B:AM,33,0),AI1699="Yantian",VLOOKUP(L1699,'Status Report'!B:AM,34,0),AI1699="",IF(H1699="Asia Pacific",VLOOKUP(L1699,'Status Report'!B:AM,34,0),VLOOKUP(L1699,'Status Report'!B:AM,33,0)),AI1699="Direct shipment",IF(H1699="Asia Pacific",VLOOKUP(L1699,'Status Report'!B:AM,34,0),VLOOKUP(L1699,'Status Report'!B:AM,33,0)))</f>
        <v>36.374700000000004</v>
      </c>
      <c r="AC1699" s="21">
        <f>VLOOKUP(L1699,'Status Report'!B:CE,82,0)</f>
        <v>0</v>
      </c>
      <c r="AD1699" s="21">
        <f t="shared" si="402"/>
        <v>36.374700000000004</v>
      </c>
      <c r="AE1699" s="63">
        <f>VLOOKUP(L1699,'Status Report'!B:W,20,0)</f>
        <v>36</v>
      </c>
      <c r="AF1699" s="63">
        <f>VLOOKUP(L1699,'Status Report'!B:W,21,0)</f>
        <v>33</v>
      </c>
      <c r="AG1699" s="63">
        <f>VLOOKUP(L1699,'Status Report'!B:W,22,0)</f>
        <v>7</v>
      </c>
      <c r="AH1699" s="22">
        <f t="shared" si="403"/>
        <v>3.3264000000000002E-2</v>
      </c>
      <c r="AI1699" t="s">
        <v>990</v>
      </c>
      <c r="AK1699" s="63">
        <f>IFERROR(VLOOKUP(G1699,ASEAN!A:A,1,0),0)</f>
        <v>0</v>
      </c>
      <c r="AL1699" s="63" t="str">
        <f>IFERROR(VLOOKUP(D1699,'[3]customer specs'!$B$1:$D$65536,3,0),0)</f>
        <v>pallet</v>
      </c>
      <c r="AM1699" s="64">
        <f t="shared" si="404"/>
        <v>3.1200000000000045</v>
      </c>
      <c r="AN1699" s="64">
        <f t="shared" si="405"/>
        <v>0</v>
      </c>
      <c r="AO1699" s="63"/>
      <c r="AP1699" s="63"/>
      <c r="AQ1699" s="63" t="str">
        <f t="shared" si="406"/>
        <v>no</v>
      </c>
      <c r="AR1699" s="20">
        <f t="shared" si="407"/>
        <v>145.49880000000002</v>
      </c>
      <c r="AS1699" s="63"/>
      <c r="AT1699" s="23">
        <f t="shared" si="397"/>
        <v>0.12</v>
      </c>
      <c r="AU1699" s="65">
        <f t="shared" si="408"/>
        <v>41.334886363636372</v>
      </c>
      <c r="AV1699" s="65"/>
      <c r="AW1699" s="65">
        <f t="shared" si="409"/>
        <v>165.33954545454549</v>
      </c>
      <c r="AX1699" s="65"/>
      <c r="AY1699" s="63">
        <f>VLOOKUP(L1699,'Status Report'!B:CF,81,0)</f>
        <v>0</v>
      </c>
      <c r="AZ1699" s="63" t="str">
        <f>VLOOKUP(L1699,'Status Report'!B:S,18,0)</f>
        <v>Ellina Smirnova</v>
      </c>
      <c r="BB1699" s="63">
        <f>VLOOKUP(L1699,'Status Report'!B:Z,25,0)</f>
        <v>6</v>
      </c>
      <c r="BC1699" s="63">
        <f t="shared" si="410"/>
        <v>24</v>
      </c>
      <c r="BF1699">
        <f>VLOOKUP(L1699,'Status Report'!B:CE,82,0)</f>
        <v>0</v>
      </c>
      <c r="BG1699">
        <f>VLOOKUP(L1699,'Status Report'!B:CF,83,0)</f>
        <v>0</v>
      </c>
      <c r="BH1699">
        <f>VLOOKUP(L1699,'Status Report'!B:CG,84,0)</f>
        <v>0</v>
      </c>
      <c r="BI1699" t="s">
        <v>1033</v>
      </c>
      <c r="BJ1699" t="s">
        <v>795</v>
      </c>
      <c r="BM1699" s="67">
        <f t="shared" si="411"/>
        <v>328</v>
      </c>
    </row>
    <row r="1700" spans="1:65" x14ac:dyDescent="0.25">
      <c r="A1700" s="68" t="str">
        <f>VLOOKUP(L1700,'Status Report'!B:CB,79,0)</f>
        <v>Heineken</v>
      </c>
      <c r="C1700">
        <v>26021053</v>
      </c>
      <c r="D1700">
        <v>3090581</v>
      </c>
      <c r="E1700" t="s">
        <v>1022</v>
      </c>
      <c r="F1700" t="s">
        <v>1023</v>
      </c>
      <c r="G1700" t="str">
        <f>VLOOKUP(D1700,'[2]sold to'!$A:$H,8,0)</f>
        <v>Trinidad</v>
      </c>
      <c r="H1700" t="str">
        <f>VLOOKUP(D1700,'[2]sold to'!$A:$I,9,0)</f>
        <v>AMERICAS</v>
      </c>
      <c r="K1700">
        <v>350</v>
      </c>
      <c r="L1700">
        <v>88025982</v>
      </c>
      <c r="M1700" t="s">
        <v>223</v>
      </c>
      <c r="N1700">
        <v>4</v>
      </c>
      <c r="P1700" t="str">
        <f>VLOOKUP(L1700,'Status Report'!B:AA,26,0)</f>
        <v>Bangladesh</v>
      </c>
      <c r="Q1700" t="str">
        <f>VLOOKUP(L1700,'Status Report'!B:AB,27,0)</f>
        <v>Textiles-Clothing</v>
      </c>
      <c r="R1700">
        <f>VLOOKUP(L1700,'Status Report'!B:X,23,0)</f>
        <v>167</v>
      </c>
      <c r="S1700" t="str">
        <f>VLOOKUP(L1700,'Status Report'!B:T,19,0)</f>
        <v>Promocean The Netherlands BV</v>
      </c>
      <c r="T1700" s="62">
        <f>VLOOKUP(L1700,'Status Report'!B:E,4,0)</f>
        <v>3</v>
      </c>
      <c r="U1700" s="19">
        <f>_xlfn.IFS(AI1700="Den Bosch",VLOOKUP(L1700,'Status Report'!B:AM,35,0),AI1700="Yantian",VLOOKUP(L1700,'Status Report'!B:AM,36,0),AI1700="",IF(H1700="Asia Pacific",VLOOKUP(L1700,'Status Report'!B:AM,36,0),VLOOKUP(L1700,'Status Report'!B:AM,35,0)),AI1700="Direct shipment",IF(H1700="Asia Pacific",VLOOKUP(L1700,'Status Report'!B:AM,36,0),VLOOKUP(L1700,'Status Report'!B:AM,35,0)))</f>
        <v>42.480000000000004</v>
      </c>
      <c r="V1700" s="20">
        <f t="shared" si="398"/>
        <v>169.92000000000002</v>
      </c>
      <c r="W1700" s="19">
        <f>_xlfn.IFS(AI1700="Den Bosch",VLOOKUP(L1700,'Status Report'!B:AM,37,0),AI1700="Yantian",VLOOKUP(L1700,'Status Report'!B:AM,38,0),AI1700="",IF(H1700="Asia Pacific",VLOOKUP(L1700,'Status Report'!B:AM,38,0),VLOOKUP(L1700,'Status Report'!B:AM,37,0)),AI1700="Direct shipment",IF(H1700="Asia Pacific",VLOOKUP(L1700,'Status Report'!B:AM,38,0),VLOOKUP(L1700,'Status Report'!B:AM,37,0)))</f>
        <v>41.7</v>
      </c>
      <c r="X1700" s="20">
        <f t="shared" si="399"/>
        <v>166.8</v>
      </c>
      <c r="Y1700" s="20">
        <f>_xlfn.IFS(AI1700="Den Bosch",VLOOKUP(L1700,'Status Report'!B:AO,39,0),AI1700="Yantian",VLOOKUP(L1700,'Status Report'!B:AO,40,0),AI1700="",IF(H1700="Asia Pacific",VLOOKUP(L1700,'Status Report'!B:AO,40,0),VLOOKUP(L1700,'Status Report'!B:AO,39,0)),AI1700="Direct shipment",IF(H1700="Asia Pacific",VLOOKUP(L1700,'Status Report'!B:AO,40,0),VLOOKUP(L1700,'Status Report'!B:AO,39,0)))</f>
        <v>0</v>
      </c>
      <c r="Z1700" s="20">
        <f t="shared" si="400"/>
        <v>0</v>
      </c>
      <c r="AA1700" s="20">
        <f t="shared" si="401"/>
        <v>166.8</v>
      </c>
      <c r="AB1700" s="21">
        <f>_xlfn.IFS(AI1700="Den Bosch",VLOOKUP(L1700,'Status Report'!B:AM,33,0),AI1700="Yantian",VLOOKUP(L1700,'Status Report'!B:AM,34,0),AI1700="",IF(H1700="Asia Pacific",VLOOKUP(L1700,'Status Report'!B:AM,34,0),VLOOKUP(L1700,'Status Report'!B:AM,33,0)),AI1700="Direct shipment",IF(H1700="Asia Pacific",VLOOKUP(L1700,'Status Report'!B:AM,34,0),VLOOKUP(L1700,'Status Report'!B:AM,33,0)))</f>
        <v>36.374700000000004</v>
      </c>
      <c r="AC1700" s="21">
        <f>VLOOKUP(L1700,'Status Report'!B:CE,82,0)</f>
        <v>0</v>
      </c>
      <c r="AD1700" s="21">
        <f t="shared" si="402"/>
        <v>36.374700000000004</v>
      </c>
      <c r="AE1700" s="63">
        <f>VLOOKUP(L1700,'Status Report'!B:W,20,0)</f>
        <v>36</v>
      </c>
      <c r="AF1700" s="63">
        <f>VLOOKUP(L1700,'Status Report'!B:W,21,0)</f>
        <v>33</v>
      </c>
      <c r="AG1700" s="63">
        <f>VLOOKUP(L1700,'Status Report'!B:W,22,0)</f>
        <v>7</v>
      </c>
      <c r="AH1700" s="22">
        <f t="shared" si="403"/>
        <v>3.3264000000000002E-2</v>
      </c>
      <c r="AI1700" t="s">
        <v>990</v>
      </c>
      <c r="AK1700" s="63">
        <f>IFERROR(VLOOKUP(G1700,ASEAN!A:A,1,0),0)</f>
        <v>0</v>
      </c>
      <c r="AL1700" s="63" t="str">
        <f>IFERROR(VLOOKUP(D1700,'[3]customer specs'!$B$1:$D$65536,3,0),0)</f>
        <v>pallet</v>
      </c>
      <c r="AM1700" s="64">
        <f t="shared" si="404"/>
        <v>3.1200000000000045</v>
      </c>
      <c r="AN1700" s="64">
        <f t="shared" si="405"/>
        <v>0</v>
      </c>
      <c r="AO1700" s="63"/>
      <c r="AP1700" s="63"/>
      <c r="AQ1700" s="63" t="str">
        <f t="shared" si="406"/>
        <v>no</v>
      </c>
      <c r="AR1700" s="20">
        <f t="shared" si="407"/>
        <v>145.49880000000002</v>
      </c>
      <c r="AS1700" s="63"/>
      <c r="AT1700" s="23">
        <f t="shared" si="397"/>
        <v>0.12</v>
      </c>
      <c r="AU1700" s="65">
        <f t="shared" si="408"/>
        <v>41.334886363636372</v>
      </c>
      <c r="AV1700" s="65"/>
      <c r="AW1700" s="65">
        <f t="shared" si="409"/>
        <v>165.33954545454549</v>
      </c>
      <c r="AX1700" s="65"/>
      <c r="AY1700" s="63">
        <f>VLOOKUP(L1700,'Status Report'!B:CF,81,0)</f>
        <v>0</v>
      </c>
      <c r="AZ1700" s="63" t="str">
        <f>VLOOKUP(L1700,'Status Report'!B:S,18,0)</f>
        <v>Ellina Smirnova</v>
      </c>
      <c r="BB1700" s="63">
        <f>VLOOKUP(L1700,'Status Report'!B:Z,25,0)</f>
        <v>6</v>
      </c>
      <c r="BC1700" s="63">
        <f t="shared" si="410"/>
        <v>24</v>
      </c>
      <c r="BF1700">
        <f>VLOOKUP(L1700,'Status Report'!B:CE,82,0)</f>
        <v>0</v>
      </c>
      <c r="BG1700">
        <f>VLOOKUP(L1700,'Status Report'!B:CF,83,0)</f>
        <v>0</v>
      </c>
      <c r="BH1700">
        <f>VLOOKUP(L1700,'Status Report'!B:CG,84,0)</f>
        <v>0</v>
      </c>
      <c r="BI1700" t="s">
        <v>1033</v>
      </c>
      <c r="BJ1700" t="s">
        <v>795</v>
      </c>
      <c r="BM1700" s="67">
        <f t="shared" si="411"/>
        <v>102</v>
      </c>
    </row>
    <row r="1701" spans="1:65" x14ac:dyDescent="0.25">
      <c r="A1701" s="68" t="str">
        <f>VLOOKUP(L1701,'Status Report'!B:CB,79,0)</f>
        <v>Heineken</v>
      </c>
      <c r="C1701">
        <v>26021053</v>
      </c>
      <c r="D1701">
        <v>3090581</v>
      </c>
      <c r="E1701" t="s">
        <v>1022</v>
      </c>
      <c r="F1701" t="s">
        <v>1023</v>
      </c>
      <c r="G1701" t="str">
        <f>VLOOKUP(D1701,'[2]sold to'!$A:$H,8,0)</f>
        <v>Trinidad</v>
      </c>
      <c r="H1701" t="str">
        <f>VLOOKUP(D1701,'[2]sold to'!$A:$I,9,0)</f>
        <v>AMERICAS</v>
      </c>
      <c r="K1701">
        <v>360</v>
      </c>
      <c r="L1701">
        <v>88025975</v>
      </c>
      <c r="M1701" t="s">
        <v>217</v>
      </c>
      <c r="N1701">
        <v>4</v>
      </c>
      <c r="P1701" t="str">
        <f>VLOOKUP(L1701,'Status Report'!B:AA,26,0)</f>
        <v>Bangladesh</v>
      </c>
      <c r="Q1701" t="str">
        <f>VLOOKUP(L1701,'Status Report'!B:AB,27,0)</f>
        <v>Textiles-Clothing</v>
      </c>
      <c r="R1701">
        <f>VLOOKUP(L1701,'Status Report'!B:X,23,0)</f>
        <v>167</v>
      </c>
      <c r="S1701" t="str">
        <f>VLOOKUP(L1701,'Status Report'!B:T,19,0)</f>
        <v>Promocean The Netherlands BV</v>
      </c>
      <c r="T1701" s="62">
        <f>VLOOKUP(L1701,'Status Report'!B:E,4,0)</f>
        <v>3</v>
      </c>
      <c r="U1701" s="19">
        <f>_xlfn.IFS(AI1701="Den Bosch",VLOOKUP(L1701,'Status Report'!B:AM,35,0),AI1701="Yantian",VLOOKUP(L1701,'Status Report'!B:AM,36,0),AI1701="",IF(H1701="Asia Pacific",VLOOKUP(L1701,'Status Report'!B:AM,36,0),VLOOKUP(L1701,'Status Report'!B:AM,35,0)),AI1701="Direct shipment",IF(H1701="Asia Pacific",VLOOKUP(L1701,'Status Report'!B:AM,36,0),VLOOKUP(L1701,'Status Report'!B:AM,35,0)))</f>
        <v>40.619999999999997</v>
      </c>
      <c r="V1701" s="20">
        <f t="shared" si="398"/>
        <v>162.47999999999999</v>
      </c>
      <c r="W1701" s="19">
        <f>_xlfn.IFS(AI1701="Den Bosch",VLOOKUP(L1701,'Status Report'!B:AM,37,0),AI1701="Yantian",VLOOKUP(L1701,'Status Report'!B:AM,38,0),AI1701="",IF(H1701="Asia Pacific",VLOOKUP(L1701,'Status Report'!B:AM,38,0),VLOOKUP(L1701,'Status Report'!B:AM,37,0)),AI1701="Direct shipment",IF(H1701="Asia Pacific",VLOOKUP(L1701,'Status Report'!B:AM,38,0),VLOOKUP(L1701,'Status Report'!B:AM,37,0)))</f>
        <v>39.900000000000006</v>
      </c>
      <c r="X1701" s="20">
        <f t="shared" si="399"/>
        <v>159.60000000000002</v>
      </c>
      <c r="Y1701" s="20">
        <f>_xlfn.IFS(AI1701="Den Bosch",VLOOKUP(L1701,'Status Report'!B:AO,39,0),AI1701="Yantian",VLOOKUP(L1701,'Status Report'!B:AO,40,0),AI1701="",IF(H1701="Asia Pacific",VLOOKUP(L1701,'Status Report'!B:AO,40,0),VLOOKUP(L1701,'Status Report'!B:AO,39,0)),AI1701="Direct shipment",IF(H1701="Asia Pacific",VLOOKUP(L1701,'Status Report'!B:AO,40,0),VLOOKUP(L1701,'Status Report'!B:AO,39,0)))</f>
        <v>0</v>
      </c>
      <c r="Z1701" s="20">
        <f t="shared" si="400"/>
        <v>0</v>
      </c>
      <c r="AA1701" s="20">
        <f t="shared" si="401"/>
        <v>159.60000000000002</v>
      </c>
      <c r="AB1701" s="21">
        <f>_xlfn.IFS(AI1701="Den Bosch",VLOOKUP(L1701,'Status Report'!B:AM,33,0),AI1701="Yantian",VLOOKUP(L1701,'Status Report'!B:AM,34,0),AI1701="",IF(H1701="Asia Pacific",VLOOKUP(L1701,'Status Report'!B:AM,34,0),VLOOKUP(L1701,'Status Report'!B:AM,33,0)),AI1701="Direct shipment",IF(H1701="Asia Pacific",VLOOKUP(L1701,'Status Report'!B:AM,34,0),VLOOKUP(L1701,'Status Report'!B:AM,33,0)))</f>
        <v>34.7652</v>
      </c>
      <c r="AC1701" s="21">
        <f>VLOOKUP(L1701,'Status Report'!B:CE,82,0)</f>
        <v>0</v>
      </c>
      <c r="AD1701" s="21">
        <f t="shared" si="402"/>
        <v>34.7652</v>
      </c>
      <c r="AE1701" s="63">
        <f>VLOOKUP(L1701,'Status Report'!B:W,20,0)</f>
        <v>36</v>
      </c>
      <c r="AF1701" s="63">
        <f>VLOOKUP(L1701,'Status Report'!B:W,21,0)</f>
        <v>33</v>
      </c>
      <c r="AG1701" s="63">
        <f>VLOOKUP(L1701,'Status Report'!B:W,22,0)</f>
        <v>7</v>
      </c>
      <c r="AH1701" s="22">
        <f t="shared" si="403"/>
        <v>3.3264000000000002E-2</v>
      </c>
      <c r="AI1701" t="s">
        <v>990</v>
      </c>
      <c r="AK1701" s="63">
        <f>IFERROR(VLOOKUP(G1701,ASEAN!A:A,1,0),0)</f>
        <v>0</v>
      </c>
      <c r="AL1701" s="63" t="str">
        <f>IFERROR(VLOOKUP(D1701,'[3]customer specs'!$B$1:$D$65536,3,0),0)</f>
        <v>pallet</v>
      </c>
      <c r="AM1701" s="64">
        <f t="shared" si="404"/>
        <v>2.879999999999967</v>
      </c>
      <c r="AN1701" s="64">
        <f t="shared" si="405"/>
        <v>0</v>
      </c>
      <c r="AO1701" s="63"/>
      <c r="AP1701" s="63"/>
      <c r="AQ1701" s="63" t="str">
        <f t="shared" si="406"/>
        <v>no</v>
      </c>
      <c r="AR1701" s="20">
        <f t="shared" si="407"/>
        <v>139.0608</v>
      </c>
      <c r="AS1701" s="63"/>
      <c r="AT1701" s="23">
        <f t="shared" si="397"/>
        <v>0.12</v>
      </c>
      <c r="AU1701" s="65">
        <f t="shared" si="408"/>
        <v>39.505909090909093</v>
      </c>
      <c r="AV1701" s="65"/>
      <c r="AW1701" s="65">
        <f t="shared" si="409"/>
        <v>158.02363636363637</v>
      </c>
      <c r="AX1701" s="65"/>
      <c r="AY1701" s="63">
        <f>VLOOKUP(L1701,'Status Report'!B:CF,81,0)</f>
        <v>0</v>
      </c>
      <c r="AZ1701" s="63" t="str">
        <f>VLOOKUP(L1701,'Status Report'!B:S,18,0)</f>
        <v>Ellina Smirnova</v>
      </c>
      <c r="BB1701" s="63">
        <f>VLOOKUP(L1701,'Status Report'!B:Z,25,0)</f>
        <v>6</v>
      </c>
      <c r="BC1701" s="63">
        <f t="shared" si="410"/>
        <v>24</v>
      </c>
      <c r="BF1701">
        <f>VLOOKUP(L1701,'Status Report'!B:CE,82,0)</f>
        <v>0</v>
      </c>
      <c r="BG1701">
        <f>VLOOKUP(L1701,'Status Report'!B:CF,83,0)</f>
        <v>0</v>
      </c>
      <c r="BH1701">
        <f>VLOOKUP(L1701,'Status Report'!B:CG,84,0)</f>
        <v>0</v>
      </c>
      <c r="BI1701" t="s">
        <v>1033</v>
      </c>
      <c r="BJ1701" t="s">
        <v>795</v>
      </c>
      <c r="BM1701" s="67">
        <f t="shared" si="411"/>
        <v>38</v>
      </c>
    </row>
    <row r="1702" spans="1:65" x14ac:dyDescent="0.25">
      <c r="A1702" s="68" t="str">
        <f>VLOOKUP(L1702,'Status Report'!B:CB,79,0)</f>
        <v>Heineken</v>
      </c>
      <c r="C1702">
        <v>26021053</v>
      </c>
      <c r="D1702">
        <v>3090581</v>
      </c>
      <c r="E1702" t="s">
        <v>1022</v>
      </c>
      <c r="F1702" t="s">
        <v>1023</v>
      </c>
      <c r="G1702" t="str">
        <f>VLOOKUP(D1702,'[2]sold to'!$A:$H,8,0)</f>
        <v>Trinidad</v>
      </c>
      <c r="H1702" t="str">
        <f>VLOOKUP(D1702,'[2]sold to'!$A:$I,9,0)</f>
        <v>AMERICAS</v>
      </c>
      <c r="K1702">
        <v>370</v>
      </c>
      <c r="L1702">
        <v>88027211</v>
      </c>
      <c r="M1702" t="s">
        <v>511</v>
      </c>
      <c r="N1702">
        <v>10</v>
      </c>
      <c r="P1702" t="str">
        <f>VLOOKUP(L1702,'Status Report'!B:AA,26,0)</f>
        <v>China</v>
      </c>
      <c r="Q1702" t="str">
        <f>VLOOKUP(L1702,'Status Report'!B:AB,27,0)</f>
        <v>Premiums</v>
      </c>
      <c r="R1702">
        <f>VLOOKUP(L1702,'Status Report'!B:X,23,0)</f>
        <v>50</v>
      </c>
      <c r="S1702" t="str">
        <f>VLOOKUP(L1702,'Status Report'!B:T,19,0)</f>
        <v>Asian Sourcing Link</v>
      </c>
      <c r="T1702" s="62">
        <f>VLOOKUP(L1702,'Status Report'!B:E,4,0)</f>
        <v>3</v>
      </c>
      <c r="U1702" s="19">
        <f>_xlfn.IFS(AI1702="Den Bosch",VLOOKUP(L1702,'Status Report'!B:AM,35,0),AI1702="Yantian",VLOOKUP(L1702,'Status Report'!B:AM,36,0),AI1702="",IF(H1702="Asia Pacific",VLOOKUP(L1702,'Status Report'!B:AM,36,0),VLOOKUP(L1702,'Status Report'!B:AM,35,0)),AI1702="Direct shipment",IF(H1702="Asia Pacific",VLOOKUP(L1702,'Status Report'!B:AM,36,0),VLOOKUP(L1702,'Status Report'!B:AM,35,0)))</f>
        <v>78.400000000000006</v>
      </c>
      <c r="V1702" s="20">
        <f t="shared" si="398"/>
        <v>784</v>
      </c>
      <c r="W1702" s="19">
        <f>_xlfn.IFS(AI1702="Den Bosch",VLOOKUP(L1702,'Status Report'!B:AM,37,0),AI1702="Yantian",VLOOKUP(L1702,'Status Report'!B:AM,38,0),AI1702="",IF(H1702="Asia Pacific",VLOOKUP(L1702,'Status Report'!B:AM,38,0),VLOOKUP(L1702,'Status Report'!B:AM,37,0)),AI1702="Direct shipment",IF(H1702="Asia Pacific",VLOOKUP(L1702,'Status Report'!B:AM,38,0),VLOOKUP(L1702,'Status Report'!B:AM,37,0)))</f>
        <v>40.9</v>
      </c>
      <c r="X1702" s="20">
        <f t="shared" si="399"/>
        <v>409</v>
      </c>
      <c r="Y1702" s="20">
        <f>_xlfn.IFS(AI1702="Den Bosch",VLOOKUP(L1702,'Status Report'!B:AO,39,0),AI1702="Yantian",VLOOKUP(L1702,'Status Report'!B:AO,40,0),AI1702="",IF(H1702="Asia Pacific",VLOOKUP(L1702,'Status Report'!B:AO,40,0),VLOOKUP(L1702,'Status Report'!B:AO,39,0)),AI1702="Direct shipment",IF(H1702="Asia Pacific",VLOOKUP(L1702,'Status Report'!B:AO,40,0),VLOOKUP(L1702,'Status Report'!B:AO,39,0)))</f>
        <v>0</v>
      </c>
      <c r="Z1702" s="20">
        <f t="shared" si="400"/>
        <v>0</v>
      </c>
      <c r="AA1702" s="20">
        <f t="shared" si="401"/>
        <v>409</v>
      </c>
      <c r="AB1702" s="21">
        <f>_xlfn.IFS(AI1702="Den Bosch",VLOOKUP(L1702,'Status Report'!B:AM,33,0),AI1702="Yantian",VLOOKUP(L1702,'Status Report'!B:AM,34,0),AI1702="",IF(H1702="Asia Pacific",VLOOKUP(L1702,'Status Report'!B:AM,34,0),VLOOKUP(L1702,'Status Report'!B:AM,33,0)),AI1702="Direct shipment",IF(H1702="Asia Pacific",VLOOKUP(L1702,'Status Report'!B:AM,34,0),VLOOKUP(L1702,'Status Report'!B:AM,33,0)))</f>
        <v>35.340000000000003</v>
      </c>
      <c r="AC1702" s="21">
        <f>VLOOKUP(L1702,'Status Report'!B:CE,82,0)</f>
        <v>0</v>
      </c>
      <c r="AD1702" s="21">
        <f t="shared" si="402"/>
        <v>35.340000000000003</v>
      </c>
      <c r="AE1702" s="63">
        <f>VLOOKUP(L1702,'Status Report'!B:W,20,0)</f>
        <v>53</v>
      </c>
      <c r="AF1702" s="63">
        <f>VLOOKUP(L1702,'Status Report'!B:W,21,0)</f>
        <v>43</v>
      </c>
      <c r="AG1702" s="63">
        <f>VLOOKUP(L1702,'Status Report'!B:W,22,0)</f>
        <v>43</v>
      </c>
      <c r="AH1702" s="22">
        <f t="shared" si="403"/>
        <v>0.97997000000000001</v>
      </c>
      <c r="AI1702" t="s">
        <v>990</v>
      </c>
      <c r="AK1702" s="63">
        <f>IFERROR(VLOOKUP(G1702,ASEAN!A:A,1,0),0)</f>
        <v>0</v>
      </c>
      <c r="AL1702" s="63" t="str">
        <f>IFERROR(VLOOKUP(D1702,'[3]customer specs'!$B$1:$D$65536,3,0),0)</f>
        <v>pallet</v>
      </c>
      <c r="AM1702" s="64">
        <f t="shared" si="404"/>
        <v>375</v>
      </c>
      <c r="AN1702" s="64">
        <f t="shared" si="405"/>
        <v>0</v>
      </c>
      <c r="AO1702" s="63"/>
      <c r="AP1702" s="63"/>
      <c r="AQ1702" s="63" t="str">
        <f t="shared" si="406"/>
        <v>no</v>
      </c>
      <c r="AR1702" s="20">
        <f t="shared" si="407"/>
        <v>353.40000000000003</v>
      </c>
      <c r="AS1702" s="63"/>
      <c r="AT1702" s="23">
        <f t="shared" si="397"/>
        <v>0.12</v>
      </c>
      <c r="AU1702" s="65">
        <f t="shared" si="408"/>
        <v>40.159090909090914</v>
      </c>
      <c r="AV1702" s="65"/>
      <c r="AW1702" s="65">
        <f t="shared" si="409"/>
        <v>401.59090909090912</v>
      </c>
      <c r="AX1702" s="65"/>
      <c r="AY1702" s="63">
        <f>VLOOKUP(L1702,'Status Report'!B:CF,81,0)</f>
        <v>0</v>
      </c>
      <c r="AZ1702" s="63" t="str">
        <f>VLOOKUP(L1702,'Status Report'!B:S,18,0)</f>
        <v>Ellina Smirnova</v>
      </c>
      <c r="BB1702" s="63">
        <f>VLOOKUP(L1702,'Status Report'!B:Z,25,0)</f>
        <v>10</v>
      </c>
      <c r="BC1702" s="63">
        <f t="shared" si="410"/>
        <v>100</v>
      </c>
      <c r="BF1702">
        <f>VLOOKUP(L1702,'Status Report'!B:CE,82,0)</f>
        <v>0</v>
      </c>
      <c r="BG1702">
        <f>VLOOKUP(L1702,'Status Report'!B:CF,83,0)</f>
        <v>0</v>
      </c>
      <c r="BH1702">
        <f>VLOOKUP(L1702,'Status Report'!B:CG,84,0)</f>
        <v>0</v>
      </c>
      <c r="BI1702" t="s">
        <v>1033</v>
      </c>
      <c r="BJ1702" t="s">
        <v>795</v>
      </c>
      <c r="BM1702" s="67">
        <f t="shared" si="411"/>
        <v>264</v>
      </c>
    </row>
    <row r="1703" spans="1:65" x14ac:dyDescent="0.25">
      <c r="A1703" s="68" t="str">
        <f>VLOOKUP(L1703,'Status Report'!B:CB,79,0)</f>
        <v>Heineken</v>
      </c>
      <c r="C1703">
        <v>26021053</v>
      </c>
      <c r="D1703">
        <v>3090581</v>
      </c>
      <c r="E1703" t="s">
        <v>1022</v>
      </c>
      <c r="F1703" t="s">
        <v>1023</v>
      </c>
      <c r="G1703" t="str">
        <f>VLOOKUP(D1703,'[2]sold to'!$A:$H,8,0)</f>
        <v>Trinidad</v>
      </c>
      <c r="H1703" t="str">
        <f>VLOOKUP(D1703,'[2]sold to'!$A:$I,9,0)</f>
        <v>AMERICAS</v>
      </c>
      <c r="K1703">
        <v>380</v>
      </c>
      <c r="L1703">
        <v>88027215</v>
      </c>
      <c r="M1703" t="s">
        <v>515</v>
      </c>
      <c r="N1703">
        <v>3</v>
      </c>
      <c r="P1703" t="str">
        <f>VLOOKUP(L1703,'Status Report'!B:AA,26,0)</f>
        <v>China</v>
      </c>
      <c r="Q1703" t="str">
        <f>VLOOKUP(L1703,'Status Report'!B:AB,27,0)</f>
        <v>Indoor signs</v>
      </c>
      <c r="R1703">
        <f>VLOOKUP(L1703,'Status Report'!B:X,23,0)</f>
        <v>100</v>
      </c>
      <c r="S1703" t="str">
        <f>VLOOKUP(L1703,'Status Report'!B:T,19,0)</f>
        <v>Dekkers Visual Communication B.v.</v>
      </c>
      <c r="T1703" s="62">
        <f>VLOOKUP(L1703,'Status Report'!B:E,4,0)</f>
        <v>3</v>
      </c>
      <c r="U1703" s="19">
        <f>_xlfn.IFS(AI1703="Den Bosch",VLOOKUP(L1703,'Status Report'!B:AM,35,0),AI1703="Yantian",VLOOKUP(L1703,'Status Report'!B:AM,36,0),AI1703="",IF(H1703="Asia Pacific",VLOOKUP(L1703,'Status Report'!B:AM,36,0),VLOOKUP(L1703,'Status Report'!B:AM,35,0)),AI1703="Direct shipment",IF(H1703="Asia Pacific",VLOOKUP(L1703,'Status Report'!B:AM,36,0),VLOOKUP(L1703,'Status Report'!B:AM,35,0)))</f>
        <v>286.05</v>
      </c>
      <c r="V1703" s="20">
        <f t="shared" si="398"/>
        <v>858.15000000000009</v>
      </c>
      <c r="W1703" s="19">
        <f>_xlfn.IFS(AI1703="Den Bosch",VLOOKUP(L1703,'Status Report'!B:AM,37,0),AI1703="Yantian",VLOOKUP(L1703,'Status Report'!B:AM,38,0),AI1703="",IF(H1703="Asia Pacific",VLOOKUP(L1703,'Status Report'!B:AM,38,0),VLOOKUP(L1703,'Status Report'!B:AM,37,0)),AI1703="Direct shipment",IF(H1703="Asia Pacific",VLOOKUP(L1703,'Status Report'!B:AM,38,0),VLOOKUP(L1703,'Status Report'!B:AM,37,0)))</f>
        <v>286.05</v>
      </c>
      <c r="X1703" s="20">
        <f t="shared" si="399"/>
        <v>858.15000000000009</v>
      </c>
      <c r="Y1703" s="20">
        <f>_xlfn.IFS(AI1703="Den Bosch",VLOOKUP(L1703,'Status Report'!B:AO,39,0),AI1703="Yantian",VLOOKUP(L1703,'Status Report'!B:AO,40,0),AI1703="",IF(H1703="Asia Pacific",VLOOKUP(L1703,'Status Report'!B:AO,40,0),VLOOKUP(L1703,'Status Report'!B:AO,39,0)),AI1703="Direct shipment",IF(H1703="Asia Pacific",VLOOKUP(L1703,'Status Report'!B:AO,40,0),VLOOKUP(L1703,'Status Report'!B:AO,39,0)))</f>
        <v>0</v>
      </c>
      <c r="Z1703" s="20">
        <f t="shared" si="400"/>
        <v>0</v>
      </c>
      <c r="AA1703" s="20">
        <f t="shared" si="401"/>
        <v>858.15000000000009</v>
      </c>
      <c r="AB1703" s="21">
        <f>_xlfn.IFS(AI1703="Den Bosch",VLOOKUP(L1703,'Status Report'!B:AM,33,0),AI1703="Yantian",VLOOKUP(L1703,'Status Report'!B:AM,34,0),AI1703="",IF(H1703="Asia Pacific",VLOOKUP(L1703,'Status Report'!B:AM,34,0),VLOOKUP(L1703,'Status Report'!B:AM,33,0)),AI1703="Direct shipment",IF(H1703="Asia Pacific",VLOOKUP(L1703,'Status Report'!B:AM,34,0),VLOOKUP(L1703,'Status Report'!B:AM,33,0)))</f>
        <v>247.38000000000002</v>
      </c>
      <c r="AC1703" s="21">
        <f>VLOOKUP(L1703,'Status Report'!B:CE,82,0)</f>
        <v>0</v>
      </c>
      <c r="AD1703" s="21">
        <f t="shared" si="402"/>
        <v>247.38000000000002</v>
      </c>
      <c r="AE1703" s="63">
        <f>VLOOKUP(L1703,'Status Report'!B:W,20,0)</f>
        <v>39</v>
      </c>
      <c r="AF1703" s="63">
        <f>VLOOKUP(L1703,'Status Report'!B:W,21,0)</f>
        <v>24</v>
      </c>
      <c r="AG1703" s="63">
        <f>VLOOKUP(L1703,'Status Report'!B:W,22,0)</f>
        <v>26</v>
      </c>
      <c r="AH1703" s="22">
        <f t="shared" si="403"/>
        <v>7.3008000000000003E-2</v>
      </c>
      <c r="AI1703" t="s">
        <v>990</v>
      </c>
      <c r="AK1703" s="63">
        <f>IFERROR(VLOOKUP(G1703,ASEAN!A:A,1,0),0)</f>
        <v>0</v>
      </c>
      <c r="AL1703" s="63" t="str">
        <f>IFERROR(VLOOKUP(D1703,'[3]customer specs'!$B$1:$D$65536,3,0),0)</f>
        <v>pallet</v>
      </c>
      <c r="AM1703" s="64">
        <f t="shared" si="404"/>
        <v>0</v>
      </c>
      <c r="AN1703" s="64">
        <f t="shared" si="405"/>
        <v>0</v>
      </c>
      <c r="AO1703" s="63"/>
      <c r="AP1703" s="63"/>
      <c r="AQ1703" s="63" t="str">
        <f t="shared" si="406"/>
        <v>no</v>
      </c>
      <c r="AR1703" s="20">
        <f t="shared" si="407"/>
        <v>742.1400000000001</v>
      </c>
      <c r="AS1703" s="63"/>
      <c r="AT1703" s="23">
        <f t="shared" si="397"/>
        <v>0.12</v>
      </c>
      <c r="AU1703" s="65">
        <f t="shared" si="408"/>
        <v>281.11363636363637</v>
      </c>
      <c r="AV1703" s="65"/>
      <c r="AW1703" s="65">
        <f t="shared" si="409"/>
        <v>843.34090909090912</v>
      </c>
      <c r="AX1703" s="65"/>
      <c r="AY1703" s="63">
        <f>VLOOKUP(L1703,'Status Report'!B:CF,81,0)</f>
        <v>0</v>
      </c>
      <c r="AZ1703" s="63" t="str">
        <f>VLOOKUP(L1703,'Status Report'!B:S,18,0)</f>
        <v>Ludmilla Zarybnicka</v>
      </c>
      <c r="BB1703" s="63">
        <f>VLOOKUP(L1703,'Status Report'!B:Z,25,0)</f>
        <v>1</v>
      </c>
      <c r="BC1703" s="63">
        <f t="shared" si="410"/>
        <v>3</v>
      </c>
      <c r="BF1703">
        <f>VLOOKUP(L1703,'Status Report'!B:CE,82,0)</f>
        <v>0</v>
      </c>
      <c r="BG1703">
        <f>VLOOKUP(L1703,'Status Report'!B:CF,83,0)</f>
        <v>0</v>
      </c>
      <c r="BH1703">
        <f>VLOOKUP(L1703,'Status Report'!B:CG,84,0)</f>
        <v>0</v>
      </c>
      <c r="BI1703" t="s">
        <v>1033</v>
      </c>
      <c r="BJ1703" t="s">
        <v>795</v>
      </c>
      <c r="BM1703" s="67">
        <f t="shared" si="411"/>
        <v>83</v>
      </c>
    </row>
    <row r="1704" spans="1:65" x14ac:dyDescent="0.25">
      <c r="A1704" s="68" t="str">
        <f>VLOOKUP(L1704,'Status Report'!B:CB,79,0)</f>
        <v>Heineken</v>
      </c>
      <c r="C1704">
        <v>26021053</v>
      </c>
      <c r="D1704">
        <v>3090581</v>
      </c>
      <c r="E1704" t="s">
        <v>1022</v>
      </c>
      <c r="F1704" t="s">
        <v>1023</v>
      </c>
      <c r="G1704" t="str">
        <f>VLOOKUP(D1704,'[2]sold to'!$A:$H,8,0)</f>
        <v>Trinidad</v>
      </c>
      <c r="H1704" t="str">
        <f>VLOOKUP(D1704,'[2]sold to'!$A:$I,9,0)</f>
        <v>AMERICAS</v>
      </c>
      <c r="K1704">
        <v>390</v>
      </c>
      <c r="L1704">
        <v>88027213</v>
      </c>
      <c r="M1704" t="s">
        <v>513</v>
      </c>
      <c r="N1704">
        <v>5</v>
      </c>
      <c r="P1704" t="str">
        <f>VLOOKUP(L1704,'Status Report'!B:AA,26,0)</f>
        <v>China</v>
      </c>
      <c r="Q1704" t="str">
        <f>VLOOKUP(L1704,'Status Report'!B:AB,27,0)</f>
        <v>Indoor signs</v>
      </c>
      <c r="R1704">
        <f>VLOOKUP(L1704,'Status Report'!B:X,23,0)</f>
        <v>100</v>
      </c>
      <c r="S1704" t="str">
        <f>VLOOKUP(L1704,'Status Report'!B:T,19,0)</f>
        <v>Dekkers Visual Communication B.v.</v>
      </c>
      <c r="T1704" s="62">
        <f>VLOOKUP(L1704,'Status Report'!B:E,4,0)</f>
        <v>3</v>
      </c>
      <c r="U1704" s="19">
        <f>_xlfn.IFS(AI1704="Den Bosch",VLOOKUP(L1704,'Status Report'!B:AM,35,0),AI1704="Yantian",VLOOKUP(L1704,'Status Report'!B:AM,36,0),AI1704="",IF(H1704="Asia Pacific",VLOOKUP(L1704,'Status Report'!B:AM,36,0),VLOOKUP(L1704,'Status Report'!B:AM,35,0)),AI1704="Direct shipment",IF(H1704="Asia Pacific",VLOOKUP(L1704,'Status Report'!B:AM,36,0),VLOOKUP(L1704,'Status Report'!B:AM,35,0)))</f>
        <v>27.68</v>
      </c>
      <c r="V1704" s="20">
        <f t="shared" si="398"/>
        <v>138.4</v>
      </c>
      <c r="W1704" s="19">
        <f>_xlfn.IFS(AI1704="Den Bosch",VLOOKUP(L1704,'Status Report'!B:AM,37,0),AI1704="Yantian",VLOOKUP(L1704,'Status Report'!B:AM,38,0),AI1704="",IF(H1704="Asia Pacific",VLOOKUP(L1704,'Status Report'!B:AM,38,0),VLOOKUP(L1704,'Status Report'!B:AM,37,0)),AI1704="Direct shipment",IF(H1704="Asia Pacific",VLOOKUP(L1704,'Status Report'!B:AM,38,0),VLOOKUP(L1704,'Status Report'!B:AM,37,0)))</f>
        <v>27.68</v>
      </c>
      <c r="X1704" s="20">
        <f t="shared" si="399"/>
        <v>138.4</v>
      </c>
      <c r="Y1704" s="20">
        <f>_xlfn.IFS(AI1704="Den Bosch",VLOOKUP(L1704,'Status Report'!B:AO,39,0),AI1704="Yantian",VLOOKUP(L1704,'Status Report'!B:AO,40,0),AI1704="",IF(H1704="Asia Pacific",VLOOKUP(L1704,'Status Report'!B:AO,40,0),VLOOKUP(L1704,'Status Report'!B:AO,39,0)),AI1704="Direct shipment",IF(H1704="Asia Pacific",VLOOKUP(L1704,'Status Report'!B:AO,40,0),VLOOKUP(L1704,'Status Report'!B:AO,39,0)))</f>
        <v>0</v>
      </c>
      <c r="Z1704" s="20">
        <f t="shared" si="400"/>
        <v>0</v>
      </c>
      <c r="AA1704" s="20">
        <f t="shared" si="401"/>
        <v>138.4</v>
      </c>
      <c r="AB1704" s="21">
        <f>_xlfn.IFS(AI1704="Den Bosch",VLOOKUP(L1704,'Status Report'!B:AM,33,0),AI1704="Yantian",VLOOKUP(L1704,'Status Report'!B:AM,34,0),AI1704="",IF(H1704="Asia Pacific",VLOOKUP(L1704,'Status Report'!B:AM,34,0),VLOOKUP(L1704,'Status Report'!B:AM,33,0)),AI1704="Direct shipment",IF(H1704="Asia Pacific",VLOOKUP(L1704,'Status Report'!B:AM,34,0),VLOOKUP(L1704,'Status Report'!B:AM,33,0)))</f>
        <v>23.94</v>
      </c>
      <c r="AC1704" s="21">
        <f>VLOOKUP(L1704,'Status Report'!B:CE,82,0)</f>
        <v>0</v>
      </c>
      <c r="AD1704" s="21">
        <f t="shared" si="402"/>
        <v>23.94</v>
      </c>
      <c r="AE1704" s="63">
        <f>VLOOKUP(L1704,'Status Report'!B:W,20,0)</f>
        <v>7</v>
      </c>
      <c r="AF1704" s="63">
        <f>VLOOKUP(L1704,'Status Report'!B:W,21,0)</f>
        <v>7</v>
      </c>
      <c r="AG1704" s="63">
        <f>VLOOKUP(L1704,'Status Report'!B:W,22,0)</f>
        <v>25</v>
      </c>
      <c r="AH1704" s="22">
        <f t="shared" si="403"/>
        <v>6.1250000000000002E-3</v>
      </c>
      <c r="AI1704" t="s">
        <v>990</v>
      </c>
      <c r="AK1704" s="63">
        <f>IFERROR(VLOOKUP(G1704,ASEAN!A:A,1,0),0)</f>
        <v>0</v>
      </c>
      <c r="AL1704" s="63" t="str">
        <f>IFERROR(VLOOKUP(D1704,'[3]customer specs'!$B$1:$D$65536,3,0),0)</f>
        <v>pallet</v>
      </c>
      <c r="AM1704" s="64">
        <f t="shared" si="404"/>
        <v>0</v>
      </c>
      <c r="AN1704" s="64">
        <f t="shared" si="405"/>
        <v>0</v>
      </c>
      <c r="AO1704" s="63"/>
      <c r="AP1704" s="63"/>
      <c r="AQ1704" s="63" t="str">
        <f t="shared" si="406"/>
        <v>no</v>
      </c>
      <c r="AR1704" s="20">
        <f t="shared" si="407"/>
        <v>119.7</v>
      </c>
      <c r="AS1704" s="63"/>
      <c r="AT1704" s="23">
        <f t="shared" si="397"/>
        <v>0.12</v>
      </c>
      <c r="AU1704" s="65">
        <f t="shared" si="408"/>
        <v>27.204545454545457</v>
      </c>
      <c r="AV1704" s="65"/>
      <c r="AW1704" s="65">
        <f t="shared" si="409"/>
        <v>136.02272727272728</v>
      </c>
      <c r="AX1704" s="65"/>
      <c r="AY1704" s="63">
        <f>VLOOKUP(L1704,'Status Report'!B:CF,81,0)</f>
        <v>0</v>
      </c>
      <c r="AZ1704" s="63" t="str">
        <f>VLOOKUP(L1704,'Status Report'!B:S,18,0)</f>
        <v>Ludmilla Zarybnicka</v>
      </c>
      <c r="BB1704" s="63">
        <f>VLOOKUP(L1704,'Status Report'!B:Z,25,0)</f>
        <v>1</v>
      </c>
      <c r="BC1704" s="63">
        <f t="shared" si="410"/>
        <v>5</v>
      </c>
      <c r="BF1704">
        <f>VLOOKUP(L1704,'Status Report'!B:CE,82,0)</f>
        <v>0</v>
      </c>
      <c r="BG1704">
        <f>VLOOKUP(L1704,'Status Report'!B:CF,83,0)</f>
        <v>0</v>
      </c>
      <c r="BH1704">
        <f>VLOOKUP(L1704,'Status Report'!B:CG,84,0)</f>
        <v>0</v>
      </c>
      <c r="BI1704" t="s">
        <v>1033</v>
      </c>
      <c r="BJ1704" t="s">
        <v>795</v>
      </c>
      <c r="BM1704" s="67">
        <f t="shared" si="411"/>
        <v>95</v>
      </c>
    </row>
    <row r="1705" spans="1:65" x14ac:dyDescent="0.25">
      <c r="A1705" s="68" t="str">
        <f>VLOOKUP(L1705,'Status Report'!B:CB,79,0)</f>
        <v>Heineken - 0.0</v>
      </c>
      <c r="C1705">
        <v>26021053</v>
      </c>
      <c r="D1705">
        <v>3090581</v>
      </c>
      <c r="E1705" t="s">
        <v>1022</v>
      </c>
      <c r="F1705" t="s">
        <v>1023</v>
      </c>
      <c r="G1705" t="str">
        <f>VLOOKUP(D1705,'[2]sold to'!$A:$H,8,0)</f>
        <v>Trinidad</v>
      </c>
      <c r="H1705" t="str">
        <f>VLOOKUP(D1705,'[2]sold to'!$A:$I,9,0)</f>
        <v>AMERICAS</v>
      </c>
      <c r="K1705">
        <v>400</v>
      </c>
      <c r="L1705">
        <v>88025984</v>
      </c>
      <c r="M1705" t="s">
        <v>224</v>
      </c>
      <c r="N1705">
        <v>2</v>
      </c>
      <c r="P1705" t="str">
        <f>VLOOKUP(L1705,'Status Report'!B:AA,26,0)</f>
        <v>Bangladesh</v>
      </c>
      <c r="Q1705" t="str">
        <f>VLOOKUP(L1705,'Status Report'!B:AB,27,0)</f>
        <v>Textiles-Clothing</v>
      </c>
      <c r="R1705">
        <f>VLOOKUP(L1705,'Status Report'!B:X,23,0)</f>
        <v>167</v>
      </c>
      <c r="S1705" t="str">
        <f>VLOOKUP(L1705,'Status Report'!B:T,19,0)</f>
        <v>Promocean The Netherlands BV</v>
      </c>
      <c r="T1705" s="62">
        <f>VLOOKUP(L1705,'Status Report'!B:E,4,0)</f>
        <v>3</v>
      </c>
      <c r="U1705" s="19">
        <f>_xlfn.IFS(AI1705="Den Bosch",VLOOKUP(L1705,'Status Report'!B:AM,35,0),AI1705="Yantian",VLOOKUP(L1705,'Status Report'!B:AM,36,0),AI1705="",IF(H1705="Asia Pacific",VLOOKUP(L1705,'Status Report'!B:AM,36,0),VLOOKUP(L1705,'Status Report'!B:AM,35,0)),AI1705="Direct shipment",IF(H1705="Asia Pacific",VLOOKUP(L1705,'Status Report'!B:AM,36,0),VLOOKUP(L1705,'Status Report'!B:AM,35,0)))</f>
        <v>42.480000000000004</v>
      </c>
      <c r="V1705" s="20">
        <f t="shared" si="398"/>
        <v>84.960000000000008</v>
      </c>
      <c r="W1705" s="19">
        <f>_xlfn.IFS(AI1705="Den Bosch",VLOOKUP(L1705,'Status Report'!B:AM,37,0),AI1705="Yantian",VLOOKUP(L1705,'Status Report'!B:AM,38,0),AI1705="",IF(H1705="Asia Pacific",VLOOKUP(L1705,'Status Report'!B:AM,38,0),VLOOKUP(L1705,'Status Report'!B:AM,37,0)),AI1705="Direct shipment",IF(H1705="Asia Pacific",VLOOKUP(L1705,'Status Report'!B:AM,38,0),VLOOKUP(L1705,'Status Report'!B:AM,37,0)))</f>
        <v>42.480000000000004</v>
      </c>
      <c r="X1705" s="20">
        <f t="shared" si="399"/>
        <v>84.960000000000008</v>
      </c>
      <c r="Y1705" s="20">
        <f>_xlfn.IFS(AI1705="Den Bosch",VLOOKUP(L1705,'Status Report'!B:AO,39,0),AI1705="Yantian",VLOOKUP(L1705,'Status Report'!B:AO,40,0),AI1705="",IF(H1705="Asia Pacific",VLOOKUP(L1705,'Status Report'!B:AO,40,0),VLOOKUP(L1705,'Status Report'!B:AO,39,0)),AI1705="Direct shipment",IF(H1705="Asia Pacific",VLOOKUP(L1705,'Status Report'!B:AO,40,0),VLOOKUP(L1705,'Status Report'!B:AO,39,0)))</f>
        <v>0</v>
      </c>
      <c r="Z1705" s="20">
        <f t="shared" si="400"/>
        <v>0</v>
      </c>
      <c r="AA1705" s="20">
        <f t="shared" si="401"/>
        <v>84.960000000000008</v>
      </c>
      <c r="AB1705" s="21">
        <f>_xlfn.IFS(AI1705="Den Bosch",VLOOKUP(L1705,'Status Report'!B:AM,33,0),AI1705="Yantian",VLOOKUP(L1705,'Status Report'!B:AM,34,0),AI1705="",IF(H1705="Asia Pacific",VLOOKUP(L1705,'Status Report'!B:AM,34,0),VLOOKUP(L1705,'Status Report'!B:AM,33,0)),AI1705="Direct shipment",IF(H1705="Asia Pacific",VLOOKUP(L1705,'Status Report'!B:AM,34,0),VLOOKUP(L1705,'Status Report'!B:AM,33,0)))</f>
        <v>37.018499999999996</v>
      </c>
      <c r="AC1705" s="21">
        <f>VLOOKUP(L1705,'Status Report'!B:CE,82,0)</f>
        <v>0</v>
      </c>
      <c r="AD1705" s="21">
        <f t="shared" si="402"/>
        <v>37.018499999999996</v>
      </c>
      <c r="AE1705" s="63">
        <f>VLOOKUP(L1705,'Status Report'!B:W,20,0)</f>
        <v>36</v>
      </c>
      <c r="AF1705" s="63">
        <f>VLOOKUP(L1705,'Status Report'!B:W,21,0)</f>
        <v>33</v>
      </c>
      <c r="AG1705" s="63">
        <f>VLOOKUP(L1705,'Status Report'!B:W,22,0)</f>
        <v>7</v>
      </c>
      <c r="AH1705" s="22">
        <f t="shared" si="403"/>
        <v>1.6632000000000001E-2</v>
      </c>
      <c r="AI1705" t="s">
        <v>990</v>
      </c>
      <c r="AK1705" s="63">
        <f>IFERROR(VLOOKUP(G1705,ASEAN!A:A,1,0),0)</f>
        <v>0</v>
      </c>
      <c r="AL1705" s="63" t="str">
        <f>IFERROR(VLOOKUP(D1705,'[3]customer specs'!$B$1:$D$65536,3,0),0)</f>
        <v>pallet</v>
      </c>
      <c r="AM1705" s="64">
        <f t="shared" si="404"/>
        <v>0</v>
      </c>
      <c r="AN1705" s="64">
        <f t="shared" si="405"/>
        <v>0</v>
      </c>
      <c r="AO1705" s="63"/>
      <c r="AP1705" s="63"/>
      <c r="AQ1705" s="63" t="str">
        <f t="shared" si="406"/>
        <v>no</v>
      </c>
      <c r="AR1705" s="20">
        <f t="shared" si="407"/>
        <v>74.036999999999992</v>
      </c>
      <c r="AS1705" s="63"/>
      <c r="AT1705" s="23">
        <f t="shared" si="397"/>
        <v>0.12</v>
      </c>
      <c r="AU1705" s="65">
        <f t="shared" si="408"/>
        <v>42.066477272727269</v>
      </c>
      <c r="AV1705" s="65"/>
      <c r="AW1705" s="65">
        <f t="shared" si="409"/>
        <v>84.132954545454538</v>
      </c>
      <c r="AX1705" s="65"/>
      <c r="AY1705" s="63">
        <f>VLOOKUP(L1705,'Status Report'!B:CF,81,0)</f>
        <v>0</v>
      </c>
      <c r="AZ1705" s="63" t="str">
        <f>VLOOKUP(L1705,'Status Report'!B:S,18,0)</f>
        <v>Ellina Smirnova</v>
      </c>
      <c r="BB1705" s="63">
        <f>VLOOKUP(L1705,'Status Report'!B:Z,25,0)</f>
        <v>6</v>
      </c>
      <c r="BC1705" s="63">
        <f t="shared" si="410"/>
        <v>12</v>
      </c>
      <c r="BF1705">
        <f>VLOOKUP(L1705,'Status Report'!B:CE,82,0)</f>
        <v>0</v>
      </c>
      <c r="BG1705">
        <f>VLOOKUP(L1705,'Status Report'!B:CF,83,0)</f>
        <v>0</v>
      </c>
      <c r="BH1705">
        <f>VLOOKUP(L1705,'Status Report'!B:CG,84,0)</f>
        <v>0</v>
      </c>
      <c r="BI1705" t="s">
        <v>1033</v>
      </c>
      <c r="BJ1705" t="s">
        <v>795</v>
      </c>
      <c r="BM1705" s="67">
        <f t="shared" si="411"/>
        <v>31</v>
      </c>
    </row>
    <row r="1706" spans="1:65" x14ac:dyDescent="0.25">
      <c r="A1706" s="68" t="str">
        <f>VLOOKUP(L1706,'Status Report'!B:CB,79,0)</f>
        <v>Heineken - 0.0</v>
      </c>
      <c r="C1706">
        <v>26021053</v>
      </c>
      <c r="D1706">
        <v>3090581</v>
      </c>
      <c r="E1706" t="s">
        <v>1022</v>
      </c>
      <c r="F1706" t="s">
        <v>1023</v>
      </c>
      <c r="G1706" t="str">
        <f>VLOOKUP(D1706,'[2]sold to'!$A:$H,8,0)</f>
        <v>Trinidad</v>
      </c>
      <c r="H1706" t="str">
        <f>VLOOKUP(D1706,'[2]sold to'!$A:$I,9,0)</f>
        <v>AMERICAS</v>
      </c>
      <c r="K1706">
        <v>410</v>
      </c>
      <c r="L1706">
        <v>88025985</v>
      </c>
      <c r="M1706" t="s">
        <v>225</v>
      </c>
      <c r="N1706">
        <v>1</v>
      </c>
      <c r="P1706" t="str">
        <f>VLOOKUP(L1706,'Status Report'!B:AA,26,0)</f>
        <v>Bangladesh</v>
      </c>
      <c r="Q1706" t="str">
        <f>VLOOKUP(L1706,'Status Report'!B:AB,27,0)</f>
        <v>Textiles-Clothing</v>
      </c>
      <c r="R1706">
        <f>VLOOKUP(L1706,'Status Report'!B:X,23,0)</f>
        <v>167</v>
      </c>
      <c r="S1706" t="str">
        <f>VLOOKUP(L1706,'Status Report'!B:T,19,0)</f>
        <v>Promocean The Netherlands BV</v>
      </c>
      <c r="T1706" s="62">
        <f>VLOOKUP(L1706,'Status Report'!B:E,4,0)</f>
        <v>3</v>
      </c>
      <c r="U1706" s="19">
        <f>_xlfn.IFS(AI1706="Den Bosch",VLOOKUP(L1706,'Status Report'!B:AM,35,0),AI1706="Yantian",VLOOKUP(L1706,'Status Report'!B:AM,36,0),AI1706="",IF(H1706="Asia Pacific",VLOOKUP(L1706,'Status Report'!B:AM,36,0),VLOOKUP(L1706,'Status Report'!B:AM,35,0)),AI1706="Direct shipment",IF(H1706="Asia Pacific",VLOOKUP(L1706,'Status Report'!B:AM,36,0),VLOOKUP(L1706,'Status Report'!B:AM,35,0)))</f>
        <v>42.480000000000004</v>
      </c>
      <c r="V1706" s="20">
        <f t="shared" si="398"/>
        <v>42.480000000000004</v>
      </c>
      <c r="W1706" s="19">
        <f>_xlfn.IFS(AI1706="Den Bosch",VLOOKUP(L1706,'Status Report'!B:AM,37,0),AI1706="Yantian",VLOOKUP(L1706,'Status Report'!B:AM,38,0),AI1706="",IF(H1706="Asia Pacific",VLOOKUP(L1706,'Status Report'!B:AM,38,0),VLOOKUP(L1706,'Status Report'!B:AM,37,0)),AI1706="Direct shipment",IF(H1706="Asia Pacific",VLOOKUP(L1706,'Status Report'!B:AM,38,0),VLOOKUP(L1706,'Status Report'!B:AM,37,0)))</f>
        <v>42.480000000000004</v>
      </c>
      <c r="X1706" s="20">
        <f t="shared" si="399"/>
        <v>42.480000000000004</v>
      </c>
      <c r="Y1706" s="20">
        <f>_xlfn.IFS(AI1706="Den Bosch",VLOOKUP(L1706,'Status Report'!B:AO,39,0),AI1706="Yantian",VLOOKUP(L1706,'Status Report'!B:AO,40,0),AI1706="",IF(H1706="Asia Pacific",VLOOKUP(L1706,'Status Report'!B:AO,40,0),VLOOKUP(L1706,'Status Report'!B:AO,39,0)),AI1706="Direct shipment",IF(H1706="Asia Pacific",VLOOKUP(L1706,'Status Report'!B:AO,40,0),VLOOKUP(L1706,'Status Report'!B:AO,39,0)))</f>
        <v>0</v>
      </c>
      <c r="Z1706" s="20">
        <f t="shared" si="400"/>
        <v>0</v>
      </c>
      <c r="AA1706" s="20">
        <f t="shared" si="401"/>
        <v>42.480000000000004</v>
      </c>
      <c r="AB1706" s="21">
        <f>_xlfn.IFS(AI1706="Den Bosch",VLOOKUP(L1706,'Status Report'!B:AM,33,0),AI1706="Yantian",VLOOKUP(L1706,'Status Report'!B:AM,34,0),AI1706="",IF(H1706="Asia Pacific",VLOOKUP(L1706,'Status Report'!B:AM,34,0),VLOOKUP(L1706,'Status Report'!B:AM,33,0)),AI1706="Direct shipment",IF(H1706="Asia Pacific",VLOOKUP(L1706,'Status Report'!B:AM,34,0),VLOOKUP(L1706,'Status Report'!B:AM,33,0)))</f>
        <v>37.018499999999996</v>
      </c>
      <c r="AC1706" s="21">
        <f>VLOOKUP(L1706,'Status Report'!B:CE,82,0)</f>
        <v>0</v>
      </c>
      <c r="AD1706" s="21">
        <f t="shared" si="402"/>
        <v>37.018499999999996</v>
      </c>
      <c r="AE1706" s="63">
        <f>VLOOKUP(L1706,'Status Report'!B:W,20,0)</f>
        <v>36</v>
      </c>
      <c r="AF1706" s="63">
        <f>VLOOKUP(L1706,'Status Report'!B:W,21,0)</f>
        <v>33</v>
      </c>
      <c r="AG1706" s="63">
        <f>VLOOKUP(L1706,'Status Report'!B:W,22,0)</f>
        <v>7</v>
      </c>
      <c r="AH1706" s="22">
        <f t="shared" si="403"/>
        <v>8.3160000000000005E-3</v>
      </c>
      <c r="AI1706" t="s">
        <v>990</v>
      </c>
      <c r="AK1706" s="63">
        <f>IFERROR(VLOOKUP(G1706,ASEAN!A:A,1,0),0)</f>
        <v>0</v>
      </c>
      <c r="AL1706" s="63" t="str">
        <f>IFERROR(VLOOKUP(D1706,'[3]customer specs'!$B$1:$D$65536,3,0),0)</f>
        <v>pallet</v>
      </c>
      <c r="AM1706" s="64">
        <f t="shared" si="404"/>
        <v>0</v>
      </c>
      <c r="AN1706" s="64">
        <f t="shared" si="405"/>
        <v>0</v>
      </c>
      <c r="AO1706" s="63"/>
      <c r="AP1706" s="63"/>
      <c r="AQ1706" s="63" t="str">
        <f t="shared" si="406"/>
        <v>no</v>
      </c>
      <c r="AR1706" s="20">
        <f t="shared" si="407"/>
        <v>37.018499999999996</v>
      </c>
      <c r="AS1706" s="63"/>
      <c r="AT1706" s="23">
        <f t="shared" si="397"/>
        <v>0.12</v>
      </c>
      <c r="AU1706" s="65">
        <f t="shared" si="408"/>
        <v>42.066477272727269</v>
      </c>
      <c r="AV1706" s="65"/>
      <c r="AW1706" s="65">
        <f t="shared" si="409"/>
        <v>42.066477272727269</v>
      </c>
      <c r="AX1706" s="65"/>
      <c r="AY1706" s="63">
        <f>VLOOKUP(L1706,'Status Report'!B:CF,81,0)</f>
        <v>0</v>
      </c>
      <c r="AZ1706" s="63" t="str">
        <f>VLOOKUP(L1706,'Status Report'!B:S,18,0)</f>
        <v>Ellina Smirnova</v>
      </c>
      <c r="BB1706" s="63">
        <f>VLOOKUP(L1706,'Status Report'!B:Z,25,0)</f>
        <v>6</v>
      </c>
      <c r="BC1706" s="63">
        <f t="shared" si="410"/>
        <v>6</v>
      </c>
      <c r="BF1706">
        <f>VLOOKUP(L1706,'Status Report'!B:CE,82,0)</f>
        <v>0</v>
      </c>
      <c r="BG1706">
        <f>VLOOKUP(L1706,'Status Report'!B:CF,83,0)</f>
        <v>0</v>
      </c>
      <c r="BH1706">
        <f>VLOOKUP(L1706,'Status Report'!B:CG,84,0)</f>
        <v>0</v>
      </c>
      <c r="BI1706" t="s">
        <v>1033</v>
      </c>
      <c r="BJ1706" t="s">
        <v>795</v>
      </c>
      <c r="BM1706" s="67">
        <f t="shared" si="411"/>
        <v>34</v>
      </c>
    </row>
    <row r="1707" spans="1:65" x14ac:dyDescent="0.25">
      <c r="A1707" s="68" t="str">
        <f>VLOOKUP(L1707,'Status Report'!B:CB,79,0)</f>
        <v>Heineken - 0.0</v>
      </c>
      <c r="C1707">
        <v>26021053</v>
      </c>
      <c r="D1707">
        <v>3090581</v>
      </c>
      <c r="E1707" t="s">
        <v>1022</v>
      </c>
      <c r="F1707" t="s">
        <v>1023</v>
      </c>
      <c r="G1707" t="str">
        <f>VLOOKUP(D1707,'[2]sold to'!$A:$H,8,0)</f>
        <v>Trinidad</v>
      </c>
      <c r="H1707" t="str">
        <f>VLOOKUP(D1707,'[2]sold to'!$A:$I,9,0)</f>
        <v>AMERICAS</v>
      </c>
      <c r="K1707">
        <v>420</v>
      </c>
      <c r="L1707">
        <v>88025986</v>
      </c>
      <c r="M1707" t="s">
        <v>226</v>
      </c>
      <c r="N1707">
        <v>1</v>
      </c>
      <c r="P1707" t="str">
        <f>VLOOKUP(L1707,'Status Report'!B:AA,26,0)</f>
        <v>Bangladesh</v>
      </c>
      <c r="Q1707" t="str">
        <f>VLOOKUP(L1707,'Status Report'!B:AB,27,0)</f>
        <v>Textiles-Clothing</v>
      </c>
      <c r="R1707">
        <f>VLOOKUP(L1707,'Status Report'!B:X,23,0)</f>
        <v>167</v>
      </c>
      <c r="S1707" t="str">
        <f>VLOOKUP(L1707,'Status Report'!B:T,19,0)</f>
        <v>Promocean The Netherlands BV</v>
      </c>
      <c r="T1707" s="62">
        <f>VLOOKUP(L1707,'Status Report'!B:E,4,0)</f>
        <v>3</v>
      </c>
      <c r="U1707" s="19">
        <f>_xlfn.IFS(AI1707="Den Bosch",VLOOKUP(L1707,'Status Report'!B:AM,35,0),AI1707="Yantian",VLOOKUP(L1707,'Status Report'!B:AM,36,0),AI1707="",IF(H1707="Asia Pacific",VLOOKUP(L1707,'Status Report'!B:AM,36,0),VLOOKUP(L1707,'Status Report'!B:AM,35,0)),AI1707="Direct shipment",IF(H1707="Asia Pacific",VLOOKUP(L1707,'Status Report'!B:AM,36,0),VLOOKUP(L1707,'Status Report'!B:AM,35,0)))</f>
        <v>42.480000000000004</v>
      </c>
      <c r="V1707" s="20">
        <f t="shared" si="398"/>
        <v>42.480000000000004</v>
      </c>
      <c r="W1707" s="19">
        <f>_xlfn.IFS(AI1707="Den Bosch",VLOOKUP(L1707,'Status Report'!B:AM,37,0),AI1707="Yantian",VLOOKUP(L1707,'Status Report'!B:AM,38,0),AI1707="",IF(H1707="Asia Pacific",VLOOKUP(L1707,'Status Report'!B:AM,38,0),VLOOKUP(L1707,'Status Report'!B:AM,37,0)),AI1707="Direct shipment",IF(H1707="Asia Pacific",VLOOKUP(L1707,'Status Report'!B:AM,38,0),VLOOKUP(L1707,'Status Report'!B:AM,37,0)))</f>
        <v>42.480000000000004</v>
      </c>
      <c r="X1707" s="20">
        <f t="shared" si="399"/>
        <v>42.480000000000004</v>
      </c>
      <c r="Y1707" s="20">
        <f>_xlfn.IFS(AI1707="Den Bosch",VLOOKUP(L1707,'Status Report'!B:AO,39,0),AI1707="Yantian",VLOOKUP(L1707,'Status Report'!B:AO,40,0),AI1707="",IF(H1707="Asia Pacific",VLOOKUP(L1707,'Status Report'!B:AO,40,0),VLOOKUP(L1707,'Status Report'!B:AO,39,0)),AI1707="Direct shipment",IF(H1707="Asia Pacific",VLOOKUP(L1707,'Status Report'!B:AO,40,0),VLOOKUP(L1707,'Status Report'!B:AO,39,0)))</f>
        <v>0</v>
      </c>
      <c r="Z1707" s="20">
        <f t="shared" si="400"/>
        <v>0</v>
      </c>
      <c r="AA1707" s="20">
        <f t="shared" si="401"/>
        <v>42.480000000000004</v>
      </c>
      <c r="AB1707" s="21">
        <f>_xlfn.IFS(AI1707="Den Bosch",VLOOKUP(L1707,'Status Report'!B:AM,33,0),AI1707="Yantian",VLOOKUP(L1707,'Status Report'!B:AM,34,0),AI1707="",IF(H1707="Asia Pacific",VLOOKUP(L1707,'Status Report'!B:AM,34,0),VLOOKUP(L1707,'Status Report'!B:AM,33,0)),AI1707="Direct shipment",IF(H1707="Asia Pacific",VLOOKUP(L1707,'Status Report'!B:AM,34,0),VLOOKUP(L1707,'Status Report'!B:AM,33,0)))</f>
        <v>37.018499999999996</v>
      </c>
      <c r="AC1707" s="21">
        <f>VLOOKUP(L1707,'Status Report'!B:CE,82,0)</f>
        <v>0</v>
      </c>
      <c r="AD1707" s="21">
        <f t="shared" si="402"/>
        <v>37.018499999999996</v>
      </c>
      <c r="AE1707" s="63">
        <f>VLOOKUP(L1707,'Status Report'!B:W,20,0)</f>
        <v>36</v>
      </c>
      <c r="AF1707" s="63">
        <f>VLOOKUP(L1707,'Status Report'!B:W,21,0)</f>
        <v>33</v>
      </c>
      <c r="AG1707" s="63">
        <f>VLOOKUP(L1707,'Status Report'!B:W,22,0)</f>
        <v>7</v>
      </c>
      <c r="AH1707" s="22">
        <f t="shared" si="403"/>
        <v>8.3160000000000005E-3</v>
      </c>
      <c r="AI1707" t="s">
        <v>990</v>
      </c>
      <c r="AK1707" s="63">
        <f>IFERROR(VLOOKUP(G1707,ASEAN!A:A,1,0),0)</f>
        <v>0</v>
      </c>
      <c r="AL1707" s="63" t="str">
        <f>IFERROR(VLOOKUP(D1707,'[3]customer specs'!$B$1:$D$65536,3,0),0)</f>
        <v>pallet</v>
      </c>
      <c r="AM1707" s="64">
        <f t="shared" si="404"/>
        <v>0</v>
      </c>
      <c r="AN1707" s="64">
        <f t="shared" si="405"/>
        <v>0</v>
      </c>
      <c r="AO1707" s="63"/>
      <c r="AP1707" s="63"/>
      <c r="AQ1707" s="63" t="str">
        <f t="shared" si="406"/>
        <v>no</v>
      </c>
      <c r="AR1707" s="20">
        <f t="shared" si="407"/>
        <v>37.018499999999996</v>
      </c>
      <c r="AS1707" s="63"/>
      <c r="AT1707" s="23">
        <f t="shared" ref="AT1707:AT1770" si="412">IF(AS1707=0.045,0.045,IF(AS1707=0.035,0.035,0.12))</f>
        <v>0.12</v>
      </c>
      <c r="AU1707" s="65">
        <f t="shared" si="408"/>
        <v>42.066477272727269</v>
      </c>
      <c r="AV1707" s="65"/>
      <c r="AW1707" s="65">
        <f t="shared" si="409"/>
        <v>42.066477272727269</v>
      </c>
      <c r="AX1707" s="65"/>
      <c r="AY1707" s="63">
        <f>VLOOKUP(L1707,'Status Report'!B:CF,81,0)</f>
        <v>0</v>
      </c>
      <c r="AZ1707" s="63" t="str">
        <f>VLOOKUP(L1707,'Status Report'!B:S,18,0)</f>
        <v>Ellina Smirnova</v>
      </c>
      <c r="BB1707" s="63">
        <f>VLOOKUP(L1707,'Status Report'!B:Z,25,0)</f>
        <v>6</v>
      </c>
      <c r="BC1707" s="63">
        <f t="shared" si="410"/>
        <v>6</v>
      </c>
      <c r="BF1707">
        <f>VLOOKUP(L1707,'Status Report'!B:CE,82,0)</f>
        <v>0</v>
      </c>
      <c r="BG1707">
        <f>VLOOKUP(L1707,'Status Report'!B:CF,83,0)</f>
        <v>0</v>
      </c>
      <c r="BH1707">
        <f>VLOOKUP(L1707,'Status Report'!B:CG,84,0)</f>
        <v>0</v>
      </c>
      <c r="BI1707" t="s">
        <v>1033</v>
      </c>
      <c r="BJ1707" t="s">
        <v>795</v>
      </c>
      <c r="BM1707" s="67">
        <f t="shared" si="411"/>
        <v>33</v>
      </c>
    </row>
    <row r="1708" spans="1:65" x14ac:dyDescent="0.25">
      <c r="A1708" s="68" t="str">
        <f>VLOOKUP(L1708,'Status Report'!B:CB,79,0)</f>
        <v>Heineken - 0.0</v>
      </c>
      <c r="C1708">
        <v>26021053</v>
      </c>
      <c r="D1708">
        <v>3090581</v>
      </c>
      <c r="E1708" t="s">
        <v>1022</v>
      </c>
      <c r="F1708" t="s">
        <v>1023</v>
      </c>
      <c r="G1708" t="str">
        <f>VLOOKUP(D1708,'[2]sold to'!$A:$H,8,0)</f>
        <v>Trinidad</v>
      </c>
      <c r="H1708" t="str">
        <f>VLOOKUP(D1708,'[2]sold to'!$A:$I,9,0)</f>
        <v>AMERICAS</v>
      </c>
      <c r="K1708">
        <v>430</v>
      </c>
      <c r="L1708">
        <v>88025987</v>
      </c>
      <c r="M1708" t="s">
        <v>227</v>
      </c>
      <c r="N1708">
        <v>1</v>
      </c>
      <c r="P1708" t="str">
        <f>VLOOKUP(L1708,'Status Report'!B:AA,26,0)</f>
        <v>Bangladesh</v>
      </c>
      <c r="Q1708" t="str">
        <f>VLOOKUP(L1708,'Status Report'!B:AB,27,0)</f>
        <v>Textiles-Clothing</v>
      </c>
      <c r="R1708">
        <f>VLOOKUP(L1708,'Status Report'!B:X,23,0)</f>
        <v>167</v>
      </c>
      <c r="S1708" t="str">
        <f>VLOOKUP(L1708,'Status Report'!B:T,19,0)</f>
        <v>Promocean The Netherlands BV</v>
      </c>
      <c r="T1708" s="62">
        <f>VLOOKUP(L1708,'Status Report'!B:E,4,0)</f>
        <v>3</v>
      </c>
      <c r="U1708" s="19">
        <f>_xlfn.IFS(AI1708="Den Bosch",VLOOKUP(L1708,'Status Report'!B:AM,35,0),AI1708="Yantian",VLOOKUP(L1708,'Status Report'!B:AM,36,0),AI1708="",IF(H1708="Asia Pacific",VLOOKUP(L1708,'Status Report'!B:AM,36,0),VLOOKUP(L1708,'Status Report'!B:AM,35,0)),AI1708="Direct shipment",IF(H1708="Asia Pacific",VLOOKUP(L1708,'Status Report'!B:AM,36,0),VLOOKUP(L1708,'Status Report'!B:AM,35,0)))</f>
        <v>42.480000000000004</v>
      </c>
      <c r="V1708" s="20">
        <f t="shared" si="398"/>
        <v>42.480000000000004</v>
      </c>
      <c r="W1708" s="19">
        <f>_xlfn.IFS(AI1708="Den Bosch",VLOOKUP(L1708,'Status Report'!B:AM,37,0),AI1708="Yantian",VLOOKUP(L1708,'Status Report'!B:AM,38,0),AI1708="",IF(H1708="Asia Pacific",VLOOKUP(L1708,'Status Report'!B:AM,38,0),VLOOKUP(L1708,'Status Report'!B:AM,37,0)),AI1708="Direct shipment",IF(H1708="Asia Pacific",VLOOKUP(L1708,'Status Report'!B:AM,38,0),VLOOKUP(L1708,'Status Report'!B:AM,37,0)))</f>
        <v>42.480000000000004</v>
      </c>
      <c r="X1708" s="20">
        <f t="shared" si="399"/>
        <v>42.480000000000004</v>
      </c>
      <c r="Y1708" s="20">
        <f>_xlfn.IFS(AI1708="Den Bosch",VLOOKUP(L1708,'Status Report'!B:AO,39,0),AI1708="Yantian",VLOOKUP(L1708,'Status Report'!B:AO,40,0),AI1708="",IF(H1708="Asia Pacific",VLOOKUP(L1708,'Status Report'!B:AO,40,0),VLOOKUP(L1708,'Status Report'!B:AO,39,0)),AI1708="Direct shipment",IF(H1708="Asia Pacific",VLOOKUP(L1708,'Status Report'!B:AO,40,0),VLOOKUP(L1708,'Status Report'!B:AO,39,0)))</f>
        <v>0</v>
      </c>
      <c r="Z1708" s="20">
        <f t="shared" si="400"/>
        <v>0</v>
      </c>
      <c r="AA1708" s="20">
        <f t="shared" si="401"/>
        <v>42.480000000000004</v>
      </c>
      <c r="AB1708" s="21">
        <f>_xlfn.IFS(AI1708="Den Bosch",VLOOKUP(L1708,'Status Report'!B:AM,33,0),AI1708="Yantian",VLOOKUP(L1708,'Status Report'!B:AM,34,0),AI1708="",IF(H1708="Asia Pacific",VLOOKUP(L1708,'Status Report'!B:AM,34,0),VLOOKUP(L1708,'Status Report'!B:AM,33,0)),AI1708="Direct shipment",IF(H1708="Asia Pacific",VLOOKUP(L1708,'Status Report'!B:AM,34,0),VLOOKUP(L1708,'Status Report'!B:AM,33,0)))</f>
        <v>37.018499999999996</v>
      </c>
      <c r="AC1708" s="21">
        <f>VLOOKUP(L1708,'Status Report'!B:CE,82,0)</f>
        <v>0</v>
      </c>
      <c r="AD1708" s="21">
        <f t="shared" si="402"/>
        <v>37.018499999999996</v>
      </c>
      <c r="AE1708" s="63">
        <f>VLOOKUP(L1708,'Status Report'!B:W,20,0)</f>
        <v>36</v>
      </c>
      <c r="AF1708" s="63">
        <f>VLOOKUP(L1708,'Status Report'!B:W,21,0)</f>
        <v>33</v>
      </c>
      <c r="AG1708" s="63">
        <f>VLOOKUP(L1708,'Status Report'!B:W,22,0)</f>
        <v>7</v>
      </c>
      <c r="AH1708" s="22">
        <f t="shared" si="403"/>
        <v>8.3160000000000005E-3</v>
      </c>
      <c r="AI1708" t="s">
        <v>990</v>
      </c>
      <c r="AK1708" s="63">
        <f>IFERROR(VLOOKUP(G1708,ASEAN!A:A,1,0),0)</f>
        <v>0</v>
      </c>
      <c r="AL1708" s="63" t="str">
        <f>IFERROR(VLOOKUP(D1708,'[3]customer specs'!$B$1:$D$65536,3,0),0)</f>
        <v>pallet</v>
      </c>
      <c r="AM1708" s="64">
        <f t="shared" si="404"/>
        <v>0</v>
      </c>
      <c r="AN1708" s="64">
        <f t="shared" si="405"/>
        <v>0</v>
      </c>
      <c r="AO1708" s="63"/>
      <c r="AP1708" s="63"/>
      <c r="AQ1708" s="63" t="str">
        <f t="shared" si="406"/>
        <v>no</v>
      </c>
      <c r="AR1708" s="20">
        <f t="shared" si="407"/>
        <v>37.018499999999996</v>
      </c>
      <c r="AS1708" s="63"/>
      <c r="AT1708" s="23">
        <f t="shared" si="412"/>
        <v>0.12</v>
      </c>
      <c r="AU1708" s="65">
        <f t="shared" si="408"/>
        <v>42.066477272727269</v>
      </c>
      <c r="AV1708" s="65"/>
      <c r="AW1708" s="65">
        <f t="shared" si="409"/>
        <v>42.066477272727269</v>
      </c>
      <c r="AX1708" s="65"/>
      <c r="AY1708" s="63">
        <f>VLOOKUP(L1708,'Status Report'!B:CF,81,0)</f>
        <v>0</v>
      </c>
      <c r="AZ1708" s="63" t="str">
        <f>VLOOKUP(L1708,'Status Report'!B:S,18,0)</f>
        <v>Ellina Smirnova</v>
      </c>
      <c r="BB1708" s="63">
        <f>VLOOKUP(L1708,'Status Report'!B:Z,25,0)</f>
        <v>6</v>
      </c>
      <c r="BC1708" s="63">
        <f t="shared" si="410"/>
        <v>6</v>
      </c>
      <c r="BF1708">
        <f>VLOOKUP(L1708,'Status Report'!B:CE,82,0)</f>
        <v>0</v>
      </c>
      <c r="BG1708">
        <f>VLOOKUP(L1708,'Status Report'!B:CF,83,0)</f>
        <v>0</v>
      </c>
      <c r="BH1708">
        <f>VLOOKUP(L1708,'Status Report'!B:CG,84,0)</f>
        <v>0</v>
      </c>
      <c r="BI1708" t="s">
        <v>1033</v>
      </c>
      <c r="BJ1708" t="s">
        <v>795</v>
      </c>
      <c r="BM1708" s="67">
        <f t="shared" si="411"/>
        <v>22</v>
      </c>
    </row>
    <row r="1709" spans="1:65" x14ac:dyDescent="0.25">
      <c r="A1709" s="68" t="str">
        <f>VLOOKUP(L1709,'Status Report'!B:CB,79,0)</f>
        <v>Heineken</v>
      </c>
      <c r="C1709">
        <v>26021053</v>
      </c>
      <c r="D1709">
        <v>3090581</v>
      </c>
      <c r="E1709" t="s">
        <v>1022</v>
      </c>
      <c r="F1709" t="s">
        <v>1023</v>
      </c>
      <c r="G1709" t="str">
        <f>VLOOKUP(D1709,'[2]sold to'!$A:$H,8,0)</f>
        <v>Trinidad</v>
      </c>
      <c r="H1709" t="str">
        <f>VLOOKUP(D1709,'[2]sold to'!$A:$I,9,0)</f>
        <v>AMERICAS</v>
      </c>
      <c r="K1709">
        <v>440</v>
      </c>
      <c r="L1709">
        <v>88016807</v>
      </c>
      <c r="M1709" t="s">
        <v>80</v>
      </c>
      <c r="N1709">
        <v>10</v>
      </c>
      <c r="P1709" t="str">
        <f>VLOOKUP(L1709,'Status Report'!B:AA,26,0)</f>
        <v>China</v>
      </c>
      <c r="Q1709" t="str">
        <f>VLOOKUP(L1709,'Status Report'!B:AB,27,0)</f>
        <v>Indoor signs</v>
      </c>
      <c r="R1709">
        <f>VLOOKUP(L1709,'Status Report'!B:X,23,0)</f>
        <v>100</v>
      </c>
      <c r="S1709" t="str">
        <f>VLOOKUP(L1709,'Status Report'!B:T,19,0)</f>
        <v>Dekkers Visual Communication B.v.</v>
      </c>
      <c r="T1709" s="62">
        <f>VLOOKUP(L1709,'Status Report'!B:E,4,0)</f>
        <v>3</v>
      </c>
      <c r="U1709" s="19">
        <f>_xlfn.IFS(AI1709="Den Bosch",VLOOKUP(L1709,'Status Report'!B:AM,35,0),AI1709="Yantian",VLOOKUP(L1709,'Status Report'!B:AM,36,0),AI1709="",IF(H1709="Asia Pacific",VLOOKUP(L1709,'Status Report'!B:AM,36,0),VLOOKUP(L1709,'Status Report'!B:AM,35,0)),AI1709="Direct shipment",IF(H1709="Asia Pacific",VLOOKUP(L1709,'Status Report'!B:AM,36,0),VLOOKUP(L1709,'Status Report'!B:AM,35,0)))</f>
        <v>264.18</v>
      </c>
      <c r="V1709" s="20">
        <f t="shared" si="398"/>
        <v>2641.8</v>
      </c>
      <c r="W1709" s="19">
        <f>_xlfn.IFS(AI1709="Den Bosch",VLOOKUP(L1709,'Status Report'!B:AM,37,0),AI1709="Yantian",VLOOKUP(L1709,'Status Report'!B:AM,38,0),AI1709="",IF(H1709="Asia Pacific",VLOOKUP(L1709,'Status Report'!B:AM,38,0),VLOOKUP(L1709,'Status Report'!B:AM,37,0)),AI1709="Direct shipment",IF(H1709="Asia Pacific",VLOOKUP(L1709,'Status Report'!B:AM,38,0),VLOOKUP(L1709,'Status Report'!B:AM,37,0)))</f>
        <v>264.18</v>
      </c>
      <c r="X1709" s="20">
        <f t="shared" si="399"/>
        <v>2641.8</v>
      </c>
      <c r="Y1709" s="20">
        <f>_xlfn.IFS(AI1709="Den Bosch",VLOOKUP(L1709,'Status Report'!B:AO,39,0),AI1709="Yantian",VLOOKUP(L1709,'Status Report'!B:AO,40,0),AI1709="",IF(H1709="Asia Pacific",VLOOKUP(L1709,'Status Report'!B:AO,40,0),VLOOKUP(L1709,'Status Report'!B:AO,39,0)),AI1709="Direct shipment",IF(H1709="Asia Pacific",VLOOKUP(L1709,'Status Report'!B:AO,40,0),VLOOKUP(L1709,'Status Report'!B:AO,39,0)))</f>
        <v>0</v>
      </c>
      <c r="Z1709" s="20">
        <f t="shared" si="400"/>
        <v>0</v>
      </c>
      <c r="AA1709" s="20">
        <f t="shared" si="401"/>
        <v>2641.8</v>
      </c>
      <c r="AB1709" s="21">
        <f>_xlfn.IFS(AI1709="Den Bosch",VLOOKUP(L1709,'Status Report'!B:AM,33,0),AI1709="Yantian",VLOOKUP(L1709,'Status Report'!B:AM,34,0),AI1709="",IF(H1709="Asia Pacific",VLOOKUP(L1709,'Status Report'!B:AM,34,0),VLOOKUP(L1709,'Status Report'!B:AM,33,0)),AI1709="Direct shipment",IF(H1709="Asia Pacific",VLOOKUP(L1709,'Status Report'!B:AM,34,0),VLOOKUP(L1709,'Status Report'!B:AM,33,0)))</f>
        <v>228.46740000000003</v>
      </c>
      <c r="AC1709" s="21">
        <f>VLOOKUP(L1709,'Status Report'!B:CE,82,0)</f>
        <v>0</v>
      </c>
      <c r="AD1709" s="21">
        <f t="shared" si="402"/>
        <v>228.46740000000003</v>
      </c>
      <c r="AE1709" s="63">
        <f>VLOOKUP(L1709,'Status Report'!B:W,20,0)</f>
        <v>141</v>
      </c>
      <c r="AF1709" s="63">
        <f>VLOOKUP(L1709,'Status Report'!B:W,21,0)</f>
        <v>58</v>
      </c>
      <c r="AG1709" s="63">
        <f>VLOOKUP(L1709,'Status Report'!B:W,22,0)</f>
        <v>12</v>
      </c>
      <c r="AH1709" s="22">
        <f t="shared" si="403"/>
        <v>0.98136000000000001</v>
      </c>
      <c r="AI1709" t="s">
        <v>990</v>
      </c>
      <c r="AK1709" s="63">
        <f>IFERROR(VLOOKUP(G1709,ASEAN!A:A,1,0),0)</f>
        <v>0</v>
      </c>
      <c r="AL1709" s="63" t="str">
        <f>IFERROR(VLOOKUP(D1709,'[3]customer specs'!$B$1:$D$65536,3,0),0)</f>
        <v>pallet</v>
      </c>
      <c r="AM1709" s="64">
        <f t="shared" si="404"/>
        <v>0</v>
      </c>
      <c r="AN1709" s="64">
        <f t="shared" si="405"/>
        <v>0</v>
      </c>
      <c r="AO1709" s="63"/>
      <c r="AP1709" s="63"/>
      <c r="AQ1709" s="63" t="str">
        <f t="shared" si="406"/>
        <v>no</v>
      </c>
      <c r="AR1709" s="20">
        <f t="shared" si="407"/>
        <v>2284.6740000000004</v>
      </c>
      <c r="AS1709" s="63"/>
      <c r="AT1709" s="23">
        <f t="shared" si="412"/>
        <v>0.12</v>
      </c>
      <c r="AU1709" s="65">
        <f t="shared" si="408"/>
        <v>259.62204545454546</v>
      </c>
      <c r="AV1709" s="65"/>
      <c r="AW1709" s="65">
        <f t="shared" si="409"/>
        <v>2596.2204545454547</v>
      </c>
      <c r="AX1709" s="65"/>
      <c r="AY1709" s="63">
        <f>VLOOKUP(L1709,'Status Report'!B:CF,81,0)</f>
        <v>0</v>
      </c>
      <c r="AZ1709" s="63" t="str">
        <f>VLOOKUP(L1709,'Status Report'!B:S,18,0)</f>
        <v>Ludmilla Zarybnicka</v>
      </c>
      <c r="BB1709" s="63">
        <f>VLOOKUP(L1709,'Status Report'!B:Z,25,0)</f>
        <v>1</v>
      </c>
      <c r="BC1709" s="63">
        <f t="shared" si="410"/>
        <v>10</v>
      </c>
      <c r="BF1709">
        <f>VLOOKUP(L1709,'Status Report'!B:CE,82,0)</f>
        <v>0</v>
      </c>
      <c r="BG1709">
        <f>VLOOKUP(L1709,'Status Report'!B:CF,83,0)</f>
        <v>0</v>
      </c>
      <c r="BH1709">
        <f>VLOOKUP(L1709,'Status Report'!B:CG,84,0)</f>
        <v>0</v>
      </c>
      <c r="BI1709" t="s">
        <v>1033</v>
      </c>
      <c r="BJ1709" t="s">
        <v>795</v>
      </c>
      <c r="BM1709" s="67">
        <f t="shared" si="411"/>
        <v>158</v>
      </c>
    </row>
    <row r="1710" spans="1:65" x14ac:dyDescent="0.25">
      <c r="A1710" s="68" t="str">
        <f>VLOOKUP(L1710,'Status Report'!B:CB,79,0)</f>
        <v>Heineken</v>
      </c>
      <c r="C1710">
        <v>26021053</v>
      </c>
      <c r="D1710">
        <v>3090581</v>
      </c>
      <c r="E1710" t="s">
        <v>1022</v>
      </c>
      <c r="F1710" t="s">
        <v>1023</v>
      </c>
      <c r="G1710" t="str">
        <f>VLOOKUP(D1710,'[2]sold to'!$A:$H,8,0)</f>
        <v>Trinidad</v>
      </c>
      <c r="H1710" t="str">
        <f>VLOOKUP(D1710,'[2]sold to'!$A:$I,9,0)</f>
        <v>AMERICAS</v>
      </c>
      <c r="K1710">
        <v>450</v>
      </c>
      <c r="L1710">
        <v>88019486</v>
      </c>
      <c r="M1710" t="s">
        <v>85</v>
      </c>
      <c r="N1710">
        <v>10</v>
      </c>
      <c r="P1710" t="str">
        <f>VLOOKUP(L1710,'Status Report'!B:AA,26,0)</f>
        <v>China</v>
      </c>
      <c r="Q1710" t="str">
        <f>VLOOKUP(L1710,'Status Report'!B:AB,27,0)</f>
        <v>Indoor signs</v>
      </c>
      <c r="R1710">
        <f>VLOOKUP(L1710,'Status Report'!B:X,23,0)</f>
        <v>100</v>
      </c>
      <c r="S1710" t="str">
        <f>VLOOKUP(L1710,'Status Report'!B:T,19,0)</f>
        <v>Dekkers Visual Communication B.v.</v>
      </c>
      <c r="T1710" s="62">
        <f>VLOOKUP(L1710,'Status Report'!B:E,4,0)</f>
        <v>3</v>
      </c>
      <c r="U1710" s="19">
        <f>_xlfn.IFS(AI1710="Den Bosch",VLOOKUP(L1710,'Status Report'!B:AM,35,0),AI1710="Yantian",VLOOKUP(L1710,'Status Report'!B:AM,36,0),AI1710="",IF(H1710="Asia Pacific",VLOOKUP(L1710,'Status Report'!B:AM,36,0),VLOOKUP(L1710,'Status Report'!B:AM,35,0)),AI1710="Direct shipment",IF(H1710="Asia Pacific",VLOOKUP(L1710,'Status Report'!B:AM,36,0),VLOOKUP(L1710,'Status Report'!B:AM,35,0)))</f>
        <v>154.25</v>
      </c>
      <c r="V1710" s="20">
        <f t="shared" si="398"/>
        <v>1542.5</v>
      </c>
      <c r="W1710" s="19">
        <f>_xlfn.IFS(AI1710="Den Bosch",VLOOKUP(L1710,'Status Report'!B:AM,37,0),AI1710="Yantian",VLOOKUP(L1710,'Status Report'!B:AM,38,0),AI1710="",IF(H1710="Asia Pacific",VLOOKUP(L1710,'Status Report'!B:AM,38,0),VLOOKUP(L1710,'Status Report'!B:AM,37,0)),AI1710="Direct shipment",IF(H1710="Asia Pacific",VLOOKUP(L1710,'Status Report'!B:AM,38,0),VLOOKUP(L1710,'Status Report'!B:AM,37,0)))</f>
        <v>154.25</v>
      </c>
      <c r="X1710" s="20">
        <f t="shared" si="399"/>
        <v>1542.5</v>
      </c>
      <c r="Y1710" s="20">
        <f>_xlfn.IFS(AI1710="Den Bosch",VLOOKUP(L1710,'Status Report'!B:AO,39,0),AI1710="Yantian",VLOOKUP(L1710,'Status Report'!B:AO,40,0),AI1710="",IF(H1710="Asia Pacific",VLOOKUP(L1710,'Status Report'!B:AO,40,0),VLOOKUP(L1710,'Status Report'!B:AO,39,0)),AI1710="Direct shipment",IF(H1710="Asia Pacific",VLOOKUP(L1710,'Status Report'!B:AO,40,0),VLOOKUP(L1710,'Status Report'!B:AO,39,0)))</f>
        <v>0</v>
      </c>
      <c r="Z1710" s="20">
        <f t="shared" si="400"/>
        <v>0</v>
      </c>
      <c r="AA1710" s="20">
        <f t="shared" si="401"/>
        <v>1542.5</v>
      </c>
      <c r="AB1710" s="21">
        <f>_xlfn.IFS(AI1710="Den Bosch",VLOOKUP(L1710,'Status Report'!B:AM,33,0),AI1710="Yantian",VLOOKUP(L1710,'Status Report'!B:AM,34,0),AI1710="",IF(H1710="Asia Pacific",VLOOKUP(L1710,'Status Report'!B:AM,34,0),VLOOKUP(L1710,'Status Report'!B:AM,33,0)),AI1710="Direct shipment",IF(H1710="Asia Pacific",VLOOKUP(L1710,'Status Report'!B:AM,34,0),VLOOKUP(L1710,'Status Report'!B:AM,33,0)))</f>
        <v>133.40280000000001</v>
      </c>
      <c r="AC1710" s="21">
        <f>VLOOKUP(L1710,'Status Report'!B:CE,82,0)</f>
        <v>0</v>
      </c>
      <c r="AD1710" s="21">
        <f t="shared" si="402"/>
        <v>133.40280000000001</v>
      </c>
      <c r="AE1710" s="63">
        <f>VLOOKUP(L1710,'Status Report'!B:W,20,0)</f>
        <v>47</v>
      </c>
      <c r="AF1710" s="63">
        <f>VLOOKUP(L1710,'Status Report'!B:W,21,0)</f>
        <v>35</v>
      </c>
      <c r="AG1710" s="63">
        <f>VLOOKUP(L1710,'Status Report'!B:W,22,0)</f>
        <v>20</v>
      </c>
      <c r="AH1710" s="22">
        <f t="shared" si="403"/>
        <v>0.32900000000000001</v>
      </c>
      <c r="AI1710" t="s">
        <v>990</v>
      </c>
      <c r="AK1710" s="63">
        <f>IFERROR(VLOOKUP(G1710,ASEAN!A:A,1,0),0)</f>
        <v>0</v>
      </c>
      <c r="AL1710" s="63" t="str">
        <f>IFERROR(VLOOKUP(D1710,'[3]customer specs'!$B$1:$D$65536,3,0),0)</f>
        <v>pallet</v>
      </c>
      <c r="AM1710" s="64">
        <f t="shared" si="404"/>
        <v>0</v>
      </c>
      <c r="AN1710" s="64">
        <f t="shared" si="405"/>
        <v>0</v>
      </c>
      <c r="AO1710" s="63"/>
      <c r="AP1710" s="63"/>
      <c r="AQ1710" s="63" t="str">
        <f t="shared" si="406"/>
        <v>no</v>
      </c>
      <c r="AR1710" s="20">
        <f t="shared" si="407"/>
        <v>1334.0280000000002</v>
      </c>
      <c r="AS1710" s="63"/>
      <c r="AT1710" s="23">
        <f t="shared" si="412"/>
        <v>0.12</v>
      </c>
      <c r="AU1710" s="65">
        <f t="shared" si="408"/>
        <v>151.59409090909094</v>
      </c>
      <c r="AV1710" s="65"/>
      <c r="AW1710" s="65">
        <f t="shared" si="409"/>
        <v>1515.9409090909094</v>
      </c>
      <c r="AX1710" s="65"/>
      <c r="AY1710" s="63">
        <f>VLOOKUP(L1710,'Status Report'!B:CF,81,0)</f>
        <v>0</v>
      </c>
      <c r="AZ1710" s="63" t="str">
        <f>VLOOKUP(L1710,'Status Report'!B:S,18,0)</f>
        <v>Ludmilla Zarybnicka</v>
      </c>
      <c r="BB1710" s="63">
        <f>VLOOKUP(L1710,'Status Report'!B:Z,25,0)</f>
        <v>1</v>
      </c>
      <c r="BC1710" s="63">
        <f t="shared" si="410"/>
        <v>10</v>
      </c>
      <c r="BF1710">
        <f>VLOOKUP(L1710,'Status Report'!B:CE,82,0)</f>
        <v>0</v>
      </c>
      <c r="BG1710">
        <f>VLOOKUP(L1710,'Status Report'!B:CF,83,0)</f>
        <v>0</v>
      </c>
      <c r="BH1710">
        <f>VLOOKUP(L1710,'Status Report'!B:CG,84,0)</f>
        <v>0</v>
      </c>
      <c r="BI1710" t="s">
        <v>1033</v>
      </c>
      <c r="BJ1710" t="s">
        <v>795</v>
      </c>
      <c r="BM1710" s="67">
        <f t="shared" si="411"/>
        <v>96</v>
      </c>
    </row>
    <row r="1711" spans="1:65" x14ac:dyDescent="0.25">
      <c r="A1711" s="68" t="str">
        <f>VLOOKUP(L1711,'Status Report'!B:CB,79,0)</f>
        <v>Heineken</v>
      </c>
      <c r="C1711">
        <v>26021053</v>
      </c>
      <c r="D1711">
        <v>3090581</v>
      </c>
      <c r="E1711" t="s">
        <v>1022</v>
      </c>
      <c r="F1711" t="s">
        <v>1023</v>
      </c>
      <c r="G1711" t="str">
        <f>VLOOKUP(D1711,'[2]sold to'!$A:$H,8,0)</f>
        <v>Trinidad</v>
      </c>
      <c r="H1711" t="str">
        <f>VLOOKUP(D1711,'[2]sold to'!$A:$I,9,0)</f>
        <v>AMERICAS</v>
      </c>
      <c r="K1711">
        <v>460</v>
      </c>
      <c r="L1711">
        <v>88022148</v>
      </c>
      <c r="M1711" t="s">
        <v>110</v>
      </c>
      <c r="N1711">
        <v>5</v>
      </c>
      <c r="P1711" t="str">
        <f>VLOOKUP(L1711,'Status Report'!B:AA,26,0)</f>
        <v>China</v>
      </c>
      <c r="Q1711" t="str">
        <f>VLOOKUP(L1711,'Status Report'!B:AB,27,0)</f>
        <v>Indoor signs</v>
      </c>
      <c r="R1711">
        <f>VLOOKUP(L1711,'Status Report'!B:X,23,0)</f>
        <v>250</v>
      </c>
      <c r="S1711" t="str">
        <f>VLOOKUP(L1711,'Status Report'!B:T,19,0)</f>
        <v>Dekkers Visual Communication B.v.</v>
      </c>
      <c r="T1711" s="62">
        <f>VLOOKUP(L1711,'Status Report'!B:E,4,0)</f>
        <v>3</v>
      </c>
      <c r="U1711" s="19">
        <f>_xlfn.IFS(AI1711="Den Bosch",VLOOKUP(L1711,'Status Report'!B:AM,35,0),AI1711="Yantian",VLOOKUP(L1711,'Status Report'!B:AM,36,0),AI1711="",IF(H1711="Asia Pacific",VLOOKUP(L1711,'Status Report'!B:AM,36,0),VLOOKUP(L1711,'Status Report'!B:AM,35,0)),AI1711="Direct shipment",IF(H1711="Asia Pacific",VLOOKUP(L1711,'Status Report'!B:AM,36,0),VLOOKUP(L1711,'Status Report'!B:AM,35,0)))</f>
        <v>150.96</v>
      </c>
      <c r="V1711" s="20">
        <f t="shared" si="398"/>
        <v>754.80000000000007</v>
      </c>
      <c r="W1711" s="19">
        <f>_xlfn.IFS(AI1711="Den Bosch",VLOOKUP(L1711,'Status Report'!B:AM,37,0),AI1711="Yantian",VLOOKUP(L1711,'Status Report'!B:AM,38,0),AI1711="",IF(H1711="Asia Pacific",VLOOKUP(L1711,'Status Report'!B:AM,38,0),VLOOKUP(L1711,'Status Report'!B:AM,37,0)),AI1711="Direct shipment",IF(H1711="Asia Pacific",VLOOKUP(L1711,'Status Report'!B:AM,38,0),VLOOKUP(L1711,'Status Report'!B:AM,37,0)))</f>
        <v>150.96</v>
      </c>
      <c r="X1711" s="20">
        <f t="shared" si="399"/>
        <v>754.80000000000007</v>
      </c>
      <c r="Y1711" s="20">
        <f>_xlfn.IFS(AI1711="Den Bosch",VLOOKUP(L1711,'Status Report'!B:AO,39,0),AI1711="Yantian",VLOOKUP(L1711,'Status Report'!B:AO,40,0),AI1711="",IF(H1711="Asia Pacific",VLOOKUP(L1711,'Status Report'!B:AO,40,0),VLOOKUP(L1711,'Status Report'!B:AO,39,0)),AI1711="Direct shipment",IF(H1711="Asia Pacific",VLOOKUP(L1711,'Status Report'!B:AO,40,0),VLOOKUP(L1711,'Status Report'!B:AO,39,0)))</f>
        <v>0</v>
      </c>
      <c r="Z1711" s="20">
        <f t="shared" si="400"/>
        <v>0</v>
      </c>
      <c r="AA1711" s="20">
        <f t="shared" si="401"/>
        <v>754.80000000000007</v>
      </c>
      <c r="AB1711" s="21">
        <f>_xlfn.IFS(AI1711="Den Bosch",VLOOKUP(L1711,'Status Report'!B:AM,33,0),AI1711="Yantian",VLOOKUP(L1711,'Status Report'!B:AM,34,0),AI1711="",IF(H1711="Asia Pacific",VLOOKUP(L1711,'Status Report'!B:AM,34,0),VLOOKUP(L1711,'Status Report'!B:AM,33,0)),AI1711="Direct shipment",IF(H1711="Asia Pacific",VLOOKUP(L1711,'Status Report'!B:AM,34,0),VLOOKUP(L1711,'Status Report'!B:AM,33,0)))</f>
        <v>130.55280000000002</v>
      </c>
      <c r="AC1711" s="21">
        <f>VLOOKUP(L1711,'Status Report'!B:CE,82,0)</f>
        <v>0</v>
      </c>
      <c r="AD1711" s="21">
        <f t="shared" si="402"/>
        <v>130.55280000000002</v>
      </c>
      <c r="AE1711" s="63">
        <f>VLOOKUP(L1711,'Status Report'!B:W,20,0)</f>
        <v>39</v>
      </c>
      <c r="AF1711" s="63">
        <f>VLOOKUP(L1711,'Status Report'!B:W,21,0)</f>
        <v>57</v>
      </c>
      <c r="AG1711" s="63">
        <f>VLOOKUP(L1711,'Status Report'!B:W,22,0)</f>
        <v>13</v>
      </c>
      <c r="AH1711" s="22">
        <f t="shared" si="403"/>
        <v>0.14449500000000001</v>
      </c>
      <c r="AI1711" t="s">
        <v>990</v>
      </c>
      <c r="AK1711" s="63">
        <f>IFERROR(VLOOKUP(G1711,ASEAN!A:A,1,0),0)</f>
        <v>0</v>
      </c>
      <c r="AL1711" s="63" t="str">
        <f>IFERROR(VLOOKUP(D1711,'[3]customer specs'!$B$1:$D$65536,3,0),0)</f>
        <v>pallet</v>
      </c>
      <c r="AM1711" s="64">
        <f t="shared" si="404"/>
        <v>0</v>
      </c>
      <c r="AN1711" s="64">
        <f t="shared" si="405"/>
        <v>0</v>
      </c>
      <c r="AO1711" s="63"/>
      <c r="AP1711" s="63"/>
      <c r="AQ1711" s="63" t="str">
        <f t="shared" si="406"/>
        <v>no</v>
      </c>
      <c r="AR1711" s="20">
        <f t="shared" si="407"/>
        <v>652.76400000000012</v>
      </c>
      <c r="AS1711" s="63"/>
      <c r="AT1711" s="23">
        <f t="shared" si="412"/>
        <v>0.12</v>
      </c>
      <c r="AU1711" s="65">
        <f t="shared" si="408"/>
        <v>148.35545454545456</v>
      </c>
      <c r="AV1711" s="65"/>
      <c r="AW1711" s="65">
        <f t="shared" si="409"/>
        <v>741.77727272727282</v>
      </c>
      <c r="AX1711" s="65"/>
      <c r="AY1711" s="63">
        <f>VLOOKUP(L1711,'Status Report'!B:CF,81,0)</f>
        <v>0</v>
      </c>
      <c r="AZ1711" s="63" t="str">
        <f>VLOOKUP(L1711,'Status Report'!B:S,18,0)</f>
        <v>Ludmilla Zarybnicka</v>
      </c>
      <c r="BB1711" s="63">
        <f>VLOOKUP(L1711,'Status Report'!B:Z,25,0)</f>
        <v>1</v>
      </c>
      <c r="BC1711" s="63">
        <f t="shared" si="410"/>
        <v>5</v>
      </c>
      <c r="BF1711">
        <f>VLOOKUP(L1711,'Status Report'!B:CE,82,0)</f>
        <v>0</v>
      </c>
      <c r="BG1711">
        <f>VLOOKUP(L1711,'Status Report'!B:CF,83,0)</f>
        <v>0</v>
      </c>
      <c r="BH1711">
        <f>VLOOKUP(L1711,'Status Report'!B:CG,84,0)</f>
        <v>0</v>
      </c>
      <c r="BI1711" t="s">
        <v>1033</v>
      </c>
      <c r="BJ1711" t="s">
        <v>795</v>
      </c>
      <c r="BM1711" s="67">
        <f t="shared" si="411"/>
        <v>55</v>
      </c>
    </row>
    <row r="1712" spans="1:65" x14ac:dyDescent="0.25">
      <c r="A1712" s="68" t="str">
        <f>VLOOKUP(L1712,'Status Report'!B:CB,79,0)</f>
        <v>Heineken</v>
      </c>
      <c r="C1712">
        <v>26021053</v>
      </c>
      <c r="D1712">
        <v>3090581</v>
      </c>
      <c r="E1712" t="s">
        <v>1022</v>
      </c>
      <c r="F1712" t="s">
        <v>1023</v>
      </c>
      <c r="G1712" t="str">
        <f>VLOOKUP(D1712,'[2]sold to'!$A:$H,8,0)</f>
        <v>Trinidad</v>
      </c>
      <c r="H1712" t="str">
        <f>VLOOKUP(D1712,'[2]sold to'!$A:$I,9,0)</f>
        <v>AMERICAS</v>
      </c>
      <c r="K1712">
        <v>470</v>
      </c>
      <c r="L1712">
        <v>88023536</v>
      </c>
      <c r="M1712" t="s">
        <v>900</v>
      </c>
      <c r="N1712">
        <v>10</v>
      </c>
      <c r="P1712" t="str">
        <f>VLOOKUP(L1712,'Status Report'!B:AA,26,0)</f>
        <v>China</v>
      </c>
      <c r="Q1712" t="str">
        <f>VLOOKUP(L1712,'Status Report'!B:AB,27,0)</f>
        <v>Bar support</v>
      </c>
      <c r="R1712">
        <f>VLOOKUP(L1712,'Status Report'!B:X,23,0)</f>
        <v>168</v>
      </c>
      <c r="S1712" t="str">
        <f>VLOOKUP(L1712,'Status Report'!B:T,19,0)</f>
        <v>Asian Sourcing Link</v>
      </c>
      <c r="T1712" s="62">
        <f>VLOOKUP(L1712,'Status Report'!B:E,4,0)</f>
        <v>3</v>
      </c>
      <c r="U1712" s="19">
        <f>_xlfn.IFS(AI1712="Den Bosch",VLOOKUP(L1712,'Status Report'!B:AM,35,0),AI1712="Yantian",VLOOKUP(L1712,'Status Report'!B:AM,36,0),AI1712="",IF(H1712="Asia Pacific",VLOOKUP(L1712,'Status Report'!B:AM,36,0),VLOOKUP(L1712,'Status Report'!B:AM,35,0)),AI1712="Direct shipment",IF(H1712="Asia Pacific",VLOOKUP(L1712,'Status Report'!B:AM,36,0),VLOOKUP(L1712,'Status Report'!B:AM,35,0)))</f>
        <v>23.700000000000003</v>
      </c>
      <c r="V1712" s="20">
        <f t="shared" si="398"/>
        <v>237.00000000000003</v>
      </c>
      <c r="W1712" s="19">
        <f>_xlfn.IFS(AI1712="Den Bosch",VLOOKUP(L1712,'Status Report'!B:AM,37,0),AI1712="Yantian",VLOOKUP(L1712,'Status Report'!B:AM,38,0),AI1712="",IF(H1712="Asia Pacific",VLOOKUP(L1712,'Status Report'!B:AM,38,0),VLOOKUP(L1712,'Status Report'!B:AM,37,0)),AI1712="Direct shipment",IF(H1712="Asia Pacific",VLOOKUP(L1712,'Status Report'!B:AM,38,0),VLOOKUP(L1712,'Status Report'!B:AM,37,0)))</f>
        <v>19.799999999999997</v>
      </c>
      <c r="X1712" s="20">
        <f t="shared" si="399"/>
        <v>197.99999999999997</v>
      </c>
      <c r="Y1712" s="20">
        <f>_xlfn.IFS(AI1712="Den Bosch",VLOOKUP(L1712,'Status Report'!B:AO,39,0),AI1712="Yantian",VLOOKUP(L1712,'Status Report'!B:AO,40,0),AI1712="",IF(H1712="Asia Pacific",VLOOKUP(L1712,'Status Report'!B:AO,40,0),VLOOKUP(L1712,'Status Report'!B:AO,39,0)),AI1712="Direct shipment",IF(H1712="Asia Pacific",VLOOKUP(L1712,'Status Report'!B:AO,40,0),VLOOKUP(L1712,'Status Report'!B:AO,39,0)))</f>
        <v>0</v>
      </c>
      <c r="Z1712" s="20">
        <f t="shared" si="400"/>
        <v>0</v>
      </c>
      <c r="AA1712" s="20">
        <f t="shared" si="401"/>
        <v>197.99999999999997</v>
      </c>
      <c r="AB1712" s="21">
        <f>_xlfn.IFS(AI1712="Den Bosch",VLOOKUP(L1712,'Status Report'!B:AM,33,0),AI1712="Yantian",VLOOKUP(L1712,'Status Report'!B:AM,34,0),AI1712="",IF(H1712="Asia Pacific",VLOOKUP(L1712,'Status Report'!B:AM,34,0),VLOOKUP(L1712,'Status Report'!B:AM,33,0)),AI1712="Direct shipment",IF(H1712="Asia Pacific",VLOOKUP(L1712,'Status Report'!B:AM,34,0),VLOOKUP(L1712,'Status Report'!B:AM,33,0)))</f>
        <v>17.100000000000001</v>
      </c>
      <c r="AC1712" s="21">
        <f>VLOOKUP(L1712,'Status Report'!B:CE,82,0)</f>
        <v>0</v>
      </c>
      <c r="AD1712" s="21">
        <f t="shared" si="402"/>
        <v>17.100000000000001</v>
      </c>
      <c r="AE1712" s="63">
        <f>VLOOKUP(L1712,'Status Report'!B:W,20,0)</f>
        <v>24.6</v>
      </c>
      <c r="AF1712" s="63">
        <f>VLOOKUP(L1712,'Status Report'!B:W,21,0)</f>
        <v>24.6</v>
      </c>
      <c r="AG1712" s="63">
        <f>VLOOKUP(L1712,'Status Report'!B:W,22,0)</f>
        <v>11</v>
      </c>
      <c r="AH1712" s="22">
        <f t="shared" si="403"/>
        <v>6.6567600000000005E-2</v>
      </c>
      <c r="AI1712" t="s">
        <v>990</v>
      </c>
      <c r="AK1712" s="63">
        <f>IFERROR(VLOOKUP(G1712,ASEAN!A:A,1,0),0)</f>
        <v>0</v>
      </c>
      <c r="AL1712" s="63" t="str">
        <f>IFERROR(VLOOKUP(D1712,'[3]customer specs'!$B$1:$D$65536,3,0),0)</f>
        <v>pallet</v>
      </c>
      <c r="AM1712" s="64">
        <f t="shared" si="404"/>
        <v>39.000000000000057</v>
      </c>
      <c r="AN1712" s="64">
        <f t="shared" si="405"/>
        <v>0</v>
      </c>
      <c r="AO1712" s="63"/>
      <c r="AP1712" s="63"/>
      <c r="AQ1712" s="63" t="str">
        <f t="shared" si="406"/>
        <v>no</v>
      </c>
      <c r="AR1712" s="20">
        <f t="shared" si="407"/>
        <v>171</v>
      </c>
      <c r="AS1712" s="63"/>
      <c r="AT1712" s="23">
        <f t="shared" si="412"/>
        <v>0.12</v>
      </c>
      <c r="AU1712" s="65">
        <f t="shared" si="408"/>
        <v>19.431818181818183</v>
      </c>
      <c r="AV1712" s="65"/>
      <c r="AW1712" s="65">
        <f t="shared" si="409"/>
        <v>194.31818181818184</v>
      </c>
      <c r="AX1712" s="65"/>
      <c r="AY1712" s="63">
        <f>VLOOKUP(L1712,'Status Report'!B:CF,81,0)</f>
        <v>0</v>
      </c>
      <c r="AZ1712" s="63" t="str">
        <f>VLOOKUP(L1712,'Status Report'!B:S,18,0)</f>
        <v>Ellina Smirnova</v>
      </c>
      <c r="BB1712" s="63">
        <f>VLOOKUP(L1712,'Status Report'!B:Z,25,0)</f>
        <v>6</v>
      </c>
      <c r="BC1712" s="63">
        <f t="shared" si="410"/>
        <v>60</v>
      </c>
      <c r="BF1712">
        <f>VLOOKUP(L1712,'Status Report'!B:CE,82,0)</f>
        <v>0</v>
      </c>
      <c r="BG1712">
        <f>VLOOKUP(L1712,'Status Report'!B:CF,83,0)</f>
        <v>0</v>
      </c>
      <c r="BH1712">
        <f>VLOOKUP(L1712,'Status Report'!B:CG,84,0)</f>
        <v>0</v>
      </c>
      <c r="BI1712" t="s">
        <v>1033</v>
      </c>
      <c r="BJ1712" t="s">
        <v>795</v>
      </c>
      <c r="BM1712" s="67">
        <f t="shared" si="411"/>
        <v>561</v>
      </c>
    </row>
    <row r="1713" spans="1:65" x14ac:dyDescent="0.25">
      <c r="A1713" s="68" t="str">
        <f>VLOOKUP(L1713,'Status Report'!B:CB,79,0)</f>
        <v>Heineken</v>
      </c>
      <c r="C1713">
        <v>26021053</v>
      </c>
      <c r="D1713">
        <v>3090581</v>
      </c>
      <c r="E1713" t="s">
        <v>1022</v>
      </c>
      <c r="F1713" t="s">
        <v>1023</v>
      </c>
      <c r="G1713" t="str">
        <f>VLOOKUP(D1713,'[2]sold to'!$A:$H,8,0)</f>
        <v>Trinidad</v>
      </c>
      <c r="H1713" t="str">
        <f>VLOOKUP(D1713,'[2]sold to'!$A:$I,9,0)</f>
        <v>AMERICAS</v>
      </c>
      <c r="K1713">
        <v>480</v>
      </c>
      <c r="L1713">
        <v>88023546</v>
      </c>
      <c r="M1713" t="s">
        <v>132</v>
      </c>
      <c r="N1713">
        <v>2</v>
      </c>
      <c r="P1713" t="str">
        <f>VLOOKUP(L1713,'Status Report'!B:AA,26,0)</f>
        <v>China</v>
      </c>
      <c r="Q1713" t="str">
        <f>VLOOKUP(L1713,'Status Report'!B:AB,27,0)</f>
        <v>Textiles-Clothing</v>
      </c>
      <c r="R1713">
        <f>VLOOKUP(L1713,'Status Report'!B:X,23,0)</f>
        <v>250</v>
      </c>
      <c r="S1713" t="str">
        <f>VLOOKUP(L1713,'Status Report'!B:T,19,0)</f>
        <v>Promocean The Netherlands BV</v>
      </c>
      <c r="T1713" s="62">
        <f>VLOOKUP(L1713,'Status Report'!B:E,4,0)</f>
        <v>3</v>
      </c>
      <c r="U1713" s="19">
        <f>_xlfn.IFS(AI1713="Den Bosch",VLOOKUP(L1713,'Status Report'!B:AM,35,0),AI1713="Yantian",VLOOKUP(L1713,'Status Report'!B:AM,36,0),AI1713="",IF(H1713="Asia Pacific",VLOOKUP(L1713,'Status Report'!B:AM,36,0),VLOOKUP(L1713,'Status Report'!B:AM,35,0)),AI1713="Direct shipment",IF(H1713="Asia Pacific",VLOOKUP(L1713,'Status Report'!B:AM,36,0),VLOOKUP(L1713,'Status Report'!B:AM,35,0)))</f>
        <v>45.199999999999996</v>
      </c>
      <c r="V1713" s="20">
        <f t="shared" si="398"/>
        <v>90.399999999999991</v>
      </c>
      <c r="W1713" s="19">
        <f>_xlfn.IFS(AI1713="Den Bosch",VLOOKUP(L1713,'Status Report'!B:AM,37,0),AI1713="Yantian",VLOOKUP(L1713,'Status Report'!B:AM,38,0),AI1713="",IF(H1713="Asia Pacific",VLOOKUP(L1713,'Status Report'!B:AM,38,0),VLOOKUP(L1713,'Status Report'!B:AM,37,0)),AI1713="Direct shipment",IF(H1713="Asia Pacific",VLOOKUP(L1713,'Status Report'!B:AM,38,0),VLOOKUP(L1713,'Status Report'!B:AM,37,0)))</f>
        <v>45.199999999999996</v>
      </c>
      <c r="X1713" s="20">
        <f t="shared" si="399"/>
        <v>90.399999999999991</v>
      </c>
      <c r="Y1713" s="20">
        <f>_xlfn.IFS(AI1713="Den Bosch",VLOOKUP(L1713,'Status Report'!B:AO,39,0),AI1713="Yantian",VLOOKUP(L1713,'Status Report'!B:AO,40,0),AI1713="",IF(H1713="Asia Pacific",VLOOKUP(L1713,'Status Report'!B:AO,40,0),VLOOKUP(L1713,'Status Report'!B:AO,39,0)),AI1713="Direct shipment",IF(H1713="Asia Pacific",VLOOKUP(L1713,'Status Report'!B:AO,40,0),VLOOKUP(L1713,'Status Report'!B:AO,39,0)))</f>
        <v>0</v>
      </c>
      <c r="Z1713" s="20">
        <f t="shared" si="400"/>
        <v>0</v>
      </c>
      <c r="AA1713" s="20">
        <f t="shared" si="401"/>
        <v>90.399999999999991</v>
      </c>
      <c r="AB1713" s="21">
        <f>_xlfn.IFS(AI1713="Den Bosch",VLOOKUP(L1713,'Status Report'!B:AM,33,0),AI1713="Yantian",VLOOKUP(L1713,'Status Report'!B:AM,34,0),AI1713="",IF(H1713="Asia Pacific",VLOOKUP(L1713,'Status Report'!B:AM,34,0),VLOOKUP(L1713,'Status Report'!B:AM,33,0)),AI1713="Direct shipment",IF(H1713="Asia Pacific",VLOOKUP(L1713,'Status Report'!B:AM,34,0),VLOOKUP(L1713,'Status Report'!B:AM,33,0)))</f>
        <v>39.054600000000001</v>
      </c>
      <c r="AC1713" s="21">
        <f>VLOOKUP(L1713,'Status Report'!B:CE,82,0)</f>
        <v>0</v>
      </c>
      <c r="AD1713" s="21">
        <f t="shared" si="402"/>
        <v>39.054600000000001</v>
      </c>
      <c r="AE1713" s="63">
        <f>VLOOKUP(L1713,'Status Report'!B:W,20,0)</f>
        <v>27</v>
      </c>
      <c r="AF1713" s="63">
        <f>VLOOKUP(L1713,'Status Report'!B:W,21,0)</f>
        <v>18</v>
      </c>
      <c r="AG1713" s="63">
        <f>VLOOKUP(L1713,'Status Report'!B:W,22,0)</f>
        <v>15</v>
      </c>
      <c r="AH1713" s="22">
        <f t="shared" si="403"/>
        <v>1.4579999999999999E-2</v>
      </c>
      <c r="AI1713" t="s">
        <v>990</v>
      </c>
      <c r="AK1713" s="63">
        <f>IFERROR(VLOOKUP(G1713,ASEAN!A:A,1,0),0)</f>
        <v>0</v>
      </c>
      <c r="AL1713" s="63" t="str">
        <f>IFERROR(VLOOKUP(D1713,'[3]customer specs'!$B$1:$D$65536,3,0),0)</f>
        <v>pallet</v>
      </c>
      <c r="AM1713" s="64">
        <f t="shared" si="404"/>
        <v>0</v>
      </c>
      <c r="AN1713" s="64">
        <f t="shared" si="405"/>
        <v>0</v>
      </c>
      <c r="AO1713" s="63"/>
      <c r="AP1713" s="63"/>
      <c r="AQ1713" s="63" t="str">
        <f t="shared" si="406"/>
        <v>no</v>
      </c>
      <c r="AR1713" s="20">
        <f t="shared" si="407"/>
        <v>78.109200000000001</v>
      </c>
      <c r="AS1713" s="63"/>
      <c r="AT1713" s="23">
        <f t="shared" si="412"/>
        <v>0.12</v>
      </c>
      <c r="AU1713" s="65">
        <f t="shared" si="408"/>
        <v>44.380227272727275</v>
      </c>
      <c r="AV1713" s="65"/>
      <c r="AW1713" s="65">
        <f t="shared" si="409"/>
        <v>88.76045454545455</v>
      </c>
      <c r="AX1713" s="65"/>
      <c r="AY1713" s="63">
        <f>VLOOKUP(L1713,'Status Report'!B:CF,81,0)</f>
        <v>0</v>
      </c>
      <c r="AZ1713" s="63" t="str">
        <f>VLOOKUP(L1713,'Status Report'!B:S,18,0)</f>
        <v>Ellina Smirnova</v>
      </c>
      <c r="BB1713" s="63">
        <f>VLOOKUP(L1713,'Status Report'!B:Z,25,0)</f>
        <v>10</v>
      </c>
      <c r="BC1713" s="63">
        <f t="shared" si="410"/>
        <v>20</v>
      </c>
      <c r="BF1713">
        <f>VLOOKUP(L1713,'Status Report'!B:CE,82,0)</f>
        <v>0</v>
      </c>
      <c r="BG1713">
        <f>VLOOKUP(L1713,'Status Report'!B:CF,83,0)</f>
        <v>0</v>
      </c>
      <c r="BH1713">
        <f>VLOOKUP(L1713,'Status Report'!B:CG,84,0)</f>
        <v>0</v>
      </c>
      <c r="BI1713" t="s">
        <v>1033</v>
      </c>
      <c r="BJ1713" t="s">
        <v>795</v>
      </c>
      <c r="BM1713" s="67">
        <f t="shared" si="411"/>
        <v>250</v>
      </c>
    </row>
    <row r="1714" spans="1:65" x14ac:dyDescent="0.25">
      <c r="A1714" s="68" t="str">
        <f>VLOOKUP(L1714,'Status Report'!B:CB,79,0)</f>
        <v>Heineken</v>
      </c>
      <c r="C1714">
        <v>26021053</v>
      </c>
      <c r="D1714">
        <v>3090581</v>
      </c>
      <c r="E1714" t="s">
        <v>1022</v>
      </c>
      <c r="F1714" t="s">
        <v>1023</v>
      </c>
      <c r="G1714" t="str">
        <f>VLOOKUP(D1714,'[2]sold to'!$A:$H,8,0)</f>
        <v>Trinidad</v>
      </c>
      <c r="H1714" t="str">
        <f>VLOOKUP(D1714,'[2]sold to'!$A:$I,9,0)</f>
        <v>AMERICAS</v>
      </c>
      <c r="K1714">
        <v>490</v>
      </c>
      <c r="L1714">
        <v>88023584</v>
      </c>
      <c r="M1714" t="s">
        <v>137</v>
      </c>
      <c r="N1714">
        <v>5</v>
      </c>
      <c r="P1714" t="str">
        <f>VLOOKUP(L1714,'Status Report'!B:AA,26,0)</f>
        <v>China</v>
      </c>
      <c r="Q1714" t="str">
        <f>VLOOKUP(L1714,'Status Report'!B:AB,27,0)</f>
        <v>Premiums</v>
      </c>
      <c r="R1714">
        <f>VLOOKUP(L1714,'Status Report'!B:X,23,0)</f>
        <v>100</v>
      </c>
      <c r="S1714" t="str">
        <f>VLOOKUP(L1714,'Status Report'!B:T,19,0)</f>
        <v>Asian Sourcing Link</v>
      </c>
      <c r="T1714" s="62">
        <f>VLOOKUP(L1714,'Status Report'!B:E,4,0)</f>
        <v>3</v>
      </c>
      <c r="U1714" s="19">
        <f>_xlfn.IFS(AI1714="Den Bosch",VLOOKUP(L1714,'Status Report'!B:AM,35,0),AI1714="Yantian",VLOOKUP(L1714,'Status Report'!B:AM,36,0),AI1714="",IF(H1714="Asia Pacific",VLOOKUP(L1714,'Status Report'!B:AM,36,0),VLOOKUP(L1714,'Status Report'!B:AM,35,0)),AI1714="Direct shipment",IF(H1714="Asia Pacific",VLOOKUP(L1714,'Status Report'!B:AM,36,0),VLOOKUP(L1714,'Status Report'!B:AM,35,0)))</f>
        <v>18.5</v>
      </c>
      <c r="V1714" s="20">
        <f t="shared" si="398"/>
        <v>92.5</v>
      </c>
      <c r="W1714" s="19">
        <f>_xlfn.IFS(AI1714="Den Bosch",VLOOKUP(L1714,'Status Report'!B:AM,37,0),AI1714="Yantian",VLOOKUP(L1714,'Status Report'!B:AM,38,0),AI1714="",IF(H1714="Asia Pacific",VLOOKUP(L1714,'Status Report'!B:AM,38,0),VLOOKUP(L1714,'Status Report'!B:AM,37,0)),AI1714="Direct shipment",IF(H1714="Asia Pacific",VLOOKUP(L1714,'Status Report'!B:AM,38,0),VLOOKUP(L1714,'Status Report'!B:AM,37,0)))</f>
        <v>9</v>
      </c>
      <c r="X1714" s="20">
        <f t="shared" si="399"/>
        <v>45</v>
      </c>
      <c r="Y1714" s="20">
        <f>_xlfn.IFS(AI1714="Den Bosch",VLOOKUP(L1714,'Status Report'!B:AO,39,0),AI1714="Yantian",VLOOKUP(L1714,'Status Report'!B:AO,40,0),AI1714="",IF(H1714="Asia Pacific",VLOOKUP(L1714,'Status Report'!B:AO,40,0),VLOOKUP(L1714,'Status Report'!B:AO,39,0)),AI1714="Direct shipment",IF(H1714="Asia Pacific",VLOOKUP(L1714,'Status Report'!B:AO,40,0),VLOOKUP(L1714,'Status Report'!B:AO,39,0)))</f>
        <v>0</v>
      </c>
      <c r="Z1714" s="20">
        <f t="shared" si="400"/>
        <v>0</v>
      </c>
      <c r="AA1714" s="20">
        <f t="shared" si="401"/>
        <v>45</v>
      </c>
      <c r="AB1714" s="21">
        <f>_xlfn.IFS(AI1714="Den Bosch",VLOOKUP(L1714,'Status Report'!B:AM,33,0),AI1714="Yantian",VLOOKUP(L1714,'Status Report'!B:AM,34,0),AI1714="",IF(H1714="Asia Pacific",VLOOKUP(L1714,'Status Report'!B:AM,34,0),VLOOKUP(L1714,'Status Report'!B:AM,33,0)),AI1714="Direct shipment",IF(H1714="Asia Pacific",VLOOKUP(L1714,'Status Report'!B:AM,34,0),VLOOKUP(L1714,'Status Report'!B:AM,33,0)))</f>
        <v>7.7520000000000007</v>
      </c>
      <c r="AC1714" s="21">
        <f>VLOOKUP(L1714,'Status Report'!B:CE,82,0)</f>
        <v>0</v>
      </c>
      <c r="AD1714" s="21">
        <f t="shared" si="402"/>
        <v>7.7520000000000007</v>
      </c>
      <c r="AE1714" s="63">
        <f>VLOOKUP(L1714,'Status Report'!B:W,20,0)</f>
        <v>10</v>
      </c>
      <c r="AF1714" s="63">
        <f>VLOOKUP(L1714,'Status Report'!B:W,21,0)</f>
        <v>10</v>
      </c>
      <c r="AG1714" s="63">
        <f>VLOOKUP(L1714,'Status Report'!B:W,22,0)</f>
        <v>5</v>
      </c>
      <c r="AH1714" s="22">
        <f t="shared" si="403"/>
        <v>2.5000000000000001E-3</v>
      </c>
      <c r="AI1714" t="s">
        <v>990</v>
      </c>
      <c r="AK1714" s="63">
        <f>IFERROR(VLOOKUP(G1714,ASEAN!A:A,1,0),0)</f>
        <v>0</v>
      </c>
      <c r="AL1714" s="63" t="str">
        <f>IFERROR(VLOOKUP(D1714,'[3]customer specs'!$B$1:$D$65536,3,0),0)</f>
        <v>pallet</v>
      </c>
      <c r="AM1714" s="64">
        <f t="shared" si="404"/>
        <v>47.5</v>
      </c>
      <c r="AN1714" s="64">
        <f t="shared" si="405"/>
        <v>0</v>
      </c>
      <c r="AO1714" s="63"/>
      <c r="AP1714" s="63"/>
      <c r="AQ1714" s="63" t="str">
        <f t="shared" si="406"/>
        <v>no</v>
      </c>
      <c r="AR1714" s="20">
        <f t="shared" si="407"/>
        <v>38.760000000000005</v>
      </c>
      <c r="AS1714" s="63"/>
      <c r="AT1714" s="23">
        <f t="shared" si="412"/>
        <v>0.12</v>
      </c>
      <c r="AU1714" s="65">
        <f t="shared" si="408"/>
        <v>8.8090909090909104</v>
      </c>
      <c r="AV1714" s="65"/>
      <c r="AW1714" s="65">
        <f t="shared" si="409"/>
        <v>44.045454545454554</v>
      </c>
      <c r="AX1714" s="65"/>
      <c r="AY1714" s="63">
        <f>VLOOKUP(L1714,'Status Report'!B:CF,81,0)</f>
        <v>0</v>
      </c>
      <c r="AZ1714" s="63" t="str">
        <f>VLOOKUP(L1714,'Status Report'!B:S,18,0)</f>
        <v>Ellina Smirnova</v>
      </c>
      <c r="BB1714" s="63">
        <f>VLOOKUP(L1714,'Status Report'!B:Z,25,0)</f>
        <v>10</v>
      </c>
      <c r="BC1714" s="63">
        <f t="shared" si="410"/>
        <v>50</v>
      </c>
      <c r="BF1714">
        <f>VLOOKUP(L1714,'Status Report'!B:CE,82,0)</f>
        <v>0</v>
      </c>
      <c r="BG1714">
        <f>VLOOKUP(L1714,'Status Report'!B:CF,83,0)</f>
        <v>0</v>
      </c>
      <c r="BH1714">
        <f>VLOOKUP(L1714,'Status Report'!B:CG,84,0)</f>
        <v>0</v>
      </c>
      <c r="BI1714" t="s">
        <v>1033</v>
      </c>
      <c r="BJ1714" t="s">
        <v>795</v>
      </c>
      <c r="BM1714" s="67">
        <f t="shared" si="411"/>
        <v>410</v>
      </c>
    </row>
    <row r="1715" spans="1:65" x14ac:dyDescent="0.25">
      <c r="A1715" s="68" t="str">
        <f>VLOOKUP(L1715,'Status Report'!B:CB,79,0)</f>
        <v>Heineken</v>
      </c>
      <c r="C1715">
        <v>26021053</v>
      </c>
      <c r="D1715">
        <v>3090581</v>
      </c>
      <c r="E1715" t="s">
        <v>1022</v>
      </c>
      <c r="F1715" t="s">
        <v>1023</v>
      </c>
      <c r="G1715" t="str">
        <f>VLOOKUP(D1715,'[2]sold to'!$A:$H,8,0)</f>
        <v>Trinidad</v>
      </c>
      <c r="H1715" t="str">
        <f>VLOOKUP(D1715,'[2]sold to'!$A:$I,9,0)</f>
        <v>AMERICAS</v>
      </c>
      <c r="K1715">
        <v>500</v>
      </c>
      <c r="L1715">
        <v>88024218</v>
      </c>
      <c r="M1715" t="s">
        <v>161</v>
      </c>
      <c r="N1715">
        <v>8</v>
      </c>
      <c r="P1715" t="str">
        <f>VLOOKUP(L1715,'Status Report'!B:AA,26,0)</f>
        <v>China</v>
      </c>
      <c r="Q1715" t="str">
        <f>VLOOKUP(L1715,'Status Report'!B:AB,27,0)</f>
        <v>Bar support</v>
      </c>
      <c r="R1715">
        <f>VLOOKUP(L1715,'Status Report'!B:X,23,0)</f>
        <v>42</v>
      </c>
      <c r="S1715" t="str">
        <f>VLOOKUP(L1715,'Status Report'!B:T,19,0)</f>
        <v>Asian Sourcing Link</v>
      </c>
      <c r="T1715" s="62">
        <f>VLOOKUP(L1715,'Status Report'!B:E,4,0)</f>
        <v>3</v>
      </c>
      <c r="U1715" s="19">
        <f>_xlfn.IFS(AI1715="Den Bosch",VLOOKUP(L1715,'Status Report'!B:AM,35,0),AI1715="Yantian",VLOOKUP(L1715,'Status Report'!B:AM,36,0),AI1715="",IF(H1715="Asia Pacific",VLOOKUP(L1715,'Status Report'!B:AM,36,0),VLOOKUP(L1715,'Status Report'!B:AM,35,0)),AI1715="Direct shipment",IF(H1715="Asia Pacific",VLOOKUP(L1715,'Status Report'!B:AM,36,0),VLOOKUP(L1715,'Status Report'!B:AM,35,0)))</f>
        <v>237.29999999999998</v>
      </c>
      <c r="V1715" s="20">
        <f t="shared" si="398"/>
        <v>1898.3999999999999</v>
      </c>
      <c r="W1715" s="19">
        <f>_xlfn.IFS(AI1715="Den Bosch",VLOOKUP(L1715,'Status Report'!B:AM,37,0),AI1715="Yantian",VLOOKUP(L1715,'Status Report'!B:AM,38,0),AI1715="",IF(H1715="Asia Pacific",VLOOKUP(L1715,'Status Report'!B:AM,38,0),VLOOKUP(L1715,'Status Report'!B:AM,37,0)),AI1715="Direct shipment",IF(H1715="Asia Pacific",VLOOKUP(L1715,'Status Report'!B:AM,38,0),VLOOKUP(L1715,'Status Report'!B:AM,37,0)))</f>
        <v>204.84</v>
      </c>
      <c r="X1715" s="20">
        <f t="shared" si="399"/>
        <v>1638.72</v>
      </c>
      <c r="Y1715" s="20">
        <f>_xlfn.IFS(AI1715="Den Bosch",VLOOKUP(L1715,'Status Report'!B:AO,39,0),AI1715="Yantian",VLOOKUP(L1715,'Status Report'!B:AO,40,0),AI1715="",IF(H1715="Asia Pacific",VLOOKUP(L1715,'Status Report'!B:AO,40,0),VLOOKUP(L1715,'Status Report'!B:AO,39,0)),AI1715="Direct shipment",IF(H1715="Asia Pacific",VLOOKUP(L1715,'Status Report'!B:AO,40,0),VLOOKUP(L1715,'Status Report'!B:AO,39,0)))</f>
        <v>0</v>
      </c>
      <c r="Z1715" s="20">
        <f t="shared" si="400"/>
        <v>0</v>
      </c>
      <c r="AA1715" s="20">
        <f t="shared" si="401"/>
        <v>1638.72</v>
      </c>
      <c r="AB1715" s="21">
        <f>_xlfn.IFS(AI1715="Den Bosch",VLOOKUP(L1715,'Status Report'!B:AM,33,0),AI1715="Yantian",VLOOKUP(L1715,'Status Report'!B:AM,34,0),AI1715="",IF(H1715="Asia Pacific",VLOOKUP(L1715,'Status Report'!B:AM,34,0),VLOOKUP(L1715,'Status Report'!B:AM,33,0)),AI1715="Direct shipment",IF(H1715="Asia Pacific",VLOOKUP(L1715,'Status Report'!B:AM,34,0),VLOOKUP(L1715,'Status Report'!B:AM,33,0)))</f>
        <v>168.26400000000001</v>
      </c>
      <c r="AC1715" s="21">
        <f>VLOOKUP(L1715,'Status Report'!B:CE,82,0)</f>
        <v>0</v>
      </c>
      <c r="AD1715" s="21">
        <f t="shared" si="402"/>
        <v>168.26400000000001</v>
      </c>
      <c r="AE1715" s="63">
        <f>VLOOKUP(L1715,'Status Report'!B:W,20,0)</f>
        <v>42</v>
      </c>
      <c r="AF1715" s="63">
        <f>VLOOKUP(L1715,'Status Report'!B:W,21,0)</f>
        <v>35</v>
      </c>
      <c r="AG1715" s="63">
        <f>VLOOKUP(L1715,'Status Report'!B:W,22,0)</f>
        <v>35</v>
      </c>
      <c r="AH1715" s="22">
        <f t="shared" si="403"/>
        <v>0.41160000000000002</v>
      </c>
      <c r="AI1715" t="s">
        <v>990</v>
      </c>
      <c r="AK1715" s="63">
        <f>IFERROR(VLOOKUP(G1715,ASEAN!A:A,1,0),0)</f>
        <v>0</v>
      </c>
      <c r="AL1715" s="63" t="str">
        <f>IFERROR(VLOOKUP(D1715,'[3]customer specs'!$B$1:$D$65536,3,0),0)</f>
        <v>pallet</v>
      </c>
      <c r="AM1715" s="64">
        <f t="shared" si="404"/>
        <v>259.67999999999984</v>
      </c>
      <c r="AN1715" s="64">
        <f t="shared" si="405"/>
        <v>0</v>
      </c>
      <c r="AO1715" s="63"/>
      <c r="AP1715" s="63"/>
      <c r="AQ1715" s="63" t="str">
        <f t="shared" si="406"/>
        <v>no</v>
      </c>
      <c r="AR1715" s="20">
        <f t="shared" si="407"/>
        <v>1346.1120000000001</v>
      </c>
      <c r="AS1715" s="63"/>
      <c r="AT1715" s="23">
        <f t="shared" si="412"/>
        <v>0.12</v>
      </c>
      <c r="AU1715" s="65">
        <f t="shared" si="408"/>
        <v>191.20909090909092</v>
      </c>
      <c r="AV1715" s="65"/>
      <c r="AW1715" s="65">
        <f t="shared" si="409"/>
        <v>1529.6727272727273</v>
      </c>
      <c r="AX1715" s="65"/>
      <c r="AY1715" s="63">
        <f>VLOOKUP(L1715,'Status Report'!B:CF,81,0)</f>
        <v>0</v>
      </c>
      <c r="AZ1715" s="63" t="str">
        <f>VLOOKUP(L1715,'Status Report'!B:S,18,0)</f>
        <v>Ellina Smirnova</v>
      </c>
      <c r="BB1715" s="63">
        <f>VLOOKUP(L1715,'Status Report'!B:Z,25,0)</f>
        <v>6</v>
      </c>
      <c r="BC1715" s="63">
        <f t="shared" si="410"/>
        <v>48</v>
      </c>
      <c r="BF1715">
        <f>VLOOKUP(L1715,'Status Report'!B:CE,82,0)</f>
        <v>0</v>
      </c>
      <c r="BG1715">
        <f>VLOOKUP(L1715,'Status Report'!B:CF,83,0)</f>
        <v>0</v>
      </c>
      <c r="BH1715">
        <f>VLOOKUP(L1715,'Status Report'!B:CG,84,0)</f>
        <v>0</v>
      </c>
      <c r="BI1715" t="s">
        <v>1033</v>
      </c>
      <c r="BJ1715" t="s">
        <v>795</v>
      </c>
      <c r="BM1715" s="67">
        <f t="shared" si="411"/>
        <v>203</v>
      </c>
    </row>
    <row r="1716" spans="1:65" x14ac:dyDescent="0.25">
      <c r="A1716" s="68" t="str">
        <f>VLOOKUP(L1716,'Status Report'!B:CB,79,0)</f>
        <v>Heineken UCL</v>
      </c>
      <c r="C1716">
        <v>26021055</v>
      </c>
      <c r="D1716">
        <v>3090615</v>
      </c>
      <c r="E1716" t="s">
        <v>924</v>
      </c>
      <c r="F1716" t="s">
        <v>925</v>
      </c>
      <c r="G1716" t="str">
        <f>VLOOKUP(D1716,'[2]sold to'!$A:$H,8,0)</f>
        <v>Guyana</v>
      </c>
      <c r="H1716" t="str">
        <f>VLOOKUP(D1716,'[2]sold to'!$A:$I,9,0)</f>
        <v>AMERICAS</v>
      </c>
      <c r="K1716">
        <v>10</v>
      </c>
      <c r="L1716">
        <v>88026505</v>
      </c>
      <c r="M1716" t="s">
        <v>329</v>
      </c>
      <c r="N1716">
        <v>40</v>
      </c>
      <c r="P1716" t="str">
        <f>VLOOKUP(L1716,'Status Report'!B:AA,26,0)</f>
        <v>China</v>
      </c>
      <c r="Q1716" t="str">
        <f>VLOOKUP(L1716,'Status Report'!B:AB,27,0)</f>
        <v>Premiums</v>
      </c>
      <c r="R1716">
        <f>VLOOKUP(L1716,'Status Report'!B:X,23,0)</f>
        <v>500</v>
      </c>
      <c r="S1716" t="str">
        <f>VLOOKUP(L1716,'Status Report'!B:T,19,0)</f>
        <v>Promocean The Netherlands BV</v>
      </c>
      <c r="T1716" s="62">
        <f>VLOOKUP(L1716,'Status Report'!B:E,4,0)</f>
        <v>3</v>
      </c>
      <c r="U1716" s="19">
        <f>_xlfn.IFS(AI1716="Den Bosch",VLOOKUP(L1716,'Status Report'!B:AM,35,0),AI1716="Yantian",VLOOKUP(L1716,'Status Report'!B:AM,36,0),AI1716="",IF(H1716="Asia Pacific",VLOOKUP(L1716,'Status Report'!B:AM,36,0),VLOOKUP(L1716,'Status Report'!B:AM,35,0)),AI1716="Direct shipment",IF(H1716="Asia Pacific",VLOOKUP(L1716,'Status Report'!B:AM,36,0),VLOOKUP(L1716,'Status Report'!B:AM,35,0)))</f>
        <v>64.900000000000006</v>
      </c>
      <c r="V1716" s="20">
        <f t="shared" si="398"/>
        <v>2596</v>
      </c>
      <c r="W1716" s="19">
        <f>_xlfn.IFS(AI1716="Den Bosch",VLOOKUP(L1716,'Status Report'!B:AM,37,0),AI1716="Yantian",VLOOKUP(L1716,'Status Report'!B:AM,38,0),AI1716="",IF(H1716="Asia Pacific",VLOOKUP(L1716,'Status Report'!B:AM,38,0),VLOOKUP(L1716,'Status Report'!B:AM,37,0)),AI1716="Direct shipment",IF(H1716="Asia Pacific",VLOOKUP(L1716,'Status Report'!B:AM,38,0),VLOOKUP(L1716,'Status Report'!B:AM,37,0)))</f>
        <v>60.300000000000004</v>
      </c>
      <c r="X1716" s="20">
        <f t="shared" si="399"/>
        <v>2412</v>
      </c>
      <c r="Y1716" s="20">
        <f>_xlfn.IFS(AI1716="Den Bosch",VLOOKUP(L1716,'Status Report'!B:AO,39,0),AI1716="Yantian",VLOOKUP(L1716,'Status Report'!B:AO,40,0),AI1716="",IF(H1716="Asia Pacific",VLOOKUP(L1716,'Status Report'!B:AO,40,0),VLOOKUP(L1716,'Status Report'!B:AO,39,0)),AI1716="Direct shipment",IF(H1716="Asia Pacific",VLOOKUP(L1716,'Status Report'!B:AO,40,0),VLOOKUP(L1716,'Status Report'!B:AO,39,0)))</f>
        <v>0</v>
      </c>
      <c r="Z1716" s="20">
        <f t="shared" si="400"/>
        <v>0</v>
      </c>
      <c r="AA1716" s="20">
        <f t="shared" si="401"/>
        <v>2412</v>
      </c>
      <c r="AB1716" s="21">
        <f>_xlfn.IFS(AI1716="Den Bosch",VLOOKUP(L1716,'Status Report'!B:AM,33,0),AI1716="Yantian",VLOOKUP(L1716,'Status Report'!B:AM,34,0),AI1716="",IF(H1716="Asia Pacific",VLOOKUP(L1716,'Status Report'!B:AM,34,0),VLOOKUP(L1716,'Status Report'!B:AM,33,0)),AI1716="Direct shipment",IF(H1716="Asia Pacific",VLOOKUP(L1716,'Status Report'!B:AM,34,0),VLOOKUP(L1716,'Status Report'!B:AM,33,0)))</f>
        <v>52.189200000000007</v>
      </c>
      <c r="AC1716" s="21">
        <f>VLOOKUP(L1716,'Status Report'!B:CE,82,0)</f>
        <v>0</v>
      </c>
      <c r="AD1716" s="21">
        <f t="shared" si="402"/>
        <v>52.189200000000007</v>
      </c>
      <c r="AE1716" s="63">
        <f>VLOOKUP(L1716,'Status Report'!B:W,20,0)</f>
        <v>68</v>
      </c>
      <c r="AF1716" s="63">
        <f>VLOOKUP(L1716,'Status Report'!B:W,21,0)</f>
        <v>19</v>
      </c>
      <c r="AG1716" s="63">
        <f>VLOOKUP(L1716,'Status Report'!B:W,22,0)</f>
        <v>19</v>
      </c>
      <c r="AH1716" s="22">
        <f t="shared" si="403"/>
        <v>0.98192000000000002</v>
      </c>
      <c r="AI1716" t="s">
        <v>990</v>
      </c>
      <c r="AK1716" s="63">
        <f>IFERROR(VLOOKUP(G1716,ASEAN!A:A,1,0),0)</f>
        <v>0</v>
      </c>
      <c r="AL1716" s="63">
        <f>IFERROR(VLOOKUP(D1716,'[3]customer specs'!$B$1:$D$65536,3,0),0)</f>
        <v>0</v>
      </c>
      <c r="AM1716" s="64">
        <f t="shared" si="404"/>
        <v>184</v>
      </c>
      <c r="AN1716" s="64">
        <f t="shared" si="405"/>
        <v>0</v>
      </c>
      <c r="AO1716" s="63"/>
      <c r="AP1716" s="63"/>
      <c r="AQ1716" s="63" t="str">
        <f t="shared" si="406"/>
        <v>no</v>
      </c>
      <c r="AR1716" s="20">
        <f t="shared" si="407"/>
        <v>2087.5680000000002</v>
      </c>
      <c r="AS1716" s="63"/>
      <c r="AT1716" s="23">
        <f t="shared" si="412"/>
        <v>0.12</v>
      </c>
      <c r="AU1716" s="65">
        <f t="shared" si="408"/>
        <v>59.305909090909097</v>
      </c>
      <c r="AV1716" s="65"/>
      <c r="AW1716" s="65">
        <f t="shared" si="409"/>
        <v>2372.2363636363639</v>
      </c>
      <c r="AX1716" s="65"/>
      <c r="AY1716" s="63">
        <f>VLOOKUP(L1716,'Status Report'!B:CF,81,0)</f>
        <v>0</v>
      </c>
      <c r="AZ1716" s="63" t="str">
        <f>VLOOKUP(L1716,'Status Report'!B:S,18,0)</f>
        <v>Ellina Smirnova</v>
      </c>
      <c r="BB1716" s="63">
        <f>VLOOKUP(L1716,'Status Report'!B:Z,25,0)</f>
        <v>10</v>
      </c>
      <c r="BC1716" s="63">
        <f t="shared" si="410"/>
        <v>400</v>
      </c>
      <c r="BF1716">
        <f>VLOOKUP(L1716,'Status Report'!B:CE,82,0)</f>
        <v>0</v>
      </c>
      <c r="BG1716">
        <f>VLOOKUP(L1716,'Status Report'!B:CF,83,0)</f>
        <v>0</v>
      </c>
      <c r="BH1716">
        <f>VLOOKUP(L1716,'Status Report'!B:CG,84,0)</f>
        <v>0</v>
      </c>
      <c r="BI1716" t="s">
        <v>1034</v>
      </c>
      <c r="BJ1716" t="s">
        <v>795</v>
      </c>
      <c r="BM1716" s="67">
        <f t="shared" si="411"/>
        <v>4834</v>
      </c>
    </row>
    <row r="1717" spans="1:65" x14ac:dyDescent="0.25">
      <c r="A1717" s="68" t="str">
        <f>VLOOKUP(L1717,'Status Report'!B:CB,79,0)</f>
        <v>Heineken UCL</v>
      </c>
      <c r="C1717">
        <v>26021055</v>
      </c>
      <c r="D1717">
        <v>3090615</v>
      </c>
      <c r="E1717" t="s">
        <v>924</v>
      </c>
      <c r="F1717" t="s">
        <v>925</v>
      </c>
      <c r="G1717" t="str">
        <f>VLOOKUP(D1717,'[2]sold to'!$A:$H,8,0)</f>
        <v>Guyana</v>
      </c>
      <c r="H1717" t="str">
        <f>VLOOKUP(D1717,'[2]sold to'!$A:$I,9,0)</f>
        <v>AMERICAS</v>
      </c>
      <c r="K1717">
        <v>20</v>
      </c>
      <c r="L1717">
        <v>88026493</v>
      </c>
      <c r="M1717" t="s">
        <v>804</v>
      </c>
      <c r="N1717">
        <v>15</v>
      </c>
      <c r="P1717" t="str">
        <f>VLOOKUP(L1717,'Status Report'!B:AA,26,0)</f>
        <v>China</v>
      </c>
      <c r="Q1717" t="str">
        <f>VLOOKUP(L1717,'Status Report'!B:AB,27,0)</f>
        <v>Bar support</v>
      </c>
      <c r="R1717">
        <f>VLOOKUP(L1717,'Status Report'!B:X,23,0)</f>
        <v>167</v>
      </c>
      <c r="S1717" t="str">
        <f>VLOOKUP(L1717,'Status Report'!B:T,19,0)</f>
        <v>Promocean The Netherlands BV</v>
      </c>
      <c r="T1717" s="62">
        <f>VLOOKUP(L1717,'Status Report'!B:E,4,0)</f>
        <v>3</v>
      </c>
      <c r="U1717" s="19">
        <f>_xlfn.IFS(AI1717="Den Bosch",VLOOKUP(L1717,'Status Report'!B:AM,35,0),AI1717="Yantian",VLOOKUP(L1717,'Status Report'!B:AM,36,0),AI1717="",IF(H1717="Asia Pacific",VLOOKUP(L1717,'Status Report'!B:AM,36,0),VLOOKUP(L1717,'Status Report'!B:AM,35,0)),AI1717="Direct shipment",IF(H1717="Asia Pacific",VLOOKUP(L1717,'Status Report'!B:AM,36,0),VLOOKUP(L1717,'Status Report'!B:AM,35,0)))</f>
        <v>73.199999999999989</v>
      </c>
      <c r="V1717" s="20">
        <f t="shared" si="398"/>
        <v>1097.9999999999998</v>
      </c>
      <c r="W1717" s="19">
        <f>_xlfn.IFS(AI1717="Den Bosch",VLOOKUP(L1717,'Status Report'!B:AM,37,0),AI1717="Yantian",VLOOKUP(L1717,'Status Report'!B:AM,38,0),AI1717="",IF(H1717="Asia Pacific",VLOOKUP(L1717,'Status Report'!B:AM,38,0),VLOOKUP(L1717,'Status Report'!B:AM,37,0)),AI1717="Direct shipment",IF(H1717="Asia Pacific",VLOOKUP(L1717,'Status Report'!B:AM,38,0),VLOOKUP(L1717,'Status Report'!B:AM,37,0)))</f>
        <v>73.199999999999989</v>
      </c>
      <c r="X1717" s="20">
        <f t="shared" si="399"/>
        <v>1097.9999999999998</v>
      </c>
      <c r="Y1717" s="20">
        <f>_xlfn.IFS(AI1717="Den Bosch",VLOOKUP(L1717,'Status Report'!B:AO,39,0),AI1717="Yantian",VLOOKUP(L1717,'Status Report'!B:AO,40,0),AI1717="",IF(H1717="Asia Pacific",VLOOKUP(L1717,'Status Report'!B:AO,40,0),VLOOKUP(L1717,'Status Report'!B:AO,39,0)),AI1717="Direct shipment",IF(H1717="Asia Pacific",VLOOKUP(L1717,'Status Report'!B:AO,40,0),VLOOKUP(L1717,'Status Report'!B:AO,39,0)))</f>
        <v>0</v>
      </c>
      <c r="Z1717" s="20">
        <f t="shared" si="400"/>
        <v>0</v>
      </c>
      <c r="AA1717" s="20">
        <f t="shared" si="401"/>
        <v>1097.9999999999998</v>
      </c>
      <c r="AB1717" s="21">
        <f>_xlfn.IFS(AI1717="Den Bosch",VLOOKUP(L1717,'Status Report'!B:AM,33,0),AI1717="Yantian",VLOOKUP(L1717,'Status Report'!B:AM,34,0),AI1717="",IF(H1717="Asia Pacific",VLOOKUP(L1717,'Status Report'!B:AM,34,0),VLOOKUP(L1717,'Status Report'!B:AM,33,0)),AI1717="Direct shipment",IF(H1717="Asia Pacific",VLOOKUP(L1717,'Status Report'!B:AM,34,0),VLOOKUP(L1717,'Status Report'!B:AM,33,0)))</f>
        <v>63.327000000000005</v>
      </c>
      <c r="AC1717" s="21">
        <f>VLOOKUP(L1717,'Status Report'!B:CE,82,0)</f>
        <v>0</v>
      </c>
      <c r="AD1717" s="21">
        <f t="shared" si="402"/>
        <v>63.327000000000005</v>
      </c>
      <c r="AE1717" s="63">
        <f>VLOOKUP(L1717,'Status Report'!B:W,20,0)</f>
        <v>49</v>
      </c>
      <c r="AF1717" s="63">
        <f>VLOOKUP(L1717,'Status Report'!B:W,21,0)</f>
        <v>26</v>
      </c>
      <c r="AG1717" s="63">
        <f>VLOOKUP(L1717,'Status Report'!B:W,22,0)</f>
        <v>50</v>
      </c>
      <c r="AH1717" s="22">
        <f t="shared" si="403"/>
        <v>0.95550000000000002</v>
      </c>
      <c r="AI1717" t="s">
        <v>990</v>
      </c>
      <c r="AK1717" s="63">
        <f>IFERROR(VLOOKUP(G1717,ASEAN!A:A,1,0),0)</f>
        <v>0</v>
      </c>
      <c r="AL1717" s="63">
        <f>IFERROR(VLOOKUP(D1717,'[3]customer specs'!$B$1:$D$65536,3,0),0)</f>
        <v>0</v>
      </c>
      <c r="AM1717" s="64">
        <f t="shared" si="404"/>
        <v>0</v>
      </c>
      <c r="AN1717" s="64">
        <f t="shared" si="405"/>
        <v>0</v>
      </c>
      <c r="AO1717" s="63"/>
      <c r="AP1717" s="63"/>
      <c r="AQ1717" s="63" t="str">
        <f t="shared" si="406"/>
        <v>no</v>
      </c>
      <c r="AR1717" s="20">
        <f t="shared" si="407"/>
        <v>949.90500000000009</v>
      </c>
      <c r="AS1717" s="63"/>
      <c r="AT1717" s="23">
        <f t="shared" si="412"/>
        <v>0.12</v>
      </c>
      <c r="AU1717" s="65">
        <f t="shared" si="408"/>
        <v>71.962500000000006</v>
      </c>
      <c r="AV1717" s="65"/>
      <c r="AW1717" s="65">
        <f t="shared" si="409"/>
        <v>1079.4375</v>
      </c>
      <c r="AX1717" s="65"/>
      <c r="AY1717" s="63">
        <f>VLOOKUP(L1717,'Status Report'!B:CF,81,0)</f>
        <v>0</v>
      </c>
      <c r="AZ1717" s="63" t="str">
        <f>VLOOKUP(L1717,'Status Report'!B:S,18,0)</f>
        <v>Ellina Smirnova</v>
      </c>
      <c r="BB1717" s="63">
        <f>VLOOKUP(L1717,'Status Report'!B:Z,25,0)</f>
        <v>12</v>
      </c>
      <c r="BC1717" s="63">
        <f t="shared" si="410"/>
        <v>180</v>
      </c>
      <c r="BF1717">
        <f>VLOOKUP(L1717,'Status Report'!B:CE,82,0)</f>
        <v>0</v>
      </c>
      <c r="BG1717">
        <f>VLOOKUP(L1717,'Status Report'!B:CF,83,0)</f>
        <v>0</v>
      </c>
      <c r="BH1717">
        <f>VLOOKUP(L1717,'Status Report'!B:CG,84,0)</f>
        <v>0</v>
      </c>
      <c r="BI1717" t="s">
        <v>1034</v>
      </c>
      <c r="BJ1717" t="s">
        <v>795</v>
      </c>
      <c r="BM1717" s="67">
        <f t="shared" si="411"/>
        <v>356</v>
      </c>
    </row>
    <row r="1718" spans="1:65" x14ac:dyDescent="0.25">
      <c r="A1718" s="68" t="str">
        <f>VLOOKUP(L1718,'Status Report'!B:CB,79,0)</f>
        <v>Heineken UCL</v>
      </c>
      <c r="C1718">
        <v>26021055</v>
      </c>
      <c r="D1718">
        <v>3090615</v>
      </c>
      <c r="E1718" t="s">
        <v>924</v>
      </c>
      <c r="F1718" t="s">
        <v>925</v>
      </c>
      <c r="G1718" t="str">
        <f>VLOOKUP(D1718,'[2]sold to'!$A:$H,8,0)</f>
        <v>Guyana</v>
      </c>
      <c r="H1718" t="str">
        <f>VLOOKUP(D1718,'[2]sold to'!$A:$I,9,0)</f>
        <v>AMERICAS</v>
      </c>
      <c r="K1718">
        <v>30</v>
      </c>
      <c r="L1718">
        <v>88026506</v>
      </c>
      <c r="M1718" t="s">
        <v>330</v>
      </c>
      <c r="N1718">
        <v>6</v>
      </c>
      <c r="P1718" t="str">
        <f>VLOOKUP(L1718,'Status Report'!B:AA,26,0)</f>
        <v>China</v>
      </c>
      <c r="Q1718" t="str">
        <f>VLOOKUP(L1718,'Status Report'!B:AB,27,0)</f>
        <v>Premiums</v>
      </c>
      <c r="R1718">
        <f>VLOOKUP(L1718,'Status Report'!B:X,23,0)</f>
        <v>200</v>
      </c>
      <c r="S1718" t="str">
        <f>VLOOKUP(L1718,'Status Report'!B:T,19,0)</f>
        <v>Promocean The Netherlands BV</v>
      </c>
      <c r="T1718" s="62">
        <f>VLOOKUP(L1718,'Status Report'!B:E,4,0)</f>
        <v>3</v>
      </c>
      <c r="U1718" s="19">
        <f>_xlfn.IFS(AI1718="Den Bosch",VLOOKUP(L1718,'Status Report'!B:AM,35,0),AI1718="Yantian",VLOOKUP(L1718,'Status Report'!B:AM,36,0),AI1718="",IF(H1718="Asia Pacific",VLOOKUP(L1718,'Status Report'!B:AM,36,0),VLOOKUP(L1718,'Status Report'!B:AM,35,0)),AI1718="Direct shipment",IF(H1718="Asia Pacific",VLOOKUP(L1718,'Status Report'!B:AM,36,0),VLOOKUP(L1718,'Status Report'!B:AM,35,0)))</f>
        <v>75.55</v>
      </c>
      <c r="V1718" s="20">
        <f t="shared" si="398"/>
        <v>453.29999999999995</v>
      </c>
      <c r="W1718" s="19">
        <f>_xlfn.IFS(AI1718="Den Bosch",VLOOKUP(L1718,'Status Report'!B:AM,37,0),AI1718="Yantian",VLOOKUP(L1718,'Status Report'!B:AM,38,0),AI1718="",IF(H1718="Asia Pacific",VLOOKUP(L1718,'Status Report'!B:AM,38,0),VLOOKUP(L1718,'Status Report'!B:AM,37,0)),AI1718="Direct shipment",IF(H1718="Asia Pacific",VLOOKUP(L1718,'Status Report'!B:AM,38,0),VLOOKUP(L1718,'Status Report'!B:AM,37,0)))</f>
        <v>74.75</v>
      </c>
      <c r="X1718" s="20">
        <f t="shared" si="399"/>
        <v>448.5</v>
      </c>
      <c r="Y1718" s="20">
        <f>_xlfn.IFS(AI1718="Den Bosch",VLOOKUP(L1718,'Status Report'!B:AO,39,0),AI1718="Yantian",VLOOKUP(L1718,'Status Report'!B:AO,40,0),AI1718="",IF(H1718="Asia Pacific",VLOOKUP(L1718,'Status Report'!B:AO,40,0),VLOOKUP(L1718,'Status Report'!B:AO,39,0)),AI1718="Direct shipment",IF(H1718="Asia Pacific",VLOOKUP(L1718,'Status Report'!B:AO,40,0),VLOOKUP(L1718,'Status Report'!B:AO,39,0)))</f>
        <v>0</v>
      </c>
      <c r="Z1718" s="20">
        <f t="shared" si="400"/>
        <v>0</v>
      </c>
      <c r="AA1718" s="20">
        <f t="shared" si="401"/>
        <v>448.5</v>
      </c>
      <c r="AB1718" s="21">
        <f>_xlfn.IFS(AI1718="Den Bosch",VLOOKUP(L1718,'Status Report'!B:AM,33,0),AI1718="Yantian",VLOOKUP(L1718,'Status Report'!B:AM,34,0),AI1718="",IF(H1718="Asia Pacific",VLOOKUP(L1718,'Status Report'!B:AM,34,0),VLOOKUP(L1718,'Status Report'!B:AM,33,0)),AI1718="Direct shipment",IF(H1718="Asia Pacific",VLOOKUP(L1718,'Status Report'!B:AM,34,0),VLOOKUP(L1718,'Status Report'!B:AM,33,0)))</f>
        <v>65.215800000000002</v>
      </c>
      <c r="AC1718" s="21">
        <f>VLOOKUP(L1718,'Status Report'!B:CE,82,0)</f>
        <v>0</v>
      </c>
      <c r="AD1718" s="21">
        <f t="shared" si="402"/>
        <v>65.215800000000002</v>
      </c>
      <c r="AE1718" s="63">
        <f>VLOOKUP(L1718,'Status Report'!B:W,20,0)</f>
        <v>52</v>
      </c>
      <c r="AF1718" s="63">
        <f>VLOOKUP(L1718,'Status Report'!B:W,21,0)</f>
        <v>33</v>
      </c>
      <c r="AG1718" s="63">
        <f>VLOOKUP(L1718,'Status Report'!B:W,22,0)</f>
        <v>12</v>
      </c>
      <c r="AH1718" s="22">
        <f t="shared" si="403"/>
        <v>0.123552</v>
      </c>
      <c r="AI1718" t="s">
        <v>990</v>
      </c>
      <c r="AK1718" s="63">
        <f>IFERROR(VLOOKUP(G1718,ASEAN!A:A,1,0),0)</f>
        <v>0</v>
      </c>
      <c r="AL1718" s="63">
        <f>IFERROR(VLOOKUP(D1718,'[3]customer specs'!$B$1:$D$65536,3,0),0)</f>
        <v>0</v>
      </c>
      <c r="AM1718" s="64">
        <f t="shared" si="404"/>
        <v>4.7999999999999545</v>
      </c>
      <c r="AN1718" s="64">
        <f t="shared" si="405"/>
        <v>0</v>
      </c>
      <c r="AO1718" s="63"/>
      <c r="AP1718" s="63"/>
      <c r="AQ1718" s="63" t="str">
        <f t="shared" si="406"/>
        <v>no</v>
      </c>
      <c r="AR1718" s="20">
        <f t="shared" si="407"/>
        <v>391.29480000000001</v>
      </c>
      <c r="AS1718" s="63"/>
      <c r="AT1718" s="23">
        <f t="shared" si="412"/>
        <v>0.12</v>
      </c>
      <c r="AU1718" s="65">
        <f t="shared" si="408"/>
        <v>74.108863636363637</v>
      </c>
      <c r="AV1718" s="65"/>
      <c r="AW1718" s="65">
        <f t="shared" si="409"/>
        <v>444.65318181818179</v>
      </c>
      <c r="AX1718" s="65"/>
      <c r="AY1718" s="63">
        <f>VLOOKUP(L1718,'Status Report'!B:CF,81,0)</f>
        <v>0</v>
      </c>
      <c r="AZ1718" s="63" t="str">
        <f>VLOOKUP(L1718,'Status Report'!B:S,18,0)</f>
        <v>Ellina Smirnova</v>
      </c>
      <c r="BB1718" s="63">
        <f>VLOOKUP(L1718,'Status Report'!B:Z,25,0)</f>
        <v>5</v>
      </c>
      <c r="BC1718" s="63">
        <f t="shared" si="410"/>
        <v>30</v>
      </c>
      <c r="BF1718">
        <f>VLOOKUP(L1718,'Status Report'!B:CE,82,0)</f>
        <v>0</v>
      </c>
      <c r="BG1718">
        <f>VLOOKUP(L1718,'Status Report'!B:CF,83,0)</f>
        <v>0</v>
      </c>
      <c r="BH1718">
        <f>VLOOKUP(L1718,'Status Report'!B:CG,84,0)</f>
        <v>0</v>
      </c>
      <c r="BI1718" t="s">
        <v>1034</v>
      </c>
      <c r="BJ1718" t="s">
        <v>795</v>
      </c>
      <c r="BM1718" s="67">
        <f t="shared" si="411"/>
        <v>636</v>
      </c>
    </row>
    <row r="1719" spans="1:65" x14ac:dyDescent="0.25">
      <c r="A1719" s="68" t="str">
        <f>VLOOKUP(L1719,'Status Report'!B:CB,79,0)</f>
        <v>Heineken UCL</v>
      </c>
      <c r="C1719">
        <v>26021055</v>
      </c>
      <c r="D1719">
        <v>3090615</v>
      </c>
      <c r="E1719" t="s">
        <v>924</v>
      </c>
      <c r="F1719" t="s">
        <v>925</v>
      </c>
      <c r="G1719" t="str">
        <f>VLOOKUP(D1719,'[2]sold to'!$A:$H,8,0)</f>
        <v>Guyana</v>
      </c>
      <c r="H1719" t="str">
        <f>VLOOKUP(D1719,'[2]sold to'!$A:$I,9,0)</f>
        <v>AMERICAS</v>
      </c>
      <c r="K1719">
        <v>40</v>
      </c>
      <c r="L1719">
        <v>88026484</v>
      </c>
      <c r="M1719" t="s">
        <v>311</v>
      </c>
      <c r="N1719">
        <v>20</v>
      </c>
      <c r="P1719" t="str">
        <f>VLOOKUP(L1719,'Status Report'!B:AA,26,0)</f>
        <v>China</v>
      </c>
      <c r="Q1719" t="str">
        <f>VLOOKUP(L1719,'Status Report'!B:AB,27,0)</f>
        <v>Premiums</v>
      </c>
      <c r="R1719">
        <f>VLOOKUP(L1719,'Status Report'!B:X,23,0)</f>
        <v>200</v>
      </c>
      <c r="S1719" t="str">
        <f>VLOOKUP(L1719,'Status Report'!B:T,19,0)</f>
        <v>Promocean The Netherlands BV</v>
      </c>
      <c r="T1719" s="62">
        <f>VLOOKUP(L1719,'Status Report'!B:E,4,0)</f>
        <v>3</v>
      </c>
      <c r="U1719" s="19">
        <f>_xlfn.IFS(AI1719="Den Bosch",VLOOKUP(L1719,'Status Report'!B:AM,35,0),AI1719="Yantian",VLOOKUP(L1719,'Status Report'!B:AM,36,0),AI1719="",IF(H1719="Asia Pacific",VLOOKUP(L1719,'Status Report'!B:AM,36,0),VLOOKUP(L1719,'Status Report'!B:AM,35,0)),AI1719="Direct shipment",IF(H1719="Asia Pacific",VLOOKUP(L1719,'Status Report'!B:AM,36,0),VLOOKUP(L1719,'Status Report'!B:AM,35,0)))</f>
        <v>70.149999999999991</v>
      </c>
      <c r="V1719" s="20">
        <f t="shared" si="398"/>
        <v>1402.9999999999998</v>
      </c>
      <c r="W1719" s="19">
        <f>_xlfn.IFS(AI1719="Den Bosch",VLOOKUP(L1719,'Status Report'!B:AM,37,0),AI1719="Yantian",VLOOKUP(L1719,'Status Report'!B:AM,38,0),AI1719="",IF(H1719="Asia Pacific",VLOOKUP(L1719,'Status Report'!B:AM,38,0),VLOOKUP(L1719,'Status Report'!B:AM,37,0)),AI1719="Direct shipment",IF(H1719="Asia Pacific",VLOOKUP(L1719,'Status Report'!B:AM,38,0),VLOOKUP(L1719,'Status Report'!B:AM,37,0)))</f>
        <v>69.349999999999994</v>
      </c>
      <c r="X1719" s="20">
        <f t="shared" si="399"/>
        <v>1387</v>
      </c>
      <c r="Y1719" s="20">
        <f>_xlfn.IFS(AI1719="Den Bosch",VLOOKUP(L1719,'Status Report'!B:AO,39,0),AI1719="Yantian",VLOOKUP(L1719,'Status Report'!B:AO,40,0),AI1719="",IF(H1719="Asia Pacific",VLOOKUP(L1719,'Status Report'!B:AO,40,0),VLOOKUP(L1719,'Status Report'!B:AO,39,0)),AI1719="Direct shipment",IF(H1719="Asia Pacific",VLOOKUP(L1719,'Status Report'!B:AO,40,0),VLOOKUP(L1719,'Status Report'!B:AO,39,0)))</f>
        <v>0</v>
      </c>
      <c r="Z1719" s="20">
        <f t="shared" si="400"/>
        <v>0</v>
      </c>
      <c r="AA1719" s="20">
        <f t="shared" si="401"/>
        <v>1387</v>
      </c>
      <c r="AB1719" s="21">
        <f>_xlfn.IFS(AI1719="Den Bosch",VLOOKUP(L1719,'Status Report'!B:AM,33,0),AI1719="Yantian",VLOOKUP(L1719,'Status Report'!B:AM,34,0),AI1719="",IF(H1719="Asia Pacific",VLOOKUP(L1719,'Status Report'!B:AM,34,0),VLOOKUP(L1719,'Status Report'!B:AM,33,0)),AI1719="Direct shipment",IF(H1719="Asia Pacific",VLOOKUP(L1719,'Status Report'!B:AM,34,0),VLOOKUP(L1719,'Status Report'!B:AM,33,0)))</f>
        <v>60.500699999999995</v>
      </c>
      <c r="AC1719" s="21">
        <f>VLOOKUP(L1719,'Status Report'!B:CE,82,0)</f>
        <v>0</v>
      </c>
      <c r="AD1719" s="21">
        <f t="shared" si="402"/>
        <v>60.500699999999995</v>
      </c>
      <c r="AE1719" s="63">
        <f>VLOOKUP(L1719,'Status Report'!B:W,20,0)</f>
        <v>55</v>
      </c>
      <c r="AF1719" s="63">
        <f>VLOOKUP(L1719,'Status Report'!B:W,21,0)</f>
        <v>36</v>
      </c>
      <c r="AG1719" s="63">
        <f>VLOOKUP(L1719,'Status Report'!B:W,22,0)</f>
        <v>20</v>
      </c>
      <c r="AH1719" s="22">
        <f t="shared" si="403"/>
        <v>0.79200000000000004</v>
      </c>
      <c r="AI1719" t="s">
        <v>990</v>
      </c>
      <c r="AK1719" s="63">
        <f>IFERROR(VLOOKUP(G1719,ASEAN!A:A,1,0),0)</f>
        <v>0</v>
      </c>
      <c r="AL1719" s="63">
        <f>IFERROR(VLOOKUP(D1719,'[3]customer specs'!$B$1:$D$65536,3,0),0)</f>
        <v>0</v>
      </c>
      <c r="AM1719" s="64">
        <f t="shared" si="404"/>
        <v>15.999999999999773</v>
      </c>
      <c r="AN1719" s="64">
        <f t="shared" si="405"/>
        <v>0</v>
      </c>
      <c r="AO1719" s="63"/>
      <c r="AP1719" s="63"/>
      <c r="AQ1719" s="63" t="str">
        <f t="shared" si="406"/>
        <v>no</v>
      </c>
      <c r="AR1719" s="20">
        <f t="shared" si="407"/>
        <v>1210.0139999999999</v>
      </c>
      <c r="AS1719" s="63"/>
      <c r="AT1719" s="23">
        <f t="shared" si="412"/>
        <v>0.12</v>
      </c>
      <c r="AU1719" s="65">
        <f t="shared" si="408"/>
        <v>68.750795454545454</v>
      </c>
      <c r="AV1719" s="65"/>
      <c r="AW1719" s="65">
        <f t="shared" si="409"/>
        <v>1375.0159090909092</v>
      </c>
      <c r="AX1719" s="65"/>
      <c r="AY1719" s="63">
        <f>VLOOKUP(L1719,'Status Report'!B:CF,81,0)</f>
        <v>0</v>
      </c>
      <c r="AZ1719" s="63" t="str">
        <f>VLOOKUP(L1719,'Status Report'!B:S,18,0)</f>
        <v>Ellina Smirnova</v>
      </c>
      <c r="BB1719" s="63">
        <f>VLOOKUP(L1719,'Status Report'!B:Z,25,0)</f>
        <v>5</v>
      </c>
      <c r="BC1719" s="63">
        <f t="shared" si="410"/>
        <v>100</v>
      </c>
      <c r="BF1719">
        <f>VLOOKUP(L1719,'Status Report'!B:CE,82,0)</f>
        <v>0</v>
      </c>
      <c r="BG1719">
        <f>VLOOKUP(L1719,'Status Report'!B:CF,83,0)</f>
        <v>0</v>
      </c>
      <c r="BH1719">
        <f>VLOOKUP(L1719,'Status Report'!B:CG,84,0)</f>
        <v>0</v>
      </c>
      <c r="BI1719" t="s">
        <v>1034</v>
      </c>
      <c r="BJ1719" t="s">
        <v>795</v>
      </c>
      <c r="BM1719" s="67">
        <f t="shared" si="411"/>
        <v>642</v>
      </c>
    </row>
    <row r="1720" spans="1:65" x14ac:dyDescent="0.25">
      <c r="A1720" s="68" t="str">
        <f>VLOOKUP(L1720,'Status Report'!B:CB,79,0)</f>
        <v>Heineken UCL</v>
      </c>
      <c r="C1720">
        <v>26021055</v>
      </c>
      <c r="D1720">
        <v>3090615</v>
      </c>
      <c r="E1720" t="s">
        <v>924</v>
      </c>
      <c r="F1720" t="s">
        <v>925</v>
      </c>
      <c r="G1720" t="str">
        <f>VLOOKUP(D1720,'[2]sold to'!$A:$H,8,0)</f>
        <v>Guyana</v>
      </c>
      <c r="H1720" t="str">
        <f>VLOOKUP(D1720,'[2]sold to'!$A:$I,9,0)</f>
        <v>AMERICAS</v>
      </c>
      <c r="K1720">
        <v>50</v>
      </c>
      <c r="L1720">
        <v>88026576</v>
      </c>
      <c r="M1720" t="s">
        <v>815</v>
      </c>
      <c r="N1720">
        <v>15</v>
      </c>
      <c r="P1720" t="str">
        <f>VLOOKUP(L1720,'Status Report'!B:AA,26,0)</f>
        <v>China</v>
      </c>
      <c r="Q1720" t="str">
        <f>VLOOKUP(L1720,'Status Report'!B:AB,27,0)</f>
        <v>Textiles-Clothing</v>
      </c>
      <c r="R1720">
        <f>VLOOKUP(L1720,'Status Report'!B:X,23,0)</f>
        <v>167</v>
      </c>
      <c r="S1720" t="str">
        <f>VLOOKUP(L1720,'Status Report'!B:T,19,0)</f>
        <v>Promocean The Netherlands BV</v>
      </c>
      <c r="T1720" s="62">
        <f>VLOOKUP(L1720,'Status Report'!B:E,4,0)</f>
        <v>3</v>
      </c>
      <c r="U1720" s="19">
        <f>_xlfn.IFS(AI1720="Den Bosch",VLOOKUP(L1720,'Status Report'!B:AM,35,0),AI1720="Yantian",VLOOKUP(L1720,'Status Report'!B:AM,36,0),AI1720="",IF(H1720="Asia Pacific",VLOOKUP(L1720,'Status Report'!B:AM,36,0),VLOOKUP(L1720,'Status Report'!B:AM,35,0)),AI1720="Direct shipment",IF(H1720="Asia Pacific",VLOOKUP(L1720,'Status Report'!B:AM,36,0),VLOOKUP(L1720,'Status Report'!B:AM,35,0)))</f>
        <v>36.24</v>
      </c>
      <c r="V1720" s="20">
        <f t="shared" si="398"/>
        <v>543.6</v>
      </c>
      <c r="W1720" s="19">
        <f>_xlfn.IFS(AI1720="Den Bosch",VLOOKUP(L1720,'Status Report'!B:AM,37,0),AI1720="Yantian",VLOOKUP(L1720,'Status Report'!B:AM,38,0),AI1720="",IF(H1720="Asia Pacific",VLOOKUP(L1720,'Status Report'!B:AM,38,0),VLOOKUP(L1720,'Status Report'!B:AM,37,0)),AI1720="Direct shipment",IF(H1720="Asia Pacific",VLOOKUP(L1720,'Status Report'!B:AM,38,0),VLOOKUP(L1720,'Status Report'!B:AM,37,0)))</f>
        <v>30.48</v>
      </c>
      <c r="X1720" s="20">
        <f t="shared" si="399"/>
        <v>457.2</v>
      </c>
      <c r="Y1720" s="20">
        <f>_xlfn.IFS(AI1720="Den Bosch",VLOOKUP(L1720,'Status Report'!B:AO,39,0),AI1720="Yantian",VLOOKUP(L1720,'Status Report'!B:AO,40,0),AI1720="",IF(H1720="Asia Pacific",VLOOKUP(L1720,'Status Report'!B:AO,40,0),VLOOKUP(L1720,'Status Report'!B:AO,39,0)),AI1720="Direct shipment",IF(H1720="Asia Pacific",VLOOKUP(L1720,'Status Report'!B:AO,40,0),VLOOKUP(L1720,'Status Report'!B:AO,39,0)))</f>
        <v>0</v>
      </c>
      <c r="Z1720" s="20">
        <f t="shared" si="400"/>
        <v>0</v>
      </c>
      <c r="AA1720" s="20">
        <f t="shared" si="401"/>
        <v>457.2</v>
      </c>
      <c r="AB1720" s="21">
        <f>_xlfn.IFS(AI1720="Den Bosch",VLOOKUP(L1720,'Status Report'!B:AM,33,0),AI1720="Yantian",VLOOKUP(L1720,'Status Report'!B:AM,34,0),AI1720="",IF(H1720="Asia Pacific",VLOOKUP(L1720,'Status Report'!B:AM,34,0),VLOOKUP(L1720,'Status Report'!B:AM,33,0)),AI1720="Direct shipment",IF(H1720="Asia Pacific",VLOOKUP(L1720,'Status Report'!B:AM,34,0),VLOOKUP(L1720,'Status Report'!B:AM,33,0)))</f>
        <v>26.6175</v>
      </c>
      <c r="AC1720" s="21">
        <f>VLOOKUP(L1720,'Status Report'!B:CE,82,0)</f>
        <v>0</v>
      </c>
      <c r="AD1720" s="21">
        <f t="shared" si="402"/>
        <v>26.6175</v>
      </c>
      <c r="AE1720" s="63">
        <f>VLOOKUP(L1720,'Status Report'!B:W,20,0)</f>
        <v>25.5</v>
      </c>
      <c r="AF1720" s="63">
        <f>VLOOKUP(L1720,'Status Report'!B:W,21,0)</f>
        <v>25</v>
      </c>
      <c r="AG1720" s="63">
        <f>VLOOKUP(L1720,'Status Report'!B:W,22,0)</f>
        <v>18.5</v>
      </c>
      <c r="AH1720" s="22">
        <f t="shared" si="403"/>
        <v>0.17690624999999999</v>
      </c>
      <c r="AI1720" t="s">
        <v>990</v>
      </c>
      <c r="AK1720" s="63">
        <f>IFERROR(VLOOKUP(G1720,ASEAN!A:A,1,0),0)</f>
        <v>0</v>
      </c>
      <c r="AL1720" s="63">
        <f>IFERROR(VLOOKUP(D1720,'[3]customer specs'!$B$1:$D$65536,3,0),0)</f>
        <v>0</v>
      </c>
      <c r="AM1720" s="64">
        <f t="shared" si="404"/>
        <v>86.400000000000034</v>
      </c>
      <c r="AN1720" s="64">
        <f t="shared" si="405"/>
        <v>0</v>
      </c>
      <c r="AO1720" s="63"/>
      <c r="AP1720" s="63"/>
      <c r="AQ1720" s="63" t="str">
        <f t="shared" si="406"/>
        <v>no</v>
      </c>
      <c r="AR1720" s="20">
        <f t="shared" si="407"/>
        <v>399.26249999999999</v>
      </c>
      <c r="AS1720" s="63"/>
      <c r="AT1720" s="23">
        <f t="shared" si="412"/>
        <v>0.12</v>
      </c>
      <c r="AU1720" s="65">
        <f t="shared" si="408"/>
        <v>30.24715909090909</v>
      </c>
      <c r="AV1720" s="65"/>
      <c r="AW1720" s="65">
        <f t="shared" si="409"/>
        <v>453.70738636363637</v>
      </c>
      <c r="AX1720" s="65"/>
      <c r="AY1720" s="63">
        <f>VLOOKUP(L1720,'Status Report'!B:CF,81,0)</f>
        <v>0</v>
      </c>
      <c r="AZ1720" s="63" t="str">
        <f>VLOOKUP(L1720,'Status Report'!B:S,18,0)</f>
        <v>Ellina Smirnova</v>
      </c>
      <c r="BB1720" s="63">
        <f>VLOOKUP(L1720,'Status Report'!B:Z,25,0)</f>
        <v>6</v>
      </c>
      <c r="BC1720" s="63">
        <f t="shared" si="410"/>
        <v>90</v>
      </c>
      <c r="BF1720">
        <f>VLOOKUP(L1720,'Status Report'!B:CE,82,0)</f>
        <v>0</v>
      </c>
      <c r="BG1720">
        <f>VLOOKUP(L1720,'Status Report'!B:CF,83,0)</f>
        <v>0</v>
      </c>
      <c r="BH1720">
        <f>VLOOKUP(L1720,'Status Report'!B:CG,84,0)</f>
        <v>0</v>
      </c>
      <c r="BI1720" t="s">
        <v>1034</v>
      </c>
      <c r="BJ1720" t="s">
        <v>795</v>
      </c>
      <c r="BM1720" s="67">
        <f t="shared" si="411"/>
        <v>714</v>
      </c>
    </row>
    <row r="1721" spans="1:65" x14ac:dyDescent="0.25">
      <c r="A1721" s="68" t="str">
        <f>VLOOKUP(L1721,'Status Report'!B:CB,79,0)</f>
        <v>Heineken UCL</v>
      </c>
      <c r="C1721">
        <v>26021055</v>
      </c>
      <c r="D1721">
        <v>3090615</v>
      </c>
      <c r="E1721" t="s">
        <v>924</v>
      </c>
      <c r="F1721" t="s">
        <v>925</v>
      </c>
      <c r="G1721" t="str">
        <f>VLOOKUP(D1721,'[2]sold to'!$A:$H,8,0)</f>
        <v>Guyana</v>
      </c>
      <c r="H1721" t="str">
        <f>VLOOKUP(D1721,'[2]sold to'!$A:$I,9,0)</f>
        <v>AMERICAS</v>
      </c>
      <c r="K1721">
        <v>60</v>
      </c>
      <c r="L1721">
        <v>88026519</v>
      </c>
      <c r="M1721" t="s">
        <v>816</v>
      </c>
      <c r="N1721">
        <v>40</v>
      </c>
      <c r="P1721" t="str">
        <f>VLOOKUP(L1721,'Status Report'!B:AA,26,0)</f>
        <v>China</v>
      </c>
      <c r="Q1721" t="str">
        <f>VLOOKUP(L1721,'Status Report'!B:AB,27,0)</f>
        <v>Premiums</v>
      </c>
      <c r="R1721">
        <f>VLOOKUP(L1721,'Status Report'!B:X,23,0)</f>
        <v>250</v>
      </c>
      <c r="S1721" t="str">
        <f>VLOOKUP(L1721,'Status Report'!B:T,19,0)</f>
        <v>Promocean The Netherlands BV</v>
      </c>
      <c r="T1721" s="62">
        <f>VLOOKUP(L1721,'Status Report'!B:E,4,0)</f>
        <v>3</v>
      </c>
      <c r="U1721" s="19">
        <f>_xlfn.IFS(AI1721="Den Bosch",VLOOKUP(L1721,'Status Report'!B:AM,35,0),AI1721="Yantian",VLOOKUP(L1721,'Status Report'!B:AM,36,0),AI1721="",IF(H1721="Asia Pacific",VLOOKUP(L1721,'Status Report'!B:AM,36,0),VLOOKUP(L1721,'Status Report'!B:AM,35,0)),AI1721="Direct shipment",IF(H1721="Asia Pacific",VLOOKUP(L1721,'Status Report'!B:AM,36,0),VLOOKUP(L1721,'Status Report'!B:AM,35,0)))</f>
        <v>74.7</v>
      </c>
      <c r="V1721" s="20">
        <f t="shared" si="398"/>
        <v>2988</v>
      </c>
      <c r="W1721" s="19">
        <f>_xlfn.IFS(AI1721="Den Bosch",VLOOKUP(L1721,'Status Report'!B:AM,37,0),AI1721="Yantian",VLOOKUP(L1721,'Status Report'!B:AM,38,0),AI1721="",IF(H1721="Asia Pacific",VLOOKUP(L1721,'Status Report'!B:AM,38,0),VLOOKUP(L1721,'Status Report'!B:AM,37,0)),AI1721="Direct shipment",IF(H1721="Asia Pacific",VLOOKUP(L1721,'Status Report'!B:AM,38,0),VLOOKUP(L1721,'Status Report'!B:AM,37,0)))</f>
        <v>72.699999999999989</v>
      </c>
      <c r="X1721" s="20">
        <f t="shared" si="399"/>
        <v>2907.9999999999995</v>
      </c>
      <c r="Y1721" s="20">
        <f>_xlfn.IFS(AI1721="Den Bosch",VLOOKUP(L1721,'Status Report'!B:AO,39,0),AI1721="Yantian",VLOOKUP(L1721,'Status Report'!B:AO,40,0),AI1721="",IF(H1721="Asia Pacific",VLOOKUP(L1721,'Status Report'!B:AO,40,0),VLOOKUP(L1721,'Status Report'!B:AO,39,0)),AI1721="Direct shipment",IF(H1721="Asia Pacific",VLOOKUP(L1721,'Status Report'!B:AO,40,0),VLOOKUP(L1721,'Status Report'!B:AO,39,0)))</f>
        <v>0</v>
      </c>
      <c r="Z1721" s="20">
        <f t="shared" si="400"/>
        <v>0</v>
      </c>
      <c r="AA1721" s="20">
        <f t="shared" si="401"/>
        <v>2907.9999999999995</v>
      </c>
      <c r="AB1721" s="21">
        <f>_xlfn.IFS(AI1721="Den Bosch",VLOOKUP(L1721,'Status Report'!B:AM,33,0),AI1721="Yantian",VLOOKUP(L1721,'Status Report'!B:AM,34,0),AI1721="",IF(H1721="Asia Pacific",VLOOKUP(L1721,'Status Report'!B:AM,34,0),VLOOKUP(L1721,'Status Report'!B:AM,33,0)),AI1721="Direct shipment",IF(H1721="Asia Pacific",VLOOKUP(L1721,'Status Report'!B:AM,34,0),VLOOKUP(L1721,'Status Report'!B:AM,33,0)))</f>
        <v>62.893800000000006</v>
      </c>
      <c r="AC1721" s="21">
        <f>VLOOKUP(L1721,'Status Report'!B:CE,82,0)</f>
        <v>0</v>
      </c>
      <c r="AD1721" s="21">
        <f t="shared" si="402"/>
        <v>62.893800000000006</v>
      </c>
      <c r="AE1721" s="63">
        <f>VLOOKUP(L1721,'Status Report'!B:W,20,0)</f>
        <v>37</v>
      </c>
      <c r="AF1721" s="63">
        <f>VLOOKUP(L1721,'Status Report'!B:W,21,0)</f>
        <v>16</v>
      </c>
      <c r="AG1721" s="63">
        <f>VLOOKUP(L1721,'Status Report'!B:W,22,0)</f>
        <v>17</v>
      </c>
      <c r="AH1721" s="22">
        <f t="shared" si="403"/>
        <v>0.40255999999999997</v>
      </c>
      <c r="AI1721" t="s">
        <v>990</v>
      </c>
      <c r="AK1721" s="63">
        <f>IFERROR(VLOOKUP(G1721,ASEAN!A:A,1,0),0)</f>
        <v>0</v>
      </c>
      <c r="AL1721" s="63">
        <f>IFERROR(VLOOKUP(D1721,'[3]customer specs'!$B$1:$D$65536,3,0),0)</f>
        <v>0</v>
      </c>
      <c r="AM1721" s="64">
        <f t="shared" si="404"/>
        <v>80.000000000000455</v>
      </c>
      <c r="AN1721" s="64">
        <f t="shared" si="405"/>
        <v>0</v>
      </c>
      <c r="AO1721" s="63"/>
      <c r="AP1721" s="63"/>
      <c r="AQ1721" s="63" t="str">
        <f t="shared" si="406"/>
        <v>no</v>
      </c>
      <c r="AR1721" s="20">
        <f t="shared" si="407"/>
        <v>2515.7520000000004</v>
      </c>
      <c r="AS1721" s="63"/>
      <c r="AT1721" s="23">
        <f t="shared" si="412"/>
        <v>0.12</v>
      </c>
      <c r="AU1721" s="65">
        <f t="shared" si="408"/>
        <v>71.470227272727286</v>
      </c>
      <c r="AV1721" s="65"/>
      <c r="AW1721" s="65">
        <f t="shared" si="409"/>
        <v>2858.8090909090915</v>
      </c>
      <c r="AX1721" s="65"/>
      <c r="AY1721" s="63">
        <f>VLOOKUP(L1721,'Status Report'!B:CF,81,0)</f>
        <v>0</v>
      </c>
      <c r="AZ1721" s="63" t="str">
        <f>VLOOKUP(L1721,'Status Report'!B:S,18,0)</f>
        <v>Ellina Smirnova</v>
      </c>
      <c r="BB1721" s="63">
        <f>VLOOKUP(L1721,'Status Report'!B:Z,25,0)</f>
        <v>10</v>
      </c>
      <c r="BC1721" s="63">
        <f t="shared" si="410"/>
        <v>400</v>
      </c>
      <c r="BF1721">
        <f>VLOOKUP(L1721,'Status Report'!B:CE,82,0)</f>
        <v>0</v>
      </c>
      <c r="BG1721">
        <f>VLOOKUP(L1721,'Status Report'!B:CF,83,0)</f>
        <v>0</v>
      </c>
      <c r="BH1721">
        <f>VLOOKUP(L1721,'Status Report'!B:CG,84,0)</f>
        <v>0</v>
      </c>
      <c r="BI1721" t="s">
        <v>1034</v>
      </c>
      <c r="BJ1721" t="s">
        <v>795</v>
      </c>
      <c r="BM1721" s="67">
        <f t="shared" si="411"/>
        <v>819</v>
      </c>
    </row>
    <row r="1722" spans="1:65" x14ac:dyDescent="0.25">
      <c r="A1722" s="68" t="str">
        <f>VLOOKUP(L1722,'Status Report'!B:CB,79,0)</f>
        <v>Heineken UCL</v>
      </c>
      <c r="C1722">
        <v>26021055</v>
      </c>
      <c r="D1722">
        <v>3090615</v>
      </c>
      <c r="E1722" t="s">
        <v>924</v>
      </c>
      <c r="F1722" t="s">
        <v>925</v>
      </c>
      <c r="G1722" t="str">
        <f>VLOOKUP(D1722,'[2]sold to'!$A:$H,8,0)</f>
        <v>Guyana</v>
      </c>
      <c r="H1722" t="str">
        <f>VLOOKUP(D1722,'[2]sold to'!$A:$I,9,0)</f>
        <v>AMERICAS</v>
      </c>
      <c r="K1722">
        <v>70</v>
      </c>
      <c r="L1722">
        <v>88026486</v>
      </c>
      <c r="M1722" t="s">
        <v>313</v>
      </c>
      <c r="N1722">
        <v>15</v>
      </c>
      <c r="P1722" t="str">
        <f>VLOOKUP(L1722,'Status Report'!B:AA,26,0)</f>
        <v>China</v>
      </c>
      <c r="Q1722" t="str">
        <f>VLOOKUP(L1722,'Status Report'!B:AB,27,0)</f>
        <v>Textiles-Clothing</v>
      </c>
      <c r="R1722">
        <f>VLOOKUP(L1722,'Status Report'!B:X,23,0)</f>
        <v>42</v>
      </c>
      <c r="S1722" t="str">
        <f>VLOOKUP(L1722,'Status Report'!B:T,19,0)</f>
        <v>Promocean The Netherlands BV</v>
      </c>
      <c r="T1722" s="62">
        <f>VLOOKUP(L1722,'Status Report'!B:E,4,0)</f>
        <v>3</v>
      </c>
      <c r="U1722" s="19">
        <f>_xlfn.IFS(AI1722="Den Bosch",VLOOKUP(L1722,'Status Report'!B:AM,35,0),AI1722="Yantian",VLOOKUP(L1722,'Status Report'!B:AM,36,0),AI1722="",IF(H1722="Asia Pacific",VLOOKUP(L1722,'Status Report'!B:AM,36,0),VLOOKUP(L1722,'Status Report'!B:AM,35,0)),AI1722="Direct shipment",IF(H1722="Asia Pacific",VLOOKUP(L1722,'Status Report'!B:AM,36,0),VLOOKUP(L1722,'Status Report'!B:AM,35,0)))</f>
        <v>115.68</v>
      </c>
      <c r="V1722" s="20">
        <f t="shared" si="398"/>
        <v>1735.2</v>
      </c>
      <c r="W1722" s="19">
        <f>_xlfn.IFS(AI1722="Den Bosch",VLOOKUP(L1722,'Status Report'!B:AM,37,0),AI1722="Yantian",VLOOKUP(L1722,'Status Report'!B:AM,38,0),AI1722="",IF(H1722="Asia Pacific",VLOOKUP(L1722,'Status Report'!B:AM,38,0),VLOOKUP(L1722,'Status Report'!B:AM,37,0)),AI1722="Direct shipment",IF(H1722="Asia Pacific",VLOOKUP(L1722,'Status Report'!B:AM,38,0),VLOOKUP(L1722,'Status Report'!B:AM,37,0)))</f>
        <v>71.28</v>
      </c>
      <c r="X1722" s="20">
        <f t="shared" si="399"/>
        <v>1069.2</v>
      </c>
      <c r="Y1722" s="20">
        <f>_xlfn.IFS(AI1722="Den Bosch",VLOOKUP(L1722,'Status Report'!B:AO,39,0),AI1722="Yantian",VLOOKUP(L1722,'Status Report'!B:AO,40,0),AI1722="",IF(H1722="Asia Pacific",VLOOKUP(L1722,'Status Report'!B:AO,40,0),VLOOKUP(L1722,'Status Report'!B:AO,39,0)),AI1722="Direct shipment",IF(H1722="Asia Pacific",VLOOKUP(L1722,'Status Report'!B:AO,40,0),VLOOKUP(L1722,'Status Report'!B:AO,39,0)))</f>
        <v>0</v>
      </c>
      <c r="Z1722" s="20">
        <f t="shared" si="400"/>
        <v>0</v>
      </c>
      <c r="AA1722" s="20">
        <f t="shared" si="401"/>
        <v>1069.2</v>
      </c>
      <c r="AB1722" s="21">
        <f>_xlfn.IFS(AI1722="Den Bosch",VLOOKUP(L1722,'Status Report'!B:AM,33,0),AI1722="Yantian",VLOOKUP(L1722,'Status Report'!B:AM,34,0),AI1722="",IF(H1722="Asia Pacific",VLOOKUP(L1722,'Status Report'!B:AM,34,0),VLOOKUP(L1722,'Status Report'!B:AM,33,0)),AI1722="Direct shipment",IF(H1722="Asia Pacific",VLOOKUP(L1722,'Status Report'!B:AM,34,0),VLOOKUP(L1722,'Status Report'!B:AM,33,0)))</f>
        <v>62.267399999999995</v>
      </c>
      <c r="AC1722" s="21">
        <f>VLOOKUP(L1722,'Status Report'!B:CE,82,0)</f>
        <v>0</v>
      </c>
      <c r="AD1722" s="21">
        <f t="shared" si="402"/>
        <v>62.267399999999995</v>
      </c>
      <c r="AE1722" s="63">
        <f>VLOOKUP(L1722,'Status Report'!B:W,20,0)</f>
        <v>45</v>
      </c>
      <c r="AF1722" s="63">
        <f>VLOOKUP(L1722,'Status Report'!B:W,21,0)</f>
        <v>23</v>
      </c>
      <c r="AG1722" s="63">
        <f>VLOOKUP(L1722,'Status Report'!B:W,22,0)</f>
        <v>23</v>
      </c>
      <c r="AH1722" s="22">
        <f t="shared" si="403"/>
        <v>0.35707499999999998</v>
      </c>
      <c r="AI1722" t="s">
        <v>990</v>
      </c>
      <c r="AK1722" s="63">
        <f>IFERROR(VLOOKUP(G1722,ASEAN!A:A,1,0),0)</f>
        <v>0</v>
      </c>
      <c r="AL1722" s="63">
        <f>IFERROR(VLOOKUP(D1722,'[3]customer specs'!$B$1:$D$65536,3,0),0)</f>
        <v>0</v>
      </c>
      <c r="AM1722" s="64">
        <f t="shared" si="404"/>
        <v>666</v>
      </c>
      <c r="AN1722" s="64">
        <f t="shared" si="405"/>
        <v>0</v>
      </c>
      <c r="AO1722" s="63"/>
      <c r="AP1722" s="63"/>
      <c r="AQ1722" s="63" t="str">
        <f t="shared" si="406"/>
        <v>no</v>
      </c>
      <c r="AR1722" s="20">
        <f t="shared" si="407"/>
        <v>934.01099999999997</v>
      </c>
      <c r="AS1722" s="63"/>
      <c r="AT1722" s="23">
        <f t="shared" si="412"/>
        <v>0.12</v>
      </c>
      <c r="AU1722" s="65">
        <f t="shared" si="408"/>
        <v>70.758409090909083</v>
      </c>
      <c r="AV1722" s="65"/>
      <c r="AW1722" s="65">
        <f t="shared" si="409"/>
        <v>1061.3761363636363</v>
      </c>
      <c r="AX1722" s="65"/>
      <c r="AY1722" s="63">
        <f>VLOOKUP(L1722,'Status Report'!B:CF,81,0)</f>
        <v>0</v>
      </c>
      <c r="AZ1722" s="63" t="str">
        <f>VLOOKUP(L1722,'Status Report'!B:S,18,0)</f>
        <v>Ellina Smirnova</v>
      </c>
      <c r="BB1722" s="63">
        <f>VLOOKUP(L1722,'Status Report'!B:Z,25,0)</f>
        <v>24</v>
      </c>
      <c r="BC1722" s="63">
        <f t="shared" si="410"/>
        <v>360</v>
      </c>
      <c r="BF1722">
        <f>VLOOKUP(L1722,'Status Report'!B:CE,82,0)</f>
        <v>0</v>
      </c>
      <c r="BG1722">
        <f>VLOOKUP(L1722,'Status Report'!B:CF,83,0)</f>
        <v>0</v>
      </c>
      <c r="BH1722">
        <f>VLOOKUP(L1722,'Status Report'!B:CG,84,0)</f>
        <v>0</v>
      </c>
      <c r="BI1722" t="s">
        <v>1034</v>
      </c>
      <c r="BJ1722" t="s">
        <v>795</v>
      </c>
      <c r="BM1722" s="67">
        <f t="shared" si="411"/>
        <v>816</v>
      </c>
    </row>
    <row r="1723" spans="1:65" x14ac:dyDescent="0.25">
      <c r="A1723" s="68" t="str">
        <f>VLOOKUP(L1723,'Status Report'!B:CB,79,0)</f>
        <v>Heineken</v>
      </c>
      <c r="C1723">
        <v>26021053</v>
      </c>
      <c r="D1723">
        <v>3090581</v>
      </c>
      <c r="E1723" t="s">
        <v>1022</v>
      </c>
      <c r="F1723" t="s">
        <v>1023</v>
      </c>
      <c r="G1723" t="str">
        <f>VLOOKUP(D1723,'[2]sold to'!$A:$H,8,0)</f>
        <v>Trinidad</v>
      </c>
      <c r="H1723" t="str">
        <f>VLOOKUP(D1723,'[2]sold to'!$A:$I,9,0)</f>
        <v>AMERICAS</v>
      </c>
      <c r="K1723">
        <v>510</v>
      </c>
      <c r="L1723">
        <v>88026702</v>
      </c>
      <c r="M1723" t="s">
        <v>829</v>
      </c>
      <c r="N1723">
        <v>5</v>
      </c>
      <c r="P1723" t="str">
        <f>VLOOKUP(L1723,'Status Report'!B:AA,26,0)</f>
        <v>China</v>
      </c>
      <c r="Q1723" t="str">
        <f>VLOOKUP(L1723,'Status Report'!B:AB,27,0)</f>
        <v>Indoor signs</v>
      </c>
      <c r="R1723">
        <f>VLOOKUP(L1723,'Status Report'!B:X,23,0)</f>
        <v>100</v>
      </c>
      <c r="S1723" t="str">
        <f>VLOOKUP(L1723,'Status Report'!B:T,19,0)</f>
        <v>Dekkers Visual Communication B.v.</v>
      </c>
      <c r="T1723" s="62">
        <f>VLOOKUP(L1723,'Status Report'!B:E,4,0)</f>
        <v>3</v>
      </c>
      <c r="U1723" s="19">
        <f>_xlfn.IFS(AI1723="Den Bosch",VLOOKUP(L1723,'Status Report'!B:AM,35,0),AI1723="Yantian",VLOOKUP(L1723,'Status Report'!B:AM,36,0),AI1723="",IF(H1723="Asia Pacific",VLOOKUP(L1723,'Status Report'!B:AM,36,0),VLOOKUP(L1723,'Status Report'!B:AM,35,0)),AI1723="Direct shipment",IF(H1723="Asia Pacific",VLOOKUP(L1723,'Status Report'!B:AM,36,0),VLOOKUP(L1723,'Status Report'!B:AM,35,0)))</f>
        <v>223.1</v>
      </c>
      <c r="V1723" s="20">
        <f t="shared" si="398"/>
        <v>1115.5</v>
      </c>
      <c r="W1723" s="19">
        <f>_xlfn.IFS(AI1723="Den Bosch",VLOOKUP(L1723,'Status Report'!B:AM,37,0),AI1723="Yantian",VLOOKUP(L1723,'Status Report'!B:AM,38,0),AI1723="",IF(H1723="Asia Pacific",VLOOKUP(L1723,'Status Report'!B:AM,38,0),VLOOKUP(L1723,'Status Report'!B:AM,37,0)),AI1723="Direct shipment",IF(H1723="Asia Pacific",VLOOKUP(L1723,'Status Report'!B:AM,38,0),VLOOKUP(L1723,'Status Report'!B:AM,37,0)))</f>
        <v>210.36</v>
      </c>
      <c r="X1723" s="20">
        <f t="shared" si="399"/>
        <v>1051.8000000000002</v>
      </c>
      <c r="Y1723" s="20">
        <f>_xlfn.IFS(AI1723="Den Bosch",VLOOKUP(L1723,'Status Report'!B:AO,39,0),AI1723="Yantian",VLOOKUP(L1723,'Status Report'!B:AO,40,0),AI1723="",IF(H1723="Asia Pacific",VLOOKUP(L1723,'Status Report'!B:AO,40,0),VLOOKUP(L1723,'Status Report'!B:AO,39,0)),AI1723="Direct shipment",IF(H1723="Asia Pacific",VLOOKUP(L1723,'Status Report'!B:AO,40,0),VLOOKUP(L1723,'Status Report'!B:AO,39,0)))</f>
        <v>0</v>
      </c>
      <c r="Z1723" s="20">
        <f t="shared" si="400"/>
        <v>0</v>
      </c>
      <c r="AA1723" s="20">
        <f t="shared" si="401"/>
        <v>1051.8000000000002</v>
      </c>
      <c r="AB1723" s="21">
        <f>_xlfn.IFS(AI1723="Den Bosch",VLOOKUP(L1723,'Status Report'!B:AM,33,0),AI1723="Yantian",VLOOKUP(L1723,'Status Report'!B:AM,34,0),AI1723="",IF(H1723="Asia Pacific",VLOOKUP(L1723,'Status Report'!B:AM,34,0),VLOOKUP(L1723,'Status Report'!B:AM,33,0)),AI1723="Direct shipment",IF(H1723="Asia Pacific",VLOOKUP(L1723,'Status Report'!B:AM,34,0),VLOOKUP(L1723,'Status Report'!B:AM,33,0)))</f>
        <v>181.92120000000003</v>
      </c>
      <c r="AC1723" s="21">
        <f>VLOOKUP(L1723,'Status Report'!B:CE,82,0)</f>
        <v>0</v>
      </c>
      <c r="AD1723" s="21">
        <f t="shared" si="402"/>
        <v>181.92120000000003</v>
      </c>
      <c r="AE1723" s="63">
        <f>VLOOKUP(L1723,'Status Report'!B:W,20,0)</f>
        <v>79</v>
      </c>
      <c r="AF1723" s="63">
        <f>VLOOKUP(L1723,'Status Report'!B:W,21,0)</f>
        <v>10</v>
      </c>
      <c r="AG1723" s="63">
        <f>VLOOKUP(L1723,'Status Report'!B:W,22,0)</f>
        <v>51</v>
      </c>
      <c r="AH1723" s="22">
        <f t="shared" si="403"/>
        <v>0.20144999999999999</v>
      </c>
      <c r="AI1723" t="s">
        <v>990</v>
      </c>
      <c r="AK1723" s="63">
        <f>IFERROR(VLOOKUP(G1723,ASEAN!A:A,1,0),0)</f>
        <v>0</v>
      </c>
      <c r="AL1723" s="63" t="str">
        <f>IFERROR(VLOOKUP(D1723,'[3]customer specs'!$B$1:$D$65536,3,0),0)</f>
        <v>pallet</v>
      </c>
      <c r="AM1723" s="64">
        <f t="shared" si="404"/>
        <v>63.699999999999818</v>
      </c>
      <c r="AN1723" s="64">
        <f t="shared" si="405"/>
        <v>0</v>
      </c>
      <c r="AO1723" s="63"/>
      <c r="AP1723" s="63"/>
      <c r="AQ1723" s="63" t="str">
        <f t="shared" si="406"/>
        <v>no</v>
      </c>
      <c r="AR1723" s="20">
        <f t="shared" si="407"/>
        <v>909.60600000000011</v>
      </c>
      <c r="AS1723" s="63"/>
      <c r="AT1723" s="23">
        <f t="shared" si="412"/>
        <v>0.12</v>
      </c>
      <c r="AU1723" s="65">
        <f t="shared" si="408"/>
        <v>206.72863636363638</v>
      </c>
      <c r="AV1723" s="65"/>
      <c r="AW1723" s="65">
        <f t="shared" si="409"/>
        <v>1033.6431818181818</v>
      </c>
      <c r="AX1723" s="65"/>
      <c r="AY1723" s="63">
        <f>VLOOKUP(L1723,'Status Report'!B:CF,81,0)</f>
        <v>0</v>
      </c>
      <c r="AZ1723" s="63" t="str">
        <f>VLOOKUP(L1723,'Status Report'!B:S,18,0)</f>
        <v>Ludmilla Zarybnicka</v>
      </c>
      <c r="BB1723" s="63">
        <f>VLOOKUP(L1723,'Status Report'!B:Z,25,0)</f>
        <v>1</v>
      </c>
      <c r="BC1723" s="63">
        <f t="shared" si="410"/>
        <v>5</v>
      </c>
      <c r="BF1723">
        <f>VLOOKUP(L1723,'Status Report'!B:CE,82,0)</f>
        <v>0</v>
      </c>
      <c r="BG1723">
        <f>VLOOKUP(L1723,'Status Report'!B:CF,83,0)</f>
        <v>0</v>
      </c>
      <c r="BH1723">
        <f>VLOOKUP(L1723,'Status Report'!B:CG,84,0)</f>
        <v>0</v>
      </c>
      <c r="BI1723" t="s">
        <v>1033</v>
      </c>
      <c r="BJ1723" t="s">
        <v>795</v>
      </c>
      <c r="BM1723" s="67">
        <f t="shared" si="411"/>
        <v>271</v>
      </c>
    </row>
    <row r="1724" spans="1:65" x14ac:dyDescent="0.25">
      <c r="A1724" s="68" t="str">
        <f>VLOOKUP(L1724,'Status Report'!B:CB,79,0)</f>
        <v>Heineken - Brand Fashion</v>
      </c>
      <c r="C1724">
        <v>26021053</v>
      </c>
      <c r="D1724">
        <v>3090581</v>
      </c>
      <c r="E1724" t="s">
        <v>1022</v>
      </c>
      <c r="F1724" t="s">
        <v>1023</v>
      </c>
      <c r="G1724" t="str">
        <f>VLOOKUP(D1724,'[2]sold to'!$A:$H,8,0)</f>
        <v>Trinidad</v>
      </c>
      <c r="H1724" t="str">
        <f>VLOOKUP(D1724,'[2]sold to'!$A:$I,9,0)</f>
        <v>AMERICAS</v>
      </c>
      <c r="K1724">
        <v>520</v>
      </c>
      <c r="L1724">
        <v>88027550</v>
      </c>
      <c r="M1724" t="s">
        <v>707</v>
      </c>
      <c r="N1724">
        <v>2</v>
      </c>
      <c r="P1724" t="str">
        <f>VLOOKUP(L1724,'Status Report'!B:AA,26,0)</f>
        <v>Tunisia</v>
      </c>
      <c r="Q1724" t="str">
        <f>VLOOKUP(L1724,'Status Report'!B:AB,27,0)</f>
        <v>Textiles-Clothing</v>
      </c>
      <c r="R1724">
        <f>VLOOKUP(L1724,'Status Report'!B:X,23,0)</f>
        <v>5</v>
      </c>
      <c r="S1724" t="str">
        <f>VLOOKUP(L1724,'Status Report'!B:T,19,0)</f>
        <v>ALBA specials</v>
      </c>
      <c r="T1724" s="62">
        <f>VLOOKUP(L1724,'Status Report'!B:E,4,0)</f>
        <v>3</v>
      </c>
      <c r="U1724" s="19">
        <f>_xlfn.IFS(AI1724="Den Bosch",VLOOKUP(L1724,'Status Report'!B:AM,35,0),AI1724="Yantian",VLOOKUP(L1724,'Status Report'!B:AM,36,0),AI1724="",IF(H1724="Asia Pacific",VLOOKUP(L1724,'Status Report'!B:AM,36,0),VLOOKUP(L1724,'Status Report'!B:AM,35,0)),AI1724="Direct shipment",IF(H1724="Asia Pacific",VLOOKUP(L1724,'Status Report'!B:AM,36,0),VLOOKUP(L1724,'Status Report'!B:AM,35,0)))</f>
        <v>94.49</v>
      </c>
      <c r="V1724" s="20">
        <f t="shared" si="398"/>
        <v>188.98</v>
      </c>
      <c r="W1724" s="19">
        <f>_xlfn.IFS(AI1724="Den Bosch",VLOOKUP(L1724,'Status Report'!B:AM,37,0),AI1724="Yantian",VLOOKUP(L1724,'Status Report'!B:AM,38,0),AI1724="",IF(H1724="Asia Pacific",VLOOKUP(L1724,'Status Report'!B:AM,38,0),VLOOKUP(L1724,'Status Report'!B:AM,37,0)),AI1724="Direct shipment",IF(H1724="Asia Pacific",VLOOKUP(L1724,'Status Report'!B:AM,38,0),VLOOKUP(L1724,'Status Report'!B:AM,37,0)))</f>
        <v>27.84</v>
      </c>
      <c r="X1724" s="20">
        <f t="shared" si="399"/>
        <v>55.68</v>
      </c>
      <c r="Y1724" s="20">
        <f>_xlfn.IFS(AI1724="Den Bosch",VLOOKUP(L1724,'Status Report'!B:AO,39,0),AI1724="Yantian",VLOOKUP(L1724,'Status Report'!B:AO,40,0),AI1724="",IF(H1724="Asia Pacific",VLOOKUP(L1724,'Status Report'!B:AO,40,0),VLOOKUP(L1724,'Status Report'!B:AO,39,0)),AI1724="Direct shipment",IF(H1724="Asia Pacific",VLOOKUP(L1724,'Status Report'!B:AO,40,0),VLOOKUP(L1724,'Status Report'!B:AO,39,0)))</f>
        <v>0</v>
      </c>
      <c r="Z1724" s="20">
        <f t="shared" si="400"/>
        <v>0</v>
      </c>
      <c r="AA1724" s="20">
        <f t="shared" si="401"/>
        <v>55.68</v>
      </c>
      <c r="AB1724" s="21">
        <f>_xlfn.IFS(AI1724="Den Bosch",VLOOKUP(L1724,'Status Report'!B:AM,33,0),AI1724="Yantian",VLOOKUP(L1724,'Status Report'!B:AM,34,0),AI1724="",IF(H1724="Asia Pacific",VLOOKUP(L1724,'Status Report'!B:AM,34,0),VLOOKUP(L1724,'Status Report'!B:AM,33,0)),AI1724="Direct shipment",IF(H1724="Asia Pacific",VLOOKUP(L1724,'Status Report'!B:AM,34,0),VLOOKUP(L1724,'Status Report'!B:AM,33,0)))</f>
        <v>24.5</v>
      </c>
      <c r="AC1724" s="21">
        <f>VLOOKUP(L1724,'Status Report'!B:CE,82,0)</f>
        <v>0</v>
      </c>
      <c r="AD1724" s="21">
        <f t="shared" si="402"/>
        <v>24.5</v>
      </c>
      <c r="AE1724" s="63">
        <f>VLOOKUP(L1724,'Status Report'!B:W,20,0)</f>
        <v>29</v>
      </c>
      <c r="AF1724" s="63">
        <f>VLOOKUP(L1724,'Status Report'!B:W,21,0)</f>
        <v>39</v>
      </c>
      <c r="AG1724" s="63">
        <f>VLOOKUP(L1724,'Status Report'!B:W,22,0)</f>
        <v>1.5</v>
      </c>
      <c r="AH1724" s="22">
        <f t="shared" si="403"/>
        <v>3.3930000000000002E-3</v>
      </c>
      <c r="AI1724" t="s">
        <v>990</v>
      </c>
      <c r="AK1724" s="63">
        <f>IFERROR(VLOOKUP(G1724,ASEAN!A:A,1,0),0)</f>
        <v>0</v>
      </c>
      <c r="AL1724" s="63" t="str">
        <f>IFERROR(VLOOKUP(D1724,'[3]customer specs'!$B$1:$D$65536,3,0),0)</f>
        <v>pallet</v>
      </c>
      <c r="AM1724" s="64">
        <f t="shared" si="404"/>
        <v>133.29999999999998</v>
      </c>
      <c r="AN1724" s="64">
        <f t="shared" si="405"/>
        <v>0</v>
      </c>
      <c r="AO1724" s="63"/>
      <c r="AP1724" s="63"/>
      <c r="AQ1724" s="63" t="str">
        <f t="shared" si="406"/>
        <v>no</v>
      </c>
      <c r="AR1724" s="20">
        <f t="shared" si="407"/>
        <v>49</v>
      </c>
      <c r="AS1724" s="63"/>
      <c r="AT1724" s="23">
        <f t="shared" si="412"/>
        <v>0.12</v>
      </c>
      <c r="AU1724" s="65">
        <f t="shared" si="408"/>
        <v>27.84090909090909</v>
      </c>
      <c r="AV1724" s="65"/>
      <c r="AW1724" s="65">
        <f t="shared" si="409"/>
        <v>55.68181818181818</v>
      </c>
      <c r="AX1724" s="65"/>
      <c r="AY1724" s="63">
        <f>VLOOKUP(L1724,'Status Report'!B:CF,81,0)</f>
        <v>0</v>
      </c>
      <c r="AZ1724" s="63" t="str">
        <f>VLOOKUP(L1724,'Status Report'!B:S,18,0)</f>
        <v>Mariana</v>
      </c>
      <c r="BB1724" s="63">
        <f>VLOOKUP(L1724,'Status Report'!B:Z,25,0)</f>
        <v>1</v>
      </c>
      <c r="BC1724" s="63">
        <f t="shared" si="410"/>
        <v>2</v>
      </c>
      <c r="BF1724">
        <f>VLOOKUP(L1724,'Status Report'!B:CE,82,0)</f>
        <v>0</v>
      </c>
      <c r="BG1724">
        <f>VLOOKUP(L1724,'Status Report'!B:CF,83,0)</f>
        <v>0</v>
      </c>
      <c r="BH1724">
        <f>VLOOKUP(L1724,'Status Report'!B:CG,84,0)</f>
        <v>0</v>
      </c>
      <c r="BI1724" t="s">
        <v>1033</v>
      </c>
      <c r="BJ1724" t="s">
        <v>795</v>
      </c>
      <c r="BM1724" s="67">
        <f t="shared" si="411"/>
        <v>57</v>
      </c>
    </row>
    <row r="1725" spans="1:65" x14ac:dyDescent="0.25">
      <c r="A1725" s="68" t="str">
        <f>VLOOKUP(L1725,'Status Report'!B:CB,79,0)</f>
        <v>Heineken - Brand Fashion</v>
      </c>
      <c r="C1725">
        <v>26021053</v>
      </c>
      <c r="D1725">
        <v>3090581</v>
      </c>
      <c r="E1725" t="s">
        <v>1022</v>
      </c>
      <c r="F1725" t="s">
        <v>1023</v>
      </c>
      <c r="G1725" t="str">
        <f>VLOOKUP(D1725,'[2]sold to'!$A:$H,8,0)</f>
        <v>Trinidad</v>
      </c>
      <c r="H1725" t="str">
        <f>VLOOKUP(D1725,'[2]sold to'!$A:$I,9,0)</f>
        <v>AMERICAS</v>
      </c>
      <c r="K1725">
        <v>530</v>
      </c>
      <c r="L1725">
        <v>88027549</v>
      </c>
      <c r="M1725" t="s">
        <v>706</v>
      </c>
      <c r="N1725">
        <v>2</v>
      </c>
      <c r="P1725" t="str">
        <f>VLOOKUP(L1725,'Status Report'!B:AA,26,0)</f>
        <v>Tunisia</v>
      </c>
      <c r="Q1725" t="str">
        <f>VLOOKUP(L1725,'Status Report'!B:AB,27,0)</f>
        <v>Textiles-Clothing</v>
      </c>
      <c r="R1725">
        <f>VLOOKUP(L1725,'Status Report'!B:X,23,0)</f>
        <v>5</v>
      </c>
      <c r="S1725" t="str">
        <f>VLOOKUP(L1725,'Status Report'!B:T,19,0)</f>
        <v>ALBA specials</v>
      </c>
      <c r="T1725" s="62">
        <f>VLOOKUP(L1725,'Status Report'!B:E,4,0)</f>
        <v>3</v>
      </c>
      <c r="U1725" s="19">
        <f>_xlfn.IFS(AI1725="Den Bosch",VLOOKUP(L1725,'Status Report'!B:AM,35,0),AI1725="Yantian",VLOOKUP(L1725,'Status Report'!B:AM,36,0),AI1725="",IF(H1725="Asia Pacific",VLOOKUP(L1725,'Status Report'!B:AM,36,0),VLOOKUP(L1725,'Status Report'!B:AM,35,0)),AI1725="Direct shipment",IF(H1725="Asia Pacific",VLOOKUP(L1725,'Status Report'!B:AM,36,0),VLOOKUP(L1725,'Status Report'!B:AM,35,0)))</f>
        <v>94.49</v>
      </c>
      <c r="V1725" s="20">
        <f t="shared" si="398"/>
        <v>188.98</v>
      </c>
      <c r="W1725" s="19">
        <f>_xlfn.IFS(AI1725="Den Bosch",VLOOKUP(L1725,'Status Report'!B:AM,37,0),AI1725="Yantian",VLOOKUP(L1725,'Status Report'!B:AM,38,0),AI1725="",IF(H1725="Asia Pacific",VLOOKUP(L1725,'Status Report'!B:AM,38,0),VLOOKUP(L1725,'Status Report'!B:AM,37,0)),AI1725="Direct shipment",IF(H1725="Asia Pacific",VLOOKUP(L1725,'Status Report'!B:AM,38,0),VLOOKUP(L1725,'Status Report'!B:AM,37,0)))</f>
        <v>27.84</v>
      </c>
      <c r="X1725" s="20">
        <f t="shared" si="399"/>
        <v>55.68</v>
      </c>
      <c r="Y1725" s="20">
        <f>_xlfn.IFS(AI1725="Den Bosch",VLOOKUP(L1725,'Status Report'!B:AO,39,0),AI1725="Yantian",VLOOKUP(L1725,'Status Report'!B:AO,40,0),AI1725="",IF(H1725="Asia Pacific",VLOOKUP(L1725,'Status Report'!B:AO,40,0),VLOOKUP(L1725,'Status Report'!B:AO,39,0)),AI1725="Direct shipment",IF(H1725="Asia Pacific",VLOOKUP(L1725,'Status Report'!B:AO,40,0),VLOOKUP(L1725,'Status Report'!B:AO,39,0)))</f>
        <v>0</v>
      </c>
      <c r="Z1725" s="20">
        <f t="shared" si="400"/>
        <v>0</v>
      </c>
      <c r="AA1725" s="20">
        <f t="shared" si="401"/>
        <v>55.68</v>
      </c>
      <c r="AB1725" s="21">
        <f>_xlfn.IFS(AI1725="Den Bosch",VLOOKUP(L1725,'Status Report'!B:AM,33,0),AI1725="Yantian",VLOOKUP(L1725,'Status Report'!B:AM,34,0),AI1725="",IF(H1725="Asia Pacific",VLOOKUP(L1725,'Status Report'!B:AM,34,0),VLOOKUP(L1725,'Status Report'!B:AM,33,0)),AI1725="Direct shipment",IF(H1725="Asia Pacific",VLOOKUP(L1725,'Status Report'!B:AM,34,0),VLOOKUP(L1725,'Status Report'!B:AM,33,0)))</f>
        <v>24.5</v>
      </c>
      <c r="AC1725" s="21">
        <f>VLOOKUP(L1725,'Status Report'!B:CE,82,0)</f>
        <v>0</v>
      </c>
      <c r="AD1725" s="21">
        <f t="shared" si="402"/>
        <v>24.5</v>
      </c>
      <c r="AE1725" s="63">
        <f>VLOOKUP(L1725,'Status Report'!B:W,20,0)</f>
        <v>29</v>
      </c>
      <c r="AF1725" s="63">
        <f>VLOOKUP(L1725,'Status Report'!B:W,21,0)</f>
        <v>39</v>
      </c>
      <c r="AG1725" s="63">
        <f>VLOOKUP(L1725,'Status Report'!B:W,22,0)</f>
        <v>1.5</v>
      </c>
      <c r="AH1725" s="22">
        <f t="shared" si="403"/>
        <v>3.3930000000000002E-3</v>
      </c>
      <c r="AI1725" t="s">
        <v>990</v>
      </c>
      <c r="AK1725" s="63">
        <f>IFERROR(VLOOKUP(G1725,ASEAN!A:A,1,0),0)</f>
        <v>0</v>
      </c>
      <c r="AL1725" s="63" t="str">
        <f>IFERROR(VLOOKUP(D1725,'[3]customer specs'!$B$1:$D$65536,3,0),0)</f>
        <v>pallet</v>
      </c>
      <c r="AM1725" s="64">
        <f t="shared" si="404"/>
        <v>133.29999999999998</v>
      </c>
      <c r="AN1725" s="64">
        <f t="shared" si="405"/>
        <v>0</v>
      </c>
      <c r="AO1725" s="63"/>
      <c r="AP1725" s="63"/>
      <c r="AQ1725" s="63" t="str">
        <f t="shared" si="406"/>
        <v>no</v>
      </c>
      <c r="AR1725" s="20">
        <f t="shared" si="407"/>
        <v>49</v>
      </c>
      <c r="AS1725" s="63"/>
      <c r="AT1725" s="23">
        <f t="shared" si="412"/>
        <v>0.12</v>
      </c>
      <c r="AU1725" s="65">
        <f t="shared" si="408"/>
        <v>27.84090909090909</v>
      </c>
      <c r="AV1725" s="65"/>
      <c r="AW1725" s="65">
        <f t="shared" si="409"/>
        <v>55.68181818181818</v>
      </c>
      <c r="AX1725" s="65"/>
      <c r="AY1725" s="63">
        <f>VLOOKUP(L1725,'Status Report'!B:CF,81,0)</f>
        <v>0</v>
      </c>
      <c r="AZ1725" s="63" t="str">
        <f>VLOOKUP(L1725,'Status Report'!B:S,18,0)</f>
        <v>Mariana</v>
      </c>
      <c r="BB1725" s="63">
        <f>VLOOKUP(L1725,'Status Report'!B:Z,25,0)</f>
        <v>1</v>
      </c>
      <c r="BC1725" s="63">
        <f t="shared" si="410"/>
        <v>2</v>
      </c>
      <c r="BF1725">
        <f>VLOOKUP(L1725,'Status Report'!B:CE,82,0)</f>
        <v>0</v>
      </c>
      <c r="BG1725">
        <f>VLOOKUP(L1725,'Status Report'!B:CF,83,0)</f>
        <v>0</v>
      </c>
      <c r="BH1725">
        <f>VLOOKUP(L1725,'Status Report'!B:CG,84,0)</f>
        <v>0</v>
      </c>
      <c r="BI1725" t="s">
        <v>1033</v>
      </c>
      <c r="BJ1725" t="s">
        <v>795</v>
      </c>
      <c r="BM1725" s="67">
        <f t="shared" si="411"/>
        <v>146</v>
      </c>
    </row>
    <row r="1726" spans="1:65" x14ac:dyDescent="0.25">
      <c r="A1726" s="68" t="str">
        <f>VLOOKUP(L1726,'Status Report'!B:CB,79,0)</f>
        <v>Heineken UCL</v>
      </c>
      <c r="C1726">
        <v>26021053</v>
      </c>
      <c r="D1726">
        <v>3090581</v>
      </c>
      <c r="E1726" t="s">
        <v>1022</v>
      </c>
      <c r="F1726" t="s">
        <v>1023</v>
      </c>
      <c r="G1726" t="str">
        <f>VLOOKUP(D1726,'[2]sold to'!$A:$H,8,0)</f>
        <v>Trinidad</v>
      </c>
      <c r="H1726" t="str">
        <f>VLOOKUP(D1726,'[2]sold to'!$A:$I,9,0)</f>
        <v>AMERICAS</v>
      </c>
      <c r="K1726">
        <v>540</v>
      </c>
      <c r="L1726">
        <v>88026484</v>
      </c>
      <c r="M1726" t="s">
        <v>311</v>
      </c>
      <c r="N1726">
        <v>15</v>
      </c>
      <c r="P1726" t="str">
        <f>VLOOKUP(L1726,'Status Report'!B:AA,26,0)</f>
        <v>China</v>
      </c>
      <c r="Q1726" t="str">
        <f>VLOOKUP(L1726,'Status Report'!B:AB,27,0)</f>
        <v>Premiums</v>
      </c>
      <c r="R1726">
        <f>VLOOKUP(L1726,'Status Report'!B:X,23,0)</f>
        <v>200</v>
      </c>
      <c r="S1726" t="str">
        <f>VLOOKUP(L1726,'Status Report'!B:T,19,0)</f>
        <v>Promocean The Netherlands BV</v>
      </c>
      <c r="T1726" s="62">
        <f>VLOOKUP(L1726,'Status Report'!B:E,4,0)</f>
        <v>3</v>
      </c>
      <c r="U1726" s="19">
        <f>_xlfn.IFS(AI1726="Den Bosch",VLOOKUP(L1726,'Status Report'!B:AM,35,0),AI1726="Yantian",VLOOKUP(L1726,'Status Report'!B:AM,36,0),AI1726="",IF(H1726="Asia Pacific",VLOOKUP(L1726,'Status Report'!B:AM,36,0),VLOOKUP(L1726,'Status Report'!B:AM,35,0)),AI1726="Direct shipment",IF(H1726="Asia Pacific",VLOOKUP(L1726,'Status Report'!B:AM,36,0),VLOOKUP(L1726,'Status Report'!B:AM,35,0)))</f>
        <v>70.149999999999991</v>
      </c>
      <c r="V1726" s="20">
        <f t="shared" si="398"/>
        <v>1052.2499999999998</v>
      </c>
      <c r="W1726" s="19">
        <f>_xlfn.IFS(AI1726="Den Bosch",VLOOKUP(L1726,'Status Report'!B:AM,37,0),AI1726="Yantian",VLOOKUP(L1726,'Status Report'!B:AM,38,0),AI1726="",IF(H1726="Asia Pacific",VLOOKUP(L1726,'Status Report'!B:AM,38,0),VLOOKUP(L1726,'Status Report'!B:AM,37,0)),AI1726="Direct shipment",IF(H1726="Asia Pacific",VLOOKUP(L1726,'Status Report'!B:AM,38,0),VLOOKUP(L1726,'Status Report'!B:AM,37,0)))</f>
        <v>69.349999999999994</v>
      </c>
      <c r="X1726" s="20">
        <f t="shared" si="399"/>
        <v>1040.25</v>
      </c>
      <c r="Y1726" s="20">
        <f>_xlfn.IFS(AI1726="Den Bosch",VLOOKUP(L1726,'Status Report'!B:AO,39,0),AI1726="Yantian",VLOOKUP(L1726,'Status Report'!B:AO,40,0),AI1726="",IF(H1726="Asia Pacific",VLOOKUP(L1726,'Status Report'!B:AO,40,0),VLOOKUP(L1726,'Status Report'!B:AO,39,0)),AI1726="Direct shipment",IF(H1726="Asia Pacific",VLOOKUP(L1726,'Status Report'!B:AO,40,0),VLOOKUP(L1726,'Status Report'!B:AO,39,0)))</f>
        <v>0</v>
      </c>
      <c r="Z1726" s="20">
        <f t="shared" si="400"/>
        <v>0</v>
      </c>
      <c r="AA1726" s="20">
        <f t="shared" si="401"/>
        <v>1040.25</v>
      </c>
      <c r="AB1726" s="21">
        <f>_xlfn.IFS(AI1726="Den Bosch",VLOOKUP(L1726,'Status Report'!B:AM,33,0),AI1726="Yantian",VLOOKUP(L1726,'Status Report'!B:AM,34,0),AI1726="",IF(H1726="Asia Pacific",VLOOKUP(L1726,'Status Report'!B:AM,34,0),VLOOKUP(L1726,'Status Report'!B:AM,33,0)),AI1726="Direct shipment",IF(H1726="Asia Pacific",VLOOKUP(L1726,'Status Report'!B:AM,34,0),VLOOKUP(L1726,'Status Report'!B:AM,33,0)))</f>
        <v>60.500699999999995</v>
      </c>
      <c r="AC1726" s="21">
        <f>VLOOKUP(L1726,'Status Report'!B:CE,82,0)</f>
        <v>0</v>
      </c>
      <c r="AD1726" s="21">
        <f t="shared" si="402"/>
        <v>60.500699999999995</v>
      </c>
      <c r="AE1726" s="63">
        <f>VLOOKUP(L1726,'Status Report'!B:W,20,0)</f>
        <v>55</v>
      </c>
      <c r="AF1726" s="63">
        <f>VLOOKUP(L1726,'Status Report'!B:W,21,0)</f>
        <v>36</v>
      </c>
      <c r="AG1726" s="63">
        <f>VLOOKUP(L1726,'Status Report'!B:W,22,0)</f>
        <v>20</v>
      </c>
      <c r="AH1726" s="22">
        <f t="shared" si="403"/>
        <v>0.59399999999999997</v>
      </c>
      <c r="AI1726" t="s">
        <v>990</v>
      </c>
      <c r="AK1726" s="63">
        <f>IFERROR(VLOOKUP(G1726,ASEAN!A:A,1,0),0)</f>
        <v>0</v>
      </c>
      <c r="AL1726" s="63" t="str">
        <f>IFERROR(VLOOKUP(D1726,'[3]customer specs'!$B$1:$D$65536,3,0),0)</f>
        <v>pallet</v>
      </c>
      <c r="AM1726" s="64">
        <f t="shared" si="404"/>
        <v>11.999999999999773</v>
      </c>
      <c r="AN1726" s="64">
        <f t="shared" si="405"/>
        <v>0</v>
      </c>
      <c r="AO1726" s="63"/>
      <c r="AP1726" s="63"/>
      <c r="AQ1726" s="63" t="str">
        <f t="shared" si="406"/>
        <v>no</v>
      </c>
      <c r="AR1726" s="20">
        <f t="shared" si="407"/>
        <v>907.51049999999987</v>
      </c>
      <c r="AS1726" s="63"/>
      <c r="AT1726" s="23">
        <f t="shared" si="412"/>
        <v>0.12</v>
      </c>
      <c r="AU1726" s="65">
        <f t="shared" si="408"/>
        <v>68.750795454545454</v>
      </c>
      <c r="AV1726" s="65"/>
      <c r="AW1726" s="65">
        <f t="shared" si="409"/>
        <v>1031.2619318181819</v>
      </c>
      <c r="AX1726" s="65"/>
      <c r="AY1726" s="63">
        <f>VLOOKUP(L1726,'Status Report'!B:CF,81,0)</f>
        <v>0</v>
      </c>
      <c r="AZ1726" s="63" t="str">
        <f>VLOOKUP(L1726,'Status Report'!B:S,18,0)</f>
        <v>Ellina Smirnova</v>
      </c>
      <c r="BB1726" s="63">
        <f>VLOOKUP(L1726,'Status Report'!B:Z,25,0)</f>
        <v>5</v>
      </c>
      <c r="BC1726" s="63">
        <f t="shared" si="410"/>
        <v>75</v>
      </c>
      <c r="BF1726">
        <f>VLOOKUP(L1726,'Status Report'!B:CE,82,0)</f>
        <v>0</v>
      </c>
      <c r="BG1726">
        <f>VLOOKUP(L1726,'Status Report'!B:CF,83,0)</f>
        <v>0</v>
      </c>
      <c r="BH1726">
        <f>VLOOKUP(L1726,'Status Report'!B:CG,84,0)</f>
        <v>0</v>
      </c>
      <c r="BI1726" t="s">
        <v>1033</v>
      </c>
      <c r="BJ1726" t="s">
        <v>795</v>
      </c>
      <c r="BM1726" s="67">
        <f t="shared" si="411"/>
        <v>642</v>
      </c>
    </row>
    <row r="1727" spans="1:65" x14ac:dyDescent="0.25">
      <c r="A1727" s="68" t="str">
        <f>VLOOKUP(L1727,'Status Report'!B:CB,79,0)</f>
        <v>Heineken UCL</v>
      </c>
      <c r="C1727">
        <v>26021053</v>
      </c>
      <c r="D1727">
        <v>3090581</v>
      </c>
      <c r="E1727" t="s">
        <v>1022</v>
      </c>
      <c r="F1727" t="s">
        <v>1023</v>
      </c>
      <c r="G1727" t="str">
        <f>VLOOKUP(D1727,'[2]sold to'!$A:$H,8,0)</f>
        <v>Trinidad</v>
      </c>
      <c r="H1727" t="str">
        <f>VLOOKUP(D1727,'[2]sold to'!$A:$I,9,0)</f>
        <v>AMERICAS</v>
      </c>
      <c r="K1727">
        <v>550</v>
      </c>
      <c r="L1727">
        <v>88026576</v>
      </c>
      <c r="M1727" t="s">
        <v>815</v>
      </c>
      <c r="N1727">
        <v>5</v>
      </c>
      <c r="P1727" t="str">
        <f>VLOOKUP(L1727,'Status Report'!B:AA,26,0)</f>
        <v>China</v>
      </c>
      <c r="Q1727" t="str">
        <f>VLOOKUP(L1727,'Status Report'!B:AB,27,0)</f>
        <v>Textiles-Clothing</v>
      </c>
      <c r="R1727">
        <f>VLOOKUP(L1727,'Status Report'!B:X,23,0)</f>
        <v>167</v>
      </c>
      <c r="S1727" t="str">
        <f>VLOOKUP(L1727,'Status Report'!B:T,19,0)</f>
        <v>Promocean The Netherlands BV</v>
      </c>
      <c r="T1727" s="62">
        <f>VLOOKUP(L1727,'Status Report'!B:E,4,0)</f>
        <v>3</v>
      </c>
      <c r="U1727" s="19">
        <f>_xlfn.IFS(AI1727="Den Bosch",VLOOKUP(L1727,'Status Report'!B:AM,35,0),AI1727="Yantian",VLOOKUP(L1727,'Status Report'!B:AM,36,0),AI1727="",IF(H1727="Asia Pacific",VLOOKUP(L1727,'Status Report'!B:AM,36,0),VLOOKUP(L1727,'Status Report'!B:AM,35,0)),AI1727="Direct shipment",IF(H1727="Asia Pacific",VLOOKUP(L1727,'Status Report'!B:AM,36,0),VLOOKUP(L1727,'Status Report'!B:AM,35,0)))</f>
        <v>36.24</v>
      </c>
      <c r="V1727" s="20">
        <f t="shared" si="398"/>
        <v>181.20000000000002</v>
      </c>
      <c r="W1727" s="19">
        <f>_xlfn.IFS(AI1727="Den Bosch",VLOOKUP(L1727,'Status Report'!B:AM,37,0),AI1727="Yantian",VLOOKUP(L1727,'Status Report'!B:AM,38,0),AI1727="",IF(H1727="Asia Pacific",VLOOKUP(L1727,'Status Report'!B:AM,38,0),VLOOKUP(L1727,'Status Report'!B:AM,37,0)),AI1727="Direct shipment",IF(H1727="Asia Pacific",VLOOKUP(L1727,'Status Report'!B:AM,38,0),VLOOKUP(L1727,'Status Report'!B:AM,37,0)))</f>
        <v>30.48</v>
      </c>
      <c r="X1727" s="20">
        <f t="shared" si="399"/>
        <v>152.4</v>
      </c>
      <c r="Y1727" s="20">
        <f>_xlfn.IFS(AI1727="Den Bosch",VLOOKUP(L1727,'Status Report'!B:AO,39,0),AI1727="Yantian",VLOOKUP(L1727,'Status Report'!B:AO,40,0),AI1727="",IF(H1727="Asia Pacific",VLOOKUP(L1727,'Status Report'!B:AO,40,0),VLOOKUP(L1727,'Status Report'!B:AO,39,0)),AI1727="Direct shipment",IF(H1727="Asia Pacific",VLOOKUP(L1727,'Status Report'!B:AO,40,0),VLOOKUP(L1727,'Status Report'!B:AO,39,0)))</f>
        <v>0</v>
      </c>
      <c r="Z1727" s="20">
        <f t="shared" si="400"/>
        <v>0</v>
      </c>
      <c r="AA1727" s="20">
        <f t="shared" si="401"/>
        <v>152.4</v>
      </c>
      <c r="AB1727" s="21">
        <f>_xlfn.IFS(AI1727="Den Bosch",VLOOKUP(L1727,'Status Report'!B:AM,33,0),AI1727="Yantian",VLOOKUP(L1727,'Status Report'!B:AM,34,0),AI1727="",IF(H1727="Asia Pacific",VLOOKUP(L1727,'Status Report'!B:AM,34,0),VLOOKUP(L1727,'Status Report'!B:AM,33,0)),AI1727="Direct shipment",IF(H1727="Asia Pacific",VLOOKUP(L1727,'Status Report'!B:AM,34,0),VLOOKUP(L1727,'Status Report'!B:AM,33,0)))</f>
        <v>26.6175</v>
      </c>
      <c r="AC1727" s="21">
        <f>VLOOKUP(L1727,'Status Report'!B:CE,82,0)</f>
        <v>0</v>
      </c>
      <c r="AD1727" s="21">
        <f t="shared" si="402"/>
        <v>26.6175</v>
      </c>
      <c r="AE1727" s="63">
        <f>VLOOKUP(L1727,'Status Report'!B:W,20,0)</f>
        <v>25.5</v>
      </c>
      <c r="AF1727" s="63">
        <f>VLOOKUP(L1727,'Status Report'!B:W,21,0)</f>
        <v>25</v>
      </c>
      <c r="AG1727" s="63">
        <f>VLOOKUP(L1727,'Status Report'!B:W,22,0)</f>
        <v>18.5</v>
      </c>
      <c r="AH1727" s="22">
        <f t="shared" si="403"/>
        <v>5.896875E-2</v>
      </c>
      <c r="AI1727" t="s">
        <v>990</v>
      </c>
      <c r="AK1727" s="63">
        <f>IFERROR(VLOOKUP(G1727,ASEAN!A:A,1,0),0)</f>
        <v>0</v>
      </c>
      <c r="AL1727" s="63" t="str">
        <f>IFERROR(VLOOKUP(D1727,'[3]customer specs'!$B$1:$D$65536,3,0),0)</f>
        <v>pallet</v>
      </c>
      <c r="AM1727" s="64">
        <f t="shared" si="404"/>
        <v>28.800000000000011</v>
      </c>
      <c r="AN1727" s="64">
        <f t="shared" si="405"/>
        <v>0</v>
      </c>
      <c r="AO1727" s="63"/>
      <c r="AP1727" s="63"/>
      <c r="AQ1727" s="63" t="str">
        <f t="shared" si="406"/>
        <v>no</v>
      </c>
      <c r="AR1727" s="20">
        <f t="shared" si="407"/>
        <v>133.08750000000001</v>
      </c>
      <c r="AS1727" s="63"/>
      <c r="AT1727" s="23">
        <f t="shared" si="412"/>
        <v>0.12</v>
      </c>
      <c r="AU1727" s="65">
        <f t="shared" si="408"/>
        <v>30.24715909090909</v>
      </c>
      <c r="AV1727" s="65"/>
      <c r="AW1727" s="65">
        <f t="shared" si="409"/>
        <v>151.23579545454544</v>
      </c>
      <c r="AX1727" s="65"/>
      <c r="AY1727" s="63">
        <f>VLOOKUP(L1727,'Status Report'!B:CF,81,0)</f>
        <v>0</v>
      </c>
      <c r="AZ1727" s="63" t="str">
        <f>VLOOKUP(L1727,'Status Report'!B:S,18,0)</f>
        <v>Ellina Smirnova</v>
      </c>
      <c r="BB1727" s="63">
        <f>VLOOKUP(L1727,'Status Report'!B:Z,25,0)</f>
        <v>6</v>
      </c>
      <c r="BC1727" s="63">
        <f t="shared" si="410"/>
        <v>30</v>
      </c>
      <c r="BF1727">
        <f>VLOOKUP(L1727,'Status Report'!B:CE,82,0)</f>
        <v>0</v>
      </c>
      <c r="BG1727">
        <f>VLOOKUP(L1727,'Status Report'!B:CF,83,0)</f>
        <v>0</v>
      </c>
      <c r="BH1727">
        <f>VLOOKUP(L1727,'Status Report'!B:CG,84,0)</f>
        <v>0</v>
      </c>
      <c r="BI1727" t="s">
        <v>1033</v>
      </c>
      <c r="BJ1727" t="s">
        <v>795</v>
      </c>
      <c r="BM1727" s="67">
        <f t="shared" si="411"/>
        <v>714</v>
      </c>
    </row>
    <row r="1728" spans="1:65" x14ac:dyDescent="0.25">
      <c r="A1728" s="68" t="str">
        <f>VLOOKUP(L1728,'Status Report'!B:CB,79,0)</f>
        <v>Heineken - F1</v>
      </c>
      <c r="C1728">
        <v>26021054</v>
      </c>
      <c r="D1728">
        <v>3090840</v>
      </c>
      <c r="E1728" t="s">
        <v>873</v>
      </c>
      <c r="F1728" t="s">
        <v>874</v>
      </c>
      <c r="G1728" t="str">
        <f>VLOOKUP(D1728,'[2]sold to'!$A:$H,8,0)</f>
        <v>Philippines</v>
      </c>
      <c r="H1728" t="str">
        <f>VLOOKUP(D1728,'[2]sold to'!$A:$I,9,0)</f>
        <v>ASIA Pacific</v>
      </c>
      <c r="K1728">
        <v>10</v>
      </c>
      <c r="L1728">
        <v>88026780</v>
      </c>
      <c r="M1728" t="s">
        <v>459</v>
      </c>
      <c r="N1728">
        <v>10</v>
      </c>
      <c r="P1728" t="str">
        <f>VLOOKUP(L1728,'Status Report'!B:AA,26,0)</f>
        <v>China</v>
      </c>
      <c r="Q1728" t="str">
        <f>VLOOKUP(L1728,'Status Report'!B:AB,27,0)</f>
        <v>Indoor signs</v>
      </c>
      <c r="R1728">
        <f>VLOOKUP(L1728,'Status Report'!B:X,23,0)</f>
        <v>100</v>
      </c>
      <c r="S1728" t="str">
        <f>VLOOKUP(L1728,'Status Report'!B:T,19,0)</f>
        <v>Dekkers Visual Communication B.v.</v>
      </c>
      <c r="T1728" s="62">
        <f>VLOOKUP(L1728,'Status Report'!B:E,4,0)</f>
        <v>3</v>
      </c>
      <c r="U1728" s="19">
        <f>_xlfn.IFS(AI1728="Den Bosch",VLOOKUP(L1728,'Status Report'!B:AM,35,0),AI1728="Yantian",VLOOKUP(L1728,'Status Report'!B:AM,36,0),AI1728="",IF(H1728="Asia Pacific",VLOOKUP(L1728,'Status Report'!B:AM,36,0),VLOOKUP(L1728,'Status Report'!B:AM,35,0)),AI1728="Direct shipment",IF(H1728="Asia Pacific",VLOOKUP(L1728,'Status Report'!B:AM,36,0),VLOOKUP(L1728,'Status Report'!B:AM,35,0)))</f>
        <v>184.55</v>
      </c>
      <c r="V1728" s="20">
        <f t="shared" si="398"/>
        <v>1845.5</v>
      </c>
      <c r="W1728" s="19">
        <f>_xlfn.IFS(AI1728="Den Bosch",VLOOKUP(L1728,'Status Report'!B:AM,37,0),AI1728="Yantian",VLOOKUP(L1728,'Status Report'!B:AM,38,0),AI1728="",IF(H1728="Asia Pacific",VLOOKUP(L1728,'Status Report'!B:AM,38,0),VLOOKUP(L1728,'Status Report'!B:AM,37,0)),AI1728="Direct shipment",IF(H1728="Asia Pacific",VLOOKUP(L1728,'Status Report'!B:AM,38,0),VLOOKUP(L1728,'Status Report'!B:AM,37,0)))</f>
        <v>184.55</v>
      </c>
      <c r="X1728" s="20">
        <f t="shared" si="399"/>
        <v>1845.5</v>
      </c>
      <c r="Y1728" s="20">
        <f>_xlfn.IFS(AI1728="Den Bosch",VLOOKUP(L1728,'Status Report'!B:AO,39,0),AI1728="Yantian",VLOOKUP(L1728,'Status Report'!B:AO,40,0),AI1728="",IF(H1728="Asia Pacific",VLOOKUP(L1728,'Status Report'!B:AO,40,0),VLOOKUP(L1728,'Status Report'!B:AO,39,0)),AI1728="Direct shipment",IF(H1728="Asia Pacific",VLOOKUP(L1728,'Status Report'!B:AO,40,0),VLOOKUP(L1728,'Status Report'!B:AO,39,0)))</f>
        <v>0</v>
      </c>
      <c r="Z1728" s="20">
        <f t="shared" si="400"/>
        <v>0</v>
      </c>
      <c r="AA1728" s="20">
        <f t="shared" si="401"/>
        <v>1845.5</v>
      </c>
      <c r="AB1728" s="21">
        <f>_xlfn.IFS(AI1728="Den Bosch",VLOOKUP(L1728,'Status Report'!B:AM,33,0),AI1728="Yantian",VLOOKUP(L1728,'Status Report'!B:AM,34,0),AI1728="",IF(H1728="Asia Pacific",VLOOKUP(L1728,'Status Report'!B:AM,34,0),VLOOKUP(L1728,'Status Report'!B:AM,33,0)),AI1728="Direct shipment",IF(H1728="Asia Pacific",VLOOKUP(L1728,'Status Report'!B:AM,34,0),VLOOKUP(L1728,'Status Report'!B:AM,33,0)))</f>
        <v>159.60000000000002</v>
      </c>
      <c r="AC1728" s="21">
        <f>VLOOKUP(L1728,'Status Report'!B:CE,82,0)</f>
        <v>0</v>
      </c>
      <c r="AD1728" s="21">
        <f t="shared" si="402"/>
        <v>159.60000000000002</v>
      </c>
      <c r="AE1728" s="63">
        <f>VLOOKUP(L1728,'Status Report'!B:W,20,0)</f>
        <v>60</v>
      </c>
      <c r="AF1728" s="63">
        <f>VLOOKUP(L1728,'Status Report'!B:W,21,0)</f>
        <v>73</v>
      </c>
      <c r="AG1728" s="63">
        <f>VLOOKUP(L1728,'Status Report'!B:W,22,0)</f>
        <v>10</v>
      </c>
      <c r="AH1728" s="22">
        <f t="shared" si="403"/>
        <v>0.438</v>
      </c>
      <c r="AI1728" t="s">
        <v>990</v>
      </c>
      <c r="AK1728" s="63" t="str">
        <f>IFERROR(VLOOKUP(G1728,ASEAN!A:A,1,0),0)</f>
        <v>Philippines</v>
      </c>
      <c r="AL1728" s="63" t="str">
        <f>IFERROR(VLOOKUP(D1728,'[3]customer specs'!$B$1:$D$65536,3,0),0)</f>
        <v>pallet</v>
      </c>
      <c r="AM1728" s="64">
        <f t="shared" si="404"/>
        <v>0</v>
      </c>
      <c r="AN1728" s="64">
        <f t="shared" si="405"/>
        <v>0</v>
      </c>
      <c r="AO1728" s="63"/>
      <c r="AP1728" s="63"/>
      <c r="AQ1728" s="63" t="str">
        <f t="shared" si="406"/>
        <v>no</v>
      </c>
      <c r="AR1728" s="20">
        <f t="shared" si="407"/>
        <v>1596.0000000000002</v>
      </c>
      <c r="AS1728" s="63"/>
      <c r="AT1728" s="23">
        <f t="shared" si="412"/>
        <v>0.12</v>
      </c>
      <c r="AU1728" s="65">
        <f t="shared" si="408"/>
        <v>181.3636363636364</v>
      </c>
      <c r="AV1728" s="65"/>
      <c r="AW1728" s="65">
        <f t="shared" si="409"/>
        <v>1813.636363636364</v>
      </c>
      <c r="AX1728" s="65"/>
      <c r="AY1728" s="63">
        <f>VLOOKUP(L1728,'Status Report'!B:CF,81,0)</f>
        <v>0</v>
      </c>
      <c r="AZ1728" s="63" t="str">
        <f>VLOOKUP(L1728,'Status Report'!B:S,18,0)</f>
        <v>Ludmilla Zarybnicka</v>
      </c>
      <c r="BB1728" s="63">
        <f>VLOOKUP(L1728,'Status Report'!B:Z,25,0)</f>
        <v>1</v>
      </c>
      <c r="BC1728" s="63">
        <f t="shared" si="410"/>
        <v>10</v>
      </c>
      <c r="BF1728">
        <f>VLOOKUP(L1728,'Status Report'!B:CE,82,0)</f>
        <v>0</v>
      </c>
      <c r="BG1728">
        <f>VLOOKUP(L1728,'Status Report'!B:CF,83,0)</f>
        <v>0</v>
      </c>
      <c r="BH1728">
        <f>VLOOKUP(L1728,'Status Report'!B:CG,84,0)</f>
        <v>0</v>
      </c>
      <c r="BI1728" t="s">
        <v>1034</v>
      </c>
      <c r="BJ1728" t="s">
        <v>795</v>
      </c>
      <c r="BM1728" s="67">
        <f t="shared" si="411"/>
        <v>65</v>
      </c>
    </row>
    <row r="1729" spans="1:65" x14ac:dyDescent="0.25">
      <c r="A1729" s="68" t="str">
        <f>VLOOKUP(L1729,'Status Report'!B:CB,79,0)</f>
        <v>Heineken</v>
      </c>
      <c r="C1729">
        <v>26021054</v>
      </c>
      <c r="D1729">
        <v>3090840</v>
      </c>
      <c r="E1729" t="s">
        <v>873</v>
      </c>
      <c r="F1729" t="s">
        <v>874</v>
      </c>
      <c r="G1729" t="str">
        <f>VLOOKUP(D1729,'[2]sold to'!$A:$H,8,0)</f>
        <v>Philippines</v>
      </c>
      <c r="H1729" t="str">
        <f>VLOOKUP(D1729,'[2]sold to'!$A:$I,9,0)</f>
        <v>ASIA Pacific</v>
      </c>
      <c r="K1729">
        <v>20</v>
      </c>
      <c r="L1729">
        <v>88026829</v>
      </c>
      <c r="M1729" t="s">
        <v>156</v>
      </c>
      <c r="N1729">
        <v>15</v>
      </c>
      <c r="P1729" t="str">
        <f>VLOOKUP(L1729,'Status Report'!B:AA,26,0)</f>
        <v>China</v>
      </c>
      <c r="Q1729" t="str">
        <f>VLOOKUP(L1729,'Status Report'!B:AB,27,0)</f>
        <v>Indoor signs</v>
      </c>
      <c r="R1729">
        <f>VLOOKUP(L1729,'Status Report'!B:X,23,0)</f>
        <v>500</v>
      </c>
      <c r="S1729" t="str">
        <f>VLOOKUP(L1729,'Status Report'!B:T,19,0)</f>
        <v>Brands On</v>
      </c>
      <c r="T1729" s="62">
        <f>VLOOKUP(L1729,'Status Report'!B:E,4,0)</f>
        <v>3</v>
      </c>
      <c r="U1729" s="19">
        <f>_xlfn.IFS(AI1729="Den Bosch",VLOOKUP(L1729,'Status Report'!B:AM,35,0),AI1729="Yantian",VLOOKUP(L1729,'Status Report'!B:AM,36,0),AI1729="",IF(H1729="Asia Pacific",VLOOKUP(L1729,'Status Report'!B:AM,36,0),VLOOKUP(L1729,'Status Report'!B:AM,35,0)),AI1729="Direct shipment",IF(H1729="Asia Pacific",VLOOKUP(L1729,'Status Report'!B:AM,36,0),VLOOKUP(L1729,'Status Report'!B:AM,35,0)))</f>
        <v>43.64</v>
      </c>
      <c r="V1729" s="20">
        <f t="shared" si="398"/>
        <v>654.6</v>
      </c>
      <c r="W1729" s="19">
        <f>_xlfn.IFS(AI1729="Den Bosch",VLOOKUP(L1729,'Status Report'!B:AM,37,0),AI1729="Yantian",VLOOKUP(L1729,'Status Report'!B:AM,38,0),AI1729="",IF(H1729="Asia Pacific",VLOOKUP(L1729,'Status Report'!B:AM,38,0),VLOOKUP(L1729,'Status Report'!B:AM,37,0)),AI1729="Direct shipment",IF(H1729="Asia Pacific",VLOOKUP(L1729,'Status Report'!B:AM,38,0),VLOOKUP(L1729,'Status Report'!B:AM,37,0)))</f>
        <v>43.64</v>
      </c>
      <c r="X1729" s="20">
        <f t="shared" si="399"/>
        <v>654.6</v>
      </c>
      <c r="Y1729" s="20">
        <f>_xlfn.IFS(AI1729="Den Bosch",VLOOKUP(L1729,'Status Report'!B:AO,39,0),AI1729="Yantian",VLOOKUP(L1729,'Status Report'!B:AO,40,0),AI1729="",IF(H1729="Asia Pacific",VLOOKUP(L1729,'Status Report'!B:AO,40,0),VLOOKUP(L1729,'Status Report'!B:AO,39,0)),AI1729="Direct shipment",IF(H1729="Asia Pacific",VLOOKUP(L1729,'Status Report'!B:AO,40,0),VLOOKUP(L1729,'Status Report'!B:AO,39,0)))</f>
        <v>0</v>
      </c>
      <c r="Z1729" s="20">
        <f t="shared" si="400"/>
        <v>0</v>
      </c>
      <c r="AA1729" s="20">
        <f t="shared" si="401"/>
        <v>654.6</v>
      </c>
      <c r="AB1729" s="21">
        <f>_xlfn.IFS(AI1729="Den Bosch",VLOOKUP(L1729,'Status Report'!B:AM,33,0),AI1729="Yantian",VLOOKUP(L1729,'Status Report'!B:AM,34,0),AI1729="",IF(H1729="Asia Pacific",VLOOKUP(L1729,'Status Report'!B:AM,34,0),VLOOKUP(L1729,'Status Report'!B:AM,33,0)),AI1729="Direct shipment",IF(H1729="Asia Pacific",VLOOKUP(L1729,'Status Report'!B:AM,34,0),VLOOKUP(L1729,'Status Report'!B:AM,33,0)))</f>
        <v>38.4</v>
      </c>
      <c r="AC1729" s="21">
        <f>VLOOKUP(L1729,'Status Report'!B:CE,82,0)</f>
        <v>0</v>
      </c>
      <c r="AD1729" s="21">
        <f t="shared" si="402"/>
        <v>38.4</v>
      </c>
      <c r="AE1729" s="63">
        <f>VLOOKUP(L1729,'Status Report'!B:W,20,0)</f>
        <v>46</v>
      </c>
      <c r="AF1729" s="63">
        <f>VLOOKUP(L1729,'Status Report'!B:W,21,0)</f>
        <v>26</v>
      </c>
      <c r="AG1729" s="63">
        <f>VLOOKUP(L1729,'Status Report'!B:W,22,0)</f>
        <v>12</v>
      </c>
      <c r="AH1729" s="22">
        <f t="shared" si="403"/>
        <v>0.21528</v>
      </c>
      <c r="AI1729" t="s">
        <v>990</v>
      </c>
      <c r="AK1729" s="63" t="str">
        <f>IFERROR(VLOOKUP(G1729,ASEAN!A:A,1,0),0)</f>
        <v>Philippines</v>
      </c>
      <c r="AL1729" s="63" t="str">
        <f>IFERROR(VLOOKUP(D1729,'[3]customer specs'!$B$1:$D$65536,3,0),0)</f>
        <v>pallet</v>
      </c>
      <c r="AM1729" s="64">
        <f t="shared" si="404"/>
        <v>0</v>
      </c>
      <c r="AN1729" s="64">
        <f t="shared" si="405"/>
        <v>0</v>
      </c>
      <c r="AO1729" s="63"/>
      <c r="AP1729" s="63"/>
      <c r="AQ1729" s="63" t="str">
        <f t="shared" si="406"/>
        <v>no</v>
      </c>
      <c r="AR1729" s="20">
        <f t="shared" si="407"/>
        <v>576</v>
      </c>
      <c r="AS1729" s="63"/>
      <c r="AT1729" s="23">
        <f t="shared" si="412"/>
        <v>0.12</v>
      </c>
      <c r="AU1729" s="65">
        <f t="shared" si="408"/>
        <v>43.636363636363633</v>
      </c>
      <c r="AV1729" s="65"/>
      <c r="AW1729" s="65">
        <f t="shared" si="409"/>
        <v>654.5454545454545</v>
      </c>
      <c r="AX1729" s="65"/>
      <c r="AY1729" s="63">
        <f>VLOOKUP(L1729,'Status Report'!B:CF,81,0)</f>
        <v>0</v>
      </c>
      <c r="AZ1729" s="63" t="str">
        <f>VLOOKUP(L1729,'Status Report'!B:S,18,0)</f>
        <v>Ludmilla Zarybnicka</v>
      </c>
      <c r="BB1729" s="63">
        <f>VLOOKUP(L1729,'Status Report'!B:Z,25,0)</f>
        <v>1</v>
      </c>
      <c r="BC1729" s="63">
        <f t="shared" si="410"/>
        <v>15</v>
      </c>
      <c r="BF1729">
        <f>VLOOKUP(L1729,'Status Report'!B:CE,82,0)</f>
        <v>0</v>
      </c>
      <c r="BG1729">
        <f>VLOOKUP(L1729,'Status Report'!B:CF,83,0)</f>
        <v>0</v>
      </c>
      <c r="BH1729">
        <f>VLOOKUP(L1729,'Status Report'!B:CG,84,0)</f>
        <v>0</v>
      </c>
      <c r="BI1729" t="s">
        <v>1034</v>
      </c>
      <c r="BJ1729" t="s">
        <v>795</v>
      </c>
      <c r="BM1729" s="67">
        <f t="shared" si="411"/>
        <v>242</v>
      </c>
    </row>
    <row r="1730" spans="1:65" x14ac:dyDescent="0.25">
      <c r="A1730" s="68" t="str">
        <f>VLOOKUP(L1730,'Status Report'!B:CB,79,0)</f>
        <v>Heineken</v>
      </c>
      <c r="C1730">
        <v>26021054</v>
      </c>
      <c r="D1730">
        <v>3090840</v>
      </c>
      <c r="E1730" t="s">
        <v>873</v>
      </c>
      <c r="F1730" t="s">
        <v>874</v>
      </c>
      <c r="G1730" t="str">
        <f>VLOOKUP(D1730,'[2]sold to'!$A:$H,8,0)</f>
        <v>Philippines</v>
      </c>
      <c r="H1730" t="str">
        <f>VLOOKUP(D1730,'[2]sold to'!$A:$I,9,0)</f>
        <v>ASIA Pacific</v>
      </c>
      <c r="K1730">
        <v>30</v>
      </c>
      <c r="L1730">
        <v>88026702</v>
      </c>
      <c r="M1730" t="s">
        <v>829</v>
      </c>
      <c r="N1730">
        <v>15</v>
      </c>
      <c r="P1730" t="str">
        <f>VLOOKUP(L1730,'Status Report'!B:AA,26,0)</f>
        <v>China</v>
      </c>
      <c r="Q1730" t="str">
        <f>VLOOKUP(L1730,'Status Report'!B:AB,27,0)</f>
        <v>Indoor signs</v>
      </c>
      <c r="R1730">
        <f>VLOOKUP(L1730,'Status Report'!B:X,23,0)</f>
        <v>100</v>
      </c>
      <c r="S1730" t="str">
        <f>VLOOKUP(L1730,'Status Report'!B:T,19,0)</f>
        <v>Dekkers Visual Communication B.v.</v>
      </c>
      <c r="T1730" s="62">
        <f>VLOOKUP(L1730,'Status Report'!B:E,4,0)</f>
        <v>3</v>
      </c>
      <c r="U1730" s="19">
        <f>_xlfn.IFS(AI1730="Den Bosch",VLOOKUP(L1730,'Status Report'!B:AM,35,0),AI1730="Yantian",VLOOKUP(L1730,'Status Report'!B:AM,36,0),AI1730="",IF(H1730="Asia Pacific",VLOOKUP(L1730,'Status Report'!B:AM,36,0),VLOOKUP(L1730,'Status Report'!B:AM,35,0)),AI1730="Direct shipment",IF(H1730="Asia Pacific",VLOOKUP(L1730,'Status Report'!B:AM,36,0),VLOOKUP(L1730,'Status Report'!B:AM,35,0)))</f>
        <v>223.1</v>
      </c>
      <c r="V1730" s="20">
        <f t="shared" ref="V1730:V1793" si="413">U1730*N1730</f>
        <v>3346.5</v>
      </c>
      <c r="W1730" s="19">
        <f>_xlfn.IFS(AI1730="Den Bosch",VLOOKUP(L1730,'Status Report'!B:AM,37,0),AI1730="Yantian",VLOOKUP(L1730,'Status Report'!B:AM,38,0),AI1730="",IF(H1730="Asia Pacific",VLOOKUP(L1730,'Status Report'!B:AM,38,0),VLOOKUP(L1730,'Status Report'!B:AM,37,0)),AI1730="Direct shipment",IF(H1730="Asia Pacific",VLOOKUP(L1730,'Status Report'!B:AM,38,0),VLOOKUP(L1730,'Status Report'!B:AM,37,0)))</f>
        <v>210.36</v>
      </c>
      <c r="X1730" s="20">
        <f t="shared" ref="X1730:X1793" si="414">N1730*W1730</f>
        <v>3155.4</v>
      </c>
      <c r="Y1730" s="20">
        <f>_xlfn.IFS(AI1730="Den Bosch",VLOOKUP(L1730,'Status Report'!B:AO,39,0),AI1730="Yantian",VLOOKUP(L1730,'Status Report'!B:AO,40,0),AI1730="",IF(H1730="Asia Pacific",VLOOKUP(L1730,'Status Report'!B:AO,40,0),VLOOKUP(L1730,'Status Report'!B:AO,39,0)),AI1730="Direct shipment",IF(H1730="Asia Pacific",VLOOKUP(L1730,'Status Report'!B:AO,40,0),VLOOKUP(L1730,'Status Report'!B:AO,39,0)))</f>
        <v>0</v>
      </c>
      <c r="Z1730" s="20">
        <f t="shared" ref="Z1730:Z1793" si="415">Y1730*N1730</f>
        <v>0</v>
      </c>
      <c r="AA1730" s="20">
        <f t="shared" ref="AA1730:AA1793" si="416">IF(Z1730=0,X1730,Z1730)</f>
        <v>3155.4</v>
      </c>
      <c r="AB1730" s="21">
        <f>_xlfn.IFS(AI1730="Den Bosch",VLOOKUP(L1730,'Status Report'!B:AM,33,0),AI1730="Yantian",VLOOKUP(L1730,'Status Report'!B:AM,34,0),AI1730="",IF(H1730="Asia Pacific",VLOOKUP(L1730,'Status Report'!B:AM,34,0),VLOOKUP(L1730,'Status Report'!B:AM,33,0)),AI1730="Direct shipment",IF(H1730="Asia Pacific",VLOOKUP(L1730,'Status Report'!B:AM,34,0),VLOOKUP(L1730,'Status Report'!B:AM,33,0)))</f>
        <v>181.92120000000003</v>
      </c>
      <c r="AC1730" s="21">
        <f>VLOOKUP(L1730,'Status Report'!B:CE,82,0)</f>
        <v>0</v>
      </c>
      <c r="AD1730" s="21">
        <f t="shared" ref="AD1730:AD1793" si="417">IF(AC1730=0,AB1730,AC1730)</f>
        <v>181.92120000000003</v>
      </c>
      <c r="AE1730" s="63">
        <f>VLOOKUP(L1730,'Status Report'!B:W,20,0)</f>
        <v>79</v>
      </c>
      <c r="AF1730" s="63">
        <f>VLOOKUP(L1730,'Status Report'!B:W,21,0)</f>
        <v>10</v>
      </c>
      <c r="AG1730" s="63">
        <f>VLOOKUP(L1730,'Status Report'!B:W,22,0)</f>
        <v>51</v>
      </c>
      <c r="AH1730" s="22">
        <f t="shared" ref="AH1730:AH1793" si="418">((AE1730*AF1730*AG1730)*N1730)/1000000</f>
        <v>0.60435000000000005</v>
      </c>
      <c r="AI1730" t="s">
        <v>990</v>
      </c>
      <c r="AK1730" s="63" t="str">
        <f>IFERROR(VLOOKUP(G1730,ASEAN!A:A,1,0),0)</f>
        <v>Philippines</v>
      </c>
      <c r="AL1730" s="63" t="str">
        <f>IFERROR(VLOOKUP(D1730,'[3]customer specs'!$B$1:$D$65536,3,0),0)</f>
        <v>pallet</v>
      </c>
      <c r="AM1730" s="64">
        <f t="shared" ref="AM1730:AM1793" si="419">V1730-X1730</f>
        <v>191.09999999999991</v>
      </c>
      <c r="AN1730" s="64">
        <f t="shared" ref="AN1730:AN1793" si="420">IF(Z1730=0,,X1730-Z1730)</f>
        <v>0</v>
      </c>
      <c r="AO1730" s="63"/>
      <c r="AP1730" s="63"/>
      <c r="AQ1730" s="63" t="str">
        <f t="shared" ref="AQ1730:AQ1793" si="421">IF(N1730&gt;=R1730,"yes","no")</f>
        <v>no</v>
      </c>
      <c r="AR1730" s="20">
        <f t="shared" ref="AR1730:AR1793" si="422">AD1730*N1730</f>
        <v>2728.8180000000002</v>
      </c>
      <c r="AS1730" s="63"/>
      <c r="AT1730" s="23">
        <f t="shared" si="412"/>
        <v>0.12</v>
      </c>
      <c r="AU1730" s="65">
        <f t="shared" ref="AU1730:AU1793" si="423">AD1730/(1-AT1730)</f>
        <v>206.72863636363638</v>
      </c>
      <c r="AV1730" s="65"/>
      <c r="AW1730" s="65">
        <f t="shared" ref="AW1730:AW1793" si="424">(AU1730*N1730)+(AV1730*N1730)</f>
        <v>3100.9295454545459</v>
      </c>
      <c r="AX1730" s="65"/>
      <c r="AY1730" s="63">
        <f>VLOOKUP(L1730,'Status Report'!B:CF,81,0)</f>
        <v>0</v>
      </c>
      <c r="AZ1730" s="63" t="str">
        <f>VLOOKUP(L1730,'Status Report'!B:S,18,0)</f>
        <v>Ludmilla Zarybnicka</v>
      </c>
      <c r="BB1730" s="63">
        <f>VLOOKUP(L1730,'Status Report'!B:Z,25,0)</f>
        <v>1</v>
      </c>
      <c r="BC1730" s="63">
        <f t="shared" ref="BC1730:BC1793" si="425">N1730*BB1730</f>
        <v>15</v>
      </c>
      <c r="BF1730">
        <f>VLOOKUP(L1730,'Status Report'!B:CE,82,0)</f>
        <v>0</v>
      </c>
      <c r="BG1730">
        <f>VLOOKUP(L1730,'Status Report'!B:CF,83,0)</f>
        <v>0</v>
      </c>
      <c r="BH1730">
        <f>VLOOKUP(L1730,'Status Report'!B:CG,84,0)</f>
        <v>0</v>
      </c>
      <c r="BI1730" t="s">
        <v>1034</v>
      </c>
      <c r="BJ1730" t="s">
        <v>795</v>
      </c>
      <c r="BM1730" s="67">
        <f t="shared" ref="BM1730:BM1793" si="426">SUMIF($L:$L,$L1730,N:N)</f>
        <v>271</v>
      </c>
    </row>
    <row r="1731" spans="1:65" x14ac:dyDescent="0.25">
      <c r="A1731" s="68" t="str">
        <f>VLOOKUP(L1731,'Status Report'!B:CB,79,0)</f>
        <v>Heineken</v>
      </c>
      <c r="C1731">
        <v>26021054</v>
      </c>
      <c r="D1731">
        <v>3090840</v>
      </c>
      <c r="E1731" t="s">
        <v>873</v>
      </c>
      <c r="F1731" t="s">
        <v>874</v>
      </c>
      <c r="G1731" t="str">
        <f>VLOOKUP(D1731,'[2]sold to'!$A:$H,8,0)</f>
        <v>Philippines</v>
      </c>
      <c r="H1731" t="str">
        <f>VLOOKUP(D1731,'[2]sold to'!$A:$I,9,0)</f>
        <v>ASIA Pacific</v>
      </c>
      <c r="K1731">
        <v>40</v>
      </c>
      <c r="L1731">
        <v>88019486</v>
      </c>
      <c r="M1731" t="s">
        <v>85</v>
      </c>
      <c r="N1731">
        <v>30</v>
      </c>
      <c r="P1731" t="str">
        <f>VLOOKUP(L1731,'Status Report'!B:AA,26,0)</f>
        <v>China</v>
      </c>
      <c r="Q1731" t="str">
        <f>VLOOKUP(L1731,'Status Report'!B:AB,27,0)</f>
        <v>Indoor signs</v>
      </c>
      <c r="R1731">
        <f>VLOOKUP(L1731,'Status Report'!B:X,23,0)</f>
        <v>100</v>
      </c>
      <c r="S1731" t="str">
        <f>VLOOKUP(L1731,'Status Report'!B:T,19,0)</f>
        <v>Dekkers Visual Communication B.v.</v>
      </c>
      <c r="T1731" s="62">
        <f>VLOOKUP(L1731,'Status Report'!B:E,4,0)</f>
        <v>3</v>
      </c>
      <c r="U1731" s="19">
        <f>_xlfn.IFS(AI1731="Den Bosch",VLOOKUP(L1731,'Status Report'!B:AM,35,0),AI1731="Yantian",VLOOKUP(L1731,'Status Report'!B:AM,36,0),AI1731="",IF(H1731="Asia Pacific",VLOOKUP(L1731,'Status Report'!B:AM,36,0),VLOOKUP(L1731,'Status Report'!B:AM,35,0)),AI1731="Direct shipment",IF(H1731="Asia Pacific",VLOOKUP(L1731,'Status Report'!B:AM,36,0),VLOOKUP(L1731,'Status Report'!B:AM,35,0)))</f>
        <v>154.25</v>
      </c>
      <c r="V1731" s="20">
        <f t="shared" si="413"/>
        <v>4627.5</v>
      </c>
      <c r="W1731" s="19">
        <f>_xlfn.IFS(AI1731="Den Bosch",VLOOKUP(L1731,'Status Report'!B:AM,37,0),AI1731="Yantian",VLOOKUP(L1731,'Status Report'!B:AM,38,0),AI1731="",IF(H1731="Asia Pacific",VLOOKUP(L1731,'Status Report'!B:AM,38,0),VLOOKUP(L1731,'Status Report'!B:AM,37,0)),AI1731="Direct shipment",IF(H1731="Asia Pacific",VLOOKUP(L1731,'Status Report'!B:AM,38,0),VLOOKUP(L1731,'Status Report'!B:AM,37,0)))</f>
        <v>154.25</v>
      </c>
      <c r="X1731" s="20">
        <f t="shared" si="414"/>
        <v>4627.5</v>
      </c>
      <c r="Y1731" s="20">
        <f>_xlfn.IFS(AI1731="Den Bosch",VLOOKUP(L1731,'Status Report'!B:AO,39,0),AI1731="Yantian",VLOOKUP(L1731,'Status Report'!B:AO,40,0),AI1731="",IF(H1731="Asia Pacific",VLOOKUP(L1731,'Status Report'!B:AO,40,0),VLOOKUP(L1731,'Status Report'!B:AO,39,0)),AI1731="Direct shipment",IF(H1731="Asia Pacific",VLOOKUP(L1731,'Status Report'!B:AO,40,0),VLOOKUP(L1731,'Status Report'!B:AO,39,0)))</f>
        <v>0</v>
      </c>
      <c r="Z1731" s="20">
        <f t="shared" si="415"/>
        <v>0</v>
      </c>
      <c r="AA1731" s="20">
        <f t="shared" si="416"/>
        <v>4627.5</v>
      </c>
      <c r="AB1731" s="21">
        <f>_xlfn.IFS(AI1731="Den Bosch",VLOOKUP(L1731,'Status Report'!B:AM,33,0),AI1731="Yantian",VLOOKUP(L1731,'Status Report'!B:AM,34,0),AI1731="",IF(H1731="Asia Pacific",VLOOKUP(L1731,'Status Report'!B:AM,34,0),VLOOKUP(L1731,'Status Report'!B:AM,33,0)),AI1731="Direct shipment",IF(H1731="Asia Pacific",VLOOKUP(L1731,'Status Report'!B:AM,34,0),VLOOKUP(L1731,'Status Report'!B:AM,33,0)))</f>
        <v>133.40280000000001</v>
      </c>
      <c r="AC1731" s="21">
        <f>VLOOKUP(L1731,'Status Report'!B:CE,82,0)</f>
        <v>0</v>
      </c>
      <c r="AD1731" s="21">
        <f t="shared" si="417"/>
        <v>133.40280000000001</v>
      </c>
      <c r="AE1731" s="63">
        <f>VLOOKUP(L1731,'Status Report'!B:W,20,0)</f>
        <v>47</v>
      </c>
      <c r="AF1731" s="63">
        <f>VLOOKUP(L1731,'Status Report'!B:W,21,0)</f>
        <v>35</v>
      </c>
      <c r="AG1731" s="63">
        <f>VLOOKUP(L1731,'Status Report'!B:W,22,0)</f>
        <v>20</v>
      </c>
      <c r="AH1731" s="22">
        <f t="shared" si="418"/>
        <v>0.98699999999999999</v>
      </c>
      <c r="AI1731" t="s">
        <v>990</v>
      </c>
      <c r="AK1731" s="63" t="str">
        <f>IFERROR(VLOOKUP(G1731,ASEAN!A:A,1,0),0)</f>
        <v>Philippines</v>
      </c>
      <c r="AL1731" s="63" t="str">
        <f>IFERROR(VLOOKUP(D1731,'[3]customer specs'!$B$1:$D$65536,3,0),0)</f>
        <v>pallet</v>
      </c>
      <c r="AM1731" s="64">
        <f t="shared" si="419"/>
        <v>0</v>
      </c>
      <c r="AN1731" s="64">
        <f t="shared" si="420"/>
        <v>0</v>
      </c>
      <c r="AO1731" s="63"/>
      <c r="AP1731" s="63"/>
      <c r="AQ1731" s="63" t="str">
        <f t="shared" si="421"/>
        <v>no</v>
      </c>
      <c r="AR1731" s="20">
        <f t="shared" si="422"/>
        <v>4002.0840000000003</v>
      </c>
      <c r="AS1731" s="63"/>
      <c r="AT1731" s="23">
        <f t="shared" si="412"/>
        <v>0.12</v>
      </c>
      <c r="AU1731" s="65">
        <f t="shared" si="423"/>
        <v>151.59409090909094</v>
      </c>
      <c r="AV1731" s="65"/>
      <c r="AW1731" s="65">
        <f t="shared" si="424"/>
        <v>4547.8227272727281</v>
      </c>
      <c r="AX1731" s="65"/>
      <c r="AY1731" s="63">
        <f>VLOOKUP(L1731,'Status Report'!B:CF,81,0)</f>
        <v>0</v>
      </c>
      <c r="AZ1731" s="63" t="str">
        <f>VLOOKUP(L1731,'Status Report'!B:S,18,0)</f>
        <v>Ludmilla Zarybnicka</v>
      </c>
      <c r="BB1731" s="63">
        <f>VLOOKUP(L1731,'Status Report'!B:Z,25,0)</f>
        <v>1</v>
      </c>
      <c r="BC1731" s="63">
        <f t="shared" si="425"/>
        <v>30</v>
      </c>
      <c r="BF1731">
        <f>VLOOKUP(L1731,'Status Report'!B:CE,82,0)</f>
        <v>0</v>
      </c>
      <c r="BG1731">
        <f>VLOOKUP(L1731,'Status Report'!B:CF,83,0)</f>
        <v>0</v>
      </c>
      <c r="BH1731">
        <f>VLOOKUP(L1731,'Status Report'!B:CG,84,0)</f>
        <v>0</v>
      </c>
      <c r="BI1731" t="s">
        <v>1034</v>
      </c>
      <c r="BJ1731" t="s">
        <v>795</v>
      </c>
      <c r="BM1731" s="67">
        <f t="shared" si="426"/>
        <v>96</v>
      </c>
    </row>
    <row r="1732" spans="1:65" x14ac:dyDescent="0.25">
      <c r="A1732" s="68" t="str">
        <f>VLOOKUP(L1732,'Status Report'!B:CB,79,0)</f>
        <v>Heineken</v>
      </c>
      <c r="C1732">
        <v>26021054</v>
      </c>
      <c r="D1732">
        <v>3090840</v>
      </c>
      <c r="E1732" t="s">
        <v>873</v>
      </c>
      <c r="F1732" t="s">
        <v>874</v>
      </c>
      <c r="G1732" t="str">
        <f>VLOOKUP(D1732,'[2]sold to'!$A:$H,8,0)</f>
        <v>Philippines</v>
      </c>
      <c r="H1732" t="str">
        <f>VLOOKUP(D1732,'[2]sold to'!$A:$I,9,0)</f>
        <v>ASIA Pacific</v>
      </c>
      <c r="K1732">
        <v>50</v>
      </c>
      <c r="L1732">
        <v>88027048</v>
      </c>
      <c r="M1732" t="s">
        <v>494</v>
      </c>
      <c r="N1732">
        <v>1</v>
      </c>
      <c r="P1732" t="str">
        <f>VLOOKUP(L1732,'Status Report'!B:AA,26,0)</f>
        <v>Czech Republic</v>
      </c>
      <c r="Q1732" t="str">
        <f>VLOOKUP(L1732,'Status Report'!B:AB,27,0)</f>
        <v>Indoor signs</v>
      </c>
      <c r="R1732">
        <f>VLOOKUP(L1732,'Status Report'!B:X,23,0)</f>
        <v>5</v>
      </c>
      <c r="S1732" t="str">
        <f>VLOOKUP(L1732,'Status Report'!B:T,19,0)</f>
        <v>Brands On</v>
      </c>
      <c r="T1732" s="62">
        <f>VLOOKUP(L1732,'Status Report'!B:E,4,0)</f>
        <v>3</v>
      </c>
      <c r="U1732" s="19">
        <f>_xlfn.IFS(AI1732="Den Bosch",VLOOKUP(L1732,'Status Report'!B:AM,35,0),AI1732="Yantian",VLOOKUP(L1732,'Status Report'!B:AM,36,0),AI1732="",IF(H1732="Asia Pacific",VLOOKUP(L1732,'Status Report'!B:AM,36,0),VLOOKUP(L1732,'Status Report'!B:AM,35,0)),AI1732="Direct shipment",IF(H1732="Asia Pacific",VLOOKUP(L1732,'Status Report'!B:AM,36,0),VLOOKUP(L1732,'Status Report'!B:AM,35,0)))</f>
        <v>139.80000000000001</v>
      </c>
      <c r="V1732" s="20">
        <f t="shared" si="413"/>
        <v>139.80000000000001</v>
      </c>
      <c r="W1732" s="19">
        <f>_xlfn.IFS(AI1732="Den Bosch",VLOOKUP(L1732,'Status Report'!B:AM,37,0),AI1732="Yantian",VLOOKUP(L1732,'Status Report'!B:AM,38,0),AI1732="",IF(H1732="Asia Pacific",VLOOKUP(L1732,'Status Report'!B:AM,38,0),VLOOKUP(L1732,'Status Report'!B:AM,37,0)),AI1732="Direct shipment",IF(H1732="Asia Pacific",VLOOKUP(L1732,'Status Report'!B:AM,38,0),VLOOKUP(L1732,'Status Report'!B:AM,37,0)))</f>
        <v>139.80000000000001</v>
      </c>
      <c r="X1732" s="20">
        <f t="shared" si="414"/>
        <v>139.80000000000001</v>
      </c>
      <c r="Y1732" s="20">
        <f>_xlfn.IFS(AI1732="Den Bosch",VLOOKUP(L1732,'Status Report'!B:AO,39,0),AI1732="Yantian",VLOOKUP(L1732,'Status Report'!B:AO,40,0),AI1732="",IF(H1732="Asia Pacific",VLOOKUP(L1732,'Status Report'!B:AO,40,0),VLOOKUP(L1732,'Status Report'!B:AO,39,0)),AI1732="Direct shipment",IF(H1732="Asia Pacific",VLOOKUP(L1732,'Status Report'!B:AO,40,0),VLOOKUP(L1732,'Status Report'!B:AO,39,0)))</f>
        <v>0</v>
      </c>
      <c r="Z1732" s="20">
        <f t="shared" si="415"/>
        <v>0</v>
      </c>
      <c r="AA1732" s="20">
        <f t="shared" si="416"/>
        <v>139.80000000000001</v>
      </c>
      <c r="AB1732" s="21">
        <f>_xlfn.IFS(AI1732="Den Bosch",VLOOKUP(L1732,'Status Report'!B:AM,33,0),AI1732="Yantian",VLOOKUP(L1732,'Status Report'!B:AM,34,0),AI1732="",IF(H1732="Asia Pacific",VLOOKUP(L1732,'Status Report'!B:AM,34,0),VLOOKUP(L1732,'Status Report'!B:AM,33,0)),AI1732="Direct shipment",IF(H1732="Asia Pacific",VLOOKUP(L1732,'Status Report'!B:AM,34,0),VLOOKUP(L1732,'Status Report'!B:AM,33,0)))</f>
        <v>123</v>
      </c>
      <c r="AC1732" s="21">
        <f>VLOOKUP(L1732,'Status Report'!B:CE,82,0)</f>
        <v>0</v>
      </c>
      <c r="AD1732" s="21">
        <f t="shared" si="417"/>
        <v>123</v>
      </c>
      <c r="AE1732" s="63">
        <f>VLOOKUP(L1732,'Status Report'!B:W,20,0)</f>
        <v>35.5</v>
      </c>
      <c r="AF1732" s="63">
        <f>VLOOKUP(L1732,'Status Report'!B:W,21,0)</f>
        <v>30</v>
      </c>
      <c r="AG1732" s="63">
        <f>VLOOKUP(L1732,'Status Report'!B:W,22,0)</f>
        <v>9</v>
      </c>
      <c r="AH1732" s="22">
        <f t="shared" si="418"/>
        <v>9.5849999999999998E-3</v>
      </c>
      <c r="AI1732" t="s">
        <v>990</v>
      </c>
      <c r="AK1732" s="63" t="str">
        <f>IFERROR(VLOOKUP(G1732,ASEAN!A:A,1,0),0)</f>
        <v>Philippines</v>
      </c>
      <c r="AL1732" s="63" t="str">
        <f>IFERROR(VLOOKUP(D1732,'[3]customer specs'!$B$1:$D$65536,3,0),0)</f>
        <v>pallet</v>
      </c>
      <c r="AM1732" s="64">
        <f t="shared" si="419"/>
        <v>0</v>
      </c>
      <c r="AN1732" s="64">
        <f t="shared" si="420"/>
        <v>0</v>
      </c>
      <c r="AO1732" s="63"/>
      <c r="AP1732" s="63"/>
      <c r="AQ1732" s="63" t="str">
        <f t="shared" si="421"/>
        <v>no</v>
      </c>
      <c r="AR1732" s="20">
        <f t="shared" si="422"/>
        <v>123</v>
      </c>
      <c r="AS1732" s="63"/>
      <c r="AT1732" s="23">
        <f t="shared" si="412"/>
        <v>0.12</v>
      </c>
      <c r="AU1732" s="65">
        <f t="shared" si="423"/>
        <v>139.77272727272728</v>
      </c>
      <c r="AV1732" s="65"/>
      <c r="AW1732" s="65">
        <f t="shared" si="424"/>
        <v>139.77272727272728</v>
      </c>
      <c r="AX1732" s="65"/>
      <c r="AY1732" s="63">
        <f>VLOOKUP(L1732,'Status Report'!B:CF,81,0)</f>
        <v>0</v>
      </c>
      <c r="AZ1732" s="63" t="str">
        <f>VLOOKUP(L1732,'Status Report'!B:S,18,0)</f>
        <v>Ludmilla Zarybnicka</v>
      </c>
      <c r="BB1732" s="63">
        <f>VLOOKUP(L1732,'Status Report'!B:Z,25,0)</f>
        <v>10</v>
      </c>
      <c r="BC1732" s="63">
        <f t="shared" si="425"/>
        <v>10</v>
      </c>
      <c r="BF1732">
        <f>VLOOKUP(L1732,'Status Report'!B:CE,82,0)</f>
        <v>0</v>
      </c>
      <c r="BG1732">
        <f>VLOOKUP(L1732,'Status Report'!B:CF,83,0)</f>
        <v>0</v>
      </c>
      <c r="BH1732">
        <f>VLOOKUP(L1732,'Status Report'!B:CG,84,0)</f>
        <v>0</v>
      </c>
      <c r="BI1732" t="s">
        <v>1034</v>
      </c>
      <c r="BJ1732" t="s">
        <v>795</v>
      </c>
      <c r="BM1732" s="67">
        <f t="shared" si="426"/>
        <v>16</v>
      </c>
    </row>
    <row r="1733" spans="1:65" x14ac:dyDescent="0.25">
      <c r="A1733" s="68" t="str">
        <f>VLOOKUP(L1733,'Status Report'!B:CB,79,0)</f>
        <v>Heineken - F1</v>
      </c>
      <c r="C1733">
        <v>26021054</v>
      </c>
      <c r="D1733">
        <v>3090840</v>
      </c>
      <c r="E1733" t="s">
        <v>873</v>
      </c>
      <c r="F1733" t="s">
        <v>874</v>
      </c>
      <c r="G1733" t="str">
        <f>VLOOKUP(D1733,'[2]sold to'!$A:$H,8,0)</f>
        <v>Philippines</v>
      </c>
      <c r="H1733" t="str">
        <f>VLOOKUP(D1733,'[2]sold to'!$A:$I,9,0)</f>
        <v>ASIA Pacific</v>
      </c>
      <c r="K1733">
        <v>60</v>
      </c>
      <c r="L1733">
        <v>88027438</v>
      </c>
      <c r="M1733" t="s">
        <v>820</v>
      </c>
      <c r="N1733">
        <v>12</v>
      </c>
      <c r="P1733" t="str">
        <f>VLOOKUP(L1733,'Status Report'!B:AA,26,0)</f>
        <v>China</v>
      </c>
      <c r="Q1733" t="str">
        <f>VLOOKUP(L1733,'Status Report'!B:AB,27,0)</f>
        <v>Premiums</v>
      </c>
      <c r="R1733">
        <f>VLOOKUP(L1733,'Status Report'!B:X,23,0)</f>
        <v>100</v>
      </c>
      <c r="S1733" t="str">
        <f>VLOOKUP(L1733,'Status Report'!B:T,19,0)</f>
        <v>Asian Sourcing Link</v>
      </c>
      <c r="T1733" s="62">
        <f>VLOOKUP(L1733,'Status Report'!B:E,4,0)</f>
        <v>3</v>
      </c>
      <c r="U1733" s="19">
        <f>_xlfn.IFS(AI1733="Den Bosch",VLOOKUP(L1733,'Status Report'!B:AM,35,0),AI1733="Yantian",VLOOKUP(L1733,'Status Report'!B:AM,36,0),AI1733="",IF(H1733="Asia Pacific",VLOOKUP(L1733,'Status Report'!B:AM,36,0),VLOOKUP(L1733,'Status Report'!B:AM,35,0)),AI1733="Direct shipment",IF(H1733="Asia Pacific",VLOOKUP(L1733,'Status Report'!B:AM,36,0),VLOOKUP(L1733,'Status Report'!B:AM,35,0)))</f>
        <v>142.4</v>
      </c>
      <c r="V1733" s="20">
        <f t="shared" si="413"/>
        <v>1708.8000000000002</v>
      </c>
      <c r="W1733" s="19">
        <f>_xlfn.IFS(AI1733="Den Bosch",VLOOKUP(L1733,'Status Report'!B:AM,37,0),AI1733="Yantian",VLOOKUP(L1733,'Status Report'!B:AM,38,0),AI1733="",IF(H1733="Asia Pacific",VLOOKUP(L1733,'Status Report'!B:AM,38,0),VLOOKUP(L1733,'Status Report'!B:AM,37,0)),AI1733="Direct shipment",IF(H1733="Asia Pacific",VLOOKUP(L1733,'Status Report'!B:AM,38,0),VLOOKUP(L1733,'Status Report'!B:AM,37,0)))</f>
        <v>142.4</v>
      </c>
      <c r="X1733" s="20">
        <f t="shared" si="414"/>
        <v>1708.8000000000002</v>
      </c>
      <c r="Y1733" s="20">
        <f>_xlfn.IFS(AI1733="Den Bosch",VLOOKUP(L1733,'Status Report'!B:AO,39,0),AI1733="Yantian",VLOOKUP(L1733,'Status Report'!B:AO,40,0),AI1733="",IF(H1733="Asia Pacific",VLOOKUP(L1733,'Status Report'!B:AO,40,0),VLOOKUP(L1733,'Status Report'!B:AO,39,0)),AI1733="Direct shipment",IF(H1733="Asia Pacific",VLOOKUP(L1733,'Status Report'!B:AO,40,0),VLOOKUP(L1733,'Status Report'!B:AO,39,0)))</f>
        <v>0</v>
      </c>
      <c r="Z1733" s="20">
        <f t="shared" si="415"/>
        <v>0</v>
      </c>
      <c r="AA1733" s="20">
        <f t="shared" si="416"/>
        <v>1708.8000000000002</v>
      </c>
      <c r="AB1733" s="21">
        <f>_xlfn.IFS(AI1733="Den Bosch",VLOOKUP(L1733,'Status Report'!B:AM,33,0),AI1733="Yantian",VLOOKUP(L1733,'Status Report'!B:AM,34,0),AI1733="",IF(H1733="Asia Pacific",VLOOKUP(L1733,'Status Report'!B:AM,34,0),VLOOKUP(L1733,'Status Report'!B:AM,33,0)),AI1733="Direct shipment",IF(H1733="Asia Pacific",VLOOKUP(L1733,'Status Report'!B:AM,34,0),VLOOKUP(L1733,'Status Report'!B:AM,33,0)))</f>
        <v>122.09400000000001</v>
      </c>
      <c r="AC1733" s="21">
        <f>VLOOKUP(L1733,'Status Report'!B:CE,82,0)</f>
        <v>0</v>
      </c>
      <c r="AD1733" s="21">
        <f t="shared" si="417"/>
        <v>122.09400000000001</v>
      </c>
      <c r="AE1733" s="63">
        <f>VLOOKUP(L1733,'Status Report'!B:W,20,0)</f>
        <v>103</v>
      </c>
      <c r="AF1733" s="63">
        <f>VLOOKUP(L1733,'Status Report'!B:W,21,0)</f>
        <v>17.5</v>
      </c>
      <c r="AG1733" s="63">
        <f>VLOOKUP(L1733,'Status Report'!B:W,22,0)</f>
        <v>20</v>
      </c>
      <c r="AH1733" s="22">
        <f t="shared" si="418"/>
        <v>0.43259999999999998</v>
      </c>
      <c r="AI1733" t="s">
        <v>990</v>
      </c>
      <c r="AK1733" s="63" t="str">
        <f>IFERROR(VLOOKUP(G1733,ASEAN!A:A,1,0),0)</f>
        <v>Philippines</v>
      </c>
      <c r="AL1733" s="63" t="str">
        <f>IFERROR(VLOOKUP(D1733,'[3]customer specs'!$B$1:$D$65536,3,0),0)</f>
        <v>pallet</v>
      </c>
      <c r="AM1733" s="64">
        <f t="shared" si="419"/>
        <v>0</v>
      </c>
      <c r="AN1733" s="64">
        <f t="shared" si="420"/>
        <v>0</v>
      </c>
      <c r="AO1733" s="63"/>
      <c r="AP1733" s="63"/>
      <c r="AQ1733" s="63" t="str">
        <f t="shared" si="421"/>
        <v>no</v>
      </c>
      <c r="AR1733" s="20">
        <f t="shared" si="422"/>
        <v>1465.1280000000002</v>
      </c>
      <c r="AS1733" s="63"/>
      <c r="AT1733" s="23">
        <f t="shared" si="412"/>
        <v>0.12</v>
      </c>
      <c r="AU1733" s="65">
        <f t="shared" si="423"/>
        <v>138.74318181818182</v>
      </c>
      <c r="AV1733" s="65"/>
      <c r="AW1733" s="65">
        <f t="shared" si="424"/>
        <v>1664.9181818181819</v>
      </c>
      <c r="AX1733" s="65"/>
      <c r="AY1733" s="63">
        <f>VLOOKUP(L1733,'Status Report'!B:CF,81,0)</f>
        <v>0</v>
      </c>
      <c r="AZ1733" s="63" t="str">
        <f>VLOOKUP(L1733,'Status Report'!B:S,18,0)</f>
        <v xml:space="preserve">Ellina Smirnova </v>
      </c>
      <c r="BB1733" s="63">
        <f>VLOOKUP(L1733,'Status Report'!B:Z,25,0)</f>
        <v>10</v>
      </c>
      <c r="BC1733" s="63">
        <f t="shared" si="425"/>
        <v>120</v>
      </c>
      <c r="BF1733">
        <f>VLOOKUP(L1733,'Status Report'!B:CE,82,0)</f>
        <v>0</v>
      </c>
      <c r="BG1733">
        <f>VLOOKUP(L1733,'Status Report'!B:CF,83,0)</f>
        <v>0</v>
      </c>
      <c r="BH1733">
        <f>VLOOKUP(L1733,'Status Report'!B:CG,84,0)</f>
        <v>0</v>
      </c>
      <c r="BI1733" t="s">
        <v>1034</v>
      </c>
      <c r="BJ1733" t="s">
        <v>795</v>
      </c>
      <c r="BM1733" s="67">
        <f t="shared" si="426"/>
        <v>74</v>
      </c>
    </row>
    <row r="1734" spans="1:65" x14ac:dyDescent="0.25">
      <c r="A1734" s="68" t="str">
        <f>VLOOKUP(L1734,'Status Report'!B:CB,79,0)</f>
        <v>Heineken - F1</v>
      </c>
      <c r="C1734">
        <v>26021054</v>
      </c>
      <c r="D1734">
        <v>3090840</v>
      </c>
      <c r="E1734" t="s">
        <v>873</v>
      </c>
      <c r="F1734" t="s">
        <v>874</v>
      </c>
      <c r="G1734" t="str">
        <f>VLOOKUP(D1734,'[2]sold to'!$A:$H,8,0)</f>
        <v>Philippines</v>
      </c>
      <c r="H1734" t="str">
        <f>VLOOKUP(D1734,'[2]sold to'!$A:$I,9,0)</f>
        <v>ASIA Pacific</v>
      </c>
      <c r="K1734">
        <v>70</v>
      </c>
      <c r="L1734">
        <v>88027349</v>
      </c>
      <c r="M1734" t="s">
        <v>550</v>
      </c>
      <c r="N1734">
        <v>5</v>
      </c>
      <c r="P1734" t="str">
        <f>VLOOKUP(L1734,'Status Report'!B:AA,26,0)</f>
        <v>China</v>
      </c>
      <c r="Q1734" t="str">
        <f>VLOOKUP(L1734,'Status Report'!B:AB,27,0)</f>
        <v>Premiums</v>
      </c>
      <c r="R1734">
        <f>VLOOKUP(L1734,'Status Report'!B:X,23,0)</f>
        <v>200</v>
      </c>
      <c r="S1734" t="str">
        <f>VLOOKUP(L1734,'Status Report'!B:T,19,0)</f>
        <v>Promocean The Netherlands BV</v>
      </c>
      <c r="T1734" s="62">
        <f>VLOOKUP(L1734,'Status Report'!B:E,4,0)</f>
        <v>3</v>
      </c>
      <c r="U1734" s="19">
        <f>_xlfn.IFS(AI1734="Den Bosch",VLOOKUP(L1734,'Status Report'!B:AM,35,0),AI1734="Yantian",VLOOKUP(L1734,'Status Report'!B:AM,36,0),AI1734="",IF(H1734="Asia Pacific",VLOOKUP(L1734,'Status Report'!B:AM,36,0),VLOOKUP(L1734,'Status Report'!B:AM,35,0)),AI1734="Direct shipment",IF(H1734="Asia Pacific",VLOOKUP(L1734,'Status Report'!B:AM,36,0),VLOOKUP(L1734,'Status Report'!B:AM,35,0)))</f>
        <v>76.150000000000006</v>
      </c>
      <c r="V1734" s="20">
        <f t="shared" si="413"/>
        <v>380.75</v>
      </c>
      <c r="W1734" s="19">
        <f>_xlfn.IFS(AI1734="Den Bosch",VLOOKUP(L1734,'Status Report'!B:AM,37,0),AI1734="Yantian",VLOOKUP(L1734,'Status Report'!B:AM,38,0),AI1734="",IF(H1734="Asia Pacific",VLOOKUP(L1734,'Status Report'!B:AM,38,0),VLOOKUP(L1734,'Status Report'!B:AM,37,0)),AI1734="Direct shipment",IF(H1734="Asia Pacific",VLOOKUP(L1734,'Status Report'!B:AM,38,0),VLOOKUP(L1734,'Status Report'!B:AM,37,0)))</f>
        <v>76.150000000000006</v>
      </c>
      <c r="X1734" s="20">
        <f t="shared" si="414"/>
        <v>380.75</v>
      </c>
      <c r="Y1734" s="20">
        <f>_xlfn.IFS(AI1734="Den Bosch",VLOOKUP(L1734,'Status Report'!B:AO,39,0),AI1734="Yantian",VLOOKUP(L1734,'Status Report'!B:AO,40,0),AI1734="",IF(H1734="Asia Pacific",VLOOKUP(L1734,'Status Report'!B:AO,40,0),VLOOKUP(L1734,'Status Report'!B:AO,39,0)),AI1734="Direct shipment",IF(H1734="Asia Pacific",VLOOKUP(L1734,'Status Report'!B:AO,40,0),VLOOKUP(L1734,'Status Report'!B:AO,39,0)))</f>
        <v>0</v>
      </c>
      <c r="Z1734" s="20">
        <f t="shared" si="415"/>
        <v>0</v>
      </c>
      <c r="AA1734" s="20">
        <f t="shared" si="416"/>
        <v>380.75</v>
      </c>
      <c r="AB1734" s="21">
        <f>_xlfn.IFS(AI1734="Den Bosch",VLOOKUP(L1734,'Status Report'!B:AM,33,0),AI1734="Yantian",VLOOKUP(L1734,'Status Report'!B:AM,34,0),AI1734="",IF(H1734="Asia Pacific",VLOOKUP(L1734,'Status Report'!B:AM,34,0),VLOOKUP(L1734,'Status Report'!B:AM,33,0)),AI1734="Direct shipment",IF(H1734="Asia Pacific",VLOOKUP(L1734,'Status Report'!B:AM,34,0),VLOOKUP(L1734,'Status Report'!B:AM,33,0)))</f>
        <v>67.03</v>
      </c>
      <c r="AC1734" s="21">
        <f>VLOOKUP(L1734,'Status Report'!B:CE,82,0)</f>
        <v>0</v>
      </c>
      <c r="AD1734" s="21">
        <f t="shared" si="417"/>
        <v>67.03</v>
      </c>
      <c r="AE1734" s="63">
        <f>VLOOKUP(L1734,'Status Report'!B:W,20,0)</f>
        <v>44</v>
      </c>
      <c r="AF1734" s="63">
        <f>VLOOKUP(L1734,'Status Report'!B:W,21,0)</f>
        <v>43</v>
      </c>
      <c r="AG1734" s="63">
        <f>VLOOKUP(L1734,'Status Report'!B:W,22,0)</f>
        <v>45</v>
      </c>
      <c r="AH1734" s="22">
        <f t="shared" si="418"/>
        <v>0.42570000000000002</v>
      </c>
      <c r="AI1734" t="s">
        <v>991</v>
      </c>
      <c r="AK1734" s="63" t="str">
        <f>IFERROR(VLOOKUP(G1734,ASEAN!A:A,1,0),0)</f>
        <v>Philippines</v>
      </c>
      <c r="AL1734" s="63" t="str">
        <f>IFERROR(VLOOKUP(D1734,'[3]customer specs'!$B$1:$D$65536,3,0),0)</f>
        <v>pallet</v>
      </c>
      <c r="AM1734" s="64">
        <f t="shared" si="419"/>
        <v>0</v>
      </c>
      <c r="AN1734" s="64">
        <f t="shared" si="420"/>
        <v>0</v>
      </c>
      <c r="AO1734" s="63"/>
      <c r="AP1734" s="63"/>
      <c r="AQ1734" s="63" t="str">
        <f t="shared" si="421"/>
        <v>no</v>
      </c>
      <c r="AR1734" s="20">
        <f t="shared" si="422"/>
        <v>335.15</v>
      </c>
      <c r="AS1734" s="63"/>
      <c r="AT1734" s="23">
        <f t="shared" si="412"/>
        <v>0.12</v>
      </c>
      <c r="AU1734" s="65">
        <f t="shared" si="423"/>
        <v>76.170454545454547</v>
      </c>
      <c r="AV1734" s="65"/>
      <c r="AW1734" s="65">
        <f t="shared" si="424"/>
        <v>380.85227272727275</v>
      </c>
      <c r="AX1734" s="65"/>
      <c r="AY1734" s="63">
        <f>VLOOKUP(L1734,'Status Report'!B:CF,81,0)</f>
        <v>0</v>
      </c>
      <c r="AZ1734" s="63" t="str">
        <f>VLOOKUP(L1734,'Status Report'!B:S,18,0)</f>
        <v xml:space="preserve">Konstantinos Zoupanos </v>
      </c>
      <c r="BB1734" s="63">
        <f>VLOOKUP(L1734,'Status Report'!B:Z,25,0)</f>
        <v>5</v>
      </c>
      <c r="BC1734" s="63">
        <f t="shared" si="425"/>
        <v>25</v>
      </c>
      <c r="BF1734">
        <f>VLOOKUP(L1734,'Status Report'!B:CE,82,0)</f>
        <v>0</v>
      </c>
      <c r="BG1734">
        <f>VLOOKUP(L1734,'Status Report'!B:CF,83,0)</f>
        <v>0</v>
      </c>
      <c r="BH1734">
        <f>VLOOKUP(L1734,'Status Report'!B:CG,84,0)</f>
        <v>0</v>
      </c>
      <c r="BI1734" t="s">
        <v>1034</v>
      </c>
      <c r="BJ1734" t="s">
        <v>795</v>
      </c>
      <c r="BM1734" s="67">
        <f t="shared" si="426"/>
        <v>223</v>
      </c>
    </row>
    <row r="1735" spans="1:65" x14ac:dyDescent="0.25">
      <c r="A1735" s="68" t="str">
        <f>VLOOKUP(L1735,'Status Report'!B:CB,79,0)</f>
        <v>Heineken - F1</v>
      </c>
      <c r="C1735">
        <v>26021054</v>
      </c>
      <c r="D1735">
        <v>3090840</v>
      </c>
      <c r="E1735" t="s">
        <v>873</v>
      </c>
      <c r="F1735" t="s">
        <v>874</v>
      </c>
      <c r="G1735" t="str">
        <f>VLOOKUP(D1735,'[2]sold to'!$A:$H,8,0)</f>
        <v>Philippines</v>
      </c>
      <c r="H1735" t="str">
        <f>VLOOKUP(D1735,'[2]sold to'!$A:$I,9,0)</f>
        <v>ASIA Pacific</v>
      </c>
      <c r="K1735">
        <v>80</v>
      </c>
      <c r="L1735">
        <v>88027432</v>
      </c>
      <c r="M1735" t="s">
        <v>619</v>
      </c>
      <c r="N1735">
        <v>25</v>
      </c>
      <c r="P1735" t="str">
        <f>VLOOKUP(L1735,'Status Report'!B:AA,26,0)</f>
        <v>China</v>
      </c>
      <c r="Q1735" t="str">
        <f>VLOOKUP(L1735,'Status Report'!B:AB,27,0)</f>
        <v>Textiles-Clothing</v>
      </c>
      <c r="R1735">
        <f>VLOOKUP(L1735,'Status Report'!B:X,23,0)</f>
        <v>1000</v>
      </c>
      <c r="S1735" t="str">
        <f>VLOOKUP(L1735,'Status Report'!B:T,19,0)</f>
        <v>Asian Sourcing Link</v>
      </c>
      <c r="T1735" s="62">
        <f>VLOOKUP(L1735,'Status Report'!B:E,4,0)</f>
        <v>3</v>
      </c>
      <c r="U1735" s="19">
        <f>_xlfn.IFS(AI1735="Den Bosch",VLOOKUP(L1735,'Status Report'!B:AM,35,0),AI1735="Yantian",VLOOKUP(L1735,'Status Report'!B:AM,36,0),AI1735="",IF(H1735="Asia Pacific",VLOOKUP(L1735,'Status Report'!B:AM,36,0),VLOOKUP(L1735,'Status Report'!B:AM,35,0)),AI1735="Direct shipment",IF(H1735="Asia Pacific",VLOOKUP(L1735,'Status Report'!B:AM,36,0),VLOOKUP(L1735,'Status Report'!B:AM,35,0)))</f>
        <v>27.43</v>
      </c>
      <c r="V1735" s="20">
        <f t="shared" si="413"/>
        <v>685.75</v>
      </c>
      <c r="W1735" s="19">
        <f>_xlfn.IFS(AI1735="Den Bosch",VLOOKUP(L1735,'Status Report'!B:AM,37,0),AI1735="Yantian",VLOOKUP(L1735,'Status Report'!B:AM,38,0),AI1735="",IF(H1735="Asia Pacific",VLOOKUP(L1735,'Status Report'!B:AM,38,0),VLOOKUP(L1735,'Status Report'!B:AM,37,0)),AI1735="Direct shipment",IF(H1735="Asia Pacific",VLOOKUP(L1735,'Status Report'!B:AM,38,0),VLOOKUP(L1735,'Status Report'!B:AM,37,0)))</f>
        <v>27.43</v>
      </c>
      <c r="X1735" s="20">
        <f t="shared" si="414"/>
        <v>685.75</v>
      </c>
      <c r="Y1735" s="20">
        <f>_xlfn.IFS(AI1735="Den Bosch",VLOOKUP(L1735,'Status Report'!B:AO,39,0),AI1735="Yantian",VLOOKUP(L1735,'Status Report'!B:AO,40,0),AI1735="",IF(H1735="Asia Pacific",VLOOKUP(L1735,'Status Report'!B:AO,40,0),VLOOKUP(L1735,'Status Report'!B:AO,39,0)),AI1735="Direct shipment",IF(H1735="Asia Pacific",VLOOKUP(L1735,'Status Report'!B:AO,40,0),VLOOKUP(L1735,'Status Report'!B:AO,39,0)))</f>
        <v>0</v>
      </c>
      <c r="Z1735" s="20">
        <f t="shared" si="415"/>
        <v>0</v>
      </c>
      <c r="AA1735" s="20">
        <f t="shared" si="416"/>
        <v>685.75</v>
      </c>
      <c r="AB1735" s="21">
        <f>_xlfn.IFS(AI1735="Den Bosch",VLOOKUP(L1735,'Status Report'!B:AM,33,0),AI1735="Yantian",VLOOKUP(L1735,'Status Report'!B:AM,34,0),AI1735="",IF(H1735="Asia Pacific",VLOOKUP(L1735,'Status Report'!B:AM,34,0),VLOOKUP(L1735,'Status Report'!B:AM,33,0)),AI1735="Direct shipment",IF(H1735="Asia Pacific",VLOOKUP(L1735,'Status Report'!B:AM,34,0),VLOOKUP(L1735,'Status Report'!B:AM,33,0)))</f>
        <v>24.14</v>
      </c>
      <c r="AC1735" s="21">
        <f>VLOOKUP(L1735,'Status Report'!B:CE,82,0)</f>
        <v>0</v>
      </c>
      <c r="AD1735" s="21">
        <f t="shared" si="417"/>
        <v>24.14</v>
      </c>
      <c r="AE1735" s="63">
        <f>VLOOKUP(L1735,'Status Report'!B:W,20,0)</f>
        <v>47</v>
      </c>
      <c r="AF1735" s="63">
        <f>VLOOKUP(L1735,'Status Report'!B:W,21,0)</f>
        <v>38</v>
      </c>
      <c r="AG1735" s="63">
        <f>VLOOKUP(L1735,'Status Report'!B:W,22,0)</f>
        <v>2</v>
      </c>
      <c r="AH1735" s="22">
        <f t="shared" si="418"/>
        <v>8.9300000000000004E-2</v>
      </c>
      <c r="AI1735" t="s">
        <v>991</v>
      </c>
      <c r="AK1735" s="63" t="str">
        <f>IFERROR(VLOOKUP(G1735,ASEAN!A:A,1,0),0)</f>
        <v>Philippines</v>
      </c>
      <c r="AL1735" s="63" t="str">
        <f>IFERROR(VLOOKUP(D1735,'[3]customer specs'!$B$1:$D$65536,3,0),0)</f>
        <v>pallet</v>
      </c>
      <c r="AM1735" s="64">
        <f t="shared" si="419"/>
        <v>0</v>
      </c>
      <c r="AN1735" s="64">
        <f t="shared" si="420"/>
        <v>0</v>
      </c>
      <c r="AO1735" s="63"/>
      <c r="AP1735" s="63"/>
      <c r="AQ1735" s="63" t="str">
        <f t="shared" si="421"/>
        <v>no</v>
      </c>
      <c r="AR1735" s="20">
        <f t="shared" si="422"/>
        <v>603.5</v>
      </c>
      <c r="AS1735" s="63"/>
      <c r="AT1735" s="23">
        <f t="shared" si="412"/>
        <v>0.12</v>
      </c>
      <c r="AU1735" s="65">
        <f t="shared" si="423"/>
        <v>27.431818181818183</v>
      </c>
      <c r="AV1735" s="65"/>
      <c r="AW1735" s="65">
        <f t="shared" si="424"/>
        <v>685.79545454545462</v>
      </c>
      <c r="AX1735" s="65"/>
      <c r="AY1735" s="63">
        <f>VLOOKUP(L1735,'Status Report'!B:CF,81,0)</f>
        <v>0</v>
      </c>
      <c r="AZ1735" s="63" t="str">
        <f>VLOOKUP(L1735,'Status Report'!B:S,18,0)</f>
        <v xml:space="preserve">Ellina Smirnova </v>
      </c>
      <c r="BB1735" s="63">
        <f>VLOOKUP(L1735,'Status Report'!B:Z,25,0)</f>
        <v>1</v>
      </c>
      <c r="BC1735" s="63">
        <f t="shared" si="425"/>
        <v>25</v>
      </c>
      <c r="BF1735">
        <f>VLOOKUP(L1735,'Status Report'!B:CE,82,0)</f>
        <v>0</v>
      </c>
      <c r="BG1735">
        <f>VLOOKUP(L1735,'Status Report'!B:CF,83,0)</f>
        <v>0</v>
      </c>
      <c r="BH1735">
        <f>VLOOKUP(L1735,'Status Report'!B:CG,84,0)</f>
        <v>0</v>
      </c>
      <c r="BI1735" t="s">
        <v>1034</v>
      </c>
      <c r="BJ1735" t="s">
        <v>795</v>
      </c>
      <c r="BM1735" s="67">
        <f t="shared" si="426"/>
        <v>278</v>
      </c>
    </row>
    <row r="1736" spans="1:65" x14ac:dyDescent="0.25">
      <c r="A1736" s="68" t="str">
        <f>VLOOKUP(L1736,'Status Report'!B:CB,79,0)</f>
        <v>Heineken - F1</v>
      </c>
      <c r="C1736">
        <v>26021054</v>
      </c>
      <c r="D1736">
        <v>3090840</v>
      </c>
      <c r="E1736" t="s">
        <v>873</v>
      </c>
      <c r="F1736" t="s">
        <v>874</v>
      </c>
      <c r="G1736" t="str">
        <f>VLOOKUP(D1736,'[2]sold to'!$A:$H,8,0)</f>
        <v>Philippines</v>
      </c>
      <c r="H1736" t="str">
        <f>VLOOKUP(D1736,'[2]sold to'!$A:$I,9,0)</f>
        <v>ASIA Pacific</v>
      </c>
      <c r="K1736">
        <v>90</v>
      </c>
      <c r="L1736">
        <v>88027433</v>
      </c>
      <c r="M1736" t="s">
        <v>620</v>
      </c>
      <c r="N1736">
        <v>25</v>
      </c>
      <c r="P1736" t="str">
        <f>VLOOKUP(L1736,'Status Report'!B:AA,26,0)</f>
        <v>China</v>
      </c>
      <c r="Q1736" t="str">
        <f>VLOOKUP(L1736,'Status Report'!B:AB,27,0)</f>
        <v>Textiles-Clothing</v>
      </c>
      <c r="R1736">
        <f>VLOOKUP(L1736,'Status Report'!B:X,23,0)</f>
        <v>1000</v>
      </c>
      <c r="S1736" t="str">
        <f>VLOOKUP(L1736,'Status Report'!B:T,19,0)</f>
        <v>Asian Sourcing Link</v>
      </c>
      <c r="T1736" s="62">
        <f>VLOOKUP(L1736,'Status Report'!B:E,4,0)</f>
        <v>3</v>
      </c>
      <c r="U1736" s="19">
        <f>_xlfn.IFS(AI1736="Den Bosch",VLOOKUP(L1736,'Status Report'!B:AM,35,0),AI1736="Yantian",VLOOKUP(L1736,'Status Report'!B:AM,36,0),AI1736="",IF(H1736="Asia Pacific",VLOOKUP(L1736,'Status Report'!B:AM,36,0),VLOOKUP(L1736,'Status Report'!B:AM,35,0)),AI1736="Direct shipment",IF(H1736="Asia Pacific",VLOOKUP(L1736,'Status Report'!B:AM,36,0),VLOOKUP(L1736,'Status Report'!B:AM,35,0)))</f>
        <v>27.43</v>
      </c>
      <c r="V1736" s="20">
        <f t="shared" si="413"/>
        <v>685.75</v>
      </c>
      <c r="W1736" s="19">
        <f>_xlfn.IFS(AI1736="Den Bosch",VLOOKUP(L1736,'Status Report'!B:AM,37,0),AI1736="Yantian",VLOOKUP(L1736,'Status Report'!B:AM,38,0),AI1736="",IF(H1736="Asia Pacific",VLOOKUP(L1736,'Status Report'!B:AM,38,0),VLOOKUP(L1736,'Status Report'!B:AM,37,0)),AI1736="Direct shipment",IF(H1736="Asia Pacific",VLOOKUP(L1736,'Status Report'!B:AM,38,0),VLOOKUP(L1736,'Status Report'!B:AM,37,0)))</f>
        <v>27.43</v>
      </c>
      <c r="X1736" s="20">
        <f t="shared" si="414"/>
        <v>685.75</v>
      </c>
      <c r="Y1736" s="20">
        <f>_xlfn.IFS(AI1736="Den Bosch",VLOOKUP(L1736,'Status Report'!B:AO,39,0),AI1736="Yantian",VLOOKUP(L1736,'Status Report'!B:AO,40,0),AI1736="",IF(H1736="Asia Pacific",VLOOKUP(L1736,'Status Report'!B:AO,40,0),VLOOKUP(L1736,'Status Report'!B:AO,39,0)),AI1736="Direct shipment",IF(H1736="Asia Pacific",VLOOKUP(L1736,'Status Report'!B:AO,40,0),VLOOKUP(L1736,'Status Report'!B:AO,39,0)))</f>
        <v>0</v>
      </c>
      <c r="Z1736" s="20">
        <f t="shared" si="415"/>
        <v>0</v>
      </c>
      <c r="AA1736" s="20">
        <f t="shared" si="416"/>
        <v>685.75</v>
      </c>
      <c r="AB1736" s="21">
        <f>_xlfn.IFS(AI1736="Den Bosch",VLOOKUP(L1736,'Status Report'!B:AM,33,0),AI1736="Yantian",VLOOKUP(L1736,'Status Report'!B:AM,34,0),AI1736="",IF(H1736="Asia Pacific",VLOOKUP(L1736,'Status Report'!B:AM,34,0),VLOOKUP(L1736,'Status Report'!B:AM,33,0)),AI1736="Direct shipment",IF(H1736="Asia Pacific",VLOOKUP(L1736,'Status Report'!B:AM,34,0),VLOOKUP(L1736,'Status Report'!B:AM,33,0)))</f>
        <v>24.14</v>
      </c>
      <c r="AC1736" s="21">
        <f>VLOOKUP(L1736,'Status Report'!B:CE,82,0)</f>
        <v>0</v>
      </c>
      <c r="AD1736" s="21">
        <f t="shared" si="417"/>
        <v>24.14</v>
      </c>
      <c r="AE1736" s="63">
        <f>VLOOKUP(L1736,'Status Report'!B:W,20,0)</f>
        <v>47</v>
      </c>
      <c r="AF1736" s="63">
        <f>VLOOKUP(L1736,'Status Report'!B:W,21,0)</f>
        <v>38</v>
      </c>
      <c r="AG1736" s="63">
        <f>VLOOKUP(L1736,'Status Report'!B:W,22,0)</f>
        <v>2</v>
      </c>
      <c r="AH1736" s="22">
        <f t="shared" si="418"/>
        <v>8.9300000000000004E-2</v>
      </c>
      <c r="AI1736" t="s">
        <v>991</v>
      </c>
      <c r="AK1736" s="63" t="str">
        <f>IFERROR(VLOOKUP(G1736,ASEAN!A:A,1,0),0)</f>
        <v>Philippines</v>
      </c>
      <c r="AL1736" s="63" t="str">
        <f>IFERROR(VLOOKUP(D1736,'[3]customer specs'!$B$1:$D$65536,3,0),0)</f>
        <v>pallet</v>
      </c>
      <c r="AM1736" s="64">
        <f t="shared" si="419"/>
        <v>0</v>
      </c>
      <c r="AN1736" s="64">
        <f t="shared" si="420"/>
        <v>0</v>
      </c>
      <c r="AO1736" s="63"/>
      <c r="AP1736" s="63"/>
      <c r="AQ1736" s="63" t="str">
        <f t="shared" si="421"/>
        <v>no</v>
      </c>
      <c r="AR1736" s="20">
        <f t="shared" si="422"/>
        <v>603.5</v>
      </c>
      <c r="AS1736" s="63"/>
      <c r="AT1736" s="23">
        <f t="shared" si="412"/>
        <v>0.12</v>
      </c>
      <c r="AU1736" s="65">
        <f t="shared" si="423"/>
        <v>27.431818181818183</v>
      </c>
      <c r="AV1736" s="65"/>
      <c r="AW1736" s="65">
        <f t="shared" si="424"/>
        <v>685.79545454545462</v>
      </c>
      <c r="AX1736" s="65"/>
      <c r="AY1736" s="63">
        <f>VLOOKUP(L1736,'Status Report'!B:CF,81,0)</f>
        <v>0</v>
      </c>
      <c r="AZ1736" s="63" t="str">
        <f>VLOOKUP(L1736,'Status Report'!B:S,18,0)</f>
        <v xml:space="preserve">Ellina Smirnova </v>
      </c>
      <c r="BB1736" s="63">
        <f>VLOOKUP(L1736,'Status Report'!B:Z,25,0)</f>
        <v>1</v>
      </c>
      <c r="BC1736" s="63">
        <f t="shared" si="425"/>
        <v>25</v>
      </c>
      <c r="BF1736">
        <f>VLOOKUP(L1736,'Status Report'!B:CE,82,0)</f>
        <v>0</v>
      </c>
      <c r="BG1736">
        <f>VLOOKUP(L1736,'Status Report'!B:CF,83,0)</f>
        <v>0</v>
      </c>
      <c r="BH1736">
        <f>VLOOKUP(L1736,'Status Report'!B:CG,84,0)</f>
        <v>0</v>
      </c>
      <c r="BI1736" t="s">
        <v>1034</v>
      </c>
      <c r="BJ1736" t="s">
        <v>795</v>
      </c>
      <c r="BM1736" s="67">
        <f t="shared" si="426"/>
        <v>437</v>
      </c>
    </row>
    <row r="1737" spans="1:65" x14ac:dyDescent="0.25">
      <c r="A1737" s="68" t="str">
        <f>VLOOKUP(L1737,'Status Report'!B:CB,79,0)</f>
        <v>Heineken UCL</v>
      </c>
      <c r="C1737">
        <v>26021055</v>
      </c>
      <c r="D1737">
        <v>3090615</v>
      </c>
      <c r="E1737" t="s">
        <v>924</v>
      </c>
      <c r="F1737" t="s">
        <v>925</v>
      </c>
      <c r="G1737" t="str">
        <f>VLOOKUP(D1737,'[2]sold to'!$A:$H,8,0)</f>
        <v>Guyana</v>
      </c>
      <c r="H1737" t="str">
        <f>VLOOKUP(D1737,'[2]sold to'!$A:$I,9,0)</f>
        <v>AMERICAS</v>
      </c>
      <c r="K1737">
        <v>80</v>
      </c>
      <c r="L1737">
        <v>88026487</v>
      </c>
      <c r="M1737" t="s">
        <v>314</v>
      </c>
      <c r="N1737">
        <v>15</v>
      </c>
      <c r="P1737" t="str">
        <f>VLOOKUP(L1737,'Status Report'!B:AA,26,0)</f>
        <v>China</v>
      </c>
      <c r="Q1737" t="str">
        <f>VLOOKUP(L1737,'Status Report'!B:AB,27,0)</f>
        <v>Premiums</v>
      </c>
      <c r="R1737">
        <f>VLOOKUP(L1737,'Status Report'!B:X,23,0)</f>
        <v>100</v>
      </c>
      <c r="S1737" t="str">
        <f>VLOOKUP(L1737,'Status Report'!B:T,19,0)</f>
        <v>Promocean The Netherlands BV</v>
      </c>
      <c r="T1737" s="62">
        <f>VLOOKUP(L1737,'Status Report'!B:E,4,0)</f>
        <v>3</v>
      </c>
      <c r="U1737" s="19">
        <f>_xlfn.IFS(AI1737="Den Bosch",VLOOKUP(L1737,'Status Report'!B:AM,35,0),AI1737="Yantian",VLOOKUP(L1737,'Status Report'!B:AM,36,0),AI1737="",IF(H1737="Asia Pacific",VLOOKUP(L1737,'Status Report'!B:AM,36,0),VLOOKUP(L1737,'Status Report'!B:AM,35,0)),AI1737="Direct shipment",IF(H1737="Asia Pacific",VLOOKUP(L1737,'Status Report'!B:AM,36,0),VLOOKUP(L1737,'Status Report'!B:AM,35,0)))</f>
        <v>30.6</v>
      </c>
      <c r="V1737" s="20">
        <f t="shared" si="413"/>
        <v>459</v>
      </c>
      <c r="W1737" s="19">
        <f>_xlfn.IFS(AI1737="Den Bosch",VLOOKUP(L1737,'Status Report'!B:AM,37,0),AI1737="Yantian",VLOOKUP(L1737,'Status Report'!B:AM,38,0),AI1737="",IF(H1737="Asia Pacific",VLOOKUP(L1737,'Status Report'!B:AM,38,0),VLOOKUP(L1737,'Status Report'!B:AM,37,0)),AI1737="Direct shipment",IF(H1737="Asia Pacific",VLOOKUP(L1737,'Status Report'!B:AM,38,0),VLOOKUP(L1737,'Status Report'!B:AM,37,0)))</f>
        <v>28.799999999999997</v>
      </c>
      <c r="X1737" s="20">
        <f t="shared" si="414"/>
        <v>431.99999999999994</v>
      </c>
      <c r="Y1737" s="20">
        <f>_xlfn.IFS(AI1737="Den Bosch",VLOOKUP(L1737,'Status Report'!B:AO,39,0),AI1737="Yantian",VLOOKUP(L1737,'Status Report'!B:AO,40,0),AI1737="",IF(H1737="Asia Pacific",VLOOKUP(L1737,'Status Report'!B:AO,40,0),VLOOKUP(L1737,'Status Report'!B:AO,39,0)),AI1737="Direct shipment",IF(H1737="Asia Pacific",VLOOKUP(L1737,'Status Report'!B:AO,40,0),VLOOKUP(L1737,'Status Report'!B:AO,39,0)))</f>
        <v>0</v>
      </c>
      <c r="Z1737" s="20">
        <f t="shared" si="415"/>
        <v>0</v>
      </c>
      <c r="AA1737" s="20">
        <f t="shared" si="416"/>
        <v>431.99999999999994</v>
      </c>
      <c r="AB1737" s="21">
        <f>_xlfn.IFS(AI1737="Den Bosch",VLOOKUP(L1737,'Status Report'!B:AM,33,0),AI1737="Yantian",VLOOKUP(L1737,'Status Report'!B:AM,34,0),AI1737="",IF(H1737="Asia Pacific",VLOOKUP(L1737,'Status Report'!B:AM,34,0),VLOOKUP(L1737,'Status Report'!B:AM,33,0)),AI1737="Direct shipment",IF(H1737="Asia Pacific",VLOOKUP(L1737,'Status Report'!B:AM,34,0),VLOOKUP(L1737,'Status Report'!B:AM,33,0)))</f>
        <v>25.1082</v>
      </c>
      <c r="AC1737" s="21">
        <f>VLOOKUP(L1737,'Status Report'!B:CE,82,0)</f>
        <v>0</v>
      </c>
      <c r="AD1737" s="21">
        <f t="shared" si="417"/>
        <v>25.1082</v>
      </c>
      <c r="AE1737" s="63">
        <f>VLOOKUP(L1737,'Status Report'!B:W,20,0)</f>
        <v>47</v>
      </c>
      <c r="AF1737" s="63">
        <f>VLOOKUP(L1737,'Status Report'!B:W,21,0)</f>
        <v>46</v>
      </c>
      <c r="AG1737" s="63">
        <f>VLOOKUP(L1737,'Status Report'!B:W,22,0)</f>
        <v>2</v>
      </c>
      <c r="AH1737" s="22">
        <f t="shared" si="418"/>
        <v>6.4860000000000001E-2</v>
      </c>
      <c r="AI1737" t="s">
        <v>990</v>
      </c>
      <c r="AK1737" s="63">
        <f>IFERROR(VLOOKUP(G1737,ASEAN!A:A,1,0),0)</f>
        <v>0</v>
      </c>
      <c r="AL1737" s="63">
        <f>IFERROR(VLOOKUP(D1737,'[3]customer specs'!$B$1:$D$65536,3,0),0)</f>
        <v>0</v>
      </c>
      <c r="AM1737" s="64">
        <f t="shared" si="419"/>
        <v>27.000000000000057</v>
      </c>
      <c r="AN1737" s="64">
        <f t="shared" si="420"/>
        <v>0</v>
      </c>
      <c r="AO1737" s="63"/>
      <c r="AP1737" s="63"/>
      <c r="AQ1737" s="63" t="str">
        <f t="shared" si="421"/>
        <v>no</v>
      </c>
      <c r="AR1737" s="20">
        <f t="shared" si="422"/>
        <v>376.62299999999999</v>
      </c>
      <c r="AS1737" s="63"/>
      <c r="AT1737" s="23">
        <f t="shared" si="412"/>
        <v>0.12</v>
      </c>
      <c r="AU1737" s="65">
        <f t="shared" si="423"/>
        <v>28.532045454545454</v>
      </c>
      <c r="AV1737" s="65"/>
      <c r="AW1737" s="65">
        <f t="shared" si="424"/>
        <v>427.98068181818178</v>
      </c>
      <c r="AX1737" s="65"/>
      <c r="AY1737" s="63">
        <f>VLOOKUP(L1737,'Status Report'!B:CF,81,0)</f>
        <v>0</v>
      </c>
      <c r="AZ1737" s="63" t="str">
        <f>VLOOKUP(L1737,'Status Report'!B:S,18,0)</f>
        <v>Ellina Smirnova</v>
      </c>
      <c r="BB1737" s="63">
        <f>VLOOKUP(L1737,'Status Report'!B:Z,25,0)</f>
        <v>10</v>
      </c>
      <c r="BC1737" s="63">
        <f t="shared" si="425"/>
        <v>150</v>
      </c>
      <c r="BF1737">
        <f>VLOOKUP(L1737,'Status Report'!B:CE,82,0)</f>
        <v>0</v>
      </c>
      <c r="BG1737">
        <f>VLOOKUP(L1737,'Status Report'!B:CF,83,0)</f>
        <v>0</v>
      </c>
      <c r="BH1737">
        <f>VLOOKUP(L1737,'Status Report'!B:CG,84,0)</f>
        <v>0</v>
      </c>
      <c r="BI1737" t="s">
        <v>1034</v>
      </c>
      <c r="BJ1737" t="s">
        <v>795</v>
      </c>
      <c r="BM1737" s="67">
        <f t="shared" si="426"/>
        <v>1295</v>
      </c>
    </row>
    <row r="1738" spans="1:65" x14ac:dyDescent="0.25">
      <c r="A1738" s="68" t="str">
        <f>VLOOKUP(L1738,'Status Report'!B:CB,79,0)</f>
        <v>Heineken UCL</v>
      </c>
      <c r="C1738">
        <v>26021055</v>
      </c>
      <c r="D1738">
        <v>3090615</v>
      </c>
      <c r="E1738" t="s">
        <v>924</v>
      </c>
      <c r="F1738" t="s">
        <v>925</v>
      </c>
      <c r="G1738" t="str">
        <f>VLOOKUP(D1738,'[2]sold to'!$A:$H,8,0)</f>
        <v>Guyana</v>
      </c>
      <c r="H1738" t="str">
        <f>VLOOKUP(D1738,'[2]sold to'!$A:$I,9,0)</f>
        <v>AMERICAS</v>
      </c>
      <c r="K1738">
        <v>90</v>
      </c>
      <c r="L1738">
        <v>88026488</v>
      </c>
      <c r="M1738" t="s">
        <v>315</v>
      </c>
      <c r="N1738">
        <v>10</v>
      </c>
      <c r="P1738" t="str">
        <f>VLOOKUP(L1738,'Status Report'!B:AA,26,0)</f>
        <v>China</v>
      </c>
      <c r="Q1738" t="str">
        <f>VLOOKUP(L1738,'Status Report'!B:AB,27,0)</f>
        <v>Premiums</v>
      </c>
      <c r="R1738">
        <f>VLOOKUP(L1738,'Status Report'!B:X,23,0)</f>
        <v>100</v>
      </c>
      <c r="S1738" t="str">
        <f>VLOOKUP(L1738,'Status Report'!B:T,19,0)</f>
        <v>Promocean The Netherlands BV</v>
      </c>
      <c r="T1738" s="62">
        <f>VLOOKUP(L1738,'Status Report'!B:E,4,0)</f>
        <v>3</v>
      </c>
      <c r="U1738" s="19">
        <f>_xlfn.IFS(AI1738="Den Bosch",VLOOKUP(L1738,'Status Report'!B:AM,35,0),AI1738="Yantian",VLOOKUP(L1738,'Status Report'!B:AM,36,0),AI1738="",IF(H1738="Asia Pacific",VLOOKUP(L1738,'Status Report'!B:AM,36,0),VLOOKUP(L1738,'Status Report'!B:AM,35,0)),AI1738="Direct shipment",IF(H1738="Asia Pacific",VLOOKUP(L1738,'Status Report'!B:AM,36,0),VLOOKUP(L1738,'Status Report'!B:AM,35,0)))</f>
        <v>46.2</v>
      </c>
      <c r="V1738" s="20">
        <f t="shared" si="413"/>
        <v>462</v>
      </c>
      <c r="W1738" s="19">
        <f>_xlfn.IFS(AI1738="Den Bosch",VLOOKUP(L1738,'Status Report'!B:AM,37,0),AI1738="Yantian",VLOOKUP(L1738,'Status Report'!B:AM,38,0),AI1738="",IF(H1738="Asia Pacific",VLOOKUP(L1738,'Status Report'!B:AM,38,0),VLOOKUP(L1738,'Status Report'!B:AM,37,0)),AI1738="Direct shipment",IF(H1738="Asia Pacific",VLOOKUP(L1738,'Status Report'!B:AM,38,0),VLOOKUP(L1738,'Status Report'!B:AM,37,0)))</f>
        <v>41</v>
      </c>
      <c r="X1738" s="20">
        <f t="shared" si="414"/>
        <v>410</v>
      </c>
      <c r="Y1738" s="20">
        <f>_xlfn.IFS(AI1738="Den Bosch",VLOOKUP(L1738,'Status Report'!B:AO,39,0),AI1738="Yantian",VLOOKUP(L1738,'Status Report'!B:AO,40,0),AI1738="",IF(H1738="Asia Pacific",VLOOKUP(L1738,'Status Report'!B:AO,40,0),VLOOKUP(L1738,'Status Report'!B:AO,39,0)),AI1738="Direct shipment",IF(H1738="Asia Pacific",VLOOKUP(L1738,'Status Report'!B:AO,40,0),VLOOKUP(L1738,'Status Report'!B:AO,39,0)))</f>
        <v>0</v>
      </c>
      <c r="Z1738" s="20">
        <f t="shared" si="415"/>
        <v>0</v>
      </c>
      <c r="AA1738" s="20">
        <f t="shared" si="416"/>
        <v>410</v>
      </c>
      <c r="AB1738" s="21">
        <f>_xlfn.IFS(AI1738="Den Bosch",VLOOKUP(L1738,'Status Report'!B:AM,33,0),AI1738="Yantian",VLOOKUP(L1738,'Status Report'!B:AM,34,0),AI1738="",IF(H1738="Asia Pacific",VLOOKUP(L1738,'Status Report'!B:AM,34,0),VLOOKUP(L1738,'Status Report'!B:AM,33,0)),AI1738="Direct shipment",IF(H1738="Asia Pacific",VLOOKUP(L1738,'Status Report'!B:AM,34,0),VLOOKUP(L1738,'Status Report'!B:AM,33,0)))</f>
        <v>35.419800000000002</v>
      </c>
      <c r="AC1738" s="21">
        <f>VLOOKUP(L1738,'Status Report'!B:CE,82,0)</f>
        <v>0</v>
      </c>
      <c r="AD1738" s="21">
        <f t="shared" si="417"/>
        <v>35.419800000000002</v>
      </c>
      <c r="AE1738" s="63">
        <f>VLOOKUP(L1738,'Status Report'!B:W,20,0)</f>
        <v>28</v>
      </c>
      <c r="AF1738" s="63">
        <f>VLOOKUP(L1738,'Status Report'!B:W,21,0)</f>
        <v>17</v>
      </c>
      <c r="AG1738" s="63">
        <f>VLOOKUP(L1738,'Status Report'!B:W,22,0)</f>
        <v>13</v>
      </c>
      <c r="AH1738" s="22">
        <f t="shared" si="418"/>
        <v>6.1879999999999998E-2</v>
      </c>
      <c r="AI1738" t="s">
        <v>990</v>
      </c>
      <c r="AK1738" s="63">
        <f>IFERROR(VLOOKUP(G1738,ASEAN!A:A,1,0),0)</f>
        <v>0</v>
      </c>
      <c r="AL1738" s="63">
        <f>IFERROR(VLOOKUP(D1738,'[3]customer specs'!$B$1:$D$65536,3,0),0)</f>
        <v>0</v>
      </c>
      <c r="AM1738" s="64">
        <f t="shared" si="419"/>
        <v>52</v>
      </c>
      <c r="AN1738" s="64">
        <f t="shared" si="420"/>
        <v>0</v>
      </c>
      <c r="AO1738" s="63"/>
      <c r="AP1738" s="63"/>
      <c r="AQ1738" s="63" t="str">
        <f t="shared" si="421"/>
        <v>no</v>
      </c>
      <c r="AR1738" s="20">
        <f t="shared" si="422"/>
        <v>354.19800000000004</v>
      </c>
      <c r="AS1738" s="63"/>
      <c r="AT1738" s="23">
        <f t="shared" si="412"/>
        <v>0.12</v>
      </c>
      <c r="AU1738" s="65">
        <f t="shared" si="423"/>
        <v>40.249772727272727</v>
      </c>
      <c r="AV1738" s="65"/>
      <c r="AW1738" s="65">
        <f t="shared" si="424"/>
        <v>402.49772727272727</v>
      </c>
      <c r="AX1738" s="65"/>
      <c r="AY1738" s="63">
        <f>VLOOKUP(L1738,'Status Report'!B:CF,81,0)</f>
        <v>0</v>
      </c>
      <c r="AZ1738" s="63" t="str">
        <f>VLOOKUP(L1738,'Status Report'!B:S,18,0)</f>
        <v>Ellina Smirnova</v>
      </c>
      <c r="BB1738" s="63">
        <f>VLOOKUP(L1738,'Status Report'!B:Z,25,0)</f>
        <v>10</v>
      </c>
      <c r="BC1738" s="63">
        <f t="shared" si="425"/>
        <v>100</v>
      </c>
      <c r="BF1738">
        <f>VLOOKUP(L1738,'Status Report'!B:CE,82,0)</f>
        <v>0</v>
      </c>
      <c r="BG1738">
        <f>VLOOKUP(L1738,'Status Report'!B:CF,83,0)</f>
        <v>0</v>
      </c>
      <c r="BH1738">
        <f>VLOOKUP(L1738,'Status Report'!B:CG,84,0)</f>
        <v>0</v>
      </c>
      <c r="BI1738" t="s">
        <v>1034</v>
      </c>
      <c r="BJ1738" t="s">
        <v>795</v>
      </c>
      <c r="BM1738" s="67">
        <f t="shared" si="426"/>
        <v>588</v>
      </c>
    </row>
    <row r="1739" spans="1:65" x14ac:dyDescent="0.25">
      <c r="A1739" s="68" t="str">
        <f>VLOOKUP(L1739,'Status Report'!B:CB,79,0)</f>
        <v>Heineken UCL</v>
      </c>
      <c r="C1739">
        <v>26021055</v>
      </c>
      <c r="D1739">
        <v>3090615</v>
      </c>
      <c r="E1739" t="s">
        <v>924</v>
      </c>
      <c r="F1739" t="s">
        <v>925</v>
      </c>
      <c r="G1739" t="str">
        <f>VLOOKUP(D1739,'[2]sold to'!$A:$H,8,0)</f>
        <v>Guyana</v>
      </c>
      <c r="H1739" t="str">
        <f>VLOOKUP(D1739,'[2]sold to'!$A:$I,9,0)</f>
        <v>AMERICAS</v>
      </c>
      <c r="K1739">
        <v>100</v>
      </c>
      <c r="L1739">
        <v>88026494</v>
      </c>
      <c r="M1739" t="s">
        <v>320</v>
      </c>
      <c r="N1739">
        <v>20</v>
      </c>
      <c r="P1739" t="str">
        <f>VLOOKUP(L1739,'Status Report'!B:AA,26,0)</f>
        <v>China</v>
      </c>
      <c r="Q1739" t="str">
        <f>VLOOKUP(L1739,'Status Report'!B:AB,27,0)</f>
        <v>Premiums</v>
      </c>
      <c r="R1739">
        <f>VLOOKUP(L1739,'Status Report'!B:X,23,0)</f>
        <v>100</v>
      </c>
      <c r="S1739" t="str">
        <f>VLOOKUP(L1739,'Status Report'!B:T,19,0)</f>
        <v>Promocean The Netherlands BV</v>
      </c>
      <c r="T1739" s="62">
        <f>VLOOKUP(L1739,'Status Report'!B:E,4,0)</f>
        <v>3</v>
      </c>
      <c r="U1739" s="19">
        <f>_xlfn.IFS(AI1739="Den Bosch",VLOOKUP(L1739,'Status Report'!B:AM,35,0),AI1739="Yantian",VLOOKUP(L1739,'Status Report'!B:AM,36,0),AI1739="",IF(H1739="Asia Pacific",VLOOKUP(L1739,'Status Report'!B:AM,36,0),VLOOKUP(L1739,'Status Report'!B:AM,35,0)),AI1739="Direct shipment",IF(H1739="Asia Pacific",VLOOKUP(L1739,'Status Report'!B:AM,36,0),VLOOKUP(L1739,'Status Report'!B:AM,35,0)))</f>
        <v>47</v>
      </c>
      <c r="V1739" s="20">
        <f t="shared" si="413"/>
        <v>940</v>
      </c>
      <c r="W1739" s="19">
        <f>_xlfn.IFS(AI1739="Den Bosch",VLOOKUP(L1739,'Status Report'!B:AM,37,0),AI1739="Yantian",VLOOKUP(L1739,'Status Report'!B:AM,38,0),AI1739="",IF(H1739="Asia Pacific",VLOOKUP(L1739,'Status Report'!B:AM,38,0),VLOOKUP(L1739,'Status Report'!B:AM,37,0)),AI1739="Direct shipment",IF(H1739="Asia Pacific",VLOOKUP(L1739,'Status Report'!B:AM,38,0),VLOOKUP(L1739,'Status Report'!B:AM,37,0)))</f>
        <v>42.25</v>
      </c>
      <c r="X1739" s="20">
        <f t="shared" si="414"/>
        <v>845</v>
      </c>
      <c r="Y1739" s="20">
        <f>_xlfn.IFS(AI1739="Den Bosch",VLOOKUP(L1739,'Status Report'!B:AO,39,0),AI1739="Yantian",VLOOKUP(L1739,'Status Report'!B:AO,40,0),AI1739="",IF(H1739="Asia Pacific",VLOOKUP(L1739,'Status Report'!B:AO,40,0),VLOOKUP(L1739,'Status Report'!B:AO,39,0)),AI1739="Direct shipment",IF(H1739="Asia Pacific",VLOOKUP(L1739,'Status Report'!B:AO,40,0),VLOOKUP(L1739,'Status Report'!B:AO,39,0)))</f>
        <v>0</v>
      </c>
      <c r="Z1739" s="20">
        <f t="shared" si="415"/>
        <v>0</v>
      </c>
      <c r="AA1739" s="20">
        <f t="shared" si="416"/>
        <v>845</v>
      </c>
      <c r="AB1739" s="21">
        <f>_xlfn.IFS(AI1739="Den Bosch",VLOOKUP(L1739,'Status Report'!B:AM,33,0),AI1739="Yantian",VLOOKUP(L1739,'Status Report'!B:AM,34,0),AI1739="",IF(H1739="Asia Pacific",VLOOKUP(L1739,'Status Report'!B:AM,34,0),VLOOKUP(L1739,'Status Report'!B:AM,33,0)),AI1739="Direct shipment",IF(H1739="Asia Pacific",VLOOKUP(L1739,'Status Report'!B:AM,34,0),VLOOKUP(L1739,'Status Report'!B:AM,33,0)))</f>
        <v>37.249200000000002</v>
      </c>
      <c r="AC1739" s="21">
        <f>VLOOKUP(L1739,'Status Report'!B:CE,82,0)</f>
        <v>0</v>
      </c>
      <c r="AD1739" s="21">
        <f t="shared" si="417"/>
        <v>37.249200000000002</v>
      </c>
      <c r="AE1739" s="63">
        <f>VLOOKUP(L1739,'Status Report'!B:W,20,0)</f>
        <v>11</v>
      </c>
      <c r="AF1739" s="63">
        <f>VLOOKUP(L1739,'Status Report'!B:W,21,0)</f>
        <v>9</v>
      </c>
      <c r="AG1739" s="63">
        <f>VLOOKUP(L1739,'Status Report'!B:W,22,0)</f>
        <v>6</v>
      </c>
      <c r="AH1739" s="22">
        <f t="shared" si="418"/>
        <v>1.188E-2</v>
      </c>
      <c r="AI1739" t="s">
        <v>990</v>
      </c>
      <c r="AK1739" s="63">
        <f>IFERROR(VLOOKUP(G1739,ASEAN!A:A,1,0),0)</f>
        <v>0</v>
      </c>
      <c r="AL1739" s="63">
        <f>IFERROR(VLOOKUP(D1739,'[3]customer specs'!$B$1:$D$65536,3,0),0)</f>
        <v>0</v>
      </c>
      <c r="AM1739" s="64">
        <f t="shared" si="419"/>
        <v>95</v>
      </c>
      <c r="AN1739" s="64">
        <f t="shared" si="420"/>
        <v>0</v>
      </c>
      <c r="AO1739" s="63"/>
      <c r="AP1739" s="63"/>
      <c r="AQ1739" s="63" t="str">
        <f t="shared" si="421"/>
        <v>no</v>
      </c>
      <c r="AR1739" s="20">
        <f t="shared" si="422"/>
        <v>744.98400000000004</v>
      </c>
      <c r="AS1739" s="63"/>
      <c r="AT1739" s="23">
        <f t="shared" si="412"/>
        <v>0.12</v>
      </c>
      <c r="AU1739" s="65">
        <f t="shared" si="423"/>
        <v>42.328636363636363</v>
      </c>
      <c r="AV1739" s="65"/>
      <c r="AW1739" s="65">
        <f t="shared" si="424"/>
        <v>846.57272727272721</v>
      </c>
      <c r="AX1739" s="65"/>
      <c r="AY1739" s="63">
        <f>VLOOKUP(L1739,'Status Report'!B:CF,81,0)</f>
        <v>0</v>
      </c>
      <c r="AZ1739" s="63" t="str">
        <f>VLOOKUP(L1739,'Status Report'!B:S,18,0)</f>
        <v>Ellina Smirnova</v>
      </c>
      <c r="BB1739" s="63">
        <f>VLOOKUP(L1739,'Status Report'!B:Z,25,0)</f>
        <v>25</v>
      </c>
      <c r="BC1739" s="63">
        <f t="shared" si="425"/>
        <v>500</v>
      </c>
      <c r="BF1739">
        <f>VLOOKUP(L1739,'Status Report'!B:CE,82,0)</f>
        <v>0</v>
      </c>
      <c r="BG1739">
        <f>VLOOKUP(L1739,'Status Report'!B:CF,83,0)</f>
        <v>0</v>
      </c>
      <c r="BH1739">
        <f>VLOOKUP(L1739,'Status Report'!B:CG,84,0)</f>
        <v>0</v>
      </c>
      <c r="BI1739" t="s">
        <v>1034</v>
      </c>
      <c r="BJ1739" t="s">
        <v>795</v>
      </c>
      <c r="BM1739" s="67">
        <f t="shared" si="426"/>
        <v>1305</v>
      </c>
    </row>
    <row r="1740" spans="1:65" x14ac:dyDescent="0.25">
      <c r="A1740" s="68" t="str">
        <f>VLOOKUP(L1740,'Status Report'!B:CB,79,0)</f>
        <v>Heineken UCL</v>
      </c>
      <c r="C1740">
        <v>26021055</v>
      </c>
      <c r="D1740">
        <v>3090615</v>
      </c>
      <c r="E1740" t="s">
        <v>924</v>
      </c>
      <c r="F1740" t="s">
        <v>925</v>
      </c>
      <c r="G1740" t="str">
        <f>VLOOKUP(D1740,'[2]sold to'!$A:$H,8,0)</f>
        <v>Guyana</v>
      </c>
      <c r="H1740" t="str">
        <f>VLOOKUP(D1740,'[2]sold to'!$A:$I,9,0)</f>
        <v>AMERICAS</v>
      </c>
      <c r="K1740">
        <v>110</v>
      </c>
      <c r="L1740">
        <v>88026543</v>
      </c>
      <c r="M1740" t="s">
        <v>358</v>
      </c>
      <c r="N1740">
        <v>12</v>
      </c>
      <c r="P1740" t="str">
        <f>VLOOKUP(L1740,'Status Report'!B:AA,26,0)</f>
        <v>China</v>
      </c>
      <c r="Q1740" t="str">
        <f>VLOOKUP(L1740,'Status Report'!B:AB,27,0)</f>
        <v>Premiums</v>
      </c>
      <c r="R1740">
        <f>VLOOKUP(L1740,'Status Report'!B:X,23,0)</f>
        <v>100</v>
      </c>
      <c r="S1740" t="str">
        <f>VLOOKUP(L1740,'Status Report'!B:T,19,0)</f>
        <v>Promocean The Netherlands BV</v>
      </c>
      <c r="T1740" s="62">
        <f>VLOOKUP(L1740,'Status Report'!B:E,4,0)</f>
        <v>3</v>
      </c>
      <c r="U1740" s="19">
        <f>_xlfn.IFS(AI1740="Den Bosch",VLOOKUP(L1740,'Status Report'!B:AM,35,0),AI1740="Yantian",VLOOKUP(L1740,'Status Report'!B:AM,36,0),AI1740="",IF(H1740="Asia Pacific",VLOOKUP(L1740,'Status Report'!B:AM,36,0),VLOOKUP(L1740,'Status Report'!B:AM,35,0)),AI1740="Direct shipment",IF(H1740="Asia Pacific",VLOOKUP(L1740,'Status Report'!B:AM,36,0),VLOOKUP(L1740,'Status Report'!B:AM,35,0)))</f>
        <v>53.5</v>
      </c>
      <c r="V1740" s="20">
        <f t="shared" si="413"/>
        <v>642</v>
      </c>
      <c r="W1740" s="19">
        <f>_xlfn.IFS(AI1740="Den Bosch",VLOOKUP(L1740,'Status Report'!B:AM,37,0),AI1740="Yantian",VLOOKUP(L1740,'Status Report'!B:AM,38,0),AI1740="",IF(H1740="Asia Pacific",VLOOKUP(L1740,'Status Report'!B:AM,38,0),VLOOKUP(L1740,'Status Report'!B:AM,37,0)),AI1740="Direct shipment",IF(H1740="Asia Pacific",VLOOKUP(L1740,'Status Report'!B:AM,38,0),VLOOKUP(L1740,'Status Report'!B:AM,37,0)))</f>
        <v>49.75</v>
      </c>
      <c r="X1740" s="20">
        <f t="shared" si="414"/>
        <v>597</v>
      </c>
      <c r="Y1740" s="20">
        <f>_xlfn.IFS(AI1740="Den Bosch",VLOOKUP(L1740,'Status Report'!B:AO,39,0),AI1740="Yantian",VLOOKUP(L1740,'Status Report'!B:AO,40,0),AI1740="",IF(H1740="Asia Pacific",VLOOKUP(L1740,'Status Report'!B:AO,40,0),VLOOKUP(L1740,'Status Report'!B:AO,39,0)),AI1740="Direct shipment",IF(H1740="Asia Pacific",VLOOKUP(L1740,'Status Report'!B:AO,40,0),VLOOKUP(L1740,'Status Report'!B:AO,39,0)))</f>
        <v>0</v>
      </c>
      <c r="Z1740" s="20">
        <f t="shared" si="415"/>
        <v>0</v>
      </c>
      <c r="AA1740" s="20">
        <f t="shared" si="416"/>
        <v>597</v>
      </c>
      <c r="AB1740" s="21">
        <f>_xlfn.IFS(AI1740="Den Bosch",VLOOKUP(L1740,'Status Report'!B:AM,33,0),AI1740="Yantian",VLOOKUP(L1740,'Status Report'!B:AM,34,0),AI1740="",IF(H1740="Asia Pacific",VLOOKUP(L1740,'Status Report'!B:AM,34,0),VLOOKUP(L1740,'Status Report'!B:AM,33,0)),AI1740="Direct shipment",IF(H1740="Asia Pacific",VLOOKUP(L1740,'Status Report'!B:AM,34,0),VLOOKUP(L1740,'Status Report'!B:AM,33,0)))</f>
        <v>43.103400000000008</v>
      </c>
      <c r="AC1740" s="21">
        <f>VLOOKUP(L1740,'Status Report'!B:CE,82,0)</f>
        <v>0</v>
      </c>
      <c r="AD1740" s="21">
        <f t="shared" si="417"/>
        <v>43.103400000000008</v>
      </c>
      <c r="AE1740" s="63">
        <f>VLOOKUP(L1740,'Status Report'!B:W,20,0)</f>
        <v>24</v>
      </c>
      <c r="AF1740" s="63">
        <f>VLOOKUP(L1740,'Status Report'!B:W,21,0)</f>
        <v>15</v>
      </c>
      <c r="AG1740" s="63">
        <f>VLOOKUP(L1740,'Status Report'!B:W,22,0)</f>
        <v>5</v>
      </c>
      <c r="AH1740" s="22">
        <f t="shared" si="418"/>
        <v>2.1600000000000001E-2</v>
      </c>
      <c r="AI1740" t="s">
        <v>990</v>
      </c>
      <c r="AK1740" s="63">
        <f>IFERROR(VLOOKUP(G1740,ASEAN!A:A,1,0),0)</f>
        <v>0</v>
      </c>
      <c r="AL1740" s="63">
        <f>IFERROR(VLOOKUP(D1740,'[3]customer specs'!$B$1:$D$65536,3,0),0)</f>
        <v>0</v>
      </c>
      <c r="AM1740" s="64">
        <f t="shared" si="419"/>
        <v>45</v>
      </c>
      <c r="AN1740" s="64">
        <f t="shared" si="420"/>
        <v>0</v>
      </c>
      <c r="AO1740" s="63"/>
      <c r="AP1740" s="63"/>
      <c r="AQ1740" s="63" t="str">
        <f t="shared" si="421"/>
        <v>no</v>
      </c>
      <c r="AR1740" s="20">
        <f t="shared" si="422"/>
        <v>517.24080000000004</v>
      </c>
      <c r="AS1740" s="63"/>
      <c r="AT1740" s="23">
        <f t="shared" si="412"/>
        <v>0.12</v>
      </c>
      <c r="AU1740" s="65">
        <f t="shared" si="423"/>
        <v>48.981136363636374</v>
      </c>
      <c r="AV1740" s="65"/>
      <c r="AW1740" s="65">
        <f t="shared" si="424"/>
        <v>587.77363636363646</v>
      </c>
      <c r="AX1740" s="65"/>
      <c r="AY1740" s="63">
        <f>VLOOKUP(L1740,'Status Report'!B:CF,81,0)</f>
        <v>0</v>
      </c>
      <c r="AZ1740" s="63" t="str">
        <f>VLOOKUP(L1740,'Status Report'!B:S,18,0)</f>
        <v>Ellina Smirnova</v>
      </c>
      <c r="BB1740" s="63">
        <f>VLOOKUP(L1740,'Status Report'!B:Z,25,0)</f>
        <v>25</v>
      </c>
      <c r="BC1740" s="63">
        <f t="shared" si="425"/>
        <v>300</v>
      </c>
      <c r="BF1740">
        <f>VLOOKUP(L1740,'Status Report'!B:CE,82,0)</f>
        <v>0</v>
      </c>
      <c r="BG1740">
        <f>VLOOKUP(L1740,'Status Report'!B:CF,83,0)</f>
        <v>0</v>
      </c>
      <c r="BH1740">
        <f>VLOOKUP(L1740,'Status Report'!B:CG,84,0)</f>
        <v>0</v>
      </c>
      <c r="BI1740" t="s">
        <v>1034</v>
      </c>
      <c r="BJ1740" t="s">
        <v>795</v>
      </c>
      <c r="BM1740" s="67">
        <f t="shared" si="426"/>
        <v>612</v>
      </c>
    </row>
    <row r="1741" spans="1:65" x14ac:dyDescent="0.25">
      <c r="A1741" s="68" t="str">
        <f>VLOOKUP(L1741,'Status Report'!B:CB,79,0)</f>
        <v>Heineken UCL</v>
      </c>
      <c r="C1741">
        <v>26021055</v>
      </c>
      <c r="D1741">
        <v>3090615</v>
      </c>
      <c r="E1741" t="s">
        <v>924</v>
      </c>
      <c r="F1741" t="s">
        <v>925</v>
      </c>
      <c r="G1741" t="str">
        <f>VLOOKUP(D1741,'[2]sold to'!$A:$H,8,0)</f>
        <v>Guyana</v>
      </c>
      <c r="H1741" t="str">
        <f>VLOOKUP(D1741,'[2]sold to'!$A:$I,9,0)</f>
        <v>AMERICAS</v>
      </c>
      <c r="K1741">
        <v>120</v>
      </c>
      <c r="L1741">
        <v>88026507</v>
      </c>
      <c r="M1741" t="s">
        <v>331</v>
      </c>
      <c r="N1741">
        <v>25</v>
      </c>
      <c r="P1741" t="str">
        <f>VLOOKUP(L1741,'Status Report'!B:AA,26,0)</f>
        <v>China</v>
      </c>
      <c r="Q1741" t="str">
        <f>VLOOKUP(L1741,'Status Report'!B:AB,27,0)</f>
        <v>Premiums</v>
      </c>
      <c r="R1741">
        <f>VLOOKUP(L1741,'Status Report'!B:X,23,0)</f>
        <v>250</v>
      </c>
      <c r="S1741" t="str">
        <f>VLOOKUP(L1741,'Status Report'!B:T,19,0)</f>
        <v>Promocean The Netherlands BV</v>
      </c>
      <c r="T1741" s="62">
        <f>VLOOKUP(L1741,'Status Report'!B:E,4,0)</f>
        <v>3</v>
      </c>
      <c r="U1741" s="19">
        <f>_xlfn.IFS(AI1741="Den Bosch",VLOOKUP(L1741,'Status Report'!B:AM,35,0),AI1741="Yantian",VLOOKUP(L1741,'Status Report'!B:AM,36,0),AI1741="",IF(H1741="Asia Pacific",VLOOKUP(L1741,'Status Report'!B:AM,36,0),VLOOKUP(L1741,'Status Report'!B:AM,35,0)),AI1741="Direct shipment",IF(H1741="Asia Pacific",VLOOKUP(L1741,'Status Report'!B:AM,36,0),VLOOKUP(L1741,'Status Report'!B:AM,35,0)))</f>
        <v>48.32</v>
      </c>
      <c r="V1741" s="20">
        <f t="shared" si="413"/>
        <v>1208</v>
      </c>
      <c r="W1741" s="19">
        <f>_xlfn.IFS(AI1741="Den Bosch",VLOOKUP(L1741,'Status Report'!B:AM,37,0),AI1741="Yantian",VLOOKUP(L1741,'Status Report'!B:AM,38,0),AI1741="",IF(H1741="Asia Pacific",VLOOKUP(L1741,'Status Report'!B:AM,38,0),VLOOKUP(L1741,'Status Report'!B:AM,37,0)),AI1741="Direct shipment",IF(H1741="Asia Pacific",VLOOKUP(L1741,'Status Report'!B:AM,38,0),VLOOKUP(L1741,'Status Report'!B:AM,37,0)))</f>
        <v>48</v>
      </c>
      <c r="X1741" s="20">
        <f t="shared" si="414"/>
        <v>1200</v>
      </c>
      <c r="Y1741" s="20">
        <f>_xlfn.IFS(AI1741="Den Bosch",VLOOKUP(L1741,'Status Report'!B:AO,39,0),AI1741="Yantian",VLOOKUP(L1741,'Status Report'!B:AO,40,0),AI1741="",IF(H1741="Asia Pacific",VLOOKUP(L1741,'Status Report'!B:AO,40,0),VLOOKUP(L1741,'Status Report'!B:AO,39,0)),AI1741="Direct shipment",IF(H1741="Asia Pacific",VLOOKUP(L1741,'Status Report'!B:AO,40,0),VLOOKUP(L1741,'Status Report'!B:AO,39,0)))</f>
        <v>0</v>
      </c>
      <c r="Z1741" s="20">
        <f t="shared" si="415"/>
        <v>0</v>
      </c>
      <c r="AA1741" s="20">
        <f t="shared" si="416"/>
        <v>1200</v>
      </c>
      <c r="AB1741" s="21">
        <f>_xlfn.IFS(AI1741="Den Bosch",VLOOKUP(L1741,'Status Report'!B:AM,33,0),AI1741="Yantian",VLOOKUP(L1741,'Status Report'!B:AM,34,0),AI1741="",IF(H1741="Asia Pacific",VLOOKUP(L1741,'Status Report'!B:AM,34,0),VLOOKUP(L1741,'Status Report'!B:AM,33,0)),AI1741="Direct shipment",IF(H1741="Asia Pacific",VLOOKUP(L1741,'Status Report'!B:AM,34,0),VLOOKUP(L1741,'Status Report'!B:AM,33,0)))</f>
        <v>41.518800000000006</v>
      </c>
      <c r="AC1741" s="21">
        <f>VLOOKUP(L1741,'Status Report'!B:CE,82,0)</f>
        <v>0</v>
      </c>
      <c r="AD1741" s="21">
        <f t="shared" si="417"/>
        <v>41.518800000000006</v>
      </c>
      <c r="AE1741" s="63">
        <f>VLOOKUP(L1741,'Status Report'!B:W,20,0)</f>
        <v>102</v>
      </c>
      <c r="AF1741" s="63">
        <f>VLOOKUP(L1741,'Status Report'!B:W,21,0)</f>
        <v>20</v>
      </c>
      <c r="AG1741" s="63">
        <f>VLOOKUP(L1741,'Status Report'!B:W,22,0)</f>
        <v>7</v>
      </c>
      <c r="AH1741" s="22">
        <f t="shared" si="418"/>
        <v>0.35699999999999998</v>
      </c>
      <c r="AI1741" t="s">
        <v>990</v>
      </c>
      <c r="AK1741" s="63">
        <f>IFERROR(VLOOKUP(G1741,ASEAN!A:A,1,0),0)</f>
        <v>0</v>
      </c>
      <c r="AL1741" s="63">
        <f>IFERROR(VLOOKUP(D1741,'[3]customer specs'!$B$1:$D$65536,3,0),0)</f>
        <v>0</v>
      </c>
      <c r="AM1741" s="64">
        <f t="shared" si="419"/>
        <v>8</v>
      </c>
      <c r="AN1741" s="64">
        <f t="shared" si="420"/>
        <v>0</v>
      </c>
      <c r="AO1741" s="63"/>
      <c r="AP1741" s="63"/>
      <c r="AQ1741" s="63" t="str">
        <f t="shared" si="421"/>
        <v>no</v>
      </c>
      <c r="AR1741" s="20">
        <f t="shared" si="422"/>
        <v>1037.9700000000003</v>
      </c>
      <c r="AS1741" s="63"/>
      <c r="AT1741" s="23">
        <f t="shared" si="412"/>
        <v>0.12</v>
      </c>
      <c r="AU1741" s="65">
        <f t="shared" si="423"/>
        <v>47.180454545454552</v>
      </c>
      <c r="AV1741" s="65"/>
      <c r="AW1741" s="65">
        <f t="shared" si="424"/>
        <v>1179.5113636363637</v>
      </c>
      <c r="AX1741" s="65"/>
      <c r="AY1741" s="63">
        <f>VLOOKUP(L1741,'Status Report'!B:CF,81,0)</f>
        <v>0</v>
      </c>
      <c r="AZ1741" s="63" t="str">
        <f>VLOOKUP(L1741,'Status Report'!B:S,18,0)</f>
        <v>Ellina Smirnova</v>
      </c>
      <c r="BB1741" s="63">
        <f>VLOOKUP(L1741,'Status Report'!B:Z,25,0)</f>
        <v>4</v>
      </c>
      <c r="BC1741" s="63">
        <f t="shared" si="425"/>
        <v>100</v>
      </c>
      <c r="BF1741">
        <f>VLOOKUP(L1741,'Status Report'!B:CE,82,0)</f>
        <v>0</v>
      </c>
      <c r="BG1741">
        <f>VLOOKUP(L1741,'Status Report'!B:CF,83,0)</f>
        <v>0</v>
      </c>
      <c r="BH1741">
        <f>VLOOKUP(L1741,'Status Report'!B:CG,84,0)</f>
        <v>0</v>
      </c>
      <c r="BI1741" t="s">
        <v>1034</v>
      </c>
      <c r="BJ1741" t="s">
        <v>795</v>
      </c>
      <c r="BM1741" s="67">
        <f t="shared" si="426"/>
        <v>628</v>
      </c>
    </row>
    <row r="1742" spans="1:65" x14ac:dyDescent="0.25">
      <c r="A1742" s="68" t="str">
        <f>VLOOKUP(L1742,'Status Report'!B:CB,79,0)</f>
        <v>Heineken UCL</v>
      </c>
      <c r="C1742">
        <v>26021055</v>
      </c>
      <c r="D1742">
        <v>3090615</v>
      </c>
      <c r="E1742" t="s">
        <v>924</v>
      </c>
      <c r="F1742" t="s">
        <v>925</v>
      </c>
      <c r="G1742" t="str">
        <f>VLOOKUP(D1742,'[2]sold to'!$A:$H,8,0)</f>
        <v>Guyana</v>
      </c>
      <c r="H1742" t="str">
        <f>VLOOKUP(D1742,'[2]sold to'!$A:$I,9,0)</f>
        <v>AMERICAS</v>
      </c>
      <c r="K1742">
        <v>130</v>
      </c>
      <c r="L1742">
        <v>88026550</v>
      </c>
      <c r="M1742" t="s">
        <v>364</v>
      </c>
      <c r="N1742">
        <v>5</v>
      </c>
      <c r="P1742" t="str">
        <f>VLOOKUP(L1742,'Status Report'!B:AA,26,0)</f>
        <v>China</v>
      </c>
      <c r="Q1742" t="str">
        <f>VLOOKUP(L1742,'Status Report'!B:AB,27,0)</f>
        <v>Premiums</v>
      </c>
      <c r="R1742">
        <f>VLOOKUP(L1742,'Status Report'!B:X,23,0)</f>
        <v>500</v>
      </c>
      <c r="S1742" t="str">
        <f>VLOOKUP(L1742,'Status Report'!B:T,19,0)</f>
        <v>Promocean The Netherlands BV</v>
      </c>
      <c r="T1742" s="62">
        <f>VLOOKUP(L1742,'Status Report'!B:E,4,0)</f>
        <v>3</v>
      </c>
      <c r="U1742" s="19">
        <f>_xlfn.IFS(AI1742="Den Bosch",VLOOKUP(L1742,'Status Report'!B:AM,35,0),AI1742="Yantian",VLOOKUP(L1742,'Status Report'!B:AM,36,0),AI1742="",IF(H1742="Asia Pacific",VLOOKUP(L1742,'Status Report'!B:AM,36,0),VLOOKUP(L1742,'Status Report'!B:AM,35,0)),AI1742="Direct shipment",IF(H1742="Asia Pacific",VLOOKUP(L1742,'Status Report'!B:AM,36,0),VLOOKUP(L1742,'Status Report'!B:AM,35,0)))</f>
        <v>64.900000000000006</v>
      </c>
      <c r="V1742" s="20">
        <f t="shared" si="413"/>
        <v>324.5</v>
      </c>
      <c r="W1742" s="19">
        <f>_xlfn.IFS(AI1742="Den Bosch",VLOOKUP(L1742,'Status Report'!B:AM,37,0),AI1742="Yantian",VLOOKUP(L1742,'Status Report'!B:AM,38,0),AI1742="",IF(H1742="Asia Pacific",VLOOKUP(L1742,'Status Report'!B:AM,38,0),VLOOKUP(L1742,'Status Report'!B:AM,37,0)),AI1742="Direct shipment",IF(H1742="Asia Pacific",VLOOKUP(L1742,'Status Report'!B:AM,38,0),VLOOKUP(L1742,'Status Report'!B:AM,37,0)))</f>
        <v>64.900000000000006</v>
      </c>
      <c r="X1742" s="20">
        <f t="shared" si="414"/>
        <v>324.5</v>
      </c>
      <c r="Y1742" s="20">
        <f>_xlfn.IFS(AI1742="Den Bosch",VLOOKUP(L1742,'Status Report'!B:AO,39,0),AI1742="Yantian",VLOOKUP(L1742,'Status Report'!B:AO,40,0),AI1742="",IF(H1742="Asia Pacific",VLOOKUP(L1742,'Status Report'!B:AO,40,0),VLOOKUP(L1742,'Status Report'!B:AO,39,0)),AI1742="Direct shipment",IF(H1742="Asia Pacific",VLOOKUP(L1742,'Status Report'!B:AO,40,0),VLOOKUP(L1742,'Status Report'!B:AO,39,0)))</f>
        <v>0</v>
      </c>
      <c r="Z1742" s="20">
        <f t="shared" si="415"/>
        <v>0</v>
      </c>
      <c r="AA1742" s="20">
        <f t="shared" si="416"/>
        <v>324.5</v>
      </c>
      <c r="AB1742" s="21">
        <f>_xlfn.IFS(AI1742="Den Bosch",VLOOKUP(L1742,'Status Report'!B:AM,33,0),AI1742="Yantian",VLOOKUP(L1742,'Status Report'!B:AM,34,0),AI1742="",IF(H1742="Asia Pacific",VLOOKUP(L1742,'Status Report'!B:AM,34,0),VLOOKUP(L1742,'Status Report'!B:AM,33,0)),AI1742="Direct shipment",IF(H1742="Asia Pacific",VLOOKUP(L1742,'Status Report'!B:AM,34,0),VLOOKUP(L1742,'Status Report'!B:AM,33,0)))</f>
        <v>56.156400000000005</v>
      </c>
      <c r="AC1742" s="21">
        <f>VLOOKUP(L1742,'Status Report'!B:CE,82,0)</f>
        <v>0</v>
      </c>
      <c r="AD1742" s="21">
        <f t="shared" si="417"/>
        <v>56.156400000000005</v>
      </c>
      <c r="AE1742" s="63">
        <f>VLOOKUP(L1742,'Status Report'!B:W,20,0)</f>
        <v>68</v>
      </c>
      <c r="AF1742" s="63">
        <f>VLOOKUP(L1742,'Status Report'!B:W,21,0)</f>
        <v>19</v>
      </c>
      <c r="AG1742" s="63">
        <f>VLOOKUP(L1742,'Status Report'!B:W,22,0)</f>
        <v>19</v>
      </c>
      <c r="AH1742" s="22">
        <f t="shared" si="418"/>
        <v>0.12274</v>
      </c>
      <c r="AI1742" t="s">
        <v>990</v>
      </c>
      <c r="AK1742" s="63">
        <f>IFERROR(VLOOKUP(G1742,ASEAN!A:A,1,0),0)</f>
        <v>0</v>
      </c>
      <c r="AL1742" s="63">
        <f>IFERROR(VLOOKUP(D1742,'[3]customer specs'!$B$1:$D$65536,3,0),0)</f>
        <v>0</v>
      </c>
      <c r="AM1742" s="64">
        <f t="shared" si="419"/>
        <v>0</v>
      </c>
      <c r="AN1742" s="64">
        <f t="shared" si="420"/>
        <v>0</v>
      </c>
      <c r="AO1742" s="63"/>
      <c r="AP1742" s="63"/>
      <c r="AQ1742" s="63" t="str">
        <f t="shared" si="421"/>
        <v>no</v>
      </c>
      <c r="AR1742" s="20">
        <f t="shared" si="422"/>
        <v>280.78200000000004</v>
      </c>
      <c r="AS1742" s="63"/>
      <c r="AT1742" s="23">
        <f t="shared" si="412"/>
        <v>0.12</v>
      </c>
      <c r="AU1742" s="65">
        <f t="shared" si="423"/>
        <v>63.814090909090915</v>
      </c>
      <c r="AV1742" s="65"/>
      <c r="AW1742" s="65">
        <f t="shared" si="424"/>
        <v>319.0704545454546</v>
      </c>
      <c r="AX1742" s="65"/>
      <c r="AY1742" s="63">
        <f>VLOOKUP(L1742,'Status Report'!B:CF,81,0)</f>
        <v>0</v>
      </c>
      <c r="AZ1742" s="63" t="str">
        <f>VLOOKUP(L1742,'Status Report'!B:S,18,0)</f>
        <v>Ellina Smirnova</v>
      </c>
      <c r="BB1742" s="63">
        <f>VLOOKUP(L1742,'Status Report'!B:Z,25,0)</f>
        <v>10</v>
      </c>
      <c r="BC1742" s="63">
        <f t="shared" si="425"/>
        <v>50</v>
      </c>
      <c r="BF1742">
        <f>VLOOKUP(L1742,'Status Report'!B:CE,82,0)</f>
        <v>0</v>
      </c>
      <c r="BG1742">
        <f>VLOOKUP(L1742,'Status Report'!B:CF,83,0)</f>
        <v>0</v>
      </c>
      <c r="BH1742">
        <f>VLOOKUP(L1742,'Status Report'!B:CG,84,0)</f>
        <v>0</v>
      </c>
      <c r="BI1742" t="s">
        <v>1034</v>
      </c>
      <c r="BJ1742" t="s">
        <v>795</v>
      </c>
      <c r="BM1742" s="67">
        <f t="shared" si="426"/>
        <v>98</v>
      </c>
    </row>
    <row r="1743" spans="1:65" x14ac:dyDescent="0.25">
      <c r="A1743" s="68" t="str">
        <f>VLOOKUP(L1743,'Status Report'!B:CB,79,0)</f>
        <v>Heineken UCL</v>
      </c>
      <c r="C1743">
        <v>26021055</v>
      </c>
      <c r="D1743">
        <v>3090615</v>
      </c>
      <c r="E1743" t="s">
        <v>924</v>
      </c>
      <c r="F1743" t="s">
        <v>925</v>
      </c>
      <c r="G1743" t="str">
        <f>VLOOKUP(D1743,'[2]sold to'!$A:$H,8,0)</f>
        <v>Guyana</v>
      </c>
      <c r="H1743" t="str">
        <f>VLOOKUP(D1743,'[2]sold to'!$A:$I,9,0)</f>
        <v>AMERICAS</v>
      </c>
      <c r="K1743">
        <v>140</v>
      </c>
      <c r="L1743">
        <v>88026544</v>
      </c>
      <c r="M1743" t="s">
        <v>359</v>
      </c>
      <c r="N1743">
        <v>3</v>
      </c>
      <c r="P1743" t="str">
        <f>VLOOKUP(L1743,'Status Report'!B:AA,26,0)</f>
        <v>China</v>
      </c>
      <c r="Q1743" t="str">
        <f>VLOOKUP(L1743,'Status Report'!B:AB,27,0)</f>
        <v>Premiums</v>
      </c>
      <c r="R1743">
        <f>VLOOKUP(L1743,'Status Report'!B:X,23,0)</f>
        <v>200</v>
      </c>
      <c r="S1743" t="str">
        <f>VLOOKUP(L1743,'Status Report'!B:T,19,0)</f>
        <v>Promocean The Netherlands BV</v>
      </c>
      <c r="T1743" s="62">
        <f>VLOOKUP(L1743,'Status Report'!B:E,4,0)</f>
        <v>3</v>
      </c>
      <c r="U1743" s="19">
        <f>_xlfn.IFS(AI1743="Den Bosch",VLOOKUP(L1743,'Status Report'!B:AM,35,0),AI1743="Yantian",VLOOKUP(L1743,'Status Report'!B:AM,36,0),AI1743="",IF(H1743="Asia Pacific",VLOOKUP(L1743,'Status Report'!B:AM,36,0),VLOOKUP(L1743,'Status Report'!B:AM,35,0)),AI1743="Direct shipment",IF(H1743="Asia Pacific",VLOOKUP(L1743,'Status Report'!B:AM,36,0),VLOOKUP(L1743,'Status Report'!B:AM,35,0)))</f>
        <v>75.55</v>
      </c>
      <c r="V1743" s="20">
        <f t="shared" si="413"/>
        <v>226.64999999999998</v>
      </c>
      <c r="W1743" s="19">
        <f>_xlfn.IFS(AI1743="Den Bosch",VLOOKUP(L1743,'Status Report'!B:AM,37,0),AI1743="Yantian",VLOOKUP(L1743,'Status Report'!B:AM,38,0),AI1743="",IF(H1743="Asia Pacific",VLOOKUP(L1743,'Status Report'!B:AM,38,0),VLOOKUP(L1743,'Status Report'!B:AM,37,0)),AI1743="Direct shipment",IF(H1743="Asia Pacific",VLOOKUP(L1743,'Status Report'!B:AM,38,0),VLOOKUP(L1743,'Status Report'!B:AM,37,0)))</f>
        <v>75.55</v>
      </c>
      <c r="X1743" s="20">
        <f t="shared" si="414"/>
        <v>226.64999999999998</v>
      </c>
      <c r="Y1743" s="20">
        <f>_xlfn.IFS(AI1743="Den Bosch",VLOOKUP(L1743,'Status Report'!B:AO,39,0),AI1743="Yantian",VLOOKUP(L1743,'Status Report'!B:AO,40,0),AI1743="",IF(H1743="Asia Pacific",VLOOKUP(L1743,'Status Report'!B:AO,40,0),VLOOKUP(L1743,'Status Report'!B:AO,39,0)),AI1743="Direct shipment",IF(H1743="Asia Pacific",VLOOKUP(L1743,'Status Report'!B:AO,40,0),VLOOKUP(L1743,'Status Report'!B:AO,39,0)))</f>
        <v>0</v>
      </c>
      <c r="Z1743" s="20">
        <f t="shared" si="415"/>
        <v>0</v>
      </c>
      <c r="AA1743" s="20">
        <f t="shared" si="416"/>
        <v>226.64999999999998</v>
      </c>
      <c r="AB1743" s="21">
        <f>_xlfn.IFS(AI1743="Den Bosch",VLOOKUP(L1743,'Status Report'!B:AM,33,0),AI1743="Yantian",VLOOKUP(L1743,'Status Report'!B:AM,34,0),AI1743="",IF(H1743="Asia Pacific",VLOOKUP(L1743,'Status Report'!B:AM,34,0),VLOOKUP(L1743,'Status Report'!B:AM,33,0)),AI1743="Direct shipment",IF(H1743="Asia Pacific",VLOOKUP(L1743,'Status Report'!B:AM,34,0),VLOOKUP(L1743,'Status Report'!B:AM,33,0)))</f>
        <v>65.941199999999995</v>
      </c>
      <c r="AC1743" s="21">
        <f>VLOOKUP(L1743,'Status Report'!B:CE,82,0)</f>
        <v>0</v>
      </c>
      <c r="AD1743" s="21">
        <f t="shared" si="417"/>
        <v>65.941199999999995</v>
      </c>
      <c r="AE1743" s="63">
        <f>VLOOKUP(L1743,'Status Report'!B:W,20,0)</f>
        <v>52</v>
      </c>
      <c r="AF1743" s="63">
        <f>VLOOKUP(L1743,'Status Report'!B:W,21,0)</f>
        <v>33</v>
      </c>
      <c r="AG1743" s="63">
        <f>VLOOKUP(L1743,'Status Report'!B:W,22,0)</f>
        <v>12</v>
      </c>
      <c r="AH1743" s="22">
        <f t="shared" si="418"/>
        <v>6.1775999999999998E-2</v>
      </c>
      <c r="AI1743" t="s">
        <v>990</v>
      </c>
      <c r="AK1743" s="63">
        <f>IFERROR(VLOOKUP(G1743,ASEAN!A:A,1,0),0)</f>
        <v>0</v>
      </c>
      <c r="AL1743" s="63">
        <f>IFERROR(VLOOKUP(D1743,'[3]customer specs'!$B$1:$D$65536,3,0),0)</f>
        <v>0</v>
      </c>
      <c r="AM1743" s="64">
        <f t="shared" si="419"/>
        <v>0</v>
      </c>
      <c r="AN1743" s="64">
        <f t="shared" si="420"/>
        <v>0</v>
      </c>
      <c r="AO1743" s="63"/>
      <c r="AP1743" s="63"/>
      <c r="AQ1743" s="63" t="str">
        <f t="shared" si="421"/>
        <v>no</v>
      </c>
      <c r="AR1743" s="20">
        <f t="shared" si="422"/>
        <v>197.8236</v>
      </c>
      <c r="AS1743" s="63"/>
      <c r="AT1743" s="23">
        <f t="shared" si="412"/>
        <v>0.12</v>
      </c>
      <c r="AU1743" s="65">
        <f t="shared" si="423"/>
        <v>74.933181818181808</v>
      </c>
      <c r="AV1743" s="65"/>
      <c r="AW1743" s="65">
        <f t="shared" si="424"/>
        <v>224.79954545454541</v>
      </c>
      <c r="AX1743" s="65"/>
      <c r="AY1743" s="63">
        <f>VLOOKUP(L1743,'Status Report'!B:CF,81,0)</f>
        <v>0</v>
      </c>
      <c r="AZ1743" s="63" t="str">
        <f>VLOOKUP(L1743,'Status Report'!B:S,18,0)</f>
        <v>Ellina Smirnova</v>
      </c>
      <c r="BB1743" s="63">
        <f>VLOOKUP(L1743,'Status Report'!B:Z,25,0)</f>
        <v>5</v>
      </c>
      <c r="BC1743" s="63">
        <f t="shared" si="425"/>
        <v>15</v>
      </c>
      <c r="BF1743">
        <f>VLOOKUP(L1743,'Status Report'!B:CE,82,0)</f>
        <v>0</v>
      </c>
      <c r="BG1743">
        <f>VLOOKUP(L1743,'Status Report'!B:CF,83,0)</f>
        <v>0</v>
      </c>
      <c r="BH1743">
        <f>VLOOKUP(L1743,'Status Report'!B:CG,84,0)</f>
        <v>0</v>
      </c>
      <c r="BI1743" t="s">
        <v>1034</v>
      </c>
      <c r="BJ1743" t="s">
        <v>795</v>
      </c>
      <c r="BM1743" s="67">
        <f t="shared" si="426"/>
        <v>140</v>
      </c>
    </row>
    <row r="1744" spans="1:65" x14ac:dyDescent="0.25">
      <c r="A1744" s="68" t="str">
        <f>VLOOKUP(L1744,'Status Report'!B:CB,79,0)</f>
        <v>Heineken UCL</v>
      </c>
      <c r="C1744">
        <v>26021055</v>
      </c>
      <c r="D1744">
        <v>3090615</v>
      </c>
      <c r="E1744" t="s">
        <v>924</v>
      </c>
      <c r="F1744" t="s">
        <v>925</v>
      </c>
      <c r="G1744" t="str">
        <f>VLOOKUP(D1744,'[2]sold to'!$A:$H,8,0)</f>
        <v>Guyana</v>
      </c>
      <c r="H1744" t="str">
        <f>VLOOKUP(D1744,'[2]sold to'!$A:$I,9,0)</f>
        <v>AMERICAS</v>
      </c>
      <c r="K1744">
        <v>150</v>
      </c>
      <c r="L1744">
        <v>88026575</v>
      </c>
      <c r="M1744" t="s">
        <v>861</v>
      </c>
      <c r="N1744">
        <v>6</v>
      </c>
      <c r="P1744" t="str">
        <f>VLOOKUP(L1744,'Status Report'!B:AA,26,0)</f>
        <v>China</v>
      </c>
      <c r="Q1744" t="str">
        <f>VLOOKUP(L1744,'Status Report'!B:AB,27,0)</f>
        <v>Textiles-Clothing</v>
      </c>
      <c r="R1744">
        <f>VLOOKUP(L1744,'Status Report'!B:X,23,0)</f>
        <v>167</v>
      </c>
      <c r="S1744" t="str">
        <f>VLOOKUP(L1744,'Status Report'!B:T,19,0)</f>
        <v>Promocean The Netherlands BV</v>
      </c>
      <c r="T1744" s="62">
        <f>VLOOKUP(L1744,'Status Report'!B:E,4,0)</f>
        <v>3</v>
      </c>
      <c r="U1744" s="19">
        <f>_xlfn.IFS(AI1744="Den Bosch",VLOOKUP(L1744,'Status Report'!B:AM,35,0),AI1744="Yantian",VLOOKUP(L1744,'Status Report'!B:AM,36,0),AI1744="",IF(H1744="Asia Pacific",VLOOKUP(L1744,'Status Report'!B:AM,36,0),VLOOKUP(L1744,'Status Report'!B:AM,35,0)),AI1744="Direct shipment",IF(H1744="Asia Pacific",VLOOKUP(L1744,'Status Report'!B:AM,36,0),VLOOKUP(L1744,'Status Report'!B:AM,35,0)))</f>
        <v>38.400000000000006</v>
      </c>
      <c r="V1744" s="20">
        <f t="shared" si="413"/>
        <v>230.40000000000003</v>
      </c>
      <c r="W1744" s="19">
        <f>_xlfn.IFS(AI1744="Den Bosch",VLOOKUP(L1744,'Status Report'!B:AM,37,0),AI1744="Yantian",VLOOKUP(L1744,'Status Report'!B:AM,38,0),AI1744="",IF(H1744="Asia Pacific",VLOOKUP(L1744,'Status Report'!B:AM,38,0),VLOOKUP(L1744,'Status Report'!B:AM,37,0)),AI1744="Direct shipment",IF(H1744="Asia Pacific",VLOOKUP(L1744,'Status Report'!B:AM,38,0),VLOOKUP(L1744,'Status Report'!B:AM,37,0)))</f>
        <v>38.400000000000006</v>
      </c>
      <c r="X1744" s="20">
        <f t="shared" si="414"/>
        <v>230.40000000000003</v>
      </c>
      <c r="Y1744" s="20">
        <f>_xlfn.IFS(AI1744="Den Bosch",VLOOKUP(L1744,'Status Report'!B:AO,39,0),AI1744="Yantian",VLOOKUP(L1744,'Status Report'!B:AO,40,0),AI1744="",IF(H1744="Asia Pacific",VLOOKUP(L1744,'Status Report'!B:AO,40,0),VLOOKUP(L1744,'Status Report'!B:AO,39,0)),AI1744="Direct shipment",IF(H1744="Asia Pacific",VLOOKUP(L1744,'Status Report'!B:AO,40,0),VLOOKUP(L1744,'Status Report'!B:AO,39,0)))</f>
        <v>0</v>
      </c>
      <c r="Z1744" s="20">
        <f t="shared" si="415"/>
        <v>0</v>
      </c>
      <c r="AA1744" s="20">
        <f t="shared" si="416"/>
        <v>230.40000000000003</v>
      </c>
      <c r="AB1744" s="21">
        <f>_xlfn.IFS(AI1744="Den Bosch",VLOOKUP(L1744,'Status Report'!B:AM,33,0),AI1744="Yantian",VLOOKUP(L1744,'Status Report'!B:AM,34,0),AI1744="",IF(H1744="Asia Pacific",VLOOKUP(L1744,'Status Report'!B:AM,34,0),VLOOKUP(L1744,'Status Report'!B:AM,33,0)),AI1744="Direct shipment",IF(H1744="Asia Pacific",VLOOKUP(L1744,'Status Report'!B:AM,34,0),VLOOKUP(L1744,'Status Report'!B:AM,33,0)))</f>
        <v>33.497099999999996</v>
      </c>
      <c r="AC1744" s="21">
        <f>VLOOKUP(L1744,'Status Report'!B:CE,82,0)</f>
        <v>0</v>
      </c>
      <c r="AD1744" s="21">
        <f t="shared" si="417"/>
        <v>33.497099999999996</v>
      </c>
      <c r="AE1744" s="63">
        <f>VLOOKUP(L1744,'Status Report'!B:W,20,0)</f>
        <v>25.5</v>
      </c>
      <c r="AF1744" s="63">
        <f>VLOOKUP(L1744,'Status Report'!B:W,21,0)</f>
        <v>25</v>
      </c>
      <c r="AG1744" s="63">
        <f>VLOOKUP(L1744,'Status Report'!B:W,22,0)</f>
        <v>18.5</v>
      </c>
      <c r="AH1744" s="22">
        <f t="shared" si="418"/>
        <v>7.0762500000000006E-2</v>
      </c>
      <c r="AI1744" t="s">
        <v>990</v>
      </c>
      <c r="AK1744" s="63">
        <f>IFERROR(VLOOKUP(G1744,ASEAN!A:A,1,0),0)</f>
        <v>0</v>
      </c>
      <c r="AL1744" s="63">
        <f>IFERROR(VLOOKUP(D1744,'[3]customer specs'!$B$1:$D$65536,3,0),0)</f>
        <v>0</v>
      </c>
      <c r="AM1744" s="64">
        <f t="shared" si="419"/>
        <v>0</v>
      </c>
      <c r="AN1744" s="64">
        <f t="shared" si="420"/>
        <v>0</v>
      </c>
      <c r="AO1744" s="63"/>
      <c r="AP1744" s="63"/>
      <c r="AQ1744" s="63" t="str">
        <f t="shared" si="421"/>
        <v>no</v>
      </c>
      <c r="AR1744" s="20">
        <f t="shared" si="422"/>
        <v>200.98259999999999</v>
      </c>
      <c r="AS1744" s="63"/>
      <c r="AT1744" s="23">
        <f t="shared" si="412"/>
        <v>0.12</v>
      </c>
      <c r="AU1744" s="65">
        <f t="shared" si="423"/>
        <v>38.064886363636361</v>
      </c>
      <c r="AV1744" s="65"/>
      <c r="AW1744" s="65">
        <f t="shared" si="424"/>
        <v>228.38931818181817</v>
      </c>
      <c r="AX1744" s="65"/>
      <c r="AY1744" s="63">
        <f>VLOOKUP(L1744,'Status Report'!B:CF,81,0)</f>
        <v>0</v>
      </c>
      <c r="AZ1744" s="63" t="str">
        <f>VLOOKUP(L1744,'Status Report'!B:S,18,0)</f>
        <v>Ellina Smirnova</v>
      </c>
      <c r="BB1744" s="63">
        <f>VLOOKUP(L1744,'Status Report'!B:Z,25,0)</f>
        <v>6</v>
      </c>
      <c r="BC1744" s="63">
        <f t="shared" si="425"/>
        <v>36</v>
      </c>
      <c r="BF1744">
        <f>VLOOKUP(L1744,'Status Report'!B:CE,82,0)</f>
        <v>0</v>
      </c>
      <c r="BG1744">
        <f>VLOOKUP(L1744,'Status Report'!B:CF,83,0)</f>
        <v>0</v>
      </c>
      <c r="BH1744">
        <f>VLOOKUP(L1744,'Status Report'!B:CG,84,0)</f>
        <v>0</v>
      </c>
      <c r="BI1744" t="s">
        <v>1034</v>
      </c>
      <c r="BJ1744" t="s">
        <v>795</v>
      </c>
      <c r="BM1744" s="67">
        <f t="shared" si="426"/>
        <v>169</v>
      </c>
    </row>
    <row r="1745" spans="1:65" x14ac:dyDescent="0.25">
      <c r="A1745" s="68" t="str">
        <f>VLOOKUP(L1745,'Status Report'!B:CB,79,0)</f>
        <v>Heineken UCL</v>
      </c>
      <c r="C1745">
        <v>26021055</v>
      </c>
      <c r="D1745">
        <v>3090615</v>
      </c>
      <c r="E1745" t="s">
        <v>924</v>
      </c>
      <c r="F1745" t="s">
        <v>925</v>
      </c>
      <c r="G1745" t="str">
        <f>VLOOKUP(D1745,'[2]sold to'!$A:$H,8,0)</f>
        <v>Guyana</v>
      </c>
      <c r="H1745" t="str">
        <f>VLOOKUP(D1745,'[2]sold to'!$A:$I,9,0)</f>
        <v>AMERICAS</v>
      </c>
      <c r="K1745">
        <v>160</v>
      </c>
      <c r="L1745">
        <v>88026542</v>
      </c>
      <c r="M1745" t="s">
        <v>841</v>
      </c>
      <c r="N1745">
        <v>6</v>
      </c>
      <c r="P1745" t="str">
        <f>VLOOKUP(L1745,'Status Report'!B:AA,26,0)</f>
        <v>China</v>
      </c>
      <c r="Q1745" t="str">
        <f>VLOOKUP(L1745,'Status Report'!B:AB,27,0)</f>
        <v>Premiums</v>
      </c>
      <c r="R1745">
        <f>VLOOKUP(L1745,'Status Report'!B:X,23,0)</f>
        <v>250</v>
      </c>
      <c r="S1745" t="str">
        <f>VLOOKUP(L1745,'Status Report'!B:T,19,0)</f>
        <v>Promocean The Netherlands BV</v>
      </c>
      <c r="T1745" s="62">
        <f>VLOOKUP(L1745,'Status Report'!B:E,4,0)</f>
        <v>3</v>
      </c>
      <c r="U1745" s="19">
        <f>_xlfn.IFS(AI1745="Den Bosch",VLOOKUP(L1745,'Status Report'!B:AM,35,0),AI1745="Yantian",VLOOKUP(L1745,'Status Report'!B:AM,36,0),AI1745="",IF(H1745="Asia Pacific",VLOOKUP(L1745,'Status Report'!B:AM,36,0),VLOOKUP(L1745,'Status Report'!B:AM,35,0)),AI1745="Direct shipment",IF(H1745="Asia Pacific",VLOOKUP(L1745,'Status Report'!B:AM,36,0),VLOOKUP(L1745,'Status Report'!B:AM,35,0)))</f>
        <v>74.7</v>
      </c>
      <c r="V1745" s="20">
        <f t="shared" si="413"/>
        <v>448.20000000000005</v>
      </c>
      <c r="W1745" s="19">
        <f>_xlfn.IFS(AI1745="Den Bosch",VLOOKUP(L1745,'Status Report'!B:AM,37,0),AI1745="Yantian",VLOOKUP(L1745,'Status Report'!B:AM,38,0),AI1745="",IF(H1745="Asia Pacific",VLOOKUP(L1745,'Status Report'!B:AM,38,0),VLOOKUP(L1745,'Status Report'!B:AM,37,0)),AI1745="Direct shipment",IF(H1745="Asia Pacific",VLOOKUP(L1745,'Status Report'!B:AM,38,0),VLOOKUP(L1745,'Status Report'!B:AM,37,0)))</f>
        <v>74.7</v>
      </c>
      <c r="X1745" s="20">
        <f t="shared" si="414"/>
        <v>448.20000000000005</v>
      </c>
      <c r="Y1745" s="20">
        <f>_xlfn.IFS(AI1745="Den Bosch",VLOOKUP(L1745,'Status Report'!B:AO,39,0),AI1745="Yantian",VLOOKUP(L1745,'Status Report'!B:AO,40,0),AI1745="",IF(H1745="Asia Pacific",VLOOKUP(L1745,'Status Report'!B:AO,40,0),VLOOKUP(L1745,'Status Report'!B:AO,39,0)),AI1745="Direct shipment",IF(H1745="Asia Pacific",VLOOKUP(L1745,'Status Report'!B:AO,40,0),VLOOKUP(L1745,'Status Report'!B:AO,39,0)))</f>
        <v>0</v>
      </c>
      <c r="Z1745" s="20">
        <f t="shared" si="415"/>
        <v>0</v>
      </c>
      <c r="AA1745" s="20">
        <f t="shared" si="416"/>
        <v>448.20000000000005</v>
      </c>
      <c r="AB1745" s="21">
        <f>_xlfn.IFS(AI1745="Den Bosch",VLOOKUP(L1745,'Status Report'!B:AM,33,0),AI1745="Yantian",VLOOKUP(L1745,'Status Report'!B:AM,34,0),AI1745="",IF(H1745="Asia Pacific",VLOOKUP(L1745,'Status Report'!B:AM,34,0),VLOOKUP(L1745,'Status Report'!B:AM,33,0)),AI1745="Direct shipment",IF(H1745="Asia Pacific",VLOOKUP(L1745,'Status Report'!B:AM,34,0),VLOOKUP(L1745,'Status Report'!B:AM,33,0)))</f>
        <v>64.62660000000001</v>
      </c>
      <c r="AC1745" s="21">
        <f>VLOOKUP(L1745,'Status Report'!B:CE,82,0)</f>
        <v>0</v>
      </c>
      <c r="AD1745" s="21">
        <f t="shared" si="417"/>
        <v>64.62660000000001</v>
      </c>
      <c r="AE1745" s="63">
        <f>VLOOKUP(L1745,'Status Report'!B:W,20,0)</f>
        <v>37</v>
      </c>
      <c r="AF1745" s="63">
        <f>VLOOKUP(L1745,'Status Report'!B:W,21,0)</f>
        <v>16</v>
      </c>
      <c r="AG1745" s="63">
        <f>VLOOKUP(L1745,'Status Report'!B:W,22,0)</f>
        <v>17</v>
      </c>
      <c r="AH1745" s="22">
        <f t="shared" si="418"/>
        <v>6.0384E-2</v>
      </c>
      <c r="AI1745" t="s">
        <v>990</v>
      </c>
      <c r="AK1745" s="63">
        <f>IFERROR(VLOOKUP(G1745,ASEAN!A:A,1,0),0)</f>
        <v>0</v>
      </c>
      <c r="AL1745" s="63">
        <f>IFERROR(VLOOKUP(D1745,'[3]customer specs'!$B$1:$D$65536,3,0),0)</f>
        <v>0</v>
      </c>
      <c r="AM1745" s="64">
        <f t="shared" si="419"/>
        <v>0</v>
      </c>
      <c r="AN1745" s="64">
        <f t="shared" si="420"/>
        <v>0</v>
      </c>
      <c r="AO1745" s="63"/>
      <c r="AP1745" s="63"/>
      <c r="AQ1745" s="63" t="str">
        <f t="shared" si="421"/>
        <v>no</v>
      </c>
      <c r="AR1745" s="20">
        <f t="shared" si="422"/>
        <v>387.75960000000009</v>
      </c>
      <c r="AS1745" s="63"/>
      <c r="AT1745" s="23">
        <f t="shared" si="412"/>
        <v>0.12</v>
      </c>
      <c r="AU1745" s="65">
        <f t="shared" si="423"/>
        <v>73.439318181818194</v>
      </c>
      <c r="AV1745" s="65"/>
      <c r="AW1745" s="65">
        <f t="shared" si="424"/>
        <v>440.63590909090919</v>
      </c>
      <c r="AX1745" s="65"/>
      <c r="AY1745" s="63">
        <f>VLOOKUP(L1745,'Status Report'!B:CF,81,0)</f>
        <v>0</v>
      </c>
      <c r="AZ1745" s="63" t="str">
        <f>VLOOKUP(L1745,'Status Report'!B:S,18,0)</f>
        <v>Ellina Smirnova</v>
      </c>
      <c r="BB1745" s="63">
        <f>VLOOKUP(L1745,'Status Report'!B:Z,25,0)</f>
        <v>10</v>
      </c>
      <c r="BC1745" s="63">
        <f t="shared" si="425"/>
        <v>60</v>
      </c>
      <c r="BF1745">
        <f>VLOOKUP(L1745,'Status Report'!B:CE,82,0)</f>
        <v>0</v>
      </c>
      <c r="BG1745">
        <f>VLOOKUP(L1745,'Status Report'!B:CF,83,0)</f>
        <v>0</v>
      </c>
      <c r="BH1745">
        <f>VLOOKUP(L1745,'Status Report'!B:CG,84,0)</f>
        <v>0</v>
      </c>
      <c r="BI1745" t="s">
        <v>1034</v>
      </c>
      <c r="BJ1745" t="s">
        <v>795</v>
      </c>
      <c r="BM1745" s="67">
        <f t="shared" si="426"/>
        <v>421</v>
      </c>
    </row>
    <row r="1746" spans="1:65" x14ac:dyDescent="0.25">
      <c r="A1746" s="68" t="str">
        <f>VLOOKUP(L1746,'Status Report'!B:CB,79,0)</f>
        <v>Heineken UCL</v>
      </c>
      <c r="C1746">
        <v>26021055</v>
      </c>
      <c r="D1746">
        <v>3090615</v>
      </c>
      <c r="E1746" t="s">
        <v>924</v>
      </c>
      <c r="F1746" t="s">
        <v>925</v>
      </c>
      <c r="G1746" t="str">
        <f>VLOOKUP(D1746,'[2]sold to'!$A:$H,8,0)</f>
        <v>Guyana</v>
      </c>
      <c r="H1746" t="str">
        <f>VLOOKUP(D1746,'[2]sold to'!$A:$I,9,0)</f>
        <v>AMERICAS</v>
      </c>
      <c r="K1746">
        <v>170</v>
      </c>
      <c r="L1746">
        <v>88026527</v>
      </c>
      <c r="M1746" t="s">
        <v>344</v>
      </c>
      <c r="N1746">
        <v>4</v>
      </c>
      <c r="P1746" t="str">
        <f>VLOOKUP(L1746,'Status Report'!B:AA,26,0)</f>
        <v>China</v>
      </c>
      <c r="Q1746" t="str">
        <f>VLOOKUP(L1746,'Status Report'!B:AB,27,0)</f>
        <v>Premiums</v>
      </c>
      <c r="R1746">
        <f>VLOOKUP(L1746,'Status Report'!B:X,23,0)</f>
        <v>100</v>
      </c>
      <c r="S1746" t="str">
        <f>VLOOKUP(L1746,'Status Report'!B:T,19,0)</f>
        <v>Promocean The Netherlands BV</v>
      </c>
      <c r="T1746" s="62">
        <f>VLOOKUP(L1746,'Status Report'!B:E,4,0)</f>
        <v>3</v>
      </c>
      <c r="U1746" s="19">
        <f>_xlfn.IFS(AI1746="Den Bosch",VLOOKUP(L1746,'Status Report'!B:AM,35,0),AI1746="Yantian",VLOOKUP(L1746,'Status Report'!B:AM,36,0),AI1746="",IF(H1746="Asia Pacific",VLOOKUP(L1746,'Status Report'!B:AM,36,0),VLOOKUP(L1746,'Status Report'!B:AM,35,0)),AI1746="Direct shipment",IF(H1746="Asia Pacific",VLOOKUP(L1746,'Status Report'!B:AM,36,0),VLOOKUP(L1746,'Status Report'!B:AM,35,0)))</f>
        <v>53.5</v>
      </c>
      <c r="V1746" s="20">
        <f t="shared" si="413"/>
        <v>214</v>
      </c>
      <c r="W1746" s="19">
        <f>_xlfn.IFS(AI1746="Den Bosch",VLOOKUP(L1746,'Status Report'!B:AM,37,0),AI1746="Yantian",VLOOKUP(L1746,'Status Report'!B:AM,38,0),AI1746="",IF(H1746="Asia Pacific",VLOOKUP(L1746,'Status Report'!B:AM,38,0),VLOOKUP(L1746,'Status Report'!B:AM,37,0)),AI1746="Direct shipment",IF(H1746="Asia Pacific",VLOOKUP(L1746,'Status Report'!B:AM,38,0),VLOOKUP(L1746,'Status Report'!B:AM,37,0)))</f>
        <v>53.5</v>
      </c>
      <c r="X1746" s="20">
        <f t="shared" si="414"/>
        <v>214</v>
      </c>
      <c r="Y1746" s="20">
        <f>_xlfn.IFS(AI1746="Den Bosch",VLOOKUP(L1746,'Status Report'!B:AO,39,0),AI1746="Yantian",VLOOKUP(L1746,'Status Report'!B:AO,40,0),AI1746="",IF(H1746="Asia Pacific",VLOOKUP(L1746,'Status Report'!B:AO,40,0),VLOOKUP(L1746,'Status Report'!B:AO,39,0)),AI1746="Direct shipment",IF(H1746="Asia Pacific",VLOOKUP(L1746,'Status Report'!B:AO,40,0),VLOOKUP(L1746,'Status Report'!B:AO,39,0)))</f>
        <v>0</v>
      </c>
      <c r="Z1746" s="20">
        <f t="shared" si="415"/>
        <v>0</v>
      </c>
      <c r="AA1746" s="20">
        <f t="shared" si="416"/>
        <v>214</v>
      </c>
      <c r="AB1746" s="21">
        <f>_xlfn.IFS(AI1746="Den Bosch",VLOOKUP(L1746,'Status Report'!B:AM,33,0),AI1746="Yantian",VLOOKUP(L1746,'Status Report'!B:AM,34,0),AI1746="",IF(H1746="Asia Pacific",VLOOKUP(L1746,'Status Report'!B:AM,34,0),VLOOKUP(L1746,'Status Report'!B:AM,33,0)),AI1746="Direct shipment",IF(H1746="Asia Pacific",VLOOKUP(L1746,'Status Report'!B:AM,34,0),VLOOKUP(L1746,'Status Report'!B:AM,33,0)))</f>
        <v>44.950200000000002</v>
      </c>
      <c r="AC1746" s="21">
        <f>VLOOKUP(L1746,'Status Report'!B:CE,82,0)</f>
        <v>0</v>
      </c>
      <c r="AD1746" s="21">
        <f t="shared" si="417"/>
        <v>44.950200000000002</v>
      </c>
      <c r="AE1746" s="63">
        <f>VLOOKUP(L1746,'Status Report'!B:W,20,0)</f>
        <v>24</v>
      </c>
      <c r="AF1746" s="63">
        <f>VLOOKUP(L1746,'Status Report'!B:W,21,0)</f>
        <v>15</v>
      </c>
      <c r="AG1746" s="63">
        <f>VLOOKUP(L1746,'Status Report'!B:W,22,0)</f>
        <v>5</v>
      </c>
      <c r="AH1746" s="22">
        <f t="shared" si="418"/>
        <v>7.1999999999999998E-3</v>
      </c>
      <c r="AI1746" t="s">
        <v>990</v>
      </c>
      <c r="AK1746" s="63">
        <f>IFERROR(VLOOKUP(G1746,ASEAN!A:A,1,0),0)</f>
        <v>0</v>
      </c>
      <c r="AL1746" s="63">
        <f>IFERROR(VLOOKUP(D1746,'[3]customer specs'!$B$1:$D$65536,3,0),0)</f>
        <v>0</v>
      </c>
      <c r="AM1746" s="64">
        <f t="shared" si="419"/>
        <v>0</v>
      </c>
      <c r="AN1746" s="64">
        <f t="shared" si="420"/>
        <v>0</v>
      </c>
      <c r="AO1746" s="63"/>
      <c r="AP1746" s="63"/>
      <c r="AQ1746" s="63" t="str">
        <f t="shared" si="421"/>
        <v>no</v>
      </c>
      <c r="AR1746" s="20">
        <f t="shared" si="422"/>
        <v>179.80080000000001</v>
      </c>
      <c r="AS1746" s="63"/>
      <c r="AT1746" s="23">
        <f t="shared" si="412"/>
        <v>0.12</v>
      </c>
      <c r="AU1746" s="65">
        <f t="shared" si="423"/>
        <v>51.079772727272733</v>
      </c>
      <c r="AV1746" s="65"/>
      <c r="AW1746" s="65">
        <f t="shared" si="424"/>
        <v>204.31909090909093</v>
      </c>
      <c r="AX1746" s="65"/>
      <c r="AY1746" s="63">
        <f>VLOOKUP(L1746,'Status Report'!B:CF,81,0)</f>
        <v>0</v>
      </c>
      <c r="AZ1746" s="63" t="str">
        <f>VLOOKUP(L1746,'Status Report'!B:S,18,0)</f>
        <v>Ellina Smirnova</v>
      </c>
      <c r="BB1746" s="63">
        <f>VLOOKUP(L1746,'Status Report'!B:Z,25,0)</f>
        <v>25</v>
      </c>
      <c r="BC1746" s="63">
        <f t="shared" si="425"/>
        <v>100</v>
      </c>
      <c r="BF1746">
        <f>VLOOKUP(L1746,'Status Report'!B:CE,82,0)</f>
        <v>0</v>
      </c>
      <c r="BG1746">
        <f>VLOOKUP(L1746,'Status Report'!B:CF,83,0)</f>
        <v>0</v>
      </c>
      <c r="BH1746">
        <f>VLOOKUP(L1746,'Status Report'!B:CG,84,0)</f>
        <v>0</v>
      </c>
      <c r="BI1746" t="s">
        <v>1034</v>
      </c>
      <c r="BJ1746" t="s">
        <v>795</v>
      </c>
      <c r="BM1746" s="67">
        <f t="shared" si="426"/>
        <v>53</v>
      </c>
    </row>
    <row r="1747" spans="1:65" x14ac:dyDescent="0.25">
      <c r="A1747" s="68" t="str">
        <f>VLOOKUP(L1747,'Status Report'!B:CB,79,0)</f>
        <v>Heineken UCL</v>
      </c>
      <c r="C1747">
        <v>26021055</v>
      </c>
      <c r="D1747">
        <v>3090615</v>
      </c>
      <c r="E1747" t="s">
        <v>924</v>
      </c>
      <c r="F1747" t="s">
        <v>925</v>
      </c>
      <c r="G1747" t="str">
        <f>VLOOKUP(D1747,'[2]sold to'!$A:$H,8,0)</f>
        <v>Guyana</v>
      </c>
      <c r="H1747" t="str">
        <f>VLOOKUP(D1747,'[2]sold to'!$A:$I,9,0)</f>
        <v>AMERICAS</v>
      </c>
      <c r="K1747">
        <v>180</v>
      </c>
      <c r="L1747">
        <v>88026612</v>
      </c>
      <c r="M1747" t="s">
        <v>185</v>
      </c>
      <c r="N1747">
        <v>100</v>
      </c>
      <c r="P1747" t="str">
        <f>VLOOKUP(L1747,'Status Report'!B:AA,26,0)</f>
        <v>Turkey</v>
      </c>
      <c r="Q1747" t="str">
        <f>VLOOKUP(L1747,'Status Report'!B:AB,27,0)</f>
        <v>Glassware</v>
      </c>
      <c r="R1747">
        <f>VLOOKUP(L1747,'Status Report'!B:X,23,0)</f>
        <v>26800</v>
      </c>
      <c r="S1747" t="str">
        <f>VLOOKUP(L1747,'Status Report'!B:T,19,0)</f>
        <v>Sisecam (Pasabahçe)</v>
      </c>
      <c r="T1747" s="62">
        <f>VLOOKUP(L1747,'Status Report'!B:E,4,0)</f>
        <v>3</v>
      </c>
      <c r="U1747" s="19">
        <f>_xlfn.IFS(AI1747="Den Bosch",VLOOKUP(L1747,'Status Report'!B:AM,35,0),AI1747="Yantian",VLOOKUP(L1747,'Status Report'!B:AM,36,0),AI1747="",IF(H1747="Asia Pacific",VLOOKUP(L1747,'Status Report'!B:AM,36,0),VLOOKUP(L1747,'Status Report'!B:AM,35,0)),AI1747="Direct shipment",IF(H1747="Asia Pacific",VLOOKUP(L1747,'Status Report'!B:AM,36,0),VLOOKUP(L1747,'Status Report'!B:AM,35,0)))</f>
        <v>4.38</v>
      </c>
      <c r="V1747" s="20">
        <f t="shared" si="413"/>
        <v>438</v>
      </c>
      <c r="W1747" s="19">
        <f>_xlfn.IFS(AI1747="Den Bosch",VLOOKUP(L1747,'Status Report'!B:AM,37,0),AI1747="Yantian",VLOOKUP(L1747,'Status Report'!B:AM,38,0),AI1747="",IF(H1747="Asia Pacific",VLOOKUP(L1747,'Status Report'!B:AM,38,0),VLOOKUP(L1747,'Status Report'!B:AM,37,0)),AI1747="Direct shipment",IF(H1747="Asia Pacific",VLOOKUP(L1747,'Status Report'!B:AM,38,0),VLOOKUP(L1747,'Status Report'!B:AM,37,0)))</f>
        <v>4.38</v>
      </c>
      <c r="X1747" s="20">
        <f t="shared" si="414"/>
        <v>438</v>
      </c>
      <c r="Y1747" s="20">
        <f>_xlfn.IFS(AI1747="Den Bosch",VLOOKUP(L1747,'Status Report'!B:AO,39,0),AI1747="Yantian",VLOOKUP(L1747,'Status Report'!B:AO,40,0),AI1747="",IF(H1747="Asia Pacific",VLOOKUP(L1747,'Status Report'!B:AO,40,0),VLOOKUP(L1747,'Status Report'!B:AO,39,0)),AI1747="Direct shipment",IF(H1747="Asia Pacific",VLOOKUP(L1747,'Status Report'!B:AO,40,0),VLOOKUP(L1747,'Status Report'!B:AO,39,0)))</f>
        <v>0</v>
      </c>
      <c r="Z1747" s="20">
        <f t="shared" si="415"/>
        <v>0</v>
      </c>
      <c r="AA1747" s="20">
        <f t="shared" si="416"/>
        <v>438</v>
      </c>
      <c r="AB1747" s="21">
        <f>_xlfn.IFS(AI1747="Den Bosch",VLOOKUP(L1747,'Status Report'!B:AM,33,0),AI1747="Yantian",VLOOKUP(L1747,'Status Report'!B:AM,34,0),AI1747="",IF(H1747="Asia Pacific",VLOOKUP(L1747,'Status Report'!B:AM,34,0),VLOOKUP(L1747,'Status Report'!B:AM,33,0)),AI1747="Direct shipment",IF(H1747="Asia Pacific",VLOOKUP(L1747,'Status Report'!B:AM,34,0),VLOOKUP(L1747,'Status Report'!B:AM,33,0)))</f>
        <v>3.84</v>
      </c>
      <c r="AC1747" s="21">
        <f>VLOOKUP(L1747,'Status Report'!B:CE,82,0)</f>
        <v>0</v>
      </c>
      <c r="AD1747" s="21">
        <f t="shared" si="417"/>
        <v>3.84</v>
      </c>
      <c r="AE1747" s="63">
        <f>VLOOKUP(L1747,'Status Report'!B:W,20,0)</f>
        <v>20</v>
      </c>
      <c r="AF1747" s="63">
        <f>VLOOKUP(L1747,'Status Report'!B:W,21,0)</f>
        <v>14.3</v>
      </c>
      <c r="AG1747" s="63">
        <f>VLOOKUP(L1747,'Status Report'!B:W,22,0)</f>
        <v>19</v>
      </c>
      <c r="AH1747" s="22">
        <f t="shared" si="418"/>
        <v>0.54339999999999999</v>
      </c>
      <c r="AI1747" t="s">
        <v>990</v>
      </c>
      <c r="AK1747" s="63">
        <f>IFERROR(VLOOKUP(G1747,ASEAN!A:A,1,0),0)</f>
        <v>0</v>
      </c>
      <c r="AL1747" s="63">
        <f>IFERROR(VLOOKUP(D1747,'[3]customer specs'!$B$1:$D$65536,3,0),0)</f>
        <v>0</v>
      </c>
      <c r="AM1747" s="64">
        <f t="shared" si="419"/>
        <v>0</v>
      </c>
      <c r="AN1747" s="64">
        <f t="shared" si="420"/>
        <v>0</v>
      </c>
      <c r="AO1747" s="63"/>
      <c r="AP1747" s="63"/>
      <c r="AQ1747" s="63" t="str">
        <f t="shared" si="421"/>
        <v>no</v>
      </c>
      <c r="AR1747" s="20">
        <f t="shared" si="422"/>
        <v>384</v>
      </c>
      <c r="AS1747" s="63"/>
      <c r="AT1747" s="23">
        <f t="shared" si="412"/>
        <v>0.12</v>
      </c>
      <c r="AU1747" s="65">
        <f t="shared" si="423"/>
        <v>4.3636363636363633</v>
      </c>
      <c r="AV1747" s="65"/>
      <c r="AW1747" s="65">
        <f t="shared" si="424"/>
        <v>436.36363636363632</v>
      </c>
      <c r="AX1747" s="65"/>
      <c r="AY1747" s="63">
        <f>VLOOKUP(L1747,'Status Report'!B:CF,81,0)</f>
        <v>0</v>
      </c>
      <c r="AZ1747" s="63" t="str">
        <f>VLOOKUP(L1747,'Status Report'!B:S,18,0)</f>
        <v>Ludmilla Zarybnicka</v>
      </c>
      <c r="BB1747" s="63">
        <f>VLOOKUP(L1747,'Status Report'!B:Z,25,0)</f>
        <v>6</v>
      </c>
      <c r="BC1747" s="63">
        <f t="shared" si="425"/>
        <v>600</v>
      </c>
      <c r="BF1747">
        <f>VLOOKUP(L1747,'Status Report'!B:CE,82,0)</f>
        <v>0</v>
      </c>
      <c r="BG1747">
        <f>VLOOKUP(L1747,'Status Report'!B:CF,83,0)</f>
        <v>0</v>
      </c>
      <c r="BH1747">
        <f>VLOOKUP(L1747,'Status Report'!B:CG,84,0)</f>
        <v>0</v>
      </c>
      <c r="BI1747" t="s">
        <v>1034</v>
      </c>
      <c r="BJ1747" t="s">
        <v>795</v>
      </c>
      <c r="BM1747" s="67">
        <f t="shared" si="426"/>
        <v>4496</v>
      </c>
    </row>
    <row r="1748" spans="1:65" x14ac:dyDescent="0.25">
      <c r="A1748" s="68" t="str">
        <f>VLOOKUP(L1748,'Status Report'!B:CB,79,0)</f>
        <v>Heineken UCL</v>
      </c>
      <c r="C1748">
        <v>26021055</v>
      </c>
      <c r="D1748">
        <v>3090615</v>
      </c>
      <c r="E1748" t="s">
        <v>924</v>
      </c>
      <c r="F1748" t="s">
        <v>925</v>
      </c>
      <c r="G1748" t="str">
        <f>VLOOKUP(D1748,'[2]sold to'!$A:$H,8,0)</f>
        <v>Guyana</v>
      </c>
      <c r="H1748" t="str">
        <f>VLOOKUP(D1748,'[2]sold to'!$A:$I,9,0)</f>
        <v>AMERICAS</v>
      </c>
      <c r="K1748">
        <v>190</v>
      </c>
      <c r="L1748">
        <v>88026567</v>
      </c>
      <c r="M1748" t="s">
        <v>379</v>
      </c>
      <c r="N1748">
        <v>5</v>
      </c>
      <c r="P1748" t="str">
        <f>VLOOKUP(L1748,'Status Report'!B:AA,26,0)</f>
        <v>China</v>
      </c>
      <c r="Q1748" t="str">
        <f>VLOOKUP(L1748,'Status Report'!B:AB,27,0)</f>
        <v>Textiles-Clothing</v>
      </c>
      <c r="R1748">
        <f>VLOOKUP(L1748,'Status Report'!B:X,23,0)</f>
        <v>200</v>
      </c>
      <c r="S1748" t="str">
        <f>VLOOKUP(L1748,'Status Report'!B:T,19,0)</f>
        <v>Asian Sourcing Link</v>
      </c>
      <c r="T1748" s="62">
        <f>VLOOKUP(L1748,'Status Report'!B:E,4,0)</f>
        <v>3</v>
      </c>
      <c r="U1748" s="19">
        <f>_xlfn.IFS(AI1748="Den Bosch",VLOOKUP(L1748,'Status Report'!B:AM,35,0),AI1748="Yantian",VLOOKUP(L1748,'Status Report'!B:AM,36,0),AI1748="",IF(H1748="Asia Pacific",VLOOKUP(L1748,'Status Report'!B:AM,36,0),VLOOKUP(L1748,'Status Report'!B:AM,35,0)),AI1748="Direct shipment",IF(H1748="Asia Pacific",VLOOKUP(L1748,'Status Report'!B:AM,36,0),VLOOKUP(L1748,'Status Report'!B:AM,35,0)))</f>
        <v>34.549999999999997</v>
      </c>
      <c r="V1748" s="20">
        <f t="shared" si="413"/>
        <v>172.75</v>
      </c>
      <c r="W1748" s="19">
        <f>_xlfn.IFS(AI1748="Den Bosch",VLOOKUP(L1748,'Status Report'!B:AM,37,0),AI1748="Yantian",VLOOKUP(L1748,'Status Report'!B:AM,38,0),AI1748="",IF(H1748="Asia Pacific",VLOOKUP(L1748,'Status Report'!B:AM,38,0),VLOOKUP(L1748,'Status Report'!B:AM,37,0)),AI1748="Direct shipment",IF(H1748="Asia Pacific",VLOOKUP(L1748,'Status Report'!B:AM,38,0),VLOOKUP(L1748,'Status Report'!B:AM,37,0)))</f>
        <v>29.5</v>
      </c>
      <c r="X1748" s="20">
        <f t="shared" si="414"/>
        <v>147.5</v>
      </c>
      <c r="Y1748" s="20">
        <f>_xlfn.IFS(AI1748="Den Bosch",VLOOKUP(L1748,'Status Report'!B:AO,39,0),AI1748="Yantian",VLOOKUP(L1748,'Status Report'!B:AO,40,0),AI1748="",IF(H1748="Asia Pacific",VLOOKUP(L1748,'Status Report'!B:AO,40,0),VLOOKUP(L1748,'Status Report'!B:AO,39,0)),AI1748="Direct shipment",IF(H1748="Asia Pacific",VLOOKUP(L1748,'Status Report'!B:AO,40,0),VLOOKUP(L1748,'Status Report'!B:AO,39,0)))</f>
        <v>0</v>
      </c>
      <c r="Z1748" s="20">
        <f t="shared" si="415"/>
        <v>0</v>
      </c>
      <c r="AA1748" s="20">
        <f t="shared" si="416"/>
        <v>147.5</v>
      </c>
      <c r="AB1748" s="21">
        <f>_xlfn.IFS(AI1748="Den Bosch",VLOOKUP(L1748,'Status Report'!B:AM,33,0),AI1748="Yantian",VLOOKUP(L1748,'Status Report'!B:AM,34,0),AI1748="",IF(H1748="Asia Pacific",VLOOKUP(L1748,'Status Report'!B:AM,34,0),VLOOKUP(L1748,'Status Report'!B:AM,33,0)),AI1748="Direct shipment",IF(H1748="Asia Pacific",VLOOKUP(L1748,'Status Report'!B:AM,34,0),VLOOKUP(L1748,'Status Report'!B:AM,33,0)))</f>
        <v>25.154999999999998</v>
      </c>
      <c r="AC1748" s="21">
        <f>VLOOKUP(L1748,'Status Report'!B:CE,82,0)</f>
        <v>0</v>
      </c>
      <c r="AD1748" s="21">
        <f t="shared" si="417"/>
        <v>25.154999999999998</v>
      </c>
      <c r="AE1748" s="63">
        <f>VLOOKUP(L1748,'Status Report'!B:W,20,0)</f>
        <v>39</v>
      </c>
      <c r="AF1748" s="63">
        <f>VLOOKUP(L1748,'Status Report'!B:W,21,0)</f>
        <v>33</v>
      </c>
      <c r="AG1748" s="63">
        <f>VLOOKUP(L1748,'Status Report'!B:W,22,0)</f>
        <v>4.5</v>
      </c>
      <c r="AH1748" s="22">
        <f t="shared" si="418"/>
        <v>2.8957500000000001E-2</v>
      </c>
      <c r="AI1748" t="s">
        <v>990</v>
      </c>
      <c r="AK1748" s="63">
        <f>IFERROR(VLOOKUP(G1748,ASEAN!A:A,1,0),0)</f>
        <v>0</v>
      </c>
      <c r="AL1748" s="63">
        <f>IFERROR(VLOOKUP(D1748,'[3]customer specs'!$B$1:$D$65536,3,0),0)</f>
        <v>0</v>
      </c>
      <c r="AM1748" s="64">
        <f t="shared" si="419"/>
        <v>25.25</v>
      </c>
      <c r="AN1748" s="64">
        <f t="shared" si="420"/>
        <v>0</v>
      </c>
      <c r="AO1748" s="63"/>
      <c r="AP1748" s="63"/>
      <c r="AQ1748" s="63" t="str">
        <f t="shared" si="421"/>
        <v>no</v>
      </c>
      <c r="AR1748" s="20">
        <f t="shared" si="422"/>
        <v>125.77499999999999</v>
      </c>
      <c r="AS1748" s="63"/>
      <c r="AT1748" s="23">
        <f t="shared" si="412"/>
        <v>0.12</v>
      </c>
      <c r="AU1748" s="65">
        <f t="shared" si="423"/>
        <v>28.58522727272727</v>
      </c>
      <c r="AV1748" s="65"/>
      <c r="AW1748" s="65">
        <f t="shared" si="424"/>
        <v>142.92613636363635</v>
      </c>
      <c r="AX1748" s="65"/>
      <c r="AY1748" s="63">
        <f>VLOOKUP(L1748,'Status Report'!B:CF,81,0)</f>
        <v>0</v>
      </c>
      <c r="AZ1748" s="63" t="str">
        <f>VLOOKUP(L1748,'Status Report'!B:S,18,0)</f>
        <v>Ellina Smirnova</v>
      </c>
      <c r="BB1748" s="63">
        <f>VLOOKUP(L1748,'Status Report'!B:Z,25,0)</f>
        <v>5</v>
      </c>
      <c r="BC1748" s="63">
        <f t="shared" si="425"/>
        <v>25</v>
      </c>
      <c r="BF1748">
        <f>VLOOKUP(L1748,'Status Report'!B:CE,82,0)</f>
        <v>0</v>
      </c>
      <c r="BG1748">
        <f>VLOOKUP(L1748,'Status Report'!B:CF,83,0)</f>
        <v>0</v>
      </c>
      <c r="BH1748">
        <f>VLOOKUP(L1748,'Status Report'!B:CG,84,0)</f>
        <v>0</v>
      </c>
      <c r="BI1748" t="s">
        <v>1034</v>
      </c>
      <c r="BJ1748" t="s">
        <v>795</v>
      </c>
      <c r="BM1748" s="67">
        <f t="shared" si="426"/>
        <v>336</v>
      </c>
    </row>
    <row r="1749" spans="1:65" x14ac:dyDescent="0.25">
      <c r="A1749" s="68" t="str">
        <f>VLOOKUP(L1749,'Status Report'!B:CB,79,0)</f>
        <v>Heineken UCL</v>
      </c>
      <c r="C1749">
        <v>26021055</v>
      </c>
      <c r="D1749">
        <v>3090615</v>
      </c>
      <c r="E1749" t="s">
        <v>924</v>
      </c>
      <c r="F1749" t="s">
        <v>925</v>
      </c>
      <c r="G1749" t="str">
        <f>VLOOKUP(D1749,'[2]sold to'!$A:$H,8,0)</f>
        <v>Guyana</v>
      </c>
      <c r="H1749" t="str">
        <f>VLOOKUP(D1749,'[2]sold to'!$A:$I,9,0)</f>
        <v>AMERICAS</v>
      </c>
      <c r="K1749">
        <v>200</v>
      </c>
      <c r="L1749">
        <v>88026568</v>
      </c>
      <c r="M1749" t="s">
        <v>380</v>
      </c>
      <c r="N1749">
        <v>8</v>
      </c>
      <c r="P1749" t="str">
        <f>VLOOKUP(L1749,'Status Report'!B:AA,26,0)</f>
        <v>China</v>
      </c>
      <c r="Q1749" t="str">
        <f>VLOOKUP(L1749,'Status Report'!B:AB,27,0)</f>
        <v>Textiles-Clothing</v>
      </c>
      <c r="R1749">
        <f>VLOOKUP(L1749,'Status Report'!B:X,23,0)</f>
        <v>200</v>
      </c>
      <c r="S1749" t="str">
        <f>VLOOKUP(L1749,'Status Report'!B:T,19,0)</f>
        <v>Asian Sourcing Link</v>
      </c>
      <c r="T1749" s="62">
        <f>VLOOKUP(L1749,'Status Report'!B:E,4,0)</f>
        <v>3</v>
      </c>
      <c r="U1749" s="19">
        <f>_xlfn.IFS(AI1749="Den Bosch",VLOOKUP(L1749,'Status Report'!B:AM,35,0),AI1749="Yantian",VLOOKUP(L1749,'Status Report'!B:AM,36,0),AI1749="",IF(H1749="Asia Pacific",VLOOKUP(L1749,'Status Report'!B:AM,36,0),VLOOKUP(L1749,'Status Report'!B:AM,35,0)),AI1749="Direct shipment",IF(H1749="Asia Pacific",VLOOKUP(L1749,'Status Report'!B:AM,36,0),VLOOKUP(L1749,'Status Report'!B:AM,35,0)))</f>
        <v>34.549999999999997</v>
      </c>
      <c r="V1749" s="20">
        <f t="shared" si="413"/>
        <v>276.39999999999998</v>
      </c>
      <c r="W1749" s="19">
        <f>_xlfn.IFS(AI1749="Den Bosch",VLOOKUP(L1749,'Status Report'!B:AM,37,0),AI1749="Yantian",VLOOKUP(L1749,'Status Report'!B:AM,38,0),AI1749="",IF(H1749="Asia Pacific",VLOOKUP(L1749,'Status Report'!B:AM,38,0),VLOOKUP(L1749,'Status Report'!B:AM,37,0)),AI1749="Direct shipment",IF(H1749="Asia Pacific",VLOOKUP(L1749,'Status Report'!B:AM,38,0),VLOOKUP(L1749,'Status Report'!B:AM,37,0)))</f>
        <v>29.5</v>
      </c>
      <c r="X1749" s="20">
        <f t="shared" si="414"/>
        <v>236</v>
      </c>
      <c r="Y1749" s="20">
        <f>_xlfn.IFS(AI1749="Den Bosch",VLOOKUP(L1749,'Status Report'!B:AO,39,0),AI1749="Yantian",VLOOKUP(L1749,'Status Report'!B:AO,40,0),AI1749="",IF(H1749="Asia Pacific",VLOOKUP(L1749,'Status Report'!B:AO,40,0),VLOOKUP(L1749,'Status Report'!B:AO,39,0)),AI1749="Direct shipment",IF(H1749="Asia Pacific",VLOOKUP(L1749,'Status Report'!B:AO,40,0),VLOOKUP(L1749,'Status Report'!B:AO,39,0)))</f>
        <v>0</v>
      </c>
      <c r="Z1749" s="20">
        <f t="shared" si="415"/>
        <v>0</v>
      </c>
      <c r="AA1749" s="20">
        <f t="shared" si="416"/>
        <v>236</v>
      </c>
      <c r="AB1749" s="21">
        <f>_xlfn.IFS(AI1749="Den Bosch",VLOOKUP(L1749,'Status Report'!B:AM,33,0),AI1749="Yantian",VLOOKUP(L1749,'Status Report'!B:AM,34,0),AI1749="",IF(H1749="Asia Pacific",VLOOKUP(L1749,'Status Report'!B:AM,34,0),VLOOKUP(L1749,'Status Report'!B:AM,33,0)),AI1749="Direct shipment",IF(H1749="Asia Pacific",VLOOKUP(L1749,'Status Report'!B:AM,34,0),VLOOKUP(L1749,'Status Report'!B:AM,33,0)))</f>
        <v>25.154999999999998</v>
      </c>
      <c r="AC1749" s="21">
        <f>VLOOKUP(L1749,'Status Report'!B:CE,82,0)</f>
        <v>0</v>
      </c>
      <c r="AD1749" s="21">
        <f t="shared" si="417"/>
        <v>25.154999999999998</v>
      </c>
      <c r="AE1749" s="63">
        <f>VLOOKUP(L1749,'Status Report'!B:W,20,0)</f>
        <v>39</v>
      </c>
      <c r="AF1749" s="63">
        <f>VLOOKUP(L1749,'Status Report'!B:W,21,0)</f>
        <v>33</v>
      </c>
      <c r="AG1749" s="63">
        <f>VLOOKUP(L1749,'Status Report'!B:W,22,0)</f>
        <v>4.5</v>
      </c>
      <c r="AH1749" s="22">
        <f t="shared" si="418"/>
        <v>4.6331999999999998E-2</v>
      </c>
      <c r="AI1749" t="s">
        <v>990</v>
      </c>
      <c r="AK1749" s="63">
        <f>IFERROR(VLOOKUP(G1749,ASEAN!A:A,1,0),0)</f>
        <v>0</v>
      </c>
      <c r="AL1749" s="63">
        <f>IFERROR(VLOOKUP(D1749,'[3]customer specs'!$B$1:$D$65536,3,0),0)</f>
        <v>0</v>
      </c>
      <c r="AM1749" s="64">
        <f t="shared" si="419"/>
        <v>40.399999999999977</v>
      </c>
      <c r="AN1749" s="64">
        <f t="shared" si="420"/>
        <v>0</v>
      </c>
      <c r="AO1749" s="63"/>
      <c r="AP1749" s="63"/>
      <c r="AQ1749" s="63" t="str">
        <f t="shared" si="421"/>
        <v>no</v>
      </c>
      <c r="AR1749" s="20">
        <f t="shared" si="422"/>
        <v>201.23999999999998</v>
      </c>
      <c r="AS1749" s="63"/>
      <c r="AT1749" s="23">
        <f t="shared" si="412"/>
        <v>0.12</v>
      </c>
      <c r="AU1749" s="65">
        <f t="shared" si="423"/>
        <v>28.58522727272727</v>
      </c>
      <c r="AV1749" s="65"/>
      <c r="AW1749" s="65">
        <f t="shared" si="424"/>
        <v>228.68181818181816</v>
      </c>
      <c r="AX1749" s="65"/>
      <c r="AY1749" s="63">
        <f>VLOOKUP(L1749,'Status Report'!B:CF,81,0)</f>
        <v>0</v>
      </c>
      <c r="AZ1749" s="63" t="str">
        <f>VLOOKUP(L1749,'Status Report'!B:S,18,0)</f>
        <v>Ellina Smirnova</v>
      </c>
      <c r="BB1749" s="63">
        <f>VLOOKUP(L1749,'Status Report'!B:Z,25,0)</f>
        <v>5</v>
      </c>
      <c r="BC1749" s="63">
        <f t="shared" si="425"/>
        <v>40</v>
      </c>
      <c r="BF1749">
        <f>VLOOKUP(L1749,'Status Report'!B:CE,82,0)</f>
        <v>0</v>
      </c>
      <c r="BG1749">
        <f>VLOOKUP(L1749,'Status Report'!B:CF,83,0)</f>
        <v>0</v>
      </c>
      <c r="BH1749">
        <f>VLOOKUP(L1749,'Status Report'!B:CG,84,0)</f>
        <v>0</v>
      </c>
      <c r="BI1749" t="s">
        <v>1034</v>
      </c>
      <c r="BJ1749" t="s">
        <v>795</v>
      </c>
      <c r="BM1749" s="67">
        <f t="shared" si="426"/>
        <v>483</v>
      </c>
    </row>
    <row r="1750" spans="1:65" x14ac:dyDescent="0.25">
      <c r="A1750" s="68" t="str">
        <f>VLOOKUP(L1750,'Status Report'!B:CB,79,0)</f>
        <v>Heineken UCL</v>
      </c>
      <c r="C1750">
        <v>26021055</v>
      </c>
      <c r="D1750">
        <v>3090615</v>
      </c>
      <c r="E1750" t="s">
        <v>924</v>
      </c>
      <c r="F1750" t="s">
        <v>925</v>
      </c>
      <c r="G1750" t="str">
        <f>VLOOKUP(D1750,'[2]sold to'!$A:$H,8,0)</f>
        <v>Guyana</v>
      </c>
      <c r="H1750" t="str">
        <f>VLOOKUP(D1750,'[2]sold to'!$A:$I,9,0)</f>
        <v>AMERICAS</v>
      </c>
      <c r="K1750">
        <v>210</v>
      </c>
      <c r="L1750">
        <v>88026569</v>
      </c>
      <c r="M1750" t="s">
        <v>381</v>
      </c>
      <c r="N1750">
        <v>8</v>
      </c>
      <c r="P1750" t="str">
        <f>VLOOKUP(L1750,'Status Report'!B:AA,26,0)</f>
        <v>China</v>
      </c>
      <c r="Q1750" t="str">
        <f>VLOOKUP(L1750,'Status Report'!B:AB,27,0)</f>
        <v>Textiles-Clothing</v>
      </c>
      <c r="R1750">
        <f>VLOOKUP(L1750,'Status Report'!B:X,23,0)</f>
        <v>200</v>
      </c>
      <c r="S1750" t="str">
        <f>VLOOKUP(L1750,'Status Report'!B:T,19,0)</f>
        <v>Asian Sourcing Link</v>
      </c>
      <c r="T1750" s="62">
        <f>VLOOKUP(L1750,'Status Report'!B:E,4,0)</f>
        <v>3</v>
      </c>
      <c r="U1750" s="19">
        <f>_xlfn.IFS(AI1750="Den Bosch",VLOOKUP(L1750,'Status Report'!B:AM,35,0),AI1750="Yantian",VLOOKUP(L1750,'Status Report'!B:AM,36,0),AI1750="",IF(H1750="Asia Pacific",VLOOKUP(L1750,'Status Report'!B:AM,36,0),VLOOKUP(L1750,'Status Report'!B:AM,35,0)),AI1750="Direct shipment",IF(H1750="Asia Pacific",VLOOKUP(L1750,'Status Report'!B:AM,36,0),VLOOKUP(L1750,'Status Report'!B:AM,35,0)))</f>
        <v>34.549999999999997</v>
      </c>
      <c r="V1750" s="20">
        <f t="shared" si="413"/>
        <v>276.39999999999998</v>
      </c>
      <c r="W1750" s="19">
        <f>_xlfn.IFS(AI1750="Den Bosch",VLOOKUP(L1750,'Status Report'!B:AM,37,0),AI1750="Yantian",VLOOKUP(L1750,'Status Report'!B:AM,38,0),AI1750="",IF(H1750="Asia Pacific",VLOOKUP(L1750,'Status Report'!B:AM,38,0),VLOOKUP(L1750,'Status Report'!B:AM,37,0)),AI1750="Direct shipment",IF(H1750="Asia Pacific",VLOOKUP(L1750,'Status Report'!B:AM,38,0),VLOOKUP(L1750,'Status Report'!B:AM,37,0)))</f>
        <v>29.5</v>
      </c>
      <c r="X1750" s="20">
        <f t="shared" si="414"/>
        <v>236</v>
      </c>
      <c r="Y1750" s="20">
        <f>_xlfn.IFS(AI1750="Den Bosch",VLOOKUP(L1750,'Status Report'!B:AO,39,0),AI1750="Yantian",VLOOKUP(L1750,'Status Report'!B:AO,40,0),AI1750="",IF(H1750="Asia Pacific",VLOOKUP(L1750,'Status Report'!B:AO,40,0),VLOOKUP(L1750,'Status Report'!B:AO,39,0)),AI1750="Direct shipment",IF(H1750="Asia Pacific",VLOOKUP(L1750,'Status Report'!B:AO,40,0),VLOOKUP(L1750,'Status Report'!B:AO,39,0)))</f>
        <v>0</v>
      </c>
      <c r="Z1750" s="20">
        <f t="shared" si="415"/>
        <v>0</v>
      </c>
      <c r="AA1750" s="20">
        <f t="shared" si="416"/>
        <v>236</v>
      </c>
      <c r="AB1750" s="21">
        <f>_xlfn.IFS(AI1750="Den Bosch",VLOOKUP(L1750,'Status Report'!B:AM,33,0),AI1750="Yantian",VLOOKUP(L1750,'Status Report'!B:AM,34,0),AI1750="",IF(H1750="Asia Pacific",VLOOKUP(L1750,'Status Report'!B:AM,34,0),VLOOKUP(L1750,'Status Report'!B:AM,33,0)),AI1750="Direct shipment",IF(H1750="Asia Pacific",VLOOKUP(L1750,'Status Report'!B:AM,34,0),VLOOKUP(L1750,'Status Report'!B:AM,33,0)))</f>
        <v>25.154999999999998</v>
      </c>
      <c r="AC1750" s="21">
        <f>VLOOKUP(L1750,'Status Report'!B:CE,82,0)</f>
        <v>0</v>
      </c>
      <c r="AD1750" s="21">
        <f t="shared" si="417"/>
        <v>25.154999999999998</v>
      </c>
      <c r="AE1750" s="63">
        <f>VLOOKUP(L1750,'Status Report'!B:W,20,0)</f>
        <v>39</v>
      </c>
      <c r="AF1750" s="63">
        <f>VLOOKUP(L1750,'Status Report'!B:W,21,0)</f>
        <v>33</v>
      </c>
      <c r="AG1750" s="63">
        <f>VLOOKUP(L1750,'Status Report'!B:W,22,0)</f>
        <v>4.5</v>
      </c>
      <c r="AH1750" s="22">
        <f t="shared" si="418"/>
        <v>4.6331999999999998E-2</v>
      </c>
      <c r="AI1750" t="s">
        <v>990</v>
      </c>
      <c r="AK1750" s="63">
        <f>IFERROR(VLOOKUP(G1750,ASEAN!A:A,1,0),0)</f>
        <v>0</v>
      </c>
      <c r="AL1750" s="63">
        <f>IFERROR(VLOOKUP(D1750,'[3]customer specs'!$B$1:$D$65536,3,0),0)</f>
        <v>0</v>
      </c>
      <c r="AM1750" s="64">
        <f t="shared" si="419"/>
        <v>40.399999999999977</v>
      </c>
      <c r="AN1750" s="64">
        <f t="shared" si="420"/>
        <v>0</v>
      </c>
      <c r="AO1750" s="63"/>
      <c r="AP1750" s="63"/>
      <c r="AQ1750" s="63" t="str">
        <f t="shared" si="421"/>
        <v>no</v>
      </c>
      <c r="AR1750" s="20">
        <f t="shared" si="422"/>
        <v>201.23999999999998</v>
      </c>
      <c r="AS1750" s="63"/>
      <c r="AT1750" s="23">
        <f t="shared" si="412"/>
        <v>0.12</v>
      </c>
      <c r="AU1750" s="65">
        <f t="shared" si="423"/>
        <v>28.58522727272727</v>
      </c>
      <c r="AV1750" s="65"/>
      <c r="AW1750" s="65">
        <f t="shared" si="424"/>
        <v>228.68181818181816</v>
      </c>
      <c r="AX1750" s="65"/>
      <c r="AY1750" s="63">
        <f>VLOOKUP(L1750,'Status Report'!B:CF,81,0)</f>
        <v>0</v>
      </c>
      <c r="AZ1750" s="63" t="str">
        <f>VLOOKUP(L1750,'Status Report'!B:S,18,0)</f>
        <v>Ellina Smirnova</v>
      </c>
      <c r="BB1750" s="63">
        <f>VLOOKUP(L1750,'Status Report'!B:Z,25,0)</f>
        <v>5</v>
      </c>
      <c r="BC1750" s="63">
        <f t="shared" si="425"/>
        <v>40</v>
      </c>
      <c r="BF1750">
        <f>VLOOKUP(L1750,'Status Report'!B:CE,82,0)</f>
        <v>0</v>
      </c>
      <c r="BG1750">
        <f>VLOOKUP(L1750,'Status Report'!B:CF,83,0)</f>
        <v>0</v>
      </c>
      <c r="BH1750">
        <f>VLOOKUP(L1750,'Status Report'!B:CG,84,0)</f>
        <v>0</v>
      </c>
      <c r="BI1750" t="s">
        <v>1034</v>
      </c>
      <c r="BJ1750" t="s">
        <v>795</v>
      </c>
      <c r="BM1750" s="67">
        <f t="shared" si="426"/>
        <v>263</v>
      </c>
    </row>
    <row r="1751" spans="1:65" x14ac:dyDescent="0.25">
      <c r="A1751" s="68" t="str">
        <f>VLOOKUP(L1751,'Status Report'!B:CB,79,0)</f>
        <v>Heineken UCL</v>
      </c>
      <c r="C1751">
        <v>26021055</v>
      </c>
      <c r="D1751">
        <v>3090615</v>
      </c>
      <c r="E1751" t="s">
        <v>924</v>
      </c>
      <c r="F1751" t="s">
        <v>925</v>
      </c>
      <c r="G1751" t="str">
        <f>VLOOKUP(D1751,'[2]sold to'!$A:$H,8,0)</f>
        <v>Guyana</v>
      </c>
      <c r="H1751" t="str">
        <f>VLOOKUP(D1751,'[2]sold to'!$A:$I,9,0)</f>
        <v>AMERICAS</v>
      </c>
      <c r="K1751">
        <v>220</v>
      </c>
      <c r="L1751">
        <v>88026570</v>
      </c>
      <c r="M1751" t="s">
        <v>382</v>
      </c>
      <c r="N1751">
        <v>5</v>
      </c>
      <c r="P1751" t="str">
        <f>VLOOKUP(L1751,'Status Report'!B:AA,26,0)</f>
        <v>China</v>
      </c>
      <c r="Q1751" t="str">
        <f>VLOOKUP(L1751,'Status Report'!B:AB,27,0)</f>
        <v>Textiles-Clothing</v>
      </c>
      <c r="R1751">
        <f>VLOOKUP(L1751,'Status Report'!B:X,23,0)</f>
        <v>200</v>
      </c>
      <c r="S1751" t="str">
        <f>VLOOKUP(L1751,'Status Report'!B:T,19,0)</f>
        <v>Asian Sourcing Link</v>
      </c>
      <c r="T1751" s="62">
        <f>VLOOKUP(L1751,'Status Report'!B:E,4,0)</f>
        <v>3</v>
      </c>
      <c r="U1751" s="19">
        <f>_xlfn.IFS(AI1751="Den Bosch",VLOOKUP(L1751,'Status Report'!B:AM,35,0),AI1751="Yantian",VLOOKUP(L1751,'Status Report'!B:AM,36,0),AI1751="",IF(H1751="Asia Pacific",VLOOKUP(L1751,'Status Report'!B:AM,36,0),VLOOKUP(L1751,'Status Report'!B:AM,35,0)),AI1751="Direct shipment",IF(H1751="Asia Pacific",VLOOKUP(L1751,'Status Report'!B:AM,36,0),VLOOKUP(L1751,'Status Report'!B:AM,35,0)))</f>
        <v>34.549999999999997</v>
      </c>
      <c r="V1751" s="20">
        <f t="shared" si="413"/>
        <v>172.75</v>
      </c>
      <c r="W1751" s="19">
        <f>_xlfn.IFS(AI1751="Den Bosch",VLOOKUP(L1751,'Status Report'!B:AM,37,0),AI1751="Yantian",VLOOKUP(L1751,'Status Report'!B:AM,38,0),AI1751="",IF(H1751="Asia Pacific",VLOOKUP(L1751,'Status Report'!B:AM,38,0),VLOOKUP(L1751,'Status Report'!B:AM,37,0)),AI1751="Direct shipment",IF(H1751="Asia Pacific",VLOOKUP(L1751,'Status Report'!B:AM,38,0),VLOOKUP(L1751,'Status Report'!B:AM,37,0)))</f>
        <v>29.5</v>
      </c>
      <c r="X1751" s="20">
        <f t="shared" si="414"/>
        <v>147.5</v>
      </c>
      <c r="Y1751" s="20">
        <f>_xlfn.IFS(AI1751="Den Bosch",VLOOKUP(L1751,'Status Report'!B:AO,39,0),AI1751="Yantian",VLOOKUP(L1751,'Status Report'!B:AO,40,0),AI1751="",IF(H1751="Asia Pacific",VLOOKUP(L1751,'Status Report'!B:AO,40,0),VLOOKUP(L1751,'Status Report'!B:AO,39,0)),AI1751="Direct shipment",IF(H1751="Asia Pacific",VLOOKUP(L1751,'Status Report'!B:AO,40,0),VLOOKUP(L1751,'Status Report'!B:AO,39,0)))</f>
        <v>0</v>
      </c>
      <c r="Z1751" s="20">
        <f t="shared" si="415"/>
        <v>0</v>
      </c>
      <c r="AA1751" s="20">
        <f t="shared" si="416"/>
        <v>147.5</v>
      </c>
      <c r="AB1751" s="21">
        <f>_xlfn.IFS(AI1751="Den Bosch",VLOOKUP(L1751,'Status Report'!B:AM,33,0),AI1751="Yantian",VLOOKUP(L1751,'Status Report'!B:AM,34,0),AI1751="",IF(H1751="Asia Pacific",VLOOKUP(L1751,'Status Report'!B:AM,34,0),VLOOKUP(L1751,'Status Report'!B:AM,33,0)),AI1751="Direct shipment",IF(H1751="Asia Pacific",VLOOKUP(L1751,'Status Report'!B:AM,34,0),VLOOKUP(L1751,'Status Report'!B:AM,33,0)))</f>
        <v>25.154999999999998</v>
      </c>
      <c r="AC1751" s="21">
        <f>VLOOKUP(L1751,'Status Report'!B:CE,82,0)</f>
        <v>0</v>
      </c>
      <c r="AD1751" s="21">
        <f t="shared" si="417"/>
        <v>25.154999999999998</v>
      </c>
      <c r="AE1751" s="63">
        <f>VLOOKUP(L1751,'Status Report'!B:W,20,0)</f>
        <v>39</v>
      </c>
      <c r="AF1751" s="63">
        <f>VLOOKUP(L1751,'Status Report'!B:W,21,0)</f>
        <v>33</v>
      </c>
      <c r="AG1751" s="63">
        <f>VLOOKUP(L1751,'Status Report'!B:W,22,0)</f>
        <v>4.5</v>
      </c>
      <c r="AH1751" s="22">
        <f t="shared" si="418"/>
        <v>2.8957500000000001E-2</v>
      </c>
      <c r="AI1751" t="s">
        <v>990</v>
      </c>
      <c r="AK1751" s="63">
        <f>IFERROR(VLOOKUP(G1751,ASEAN!A:A,1,0),0)</f>
        <v>0</v>
      </c>
      <c r="AL1751" s="63">
        <f>IFERROR(VLOOKUP(D1751,'[3]customer specs'!$B$1:$D$65536,3,0),0)</f>
        <v>0</v>
      </c>
      <c r="AM1751" s="64">
        <f t="shared" si="419"/>
        <v>25.25</v>
      </c>
      <c r="AN1751" s="64">
        <f t="shared" si="420"/>
        <v>0</v>
      </c>
      <c r="AO1751" s="63"/>
      <c r="AP1751" s="63"/>
      <c r="AQ1751" s="63" t="str">
        <f t="shared" si="421"/>
        <v>no</v>
      </c>
      <c r="AR1751" s="20">
        <f t="shared" si="422"/>
        <v>125.77499999999999</v>
      </c>
      <c r="AS1751" s="63"/>
      <c r="AT1751" s="23">
        <f t="shared" si="412"/>
        <v>0.12</v>
      </c>
      <c r="AU1751" s="65">
        <f t="shared" si="423"/>
        <v>28.58522727272727</v>
      </c>
      <c r="AV1751" s="65"/>
      <c r="AW1751" s="65">
        <f t="shared" si="424"/>
        <v>142.92613636363635</v>
      </c>
      <c r="AX1751" s="65"/>
      <c r="AY1751" s="63">
        <f>VLOOKUP(L1751,'Status Report'!B:CF,81,0)</f>
        <v>0</v>
      </c>
      <c r="AZ1751" s="63" t="str">
        <f>VLOOKUP(L1751,'Status Report'!B:S,18,0)</f>
        <v>Ellina Smirnova</v>
      </c>
      <c r="BB1751" s="63">
        <f>VLOOKUP(L1751,'Status Report'!B:Z,25,0)</f>
        <v>5</v>
      </c>
      <c r="BC1751" s="63">
        <f t="shared" si="425"/>
        <v>25</v>
      </c>
      <c r="BF1751">
        <f>VLOOKUP(L1751,'Status Report'!B:CE,82,0)</f>
        <v>0</v>
      </c>
      <c r="BG1751">
        <f>VLOOKUP(L1751,'Status Report'!B:CF,83,0)</f>
        <v>0</v>
      </c>
      <c r="BH1751">
        <f>VLOOKUP(L1751,'Status Report'!B:CG,84,0)</f>
        <v>0</v>
      </c>
      <c r="BI1751" t="s">
        <v>1034</v>
      </c>
      <c r="BJ1751" t="s">
        <v>795</v>
      </c>
      <c r="BM1751" s="67">
        <f t="shared" si="426"/>
        <v>32</v>
      </c>
    </row>
    <row r="1752" spans="1:65" x14ac:dyDescent="0.25">
      <c r="A1752" s="68" t="str">
        <f>VLOOKUP(L1752,'Status Report'!B:CB,79,0)</f>
        <v>Heineken UCL</v>
      </c>
      <c r="C1752">
        <v>26021055</v>
      </c>
      <c r="D1752">
        <v>3090615</v>
      </c>
      <c r="E1752" t="s">
        <v>924</v>
      </c>
      <c r="F1752" t="s">
        <v>925</v>
      </c>
      <c r="G1752" t="str">
        <f>VLOOKUP(D1752,'[2]sold to'!$A:$H,8,0)</f>
        <v>Guyana</v>
      </c>
      <c r="H1752" t="str">
        <f>VLOOKUP(D1752,'[2]sold to'!$A:$I,9,0)</f>
        <v>AMERICAS</v>
      </c>
      <c r="K1752">
        <v>230</v>
      </c>
      <c r="L1752">
        <v>88026949</v>
      </c>
      <c r="M1752" t="s">
        <v>148</v>
      </c>
      <c r="N1752">
        <v>5</v>
      </c>
      <c r="P1752" t="str">
        <f>VLOOKUP(L1752,'Status Report'!B:AA,26,0)</f>
        <v>Turkey</v>
      </c>
      <c r="Q1752" t="str">
        <f>VLOOKUP(L1752,'Status Report'!B:AB,27,0)</f>
        <v>Glassware</v>
      </c>
      <c r="R1752">
        <f>VLOOKUP(L1752,'Status Report'!B:X,23,0)</f>
        <v>6700</v>
      </c>
      <c r="S1752" t="str">
        <f>VLOOKUP(L1752,'Status Report'!B:T,19,0)</f>
        <v>Sisecam (Pasabahçe)</v>
      </c>
      <c r="T1752" s="62">
        <f>VLOOKUP(L1752,'Status Report'!B:E,4,0)</f>
        <v>3</v>
      </c>
      <c r="U1752" s="19">
        <f>_xlfn.IFS(AI1752="Den Bosch",VLOOKUP(L1752,'Status Report'!B:AM,35,0),AI1752="Yantian",VLOOKUP(L1752,'Status Report'!B:AM,36,0),AI1752="",IF(H1752="Asia Pacific",VLOOKUP(L1752,'Status Report'!B:AM,36,0),VLOOKUP(L1752,'Status Report'!B:AM,35,0)),AI1752="Direct shipment",IF(H1752="Asia Pacific",VLOOKUP(L1752,'Status Report'!B:AM,36,0),VLOOKUP(L1752,'Status Report'!B:AM,35,0)))</f>
        <v>22.799999999999997</v>
      </c>
      <c r="V1752" s="20">
        <f t="shared" si="413"/>
        <v>113.99999999999999</v>
      </c>
      <c r="W1752" s="19">
        <f>_xlfn.IFS(AI1752="Den Bosch",VLOOKUP(L1752,'Status Report'!B:AM,37,0),AI1752="Yantian",VLOOKUP(L1752,'Status Report'!B:AM,38,0),AI1752="",IF(H1752="Asia Pacific",VLOOKUP(L1752,'Status Report'!B:AM,38,0),VLOOKUP(L1752,'Status Report'!B:AM,37,0)),AI1752="Direct shipment",IF(H1752="Asia Pacific",VLOOKUP(L1752,'Status Report'!B:AM,38,0),VLOOKUP(L1752,'Status Report'!B:AM,37,0)))</f>
        <v>22.799999999999997</v>
      </c>
      <c r="X1752" s="20">
        <f t="shared" si="414"/>
        <v>113.99999999999999</v>
      </c>
      <c r="Y1752" s="20">
        <f>_xlfn.IFS(AI1752="Den Bosch",VLOOKUP(L1752,'Status Report'!B:AO,39,0),AI1752="Yantian",VLOOKUP(L1752,'Status Report'!B:AO,40,0),AI1752="",IF(H1752="Asia Pacific",VLOOKUP(L1752,'Status Report'!B:AO,40,0),VLOOKUP(L1752,'Status Report'!B:AO,39,0)),AI1752="Direct shipment",IF(H1752="Asia Pacific",VLOOKUP(L1752,'Status Report'!B:AO,40,0),VLOOKUP(L1752,'Status Report'!B:AO,39,0)))</f>
        <v>0</v>
      </c>
      <c r="Z1752" s="20">
        <f t="shared" si="415"/>
        <v>0</v>
      </c>
      <c r="AA1752" s="20">
        <f t="shared" si="416"/>
        <v>113.99999999999999</v>
      </c>
      <c r="AB1752" s="21">
        <f>_xlfn.IFS(AI1752="Den Bosch",VLOOKUP(L1752,'Status Report'!B:AM,33,0),AI1752="Yantian",VLOOKUP(L1752,'Status Report'!B:AM,34,0),AI1752="",IF(H1752="Asia Pacific",VLOOKUP(L1752,'Status Report'!B:AM,34,0),VLOOKUP(L1752,'Status Report'!B:AM,33,0)),AI1752="Direct shipment",IF(H1752="Asia Pacific",VLOOKUP(L1752,'Status Report'!B:AM,34,0),VLOOKUP(L1752,'Status Report'!B:AM,33,0)))</f>
        <v>20.16</v>
      </c>
      <c r="AC1752" s="21">
        <f>VLOOKUP(L1752,'Status Report'!B:CE,82,0)</f>
        <v>0</v>
      </c>
      <c r="AD1752" s="21">
        <f t="shared" si="417"/>
        <v>20.16</v>
      </c>
      <c r="AE1752" s="63">
        <f>VLOOKUP(L1752,'Status Report'!B:W,20,0)</f>
        <v>55.9</v>
      </c>
      <c r="AF1752" s="63">
        <f>VLOOKUP(L1752,'Status Report'!B:W,21,0)</f>
        <v>21.9</v>
      </c>
      <c r="AG1752" s="63">
        <f>VLOOKUP(L1752,'Status Report'!B:W,22,0)</f>
        <v>21.2</v>
      </c>
      <c r="AH1752" s="22">
        <f t="shared" si="418"/>
        <v>0.12976625999999997</v>
      </c>
      <c r="AI1752" t="s">
        <v>990</v>
      </c>
      <c r="AK1752" s="63">
        <f>IFERROR(VLOOKUP(G1752,ASEAN!A:A,1,0),0)</f>
        <v>0</v>
      </c>
      <c r="AL1752" s="63">
        <f>IFERROR(VLOOKUP(D1752,'[3]customer specs'!$B$1:$D$65536,3,0),0)</f>
        <v>0</v>
      </c>
      <c r="AM1752" s="64">
        <f t="shared" si="419"/>
        <v>0</v>
      </c>
      <c r="AN1752" s="64">
        <f t="shared" si="420"/>
        <v>0</v>
      </c>
      <c r="AO1752" s="63"/>
      <c r="AP1752" s="63"/>
      <c r="AQ1752" s="63" t="str">
        <f t="shared" si="421"/>
        <v>no</v>
      </c>
      <c r="AR1752" s="20">
        <f t="shared" si="422"/>
        <v>100.8</v>
      </c>
      <c r="AS1752" s="63"/>
      <c r="AT1752" s="23">
        <f t="shared" si="412"/>
        <v>0.12</v>
      </c>
      <c r="AU1752" s="65">
        <f t="shared" si="423"/>
        <v>22.90909090909091</v>
      </c>
      <c r="AV1752" s="65"/>
      <c r="AW1752" s="65">
        <f t="shared" si="424"/>
        <v>114.54545454545455</v>
      </c>
      <c r="AX1752" s="65"/>
      <c r="AY1752" s="63">
        <f>VLOOKUP(L1752,'Status Report'!B:CF,81,0)</f>
        <v>0</v>
      </c>
      <c r="AZ1752" s="63" t="str">
        <f>VLOOKUP(L1752,'Status Report'!B:S,18,0)</f>
        <v>Ludmilla Zarybnicka</v>
      </c>
      <c r="BB1752" s="63">
        <f>VLOOKUP(L1752,'Status Report'!B:Z,25,0)</f>
        <v>24</v>
      </c>
      <c r="BC1752" s="63">
        <f t="shared" si="425"/>
        <v>120</v>
      </c>
      <c r="BF1752">
        <f>VLOOKUP(L1752,'Status Report'!B:CE,82,0)</f>
        <v>0</v>
      </c>
      <c r="BG1752">
        <f>VLOOKUP(L1752,'Status Report'!B:CF,83,0)</f>
        <v>0</v>
      </c>
      <c r="BH1752">
        <f>VLOOKUP(L1752,'Status Report'!B:CG,84,0)</f>
        <v>0</v>
      </c>
      <c r="BI1752" t="s">
        <v>1034</v>
      </c>
      <c r="BJ1752" t="s">
        <v>795</v>
      </c>
      <c r="BM1752" s="67">
        <f t="shared" si="426"/>
        <v>3007</v>
      </c>
    </row>
    <row r="1753" spans="1:65" x14ac:dyDescent="0.25">
      <c r="A1753" s="68" t="str">
        <f>VLOOKUP(L1753,'Status Report'!B:CB,79,0)</f>
        <v>Heineken</v>
      </c>
      <c r="C1753">
        <v>26021055</v>
      </c>
      <c r="D1753">
        <v>3090615</v>
      </c>
      <c r="E1753" t="s">
        <v>924</v>
      </c>
      <c r="F1753" t="s">
        <v>925</v>
      </c>
      <c r="G1753" t="str">
        <f>VLOOKUP(D1753,'[2]sold to'!$A:$H,8,0)</f>
        <v>Guyana</v>
      </c>
      <c r="H1753" t="str">
        <f>VLOOKUP(D1753,'[2]sold to'!$A:$I,9,0)</f>
        <v>AMERICAS</v>
      </c>
      <c r="K1753">
        <v>240</v>
      </c>
      <c r="L1753">
        <v>88027032</v>
      </c>
      <c r="M1753" t="s">
        <v>490</v>
      </c>
      <c r="N1753">
        <v>10</v>
      </c>
      <c r="P1753" t="str">
        <f>VLOOKUP(L1753,'Status Report'!B:AA,26,0)</f>
        <v>China</v>
      </c>
      <c r="Q1753" t="str">
        <f>VLOOKUP(L1753,'Status Report'!B:AB,27,0)</f>
        <v>Textiles-Clothing</v>
      </c>
      <c r="R1753">
        <f>VLOOKUP(L1753,'Status Report'!B:X,23,0)</f>
        <v>100</v>
      </c>
      <c r="S1753" t="str">
        <f>VLOOKUP(L1753,'Status Report'!B:T,19,0)</f>
        <v>Asian Sourcing Link</v>
      </c>
      <c r="T1753" s="62">
        <f>VLOOKUP(L1753,'Status Report'!B:E,4,0)</f>
        <v>3</v>
      </c>
      <c r="U1753" s="19">
        <f>_xlfn.IFS(AI1753="Den Bosch",VLOOKUP(L1753,'Status Report'!B:AM,35,0),AI1753="Yantian",VLOOKUP(L1753,'Status Report'!B:AM,36,0),AI1753="",IF(H1753="Asia Pacific",VLOOKUP(L1753,'Status Report'!B:AM,36,0),VLOOKUP(L1753,'Status Report'!B:AM,35,0)),AI1753="Direct shipment",IF(H1753="Asia Pacific",VLOOKUP(L1753,'Status Report'!B:AM,36,0),VLOOKUP(L1753,'Status Report'!B:AM,35,0)))</f>
        <v>52.300000000000004</v>
      </c>
      <c r="V1753" s="20">
        <f t="shared" si="413"/>
        <v>523</v>
      </c>
      <c r="W1753" s="19">
        <f>_xlfn.IFS(AI1753="Den Bosch",VLOOKUP(L1753,'Status Report'!B:AM,37,0),AI1753="Yantian",VLOOKUP(L1753,'Status Report'!B:AM,38,0),AI1753="",IF(H1753="Asia Pacific",VLOOKUP(L1753,'Status Report'!B:AM,38,0),VLOOKUP(L1753,'Status Report'!B:AM,37,0)),AI1753="Direct shipment",IF(H1753="Asia Pacific",VLOOKUP(L1753,'Status Report'!B:AM,38,0),VLOOKUP(L1753,'Status Report'!B:AM,37,0)))</f>
        <v>52.300000000000004</v>
      </c>
      <c r="X1753" s="20">
        <f t="shared" si="414"/>
        <v>523</v>
      </c>
      <c r="Y1753" s="20">
        <f>_xlfn.IFS(AI1753="Den Bosch",VLOOKUP(L1753,'Status Report'!B:AO,39,0),AI1753="Yantian",VLOOKUP(L1753,'Status Report'!B:AO,40,0),AI1753="",IF(H1753="Asia Pacific",VLOOKUP(L1753,'Status Report'!B:AO,40,0),VLOOKUP(L1753,'Status Report'!B:AO,39,0)),AI1753="Direct shipment",IF(H1753="Asia Pacific",VLOOKUP(L1753,'Status Report'!B:AO,40,0),VLOOKUP(L1753,'Status Report'!B:AO,39,0)))</f>
        <v>0</v>
      </c>
      <c r="Z1753" s="20">
        <f t="shared" si="415"/>
        <v>0</v>
      </c>
      <c r="AA1753" s="20">
        <f t="shared" si="416"/>
        <v>523</v>
      </c>
      <c r="AB1753" s="21">
        <f>_xlfn.IFS(AI1753="Den Bosch",VLOOKUP(L1753,'Status Report'!B:AM,33,0),AI1753="Yantian",VLOOKUP(L1753,'Status Report'!B:AM,34,0),AI1753="",IF(H1753="Asia Pacific",VLOOKUP(L1753,'Status Report'!B:AM,34,0),VLOOKUP(L1753,'Status Report'!B:AM,33,0)),AI1753="Direct shipment",IF(H1753="Asia Pacific",VLOOKUP(L1753,'Status Report'!B:AM,34,0),VLOOKUP(L1753,'Status Report'!B:AM,33,0)))</f>
        <v>38.024999999999999</v>
      </c>
      <c r="AC1753" s="21">
        <f>VLOOKUP(L1753,'Status Report'!B:CE,82,0)</f>
        <v>0</v>
      </c>
      <c r="AD1753" s="21">
        <f t="shared" si="417"/>
        <v>38.024999999999999</v>
      </c>
      <c r="AE1753" s="63">
        <f>VLOOKUP(L1753,'Status Report'!B:W,20,0)</f>
        <v>23</v>
      </c>
      <c r="AF1753" s="63">
        <f>VLOOKUP(L1753,'Status Report'!B:W,21,0)</f>
        <v>17</v>
      </c>
      <c r="AG1753" s="63">
        <f>VLOOKUP(L1753,'Status Report'!B:W,22,0)</f>
        <v>28.8</v>
      </c>
      <c r="AH1753" s="22">
        <f t="shared" si="418"/>
        <v>0.11260800000000001</v>
      </c>
      <c r="AI1753" t="s">
        <v>990</v>
      </c>
      <c r="AK1753" s="63">
        <f>IFERROR(VLOOKUP(G1753,ASEAN!A:A,1,0),0)</f>
        <v>0</v>
      </c>
      <c r="AL1753" s="63">
        <f>IFERROR(VLOOKUP(D1753,'[3]customer specs'!$B$1:$D$65536,3,0),0)</f>
        <v>0</v>
      </c>
      <c r="AM1753" s="64">
        <f t="shared" si="419"/>
        <v>0</v>
      </c>
      <c r="AN1753" s="64">
        <f t="shared" si="420"/>
        <v>0</v>
      </c>
      <c r="AO1753" s="63"/>
      <c r="AP1753" s="63"/>
      <c r="AQ1753" s="63" t="str">
        <f t="shared" si="421"/>
        <v>no</v>
      </c>
      <c r="AR1753" s="20">
        <f t="shared" si="422"/>
        <v>380.25</v>
      </c>
      <c r="AS1753" s="63"/>
      <c r="AT1753" s="23">
        <f t="shared" si="412"/>
        <v>0.12</v>
      </c>
      <c r="AU1753" s="65">
        <f t="shared" si="423"/>
        <v>43.210227272727273</v>
      </c>
      <c r="AV1753" s="65"/>
      <c r="AW1753" s="65">
        <f t="shared" si="424"/>
        <v>432.10227272727275</v>
      </c>
      <c r="AX1753" s="65"/>
      <c r="AY1753" s="63">
        <f>VLOOKUP(L1753,'Status Report'!B:CF,81,0)</f>
        <v>0</v>
      </c>
      <c r="AZ1753" s="63" t="str">
        <f>VLOOKUP(L1753,'Status Report'!B:S,18,0)</f>
        <v>Ellina Smirnova</v>
      </c>
      <c r="BB1753" s="63">
        <f>VLOOKUP(L1753,'Status Report'!B:Z,25,0)</f>
        <v>10</v>
      </c>
      <c r="BC1753" s="63">
        <f t="shared" si="425"/>
        <v>100</v>
      </c>
      <c r="BF1753">
        <f>VLOOKUP(L1753,'Status Report'!B:CE,82,0)</f>
        <v>0</v>
      </c>
      <c r="BG1753">
        <f>VLOOKUP(L1753,'Status Report'!B:CF,83,0)</f>
        <v>0</v>
      </c>
      <c r="BH1753">
        <f>VLOOKUP(L1753,'Status Report'!B:CG,84,0)</f>
        <v>0</v>
      </c>
      <c r="BI1753" t="s">
        <v>1034</v>
      </c>
      <c r="BJ1753" t="s">
        <v>795</v>
      </c>
      <c r="BM1753" s="67">
        <f t="shared" si="426"/>
        <v>216</v>
      </c>
    </row>
    <row r="1754" spans="1:65" x14ac:dyDescent="0.25">
      <c r="A1754" s="68" t="str">
        <f>VLOOKUP(L1754,'Status Report'!B:CB,79,0)</f>
        <v>Heineken</v>
      </c>
      <c r="C1754">
        <v>26021055</v>
      </c>
      <c r="D1754">
        <v>3090615</v>
      </c>
      <c r="E1754" t="s">
        <v>924</v>
      </c>
      <c r="F1754" t="s">
        <v>925</v>
      </c>
      <c r="G1754" t="str">
        <f>VLOOKUP(D1754,'[2]sold to'!$A:$H,8,0)</f>
        <v>Guyana</v>
      </c>
      <c r="H1754" t="str">
        <f>VLOOKUP(D1754,'[2]sold to'!$A:$I,9,0)</f>
        <v>AMERICAS</v>
      </c>
      <c r="K1754">
        <v>250</v>
      </c>
      <c r="L1754">
        <v>88026625</v>
      </c>
      <c r="M1754" t="s">
        <v>411</v>
      </c>
      <c r="N1754">
        <v>20</v>
      </c>
      <c r="P1754" t="str">
        <f>VLOOKUP(L1754,'Status Report'!B:AA,26,0)</f>
        <v>China</v>
      </c>
      <c r="Q1754" t="str">
        <f>VLOOKUP(L1754,'Status Report'!B:AB,27,0)</f>
        <v>Textiles-Clothing</v>
      </c>
      <c r="R1754">
        <f>VLOOKUP(L1754,'Status Report'!B:X,23,0)</f>
        <v>100</v>
      </c>
      <c r="S1754" t="str">
        <f>VLOOKUP(L1754,'Status Report'!B:T,19,0)</f>
        <v>Promocean The Netherlands BV</v>
      </c>
      <c r="T1754" s="62">
        <f>VLOOKUP(L1754,'Status Report'!B:E,4,0)</f>
        <v>3</v>
      </c>
      <c r="U1754" s="19">
        <f>_xlfn.IFS(AI1754="Den Bosch",VLOOKUP(L1754,'Status Report'!B:AM,35,0),AI1754="Yantian",VLOOKUP(L1754,'Status Report'!B:AM,36,0),AI1754="",IF(H1754="Asia Pacific",VLOOKUP(L1754,'Status Report'!B:AM,36,0),VLOOKUP(L1754,'Status Report'!B:AM,35,0)),AI1754="Direct shipment",IF(H1754="Asia Pacific",VLOOKUP(L1754,'Status Report'!B:AM,36,0),VLOOKUP(L1754,'Status Report'!B:AM,35,0)))</f>
        <v>73.7</v>
      </c>
      <c r="V1754" s="20">
        <f t="shared" si="413"/>
        <v>1474</v>
      </c>
      <c r="W1754" s="19">
        <f>_xlfn.IFS(AI1754="Den Bosch",VLOOKUP(L1754,'Status Report'!B:AM,37,0),AI1754="Yantian",VLOOKUP(L1754,'Status Report'!B:AM,38,0),AI1754="",IF(H1754="Asia Pacific",VLOOKUP(L1754,'Status Report'!B:AM,38,0),VLOOKUP(L1754,'Status Report'!B:AM,37,0)),AI1754="Direct shipment",IF(H1754="Asia Pacific",VLOOKUP(L1754,'Status Report'!B:AM,38,0),VLOOKUP(L1754,'Status Report'!B:AM,37,0)))</f>
        <v>73.7</v>
      </c>
      <c r="X1754" s="20">
        <f t="shared" si="414"/>
        <v>1474</v>
      </c>
      <c r="Y1754" s="20">
        <f>_xlfn.IFS(AI1754="Den Bosch",VLOOKUP(L1754,'Status Report'!B:AO,39,0),AI1754="Yantian",VLOOKUP(L1754,'Status Report'!B:AO,40,0),AI1754="",IF(H1754="Asia Pacific",VLOOKUP(L1754,'Status Report'!B:AO,40,0),VLOOKUP(L1754,'Status Report'!B:AO,39,0)),AI1754="Direct shipment",IF(H1754="Asia Pacific",VLOOKUP(L1754,'Status Report'!B:AO,40,0),VLOOKUP(L1754,'Status Report'!B:AO,39,0)))</f>
        <v>0</v>
      </c>
      <c r="Z1754" s="20">
        <f t="shared" si="415"/>
        <v>0</v>
      </c>
      <c r="AA1754" s="20">
        <f t="shared" si="416"/>
        <v>1474</v>
      </c>
      <c r="AB1754" s="21">
        <f>_xlfn.IFS(AI1754="Den Bosch",VLOOKUP(L1754,'Status Report'!B:AM,33,0),AI1754="Yantian",VLOOKUP(L1754,'Status Report'!B:AM,34,0),AI1754="",IF(H1754="Asia Pacific",VLOOKUP(L1754,'Status Report'!B:AM,34,0),VLOOKUP(L1754,'Status Report'!B:AM,33,0)),AI1754="Direct shipment",IF(H1754="Asia Pacific",VLOOKUP(L1754,'Status Report'!B:AM,34,0),VLOOKUP(L1754,'Status Report'!B:AM,33,0)))</f>
        <v>64.326599999999999</v>
      </c>
      <c r="AC1754" s="21">
        <f>VLOOKUP(L1754,'Status Report'!B:CE,82,0)</f>
        <v>0</v>
      </c>
      <c r="AD1754" s="21">
        <f t="shared" si="417"/>
        <v>64.326599999999999</v>
      </c>
      <c r="AE1754" s="63">
        <f>VLOOKUP(L1754,'Status Report'!B:W,20,0)</f>
        <v>20</v>
      </c>
      <c r="AF1754" s="63">
        <f>VLOOKUP(L1754,'Status Report'!B:W,21,0)</f>
        <v>20</v>
      </c>
      <c r="AG1754" s="63">
        <f>VLOOKUP(L1754,'Status Report'!B:W,22,0)</f>
        <v>10</v>
      </c>
      <c r="AH1754" s="22">
        <f t="shared" si="418"/>
        <v>0.08</v>
      </c>
      <c r="AI1754" t="s">
        <v>990</v>
      </c>
      <c r="AK1754" s="63">
        <f>IFERROR(VLOOKUP(G1754,ASEAN!A:A,1,0),0)</f>
        <v>0</v>
      </c>
      <c r="AL1754" s="63">
        <f>IFERROR(VLOOKUP(D1754,'[3]customer specs'!$B$1:$D$65536,3,0),0)</f>
        <v>0</v>
      </c>
      <c r="AM1754" s="64">
        <f t="shared" si="419"/>
        <v>0</v>
      </c>
      <c r="AN1754" s="64">
        <f t="shared" si="420"/>
        <v>0</v>
      </c>
      <c r="AO1754" s="63"/>
      <c r="AP1754" s="63"/>
      <c r="AQ1754" s="63" t="str">
        <f t="shared" si="421"/>
        <v>no</v>
      </c>
      <c r="AR1754" s="20">
        <f t="shared" si="422"/>
        <v>1286.5319999999999</v>
      </c>
      <c r="AS1754" s="63"/>
      <c r="AT1754" s="23">
        <f t="shared" si="412"/>
        <v>0.12</v>
      </c>
      <c r="AU1754" s="65">
        <f t="shared" si="423"/>
        <v>73.098409090909087</v>
      </c>
      <c r="AV1754" s="65"/>
      <c r="AW1754" s="65">
        <f t="shared" si="424"/>
        <v>1461.9681818181816</v>
      </c>
      <c r="AX1754" s="65"/>
      <c r="AY1754" s="63">
        <f>VLOOKUP(L1754,'Status Report'!B:CF,81,0)</f>
        <v>0</v>
      </c>
      <c r="AZ1754" s="63" t="str">
        <f>VLOOKUP(L1754,'Status Report'!B:S,18,0)</f>
        <v>Ellina Smirnova</v>
      </c>
      <c r="BB1754" s="63">
        <f>VLOOKUP(L1754,'Status Report'!B:Z,25,0)</f>
        <v>10</v>
      </c>
      <c r="BC1754" s="63">
        <f t="shared" si="425"/>
        <v>200</v>
      </c>
      <c r="BF1754">
        <f>VLOOKUP(L1754,'Status Report'!B:CE,82,0)</f>
        <v>0</v>
      </c>
      <c r="BG1754">
        <f>VLOOKUP(L1754,'Status Report'!B:CF,83,0)</f>
        <v>0</v>
      </c>
      <c r="BH1754">
        <f>VLOOKUP(L1754,'Status Report'!B:CG,84,0)</f>
        <v>0</v>
      </c>
      <c r="BI1754" t="s">
        <v>1034</v>
      </c>
      <c r="BJ1754" t="s">
        <v>795</v>
      </c>
      <c r="BM1754" s="67">
        <f t="shared" si="426"/>
        <v>144</v>
      </c>
    </row>
    <row r="1755" spans="1:65" x14ac:dyDescent="0.25">
      <c r="A1755" s="68" t="str">
        <f>VLOOKUP(L1755,'Status Report'!B:CB,79,0)</f>
        <v>Heineken</v>
      </c>
      <c r="C1755">
        <v>26021055</v>
      </c>
      <c r="D1755">
        <v>3090615</v>
      </c>
      <c r="E1755" t="s">
        <v>924</v>
      </c>
      <c r="F1755" t="s">
        <v>925</v>
      </c>
      <c r="G1755" t="str">
        <f>VLOOKUP(D1755,'[2]sold to'!$A:$H,8,0)</f>
        <v>Guyana</v>
      </c>
      <c r="H1755" t="str">
        <f>VLOOKUP(D1755,'[2]sold to'!$A:$I,9,0)</f>
        <v>AMERICAS</v>
      </c>
      <c r="K1755">
        <v>260</v>
      </c>
      <c r="L1755">
        <v>88026829</v>
      </c>
      <c r="M1755" t="s">
        <v>156</v>
      </c>
      <c r="N1755">
        <v>12</v>
      </c>
      <c r="P1755" t="str">
        <f>VLOOKUP(L1755,'Status Report'!B:AA,26,0)</f>
        <v>China</v>
      </c>
      <c r="Q1755" t="str">
        <f>VLOOKUP(L1755,'Status Report'!B:AB,27,0)</f>
        <v>Indoor signs</v>
      </c>
      <c r="R1755">
        <f>VLOOKUP(L1755,'Status Report'!B:X,23,0)</f>
        <v>500</v>
      </c>
      <c r="S1755" t="str">
        <f>VLOOKUP(L1755,'Status Report'!B:T,19,0)</f>
        <v>Brands On</v>
      </c>
      <c r="T1755" s="62">
        <f>VLOOKUP(L1755,'Status Report'!B:E,4,0)</f>
        <v>3</v>
      </c>
      <c r="U1755" s="19">
        <f>_xlfn.IFS(AI1755="Den Bosch",VLOOKUP(L1755,'Status Report'!B:AM,35,0),AI1755="Yantian",VLOOKUP(L1755,'Status Report'!B:AM,36,0),AI1755="",IF(H1755="Asia Pacific",VLOOKUP(L1755,'Status Report'!B:AM,36,0),VLOOKUP(L1755,'Status Report'!B:AM,35,0)),AI1755="Direct shipment",IF(H1755="Asia Pacific",VLOOKUP(L1755,'Status Report'!B:AM,36,0),VLOOKUP(L1755,'Status Report'!B:AM,35,0)))</f>
        <v>43.64</v>
      </c>
      <c r="V1755" s="20">
        <f t="shared" si="413"/>
        <v>523.68000000000006</v>
      </c>
      <c r="W1755" s="19">
        <f>_xlfn.IFS(AI1755="Den Bosch",VLOOKUP(L1755,'Status Report'!B:AM,37,0),AI1755="Yantian",VLOOKUP(L1755,'Status Report'!B:AM,38,0),AI1755="",IF(H1755="Asia Pacific",VLOOKUP(L1755,'Status Report'!B:AM,38,0),VLOOKUP(L1755,'Status Report'!B:AM,37,0)),AI1755="Direct shipment",IF(H1755="Asia Pacific",VLOOKUP(L1755,'Status Report'!B:AM,38,0),VLOOKUP(L1755,'Status Report'!B:AM,37,0)))</f>
        <v>43.64</v>
      </c>
      <c r="X1755" s="20">
        <f t="shared" si="414"/>
        <v>523.68000000000006</v>
      </c>
      <c r="Y1755" s="20">
        <f>_xlfn.IFS(AI1755="Den Bosch",VLOOKUP(L1755,'Status Report'!B:AO,39,0),AI1755="Yantian",VLOOKUP(L1755,'Status Report'!B:AO,40,0),AI1755="",IF(H1755="Asia Pacific",VLOOKUP(L1755,'Status Report'!B:AO,40,0),VLOOKUP(L1755,'Status Report'!B:AO,39,0)),AI1755="Direct shipment",IF(H1755="Asia Pacific",VLOOKUP(L1755,'Status Report'!B:AO,40,0),VLOOKUP(L1755,'Status Report'!B:AO,39,0)))</f>
        <v>0</v>
      </c>
      <c r="Z1755" s="20">
        <f t="shared" si="415"/>
        <v>0</v>
      </c>
      <c r="AA1755" s="20">
        <f t="shared" si="416"/>
        <v>523.68000000000006</v>
      </c>
      <c r="AB1755" s="21">
        <f>_xlfn.IFS(AI1755="Den Bosch",VLOOKUP(L1755,'Status Report'!B:AM,33,0),AI1755="Yantian",VLOOKUP(L1755,'Status Report'!B:AM,34,0),AI1755="",IF(H1755="Asia Pacific",VLOOKUP(L1755,'Status Report'!B:AM,34,0),VLOOKUP(L1755,'Status Report'!B:AM,33,0)),AI1755="Direct shipment",IF(H1755="Asia Pacific",VLOOKUP(L1755,'Status Report'!B:AM,34,0),VLOOKUP(L1755,'Status Report'!B:AM,33,0)))</f>
        <v>38.4</v>
      </c>
      <c r="AC1755" s="21">
        <f>VLOOKUP(L1755,'Status Report'!B:CE,82,0)</f>
        <v>0</v>
      </c>
      <c r="AD1755" s="21">
        <f t="shared" si="417"/>
        <v>38.4</v>
      </c>
      <c r="AE1755" s="63">
        <f>VLOOKUP(L1755,'Status Report'!B:W,20,0)</f>
        <v>46</v>
      </c>
      <c r="AF1755" s="63">
        <f>VLOOKUP(L1755,'Status Report'!B:W,21,0)</f>
        <v>26</v>
      </c>
      <c r="AG1755" s="63">
        <f>VLOOKUP(L1755,'Status Report'!B:W,22,0)</f>
        <v>12</v>
      </c>
      <c r="AH1755" s="22">
        <f t="shared" si="418"/>
        <v>0.17222399999999999</v>
      </c>
      <c r="AI1755" t="s">
        <v>990</v>
      </c>
      <c r="AK1755" s="63">
        <f>IFERROR(VLOOKUP(G1755,ASEAN!A:A,1,0),0)</f>
        <v>0</v>
      </c>
      <c r="AL1755" s="63">
        <f>IFERROR(VLOOKUP(D1755,'[3]customer specs'!$B$1:$D$65536,3,0),0)</f>
        <v>0</v>
      </c>
      <c r="AM1755" s="64">
        <f t="shared" si="419"/>
        <v>0</v>
      </c>
      <c r="AN1755" s="64">
        <f t="shared" si="420"/>
        <v>0</v>
      </c>
      <c r="AO1755" s="63"/>
      <c r="AP1755" s="63"/>
      <c r="AQ1755" s="63" t="str">
        <f t="shared" si="421"/>
        <v>no</v>
      </c>
      <c r="AR1755" s="20">
        <f t="shared" si="422"/>
        <v>460.79999999999995</v>
      </c>
      <c r="AS1755" s="63"/>
      <c r="AT1755" s="23">
        <f t="shared" si="412"/>
        <v>0.12</v>
      </c>
      <c r="AU1755" s="65">
        <f t="shared" si="423"/>
        <v>43.636363636363633</v>
      </c>
      <c r="AV1755" s="65"/>
      <c r="AW1755" s="65">
        <f t="shared" si="424"/>
        <v>523.63636363636363</v>
      </c>
      <c r="AX1755" s="65"/>
      <c r="AY1755" s="63">
        <f>VLOOKUP(L1755,'Status Report'!B:CF,81,0)</f>
        <v>0</v>
      </c>
      <c r="AZ1755" s="63" t="str">
        <f>VLOOKUP(L1755,'Status Report'!B:S,18,0)</f>
        <v>Ludmilla Zarybnicka</v>
      </c>
      <c r="BB1755" s="63">
        <f>VLOOKUP(L1755,'Status Report'!B:Z,25,0)</f>
        <v>1</v>
      </c>
      <c r="BC1755" s="63">
        <f t="shared" si="425"/>
        <v>12</v>
      </c>
      <c r="BF1755">
        <f>VLOOKUP(L1755,'Status Report'!B:CE,82,0)</f>
        <v>0</v>
      </c>
      <c r="BG1755">
        <f>VLOOKUP(L1755,'Status Report'!B:CF,83,0)</f>
        <v>0</v>
      </c>
      <c r="BH1755">
        <f>VLOOKUP(L1755,'Status Report'!B:CG,84,0)</f>
        <v>0</v>
      </c>
      <c r="BI1755" t="s">
        <v>1034</v>
      </c>
      <c r="BJ1755" t="s">
        <v>795</v>
      </c>
      <c r="BM1755" s="67">
        <f t="shared" si="426"/>
        <v>242</v>
      </c>
    </row>
    <row r="1756" spans="1:65" x14ac:dyDescent="0.25">
      <c r="A1756" s="68" t="str">
        <f>VLOOKUP(L1756,'Status Report'!B:CB,79,0)</f>
        <v>Heineken</v>
      </c>
      <c r="C1756">
        <v>26021055</v>
      </c>
      <c r="D1756">
        <v>3090615</v>
      </c>
      <c r="E1756" t="s">
        <v>924</v>
      </c>
      <c r="F1756" t="s">
        <v>925</v>
      </c>
      <c r="G1756" t="str">
        <f>VLOOKUP(D1756,'[2]sold to'!$A:$H,8,0)</f>
        <v>Guyana</v>
      </c>
      <c r="H1756" t="str">
        <f>VLOOKUP(D1756,'[2]sold to'!$A:$I,9,0)</f>
        <v>AMERICAS</v>
      </c>
      <c r="K1756">
        <v>270</v>
      </c>
      <c r="L1756">
        <v>88027218</v>
      </c>
      <c r="M1756" t="s">
        <v>518</v>
      </c>
      <c r="N1756">
        <v>6</v>
      </c>
      <c r="P1756" t="str">
        <f>VLOOKUP(L1756,'Status Report'!B:AA,26,0)</f>
        <v>China</v>
      </c>
      <c r="Q1756" t="str">
        <f>VLOOKUP(L1756,'Status Report'!B:AB,27,0)</f>
        <v>Premiums</v>
      </c>
      <c r="R1756">
        <f>VLOOKUP(L1756,'Status Report'!B:X,23,0)</f>
        <v>100</v>
      </c>
      <c r="S1756" t="str">
        <f>VLOOKUP(L1756,'Status Report'!B:T,19,0)</f>
        <v>Promocean The Netherlands BV</v>
      </c>
      <c r="T1756" s="62">
        <f>VLOOKUP(L1756,'Status Report'!B:E,4,0)</f>
        <v>3</v>
      </c>
      <c r="U1756" s="19">
        <f>_xlfn.IFS(AI1756="Den Bosch",VLOOKUP(L1756,'Status Report'!B:AM,35,0),AI1756="Yantian",VLOOKUP(L1756,'Status Report'!B:AM,36,0),AI1756="",IF(H1756="Asia Pacific",VLOOKUP(L1756,'Status Report'!B:AM,36,0),VLOOKUP(L1756,'Status Report'!B:AM,35,0)),AI1756="Direct shipment",IF(H1756="Asia Pacific",VLOOKUP(L1756,'Status Report'!B:AM,36,0),VLOOKUP(L1756,'Status Report'!B:AM,35,0)))</f>
        <v>40</v>
      </c>
      <c r="V1756" s="20">
        <f t="shared" si="413"/>
        <v>240</v>
      </c>
      <c r="W1756" s="19">
        <f>_xlfn.IFS(AI1756="Den Bosch",VLOOKUP(L1756,'Status Report'!B:AM,37,0),AI1756="Yantian",VLOOKUP(L1756,'Status Report'!B:AM,38,0),AI1756="",IF(H1756="Asia Pacific",VLOOKUP(L1756,'Status Report'!B:AM,38,0),VLOOKUP(L1756,'Status Report'!B:AM,37,0)),AI1756="Direct shipment",IF(H1756="Asia Pacific",VLOOKUP(L1756,'Status Report'!B:AM,38,0),VLOOKUP(L1756,'Status Report'!B:AM,37,0)))</f>
        <v>31.8</v>
      </c>
      <c r="X1756" s="20">
        <f t="shared" si="414"/>
        <v>190.8</v>
      </c>
      <c r="Y1756" s="20">
        <f>_xlfn.IFS(AI1756="Den Bosch",VLOOKUP(L1756,'Status Report'!B:AO,39,0),AI1756="Yantian",VLOOKUP(L1756,'Status Report'!B:AO,40,0),AI1756="",IF(H1756="Asia Pacific",VLOOKUP(L1756,'Status Report'!B:AO,40,0),VLOOKUP(L1756,'Status Report'!B:AO,39,0)),AI1756="Direct shipment",IF(H1756="Asia Pacific",VLOOKUP(L1756,'Status Report'!B:AO,40,0),VLOOKUP(L1756,'Status Report'!B:AO,39,0)))</f>
        <v>0</v>
      </c>
      <c r="Z1756" s="20">
        <f t="shared" si="415"/>
        <v>0</v>
      </c>
      <c r="AA1756" s="20">
        <f t="shared" si="416"/>
        <v>190.8</v>
      </c>
      <c r="AB1756" s="21">
        <f>_xlfn.IFS(AI1756="Den Bosch",VLOOKUP(L1756,'Status Report'!B:AM,33,0),AI1756="Yantian",VLOOKUP(L1756,'Status Report'!B:AM,34,0),AI1756="",IF(H1756="Asia Pacific",VLOOKUP(L1756,'Status Report'!B:AM,34,0),VLOOKUP(L1756,'Status Report'!B:AM,33,0)),AI1756="Direct shipment",IF(H1756="Asia Pacific",VLOOKUP(L1756,'Status Report'!B:AM,34,0),VLOOKUP(L1756,'Status Report'!B:AM,33,0)))</f>
        <v>28.001900000000003</v>
      </c>
      <c r="AC1756" s="21">
        <f>VLOOKUP(L1756,'Status Report'!B:CE,82,0)</f>
        <v>0</v>
      </c>
      <c r="AD1756" s="21">
        <f t="shared" si="417"/>
        <v>28.001900000000003</v>
      </c>
      <c r="AE1756" s="63">
        <f>VLOOKUP(L1756,'Status Report'!B:W,20,0)</f>
        <v>30</v>
      </c>
      <c r="AF1756" s="63">
        <f>VLOOKUP(L1756,'Status Report'!B:W,21,0)</f>
        <v>20</v>
      </c>
      <c r="AG1756" s="63">
        <f>VLOOKUP(L1756,'Status Report'!B:W,22,0)</f>
        <v>10</v>
      </c>
      <c r="AH1756" s="22">
        <f t="shared" si="418"/>
        <v>3.5999999999999997E-2</v>
      </c>
      <c r="AI1756" t="s">
        <v>990</v>
      </c>
      <c r="AK1756" s="63">
        <f>IFERROR(VLOOKUP(G1756,ASEAN!A:A,1,0),0)</f>
        <v>0</v>
      </c>
      <c r="AL1756" s="63">
        <f>IFERROR(VLOOKUP(D1756,'[3]customer specs'!$B$1:$D$65536,3,0),0)</f>
        <v>0</v>
      </c>
      <c r="AM1756" s="64">
        <f t="shared" si="419"/>
        <v>49.199999999999989</v>
      </c>
      <c r="AN1756" s="64">
        <f t="shared" si="420"/>
        <v>0</v>
      </c>
      <c r="AO1756" s="63"/>
      <c r="AP1756" s="63"/>
      <c r="AQ1756" s="63" t="str">
        <f t="shared" si="421"/>
        <v>no</v>
      </c>
      <c r="AR1756" s="20">
        <f t="shared" si="422"/>
        <v>168.01140000000001</v>
      </c>
      <c r="AS1756" s="63"/>
      <c r="AT1756" s="23">
        <f t="shared" si="412"/>
        <v>0.12</v>
      </c>
      <c r="AU1756" s="65">
        <f t="shared" si="423"/>
        <v>31.820340909090913</v>
      </c>
      <c r="AV1756" s="65"/>
      <c r="AW1756" s="65">
        <f t="shared" si="424"/>
        <v>190.92204545454547</v>
      </c>
      <c r="AX1756" s="65"/>
      <c r="AY1756" s="63">
        <f>VLOOKUP(L1756,'Status Report'!B:CF,81,0)</f>
        <v>0</v>
      </c>
      <c r="AZ1756" s="63" t="str">
        <f>VLOOKUP(L1756,'Status Report'!B:S,18,0)</f>
        <v>Ellina Smirnova</v>
      </c>
      <c r="BB1756" s="63">
        <f>VLOOKUP(L1756,'Status Report'!B:Z,25,0)</f>
        <v>5</v>
      </c>
      <c r="BC1756" s="63">
        <f t="shared" si="425"/>
        <v>30</v>
      </c>
      <c r="BF1756">
        <f>VLOOKUP(L1756,'Status Report'!B:CE,82,0)</f>
        <v>0</v>
      </c>
      <c r="BG1756">
        <f>VLOOKUP(L1756,'Status Report'!B:CF,83,0)</f>
        <v>0</v>
      </c>
      <c r="BH1756">
        <f>VLOOKUP(L1756,'Status Report'!B:CG,84,0)</f>
        <v>0</v>
      </c>
      <c r="BI1756" t="s">
        <v>1034</v>
      </c>
      <c r="BJ1756" t="s">
        <v>795</v>
      </c>
      <c r="BM1756" s="67">
        <f t="shared" si="426"/>
        <v>562</v>
      </c>
    </row>
    <row r="1757" spans="1:65" x14ac:dyDescent="0.25">
      <c r="A1757" s="68" t="str">
        <f>VLOOKUP(L1757,'Status Report'!B:CB,79,0)</f>
        <v>Heineken</v>
      </c>
      <c r="C1757">
        <v>26021055</v>
      </c>
      <c r="D1757">
        <v>3090615</v>
      </c>
      <c r="E1757" t="s">
        <v>924</v>
      </c>
      <c r="F1757" t="s">
        <v>925</v>
      </c>
      <c r="G1757" t="str">
        <f>VLOOKUP(D1757,'[2]sold to'!$A:$H,8,0)</f>
        <v>Guyana</v>
      </c>
      <c r="H1757" t="str">
        <f>VLOOKUP(D1757,'[2]sold to'!$A:$I,9,0)</f>
        <v>AMERICAS</v>
      </c>
      <c r="K1757">
        <v>280</v>
      </c>
      <c r="L1757">
        <v>88027055</v>
      </c>
      <c r="M1757" t="s">
        <v>733</v>
      </c>
      <c r="N1757">
        <v>20</v>
      </c>
      <c r="P1757" t="str">
        <f>VLOOKUP(L1757,'Status Report'!B:AA,26,0)</f>
        <v>China</v>
      </c>
      <c r="Q1757" t="str">
        <f>VLOOKUP(L1757,'Status Report'!B:AB,27,0)</f>
        <v>Premiums</v>
      </c>
      <c r="R1757">
        <f>VLOOKUP(L1757,'Status Report'!B:X,23,0)</f>
        <v>200</v>
      </c>
      <c r="S1757" t="str">
        <f>VLOOKUP(L1757,'Status Report'!B:T,19,0)</f>
        <v>Promocean The Netherlands BV</v>
      </c>
      <c r="T1757" s="62">
        <f>VLOOKUP(L1757,'Status Report'!B:E,4,0)</f>
        <v>3</v>
      </c>
      <c r="U1757" s="19">
        <f>_xlfn.IFS(AI1757="Den Bosch",VLOOKUP(L1757,'Status Report'!B:AM,35,0),AI1757="Yantian",VLOOKUP(L1757,'Status Report'!B:AM,36,0),AI1757="",IF(H1757="Asia Pacific",VLOOKUP(L1757,'Status Report'!B:AM,36,0),VLOOKUP(L1757,'Status Report'!B:AM,35,0)),AI1757="Direct shipment",IF(H1757="Asia Pacific",VLOOKUP(L1757,'Status Report'!B:AM,36,0),VLOOKUP(L1757,'Status Report'!B:AM,35,0)))</f>
        <v>50.300000000000004</v>
      </c>
      <c r="V1757" s="20">
        <f t="shared" si="413"/>
        <v>1006.0000000000001</v>
      </c>
      <c r="W1757" s="19">
        <f>_xlfn.IFS(AI1757="Den Bosch",VLOOKUP(L1757,'Status Report'!B:AM,37,0),AI1757="Yantian",VLOOKUP(L1757,'Status Report'!B:AM,38,0),AI1757="",IF(H1757="Asia Pacific",VLOOKUP(L1757,'Status Report'!B:AM,38,0),VLOOKUP(L1757,'Status Report'!B:AM,37,0)),AI1757="Direct shipment",IF(H1757="Asia Pacific",VLOOKUP(L1757,'Status Report'!B:AM,38,0),VLOOKUP(L1757,'Status Report'!B:AM,37,0)))</f>
        <v>46.3</v>
      </c>
      <c r="X1757" s="20">
        <f t="shared" si="414"/>
        <v>926</v>
      </c>
      <c r="Y1757" s="20">
        <f>_xlfn.IFS(AI1757="Den Bosch",VLOOKUP(L1757,'Status Report'!B:AO,39,0),AI1757="Yantian",VLOOKUP(L1757,'Status Report'!B:AO,40,0),AI1757="",IF(H1757="Asia Pacific",VLOOKUP(L1757,'Status Report'!B:AO,40,0),VLOOKUP(L1757,'Status Report'!B:AO,39,0)),AI1757="Direct shipment",IF(H1757="Asia Pacific",VLOOKUP(L1757,'Status Report'!B:AO,40,0),VLOOKUP(L1757,'Status Report'!B:AO,39,0)))</f>
        <v>0</v>
      </c>
      <c r="Z1757" s="20">
        <f t="shared" si="415"/>
        <v>0</v>
      </c>
      <c r="AA1757" s="20">
        <f t="shared" si="416"/>
        <v>926</v>
      </c>
      <c r="AB1757" s="21">
        <f>_xlfn.IFS(AI1757="Den Bosch",VLOOKUP(L1757,'Status Report'!B:AM,33,0),AI1757="Yantian",VLOOKUP(L1757,'Status Report'!B:AM,34,0),AI1757="",IF(H1757="Asia Pacific",VLOOKUP(L1757,'Status Report'!B:AM,34,0),VLOOKUP(L1757,'Status Report'!B:AM,33,0)),AI1757="Direct shipment",IF(H1757="Asia Pacific",VLOOKUP(L1757,'Status Report'!B:AM,34,0),VLOOKUP(L1757,'Status Report'!B:AM,33,0)))</f>
        <v>37.312199999999997</v>
      </c>
      <c r="AC1757" s="21">
        <f>VLOOKUP(L1757,'Status Report'!B:CE,82,0)</f>
        <v>0</v>
      </c>
      <c r="AD1757" s="21">
        <f t="shared" si="417"/>
        <v>37.312199999999997</v>
      </c>
      <c r="AE1757" s="63">
        <f>VLOOKUP(L1757,'Status Report'!B:W,20,0)</f>
        <v>35</v>
      </c>
      <c r="AF1757" s="63">
        <f>VLOOKUP(L1757,'Status Report'!B:W,21,0)</f>
        <v>34</v>
      </c>
      <c r="AG1757" s="63">
        <f>VLOOKUP(L1757,'Status Report'!B:W,22,0)</f>
        <v>30</v>
      </c>
      <c r="AH1757" s="22">
        <f t="shared" si="418"/>
        <v>0.71399999999999997</v>
      </c>
      <c r="AI1757" t="s">
        <v>990</v>
      </c>
      <c r="AK1757" s="63">
        <f>IFERROR(VLOOKUP(G1757,ASEAN!A:A,1,0),0)</f>
        <v>0</v>
      </c>
      <c r="AL1757" s="63">
        <f>IFERROR(VLOOKUP(D1757,'[3]customer specs'!$B$1:$D$65536,3,0),0)</f>
        <v>0</v>
      </c>
      <c r="AM1757" s="64">
        <f t="shared" si="419"/>
        <v>80.000000000000114</v>
      </c>
      <c r="AN1757" s="64">
        <f t="shared" si="420"/>
        <v>0</v>
      </c>
      <c r="AO1757" s="63"/>
      <c r="AP1757" s="63"/>
      <c r="AQ1757" s="63" t="str">
        <f t="shared" si="421"/>
        <v>no</v>
      </c>
      <c r="AR1757" s="20">
        <f t="shared" si="422"/>
        <v>746.24399999999991</v>
      </c>
      <c r="AS1757" s="63"/>
      <c r="AT1757" s="23">
        <f t="shared" si="412"/>
        <v>0.12</v>
      </c>
      <c r="AU1757" s="65">
        <f t="shared" si="423"/>
        <v>42.400227272727271</v>
      </c>
      <c r="AV1757" s="65"/>
      <c r="AW1757" s="65">
        <f t="shared" si="424"/>
        <v>848.00454545454545</v>
      </c>
      <c r="AX1757" s="65"/>
      <c r="AY1757" s="63">
        <f>VLOOKUP(L1757,'Status Report'!B:CF,81,0)</f>
        <v>0</v>
      </c>
      <c r="AZ1757" s="63" t="str">
        <f>VLOOKUP(L1757,'Status Report'!B:S,18,0)</f>
        <v>Ellina Smirnova</v>
      </c>
      <c r="BB1757" s="63">
        <f>VLOOKUP(L1757,'Status Report'!B:Z,25,0)</f>
        <v>5</v>
      </c>
      <c r="BC1757" s="63">
        <f t="shared" si="425"/>
        <v>100</v>
      </c>
      <c r="BF1757">
        <f>VLOOKUP(L1757,'Status Report'!B:CE,82,0)</f>
        <v>0</v>
      </c>
      <c r="BG1757">
        <f>VLOOKUP(L1757,'Status Report'!B:CF,83,0)</f>
        <v>0</v>
      </c>
      <c r="BH1757">
        <f>VLOOKUP(L1757,'Status Report'!B:CG,84,0)</f>
        <v>0</v>
      </c>
      <c r="BI1757" t="s">
        <v>1034</v>
      </c>
      <c r="BJ1757" t="s">
        <v>795</v>
      </c>
      <c r="BM1757" s="67">
        <f t="shared" si="426"/>
        <v>1428</v>
      </c>
    </row>
    <row r="1758" spans="1:65" x14ac:dyDescent="0.25">
      <c r="A1758" s="68" t="str">
        <f>VLOOKUP(L1758,'Status Report'!B:CB,79,0)</f>
        <v>Heineken</v>
      </c>
      <c r="C1758">
        <v>26021055</v>
      </c>
      <c r="D1758">
        <v>3090615</v>
      </c>
      <c r="E1758" t="s">
        <v>924</v>
      </c>
      <c r="F1758" t="s">
        <v>925</v>
      </c>
      <c r="G1758" t="str">
        <f>VLOOKUP(D1758,'[2]sold to'!$A:$H,8,0)</f>
        <v>Guyana</v>
      </c>
      <c r="H1758" t="str">
        <f>VLOOKUP(D1758,'[2]sold to'!$A:$I,9,0)</f>
        <v>AMERICAS</v>
      </c>
      <c r="K1758">
        <v>290</v>
      </c>
      <c r="L1758">
        <v>88027066</v>
      </c>
      <c r="M1758" t="s">
        <v>503</v>
      </c>
      <c r="N1758">
        <v>1</v>
      </c>
      <c r="P1758" t="str">
        <f>VLOOKUP(L1758,'Status Report'!B:AA,26,0)</f>
        <v>China</v>
      </c>
      <c r="Q1758" t="str">
        <f>VLOOKUP(L1758,'Status Report'!B:AB,27,0)</f>
        <v>Premiums</v>
      </c>
      <c r="R1758">
        <f>VLOOKUP(L1758,'Status Report'!B:X,23,0)</f>
        <v>250</v>
      </c>
      <c r="S1758" t="str">
        <f>VLOOKUP(L1758,'Status Report'!B:T,19,0)</f>
        <v>Asian Sourcing Link</v>
      </c>
      <c r="T1758" s="62">
        <f>VLOOKUP(L1758,'Status Report'!B:E,4,0)</f>
        <v>3</v>
      </c>
      <c r="U1758" s="19">
        <f>_xlfn.IFS(AI1758="Den Bosch",VLOOKUP(L1758,'Status Report'!B:AM,35,0),AI1758="Yantian",VLOOKUP(L1758,'Status Report'!B:AM,36,0),AI1758="",IF(H1758="Asia Pacific",VLOOKUP(L1758,'Status Report'!B:AM,36,0),VLOOKUP(L1758,'Status Report'!B:AM,35,0)),AI1758="Direct shipment",IF(H1758="Asia Pacific",VLOOKUP(L1758,'Status Report'!B:AM,36,0),VLOOKUP(L1758,'Status Report'!B:AM,35,0)))</f>
        <v>170.05</v>
      </c>
      <c r="V1758" s="20">
        <f t="shared" si="413"/>
        <v>170.05</v>
      </c>
      <c r="W1758" s="19">
        <f>_xlfn.IFS(AI1758="Den Bosch",VLOOKUP(L1758,'Status Report'!B:AM,37,0),AI1758="Yantian",VLOOKUP(L1758,'Status Report'!B:AM,38,0),AI1758="",IF(H1758="Asia Pacific",VLOOKUP(L1758,'Status Report'!B:AM,38,0),VLOOKUP(L1758,'Status Report'!B:AM,37,0)),AI1758="Direct shipment",IF(H1758="Asia Pacific",VLOOKUP(L1758,'Status Report'!B:AM,38,0),VLOOKUP(L1758,'Status Report'!B:AM,37,0)))</f>
        <v>170.05</v>
      </c>
      <c r="X1758" s="20">
        <f t="shared" si="414"/>
        <v>170.05</v>
      </c>
      <c r="Y1758" s="20">
        <f>_xlfn.IFS(AI1758="Den Bosch",VLOOKUP(L1758,'Status Report'!B:AO,39,0),AI1758="Yantian",VLOOKUP(L1758,'Status Report'!B:AO,40,0),AI1758="",IF(H1758="Asia Pacific",VLOOKUP(L1758,'Status Report'!B:AO,40,0),VLOOKUP(L1758,'Status Report'!B:AO,39,0)),AI1758="Direct shipment",IF(H1758="Asia Pacific",VLOOKUP(L1758,'Status Report'!B:AO,40,0),VLOOKUP(L1758,'Status Report'!B:AO,39,0)))</f>
        <v>0</v>
      </c>
      <c r="Z1758" s="20">
        <f t="shared" si="415"/>
        <v>0</v>
      </c>
      <c r="AA1758" s="20">
        <f t="shared" si="416"/>
        <v>170.05</v>
      </c>
      <c r="AB1758" s="21">
        <f>_xlfn.IFS(AI1758="Den Bosch",VLOOKUP(L1758,'Status Report'!B:AM,33,0),AI1758="Yantian",VLOOKUP(L1758,'Status Report'!B:AM,34,0),AI1758="",IF(H1758="Asia Pacific",VLOOKUP(L1758,'Status Report'!B:AM,34,0),VLOOKUP(L1758,'Status Report'!B:AM,33,0)),AI1758="Direct shipment",IF(H1758="Asia Pacific",VLOOKUP(L1758,'Status Report'!B:AM,34,0),VLOOKUP(L1758,'Status Report'!B:AM,33,0)))</f>
        <v>147.06</v>
      </c>
      <c r="AC1758" s="21">
        <f>VLOOKUP(L1758,'Status Report'!B:CE,82,0)</f>
        <v>0</v>
      </c>
      <c r="AD1758" s="21">
        <f t="shared" si="417"/>
        <v>147.06</v>
      </c>
      <c r="AE1758" s="63">
        <f>VLOOKUP(L1758,'Status Report'!B:W,20,0)</f>
        <v>57</v>
      </c>
      <c r="AF1758" s="63">
        <f>VLOOKUP(L1758,'Status Report'!B:W,21,0)</f>
        <v>37</v>
      </c>
      <c r="AG1758" s="63">
        <f>VLOOKUP(L1758,'Status Report'!B:W,22,0)</f>
        <v>46</v>
      </c>
      <c r="AH1758" s="22">
        <f t="shared" si="418"/>
        <v>9.7014000000000003E-2</v>
      </c>
      <c r="AI1758" t="s">
        <v>990</v>
      </c>
      <c r="AK1758" s="63">
        <f>IFERROR(VLOOKUP(G1758,ASEAN!A:A,1,0),0)</f>
        <v>0</v>
      </c>
      <c r="AL1758" s="63">
        <f>IFERROR(VLOOKUP(D1758,'[3]customer specs'!$B$1:$D$65536,3,0),0)</f>
        <v>0</v>
      </c>
      <c r="AM1758" s="64">
        <f t="shared" si="419"/>
        <v>0</v>
      </c>
      <c r="AN1758" s="64">
        <f t="shared" si="420"/>
        <v>0</v>
      </c>
      <c r="AO1758" s="63"/>
      <c r="AP1758" s="63"/>
      <c r="AQ1758" s="63" t="str">
        <f t="shared" si="421"/>
        <v>no</v>
      </c>
      <c r="AR1758" s="20">
        <f t="shared" si="422"/>
        <v>147.06</v>
      </c>
      <c r="AS1758" s="63"/>
      <c r="AT1758" s="23">
        <f t="shared" si="412"/>
        <v>0.12</v>
      </c>
      <c r="AU1758" s="65">
        <f t="shared" si="423"/>
        <v>167.11363636363637</v>
      </c>
      <c r="AV1758" s="65"/>
      <c r="AW1758" s="65">
        <f t="shared" si="424"/>
        <v>167.11363636363637</v>
      </c>
      <c r="AX1758" s="65"/>
      <c r="AY1758" s="63">
        <f>VLOOKUP(L1758,'Status Report'!B:CF,81,0)</f>
        <v>0</v>
      </c>
      <c r="AZ1758" s="63" t="str">
        <f>VLOOKUP(L1758,'Status Report'!B:S,18,0)</f>
        <v>Ellina Smirnova</v>
      </c>
      <c r="BB1758" s="63">
        <f>VLOOKUP(L1758,'Status Report'!B:Z,25,0)</f>
        <v>1</v>
      </c>
      <c r="BC1758" s="63">
        <f t="shared" si="425"/>
        <v>1</v>
      </c>
      <c r="BF1758">
        <f>VLOOKUP(L1758,'Status Report'!B:CE,82,0)</f>
        <v>0</v>
      </c>
      <c r="BG1758">
        <f>VLOOKUP(L1758,'Status Report'!B:CF,83,0)</f>
        <v>0</v>
      </c>
      <c r="BH1758">
        <f>VLOOKUP(L1758,'Status Report'!B:CG,84,0)</f>
        <v>0</v>
      </c>
      <c r="BI1758" t="s">
        <v>1034</v>
      </c>
      <c r="BJ1758" t="s">
        <v>795</v>
      </c>
      <c r="BM1758" s="67">
        <f t="shared" si="426"/>
        <v>119</v>
      </c>
    </row>
    <row r="1759" spans="1:65" x14ac:dyDescent="0.25">
      <c r="A1759" s="68" t="str">
        <f>VLOOKUP(L1759,'Status Report'!B:CB,79,0)</f>
        <v>Heineken</v>
      </c>
      <c r="C1759">
        <v>26021055</v>
      </c>
      <c r="D1759">
        <v>3090615</v>
      </c>
      <c r="E1759" t="s">
        <v>924</v>
      </c>
      <c r="F1759" t="s">
        <v>925</v>
      </c>
      <c r="G1759" t="str">
        <f>VLOOKUP(D1759,'[2]sold to'!$A:$H,8,0)</f>
        <v>Guyana</v>
      </c>
      <c r="H1759" t="str">
        <f>VLOOKUP(D1759,'[2]sold to'!$A:$I,9,0)</f>
        <v>AMERICAS</v>
      </c>
      <c r="K1759">
        <v>300</v>
      </c>
      <c r="L1759">
        <v>88027210</v>
      </c>
      <c r="M1759" t="s">
        <v>1015</v>
      </c>
      <c r="N1759">
        <v>10</v>
      </c>
      <c r="P1759" t="str">
        <f>VLOOKUP(L1759,'Status Report'!B:AA,26,0)</f>
        <v>China</v>
      </c>
      <c r="Q1759" t="str">
        <f>VLOOKUP(L1759,'Status Report'!B:AB,27,0)</f>
        <v>Premiums</v>
      </c>
      <c r="R1759">
        <f>VLOOKUP(L1759,'Status Report'!B:X,23,0)</f>
        <v>500</v>
      </c>
      <c r="S1759" t="str">
        <f>VLOOKUP(L1759,'Status Report'!B:T,19,0)</f>
        <v>Asian Sourcing Link</v>
      </c>
      <c r="T1759" s="62">
        <f>VLOOKUP(L1759,'Status Report'!B:E,4,0)</f>
        <v>3</v>
      </c>
      <c r="U1759" s="19">
        <f>_xlfn.IFS(AI1759="Den Bosch",VLOOKUP(L1759,'Status Report'!B:AM,35,0),AI1759="Yantian",VLOOKUP(L1759,'Status Report'!B:AM,36,0),AI1759="",IF(H1759="Asia Pacific",VLOOKUP(L1759,'Status Report'!B:AM,36,0),VLOOKUP(L1759,'Status Report'!B:AM,35,0)),AI1759="Direct shipment",IF(H1759="Asia Pacific",VLOOKUP(L1759,'Status Report'!B:AM,36,0),VLOOKUP(L1759,'Status Report'!B:AM,35,0)))</f>
        <v>32.299999999999997</v>
      </c>
      <c r="V1759" s="20">
        <f t="shared" si="413"/>
        <v>323</v>
      </c>
      <c r="W1759" s="19">
        <f>_xlfn.IFS(AI1759="Den Bosch",VLOOKUP(L1759,'Status Report'!B:AM,37,0),AI1759="Yantian",VLOOKUP(L1759,'Status Report'!B:AM,38,0),AI1759="",IF(H1759="Asia Pacific",VLOOKUP(L1759,'Status Report'!B:AM,38,0),VLOOKUP(L1759,'Status Report'!B:AM,37,0)),AI1759="Direct shipment",IF(H1759="Asia Pacific",VLOOKUP(L1759,'Status Report'!B:AM,38,0),VLOOKUP(L1759,'Status Report'!B:AM,37,0)))</f>
        <v>29.4</v>
      </c>
      <c r="X1759" s="20">
        <f t="shared" si="414"/>
        <v>294</v>
      </c>
      <c r="Y1759" s="20">
        <f>_xlfn.IFS(AI1759="Den Bosch",VLOOKUP(L1759,'Status Report'!B:AO,39,0),AI1759="Yantian",VLOOKUP(L1759,'Status Report'!B:AO,40,0),AI1759="",IF(H1759="Asia Pacific",VLOOKUP(L1759,'Status Report'!B:AO,40,0),VLOOKUP(L1759,'Status Report'!B:AO,39,0)),AI1759="Direct shipment",IF(H1759="Asia Pacific",VLOOKUP(L1759,'Status Report'!B:AO,40,0),VLOOKUP(L1759,'Status Report'!B:AO,39,0)))</f>
        <v>0</v>
      </c>
      <c r="Z1759" s="20">
        <f t="shared" si="415"/>
        <v>0</v>
      </c>
      <c r="AA1759" s="20">
        <f t="shared" si="416"/>
        <v>294</v>
      </c>
      <c r="AB1759" s="21">
        <f>_xlfn.IFS(AI1759="Den Bosch",VLOOKUP(L1759,'Status Report'!B:AM,33,0),AI1759="Yantian",VLOOKUP(L1759,'Status Report'!B:AM,34,0),AI1759="",IF(H1759="Asia Pacific",VLOOKUP(L1759,'Status Report'!B:AM,34,0),VLOOKUP(L1759,'Status Report'!B:AM,33,0)),AI1759="Direct shipment",IF(H1759="Asia Pacific",VLOOKUP(L1759,'Status Report'!B:AM,34,0),VLOOKUP(L1759,'Status Report'!B:AM,33,0)))</f>
        <v>25.422000000000004</v>
      </c>
      <c r="AC1759" s="21">
        <f>VLOOKUP(L1759,'Status Report'!B:CE,82,0)</f>
        <v>0</v>
      </c>
      <c r="AD1759" s="21">
        <f t="shared" si="417"/>
        <v>25.422000000000004</v>
      </c>
      <c r="AE1759" s="63">
        <f>VLOOKUP(L1759,'Status Report'!B:W,20,0)</f>
        <v>49.5</v>
      </c>
      <c r="AF1759" s="63">
        <f>VLOOKUP(L1759,'Status Report'!B:W,21,0)</f>
        <v>49.5</v>
      </c>
      <c r="AG1759" s="63">
        <f>VLOOKUP(L1759,'Status Report'!B:W,22,0)</f>
        <v>29</v>
      </c>
      <c r="AH1759" s="22">
        <f t="shared" si="418"/>
        <v>0.71057250000000005</v>
      </c>
      <c r="AI1759" t="s">
        <v>990</v>
      </c>
      <c r="AK1759" s="63">
        <f>IFERROR(VLOOKUP(G1759,ASEAN!A:A,1,0),0)</f>
        <v>0</v>
      </c>
      <c r="AL1759" s="63">
        <f>IFERROR(VLOOKUP(D1759,'[3]customer specs'!$B$1:$D$65536,3,0),0)</f>
        <v>0</v>
      </c>
      <c r="AM1759" s="64">
        <f t="shared" si="419"/>
        <v>29</v>
      </c>
      <c r="AN1759" s="64">
        <f t="shared" si="420"/>
        <v>0</v>
      </c>
      <c r="AO1759" s="63"/>
      <c r="AP1759" s="63"/>
      <c r="AQ1759" s="63" t="str">
        <f t="shared" si="421"/>
        <v>no</v>
      </c>
      <c r="AR1759" s="20">
        <f t="shared" si="422"/>
        <v>254.22000000000003</v>
      </c>
      <c r="AS1759" s="63"/>
      <c r="AT1759" s="23">
        <f t="shared" si="412"/>
        <v>0.12</v>
      </c>
      <c r="AU1759" s="65">
        <f t="shared" si="423"/>
        <v>28.888636363636369</v>
      </c>
      <c r="AV1759" s="65"/>
      <c r="AW1759" s="65">
        <f t="shared" si="424"/>
        <v>288.88636363636368</v>
      </c>
      <c r="AX1759" s="65"/>
      <c r="AY1759" s="63">
        <f>VLOOKUP(L1759,'Status Report'!B:CF,81,0)</f>
        <v>0</v>
      </c>
      <c r="AZ1759" s="63" t="str">
        <f>VLOOKUP(L1759,'Status Report'!B:S,18,0)</f>
        <v>Ellina Smirnova</v>
      </c>
      <c r="BB1759" s="63">
        <f>VLOOKUP(L1759,'Status Report'!B:Z,25,0)</f>
        <v>10</v>
      </c>
      <c r="BC1759" s="63">
        <f t="shared" si="425"/>
        <v>100</v>
      </c>
      <c r="BF1759">
        <f>VLOOKUP(L1759,'Status Report'!B:CE,82,0)</f>
        <v>0</v>
      </c>
      <c r="BG1759">
        <f>VLOOKUP(L1759,'Status Report'!B:CF,83,0)</f>
        <v>0</v>
      </c>
      <c r="BH1759">
        <f>VLOOKUP(L1759,'Status Report'!B:CG,84,0)</f>
        <v>0</v>
      </c>
      <c r="BI1759" t="s">
        <v>1034</v>
      </c>
      <c r="BJ1759" t="s">
        <v>795</v>
      </c>
      <c r="BM1759" s="67">
        <f t="shared" si="426"/>
        <v>1121</v>
      </c>
    </row>
    <row r="1760" spans="1:65" x14ac:dyDescent="0.25">
      <c r="A1760" s="68" t="str">
        <f>VLOOKUP(L1760,'Status Report'!B:CB,79,0)</f>
        <v>Heineken</v>
      </c>
      <c r="C1760">
        <v>26021055</v>
      </c>
      <c r="D1760">
        <v>3090615</v>
      </c>
      <c r="E1760" t="s">
        <v>924</v>
      </c>
      <c r="F1760" t="s">
        <v>925</v>
      </c>
      <c r="G1760" t="str">
        <f>VLOOKUP(D1760,'[2]sold to'!$A:$H,8,0)</f>
        <v>Guyana</v>
      </c>
      <c r="H1760" t="str">
        <f>VLOOKUP(D1760,'[2]sold to'!$A:$I,9,0)</f>
        <v>AMERICAS</v>
      </c>
      <c r="K1760">
        <v>310</v>
      </c>
      <c r="L1760">
        <v>88027222</v>
      </c>
      <c r="M1760" t="s">
        <v>522</v>
      </c>
      <c r="N1760">
        <v>2</v>
      </c>
      <c r="P1760" t="str">
        <f>VLOOKUP(L1760,'Status Report'!B:AA,26,0)</f>
        <v>China</v>
      </c>
      <c r="Q1760" t="str">
        <f>VLOOKUP(L1760,'Status Report'!B:AB,27,0)</f>
        <v>Premiums</v>
      </c>
      <c r="R1760">
        <f>VLOOKUP(L1760,'Status Report'!B:X,23,0)</f>
        <v>20</v>
      </c>
      <c r="S1760" t="str">
        <f>VLOOKUP(L1760,'Status Report'!B:T,19,0)</f>
        <v>Promocean The Netherlands BV</v>
      </c>
      <c r="T1760" s="62">
        <f>VLOOKUP(L1760,'Status Report'!B:E,4,0)</f>
        <v>3</v>
      </c>
      <c r="U1760" s="19">
        <f>_xlfn.IFS(AI1760="Den Bosch",VLOOKUP(L1760,'Status Report'!B:AM,35,0),AI1760="Yantian",VLOOKUP(L1760,'Status Report'!B:AM,36,0),AI1760="",IF(H1760="Asia Pacific",VLOOKUP(L1760,'Status Report'!B:AM,36,0),VLOOKUP(L1760,'Status Report'!B:AM,35,0)),AI1760="Direct shipment",IF(H1760="Asia Pacific",VLOOKUP(L1760,'Status Report'!B:AM,36,0),VLOOKUP(L1760,'Status Report'!B:AM,35,0)))</f>
        <v>128.85</v>
      </c>
      <c r="V1760" s="20">
        <f t="shared" si="413"/>
        <v>257.7</v>
      </c>
      <c r="W1760" s="19">
        <f>_xlfn.IFS(AI1760="Den Bosch",VLOOKUP(L1760,'Status Report'!B:AM,37,0),AI1760="Yantian",VLOOKUP(L1760,'Status Report'!B:AM,38,0),AI1760="",IF(H1760="Asia Pacific",VLOOKUP(L1760,'Status Report'!B:AM,38,0),VLOOKUP(L1760,'Status Report'!B:AM,37,0)),AI1760="Direct shipment",IF(H1760="Asia Pacific",VLOOKUP(L1760,'Status Report'!B:AM,38,0),VLOOKUP(L1760,'Status Report'!B:AM,37,0)))</f>
        <v>59.349999999999994</v>
      </c>
      <c r="X1760" s="20">
        <f t="shared" si="414"/>
        <v>118.69999999999999</v>
      </c>
      <c r="Y1760" s="20">
        <f>_xlfn.IFS(AI1760="Den Bosch",VLOOKUP(L1760,'Status Report'!B:AO,39,0),AI1760="Yantian",VLOOKUP(L1760,'Status Report'!B:AO,40,0),AI1760="",IF(H1760="Asia Pacific",VLOOKUP(L1760,'Status Report'!B:AO,40,0),VLOOKUP(L1760,'Status Report'!B:AO,39,0)),AI1760="Direct shipment",IF(H1760="Asia Pacific",VLOOKUP(L1760,'Status Report'!B:AO,40,0),VLOOKUP(L1760,'Status Report'!B:AO,39,0)))</f>
        <v>0</v>
      </c>
      <c r="Z1760" s="20">
        <f t="shared" si="415"/>
        <v>0</v>
      </c>
      <c r="AA1760" s="20">
        <f t="shared" si="416"/>
        <v>118.69999999999999</v>
      </c>
      <c r="AB1760" s="21">
        <f>_xlfn.IFS(AI1760="Den Bosch",VLOOKUP(L1760,'Status Report'!B:AM,33,0),AI1760="Yantian",VLOOKUP(L1760,'Status Report'!B:AM,34,0),AI1760="",IF(H1760="Asia Pacific",VLOOKUP(L1760,'Status Report'!B:AM,34,0),VLOOKUP(L1760,'Status Report'!B:AM,33,0)),AI1760="Direct shipment",IF(H1760="Asia Pacific",VLOOKUP(L1760,'Status Report'!B:AM,34,0),VLOOKUP(L1760,'Status Report'!B:AM,33,0)))</f>
        <v>52.248100000000001</v>
      </c>
      <c r="AC1760" s="21">
        <f>VLOOKUP(L1760,'Status Report'!B:CE,82,0)</f>
        <v>0</v>
      </c>
      <c r="AD1760" s="21">
        <f t="shared" si="417"/>
        <v>52.248100000000001</v>
      </c>
      <c r="AE1760" s="63">
        <f>VLOOKUP(L1760,'Status Report'!B:W,20,0)</f>
        <v>30</v>
      </c>
      <c r="AF1760" s="63">
        <f>VLOOKUP(L1760,'Status Report'!B:W,21,0)</f>
        <v>20</v>
      </c>
      <c r="AG1760" s="63">
        <f>VLOOKUP(L1760,'Status Report'!B:W,22,0)</f>
        <v>16</v>
      </c>
      <c r="AH1760" s="22">
        <f t="shared" si="418"/>
        <v>1.9199999999999998E-2</v>
      </c>
      <c r="AI1760" t="s">
        <v>990</v>
      </c>
      <c r="AK1760" s="63">
        <f>IFERROR(VLOOKUP(G1760,ASEAN!A:A,1,0),0)</f>
        <v>0</v>
      </c>
      <c r="AL1760" s="63">
        <f>IFERROR(VLOOKUP(D1760,'[3]customer specs'!$B$1:$D$65536,3,0),0)</f>
        <v>0</v>
      </c>
      <c r="AM1760" s="64">
        <f t="shared" si="419"/>
        <v>139</v>
      </c>
      <c r="AN1760" s="64">
        <f t="shared" si="420"/>
        <v>0</v>
      </c>
      <c r="AO1760" s="63"/>
      <c r="AP1760" s="63"/>
      <c r="AQ1760" s="63" t="str">
        <f t="shared" si="421"/>
        <v>no</v>
      </c>
      <c r="AR1760" s="20">
        <f t="shared" si="422"/>
        <v>104.4962</v>
      </c>
      <c r="AS1760" s="63"/>
      <c r="AT1760" s="23">
        <f t="shared" si="412"/>
        <v>0.12</v>
      </c>
      <c r="AU1760" s="65">
        <f t="shared" si="423"/>
        <v>59.372840909090911</v>
      </c>
      <c r="AV1760" s="65"/>
      <c r="AW1760" s="65">
        <f t="shared" si="424"/>
        <v>118.74568181818182</v>
      </c>
      <c r="AX1760" s="65"/>
      <c r="AY1760" s="63">
        <f>VLOOKUP(L1760,'Status Report'!B:CF,81,0)</f>
        <v>0</v>
      </c>
      <c r="AZ1760" s="63" t="str">
        <f>VLOOKUP(L1760,'Status Report'!B:S,18,0)</f>
        <v>Ellina Smirnova</v>
      </c>
      <c r="BB1760" s="63">
        <f>VLOOKUP(L1760,'Status Report'!B:Z,25,0)</f>
        <v>5</v>
      </c>
      <c r="BC1760" s="63">
        <f t="shared" si="425"/>
        <v>10</v>
      </c>
      <c r="BF1760">
        <f>VLOOKUP(L1760,'Status Report'!B:CE,82,0)</f>
        <v>0</v>
      </c>
      <c r="BG1760">
        <f>VLOOKUP(L1760,'Status Report'!B:CF,83,0)</f>
        <v>0</v>
      </c>
      <c r="BH1760">
        <f>VLOOKUP(L1760,'Status Report'!B:CG,84,0)</f>
        <v>0</v>
      </c>
      <c r="BI1760" t="s">
        <v>1034</v>
      </c>
      <c r="BJ1760" t="s">
        <v>795</v>
      </c>
      <c r="BM1760" s="67">
        <f t="shared" si="426"/>
        <v>508</v>
      </c>
    </row>
    <row r="1761" spans="1:65" x14ac:dyDescent="0.25">
      <c r="A1761" s="68" t="str">
        <f>VLOOKUP(L1761,'Status Report'!B:CB,79,0)</f>
        <v>Heineken</v>
      </c>
      <c r="C1761">
        <v>26021055</v>
      </c>
      <c r="D1761">
        <v>3090615</v>
      </c>
      <c r="E1761" t="s">
        <v>924</v>
      </c>
      <c r="F1761" t="s">
        <v>925</v>
      </c>
      <c r="G1761" t="str">
        <f>VLOOKUP(D1761,'[2]sold to'!$A:$H,8,0)</f>
        <v>Guyana</v>
      </c>
      <c r="H1761" t="str">
        <f>VLOOKUP(D1761,'[2]sold to'!$A:$I,9,0)</f>
        <v>AMERICAS</v>
      </c>
      <c r="K1761">
        <v>320</v>
      </c>
      <c r="L1761">
        <v>88027048</v>
      </c>
      <c r="M1761" t="s">
        <v>494</v>
      </c>
      <c r="N1761">
        <v>1</v>
      </c>
      <c r="P1761" t="str">
        <f>VLOOKUP(L1761,'Status Report'!B:AA,26,0)</f>
        <v>Czech Republic</v>
      </c>
      <c r="Q1761" t="str">
        <f>VLOOKUP(L1761,'Status Report'!B:AB,27,0)</f>
        <v>Indoor signs</v>
      </c>
      <c r="R1761">
        <f>VLOOKUP(L1761,'Status Report'!B:X,23,0)</f>
        <v>5</v>
      </c>
      <c r="S1761" t="str">
        <f>VLOOKUP(L1761,'Status Report'!B:T,19,0)</f>
        <v>Brands On</v>
      </c>
      <c r="T1761" s="62">
        <f>VLOOKUP(L1761,'Status Report'!B:E,4,0)</f>
        <v>3</v>
      </c>
      <c r="U1761" s="19">
        <f>_xlfn.IFS(AI1761="Den Bosch",VLOOKUP(L1761,'Status Report'!B:AM,35,0),AI1761="Yantian",VLOOKUP(L1761,'Status Report'!B:AM,36,0),AI1761="",IF(H1761="Asia Pacific",VLOOKUP(L1761,'Status Report'!B:AM,36,0),VLOOKUP(L1761,'Status Report'!B:AM,35,0)),AI1761="Direct shipment",IF(H1761="Asia Pacific",VLOOKUP(L1761,'Status Report'!B:AM,36,0),VLOOKUP(L1761,'Status Report'!B:AM,35,0)))</f>
        <v>139.80000000000001</v>
      </c>
      <c r="V1761" s="20">
        <f t="shared" si="413"/>
        <v>139.80000000000001</v>
      </c>
      <c r="W1761" s="19">
        <f>_xlfn.IFS(AI1761="Den Bosch",VLOOKUP(L1761,'Status Report'!B:AM,37,0),AI1761="Yantian",VLOOKUP(L1761,'Status Report'!B:AM,38,0),AI1761="",IF(H1761="Asia Pacific",VLOOKUP(L1761,'Status Report'!B:AM,38,0),VLOOKUP(L1761,'Status Report'!B:AM,37,0)),AI1761="Direct shipment",IF(H1761="Asia Pacific",VLOOKUP(L1761,'Status Report'!B:AM,38,0),VLOOKUP(L1761,'Status Report'!B:AM,37,0)))</f>
        <v>139.80000000000001</v>
      </c>
      <c r="X1761" s="20">
        <f t="shared" si="414"/>
        <v>139.80000000000001</v>
      </c>
      <c r="Y1761" s="20">
        <f>_xlfn.IFS(AI1761="Den Bosch",VLOOKUP(L1761,'Status Report'!B:AO,39,0),AI1761="Yantian",VLOOKUP(L1761,'Status Report'!B:AO,40,0),AI1761="",IF(H1761="Asia Pacific",VLOOKUP(L1761,'Status Report'!B:AO,40,0),VLOOKUP(L1761,'Status Report'!B:AO,39,0)),AI1761="Direct shipment",IF(H1761="Asia Pacific",VLOOKUP(L1761,'Status Report'!B:AO,40,0),VLOOKUP(L1761,'Status Report'!B:AO,39,0)))</f>
        <v>0</v>
      </c>
      <c r="Z1761" s="20">
        <f t="shared" si="415"/>
        <v>0</v>
      </c>
      <c r="AA1761" s="20">
        <f t="shared" si="416"/>
        <v>139.80000000000001</v>
      </c>
      <c r="AB1761" s="21">
        <f>_xlfn.IFS(AI1761="Den Bosch",VLOOKUP(L1761,'Status Report'!B:AM,33,0),AI1761="Yantian",VLOOKUP(L1761,'Status Report'!B:AM,34,0),AI1761="",IF(H1761="Asia Pacific",VLOOKUP(L1761,'Status Report'!B:AM,34,0),VLOOKUP(L1761,'Status Report'!B:AM,33,0)),AI1761="Direct shipment",IF(H1761="Asia Pacific",VLOOKUP(L1761,'Status Report'!B:AM,34,0),VLOOKUP(L1761,'Status Report'!B:AM,33,0)))</f>
        <v>123</v>
      </c>
      <c r="AC1761" s="21">
        <f>VLOOKUP(L1761,'Status Report'!B:CE,82,0)</f>
        <v>0</v>
      </c>
      <c r="AD1761" s="21">
        <f t="shared" si="417"/>
        <v>123</v>
      </c>
      <c r="AE1761" s="63">
        <f>VLOOKUP(L1761,'Status Report'!B:W,20,0)</f>
        <v>35.5</v>
      </c>
      <c r="AF1761" s="63">
        <f>VLOOKUP(L1761,'Status Report'!B:W,21,0)</f>
        <v>30</v>
      </c>
      <c r="AG1761" s="63">
        <f>VLOOKUP(L1761,'Status Report'!B:W,22,0)</f>
        <v>9</v>
      </c>
      <c r="AH1761" s="22">
        <f t="shared" si="418"/>
        <v>9.5849999999999998E-3</v>
      </c>
      <c r="AI1761" t="s">
        <v>990</v>
      </c>
      <c r="AK1761" s="63">
        <f>IFERROR(VLOOKUP(G1761,ASEAN!A:A,1,0),0)</f>
        <v>0</v>
      </c>
      <c r="AL1761" s="63">
        <f>IFERROR(VLOOKUP(D1761,'[3]customer specs'!$B$1:$D$65536,3,0),0)</f>
        <v>0</v>
      </c>
      <c r="AM1761" s="64">
        <f t="shared" si="419"/>
        <v>0</v>
      </c>
      <c r="AN1761" s="64">
        <f t="shared" si="420"/>
        <v>0</v>
      </c>
      <c r="AO1761" s="63"/>
      <c r="AP1761" s="63"/>
      <c r="AQ1761" s="63" t="str">
        <f t="shared" si="421"/>
        <v>no</v>
      </c>
      <c r="AR1761" s="20">
        <f t="shared" si="422"/>
        <v>123</v>
      </c>
      <c r="AS1761" s="63"/>
      <c r="AT1761" s="23">
        <f t="shared" si="412"/>
        <v>0.12</v>
      </c>
      <c r="AU1761" s="65">
        <f t="shared" si="423"/>
        <v>139.77272727272728</v>
      </c>
      <c r="AV1761" s="65"/>
      <c r="AW1761" s="65">
        <f t="shared" si="424"/>
        <v>139.77272727272728</v>
      </c>
      <c r="AX1761" s="65"/>
      <c r="AY1761" s="63">
        <f>VLOOKUP(L1761,'Status Report'!B:CF,81,0)</f>
        <v>0</v>
      </c>
      <c r="AZ1761" s="63" t="str">
        <f>VLOOKUP(L1761,'Status Report'!B:S,18,0)</f>
        <v>Ludmilla Zarybnicka</v>
      </c>
      <c r="BB1761" s="63">
        <f>VLOOKUP(L1761,'Status Report'!B:Z,25,0)</f>
        <v>10</v>
      </c>
      <c r="BC1761" s="63">
        <f t="shared" si="425"/>
        <v>10</v>
      </c>
      <c r="BF1761">
        <f>VLOOKUP(L1761,'Status Report'!B:CE,82,0)</f>
        <v>0</v>
      </c>
      <c r="BG1761">
        <f>VLOOKUP(L1761,'Status Report'!B:CF,83,0)</f>
        <v>0</v>
      </c>
      <c r="BH1761">
        <f>VLOOKUP(L1761,'Status Report'!B:CG,84,0)</f>
        <v>0</v>
      </c>
      <c r="BI1761" t="s">
        <v>1034</v>
      </c>
      <c r="BJ1761" t="s">
        <v>795</v>
      </c>
      <c r="BM1761" s="67">
        <f t="shared" si="426"/>
        <v>16</v>
      </c>
    </row>
    <row r="1762" spans="1:65" x14ac:dyDescent="0.25">
      <c r="A1762" s="68" t="str">
        <f>VLOOKUP(L1762,'Status Report'!B:CB,79,0)</f>
        <v>Heineken</v>
      </c>
      <c r="C1762">
        <v>26021055</v>
      </c>
      <c r="D1762">
        <v>3090615</v>
      </c>
      <c r="E1762" t="s">
        <v>924</v>
      </c>
      <c r="F1762" t="s">
        <v>925</v>
      </c>
      <c r="G1762" t="str">
        <f>VLOOKUP(D1762,'[2]sold to'!$A:$H,8,0)</f>
        <v>Guyana</v>
      </c>
      <c r="H1762" t="str">
        <f>VLOOKUP(D1762,'[2]sold to'!$A:$I,9,0)</f>
        <v>AMERICAS</v>
      </c>
      <c r="K1762">
        <v>330</v>
      </c>
      <c r="L1762">
        <v>88026267</v>
      </c>
      <c r="M1762" t="s">
        <v>267</v>
      </c>
      <c r="N1762">
        <v>5</v>
      </c>
      <c r="P1762" t="str">
        <f>VLOOKUP(L1762,'Status Report'!B:AA,26,0)</f>
        <v>Bangladesh</v>
      </c>
      <c r="Q1762" t="str">
        <f>VLOOKUP(L1762,'Status Report'!B:AB,27,0)</f>
        <v>Textiles-Clothing</v>
      </c>
      <c r="R1762">
        <f>VLOOKUP(L1762,'Status Report'!B:X,23,0)</f>
        <v>417</v>
      </c>
      <c r="S1762" t="str">
        <f>VLOOKUP(L1762,'Status Report'!B:T,19,0)</f>
        <v>Promocean The Netherlands BV</v>
      </c>
      <c r="T1762" s="62">
        <f>VLOOKUP(L1762,'Status Report'!B:E,4,0)</f>
        <v>3</v>
      </c>
      <c r="U1762" s="19">
        <f>_xlfn.IFS(AI1762="Den Bosch",VLOOKUP(L1762,'Status Report'!B:AM,35,0),AI1762="Yantian",VLOOKUP(L1762,'Status Report'!B:AM,36,0),AI1762="",IF(H1762="Asia Pacific",VLOOKUP(L1762,'Status Report'!B:AM,36,0),VLOOKUP(L1762,'Status Report'!B:AM,35,0)),AI1762="Direct shipment",IF(H1762="Asia Pacific",VLOOKUP(L1762,'Status Report'!B:AM,36,0),VLOOKUP(L1762,'Status Report'!B:AM,35,0)))</f>
        <v>35.46</v>
      </c>
      <c r="V1762" s="20">
        <f t="shared" si="413"/>
        <v>177.3</v>
      </c>
      <c r="W1762" s="19">
        <f>_xlfn.IFS(AI1762="Den Bosch",VLOOKUP(L1762,'Status Report'!B:AM,37,0),AI1762="Yantian",VLOOKUP(L1762,'Status Report'!B:AM,38,0),AI1762="",IF(H1762="Asia Pacific",VLOOKUP(L1762,'Status Report'!B:AM,38,0),VLOOKUP(L1762,'Status Report'!B:AM,37,0)),AI1762="Direct shipment",IF(H1762="Asia Pacific",VLOOKUP(L1762,'Status Report'!B:AM,38,0),VLOOKUP(L1762,'Status Report'!B:AM,37,0)))</f>
        <v>35.46</v>
      </c>
      <c r="X1762" s="20">
        <f t="shared" si="414"/>
        <v>177.3</v>
      </c>
      <c r="Y1762" s="20">
        <f>_xlfn.IFS(AI1762="Den Bosch",VLOOKUP(L1762,'Status Report'!B:AO,39,0),AI1762="Yantian",VLOOKUP(L1762,'Status Report'!B:AO,40,0),AI1762="",IF(H1762="Asia Pacific",VLOOKUP(L1762,'Status Report'!B:AO,40,0),VLOOKUP(L1762,'Status Report'!B:AO,39,0)),AI1762="Direct shipment",IF(H1762="Asia Pacific",VLOOKUP(L1762,'Status Report'!B:AO,40,0),VLOOKUP(L1762,'Status Report'!B:AO,39,0)))</f>
        <v>0</v>
      </c>
      <c r="Z1762" s="20">
        <f t="shared" si="415"/>
        <v>0</v>
      </c>
      <c r="AA1762" s="20">
        <f t="shared" si="416"/>
        <v>177.3</v>
      </c>
      <c r="AB1762" s="21">
        <f>_xlfn.IFS(AI1762="Den Bosch",VLOOKUP(L1762,'Status Report'!B:AM,33,0),AI1762="Yantian",VLOOKUP(L1762,'Status Report'!B:AM,34,0),AI1762="",IF(H1762="Asia Pacific",VLOOKUP(L1762,'Status Report'!B:AM,34,0),VLOOKUP(L1762,'Status Report'!B:AM,33,0)),AI1762="Direct shipment",IF(H1762="Asia Pacific",VLOOKUP(L1762,'Status Report'!B:AM,34,0),VLOOKUP(L1762,'Status Report'!B:AM,33,0)))</f>
        <v>30.723000000000003</v>
      </c>
      <c r="AC1762" s="21">
        <f>VLOOKUP(L1762,'Status Report'!B:CE,82,0)</f>
        <v>0</v>
      </c>
      <c r="AD1762" s="21">
        <f t="shared" si="417"/>
        <v>30.723000000000003</v>
      </c>
      <c r="AE1762" s="63">
        <f>VLOOKUP(L1762,'Status Report'!B:W,20,0)</f>
        <v>28</v>
      </c>
      <c r="AF1762" s="63">
        <f>VLOOKUP(L1762,'Status Report'!B:W,21,0)</f>
        <v>15</v>
      </c>
      <c r="AG1762" s="63">
        <f>VLOOKUP(L1762,'Status Report'!B:W,22,0)</f>
        <v>12</v>
      </c>
      <c r="AH1762" s="22">
        <f t="shared" si="418"/>
        <v>2.52E-2</v>
      </c>
      <c r="AI1762" t="s">
        <v>990</v>
      </c>
      <c r="AK1762" s="63">
        <f>IFERROR(VLOOKUP(G1762,ASEAN!A:A,1,0),0)</f>
        <v>0</v>
      </c>
      <c r="AL1762" s="63">
        <f>IFERROR(VLOOKUP(D1762,'[3]customer specs'!$B$1:$D$65536,3,0),0)</f>
        <v>0</v>
      </c>
      <c r="AM1762" s="64">
        <f t="shared" si="419"/>
        <v>0</v>
      </c>
      <c r="AN1762" s="64">
        <f t="shared" si="420"/>
        <v>0</v>
      </c>
      <c r="AO1762" s="63"/>
      <c r="AP1762" s="63"/>
      <c r="AQ1762" s="63" t="str">
        <f t="shared" si="421"/>
        <v>no</v>
      </c>
      <c r="AR1762" s="20">
        <f t="shared" si="422"/>
        <v>153.61500000000001</v>
      </c>
      <c r="AS1762" s="63"/>
      <c r="AT1762" s="23">
        <f t="shared" si="412"/>
        <v>0.12</v>
      </c>
      <c r="AU1762" s="65">
        <f t="shared" si="423"/>
        <v>34.912500000000001</v>
      </c>
      <c r="AV1762" s="65"/>
      <c r="AW1762" s="65">
        <f t="shared" si="424"/>
        <v>174.5625</v>
      </c>
      <c r="AX1762" s="65"/>
      <c r="AY1762" s="63">
        <f>VLOOKUP(L1762,'Status Report'!B:CF,81,0)</f>
        <v>0</v>
      </c>
      <c r="AZ1762" s="63" t="str">
        <f>VLOOKUP(L1762,'Status Report'!B:S,18,0)</f>
        <v>Ellina Smirnova</v>
      </c>
      <c r="BB1762" s="63">
        <f>VLOOKUP(L1762,'Status Report'!B:Z,25,0)</f>
        <v>6</v>
      </c>
      <c r="BC1762" s="63">
        <f t="shared" si="425"/>
        <v>30</v>
      </c>
      <c r="BF1762">
        <f>VLOOKUP(L1762,'Status Report'!B:CE,82,0)</f>
        <v>0</v>
      </c>
      <c r="BG1762">
        <f>VLOOKUP(L1762,'Status Report'!B:CF,83,0)</f>
        <v>0</v>
      </c>
      <c r="BH1762">
        <f>VLOOKUP(L1762,'Status Report'!B:CG,84,0)</f>
        <v>0</v>
      </c>
      <c r="BI1762" t="s">
        <v>1034</v>
      </c>
      <c r="BJ1762" t="s">
        <v>795</v>
      </c>
      <c r="BM1762" s="67">
        <f t="shared" si="426"/>
        <v>62</v>
      </c>
    </row>
    <row r="1763" spans="1:65" x14ac:dyDescent="0.25">
      <c r="A1763" s="68" t="str">
        <f>VLOOKUP(L1763,'Status Report'!B:CB,79,0)</f>
        <v>Heineken</v>
      </c>
      <c r="C1763">
        <v>26021055</v>
      </c>
      <c r="D1763">
        <v>3090615</v>
      </c>
      <c r="E1763" t="s">
        <v>924</v>
      </c>
      <c r="F1763" t="s">
        <v>925</v>
      </c>
      <c r="G1763" t="str">
        <f>VLOOKUP(D1763,'[2]sold to'!$A:$H,8,0)</f>
        <v>Guyana</v>
      </c>
      <c r="H1763" t="str">
        <f>VLOOKUP(D1763,'[2]sold to'!$A:$I,9,0)</f>
        <v>AMERICAS</v>
      </c>
      <c r="K1763">
        <v>340</v>
      </c>
      <c r="L1763">
        <v>88026268</v>
      </c>
      <c r="M1763" t="s">
        <v>268</v>
      </c>
      <c r="N1763">
        <v>5</v>
      </c>
      <c r="P1763" t="str">
        <f>VLOOKUP(L1763,'Status Report'!B:AA,26,0)</f>
        <v>Bangladesh</v>
      </c>
      <c r="Q1763" t="str">
        <f>VLOOKUP(L1763,'Status Report'!B:AB,27,0)</f>
        <v>Textiles-Clothing</v>
      </c>
      <c r="R1763">
        <f>VLOOKUP(L1763,'Status Report'!B:X,23,0)</f>
        <v>417</v>
      </c>
      <c r="S1763" t="str">
        <f>VLOOKUP(L1763,'Status Report'!B:T,19,0)</f>
        <v>Promocean The Netherlands BV</v>
      </c>
      <c r="T1763" s="62">
        <f>VLOOKUP(L1763,'Status Report'!B:E,4,0)</f>
        <v>3</v>
      </c>
      <c r="U1763" s="19">
        <f>_xlfn.IFS(AI1763="Den Bosch",VLOOKUP(L1763,'Status Report'!B:AM,35,0),AI1763="Yantian",VLOOKUP(L1763,'Status Report'!B:AM,36,0),AI1763="",IF(H1763="Asia Pacific",VLOOKUP(L1763,'Status Report'!B:AM,36,0),VLOOKUP(L1763,'Status Report'!B:AM,35,0)),AI1763="Direct shipment",IF(H1763="Asia Pacific",VLOOKUP(L1763,'Status Report'!B:AM,36,0),VLOOKUP(L1763,'Status Report'!B:AM,35,0)))</f>
        <v>35.46</v>
      </c>
      <c r="V1763" s="20">
        <f t="shared" si="413"/>
        <v>177.3</v>
      </c>
      <c r="W1763" s="19">
        <f>_xlfn.IFS(AI1763="Den Bosch",VLOOKUP(L1763,'Status Report'!B:AM,37,0),AI1763="Yantian",VLOOKUP(L1763,'Status Report'!B:AM,38,0),AI1763="",IF(H1763="Asia Pacific",VLOOKUP(L1763,'Status Report'!B:AM,38,0),VLOOKUP(L1763,'Status Report'!B:AM,37,0)),AI1763="Direct shipment",IF(H1763="Asia Pacific",VLOOKUP(L1763,'Status Report'!B:AM,38,0),VLOOKUP(L1763,'Status Report'!B:AM,37,0)))</f>
        <v>35.46</v>
      </c>
      <c r="X1763" s="20">
        <f t="shared" si="414"/>
        <v>177.3</v>
      </c>
      <c r="Y1763" s="20">
        <f>_xlfn.IFS(AI1763="Den Bosch",VLOOKUP(L1763,'Status Report'!B:AO,39,0),AI1763="Yantian",VLOOKUP(L1763,'Status Report'!B:AO,40,0),AI1763="",IF(H1763="Asia Pacific",VLOOKUP(L1763,'Status Report'!B:AO,40,0),VLOOKUP(L1763,'Status Report'!B:AO,39,0)),AI1763="Direct shipment",IF(H1763="Asia Pacific",VLOOKUP(L1763,'Status Report'!B:AO,40,0),VLOOKUP(L1763,'Status Report'!B:AO,39,0)))</f>
        <v>0</v>
      </c>
      <c r="Z1763" s="20">
        <f t="shared" si="415"/>
        <v>0</v>
      </c>
      <c r="AA1763" s="20">
        <f t="shared" si="416"/>
        <v>177.3</v>
      </c>
      <c r="AB1763" s="21">
        <f>_xlfn.IFS(AI1763="Den Bosch",VLOOKUP(L1763,'Status Report'!B:AM,33,0),AI1763="Yantian",VLOOKUP(L1763,'Status Report'!B:AM,34,0),AI1763="",IF(H1763="Asia Pacific",VLOOKUP(L1763,'Status Report'!B:AM,34,0),VLOOKUP(L1763,'Status Report'!B:AM,33,0)),AI1763="Direct shipment",IF(H1763="Asia Pacific",VLOOKUP(L1763,'Status Report'!B:AM,34,0),VLOOKUP(L1763,'Status Report'!B:AM,33,0)))</f>
        <v>30.723000000000003</v>
      </c>
      <c r="AC1763" s="21">
        <f>VLOOKUP(L1763,'Status Report'!B:CE,82,0)</f>
        <v>0</v>
      </c>
      <c r="AD1763" s="21">
        <f t="shared" si="417"/>
        <v>30.723000000000003</v>
      </c>
      <c r="AE1763" s="63">
        <f>VLOOKUP(L1763,'Status Report'!B:W,20,0)</f>
        <v>28</v>
      </c>
      <c r="AF1763" s="63">
        <f>VLOOKUP(L1763,'Status Report'!B:W,21,0)</f>
        <v>15</v>
      </c>
      <c r="AG1763" s="63">
        <f>VLOOKUP(L1763,'Status Report'!B:W,22,0)</f>
        <v>12</v>
      </c>
      <c r="AH1763" s="22">
        <f t="shared" si="418"/>
        <v>2.52E-2</v>
      </c>
      <c r="AI1763" t="s">
        <v>990</v>
      </c>
      <c r="AK1763" s="63">
        <f>IFERROR(VLOOKUP(G1763,ASEAN!A:A,1,0),0)</f>
        <v>0</v>
      </c>
      <c r="AL1763" s="63">
        <f>IFERROR(VLOOKUP(D1763,'[3]customer specs'!$B$1:$D$65536,3,0),0)</f>
        <v>0</v>
      </c>
      <c r="AM1763" s="64">
        <f t="shared" si="419"/>
        <v>0</v>
      </c>
      <c r="AN1763" s="64">
        <f t="shared" si="420"/>
        <v>0</v>
      </c>
      <c r="AO1763" s="63"/>
      <c r="AP1763" s="63"/>
      <c r="AQ1763" s="63" t="str">
        <f t="shared" si="421"/>
        <v>no</v>
      </c>
      <c r="AR1763" s="20">
        <f t="shared" si="422"/>
        <v>153.61500000000001</v>
      </c>
      <c r="AS1763" s="63"/>
      <c r="AT1763" s="23">
        <f t="shared" si="412"/>
        <v>0.12</v>
      </c>
      <c r="AU1763" s="65">
        <f t="shared" si="423"/>
        <v>34.912500000000001</v>
      </c>
      <c r="AV1763" s="65"/>
      <c r="AW1763" s="65">
        <f t="shared" si="424"/>
        <v>174.5625</v>
      </c>
      <c r="AX1763" s="65"/>
      <c r="AY1763" s="63">
        <f>VLOOKUP(L1763,'Status Report'!B:CF,81,0)</f>
        <v>0</v>
      </c>
      <c r="AZ1763" s="63" t="str">
        <f>VLOOKUP(L1763,'Status Report'!B:S,18,0)</f>
        <v>Ellina Smirnova</v>
      </c>
      <c r="BB1763" s="63">
        <f>VLOOKUP(L1763,'Status Report'!B:Z,25,0)</f>
        <v>6</v>
      </c>
      <c r="BC1763" s="63">
        <f t="shared" si="425"/>
        <v>30</v>
      </c>
      <c r="BF1763">
        <f>VLOOKUP(L1763,'Status Report'!B:CE,82,0)</f>
        <v>0</v>
      </c>
      <c r="BG1763">
        <f>VLOOKUP(L1763,'Status Report'!B:CF,83,0)</f>
        <v>0</v>
      </c>
      <c r="BH1763">
        <f>VLOOKUP(L1763,'Status Report'!B:CG,84,0)</f>
        <v>0</v>
      </c>
      <c r="BI1763" t="s">
        <v>1034</v>
      </c>
      <c r="BJ1763" t="s">
        <v>795</v>
      </c>
      <c r="BM1763" s="67">
        <f t="shared" si="426"/>
        <v>220</v>
      </c>
    </row>
    <row r="1764" spans="1:65" x14ac:dyDescent="0.25">
      <c r="A1764" s="68" t="str">
        <f>VLOOKUP(L1764,'Status Report'!B:CB,79,0)</f>
        <v>Heineken</v>
      </c>
      <c r="C1764">
        <v>26021055</v>
      </c>
      <c r="D1764">
        <v>3090615</v>
      </c>
      <c r="E1764" t="s">
        <v>924</v>
      </c>
      <c r="F1764" t="s">
        <v>925</v>
      </c>
      <c r="G1764" t="str">
        <f>VLOOKUP(D1764,'[2]sold to'!$A:$H,8,0)</f>
        <v>Guyana</v>
      </c>
      <c r="H1764" t="str">
        <f>VLOOKUP(D1764,'[2]sold to'!$A:$I,9,0)</f>
        <v>AMERICAS</v>
      </c>
      <c r="K1764">
        <v>350</v>
      </c>
      <c r="L1764">
        <v>88026269</v>
      </c>
      <c r="M1764" t="s">
        <v>269</v>
      </c>
      <c r="N1764">
        <v>5</v>
      </c>
      <c r="P1764" t="str">
        <f>VLOOKUP(L1764,'Status Report'!B:AA,26,0)</f>
        <v>Bangladesh</v>
      </c>
      <c r="Q1764" t="str">
        <f>VLOOKUP(L1764,'Status Report'!B:AB,27,0)</f>
        <v>Textiles-Clothing</v>
      </c>
      <c r="R1764">
        <f>VLOOKUP(L1764,'Status Report'!B:X,23,0)</f>
        <v>417</v>
      </c>
      <c r="S1764" t="str">
        <f>VLOOKUP(L1764,'Status Report'!B:T,19,0)</f>
        <v>Promocean The Netherlands BV</v>
      </c>
      <c r="T1764" s="62">
        <f>VLOOKUP(L1764,'Status Report'!B:E,4,0)</f>
        <v>3</v>
      </c>
      <c r="U1764" s="19">
        <f>_xlfn.IFS(AI1764="Den Bosch",VLOOKUP(L1764,'Status Report'!B:AM,35,0),AI1764="Yantian",VLOOKUP(L1764,'Status Report'!B:AM,36,0),AI1764="",IF(H1764="Asia Pacific",VLOOKUP(L1764,'Status Report'!B:AM,36,0),VLOOKUP(L1764,'Status Report'!B:AM,35,0)),AI1764="Direct shipment",IF(H1764="Asia Pacific",VLOOKUP(L1764,'Status Report'!B:AM,36,0),VLOOKUP(L1764,'Status Report'!B:AM,35,0)))</f>
        <v>35.46</v>
      </c>
      <c r="V1764" s="20">
        <f t="shared" si="413"/>
        <v>177.3</v>
      </c>
      <c r="W1764" s="19">
        <f>_xlfn.IFS(AI1764="Den Bosch",VLOOKUP(L1764,'Status Report'!B:AM,37,0),AI1764="Yantian",VLOOKUP(L1764,'Status Report'!B:AM,38,0),AI1764="",IF(H1764="Asia Pacific",VLOOKUP(L1764,'Status Report'!B:AM,38,0),VLOOKUP(L1764,'Status Report'!B:AM,37,0)),AI1764="Direct shipment",IF(H1764="Asia Pacific",VLOOKUP(L1764,'Status Report'!B:AM,38,0),VLOOKUP(L1764,'Status Report'!B:AM,37,0)))</f>
        <v>35.46</v>
      </c>
      <c r="X1764" s="20">
        <f t="shared" si="414"/>
        <v>177.3</v>
      </c>
      <c r="Y1764" s="20">
        <f>_xlfn.IFS(AI1764="Den Bosch",VLOOKUP(L1764,'Status Report'!B:AO,39,0),AI1764="Yantian",VLOOKUP(L1764,'Status Report'!B:AO,40,0),AI1764="",IF(H1764="Asia Pacific",VLOOKUP(L1764,'Status Report'!B:AO,40,0),VLOOKUP(L1764,'Status Report'!B:AO,39,0)),AI1764="Direct shipment",IF(H1764="Asia Pacific",VLOOKUP(L1764,'Status Report'!B:AO,40,0),VLOOKUP(L1764,'Status Report'!B:AO,39,0)))</f>
        <v>0</v>
      </c>
      <c r="Z1764" s="20">
        <f t="shared" si="415"/>
        <v>0</v>
      </c>
      <c r="AA1764" s="20">
        <f t="shared" si="416"/>
        <v>177.3</v>
      </c>
      <c r="AB1764" s="21">
        <f>_xlfn.IFS(AI1764="Den Bosch",VLOOKUP(L1764,'Status Report'!B:AM,33,0),AI1764="Yantian",VLOOKUP(L1764,'Status Report'!B:AM,34,0),AI1764="",IF(H1764="Asia Pacific",VLOOKUP(L1764,'Status Report'!B:AM,34,0),VLOOKUP(L1764,'Status Report'!B:AM,33,0)),AI1764="Direct shipment",IF(H1764="Asia Pacific",VLOOKUP(L1764,'Status Report'!B:AM,34,0),VLOOKUP(L1764,'Status Report'!B:AM,33,0)))</f>
        <v>30.723000000000003</v>
      </c>
      <c r="AC1764" s="21">
        <f>VLOOKUP(L1764,'Status Report'!B:CE,82,0)</f>
        <v>0</v>
      </c>
      <c r="AD1764" s="21">
        <f t="shared" si="417"/>
        <v>30.723000000000003</v>
      </c>
      <c r="AE1764" s="63">
        <f>VLOOKUP(L1764,'Status Report'!B:W,20,0)</f>
        <v>28</v>
      </c>
      <c r="AF1764" s="63">
        <f>VLOOKUP(L1764,'Status Report'!B:W,21,0)</f>
        <v>15</v>
      </c>
      <c r="AG1764" s="63">
        <f>VLOOKUP(L1764,'Status Report'!B:W,22,0)</f>
        <v>12</v>
      </c>
      <c r="AH1764" s="22">
        <f t="shared" si="418"/>
        <v>2.52E-2</v>
      </c>
      <c r="AI1764" t="s">
        <v>990</v>
      </c>
      <c r="AK1764" s="63">
        <f>IFERROR(VLOOKUP(G1764,ASEAN!A:A,1,0),0)</f>
        <v>0</v>
      </c>
      <c r="AL1764" s="63">
        <f>IFERROR(VLOOKUP(D1764,'[3]customer specs'!$B$1:$D$65536,3,0),0)</f>
        <v>0</v>
      </c>
      <c r="AM1764" s="64">
        <f t="shared" si="419"/>
        <v>0</v>
      </c>
      <c r="AN1764" s="64">
        <f t="shared" si="420"/>
        <v>0</v>
      </c>
      <c r="AO1764" s="63"/>
      <c r="AP1764" s="63"/>
      <c r="AQ1764" s="63" t="str">
        <f t="shared" si="421"/>
        <v>no</v>
      </c>
      <c r="AR1764" s="20">
        <f t="shared" si="422"/>
        <v>153.61500000000001</v>
      </c>
      <c r="AS1764" s="63"/>
      <c r="AT1764" s="23">
        <f t="shared" si="412"/>
        <v>0.12</v>
      </c>
      <c r="AU1764" s="65">
        <f t="shared" si="423"/>
        <v>34.912500000000001</v>
      </c>
      <c r="AV1764" s="65"/>
      <c r="AW1764" s="65">
        <f t="shared" si="424"/>
        <v>174.5625</v>
      </c>
      <c r="AX1764" s="65"/>
      <c r="AY1764" s="63">
        <f>VLOOKUP(L1764,'Status Report'!B:CF,81,0)</f>
        <v>0</v>
      </c>
      <c r="AZ1764" s="63" t="str">
        <f>VLOOKUP(L1764,'Status Report'!B:S,18,0)</f>
        <v>Ellina Smirnova</v>
      </c>
      <c r="BB1764" s="63">
        <f>VLOOKUP(L1764,'Status Report'!B:Z,25,0)</f>
        <v>6</v>
      </c>
      <c r="BC1764" s="63">
        <f t="shared" si="425"/>
        <v>30</v>
      </c>
      <c r="BF1764">
        <f>VLOOKUP(L1764,'Status Report'!B:CE,82,0)</f>
        <v>0</v>
      </c>
      <c r="BG1764">
        <f>VLOOKUP(L1764,'Status Report'!B:CF,83,0)</f>
        <v>0</v>
      </c>
      <c r="BH1764">
        <f>VLOOKUP(L1764,'Status Report'!B:CG,84,0)</f>
        <v>0</v>
      </c>
      <c r="BI1764" t="s">
        <v>1034</v>
      </c>
      <c r="BJ1764" t="s">
        <v>795</v>
      </c>
      <c r="BM1764" s="67">
        <f t="shared" si="426"/>
        <v>103</v>
      </c>
    </row>
    <row r="1765" spans="1:65" x14ac:dyDescent="0.25">
      <c r="A1765" s="68" t="str">
        <f>VLOOKUP(L1765,'Status Report'!B:CB,79,0)</f>
        <v>Heineken</v>
      </c>
      <c r="C1765">
        <v>26021055</v>
      </c>
      <c r="D1765">
        <v>3090615</v>
      </c>
      <c r="E1765" t="s">
        <v>924</v>
      </c>
      <c r="F1765" t="s">
        <v>925</v>
      </c>
      <c r="G1765" t="str">
        <f>VLOOKUP(D1765,'[2]sold to'!$A:$H,8,0)</f>
        <v>Guyana</v>
      </c>
      <c r="H1765" t="str">
        <f>VLOOKUP(D1765,'[2]sold to'!$A:$I,9,0)</f>
        <v>AMERICAS</v>
      </c>
      <c r="K1765">
        <v>360</v>
      </c>
      <c r="L1765">
        <v>88026270</v>
      </c>
      <c r="M1765" t="s">
        <v>270</v>
      </c>
      <c r="N1765">
        <v>4</v>
      </c>
      <c r="P1765" t="str">
        <f>VLOOKUP(L1765,'Status Report'!B:AA,26,0)</f>
        <v>Bangladesh</v>
      </c>
      <c r="Q1765" t="str">
        <f>VLOOKUP(L1765,'Status Report'!B:AB,27,0)</f>
        <v>Textiles-Clothing</v>
      </c>
      <c r="R1765">
        <f>VLOOKUP(L1765,'Status Report'!B:X,23,0)</f>
        <v>417</v>
      </c>
      <c r="S1765" t="str">
        <f>VLOOKUP(L1765,'Status Report'!B:T,19,0)</f>
        <v>Promocean The Netherlands BV</v>
      </c>
      <c r="T1765" s="62">
        <f>VLOOKUP(L1765,'Status Report'!B:E,4,0)</f>
        <v>3</v>
      </c>
      <c r="U1765" s="19">
        <f>_xlfn.IFS(AI1765="Den Bosch",VLOOKUP(L1765,'Status Report'!B:AM,35,0),AI1765="Yantian",VLOOKUP(L1765,'Status Report'!B:AM,36,0),AI1765="",IF(H1765="Asia Pacific",VLOOKUP(L1765,'Status Report'!B:AM,36,0),VLOOKUP(L1765,'Status Report'!B:AM,35,0)),AI1765="Direct shipment",IF(H1765="Asia Pacific",VLOOKUP(L1765,'Status Report'!B:AM,36,0),VLOOKUP(L1765,'Status Report'!B:AM,35,0)))</f>
        <v>35.46</v>
      </c>
      <c r="V1765" s="20">
        <f t="shared" si="413"/>
        <v>141.84</v>
      </c>
      <c r="W1765" s="19">
        <f>_xlfn.IFS(AI1765="Den Bosch",VLOOKUP(L1765,'Status Report'!B:AM,37,0),AI1765="Yantian",VLOOKUP(L1765,'Status Report'!B:AM,38,0),AI1765="",IF(H1765="Asia Pacific",VLOOKUP(L1765,'Status Report'!B:AM,38,0),VLOOKUP(L1765,'Status Report'!B:AM,37,0)),AI1765="Direct shipment",IF(H1765="Asia Pacific",VLOOKUP(L1765,'Status Report'!B:AM,38,0),VLOOKUP(L1765,'Status Report'!B:AM,37,0)))</f>
        <v>35.46</v>
      </c>
      <c r="X1765" s="20">
        <f t="shared" si="414"/>
        <v>141.84</v>
      </c>
      <c r="Y1765" s="20">
        <f>_xlfn.IFS(AI1765="Den Bosch",VLOOKUP(L1765,'Status Report'!B:AO,39,0),AI1765="Yantian",VLOOKUP(L1765,'Status Report'!B:AO,40,0),AI1765="",IF(H1765="Asia Pacific",VLOOKUP(L1765,'Status Report'!B:AO,40,0),VLOOKUP(L1765,'Status Report'!B:AO,39,0)),AI1765="Direct shipment",IF(H1765="Asia Pacific",VLOOKUP(L1765,'Status Report'!B:AO,40,0),VLOOKUP(L1765,'Status Report'!B:AO,39,0)))</f>
        <v>0</v>
      </c>
      <c r="Z1765" s="20">
        <f t="shared" si="415"/>
        <v>0</v>
      </c>
      <c r="AA1765" s="20">
        <f t="shared" si="416"/>
        <v>141.84</v>
      </c>
      <c r="AB1765" s="21">
        <f>_xlfn.IFS(AI1765="Den Bosch",VLOOKUP(L1765,'Status Report'!B:AM,33,0),AI1765="Yantian",VLOOKUP(L1765,'Status Report'!B:AM,34,0),AI1765="",IF(H1765="Asia Pacific",VLOOKUP(L1765,'Status Report'!B:AM,34,0),VLOOKUP(L1765,'Status Report'!B:AM,33,0)),AI1765="Direct shipment",IF(H1765="Asia Pacific",VLOOKUP(L1765,'Status Report'!B:AM,34,0),VLOOKUP(L1765,'Status Report'!B:AM,33,0)))</f>
        <v>30.723000000000003</v>
      </c>
      <c r="AC1765" s="21">
        <f>VLOOKUP(L1765,'Status Report'!B:CE,82,0)</f>
        <v>0</v>
      </c>
      <c r="AD1765" s="21">
        <f t="shared" si="417"/>
        <v>30.723000000000003</v>
      </c>
      <c r="AE1765" s="63">
        <f>VLOOKUP(L1765,'Status Report'!B:W,20,0)</f>
        <v>28</v>
      </c>
      <c r="AF1765" s="63">
        <f>VLOOKUP(L1765,'Status Report'!B:W,21,0)</f>
        <v>15</v>
      </c>
      <c r="AG1765" s="63">
        <f>VLOOKUP(L1765,'Status Report'!B:W,22,0)</f>
        <v>12</v>
      </c>
      <c r="AH1765" s="22">
        <f t="shared" si="418"/>
        <v>2.0160000000000001E-2</v>
      </c>
      <c r="AI1765" t="s">
        <v>990</v>
      </c>
      <c r="AK1765" s="63">
        <f>IFERROR(VLOOKUP(G1765,ASEAN!A:A,1,0),0)</f>
        <v>0</v>
      </c>
      <c r="AL1765" s="63">
        <f>IFERROR(VLOOKUP(D1765,'[3]customer specs'!$B$1:$D$65536,3,0),0)</f>
        <v>0</v>
      </c>
      <c r="AM1765" s="64">
        <f t="shared" si="419"/>
        <v>0</v>
      </c>
      <c r="AN1765" s="64">
        <f t="shared" si="420"/>
        <v>0</v>
      </c>
      <c r="AO1765" s="63"/>
      <c r="AP1765" s="63"/>
      <c r="AQ1765" s="63" t="str">
        <f t="shared" si="421"/>
        <v>no</v>
      </c>
      <c r="AR1765" s="20">
        <f t="shared" si="422"/>
        <v>122.89200000000001</v>
      </c>
      <c r="AS1765" s="63"/>
      <c r="AT1765" s="23">
        <f t="shared" si="412"/>
        <v>0.12</v>
      </c>
      <c r="AU1765" s="65">
        <f t="shared" si="423"/>
        <v>34.912500000000001</v>
      </c>
      <c r="AV1765" s="65"/>
      <c r="AW1765" s="65">
        <f t="shared" si="424"/>
        <v>139.65</v>
      </c>
      <c r="AX1765" s="65"/>
      <c r="AY1765" s="63">
        <f>VLOOKUP(L1765,'Status Report'!B:CF,81,0)</f>
        <v>0</v>
      </c>
      <c r="AZ1765" s="63" t="str">
        <f>VLOOKUP(L1765,'Status Report'!B:S,18,0)</f>
        <v>Ellina Smirnova</v>
      </c>
      <c r="BB1765" s="63">
        <f>VLOOKUP(L1765,'Status Report'!B:Z,25,0)</f>
        <v>6</v>
      </c>
      <c r="BC1765" s="63">
        <f t="shared" si="425"/>
        <v>24</v>
      </c>
      <c r="BF1765">
        <f>VLOOKUP(L1765,'Status Report'!B:CE,82,0)</f>
        <v>0</v>
      </c>
      <c r="BG1765">
        <f>VLOOKUP(L1765,'Status Report'!B:CF,83,0)</f>
        <v>0</v>
      </c>
      <c r="BH1765">
        <f>VLOOKUP(L1765,'Status Report'!B:CG,84,0)</f>
        <v>0</v>
      </c>
      <c r="BI1765" t="s">
        <v>1034</v>
      </c>
      <c r="BJ1765" t="s">
        <v>795</v>
      </c>
      <c r="BM1765" s="67">
        <f t="shared" si="426"/>
        <v>61</v>
      </c>
    </row>
    <row r="1766" spans="1:65" x14ac:dyDescent="0.25">
      <c r="A1766" s="68" t="str">
        <f>VLOOKUP(L1766,'Status Report'!B:CB,79,0)</f>
        <v>Heineken</v>
      </c>
      <c r="C1766">
        <v>26021055</v>
      </c>
      <c r="D1766">
        <v>3090615</v>
      </c>
      <c r="E1766" t="s">
        <v>924</v>
      </c>
      <c r="F1766" t="s">
        <v>925</v>
      </c>
      <c r="G1766" t="str">
        <f>VLOOKUP(D1766,'[2]sold to'!$A:$H,8,0)</f>
        <v>Guyana</v>
      </c>
      <c r="H1766" t="str">
        <f>VLOOKUP(D1766,'[2]sold to'!$A:$I,9,0)</f>
        <v>AMERICAS</v>
      </c>
      <c r="K1766">
        <v>370</v>
      </c>
      <c r="L1766">
        <v>88026250</v>
      </c>
      <c r="M1766" t="s">
        <v>254</v>
      </c>
      <c r="N1766">
        <v>4</v>
      </c>
      <c r="P1766" t="str">
        <f>VLOOKUP(L1766,'Status Report'!B:AA,26,0)</f>
        <v>Bangladesh</v>
      </c>
      <c r="Q1766" t="str">
        <f>VLOOKUP(L1766,'Status Report'!B:AB,27,0)</f>
        <v>Textiles-Clothing</v>
      </c>
      <c r="R1766">
        <f>VLOOKUP(L1766,'Status Report'!B:X,23,0)</f>
        <v>417</v>
      </c>
      <c r="S1766" t="str">
        <f>VLOOKUP(L1766,'Status Report'!B:T,19,0)</f>
        <v>Promocean The Netherlands BV</v>
      </c>
      <c r="T1766" s="62">
        <f>VLOOKUP(L1766,'Status Report'!B:E,4,0)</f>
        <v>3</v>
      </c>
      <c r="U1766" s="19">
        <f>_xlfn.IFS(AI1766="Den Bosch",VLOOKUP(L1766,'Status Report'!B:AM,35,0),AI1766="Yantian",VLOOKUP(L1766,'Status Report'!B:AM,36,0),AI1766="",IF(H1766="Asia Pacific",VLOOKUP(L1766,'Status Report'!B:AM,36,0),VLOOKUP(L1766,'Status Report'!B:AM,35,0)),AI1766="Direct shipment",IF(H1766="Asia Pacific",VLOOKUP(L1766,'Status Report'!B:AM,36,0),VLOOKUP(L1766,'Status Report'!B:AM,35,0)))</f>
        <v>33.96</v>
      </c>
      <c r="V1766" s="20">
        <f t="shared" si="413"/>
        <v>135.84</v>
      </c>
      <c r="W1766" s="19">
        <f>_xlfn.IFS(AI1766="Den Bosch",VLOOKUP(L1766,'Status Report'!B:AM,37,0),AI1766="Yantian",VLOOKUP(L1766,'Status Report'!B:AM,38,0),AI1766="",IF(H1766="Asia Pacific",VLOOKUP(L1766,'Status Report'!B:AM,38,0),VLOOKUP(L1766,'Status Report'!B:AM,37,0)),AI1766="Direct shipment",IF(H1766="Asia Pacific",VLOOKUP(L1766,'Status Report'!B:AM,38,0),VLOOKUP(L1766,'Status Report'!B:AM,37,0)))</f>
        <v>33.96</v>
      </c>
      <c r="X1766" s="20">
        <f t="shared" si="414"/>
        <v>135.84</v>
      </c>
      <c r="Y1766" s="20">
        <f>_xlfn.IFS(AI1766="Den Bosch",VLOOKUP(L1766,'Status Report'!B:AO,39,0),AI1766="Yantian",VLOOKUP(L1766,'Status Report'!B:AO,40,0),AI1766="",IF(H1766="Asia Pacific",VLOOKUP(L1766,'Status Report'!B:AO,40,0),VLOOKUP(L1766,'Status Report'!B:AO,39,0)),AI1766="Direct shipment",IF(H1766="Asia Pacific",VLOOKUP(L1766,'Status Report'!B:AO,40,0),VLOOKUP(L1766,'Status Report'!B:AO,39,0)))</f>
        <v>0</v>
      </c>
      <c r="Z1766" s="20">
        <f t="shared" si="415"/>
        <v>0</v>
      </c>
      <c r="AA1766" s="20">
        <f t="shared" si="416"/>
        <v>135.84</v>
      </c>
      <c r="AB1766" s="21">
        <f>_xlfn.IFS(AI1766="Den Bosch",VLOOKUP(L1766,'Status Report'!B:AM,33,0),AI1766="Yantian",VLOOKUP(L1766,'Status Report'!B:AM,34,0),AI1766="",IF(H1766="Asia Pacific",VLOOKUP(L1766,'Status Report'!B:AM,34,0),VLOOKUP(L1766,'Status Report'!B:AM,33,0)),AI1766="Direct shipment",IF(H1766="Asia Pacific",VLOOKUP(L1766,'Status Report'!B:AM,34,0),VLOOKUP(L1766,'Status Report'!B:AM,33,0)))</f>
        <v>29.169000000000004</v>
      </c>
      <c r="AC1766" s="21">
        <f>VLOOKUP(L1766,'Status Report'!B:CE,82,0)</f>
        <v>0</v>
      </c>
      <c r="AD1766" s="21">
        <f t="shared" si="417"/>
        <v>29.169000000000004</v>
      </c>
      <c r="AE1766" s="63">
        <f>VLOOKUP(L1766,'Status Report'!B:W,20,0)</f>
        <v>28</v>
      </c>
      <c r="AF1766" s="63">
        <f>VLOOKUP(L1766,'Status Report'!B:W,21,0)</f>
        <v>15</v>
      </c>
      <c r="AG1766" s="63">
        <f>VLOOKUP(L1766,'Status Report'!B:W,22,0)</f>
        <v>12</v>
      </c>
      <c r="AH1766" s="22">
        <f t="shared" si="418"/>
        <v>2.0160000000000001E-2</v>
      </c>
      <c r="AI1766" t="s">
        <v>990</v>
      </c>
      <c r="AK1766" s="63">
        <f>IFERROR(VLOOKUP(G1766,ASEAN!A:A,1,0),0)</f>
        <v>0</v>
      </c>
      <c r="AL1766" s="63">
        <f>IFERROR(VLOOKUP(D1766,'[3]customer specs'!$B$1:$D$65536,3,0),0)</f>
        <v>0</v>
      </c>
      <c r="AM1766" s="64">
        <f t="shared" si="419"/>
        <v>0</v>
      </c>
      <c r="AN1766" s="64">
        <f t="shared" si="420"/>
        <v>0</v>
      </c>
      <c r="AO1766" s="63"/>
      <c r="AP1766" s="63"/>
      <c r="AQ1766" s="63" t="str">
        <f t="shared" si="421"/>
        <v>no</v>
      </c>
      <c r="AR1766" s="20">
        <f t="shared" si="422"/>
        <v>116.67600000000002</v>
      </c>
      <c r="AS1766" s="63"/>
      <c r="AT1766" s="23">
        <f t="shared" si="412"/>
        <v>0.12</v>
      </c>
      <c r="AU1766" s="65">
        <f t="shared" si="423"/>
        <v>33.146590909090911</v>
      </c>
      <c r="AV1766" s="65"/>
      <c r="AW1766" s="65">
        <f t="shared" si="424"/>
        <v>132.58636363636364</v>
      </c>
      <c r="AX1766" s="65"/>
      <c r="AY1766" s="63">
        <f>VLOOKUP(L1766,'Status Report'!B:CF,81,0)</f>
        <v>0</v>
      </c>
      <c r="AZ1766" s="63" t="str">
        <f>VLOOKUP(L1766,'Status Report'!B:S,18,0)</f>
        <v>Ellina Smirnova</v>
      </c>
      <c r="BB1766" s="63">
        <f>VLOOKUP(L1766,'Status Report'!B:Z,25,0)</f>
        <v>6</v>
      </c>
      <c r="BC1766" s="63">
        <f t="shared" si="425"/>
        <v>24</v>
      </c>
      <c r="BF1766">
        <f>VLOOKUP(L1766,'Status Report'!B:CE,82,0)</f>
        <v>0</v>
      </c>
      <c r="BG1766">
        <f>VLOOKUP(L1766,'Status Report'!B:CF,83,0)</f>
        <v>0</v>
      </c>
      <c r="BH1766">
        <f>VLOOKUP(L1766,'Status Report'!B:CG,84,0)</f>
        <v>0</v>
      </c>
      <c r="BI1766" t="s">
        <v>1034</v>
      </c>
      <c r="BJ1766" t="s">
        <v>795</v>
      </c>
      <c r="BM1766" s="67">
        <f t="shared" si="426"/>
        <v>26</v>
      </c>
    </row>
    <row r="1767" spans="1:65" x14ac:dyDescent="0.25">
      <c r="A1767" s="68" t="str">
        <f>VLOOKUP(L1767,'Status Report'!B:CB,79,0)</f>
        <v>Heineken</v>
      </c>
      <c r="C1767">
        <v>26021055</v>
      </c>
      <c r="D1767">
        <v>3090615</v>
      </c>
      <c r="E1767" t="s">
        <v>924</v>
      </c>
      <c r="F1767" t="s">
        <v>925</v>
      </c>
      <c r="G1767" t="str">
        <f>VLOOKUP(D1767,'[2]sold to'!$A:$H,8,0)</f>
        <v>Guyana</v>
      </c>
      <c r="H1767" t="str">
        <f>VLOOKUP(D1767,'[2]sold to'!$A:$I,9,0)</f>
        <v>AMERICAS</v>
      </c>
      <c r="K1767">
        <v>380</v>
      </c>
      <c r="L1767">
        <v>88026251</v>
      </c>
      <c r="M1767" t="s">
        <v>255</v>
      </c>
      <c r="N1767">
        <v>5</v>
      </c>
      <c r="P1767" t="str">
        <f>VLOOKUP(L1767,'Status Report'!B:AA,26,0)</f>
        <v>Bangladesh</v>
      </c>
      <c r="Q1767" t="str">
        <f>VLOOKUP(L1767,'Status Report'!B:AB,27,0)</f>
        <v>Textiles-Clothing</v>
      </c>
      <c r="R1767">
        <f>VLOOKUP(L1767,'Status Report'!B:X,23,0)</f>
        <v>417</v>
      </c>
      <c r="S1767" t="str">
        <f>VLOOKUP(L1767,'Status Report'!B:T,19,0)</f>
        <v>Promocean The Netherlands BV</v>
      </c>
      <c r="T1767" s="62">
        <f>VLOOKUP(L1767,'Status Report'!B:E,4,0)</f>
        <v>3</v>
      </c>
      <c r="U1767" s="19">
        <f>_xlfn.IFS(AI1767="Den Bosch",VLOOKUP(L1767,'Status Report'!B:AM,35,0),AI1767="Yantian",VLOOKUP(L1767,'Status Report'!B:AM,36,0),AI1767="",IF(H1767="Asia Pacific",VLOOKUP(L1767,'Status Report'!B:AM,36,0),VLOOKUP(L1767,'Status Report'!B:AM,35,0)),AI1767="Direct shipment",IF(H1767="Asia Pacific",VLOOKUP(L1767,'Status Report'!B:AM,36,0),VLOOKUP(L1767,'Status Report'!B:AM,35,0)))</f>
        <v>33.96</v>
      </c>
      <c r="V1767" s="20">
        <f t="shared" si="413"/>
        <v>169.8</v>
      </c>
      <c r="W1767" s="19">
        <f>_xlfn.IFS(AI1767="Den Bosch",VLOOKUP(L1767,'Status Report'!B:AM,37,0),AI1767="Yantian",VLOOKUP(L1767,'Status Report'!B:AM,38,0),AI1767="",IF(H1767="Asia Pacific",VLOOKUP(L1767,'Status Report'!B:AM,38,0),VLOOKUP(L1767,'Status Report'!B:AM,37,0)),AI1767="Direct shipment",IF(H1767="Asia Pacific",VLOOKUP(L1767,'Status Report'!B:AM,38,0),VLOOKUP(L1767,'Status Report'!B:AM,37,0)))</f>
        <v>33.96</v>
      </c>
      <c r="X1767" s="20">
        <f t="shared" si="414"/>
        <v>169.8</v>
      </c>
      <c r="Y1767" s="20">
        <f>_xlfn.IFS(AI1767="Den Bosch",VLOOKUP(L1767,'Status Report'!B:AO,39,0),AI1767="Yantian",VLOOKUP(L1767,'Status Report'!B:AO,40,0),AI1767="",IF(H1767="Asia Pacific",VLOOKUP(L1767,'Status Report'!B:AO,40,0),VLOOKUP(L1767,'Status Report'!B:AO,39,0)),AI1767="Direct shipment",IF(H1767="Asia Pacific",VLOOKUP(L1767,'Status Report'!B:AO,40,0),VLOOKUP(L1767,'Status Report'!B:AO,39,0)))</f>
        <v>0</v>
      </c>
      <c r="Z1767" s="20">
        <f t="shared" si="415"/>
        <v>0</v>
      </c>
      <c r="AA1767" s="20">
        <f t="shared" si="416"/>
        <v>169.8</v>
      </c>
      <c r="AB1767" s="21">
        <f>_xlfn.IFS(AI1767="Den Bosch",VLOOKUP(L1767,'Status Report'!B:AM,33,0),AI1767="Yantian",VLOOKUP(L1767,'Status Report'!B:AM,34,0),AI1767="",IF(H1767="Asia Pacific",VLOOKUP(L1767,'Status Report'!B:AM,34,0),VLOOKUP(L1767,'Status Report'!B:AM,33,0)),AI1767="Direct shipment",IF(H1767="Asia Pacific",VLOOKUP(L1767,'Status Report'!B:AM,34,0),VLOOKUP(L1767,'Status Report'!B:AM,33,0)))</f>
        <v>29.169000000000004</v>
      </c>
      <c r="AC1767" s="21">
        <f>VLOOKUP(L1767,'Status Report'!B:CE,82,0)</f>
        <v>0</v>
      </c>
      <c r="AD1767" s="21">
        <f t="shared" si="417"/>
        <v>29.169000000000004</v>
      </c>
      <c r="AE1767" s="63">
        <f>VLOOKUP(L1767,'Status Report'!B:W,20,0)</f>
        <v>28</v>
      </c>
      <c r="AF1767" s="63">
        <f>VLOOKUP(L1767,'Status Report'!B:W,21,0)</f>
        <v>15</v>
      </c>
      <c r="AG1767" s="63">
        <f>VLOOKUP(L1767,'Status Report'!B:W,22,0)</f>
        <v>12</v>
      </c>
      <c r="AH1767" s="22">
        <f t="shared" si="418"/>
        <v>2.52E-2</v>
      </c>
      <c r="AI1767" t="s">
        <v>990</v>
      </c>
      <c r="AK1767" s="63">
        <f>IFERROR(VLOOKUP(G1767,ASEAN!A:A,1,0),0)</f>
        <v>0</v>
      </c>
      <c r="AL1767" s="63">
        <f>IFERROR(VLOOKUP(D1767,'[3]customer specs'!$B$1:$D$65536,3,0),0)</f>
        <v>0</v>
      </c>
      <c r="AM1767" s="64">
        <f t="shared" si="419"/>
        <v>0</v>
      </c>
      <c r="AN1767" s="64">
        <f t="shared" si="420"/>
        <v>0</v>
      </c>
      <c r="AO1767" s="63"/>
      <c r="AP1767" s="63"/>
      <c r="AQ1767" s="63" t="str">
        <f t="shared" si="421"/>
        <v>no</v>
      </c>
      <c r="AR1767" s="20">
        <f t="shared" si="422"/>
        <v>145.84500000000003</v>
      </c>
      <c r="AS1767" s="63"/>
      <c r="AT1767" s="23">
        <f t="shared" si="412"/>
        <v>0.12</v>
      </c>
      <c r="AU1767" s="65">
        <f t="shared" si="423"/>
        <v>33.146590909090911</v>
      </c>
      <c r="AV1767" s="65"/>
      <c r="AW1767" s="65">
        <f t="shared" si="424"/>
        <v>165.73295454545456</v>
      </c>
      <c r="AX1767" s="65"/>
      <c r="AY1767" s="63">
        <f>VLOOKUP(L1767,'Status Report'!B:CF,81,0)</f>
        <v>0</v>
      </c>
      <c r="AZ1767" s="63" t="str">
        <f>VLOOKUP(L1767,'Status Report'!B:S,18,0)</f>
        <v>Ellina Smirnova</v>
      </c>
      <c r="BB1767" s="63">
        <f>VLOOKUP(L1767,'Status Report'!B:Z,25,0)</f>
        <v>6</v>
      </c>
      <c r="BC1767" s="63">
        <f t="shared" si="425"/>
        <v>30</v>
      </c>
      <c r="BF1767">
        <f>VLOOKUP(L1767,'Status Report'!B:CE,82,0)</f>
        <v>0</v>
      </c>
      <c r="BG1767">
        <f>VLOOKUP(L1767,'Status Report'!B:CF,83,0)</f>
        <v>0</v>
      </c>
      <c r="BH1767">
        <f>VLOOKUP(L1767,'Status Report'!B:CG,84,0)</f>
        <v>0</v>
      </c>
      <c r="BI1767" t="s">
        <v>1034</v>
      </c>
      <c r="BJ1767" t="s">
        <v>795</v>
      </c>
      <c r="BM1767" s="67">
        <f t="shared" si="426"/>
        <v>56</v>
      </c>
    </row>
    <row r="1768" spans="1:65" x14ac:dyDescent="0.25">
      <c r="A1768" s="68" t="str">
        <f>VLOOKUP(L1768,'Status Report'!B:CB,79,0)</f>
        <v>Heineken</v>
      </c>
      <c r="C1768">
        <v>26021055</v>
      </c>
      <c r="D1768">
        <v>3090615</v>
      </c>
      <c r="E1768" t="s">
        <v>924</v>
      </c>
      <c r="F1768" t="s">
        <v>925</v>
      </c>
      <c r="G1768" t="str">
        <f>VLOOKUP(D1768,'[2]sold to'!$A:$H,8,0)</f>
        <v>Guyana</v>
      </c>
      <c r="H1768" t="str">
        <f>VLOOKUP(D1768,'[2]sold to'!$A:$I,9,0)</f>
        <v>AMERICAS</v>
      </c>
      <c r="K1768">
        <v>390</v>
      </c>
      <c r="L1768">
        <v>88026252</v>
      </c>
      <c r="M1768" t="s">
        <v>256</v>
      </c>
      <c r="N1768">
        <v>5</v>
      </c>
      <c r="P1768" t="str">
        <f>VLOOKUP(L1768,'Status Report'!B:AA,26,0)</f>
        <v>Bangladesh</v>
      </c>
      <c r="Q1768" t="str">
        <f>VLOOKUP(L1768,'Status Report'!B:AB,27,0)</f>
        <v>Textiles-Clothing</v>
      </c>
      <c r="R1768">
        <f>VLOOKUP(L1768,'Status Report'!B:X,23,0)</f>
        <v>417</v>
      </c>
      <c r="S1768" t="str">
        <f>VLOOKUP(L1768,'Status Report'!B:T,19,0)</f>
        <v>Promocean The Netherlands BV</v>
      </c>
      <c r="T1768" s="62">
        <f>VLOOKUP(L1768,'Status Report'!B:E,4,0)</f>
        <v>3</v>
      </c>
      <c r="U1768" s="19">
        <f>_xlfn.IFS(AI1768="Den Bosch",VLOOKUP(L1768,'Status Report'!B:AM,35,0),AI1768="Yantian",VLOOKUP(L1768,'Status Report'!B:AM,36,0),AI1768="",IF(H1768="Asia Pacific",VLOOKUP(L1768,'Status Report'!B:AM,36,0),VLOOKUP(L1768,'Status Report'!B:AM,35,0)),AI1768="Direct shipment",IF(H1768="Asia Pacific",VLOOKUP(L1768,'Status Report'!B:AM,36,0),VLOOKUP(L1768,'Status Report'!B:AM,35,0)))</f>
        <v>33.96</v>
      </c>
      <c r="V1768" s="20">
        <f t="shared" si="413"/>
        <v>169.8</v>
      </c>
      <c r="W1768" s="19">
        <f>_xlfn.IFS(AI1768="Den Bosch",VLOOKUP(L1768,'Status Report'!B:AM,37,0),AI1768="Yantian",VLOOKUP(L1768,'Status Report'!B:AM,38,0),AI1768="",IF(H1768="Asia Pacific",VLOOKUP(L1768,'Status Report'!B:AM,38,0),VLOOKUP(L1768,'Status Report'!B:AM,37,0)),AI1768="Direct shipment",IF(H1768="Asia Pacific",VLOOKUP(L1768,'Status Report'!B:AM,38,0),VLOOKUP(L1768,'Status Report'!B:AM,37,0)))</f>
        <v>33.96</v>
      </c>
      <c r="X1768" s="20">
        <f t="shared" si="414"/>
        <v>169.8</v>
      </c>
      <c r="Y1768" s="20">
        <f>_xlfn.IFS(AI1768="Den Bosch",VLOOKUP(L1768,'Status Report'!B:AO,39,0),AI1768="Yantian",VLOOKUP(L1768,'Status Report'!B:AO,40,0),AI1768="",IF(H1768="Asia Pacific",VLOOKUP(L1768,'Status Report'!B:AO,40,0),VLOOKUP(L1768,'Status Report'!B:AO,39,0)),AI1768="Direct shipment",IF(H1768="Asia Pacific",VLOOKUP(L1768,'Status Report'!B:AO,40,0),VLOOKUP(L1768,'Status Report'!B:AO,39,0)))</f>
        <v>0</v>
      </c>
      <c r="Z1768" s="20">
        <f t="shared" si="415"/>
        <v>0</v>
      </c>
      <c r="AA1768" s="20">
        <f t="shared" si="416"/>
        <v>169.8</v>
      </c>
      <c r="AB1768" s="21">
        <f>_xlfn.IFS(AI1768="Den Bosch",VLOOKUP(L1768,'Status Report'!B:AM,33,0),AI1768="Yantian",VLOOKUP(L1768,'Status Report'!B:AM,34,0),AI1768="",IF(H1768="Asia Pacific",VLOOKUP(L1768,'Status Report'!B:AM,34,0),VLOOKUP(L1768,'Status Report'!B:AM,33,0)),AI1768="Direct shipment",IF(H1768="Asia Pacific",VLOOKUP(L1768,'Status Report'!B:AM,34,0),VLOOKUP(L1768,'Status Report'!B:AM,33,0)))</f>
        <v>29.169000000000004</v>
      </c>
      <c r="AC1768" s="21">
        <f>VLOOKUP(L1768,'Status Report'!B:CE,82,0)</f>
        <v>0</v>
      </c>
      <c r="AD1768" s="21">
        <f t="shared" si="417"/>
        <v>29.169000000000004</v>
      </c>
      <c r="AE1768" s="63">
        <f>VLOOKUP(L1768,'Status Report'!B:W,20,0)</f>
        <v>28</v>
      </c>
      <c r="AF1768" s="63">
        <f>VLOOKUP(L1768,'Status Report'!B:W,21,0)</f>
        <v>15</v>
      </c>
      <c r="AG1768" s="63">
        <f>VLOOKUP(L1768,'Status Report'!B:W,22,0)</f>
        <v>12</v>
      </c>
      <c r="AH1768" s="22">
        <f t="shared" si="418"/>
        <v>2.52E-2</v>
      </c>
      <c r="AI1768" t="s">
        <v>990</v>
      </c>
      <c r="AK1768" s="63">
        <f>IFERROR(VLOOKUP(G1768,ASEAN!A:A,1,0),0)</f>
        <v>0</v>
      </c>
      <c r="AL1768" s="63">
        <f>IFERROR(VLOOKUP(D1768,'[3]customer specs'!$B$1:$D$65536,3,0),0)</f>
        <v>0</v>
      </c>
      <c r="AM1768" s="64">
        <f t="shared" si="419"/>
        <v>0</v>
      </c>
      <c r="AN1768" s="64">
        <f t="shared" si="420"/>
        <v>0</v>
      </c>
      <c r="AO1768" s="63"/>
      <c r="AP1768" s="63"/>
      <c r="AQ1768" s="63" t="str">
        <f t="shared" si="421"/>
        <v>no</v>
      </c>
      <c r="AR1768" s="20">
        <f t="shared" si="422"/>
        <v>145.84500000000003</v>
      </c>
      <c r="AS1768" s="63"/>
      <c r="AT1768" s="23">
        <f t="shared" si="412"/>
        <v>0.12</v>
      </c>
      <c r="AU1768" s="65">
        <f t="shared" si="423"/>
        <v>33.146590909090911</v>
      </c>
      <c r="AV1768" s="65"/>
      <c r="AW1768" s="65">
        <f t="shared" si="424"/>
        <v>165.73295454545456</v>
      </c>
      <c r="AX1768" s="65"/>
      <c r="AY1768" s="63">
        <f>VLOOKUP(L1768,'Status Report'!B:CF,81,0)</f>
        <v>0</v>
      </c>
      <c r="AZ1768" s="63" t="str">
        <f>VLOOKUP(L1768,'Status Report'!B:S,18,0)</f>
        <v>Ellina Smirnova</v>
      </c>
      <c r="BB1768" s="63">
        <f>VLOOKUP(L1768,'Status Report'!B:Z,25,0)</f>
        <v>6</v>
      </c>
      <c r="BC1768" s="63">
        <f t="shared" si="425"/>
        <v>30</v>
      </c>
      <c r="BF1768">
        <f>VLOOKUP(L1768,'Status Report'!B:CE,82,0)</f>
        <v>0</v>
      </c>
      <c r="BG1768">
        <f>VLOOKUP(L1768,'Status Report'!B:CF,83,0)</f>
        <v>0</v>
      </c>
      <c r="BH1768">
        <f>VLOOKUP(L1768,'Status Report'!B:CG,84,0)</f>
        <v>0</v>
      </c>
      <c r="BI1768" t="s">
        <v>1034</v>
      </c>
      <c r="BJ1768" t="s">
        <v>795</v>
      </c>
      <c r="BM1768" s="67">
        <f t="shared" si="426"/>
        <v>62</v>
      </c>
    </row>
    <row r="1769" spans="1:65" x14ac:dyDescent="0.25">
      <c r="A1769" s="68" t="str">
        <f>VLOOKUP(L1769,'Status Report'!B:CB,79,0)</f>
        <v>Heineken - 0.0</v>
      </c>
      <c r="C1769">
        <v>26021055</v>
      </c>
      <c r="D1769">
        <v>3090615</v>
      </c>
      <c r="E1769" t="s">
        <v>924</v>
      </c>
      <c r="F1769" t="s">
        <v>925</v>
      </c>
      <c r="G1769" t="str">
        <f>VLOOKUP(D1769,'[2]sold to'!$A:$H,8,0)</f>
        <v>Guyana</v>
      </c>
      <c r="H1769" t="str">
        <f>VLOOKUP(D1769,'[2]sold to'!$A:$I,9,0)</f>
        <v>AMERICAS</v>
      </c>
      <c r="K1769">
        <v>400</v>
      </c>
      <c r="L1769">
        <v>88027062</v>
      </c>
      <c r="M1769" t="s">
        <v>872</v>
      </c>
      <c r="N1769">
        <v>6</v>
      </c>
      <c r="P1769" t="str">
        <f>VLOOKUP(L1769,'Status Report'!B:AA,26,0)</f>
        <v>China</v>
      </c>
      <c r="Q1769" t="str">
        <f>VLOOKUP(L1769,'Status Report'!B:AB,27,0)</f>
        <v>Premiums</v>
      </c>
      <c r="R1769">
        <f>VLOOKUP(L1769,'Status Report'!B:X,23,0)</f>
        <v>200</v>
      </c>
      <c r="S1769" t="str">
        <f>VLOOKUP(L1769,'Status Report'!B:T,19,0)</f>
        <v>Promocean The Netherlands BV</v>
      </c>
      <c r="T1769" s="62">
        <f>VLOOKUP(L1769,'Status Report'!B:E,4,0)</f>
        <v>3</v>
      </c>
      <c r="U1769" s="19">
        <f>_xlfn.IFS(AI1769="Den Bosch",VLOOKUP(L1769,'Status Report'!B:AM,35,0),AI1769="Yantian",VLOOKUP(L1769,'Status Report'!B:AM,36,0),AI1769="",IF(H1769="Asia Pacific",VLOOKUP(L1769,'Status Report'!B:AM,36,0),VLOOKUP(L1769,'Status Report'!B:AM,35,0)),AI1769="Direct shipment",IF(H1769="Asia Pacific",VLOOKUP(L1769,'Status Report'!B:AM,36,0),VLOOKUP(L1769,'Status Report'!B:AM,35,0)))</f>
        <v>42.65</v>
      </c>
      <c r="V1769" s="20">
        <f t="shared" si="413"/>
        <v>255.89999999999998</v>
      </c>
      <c r="W1769" s="19">
        <f>_xlfn.IFS(AI1769="Den Bosch",VLOOKUP(L1769,'Status Report'!B:AM,37,0),AI1769="Yantian",VLOOKUP(L1769,'Status Report'!B:AM,38,0),AI1769="",IF(H1769="Asia Pacific",VLOOKUP(L1769,'Status Report'!B:AM,38,0),VLOOKUP(L1769,'Status Report'!B:AM,37,0)),AI1769="Direct shipment",IF(H1769="Asia Pacific",VLOOKUP(L1769,'Status Report'!B:AM,38,0),VLOOKUP(L1769,'Status Report'!B:AM,37,0)))</f>
        <v>42.65</v>
      </c>
      <c r="X1769" s="20">
        <f t="shared" si="414"/>
        <v>255.89999999999998</v>
      </c>
      <c r="Y1769" s="20">
        <f>_xlfn.IFS(AI1769="Den Bosch",VLOOKUP(L1769,'Status Report'!B:AO,39,0),AI1769="Yantian",VLOOKUP(L1769,'Status Report'!B:AO,40,0),AI1769="",IF(H1769="Asia Pacific",VLOOKUP(L1769,'Status Report'!B:AO,40,0),VLOOKUP(L1769,'Status Report'!B:AO,39,0)),AI1769="Direct shipment",IF(H1769="Asia Pacific",VLOOKUP(L1769,'Status Report'!B:AO,40,0),VLOOKUP(L1769,'Status Report'!B:AO,39,0)))</f>
        <v>0</v>
      </c>
      <c r="Z1769" s="20">
        <f t="shared" si="415"/>
        <v>0</v>
      </c>
      <c r="AA1769" s="20">
        <f t="shared" si="416"/>
        <v>255.89999999999998</v>
      </c>
      <c r="AB1769" s="21">
        <f>_xlfn.IFS(AI1769="Den Bosch",VLOOKUP(L1769,'Status Report'!B:AM,33,0),AI1769="Yantian",VLOOKUP(L1769,'Status Report'!B:AM,34,0),AI1769="",IF(H1769="Asia Pacific",VLOOKUP(L1769,'Status Report'!B:AM,34,0),VLOOKUP(L1769,'Status Report'!B:AM,33,0)),AI1769="Direct shipment",IF(H1769="Asia Pacific",VLOOKUP(L1769,'Status Report'!B:AM,34,0),VLOOKUP(L1769,'Status Report'!B:AM,33,0)))</f>
        <v>38.440800000000003</v>
      </c>
      <c r="AC1769" s="21">
        <f>VLOOKUP(L1769,'Status Report'!B:CE,82,0)</f>
        <v>0</v>
      </c>
      <c r="AD1769" s="21">
        <f t="shared" si="417"/>
        <v>38.440800000000003</v>
      </c>
      <c r="AE1769" s="63">
        <f>VLOOKUP(L1769,'Status Report'!B:W,20,0)</f>
        <v>48</v>
      </c>
      <c r="AF1769" s="63">
        <f>VLOOKUP(L1769,'Status Report'!B:W,21,0)</f>
        <v>34</v>
      </c>
      <c r="AG1769" s="63">
        <f>VLOOKUP(L1769,'Status Report'!B:W,22,0)</f>
        <v>9.5</v>
      </c>
      <c r="AH1769" s="22">
        <f t="shared" si="418"/>
        <v>9.3023999999999996E-2</v>
      </c>
      <c r="AI1769" t="s">
        <v>990</v>
      </c>
      <c r="AK1769" s="63">
        <f>IFERROR(VLOOKUP(G1769,ASEAN!A:A,1,0),0)</f>
        <v>0</v>
      </c>
      <c r="AL1769" s="63">
        <f>IFERROR(VLOOKUP(D1769,'[3]customer specs'!$B$1:$D$65536,3,0),0)</f>
        <v>0</v>
      </c>
      <c r="AM1769" s="64">
        <f t="shared" si="419"/>
        <v>0</v>
      </c>
      <c r="AN1769" s="64">
        <f t="shared" si="420"/>
        <v>0</v>
      </c>
      <c r="AO1769" s="63"/>
      <c r="AP1769" s="63"/>
      <c r="AQ1769" s="63" t="str">
        <f t="shared" si="421"/>
        <v>no</v>
      </c>
      <c r="AR1769" s="20">
        <f t="shared" si="422"/>
        <v>230.64480000000003</v>
      </c>
      <c r="AS1769" s="63"/>
      <c r="AT1769" s="23">
        <f t="shared" si="412"/>
        <v>0.12</v>
      </c>
      <c r="AU1769" s="65">
        <f t="shared" si="423"/>
        <v>43.682727272727277</v>
      </c>
      <c r="AV1769" s="65"/>
      <c r="AW1769" s="65">
        <f t="shared" si="424"/>
        <v>262.09636363636366</v>
      </c>
      <c r="AX1769" s="65"/>
      <c r="AY1769" s="63">
        <f>VLOOKUP(L1769,'Status Report'!B:CF,81,0)</f>
        <v>0</v>
      </c>
      <c r="AZ1769" s="63" t="str">
        <f>VLOOKUP(L1769,'Status Report'!B:S,18,0)</f>
        <v>Ellina Smirnova</v>
      </c>
      <c r="BB1769" s="63">
        <f>VLOOKUP(L1769,'Status Report'!B:Z,25,0)</f>
        <v>5</v>
      </c>
      <c r="BC1769" s="63">
        <f t="shared" si="425"/>
        <v>30</v>
      </c>
      <c r="BF1769">
        <f>VLOOKUP(L1769,'Status Report'!B:CE,82,0)</f>
        <v>0</v>
      </c>
      <c r="BG1769">
        <f>VLOOKUP(L1769,'Status Report'!B:CF,83,0)</f>
        <v>0</v>
      </c>
      <c r="BH1769">
        <f>VLOOKUP(L1769,'Status Report'!B:CG,84,0)</f>
        <v>0</v>
      </c>
      <c r="BI1769" t="s">
        <v>1034</v>
      </c>
      <c r="BJ1769" t="s">
        <v>795</v>
      </c>
      <c r="BM1769" s="67">
        <f t="shared" si="426"/>
        <v>87</v>
      </c>
    </row>
    <row r="1770" spans="1:65" x14ac:dyDescent="0.25">
      <c r="A1770" s="68" t="str">
        <f>VLOOKUP(L1770,'Status Report'!B:CB,79,0)</f>
        <v>Heineken</v>
      </c>
      <c r="C1770">
        <v>26021055</v>
      </c>
      <c r="D1770">
        <v>3090615</v>
      </c>
      <c r="E1770" t="s">
        <v>924</v>
      </c>
      <c r="F1770" t="s">
        <v>925</v>
      </c>
      <c r="G1770" t="str">
        <f>VLOOKUP(D1770,'[2]sold to'!$A:$H,8,0)</f>
        <v>Guyana</v>
      </c>
      <c r="H1770" t="str">
        <f>VLOOKUP(D1770,'[2]sold to'!$A:$I,9,0)</f>
        <v>AMERICAS</v>
      </c>
      <c r="K1770">
        <v>410</v>
      </c>
      <c r="L1770">
        <v>88016807</v>
      </c>
      <c r="M1770" t="s">
        <v>80</v>
      </c>
      <c r="N1770">
        <v>10</v>
      </c>
      <c r="P1770" t="str">
        <f>VLOOKUP(L1770,'Status Report'!B:AA,26,0)</f>
        <v>China</v>
      </c>
      <c r="Q1770" t="str">
        <f>VLOOKUP(L1770,'Status Report'!B:AB,27,0)</f>
        <v>Indoor signs</v>
      </c>
      <c r="R1770">
        <f>VLOOKUP(L1770,'Status Report'!B:X,23,0)</f>
        <v>100</v>
      </c>
      <c r="S1770" t="str">
        <f>VLOOKUP(L1770,'Status Report'!B:T,19,0)</f>
        <v>Dekkers Visual Communication B.v.</v>
      </c>
      <c r="T1770" s="62">
        <f>VLOOKUP(L1770,'Status Report'!B:E,4,0)</f>
        <v>3</v>
      </c>
      <c r="U1770" s="19">
        <f>_xlfn.IFS(AI1770="Den Bosch",VLOOKUP(L1770,'Status Report'!B:AM,35,0),AI1770="Yantian",VLOOKUP(L1770,'Status Report'!B:AM,36,0),AI1770="",IF(H1770="Asia Pacific",VLOOKUP(L1770,'Status Report'!B:AM,36,0),VLOOKUP(L1770,'Status Report'!B:AM,35,0)),AI1770="Direct shipment",IF(H1770="Asia Pacific",VLOOKUP(L1770,'Status Report'!B:AM,36,0),VLOOKUP(L1770,'Status Report'!B:AM,35,0)))</f>
        <v>264.18</v>
      </c>
      <c r="V1770" s="20">
        <f t="shared" si="413"/>
        <v>2641.8</v>
      </c>
      <c r="W1770" s="19">
        <f>_xlfn.IFS(AI1770="Den Bosch",VLOOKUP(L1770,'Status Report'!B:AM,37,0),AI1770="Yantian",VLOOKUP(L1770,'Status Report'!B:AM,38,0),AI1770="",IF(H1770="Asia Pacific",VLOOKUP(L1770,'Status Report'!B:AM,38,0),VLOOKUP(L1770,'Status Report'!B:AM,37,0)),AI1770="Direct shipment",IF(H1770="Asia Pacific",VLOOKUP(L1770,'Status Report'!B:AM,38,0),VLOOKUP(L1770,'Status Report'!B:AM,37,0)))</f>
        <v>264.18</v>
      </c>
      <c r="X1770" s="20">
        <f t="shared" si="414"/>
        <v>2641.8</v>
      </c>
      <c r="Y1770" s="20">
        <f>_xlfn.IFS(AI1770="Den Bosch",VLOOKUP(L1770,'Status Report'!B:AO,39,0),AI1770="Yantian",VLOOKUP(L1770,'Status Report'!B:AO,40,0),AI1770="",IF(H1770="Asia Pacific",VLOOKUP(L1770,'Status Report'!B:AO,40,0),VLOOKUP(L1770,'Status Report'!B:AO,39,0)),AI1770="Direct shipment",IF(H1770="Asia Pacific",VLOOKUP(L1770,'Status Report'!B:AO,40,0),VLOOKUP(L1770,'Status Report'!B:AO,39,0)))</f>
        <v>0</v>
      </c>
      <c r="Z1770" s="20">
        <f t="shared" si="415"/>
        <v>0</v>
      </c>
      <c r="AA1770" s="20">
        <f t="shared" si="416"/>
        <v>2641.8</v>
      </c>
      <c r="AB1770" s="21">
        <f>_xlfn.IFS(AI1770="Den Bosch",VLOOKUP(L1770,'Status Report'!B:AM,33,0),AI1770="Yantian",VLOOKUP(L1770,'Status Report'!B:AM,34,0),AI1770="",IF(H1770="Asia Pacific",VLOOKUP(L1770,'Status Report'!B:AM,34,0),VLOOKUP(L1770,'Status Report'!B:AM,33,0)),AI1770="Direct shipment",IF(H1770="Asia Pacific",VLOOKUP(L1770,'Status Report'!B:AM,34,0),VLOOKUP(L1770,'Status Report'!B:AM,33,0)))</f>
        <v>228.46740000000003</v>
      </c>
      <c r="AC1770" s="21">
        <f>VLOOKUP(L1770,'Status Report'!B:CE,82,0)</f>
        <v>0</v>
      </c>
      <c r="AD1770" s="21">
        <f t="shared" si="417"/>
        <v>228.46740000000003</v>
      </c>
      <c r="AE1770" s="63">
        <f>VLOOKUP(L1770,'Status Report'!B:W,20,0)</f>
        <v>141</v>
      </c>
      <c r="AF1770" s="63">
        <f>VLOOKUP(L1770,'Status Report'!B:W,21,0)</f>
        <v>58</v>
      </c>
      <c r="AG1770" s="63">
        <f>VLOOKUP(L1770,'Status Report'!B:W,22,0)</f>
        <v>12</v>
      </c>
      <c r="AH1770" s="22">
        <f t="shared" si="418"/>
        <v>0.98136000000000001</v>
      </c>
      <c r="AI1770" t="s">
        <v>990</v>
      </c>
      <c r="AK1770" s="63">
        <f>IFERROR(VLOOKUP(G1770,ASEAN!A:A,1,0),0)</f>
        <v>0</v>
      </c>
      <c r="AL1770" s="63">
        <f>IFERROR(VLOOKUP(D1770,'[3]customer specs'!$B$1:$D$65536,3,0),0)</f>
        <v>0</v>
      </c>
      <c r="AM1770" s="64">
        <f t="shared" si="419"/>
        <v>0</v>
      </c>
      <c r="AN1770" s="64">
        <f t="shared" si="420"/>
        <v>0</v>
      </c>
      <c r="AO1770" s="63"/>
      <c r="AP1770" s="63"/>
      <c r="AQ1770" s="63" t="str">
        <f t="shared" si="421"/>
        <v>no</v>
      </c>
      <c r="AR1770" s="20">
        <f t="shared" si="422"/>
        <v>2284.6740000000004</v>
      </c>
      <c r="AS1770" s="63"/>
      <c r="AT1770" s="23">
        <f t="shared" si="412"/>
        <v>0.12</v>
      </c>
      <c r="AU1770" s="65">
        <f t="shared" si="423"/>
        <v>259.62204545454546</v>
      </c>
      <c r="AV1770" s="65"/>
      <c r="AW1770" s="65">
        <f t="shared" si="424"/>
        <v>2596.2204545454547</v>
      </c>
      <c r="AX1770" s="65"/>
      <c r="AY1770" s="63">
        <f>VLOOKUP(L1770,'Status Report'!B:CF,81,0)</f>
        <v>0</v>
      </c>
      <c r="AZ1770" s="63" t="str">
        <f>VLOOKUP(L1770,'Status Report'!B:S,18,0)</f>
        <v>Ludmilla Zarybnicka</v>
      </c>
      <c r="BB1770" s="63">
        <f>VLOOKUP(L1770,'Status Report'!B:Z,25,0)</f>
        <v>1</v>
      </c>
      <c r="BC1770" s="63">
        <f t="shared" si="425"/>
        <v>10</v>
      </c>
      <c r="BF1770">
        <f>VLOOKUP(L1770,'Status Report'!B:CE,82,0)</f>
        <v>0</v>
      </c>
      <c r="BG1770">
        <f>VLOOKUP(L1770,'Status Report'!B:CF,83,0)</f>
        <v>0</v>
      </c>
      <c r="BH1770">
        <f>VLOOKUP(L1770,'Status Report'!B:CG,84,0)</f>
        <v>0</v>
      </c>
      <c r="BI1770" t="s">
        <v>1034</v>
      </c>
      <c r="BJ1770" t="s">
        <v>795</v>
      </c>
      <c r="BM1770" s="67">
        <f t="shared" si="426"/>
        <v>158</v>
      </c>
    </row>
    <row r="1771" spans="1:65" x14ac:dyDescent="0.25">
      <c r="A1771" s="68" t="str">
        <f>VLOOKUP(L1771,'Status Report'!B:CB,79,0)</f>
        <v>Heineken</v>
      </c>
      <c r="C1771">
        <v>26021055</v>
      </c>
      <c r="D1771">
        <v>3090615</v>
      </c>
      <c r="E1771" t="s">
        <v>924</v>
      </c>
      <c r="F1771" t="s">
        <v>925</v>
      </c>
      <c r="G1771" t="str">
        <f>VLOOKUP(D1771,'[2]sold to'!$A:$H,8,0)</f>
        <v>Guyana</v>
      </c>
      <c r="H1771" t="str">
        <f>VLOOKUP(D1771,'[2]sold to'!$A:$I,9,0)</f>
        <v>AMERICAS</v>
      </c>
      <c r="K1771">
        <v>420</v>
      </c>
      <c r="L1771">
        <v>88021024</v>
      </c>
      <c r="M1771" t="s">
        <v>98</v>
      </c>
      <c r="N1771">
        <v>2</v>
      </c>
      <c r="P1771" t="str">
        <f>VLOOKUP(L1771,'Status Report'!B:AA,26,0)</f>
        <v>China</v>
      </c>
      <c r="Q1771" t="str">
        <f>VLOOKUP(L1771,'Status Report'!B:AB,27,0)</f>
        <v>Openers / Sunglasses / Keyrings / Waiter knife</v>
      </c>
      <c r="R1771">
        <f>VLOOKUP(L1771,'Status Report'!B:X,23,0)</f>
        <v>209</v>
      </c>
      <c r="S1771" t="str">
        <f>VLOOKUP(L1771,'Status Report'!B:T,19,0)</f>
        <v>Promocean The Netherlands BV</v>
      </c>
      <c r="T1771" s="62">
        <f>VLOOKUP(L1771,'Status Report'!B:E,4,0)</f>
        <v>3</v>
      </c>
      <c r="U1771" s="19">
        <f>_xlfn.IFS(AI1771="Den Bosch",VLOOKUP(L1771,'Status Report'!B:AM,35,0),AI1771="Yantian",VLOOKUP(L1771,'Status Report'!B:AM,36,0),AI1771="",IF(H1771="Asia Pacific",VLOOKUP(L1771,'Status Report'!B:AM,36,0),VLOOKUP(L1771,'Status Report'!B:AM,35,0)),AI1771="Direct shipment",IF(H1771="Asia Pacific",VLOOKUP(L1771,'Status Report'!B:AM,36,0),VLOOKUP(L1771,'Status Report'!B:AM,35,0)))</f>
        <v>52.800000000000004</v>
      </c>
      <c r="V1771" s="20">
        <f t="shared" si="413"/>
        <v>105.60000000000001</v>
      </c>
      <c r="W1771" s="19">
        <f>_xlfn.IFS(AI1771="Den Bosch",VLOOKUP(L1771,'Status Report'!B:AM,37,0),AI1771="Yantian",VLOOKUP(L1771,'Status Report'!B:AM,38,0),AI1771="",IF(H1771="Asia Pacific",VLOOKUP(L1771,'Status Report'!B:AM,38,0),VLOOKUP(L1771,'Status Report'!B:AM,37,0)),AI1771="Direct shipment",IF(H1771="Asia Pacific",VLOOKUP(L1771,'Status Report'!B:AM,38,0),VLOOKUP(L1771,'Status Report'!B:AM,37,0)))</f>
        <v>52.800000000000004</v>
      </c>
      <c r="X1771" s="20">
        <f t="shared" si="414"/>
        <v>105.60000000000001</v>
      </c>
      <c r="Y1771" s="20">
        <f>_xlfn.IFS(AI1771="Den Bosch",VLOOKUP(L1771,'Status Report'!B:AO,39,0),AI1771="Yantian",VLOOKUP(L1771,'Status Report'!B:AO,40,0),AI1771="",IF(H1771="Asia Pacific",VLOOKUP(L1771,'Status Report'!B:AO,40,0),VLOOKUP(L1771,'Status Report'!B:AO,39,0)),AI1771="Direct shipment",IF(H1771="Asia Pacific",VLOOKUP(L1771,'Status Report'!B:AO,40,0),VLOOKUP(L1771,'Status Report'!B:AO,39,0)))</f>
        <v>0</v>
      </c>
      <c r="Z1771" s="20">
        <f t="shared" si="415"/>
        <v>0</v>
      </c>
      <c r="AA1771" s="20">
        <f t="shared" si="416"/>
        <v>105.60000000000001</v>
      </c>
      <c r="AB1771" s="21">
        <f>_xlfn.IFS(AI1771="Den Bosch",VLOOKUP(L1771,'Status Report'!B:AM,33,0),AI1771="Yantian",VLOOKUP(L1771,'Status Report'!B:AM,34,0),AI1771="",IF(H1771="Asia Pacific",VLOOKUP(L1771,'Status Report'!B:AM,34,0),VLOOKUP(L1771,'Status Report'!B:AM,33,0)),AI1771="Direct shipment",IF(H1771="Asia Pacific",VLOOKUP(L1771,'Status Report'!B:AM,34,0),VLOOKUP(L1771,'Status Report'!B:AM,33,0)))</f>
        <v>46.512961934169503</v>
      </c>
      <c r="AC1771" s="21">
        <f>VLOOKUP(L1771,'Status Report'!B:CE,82,0)</f>
        <v>0</v>
      </c>
      <c r="AD1771" s="21">
        <f t="shared" si="417"/>
        <v>46.512961934169503</v>
      </c>
      <c r="AE1771" s="63">
        <f>VLOOKUP(L1771,'Status Report'!B:W,20,0)</f>
        <v>25</v>
      </c>
      <c r="AF1771" s="63">
        <f>VLOOKUP(L1771,'Status Report'!B:W,21,0)</f>
        <v>9</v>
      </c>
      <c r="AG1771" s="63">
        <f>VLOOKUP(L1771,'Status Report'!B:W,22,0)</f>
        <v>9</v>
      </c>
      <c r="AH1771" s="22">
        <f t="shared" si="418"/>
        <v>4.0499999999999998E-3</v>
      </c>
      <c r="AI1771" t="s">
        <v>990</v>
      </c>
      <c r="AK1771" s="63">
        <f>IFERROR(VLOOKUP(G1771,ASEAN!A:A,1,0),0)</f>
        <v>0</v>
      </c>
      <c r="AL1771" s="63">
        <f>IFERROR(VLOOKUP(D1771,'[3]customer specs'!$B$1:$D$65536,3,0),0)</f>
        <v>0</v>
      </c>
      <c r="AM1771" s="64">
        <f t="shared" si="419"/>
        <v>0</v>
      </c>
      <c r="AN1771" s="64">
        <f t="shared" si="420"/>
        <v>0</v>
      </c>
      <c r="AO1771" s="63"/>
      <c r="AP1771" s="63"/>
      <c r="AQ1771" s="63" t="str">
        <f t="shared" si="421"/>
        <v>no</v>
      </c>
      <c r="AR1771" s="20">
        <f t="shared" si="422"/>
        <v>93.025923868339007</v>
      </c>
      <c r="AS1771" s="63"/>
      <c r="AT1771" s="23">
        <f t="shared" ref="AT1771:AT1834" si="427">IF(AS1771=0.045,0.045,IF(AS1771=0.035,0.035,0.12))</f>
        <v>0.12</v>
      </c>
      <c r="AU1771" s="65">
        <f t="shared" si="423"/>
        <v>52.855638561556255</v>
      </c>
      <c r="AV1771" s="65"/>
      <c r="AW1771" s="65">
        <f t="shared" si="424"/>
        <v>105.71127712311251</v>
      </c>
      <c r="AX1771" s="65"/>
      <c r="AY1771" s="63">
        <f>VLOOKUP(L1771,'Status Report'!B:CF,81,0)</f>
        <v>0</v>
      </c>
      <c r="AZ1771" s="63" t="str">
        <f>VLOOKUP(L1771,'Status Report'!B:S,18,0)</f>
        <v>Ellina Smirnova</v>
      </c>
      <c r="BB1771" s="63">
        <f>VLOOKUP(L1771,'Status Report'!B:Z,25,0)</f>
        <v>48</v>
      </c>
      <c r="BC1771" s="63">
        <f t="shared" si="425"/>
        <v>96</v>
      </c>
      <c r="BF1771">
        <f>VLOOKUP(L1771,'Status Report'!B:CE,82,0)</f>
        <v>0</v>
      </c>
      <c r="BG1771">
        <f>VLOOKUP(L1771,'Status Report'!B:CF,83,0)</f>
        <v>0</v>
      </c>
      <c r="BH1771">
        <f>VLOOKUP(L1771,'Status Report'!B:CG,84,0)</f>
        <v>0</v>
      </c>
      <c r="BI1771" t="s">
        <v>1034</v>
      </c>
      <c r="BJ1771" t="s">
        <v>795</v>
      </c>
      <c r="BM1771" s="67">
        <f t="shared" si="426"/>
        <v>178</v>
      </c>
    </row>
    <row r="1772" spans="1:65" x14ac:dyDescent="0.25">
      <c r="A1772" s="68" t="str">
        <f>VLOOKUP(L1772,'Status Report'!B:CB,79,0)</f>
        <v>Heineken</v>
      </c>
      <c r="C1772">
        <v>26021055</v>
      </c>
      <c r="D1772">
        <v>3090615</v>
      </c>
      <c r="E1772" t="s">
        <v>924</v>
      </c>
      <c r="F1772" t="s">
        <v>925</v>
      </c>
      <c r="G1772" t="str">
        <f>VLOOKUP(D1772,'[2]sold to'!$A:$H,8,0)</f>
        <v>Guyana</v>
      </c>
      <c r="H1772" t="str">
        <f>VLOOKUP(D1772,'[2]sold to'!$A:$I,9,0)</f>
        <v>AMERICAS</v>
      </c>
      <c r="K1772">
        <v>430</v>
      </c>
      <c r="L1772">
        <v>88024218</v>
      </c>
      <c r="M1772" t="s">
        <v>161</v>
      </c>
      <c r="N1772">
        <v>1</v>
      </c>
      <c r="P1772" t="str">
        <f>VLOOKUP(L1772,'Status Report'!B:AA,26,0)</f>
        <v>China</v>
      </c>
      <c r="Q1772" t="str">
        <f>VLOOKUP(L1772,'Status Report'!B:AB,27,0)</f>
        <v>Bar support</v>
      </c>
      <c r="R1772">
        <f>VLOOKUP(L1772,'Status Report'!B:X,23,0)</f>
        <v>42</v>
      </c>
      <c r="S1772" t="str">
        <f>VLOOKUP(L1772,'Status Report'!B:T,19,0)</f>
        <v>Asian Sourcing Link</v>
      </c>
      <c r="T1772" s="62">
        <f>VLOOKUP(L1772,'Status Report'!B:E,4,0)</f>
        <v>3</v>
      </c>
      <c r="U1772" s="19">
        <f>_xlfn.IFS(AI1772="Den Bosch",VLOOKUP(L1772,'Status Report'!B:AM,35,0),AI1772="Yantian",VLOOKUP(L1772,'Status Report'!B:AM,36,0),AI1772="",IF(H1772="Asia Pacific",VLOOKUP(L1772,'Status Report'!B:AM,36,0),VLOOKUP(L1772,'Status Report'!B:AM,35,0)),AI1772="Direct shipment",IF(H1772="Asia Pacific",VLOOKUP(L1772,'Status Report'!B:AM,36,0),VLOOKUP(L1772,'Status Report'!B:AM,35,0)))</f>
        <v>237.29999999999998</v>
      </c>
      <c r="V1772" s="20">
        <f t="shared" si="413"/>
        <v>237.29999999999998</v>
      </c>
      <c r="W1772" s="19">
        <f>_xlfn.IFS(AI1772="Den Bosch",VLOOKUP(L1772,'Status Report'!B:AM,37,0),AI1772="Yantian",VLOOKUP(L1772,'Status Report'!B:AM,38,0),AI1772="",IF(H1772="Asia Pacific",VLOOKUP(L1772,'Status Report'!B:AM,38,0),VLOOKUP(L1772,'Status Report'!B:AM,37,0)),AI1772="Direct shipment",IF(H1772="Asia Pacific",VLOOKUP(L1772,'Status Report'!B:AM,38,0),VLOOKUP(L1772,'Status Report'!B:AM,37,0)))</f>
        <v>204.84</v>
      </c>
      <c r="X1772" s="20">
        <f t="shared" si="414"/>
        <v>204.84</v>
      </c>
      <c r="Y1772" s="20">
        <f>_xlfn.IFS(AI1772="Den Bosch",VLOOKUP(L1772,'Status Report'!B:AO,39,0),AI1772="Yantian",VLOOKUP(L1772,'Status Report'!B:AO,40,0),AI1772="",IF(H1772="Asia Pacific",VLOOKUP(L1772,'Status Report'!B:AO,40,0),VLOOKUP(L1772,'Status Report'!B:AO,39,0)),AI1772="Direct shipment",IF(H1772="Asia Pacific",VLOOKUP(L1772,'Status Report'!B:AO,40,0),VLOOKUP(L1772,'Status Report'!B:AO,39,0)))</f>
        <v>0</v>
      </c>
      <c r="Z1772" s="20">
        <f t="shared" si="415"/>
        <v>0</v>
      </c>
      <c r="AA1772" s="20">
        <f t="shared" si="416"/>
        <v>204.84</v>
      </c>
      <c r="AB1772" s="21">
        <f>_xlfn.IFS(AI1772="Den Bosch",VLOOKUP(L1772,'Status Report'!B:AM,33,0),AI1772="Yantian",VLOOKUP(L1772,'Status Report'!B:AM,34,0),AI1772="",IF(H1772="Asia Pacific",VLOOKUP(L1772,'Status Report'!B:AM,34,0),VLOOKUP(L1772,'Status Report'!B:AM,33,0)),AI1772="Direct shipment",IF(H1772="Asia Pacific",VLOOKUP(L1772,'Status Report'!B:AM,34,0),VLOOKUP(L1772,'Status Report'!B:AM,33,0)))</f>
        <v>168.26400000000001</v>
      </c>
      <c r="AC1772" s="21">
        <f>VLOOKUP(L1772,'Status Report'!B:CE,82,0)</f>
        <v>0</v>
      </c>
      <c r="AD1772" s="21">
        <f t="shared" si="417"/>
        <v>168.26400000000001</v>
      </c>
      <c r="AE1772" s="63">
        <f>VLOOKUP(L1772,'Status Report'!B:W,20,0)</f>
        <v>42</v>
      </c>
      <c r="AF1772" s="63">
        <f>VLOOKUP(L1772,'Status Report'!B:W,21,0)</f>
        <v>35</v>
      </c>
      <c r="AG1772" s="63">
        <f>VLOOKUP(L1772,'Status Report'!B:W,22,0)</f>
        <v>35</v>
      </c>
      <c r="AH1772" s="22">
        <f t="shared" si="418"/>
        <v>5.1450000000000003E-2</v>
      </c>
      <c r="AI1772" t="s">
        <v>990</v>
      </c>
      <c r="AK1772" s="63">
        <f>IFERROR(VLOOKUP(G1772,ASEAN!A:A,1,0),0)</f>
        <v>0</v>
      </c>
      <c r="AL1772" s="63">
        <f>IFERROR(VLOOKUP(D1772,'[3]customer specs'!$B$1:$D$65536,3,0),0)</f>
        <v>0</v>
      </c>
      <c r="AM1772" s="64">
        <f t="shared" si="419"/>
        <v>32.45999999999998</v>
      </c>
      <c r="AN1772" s="64">
        <f t="shared" si="420"/>
        <v>0</v>
      </c>
      <c r="AO1772" s="63"/>
      <c r="AP1772" s="63"/>
      <c r="AQ1772" s="63" t="str">
        <f t="shared" si="421"/>
        <v>no</v>
      </c>
      <c r="AR1772" s="20">
        <f t="shared" si="422"/>
        <v>168.26400000000001</v>
      </c>
      <c r="AS1772" s="63"/>
      <c r="AT1772" s="23">
        <f t="shared" si="427"/>
        <v>0.12</v>
      </c>
      <c r="AU1772" s="65">
        <f t="shared" si="423"/>
        <v>191.20909090909092</v>
      </c>
      <c r="AV1772" s="65"/>
      <c r="AW1772" s="65">
        <f t="shared" si="424"/>
        <v>191.20909090909092</v>
      </c>
      <c r="AX1772" s="65"/>
      <c r="AY1772" s="63">
        <f>VLOOKUP(L1772,'Status Report'!B:CF,81,0)</f>
        <v>0</v>
      </c>
      <c r="AZ1772" s="63" t="str">
        <f>VLOOKUP(L1772,'Status Report'!B:S,18,0)</f>
        <v>Ellina Smirnova</v>
      </c>
      <c r="BB1772" s="63">
        <f>VLOOKUP(L1772,'Status Report'!B:Z,25,0)</f>
        <v>6</v>
      </c>
      <c r="BC1772" s="63">
        <f t="shared" si="425"/>
        <v>6</v>
      </c>
      <c r="BF1772">
        <f>VLOOKUP(L1772,'Status Report'!B:CE,82,0)</f>
        <v>0</v>
      </c>
      <c r="BG1772">
        <f>VLOOKUP(L1772,'Status Report'!B:CF,83,0)</f>
        <v>0</v>
      </c>
      <c r="BH1772">
        <f>VLOOKUP(L1772,'Status Report'!B:CG,84,0)</f>
        <v>0</v>
      </c>
      <c r="BI1772" t="s">
        <v>1034</v>
      </c>
      <c r="BJ1772" t="s">
        <v>795</v>
      </c>
      <c r="BM1772" s="67">
        <f t="shared" si="426"/>
        <v>203</v>
      </c>
    </row>
    <row r="1773" spans="1:65" x14ac:dyDescent="0.25">
      <c r="A1773" s="68" t="str">
        <f>VLOOKUP(L1773,'Status Report'!B:CB,79,0)</f>
        <v>Heineken - Brand Fashion</v>
      </c>
      <c r="C1773">
        <v>26021055</v>
      </c>
      <c r="D1773">
        <v>3090615</v>
      </c>
      <c r="E1773" t="s">
        <v>924</v>
      </c>
      <c r="F1773" t="s">
        <v>925</v>
      </c>
      <c r="G1773" t="str">
        <f>VLOOKUP(D1773,'[2]sold to'!$A:$H,8,0)</f>
        <v>Guyana</v>
      </c>
      <c r="H1773" t="str">
        <f>VLOOKUP(D1773,'[2]sold to'!$A:$I,9,0)</f>
        <v>AMERICAS</v>
      </c>
      <c r="K1773">
        <v>440</v>
      </c>
      <c r="L1773">
        <v>88027496</v>
      </c>
      <c r="M1773" t="s">
        <v>673</v>
      </c>
      <c r="N1773">
        <v>2</v>
      </c>
      <c r="P1773" t="str">
        <f>VLOOKUP(L1773,'Status Report'!B:AA,26,0)</f>
        <v>Tunisia</v>
      </c>
      <c r="Q1773" t="str">
        <f>VLOOKUP(L1773,'Status Report'!B:AB,27,0)</f>
        <v>Textiles-Clothing</v>
      </c>
      <c r="R1773">
        <f>VLOOKUP(L1773,'Status Report'!B:X,23,0)</f>
        <v>5</v>
      </c>
      <c r="S1773" t="str">
        <f>VLOOKUP(L1773,'Status Report'!B:T,19,0)</f>
        <v>ALBA specials</v>
      </c>
      <c r="T1773" s="62">
        <f>VLOOKUP(L1773,'Status Report'!B:E,4,0)</f>
        <v>3</v>
      </c>
      <c r="U1773" s="19">
        <f>_xlfn.IFS(AI1773="Den Bosch",VLOOKUP(L1773,'Status Report'!B:AM,35,0),AI1773="Yantian",VLOOKUP(L1773,'Status Report'!B:AM,36,0),AI1773="",IF(H1773="Asia Pacific",VLOOKUP(L1773,'Status Report'!B:AM,36,0),VLOOKUP(L1773,'Status Report'!B:AM,35,0)),AI1773="Direct shipment",IF(H1773="Asia Pacific",VLOOKUP(L1773,'Status Report'!B:AM,36,0),VLOOKUP(L1773,'Status Report'!B:AM,35,0)))</f>
        <v>71.59</v>
      </c>
      <c r="V1773" s="20">
        <f t="shared" si="413"/>
        <v>143.18</v>
      </c>
      <c r="W1773" s="19">
        <f>_xlfn.IFS(AI1773="Den Bosch",VLOOKUP(L1773,'Status Report'!B:AM,37,0),AI1773="Yantian",VLOOKUP(L1773,'Status Report'!B:AM,38,0),AI1773="",IF(H1773="Asia Pacific",VLOOKUP(L1773,'Status Report'!B:AM,38,0),VLOOKUP(L1773,'Status Report'!B:AM,37,0)),AI1773="Direct shipment",IF(H1773="Asia Pacific",VLOOKUP(L1773,'Status Report'!B:AM,38,0),VLOOKUP(L1773,'Status Report'!B:AM,37,0)))</f>
        <v>49.15</v>
      </c>
      <c r="X1773" s="20">
        <f t="shared" si="414"/>
        <v>98.3</v>
      </c>
      <c r="Y1773" s="20">
        <f>_xlfn.IFS(AI1773="Den Bosch",VLOOKUP(L1773,'Status Report'!B:AO,39,0),AI1773="Yantian",VLOOKUP(L1773,'Status Report'!B:AO,40,0),AI1773="",IF(H1773="Asia Pacific",VLOOKUP(L1773,'Status Report'!B:AO,40,0),VLOOKUP(L1773,'Status Report'!B:AO,39,0)),AI1773="Direct shipment",IF(H1773="Asia Pacific",VLOOKUP(L1773,'Status Report'!B:AO,40,0),VLOOKUP(L1773,'Status Report'!B:AO,39,0)))</f>
        <v>0</v>
      </c>
      <c r="Z1773" s="20">
        <f t="shared" si="415"/>
        <v>0</v>
      </c>
      <c r="AA1773" s="20">
        <f t="shared" si="416"/>
        <v>98.3</v>
      </c>
      <c r="AB1773" s="21">
        <f>_xlfn.IFS(AI1773="Den Bosch",VLOOKUP(L1773,'Status Report'!B:AM,33,0),AI1773="Yantian",VLOOKUP(L1773,'Status Report'!B:AM,34,0),AI1773="",IF(H1773="Asia Pacific",VLOOKUP(L1773,'Status Report'!B:AM,34,0),VLOOKUP(L1773,'Status Report'!B:AM,33,0)),AI1773="Direct shipment",IF(H1773="Asia Pacific",VLOOKUP(L1773,'Status Report'!B:AM,34,0),VLOOKUP(L1773,'Status Report'!B:AM,33,0)))</f>
        <v>43.25</v>
      </c>
      <c r="AC1773" s="21">
        <f>VLOOKUP(L1773,'Status Report'!B:CE,82,0)</f>
        <v>0</v>
      </c>
      <c r="AD1773" s="21">
        <f t="shared" si="417"/>
        <v>43.25</v>
      </c>
      <c r="AE1773" s="63">
        <f>VLOOKUP(L1773,'Status Report'!B:W,20,0)</f>
        <v>29</v>
      </c>
      <c r="AF1773" s="63">
        <f>VLOOKUP(L1773,'Status Report'!B:W,21,0)</f>
        <v>39</v>
      </c>
      <c r="AG1773" s="63">
        <f>VLOOKUP(L1773,'Status Report'!B:W,22,0)</f>
        <v>1.5</v>
      </c>
      <c r="AH1773" s="22">
        <f t="shared" si="418"/>
        <v>3.3930000000000002E-3</v>
      </c>
      <c r="AI1773" t="s">
        <v>990</v>
      </c>
      <c r="AK1773" s="63">
        <f>IFERROR(VLOOKUP(G1773,ASEAN!A:A,1,0),0)</f>
        <v>0</v>
      </c>
      <c r="AL1773" s="63">
        <f>IFERROR(VLOOKUP(D1773,'[3]customer specs'!$B$1:$D$65536,3,0),0)</f>
        <v>0</v>
      </c>
      <c r="AM1773" s="64">
        <f t="shared" si="419"/>
        <v>44.88000000000001</v>
      </c>
      <c r="AN1773" s="64">
        <f t="shared" si="420"/>
        <v>0</v>
      </c>
      <c r="AO1773" s="63"/>
      <c r="AP1773" s="63"/>
      <c r="AQ1773" s="63" t="str">
        <f t="shared" si="421"/>
        <v>no</v>
      </c>
      <c r="AR1773" s="20">
        <f t="shared" si="422"/>
        <v>86.5</v>
      </c>
      <c r="AS1773" s="63"/>
      <c r="AT1773" s="23">
        <f t="shared" si="427"/>
        <v>0.12</v>
      </c>
      <c r="AU1773" s="65">
        <f t="shared" si="423"/>
        <v>49.147727272727273</v>
      </c>
      <c r="AV1773" s="65"/>
      <c r="AW1773" s="65">
        <f t="shared" si="424"/>
        <v>98.295454545454547</v>
      </c>
      <c r="AX1773" s="65"/>
      <c r="AY1773" s="63">
        <f>VLOOKUP(L1773,'Status Report'!B:CF,81,0)</f>
        <v>0</v>
      </c>
      <c r="AZ1773" s="63" t="str">
        <f>VLOOKUP(L1773,'Status Report'!B:S,18,0)</f>
        <v>Mariana</v>
      </c>
      <c r="BB1773" s="63">
        <f>VLOOKUP(L1773,'Status Report'!B:Z,25,0)</f>
        <v>1</v>
      </c>
      <c r="BC1773" s="63">
        <f t="shared" si="425"/>
        <v>2</v>
      </c>
      <c r="BF1773">
        <f>VLOOKUP(L1773,'Status Report'!B:CE,82,0)</f>
        <v>0</v>
      </c>
      <c r="BG1773">
        <f>VLOOKUP(L1773,'Status Report'!B:CF,83,0)</f>
        <v>0</v>
      </c>
      <c r="BH1773">
        <f>VLOOKUP(L1773,'Status Report'!B:CG,84,0)</f>
        <v>0</v>
      </c>
      <c r="BI1773" t="s">
        <v>1034</v>
      </c>
      <c r="BJ1773" t="s">
        <v>795</v>
      </c>
      <c r="BM1773" s="67">
        <f t="shared" si="426"/>
        <v>12</v>
      </c>
    </row>
    <row r="1774" spans="1:65" x14ac:dyDescent="0.25">
      <c r="A1774" s="68" t="str">
        <f>VLOOKUP(L1774,'Status Report'!B:CB,79,0)</f>
        <v>Heineken - Brand Fashion</v>
      </c>
      <c r="C1774">
        <v>26021055</v>
      </c>
      <c r="D1774">
        <v>3090615</v>
      </c>
      <c r="E1774" t="s">
        <v>924</v>
      </c>
      <c r="F1774" t="s">
        <v>925</v>
      </c>
      <c r="G1774" t="str">
        <f>VLOOKUP(D1774,'[2]sold to'!$A:$H,8,0)</f>
        <v>Guyana</v>
      </c>
      <c r="H1774" t="str">
        <f>VLOOKUP(D1774,'[2]sold to'!$A:$I,9,0)</f>
        <v>AMERICAS</v>
      </c>
      <c r="K1774">
        <v>450</v>
      </c>
      <c r="L1774">
        <v>88027497</v>
      </c>
      <c r="M1774" t="s">
        <v>674</v>
      </c>
      <c r="N1774">
        <v>2</v>
      </c>
      <c r="P1774" t="str">
        <f>VLOOKUP(L1774,'Status Report'!B:AA,26,0)</f>
        <v>Tunisia</v>
      </c>
      <c r="Q1774" t="str">
        <f>VLOOKUP(L1774,'Status Report'!B:AB,27,0)</f>
        <v>Textiles-Clothing</v>
      </c>
      <c r="R1774">
        <f>VLOOKUP(L1774,'Status Report'!B:X,23,0)</f>
        <v>5</v>
      </c>
      <c r="S1774" t="str">
        <f>VLOOKUP(L1774,'Status Report'!B:T,19,0)</f>
        <v>ALBA specials</v>
      </c>
      <c r="T1774" s="62">
        <f>VLOOKUP(L1774,'Status Report'!B:E,4,0)</f>
        <v>3</v>
      </c>
      <c r="U1774" s="19">
        <f>_xlfn.IFS(AI1774="Den Bosch",VLOOKUP(L1774,'Status Report'!B:AM,35,0),AI1774="Yantian",VLOOKUP(L1774,'Status Report'!B:AM,36,0),AI1774="",IF(H1774="Asia Pacific",VLOOKUP(L1774,'Status Report'!B:AM,36,0),VLOOKUP(L1774,'Status Report'!B:AM,35,0)),AI1774="Direct shipment",IF(H1774="Asia Pacific",VLOOKUP(L1774,'Status Report'!B:AM,36,0),VLOOKUP(L1774,'Status Report'!B:AM,35,0)))</f>
        <v>71.59</v>
      </c>
      <c r="V1774" s="20">
        <f t="shared" si="413"/>
        <v>143.18</v>
      </c>
      <c r="W1774" s="19">
        <f>_xlfn.IFS(AI1774="Den Bosch",VLOOKUP(L1774,'Status Report'!B:AM,37,0),AI1774="Yantian",VLOOKUP(L1774,'Status Report'!B:AM,38,0),AI1774="",IF(H1774="Asia Pacific",VLOOKUP(L1774,'Status Report'!B:AM,38,0),VLOOKUP(L1774,'Status Report'!B:AM,37,0)),AI1774="Direct shipment",IF(H1774="Asia Pacific",VLOOKUP(L1774,'Status Report'!B:AM,38,0),VLOOKUP(L1774,'Status Report'!B:AM,37,0)))</f>
        <v>49.15</v>
      </c>
      <c r="X1774" s="20">
        <f t="shared" si="414"/>
        <v>98.3</v>
      </c>
      <c r="Y1774" s="20">
        <f>_xlfn.IFS(AI1774="Den Bosch",VLOOKUP(L1774,'Status Report'!B:AO,39,0),AI1774="Yantian",VLOOKUP(L1774,'Status Report'!B:AO,40,0),AI1774="",IF(H1774="Asia Pacific",VLOOKUP(L1774,'Status Report'!B:AO,40,0),VLOOKUP(L1774,'Status Report'!B:AO,39,0)),AI1774="Direct shipment",IF(H1774="Asia Pacific",VLOOKUP(L1774,'Status Report'!B:AO,40,0),VLOOKUP(L1774,'Status Report'!B:AO,39,0)))</f>
        <v>0</v>
      </c>
      <c r="Z1774" s="20">
        <f t="shared" si="415"/>
        <v>0</v>
      </c>
      <c r="AA1774" s="20">
        <f t="shared" si="416"/>
        <v>98.3</v>
      </c>
      <c r="AB1774" s="21">
        <f>_xlfn.IFS(AI1774="Den Bosch",VLOOKUP(L1774,'Status Report'!B:AM,33,0),AI1774="Yantian",VLOOKUP(L1774,'Status Report'!B:AM,34,0),AI1774="",IF(H1774="Asia Pacific",VLOOKUP(L1774,'Status Report'!B:AM,34,0),VLOOKUP(L1774,'Status Report'!B:AM,33,0)),AI1774="Direct shipment",IF(H1774="Asia Pacific",VLOOKUP(L1774,'Status Report'!B:AM,34,0),VLOOKUP(L1774,'Status Report'!B:AM,33,0)))</f>
        <v>43.25</v>
      </c>
      <c r="AC1774" s="21">
        <f>VLOOKUP(L1774,'Status Report'!B:CE,82,0)</f>
        <v>0</v>
      </c>
      <c r="AD1774" s="21">
        <f t="shared" si="417"/>
        <v>43.25</v>
      </c>
      <c r="AE1774" s="63">
        <f>VLOOKUP(L1774,'Status Report'!B:W,20,0)</f>
        <v>29</v>
      </c>
      <c r="AF1774" s="63">
        <f>VLOOKUP(L1774,'Status Report'!B:W,21,0)</f>
        <v>39</v>
      </c>
      <c r="AG1774" s="63">
        <f>VLOOKUP(L1774,'Status Report'!B:W,22,0)</f>
        <v>1.5</v>
      </c>
      <c r="AH1774" s="22">
        <f t="shared" si="418"/>
        <v>3.3930000000000002E-3</v>
      </c>
      <c r="AI1774" t="s">
        <v>990</v>
      </c>
      <c r="AK1774" s="63">
        <f>IFERROR(VLOOKUP(G1774,ASEAN!A:A,1,0),0)</f>
        <v>0</v>
      </c>
      <c r="AL1774" s="63">
        <f>IFERROR(VLOOKUP(D1774,'[3]customer specs'!$B$1:$D$65536,3,0),0)</f>
        <v>0</v>
      </c>
      <c r="AM1774" s="64">
        <f t="shared" si="419"/>
        <v>44.88000000000001</v>
      </c>
      <c r="AN1774" s="64">
        <f t="shared" si="420"/>
        <v>0</v>
      </c>
      <c r="AO1774" s="63"/>
      <c r="AP1774" s="63"/>
      <c r="AQ1774" s="63" t="str">
        <f t="shared" si="421"/>
        <v>no</v>
      </c>
      <c r="AR1774" s="20">
        <f t="shared" si="422"/>
        <v>86.5</v>
      </c>
      <c r="AS1774" s="63"/>
      <c r="AT1774" s="23">
        <f t="shared" si="427"/>
        <v>0.12</v>
      </c>
      <c r="AU1774" s="65">
        <f t="shared" si="423"/>
        <v>49.147727272727273</v>
      </c>
      <c r="AV1774" s="65"/>
      <c r="AW1774" s="65">
        <f t="shared" si="424"/>
        <v>98.295454545454547</v>
      </c>
      <c r="AX1774" s="65"/>
      <c r="AY1774" s="63">
        <f>VLOOKUP(L1774,'Status Report'!B:CF,81,0)</f>
        <v>0</v>
      </c>
      <c r="AZ1774" s="63" t="str">
        <f>VLOOKUP(L1774,'Status Report'!B:S,18,0)</f>
        <v>Mariana</v>
      </c>
      <c r="BB1774" s="63">
        <f>VLOOKUP(L1774,'Status Report'!B:Z,25,0)</f>
        <v>1</v>
      </c>
      <c r="BC1774" s="63">
        <f t="shared" si="425"/>
        <v>2</v>
      </c>
      <c r="BF1774">
        <f>VLOOKUP(L1774,'Status Report'!B:CE,82,0)</f>
        <v>0</v>
      </c>
      <c r="BG1774">
        <f>VLOOKUP(L1774,'Status Report'!B:CF,83,0)</f>
        <v>0</v>
      </c>
      <c r="BH1774">
        <f>VLOOKUP(L1774,'Status Report'!B:CG,84,0)</f>
        <v>0</v>
      </c>
      <c r="BI1774" t="s">
        <v>1034</v>
      </c>
      <c r="BJ1774" t="s">
        <v>795</v>
      </c>
      <c r="BM1774" s="67">
        <f t="shared" si="426"/>
        <v>17</v>
      </c>
    </row>
    <row r="1775" spans="1:65" x14ac:dyDescent="0.25">
      <c r="A1775" s="68" t="str">
        <f>VLOOKUP(L1775,'Status Report'!B:CB,79,0)</f>
        <v>Heineken - Brand Fashion</v>
      </c>
      <c r="C1775">
        <v>26021055</v>
      </c>
      <c r="D1775">
        <v>3090615</v>
      </c>
      <c r="E1775" t="s">
        <v>924</v>
      </c>
      <c r="F1775" t="s">
        <v>925</v>
      </c>
      <c r="G1775" t="str">
        <f>VLOOKUP(D1775,'[2]sold to'!$A:$H,8,0)</f>
        <v>Guyana</v>
      </c>
      <c r="H1775" t="str">
        <f>VLOOKUP(D1775,'[2]sold to'!$A:$I,9,0)</f>
        <v>AMERICAS</v>
      </c>
      <c r="K1775">
        <v>460</v>
      </c>
      <c r="L1775">
        <v>88027498</v>
      </c>
      <c r="M1775" t="s">
        <v>675</v>
      </c>
      <c r="N1775">
        <v>1</v>
      </c>
      <c r="P1775" t="str">
        <f>VLOOKUP(L1775,'Status Report'!B:AA,26,0)</f>
        <v>Tunisia</v>
      </c>
      <c r="Q1775" t="str">
        <f>VLOOKUP(L1775,'Status Report'!B:AB,27,0)</f>
        <v>Textiles-Clothing</v>
      </c>
      <c r="R1775">
        <f>VLOOKUP(L1775,'Status Report'!B:X,23,0)</f>
        <v>5</v>
      </c>
      <c r="S1775" t="str">
        <f>VLOOKUP(L1775,'Status Report'!B:T,19,0)</f>
        <v>ALBA specials</v>
      </c>
      <c r="T1775" s="62">
        <f>VLOOKUP(L1775,'Status Report'!B:E,4,0)</f>
        <v>3</v>
      </c>
      <c r="U1775" s="19">
        <f>_xlfn.IFS(AI1775="Den Bosch",VLOOKUP(L1775,'Status Report'!B:AM,35,0),AI1775="Yantian",VLOOKUP(L1775,'Status Report'!B:AM,36,0),AI1775="",IF(H1775="Asia Pacific",VLOOKUP(L1775,'Status Report'!B:AM,36,0),VLOOKUP(L1775,'Status Report'!B:AM,35,0)),AI1775="Direct shipment",IF(H1775="Asia Pacific",VLOOKUP(L1775,'Status Report'!B:AM,36,0),VLOOKUP(L1775,'Status Report'!B:AM,35,0)))</f>
        <v>71.59</v>
      </c>
      <c r="V1775" s="20">
        <f t="shared" si="413"/>
        <v>71.59</v>
      </c>
      <c r="W1775" s="19">
        <f>_xlfn.IFS(AI1775="Den Bosch",VLOOKUP(L1775,'Status Report'!B:AM,37,0),AI1775="Yantian",VLOOKUP(L1775,'Status Report'!B:AM,38,0),AI1775="",IF(H1775="Asia Pacific",VLOOKUP(L1775,'Status Report'!B:AM,38,0),VLOOKUP(L1775,'Status Report'!B:AM,37,0)),AI1775="Direct shipment",IF(H1775="Asia Pacific",VLOOKUP(L1775,'Status Report'!B:AM,38,0),VLOOKUP(L1775,'Status Report'!B:AM,37,0)))</f>
        <v>49.15</v>
      </c>
      <c r="X1775" s="20">
        <f t="shared" si="414"/>
        <v>49.15</v>
      </c>
      <c r="Y1775" s="20">
        <f>_xlfn.IFS(AI1775="Den Bosch",VLOOKUP(L1775,'Status Report'!B:AO,39,0),AI1775="Yantian",VLOOKUP(L1775,'Status Report'!B:AO,40,0),AI1775="",IF(H1775="Asia Pacific",VLOOKUP(L1775,'Status Report'!B:AO,40,0),VLOOKUP(L1775,'Status Report'!B:AO,39,0)),AI1775="Direct shipment",IF(H1775="Asia Pacific",VLOOKUP(L1775,'Status Report'!B:AO,40,0),VLOOKUP(L1775,'Status Report'!B:AO,39,0)))</f>
        <v>0</v>
      </c>
      <c r="Z1775" s="20">
        <f t="shared" si="415"/>
        <v>0</v>
      </c>
      <c r="AA1775" s="20">
        <f t="shared" si="416"/>
        <v>49.15</v>
      </c>
      <c r="AB1775" s="21">
        <f>_xlfn.IFS(AI1775="Den Bosch",VLOOKUP(L1775,'Status Report'!B:AM,33,0),AI1775="Yantian",VLOOKUP(L1775,'Status Report'!B:AM,34,0),AI1775="",IF(H1775="Asia Pacific",VLOOKUP(L1775,'Status Report'!B:AM,34,0),VLOOKUP(L1775,'Status Report'!B:AM,33,0)),AI1775="Direct shipment",IF(H1775="Asia Pacific",VLOOKUP(L1775,'Status Report'!B:AM,34,0),VLOOKUP(L1775,'Status Report'!B:AM,33,0)))</f>
        <v>43.25</v>
      </c>
      <c r="AC1775" s="21">
        <f>VLOOKUP(L1775,'Status Report'!B:CE,82,0)</f>
        <v>0</v>
      </c>
      <c r="AD1775" s="21">
        <f t="shared" si="417"/>
        <v>43.25</v>
      </c>
      <c r="AE1775" s="63">
        <f>VLOOKUP(L1775,'Status Report'!B:W,20,0)</f>
        <v>29</v>
      </c>
      <c r="AF1775" s="63">
        <f>VLOOKUP(L1775,'Status Report'!B:W,21,0)</f>
        <v>39</v>
      </c>
      <c r="AG1775" s="63">
        <f>VLOOKUP(L1775,'Status Report'!B:W,22,0)</f>
        <v>1.5</v>
      </c>
      <c r="AH1775" s="22">
        <f t="shared" si="418"/>
        <v>1.6965000000000001E-3</v>
      </c>
      <c r="AI1775" t="s">
        <v>990</v>
      </c>
      <c r="AK1775" s="63">
        <f>IFERROR(VLOOKUP(G1775,ASEAN!A:A,1,0),0)</f>
        <v>0</v>
      </c>
      <c r="AL1775" s="63">
        <f>IFERROR(VLOOKUP(D1775,'[3]customer specs'!$B$1:$D$65536,3,0),0)</f>
        <v>0</v>
      </c>
      <c r="AM1775" s="64">
        <f t="shared" si="419"/>
        <v>22.440000000000005</v>
      </c>
      <c r="AN1775" s="64">
        <f t="shared" si="420"/>
        <v>0</v>
      </c>
      <c r="AO1775" s="63"/>
      <c r="AP1775" s="63"/>
      <c r="AQ1775" s="63" t="str">
        <f t="shared" si="421"/>
        <v>no</v>
      </c>
      <c r="AR1775" s="20">
        <f t="shared" si="422"/>
        <v>43.25</v>
      </c>
      <c r="AS1775" s="63"/>
      <c r="AT1775" s="23">
        <f t="shared" si="427"/>
        <v>0.12</v>
      </c>
      <c r="AU1775" s="65">
        <f t="shared" si="423"/>
        <v>49.147727272727273</v>
      </c>
      <c r="AV1775" s="65"/>
      <c r="AW1775" s="65">
        <f t="shared" si="424"/>
        <v>49.147727272727273</v>
      </c>
      <c r="AX1775" s="65"/>
      <c r="AY1775" s="63">
        <f>VLOOKUP(L1775,'Status Report'!B:CF,81,0)</f>
        <v>0</v>
      </c>
      <c r="AZ1775" s="63" t="str">
        <f>VLOOKUP(L1775,'Status Report'!B:S,18,0)</f>
        <v>Mariana</v>
      </c>
      <c r="BB1775" s="63">
        <f>VLOOKUP(L1775,'Status Report'!B:Z,25,0)</f>
        <v>1</v>
      </c>
      <c r="BC1775" s="63">
        <f t="shared" si="425"/>
        <v>1</v>
      </c>
      <c r="BF1775">
        <f>VLOOKUP(L1775,'Status Report'!B:CE,82,0)</f>
        <v>0</v>
      </c>
      <c r="BG1775">
        <f>VLOOKUP(L1775,'Status Report'!B:CF,83,0)</f>
        <v>0</v>
      </c>
      <c r="BH1775">
        <f>VLOOKUP(L1775,'Status Report'!B:CG,84,0)</f>
        <v>0</v>
      </c>
      <c r="BI1775" t="s">
        <v>1034</v>
      </c>
      <c r="BJ1775" t="s">
        <v>795</v>
      </c>
      <c r="BM1775" s="67">
        <f t="shared" si="426"/>
        <v>1</v>
      </c>
    </row>
    <row r="1776" spans="1:65" x14ac:dyDescent="0.25">
      <c r="A1776" s="68" t="str">
        <f>VLOOKUP(L1776,'Status Report'!B:CB,79,0)</f>
        <v>Heineken</v>
      </c>
      <c r="C1776">
        <v>26021055</v>
      </c>
      <c r="D1776">
        <v>3090615</v>
      </c>
      <c r="E1776" t="s">
        <v>924</v>
      </c>
      <c r="F1776" t="s">
        <v>925</v>
      </c>
      <c r="G1776" t="str">
        <f>VLOOKUP(D1776,'[2]sold to'!$A:$H,8,0)</f>
        <v>Guyana</v>
      </c>
      <c r="H1776" t="str">
        <f>VLOOKUP(D1776,'[2]sold to'!$A:$I,9,0)</f>
        <v>AMERICAS</v>
      </c>
      <c r="K1776">
        <v>470</v>
      </c>
      <c r="L1776">
        <v>88025979</v>
      </c>
      <c r="M1776" t="s">
        <v>220</v>
      </c>
      <c r="N1776">
        <v>6</v>
      </c>
      <c r="P1776" t="str">
        <f>VLOOKUP(L1776,'Status Report'!B:AA,26,0)</f>
        <v>Bangladesh</v>
      </c>
      <c r="Q1776" t="str">
        <f>VLOOKUP(L1776,'Status Report'!B:AB,27,0)</f>
        <v>Textiles-Clothing</v>
      </c>
      <c r="R1776">
        <f>VLOOKUP(L1776,'Status Report'!B:X,23,0)</f>
        <v>167</v>
      </c>
      <c r="S1776" t="str">
        <f>VLOOKUP(L1776,'Status Report'!B:T,19,0)</f>
        <v>Promocean The Netherlands BV</v>
      </c>
      <c r="T1776" s="62">
        <f>VLOOKUP(L1776,'Status Report'!B:E,4,0)</f>
        <v>3</v>
      </c>
      <c r="U1776" s="19">
        <f>_xlfn.IFS(AI1776="Den Bosch",VLOOKUP(L1776,'Status Report'!B:AM,35,0),AI1776="Yantian",VLOOKUP(L1776,'Status Report'!B:AM,36,0),AI1776="",IF(H1776="Asia Pacific",VLOOKUP(L1776,'Status Report'!B:AM,36,0),VLOOKUP(L1776,'Status Report'!B:AM,35,0)),AI1776="Direct shipment",IF(H1776="Asia Pacific",VLOOKUP(L1776,'Status Report'!B:AM,36,0),VLOOKUP(L1776,'Status Report'!B:AM,35,0)))</f>
        <v>42.480000000000004</v>
      </c>
      <c r="V1776" s="20">
        <f t="shared" si="413"/>
        <v>254.88000000000002</v>
      </c>
      <c r="W1776" s="19">
        <f>_xlfn.IFS(AI1776="Den Bosch",VLOOKUP(L1776,'Status Report'!B:AM,37,0),AI1776="Yantian",VLOOKUP(L1776,'Status Report'!B:AM,38,0),AI1776="",IF(H1776="Asia Pacific",VLOOKUP(L1776,'Status Report'!B:AM,38,0),VLOOKUP(L1776,'Status Report'!B:AM,37,0)),AI1776="Direct shipment",IF(H1776="Asia Pacific",VLOOKUP(L1776,'Status Report'!B:AM,38,0),VLOOKUP(L1776,'Status Report'!B:AM,37,0)))</f>
        <v>41.7</v>
      </c>
      <c r="X1776" s="20">
        <f t="shared" si="414"/>
        <v>250.20000000000002</v>
      </c>
      <c r="Y1776" s="20">
        <f>_xlfn.IFS(AI1776="Den Bosch",VLOOKUP(L1776,'Status Report'!B:AO,39,0),AI1776="Yantian",VLOOKUP(L1776,'Status Report'!B:AO,40,0),AI1776="",IF(H1776="Asia Pacific",VLOOKUP(L1776,'Status Report'!B:AO,40,0),VLOOKUP(L1776,'Status Report'!B:AO,39,0)),AI1776="Direct shipment",IF(H1776="Asia Pacific",VLOOKUP(L1776,'Status Report'!B:AO,40,0),VLOOKUP(L1776,'Status Report'!B:AO,39,0)))</f>
        <v>0</v>
      </c>
      <c r="Z1776" s="20">
        <f t="shared" si="415"/>
        <v>0</v>
      </c>
      <c r="AA1776" s="20">
        <f t="shared" si="416"/>
        <v>250.20000000000002</v>
      </c>
      <c r="AB1776" s="21">
        <f>_xlfn.IFS(AI1776="Den Bosch",VLOOKUP(L1776,'Status Report'!B:AM,33,0),AI1776="Yantian",VLOOKUP(L1776,'Status Report'!B:AM,34,0),AI1776="",IF(H1776="Asia Pacific",VLOOKUP(L1776,'Status Report'!B:AM,34,0),VLOOKUP(L1776,'Status Report'!B:AM,33,0)),AI1776="Direct shipment",IF(H1776="Asia Pacific",VLOOKUP(L1776,'Status Report'!B:AM,34,0),VLOOKUP(L1776,'Status Report'!B:AM,33,0)))</f>
        <v>36.374700000000011</v>
      </c>
      <c r="AC1776" s="21">
        <f>VLOOKUP(L1776,'Status Report'!B:CE,82,0)</f>
        <v>0</v>
      </c>
      <c r="AD1776" s="21">
        <f t="shared" si="417"/>
        <v>36.374700000000011</v>
      </c>
      <c r="AE1776" s="63">
        <f>VLOOKUP(L1776,'Status Report'!B:W,20,0)</f>
        <v>36</v>
      </c>
      <c r="AF1776" s="63">
        <f>VLOOKUP(L1776,'Status Report'!B:W,21,0)</f>
        <v>33</v>
      </c>
      <c r="AG1776" s="63">
        <f>VLOOKUP(L1776,'Status Report'!B:W,22,0)</f>
        <v>7</v>
      </c>
      <c r="AH1776" s="22">
        <f t="shared" si="418"/>
        <v>4.9896000000000003E-2</v>
      </c>
      <c r="AI1776" t="s">
        <v>990</v>
      </c>
      <c r="AK1776" s="63">
        <f>IFERROR(VLOOKUP(G1776,ASEAN!A:A,1,0),0)</f>
        <v>0</v>
      </c>
      <c r="AL1776" s="63">
        <f>IFERROR(VLOOKUP(D1776,'[3]customer specs'!$B$1:$D$65536,3,0),0)</f>
        <v>0</v>
      </c>
      <c r="AM1776" s="64">
        <f t="shared" si="419"/>
        <v>4.6800000000000068</v>
      </c>
      <c r="AN1776" s="64">
        <f t="shared" si="420"/>
        <v>0</v>
      </c>
      <c r="AO1776" s="63"/>
      <c r="AP1776" s="63"/>
      <c r="AQ1776" s="63" t="str">
        <f t="shared" si="421"/>
        <v>no</v>
      </c>
      <c r="AR1776" s="20">
        <f t="shared" si="422"/>
        <v>218.24820000000005</v>
      </c>
      <c r="AS1776" s="63"/>
      <c r="AT1776" s="23">
        <f t="shared" si="427"/>
        <v>0.12</v>
      </c>
      <c r="AU1776" s="65">
        <f t="shared" si="423"/>
        <v>41.334886363636379</v>
      </c>
      <c r="AV1776" s="65"/>
      <c r="AW1776" s="65">
        <f t="shared" si="424"/>
        <v>248.00931818181829</v>
      </c>
      <c r="AX1776" s="65"/>
      <c r="AY1776" s="63">
        <f>VLOOKUP(L1776,'Status Report'!B:CF,81,0)</f>
        <v>0</v>
      </c>
      <c r="AZ1776" s="63" t="str">
        <f>VLOOKUP(L1776,'Status Report'!B:S,18,0)</f>
        <v>Ellina Smirnova</v>
      </c>
      <c r="BB1776" s="63">
        <f>VLOOKUP(L1776,'Status Report'!B:Z,25,0)</f>
        <v>6</v>
      </c>
      <c r="BC1776" s="63">
        <f t="shared" si="425"/>
        <v>36</v>
      </c>
      <c r="BF1776">
        <f>VLOOKUP(L1776,'Status Report'!B:CE,82,0)</f>
        <v>0</v>
      </c>
      <c r="BG1776">
        <f>VLOOKUP(L1776,'Status Report'!B:CF,83,0)</f>
        <v>0</v>
      </c>
      <c r="BH1776">
        <f>VLOOKUP(L1776,'Status Report'!B:CG,84,0)</f>
        <v>0</v>
      </c>
      <c r="BI1776" t="s">
        <v>1034</v>
      </c>
      <c r="BJ1776" t="s">
        <v>795</v>
      </c>
      <c r="BM1776" s="67">
        <f t="shared" si="426"/>
        <v>103</v>
      </c>
    </row>
    <row r="1777" spans="1:65" x14ac:dyDescent="0.25">
      <c r="A1777" s="68" t="str">
        <f>VLOOKUP(L1777,'Status Report'!B:CB,79,0)</f>
        <v>Heineken</v>
      </c>
      <c r="C1777">
        <v>26021055</v>
      </c>
      <c r="D1777">
        <v>3090615</v>
      </c>
      <c r="E1777" t="s">
        <v>924</v>
      </c>
      <c r="F1777" t="s">
        <v>925</v>
      </c>
      <c r="G1777" t="str">
        <f>VLOOKUP(D1777,'[2]sold to'!$A:$H,8,0)</f>
        <v>Guyana</v>
      </c>
      <c r="H1777" t="str">
        <f>VLOOKUP(D1777,'[2]sold to'!$A:$I,9,0)</f>
        <v>AMERICAS</v>
      </c>
      <c r="K1777">
        <v>480</v>
      </c>
      <c r="L1777">
        <v>88025980</v>
      </c>
      <c r="M1777" t="s">
        <v>221</v>
      </c>
      <c r="N1777">
        <v>6</v>
      </c>
      <c r="P1777" t="str">
        <f>VLOOKUP(L1777,'Status Report'!B:AA,26,0)</f>
        <v>Bangladesh</v>
      </c>
      <c r="Q1777" t="str">
        <f>VLOOKUP(L1777,'Status Report'!B:AB,27,0)</f>
        <v>Textiles-Clothing</v>
      </c>
      <c r="R1777">
        <f>VLOOKUP(L1777,'Status Report'!B:X,23,0)</f>
        <v>167</v>
      </c>
      <c r="S1777" t="str">
        <f>VLOOKUP(L1777,'Status Report'!B:T,19,0)</f>
        <v>Promocean The Netherlands BV</v>
      </c>
      <c r="T1777" s="62">
        <f>VLOOKUP(L1777,'Status Report'!B:E,4,0)</f>
        <v>3</v>
      </c>
      <c r="U1777" s="19">
        <f>_xlfn.IFS(AI1777="Den Bosch",VLOOKUP(L1777,'Status Report'!B:AM,35,0),AI1777="Yantian",VLOOKUP(L1777,'Status Report'!B:AM,36,0),AI1777="",IF(H1777="Asia Pacific",VLOOKUP(L1777,'Status Report'!B:AM,36,0),VLOOKUP(L1777,'Status Report'!B:AM,35,0)),AI1777="Direct shipment",IF(H1777="Asia Pacific",VLOOKUP(L1777,'Status Report'!B:AM,36,0),VLOOKUP(L1777,'Status Report'!B:AM,35,0)))</f>
        <v>42.480000000000004</v>
      </c>
      <c r="V1777" s="20">
        <f t="shared" si="413"/>
        <v>254.88000000000002</v>
      </c>
      <c r="W1777" s="19">
        <f>_xlfn.IFS(AI1777="Den Bosch",VLOOKUP(L1777,'Status Report'!B:AM,37,0),AI1777="Yantian",VLOOKUP(L1777,'Status Report'!B:AM,38,0),AI1777="",IF(H1777="Asia Pacific",VLOOKUP(L1777,'Status Report'!B:AM,38,0),VLOOKUP(L1777,'Status Report'!B:AM,37,0)),AI1777="Direct shipment",IF(H1777="Asia Pacific",VLOOKUP(L1777,'Status Report'!B:AM,38,0),VLOOKUP(L1777,'Status Report'!B:AM,37,0)))</f>
        <v>41.7</v>
      </c>
      <c r="X1777" s="20">
        <f t="shared" si="414"/>
        <v>250.20000000000002</v>
      </c>
      <c r="Y1777" s="20">
        <f>_xlfn.IFS(AI1777="Den Bosch",VLOOKUP(L1777,'Status Report'!B:AO,39,0),AI1777="Yantian",VLOOKUP(L1777,'Status Report'!B:AO,40,0),AI1777="",IF(H1777="Asia Pacific",VLOOKUP(L1777,'Status Report'!B:AO,40,0),VLOOKUP(L1777,'Status Report'!B:AO,39,0)),AI1777="Direct shipment",IF(H1777="Asia Pacific",VLOOKUP(L1777,'Status Report'!B:AO,40,0),VLOOKUP(L1777,'Status Report'!B:AO,39,0)))</f>
        <v>0</v>
      </c>
      <c r="Z1777" s="20">
        <f t="shared" si="415"/>
        <v>0</v>
      </c>
      <c r="AA1777" s="20">
        <f t="shared" si="416"/>
        <v>250.20000000000002</v>
      </c>
      <c r="AB1777" s="21">
        <f>_xlfn.IFS(AI1777="Den Bosch",VLOOKUP(L1777,'Status Report'!B:AM,33,0),AI1777="Yantian",VLOOKUP(L1777,'Status Report'!B:AM,34,0),AI1777="",IF(H1777="Asia Pacific",VLOOKUP(L1777,'Status Report'!B:AM,34,0),VLOOKUP(L1777,'Status Report'!B:AM,33,0)),AI1777="Direct shipment",IF(H1777="Asia Pacific",VLOOKUP(L1777,'Status Report'!B:AM,34,0),VLOOKUP(L1777,'Status Report'!B:AM,33,0)))</f>
        <v>36.374700000000004</v>
      </c>
      <c r="AC1777" s="21">
        <f>VLOOKUP(L1777,'Status Report'!B:CE,82,0)</f>
        <v>0</v>
      </c>
      <c r="AD1777" s="21">
        <f t="shared" si="417"/>
        <v>36.374700000000004</v>
      </c>
      <c r="AE1777" s="63">
        <f>VLOOKUP(L1777,'Status Report'!B:W,20,0)</f>
        <v>36</v>
      </c>
      <c r="AF1777" s="63">
        <f>VLOOKUP(L1777,'Status Report'!B:W,21,0)</f>
        <v>33</v>
      </c>
      <c r="AG1777" s="63">
        <f>VLOOKUP(L1777,'Status Report'!B:W,22,0)</f>
        <v>7</v>
      </c>
      <c r="AH1777" s="22">
        <f t="shared" si="418"/>
        <v>4.9896000000000003E-2</v>
      </c>
      <c r="AI1777" t="s">
        <v>990</v>
      </c>
      <c r="AK1777" s="63">
        <f>IFERROR(VLOOKUP(G1777,ASEAN!A:A,1,0),0)</f>
        <v>0</v>
      </c>
      <c r="AL1777" s="63">
        <f>IFERROR(VLOOKUP(D1777,'[3]customer specs'!$B$1:$D$65536,3,0),0)</f>
        <v>0</v>
      </c>
      <c r="AM1777" s="64">
        <f t="shared" si="419"/>
        <v>4.6800000000000068</v>
      </c>
      <c r="AN1777" s="64">
        <f t="shared" si="420"/>
        <v>0</v>
      </c>
      <c r="AO1777" s="63"/>
      <c r="AP1777" s="63"/>
      <c r="AQ1777" s="63" t="str">
        <f t="shared" si="421"/>
        <v>no</v>
      </c>
      <c r="AR1777" s="20">
        <f t="shared" si="422"/>
        <v>218.24820000000003</v>
      </c>
      <c r="AS1777" s="63"/>
      <c r="AT1777" s="23">
        <f t="shared" si="427"/>
        <v>0.12</v>
      </c>
      <c r="AU1777" s="65">
        <f t="shared" si="423"/>
        <v>41.334886363636372</v>
      </c>
      <c r="AV1777" s="65"/>
      <c r="AW1777" s="65">
        <f t="shared" si="424"/>
        <v>248.00931818181823</v>
      </c>
      <c r="AX1777" s="65"/>
      <c r="AY1777" s="63">
        <f>VLOOKUP(L1777,'Status Report'!B:CF,81,0)</f>
        <v>0</v>
      </c>
      <c r="AZ1777" s="63" t="str">
        <f>VLOOKUP(L1777,'Status Report'!B:S,18,0)</f>
        <v>Ellina Smirnova</v>
      </c>
      <c r="BB1777" s="63">
        <f>VLOOKUP(L1777,'Status Report'!B:Z,25,0)</f>
        <v>6</v>
      </c>
      <c r="BC1777" s="63">
        <f t="shared" si="425"/>
        <v>36</v>
      </c>
      <c r="BF1777">
        <f>VLOOKUP(L1777,'Status Report'!B:CE,82,0)</f>
        <v>0</v>
      </c>
      <c r="BG1777">
        <f>VLOOKUP(L1777,'Status Report'!B:CF,83,0)</f>
        <v>0</v>
      </c>
      <c r="BH1777">
        <f>VLOOKUP(L1777,'Status Report'!B:CG,84,0)</f>
        <v>0</v>
      </c>
      <c r="BI1777" t="s">
        <v>1034</v>
      </c>
      <c r="BJ1777" t="s">
        <v>795</v>
      </c>
      <c r="BM1777" s="67">
        <f t="shared" si="426"/>
        <v>165</v>
      </c>
    </row>
    <row r="1778" spans="1:65" x14ac:dyDescent="0.25">
      <c r="A1778" s="68" t="str">
        <f>VLOOKUP(L1778,'Status Report'!B:CB,79,0)</f>
        <v>Heineken</v>
      </c>
      <c r="C1778">
        <v>26021055</v>
      </c>
      <c r="D1778">
        <v>3090615</v>
      </c>
      <c r="E1778" t="s">
        <v>924</v>
      </c>
      <c r="F1778" t="s">
        <v>925</v>
      </c>
      <c r="G1778" t="str">
        <f>VLOOKUP(D1778,'[2]sold to'!$A:$H,8,0)</f>
        <v>Guyana</v>
      </c>
      <c r="H1778" t="str">
        <f>VLOOKUP(D1778,'[2]sold to'!$A:$I,9,0)</f>
        <v>AMERICAS</v>
      </c>
      <c r="K1778">
        <v>490</v>
      </c>
      <c r="L1778">
        <v>88025981</v>
      </c>
      <c r="M1778" t="s">
        <v>222</v>
      </c>
      <c r="N1778">
        <v>5</v>
      </c>
      <c r="P1778" t="str">
        <f>VLOOKUP(L1778,'Status Report'!B:AA,26,0)</f>
        <v>Bangladesh</v>
      </c>
      <c r="Q1778" t="str">
        <f>VLOOKUP(L1778,'Status Report'!B:AB,27,0)</f>
        <v>Textiles-Clothing</v>
      </c>
      <c r="R1778">
        <f>VLOOKUP(L1778,'Status Report'!B:X,23,0)</f>
        <v>167</v>
      </c>
      <c r="S1778" t="str">
        <f>VLOOKUP(L1778,'Status Report'!B:T,19,0)</f>
        <v>Promocean The Netherlands BV</v>
      </c>
      <c r="T1778" s="62">
        <f>VLOOKUP(L1778,'Status Report'!B:E,4,0)</f>
        <v>3</v>
      </c>
      <c r="U1778" s="19">
        <f>_xlfn.IFS(AI1778="Den Bosch",VLOOKUP(L1778,'Status Report'!B:AM,35,0),AI1778="Yantian",VLOOKUP(L1778,'Status Report'!B:AM,36,0),AI1778="",IF(H1778="Asia Pacific",VLOOKUP(L1778,'Status Report'!B:AM,36,0),VLOOKUP(L1778,'Status Report'!B:AM,35,0)),AI1778="Direct shipment",IF(H1778="Asia Pacific",VLOOKUP(L1778,'Status Report'!B:AM,36,0),VLOOKUP(L1778,'Status Report'!B:AM,35,0)))</f>
        <v>42.480000000000004</v>
      </c>
      <c r="V1778" s="20">
        <f t="shared" si="413"/>
        <v>212.40000000000003</v>
      </c>
      <c r="W1778" s="19">
        <f>_xlfn.IFS(AI1778="Den Bosch",VLOOKUP(L1778,'Status Report'!B:AM,37,0),AI1778="Yantian",VLOOKUP(L1778,'Status Report'!B:AM,38,0),AI1778="",IF(H1778="Asia Pacific",VLOOKUP(L1778,'Status Report'!B:AM,38,0),VLOOKUP(L1778,'Status Report'!B:AM,37,0)),AI1778="Direct shipment",IF(H1778="Asia Pacific",VLOOKUP(L1778,'Status Report'!B:AM,38,0),VLOOKUP(L1778,'Status Report'!B:AM,37,0)))</f>
        <v>41.7</v>
      </c>
      <c r="X1778" s="20">
        <f t="shared" si="414"/>
        <v>208.5</v>
      </c>
      <c r="Y1778" s="20">
        <f>_xlfn.IFS(AI1778="Den Bosch",VLOOKUP(L1778,'Status Report'!B:AO,39,0),AI1778="Yantian",VLOOKUP(L1778,'Status Report'!B:AO,40,0),AI1778="",IF(H1778="Asia Pacific",VLOOKUP(L1778,'Status Report'!B:AO,40,0),VLOOKUP(L1778,'Status Report'!B:AO,39,0)),AI1778="Direct shipment",IF(H1778="Asia Pacific",VLOOKUP(L1778,'Status Report'!B:AO,40,0),VLOOKUP(L1778,'Status Report'!B:AO,39,0)))</f>
        <v>0</v>
      </c>
      <c r="Z1778" s="20">
        <f t="shared" si="415"/>
        <v>0</v>
      </c>
      <c r="AA1778" s="20">
        <f t="shared" si="416"/>
        <v>208.5</v>
      </c>
      <c r="AB1778" s="21">
        <f>_xlfn.IFS(AI1778="Den Bosch",VLOOKUP(L1778,'Status Report'!B:AM,33,0),AI1778="Yantian",VLOOKUP(L1778,'Status Report'!B:AM,34,0),AI1778="",IF(H1778="Asia Pacific",VLOOKUP(L1778,'Status Report'!B:AM,34,0),VLOOKUP(L1778,'Status Report'!B:AM,33,0)),AI1778="Direct shipment",IF(H1778="Asia Pacific",VLOOKUP(L1778,'Status Report'!B:AM,34,0),VLOOKUP(L1778,'Status Report'!B:AM,33,0)))</f>
        <v>36.374700000000004</v>
      </c>
      <c r="AC1778" s="21">
        <f>VLOOKUP(L1778,'Status Report'!B:CE,82,0)</f>
        <v>0</v>
      </c>
      <c r="AD1778" s="21">
        <f t="shared" si="417"/>
        <v>36.374700000000004</v>
      </c>
      <c r="AE1778" s="63">
        <f>VLOOKUP(L1778,'Status Report'!B:W,20,0)</f>
        <v>36</v>
      </c>
      <c r="AF1778" s="63">
        <f>VLOOKUP(L1778,'Status Report'!B:W,21,0)</f>
        <v>33</v>
      </c>
      <c r="AG1778" s="63">
        <f>VLOOKUP(L1778,'Status Report'!B:W,22,0)</f>
        <v>7</v>
      </c>
      <c r="AH1778" s="22">
        <f t="shared" si="418"/>
        <v>4.1579999999999999E-2</v>
      </c>
      <c r="AI1778" t="s">
        <v>990</v>
      </c>
      <c r="AK1778" s="63">
        <f>IFERROR(VLOOKUP(G1778,ASEAN!A:A,1,0),0)</f>
        <v>0</v>
      </c>
      <c r="AL1778" s="63">
        <f>IFERROR(VLOOKUP(D1778,'[3]customer specs'!$B$1:$D$65536,3,0),0)</f>
        <v>0</v>
      </c>
      <c r="AM1778" s="64">
        <f t="shared" si="419"/>
        <v>3.9000000000000341</v>
      </c>
      <c r="AN1778" s="64">
        <f t="shared" si="420"/>
        <v>0</v>
      </c>
      <c r="AO1778" s="63"/>
      <c r="AP1778" s="63"/>
      <c r="AQ1778" s="63" t="str">
        <f t="shared" si="421"/>
        <v>no</v>
      </c>
      <c r="AR1778" s="20">
        <f t="shared" si="422"/>
        <v>181.87350000000004</v>
      </c>
      <c r="AS1778" s="63"/>
      <c r="AT1778" s="23">
        <f t="shared" si="427"/>
        <v>0.12</v>
      </c>
      <c r="AU1778" s="65">
        <f t="shared" si="423"/>
        <v>41.334886363636372</v>
      </c>
      <c r="AV1778" s="65"/>
      <c r="AW1778" s="65">
        <f t="shared" si="424"/>
        <v>206.67443181818186</v>
      </c>
      <c r="AX1778" s="65"/>
      <c r="AY1778" s="63">
        <f>VLOOKUP(L1778,'Status Report'!B:CF,81,0)</f>
        <v>0</v>
      </c>
      <c r="AZ1778" s="63" t="str">
        <f>VLOOKUP(L1778,'Status Report'!B:S,18,0)</f>
        <v>Ellina Smirnova</v>
      </c>
      <c r="BB1778" s="63">
        <f>VLOOKUP(L1778,'Status Report'!B:Z,25,0)</f>
        <v>6</v>
      </c>
      <c r="BC1778" s="63">
        <f t="shared" si="425"/>
        <v>30</v>
      </c>
      <c r="BF1778">
        <f>VLOOKUP(L1778,'Status Report'!B:CE,82,0)</f>
        <v>0</v>
      </c>
      <c r="BG1778">
        <f>VLOOKUP(L1778,'Status Report'!B:CF,83,0)</f>
        <v>0</v>
      </c>
      <c r="BH1778">
        <f>VLOOKUP(L1778,'Status Report'!B:CG,84,0)</f>
        <v>0</v>
      </c>
      <c r="BI1778" t="s">
        <v>1034</v>
      </c>
      <c r="BJ1778" t="s">
        <v>795</v>
      </c>
      <c r="BM1778" s="67">
        <f t="shared" si="426"/>
        <v>328</v>
      </c>
    </row>
    <row r="1779" spans="1:65" x14ac:dyDescent="0.25">
      <c r="A1779" s="68" t="str">
        <f>VLOOKUP(L1779,'Status Report'!B:CB,79,0)</f>
        <v>Heineken</v>
      </c>
      <c r="C1779">
        <v>26021055</v>
      </c>
      <c r="D1779">
        <v>3090615</v>
      </c>
      <c r="E1779" t="s">
        <v>924</v>
      </c>
      <c r="F1779" t="s">
        <v>925</v>
      </c>
      <c r="G1779" t="str">
        <f>VLOOKUP(D1779,'[2]sold to'!$A:$H,8,0)</f>
        <v>Guyana</v>
      </c>
      <c r="H1779" t="str">
        <f>VLOOKUP(D1779,'[2]sold to'!$A:$I,9,0)</f>
        <v>AMERICAS</v>
      </c>
      <c r="K1779">
        <v>500</v>
      </c>
      <c r="L1779">
        <v>88025982</v>
      </c>
      <c r="M1779" t="s">
        <v>223</v>
      </c>
      <c r="N1779">
        <v>3</v>
      </c>
      <c r="P1779" t="str">
        <f>VLOOKUP(L1779,'Status Report'!B:AA,26,0)</f>
        <v>Bangladesh</v>
      </c>
      <c r="Q1779" t="str">
        <f>VLOOKUP(L1779,'Status Report'!B:AB,27,0)</f>
        <v>Textiles-Clothing</v>
      </c>
      <c r="R1779">
        <f>VLOOKUP(L1779,'Status Report'!B:X,23,0)</f>
        <v>167</v>
      </c>
      <c r="S1779" t="str">
        <f>VLOOKUP(L1779,'Status Report'!B:T,19,0)</f>
        <v>Promocean The Netherlands BV</v>
      </c>
      <c r="T1779" s="62">
        <f>VLOOKUP(L1779,'Status Report'!B:E,4,0)</f>
        <v>3</v>
      </c>
      <c r="U1779" s="19">
        <f>_xlfn.IFS(AI1779="Den Bosch",VLOOKUP(L1779,'Status Report'!B:AM,35,0),AI1779="Yantian",VLOOKUP(L1779,'Status Report'!B:AM,36,0),AI1779="",IF(H1779="Asia Pacific",VLOOKUP(L1779,'Status Report'!B:AM,36,0),VLOOKUP(L1779,'Status Report'!B:AM,35,0)),AI1779="Direct shipment",IF(H1779="Asia Pacific",VLOOKUP(L1779,'Status Report'!B:AM,36,0),VLOOKUP(L1779,'Status Report'!B:AM,35,0)))</f>
        <v>42.480000000000004</v>
      </c>
      <c r="V1779" s="20">
        <f t="shared" si="413"/>
        <v>127.44000000000001</v>
      </c>
      <c r="W1779" s="19">
        <f>_xlfn.IFS(AI1779="Den Bosch",VLOOKUP(L1779,'Status Report'!B:AM,37,0),AI1779="Yantian",VLOOKUP(L1779,'Status Report'!B:AM,38,0),AI1779="",IF(H1779="Asia Pacific",VLOOKUP(L1779,'Status Report'!B:AM,38,0),VLOOKUP(L1779,'Status Report'!B:AM,37,0)),AI1779="Direct shipment",IF(H1779="Asia Pacific",VLOOKUP(L1779,'Status Report'!B:AM,38,0),VLOOKUP(L1779,'Status Report'!B:AM,37,0)))</f>
        <v>41.7</v>
      </c>
      <c r="X1779" s="20">
        <f t="shared" si="414"/>
        <v>125.10000000000001</v>
      </c>
      <c r="Y1779" s="20">
        <f>_xlfn.IFS(AI1779="Den Bosch",VLOOKUP(L1779,'Status Report'!B:AO,39,0),AI1779="Yantian",VLOOKUP(L1779,'Status Report'!B:AO,40,0),AI1779="",IF(H1779="Asia Pacific",VLOOKUP(L1779,'Status Report'!B:AO,40,0),VLOOKUP(L1779,'Status Report'!B:AO,39,0)),AI1779="Direct shipment",IF(H1779="Asia Pacific",VLOOKUP(L1779,'Status Report'!B:AO,40,0),VLOOKUP(L1779,'Status Report'!B:AO,39,0)))</f>
        <v>0</v>
      </c>
      <c r="Z1779" s="20">
        <f t="shared" si="415"/>
        <v>0</v>
      </c>
      <c r="AA1779" s="20">
        <f t="shared" si="416"/>
        <v>125.10000000000001</v>
      </c>
      <c r="AB1779" s="21">
        <f>_xlfn.IFS(AI1779="Den Bosch",VLOOKUP(L1779,'Status Report'!B:AM,33,0),AI1779="Yantian",VLOOKUP(L1779,'Status Report'!B:AM,34,0),AI1779="",IF(H1779="Asia Pacific",VLOOKUP(L1779,'Status Report'!B:AM,34,0),VLOOKUP(L1779,'Status Report'!B:AM,33,0)),AI1779="Direct shipment",IF(H1779="Asia Pacific",VLOOKUP(L1779,'Status Report'!B:AM,34,0),VLOOKUP(L1779,'Status Report'!B:AM,33,0)))</f>
        <v>36.374700000000004</v>
      </c>
      <c r="AC1779" s="21">
        <f>VLOOKUP(L1779,'Status Report'!B:CE,82,0)</f>
        <v>0</v>
      </c>
      <c r="AD1779" s="21">
        <f t="shared" si="417"/>
        <v>36.374700000000004</v>
      </c>
      <c r="AE1779" s="63">
        <f>VLOOKUP(L1779,'Status Report'!B:W,20,0)</f>
        <v>36</v>
      </c>
      <c r="AF1779" s="63">
        <f>VLOOKUP(L1779,'Status Report'!B:W,21,0)</f>
        <v>33</v>
      </c>
      <c r="AG1779" s="63">
        <f>VLOOKUP(L1779,'Status Report'!B:W,22,0)</f>
        <v>7</v>
      </c>
      <c r="AH1779" s="22">
        <f t="shared" si="418"/>
        <v>2.4948000000000001E-2</v>
      </c>
      <c r="AI1779" t="s">
        <v>990</v>
      </c>
      <c r="AK1779" s="63">
        <f>IFERROR(VLOOKUP(G1779,ASEAN!A:A,1,0),0)</f>
        <v>0</v>
      </c>
      <c r="AL1779" s="63">
        <f>IFERROR(VLOOKUP(D1779,'[3]customer specs'!$B$1:$D$65536,3,0),0)</f>
        <v>0</v>
      </c>
      <c r="AM1779" s="64">
        <f t="shared" si="419"/>
        <v>2.3400000000000034</v>
      </c>
      <c r="AN1779" s="64">
        <f t="shared" si="420"/>
        <v>0</v>
      </c>
      <c r="AO1779" s="63"/>
      <c r="AP1779" s="63"/>
      <c r="AQ1779" s="63" t="str">
        <f t="shared" si="421"/>
        <v>no</v>
      </c>
      <c r="AR1779" s="20">
        <f t="shared" si="422"/>
        <v>109.12410000000001</v>
      </c>
      <c r="AS1779" s="63"/>
      <c r="AT1779" s="23">
        <f t="shared" si="427"/>
        <v>0.12</v>
      </c>
      <c r="AU1779" s="65">
        <f t="shared" si="423"/>
        <v>41.334886363636372</v>
      </c>
      <c r="AV1779" s="65"/>
      <c r="AW1779" s="65">
        <f t="shared" si="424"/>
        <v>124.00465909090912</v>
      </c>
      <c r="AX1779" s="65"/>
      <c r="AY1779" s="63">
        <f>VLOOKUP(L1779,'Status Report'!B:CF,81,0)</f>
        <v>0</v>
      </c>
      <c r="AZ1779" s="63" t="str">
        <f>VLOOKUP(L1779,'Status Report'!B:S,18,0)</f>
        <v>Ellina Smirnova</v>
      </c>
      <c r="BB1779" s="63">
        <f>VLOOKUP(L1779,'Status Report'!B:Z,25,0)</f>
        <v>6</v>
      </c>
      <c r="BC1779" s="63">
        <f t="shared" si="425"/>
        <v>18</v>
      </c>
      <c r="BF1779">
        <f>VLOOKUP(L1779,'Status Report'!B:CE,82,0)</f>
        <v>0</v>
      </c>
      <c r="BG1779">
        <f>VLOOKUP(L1779,'Status Report'!B:CF,83,0)</f>
        <v>0</v>
      </c>
      <c r="BH1779">
        <f>VLOOKUP(L1779,'Status Report'!B:CG,84,0)</f>
        <v>0</v>
      </c>
      <c r="BI1779" t="s">
        <v>1034</v>
      </c>
      <c r="BJ1779" t="s">
        <v>795</v>
      </c>
      <c r="BM1779" s="67">
        <f t="shared" si="426"/>
        <v>102</v>
      </c>
    </row>
    <row r="1780" spans="1:65" x14ac:dyDescent="0.25">
      <c r="A1780" s="68" t="str">
        <f>VLOOKUP(L1780,'Status Report'!B:CB,79,0)</f>
        <v>Heineken</v>
      </c>
      <c r="C1780">
        <v>26021055</v>
      </c>
      <c r="D1780">
        <v>3090615</v>
      </c>
      <c r="E1780" t="s">
        <v>924</v>
      </c>
      <c r="F1780" t="s">
        <v>925</v>
      </c>
      <c r="G1780" t="str">
        <f>VLOOKUP(D1780,'[2]sold to'!$A:$H,8,0)</f>
        <v>Guyana</v>
      </c>
      <c r="H1780" t="str">
        <f>VLOOKUP(D1780,'[2]sold to'!$A:$I,9,0)</f>
        <v>AMERICAS</v>
      </c>
      <c r="K1780">
        <v>510</v>
      </c>
      <c r="L1780">
        <v>88025975</v>
      </c>
      <c r="M1780" t="s">
        <v>217</v>
      </c>
      <c r="N1780">
        <v>3</v>
      </c>
      <c r="P1780" t="str">
        <f>VLOOKUP(L1780,'Status Report'!B:AA,26,0)</f>
        <v>Bangladesh</v>
      </c>
      <c r="Q1780" t="str">
        <f>VLOOKUP(L1780,'Status Report'!B:AB,27,0)</f>
        <v>Textiles-Clothing</v>
      </c>
      <c r="R1780">
        <f>VLOOKUP(L1780,'Status Report'!B:X,23,0)</f>
        <v>167</v>
      </c>
      <c r="S1780" t="str">
        <f>VLOOKUP(L1780,'Status Report'!B:T,19,0)</f>
        <v>Promocean The Netherlands BV</v>
      </c>
      <c r="T1780" s="62">
        <f>VLOOKUP(L1780,'Status Report'!B:E,4,0)</f>
        <v>3</v>
      </c>
      <c r="U1780" s="19">
        <f>_xlfn.IFS(AI1780="Den Bosch",VLOOKUP(L1780,'Status Report'!B:AM,35,0),AI1780="Yantian",VLOOKUP(L1780,'Status Report'!B:AM,36,0),AI1780="",IF(H1780="Asia Pacific",VLOOKUP(L1780,'Status Report'!B:AM,36,0),VLOOKUP(L1780,'Status Report'!B:AM,35,0)),AI1780="Direct shipment",IF(H1780="Asia Pacific",VLOOKUP(L1780,'Status Report'!B:AM,36,0),VLOOKUP(L1780,'Status Report'!B:AM,35,0)))</f>
        <v>40.619999999999997</v>
      </c>
      <c r="V1780" s="20">
        <f t="shared" si="413"/>
        <v>121.85999999999999</v>
      </c>
      <c r="W1780" s="19">
        <f>_xlfn.IFS(AI1780="Den Bosch",VLOOKUP(L1780,'Status Report'!B:AM,37,0),AI1780="Yantian",VLOOKUP(L1780,'Status Report'!B:AM,38,0),AI1780="",IF(H1780="Asia Pacific",VLOOKUP(L1780,'Status Report'!B:AM,38,0),VLOOKUP(L1780,'Status Report'!B:AM,37,0)),AI1780="Direct shipment",IF(H1780="Asia Pacific",VLOOKUP(L1780,'Status Report'!B:AM,38,0),VLOOKUP(L1780,'Status Report'!B:AM,37,0)))</f>
        <v>39.900000000000006</v>
      </c>
      <c r="X1780" s="20">
        <f t="shared" si="414"/>
        <v>119.70000000000002</v>
      </c>
      <c r="Y1780" s="20">
        <f>_xlfn.IFS(AI1780="Den Bosch",VLOOKUP(L1780,'Status Report'!B:AO,39,0),AI1780="Yantian",VLOOKUP(L1780,'Status Report'!B:AO,40,0),AI1780="",IF(H1780="Asia Pacific",VLOOKUP(L1780,'Status Report'!B:AO,40,0),VLOOKUP(L1780,'Status Report'!B:AO,39,0)),AI1780="Direct shipment",IF(H1780="Asia Pacific",VLOOKUP(L1780,'Status Report'!B:AO,40,0),VLOOKUP(L1780,'Status Report'!B:AO,39,0)))</f>
        <v>0</v>
      </c>
      <c r="Z1780" s="20">
        <f t="shared" si="415"/>
        <v>0</v>
      </c>
      <c r="AA1780" s="20">
        <f t="shared" si="416"/>
        <v>119.70000000000002</v>
      </c>
      <c r="AB1780" s="21">
        <f>_xlfn.IFS(AI1780="Den Bosch",VLOOKUP(L1780,'Status Report'!B:AM,33,0),AI1780="Yantian",VLOOKUP(L1780,'Status Report'!B:AM,34,0),AI1780="",IF(H1780="Asia Pacific",VLOOKUP(L1780,'Status Report'!B:AM,34,0),VLOOKUP(L1780,'Status Report'!B:AM,33,0)),AI1780="Direct shipment",IF(H1780="Asia Pacific",VLOOKUP(L1780,'Status Report'!B:AM,34,0),VLOOKUP(L1780,'Status Report'!B:AM,33,0)))</f>
        <v>34.7652</v>
      </c>
      <c r="AC1780" s="21">
        <f>VLOOKUP(L1780,'Status Report'!B:CE,82,0)</f>
        <v>0</v>
      </c>
      <c r="AD1780" s="21">
        <f t="shared" si="417"/>
        <v>34.7652</v>
      </c>
      <c r="AE1780" s="63">
        <f>VLOOKUP(L1780,'Status Report'!B:W,20,0)</f>
        <v>36</v>
      </c>
      <c r="AF1780" s="63">
        <f>VLOOKUP(L1780,'Status Report'!B:W,21,0)</f>
        <v>33</v>
      </c>
      <c r="AG1780" s="63">
        <f>VLOOKUP(L1780,'Status Report'!B:W,22,0)</f>
        <v>7</v>
      </c>
      <c r="AH1780" s="22">
        <f t="shared" si="418"/>
        <v>2.4948000000000001E-2</v>
      </c>
      <c r="AI1780" t="s">
        <v>990</v>
      </c>
      <c r="AK1780" s="63">
        <f>IFERROR(VLOOKUP(G1780,ASEAN!A:A,1,0),0)</f>
        <v>0</v>
      </c>
      <c r="AL1780" s="63">
        <f>IFERROR(VLOOKUP(D1780,'[3]customer specs'!$B$1:$D$65536,3,0),0)</f>
        <v>0</v>
      </c>
      <c r="AM1780" s="64">
        <f t="shared" si="419"/>
        <v>2.1599999999999682</v>
      </c>
      <c r="AN1780" s="64">
        <f t="shared" si="420"/>
        <v>0</v>
      </c>
      <c r="AO1780" s="63"/>
      <c r="AP1780" s="63"/>
      <c r="AQ1780" s="63" t="str">
        <f t="shared" si="421"/>
        <v>no</v>
      </c>
      <c r="AR1780" s="20">
        <f t="shared" si="422"/>
        <v>104.29560000000001</v>
      </c>
      <c r="AS1780" s="63"/>
      <c r="AT1780" s="23">
        <f t="shared" si="427"/>
        <v>0.12</v>
      </c>
      <c r="AU1780" s="65">
        <f t="shared" si="423"/>
        <v>39.505909090909093</v>
      </c>
      <c r="AV1780" s="65"/>
      <c r="AW1780" s="65">
        <f t="shared" si="424"/>
        <v>118.51772727272729</v>
      </c>
      <c r="AX1780" s="65"/>
      <c r="AY1780" s="63">
        <f>VLOOKUP(L1780,'Status Report'!B:CF,81,0)</f>
        <v>0</v>
      </c>
      <c r="AZ1780" s="63" t="str">
        <f>VLOOKUP(L1780,'Status Report'!B:S,18,0)</f>
        <v>Ellina Smirnova</v>
      </c>
      <c r="BB1780" s="63">
        <f>VLOOKUP(L1780,'Status Report'!B:Z,25,0)</f>
        <v>6</v>
      </c>
      <c r="BC1780" s="63">
        <f t="shared" si="425"/>
        <v>18</v>
      </c>
      <c r="BF1780">
        <f>VLOOKUP(L1780,'Status Report'!B:CE,82,0)</f>
        <v>0</v>
      </c>
      <c r="BG1780">
        <f>VLOOKUP(L1780,'Status Report'!B:CF,83,0)</f>
        <v>0</v>
      </c>
      <c r="BH1780">
        <f>VLOOKUP(L1780,'Status Report'!B:CG,84,0)</f>
        <v>0</v>
      </c>
      <c r="BI1780" t="s">
        <v>1034</v>
      </c>
      <c r="BJ1780" t="s">
        <v>795</v>
      </c>
      <c r="BM1780" s="67">
        <f t="shared" si="426"/>
        <v>38</v>
      </c>
    </row>
    <row r="1781" spans="1:65" x14ac:dyDescent="0.25">
      <c r="A1781" s="68" t="str">
        <f>VLOOKUP(L1781,'Status Report'!B:CB,79,0)</f>
        <v>Heineken</v>
      </c>
      <c r="C1781">
        <v>26021055</v>
      </c>
      <c r="D1781">
        <v>3090615</v>
      </c>
      <c r="E1781" t="s">
        <v>924</v>
      </c>
      <c r="F1781" t="s">
        <v>925</v>
      </c>
      <c r="G1781" t="str">
        <f>VLOOKUP(D1781,'[2]sold to'!$A:$H,8,0)</f>
        <v>Guyana</v>
      </c>
      <c r="H1781" t="str">
        <f>VLOOKUP(D1781,'[2]sold to'!$A:$I,9,0)</f>
        <v>AMERICAS</v>
      </c>
      <c r="K1781">
        <v>520</v>
      </c>
      <c r="L1781">
        <v>88025976</v>
      </c>
      <c r="M1781" t="s">
        <v>218</v>
      </c>
      <c r="N1781">
        <v>5</v>
      </c>
      <c r="P1781" t="str">
        <f>VLOOKUP(L1781,'Status Report'!B:AA,26,0)</f>
        <v>Bangladesh</v>
      </c>
      <c r="Q1781" t="str">
        <f>VLOOKUP(L1781,'Status Report'!B:AB,27,0)</f>
        <v>Textiles-Clothing</v>
      </c>
      <c r="R1781">
        <f>VLOOKUP(L1781,'Status Report'!B:X,23,0)</f>
        <v>167</v>
      </c>
      <c r="S1781" t="str">
        <f>VLOOKUP(L1781,'Status Report'!B:T,19,0)</f>
        <v>Promocean The Netherlands BV</v>
      </c>
      <c r="T1781" s="62">
        <f>VLOOKUP(L1781,'Status Report'!B:E,4,0)</f>
        <v>3</v>
      </c>
      <c r="U1781" s="19">
        <f>_xlfn.IFS(AI1781="Den Bosch",VLOOKUP(L1781,'Status Report'!B:AM,35,0),AI1781="Yantian",VLOOKUP(L1781,'Status Report'!B:AM,36,0),AI1781="",IF(H1781="Asia Pacific",VLOOKUP(L1781,'Status Report'!B:AM,36,0),VLOOKUP(L1781,'Status Report'!B:AM,35,0)),AI1781="Direct shipment",IF(H1781="Asia Pacific",VLOOKUP(L1781,'Status Report'!B:AM,36,0),VLOOKUP(L1781,'Status Report'!B:AM,35,0)))</f>
        <v>40.619999999999997</v>
      </c>
      <c r="V1781" s="20">
        <f t="shared" si="413"/>
        <v>203.1</v>
      </c>
      <c r="W1781" s="19">
        <f>_xlfn.IFS(AI1781="Den Bosch",VLOOKUP(L1781,'Status Report'!B:AM,37,0),AI1781="Yantian",VLOOKUP(L1781,'Status Report'!B:AM,38,0),AI1781="",IF(H1781="Asia Pacific",VLOOKUP(L1781,'Status Report'!B:AM,38,0),VLOOKUP(L1781,'Status Report'!B:AM,37,0)),AI1781="Direct shipment",IF(H1781="Asia Pacific",VLOOKUP(L1781,'Status Report'!B:AM,38,0),VLOOKUP(L1781,'Status Report'!B:AM,37,0)))</f>
        <v>39.900000000000006</v>
      </c>
      <c r="X1781" s="20">
        <f t="shared" si="414"/>
        <v>199.50000000000003</v>
      </c>
      <c r="Y1781" s="20">
        <f>_xlfn.IFS(AI1781="Den Bosch",VLOOKUP(L1781,'Status Report'!B:AO,39,0),AI1781="Yantian",VLOOKUP(L1781,'Status Report'!B:AO,40,0),AI1781="",IF(H1781="Asia Pacific",VLOOKUP(L1781,'Status Report'!B:AO,40,0),VLOOKUP(L1781,'Status Report'!B:AO,39,0)),AI1781="Direct shipment",IF(H1781="Asia Pacific",VLOOKUP(L1781,'Status Report'!B:AO,40,0),VLOOKUP(L1781,'Status Report'!B:AO,39,0)))</f>
        <v>0</v>
      </c>
      <c r="Z1781" s="20">
        <f t="shared" si="415"/>
        <v>0</v>
      </c>
      <c r="AA1781" s="20">
        <f t="shared" si="416"/>
        <v>199.50000000000003</v>
      </c>
      <c r="AB1781" s="21">
        <f>_xlfn.IFS(AI1781="Den Bosch",VLOOKUP(L1781,'Status Report'!B:AM,33,0),AI1781="Yantian",VLOOKUP(L1781,'Status Report'!B:AM,34,0),AI1781="",IF(H1781="Asia Pacific",VLOOKUP(L1781,'Status Report'!B:AM,34,0),VLOOKUP(L1781,'Status Report'!B:AM,33,0)),AI1781="Direct shipment",IF(H1781="Asia Pacific",VLOOKUP(L1781,'Status Report'!B:AM,34,0),VLOOKUP(L1781,'Status Report'!B:AM,33,0)))</f>
        <v>34.7652</v>
      </c>
      <c r="AC1781" s="21">
        <f>VLOOKUP(L1781,'Status Report'!B:CE,82,0)</f>
        <v>0</v>
      </c>
      <c r="AD1781" s="21">
        <f t="shared" si="417"/>
        <v>34.7652</v>
      </c>
      <c r="AE1781" s="63">
        <f>VLOOKUP(L1781,'Status Report'!B:W,20,0)</f>
        <v>36</v>
      </c>
      <c r="AF1781" s="63">
        <f>VLOOKUP(L1781,'Status Report'!B:W,21,0)</f>
        <v>33</v>
      </c>
      <c r="AG1781" s="63">
        <f>VLOOKUP(L1781,'Status Report'!B:W,22,0)</f>
        <v>7</v>
      </c>
      <c r="AH1781" s="22">
        <f t="shared" si="418"/>
        <v>4.1579999999999999E-2</v>
      </c>
      <c r="AI1781" t="s">
        <v>990</v>
      </c>
      <c r="AK1781" s="63">
        <f>IFERROR(VLOOKUP(G1781,ASEAN!A:A,1,0),0)</f>
        <v>0</v>
      </c>
      <c r="AL1781" s="63">
        <f>IFERROR(VLOOKUP(D1781,'[3]customer specs'!$B$1:$D$65536,3,0),0)</f>
        <v>0</v>
      </c>
      <c r="AM1781" s="64">
        <f t="shared" si="419"/>
        <v>3.5999999999999659</v>
      </c>
      <c r="AN1781" s="64">
        <f t="shared" si="420"/>
        <v>0</v>
      </c>
      <c r="AO1781" s="63"/>
      <c r="AP1781" s="63"/>
      <c r="AQ1781" s="63" t="str">
        <f t="shared" si="421"/>
        <v>no</v>
      </c>
      <c r="AR1781" s="20">
        <f t="shared" si="422"/>
        <v>173.82599999999999</v>
      </c>
      <c r="AS1781" s="63"/>
      <c r="AT1781" s="23">
        <f t="shared" si="427"/>
        <v>0.12</v>
      </c>
      <c r="AU1781" s="65">
        <f t="shared" si="423"/>
        <v>39.505909090909093</v>
      </c>
      <c r="AV1781" s="65"/>
      <c r="AW1781" s="65">
        <f t="shared" si="424"/>
        <v>197.52954545454546</v>
      </c>
      <c r="AX1781" s="65"/>
      <c r="AY1781" s="63">
        <f>VLOOKUP(L1781,'Status Report'!B:CF,81,0)</f>
        <v>0</v>
      </c>
      <c r="AZ1781" s="63" t="str">
        <f>VLOOKUP(L1781,'Status Report'!B:S,18,0)</f>
        <v>Ellina Smirnova</v>
      </c>
      <c r="BB1781" s="63">
        <f>VLOOKUP(L1781,'Status Report'!B:Z,25,0)</f>
        <v>6</v>
      </c>
      <c r="BC1781" s="63">
        <f t="shared" si="425"/>
        <v>30</v>
      </c>
      <c r="BF1781">
        <f>VLOOKUP(L1781,'Status Report'!B:CE,82,0)</f>
        <v>0</v>
      </c>
      <c r="BG1781">
        <f>VLOOKUP(L1781,'Status Report'!B:CF,83,0)</f>
        <v>0</v>
      </c>
      <c r="BH1781">
        <f>VLOOKUP(L1781,'Status Report'!B:CG,84,0)</f>
        <v>0</v>
      </c>
      <c r="BI1781" t="s">
        <v>1034</v>
      </c>
      <c r="BJ1781" t="s">
        <v>795</v>
      </c>
      <c r="BM1781" s="67">
        <f t="shared" si="426"/>
        <v>72</v>
      </c>
    </row>
    <row r="1782" spans="1:65" x14ac:dyDescent="0.25">
      <c r="A1782" s="68" t="str">
        <f>VLOOKUP(L1782,'Status Report'!B:CB,79,0)</f>
        <v>Heineken</v>
      </c>
      <c r="C1782">
        <v>26021055</v>
      </c>
      <c r="D1782">
        <v>3090615</v>
      </c>
      <c r="E1782" t="s">
        <v>924</v>
      </c>
      <c r="F1782" t="s">
        <v>925</v>
      </c>
      <c r="G1782" t="str">
        <f>VLOOKUP(D1782,'[2]sold to'!$A:$H,8,0)</f>
        <v>Guyana</v>
      </c>
      <c r="H1782" t="str">
        <f>VLOOKUP(D1782,'[2]sold to'!$A:$I,9,0)</f>
        <v>AMERICAS</v>
      </c>
      <c r="K1782">
        <v>530</v>
      </c>
      <c r="L1782">
        <v>88025977</v>
      </c>
      <c r="M1782" t="s">
        <v>219</v>
      </c>
      <c r="N1782">
        <v>4</v>
      </c>
      <c r="P1782" t="str">
        <f>VLOOKUP(L1782,'Status Report'!B:AA,26,0)</f>
        <v>Bangladesh</v>
      </c>
      <c r="Q1782" t="str">
        <f>VLOOKUP(L1782,'Status Report'!B:AB,27,0)</f>
        <v>Textiles-Clothing</v>
      </c>
      <c r="R1782">
        <f>VLOOKUP(L1782,'Status Report'!B:X,23,0)</f>
        <v>167</v>
      </c>
      <c r="S1782" t="str">
        <f>VLOOKUP(L1782,'Status Report'!B:T,19,0)</f>
        <v>Promocean The Netherlands BV</v>
      </c>
      <c r="T1782" s="62">
        <f>VLOOKUP(L1782,'Status Report'!B:E,4,0)</f>
        <v>3</v>
      </c>
      <c r="U1782" s="19">
        <f>_xlfn.IFS(AI1782="Den Bosch",VLOOKUP(L1782,'Status Report'!B:AM,35,0),AI1782="Yantian",VLOOKUP(L1782,'Status Report'!B:AM,36,0),AI1782="",IF(H1782="Asia Pacific",VLOOKUP(L1782,'Status Report'!B:AM,36,0),VLOOKUP(L1782,'Status Report'!B:AM,35,0)),AI1782="Direct shipment",IF(H1782="Asia Pacific",VLOOKUP(L1782,'Status Report'!B:AM,36,0),VLOOKUP(L1782,'Status Report'!B:AM,35,0)))</f>
        <v>40.619999999999997</v>
      </c>
      <c r="V1782" s="20">
        <f t="shared" si="413"/>
        <v>162.47999999999999</v>
      </c>
      <c r="W1782" s="19">
        <f>_xlfn.IFS(AI1782="Den Bosch",VLOOKUP(L1782,'Status Report'!B:AM,37,0),AI1782="Yantian",VLOOKUP(L1782,'Status Report'!B:AM,38,0),AI1782="",IF(H1782="Asia Pacific",VLOOKUP(L1782,'Status Report'!B:AM,38,0),VLOOKUP(L1782,'Status Report'!B:AM,37,0)),AI1782="Direct shipment",IF(H1782="Asia Pacific",VLOOKUP(L1782,'Status Report'!B:AM,38,0),VLOOKUP(L1782,'Status Report'!B:AM,37,0)))</f>
        <v>39.900000000000006</v>
      </c>
      <c r="X1782" s="20">
        <f t="shared" si="414"/>
        <v>159.60000000000002</v>
      </c>
      <c r="Y1782" s="20">
        <f>_xlfn.IFS(AI1782="Den Bosch",VLOOKUP(L1782,'Status Report'!B:AO,39,0),AI1782="Yantian",VLOOKUP(L1782,'Status Report'!B:AO,40,0),AI1782="",IF(H1782="Asia Pacific",VLOOKUP(L1782,'Status Report'!B:AO,40,0),VLOOKUP(L1782,'Status Report'!B:AO,39,0)),AI1782="Direct shipment",IF(H1782="Asia Pacific",VLOOKUP(L1782,'Status Report'!B:AO,40,0),VLOOKUP(L1782,'Status Report'!B:AO,39,0)))</f>
        <v>0</v>
      </c>
      <c r="Z1782" s="20">
        <f t="shared" si="415"/>
        <v>0</v>
      </c>
      <c r="AA1782" s="20">
        <f t="shared" si="416"/>
        <v>159.60000000000002</v>
      </c>
      <c r="AB1782" s="21">
        <f>_xlfn.IFS(AI1782="Den Bosch",VLOOKUP(L1782,'Status Report'!B:AM,33,0),AI1782="Yantian",VLOOKUP(L1782,'Status Report'!B:AM,34,0),AI1782="",IF(H1782="Asia Pacific",VLOOKUP(L1782,'Status Report'!B:AM,34,0),VLOOKUP(L1782,'Status Report'!B:AM,33,0)),AI1782="Direct shipment",IF(H1782="Asia Pacific",VLOOKUP(L1782,'Status Report'!B:AM,34,0),VLOOKUP(L1782,'Status Report'!B:AM,33,0)))</f>
        <v>34.7652</v>
      </c>
      <c r="AC1782" s="21">
        <f>VLOOKUP(L1782,'Status Report'!B:CE,82,0)</f>
        <v>0</v>
      </c>
      <c r="AD1782" s="21">
        <f t="shared" si="417"/>
        <v>34.7652</v>
      </c>
      <c r="AE1782" s="63">
        <f>VLOOKUP(L1782,'Status Report'!B:W,20,0)</f>
        <v>36</v>
      </c>
      <c r="AF1782" s="63">
        <f>VLOOKUP(L1782,'Status Report'!B:W,21,0)</f>
        <v>33</v>
      </c>
      <c r="AG1782" s="63">
        <f>VLOOKUP(L1782,'Status Report'!B:W,22,0)</f>
        <v>7</v>
      </c>
      <c r="AH1782" s="22">
        <f t="shared" si="418"/>
        <v>3.3264000000000002E-2</v>
      </c>
      <c r="AI1782" t="s">
        <v>990</v>
      </c>
      <c r="AK1782" s="63">
        <f>IFERROR(VLOOKUP(G1782,ASEAN!A:A,1,0),0)</f>
        <v>0</v>
      </c>
      <c r="AL1782" s="63">
        <f>IFERROR(VLOOKUP(D1782,'[3]customer specs'!$B$1:$D$65536,3,0),0)</f>
        <v>0</v>
      </c>
      <c r="AM1782" s="64">
        <f t="shared" si="419"/>
        <v>2.879999999999967</v>
      </c>
      <c r="AN1782" s="64">
        <f t="shared" si="420"/>
        <v>0</v>
      </c>
      <c r="AO1782" s="63"/>
      <c r="AP1782" s="63"/>
      <c r="AQ1782" s="63" t="str">
        <f t="shared" si="421"/>
        <v>no</v>
      </c>
      <c r="AR1782" s="20">
        <f t="shared" si="422"/>
        <v>139.0608</v>
      </c>
      <c r="AS1782" s="63"/>
      <c r="AT1782" s="23">
        <f t="shared" si="427"/>
        <v>0.12</v>
      </c>
      <c r="AU1782" s="65">
        <f t="shared" si="423"/>
        <v>39.505909090909093</v>
      </c>
      <c r="AV1782" s="65"/>
      <c r="AW1782" s="65">
        <f t="shared" si="424"/>
        <v>158.02363636363637</v>
      </c>
      <c r="AX1782" s="65"/>
      <c r="AY1782" s="63">
        <f>VLOOKUP(L1782,'Status Report'!B:CF,81,0)</f>
        <v>0</v>
      </c>
      <c r="AZ1782" s="63" t="str">
        <f>VLOOKUP(L1782,'Status Report'!B:S,18,0)</f>
        <v>Ellina Smirnova</v>
      </c>
      <c r="BB1782" s="63">
        <f>VLOOKUP(L1782,'Status Report'!B:Z,25,0)</f>
        <v>6</v>
      </c>
      <c r="BC1782" s="63">
        <f t="shared" si="425"/>
        <v>24</v>
      </c>
      <c r="BF1782">
        <f>VLOOKUP(L1782,'Status Report'!B:CE,82,0)</f>
        <v>0</v>
      </c>
      <c r="BG1782">
        <f>VLOOKUP(L1782,'Status Report'!B:CF,83,0)</f>
        <v>0</v>
      </c>
      <c r="BH1782">
        <f>VLOOKUP(L1782,'Status Report'!B:CG,84,0)</f>
        <v>0</v>
      </c>
      <c r="BI1782" t="s">
        <v>1034</v>
      </c>
      <c r="BJ1782" t="s">
        <v>795</v>
      </c>
      <c r="BM1782" s="67">
        <f t="shared" si="426"/>
        <v>97</v>
      </c>
    </row>
    <row r="1783" spans="1:65" x14ac:dyDescent="0.25">
      <c r="A1783" s="68" t="str">
        <f>VLOOKUP(L1783,'Status Report'!B:CB,79,0)</f>
        <v>Heineken - F1</v>
      </c>
      <c r="C1783">
        <v>26021056</v>
      </c>
      <c r="D1783">
        <v>3091125</v>
      </c>
      <c r="E1783" t="s">
        <v>1024</v>
      </c>
      <c r="F1783" t="s">
        <v>1025</v>
      </c>
      <c r="G1783" t="str">
        <f>VLOOKUP(D1783,'[2]sold to'!$A:$H,8,0)</f>
        <v>Antigua and Barbuda</v>
      </c>
      <c r="H1783" t="str">
        <f>VLOOKUP(D1783,'[2]sold to'!$A:$I,9,0)</f>
        <v>AMERICAS</v>
      </c>
      <c r="K1783">
        <v>10</v>
      </c>
      <c r="L1783">
        <v>88027350</v>
      </c>
      <c r="M1783" t="s">
        <v>551</v>
      </c>
      <c r="N1783">
        <v>3</v>
      </c>
      <c r="P1783" t="str">
        <f>VLOOKUP(L1783,'Status Report'!B:AA,26,0)</f>
        <v>China</v>
      </c>
      <c r="Q1783" t="str">
        <f>VLOOKUP(L1783,'Status Report'!B:AB,27,0)</f>
        <v>Bar support</v>
      </c>
      <c r="R1783">
        <f>VLOOKUP(L1783,'Status Report'!B:X,23,0)</f>
        <v>125</v>
      </c>
      <c r="S1783" t="str">
        <f>VLOOKUP(L1783,'Status Report'!B:T,19,0)</f>
        <v>Promocean The Netherlands BV</v>
      </c>
      <c r="T1783" s="62">
        <f>VLOOKUP(L1783,'Status Report'!B:E,4,0)</f>
        <v>3</v>
      </c>
      <c r="U1783" s="19">
        <f>_xlfn.IFS(AI1783="Den Bosch",VLOOKUP(L1783,'Status Report'!B:AM,35,0),AI1783="Yantian",VLOOKUP(L1783,'Status Report'!B:AM,36,0),AI1783="",IF(H1783="Asia Pacific",VLOOKUP(L1783,'Status Report'!B:AM,36,0),VLOOKUP(L1783,'Status Report'!B:AM,35,0)),AI1783="Direct shipment",IF(H1783="Asia Pacific",VLOOKUP(L1783,'Status Report'!B:AM,36,0),VLOOKUP(L1783,'Status Report'!B:AM,35,0)))</f>
        <v>29.8</v>
      </c>
      <c r="V1783" s="20">
        <f t="shared" si="413"/>
        <v>89.4</v>
      </c>
      <c r="W1783" s="19">
        <f>_xlfn.IFS(AI1783="Den Bosch",VLOOKUP(L1783,'Status Report'!B:AM,37,0),AI1783="Yantian",VLOOKUP(L1783,'Status Report'!B:AM,38,0),AI1783="",IF(H1783="Asia Pacific",VLOOKUP(L1783,'Status Report'!B:AM,38,0),VLOOKUP(L1783,'Status Report'!B:AM,37,0)),AI1783="Direct shipment",IF(H1783="Asia Pacific",VLOOKUP(L1783,'Status Report'!B:AM,38,0),VLOOKUP(L1783,'Status Report'!B:AM,37,0)))</f>
        <v>26</v>
      </c>
      <c r="X1783" s="20">
        <f t="shared" si="414"/>
        <v>78</v>
      </c>
      <c r="Y1783" s="20">
        <f>_xlfn.IFS(AI1783="Den Bosch",VLOOKUP(L1783,'Status Report'!B:AO,39,0),AI1783="Yantian",VLOOKUP(L1783,'Status Report'!B:AO,40,0),AI1783="",IF(H1783="Asia Pacific",VLOOKUP(L1783,'Status Report'!B:AO,40,0),VLOOKUP(L1783,'Status Report'!B:AO,39,0)),AI1783="Direct shipment",IF(H1783="Asia Pacific",VLOOKUP(L1783,'Status Report'!B:AO,40,0),VLOOKUP(L1783,'Status Report'!B:AO,39,0)))</f>
        <v>0</v>
      </c>
      <c r="Z1783" s="20">
        <f t="shared" si="415"/>
        <v>0</v>
      </c>
      <c r="AA1783" s="20">
        <f t="shared" si="416"/>
        <v>78</v>
      </c>
      <c r="AB1783" s="21">
        <f>_xlfn.IFS(AI1783="Den Bosch",VLOOKUP(L1783,'Status Report'!B:AM,33,0),AI1783="Yantian",VLOOKUP(L1783,'Status Report'!B:AM,34,0),AI1783="",IF(H1783="Asia Pacific",VLOOKUP(L1783,'Status Report'!B:AM,34,0),VLOOKUP(L1783,'Status Report'!B:AM,33,0)),AI1783="Direct shipment",IF(H1783="Asia Pacific",VLOOKUP(L1783,'Status Report'!B:AM,34,0),VLOOKUP(L1783,'Status Report'!B:AM,33,0)))</f>
        <v>22.906800000000004</v>
      </c>
      <c r="AC1783" s="21">
        <f>VLOOKUP(L1783,'Status Report'!B:CE,82,0)</f>
        <v>0</v>
      </c>
      <c r="AD1783" s="21">
        <f t="shared" si="417"/>
        <v>22.906800000000004</v>
      </c>
      <c r="AE1783" s="63">
        <f>VLOOKUP(L1783,'Status Report'!B:W,20,0)</f>
        <v>14</v>
      </c>
      <c r="AF1783" s="63">
        <f>VLOOKUP(L1783,'Status Report'!B:W,21,0)</f>
        <v>5</v>
      </c>
      <c r="AG1783" s="63">
        <f>VLOOKUP(L1783,'Status Report'!B:W,22,0)</f>
        <v>5</v>
      </c>
      <c r="AH1783" s="22">
        <f t="shared" si="418"/>
        <v>1.0499999999999999E-3</v>
      </c>
      <c r="AI1783" t="s">
        <v>990</v>
      </c>
      <c r="AK1783" s="63">
        <f>IFERROR(VLOOKUP(G1783,ASEAN!A:A,1,0),0)</f>
        <v>0</v>
      </c>
      <c r="AL1783" s="63">
        <f>IFERROR(VLOOKUP(D1783,'[3]customer specs'!$B$1:$D$65536,3,0),0)</f>
        <v>0</v>
      </c>
      <c r="AM1783" s="64">
        <f t="shared" si="419"/>
        <v>11.400000000000006</v>
      </c>
      <c r="AN1783" s="64">
        <f t="shared" si="420"/>
        <v>0</v>
      </c>
      <c r="AO1783" s="63"/>
      <c r="AP1783" s="63"/>
      <c r="AQ1783" s="63" t="str">
        <f t="shared" si="421"/>
        <v>no</v>
      </c>
      <c r="AR1783" s="20">
        <f t="shared" si="422"/>
        <v>68.720400000000012</v>
      </c>
      <c r="AS1783" s="63"/>
      <c r="AT1783" s="23">
        <f t="shared" si="427"/>
        <v>0.12</v>
      </c>
      <c r="AU1783" s="65">
        <f t="shared" si="423"/>
        <v>26.03045454545455</v>
      </c>
      <c r="AV1783" s="65"/>
      <c r="AW1783" s="65">
        <f t="shared" si="424"/>
        <v>78.091363636363653</v>
      </c>
      <c r="AX1783" s="65"/>
      <c r="AY1783" s="63">
        <f>VLOOKUP(L1783,'Status Report'!B:CF,81,0)</f>
        <v>0</v>
      </c>
      <c r="AZ1783" s="63" t="str">
        <f>VLOOKUP(L1783,'Status Report'!B:S,18,0)</f>
        <v xml:space="preserve">Konstantinos Zoupanos </v>
      </c>
      <c r="BB1783" s="63">
        <f>VLOOKUP(L1783,'Status Report'!B:Z,25,0)</f>
        <v>20</v>
      </c>
      <c r="BC1783" s="63">
        <f t="shared" si="425"/>
        <v>60</v>
      </c>
      <c r="BF1783">
        <f>VLOOKUP(L1783,'Status Report'!B:CE,82,0)</f>
        <v>0</v>
      </c>
      <c r="BG1783">
        <f>VLOOKUP(L1783,'Status Report'!B:CF,83,0)</f>
        <v>0</v>
      </c>
      <c r="BH1783">
        <f>VLOOKUP(L1783,'Status Report'!B:CG,84,0)</f>
        <v>0</v>
      </c>
      <c r="BI1783" t="s">
        <v>1035</v>
      </c>
      <c r="BJ1783" t="s">
        <v>795</v>
      </c>
      <c r="BM1783" s="67">
        <f t="shared" si="426"/>
        <v>1322</v>
      </c>
    </row>
    <row r="1784" spans="1:65" x14ac:dyDescent="0.25">
      <c r="A1784" s="68" t="str">
        <f>VLOOKUP(L1784,'Status Report'!B:CB,79,0)</f>
        <v>Heineken - F1</v>
      </c>
      <c r="C1784">
        <v>26021056</v>
      </c>
      <c r="D1784">
        <v>3091125</v>
      </c>
      <c r="E1784" t="s">
        <v>1024</v>
      </c>
      <c r="F1784" t="s">
        <v>1025</v>
      </c>
      <c r="G1784" t="str">
        <f>VLOOKUP(D1784,'[2]sold to'!$A:$H,8,0)</f>
        <v>Antigua and Barbuda</v>
      </c>
      <c r="H1784" t="str">
        <f>VLOOKUP(D1784,'[2]sold to'!$A:$I,9,0)</f>
        <v>AMERICAS</v>
      </c>
      <c r="K1784">
        <v>20</v>
      </c>
      <c r="L1784">
        <v>88027355</v>
      </c>
      <c r="M1784" t="s">
        <v>556</v>
      </c>
      <c r="N1784">
        <v>5</v>
      </c>
      <c r="P1784" t="str">
        <f>VLOOKUP(L1784,'Status Report'!B:AA,26,0)</f>
        <v>China</v>
      </c>
      <c r="Q1784" t="str">
        <f>VLOOKUP(L1784,'Status Report'!B:AB,27,0)</f>
        <v>Premiums</v>
      </c>
      <c r="R1784">
        <f>VLOOKUP(L1784,'Status Report'!B:X,23,0)</f>
        <v>40</v>
      </c>
      <c r="S1784" t="str">
        <f>VLOOKUP(L1784,'Status Report'!B:T,19,0)</f>
        <v>Promocean The Netherlands BV</v>
      </c>
      <c r="T1784" s="62">
        <f>VLOOKUP(L1784,'Status Report'!B:E,4,0)</f>
        <v>3</v>
      </c>
      <c r="U1784" s="19">
        <f>_xlfn.IFS(AI1784="Den Bosch",VLOOKUP(L1784,'Status Report'!B:AM,35,0),AI1784="Yantian",VLOOKUP(L1784,'Status Report'!B:AM,36,0),AI1784="",IF(H1784="Asia Pacific",VLOOKUP(L1784,'Status Report'!B:AM,36,0),VLOOKUP(L1784,'Status Report'!B:AM,35,0)),AI1784="Direct shipment",IF(H1784="Asia Pacific",VLOOKUP(L1784,'Status Report'!B:AM,36,0),VLOOKUP(L1784,'Status Report'!B:AM,35,0)))</f>
        <v>57.499999999999993</v>
      </c>
      <c r="V1784" s="20">
        <f t="shared" si="413"/>
        <v>287.49999999999994</v>
      </c>
      <c r="W1784" s="19">
        <f>_xlfn.IFS(AI1784="Den Bosch",VLOOKUP(L1784,'Status Report'!B:AM,37,0),AI1784="Yantian",VLOOKUP(L1784,'Status Report'!B:AM,38,0),AI1784="",IF(H1784="Asia Pacific",VLOOKUP(L1784,'Status Report'!B:AM,38,0),VLOOKUP(L1784,'Status Report'!B:AM,37,0)),AI1784="Direct shipment",IF(H1784="Asia Pacific",VLOOKUP(L1784,'Status Report'!B:AM,38,0),VLOOKUP(L1784,'Status Report'!B:AM,37,0)))</f>
        <v>57.499999999999993</v>
      </c>
      <c r="X1784" s="20">
        <f t="shared" si="414"/>
        <v>287.49999999999994</v>
      </c>
      <c r="Y1784" s="20">
        <f>_xlfn.IFS(AI1784="Den Bosch",VLOOKUP(L1784,'Status Report'!B:AO,39,0),AI1784="Yantian",VLOOKUP(L1784,'Status Report'!B:AO,40,0),AI1784="",IF(H1784="Asia Pacific",VLOOKUP(L1784,'Status Report'!B:AO,40,0),VLOOKUP(L1784,'Status Report'!B:AO,39,0)),AI1784="Direct shipment",IF(H1784="Asia Pacific",VLOOKUP(L1784,'Status Report'!B:AO,40,0),VLOOKUP(L1784,'Status Report'!B:AO,39,0)))</f>
        <v>0</v>
      </c>
      <c r="Z1784" s="20">
        <f t="shared" si="415"/>
        <v>0</v>
      </c>
      <c r="AA1784" s="20">
        <f t="shared" si="416"/>
        <v>287.49999999999994</v>
      </c>
      <c r="AB1784" s="21">
        <f>_xlfn.IFS(AI1784="Den Bosch",VLOOKUP(L1784,'Status Report'!B:AM,33,0),AI1784="Yantian",VLOOKUP(L1784,'Status Report'!B:AM,34,0),AI1784="",IF(H1784="Asia Pacific",VLOOKUP(L1784,'Status Report'!B:AM,34,0),VLOOKUP(L1784,'Status Report'!B:AM,33,0)),AI1784="Direct shipment",IF(H1784="Asia Pacific",VLOOKUP(L1784,'Status Report'!B:AM,34,0),VLOOKUP(L1784,'Status Report'!B:AM,33,0)))</f>
        <v>49.829400000000007</v>
      </c>
      <c r="AC1784" s="21">
        <f>VLOOKUP(L1784,'Status Report'!B:CE,82,0)</f>
        <v>0</v>
      </c>
      <c r="AD1784" s="21">
        <f t="shared" si="417"/>
        <v>49.829400000000007</v>
      </c>
      <c r="AE1784" s="63">
        <f>VLOOKUP(L1784,'Status Report'!B:W,20,0)</f>
        <v>24</v>
      </c>
      <c r="AF1784" s="63">
        <f>VLOOKUP(L1784,'Status Report'!B:W,21,0)</f>
        <v>15</v>
      </c>
      <c r="AG1784" s="63">
        <f>VLOOKUP(L1784,'Status Report'!B:W,22,0)</f>
        <v>5</v>
      </c>
      <c r="AH1784" s="22">
        <f t="shared" si="418"/>
        <v>8.9999999999999993E-3</v>
      </c>
      <c r="AI1784" t="s">
        <v>990</v>
      </c>
      <c r="AK1784" s="63">
        <f>IFERROR(VLOOKUP(G1784,ASEAN!A:A,1,0),0)</f>
        <v>0</v>
      </c>
      <c r="AL1784" s="63">
        <f>IFERROR(VLOOKUP(D1784,'[3]customer specs'!$B$1:$D$65536,3,0),0)</f>
        <v>0</v>
      </c>
      <c r="AM1784" s="64">
        <f t="shared" si="419"/>
        <v>0</v>
      </c>
      <c r="AN1784" s="64">
        <f t="shared" si="420"/>
        <v>0</v>
      </c>
      <c r="AO1784" s="63"/>
      <c r="AP1784" s="63"/>
      <c r="AQ1784" s="63" t="str">
        <f t="shared" si="421"/>
        <v>no</v>
      </c>
      <c r="AR1784" s="20">
        <f t="shared" si="422"/>
        <v>249.14700000000005</v>
      </c>
      <c r="AS1784" s="63"/>
      <c r="AT1784" s="23">
        <f t="shared" si="427"/>
        <v>0.12</v>
      </c>
      <c r="AU1784" s="65">
        <f t="shared" si="423"/>
        <v>56.62431818181819</v>
      </c>
      <c r="AV1784" s="65"/>
      <c r="AW1784" s="65">
        <f t="shared" si="424"/>
        <v>283.12159090909097</v>
      </c>
      <c r="AX1784" s="65"/>
      <c r="AY1784" s="63">
        <f>VLOOKUP(L1784,'Status Report'!B:CF,81,0)</f>
        <v>0</v>
      </c>
      <c r="AZ1784" s="63" t="str">
        <f>VLOOKUP(L1784,'Status Report'!B:S,18,0)</f>
        <v xml:space="preserve">Konstantinos Zoupanos </v>
      </c>
      <c r="BB1784" s="63">
        <f>VLOOKUP(L1784,'Status Report'!B:Z,25,0)</f>
        <v>25</v>
      </c>
      <c r="BC1784" s="63">
        <f t="shared" si="425"/>
        <v>125</v>
      </c>
      <c r="BF1784">
        <f>VLOOKUP(L1784,'Status Report'!B:CE,82,0)</f>
        <v>0</v>
      </c>
      <c r="BG1784">
        <f>VLOOKUP(L1784,'Status Report'!B:CF,83,0)</f>
        <v>0</v>
      </c>
      <c r="BH1784">
        <f>VLOOKUP(L1784,'Status Report'!B:CG,84,0)</f>
        <v>0</v>
      </c>
      <c r="BI1784" t="s">
        <v>1035</v>
      </c>
      <c r="BJ1784" t="s">
        <v>795</v>
      </c>
      <c r="BM1784" s="67">
        <f t="shared" si="426"/>
        <v>80</v>
      </c>
    </row>
    <row r="1785" spans="1:65" x14ac:dyDescent="0.25">
      <c r="A1785" s="68" t="str">
        <f>VLOOKUP(L1785,'Status Report'!B:CB,79,0)</f>
        <v>Heineken - F1</v>
      </c>
      <c r="C1785">
        <v>26021056</v>
      </c>
      <c r="D1785">
        <v>3091125</v>
      </c>
      <c r="E1785" t="s">
        <v>1024</v>
      </c>
      <c r="F1785" t="s">
        <v>1025</v>
      </c>
      <c r="G1785" t="str">
        <f>VLOOKUP(D1785,'[2]sold to'!$A:$H,8,0)</f>
        <v>Antigua and Barbuda</v>
      </c>
      <c r="H1785" t="str">
        <f>VLOOKUP(D1785,'[2]sold to'!$A:$I,9,0)</f>
        <v>AMERICAS</v>
      </c>
      <c r="K1785">
        <v>30</v>
      </c>
      <c r="L1785">
        <v>88027357</v>
      </c>
      <c r="M1785" t="s">
        <v>558</v>
      </c>
      <c r="N1785">
        <v>2</v>
      </c>
      <c r="P1785" t="str">
        <f>VLOOKUP(L1785,'Status Report'!B:AA,26,0)</f>
        <v>China</v>
      </c>
      <c r="Q1785" t="str">
        <f>VLOOKUP(L1785,'Status Report'!B:AB,27,0)</f>
        <v>Premiums</v>
      </c>
      <c r="R1785">
        <f>VLOOKUP(L1785,'Status Report'!B:X,23,0)</f>
        <v>250</v>
      </c>
      <c r="S1785" t="str">
        <f>VLOOKUP(L1785,'Status Report'!B:T,19,0)</f>
        <v>Promocean The Netherlands BV</v>
      </c>
      <c r="T1785" s="62">
        <f>VLOOKUP(L1785,'Status Report'!B:E,4,0)</f>
        <v>3</v>
      </c>
      <c r="U1785" s="19">
        <f>_xlfn.IFS(AI1785="Den Bosch",VLOOKUP(L1785,'Status Report'!B:AM,35,0),AI1785="Yantian",VLOOKUP(L1785,'Status Report'!B:AM,36,0),AI1785="",IF(H1785="Asia Pacific",VLOOKUP(L1785,'Status Report'!B:AM,36,0),VLOOKUP(L1785,'Status Report'!B:AM,35,0)),AI1785="Direct shipment",IF(H1785="Asia Pacific",VLOOKUP(L1785,'Status Report'!B:AM,36,0),VLOOKUP(L1785,'Status Report'!B:AM,35,0)))</f>
        <v>73.099999999999994</v>
      </c>
      <c r="V1785" s="20">
        <f t="shared" si="413"/>
        <v>146.19999999999999</v>
      </c>
      <c r="W1785" s="19">
        <f>_xlfn.IFS(AI1785="Den Bosch",VLOOKUP(L1785,'Status Report'!B:AM,37,0),AI1785="Yantian",VLOOKUP(L1785,'Status Report'!B:AM,38,0),AI1785="",IF(H1785="Asia Pacific",VLOOKUP(L1785,'Status Report'!B:AM,38,0),VLOOKUP(L1785,'Status Report'!B:AM,37,0)),AI1785="Direct shipment",IF(H1785="Asia Pacific",VLOOKUP(L1785,'Status Report'!B:AM,38,0),VLOOKUP(L1785,'Status Report'!B:AM,37,0)))</f>
        <v>69.900000000000006</v>
      </c>
      <c r="X1785" s="20">
        <f t="shared" si="414"/>
        <v>139.80000000000001</v>
      </c>
      <c r="Y1785" s="20">
        <f>_xlfn.IFS(AI1785="Den Bosch",VLOOKUP(L1785,'Status Report'!B:AO,39,0),AI1785="Yantian",VLOOKUP(L1785,'Status Report'!B:AO,40,0),AI1785="",IF(H1785="Asia Pacific",VLOOKUP(L1785,'Status Report'!B:AO,40,0),VLOOKUP(L1785,'Status Report'!B:AO,39,0)),AI1785="Direct shipment",IF(H1785="Asia Pacific",VLOOKUP(L1785,'Status Report'!B:AO,40,0),VLOOKUP(L1785,'Status Report'!B:AO,39,0)))</f>
        <v>0</v>
      </c>
      <c r="Z1785" s="20">
        <f t="shared" si="415"/>
        <v>0</v>
      </c>
      <c r="AA1785" s="20">
        <f t="shared" si="416"/>
        <v>139.80000000000001</v>
      </c>
      <c r="AB1785" s="21">
        <f>_xlfn.IFS(AI1785="Den Bosch",VLOOKUP(L1785,'Status Report'!B:AM,33,0),AI1785="Yantian",VLOOKUP(L1785,'Status Report'!B:AM,34,0),AI1785="",IF(H1785="Asia Pacific",VLOOKUP(L1785,'Status Report'!B:AM,34,0),VLOOKUP(L1785,'Status Report'!B:AM,33,0)),AI1785="Direct shipment",IF(H1785="Asia Pacific",VLOOKUP(L1785,'Status Report'!B:AM,34,0),VLOOKUP(L1785,'Status Report'!B:AM,33,0)))</f>
        <v>60.420000000000009</v>
      </c>
      <c r="AC1785" s="21">
        <f>VLOOKUP(L1785,'Status Report'!B:CE,82,0)</f>
        <v>0</v>
      </c>
      <c r="AD1785" s="21">
        <f t="shared" si="417"/>
        <v>60.420000000000009</v>
      </c>
      <c r="AE1785" s="63">
        <f>VLOOKUP(L1785,'Status Report'!B:W,20,0)</f>
        <v>43.5</v>
      </c>
      <c r="AF1785" s="63">
        <f>VLOOKUP(L1785,'Status Report'!B:W,21,0)</f>
        <v>18</v>
      </c>
      <c r="AG1785" s="63">
        <f>VLOOKUP(L1785,'Status Report'!B:W,22,0)</f>
        <v>22.5</v>
      </c>
      <c r="AH1785" s="22">
        <f t="shared" si="418"/>
        <v>3.5235000000000002E-2</v>
      </c>
      <c r="AI1785" t="s">
        <v>990</v>
      </c>
      <c r="AK1785" s="63">
        <f>IFERROR(VLOOKUP(G1785,ASEAN!A:A,1,0),0)</f>
        <v>0</v>
      </c>
      <c r="AL1785" s="63">
        <f>IFERROR(VLOOKUP(D1785,'[3]customer specs'!$B$1:$D$65536,3,0),0)</f>
        <v>0</v>
      </c>
      <c r="AM1785" s="64">
        <f t="shared" si="419"/>
        <v>6.3999999999999773</v>
      </c>
      <c r="AN1785" s="64">
        <f t="shared" si="420"/>
        <v>0</v>
      </c>
      <c r="AO1785" s="63"/>
      <c r="AP1785" s="63"/>
      <c r="AQ1785" s="63" t="str">
        <f t="shared" si="421"/>
        <v>no</v>
      </c>
      <c r="AR1785" s="20">
        <f t="shared" si="422"/>
        <v>120.84000000000002</v>
      </c>
      <c r="AS1785" s="63"/>
      <c r="AT1785" s="23">
        <f t="shared" si="427"/>
        <v>0.12</v>
      </c>
      <c r="AU1785" s="65">
        <f t="shared" si="423"/>
        <v>68.659090909090921</v>
      </c>
      <c r="AV1785" s="65"/>
      <c r="AW1785" s="65">
        <f t="shared" si="424"/>
        <v>137.31818181818184</v>
      </c>
      <c r="AX1785" s="65"/>
      <c r="AY1785" s="63">
        <f>VLOOKUP(L1785,'Status Report'!B:CF,81,0)</f>
        <v>0</v>
      </c>
      <c r="AZ1785" s="63" t="str">
        <f>VLOOKUP(L1785,'Status Report'!B:S,18,0)</f>
        <v xml:space="preserve">Konstantinos Zoupanos </v>
      </c>
      <c r="BB1785" s="63">
        <f>VLOOKUP(L1785,'Status Report'!B:Z,25,0)</f>
        <v>10</v>
      </c>
      <c r="BC1785" s="63">
        <f t="shared" si="425"/>
        <v>20</v>
      </c>
      <c r="BF1785">
        <f>VLOOKUP(L1785,'Status Report'!B:CE,82,0)</f>
        <v>0</v>
      </c>
      <c r="BG1785">
        <f>VLOOKUP(L1785,'Status Report'!B:CF,83,0)</f>
        <v>0</v>
      </c>
      <c r="BH1785">
        <f>VLOOKUP(L1785,'Status Report'!B:CG,84,0)</f>
        <v>0</v>
      </c>
      <c r="BI1785" t="s">
        <v>1035</v>
      </c>
      <c r="BJ1785" t="s">
        <v>795</v>
      </c>
      <c r="BM1785" s="67">
        <f t="shared" si="426"/>
        <v>1075</v>
      </c>
    </row>
    <row r="1786" spans="1:65" x14ac:dyDescent="0.25">
      <c r="A1786" s="68" t="str">
        <f>VLOOKUP(L1786,'Status Report'!B:CB,79,0)</f>
        <v>Heineken - F1</v>
      </c>
      <c r="C1786">
        <v>26021056</v>
      </c>
      <c r="D1786">
        <v>3091125</v>
      </c>
      <c r="E1786" t="s">
        <v>1024</v>
      </c>
      <c r="F1786" t="s">
        <v>1025</v>
      </c>
      <c r="G1786" t="str">
        <f>VLOOKUP(D1786,'[2]sold to'!$A:$H,8,0)</f>
        <v>Antigua and Barbuda</v>
      </c>
      <c r="H1786" t="str">
        <f>VLOOKUP(D1786,'[2]sold to'!$A:$I,9,0)</f>
        <v>AMERICAS</v>
      </c>
      <c r="K1786">
        <v>40</v>
      </c>
      <c r="L1786">
        <v>88027360</v>
      </c>
      <c r="M1786" t="s">
        <v>847</v>
      </c>
      <c r="N1786">
        <v>10</v>
      </c>
      <c r="P1786" t="str">
        <f>VLOOKUP(L1786,'Status Report'!B:AA,26,0)</f>
        <v>China</v>
      </c>
      <c r="Q1786" t="str">
        <f>VLOOKUP(L1786,'Status Report'!B:AB,27,0)</f>
        <v>Premiums</v>
      </c>
      <c r="R1786">
        <f>VLOOKUP(L1786,'Status Report'!B:X,23,0)</f>
        <v>100</v>
      </c>
      <c r="S1786" t="str">
        <f>VLOOKUP(L1786,'Status Report'!B:T,19,0)</f>
        <v>Asian Sourcing Link</v>
      </c>
      <c r="T1786" s="62">
        <f>VLOOKUP(L1786,'Status Report'!B:E,4,0)</f>
        <v>3</v>
      </c>
      <c r="U1786" s="19">
        <f>_xlfn.IFS(AI1786="Den Bosch",VLOOKUP(L1786,'Status Report'!B:AM,35,0),AI1786="Yantian",VLOOKUP(L1786,'Status Report'!B:AM,36,0),AI1786="",IF(H1786="Asia Pacific",VLOOKUP(L1786,'Status Report'!B:AM,36,0),VLOOKUP(L1786,'Status Report'!B:AM,35,0)),AI1786="Direct shipment",IF(H1786="Asia Pacific",VLOOKUP(L1786,'Status Report'!B:AM,36,0),VLOOKUP(L1786,'Status Report'!B:AM,35,0)))</f>
        <v>41.7</v>
      </c>
      <c r="V1786" s="20">
        <f t="shared" si="413"/>
        <v>417</v>
      </c>
      <c r="W1786" s="19">
        <f>_xlfn.IFS(AI1786="Den Bosch",VLOOKUP(L1786,'Status Report'!B:AM,37,0),AI1786="Yantian",VLOOKUP(L1786,'Status Report'!B:AM,38,0),AI1786="",IF(H1786="Asia Pacific",VLOOKUP(L1786,'Status Report'!B:AM,38,0),VLOOKUP(L1786,'Status Report'!B:AM,37,0)),AI1786="Direct shipment",IF(H1786="Asia Pacific",VLOOKUP(L1786,'Status Report'!B:AM,38,0),VLOOKUP(L1786,'Status Report'!B:AM,37,0)))</f>
        <v>25.45</v>
      </c>
      <c r="X1786" s="20">
        <f t="shared" si="414"/>
        <v>254.5</v>
      </c>
      <c r="Y1786" s="20">
        <f>_xlfn.IFS(AI1786="Den Bosch",VLOOKUP(L1786,'Status Report'!B:AO,39,0),AI1786="Yantian",VLOOKUP(L1786,'Status Report'!B:AO,40,0),AI1786="",IF(H1786="Asia Pacific",VLOOKUP(L1786,'Status Report'!B:AO,40,0),VLOOKUP(L1786,'Status Report'!B:AO,39,0)),AI1786="Direct shipment",IF(H1786="Asia Pacific",VLOOKUP(L1786,'Status Report'!B:AO,40,0),VLOOKUP(L1786,'Status Report'!B:AO,39,0)))</f>
        <v>0</v>
      </c>
      <c r="Z1786" s="20">
        <f t="shared" si="415"/>
        <v>0</v>
      </c>
      <c r="AA1786" s="20">
        <f t="shared" si="416"/>
        <v>254.5</v>
      </c>
      <c r="AB1786" s="21">
        <f>_xlfn.IFS(AI1786="Den Bosch",VLOOKUP(L1786,'Status Report'!B:AM,33,0),AI1786="Yantian",VLOOKUP(L1786,'Status Report'!B:AM,34,0),AI1786="",IF(H1786="Asia Pacific",VLOOKUP(L1786,'Status Report'!B:AM,34,0),VLOOKUP(L1786,'Status Report'!B:AM,33,0)),AI1786="Direct shipment",IF(H1786="Asia Pacific",VLOOKUP(L1786,'Status Report'!B:AM,34,0),VLOOKUP(L1786,'Status Report'!B:AM,33,0)))</f>
        <v>21.831</v>
      </c>
      <c r="AC1786" s="21">
        <f>VLOOKUP(L1786,'Status Report'!B:CE,82,0)</f>
        <v>0</v>
      </c>
      <c r="AD1786" s="21">
        <f t="shared" si="417"/>
        <v>21.831</v>
      </c>
      <c r="AE1786" s="63">
        <f>VLOOKUP(L1786,'Status Report'!B:W,20,0)</f>
        <v>48</v>
      </c>
      <c r="AF1786" s="63">
        <f>VLOOKUP(L1786,'Status Report'!B:W,21,0)</f>
        <v>38</v>
      </c>
      <c r="AG1786" s="63">
        <f>VLOOKUP(L1786,'Status Report'!B:W,22,0)</f>
        <v>2.5</v>
      </c>
      <c r="AH1786" s="22">
        <f t="shared" si="418"/>
        <v>4.5600000000000002E-2</v>
      </c>
      <c r="AI1786" t="s">
        <v>990</v>
      </c>
      <c r="AK1786" s="63">
        <f>IFERROR(VLOOKUP(G1786,ASEAN!A:A,1,0),0)</f>
        <v>0</v>
      </c>
      <c r="AL1786" s="63">
        <f>IFERROR(VLOOKUP(D1786,'[3]customer specs'!$B$1:$D$65536,3,0),0)</f>
        <v>0</v>
      </c>
      <c r="AM1786" s="64">
        <f t="shared" si="419"/>
        <v>162.5</v>
      </c>
      <c r="AN1786" s="64">
        <f t="shared" si="420"/>
        <v>0</v>
      </c>
      <c r="AO1786" s="63"/>
      <c r="AP1786" s="63"/>
      <c r="AQ1786" s="63" t="str">
        <f t="shared" si="421"/>
        <v>no</v>
      </c>
      <c r="AR1786" s="20">
        <f t="shared" si="422"/>
        <v>218.31</v>
      </c>
      <c r="AS1786" s="63"/>
      <c r="AT1786" s="23">
        <f t="shared" si="427"/>
        <v>0.12</v>
      </c>
      <c r="AU1786" s="65">
        <f t="shared" si="423"/>
        <v>24.807954545454546</v>
      </c>
      <c r="AV1786" s="65"/>
      <c r="AW1786" s="65">
        <f t="shared" si="424"/>
        <v>248.07954545454547</v>
      </c>
      <c r="AX1786" s="65"/>
      <c r="AY1786" s="63">
        <f>VLOOKUP(L1786,'Status Report'!B:CF,81,0)</f>
        <v>0</v>
      </c>
      <c r="AZ1786" s="63" t="str">
        <f>VLOOKUP(L1786,'Status Report'!B:S,18,0)</f>
        <v xml:space="preserve">Ellina Smirnova </v>
      </c>
      <c r="BB1786" s="63">
        <f>VLOOKUP(L1786,'Status Report'!B:Z,25,0)</f>
        <v>5</v>
      </c>
      <c r="BC1786" s="63">
        <f t="shared" si="425"/>
        <v>50</v>
      </c>
      <c r="BF1786">
        <f>VLOOKUP(L1786,'Status Report'!B:CE,82,0)</f>
        <v>0</v>
      </c>
      <c r="BG1786">
        <f>VLOOKUP(L1786,'Status Report'!B:CF,83,0)</f>
        <v>0</v>
      </c>
      <c r="BH1786">
        <f>VLOOKUP(L1786,'Status Report'!B:CG,84,0)</f>
        <v>0</v>
      </c>
      <c r="BI1786" t="s">
        <v>1035</v>
      </c>
      <c r="BJ1786" t="s">
        <v>795</v>
      </c>
      <c r="BM1786" s="67">
        <f t="shared" si="426"/>
        <v>628</v>
      </c>
    </row>
    <row r="1787" spans="1:65" x14ac:dyDescent="0.25">
      <c r="A1787" s="68" t="str">
        <f>VLOOKUP(L1787,'Status Report'!B:CB,79,0)</f>
        <v>Heineken - F1</v>
      </c>
      <c r="C1787">
        <v>26021056</v>
      </c>
      <c r="D1787">
        <v>3091125</v>
      </c>
      <c r="E1787" t="s">
        <v>1024</v>
      </c>
      <c r="F1787" t="s">
        <v>1025</v>
      </c>
      <c r="G1787" t="str">
        <f>VLOOKUP(D1787,'[2]sold to'!$A:$H,8,0)</f>
        <v>Antigua and Barbuda</v>
      </c>
      <c r="H1787" t="str">
        <f>VLOOKUP(D1787,'[2]sold to'!$A:$I,9,0)</f>
        <v>AMERICAS</v>
      </c>
      <c r="K1787">
        <v>50</v>
      </c>
      <c r="L1787">
        <v>88027382</v>
      </c>
      <c r="M1787" t="s">
        <v>578</v>
      </c>
      <c r="N1787">
        <v>1</v>
      </c>
      <c r="P1787" t="str">
        <f>VLOOKUP(L1787,'Status Report'!B:AA,26,0)</f>
        <v>China</v>
      </c>
      <c r="Q1787" t="str">
        <f>VLOOKUP(L1787,'Status Report'!B:AB,27,0)</f>
        <v>Textiles-Clothing</v>
      </c>
      <c r="R1787">
        <f>VLOOKUP(L1787,'Status Report'!B:X,23,0)</f>
        <v>84</v>
      </c>
      <c r="S1787" t="str">
        <f>VLOOKUP(L1787,'Status Report'!B:T,19,0)</f>
        <v>Promocean The Netherlands BV</v>
      </c>
      <c r="T1787" s="62">
        <f>VLOOKUP(L1787,'Status Report'!B:E,4,0)</f>
        <v>3</v>
      </c>
      <c r="U1787" s="19">
        <f>_xlfn.IFS(AI1787="Den Bosch",VLOOKUP(L1787,'Status Report'!B:AM,35,0),AI1787="Yantian",VLOOKUP(L1787,'Status Report'!B:AM,36,0),AI1787="",IF(H1787="Asia Pacific",VLOOKUP(L1787,'Status Report'!B:AM,36,0),VLOOKUP(L1787,'Status Report'!B:AM,35,0)),AI1787="Direct shipment",IF(H1787="Asia Pacific",VLOOKUP(L1787,'Status Report'!B:AM,36,0),VLOOKUP(L1787,'Status Report'!B:AM,35,0)))</f>
        <v>47.7</v>
      </c>
      <c r="V1787" s="20">
        <f t="shared" si="413"/>
        <v>47.7</v>
      </c>
      <c r="W1787" s="19">
        <f>_xlfn.IFS(AI1787="Den Bosch",VLOOKUP(L1787,'Status Report'!B:AM,37,0),AI1787="Yantian",VLOOKUP(L1787,'Status Report'!B:AM,38,0),AI1787="",IF(H1787="Asia Pacific",VLOOKUP(L1787,'Status Report'!B:AM,38,0),VLOOKUP(L1787,'Status Report'!B:AM,37,0)),AI1787="Direct shipment",IF(H1787="Asia Pacific",VLOOKUP(L1787,'Status Report'!B:AM,38,0),VLOOKUP(L1787,'Status Report'!B:AM,37,0)))</f>
        <v>46.8</v>
      </c>
      <c r="X1787" s="20">
        <f t="shared" si="414"/>
        <v>46.8</v>
      </c>
      <c r="Y1787" s="20">
        <f>_xlfn.IFS(AI1787="Den Bosch",VLOOKUP(L1787,'Status Report'!B:AO,39,0),AI1787="Yantian",VLOOKUP(L1787,'Status Report'!B:AO,40,0),AI1787="",IF(H1787="Asia Pacific",VLOOKUP(L1787,'Status Report'!B:AO,40,0),VLOOKUP(L1787,'Status Report'!B:AO,39,0)),AI1787="Direct shipment",IF(H1787="Asia Pacific",VLOOKUP(L1787,'Status Report'!B:AO,40,0),VLOOKUP(L1787,'Status Report'!B:AO,39,0)))</f>
        <v>0</v>
      </c>
      <c r="Z1787" s="20">
        <f t="shared" si="415"/>
        <v>0</v>
      </c>
      <c r="AA1787" s="20">
        <f t="shared" si="416"/>
        <v>46.8</v>
      </c>
      <c r="AB1787" s="21">
        <f>_xlfn.IFS(AI1787="Den Bosch",VLOOKUP(L1787,'Status Report'!B:AM,33,0),AI1787="Yantian",VLOOKUP(L1787,'Status Report'!B:AM,34,0),AI1787="",IF(H1787="Asia Pacific",VLOOKUP(L1787,'Status Report'!B:AM,34,0),VLOOKUP(L1787,'Status Report'!B:AM,33,0)),AI1787="Direct shipment",IF(H1787="Asia Pacific",VLOOKUP(L1787,'Status Report'!B:AM,34,0),VLOOKUP(L1787,'Status Report'!B:AM,33,0)))</f>
        <v>40.844699999999996</v>
      </c>
      <c r="AC1787" s="21">
        <f>VLOOKUP(L1787,'Status Report'!B:CE,82,0)</f>
        <v>0</v>
      </c>
      <c r="AD1787" s="21">
        <f t="shared" si="417"/>
        <v>40.844699999999996</v>
      </c>
      <c r="AE1787" s="63">
        <f>VLOOKUP(L1787,'Status Report'!B:W,20,0)</f>
        <v>35</v>
      </c>
      <c r="AF1787" s="63">
        <f>VLOOKUP(L1787,'Status Report'!B:W,21,0)</f>
        <v>28</v>
      </c>
      <c r="AG1787" s="63">
        <f>VLOOKUP(L1787,'Status Report'!B:W,22,0)</f>
        <v>6</v>
      </c>
      <c r="AH1787" s="22">
        <f t="shared" si="418"/>
        <v>5.8799999999999998E-3</v>
      </c>
      <c r="AI1787" t="s">
        <v>990</v>
      </c>
      <c r="AK1787" s="63">
        <f>IFERROR(VLOOKUP(G1787,ASEAN!A:A,1,0),0)</f>
        <v>0</v>
      </c>
      <c r="AL1787" s="63">
        <f>IFERROR(VLOOKUP(D1787,'[3]customer specs'!$B$1:$D$65536,3,0),0)</f>
        <v>0</v>
      </c>
      <c r="AM1787" s="64">
        <f t="shared" si="419"/>
        <v>0.90000000000000568</v>
      </c>
      <c r="AN1787" s="64">
        <f t="shared" si="420"/>
        <v>0</v>
      </c>
      <c r="AO1787" s="63"/>
      <c r="AP1787" s="63"/>
      <c r="AQ1787" s="63" t="str">
        <f t="shared" si="421"/>
        <v>no</v>
      </c>
      <c r="AR1787" s="20">
        <f t="shared" si="422"/>
        <v>40.844699999999996</v>
      </c>
      <c r="AS1787" s="63"/>
      <c r="AT1787" s="23">
        <f t="shared" si="427"/>
        <v>0.12</v>
      </c>
      <c r="AU1787" s="65">
        <f t="shared" si="423"/>
        <v>46.414431818181811</v>
      </c>
      <c r="AV1787" s="65"/>
      <c r="AW1787" s="65">
        <f t="shared" si="424"/>
        <v>46.414431818181811</v>
      </c>
      <c r="AX1787" s="65"/>
      <c r="AY1787" s="63">
        <f>VLOOKUP(L1787,'Status Report'!B:CF,81,0)</f>
        <v>0</v>
      </c>
      <c r="AZ1787" s="63" t="str">
        <f>VLOOKUP(L1787,'Status Report'!B:S,18,0)</f>
        <v xml:space="preserve">Konstantinos Zoupanos </v>
      </c>
      <c r="BB1787" s="63">
        <f>VLOOKUP(L1787,'Status Report'!B:Z,25,0)</f>
        <v>6</v>
      </c>
      <c r="BC1787" s="63">
        <f t="shared" si="425"/>
        <v>6</v>
      </c>
      <c r="BF1787">
        <f>VLOOKUP(L1787,'Status Report'!B:CE,82,0)</f>
        <v>0</v>
      </c>
      <c r="BG1787">
        <f>VLOOKUP(L1787,'Status Report'!B:CF,83,0)</f>
        <v>0</v>
      </c>
      <c r="BH1787">
        <f>VLOOKUP(L1787,'Status Report'!B:CG,84,0)</f>
        <v>0</v>
      </c>
      <c r="BI1787" t="s">
        <v>1035</v>
      </c>
      <c r="BJ1787" t="s">
        <v>795</v>
      </c>
      <c r="BM1787" s="67">
        <f t="shared" si="426"/>
        <v>32</v>
      </c>
    </row>
    <row r="1788" spans="1:65" x14ac:dyDescent="0.25">
      <c r="A1788" s="68" t="str">
        <f>VLOOKUP(L1788,'Status Report'!B:CB,79,0)</f>
        <v>Heineken - F1</v>
      </c>
      <c r="C1788">
        <v>26021056</v>
      </c>
      <c r="D1788">
        <v>3091125</v>
      </c>
      <c r="E1788" t="s">
        <v>1024</v>
      </c>
      <c r="F1788" t="s">
        <v>1025</v>
      </c>
      <c r="G1788" t="str">
        <f>VLOOKUP(D1788,'[2]sold to'!$A:$H,8,0)</f>
        <v>Antigua and Barbuda</v>
      </c>
      <c r="H1788" t="str">
        <f>VLOOKUP(D1788,'[2]sold to'!$A:$I,9,0)</f>
        <v>AMERICAS</v>
      </c>
      <c r="K1788">
        <v>60</v>
      </c>
      <c r="L1788">
        <v>88027381</v>
      </c>
      <c r="M1788" t="s">
        <v>577</v>
      </c>
      <c r="N1788">
        <v>1</v>
      </c>
      <c r="P1788" t="str">
        <f>VLOOKUP(L1788,'Status Report'!B:AA,26,0)</f>
        <v>China</v>
      </c>
      <c r="Q1788" t="str">
        <f>VLOOKUP(L1788,'Status Report'!B:AB,27,0)</f>
        <v>Textiles-Clothing</v>
      </c>
      <c r="R1788">
        <f>VLOOKUP(L1788,'Status Report'!B:X,23,0)</f>
        <v>84</v>
      </c>
      <c r="S1788" t="str">
        <f>VLOOKUP(L1788,'Status Report'!B:T,19,0)</f>
        <v>Promocean The Netherlands BV</v>
      </c>
      <c r="T1788" s="62">
        <f>VLOOKUP(L1788,'Status Report'!B:E,4,0)</f>
        <v>3</v>
      </c>
      <c r="U1788" s="19">
        <f>_xlfn.IFS(AI1788="Den Bosch",VLOOKUP(L1788,'Status Report'!B:AM,35,0),AI1788="Yantian",VLOOKUP(L1788,'Status Report'!B:AM,36,0),AI1788="",IF(H1788="Asia Pacific",VLOOKUP(L1788,'Status Report'!B:AM,36,0),VLOOKUP(L1788,'Status Report'!B:AM,35,0)),AI1788="Direct shipment",IF(H1788="Asia Pacific",VLOOKUP(L1788,'Status Report'!B:AM,36,0),VLOOKUP(L1788,'Status Report'!B:AM,35,0)))</f>
        <v>47.7</v>
      </c>
      <c r="V1788" s="20">
        <f t="shared" si="413"/>
        <v>47.7</v>
      </c>
      <c r="W1788" s="19">
        <f>_xlfn.IFS(AI1788="Den Bosch",VLOOKUP(L1788,'Status Report'!B:AM,37,0),AI1788="Yantian",VLOOKUP(L1788,'Status Report'!B:AM,38,0),AI1788="",IF(H1788="Asia Pacific",VLOOKUP(L1788,'Status Report'!B:AM,38,0),VLOOKUP(L1788,'Status Report'!B:AM,37,0)),AI1788="Direct shipment",IF(H1788="Asia Pacific",VLOOKUP(L1788,'Status Report'!B:AM,38,0),VLOOKUP(L1788,'Status Report'!B:AM,37,0)))</f>
        <v>46.8</v>
      </c>
      <c r="X1788" s="20">
        <f t="shared" si="414"/>
        <v>46.8</v>
      </c>
      <c r="Y1788" s="20">
        <f>_xlfn.IFS(AI1788="Den Bosch",VLOOKUP(L1788,'Status Report'!B:AO,39,0),AI1788="Yantian",VLOOKUP(L1788,'Status Report'!B:AO,40,0),AI1788="",IF(H1788="Asia Pacific",VLOOKUP(L1788,'Status Report'!B:AO,40,0),VLOOKUP(L1788,'Status Report'!B:AO,39,0)),AI1788="Direct shipment",IF(H1788="Asia Pacific",VLOOKUP(L1788,'Status Report'!B:AO,40,0),VLOOKUP(L1788,'Status Report'!B:AO,39,0)))</f>
        <v>0</v>
      </c>
      <c r="Z1788" s="20">
        <f t="shared" si="415"/>
        <v>0</v>
      </c>
      <c r="AA1788" s="20">
        <f t="shared" si="416"/>
        <v>46.8</v>
      </c>
      <c r="AB1788" s="21">
        <f>_xlfn.IFS(AI1788="Den Bosch",VLOOKUP(L1788,'Status Report'!B:AM,33,0),AI1788="Yantian",VLOOKUP(L1788,'Status Report'!B:AM,34,0),AI1788="",IF(H1788="Asia Pacific",VLOOKUP(L1788,'Status Report'!B:AM,34,0),VLOOKUP(L1788,'Status Report'!B:AM,33,0)),AI1788="Direct shipment",IF(H1788="Asia Pacific",VLOOKUP(L1788,'Status Report'!B:AM,34,0),VLOOKUP(L1788,'Status Report'!B:AM,33,0)))</f>
        <v>40.844699999999996</v>
      </c>
      <c r="AC1788" s="21">
        <f>VLOOKUP(L1788,'Status Report'!B:CE,82,0)</f>
        <v>0</v>
      </c>
      <c r="AD1788" s="21">
        <f t="shared" si="417"/>
        <v>40.844699999999996</v>
      </c>
      <c r="AE1788" s="63">
        <f>VLOOKUP(L1788,'Status Report'!B:W,20,0)</f>
        <v>35</v>
      </c>
      <c r="AF1788" s="63">
        <f>VLOOKUP(L1788,'Status Report'!B:W,21,0)</f>
        <v>28</v>
      </c>
      <c r="AG1788" s="63">
        <f>VLOOKUP(L1788,'Status Report'!B:W,22,0)</f>
        <v>6</v>
      </c>
      <c r="AH1788" s="22">
        <f t="shared" si="418"/>
        <v>5.8799999999999998E-3</v>
      </c>
      <c r="AI1788" t="s">
        <v>990</v>
      </c>
      <c r="AK1788" s="63">
        <f>IFERROR(VLOOKUP(G1788,ASEAN!A:A,1,0),0)</f>
        <v>0</v>
      </c>
      <c r="AL1788" s="63">
        <f>IFERROR(VLOOKUP(D1788,'[3]customer specs'!$B$1:$D$65536,3,0),0)</f>
        <v>0</v>
      </c>
      <c r="AM1788" s="64">
        <f t="shared" si="419"/>
        <v>0.90000000000000568</v>
      </c>
      <c r="AN1788" s="64">
        <f t="shared" si="420"/>
        <v>0</v>
      </c>
      <c r="AO1788" s="63"/>
      <c r="AP1788" s="63"/>
      <c r="AQ1788" s="63" t="str">
        <f t="shared" si="421"/>
        <v>no</v>
      </c>
      <c r="AR1788" s="20">
        <f t="shared" si="422"/>
        <v>40.844699999999996</v>
      </c>
      <c r="AS1788" s="63"/>
      <c r="AT1788" s="23">
        <f t="shared" si="427"/>
        <v>0.12</v>
      </c>
      <c r="AU1788" s="65">
        <f t="shared" si="423"/>
        <v>46.414431818181811</v>
      </c>
      <c r="AV1788" s="65"/>
      <c r="AW1788" s="65">
        <f t="shared" si="424"/>
        <v>46.414431818181811</v>
      </c>
      <c r="AX1788" s="65"/>
      <c r="AY1788" s="63">
        <f>VLOOKUP(L1788,'Status Report'!B:CF,81,0)</f>
        <v>0</v>
      </c>
      <c r="AZ1788" s="63" t="str">
        <f>VLOOKUP(L1788,'Status Report'!B:S,18,0)</f>
        <v xml:space="preserve">Konstantinos Zoupanos </v>
      </c>
      <c r="BB1788" s="63">
        <f>VLOOKUP(L1788,'Status Report'!B:Z,25,0)</f>
        <v>6</v>
      </c>
      <c r="BC1788" s="63">
        <f t="shared" si="425"/>
        <v>6</v>
      </c>
      <c r="BF1788">
        <f>VLOOKUP(L1788,'Status Report'!B:CE,82,0)</f>
        <v>0</v>
      </c>
      <c r="BG1788">
        <f>VLOOKUP(L1788,'Status Report'!B:CF,83,0)</f>
        <v>0</v>
      </c>
      <c r="BH1788">
        <f>VLOOKUP(L1788,'Status Report'!B:CG,84,0)</f>
        <v>0</v>
      </c>
      <c r="BI1788" t="s">
        <v>1035</v>
      </c>
      <c r="BJ1788" t="s">
        <v>795</v>
      </c>
      <c r="BM1788" s="67">
        <f t="shared" si="426"/>
        <v>15</v>
      </c>
    </row>
    <row r="1789" spans="1:65" x14ac:dyDescent="0.25">
      <c r="A1789" s="68" t="str">
        <f>VLOOKUP(L1789,'Status Report'!B:CB,79,0)</f>
        <v>Heineken - F1</v>
      </c>
      <c r="C1789">
        <v>26021056</v>
      </c>
      <c r="D1789">
        <v>3091125</v>
      </c>
      <c r="E1789" t="s">
        <v>1024</v>
      </c>
      <c r="F1789" t="s">
        <v>1025</v>
      </c>
      <c r="G1789" t="str">
        <f>VLOOKUP(D1789,'[2]sold to'!$A:$H,8,0)</f>
        <v>Antigua and Barbuda</v>
      </c>
      <c r="H1789" t="str">
        <f>VLOOKUP(D1789,'[2]sold to'!$A:$I,9,0)</f>
        <v>AMERICAS</v>
      </c>
      <c r="K1789">
        <v>70</v>
      </c>
      <c r="L1789">
        <v>88027383</v>
      </c>
      <c r="M1789" t="s">
        <v>579</v>
      </c>
      <c r="N1789">
        <v>1</v>
      </c>
      <c r="P1789" t="str">
        <f>VLOOKUP(L1789,'Status Report'!B:AA,26,0)</f>
        <v>China</v>
      </c>
      <c r="Q1789" t="str">
        <f>VLOOKUP(L1789,'Status Report'!B:AB,27,0)</f>
        <v>Textiles-Clothing</v>
      </c>
      <c r="R1789">
        <f>VLOOKUP(L1789,'Status Report'!B:X,23,0)</f>
        <v>84</v>
      </c>
      <c r="S1789" t="str">
        <f>VLOOKUP(L1789,'Status Report'!B:T,19,0)</f>
        <v>Promocean The Netherlands BV</v>
      </c>
      <c r="T1789" s="62">
        <f>VLOOKUP(L1789,'Status Report'!B:E,4,0)</f>
        <v>3</v>
      </c>
      <c r="U1789" s="19">
        <f>_xlfn.IFS(AI1789="Den Bosch",VLOOKUP(L1789,'Status Report'!B:AM,35,0),AI1789="Yantian",VLOOKUP(L1789,'Status Report'!B:AM,36,0),AI1789="",IF(H1789="Asia Pacific",VLOOKUP(L1789,'Status Report'!B:AM,36,0),VLOOKUP(L1789,'Status Report'!B:AM,35,0)),AI1789="Direct shipment",IF(H1789="Asia Pacific",VLOOKUP(L1789,'Status Report'!B:AM,36,0),VLOOKUP(L1789,'Status Report'!B:AM,35,0)))</f>
        <v>47.7</v>
      </c>
      <c r="V1789" s="20">
        <f t="shared" si="413"/>
        <v>47.7</v>
      </c>
      <c r="W1789" s="19">
        <f>_xlfn.IFS(AI1789="Den Bosch",VLOOKUP(L1789,'Status Report'!B:AM,37,0),AI1789="Yantian",VLOOKUP(L1789,'Status Report'!B:AM,38,0),AI1789="",IF(H1789="Asia Pacific",VLOOKUP(L1789,'Status Report'!B:AM,38,0),VLOOKUP(L1789,'Status Report'!B:AM,37,0)),AI1789="Direct shipment",IF(H1789="Asia Pacific",VLOOKUP(L1789,'Status Report'!B:AM,38,0),VLOOKUP(L1789,'Status Report'!B:AM,37,0)))</f>
        <v>46.8</v>
      </c>
      <c r="X1789" s="20">
        <f t="shared" si="414"/>
        <v>46.8</v>
      </c>
      <c r="Y1789" s="20">
        <f>_xlfn.IFS(AI1789="Den Bosch",VLOOKUP(L1789,'Status Report'!B:AO,39,0),AI1789="Yantian",VLOOKUP(L1789,'Status Report'!B:AO,40,0),AI1789="",IF(H1789="Asia Pacific",VLOOKUP(L1789,'Status Report'!B:AO,40,0),VLOOKUP(L1789,'Status Report'!B:AO,39,0)),AI1789="Direct shipment",IF(H1789="Asia Pacific",VLOOKUP(L1789,'Status Report'!B:AO,40,0),VLOOKUP(L1789,'Status Report'!B:AO,39,0)))</f>
        <v>0</v>
      </c>
      <c r="Z1789" s="20">
        <f t="shared" si="415"/>
        <v>0</v>
      </c>
      <c r="AA1789" s="20">
        <f t="shared" si="416"/>
        <v>46.8</v>
      </c>
      <c r="AB1789" s="21">
        <f>_xlfn.IFS(AI1789="Den Bosch",VLOOKUP(L1789,'Status Report'!B:AM,33,0),AI1789="Yantian",VLOOKUP(L1789,'Status Report'!B:AM,34,0),AI1789="",IF(H1789="Asia Pacific",VLOOKUP(L1789,'Status Report'!B:AM,34,0),VLOOKUP(L1789,'Status Report'!B:AM,33,0)),AI1789="Direct shipment",IF(H1789="Asia Pacific",VLOOKUP(L1789,'Status Report'!B:AM,34,0),VLOOKUP(L1789,'Status Report'!B:AM,33,0)))</f>
        <v>40.844699999999996</v>
      </c>
      <c r="AC1789" s="21">
        <f>VLOOKUP(L1789,'Status Report'!B:CE,82,0)</f>
        <v>0</v>
      </c>
      <c r="AD1789" s="21">
        <f t="shared" si="417"/>
        <v>40.844699999999996</v>
      </c>
      <c r="AE1789" s="63">
        <f>VLOOKUP(L1789,'Status Report'!B:W,20,0)</f>
        <v>35</v>
      </c>
      <c r="AF1789" s="63">
        <f>VLOOKUP(L1789,'Status Report'!B:W,21,0)</f>
        <v>28</v>
      </c>
      <c r="AG1789" s="63">
        <f>VLOOKUP(L1789,'Status Report'!B:W,22,0)</f>
        <v>6</v>
      </c>
      <c r="AH1789" s="22">
        <f t="shared" si="418"/>
        <v>5.8799999999999998E-3</v>
      </c>
      <c r="AI1789" t="s">
        <v>990</v>
      </c>
      <c r="AK1789" s="63">
        <f>IFERROR(VLOOKUP(G1789,ASEAN!A:A,1,0),0)</f>
        <v>0</v>
      </c>
      <c r="AL1789" s="63">
        <f>IFERROR(VLOOKUP(D1789,'[3]customer specs'!$B$1:$D$65536,3,0),0)</f>
        <v>0</v>
      </c>
      <c r="AM1789" s="64">
        <f t="shared" si="419"/>
        <v>0.90000000000000568</v>
      </c>
      <c r="AN1789" s="64">
        <f t="shared" si="420"/>
        <v>0</v>
      </c>
      <c r="AO1789" s="63"/>
      <c r="AP1789" s="63"/>
      <c r="AQ1789" s="63" t="str">
        <f t="shared" si="421"/>
        <v>no</v>
      </c>
      <c r="AR1789" s="20">
        <f t="shared" si="422"/>
        <v>40.844699999999996</v>
      </c>
      <c r="AS1789" s="63"/>
      <c r="AT1789" s="23">
        <f t="shared" si="427"/>
        <v>0.12</v>
      </c>
      <c r="AU1789" s="65">
        <f t="shared" si="423"/>
        <v>46.414431818181811</v>
      </c>
      <c r="AV1789" s="65"/>
      <c r="AW1789" s="65">
        <f t="shared" si="424"/>
        <v>46.414431818181811</v>
      </c>
      <c r="AX1789" s="65"/>
      <c r="AY1789" s="63">
        <f>VLOOKUP(L1789,'Status Report'!B:CF,81,0)</f>
        <v>0</v>
      </c>
      <c r="AZ1789" s="63" t="str">
        <f>VLOOKUP(L1789,'Status Report'!B:S,18,0)</f>
        <v xml:space="preserve">Konstantinos Zoupanos </v>
      </c>
      <c r="BB1789" s="63">
        <f>VLOOKUP(L1789,'Status Report'!B:Z,25,0)</f>
        <v>6</v>
      </c>
      <c r="BC1789" s="63">
        <f t="shared" si="425"/>
        <v>6</v>
      </c>
      <c r="BF1789">
        <f>VLOOKUP(L1789,'Status Report'!B:CE,82,0)</f>
        <v>0</v>
      </c>
      <c r="BG1789">
        <f>VLOOKUP(L1789,'Status Report'!B:CF,83,0)</f>
        <v>0</v>
      </c>
      <c r="BH1789">
        <f>VLOOKUP(L1789,'Status Report'!B:CG,84,0)</f>
        <v>0</v>
      </c>
      <c r="BI1789" t="s">
        <v>1035</v>
      </c>
      <c r="BJ1789" t="s">
        <v>795</v>
      </c>
      <c r="BM1789" s="67">
        <f t="shared" si="426"/>
        <v>30</v>
      </c>
    </row>
    <row r="1790" spans="1:65" x14ac:dyDescent="0.25">
      <c r="A1790" s="68" t="str">
        <f>VLOOKUP(L1790,'Status Report'!B:CB,79,0)</f>
        <v>Heineken - F1</v>
      </c>
      <c r="C1790">
        <v>26021056</v>
      </c>
      <c r="D1790">
        <v>3091125</v>
      </c>
      <c r="E1790" t="s">
        <v>1024</v>
      </c>
      <c r="F1790" t="s">
        <v>1025</v>
      </c>
      <c r="G1790" t="str">
        <f>VLOOKUP(D1790,'[2]sold to'!$A:$H,8,0)</f>
        <v>Antigua and Barbuda</v>
      </c>
      <c r="H1790" t="str">
        <f>VLOOKUP(D1790,'[2]sold to'!$A:$I,9,0)</f>
        <v>AMERICAS</v>
      </c>
      <c r="K1790">
        <v>80</v>
      </c>
      <c r="L1790">
        <v>88027375</v>
      </c>
      <c r="M1790" t="s">
        <v>572</v>
      </c>
      <c r="N1790">
        <v>1</v>
      </c>
      <c r="P1790" t="str">
        <f>VLOOKUP(L1790,'Status Report'!B:AA,26,0)</f>
        <v>China</v>
      </c>
      <c r="Q1790" t="str">
        <f>VLOOKUP(L1790,'Status Report'!B:AB,27,0)</f>
        <v>Textiles-Clothing</v>
      </c>
      <c r="R1790">
        <f>VLOOKUP(L1790,'Status Report'!B:X,23,0)</f>
        <v>84</v>
      </c>
      <c r="S1790" t="str">
        <f>VLOOKUP(L1790,'Status Report'!B:T,19,0)</f>
        <v>Promocean The Netherlands BV</v>
      </c>
      <c r="T1790" s="62">
        <f>VLOOKUP(L1790,'Status Report'!B:E,4,0)</f>
        <v>3</v>
      </c>
      <c r="U1790" s="19">
        <f>_xlfn.IFS(AI1790="Den Bosch",VLOOKUP(L1790,'Status Report'!B:AM,35,0),AI1790="Yantian",VLOOKUP(L1790,'Status Report'!B:AM,36,0),AI1790="",IF(H1790="Asia Pacific",VLOOKUP(L1790,'Status Report'!B:AM,36,0),VLOOKUP(L1790,'Status Report'!B:AM,35,0)),AI1790="Direct shipment",IF(H1790="Asia Pacific",VLOOKUP(L1790,'Status Report'!B:AM,36,0),VLOOKUP(L1790,'Status Report'!B:AM,35,0)))</f>
        <v>46.2</v>
      </c>
      <c r="V1790" s="20">
        <f t="shared" si="413"/>
        <v>46.2</v>
      </c>
      <c r="W1790" s="19">
        <f>_xlfn.IFS(AI1790="Den Bosch",VLOOKUP(L1790,'Status Report'!B:AM,37,0),AI1790="Yantian",VLOOKUP(L1790,'Status Report'!B:AM,38,0),AI1790="",IF(H1790="Asia Pacific",VLOOKUP(L1790,'Status Report'!B:AM,38,0),VLOOKUP(L1790,'Status Report'!B:AM,37,0)),AI1790="Direct shipment",IF(H1790="Asia Pacific",VLOOKUP(L1790,'Status Report'!B:AM,38,0),VLOOKUP(L1790,'Status Report'!B:AM,37,0)))</f>
        <v>45.36</v>
      </c>
      <c r="X1790" s="20">
        <f t="shared" si="414"/>
        <v>45.36</v>
      </c>
      <c r="Y1790" s="20">
        <f>_xlfn.IFS(AI1790="Den Bosch",VLOOKUP(L1790,'Status Report'!B:AO,39,0),AI1790="Yantian",VLOOKUP(L1790,'Status Report'!B:AO,40,0),AI1790="",IF(H1790="Asia Pacific",VLOOKUP(L1790,'Status Report'!B:AO,40,0),VLOOKUP(L1790,'Status Report'!B:AO,39,0)),AI1790="Direct shipment",IF(H1790="Asia Pacific",VLOOKUP(L1790,'Status Report'!B:AO,40,0),VLOOKUP(L1790,'Status Report'!B:AO,39,0)))</f>
        <v>0</v>
      </c>
      <c r="Z1790" s="20">
        <f t="shared" si="415"/>
        <v>0</v>
      </c>
      <c r="AA1790" s="20">
        <f t="shared" si="416"/>
        <v>45.36</v>
      </c>
      <c r="AB1790" s="21">
        <f>_xlfn.IFS(AI1790="Den Bosch",VLOOKUP(L1790,'Status Report'!B:AM,33,0),AI1790="Yantian",VLOOKUP(L1790,'Status Report'!B:AM,34,0),AI1790="",IF(H1790="Asia Pacific",VLOOKUP(L1790,'Status Report'!B:AM,34,0),VLOOKUP(L1790,'Status Report'!B:AM,33,0)),AI1790="Direct shipment",IF(H1790="Asia Pacific",VLOOKUP(L1790,'Status Report'!B:AM,34,0),VLOOKUP(L1790,'Status Report'!B:AM,33,0)))</f>
        <v>39.569399999999995</v>
      </c>
      <c r="AC1790" s="21">
        <f>VLOOKUP(L1790,'Status Report'!B:CE,82,0)</f>
        <v>0</v>
      </c>
      <c r="AD1790" s="21">
        <f t="shared" si="417"/>
        <v>39.569399999999995</v>
      </c>
      <c r="AE1790" s="63">
        <f>VLOOKUP(L1790,'Status Report'!B:W,20,0)</f>
        <v>35</v>
      </c>
      <c r="AF1790" s="63">
        <f>VLOOKUP(L1790,'Status Report'!B:W,21,0)</f>
        <v>28</v>
      </c>
      <c r="AG1790" s="63">
        <f>VLOOKUP(L1790,'Status Report'!B:W,22,0)</f>
        <v>6</v>
      </c>
      <c r="AH1790" s="22">
        <f t="shared" si="418"/>
        <v>5.8799999999999998E-3</v>
      </c>
      <c r="AI1790" t="s">
        <v>990</v>
      </c>
      <c r="AK1790" s="63">
        <f>IFERROR(VLOOKUP(G1790,ASEAN!A:A,1,0),0)</f>
        <v>0</v>
      </c>
      <c r="AL1790" s="63">
        <f>IFERROR(VLOOKUP(D1790,'[3]customer specs'!$B$1:$D$65536,3,0),0)</f>
        <v>0</v>
      </c>
      <c r="AM1790" s="64">
        <f t="shared" si="419"/>
        <v>0.84000000000000341</v>
      </c>
      <c r="AN1790" s="64">
        <f t="shared" si="420"/>
        <v>0</v>
      </c>
      <c r="AO1790" s="63"/>
      <c r="AP1790" s="63"/>
      <c r="AQ1790" s="63" t="str">
        <f t="shared" si="421"/>
        <v>no</v>
      </c>
      <c r="AR1790" s="20">
        <f t="shared" si="422"/>
        <v>39.569399999999995</v>
      </c>
      <c r="AS1790" s="63"/>
      <c r="AT1790" s="23">
        <f t="shared" si="427"/>
        <v>0.12</v>
      </c>
      <c r="AU1790" s="65">
        <f t="shared" si="423"/>
        <v>44.965227272727269</v>
      </c>
      <c r="AV1790" s="65"/>
      <c r="AW1790" s="65">
        <f t="shared" si="424"/>
        <v>44.965227272727269</v>
      </c>
      <c r="AX1790" s="65"/>
      <c r="AY1790" s="63">
        <f>VLOOKUP(L1790,'Status Report'!B:CF,81,0)</f>
        <v>0</v>
      </c>
      <c r="AZ1790" s="63" t="str">
        <f>VLOOKUP(L1790,'Status Report'!B:S,18,0)</f>
        <v xml:space="preserve">Konstantinos Zoupanos </v>
      </c>
      <c r="BB1790" s="63">
        <f>VLOOKUP(L1790,'Status Report'!B:Z,25,0)</f>
        <v>6</v>
      </c>
      <c r="BC1790" s="63">
        <f t="shared" si="425"/>
        <v>6</v>
      </c>
      <c r="BF1790">
        <f>VLOOKUP(L1790,'Status Report'!B:CE,82,0)</f>
        <v>0</v>
      </c>
      <c r="BG1790">
        <f>VLOOKUP(L1790,'Status Report'!B:CF,83,0)</f>
        <v>0</v>
      </c>
      <c r="BH1790">
        <f>VLOOKUP(L1790,'Status Report'!B:CG,84,0)</f>
        <v>0</v>
      </c>
      <c r="BI1790" t="s">
        <v>1035</v>
      </c>
      <c r="BJ1790" t="s">
        <v>795</v>
      </c>
      <c r="BM1790" s="67">
        <f t="shared" si="426"/>
        <v>7</v>
      </c>
    </row>
    <row r="1791" spans="1:65" x14ac:dyDescent="0.25">
      <c r="A1791" s="68" t="str">
        <f>VLOOKUP(L1791,'Status Report'!B:CB,79,0)</f>
        <v>Heineken - F1</v>
      </c>
      <c r="C1791">
        <v>26021056</v>
      </c>
      <c r="D1791">
        <v>3091125</v>
      </c>
      <c r="E1791" t="s">
        <v>1024</v>
      </c>
      <c r="F1791" t="s">
        <v>1025</v>
      </c>
      <c r="G1791" t="str">
        <f>VLOOKUP(D1791,'[2]sold to'!$A:$H,8,0)</f>
        <v>Antigua and Barbuda</v>
      </c>
      <c r="H1791" t="str">
        <f>VLOOKUP(D1791,'[2]sold to'!$A:$I,9,0)</f>
        <v>AMERICAS</v>
      </c>
      <c r="K1791">
        <v>90</v>
      </c>
      <c r="L1791">
        <v>88027376</v>
      </c>
      <c r="M1791" t="s">
        <v>573</v>
      </c>
      <c r="N1791">
        <v>1</v>
      </c>
      <c r="P1791" t="str">
        <f>VLOOKUP(L1791,'Status Report'!B:AA,26,0)</f>
        <v>China</v>
      </c>
      <c r="Q1791" t="str">
        <f>VLOOKUP(L1791,'Status Report'!B:AB,27,0)</f>
        <v>Textiles-Clothing</v>
      </c>
      <c r="R1791">
        <f>VLOOKUP(L1791,'Status Report'!B:X,23,0)</f>
        <v>84</v>
      </c>
      <c r="S1791" t="str">
        <f>VLOOKUP(L1791,'Status Report'!B:T,19,0)</f>
        <v>Promocean The Netherlands BV</v>
      </c>
      <c r="T1791" s="62">
        <f>VLOOKUP(L1791,'Status Report'!B:E,4,0)</f>
        <v>3</v>
      </c>
      <c r="U1791" s="19">
        <f>_xlfn.IFS(AI1791="Den Bosch",VLOOKUP(L1791,'Status Report'!B:AM,35,0),AI1791="Yantian",VLOOKUP(L1791,'Status Report'!B:AM,36,0),AI1791="",IF(H1791="Asia Pacific",VLOOKUP(L1791,'Status Report'!B:AM,36,0),VLOOKUP(L1791,'Status Report'!B:AM,35,0)),AI1791="Direct shipment",IF(H1791="Asia Pacific",VLOOKUP(L1791,'Status Report'!B:AM,36,0),VLOOKUP(L1791,'Status Report'!B:AM,35,0)))</f>
        <v>46.2</v>
      </c>
      <c r="V1791" s="20">
        <f t="shared" si="413"/>
        <v>46.2</v>
      </c>
      <c r="W1791" s="19">
        <f>_xlfn.IFS(AI1791="Den Bosch",VLOOKUP(L1791,'Status Report'!B:AM,37,0),AI1791="Yantian",VLOOKUP(L1791,'Status Report'!B:AM,38,0),AI1791="",IF(H1791="Asia Pacific",VLOOKUP(L1791,'Status Report'!B:AM,38,0),VLOOKUP(L1791,'Status Report'!B:AM,37,0)),AI1791="Direct shipment",IF(H1791="Asia Pacific",VLOOKUP(L1791,'Status Report'!B:AM,38,0),VLOOKUP(L1791,'Status Report'!B:AM,37,0)))</f>
        <v>45.36</v>
      </c>
      <c r="X1791" s="20">
        <f t="shared" si="414"/>
        <v>45.36</v>
      </c>
      <c r="Y1791" s="20">
        <f>_xlfn.IFS(AI1791="Den Bosch",VLOOKUP(L1791,'Status Report'!B:AO,39,0),AI1791="Yantian",VLOOKUP(L1791,'Status Report'!B:AO,40,0),AI1791="",IF(H1791="Asia Pacific",VLOOKUP(L1791,'Status Report'!B:AO,40,0),VLOOKUP(L1791,'Status Report'!B:AO,39,0)),AI1791="Direct shipment",IF(H1791="Asia Pacific",VLOOKUP(L1791,'Status Report'!B:AO,40,0),VLOOKUP(L1791,'Status Report'!B:AO,39,0)))</f>
        <v>0</v>
      </c>
      <c r="Z1791" s="20">
        <f t="shared" si="415"/>
        <v>0</v>
      </c>
      <c r="AA1791" s="20">
        <f t="shared" si="416"/>
        <v>45.36</v>
      </c>
      <c r="AB1791" s="21">
        <f>_xlfn.IFS(AI1791="Den Bosch",VLOOKUP(L1791,'Status Report'!B:AM,33,0),AI1791="Yantian",VLOOKUP(L1791,'Status Report'!B:AM,34,0),AI1791="",IF(H1791="Asia Pacific",VLOOKUP(L1791,'Status Report'!B:AM,34,0),VLOOKUP(L1791,'Status Report'!B:AM,33,0)),AI1791="Direct shipment",IF(H1791="Asia Pacific",VLOOKUP(L1791,'Status Report'!B:AM,34,0),VLOOKUP(L1791,'Status Report'!B:AM,33,0)))</f>
        <v>39.569399999999995</v>
      </c>
      <c r="AC1791" s="21">
        <f>VLOOKUP(L1791,'Status Report'!B:CE,82,0)</f>
        <v>0</v>
      </c>
      <c r="AD1791" s="21">
        <f t="shared" si="417"/>
        <v>39.569399999999995</v>
      </c>
      <c r="AE1791" s="63">
        <f>VLOOKUP(L1791,'Status Report'!B:W,20,0)</f>
        <v>35</v>
      </c>
      <c r="AF1791" s="63">
        <f>VLOOKUP(L1791,'Status Report'!B:W,21,0)</f>
        <v>28</v>
      </c>
      <c r="AG1791" s="63">
        <f>VLOOKUP(L1791,'Status Report'!B:W,22,0)</f>
        <v>6</v>
      </c>
      <c r="AH1791" s="22">
        <f t="shared" si="418"/>
        <v>5.8799999999999998E-3</v>
      </c>
      <c r="AI1791" t="s">
        <v>990</v>
      </c>
      <c r="AK1791" s="63">
        <f>IFERROR(VLOOKUP(G1791,ASEAN!A:A,1,0),0)</f>
        <v>0</v>
      </c>
      <c r="AL1791" s="63">
        <f>IFERROR(VLOOKUP(D1791,'[3]customer specs'!$B$1:$D$65536,3,0),0)</f>
        <v>0</v>
      </c>
      <c r="AM1791" s="64">
        <f t="shared" si="419"/>
        <v>0.84000000000000341</v>
      </c>
      <c r="AN1791" s="64">
        <f t="shared" si="420"/>
        <v>0</v>
      </c>
      <c r="AO1791" s="63"/>
      <c r="AP1791" s="63"/>
      <c r="AQ1791" s="63" t="str">
        <f t="shared" si="421"/>
        <v>no</v>
      </c>
      <c r="AR1791" s="20">
        <f t="shared" si="422"/>
        <v>39.569399999999995</v>
      </c>
      <c r="AS1791" s="63"/>
      <c r="AT1791" s="23">
        <f t="shared" si="427"/>
        <v>0.12</v>
      </c>
      <c r="AU1791" s="65">
        <f t="shared" si="423"/>
        <v>44.965227272727269</v>
      </c>
      <c r="AV1791" s="65"/>
      <c r="AW1791" s="65">
        <f t="shared" si="424"/>
        <v>44.965227272727269</v>
      </c>
      <c r="AX1791" s="65"/>
      <c r="AY1791" s="63">
        <f>VLOOKUP(L1791,'Status Report'!B:CF,81,0)</f>
        <v>0</v>
      </c>
      <c r="AZ1791" s="63" t="str">
        <f>VLOOKUP(L1791,'Status Report'!B:S,18,0)</f>
        <v xml:space="preserve">Konstantinos Zoupanos </v>
      </c>
      <c r="BB1791" s="63">
        <f>VLOOKUP(L1791,'Status Report'!B:Z,25,0)</f>
        <v>6</v>
      </c>
      <c r="BC1791" s="63">
        <f t="shared" si="425"/>
        <v>6</v>
      </c>
      <c r="BF1791">
        <f>VLOOKUP(L1791,'Status Report'!B:CE,82,0)</f>
        <v>0</v>
      </c>
      <c r="BG1791">
        <f>VLOOKUP(L1791,'Status Report'!B:CF,83,0)</f>
        <v>0</v>
      </c>
      <c r="BH1791">
        <f>VLOOKUP(L1791,'Status Report'!B:CG,84,0)</f>
        <v>0</v>
      </c>
      <c r="BI1791" t="s">
        <v>1035</v>
      </c>
      <c r="BJ1791" t="s">
        <v>795</v>
      </c>
      <c r="BM1791" s="67">
        <f t="shared" si="426"/>
        <v>17</v>
      </c>
    </row>
    <row r="1792" spans="1:65" x14ac:dyDescent="0.25">
      <c r="A1792" s="68" t="str">
        <f>VLOOKUP(L1792,'Status Report'!B:CB,79,0)</f>
        <v>Heineken - F1</v>
      </c>
      <c r="C1792">
        <v>26021056</v>
      </c>
      <c r="D1792">
        <v>3091125</v>
      </c>
      <c r="E1792" t="s">
        <v>1024</v>
      </c>
      <c r="F1792" t="s">
        <v>1025</v>
      </c>
      <c r="G1792" t="str">
        <f>VLOOKUP(D1792,'[2]sold to'!$A:$H,8,0)</f>
        <v>Antigua and Barbuda</v>
      </c>
      <c r="H1792" t="str">
        <f>VLOOKUP(D1792,'[2]sold to'!$A:$I,9,0)</f>
        <v>AMERICAS</v>
      </c>
      <c r="K1792">
        <v>100</v>
      </c>
      <c r="L1792">
        <v>88027377</v>
      </c>
      <c r="M1792" t="s">
        <v>574</v>
      </c>
      <c r="N1792">
        <v>1</v>
      </c>
      <c r="P1792" t="str">
        <f>VLOOKUP(L1792,'Status Report'!B:AA,26,0)</f>
        <v>China</v>
      </c>
      <c r="Q1792" t="str">
        <f>VLOOKUP(L1792,'Status Report'!B:AB,27,0)</f>
        <v>Textiles-Clothing</v>
      </c>
      <c r="R1792">
        <f>VLOOKUP(L1792,'Status Report'!B:X,23,0)</f>
        <v>84</v>
      </c>
      <c r="S1792" t="str">
        <f>VLOOKUP(L1792,'Status Report'!B:T,19,0)</f>
        <v>Promocean The Netherlands BV</v>
      </c>
      <c r="T1792" s="62">
        <f>VLOOKUP(L1792,'Status Report'!B:E,4,0)</f>
        <v>3</v>
      </c>
      <c r="U1792" s="19">
        <f>_xlfn.IFS(AI1792="Den Bosch",VLOOKUP(L1792,'Status Report'!B:AM,35,0),AI1792="Yantian",VLOOKUP(L1792,'Status Report'!B:AM,36,0),AI1792="",IF(H1792="Asia Pacific",VLOOKUP(L1792,'Status Report'!B:AM,36,0),VLOOKUP(L1792,'Status Report'!B:AM,35,0)),AI1792="Direct shipment",IF(H1792="Asia Pacific",VLOOKUP(L1792,'Status Report'!B:AM,36,0),VLOOKUP(L1792,'Status Report'!B:AM,35,0)))</f>
        <v>46.2</v>
      </c>
      <c r="V1792" s="20">
        <f t="shared" si="413"/>
        <v>46.2</v>
      </c>
      <c r="W1792" s="19">
        <f>_xlfn.IFS(AI1792="Den Bosch",VLOOKUP(L1792,'Status Report'!B:AM,37,0),AI1792="Yantian",VLOOKUP(L1792,'Status Report'!B:AM,38,0),AI1792="",IF(H1792="Asia Pacific",VLOOKUP(L1792,'Status Report'!B:AM,38,0),VLOOKUP(L1792,'Status Report'!B:AM,37,0)),AI1792="Direct shipment",IF(H1792="Asia Pacific",VLOOKUP(L1792,'Status Report'!B:AM,38,0),VLOOKUP(L1792,'Status Report'!B:AM,37,0)))</f>
        <v>45.36</v>
      </c>
      <c r="X1792" s="20">
        <f t="shared" si="414"/>
        <v>45.36</v>
      </c>
      <c r="Y1792" s="20">
        <f>_xlfn.IFS(AI1792="Den Bosch",VLOOKUP(L1792,'Status Report'!B:AO,39,0),AI1792="Yantian",VLOOKUP(L1792,'Status Report'!B:AO,40,0),AI1792="",IF(H1792="Asia Pacific",VLOOKUP(L1792,'Status Report'!B:AO,40,0),VLOOKUP(L1792,'Status Report'!B:AO,39,0)),AI1792="Direct shipment",IF(H1792="Asia Pacific",VLOOKUP(L1792,'Status Report'!B:AO,40,0),VLOOKUP(L1792,'Status Report'!B:AO,39,0)))</f>
        <v>0</v>
      </c>
      <c r="Z1792" s="20">
        <f t="shared" si="415"/>
        <v>0</v>
      </c>
      <c r="AA1792" s="20">
        <f t="shared" si="416"/>
        <v>45.36</v>
      </c>
      <c r="AB1792" s="21">
        <f>_xlfn.IFS(AI1792="Den Bosch",VLOOKUP(L1792,'Status Report'!B:AM,33,0),AI1792="Yantian",VLOOKUP(L1792,'Status Report'!B:AM,34,0),AI1792="",IF(H1792="Asia Pacific",VLOOKUP(L1792,'Status Report'!B:AM,34,0),VLOOKUP(L1792,'Status Report'!B:AM,33,0)),AI1792="Direct shipment",IF(H1792="Asia Pacific",VLOOKUP(L1792,'Status Report'!B:AM,34,0),VLOOKUP(L1792,'Status Report'!B:AM,33,0)))</f>
        <v>39.569399999999995</v>
      </c>
      <c r="AC1792" s="21">
        <f>VLOOKUP(L1792,'Status Report'!B:CE,82,0)</f>
        <v>0</v>
      </c>
      <c r="AD1792" s="21">
        <f t="shared" si="417"/>
        <v>39.569399999999995</v>
      </c>
      <c r="AE1792" s="63">
        <f>VLOOKUP(L1792,'Status Report'!B:W,20,0)</f>
        <v>35</v>
      </c>
      <c r="AF1792" s="63">
        <f>VLOOKUP(L1792,'Status Report'!B:W,21,0)</f>
        <v>28</v>
      </c>
      <c r="AG1792" s="63">
        <f>VLOOKUP(L1792,'Status Report'!B:W,22,0)</f>
        <v>6</v>
      </c>
      <c r="AH1792" s="22">
        <f t="shared" si="418"/>
        <v>5.8799999999999998E-3</v>
      </c>
      <c r="AI1792" t="s">
        <v>990</v>
      </c>
      <c r="AK1792" s="63">
        <f>IFERROR(VLOOKUP(G1792,ASEAN!A:A,1,0),0)</f>
        <v>0</v>
      </c>
      <c r="AL1792" s="63">
        <f>IFERROR(VLOOKUP(D1792,'[3]customer specs'!$B$1:$D$65536,3,0),0)</f>
        <v>0</v>
      </c>
      <c r="AM1792" s="64">
        <f t="shared" si="419"/>
        <v>0.84000000000000341</v>
      </c>
      <c r="AN1792" s="64">
        <f t="shared" si="420"/>
        <v>0</v>
      </c>
      <c r="AO1792" s="63"/>
      <c r="AP1792" s="63"/>
      <c r="AQ1792" s="63" t="str">
        <f t="shared" si="421"/>
        <v>no</v>
      </c>
      <c r="AR1792" s="20">
        <f t="shared" si="422"/>
        <v>39.569399999999995</v>
      </c>
      <c r="AS1792" s="63"/>
      <c r="AT1792" s="23">
        <f t="shared" si="427"/>
        <v>0.12</v>
      </c>
      <c r="AU1792" s="65">
        <f t="shared" si="423"/>
        <v>44.965227272727269</v>
      </c>
      <c r="AV1792" s="65"/>
      <c r="AW1792" s="65">
        <f t="shared" si="424"/>
        <v>44.965227272727269</v>
      </c>
      <c r="AX1792" s="65"/>
      <c r="AY1792" s="63">
        <f>VLOOKUP(L1792,'Status Report'!B:CF,81,0)</f>
        <v>0</v>
      </c>
      <c r="AZ1792" s="63" t="str">
        <f>VLOOKUP(L1792,'Status Report'!B:S,18,0)</f>
        <v xml:space="preserve">Konstantinos Zoupanos </v>
      </c>
      <c r="BB1792" s="63">
        <f>VLOOKUP(L1792,'Status Report'!B:Z,25,0)</f>
        <v>6</v>
      </c>
      <c r="BC1792" s="63">
        <f t="shared" si="425"/>
        <v>6</v>
      </c>
      <c r="BF1792">
        <f>VLOOKUP(L1792,'Status Report'!B:CE,82,0)</f>
        <v>0</v>
      </c>
      <c r="BG1792">
        <f>VLOOKUP(L1792,'Status Report'!B:CF,83,0)</f>
        <v>0</v>
      </c>
      <c r="BH1792">
        <f>VLOOKUP(L1792,'Status Report'!B:CG,84,0)</f>
        <v>0</v>
      </c>
      <c r="BI1792" t="s">
        <v>1035</v>
      </c>
      <c r="BJ1792" t="s">
        <v>795</v>
      </c>
      <c r="BM1792" s="67">
        <f t="shared" si="426"/>
        <v>23</v>
      </c>
    </row>
    <row r="1793" spans="1:65" x14ac:dyDescent="0.25">
      <c r="A1793" s="68" t="str">
        <f>VLOOKUP(L1793,'Status Report'!B:CB,79,0)</f>
        <v>Heineken - F1</v>
      </c>
      <c r="C1793">
        <v>26021056</v>
      </c>
      <c r="D1793">
        <v>3091125</v>
      </c>
      <c r="E1793" t="s">
        <v>1024</v>
      </c>
      <c r="F1793" t="s">
        <v>1025</v>
      </c>
      <c r="G1793" t="str">
        <f>VLOOKUP(D1793,'[2]sold to'!$A:$H,8,0)</f>
        <v>Antigua and Barbuda</v>
      </c>
      <c r="H1793" t="str">
        <f>VLOOKUP(D1793,'[2]sold to'!$A:$I,9,0)</f>
        <v>AMERICAS</v>
      </c>
      <c r="K1793">
        <v>110</v>
      </c>
      <c r="L1793">
        <v>88027378</v>
      </c>
      <c r="M1793" t="s">
        <v>575</v>
      </c>
      <c r="N1793">
        <v>1</v>
      </c>
      <c r="P1793" t="str">
        <f>VLOOKUP(L1793,'Status Report'!B:AA,26,0)</f>
        <v>China</v>
      </c>
      <c r="Q1793" t="str">
        <f>VLOOKUP(L1793,'Status Report'!B:AB,27,0)</f>
        <v>Textiles-Clothing</v>
      </c>
      <c r="R1793">
        <f>VLOOKUP(L1793,'Status Report'!B:X,23,0)</f>
        <v>84</v>
      </c>
      <c r="S1793" t="str">
        <f>VLOOKUP(L1793,'Status Report'!B:T,19,0)</f>
        <v>Promocean The Netherlands BV</v>
      </c>
      <c r="T1793" s="62">
        <f>VLOOKUP(L1793,'Status Report'!B:E,4,0)</f>
        <v>3</v>
      </c>
      <c r="U1793" s="19">
        <f>_xlfn.IFS(AI1793="Den Bosch",VLOOKUP(L1793,'Status Report'!B:AM,35,0),AI1793="Yantian",VLOOKUP(L1793,'Status Report'!B:AM,36,0),AI1793="",IF(H1793="Asia Pacific",VLOOKUP(L1793,'Status Report'!B:AM,36,0),VLOOKUP(L1793,'Status Report'!B:AM,35,0)),AI1793="Direct shipment",IF(H1793="Asia Pacific",VLOOKUP(L1793,'Status Report'!B:AM,36,0),VLOOKUP(L1793,'Status Report'!B:AM,35,0)))</f>
        <v>46.2</v>
      </c>
      <c r="V1793" s="20">
        <f t="shared" si="413"/>
        <v>46.2</v>
      </c>
      <c r="W1793" s="19">
        <f>_xlfn.IFS(AI1793="Den Bosch",VLOOKUP(L1793,'Status Report'!B:AM,37,0),AI1793="Yantian",VLOOKUP(L1793,'Status Report'!B:AM,38,0),AI1793="",IF(H1793="Asia Pacific",VLOOKUP(L1793,'Status Report'!B:AM,38,0),VLOOKUP(L1793,'Status Report'!B:AM,37,0)),AI1793="Direct shipment",IF(H1793="Asia Pacific",VLOOKUP(L1793,'Status Report'!B:AM,38,0),VLOOKUP(L1793,'Status Report'!B:AM,37,0)))</f>
        <v>45.36</v>
      </c>
      <c r="X1793" s="20">
        <f t="shared" si="414"/>
        <v>45.36</v>
      </c>
      <c r="Y1793" s="20">
        <f>_xlfn.IFS(AI1793="Den Bosch",VLOOKUP(L1793,'Status Report'!B:AO,39,0),AI1793="Yantian",VLOOKUP(L1793,'Status Report'!B:AO,40,0),AI1793="",IF(H1793="Asia Pacific",VLOOKUP(L1793,'Status Report'!B:AO,40,0),VLOOKUP(L1793,'Status Report'!B:AO,39,0)),AI1793="Direct shipment",IF(H1793="Asia Pacific",VLOOKUP(L1793,'Status Report'!B:AO,40,0),VLOOKUP(L1793,'Status Report'!B:AO,39,0)))</f>
        <v>0</v>
      </c>
      <c r="Z1793" s="20">
        <f t="shared" si="415"/>
        <v>0</v>
      </c>
      <c r="AA1793" s="20">
        <f t="shared" si="416"/>
        <v>45.36</v>
      </c>
      <c r="AB1793" s="21">
        <f>_xlfn.IFS(AI1793="Den Bosch",VLOOKUP(L1793,'Status Report'!B:AM,33,0),AI1793="Yantian",VLOOKUP(L1793,'Status Report'!B:AM,34,0),AI1793="",IF(H1793="Asia Pacific",VLOOKUP(L1793,'Status Report'!B:AM,34,0),VLOOKUP(L1793,'Status Report'!B:AM,33,0)),AI1793="Direct shipment",IF(H1793="Asia Pacific",VLOOKUP(L1793,'Status Report'!B:AM,34,0),VLOOKUP(L1793,'Status Report'!B:AM,33,0)))</f>
        <v>39.569399999999995</v>
      </c>
      <c r="AC1793" s="21">
        <f>VLOOKUP(L1793,'Status Report'!B:CE,82,0)</f>
        <v>0</v>
      </c>
      <c r="AD1793" s="21">
        <f t="shared" si="417"/>
        <v>39.569399999999995</v>
      </c>
      <c r="AE1793" s="63">
        <f>VLOOKUP(L1793,'Status Report'!B:W,20,0)</f>
        <v>35</v>
      </c>
      <c r="AF1793" s="63">
        <f>VLOOKUP(L1793,'Status Report'!B:W,21,0)</f>
        <v>28</v>
      </c>
      <c r="AG1793" s="63">
        <f>VLOOKUP(L1793,'Status Report'!B:W,22,0)</f>
        <v>6</v>
      </c>
      <c r="AH1793" s="22">
        <f t="shared" si="418"/>
        <v>5.8799999999999998E-3</v>
      </c>
      <c r="AI1793" t="s">
        <v>990</v>
      </c>
      <c r="AK1793" s="63">
        <f>IFERROR(VLOOKUP(G1793,ASEAN!A:A,1,0),0)</f>
        <v>0</v>
      </c>
      <c r="AL1793" s="63">
        <f>IFERROR(VLOOKUP(D1793,'[3]customer specs'!$B$1:$D$65536,3,0),0)</f>
        <v>0</v>
      </c>
      <c r="AM1793" s="64">
        <f t="shared" si="419"/>
        <v>0.84000000000000341</v>
      </c>
      <c r="AN1793" s="64">
        <f t="shared" si="420"/>
        <v>0</v>
      </c>
      <c r="AO1793" s="63"/>
      <c r="AP1793" s="63"/>
      <c r="AQ1793" s="63" t="str">
        <f t="shared" si="421"/>
        <v>no</v>
      </c>
      <c r="AR1793" s="20">
        <f t="shared" si="422"/>
        <v>39.569399999999995</v>
      </c>
      <c r="AS1793" s="63"/>
      <c r="AT1793" s="23">
        <f t="shared" si="427"/>
        <v>0.12</v>
      </c>
      <c r="AU1793" s="65">
        <f t="shared" si="423"/>
        <v>44.965227272727269</v>
      </c>
      <c r="AV1793" s="65"/>
      <c r="AW1793" s="65">
        <f t="shared" si="424"/>
        <v>44.965227272727269</v>
      </c>
      <c r="AX1793" s="65"/>
      <c r="AY1793" s="63">
        <f>VLOOKUP(L1793,'Status Report'!B:CF,81,0)</f>
        <v>0</v>
      </c>
      <c r="AZ1793" s="63" t="str">
        <f>VLOOKUP(L1793,'Status Report'!B:S,18,0)</f>
        <v xml:space="preserve">Konstantinos Zoupanos </v>
      </c>
      <c r="BB1793" s="63">
        <f>VLOOKUP(L1793,'Status Report'!B:Z,25,0)</f>
        <v>6</v>
      </c>
      <c r="BC1793" s="63">
        <f t="shared" si="425"/>
        <v>6</v>
      </c>
      <c r="BF1793">
        <f>VLOOKUP(L1793,'Status Report'!B:CE,82,0)</f>
        <v>0</v>
      </c>
      <c r="BG1793">
        <f>VLOOKUP(L1793,'Status Report'!B:CF,83,0)</f>
        <v>0</v>
      </c>
      <c r="BH1793">
        <f>VLOOKUP(L1793,'Status Report'!B:CG,84,0)</f>
        <v>0</v>
      </c>
      <c r="BI1793" t="s">
        <v>1035</v>
      </c>
      <c r="BJ1793" t="s">
        <v>795</v>
      </c>
      <c r="BM1793" s="67">
        <f t="shared" si="426"/>
        <v>19</v>
      </c>
    </row>
    <row r="1794" spans="1:65" x14ac:dyDescent="0.25">
      <c r="A1794" s="68" t="str">
        <f>VLOOKUP(L1794,'Status Report'!B:CB,79,0)</f>
        <v>Heineken UCL</v>
      </c>
      <c r="C1794">
        <v>26021056</v>
      </c>
      <c r="D1794">
        <v>3091125</v>
      </c>
      <c r="E1794" t="s">
        <v>1024</v>
      </c>
      <c r="F1794" t="s">
        <v>1025</v>
      </c>
      <c r="G1794" t="str">
        <f>VLOOKUP(D1794,'[2]sold to'!$A:$H,8,0)</f>
        <v>Antigua and Barbuda</v>
      </c>
      <c r="H1794" t="str">
        <f>VLOOKUP(D1794,'[2]sold to'!$A:$I,9,0)</f>
        <v>AMERICAS</v>
      </c>
      <c r="K1794">
        <v>120</v>
      </c>
      <c r="L1794">
        <v>88026493</v>
      </c>
      <c r="M1794" t="s">
        <v>804</v>
      </c>
      <c r="N1794">
        <v>5</v>
      </c>
      <c r="P1794" t="str">
        <f>VLOOKUP(L1794,'Status Report'!B:AA,26,0)</f>
        <v>China</v>
      </c>
      <c r="Q1794" t="str">
        <f>VLOOKUP(L1794,'Status Report'!B:AB,27,0)</f>
        <v>Bar support</v>
      </c>
      <c r="R1794">
        <f>VLOOKUP(L1794,'Status Report'!B:X,23,0)</f>
        <v>167</v>
      </c>
      <c r="S1794" t="str">
        <f>VLOOKUP(L1794,'Status Report'!B:T,19,0)</f>
        <v>Promocean The Netherlands BV</v>
      </c>
      <c r="T1794" s="62">
        <f>VLOOKUP(L1794,'Status Report'!B:E,4,0)</f>
        <v>3</v>
      </c>
      <c r="U1794" s="19">
        <f>_xlfn.IFS(AI1794="Den Bosch",VLOOKUP(L1794,'Status Report'!B:AM,35,0),AI1794="Yantian",VLOOKUP(L1794,'Status Report'!B:AM,36,0),AI1794="",IF(H1794="Asia Pacific",VLOOKUP(L1794,'Status Report'!B:AM,36,0),VLOOKUP(L1794,'Status Report'!B:AM,35,0)),AI1794="Direct shipment",IF(H1794="Asia Pacific",VLOOKUP(L1794,'Status Report'!B:AM,36,0),VLOOKUP(L1794,'Status Report'!B:AM,35,0)))</f>
        <v>73.199999999999989</v>
      </c>
      <c r="V1794" s="20">
        <f t="shared" ref="V1794:V1857" si="428">U1794*N1794</f>
        <v>365.99999999999994</v>
      </c>
      <c r="W1794" s="19">
        <f>_xlfn.IFS(AI1794="Den Bosch",VLOOKUP(L1794,'Status Report'!B:AM,37,0),AI1794="Yantian",VLOOKUP(L1794,'Status Report'!B:AM,38,0),AI1794="",IF(H1794="Asia Pacific",VLOOKUP(L1794,'Status Report'!B:AM,38,0),VLOOKUP(L1794,'Status Report'!B:AM,37,0)),AI1794="Direct shipment",IF(H1794="Asia Pacific",VLOOKUP(L1794,'Status Report'!B:AM,38,0),VLOOKUP(L1794,'Status Report'!B:AM,37,0)))</f>
        <v>73.199999999999989</v>
      </c>
      <c r="X1794" s="20">
        <f t="shared" ref="X1794:X1857" si="429">N1794*W1794</f>
        <v>365.99999999999994</v>
      </c>
      <c r="Y1794" s="20">
        <f>_xlfn.IFS(AI1794="Den Bosch",VLOOKUP(L1794,'Status Report'!B:AO,39,0),AI1794="Yantian",VLOOKUP(L1794,'Status Report'!B:AO,40,0),AI1794="",IF(H1794="Asia Pacific",VLOOKUP(L1794,'Status Report'!B:AO,40,0),VLOOKUP(L1794,'Status Report'!B:AO,39,0)),AI1794="Direct shipment",IF(H1794="Asia Pacific",VLOOKUP(L1794,'Status Report'!B:AO,40,0),VLOOKUP(L1794,'Status Report'!B:AO,39,0)))</f>
        <v>0</v>
      </c>
      <c r="Z1794" s="20">
        <f t="shared" ref="Z1794:Z1857" si="430">Y1794*N1794</f>
        <v>0</v>
      </c>
      <c r="AA1794" s="20">
        <f t="shared" ref="AA1794:AA1857" si="431">IF(Z1794=0,X1794,Z1794)</f>
        <v>365.99999999999994</v>
      </c>
      <c r="AB1794" s="21">
        <f>_xlfn.IFS(AI1794="Den Bosch",VLOOKUP(L1794,'Status Report'!B:AM,33,0),AI1794="Yantian",VLOOKUP(L1794,'Status Report'!B:AM,34,0),AI1794="",IF(H1794="Asia Pacific",VLOOKUP(L1794,'Status Report'!B:AM,34,0),VLOOKUP(L1794,'Status Report'!B:AM,33,0)),AI1794="Direct shipment",IF(H1794="Asia Pacific",VLOOKUP(L1794,'Status Report'!B:AM,34,0),VLOOKUP(L1794,'Status Report'!B:AM,33,0)))</f>
        <v>63.327000000000005</v>
      </c>
      <c r="AC1794" s="21">
        <f>VLOOKUP(L1794,'Status Report'!B:CE,82,0)</f>
        <v>0</v>
      </c>
      <c r="AD1794" s="21">
        <f t="shared" ref="AD1794:AD1857" si="432">IF(AC1794=0,AB1794,AC1794)</f>
        <v>63.327000000000005</v>
      </c>
      <c r="AE1794" s="63">
        <f>VLOOKUP(L1794,'Status Report'!B:W,20,0)</f>
        <v>49</v>
      </c>
      <c r="AF1794" s="63">
        <f>VLOOKUP(L1794,'Status Report'!B:W,21,0)</f>
        <v>26</v>
      </c>
      <c r="AG1794" s="63">
        <f>VLOOKUP(L1794,'Status Report'!B:W,22,0)</f>
        <v>50</v>
      </c>
      <c r="AH1794" s="22">
        <f t="shared" ref="AH1794:AH1857" si="433">((AE1794*AF1794*AG1794)*N1794)/1000000</f>
        <v>0.31850000000000001</v>
      </c>
      <c r="AI1794" t="s">
        <v>990</v>
      </c>
      <c r="AK1794" s="63">
        <f>IFERROR(VLOOKUP(G1794,ASEAN!A:A,1,0),0)</f>
        <v>0</v>
      </c>
      <c r="AL1794" s="63">
        <f>IFERROR(VLOOKUP(D1794,'[3]customer specs'!$B$1:$D$65536,3,0),0)</f>
        <v>0</v>
      </c>
      <c r="AM1794" s="64">
        <f t="shared" ref="AM1794:AM1857" si="434">V1794-X1794</f>
        <v>0</v>
      </c>
      <c r="AN1794" s="64">
        <f t="shared" ref="AN1794:AN1857" si="435">IF(Z1794=0,,X1794-Z1794)</f>
        <v>0</v>
      </c>
      <c r="AO1794" s="63"/>
      <c r="AP1794" s="63"/>
      <c r="AQ1794" s="63" t="str">
        <f t="shared" ref="AQ1794:AQ1857" si="436">IF(N1794&gt;=R1794,"yes","no")</f>
        <v>no</v>
      </c>
      <c r="AR1794" s="20">
        <f t="shared" ref="AR1794:AR1857" si="437">AD1794*N1794</f>
        <v>316.63500000000005</v>
      </c>
      <c r="AS1794" s="63"/>
      <c r="AT1794" s="23">
        <f t="shared" si="427"/>
        <v>0.12</v>
      </c>
      <c r="AU1794" s="65">
        <f t="shared" ref="AU1794:AU1857" si="438">AD1794/(1-AT1794)</f>
        <v>71.962500000000006</v>
      </c>
      <c r="AV1794" s="65"/>
      <c r="AW1794" s="65">
        <f t="shared" ref="AW1794:AW1857" si="439">(AU1794*N1794)+(AV1794*N1794)</f>
        <v>359.8125</v>
      </c>
      <c r="AX1794" s="65"/>
      <c r="AY1794" s="63">
        <f>VLOOKUP(L1794,'Status Report'!B:CF,81,0)</f>
        <v>0</v>
      </c>
      <c r="AZ1794" s="63" t="str">
        <f>VLOOKUP(L1794,'Status Report'!B:S,18,0)</f>
        <v>Ellina Smirnova</v>
      </c>
      <c r="BB1794" s="63">
        <f>VLOOKUP(L1794,'Status Report'!B:Z,25,0)</f>
        <v>12</v>
      </c>
      <c r="BC1794" s="63">
        <f t="shared" ref="BC1794:BC1857" si="440">N1794*BB1794</f>
        <v>60</v>
      </c>
      <c r="BF1794">
        <f>VLOOKUP(L1794,'Status Report'!B:CE,82,0)</f>
        <v>0</v>
      </c>
      <c r="BG1794">
        <f>VLOOKUP(L1794,'Status Report'!B:CF,83,0)</f>
        <v>0</v>
      </c>
      <c r="BH1794">
        <f>VLOOKUP(L1794,'Status Report'!B:CG,84,0)</f>
        <v>0</v>
      </c>
      <c r="BI1794" t="s">
        <v>1035</v>
      </c>
      <c r="BJ1794" t="s">
        <v>795</v>
      </c>
      <c r="BM1794" s="67">
        <f t="shared" ref="BM1794:BM1857" si="441">SUMIF($L:$L,$L1794,N:N)</f>
        <v>356</v>
      </c>
    </row>
    <row r="1795" spans="1:65" x14ac:dyDescent="0.25">
      <c r="A1795" s="68" t="str">
        <f>VLOOKUP(L1795,'Status Report'!B:CB,79,0)</f>
        <v>Heineken UCL</v>
      </c>
      <c r="C1795">
        <v>26021056</v>
      </c>
      <c r="D1795">
        <v>3091125</v>
      </c>
      <c r="E1795" t="s">
        <v>1024</v>
      </c>
      <c r="F1795" t="s">
        <v>1025</v>
      </c>
      <c r="G1795" t="str">
        <f>VLOOKUP(D1795,'[2]sold to'!$A:$H,8,0)</f>
        <v>Antigua and Barbuda</v>
      </c>
      <c r="H1795" t="str">
        <f>VLOOKUP(D1795,'[2]sold to'!$A:$I,9,0)</f>
        <v>AMERICAS</v>
      </c>
      <c r="K1795">
        <v>130</v>
      </c>
      <c r="L1795">
        <v>88026485</v>
      </c>
      <c r="M1795" t="s">
        <v>312</v>
      </c>
      <c r="N1795">
        <v>2</v>
      </c>
      <c r="P1795" t="str">
        <f>VLOOKUP(L1795,'Status Report'!B:AA,26,0)</f>
        <v>China</v>
      </c>
      <c r="Q1795" t="str">
        <f>VLOOKUP(L1795,'Status Report'!B:AB,27,0)</f>
        <v>Bar support</v>
      </c>
      <c r="R1795">
        <f>VLOOKUP(L1795,'Status Report'!B:X,23,0)</f>
        <v>125</v>
      </c>
      <c r="S1795" t="str">
        <f>VLOOKUP(L1795,'Status Report'!B:T,19,0)</f>
        <v>Promocean The Netherlands BV</v>
      </c>
      <c r="T1795" s="62">
        <f>VLOOKUP(L1795,'Status Report'!B:E,4,0)</f>
        <v>3</v>
      </c>
      <c r="U1795" s="19">
        <f>_xlfn.IFS(AI1795="Den Bosch",VLOOKUP(L1795,'Status Report'!B:AM,35,0),AI1795="Yantian",VLOOKUP(L1795,'Status Report'!B:AM,36,0),AI1795="",IF(H1795="Asia Pacific",VLOOKUP(L1795,'Status Report'!B:AM,36,0),VLOOKUP(L1795,'Status Report'!B:AM,35,0)),AI1795="Direct shipment",IF(H1795="Asia Pacific",VLOOKUP(L1795,'Status Report'!B:AM,36,0),VLOOKUP(L1795,'Status Report'!B:AM,35,0)))</f>
        <v>30.2</v>
      </c>
      <c r="V1795" s="20">
        <f t="shared" si="428"/>
        <v>60.4</v>
      </c>
      <c r="W1795" s="19">
        <f>_xlfn.IFS(AI1795="Den Bosch",VLOOKUP(L1795,'Status Report'!B:AM,37,0),AI1795="Yantian",VLOOKUP(L1795,'Status Report'!B:AM,38,0),AI1795="",IF(H1795="Asia Pacific",VLOOKUP(L1795,'Status Report'!B:AM,38,0),VLOOKUP(L1795,'Status Report'!B:AM,37,0)),AI1795="Direct shipment",IF(H1795="Asia Pacific",VLOOKUP(L1795,'Status Report'!B:AM,38,0),VLOOKUP(L1795,'Status Report'!B:AM,37,0)))</f>
        <v>26.400000000000002</v>
      </c>
      <c r="X1795" s="20">
        <f t="shared" si="429"/>
        <v>52.800000000000004</v>
      </c>
      <c r="Y1795" s="20">
        <f>_xlfn.IFS(AI1795="Den Bosch",VLOOKUP(L1795,'Status Report'!B:AO,39,0),AI1795="Yantian",VLOOKUP(L1795,'Status Report'!B:AO,40,0),AI1795="",IF(H1795="Asia Pacific",VLOOKUP(L1795,'Status Report'!B:AO,40,0),VLOOKUP(L1795,'Status Report'!B:AO,39,0)),AI1795="Direct shipment",IF(H1795="Asia Pacific",VLOOKUP(L1795,'Status Report'!B:AO,40,0),VLOOKUP(L1795,'Status Report'!B:AO,39,0)))</f>
        <v>0</v>
      </c>
      <c r="Z1795" s="20">
        <f t="shared" si="430"/>
        <v>0</v>
      </c>
      <c r="AA1795" s="20">
        <f t="shared" si="431"/>
        <v>52.800000000000004</v>
      </c>
      <c r="AB1795" s="21">
        <f>_xlfn.IFS(AI1795="Den Bosch",VLOOKUP(L1795,'Status Report'!B:AM,33,0),AI1795="Yantian",VLOOKUP(L1795,'Status Report'!B:AM,34,0),AI1795="",IF(H1795="Asia Pacific",VLOOKUP(L1795,'Status Report'!B:AM,34,0),VLOOKUP(L1795,'Status Report'!B:AM,33,0)),AI1795="Direct shipment",IF(H1795="Asia Pacific",VLOOKUP(L1795,'Status Report'!B:AM,34,0),VLOOKUP(L1795,'Status Report'!B:AM,33,0)))</f>
        <v>23.176800000000004</v>
      </c>
      <c r="AC1795" s="21">
        <f>VLOOKUP(L1795,'Status Report'!B:CE,82,0)</f>
        <v>0</v>
      </c>
      <c r="AD1795" s="21">
        <f t="shared" si="432"/>
        <v>23.176800000000004</v>
      </c>
      <c r="AE1795" s="63">
        <f>VLOOKUP(L1795,'Status Report'!B:W,20,0)</f>
        <v>14</v>
      </c>
      <c r="AF1795" s="63">
        <f>VLOOKUP(L1795,'Status Report'!B:W,21,0)</f>
        <v>5</v>
      </c>
      <c r="AG1795" s="63">
        <f>VLOOKUP(L1795,'Status Report'!B:W,22,0)</f>
        <v>5</v>
      </c>
      <c r="AH1795" s="22">
        <f t="shared" si="433"/>
        <v>6.9999999999999999E-4</v>
      </c>
      <c r="AI1795" t="s">
        <v>990</v>
      </c>
      <c r="AK1795" s="63">
        <f>IFERROR(VLOOKUP(G1795,ASEAN!A:A,1,0),0)</f>
        <v>0</v>
      </c>
      <c r="AL1795" s="63">
        <f>IFERROR(VLOOKUP(D1795,'[3]customer specs'!$B$1:$D$65536,3,0),0)</f>
        <v>0</v>
      </c>
      <c r="AM1795" s="64">
        <f t="shared" si="434"/>
        <v>7.5999999999999943</v>
      </c>
      <c r="AN1795" s="64">
        <f t="shared" si="435"/>
        <v>0</v>
      </c>
      <c r="AO1795" s="63"/>
      <c r="AP1795" s="63"/>
      <c r="AQ1795" s="63" t="str">
        <f t="shared" si="436"/>
        <v>no</v>
      </c>
      <c r="AR1795" s="20">
        <f t="shared" si="437"/>
        <v>46.353600000000007</v>
      </c>
      <c r="AS1795" s="63"/>
      <c r="AT1795" s="23">
        <f t="shared" si="427"/>
        <v>0.12</v>
      </c>
      <c r="AU1795" s="65">
        <f t="shared" si="438"/>
        <v>26.33727272727273</v>
      </c>
      <c r="AV1795" s="65"/>
      <c r="AW1795" s="65">
        <f t="shared" si="439"/>
        <v>52.674545454545459</v>
      </c>
      <c r="AX1795" s="65"/>
      <c r="AY1795" s="63">
        <f>VLOOKUP(L1795,'Status Report'!B:CF,81,0)</f>
        <v>0</v>
      </c>
      <c r="AZ1795" s="63" t="str">
        <f>VLOOKUP(L1795,'Status Report'!B:S,18,0)</f>
        <v>Ellina Smirnova</v>
      </c>
      <c r="BB1795" s="63">
        <f>VLOOKUP(L1795,'Status Report'!B:Z,25,0)</f>
        <v>20</v>
      </c>
      <c r="BC1795" s="63">
        <f t="shared" si="440"/>
        <v>40</v>
      </c>
      <c r="BF1795">
        <f>VLOOKUP(L1795,'Status Report'!B:CE,82,0)</f>
        <v>0</v>
      </c>
      <c r="BG1795">
        <f>VLOOKUP(L1795,'Status Report'!B:CF,83,0)</f>
        <v>0</v>
      </c>
      <c r="BH1795">
        <f>VLOOKUP(L1795,'Status Report'!B:CG,84,0)</f>
        <v>0</v>
      </c>
      <c r="BI1795" t="s">
        <v>1035</v>
      </c>
      <c r="BJ1795" t="s">
        <v>795</v>
      </c>
      <c r="BM1795" s="67">
        <f t="shared" si="441"/>
        <v>2875</v>
      </c>
    </row>
    <row r="1796" spans="1:65" x14ac:dyDescent="0.25">
      <c r="A1796" s="68" t="str">
        <f>VLOOKUP(L1796,'Status Report'!B:CB,79,0)</f>
        <v>Heineken UCL</v>
      </c>
      <c r="C1796">
        <v>26021056</v>
      </c>
      <c r="D1796">
        <v>3091125</v>
      </c>
      <c r="E1796" t="s">
        <v>1024</v>
      </c>
      <c r="F1796" t="s">
        <v>1025</v>
      </c>
      <c r="G1796" t="str">
        <f>VLOOKUP(D1796,'[2]sold to'!$A:$H,8,0)</f>
        <v>Antigua and Barbuda</v>
      </c>
      <c r="H1796" t="str">
        <f>VLOOKUP(D1796,'[2]sold to'!$A:$I,9,0)</f>
        <v>AMERICAS</v>
      </c>
      <c r="K1796">
        <v>140</v>
      </c>
      <c r="L1796">
        <v>88026563</v>
      </c>
      <c r="M1796" t="s">
        <v>375</v>
      </c>
      <c r="N1796">
        <v>5</v>
      </c>
      <c r="P1796" t="str">
        <f>VLOOKUP(L1796,'Status Report'!B:AA,26,0)</f>
        <v>China</v>
      </c>
      <c r="Q1796" t="str">
        <f>VLOOKUP(L1796,'Status Report'!B:AB,27,0)</f>
        <v>Bar support</v>
      </c>
      <c r="R1796">
        <f>VLOOKUP(L1796,'Status Report'!B:X,23,0)</f>
        <v>50</v>
      </c>
      <c r="S1796" t="str">
        <f>VLOOKUP(L1796,'Status Report'!B:T,19,0)</f>
        <v>Asian Sourcing Link</v>
      </c>
      <c r="T1796" s="62">
        <f>VLOOKUP(L1796,'Status Report'!B:E,4,0)</f>
        <v>3</v>
      </c>
      <c r="U1796" s="19">
        <f>_xlfn.IFS(AI1796="Den Bosch",VLOOKUP(L1796,'Status Report'!B:AM,35,0),AI1796="Yantian",VLOOKUP(L1796,'Status Report'!B:AM,36,0),AI1796="",IF(H1796="Asia Pacific",VLOOKUP(L1796,'Status Report'!B:AM,36,0),VLOOKUP(L1796,'Status Report'!B:AM,35,0)),AI1796="Direct shipment",IF(H1796="Asia Pacific",VLOOKUP(L1796,'Status Report'!B:AM,36,0),VLOOKUP(L1796,'Status Report'!B:AM,35,0)))</f>
        <v>47.5</v>
      </c>
      <c r="V1796" s="20">
        <f t="shared" si="428"/>
        <v>237.5</v>
      </c>
      <c r="W1796" s="19">
        <f>_xlfn.IFS(AI1796="Den Bosch",VLOOKUP(L1796,'Status Report'!B:AM,37,0),AI1796="Yantian",VLOOKUP(L1796,'Status Report'!B:AM,38,0),AI1796="",IF(H1796="Asia Pacific",VLOOKUP(L1796,'Status Report'!B:AM,38,0),VLOOKUP(L1796,'Status Report'!B:AM,37,0)),AI1796="Direct shipment",IF(H1796="Asia Pacific",VLOOKUP(L1796,'Status Report'!B:AM,38,0),VLOOKUP(L1796,'Status Report'!B:AM,37,0)))</f>
        <v>47.5</v>
      </c>
      <c r="X1796" s="20">
        <f t="shared" si="429"/>
        <v>237.5</v>
      </c>
      <c r="Y1796" s="20">
        <f>_xlfn.IFS(AI1796="Den Bosch",VLOOKUP(L1796,'Status Report'!B:AO,39,0),AI1796="Yantian",VLOOKUP(L1796,'Status Report'!B:AO,40,0),AI1796="",IF(H1796="Asia Pacific",VLOOKUP(L1796,'Status Report'!B:AO,40,0),VLOOKUP(L1796,'Status Report'!B:AO,39,0)),AI1796="Direct shipment",IF(H1796="Asia Pacific",VLOOKUP(L1796,'Status Report'!B:AO,40,0),VLOOKUP(L1796,'Status Report'!B:AO,39,0)))</f>
        <v>0</v>
      </c>
      <c r="Z1796" s="20">
        <f t="shared" si="430"/>
        <v>0</v>
      </c>
      <c r="AA1796" s="20">
        <f t="shared" si="431"/>
        <v>237.5</v>
      </c>
      <c r="AB1796" s="21">
        <f>_xlfn.IFS(AI1796="Den Bosch",VLOOKUP(L1796,'Status Report'!B:AM,33,0),AI1796="Yantian",VLOOKUP(L1796,'Status Report'!B:AM,34,0),AI1796="",IF(H1796="Asia Pacific",VLOOKUP(L1796,'Status Report'!B:AM,34,0),VLOOKUP(L1796,'Status Report'!B:AM,33,0)),AI1796="Direct shipment",IF(H1796="Asia Pacific",VLOOKUP(L1796,'Status Report'!B:AM,34,0),VLOOKUP(L1796,'Status Report'!B:AM,33,0)))</f>
        <v>43.890000000000008</v>
      </c>
      <c r="AC1796" s="21">
        <f>VLOOKUP(L1796,'Status Report'!B:CE,82,0)</f>
        <v>0</v>
      </c>
      <c r="AD1796" s="21">
        <f t="shared" si="432"/>
        <v>43.890000000000008</v>
      </c>
      <c r="AE1796" s="63">
        <f>VLOOKUP(L1796,'Status Report'!B:W,20,0)</f>
        <v>62</v>
      </c>
      <c r="AF1796" s="63">
        <f>VLOOKUP(L1796,'Status Report'!B:W,21,0)</f>
        <v>20</v>
      </c>
      <c r="AG1796" s="63">
        <f>VLOOKUP(L1796,'Status Report'!B:W,22,0)</f>
        <v>9.5</v>
      </c>
      <c r="AH1796" s="22">
        <f t="shared" si="433"/>
        <v>5.8900000000000001E-2</v>
      </c>
      <c r="AI1796" t="s">
        <v>990</v>
      </c>
      <c r="AK1796" s="63">
        <f>IFERROR(VLOOKUP(G1796,ASEAN!A:A,1,0),0)</f>
        <v>0</v>
      </c>
      <c r="AL1796" s="63">
        <f>IFERROR(VLOOKUP(D1796,'[3]customer specs'!$B$1:$D$65536,3,0),0)</f>
        <v>0</v>
      </c>
      <c r="AM1796" s="64">
        <f t="shared" si="434"/>
        <v>0</v>
      </c>
      <c r="AN1796" s="64">
        <f t="shared" si="435"/>
        <v>0</v>
      </c>
      <c r="AO1796" s="63"/>
      <c r="AP1796" s="63"/>
      <c r="AQ1796" s="63" t="str">
        <f t="shared" si="436"/>
        <v>no</v>
      </c>
      <c r="AR1796" s="20">
        <f t="shared" si="437"/>
        <v>219.45000000000005</v>
      </c>
      <c r="AS1796" s="63"/>
      <c r="AT1796" s="23">
        <f t="shared" si="427"/>
        <v>0.12</v>
      </c>
      <c r="AU1796" s="65">
        <f t="shared" si="438"/>
        <v>49.875000000000007</v>
      </c>
      <c r="AV1796" s="65"/>
      <c r="AW1796" s="65">
        <f t="shared" si="439"/>
        <v>249.37500000000003</v>
      </c>
      <c r="AX1796" s="65"/>
      <c r="AY1796" s="63">
        <f>VLOOKUP(L1796,'Status Report'!B:CF,81,0)</f>
        <v>0</v>
      </c>
      <c r="AZ1796" s="63" t="str">
        <f>VLOOKUP(L1796,'Status Report'!B:S,18,0)</f>
        <v>Ellina Smirnova</v>
      </c>
      <c r="BB1796" s="63">
        <f>VLOOKUP(L1796,'Status Report'!B:Z,25,0)</f>
        <v>10</v>
      </c>
      <c r="BC1796" s="63">
        <f t="shared" si="440"/>
        <v>50</v>
      </c>
      <c r="BF1796">
        <f>VLOOKUP(L1796,'Status Report'!B:CE,82,0)</f>
        <v>0</v>
      </c>
      <c r="BG1796">
        <f>VLOOKUP(L1796,'Status Report'!B:CF,83,0)</f>
        <v>0</v>
      </c>
      <c r="BH1796">
        <f>VLOOKUP(L1796,'Status Report'!B:CG,84,0)</f>
        <v>0</v>
      </c>
      <c r="BI1796" t="s">
        <v>1035</v>
      </c>
      <c r="BJ1796" t="s">
        <v>795</v>
      </c>
      <c r="BM1796" s="67">
        <f t="shared" si="441"/>
        <v>73</v>
      </c>
    </row>
    <row r="1797" spans="1:65" x14ac:dyDescent="0.25">
      <c r="A1797" s="68" t="str">
        <f>VLOOKUP(L1797,'Status Report'!B:CB,79,0)</f>
        <v>Heineken UCL</v>
      </c>
      <c r="C1797">
        <v>26021056</v>
      </c>
      <c r="D1797">
        <v>3091125</v>
      </c>
      <c r="E1797" t="s">
        <v>1024</v>
      </c>
      <c r="F1797" t="s">
        <v>1025</v>
      </c>
      <c r="G1797" t="str">
        <f>VLOOKUP(D1797,'[2]sold to'!$A:$H,8,0)</f>
        <v>Antigua and Barbuda</v>
      </c>
      <c r="H1797" t="str">
        <f>VLOOKUP(D1797,'[2]sold to'!$A:$I,9,0)</f>
        <v>AMERICAS</v>
      </c>
      <c r="K1797">
        <v>150</v>
      </c>
      <c r="L1797">
        <v>88026542</v>
      </c>
      <c r="M1797" t="s">
        <v>841</v>
      </c>
      <c r="N1797">
        <v>4</v>
      </c>
      <c r="P1797" t="str">
        <f>VLOOKUP(L1797,'Status Report'!B:AA,26,0)</f>
        <v>China</v>
      </c>
      <c r="Q1797" t="str">
        <f>VLOOKUP(L1797,'Status Report'!B:AB,27,0)</f>
        <v>Premiums</v>
      </c>
      <c r="R1797">
        <f>VLOOKUP(L1797,'Status Report'!B:X,23,0)</f>
        <v>250</v>
      </c>
      <c r="S1797" t="str">
        <f>VLOOKUP(L1797,'Status Report'!B:T,19,0)</f>
        <v>Promocean The Netherlands BV</v>
      </c>
      <c r="T1797" s="62">
        <f>VLOOKUP(L1797,'Status Report'!B:E,4,0)</f>
        <v>3</v>
      </c>
      <c r="U1797" s="19">
        <f>_xlfn.IFS(AI1797="Den Bosch",VLOOKUP(L1797,'Status Report'!B:AM,35,0),AI1797="Yantian",VLOOKUP(L1797,'Status Report'!B:AM,36,0),AI1797="",IF(H1797="Asia Pacific",VLOOKUP(L1797,'Status Report'!B:AM,36,0),VLOOKUP(L1797,'Status Report'!B:AM,35,0)),AI1797="Direct shipment",IF(H1797="Asia Pacific",VLOOKUP(L1797,'Status Report'!B:AM,36,0),VLOOKUP(L1797,'Status Report'!B:AM,35,0)))</f>
        <v>74.7</v>
      </c>
      <c r="V1797" s="20">
        <f t="shared" si="428"/>
        <v>298.8</v>
      </c>
      <c r="W1797" s="19">
        <f>_xlfn.IFS(AI1797="Den Bosch",VLOOKUP(L1797,'Status Report'!B:AM,37,0),AI1797="Yantian",VLOOKUP(L1797,'Status Report'!B:AM,38,0),AI1797="",IF(H1797="Asia Pacific",VLOOKUP(L1797,'Status Report'!B:AM,38,0),VLOOKUP(L1797,'Status Report'!B:AM,37,0)),AI1797="Direct shipment",IF(H1797="Asia Pacific",VLOOKUP(L1797,'Status Report'!B:AM,38,0),VLOOKUP(L1797,'Status Report'!B:AM,37,0)))</f>
        <v>74.7</v>
      </c>
      <c r="X1797" s="20">
        <f t="shared" si="429"/>
        <v>298.8</v>
      </c>
      <c r="Y1797" s="20">
        <f>_xlfn.IFS(AI1797="Den Bosch",VLOOKUP(L1797,'Status Report'!B:AO,39,0),AI1797="Yantian",VLOOKUP(L1797,'Status Report'!B:AO,40,0),AI1797="",IF(H1797="Asia Pacific",VLOOKUP(L1797,'Status Report'!B:AO,40,0),VLOOKUP(L1797,'Status Report'!B:AO,39,0)),AI1797="Direct shipment",IF(H1797="Asia Pacific",VLOOKUP(L1797,'Status Report'!B:AO,40,0),VLOOKUP(L1797,'Status Report'!B:AO,39,0)))</f>
        <v>0</v>
      </c>
      <c r="Z1797" s="20">
        <f t="shared" si="430"/>
        <v>0</v>
      </c>
      <c r="AA1797" s="20">
        <f t="shared" si="431"/>
        <v>298.8</v>
      </c>
      <c r="AB1797" s="21">
        <f>_xlfn.IFS(AI1797="Den Bosch",VLOOKUP(L1797,'Status Report'!B:AM,33,0),AI1797="Yantian",VLOOKUP(L1797,'Status Report'!B:AM,34,0),AI1797="",IF(H1797="Asia Pacific",VLOOKUP(L1797,'Status Report'!B:AM,34,0),VLOOKUP(L1797,'Status Report'!B:AM,33,0)),AI1797="Direct shipment",IF(H1797="Asia Pacific",VLOOKUP(L1797,'Status Report'!B:AM,34,0),VLOOKUP(L1797,'Status Report'!B:AM,33,0)))</f>
        <v>64.62660000000001</v>
      </c>
      <c r="AC1797" s="21">
        <f>VLOOKUP(L1797,'Status Report'!B:CE,82,0)</f>
        <v>0</v>
      </c>
      <c r="AD1797" s="21">
        <f t="shared" si="432"/>
        <v>64.62660000000001</v>
      </c>
      <c r="AE1797" s="63">
        <f>VLOOKUP(L1797,'Status Report'!B:W,20,0)</f>
        <v>37</v>
      </c>
      <c r="AF1797" s="63">
        <f>VLOOKUP(L1797,'Status Report'!B:W,21,0)</f>
        <v>16</v>
      </c>
      <c r="AG1797" s="63">
        <f>VLOOKUP(L1797,'Status Report'!B:W,22,0)</f>
        <v>17</v>
      </c>
      <c r="AH1797" s="22">
        <f t="shared" si="433"/>
        <v>4.0256E-2</v>
      </c>
      <c r="AI1797" t="s">
        <v>990</v>
      </c>
      <c r="AK1797" s="63">
        <f>IFERROR(VLOOKUP(G1797,ASEAN!A:A,1,0),0)</f>
        <v>0</v>
      </c>
      <c r="AL1797" s="63">
        <f>IFERROR(VLOOKUP(D1797,'[3]customer specs'!$B$1:$D$65536,3,0),0)</f>
        <v>0</v>
      </c>
      <c r="AM1797" s="64">
        <f t="shared" si="434"/>
        <v>0</v>
      </c>
      <c r="AN1797" s="64">
        <f t="shared" si="435"/>
        <v>0</v>
      </c>
      <c r="AO1797" s="63"/>
      <c r="AP1797" s="63"/>
      <c r="AQ1797" s="63" t="str">
        <f t="shared" si="436"/>
        <v>no</v>
      </c>
      <c r="AR1797" s="20">
        <f t="shared" si="437"/>
        <v>258.50640000000004</v>
      </c>
      <c r="AS1797" s="63"/>
      <c r="AT1797" s="23">
        <f t="shared" si="427"/>
        <v>0.12</v>
      </c>
      <c r="AU1797" s="65">
        <f t="shared" si="438"/>
        <v>73.439318181818194</v>
      </c>
      <c r="AV1797" s="65"/>
      <c r="AW1797" s="65">
        <f t="shared" si="439"/>
        <v>293.75727272727278</v>
      </c>
      <c r="AX1797" s="65"/>
      <c r="AY1797" s="63">
        <f>VLOOKUP(L1797,'Status Report'!B:CF,81,0)</f>
        <v>0</v>
      </c>
      <c r="AZ1797" s="63" t="str">
        <f>VLOOKUP(L1797,'Status Report'!B:S,18,0)</f>
        <v>Ellina Smirnova</v>
      </c>
      <c r="BB1797" s="63">
        <f>VLOOKUP(L1797,'Status Report'!B:Z,25,0)</f>
        <v>10</v>
      </c>
      <c r="BC1797" s="63">
        <f t="shared" si="440"/>
        <v>40</v>
      </c>
      <c r="BF1797">
        <f>VLOOKUP(L1797,'Status Report'!B:CE,82,0)</f>
        <v>0</v>
      </c>
      <c r="BG1797">
        <f>VLOOKUP(L1797,'Status Report'!B:CF,83,0)</f>
        <v>0</v>
      </c>
      <c r="BH1797">
        <f>VLOOKUP(L1797,'Status Report'!B:CG,84,0)</f>
        <v>0</v>
      </c>
      <c r="BI1797" t="s">
        <v>1035</v>
      </c>
      <c r="BJ1797" t="s">
        <v>795</v>
      </c>
      <c r="BM1797" s="67">
        <f t="shared" si="441"/>
        <v>421</v>
      </c>
    </row>
    <row r="1798" spans="1:65" x14ac:dyDescent="0.25">
      <c r="A1798" s="68" t="str">
        <f>VLOOKUP(L1798,'Status Report'!B:CB,79,0)</f>
        <v>Heineken UCL</v>
      </c>
      <c r="C1798">
        <v>26021056</v>
      </c>
      <c r="D1798">
        <v>3091125</v>
      </c>
      <c r="E1798" t="s">
        <v>1024</v>
      </c>
      <c r="F1798" t="s">
        <v>1025</v>
      </c>
      <c r="G1798" t="str">
        <f>VLOOKUP(D1798,'[2]sold to'!$A:$H,8,0)</f>
        <v>Antigua and Barbuda</v>
      </c>
      <c r="H1798" t="str">
        <f>VLOOKUP(D1798,'[2]sold to'!$A:$I,9,0)</f>
        <v>AMERICAS</v>
      </c>
      <c r="K1798">
        <v>160</v>
      </c>
      <c r="L1798">
        <v>88026529</v>
      </c>
      <c r="M1798" t="s">
        <v>346</v>
      </c>
      <c r="N1798">
        <v>4</v>
      </c>
      <c r="P1798" t="str">
        <f>VLOOKUP(L1798,'Status Report'!B:AA,26,0)</f>
        <v>China</v>
      </c>
      <c r="Q1798" t="str">
        <f>VLOOKUP(L1798,'Status Report'!B:AB,27,0)</f>
        <v>Premiums</v>
      </c>
      <c r="R1798">
        <f>VLOOKUP(L1798,'Status Report'!B:X,23,0)</f>
        <v>100</v>
      </c>
      <c r="S1798" t="str">
        <f>VLOOKUP(L1798,'Status Report'!B:T,19,0)</f>
        <v>Promocean The Netherlands BV</v>
      </c>
      <c r="T1798" s="62">
        <f>VLOOKUP(L1798,'Status Report'!B:E,4,0)</f>
        <v>3</v>
      </c>
      <c r="U1798" s="19">
        <f>_xlfn.IFS(AI1798="Den Bosch",VLOOKUP(L1798,'Status Report'!B:AM,35,0),AI1798="Yantian",VLOOKUP(L1798,'Status Report'!B:AM,36,0),AI1798="",IF(H1798="Asia Pacific",VLOOKUP(L1798,'Status Report'!B:AM,36,0),VLOOKUP(L1798,'Status Report'!B:AM,35,0)),AI1798="Direct shipment",IF(H1798="Asia Pacific",VLOOKUP(L1798,'Status Report'!B:AM,36,0),VLOOKUP(L1798,'Status Report'!B:AM,35,0)))</f>
        <v>30.6</v>
      </c>
      <c r="V1798" s="20">
        <f t="shared" si="428"/>
        <v>122.4</v>
      </c>
      <c r="W1798" s="19">
        <f>_xlfn.IFS(AI1798="Den Bosch",VLOOKUP(L1798,'Status Report'!B:AM,37,0),AI1798="Yantian",VLOOKUP(L1798,'Status Report'!B:AM,38,0),AI1798="",IF(H1798="Asia Pacific",VLOOKUP(L1798,'Status Report'!B:AM,38,0),VLOOKUP(L1798,'Status Report'!B:AM,37,0)),AI1798="Direct shipment",IF(H1798="Asia Pacific",VLOOKUP(L1798,'Status Report'!B:AM,38,0),VLOOKUP(L1798,'Status Report'!B:AM,37,0)))</f>
        <v>30.6</v>
      </c>
      <c r="X1798" s="20">
        <f t="shared" si="429"/>
        <v>122.4</v>
      </c>
      <c r="Y1798" s="20">
        <f>_xlfn.IFS(AI1798="Den Bosch",VLOOKUP(L1798,'Status Report'!B:AO,39,0),AI1798="Yantian",VLOOKUP(L1798,'Status Report'!B:AO,40,0),AI1798="",IF(H1798="Asia Pacific",VLOOKUP(L1798,'Status Report'!B:AO,40,0),VLOOKUP(L1798,'Status Report'!B:AO,39,0)),AI1798="Direct shipment",IF(H1798="Asia Pacific",VLOOKUP(L1798,'Status Report'!B:AO,40,0),VLOOKUP(L1798,'Status Report'!B:AO,39,0)))</f>
        <v>0</v>
      </c>
      <c r="Z1798" s="20">
        <f t="shared" si="430"/>
        <v>0</v>
      </c>
      <c r="AA1798" s="20">
        <f t="shared" si="431"/>
        <v>122.4</v>
      </c>
      <c r="AB1798" s="21">
        <f>_xlfn.IFS(AI1798="Den Bosch",VLOOKUP(L1798,'Status Report'!B:AM,33,0),AI1798="Yantian",VLOOKUP(L1798,'Status Report'!B:AM,34,0),AI1798="",IF(H1798="Asia Pacific",VLOOKUP(L1798,'Status Report'!B:AM,34,0),VLOOKUP(L1798,'Status Report'!B:AM,33,0)),AI1798="Direct shipment",IF(H1798="Asia Pacific",VLOOKUP(L1798,'Status Report'!B:AM,34,0),VLOOKUP(L1798,'Status Report'!B:AM,33,0)))</f>
        <v>26.664299999999997</v>
      </c>
      <c r="AC1798" s="21">
        <f>VLOOKUP(L1798,'Status Report'!B:CE,82,0)</f>
        <v>0</v>
      </c>
      <c r="AD1798" s="21">
        <f t="shared" si="432"/>
        <v>26.664299999999997</v>
      </c>
      <c r="AE1798" s="63">
        <f>VLOOKUP(L1798,'Status Report'!B:W,20,0)</f>
        <v>47</v>
      </c>
      <c r="AF1798" s="63">
        <f>VLOOKUP(L1798,'Status Report'!B:W,21,0)</f>
        <v>46</v>
      </c>
      <c r="AG1798" s="63">
        <f>VLOOKUP(L1798,'Status Report'!B:W,22,0)</f>
        <v>2</v>
      </c>
      <c r="AH1798" s="22">
        <f t="shared" si="433"/>
        <v>1.7295999999999999E-2</v>
      </c>
      <c r="AI1798" t="s">
        <v>990</v>
      </c>
      <c r="AK1798" s="63">
        <f>IFERROR(VLOOKUP(G1798,ASEAN!A:A,1,0),0)</f>
        <v>0</v>
      </c>
      <c r="AL1798" s="63">
        <f>IFERROR(VLOOKUP(D1798,'[3]customer specs'!$B$1:$D$65536,3,0),0)</f>
        <v>0</v>
      </c>
      <c r="AM1798" s="64">
        <f t="shared" si="434"/>
        <v>0</v>
      </c>
      <c r="AN1798" s="64">
        <f t="shared" si="435"/>
        <v>0</v>
      </c>
      <c r="AO1798" s="63"/>
      <c r="AP1798" s="63"/>
      <c r="AQ1798" s="63" t="str">
        <f t="shared" si="436"/>
        <v>no</v>
      </c>
      <c r="AR1798" s="20">
        <f t="shared" si="437"/>
        <v>106.65719999999999</v>
      </c>
      <c r="AS1798" s="63"/>
      <c r="AT1798" s="23">
        <f t="shared" si="427"/>
        <v>0.12</v>
      </c>
      <c r="AU1798" s="65">
        <f t="shared" si="438"/>
        <v>30.300340909090906</v>
      </c>
      <c r="AV1798" s="65"/>
      <c r="AW1798" s="65">
        <f t="shared" si="439"/>
        <v>121.20136363636362</v>
      </c>
      <c r="AX1798" s="65"/>
      <c r="AY1798" s="63">
        <f>VLOOKUP(L1798,'Status Report'!B:CF,81,0)</f>
        <v>0</v>
      </c>
      <c r="AZ1798" s="63" t="str">
        <f>VLOOKUP(L1798,'Status Report'!B:S,18,0)</f>
        <v>Ellina Smirnova</v>
      </c>
      <c r="BB1798" s="63">
        <f>VLOOKUP(L1798,'Status Report'!B:Z,25,0)</f>
        <v>10</v>
      </c>
      <c r="BC1798" s="63">
        <f t="shared" si="440"/>
        <v>40</v>
      </c>
      <c r="BF1798">
        <f>VLOOKUP(L1798,'Status Report'!B:CE,82,0)</f>
        <v>0</v>
      </c>
      <c r="BG1798">
        <f>VLOOKUP(L1798,'Status Report'!B:CF,83,0)</f>
        <v>0</v>
      </c>
      <c r="BH1798">
        <f>VLOOKUP(L1798,'Status Report'!B:CG,84,0)</f>
        <v>0</v>
      </c>
      <c r="BI1798" t="s">
        <v>1035</v>
      </c>
      <c r="BJ1798" t="s">
        <v>795</v>
      </c>
      <c r="BM1798" s="67">
        <f t="shared" si="441"/>
        <v>112</v>
      </c>
    </row>
    <row r="1799" spans="1:65" x14ac:dyDescent="0.25">
      <c r="A1799" s="68" t="str">
        <f>VLOOKUP(L1799,'Status Report'!B:CB,79,0)</f>
        <v>Heineken UCL</v>
      </c>
      <c r="C1799">
        <v>26021056</v>
      </c>
      <c r="D1799">
        <v>3091125</v>
      </c>
      <c r="E1799" t="s">
        <v>1024</v>
      </c>
      <c r="F1799" t="s">
        <v>1025</v>
      </c>
      <c r="G1799" t="str">
        <f>VLOOKUP(D1799,'[2]sold to'!$A:$H,8,0)</f>
        <v>Antigua and Barbuda</v>
      </c>
      <c r="H1799" t="str">
        <f>VLOOKUP(D1799,'[2]sold to'!$A:$I,9,0)</f>
        <v>AMERICAS</v>
      </c>
      <c r="K1799">
        <v>170</v>
      </c>
      <c r="L1799">
        <v>88026530</v>
      </c>
      <c r="M1799" t="s">
        <v>347</v>
      </c>
      <c r="N1799">
        <v>2</v>
      </c>
      <c r="P1799" t="str">
        <f>VLOOKUP(L1799,'Status Report'!B:AA,26,0)</f>
        <v>China</v>
      </c>
      <c r="Q1799" t="str">
        <f>VLOOKUP(L1799,'Status Report'!B:AB,27,0)</f>
        <v>Textiles-Clothing</v>
      </c>
      <c r="R1799">
        <f>VLOOKUP(L1799,'Status Report'!B:X,23,0)</f>
        <v>42</v>
      </c>
      <c r="S1799" t="str">
        <f>VLOOKUP(L1799,'Status Report'!B:T,19,0)</f>
        <v>Promocean The Netherlands BV</v>
      </c>
      <c r="T1799" s="62">
        <f>VLOOKUP(L1799,'Status Report'!B:E,4,0)</f>
        <v>3</v>
      </c>
      <c r="U1799" s="19">
        <f>_xlfn.IFS(AI1799="Den Bosch",VLOOKUP(L1799,'Status Report'!B:AM,35,0),AI1799="Yantian",VLOOKUP(L1799,'Status Report'!B:AM,36,0),AI1799="",IF(H1799="Asia Pacific",VLOOKUP(L1799,'Status Report'!B:AM,36,0),VLOOKUP(L1799,'Status Report'!B:AM,35,0)),AI1799="Direct shipment",IF(H1799="Asia Pacific",VLOOKUP(L1799,'Status Report'!B:AM,36,0),VLOOKUP(L1799,'Status Report'!B:AM,35,0)))</f>
        <v>115.68</v>
      </c>
      <c r="V1799" s="20">
        <f t="shared" si="428"/>
        <v>231.36</v>
      </c>
      <c r="W1799" s="19">
        <f>_xlfn.IFS(AI1799="Den Bosch",VLOOKUP(L1799,'Status Report'!B:AM,37,0),AI1799="Yantian",VLOOKUP(L1799,'Status Report'!B:AM,38,0),AI1799="",IF(H1799="Asia Pacific",VLOOKUP(L1799,'Status Report'!B:AM,38,0),VLOOKUP(L1799,'Status Report'!B:AM,37,0)),AI1799="Direct shipment",IF(H1799="Asia Pacific",VLOOKUP(L1799,'Status Report'!B:AM,38,0),VLOOKUP(L1799,'Status Report'!B:AM,37,0)))</f>
        <v>115.68</v>
      </c>
      <c r="X1799" s="20">
        <f t="shared" si="429"/>
        <v>231.36</v>
      </c>
      <c r="Y1799" s="20">
        <f>_xlfn.IFS(AI1799="Den Bosch",VLOOKUP(L1799,'Status Report'!B:AO,39,0),AI1799="Yantian",VLOOKUP(L1799,'Status Report'!B:AO,40,0),AI1799="",IF(H1799="Asia Pacific",VLOOKUP(L1799,'Status Report'!B:AO,40,0),VLOOKUP(L1799,'Status Report'!B:AO,39,0)),AI1799="Direct shipment",IF(H1799="Asia Pacific",VLOOKUP(L1799,'Status Report'!B:AO,40,0),VLOOKUP(L1799,'Status Report'!B:AO,39,0)))</f>
        <v>0</v>
      </c>
      <c r="Z1799" s="20">
        <f t="shared" si="430"/>
        <v>0</v>
      </c>
      <c r="AA1799" s="20">
        <f t="shared" si="431"/>
        <v>231.36</v>
      </c>
      <c r="AB1799" s="21">
        <f>_xlfn.IFS(AI1799="Den Bosch",VLOOKUP(L1799,'Status Report'!B:AM,33,0),AI1799="Yantian",VLOOKUP(L1799,'Status Report'!B:AM,34,0),AI1799="",IF(H1799="Asia Pacific",VLOOKUP(L1799,'Status Report'!B:AM,34,0),VLOOKUP(L1799,'Status Report'!B:AM,33,0)),AI1799="Direct shipment",IF(H1799="Asia Pacific",VLOOKUP(L1799,'Status Report'!B:AM,34,0),VLOOKUP(L1799,'Status Report'!B:AM,33,0)))</f>
        <v>101.00609999999999</v>
      </c>
      <c r="AC1799" s="21">
        <f>VLOOKUP(L1799,'Status Report'!B:CE,82,0)</f>
        <v>0</v>
      </c>
      <c r="AD1799" s="21">
        <f t="shared" si="432"/>
        <v>101.00609999999999</v>
      </c>
      <c r="AE1799" s="63">
        <f>VLOOKUP(L1799,'Status Report'!B:W,20,0)</f>
        <v>45</v>
      </c>
      <c r="AF1799" s="63">
        <f>VLOOKUP(L1799,'Status Report'!B:W,21,0)</f>
        <v>23</v>
      </c>
      <c r="AG1799" s="63">
        <f>VLOOKUP(L1799,'Status Report'!B:W,22,0)</f>
        <v>23</v>
      </c>
      <c r="AH1799" s="22">
        <f t="shared" si="433"/>
        <v>4.761E-2</v>
      </c>
      <c r="AI1799" t="s">
        <v>990</v>
      </c>
      <c r="AK1799" s="63">
        <f>IFERROR(VLOOKUP(G1799,ASEAN!A:A,1,0),0)</f>
        <v>0</v>
      </c>
      <c r="AL1799" s="63">
        <f>IFERROR(VLOOKUP(D1799,'[3]customer specs'!$B$1:$D$65536,3,0),0)</f>
        <v>0</v>
      </c>
      <c r="AM1799" s="64">
        <f t="shared" si="434"/>
        <v>0</v>
      </c>
      <c r="AN1799" s="64">
        <f t="shared" si="435"/>
        <v>0</v>
      </c>
      <c r="AO1799" s="63"/>
      <c r="AP1799" s="63"/>
      <c r="AQ1799" s="63" t="str">
        <f t="shared" si="436"/>
        <v>no</v>
      </c>
      <c r="AR1799" s="20">
        <f t="shared" si="437"/>
        <v>202.01219999999998</v>
      </c>
      <c r="AS1799" s="63"/>
      <c r="AT1799" s="23">
        <f t="shared" si="427"/>
        <v>0.12</v>
      </c>
      <c r="AU1799" s="65">
        <f t="shared" si="438"/>
        <v>114.77965909090908</v>
      </c>
      <c r="AV1799" s="65"/>
      <c r="AW1799" s="65">
        <f t="shared" si="439"/>
        <v>229.55931818181816</v>
      </c>
      <c r="AX1799" s="65"/>
      <c r="AY1799" s="63">
        <f>VLOOKUP(L1799,'Status Report'!B:CF,81,0)</f>
        <v>0</v>
      </c>
      <c r="AZ1799" s="63" t="str">
        <f>VLOOKUP(L1799,'Status Report'!B:S,18,0)</f>
        <v>Ellina Smirnova</v>
      </c>
      <c r="BB1799" s="63">
        <f>VLOOKUP(L1799,'Status Report'!B:Z,25,0)</f>
        <v>24</v>
      </c>
      <c r="BC1799" s="63">
        <f t="shared" si="440"/>
        <v>48</v>
      </c>
      <c r="BF1799">
        <f>VLOOKUP(L1799,'Status Report'!B:CE,82,0)</f>
        <v>0</v>
      </c>
      <c r="BG1799">
        <f>VLOOKUP(L1799,'Status Report'!B:CF,83,0)</f>
        <v>0</v>
      </c>
      <c r="BH1799">
        <f>VLOOKUP(L1799,'Status Report'!B:CG,84,0)</f>
        <v>0</v>
      </c>
      <c r="BI1799" t="s">
        <v>1035</v>
      </c>
      <c r="BJ1799" t="s">
        <v>795</v>
      </c>
      <c r="BM1799" s="67">
        <f t="shared" si="441"/>
        <v>57</v>
      </c>
    </row>
    <row r="1800" spans="1:65" x14ac:dyDescent="0.25">
      <c r="A1800" s="68" t="str">
        <f>VLOOKUP(L1800,'Status Report'!B:CB,79,0)</f>
        <v>Heineken UCL</v>
      </c>
      <c r="C1800">
        <v>26021056</v>
      </c>
      <c r="D1800">
        <v>3091125</v>
      </c>
      <c r="E1800" t="s">
        <v>1024</v>
      </c>
      <c r="F1800" t="s">
        <v>1025</v>
      </c>
      <c r="G1800" t="str">
        <f>VLOOKUP(D1800,'[2]sold to'!$A:$H,8,0)</f>
        <v>Antigua and Barbuda</v>
      </c>
      <c r="H1800" t="str">
        <f>VLOOKUP(D1800,'[2]sold to'!$A:$I,9,0)</f>
        <v>AMERICAS</v>
      </c>
      <c r="K1800">
        <v>180</v>
      </c>
      <c r="L1800">
        <v>88026471</v>
      </c>
      <c r="M1800" t="s">
        <v>300</v>
      </c>
      <c r="N1800">
        <v>1</v>
      </c>
      <c r="P1800" t="str">
        <f>VLOOKUP(L1800,'Status Report'!B:AA,26,0)</f>
        <v>China</v>
      </c>
      <c r="Q1800" t="str">
        <f>VLOOKUP(L1800,'Status Report'!B:AB,27,0)</f>
        <v>Textiles-Clothing</v>
      </c>
      <c r="R1800">
        <f>VLOOKUP(L1800,'Status Report'!B:X,23,0)</f>
        <v>500</v>
      </c>
      <c r="S1800" t="str">
        <f>VLOOKUP(L1800,'Status Report'!B:T,19,0)</f>
        <v>Promocean The Netherlands BV</v>
      </c>
      <c r="T1800" s="62">
        <f>VLOOKUP(L1800,'Status Report'!B:E,4,0)</f>
        <v>3</v>
      </c>
      <c r="U1800" s="19">
        <f>_xlfn.IFS(AI1800="Den Bosch",VLOOKUP(L1800,'Status Report'!B:AM,35,0),AI1800="Yantian",VLOOKUP(L1800,'Status Report'!B:AM,36,0),AI1800="",IF(H1800="Asia Pacific",VLOOKUP(L1800,'Status Report'!B:AM,36,0),VLOOKUP(L1800,'Status Report'!B:AM,35,0)),AI1800="Direct shipment",IF(H1800="Asia Pacific",VLOOKUP(L1800,'Status Report'!B:AM,36,0),VLOOKUP(L1800,'Status Report'!B:AM,35,0)))</f>
        <v>38.86</v>
      </c>
      <c r="V1800" s="20">
        <f t="shared" si="428"/>
        <v>38.86</v>
      </c>
      <c r="W1800" s="19">
        <f>_xlfn.IFS(AI1800="Den Bosch",VLOOKUP(L1800,'Status Report'!B:AM,37,0),AI1800="Yantian",VLOOKUP(L1800,'Status Report'!B:AM,38,0),AI1800="",IF(H1800="Asia Pacific",VLOOKUP(L1800,'Status Report'!B:AM,38,0),VLOOKUP(L1800,'Status Report'!B:AM,37,0)),AI1800="Direct shipment",IF(H1800="Asia Pacific",VLOOKUP(L1800,'Status Report'!B:AM,38,0),VLOOKUP(L1800,'Status Report'!B:AM,37,0)))</f>
        <v>38.86</v>
      </c>
      <c r="X1800" s="20">
        <f t="shared" si="429"/>
        <v>38.86</v>
      </c>
      <c r="Y1800" s="20">
        <f>_xlfn.IFS(AI1800="Den Bosch",VLOOKUP(L1800,'Status Report'!B:AO,39,0),AI1800="Yantian",VLOOKUP(L1800,'Status Report'!B:AO,40,0),AI1800="",IF(H1800="Asia Pacific",VLOOKUP(L1800,'Status Report'!B:AO,40,0),VLOOKUP(L1800,'Status Report'!B:AO,39,0)),AI1800="Direct shipment",IF(H1800="Asia Pacific",VLOOKUP(L1800,'Status Report'!B:AO,40,0),VLOOKUP(L1800,'Status Report'!B:AO,39,0)))</f>
        <v>0</v>
      </c>
      <c r="Z1800" s="20">
        <f t="shared" si="430"/>
        <v>0</v>
      </c>
      <c r="AA1800" s="20">
        <f t="shared" si="431"/>
        <v>38.86</v>
      </c>
      <c r="AB1800" s="21">
        <f>_xlfn.IFS(AI1800="Den Bosch",VLOOKUP(L1800,'Status Report'!B:AM,33,0),AI1800="Yantian",VLOOKUP(L1800,'Status Report'!B:AM,34,0),AI1800="",IF(H1800="Asia Pacific",VLOOKUP(L1800,'Status Report'!B:AM,34,0),VLOOKUP(L1800,'Status Report'!B:AM,33,0)),AI1800="Direct shipment",IF(H1800="Asia Pacific",VLOOKUP(L1800,'Status Report'!B:AM,34,0),VLOOKUP(L1800,'Status Report'!B:AM,33,0)))</f>
        <v>33.017399999999995</v>
      </c>
      <c r="AC1800" s="21">
        <f>VLOOKUP(L1800,'Status Report'!B:CE,82,0)</f>
        <v>0</v>
      </c>
      <c r="AD1800" s="21">
        <f t="shared" si="432"/>
        <v>33.017399999999995</v>
      </c>
      <c r="AE1800" s="63">
        <f>VLOOKUP(L1800,'Status Report'!B:W,20,0)</f>
        <v>58</v>
      </c>
      <c r="AF1800" s="63">
        <f>VLOOKUP(L1800,'Status Report'!B:W,21,0)</f>
        <v>36</v>
      </c>
      <c r="AG1800" s="63">
        <f>VLOOKUP(L1800,'Status Report'!B:W,22,0)</f>
        <v>4</v>
      </c>
      <c r="AH1800" s="22">
        <f t="shared" si="433"/>
        <v>8.352E-3</v>
      </c>
      <c r="AI1800" t="s">
        <v>990</v>
      </c>
      <c r="AK1800" s="63">
        <f>IFERROR(VLOOKUP(G1800,ASEAN!A:A,1,0),0)</f>
        <v>0</v>
      </c>
      <c r="AL1800" s="63">
        <f>IFERROR(VLOOKUP(D1800,'[3]customer specs'!$B$1:$D$65536,3,0),0)</f>
        <v>0</v>
      </c>
      <c r="AM1800" s="64">
        <f t="shared" si="434"/>
        <v>0</v>
      </c>
      <c r="AN1800" s="64">
        <f t="shared" si="435"/>
        <v>0</v>
      </c>
      <c r="AO1800" s="63"/>
      <c r="AP1800" s="63"/>
      <c r="AQ1800" s="63" t="str">
        <f t="shared" si="436"/>
        <v>no</v>
      </c>
      <c r="AR1800" s="20">
        <f t="shared" si="437"/>
        <v>33.017399999999995</v>
      </c>
      <c r="AS1800" s="63"/>
      <c r="AT1800" s="23">
        <f t="shared" si="427"/>
        <v>0.12</v>
      </c>
      <c r="AU1800" s="65">
        <f t="shared" si="438"/>
        <v>37.519772727272724</v>
      </c>
      <c r="AV1800" s="65"/>
      <c r="AW1800" s="65">
        <f t="shared" si="439"/>
        <v>37.519772727272724</v>
      </c>
      <c r="AX1800" s="65"/>
      <c r="AY1800" s="63">
        <f>VLOOKUP(L1800,'Status Report'!B:CF,81,0)</f>
        <v>0</v>
      </c>
      <c r="AZ1800" s="63" t="str">
        <f>VLOOKUP(L1800,'Status Report'!B:S,18,0)</f>
        <v>Ellina Smirnova</v>
      </c>
      <c r="BB1800" s="63">
        <f>VLOOKUP(L1800,'Status Report'!B:Z,25,0)</f>
        <v>2</v>
      </c>
      <c r="BC1800" s="63">
        <f t="shared" si="440"/>
        <v>2</v>
      </c>
      <c r="BF1800">
        <f>VLOOKUP(L1800,'Status Report'!B:CE,82,0)</f>
        <v>0</v>
      </c>
      <c r="BG1800">
        <f>VLOOKUP(L1800,'Status Report'!B:CF,83,0)</f>
        <v>0</v>
      </c>
      <c r="BH1800">
        <f>VLOOKUP(L1800,'Status Report'!B:CG,84,0)</f>
        <v>0</v>
      </c>
      <c r="BI1800" t="s">
        <v>1035</v>
      </c>
      <c r="BJ1800" t="s">
        <v>795</v>
      </c>
      <c r="BM1800" s="67">
        <f t="shared" si="441"/>
        <v>354</v>
      </c>
    </row>
    <row r="1801" spans="1:65" x14ac:dyDescent="0.25">
      <c r="A1801" s="68" t="str">
        <f>VLOOKUP(L1801,'Status Report'!B:CB,79,0)</f>
        <v>Heineken - 0.0</v>
      </c>
      <c r="C1801">
        <v>26021057</v>
      </c>
      <c r="D1801">
        <v>3090399</v>
      </c>
      <c r="E1801" t="s">
        <v>937</v>
      </c>
      <c r="F1801" t="s">
        <v>929</v>
      </c>
      <c r="G1801" t="str">
        <f>VLOOKUP(D1801,'[2]sold to'!$A:$H,8,0)</f>
        <v>South Africa</v>
      </c>
      <c r="H1801" t="str">
        <f>VLOOKUP(D1801,'[2]sold to'!$A:$I,9,0)</f>
        <v>AMEE</v>
      </c>
      <c r="K1801">
        <v>10</v>
      </c>
      <c r="L1801">
        <v>88026294</v>
      </c>
      <c r="M1801" t="s">
        <v>732</v>
      </c>
      <c r="N1801">
        <v>5</v>
      </c>
      <c r="P1801" t="str">
        <f>VLOOKUP(L1801,'Status Report'!B:AA,26,0)</f>
        <v>China</v>
      </c>
      <c r="Q1801" t="str">
        <f>VLOOKUP(L1801,'Status Report'!B:AB,27,0)</f>
        <v>Bar support</v>
      </c>
      <c r="R1801">
        <f>VLOOKUP(L1801,'Status Report'!B:X,23,0)</f>
        <v>50</v>
      </c>
      <c r="S1801" t="str">
        <f>VLOOKUP(L1801,'Status Report'!B:T,19,0)</f>
        <v>Asian Sourcing Link</v>
      </c>
      <c r="T1801" s="62">
        <f>VLOOKUP(L1801,'Status Report'!B:E,4,0)</f>
        <v>3</v>
      </c>
      <c r="U1801" s="19">
        <f>_xlfn.IFS(AI1801="Den Bosch",VLOOKUP(L1801,'Status Report'!B:AM,35,0),AI1801="Yantian",VLOOKUP(L1801,'Status Report'!B:AM,36,0),AI1801="",IF(H1801="Asia Pacific",VLOOKUP(L1801,'Status Report'!B:AM,36,0),VLOOKUP(L1801,'Status Report'!B:AM,35,0)),AI1801="Direct shipment",IF(H1801="Asia Pacific",VLOOKUP(L1801,'Status Report'!B:AM,36,0),VLOOKUP(L1801,'Status Report'!B:AM,35,0)))</f>
        <v>46.1</v>
      </c>
      <c r="V1801" s="20">
        <f t="shared" si="428"/>
        <v>230.5</v>
      </c>
      <c r="W1801" s="19">
        <f>_xlfn.IFS(AI1801="Den Bosch",VLOOKUP(L1801,'Status Report'!B:AM,37,0),AI1801="Yantian",VLOOKUP(L1801,'Status Report'!B:AM,38,0),AI1801="",IF(H1801="Asia Pacific",VLOOKUP(L1801,'Status Report'!B:AM,38,0),VLOOKUP(L1801,'Status Report'!B:AM,37,0)),AI1801="Direct shipment",IF(H1801="Asia Pacific",VLOOKUP(L1801,'Status Report'!B:AM,38,0),VLOOKUP(L1801,'Status Report'!B:AM,37,0)))</f>
        <v>34.700000000000003</v>
      </c>
      <c r="X1801" s="20">
        <f t="shared" si="429"/>
        <v>173.5</v>
      </c>
      <c r="Y1801" s="20">
        <f>_xlfn.IFS(AI1801="Den Bosch",VLOOKUP(L1801,'Status Report'!B:AO,39,0),AI1801="Yantian",VLOOKUP(L1801,'Status Report'!B:AO,40,0),AI1801="",IF(H1801="Asia Pacific",VLOOKUP(L1801,'Status Report'!B:AO,40,0),VLOOKUP(L1801,'Status Report'!B:AO,39,0)),AI1801="Direct shipment",IF(H1801="Asia Pacific",VLOOKUP(L1801,'Status Report'!B:AO,40,0),VLOOKUP(L1801,'Status Report'!B:AO,39,0)))</f>
        <v>0</v>
      </c>
      <c r="Z1801" s="20">
        <f t="shared" si="430"/>
        <v>0</v>
      </c>
      <c r="AA1801" s="20">
        <f t="shared" si="431"/>
        <v>173.5</v>
      </c>
      <c r="AB1801" s="21">
        <f>_xlfn.IFS(AI1801="Den Bosch",VLOOKUP(L1801,'Status Report'!B:AM,33,0),AI1801="Yantian",VLOOKUP(L1801,'Status Report'!B:AM,34,0),AI1801="",IF(H1801="Asia Pacific",VLOOKUP(L1801,'Status Report'!B:AM,34,0),VLOOKUP(L1801,'Status Report'!B:AM,33,0)),AI1801="Direct shipment",IF(H1801="Asia Pacific",VLOOKUP(L1801,'Status Report'!B:AM,34,0),VLOOKUP(L1801,'Status Report'!B:AM,33,0)))</f>
        <v>32.262000000000008</v>
      </c>
      <c r="AC1801" s="21">
        <f>VLOOKUP(L1801,'Status Report'!B:CE,82,0)</f>
        <v>0</v>
      </c>
      <c r="AD1801" s="21">
        <f t="shared" si="432"/>
        <v>32.262000000000008</v>
      </c>
      <c r="AE1801" s="63">
        <f>VLOOKUP(L1801,'Status Report'!B:W,20,0)</f>
        <v>62</v>
      </c>
      <c r="AF1801" s="63">
        <f>VLOOKUP(L1801,'Status Report'!B:W,21,0)</f>
        <v>20</v>
      </c>
      <c r="AG1801" s="63">
        <f>VLOOKUP(L1801,'Status Report'!B:W,22,0)</f>
        <v>9.5</v>
      </c>
      <c r="AH1801" s="22">
        <f t="shared" si="433"/>
        <v>5.8900000000000001E-2</v>
      </c>
      <c r="AI1801" t="s">
        <v>990</v>
      </c>
      <c r="AK1801" s="63">
        <f>IFERROR(VLOOKUP(G1801,ASEAN!A:A,1,0),0)</f>
        <v>0</v>
      </c>
      <c r="AL1801" s="63" t="str">
        <f>IFERROR(VLOOKUP(D1801,'[3]customer specs'!$B$1:$D$65536,3,0),0)</f>
        <v>pallet</v>
      </c>
      <c r="AM1801" s="64">
        <f t="shared" si="434"/>
        <v>57</v>
      </c>
      <c r="AN1801" s="64">
        <f t="shared" si="435"/>
        <v>0</v>
      </c>
      <c r="AO1801" s="63"/>
      <c r="AP1801" s="63"/>
      <c r="AQ1801" s="63" t="str">
        <f t="shared" si="436"/>
        <v>no</v>
      </c>
      <c r="AR1801" s="20">
        <f t="shared" si="437"/>
        <v>161.31000000000003</v>
      </c>
      <c r="AS1801" s="63"/>
      <c r="AT1801" s="23">
        <f t="shared" si="427"/>
        <v>0.12</v>
      </c>
      <c r="AU1801" s="65">
        <f t="shared" si="438"/>
        <v>36.661363636363646</v>
      </c>
      <c r="AV1801" s="65"/>
      <c r="AW1801" s="65">
        <f t="shared" si="439"/>
        <v>183.30681818181824</v>
      </c>
      <c r="AX1801" s="65"/>
      <c r="AY1801" s="63">
        <f>VLOOKUP(L1801,'Status Report'!B:CF,81,0)</f>
        <v>0</v>
      </c>
      <c r="AZ1801" s="63" t="str">
        <f>VLOOKUP(L1801,'Status Report'!B:S,18,0)</f>
        <v>Ellina Smirnova</v>
      </c>
      <c r="BB1801" s="63">
        <f>VLOOKUP(L1801,'Status Report'!B:Z,25,0)</f>
        <v>10</v>
      </c>
      <c r="BC1801" s="63">
        <f t="shared" si="440"/>
        <v>50</v>
      </c>
      <c r="BF1801">
        <f>VLOOKUP(L1801,'Status Report'!B:CE,82,0)</f>
        <v>0</v>
      </c>
      <c r="BG1801">
        <f>VLOOKUP(L1801,'Status Report'!B:CF,83,0)</f>
        <v>0</v>
      </c>
      <c r="BH1801">
        <f>VLOOKUP(L1801,'Status Report'!B:CG,84,0)</f>
        <v>0</v>
      </c>
      <c r="BI1801" t="s">
        <v>1035</v>
      </c>
      <c r="BJ1801" t="s">
        <v>795</v>
      </c>
      <c r="BM1801" s="67">
        <f t="shared" si="441"/>
        <v>228</v>
      </c>
    </row>
    <row r="1802" spans="1:65" x14ac:dyDescent="0.25">
      <c r="A1802" s="68" t="str">
        <f>VLOOKUP(L1802,'Status Report'!B:CB,79,0)</f>
        <v>Heineken - 0.0</v>
      </c>
      <c r="C1802">
        <v>26021057</v>
      </c>
      <c r="D1802">
        <v>3090399</v>
      </c>
      <c r="E1802" t="s">
        <v>937</v>
      </c>
      <c r="F1802" t="s">
        <v>929</v>
      </c>
      <c r="G1802" t="str">
        <f>VLOOKUP(D1802,'[2]sold to'!$A:$H,8,0)</f>
        <v>South Africa</v>
      </c>
      <c r="H1802" t="str">
        <f>VLOOKUP(D1802,'[2]sold to'!$A:$I,9,0)</f>
        <v>AMEE</v>
      </c>
      <c r="K1802">
        <v>20</v>
      </c>
      <c r="L1802">
        <v>88025916</v>
      </c>
      <c r="M1802" t="s">
        <v>198</v>
      </c>
      <c r="N1802">
        <v>8</v>
      </c>
      <c r="P1802" t="str">
        <f>VLOOKUP(L1802,'Status Report'!B:AA,26,0)</f>
        <v>China</v>
      </c>
      <c r="Q1802" t="str">
        <f>VLOOKUP(L1802,'Status Report'!B:AB,27,0)</f>
        <v>Bar support</v>
      </c>
      <c r="R1802">
        <f>VLOOKUP(L1802,'Status Report'!B:X,23,0)</f>
        <v>250</v>
      </c>
      <c r="S1802" t="str">
        <f>VLOOKUP(L1802,'Status Report'!B:T,19,0)</f>
        <v>Promocean The Netherlands BV</v>
      </c>
      <c r="T1802" s="62">
        <f>VLOOKUP(L1802,'Status Report'!B:E,4,0)</f>
        <v>3</v>
      </c>
      <c r="U1802" s="19">
        <f>_xlfn.IFS(AI1802="Den Bosch",VLOOKUP(L1802,'Status Report'!B:AM,35,0),AI1802="Yantian",VLOOKUP(L1802,'Status Report'!B:AM,36,0),AI1802="",IF(H1802="Asia Pacific",VLOOKUP(L1802,'Status Report'!B:AM,36,0),VLOOKUP(L1802,'Status Report'!B:AM,35,0)),AI1802="Direct shipment",IF(H1802="Asia Pacific",VLOOKUP(L1802,'Status Report'!B:AM,36,0),VLOOKUP(L1802,'Status Report'!B:AM,35,0)))</f>
        <v>30.6</v>
      </c>
      <c r="V1802" s="20">
        <f t="shared" si="428"/>
        <v>244.8</v>
      </c>
      <c r="W1802" s="19">
        <f>_xlfn.IFS(AI1802="Den Bosch",VLOOKUP(L1802,'Status Report'!B:AM,37,0),AI1802="Yantian",VLOOKUP(L1802,'Status Report'!B:AM,38,0),AI1802="",IF(H1802="Asia Pacific",VLOOKUP(L1802,'Status Report'!B:AM,38,0),VLOOKUP(L1802,'Status Report'!B:AM,37,0)),AI1802="Direct shipment",IF(H1802="Asia Pacific",VLOOKUP(L1802,'Status Report'!B:AM,38,0),VLOOKUP(L1802,'Status Report'!B:AM,37,0)))</f>
        <v>30.6</v>
      </c>
      <c r="X1802" s="20">
        <f t="shared" si="429"/>
        <v>244.8</v>
      </c>
      <c r="Y1802" s="20">
        <f>_xlfn.IFS(AI1802="Den Bosch",VLOOKUP(L1802,'Status Report'!B:AO,39,0),AI1802="Yantian",VLOOKUP(L1802,'Status Report'!B:AO,40,0),AI1802="",IF(H1802="Asia Pacific",VLOOKUP(L1802,'Status Report'!B:AO,40,0),VLOOKUP(L1802,'Status Report'!B:AO,39,0)),AI1802="Direct shipment",IF(H1802="Asia Pacific",VLOOKUP(L1802,'Status Report'!B:AO,40,0),VLOOKUP(L1802,'Status Report'!B:AO,39,0)))</f>
        <v>0</v>
      </c>
      <c r="Z1802" s="20">
        <f t="shared" si="430"/>
        <v>0</v>
      </c>
      <c r="AA1802" s="20">
        <f t="shared" si="431"/>
        <v>244.8</v>
      </c>
      <c r="AB1802" s="21">
        <f>_xlfn.IFS(AI1802="Den Bosch",VLOOKUP(L1802,'Status Report'!B:AM,33,0),AI1802="Yantian",VLOOKUP(L1802,'Status Report'!B:AM,34,0),AI1802="",IF(H1802="Asia Pacific",VLOOKUP(L1802,'Status Report'!B:AM,34,0),VLOOKUP(L1802,'Status Report'!B:AM,33,0)),AI1802="Direct shipment",IF(H1802="Asia Pacific",VLOOKUP(L1802,'Status Report'!B:AM,34,0),VLOOKUP(L1802,'Status Report'!B:AM,33,0)))</f>
        <v>26.973380571428567</v>
      </c>
      <c r="AC1802" s="21">
        <f>VLOOKUP(L1802,'Status Report'!B:CE,82,0)</f>
        <v>0</v>
      </c>
      <c r="AD1802" s="21">
        <f t="shared" si="432"/>
        <v>26.973380571428567</v>
      </c>
      <c r="AE1802" s="63">
        <f>VLOOKUP(L1802,'Status Report'!B:W,20,0)</f>
        <v>15</v>
      </c>
      <c r="AF1802" s="63">
        <f>VLOOKUP(L1802,'Status Report'!B:W,21,0)</f>
        <v>5</v>
      </c>
      <c r="AG1802" s="63">
        <f>VLOOKUP(L1802,'Status Report'!B:W,22,0)</f>
        <v>5</v>
      </c>
      <c r="AH1802" s="22">
        <f t="shared" si="433"/>
        <v>3.0000000000000001E-3</v>
      </c>
      <c r="AI1802" t="s">
        <v>990</v>
      </c>
      <c r="AK1802" s="63">
        <f>IFERROR(VLOOKUP(G1802,ASEAN!A:A,1,0),0)</f>
        <v>0</v>
      </c>
      <c r="AL1802" s="63" t="str">
        <f>IFERROR(VLOOKUP(D1802,'[3]customer specs'!$B$1:$D$65536,3,0),0)</f>
        <v>pallet</v>
      </c>
      <c r="AM1802" s="64">
        <f t="shared" si="434"/>
        <v>0</v>
      </c>
      <c r="AN1802" s="64">
        <f t="shared" si="435"/>
        <v>0</v>
      </c>
      <c r="AO1802" s="63"/>
      <c r="AP1802" s="63"/>
      <c r="AQ1802" s="63" t="str">
        <f t="shared" si="436"/>
        <v>no</v>
      </c>
      <c r="AR1802" s="20">
        <f t="shared" si="437"/>
        <v>215.78704457142854</v>
      </c>
      <c r="AS1802" s="63"/>
      <c r="AT1802" s="23">
        <f t="shared" si="427"/>
        <v>0.12</v>
      </c>
      <c r="AU1802" s="65">
        <f t="shared" si="438"/>
        <v>30.651568831168827</v>
      </c>
      <c r="AV1802" s="65"/>
      <c r="AW1802" s="65">
        <f t="shared" si="439"/>
        <v>245.21255064935062</v>
      </c>
      <c r="AX1802" s="65"/>
      <c r="AY1802" s="63">
        <f>VLOOKUP(L1802,'Status Report'!B:CF,81,0)</f>
        <v>0</v>
      </c>
      <c r="AZ1802" s="63" t="str">
        <f>VLOOKUP(L1802,'Status Report'!B:S,18,0)</f>
        <v>Ellina Smirnova</v>
      </c>
      <c r="BB1802" s="63">
        <f>VLOOKUP(L1802,'Status Report'!B:Z,25,0)</f>
        <v>20</v>
      </c>
      <c r="BC1802" s="63">
        <f t="shared" si="440"/>
        <v>160</v>
      </c>
      <c r="BF1802">
        <f>VLOOKUP(L1802,'Status Report'!B:CE,82,0)</f>
        <v>0</v>
      </c>
      <c r="BG1802">
        <f>VLOOKUP(L1802,'Status Report'!B:CF,83,0)</f>
        <v>0</v>
      </c>
      <c r="BH1802">
        <f>VLOOKUP(L1802,'Status Report'!B:CG,84,0)</f>
        <v>0</v>
      </c>
      <c r="BI1802" t="s">
        <v>1035</v>
      </c>
      <c r="BJ1802" t="s">
        <v>795</v>
      </c>
      <c r="BM1802" s="67">
        <f t="shared" si="441"/>
        <v>60</v>
      </c>
    </row>
    <row r="1803" spans="1:65" x14ac:dyDescent="0.25">
      <c r="A1803" s="68" t="str">
        <f>VLOOKUP(L1803,'Status Report'!B:CB,79,0)</f>
        <v>Heineken - 0.0</v>
      </c>
      <c r="C1803">
        <v>26021057</v>
      </c>
      <c r="D1803">
        <v>3090399</v>
      </c>
      <c r="E1803" t="s">
        <v>937</v>
      </c>
      <c r="F1803" t="s">
        <v>929</v>
      </c>
      <c r="G1803" t="str">
        <f>VLOOKUP(D1803,'[2]sold to'!$A:$H,8,0)</f>
        <v>South Africa</v>
      </c>
      <c r="H1803" t="str">
        <f>VLOOKUP(D1803,'[2]sold to'!$A:$I,9,0)</f>
        <v>AMEE</v>
      </c>
      <c r="K1803">
        <v>30</v>
      </c>
      <c r="L1803">
        <v>88026057</v>
      </c>
      <c r="M1803" t="s">
        <v>241</v>
      </c>
      <c r="N1803">
        <v>4</v>
      </c>
      <c r="P1803" t="str">
        <f>VLOOKUP(L1803,'Status Report'!B:AA,26,0)</f>
        <v>China</v>
      </c>
      <c r="Q1803" t="str">
        <f>VLOOKUP(L1803,'Status Report'!B:AB,27,0)</f>
        <v>Premiums</v>
      </c>
      <c r="R1803">
        <f>VLOOKUP(L1803,'Status Report'!B:X,23,0)</f>
        <v>40</v>
      </c>
      <c r="S1803" t="str">
        <f>VLOOKUP(L1803,'Status Report'!B:T,19,0)</f>
        <v>Promocean The Netherlands BV</v>
      </c>
      <c r="T1803" s="62">
        <f>VLOOKUP(L1803,'Status Report'!B:E,4,0)</f>
        <v>3</v>
      </c>
      <c r="U1803" s="19">
        <f>_xlfn.IFS(AI1803="Den Bosch",VLOOKUP(L1803,'Status Report'!B:AM,35,0),AI1803="Yantian",VLOOKUP(L1803,'Status Report'!B:AM,36,0),AI1803="",IF(H1803="Asia Pacific",VLOOKUP(L1803,'Status Report'!B:AM,36,0),VLOOKUP(L1803,'Status Report'!B:AM,35,0)),AI1803="Direct shipment",IF(H1803="Asia Pacific",VLOOKUP(L1803,'Status Report'!B:AM,36,0),VLOOKUP(L1803,'Status Report'!B:AM,35,0)))</f>
        <v>47.75</v>
      </c>
      <c r="V1803" s="20">
        <f t="shared" si="428"/>
        <v>191</v>
      </c>
      <c r="W1803" s="19">
        <f>_xlfn.IFS(AI1803="Den Bosch",VLOOKUP(L1803,'Status Report'!B:AM,37,0),AI1803="Yantian",VLOOKUP(L1803,'Status Report'!B:AM,38,0),AI1803="",IF(H1803="Asia Pacific",VLOOKUP(L1803,'Status Report'!B:AM,38,0),VLOOKUP(L1803,'Status Report'!B:AM,37,0)),AI1803="Direct shipment",IF(H1803="Asia Pacific",VLOOKUP(L1803,'Status Report'!B:AM,38,0),VLOOKUP(L1803,'Status Report'!B:AM,37,0)))</f>
        <v>47.75</v>
      </c>
      <c r="X1803" s="20">
        <f t="shared" si="429"/>
        <v>191</v>
      </c>
      <c r="Y1803" s="20">
        <f>_xlfn.IFS(AI1803="Den Bosch",VLOOKUP(L1803,'Status Report'!B:AO,39,0),AI1803="Yantian",VLOOKUP(L1803,'Status Report'!B:AO,40,0),AI1803="",IF(H1803="Asia Pacific",VLOOKUP(L1803,'Status Report'!B:AO,40,0),VLOOKUP(L1803,'Status Report'!B:AO,39,0)),AI1803="Direct shipment",IF(H1803="Asia Pacific",VLOOKUP(L1803,'Status Report'!B:AO,40,0),VLOOKUP(L1803,'Status Report'!B:AO,39,0)))</f>
        <v>0</v>
      </c>
      <c r="Z1803" s="20">
        <f t="shared" si="430"/>
        <v>0</v>
      </c>
      <c r="AA1803" s="20">
        <f t="shared" si="431"/>
        <v>191</v>
      </c>
      <c r="AB1803" s="21">
        <f>_xlfn.IFS(AI1803="Den Bosch",VLOOKUP(L1803,'Status Report'!B:AM,33,0),AI1803="Yantian",VLOOKUP(L1803,'Status Report'!B:AM,34,0),AI1803="",IF(H1803="Asia Pacific",VLOOKUP(L1803,'Status Report'!B:AM,34,0),VLOOKUP(L1803,'Status Report'!B:AM,33,0)),AI1803="Direct shipment",IF(H1803="Asia Pacific",VLOOKUP(L1803,'Status Report'!B:AM,34,0),VLOOKUP(L1803,'Status Report'!B:AM,33,0)))</f>
        <v>41.356485714285718</v>
      </c>
      <c r="AC1803" s="21">
        <f>VLOOKUP(L1803,'Status Report'!B:CE,82,0)</f>
        <v>0</v>
      </c>
      <c r="AD1803" s="21">
        <f t="shared" si="432"/>
        <v>41.356485714285718</v>
      </c>
      <c r="AE1803" s="63">
        <f>VLOOKUP(L1803,'Status Report'!B:W,20,0)</f>
        <v>25</v>
      </c>
      <c r="AF1803" s="63">
        <f>VLOOKUP(L1803,'Status Report'!B:W,21,0)</f>
        <v>16</v>
      </c>
      <c r="AG1803" s="63">
        <f>VLOOKUP(L1803,'Status Report'!B:W,22,0)</f>
        <v>4.5</v>
      </c>
      <c r="AH1803" s="22">
        <f t="shared" si="433"/>
        <v>7.1999999999999998E-3</v>
      </c>
      <c r="AI1803" t="s">
        <v>990</v>
      </c>
      <c r="AK1803" s="63">
        <f>IFERROR(VLOOKUP(G1803,ASEAN!A:A,1,0),0)</f>
        <v>0</v>
      </c>
      <c r="AL1803" s="63" t="str">
        <f>IFERROR(VLOOKUP(D1803,'[3]customer specs'!$B$1:$D$65536,3,0),0)</f>
        <v>pallet</v>
      </c>
      <c r="AM1803" s="64">
        <f t="shared" si="434"/>
        <v>0</v>
      </c>
      <c r="AN1803" s="64">
        <f t="shared" si="435"/>
        <v>0</v>
      </c>
      <c r="AO1803" s="63"/>
      <c r="AP1803" s="63"/>
      <c r="AQ1803" s="63" t="str">
        <f t="shared" si="436"/>
        <v>no</v>
      </c>
      <c r="AR1803" s="20">
        <f t="shared" si="437"/>
        <v>165.42594285714287</v>
      </c>
      <c r="AS1803" s="63"/>
      <c r="AT1803" s="23">
        <f t="shared" si="427"/>
        <v>0.12</v>
      </c>
      <c r="AU1803" s="65">
        <f t="shared" si="438"/>
        <v>46.996006493506499</v>
      </c>
      <c r="AV1803" s="65"/>
      <c r="AW1803" s="65">
        <f t="shared" si="439"/>
        <v>187.984025974026</v>
      </c>
      <c r="AX1803" s="65"/>
      <c r="AY1803" s="63">
        <f>VLOOKUP(L1803,'Status Report'!B:CF,81,0)</f>
        <v>0</v>
      </c>
      <c r="AZ1803" s="63" t="str">
        <f>VLOOKUP(L1803,'Status Report'!B:S,18,0)</f>
        <v>Ellina Smirnova</v>
      </c>
      <c r="BB1803" s="63">
        <f>VLOOKUP(L1803,'Status Report'!B:Z,25,0)</f>
        <v>25</v>
      </c>
      <c r="BC1803" s="63">
        <f t="shared" si="440"/>
        <v>100</v>
      </c>
      <c r="BF1803">
        <f>VLOOKUP(L1803,'Status Report'!B:CE,82,0)</f>
        <v>0</v>
      </c>
      <c r="BG1803">
        <f>VLOOKUP(L1803,'Status Report'!B:CF,83,0)</f>
        <v>0</v>
      </c>
      <c r="BH1803">
        <f>VLOOKUP(L1803,'Status Report'!B:CG,84,0)</f>
        <v>0</v>
      </c>
      <c r="BI1803" t="s">
        <v>1035</v>
      </c>
      <c r="BJ1803" t="s">
        <v>795</v>
      </c>
      <c r="BM1803" s="67">
        <f t="shared" si="441"/>
        <v>47</v>
      </c>
    </row>
    <row r="1804" spans="1:65" x14ac:dyDescent="0.25">
      <c r="A1804" s="68" t="str">
        <f>VLOOKUP(L1804,'Status Report'!B:CB,79,0)</f>
        <v>Heineken</v>
      </c>
      <c r="C1804">
        <v>26021056</v>
      </c>
      <c r="D1804">
        <v>3091125</v>
      </c>
      <c r="E1804" t="s">
        <v>1024</v>
      </c>
      <c r="F1804" t="s">
        <v>1025</v>
      </c>
      <c r="G1804" t="str">
        <f>VLOOKUP(D1804,'[2]sold to'!$A:$H,8,0)</f>
        <v>Antigua and Barbuda</v>
      </c>
      <c r="H1804" t="str">
        <f>VLOOKUP(D1804,'[2]sold to'!$A:$I,9,0)</f>
        <v>AMERICAS</v>
      </c>
      <c r="K1804">
        <v>190</v>
      </c>
      <c r="L1804">
        <v>88027055</v>
      </c>
      <c r="M1804" t="s">
        <v>733</v>
      </c>
      <c r="N1804">
        <v>5</v>
      </c>
      <c r="P1804" t="str">
        <f>VLOOKUP(L1804,'Status Report'!B:AA,26,0)</f>
        <v>China</v>
      </c>
      <c r="Q1804" t="str">
        <f>VLOOKUP(L1804,'Status Report'!B:AB,27,0)</f>
        <v>Premiums</v>
      </c>
      <c r="R1804">
        <f>VLOOKUP(L1804,'Status Report'!B:X,23,0)</f>
        <v>200</v>
      </c>
      <c r="S1804" t="str">
        <f>VLOOKUP(L1804,'Status Report'!B:T,19,0)</f>
        <v>Promocean The Netherlands BV</v>
      </c>
      <c r="T1804" s="62">
        <f>VLOOKUP(L1804,'Status Report'!B:E,4,0)</f>
        <v>3</v>
      </c>
      <c r="U1804" s="19">
        <f>_xlfn.IFS(AI1804="Den Bosch",VLOOKUP(L1804,'Status Report'!B:AM,35,0),AI1804="Yantian",VLOOKUP(L1804,'Status Report'!B:AM,36,0),AI1804="",IF(H1804="Asia Pacific",VLOOKUP(L1804,'Status Report'!B:AM,36,0),VLOOKUP(L1804,'Status Report'!B:AM,35,0)),AI1804="Direct shipment",IF(H1804="Asia Pacific",VLOOKUP(L1804,'Status Report'!B:AM,36,0),VLOOKUP(L1804,'Status Report'!B:AM,35,0)))</f>
        <v>50.300000000000004</v>
      </c>
      <c r="V1804" s="20">
        <f t="shared" si="428"/>
        <v>251.50000000000003</v>
      </c>
      <c r="W1804" s="19">
        <f>_xlfn.IFS(AI1804="Den Bosch",VLOOKUP(L1804,'Status Report'!B:AM,37,0),AI1804="Yantian",VLOOKUP(L1804,'Status Report'!B:AM,38,0),AI1804="",IF(H1804="Asia Pacific",VLOOKUP(L1804,'Status Report'!B:AM,38,0),VLOOKUP(L1804,'Status Report'!B:AM,37,0)),AI1804="Direct shipment",IF(H1804="Asia Pacific",VLOOKUP(L1804,'Status Report'!B:AM,38,0),VLOOKUP(L1804,'Status Report'!B:AM,37,0)))</f>
        <v>46.3</v>
      </c>
      <c r="X1804" s="20">
        <f t="shared" si="429"/>
        <v>231.5</v>
      </c>
      <c r="Y1804" s="20">
        <f>_xlfn.IFS(AI1804="Den Bosch",VLOOKUP(L1804,'Status Report'!B:AO,39,0),AI1804="Yantian",VLOOKUP(L1804,'Status Report'!B:AO,40,0),AI1804="",IF(H1804="Asia Pacific",VLOOKUP(L1804,'Status Report'!B:AO,40,0),VLOOKUP(L1804,'Status Report'!B:AO,39,0)),AI1804="Direct shipment",IF(H1804="Asia Pacific",VLOOKUP(L1804,'Status Report'!B:AO,40,0),VLOOKUP(L1804,'Status Report'!B:AO,39,0)))</f>
        <v>0</v>
      </c>
      <c r="Z1804" s="20">
        <f t="shared" si="430"/>
        <v>0</v>
      </c>
      <c r="AA1804" s="20">
        <f t="shared" si="431"/>
        <v>231.5</v>
      </c>
      <c r="AB1804" s="21">
        <f>_xlfn.IFS(AI1804="Den Bosch",VLOOKUP(L1804,'Status Report'!B:AM,33,0),AI1804="Yantian",VLOOKUP(L1804,'Status Report'!B:AM,34,0),AI1804="",IF(H1804="Asia Pacific",VLOOKUP(L1804,'Status Report'!B:AM,34,0),VLOOKUP(L1804,'Status Report'!B:AM,33,0)),AI1804="Direct shipment",IF(H1804="Asia Pacific",VLOOKUP(L1804,'Status Report'!B:AM,34,0),VLOOKUP(L1804,'Status Report'!B:AM,33,0)))</f>
        <v>37.312199999999997</v>
      </c>
      <c r="AC1804" s="21">
        <f>VLOOKUP(L1804,'Status Report'!B:CE,82,0)</f>
        <v>0</v>
      </c>
      <c r="AD1804" s="21">
        <f t="shared" si="432"/>
        <v>37.312199999999997</v>
      </c>
      <c r="AE1804" s="63">
        <f>VLOOKUP(L1804,'Status Report'!B:W,20,0)</f>
        <v>35</v>
      </c>
      <c r="AF1804" s="63">
        <f>VLOOKUP(L1804,'Status Report'!B:W,21,0)</f>
        <v>34</v>
      </c>
      <c r="AG1804" s="63">
        <f>VLOOKUP(L1804,'Status Report'!B:W,22,0)</f>
        <v>30</v>
      </c>
      <c r="AH1804" s="22">
        <f t="shared" si="433"/>
        <v>0.17849999999999999</v>
      </c>
      <c r="AI1804" t="s">
        <v>990</v>
      </c>
      <c r="AK1804" s="63">
        <f>IFERROR(VLOOKUP(G1804,ASEAN!A:A,1,0),0)</f>
        <v>0</v>
      </c>
      <c r="AL1804" s="63">
        <f>IFERROR(VLOOKUP(D1804,'[3]customer specs'!$B$1:$D$65536,3,0),0)</f>
        <v>0</v>
      </c>
      <c r="AM1804" s="64">
        <f t="shared" si="434"/>
        <v>20.000000000000028</v>
      </c>
      <c r="AN1804" s="64">
        <f t="shared" si="435"/>
        <v>0</v>
      </c>
      <c r="AO1804" s="63"/>
      <c r="AP1804" s="63"/>
      <c r="AQ1804" s="63" t="str">
        <f t="shared" si="436"/>
        <v>no</v>
      </c>
      <c r="AR1804" s="20">
        <f t="shared" si="437"/>
        <v>186.56099999999998</v>
      </c>
      <c r="AS1804" s="63"/>
      <c r="AT1804" s="23">
        <f t="shared" si="427"/>
        <v>0.12</v>
      </c>
      <c r="AU1804" s="65">
        <f t="shared" si="438"/>
        <v>42.400227272727271</v>
      </c>
      <c r="AV1804" s="65"/>
      <c r="AW1804" s="65">
        <f t="shared" si="439"/>
        <v>212.00113636363636</v>
      </c>
      <c r="AX1804" s="65"/>
      <c r="AY1804" s="63">
        <f>VLOOKUP(L1804,'Status Report'!B:CF,81,0)</f>
        <v>0</v>
      </c>
      <c r="AZ1804" s="63" t="str">
        <f>VLOOKUP(L1804,'Status Report'!B:S,18,0)</f>
        <v>Ellina Smirnova</v>
      </c>
      <c r="BB1804" s="63">
        <f>VLOOKUP(L1804,'Status Report'!B:Z,25,0)</f>
        <v>5</v>
      </c>
      <c r="BC1804" s="63">
        <f t="shared" si="440"/>
        <v>25</v>
      </c>
      <c r="BF1804">
        <f>VLOOKUP(L1804,'Status Report'!B:CE,82,0)</f>
        <v>0</v>
      </c>
      <c r="BG1804">
        <f>VLOOKUP(L1804,'Status Report'!B:CF,83,0)</f>
        <v>0</v>
      </c>
      <c r="BH1804">
        <f>VLOOKUP(L1804,'Status Report'!B:CG,84,0)</f>
        <v>0</v>
      </c>
      <c r="BI1804" t="s">
        <v>1035</v>
      </c>
      <c r="BJ1804" t="s">
        <v>795</v>
      </c>
      <c r="BM1804" s="67">
        <f t="shared" si="441"/>
        <v>1428</v>
      </c>
    </row>
    <row r="1805" spans="1:65" x14ac:dyDescent="0.25">
      <c r="A1805" s="68" t="str">
        <f>VLOOKUP(L1805,'Status Report'!B:CB,79,0)</f>
        <v>Heineken - 0.0</v>
      </c>
      <c r="C1805">
        <v>26021056</v>
      </c>
      <c r="D1805">
        <v>3091125</v>
      </c>
      <c r="E1805" t="s">
        <v>1024</v>
      </c>
      <c r="F1805" t="s">
        <v>1025</v>
      </c>
      <c r="G1805" t="str">
        <f>VLOOKUP(D1805,'[2]sold to'!$A:$H,8,0)</f>
        <v>Antigua and Barbuda</v>
      </c>
      <c r="H1805" t="str">
        <f>VLOOKUP(D1805,'[2]sold to'!$A:$I,9,0)</f>
        <v>AMERICAS</v>
      </c>
      <c r="K1805">
        <v>200</v>
      </c>
      <c r="L1805">
        <v>88026294</v>
      </c>
      <c r="M1805" t="s">
        <v>732</v>
      </c>
      <c r="N1805">
        <v>2</v>
      </c>
      <c r="P1805" t="str">
        <f>VLOOKUP(L1805,'Status Report'!B:AA,26,0)</f>
        <v>China</v>
      </c>
      <c r="Q1805" t="str">
        <f>VLOOKUP(L1805,'Status Report'!B:AB,27,0)</f>
        <v>Bar support</v>
      </c>
      <c r="R1805">
        <f>VLOOKUP(L1805,'Status Report'!B:X,23,0)</f>
        <v>50</v>
      </c>
      <c r="S1805" t="str">
        <f>VLOOKUP(L1805,'Status Report'!B:T,19,0)</f>
        <v>Asian Sourcing Link</v>
      </c>
      <c r="T1805" s="62">
        <f>VLOOKUP(L1805,'Status Report'!B:E,4,0)</f>
        <v>3</v>
      </c>
      <c r="U1805" s="19">
        <f>_xlfn.IFS(AI1805="Den Bosch",VLOOKUP(L1805,'Status Report'!B:AM,35,0),AI1805="Yantian",VLOOKUP(L1805,'Status Report'!B:AM,36,0),AI1805="",IF(H1805="Asia Pacific",VLOOKUP(L1805,'Status Report'!B:AM,36,0),VLOOKUP(L1805,'Status Report'!B:AM,35,0)),AI1805="Direct shipment",IF(H1805="Asia Pacific",VLOOKUP(L1805,'Status Report'!B:AM,36,0),VLOOKUP(L1805,'Status Report'!B:AM,35,0)))</f>
        <v>46.1</v>
      </c>
      <c r="V1805" s="20">
        <f t="shared" si="428"/>
        <v>92.2</v>
      </c>
      <c r="W1805" s="19">
        <f>_xlfn.IFS(AI1805="Den Bosch",VLOOKUP(L1805,'Status Report'!B:AM,37,0),AI1805="Yantian",VLOOKUP(L1805,'Status Report'!B:AM,38,0),AI1805="",IF(H1805="Asia Pacific",VLOOKUP(L1805,'Status Report'!B:AM,38,0),VLOOKUP(L1805,'Status Report'!B:AM,37,0)),AI1805="Direct shipment",IF(H1805="Asia Pacific",VLOOKUP(L1805,'Status Report'!B:AM,38,0),VLOOKUP(L1805,'Status Report'!B:AM,37,0)))</f>
        <v>34.700000000000003</v>
      </c>
      <c r="X1805" s="20">
        <f t="shared" si="429"/>
        <v>69.400000000000006</v>
      </c>
      <c r="Y1805" s="20">
        <f>_xlfn.IFS(AI1805="Den Bosch",VLOOKUP(L1805,'Status Report'!B:AO,39,0),AI1805="Yantian",VLOOKUP(L1805,'Status Report'!B:AO,40,0),AI1805="",IF(H1805="Asia Pacific",VLOOKUP(L1805,'Status Report'!B:AO,40,0),VLOOKUP(L1805,'Status Report'!B:AO,39,0)),AI1805="Direct shipment",IF(H1805="Asia Pacific",VLOOKUP(L1805,'Status Report'!B:AO,40,0),VLOOKUP(L1805,'Status Report'!B:AO,39,0)))</f>
        <v>0</v>
      </c>
      <c r="Z1805" s="20">
        <f t="shared" si="430"/>
        <v>0</v>
      </c>
      <c r="AA1805" s="20">
        <f t="shared" si="431"/>
        <v>69.400000000000006</v>
      </c>
      <c r="AB1805" s="21">
        <f>_xlfn.IFS(AI1805="Den Bosch",VLOOKUP(L1805,'Status Report'!B:AM,33,0),AI1805="Yantian",VLOOKUP(L1805,'Status Report'!B:AM,34,0),AI1805="",IF(H1805="Asia Pacific",VLOOKUP(L1805,'Status Report'!B:AM,34,0),VLOOKUP(L1805,'Status Report'!B:AM,33,0)),AI1805="Direct shipment",IF(H1805="Asia Pacific",VLOOKUP(L1805,'Status Report'!B:AM,34,0),VLOOKUP(L1805,'Status Report'!B:AM,33,0)))</f>
        <v>32.262000000000008</v>
      </c>
      <c r="AC1805" s="21">
        <f>VLOOKUP(L1805,'Status Report'!B:CE,82,0)</f>
        <v>0</v>
      </c>
      <c r="AD1805" s="21">
        <f t="shared" si="432"/>
        <v>32.262000000000008</v>
      </c>
      <c r="AE1805" s="63">
        <f>VLOOKUP(L1805,'Status Report'!B:W,20,0)</f>
        <v>62</v>
      </c>
      <c r="AF1805" s="63">
        <f>VLOOKUP(L1805,'Status Report'!B:W,21,0)</f>
        <v>20</v>
      </c>
      <c r="AG1805" s="63">
        <f>VLOOKUP(L1805,'Status Report'!B:W,22,0)</f>
        <v>9.5</v>
      </c>
      <c r="AH1805" s="22">
        <f t="shared" si="433"/>
        <v>2.3560000000000001E-2</v>
      </c>
      <c r="AI1805" t="s">
        <v>990</v>
      </c>
      <c r="AK1805" s="63">
        <f>IFERROR(VLOOKUP(G1805,ASEAN!A:A,1,0),0)</f>
        <v>0</v>
      </c>
      <c r="AL1805" s="63">
        <f>IFERROR(VLOOKUP(D1805,'[3]customer specs'!$B$1:$D$65536,3,0),0)</f>
        <v>0</v>
      </c>
      <c r="AM1805" s="64">
        <f t="shared" si="434"/>
        <v>22.799999999999997</v>
      </c>
      <c r="AN1805" s="64">
        <f t="shared" si="435"/>
        <v>0</v>
      </c>
      <c r="AO1805" s="63"/>
      <c r="AP1805" s="63"/>
      <c r="AQ1805" s="63" t="str">
        <f t="shared" si="436"/>
        <v>no</v>
      </c>
      <c r="AR1805" s="20">
        <f t="shared" si="437"/>
        <v>64.524000000000015</v>
      </c>
      <c r="AS1805" s="63"/>
      <c r="AT1805" s="23">
        <f t="shared" si="427"/>
        <v>0.12</v>
      </c>
      <c r="AU1805" s="65">
        <f t="shared" si="438"/>
        <v>36.661363636363646</v>
      </c>
      <c r="AV1805" s="65"/>
      <c r="AW1805" s="65">
        <f t="shared" si="439"/>
        <v>73.322727272727292</v>
      </c>
      <c r="AX1805" s="65"/>
      <c r="AY1805" s="63">
        <f>VLOOKUP(L1805,'Status Report'!B:CF,81,0)</f>
        <v>0</v>
      </c>
      <c r="AZ1805" s="63" t="str">
        <f>VLOOKUP(L1805,'Status Report'!B:S,18,0)</f>
        <v>Ellina Smirnova</v>
      </c>
      <c r="BB1805" s="63">
        <f>VLOOKUP(L1805,'Status Report'!B:Z,25,0)</f>
        <v>10</v>
      </c>
      <c r="BC1805" s="63">
        <f t="shared" si="440"/>
        <v>20</v>
      </c>
      <c r="BF1805">
        <f>VLOOKUP(L1805,'Status Report'!B:CE,82,0)</f>
        <v>0</v>
      </c>
      <c r="BG1805">
        <f>VLOOKUP(L1805,'Status Report'!B:CF,83,0)</f>
        <v>0</v>
      </c>
      <c r="BH1805">
        <f>VLOOKUP(L1805,'Status Report'!B:CG,84,0)</f>
        <v>0</v>
      </c>
      <c r="BI1805" t="s">
        <v>1035</v>
      </c>
      <c r="BJ1805" t="s">
        <v>795</v>
      </c>
      <c r="BM1805" s="67">
        <f t="shared" si="441"/>
        <v>228</v>
      </c>
    </row>
    <row r="1806" spans="1:65" x14ac:dyDescent="0.25">
      <c r="A1806" s="68" t="str">
        <f>VLOOKUP(L1806,'Status Report'!B:CB,79,0)</f>
        <v>Heineken</v>
      </c>
      <c r="C1806">
        <v>26021056</v>
      </c>
      <c r="D1806">
        <v>3091125</v>
      </c>
      <c r="E1806" t="s">
        <v>1024</v>
      </c>
      <c r="F1806" t="s">
        <v>1025</v>
      </c>
      <c r="G1806" t="str">
        <f>VLOOKUP(D1806,'[2]sold to'!$A:$H,8,0)</f>
        <v>Antigua and Barbuda</v>
      </c>
      <c r="H1806" t="str">
        <f>VLOOKUP(D1806,'[2]sold to'!$A:$I,9,0)</f>
        <v>AMERICAS</v>
      </c>
      <c r="K1806">
        <v>210</v>
      </c>
      <c r="L1806">
        <v>88021024</v>
      </c>
      <c r="M1806" t="s">
        <v>98</v>
      </c>
      <c r="N1806">
        <v>2</v>
      </c>
      <c r="P1806" t="str">
        <f>VLOOKUP(L1806,'Status Report'!B:AA,26,0)</f>
        <v>China</v>
      </c>
      <c r="Q1806" t="str">
        <f>VLOOKUP(L1806,'Status Report'!B:AB,27,0)</f>
        <v>Openers / Sunglasses / Keyrings / Waiter knife</v>
      </c>
      <c r="R1806">
        <f>VLOOKUP(L1806,'Status Report'!B:X,23,0)</f>
        <v>209</v>
      </c>
      <c r="S1806" t="str">
        <f>VLOOKUP(L1806,'Status Report'!B:T,19,0)</f>
        <v>Promocean The Netherlands BV</v>
      </c>
      <c r="T1806" s="62">
        <f>VLOOKUP(L1806,'Status Report'!B:E,4,0)</f>
        <v>3</v>
      </c>
      <c r="U1806" s="19">
        <f>_xlfn.IFS(AI1806="Den Bosch",VLOOKUP(L1806,'Status Report'!B:AM,35,0),AI1806="Yantian",VLOOKUP(L1806,'Status Report'!B:AM,36,0),AI1806="",IF(H1806="Asia Pacific",VLOOKUP(L1806,'Status Report'!B:AM,36,0),VLOOKUP(L1806,'Status Report'!B:AM,35,0)),AI1806="Direct shipment",IF(H1806="Asia Pacific",VLOOKUP(L1806,'Status Report'!B:AM,36,0),VLOOKUP(L1806,'Status Report'!B:AM,35,0)))</f>
        <v>52.800000000000004</v>
      </c>
      <c r="V1806" s="20">
        <f t="shared" si="428"/>
        <v>105.60000000000001</v>
      </c>
      <c r="W1806" s="19">
        <f>_xlfn.IFS(AI1806="Den Bosch",VLOOKUP(L1806,'Status Report'!B:AM,37,0),AI1806="Yantian",VLOOKUP(L1806,'Status Report'!B:AM,38,0),AI1806="",IF(H1806="Asia Pacific",VLOOKUP(L1806,'Status Report'!B:AM,38,0),VLOOKUP(L1806,'Status Report'!B:AM,37,0)),AI1806="Direct shipment",IF(H1806="Asia Pacific",VLOOKUP(L1806,'Status Report'!B:AM,38,0),VLOOKUP(L1806,'Status Report'!B:AM,37,0)))</f>
        <v>52.800000000000004</v>
      </c>
      <c r="X1806" s="20">
        <f t="shared" si="429"/>
        <v>105.60000000000001</v>
      </c>
      <c r="Y1806" s="20">
        <f>_xlfn.IFS(AI1806="Den Bosch",VLOOKUP(L1806,'Status Report'!B:AO,39,0),AI1806="Yantian",VLOOKUP(L1806,'Status Report'!B:AO,40,0),AI1806="",IF(H1806="Asia Pacific",VLOOKUP(L1806,'Status Report'!B:AO,40,0),VLOOKUP(L1806,'Status Report'!B:AO,39,0)),AI1806="Direct shipment",IF(H1806="Asia Pacific",VLOOKUP(L1806,'Status Report'!B:AO,40,0),VLOOKUP(L1806,'Status Report'!B:AO,39,0)))</f>
        <v>0</v>
      </c>
      <c r="Z1806" s="20">
        <f t="shared" si="430"/>
        <v>0</v>
      </c>
      <c r="AA1806" s="20">
        <f t="shared" si="431"/>
        <v>105.60000000000001</v>
      </c>
      <c r="AB1806" s="21">
        <f>_xlfn.IFS(AI1806="Den Bosch",VLOOKUP(L1806,'Status Report'!B:AM,33,0),AI1806="Yantian",VLOOKUP(L1806,'Status Report'!B:AM,34,0),AI1806="",IF(H1806="Asia Pacific",VLOOKUP(L1806,'Status Report'!B:AM,34,0),VLOOKUP(L1806,'Status Report'!B:AM,33,0)),AI1806="Direct shipment",IF(H1806="Asia Pacific",VLOOKUP(L1806,'Status Report'!B:AM,34,0),VLOOKUP(L1806,'Status Report'!B:AM,33,0)))</f>
        <v>46.512961934169503</v>
      </c>
      <c r="AC1806" s="21">
        <f>VLOOKUP(L1806,'Status Report'!B:CE,82,0)</f>
        <v>0</v>
      </c>
      <c r="AD1806" s="21">
        <f t="shared" si="432"/>
        <v>46.512961934169503</v>
      </c>
      <c r="AE1806" s="63">
        <f>VLOOKUP(L1806,'Status Report'!B:W,20,0)</f>
        <v>25</v>
      </c>
      <c r="AF1806" s="63">
        <f>VLOOKUP(L1806,'Status Report'!B:W,21,0)</f>
        <v>9</v>
      </c>
      <c r="AG1806" s="63">
        <f>VLOOKUP(L1806,'Status Report'!B:W,22,0)</f>
        <v>9</v>
      </c>
      <c r="AH1806" s="22">
        <f t="shared" si="433"/>
        <v>4.0499999999999998E-3</v>
      </c>
      <c r="AI1806" t="s">
        <v>990</v>
      </c>
      <c r="AK1806" s="63">
        <f>IFERROR(VLOOKUP(G1806,ASEAN!A:A,1,0),0)</f>
        <v>0</v>
      </c>
      <c r="AL1806" s="63">
        <f>IFERROR(VLOOKUP(D1806,'[3]customer specs'!$B$1:$D$65536,3,0),0)</f>
        <v>0</v>
      </c>
      <c r="AM1806" s="64">
        <f t="shared" si="434"/>
        <v>0</v>
      </c>
      <c r="AN1806" s="64">
        <f t="shared" si="435"/>
        <v>0</v>
      </c>
      <c r="AO1806" s="63"/>
      <c r="AP1806" s="63"/>
      <c r="AQ1806" s="63" t="str">
        <f t="shared" si="436"/>
        <v>no</v>
      </c>
      <c r="AR1806" s="20">
        <f t="shared" si="437"/>
        <v>93.025923868339007</v>
      </c>
      <c r="AS1806" s="63"/>
      <c r="AT1806" s="23">
        <f t="shared" si="427"/>
        <v>0.12</v>
      </c>
      <c r="AU1806" s="65">
        <f t="shared" si="438"/>
        <v>52.855638561556255</v>
      </c>
      <c r="AV1806" s="65"/>
      <c r="AW1806" s="65">
        <f t="shared" si="439"/>
        <v>105.71127712311251</v>
      </c>
      <c r="AX1806" s="65"/>
      <c r="AY1806" s="63">
        <f>VLOOKUP(L1806,'Status Report'!B:CF,81,0)</f>
        <v>0</v>
      </c>
      <c r="AZ1806" s="63" t="str">
        <f>VLOOKUP(L1806,'Status Report'!B:S,18,0)</f>
        <v>Ellina Smirnova</v>
      </c>
      <c r="BB1806" s="63">
        <f>VLOOKUP(L1806,'Status Report'!B:Z,25,0)</f>
        <v>48</v>
      </c>
      <c r="BC1806" s="63">
        <f t="shared" si="440"/>
        <v>96</v>
      </c>
      <c r="BF1806">
        <f>VLOOKUP(L1806,'Status Report'!B:CE,82,0)</f>
        <v>0</v>
      </c>
      <c r="BG1806">
        <f>VLOOKUP(L1806,'Status Report'!B:CF,83,0)</f>
        <v>0</v>
      </c>
      <c r="BH1806">
        <f>VLOOKUP(L1806,'Status Report'!B:CG,84,0)</f>
        <v>0</v>
      </c>
      <c r="BI1806" t="s">
        <v>1035</v>
      </c>
      <c r="BJ1806" t="s">
        <v>795</v>
      </c>
      <c r="BM1806" s="67">
        <f t="shared" si="441"/>
        <v>178</v>
      </c>
    </row>
    <row r="1807" spans="1:65" x14ac:dyDescent="0.25">
      <c r="A1807" s="68" t="str">
        <f>VLOOKUP(L1807,'Status Report'!B:CB,79,0)</f>
        <v>Heineken</v>
      </c>
      <c r="C1807">
        <v>26021056</v>
      </c>
      <c r="D1807">
        <v>3091125</v>
      </c>
      <c r="E1807" t="s">
        <v>1024</v>
      </c>
      <c r="F1807" t="s">
        <v>1025</v>
      </c>
      <c r="G1807" t="str">
        <f>VLOOKUP(D1807,'[2]sold to'!$A:$H,8,0)</f>
        <v>Antigua and Barbuda</v>
      </c>
      <c r="H1807" t="str">
        <f>VLOOKUP(D1807,'[2]sold to'!$A:$I,9,0)</f>
        <v>AMERICAS</v>
      </c>
      <c r="K1807">
        <v>220</v>
      </c>
      <c r="L1807">
        <v>88023298</v>
      </c>
      <c r="M1807" t="s">
        <v>799</v>
      </c>
      <c r="N1807">
        <v>2</v>
      </c>
      <c r="P1807" t="str">
        <f>VLOOKUP(L1807,'Status Report'!B:AA,26,0)</f>
        <v>China</v>
      </c>
      <c r="Q1807" t="str">
        <f>VLOOKUP(L1807,'Status Report'!B:AB,27,0)</f>
        <v>Premiums</v>
      </c>
      <c r="R1807">
        <f>VLOOKUP(L1807,'Status Report'!B:X,23,0)</f>
        <v>200</v>
      </c>
      <c r="S1807" t="str">
        <f>VLOOKUP(L1807,'Status Report'!B:T,19,0)</f>
        <v>Asian Sourcing Link</v>
      </c>
      <c r="T1807" s="62">
        <f>VLOOKUP(L1807,'Status Report'!B:E,4,0)</f>
        <v>3</v>
      </c>
      <c r="U1807" s="19">
        <f>_xlfn.IFS(AI1807="Den Bosch",VLOOKUP(L1807,'Status Report'!B:AM,35,0),AI1807="Yantian",VLOOKUP(L1807,'Status Report'!B:AM,36,0),AI1807="",IF(H1807="Asia Pacific",VLOOKUP(L1807,'Status Report'!B:AM,36,0),VLOOKUP(L1807,'Status Report'!B:AM,35,0)),AI1807="Direct shipment",IF(H1807="Asia Pacific",VLOOKUP(L1807,'Status Report'!B:AM,36,0),VLOOKUP(L1807,'Status Report'!B:AM,35,0)))</f>
        <v>59.3</v>
      </c>
      <c r="V1807" s="20">
        <f t="shared" si="428"/>
        <v>118.6</v>
      </c>
      <c r="W1807" s="19">
        <f>_xlfn.IFS(AI1807="Den Bosch",VLOOKUP(L1807,'Status Report'!B:AM,37,0),AI1807="Yantian",VLOOKUP(L1807,'Status Report'!B:AM,38,0),AI1807="",IF(H1807="Asia Pacific",VLOOKUP(L1807,'Status Report'!B:AM,38,0),VLOOKUP(L1807,'Status Report'!B:AM,37,0)),AI1807="Direct shipment",IF(H1807="Asia Pacific",VLOOKUP(L1807,'Status Report'!B:AM,38,0),VLOOKUP(L1807,'Status Report'!B:AM,37,0)))</f>
        <v>59.3</v>
      </c>
      <c r="X1807" s="20">
        <f t="shared" si="429"/>
        <v>118.6</v>
      </c>
      <c r="Y1807" s="20">
        <f>_xlfn.IFS(AI1807="Den Bosch",VLOOKUP(L1807,'Status Report'!B:AO,39,0),AI1807="Yantian",VLOOKUP(L1807,'Status Report'!B:AO,40,0),AI1807="",IF(H1807="Asia Pacific",VLOOKUP(L1807,'Status Report'!B:AO,40,0),VLOOKUP(L1807,'Status Report'!B:AO,39,0)),AI1807="Direct shipment",IF(H1807="Asia Pacific",VLOOKUP(L1807,'Status Report'!B:AO,40,0),VLOOKUP(L1807,'Status Report'!B:AO,39,0)))</f>
        <v>0</v>
      </c>
      <c r="Z1807" s="20">
        <f t="shared" si="430"/>
        <v>0</v>
      </c>
      <c r="AA1807" s="20">
        <f t="shared" si="431"/>
        <v>118.6</v>
      </c>
      <c r="AB1807" s="21">
        <f>_xlfn.IFS(AI1807="Den Bosch",VLOOKUP(L1807,'Status Report'!B:AM,33,0),AI1807="Yantian",VLOOKUP(L1807,'Status Report'!B:AM,34,0),AI1807="",IF(H1807="Asia Pacific",VLOOKUP(L1807,'Status Report'!B:AM,34,0),VLOOKUP(L1807,'Status Report'!B:AM,33,0)),AI1807="Direct shipment",IF(H1807="Asia Pacific",VLOOKUP(L1807,'Status Report'!B:AM,34,0),VLOOKUP(L1807,'Status Report'!B:AM,33,0)))</f>
        <v>57.000000000000007</v>
      </c>
      <c r="AC1807" s="21">
        <f>VLOOKUP(L1807,'Status Report'!B:CE,82,0)</f>
        <v>0</v>
      </c>
      <c r="AD1807" s="21">
        <f t="shared" si="432"/>
        <v>57.000000000000007</v>
      </c>
      <c r="AE1807" s="63">
        <f>VLOOKUP(L1807,'Status Report'!B:W,20,0)</f>
        <v>27.5</v>
      </c>
      <c r="AF1807" s="63">
        <f>VLOOKUP(L1807,'Status Report'!B:W,21,0)</f>
        <v>26</v>
      </c>
      <c r="AG1807" s="63">
        <f>VLOOKUP(L1807,'Status Report'!B:W,22,0)</f>
        <v>30</v>
      </c>
      <c r="AH1807" s="22">
        <f t="shared" si="433"/>
        <v>4.2900000000000001E-2</v>
      </c>
      <c r="AI1807" t="s">
        <v>990</v>
      </c>
      <c r="AK1807" s="63">
        <f>IFERROR(VLOOKUP(G1807,ASEAN!A:A,1,0),0)</f>
        <v>0</v>
      </c>
      <c r="AL1807" s="63">
        <f>IFERROR(VLOOKUP(D1807,'[3]customer specs'!$B$1:$D$65536,3,0),0)</f>
        <v>0</v>
      </c>
      <c r="AM1807" s="64">
        <f t="shared" si="434"/>
        <v>0</v>
      </c>
      <c r="AN1807" s="64">
        <f t="shared" si="435"/>
        <v>0</v>
      </c>
      <c r="AO1807" s="63"/>
      <c r="AP1807" s="63"/>
      <c r="AQ1807" s="63" t="str">
        <f t="shared" si="436"/>
        <v>no</v>
      </c>
      <c r="AR1807" s="20">
        <f t="shared" si="437"/>
        <v>114.00000000000001</v>
      </c>
      <c r="AS1807" s="63"/>
      <c r="AT1807" s="23">
        <f t="shared" si="427"/>
        <v>0.12</v>
      </c>
      <c r="AU1807" s="65">
        <f t="shared" si="438"/>
        <v>64.77272727272728</v>
      </c>
      <c r="AV1807" s="65"/>
      <c r="AW1807" s="65">
        <f t="shared" si="439"/>
        <v>129.54545454545456</v>
      </c>
      <c r="AX1807" s="65"/>
      <c r="AY1807" s="63">
        <f>VLOOKUP(L1807,'Status Report'!B:CF,81,0)</f>
        <v>0</v>
      </c>
      <c r="AZ1807" s="63" t="str">
        <f>VLOOKUP(L1807,'Status Report'!B:S,18,0)</f>
        <v>Ellina Smirnova</v>
      </c>
      <c r="BB1807" s="63">
        <f>VLOOKUP(L1807,'Status Report'!B:Z,25,0)</f>
        <v>5</v>
      </c>
      <c r="BC1807" s="63">
        <f t="shared" si="440"/>
        <v>10</v>
      </c>
      <c r="BF1807">
        <f>VLOOKUP(L1807,'Status Report'!B:CE,82,0)</f>
        <v>0</v>
      </c>
      <c r="BG1807">
        <f>VLOOKUP(L1807,'Status Report'!B:CF,83,0)</f>
        <v>0</v>
      </c>
      <c r="BH1807">
        <f>VLOOKUP(L1807,'Status Report'!B:CG,84,0)</f>
        <v>0</v>
      </c>
      <c r="BI1807" t="s">
        <v>1035</v>
      </c>
      <c r="BJ1807" t="s">
        <v>795</v>
      </c>
      <c r="BM1807" s="67">
        <f t="shared" si="441"/>
        <v>117</v>
      </c>
    </row>
    <row r="1808" spans="1:65" x14ac:dyDescent="0.25">
      <c r="A1808" s="68" t="str">
        <f>VLOOKUP(L1808,'Status Report'!B:CB,79,0)</f>
        <v>Heineken</v>
      </c>
      <c r="C1808">
        <v>26021056</v>
      </c>
      <c r="D1808">
        <v>3091125</v>
      </c>
      <c r="E1808" t="s">
        <v>1024</v>
      </c>
      <c r="F1808" t="s">
        <v>1025</v>
      </c>
      <c r="G1808" t="str">
        <f>VLOOKUP(D1808,'[2]sold to'!$A:$H,8,0)</f>
        <v>Antigua and Barbuda</v>
      </c>
      <c r="H1808" t="str">
        <f>VLOOKUP(D1808,'[2]sold to'!$A:$I,9,0)</f>
        <v>AMERICAS</v>
      </c>
      <c r="K1808">
        <v>230</v>
      </c>
      <c r="L1808">
        <v>88026851</v>
      </c>
      <c r="M1808" t="s">
        <v>463</v>
      </c>
      <c r="N1808">
        <v>4</v>
      </c>
      <c r="P1808" t="str">
        <f>VLOOKUP(L1808,'Status Report'!B:AA,26,0)</f>
        <v>China</v>
      </c>
      <c r="Q1808" t="str">
        <f>VLOOKUP(L1808,'Status Report'!B:AB,27,0)</f>
        <v>Bar support</v>
      </c>
      <c r="R1808">
        <f>VLOOKUP(L1808,'Status Report'!B:X,23,0)</f>
        <v>167</v>
      </c>
      <c r="S1808" t="str">
        <f>VLOOKUP(L1808,'Status Report'!B:T,19,0)</f>
        <v>Promocean The Netherlands BV</v>
      </c>
      <c r="T1808" s="62">
        <f>VLOOKUP(L1808,'Status Report'!B:E,4,0)</f>
        <v>3</v>
      </c>
      <c r="U1808" s="19">
        <f>_xlfn.IFS(AI1808="Den Bosch",VLOOKUP(L1808,'Status Report'!B:AM,35,0),AI1808="Yantian",VLOOKUP(L1808,'Status Report'!B:AM,36,0),AI1808="",IF(H1808="Asia Pacific",VLOOKUP(L1808,'Status Report'!B:AM,36,0),VLOOKUP(L1808,'Status Report'!B:AM,35,0)),AI1808="Direct shipment",IF(H1808="Asia Pacific",VLOOKUP(L1808,'Status Report'!B:AM,36,0),VLOOKUP(L1808,'Status Report'!B:AM,35,0)))</f>
        <v>87</v>
      </c>
      <c r="V1808" s="20">
        <f t="shared" si="428"/>
        <v>348</v>
      </c>
      <c r="W1808" s="19">
        <f>_xlfn.IFS(AI1808="Den Bosch",VLOOKUP(L1808,'Status Report'!B:AM,37,0),AI1808="Yantian",VLOOKUP(L1808,'Status Report'!B:AM,38,0),AI1808="",IF(H1808="Asia Pacific",VLOOKUP(L1808,'Status Report'!B:AM,38,0),VLOOKUP(L1808,'Status Report'!B:AM,37,0)),AI1808="Direct shipment",IF(H1808="Asia Pacific",VLOOKUP(L1808,'Status Report'!B:AM,38,0),VLOOKUP(L1808,'Status Report'!B:AM,37,0)))</f>
        <v>76.679999999999993</v>
      </c>
      <c r="X1808" s="20">
        <f t="shared" si="429"/>
        <v>306.71999999999997</v>
      </c>
      <c r="Y1808" s="20">
        <f>_xlfn.IFS(AI1808="Den Bosch",VLOOKUP(L1808,'Status Report'!B:AO,39,0),AI1808="Yantian",VLOOKUP(L1808,'Status Report'!B:AO,40,0),AI1808="",IF(H1808="Asia Pacific",VLOOKUP(L1808,'Status Report'!B:AO,40,0),VLOOKUP(L1808,'Status Report'!B:AO,39,0)),AI1808="Direct shipment",IF(H1808="Asia Pacific",VLOOKUP(L1808,'Status Report'!B:AO,40,0),VLOOKUP(L1808,'Status Report'!B:AO,39,0)))</f>
        <v>0</v>
      </c>
      <c r="Z1808" s="20">
        <f t="shared" si="430"/>
        <v>0</v>
      </c>
      <c r="AA1808" s="20">
        <f t="shared" si="431"/>
        <v>306.71999999999997</v>
      </c>
      <c r="AB1808" s="21">
        <f>_xlfn.IFS(AI1808="Den Bosch",VLOOKUP(L1808,'Status Report'!B:AM,33,0),AI1808="Yantian",VLOOKUP(L1808,'Status Report'!B:AM,34,0),AI1808="",IF(H1808="Asia Pacific",VLOOKUP(L1808,'Status Report'!B:AM,34,0),VLOOKUP(L1808,'Status Report'!B:AM,33,0)),AI1808="Direct shipment",IF(H1808="Asia Pacific",VLOOKUP(L1808,'Status Report'!B:AM,34,0),VLOOKUP(L1808,'Status Report'!B:AM,33,0)))</f>
        <v>65.527200000000008</v>
      </c>
      <c r="AC1808" s="21">
        <f>VLOOKUP(L1808,'Status Report'!B:CE,82,0)</f>
        <v>0</v>
      </c>
      <c r="AD1808" s="21">
        <f t="shared" si="432"/>
        <v>65.527200000000008</v>
      </c>
      <c r="AE1808" s="63">
        <f>VLOOKUP(L1808,'Status Report'!B:W,20,0)</f>
        <v>49</v>
      </c>
      <c r="AF1808" s="63">
        <f>VLOOKUP(L1808,'Status Report'!B:W,21,0)</f>
        <v>26</v>
      </c>
      <c r="AG1808" s="63">
        <f>VLOOKUP(L1808,'Status Report'!B:W,22,0)</f>
        <v>50</v>
      </c>
      <c r="AH1808" s="22">
        <f t="shared" si="433"/>
        <v>0.25480000000000003</v>
      </c>
      <c r="AI1808" t="s">
        <v>990</v>
      </c>
      <c r="AK1808" s="63">
        <f>IFERROR(VLOOKUP(G1808,ASEAN!A:A,1,0),0)</f>
        <v>0</v>
      </c>
      <c r="AL1808" s="63">
        <f>IFERROR(VLOOKUP(D1808,'[3]customer specs'!$B$1:$D$65536,3,0),0)</f>
        <v>0</v>
      </c>
      <c r="AM1808" s="64">
        <f t="shared" si="434"/>
        <v>41.28000000000003</v>
      </c>
      <c r="AN1808" s="64">
        <f t="shared" si="435"/>
        <v>0</v>
      </c>
      <c r="AO1808" s="63"/>
      <c r="AP1808" s="63"/>
      <c r="AQ1808" s="63" t="str">
        <f t="shared" si="436"/>
        <v>no</v>
      </c>
      <c r="AR1808" s="20">
        <f t="shared" si="437"/>
        <v>262.10880000000003</v>
      </c>
      <c r="AS1808" s="63"/>
      <c r="AT1808" s="23">
        <f t="shared" si="427"/>
        <v>0.12</v>
      </c>
      <c r="AU1808" s="65">
        <f t="shared" si="438"/>
        <v>74.462727272727278</v>
      </c>
      <c r="AV1808" s="65"/>
      <c r="AW1808" s="65">
        <f t="shared" si="439"/>
        <v>297.85090909090911</v>
      </c>
      <c r="AX1808" s="65"/>
      <c r="AY1808" s="63">
        <f>VLOOKUP(L1808,'Status Report'!B:CF,81,0)</f>
        <v>0</v>
      </c>
      <c r="AZ1808" s="63" t="str">
        <f>VLOOKUP(L1808,'Status Report'!B:S,18,0)</f>
        <v>Ellina Smirnova</v>
      </c>
      <c r="BB1808" s="63">
        <f>VLOOKUP(L1808,'Status Report'!B:Z,25,0)</f>
        <v>12</v>
      </c>
      <c r="BC1808" s="63">
        <f t="shared" si="440"/>
        <v>48</v>
      </c>
      <c r="BF1808">
        <f>VLOOKUP(L1808,'Status Report'!B:CE,82,0)</f>
        <v>0</v>
      </c>
      <c r="BG1808">
        <f>VLOOKUP(L1808,'Status Report'!B:CF,83,0)</f>
        <v>0</v>
      </c>
      <c r="BH1808">
        <f>VLOOKUP(L1808,'Status Report'!B:CG,84,0)</f>
        <v>0</v>
      </c>
      <c r="BI1808" t="s">
        <v>1035</v>
      </c>
      <c r="BJ1808" t="s">
        <v>795</v>
      </c>
      <c r="BM1808" s="67">
        <f t="shared" si="441"/>
        <v>273</v>
      </c>
    </row>
    <row r="1809" spans="1:65" x14ac:dyDescent="0.25">
      <c r="A1809" s="68" t="str">
        <f>VLOOKUP(L1809,'Status Report'!B:CB,79,0)</f>
        <v>Heineken UCL</v>
      </c>
      <c r="C1809">
        <v>26021056</v>
      </c>
      <c r="D1809">
        <v>3091125</v>
      </c>
      <c r="E1809" t="s">
        <v>1024</v>
      </c>
      <c r="F1809" t="s">
        <v>1025</v>
      </c>
      <c r="G1809" t="str">
        <f>VLOOKUP(D1809,'[2]sold to'!$A:$H,8,0)</f>
        <v>Antigua and Barbuda</v>
      </c>
      <c r="H1809" t="str">
        <f>VLOOKUP(D1809,'[2]sold to'!$A:$I,9,0)</f>
        <v>AMERICAS</v>
      </c>
      <c r="K1809">
        <v>240</v>
      </c>
      <c r="L1809">
        <v>88023983</v>
      </c>
      <c r="M1809" t="s">
        <v>147</v>
      </c>
      <c r="N1809">
        <v>5</v>
      </c>
      <c r="P1809" t="str">
        <f>VLOOKUP(L1809,'Status Report'!B:AA,26,0)</f>
        <v>China</v>
      </c>
      <c r="Q1809" t="str">
        <f>VLOOKUP(L1809,'Status Report'!B:AB,27,0)</f>
        <v>Indoor signs</v>
      </c>
      <c r="R1809">
        <f>VLOOKUP(L1809,'Status Report'!B:X,23,0)</f>
        <v>100</v>
      </c>
      <c r="S1809" t="str">
        <f>VLOOKUP(L1809,'Status Report'!B:T,19,0)</f>
        <v>Dekkers Visual Communication B.v.</v>
      </c>
      <c r="T1809" s="62">
        <f>VLOOKUP(L1809,'Status Report'!B:E,4,0)</f>
        <v>3</v>
      </c>
      <c r="U1809" s="19">
        <f>_xlfn.IFS(AI1809="Den Bosch",VLOOKUP(L1809,'Status Report'!B:AM,35,0),AI1809="Yantian",VLOOKUP(L1809,'Status Report'!B:AM,36,0),AI1809="",IF(H1809="Asia Pacific",VLOOKUP(L1809,'Status Report'!B:AM,36,0),VLOOKUP(L1809,'Status Report'!B:AM,35,0)),AI1809="Direct shipment",IF(H1809="Asia Pacific",VLOOKUP(L1809,'Status Report'!B:AM,36,0),VLOOKUP(L1809,'Status Report'!B:AM,35,0)))</f>
        <v>128.80000000000001</v>
      </c>
      <c r="V1809" s="20">
        <f t="shared" si="428"/>
        <v>644</v>
      </c>
      <c r="W1809" s="19">
        <f>_xlfn.IFS(AI1809="Den Bosch",VLOOKUP(L1809,'Status Report'!B:AM,37,0),AI1809="Yantian",VLOOKUP(L1809,'Status Report'!B:AM,38,0),AI1809="",IF(H1809="Asia Pacific",VLOOKUP(L1809,'Status Report'!B:AM,38,0),VLOOKUP(L1809,'Status Report'!B:AM,37,0)),AI1809="Direct shipment",IF(H1809="Asia Pacific",VLOOKUP(L1809,'Status Report'!B:AM,38,0),VLOOKUP(L1809,'Status Report'!B:AM,37,0)))</f>
        <v>128.80000000000001</v>
      </c>
      <c r="X1809" s="20">
        <f t="shared" si="429"/>
        <v>644</v>
      </c>
      <c r="Y1809" s="20">
        <f>_xlfn.IFS(AI1809="Den Bosch",VLOOKUP(L1809,'Status Report'!B:AO,39,0),AI1809="Yantian",VLOOKUP(L1809,'Status Report'!B:AO,40,0),AI1809="",IF(H1809="Asia Pacific",VLOOKUP(L1809,'Status Report'!B:AO,40,0),VLOOKUP(L1809,'Status Report'!B:AO,39,0)),AI1809="Direct shipment",IF(H1809="Asia Pacific",VLOOKUP(L1809,'Status Report'!B:AO,40,0),VLOOKUP(L1809,'Status Report'!B:AO,39,0)))</f>
        <v>0</v>
      </c>
      <c r="Z1809" s="20">
        <f t="shared" si="430"/>
        <v>0</v>
      </c>
      <c r="AA1809" s="20">
        <f t="shared" si="431"/>
        <v>644</v>
      </c>
      <c r="AB1809" s="21">
        <f>_xlfn.IFS(AI1809="Den Bosch",VLOOKUP(L1809,'Status Report'!B:AM,33,0),AI1809="Yantian",VLOOKUP(L1809,'Status Report'!B:AM,34,0),AI1809="",IF(H1809="Asia Pacific",VLOOKUP(L1809,'Status Report'!B:AM,34,0),VLOOKUP(L1809,'Status Report'!B:AM,33,0)),AI1809="Direct shipment",IF(H1809="Asia Pacific",VLOOKUP(L1809,'Status Report'!B:AM,34,0),VLOOKUP(L1809,'Status Report'!B:AM,33,0)))</f>
        <v>111.38940000000001</v>
      </c>
      <c r="AC1809" s="21">
        <f>VLOOKUP(L1809,'Status Report'!B:CE,82,0)</f>
        <v>0</v>
      </c>
      <c r="AD1809" s="21">
        <f t="shared" si="432"/>
        <v>111.38940000000001</v>
      </c>
      <c r="AE1809" s="63">
        <f>VLOOKUP(L1809,'Status Report'!B:W,20,0)</f>
        <v>61.5</v>
      </c>
      <c r="AF1809" s="63">
        <f>VLOOKUP(L1809,'Status Report'!B:W,21,0)</f>
        <v>53</v>
      </c>
      <c r="AG1809" s="63">
        <f>VLOOKUP(L1809,'Status Report'!B:W,22,0)</f>
        <v>10</v>
      </c>
      <c r="AH1809" s="22">
        <f t="shared" si="433"/>
        <v>0.16297500000000001</v>
      </c>
      <c r="AI1809" t="s">
        <v>990</v>
      </c>
      <c r="AK1809" s="63">
        <f>IFERROR(VLOOKUP(G1809,ASEAN!A:A,1,0),0)</f>
        <v>0</v>
      </c>
      <c r="AL1809" s="63">
        <f>IFERROR(VLOOKUP(D1809,'[3]customer specs'!$B$1:$D$65536,3,0),0)</f>
        <v>0</v>
      </c>
      <c r="AM1809" s="64">
        <f t="shared" si="434"/>
        <v>0</v>
      </c>
      <c r="AN1809" s="64">
        <f t="shared" si="435"/>
        <v>0</v>
      </c>
      <c r="AO1809" s="63"/>
      <c r="AP1809" s="63"/>
      <c r="AQ1809" s="63" t="str">
        <f t="shared" si="436"/>
        <v>no</v>
      </c>
      <c r="AR1809" s="20">
        <f t="shared" si="437"/>
        <v>556.947</v>
      </c>
      <c r="AS1809" s="63"/>
      <c r="AT1809" s="23">
        <f t="shared" si="427"/>
        <v>0.12</v>
      </c>
      <c r="AU1809" s="65">
        <f t="shared" si="438"/>
        <v>126.57886363636365</v>
      </c>
      <c r="AV1809" s="65"/>
      <c r="AW1809" s="65">
        <f t="shared" si="439"/>
        <v>632.89431818181822</v>
      </c>
      <c r="AX1809" s="65"/>
      <c r="AY1809" s="63">
        <f>VLOOKUP(L1809,'Status Report'!B:CF,81,0)</f>
        <v>0</v>
      </c>
      <c r="AZ1809" s="63" t="str">
        <f>VLOOKUP(L1809,'Status Report'!B:S,18,0)</f>
        <v>Ludmilla Zarybnicka</v>
      </c>
      <c r="BB1809" s="63">
        <f>VLOOKUP(L1809,'Status Report'!B:Z,25,0)</f>
        <v>1</v>
      </c>
      <c r="BC1809" s="63">
        <f t="shared" si="440"/>
        <v>5</v>
      </c>
      <c r="BF1809">
        <f>VLOOKUP(L1809,'Status Report'!B:CE,82,0)</f>
        <v>0</v>
      </c>
      <c r="BG1809">
        <f>VLOOKUP(L1809,'Status Report'!B:CF,83,0)</f>
        <v>0</v>
      </c>
      <c r="BH1809">
        <f>VLOOKUP(L1809,'Status Report'!B:CG,84,0)</f>
        <v>0</v>
      </c>
      <c r="BI1809" t="s">
        <v>1035</v>
      </c>
      <c r="BJ1809" t="s">
        <v>795</v>
      </c>
      <c r="BM1809" s="67">
        <f t="shared" si="441"/>
        <v>125</v>
      </c>
    </row>
    <row r="1810" spans="1:65" x14ac:dyDescent="0.25">
      <c r="A1810" s="68" t="str">
        <f>VLOOKUP(L1810,'Status Report'!B:CB,79,0)</f>
        <v>Heineken - F1</v>
      </c>
      <c r="C1810">
        <v>26021056</v>
      </c>
      <c r="D1810">
        <v>3091125</v>
      </c>
      <c r="E1810" t="s">
        <v>1024</v>
      </c>
      <c r="F1810" t="s">
        <v>1025</v>
      </c>
      <c r="G1810" t="str">
        <f>VLOOKUP(D1810,'[2]sold to'!$A:$H,8,0)</f>
        <v>Antigua and Barbuda</v>
      </c>
      <c r="H1810" t="str">
        <f>VLOOKUP(D1810,'[2]sold to'!$A:$I,9,0)</f>
        <v>AMERICAS</v>
      </c>
      <c r="K1810">
        <v>250</v>
      </c>
      <c r="L1810">
        <v>88027349</v>
      </c>
      <c r="M1810" t="s">
        <v>550</v>
      </c>
      <c r="N1810">
        <v>1</v>
      </c>
      <c r="P1810" t="str">
        <f>VLOOKUP(L1810,'Status Report'!B:AA,26,0)</f>
        <v>China</v>
      </c>
      <c r="Q1810" t="str">
        <f>VLOOKUP(L1810,'Status Report'!B:AB,27,0)</f>
        <v>Premiums</v>
      </c>
      <c r="R1810">
        <f>VLOOKUP(L1810,'Status Report'!B:X,23,0)</f>
        <v>200</v>
      </c>
      <c r="S1810" t="str">
        <f>VLOOKUP(L1810,'Status Report'!B:T,19,0)</f>
        <v>Promocean The Netherlands BV</v>
      </c>
      <c r="T1810" s="62">
        <f>VLOOKUP(L1810,'Status Report'!B:E,4,0)</f>
        <v>3</v>
      </c>
      <c r="U1810" s="19">
        <f>_xlfn.IFS(AI1810="Den Bosch",VLOOKUP(L1810,'Status Report'!B:AM,35,0),AI1810="Yantian",VLOOKUP(L1810,'Status Report'!B:AM,36,0),AI1810="",IF(H1810="Asia Pacific",VLOOKUP(L1810,'Status Report'!B:AM,36,0),VLOOKUP(L1810,'Status Report'!B:AM,35,0)),AI1810="Direct shipment",IF(H1810="Asia Pacific",VLOOKUP(L1810,'Status Report'!B:AM,36,0),VLOOKUP(L1810,'Status Report'!B:AM,35,0)))</f>
        <v>83.149999999999991</v>
      </c>
      <c r="V1810" s="20">
        <f t="shared" si="428"/>
        <v>83.149999999999991</v>
      </c>
      <c r="W1810" s="19">
        <f>_xlfn.IFS(AI1810="Den Bosch",VLOOKUP(L1810,'Status Report'!B:AM,37,0),AI1810="Yantian",VLOOKUP(L1810,'Status Report'!B:AM,38,0),AI1810="",IF(H1810="Asia Pacific",VLOOKUP(L1810,'Status Report'!B:AM,38,0),VLOOKUP(L1810,'Status Report'!B:AM,37,0)),AI1810="Direct shipment",IF(H1810="Asia Pacific",VLOOKUP(L1810,'Status Report'!B:AM,38,0),VLOOKUP(L1810,'Status Report'!B:AM,37,0)))</f>
        <v>83.149999999999991</v>
      </c>
      <c r="X1810" s="20">
        <f t="shared" si="429"/>
        <v>83.149999999999991</v>
      </c>
      <c r="Y1810" s="20">
        <f>_xlfn.IFS(AI1810="Den Bosch",VLOOKUP(L1810,'Status Report'!B:AO,39,0),AI1810="Yantian",VLOOKUP(L1810,'Status Report'!B:AO,40,0),AI1810="",IF(H1810="Asia Pacific",VLOOKUP(L1810,'Status Report'!B:AO,40,0),VLOOKUP(L1810,'Status Report'!B:AO,39,0)),AI1810="Direct shipment",IF(H1810="Asia Pacific",VLOOKUP(L1810,'Status Report'!B:AO,40,0),VLOOKUP(L1810,'Status Report'!B:AO,39,0)))</f>
        <v>0</v>
      </c>
      <c r="Z1810" s="20">
        <f t="shared" si="430"/>
        <v>0</v>
      </c>
      <c r="AA1810" s="20">
        <f t="shared" si="431"/>
        <v>83.149999999999991</v>
      </c>
      <c r="AB1810" s="21">
        <f>_xlfn.IFS(AI1810="Den Bosch",VLOOKUP(L1810,'Status Report'!B:AM,33,0),AI1810="Yantian",VLOOKUP(L1810,'Status Report'!B:AM,34,0),AI1810="",IF(H1810="Asia Pacific",VLOOKUP(L1810,'Status Report'!B:AM,34,0),VLOOKUP(L1810,'Status Report'!B:AM,33,0)),AI1810="Direct shipment",IF(H1810="Asia Pacific",VLOOKUP(L1810,'Status Report'!B:AM,34,0),VLOOKUP(L1810,'Status Report'!B:AM,33,0)))</f>
        <v>71.922600000000017</v>
      </c>
      <c r="AC1810" s="21">
        <f>VLOOKUP(L1810,'Status Report'!B:CE,82,0)</f>
        <v>0</v>
      </c>
      <c r="AD1810" s="21">
        <f t="shared" si="432"/>
        <v>71.922600000000017</v>
      </c>
      <c r="AE1810" s="63">
        <f>VLOOKUP(L1810,'Status Report'!B:W,20,0)</f>
        <v>44</v>
      </c>
      <c r="AF1810" s="63">
        <f>VLOOKUP(L1810,'Status Report'!B:W,21,0)</f>
        <v>43</v>
      </c>
      <c r="AG1810" s="63">
        <f>VLOOKUP(L1810,'Status Report'!B:W,22,0)</f>
        <v>45</v>
      </c>
      <c r="AH1810" s="22">
        <f t="shared" si="433"/>
        <v>8.5139999999999993E-2</v>
      </c>
      <c r="AI1810" t="s">
        <v>990</v>
      </c>
      <c r="AK1810" s="63">
        <f>IFERROR(VLOOKUP(G1810,ASEAN!A:A,1,0),0)</f>
        <v>0</v>
      </c>
      <c r="AL1810" s="63">
        <f>IFERROR(VLOOKUP(D1810,'[3]customer specs'!$B$1:$D$65536,3,0),0)</f>
        <v>0</v>
      </c>
      <c r="AM1810" s="64">
        <f t="shared" si="434"/>
        <v>0</v>
      </c>
      <c r="AN1810" s="64">
        <f t="shared" si="435"/>
        <v>0</v>
      </c>
      <c r="AO1810" s="63"/>
      <c r="AP1810" s="63"/>
      <c r="AQ1810" s="63" t="str">
        <f t="shared" si="436"/>
        <v>no</v>
      </c>
      <c r="AR1810" s="20">
        <f t="shared" si="437"/>
        <v>71.922600000000017</v>
      </c>
      <c r="AS1810" s="63"/>
      <c r="AT1810" s="23">
        <f t="shared" si="427"/>
        <v>0.12</v>
      </c>
      <c r="AU1810" s="65">
        <f t="shared" si="438"/>
        <v>81.730227272727291</v>
      </c>
      <c r="AV1810" s="65"/>
      <c r="AW1810" s="65">
        <f t="shared" si="439"/>
        <v>81.730227272727291</v>
      </c>
      <c r="AX1810" s="65"/>
      <c r="AY1810" s="63">
        <f>VLOOKUP(L1810,'Status Report'!B:CF,81,0)</f>
        <v>0</v>
      </c>
      <c r="AZ1810" s="63" t="str">
        <f>VLOOKUP(L1810,'Status Report'!B:S,18,0)</f>
        <v xml:space="preserve">Konstantinos Zoupanos </v>
      </c>
      <c r="BB1810" s="63">
        <f>VLOOKUP(L1810,'Status Report'!B:Z,25,0)</f>
        <v>5</v>
      </c>
      <c r="BC1810" s="63">
        <f t="shared" si="440"/>
        <v>5</v>
      </c>
      <c r="BF1810">
        <f>VLOOKUP(L1810,'Status Report'!B:CE,82,0)</f>
        <v>0</v>
      </c>
      <c r="BG1810">
        <f>VLOOKUP(L1810,'Status Report'!B:CF,83,0)</f>
        <v>0</v>
      </c>
      <c r="BH1810">
        <f>VLOOKUP(L1810,'Status Report'!B:CG,84,0)</f>
        <v>0</v>
      </c>
      <c r="BI1810" t="s">
        <v>1035</v>
      </c>
      <c r="BJ1810" t="s">
        <v>795</v>
      </c>
      <c r="BM1810" s="67">
        <f t="shared" si="441"/>
        <v>223</v>
      </c>
    </row>
    <row r="1811" spans="1:65" x14ac:dyDescent="0.25">
      <c r="A1811" s="68" t="str">
        <f>VLOOKUP(L1811,'Status Report'!B:CB,79,0)</f>
        <v>Heineken</v>
      </c>
      <c r="C1811">
        <v>26021056</v>
      </c>
      <c r="D1811">
        <v>3091125</v>
      </c>
      <c r="E1811" t="s">
        <v>1024</v>
      </c>
      <c r="F1811" t="s">
        <v>1025</v>
      </c>
      <c r="G1811" t="str">
        <f>VLOOKUP(D1811,'[2]sold to'!$A:$H,8,0)</f>
        <v>Antigua and Barbuda</v>
      </c>
      <c r="H1811" t="str">
        <f>VLOOKUP(D1811,'[2]sold to'!$A:$I,9,0)</f>
        <v>AMERICAS</v>
      </c>
      <c r="K1811">
        <v>260</v>
      </c>
      <c r="L1811">
        <v>88026266</v>
      </c>
      <c r="M1811" t="s">
        <v>266</v>
      </c>
      <c r="N1811">
        <v>1</v>
      </c>
      <c r="P1811" t="str">
        <f>VLOOKUP(L1811,'Status Report'!B:AA,26,0)</f>
        <v>Bangladesh</v>
      </c>
      <c r="Q1811" t="str">
        <f>VLOOKUP(L1811,'Status Report'!B:AB,27,0)</f>
        <v>Textiles-Clothing</v>
      </c>
      <c r="R1811">
        <f>VLOOKUP(L1811,'Status Report'!B:X,23,0)</f>
        <v>417</v>
      </c>
      <c r="S1811" t="str">
        <f>VLOOKUP(L1811,'Status Report'!B:T,19,0)</f>
        <v>Promocean The Netherlands BV</v>
      </c>
      <c r="T1811" s="62">
        <f>VLOOKUP(L1811,'Status Report'!B:E,4,0)</f>
        <v>3</v>
      </c>
      <c r="U1811" s="19">
        <f>_xlfn.IFS(AI1811="Den Bosch",VLOOKUP(L1811,'Status Report'!B:AM,35,0),AI1811="Yantian",VLOOKUP(L1811,'Status Report'!B:AM,36,0),AI1811="",IF(H1811="Asia Pacific",VLOOKUP(L1811,'Status Report'!B:AM,36,0),VLOOKUP(L1811,'Status Report'!B:AM,35,0)),AI1811="Direct shipment",IF(H1811="Asia Pacific",VLOOKUP(L1811,'Status Report'!B:AM,36,0),VLOOKUP(L1811,'Status Report'!B:AM,35,0)))</f>
        <v>35.46</v>
      </c>
      <c r="V1811" s="20">
        <f t="shared" si="428"/>
        <v>35.46</v>
      </c>
      <c r="W1811" s="19">
        <f>_xlfn.IFS(AI1811="Den Bosch",VLOOKUP(L1811,'Status Report'!B:AM,37,0),AI1811="Yantian",VLOOKUP(L1811,'Status Report'!B:AM,38,0),AI1811="",IF(H1811="Asia Pacific",VLOOKUP(L1811,'Status Report'!B:AM,38,0),VLOOKUP(L1811,'Status Report'!B:AM,37,0)),AI1811="Direct shipment",IF(H1811="Asia Pacific",VLOOKUP(L1811,'Status Report'!B:AM,38,0),VLOOKUP(L1811,'Status Report'!B:AM,37,0)))</f>
        <v>35.46</v>
      </c>
      <c r="X1811" s="20">
        <f t="shared" si="429"/>
        <v>35.46</v>
      </c>
      <c r="Y1811" s="20">
        <f>_xlfn.IFS(AI1811="Den Bosch",VLOOKUP(L1811,'Status Report'!B:AO,39,0),AI1811="Yantian",VLOOKUP(L1811,'Status Report'!B:AO,40,0),AI1811="",IF(H1811="Asia Pacific",VLOOKUP(L1811,'Status Report'!B:AO,40,0),VLOOKUP(L1811,'Status Report'!B:AO,39,0)),AI1811="Direct shipment",IF(H1811="Asia Pacific",VLOOKUP(L1811,'Status Report'!B:AO,40,0),VLOOKUP(L1811,'Status Report'!B:AO,39,0)))</f>
        <v>0</v>
      </c>
      <c r="Z1811" s="20">
        <f t="shared" si="430"/>
        <v>0</v>
      </c>
      <c r="AA1811" s="20">
        <f t="shared" si="431"/>
        <v>35.46</v>
      </c>
      <c r="AB1811" s="21">
        <f>_xlfn.IFS(AI1811="Den Bosch",VLOOKUP(L1811,'Status Report'!B:AM,33,0),AI1811="Yantian",VLOOKUP(L1811,'Status Report'!B:AM,34,0),AI1811="",IF(H1811="Asia Pacific",VLOOKUP(L1811,'Status Report'!B:AM,34,0),VLOOKUP(L1811,'Status Report'!B:AM,33,0)),AI1811="Direct shipment",IF(H1811="Asia Pacific",VLOOKUP(L1811,'Status Report'!B:AM,34,0),VLOOKUP(L1811,'Status Report'!B:AM,33,0)))</f>
        <v>30.723000000000003</v>
      </c>
      <c r="AC1811" s="21">
        <f>VLOOKUP(L1811,'Status Report'!B:CE,82,0)</f>
        <v>0</v>
      </c>
      <c r="AD1811" s="21">
        <f t="shared" si="432"/>
        <v>30.723000000000003</v>
      </c>
      <c r="AE1811" s="63">
        <f>VLOOKUP(L1811,'Status Report'!B:W,20,0)</f>
        <v>28</v>
      </c>
      <c r="AF1811" s="63">
        <f>VLOOKUP(L1811,'Status Report'!B:W,21,0)</f>
        <v>15</v>
      </c>
      <c r="AG1811" s="63">
        <f>VLOOKUP(L1811,'Status Report'!B:W,22,0)</f>
        <v>12</v>
      </c>
      <c r="AH1811" s="22">
        <f t="shared" si="433"/>
        <v>5.0400000000000002E-3</v>
      </c>
      <c r="AI1811" t="s">
        <v>990</v>
      </c>
      <c r="AK1811" s="63">
        <f>IFERROR(VLOOKUP(G1811,ASEAN!A:A,1,0),0)</f>
        <v>0</v>
      </c>
      <c r="AL1811" s="63">
        <f>IFERROR(VLOOKUP(D1811,'[3]customer specs'!$B$1:$D$65536,3,0),0)</f>
        <v>0</v>
      </c>
      <c r="AM1811" s="64">
        <f t="shared" si="434"/>
        <v>0</v>
      </c>
      <c r="AN1811" s="64">
        <f t="shared" si="435"/>
        <v>0</v>
      </c>
      <c r="AO1811" s="63"/>
      <c r="AP1811" s="63"/>
      <c r="AQ1811" s="63" t="str">
        <f t="shared" si="436"/>
        <v>no</v>
      </c>
      <c r="AR1811" s="20">
        <f t="shared" si="437"/>
        <v>30.723000000000003</v>
      </c>
      <c r="AS1811" s="63"/>
      <c r="AT1811" s="23">
        <f t="shared" si="427"/>
        <v>0.12</v>
      </c>
      <c r="AU1811" s="65">
        <f t="shared" si="438"/>
        <v>34.912500000000001</v>
      </c>
      <c r="AV1811" s="65"/>
      <c r="AW1811" s="65">
        <f t="shared" si="439"/>
        <v>34.912500000000001</v>
      </c>
      <c r="AX1811" s="65"/>
      <c r="AY1811" s="63">
        <f>VLOOKUP(L1811,'Status Report'!B:CF,81,0)</f>
        <v>0</v>
      </c>
      <c r="AZ1811" s="63" t="str">
        <f>VLOOKUP(L1811,'Status Report'!B:S,18,0)</f>
        <v>Ellina Smirnova</v>
      </c>
      <c r="BB1811" s="63">
        <f>VLOOKUP(L1811,'Status Report'!B:Z,25,0)</f>
        <v>6</v>
      </c>
      <c r="BC1811" s="63">
        <f t="shared" si="440"/>
        <v>6</v>
      </c>
      <c r="BF1811">
        <f>VLOOKUP(L1811,'Status Report'!B:CE,82,0)</f>
        <v>0</v>
      </c>
      <c r="BG1811">
        <f>VLOOKUP(L1811,'Status Report'!B:CF,83,0)</f>
        <v>0</v>
      </c>
      <c r="BH1811">
        <f>VLOOKUP(L1811,'Status Report'!B:CG,84,0)</f>
        <v>0</v>
      </c>
      <c r="BI1811" t="s">
        <v>1035</v>
      </c>
      <c r="BJ1811" t="s">
        <v>795</v>
      </c>
      <c r="BM1811" s="67">
        <f t="shared" si="441"/>
        <v>23</v>
      </c>
    </row>
    <row r="1812" spans="1:65" x14ac:dyDescent="0.25">
      <c r="A1812" s="68" t="str">
        <f>VLOOKUP(L1812,'Status Report'!B:CB,79,0)</f>
        <v>Heineken</v>
      </c>
      <c r="C1812">
        <v>26021056</v>
      </c>
      <c r="D1812">
        <v>3091125</v>
      </c>
      <c r="E1812" t="s">
        <v>1024</v>
      </c>
      <c r="F1812" t="s">
        <v>1025</v>
      </c>
      <c r="G1812" t="str">
        <f>VLOOKUP(D1812,'[2]sold to'!$A:$H,8,0)</f>
        <v>Antigua and Barbuda</v>
      </c>
      <c r="H1812" t="str">
        <f>VLOOKUP(D1812,'[2]sold to'!$A:$I,9,0)</f>
        <v>AMERICAS</v>
      </c>
      <c r="K1812">
        <v>270</v>
      </c>
      <c r="L1812">
        <v>88026267</v>
      </c>
      <c r="M1812" t="s">
        <v>267</v>
      </c>
      <c r="N1812">
        <v>1</v>
      </c>
      <c r="P1812" t="str">
        <f>VLOOKUP(L1812,'Status Report'!B:AA,26,0)</f>
        <v>Bangladesh</v>
      </c>
      <c r="Q1812" t="str">
        <f>VLOOKUP(L1812,'Status Report'!B:AB,27,0)</f>
        <v>Textiles-Clothing</v>
      </c>
      <c r="R1812">
        <f>VLOOKUP(L1812,'Status Report'!B:X,23,0)</f>
        <v>417</v>
      </c>
      <c r="S1812" t="str">
        <f>VLOOKUP(L1812,'Status Report'!B:T,19,0)</f>
        <v>Promocean The Netherlands BV</v>
      </c>
      <c r="T1812" s="62">
        <f>VLOOKUP(L1812,'Status Report'!B:E,4,0)</f>
        <v>3</v>
      </c>
      <c r="U1812" s="19">
        <f>_xlfn.IFS(AI1812="Den Bosch",VLOOKUP(L1812,'Status Report'!B:AM,35,0),AI1812="Yantian",VLOOKUP(L1812,'Status Report'!B:AM,36,0),AI1812="",IF(H1812="Asia Pacific",VLOOKUP(L1812,'Status Report'!B:AM,36,0),VLOOKUP(L1812,'Status Report'!B:AM,35,0)),AI1812="Direct shipment",IF(H1812="Asia Pacific",VLOOKUP(L1812,'Status Report'!B:AM,36,0),VLOOKUP(L1812,'Status Report'!B:AM,35,0)))</f>
        <v>35.46</v>
      </c>
      <c r="V1812" s="20">
        <f t="shared" si="428"/>
        <v>35.46</v>
      </c>
      <c r="W1812" s="19">
        <f>_xlfn.IFS(AI1812="Den Bosch",VLOOKUP(L1812,'Status Report'!B:AM,37,0),AI1812="Yantian",VLOOKUP(L1812,'Status Report'!B:AM,38,0),AI1812="",IF(H1812="Asia Pacific",VLOOKUP(L1812,'Status Report'!B:AM,38,0),VLOOKUP(L1812,'Status Report'!B:AM,37,0)),AI1812="Direct shipment",IF(H1812="Asia Pacific",VLOOKUP(L1812,'Status Report'!B:AM,38,0),VLOOKUP(L1812,'Status Report'!B:AM,37,0)))</f>
        <v>35.46</v>
      </c>
      <c r="X1812" s="20">
        <f t="shared" si="429"/>
        <v>35.46</v>
      </c>
      <c r="Y1812" s="20">
        <f>_xlfn.IFS(AI1812="Den Bosch",VLOOKUP(L1812,'Status Report'!B:AO,39,0),AI1812="Yantian",VLOOKUP(L1812,'Status Report'!B:AO,40,0),AI1812="",IF(H1812="Asia Pacific",VLOOKUP(L1812,'Status Report'!B:AO,40,0),VLOOKUP(L1812,'Status Report'!B:AO,39,0)),AI1812="Direct shipment",IF(H1812="Asia Pacific",VLOOKUP(L1812,'Status Report'!B:AO,40,0),VLOOKUP(L1812,'Status Report'!B:AO,39,0)))</f>
        <v>0</v>
      </c>
      <c r="Z1812" s="20">
        <f t="shared" si="430"/>
        <v>0</v>
      </c>
      <c r="AA1812" s="20">
        <f t="shared" si="431"/>
        <v>35.46</v>
      </c>
      <c r="AB1812" s="21">
        <f>_xlfn.IFS(AI1812="Den Bosch",VLOOKUP(L1812,'Status Report'!B:AM,33,0),AI1812="Yantian",VLOOKUP(L1812,'Status Report'!B:AM,34,0),AI1812="",IF(H1812="Asia Pacific",VLOOKUP(L1812,'Status Report'!B:AM,34,0),VLOOKUP(L1812,'Status Report'!B:AM,33,0)),AI1812="Direct shipment",IF(H1812="Asia Pacific",VLOOKUP(L1812,'Status Report'!B:AM,34,0),VLOOKUP(L1812,'Status Report'!B:AM,33,0)))</f>
        <v>30.723000000000003</v>
      </c>
      <c r="AC1812" s="21">
        <f>VLOOKUP(L1812,'Status Report'!B:CE,82,0)</f>
        <v>0</v>
      </c>
      <c r="AD1812" s="21">
        <f t="shared" si="432"/>
        <v>30.723000000000003</v>
      </c>
      <c r="AE1812" s="63">
        <f>VLOOKUP(L1812,'Status Report'!B:W,20,0)</f>
        <v>28</v>
      </c>
      <c r="AF1812" s="63">
        <f>VLOOKUP(L1812,'Status Report'!B:W,21,0)</f>
        <v>15</v>
      </c>
      <c r="AG1812" s="63">
        <f>VLOOKUP(L1812,'Status Report'!B:W,22,0)</f>
        <v>12</v>
      </c>
      <c r="AH1812" s="22">
        <f t="shared" si="433"/>
        <v>5.0400000000000002E-3</v>
      </c>
      <c r="AI1812" t="s">
        <v>990</v>
      </c>
      <c r="AK1812" s="63">
        <f>IFERROR(VLOOKUP(G1812,ASEAN!A:A,1,0),0)</f>
        <v>0</v>
      </c>
      <c r="AL1812" s="63">
        <f>IFERROR(VLOOKUP(D1812,'[3]customer specs'!$B$1:$D$65536,3,0),0)</f>
        <v>0</v>
      </c>
      <c r="AM1812" s="64">
        <f t="shared" si="434"/>
        <v>0</v>
      </c>
      <c r="AN1812" s="64">
        <f t="shared" si="435"/>
        <v>0</v>
      </c>
      <c r="AO1812" s="63"/>
      <c r="AP1812" s="63"/>
      <c r="AQ1812" s="63" t="str">
        <f t="shared" si="436"/>
        <v>no</v>
      </c>
      <c r="AR1812" s="20">
        <f t="shared" si="437"/>
        <v>30.723000000000003</v>
      </c>
      <c r="AS1812" s="63"/>
      <c r="AT1812" s="23">
        <f t="shared" si="427"/>
        <v>0.12</v>
      </c>
      <c r="AU1812" s="65">
        <f t="shared" si="438"/>
        <v>34.912500000000001</v>
      </c>
      <c r="AV1812" s="65"/>
      <c r="AW1812" s="65">
        <f t="shared" si="439"/>
        <v>34.912500000000001</v>
      </c>
      <c r="AX1812" s="65"/>
      <c r="AY1812" s="63">
        <f>VLOOKUP(L1812,'Status Report'!B:CF,81,0)</f>
        <v>0</v>
      </c>
      <c r="AZ1812" s="63" t="str">
        <f>VLOOKUP(L1812,'Status Report'!B:S,18,0)</f>
        <v>Ellina Smirnova</v>
      </c>
      <c r="BB1812" s="63">
        <f>VLOOKUP(L1812,'Status Report'!B:Z,25,0)</f>
        <v>6</v>
      </c>
      <c r="BC1812" s="63">
        <f t="shared" si="440"/>
        <v>6</v>
      </c>
      <c r="BF1812">
        <f>VLOOKUP(L1812,'Status Report'!B:CE,82,0)</f>
        <v>0</v>
      </c>
      <c r="BG1812">
        <f>VLOOKUP(L1812,'Status Report'!B:CF,83,0)</f>
        <v>0</v>
      </c>
      <c r="BH1812">
        <f>VLOOKUP(L1812,'Status Report'!B:CG,84,0)</f>
        <v>0</v>
      </c>
      <c r="BI1812" t="s">
        <v>1035</v>
      </c>
      <c r="BJ1812" t="s">
        <v>795</v>
      </c>
      <c r="BM1812" s="67">
        <f t="shared" si="441"/>
        <v>62</v>
      </c>
    </row>
    <row r="1813" spans="1:65" x14ac:dyDescent="0.25">
      <c r="A1813" s="68" t="str">
        <f>VLOOKUP(L1813,'Status Report'!B:CB,79,0)</f>
        <v>Heineken</v>
      </c>
      <c r="C1813">
        <v>26021056</v>
      </c>
      <c r="D1813">
        <v>3091125</v>
      </c>
      <c r="E1813" t="s">
        <v>1024</v>
      </c>
      <c r="F1813" t="s">
        <v>1025</v>
      </c>
      <c r="G1813" t="str">
        <f>VLOOKUP(D1813,'[2]sold to'!$A:$H,8,0)</f>
        <v>Antigua and Barbuda</v>
      </c>
      <c r="H1813" t="str">
        <f>VLOOKUP(D1813,'[2]sold to'!$A:$I,9,0)</f>
        <v>AMERICAS</v>
      </c>
      <c r="K1813">
        <v>280</v>
      </c>
      <c r="L1813">
        <v>88026268</v>
      </c>
      <c r="M1813" t="s">
        <v>268</v>
      </c>
      <c r="N1813">
        <v>1</v>
      </c>
      <c r="P1813" t="str">
        <f>VLOOKUP(L1813,'Status Report'!B:AA,26,0)</f>
        <v>Bangladesh</v>
      </c>
      <c r="Q1813" t="str">
        <f>VLOOKUP(L1813,'Status Report'!B:AB,27,0)</f>
        <v>Textiles-Clothing</v>
      </c>
      <c r="R1813">
        <f>VLOOKUP(L1813,'Status Report'!B:X,23,0)</f>
        <v>417</v>
      </c>
      <c r="S1813" t="str">
        <f>VLOOKUP(L1813,'Status Report'!B:T,19,0)</f>
        <v>Promocean The Netherlands BV</v>
      </c>
      <c r="T1813" s="62">
        <f>VLOOKUP(L1813,'Status Report'!B:E,4,0)</f>
        <v>3</v>
      </c>
      <c r="U1813" s="19">
        <f>_xlfn.IFS(AI1813="Den Bosch",VLOOKUP(L1813,'Status Report'!B:AM,35,0),AI1813="Yantian",VLOOKUP(L1813,'Status Report'!B:AM,36,0),AI1813="",IF(H1813="Asia Pacific",VLOOKUP(L1813,'Status Report'!B:AM,36,0),VLOOKUP(L1813,'Status Report'!B:AM,35,0)),AI1813="Direct shipment",IF(H1813="Asia Pacific",VLOOKUP(L1813,'Status Report'!B:AM,36,0),VLOOKUP(L1813,'Status Report'!B:AM,35,0)))</f>
        <v>35.46</v>
      </c>
      <c r="V1813" s="20">
        <f t="shared" si="428"/>
        <v>35.46</v>
      </c>
      <c r="W1813" s="19">
        <f>_xlfn.IFS(AI1813="Den Bosch",VLOOKUP(L1813,'Status Report'!B:AM,37,0),AI1813="Yantian",VLOOKUP(L1813,'Status Report'!B:AM,38,0),AI1813="",IF(H1813="Asia Pacific",VLOOKUP(L1813,'Status Report'!B:AM,38,0),VLOOKUP(L1813,'Status Report'!B:AM,37,0)),AI1813="Direct shipment",IF(H1813="Asia Pacific",VLOOKUP(L1813,'Status Report'!B:AM,38,0),VLOOKUP(L1813,'Status Report'!B:AM,37,0)))</f>
        <v>35.46</v>
      </c>
      <c r="X1813" s="20">
        <f t="shared" si="429"/>
        <v>35.46</v>
      </c>
      <c r="Y1813" s="20">
        <f>_xlfn.IFS(AI1813="Den Bosch",VLOOKUP(L1813,'Status Report'!B:AO,39,0),AI1813="Yantian",VLOOKUP(L1813,'Status Report'!B:AO,40,0),AI1813="",IF(H1813="Asia Pacific",VLOOKUP(L1813,'Status Report'!B:AO,40,0),VLOOKUP(L1813,'Status Report'!B:AO,39,0)),AI1813="Direct shipment",IF(H1813="Asia Pacific",VLOOKUP(L1813,'Status Report'!B:AO,40,0),VLOOKUP(L1813,'Status Report'!B:AO,39,0)))</f>
        <v>0</v>
      </c>
      <c r="Z1813" s="20">
        <f t="shared" si="430"/>
        <v>0</v>
      </c>
      <c r="AA1813" s="20">
        <f t="shared" si="431"/>
        <v>35.46</v>
      </c>
      <c r="AB1813" s="21">
        <f>_xlfn.IFS(AI1813="Den Bosch",VLOOKUP(L1813,'Status Report'!B:AM,33,0),AI1813="Yantian",VLOOKUP(L1813,'Status Report'!B:AM,34,0),AI1813="",IF(H1813="Asia Pacific",VLOOKUP(L1813,'Status Report'!B:AM,34,0),VLOOKUP(L1813,'Status Report'!B:AM,33,0)),AI1813="Direct shipment",IF(H1813="Asia Pacific",VLOOKUP(L1813,'Status Report'!B:AM,34,0),VLOOKUP(L1813,'Status Report'!B:AM,33,0)))</f>
        <v>30.723000000000003</v>
      </c>
      <c r="AC1813" s="21">
        <f>VLOOKUP(L1813,'Status Report'!B:CE,82,0)</f>
        <v>0</v>
      </c>
      <c r="AD1813" s="21">
        <f t="shared" si="432"/>
        <v>30.723000000000003</v>
      </c>
      <c r="AE1813" s="63">
        <f>VLOOKUP(L1813,'Status Report'!B:W,20,0)</f>
        <v>28</v>
      </c>
      <c r="AF1813" s="63">
        <f>VLOOKUP(L1813,'Status Report'!B:W,21,0)</f>
        <v>15</v>
      </c>
      <c r="AG1813" s="63">
        <f>VLOOKUP(L1813,'Status Report'!B:W,22,0)</f>
        <v>12</v>
      </c>
      <c r="AH1813" s="22">
        <f t="shared" si="433"/>
        <v>5.0400000000000002E-3</v>
      </c>
      <c r="AI1813" t="s">
        <v>990</v>
      </c>
      <c r="AK1813" s="63">
        <f>IFERROR(VLOOKUP(G1813,ASEAN!A:A,1,0),0)</f>
        <v>0</v>
      </c>
      <c r="AL1813" s="63">
        <f>IFERROR(VLOOKUP(D1813,'[3]customer specs'!$B$1:$D$65536,3,0),0)</f>
        <v>0</v>
      </c>
      <c r="AM1813" s="64">
        <f t="shared" si="434"/>
        <v>0</v>
      </c>
      <c r="AN1813" s="64">
        <f t="shared" si="435"/>
        <v>0</v>
      </c>
      <c r="AO1813" s="63"/>
      <c r="AP1813" s="63"/>
      <c r="AQ1813" s="63" t="str">
        <f t="shared" si="436"/>
        <v>no</v>
      </c>
      <c r="AR1813" s="20">
        <f t="shared" si="437"/>
        <v>30.723000000000003</v>
      </c>
      <c r="AS1813" s="63"/>
      <c r="AT1813" s="23">
        <f t="shared" si="427"/>
        <v>0.12</v>
      </c>
      <c r="AU1813" s="65">
        <f t="shared" si="438"/>
        <v>34.912500000000001</v>
      </c>
      <c r="AV1813" s="65"/>
      <c r="AW1813" s="65">
        <f t="shared" si="439"/>
        <v>34.912500000000001</v>
      </c>
      <c r="AX1813" s="65"/>
      <c r="AY1813" s="63">
        <f>VLOOKUP(L1813,'Status Report'!B:CF,81,0)</f>
        <v>0</v>
      </c>
      <c r="AZ1813" s="63" t="str">
        <f>VLOOKUP(L1813,'Status Report'!B:S,18,0)</f>
        <v>Ellina Smirnova</v>
      </c>
      <c r="BB1813" s="63">
        <f>VLOOKUP(L1813,'Status Report'!B:Z,25,0)</f>
        <v>6</v>
      </c>
      <c r="BC1813" s="63">
        <f t="shared" si="440"/>
        <v>6</v>
      </c>
      <c r="BF1813">
        <f>VLOOKUP(L1813,'Status Report'!B:CE,82,0)</f>
        <v>0</v>
      </c>
      <c r="BG1813">
        <f>VLOOKUP(L1813,'Status Report'!B:CF,83,0)</f>
        <v>0</v>
      </c>
      <c r="BH1813">
        <f>VLOOKUP(L1813,'Status Report'!B:CG,84,0)</f>
        <v>0</v>
      </c>
      <c r="BI1813" t="s">
        <v>1035</v>
      </c>
      <c r="BJ1813" t="s">
        <v>795</v>
      </c>
      <c r="BM1813" s="67">
        <f t="shared" si="441"/>
        <v>220</v>
      </c>
    </row>
    <row r="1814" spans="1:65" x14ac:dyDescent="0.25">
      <c r="A1814" s="68" t="str">
        <f>VLOOKUP(L1814,'Status Report'!B:CB,79,0)</f>
        <v>Heineken</v>
      </c>
      <c r="C1814">
        <v>26021056</v>
      </c>
      <c r="D1814">
        <v>3091125</v>
      </c>
      <c r="E1814" t="s">
        <v>1024</v>
      </c>
      <c r="F1814" t="s">
        <v>1025</v>
      </c>
      <c r="G1814" t="str">
        <f>VLOOKUP(D1814,'[2]sold to'!$A:$H,8,0)</f>
        <v>Antigua and Barbuda</v>
      </c>
      <c r="H1814" t="str">
        <f>VLOOKUP(D1814,'[2]sold to'!$A:$I,9,0)</f>
        <v>AMERICAS</v>
      </c>
      <c r="K1814">
        <v>290</v>
      </c>
      <c r="L1814">
        <v>88026269</v>
      </c>
      <c r="M1814" t="s">
        <v>269</v>
      </c>
      <c r="N1814">
        <v>1</v>
      </c>
      <c r="P1814" t="str">
        <f>VLOOKUP(L1814,'Status Report'!B:AA,26,0)</f>
        <v>Bangladesh</v>
      </c>
      <c r="Q1814" t="str">
        <f>VLOOKUP(L1814,'Status Report'!B:AB,27,0)</f>
        <v>Textiles-Clothing</v>
      </c>
      <c r="R1814">
        <f>VLOOKUP(L1814,'Status Report'!B:X,23,0)</f>
        <v>417</v>
      </c>
      <c r="S1814" t="str">
        <f>VLOOKUP(L1814,'Status Report'!B:T,19,0)</f>
        <v>Promocean The Netherlands BV</v>
      </c>
      <c r="T1814" s="62">
        <f>VLOOKUP(L1814,'Status Report'!B:E,4,0)</f>
        <v>3</v>
      </c>
      <c r="U1814" s="19">
        <f>_xlfn.IFS(AI1814="Den Bosch",VLOOKUP(L1814,'Status Report'!B:AM,35,0),AI1814="Yantian",VLOOKUP(L1814,'Status Report'!B:AM,36,0),AI1814="",IF(H1814="Asia Pacific",VLOOKUP(L1814,'Status Report'!B:AM,36,0),VLOOKUP(L1814,'Status Report'!B:AM,35,0)),AI1814="Direct shipment",IF(H1814="Asia Pacific",VLOOKUP(L1814,'Status Report'!B:AM,36,0),VLOOKUP(L1814,'Status Report'!B:AM,35,0)))</f>
        <v>35.46</v>
      </c>
      <c r="V1814" s="20">
        <f t="shared" si="428"/>
        <v>35.46</v>
      </c>
      <c r="W1814" s="19">
        <f>_xlfn.IFS(AI1814="Den Bosch",VLOOKUP(L1814,'Status Report'!B:AM,37,0),AI1814="Yantian",VLOOKUP(L1814,'Status Report'!B:AM,38,0),AI1814="",IF(H1814="Asia Pacific",VLOOKUP(L1814,'Status Report'!B:AM,38,0),VLOOKUP(L1814,'Status Report'!B:AM,37,0)),AI1814="Direct shipment",IF(H1814="Asia Pacific",VLOOKUP(L1814,'Status Report'!B:AM,38,0),VLOOKUP(L1814,'Status Report'!B:AM,37,0)))</f>
        <v>35.46</v>
      </c>
      <c r="X1814" s="20">
        <f t="shared" si="429"/>
        <v>35.46</v>
      </c>
      <c r="Y1814" s="20">
        <f>_xlfn.IFS(AI1814="Den Bosch",VLOOKUP(L1814,'Status Report'!B:AO,39,0),AI1814="Yantian",VLOOKUP(L1814,'Status Report'!B:AO,40,0),AI1814="",IF(H1814="Asia Pacific",VLOOKUP(L1814,'Status Report'!B:AO,40,0),VLOOKUP(L1814,'Status Report'!B:AO,39,0)),AI1814="Direct shipment",IF(H1814="Asia Pacific",VLOOKUP(L1814,'Status Report'!B:AO,40,0),VLOOKUP(L1814,'Status Report'!B:AO,39,0)))</f>
        <v>0</v>
      </c>
      <c r="Z1814" s="20">
        <f t="shared" si="430"/>
        <v>0</v>
      </c>
      <c r="AA1814" s="20">
        <f t="shared" si="431"/>
        <v>35.46</v>
      </c>
      <c r="AB1814" s="21">
        <f>_xlfn.IFS(AI1814="Den Bosch",VLOOKUP(L1814,'Status Report'!B:AM,33,0),AI1814="Yantian",VLOOKUP(L1814,'Status Report'!B:AM,34,0),AI1814="",IF(H1814="Asia Pacific",VLOOKUP(L1814,'Status Report'!B:AM,34,0),VLOOKUP(L1814,'Status Report'!B:AM,33,0)),AI1814="Direct shipment",IF(H1814="Asia Pacific",VLOOKUP(L1814,'Status Report'!B:AM,34,0),VLOOKUP(L1814,'Status Report'!B:AM,33,0)))</f>
        <v>30.723000000000003</v>
      </c>
      <c r="AC1814" s="21">
        <f>VLOOKUP(L1814,'Status Report'!B:CE,82,0)</f>
        <v>0</v>
      </c>
      <c r="AD1814" s="21">
        <f t="shared" si="432"/>
        <v>30.723000000000003</v>
      </c>
      <c r="AE1814" s="63">
        <f>VLOOKUP(L1814,'Status Report'!B:W,20,0)</f>
        <v>28</v>
      </c>
      <c r="AF1814" s="63">
        <f>VLOOKUP(L1814,'Status Report'!B:W,21,0)</f>
        <v>15</v>
      </c>
      <c r="AG1814" s="63">
        <f>VLOOKUP(L1814,'Status Report'!B:W,22,0)</f>
        <v>12</v>
      </c>
      <c r="AH1814" s="22">
        <f t="shared" si="433"/>
        <v>5.0400000000000002E-3</v>
      </c>
      <c r="AI1814" t="s">
        <v>990</v>
      </c>
      <c r="AK1814" s="63">
        <f>IFERROR(VLOOKUP(G1814,ASEAN!A:A,1,0),0)</f>
        <v>0</v>
      </c>
      <c r="AL1814" s="63">
        <f>IFERROR(VLOOKUP(D1814,'[3]customer specs'!$B$1:$D$65536,3,0),0)</f>
        <v>0</v>
      </c>
      <c r="AM1814" s="64">
        <f t="shared" si="434"/>
        <v>0</v>
      </c>
      <c r="AN1814" s="64">
        <f t="shared" si="435"/>
        <v>0</v>
      </c>
      <c r="AO1814" s="63"/>
      <c r="AP1814" s="63"/>
      <c r="AQ1814" s="63" t="str">
        <f t="shared" si="436"/>
        <v>no</v>
      </c>
      <c r="AR1814" s="20">
        <f t="shared" si="437"/>
        <v>30.723000000000003</v>
      </c>
      <c r="AS1814" s="63"/>
      <c r="AT1814" s="23">
        <f t="shared" si="427"/>
        <v>0.12</v>
      </c>
      <c r="AU1814" s="65">
        <f t="shared" si="438"/>
        <v>34.912500000000001</v>
      </c>
      <c r="AV1814" s="65"/>
      <c r="AW1814" s="65">
        <f t="shared" si="439"/>
        <v>34.912500000000001</v>
      </c>
      <c r="AX1814" s="65"/>
      <c r="AY1814" s="63">
        <f>VLOOKUP(L1814,'Status Report'!B:CF,81,0)</f>
        <v>0</v>
      </c>
      <c r="AZ1814" s="63" t="str">
        <f>VLOOKUP(L1814,'Status Report'!B:S,18,0)</f>
        <v>Ellina Smirnova</v>
      </c>
      <c r="BB1814" s="63">
        <f>VLOOKUP(L1814,'Status Report'!B:Z,25,0)</f>
        <v>6</v>
      </c>
      <c r="BC1814" s="63">
        <f t="shared" si="440"/>
        <v>6</v>
      </c>
      <c r="BF1814">
        <f>VLOOKUP(L1814,'Status Report'!B:CE,82,0)</f>
        <v>0</v>
      </c>
      <c r="BG1814">
        <f>VLOOKUP(L1814,'Status Report'!B:CF,83,0)</f>
        <v>0</v>
      </c>
      <c r="BH1814">
        <f>VLOOKUP(L1814,'Status Report'!B:CG,84,0)</f>
        <v>0</v>
      </c>
      <c r="BI1814" t="s">
        <v>1035</v>
      </c>
      <c r="BJ1814" t="s">
        <v>795</v>
      </c>
      <c r="BM1814" s="67">
        <f t="shared" si="441"/>
        <v>103</v>
      </c>
    </row>
    <row r="1815" spans="1:65" x14ac:dyDescent="0.25">
      <c r="A1815" s="68" t="str">
        <f>VLOOKUP(L1815,'Status Report'!B:CB,79,0)</f>
        <v>Heineken - 0.0</v>
      </c>
      <c r="C1815">
        <v>26021057</v>
      </c>
      <c r="D1815">
        <v>3090399</v>
      </c>
      <c r="E1815" t="s">
        <v>937</v>
      </c>
      <c r="F1815" t="s">
        <v>929</v>
      </c>
      <c r="G1815" t="str">
        <f>VLOOKUP(D1815,'[2]sold to'!$A:$H,8,0)</f>
        <v>South Africa</v>
      </c>
      <c r="H1815" t="str">
        <f>VLOOKUP(D1815,'[2]sold to'!$A:$I,9,0)</f>
        <v>AMEE</v>
      </c>
      <c r="K1815">
        <v>40</v>
      </c>
      <c r="L1815">
        <v>88027225</v>
      </c>
      <c r="M1815" t="s">
        <v>524</v>
      </c>
      <c r="N1815">
        <v>12</v>
      </c>
      <c r="P1815" t="str">
        <f>VLOOKUP(L1815,'Status Report'!B:AA,26,0)</f>
        <v>China</v>
      </c>
      <c r="Q1815" t="str">
        <f>VLOOKUP(L1815,'Status Report'!B:AB,27,0)</f>
        <v>Premiums</v>
      </c>
      <c r="R1815">
        <f>VLOOKUP(L1815,'Status Report'!B:X,23,0)</f>
        <v>250</v>
      </c>
      <c r="S1815" t="str">
        <f>VLOOKUP(L1815,'Status Report'!B:T,19,0)</f>
        <v>Promocean The Netherlands BV</v>
      </c>
      <c r="T1815" s="62">
        <f>VLOOKUP(L1815,'Status Report'!B:E,4,0)</f>
        <v>3</v>
      </c>
      <c r="U1815" s="19">
        <f>_xlfn.IFS(AI1815="Den Bosch",VLOOKUP(L1815,'Status Report'!B:AM,35,0),AI1815="Yantian",VLOOKUP(L1815,'Status Report'!B:AM,36,0),AI1815="",IF(H1815="Asia Pacific",VLOOKUP(L1815,'Status Report'!B:AM,36,0),VLOOKUP(L1815,'Status Report'!B:AM,35,0)),AI1815="Direct shipment",IF(H1815="Asia Pacific",VLOOKUP(L1815,'Status Report'!B:AM,36,0),VLOOKUP(L1815,'Status Report'!B:AM,35,0)))</f>
        <v>89.800000000000011</v>
      </c>
      <c r="V1815" s="20">
        <f t="shared" si="428"/>
        <v>1077.6000000000001</v>
      </c>
      <c r="W1815" s="19">
        <f>_xlfn.IFS(AI1815="Den Bosch",VLOOKUP(L1815,'Status Report'!B:AM,37,0),AI1815="Yantian",VLOOKUP(L1815,'Status Report'!B:AM,38,0),AI1815="",IF(H1815="Asia Pacific",VLOOKUP(L1815,'Status Report'!B:AM,38,0),VLOOKUP(L1815,'Status Report'!B:AM,37,0)),AI1815="Direct shipment",IF(H1815="Asia Pacific",VLOOKUP(L1815,'Status Report'!B:AM,38,0),VLOOKUP(L1815,'Status Report'!B:AM,37,0)))</f>
        <v>89.800000000000011</v>
      </c>
      <c r="X1815" s="20">
        <f t="shared" si="429"/>
        <v>1077.6000000000001</v>
      </c>
      <c r="Y1815" s="20">
        <f>_xlfn.IFS(AI1815="Den Bosch",VLOOKUP(L1815,'Status Report'!B:AO,39,0),AI1815="Yantian",VLOOKUP(L1815,'Status Report'!B:AO,40,0),AI1815="",IF(H1815="Asia Pacific",VLOOKUP(L1815,'Status Report'!B:AO,40,0),VLOOKUP(L1815,'Status Report'!B:AO,39,0)),AI1815="Direct shipment",IF(H1815="Asia Pacific",VLOOKUP(L1815,'Status Report'!B:AO,40,0),VLOOKUP(L1815,'Status Report'!B:AO,39,0)))</f>
        <v>0</v>
      </c>
      <c r="Z1815" s="20">
        <f t="shared" si="430"/>
        <v>0</v>
      </c>
      <c r="AA1815" s="20">
        <f t="shared" si="431"/>
        <v>1077.6000000000001</v>
      </c>
      <c r="AB1815" s="21">
        <f>_xlfn.IFS(AI1815="Den Bosch",VLOOKUP(L1815,'Status Report'!B:AM,33,0),AI1815="Yantian",VLOOKUP(L1815,'Status Report'!B:AM,34,0),AI1815="",IF(H1815="Asia Pacific",VLOOKUP(L1815,'Status Report'!B:AM,34,0),VLOOKUP(L1815,'Status Report'!B:AM,33,0)),AI1815="Direct shipment",IF(H1815="Asia Pacific",VLOOKUP(L1815,'Status Report'!B:AM,34,0),VLOOKUP(L1815,'Status Report'!B:AM,33,0)))</f>
        <v>73.815000000000012</v>
      </c>
      <c r="AC1815" s="21">
        <f>VLOOKUP(L1815,'Status Report'!B:CE,82,0)</f>
        <v>0</v>
      </c>
      <c r="AD1815" s="21">
        <f t="shared" si="432"/>
        <v>73.815000000000012</v>
      </c>
      <c r="AE1815" s="63">
        <f>VLOOKUP(L1815,'Status Report'!B:W,20,0)</f>
        <v>41.5</v>
      </c>
      <c r="AF1815" s="63">
        <f>VLOOKUP(L1815,'Status Report'!B:W,21,0)</f>
        <v>17</v>
      </c>
      <c r="AG1815" s="63">
        <f>VLOOKUP(L1815,'Status Report'!B:W,22,0)</f>
        <v>13</v>
      </c>
      <c r="AH1815" s="22">
        <f t="shared" si="433"/>
        <v>0.110058</v>
      </c>
      <c r="AI1815" t="s">
        <v>990</v>
      </c>
      <c r="AK1815" s="63">
        <f>IFERROR(VLOOKUP(G1815,ASEAN!A:A,1,0),0)</f>
        <v>0</v>
      </c>
      <c r="AL1815" s="63" t="str">
        <f>IFERROR(VLOOKUP(D1815,'[3]customer specs'!$B$1:$D$65536,3,0),0)</f>
        <v>pallet</v>
      </c>
      <c r="AM1815" s="64">
        <f t="shared" si="434"/>
        <v>0</v>
      </c>
      <c r="AN1815" s="64">
        <f t="shared" si="435"/>
        <v>0</v>
      </c>
      <c r="AO1815" s="63"/>
      <c r="AP1815" s="63"/>
      <c r="AQ1815" s="63" t="str">
        <f t="shared" si="436"/>
        <v>no</v>
      </c>
      <c r="AR1815" s="20">
        <f t="shared" si="437"/>
        <v>885.7800000000002</v>
      </c>
      <c r="AS1815" s="63"/>
      <c r="AT1815" s="23">
        <f t="shared" si="427"/>
        <v>0.12</v>
      </c>
      <c r="AU1815" s="65">
        <f t="shared" si="438"/>
        <v>83.880681818181827</v>
      </c>
      <c r="AV1815" s="65"/>
      <c r="AW1815" s="65">
        <f t="shared" si="439"/>
        <v>1006.568181818182</v>
      </c>
      <c r="AX1815" s="65"/>
      <c r="AY1815" s="63">
        <f>VLOOKUP(L1815,'Status Report'!B:CF,81,0)</f>
        <v>0</v>
      </c>
      <c r="AZ1815" s="63" t="str">
        <f>VLOOKUP(L1815,'Status Report'!B:S,18,0)</f>
        <v>Ellina Smirnova</v>
      </c>
      <c r="BB1815" s="63">
        <f>VLOOKUP(L1815,'Status Report'!B:Z,25,0)</f>
        <v>10</v>
      </c>
      <c r="BC1815" s="63">
        <f t="shared" si="440"/>
        <v>120</v>
      </c>
      <c r="BF1815">
        <f>VLOOKUP(L1815,'Status Report'!B:CE,82,0)</f>
        <v>0</v>
      </c>
      <c r="BG1815">
        <f>VLOOKUP(L1815,'Status Report'!B:CF,83,0)</f>
        <v>0</v>
      </c>
      <c r="BH1815">
        <f>VLOOKUP(L1815,'Status Report'!B:CG,84,0)</f>
        <v>0</v>
      </c>
      <c r="BI1815" t="s">
        <v>1035</v>
      </c>
      <c r="BJ1815" t="s">
        <v>795</v>
      </c>
      <c r="BM1815" s="67">
        <f t="shared" si="441"/>
        <v>106</v>
      </c>
    </row>
    <row r="1816" spans="1:65" x14ac:dyDescent="0.25">
      <c r="A1816" s="68" t="str">
        <f>VLOOKUP(L1816,'Status Report'!B:CB,79,0)</f>
        <v>Heineken - 0.0</v>
      </c>
      <c r="C1816">
        <v>26021057</v>
      </c>
      <c r="D1816">
        <v>3090399</v>
      </c>
      <c r="E1816" t="s">
        <v>937</v>
      </c>
      <c r="F1816" t="s">
        <v>929</v>
      </c>
      <c r="G1816" t="str">
        <f>VLOOKUP(D1816,'[2]sold to'!$A:$H,8,0)</f>
        <v>South Africa</v>
      </c>
      <c r="H1816" t="str">
        <f>VLOOKUP(D1816,'[2]sold to'!$A:$I,9,0)</f>
        <v>AMEE</v>
      </c>
      <c r="K1816">
        <v>50</v>
      </c>
      <c r="L1816">
        <v>88027062</v>
      </c>
      <c r="M1816" t="s">
        <v>872</v>
      </c>
      <c r="N1816">
        <v>28</v>
      </c>
      <c r="P1816" t="str">
        <f>VLOOKUP(L1816,'Status Report'!B:AA,26,0)</f>
        <v>China</v>
      </c>
      <c r="Q1816" t="str">
        <f>VLOOKUP(L1816,'Status Report'!B:AB,27,0)</f>
        <v>Premiums</v>
      </c>
      <c r="R1816">
        <f>VLOOKUP(L1816,'Status Report'!B:X,23,0)</f>
        <v>200</v>
      </c>
      <c r="S1816" t="str">
        <f>VLOOKUP(L1816,'Status Report'!B:T,19,0)</f>
        <v>Promocean The Netherlands BV</v>
      </c>
      <c r="T1816" s="62">
        <f>VLOOKUP(L1816,'Status Report'!B:E,4,0)</f>
        <v>3</v>
      </c>
      <c r="U1816" s="19">
        <f>_xlfn.IFS(AI1816="Den Bosch",VLOOKUP(L1816,'Status Report'!B:AM,35,0),AI1816="Yantian",VLOOKUP(L1816,'Status Report'!B:AM,36,0),AI1816="",IF(H1816="Asia Pacific",VLOOKUP(L1816,'Status Report'!B:AM,36,0),VLOOKUP(L1816,'Status Report'!B:AM,35,0)),AI1816="Direct shipment",IF(H1816="Asia Pacific",VLOOKUP(L1816,'Status Report'!B:AM,36,0),VLOOKUP(L1816,'Status Report'!B:AM,35,0)))</f>
        <v>42.65</v>
      </c>
      <c r="V1816" s="20">
        <f t="shared" si="428"/>
        <v>1194.2</v>
      </c>
      <c r="W1816" s="19">
        <f>_xlfn.IFS(AI1816="Den Bosch",VLOOKUP(L1816,'Status Report'!B:AM,37,0),AI1816="Yantian",VLOOKUP(L1816,'Status Report'!B:AM,38,0),AI1816="",IF(H1816="Asia Pacific",VLOOKUP(L1816,'Status Report'!B:AM,38,0),VLOOKUP(L1816,'Status Report'!B:AM,37,0)),AI1816="Direct shipment",IF(H1816="Asia Pacific",VLOOKUP(L1816,'Status Report'!B:AM,38,0),VLOOKUP(L1816,'Status Report'!B:AM,37,0)))</f>
        <v>42.65</v>
      </c>
      <c r="X1816" s="20">
        <f t="shared" si="429"/>
        <v>1194.2</v>
      </c>
      <c r="Y1816" s="20">
        <f>_xlfn.IFS(AI1816="Den Bosch",VLOOKUP(L1816,'Status Report'!B:AO,39,0),AI1816="Yantian",VLOOKUP(L1816,'Status Report'!B:AO,40,0),AI1816="",IF(H1816="Asia Pacific",VLOOKUP(L1816,'Status Report'!B:AO,40,0),VLOOKUP(L1816,'Status Report'!B:AO,39,0)),AI1816="Direct shipment",IF(H1816="Asia Pacific",VLOOKUP(L1816,'Status Report'!B:AO,40,0),VLOOKUP(L1816,'Status Report'!B:AO,39,0)))</f>
        <v>0</v>
      </c>
      <c r="Z1816" s="20">
        <f t="shared" si="430"/>
        <v>0</v>
      </c>
      <c r="AA1816" s="20">
        <f t="shared" si="431"/>
        <v>1194.2</v>
      </c>
      <c r="AB1816" s="21">
        <f>_xlfn.IFS(AI1816="Den Bosch",VLOOKUP(L1816,'Status Report'!B:AM,33,0),AI1816="Yantian",VLOOKUP(L1816,'Status Report'!B:AM,34,0),AI1816="",IF(H1816="Asia Pacific",VLOOKUP(L1816,'Status Report'!B:AM,34,0),VLOOKUP(L1816,'Status Report'!B:AM,33,0)),AI1816="Direct shipment",IF(H1816="Asia Pacific",VLOOKUP(L1816,'Status Report'!B:AM,34,0),VLOOKUP(L1816,'Status Report'!B:AM,33,0)))</f>
        <v>38.440800000000003</v>
      </c>
      <c r="AC1816" s="21">
        <f>VLOOKUP(L1816,'Status Report'!B:CE,82,0)</f>
        <v>0</v>
      </c>
      <c r="AD1816" s="21">
        <f t="shared" si="432"/>
        <v>38.440800000000003</v>
      </c>
      <c r="AE1816" s="63">
        <f>VLOOKUP(L1816,'Status Report'!B:W,20,0)</f>
        <v>48</v>
      </c>
      <c r="AF1816" s="63">
        <f>VLOOKUP(L1816,'Status Report'!B:W,21,0)</f>
        <v>34</v>
      </c>
      <c r="AG1816" s="63">
        <f>VLOOKUP(L1816,'Status Report'!B:W,22,0)</f>
        <v>9.5</v>
      </c>
      <c r="AH1816" s="22">
        <f t="shared" si="433"/>
        <v>0.434112</v>
      </c>
      <c r="AI1816" t="s">
        <v>990</v>
      </c>
      <c r="AK1816" s="63">
        <f>IFERROR(VLOOKUP(G1816,ASEAN!A:A,1,0),0)</f>
        <v>0</v>
      </c>
      <c r="AL1816" s="63" t="str">
        <f>IFERROR(VLOOKUP(D1816,'[3]customer specs'!$B$1:$D$65536,3,0),0)</f>
        <v>pallet</v>
      </c>
      <c r="AM1816" s="64">
        <f t="shared" si="434"/>
        <v>0</v>
      </c>
      <c r="AN1816" s="64">
        <f t="shared" si="435"/>
        <v>0</v>
      </c>
      <c r="AO1816" s="63"/>
      <c r="AP1816" s="63"/>
      <c r="AQ1816" s="63" t="str">
        <f t="shared" si="436"/>
        <v>no</v>
      </c>
      <c r="AR1816" s="20">
        <f t="shared" si="437"/>
        <v>1076.3424</v>
      </c>
      <c r="AS1816" s="63"/>
      <c r="AT1816" s="23">
        <f t="shared" si="427"/>
        <v>0.12</v>
      </c>
      <c r="AU1816" s="65">
        <f t="shared" si="438"/>
        <v>43.682727272727277</v>
      </c>
      <c r="AV1816" s="65"/>
      <c r="AW1816" s="65">
        <f t="shared" si="439"/>
        <v>1223.1163636363638</v>
      </c>
      <c r="AX1816" s="65"/>
      <c r="AY1816" s="63">
        <f>VLOOKUP(L1816,'Status Report'!B:CF,81,0)</f>
        <v>0</v>
      </c>
      <c r="AZ1816" s="63" t="str">
        <f>VLOOKUP(L1816,'Status Report'!B:S,18,0)</f>
        <v>Ellina Smirnova</v>
      </c>
      <c r="BB1816" s="63">
        <f>VLOOKUP(L1816,'Status Report'!B:Z,25,0)</f>
        <v>5</v>
      </c>
      <c r="BC1816" s="63">
        <f t="shared" si="440"/>
        <v>140</v>
      </c>
      <c r="BF1816">
        <f>VLOOKUP(L1816,'Status Report'!B:CE,82,0)</f>
        <v>0</v>
      </c>
      <c r="BG1816">
        <f>VLOOKUP(L1816,'Status Report'!B:CF,83,0)</f>
        <v>0</v>
      </c>
      <c r="BH1816">
        <f>VLOOKUP(L1816,'Status Report'!B:CG,84,0)</f>
        <v>0</v>
      </c>
      <c r="BI1816" t="s">
        <v>1035</v>
      </c>
      <c r="BJ1816" t="s">
        <v>795</v>
      </c>
      <c r="BM1816" s="67">
        <f t="shared" si="441"/>
        <v>87</v>
      </c>
    </row>
    <row r="1817" spans="1:65" x14ac:dyDescent="0.25">
      <c r="A1817" s="68" t="str">
        <f>VLOOKUP(L1817,'Status Report'!B:CB,79,0)</f>
        <v>Heineken - 0.0</v>
      </c>
      <c r="C1817">
        <v>26021057</v>
      </c>
      <c r="D1817">
        <v>3090399</v>
      </c>
      <c r="E1817" t="s">
        <v>937</v>
      </c>
      <c r="F1817" t="s">
        <v>929</v>
      </c>
      <c r="G1817" t="str">
        <f>VLOOKUP(D1817,'[2]sold to'!$A:$H,8,0)</f>
        <v>South Africa</v>
      </c>
      <c r="H1817" t="str">
        <f>VLOOKUP(D1817,'[2]sold to'!$A:$I,9,0)</f>
        <v>AMEE</v>
      </c>
      <c r="K1817">
        <v>60</v>
      </c>
      <c r="L1817">
        <v>88027063</v>
      </c>
      <c r="M1817" t="s">
        <v>501</v>
      </c>
      <c r="N1817">
        <v>10</v>
      </c>
      <c r="P1817" t="str">
        <f>VLOOKUP(L1817,'Status Report'!B:AA,26,0)</f>
        <v>China</v>
      </c>
      <c r="Q1817" t="str">
        <f>VLOOKUP(L1817,'Status Report'!B:AB,27,0)</f>
        <v>Premiums</v>
      </c>
      <c r="R1817">
        <f>VLOOKUP(L1817,'Status Report'!B:X,23,0)</f>
        <v>100</v>
      </c>
      <c r="S1817" t="str">
        <f>VLOOKUP(L1817,'Status Report'!B:T,19,0)</f>
        <v>Promocean The Netherlands BV</v>
      </c>
      <c r="T1817" s="62">
        <f>VLOOKUP(L1817,'Status Report'!B:E,4,0)</f>
        <v>3</v>
      </c>
      <c r="U1817" s="19">
        <f>_xlfn.IFS(AI1817="Den Bosch",VLOOKUP(L1817,'Status Report'!B:AM,35,0),AI1817="Yantian",VLOOKUP(L1817,'Status Report'!B:AM,36,0),AI1817="",IF(H1817="Asia Pacific",VLOOKUP(L1817,'Status Report'!B:AM,36,0),VLOOKUP(L1817,'Status Report'!B:AM,35,0)),AI1817="Direct shipment",IF(H1817="Asia Pacific",VLOOKUP(L1817,'Status Report'!B:AM,36,0),VLOOKUP(L1817,'Status Report'!B:AM,35,0)))</f>
        <v>45.3</v>
      </c>
      <c r="V1817" s="20">
        <f t="shared" si="428"/>
        <v>453</v>
      </c>
      <c r="W1817" s="19">
        <f>_xlfn.IFS(AI1817="Den Bosch",VLOOKUP(L1817,'Status Report'!B:AM,37,0),AI1817="Yantian",VLOOKUP(L1817,'Status Report'!B:AM,38,0),AI1817="",IF(H1817="Asia Pacific",VLOOKUP(L1817,'Status Report'!B:AM,38,0),VLOOKUP(L1817,'Status Report'!B:AM,37,0)),AI1817="Direct shipment",IF(H1817="Asia Pacific",VLOOKUP(L1817,'Status Report'!B:AM,38,0),VLOOKUP(L1817,'Status Report'!B:AM,37,0)))</f>
        <v>45.3</v>
      </c>
      <c r="X1817" s="20">
        <f t="shared" si="429"/>
        <v>453</v>
      </c>
      <c r="Y1817" s="20">
        <f>_xlfn.IFS(AI1817="Den Bosch",VLOOKUP(L1817,'Status Report'!B:AO,39,0),AI1817="Yantian",VLOOKUP(L1817,'Status Report'!B:AO,40,0),AI1817="",IF(H1817="Asia Pacific",VLOOKUP(L1817,'Status Report'!B:AO,40,0),VLOOKUP(L1817,'Status Report'!B:AO,39,0)),AI1817="Direct shipment",IF(H1817="Asia Pacific",VLOOKUP(L1817,'Status Report'!B:AO,40,0),VLOOKUP(L1817,'Status Report'!B:AO,39,0)))</f>
        <v>0</v>
      </c>
      <c r="Z1817" s="20">
        <f t="shared" si="430"/>
        <v>0</v>
      </c>
      <c r="AA1817" s="20">
        <f t="shared" si="431"/>
        <v>453</v>
      </c>
      <c r="AB1817" s="21">
        <f>_xlfn.IFS(AI1817="Den Bosch",VLOOKUP(L1817,'Status Report'!B:AM,33,0),AI1817="Yantian",VLOOKUP(L1817,'Status Report'!B:AM,34,0),AI1817="",IF(H1817="Asia Pacific",VLOOKUP(L1817,'Status Report'!B:AM,34,0),VLOOKUP(L1817,'Status Report'!B:AM,33,0)),AI1817="Direct shipment",IF(H1817="Asia Pacific",VLOOKUP(L1817,'Status Report'!B:AM,34,0),VLOOKUP(L1817,'Status Report'!B:AM,33,0)))</f>
        <v>38.714400000000005</v>
      </c>
      <c r="AC1817" s="21">
        <f>VLOOKUP(L1817,'Status Report'!B:CE,82,0)</f>
        <v>0</v>
      </c>
      <c r="AD1817" s="21">
        <f t="shared" si="432"/>
        <v>38.714400000000005</v>
      </c>
      <c r="AE1817" s="63">
        <f>VLOOKUP(L1817,'Status Report'!B:W,20,0)</f>
        <v>62</v>
      </c>
      <c r="AF1817" s="63">
        <f>VLOOKUP(L1817,'Status Report'!B:W,21,0)</f>
        <v>42</v>
      </c>
      <c r="AG1817" s="63">
        <f>VLOOKUP(L1817,'Status Report'!B:W,22,0)</f>
        <v>7.6</v>
      </c>
      <c r="AH1817" s="22">
        <f t="shared" si="433"/>
        <v>0.19790399999999997</v>
      </c>
      <c r="AI1817" t="s">
        <v>990</v>
      </c>
      <c r="AK1817" s="63">
        <f>IFERROR(VLOOKUP(G1817,ASEAN!A:A,1,0),0)</f>
        <v>0</v>
      </c>
      <c r="AL1817" s="63" t="str">
        <f>IFERROR(VLOOKUP(D1817,'[3]customer specs'!$B$1:$D$65536,3,0),0)</f>
        <v>pallet</v>
      </c>
      <c r="AM1817" s="64">
        <f t="shared" si="434"/>
        <v>0</v>
      </c>
      <c r="AN1817" s="64">
        <f t="shared" si="435"/>
        <v>0</v>
      </c>
      <c r="AO1817" s="63"/>
      <c r="AP1817" s="63"/>
      <c r="AQ1817" s="63" t="str">
        <f t="shared" si="436"/>
        <v>no</v>
      </c>
      <c r="AR1817" s="20">
        <f t="shared" si="437"/>
        <v>387.14400000000006</v>
      </c>
      <c r="AS1817" s="63"/>
      <c r="AT1817" s="23">
        <f t="shared" si="427"/>
        <v>0.12</v>
      </c>
      <c r="AU1817" s="65">
        <f t="shared" si="438"/>
        <v>43.993636363636369</v>
      </c>
      <c r="AV1817" s="65"/>
      <c r="AW1817" s="65">
        <f t="shared" si="439"/>
        <v>439.93636363636369</v>
      </c>
      <c r="AX1817" s="65"/>
      <c r="AY1817" s="63">
        <f>VLOOKUP(L1817,'Status Report'!B:CF,81,0)</f>
        <v>0</v>
      </c>
      <c r="AZ1817" s="63" t="str">
        <f>VLOOKUP(L1817,'Status Report'!B:S,18,0)</f>
        <v>Ellina Smirnova</v>
      </c>
      <c r="BB1817" s="63">
        <f>VLOOKUP(L1817,'Status Report'!B:Z,25,0)</f>
        <v>10</v>
      </c>
      <c r="BC1817" s="63">
        <f t="shared" si="440"/>
        <v>100</v>
      </c>
      <c r="BF1817">
        <f>VLOOKUP(L1817,'Status Report'!B:CE,82,0)</f>
        <v>0</v>
      </c>
      <c r="BG1817">
        <f>VLOOKUP(L1817,'Status Report'!B:CF,83,0)</f>
        <v>0</v>
      </c>
      <c r="BH1817">
        <f>VLOOKUP(L1817,'Status Report'!B:CG,84,0)</f>
        <v>0</v>
      </c>
      <c r="BI1817" t="s">
        <v>1035</v>
      </c>
      <c r="BJ1817" t="s">
        <v>795</v>
      </c>
      <c r="BM1817" s="67">
        <f t="shared" si="441"/>
        <v>15</v>
      </c>
    </row>
    <row r="1818" spans="1:65" x14ac:dyDescent="0.25">
      <c r="A1818" s="68" t="str">
        <f>VLOOKUP(L1818,'Status Report'!B:CB,79,0)</f>
        <v>Heineken - 0.0</v>
      </c>
      <c r="C1818">
        <v>26021057</v>
      </c>
      <c r="D1818">
        <v>3090399</v>
      </c>
      <c r="E1818" t="s">
        <v>937</v>
      </c>
      <c r="F1818" t="s">
        <v>929</v>
      </c>
      <c r="G1818" t="str">
        <f>VLOOKUP(D1818,'[2]sold to'!$A:$H,8,0)</f>
        <v>South Africa</v>
      </c>
      <c r="H1818" t="str">
        <f>VLOOKUP(D1818,'[2]sold to'!$A:$I,9,0)</f>
        <v>AMEE</v>
      </c>
      <c r="K1818">
        <v>70</v>
      </c>
      <c r="L1818">
        <v>88025984</v>
      </c>
      <c r="M1818" t="s">
        <v>224</v>
      </c>
      <c r="N1818">
        <v>17</v>
      </c>
      <c r="P1818" t="str">
        <f>VLOOKUP(L1818,'Status Report'!B:AA,26,0)</f>
        <v>Bangladesh</v>
      </c>
      <c r="Q1818" t="str">
        <f>VLOOKUP(L1818,'Status Report'!B:AB,27,0)</f>
        <v>Textiles-Clothing</v>
      </c>
      <c r="R1818">
        <f>VLOOKUP(L1818,'Status Report'!B:X,23,0)</f>
        <v>167</v>
      </c>
      <c r="S1818" t="str">
        <f>VLOOKUP(L1818,'Status Report'!B:T,19,0)</f>
        <v>Promocean The Netherlands BV</v>
      </c>
      <c r="T1818" s="62">
        <f>VLOOKUP(L1818,'Status Report'!B:E,4,0)</f>
        <v>3</v>
      </c>
      <c r="U1818" s="19">
        <f>_xlfn.IFS(AI1818="Den Bosch",VLOOKUP(L1818,'Status Report'!B:AM,35,0),AI1818="Yantian",VLOOKUP(L1818,'Status Report'!B:AM,36,0),AI1818="",IF(H1818="Asia Pacific",VLOOKUP(L1818,'Status Report'!B:AM,36,0),VLOOKUP(L1818,'Status Report'!B:AM,35,0)),AI1818="Direct shipment",IF(H1818="Asia Pacific",VLOOKUP(L1818,'Status Report'!B:AM,36,0),VLOOKUP(L1818,'Status Report'!B:AM,35,0)))</f>
        <v>42.480000000000004</v>
      </c>
      <c r="V1818" s="20">
        <f t="shared" si="428"/>
        <v>722.16000000000008</v>
      </c>
      <c r="W1818" s="19">
        <f>_xlfn.IFS(AI1818="Den Bosch",VLOOKUP(L1818,'Status Report'!B:AM,37,0),AI1818="Yantian",VLOOKUP(L1818,'Status Report'!B:AM,38,0),AI1818="",IF(H1818="Asia Pacific",VLOOKUP(L1818,'Status Report'!B:AM,38,0),VLOOKUP(L1818,'Status Report'!B:AM,37,0)),AI1818="Direct shipment",IF(H1818="Asia Pacific",VLOOKUP(L1818,'Status Report'!B:AM,38,0),VLOOKUP(L1818,'Status Report'!B:AM,37,0)))</f>
        <v>42.480000000000004</v>
      </c>
      <c r="X1818" s="20">
        <f t="shared" si="429"/>
        <v>722.16000000000008</v>
      </c>
      <c r="Y1818" s="20">
        <f>_xlfn.IFS(AI1818="Den Bosch",VLOOKUP(L1818,'Status Report'!B:AO,39,0),AI1818="Yantian",VLOOKUP(L1818,'Status Report'!B:AO,40,0),AI1818="",IF(H1818="Asia Pacific",VLOOKUP(L1818,'Status Report'!B:AO,40,0),VLOOKUP(L1818,'Status Report'!B:AO,39,0)),AI1818="Direct shipment",IF(H1818="Asia Pacific",VLOOKUP(L1818,'Status Report'!B:AO,40,0),VLOOKUP(L1818,'Status Report'!B:AO,39,0)))</f>
        <v>0</v>
      </c>
      <c r="Z1818" s="20">
        <f t="shared" si="430"/>
        <v>0</v>
      </c>
      <c r="AA1818" s="20">
        <f t="shared" si="431"/>
        <v>722.16000000000008</v>
      </c>
      <c r="AB1818" s="21">
        <f>_xlfn.IFS(AI1818="Den Bosch",VLOOKUP(L1818,'Status Report'!B:AM,33,0),AI1818="Yantian",VLOOKUP(L1818,'Status Report'!B:AM,34,0),AI1818="",IF(H1818="Asia Pacific",VLOOKUP(L1818,'Status Report'!B:AM,34,0),VLOOKUP(L1818,'Status Report'!B:AM,33,0)),AI1818="Direct shipment",IF(H1818="Asia Pacific",VLOOKUP(L1818,'Status Report'!B:AM,34,0),VLOOKUP(L1818,'Status Report'!B:AM,33,0)))</f>
        <v>37.018499999999996</v>
      </c>
      <c r="AC1818" s="21">
        <f>VLOOKUP(L1818,'Status Report'!B:CE,82,0)</f>
        <v>0</v>
      </c>
      <c r="AD1818" s="21">
        <f t="shared" si="432"/>
        <v>37.018499999999996</v>
      </c>
      <c r="AE1818" s="63">
        <f>VLOOKUP(L1818,'Status Report'!B:W,20,0)</f>
        <v>36</v>
      </c>
      <c r="AF1818" s="63">
        <f>VLOOKUP(L1818,'Status Report'!B:W,21,0)</f>
        <v>33</v>
      </c>
      <c r="AG1818" s="63">
        <f>VLOOKUP(L1818,'Status Report'!B:W,22,0)</f>
        <v>7</v>
      </c>
      <c r="AH1818" s="22">
        <f t="shared" si="433"/>
        <v>0.141372</v>
      </c>
      <c r="AI1818" t="s">
        <v>990</v>
      </c>
      <c r="AK1818" s="63">
        <f>IFERROR(VLOOKUP(G1818,ASEAN!A:A,1,0),0)</f>
        <v>0</v>
      </c>
      <c r="AL1818" s="63" t="str">
        <f>IFERROR(VLOOKUP(D1818,'[3]customer specs'!$B$1:$D$65536,3,0),0)</f>
        <v>pallet</v>
      </c>
      <c r="AM1818" s="64">
        <f t="shared" si="434"/>
        <v>0</v>
      </c>
      <c r="AN1818" s="64">
        <f t="shared" si="435"/>
        <v>0</v>
      </c>
      <c r="AO1818" s="63"/>
      <c r="AP1818" s="63"/>
      <c r="AQ1818" s="63" t="str">
        <f t="shared" si="436"/>
        <v>no</v>
      </c>
      <c r="AR1818" s="20">
        <f t="shared" si="437"/>
        <v>629.31449999999995</v>
      </c>
      <c r="AS1818" s="63"/>
      <c r="AT1818" s="23">
        <f t="shared" si="427"/>
        <v>0.12</v>
      </c>
      <c r="AU1818" s="65">
        <f t="shared" si="438"/>
        <v>42.066477272727269</v>
      </c>
      <c r="AV1818" s="65"/>
      <c r="AW1818" s="65">
        <f t="shared" si="439"/>
        <v>715.1301136363636</v>
      </c>
      <c r="AX1818" s="65"/>
      <c r="AY1818" s="63">
        <f>VLOOKUP(L1818,'Status Report'!B:CF,81,0)</f>
        <v>0</v>
      </c>
      <c r="AZ1818" s="63" t="str">
        <f>VLOOKUP(L1818,'Status Report'!B:S,18,0)</f>
        <v>Ellina Smirnova</v>
      </c>
      <c r="BB1818" s="63">
        <f>VLOOKUP(L1818,'Status Report'!B:Z,25,0)</f>
        <v>6</v>
      </c>
      <c r="BC1818" s="63">
        <f t="shared" si="440"/>
        <v>102</v>
      </c>
      <c r="BF1818">
        <f>VLOOKUP(L1818,'Status Report'!B:CE,82,0)</f>
        <v>0</v>
      </c>
      <c r="BG1818">
        <f>VLOOKUP(L1818,'Status Report'!B:CF,83,0)</f>
        <v>0</v>
      </c>
      <c r="BH1818">
        <f>VLOOKUP(L1818,'Status Report'!B:CG,84,0)</f>
        <v>0</v>
      </c>
      <c r="BI1818" t="s">
        <v>1035</v>
      </c>
      <c r="BJ1818" t="s">
        <v>795</v>
      </c>
      <c r="BM1818" s="67">
        <f t="shared" si="441"/>
        <v>31</v>
      </c>
    </row>
    <row r="1819" spans="1:65" x14ac:dyDescent="0.25">
      <c r="A1819" s="68" t="str">
        <f>VLOOKUP(L1819,'Status Report'!B:CB,79,0)</f>
        <v>Heineken - 0.0</v>
      </c>
      <c r="C1819">
        <v>26021057</v>
      </c>
      <c r="D1819">
        <v>3090399</v>
      </c>
      <c r="E1819" t="s">
        <v>937</v>
      </c>
      <c r="F1819" t="s">
        <v>929</v>
      </c>
      <c r="G1819" t="str">
        <f>VLOOKUP(D1819,'[2]sold to'!$A:$H,8,0)</f>
        <v>South Africa</v>
      </c>
      <c r="H1819" t="str">
        <f>VLOOKUP(D1819,'[2]sold to'!$A:$I,9,0)</f>
        <v>AMEE</v>
      </c>
      <c r="K1819">
        <v>80</v>
      </c>
      <c r="L1819">
        <v>88025985</v>
      </c>
      <c r="M1819" t="s">
        <v>225</v>
      </c>
      <c r="N1819">
        <v>17</v>
      </c>
      <c r="P1819" t="str">
        <f>VLOOKUP(L1819,'Status Report'!B:AA,26,0)</f>
        <v>Bangladesh</v>
      </c>
      <c r="Q1819" t="str">
        <f>VLOOKUP(L1819,'Status Report'!B:AB,27,0)</f>
        <v>Textiles-Clothing</v>
      </c>
      <c r="R1819">
        <f>VLOOKUP(L1819,'Status Report'!B:X,23,0)</f>
        <v>167</v>
      </c>
      <c r="S1819" t="str">
        <f>VLOOKUP(L1819,'Status Report'!B:T,19,0)</f>
        <v>Promocean The Netherlands BV</v>
      </c>
      <c r="T1819" s="62">
        <f>VLOOKUP(L1819,'Status Report'!B:E,4,0)</f>
        <v>3</v>
      </c>
      <c r="U1819" s="19">
        <f>_xlfn.IFS(AI1819="Den Bosch",VLOOKUP(L1819,'Status Report'!B:AM,35,0),AI1819="Yantian",VLOOKUP(L1819,'Status Report'!B:AM,36,0),AI1819="",IF(H1819="Asia Pacific",VLOOKUP(L1819,'Status Report'!B:AM,36,0),VLOOKUP(L1819,'Status Report'!B:AM,35,0)),AI1819="Direct shipment",IF(H1819="Asia Pacific",VLOOKUP(L1819,'Status Report'!B:AM,36,0),VLOOKUP(L1819,'Status Report'!B:AM,35,0)))</f>
        <v>42.480000000000004</v>
      </c>
      <c r="V1819" s="20">
        <f t="shared" si="428"/>
        <v>722.16000000000008</v>
      </c>
      <c r="W1819" s="19">
        <f>_xlfn.IFS(AI1819="Den Bosch",VLOOKUP(L1819,'Status Report'!B:AM,37,0),AI1819="Yantian",VLOOKUP(L1819,'Status Report'!B:AM,38,0),AI1819="",IF(H1819="Asia Pacific",VLOOKUP(L1819,'Status Report'!B:AM,38,0),VLOOKUP(L1819,'Status Report'!B:AM,37,0)),AI1819="Direct shipment",IF(H1819="Asia Pacific",VLOOKUP(L1819,'Status Report'!B:AM,38,0),VLOOKUP(L1819,'Status Report'!B:AM,37,0)))</f>
        <v>42.480000000000004</v>
      </c>
      <c r="X1819" s="20">
        <f t="shared" si="429"/>
        <v>722.16000000000008</v>
      </c>
      <c r="Y1819" s="20">
        <f>_xlfn.IFS(AI1819="Den Bosch",VLOOKUP(L1819,'Status Report'!B:AO,39,0),AI1819="Yantian",VLOOKUP(L1819,'Status Report'!B:AO,40,0),AI1819="",IF(H1819="Asia Pacific",VLOOKUP(L1819,'Status Report'!B:AO,40,0),VLOOKUP(L1819,'Status Report'!B:AO,39,0)),AI1819="Direct shipment",IF(H1819="Asia Pacific",VLOOKUP(L1819,'Status Report'!B:AO,40,0),VLOOKUP(L1819,'Status Report'!B:AO,39,0)))</f>
        <v>0</v>
      </c>
      <c r="Z1819" s="20">
        <f t="shared" si="430"/>
        <v>0</v>
      </c>
      <c r="AA1819" s="20">
        <f t="shared" si="431"/>
        <v>722.16000000000008</v>
      </c>
      <c r="AB1819" s="21">
        <f>_xlfn.IFS(AI1819="Den Bosch",VLOOKUP(L1819,'Status Report'!B:AM,33,0),AI1819="Yantian",VLOOKUP(L1819,'Status Report'!B:AM,34,0),AI1819="",IF(H1819="Asia Pacific",VLOOKUP(L1819,'Status Report'!B:AM,34,0),VLOOKUP(L1819,'Status Report'!B:AM,33,0)),AI1819="Direct shipment",IF(H1819="Asia Pacific",VLOOKUP(L1819,'Status Report'!B:AM,34,0),VLOOKUP(L1819,'Status Report'!B:AM,33,0)))</f>
        <v>37.018499999999996</v>
      </c>
      <c r="AC1819" s="21">
        <f>VLOOKUP(L1819,'Status Report'!B:CE,82,0)</f>
        <v>0</v>
      </c>
      <c r="AD1819" s="21">
        <f t="shared" si="432"/>
        <v>37.018499999999996</v>
      </c>
      <c r="AE1819" s="63">
        <f>VLOOKUP(L1819,'Status Report'!B:W,20,0)</f>
        <v>36</v>
      </c>
      <c r="AF1819" s="63">
        <f>VLOOKUP(L1819,'Status Report'!B:W,21,0)</f>
        <v>33</v>
      </c>
      <c r="AG1819" s="63">
        <f>VLOOKUP(L1819,'Status Report'!B:W,22,0)</f>
        <v>7</v>
      </c>
      <c r="AH1819" s="22">
        <f t="shared" si="433"/>
        <v>0.141372</v>
      </c>
      <c r="AI1819" t="s">
        <v>990</v>
      </c>
      <c r="AK1819" s="63">
        <f>IFERROR(VLOOKUP(G1819,ASEAN!A:A,1,0),0)</f>
        <v>0</v>
      </c>
      <c r="AL1819" s="63" t="str">
        <f>IFERROR(VLOOKUP(D1819,'[3]customer specs'!$B$1:$D$65536,3,0),0)</f>
        <v>pallet</v>
      </c>
      <c r="AM1819" s="64">
        <f t="shared" si="434"/>
        <v>0</v>
      </c>
      <c r="AN1819" s="64">
        <f t="shared" si="435"/>
        <v>0</v>
      </c>
      <c r="AO1819" s="63"/>
      <c r="AP1819" s="63"/>
      <c r="AQ1819" s="63" t="str">
        <f t="shared" si="436"/>
        <v>no</v>
      </c>
      <c r="AR1819" s="20">
        <f t="shared" si="437"/>
        <v>629.31449999999995</v>
      </c>
      <c r="AS1819" s="63"/>
      <c r="AT1819" s="23">
        <f t="shared" si="427"/>
        <v>0.12</v>
      </c>
      <c r="AU1819" s="65">
        <f t="shared" si="438"/>
        <v>42.066477272727269</v>
      </c>
      <c r="AV1819" s="65"/>
      <c r="AW1819" s="65">
        <f t="shared" si="439"/>
        <v>715.1301136363636</v>
      </c>
      <c r="AX1819" s="65"/>
      <c r="AY1819" s="63">
        <f>VLOOKUP(L1819,'Status Report'!B:CF,81,0)</f>
        <v>0</v>
      </c>
      <c r="AZ1819" s="63" t="str">
        <f>VLOOKUP(L1819,'Status Report'!B:S,18,0)</f>
        <v>Ellina Smirnova</v>
      </c>
      <c r="BB1819" s="63">
        <f>VLOOKUP(L1819,'Status Report'!B:Z,25,0)</f>
        <v>6</v>
      </c>
      <c r="BC1819" s="63">
        <f t="shared" si="440"/>
        <v>102</v>
      </c>
      <c r="BF1819">
        <f>VLOOKUP(L1819,'Status Report'!B:CE,82,0)</f>
        <v>0</v>
      </c>
      <c r="BG1819">
        <f>VLOOKUP(L1819,'Status Report'!B:CF,83,0)</f>
        <v>0</v>
      </c>
      <c r="BH1819">
        <f>VLOOKUP(L1819,'Status Report'!B:CG,84,0)</f>
        <v>0</v>
      </c>
      <c r="BI1819" t="s">
        <v>1035</v>
      </c>
      <c r="BJ1819" t="s">
        <v>795</v>
      </c>
      <c r="BM1819" s="67">
        <f t="shared" si="441"/>
        <v>34</v>
      </c>
    </row>
    <row r="1820" spans="1:65" x14ac:dyDescent="0.25">
      <c r="A1820" s="68" t="str">
        <f>VLOOKUP(L1820,'Status Report'!B:CB,79,0)</f>
        <v>Heineken - 0.0</v>
      </c>
      <c r="C1820">
        <v>26021057</v>
      </c>
      <c r="D1820">
        <v>3090399</v>
      </c>
      <c r="E1820" t="s">
        <v>937</v>
      </c>
      <c r="F1820" t="s">
        <v>929</v>
      </c>
      <c r="G1820" t="str">
        <f>VLOOKUP(D1820,'[2]sold to'!$A:$H,8,0)</f>
        <v>South Africa</v>
      </c>
      <c r="H1820" t="str">
        <f>VLOOKUP(D1820,'[2]sold to'!$A:$I,9,0)</f>
        <v>AMEE</v>
      </c>
      <c r="K1820">
        <v>90</v>
      </c>
      <c r="L1820">
        <v>88025986</v>
      </c>
      <c r="M1820" t="s">
        <v>226</v>
      </c>
      <c r="N1820">
        <v>12</v>
      </c>
      <c r="P1820" t="str">
        <f>VLOOKUP(L1820,'Status Report'!B:AA,26,0)</f>
        <v>Bangladesh</v>
      </c>
      <c r="Q1820" t="str">
        <f>VLOOKUP(L1820,'Status Report'!B:AB,27,0)</f>
        <v>Textiles-Clothing</v>
      </c>
      <c r="R1820">
        <f>VLOOKUP(L1820,'Status Report'!B:X,23,0)</f>
        <v>167</v>
      </c>
      <c r="S1820" t="str">
        <f>VLOOKUP(L1820,'Status Report'!B:T,19,0)</f>
        <v>Promocean The Netherlands BV</v>
      </c>
      <c r="T1820" s="62">
        <f>VLOOKUP(L1820,'Status Report'!B:E,4,0)</f>
        <v>3</v>
      </c>
      <c r="U1820" s="19">
        <f>_xlfn.IFS(AI1820="Den Bosch",VLOOKUP(L1820,'Status Report'!B:AM,35,0),AI1820="Yantian",VLOOKUP(L1820,'Status Report'!B:AM,36,0),AI1820="",IF(H1820="Asia Pacific",VLOOKUP(L1820,'Status Report'!B:AM,36,0),VLOOKUP(L1820,'Status Report'!B:AM,35,0)),AI1820="Direct shipment",IF(H1820="Asia Pacific",VLOOKUP(L1820,'Status Report'!B:AM,36,0),VLOOKUP(L1820,'Status Report'!B:AM,35,0)))</f>
        <v>42.480000000000004</v>
      </c>
      <c r="V1820" s="20">
        <f t="shared" si="428"/>
        <v>509.76000000000005</v>
      </c>
      <c r="W1820" s="19">
        <f>_xlfn.IFS(AI1820="Den Bosch",VLOOKUP(L1820,'Status Report'!B:AM,37,0),AI1820="Yantian",VLOOKUP(L1820,'Status Report'!B:AM,38,0),AI1820="",IF(H1820="Asia Pacific",VLOOKUP(L1820,'Status Report'!B:AM,38,0),VLOOKUP(L1820,'Status Report'!B:AM,37,0)),AI1820="Direct shipment",IF(H1820="Asia Pacific",VLOOKUP(L1820,'Status Report'!B:AM,38,0),VLOOKUP(L1820,'Status Report'!B:AM,37,0)))</f>
        <v>42.480000000000004</v>
      </c>
      <c r="X1820" s="20">
        <f t="shared" si="429"/>
        <v>509.76000000000005</v>
      </c>
      <c r="Y1820" s="20">
        <f>_xlfn.IFS(AI1820="Den Bosch",VLOOKUP(L1820,'Status Report'!B:AO,39,0),AI1820="Yantian",VLOOKUP(L1820,'Status Report'!B:AO,40,0),AI1820="",IF(H1820="Asia Pacific",VLOOKUP(L1820,'Status Report'!B:AO,40,0),VLOOKUP(L1820,'Status Report'!B:AO,39,0)),AI1820="Direct shipment",IF(H1820="Asia Pacific",VLOOKUP(L1820,'Status Report'!B:AO,40,0),VLOOKUP(L1820,'Status Report'!B:AO,39,0)))</f>
        <v>0</v>
      </c>
      <c r="Z1820" s="20">
        <f t="shared" si="430"/>
        <v>0</v>
      </c>
      <c r="AA1820" s="20">
        <f t="shared" si="431"/>
        <v>509.76000000000005</v>
      </c>
      <c r="AB1820" s="21">
        <f>_xlfn.IFS(AI1820="Den Bosch",VLOOKUP(L1820,'Status Report'!B:AM,33,0),AI1820="Yantian",VLOOKUP(L1820,'Status Report'!B:AM,34,0),AI1820="",IF(H1820="Asia Pacific",VLOOKUP(L1820,'Status Report'!B:AM,34,0),VLOOKUP(L1820,'Status Report'!B:AM,33,0)),AI1820="Direct shipment",IF(H1820="Asia Pacific",VLOOKUP(L1820,'Status Report'!B:AM,34,0),VLOOKUP(L1820,'Status Report'!B:AM,33,0)))</f>
        <v>37.018499999999996</v>
      </c>
      <c r="AC1820" s="21">
        <f>VLOOKUP(L1820,'Status Report'!B:CE,82,0)</f>
        <v>0</v>
      </c>
      <c r="AD1820" s="21">
        <f t="shared" si="432"/>
        <v>37.018499999999996</v>
      </c>
      <c r="AE1820" s="63">
        <f>VLOOKUP(L1820,'Status Report'!B:W,20,0)</f>
        <v>36</v>
      </c>
      <c r="AF1820" s="63">
        <f>VLOOKUP(L1820,'Status Report'!B:W,21,0)</f>
        <v>33</v>
      </c>
      <c r="AG1820" s="63">
        <f>VLOOKUP(L1820,'Status Report'!B:W,22,0)</f>
        <v>7</v>
      </c>
      <c r="AH1820" s="22">
        <f t="shared" si="433"/>
        <v>9.9792000000000006E-2</v>
      </c>
      <c r="AI1820" t="s">
        <v>990</v>
      </c>
      <c r="AK1820" s="63">
        <f>IFERROR(VLOOKUP(G1820,ASEAN!A:A,1,0),0)</f>
        <v>0</v>
      </c>
      <c r="AL1820" s="63" t="str">
        <f>IFERROR(VLOOKUP(D1820,'[3]customer specs'!$B$1:$D$65536,3,0),0)</f>
        <v>pallet</v>
      </c>
      <c r="AM1820" s="64">
        <f t="shared" si="434"/>
        <v>0</v>
      </c>
      <c r="AN1820" s="64">
        <f t="shared" si="435"/>
        <v>0</v>
      </c>
      <c r="AO1820" s="63"/>
      <c r="AP1820" s="63"/>
      <c r="AQ1820" s="63" t="str">
        <f t="shared" si="436"/>
        <v>no</v>
      </c>
      <c r="AR1820" s="20">
        <f t="shared" si="437"/>
        <v>444.22199999999998</v>
      </c>
      <c r="AS1820" s="63"/>
      <c r="AT1820" s="23">
        <f t="shared" si="427"/>
        <v>0.12</v>
      </c>
      <c r="AU1820" s="65">
        <f t="shared" si="438"/>
        <v>42.066477272727269</v>
      </c>
      <c r="AV1820" s="65"/>
      <c r="AW1820" s="65">
        <f t="shared" si="439"/>
        <v>504.79772727272723</v>
      </c>
      <c r="AX1820" s="65"/>
      <c r="AY1820" s="63">
        <f>VLOOKUP(L1820,'Status Report'!B:CF,81,0)</f>
        <v>0</v>
      </c>
      <c r="AZ1820" s="63" t="str">
        <f>VLOOKUP(L1820,'Status Report'!B:S,18,0)</f>
        <v>Ellina Smirnova</v>
      </c>
      <c r="BB1820" s="63">
        <f>VLOOKUP(L1820,'Status Report'!B:Z,25,0)</f>
        <v>6</v>
      </c>
      <c r="BC1820" s="63">
        <f t="shared" si="440"/>
        <v>72</v>
      </c>
      <c r="BF1820">
        <f>VLOOKUP(L1820,'Status Report'!B:CE,82,0)</f>
        <v>0</v>
      </c>
      <c r="BG1820">
        <f>VLOOKUP(L1820,'Status Report'!B:CF,83,0)</f>
        <v>0</v>
      </c>
      <c r="BH1820">
        <f>VLOOKUP(L1820,'Status Report'!B:CG,84,0)</f>
        <v>0</v>
      </c>
      <c r="BI1820" t="s">
        <v>1035</v>
      </c>
      <c r="BJ1820" t="s">
        <v>795</v>
      </c>
      <c r="BM1820" s="67">
        <f t="shared" si="441"/>
        <v>33</v>
      </c>
    </row>
    <row r="1821" spans="1:65" x14ac:dyDescent="0.25">
      <c r="A1821" s="68" t="str">
        <f>VLOOKUP(L1821,'Status Report'!B:CB,79,0)</f>
        <v>Heineken - 0.0</v>
      </c>
      <c r="C1821">
        <v>26021057</v>
      </c>
      <c r="D1821">
        <v>3090399</v>
      </c>
      <c r="E1821" t="s">
        <v>937</v>
      </c>
      <c r="F1821" t="s">
        <v>929</v>
      </c>
      <c r="G1821" t="str">
        <f>VLOOKUP(D1821,'[2]sold to'!$A:$H,8,0)</f>
        <v>South Africa</v>
      </c>
      <c r="H1821" t="str">
        <f>VLOOKUP(D1821,'[2]sold to'!$A:$I,9,0)</f>
        <v>AMEE</v>
      </c>
      <c r="K1821">
        <v>100</v>
      </c>
      <c r="L1821">
        <v>88025987</v>
      </c>
      <c r="M1821" t="s">
        <v>227</v>
      </c>
      <c r="N1821">
        <v>10</v>
      </c>
      <c r="P1821" t="str">
        <f>VLOOKUP(L1821,'Status Report'!B:AA,26,0)</f>
        <v>Bangladesh</v>
      </c>
      <c r="Q1821" t="str">
        <f>VLOOKUP(L1821,'Status Report'!B:AB,27,0)</f>
        <v>Textiles-Clothing</v>
      </c>
      <c r="R1821">
        <f>VLOOKUP(L1821,'Status Report'!B:X,23,0)</f>
        <v>167</v>
      </c>
      <c r="S1821" t="str">
        <f>VLOOKUP(L1821,'Status Report'!B:T,19,0)</f>
        <v>Promocean The Netherlands BV</v>
      </c>
      <c r="T1821" s="62">
        <f>VLOOKUP(L1821,'Status Report'!B:E,4,0)</f>
        <v>3</v>
      </c>
      <c r="U1821" s="19">
        <f>_xlfn.IFS(AI1821="Den Bosch",VLOOKUP(L1821,'Status Report'!B:AM,35,0),AI1821="Yantian",VLOOKUP(L1821,'Status Report'!B:AM,36,0),AI1821="",IF(H1821="Asia Pacific",VLOOKUP(L1821,'Status Report'!B:AM,36,0),VLOOKUP(L1821,'Status Report'!B:AM,35,0)),AI1821="Direct shipment",IF(H1821="Asia Pacific",VLOOKUP(L1821,'Status Report'!B:AM,36,0),VLOOKUP(L1821,'Status Report'!B:AM,35,0)))</f>
        <v>42.480000000000004</v>
      </c>
      <c r="V1821" s="20">
        <f t="shared" si="428"/>
        <v>424.80000000000007</v>
      </c>
      <c r="W1821" s="19">
        <f>_xlfn.IFS(AI1821="Den Bosch",VLOOKUP(L1821,'Status Report'!B:AM,37,0),AI1821="Yantian",VLOOKUP(L1821,'Status Report'!B:AM,38,0),AI1821="",IF(H1821="Asia Pacific",VLOOKUP(L1821,'Status Report'!B:AM,38,0),VLOOKUP(L1821,'Status Report'!B:AM,37,0)),AI1821="Direct shipment",IF(H1821="Asia Pacific",VLOOKUP(L1821,'Status Report'!B:AM,38,0),VLOOKUP(L1821,'Status Report'!B:AM,37,0)))</f>
        <v>42.480000000000004</v>
      </c>
      <c r="X1821" s="20">
        <f t="shared" si="429"/>
        <v>424.80000000000007</v>
      </c>
      <c r="Y1821" s="20">
        <f>_xlfn.IFS(AI1821="Den Bosch",VLOOKUP(L1821,'Status Report'!B:AO,39,0),AI1821="Yantian",VLOOKUP(L1821,'Status Report'!B:AO,40,0),AI1821="",IF(H1821="Asia Pacific",VLOOKUP(L1821,'Status Report'!B:AO,40,0),VLOOKUP(L1821,'Status Report'!B:AO,39,0)),AI1821="Direct shipment",IF(H1821="Asia Pacific",VLOOKUP(L1821,'Status Report'!B:AO,40,0),VLOOKUP(L1821,'Status Report'!B:AO,39,0)))</f>
        <v>0</v>
      </c>
      <c r="Z1821" s="20">
        <f t="shared" si="430"/>
        <v>0</v>
      </c>
      <c r="AA1821" s="20">
        <f t="shared" si="431"/>
        <v>424.80000000000007</v>
      </c>
      <c r="AB1821" s="21">
        <f>_xlfn.IFS(AI1821="Den Bosch",VLOOKUP(L1821,'Status Report'!B:AM,33,0),AI1821="Yantian",VLOOKUP(L1821,'Status Report'!B:AM,34,0),AI1821="",IF(H1821="Asia Pacific",VLOOKUP(L1821,'Status Report'!B:AM,34,0),VLOOKUP(L1821,'Status Report'!B:AM,33,0)),AI1821="Direct shipment",IF(H1821="Asia Pacific",VLOOKUP(L1821,'Status Report'!B:AM,34,0),VLOOKUP(L1821,'Status Report'!B:AM,33,0)))</f>
        <v>37.018499999999996</v>
      </c>
      <c r="AC1821" s="21">
        <f>VLOOKUP(L1821,'Status Report'!B:CE,82,0)</f>
        <v>0</v>
      </c>
      <c r="AD1821" s="21">
        <f t="shared" si="432"/>
        <v>37.018499999999996</v>
      </c>
      <c r="AE1821" s="63">
        <f>VLOOKUP(L1821,'Status Report'!B:W,20,0)</f>
        <v>36</v>
      </c>
      <c r="AF1821" s="63">
        <f>VLOOKUP(L1821,'Status Report'!B:W,21,0)</f>
        <v>33</v>
      </c>
      <c r="AG1821" s="63">
        <f>VLOOKUP(L1821,'Status Report'!B:W,22,0)</f>
        <v>7</v>
      </c>
      <c r="AH1821" s="22">
        <f t="shared" si="433"/>
        <v>8.3159999999999998E-2</v>
      </c>
      <c r="AI1821" t="s">
        <v>990</v>
      </c>
      <c r="AK1821" s="63">
        <f>IFERROR(VLOOKUP(G1821,ASEAN!A:A,1,0),0)</f>
        <v>0</v>
      </c>
      <c r="AL1821" s="63" t="str">
        <f>IFERROR(VLOOKUP(D1821,'[3]customer specs'!$B$1:$D$65536,3,0),0)</f>
        <v>pallet</v>
      </c>
      <c r="AM1821" s="64">
        <f t="shared" si="434"/>
        <v>0</v>
      </c>
      <c r="AN1821" s="64">
        <f t="shared" si="435"/>
        <v>0</v>
      </c>
      <c r="AO1821" s="63"/>
      <c r="AP1821" s="63"/>
      <c r="AQ1821" s="63" t="str">
        <f t="shared" si="436"/>
        <v>no</v>
      </c>
      <c r="AR1821" s="20">
        <f t="shared" si="437"/>
        <v>370.18499999999995</v>
      </c>
      <c r="AS1821" s="63"/>
      <c r="AT1821" s="23">
        <f t="shared" si="427"/>
        <v>0.12</v>
      </c>
      <c r="AU1821" s="65">
        <f t="shared" si="438"/>
        <v>42.066477272727269</v>
      </c>
      <c r="AV1821" s="65"/>
      <c r="AW1821" s="65">
        <f t="shared" si="439"/>
        <v>420.66477272727269</v>
      </c>
      <c r="AX1821" s="65"/>
      <c r="AY1821" s="63">
        <f>VLOOKUP(L1821,'Status Report'!B:CF,81,0)</f>
        <v>0</v>
      </c>
      <c r="AZ1821" s="63" t="str">
        <f>VLOOKUP(L1821,'Status Report'!B:S,18,0)</f>
        <v>Ellina Smirnova</v>
      </c>
      <c r="BB1821" s="63">
        <f>VLOOKUP(L1821,'Status Report'!B:Z,25,0)</f>
        <v>6</v>
      </c>
      <c r="BC1821" s="63">
        <f t="shared" si="440"/>
        <v>60</v>
      </c>
      <c r="BF1821">
        <f>VLOOKUP(L1821,'Status Report'!B:CE,82,0)</f>
        <v>0</v>
      </c>
      <c r="BG1821">
        <f>VLOOKUP(L1821,'Status Report'!B:CF,83,0)</f>
        <v>0</v>
      </c>
      <c r="BH1821">
        <f>VLOOKUP(L1821,'Status Report'!B:CG,84,0)</f>
        <v>0</v>
      </c>
      <c r="BI1821" t="s">
        <v>1035</v>
      </c>
      <c r="BJ1821" t="s">
        <v>795</v>
      </c>
      <c r="BM1821" s="67">
        <f t="shared" si="441"/>
        <v>22</v>
      </c>
    </row>
    <row r="1822" spans="1:65" x14ac:dyDescent="0.25">
      <c r="A1822" s="68" t="str">
        <f>VLOOKUP(L1822,'Status Report'!B:CB,79,0)</f>
        <v>Heineken</v>
      </c>
      <c r="C1822">
        <v>26021057</v>
      </c>
      <c r="D1822">
        <v>3090399</v>
      </c>
      <c r="E1822" t="s">
        <v>937</v>
      </c>
      <c r="F1822" t="s">
        <v>929</v>
      </c>
      <c r="G1822" t="str">
        <f>VLOOKUP(D1822,'[2]sold to'!$A:$H,8,0)</f>
        <v>South Africa</v>
      </c>
      <c r="H1822" t="str">
        <f>VLOOKUP(D1822,'[2]sold to'!$A:$I,9,0)</f>
        <v>AMEE</v>
      </c>
      <c r="K1822">
        <v>110</v>
      </c>
      <c r="L1822">
        <v>88027032</v>
      </c>
      <c r="M1822" t="s">
        <v>490</v>
      </c>
      <c r="N1822">
        <v>40</v>
      </c>
      <c r="P1822" t="str">
        <f>VLOOKUP(L1822,'Status Report'!B:AA,26,0)</f>
        <v>China</v>
      </c>
      <c r="Q1822" t="str">
        <f>VLOOKUP(L1822,'Status Report'!B:AB,27,0)</f>
        <v>Textiles-Clothing</v>
      </c>
      <c r="R1822">
        <f>VLOOKUP(L1822,'Status Report'!B:X,23,0)</f>
        <v>100</v>
      </c>
      <c r="S1822" t="str">
        <f>VLOOKUP(L1822,'Status Report'!B:T,19,0)</f>
        <v>Asian Sourcing Link</v>
      </c>
      <c r="T1822" s="62">
        <f>VLOOKUP(L1822,'Status Report'!B:E,4,0)</f>
        <v>3</v>
      </c>
      <c r="U1822" s="19">
        <f>_xlfn.IFS(AI1822="Den Bosch",VLOOKUP(L1822,'Status Report'!B:AM,35,0),AI1822="Yantian",VLOOKUP(L1822,'Status Report'!B:AM,36,0),AI1822="",IF(H1822="Asia Pacific",VLOOKUP(L1822,'Status Report'!B:AM,36,0),VLOOKUP(L1822,'Status Report'!B:AM,35,0)),AI1822="Direct shipment",IF(H1822="Asia Pacific",VLOOKUP(L1822,'Status Report'!B:AM,36,0),VLOOKUP(L1822,'Status Report'!B:AM,35,0)))</f>
        <v>52.300000000000004</v>
      </c>
      <c r="V1822" s="20">
        <f t="shared" si="428"/>
        <v>2092</v>
      </c>
      <c r="W1822" s="19">
        <f>_xlfn.IFS(AI1822="Den Bosch",VLOOKUP(L1822,'Status Report'!B:AM,37,0),AI1822="Yantian",VLOOKUP(L1822,'Status Report'!B:AM,38,0),AI1822="",IF(H1822="Asia Pacific",VLOOKUP(L1822,'Status Report'!B:AM,38,0),VLOOKUP(L1822,'Status Report'!B:AM,37,0)),AI1822="Direct shipment",IF(H1822="Asia Pacific",VLOOKUP(L1822,'Status Report'!B:AM,38,0),VLOOKUP(L1822,'Status Report'!B:AM,37,0)))</f>
        <v>52.300000000000004</v>
      </c>
      <c r="X1822" s="20">
        <f t="shared" si="429"/>
        <v>2092</v>
      </c>
      <c r="Y1822" s="20">
        <f>_xlfn.IFS(AI1822="Den Bosch",VLOOKUP(L1822,'Status Report'!B:AO,39,0),AI1822="Yantian",VLOOKUP(L1822,'Status Report'!B:AO,40,0),AI1822="",IF(H1822="Asia Pacific",VLOOKUP(L1822,'Status Report'!B:AO,40,0),VLOOKUP(L1822,'Status Report'!B:AO,39,0)),AI1822="Direct shipment",IF(H1822="Asia Pacific",VLOOKUP(L1822,'Status Report'!B:AO,40,0),VLOOKUP(L1822,'Status Report'!B:AO,39,0)))</f>
        <v>0</v>
      </c>
      <c r="Z1822" s="20">
        <f t="shared" si="430"/>
        <v>0</v>
      </c>
      <c r="AA1822" s="20">
        <f t="shared" si="431"/>
        <v>2092</v>
      </c>
      <c r="AB1822" s="21">
        <f>_xlfn.IFS(AI1822="Den Bosch",VLOOKUP(L1822,'Status Report'!B:AM,33,0),AI1822="Yantian",VLOOKUP(L1822,'Status Report'!B:AM,34,0),AI1822="",IF(H1822="Asia Pacific",VLOOKUP(L1822,'Status Report'!B:AM,34,0),VLOOKUP(L1822,'Status Report'!B:AM,33,0)),AI1822="Direct shipment",IF(H1822="Asia Pacific",VLOOKUP(L1822,'Status Report'!B:AM,34,0),VLOOKUP(L1822,'Status Report'!B:AM,33,0)))</f>
        <v>38.024999999999999</v>
      </c>
      <c r="AC1822" s="21">
        <f>VLOOKUP(L1822,'Status Report'!B:CE,82,0)</f>
        <v>0</v>
      </c>
      <c r="AD1822" s="21">
        <f t="shared" si="432"/>
        <v>38.024999999999999</v>
      </c>
      <c r="AE1822" s="63">
        <f>VLOOKUP(L1822,'Status Report'!B:W,20,0)</f>
        <v>23</v>
      </c>
      <c r="AF1822" s="63">
        <f>VLOOKUP(L1822,'Status Report'!B:W,21,0)</f>
        <v>17</v>
      </c>
      <c r="AG1822" s="63">
        <f>VLOOKUP(L1822,'Status Report'!B:W,22,0)</f>
        <v>28.8</v>
      </c>
      <c r="AH1822" s="22">
        <f t="shared" si="433"/>
        <v>0.45043200000000005</v>
      </c>
      <c r="AI1822" t="s">
        <v>990</v>
      </c>
      <c r="AK1822" s="63">
        <f>IFERROR(VLOOKUP(G1822,ASEAN!A:A,1,0),0)</f>
        <v>0</v>
      </c>
      <c r="AL1822" s="63" t="str">
        <f>IFERROR(VLOOKUP(D1822,'[3]customer specs'!$B$1:$D$65536,3,0),0)</f>
        <v>pallet</v>
      </c>
      <c r="AM1822" s="64">
        <f t="shared" si="434"/>
        <v>0</v>
      </c>
      <c r="AN1822" s="64">
        <f t="shared" si="435"/>
        <v>0</v>
      </c>
      <c r="AO1822" s="63"/>
      <c r="AP1822" s="63"/>
      <c r="AQ1822" s="63" t="str">
        <f t="shared" si="436"/>
        <v>no</v>
      </c>
      <c r="AR1822" s="20">
        <f t="shared" si="437"/>
        <v>1521</v>
      </c>
      <c r="AS1822" s="63"/>
      <c r="AT1822" s="23">
        <f t="shared" si="427"/>
        <v>0.12</v>
      </c>
      <c r="AU1822" s="65">
        <f t="shared" si="438"/>
        <v>43.210227272727273</v>
      </c>
      <c r="AV1822" s="65"/>
      <c r="AW1822" s="65">
        <f t="shared" si="439"/>
        <v>1728.409090909091</v>
      </c>
      <c r="AX1822" s="65"/>
      <c r="AY1822" s="63">
        <f>VLOOKUP(L1822,'Status Report'!B:CF,81,0)</f>
        <v>0</v>
      </c>
      <c r="AZ1822" s="63" t="str">
        <f>VLOOKUP(L1822,'Status Report'!B:S,18,0)</f>
        <v>Ellina Smirnova</v>
      </c>
      <c r="BB1822" s="63">
        <f>VLOOKUP(L1822,'Status Report'!B:Z,25,0)</f>
        <v>10</v>
      </c>
      <c r="BC1822" s="63">
        <f t="shared" si="440"/>
        <v>400</v>
      </c>
      <c r="BF1822">
        <f>VLOOKUP(L1822,'Status Report'!B:CE,82,0)</f>
        <v>0</v>
      </c>
      <c r="BG1822">
        <f>VLOOKUP(L1822,'Status Report'!B:CF,83,0)</f>
        <v>0</v>
      </c>
      <c r="BH1822">
        <f>VLOOKUP(L1822,'Status Report'!B:CG,84,0)</f>
        <v>0</v>
      </c>
      <c r="BI1822" t="s">
        <v>1035</v>
      </c>
      <c r="BJ1822" t="s">
        <v>795</v>
      </c>
      <c r="BM1822" s="67">
        <f t="shared" si="441"/>
        <v>216</v>
      </c>
    </row>
    <row r="1823" spans="1:65" x14ac:dyDescent="0.25">
      <c r="A1823" s="68" t="str">
        <f>VLOOKUP(L1823,'Status Report'!B:CB,79,0)</f>
        <v>Heineken</v>
      </c>
      <c r="C1823">
        <v>26021057</v>
      </c>
      <c r="D1823">
        <v>3090399</v>
      </c>
      <c r="E1823" t="s">
        <v>937</v>
      </c>
      <c r="F1823" t="s">
        <v>929</v>
      </c>
      <c r="G1823" t="str">
        <f>VLOOKUP(D1823,'[2]sold to'!$A:$H,8,0)</f>
        <v>South Africa</v>
      </c>
      <c r="H1823" t="str">
        <f>VLOOKUP(D1823,'[2]sold to'!$A:$I,9,0)</f>
        <v>AMEE</v>
      </c>
      <c r="K1823">
        <v>120</v>
      </c>
      <c r="L1823">
        <v>88026829</v>
      </c>
      <c r="M1823" t="s">
        <v>156</v>
      </c>
      <c r="N1823">
        <v>48</v>
      </c>
      <c r="P1823" t="str">
        <f>VLOOKUP(L1823,'Status Report'!B:AA,26,0)</f>
        <v>China</v>
      </c>
      <c r="Q1823" t="str">
        <f>VLOOKUP(L1823,'Status Report'!B:AB,27,0)</f>
        <v>Indoor signs</v>
      </c>
      <c r="R1823">
        <f>VLOOKUP(L1823,'Status Report'!B:X,23,0)</f>
        <v>500</v>
      </c>
      <c r="S1823" t="str">
        <f>VLOOKUP(L1823,'Status Report'!B:T,19,0)</f>
        <v>Brands On</v>
      </c>
      <c r="T1823" s="62">
        <f>VLOOKUP(L1823,'Status Report'!B:E,4,0)</f>
        <v>3</v>
      </c>
      <c r="U1823" s="19">
        <f>_xlfn.IFS(AI1823="Den Bosch",VLOOKUP(L1823,'Status Report'!B:AM,35,0),AI1823="Yantian",VLOOKUP(L1823,'Status Report'!B:AM,36,0),AI1823="",IF(H1823="Asia Pacific",VLOOKUP(L1823,'Status Report'!B:AM,36,0),VLOOKUP(L1823,'Status Report'!B:AM,35,0)),AI1823="Direct shipment",IF(H1823="Asia Pacific",VLOOKUP(L1823,'Status Report'!B:AM,36,0),VLOOKUP(L1823,'Status Report'!B:AM,35,0)))</f>
        <v>43.64</v>
      </c>
      <c r="V1823" s="20">
        <f t="shared" si="428"/>
        <v>2094.7200000000003</v>
      </c>
      <c r="W1823" s="19">
        <f>_xlfn.IFS(AI1823="Den Bosch",VLOOKUP(L1823,'Status Report'!B:AM,37,0),AI1823="Yantian",VLOOKUP(L1823,'Status Report'!B:AM,38,0),AI1823="",IF(H1823="Asia Pacific",VLOOKUP(L1823,'Status Report'!B:AM,38,0),VLOOKUP(L1823,'Status Report'!B:AM,37,0)),AI1823="Direct shipment",IF(H1823="Asia Pacific",VLOOKUP(L1823,'Status Report'!B:AM,38,0),VLOOKUP(L1823,'Status Report'!B:AM,37,0)))</f>
        <v>43.64</v>
      </c>
      <c r="X1823" s="20">
        <f t="shared" si="429"/>
        <v>2094.7200000000003</v>
      </c>
      <c r="Y1823" s="20">
        <f>_xlfn.IFS(AI1823="Den Bosch",VLOOKUP(L1823,'Status Report'!B:AO,39,0),AI1823="Yantian",VLOOKUP(L1823,'Status Report'!B:AO,40,0),AI1823="",IF(H1823="Asia Pacific",VLOOKUP(L1823,'Status Report'!B:AO,40,0),VLOOKUP(L1823,'Status Report'!B:AO,39,0)),AI1823="Direct shipment",IF(H1823="Asia Pacific",VLOOKUP(L1823,'Status Report'!B:AO,40,0),VLOOKUP(L1823,'Status Report'!B:AO,39,0)))</f>
        <v>0</v>
      </c>
      <c r="Z1823" s="20">
        <f t="shared" si="430"/>
        <v>0</v>
      </c>
      <c r="AA1823" s="20">
        <f t="shared" si="431"/>
        <v>2094.7200000000003</v>
      </c>
      <c r="AB1823" s="21">
        <f>_xlfn.IFS(AI1823="Den Bosch",VLOOKUP(L1823,'Status Report'!B:AM,33,0),AI1823="Yantian",VLOOKUP(L1823,'Status Report'!B:AM,34,0),AI1823="",IF(H1823="Asia Pacific",VLOOKUP(L1823,'Status Report'!B:AM,34,0),VLOOKUP(L1823,'Status Report'!B:AM,33,0)),AI1823="Direct shipment",IF(H1823="Asia Pacific",VLOOKUP(L1823,'Status Report'!B:AM,34,0),VLOOKUP(L1823,'Status Report'!B:AM,33,0)))</f>
        <v>38.4</v>
      </c>
      <c r="AC1823" s="21">
        <f>VLOOKUP(L1823,'Status Report'!B:CE,82,0)</f>
        <v>0</v>
      </c>
      <c r="AD1823" s="21">
        <f t="shared" si="432"/>
        <v>38.4</v>
      </c>
      <c r="AE1823" s="63">
        <f>VLOOKUP(L1823,'Status Report'!B:W,20,0)</f>
        <v>46</v>
      </c>
      <c r="AF1823" s="63">
        <f>VLOOKUP(L1823,'Status Report'!B:W,21,0)</f>
        <v>26</v>
      </c>
      <c r="AG1823" s="63">
        <f>VLOOKUP(L1823,'Status Report'!B:W,22,0)</f>
        <v>12</v>
      </c>
      <c r="AH1823" s="22">
        <f t="shared" si="433"/>
        <v>0.68889599999999995</v>
      </c>
      <c r="AI1823" t="s">
        <v>990</v>
      </c>
      <c r="AK1823" s="63">
        <f>IFERROR(VLOOKUP(G1823,ASEAN!A:A,1,0),0)</f>
        <v>0</v>
      </c>
      <c r="AL1823" s="63" t="str">
        <f>IFERROR(VLOOKUP(D1823,'[3]customer specs'!$B$1:$D$65536,3,0),0)</f>
        <v>pallet</v>
      </c>
      <c r="AM1823" s="64">
        <f t="shared" si="434"/>
        <v>0</v>
      </c>
      <c r="AN1823" s="64">
        <f t="shared" si="435"/>
        <v>0</v>
      </c>
      <c r="AO1823" s="63"/>
      <c r="AP1823" s="63"/>
      <c r="AQ1823" s="63" t="str">
        <f t="shared" si="436"/>
        <v>no</v>
      </c>
      <c r="AR1823" s="20">
        <f t="shared" si="437"/>
        <v>1843.1999999999998</v>
      </c>
      <c r="AS1823" s="63"/>
      <c r="AT1823" s="23">
        <f t="shared" si="427"/>
        <v>0.12</v>
      </c>
      <c r="AU1823" s="65">
        <f t="shared" si="438"/>
        <v>43.636363636363633</v>
      </c>
      <c r="AV1823" s="65"/>
      <c r="AW1823" s="65">
        <f t="shared" si="439"/>
        <v>2094.5454545454545</v>
      </c>
      <c r="AX1823" s="65"/>
      <c r="AY1823" s="63">
        <f>VLOOKUP(L1823,'Status Report'!B:CF,81,0)</f>
        <v>0</v>
      </c>
      <c r="AZ1823" s="63" t="str">
        <f>VLOOKUP(L1823,'Status Report'!B:S,18,0)</f>
        <v>Ludmilla Zarybnicka</v>
      </c>
      <c r="BB1823" s="63">
        <f>VLOOKUP(L1823,'Status Report'!B:Z,25,0)</f>
        <v>1</v>
      </c>
      <c r="BC1823" s="63">
        <f t="shared" si="440"/>
        <v>48</v>
      </c>
      <c r="BF1823">
        <f>VLOOKUP(L1823,'Status Report'!B:CE,82,0)</f>
        <v>0</v>
      </c>
      <c r="BG1823">
        <f>VLOOKUP(L1823,'Status Report'!B:CF,83,0)</f>
        <v>0</v>
      </c>
      <c r="BH1823">
        <f>VLOOKUP(L1823,'Status Report'!B:CG,84,0)</f>
        <v>0</v>
      </c>
      <c r="BI1823" t="s">
        <v>1035</v>
      </c>
      <c r="BJ1823" t="s">
        <v>795</v>
      </c>
      <c r="BM1823" s="67">
        <f t="shared" si="441"/>
        <v>242</v>
      </c>
    </row>
    <row r="1824" spans="1:65" x14ac:dyDescent="0.25">
      <c r="A1824" s="68" t="str">
        <f>VLOOKUP(L1824,'Status Report'!B:CB,79,0)</f>
        <v>Heineken</v>
      </c>
      <c r="C1824">
        <v>26021057</v>
      </c>
      <c r="D1824">
        <v>3090399</v>
      </c>
      <c r="E1824" t="s">
        <v>937</v>
      </c>
      <c r="F1824" t="s">
        <v>929</v>
      </c>
      <c r="G1824" t="str">
        <f>VLOOKUP(D1824,'[2]sold to'!$A:$H,8,0)</f>
        <v>South Africa</v>
      </c>
      <c r="H1824" t="str">
        <f>VLOOKUP(D1824,'[2]sold to'!$A:$I,9,0)</f>
        <v>AMEE</v>
      </c>
      <c r="K1824">
        <v>130</v>
      </c>
      <c r="L1824">
        <v>88027066</v>
      </c>
      <c r="M1824" t="s">
        <v>503</v>
      </c>
      <c r="N1824">
        <v>17</v>
      </c>
      <c r="P1824" t="str">
        <f>VLOOKUP(L1824,'Status Report'!B:AA,26,0)</f>
        <v>China</v>
      </c>
      <c r="Q1824" t="str">
        <f>VLOOKUP(L1824,'Status Report'!B:AB,27,0)</f>
        <v>Premiums</v>
      </c>
      <c r="R1824">
        <f>VLOOKUP(L1824,'Status Report'!B:X,23,0)</f>
        <v>250</v>
      </c>
      <c r="S1824" t="str">
        <f>VLOOKUP(L1824,'Status Report'!B:T,19,0)</f>
        <v>Asian Sourcing Link</v>
      </c>
      <c r="T1824" s="62">
        <f>VLOOKUP(L1824,'Status Report'!B:E,4,0)</f>
        <v>3</v>
      </c>
      <c r="U1824" s="19">
        <f>_xlfn.IFS(AI1824="Den Bosch",VLOOKUP(L1824,'Status Report'!B:AM,35,0),AI1824="Yantian",VLOOKUP(L1824,'Status Report'!B:AM,36,0),AI1824="",IF(H1824="Asia Pacific",VLOOKUP(L1824,'Status Report'!B:AM,36,0),VLOOKUP(L1824,'Status Report'!B:AM,35,0)),AI1824="Direct shipment",IF(H1824="Asia Pacific",VLOOKUP(L1824,'Status Report'!B:AM,36,0),VLOOKUP(L1824,'Status Report'!B:AM,35,0)))</f>
        <v>170.05</v>
      </c>
      <c r="V1824" s="20">
        <f t="shared" si="428"/>
        <v>2890.8500000000004</v>
      </c>
      <c r="W1824" s="19">
        <f>_xlfn.IFS(AI1824="Den Bosch",VLOOKUP(L1824,'Status Report'!B:AM,37,0),AI1824="Yantian",VLOOKUP(L1824,'Status Report'!B:AM,38,0),AI1824="",IF(H1824="Asia Pacific",VLOOKUP(L1824,'Status Report'!B:AM,38,0),VLOOKUP(L1824,'Status Report'!B:AM,37,0)),AI1824="Direct shipment",IF(H1824="Asia Pacific",VLOOKUP(L1824,'Status Report'!B:AM,38,0),VLOOKUP(L1824,'Status Report'!B:AM,37,0)))</f>
        <v>170.05</v>
      </c>
      <c r="X1824" s="20">
        <f t="shared" si="429"/>
        <v>2890.8500000000004</v>
      </c>
      <c r="Y1824" s="20">
        <f>_xlfn.IFS(AI1824="Den Bosch",VLOOKUP(L1824,'Status Report'!B:AO,39,0),AI1824="Yantian",VLOOKUP(L1824,'Status Report'!B:AO,40,0),AI1824="",IF(H1824="Asia Pacific",VLOOKUP(L1824,'Status Report'!B:AO,40,0),VLOOKUP(L1824,'Status Report'!B:AO,39,0)),AI1824="Direct shipment",IF(H1824="Asia Pacific",VLOOKUP(L1824,'Status Report'!B:AO,40,0),VLOOKUP(L1824,'Status Report'!B:AO,39,0)))</f>
        <v>0</v>
      </c>
      <c r="Z1824" s="20">
        <f t="shared" si="430"/>
        <v>0</v>
      </c>
      <c r="AA1824" s="20">
        <f t="shared" si="431"/>
        <v>2890.8500000000004</v>
      </c>
      <c r="AB1824" s="21">
        <f>_xlfn.IFS(AI1824="Den Bosch",VLOOKUP(L1824,'Status Report'!B:AM,33,0),AI1824="Yantian",VLOOKUP(L1824,'Status Report'!B:AM,34,0),AI1824="",IF(H1824="Asia Pacific",VLOOKUP(L1824,'Status Report'!B:AM,34,0),VLOOKUP(L1824,'Status Report'!B:AM,33,0)),AI1824="Direct shipment",IF(H1824="Asia Pacific",VLOOKUP(L1824,'Status Report'!B:AM,34,0),VLOOKUP(L1824,'Status Report'!B:AM,33,0)))</f>
        <v>147.06</v>
      </c>
      <c r="AC1824" s="21">
        <f>VLOOKUP(L1824,'Status Report'!B:CE,82,0)</f>
        <v>0</v>
      </c>
      <c r="AD1824" s="21">
        <f t="shared" si="432"/>
        <v>147.06</v>
      </c>
      <c r="AE1824" s="63">
        <f>VLOOKUP(L1824,'Status Report'!B:W,20,0)</f>
        <v>57</v>
      </c>
      <c r="AF1824" s="63">
        <f>VLOOKUP(L1824,'Status Report'!B:W,21,0)</f>
        <v>37</v>
      </c>
      <c r="AG1824" s="63">
        <f>VLOOKUP(L1824,'Status Report'!B:W,22,0)</f>
        <v>46</v>
      </c>
      <c r="AH1824" s="22">
        <f t="shared" si="433"/>
        <v>1.649238</v>
      </c>
      <c r="AI1824" t="s">
        <v>990</v>
      </c>
      <c r="AK1824" s="63">
        <f>IFERROR(VLOOKUP(G1824,ASEAN!A:A,1,0),0)</f>
        <v>0</v>
      </c>
      <c r="AL1824" s="63" t="str">
        <f>IFERROR(VLOOKUP(D1824,'[3]customer specs'!$B$1:$D$65536,3,0),0)</f>
        <v>pallet</v>
      </c>
      <c r="AM1824" s="64">
        <f t="shared" si="434"/>
        <v>0</v>
      </c>
      <c r="AN1824" s="64">
        <f t="shared" si="435"/>
        <v>0</v>
      </c>
      <c r="AO1824" s="63"/>
      <c r="AP1824" s="63"/>
      <c r="AQ1824" s="63" t="str">
        <f t="shared" si="436"/>
        <v>no</v>
      </c>
      <c r="AR1824" s="20">
        <f t="shared" si="437"/>
        <v>2500.02</v>
      </c>
      <c r="AS1824" s="63"/>
      <c r="AT1824" s="23">
        <f t="shared" si="427"/>
        <v>0.12</v>
      </c>
      <c r="AU1824" s="65">
        <f t="shared" si="438"/>
        <v>167.11363636363637</v>
      </c>
      <c r="AV1824" s="65"/>
      <c r="AW1824" s="65">
        <f t="shared" si="439"/>
        <v>2840.9318181818185</v>
      </c>
      <c r="AX1824" s="65"/>
      <c r="AY1824" s="63">
        <f>VLOOKUP(L1824,'Status Report'!B:CF,81,0)</f>
        <v>0</v>
      </c>
      <c r="AZ1824" s="63" t="str">
        <f>VLOOKUP(L1824,'Status Report'!B:S,18,0)</f>
        <v>Ellina Smirnova</v>
      </c>
      <c r="BB1824" s="63">
        <f>VLOOKUP(L1824,'Status Report'!B:Z,25,0)</f>
        <v>1</v>
      </c>
      <c r="BC1824" s="63">
        <f t="shared" si="440"/>
        <v>17</v>
      </c>
      <c r="BF1824">
        <f>VLOOKUP(L1824,'Status Report'!B:CE,82,0)</f>
        <v>0</v>
      </c>
      <c r="BG1824">
        <f>VLOOKUP(L1824,'Status Report'!B:CF,83,0)</f>
        <v>0</v>
      </c>
      <c r="BH1824">
        <f>VLOOKUP(L1824,'Status Report'!B:CG,84,0)</f>
        <v>0</v>
      </c>
      <c r="BI1824" t="s">
        <v>1035</v>
      </c>
      <c r="BJ1824" t="s">
        <v>795</v>
      </c>
      <c r="BM1824" s="67">
        <f t="shared" si="441"/>
        <v>119</v>
      </c>
    </row>
    <row r="1825" spans="1:65" x14ac:dyDescent="0.25">
      <c r="A1825" s="68" t="str">
        <f>VLOOKUP(L1825,'Status Report'!B:CB,79,0)</f>
        <v>Heineken</v>
      </c>
      <c r="C1825">
        <v>26021057</v>
      </c>
      <c r="D1825">
        <v>3090399</v>
      </c>
      <c r="E1825" t="s">
        <v>937</v>
      </c>
      <c r="F1825" t="s">
        <v>929</v>
      </c>
      <c r="G1825" t="str">
        <f>VLOOKUP(D1825,'[2]sold to'!$A:$H,8,0)</f>
        <v>South Africa</v>
      </c>
      <c r="H1825" t="str">
        <f>VLOOKUP(D1825,'[2]sold to'!$A:$I,9,0)</f>
        <v>AMEE</v>
      </c>
      <c r="K1825">
        <v>140</v>
      </c>
      <c r="L1825">
        <v>88027055</v>
      </c>
      <c r="M1825" t="s">
        <v>733</v>
      </c>
      <c r="N1825">
        <v>96</v>
      </c>
      <c r="P1825" t="str">
        <f>VLOOKUP(L1825,'Status Report'!B:AA,26,0)</f>
        <v>China</v>
      </c>
      <c r="Q1825" t="str">
        <f>VLOOKUP(L1825,'Status Report'!B:AB,27,0)</f>
        <v>Premiums</v>
      </c>
      <c r="R1825">
        <f>VLOOKUP(L1825,'Status Report'!B:X,23,0)</f>
        <v>200</v>
      </c>
      <c r="S1825" t="str">
        <f>VLOOKUP(L1825,'Status Report'!B:T,19,0)</f>
        <v>Promocean The Netherlands BV</v>
      </c>
      <c r="T1825" s="62">
        <f>VLOOKUP(L1825,'Status Report'!B:E,4,0)</f>
        <v>3</v>
      </c>
      <c r="U1825" s="19">
        <f>_xlfn.IFS(AI1825="Den Bosch",VLOOKUP(L1825,'Status Report'!B:AM,35,0),AI1825="Yantian",VLOOKUP(L1825,'Status Report'!B:AM,36,0),AI1825="",IF(H1825="Asia Pacific",VLOOKUP(L1825,'Status Report'!B:AM,36,0),VLOOKUP(L1825,'Status Report'!B:AM,35,0)),AI1825="Direct shipment",IF(H1825="Asia Pacific",VLOOKUP(L1825,'Status Report'!B:AM,36,0),VLOOKUP(L1825,'Status Report'!B:AM,35,0)))</f>
        <v>50.300000000000004</v>
      </c>
      <c r="V1825" s="20">
        <f t="shared" si="428"/>
        <v>4828.8</v>
      </c>
      <c r="W1825" s="19">
        <f>_xlfn.IFS(AI1825="Den Bosch",VLOOKUP(L1825,'Status Report'!B:AM,37,0),AI1825="Yantian",VLOOKUP(L1825,'Status Report'!B:AM,38,0),AI1825="",IF(H1825="Asia Pacific",VLOOKUP(L1825,'Status Report'!B:AM,38,0),VLOOKUP(L1825,'Status Report'!B:AM,37,0)),AI1825="Direct shipment",IF(H1825="Asia Pacific",VLOOKUP(L1825,'Status Report'!B:AM,38,0),VLOOKUP(L1825,'Status Report'!B:AM,37,0)))</f>
        <v>46.3</v>
      </c>
      <c r="X1825" s="20">
        <f t="shared" si="429"/>
        <v>4444.7999999999993</v>
      </c>
      <c r="Y1825" s="20">
        <f>_xlfn.IFS(AI1825="Den Bosch",VLOOKUP(L1825,'Status Report'!B:AO,39,0),AI1825="Yantian",VLOOKUP(L1825,'Status Report'!B:AO,40,0),AI1825="",IF(H1825="Asia Pacific",VLOOKUP(L1825,'Status Report'!B:AO,40,0),VLOOKUP(L1825,'Status Report'!B:AO,39,0)),AI1825="Direct shipment",IF(H1825="Asia Pacific",VLOOKUP(L1825,'Status Report'!B:AO,40,0),VLOOKUP(L1825,'Status Report'!B:AO,39,0)))</f>
        <v>0</v>
      </c>
      <c r="Z1825" s="20">
        <f t="shared" si="430"/>
        <v>0</v>
      </c>
      <c r="AA1825" s="20">
        <f t="shared" si="431"/>
        <v>4444.7999999999993</v>
      </c>
      <c r="AB1825" s="21">
        <f>_xlfn.IFS(AI1825="Den Bosch",VLOOKUP(L1825,'Status Report'!B:AM,33,0),AI1825="Yantian",VLOOKUP(L1825,'Status Report'!B:AM,34,0),AI1825="",IF(H1825="Asia Pacific",VLOOKUP(L1825,'Status Report'!B:AM,34,0),VLOOKUP(L1825,'Status Report'!B:AM,33,0)),AI1825="Direct shipment",IF(H1825="Asia Pacific",VLOOKUP(L1825,'Status Report'!B:AM,34,0),VLOOKUP(L1825,'Status Report'!B:AM,33,0)))</f>
        <v>37.312199999999997</v>
      </c>
      <c r="AC1825" s="21">
        <f>VLOOKUP(L1825,'Status Report'!B:CE,82,0)</f>
        <v>0</v>
      </c>
      <c r="AD1825" s="21">
        <f t="shared" si="432"/>
        <v>37.312199999999997</v>
      </c>
      <c r="AE1825" s="63">
        <f>VLOOKUP(L1825,'Status Report'!B:W,20,0)</f>
        <v>35</v>
      </c>
      <c r="AF1825" s="63">
        <f>VLOOKUP(L1825,'Status Report'!B:W,21,0)</f>
        <v>34</v>
      </c>
      <c r="AG1825" s="63">
        <f>VLOOKUP(L1825,'Status Report'!B:W,22,0)</f>
        <v>30</v>
      </c>
      <c r="AH1825" s="22">
        <f t="shared" si="433"/>
        <v>3.4272</v>
      </c>
      <c r="AI1825" t="s">
        <v>990</v>
      </c>
      <c r="AK1825" s="63">
        <f>IFERROR(VLOOKUP(G1825,ASEAN!A:A,1,0),0)</f>
        <v>0</v>
      </c>
      <c r="AL1825" s="63" t="str">
        <f>IFERROR(VLOOKUP(D1825,'[3]customer specs'!$B$1:$D$65536,3,0),0)</f>
        <v>pallet</v>
      </c>
      <c r="AM1825" s="64">
        <f t="shared" si="434"/>
        <v>384.00000000000091</v>
      </c>
      <c r="AN1825" s="64">
        <f t="shared" si="435"/>
        <v>0</v>
      </c>
      <c r="AO1825" s="63"/>
      <c r="AP1825" s="63"/>
      <c r="AQ1825" s="63" t="str">
        <f t="shared" si="436"/>
        <v>no</v>
      </c>
      <c r="AR1825" s="20">
        <f t="shared" si="437"/>
        <v>3581.9712</v>
      </c>
      <c r="AS1825" s="63"/>
      <c r="AT1825" s="23">
        <f t="shared" si="427"/>
        <v>0.12</v>
      </c>
      <c r="AU1825" s="65">
        <f t="shared" si="438"/>
        <v>42.400227272727271</v>
      </c>
      <c r="AV1825" s="65"/>
      <c r="AW1825" s="65">
        <f t="shared" si="439"/>
        <v>4070.4218181818178</v>
      </c>
      <c r="AX1825" s="65"/>
      <c r="AY1825" s="63">
        <f>VLOOKUP(L1825,'Status Report'!B:CF,81,0)</f>
        <v>0</v>
      </c>
      <c r="AZ1825" s="63" t="str">
        <f>VLOOKUP(L1825,'Status Report'!B:S,18,0)</f>
        <v>Ellina Smirnova</v>
      </c>
      <c r="BB1825" s="63">
        <f>VLOOKUP(L1825,'Status Report'!B:Z,25,0)</f>
        <v>5</v>
      </c>
      <c r="BC1825" s="63">
        <f t="shared" si="440"/>
        <v>480</v>
      </c>
      <c r="BF1825">
        <f>VLOOKUP(L1825,'Status Report'!B:CE,82,0)</f>
        <v>0</v>
      </c>
      <c r="BG1825">
        <f>VLOOKUP(L1825,'Status Report'!B:CF,83,0)</f>
        <v>0</v>
      </c>
      <c r="BH1825">
        <f>VLOOKUP(L1825,'Status Report'!B:CG,84,0)</f>
        <v>0</v>
      </c>
      <c r="BI1825" t="s">
        <v>1035</v>
      </c>
      <c r="BJ1825" t="s">
        <v>795</v>
      </c>
      <c r="BM1825" s="67">
        <f t="shared" si="441"/>
        <v>1428</v>
      </c>
    </row>
    <row r="1826" spans="1:65" x14ac:dyDescent="0.25">
      <c r="A1826" s="68" t="str">
        <f>VLOOKUP(L1826,'Status Report'!B:CB,79,0)</f>
        <v>Heineken</v>
      </c>
      <c r="C1826">
        <v>26021057</v>
      </c>
      <c r="D1826">
        <v>3090399</v>
      </c>
      <c r="E1826" t="s">
        <v>937</v>
      </c>
      <c r="F1826" t="s">
        <v>929</v>
      </c>
      <c r="G1826" t="str">
        <f>VLOOKUP(D1826,'[2]sold to'!$A:$H,8,0)</f>
        <v>South Africa</v>
      </c>
      <c r="H1826" t="str">
        <f>VLOOKUP(D1826,'[2]sold to'!$A:$I,9,0)</f>
        <v>AMEE</v>
      </c>
      <c r="K1826">
        <v>150</v>
      </c>
      <c r="L1826">
        <v>88025979</v>
      </c>
      <c r="M1826" t="s">
        <v>220</v>
      </c>
      <c r="N1826">
        <v>15</v>
      </c>
      <c r="P1826" t="str">
        <f>VLOOKUP(L1826,'Status Report'!B:AA,26,0)</f>
        <v>Bangladesh</v>
      </c>
      <c r="Q1826" t="str">
        <f>VLOOKUP(L1826,'Status Report'!B:AB,27,0)</f>
        <v>Textiles-Clothing</v>
      </c>
      <c r="R1826">
        <f>VLOOKUP(L1826,'Status Report'!B:X,23,0)</f>
        <v>167</v>
      </c>
      <c r="S1826" t="str">
        <f>VLOOKUP(L1826,'Status Report'!B:T,19,0)</f>
        <v>Promocean The Netherlands BV</v>
      </c>
      <c r="T1826" s="62">
        <f>VLOOKUP(L1826,'Status Report'!B:E,4,0)</f>
        <v>3</v>
      </c>
      <c r="U1826" s="19">
        <f>_xlfn.IFS(AI1826="Den Bosch",VLOOKUP(L1826,'Status Report'!B:AM,35,0),AI1826="Yantian",VLOOKUP(L1826,'Status Report'!B:AM,36,0),AI1826="",IF(H1826="Asia Pacific",VLOOKUP(L1826,'Status Report'!B:AM,36,0),VLOOKUP(L1826,'Status Report'!B:AM,35,0)),AI1826="Direct shipment",IF(H1826="Asia Pacific",VLOOKUP(L1826,'Status Report'!B:AM,36,0),VLOOKUP(L1826,'Status Report'!B:AM,35,0)))</f>
        <v>42.480000000000004</v>
      </c>
      <c r="V1826" s="20">
        <f t="shared" si="428"/>
        <v>637.20000000000005</v>
      </c>
      <c r="W1826" s="19">
        <f>_xlfn.IFS(AI1826="Den Bosch",VLOOKUP(L1826,'Status Report'!B:AM,37,0),AI1826="Yantian",VLOOKUP(L1826,'Status Report'!B:AM,38,0),AI1826="",IF(H1826="Asia Pacific",VLOOKUP(L1826,'Status Report'!B:AM,38,0),VLOOKUP(L1826,'Status Report'!B:AM,37,0)),AI1826="Direct shipment",IF(H1826="Asia Pacific",VLOOKUP(L1826,'Status Report'!B:AM,38,0),VLOOKUP(L1826,'Status Report'!B:AM,37,0)))</f>
        <v>41.7</v>
      </c>
      <c r="X1826" s="20">
        <f t="shared" si="429"/>
        <v>625.5</v>
      </c>
      <c r="Y1826" s="20">
        <f>_xlfn.IFS(AI1826="Den Bosch",VLOOKUP(L1826,'Status Report'!B:AO,39,0),AI1826="Yantian",VLOOKUP(L1826,'Status Report'!B:AO,40,0),AI1826="",IF(H1826="Asia Pacific",VLOOKUP(L1826,'Status Report'!B:AO,40,0),VLOOKUP(L1826,'Status Report'!B:AO,39,0)),AI1826="Direct shipment",IF(H1826="Asia Pacific",VLOOKUP(L1826,'Status Report'!B:AO,40,0),VLOOKUP(L1826,'Status Report'!B:AO,39,0)))</f>
        <v>0</v>
      </c>
      <c r="Z1826" s="20">
        <f t="shared" si="430"/>
        <v>0</v>
      </c>
      <c r="AA1826" s="20">
        <f t="shared" si="431"/>
        <v>625.5</v>
      </c>
      <c r="AB1826" s="21">
        <f>_xlfn.IFS(AI1826="Den Bosch",VLOOKUP(L1826,'Status Report'!B:AM,33,0),AI1826="Yantian",VLOOKUP(L1826,'Status Report'!B:AM,34,0),AI1826="",IF(H1826="Asia Pacific",VLOOKUP(L1826,'Status Report'!B:AM,34,0),VLOOKUP(L1826,'Status Report'!B:AM,33,0)),AI1826="Direct shipment",IF(H1826="Asia Pacific",VLOOKUP(L1826,'Status Report'!B:AM,34,0),VLOOKUP(L1826,'Status Report'!B:AM,33,0)))</f>
        <v>36.374700000000011</v>
      </c>
      <c r="AC1826" s="21">
        <f>VLOOKUP(L1826,'Status Report'!B:CE,82,0)</f>
        <v>0</v>
      </c>
      <c r="AD1826" s="21">
        <f t="shared" si="432"/>
        <v>36.374700000000011</v>
      </c>
      <c r="AE1826" s="63">
        <f>VLOOKUP(L1826,'Status Report'!B:W,20,0)</f>
        <v>36</v>
      </c>
      <c r="AF1826" s="63">
        <f>VLOOKUP(L1826,'Status Report'!B:W,21,0)</f>
        <v>33</v>
      </c>
      <c r="AG1826" s="63">
        <f>VLOOKUP(L1826,'Status Report'!B:W,22,0)</f>
        <v>7</v>
      </c>
      <c r="AH1826" s="22">
        <f t="shared" si="433"/>
        <v>0.12474</v>
      </c>
      <c r="AI1826" t="s">
        <v>990</v>
      </c>
      <c r="AK1826" s="63">
        <f>IFERROR(VLOOKUP(G1826,ASEAN!A:A,1,0),0)</f>
        <v>0</v>
      </c>
      <c r="AL1826" s="63" t="str">
        <f>IFERROR(VLOOKUP(D1826,'[3]customer specs'!$B$1:$D$65536,3,0),0)</f>
        <v>pallet</v>
      </c>
      <c r="AM1826" s="64">
        <f t="shared" si="434"/>
        <v>11.700000000000045</v>
      </c>
      <c r="AN1826" s="64">
        <f t="shared" si="435"/>
        <v>0</v>
      </c>
      <c r="AO1826" s="63"/>
      <c r="AP1826" s="63"/>
      <c r="AQ1826" s="63" t="str">
        <f t="shared" si="436"/>
        <v>no</v>
      </c>
      <c r="AR1826" s="20">
        <f t="shared" si="437"/>
        <v>545.62050000000022</v>
      </c>
      <c r="AS1826" s="63"/>
      <c r="AT1826" s="23">
        <f t="shared" si="427"/>
        <v>0.12</v>
      </c>
      <c r="AU1826" s="65">
        <f t="shared" si="438"/>
        <v>41.334886363636379</v>
      </c>
      <c r="AV1826" s="65"/>
      <c r="AW1826" s="65">
        <f t="shared" si="439"/>
        <v>620.02329545454563</v>
      </c>
      <c r="AX1826" s="65"/>
      <c r="AY1826" s="63">
        <f>VLOOKUP(L1826,'Status Report'!B:CF,81,0)</f>
        <v>0</v>
      </c>
      <c r="AZ1826" s="63" t="str">
        <f>VLOOKUP(L1826,'Status Report'!B:S,18,0)</f>
        <v>Ellina Smirnova</v>
      </c>
      <c r="BB1826" s="63">
        <f>VLOOKUP(L1826,'Status Report'!B:Z,25,0)</f>
        <v>6</v>
      </c>
      <c r="BC1826" s="63">
        <f t="shared" si="440"/>
        <v>90</v>
      </c>
      <c r="BF1826">
        <f>VLOOKUP(L1826,'Status Report'!B:CE,82,0)</f>
        <v>0</v>
      </c>
      <c r="BG1826">
        <f>VLOOKUP(L1826,'Status Report'!B:CF,83,0)</f>
        <v>0</v>
      </c>
      <c r="BH1826">
        <f>VLOOKUP(L1826,'Status Report'!B:CG,84,0)</f>
        <v>0</v>
      </c>
      <c r="BI1826" t="s">
        <v>1035</v>
      </c>
      <c r="BJ1826" t="s">
        <v>795</v>
      </c>
      <c r="BM1826" s="67">
        <f t="shared" si="441"/>
        <v>103</v>
      </c>
    </row>
    <row r="1827" spans="1:65" x14ac:dyDescent="0.25">
      <c r="A1827" s="68" t="str">
        <f>VLOOKUP(L1827,'Status Report'!B:CB,79,0)</f>
        <v>Heineken</v>
      </c>
      <c r="C1827">
        <v>26021057</v>
      </c>
      <c r="D1827">
        <v>3090399</v>
      </c>
      <c r="E1827" t="s">
        <v>937</v>
      </c>
      <c r="F1827" t="s">
        <v>929</v>
      </c>
      <c r="G1827" t="str">
        <f>VLOOKUP(D1827,'[2]sold to'!$A:$H,8,0)</f>
        <v>South Africa</v>
      </c>
      <c r="H1827" t="str">
        <f>VLOOKUP(D1827,'[2]sold to'!$A:$I,9,0)</f>
        <v>AMEE</v>
      </c>
      <c r="K1827">
        <v>160</v>
      </c>
      <c r="L1827">
        <v>88025980</v>
      </c>
      <c r="M1827" t="s">
        <v>221</v>
      </c>
      <c r="N1827">
        <v>15</v>
      </c>
      <c r="P1827" t="str">
        <f>VLOOKUP(L1827,'Status Report'!B:AA,26,0)</f>
        <v>Bangladesh</v>
      </c>
      <c r="Q1827" t="str">
        <f>VLOOKUP(L1827,'Status Report'!B:AB,27,0)</f>
        <v>Textiles-Clothing</v>
      </c>
      <c r="R1827">
        <f>VLOOKUP(L1827,'Status Report'!B:X,23,0)</f>
        <v>167</v>
      </c>
      <c r="S1827" t="str">
        <f>VLOOKUP(L1827,'Status Report'!B:T,19,0)</f>
        <v>Promocean The Netherlands BV</v>
      </c>
      <c r="T1827" s="62">
        <f>VLOOKUP(L1827,'Status Report'!B:E,4,0)</f>
        <v>3</v>
      </c>
      <c r="U1827" s="19">
        <f>_xlfn.IFS(AI1827="Den Bosch",VLOOKUP(L1827,'Status Report'!B:AM,35,0),AI1827="Yantian",VLOOKUP(L1827,'Status Report'!B:AM,36,0),AI1827="",IF(H1827="Asia Pacific",VLOOKUP(L1827,'Status Report'!B:AM,36,0),VLOOKUP(L1827,'Status Report'!B:AM,35,0)),AI1827="Direct shipment",IF(H1827="Asia Pacific",VLOOKUP(L1827,'Status Report'!B:AM,36,0),VLOOKUP(L1827,'Status Report'!B:AM,35,0)))</f>
        <v>42.480000000000004</v>
      </c>
      <c r="V1827" s="20">
        <f t="shared" si="428"/>
        <v>637.20000000000005</v>
      </c>
      <c r="W1827" s="19">
        <f>_xlfn.IFS(AI1827="Den Bosch",VLOOKUP(L1827,'Status Report'!B:AM,37,0),AI1827="Yantian",VLOOKUP(L1827,'Status Report'!B:AM,38,0),AI1827="",IF(H1827="Asia Pacific",VLOOKUP(L1827,'Status Report'!B:AM,38,0),VLOOKUP(L1827,'Status Report'!B:AM,37,0)),AI1827="Direct shipment",IF(H1827="Asia Pacific",VLOOKUP(L1827,'Status Report'!B:AM,38,0),VLOOKUP(L1827,'Status Report'!B:AM,37,0)))</f>
        <v>41.7</v>
      </c>
      <c r="X1827" s="20">
        <f t="shared" si="429"/>
        <v>625.5</v>
      </c>
      <c r="Y1827" s="20">
        <f>_xlfn.IFS(AI1827="Den Bosch",VLOOKUP(L1827,'Status Report'!B:AO,39,0),AI1827="Yantian",VLOOKUP(L1827,'Status Report'!B:AO,40,0),AI1827="",IF(H1827="Asia Pacific",VLOOKUP(L1827,'Status Report'!B:AO,40,0),VLOOKUP(L1827,'Status Report'!B:AO,39,0)),AI1827="Direct shipment",IF(H1827="Asia Pacific",VLOOKUP(L1827,'Status Report'!B:AO,40,0),VLOOKUP(L1827,'Status Report'!B:AO,39,0)))</f>
        <v>0</v>
      </c>
      <c r="Z1827" s="20">
        <f t="shared" si="430"/>
        <v>0</v>
      </c>
      <c r="AA1827" s="20">
        <f t="shared" si="431"/>
        <v>625.5</v>
      </c>
      <c r="AB1827" s="21">
        <f>_xlfn.IFS(AI1827="Den Bosch",VLOOKUP(L1827,'Status Report'!B:AM,33,0),AI1827="Yantian",VLOOKUP(L1827,'Status Report'!B:AM,34,0),AI1827="",IF(H1827="Asia Pacific",VLOOKUP(L1827,'Status Report'!B:AM,34,0),VLOOKUP(L1827,'Status Report'!B:AM,33,0)),AI1827="Direct shipment",IF(H1827="Asia Pacific",VLOOKUP(L1827,'Status Report'!B:AM,34,0),VLOOKUP(L1827,'Status Report'!B:AM,33,0)))</f>
        <v>36.374700000000004</v>
      </c>
      <c r="AC1827" s="21">
        <f>VLOOKUP(L1827,'Status Report'!B:CE,82,0)</f>
        <v>0</v>
      </c>
      <c r="AD1827" s="21">
        <f t="shared" si="432"/>
        <v>36.374700000000004</v>
      </c>
      <c r="AE1827" s="63">
        <f>VLOOKUP(L1827,'Status Report'!B:W,20,0)</f>
        <v>36</v>
      </c>
      <c r="AF1827" s="63">
        <f>VLOOKUP(L1827,'Status Report'!B:W,21,0)</f>
        <v>33</v>
      </c>
      <c r="AG1827" s="63">
        <f>VLOOKUP(L1827,'Status Report'!B:W,22,0)</f>
        <v>7</v>
      </c>
      <c r="AH1827" s="22">
        <f t="shared" si="433"/>
        <v>0.12474</v>
      </c>
      <c r="AI1827" t="s">
        <v>990</v>
      </c>
      <c r="AK1827" s="63">
        <f>IFERROR(VLOOKUP(G1827,ASEAN!A:A,1,0),0)</f>
        <v>0</v>
      </c>
      <c r="AL1827" s="63" t="str">
        <f>IFERROR(VLOOKUP(D1827,'[3]customer specs'!$B$1:$D$65536,3,0),0)</f>
        <v>pallet</v>
      </c>
      <c r="AM1827" s="64">
        <f t="shared" si="434"/>
        <v>11.700000000000045</v>
      </c>
      <c r="AN1827" s="64">
        <f t="shared" si="435"/>
        <v>0</v>
      </c>
      <c r="AO1827" s="63"/>
      <c r="AP1827" s="63"/>
      <c r="AQ1827" s="63" t="str">
        <f t="shared" si="436"/>
        <v>no</v>
      </c>
      <c r="AR1827" s="20">
        <f t="shared" si="437"/>
        <v>545.62050000000011</v>
      </c>
      <c r="AS1827" s="63"/>
      <c r="AT1827" s="23">
        <f t="shared" si="427"/>
        <v>0.12</v>
      </c>
      <c r="AU1827" s="65">
        <f t="shared" si="438"/>
        <v>41.334886363636372</v>
      </c>
      <c r="AV1827" s="65"/>
      <c r="AW1827" s="65">
        <f t="shared" si="439"/>
        <v>620.02329545454563</v>
      </c>
      <c r="AX1827" s="65"/>
      <c r="AY1827" s="63">
        <f>VLOOKUP(L1827,'Status Report'!B:CF,81,0)</f>
        <v>0</v>
      </c>
      <c r="AZ1827" s="63" t="str">
        <f>VLOOKUP(L1827,'Status Report'!B:S,18,0)</f>
        <v>Ellina Smirnova</v>
      </c>
      <c r="BB1827" s="63">
        <f>VLOOKUP(L1827,'Status Report'!B:Z,25,0)</f>
        <v>6</v>
      </c>
      <c r="BC1827" s="63">
        <f t="shared" si="440"/>
        <v>90</v>
      </c>
      <c r="BF1827">
        <f>VLOOKUP(L1827,'Status Report'!B:CE,82,0)</f>
        <v>0</v>
      </c>
      <c r="BG1827">
        <f>VLOOKUP(L1827,'Status Report'!B:CF,83,0)</f>
        <v>0</v>
      </c>
      <c r="BH1827">
        <f>VLOOKUP(L1827,'Status Report'!B:CG,84,0)</f>
        <v>0</v>
      </c>
      <c r="BI1827" t="s">
        <v>1035</v>
      </c>
      <c r="BJ1827" t="s">
        <v>795</v>
      </c>
      <c r="BM1827" s="67">
        <f t="shared" si="441"/>
        <v>165</v>
      </c>
    </row>
    <row r="1828" spans="1:65" x14ac:dyDescent="0.25">
      <c r="A1828" s="68" t="str">
        <f>VLOOKUP(L1828,'Status Report'!B:CB,79,0)</f>
        <v>Heineken</v>
      </c>
      <c r="C1828">
        <v>26021057</v>
      </c>
      <c r="D1828">
        <v>3090399</v>
      </c>
      <c r="E1828" t="s">
        <v>937</v>
      </c>
      <c r="F1828" t="s">
        <v>929</v>
      </c>
      <c r="G1828" t="str">
        <f>VLOOKUP(D1828,'[2]sold to'!$A:$H,8,0)</f>
        <v>South Africa</v>
      </c>
      <c r="H1828" t="str">
        <f>VLOOKUP(D1828,'[2]sold to'!$A:$I,9,0)</f>
        <v>AMEE</v>
      </c>
      <c r="K1828">
        <v>170</v>
      </c>
      <c r="L1828">
        <v>88025982</v>
      </c>
      <c r="M1828" t="s">
        <v>223</v>
      </c>
      <c r="N1828">
        <v>5</v>
      </c>
      <c r="P1828" t="str">
        <f>VLOOKUP(L1828,'Status Report'!B:AA,26,0)</f>
        <v>Bangladesh</v>
      </c>
      <c r="Q1828" t="str">
        <f>VLOOKUP(L1828,'Status Report'!B:AB,27,0)</f>
        <v>Textiles-Clothing</v>
      </c>
      <c r="R1828">
        <f>VLOOKUP(L1828,'Status Report'!B:X,23,0)</f>
        <v>167</v>
      </c>
      <c r="S1828" t="str">
        <f>VLOOKUP(L1828,'Status Report'!B:T,19,0)</f>
        <v>Promocean The Netherlands BV</v>
      </c>
      <c r="T1828" s="62">
        <f>VLOOKUP(L1828,'Status Report'!B:E,4,0)</f>
        <v>3</v>
      </c>
      <c r="U1828" s="19">
        <f>_xlfn.IFS(AI1828="Den Bosch",VLOOKUP(L1828,'Status Report'!B:AM,35,0),AI1828="Yantian",VLOOKUP(L1828,'Status Report'!B:AM,36,0),AI1828="",IF(H1828="Asia Pacific",VLOOKUP(L1828,'Status Report'!B:AM,36,0),VLOOKUP(L1828,'Status Report'!B:AM,35,0)),AI1828="Direct shipment",IF(H1828="Asia Pacific",VLOOKUP(L1828,'Status Report'!B:AM,36,0),VLOOKUP(L1828,'Status Report'!B:AM,35,0)))</f>
        <v>42.480000000000004</v>
      </c>
      <c r="V1828" s="20">
        <f t="shared" si="428"/>
        <v>212.40000000000003</v>
      </c>
      <c r="W1828" s="19">
        <f>_xlfn.IFS(AI1828="Den Bosch",VLOOKUP(L1828,'Status Report'!B:AM,37,0),AI1828="Yantian",VLOOKUP(L1828,'Status Report'!B:AM,38,0),AI1828="",IF(H1828="Asia Pacific",VLOOKUP(L1828,'Status Report'!B:AM,38,0),VLOOKUP(L1828,'Status Report'!B:AM,37,0)),AI1828="Direct shipment",IF(H1828="Asia Pacific",VLOOKUP(L1828,'Status Report'!B:AM,38,0),VLOOKUP(L1828,'Status Report'!B:AM,37,0)))</f>
        <v>41.7</v>
      </c>
      <c r="X1828" s="20">
        <f t="shared" si="429"/>
        <v>208.5</v>
      </c>
      <c r="Y1828" s="20">
        <f>_xlfn.IFS(AI1828="Den Bosch",VLOOKUP(L1828,'Status Report'!B:AO,39,0),AI1828="Yantian",VLOOKUP(L1828,'Status Report'!B:AO,40,0),AI1828="",IF(H1828="Asia Pacific",VLOOKUP(L1828,'Status Report'!B:AO,40,0),VLOOKUP(L1828,'Status Report'!B:AO,39,0)),AI1828="Direct shipment",IF(H1828="Asia Pacific",VLOOKUP(L1828,'Status Report'!B:AO,40,0),VLOOKUP(L1828,'Status Report'!B:AO,39,0)))</f>
        <v>0</v>
      </c>
      <c r="Z1828" s="20">
        <f t="shared" si="430"/>
        <v>0</v>
      </c>
      <c r="AA1828" s="20">
        <f t="shared" si="431"/>
        <v>208.5</v>
      </c>
      <c r="AB1828" s="21">
        <f>_xlfn.IFS(AI1828="Den Bosch",VLOOKUP(L1828,'Status Report'!B:AM,33,0),AI1828="Yantian",VLOOKUP(L1828,'Status Report'!B:AM,34,0),AI1828="",IF(H1828="Asia Pacific",VLOOKUP(L1828,'Status Report'!B:AM,34,0),VLOOKUP(L1828,'Status Report'!B:AM,33,0)),AI1828="Direct shipment",IF(H1828="Asia Pacific",VLOOKUP(L1828,'Status Report'!B:AM,34,0),VLOOKUP(L1828,'Status Report'!B:AM,33,0)))</f>
        <v>36.374700000000004</v>
      </c>
      <c r="AC1828" s="21">
        <f>VLOOKUP(L1828,'Status Report'!B:CE,82,0)</f>
        <v>0</v>
      </c>
      <c r="AD1828" s="21">
        <f t="shared" si="432"/>
        <v>36.374700000000004</v>
      </c>
      <c r="AE1828" s="63">
        <f>VLOOKUP(L1828,'Status Report'!B:W,20,0)</f>
        <v>36</v>
      </c>
      <c r="AF1828" s="63">
        <f>VLOOKUP(L1828,'Status Report'!B:W,21,0)</f>
        <v>33</v>
      </c>
      <c r="AG1828" s="63">
        <f>VLOOKUP(L1828,'Status Report'!B:W,22,0)</f>
        <v>7</v>
      </c>
      <c r="AH1828" s="22">
        <f t="shared" si="433"/>
        <v>4.1579999999999999E-2</v>
      </c>
      <c r="AI1828" t="s">
        <v>990</v>
      </c>
      <c r="AK1828" s="63">
        <f>IFERROR(VLOOKUP(G1828,ASEAN!A:A,1,0),0)</f>
        <v>0</v>
      </c>
      <c r="AL1828" s="63" t="str">
        <f>IFERROR(VLOOKUP(D1828,'[3]customer specs'!$B$1:$D$65536,3,0),0)</f>
        <v>pallet</v>
      </c>
      <c r="AM1828" s="64">
        <f t="shared" si="434"/>
        <v>3.9000000000000341</v>
      </c>
      <c r="AN1828" s="64">
        <f t="shared" si="435"/>
        <v>0</v>
      </c>
      <c r="AO1828" s="63"/>
      <c r="AP1828" s="63"/>
      <c r="AQ1828" s="63" t="str">
        <f t="shared" si="436"/>
        <v>no</v>
      </c>
      <c r="AR1828" s="20">
        <f t="shared" si="437"/>
        <v>181.87350000000004</v>
      </c>
      <c r="AS1828" s="63"/>
      <c r="AT1828" s="23">
        <f t="shared" si="427"/>
        <v>0.12</v>
      </c>
      <c r="AU1828" s="65">
        <f t="shared" si="438"/>
        <v>41.334886363636372</v>
      </c>
      <c r="AV1828" s="65"/>
      <c r="AW1828" s="65">
        <f t="shared" si="439"/>
        <v>206.67443181818186</v>
      </c>
      <c r="AX1828" s="65"/>
      <c r="AY1828" s="63">
        <f>VLOOKUP(L1828,'Status Report'!B:CF,81,0)</f>
        <v>0</v>
      </c>
      <c r="AZ1828" s="63" t="str">
        <f>VLOOKUP(L1828,'Status Report'!B:S,18,0)</f>
        <v>Ellina Smirnova</v>
      </c>
      <c r="BB1828" s="63">
        <f>VLOOKUP(L1828,'Status Report'!B:Z,25,0)</f>
        <v>6</v>
      </c>
      <c r="BC1828" s="63">
        <f t="shared" si="440"/>
        <v>30</v>
      </c>
      <c r="BF1828">
        <f>VLOOKUP(L1828,'Status Report'!B:CE,82,0)</f>
        <v>0</v>
      </c>
      <c r="BG1828">
        <f>VLOOKUP(L1828,'Status Report'!B:CF,83,0)</f>
        <v>0</v>
      </c>
      <c r="BH1828">
        <f>VLOOKUP(L1828,'Status Report'!B:CG,84,0)</f>
        <v>0</v>
      </c>
      <c r="BI1828" t="s">
        <v>1035</v>
      </c>
      <c r="BJ1828" t="s">
        <v>795</v>
      </c>
      <c r="BM1828" s="67">
        <f t="shared" si="441"/>
        <v>102</v>
      </c>
    </row>
    <row r="1829" spans="1:65" x14ac:dyDescent="0.25">
      <c r="A1829" s="68" t="str">
        <f>VLOOKUP(L1829,'Status Report'!B:CB,79,0)</f>
        <v>Heineken</v>
      </c>
      <c r="C1829">
        <v>26021057</v>
      </c>
      <c r="D1829">
        <v>3090399</v>
      </c>
      <c r="E1829" t="s">
        <v>937</v>
      </c>
      <c r="F1829" t="s">
        <v>929</v>
      </c>
      <c r="G1829" t="str">
        <f>VLOOKUP(D1829,'[2]sold to'!$A:$H,8,0)</f>
        <v>South Africa</v>
      </c>
      <c r="H1829" t="str">
        <f>VLOOKUP(D1829,'[2]sold to'!$A:$I,9,0)</f>
        <v>AMEE</v>
      </c>
      <c r="K1829">
        <v>180</v>
      </c>
      <c r="L1829">
        <v>88025981</v>
      </c>
      <c r="M1829" t="s">
        <v>222</v>
      </c>
      <c r="N1829">
        <v>10</v>
      </c>
      <c r="P1829" t="str">
        <f>VLOOKUP(L1829,'Status Report'!B:AA,26,0)</f>
        <v>Bangladesh</v>
      </c>
      <c r="Q1829" t="str">
        <f>VLOOKUP(L1829,'Status Report'!B:AB,27,0)</f>
        <v>Textiles-Clothing</v>
      </c>
      <c r="R1829">
        <f>VLOOKUP(L1829,'Status Report'!B:X,23,0)</f>
        <v>167</v>
      </c>
      <c r="S1829" t="str">
        <f>VLOOKUP(L1829,'Status Report'!B:T,19,0)</f>
        <v>Promocean The Netherlands BV</v>
      </c>
      <c r="T1829" s="62">
        <f>VLOOKUP(L1829,'Status Report'!B:E,4,0)</f>
        <v>3</v>
      </c>
      <c r="U1829" s="19">
        <f>_xlfn.IFS(AI1829="Den Bosch",VLOOKUP(L1829,'Status Report'!B:AM,35,0),AI1829="Yantian",VLOOKUP(L1829,'Status Report'!B:AM,36,0),AI1829="",IF(H1829="Asia Pacific",VLOOKUP(L1829,'Status Report'!B:AM,36,0),VLOOKUP(L1829,'Status Report'!B:AM,35,0)),AI1829="Direct shipment",IF(H1829="Asia Pacific",VLOOKUP(L1829,'Status Report'!B:AM,36,0),VLOOKUP(L1829,'Status Report'!B:AM,35,0)))</f>
        <v>42.480000000000004</v>
      </c>
      <c r="V1829" s="20">
        <f t="shared" si="428"/>
        <v>424.80000000000007</v>
      </c>
      <c r="W1829" s="19">
        <f>_xlfn.IFS(AI1829="Den Bosch",VLOOKUP(L1829,'Status Report'!B:AM,37,0),AI1829="Yantian",VLOOKUP(L1829,'Status Report'!B:AM,38,0),AI1829="",IF(H1829="Asia Pacific",VLOOKUP(L1829,'Status Report'!B:AM,38,0),VLOOKUP(L1829,'Status Report'!B:AM,37,0)),AI1829="Direct shipment",IF(H1829="Asia Pacific",VLOOKUP(L1829,'Status Report'!B:AM,38,0),VLOOKUP(L1829,'Status Report'!B:AM,37,0)))</f>
        <v>41.7</v>
      </c>
      <c r="X1829" s="20">
        <f t="shared" si="429"/>
        <v>417</v>
      </c>
      <c r="Y1829" s="20">
        <f>_xlfn.IFS(AI1829="Den Bosch",VLOOKUP(L1829,'Status Report'!B:AO,39,0),AI1829="Yantian",VLOOKUP(L1829,'Status Report'!B:AO,40,0),AI1829="",IF(H1829="Asia Pacific",VLOOKUP(L1829,'Status Report'!B:AO,40,0),VLOOKUP(L1829,'Status Report'!B:AO,39,0)),AI1829="Direct shipment",IF(H1829="Asia Pacific",VLOOKUP(L1829,'Status Report'!B:AO,40,0),VLOOKUP(L1829,'Status Report'!B:AO,39,0)))</f>
        <v>0</v>
      </c>
      <c r="Z1829" s="20">
        <f t="shared" si="430"/>
        <v>0</v>
      </c>
      <c r="AA1829" s="20">
        <f t="shared" si="431"/>
        <v>417</v>
      </c>
      <c r="AB1829" s="21">
        <f>_xlfn.IFS(AI1829="Den Bosch",VLOOKUP(L1829,'Status Report'!B:AM,33,0),AI1829="Yantian",VLOOKUP(L1829,'Status Report'!B:AM,34,0),AI1829="",IF(H1829="Asia Pacific",VLOOKUP(L1829,'Status Report'!B:AM,34,0),VLOOKUP(L1829,'Status Report'!B:AM,33,0)),AI1829="Direct shipment",IF(H1829="Asia Pacific",VLOOKUP(L1829,'Status Report'!B:AM,34,0),VLOOKUP(L1829,'Status Report'!B:AM,33,0)))</f>
        <v>36.374700000000004</v>
      </c>
      <c r="AC1829" s="21">
        <f>VLOOKUP(L1829,'Status Report'!B:CE,82,0)</f>
        <v>0</v>
      </c>
      <c r="AD1829" s="21">
        <f t="shared" si="432"/>
        <v>36.374700000000004</v>
      </c>
      <c r="AE1829" s="63">
        <f>VLOOKUP(L1829,'Status Report'!B:W,20,0)</f>
        <v>36</v>
      </c>
      <c r="AF1829" s="63">
        <f>VLOOKUP(L1829,'Status Report'!B:W,21,0)</f>
        <v>33</v>
      </c>
      <c r="AG1829" s="63">
        <f>VLOOKUP(L1829,'Status Report'!B:W,22,0)</f>
        <v>7</v>
      </c>
      <c r="AH1829" s="22">
        <f t="shared" si="433"/>
        <v>8.3159999999999998E-2</v>
      </c>
      <c r="AI1829" t="s">
        <v>990</v>
      </c>
      <c r="AK1829" s="63">
        <f>IFERROR(VLOOKUP(G1829,ASEAN!A:A,1,0),0)</f>
        <v>0</v>
      </c>
      <c r="AL1829" s="63" t="str">
        <f>IFERROR(VLOOKUP(D1829,'[3]customer specs'!$B$1:$D$65536,3,0),0)</f>
        <v>pallet</v>
      </c>
      <c r="AM1829" s="64">
        <f t="shared" si="434"/>
        <v>7.8000000000000682</v>
      </c>
      <c r="AN1829" s="64">
        <f t="shared" si="435"/>
        <v>0</v>
      </c>
      <c r="AO1829" s="63"/>
      <c r="AP1829" s="63"/>
      <c r="AQ1829" s="63" t="str">
        <f t="shared" si="436"/>
        <v>no</v>
      </c>
      <c r="AR1829" s="20">
        <f t="shared" si="437"/>
        <v>363.74700000000007</v>
      </c>
      <c r="AS1829" s="63"/>
      <c r="AT1829" s="23">
        <f t="shared" si="427"/>
        <v>0.12</v>
      </c>
      <c r="AU1829" s="65">
        <f t="shared" si="438"/>
        <v>41.334886363636372</v>
      </c>
      <c r="AV1829" s="65"/>
      <c r="AW1829" s="65">
        <f t="shared" si="439"/>
        <v>413.34886363636372</v>
      </c>
      <c r="AX1829" s="65"/>
      <c r="AY1829" s="63">
        <f>VLOOKUP(L1829,'Status Report'!B:CF,81,0)</f>
        <v>0</v>
      </c>
      <c r="AZ1829" s="63" t="str">
        <f>VLOOKUP(L1829,'Status Report'!B:S,18,0)</f>
        <v>Ellina Smirnova</v>
      </c>
      <c r="BB1829" s="63">
        <f>VLOOKUP(L1829,'Status Report'!B:Z,25,0)</f>
        <v>6</v>
      </c>
      <c r="BC1829" s="63">
        <f t="shared" si="440"/>
        <v>60</v>
      </c>
      <c r="BF1829">
        <f>VLOOKUP(L1829,'Status Report'!B:CE,82,0)</f>
        <v>0</v>
      </c>
      <c r="BG1829">
        <f>VLOOKUP(L1829,'Status Report'!B:CF,83,0)</f>
        <v>0</v>
      </c>
      <c r="BH1829">
        <f>VLOOKUP(L1829,'Status Report'!B:CG,84,0)</f>
        <v>0</v>
      </c>
      <c r="BI1829" t="s">
        <v>1035</v>
      </c>
      <c r="BJ1829" t="s">
        <v>795</v>
      </c>
      <c r="BM1829" s="67">
        <f t="shared" si="441"/>
        <v>328</v>
      </c>
    </row>
    <row r="1830" spans="1:65" x14ac:dyDescent="0.25">
      <c r="A1830" s="68" t="str">
        <f>VLOOKUP(L1830,'Status Report'!B:CB,79,0)</f>
        <v>Heineken</v>
      </c>
      <c r="C1830">
        <v>26021057</v>
      </c>
      <c r="D1830">
        <v>3090399</v>
      </c>
      <c r="E1830" t="s">
        <v>937</v>
      </c>
      <c r="F1830" t="s">
        <v>929</v>
      </c>
      <c r="G1830" t="str">
        <f>VLOOKUP(D1830,'[2]sold to'!$A:$H,8,0)</f>
        <v>South Africa</v>
      </c>
      <c r="H1830" t="str">
        <f>VLOOKUP(D1830,'[2]sold to'!$A:$I,9,0)</f>
        <v>AMEE</v>
      </c>
      <c r="K1830">
        <v>190</v>
      </c>
      <c r="L1830">
        <v>88026266</v>
      </c>
      <c r="M1830" t="s">
        <v>266</v>
      </c>
      <c r="N1830">
        <v>4</v>
      </c>
      <c r="P1830" t="str">
        <f>VLOOKUP(L1830,'Status Report'!B:AA,26,0)</f>
        <v>Bangladesh</v>
      </c>
      <c r="Q1830" t="str">
        <f>VLOOKUP(L1830,'Status Report'!B:AB,27,0)</f>
        <v>Textiles-Clothing</v>
      </c>
      <c r="R1830">
        <f>VLOOKUP(L1830,'Status Report'!B:X,23,0)</f>
        <v>417</v>
      </c>
      <c r="S1830" t="str">
        <f>VLOOKUP(L1830,'Status Report'!B:T,19,0)</f>
        <v>Promocean The Netherlands BV</v>
      </c>
      <c r="T1830" s="62">
        <f>VLOOKUP(L1830,'Status Report'!B:E,4,0)</f>
        <v>3</v>
      </c>
      <c r="U1830" s="19">
        <f>_xlfn.IFS(AI1830="Den Bosch",VLOOKUP(L1830,'Status Report'!B:AM,35,0),AI1830="Yantian",VLOOKUP(L1830,'Status Report'!B:AM,36,0),AI1830="",IF(H1830="Asia Pacific",VLOOKUP(L1830,'Status Report'!B:AM,36,0),VLOOKUP(L1830,'Status Report'!B:AM,35,0)),AI1830="Direct shipment",IF(H1830="Asia Pacific",VLOOKUP(L1830,'Status Report'!B:AM,36,0),VLOOKUP(L1830,'Status Report'!B:AM,35,0)))</f>
        <v>35.46</v>
      </c>
      <c r="V1830" s="20">
        <f t="shared" si="428"/>
        <v>141.84</v>
      </c>
      <c r="W1830" s="19">
        <f>_xlfn.IFS(AI1830="Den Bosch",VLOOKUP(L1830,'Status Report'!B:AM,37,0),AI1830="Yantian",VLOOKUP(L1830,'Status Report'!B:AM,38,0),AI1830="",IF(H1830="Asia Pacific",VLOOKUP(L1830,'Status Report'!B:AM,38,0),VLOOKUP(L1830,'Status Report'!B:AM,37,0)),AI1830="Direct shipment",IF(H1830="Asia Pacific",VLOOKUP(L1830,'Status Report'!B:AM,38,0),VLOOKUP(L1830,'Status Report'!B:AM,37,0)))</f>
        <v>35.46</v>
      </c>
      <c r="X1830" s="20">
        <f t="shared" si="429"/>
        <v>141.84</v>
      </c>
      <c r="Y1830" s="20">
        <f>_xlfn.IFS(AI1830="Den Bosch",VLOOKUP(L1830,'Status Report'!B:AO,39,0),AI1830="Yantian",VLOOKUP(L1830,'Status Report'!B:AO,40,0),AI1830="",IF(H1830="Asia Pacific",VLOOKUP(L1830,'Status Report'!B:AO,40,0),VLOOKUP(L1830,'Status Report'!B:AO,39,0)),AI1830="Direct shipment",IF(H1830="Asia Pacific",VLOOKUP(L1830,'Status Report'!B:AO,40,0),VLOOKUP(L1830,'Status Report'!B:AO,39,0)))</f>
        <v>0</v>
      </c>
      <c r="Z1830" s="20">
        <f t="shared" si="430"/>
        <v>0</v>
      </c>
      <c r="AA1830" s="20">
        <f t="shared" si="431"/>
        <v>141.84</v>
      </c>
      <c r="AB1830" s="21">
        <f>_xlfn.IFS(AI1830="Den Bosch",VLOOKUP(L1830,'Status Report'!B:AM,33,0),AI1830="Yantian",VLOOKUP(L1830,'Status Report'!B:AM,34,0),AI1830="",IF(H1830="Asia Pacific",VLOOKUP(L1830,'Status Report'!B:AM,34,0),VLOOKUP(L1830,'Status Report'!B:AM,33,0)),AI1830="Direct shipment",IF(H1830="Asia Pacific",VLOOKUP(L1830,'Status Report'!B:AM,34,0),VLOOKUP(L1830,'Status Report'!B:AM,33,0)))</f>
        <v>30.723000000000003</v>
      </c>
      <c r="AC1830" s="21">
        <f>VLOOKUP(L1830,'Status Report'!B:CE,82,0)</f>
        <v>0</v>
      </c>
      <c r="AD1830" s="21">
        <f t="shared" si="432"/>
        <v>30.723000000000003</v>
      </c>
      <c r="AE1830" s="63">
        <f>VLOOKUP(L1830,'Status Report'!B:W,20,0)</f>
        <v>28</v>
      </c>
      <c r="AF1830" s="63">
        <f>VLOOKUP(L1830,'Status Report'!B:W,21,0)</f>
        <v>15</v>
      </c>
      <c r="AG1830" s="63">
        <f>VLOOKUP(L1830,'Status Report'!B:W,22,0)</f>
        <v>12</v>
      </c>
      <c r="AH1830" s="22">
        <f t="shared" si="433"/>
        <v>2.0160000000000001E-2</v>
      </c>
      <c r="AI1830" t="s">
        <v>990</v>
      </c>
      <c r="AK1830" s="63">
        <f>IFERROR(VLOOKUP(G1830,ASEAN!A:A,1,0),0)</f>
        <v>0</v>
      </c>
      <c r="AL1830" s="63" t="str">
        <f>IFERROR(VLOOKUP(D1830,'[3]customer specs'!$B$1:$D$65536,3,0),0)</f>
        <v>pallet</v>
      </c>
      <c r="AM1830" s="64">
        <f t="shared" si="434"/>
        <v>0</v>
      </c>
      <c r="AN1830" s="64">
        <f t="shared" si="435"/>
        <v>0</v>
      </c>
      <c r="AO1830" s="63"/>
      <c r="AP1830" s="63"/>
      <c r="AQ1830" s="63" t="str">
        <f t="shared" si="436"/>
        <v>no</v>
      </c>
      <c r="AR1830" s="20">
        <f t="shared" si="437"/>
        <v>122.89200000000001</v>
      </c>
      <c r="AS1830" s="63"/>
      <c r="AT1830" s="23">
        <f t="shared" si="427"/>
        <v>0.12</v>
      </c>
      <c r="AU1830" s="65">
        <f t="shared" si="438"/>
        <v>34.912500000000001</v>
      </c>
      <c r="AV1830" s="65"/>
      <c r="AW1830" s="65">
        <f t="shared" si="439"/>
        <v>139.65</v>
      </c>
      <c r="AX1830" s="65"/>
      <c r="AY1830" s="63">
        <f>VLOOKUP(L1830,'Status Report'!B:CF,81,0)</f>
        <v>0</v>
      </c>
      <c r="AZ1830" s="63" t="str">
        <f>VLOOKUP(L1830,'Status Report'!B:S,18,0)</f>
        <v>Ellina Smirnova</v>
      </c>
      <c r="BB1830" s="63">
        <f>VLOOKUP(L1830,'Status Report'!B:Z,25,0)</f>
        <v>6</v>
      </c>
      <c r="BC1830" s="63">
        <f t="shared" si="440"/>
        <v>24</v>
      </c>
      <c r="BF1830">
        <f>VLOOKUP(L1830,'Status Report'!B:CE,82,0)</f>
        <v>0</v>
      </c>
      <c r="BG1830">
        <f>VLOOKUP(L1830,'Status Report'!B:CF,83,0)</f>
        <v>0</v>
      </c>
      <c r="BH1830">
        <f>VLOOKUP(L1830,'Status Report'!B:CG,84,0)</f>
        <v>0</v>
      </c>
      <c r="BI1830" t="s">
        <v>1035</v>
      </c>
      <c r="BJ1830" t="s">
        <v>795</v>
      </c>
      <c r="BM1830" s="67">
        <f t="shared" si="441"/>
        <v>23</v>
      </c>
    </row>
    <row r="1831" spans="1:65" x14ac:dyDescent="0.25">
      <c r="A1831" s="68" t="str">
        <f>VLOOKUP(L1831,'Status Report'!B:CB,79,0)</f>
        <v>Heineken</v>
      </c>
      <c r="C1831">
        <v>26021057</v>
      </c>
      <c r="D1831">
        <v>3090399</v>
      </c>
      <c r="E1831" t="s">
        <v>937</v>
      </c>
      <c r="F1831" t="s">
        <v>929</v>
      </c>
      <c r="G1831" t="str">
        <f>VLOOKUP(D1831,'[2]sold to'!$A:$H,8,0)</f>
        <v>South Africa</v>
      </c>
      <c r="H1831" t="str">
        <f>VLOOKUP(D1831,'[2]sold to'!$A:$I,9,0)</f>
        <v>AMEE</v>
      </c>
      <c r="K1831">
        <v>200</v>
      </c>
      <c r="L1831">
        <v>88026267</v>
      </c>
      <c r="M1831" t="s">
        <v>267</v>
      </c>
      <c r="N1831">
        <v>15</v>
      </c>
      <c r="P1831" t="str">
        <f>VLOOKUP(L1831,'Status Report'!B:AA,26,0)</f>
        <v>Bangladesh</v>
      </c>
      <c r="Q1831" t="str">
        <f>VLOOKUP(L1831,'Status Report'!B:AB,27,0)</f>
        <v>Textiles-Clothing</v>
      </c>
      <c r="R1831">
        <f>VLOOKUP(L1831,'Status Report'!B:X,23,0)</f>
        <v>417</v>
      </c>
      <c r="S1831" t="str">
        <f>VLOOKUP(L1831,'Status Report'!B:T,19,0)</f>
        <v>Promocean The Netherlands BV</v>
      </c>
      <c r="T1831" s="62">
        <f>VLOOKUP(L1831,'Status Report'!B:E,4,0)</f>
        <v>3</v>
      </c>
      <c r="U1831" s="19">
        <f>_xlfn.IFS(AI1831="Den Bosch",VLOOKUP(L1831,'Status Report'!B:AM,35,0),AI1831="Yantian",VLOOKUP(L1831,'Status Report'!B:AM,36,0),AI1831="",IF(H1831="Asia Pacific",VLOOKUP(L1831,'Status Report'!B:AM,36,0),VLOOKUP(L1831,'Status Report'!B:AM,35,0)),AI1831="Direct shipment",IF(H1831="Asia Pacific",VLOOKUP(L1831,'Status Report'!B:AM,36,0),VLOOKUP(L1831,'Status Report'!B:AM,35,0)))</f>
        <v>35.46</v>
      </c>
      <c r="V1831" s="20">
        <f t="shared" si="428"/>
        <v>531.9</v>
      </c>
      <c r="W1831" s="19">
        <f>_xlfn.IFS(AI1831="Den Bosch",VLOOKUP(L1831,'Status Report'!B:AM,37,0),AI1831="Yantian",VLOOKUP(L1831,'Status Report'!B:AM,38,0),AI1831="",IF(H1831="Asia Pacific",VLOOKUP(L1831,'Status Report'!B:AM,38,0),VLOOKUP(L1831,'Status Report'!B:AM,37,0)),AI1831="Direct shipment",IF(H1831="Asia Pacific",VLOOKUP(L1831,'Status Report'!B:AM,38,0),VLOOKUP(L1831,'Status Report'!B:AM,37,0)))</f>
        <v>35.46</v>
      </c>
      <c r="X1831" s="20">
        <f t="shared" si="429"/>
        <v>531.9</v>
      </c>
      <c r="Y1831" s="20">
        <f>_xlfn.IFS(AI1831="Den Bosch",VLOOKUP(L1831,'Status Report'!B:AO,39,0),AI1831="Yantian",VLOOKUP(L1831,'Status Report'!B:AO,40,0),AI1831="",IF(H1831="Asia Pacific",VLOOKUP(L1831,'Status Report'!B:AO,40,0),VLOOKUP(L1831,'Status Report'!B:AO,39,0)),AI1831="Direct shipment",IF(H1831="Asia Pacific",VLOOKUP(L1831,'Status Report'!B:AO,40,0),VLOOKUP(L1831,'Status Report'!B:AO,39,0)))</f>
        <v>0</v>
      </c>
      <c r="Z1831" s="20">
        <f t="shared" si="430"/>
        <v>0</v>
      </c>
      <c r="AA1831" s="20">
        <f t="shared" si="431"/>
        <v>531.9</v>
      </c>
      <c r="AB1831" s="21">
        <f>_xlfn.IFS(AI1831="Den Bosch",VLOOKUP(L1831,'Status Report'!B:AM,33,0),AI1831="Yantian",VLOOKUP(L1831,'Status Report'!B:AM,34,0),AI1831="",IF(H1831="Asia Pacific",VLOOKUP(L1831,'Status Report'!B:AM,34,0),VLOOKUP(L1831,'Status Report'!B:AM,33,0)),AI1831="Direct shipment",IF(H1831="Asia Pacific",VLOOKUP(L1831,'Status Report'!B:AM,34,0),VLOOKUP(L1831,'Status Report'!B:AM,33,0)))</f>
        <v>30.723000000000003</v>
      </c>
      <c r="AC1831" s="21">
        <f>VLOOKUP(L1831,'Status Report'!B:CE,82,0)</f>
        <v>0</v>
      </c>
      <c r="AD1831" s="21">
        <f t="shared" si="432"/>
        <v>30.723000000000003</v>
      </c>
      <c r="AE1831" s="63">
        <f>VLOOKUP(L1831,'Status Report'!B:W,20,0)</f>
        <v>28</v>
      </c>
      <c r="AF1831" s="63">
        <f>VLOOKUP(L1831,'Status Report'!B:W,21,0)</f>
        <v>15</v>
      </c>
      <c r="AG1831" s="63">
        <f>VLOOKUP(L1831,'Status Report'!B:W,22,0)</f>
        <v>12</v>
      </c>
      <c r="AH1831" s="22">
        <f t="shared" si="433"/>
        <v>7.5600000000000001E-2</v>
      </c>
      <c r="AI1831" t="s">
        <v>990</v>
      </c>
      <c r="AK1831" s="63">
        <f>IFERROR(VLOOKUP(G1831,ASEAN!A:A,1,0),0)</f>
        <v>0</v>
      </c>
      <c r="AL1831" s="63" t="str">
        <f>IFERROR(VLOOKUP(D1831,'[3]customer specs'!$B$1:$D$65536,3,0),0)</f>
        <v>pallet</v>
      </c>
      <c r="AM1831" s="64">
        <f t="shared" si="434"/>
        <v>0</v>
      </c>
      <c r="AN1831" s="64">
        <f t="shared" si="435"/>
        <v>0</v>
      </c>
      <c r="AO1831" s="63"/>
      <c r="AP1831" s="63"/>
      <c r="AQ1831" s="63" t="str">
        <f t="shared" si="436"/>
        <v>no</v>
      </c>
      <c r="AR1831" s="20">
        <f t="shared" si="437"/>
        <v>460.84500000000003</v>
      </c>
      <c r="AS1831" s="63"/>
      <c r="AT1831" s="23">
        <f t="shared" si="427"/>
        <v>0.12</v>
      </c>
      <c r="AU1831" s="65">
        <f t="shared" si="438"/>
        <v>34.912500000000001</v>
      </c>
      <c r="AV1831" s="65"/>
      <c r="AW1831" s="65">
        <f t="shared" si="439"/>
        <v>523.6875</v>
      </c>
      <c r="AX1831" s="65"/>
      <c r="AY1831" s="63">
        <f>VLOOKUP(L1831,'Status Report'!B:CF,81,0)</f>
        <v>0</v>
      </c>
      <c r="AZ1831" s="63" t="str">
        <f>VLOOKUP(L1831,'Status Report'!B:S,18,0)</f>
        <v>Ellina Smirnova</v>
      </c>
      <c r="BB1831" s="63">
        <f>VLOOKUP(L1831,'Status Report'!B:Z,25,0)</f>
        <v>6</v>
      </c>
      <c r="BC1831" s="63">
        <f t="shared" si="440"/>
        <v>90</v>
      </c>
      <c r="BF1831">
        <f>VLOOKUP(L1831,'Status Report'!B:CE,82,0)</f>
        <v>0</v>
      </c>
      <c r="BG1831">
        <f>VLOOKUP(L1831,'Status Report'!B:CF,83,0)</f>
        <v>0</v>
      </c>
      <c r="BH1831">
        <f>VLOOKUP(L1831,'Status Report'!B:CG,84,0)</f>
        <v>0</v>
      </c>
      <c r="BI1831" t="s">
        <v>1035</v>
      </c>
      <c r="BJ1831" t="s">
        <v>795</v>
      </c>
      <c r="BM1831" s="67">
        <f t="shared" si="441"/>
        <v>62</v>
      </c>
    </row>
    <row r="1832" spans="1:65" x14ac:dyDescent="0.25">
      <c r="A1832" s="68" t="str">
        <f>VLOOKUP(L1832,'Status Report'!B:CB,79,0)</f>
        <v>Heineken</v>
      </c>
      <c r="C1832">
        <v>26021057</v>
      </c>
      <c r="D1832">
        <v>3090399</v>
      </c>
      <c r="E1832" t="s">
        <v>937</v>
      </c>
      <c r="F1832" t="s">
        <v>929</v>
      </c>
      <c r="G1832" t="str">
        <f>VLOOKUP(D1832,'[2]sold to'!$A:$H,8,0)</f>
        <v>South Africa</v>
      </c>
      <c r="H1832" t="str">
        <f>VLOOKUP(D1832,'[2]sold to'!$A:$I,9,0)</f>
        <v>AMEE</v>
      </c>
      <c r="K1832">
        <v>210</v>
      </c>
      <c r="L1832">
        <v>88026268</v>
      </c>
      <c r="M1832" t="s">
        <v>268</v>
      </c>
      <c r="N1832">
        <v>15</v>
      </c>
      <c r="P1832" t="str">
        <f>VLOOKUP(L1832,'Status Report'!B:AA,26,0)</f>
        <v>Bangladesh</v>
      </c>
      <c r="Q1832" t="str">
        <f>VLOOKUP(L1832,'Status Report'!B:AB,27,0)</f>
        <v>Textiles-Clothing</v>
      </c>
      <c r="R1832">
        <f>VLOOKUP(L1832,'Status Report'!B:X,23,0)</f>
        <v>417</v>
      </c>
      <c r="S1832" t="str">
        <f>VLOOKUP(L1832,'Status Report'!B:T,19,0)</f>
        <v>Promocean The Netherlands BV</v>
      </c>
      <c r="T1832" s="62">
        <f>VLOOKUP(L1832,'Status Report'!B:E,4,0)</f>
        <v>3</v>
      </c>
      <c r="U1832" s="19">
        <f>_xlfn.IFS(AI1832="Den Bosch",VLOOKUP(L1832,'Status Report'!B:AM,35,0),AI1832="Yantian",VLOOKUP(L1832,'Status Report'!B:AM,36,0),AI1832="",IF(H1832="Asia Pacific",VLOOKUP(L1832,'Status Report'!B:AM,36,0),VLOOKUP(L1832,'Status Report'!B:AM,35,0)),AI1832="Direct shipment",IF(H1832="Asia Pacific",VLOOKUP(L1832,'Status Report'!B:AM,36,0),VLOOKUP(L1832,'Status Report'!B:AM,35,0)))</f>
        <v>35.46</v>
      </c>
      <c r="V1832" s="20">
        <f t="shared" si="428"/>
        <v>531.9</v>
      </c>
      <c r="W1832" s="19">
        <f>_xlfn.IFS(AI1832="Den Bosch",VLOOKUP(L1832,'Status Report'!B:AM,37,0),AI1832="Yantian",VLOOKUP(L1832,'Status Report'!B:AM,38,0),AI1832="",IF(H1832="Asia Pacific",VLOOKUP(L1832,'Status Report'!B:AM,38,0),VLOOKUP(L1832,'Status Report'!B:AM,37,0)),AI1832="Direct shipment",IF(H1832="Asia Pacific",VLOOKUP(L1832,'Status Report'!B:AM,38,0),VLOOKUP(L1832,'Status Report'!B:AM,37,0)))</f>
        <v>35.46</v>
      </c>
      <c r="X1832" s="20">
        <f t="shared" si="429"/>
        <v>531.9</v>
      </c>
      <c r="Y1832" s="20">
        <f>_xlfn.IFS(AI1832="Den Bosch",VLOOKUP(L1832,'Status Report'!B:AO,39,0),AI1832="Yantian",VLOOKUP(L1832,'Status Report'!B:AO,40,0),AI1832="",IF(H1832="Asia Pacific",VLOOKUP(L1832,'Status Report'!B:AO,40,0),VLOOKUP(L1832,'Status Report'!B:AO,39,0)),AI1832="Direct shipment",IF(H1832="Asia Pacific",VLOOKUP(L1832,'Status Report'!B:AO,40,0),VLOOKUP(L1832,'Status Report'!B:AO,39,0)))</f>
        <v>0</v>
      </c>
      <c r="Z1832" s="20">
        <f t="shared" si="430"/>
        <v>0</v>
      </c>
      <c r="AA1832" s="20">
        <f t="shared" si="431"/>
        <v>531.9</v>
      </c>
      <c r="AB1832" s="21">
        <f>_xlfn.IFS(AI1832="Den Bosch",VLOOKUP(L1832,'Status Report'!B:AM,33,0),AI1832="Yantian",VLOOKUP(L1832,'Status Report'!B:AM,34,0),AI1832="",IF(H1832="Asia Pacific",VLOOKUP(L1832,'Status Report'!B:AM,34,0),VLOOKUP(L1832,'Status Report'!B:AM,33,0)),AI1832="Direct shipment",IF(H1832="Asia Pacific",VLOOKUP(L1832,'Status Report'!B:AM,34,0),VLOOKUP(L1832,'Status Report'!B:AM,33,0)))</f>
        <v>30.723000000000003</v>
      </c>
      <c r="AC1832" s="21">
        <f>VLOOKUP(L1832,'Status Report'!B:CE,82,0)</f>
        <v>0</v>
      </c>
      <c r="AD1832" s="21">
        <f t="shared" si="432"/>
        <v>30.723000000000003</v>
      </c>
      <c r="AE1832" s="63">
        <f>VLOOKUP(L1832,'Status Report'!B:W,20,0)</f>
        <v>28</v>
      </c>
      <c r="AF1832" s="63">
        <f>VLOOKUP(L1832,'Status Report'!B:W,21,0)</f>
        <v>15</v>
      </c>
      <c r="AG1832" s="63">
        <f>VLOOKUP(L1832,'Status Report'!B:W,22,0)</f>
        <v>12</v>
      </c>
      <c r="AH1832" s="22">
        <f t="shared" si="433"/>
        <v>7.5600000000000001E-2</v>
      </c>
      <c r="AI1832" t="s">
        <v>990</v>
      </c>
      <c r="AK1832" s="63">
        <f>IFERROR(VLOOKUP(G1832,ASEAN!A:A,1,0),0)</f>
        <v>0</v>
      </c>
      <c r="AL1832" s="63" t="str">
        <f>IFERROR(VLOOKUP(D1832,'[3]customer specs'!$B$1:$D$65536,3,0),0)</f>
        <v>pallet</v>
      </c>
      <c r="AM1832" s="64">
        <f t="shared" si="434"/>
        <v>0</v>
      </c>
      <c r="AN1832" s="64">
        <f t="shared" si="435"/>
        <v>0</v>
      </c>
      <c r="AO1832" s="63"/>
      <c r="AP1832" s="63"/>
      <c r="AQ1832" s="63" t="str">
        <f t="shared" si="436"/>
        <v>no</v>
      </c>
      <c r="AR1832" s="20">
        <f t="shared" si="437"/>
        <v>460.84500000000003</v>
      </c>
      <c r="AS1832" s="63"/>
      <c r="AT1832" s="23">
        <f t="shared" si="427"/>
        <v>0.12</v>
      </c>
      <c r="AU1832" s="65">
        <f t="shared" si="438"/>
        <v>34.912500000000001</v>
      </c>
      <c r="AV1832" s="65"/>
      <c r="AW1832" s="65">
        <f t="shared" si="439"/>
        <v>523.6875</v>
      </c>
      <c r="AX1832" s="65"/>
      <c r="AY1832" s="63">
        <f>VLOOKUP(L1832,'Status Report'!B:CF,81,0)</f>
        <v>0</v>
      </c>
      <c r="AZ1832" s="63" t="str">
        <f>VLOOKUP(L1832,'Status Report'!B:S,18,0)</f>
        <v>Ellina Smirnova</v>
      </c>
      <c r="BB1832" s="63">
        <f>VLOOKUP(L1832,'Status Report'!B:Z,25,0)</f>
        <v>6</v>
      </c>
      <c r="BC1832" s="63">
        <f t="shared" si="440"/>
        <v>90</v>
      </c>
      <c r="BF1832">
        <f>VLOOKUP(L1832,'Status Report'!B:CE,82,0)</f>
        <v>0</v>
      </c>
      <c r="BG1832">
        <f>VLOOKUP(L1832,'Status Report'!B:CF,83,0)</f>
        <v>0</v>
      </c>
      <c r="BH1832">
        <f>VLOOKUP(L1832,'Status Report'!B:CG,84,0)</f>
        <v>0</v>
      </c>
      <c r="BI1832" t="s">
        <v>1035</v>
      </c>
      <c r="BJ1832" t="s">
        <v>795</v>
      </c>
      <c r="BM1832" s="67">
        <f t="shared" si="441"/>
        <v>220</v>
      </c>
    </row>
    <row r="1833" spans="1:65" x14ac:dyDescent="0.25">
      <c r="A1833" s="68" t="str">
        <f>VLOOKUP(L1833,'Status Report'!B:CB,79,0)</f>
        <v>Heineken</v>
      </c>
      <c r="C1833">
        <v>26021057</v>
      </c>
      <c r="D1833">
        <v>3090399</v>
      </c>
      <c r="E1833" t="s">
        <v>937</v>
      </c>
      <c r="F1833" t="s">
        <v>929</v>
      </c>
      <c r="G1833" t="str">
        <f>VLOOKUP(D1833,'[2]sold to'!$A:$H,8,0)</f>
        <v>South Africa</v>
      </c>
      <c r="H1833" t="str">
        <f>VLOOKUP(D1833,'[2]sold to'!$A:$I,9,0)</f>
        <v>AMEE</v>
      </c>
      <c r="K1833">
        <v>220</v>
      </c>
      <c r="L1833">
        <v>88026269</v>
      </c>
      <c r="M1833" t="s">
        <v>269</v>
      </c>
      <c r="N1833">
        <v>6</v>
      </c>
      <c r="P1833" t="str">
        <f>VLOOKUP(L1833,'Status Report'!B:AA,26,0)</f>
        <v>Bangladesh</v>
      </c>
      <c r="Q1833" t="str">
        <f>VLOOKUP(L1833,'Status Report'!B:AB,27,0)</f>
        <v>Textiles-Clothing</v>
      </c>
      <c r="R1833">
        <f>VLOOKUP(L1833,'Status Report'!B:X,23,0)</f>
        <v>417</v>
      </c>
      <c r="S1833" t="str">
        <f>VLOOKUP(L1833,'Status Report'!B:T,19,0)</f>
        <v>Promocean The Netherlands BV</v>
      </c>
      <c r="T1833" s="62">
        <f>VLOOKUP(L1833,'Status Report'!B:E,4,0)</f>
        <v>3</v>
      </c>
      <c r="U1833" s="19">
        <f>_xlfn.IFS(AI1833="Den Bosch",VLOOKUP(L1833,'Status Report'!B:AM,35,0),AI1833="Yantian",VLOOKUP(L1833,'Status Report'!B:AM,36,0),AI1833="",IF(H1833="Asia Pacific",VLOOKUP(L1833,'Status Report'!B:AM,36,0),VLOOKUP(L1833,'Status Report'!B:AM,35,0)),AI1833="Direct shipment",IF(H1833="Asia Pacific",VLOOKUP(L1833,'Status Report'!B:AM,36,0),VLOOKUP(L1833,'Status Report'!B:AM,35,0)))</f>
        <v>35.46</v>
      </c>
      <c r="V1833" s="20">
        <f t="shared" si="428"/>
        <v>212.76</v>
      </c>
      <c r="W1833" s="19">
        <f>_xlfn.IFS(AI1833="Den Bosch",VLOOKUP(L1833,'Status Report'!B:AM,37,0),AI1833="Yantian",VLOOKUP(L1833,'Status Report'!B:AM,38,0),AI1833="",IF(H1833="Asia Pacific",VLOOKUP(L1833,'Status Report'!B:AM,38,0),VLOOKUP(L1833,'Status Report'!B:AM,37,0)),AI1833="Direct shipment",IF(H1833="Asia Pacific",VLOOKUP(L1833,'Status Report'!B:AM,38,0),VLOOKUP(L1833,'Status Report'!B:AM,37,0)))</f>
        <v>35.46</v>
      </c>
      <c r="X1833" s="20">
        <f t="shared" si="429"/>
        <v>212.76</v>
      </c>
      <c r="Y1833" s="20">
        <f>_xlfn.IFS(AI1833="Den Bosch",VLOOKUP(L1833,'Status Report'!B:AO,39,0),AI1833="Yantian",VLOOKUP(L1833,'Status Report'!B:AO,40,0),AI1833="",IF(H1833="Asia Pacific",VLOOKUP(L1833,'Status Report'!B:AO,40,0),VLOOKUP(L1833,'Status Report'!B:AO,39,0)),AI1833="Direct shipment",IF(H1833="Asia Pacific",VLOOKUP(L1833,'Status Report'!B:AO,40,0),VLOOKUP(L1833,'Status Report'!B:AO,39,0)))</f>
        <v>0</v>
      </c>
      <c r="Z1833" s="20">
        <f t="shared" si="430"/>
        <v>0</v>
      </c>
      <c r="AA1833" s="20">
        <f t="shared" si="431"/>
        <v>212.76</v>
      </c>
      <c r="AB1833" s="21">
        <f>_xlfn.IFS(AI1833="Den Bosch",VLOOKUP(L1833,'Status Report'!B:AM,33,0),AI1833="Yantian",VLOOKUP(L1833,'Status Report'!B:AM,34,0),AI1833="",IF(H1833="Asia Pacific",VLOOKUP(L1833,'Status Report'!B:AM,34,0),VLOOKUP(L1833,'Status Report'!B:AM,33,0)),AI1833="Direct shipment",IF(H1833="Asia Pacific",VLOOKUP(L1833,'Status Report'!B:AM,34,0),VLOOKUP(L1833,'Status Report'!B:AM,33,0)))</f>
        <v>30.723000000000003</v>
      </c>
      <c r="AC1833" s="21">
        <f>VLOOKUP(L1833,'Status Report'!B:CE,82,0)</f>
        <v>0</v>
      </c>
      <c r="AD1833" s="21">
        <f t="shared" si="432"/>
        <v>30.723000000000003</v>
      </c>
      <c r="AE1833" s="63">
        <f>VLOOKUP(L1833,'Status Report'!B:W,20,0)</f>
        <v>28</v>
      </c>
      <c r="AF1833" s="63">
        <f>VLOOKUP(L1833,'Status Report'!B:W,21,0)</f>
        <v>15</v>
      </c>
      <c r="AG1833" s="63">
        <f>VLOOKUP(L1833,'Status Report'!B:W,22,0)</f>
        <v>12</v>
      </c>
      <c r="AH1833" s="22">
        <f t="shared" si="433"/>
        <v>3.024E-2</v>
      </c>
      <c r="AI1833" t="s">
        <v>990</v>
      </c>
      <c r="AK1833" s="63">
        <f>IFERROR(VLOOKUP(G1833,ASEAN!A:A,1,0),0)</f>
        <v>0</v>
      </c>
      <c r="AL1833" s="63" t="str">
        <f>IFERROR(VLOOKUP(D1833,'[3]customer specs'!$B$1:$D$65536,3,0),0)</f>
        <v>pallet</v>
      </c>
      <c r="AM1833" s="64">
        <f t="shared" si="434"/>
        <v>0</v>
      </c>
      <c r="AN1833" s="64">
        <f t="shared" si="435"/>
        <v>0</v>
      </c>
      <c r="AO1833" s="63"/>
      <c r="AP1833" s="63"/>
      <c r="AQ1833" s="63" t="str">
        <f t="shared" si="436"/>
        <v>no</v>
      </c>
      <c r="AR1833" s="20">
        <f t="shared" si="437"/>
        <v>184.33800000000002</v>
      </c>
      <c r="AS1833" s="63"/>
      <c r="AT1833" s="23">
        <f t="shared" si="427"/>
        <v>0.12</v>
      </c>
      <c r="AU1833" s="65">
        <f t="shared" si="438"/>
        <v>34.912500000000001</v>
      </c>
      <c r="AV1833" s="65"/>
      <c r="AW1833" s="65">
        <f t="shared" si="439"/>
        <v>209.47500000000002</v>
      </c>
      <c r="AX1833" s="65"/>
      <c r="AY1833" s="63">
        <f>VLOOKUP(L1833,'Status Report'!B:CF,81,0)</f>
        <v>0</v>
      </c>
      <c r="AZ1833" s="63" t="str">
        <f>VLOOKUP(L1833,'Status Report'!B:S,18,0)</f>
        <v>Ellina Smirnova</v>
      </c>
      <c r="BB1833" s="63">
        <f>VLOOKUP(L1833,'Status Report'!B:Z,25,0)</f>
        <v>6</v>
      </c>
      <c r="BC1833" s="63">
        <f t="shared" si="440"/>
        <v>36</v>
      </c>
      <c r="BF1833">
        <f>VLOOKUP(L1833,'Status Report'!B:CE,82,0)</f>
        <v>0</v>
      </c>
      <c r="BG1833">
        <f>VLOOKUP(L1833,'Status Report'!B:CF,83,0)</f>
        <v>0</v>
      </c>
      <c r="BH1833">
        <f>VLOOKUP(L1833,'Status Report'!B:CG,84,0)</f>
        <v>0</v>
      </c>
      <c r="BI1833" t="s">
        <v>1035</v>
      </c>
      <c r="BJ1833" t="s">
        <v>795</v>
      </c>
      <c r="BM1833" s="67">
        <f t="shared" si="441"/>
        <v>103</v>
      </c>
    </row>
    <row r="1834" spans="1:65" x14ac:dyDescent="0.25">
      <c r="A1834" s="68" t="str">
        <f>VLOOKUP(L1834,'Status Report'!B:CB,79,0)</f>
        <v>Heineken</v>
      </c>
      <c r="C1834">
        <v>26021057</v>
      </c>
      <c r="D1834">
        <v>3090399</v>
      </c>
      <c r="E1834" t="s">
        <v>937</v>
      </c>
      <c r="F1834" t="s">
        <v>929</v>
      </c>
      <c r="G1834" t="str">
        <f>VLOOKUP(D1834,'[2]sold to'!$A:$H,8,0)</f>
        <v>South Africa</v>
      </c>
      <c r="H1834" t="str">
        <f>VLOOKUP(D1834,'[2]sold to'!$A:$I,9,0)</f>
        <v>AMEE</v>
      </c>
      <c r="K1834">
        <v>230</v>
      </c>
      <c r="L1834">
        <v>88026270</v>
      </c>
      <c r="M1834" t="s">
        <v>270</v>
      </c>
      <c r="N1834">
        <v>4</v>
      </c>
      <c r="P1834" t="str">
        <f>VLOOKUP(L1834,'Status Report'!B:AA,26,0)</f>
        <v>Bangladesh</v>
      </c>
      <c r="Q1834" t="str">
        <f>VLOOKUP(L1834,'Status Report'!B:AB,27,0)</f>
        <v>Textiles-Clothing</v>
      </c>
      <c r="R1834">
        <f>VLOOKUP(L1834,'Status Report'!B:X,23,0)</f>
        <v>417</v>
      </c>
      <c r="S1834" t="str">
        <f>VLOOKUP(L1834,'Status Report'!B:T,19,0)</f>
        <v>Promocean The Netherlands BV</v>
      </c>
      <c r="T1834" s="62">
        <f>VLOOKUP(L1834,'Status Report'!B:E,4,0)</f>
        <v>3</v>
      </c>
      <c r="U1834" s="19">
        <f>_xlfn.IFS(AI1834="Den Bosch",VLOOKUP(L1834,'Status Report'!B:AM,35,0),AI1834="Yantian",VLOOKUP(L1834,'Status Report'!B:AM,36,0),AI1834="",IF(H1834="Asia Pacific",VLOOKUP(L1834,'Status Report'!B:AM,36,0),VLOOKUP(L1834,'Status Report'!B:AM,35,0)),AI1834="Direct shipment",IF(H1834="Asia Pacific",VLOOKUP(L1834,'Status Report'!B:AM,36,0),VLOOKUP(L1834,'Status Report'!B:AM,35,0)))</f>
        <v>35.46</v>
      </c>
      <c r="V1834" s="20">
        <f t="shared" si="428"/>
        <v>141.84</v>
      </c>
      <c r="W1834" s="19">
        <f>_xlfn.IFS(AI1834="Den Bosch",VLOOKUP(L1834,'Status Report'!B:AM,37,0),AI1834="Yantian",VLOOKUP(L1834,'Status Report'!B:AM,38,0),AI1834="",IF(H1834="Asia Pacific",VLOOKUP(L1834,'Status Report'!B:AM,38,0),VLOOKUP(L1834,'Status Report'!B:AM,37,0)),AI1834="Direct shipment",IF(H1834="Asia Pacific",VLOOKUP(L1834,'Status Report'!B:AM,38,0),VLOOKUP(L1834,'Status Report'!B:AM,37,0)))</f>
        <v>35.46</v>
      </c>
      <c r="X1834" s="20">
        <f t="shared" si="429"/>
        <v>141.84</v>
      </c>
      <c r="Y1834" s="20">
        <f>_xlfn.IFS(AI1834="Den Bosch",VLOOKUP(L1834,'Status Report'!B:AO,39,0),AI1834="Yantian",VLOOKUP(L1834,'Status Report'!B:AO,40,0),AI1834="",IF(H1834="Asia Pacific",VLOOKUP(L1834,'Status Report'!B:AO,40,0),VLOOKUP(L1834,'Status Report'!B:AO,39,0)),AI1834="Direct shipment",IF(H1834="Asia Pacific",VLOOKUP(L1834,'Status Report'!B:AO,40,0),VLOOKUP(L1834,'Status Report'!B:AO,39,0)))</f>
        <v>0</v>
      </c>
      <c r="Z1834" s="20">
        <f t="shared" si="430"/>
        <v>0</v>
      </c>
      <c r="AA1834" s="20">
        <f t="shared" si="431"/>
        <v>141.84</v>
      </c>
      <c r="AB1834" s="21">
        <f>_xlfn.IFS(AI1834="Den Bosch",VLOOKUP(L1834,'Status Report'!B:AM,33,0),AI1834="Yantian",VLOOKUP(L1834,'Status Report'!B:AM,34,0),AI1834="",IF(H1834="Asia Pacific",VLOOKUP(L1834,'Status Report'!B:AM,34,0),VLOOKUP(L1834,'Status Report'!B:AM,33,0)),AI1834="Direct shipment",IF(H1834="Asia Pacific",VLOOKUP(L1834,'Status Report'!B:AM,34,0),VLOOKUP(L1834,'Status Report'!B:AM,33,0)))</f>
        <v>30.723000000000003</v>
      </c>
      <c r="AC1834" s="21">
        <f>VLOOKUP(L1834,'Status Report'!B:CE,82,0)</f>
        <v>0</v>
      </c>
      <c r="AD1834" s="21">
        <f t="shared" si="432"/>
        <v>30.723000000000003</v>
      </c>
      <c r="AE1834" s="63">
        <f>VLOOKUP(L1834,'Status Report'!B:W,20,0)</f>
        <v>28</v>
      </c>
      <c r="AF1834" s="63">
        <f>VLOOKUP(L1834,'Status Report'!B:W,21,0)</f>
        <v>15</v>
      </c>
      <c r="AG1834" s="63">
        <f>VLOOKUP(L1834,'Status Report'!B:W,22,0)</f>
        <v>12</v>
      </c>
      <c r="AH1834" s="22">
        <f t="shared" si="433"/>
        <v>2.0160000000000001E-2</v>
      </c>
      <c r="AI1834" t="s">
        <v>990</v>
      </c>
      <c r="AK1834" s="63">
        <f>IFERROR(VLOOKUP(G1834,ASEAN!A:A,1,0),0)</f>
        <v>0</v>
      </c>
      <c r="AL1834" s="63" t="str">
        <f>IFERROR(VLOOKUP(D1834,'[3]customer specs'!$B$1:$D$65536,3,0),0)</f>
        <v>pallet</v>
      </c>
      <c r="AM1834" s="64">
        <f t="shared" si="434"/>
        <v>0</v>
      </c>
      <c r="AN1834" s="64">
        <f t="shared" si="435"/>
        <v>0</v>
      </c>
      <c r="AO1834" s="63"/>
      <c r="AP1834" s="63"/>
      <c r="AQ1834" s="63" t="str">
        <f t="shared" si="436"/>
        <v>no</v>
      </c>
      <c r="AR1834" s="20">
        <f t="shared" si="437"/>
        <v>122.89200000000001</v>
      </c>
      <c r="AS1834" s="63"/>
      <c r="AT1834" s="23">
        <f t="shared" si="427"/>
        <v>0.12</v>
      </c>
      <c r="AU1834" s="65">
        <f t="shared" si="438"/>
        <v>34.912500000000001</v>
      </c>
      <c r="AV1834" s="65"/>
      <c r="AW1834" s="65">
        <f t="shared" si="439"/>
        <v>139.65</v>
      </c>
      <c r="AX1834" s="65"/>
      <c r="AY1834" s="63">
        <f>VLOOKUP(L1834,'Status Report'!B:CF,81,0)</f>
        <v>0</v>
      </c>
      <c r="AZ1834" s="63" t="str">
        <f>VLOOKUP(L1834,'Status Report'!B:S,18,0)</f>
        <v>Ellina Smirnova</v>
      </c>
      <c r="BB1834" s="63">
        <f>VLOOKUP(L1834,'Status Report'!B:Z,25,0)</f>
        <v>6</v>
      </c>
      <c r="BC1834" s="63">
        <f t="shared" si="440"/>
        <v>24</v>
      </c>
      <c r="BF1834">
        <f>VLOOKUP(L1834,'Status Report'!B:CE,82,0)</f>
        <v>0</v>
      </c>
      <c r="BG1834">
        <f>VLOOKUP(L1834,'Status Report'!B:CF,83,0)</f>
        <v>0</v>
      </c>
      <c r="BH1834">
        <f>VLOOKUP(L1834,'Status Report'!B:CG,84,0)</f>
        <v>0</v>
      </c>
      <c r="BI1834" t="s">
        <v>1035</v>
      </c>
      <c r="BJ1834" t="s">
        <v>795</v>
      </c>
      <c r="BM1834" s="67">
        <f t="shared" si="441"/>
        <v>61</v>
      </c>
    </row>
    <row r="1835" spans="1:65" x14ac:dyDescent="0.25">
      <c r="A1835" s="68" t="str">
        <f>VLOOKUP(L1835,'Status Report'!B:CB,79,0)</f>
        <v>Heineken</v>
      </c>
      <c r="C1835">
        <v>26021057</v>
      </c>
      <c r="D1835">
        <v>3090399</v>
      </c>
      <c r="E1835" t="s">
        <v>937</v>
      </c>
      <c r="F1835" t="s">
        <v>929</v>
      </c>
      <c r="G1835" t="str">
        <f>VLOOKUP(D1835,'[2]sold to'!$A:$H,8,0)</f>
        <v>South Africa</v>
      </c>
      <c r="H1835" t="str">
        <f>VLOOKUP(D1835,'[2]sold to'!$A:$I,9,0)</f>
        <v>AMEE</v>
      </c>
      <c r="K1835">
        <v>240</v>
      </c>
      <c r="L1835">
        <v>88026690</v>
      </c>
      <c r="M1835" t="s">
        <v>111</v>
      </c>
      <c r="N1835">
        <v>150</v>
      </c>
      <c r="P1835" t="str">
        <f>VLOOKUP(L1835,'Status Report'!B:AA,26,0)</f>
        <v>France</v>
      </c>
      <c r="Q1835" t="str">
        <f>VLOOKUP(L1835,'Status Report'!B:AB,27,0)</f>
        <v>Glassware</v>
      </c>
      <c r="R1835">
        <f>VLOOKUP(L1835,'Status Report'!B:X,23,0)</f>
        <v>3334</v>
      </c>
      <c r="S1835" t="str">
        <f>VLOOKUP(L1835,'Status Report'!B:T,19,0)</f>
        <v>Arc International France SAS</v>
      </c>
      <c r="T1835" s="62">
        <f>VLOOKUP(L1835,'Status Report'!B:E,4,0)</f>
        <v>3</v>
      </c>
      <c r="U1835" s="19">
        <f>_xlfn.IFS(AI1835="Den Bosch",VLOOKUP(L1835,'Status Report'!B:AM,35,0),AI1835="Yantian",VLOOKUP(L1835,'Status Report'!B:AM,36,0),AI1835="",IF(H1835="Asia Pacific",VLOOKUP(L1835,'Status Report'!B:AM,36,0),VLOOKUP(L1835,'Status Report'!B:AM,35,0)),AI1835="Direct shipment",IF(H1835="Asia Pacific",VLOOKUP(L1835,'Status Report'!B:AM,36,0),VLOOKUP(L1835,'Status Report'!B:AM,35,0)))</f>
        <v>5.22</v>
      </c>
      <c r="V1835" s="20">
        <f t="shared" si="428"/>
        <v>783</v>
      </c>
      <c r="W1835" s="19">
        <f>_xlfn.IFS(AI1835="Den Bosch",VLOOKUP(L1835,'Status Report'!B:AM,37,0),AI1835="Yantian",VLOOKUP(L1835,'Status Report'!B:AM,38,0),AI1835="",IF(H1835="Asia Pacific",VLOOKUP(L1835,'Status Report'!B:AM,38,0),VLOOKUP(L1835,'Status Report'!B:AM,37,0)),AI1835="Direct shipment",IF(H1835="Asia Pacific",VLOOKUP(L1835,'Status Report'!B:AM,38,0),VLOOKUP(L1835,'Status Report'!B:AM,37,0)))</f>
        <v>5.22</v>
      </c>
      <c r="X1835" s="20">
        <f t="shared" si="429"/>
        <v>783</v>
      </c>
      <c r="Y1835" s="20">
        <f>_xlfn.IFS(AI1835="Den Bosch",VLOOKUP(L1835,'Status Report'!B:AO,39,0),AI1835="Yantian",VLOOKUP(L1835,'Status Report'!B:AO,40,0),AI1835="",IF(H1835="Asia Pacific",VLOOKUP(L1835,'Status Report'!B:AO,40,0),VLOOKUP(L1835,'Status Report'!B:AO,39,0)),AI1835="Direct shipment",IF(H1835="Asia Pacific",VLOOKUP(L1835,'Status Report'!B:AO,40,0),VLOOKUP(L1835,'Status Report'!B:AO,39,0)))</f>
        <v>0</v>
      </c>
      <c r="Z1835" s="20">
        <f t="shared" si="430"/>
        <v>0</v>
      </c>
      <c r="AA1835" s="20">
        <f t="shared" si="431"/>
        <v>783</v>
      </c>
      <c r="AB1835" s="21">
        <f>_xlfn.IFS(AI1835="Den Bosch",VLOOKUP(L1835,'Status Report'!B:AM,33,0),AI1835="Yantian",VLOOKUP(L1835,'Status Report'!B:AM,34,0),AI1835="",IF(H1835="Asia Pacific",VLOOKUP(L1835,'Status Report'!B:AM,34,0),VLOOKUP(L1835,'Status Report'!B:AM,33,0)),AI1835="Direct shipment",IF(H1835="Asia Pacific",VLOOKUP(L1835,'Status Report'!B:AM,34,0),VLOOKUP(L1835,'Status Report'!B:AM,33,0)))</f>
        <v>4.58</v>
      </c>
      <c r="AC1835" s="21">
        <f>VLOOKUP(L1835,'Status Report'!B:CE,82,0)</f>
        <v>0</v>
      </c>
      <c r="AD1835" s="21">
        <f t="shared" si="432"/>
        <v>4.58</v>
      </c>
      <c r="AE1835" s="63">
        <f>VLOOKUP(L1835,'Status Report'!B:W,20,0)</f>
        <v>22.3</v>
      </c>
      <c r="AF1835" s="63">
        <f>VLOOKUP(L1835,'Status Report'!B:W,21,0)</f>
        <v>15.1</v>
      </c>
      <c r="AG1835" s="63">
        <f>VLOOKUP(L1835,'Status Report'!B:W,22,0)</f>
        <v>22.4</v>
      </c>
      <c r="AH1835" s="22">
        <f t="shared" si="433"/>
        <v>1.1314127999999999</v>
      </c>
      <c r="AI1835" t="s">
        <v>990</v>
      </c>
      <c r="AK1835" s="63">
        <f>IFERROR(VLOOKUP(G1835,ASEAN!A:A,1,0),0)</f>
        <v>0</v>
      </c>
      <c r="AL1835" s="63" t="str">
        <f>IFERROR(VLOOKUP(D1835,'[3]customer specs'!$B$1:$D$65536,3,0),0)</f>
        <v>pallet</v>
      </c>
      <c r="AM1835" s="64">
        <f t="shared" si="434"/>
        <v>0</v>
      </c>
      <c r="AN1835" s="64">
        <f t="shared" si="435"/>
        <v>0</v>
      </c>
      <c r="AO1835" s="63"/>
      <c r="AP1835" s="63"/>
      <c r="AQ1835" s="63" t="str">
        <f t="shared" si="436"/>
        <v>no</v>
      </c>
      <c r="AR1835" s="20">
        <f t="shared" si="437"/>
        <v>687</v>
      </c>
      <c r="AS1835" s="63"/>
      <c r="AT1835" s="23">
        <f t="shared" ref="AT1835:AT1898" si="442">IF(AS1835=0.045,0.045,IF(AS1835=0.035,0.035,0.12))</f>
        <v>0.12</v>
      </c>
      <c r="AU1835" s="65">
        <f t="shared" si="438"/>
        <v>5.204545454545455</v>
      </c>
      <c r="AV1835" s="65"/>
      <c r="AW1835" s="65">
        <f t="shared" si="439"/>
        <v>780.68181818181824</v>
      </c>
      <c r="AX1835" s="65"/>
      <c r="AY1835" s="63">
        <f>VLOOKUP(L1835,'Status Report'!B:CF,81,0)</f>
        <v>0</v>
      </c>
      <c r="AZ1835" s="63" t="str">
        <f>VLOOKUP(L1835,'Status Report'!B:S,18,0)</f>
        <v>Ludmilla Zarybnicka</v>
      </c>
      <c r="BB1835" s="63">
        <f>VLOOKUP(L1835,'Status Report'!B:Z,25,0)</f>
        <v>6</v>
      </c>
      <c r="BC1835" s="63">
        <f t="shared" si="440"/>
        <v>900</v>
      </c>
      <c r="BF1835">
        <f>VLOOKUP(L1835,'Status Report'!B:CE,82,0)</f>
        <v>0</v>
      </c>
      <c r="BG1835">
        <f>VLOOKUP(L1835,'Status Report'!B:CF,83,0)</f>
        <v>0</v>
      </c>
      <c r="BH1835">
        <f>VLOOKUP(L1835,'Status Report'!B:CG,84,0)</f>
        <v>0</v>
      </c>
      <c r="BI1835" t="s">
        <v>1035</v>
      </c>
      <c r="BJ1835" t="s">
        <v>795</v>
      </c>
      <c r="BM1835" s="67">
        <f t="shared" si="441"/>
        <v>18162</v>
      </c>
    </row>
    <row r="1836" spans="1:65" x14ac:dyDescent="0.25">
      <c r="A1836" s="68" t="str">
        <f>VLOOKUP(L1836,'Status Report'!B:CB,79,0)</f>
        <v>Heineken</v>
      </c>
      <c r="C1836">
        <v>26021057</v>
      </c>
      <c r="D1836">
        <v>3090399</v>
      </c>
      <c r="E1836" t="s">
        <v>937</v>
      </c>
      <c r="F1836" t="s">
        <v>929</v>
      </c>
      <c r="G1836" t="str">
        <f>VLOOKUP(D1836,'[2]sold to'!$A:$H,8,0)</f>
        <v>South Africa</v>
      </c>
      <c r="H1836" t="str">
        <f>VLOOKUP(D1836,'[2]sold to'!$A:$I,9,0)</f>
        <v>AMEE</v>
      </c>
      <c r="K1836">
        <v>250</v>
      </c>
      <c r="L1836">
        <v>88021024</v>
      </c>
      <c r="M1836" t="s">
        <v>98</v>
      </c>
      <c r="N1836">
        <v>30</v>
      </c>
      <c r="P1836" t="str">
        <f>VLOOKUP(L1836,'Status Report'!B:AA,26,0)</f>
        <v>China</v>
      </c>
      <c r="Q1836" t="str">
        <f>VLOOKUP(L1836,'Status Report'!B:AB,27,0)</f>
        <v>Openers / Sunglasses / Keyrings / Waiter knife</v>
      </c>
      <c r="R1836">
        <f>VLOOKUP(L1836,'Status Report'!B:X,23,0)</f>
        <v>209</v>
      </c>
      <c r="S1836" t="str">
        <f>VLOOKUP(L1836,'Status Report'!B:T,19,0)</f>
        <v>Promocean The Netherlands BV</v>
      </c>
      <c r="T1836" s="62">
        <f>VLOOKUP(L1836,'Status Report'!B:E,4,0)</f>
        <v>3</v>
      </c>
      <c r="U1836" s="19">
        <f>_xlfn.IFS(AI1836="Den Bosch",VLOOKUP(L1836,'Status Report'!B:AM,35,0),AI1836="Yantian",VLOOKUP(L1836,'Status Report'!B:AM,36,0),AI1836="",IF(H1836="Asia Pacific",VLOOKUP(L1836,'Status Report'!B:AM,36,0),VLOOKUP(L1836,'Status Report'!B:AM,35,0)),AI1836="Direct shipment",IF(H1836="Asia Pacific",VLOOKUP(L1836,'Status Report'!B:AM,36,0),VLOOKUP(L1836,'Status Report'!B:AM,35,0)))</f>
        <v>52.800000000000004</v>
      </c>
      <c r="V1836" s="20">
        <f t="shared" si="428"/>
        <v>1584.0000000000002</v>
      </c>
      <c r="W1836" s="19">
        <f>_xlfn.IFS(AI1836="Den Bosch",VLOOKUP(L1836,'Status Report'!B:AM,37,0),AI1836="Yantian",VLOOKUP(L1836,'Status Report'!B:AM,38,0),AI1836="",IF(H1836="Asia Pacific",VLOOKUP(L1836,'Status Report'!B:AM,38,0),VLOOKUP(L1836,'Status Report'!B:AM,37,0)),AI1836="Direct shipment",IF(H1836="Asia Pacific",VLOOKUP(L1836,'Status Report'!B:AM,38,0),VLOOKUP(L1836,'Status Report'!B:AM,37,0)))</f>
        <v>52.800000000000004</v>
      </c>
      <c r="X1836" s="20">
        <f t="shared" si="429"/>
        <v>1584.0000000000002</v>
      </c>
      <c r="Y1836" s="20">
        <f>_xlfn.IFS(AI1836="Den Bosch",VLOOKUP(L1836,'Status Report'!B:AO,39,0),AI1836="Yantian",VLOOKUP(L1836,'Status Report'!B:AO,40,0),AI1836="",IF(H1836="Asia Pacific",VLOOKUP(L1836,'Status Report'!B:AO,40,0),VLOOKUP(L1836,'Status Report'!B:AO,39,0)),AI1836="Direct shipment",IF(H1836="Asia Pacific",VLOOKUP(L1836,'Status Report'!B:AO,40,0),VLOOKUP(L1836,'Status Report'!B:AO,39,0)))</f>
        <v>0</v>
      </c>
      <c r="Z1836" s="20">
        <f t="shared" si="430"/>
        <v>0</v>
      </c>
      <c r="AA1836" s="20">
        <f t="shared" si="431"/>
        <v>1584.0000000000002</v>
      </c>
      <c r="AB1836" s="21">
        <f>_xlfn.IFS(AI1836="Den Bosch",VLOOKUP(L1836,'Status Report'!B:AM,33,0),AI1836="Yantian",VLOOKUP(L1836,'Status Report'!B:AM,34,0),AI1836="",IF(H1836="Asia Pacific",VLOOKUP(L1836,'Status Report'!B:AM,34,0),VLOOKUP(L1836,'Status Report'!B:AM,33,0)),AI1836="Direct shipment",IF(H1836="Asia Pacific",VLOOKUP(L1836,'Status Report'!B:AM,34,0),VLOOKUP(L1836,'Status Report'!B:AM,33,0)))</f>
        <v>46.512961934169503</v>
      </c>
      <c r="AC1836" s="21">
        <f>VLOOKUP(L1836,'Status Report'!B:CE,82,0)</f>
        <v>0</v>
      </c>
      <c r="AD1836" s="21">
        <f t="shared" si="432"/>
        <v>46.512961934169503</v>
      </c>
      <c r="AE1836" s="63">
        <f>VLOOKUP(L1836,'Status Report'!B:W,20,0)</f>
        <v>25</v>
      </c>
      <c r="AF1836" s="63">
        <f>VLOOKUP(L1836,'Status Report'!B:W,21,0)</f>
        <v>9</v>
      </c>
      <c r="AG1836" s="63">
        <f>VLOOKUP(L1836,'Status Report'!B:W,22,0)</f>
        <v>9</v>
      </c>
      <c r="AH1836" s="22">
        <f t="shared" si="433"/>
        <v>6.0749999999999998E-2</v>
      </c>
      <c r="AI1836" t="s">
        <v>990</v>
      </c>
      <c r="AK1836" s="63">
        <f>IFERROR(VLOOKUP(G1836,ASEAN!A:A,1,0),0)</f>
        <v>0</v>
      </c>
      <c r="AL1836" s="63" t="str">
        <f>IFERROR(VLOOKUP(D1836,'[3]customer specs'!$B$1:$D$65536,3,0),0)</f>
        <v>pallet</v>
      </c>
      <c r="AM1836" s="64">
        <f t="shared" si="434"/>
        <v>0</v>
      </c>
      <c r="AN1836" s="64">
        <f t="shared" si="435"/>
        <v>0</v>
      </c>
      <c r="AO1836" s="63"/>
      <c r="AP1836" s="63"/>
      <c r="AQ1836" s="63" t="str">
        <f t="shared" si="436"/>
        <v>no</v>
      </c>
      <c r="AR1836" s="20">
        <f t="shared" si="437"/>
        <v>1395.388858025085</v>
      </c>
      <c r="AS1836" s="63"/>
      <c r="AT1836" s="23">
        <f t="shared" si="442"/>
        <v>0.12</v>
      </c>
      <c r="AU1836" s="65">
        <f t="shared" si="438"/>
        <v>52.855638561556255</v>
      </c>
      <c r="AV1836" s="65"/>
      <c r="AW1836" s="65">
        <f t="shared" si="439"/>
        <v>1585.6691568466877</v>
      </c>
      <c r="AX1836" s="65"/>
      <c r="AY1836" s="63">
        <f>VLOOKUP(L1836,'Status Report'!B:CF,81,0)</f>
        <v>0</v>
      </c>
      <c r="AZ1836" s="63" t="str">
        <f>VLOOKUP(L1836,'Status Report'!B:S,18,0)</f>
        <v>Ellina Smirnova</v>
      </c>
      <c r="BB1836" s="63">
        <f>VLOOKUP(L1836,'Status Report'!B:Z,25,0)</f>
        <v>48</v>
      </c>
      <c r="BC1836" s="63">
        <f t="shared" si="440"/>
        <v>1440</v>
      </c>
      <c r="BF1836">
        <f>VLOOKUP(L1836,'Status Report'!B:CE,82,0)</f>
        <v>0</v>
      </c>
      <c r="BG1836">
        <f>VLOOKUP(L1836,'Status Report'!B:CF,83,0)</f>
        <v>0</v>
      </c>
      <c r="BH1836">
        <f>VLOOKUP(L1836,'Status Report'!B:CG,84,0)</f>
        <v>0</v>
      </c>
      <c r="BI1836" t="s">
        <v>1035</v>
      </c>
      <c r="BJ1836" t="s">
        <v>795</v>
      </c>
      <c r="BM1836" s="67">
        <f t="shared" si="441"/>
        <v>178</v>
      </c>
    </row>
    <row r="1837" spans="1:65" x14ac:dyDescent="0.25">
      <c r="A1837" s="68" t="str">
        <f>VLOOKUP(L1837,'Status Report'!B:CB,79,0)</f>
        <v>Heineken</v>
      </c>
      <c r="C1837">
        <v>26021057</v>
      </c>
      <c r="D1837">
        <v>3090399</v>
      </c>
      <c r="E1837" t="s">
        <v>937</v>
      </c>
      <c r="F1837" t="s">
        <v>929</v>
      </c>
      <c r="G1837" t="str">
        <f>VLOOKUP(D1837,'[2]sold to'!$A:$H,8,0)</f>
        <v>South Africa</v>
      </c>
      <c r="H1837" t="str">
        <f>VLOOKUP(D1837,'[2]sold to'!$A:$I,9,0)</f>
        <v>AMEE</v>
      </c>
      <c r="K1837">
        <v>260</v>
      </c>
      <c r="L1837">
        <v>88023536</v>
      </c>
      <c r="M1837" t="s">
        <v>900</v>
      </c>
      <c r="N1837">
        <v>50</v>
      </c>
      <c r="P1837" t="str">
        <f>VLOOKUP(L1837,'Status Report'!B:AA,26,0)</f>
        <v>China</v>
      </c>
      <c r="Q1837" t="str">
        <f>VLOOKUP(L1837,'Status Report'!B:AB,27,0)</f>
        <v>Bar support</v>
      </c>
      <c r="R1837">
        <f>VLOOKUP(L1837,'Status Report'!B:X,23,0)</f>
        <v>168</v>
      </c>
      <c r="S1837" t="str">
        <f>VLOOKUP(L1837,'Status Report'!B:T,19,0)</f>
        <v>Asian Sourcing Link</v>
      </c>
      <c r="T1837" s="62">
        <f>VLOOKUP(L1837,'Status Report'!B:E,4,0)</f>
        <v>3</v>
      </c>
      <c r="U1837" s="19">
        <f>_xlfn.IFS(AI1837="Den Bosch",VLOOKUP(L1837,'Status Report'!B:AM,35,0),AI1837="Yantian",VLOOKUP(L1837,'Status Report'!B:AM,36,0),AI1837="",IF(H1837="Asia Pacific",VLOOKUP(L1837,'Status Report'!B:AM,36,0),VLOOKUP(L1837,'Status Report'!B:AM,35,0)),AI1837="Direct shipment",IF(H1837="Asia Pacific",VLOOKUP(L1837,'Status Report'!B:AM,36,0),VLOOKUP(L1837,'Status Report'!B:AM,35,0)))</f>
        <v>23.700000000000003</v>
      </c>
      <c r="V1837" s="20">
        <f t="shared" si="428"/>
        <v>1185.0000000000002</v>
      </c>
      <c r="W1837" s="19">
        <f>_xlfn.IFS(AI1837="Den Bosch",VLOOKUP(L1837,'Status Report'!B:AM,37,0),AI1837="Yantian",VLOOKUP(L1837,'Status Report'!B:AM,38,0),AI1837="",IF(H1837="Asia Pacific",VLOOKUP(L1837,'Status Report'!B:AM,38,0),VLOOKUP(L1837,'Status Report'!B:AM,37,0)),AI1837="Direct shipment",IF(H1837="Asia Pacific",VLOOKUP(L1837,'Status Report'!B:AM,38,0),VLOOKUP(L1837,'Status Report'!B:AM,37,0)))</f>
        <v>19.799999999999997</v>
      </c>
      <c r="X1837" s="20">
        <f t="shared" si="429"/>
        <v>989.99999999999989</v>
      </c>
      <c r="Y1837" s="20">
        <f>_xlfn.IFS(AI1837="Den Bosch",VLOOKUP(L1837,'Status Report'!B:AO,39,0),AI1837="Yantian",VLOOKUP(L1837,'Status Report'!B:AO,40,0),AI1837="",IF(H1837="Asia Pacific",VLOOKUP(L1837,'Status Report'!B:AO,40,0),VLOOKUP(L1837,'Status Report'!B:AO,39,0)),AI1837="Direct shipment",IF(H1837="Asia Pacific",VLOOKUP(L1837,'Status Report'!B:AO,40,0),VLOOKUP(L1837,'Status Report'!B:AO,39,0)))</f>
        <v>0</v>
      </c>
      <c r="Z1837" s="20">
        <f t="shared" si="430"/>
        <v>0</v>
      </c>
      <c r="AA1837" s="20">
        <f t="shared" si="431"/>
        <v>989.99999999999989</v>
      </c>
      <c r="AB1837" s="21">
        <f>_xlfn.IFS(AI1837="Den Bosch",VLOOKUP(L1837,'Status Report'!B:AM,33,0),AI1837="Yantian",VLOOKUP(L1837,'Status Report'!B:AM,34,0),AI1837="",IF(H1837="Asia Pacific",VLOOKUP(L1837,'Status Report'!B:AM,34,0),VLOOKUP(L1837,'Status Report'!B:AM,33,0)),AI1837="Direct shipment",IF(H1837="Asia Pacific",VLOOKUP(L1837,'Status Report'!B:AM,34,0),VLOOKUP(L1837,'Status Report'!B:AM,33,0)))</f>
        <v>17.100000000000001</v>
      </c>
      <c r="AC1837" s="21">
        <f>VLOOKUP(L1837,'Status Report'!B:CE,82,0)</f>
        <v>0</v>
      </c>
      <c r="AD1837" s="21">
        <f t="shared" si="432"/>
        <v>17.100000000000001</v>
      </c>
      <c r="AE1837" s="63">
        <f>VLOOKUP(L1837,'Status Report'!B:W,20,0)</f>
        <v>24.6</v>
      </c>
      <c r="AF1837" s="63">
        <f>VLOOKUP(L1837,'Status Report'!B:W,21,0)</f>
        <v>24.6</v>
      </c>
      <c r="AG1837" s="63">
        <f>VLOOKUP(L1837,'Status Report'!B:W,22,0)</f>
        <v>11</v>
      </c>
      <c r="AH1837" s="22">
        <f t="shared" si="433"/>
        <v>0.33283800000000008</v>
      </c>
      <c r="AI1837" t="s">
        <v>990</v>
      </c>
      <c r="AK1837" s="63">
        <f>IFERROR(VLOOKUP(G1837,ASEAN!A:A,1,0),0)</f>
        <v>0</v>
      </c>
      <c r="AL1837" s="63" t="str">
        <f>IFERROR(VLOOKUP(D1837,'[3]customer specs'!$B$1:$D$65536,3,0),0)</f>
        <v>pallet</v>
      </c>
      <c r="AM1837" s="64">
        <f t="shared" si="434"/>
        <v>195.00000000000034</v>
      </c>
      <c r="AN1837" s="64">
        <f t="shared" si="435"/>
        <v>0</v>
      </c>
      <c r="AO1837" s="63"/>
      <c r="AP1837" s="63"/>
      <c r="AQ1837" s="63" t="str">
        <f t="shared" si="436"/>
        <v>no</v>
      </c>
      <c r="AR1837" s="20">
        <f t="shared" si="437"/>
        <v>855.00000000000011</v>
      </c>
      <c r="AS1837" s="63"/>
      <c r="AT1837" s="23">
        <f t="shared" si="442"/>
        <v>0.12</v>
      </c>
      <c r="AU1837" s="65">
        <f t="shared" si="438"/>
        <v>19.431818181818183</v>
      </c>
      <c r="AV1837" s="65"/>
      <c r="AW1837" s="65">
        <f t="shared" si="439"/>
        <v>971.59090909090912</v>
      </c>
      <c r="AX1837" s="65"/>
      <c r="AY1837" s="63">
        <f>VLOOKUP(L1837,'Status Report'!B:CF,81,0)</f>
        <v>0</v>
      </c>
      <c r="AZ1837" s="63" t="str">
        <f>VLOOKUP(L1837,'Status Report'!B:S,18,0)</f>
        <v>Ellina Smirnova</v>
      </c>
      <c r="BB1837" s="63">
        <f>VLOOKUP(L1837,'Status Report'!B:Z,25,0)</f>
        <v>6</v>
      </c>
      <c r="BC1837" s="63">
        <f t="shared" si="440"/>
        <v>300</v>
      </c>
      <c r="BF1837">
        <f>VLOOKUP(L1837,'Status Report'!B:CE,82,0)</f>
        <v>0</v>
      </c>
      <c r="BG1837">
        <f>VLOOKUP(L1837,'Status Report'!B:CF,83,0)</f>
        <v>0</v>
      </c>
      <c r="BH1837">
        <f>VLOOKUP(L1837,'Status Report'!B:CG,84,0)</f>
        <v>0</v>
      </c>
      <c r="BI1837" t="s">
        <v>1035</v>
      </c>
      <c r="BJ1837" t="s">
        <v>795</v>
      </c>
      <c r="BM1837" s="67">
        <f t="shared" si="441"/>
        <v>561</v>
      </c>
    </row>
    <row r="1838" spans="1:65" x14ac:dyDescent="0.25">
      <c r="A1838" s="68" t="str">
        <f>VLOOKUP(L1838,'Status Report'!B:CB,79,0)</f>
        <v>Heineken</v>
      </c>
      <c r="C1838">
        <v>26021057</v>
      </c>
      <c r="D1838">
        <v>3090399</v>
      </c>
      <c r="E1838" t="s">
        <v>937</v>
      </c>
      <c r="F1838" t="s">
        <v>929</v>
      </c>
      <c r="G1838" t="str">
        <f>VLOOKUP(D1838,'[2]sold to'!$A:$H,8,0)</f>
        <v>South Africa</v>
      </c>
      <c r="H1838" t="str">
        <f>VLOOKUP(D1838,'[2]sold to'!$A:$I,9,0)</f>
        <v>AMEE</v>
      </c>
      <c r="K1838">
        <v>270</v>
      </c>
      <c r="L1838">
        <v>88024221</v>
      </c>
      <c r="M1838" t="s">
        <v>162</v>
      </c>
      <c r="N1838">
        <v>5</v>
      </c>
      <c r="P1838" t="str">
        <f>VLOOKUP(L1838,'Status Report'!B:AA,26,0)</f>
        <v>Germany</v>
      </c>
      <c r="Q1838" t="str">
        <f>VLOOKUP(L1838,'Status Report'!B:AB,27,0)</f>
        <v>Coasters (&amp; dripmat)</v>
      </c>
      <c r="R1838">
        <f>VLOOKUP(L1838,'Status Report'!B:X,23,0)</f>
        <v>25</v>
      </c>
      <c r="S1838" t="str">
        <f>VLOOKUP(L1838,'Status Report'!B:T,19,0)</f>
        <v>CC Coaster GmbH &amp; Co. KG</v>
      </c>
      <c r="T1838" s="62">
        <f>VLOOKUP(L1838,'Status Report'!B:E,4,0)</f>
        <v>3</v>
      </c>
      <c r="U1838" s="19">
        <f>_xlfn.IFS(AI1838="Den Bosch",VLOOKUP(L1838,'Status Report'!B:AM,35,0),AI1838="Yantian",VLOOKUP(L1838,'Status Report'!B:AM,36,0),AI1838="",IF(H1838="Asia Pacific",VLOOKUP(L1838,'Status Report'!B:AM,36,0),VLOOKUP(L1838,'Status Report'!B:AM,35,0)),AI1838="Direct shipment",IF(H1838="Asia Pacific",VLOOKUP(L1838,'Status Report'!B:AM,36,0),VLOOKUP(L1838,'Status Report'!B:AM,35,0)))</f>
        <v>16.28409090909091</v>
      </c>
      <c r="V1838" s="20">
        <f t="shared" si="428"/>
        <v>81.420454545454547</v>
      </c>
      <c r="W1838" s="19">
        <f>_xlfn.IFS(AI1838="Den Bosch",VLOOKUP(L1838,'Status Report'!B:AM,37,0),AI1838="Yantian",VLOOKUP(L1838,'Status Report'!B:AM,38,0),AI1838="",IF(H1838="Asia Pacific",VLOOKUP(L1838,'Status Report'!B:AM,38,0),VLOOKUP(L1838,'Status Report'!B:AM,37,0)),AI1838="Direct shipment",IF(H1838="Asia Pacific",VLOOKUP(L1838,'Status Report'!B:AM,38,0),VLOOKUP(L1838,'Status Report'!B:AM,37,0)))</f>
        <v>16.28409090909091</v>
      </c>
      <c r="X1838" s="20">
        <f t="shared" si="429"/>
        <v>81.420454545454547</v>
      </c>
      <c r="Y1838" s="20">
        <f>_xlfn.IFS(AI1838="Den Bosch",VLOOKUP(L1838,'Status Report'!B:AO,39,0),AI1838="Yantian",VLOOKUP(L1838,'Status Report'!B:AO,40,0),AI1838="",IF(H1838="Asia Pacific",VLOOKUP(L1838,'Status Report'!B:AO,40,0),VLOOKUP(L1838,'Status Report'!B:AO,39,0)),AI1838="Direct shipment",IF(H1838="Asia Pacific",VLOOKUP(L1838,'Status Report'!B:AO,40,0),VLOOKUP(L1838,'Status Report'!B:AO,39,0)))</f>
        <v>0</v>
      </c>
      <c r="Z1838" s="20">
        <f t="shared" si="430"/>
        <v>0</v>
      </c>
      <c r="AA1838" s="20">
        <f t="shared" si="431"/>
        <v>81.420454545454547</v>
      </c>
      <c r="AB1838" s="21">
        <f>_xlfn.IFS(AI1838="Den Bosch",VLOOKUP(L1838,'Status Report'!B:AM,33,0),AI1838="Yantian",VLOOKUP(L1838,'Status Report'!B:AM,34,0),AI1838="",IF(H1838="Asia Pacific",VLOOKUP(L1838,'Status Report'!B:AM,34,0),VLOOKUP(L1838,'Status Report'!B:AM,33,0)),AI1838="Direct shipment",IF(H1838="Asia Pacific",VLOOKUP(L1838,'Status Report'!B:AM,34,0),VLOOKUP(L1838,'Status Report'!B:AM,33,0)))</f>
        <v>14.33</v>
      </c>
      <c r="AC1838" s="21">
        <f>VLOOKUP(L1838,'Status Report'!B:CE,82,0)</f>
        <v>0</v>
      </c>
      <c r="AD1838" s="21">
        <f t="shared" si="432"/>
        <v>14.33</v>
      </c>
      <c r="AE1838" s="63">
        <f>VLOOKUP(L1838,'Status Report'!B:W,20,0)</f>
        <v>18</v>
      </c>
      <c r="AF1838" s="63">
        <f>VLOOKUP(L1838,'Status Report'!B:W,21,0)</f>
        <v>45</v>
      </c>
      <c r="AG1838" s="63">
        <f>VLOOKUP(L1838,'Status Report'!B:W,22,0)</f>
        <v>14</v>
      </c>
      <c r="AH1838" s="22">
        <f t="shared" si="433"/>
        <v>5.67E-2</v>
      </c>
      <c r="AI1838" t="s">
        <v>990</v>
      </c>
      <c r="AK1838" s="63">
        <f>IFERROR(VLOOKUP(G1838,ASEAN!A:A,1,0),0)</f>
        <v>0</v>
      </c>
      <c r="AL1838" s="63" t="str">
        <f>IFERROR(VLOOKUP(D1838,'[3]customer specs'!$B$1:$D$65536,3,0),0)</f>
        <v>pallet</v>
      </c>
      <c r="AM1838" s="64">
        <f t="shared" si="434"/>
        <v>0</v>
      </c>
      <c r="AN1838" s="64">
        <f t="shared" si="435"/>
        <v>0</v>
      </c>
      <c r="AO1838" s="63"/>
      <c r="AP1838" s="63"/>
      <c r="AQ1838" s="63" t="str">
        <f t="shared" si="436"/>
        <v>no</v>
      </c>
      <c r="AR1838" s="20">
        <f t="shared" si="437"/>
        <v>71.650000000000006</v>
      </c>
      <c r="AS1838" s="63"/>
      <c r="AT1838" s="23">
        <f t="shared" si="442"/>
        <v>0.12</v>
      </c>
      <c r="AU1838" s="65">
        <f t="shared" si="438"/>
        <v>16.28409090909091</v>
      </c>
      <c r="AV1838" s="65"/>
      <c r="AW1838" s="65">
        <f t="shared" si="439"/>
        <v>81.420454545454547</v>
      </c>
      <c r="AX1838" s="65"/>
      <c r="AY1838" s="63">
        <f>VLOOKUP(L1838,'Status Report'!B:CF,81,0)</f>
        <v>0</v>
      </c>
      <c r="AZ1838" s="63" t="str">
        <f>VLOOKUP(L1838,'Status Report'!B:S,18,0)</f>
        <v>Ellina Smirnova</v>
      </c>
      <c r="BB1838" s="63">
        <f>VLOOKUP(L1838,'Status Report'!B:Z,25,0)</f>
        <v>1000</v>
      </c>
      <c r="BC1838" s="63">
        <f t="shared" si="440"/>
        <v>5000</v>
      </c>
      <c r="BF1838">
        <f>VLOOKUP(L1838,'Status Report'!B:CE,82,0)</f>
        <v>0</v>
      </c>
      <c r="BG1838">
        <f>VLOOKUP(L1838,'Status Report'!B:CF,83,0)</f>
        <v>0</v>
      </c>
      <c r="BH1838">
        <f>VLOOKUP(L1838,'Status Report'!B:CG,84,0)</f>
        <v>0</v>
      </c>
      <c r="BI1838" t="s">
        <v>1035</v>
      </c>
      <c r="BJ1838" t="s">
        <v>795</v>
      </c>
      <c r="BM1838" s="67">
        <f t="shared" si="441"/>
        <v>26</v>
      </c>
    </row>
    <row r="1839" spans="1:65" x14ac:dyDescent="0.25">
      <c r="A1839" s="68" t="str">
        <f>VLOOKUP(L1839,'Status Report'!B:CB,79,0)</f>
        <v>Heineken</v>
      </c>
      <c r="C1839">
        <v>26021057</v>
      </c>
      <c r="D1839">
        <v>3090399</v>
      </c>
      <c r="E1839" t="s">
        <v>937</v>
      </c>
      <c r="F1839" t="s">
        <v>929</v>
      </c>
      <c r="G1839" t="str">
        <f>VLOOKUP(D1839,'[2]sold to'!$A:$H,8,0)</f>
        <v>South Africa</v>
      </c>
      <c r="H1839" t="str">
        <f>VLOOKUP(D1839,'[2]sold to'!$A:$I,9,0)</f>
        <v>AMEE</v>
      </c>
      <c r="K1839">
        <v>280</v>
      </c>
      <c r="L1839">
        <v>88024218</v>
      </c>
      <c r="M1839" t="s">
        <v>161</v>
      </c>
      <c r="N1839">
        <v>8</v>
      </c>
      <c r="P1839" t="str">
        <f>VLOOKUP(L1839,'Status Report'!B:AA,26,0)</f>
        <v>China</v>
      </c>
      <c r="Q1839" t="str">
        <f>VLOOKUP(L1839,'Status Report'!B:AB,27,0)</f>
        <v>Bar support</v>
      </c>
      <c r="R1839">
        <f>VLOOKUP(L1839,'Status Report'!B:X,23,0)</f>
        <v>42</v>
      </c>
      <c r="S1839" t="str">
        <f>VLOOKUP(L1839,'Status Report'!B:T,19,0)</f>
        <v>Asian Sourcing Link</v>
      </c>
      <c r="T1839" s="62">
        <f>VLOOKUP(L1839,'Status Report'!B:E,4,0)</f>
        <v>3</v>
      </c>
      <c r="U1839" s="19">
        <f>_xlfn.IFS(AI1839="Den Bosch",VLOOKUP(L1839,'Status Report'!B:AM,35,0),AI1839="Yantian",VLOOKUP(L1839,'Status Report'!B:AM,36,0),AI1839="",IF(H1839="Asia Pacific",VLOOKUP(L1839,'Status Report'!B:AM,36,0),VLOOKUP(L1839,'Status Report'!B:AM,35,0)),AI1839="Direct shipment",IF(H1839="Asia Pacific",VLOOKUP(L1839,'Status Report'!B:AM,36,0),VLOOKUP(L1839,'Status Report'!B:AM,35,0)))</f>
        <v>237.29999999999998</v>
      </c>
      <c r="V1839" s="20">
        <f t="shared" si="428"/>
        <v>1898.3999999999999</v>
      </c>
      <c r="W1839" s="19">
        <f>_xlfn.IFS(AI1839="Den Bosch",VLOOKUP(L1839,'Status Report'!B:AM,37,0),AI1839="Yantian",VLOOKUP(L1839,'Status Report'!B:AM,38,0),AI1839="",IF(H1839="Asia Pacific",VLOOKUP(L1839,'Status Report'!B:AM,38,0),VLOOKUP(L1839,'Status Report'!B:AM,37,0)),AI1839="Direct shipment",IF(H1839="Asia Pacific",VLOOKUP(L1839,'Status Report'!B:AM,38,0),VLOOKUP(L1839,'Status Report'!B:AM,37,0)))</f>
        <v>204.84</v>
      </c>
      <c r="X1839" s="20">
        <f t="shared" si="429"/>
        <v>1638.72</v>
      </c>
      <c r="Y1839" s="20">
        <f>_xlfn.IFS(AI1839="Den Bosch",VLOOKUP(L1839,'Status Report'!B:AO,39,0),AI1839="Yantian",VLOOKUP(L1839,'Status Report'!B:AO,40,0),AI1839="",IF(H1839="Asia Pacific",VLOOKUP(L1839,'Status Report'!B:AO,40,0),VLOOKUP(L1839,'Status Report'!B:AO,39,0)),AI1839="Direct shipment",IF(H1839="Asia Pacific",VLOOKUP(L1839,'Status Report'!B:AO,40,0),VLOOKUP(L1839,'Status Report'!B:AO,39,0)))</f>
        <v>0</v>
      </c>
      <c r="Z1839" s="20">
        <f t="shared" si="430"/>
        <v>0</v>
      </c>
      <c r="AA1839" s="20">
        <f t="shared" si="431"/>
        <v>1638.72</v>
      </c>
      <c r="AB1839" s="21">
        <f>_xlfn.IFS(AI1839="Den Bosch",VLOOKUP(L1839,'Status Report'!B:AM,33,0),AI1839="Yantian",VLOOKUP(L1839,'Status Report'!B:AM,34,0),AI1839="",IF(H1839="Asia Pacific",VLOOKUP(L1839,'Status Report'!B:AM,34,0),VLOOKUP(L1839,'Status Report'!B:AM,33,0)),AI1839="Direct shipment",IF(H1839="Asia Pacific",VLOOKUP(L1839,'Status Report'!B:AM,34,0),VLOOKUP(L1839,'Status Report'!B:AM,33,0)))</f>
        <v>168.26400000000001</v>
      </c>
      <c r="AC1839" s="21">
        <f>VLOOKUP(L1839,'Status Report'!B:CE,82,0)</f>
        <v>0</v>
      </c>
      <c r="AD1839" s="21">
        <f t="shared" si="432"/>
        <v>168.26400000000001</v>
      </c>
      <c r="AE1839" s="63">
        <f>VLOOKUP(L1839,'Status Report'!B:W,20,0)</f>
        <v>42</v>
      </c>
      <c r="AF1839" s="63">
        <f>VLOOKUP(L1839,'Status Report'!B:W,21,0)</f>
        <v>35</v>
      </c>
      <c r="AG1839" s="63">
        <f>VLOOKUP(L1839,'Status Report'!B:W,22,0)</f>
        <v>35</v>
      </c>
      <c r="AH1839" s="22">
        <f t="shared" si="433"/>
        <v>0.41160000000000002</v>
      </c>
      <c r="AI1839" t="s">
        <v>990</v>
      </c>
      <c r="AK1839" s="63">
        <f>IFERROR(VLOOKUP(G1839,ASEAN!A:A,1,0),0)</f>
        <v>0</v>
      </c>
      <c r="AL1839" s="63" t="str">
        <f>IFERROR(VLOOKUP(D1839,'[3]customer specs'!$B$1:$D$65536,3,0),0)</f>
        <v>pallet</v>
      </c>
      <c r="AM1839" s="64">
        <f t="shared" si="434"/>
        <v>259.67999999999984</v>
      </c>
      <c r="AN1839" s="64">
        <f t="shared" si="435"/>
        <v>0</v>
      </c>
      <c r="AO1839" s="63"/>
      <c r="AP1839" s="63"/>
      <c r="AQ1839" s="63" t="str">
        <f t="shared" si="436"/>
        <v>no</v>
      </c>
      <c r="AR1839" s="20">
        <f t="shared" si="437"/>
        <v>1346.1120000000001</v>
      </c>
      <c r="AS1839" s="63"/>
      <c r="AT1839" s="23">
        <f t="shared" si="442"/>
        <v>0.12</v>
      </c>
      <c r="AU1839" s="65">
        <f t="shared" si="438"/>
        <v>191.20909090909092</v>
      </c>
      <c r="AV1839" s="65"/>
      <c r="AW1839" s="65">
        <f t="shared" si="439"/>
        <v>1529.6727272727273</v>
      </c>
      <c r="AX1839" s="65"/>
      <c r="AY1839" s="63">
        <f>VLOOKUP(L1839,'Status Report'!B:CF,81,0)</f>
        <v>0</v>
      </c>
      <c r="AZ1839" s="63" t="str">
        <f>VLOOKUP(L1839,'Status Report'!B:S,18,0)</f>
        <v>Ellina Smirnova</v>
      </c>
      <c r="BB1839" s="63">
        <f>VLOOKUP(L1839,'Status Report'!B:Z,25,0)</f>
        <v>6</v>
      </c>
      <c r="BC1839" s="63">
        <f t="shared" si="440"/>
        <v>48</v>
      </c>
      <c r="BF1839">
        <f>VLOOKUP(L1839,'Status Report'!B:CE,82,0)</f>
        <v>0</v>
      </c>
      <c r="BG1839">
        <f>VLOOKUP(L1839,'Status Report'!B:CF,83,0)</f>
        <v>0</v>
      </c>
      <c r="BH1839">
        <f>VLOOKUP(L1839,'Status Report'!B:CG,84,0)</f>
        <v>0</v>
      </c>
      <c r="BI1839" t="s">
        <v>1035</v>
      </c>
      <c r="BJ1839" t="s">
        <v>795</v>
      </c>
      <c r="BM1839" s="67">
        <f t="shared" si="441"/>
        <v>203</v>
      </c>
    </row>
    <row r="1840" spans="1:65" x14ac:dyDescent="0.25">
      <c r="A1840" s="68" t="str">
        <f>VLOOKUP(L1840,'Status Report'!B:CB,79,0)</f>
        <v>Heineken - F1</v>
      </c>
      <c r="C1840">
        <v>26021057</v>
      </c>
      <c r="D1840">
        <v>3090399</v>
      </c>
      <c r="E1840" t="s">
        <v>937</v>
      </c>
      <c r="F1840" t="s">
        <v>929</v>
      </c>
      <c r="G1840" t="str">
        <f>VLOOKUP(D1840,'[2]sold to'!$A:$H,8,0)</f>
        <v>South Africa</v>
      </c>
      <c r="H1840" t="str">
        <f>VLOOKUP(D1840,'[2]sold to'!$A:$I,9,0)</f>
        <v>AMEE</v>
      </c>
      <c r="K1840">
        <v>290</v>
      </c>
      <c r="L1840">
        <v>88027431</v>
      </c>
      <c r="M1840" t="s">
        <v>618</v>
      </c>
      <c r="N1840">
        <v>20</v>
      </c>
      <c r="P1840" t="str">
        <f>VLOOKUP(L1840,'Status Report'!B:AA,26,0)</f>
        <v>China</v>
      </c>
      <c r="Q1840" t="str">
        <f>VLOOKUP(L1840,'Status Report'!B:AB,27,0)</f>
        <v>Textiles-Clothing</v>
      </c>
      <c r="R1840">
        <f>VLOOKUP(L1840,'Status Report'!B:X,23,0)</f>
        <v>1000</v>
      </c>
      <c r="S1840" t="str">
        <f>VLOOKUP(L1840,'Status Report'!B:T,19,0)</f>
        <v>Asian Sourcing Link</v>
      </c>
      <c r="T1840" s="62">
        <f>VLOOKUP(L1840,'Status Report'!B:E,4,0)</f>
        <v>3</v>
      </c>
      <c r="U1840" s="19">
        <f>_xlfn.IFS(AI1840="Den Bosch",VLOOKUP(L1840,'Status Report'!B:AM,35,0),AI1840="Yantian",VLOOKUP(L1840,'Status Report'!B:AM,36,0),AI1840="",IF(H1840="Asia Pacific",VLOOKUP(L1840,'Status Report'!B:AM,36,0),VLOOKUP(L1840,'Status Report'!B:AM,35,0)),AI1840="Direct shipment",IF(H1840="Asia Pacific",VLOOKUP(L1840,'Status Report'!B:AM,36,0),VLOOKUP(L1840,'Status Report'!B:AM,35,0)))</f>
        <v>32.06</v>
      </c>
      <c r="V1840" s="20">
        <f t="shared" si="428"/>
        <v>641.20000000000005</v>
      </c>
      <c r="W1840" s="19">
        <f>_xlfn.IFS(AI1840="Den Bosch",VLOOKUP(L1840,'Status Report'!B:AM,37,0),AI1840="Yantian",VLOOKUP(L1840,'Status Report'!B:AM,38,0),AI1840="",IF(H1840="Asia Pacific",VLOOKUP(L1840,'Status Report'!B:AM,38,0),VLOOKUP(L1840,'Status Report'!B:AM,37,0)),AI1840="Direct shipment",IF(H1840="Asia Pacific",VLOOKUP(L1840,'Status Report'!B:AM,38,0),VLOOKUP(L1840,'Status Report'!B:AM,37,0)))</f>
        <v>32.06</v>
      </c>
      <c r="X1840" s="20">
        <f t="shared" si="429"/>
        <v>641.20000000000005</v>
      </c>
      <c r="Y1840" s="20">
        <f>_xlfn.IFS(AI1840="Den Bosch",VLOOKUP(L1840,'Status Report'!B:AO,39,0),AI1840="Yantian",VLOOKUP(L1840,'Status Report'!B:AO,40,0),AI1840="",IF(H1840="Asia Pacific",VLOOKUP(L1840,'Status Report'!B:AO,40,0),VLOOKUP(L1840,'Status Report'!B:AO,39,0)),AI1840="Direct shipment",IF(H1840="Asia Pacific",VLOOKUP(L1840,'Status Report'!B:AO,40,0),VLOOKUP(L1840,'Status Report'!B:AO,39,0)))</f>
        <v>0</v>
      </c>
      <c r="Z1840" s="20">
        <f t="shared" si="430"/>
        <v>0</v>
      </c>
      <c r="AA1840" s="20">
        <f t="shared" si="431"/>
        <v>641.20000000000005</v>
      </c>
      <c r="AB1840" s="21">
        <f>_xlfn.IFS(AI1840="Den Bosch",VLOOKUP(L1840,'Status Report'!B:AM,33,0),AI1840="Yantian",VLOOKUP(L1840,'Status Report'!B:AM,34,0),AI1840="",IF(H1840="Asia Pacific",VLOOKUP(L1840,'Status Report'!B:AM,34,0),VLOOKUP(L1840,'Status Report'!B:AM,33,0)),AI1840="Direct shipment",IF(H1840="Asia Pacific",VLOOKUP(L1840,'Status Report'!B:AM,34,0),VLOOKUP(L1840,'Status Report'!B:AM,33,0)))</f>
        <v>27.974699999999999</v>
      </c>
      <c r="AC1840" s="21">
        <f>VLOOKUP(L1840,'Status Report'!B:CE,82,0)</f>
        <v>0</v>
      </c>
      <c r="AD1840" s="21">
        <f t="shared" si="432"/>
        <v>27.974699999999999</v>
      </c>
      <c r="AE1840" s="63">
        <f>VLOOKUP(L1840,'Status Report'!B:W,20,0)</f>
        <v>47</v>
      </c>
      <c r="AF1840" s="63">
        <f>VLOOKUP(L1840,'Status Report'!B:W,21,0)</f>
        <v>38</v>
      </c>
      <c r="AG1840" s="63">
        <f>VLOOKUP(L1840,'Status Report'!B:W,22,0)</f>
        <v>2</v>
      </c>
      <c r="AH1840" s="22">
        <f t="shared" si="433"/>
        <v>7.1440000000000003E-2</v>
      </c>
      <c r="AI1840" t="s">
        <v>990</v>
      </c>
      <c r="AK1840" s="63">
        <f>IFERROR(VLOOKUP(G1840,ASEAN!A:A,1,0),0)</f>
        <v>0</v>
      </c>
      <c r="AL1840" s="63" t="str">
        <f>IFERROR(VLOOKUP(D1840,'[3]customer specs'!$B$1:$D$65536,3,0),0)</f>
        <v>pallet</v>
      </c>
      <c r="AM1840" s="64">
        <f t="shared" si="434"/>
        <v>0</v>
      </c>
      <c r="AN1840" s="64">
        <f t="shared" si="435"/>
        <v>0</v>
      </c>
      <c r="AO1840" s="63"/>
      <c r="AP1840" s="63"/>
      <c r="AQ1840" s="63" t="str">
        <f t="shared" si="436"/>
        <v>no</v>
      </c>
      <c r="AR1840" s="20">
        <f t="shared" si="437"/>
        <v>559.49399999999991</v>
      </c>
      <c r="AS1840" s="63"/>
      <c r="AT1840" s="23">
        <f t="shared" si="442"/>
        <v>0.12</v>
      </c>
      <c r="AU1840" s="65">
        <f t="shared" si="438"/>
        <v>31.789431818181818</v>
      </c>
      <c r="AV1840" s="65"/>
      <c r="AW1840" s="65">
        <f t="shared" si="439"/>
        <v>635.78863636363633</v>
      </c>
      <c r="AX1840" s="65"/>
      <c r="AY1840" s="63">
        <f>VLOOKUP(L1840,'Status Report'!B:CF,81,0)</f>
        <v>0</v>
      </c>
      <c r="AZ1840" s="63" t="str">
        <f>VLOOKUP(L1840,'Status Report'!B:S,18,0)</f>
        <v xml:space="preserve">Ellina Smirnova </v>
      </c>
      <c r="BB1840" s="63">
        <f>VLOOKUP(L1840,'Status Report'!B:Z,25,0)</f>
        <v>1</v>
      </c>
      <c r="BC1840" s="63">
        <f t="shared" si="440"/>
        <v>20</v>
      </c>
      <c r="BF1840">
        <f>VLOOKUP(L1840,'Status Report'!B:CE,82,0)</f>
        <v>0</v>
      </c>
      <c r="BG1840">
        <f>VLOOKUP(L1840,'Status Report'!B:CF,83,0)</f>
        <v>0</v>
      </c>
      <c r="BH1840">
        <f>VLOOKUP(L1840,'Status Report'!B:CG,84,0)</f>
        <v>0</v>
      </c>
      <c r="BI1840" t="s">
        <v>1035</v>
      </c>
      <c r="BJ1840" t="s">
        <v>795</v>
      </c>
      <c r="BM1840" s="67">
        <f t="shared" si="441"/>
        <v>121</v>
      </c>
    </row>
    <row r="1841" spans="1:65" x14ac:dyDescent="0.25">
      <c r="A1841" s="68" t="str">
        <f>VLOOKUP(L1841,'Status Report'!B:CB,79,0)</f>
        <v>Heineken - F1</v>
      </c>
      <c r="C1841">
        <v>26021057</v>
      </c>
      <c r="D1841">
        <v>3090399</v>
      </c>
      <c r="E1841" t="s">
        <v>937</v>
      </c>
      <c r="F1841" t="s">
        <v>929</v>
      </c>
      <c r="G1841" t="str">
        <f>VLOOKUP(D1841,'[2]sold to'!$A:$H,8,0)</f>
        <v>South Africa</v>
      </c>
      <c r="H1841" t="str">
        <f>VLOOKUP(D1841,'[2]sold to'!$A:$I,9,0)</f>
        <v>AMEE</v>
      </c>
      <c r="K1841">
        <v>300</v>
      </c>
      <c r="L1841">
        <v>88027432</v>
      </c>
      <c r="M1841" t="s">
        <v>619</v>
      </c>
      <c r="N1841">
        <v>30</v>
      </c>
      <c r="P1841" t="str">
        <f>VLOOKUP(L1841,'Status Report'!B:AA,26,0)</f>
        <v>China</v>
      </c>
      <c r="Q1841" t="str">
        <f>VLOOKUP(L1841,'Status Report'!B:AB,27,0)</f>
        <v>Textiles-Clothing</v>
      </c>
      <c r="R1841">
        <f>VLOOKUP(L1841,'Status Report'!B:X,23,0)</f>
        <v>1000</v>
      </c>
      <c r="S1841" t="str">
        <f>VLOOKUP(L1841,'Status Report'!B:T,19,0)</f>
        <v>Asian Sourcing Link</v>
      </c>
      <c r="T1841" s="62">
        <f>VLOOKUP(L1841,'Status Report'!B:E,4,0)</f>
        <v>3</v>
      </c>
      <c r="U1841" s="19">
        <f>_xlfn.IFS(AI1841="Den Bosch",VLOOKUP(L1841,'Status Report'!B:AM,35,0),AI1841="Yantian",VLOOKUP(L1841,'Status Report'!B:AM,36,0),AI1841="",IF(H1841="Asia Pacific",VLOOKUP(L1841,'Status Report'!B:AM,36,0),VLOOKUP(L1841,'Status Report'!B:AM,35,0)),AI1841="Direct shipment",IF(H1841="Asia Pacific",VLOOKUP(L1841,'Status Report'!B:AM,36,0),VLOOKUP(L1841,'Status Report'!B:AM,35,0)))</f>
        <v>32.06</v>
      </c>
      <c r="V1841" s="20">
        <f t="shared" si="428"/>
        <v>961.80000000000007</v>
      </c>
      <c r="W1841" s="19">
        <f>_xlfn.IFS(AI1841="Den Bosch",VLOOKUP(L1841,'Status Report'!B:AM,37,0),AI1841="Yantian",VLOOKUP(L1841,'Status Report'!B:AM,38,0),AI1841="",IF(H1841="Asia Pacific",VLOOKUP(L1841,'Status Report'!B:AM,38,0),VLOOKUP(L1841,'Status Report'!B:AM,37,0)),AI1841="Direct shipment",IF(H1841="Asia Pacific",VLOOKUP(L1841,'Status Report'!B:AM,38,0),VLOOKUP(L1841,'Status Report'!B:AM,37,0)))</f>
        <v>32.06</v>
      </c>
      <c r="X1841" s="20">
        <f t="shared" si="429"/>
        <v>961.80000000000007</v>
      </c>
      <c r="Y1841" s="20">
        <f>_xlfn.IFS(AI1841="Den Bosch",VLOOKUP(L1841,'Status Report'!B:AO,39,0),AI1841="Yantian",VLOOKUP(L1841,'Status Report'!B:AO,40,0),AI1841="",IF(H1841="Asia Pacific",VLOOKUP(L1841,'Status Report'!B:AO,40,0),VLOOKUP(L1841,'Status Report'!B:AO,39,0)),AI1841="Direct shipment",IF(H1841="Asia Pacific",VLOOKUP(L1841,'Status Report'!B:AO,40,0),VLOOKUP(L1841,'Status Report'!B:AO,39,0)))</f>
        <v>0</v>
      </c>
      <c r="Z1841" s="20">
        <f t="shared" si="430"/>
        <v>0</v>
      </c>
      <c r="AA1841" s="20">
        <f t="shared" si="431"/>
        <v>961.80000000000007</v>
      </c>
      <c r="AB1841" s="21">
        <f>_xlfn.IFS(AI1841="Den Bosch",VLOOKUP(L1841,'Status Report'!B:AM,33,0),AI1841="Yantian",VLOOKUP(L1841,'Status Report'!B:AM,34,0),AI1841="",IF(H1841="Asia Pacific",VLOOKUP(L1841,'Status Report'!B:AM,34,0),VLOOKUP(L1841,'Status Report'!B:AM,33,0)),AI1841="Direct shipment",IF(H1841="Asia Pacific",VLOOKUP(L1841,'Status Report'!B:AM,34,0),VLOOKUP(L1841,'Status Report'!B:AM,33,0)))</f>
        <v>27.974699999999999</v>
      </c>
      <c r="AC1841" s="21">
        <f>VLOOKUP(L1841,'Status Report'!B:CE,82,0)</f>
        <v>0</v>
      </c>
      <c r="AD1841" s="21">
        <f t="shared" si="432"/>
        <v>27.974699999999999</v>
      </c>
      <c r="AE1841" s="63">
        <f>VLOOKUP(L1841,'Status Report'!B:W,20,0)</f>
        <v>47</v>
      </c>
      <c r="AF1841" s="63">
        <f>VLOOKUP(L1841,'Status Report'!B:W,21,0)</f>
        <v>38</v>
      </c>
      <c r="AG1841" s="63">
        <f>VLOOKUP(L1841,'Status Report'!B:W,22,0)</f>
        <v>2</v>
      </c>
      <c r="AH1841" s="22">
        <f t="shared" si="433"/>
        <v>0.10716000000000001</v>
      </c>
      <c r="AI1841" t="s">
        <v>990</v>
      </c>
      <c r="AK1841" s="63">
        <f>IFERROR(VLOOKUP(G1841,ASEAN!A:A,1,0),0)</f>
        <v>0</v>
      </c>
      <c r="AL1841" s="63" t="str">
        <f>IFERROR(VLOOKUP(D1841,'[3]customer specs'!$B$1:$D$65536,3,0),0)</f>
        <v>pallet</v>
      </c>
      <c r="AM1841" s="64">
        <f t="shared" si="434"/>
        <v>0</v>
      </c>
      <c r="AN1841" s="64">
        <f t="shared" si="435"/>
        <v>0</v>
      </c>
      <c r="AO1841" s="63"/>
      <c r="AP1841" s="63"/>
      <c r="AQ1841" s="63" t="str">
        <f t="shared" si="436"/>
        <v>no</v>
      </c>
      <c r="AR1841" s="20">
        <f t="shared" si="437"/>
        <v>839.24099999999999</v>
      </c>
      <c r="AS1841" s="63"/>
      <c r="AT1841" s="23">
        <f t="shared" si="442"/>
        <v>0.12</v>
      </c>
      <c r="AU1841" s="65">
        <f t="shared" si="438"/>
        <v>31.789431818181818</v>
      </c>
      <c r="AV1841" s="65"/>
      <c r="AW1841" s="65">
        <f t="shared" si="439"/>
        <v>953.68295454545455</v>
      </c>
      <c r="AX1841" s="65"/>
      <c r="AY1841" s="63">
        <f>VLOOKUP(L1841,'Status Report'!B:CF,81,0)</f>
        <v>0</v>
      </c>
      <c r="AZ1841" s="63" t="str">
        <f>VLOOKUP(L1841,'Status Report'!B:S,18,0)</f>
        <v xml:space="preserve">Ellina Smirnova </v>
      </c>
      <c r="BB1841" s="63">
        <f>VLOOKUP(L1841,'Status Report'!B:Z,25,0)</f>
        <v>1</v>
      </c>
      <c r="BC1841" s="63">
        <f t="shared" si="440"/>
        <v>30</v>
      </c>
      <c r="BF1841">
        <f>VLOOKUP(L1841,'Status Report'!B:CE,82,0)</f>
        <v>0</v>
      </c>
      <c r="BG1841">
        <f>VLOOKUP(L1841,'Status Report'!B:CF,83,0)</f>
        <v>0</v>
      </c>
      <c r="BH1841">
        <f>VLOOKUP(L1841,'Status Report'!B:CG,84,0)</f>
        <v>0</v>
      </c>
      <c r="BI1841" t="s">
        <v>1035</v>
      </c>
      <c r="BJ1841" t="s">
        <v>795</v>
      </c>
      <c r="BM1841" s="67">
        <f t="shared" si="441"/>
        <v>278</v>
      </c>
    </row>
    <row r="1842" spans="1:65" x14ac:dyDescent="0.25">
      <c r="A1842" s="68" t="str">
        <f>VLOOKUP(L1842,'Status Report'!B:CB,79,0)</f>
        <v>Heineken - F1</v>
      </c>
      <c r="C1842">
        <v>26021057</v>
      </c>
      <c r="D1842">
        <v>3090399</v>
      </c>
      <c r="E1842" t="s">
        <v>937</v>
      </c>
      <c r="F1842" t="s">
        <v>929</v>
      </c>
      <c r="G1842" t="str">
        <f>VLOOKUP(D1842,'[2]sold to'!$A:$H,8,0)</f>
        <v>South Africa</v>
      </c>
      <c r="H1842" t="str">
        <f>VLOOKUP(D1842,'[2]sold to'!$A:$I,9,0)</f>
        <v>AMEE</v>
      </c>
      <c r="K1842">
        <v>310</v>
      </c>
      <c r="L1842">
        <v>88027433</v>
      </c>
      <c r="M1842" t="s">
        <v>620</v>
      </c>
      <c r="N1842">
        <v>30</v>
      </c>
      <c r="P1842" t="str">
        <f>VLOOKUP(L1842,'Status Report'!B:AA,26,0)</f>
        <v>China</v>
      </c>
      <c r="Q1842" t="str">
        <f>VLOOKUP(L1842,'Status Report'!B:AB,27,0)</f>
        <v>Textiles-Clothing</v>
      </c>
      <c r="R1842">
        <f>VLOOKUP(L1842,'Status Report'!B:X,23,0)</f>
        <v>1000</v>
      </c>
      <c r="S1842" t="str">
        <f>VLOOKUP(L1842,'Status Report'!B:T,19,0)</f>
        <v>Asian Sourcing Link</v>
      </c>
      <c r="T1842" s="62">
        <f>VLOOKUP(L1842,'Status Report'!B:E,4,0)</f>
        <v>3</v>
      </c>
      <c r="U1842" s="19">
        <f>_xlfn.IFS(AI1842="Den Bosch",VLOOKUP(L1842,'Status Report'!B:AM,35,0),AI1842="Yantian",VLOOKUP(L1842,'Status Report'!B:AM,36,0),AI1842="",IF(H1842="Asia Pacific",VLOOKUP(L1842,'Status Report'!B:AM,36,0),VLOOKUP(L1842,'Status Report'!B:AM,35,0)),AI1842="Direct shipment",IF(H1842="Asia Pacific",VLOOKUP(L1842,'Status Report'!B:AM,36,0),VLOOKUP(L1842,'Status Report'!B:AM,35,0)))</f>
        <v>32.06</v>
      </c>
      <c r="V1842" s="20">
        <f t="shared" si="428"/>
        <v>961.80000000000007</v>
      </c>
      <c r="W1842" s="19">
        <f>_xlfn.IFS(AI1842="Den Bosch",VLOOKUP(L1842,'Status Report'!B:AM,37,0),AI1842="Yantian",VLOOKUP(L1842,'Status Report'!B:AM,38,0),AI1842="",IF(H1842="Asia Pacific",VLOOKUP(L1842,'Status Report'!B:AM,38,0),VLOOKUP(L1842,'Status Report'!B:AM,37,0)),AI1842="Direct shipment",IF(H1842="Asia Pacific",VLOOKUP(L1842,'Status Report'!B:AM,38,0),VLOOKUP(L1842,'Status Report'!B:AM,37,0)))</f>
        <v>32.06</v>
      </c>
      <c r="X1842" s="20">
        <f t="shared" si="429"/>
        <v>961.80000000000007</v>
      </c>
      <c r="Y1842" s="20">
        <f>_xlfn.IFS(AI1842="Den Bosch",VLOOKUP(L1842,'Status Report'!B:AO,39,0),AI1842="Yantian",VLOOKUP(L1842,'Status Report'!B:AO,40,0),AI1842="",IF(H1842="Asia Pacific",VLOOKUP(L1842,'Status Report'!B:AO,40,0),VLOOKUP(L1842,'Status Report'!B:AO,39,0)),AI1842="Direct shipment",IF(H1842="Asia Pacific",VLOOKUP(L1842,'Status Report'!B:AO,40,0),VLOOKUP(L1842,'Status Report'!B:AO,39,0)))</f>
        <v>0</v>
      </c>
      <c r="Z1842" s="20">
        <f t="shared" si="430"/>
        <v>0</v>
      </c>
      <c r="AA1842" s="20">
        <f t="shared" si="431"/>
        <v>961.80000000000007</v>
      </c>
      <c r="AB1842" s="21">
        <f>_xlfn.IFS(AI1842="Den Bosch",VLOOKUP(L1842,'Status Report'!B:AM,33,0),AI1842="Yantian",VLOOKUP(L1842,'Status Report'!B:AM,34,0),AI1842="",IF(H1842="Asia Pacific",VLOOKUP(L1842,'Status Report'!B:AM,34,0),VLOOKUP(L1842,'Status Report'!B:AM,33,0)),AI1842="Direct shipment",IF(H1842="Asia Pacific",VLOOKUP(L1842,'Status Report'!B:AM,34,0),VLOOKUP(L1842,'Status Report'!B:AM,33,0)))</f>
        <v>27.974699999999999</v>
      </c>
      <c r="AC1842" s="21">
        <f>VLOOKUP(L1842,'Status Report'!B:CE,82,0)</f>
        <v>0</v>
      </c>
      <c r="AD1842" s="21">
        <f t="shared" si="432"/>
        <v>27.974699999999999</v>
      </c>
      <c r="AE1842" s="63">
        <f>VLOOKUP(L1842,'Status Report'!B:W,20,0)</f>
        <v>47</v>
      </c>
      <c r="AF1842" s="63">
        <f>VLOOKUP(L1842,'Status Report'!B:W,21,0)</f>
        <v>38</v>
      </c>
      <c r="AG1842" s="63">
        <f>VLOOKUP(L1842,'Status Report'!B:W,22,0)</f>
        <v>2</v>
      </c>
      <c r="AH1842" s="22">
        <f t="shared" si="433"/>
        <v>0.10716000000000001</v>
      </c>
      <c r="AI1842" t="s">
        <v>990</v>
      </c>
      <c r="AK1842" s="63">
        <f>IFERROR(VLOOKUP(G1842,ASEAN!A:A,1,0),0)</f>
        <v>0</v>
      </c>
      <c r="AL1842" s="63" t="str">
        <f>IFERROR(VLOOKUP(D1842,'[3]customer specs'!$B$1:$D$65536,3,0),0)</f>
        <v>pallet</v>
      </c>
      <c r="AM1842" s="64">
        <f t="shared" si="434"/>
        <v>0</v>
      </c>
      <c r="AN1842" s="64">
        <f t="shared" si="435"/>
        <v>0</v>
      </c>
      <c r="AO1842" s="63"/>
      <c r="AP1842" s="63"/>
      <c r="AQ1842" s="63" t="str">
        <f t="shared" si="436"/>
        <v>no</v>
      </c>
      <c r="AR1842" s="20">
        <f t="shared" si="437"/>
        <v>839.24099999999999</v>
      </c>
      <c r="AS1842" s="63"/>
      <c r="AT1842" s="23">
        <f t="shared" si="442"/>
        <v>0.12</v>
      </c>
      <c r="AU1842" s="65">
        <f t="shared" si="438"/>
        <v>31.789431818181818</v>
      </c>
      <c r="AV1842" s="65"/>
      <c r="AW1842" s="65">
        <f t="shared" si="439"/>
        <v>953.68295454545455</v>
      </c>
      <c r="AX1842" s="65"/>
      <c r="AY1842" s="63">
        <f>VLOOKUP(L1842,'Status Report'!B:CF,81,0)</f>
        <v>0</v>
      </c>
      <c r="AZ1842" s="63" t="str">
        <f>VLOOKUP(L1842,'Status Report'!B:S,18,0)</f>
        <v xml:space="preserve">Ellina Smirnova </v>
      </c>
      <c r="BB1842" s="63">
        <f>VLOOKUP(L1842,'Status Report'!B:Z,25,0)</f>
        <v>1</v>
      </c>
      <c r="BC1842" s="63">
        <f t="shared" si="440"/>
        <v>30</v>
      </c>
      <c r="BF1842">
        <f>VLOOKUP(L1842,'Status Report'!B:CE,82,0)</f>
        <v>0</v>
      </c>
      <c r="BG1842">
        <f>VLOOKUP(L1842,'Status Report'!B:CF,83,0)</f>
        <v>0</v>
      </c>
      <c r="BH1842">
        <f>VLOOKUP(L1842,'Status Report'!B:CG,84,0)</f>
        <v>0</v>
      </c>
      <c r="BI1842" t="s">
        <v>1035</v>
      </c>
      <c r="BJ1842" t="s">
        <v>795</v>
      </c>
      <c r="BM1842" s="67">
        <f t="shared" si="441"/>
        <v>437</v>
      </c>
    </row>
    <row r="1843" spans="1:65" x14ac:dyDescent="0.25">
      <c r="A1843" s="68" t="str">
        <f>VLOOKUP(L1843,'Status Report'!B:CB,79,0)</f>
        <v>Heineken - F1</v>
      </c>
      <c r="C1843">
        <v>26021057</v>
      </c>
      <c r="D1843">
        <v>3090399</v>
      </c>
      <c r="E1843" t="s">
        <v>937</v>
      </c>
      <c r="F1843" t="s">
        <v>929</v>
      </c>
      <c r="G1843" t="str">
        <f>VLOOKUP(D1843,'[2]sold to'!$A:$H,8,0)</f>
        <v>South Africa</v>
      </c>
      <c r="H1843" t="str">
        <f>VLOOKUP(D1843,'[2]sold to'!$A:$I,9,0)</f>
        <v>AMEE</v>
      </c>
      <c r="K1843">
        <v>320</v>
      </c>
      <c r="L1843">
        <v>88027434</v>
      </c>
      <c r="M1843" t="s">
        <v>621</v>
      </c>
      <c r="N1843">
        <v>10</v>
      </c>
      <c r="P1843" t="str">
        <f>VLOOKUP(L1843,'Status Report'!B:AA,26,0)</f>
        <v>China</v>
      </c>
      <c r="Q1843" t="str">
        <f>VLOOKUP(L1843,'Status Report'!B:AB,27,0)</f>
        <v>Textiles-Clothing</v>
      </c>
      <c r="R1843">
        <f>VLOOKUP(L1843,'Status Report'!B:X,23,0)</f>
        <v>1000</v>
      </c>
      <c r="S1843" t="str">
        <f>VLOOKUP(L1843,'Status Report'!B:T,19,0)</f>
        <v>Asian Sourcing Link</v>
      </c>
      <c r="T1843" s="62">
        <f>VLOOKUP(L1843,'Status Report'!B:E,4,0)</f>
        <v>3</v>
      </c>
      <c r="U1843" s="19">
        <f>_xlfn.IFS(AI1843="Den Bosch",VLOOKUP(L1843,'Status Report'!B:AM,35,0),AI1843="Yantian",VLOOKUP(L1843,'Status Report'!B:AM,36,0),AI1843="",IF(H1843="Asia Pacific",VLOOKUP(L1843,'Status Report'!B:AM,36,0),VLOOKUP(L1843,'Status Report'!B:AM,35,0)),AI1843="Direct shipment",IF(H1843="Asia Pacific",VLOOKUP(L1843,'Status Report'!B:AM,36,0),VLOOKUP(L1843,'Status Report'!B:AM,35,0)))</f>
        <v>32.06</v>
      </c>
      <c r="V1843" s="20">
        <f t="shared" si="428"/>
        <v>320.60000000000002</v>
      </c>
      <c r="W1843" s="19">
        <f>_xlfn.IFS(AI1843="Den Bosch",VLOOKUP(L1843,'Status Report'!B:AM,37,0),AI1843="Yantian",VLOOKUP(L1843,'Status Report'!B:AM,38,0),AI1843="",IF(H1843="Asia Pacific",VLOOKUP(L1843,'Status Report'!B:AM,38,0),VLOOKUP(L1843,'Status Report'!B:AM,37,0)),AI1843="Direct shipment",IF(H1843="Asia Pacific",VLOOKUP(L1843,'Status Report'!B:AM,38,0),VLOOKUP(L1843,'Status Report'!B:AM,37,0)))</f>
        <v>32.06</v>
      </c>
      <c r="X1843" s="20">
        <f t="shared" si="429"/>
        <v>320.60000000000002</v>
      </c>
      <c r="Y1843" s="20">
        <f>_xlfn.IFS(AI1843="Den Bosch",VLOOKUP(L1843,'Status Report'!B:AO,39,0),AI1843="Yantian",VLOOKUP(L1843,'Status Report'!B:AO,40,0),AI1843="",IF(H1843="Asia Pacific",VLOOKUP(L1843,'Status Report'!B:AO,40,0),VLOOKUP(L1843,'Status Report'!B:AO,39,0)),AI1843="Direct shipment",IF(H1843="Asia Pacific",VLOOKUP(L1843,'Status Report'!B:AO,40,0),VLOOKUP(L1843,'Status Report'!B:AO,39,0)))</f>
        <v>0</v>
      </c>
      <c r="Z1843" s="20">
        <f t="shared" si="430"/>
        <v>0</v>
      </c>
      <c r="AA1843" s="20">
        <f t="shared" si="431"/>
        <v>320.60000000000002</v>
      </c>
      <c r="AB1843" s="21">
        <f>_xlfn.IFS(AI1843="Den Bosch",VLOOKUP(L1843,'Status Report'!B:AM,33,0),AI1843="Yantian",VLOOKUP(L1843,'Status Report'!B:AM,34,0),AI1843="",IF(H1843="Asia Pacific",VLOOKUP(L1843,'Status Report'!B:AM,34,0),VLOOKUP(L1843,'Status Report'!B:AM,33,0)),AI1843="Direct shipment",IF(H1843="Asia Pacific",VLOOKUP(L1843,'Status Report'!B:AM,34,0),VLOOKUP(L1843,'Status Report'!B:AM,33,0)))</f>
        <v>27.974699999999999</v>
      </c>
      <c r="AC1843" s="21">
        <f>VLOOKUP(L1843,'Status Report'!B:CE,82,0)</f>
        <v>0</v>
      </c>
      <c r="AD1843" s="21">
        <f t="shared" si="432"/>
        <v>27.974699999999999</v>
      </c>
      <c r="AE1843" s="63">
        <f>VLOOKUP(L1843,'Status Report'!B:W,20,0)</f>
        <v>47</v>
      </c>
      <c r="AF1843" s="63">
        <f>VLOOKUP(L1843,'Status Report'!B:W,21,0)</f>
        <v>38</v>
      </c>
      <c r="AG1843" s="63">
        <f>VLOOKUP(L1843,'Status Report'!B:W,22,0)</f>
        <v>2</v>
      </c>
      <c r="AH1843" s="22">
        <f t="shared" si="433"/>
        <v>3.5720000000000002E-2</v>
      </c>
      <c r="AI1843" t="s">
        <v>990</v>
      </c>
      <c r="AK1843" s="63">
        <f>IFERROR(VLOOKUP(G1843,ASEAN!A:A,1,0),0)</f>
        <v>0</v>
      </c>
      <c r="AL1843" s="63" t="str">
        <f>IFERROR(VLOOKUP(D1843,'[3]customer specs'!$B$1:$D$65536,3,0),0)</f>
        <v>pallet</v>
      </c>
      <c r="AM1843" s="64">
        <f t="shared" si="434"/>
        <v>0</v>
      </c>
      <c r="AN1843" s="64">
        <f t="shared" si="435"/>
        <v>0</v>
      </c>
      <c r="AO1843" s="63"/>
      <c r="AP1843" s="63"/>
      <c r="AQ1843" s="63" t="str">
        <f t="shared" si="436"/>
        <v>no</v>
      </c>
      <c r="AR1843" s="20">
        <f t="shared" si="437"/>
        <v>279.74699999999996</v>
      </c>
      <c r="AS1843" s="63"/>
      <c r="AT1843" s="23">
        <f t="shared" si="442"/>
        <v>0.12</v>
      </c>
      <c r="AU1843" s="65">
        <f t="shared" si="438"/>
        <v>31.789431818181818</v>
      </c>
      <c r="AV1843" s="65"/>
      <c r="AW1843" s="65">
        <f t="shared" si="439"/>
        <v>317.89431818181816</v>
      </c>
      <c r="AX1843" s="65"/>
      <c r="AY1843" s="63">
        <f>VLOOKUP(L1843,'Status Report'!B:CF,81,0)</f>
        <v>0</v>
      </c>
      <c r="AZ1843" s="63" t="str">
        <f>VLOOKUP(L1843,'Status Report'!B:S,18,0)</f>
        <v xml:space="preserve">Ellina Smirnova </v>
      </c>
      <c r="BB1843" s="63">
        <f>VLOOKUP(L1843,'Status Report'!B:Z,25,0)</f>
        <v>1</v>
      </c>
      <c r="BC1843" s="63">
        <f t="shared" si="440"/>
        <v>10</v>
      </c>
      <c r="BF1843">
        <f>VLOOKUP(L1843,'Status Report'!B:CE,82,0)</f>
        <v>0</v>
      </c>
      <c r="BG1843">
        <f>VLOOKUP(L1843,'Status Report'!B:CF,83,0)</f>
        <v>0</v>
      </c>
      <c r="BH1843">
        <f>VLOOKUP(L1843,'Status Report'!B:CG,84,0)</f>
        <v>0</v>
      </c>
      <c r="BI1843" t="s">
        <v>1035</v>
      </c>
      <c r="BJ1843" t="s">
        <v>795</v>
      </c>
      <c r="BM1843" s="67">
        <f t="shared" si="441"/>
        <v>280</v>
      </c>
    </row>
    <row r="1844" spans="1:65" x14ac:dyDescent="0.25">
      <c r="A1844" s="68" t="str">
        <f>VLOOKUP(L1844,'Status Report'!B:CB,79,0)</f>
        <v>Desperados</v>
      </c>
      <c r="C1844">
        <v>26021058</v>
      </c>
      <c r="D1844">
        <v>3090697</v>
      </c>
      <c r="E1844" t="s">
        <v>1026</v>
      </c>
      <c r="F1844" t="s">
        <v>1027</v>
      </c>
      <c r="G1844" t="str">
        <f>VLOOKUP(D1844,'[2]sold to'!$A:$H,8,0)</f>
        <v>Dominican Republic</v>
      </c>
      <c r="H1844" t="str">
        <f>VLOOKUP(D1844,'[2]sold to'!$A:$I,9,0)</f>
        <v>AMERICAS</v>
      </c>
      <c r="K1844">
        <v>50</v>
      </c>
      <c r="L1844">
        <v>88027053</v>
      </c>
      <c r="M1844" t="s">
        <v>496</v>
      </c>
      <c r="N1844">
        <v>5</v>
      </c>
      <c r="P1844" t="str">
        <f>VLOOKUP(L1844,'Status Report'!B:AA,26,0)</f>
        <v>China</v>
      </c>
      <c r="Q1844" t="str">
        <f>VLOOKUP(L1844,'Status Report'!B:AB,27,0)</f>
        <v>Indoor signs</v>
      </c>
      <c r="R1844">
        <f>VLOOKUP(L1844,'Status Report'!B:X,23,0)</f>
        <v>100</v>
      </c>
      <c r="S1844" t="str">
        <f>VLOOKUP(L1844,'Status Report'!B:T,19,0)</f>
        <v>Dekkers Visual Communication B.v.</v>
      </c>
      <c r="T1844" s="62">
        <f>VLOOKUP(L1844,'Status Report'!B:E,4,0)</f>
        <v>3</v>
      </c>
      <c r="U1844" s="19">
        <f>_xlfn.IFS(AI1844="Den Bosch",VLOOKUP(L1844,'Status Report'!B:AM,35,0),AI1844="Yantian",VLOOKUP(L1844,'Status Report'!B:AM,36,0),AI1844="",IF(H1844="Asia Pacific",VLOOKUP(L1844,'Status Report'!B:AM,36,0),VLOOKUP(L1844,'Status Report'!B:AM,35,0)),AI1844="Direct shipment",IF(H1844="Asia Pacific",VLOOKUP(L1844,'Status Report'!B:AM,36,0),VLOOKUP(L1844,'Status Report'!B:AM,35,0)))</f>
        <v>145</v>
      </c>
      <c r="V1844" s="20">
        <f t="shared" si="428"/>
        <v>725</v>
      </c>
      <c r="W1844" s="19">
        <f>_xlfn.IFS(AI1844="Den Bosch",VLOOKUP(L1844,'Status Report'!B:AM,37,0),AI1844="Yantian",VLOOKUP(L1844,'Status Report'!B:AM,38,0),AI1844="",IF(H1844="Asia Pacific",VLOOKUP(L1844,'Status Report'!B:AM,38,0),VLOOKUP(L1844,'Status Report'!B:AM,37,0)),AI1844="Direct shipment",IF(H1844="Asia Pacific",VLOOKUP(L1844,'Status Report'!B:AM,38,0),VLOOKUP(L1844,'Status Report'!B:AM,37,0)))</f>
        <v>131.82</v>
      </c>
      <c r="X1844" s="20">
        <f t="shared" si="429"/>
        <v>659.09999999999991</v>
      </c>
      <c r="Y1844" s="20">
        <f>_xlfn.IFS(AI1844="Den Bosch",VLOOKUP(L1844,'Status Report'!B:AO,39,0),AI1844="Yantian",VLOOKUP(L1844,'Status Report'!B:AO,40,0),AI1844="",IF(H1844="Asia Pacific",VLOOKUP(L1844,'Status Report'!B:AO,40,0),VLOOKUP(L1844,'Status Report'!B:AO,39,0)),AI1844="Direct shipment",IF(H1844="Asia Pacific",VLOOKUP(L1844,'Status Report'!B:AO,40,0),VLOOKUP(L1844,'Status Report'!B:AO,39,0)))</f>
        <v>0</v>
      </c>
      <c r="Z1844" s="20">
        <f t="shared" si="430"/>
        <v>0</v>
      </c>
      <c r="AA1844" s="20">
        <f t="shared" si="431"/>
        <v>659.09999999999991</v>
      </c>
      <c r="AB1844" s="21">
        <f>_xlfn.IFS(AI1844="Den Bosch",VLOOKUP(L1844,'Status Report'!B:AM,33,0),AI1844="Yantian",VLOOKUP(L1844,'Status Report'!B:AM,34,0),AI1844="",IF(H1844="Asia Pacific",VLOOKUP(L1844,'Status Report'!B:AM,34,0),VLOOKUP(L1844,'Status Report'!B:AM,33,0)),AI1844="Direct shipment",IF(H1844="Asia Pacific",VLOOKUP(L1844,'Status Report'!B:AM,34,0),VLOOKUP(L1844,'Status Report'!B:AM,33,0)))</f>
        <v>114.00000000000001</v>
      </c>
      <c r="AC1844" s="21">
        <f>VLOOKUP(L1844,'Status Report'!B:CE,82,0)</f>
        <v>0</v>
      </c>
      <c r="AD1844" s="21">
        <f t="shared" si="432"/>
        <v>114.00000000000001</v>
      </c>
      <c r="AE1844" s="63">
        <f>VLOOKUP(L1844,'Status Report'!B:W,20,0)</f>
        <v>44</v>
      </c>
      <c r="AF1844" s="63">
        <f>VLOOKUP(L1844,'Status Report'!B:W,21,0)</f>
        <v>10</v>
      </c>
      <c r="AG1844" s="63">
        <f>VLOOKUP(L1844,'Status Report'!B:W,22,0)</f>
        <v>74</v>
      </c>
      <c r="AH1844" s="22">
        <f t="shared" si="433"/>
        <v>0.1628</v>
      </c>
      <c r="AI1844" t="s">
        <v>990</v>
      </c>
      <c r="AK1844" s="63">
        <f>IFERROR(VLOOKUP(G1844,ASEAN!A:A,1,0),0)</f>
        <v>0</v>
      </c>
      <c r="AL1844" s="63" t="str">
        <f>IFERROR(VLOOKUP(D1844,'[3]customer specs'!$B$1:$D$65536,3,0),0)</f>
        <v>pallet</v>
      </c>
      <c r="AM1844" s="64">
        <f t="shared" si="434"/>
        <v>65.900000000000091</v>
      </c>
      <c r="AN1844" s="64">
        <f t="shared" si="435"/>
        <v>0</v>
      </c>
      <c r="AO1844" s="63"/>
      <c r="AP1844" s="63"/>
      <c r="AQ1844" s="63" t="str">
        <f t="shared" si="436"/>
        <v>no</v>
      </c>
      <c r="AR1844" s="20">
        <f t="shared" si="437"/>
        <v>570.00000000000011</v>
      </c>
      <c r="AS1844" s="63"/>
      <c r="AT1844" s="23">
        <f t="shared" si="442"/>
        <v>0.12</v>
      </c>
      <c r="AU1844" s="65">
        <f t="shared" si="438"/>
        <v>129.54545454545456</v>
      </c>
      <c r="AV1844" s="65"/>
      <c r="AW1844" s="65">
        <f t="shared" si="439"/>
        <v>647.72727272727275</v>
      </c>
      <c r="AX1844" s="65"/>
      <c r="AY1844" s="63">
        <f>VLOOKUP(L1844,'Status Report'!B:CF,81,0)</f>
        <v>0</v>
      </c>
      <c r="AZ1844" s="63" t="str">
        <f>VLOOKUP(L1844,'Status Report'!B:S,18,0)</f>
        <v>Ludmilla Zarybnicka</v>
      </c>
      <c r="BB1844" s="63">
        <f>VLOOKUP(L1844,'Status Report'!B:Z,25,0)</f>
        <v>1</v>
      </c>
      <c r="BC1844" s="63">
        <f t="shared" si="440"/>
        <v>5</v>
      </c>
      <c r="BF1844">
        <f>VLOOKUP(L1844,'Status Report'!B:CE,82,0)</f>
        <v>0</v>
      </c>
      <c r="BG1844">
        <f>VLOOKUP(L1844,'Status Report'!B:CF,83,0)</f>
        <v>0</v>
      </c>
      <c r="BH1844">
        <f>VLOOKUP(L1844,'Status Report'!B:CG,84,0)</f>
        <v>0</v>
      </c>
      <c r="BI1844" t="s">
        <v>1035</v>
      </c>
      <c r="BJ1844" t="s">
        <v>795</v>
      </c>
      <c r="BM1844" s="67">
        <f t="shared" si="441"/>
        <v>456</v>
      </c>
    </row>
    <row r="1845" spans="1:65" x14ac:dyDescent="0.25">
      <c r="A1845" s="68" t="str">
        <f>VLOOKUP(L1845,'Status Report'!B:CB,79,0)</f>
        <v>Desperados</v>
      </c>
      <c r="C1845">
        <v>26021058</v>
      </c>
      <c r="D1845">
        <v>3090697</v>
      </c>
      <c r="E1845" t="s">
        <v>1026</v>
      </c>
      <c r="F1845" t="s">
        <v>1027</v>
      </c>
      <c r="G1845" t="str">
        <f>VLOOKUP(D1845,'[2]sold to'!$A:$H,8,0)</f>
        <v>Dominican Republic</v>
      </c>
      <c r="H1845" t="str">
        <f>VLOOKUP(D1845,'[2]sold to'!$A:$I,9,0)</f>
        <v>AMERICAS</v>
      </c>
      <c r="K1845">
        <v>60</v>
      </c>
      <c r="L1845">
        <v>88027233</v>
      </c>
      <c r="M1845" t="s">
        <v>528</v>
      </c>
      <c r="N1845">
        <v>2</v>
      </c>
      <c r="P1845" t="str">
        <f>VLOOKUP(L1845,'Status Report'!B:AA,26,0)</f>
        <v>Bangladesh</v>
      </c>
      <c r="Q1845" t="str">
        <f>VLOOKUP(L1845,'Status Report'!B:AB,27,0)</f>
        <v>Textiles-Clothing</v>
      </c>
      <c r="R1845">
        <f>VLOOKUP(L1845,'Status Report'!B:X,23,0)</f>
        <v>167</v>
      </c>
      <c r="S1845" t="str">
        <f>VLOOKUP(L1845,'Status Report'!B:T,19,0)</f>
        <v>Promocean The Netherlands BV</v>
      </c>
      <c r="T1845" s="62">
        <f>VLOOKUP(L1845,'Status Report'!B:E,4,0)</f>
        <v>3</v>
      </c>
      <c r="U1845" s="19">
        <f>_xlfn.IFS(AI1845="Den Bosch",VLOOKUP(L1845,'Status Report'!B:AM,35,0),AI1845="Yantian",VLOOKUP(L1845,'Status Report'!B:AM,36,0),AI1845="",IF(H1845="Asia Pacific",VLOOKUP(L1845,'Status Report'!B:AM,36,0),VLOOKUP(L1845,'Status Report'!B:AM,35,0)),AI1845="Direct shipment",IF(H1845="Asia Pacific",VLOOKUP(L1845,'Status Report'!B:AM,36,0),VLOOKUP(L1845,'Status Report'!B:AM,35,0)))</f>
        <v>40.200000000000003</v>
      </c>
      <c r="V1845" s="20">
        <f t="shared" si="428"/>
        <v>80.400000000000006</v>
      </c>
      <c r="W1845" s="19">
        <f>_xlfn.IFS(AI1845="Den Bosch",VLOOKUP(L1845,'Status Report'!B:AM,37,0),AI1845="Yantian",VLOOKUP(L1845,'Status Report'!B:AM,38,0),AI1845="",IF(H1845="Asia Pacific",VLOOKUP(L1845,'Status Report'!B:AM,38,0),VLOOKUP(L1845,'Status Report'!B:AM,37,0)),AI1845="Direct shipment",IF(H1845="Asia Pacific",VLOOKUP(L1845,'Status Report'!B:AM,38,0),VLOOKUP(L1845,'Status Report'!B:AM,37,0)))</f>
        <v>40.200000000000003</v>
      </c>
      <c r="X1845" s="20">
        <f t="shared" si="429"/>
        <v>80.400000000000006</v>
      </c>
      <c r="Y1845" s="20">
        <f>_xlfn.IFS(AI1845="Den Bosch",VLOOKUP(L1845,'Status Report'!B:AO,39,0),AI1845="Yantian",VLOOKUP(L1845,'Status Report'!B:AO,40,0),AI1845="",IF(H1845="Asia Pacific",VLOOKUP(L1845,'Status Report'!B:AO,40,0),VLOOKUP(L1845,'Status Report'!B:AO,39,0)),AI1845="Direct shipment",IF(H1845="Asia Pacific",VLOOKUP(L1845,'Status Report'!B:AO,40,0),VLOOKUP(L1845,'Status Report'!B:AO,39,0)))</f>
        <v>0</v>
      </c>
      <c r="Z1845" s="20">
        <f t="shared" si="430"/>
        <v>0</v>
      </c>
      <c r="AA1845" s="20">
        <f t="shared" si="431"/>
        <v>80.400000000000006</v>
      </c>
      <c r="AB1845" s="21">
        <f>_xlfn.IFS(AI1845="Den Bosch",VLOOKUP(L1845,'Status Report'!B:AM,33,0),AI1845="Yantian",VLOOKUP(L1845,'Status Report'!B:AM,34,0),AI1845="",IF(H1845="Asia Pacific",VLOOKUP(L1845,'Status Report'!B:AM,34,0),VLOOKUP(L1845,'Status Report'!B:AM,33,0)),AI1845="Direct shipment",IF(H1845="Asia Pacific",VLOOKUP(L1845,'Status Report'!B:AM,34,0),VLOOKUP(L1845,'Status Report'!B:AM,33,0)))</f>
        <v>33.337499999999999</v>
      </c>
      <c r="AC1845" s="21">
        <f>VLOOKUP(L1845,'Status Report'!B:CE,82,0)</f>
        <v>0</v>
      </c>
      <c r="AD1845" s="21">
        <f t="shared" si="432"/>
        <v>33.337499999999999</v>
      </c>
      <c r="AE1845" s="63">
        <f>VLOOKUP(L1845,'Status Report'!B:W,20,0)</f>
        <v>37</v>
      </c>
      <c r="AF1845" s="63">
        <f>VLOOKUP(L1845,'Status Report'!B:W,21,0)</f>
        <v>27</v>
      </c>
      <c r="AG1845" s="63">
        <f>VLOOKUP(L1845,'Status Report'!B:W,22,0)</f>
        <v>7.2</v>
      </c>
      <c r="AH1845" s="22">
        <f t="shared" si="433"/>
        <v>1.43856E-2</v>
      </c>
      <c r="AI1845" t="s">
        <v>990</v>
      </c>
      <c r="AK1845" s="63">
        <f>IFERROR(VLOOKUP(G1845,ASEAN!A:A,1,0),0)</f>
        <v>0</v>
      </c>
      <c r="AL1845" s="63" t="str">
        <f>IFERROR(VLOOKUP(D1845,'[3]customer specs'!$B$1:$D$65536,3,0),0)</f>
        <v>pallet</v>
      </c>
      <c r="AM1845" s="64">
        <f t="shared" si="434"/>
        <v>0</v>
      </c>
      <c r="AN1845" s="64">
        <f t="shared" si="435"/>
        <v>0</v>
      </c>
      <c r="AO1845" s="63"/>
      <c r="AP1845" s="63"/>
      <c r="AQ1845" s="63" t="str">
        <f t="shared" si="436"/>
        <v>no</v>
      </c>
      <c r="AR1845" s="20">
        <f t="shared" si="437"/>
        <v>66.674999999999997</v>
      </c>
      <c r="AS1845" s="63"/>
      <c r="AT1845" s="23">
        <f t="shared" si="442"/>
        <v>0.12</v>
      </c>
      <c r="AU1845" s="65">
        <f t="shared" si="438"/>
        <v>37.883522727272727</v>
      </c>
      <c r="AV1845" s="65"/>
      <c r="AW1845" s="65">
        <f t="shared" si="439"/>
        <v>75.767045454545453</v>
      </c>
      <c r="AX1845" s="65"/>
      <c r="AY1845" s="63">
        <f>VLOOKUP(L1845,'Status Report'!B:CF,81,0)</f>
        <v>0</v>
      </c>
      <c r="AZ1845" s="63" t="str">
        <f>VLOOKUP(L1845,'Status Report'!B:S,18,0)</f>
        <v>Ellina Smirnova</v>
      </c>
      <c r="BB1845" s="63">
        <f>VLOOKUP(L1845,'Status Report'!B:Z,25,0)</f>
        <v>6</v>
      </c>
      <c r="BC1845" s="63">
        <f t="shared" si="440"/>
        <v>12</v>
      </c>
      <c r="BF1845">
        <f>VLOOKUP(L1845,'Status Report'!B:CE,82,0)</f>
        <v>0</v>
      </c>
      <c r="BG1845">
        <f>VLOOKUP(L1845,'Status Report'!B:CF,83,0)</f>
        <v>0</v>
      </c>
      <c r="BH1845">
        <f>VLOOKUP(L1845,'Status Report'!B:CG,84,0)</f>
        <v>0</v>
      </c>
      <c r="BI1845" t="s">
        <v>1035</v>
      </c>
      <c r="BJ1845" t="s">
        <v>795</v>
      </c>
      <c r="BM1845" s="67">
        <f t="shared" si="441"/>
        <v>29</v>
      </c>
    </row>
    <row r="1846" spans="1:65" x14ac:dyDescent="0.25">
      <c r="A1846" s="68" t="str">
        <f>VLOOKUP(L1846,'Status Report'!B:CB,79,0)</f>
        <v>Desperados</v>
      </c>
      <c r="C1846">
        <v>26021058</v>
      </c>
      <c r="D1846">
        <v>3090697</v>
      </c>
      <c r="E1846" t="s">
        <v>1026</v>
      </c>
      <c r="F1846" t="s">
        <v>1027</v>
      </c>
      <c r="G1846" t="str">
        <f>VLOOKUP(D1846,'[2]sold to'!$A:$H,8,0)</f>
        <v>Dominican Republic</v>
      </c>
      <c r="H1846" t="str">
        <f>VLOOKUP(D1846,'[2]sold to'!$A:$I,9,0)</f>
        <v>AMERICAS</v>
      </c>
      <c r="K1846">
        <v>70</v>
      </c>
      <c r="L1846">
        <v>88027234</v>
      </c>
      <c r="M1846" t="s">
        <v>529</v>
      </c>
      <c r="N1846">
        <v>2</v>
      </c>
      <c r="P1846" t="str">
        <f>VLOOKUP(L1846,'Status Report'!B:AA,26,0)</f>
        <v>Bangladesh</v>
      </c>
      <c r="Q1846" t="str">
        <f>VLOOKUP(L1846,'Status Report'!B:AB,27,0)</f>
        <v>Textiles-Clothing</v>
      </c>
      <c r="R1846">
        <f>VLOOKUP(L1846,'Status Report'!B:X,23,0)</f>
        <v>167</v>
      </c>
      <c r="S1846" t="str">
        <f>VLOOKUP(L1846,'Status Report'!B:T,19,0)</f>
        <v>Promocean The Netherlands BV</v>
      </c>
      <c r="T1846" s="62">
        <f>VLOOKUP(L1846,'Status Report'!B:E,4,0)</f>
        <v>3</v>
      </c>
      <c r="U1846" s="19">
        <f>_xlfn.IFS(AI1846="Den Bosch",VLOOKUP(L1846,'Status Report'!B:AM,35,0),AI1846="Yantian",VLOOKUP(L1846,'Status Report'!B:AM,36,0),AI1846="",IF(H1846="Asia Pacific",VLOOKUP(L1846,'Status Report'!B:AM,36,0),VLOOKUP(L1846,'Status Report'!B:AM,35,0)),AI1846="Direct shipment",IF(H1846="Asia Pacific",VLOOKUP(L1846,'Status Report'!B:AM,36,0),VLOOKUP(L1846,'Status Report'!B:AM,35,0)))</f>
        <v>40.200000000000003</v>
      </c>
      <c r="V1846" s="20">
        <f t="shared" si="428"/>
        <v>80.400000000000006</v>
      </c>
      <c r="W1846" s="19">
        <f>_xlfn.IFS(AI1846="Den Bosch",VLOOKUP(L1846,'Status Report'!B:AM,37,0),AI1846="Yantian",VLOOKUP(L1846,'Status Report'!B:AM,38,0),AI1846="",IF(H1846="Asia Pacific",VLOOKUP(L1846,'Status Report'!B:AM,38,0),VLOOKUP(L1846,'Status Report'!B:AM,37,0)),AI1846="Direct shipment",IF(H1846="Asia Pacific",VLOOKUP(L1846,'Status Report'!B:AM,38,0),VLOOKUP(L1846,'Status Report'!B:AM,37,0)))</f>
        <v>40.200000000000003</v>
      </c>
      <c r="X1846" s="20">
        <f t="shared" si="429"/>
        <v>80.400000000000006</v>
      </c>
      <c r="Y1846" s="20">
        <f>_xlfn.IFS(AI1846="Den Bosch",VLOOKUP(L1846,'Status Report'!B:AO,39,0),AI1846="Yantian",VLOOKUP(L1846,'Status Report'!B:AO,40,0),AI1846="",IF(H1846="Asia Pacific",VLOOKUP(L1846,'Status Report'!B:AO,40,0),VLOOKUP(L1846,'Status Report'!B:AO,39,0)),AI1846="Direct shipment",IF(H1846="Asia Pacific",VLOOKUP(L1846,'Status Report'!B:AO,40,0),VLOOKUP(L1846,'Status Report'!B:AO,39,0)))</f>
        <v>0</v>
      </c>
      <c r="Z1846" s="20">
        <f t="shared" si="430"/>
        <v>0</v>
      </c>
      <c r="AA1846" s="20">
        <f t="shared" si="431"/>
        <v>80.400000000000006</v>
      </c>
      <c r="AB1846" s="21">
        <f>_xlfn.IFS(AI1846="Den Bosch",VLOOKUP(L1846,'Status Report'!B:AM,33,0),AI1846="Yantian",VLOOKUP(L1846,'Status Report'!B:AM,34,0),AI1846="",IF(H1846="Asia Pacific",VLOOKUP(L1846,'Status Report'!B:AM,34,0),VLOOKUP(L1846,'Status Report'!B:AM,33,0)),AI1846="Direct shipment",IF(H1846="Asia Pacific",VLOOKUP(L1846,'Status Report'!B:AM,34,0),VLOOKUP(L1846,'Status Report'!B:AM,33,0)))</f>
        <v>33.337499999999999</v>
      </c>
      <c r="AC1846" s="21">
        <f>VLOOKUP(L1846,'Status Report'!B:CE,82,0)</f>
        <v>0</v>
      </c>
      <c r="AD1846" s="21">
        <f t="shared" si="432"/>
        <v>33.337499999999999</v>
      </c>
      <c r="AE1846" s="63">
        <f>VLOOKUP(L1846,'Status Report'!B:W,20,0)</f>
        <v>37</v>
      </c>
      <c r="AF1846" s="63">
        <f>VLOOKUP(L1846,'Status Report'!B:W,21,0)</f>
        <v>27</v>
      </c>
      <c r="AG1846" s="63">
        <f>VLOOKUP(L1846,'Status Report'!B:W,22,0)</f>
        <v>7.2</v>
      </c>
      <c r="AH1846" s="22">
        <f t="shared" si="433"/>
        <v>1.43856E-2</v>
      </c>
      <c r="AI1846" t="s">
        <v>990</v>
      </c>
      <c r="AK1846" s="63">
        <f>IFERROR(VLOOKUP(G1846,ASEAN!A:A,1,0),0)</f>
        <v>0</v>
      </c>
      <c r="AL1846" s="63" t="str">
        <f>IFERROR(VLOOKUP(D1846,'[3]customer specs'!$B$1:$D$65536,3,0),0)</f>
        <v>pallet</v>
      </c>
      <c r="AM1846" s="64">
        <f t="shared" si="434"/>
        <v>0</v>
      </c>
      <c r="AN1846" s="64">
        <f t="shared" si="435"/>
        <v>0</v>
      </c>
      <c r="AO1846" s="63"/>
      <c r="AP1846" s="63"/>
      <c r="AQ1846" s="63" t="str">
        <f t="shared" si="436"/>
        <v>no</v>
      </c>
      <c r="AR1846" s="20">
        <f t="shared" si="437"/>
        <v>66.674999999999997</v>
      </c>
      <c r="AS1846" s="63"/>
      <c r="AT1846" s="23">
        <f t="shared" si="442"/>
        <v>0.12</v>
      </c>
      <c r="AU1846" s="65">
        <f t="shared" si="438"/>
        <v>37.883522727272727</v>
      </c>
      <c r="AV1846" s="65"/>
      <c r="AW1846" s="65">
        <f t="shared" si="439"/>
        <v>75.767045454545453</v>
      </c>
      <c r="AX1846" s="65"/>
      <c r="AY1846" s="63">
        <f>VLOOKUP(L1846,'Status Report'!B:CF,81,0)</f>
        <v>0</v>
      </c>
      <c r="AZ1846" s="63" t="str">
        <f>VLOOKUP(L1846,'Status Report'!B:S,18,0)</f>
        <v>Ellina Smirnova</v>
      </c>
      <c r="BB1846" s="63">
        <f>VLOOKUP(L1846,'Status Report'!B:Z,25,0)</f>
        <v>6</v>
      </c>
      <c r="BC1846" s="63">
        <f t="shared" si="440"/>
        <v>12</v>
      </c>
      <c r="BF1846">
        <f>VLOOKUP(L1846,'Status Report'!B:CE,82,0)</f>
        <v>0</v>
      </c>
      <c r="BG1846">
        <f>VLOOKUP(L1846,'Status Report'!B:CF,83,0)</f>
        <v>0</v>
      </c>
      <c r="BH1846">
        <f>VLOOKUP(L1846,'Status Report'!B:CG,84,0)</f>
        <v>0</v>
      </c>
      <c r="BI1846" t="s">
        <v>1035</v>
      </c>
      <c r="BJ1846" t="s">
        <v>795</v>
      </c>
      <c r="BM1846" s="67">
        <f t="shared" si="441"/>
        <v>239</v>
      </c>
    </row>
    <row r="1847" spans="1:65" x14ac:dyDescent="0.25">
      <c r="A1847" s="68" t="str">
        <f>VLOOKUP(L1847,'Status Report'!B:CB,79,0)</f>
        <v>Desperados</v>
      </c>
      <c r="C1847">
        <v>26021058</v>
      </c>
      <c r="D1847">
        <v>3090697</v>
      </c>
      <c r="E1847" t="s">
        <v>1026</v>
      </c>
      <c r="F1847" t="s">
        <v>1027</v>
      </c>
      <c r="G1847" t="str">
        <f>VLOOKUP(D1847,'[2]sold to'!$A:$H,8,0)</f>
        <v>Dominican Republic</v>
      </c>
      <c r="H1847" t="str">
        <f>VLOOKUP(D1847,'[2]sold to'!$A:$I,9,0)</f>
        <v>AMERICAS</v>
      </c>
      <c r="K1847">
        <v>80</v>
      </c>
      <c r="L1847">
        <v>88027235</v>
      </c>
      <c r="M1847" t="s">
        <v>530</v>
      </c>
      <c r="N1847">
        <v>2</v>
      </c>
      <c r="P1847" t="str">
        <f>VLOOKUP(L1847,'Status Report'!B:AA,26,0)</f>
        <v>Bangladesh</v>
      </c>
      <c r="Q1847" t="str">
        <f>VLOOKUP(L1847,'Status Report'!B:AB,27,0)</f>
        <v>Textiles-Clothing</v>
      </c>
      <c r="R1847">
        <f>VLOOKUP(L1847,'Status Report'!B:X,23,0)</f>
        <v>167</v>
      </c>
      <c r="S1847" t="str">
        <f>VLOOKUP(L1847,'Status Report'!B:T,19,0)</f>
        <v>Promocean The Netherlands BV</v>
      </c>
      <c r="T1847" s="62">
        <f>VLOOKUP(L1847,'Status Report'!B:E,4,0)</f>
        <v>3</v>
      </c>
      <c r="U1847" s="19">
        <f>_xlfn.IFS(AI1847="Den Bosch",VLOOKUP(L1847,'Status Report'!B:AM,35,0),AI1847="Yantian",VLOOKUP(L1847,'Status Report'!B:AM,36,0),AI1847="",IF(H1847="Asia Pacific",VLOOKUP(L1847,'Status Report'!B:AM,36,0),VLOOKUP(L1847,'Status Report'!B:AM,35,0)),AI1847="Direct shipment",IF(H1847="Asia Pacific",VLOOKUP(L1847,'Status Report'!B:AM,36,0),VLOOKUP(L1847,'Status Report'!B:AM,35,0)))</f>
        <v>40.200000000000003</v>
      </c>
      <c r="V1847" s="20">
        <f t="shared" si="428"/>
        <v>80.400000000000006</v>
      </c>
      <c r="W1847" s="19">
        <f>_xlfn.IFS(AI1847="Den Bosch",VLOOKUP(L1847,'Status Report'!B:AM,37,0),AI1847="Yantian",VLOOKUP(L1847,'Status Report'!B:AM,38,0),AI1847="",IF(H1847="Asia Pacific",VLOOKUP(L1847,'Status Report'!B:AM,38,0),VLOOKUP(L1847,'Status Report'!B:AM,37,0)),AI1847="Direct shipment",IF(H1847="Asia Pacific",VLOOKUP(L1847,'Status Report'!B:AM,38,0),VLOOKUP(L1847,'Status Report'!B:AM,37,0)))</f>
        <v>40.200000000000003</v>
      </c>
      <c r="X1847" s="20">
        <f t="shared" si="429"/>
        <v>80.400000000000006</v>
      </c>
      <c r="Y1847" s="20">
        <f>_xlfn.IFS(AI1847="Den Bosch",VLOOKUP(L1847,'Status Report'!B:AO,39,0),AI1847="Yantian",VLOOKUP(L1847,'Status Report'!B:AO,40,0),AI1847="",IF(H1847="Asia Pacific",VLOOKUP(L1847,'Status Report'!B:AO,40,0),VLOOKUP(L1847,'Status Report'!B:AO,39,0)),AI1847="Direct shipment",IF(H1847="Asia Pacific",VLOOKUP(L1847,'Status Report'!B:AO,40,0),VLOOKUP(L1847,'Status Report'!B:AO,39,0)))</f>
        <v>0</v>
      </c>
      <c r="Z1847" s="20">
        <f t="shared" si="430"/>
        <v>0</v>
      </c>
      <c r="AA1847" s="20">
        <f t="shared" si="431"/>
        <v>80.400000000000006</v>
      </c>
      <c r="AB1847" s="21">
        <f>_xlfn.IFS(AI1847="Den Bosch",VLOOKUP(L1847,'Status Report'!B:AM,33,0),AI1847="Yantian",VLOOKUP(L1847,'Status Report'!B:AM,34,0),AI1847="",IF(H1847="Asia Pacific",VLOOKUP(L1847,'Status Report'!B:AM,34,0),VLOOKUP(L1847,'Status Report'!B:AM,33,0)),AI1847="Direct shipment",IF(H1847="Asia Pacific",VLOOKUP(L1847,'Status Report'!B:AM,34,0),VLOOKUP(L1847,'Status Report'!B:AM,33,0)))</f>
        <v>33.337499999999999</v>
      </c>
      <c r="AC1847" s="21">
        <f>VLOOKUP(L1847,'Status Report'!B:CE,82,0)</f>
        <v>0</v>
      </c>
      <c r="AD1847" s="21">
        <f t="shared" si="432"/>
        <v>33.337499999999999</v>
      </c>
      <c r="AE1847" s="63">
        <f>VLOOKUP(L1847,'Status Report'!B:W,20,0)</f>
        <v>37</v>
      </c>
      <c r="AF1847" s="63">
        <f>VLOOKUP(L1847,'Status Report'!B:W,21,0)</f>
        <v>27</v>
      </c>
      <c r="AG1847" s="63">
        <f>VLOOKUP(L1847,'Status Report'!B:W,22,0)</f>
        <v>7.2</v>
      </c>
      <c r="AH1847" s="22">
        <f t="shared" si="433"/>
        <v>1.43856E-2</v>
      </c>
      <c r="AI1847" t="s">
        <v>990</v>
      </c>
      <c r="AK1847" s="63">
        <f>IFERROR(VLOOKUP(G1847,ASEAN!A:A,1,0),0)</f>
        <v>0</v>
      </c>
      <c r="AL1847" s="63" t="str">
        <f>IFERROR(VLOOKUP(D1847,'[3]customer specs'!$B$1:$D$65536,3,0),0)</f>
        <v>pallet</v>
      </c>
      <c r="AM1847" s="64">
        <f t="shared" si="434"/>
        <v>0</v>
      </c>
      <c r="AN1847" s="64">
        <f t="shared" si="435"/>
        <v>0</v>
      </c>
      <c r="AO1847" s="63"/>
      <c r="AP1847" s="63"/>
      <c r="AQ1847" s="63" t="str">
        <f t="shared" si="436"/>
        <v>no</v>
      </c>
      <c r="AR1847" s="20">
        <f t="shared" si="437"/>
        <v>66.674999999999997</v>
      </c>
      <c r="AS1847" s="63"/>
      <c r="AT1847" s="23">
        <f t="shared" si="442"/>
        <v>0.12</v>
      </c>
      <c r="AU1847" s="65">
        <f t="shared" si="438"/>
        <v>37.883522727272727</v>
      </c>
      <c r="AV1847" s="65"/>
      <c r="AW1847" s="65">
        <f t="shared" si="439"/>
        <v>75.767045454545453</v>
      </c>
      <c r="AX1847" s="65"/>
      <c r="AY1847" s="63">
        <f>VLOOKUP(L1847,'Status Report'!B:CF,81,0)</f>
        <v>0</v>
      </c>
      <c r="AZ1847" s="63" t="str">
        <f>VLOOKUP(L1847,'Status Report'!B:S,18,0)</f>
        <v>Ellina Smirnova</v>
      </c>
      <c r="BB1847" s="63">
        <f>VLOOKUP(L1847,'Status Report'!B:Z,25,0)</f>
        <v>6</v>
      </c>
      <c r="BC1847" s="63">
        <f t="shared" si="440"/>
        <v>12</v>
      </c>
      <c r="BF1847">
        <f>VLOOKUP(L1847,'Status Report'!B:CE,82,0)</f>
        <v>0</v>
      </c>
      <c r="BG1847">
        <f>VLOOKUP(L1847,'Status Report'!B:CF,83,0)</f>
        <v>0</v>
      </c>
      <c r="BH1847">
        <f>VLOOKUP(L1847,'Status Report'!B:CG,84,0)</f>
        <v>0</v>
      </c>
      <c r="BI1847" t="s">
        <v>1035</v>
      </c>
      <c r="BJ1847" t="s">
        <v>795</v>
      </c>
      <c r="BM1847" s="67">
        <f t="shared" si="441"/>
        <v>42</v>
      </c>
    </row>
    <row r="1848" spans="1:65" x14ac:dyDescent="0.25">
      <c r="A1848" s="68" t="str">
        <f>VLOOKUP(L1848,'Status Report'!B:CB,79,0)</f>
        <v>Desperados</v>
      </c>
      <c r="C1848">
        <v>26021058</v>
      </c>
      <c r="D1848">
        <v>3090697</v>
      </c>
      <c r="E1848" t="s">
        <v>1026</v>
      </c>
      <c r="F1848" t="s">
        <v>1027</v>
      </c>
      <c r="G1848" t="str">
        <f>VLOOKUP(D1848,'[2]sold to'!$A:$H,8,0)</f>
        <v>Dominican Republic</v>
      </c>
      <c r="H1848" t="str">
        <f>VLOOKUP(D1848,'[2]sold to'!$A:$I,9,0)</f>
        <v>AMERICAS</v>
      </c>
      <c r="K1848">
        <v>90</v>
      </c>
      <c r="L1848">
        <v>88027236</v>
      </c>
      <c r="M1848" t="s">
        <v>531</v>
      </c>
      <c r="N1848">
        <v>2</v>
      </c>
      <c r="P1848" t="str">
        <f>VLOOKUP(L1848,'Status Report'!B:AA,26,0)</f>
        <v>Bangladesh</v>
      </c>
      <c r="Q1848" t="str">
        <f>VLOOKUP(L1848,'Status Report'!B:AB,27,0)</f>
        <v>Textiles-Clothing</v>
      </c>
      <c r="R1848">
        <f>VLOOKUP(L1848,'Status Report'!B:X,23,0)</f>
        <v>167</v>
      </c>
      <c r="S1848" t="str">
        <f>VLOOKUP(L1848,'Status Report'!B:T,19,0)</f>
        <v>Promocean The Netherlands BV</v>
      </c>
      <c r="T1848" s="62">
        <f>VLOOKUP(L1848,'Status Report'!B:E,4,0)</f>
        <v>3</v>
      </c>
      <c r="U1848" s="19">
        <f>_xlfn.IFS(AI1848="Den Bosch",VLOOKUP(L1848,'Status Report'!B:AM,35,0),AI1848="Yantian",VLOOKUP(L1848,'Status Report'!B:AM,36,0),AI1848="",IF(H1848="Asia Pacific",VLOOKUP(L1848,'Status Report'!B:AM,36,0),VLOOKUP(L1848,'Status Report'!B:AM,35,0)),AI1848="Direct shipment",IF(H1848="Asia Pacific",VLOOKUP(L1848,'Status Report'!B:AM,36,0),VLOOKUP(L1848,'Status Report'!B:AM,35,0)))</f>
        <v>40.200000000000003</v>
      </c>
      <c r="V1848" s="20">
        <f t="shared" si="428"/>
        <v>80.400000000000006</v>
      </c>
      <c r="W1848" s="19">
        <f>_xlfn.IFS(AI1848="Den Bosch",VLOOKUP(L1848,'Status Report'!B:AM,37,0),AI1848="Yantian",VLOOKUP(L1848,'Status Report'!B:AM,38,0),AI1848="",IF(H1848="Asia Pacific",VLOOKUP(L1848,'Status Report'!B:AM,38,0),VLOOKUP(L1848,'Status Report'!B:AM,37,0)),AI1848="Direct shipment",IF(H1848="Asia Pacific",VLOOKUP(L1848,'Status Report'!B:AM,38,0),VLOOKUP(L1848,'Status Report'!B:AM,37,0)))</f>
        <v>40.200000000000003</v>
      </c>
      <c r="X1848" s="20">
        <f t="shared" si="429"/>
        <v>80.400000000000006</v>
      </c>
      <c r="Y1848" s="20">
        <f>_xlfn.IFS(AI1848="Den Bosch",VLOOKUP(L1848,'Status Report'!B:AO,39,0),AI1848="Yantian",VLOOKUP(L1848,'Status Report'!B:AO,40,0),AI1848="",IF(H1848="Asia Pacific",VLOOKUP(L1848,'Status Report'!B:AO,40,0),VLOOKUP(L1848,'Status Report'!B:AO,39,0)),AI1848="Direct shipment",IF(H1848="Asia Pacific",VLOOKUP(L1848,'Status Report'!B:AO,40,0),VLOOKUP(L1848,'Status Report'!B:AO,39,0)))</f>
        <v>0</v>
      </c>
      <c r="Z1848" s="20">
        <f t="shared" si="430"/>
        <v>0</v>
      </c>
      <c r="AA1848" s="20">
        <f t="shared" si="431"/>
        <v>80.400000000000006</v>
      </c>
      <c r="AB1848" s="21">
        <f>_xlfn.IFS(AI1848="Den Bosch",VLOOKUP(L1848,'Status Report'!B:AM,33,0),AI1848="Yantian",VLOOKUP(L1848,'Status Report'!B:AM,34,0),AI1848="",IF(H1848="Asia Pacific",VLOOKUP(L1848,'Status Report'!B:AM,34,0),VLOOKUP(L1848,'Status Report'!B:AM,33,0)),AI1848="Direct shipment",IF(H1848="Asia Pacific",VLOOKUP(L1848,'Status Report'!B:AM,34,0),VLOOKUP(L1848,'Status Report'!B:AM,33,0)))</f>
        <v>33.337499999999999</v>
      </c>
      <c r="AC1848" s="21">
        <f>VLOOKUP(L1848,'Status Report'!B:CE,82,0)</f>
        <v>0</v>
      </c>
      <c r="AD1848" s="21">
        <f t="shared" si="432"/>
        <v>33.337499999999999</v>
      </c>
      <c r="AE1848" s="63">
        <f>VLOOKUP(L1848,'Status Report'!B:W,20,0)</f>
        <v>37</v>
      </c>
      <c r="AF1848" s="63">
        <f>VLOOKUP(L1848,'Status Report'!B:W,21,0)</f>
        <v>27</v>
      </c>
      <c r="AG1848" s="63">
        <f>VLOOKUP(L1848,'Status Report'!B:W,22,0)</f>
        <v>7.2</v>
      </c>
      <c r="AH1848" s="22">
        <f t="shared" si="433"/>
        <v>1.43856E-2</v>
      </c>
      <c r="AI1848" t="s">
        <v>990</v>
      </c>
      <c r="AK1848" s="63">
        <f>IFERROR(VLOOKUP(G1848,ASEAN!A:A,1,0),0)</f>
        <v>0</v>
      </c>
      <c r="AL1848" s="63" t="str">
        <f>IFERROR(VLOOKUP(D1848,'[3]customer specs'!$B$1:$D$65536,3,0),0)</f>
        <v>pallet</v>
      </c>
      <c r="AM1848" s="64">
        <f t="shared" si="434"/>
        <v>0</v>
      </c>
      <c r="AN1848" s="64">
        <f t="shared" si="435"/>
        <v>0</v>
      </c>
      <c r="AO1848" s="63"/>
      <c r="AP1848" s="63"/>
      <c r="AQ1848" s="63" t="str">
        <f t="shared" si="436"/>
        <v>no</v>
      </c>
      <c r="AR1848" s="20">
        <f t="shared" si="437"/>
        <v>66.674999999999997</v>
      </c>
      <c r="AS1848" s="63"/>
      <c r="AT1848" s="23">
        <f t="shared" si="442"/>
        <v>0.12</v>
      </c>
      <c r="AU1848" s="65">
        <f t="shared" si="438"/>
        <v>37.883522727272727</v>
      </c>
      <c r="AV1848" s="65"/>
      <c r="AW1848" s="65">
        <f t="shared" si="439"/>
        <v>75.767045454545453</v>
      </c>
      <c r="AX1848" s="65"/>
      <c r="AY1848" s="63">
        <f>VLOOKUP(L1848,'Status Report'!B:CF,81,0)</f>
        <v>0</v>
      </c>
      <c r="AZ1848" s="63" t="str">
        <f>VLOOKUP(L1848,'Status Report'!B:S,18,0)</f>
        <v>Ellina Smirnova</v>
      </c>
      <c r="BB1848" s="63">
        <f>VLOOKUP(L1848,'Status Report'!B:Z,25,0)</f>
        <v>6</v>
      </c>
      <c r="BC1848" s="63">
        <f t="shared" si="440"/>
        <v>12</v>
      </c>
      <c r="BF1848">
        <f>VLOOKUP(L1848,'Status Report'!B:CE,82,0)</f>
        <v>0</v>
      </c>
      <c r="BG1848">
        <f>VLOOKUP(L1848,'Status Report'!B:CF,83,0)</f>
        <v>0</v>
      </c>
      <c r="BH1848">
        <f>VLOOKUP(L1848,'Status Report'!B:CG,84,0)</f>
        <v>0</v>
      </c>
      <c r="BI1848" t="s">
        <v>1035</v>
      </c>
      <c r="BJ1848" t="s">
        <v>795</v>
      </c>
      <c r="BM1848" s="67">
        <f t="shared" si="441"/>
        <v>2</v>
      </c>
    </row>
    <row r="1849" spans="1:65" x14ac:dyDescent="0.25">
      <c r="A1849" s="68" t="str">
        <f>VLOOKUP(L1849,'Status Report'!B:CB,79,0)</f>
        <v>Desperados</v>
      </c>
      <c r="C1849">
        <v>26021058</v>
      </c>
      <c r="D1849">
        <v>3090697</v>
      </c>
      <c r="E1849" t="s">
        <v>1026</v>
      </c>
      <c r="F1849" t="s">
        <v>1027</v>
      </c>
      <c r="G1849" t="str">
        <f>VLOOKUP(D1849,'[2]sold to'!$A:$H,8,0)</f>
        <v>Dominican Republic</v>
      </c>
      <c r="H1849" t="str">
        <f>VLOOKUP(D1849,'[2]sold to'!$A:$I,9,0)</f>
        <v>AMERICAS</v>
      </c>
      <c r="K1849">
        <v>100</v>
      </c>
      <c r="L1849">
        <v>88027220</v>
      </c>
      <c r="M1849" t="s">
        <v>520</v>
      </c>
      <c r="N1849">
        <v>10</v>
      </c>
      <c r="P1849" t="str">
        <f>VLOOKUP(L1849,'Status Report'!B:AA,26,0)</f>
        <v>China</v>
      </c>
      <c r="Q1849" t="str">
        <f>VLOOKUP(L1849,'Status Report'!B:AB,27,0)</f>
        <v>Bar support</v>
      </c>
      <c r="R1849">
        <f>VLOOKUP(L1849,'Status Report'!B:X,23,0)</f>
        <v>125</v>
      </c>
      <c r="S1849" t="str">
        <f>VLOOKUP(L1849,'Status Report'!B:T,19,0)</f>
        <v>Promocean The Netherlands BV</v>
      </c>
      <c r="T1849" s="62">
        <f>VLOOKUP(L1849,'Status Report'!B:E,4,0)</f>
        <v>3</v>
      </c>
      <c r="U1849" s="19">
        <f>_xlfn.IFS(AI1849="Den Bosch",VLOOKUP(L1849,'Status Report'!B:AM,35,0),AI1849="Yantian",VLOOKUP(L1849,'Status Report'!B:AM,36,0),AI1849="",IF(H1849="Asia Pacific",VLOOKUP(L1849,'Status Report'!B:AM,36,0),VLOOKUP(L1849,'Status Report'!B:AM,35,0)),AI1849="Direct shipment",IF(H1849="Asia Pacific",VLOOKUP(L1849,'Status Report'!B:AM,36,0),VLOOKUP(L1849,'Status Report'!B:AM,35,0)))</f>
        <v>39.799999999999997</v>
      </c>
      <c r="V1849" s="20">
        <f t="shared" si="428"/>
        <v>398</v>
      </c>
      <c r="W1849" s="19">
        <f>_xlfn.IFS(AI1849="Den Bosch",VLOOKUP(L1849,'Status Report'!B:AM,37,0),AI1849="Yantian",VLOOKUP(L1849,'Status Report'!B:AM,38,0),AI1849="",IF(H1849="Asia Pacific",VLOOKUP(L1849,'Status Report'!B:AM,38,0),VLOOKUP(L1849,'Status Report'!B:AM,37,0)),AI1849="Direct shipment",IF(H1849="Asia Pacific",VLOOKUP(L1849,'Status Report'!B:AM,38,0),VLOOKUP(L1849,'Status Report'!B:AM,37,0)))</f>
        <v>35.6</v>
      </c>
      <c r="X1849" s="20">
        <f t="shared" si="429"/>
        <v>356</v>
      </c>
      <c r="Y1849" s="20">
        <f>_xlfn.IFS(AI1849="Den Bosch",VLOOKUP(L1849,'Status Report'!B:AO,39,0),AI1849="Yantian",VLOOKUP(L1849,'Status Report'!B:AO,40,0),AI1849="",IF(H1849="Asia Pacific",VLOOKUP(L1849,'Status Report'!B:AO,40,0),VLOOKUP(L1849,'Status Report'!B:AO,39,0)),AI1849="Direct shipment",IF(H1849="Asia Pacific",VLOOKUP(L1849,'Status Report'!B:AO,40,0),VLOOKUP(L1849,'Status Report'!B:AO,39,0)))</f>
        <v>0</v>
      </c>
      <c r="Z1849" s="20">
        <f t="shared" si="430"/>
        <v>0</v>
      </c>
      <c r="AA1849" s="20">
        <f t="shared" si="431"/>
        <v>356</v>
      </c>
      <c r="AB1849" s="21">
        <f>_xlfn.IFS(AI1849="Den Bosch",VLOOKUP(L1849,'Status Report'!B:AM,33,0),AI1849="Yantian",VLOOKUP(L1849,'Status Report'!B:AM,34,0),AI1849="",IF(H1849="Asia Pacific",VLOOKUP(L1849,'Status Report'!B:AM,34,0),VLOOKUP(L1849,'Status Report'!B:AM,33,0)),AI1849="Direct shipment",IF(H1849="Asia Pacific",VLOOKUP(L1849,'Status Report'!B:AM,34,0),VLOOKUP(L1849,'Status Report'!B:AM,33,0)))</f>
        <v>29.298000000000002</v>
      </c>
      <c r="AC1849" s="21">
        <f>VLOOKUP(L1849,'Status Report'!B:CE,82,0)</f>
        <v>0</v>
      </c>
      <c r="AD1849" s="21">
        <f t="shared" si="432"/>
        <v>29.298000000000002</v>
      </c>
      <c r="AE1849" s="63">
        <f>VLOOKUP(L1849,'Status Report'!B:W,20,0)</f>
        <v>14.5</v>
      </c>
      <c r="AF1849" s="63">
        <f>VLOOKUP(L1849,'Status Report'!B:W,21,0)</f>
        <v>4.8</v>
      </c>
      <c r="AG1849" s="63">
        <f>VLOOKUP(L1849,'Status Report'!B:W,22,0)</f>
        <v>4.8</v>
      </c>
      <c r="AH1849" s="22">
        <f t="shared" si="433"/>
        <v>3.3407999999999997E-3</v>
      </c>
      <c r="AI1849" t="s">
        <v>990</v>
      </c>
      <c r="AK1849" s="63">
        <f>IFERROR(VLOOKUP(G1849,ASEAN!A:A,1,0),0)</f>
        <v>0</v>
      </c>
      <c r="AL1849" s="63" t="str">
        <f>IFERROR(VLOOKUP(D1849,'[3]customer specs'!$B$1:$D$65536,3,0),0)</f>
        <v>pallet</v>
      </c>
      <c r="AM1849" s="64">
        <f t="shared" si="434"/>
        <v>42</v>
      </c>
      <c r="AN1849" s="64">
        <f t="shared" si="435"/>
        <v>0</v>
      </c>
      <c r="AO1849" s="63"/>
      <c r="AP1849" s="63"/>
      <c r="AQ1849" s="63" t="str">
        <f t="shared" si="436"/>
        <v>no</v>
      </c>
      <c r="AR1849" s="20">
        <f t="shared" si="437"/>
        <v>292.98</v>
      </c>
      <c r="AS1849" s="63"/>
      <c r="AT1849" s="23">
        <f t="shared" si="442"/>
        <v>0.12</v>
      </c>
      <c r="AU1849" s="65">
        <f t="shared" si="438"/>
        <v>33.293181818181822</v>
      </c>
      <c r="AV1849" s="65"/>
      <c r="AW1849" s="65">
        <f t="shared" si="439"/>
        <v>332.93181818181824</v>
      </c>
      <c r="AX1849" s="65"/>
      <c r="AY1849" s="63">
        <f>VLOOKUP(L1849,'Status Report'!B:CF,81,0)</f>
        <v>0</v>
      </c>
      <c r="AZ1849" s="63" t="str">
        <f>VLOOKUP(L1849,'Status Report'!B:S,18,0)</f>
        <v>Ellina Smirnova</v>
      </c>
      <c r="BB1849" s="63">
        <f>VLOOKUP(L1849,'Status Report'!B:Z,25,0)</f>
        <v>20</v>
      </c>
      <c r="BC1849" s="63">
        <f t="shared" si="440"/>
        <v>200</v>
      </c>
      <c r="BF1849">
        <f>VLOOKUP(L1849,'Status Report'!B:CE,82,0)</f>
        <v>0</v>
      </c>
      <c r="BG1849">
        <f>VLOOKUP(L1849,'Status Report'!B:CF,83,0)</f>
        <v>0</v>
      </c>
      <c r="BH1849">
        <f>VLOOKUP(L1849,'Status Report'!B:CG,84,0)</f>
        <v>0</v>
      </c>
      <c r="BI1849" t="s">
        <v>1035</v>
      </c>
      <c r="BJ1849" t="s">
        <v>795</v>
      </c>
      <c r="BM1849" s="67">
        <f t="shared" si="441"/>
        <v>1081</v>
      </c>
    </row>
    <row r="1850" spans="1:65" x14ac:dyDescent="0.25">
      <c r="A1850" s="68" t="str">
        <f>VLOOKUP(L1850,'Status Report'!B:CB,79,0)</f>
        <v>Desperados</v>
      </c>
      <c r="C1850">
        <v>26021058</v>
      </c>
      <c r="D1850">
        <v>3090697</v>
      </c>
      <c r="E1850" t="s">
        <v>1026</v>
      </c>
      <c r="F1850" t="s">
        <v>1027</v>
      </c>
      <c r="G1850" t="str">
        <f>VLOOKUP(D1850,'[2]sold to'!$A:$H,8,0)</f>
        <v>Dominican Republic</v>
      </c>
      <c r="H1850" t="str">
        <f>VLOOKUP(D1850,'[2]sold to'!$A:$I,9,0)</f>
        <v>AMERICAS</v>
      </c>
      <c r="K1850">
        <v>10</v>
      </c>
      <c r="L1850">
        <v>88026888</v>
      </c>
      <c r="M1850" t="s">
        <v>480</v>
      </c>
      <c r="N1850">
        <v>30</v>
      </c>
      <c r="P1850" t="str">
        <f>VLOOKUP(L1850,'Status Report'!B:AA,26,0)</f>
        <v>China</v>
      </c>
      <c r="Q1850" t="str">
        <f>VLOOKUP(L1850,'Status Report'!B:AB,27,0)</f>
        <v>Bar support</v>
      </c>
      <c r="R1850">
        <f>VLOOKUP(L1850,'Status Report'!B:X,23,0)</f>
        <v>167</v>
      </c>
      <c r="S1850" t="str">
        <f>VLOOKUP(L1850,'Status Report'!B:T,19,0)</f>
        <v>Promocean The Netherlands BV</v>
      </c>
      <c r="T1850" s="62">
        <f>VLOOKUP(L1850,'Status Report'!B:E,4,0)</f>
        <v>3</v>
      </c>
      <c r="U1850" s="19">
        <f>_xlfn.IFS(AI1850="Den Bosch",VLOOKUP(L1850,'Status Report'!B:AM,35,0),AI1850="Yantian",VLOOKUP(L1850,'Status Report'!B:AM,36,0),AI1850="",IF(H1850="Asia Pacific",VLOOKUP(L1850,'Status Report'!B:AM,36,0),VLOOKUP(L1850,'Status Report'!B:AM,35,0)),AI1850="Direct shipment",IF(H1850="Asia Pacific",VLOOKUP(L1850,'Status Report'!B:AM,36,0),VLOOKUP(L1850,'Status Report'!B:AM,35,0)))</f>
        <v>76.679999999999993</v>
      </c>
      <c r="V1850" s="20">
        <f t="shared" si="428"/>
        <v>2300.3999999999996</v>
      </c>
      <c r="W1850" s="19">
        <f>_xlfn.IFS(AI1850="Den Bosch",VLOOKUP(L1850,'Status Report'!B:AM,37,0),AI1850="Yantian",VLOOKUP(L1850,'Status Report'!B:AM,38,0),AI1850="",IF(H1850="Asia Pacific",VLOOKUP(L1850,'Status Report'!B:AM,38,0),VLOOKUP(L1850,'Status Report'!B:AM,37,0)),AI1850="Direct shipment",IF(H1850="Asia Pacific",VLOOKUP(L1850,'Status Report'!B:AM,38,0),VLOOKUP(L1850,'Status Report'!B:AM,37,0)))</f>
        <v>62.519999999999996</v>
      </c>
      <c r="X1850" s="20">
        <f t="shared" si="429"/>
        <v>1875.6</v>
      </c>
      <c r="Y1850" s="20">
        <f>_xlfn.IFS(AI1850="Den Bosch",VLOOKUP(L1850,'Status Report'!B:AO,39,0),AI1850="Yantian",VLOOKUP(L1850,'Status Report'!B:AO,40,0),AI1850="",IF(H1850="Asia Pacific",VLOOKUP(L1850,'Status Report'!B:AO,40,0),VLOOKUP(L1850,'Status Report'!B:AO,39,0)),AI1850="Direct shipment",IF(H1850="Asia Pacific",VLOOKUP(L1850,'Status Report'!B:AO,40,0),VLOOKUP(L1850,'Status Report'!B:AO,39,0)))</f>
        <v>0</v>
      </c>
      <c r="Z1850" s="20">
        <f t="shared" si="430"/>
        <v>0</v>
      </c>
      <c r="AA1850" s="20">
        <f t="shared" si="431"/>
        <v>1875.6</v>
      </c>
      <c r="AB1850" s="21">
        <f>_xlfn.IFS(AI1850="Den Bosch",VLOOKUP(L1850,'Status Report'!B:AM,33,0),AI1850="Yantian",VLOOKUP(L1850,'Status Report'!B:AM,34,0),AI1850="",IF(H1850="Asia Pacific",VLOOKUP(L1850,'Status Report'!B:AM,34,0),VLOOKUP(L1850,'Status Report'!B:AM,33,0)),AI1850="Direct shipment",IF(H1850="Asia Pacific",VLOOKUP(L1850,'Status Report'!B:AM,34,0),VLOOKUP(L1850,'Status Report'!B:AM,33,0)))</f>
        <v>53.420400000000008</v>
      </c>
      <c r="AC1850" s="21">
        <f>VLOOKUP(L1850,'Status Report'!B:CE,82,0)</f>
        <v>0</v>
      </c>
      <c r="AD1850" s="21">
        <f t="shared" si="432"/>
        <v>53.420400000000008</v>
      </c>
      <c r="AE1850" s="63">
        <f>VLOOKUP(L1850,'Status Report'!B:W,20,0)</f>
        <v>49</v>
      </c>
      <c r="AF1850" s="63">
        <f>VLOOKUP(L1850,'Status Report'!B:W,21,0)</f>
        <v>26</v>
      </c>
      <c r="AG1850" s="63">
        <f>VLOOKUP(L1850,'Status Report'!B:W,22,0)</f>
        <v>50</v>
      </c>
      <c r="AH1850" s="22">
        <f t="shared" si="433"/>
        <v>1.911</v>
      </c>
      <c r="AI1850" t="s">
        <v>990</v>
      </c>
      <c r="AK1850" s="63">
        <f>IFERROR(VLOOKUP(G1850,ASEAN!A:A,1,0),0)</f>
        <v>0</v>
      </c>
      <c r="AL1850" s="63" t="str">
        <f>IFERROR(VLOOKUP(D1850,'[3]customer specs'!$B$1:$D$65536,3,0),0)</f>
        <v>pallet</v>
      </c>
      <c r="AM1850" s="64">
        <f t="shared" si="434"/>
        <v>424.79999999999973</v>
      </c>
      <c r="AN1850" s="64">
        <f t="shared" si="435"/>
        <v>0</v>
      </c>
      <c r="AO1850" s="63"/>
      <c r="AP1850" s="63"/>
      <c r="AQ1850" s="63" t="str">
        <f t="shared" si="436"/>
        <v>no</v>
      </c>
      <c r="AR1850" s="20">
        <f t="shared" si="437"/>
        <v>1602.6120000000003</v>
      </c>
      <c r="AS1850" s="63"/>
      <c r="AT1850" s="23">
        <f t="shared" si="442"/>
        <v>0.12</v>
      </c>
      <c r="AU1850" s="65">
        <f t="shared" si="438"/>
        <v>60.705000000000005</v>
      </c>
      <c r="AV1850" s="65"/>
      <c r="AW1850" s="65">
        <f t="shared" si="439"/>
        <v>1821.15</v>
      </c>
      <c r="AX1850" s="65"/>
      <c r="AY1850" s="63">
        <f>VLOOKUP(L1850,'Status Report'!B:CF,81,0)</f>
        <v>0</v>
      </c>
      <c r="AZ1850" s="63" t="str">
        <f>VLOOKUP(L1850,'Status Report'!B:S,18,0)</f>
        <v>Ellina Smirnova</v>
      </c>
      <c r="BB1850" s="63">
        <f>VLOOKUP(L1850,'Status Report'!B:Z,25,0)</f>
        <v>12</v>
      </c>
      <c r="BC1850" s="63">
        <f t="shared" si="440"/>
        <v>360</v>
      </c>
      <c r="BF1850">
        <f>VLOOKUP(L1850,'Status Report'!B:CE,82,0)</f>
        <v>0</v>
      </c>
      <c r="BG1850">
        <f>VLOOKUP(L1850,'Status Report'!B:CF,83,0)</f>
        <v>0</v>
      </c>
      <c r="BH1850">
        <f>VLOOKUP(L1850,'Status Report'!B:CG,84,0)</f>
        <v>0</v>
      </c>
      <c r="BI1850" t="s">
        <v>1035</v>
      </c>
      <c r="BJ1850" t="s">
        <v>795</v>
      </c>
      <c r="BM1850" s="67">
        <f t="shared" si="441"/>
        <v>730</v>
      </c>
    </row>
    <row r="1851" spans="1:65" x14ac:dyDescent="0.25">
      <c r="A1851" s="68" t="str">
        <f>VLOOKUP(L1851,'Status Report'!B:CB,79,0)</f>
        <v>Desperados</v>
      </c>
      <c r="C1851">
        <v>26021058</v>
      </c>
      <c r="D1851">
        <v>3090697</v>
      </c>
      <c r="E1851" t="s">
        <v>1026</v>
      </c>
      <c r="F1851" t="s">
        <v>1027</v>
      </c>
      <c r="G1851" t="str">
        <f>VLOOKUP(D1851,'[2]sold to'!$A:$H,8,0)</f>
        <v>Dominican Republic</v>
      </c>
      <c r="H1851" t="str">
        <f>VLOOKUP(D1851,'[2]sold to'!$A:$I,9,0)</f>
        <v>AMERICAS</v>
      </c>
      <c r="K1851">
        <v>20</v>
      </c>
      <c r="L1851">
        <v>88027181</v>
      </c>
      <c r="M1851" t="s">
        <v>851</v>
      </c>
      <c r="N1851">
        <v>6</v>
      </c>
      <c r="P1851" t="str">
        <f>VLOOKUP(L1851,'Status Report'!B:AA,26,0)</f>
        <v>France</v>
      </c>
      <c r="Q1851" t="str">
        <f>VLOOKUP(L1851,'Status Report'!B:AB,27,0)</f>
        <v>Plastic cups</v>
      </c>
      <c r="R1851">
        <f>VLOOKUP(L1851,'Status Report'!B:X,23,0)</f>
        <v>3</v>
      </c>
      <c r="S1851" t="str">
        <f>VLOOKUP(L1851,'Status Report'!B:T,19,0)</f>
        <v>Re-uz France</v>
      </c>
      <c r="T1851" s="62">
        <f>VLOOKUP(L1851,'Status Report'!B:E,4,0)</f>
        <v>3</v>
      </c>
      <c r="U1851" s="19">
        <f>_xlfn.IFS(AI1851="Den Bosch",VLOOKUP(L1851,'Status Report'!B:AM,35,0),AI1851="Yantian",VLOOKUP(L1851,'Status Report'!B:AM,36,0),AI1851="",IF(H1851="Asia Pacific",VLOOKUP(L1851,'Status Report'!B:AM,36,0),VLOOKUP(L1851,'Status Report'!B:AM,35,0)),AI1851="Direct shipment",IF(H1851="Asia Pacific",VLOOKUP(L1851,'Status Report'!B:AM,36,0),VLOOKUP(L1851,'Status Report'!B:AM,35,0)))</f>
        <v>255.90909090909091</v>
      </c>
      <c r="V1851" s="20">
        <f t="shared" si="428"/>
        <v>1535.4545454545455</v>
      </c>
      <c r="W1851" s="19">
        <f>_xlfn.IFS(AI1851="Den Bosch",VLOOKUP(L1851,'Status Report'!B:AM,37,0),AI1851="Yantian",VLOOKUP(L1851,'Status Report'!B:AM,38,0),AI1851="",IF(H1851="Asia Pacific",VLOOKUP(L1851,'Status Report'!B:AM,38,0),VLOOKUP(L1851,'Status Report'!B:AM,37,0)),AI1851="Direct shipment",IF(H1851="Asia Pacific",VLOOKUP(L1851,'Status Report'!B:AM,38,0),VLOOKUP(L1851,'Status Report'!B:AM,37,0)))</f>
        <v>110.90909090909091</v>
      </c>
      <c r="X1851" s="20">
        <f t="shared" si="429"/>
        <v>665.4545454545455</v>
      </c>
      <c r="Y1851" s="20">
        <f>_xlfn.IFS(AI1851="Den Bosch",VLOOKUP(L1851,'Status Report'!B:AO,39,0),AI1851="Yantian",VLOOKUP(L1851,'Status Report'!B:AO,40,0),AI1851="",IF(H1851="Asia Pacific",VLOOKUP(L1851,'Status Report'!B:AO,40,0),VLOOKUP(L1851,'Status Report'!B:AO,39,0)),AI1851="Direct shipment",IF(H1851="Asia Pacific",VLOOKUP(L1851,'Status Report'!B:AO,40,0),VLOOKUP(L1851,'Status Report'!B:AO,39,0)))</f>
        <v>0</v>
      </c>
      <c r="Z1851" s="20">
        <f t="shared" si="430"/>
        <v>0</v>
      </c>
      <c r="AA1851" s="20">
        <f t="shared" si="431"/>
        <v>665.4545454545455</v>
      </c>
      <c r="AB1851" s="21">
        <f>_xlfn.IFS(AI1851="Den Bosch",VLOOKUP(L1851,'Status Report'!B:AM,33,0),AI1851="Yantian",VLOOKUP(L1851,'Status Report'!B:AM,34,0),AI1851="",IF(H1851="Asia Pacific",VLOOKUP(L1851,'Status Report'!B:AM,34,0),VLOOKUP(L1851,'Status Report'!B:AM,33,0)),AI1851="Direct shipment",IF(H1851="Asia Pacific",VLOOKUP(L1851,'Status Report'!B:AM,34,0),VLOOKUP(L1851,'Status Report'!B:AM,33,0)))</f>
        <v>97.6</v>
      </c>
      <c r="AC1851" s="21">
        <f>VLOOKUP(L1851,'Status Report'!B:CE,82,0)</f>
        <v>0</v>
      </c>
      <c r="AD1851" s="21">
        <f t="shared" si="432"/>
        <v>97.6</v>
      </c>
      <c r="AE1851" s="63">
        <f>VLOOKUP(L1851,'Status Report'!B:W,20,0)</f>
        <v>58.2</v>
      </c>
      <c r="AF1851" s="63">
        <f>VLOOKUP(L1851,'Status Report'!B:W,21,0)</f>
        <v>36.299999999999997</v>
      </c>
      <c r="AG1851" s="63">
        <f>VLOOKUP(L1851,'Status Report'!B:W,22,0)</f>
        <v>13.54</v>
      </c>
      <c r="AH1851" s="22">
        <f t="shared" si="433"/>
        <v>0.17163249839999997</v>
      </c>
      <c r="AI1851" t="s">
        <v>990</v>
      </c>
      <c r="AK1851" s="63">
        <f>IFERROR(VLOOKUP(G1851,ASEAN!A:A,1,0),0)</f>
        <v>0</v>
      </c>
      <c r="AL1851" s="63" t="str">
        <f>IFERROR(VLOOKUP(D1851,'[3]customer specs'!$B$1:$D$65536,3,0),0)</f>
        <v>pallet</v>
      </c>
      <c r="AM1851" s="64">
        <f t="shared" si="434"/>
        <v>870</v>
      </c>
      <c r="AN1851" s="64">
        <f t="shared" si="435"/>
        <v>0</v>
      </c>
      <c r="AO1851" s="63"/>
      <c r="AP1851" s="63"/>
      <c r="AQ1851" s="63" t="str">
        <f t="shared" si="436"/>
        <v>yes</v>
      </c>
      <c r="AR1851" s="20">
        <f t="shared" si="437"/>
        <v>585.59999999999991</v>
      </c>
      <c r="AS1851" s="63"/>
      <c r="AT1851" s="23">
        <f t="shared" si="442"/>
        <v>0.12</v>
      </c>
      <c r="AU1851" s="65">
        <f t="shared" si="438"/>
        <v>110.90909090909091</v>
      </c>
      <c r="AV1851" s="65"/>
      <c r="AW1851" s="65">
        <f t="shared" si="439"/>
        <v>665.4545454545455</v>
      </c>
      <c r="AX1851" s="65"/>
      <c r="AY1851" s="63">
        <f>VLOOKUP(L1851,'Status Report'!B:CF,81,0)</f>
        <v>0</v>
      </c>
      <c r="AZ1851" s="63" t="str">
        <f>VLOOKUP(L1851,'Status Report'!B:S,18,0)</f>
        <v>Konstantinos Zoupanos</v>
      </c>
      <c r="BB1851" s="63">
        <f>VLOOKUP(L1851,'Status Report'!B:Z,25,0)</f>
        <v>400</v>
      </c>
      <c r="BC1851" s="63">
        <f t="shared" si="440"/>
        <v>2400</v>
      </c>
      <c r="BF1851">
        <f>VLOOKUP(L1851,'Status Report'!B:CE,82,0)</f>
        <v>0</v>
      </c>
      <c r="BG1851">
        <f>VLOOKUP(L1851,'Status Report'!B:CF,83,0)</f>
        <v>0</v>
      </c>
      <c r="BH1851">
        <f>VLOOKUP(L1851,'Status Report'!B:CG,84,0)</f>
        <v>0</v>
      </c>
      <c r="BI1851" t="s">
        <v>1035</v>
      </c>
      <c r="BJ1851" t="s">
        <v>795</v>
      </c>
      <c r="BM1851" s="67">
        <f t="shared" si="441"/>
        <v>109</v>
      </c>
    </row>
    <row r="1852" spans="1:65" x14ac:dyDescent="0.25">
      <c r="A1852" s="68" t="str">
        <f>VLOOKUP(L1852,'Status Report'!B:CB,79,0)</f>
        <v>Desperados</v>
      </c>
      <c r="C1852">
        <v>26021058</v>
      </c>
      <c r="D1852">
        <v>3090697</v>
      </c>
      <c r="E1852" t="s">
        <v>1026</v>
      </c>
      <c r="F1852" t="s">
        <v>1027</v>
      </c>
      <c r="G1852" t="str">
        <f>VLOOKUP(D1852,'[2]sold to'!$A:$H,8,0)</f>
        <v>Dominican Republic</v>
      </c>
      <c r="H1852" t="str">
        <f>VLOOKUP(D1852,'[2]sold to'!$A:$I,9,0)</f>
        <v>AMERICAS</v>
      </c>
      <c r="K1852">
        <v>30</v>
      </c>
      <c r="L1852">
        <v>88027177</v>
      </c>
      <c r="M1852" t="s">
        <v>506</v>
      </c>
      <c r="N1852">
        <v>2</v>
      </c>
      <c r="P1852" t="str">
        <f>VLOOKUP(L1852,'Status Report'!B:AA,26,0)</f>
        <v>Germany</v>
      </c>
      <c r="Q1852" t="str">
        <f>VLOOKUP(L1852,'Status Report'!B:AB,27,0)</f>
        <v>Coasters (&amp; dripmat)</v>
      </c>
      <c r="R1852">
        <f>VLOOKUP(L1852,'Status Report'!B:X,23,0)</f>
        <v>50</v>
      </c>
      <c r="S1852" t="str">
        <f>VLOOKUP(L1852,'Status Report'!B:T,19,0)</f>
        <v>CC Coaster GmbH &amp; Co. KG</v>
      </c>
      <c r="T1852" s="62">
        <f>VLOOKUP(L1852,'Status Report'!B:E,4,0)</f>
        <v>3</v>
      </c>
      <c r="U1852" s="19">
        <f>_xlfn.IFS(AI1852="Den Bosch",VLOOKUP(L1852,'Status Report'!B:AM,35,0),AI1852="Yantian",VLOOKUP(L1852,'Status Report'!B:AM,36,0),AI1852="",IF(H1852="Asia Pacific",VLOOKUP(L1852,'Status Report'!B:AM,36,0),VLOOKUP(L1852,'Status Report'!B:AM,35,0)),AI1852="Direct shipment",IF(H1852="Asia Pacific",VLOOKUP(L1852,'Status Report'!B:AM,36,0),VLOOKUP(L1852,'Status Report'!B:AM,35,0)))</f>
        <v>22.693181818181817</v>
      </c>
      <c r="V1852" s="20">
        <f t="shared" si="428"/>
        <v>45.386363636363633</v>
      </c>
      <c r="W1852" s="19">
        <f>_xlfn.IFS(AI1852="Den Bosch",VLOOKUP(L1852,'Status Report'!B:AM,37,0),AI1852="Yantian",VLOOKUP(L1852,'Status Report'!B:AM,38,0),AI1852="",IF(H1852="Asia Pacific",VLOOKUP(L1852,'Status Report'!B:AM,38,0),VLOOKUP(L1852,'Status Report'!B:AM,37,0)),AI1852="Direct shipment",IF(H1852="Asia Pacific",VLOOKUP(L1852,'Status Report'!B:AM,38,0),VLOOKUP(L1852,'Status Report'!B:AM,37,0)))</f>
        <v>16.261363636363637</v>
      </c>
      <c r="X1852" s="20">
        <f t="shared" si="429"/>
        <v>32.522727272727273</v>
      </c>
      <c r="Y1852" s="20">
        <f>_xlfn.IFS(AI1852="Den Bosch",VLOOKUP(L1852,'Status Report'!B:AO,39,0),AI1852="Yantian",VLOOKUP(L1852,'Status Report'!B:AO,40,0),AI1852="",IF(H1852="Asia Pacific",VLOOKUP(L1852,'Status Report'!B:AO,40,0),VLOOKUP(L1852,'Status Report'!B:AO,39,0)),AI1852="Direct shipment",IF(H1852="Asia Pacific",VLOOKUP(L1852,'Status Report'!B:AO,40,0),VLOOKUP(L1852,'Status Report'!B:AO,39,0)))</f>
        <v>0</v>
      </c>
      <c r="Z1852" s="20">
        <f t="shared" si="430"/>
        <v>0</v>
      </c>
      <c r="AA1852" s="20">
        <f t="shared" si="431"/>
        <v>32.522727272727273</v>
      </c>
      <c r="AB1852" s="21">
        <f>_xlfn.IFS(AI1852="Den Bosch",VLOOKUP(L1852,'Status Report'!B:AM,33,0),AI1852="Yantian",VLOOKUP(L1852,'Status Report'!B:AM,34,0),AI1852="",IF(H1852="Asia Pacific",VLOOKUP(L1852,'Status Report'!B:AM,34,0),VLOOKUP(L1852,'Status Report'!B:AM,33,0)),AI1852="Direct shipment",IF(H1852="Asia Pacific",VLOOKUP(L1852,'Status Report'!B:AM,34,0),VLOOKUP(L1852,'Status Report'!B:AM,33,0)))</f>
        <v>14.31</v>
      </c>
      <c r="AC1852" s="21">
        <f>VLOOKUP(L1852,'Status Report'!B:CE,82,0)</f>
        <v>0</v>
      </c>
      <c r="AD1852" s="21">
        <f t="shared" si="432"/>
        <v>14.31</v>
      </c>
      <c r="AE1852" s="63">
        <f>VLOOKUP(L1852,'Status Report'!B:W,20,0)</f>
        <v>18.600000000000001</v>
      </c>
      <c r="AF1852" s="63">
        <f>VLOOKUP(L1852,'Status Report'!B:W,21,0)</f>
        <v>46.5</v>
      </c>
      <c r="AG1852" s="63">
        <f>VLOOKUP(L1852,'Status Report'!B:W,22,0)</f>
        <v>14</v>
      </c>
      <c r="AH1852" s="22">
        <f t="shared" si="433"/>
        <v>2.4217200000000005E-2</v>
      </c>
      <c r="AI1852" t="s">
        <v>990</v>
      </c>
      <c r="AK1852" s="63">
        <f>IFERROR(VLOOKUP(G1852,ASEAN!A:A,1,0),0)</f>
        <v>0</v>
      </c>
      <c r="AL1852" s="63" t="str">
        <f>IFERROR(VLOOKUP(D1852,'[3]customer specs'!$B$1:$D$65536,3,0),0)</f>
        <v>pallet</v>
      </c>
      <c r="AM1852" s="64">
        <f t="shared" si="434"/>
        <v>12.86363636363636</v>
      </c>
      <c r="AN1852" s="64">
        <f t="shared" si="435"/>
        <v>0</v>
      </c>
      <c r="AO1852" s="63"/>
      <c r="AP1852" s="63"/>
      <c r="AQ1852" s="63" t="str">
        <f t="shared" si="436"/>
        <v>no</v>
      </c>
      <c r="AR1852" s="20">
        <f t="shared" si="437"/>
        <v>28.62</v>
      </c>
      <c r="AS1852" s="63"/>
      <c r="AT1852" s="23">
        <f t="shared" si="442"/>
        <v>0.12</v>
      </c>
      <c r="AU1852" s="65">
        <f t="shared" si="438"/>
        <v>16.261363636363637</v>
      </c>
      <c r="AV1852" s="65"/>
      <c r="AW1852" s="65">
        <f t="shared" si="439"/>
        <v>32.522727272727273</v>
      </c>
      <c r="AX1852" s="65"/>
      <c r="AY1852" s="63">
        <f>VLOOKUP(L1852,'Status Report'!B:CF,81,0)</f>
        <v>0</v>
      </c>
      <c r="AZ1852" s="63" t="str">
        <f>VLOOKUP(L1852,'Status Report'!B:S,18,0)</f>
        <v>Ellina Smirnova</v>
      </c>
      <c r="BB1852" s="63">
        <f>VLOOKUP(L1852,'Status Report'!B:Z,25,0)</f>
        <v>1000</v>
      </c>
      <c r="BC1852" s="63">
        <f t="shared" si="440"/>
        <v>2000</v>
      </c>
      <c r="BF1852">
        <f>VLOOKUP(L1852,'Status Report'!B:CE,82,0)</f>
        <v>0</v>
      </c>
      <c r="BG1852">
        <f>VLOOKUP(L1852,'Status Report'!B:CF,83,0)</f>
        <v>0</v>
      </c>
      <c r="BH1852">
        <f>VLOOKUP(L1852,'Status Report'!B:CG,84,0)</f>
        <v>0</v>
      </c>
      <c r="BI1852" t="s">
        <v>1035</v>
      </c>
      <c r="BJ1852" t="s">
        <v>795</v>
      </c>
      <c r="BM1852" s="67">
        <f t="shared" si="441"/>
        <v>105</v>
      </c>
    </row>
    <row r="1853" spans="1:65" x14ac:dyDescent="0.25">
      <c r="A1853" s="68" t="str">
        <f>VLOOKUP(L1853,'Status Report'!B:CB,79,0)</f>
        <v>Desperados</v>
      </c>
      <c r="C1853">
        <v>26021058</v>
      </c>
      <c r="D1853">
        <v>3090697</v>
      </c>
      <c r="E1853" t="s">
        <v>1026</v>
      </c>
      <c r="F1853" t="s">
        <v>1027</v>
      </c>
      <c r="G1853" t="str">
        <f>VLOOKUP(D1853,'[2]sold to'!$A:$H,8,0)</f>
        <v>Dominican Republic</v>
      </c>
      <c r="H1853" t="str">
        <f>VLOOKUP(D1853,'[2]sold to'!$A:$I,9,0)</f>
        <v>AMERICAS</v>
      </c>
      <c r="K1853">
        <v>40</v>
      </c>
      <c r="L1853">
        <v>88027179</v>
      </c>
      <c r="M1853" t="s">
        <v>507</v>
      </c>
      <c r="N1853">
        <v>10</v>
      </c>
      <c r="P1853" t="str">
        <f>VLOOKUP(L1853,'Status Report'!B:AA,26,0)</f>
        <v>China</v>
      </c>
      <c r="Q1853" t="str">
        <f>VLOOKUP(L1853,'Status Report'!B:AB,27,0)</f>
        <v>Bar support</v>
      </c>
      <c r="R1853">
        <f>VLOOKUP(L1853,'Status Report'!B:X,23,0)</f>
        <v>50</v>
      </c>
      <c r="S1853" t="str">
        <f>VLOOKUP(L1853,'Status Report'!B:T,19,0)</f>
        <v>Asian Sourcing Link</v>
      </c>
      <c r="T1853" s="62">
        <f>VLOOKUP(L1853,'Status Report'!B:E,4,0)</f>
        <v>3</v>
      </c>
      <c r="U1853" s="19">
        <f>_xlfn.IFS(AI1853="Den Bosch",VLOOKUP(L1853,'Status Report'!B:AM,35,0),AI1853="Yantian",VLOOKUP(L1853,'Status Report'!B:AM,36,0),AI1853="",IF(H1853="Asia Pacific",VLOOKUP(L1853,'Status Report'!B:AM,36,0),VLOOKUP(L1853,'Status Report'!B:AM,35,0)),AI1853="Direct shipment",IF(H1853="Asia Pacific",VLOOKUP(L1853,'Status Report'!B:AM,36,0),VLOOKUP(L1853,'Status Report'!B:AM,35,0)))</f>
        <v>85.7</v>
      </c>
      <c r="V1853" s="20">
        <f t="shared" si="428"/>
        <v>857</v>
      </c>
      <c r="W1853" s="19">
        <f>_xlfn.IFS(AI1853="Den Bosch",VLOOKUP(L1853,'Status Report'!B:AM,37,0),AI1853="Yantian",VLOOKUP(L1853,'Status Report'!B:AM,38,0),AI1853="",IF(H1853="Asia Pacific",VLOOKUP(L1853,'Status Report'!B:AM,38,0),VLOOKUP(L1853,'Status Report'!B:AM,37,0)),AI1853="Direct shipment",IF(H1853="Asia Pacific",VLOOKUP(L1853,'Status Report'!B:AM,38,0),VLOOKUP(L1853,'Status Report'!B:AM,37,0)))</f>
        <v>57.1</v>
      </c>
      <c r="X1853" s="20">
        <f t="shared" si="429"/>
        <v>571</v>
      </c>
      <c r="Y1853" s="20">
        <f>_xlfn.IFS(AI1853="Den Bosch",VLOOKUP(L1853,'Status Report'!B:AO,39,0),AI1853="Yantian",VLOOKUP(L1853,'Status Report'!B:AO,40,0),AI1853="",IF(H1853="Asia Pacific",VLOOKUP(L1853,'Status Report'!B:AO,40,0),VLOOKUP(L1853,'Status Report'!B:AO,39,0)),AI1853="Direct shipment",IF(H1853="Asia Pacific",VLOOKUP(L1853,'Status Report'!B:AO,40,0),VLOOKUP(L1853,'Status Report'!B:AO,39,0)))</f>
        <v>0</v>
      </c>
      <c r="Z1853" s="20">
        <f t="shared" si="430"/>
        <v>0</v>
      </c>
      <c r="AA1853" s="20">
        <f t="shared" si="431"/>
        <v>571</v>
      </c>
      <c r="AB1853" s="21">
        <f>_xlfn.IFS(AI1853="Den Bosch",VLOOKUP(L1853,'Status Report'!B:AM,33,0),AI1853="Yantian",VLOOKUP(L1853,'Status Report'!B:AM,34,0),AI1853="",IF(H1853="Asia Pacific",VLOOKUP(L1853,'Status Report'!B:AM,34,0),VLOOKUP(L1853,'Status Report'!B:AM,33,0)),AI1853="Direct shipment",IF(H1853="Asia Pacific",VLOOKUP(L1853,'Status Report'!B:AM,34,0),VLOOKUP(L1853,'Status Report'!B:AM,33,0)))</f>
        <v>49.59</v>
      </c>
      <c r="AC1853" s="21">
        <f>VLOOKUP(L1853,'Status Report'!B:CE,82,0)</f>
        <v>0</v>
      </c>
      <c r="AD1853" s="21">
        <f t="shared" si="432"/>
        <v>49.59</v>
      </c>
      <c r="AE1853" s="63">
        <f>VLOOKUP(L1853,'Status Report'!B:W,20,0)</f>
        <v>62</v>
      </c>
      <c r="AF1853" s="63">
        <f>VLOOKUP(L1853,'Status Report'!B:W,21,0)</f>
        <v>20.5</v>
      </c>
      <c r="AG1853" s="63">
        <f>VLOOKUP(L1853,'Status Report'!B:W,22,0)</f>
        <v>10</v>
      </c>
      <c r="AH1853" s="22">
        <f t="shared" si="433"/>
        <v>0.12709999999999999</v>
      </c>
      <c r="AI1853" t="s">
        <v>990</v>
      </c>
      <c r="AK1853" s="63">
        <f>IFERROR(VLOOKUP(G1853,ASEAN!A:A,1,0),0)</f>
        <v>0</v>
      </c>
      <c r="AL1853" s="63" t="str">
        <f>IFERROR(VLOOKUP(D1853,'[3]customer specs'!$B$1:$D$65536,3,0),0)</f>
        <v>pallet</v>
      </c>
      <c r="AM1853" s="64">
        <f t="shared" si="434"/>
        <v>286</v>
      </c>
      <c r="AN1853" s="64">
        <f t="shared" si="435"/>
        <v>0</v>
      </c>
      <c r="AO1853" s="63"/>
      <c r="AP1853" s="63"/>
      <c r="AQ1853" s="63" t="str">
        <f t="shared" si="436"/>
        <v>no</v>
      </c>
      <c r="AR1853" s="20">
        <f t="shared" si="437"/>
        <v>495.90000000000003</v>
      </c>
      <c r="AS1853" s="63"/>
      <c r="AT1853" s="23">
        <f t="shared" si="442"/>
        <v>0.12</v>
      </c>
      <c r="AU1853" s="65">
        <f t="shared" si="438"/>
        <v>56.352272727272734</v>
      </c>
      <c r="AV1853" s="65"/>
      <c r="AW1853" s="65">
        <f t="shared" si="439"/>
        <v>563.52272727272737</v>
      </c>
      <c r="AX1853" s="65"/>
      <c r="AY1853" s="63">
        <f>VLOOKUP(L1853,'Status Report'!B:CF,81,0)</f>
        <v>0</v>
      </c>
      <c r="AZ1853" s="63" t="str">
        <f>VLOOKUP(L1853,'Status Report'!B:S,18,0)</f>
        <v>Ellina Smirnova</v>
      </c>
      <c r="BB1853" s="63">
        <f>VLOOKUP(L1853,'Status Report'!B:Z,25,0)</f>
        <v>10</v>
      </c>
      <c r="BC1853" s="63">
        <f t="shared" si="440"/>
        <v>100</v>
      </c>
      <c r="BF1853">
        <f>VLOOKUP(L1853,'Status Report'!B:CE,82,0)</f>
        <v>0</v>
      </c>
      <c r="BG1853">
        <f>VLOOKUP(L1853,'Status Report'!B:CF,83,0)</f>
        <v>0</v>
      </c>
      <c r="BH1853">
        <f>VLOOKUP(L1853,'Status Report'!B:CG,84,0)</f>
        <v>0</v>
      </c>
      <c r="BI1853" t="s">
        <v>1035</v>
      </c>
      <c r="BJ1853" t="s">
        <v>795</v>
      </c>
      <c r="BM1853" s="67">
        <f t="shared" si="441"/>
        <v>217</v>
      </c>
    </row>
    <row r="1854" spans="1:65" x14ac:dyDescent="0.25">
      <c r="A1854" s="68" t="str">
        <f>VLOOKUP(L1854,'Status Report'!B:CB,79,0)</f>
        <v>Heineken - F1</v>
      </c>
      <c r="C1854">
        <v>26021059</v>
      </c>
      <c r="D1854">
        <v>3090697</v>
      </c>
      <c r="E1854" t="s">
        <v>1026</v>
      </c>
      <c r="F1854" t="s">
        <v>1027</v>
      </c>
      <c r="G1854" t="str">
        <f>VLOOKUP(D1854,'[2]sold to'!$A:$H,8,0)</f>
        <v>Dominican Republic</v>
      </c>
      <c r="H1854" t="str">
        <f>VLOOKUP(D1854,'[2]sold to'!$A:$I,9,0)</f>
        <v>AMERICAS</v>
      </c>
      <c r="K1854">
        <v>10</v>
      </c>
      <c r="L1854">
        <v>88027360</v>
      </c>
      <c r="M1854" t="s">
        <v>847</v>
      </c>
      <c r="N1854">
        <v>50</v>
      </c>
      <c r="P1854" t="str">
        <f>VLOOKUP(L1854,'Status Report'!B:AA,26,0)</f>
        <v>China</v>
      </c>
      <c r="Q1854" t="str">
        <f>VLOOKUP(L1854,'Status Report'!B:AB,27,0)</f>
        <v>Premiums</v>
      </c>
      <c r="R1854">
        <f>VLOOKUP(L1854,'Status Report'!B:X,23,0)</f>
        <v>100</v>
      </c>
      <c r="S1854" t="str">
        <f>VLOOKUP(L1854,'Status Report'!B:T,19,0)</f>
        <v>Asian Sourcing Link</v>
      </c>
      <c r="T1854" s="62">
        <f>VLOOKUP(L1854,'Status Report'!B:E,4,0)</f>
        <v>3</v>
      </c>
      <c r="U1854" s="19">
        <f>_xlfn.IFS(AI1854="Den Bosch",VLOOKUP(L1854,'Status Report'!B:AM,35,0),AI1854="Yantian",VLOOKUP(L1854,'Status Report'!B:AM,36,0),AI1854="",IF(H1854="Asia Pacific",VLOOKUP(L1854,'Status Report'!B:AM,36,0),VLOOKUP(L1854,'Status Report'!B:AM,35,0)),AI1854="Direct shipment",IF(H1854="Asia Pacific",VLOOKUP(L1854,'Status Report'!B:AM,36,0),VLOOKUP(L1854,'Status Report'!B:AM,35,0)))</f>
        <v>41.7</v>
      </c>
      <c r="V1854" s="20">
        <f t="shared" si="428"/>
        <v>2085</v>
      </c>
      <c r="W1854" s="19">
        <f>_xlfn.IFS(AI1854="Den Bosch",VLOOKUP(L1854,'Status Report'!B:AM,37,0),AI1854="Yantian",VLOOKUP(L1854,'Status Report'!B:AM,38,0),AI1854="",IF(H1854="Asia Pacific",VLOOKUP(L1854,'Status Report'!B:AM,38,0),VLOOKUP(L1854,'Status Report'!B:AM,37,0)),AI1854="Direct shipment",IF(H1854="Asia Pacific",VLOOKUP(L1854,'Status Report'!B:AM,38,0),VLOOKUP(L1854,'Status Report'!B:AM,37,0)))</f>
        <v>25.45</v>
      </c>
      <c r="X1854" s="20">
        <f t="shared" si="429"/>
        <v>1272.5</v>
      </c>
      <c r="Y1854" s="20">
        <f>_xlfn.IFS(AI1854="Den Bosch",VLOOKUP(L1854,'Status Report'!B:AO,39,0),AI1854="Yantian",VLOOKUP(L1854,'Status Report'!B:AO,40,0),AI1854="",IF(H1854="Asia Pacific",VLOOKUP(L1854,'Status Report'!B:AO,40,0),VLOOKUP(L1854,'Status Report'!B:AO,39,0)),AI1854="Direct shipment",IF(H1854="Asia Pacific",VLOOKUP(L1854,'Status Report'!B:AO,40,0),VLOOKUP(L1854,'Status Report'!B:AO,39,0)))</f>
        <v>0</v>
      </c>
      <c r="Z1854" s="20">
        <f t="shared" si="430"/>
        <v>0</v>
      </c>
      <c r="AA1854" s="20">
        <f t="shared" si="431"/>
        <v>1272.5</v>
      </c>
      <c r="AB1854" s="21">
        <f>_xlfn.IFS(AI1854="Den Bosch",VLOOKUP(L1854,'Status Report'!B:AM,33,0),AI1854="Yantian",VLOOKUP(L1854,'Status Report'!B:AM,34,0),AI1854="",IF(H1854="Asia Pacific",VLOOKUP(L1854,'Status Report'!B:AM,34,0),VLOOKUP(L1854,'Status Report'!B:AM,33,0)),AI1854="Direct shipment",IF(H1854="Asia Pacific",VLOOKUP(L1854,'Status Report'!B:AM,34,0),VLOOKUP(L1854,'Status Report'!B:AM,33,0)))</f>
        <v>21.831</v>
      </c>
      <c r="AC1854" s="21">
        <f>VLOOKUP(L1854,'Status Report'!B:CE,82,0)</f>
        <v>0</v>
      </c>
      <c r="AD1854" s="21">
        <f t="shared" si="432"/>
        <v>21.831</v>
      </c>
      <c r="AE1854" s="63">
        <f>VLOOKUP(L1854,'Status Report'!B:W,20,0)</f>
        <v>48</v>
      </c>
      <c r="AF1854" s="63">
        <f>VLOOKUP(L1854,'Status Report'!B:W,21,0)</f>
        <v>38</v>
      </c>
      <c r="AG1854" s="63">
        <f>VLOOKUP(L1854,'Status Report'!B:W,22,0)</f>
        <v>2.5</v>
      </c>
      <c r="AH1854" s="22">
        <f t="shared" si="433"/>
        <v>0.22800000000000001</v>
      </c>
      <c r="AI1854" t="s">
        <v>990</v>
      </c>
      <c r="AK1854" s="63">
        <f>IFERROR(VLOOKUP(G1854,ASEAN!A:A,1,0),0)</f>
        <v>0</v>
      </c>
      <c r="AL1854" s="63" t="str">
        <f>IFERROR(VLOOKUP(D1854,'[3]customer specs'!$B$1:$D$65536,3,0),0)</f>
        <v>pallet</v>
      </c>
      <c r="AM1854" s="64">
        <f t="shared" si="434"/>
        <v>812.5</v>
      </c>
      <c r="AN1854" s="64">
        <f t="shared" si="435"/>
        <v>0</v>
      </c>
      <c r="AO1854" s="63"/>
      <c r="AP1854" s="63"/>
      <c r="AQ1854" s="63" t="str">
        <f t="shared" si="436"/>
        <v>no</v>
      </c>
      <c r="AR1854" s="20">
        <f t="shared" si="437"/>
        <v>1091.55</v>
      </c>
      <c r="AS1854" s="63"/>
      <c r="AT1854" s="23">
        <f t="shared" si="442"/>
        <v>0.12</v>
      </c>
      <c r="AU1854" s="65">
        <f t="shared" si="438"/>
        <v>24.807954545454546</v>
      </c>
      <c r="AV1854" s="65"/>
      <c r="AW1854" s="65">
        <f t="shared" si="439"/>
        <v>1240.3977272727273</v>
      </c>
      <c r="AX1854" s="65"/>
      <c r="AY1854" s="63">
        <f>VLOOKUP(L1854,'Status Report'!B:CF,81,0)</f>
        <v>0</v>
      </c>
      <c r="AZ1854" s="63" t="str">
        <f>VLOOKUP(L1854,'Status Report'!B:S,18,0)</f>
        <v xml:space="preserve">Ellina Smirnova </v>
      </c>
      <c r="BB1854" s="63">
        <f>VLOOKUP(L1854,'Status Report'!B:Z,25,0)</f>
        <v>5</v>
      </c>
      <c r="BC1854" s="63">
        <f t="shared" si="440"/>
        <v>250</v>
      </c>
      <c r="BF1854">
        <f>VLOOKUP(L1854,'Status Report'!B:CE,82,0)</f>
        <v>0</v>
      </c>
      <c r="BG1854">
        <f>VLOOKUP(L1854,'Status Report'!B:CF,83,0)</f>
        <v>0</v>
      </c>
      <c r="BH1854">
        <f>VLOOKUP(L1854,'Status Report'!B:CG,84,0)</f>
        <v>0</v>
      </c>
      <c r="BI1854" t="s">
        <v>1035</v>
      </c>
      <c r="BJ1854" t="s">
        <v>795</v>
      </c>
      <c r="BM1854" s="67">
        <f t="shared" si="441"/>
        <v>628</v>
      </c>
    </row>
    <row r="1855" spans="1:65" x14ac:dyDescent="0.25">
      <c r="A1855" s="68" t="str">
        <f>VLOOKUP(L1855,'Status Report'!B:CB,79,0)</f>
        <v>Heineken - F1</v>
      </c>
      <c r="C1855">
        <v>26021059</v>
      </c>
      <c r="D1855">
        <v>3090697</v>
      </c>
      <c r="E1855" t="s">
        <v>1026</v>
      </c>
      <c r="F1855" t="s">
        <v>1027</v>
      </c>
      <c r="G1855" t="str">
        <f>VLOOKUP(D1855,'[2]sold to'!$A:$H,8,0)</f>
        <v>Dominican Republic</v>
      </c>
      <c r="H1855" t="str">
        <f>VLOOKUP(D1855,'[2]sold to'!$A:$I,9,0)</f>
        <v>AMERICAS</v>
      </c>
      <c r="K1855">
        <v>20</v>
      </c>
      <c r="L1855">
        <v>88027544</v>
      </c>
      <c r="M1855" t="s">
        <v>1002</v>
      </c>
      <c r="N1855">
        <v>40</v>
      </c>
      <c r="P1855" t="str">
        <f>VLOOKUP(L1855,'Status Report'!B:AA,26,0)</f>
        <v>Turkey</v>
      </c>
      <c r="Q1855" t="str">
        <f>VLOOKUP(L1855,'Status Report'!B:AB,27,0)</f>
        <v>Glassware</v>
      </c>
      <c r="R1855">
        <f>VLOOKUP(L1855,'Status Report'!B:X,23,0)</f>
        <v>5821.25</v>
      </c>
      <c r="S1855" t="str">
        <f>VLOOKUP(L1855,'Status Report'!B:T,19,0)</f>
        <v>Sisecam (Pasabahçe)</v>
      </c>
      <c r="T1855" s="62">
        <f>VLOOKUP(L1855,'Status Report'!B:E,4,0)</f>
        <v>3</v>
      </c>
      <c r="U1855" s="19">
        <f>_xlfn.IFS(AI1855="Den Bosch",VLOOKUP(L1855,'Status Report'!B:AM,35,0),AI1855="Yantian",VLOOKUP(L1855,'Status Report'!B:AM,36,0),AI1855="",IF(H1855="Asia Pacific",VLOOKUP(L1855,'Status Report'!B:AM,36,0),VLOOKUP(L1855,'Status Report'!B:AM,35,0)),AI1855="Direct shipment",IF(H1855="Asia Pacific",VLOOKUP(L1855,'Status Report'!B:AM,36,0),VLOOKUP(L1855,'Status Report'!B:AM,35,0)))</f>
        <v>29.759999999999998</v>
      </c>
      <c r="V1855" s="20">
        <f t="shared" si="428"/>
        <v>1190.3999999999999</v>
      </c>
      <c r="W1855" s="19">
        <f>_xlfn.IFS(AI1855="Den Bosch",VLOOKUP(L1855,'Status Report'!B:AM,37,0),AI1855="Yantian",VLOOKUP(L1855,'Status Report'!B:AM,38,0),AI1855="",IF(H1855="Asia Pacific",VLOOKUP(L1855,'Status Report'!B:AM,38,0),VLOOKUP(L1855,'Status Report'!B:AM,37,0)),AI1855="Direct shipment",IF(H1855="Asia Pacific",VLOOKUP(L1855,'Status Report'!B:AM,38,0),VLOOKUP(L1855,'Status Report'!B:AM,37,0)))</f>
        <v>29.759999999999998</v>
      </c>
      <c r="X1855" s="20">
        <f t="shared" si="429"/>
        <v>1190.3999999999999</v>
      </c>
      <c r="Y1855" s="20">
        <f>_xlfn.IFS(AI1855="Den Bosch",VLOOKUP(L1855,'Status Report'!B:AO,39,0),AI1855="Yantian",VLOOKUP(L1855,'Status Report'!B:AO,40,0),AI1855="",IF(H1855="Asia Pacific",VLOOKUP(L1855,'Status Report'!B:AO,40,0),VLOOKUP(L1855,'Status Report'!B:AO,39,0)),AI1855="Direct shipment",IF(H1855="Asia Pacific",VLOOKUP(L1855,'Status Report'!B:AO,40,0),VLOOKUP(L1855,'Status Report'!B:AO,39,0)))</f>
        <v>0</v>
      </c>
      <c r="Z1855" s="20">
        <f t="shared" si="430"/>
        <v>0</v>
      </c>
      <c r="AA1855" s="20">
        <f t="shared" si="431"/>
        <v>1190.3999999999999</v>
      </c>
      <c r="AB1855" s="21">
        <f>_xlfn.IFS(AI1855="Den Bosch",VLOOKUP(L1855,'Status Report'!B:AM,33,0),AI1855="Yantian",VLOOKUP(L1855,'Status Report'!B:AM,34,0),AI1855="",IF(H1855="Asia Pacific",VLOOKUP(L1855,'Status Report'!B:AM,34,0),VLOOKUP(L1855,'Status Report'!B:AM,33,0)),AI1855="Direct shipment",IF(H1855="Asia Pacific",VLOOKUP(L1855,'Status Report'!B:AM,34,0),VLOOKUP(L1855,'Status Report'!B:AM,33,0)))</f>
        <v>26.160000000000004</v>
      </c>
      <c r="AC1855" s="21">
        <f>VLOOKUP(L1855,'Status Report'!B:CE,82,0)</f>
        <v>0</v>
      </c>
      <c r="AD1855" s="21">
        <f t="shared" si="432"/>
        <v>26.160000000000004</v>
      </c>
      <c r="AE1855" s="63">
        <f>VLOOKUP(L1855,'Status Report'!B:W,20,0)</f>
        <v>40</v>
      </c>
      <c r="AF1855" s="63">
        <f>VLOOKUP(L1855,'Status Report'!B:W,21,0)</f>
        <v>28</v>
      </c>
      <c r="AG1855" s="63">
        <f>VLOOKUP(L1855,'Status Report'!B:W,22,0)</f>
        <v>20</v>
      </c>
      <c r="AH1855" s="22">
        <f t="shared" si="433"/>
        <v>0.89600000000000002</v>
      </c>
      <c r="AI1855" t="s">
        <v>990</v>
      </c>
      <c r="AK1855" s="63">
        <f>IFERROR(VLOOKUP(G1855,ASEAN!A:A,1,0),0)</f>
        <v>0</v>
      </c>
      <c r="AL1855" s="63" t="str">
        <f>IFERROR(VLOOKUP(D1855,'[3]customer specs'!$B$1:$D$65536,3,0),0)</f>
        <v>pallet</v>
      </c>
      <c r="AM1855" s="64">
        <f t="shared" si="434"/>
        <v>0</v>
      </c>
      <c r="AN1855" s="64">
        <f t="shared" si="435"/>
        <v>0</v>
      </c>
      <c r="AO1855" s="63"/>
      <c r="AP1855" s="63"/>
      <c r="AQ1855" s="63" t="str">
        <f t="shared" si="436"/>
        <v>no</v>
      </c>
      <c r="AR1855" s="20">
        <f t="shared" si="437"/>
        <v>1046.4000000000001</v>
      </c>
      <c r="AS1855" s="63"/>
      <c r="AT1855" s="23">
        <f t="shared" si="442"/>
        <v>0.12</v>
      </c>
      <c r="AU1855" s="65">
        <f t="shared" si="438"/>
        <v>29.72727272727273</v>
      </c>
      <c r="AV1855" s="65"/>
      <c r="AW1855" s="65">
        <f t="shared" si="439"/>
        <v>1189.0909090909092</v>
      </c>
      <c r="AX1855" s="65"/>
      <c r="AY1855" s="63">
        <f>VLOOKUP(L1855,'Status Report'!B:CF,81,0)</f>
        <v>0</v>
      </c>
      <c r="AZ1855" s="63">
        <f>VLOOKUP(L1855,'Status Report'!B:S,18,0)</f>
        <v>0</v>
      </c>
      <c r="BB1855" s="63">
        <f>VLOOKUP(L1855,'Status Report'!B:Z,25,0)</f>
        <v>24</v>
      </c>
      <c r="BC1855" s="63">
        <f t="shared" si="440"/>
        <v>960</v>
      </c>
      <c r="BF1855">
        <f>VLOOKUP(L1855,'Status Report'!B:CE,82,0)</f>
        <v>0</v>
      </c>
      <c r="BG1855">
        <f>VLOOKUP(L1855,'Status Report'!B:CF,83,0)</f>
        <v>0</v>
      </c>
      <c r="BH1855">
        <f>VLOOKUP(L1855,'Status Report'!B:CG,84,0)</f>
        <v>0</v>
      </c>
      <c r="BI1855" t="s">
        <v>1035</v>
      </c>
      <c r="BJ1855" t="s">
        <v>795</v>
      </c>
      <c r="BM1855" s="67">
        <f t="shared" si="441"/>
        <v>1581</v>
      </c>
    </row>
    <row r="1856" spans="1:65" x14ac:dyDescent="0.25">
      <c r="A1856" s="68" t="str">
        <f>VLOOKUP(L1856,'Status Report'!B:CB,79,0)</f>
        <v>Heineken - F1</v>
      </c>
      <c r="C1856">
        <v>26021059</v>
      </c>
      <c r="D1856">
        <v>3090697</v>
      </c>
      <c r="E1856" t="s">
        <v>1026</v>
      </c>
      <c r="F1856" t="s">
        <v>1027</v>
      </c>
      <c r="G1856" t="str">
        <f>VLOOKUP(D1856,'[2]sold to'!$A:$H,8,0)</f>
        <v>Dominican Republic</v>
      </c>
      <c r="H1856" t="str">
        <f>VLOOKUP(D1856,'[2]sold to'!$A:$I,9,0)</f>
        <v>AMERICAS</v>
      </c>
      <c r="K1856">
        <v>30</v>
      </c>
      <c r="L1856">
        <v>88027353</v>
      </c>
      <c r="M1856" t="s">
        <v>554</v>
      </c>
      <c r="N1856">
        <v>31</v>
      </c>
      <c r="P1856" t="str">
        <f>VLOOKUP(L1856,'Status Report'!B:AA,26,0)</f>
        <v>China</v>
      </c>
      <c r="Q1856" t="str">
        <f>VLOOKUP(L1856,'Status Report'!B:AB,27,0)</f>
        <v>Textiles-Clothing</v>
      </c>
      <c r="R1856">
        <f>VLOOKUP(L1856,'Status Report'!B:X,23,0)</f>
        <v>42</v>
      </c>
      <c r="S1856" t="str">
        <f>VLOOKUP(L1856,'Status Report'!B:T,19,0)</f>
        <v>Promocean The Netherlands BV</v>
      </c>
      <c r="T1856" s="62">
        <f>VLOOKUP(L1856,'Status Report'!B:E,4,0)</f>
        <v>3</v>
      </c>
      <c r="U1856" s="19">
        <f>_xlfn.IFS(AI1856="Den Bosch",VLOOKUP(L1856,'Status Report'!B:AM,35,0),AI1856="Yantian",VLOOKUP(L1856,'Status Report'!B:AM,36,0),AI1856="",IF(H1856="Asia Pacific",VLOOKUP(L1856,'Status Report'!B:AM,36,0),VLOOKUP(L1856,'Status Report'!B:AM,35,0)),AI1856="Direct shipment",IF(H1856="Asia Pacific",VLOOKUP(L1856,'Status Report'!B:AM,36,0),VLOOKUP(L1856,'Status Report'!B:AM,35,0)))</f>
        <v>120</v>
      </c>
      <c r="V1856" s="20">
        <f t="shared" si="428"/>
        <v>3720</v>
      </c>
      <c r="W1856" s="19">
        <f>_xlfn.IFS(AI1856="Den Bosch",VLOOKUP(L1856,'Status Report'!B:AM,37,0),AI1856="Yantian",VLOOKUP(L1856,'Status Report'!B:AM,38,0),AI1856="",IF(H1856="Asia Pacific",VLOOKUP(L1856,'Status Report'!B:AM,38,0),VLOOKUP(L1856,'Status Report'!B:AM,37,0)),AI1856="Direct shipment",IF(H1856="Asia Pacific",VLOOKUP(L1856,'Status Report'!B:AM,38,0),VLOOKUP(L1856,'Status Report'!B:AM,37,0)))</f>
        <v>105.12</v>
      </c>
      <c r="X1856" s="20">
        <f t="shared" si="429"/>
        <v>3258.7200000000003</v>
      </c>
      <c r="Y1856" s="20">
        <f>_xlfn.IFS(AI1856="Den Bosch",VLOOKUP(L1856,'Status Report'!B:AO,39,0),AI1856="Yantian",VLOOKUP(L1856,'Status Report'!B:AO,40,0),AI1856="",IF(H1856="Asia Pacific",VLOOKUP(L1856,'Status Report'!B:AO,40,0),VLOOKUP(L1856,'Status Report'!B:AO,39,0)),AI1856="Direct shipment",IF(H1856="Asia Pacific",VLOOKUP(L1856,'Status Report'!B:AO,40,0),VLOOKUP(L1856,'Status Report'!B:AO,39,0)))</f>
        <v>0</v>
      </c>
      <c r="Z1856" s="20">
        <f t="shared" si="430"/>
        <v>0</v>
      </c>
      <c r="AA1856" s="20">
        <f t="shared" si="431"/>
        <v>3258.7200000000003</v>
      </c>
      <c r="AB1856" s="21">
        <f>_xlfn.IFS(AI1856="Den Bosch",VLOOKUP(L1856,'Status Report'!B:AM,33,0),AI1856="Yantian",VLOOKUP(L1856,'Status Report'!B:AM,34,0),AI1856="",IF(H1856="Asia Pacific",VLOOKUP(L1856,'Status Report'!B:AM,34,0),VLOOKUP(L1856,'Status Report'!B:AM,33,0)),AI1856="Direct shipment",IF(H1856="Asia Pacific",VLOOKUP(L1856,'Status Report'!B:AM,34,0),VLOOKUP(L1856,'Status Report'!B:AM,33,0)))</f>
        <v>91.634399999999985</v>
      </c>
      <c r="AC1856" s="21">
        <f>VLOOKUP(L1856,'Status Report'!B:CE,82,0)</f>
        <v>0</v>
      </c>
      <c r="AD1856" s="21">
        <f t="shared" si="432"/>
        <v>91.634399999999985</v>
      </c>
      <c r="AE1856" s="63">
        <f>VLOOKUP(L1856,'Status Report'!B:W,20,0)</f>
        <v>44</v>
      </c>
      <c r="AF1856" s="63">
        <f>VLOOKUP(L1856,'Status Report'!B:W,21,0)</f>
        <v>23</v>
      </c>
      <c r="AG1856" s="63">
        <f>VLOOKUP(L1856,'Status Report'!B:W,22,0)</f>
        <v>18</v>
      </c>
      <c r="AH1856" s="22">
        <f t="shared" si="433"/>
        <v>0.56469599999999998</v>
      </c>
      <c r="AI1856" t="s">
        <v>990</v>
      </c>
      <c r="AK1856" s="63">
        <f>IFERROR(VLOOKUP(G1856,ASEAN!A:A,1,0),0)</f>
        <v>0</v>
      </c>
      <c r="AL1856" s="63" t="str">
        <f>IFERROR(VLOOKUP(D1856,'[3]customer specs'!$B$1:$D$65536,3,0),0)</f>
        <v>pallet</v>
      </c>
      <c r="AM1856" s="64">
        <f t="shared" si="434"/>
        <v>461.27999999999975</v>
      </c>
      <c r="AN1856" s="64">
        <f t="shared" si="435"/>
        <v>0</v>
      </c>
      <c r="AO1856" s="63"/>
      <c r="AP1856" s="63"/>
      <c r="AQ1856" s="63" t="str">
        <f t="shared" si="436"/>
        <v>no</v>
      </c>
      <c r="AR1856" s="20">
        <f t="shared" si="437"/>
        <v>2840.6663999999996</v>
      </c>
      <c r="AS1856" s="63"/>
      <c r="AT1856" s="23">
        <f t="shared" si="442"/>
        <v>0.12</v>
      </c>
      <c r="AU1856" s="65">
        <f t="shared" si="438"/>
        <v>104.12999999999998</v>
      </c>
      <c r="AV1856" s="65"/>
      <c r="AW1856" s="65">
        <f t="shared" si="439"/>
        <v>3228.0299999999993</v>
      </c>
      <c r="AX1856" s="65"/>
      <c r="AY1856" s="63">
        <f>VLOOKUP(L1856,'Status Report'!B:CF,81,0)</f>
        <v>0</v>
      </c>
      <c r="AZ1856" s="63" t="str">
        <f>VLOOKUP(L1856,'Status Report'!B:S,18,0)</f>
        <v xml:space="preserve">Konstantinos Zoupanos </v>
      </c>
      <c r="BB1856" s="63">
        <f>VLOOKUP(L1856,'Status Report'!B:Z,25,0)</f>
        <v>24</v>
      </c>
      <c r="BC1856" s="63">
        <f t="shared" si="440"/>
        <v>744</v>
      </c>
      <c r="BF1856">
        <f>VLOOKUP(L1856,'Status Report'!B:CE,82,0)</f>
        <v>0</v>
      </c>
      <c r="BG1856">
        <f>VLOOKUP(L1856,'Status Report'!B:CF,83,0)</f>
        <v>0</v>
      </c>
      <c r="BH1856">
        <f>VLOOKUP(L1856,'Status Report'!B:CG,84,0)</f>
        <v>0</v>
      </c>
      <c r="BI1856" t="s">
        <v>1035</v>
      </c>
      <c r="BJ1856" t="s">
        <v>795</v>
      </c>
      <c r="BM1856" s="67">
        <f t="shared" si="441"/>
        <v>178</v>
      </c>
    </row>
    <row r="1857" spans="1:65" x14ac:dyDescent="0.25">
      <c r="A1857" s="68" t="str">
        <f>VLOOKUP(L1857,'Status Report'!B:CB,79,0)</f>
        <v>Heineken - F1</v>
      </c>
      <c r="C1857">
        <v>26021059</v>
      </c>
      <c r="D1857">
        <v>3090697</v>
      </c>
      <c r="E1857" t="s">
        <v>1026</v>
      </c>
      <c r="F1857" t="s">
        <v>1027</v>
      </c>
      <c r="G1857" t="str">
        <f>VLOOKUP(D1857,'[2]sold to'!$A:$H,8,0)</f>
        <v>Dominican Republic</v>
      </c>
      <c r="H1857" t="str">
        <f>VLOOKUP(D1857,'[2]sold to'!$A:$I,9,0)</f>
        <v>AMERICAS</v>
      </c>
      <c r="K1857">
        <v>40</v>
      </c>
      <c r="L1857">
        <v>88027356</v>
      </c>
      <c r="M1857" t="s">
        <v>557</v>
      </c>
      <c r="N1857">
        <v>10</v>
      </c>
      <c r="P1857" t="str">
        <f>VLOOKUP(L1857,'Status Report'!B:AA,26,0)</f>
        <v>China</v>
      </c>
      <c r="Q1857" t="str">
        <f>VLOOKUP(L1857,'Status Report'!B:AB,27,0)</f>
        <v>Premiums</v>
      </c>
      <c r="R1857">
        <f>VLOOKUP(L1857,'Status Report'!B:X,23,0)</f>
        <v>209</v>
      </c>
      <c r="S1857" t="str">
        <f>VLOOKUP(L1857,'Status Report'!B:T,19,0)</f>
        <v>Promocean The Netherlands BV</v>
      </c>
      <c r="T1857" s="62">
        <f>VLOOKUP(L1857,'Status Report'!B:E,4,0)</f>
        <v>3</v>
      </c>
      <c r="U1857" s="19">
        <f>_xlfn.IFS(AI1857="Den Bosch",VLOOKUP(L1857,'Status Report'!B:AM,35,0),AI1857="Yantian",VLOOKUP(L1857,'Status Report'!B:AM,36,0),AI1857="",IF(H1857="Asia Pacific",VLOOKUP(L1857,'Status Report'!B:AM,36,0),VLOOKUP(L1857,'Status Report'!B:AM,35,0)),AI1857="Direct shipment",IF(H1857="Asia Pacific",VLOOKUP(L1857,'Status Report'!B:AM,36,0),VLOOKUP(L1857,'Status Report'!B:AM,35,0)))</f>
        <v>48.12</v>
      </c>
      <c r="V1857" s="20">
        <f t="shared" si="428"/>
        <v>481.2</v>
      </c>
      <c r="W1857" s="19">
        <f>_xlfn.IFS(AI1857="Den Bosch",VLOOKUP(L1857,'Status Report'!B:AM,37,0),AI1857="Yantian",VLOOKUP(L1857,'Status Report'!B:AM,38,0),AI1857="",IF(H1857="Asia Pacific",VLOOKUP(L1857,'Status Report'!B:AM,38,0),VLOOKUP(L1857,'Status Report'!B:AM,37,0)),AI1857="Direct shipment",IF(H1857="Asia Pacific",VLOOKUP(L1857,'Status Report'!B:AM,38,0),VLOOKUP(L1857,'Status Report'!B:AM,37,0)))</f>
        <v>48.12</v>
      </c>
      <c r="X1857" s="20">
        <f t="shared" si="429"/>
        <v>481.2</v>
      </c>
      <c r="Y1857" s="20">
        <f>_xlfn.IFS(AI1857="Den Bosch",VLOOKUP(L1857,'Status Report'!B:AO,39,0),AI1857="Yantian",VLOOKUP(L1857,'Status Report'!B:AO,40,0),AI1857="",IF(H1857="Asia Pacific",VLOOKUP(L1857,'Status Report'!B:AO,40,0),VLOOKUP(L1857,'Status Report'!B:AO,39,0)),AI1857="Direct shipment",IF(H1857="Asia Pacific",VLOOKUP(L1857,'Status Report'!B:AO,40,0),VLOOKUP(L1857,'Status Report'!B:AO,39,0)))</f>
        <v>0</v>
      </c>
      <c r="Z1857" s="20">
        <f t="shared" si="430"/>
        <v>0</v>
      </c>
      <c r="AA1857" s="20">
        <f t="shared" si="431"/>
        <v>481.2</v>
      </c>
      <c r="AB1857" s="21">
        <f>_xlfn.IFS(AI1857="Den Bosch",VLOOKUP(L1857,'Status Report'!B:AM,33,0),AI1857="Yantian",VLOOKUP(L1857,'Status Report'!B:AM,34,0),AI1857="",IF(H1857="Asia Pacific",VLOOKUP(L1857,'Status Report'!B:AM,34,0),VLOOKUP(L1857,'Status Report'!B:AM,33,0)),AI1857="Direct shipment",IF(H1857="Asia Pacific",VLOOKUP(L1857,'Status Report'!B:AM,34,0),VLOOKUP(L1857,'Status Report'!B:AM,33,0)))</f>
        <v>41.598600000000005</v>
      </c>
      <c r="AC1857" s="21">
        <f>VLOOKUP(L1857,'Status Report'!B:CE,82,0)</f>
        <v>0</v>
      </c>
      <c r="AD1857" s="21">
        <f t="shared" si="432"/>
        <v>41.598600000000005</v>
      </c>
      <c r="AE1857" s="63">
        <f>VLOOKUP(L1857,'Status Report'!B:W,20,0)</f>
        <v>37.799999999999997</v>
      </c>
      <c r="AF1857" s="63">
        <f>VLOOKUP(L1857,'Status Report'!B:W,21,0)</f>
        <v>28.5</v>
      </c>
      <c r="AG1857" s="63">
        <f>VLOOKUP(L1857,'Status Report'!B:W,22,0)</f>
        <v>14.3</v>
      </c>
      <c r="AH1857" s="22">
        <f t="shared" si="433"/>
        <v>0.15405389999999999</v>
      </c>
      <c r="AI1857" t="s">
        <v>990</v>
      </c>
      <c r="AK1857" s="63">
        <f>IFERROR(VLOOKUP(G1857,ASEAN!A:A,1,0),0)</f>
        <v>0</v>
      </c>
      <c r="AL1857" s="63" t="str">
        <f>IFERROR(VLOOKUP(D1857,'[3]customer specs'!$B$1:$D$65536,3,0),0)</f>
        <v>pallet</v>
      </c>
      <c r="AM1857" s="64">
        <f t="shared" si="434"/>
        <v>0</v>
      </c>
      <c r="AN1857" s="64">
        <f t="shared" si="435"/>
        <v>0</v>
      </c>
      <c r="AO1857" s="63"/>
      <c r="AP1857" s="63"/>
      <c r="AQ1857" s="63" t="str">
        <f t="shared" si="436"/>
        <v>no</v>
      </c>
      <c r="AR1857" s="20">
        <f t="shared" si="437"/>
        <v>415.98600000000005</v>
      </c>
      <c r="AS1857" s="63"/>
      <c r="AT1857" s="23">
        <f t="shared" si="442"/>
        <v>0.12</v>
      </c>
      <c r="AU1857" s="65">
        <f t="shared" si="438"/>
        <v>47.271136363636366</v>
      </c>
      <c r="AV1857" s="65"/>
      <c r="AW1857" s="65">
        <f t="shared" si="439"/>
        <v>472.71136363636367</v>
      </c>
      <c r="AX1857" s="65"/>
      <c r="AY1857" s="63">
        <f>VLOOKUP(L1857,'Status Report'!B:CF,81,0)</f>
        <v>0</v>
      </c>
      <c r="AZ1857" s="63" t="str">
        <f>VLOOKUP(L1857,'Status Report'!B:S,18,0)</f>
        <v xml:space="preserve">Konstantinos Zoupanos </v>
      </c>
      <c r="BB1857" s="63">
        <f>VLOOKUP(L1857,'Status Report'!B:Z,25,0)</f>
        <v>12</v>
      </c>
      <c r="BC1857" s="63">
        <f t="shared" si="440"/>
        <v>120</v>
      </c>
      <c r="BF1857">
        <f>VLOOKUP(L1857,'Status Report'!B:CE,82,0)</f>
        <v>0</v>
      </c>
      <c r="BG1857">
        <f>VLOOKUP(L1857,'Status Report'!B:CF,83,0)</f>
        <v>0</v>
      </c>
      <c r="BH1857">
        <f>VLOOKUP(L1857,'Status Report'!B:CG,84,0)</f>
        <v>0</v>
      </c>
      <c r="BI1857" t="s">
        <v>1035</v>
      </c>
      <c r="BJ1857" t="s">
        <v>795</v>
      </c>
      <c r="BM1857" s="67">
        <f t="shared" si="441"/>
        <v>188</v>
      </c>
    </row>
    <row r="1858" spans="1:65" x14ac:dyDescent="0.25">
      <c r="A1858" s="68" t="str">
        <f>VLOOKUP(L1858,'Status Report'!B:CB,79,0)</f>
        <v>Heineken - F1</v>
      </c>
      <c r="C1858">
        <v>26021059</v>
      </c>
      <c r="D1858">
        <v>3090697</v>
      </c>
      <c r="E1858" t="s">
        <v>1026</v>
      </c>
      <c r="F1858" t="s">
        <v>1027</v>
      </c>
      <c r="G1858" t="str">
        <f>VLOOKUP(D1858,'[2]sold to'!$A:$H,8,0)</f>
        <v>Dominican Republic</v>
      </c>
      <c r="H1858" t="str">
        <f>VLOOKUP(D1858,'[2]sold to'!$A:$I,9,0)</f>
        <v>AMERICAS</v>
      </c>
      <c r="K1858">
        <v>50</v>
      </c>
      <c r="L1858">
        <v>88027357</v>
      </c>
      <c r="M1858" t="s">
        <v>558</v>
      </c>
      <c r="N1858">
        <v>5</v>
      </c>
      <c r="P1858" t="str">
        <f>VLOOKUP(L1858,'Status Report'!B:AA,26,0)</f>
        <v>China</v>
      </c>
      <c r="Q1858" t="str">
        <f>VLOOKUP(L1858,'Status Report'!B:AB,27,0)</f>
        <v>Premiums</v>
      </c>
      <c r="R1858">
        <f>VLOOKUP(L1858,'Status Report'!B:X,23,0)</f>
        <v>250</v>
      </c>
      <c r="S1858" t="str">
        <f>VLOOKUP(L1858,'Status Report'!B:T,19,0)</f>
        <v>Promocean The Netherlands BV</v>
      </c>
      <c r="T1858" s="62">
        <f>VLOOKUP(L1858,'Status Report'!B:E,4,0)</f>
        <v>3</v>
      </c>
      <c r="U1858" s="19">
        <f>_xlfn.IFS(AI1858="Den Bosch",VLOOKUP(L1858,'Status Report'!B:AM,35,0),AI1858="Yantian",VLOOKUP(L1858,'Status Report'!B:AM,36,0),AI1858="",IF(H1858="Asia Pacific",VLOOKUP(L1858,'Status Report'!B:AM,36,0),VLOOKUP(L1858,'Status Report'!B:AM,35,0)),AI1858="Direct shipment",IF(H1858="Asia Pacific",VLOOKUP(L1858,'Status Report'!B:AM,36,0),VLOOKUP(L1858,'Status Report'!B:AM,35,0)))</f>
        <v>73.099999999999994</v>
      </c>
      <c r="V1858" s="20">
        <f t="shared" ref="V1858:V1921" si="443">U1858*N1858</f>
        <v>365.5</v>
      </c>
      <c r="W1858" s="19">
        <f>_xlfn.IFS(AI1858="Den Bosch",VLOOKUP(L1858,'Status Report'!B:AM,37,0),AI1858="Yantian",VLOOKUP(L1858,'Status Report'!B:AM,38,0),AI1858="",IF(H1858="Asia Pacific",VLOOKUP(L1858,'Status Report'!B:AM,38,0),VLOOKUP(L1858,'Status Report'!B:AM,37,0)),AI1858="Direct shipment",IF(H1858="Asia Pacific",VLOOKUP(L1858,'Status Report'!B:AM,38,0),VLOOKUP(L1858,'Status Report'!B:AM,37,0)))</f>
        <v>69.900000000000006</v>
      </c>
      <c r="X1858" s="20">
        <f t="shared" ref="X1858:X1921" si="444">N1858*W1858</f>
        <v>349.5</v>
      </c>
      <c r="Y1858" s="20">
        <f>_xlfn.IFS(AI1858="Den Bosch",VLOOKUP(L1858,'Status Report'!B:AO,39,0),AI1858="Yantian",VLOOKUP(L1858,'Status Report'!B:AO,40,0),AI1858="",IF(H1858="Asia Pacific",VLOOKUP(L1858,'Status Report'!B:AO,40,0),VLOOKUP(L1858,'Status Report'!B:AO,39,0)),AI1858="Direct shipment",IF(H1858="Asia Pacific",VLOOKUP(L1858,'Status Report'!B:AO,40,0),VLOOKUP(L1858,'Status Report'!B:AO,39,0)))</f>
        <v>0</v>
      </c>
      <c r="Z1858" s="20">
        <f t="shared" ref="Z1858:Z1921" si="445">Y1858*N1858</f>
        <v>0</v>
      </c>
      <c r="AA1858" s="20">
        <f t="shared" ref="AA1858:AA1921" si="446">IF(Z1858=0,X1858,Z1858)</f>
        <v>349.5</v>
      </c>
      <c r="AB1858" s="21">
        <f>_xlfn.IFS(AI1858="Den Bosch",VLOOKUP(L1858,'Status Report'!B:AM,33,0),AI1858="Yantian",VLOOKUP(L1858,'Status Report'!B:AM,34,0),AI1858="",IF(H1858="Asia Pacific",VLOOKUP(L1858,'Status Report'!B:AM,34,0),VLOOKUP(L1858,'Status Report'!B:AM,33,0)),AI1858="Direct shipment",IF(H1858="Asia Pacific",VLOOKUP(L1858,'Status Report'!B:AM,34,0),VLOOKUP(L1858,'Status Report'!B:AM,33,0)))</f>
        <v>60.420000000000009</v>
      </c>
      <c r="AC1858" s="21">
        <f>VLOOKUP(L1858,'Status Report'!B:CE,82,0)</f>
        <v>0</v>
      </c>
      <c r="AD1858" s="21">
        <f t="shared" ref="AD1858:AD1921" si="447">IF(AC1858=0,AB1858,AC1858)</f>
        <v>60.420000000000009</v>
      </c>
      <c r="AE1858" s="63">
        <f>VLOOKUP(L1858,'Status Report'!B:W,20,0)</f>
        <v>43.5</v>
      </c>
      <c r="AF1858" s="63">
        <f>VLOOKUP(L1858,'Status Report'!B:W,21,0)</f>
        <v>18</v>
      </c>
      <c r="AG1858" s="63">
        <f>VLOOKUP(L1858,'Status Report'!B:W,22,0)</f>
        <v>22.5</v>
      </c>
      <c r="AH1858" s="22">
        <f t="shared" ref="AH1858:AH1921" si="448">((AE1858*AF1858*AG1858)*N1858)/1000000</f>
        <v>8.8087499999999999E-2</v>
      </c>
      <c r="AI1858" t="s">
        <v>990</v>
      </c>
      <c r="AK1858" s="63">
        <f>IFERROR(VLOOKUP(G1858,ASEAN!A:A,1,0),0)</f>
        <v>0</v>
      </c>
      <c r="AL1858" s="63" t="str">
        <f>IFERROR(VLOOKUP(D1858,'[3]customer specs'!$B$1:$D$65536,3,0),0)</f>
        <v>pallet</v>
      </c>
      <c r="AM1858" s="64">
        <f t="shared" ref="AM1858:AM1921" si="449">V1858-X1858</f>
        <v>16</v>
      </c>
      <c r="AN1858" s="64">
        <f t="shared" ref="AN1858:AN1921" si="450">IF(Z1858=0,,X1858-Z1858)</f>
        <v>0</v>
      </c>
      <c r="AO1858" s="63"/>
      <c r="AP1858" s="63"/>
      <c r="AQ1858" s="63" t="str">
        <f t="shared" ref="AQ1858:AQ1921" si="451">IF(N1858&gt;=R1858,"yes","no")</f>
        <v>no</v>
      </c>
      <c r="AR1858" s="20">
        <f t="shared" ref="AR1858:AR1921" si="452">AD1858*N1858</f>
        <v>302.10000000000002</v>
      </c>
      <c r="AS1858" s="63"/>
      <c r="AT1858" s="23">
        <f t="shared" si="442"/>
        <v>0.12</v>
      </c>
      <c r="AU1858" s="65">
        <f t="shared" ref="AU1858:AU1921" si="453">AD1858/(1-AT1858)</f>
        <v>68.659090909090921</v>
      </c>
      <c r="AV1858" s="65"/>
      <c r="AW1858" s="65">
        <f t="shared" ref="AW1858:AW1921" si="454">(AU1858*N1858)+(AV1858*N1858)</f>
        <v>343.29545454545462</v>
      </c>
      <c r="AX1858" s="65"/>
      <c r="AY1858" s="63">
        <f>VLOOKUP(L1858,'Status Report'!B:CF,81,0)</f>
        <v>0</v>
      </c>
      <c r="AZ1858" s="63" t="str">
        <f>VLOOKUP(L1858,'Status Report'!B:S,18,0)</f>
        <v xml:space="preserve">Konstantinos Zoupanos </v>
      </c>
      <c r="BB1858" s="63">
        <f>VLOOKUP(L1858,'Status Report'!B:Z,25,0)</f>
        <v>10</v>
      </c>
      <c r="BC1858" s="63">
        <f t="shared" ref="BC1858:BC1921" si="455">N1858*BB1858</f>
        <v>50</v>
      </c>
      <c r="BF1858">
        <f>VLOOKUP(L1858,'Status Report'!B:CE,82,0)</f>
        <v>0</v>
      </c>
      <c r="BG1858">
        <f>VLOOKUP(L1858,'Status Report'!B:CF,83,0)</f>
        <v>0</v>
      </c>
      <c r="BH1858">
        <f>VLOOKUP(L1858,'Status Report'!B:CG,84,0)</f>
        <v>0</v>
      </c>
      <c r="BI1858" t="s">
        <v>1035</v>
      </c>
      <c r="BJ1858" t="s">
        <v>795</v>
      </c>
      <c r="BM1858" s="67">
        <f t="shared" ref="BM1858:BM1921" si="456">SUMIF($L:$L,$L1858,N:N)</f>
        <v>1075</v>
      </c>
    </row>
    <row r="1859" spans="1:65" x14ac:dyDescent="0.25">
      <c r="A1859" s="68" t="str">
        <f>VLOOKUP(L1859,'Status Report'!B:CB,79,0)</f>
        <v>Heineken - F1</v>
      </c>
      <c r="C1859">
        <v>26021059</v>
      </c>
      <c r="D1859">
        <v>3090697</v>
      </c>
      <c r="E1859" t="s">
        <v>1026</v>
      </c>
      <c r="F1859" t="s">
        <v>1027</v>
      </c>
      <c r="G1859" t="str">
        <f>VLOOKUP(D1859,'[2]sold to'!$A:$H,8,0)</f>
        <v>Dominican Republic</v>
      </c>
      <c r="H1859" t="str">
        <f>VLOOKUP(D1859,'[2]sold to'!$A:$I,9,0)</f>
        <v>AMERICAS</v>
      </c>
      <c r="K1859">
        <v>60</v>
      </c>
      <c r="L1859">
        <v>88027358</v>
      </c>
      <c r="M1859" t="s">
        <v>832</v>
      </c>
      <c r="N1859">
        <v>5</v>
      </c>
      <c r="P1859" t="str">
        <f>VLOOKUP(L1859,'Status Report'!B:AA,26,0)</f>
        <v>China</v>
      </c>
      <c r="Q1859" t="str">
        <f>VLOOKUP(L1859,'Status Report'!B:AB,27,0)</f>
        <v>Premiums</v>
      </c>
      <c r="R1859">
        <f>VLOOKUP(L1859,'Status Report'!B:X,23,0)</f>
        <v>250</v>
      </c>
      <c r="S1859" t="str">
        <f>VLOOKUP(L1859,'Status Report'!B:T,19,0)</f>
        <v>Promocean The Netherlands BV</v>
      </c>
      <c r="T1859" s="62">
        <f>VLOOKUP(L1859,'Status Report'!B:E,4,0)</f>
        <v>3</v>
      </c>
      <c r="U1859" s="19">
        <f>_xlfn.IFS(AI1859="Den Bosch",VLOOKUP(L1859,'Status Report'!B:AM,35,0),AI1859="Yantian",VLOOKUP(L1859,'Status Report'!B:AM,36,0),AI1859="",IF(H1859="Asia Pacific",VLOOKUP(L1859,'Status Report'!B:AM,36,0),VLOOKUP(L1859,'Status Report'!B:AM,35,0)),AI1859="Direct shipment",IF(H1859="Asia Pacific",VLOOKUP(L1859,'Status Report'!B:AM,36,0),VLOOKUP(L1859,'Status Report'!B:AM,35,0)))</f>
        <v>73.099999999999994</v>
      </c>
      <c r="V1859" s="20">
        <f t="shared" si="443"/>
        <v>365.5</v>
      </c>
      <c r="W1859" s="19">
        <f>_xlfn.IFS(AI1859="Den Bosch",VLOOKUP(L1859,'Status Report'!B:AM,37,0),AI1859="Yantian",VLOOKUP(L1859,'Status Report'!B:AM,38,0),AI1859="",IF(H1859="Asia Pacific",VLOOKUP(L1859,'Status Report'!B:AM,38,0),VLOOKUP(L1859,'Status Report'!B:AM,37,0)),AI1859="Direct shipment",IF(H1859="Asia Pacific",VLOOKUP(L1859,'Status Report'!B:AM,38,0),VLOOKUP(L1859,'Status Report'!B:AM,37,0)))</f>
        <v>71.2</v>
      </c>
      <c r="X1859" s="20">
        <f t="shared" si="444"/>
        <v>356</v>
      </c>
      <c r="Y1859" s="20">
        <f>_xlfn.IFS(AI1859="Den Bosch",VLOOKUP(L1859,'Status Report'!B:AO,39,0),AI1859="Yantian",VLOOKUP(L1859,'Status Report'!B:AO,40,0),AI1859="",IF(H1859="Asia Pacific",VLOOKUP(L1859,'Status Report'!B:AO,40,0),VLOOKUP(L1859,'Status Report'!B:AO,39,0)),AI1859="Direct shipment",IF(H1859="Asia Pacific",VLOOKUP(L1859,'Status Report'!B:AO,40,0),VLOOKUP(L1859,'Status Report'!B:AO,39,0)))</f>
        <v>0</v>
      </c>
      <c r="Z1859" s="20">
        <f t="shared" si="445"/>
        <v>0</v>
      </c>
      <c r="AA1859" s="20">
        <f t="shared" si="446"/>
        <v>356</v>
      </c>
      <c r="AB1859" s="21">
        <f>_xlfn.IFS(AI1859="Den Bosch",VLOOKUP(L1859,'Status Report'!B:AM,33,0),AI1859="Yantian",VLOOKUP(L1859,'Status Report'!B:AM,34,0),AI1859="",IF(H1859="Asia Pacific",VLOOKUP(L1859,'Status Report'!B:AM,34,0),VLOOKUP(L1859,'Status Report'!B:AM,33,0)),AI1859="Direct shipment",IF(H1859="Asia Pacific",VLOOKUP(L1859,'Status Report'!B:AM,34,0),VLOOKUP(L1859,'Status Report'!B:AM,33,0)))</f>
        <v>61.548600000000008</v>
      </c>
      <c r="AC1859" s="21">
        <f>VLOOKUP(L1859,'Status Report'!B:CE,82,0)</f>
        <v>0</v>
      </c>
      <c r="AD1859" s="21">
        <f t="shared" si="447"/>
        <v>61.548600000000008</v>
      </c>
      <c r="AE1859" s="63">
        <f>VLOOKUP(L1859,'Status Report'!B:W,20,0)</f>
        <v>43.5</v>
      </c>
      <c r="AF1859" s="63">
        <f>VLOOKUP(L1859,'Status Report'!B:W,21,0)</f>
        <v>18</v>
      </c>
      <c r="AG1859" s="63">
        <f>VLOOKUP(L1859,'Status Report'!B:W,22,0)</f>
        <v>22.5</v>
      </c>
      <c r="AH1859" s="22">
        <f t="shared" si="448"/>
        <v>8.8087499999999999E-2</v>
      </c>
      <c r="AI1859" t="s">
        <v>990</v>
      </c>
      <c r="AK1859" s="63">
        <f>IFERROR(VLOOKUP(G1859,ASEAN!A:A,1,0),0)</f>
        <v>0</v>
      </c>
      <c r="AL1859" s="63" t="str">
        <f>IFERROR(VLOOKUP(D1859,'[3]customer specs'!$B$1:$D$65536,3,0),0)</f>
        <v>pallet</v>
      </c>
      <c r="AM1859" s="64">
        <f t="shared" si="449"/>
        <v>9.5</v>
      </c>
      <c r="AN1859" s="64">
        <f t="shared" si="450"/>
        <v>0</v>
      </c>
      <c r="AO1859" s="63"/>
      <c r="AP1859" s="63"/>
      <c r="AQ1859" s="63" t="str">
        <f t="shared" si="451"/>
        <v>no</v>
      </c>
      <c r="AR1859" s="20">
        <f t="shared" si="452"/>
        <v>307.74300000000005</v>
      </c>
      <c r="AS1859" s="63"/>
      <c r="AT1859" s="23">
        <f t="shared" si="442"/>
        <v>0.12</v>
      </c>
      <c r="AU1859" s="65">
        <f t="shared" si="453"/>
        <v>69.94159090909092</v>
      </c>
      <c r="AV1859" s="65"/>
      <c r="AW1859" s="65">
        <f t="shared" si="454"/>
        <v>349.70795454545458</v>
      </c>
      <c r="AX1859" s="65"/>
      <c r="AY1859" s="63">
        <f>VLOOKUP(L1859,'Status Report'!B:CF,81,0)</f>
        <v>0</v>
      </c>
      <c r="AZ1859" s="63" t="str">
        <f>VLOOKUP(L1859,'Status Report'!B:S,18,0)</f>
        <v xml:space="preserve">Konstantinos Zoupanos </v>
      </c>
      <c r="BB1859" s="63">
        <f>VLOOKUP(L1859,'Status Report'!B:Z,25,0)</f>
        <v>10</v>
      </c>
      <c r="BC1859" s="63">
        <f t="shared" si="455"/>
        <v>50</v>
      </c>
      <c r="BF1859">
        <f>VLOOKUP(L1859,'Status Report'!B:CE,82,0)</f>
        <v>0</v>
      </c>
      <c r="BG1859">
        <f>VLOOKUP(L1859,'Status Report'!B:CF,83,0)</f>
        <v>0</v>
      </c>
      <c r="BH1859">
        <f>VLOOKUP(L1859,'Status Report'!B:CG,84,0)</f>
        <v>0</v>
      </c>
      <c r="BI1859" t="s">
        <v>1035</v>
      </c>
      <c r="BJ1859" t="s">
        <v>795</v>
      </c>
      <c r="BM1859" s="67">
        <f t="shared" si="456"/>
        <v>679</v>
      </c>
    </row>
    <row r="1860" spans="1:65" x14ac:dyDescent="0.25">
      <c r="A1860" s="68" t="str">
        <f>VLOOKUP(L1860,'Status Report'!B:CB,79,0)</f>
        <v>Heineken - F1</v>
      </c>
      <c r="C1860">
        <v>26021059</v>
      </c>
      <c r="D1860">
        <v>3090697</v>
      </c>
      <c r="E1860" t="s">
        <v>1026</v>
      </c>
      <c r="F1860" t="s">
        <v>1027</v>
      </c>
      <c r="G1860" t="str">
        <f>VLOOKUP(D1860,'[2]sold to'!$A:$H,8,0)</f>
        <v>Dominican Republic</v>
      </c>
      <c r="H1860" t="str">
        <f>VLOOKUP(D1860,'[2]sold to'!$A:$I,9,0)</f>
        <v>AMERICAS</v>
      </c>
      <c r="K1860">
        <v>70</v>
      </c>
      <c r="L1860">
        <v>88027377</v>
      </c>
      <c r="M1860" t="s">
        <v>574</v>
      </c>
      <c r="N1860">
        <v>6</v>
      </c>
      <c r="P1860" t="str">
        <f>VLOOKUP(L1860,'Status Report'!B:AA,26,0)</f>
        <v>China</v>
      </c>
      <c r="Q1860" t="str">
        <f>VLOOKUP(L1860,'Status Report'!B:AB,27,0)</f>
        <v>Textiles-Clothing</v>
      </c>
      <c r="R1860">
        <f>VLOOKUP(L1860,'Status Report'!B:X,23,0)</f>
        <v>84</v>
      </c>
      <c r="S1860" t="str">
        <f>VLOOKUP(L1860,'Status Report'!B:T,19,0)</f>
        <v>Promocean The Netherlands BV</v>
      </c>
      <c r="T1860" s="62">
        <f>VLOOKUP(L1860,'Status Report'!B:E,4,0)</f>
        <v>3</v>
      </c>
      <c r="U1860" s="19">
        <f>_xlfn.IFS(AI1860="Den Bosch",VLOOKUP(L1860,'Status Report'!B:AM,35,0),AI1860="Yantian",VLOOKUP(L1860,'Status Report'!B:AM,36,0),AI1860="",IF(H1860="Asia Pacific",VLOOKUP(L1860,'Status Report'!B:AM,36,0),VLOOKUP(L1860,'Status Report'!B:AM,35,0)),AI1860="Direct shipment",IF(H1860="Asia Pacific",VLOOKUP(L1860,'Status Report'!B:AM,36,0),VLOOKUP(L1860,'Status Report'!B:AM,35,0)))</f>
        <v>46.2</v>
      </c>
      <c r="V1860" s="20">
        <f t="shared" si="443"/>
        <v>277.20000000000005</v>
      </c>
      <c r="W1860" s="19">
        <f>_xlfn.IFS(AI1860="Den Bosch",VLOOKUP(L1860,'Status Report'!B:AM,37,0),AI1860="Yantian",VLOOKUP(L1860,'Status Report'!B:AM,38,0),AI1860="",IF(H1860="Asia Pacific",VLOOKUP(L1860,'Status Report'!B:AM,38,0),VLOOKUP(L1860,'Status Report'!B:AM,37,0)),AI1860="Direct shipment",IF(H1860="Asia Pacific",VLOOKUP(L1860,'Status Report'!B:AM,38,0),VLOOKUP(L1860,'Status Report'!B:AM,37,0)))</f>
        <v>45.36</v>
      </c>
      <c r="X1860" s="20">
        <f t="shared" si="444"/>
        <v>272.15999999999997</v>
      </c>
      <c r="Y1860" s="20">
        <f>_xlfn.IFS(AI1860="Den Bosch",VLOOKUP(L1860,'Status Report'!B:AO,39,0),AI1860="Yantian",VLOOKUP(L1860,'Status Report'!B:AO,40,0),AI1860="",IF(H1860="Asia Pacific",VLOOKUP(L1860,'Status Report'!B:AO,40,0),VLOOKUP(L1860,'Status Report'!B:AO,39,0)),AI1860="Direct shipment",IF(H1860="Asia Pacific",VLOOKUP(L1860,'Status Report'!B:AO,40,0),VLOOKUP(L1860,'Status Report'!B:AO,39,0)))</f>
        <v>0</v>
      </c>
      <c r="Z1860" s="20">
        <f t="shared" si="445"/>
        <v>0</v>
      </c>
      <c r="AA1860" s="20">
        <f t="shared" si="446"/>
        <v>272.15999999999997</v>
      </c>
      <c r="AB1860" s="21">
        <f>_xlfn.IFS(AI1860="Den Bosch",VLOOKUP(L1860,'Status Report'!B:AM,33,0),AI1860="Yantian",VLOOKUP(L1860,'Status Report'!B:AM,34,0),AI1860="",IF(H1860="Asia Pacific",VLOOKUP(L1860,'Status Report'!B:AM,34,0),VLOOKUP(L1860,'Status Report'!B:AM,33,0)),AI1860="Direct shipment",IF(H1860="Asia Pacific",VLOOKUP(L1860,'Status Report'!B:AM,34,0),VLOOKUP(L1860,'Status Report'!B:AM,33,0)))</f>
        <v>39.569399999999995</v>
      </c>
      <c r="AC1860" s="21">
        <f>VLOOKUP(L1860,'Status Report'!B:CE,82,0)</f>
        <v>0</v>
      </c>
      <c r="AD1860" s="21">
        <f t="shared" si="447"/>
        <v>39.569399999999995</v>
      </c>
      <c r="AE1860" s="63">
        <f>VLOOKUP(L1860,'Status Report'!B:W,20,0)</f>
        <v>35</v>
      </c>
      <c r="AF1860" s="63">
        <f>VLOOKUP(L1860,'Status Report'!B:W,21,0)</f>
        <v>28</v>
      </c>
      <c r="AG1860" s="63">
        <f>VLOOKUP(L1860,'Status Report'!B:W,22,0)</f>
        <v>6</v>
      </c>
      <c r="AH1860" s="22">
        <f t="shared" si="448"/>
        <v>3.5279999999999999E-2</v>
      </c>
      <c r="AI1860" t="s">
        <v>990</v>
      </c>
      <c r="AK1860" s="63">
        <f>IFERROR(VLOOKUP(G1860,ASEAN!A:A,1,0),0)</f>
        <v>0</v>
      </c>
      <c r="AL1860" s="63" t="str">
        <f>IFERROR(VLOOKUP(D1860,'[3]customer specs'!$B$1:$D$65536,3,0),0)</f>
        <v>pallet</v>
      </c>
      <c r="AM1860" s="64">
        <f t="shared" si="449"/>
        <v>5.0400000000000773</v>
      </c>
      <c r="AN1860" s="64">
        <f t="shared" si="450"/>
        <v>0</v>
      </c>
      <c r="AO1860" s="63"/>
      <c r="AP1860" s="63"/>
      <c r="AQ1860" s="63" t="str">
        <f t="shared" si="451"/>
        <v>no</v>
      </c>
      <c r="AR1860" s="20">
        <f t="shared" si="452"/>
        <v>237.41639999999995</v>
      </c>
      <c r="AS1860" s="63"/>
      <c r="AT1860" s="23">
        <f t="shared" si="442"/>
        <v>0.12</v>
      </c>
      <c r="AU1860" s="65">
        <f t="shared" si="453"/>
        <v>44.965227272727269</v>
      </c>
      <c r="AV1860" s="65"/>
      <c r="AW1860" s="65">
        <f t="shared" si="454"/>
        <v>269.7913636363636</v>
      </c>
      <c r="AX1860" s="65"/>
      <c r="AY1860" s="63">
        <f>VLOOKUP(L1860,'Status Report'!B:CF,81,0)</f>
        <v>0</v>
      </c>
      <c r="AZ1860" s="63" t="str">
        <f>VLOOKUP(L1860,'Status Report'!B:S,18,0)</f>
        <v xml:space="preserve">Konstantinos Zoupanos </v>
      </c>
      <c r="BB1860" s="63">
        <f>VLOOKUP(L1860,'Status Report'!B:Z,25,0)</f>
        <v>6</v>
      </c>
      <c r="BC1860" s="63">
        <f t="shared" si="455"/>
        <v>36</v>
      </c>
      <c r="BF1860">
        <f>VLOOKUP(L1860,'Status Report'!B:CE,82,0)</f>
        <v>0</v>
      </c>
      <c r="BG1860">
        <f>VLOOKUP(L1860,'Status Report'!B:CF,83,0)</f>
        <v>0</v>
      </c>
      <c r="BH1860">
        <f>VLOOKUP(L1860,'Status Report'!B:CG,84,0)</f>
        <v>0</v>
      </c>
      <c r="BI1860" t="s">
        <v>1035</v>
      </c>
      <c r="BJ1860" t="s">
        <v>795</v>
      </c>
      <c r="BM1860" s="67">
        <f t="shared" si="456"/>
        <v>23</v>
      </c>
    </row>
    <row r="1861" spans="1:65" x14ac:dyDescent="0.25">
      <c r="A1861" s="68" t="str">
        <f>VLOOKUP(L1861,'Status Report'!B:CB,79,0)</f>
        <v>Heineken - F1</v>
      </c>
      <c r="C1861">
        <v>26021059</v>
      </c>
      <c r="D1861">
        <v>3090697</v>
      </c>
      <c r="E1861" t="s">
        <v>1026</v>
      </c>
      <c r="F1861" t="s">
        <v>1027</v>
      </c>
      <c r="G1861" t="str">
        <f>VLOOKUP(D1861,'[2]sold to'!$A:$H,8,0)</f>
        <v>Dominican Republic</v>
      </c>
      <c r="H1861" t="str">
        <f>VLOOKUP(D1861,'[2]sold to'!$A:$I,9,0)</f>
        <v>AMERICAS</v>
      </c>
      <c r="K1861">
        <v>80</v>
      </c>
      <c r="L1861">
        <v>88027378</v>
      </c>
      <c r="M1861" t="s">
        <v>575</v>
      </c>
      <c r="N1861">
        <v>6</v>
      </c>
      <c r="P1861" t="str">
        <f>VLOOKUP(L1861,'Status Report'!B:AA,26,0)</f>
        <v>China</v>
      </c>
      <c r="Q1861" t="str">
        <f>VLOOKUP(L1861,'Status Report'!B:AB,27,0)</f>
        <v>Textiles-Clothing</v>
      </c>
      <c r="R1861">
        <f>VLOOKUP(L1861,'Status Report'!B:X,23,0)</f>
        <v>84</v>
      </c>
      <c r="S1861" t="str">
        <f>VLOOKUP(L1861,'Status Report'!B:T,19,0)</f>
        <v>Promocean The Netherlands BV</v>
      </c>
      <c r="T1861" s="62">
        <f>VLOOKUP(L1861,'Status Report'!B:E,4,0)</f>
        <v>3</v>
      </c>
      <c r="U1861" s="19">
        <f>_xlfn.IFS(AI1861="Den Bosch",VLOOKUP(L1861,'Status Report'!B:AM,35,0),AI1861="Yantian",VLOOKUP(L1861,'Status Report'!B:AM,36,0),AI1861="",IF(H1861="Asia Pacific",VLOOKUP(L1861,'Status Report'!B:AM,36,0),VLOOKUP(L1861,'Status Report'!B:AM,35,0)),AI1861="Direct shipment",IF(H1861="Asia Pacific",VLOOKUP(L1861,'Status Report'!B:AM,36,0),VLOOKUP(L1861,'Status Report'!B:AM,35,0)))</f>
        <v>46.2</v>
      </c>
      <c r="V1861" s="20">
        <f t="shared" si="443"/>
        <v>277.20000000000005</v>
      </c>
      <c r="W1861" s="19">
        <f>_xlfn.IFS(AI1861="Den Bosch",VLOOKUP(L1861,'Status Report'!B:AM,37,0),AI1861="Yantian",VLOOKUP(L1861,'Status Report'!B:AM,38,0),AI1861="",IF(H1861="Asia Pacific",VLOOKUP(L1861,'Status Report'!B:AM,38,0),VLOOKUP(L1861,'Status Report'!B:AM,37,0)),AI1861="Direct shipment",IF(H1861="Asia Pacific",VLOOKUP(L1861,'Status Report'!B:AM,38,0),VLOOKUP(L1861,'Status Report'!B:AM,37,0)))</f>
        <v>45.36</v>
      </c>
      <c r="X1861" s="20">
        <f t="shared" si="444"/>
        <v>272.15999999999997</v>
      </c>
      <c r="Y1861" s="20">
        <f>_xlfn.IFS(AI1861="Den Bosch",VLOOKUP(L1861,'Status Report'!B:AO,39,0),AI1861="Yantian",VLOOKUP(L1861,'Status Report'!B:AO,40,0),AI1861="",IF(H1861="Asia Pacific",VLOOKUP(L1861,'Status Report'!B:AO,40,0),VLOOKUP(L1861,'Status Report'!B:AO,39,0)),AI1861="Direct shipment",IF(H1861="Asia Pacific",VLOOKUP(L1861,'Status Report'!B:AO,40,0),VLOOKUP(L1861,'Status Report'!B:AO,39,0)))</f>
        <v>0</v>
      </c>
      <c r="Z1861" s="20">
        <f t="shared" si="445"/>
        <v>0</v>
      </c>
      <c r="AA1861" s="20">
        <f t="shared" si="446"/>
        <v>272.15999999999997</v>
      </c>
      <c r="AB1861" s="21">
        <f>_xlfn.IFS(AI1861="Den Bosch",VLOOKUP(L1861,'Status Report'!B:AM,33,0),AI1861="Yantian",VLOOKUP(L1861,'Status Report'!B:AM,34,0),AI1861="",IF(H1861="Asia Pacific",VLOOKUP(L1861,'Status Report'!B:AM,34,0),VLOOKUP(L1861,'Status Report'!B:AM,33,0)),AI1861="Direct shipment",IF(H1861="Asia Pacific",VLOOKUP(L1861,'Status Report'!B:AM,34,0),VLOOKUP(L1861,'Status Report'!B:AM,33,0)))</f>
        <v>39.569399999999995</v>
      </c>
      <c r="AC1861" s="21">
        <f>VLOOKUP(L1861,'Status Report'!B:CE,82,0)</f>
        <v>0</v>
      </c>
      <c r="AD1861" s="21">
        <f t="shared" si="447"/>
        <v>39.569399999999995</v>
      </c>
      <c r="AE1861" s="63">
        <f>VLOOKUP(L1861,'Status Report'!B:W,20,0)</f>
        <v>35</v>
      </c>
      <c r="AF1861" s="63">
        <f>VLOOKUP(L1861,'Status Report'!B:W,21,0)</f>
        <v>28</v>
      </c>
      <c r="AG1861" s="63">
        <f>VLOOKUP(L1861,'Status Report'!B:W,22,0)</f>
        <v>6</v>
      </c>
      <c r="AH1861" s="22">
        <f t="shared" si="448"/>
        <v>3.5279999999999999E-2</v>
      </c>
      <c r="AI1861" t="s">
        <v>990</v>
      </c>
      <c r="AK1861" s="63">
        <f>IFERROR(VLOOKUP(G1861,ASEAN!A:A,1,0),0)</f>
        <v>0</v>
      </c>
      <c r="AL1861" s="63" t="str">
        <f>IFERROR(VLOOKUP(D1861,'[3]customer specs'!$B$1:$D$65536,3,0),0)</f>
        <v>pallet</v>
      </c>
      <c r="AM1861" s="64">
        <f t="shared" si="449"/>
        <v>5.0400000000000773</v>
      </c>
      <c r="AN1861" s="64">
        <f t="shared" si="450"/>
        <v>0</v>
      </c>
      <c r="AO1861" s="63"/>
      <c r="AP1861" s="63"/>
      <c r="AQ1861" s="63" t="str">
        <f t="shared" si="451"/>
        <v>no</v>
      </c>
      <c r="AR1861" s="20">
        <f t="shared" si="452"/>
        <v>237.41639999999995</v>
      </c>
      <c r="AS1861" s="63"/>
      <c r="AT1861" s="23">
        <f t="shared" si="442"/>
        <v>0.12</v>
      </c>
      <c r="AU1861" s="65">
        <f t="shared" si="453"/>
        <v>44.965227272727269</v>
      </c>
      <c r="AV1861" s="65"/>
      <c r="AW1861" s="65">
        <f t="shared" si="454"/>
        <v>269.7913636363636</v>
      </c>
      <c r="AX1861" s="65"/>
      <c r="AY1861" s="63">
        <f>VLOOKUP(L1861,'Status Report'!B:CF,81,0)</f>
        <v>0</v>
      </c>
      <c r="AZ1861" s="63" t="str">
        <f>VLOOKUP(L1861,'Status Report'!B:S,18,0)</f>
        <v xml:space="preserve">Konstantinos Zoupanos </v>
      </c>
      <c r="BB1861" s="63">
        <f>VLOOKUP(L1861,'Status Report'!B:Z,25,0)</f>
        <v>6</v>
      </c>
      <c r="BC1861" s="63">
        <f t="shared" si="455"/>
        <v>36</v>
      </c>
      <c r="BF1861">
        <f>VLOOKUP(L1861,'Status Report'!B:CE,82,0)</f>
        <v>0</v>
      </c>
      <c r="BG1861">
        <f>VLOOKUP(L1861,'Status Report'!B:CF,83,0)</f>
        <v>0</v>
      </c>
      <c r="BH1861">
        <f>VLOOKUP(L1861,'Status Report'!B:CG,84,0)</f>
        <v>0</v>
      </c>
      <c r="BI1861" t="s">
        <v>1035</v>
      </c>
      <c r="BJ1861" t="s">
        <v>795</v>
      </c>
      <c r="BM1861" s="67">
        <f t="shared" si="456"/>
        <v>19</v>
      </c>
    </row>
    <row r="1862" spans="1:65" x14ac:dyDescent="0.25">
      <c r="A1862" s="68" t="str">
        <f>VLOOKUP(L1862,'Status Report'!B:CB,79,0)</f>
        <v>Heineken - F1</v>
      </c>
      <c r="C1862">
        <v>26021059</v>
      </c>
      <c r="D1862">
        <v>3090697</v>
      </c>
      <c r="E1862" t="s">
        <v>1026</v>
      </c>
      <c r="F1862" t="s">
        <v>1027</v>
      </c>
      <c r="G1862" t="str">
        <f>VLOOKUP(D1862,'[2]sold to'!$A:$H,8,0)</f>
        <v>Dominican Republic</v>
      </c>
      <c r="H1862" t="str">
        <f>VLOOKUP(D1862,'[2]sold to'!$A:$I,9,0)</f>
        <v>AMERICAS</v>
      </c>
      <c r="K1862">
        <v>90</v>
      </c>
      <c r="L1862">
        <v>88027376</v>
      </c>
      <c r="M1862" t="s">
        <v>573</v>
      </c>
      <c r="N1862">
        <v>1</v>
      </c>
      <c r="P1862" t="str">
        <f>VLOOKUP(L1862,'Status Report'!B:AA,26,0)</f>
        <v>China</v>
      </c>
      <c r="Q1862" t="str">
        <f>VLOOKUP(L1862,'Status Report'!B:AB,27,0)</f>
        <v>Textiles-Clothing</v>
      </c>
      <c r="R1862">
        <f>VLOOKUP(L1862,'Status Report'!B:X,23,0)</f>
        <v>84</v>
      </c>
      <c r="S1862" t="str">
        <f>VLOOKUP(L1862,'Status Report'!B:T,19,0)</f>
        <v>Promocean The Netherlands BV</v>
      </c>
      <c r="T1862" s="62">
        <f>VLOOKUP(L1862,'Status Report'!B:E,4,0)</f>
        <v>3</v>
      </c>
      <c r="U1862" s="19">
        <f>_xlfn.IFS(AI1862="Den Bosch",VLOOKUP(L1862,'Status Report'!B:AM,35,0),AI1862="Yantian",VLOOKUP(L1862,'Status Report'!B:AM,36,0),AI1862="",IF(H1862="Asia Pacific",VLOOKUP(L1862,'Status Report'!B:AM,36,0),VLOOKUP(L1862,'Status Report'!B:AM,35,0)),AI1862="Direct shipment",IF(H1862="Asia Pacific",VLOOKUP(L1862,'Status Report'!B:AM,36,0),VLOOKUP(L1862,'Status Report'!B:AM,35,0)))</f>
        <v>46.2</v>
      </c>
      <c r="V1862" s="20">
        <f t="shared" si="443"/>
        <v>46.2</v>
      </c>
      <c r="W1862" s="19">
        <f>_xlfn.IFS(AI1862="Den Bosch",VLOOKUP(L1862,'Status Report'!B:AM,37,0),AI1862="Yantian",VLOOKUP(L1862,'Status Report'!B:AM,38,0),AI1862="",IF(H1862="Asia Pacific",VLOOKUP(L1862,'Status Report'!B:AM,38,0),VLOOKUP(L1862,'Status Report'!B:AM,37,0)),AI1862="Direct shipment",IF(H1862="Asia Pacific",VLOOKUP(L1862,'Status Report'!B:AM,38,0),VLOOKUP(L1862,'Status Report'!B:AM,37,0)))</f>
        <v>45.36</v>
      </c>
      <c r="X1862" s="20">
        <f t="shared" si="444"/>
        <v>45.36</v>
      </c>
      <c r="Y1862" s="20">
        <f>_xlfn.IFS(AI1862="Den Bosch",VLOOKUP(L1862,'Status Report'!B:AO,39,0),AI1862="Yantian",VLOOKUP(L1862,'Status Report'!B:AO,40,0),AI1862="",IF(H1862="Asia Pacific",VLOOKUP(L1862,'Status Report'!B:AO,40,0),VLOOKUP(L1862,'Status Report'!B:AO,39,0)),AI1862="Direct shipment",IF(H1862="Asia Pacific",VLOOKUP(L1862,'Status Report'!B:AO,40,0),VLOOKUP(L1862,'Status Report'!B:AO,39,0)))</f>
        <v>0</v>
      </c>
      <c r="Z1862" s="20">
        <f t="shared" si="445"/>
        <v>0</v>
      </c>
      <c r="AA1862" s="20">
        <f t="shared" si="446"/>
        <v>45.36</v>
      </c>
      <c r="AB1862" s="21">
        <f>_xlfn.IFS(AI1862="Den Bosch",VLOOKUP(L1862,'Status Report'!B:AM,33,0),AI1862="Yantian",VLOOKUP(L1862,'Status Report'!B:AM,34,0),AI1862="",IF(H1862="Asia Pacific",VLOOKUP(L1862,'Status Report'!B:AM,34,0),VLOOKUP(L1862,'Status Report'!B:AM,33,0)),AI1862="Direct shipment",IF(H1862="Asia Pacific",VLOOKUP(L1862,'Status Report'!B:AM,34,0),VLOOKUP(L1862,'Status Report'!B:AM,33,0)))</f>
        <v>39.569399999999995</v>
      </c>
      <c r="AC1862" s="21">
        <f>VLOOKUP(L1862,'Status Report'!B:CE,82,0)</f>
        <v>0</v>
      </c>
      <c r="AD1862" s="21">
        <f t="shared" si="447"/>
        <v>39.569399999999995</v>
      </c>
      <c r="AE1862" s="63">
        <f>VLOOKUP(L1862,'Status Report'!B:W,20,0)</f>
        <v>35</v>
      </c>
      <c r="AF1862" s="63">
        <f>VLOOKUP(L1862,'Status Report'!B:W,21,0)</f>
        <v>28</v>
      </c>
      <c r="AG1862" s="63">
        <f>VLOOKUP(L1862,'Status Report'!B:W,22,0)</f>
        <v>6</v>
      </c>
      <c r="AH1862" s="22">
        <f t="shared" si="448"/>
        <v>5.8799999999999998E-3</v>
      </c>
      <c r="AI1862" t="s">
        <v>990</v>
      </c>
      <c r="AK1862" s="63">
        <f>IFERROR(VLOOKUP(G1862,ASEAN!A:A,1,0),0)</f>
        <v>0</v>
      </c>
      <c r="AL1862" s="63" t="str">
        <f>IFERROR(VLOOKUP(D1862,'[3]customer specs'!$B$1:$D$65536,3,0),0)</f>
        <v>pallet</v>
      </c>
      <c r="AM1862" s="64">
        <f t="shared" si="449"/>
        <v>0.84000000000000341</v>
      </c>
      <c r="AN1862" s="64">
        <f t="shared" si="450"/>
        <v>0</v>
      </c>
      <c r="AO1862" s="63"/>
      <c r="AP1862" s="63"/>
      <c r="AQ1862" s="63" t="str">
        <f t="shared" si="451"/>
        <v>no</v>
      </c>
      <c r="AR1862" s="20">
        <f t="shared" si="452"/>
        <v>39.569399999999995</v>
      </c>
      <c r="AS1862" s="63"/>
      <c r="AT1862" s="23">
        <f t="shared" si="442"/>
        <v>0.12</v>
      </c>
      <c r="AU1862" s="65">
        <f t="shared" si="453"/>
        <v>44.965227272727269</v>
      </c>
      <c r="AV1862" s="65"/>
      <c r="AW1862" s="65">
        <f t="shared" si="454"/>
        <v>44.965227272727269</v>
      </c>
      <c r="AX1862" s="65"/>
      <c r="AY1862" s="63">
        <f>VLOOKUP(L1862,'Status Report'!B:CF,81,0)</f>
        <v>0</v>
      </c>
      <c r="AZ1862" s="63" t="str">
        <f>VLOOKUP(L1862,'Status Report'!B:S,18,0)</f>
        <v xml:space="preserve">Konstantinos Zoupanos </v>
      </c>
      <c r="BB1862" s="63">
        <f>VLOOKUP(L1862,'Status Report'!B:Z,25,0)</f>
        <v>6</v>
      </c>
      <c r="BC1862" s="63">
        <f t="shared" si="455"/>
        <v>6</v>
      </c>
      <c r="BF1862">
        <f>VLOOKUP(L1862,'Status Report'!B:CE,82,0)</f>
        <v>0</v>
      </c>
      <c r="BG1862">
        <f>VLOOKUP(L1862,'Status Report'!B:CF,83,0)</f>
        <v>0</v>
      </c>
      <c r="BH1862">
        <f>VLOOKUP(L1862,'Status Report'!B:CG,84,0)</f>
        <v>0</v>
      </c>
      <c r="BI1862" t="s">
        <v>1035</v>
      </c>
      <c r="BJ1862" t="s">
        <v>795</v>
      </c>
      <c r="BM1862" s="67">
        <f t="shared" si="456"/>
        <v>17</v>
      </c>
    </row>
    <row r="1863" spans="1:65" x14ac:dyDescent="0.25">
      <c r="A1863" s="68" t="str">
        <f>VLOOKUP(L1863,'Status Report'!B:CB,79,0)</f>
        <v>Heineken - F1</v>
      </c>
      <c r="C1863">
        <v>26021059</v>
      </c>
      <c r="D1863">
        <v>3090697</v>
      </c>
      <c r="E1863" t="s">
        <v>1026</v>
      </c>
      <c r="F1863" t="s">
        <v>1027</v>
      </c>
      <c r="G1863" t="str">
        <f>VLOOKUP(D1863,'[2]sold to'!$A:$H,8,0)</f>
        <v>Dominican Republic</v>
      </c>
      <c r="H1863" t="str">
        <f>VLOOKUP(D1863,'[2]sold to'!$A:$I,9,0)</f>
        <v>AMERICAS</v>
      </c>
      <c r="K1863">
        <v>100</v>
      </c>
      <c r="L1863">
        <v>88027382</v>
      </c>
      <c r="M1863" t="s">
        <v>578</v>
      </c>
      <c r="N1863">
        <v>6</v>
      </c>
      <c r="P1863" t="str">
        <f>VLOOKUP(L1863,'Status Report'!B:AA,26,0)</f>
        <v>China</v>
      </c>
      <c r="Q1863" t="str">
        <f>VLOOKUP(L1863,'Status Report'!B:AB,27,0)</f>
        <v>Textiles-Clothing</v>
      </c>
      <c r="R1863">
        <f>VLOOKUP(L1863,'Status Report'!B:X,23,0)</f>
        <v>84</v>
      </c>
      <c r="S1863" t="str">
        <f>VLOOKUP(L1863,'Status Report'!B:T,19,0)</f>
        <v>Promocean The Netherlands BV</v>
      </c>
      <c r="T1863" s="62">
        <f>VLOOKUP(L1863,'Status Report'!B:E,4,0)</f>
        <v>3</v>
      </c>
      <c r="U1863" s="19">
        <f>_xlfn.IFS(AI1863="Den Bosch",VLOOKUP(L1863,'Status Report'!B:AM,35,0),AI1863="Yantian",VLOOKUP(L1863,'Status Report'!B:AM,36,0),AI1863="",IF(H1863="Asia Pacific",VLOOKUP(L1863,'Status Report'!B:AM,36,0),VLOOKUP(L1863,'Status Report'!B:AM,35,0)),AI1863="Direct shipment",IF(H1863="Asia Pacific",VLOOKUP(L1863,'Status Report'!B:AM,36,0),VLOOKUP(L1863,'Status Report'!B:AM,35,0)))</f>
        <v>47.7</v>
      </c>
      <c r="V1863" s="20">
        <f t="shared" si="443"/>
        <v>286.20000000000005</v>
      </c>
      <c r="W1863" s="19">
        <f>_xlfn.IFS(AI1863="Den Bosch",VLOOKUP(L1863,'Status Report'!B:AM,37,0),AI1863="Yantian",VLOOKUP(L1863,'Status Report'!B:AM,38,0),AI1863="",IF(H1863="Asia Pacific",VLOOKUP(L1863,'Status Report'!B:AM,38,0),VLOOKUP(L1863,'Status Report'!B:AM,37,0)),AI1863="Direct shipment",IF(H1863="Asia Pacific",VLOOKUP(L1863,'Status Report'!B:AM,38,0),VLOOKUP(L1863,'Status Report'!B:AM,37,0)))</f>
        <v>46.8</v>
      </c>
      <c r="X1863" s="20">
        <f t="shared" si="444"/>
        <v>280.79999999999995</v>
      </c>
      <c r="Y1863" s="20">
        <f>_xlfn.IFS(AI1863="Den Bosch",VLOOKUP(L1863,'Status Report'!B:AO,39,0),AI1863="Yantian",VLOOKUP(L1863,'Status Report'!B:AO,40,0),AI1863="",IF(H1863="Asia Pacific",VLOOKUP(L1863,'Status Report'!B:AO,40,0),VLOOKUP(L1863,'Status Report'!B:AO,39,0)),AI1863="Direct shipment",IF(H1863="Asia Pacific",VLOOKUP(L1863,'Status Report'!B:AO,40,0),VLOOKUP(L1863,'Status Report'!B:AO,39,0)))</f>
        <v>0</v>
      </c>
      <c r="Z1863" s="20">
        <f t="shared" si="445"/>
        <v>0</v>
      </c>
      <c r="AA1863" s="20">
        <f t="shared" si="446"/>
        <v>280.79999999999995</v>
      </c>
      <c r="AB1863" s="21">
        <f>_xlfn.IFS(AI1863="Den Bosch",VLOOKUP(L1863,'Status Report'!B:AM,33,0),AI1863="Yantian",VLOOKUP(L1863,'Status Report'!B:AM,34,0),AI1863="",IF(H1863="Asia Pacific",VLOOKUP(L1863,'Status Report'!B:AM,34,0),VLOOKUP(L1863,'Status Report'!B:AM,33,0)),AI1863="Direct shipment",IF(H1863="Asia Pacific",VLOOKUP(L1863,'Status Report'!B:AM,34,0),VLOOKUP(L1863,'Status Report'!B:AM,33,0)))</f>
        <v>40.844699999999996</v>
      </c>
      <c r="AC1863" s="21">
        <f>VLOOKUP(L1863,'Status Report'!B:CE,82,0)</f>
        <v>0</v>
      </c>
      <c r="AD1863" s="21">
        <f t="shared" si="447"/>
        <v>40.844699999999996</v>
      </c>
      <c r="AE1863" s="63">
        <f>VLOOKUP(L1863,'Status Report'!B:W,20,0)</f>
        <v>35</v>
      </c>
      <c r="AF1863" s="63">
        <f>VLOOKUP(L1863,'Status Report'!B:W,21,0)</f>
        <v>28</v>
      </c>
      <c r="AG1863" s="63">
        <f>VLOOKUP(L1863,'Status Report'!B:W,22,0)</f>
        <v>6</v>
      </c>
      <c r="AH1863" s="22">
        <f t="shared" si="448"/>
        <v>3.5279999999999999E-2</v>
      </c>
      <c r="AI1863" t="s">
        <v>990</v>
      </c>
      <c r="AK1863" s="63">
        <f>IFERROR(VLOOKUP(G1863,ASEAN!A:A,1,0),0)</f>
        <v>0</v>
      </c>
      <c r="AL1863" s="63" t="str">
        <f>IFERROR(VLOOKUP(D1863,'[3]customer specs'!$B$1:$D$65536,3,0),0)</f>
        <v>pallet</v>
      </c>
      <c r="AM1863" s="64">
        <f t="shared" si="449"/>
        <v>5.4000000000000909</v>
      </c>
      <c r="AN1863" s="64">
        <f t="shared" si="450"/>
        <v>0</v>
      </c>
      <c r="AO1863" s="63"/>
      <c r="AP1863" s="63"/>
      <c r="AQ1863" s="63" t="str">
        <f t="shared" si="451"/>
        <v>no</v>
      </c>
      <c r="AR1863" s="20">
        <f t="shared" si="452"/>
        <v>245.06819999999999</v>
      </c>
      <c r="AS1863" s="63"/>
      <c r="AT1863" s="23">
        <f t="shared" si="442"/>
        <v>0.12</v>
      </c>
      <c r="AU1863" s="65">
        <f t="shared" si="453"/>
        <v>46.414431818181811</v>
      </c>
      <c r="AV1863" s="65"/>
      <c r="AW1863" s="65">
        <f t="shared" si="454"/>
        <v>278.48659090909086</v>
      </c>
      <c r="AX1863" s="65"/>
      <c r="AY1863" s="63">
        <f>VLOOKUP(L1863,'Status Report'!B:CF,81,0)</f>
        <v>0</v>
      </c>
      <c r="AZ1863" s="63" t="str">
        <f>VLOOKUP(L1863,'Status Report'!B:S,18,0)</f>
        <v xml:space="preserve">Konstantinos Zoupanos </v>
      </c>
      <c r="BB1863" s="63">
        <f>VLOOKUP(L1863,'Status Report'!B:Z,25,0)</f>
        <v>6</v>
      </c>
      <c r="BC1863" s="63">
        <f t="shared" si="455"/>
        <v>36</v>
      </c>
      <c r="BF1863">
        <f>VLOOKUP(L1863,'Status Report'!B:CE,82,0)</f>
        <v>0</v>
      </c>
      <c r="BG1863">
        <f>VLOOKUP(L1863,'Status Report'!B:CF,83,0)</f>
        <v>0</v>
      </c>
      <c r="BH1863">
        <f>VLOOKUP(L1863,'Status Report'!B:CG,84,0)</f>
        <v>0</v>
      </c>
      <c r="BI1863" t="s">
        <v>1035</v>
      </c>
      <c r="BJ1863" t="s">
        <v>795</v>
      </c>
      <c r="BM1863" s="67">
        <f t="shared" si="456"/>
        <v>32</v>
      </c>
    </row>
    <row r="1864" spans="1:65" x14ac:dyDescent="0.25">
      <c r="A1864" s="68" t="str">
        <f>VLOOKUP(L1864,'Status Report'!B:CB,79,0)</f>
        <v>Heineken - F1</v>
      </c>
      <c r="C1864">
        <v>26021059</v>
      </c>
      <c r="D1864">
        <v>3090697</v>
      </c>
      <c r="E1864" t="s">
        <v>1026</v>
      </c>
      <c r="F1864" t="s">
        <v>1027</v>
      </c>
      <c r="G1864" t="str">
        <f>VLOOKUP(D1864,'[2]sold to'!$A:$H,8,0)</f>
        <v>Dominican Republic</v>
      </c>
      <c r="H1864" t="str">
        <f>VLOOKUP(D1864,'[2]sold to'!$A:$I,9,0)</f>
        <v>AMERICAS</v>
      </c>
      <c r="K1864">
        <v>110</v>
      </c>
      <c r="L1864">
        <v>88027383</v>
      </c>
      <c r="M1864" t="s">
        <v>579</v>
      </c>
      <c r="N1864">
        <v>6</v>
      </c>
      <c r="P1864" t="str">
        <f>VLOOKUP(L1864,'Status Report'!B:AA,26,0)</f>
        <v>China</v>
      </c>
      <c r="Q1864" t="str">
        <f>VLOOKUP(L1864,'Status Report'!B:AB,27,0)</f>
        <v>Textiles-Clothing</v>
      </c>
      <c r="R1864">
        <f>VLOOKUP(L1864,'Status Report'!B:X,23,0)</f>
        <v>84</v>
      </c>
      <c r="S1864" t="str">
        <f>VLOOKUP(L1864,'Status Report'!B:T,19,0)</f>
        <v>Promocean The Netherlands BV</v>
      </c>
      <c r="T1864" s="62">
        <f>VLOOKUP(L1864,'Status Report'!B:E,4,0)</f>
        <v>3</v>
      </c>
      <c r="U1864" s="19">
        <f>_xlfn.IFS(AI1864="Den Bosch",VLOOKUP(L1864,'Status Report'!B:AM,35,0),AI1864="Yantian",VLOOKUP(L1864,'Status Report'!B:AM,36,0),AI1864="",IF(H1864="Asia Pacific",VLOOKUP(L1864,'Status Report'!B:AM,36,0),VLOOKUP(L1864,'Status Report'!B:AM,35,0)),AI1864="Direct shipment",IF(H1864="Asia Pacific",VLOOKUP(L1864,'Status Report'!B:AM,36,0),VLOOKUP(L1864,'Status Report'!B:AM,35,0)))</f>
        <v>47.7</v>
      </c>
      <c r="V1864" s="20">
        <f t="shared" si="443"/>
        <v>286.20000000000005</v>
      </c>
      <c r="W1864" s="19">
        <f>_xlfn.IFS(AI1864="Den Bosch",VLOOKUP(L1864,'Status Report'!B:AM,37,0),AI1864="Yantian",VLOOKUP(L1864,'Status Report'!B:AM,38,0),AI1864="",IF(H1864="Asia Pacific",VLOOKUP(L1864,'Status Report'!B:AM,38,0),VLOOKUP(L1864,'Status Report'!B:AM,37,0)),AI1864="Direct shipment",IF(H1864="Asia Pacific",VLOOKUP(L1864,'Status Report'!B:AM,38,0),VLOOKUP(L1864,'Status Report'!B:AM,37,0)))</f>
        <v>46.8</v>
      </c>
      <c r="X1864" s="20">
        <f t="shared" si="444"/>
        <v>280.79999999999995</v>
      </c>
      <c r="Y1864" s="20">
        <f>_xlfn.IFS(AI1864="Den Bosch",VLOOKUP(L1864,'Status Report'!B:AO,39,0),AI1864="Yantian",VLOOKUP(L1864,'Status Report'!B:AO,40,0),AI1864="",IF(H1864="Asia Pacific",VLOOKUP(L1864,'Status Report'!B:AO,40,0),VLOOKUP(L1864,'Status Report'!B:AO,39,0)),AI1864="Direct shipment",IF(H1864="Asia Pacific",VLOOKUP(L1864,'Status Report'!B:AO,40,0),VLOOKUP(L1864,'Status Report'!B:AO,39,0)))</f>
        <v>0</v>
      </c>
      <c r="Z1864" s="20">
        <f t="shared" si="445"/>
        <v>0</v>
      </c>
      <c r="AA1864" s="20">
        <f t="shared" si="446"/>
        <v>280.79999999999995</v>
      </c>
      <c r="AB1864" s="21">
        <f>_xlfn.IFS(AI1864="Den Bosch",VLOOKUP(L1864,'Status Report'!B:AM,33,0),AI1864="Yantian",VLOOKUP(L1864,'Status Report'!B:AM,34,0),AI1864="",IF(H1864="Asia Pacific",VLOOKUP(L1864,'Status Report'!B:AM,34,0),VLOOKUP(L1864,'Status Report'!B:AM,33,0)),AI1864="Direct shipment",IF(H1864="Asia Pacific",VLOOKUP(L1864,'Status Report'!B:AM,34,0),VLOOKUP(L1864,'Status Report'!B:AM,33,0)))</f>
        <v>40.844699999999996</v>
      </c>
      <c r="AC1864" s="21">
        <f>VLOOKUP(L1864,'Status Report'!B:CE,82,0)</f>
        <v>0</v>
      </c>
      <c r="AD1864" s="21">
        <f t="shared" si="447"/>
        <v>40.844699999999996</v>
      </c>
      <c r="AE1864" s="63">
        <f>VLOOKUP(L1864,'Status Report'!B:W,20,0)</f>
        <v>35</v>
      </c>
      <c r="AF1864" s="63">
        <f>VLOOKUP(L1864,'Status Report'!B:W,21,0)</f>
        <v>28</v>
      </c>
      <c r="AG1864" s="63">
        <f>VLOOKUP(L1864,'Status Report'!B:W,22,0)</f>
        <v>6</v>
      </c>
      <c r="AH1864" s="22">
        <f t="shared" si="448"/>
        <v>3.5279999999999999E-2</v>
      </c>
      <c r="AI1864" t="s">
        <v>990</v>
      </c>
      <c r="AK1864" s="63">
        <f>IFERROR(VLOOKUP(G1864,ASEAN!A:A,1,0),0)</f>
        <v>0</v>
      </c>
      <c r="AL1864" s="63" t="str">
        <f>IFERROR(VLOOKUP(D1864,'[3]customer specs'!$B$1:$D$65536,3,0),0)</f>
        <v>pallet</v>
      </c>
      <c r="AM1864" s="64">
        <f t="shared" si="449"/>
        <v>5.4000000000000909</v>
      </c>
      <c r="AN1864" s="64">
        <f t="shared" si="450"/>
        <v>0</v>
      </c>
      <c r="AO1864" s="63"/>
      <c r="AP1864" s="63"/>
      <c r="AQ1864" s="63" t="str">
        <f t="shared" si="451"/>
        <v>no</v>
      </c>
      <c r="AR1864" s="20">
        <f t="shared" si="452"/>
        <v>245.06819999999999</v>
      </c>
      <c r="AS1864" s="63"/>
      <c r="AT1864" s="23">
        <f t="shared" si="442"/>
        <v>0.12</v>
      </c>
      <c r="AU1864" s="65">
        <f t="shared" si="453"/>
        <v>46.414431818181811</v>
      </c>
      <c r="AV1864" s="65"/>
      <c r="AW1864" s="65">
        <f t="shared" si="454"/>
        <v>278.48659090909086</v>
      </c>
      <c r="AX1864" s="65"/>
      <c r="AY1864" s="63">
        <f>VLOOKUP(L1864,'Status Report'!B:CF,81,0)</f>
        <v>0</v>
      </c>
      <c r="AZ1864" s="63" t="str">
        <f>VLOOKUP(L1864,'Status Report'!B:S,18,0)</f>
        <v xml:space="preserve">Konstantinos Zoupanos </v>
      </c>
      <c r="BB1864" s="63">
        <f>VLOOKUP(L1864,'Status Report'!B:Z,25,0)</f>
        <v>6</v>
      </c>
      <c r="BC1864" s="63">
        <f t="shared" si="455"/>
        <v>36</v>
      </c>
      <c r="BF1864">
        <f>VLOOKUP(L1864,'Status Report'!B:CE,82,0)</f>
        <v>0</v>
      </c>
      <c r="BG1864">
        <f>VLOOKUP(L1864,'Status Report'!B:CF,83,0)</f>
        <v>0</v>
      </c>
      <c r="BH1864">
        <f>VLOOKUP(L1864,'Status Report'!B:CG,84,0)</f>
        <v>0</v>
      </c>
      <c r="BI1864" t="s">
        <v>1035</v>
      </c>
      <c r="BJ1864" t="s">
        <v>795</v>
      </c>
      <c r="BM1864" s="67">
        <f t="shared" si="456"/>
        <v>30</v>
      </c>
    </row>
    <row r="1865" spans="1:65" x14ac:dyDescent="0.25">
      <c r="A1865" s="68" t="str">
        <f>VLOOKUP(L1865,'Status Report'!B:CB,79,0)</f>
        <v>Heineken - F1</v>
      </c>
      <c r="C1865">
        <v>26021059</v>
      </c>
      <c r="D1865">
        <v>3090697</v>
      </c>
      <c r="E1865" t="s">
        <v>1026</v>
      </c>
      <c r="F1865" t="s">
        <v>1027</v>
      </c>
      <c r="G1865" t="str">
        <f>VLOOKUP(D1865,'[2]sold to'!$A:$H,8,0)</f>
        <v>Dominican Republic</v>
      </c>
      <c r="H1865" t="str">
        <f>VLOOKUP(D1865,'[2]sold to'!$A:$I,9,0)</f>
        <v>AMERICAS</v>
      </c>
      <c r="K1865">
        <v>120</v>
      </c>
      <c r="L1865">
        <v>88027384</v>
      </c>
      <c r="M1865" t="s">
        <v>580</v>
      </c>
      <c r="N1865">
        <v>6</v>
      </c>
      <c r="P1865" t="str">
        <f>VLOOKUP(L1865,'Status Report'!B:AA,26,0)</f>
        <v>China</v>
      </c>
      <c r="Q1865" t="str">
        <f>VLOOKUP(L1865,'Status Report'!B:AB,27,0)</f>
        <v>Textiles-Clothing</v>
      </c>
      <c r="R1865">
        <f>VLOOKUP(L1865,'Status Report'!B:X,23,0)</f>
        <v>84</v>
      </c>
      <c r="S1865" t="str">
        <f>VLOOKUP(L1865,'Status Report'!B:T,19,0)</f>
        <v>Promocean The Netherlands BV</v>
      </c>
      <c r="T1865" s="62">
        <f>VLOOKUP(L1865,'Status Report'!B:E,4,0)</f>
        <v>3</v>
      </c>
      <c r="U1865" s="19">
        <f>_xlfn.IFS(AI1865="Den Bosch",VLOOKUP(L1865,'Status Report'!B:AM,35,0),AI1865="Yantian",VLOOKUP(L1865,'Status Report'!B:AM,36,0),AI1865="",IF(H1865="Asia Pacific",VLOOKUP(L1865,'Status Report'!B:AM,36,0),VLOOKUP(L1865,'Status Report'!B:AM,35,0)),AI1865="Direct shipment",IF(H1865="Asia Pacific",VLOOKUP(L1865,'Status Report'!B:AM,36,0),VLOOKUP(L1865,'Status Report'!B:AM,35,0)))</f>
        <v>47.7</v>
      </c>
      <c r="V1865" s="20">
        <f t="shared" si="443"/>
        <v>286.20000000000005</v>
      </c>
      <c r="W1865" s="19">
        <f>_xlfn.IFS(AI1865="Den Bosch",VLOOKUP(L1865,'Status Report'!B:AM,37,0),AI1865="Yantian",VLOOKUP(L1865,'Status Report'!B:AM,38,0),AI1865="",IF(H1865="Asia Pacific",VLOOKUP(L1865,'Status Report'!B:AM,38,0),VLOOKUP(L1865,'Status Report'!B:AM,37,0)),AI1865="Direct shipment",IF(H1865="Asia Pacific",VLOOKUP(L1865,'Status Report'!B:AM,38,0),VLOOKUP(L1865,'Status Report'!B:AM,37,0)))</f>
        <v>46.8</v>
      </c>
      <c r="X1865" s="20">
        <f t="shared" si="444"/>
        <v>280.79999999999995</v>
      </c>
      <c r="Y1865" s="20">
        <f>_xlfn.IFS(AI1865="Den Bosch",VLOOKUP(L1865,'Status Report'!B:AO,39,0),AI1865="Yantian",VLOOKUP(L1865,'Status Report'!B:AO,40,0),AI1865="",IF(H1865="Asia Pacific",VLOOKUP(L1865,'Status Report'!B:AO,40,0),VLOOKUP(L1865,'Status Report'!B:AO,39,0)),AI1865="Direct shipment",IF(H1865="Asia Pacific",VLOOKUP(L1865,'Status Report'!B:AO,40,0),VLOOKUP(L1865,'Status Report'!B:AO,39,0)))</f>
        <v>0</v>
      </c>
      <c r="Z1865" s="20">
        <f t="shared" si="445"/>
        <v>0</v>
      </c>
      <c r="AA1865" s="20">
        <f t="shared" si="446"/>
        <v>280.79999999999995</v>
      </c>
      <c r="AB1865" s="21">
        <f>_xlfn.IFS(AI1865="Den Bosch",VLOOKUP(L1865,'Status Report'!B:AM,33,0),AI1865="Yantian",VLOOKUP(L1865,'Status Report'!B:AM,34,0),AI1865="",IF(H1865="Asia Pacific",VLOOKUP(L1865,'Status Report'!B:AM,34,0),VLOOKUP(L1865,'Status Report'!B:AM,33,0)),AI1865="Direct shipment",IF(H1865="Asia Pacific",VLOOKUP(L1865,'Status Report'!B:AM,34,0),VLOOKUP(L1865,'Status Report'!B:AM,33,0)))</f>
        <v>40.844699999999996</v>
      </c>
      <c r="AC1865" s="21">
        <f>VLOOKUP(L1865,'Status Report'!B:CE,82,0)</f>
        <v>0</v>
      </c>
      <c r="AD1865" s="21">
        <f t="shared" si="447"/>
        <v>40.844699999999996</v>
      </c>
      <c r="AE1865" s="63">
        <f>VLOOKUP(L1865,'Status Report'!B:W,20,0)</f>
        <v>35</v>
      </c>
      <c r="AF1865" s="63">
        <f>VLOOKUP(L1865,'Status Report'!B:W,21,0)</f>
        <v>28</v>
      </c>
      <c r="AG1865" s="63">
        <f>VLOOKUP(L1865,'Status Report'!B:W,22,0)</f>
        <v>6</v>
      </c>
      <c r="AH1865" s="22">
        <f t="shared" si="448"/>
        <v>3.5279999999999999E-2</v>
      </c>
      <c r="AI1865" t="s">
        <v>990</v>
      </c>
      <c r="AK1865" s="63">
        <f>IFERROR(VLOOKUP(G1865,ASEAN!A:A,1,0),0)</f>
        <v>0</v>
      </c>
      <c r="AL1865" s="63" t="str">
        <f>IFERROR(VLOOKUP(D1865,'[3]customer specs'!$B$1:$D$65536,3,0),0)</f>
        <v>pallet</v>
      </c>
      <c r="AM1865" s="64">
        <f t="shared" si="449"/>
        <v>5.4000000000000909</v>
      </c>
      <c r="AN1865" s="64">
        <f t="shared" si="450"/>
        <v>0</v>
      </c>
      <c r="AO1865" s="63"/>
      <c r="AP1865" s="63"/>
      <c r="AQ1865" s="63" t="str">
        <f t="shared" si="451"/>
        <v>no</v>
      </c>
      <c r="AR1865" s="20">
        <f t="shared" si="452"/>
        <v>245.06819999999999</v>
      </c>
      <c r="AS1865" s="63"/>
      <c r="AT1865" s="23">
        <f t="shared" si="442"/>
        <v>0.12</v>
      </c>
      <c r="AU1865" s="65">
        <f t="shared" si="453"/>
        <v>46.414431818181811</v>
      </c>
      <c r="AV1865" s="65"/>
      <c r="AW1865" s="65">
        <f t="shared" si="454"/>
        <v>278.48659090909086</v>
      </c>
      <c r="AX1865" s="65"/>
      <c r="AY1865" s="63">
        <f>VLOOKUP(L1865,'Status Report'!B:CF,81,0)</f>
        <v>0</v>
      </c>
      <c r="AZ1865" s="63" t="str">
        <f>VLOOKUP(L1865,'Status Report'!B:S,18,0)</f>
        <v xml:space="preserve">Konstantinos Zoupanos </v>
      </c>
      <c r="BB1865" s="63">
        <f>VLOOKUP(L1865,'Status Report'!B:Z,25,0)</f>
        <v>6</v>
      </c>
      <c r="BC1865" s="63">
        <f t="shared" si="455"/>
        <v>36</v>
      </c>
      <c r="BF1865">
        <f>VLOOKUP(L1865,'Status Report'!B:CE,82,0)</f>
        <v>0</v>
      </c>
      <c r="BG1865">
        <f>VLOOKUP(L1865,'Status Report'!B:CF,83,0)</f>
        <v>0</v>
      </c>
      <c r="BH1865">
        <f>VLOOKUP(L1865,'Status Report'!B:CG,84,0)</f>
        <v>0</v>
      </c>
      <c r="BI1865" t="s">
        <v>1035</v>
      </c>
      <c r="BJ1865" t="s">
        <v>795</v>
      </c>
      <c r="BM1865" s="67">
        <f t="shared" si="456"/>
        <v>20</v>
      </c>
    </row>
    <row r="1866" spans="1:65" x14ac:dyDescent="0.25">
      <c r="A1866" s="68" t="str">
        <f>VLOOKUP(L1866,'Status Report'!B:CB,79,0)</f>
        <v>Heineken - F1</v>
      </c>
      <c r="C1866">
        <v>26021059</v>
      </c>
      <c r="D1866">
        <v>3090697</v>
      </c>
      <c r="E1866" t="s">
        <v>1026</v>
      </c>
      <c r="F1866" t="s">
        <v>1027</v>
      </c>
      <c r="G1866" t="str">
        <f>VLOOKUP(D1866,'[2]sold to'!$A:$H,8,0)</f>
        <v>Dominican Republic</v>
      </c>
      <c r="H1866" t="str">
        <f>VLOOKUP(D1866,'[2]sold to'!$A:$I,9,0)</f>
        <v>AMERICAS</v>
      </c>
      <c r="K1866">
        <v>130</v>
      </c>
      <c r="L1866">
        <v>88027371</v>
      </c>
      <c r="M1866" t="s">
        <v>569</v>
      </c>
      <c r="N1866">
        <v>1</v>
      </c>
      <c r="P1866" t="str">
        <f>VLOOKUP(L1866,'Status Report'!B:AA,26,0)</f>
        <v>China</v>
      </c>
      <c r="Q1866" t="str">
        <f>VLOOKUP(L1866,'Status Report'!B:AB,27,0)</f>
        <v>Textiles-Clothing</v>
      </c>
      <c r="R1866">
        <f>VLOOKUP(L1866,'Status Report'!B:X,23,0)</f>
        <v>84</v>
      </c>
      <c r="S1866" t="str">
        <f>VLOOKUP(L1866,'Status Report'!B:T,19,0)</f>
        <v>Promocean The Netherlands BV</v>
      </c>
      <c r="T1866" s="62">
        <f>VLOOKUP(L1866,'Status Report'!B:E,4,0)</f>
        <v>3</v>
      </c>
      <c r="U1866" s="19">
        <f>_xlfn.IFS(AI1866="Den Bosch",VLOOKUP(L1866,'Status Report'!B:AM,35,0),AI1866="Yantian",VLOOKUP(L1866,'Status Report'!B:AM,36,0),AI1866="",IF(H1866="Asia Pacific",VLOOKUP(L1866,'Status Report'!B:AM,36,0),VLOOKUP(L1866,'Status Report'!B:AM,35,0)),AI1866="Direct shipment",IF(H1866="Asia Pacific",VLOOKUP(L1866,'Status Report'!B:AM,36,0),VLOOKUP(L1866,'Status Report'!B:AM,35,0)))</f>
        <v>47.7</v>
      </c>
      <c r="V1866" s="20">
        <f t="shared" si="443"/>
        <v>47.7</v>
      </c>
      <c r="W1866" s="19">
        <f>_xlfn.IFS(AI1866="Den Bosch",VLOOKUP(L1866,'Status Report'!B:AM,37,0),AI1866="Yantian",VLOOKUP(L1866,'Status Report'!B:AM,38,0),AI1866="",IF(H1866="Asia Pacific",VLOOKUP(L1866,'Status Report'!B:AM,38,0),VLOOKUP(L1866,'Status Report'!B:AM,37,0)),AI1866="Direct shipment",IF(H1866="Asia Pacific",VLOOKUP(L1866,'Status Report'!B:AM,38,0),VLOOKUP(L1866,'Status Report'!B:AM,37,0)))</f>
        <v>46.8</v>
      </c>
      <c r="X1866" s="20">
        <f t="shared" si="444"/>
        <v>46.8</v>
      </c>
      <c r="Y1866" s="20">
        <f>_xlfn.IFS(AI1866="Den Bosch",VLOOKUP(L1866,'Status Report'!B:AO,39,0),AI1866="Yantian",VLOOKUP(L1866,'Status Report'!B:AO,40,0),AI1866="",IF(H1866="Asia Pacific",VLOOKUP(L1866,'Status Report'!B:AO,40,0),VLOOKUP(L1866,'Status Report'!B:AO,39,0)),AI1866="Direct shipment",IF(H1866="Asia Pacific",VLOOKUP(L1866,'Status Report'!B:AO,40,0),VLOOKUP(L1866,'Status Report'!B:AO,39,0)))</f>
        <v>0</v>
      </c>
      <c r="Z1866" s="20">
        <f t="shared" si="445"/>
        <v>0</v>
      </c>
      <c r="AA1866" s="20">
        <f t="shared" si="446"/>
        <v>46.8</v>
      </c>
      <c r="AB1866" s="21">
        <f>_xlfn.IFS(AI1866="Den Bosch",VLOOKUP(L1866,'Status Report'!B:AM,33,0),AI1866="Yantian",VLOOKUP(L1866,'Status Report'!B:AM,34,0),AI1866="",IF(H1866="Asia Pacific",VLOOKUP(L1866,'Status Report'!B:AM,34,0),VLOOKUP(L1866,'Status Report'!B:AM,33,0)),AI1866="Direct shipment",IF(H1866="Asia Pacific",VLOOKUP(L1866,'Status Report'!B:AM,34,0),VLOOKUP(L1866,'Status Report'!B:AM,33,0)))</f>
        <v>40.844699999999996</v>
      </c>
      <c r="AC1866" s="21">
        <f>VLOOKUP(L1866,'Status Report'!B:CE,82,0)</f>
        <v>0</v>
      </c>
      <c r="AD1866" s="21">
        <f t="shared" si="447"/>
        <v>40.844699999999996</v>
      </c>
      <c r="AE1866" s="63">
        <f>VLOOKUP(L1866,'Status Report'!B:W,20,0)</f>
        <v>35</v>
      </c>
      <c r="AF1866" s="63">
        <f>VLOOKUP(L1866,'Status Report'!B:W,21,0)</f>
        <v>28</v>
      </c>
      <c r="AG1866" s="63">
        <f>VLOOKUP(L1866,'Status Report'!B:W,22,0)</f>
        <v>6</v>
      </c>
      <c r="AH1866" s="22">
        <f t="shared" si="448"/>
        <v>5.8799999999999998E-3</v>
      </c>
      <c r="AI1866" t="s">
        <v>990</v>
      </c>
      <c r="AK1866" s="63">
        <f>IFERROR(VLOOKUP(G1866,ASEAN!A:A,1,0),0)</f>
        <v>0</v>
      </c>
      <c r="AL1866" s="63" t="str">
        <f>IFERROR(VLOOKUP(D1866,'[3]customer specs'!$B$1:$D$65536,3,0),0)</f>
        <v>pallet</v>
      </c>
      <c r="AM1866" s="64">
        <f t="shared" si="449"/>
        <v>0.90000000000000568</v>
      </c>
      <c r="AN1866" s="64">
        <f t="shared" si="450"/>
        <v>0</v>
      </c>
      <c r="AO1866" s="63"/>
      <c r="AP1866" s="63"/>
      <c r="AQ1866" s="63" t="str">
        <f t="shared" si="451"/>
        <v>no</v>
      </c>
      <c r="AR1866" s="20">
        <f t="shared" si="452"/>
        <v>40.844699999999996</v>
      </c>
      <c r="AS1866" s="63"/>
      <c r="AT1866" s="23">
        <f t="shared" si="442"/>
        <v>0.12</v>
      </c>
      <c r="AU1866" s="65">
        <f t="shared" si="453"/>
        <v>46.414431818181811</v>
      </c>
      <c r="AV1866" s="65"/>
      <c r="AW1866" s="65">
        <f t="shared" si="454"/>
        <v>46.414431818181811</v>
      </c>
      <c r="AX1866" s="65"/>
      <c r="AY1866" s="63">
        <f>VLOOKUP(L1866,'Status Report'!B:CF,81,0)</f>
        <v>0</v>
      </c>
      <c r="AZ1866" s="63" t="str">
        <f>VLOOKUP(L1866,'Status Report'!B:S,18,0)</f>
        <v xml:space="preserve">Konstantinos Zoupanos </v>
      </c>
      <c r="BB1866" s="63">
        <f>VLOOKUP(L1866,'Status Report'!B:Z,25,0)</f>
        <v>6</v>
      </c>
      <c r="BC1866" s="63">
        <f t="shared" si="455"/>
        <v>6</v>
      </c>
      <c r="BF1866">
        <f>VLOOKUP(L1866,'Status Report'!B:CE,82,0)</f>
        <v>0</v>
      </c>
      <c r="BG1866">
        <f>VLOOKUP(L1866,'Status Report'!B:CF,83,0)</f>
        <v>0</v>
      </c>
      <c r="BH1866">
        <f>VLOOKUP(L1866,'Status Report'!B:CG,84,0)</f>
        <v>0</v>
      </c>
      <c r="BI1866" t="s">
        <v>1035</v>
      </c>
      <c r="BJ1866" t="s">
        <v>795</v>
      </c>
      <c r="BM1866" s="67">
        <f t="shared" si="456"/>
        <v>36</v>
      </c>
    </row>
    <row r="1867" spans="1:65" x14ac:dyDescent="0.25">
      <c r="A1867" s="68" t="str">
        <f>VLOOKUP(L1867,'Status Report'!B:CB,79,0)</f>
        <v>Heineken - F1</v>
      </c>
      <c r="C1867">
        <v>26021059</v>
      </c>
      <c r="D1867">
        <v>3090697</v>
      </c>
      <c r="E1867" t="s">
        <v>1026</v>
      </c>
      <c r="F1867" t="s">
        <v>1027</v>
      </c>
      <c r="G1867" t="str">
        <f>VLOOKUP(D1867,'[2]sold to'!$A:$H,8,0)</f>
        <v>Dominican Republic</v>
      </c>
      <c r="H1867" t="str">
        <f>VLOOKUP(D1867,'[2]sold to'!$A:$I,9,0)</f>
        <v>AMERICAS</v>
      </c>
      <c r="K1867">
        <v>140</v>
      </c>
      <c r="L1867">
        <v>88027372</v>
      </c>
      <c r="M1867" t="s">
        <v>570</v>
      </c>
      <c r="N1867">
        <v>2</v>
      </c>
      <c r="P1867" t="str">
        <f>VLOOKUP(L1867,'Status Report'!B:AA,26,0)</f>
        <v>China</v>
      </c>
      <c r="Q1867" t="str">
        <f>VLOOKUP(L1867,'Status Report'!B:AB,27,0)</f>
        <v>Textiles-Clothing</v>
      </c>
      <c r="R1867">
        <f>VLOOKUP(L1867,'Status Report'!B:X,23,0)</f>
        <v>84</v>
      </c>
      <c r="S1867" t="str">
        <f>VLOOKUP(L1867,'Status Report'!B:T,19,0)</f>
        <v>Promocean The Netherlands BV</v>
      </c>
      <c r="T1867" s="62">
        <f>VLOOKUP(L1867,'Status Report'!B:E,4,0)</f>
        <v>3</v>
      </c>
      <c r="U1867" s="19">
        <f>_xlfn.IFS(AI1867="Den Bosch",VLOOKUP(L1867,'Status Report'!B:AM,35,0),AI1867="Yantian",VLOOKUP(L1867,'Status Report'!B:AM,36,0),AI1867="",IF(H1867="Asia Pacific",VLOOKUP(L1867,'Status Report'!B:AM,36,0),VLOOKUP(L1867,'Status Report'!B:AM,35,0)),AI1867="Direct shipment",IF(H1867="Asia Pacific",VLOOKUP(L1867,'Status Report'!B:AM,36,0),VLOOKUP(L1867,'Status Report'!B:AM,35,0)))</f>
        <v>47.7</v>
      </c>
      <c r="V1867" s="20">
        <f t="shared" si="443"/>
        <v>95.4</v>
      </c>
      <c r="W1867" s="19">
        <f>_xlfn.IFS(AI1867="Den Bosch",VLOOKUP(L1867,'Status Report'!B:AM,37,0),AI1867="Yantian",VLOOKUP(L1867,'Status Report'!B:AM,38,0),AI1867="",IF(H1867="Asia Pacific",VLOOKUP(L1867,'Status Report'!B:AM,38,0),VLOOKUP(L1867,'Status Report'!B:AM,37,0)),AI1867="Direct shipment",IF(H1867="Asia Pacific",VLOOKUP(L1867,'Status Report'!B:AM,38,0),VLOOKUP(L1867,'Status Report'!B:AM,37,0)))</f>
        <v>46.8</v>
      </c>
      <c r="X1867" s="20">
        <f t="shared" si="444"/>
        <v>93.6</v>
      </c>
      <c r="Y1867" s="20">
        <f>_xlfn.IFS(AI1867="Den Bosch",VLOOKUP(L1867,'Status Report'!B:AO,39,0),AI1867="Yantian",VLOOKUP(L1867,'Status Report'!B:AO,40,0),AI1867="",IF(H1867="Asia Pacific",VLOOKUP(L1867,'Status Report'!B:AO,40,0),VLOOKUP(L1867,'Status Report'!B:AO,39,0)),AI1867="Direct shipment",IF(H1867="Asia Pacific",VLOOKUP(L1867,'Status Report'!B:AO,40,0),VLOOKUP(L1867,'Status Report'!B:AO,39,0)))</f>
        <v>0</v>
      </c>
      <c r="Z1867" s="20">
        <f t="shared" si="445"/>
        <v>0</v>
      </c>
      <c r="AA1867" s="20">
        <f t="shared" si="446"/>
        <v>93.6</v>
      </c>
      <c r="AB1867" s="21">
        <f>_xlfn.IFS(AI1867="Den Bosch",VLOOKUP(L1867,'Status Report'!B:AM,33,0),AI1867="Yantian",VLOOKUP(L1867,'Status Report'!B:AM,34,0),AI1867="",IF(H1867="Asia Pacific",VLOOKUP(L1867,'Status Report'!B:AM,34,0),VLOOKUP(L1867,'Status Report'!B:AM,33,0)),AI1867="Direct shipment",IF(H1867="Asia Pacific",VLOOKUP(L1867,'Status Report'!B:AM,34,0),VLOOKUP(L1867,'Status Report'!B:AM,33,0)))</f>
        <v>40.844699999999996</v>
      </c>
      <c r="AC1867" s="21">
        <f>VLOOKUP(L1867,'Status Report'!B:CE,82,0)</f>
        <v>0</v>
      </c>
      <c r="AD1867" s="21">
        <f t="shared" si="447"/>
        <v>40.844699999999996</v>
      </c>
      <c r="AE1867" s="63">
        <f>VLOOKUP(L1867,'Status Report'!B:W,20,0)</f>
        <v>35</v>
      </c>
      <c r="AF1867" s="63">
        <f>VLOOKUP(L1867,'Status Report'!B:W,21,0)</f>
        <v>28</v>
      </c>
      <c r="AG1867" s="63">
        <f>VLOOKUP(L1867,'Status Report'!B:W,22,0)</f>
        <v>6</v>
      </c>
      <c r="AH1867" s="22">
        <f t="shared" si="448"/>
        <v>1.176E-2</v>
      </c>
      <c r="AI1867" t="s">
        <v>990</v>
      </c>
      <c r="AK1867" s="63">
        <f>IFERROR(VLOOKUP(G1867,ASEAN!A:A,1,0),0)</f>
        <v>0</v>
      </c>
      <c r="AL1867" s="63" t="str">
        <f>IFERROR(VLOOKUP(D1867,'[3]customer specs'!$B$1:$D$65536,3,0),0)</f>
        <v>pallet</v>
      </c>
      <c r="AM1867" s="64">
        <f t="shared" si="449"/>
        <v>1.8000000000000114</v>
      </c>
      <c r="AN1867" s="64">
        <f t="shared" si="450"/>
        <v>0</v>
      </c>
      <c r="AO1867" s="63"/>
      <c r="AP1867" s="63"/>
      <c r="AQ1867" s="63" t="str">
        <f t="shared" si="451"/>
        <v>no</v>
      </c>
      <c r="AR1867" s="20">
        <f t="shared" si="452"/>
        <v>81.689399999999992</v>
      </c>
      <c r="AS1867" s="63"/>
      <c r="AT1867" s="23">
        <f t="shared" si="442"/>
        <v>0.12</v>
      </c>
      <c r="AU1867" s="65">
        <f t="shared" si="453"/>
        <v>46.414431818181811</v>
      </c>
      <c r="AV1867" s="65"/>
      <c r="AW1867" s="65">
        <f t="shared" si="454"/>
        <v>92.828863636363621</v>
      </c>
      <c r="AX1867" s="65"/>
      <c r="AY1867" s="63">
        <f>VLOOKUP(L1867,'Status Report'!B:CF,81,0)</f>
        <v>0</v>
      </c>
      <c r="AZ1867" s="63" t="str">
        <f>VLOOKUP(L1867,'Status Report'!B:S,18,0)</f>
        <v xml:space="preserve">Konstantinos Zoupanos </v>
      </c>
      <c r="BB1867" s="63">
        <f>VLOOKUP(L1867,'Status Report'!B:Z,25,0)</f>
        <v>6</v>
      </c>
      <c r="BC1867" s="63">
        <f t="shared" si="455"/>
        <v>12</v>
      </c>
      <c r="BF1867">
        <f>VLOOKUP(L1867,'Status Report'!B:CE,82,0)</f>
        <v>0</v>
      </c>
      <c r="BG1867">
        <f>VLOOKUP(L1867,'Status Report'!B:CF,83,0)</f>
        <v>0</v>
      </c>
      <c r="BH1867">
        <f>VLOOKUP(L1867,'Status Report'!B:CG,84,0)</f>
        <v>0</v>
      </c>
      <c r="BI1867" t="s">
        <v>1035</v>
      </c>
      <c r="BJ1867" t="s">
        <v>795</v>
      </c>
      <c r="BM1867" s="67">
        <f t="shared" si="456"/>
        <v>22</v>
      </c>
    </row>
    <row r="1868" spans="1:65" x14ac:dyDescent="0.25">
      <c r="A1868" s="68" t="str">
        <f>VLOOKUP(L1868,'Status Report'!B:CB,79,0)</f>
        <v>Heineken - F1</v>
      </c>
      <c r="C1868">
        <v>26021059</v>
      </c>
      <c r="D1868">
        <v>3090697</v>
      </c>
      <c r="E1868" t="s">
        <v>1026</v>
      </c>
      <c r="F1868" t="s">
        <v>1027</v>
      </c>
      <c r="G1868" t="str">
        <f>VLOOKUP(D1868,'[2]sold to'!$A:$H,8,0)</f>
        <v>Dominican Republic</v>
      </c>
      <c r="H1868" t="str">
        <f>VLOOKUP(D1868,'[2]sold to'!$A:$I,9,0)</f>
        <v>AMERICAS</v>
      </c>
      <c r="K1868">
        <v>150</v>
      </c>
      <c r="L1868">
        <v>88027373</v>
      </c>
      <c r="M1868" t="s">
        <v>571</v>
      </c>
      <c r="N1868">
        <v>2</v>
      </c>
      <c r="P1868" t="str">
        <f>VLOOKUP(L1868,'Status Report'!B:AA,26,0)</f>
        <v>China</v>
      </c>
      <c r="Q1868" t="str">
        <f>VLOOKUP(L1868,'Status Report'!B:AB,27,0)</f>
        <v>Textiles-Clothing</v>
      </c>
      <c r="R1868">
        <f>VLOOKUP(L1868,'Status Report'!B:X,23,0)</f>
        <v>84</v>
      </c>
      <c r="S1868" t="str">
        <f>VLOOKUP(L1868,'Status Report'!B:T,19,0)</f>
        <v>Promocean The Netherlands BV</v>
      </c>
      <c r="T1868" s="62">
        <f>VLOOKUP(L1868,'Status Report'!B:E,4,0)</f>
        <v>3</v>
      </c>
      <c r="U1868" s="19">
        <f>_xlfn.IFS(AI1868="Den Bosch",VLOOKUP(L1868,'Status Report'!B:AM,35,0),AI1868="Yantian",VLOOKUP(L1868,'Status Report'!B:AM,36,0),AI1868="",IF(H1868="Asia Pacific",VLOOKUP(L1868,'Status Report'!B:AM,36,0),VLOOKUP(L1868,'Status Report'!B:AM,35,0)),AI1868="Direct shipment",IF(H1868="Asia Pacific",VLOOKUP(L1868,'Status Report'!B:AM,36,0),VLOOKUP(L1868,'Status Report'!B:AM,35,0)))</f>
        <v>47.7</v>
      </c>
      <c r="V1868" s="20">
        <f t="shared" si="443"/>
        <v>95.4</v>
      </c>
      <c r="W1868" s="19">
        <f>_xlfn.IFS(AI1868="Den Bosch",VLOOKUP(L1868,'Status Report'!B:AM,37,0),AI1868="Yantian",VLOOKUP(L1868,'Status Report'!B:AM,38,0),AI1868="",IF(H1868="Asia Pacific",VLOOKUP(L1868,'Status Report'!B:AM,38,0),VLOOKUP(L1868,'Status Report'!B:AM,37,0)),AI1868="Direct shipment",IF(H1868="Asia Pacific",VLOOKUP(L1868,'Status Report'!B:AM,38,0),VLOOKUP(L1868,'Status Report'!B:AM,37,0)))</f>
        <v>46.8</v>
      </c>
      <c r="X1868" s="20">
        <f t="shared" si="444"/>
        <v>93.6</v>
      </c>
      <c r="Y1868" s="20">
        <f>_xlfn.IFS(AI1868="Den Bosch",VLOOKUP(L1868,'Status Report'!B:AO,39,0),AI1868="Yantian",VLOOKUP(L1868,'Status Report'!B:AO,40,0),AI1868="",IF(H1868="Asia Pacific",VLOOKUP(L1868,'Status Report'!B:AO,40,0),VLOOKUP(L1868,'Status Report'!B:AO,39,0)),AI1868="Direct shipment",IF(H1868="Asia Pacific",VLOOKUP(L1868,'Status Report'!B:AO,40,0),VLOOKUP(L1868,'Status Report'!B:AO,39,0)))</f>
        <v>0</v>
      </c>
      <c r="Z1868" s="20">
        <f t="shared" si="445"/>
        <v>0</v>
      </c>
      <c r="AA1868" s="20">
        <f t="shared" si="446"/>
        <v>93.6</v>
      </c>
      <c r="AB1868" s="21">
        <f>_xlfn.IFS(AI1868="Den Bosch",VLOOKUP(L1868,'Status Report'!B:AM,33,0),AI1868="Yantian",VLOOKUP(L1868,'Status Report'!B:AM,34,0),AI1868="",IF(H1868="Asia Pacific",VLOOKUP(L1868,'Status Report'!B:AM,34,0),VLOOKUP(L1868,'Status Report'!B:AM,33,0)),AI1868="Direct shipment",IF(H1868="Asia Pacific",VLOOKUP(L1868,'Status Report'!B:AM,34,0),VLOOKUP(L1868,'Status Report'!B:AM,33,0)))</f>
        <v>40.844699999999996</v>
      </c>
      <c r="AC1868" s="21">
        <f>VLOOKUP(L1868,'Status Report'!B:CE,82,0)</f>
        <v>0</v>
      </c>
      <c r="AD1868" s="21">
        <f t="shared" si="447"/>
        <v>40.844699999999996</v>
      </c>
      <c r="AE1868" s="63">
        <f>VLOOKUP(L1868,'Status Report'!B:W,20,0)</f>
        <v>35</v>
      </c>
      <c r="AF1868" s="63">
        <f>VLOOKUP(L1868,'Status Report'!B:W,21,0)</f>
        <v>28</v>
      </c>
      <c r="AG1868" s="63">
        <f>VLOOKUP(L1868,'Status Report'!B:W,22,0)</f>
        <v>6</v>
      </c>
      <c r="AH1868" s="22">
        <f t="shared" si="448"/>
        <v>1.176E-2</v>
      </c>
      <c r="AI1868" t="s">
        <v>990</v>
      </c>
      <c r="AK1868" s="63">
        <f>IFERROR(VLOOKUP(G1868,ASEAN!A:A,1,0),0)</f>
        <v>0</v>
      </c>
      <c r="AL1868" s="63" t="str">
        <f>IFERROR(VLOOKUP(D1868,'[3]customer specs'!$B$1:$D$65536,3,0),0)</f>
        <v>pallet</v>
      </c>
      <c r="AM1868" s="64">
        <f t="shared" si="449"/>
        <v>1.8000000000000114</v>
      </c>
      <c r="AN1868" s="64">
        <f t="shared" si="450"/>
        <v>0</v>
      </c>
      <c r="AO1868" s="63"/>
      <c r="AP1868" s="63"/>
      <c r="AQ1868" s="63" t="str">
        <f t="shared" si="451"/>
        <v>no</v>
      </c>
      <c r="AR1868" s="20">
        <f t="shared" si="452"/>
        <v>81.689399999999992</v>
      </c>
      <c r="AS1868" s="63"/>
      <c r="AT1868" s="23">
        <f t="shared" si="442"/>
        <v>0.12</v>
      </c>
      <c r="AU1868" s="65">
        <f t="shared" si="453"/>
        <v>46.414431818181811</v>
      </c>
      <c r="AV1868" s="65"/>
      <c r="AW1868" s="65">
        <f t="shared" si="454"/>
        <v>92.828863636363621</v>
      </c>
      <c r="AX1868" s="65"/>
      <c r="AY1868" s="63">
        <f>VLOOKUP(L1868,'Status Report'!B:CF,81,0)</f>
        <v>0</v>
      </c>
      <c r="AZ1868" s="63" t="str">
        <f>VLOOKUP(L1868,'Status Report'!B:S,18,0)</f>
        <v xml:space="preserve">Konstantinos Zoupanos </v>
      </c>
      <c r="BB1868" s="63">
        <f>VLOOKUP(L1868,'Status Report'!B:Z,25,0)</f>
        <v>6</v>
      </c>
      <c r="BC1868" s="63">
        <f t="shared" si="455"/>
        <v>12</v>
      </c>
      <c r="BF1868">
        <f>VLOOKUP(L1868,'Status Report'!B:CE,82,0)</f>
        <v>0</v>
      </c>
      <c r="BG1868">
        <f>VLOOKUP(L1868,'Status Report'!B:CF,83,0)</f>
        <v>0</v>
      </c>
      <c r="BH1868">
        <f>VLOOKUP(L1868,'Status Report'!B:CG,84,0)</f>
        <v>0</v>
      </c>
      <c r="BI1868" t="s">
        <v>1035</v>
      </c>
      <c r="BJ1868" t="s">
        <v>795</v>
      </c>
      <c r="BM1868" s="67">
        <f t="shared" si="456"/>
        <v>10</v>
      </c>
    </row>
    <row r="1869" spans="1:65" x14ac:dyDescent="0.25">
      <c r="A1869" s="68" t="str">
        <f>VLOOKUP(L1869,'Status Report'!B:CB,79,0)</f>
        <v>Heineken - F1</v>
      </c>
      <c r="C1869">
        <v>26021059</v>
      </c>
      <c r="D1869">
        <v>3090697</v>
      </c>
      <c r="E1869" t="s">
        <v>1026</v>
      </c>
      <c r="F1869" t="s">
        <v>1027</v>
      </c>
      <c r="G1869" t="str">
        <f>VLOOKUP(D1869,'[2]sold to'!$A:$H,8,0)</f>
        <v>Dominican Republic</v>
      </c>
      <c r="H1869" t="str">
        <f>VLOOKUP(D1869,'[2]sold to'!$A:$I,9,0)</f>
        <v>AMERICAS</v>
      </c>
      <c r="K1869">
        <v>160</v>
      </c>
      <c r="L1869">
        <v>88027365</v>
      </c>
      <c r="M1869" t="s">
        <v>564</v>
      </c>
      <c r="N1869">
        <v>1</v>
      </c>
      <c r="P1869" t="str">
        <f>VLOOKUP(L1869,'Status Report'!B:AA,26,0)</f>
        <v>China</v>
      </c>
      <c r="Q1869" t="str">
        <f>VLOOKUP(L1869,'Status Report'!B:AB,27,0)</f>
        <v>Textiles-Clothing</v>
      </c>
      <c r="R1869">
        <f>VLOOKUP(L1869,'Status Report'!B:X,23,0)</f>
        <v>84</v>
      </c>
      <c r="S1869" t="str">
        <f>VLOOKUP(L1869,'Status Report'!B:T,19,0)</f>
        <v>Promocean The Netherlands BV</v>
      </c>
      <c r="T1869" s="62">
        <f>VLOOKUP(L1869,'Status Report'!B:E,4,0)</f>
        <v>3</v>
      </c>
      <c r="U1869" s="19">
        <f>_xlfn.IFS(AI1869="Den Bosch",VLOOKUP(L1869,'Status Report'!B:AM,35,0),AI1869="Yantian",VLOOKUP(L1869,'Status Report'!B:AM,36,0),AI1869="",IF(H1869="Asia Pacific",VLOOKUP(L1869,'Status Report'!B:AM,36,0),VLOOKUP(L1869,'Status Report'!B:AM,35,0)),AI1869="Direct shipment",IF(H1869="Asia Pacific",VLOOKUP(L1869,'Status Report'!B:AM,36,0),VLOOKUP(L1869,'Status Report'!B:AM,35,0)))</f>
        <v>46.2</v>
      </c>
      <c r="V1869" s="20">
        <f t="shared" si="443"/>
        <v>46.2</v>
      </c>
      <c r="W1869" s="19">
        <f>_xlfn.IFS(AI1869="Den Bosch",VLOOKUP(L1869,'Status Report'!B:AM,37,0),AI1869="Yantian",VLOOKUP(L1869,'Status Report'!B:AM,38,0),AI1869="",IF(H1869="Asia Pacific",VLOOKUP(L1869,'Status Report'!B:AM,38,0),VLOOKUP(L1869,'Status Report'!B:AM,37,0)),AI1869="Direct shipment",IF(H1869="Asia Pacific",VLOOKUP(L1869,'Status Report'!B:AM,38,0),VLOOKUP(L1869,'Status Report'!B:AM,37,0)))</f>
        <v>45.36</v>
      </c>
      <c r="X1869" s="20">
        <f t="shared" si="444"/>
        <v>45.36</v>
      </c>
      <c r="Y1869" s="20">
        <f>_xlfn.IFS(AI1869="Den Bosch",VLOOKUP(L1869,'Status Report'!B:AO,39,0),AI1869="Yantian",VLOOKUP(L1869,'Status Report'!B:AO,40,0),AI1869="",IF(H1869="Asia Pacific",VLOOKUP(L1869,'Status Report'!B:AO,40,0),VLOOKUP(L1869,'Status Report'!B:AO,39,0)),AI1869="Direct shipment",IF(H1869="Asia Pacific",VLOOKUP(L1869,'Status Report'!B:AO,40,0),VLOOKUP(L1869,'Status Report'!B:AO,39,0)))</f>
        <v>0</v>
      </c>
      <c r="Z1869" s="20">
        <f t="shared" si="445"/>
        <v>0</v>
      </c>
      <c r="AA1869" s="20">
        <f t="shared" si="446"/>
        <v>45.36</v>
      </c>
      <c r="AB1869" s="21">
        <f>_xlfn.IFS(AI1869="Den Bosch",VLOOKUP(L1869,'Status Report'!B:AM,33,0),AI1869="Yantian",VLOOKUP(L1869,'Status Report'!B:AM,34,0),AI1869="",IF(H1869="Asia Pacific",VLOOKUP(L1869,'Status Report'!B:AM,34,0),VLOOKUP(L1869,'Status Report'!B:AM,33,0)),AI1869="Direct shipment",IF(H1869="Asia Pacific",VLOOKUP(L1869,'Status Report'!B:AM,34,0),VLOOKUP(L1869,'Status Report'!B:AM,33,0)))</f>
        <v>39.569399999999995</v>
      </c>
      <c r="AC1869" s="21">
        <f>VLOOKUP(L1869,'Status Report'!B:CE,82,0)</f>
        <v>0</v>
      </c>
      <c r="AD1869" s="21">
        <f t="shared" si="447"/>
        <v>39.569399999999995</v>
      </c>
      <c r="AE1869" s="63">
        <f>VLOOKUP(L1869,'Status Report'!B:W,20,0)</f>
        <v>35</v>
      </c>
      <c r="AF1869" s="63">
        <f>VLOOKUP(L1869,'Status Report'!B:W,21,0)</f>
        <v>28</v>
      </c>
      <c r="AG1869" s="63">
        <f>VLOOKUP(L1869,'Status Report'!B:W,22,0)</f>
        <v>6</v>
      </c>
      <c r="AH1869" s="22">
        <f t="shared" si="448"/>
        <v>5.8799999999999998E-3</v>
      </c>
      <c r="AI1869" t="s">
        <v>990</v>
      </c>
      <c r="AK1869" s="63">
        <f>IFERROR(VLOOKUP(G1869,ASEAN!A:A,1,0),0)</f>
        <v>0</v>
      </c>
      <c r="AL1869" s="63" t="str">
        <f>IFERROR(VLOOKUP(D1869,'[3]customer specs'!$B$1:$D$65536,3,0),0)</f>
        <v>pallet</v>
      </c>
      <c r="AM1869" s="64">
        <f t="shared" si="449"/>
        <v>0.84000000000000341</v>
      </c>
      <c r="AN1869" s="64">
        <f t="shared" si="450"/>
        <v>0</v>
      </c>
      <c r="AO1869" s="63"/>
      <c r="AP1869" s="63"/>
      <c r="AQ1869" s="63" t="str">
        <f t="shared" si="451"/>
        <v>no</v>
      </c>
      <c r="AR1869" s="20">
        <f t="shared" si="452"/>
        <v>39.569399999999995</v>
      </c>
      <c r="AS1869" s="63"/>
      <c r="AT1869" s="23">
        <f t="shared" si="442"/>
        <v>0.12</v>
      </c>
      <c r="AU1869" s="65">
        <f t="shared" si="453"/>
        <v>44.965227272727269</v>
      </c>
      <c r="AV1869" s="65"/>
      <c r="AW1869" s="65">
        <f t="shared" si="454"/>
        <v>44.965227272727269</v>
      </c>
      <c r="AX1869" s="65"/>
      <c r="AY1869" s="63">
        <f>VLOOKUP(L1869,'Status Report'!B:CF,81,0)</f>
        <v>0</v>
      </c>
      <c r="AZ1869" s="63" t="str">
        <f>VLOOKUP(L1869,'Status Report'!B:S,18,0)</f>
        <v xml:space="preserve">Konstantinos Zoupanos </v>
      </c>
      <c r="BB1869" s="63">
        <f>VLOOKUP(L1869,'Status Report'!B:Z,25,0)</f>
        <v>6</v>
      </c>
      <c r="BC1869" s="63">
        <f t="shared" si="455"/>
        <v>6</v>
      </c>
      <c r="BF1869">
        <f>VLOOKUP(L1869,'Status Report'!B:CE,82,0)</f>
        <v>0</v>
      </c>
      <c r="BG1869">
        <f>VLOOKUP(L1869,'Status Report'!B:CF,83,0)</f>
        <v>0</v>
      </c>
      <c r="BH1869">
        <f>VLOOKUP(L1869,'Status Report'!B:CG,84,0)</f>
        <v>0</v>
      </c>
      <c r="BI1869" t="s">
        <v>1035</v>
      </c>
      <c r="BJ1869" t="s">
        <v>795</v>
      </c>
      <c r="BM1869" s="67">
        <f t="shared" si="456"/>
        <v>19</v>
      </c>
    </row>
    <row r="1870" spans="1:65" x14ac:dyDescent="0.25">
      <c r="A1870" s="68" t="str">
        <f>VLOOKUP(L1870,'Status Report'!B:CB,79,0)</f>
        <v>Heineken - F1</v>
      </c>
      <c r="C1870">
        <v>26021059</v>
      </c>
      <c r="D1870">
        <v>3090697</v>
      </c>
      <c r="E1870" t="s">
        <v>1026</v>
      </c>
      <c r="F1870" t="s">
        <v>1027</v>
      </c>
      <c r="G1870" t="str">
        <f>VLOOKUP(D1870,'[2]sold to'!$A:$H,8,0)</f>
        <v>Dominican Republic</v>
      </c>
      <c r="H1870" t="str">
        <f>VLOOKUP(D1870,'[2]sold to'!$A:$I,9,0)</f>
        <v>AMERICAS</v>
      </c>
      <c r="K1870">
        <v>170</v>
      </c>
      <c r="L1870">
        <v>88027366</v>
      </c>
      <c r="M1870" t="s">
        <v>565</v>
      </c>
      <c r="N1870">
        <v>2</v>
      </c>
      <c r="P1870" t="str">
        <f>VLOOKUP(L1870,'Status Report'!B:AA,26,0)</f>
        <v>China</v>
      </c>
      <c r="Q1870" t="str">
        <f>VLOOKUP(L1870,'Status Report'!B:AB,27,0)</f>
        <v>Textiles-Clothing</v>
      </c>
      <c r="R1870">
        <f>VLOOKUP(L1870,'Status Report'!B:X,23,0)</f>
        <v>84</v>
      </c>
      <c r="S1870" t="str">
        <f>VLOOKUP(L1870,'Status Report'!B:T,19,0)</f>
        <v>Promocean The Netherlands BV</v>
      </c>
      <c r="T1870" s="62">
        <f>VLOOKUP(L1870,'Status Report'!B:E,4,0)</f>
        <v>3</v>
      </c>
      <c r="U1870" s="19">
        <f>_xlfn.IFS(AI1870="Den Bosch",VLOOKUP(L1870,'Status Report'!B:AM,35,0),AI1870="Yantian",VLOOKUP(L1870,'Status Report'!B:AM,36,0),AI1870="",IF(H1870="Asia Pacific",VLOOKUP(L1870,'Status Report'!B:AM,36,0),VLOOKUP(L1870,'Status Report'!B:AM,35,0)),AI1870="Direct shipment",IF(H1870="Asia Pacific",VLOOKUP(L1870,'Status Report'!B:AM,36,0),VLOOKUP(L1870,'Status Report'!B:AM,35,0)))</f>
        <v>46.2</v>
      </c>
      <c r="V1870" s="20">
        <f t="shared" si="443"/>
        <v>92.4</v>
      </c>
      <c r="W1870" s="19">
        <f>_xlfn.IFS(AI1870="Den Bosch",VLOOKUP(L1870,'Status Report'!B:AM,37,0),AI1870="Yantian",VLOOKUP(L1870,'Status Report'!B:AM,38,0),AI1870="",IF(H1870="Asia Pacific",VLOOKUP(L1870,'Status Report'!B:AM,38,0),VLOOKUP(L1870,'Status Report'!B:AM,37,0)),AI1870="Direct shipment",IF(H1870="Asia Pacific",VLOOKUP(L1870,'Status Report'!B:AM,38,0),VLOOKUP(L1870,'Status Report'!B:AM,37,0)))</f>
        <v>45.36</v>
      </c>
      <c r="X1870" s="20">
        <f t="shared" si="444"/>
        <v>90.72</v>
      </c>
      <c r="Y1870" s="20">
        <f>_xlfn.IFS(AI1870="Den Bosch",VLOOKUP(L1870,'Status Report'!B:AO,39,0),AI1870="Yantian",VLOOKUP(L1870,'Status Report'!B:AO,40,0),AI1870="",IF(H1870="Asia Pacific",VLOOKUP(L1870,'Status Report'!B:AO,40,0),VLOOKUP(L1870,'Status Report'!B:AO,39,0)),AI1870="Direct shipment",IF(H1870="Asia Pacific",VLOOKUP(L1870,'Status Report'!B:AO,40,0),VLOOKUP(L1870,'Status Report'!B:AO,39,0)))</f>
        <v>0</v>
      </c>
      <c r="Z1870" s="20">
        <f t="shared" si="445"/>
        <v>0</v>
      </c>
      <c r="AA1870" s="20">
        <f t="shared" si="446"/>
        <v>90.72</v>
      </c>
      <c r="AB1870" s="21">
        <f>_xlfn.IFS(AI1870="Den Bosch",VLOOKUP(L1870,'Status Report'!B:AM,33,0),AI1870="Yantian",VLOOKUP(L1870,'Status Report'!B:AM,34,0),AI1870="",IF(H1870="Asia Pacific",VLOOKUP(L1870,'Status Report'!B:AM,34,0),VLOOKUP(L1870,'Status Report'!B:AM,33,0)),AI1870="Direct shipment",IF(H1870="Asia Pacific",VLOOKUP(L1870,'Status Report'!B:AM,34,0),VLOOKUP(L1870,'Status Report'!B:AM,33,0)))</f>
        <v>39.569399999999995</v>
      </c>
      <c r="AC1870" s="21">
        <f>VLOOKUP(L1870,'Status Report'!B:CE,82,0)</f>
        <v>0</v>
      </c>
      <c r="AD1870" s="21">
        <f t="shared" si="447"/>
        <v>39.569399999999995</v>
      </c>
      <c r="AE1870" s="63">
        <f>VLOOKUP(L1870,'Status Report'!B:W,20,0)</f>
        <v>35</v>
      </c>
      <c r="AF1870" s="63">
        <f>VLOOKUP(L1870,'Status Report'!B:W,21,0)</f>
        <v>28</v>
      </c>
      <c r="AG1870" s="63">
        <f>VLOOKUP(L1870,'Status Report'!B:W,22,0)</f>
        <v>6</v>
      </c>
      <c r="AH1870" s="22">
        <f t="shared" si="448"/>
        <v>1.176E-2</v>
      </c>
      <c r="AI1870" t="s">
        <v>990</v>
      </c>
      <c r="AK1870" s="63">
        <f>IFERROR(VLOOKUP(G1870,ASEAN!A:A,1,0),0)</f>
        <v>0</v>
      </c>
      <c r="AL1870" s="63" t="str">
        <f>IFERROR(VLOOKUP(D1870,'[3]customer specs'!$B$1:$D$65536,3,0),0)</f>
        <v>pallet</v>
      </c>
      <c r="AM1870" s="64">
        <f t="shared" si="449"/>
        <v>1.6800000000000068</v>
      </c>
      <c r="AN1870" s="64">
        <f t="shared" si="450"/>
        <v>0</v>
      </c>
      <c r="AO1870" s="63"/>
      <c r="AP1870" s="63"/>
      <c r="AQ1870" s="63" t="str">
        <f t="shared" si="451"/>
        <v>no</v>
      </c>
      <c r="AR1870" s="20">
        <f t="shared" si="452"/>
        <v>79.138799999999989</v>
      </c>
      <c r="AS1870" s="63"/>
      <c r="AT1870" s="23">
        <f t="shared" si="442"/>
        <v>0.12</v>
      </c>
      <c r="AU1870" s="65">
        <f t="shared" si="453"/>
        <v>44.965227272727269</v>
      </c>
      <c r="AV1870" s="65"/>
      <c r="AW1870" s="65">
        <f t="shared" si="454"/>
        <v>89.930454545454538</v>
      </c>
      <c r="AX1870" s="65"/>
      <c r="AY1870" s="63">
        <f>VLOOKUP(L1870,'Status Report'!B:CF,81,0)</f>
        <v>0</v>
      </c>
      <c r="AZ1870" s="63" t="str">
        <f>VLOOKUP(L1870,'Status Report'!B:S,18,0)</f>
        <v xml:space="preserve">Konstantinos Zoupanos </v>
      </c>
      <c r="BB1870" s="63">
        <f>VLOOKUP(L1870,'Status Report'!B:Z,25,0)</f>
        <v>6</v>
      </c>
      <c r="BC1870" s="63">
        <f t="shared" si="455"/>
        <v>12</v>
      </c>
      <c r="BF1870">
        <f>VLOOKUP(L1870,'Status Report'!B:CE,82,0)</f>
        <v>0</v>
      </c>
      <c r="BG1870">
        <f>VLOOKUP(L1870,'Status Report'!B:CF,83,0)</f>
        <v>0</v>
      </c>
      <c r="BH1870">
        <f>VLOOKUP(L1870,'Status Report'!B:CG,84,0)</f>
        <v>0</v>
      </c>
      <c r="BI1870" t="s">
        <v>1035</v>
      </c>
      <c r="BJ1870" t="s">
        <v>795</v>
      </c>
      <c r="BM1870" s="67">
        <f t="shared" si="456"/>
        <v>27</v>
      </c>
    </row>
    <row r="1871" spans="1:65" x14ac:dyDescent="0.25">
      <c r="A1871" s="68" t="str">
        <f>VLOOKUP(L1871,'Status Report'!B:CB,79,0)</f>
        <v>Heineken - F1</v>
      </c>
      <c r="C1871">
        <v>26021059</v>
      </c>
      <c r="D1871">
        <v>3090697</v>
      </c>
      <c r="E1871" t="s">
        <v>1026</v>
      </c>
      <c r="F1871" t="s">
        <v>1027</v>
      </c>
      <c r="G1871" t="str">
        <f>VLOOKUP(D1871,'[2]sold to'!$A:$H,8,0)</f>
        <v>Dominican Republic</v>
      </c>
      <c r="H1871" t="str">
        <f>VLOOKUP(D1871,'[2]sold to'!$A:$I,9,0)</f>
        <v>AMERICAS</v>
      </c>
      <c r="K1871">
        <v>180</v>
      </c>
      <c r="L1871">
        <v>88027367</v>
      </c>
      <c r="M1871" t="s">
        <v>566</v>
      </c>
      <c r="N1871">
        <v>2</v>
      </c>
      <c r="P1871" t="str">
        <f>VLOOKUP(L1871,'Status Report'!B:AA,26,0)</f>
        <v>China</v>
      </c>
      <c r="Q1871" t="str">
        <f>VLOOKUP(L1871,'Status Report'!B:AB,27,0)</f>
        <v>Textiles-Clothing</v>
      </c>
      <c r="R1871">
        <f>VLOOKUP(L1871,'Status Report'!B:X,23,0)</f>
        <v>84</v>
      </c>
      <c r="S1871" t="str">
        <f>VLOOKUP(L1871,'Status Report'!B:T,19,0)</f>
        <v>Promocean The Netherlands BV</v>
      </c>
      <c r="T1871" s="62">
        <f>VLOOKUP(L1871,'Status Report'!B:E,4,0)</f>
        <v>3</v>
      </c>
      <c r="U1871" s="19">
        <f>_xlfn.IFS(AI1871="Den Bosch",VLOOKUP(L1871,'Status Report'!B:AM,35,0),AI1871="Yantian",VLOOKUP(L1871,'Status Report'!B:AM,36,0),AI1871="",IF(H1871="Asia Pacific",VLOOKUP(L1871,'Status Report'!B:AM,36,0),VLOOKUP(L1871,'Status Report'!B:AM,35,0)),AI1871="Direct shipment",IF(H1871="Asia Pacific",VLOOKUP(L1871,'Status Report'!B:AM,36,0),VLOOKUP(L1871,'Status Report'!B:AM,35,0)))</f>
        <v>46.2</v>
      </c>
      <c r="V1871" s="20">
        <f t="shared" si="443"/>
        <v>92.4</v>
      </c>
      <c r="W1871" s="19">
        <f>_xlfn.IFS(AI1871="Den Bosch",VLOOKUP(L1871,'Status Report'!B:AM,37,0),AI1871="Yantian",VLOOKUP(L1871,'Status Report'!B:AM,38,0),AI1871="",IF(H1871="Asia Pacific",VLOOKUP(L1871,'Status Report'!B:AM,38,0),VLOOKUP(L1871,'Status Report'!B:AM,37,0)),AI1871="Direct shipment",IF(H1871="Asia Pacific",VLOOKUP(L1871,'Status Report'!B:AM,38,0),VLOOKUP(L1871,'Status Report'!B:AM,37,0)))</f>
        <v>45.36</v>
      </c>
      <c r="X1871" s="20">
        <f t="shared" si="444"/>
        <v>90.72</v>
      </c>
      <c r="Y1871" s="20">
        <f>_xlfn.IFS(AI1871="Den Bosch",VLOOKUP(L1871,'Status Report'!B:AO,39,0),AI1871="Yantian",VLOOKUP(L1871,'Status Report'!B:AO,40,0),AI1871="",IF(H1871="Asia Pacific",VLOOKUP(L1871,'Status Report'!B:AO,40,0),VLOOKUP(L1871,'Status Report'!B:AO,39,0)),AI1871="Direct shipment",IF(H1871="Asia Pacific",VLOOKUP(L1871,'Status Report'!B:AO,40,0),VLOOKUP(L1871,'Status Report'!B:AO,39,0)))</f>
        <v>0</v>
      </c>
      <c r="Z1871" s="20">
        <f t="shared" si="445"/>
        <v>0</v>
      </c>
      <c r="AA1871" s="20">
        <f t="shared" si="446"/>
        <v>90.72</v>
      </c>
      <c r="AB1871" s="21">
        <f>_xlfn.IFS(AI1871="Den Bosch",VLOOKUP(L1871,'Status Report'!B:AM,33,0),AI1871="Yantian",VLOOKUP(L1871,'Status Report'!B:AM,34,0),AI1871="",IF(H1871="Asia Pacific",VLOOKUP(L1871,'Status Report'!B:AM,34,0),VLOOKUP(L1871,'Status Report'!B:AM,33,0)),AI1871="Direct shipment",IF(H1871="Asia Pacific",VLOOKUP(L1871,'Status Report'!B:AM,34,0),VLOOKUP(L1871,'Status Report'!B:AM,33,0)))</f>
        <v>39.569399999999995</v>
      </c>
      <c r="AC1871" s="21">
        <f>VLOOKUP(L1871,'Status Report'!B:CE,82,0)</f>
        <v>0</v>
      </c>
      <c r="AD1871" s="21">
        <f t="shared" si="447"/>
        <v>39.569399999999995</v>
      </c>
      <c r="AE1871" s="63">
        <f>VLOOKUP(L1871,'Status Report'!B:W,20,0)</f>
        <v>35</v>
      </c>
      <c r="AF1871" s="63">
        <f>VLOOKUP(L1871,'Status Report'!B:W,21,0)</f>
        <v>28</v>
      </c>
      <c r="AG1871" s="63">
        <f>VLOOKUP(L1871,'Status Report'!B:W,22,0)</f>
        <v>6</v>
      </c>
      <c r="AH1871" s="22">
        <f t="shared" si="448"/>
        <v>1.176E-2</v>
      </c>
      <c r="AI1871" t="s">
        <v>990</v>
      </c>
      <c r="AK1871" s="63">
        <f>IFERROR(VLOOKUP(G1871,ASEAN!A:A,1,0),0)</f>
        <v>0</v>
      </c>
      <c r="AL1871" s="63" t="str">
        <f>IFERROR(VLOOKUP(D1871,'[3]customer specs'!$B$1:$D$65536,3,0),0)</f>
        <v>pallet</v>
      </c>
      <c r="AM1871" s="64">
        <f t="shared" si="449"/>
        <v>1.6800000000000068</v>
      </c>
      <c r="AN1871" s="64">
        <f t="shared" si="450"/>
        <v>0</v>
      </c>
      <c r="AO1871" s="63"/>
      <c r="AP1871" s="63"/>
      <c r="AQ1871" s="63" t="str">
        <f t="shared" si="451"/>
        <v>no</v>
      </c>
      <c r="AR1871" s="20">
        <f t="shared" si="452"/>
        <v>79.138799999999989</v>
      </c>
      <c r="AS1871" s="63"/>
      <c r="AT1871" s="23">
        <f t="shared" si="442"/>
        <v>0.12</v>
      </c>
      <c r="AU1871" s="65">
        <f t="shared" si="453"/>
        <v>44.965227272727269</v>
      </c>
      <c r="AV1871" s="65"/>
      <c r="AW1871" s="65">
        <f t="shared" si="454"/>
        <v>89.930454545454538</v>
      </c>
      <c r="AX1871" s="65"/>
      <c r="AY1871" s="63">
        <f>VLOOKUP(L1871,'Status Report'!B:CF,81,0)</f>
        <v>0</v>
      </c>
      <c r="AZ1871" s="63" t="str">
        <f>VLOOKUP(L1871,'Status Report'!B:S,18,0)</f>
        <v xml:space="preserve">Konstantinos Zoupanos </v>
      </c>
      <c r="BB1871" s="63">
        <f>VLOOKUP(L1871,'Status Report'!B:Z,25,0)</f>
        <v>6</v>
      </c>
      <c r="BC1871" s="63">
        <f t="shared" si="455"/>
        <v>12</v>
      </c>
      <c r="BF1871">
        <f>VLOOKUP(L1871,'Status Report'!B:CE,82,0)</f>
        <v>0</v>
      </c>
      <c r="BG1871">
        <f>VLOOKUP(L1871,'Status Report'!B:CF,83,0)</f>
        <v>0</v>
      </c>
      <c r="BH1871">
        <f>VLOOKUP(L1871,'Status Report'!B:CG,84,0)</f>
        <v>0</v>
      </c>
      <c r="BI1871" t="s">
        <v>1035</v>
      </c>
      <c r="BJ1871" t="s">
        <v>795</v>
      </c>
      <c r="BM1871" s="67">
        <f t="shared" si="456"/>
        <v>20</v>
      </c>
    </row>
    <row r="1872" spans="1:65" x14ac:dyDescent="0.25">
      <c r="A1872" s="68" t="str">
        <f>VLOOKUP(L1872,'Status Report'!B:CB,79,0)</f>
        <v>Heineken - F1</v>
      </c>
      <c r="C1872">
        <v>26021059</v>
      </c>
      <c r="D1872">
        <v>3090697</v>
      </c>
      <c r="E1872" t="s">
        <v>1026</v>
      </c>
      <c r="F1872" t="s">
        <v>1027</v>
      </c>
      <c r="G1872" t="str">
        <f>VLOOKUP(D1872,'[2]sold to'!$A:$H,8,0)</f>
        <v>Dominican Republic</v>
      </c>
      <c r="H1872" t="str">
        <f>VLOOKUP(D1872,'[2]sold to'!$A:$I,9,0)</f>
        <v>AMERICAS</v>
      </c>
      <c r="K1872">
        <v>190</v>
      </c>
      <c r="L1872">
        <v>88027432</v>
      </c>
      <c r="M1872" t="s">
        <v>619</v>
      </c>
      <c r="N1872">
        <v>10</v>
      </c>
      <c r="P1872" t="str">
        <f>VLOOKUP(L1872,'Status Report'!B:AA,26,0)</f>
        <v>China</v>
      </c>
      <c r="Q1872" t="str">
        <f>VLOOKUP(L1872,'Status Report'!B:AB,27,0)</f>
        <v>Textiles-Clothing</v>
      </c>
      <c r="R1872">
        <f>VLOOKUP(L1872,'Status Report'!B:X,23,0)</f>
        <v>1000</v>
      </c>
      <c r="S1872" t="str">
        <f>VLOOKUP(L1872,'Status Report'!B:T,19,0)</f>
        <v>Asian Sourcing Link</v>
      </c>
      <c r="T1872" s="62">
        <f>VLOOKUP(L1872,'Status Report'!B:E,4,0)</f>
        <v>3</v>
      </c>
      <c r="U1872" s="19">
        <f>_xlfn.IFS(AI1872="Den Bosch",VLOOKUP(L1872,'Status Report'!B:AM,35,0),AI1872="Yantian",VLOOKUP(L1872,'Status Report'!B:AM,36,0),AI1872="",IF(H1872="Asia Pacific",VLOOKUP(L1872,'Status Report'!B:AM,36,0),VLOOKUP(L1872,'Status Report'!B:AM,35,0)),AI1872="Direct shipment",IF(H1872="Asia Pacific",VLOOKUP(L1872,'Status Report'!B:AM,36,0),VLOOKUP(L1872,'Status Report'!B:AM,35,0)))</f>
        <v>32.06</v>
      </c>
      <c r="V1872" s="20">
        <f t="shared" si="443"/>
        <v>320.60000000000002</v>
      </c>
      <c r="W1872" s="19">
        <f>_xlfn.IFS(AI1872="Den Bosch",VLOOKUP(L1872,'Status Report'!B:AM,37,0),AI1872="Yantian",VLOOKUP(L1872,'Status Report'!B:AM,38,0),AI1872="",IF(H1872="Asia Pacific",VLOOKUP(L1872,'Status Report'!B:AM,38,0),VLOOKUP(L1872,'Status Report'!B:AM,37,0)),AI1872="Direct shipment",IF(H1872="Asia Pacific",VLOOKUP(L1872,'Status Report'!B:AM,38,0),VLOOKUP(L1872,'Status Report'!B:AM,37,0)))</f>
        <v>32.06</v>
      </c>
      <c r="X1872" s="20">
        <f t="shared" si="444"/>
        <v>320.60000000000002</v>
      </c>
      <c r="Y1872" s="20">
        <f>_xlfn.IFS(AI1872="Den Bosch",VLOOKUP(L1872,'Status Report'!B:AO,39,0),AI1872="Yantian",VLOOKUP(L1872,'Status Report'!B:AO,40,0),AI1872="",IF(H1872="Asia Pacific",VLOOKUP(L1872,'Status Report'!B:AO,40,0),VLOOKUP(L1872,'Status Report'!B:AO,39,0)),AI1872="Direct shipment",IF(H1872="Asia Pacific",VLOOKUP(L1872,'Status Report'!B:AO,40,0),VLOOKUP(L1872,'Status Report'!B:AO,39,0)))</f>
        <v>0</v>
      </c>
      <c r="Z1872" s="20">
        <f t="shared" si="445"/>
        <v>0</v>
      </c>
      <c r="AA1872" s="20">
        <f t="shared" si="446"/>
        <v>320.60000000000002</v>
      </c>
      <c r="AB1872" s="21">
        <f>_xlfn.IFS(AI1872="Den Bosch",VLOOKUP(L1872,'Status Report'!B:AM,33,0),AI1872="Yantian",VLOOKUP(L1872,'Status Report'!B:AM,34,0),AI1872="",IF(H1872="Asia Pacific",VLOOKUP(L1872,'Status Report'!B:AM,34,0),VLOOKUP(L1872,'Status Report'!B:AM,33,0)),AI1872="Direct shipment",IF(H1872="Asia Pacific",VLOOKUP(L1872,'Status Report'!B:AM,34,0),VLOOKUP(L1872,'Status Report'!B:AM,33,0)))</f>
        <v>27.974699999999999</v>
      </c>
      <c r="AC1872" s="21">
        <f>VLOOKUP(L1872,'Status Report'!B:CE,82,0)</f>
        <v>0</v>
      </c>
      <c r="AD1872" s="21">
        <f t="shared" si="447"/>
        <v>27.974699999999999</v>
      </c>
      <c r="AE1872" s="63">
        <f>VLOOKUP(L1872,'Status Report'!B:W,20,0)</f>
        <v>47</v>
      </c>
      <c r="AF1872" s="63">
        <f>VLOOKUP(L1872,'Status Report'!B:W,21,0)</f>
        <v>38</v>
      </c>
      <c r="AG1872" s="63">
        <f>VLOOKUP(L1872,'Status Report'!B:W,22,0)</f>
        <v>2</v>
      </c>
      <c r="AH1872" s="22">
        <f t="shared" si="448"/>
        <v>3.5720000000000002E-2</v>
      </c>
      <c r="AI1872" t="s">
        <v>990</v>
      </c>
      <c r="AK1872" s="63">
        <f>IFERROR(VLOOKUP(G1872,ASEAN!A:A,1,0),0)</f>
        <v>0</v>
      </c>
      <c r="AL1872" s="63" t="str">
        <f>IFERROR(VLOOKUP(D1872,'[3]customer specs'!$B$1:$D$65536,3,0),0)</f>
        <v>pallet</v>
      </c>
      <c r="AM1872" s="64">
        <f t="shared" si="449"/>
        <v>0</v>
      </c>
      <c r="AN1872" s="64">
        <f t="shared" si="450"/>
        <v>0</v>
      </c>
      <c r="AO1872" s="63"/>
      <c r="AP1872" s="63"/>
      <c r="AQ1872" s="63" t="str">
        <f t="shared" si="451"/>
        <v>no</v>
      </c>
      <c r="AR1872" s="20">
        <f t="shared" si="452"/>
        <v>279.74699999999996</v>
      </c>
      <c r="AS1872" s="63"/>
      <c r="AT1872" s="23">
        <f t="shared" si="442"/>
        <v>0.12</v>
      </c>
      <c r="AU1872" s="65">
        <f t="shared" si="453"/>
        <v>31.789431818181818</v>
      </c>
      <c r="AV1872" s="65"/>
      <c r="AW1872" s="65">
        <f t="shared" si="454"/>
        <v>317.89431818181816</v>
      </c>
      <c r="AX1872" s="65"/>
      <c r="AY1872" s="63">
        <f>VLOOKUP(L1872,'Status Report'!B:CF,81,0)</f>
        <v>0</v>
      </c>
      <c r="AZ1872" s="63" t="str">
        <f>VLOOKUP(L1872,'Status Report'!B:S,18,0)</f>
        <v xml:space="preserve">Ellina Smirnova </v>
      </c>
      <c r="BB1872" s="63">
        <f>VLOOKUP(L1872,'Status Report'!B:Z,25,0)</f>
        <v>1</v>
      </c>
      <c r="BC1872" s="63">
        <f t="shared" si="455"/>
        <v>10</v>
      </c>
      <c r="BF1872">
        <f>VLOOKUP(L1872,'Status Report'!B:CE,82,0)</f>
        <v>0</v>
      </c>
      <c r="BG1872">
        <f>VLOOKUP(L1872,'Status Report'!B:CF,83,0)</f>
        <v>0</v>
      </c>
      <c r="BH1872">
        <f>VLOOKUP(L1872,'Status Report'!B:CG,84,0)</f>
        <v>0</v>
      </c>
      <c r="BI1872" t="s">
        <v>1035</v>
      </c>
      <c r="BJ1872" t="s">
        <v>795</v>
      </c>
      <c r="BM1872" s="67">
        <f t="shared" si="456"/>
        <v>278</v>
      </c>
    </row>
    <row r="1873" spans="1:65" x14ac:dyDescent="0.25">
      <c r="A1873" s="68" t="str">
        <f>VLOOKUP(L1873,'Status Report'!B:CB,79,0)</f>
        <v>Heineken - F1</v>
      </c>
      <c r="C1873">
        <v>26021059</v>
      </c>
      <c r="D1873">
        <v>3090697</v>
      </c>
      <c r="E1873" t="s">
        <v>1026</v>
      </c>
      <c r="F1873" t="s">
        <v>1027</v>
      </c>
      <c r="G1873" t="str">
        <f>VLOOKUP(D1873,'[2]sold to'!$A:$H,8,0)</f>
        <v>Dominican Republic</v>
      </c>
      <c r="H1873" t="str">
        <f>VLOOKUP(D1873,'[2]sold to'!$A:$I,9,0)</f>
        <v>AMERICAS</v>
      </c>
      <c r="K1873">
        <v>200</v>
      </c>
      <c r="L1873">
        <v>88027433</v>
      </c>
      <c r="M1873" t="s">
        <v>620</v>
      </c>
      <c r="N1873">
        <v>10</v>
      </c>
      <c r="P1873" t="str">
        <f>VLOOKUP(L1873,'Status Report'!B:AA,26,0)</f>
        <v>China</v>
      </c>
      <c r="Q1873" t="str">
        <f>VLOOKUP(L1873,'Status Report'!B:AB,27,0)</f>
        <v>Textiles-Clothing</v>
      </c>
      <c r="R1873">
        <f>VLOOKUP(L1873,'Status Report'!B:X,23,0)</f>
        <v>1000</v>
      </c>
      <c r="S1873" t="str">
        <f>VLOOKUP(L1873,'Status Report'!B:T,19,0)</f>
        <v>Asian Sourcing Link</v>
      </c>
      <c r="T1873" s="62">
        <f>VLOOKUP(L1873,'Status Report'!B:E,4,0)</f>
        <v>3</v>
      </c>
      <c r="U1873" s="19">
        <f>_xlfn.IFS(AI1873="Den Bosch",VLOOKUP(L1873,'Status Report'!B:AM,35,0),AI1873="Yantian",VLOOKUP(L1873,'Status Report'!B:AM,36,0),AI1873="",IF(H1873="Asia Pacific",VLOOKUP(L1873,'Status Report'!B:AM,36,0),VLOOKUP(L1873,'Status Report'!B:AM,35,0)),AI1873="Direct shipment",IF(H1873="Asia Pacific",VLOOKUP(L1873,'Status Report'!B:AM,36,0),VLOOKUP(L1873,'Status Report'!B:AM,35,0)))</f>
        <v>32.06</v>
      </c>
      <c r="V1873" s="20">
        <f t="shared" si="443"/>
        <v>320.60000000000002</v>
      </c>
      <c r="W1873" s="19">
        <f>_xlfn.IFS(AI1873="Den Bosch",VLOOKUP(L1873,'Status Report'!B:AM,37,0),AI1873="Yantian",VLOOKUP(L1873,'Status Report'!B:AM,38,0),AI1873="",IF(H1873="Asia Pacific",VLOOKUP(L1873,'Status Report'!B:AM,38,0),VLOOKUP(L1873,'Status Report'!B:AM,37,0)),AI1873="Direct shipment",IF(H1873="Asia Pacific",VLOOKUP(L1873,'Status Report'!B:AM,38,0),VLOOKUP(L1873,'Status Report'!B:AM,37,0)))</f>
        <v>32.06</v>
      </c>
      <c r="X1873" s="20">
        <f t="shared" si="444"/>
        <v>320.60000000000002</v>
      </c>
      <c r="Y1873" s="20">
        <f>_xlfn.IFS(AI1873="Den Bosch",VLOOKUP(L1873,'Status Report'!B:AO,39,0),AI1873="Yantian",VLOOKUP(L1873,'Status Report'!B:AO,40,0),AI1873="",IF(H1873="Asia Pacific",VLOOKUP(L1873,'Status Report'!B:AO,40,0),VLOOKUP(L1873,'Status Report'!B:AO,39,0)),AI1873="Direct shipment",IF(H1873="Asia Pacific",VLOOKUP(L1873,'Status Report'!B:AO,40,0),VLOOKUP(L1873,'Status Report'!B:AO,39,0)))</f>
        <v>0</v>
      </c>
      <c r="Z1873" s="20">
        <f t="shared" si="445"/>
        <v>0</v>
      </c>
      <c r="AA1873" s="20">
        <f t="shared" si="446"/>
        <v>320.60000000000002</v>
      </c>
      <c r="AB1873" s="21">
        <f>_xlfn.IFS(AI1873="Den Bosch",VLOOKUP(L1873,'Status Report'!B:AM,33,0),AI1873="Yantian",VLOOKUP(L1873,'Status Report'!B:AM,34,0),AI1873="",IF(H1873="Asia Pacific",VLOOKUP(L1873,'Status Report'!B:AM,34,0),VLOOKUP(L1873,'Status Report'!B:AM,33,0)),AI1873="Direct shipment",IF(H1873="Asia Pacific",VLOOKUP(L1873,'Status Report'!B:AM,34,0),VLOOKUP(L1873,'Status Report'!B:AM,33,0)))</f>
        <v>27.974699999999999</v>
      </c>
      <c r="AC1873" s="21">
        <f>VLOOKUP(L1873,'Status Report'!B:CE,82,0)</f>
        <v>0</v>
      </c>
      <c r="AD1873" s="21">
        <f t="shared" si="447"/>
        <v>27.974699999999999</v>
      </c>
      <c r="AE1873" s="63">
        <f>VLOOKUP(L1873,'Status Report'!B:W,20,0)</f>
        <v>47</v>
      </c>
      <c r="AF1873" s="63">
        <f>VLOOKUP(L1873,'Status Report'!B:W,21,0)</f>
        <v>38</v>
      </c>
      <c r="AG1873" s="63">
        <f>VLOOKUP(L1873,'Status Report'!B:W,22,0)</f>
        <v>2</v>
      </c>
      <c r="AH1873" s="22">
        <f t="shared" si="448"/>
        <v>3.5720000000000002E-2</v>
      </c>
      <c r="AI1873" t="s">
        <v>990</v>
      </c>
      <c r="AK1873" s="63">
        <f>IFERROR(VLOOKUP(G1873,ASEAN!A:A,1,0),0)</f>
        <v>0</v>
      </c>
      <c r="AL1873" s="63" t="str">
        <f>IFERROR(VLOOKUP(D1873,'[3]customer specs'!$B$1:$D$65536,3,0),0)</f>
        <v>pallet</v>
      </c>
      <c r="AM1873" s="64">
        <f t="shared" si="449"/>
        <v>0</v>
      </c>
      <c r="AN1873" s="64">
        <f t="shared" si="450"/>
        <v>0</v>
      </c>
      <c r="AO1873" s="63"/>
      <c r="AP1873" s="63"/>
      <c r="AQ1873" s="63" t="str">
        <f t="shared" si="451"/>
        <v>no</v>
      </c>
      <c r="AR1873" s="20">
        <f t="shared" si="452"/>
        <v>279.74699999999996</v>
      </c>
      <c r="AS1873" s="63"/>
      <c r="AT1873" s="23">
        <f t="shared" si="442"/>
        <v>0.12</v>
      </c>
      <c r="AU1873" s="65">
        <f t="shared" si="453"/>
        <v>31.789431818181818</v>
      </c>
      <c r="AV1873" s="65"/>
      <c r="AW1873" s="65">
        <f t="shared" si="454"/>
        <v>317.89431818181816</v>
      </c>
      <c r="AX1873" s="65"/>
      <c r="AY1873" s="63">
        <f>VLOOKUP(L1873,'Status Report'!B:CF,81,0)</f>
        <v>0</v>
      </c>
      <c r="AZ1873" s="63" t="str">
        <f>VLOOKUP(L1873,'Status Report'!B:S,18,0)</f>
        <v xml:space="preserve">Ellina Smirnova </v>
      </c>
      <c r="BB1873" s="63">
        <f>VLOOKUP(L1873,'Status Report'!B:Z,25,0)</f>
        <v>1</v>
      </c>
      <c r="BC1873" s="63">
        <f t="shared" si="455"/>
        <v>10</v>
      </c>
      <c r="BF1873">
        <f>VLOOKUP(L1873,'Status Report'!B:CE,82,0)</f>
        <v>0</v>
      </c>
      <c r="BG1873">
        <f>VLOOKUP(L1873,'Status Report'!B:CF,83,0)</f>
        <v>0</v>
      </c>
      <c r="BH1873">
        <f>VLOOKUP(L1873,'Status Report'!B:CG,84,0)</f>
        <v>0</v>
      </c>
      <c r="BI1873" t="s">
        <v>1035</v>
      </c>
      <c r="BJ1873" t="s">
        <v>795</v>
      </c>
      <c r="BM1873" s="67">
        <f t="shared" si="456"/>
        <v>437</v>
      </c>
    </row>
    <row r="1874" spans="1:65" x14ac:dyDescent="0.25">
      <c r="A1874" s="68" t="str">
        <f>VLOOKUP(L1874,'Status Report'!B:CB,79,0)</f>
        <v>Heineken - F1</v>
      </c>
      <c r="C1874">
        <v>26021059</v>
      </c>
      <c r="D1874">
        <v>3090697</v>
      </c>
      <c r="E1874" t="s">
        <v>1026</v>
      </c>
      <c r="F1874" t="s">
        <v>1027</v>
      </c>
      <c r="G1874" t="str">
        <f>VLOOKUP(D1874,'[2]sold to'!$A:$H,8,0)</f>
        <v>Dominican Republic</v>
      </c>
      <c r="H1874" t="str">
        <f>VLOOKUP(D1874,'[2]sold to'!$A:$I,9,0)</f>
        <v>AMERICAS</v>
      </c>
      <c r="K1874">
        <v>210</v>
      </c>
      <c r="L1874">
        <v>88027434</v>
      </c>
      <c r="M1874" t="s">
        <v>621</v>
      </c>
      <c r="N1874">
        <v>10</v>
      </c>
      <c r="P1874" t="str">
        <f>VLOOKUP(L1874,'Status Report'!B:AA,26,0)</f>
        <v>China</v>
      </c>
      <c r="Q1874" t="str">
        <f>VLOOKUP(L1874,'Status Report'!B:AB,27,0)</f>
        <v>Textiles-Clothing</v>
      </c>
      <c r="R1874">
        <f>VLOOKUP(L1874,'Status Report'!B:X,23,0)</f>
        <v>1000</v>
      </c>
      <c r="S1874" t="str">
        <f>VLOOKUP(L1874,'Status Report'!B:T,19,0)</f>
        <v>Asian Sourcing Link</v>
      </c>
      <c r="T1874" s="62">
        <f>VLOOKUP(L1874,'Status Report'!B:E,4,0)</f>
        <v>3</v>
      </c>
      <c r="U1874" s="19">
        <f>_xlfn.IFS(AI1874="Den Bosch",VLOOKUP(L1874,'Status Report'!B:AM,35,0),AI1874="Yantian",VLOOKUP(L1874,'Status Report'!B:AM,36,0),AI1874="",IF(H1874="Asia Pacific",VLOOKUP(L1874,'Status Report'!B:AM,36,0),VLOOKUP(L1874,'Status Report'!B:AM,35,0)),AI1874="Direct shipment",IF(H1874="Asia Pacific",VLOOKUP(L1874,'Status Report'!B:AM,36,0),VLOOKUP(L1874,'Status Report'!B:AM,35,0)))</f>
        <v>32.06</v>
      </c>
      <c r="V1874" s="20">
        <f t="shared" si="443"/>
        <v>320.60000000000002</v>
      </c>
      <c r="W1874" s="19">
        <f>_xlfn.IFS(AI1874="Den Bosch",VLOOKUP(L1874,'Status Report'!B:AM,37,0),AI1874="Yantian",VLOOKUP(L1874,'Status Report'!B:AM,38,0),AI1874="",IF(H1874="Asia Pacific",VLOOKUP(L1874,'Status Report'!B:AM,38,0),VLOOKUP(L1874,'Status Report'!B:AM,37,0)),AI1874="Direct shipment",IF(H1874="Asia Pacific",VLOOKUP(L1874,'Status Report'!B:AM,38,0),VLOOKUP(L1874,'Status Report'!B:AM,37,0)))</f>
        <v>32.06</v>
      </c>
      <c r="X1874" s="20">
        <f t="shared" si="444"/>
        <v>320.60000000000002</v>
      </c>
      <c r="Y1874" s="20">
        <f>_xlfn.IFS(AI1874="Den Bosch",VLOOKUP(L1874,'Status Report'!B:AO,39,0),AI1874="Yantian",VLOOKUP(L1874,'Status Report'!B:AO,40,0),AI1874="",IF(H1874="Asia Pacific",VLOOKUP(L1874,'Status Report'!B:AO,40,0),VLOOKUP(L1874,'Status Report'!B:AO,39,0)),AI1874="Direct shipment",IF(H1874="Asia Pacific",VLOOKUP(L1874,'Status Report'!B:AO,40,0),VLOOKUP(L1874,'Status Report'!B:AO,39,0)))</f>
        <v>0</v>
      </c>
      <c r="Z1874" s="20">
        <f t="shared" si="445"/>
        <v>0</v>
      </c>
      <c r="AA1874" s="20">
        <f t="shared" si="446"/>
        <v>320.60000000000002</v>
      </c>
      <c r="AB1874" s="21">
        <f>_xlfn.IFS(AI1874="Den Bosch",VLOOKUP(L1874,'Status Report'!B:AM,33,0),AI1874="Yantian",VLOOKUP(L1874,'Status Report'!B:AM,34,0),AI1874="",IF(H1874="Asia Pacific",VLOOKUP(L1874,'Status Report'!B:AM,34,0),VLOOKUP(L1874,'Status Report'!B:AM,33,0)),AI1874="Direct shipment",IF(H1874="Asia Pacific",VLOOKUP(L1874,'Status Report'!B:AM,34,0),VLOOKUP(L1874,'Status Report'!B:AM,33,0)))</f>
        <v>27.974699999999999</v>
      </c>
      <c r="AC1874" s="21">
        <f>VLOOKUP(L1874,'Status Report'!B:CE,82,0)</f>
        <v>0</v>
      </c>
      <c r="AD1874" s="21">
        <f t="shared" si="447"/>
        <v>27.974699999999999</v>
      </c>
      <c r="AE1874" s="63">
        <f>VLOOKUP(L1874,'Status Report'!B:W,20,0)</f>
        <v>47</v>
      </c>
      <c r="AF1874" s="63">
        <f>VLOOKUP(L1874,'Status Report'!B:W,21,0)</f>
        <v>38</v>
      </c>
      <c r="AG1874" s="63">
        <f>VLOOKUP(L1874,'Status Report'!B:W,22,0)</f>
        <v>2</v>
      </c>
      <c r="AH1874" s="22">
        <f t="shared" si="448"/>
        <v>3.5720000000000002E-2</v>
      </c>
      <c r="AI1874" t="s">
        <v>990</v>
      </c>
      <c r="AK1874" s="63">
        <f>IFERROR(VLOOKUP(G1874,ASEAN!A:A,1,0),0)</f>
        <v>0</v>
      </c>
      <c r="AL1874" s="63" t="str">
        <f>IFERROR(VLOOKUP(D1874,'[3]customer specs'!$B$1:$D$65536,3,0),0)</f>
        <v>pallet</v>
      </c>
      <c r="AM1874" s="64">
        <f t="shared" si="449"/>
        <v>0</v>
      </c>
      <c r="AN1874" s="64">
        <f t="shared" si="450"/>
        <v>0</v>
      </c>
      <c r="AO1874" s="63"/>
      <c r="AP1874" s="63"/>
      <c r="AQ1874" s="63" t="str">
        <f t="shared" si="451"/>
        <v>no</v>
      </c>
      <c r="AR1874" s="20">
        <f t="shared" si="452"/>
        <v>279.74699999999996</v>
      </c>
      <c r="AS1874" s="63"/>
      <c r="AT1874" s="23">
        <f t="shared" si="442"/>
        <v>0.12</v>
      </c>
      <c r="AU1874" s="65">
        <f t="shared" si="453"/>
        <v>31.789431818181818</v>
      </c>
      <c r="AV1874" s="65"/>
      <c r="AW1874" s="65">
        <f t="shared" si="454"/>
        <v>317.89431818181816</v>
      </c>
      <c r="AX1874" s="65"/>
      <c r="AY1874" s="63">
        <f>VLOOKUP(L1874,'Status Report'!B:CF,81,0)</f>
        <v>0</v>
      </c>
      <c r="AZ1874" s="63" t="str">
        <f>VLOOKUP(L1874,'Status Report'!B:S,18,0)</f>
        <v xml:space="preserve">Ellina Smirnova </v>
      </c>
      <c r="BB1874" s="63">
        <f>VLOOKUP(L1874,'Status Report'!B:Z,25,0)</f>
        <v>1</v>
      </c>
      <c r="BC1874" s="63">
        <f t="shared" si="455"/>
        <v>10</v>
      </c>
      <c r="BF1874">
        <f>VLOOKUP(L1874,'Status Report'!B:CE,82,0)</f>
        <v>0</v>
      </c>
      <c r="BG1874">
        <f>VLOOKUP(L1874,'Status Report'!B:CF,83,0)</f>
        <v>0</v>
      </c>
      <c r="BH1874">
        <f>VLOOKUP(L1874,'Status Report'!B:CG,84,0)</f>
        <v>0</v>
      </c>
      <c r="BI1874" t="s">
        <v>1035</v>
      </c>
      <c r="BJ1874" t="s">
        <v>795</v>
      </c>
      <c r="BM1874" s="67">
        <f t="shared" si="456"/>
        <v>280</v>
      </c>
    </row>
    <row r="1875" spans="1:65" x14ac:dyDescent="0.25">
      <c r="A1875" s="68" t="str">
        <f>VLOOKUP(L1875,'Status Report'!B:CB,79,0)</f>
        <v>Heineken - F1</v>
      </c>
      <c r="C1875">
        <v>26021059</v>
      </c>
      <c r="D1875">
        <v>3090697</v>
      </c>
      <c r="E1875" t="s">
        <v>1026</v>
      </c>
      <c r="F1875" t="s">
        <v>1027</v>
      </c>
      <c r="G1875" t="str">
        <f>VLOOKUP(D1875,'[2]sold to'!$A:$H,8,0)</f>
        <v>Dominican Republic</v>
      </c>
      <c r="H1875" t="str">
        <f>VLOOKUP(D1875,'[2]sold to'!$A:$I,9,0)</f>
        <v>AMERICAS</v>
      </c>
      <c r="K1875">
        <v>220</v>
      </c>
      <c r="L1875">
        <v>88027435</v>
      </c>
      <c r="M1875" t="s">
        <v>622</v>
      </c>
      <c r="N1875">
        <v>10</v>
      </c>
      <c r="P1875" t="str">
        <f>VLOOKUP(L1875,'Status Report'!B:AA,26,0)</f>
        <v>China</v>
      </c>
      <c r="Q1875" t="str">
        <f>VLOOKUP(L1875,'Status Report'!B:AB,27,0)</f>
        <v>Textiles-Clothing</v>
      </c>
      <c r="R1875">
        <f>VLOOKUP(L1875,'Status Report'!B:X,23,0)</f>
        <v>1000</v>
      </c>
      <c r="S1875" t="str">
        <f>VLOOKUP(L1875,'Status Report'!B:T,19,0)</f>
        <v>Asian Sourcing Link</v>
      </c>
      <c r="T1875" s="62">
        <f>VLOOKUP(L1875,'Status Report'!B:E,4,0)</f>
        <v>3</v>
      </c>
      <c r="U1875" s="19">
        <f>_xlfn.IFS(AI1875="Den Bosch",VLOOKUP(L1875,'Status Report'!B:AM,35,0),AI1875="Yantian",VLOOKUP(L1875,'Status Report'!B:AM,36,0),AI1875="",IF(H1875="Asia Pacific",VLOOKUP(L1875,'Status Report'!B:AM,36,0),VLOOKUP(L1875,'Status Report'!B:AM,35,0)),AI1875="Direct shipment",IF(H1875="Asia Pacific",VLOOKUP(L1875,'Status Report'!B:AM,36,0),VLOOKUP(L1875,'Status Report'!B:AM,35,0)))</f>
        <v>32.06</v>
      </c>
      <c r="V1875" s="20">
        <f t="shared" si="443"/>
        <v>320.60000000000002</v>
      </c>
      <c r="W1875" s="19">
        <f>_xlfn.IFS(AI1875="Den Bosch",VLOOKUP(L1875,'Status Report'!B:AM,37,0),AI1875="Yantian",VLOOKUP(L1875,'Status Report'!B:AM,38,0),AI1875="",IF(H1875="Asia Pacific",VLOOKUP(L1875,'Status Report'!B:AM,38,0),VLOOKUP(L1875,'Status Report'!B:AM,37,0)),AI1875="Direct shipment",IF(H1875="Asia Pacific",VLOOKUP(L1875,'Status Report'!B:AM,38,0),VLOOKUP(L1875,'Status Report'!B:AM,37,0)))</f>
        <v>32.06</v>
      </c>
      <c r="X1875" s="20">
        <f t="shared" si="444"/>
        <v>320.60000000000002</v>
      </c>
      <c r="Y1875" s="20">
        <f>_xlfn.IFS(AI1875="Den Bosch",VLOOKUP(L1875,'Status Report'!B:AO,39,0),AI1875="Yantian",VLOOKUP(L1875,'Status Report'!B:AO,40,0),AI1875="",IF(H1875="Asia Pacific",VLOOKUP(L1875,'Status Report'!B:AO,40,0),VLOOKUP(L1875,'Status Report'!B:AO,39,0)),AI1875="Direct shipment",IF(H1875="Asia Pacific",VLOOKUP(L1875,'Status Report'!B:AO,40,0),VLOOKUP(L1875,'Status Report'!B:AO,39,0)))</f>
        <v>0</v>
      </c>
      <c r="Z1875" s="20">
        <f t="shared" si="445"/>
        <v>0</v>
      </c>
      <c r="AA1875" s="20">
        <f t="shared" si="446"/>
        <v>320.60000000000002</v>
      </c>
      <c r="AB1875" s="21">
        <f>_xlfn.IFS(AI1875="Den Bosch",VLOOKUP(L1875,'Status Report'!B:AM,33,0),AI1875="Yantian",VLOOKUP(L1875,'Status Report'!B:AM,34,0),AI1875="",IF(H1875="Asia Pacific",VLOOKUP(L1875,'Status Report'!B:AM,34,0),VLOOKUP(L1875,'Status Report'!B:AM,33,0)),AI1875="Direct shipment",IF(H1875="Asia Pacific",VLOOKUP(L1875,'Status Report'!B:AM,34,0),VLOOKUP(L1875,'Status Report'!B:AM,33,0)))</f>
        <v>27.974699999999999</v>
      </c>
      <c r="AC1875" s="21">
        <f>VLOOKUP(L1875,'Status Report'!B:CE,82,0)</f>
        <v>0</v>
      </c>
      <c r="AD1875" s="21">
        <f t="shared" si="447"/>
        <v>27.974699999999999</v>
      </c>
      <c r="AE1875" s="63">
        <f>VLOOKUP(L1875,'Status Report'!B:W,20,0)</f>
        <v>47</v>
      </c>
      <c r="AF1875" s="63">
        <f>VLOOKUP(L1875,'Status Report'!B:W,21,0)</f>
        <v>38</v>
      </c>
      <c r="AG1875" s="63">
        <f>VLOOKUP(L1875,'Status Report'!B:W,22,0)</f>
        <v>2</v>
      </c>
      <c r="AH1875" s="22">
        <f t="shared" si="448"/>
        <v>3.5720000000000002E-2</v>
      </c>
      <c r="AI1875" t="s">
        <v>990</v>
      </c>
      <c r="AK1875" s="63">
        <f>IFERROR(VLOOKUP(G1875,ASEAN!A:A,1,0),0)</f>
        <v>0</v>
      </c>
      <c r="AL1875" s="63" t="str">
        <f>IFERROR(VLOOKUP(D1875,'[3]customer specs'!$B$1:$D$65536,3,0),0)</f>
        <v>pallet</v>
      </c>
      <c r="AM1875" s="64">
        <f t="shared" si="449"/>
        <v>0</v>
      </c>
      <c r="AN1875" s="64">
        <f t="shared" si="450"/>
        <v>0</v>
      </c>
      <c r="AO1875" s="63"/>
      <c r="AP1875" s="63"/>
      <c r="AQ1875" s="63" t="str">
        <f t="shared" si="451"/>
        <v>no</v>
      </c>
      <c r="AR1875" s="20">
        <f t="shared" si="452"/>
        <v>279.74699999999996</v>
      </c>
      <c r="AS1875" s="63"/>
      <c r="AT1875" s="23">
        <f t="shared" si="442"/>
        <v>0.12</v>
      </c>
      <c r="AU1875" s="65">
        <f t="shared" si="453"/>
        <v>31.789431818181818</v>
      </c>
      <c r="AV1875" s="65"/>
      <c r="AW1875" s="65">
        <f t="shared" si="454"/>
        <v>317.89431818181816</v>
      </c>
      <c r="AX1875" s="65"/>
      <c r="AY1875" s="63">
        <f>VLOOKUP(L1875,'Status Report'!B:CF,81,0)</f>
        <v>0</v>
      </c>
      <c r="AZ1875" s="63" t="str">
        <f>VLOOKUP(L1875,'Status Report'!B:S,18,0)</f>
        <v xml:space="preserve">Ellina Smirnova </v>
      </c>
      <c r="BB1875" s="63">
        <f>VLOOKUP(L1875,'Status Report'!B:Z,25,0)</f>
        <v>1</v>
      </c>
      <c r="BC1875" s="63">
        <f t="shared" si="455"/>
        <v>10</v>
      </c>
      <c r="BF1875">
        <f>VLOOKUP(L1875,'Status Report'!B:CE,82,0)</f>
        <v>0</v>
      </c>
      <c r="BG1875">
        <f>VLOOKUP(L1875,'Status Report'!B:CF,83,0)</f>
        <v>0</v>
      </c>
      <c r="BH1875">
        <f>VLOOKUP(L1875,'Status Report'!B:CG,84,0)</f>
        <v>0</v>
      </c>
      <c r="BI1875" t="s">
        <v>1035</v>
      </c>
      <c r="BJ1875" t="s">
        <v>795</v>
      </c>
      <c r="BM1875" s="67">
        <f t="shared" si="456"/>
        <v>108</v>
      </c>
    </row>
    <row r="1876" spans="1:65" x14ac:dyDescent="0.25">
      <c r="A1876" s="68" t="str">
        <f>VLOOKUP(L1876,'Status Report'!B:CB,79,0)</f>
        <v>Heineken - F1</v>
      </c>
      <c r="C1876">
        <v>26021059</v>
      </c>
      <c r="D1876">
        <v>3090697</v>
      </c>
      <c r="E1876" t="s">
        <v>1026</v>
      </c>
      <c r="F1876" t="s">
        <v>1027</v>
      </c>
      <c r="G1876" t="str">
        <f>VLOOKUP(D1876,'[2]sold to'!$A:$H,8,0)</f>
        <v>Dominican Republic</v>
      </c>
      <c r="H1876" t="str">
        <f>VLOOKUP(D1876,'[2]sold to'!$A:$I,9,0)</f>
        <v>AMERICAS</v>
      </c>
      <c r="K1876">
        <v>230</v>
      </c>
      <c r="L1876">
        <v>88027386</v>
      </c>
      <c r="M1876" t="s">
        <v>581</v>
      </c>
      <c r="N1876">
        <v>10</v>
      </c>
      <c r="P1876" t="str">
        <f>VLOOKUP(L1876,'Status Report'!B:AA,26,0)</f>
        <v>China</v>
      </c>
      <c r="Q1876" t="str">
        <f>VLOOKUP(L1876,'Status Report'!B:AB,27,0)</f>
        <v>Textiles-Clothing</v>
      </c>
      <c r="R1876">
        <f>VLOOKUP(L1876,'Status Report'!B:X,23,0)</f>
        <v>250</v>
      </c>
      <c r="S1876" t="str">
        <f>VLOOKUP(L1876,'Status Report'!B:T,19,0)</f>
        <v>Promocean The Netherlands BV</v>
      </c>
      <c r="T1876" s="62">
        <f>VLOOKUP(L1876,'Status Report'!B:E,4,0)</f>
        <v>3</v>
      </c>
      <c r="U1876" s="19">
        <f>_xlfn.IFS(AI1876="Den Bosch",VLOOKUP(L1876,'Status Report'!B:AM,35,0),AI1876="Yantian",VLOOKUP(L1876,'Status Report'!B:AM,36,0),AI1876="",IF(H1876="Asia Pacific",VLOOKUP(L1876,'Status Report'!B:AM,36,0),VLOOKUP(L1876,'Status Report'!B:AM,35,0)),AI1876="Direct shipment",IF(H1876="Asia Pacific",VLOOKUP(L1876,'Status Report'!B:AM,36,0),VLOOKUP(L1876,'Status Report'!B:AM,35,0)))</f>
        <v>50.96</v>
      </c>
      <c r="V1876" s="20">
        <f t="shared" si="443"/>
        <v>509.6</v>
      </c>
      <c r="W1876" s="19">
        <f>_xlfn.IFS(AI1876="Den Bosch",VLOOKUP(L1876,'Status Report'!B:AM,37,0),AI1876="Yantian",VLOOKUP(L1876,'Status Report'!B:AM,38,0),AI1876="",IF(H1876="Asia Pacific",VLOOKUP(L1876,'Status Report'!B:AM,38,0),VLOOKUP(L1876,'Status Report'!B:AM,37,0)),AI1876="Direct shipment",IF(H1876="Asia Pacific",VLOOKUP(L1876,'Status Report'!B:AM,38,0),VLOOKUP(L1876,'Status Report'!B:AM,37,0)))</f>
        <v>50.96</v>
      </c>
      <c r="X1876" s="20">
        <f t="shared" si="444"/>
        <v>509.6</v>
      </c>
      <c r="Y1876" s="20">
        <f>_xlfn.IFS(AI1876="Den Bosch",VLOOKUP(L1876,'Status Report'!B:AO,39,0),AI1876="Yantian",VLOOKUP(L1876,'Status Report'!B:AO,40,0),AI1876="",IF(H1876="Asia Pacific",VLOOKUP(L1876,'Status Report'!B:AO,40,0),VLOOKUP(L1876,'Status Report'!B:AO,39,0)),AI1876="Direct shipment",IF(H1876="Asia Pacific",VLOOKUP(L1876,'Status Report'!B:AO,40,0),VLOOKUP(L1876,'Status Report'!B:AO,39,0)))</f>
        <v>0</v>
      </c>
      <c r="Z1876" s="20">
        <f t="shared" si="445"/>
        <v>0</v>
      </c>
      <c r="AA1876" s="20">
        <f t="shared" si="446"/>
        <v>509.6</v>
      </c>
      <c r="AB1876" s="21">
        <f>_xlfn.IFS(AI1876="Den Bosch",VLOOKUP(L1876,'Status Report'!B:AM,33,0),AI1876="Yantian",VLOOKUP(L1876,'Status Report'!B:AM,34,0),AI1876="",IF(H1876="Asia Pacific",VLOOKUP(L1876,'Status Report'!B:AM,34,0),VLOOKUP(L1876,'Status Report'!B:AM,33,0)),AI1876="Direct shipment",IF(H1876="Asia Pacific",VLOOKUP(L1876,'Status Report'!B:AM,34,0),VLOOKUP(L1876,'Status Report'!B:AM,33,0)))</f>
        <v>44.471699999999998</v>
      </c>
      <c r="AC1876" s="21">
        <f>VLOOKUP(L1876,'Status Report'!B:CE,82,0)</f>
        <v>0</v>
      </c>
      <c r="AD1876" s="21">
        <f t="shared" si="447"/>
        <v>44.471699999999998</v>
      </c>
      <c r="AE1876" s="63">
        <f>VLOOKUP(L1876,'Status Report'!B:W,20,0)</f>
        <v>57</v>
      </c>
      <c r="AF1876" s="63">
        <f>VLOOKUP(L1876,'Status Report'!B:W,21,0)</f>
        <v>45</v>
      </c>
      <c r="AG1876" s="63">
        <f>VLOOKUP(L1876,'Status Report'!B:W,22,0)</f>
        <v>5</v>
      </c>
      <c r="AH1876" s="22">
        <f t="shared" si="448"/>
        <v>0.12825</v>
      </c>
      <c r="AI1876" t="s">
        <v>990</v>
      </c>
      <c r="AK1876" s="63">
        <f>IFERROR(VLOOKUP(G1876,ASEAN!A:A,1,0),0)</f>
        <v>0</v>
      </c>
      <c r="AL1876" s="63" t="str">
        <f>IFERROR(VLOOKUP(D1876,'[3]customer specs'!$B$1:$D$65536,3,0),0)</f>
        <v>pallet</v>
      </c>
      <c r="AM1876" s="64">
        <f t="shared" si="449"/>
        <v>0</v>
      </c>
      <c r="AN1876" s="64">
        <f t="shared" si="450"/>
        <v>0</v>
      </c>
      <c r="AO1876" s="63"/>
      <c r="AP1876" s="63"/>
      <c r="AQ1876" s="63" t="str">
        <f t="shared" si="451"/>
        <v>no</v>
      </c>
      <c r="AR1876" s="20">
        <f t="shared" si="452"/>
        <v>444.71699999999998</v>
      </c>
      <c r="AS1876" s="63"/>
      <c r="AT1876" s="23">
        <f t="shared" si="442"/>
        <v>0.12</v>
      </c>
      <c r="AU1876" s="65">
        <f t="shared" si="453"/>
        <v>50.536022727272723</v>
      </c>
      <c r="AV1876" s="65"/>
      <c r="AW1876" s="65">
        <f t="shared" si="454"/>
        <v>505.36022727272723</v>
      </c>
      <c r="AX1876" s="65"/>
      <c r="AY1876" s="63">
        <f>VLOOKUP(L1876,'Status Report'!B:CF,81,0)</f>
        <v>0</v>
      </c>
      <c r="AZ1876" s="63" t="str">
        <f>VLOOKUP(L1876,'Status Report'!B:S,18,0)</f>
        <v xml:space="preserve">Konstantinos Zoupanos </v>
      </c>
      <c r="BB1876" s="63">
        <f>VLOOKUP(L1876,'Status Report'!B:Z,25,0)</f>
        <v>2</v>
      </c>
      <c r="BC1876" s="63">
        <f t="shared" si="455"/>
        <v>20</v>
      </c>
      <c r="BF1876">
        <f>VLOOKUP(L1876,'Status Report'!B:CE,82,0)</f>
        <v>0</v>
      </c>
      <c r="BG1876">
        <f>VLOOKUP(L1876,'Status Report'!B:CF,83,0)</f>
        <v>0</v>
      </c>
      <c r="BH1876">
        <f>VLOOKUP(L1876,'Status Report'!B:CG,84,0)</f>
        <v>0</v>
      </c>
      <c r="BI1876" t="s">
        <v>1035</v>
      </c>
      <c r="BJ1876" t="s">
        <v>795</v>
      </c>
      <c r="BM1876" s="67">
        <f t="shared" si="456"/>
        <v>46</v>
      </c>
    </row>
    <row r="1877" spans="1:65" x14ac:dyDescent="0.25">
      <c r="A1877" s="68" t="str">
        <f>VLOOKUP(L1877,'Status Report'!B:CB,79,0)</f>
        <v>Heineken - F1</v>
      </c>
      <c r="C1877">
        <v>26021059</v>
      </c>
      <c r="D1877">
        <v>3090697</v>
      </c>
      <c r="E1877" t="s">
        <v>1026</v>
      </c>
      <c r="F1877" t="s">
        <v>1027</v>
      </c>
      <c r="G1877" t="str">
        <f>VLOOKUP(D1877,'[2]sold to'!$A:$H,8,0)</f>
        <v>Dominican Republic</v>
      </c>
      <c r="H1877" t="str">
        <f>VLOOKUP(D1877,'[2]sold to'!$A:$I,9,0)</f>
        <v>AMERICAS</v>
      </c>
      <c r="K1877">
        <v>240</v>
      </c>
      <c r="L1877">
        <v>88027387</v>
      </c>
      <c r="M1877" t="s">
        <v>582</v>
      </c>
      <c r="N1877">
        <v>10</v>
      </c>
      <c r="P1877" t="str">
        <f>VLOOKUP(L1877,'Status Report'!B:AA,26,0)</f>
        <v>China</v>
      </c>
      <c r="Q1877" t="str">
        <f>VLOOKUP(L1877,'Status Report'!B:AB,27,0)</f>
        <v>Textiles-Clothing</v>
      </c>
      <c r="R1877">
        <f>VLOOKUP(L1877,'Status Report'!B:X,23,0)</f>
        <v>250</v>
      </c>
      <c r="S1877" t="str">
        <f>VLOOKUP(L1877,'Status Report'!B:T,19,0)</f>
        <v>Promocean The Netherlands BV</v>
      </c>
      <c r="T1877" s="62">
        <f>VLOOKUP(L1877,'Status Report'!B:E,4,0)</f>
        <v>3</v>
      </c>
      <c r="U1877" s="19">
        <f>_xlfn.IFS(AI1877="Den Bosch",VLOOKUP(L1877,'Status Report'!B:AM,35,0),AI1877="Yantian",VLOOKUP(L1877,'Status Report'!B:AM,36,0),AI1877="",IF(H1877="Asia Pacific",VLOOKUP(L1877,'Status Report'!B:AM,36,0),VLOOKUP(L1877,'Status Report'!B:AM,35,0)),AI1877="Direct shipment",IF(H1877="Asia Pacific",VLOOKUP(L1877,'Status Report'!B:AM,36,0),VLOOKUP(L1877,'Status Report'!B:AM,35,0)))</f>
        <v>50.96</v>
      </c>
      <c r="V1877" s="20">
        <f t="shared" si="443"/>
        <v>509.6</v>
      </c>
      <c r="W1877" s="19">
        <f>_xlfn.IFS(AI1877="Den Bosch",VLOOKUP(L1877,'Status Report'!B:AM,37,0),AI1877="Yantian",VLOOKUP(L1877,'Status Report'!B:AM,38,0),AI1877="",IF(H1877="Asia Pacific",VLOOKUP(L1877,'Status Report'!B:AM,38,0),VLOOKUP(L1877,'Status Report'!B:AM,37,0)),AI1877="Direct shipment",IF(H1877="Asia Pacific",VLOOKUP(L1877,'Status Report'!B:AM,38,0),VLOOKUP(L1877,'Status Report'!B:AM,37,0)))</f>
        <v>50.96</v>
      </c>
      <c r="X1877" s="20">
        <f t="shared" si="444"/>
        <v>509.6</v>
      </c>
      <c r="Y1877" s="20">
        <f>_xlfn.IFS(AI1877="Den Bosch",VLOOKUP(L1877,'Status Report'!B:AO,39,0),AI1877="Yantian",VLOOKUP(L1877,'Status Report'!B:AO,40,0),AI1877="",IF(H1877="Asia Pacific",VLOOKUP(L1877,'Status Report'!B:AO,40,0),VLOOKUP(L1877,'Status Report'!B:AO,39,0)),AI1877="Direct shipment",IF(H1877="Asia Pacific",VLOOKUP(L1877,'Status Report'!B:AO,40,0),VLOOKUP(L1877,'Status Report'!B:AO,39,0)))</f>
        <v>0</v>
      </c>
      <c r="Z1877" s="20">
        <f t="shared" si="445"/>
        <v>0</v>
      </c>
      <c r="AA1877" s="20">
        <f t="shared" si="446"/>
        <v>509.6</v>
      </c>
      <c r="AB1877" s="21">
        <f>_xlfn.IFS(AI1877="Den Bosch",VLOOKUP(L1877,'Status Report'!B:AM,33,0),AI1877="Yantian",VLOOKUP(L1877,'Status Report'!B:AM,34,0),AI1877="",IF(H1877="Asia Pacific",VLOOKUP(L1877,'Status Report'!B:AM,34,0),VLOOKUP(L1877,'Status Report'!B:AM,33,0)),AI1877="Direct shipment",IF(H1877="Asia Pacific",VLOOKUP(L1877,'Status Report'!B:AM,34,0),VLOOKUP(L1877,'Status Report'!B:AM,33,0)))</f>
        <v>44.471699999999998</v>
      </c>
      <c r="AC1877" s="21">
        <f>VLOOKUP(L1877,'Status Report'!B:CE,82,0)</f>
        <v>0</v>
      </c>
      <c r="AD1877" s="21">
        <f t="shared" si="447"/>
        <v>44.471699999999998</v>
      </c>
      <c r="AE1877" s="63">
        <f>VLOOKUP(L1877,'Status Report'!B:W,20,0)</f>
        <v>57</v>
      </c>
      <c r="AF1877" s="63">
        <f>VLOOKUP(L1877,'Status Report'!B:W,21,0)</f>
        <v>45</v>
      </c>
      <c r="AG1877" s="63">
        <f>VLOOKUP(L1877,'Status Report'!B:W,22,0)</f>
        <v>5</v>
      </c>
      <c r="AH1877" s="22">
        <f t="shared" si="448"/>
        <v>0.12825</v>
      </c>
      <c r="AI1877" t="s">
        <v>990</v>
      </c>
      <c r="AK1877" s="63">
        <f>IFERROR(VLOOKUP(G1877,ASEAN!A:A,1,0),0)</f>
        <v>0</v>
      </c>
      <c r="AL1877" s="63" t="str">
        <f>IFERROR(VLOOKUP(D1877,'[3]customer specs'!$B$1:$D$65536,3,0),0)</f>
        <v>pallet</v>
      </c>
      <c r="AM1877" s="64">
        <f t="shared" si="449"/>
        <v>0</v>
      </c>
      <c r="AN1877" s="64">
        <f t="shared" si="450"/>
        <v>0</v>
      </c>
      <c r="AO1877" s="63"/>
      <c r="AP1877" s="63"/>
      <c r="AQ1877" s="63" t="str">
        <f t="shared" si="451"/>
        <v>no</v>
      </c>
      <c r="AR1877" s="20">
        <f t="shared" si="452"/>
        <v>444.71699999999998</v>
      </c>
      <c r="AS1877" s="63"/>
      <c r="AT1877" s="23">
        <f t="shared" si="442"/>
        <v>0.12</v>
      </c>
      <c r="AU1877" s="65">
        <f t="shared" si="453"/>
        <v>50.536022727272723</v>
      </c>
      <c r="AV1877" s="65"/>
      <c r="AW1877" s="65">
        <f t="shared" si="454"/>
        <v>505.36022727272723</v>
      </c>
      <c r="AX1877" s="65"/>
      <c r="AY1877" s="63">
        <f>VLOOKUP(L1877,'Status Report'!B:CF,81,0)</f>
        <v>0</v>
      </c>
      <c r="AZ1877" s="63" t="str">
        <f>VLOOKUP(L1877,'Status Report'!B:S,18,0)</f>
        <v xml:space="preserve">Konstantinos Zoupanos </v>
      </c>
      <c r="BB1877" s="63">
        <f>VLOOKUP(L1877,'Status Report'!B:Z,25,0)</f>
        <v>2</v>
      </c>
      <c r="BC1877" s="63">
        <f t="shared" si="455"/>
        <v>20</v>
      </c>
      <c r="BF1877">
        <f>VLOOKUP(L1877,'Status Report'!B:CE,82,0)</f>
        <v>0</v>
      </c>
      <c r="BG1877">
        <f>VLOOKUP(L1877,'Status Report'!B:CF,83,0)</f>
        <v>0</v>
      </c>
      <c r="BH1877">
        <f>VLOOKUP(L1877,'Status Report'!B:CG,84,0)</f>
        <v>0</v>
      </c>
      <c r="BI1877" t="s">
        <v>1035</v>
      </c>
      <c r="BJ1877" t="s">
        <v>795</v>
      </c>
      <c r="BM1877" s="67">
        <f t="shared" si="456"/>
        <v>25</v>
      </c>
    </row>
    <row r="1878" spans="1:65" x14ac:dyDescent="0.25">
      <c r="A1878" s="68" t="str">
        <f>VLOOKUP(L1878,'Status Report'!B:CB,79,0)</f>
        <v>Heineken - F1</v>
      </c>
      <c r="C1878">
        <v>26021059</v>
      </c>
      <c r="D1878">
        <v>3090697</v>
      </c>
      <c r="E1878" t="s">
        <v>1026</v>
      </c>
      <c r="F1878" t="s">
        <v>1027</v>
      </c>
      <c r="G1878" t="str">
        <f>VLOOKUP(D1878,'[2]sold to'!$A:$H,8,0)</f>
        <v>Dominican Republic</v>
      </c>
      <c r="H1878" t="str">
        <f>VLOOKUP(D1878,'[2]sold to'!$A:$I,9,0)</f>
        <v>AMERICAS</v>
      </c>
      <c r="K1878">
        <v>250</v>
      </c>
      <c r="L1878">
        <v>88027388</v>
      </c>
      <c r="M1878" t="s">
        <v>583</v>
      </c>
      <c r="N1878">
        <v>10</v>
      </c>
      <c r="P1878" t="str">
        <f>VLOOKUP(L1878,'Status Report'!B:AA,26,0)</f>
        <v>China</v>
      </c>
      <c r="Q1878" t="str">
        <f>VLOOKUP(L1878,'Status Report'!B:AB,27,0)</f>
        <v>Textiles-Clothing</v>
      </c>
      <c r="R1878">
        <f>VLOOKUP(L1878,'Status Report'!B:X,23,0)</f>
        <v>250</v>
      </c>
      <c r="S1878" t="str">
        <f>VLOOKUP(L1878,'Status Report'!B:T,19,0)</f>
        <v>Promocean The Netherlands BV</v>
      </c>
      <c r="T1878" s="62">
        <f>VLOOKUP(L1878,'Status Report'!B:E,4,0)</f>
        <v>3</v>
      </c>
      <c r="U1878" s="19">
        <f>_xlfn.IFS(AI1878="Den Bosch",VLOOKUP(L1878,'Status Report'!B:AM,35,0),AI1878="Yantian",VLOOKUP(L1878,'Status Report'!B:AM,36,0),AI1878="",IF(H1878="Asia Pacific",VLOOKUP(L1878,'Status Report'!B:AM,36,0),VLOOKUP(L1878,'Status Report'!B:AM,35,0)),AI1878="Direct shipment",IF(H1878="Asia Pacific",VLOOKUP(L1878,'Status Report'!B:AM,36,0),VLOOKUP(L1878,'Status Report'!B:AM,35,0)))</f>
        <v>50.96</v>
      </c>
      <c r="V1878" s="20">
        <f t="shared" si="443"/>
        <v>509.6</v>
      </c>
      <c r="W1878" s="19">
        <f>_xlfn.IFS(AI1878="Den Bosch",VLOOKUP(L1878,'Status Report'!B:AM,37,0),AI1878="Yantian",VLOOKUP(L1878,'Status Report'!B:AM,38,0),AI1878="",IF(H1878="Asia Pacific",VLOOKUP(L1878,'Status Report'!B:AM,38,0),VLOOKUP(L1878,'Status Report'!B:AM,37,0)),AI1878="Direct shipment",IF(H1878="Asia Pacific",VLOOKUP(L1878,'Status Report'!B:AM,38,0),VLOOKUP(L1878,'Status Report'!B:AM,37,0)))</f>
        <v>50.96</v>
      </c>
      <c r="X1878" s="20">
        <f t="shared" si="444"/>
        <v>509.6</v>
      </c>
      <c r="Y1878" s="20">
        <f>_xlfn.IFS(AI1878="Den Bosch",VLOOKUP(L1878,'Status Report'!B:AO,39,0),AI1878="Yantian",VLOOKUP(L1878,'Status Report'!B:AO,40,0),AI1878="",IF(H1878="Asia Pacific",VLOOKUP(L1878,'Status Report'!B:AO,40,0),VLOOKUP(L1878,'Status Report'!B:AO,39,0)),AI1878="Direct shipment",IF(H1878="Asia Pacific",VLOOKUP(L1878,'Status Report'!B:AO,40,0),VLOOKUP(L1878,'Status Report'!B:AO,39,0)))</f>
        <v>0</v>
      </c>
      <c r="Z1878" s="20">
        <f t="shared" si="445"/>
        <v>0</v>
      </c>
      <c r="AA1878" s="20">
        <f t="shared" si="446"/>
        <v>509.6</v>
      </c>
      <c r="AB1878" s="21">
        <f>_xlfn.IFS(AI1878="Den Bosch",VLOOKUP(L1878,'Status Report'!B:AM,33,0),AI1878="Yantian",VLOOKUP(L1878,'Status Report'!B:AM,34,0),AI1878="",IF(H1878="Asia Pacific",VLOOKUP(L1878,'Status Report'!B:AM,34,0),VLOOKUP(L1878,'Status Report'!B:AM,33,0)),AI1878="Direct shipment",IF(H1878="Asia Pacific",VLOOKUP(L1878,'Status Report'!B:AM,34,0),VLOOKUP(L1878,'Status Report'!B:AM,33,0)))</f>
        <v>44.471699999999998</v>
      </c>
      <c r="AC1878" s="21">
        <f>VLOOKUP(L1878,'Status Report'!B:CE,82,0)</f>
        <v>0</v>
      </c>
      <c r="AD1878" s="21">
        <f t="shared" si="447"/>
        <v>44.471699999999998</v>
      </c>
      <c r="AE1878" s="63">
        <f>VLOOKUP(L1878,'Status Report'!B:W,20,0)</f>
        <v>57</v>
      </c>
      <c r="AF1878" s="63">
        <f>VLOOKUP(L1878,'Status Report'!B:W,21,0)</f>
        <v>45</v>
      </c>
      <c r="AG1878" s="63">
        <f>VLOOKUP(L1878,'Status Report'!B:W,22,0)</f>
        <v>5</v>
      </c>
      <c r="AH1878" s="22">
        <f t="shared" si="448"/>
        <v>0.12825</v>
      </c>
      <c r="AI1878" t="s">
        <v>990</v>
      </c>
      <c r="AK1878" s="63">
        <f>IFERROR(VLOOKUP(G1878,ASEAN!A:A,1,0),0)</f>
        <v>0</v>
      </c>
      <c r="AL1878" s="63" t="str">
        <f>IFERROR(VLOOKUP(D1878,'[3]customer specs'!$B$1:$D$65536,3,0),0)</f>
        <v>pallet</v>
      </c>
      <c r="AM1878" s="64">
        <f t="shared" si="449"/>
        <v>0</v>
      </c>
      <c r="AN1878" s="64">
        <f t="shared" si="450"/>
        <v>0</v>
      </c>
      <c r="AO1878" s="63"/>
      <c r="AP1878" s="63"/>
      <c r="AQ1878" s="63" t="str">
        <f t="shared" si="451"/>
        <v>no</v>
      </c>
      <c r="AR1878" s="20">
        <f t="shared" si="452"/>
        <v>444.71699999999998</v>
      </c>
      <c r="AS1878" s="63"/>
      <c r="AT1878" s="23">
        <f t="shared" si="442"/>
        <v>0.12</v>
      </c>
      <c r="AU1878" s="65">
        <f t="shared" si="453"/>
        <v>50.536022727272723</v>
      </c>
      <c r="AV1878" s="65"/>
      <c r="AW1878" s="65">
        <f t="shared" si="454"/>
        <v>505.36022727272723</v>
      </c>
      <c r="AX1878" s="65"/>
      <c r="AY1878" s="63">
        <f>VLOOKUP(L1878,'Status Report'!B:CF,81,0)</f>
        <v>0</v>
      </c>
      <c r="AZ1878" s="63" t="str">
        <f>VLOOKUP(L1878,'Status Report'!B:S,18,0)</f>
        <v xml:space="preserve">Konstantinos Zoupanos </v>
      </c>
      <c r="BB1878" s="63">
        <f>VLOOKUP(L1878,'Status Report'!B:Z,25,0)</f>
        <v>2</v>
      </c>
      <c r="BC1878" s="63">
        <f t="shared" si="455"/>
        <v>20</v>
      </c>
      <c r="BF1878">
        <f>VLOOKUP(L1878,'Status Report'!B:CE,82,0)</f>
        <v>0</v>
      </c>
      <c r="BG1878">
        <f>VLOOKUP(L1878,'Status Report'!B:CF,83,0)</f>
        <v>0</v>
      </c>
      <c r="BH1878">
        <f>VLOOKUP(L1878,'Status Report'!B:CG,84,0)</f>
        <v>0</v>
      </c>
      <c r="BI1878" t="s">
        <v>1035</v>
      </c>
      <c r="BJ1878" t="s">
        <v>795</v>
      </c>
      <c r="BM1878" s="67">
        <f t="shared" si="456"/>
        <v>19</v>
      </c>
    </row>
    <row r="1879" spans="1:65" x14ac:dyDescent="0.25">
      <c r="A1879" s="68" t="str">
        <f>VLOOKUP(L1879,'Status Report'!B:CB,79,0)</f>
        <v>Heineken UCL</v>
      </c>
      <c r="C1879">
        <v>26021060</v>
      </c>
      <c r="D1879">
        <v>3090697</v>
      </c>
      <c r="E1879" t="s">
        <v>1026</v>
      </c>
      <c r="F1879" t="s">
        <v>1027</v>
      </c>
      <c r="G1879" t="str">
        <f>VLOOKUP(D1879,'[2]sold to'!$A:$H,8,0)</f>
        <v>Dominican Republic</v>
      </c>
      <c r="H1879" t="str">
        <f>VLOOKUP(D1879,'[2]sold to'!$A:$I,9,0)</f>
        <v>AMERICAS</v>
      </c>
      <c r="K1879">
        <v>110</v>
      </c>
      <c r="L1879">
        <v>88026516</v>
      </c>
      <c r="M1879" t="s">
        <v>334</v>
      </c>
      <c r="N1879">
        <v>2</v>
      </c>
      <c r="P1879" t="str">
        <f>VLOOKUP(L1879,'Status Report'!B:AA,26,0)</f>
        <v>Bangladesh</v>
      </c>
      <c r="Q1879" t="str">
        <f>VLOOKUP(L1879,'Status Report'!B:AB,27,0)</f>
        <v>Textiles-Clothing</v>
      </c>
      <c r="R1879">
        <f>VLOOKUP(L1879,'Status Report'!B:X,23,0)</f>
        <v>167</v>
      </c>
      <c r="S1879" t="str">
        <f>VLOOKUP(L1879,'Status Report'!B:T,19,0)</f>
        <v>Promocean The Netherlands BV</v>
      </c>
      <c r="T1879" s="62">
        <f>VLOOKUP(L1879,'Status Report'!B:E,4,0)</f>
        <v>3</v>
      </c>
      <c r="U1879" s="19">
        <f>_xlfn.IFS(AI1879="Den Bosch",VLOOKUP(L1879,'Status Report'!B:AM,35,0),AI1879="Yantian",VLOOKUP(L1879,'Status Report'!B:AM,36,0),AI1879="",IF(H1879="Asia Pacific",VLOOKUP(L1879,'Status Report'!B:AM,36,0),VLOOKUP(L1879,'Status Report'!B:AM,35,0)),AI1879="Direct shipment",IF(H1879="Asia Pacific",VLOOKUP(L1879,'Status Report'!B:AM,36,0),VLOOKUP(L1879,'Status Report'!B:AM,35,0)))</f>
        <v>39.72</v>
      </c>
      <c r="V1879" s="20">
        <f t="shared" si="443"/>
        <v>79.44</v>
      </c>
      <c r="W1879" s="19">
        <f>_xlfn.IFS(AI1879="Den Bosch",VLOOKUP(L1879,'Status Report'!B:AM,37,0),AI1879="Yantian",VLOOKUP(L1879,'Status Report'!B:AM,38,0),AI1879="",IF(H1879="Asia Pacific",VLOOKUP(L1879,'Status Report'!B:AM,38,0),VLOOKUP(L1879,'Status Report'!B:AM,37,0)),AI1879="Direct shipment",IF(H1879="Asia Pacific",VLOOKUP(L1879,'Status Report'!B:AM,38,0),VLOOKUP(L1879,'Status Report'!B:AM,37,0)))</f>
        <v>39.72</v>
      </c>
      <c r="X1879" s="20">
        <f t="shared" si="444"/>
        <v>79.44</v>
      </c>
      <c r="Y1879" s="20">
        <f>_xlfn.IFS(AI1879="Den Bosch",VLOOKUP(L1879,'Status Report'!B:AO,39,0),AI1879="Yantian",VLOOKUP(L1879,'Status Report'!B:AO,40,0),AI1879="",IF(H1879="Asia Pacific",VLOOKUP(L1879,'Status Report'!B:AO,40,0),VLOOKUP(L1879,'Status Report'!B:AO,39,0)),AI1879="Direct shipment",IF(H1879="Asia Pacific",VLOOKUP(L1879,'Status Report'!B:AO,40,0),VLOOKUP(L1879,'Status Report'!B:AO,39,0)))</f>
        <v>0</v>
      </c>
      <c r="Z1879" s="20">
        <f t="shared" si="445"/>
        <v>0</v>
      </c>
      <c r="AA1879" s="20">
        <f t="shared" si="446"/>
        <v>79.44</v>
      </c>
      <c r="AB1879" s="21">
        <f>_xlfn.IFS(AI1879="Den Bosch",VLOOKUP(L1879,'Status Report'!B:AM,33,0),AI1879="Yantian",VLOOKUP(L1879,'Status Report'!B:AM,34,0),AI1879="",IF(H1879="Asia Pacific",VLOOKUP(L1879,'Status Report'!B:AM,34,0),VLOOKUP(L1879,'Status Report'!B:AM,33,0)),AI1879="Direct shipment",IF(H1879="Asia Pacific",VLOOKUP(L1879,'Status Report'!B:AM,34,0),VLOOKUP(L1879,'Status Report'!B:AM,33,0)))</f>
        <v>34.639500000000005</v>
      </c>
      <c r="AC1879" s="21">
        <f>VLOOKUP(L1879,'Status Report'!B:CE,82,0)</f>
        <v>0</v>
      </c>
      <c r="AD1879" s="21">
        <f t="shared" si="447"/>
        <v>34.639500000000005</v>
      </c>
      <c r="AE1879" s="63">
        <f>VLOOKUP(L1879,'Status Report'!B:W,20,0)</f>
        <v>36</v>
      </c>
      <c r="AF1879" s="63">
        <f>VLOOKUP(L1879,'Status Report'!B:W,21,0)</f>
        <v>33</v>
      </c>
      <c r="AG1879" s="63">
        <f>VLOOKUP(L1879,'Status Report'!B:W,22,0)</f>
        <v>7</v>
      </c>
      <c r="AH1879" s="22">
        <f t="shared" si="448"/>
        <v>1.6632000000000001E-2</v>
      </c>
      <c r="AI1879" t="s">
        <v>990</v>
      </c>
      <c r="AK1879" s="63">
        <f>IFERROR(VLOOKUP(G1879,ASEAN!A:A,1,0),0)</f>
        <v>0</v>
      </c>
      <c r="AL1879" s="63" t="str">
        <f>IFERROR(VLOOKUP(D1879,'[3]customer specs'!$B$1:$D$65536,3,0),0)</f>
        <v>pallet</v>
      </c>
      <c r="AM1879" s="64">
        <f t="shared" si="449"/>
        <v>0</v>
      </c>
      <c r="AN1879" s="64">
        <f t="shared" si="450"/>
        <v>0</v>
      </c>
      <c r="AO1879" s="63"/>
      <c r="AP1879" s="63"/>
      <c r="AQ1879" s="63" t="str">
        <f t="shared" si="451"/>
        <v>no</v>
      </c>
      <c r="AR1879" s="20">
        <f t="shared" si="452"/>
        <v>69.279000000000011</v>
      </c>
      <c r="AS1879" s="63"/>
      <c r="AT1879" s="23">
        <f t="shared" si="442"/>
        <v>0.12</v>
      </c>
      <c r="AU1879" s="65">
        <f t="shared" si="453"/>
        <v>39.363068181818186</v>
      </c>
      <c r="AV1879" s="65"/>
      <c r="AW1879" s="65">
        <f t="shared" si="454"/>
        <v>78.726136363636371</v>
      </c>
      <c r="AX1879" s="65"/>
      <c r="AY1879" s="63">
        <f>VLOOKUP(L1879,'Status Report'!B:CF,81,0)</f>
        <v>0</v>
      </c>
      <c r="AZ1879" s="63" t="str">
        <f>VLOOKUP(L1879,'Status Report'!B:S,18,0)</f>
        <v>Ellina Smirnova</v>
      </c>
      <c r="BB1879" s="63">
        <f>VLOOKUP(L1879,'Status Report'!B:Z,25,0)</f>
        <v>6</v>
      </c>
      <c r="BC1879" s="63">
        <f t="shared" si="455"/>
        <v>12</v>
      </c>
      <c r="BF1879">
        <f>VLOOKUP(L1879,'Status Report'!B:CE,82,0)</f>
        <v>0</v>
      </c>
      <c r="BG1879">
        <f>VLOOKUP(L1879,'Status Report'!B:CF,83,0)</f>
        <v>0</v>
      </c>
      <c r="BH1879">
        <f>VLOOKUP(L1879,'Status Report'!B:CG,84,0)</f>
        <v>0</v>
      </c>
      <c r="BI1879" t="s">
        <v>1035</v>
      </c>
      <c r="BJ1879" t="s">
        <v>795</v>
      </c>
      <c r="BM1879" s="67">
        <f t="shared" si="456"/>
        <v>15</v>
      </c>
    </row>
    <row r="1880" spans="1:65" x14ac:dyDescent="0.25">
      <c r="A1880" s="68" t="str">
        <f>VLOOKUP(L1880,'Status Report'!B:CB,79,0)</f>
        <v>Heineken UCL</v>
      </c>
      <c r="C1880">
        <v>26021060</v>
      </c>
      <c r="D1880">
        <v>3090697</v>
      </c>
      <c r="E1880" t="s">
        <v>1026</v>
      </c>
      <c r="F1880" t="s">
        <v>1027</v>
      </c>
      <c r="G1880" t="str">
        <f>VLOOKUP(D1880,'[2]sold to'!$A:$H,8,0)</f>
        <v>Dominican Republic</v>
      </c>
      <c r="H1880" t="str">
        <f>VLOOKUP(D1880,'[2]sold to'!$A:$I,9,0)</f>
        <v>AMERICAS</v>
      </c>
      <c r="K1880">
        <v>120</v>
      </c>
      <c r="L1880">
        <v>88026517</v>
      </c>
      <c r="M1880" t="s">
        <v>335</v>
      </c>
      <c r="N1880">
        <v>2</v>
      </c>
      <c r="P1880" t="str">
        <f>VLOOKUP(L1880,'Status Report'!B:AA,26,0)</f>
        <v>Bangladesh</v>
      </c>
      <c r="Q1880" t="str">
        <f>VLOOKUP(L1880,'Status Report'!B:AB,27,0)</f>
        <v>Textiles-Clothing</v>
      </c>
      <c r="R1880">
        <f>VLOOKUP(L1880,'Status Report'!B:X,23,0)</f>
        <v>167</v>
      </c>
      <c r="S1880" t="str">
        <f>VLOOKUP(L1880,'Status Report'!B:T,19,0)</f>
        <v>Promocean The Netherlands BV</v>
      </c>
      <c r="T1880" s="62">
        <f>VLOOKUP(L1880,'Status Report'!B:E,4,0)</f>
        <v>3</v>
      </c>
      <c r="U1880" s="19">
        <f>_xlfn.IFS(AI1880="Den Bosch",VLOOKUP(L1880,'Status Report'!B:AM,35,0),AI1880="Yantian",VLOOKUP(L1880,'Status Report'!B:AM,36,0),AI1880="",IF(H1880="Asia Pacific",VLOOKUP(L1880,'Status Report'!B:AM,36,0),VLOOKUP(L1880,'Status Report'!B:AM,35,0)),AI1880="Direct shipment",IF(H1880="Asia Pacific",VLOOKUP(L1880,'Status Report'!B:AM,36,0),VLOOKUP(L1880,'Status Report'!B:AM,35,0)))</f>
        <v>39.72</v>
      </c>
      <c r="V1880" s="20">
        <f t="shared" si="443"/>
        <v>79.44</v>
      </c>
      <c r="W1880" s="19">
        <f>_xlfn.IFS(AI1880="Den Bosch",VLOOKUP(L1880,'Status Report'!B:AM,37,0),AI1880="Yantian",VLOOKUP(L1880,'Status Report'!B:AM,38,0),AI1880="",IF(H1880="Asia Pacific",VLOOKUP(L1880,'Status Report'!B:AM,38,0),VLOOKUP(L1880,'Status Report'!B:AM,37,0)),AI1880="Direct shipment",IF(H1880="Asia Pacific",VLOOKUP(L1880,'Status Report'!B:AM,38,0),VLOOKUP(L1880,'Status Report'!B:AM,37,0)))</f>
        <v>39.72</v>
      </c>
      <c r="X1880" s="20">
        <f t="shared" si="444"/>
        <v>79.44</v>
      </c>
      <c r="Y1880" s="20">
        <f>_xlfn.IFS(AI1880="Den Bosch",VLOOKUP(L1880,'Status Report'!B:AO,39,0),AI1880="Yantian",VLOOKUP(L1880,'Status Report'!B:AO,40,0),AI1880="",IF(H1880="Asia Pacific",VLOOKUP(L1880,'Status Report'!B:AO,40,0),VLOOKUP(L1880,'Status Report'!B:AO,39,0)),AI1880="Direct shipment",IF(H1880="Asia Pacific",VLOOKUP(L1880,'Status Report'!B:AO,40,0),VLOOKUP(L1880,'Status Report'!B:AO,39,0)))</f>
        <v>0</v>
      </c>
      <c r="Z1880" s="20">
        <f t="shared" si="445"/>
        <v>0</v>
      </c>
      <c r="AA1880" s="20">
        <f t="shared" si="446"/>
        <v>79.44</v>
      </c>
      <c r="AB1880" s="21">
        <f>_xlfn.IFS(AI1880="Den Bosch",VLOOKUP(L1880,'Status Report'!B:AM,33,0),AI1880="Yantian",VLOOKUP(L1880,'Status Report'!B:AM,34,0),AI1880="",IF(H1880="Asia Pacific",VLOOKUP(L1880,'Status Report'!B:AM,34,0),VLOOKUP(L1880,'Status Report'!B:AM,33,0)),AI1880="Direct shipment",IF(H1880="Asia Pacific",VLOOKUP(L1880,'Status Report'!B:AM,34,0),VLOOKUP(L1880,'Status Report'!B:AM,33,0)))</f>
        <v>34.639500000000005</v>
      </c>
      <c r="AC1880" s="21">
        <f>VLOOKUP(L1880,'Status Report'!B:CE,82,0)</f>
        <v>0</v>
      </c>
      <c r="AD1880" s="21">
        <f t="shared" si="447"/>
        <v>34.639500000000005</v>
      </c>
      <c r="AE1880" s="63">
        <f>VLOOKUP(L1880,'Status Report'!B:W,20,0)</f>
        <v>36</v>
      </c>
      <c r="AF1880" s="63">
        <f>VLOOKUP(L1880,'Status Report'!B:W,21,0)</f>
        <v>33</v>
      </c>
      <c r="AG1880" s="63">
        <f>VLOOKUP(L1880,'Status Report'!B:W,22,0)</f>
        <v>7</v>
      </c>
      <c r="AH1880" s="22">
        <f t="shared" si="448"/>
        <v>1.6632000000000001E-2</v>
      </c>
      <c r="AI1880" t="s">
        <v>990</v>
      </c>
      <c r="AK1880" s="63">
        <f>IFERROR(VLOOKUP(G1880,ASEAN!A:A,1,0),0)</f>
        <v>0</v>
      </c>
      <c r="AL1880" s="63" t="str">
        <f>IFERROR(VLOOKUP(D1880,'[3]customer specs'!$B$1:$D$65536,3,0),0)</f>
        <v>pallet</v>
      </c>
      <c r="AM1880" s="64">
        <f t="shared" si="449"/>
        <v>0</v>
      </c>
      <c r="AN1880" s="64">
        <f t="shared" si="450"/>
        <v>0</v>
      </c>
      <c r="AO1880" s="63"/>
      <c r="AP1880" s="63"/>
      <c r="AQ1880" s="63" t="str">
        <f t="shared" si="451"/>
        <v>no</v>
      </c>
      <c r="AR1880" s="20">
        <f t="shared" si="452"/>
        <v>69.279000000000011</v>
      </c>
      <c r="AS1880" s="63"/>
      <c r="AT1880" s="23">
        <f t="shared" si="442"/>
        <v>0.12</v>
      </c>
      <c r="AU1880" s="65">
        <f t="shared" si="453"/>
        <v>39.363068181818186</v>
      </c>
      <c r="AV1880" s="65"/>
      <c r="AW1880" s="65">
        <f t="shared" si="454"/>
        <v>78.726136363636371</v>
      </c>
      <c r="AX1880" s="65"/>
      <c r="AY1880" s="63">
        <f>VLOOKUP(L1880,'Status Report'!B:CF,81,0)</f>
        <v>0</v>
      </c>
      <c r="AZ1880" s="63" t="str">
        <f>VLOOKUP(L1880,'Status Report'!B:S,18,0)</f>
        <v>Ellina Smirnova</v>
      </c>
      <c r="BB1880" s="63">
        <f>VLOOKUP(L1880,'Status Report'!B:Z,25,0)</f>
        <v>6</v>
      </c>
      <c r="BC1880" s="63">
        <f t="shared" si="455"/>
        <v>12</v>
      </c>
      <c r="BF1880">
        <f>VLOOKUP(L1880,'Status Report'!B:CE,82,0)</f>
        <v>0</v>
      </c>
      <c r="BG1880">
        <f>VLOOKUP(L1880,'Status Report'!B:CF,83,0)</f>
        <v>0</v>
      </c>
      <c r="BH1880">
        <f>VLOOKUP(L1880,'Status Report'!B:CG,84,0)</f>
        <v>0</v>
      </c>
      <c r="BI1880" t="s">
        <v>1035</v>
      </c>
      <c r="BJ1880" t="s">
        <v>795</v>
      </c>
      <c r="BM1880" s="67">
        <f t="shared" si="456"/>
        <v>13</v>
      </c>
    </row>
    <row r="1881" spans="1:65" x14ac:dyDescent="0.25">
      <c r="A1881" s="68" t="str">
        <f>VLOOKUP(L1881,'Status Report'!B:CB,79,0)</f>
        <v>Heineken UCL</v>
      </c>
      <c r="C1881">
        <v>26021060</v>
      </c>
      <c r="D1881">
        <v>3090697</v>
      </c>
      <c r="E1881" t="s">
        <v>1026</v>
      </c>
      <c r="F1881" t="s">
        <v>1027</v>
      </c>
      <c r="G1881" t="str">
        <f>VLOOKUP(D1881,'[2]sold to'!$A:$H,8,0)</f>
        <v>Dominican Republic</v>
      </c>
      <c r="H1881" t="str">
        <f>VLOOKUP(D1881,'[2]sold to'!$A:$I,9,0)</f>
        <v>AMERICAS</v>
      </c>
      <c r="K1881">
        <v>130</v>
      </c>
      <c r="L1881">
        <v>88026518</v>
      </c>
      <c r="M1881" t="s">
        <v>336</v>
      </c>
      <c r="N1881">
        <v>2</v>
      </c>
      <c r="P1881" t="str">
        <f>VLOOKUP(L1881,'Status Report'!B:AA,26,0)</f>
        <v>Bangladesh</v>
      </c>
      <c r="Q1881" t="str">
        <f>VLOOKUP(L1881,'Status Report'!B:AB,27,0)</f>
        <v>Textiles-Clothing</v>
      </c>
      <c r="R1881">
        <f>VLOOKUP(L1881,'Status Report'!B:X,23,0)</f>
        <v>167</v>
      </c>
      <c r="S1881" t="str">
        <f>VLOOKUP(L1881,'Status Report'!B:T,19,0)</f>
        <v>Promocean The Netherlands BV</v>
      </c>
      <c r="T1881" s="62">
        <f>VLOOKUP(L1881,'Status Report'!B:E,4,0)</f>
        <v>3</v>
      </c>
      <c r="U1881" s="19">
        <f>_xlfn.IFS(AI1881="Den Bosch",VLOOKUP(L1881,'Status Report'!B:AM,35,0),AI1881="Yantian",VLOOKUP(L1881,'Status Report'!B:AM,36,0),AI1881="",IF(H1881="Asia Pacific",VLOOKUP(L1881,'Status Report'!B:AM,36,0),VLOOKUP(L1881,'Status Report'!B:AM,35,0)),AI1881="Direct shipment",IF(H1881="Asia Pacific",VLOOKUP(L1881,'Status Report'!B:AM,36,0),VLOOKUP(L1881,'Status Report'!B:AM,35,0)))</f>
        <v>39.72</v>
      </c>
      <c r="V1881" s="20">
        <f t="shared" si="443"/>
        <v>79.44</v>
      </c>
      <c r="W1881" s="19">
        <f>_xlfn.IFS(AI1881="Den Bosch",VLOOKUP(L1881,'Status Report'!B:AM,37,0),AI1881="Yantian",VLOOKUP(L1881,'Status Report'!B:AM,38,0),AI1881="",IF(H1881="Asia Pacific",VLOOKUP(L1881,'Status Report'!B:AM,38,0),VLOOKUP(L1881,'Status Report'!B:AM,37,0)),AI1881="Direct shipment",IF(H1881="Asia Pacific",VLOOKUP(L1881,'Status Report'!B:AM,38,0),VLOOKUP(L1881,'Status Report'!B:AM,37,0)))</f>
        <v>39.72</v>
      </c>
      <c r="X1881" s="20">
        <f t="shared" si="444"/>
        <v>79.44</v>
      </c>
      <c r="Y1881" s="20">
        <f>_xlfn.IFS(AI1881="Den Bosch",VLOOKUP(L1881,'Status Report'!B:AO,39,0),AI1881="Yantian",VLOOKUP(L1881,'Status Report'!B:AO,40,0),AI1881="",IF(H1881="Asia Pacific",VLOOKUP(L1881,'Status Report'!B:AO,40,0),VLOOKUP(L1881,'Status Report'!B:AO,39,0)),AI1881="Direct shipment",IF(H1881="Asia Pacific",VLOOKUP(L1881,'Status Report'!B:AO,40,0),VLOOKUP(L1881,'Status Report'!B:AO,39,0)))</f>
        <v>0</v>
      </c>
      <c r="Z1881" s="20">
        <f t="shared" si="445"/>
        <v>0</v>
      </c>
      <c r="AA1881" s="20">
        <f t="shared" si="446"/>
        <v>79.44</v>
      </c>
      <c r="AB1881" s="21">
        <f>_xlfn.IFS(AI1881="Den Bosch",VLOOKUP(L1881,'Status Report'!B:AM,33,0),AI1881="Yantian",VLOOKUP(L1881,'Status Report'!B:AM,34,0),AI1881="",IF(H1881="Asia Pacific",VLOOKUP(L1881,'Status Report'!B:AM,34,0),VLOOKUP(L1881,'Status Report'!B:AM,33,0)),AI1881="Direct shipment",IF(H1881="Asia Pacific",VLOOKUP(L1881,'Status Report'!B:AM,34,0),VLOOKUP(L1881,'Status Report'!B:AM,33,0)))</f>
        <v>34.639500000000005</v>
      </c>
      <c r="AC1881" s="21">
        <f>VLOOKUP(L1881,'Status Report'!B:CE,82,0)</f>
        <v>0</v>
      </c>
      <c r="AD1881" s="21">
        <f t="shared" si="447"/>
        <v>34.639500000000005</v>
      </c>
      <c r="AE1881" s="63">
        <f>VLOOKUP(L1881,'Status Report'!B:W,20,0)</f>
        <v>36</v>
      </c>
      <c r="AF1881" s="63">
        <f>VLOOKUP(L1881,'Status Report'!B:W,21,0)</f>
        <v>33</v>
      </c>
      <c r="AG1881" s="63">
        <f>VLOOKUP(L1881,'Status Report'!B:W,22,0)</f>
        <v>7</v>
      </c>
      <c r="AH1881" s="22">
        <f t="shared" si="448"/>
        <v>1.6632000000000001E-2</v>
      </c>
      <c r="AI1881" t="s">
        <v>990</v>
      </c>
      <c r="AK1881" s="63">
        <f>IFERROR(VLOOKUP(G1881,ASEAN!A:A,1,0),0)</f>
        <v>0</v>
      </c>
      <c r="AL1881" s="63" t="str">
        <f>IFERROR(VLOOKUP(D1881,'[3]customer specs'!$B$1:$D$65536,3,0),0)</f>
        <v>pallet</v>
      </c>
      <c r="AM1881" s="64">
        <f t="shared" si="449"/>
        <v>0</v>
      </c>
      <c r="AN1881" s="64">
        <f t="shared" si="450"/>
        <v>0</v>
      </c>
      <c r="AO1881" s="63"/>
      <c r="AP1881" s="63"/>
      <c r="AQ1881" s="63" t="str">
        <f t="shared" si="451"/>
        <v>no</v>
      </c>
      <c r="AR1881" s="20">
        <f t="shared" si="452"/>
        <v>69.279000000000011</v>
      </c>
      <c r="AS1881" s="63"/>
      <c r="AT1881" s="23">
        <f t="shared" si="442"/>
        <v>0.12</v>
      </c>
      <c r="AU1881" s="65">
        <f t="shared" si="453"/>
        <v>39.363068181818186</v>
      </c>
      <c r="AV1881" s="65"/>
      <c r="AW1881" s="65">
        <f t="shared" si="454"/>
        <v>78.726136363636371</v>
      </c>
      <c r="AX1881" s="65"/>
      <c r="AY1881" s="63">
        <f>VLOOKUP(L1881,'Status Report'!B:CF,81,0)</f>
        <v>0</v>
      </c>
      <c r="AZ1881" s="63" t="str">
        <f>VLOOKUP(L1881,'Status Report'!B:S,18,0)</f>
        <v>Ellina Smirnova</v>
      </c>
      <c r="BB1881" s="63">
        <f>VLOOKUP(L1881,'Status Report'!B:Z,25,0)</f>
        <v>6</v>
      </c>
      <c r="BC1881" s="63">
        <f t="shared" si="455"/>
        <v>12</v>
      </c>
      <c r="BF1881">
        <f>VLOOKUP(L1881,'Status Report'!B:CE,82,0)</f>
        <v>0</v>
      </c>
      <c r="BG1881">
        <f>VLOOKUP(L1881,'Status Report'!B:CF,83,0)</f>
        <v>0</v>
      </c>
      <c r="BH1881">
        <f>VLOOKUP(L1881,'Status Report'!B:CG,84,0)</f>
        <v>0</v>
      </c>
      <c r="BI1881" t="s">
        <v>1035</v>
      </c>
      <c r="BJ1881" t="s">
        <v>795</v>
      </c>
      <c r="BM1881" s="67">
        <f t="shared" si="456"/>
        <v>13</v>
      </c>
    </row>
    <row r="1882" spans="1:65" x14ac:dyDescent="0.25">
      <c r="A1882" s="68" t="str">
        <f>VLOOKUP(L1882,'Status Report'!B:CB,79,0)</f>
        <v>Heineken - F1</v>
      </c>
      <c r="C1882">
        <v>26021059</v>
      </c>
      <c r="D1882">
        <v>3090697</v>
      </c>
      <c r="E1882" t="s">
        <v>1026</v>
      </c>
      <c r="F1882" t="s">
        <v>1027</v>
      </c>
      <c r="G1882" t="str">
        <f>VLOOKUP(D1882,'[2]sold to'!$A:$H,8,0)</f>
        <v>Dominican Republic</v>
      </c>
      <c r="H1882" t="str">
        <f>VLOOKUP(D1882,'[2]sold to'!$A:$I,9,0)</f>
        <v>AMERICAS</v>
      </c>
      <c r="K1882">
        <v>260</v>
      </c>
      <c r="L1882">
        <v>88027391</v>
      </c>
      <c r="M1882" t="s">
        <v>585</v>
      </c>
      <c r="N1882">
        <v>10</v>
      </c>
      <c r="P1882" t="str">
        <f>VLOOKUP(L1882,'Status Report'!B:AA,26,0)</f>
        <v>China</v>
      </c>
      <c r="Q1882" t="str">
        <f>VLOOKUP(L1882,'Status Report'!B:AB,27,0)</f>
        <v>Textiles-Clothing</v>
      </c>
      <c r="R1882">
        <f>VLOOKUP(L1882,'Status Report'!B:X,23,0)</f>
        <v>250</v>
      </c>
      <c r="S1882" t="str">
        <f>VLOOKUP(L1882,'Status Report'!B:T,19,0)</f>
        <v>Promocean The Netherlands BV</v>
      </c>
      <c r="T1882" s="62">
        <f>VLOOKUP(L1882,'Status Report'!B:E,4,0)</f>
        <v>3</v>
      </c>
      <c r="U1882" s="19">
        <f>_xlfn.IFS(AI1882="Den Bosch",VLOOKUP(L1882,'Status Report'!B:AM,35,0),AI1882="Yantian",VLOOKUP(L1882,'Status Report'!B:AM,36,0),AI1882="",IF(H1882="Asia Pacific",VLOOKUP(L1882,'Status Report'!B:AM,36,0),VLOOKUP(L1882,'Status Report'!B:AM,35,0)),AI1882="Direct shipment",IF(H1882="Asia Pacific",VLOOKUP(L1882,'Status Report'!B:AM,36,0),VLOOKUP(L1882,'Status Report'!B:AM,35,0)))</f>
        <v>51.62</v>
      </c>
      <c r="V1882" s="20">
        <f t="shared" si="443"/>
        <v>516.19999999999993</v>
      </c>
      <c r="W1882" s="19">
        <f>_xlfn.IFS(AI1882="Den Bosch",VLOOKUP(L1882,'Status Report'!B:AM,37,0),AI1882="Yantian",VLOOKUP(L1882,'Status Report'!B:AM,38,0),AI1882="",IF(H1882="Asia Pacific",VLOOKUP(L1882,'Status Report'!B:AM,38,0),VLOOKUP(L1882,'Status Report'!B:AM,37,0)),AI1882="Direct shipment",IF(H1882="Asia Pacific",VLOOKUP(L1882,'Status Report'!B:AM,38,0),VLOOKUP(L1882,'Status Report'!B:AM,37,0)))</f>
        <v>51.62</v>
      </c>
      <c r="X1882" s="20">
        <f t="shared" si="444"/>
        <v>516.19999999999993</v>
      </c>
      <c r="Y1882" s="20">
        <f>_xlfn.IFS(AI1882="Den Bosch",VLOOKUP(L1882,'Status Report'!B:AO,39,0),AI1882="Yantian",VLOOKUP(L1882,'Status Report'!B:AO,40,0),AI1882="",IF(H1882="Asia Pacific",VLOOKUP(L1882,'Status Report'!B:AO,40,0),VLOOKUP(L1882,'Status Report'!B:AO,39,0)),AI1882="Direct shipment",IF(H1882="Asia Pacific",VLOOKUP(L1882,'Status Report'!B:AO,40,0),VLOOKUP(L1882,'Status Report'!B:AO,39,0)))</f>
        <v>0</v>
      </c>
      <c r="Z1882" s="20">
        <f t="shared" si="445"/>
        <v>0</v>
      </c>
      <c r="AA1882" s="20">
        <f t="shared" si="446"/>
        <v>516.19999999999993</v>
      </c>
      <c r="AB1882" s="21">
        <f>_xlfn.IFS(AI1882="Den Bosch",VLOOKUP(L1882,'Status Report'!B:AM,33,0),AI1882="Yantian",VLOOKUP(L1882,'Status Report'!B:AM,34,0),AI1882="",IF(H1882="Asia Pacific",VLOOKUP(L1882,'Status Report'!B:AM,34,0),VLOOKUP(L1882,'Status Report'!B:AM,33,0)),AI1882="Direct shipment",IF(H1882="Asia Pacific",VLOOKUP(L1882,'Status Report'!B:AM,34,0),VLOOKUP(L1882,'Status Report'!B:AM,33,0)))</f>
        <v>45.044999999999995</v>
      </c>
      <c r="AC1882" s="21">
        <f>VLOOKUP(L1882,'Status Report'!B:CE,82,0)</f>
        <v>0</v>
      </c>
      <c r="AD1882" s="21">
        <f t="shared" si="447"/>
        <v>45.044999999999995</v>
      </c>
      <c r="AE1882" s="63">
        <f>VLOOKUP(L1882,'Status Report'!B:W,20,0)</f>
        <v>57</v>
      </c>
      <c r="AF1882" s="63">
        <f>VLOOKUP(L1882,'Status Report'!B:W,21,0)</f>
        <v>45</v>
      </c>
      <c r="AG1882" s="63">
        <f>VLOOKUP(L1882,'Status Report'!B:W,22,0)</f>
        <v>5</v>
      </c>
      <c r="AH1882" s="22">
        <f t="shared" si="448"/>
        <v>0.12825</v>
      </c>
      <c r="AI1882" t="s">
        <v>990</v>
      </c>
      <c r="AK1882" s="63">
        <f>IFERROR(VLOOKUP(G1882,ASEAN!A:A,1,0),0)</f>
        <v>0</v>
      </c>
      <c r="AL1882" s="63" t="str">
        <f>IFERROR(VLOOKUP(D1882,'[3]customer specs'!$B$1:$D$65536,3,0),0)</f>
        <v>pallet</v>
      </c>
      <c r="AM1882" s="64">
        <f t="shared" si="449"/>
        <v>0</v>
      </c>
      <c r="AN1882" s="64">
        <f t="shared" si="450"/>
        <v>0</v>
      </c>
      <c r="AO1882" s="63"/>
      <c r="AP1882" s="63"/>
      <c r="AQ1882" s="63" t="str">
        <f t="shared" si="451"/>
        <v>no</v>
      </c>
      <c r="AR1882" s="20">
        <f t="shared" si="452"/>
        <v>450.44999999999993</v>
      </c>
      <c r="AS1882" s="63"/>
      <c r="AT1882" s="23">
        <f t="shared" si="442"/>
        <v>0.12</v>
      </c>
      <c r="AU1882" s="65">
        <f t="shared" si="453"/>
        <v>51.187499999999993</v>
      </c>
      <c r="AV1882" s="65"/>
      <c r="AW1882" s="65">
        <f t="shared" si="454"/>
        <v>511.87499999999994</v>
      </c>
      <c r="AX1882" s="65"/>
      <c r="AY1882" s="63">
        <f>VLOOKUP(L1882,'Status Report'!B:CF,81,0)</f>
        <v>0</v>
      </c>
      <c r="AZ1882" s="63" t="str">
        <f>VLOOKUP(L1882,'Status Report'!B:S,18,0)</f>
        <v xml:space="preserve">Konstantinos Zoupanos </v>
      </c>
      <c r="BB1882" s="63">
        <f>VLOOKUP(L1882,'Status Report'!B:Z,25,0)</f>
        <v>2</v>
      </c>
      <c r="BC1882" s="63">
        <f t="shared" si="455"/>
        <v>20</v>
      </c>
      <c r="BF1882">
        <f>VLOOKUP(L1882,'Status Report'!B:CE,82,0)</f>
        <v>0</v>
      </c>
      <c r="BG1882">
        <f>VLOOKUP(L1882,'Status Report'!B:CF,83,0)</f>
        <v>0</v>
      </c>
      <c r="BH1882">
        <f>VLOOKUP(L1882,'Status Report'!B:CG,84,0)</f>
        <v>0</v>
      </c>
      <c r="BI1882" t="s">
        <v>1035</v>
      </c>
      <c r="BJ1882" t="s">
        <v>795</v>
      </c>
      <c r="BM1882" s="67">
        <f t="shared" si="456"/>
        <v>132</v>
      </c>
    </row>
    <row r="1883" spans="1:65" x14ac:dyDescent="0.25">
      <c r="A1883" s="68" t="str">
        <f>VLOOKUP(L1883,'Status Report'!B:CB,79,0)</f>
        <v>Heineken - F1</v>
      </c>
      <c r="C1883">
        <v>26021059</v>
      </c>
      <c r="D1883">
        <v>3090697</v>
      </c>
      <c r="E1883" t="s">
        <v>1026</v>
      </c>
      <c r="F1883" t="s">
        <v>1027</v>
      </c>
      <c r="G1883" t="str">
        <f>VLOOKUP(D1883,'[2]sold to'!$A:$H,8,0)</f>
        <v>Dominican Republic</v>
      </c>
      <c r="H1883" t="str">
        <f>VLOOKUP(D1883,'[2]sold to'!$A:$I,9,0)</f>
        <v>AMERICAS</v>
      </c>
      <c r="K1883">
        <v>270</v>
      </c>
      <c r="L1883">
        <v>88027392</v>
      </c>
      <c r="M1883" t="s">
        <v>586</v>
      </c>
      <c r="N1883">
        <v>10</v>
      </c>
      <c r="P1883" t="str">
        <f>VLOOKUP(L1883,'Status Report'!B:AA,26,0)</f>
        <v>China</v>
      </c>
      <c r="Q1883" t="str">
        <f>VLOOKUP(L1883,'Status Report'!B:AB,27,0)</f>
        <v>Textiles-Clothing</v>
      </c>
      <c r="R1883">
        <f>VLOOKUP(L1883,'Status Report'!B:X,23,0)</f>
        <v>250</v>
      </c>
      <c r="S1883" t="str">
        <f>VLOOKUP(L1883,'Status Report'!B:T,19,0)</f>
        <v>Promocean The Netherlands BV</v>
      </c>
      <c r="T1883" s="62">
        <f>VLOOKUP(L1883,'Status Report'!B:E,4,0)</f>
        <v>3</v>
      </c>
      <c r="U1883" s="19">
        <f>_xlfn.IFS(AI1883="Den Bosch",VLOOKUP(L1883,'Status Report'!B:AM,35,0),AI1883="Yantian",VLOOKUP(L1883,'Status Report'!B:AM,36,0),AI1883="",IF(H1883="Asia Pacific",VLOOKUP(L1883,'Status Report'!B:AM,36,0),VLOOKUP(L1883,'Status Report'!B:AM,35,0)),AI1883="Direct shipment",IF(H1883="Asia Pacific",VLOOKUP(L1883,'Status Report'!B:AM,36,0),VLOOKUP(L1883,'Status Report'!B:AM,35,0)))</f>
        <v>51.62</v>
      </c>
      <c r="V1883" s="20">
        <f t="shared" si="443"/>
        <v>516.19999999999993</v>
      </c>
      <c r="W1883" s="19">
        <f>_xlfn.IFS(AI1883="Den Bosch",VLOOKUP(L1883,'Status Report'!B:AM,37,0),AI1883="Yantian",VLOOKUP(L1883,'Status Report'!B:AM,38,0),AI1883="",IF(H1883="Asia Pacific",VLOOKUP(L1883,'Status Report'!B:AM,38,0),VLOOKUP(L1883,'Status Report'!B:AM,37,0)),AI1883="Direct shipment",IF(H1883="Asia Pacific",VLOOKUP(L1883,'Status Report'!B:AM,38,0),VLOOKUP(L1883,'Status Report'!B:AM,37,0)))</f>
        <v>51.62</v>
      </c>
      <c r="X1883" s="20">
        <f t="shared" si="444"/>
        <v>516.19999999999993</v>
      </c>
      <c r="Y1883" s="20">
        <f>_xlfn.IFS(AI1883="Den Bosch",VLOOKUP(L1883,'Status Report'!B:AO,39,0),AI1883="Yantian",VLOOKUP(L1883,'Status Report'!B:AO,40,0),AI1883="",IF(H1883="Asia Pacific",VLOOKUP(L1883,'Status Report'!B:AO,40,0),VLOOKUP(L1883,'Status Report'!B:AO,39,0)),AI1883="Direct shipment",IF(H1883="Asia Pacific",VLOOKUP(L1883,'Status Report'!B:AO,40,0),VLOOKUP(L1883,'Status Report'!B:AO,39,0)))</f>
        <v>0</v>
      </c>
      <c r="Z1883" s="20">
        <f t="shared" si="445"/>
        <v>0</v>
      </c>
      <c r="AA1883" s="20">
        <f t="shared" si="446"/>
        <v>516.19999999999993</v>
      </c>
      <c r="AB1883" s="21">
        <f>_xlfn.IFS(AI1883="Den Bosch",VLOOKUP(L1883,'Status Report'!B:AM,33,0),AI1883="Yantian",VLOOKUP(L1883,'Status Report'!B:AM,34,0),AI1883="",IF(H1883="Asia Pacific",VLOOKUP(L1883,'Status Report'!B:AM,34,0),VLOOKUP(L1883,'Status Report'!B:AM,33,0)),AI1883="Direct shipment",IF(H1883="Asia Pacific",VLOOKUP(L1883,'Status Report'!B:AM,34,0),VLOOKUP(L1883,'Status Report'!B:AM,33,0)))</f>
        <v>45.044999999999995</v>
      </c>
      <c r="AC1883" s="21">
        <f>VLOOKUP(L1883,'Status Report'!B:CE,82,0)</f>
        <v>0</v>
      </c>
      <c r="AD1883" s="21">
        <f t="shared" si="447"/>
        <v>45.044999999999995</v>
      </c>
      <c r="AE1883" s="63">
        <f>VLOOKUP(L1883,'Status Report'!B:W,20,0)</f>
        <v>57</v>
      </c>
      <c r="AF1883" s="63">
        <f>VLOOKUP(L1883,'Status Report'!B:W,21,0)</f>
        <v>45</v>
      </c>
      <c r="AG1883" s="63">
        <f>VLOOKUP(L1883,'Status Report'!B:W,22,0)</f>
        <v>5</v>
      </c>
      <c r="AH1883" s="22">
        <f t="shared" si="448"/>
        <v>0.12825</v>
      </c>
      <c r="AI1883" t="s">
        <v>990</v>
      </c>
      <c r="AK1883" s="63">
        <f>IFERROR(VLOOKUP(G1883,ASEAN!A:A,1,0),0)</f>
        <v>0</v>
      </c>
      <c r="AL1883" s="63" t="str">
        <f>IFERROR(VLOOKUP(D1883,'[3]customer specs'!$B$1:$D$65536,3,0),0)</f>
        <v>pallet</v>
      </c>
      <c r="AM1883" s="64">
        <f t="shared" si="449"/>
        <v>0</v>
      </c>
      <c r="AN1883" s="64">
        <f t="shared" si="450"/>
        <v>0</v>
      </c>
      <c r="AO1883" s="63"/>
      <c r="AP1883" s="63"/>
      <c r="AQ1883" s="63" t="str">
        <f t="shared" si="451"/>
        <v>no</v>
      </c>
      <c r="AR1883" s="20">
        <f t="shared" si="452"/>
        <v>450.44999999999993</v>
      </c>
      <c r="AS1883" s="63"/>
      <c r="AT1883" s="23">
        <f t="shared" si="442"/>
        <v>0.12</v>
      </c>
      <c r="AU1883" s="65">
        <f t="shared" si="453"/>
        <v>51.187499999999993</v>
      </c>
      <c r="AV1883" s="65"/>
      <c r="AW1883" s="65">
        <f t="shared" si="454"/>
        <v>511.87499999999994</v>
      </c>
      <c r="AX1883" s="65"/>
      <c r="AY1883" s="63">
        <f>VLOOKUP(L1883,'Status Report'!B:CF,81,0)</f>
        <v>0</v>
      </c>
      <c r="AZ1883" s="63" t="str">
        <f>VLOOKUP(L1883,'Status Report'!B:S,18,0)</f>
        <v xml:space="preserve">Konstantinos Zoupanos </v>
      </c>
      <c r="BB1883" s="63">
        <f>VLOOKUP(L1883,'Status Report'!B:Z,25,0)</f>
        <v>2</v>
      </c>
      <c r="BC1883" s="63">
        <f t="shared" si="455"/>
        <v>20</v>
      </c>
      <c r="BF1883">
        <f>VLOOKUP(L1883,'Status Report'!B:CE,82,0)</f>
        <v>0</v>
      </c>
      <c r="BG1883">
        <f>VLOOKUP(L1883,'Status Report'!B:CF,83,0)</f>
        <v>0</v>
      </c>
      <c r="BH1883">
        <f>VLOOKUP(L1883,'Status Report'!B:CG,84,0)</f>
        <v>0</v>
      </c>
      <c r="BI1883" t="s">
        <v>1035</v>
      </c>
      <c r="BJ1883" t="s">
        <v>795</v>
      </c>
      <c r="BM1883" s="67">
        <f t="shared" si="456"/>
        <v>112</v>
      </c>
    </row>
    <row r="1884" spans="1:65" x14ac:dyDescent="0.25">
      <c r="A1884" s="68" t="str">
        <f>VLOOKUP(L1884,'Status Report'!B:CB,79,0)</f>
        <v>Heineken - F1</v>
      </c>
      <c r="C1884">
        <v>26021059</v>
      </c>
      <c r="D1884">
        <v>3090697</v>
      </c>
      <c r="E1884" t="s">
        <v>1026</v>
      </c>
      <c r="F1884" t="s">
        <v>1027</v>
      </c>
      <c r="G1884" t="str">
        <f>VLOOKUP(D1884,'[2]sold to'!$A:$H,8,0)</f>
        <v>Dominican Republic</v>
      </c>
      <c r="H1884" t="str">
        <f>VLOOKUP(D1884,'[2]sold to'!$A:$I,9,0)</f>
        <v>AMERICAS</v>
      </c>
      <c r="K1884">
        <v>280</v>
      </c>
      <c r="L1884">
        <v>88027393</v>
      </c>
      <c r="M1884" t="s">
        <v>587</v>
      </c>
      <c r="N1884">
        <v>12</v>
      </c>
      <c r="P1884" t="str">
        <f>VLOOKUP(L1884,'Status Report'!B:AA,26,0)</f>
        <v>China</v>
      </c>
      <c r="Q1884" t="str">
        <f>VLOOKUP(L1884,'Status Report'!B:AB,27,0)</f>
        <v>Textiles-Clothing</v>
      </c>
      <c r="R1884">
        <f>VLOOKUP(L1884,'Status Report'!B:X,23,0)</f>
        <v>250</v>
      </c>
      <c r="S1884" t="str">
        <f>VLOOKUP(L1884,'Status Report'!B:T,19,0)</f>
        <v>Promocean The Netherlands BV</v>
      </c>
      <c r="T1884" s="62">
        <f>VLOOKUP(L1884,'Status Report'!B:E,4,0)</f>
        <v>3</v>
      </c>
      <c r="U1884" s="19">
        <f>_xlfn.IFS(AI1884="Den Bosch",VLOOKUP(L1884,'Status Report'!B:AM,35,0),AI1884="Yantian",VLOOKUP(L1884,'Status Report'!B:AM,36,0),AI1884="",IF(H1884="Asia Pacific",VLOOKUP(L1884,'Status Report'!B:AM,36,0),VLOOKUP(L1884,'Status Report'!B:AM,35,0)),AI1884="Direct shipment",IF(H1884="Asia Pacific",VLOOKUP(L1884,'Status Report'!B:AM,36,0),VLOOKUP(L1884,'Status Report'!B:AM,35,0)))</f>
        <v>51.62</v>
      </c>
      <c r="V1884" s="20">
        <f t="shared" si="443"/>
        <v>619.43999999999994</v>
      </c>
      <c r="W1884" s="19">
        <f>_xlfn.IFS(AI1884="Den Bosch",VLOOKUP(L1884,'Status Report'!B:AM,37,0),AI1884="Yantian",VLOOKUP(L1884,'Status Report'!B:AM,38,0),AI1884="",IF(H1884="Asia Pacific",VLOOKUP(L1884,'Status Report'!B:AM,38,0),VLOOKUP(L1884,'Status Report'!B:AM,37,0)),AI1884="Direct shipment",IF(H1884="Asia Pacific",VLOOKUP(L1884,'Status Report'!B:AM,38,0),VLOOKUP(L1884,'Status Report'!B:AM,37,0)))</f>
        <v>51.62</v>
      </c>
      <c r="X1884" s="20">
        <f t="shared" si="444"/>
        <v>619.43999999999994</v>
      </c>
      <c r="Y1884" s="20">
        <f>_xlfn.IFS(AI1884="Den Bosch",VLOOKUP(L1884,'Status Report'!B:AO,39,0),AI1884="Yantian",VLOOKUP(L1884,'Status Report'!B:AO,40,0),AI1884="",IF(H1884="Asia Pacific",VLOOKUP(L1884,'Status Report'!B:AO,40,0),VLOOKUP(L1884,'Status Report'!B:AO,39,0)),AI1884="Direct shipment",IF(H1884="Asia Pacific",VLOOKUP(L1884,'Status Report'!B:AO,40,0),VLOOKUP(L1884,'Status Report'!B:AO,39,0)))</f>
        <v>0</v>
      </c>
      <c r="Z1884" s="20">
        <f t="shared" si="445"/>
        <v>0</v>
      </c>
      <c r="AA1884" s="20">
        <f t="shared" si="446"/>
        <v>619.43999999999994</v>
      </c>
      <c r="AB1884" s="21">
        <f>_xlfn.IFS(AI1884="Den Bosch",VLOOKUP(L1884,'Status Report'!B:AM,33,0),AI1884="Yantian",VLOOKUP(L1884,'Status Report'!B:AM,34,0),AI1884="",IF(H1884="Asia Pacific",VLOOKUP(L1884,'Status Report'!B:AM,34,0),VLOOKUP(L1884,'Status Report'!B:AM,33,0)),AI1884="Direct shipment",IF(H1884="Asia Pacific",VLOOKUP(L1884,'Status Report'!B:AM,34,0),VLOOKUP(L1884,'Status Report'!B:AM,33,0)))</f>
        <v>45.044999999999995</v>
      </c>
      <c r="AC1884" s="21">
        <f>VLOOKUP(L1884,'Status Report'!B:CE,82,0)</f>
        <v>0</v>
      </c>
      <c r="AD1884" s="21">
        <f t="shared" si="447"/>
        <v>45.044999999999995</v>
      </c>
      <c r="AE1884" s="63">
        <f>VLOOKUP(L1884,'Status Report'!B:W,20,0)</f>
        <v>57</v>
      </c>
      <c r="AF1884" s="63">
        <f>VLOOKUP(L1884,'Status Report'!B:W,21,0)</f>
        <v>45</v>
      </c>
      <c r="AG1884" s="63">
        <f>VLOOKUP(L1884,'Status Report'!B:W,22,0)</f>
        <v>5</v>
      </c>
      <c r="AH1884" s="22">
        <f t="shared" si="448"/>
        <v>0.15390000000000001</v>
      </c>
      <c r="AI1884" t="s">
        <v>990</v>
      </c>
      <c r="AK1884" s="63">
        <f>IFERROR(VLOOKUP(G1884,ASEAN!A:A,1,0),0)</f>
        <v>0</v>
      </c>
      <c r="AL1884" s="63" t="str">
        <f>IFERROR(VLOOKUP(D1884,'[3]customer specs'!$B$1:$D$65536,3,0),0)</f>
        <v>pallet</v>
      </c>
      <c r="AM1884" s="64">
        <f t="shared" si="449"/>
        <v>0</v>
      </c>
      <c r="AN1884" s="64">
        <f t="shared" si="450"/>
        <v>0</v>
      </c>
      <c r="AO1884" s="63"/>
      <c r="AP1884" s="63"/>
      <c r="AQ1884" s="63" t="str">
        <f t="shared" si="451"/>
        <v>no</v>
      </c>
      <c r="AR1884" s="20">
        <f t="shared" si="452"/>
        <v>540.54</v>
      </c>
      <c r="AS1884" s="63"/>
      <c r="AT1884" s="23">
        <f t="shared" si="442"/>
        <v>0.12</v>
      </c>
      <c r="AU1884" s="65">
        <f t="shared" si="453"/>
        <v>51.187499999999993</v>
      </c>
      <c r="AV1884" s="65"/>
      <c r="AW1884" s="65">
        <f t="shared" si="454"/>
        <v>614.24999999999989</v>
      </c>
      <c r="AX1884" s="65"/>
      <c r="AY1884" s="63">
        <f>VLOOKUP(L1884,'Status Report'!B:CF,81,0)</f>
        <v>0</v>
      </c>
      <c r="AZ1884" s="63" t="str">
        <f>VLOOKUP(L1884,'Status Report'!B:S,18,0)</f>
        <v xml:space="preserve">Konstantinos Zoupanos </v>
      </c>
      <c r="BB1884" s="63">
        <f>VLOOKUP(L1884,'Status Report'!B:Z,25,0)</f>
        <v>2</v>
      </c>
      <c r="BC1884" s="63">
        <f t="shared" si="455"/>
        <v>24</v>
      </c>
      <c r="BF1884">
        <f>VLOOKUP(L1884,'Status Report'!B:CE,82,0)</f>
        <v>0</v>
      </c>
      <c r="BG1884">
        <f>VLOOKUP(L1884,'Status Report'!B:CF,83,0)</f>
        <v>0</v>
      </c>
      <c r="BH1884">
        <f>VLOOKUP(L1884,'Status Report'!B:CG,84,0)</f>
        <v>0</v>
      </c>
      <c r="BI1884" t="s">
        <v>1035</v>
      </c>
      <c r="BJ1884" t="s">
        <v>795</v>
      </c>
      <c r="BM1884" s="67">
        <f t="shared" si="456"/>
        <v>35</v>
      </c>
    </row>
    <row r="1885" spans="1:65" x14ac:dyDescent="0.25">
      <c r="A1885" s="68" t="str">
        <f>VLOOKUP(L1885,'Status Report'!B:CB,79,0)</f>
        <v>Heineken - F1</v>
      </c>
      <c r="C1885">
        <v>26021059</v>
      </c>
      <c r="D1885">
        <v>3090697</v>
      </c>
      <c r="E1885" t="s">
        <v>1026</v>
      </c>
      <c r="F1885" t="s">
        <v>1027</v>
      </c>
      <c r="G1885" t="str">
        <f>VLOOKUP(D1885,'[2]sold to'!$A:$H,8,0)</f>
        <v>Dominican Republic</v>
      </c>
      <c r="H1885" t="str">
        <f>VLOOKUP(D1885,'[2]sold to'!$A:$I,9,0)</f>
        <v>AMERICAS</v>
      </c>
      <c r="K1885">
        <v>290</v>
      </c>
      <c r="L1885">
        <v>88027349</v>
      </c>
      <c r="M1885" t="s">
        <v>550</v>
      </c>
      <c r="N1885">
        <v>30</v>
      </c>
      <c r="P1885" t="str">
        <f>VLOOKUP(L1885,'Status Report'!B:AA,26,0)</f>
        <v>China</v>
      </c>
      <c r="Q1885" t="str">
        <f>VLOOKUP(L1885,'Status Report'!B:AB,27,0)</f>
        <v>Premiums</v>
      </c>
      <c r="R1885">
        <f>VLOOKUP(L1885,'Status Report'!B:X,23,0)</f>
        <v>200</v>
      </c>
      <c r="S1885" t="str">
        <f>VLOOKUP(L1885,'Status Report'!B:T,19,0)</f>
        <v>Promocean The Netherlands BV</v>
      </c>
      <c r="T1885" s="62">
        <f>VLOOKUP(L1885,'Status Report'!B:E,4,0)</f>
        <v>3</v>
      </c>
      <c r="U1885" s="19">
        <f>_xlfn.IFS(AI1885="Den Bosch",VLOOKUP(L1885,'Status Report'!B:AM,35,0),AI1885="Yantian",VLOOKUP(L1885,'Status Report'!B:AM,36,0),AI1885="",IF(H1885="Asia Pacific",VLOOKUP(L1885,'Status Report'!B:AM,36,0),VLOOKUP(L1885,'Status Report'!B:AM,35,0)),AI1885="Direct shipment",IF(H1885="Asia Pacific",VLOOKUP(L1885,'Status Report'!B:AM,36,0),VLOOKUP(L1885,'Status Report'!B:AM,35,0)))</f>
        <v>83.149999999999991</v>
      </c>
      <c r="V1885" s="20">
        <f t="shared" si="443"/>
        <v>2494.4999999999995</v>
      </c>
      <c r="W1885" s="19">
        <f>_xlfn.IFS(AI1885="Den Bosch",VLOOKUP(L1885,'Status Report'!B:AM,37,0),AI1885="Yantian",VLOOKUP(L1885,'Status Report'!B:AM,38,0),AI1885="",IF(H1885="Asia Pacific",VLOOKUP(L1885,'Status Report'!B:AM,38,0),VLOOKUP(L1885,'Status Report'!B:AM,37,0)),AI1885="Direct shipment",IF(H1885="Asia Pacific",VLOOKUP(L1885,'Status Report'!B:AM,38,0),VLOOKUP(L1885,'Status Report'!B:AM,37,0)))</f>
        <v>83.149999999999991</v>
      </c>
      <c r="X1885" s="20">
        <f t="shared" si="444"/>
        <v>2494.4999999999995</v>
      </c>
      <c r="Y1885" s="20">
        <f>_xlfn.IFS(AI1885="Den Bosch",VLOOKUP(L1885,'Status Report'!B:AO,39,0),AI1885="Yantian",VLOOKUP(L1885,'Status Report'!B:AO,40,0),AI1885="",IF(H1885="Asia Pacific",VLOOKUP(L1885,'Status Report'!B:AO,40,0),VLOOKUP(L1885,'Status Report'!B:AO,39,0)),AI1885="Direct shipment",IF(H1885="Asia Pacific",VLOOKUP(L1885,'Status Report'!B:AO,40,0),VLOOKUP(L1885,'Status Report'!B:AO,39,0)))</f>
        <v>0</v>
      </c>
      <c r="Z1885" s="20">
        <f t="shared" si="445"/>
        <v>0</v>
      </c>
      <c r="AA1885" s="20">
        <f t="shared" si="446"/>
        <v>2494.4999999999995</v>
      </c>
      <c r="AB1885" s="21">
        <f>_xlfn.IFS(AI1885="Den Bosch",VLOOKUP(L1885,'Status Report'!B:AM,33,0),AI1885="Yantian",VLOOKUP(L1885,'Status Report'!B:AM,34,0),AI1885="",IF(H1885="Asia Pacific",VLOOKUP(L1885,'Status Report'!B:AM,34,0),VLOOKUP(L1885,'Status Report'!B:AM,33,0)),AI1885="Direct shipment",IF(H1885="Asia Pacific",VLOOKUP(L1885,'Status Report'!B:AM,34,0),VLOOKUP(L1885,'Status Report'!B:AM,33,0)))</f>
        <v>71.922600000000017</v>
      </c>
      <c r="AC1885" s="21">
        <f>VLOOKUP(L1885,'Status Report'!B:CE,82,0)</f>
        <v>0</v>
      </c>
      <c r="AD1885" s="21">
        <f t="shared" si="447"/>
        <v>71.922600000000017</v>
      </c>
      <c r="AE1885" s="63">
        <f>VLOOKUP(L1885,'Status Report'!B:W,20,0)</f>
        <v>44</v>
      </c>
      <c r="AF1885" s="63">
        <f>VLOOKUP(L1885,'Status Report'!B:W,21,0)</f>
        <v>43</v>
      </c>
      <c r="AG1885" s="63">
        <f>VLOOKUP(L1885,'Status Report'!B:W,22,0)</f>
        <v>45</v>
      </c>
      <c r="AH1885" s="22">
        <f t="shared" si="448"/>
        <v>2.5541999999999998</v>
      </c>
      <c r="AI1885" t="s">
        <v>990</v>
      </c>
      <c r="AK1885" s="63">
        <f>IFERROR(VLOOKUP(G1885,ASEAN!A:A,1,0),0)</f>
        <v>0</v>
      </c>
      <c r="AL1885" s="63" t="str">
        <f>IFERROR(VLOOKUP(D1885,'[3]customer specs'!$B$1:$D$65536,3,0),0)</f>
        <v>pallet</v>
      </c>
      <c r="AM1885" s="64">
        <f t="shared" si="449"/>
        <v>0</v>
      </c>
      <c r="AN1885" s="64">
        <f t="shared" si="450"/>
        <v>0</v>
      </c>
      <c r="AO1885" s="63"/>
      <c r="AP1885" s="63"/>
      <c r="AQ1885" s="63" t="str">
        <f t="shared" si="451"/>
        <v>no</v>
      </c>
      <c r="AR1885" s="20">
        <f t="shared" si="452"/>
        <v>2157.6780000000003</v>
      </c>
      <c r="AS1885" s="63"/>
      <c r="AT1885" s="23">
        <f t="shared" si="442"/>
        <v>0.12</v>
      </c>
      <c r="AU1885" s="65">
        <f t="shared" si="453"/>
        <v>81.730227272727291</v>
      </c>
      <c r="AV1885" s="65"/>
      <c r="AW1885" s="65">
        <f t="shared" si="454"/>
        <v>2451.9068181818188</v>
      </c>
      <c r="AX1885" s="65"/>
      <c r="AY1885" s="63">
        <f>VLOOKUP(L1885,'Status Report'!B:CF,81,0)</f>
        <v>0</v>
      </c>
      <c r="AZ1885" s="63" t="str">
        <f>VLOOKUP(L1885,'Status Report'!B:S,18,0)</f>
        <v xml:space="preserve">Konstantinos Zoupanos </v>
      </c>
      <c r="BB1885" s="63">
        <f>VLOOKUP(L1885,'Status Report'!B:Z,25,0)</f>
        <v>5</v>
      </c>
      <c r="BC1885" s="63">
        <f t="shared" si="455"/>
        <v>150</v>
      </c>
      <c r="BF1885">
        <f>VLOOKUP(L1885,'Status Report'!B:CE,82,0)</f>
        <v>0</v>
      </c>
      <c r="BG1885">
        <f>VLOOKUP(L1885,'Status Report'!B:CF,83,0)</f>
        <v>0</v>
      </c>
      <c r="BH1885">
        <f>VLOOKUP(L1885,'Status Report'!B:CG,84,0)</f>
        <v>0</v>
      </c>
      <c r="BI1885" t="s">
        <v>1035</v>
      </c>
      <c r="BJ1885" t="s">
        <v>795</v>
      </c>
      <c r="BM1885" s="67">
        <f t="shared" si="456"/>
        <v>223</v>
      </c>
    </row>
    <row r="1886" spans="1:65" x14ac:dyDescent="0.25">
      <c r="A1886" s="68" t="str">
        <f>VLOOKUP(L1886,'Status Report'!B:CB,79,0)</f>
        <v>Heineken - F1</v>
      </c>
      <c r="C1886">
        <v>26021059</v>
      </c>
      <c r="D1886">
        <v>3090697</v>
      </c>
      <c r="E1886" t="s">
        <v>1026</v>
      </c>
      <c r="F1886" t="s">
        <v>1027</v>
      </c>
      <c r="G1886" t="str">
        <f>VLOOKUP(D1886,'[2]sold to'!$A:$H,8,0)</f>
        <v>Dominican Republic</v>
      </c>
      <c r="H1886" t="str">
        <f>VLOOKUP(D1886,'[2]sold to'!$A:$I,9,0)</f>
        <v>AMERICAS</v>
      </c>
      <c r="K1886">
        <v>300</v>
      </c>
      <c r="L1886">
        <v>88027354</v>
      </c>
      <c r="M1886" t="s">
        <v>555</v>
      </c>
      <c r="N1886">
        <v>10</v>
      </c>
      <c r="P1886" t="str">
        <f>VLOOKUP(L1886,'Status Report'!B:AA,26,0)</f>
        <v>China</v>
      </c>
      <c r="Q1886" t="str">
        <f>VLOOKUP(L1886,'Status Report'!B:AB,27,0)</f>
        <v>Textiles-Clothing</v>
      </c>
      <c r="R1886">
        <f>VLOOKUP(L1886,'Status Report'!B:X,23,0)</f>
        <v>42</v>
      </c>
      <c r="S1886" t="str">
        <f>VLOOKUP(L1886,'Status Report'!B:T,19,0)</f>
        <v>Promocean The Netherlands BV</v>
      </c>
      <c r="T1886" s="62">
        <f>VLOOKUP(L1886,'Status Report'!B:E,4,0)</f>
        <v>3</v>
      </c>
      <c r="U1886" s="19">
        <f>_xlfn.IFS(AI1886="Den Bosch",VLOOKUP(L1886,'Status Report'!B:AM,35,0),AI1886="Yantian",VLOOKUP(L1886,'Status Report'!B:AM,36,0),AI1886="",IF(H1886="Asia Pacific",VLOOKUP(L1886,'Status Report'!B:AM,36,0),VLOOKUP(L1886,'Status Report'!B:AM,35,0)),AI1886="Direct shipment",IF(H1886="Asia Pacific",VLOOKUP(L1886,'Status Report'!B:AM,36,0),VLOOKUP(L1886,'Status Report'!B:AM,35,0)))</f>
        <v>120</v>
      </c>
      <c r="V1886" s="20">
        <f t="shared" si="443"/>
        <v>1200</v>
      </c>
      <c r="W1886" s="19">
        <f>_xlfn.IFS(AI1886="Den Bosch",VLOOKUP(L1886,'Status Report'!B:AM,37,0),AI1886="Yantian",VLOOKUP(L1886,'Status Report'!B:AM,38,0),AI1886="",IF(H1886="Asia Pacific",VLOOKUP(L1886,'Status Report'!B:AM,38,0),VLOOKUP(L1886,'Status Report'!B:AM,37,0)),AI1886="Direct shipment",IF(H1886="Asia Pacific",VLOOKUP(L1886,'Status Report'!B:AM,38,0),VLOOKUP(L1886,'Status Report'!B:AM,37,0)))</f>
        <v>84.48</v>
      </c>
      <c r="X1886" s="20">
        <f t="shared" si="444"/>
        <v>844.80000000000007</v>
      </c>
      <c r="Y1886" s="20">
        <f>_xlfn.IFS(AI1886="Den Bosch",VLOOKUP(L1886,'Status Report'!B:AO,39,0),AI1886="Yantian",VLOOKUP(L1886,'Status Report'!B:AO,40,0),AI1886="",IF(H1886="Asia Pacific",VLOOKUP(L1886,'Status Report'!B:AO,40,0),VLOOKUP(L1886,'Status Report'!B:AO,39,0)),AI1886="Direct shipment",IF(H1886="Asia Pacific",VLOOKUP(L1886,'Status Report'!B:AO,40,0),VLOOKUP(L1886,'Status Report'!B:AO,39,0)))</f>
        <v>0</v>
      </c>
      <c r="Z1886" s="20">
        <f t="shared" si="445"/>
        <v>0</v>
      </c>
      <c r="AA1886" s="20">
        <f t="shared" si="446"/>
        <v>844.80000000000007</v>
      </c>
      <c r="AB1886" s="21">
        <f>_xlfn.IFS(AI1886="Den Bosch",VLOOKUP(L1886,'Status Report'!B:AM,33,0),AI1886="Yantian",VLOOKUP(L1886,'Status Report'!B:AM,34,0),AI1886="",IF(H1886="Asia Pacific",VLOOKUP(L1886,'Status Report'!B:AM,34,0),VLOOKUP(L1886,'Status Report'!B:AM,33,0)),AI1886="Direct shipment",IF(H1886="Asia Pacific",VLOOKUP(L1886,'Status Report'!B:AM,34,0),VLOOKUP(L1886,'Status Report'!B:AM,33,0)))</f>
        <v>73.639799999999994</v>
      </c>
      <c r="AC1886" s="21">
        <f>VLOOKUP(L1886,'Status Report'!B:CE,82,0)</f>
        <v>0</v>
      </c>
      <c r="AD1886" s="21">
        <f t="shared" si="447"/>
        <v>73.639799999999994</v>
      </c>
      <c r="AE1886" s="63">
        <f>VLOOKUP(L1886,'Status Report'!B:W,20,0)</f>
        <v>44</v>
      </c>
      <c r="AF1886" s="63">
        <f>VLOOKUP(L1886,'Status Report'!B:W,21,0)</f>
        <v>23</v>
      </c>
      <c r="AG1886" s="63">
        <f>VLOOKUP(L1886,'Status Report'!B:W,22,0)</f>
        <v>18</v>
      </c>
      <c r="AH1886" s="22">
        <f t="shared" si="448"/>
        <v>0.18215999999999999</v>
      </c>
      <c r="AI1886" t="s">
        <v>990</v>
      </c>
      <c r="AK1886" s="63">
        <f>IFERROR(VLOOKUP(G1886,ASEAN!A:A,1,0),0)</f>
        <v>0</v>
      </c>
      <c r="AL1886" s="63" t="str">
        <f>IFERROR(VLOOKUP(D1886,'[3]customer specs'!$B$1:$D$65536,3,0),0)</f>
        <v>pallet</v>
      </c>
      <c r="AM1886" s="64">
        <f t="shared" si="449"/>
        <v>355.19999999999993</v>
      </c>
      <c r="AN1886" s="64">
        <f t="shared" si="450"/>
        <v>0</v>
      </c>
      <c r="AO1886" s="63"/>
      <c r="AP1886" s="63"/>
      <c r="AQ1886" s="63" t="str">
        <f t="shared" si="451"/>
        <v>no</v>
      </c>
      <c r="AR1886" s="20">
        <f t="shared" si="452"/>
        <v>736.39799999999991</v>
      </c>
      <c r="AS1886" s="63"/>
      <c r="AT1886" s="23">
        <f t="shared" si="442"/>
        <v>0.12</v>
      </c>
      <c r="AU1886" s="65">
        <f t="shared" si="453"/>
        <v>83.6815909090909</v>
      </c>
      <c r="AV1886" s="65"/>
      <c r="AW1886" s="65">
        <f t="shared" si="454"/>
        <v>836.81590909090903</v>
      </c>
      <c r="AX1886" s="65"/>
      <c r="AY1886" s="63">
        <f>VLOOKUP(L1886,'Status Report'!B:CF,81,0)</f>
        <v>0</v>
      </c>
      <c r="AZ1886" s="63" t="str">
        <f>VLOOKUP(L1886,'Status Report'!B:S,18,0)</f>
        <v xml:space="preserve">Konstantinos Zoupanos </v>
      </c>
      <c r="BB1886" s="63">
        <f>VLOOKUP(L1886,'Status Report'!B:Z,25,0)</f>
        <v>24</v>
      </c>
      <c r="BC1886" s="63">
        <f t="shared" si="455"/>
        <v>240</v>
      </c>
      <c r="BF1886">
        <f>VLOOKUP(L1886,'Status Report'!B:CE,82,0)</f>
        <v>0</v>
      </c>
      <c r="BG1886">
        <f>VLOOKUP(L1886,'Status Report'!B:CF,83,0)</f>
        <v>0</v>
      </c>
      <c r="BH1886">
        <f>VLOOKUP(L1886,'Status Report'!B:CG,84,0)</f>
        <v>0</v>
      </c>
      <c r="BI1886" t="s">
        <v>1035</v>
      </c>
      <c r="BJ1886" t="s">
        <v>795</v>
      </c>
      <c r="BM1886" s="67">
        <f t="shared" si="456"/>
        <v>442</v>
      </c>
    </row>
    <row r="1887" spans="1:65" x14ac:dyDescent="0.25">
      <c r="A1887" s="68" t="str">
        <f>VLOOKUP(L1887,'Status Report'!B:CB,79,0)</f>
        <v>Heineken - F1</v>
      </c>
      <c r="C1887">
        <v>26021059</v>
      </c>
      <c r="D1887">
        <v>3090697</v>
      </c>
      <c r="E1887" t="s">
        <v>1026</v>
      </c>
      <c r="F1887" t="s">
        <v>1027</v>
      </c>
      <c r="G1887" t="str">
        <f>VLOOKUP(D1887,'[2]sold to'!$A:$H,8,0)</f>
        <v>Dominican Republic</v>
      </c>
      <c r="H1887" t="str">
        <f>VLOOKUP(D1887,'[2]sold to'!$A:$I,9,0)</f>
        <v>AMERICAS</v>
      </c>
      <c r="K1887">
        <v>310</v>
      </c>
      <c r="L1887">
        <v>88027438</v>
      </c>
      <c r="M1887" t="s">
        <v>820</v>
      </c>
      <c r="N1887">
        <v>5</v>
      </c>
      <c r="P1887" t="str">
        <f>VLOOKUP(L1887,'Status Report'!B:AA,26,0)</f>
        <v>China</v>
      </c>
      <c r="Q1887" t="str">
        <f>VLOOKUP(L1887,'Status Report'!B:AB,27,0)</f>
        <v>Premiums</v>
      </c>
      <c r="R1887">
        <f>VLOOKUP(L1887,'Status Report'!B:X,23,0)</f>
        <v>100</v>
      </c>
      <c r="S1887" t="str">
        <f>VLOOKUP(L1887,'Status Report'!B:T,19,0)</f>
        <v>Asian Sourcing Link</v>
      </c>
      <c r="T1887" s="62">
        <f>VLOOKUP(L1887,'Status Report'!B:E,4,0)</f>
        <v>3</v>
      </c>
      <c r="U1887" s="19">
        <f>_xlfn.IFS(AI1887="Den Bosch",VLOOKUP(L1887,'Status Report'!B:AM,35,0),AI1887="Yantian",VLOOKUP(L1887,'Status Report'!B:AM,36,0),AI1887="",IF(H1887="Asia Pacific",VLOOKUP(L1887,'Status Report'!B:AM,36,0),VLOOKUP(L1887,'Status Report'!B:AM,35,0)),AI1887="Direct shipment",IF(H1887="Asia Pacific",VLOOKUP(L1887,'Status Report'!B:AM,36,0),VLOOKUP(L1887,'Status Report'!B:AM,35,0)))</f>
        <v>142.4</v>
      </c>
      <c r="V1887" s="20">
        <f t="shared" si="443"/>
        <v>712</v>
      </c>
      <c r="W1887" s="19">
        <f>_xlfn.IFS(AI1887="Den Bosch",VLOOKUP(L1887,'Status Report'!B:AM,37,0),AI1887="Yantian",VLOOKUP(L1887,'Status Report'!B:AM,38,0),AI1887="",IF(H1887="Asia Pacific",VLOOKUP(L1887,'Status Report'!B:AM,38,0),VLOOKUP(L1887,'Status Report'!B:AM,37,0)),AI1887="Direct shipment",IF(H1887="Asia Pacific",VLOOKUP(L1887,'Status Report'!B:AM,38,0),VLOOKUP(L1887,'Status Report'!B:AM,37,0)))</f>
        <v>142.4</v>
      </c>
      <c r="X1887" s="20">
        <f t="shared" si="444"/>
        <v>712</v>
      </c>
      <c r="Y1887" s="20">
        <f>_xlfn.IFS(AI1887="Den Bosch",VLOOKUP(L1887,'Status Report'!B:AO,39,0),AI1887="Yantian",VLOOKUP(L1887,'Status Report'!B:AO,40,0),AI1887="",IF(H1887="Asia Pacific",VLOOKUP(L1887,'Status Report'!B:AO,40,0),VLOOKUP(L1887,'Status Report'!B:AO,39,0)),AI1887="Direct shipment",IF(H1887="Asia Pacific",VLOOKUP(L1887,'Status Report'!B:AO,40,0),VLOOKUP(L1887,'Status Report'!B:AO,39,0)))</f>
        <v>0</v>
      </c>
      <c r="Z1887" s="20">
        <f t="shared" si="445"/>
        <v>0</v>
      </c>
      <c r="AA1887" s="20">
        <f t="shared" si="446"/>
        <v>712</v>
      </c>
      <c r="AB1887" s="21">
        <f>_xlfn.IFS(AI1887="Den Bosch",VLOOKUP(L1887,'Status Report'!B:AM,33,0),AI1887="Yantian",VLOOKUP(L1887,'Status Report'!B:AM,34,0),AI1887="",IF(H1887="Asia Pacific",VLOOKUP(L1887,'Status Report'!B:AM,34,0),VLOOKUP(L1887,'Status Report'!B:AM,33,0)),AI1887="Direct shipment",IF(H1887="Asia Pacific",VLOOKUP(L1887,'Status Report'!B:AM,34,0),VLOOKUP(L1887,'Status Report'!B:AM,33,0)))</f>
        <v>122.09400000000001</v>
      </c>
      <c r="AC1887" s="21">
        <f>VLOOKUP(L1887,'Status Report'!B:CE,82,0)</f>
        <v>0</v>
      </c>
      <c r="AD1887" s="21">
        <f t="shared" si="447"/>
        <v>122.09400000000001</v>
      </c>
      <c r="AE1887" s="63">
        <f>VLOOKUP(L1887,'Status Report'!B:W,20,0)</f>
        <v>103</v>
      </c>
      <c r="AF1887" s="63">
        <f>VLOOKUP(L1887,'Status Report'!B:W,21,0)</f>
        <v>17.5</v>
      </c>
      <c r="AG1887" s="63">
        <f>VLOOKUP(L1887,'Status Report'!B:W,22,0)</f>
        <v>20</v>
      </c>
      <c r="AH1887" s="22">
        <f t="shared" si="448"/>
        <v>0.18024999999999999</v>
      </c>
      <c r="AI1887" t="s">
        <v>990</v>
      </c>
      <c r="AK1887" s="63">
        <f>IFERROR(VLOOKUP(G1887,ASEAN!A:A,1,0),0)</f>
        <v>0</v>
      </c>
      <c r="AL1887" s="63" t="str">
        <f>IFERROR(VLOOKUP(D1887,'[3]customer specs'!$B$1:$D$65536,3,0),0)</f>
        <v>pallet</v>
      </c>
      <c r="AM1887" s="64">
        <f t="shared" si="449"/>
        <v>0</v>
      </c>
      <c r="AN1887" s="64">
        <f t="shared" si="450"/>
        <v>0</v>
      </c>
      <c r="AO1887" s="63"/>
      <c r="AP1887" s="63"/>
      <c r="AQ1887" s="63" t="str">
        <f t="shared" si="451"/>
        <v>no</v>
      </c>
      <c r="AR1887" s="20">
        <f t="shared" si="452"/>
        <v>610.47</v>
      </c>
      <c r="AS1887" s="63"/>
      <c r="AT1887" s="23">
        <f t="shared" si="442"/>
        <v>0.12</v>
      </c>
      <c r="AU1887" s="65">
        <f t="shared" si="453"/>
        <v>138.74318181818182</v>
      </c>
      <c r="AV1887" s="65"/>
      <c r="AW1887" s="65">
        <f t="shared" si="454"/>
        <v>693.71590909090912</v>
      </c>
      <c r="AX1887" s="65"/>
      <c r="AY1887" s="63">
        <f>VLOOKUP(L1887,'Status Report'!B:CF,81,0)</f>
        <v>0</v>
      </c>
      <c r="AZ1887" s="63" t="str">
        <f>VLOOKUP(L1887,'Status Report'!B:S,18,0)</f>
        <v xml:space="preserve">Ellina Smirnova </v>
      </c>
      <c r="BB1887" s="63">
        <f>VLOOKUP(L1887,'Status Report'!B:Z,25,0)</f>
        <v>10</v>
      </c>
      <c r="BC1887" s="63">
        <f t="shared" si="455"/>
        <v>50</v>
      </c>
      <c r="BF1887">
        <f>VLOOKUP(L1887,'Status Report'!B:CE,82,0)</f>
        <v>0</v>
      </c>
      <c r="BG1887">
        <f>VLOOKUP(L1887,'Status Report'!B:CF,83,0)</f>
        <v>0</v>
      </c>
      <c r="BH1887">
        <f>VLOOKUP(L1887,'Status Report'!B:CG,84,0)</f>
        <v>0</v>
      </c>
      <c r="BI1887" t="s">
        <v>1035</v>
      </c>
      <c r="BJ1887" t="s">
        <v>795</v>
      </c>
      <c r="BM1887" s="67">
        <f t="shared" si="456"/>
        <v>74</v>
      </c>
    </row>
    <row r="1888" spans="1:65" x14ac:dyDescent="0.25">
      <c r="A1888" s="68" t="str">
        <f>VLOOKUP(L1888,'Status Report'!B:CB,79,0)</f>
        <v>Heineken UCL</v>
      </c>
      <c r="C1888">
        <v>26021060</v>
      </c>
      <c r="D1888">
        <v>3090697</v>
      </c>
      <c r="E1888" t="s">
        <v>1026</v>
      </c>
      <c r="F1888" t="s">
        <v>1027</v>
      </c>
      <c r="G1888" t="str">
        <f>VLOOKUP(D1888,'[2]sold to'!$A:$H,8,0)</f>
        <v>Dominican Republic</v>
      </c>
      <c r="H1888" t="str">
        <f>VLOOKUP(D1888,'[2]sold to'!$A:$I,9,0)</f>
        <v>AMERICAS</v>
      </c>
      <c r="K1888">
        <v>10</v>
      </c>
      <c r="L1888">
        <v>88026949</v>
      </c>
      <c r="M1888" t="s">
        <v>148</v>
      </c>
      <c r="N1888">
        <v>40</v>
      </c>
      <c r="P1888" t="str">
        <f>VLOOKUP(L1888,'Status Report'!B:AA,26,0)</f>
        <v>Turkey</v>
      </c>
      <c r="Q1888" t="str">
        <f>VLOOKUP(L1888,'Status Report'!B:AB,27,0)</f>
        <v>Glassware</v>
      </c>
      <c r="R1888">
        <f>VLOOKUP(L1888,'Status Report'!B:X,23,0)</f>
        <v>6700</v>
      </c>
      <c r="S1888" t="str">
        <f>VLOOKUP(L1888,'Status Report'!B:T,19,0)</f>
        <v>Sisecam (Pasabahçe)</v>
      </c>
      <c r="T1888" s="62">
        <f>VLOOKUP(L1888,'Status Report'!B:E,4,0)</f>
        <v>3</v>
      </c>
      <c r="U1888" s="19">
        <f>_xlfn.IFS(AI1888="Den Bosch",VLOOKUP(L1888,'Status Report'!B:AM,35,0),AI1888="Yantian",VLOOKUP(L1888,'Status Report'!B:AM,36,0),AI1888="",IF(H1888="Asia Pacific",VLOOKUP(L1888,'Status Report'!B:AM,36,0),VLOOKUP(L1888,'Status Report'!B:AM,35,0)),AI1888="Direct shipment",IF(H1888="Asia Pacific",VLOOKUP(L1888,'Status Report'!B:AM,36,0),VLOOKUP(L1888,'Status Report'!B:AM,35,0)))</f>
        <v>22.799999999999997</v>
      </c>
      <c r="V1888" s="20">
        <f t="shared" si="443"/>
        <v>911.99999999999989</v>
      </c>
      <c r="W1888" s="19">
        <f>_xlfn.IFS(AI1888="Den Bosch",VLOOKUP(L1888,'Status Report'!B:AM,37,0),AI1888="Yantian",VLOOKUP(L1888,'Status Report'!B:AM,38,0),AI1888="",IF(H1888="Asia Pacific",VLOOKUP(L1888,'Status Report'!B:AM,38,0),VLOOKUP(L1888,'Status Report'!B:AM,37,0)),AI1888="Direct shipment",IF(H1888="Asia Pacific",VLOOKUP(L1888,'Status Report'!B:AM,38,0),VLOOKUP(L1888,'Status Report'!B:AM,37,0)))</f>
        <v>22.799999999999997</v>
      </c>
      <c r="X1888" s="20">
        <f t="shared" si="444"/>
        <v>911.99999999999989</v>
      </c>
      <c r="Y1888" s="20">
        <f>_xlfn.IFS(AI1888="Den Bosch",VLOOKUP(L1888,'Status Report'!B:AO,39,0),AI1888="Yantian",VLOOKUP(L1888,'Status Report'!B:AO,40,0),AI1888="",IF(H1888="Asia Pacific",VLOOKUP(L1888,'Status Report'!B:AO,40,0),VLOOKUP(L1888,'Status Report'!B:AO,39,0)),AI1888="Direct shipment",IF(H1888="Asia Pacific",VLOOKUP(L1888,'Status Report'!B:AO,40,0),VLOOKUP(L1888,'Status Report'!B:AO,39,0)))</f>
        <v>0</v>
      </c>
      <c r="Z1888" s="20">
        <f t="shared" si="445"/>
        <v>0</v>
      </c>
      <c r="AA1888" s="20">
        <f t="shared" si="446"/>
        <v>911.99999999999989</v>
      </c>
      <c r="AB1888" s="21">
        <f>_xlfn.IFS(AI1888="Den Bosch",VLOOKUP(L1888,'Status Report'!B:AM,33,0),AI1888="Yantian",VLOOKUP(L1888,'Status Report'!B:AM,34,0),AI1888="",IF(H1888="Asia Pacific",VLOOKUP(L1888,'Status Report'!B:AM,34,0),VLOOKUP(L1888,'Status Report'!B:AM,33,0)),AI1888="Direct shipment",IF(H1888="Asia Pacific",VLOOKUP(L1888,'Status Report'!B:AM,34,0),VLOOKUP(L1888,'Status Report'!B:AM,33,0)))</f>
        <v>20.16</v>
      </c>
      <c r="AC1888" s="21">
        <f>VLOOKUP(L1888,'Status Report'!B:CE,82,0)</f>
        <v>0</v>
      </c>
      <c r="AD1888" s="21">
        <f t="shared" si="447"/>
        <v>20.16</v>
      </c>
      <c r="AE1888" s="63">
        <f>VLOOKUP(L1888,'Status Report'!B:W,20,0)</f>
        <v>55.9</v>
      </c>
      <c r="AF1888" s="63">
        <f>VLOOKUP(L1888,'Status Report'!B:W,21,0)</f>
        <v>21.9</v>
      </c>
      <c r="AG1888" s="63">
        <f>VLOOKUP(L1888,'Status Report'!B:W,22,0)</f>
        <v>21.2</v>
      </c>
      <c r="AH1888" s="22">
        <f t="shared" si="448"/>
        <v>1.0381300799999997</v>
      </c>
      <c r="AI1888" t="s">
        <v>990</v>
      </c>
      <c r="AK1888" s="63">
        <f>IFERROR(VLOOKUP(G1888,ASEAN!A:A,1,0),0)</f>
        <v>0</v>
      </c>
      <c r="AL1888" s="63" t="str">
        <f>IFERROR(VLOOKUP(D1888,'[3]customer specs'!$B$1:$D$65536,3,0),0)</f>
        <v>pallet</v>
      </c>
      <c r="AM1888" s="64">
        <f t="shared" si="449"/>
        <v>0</v>
      </c>
      <c r="AN1888" s="64">
        <f t="shared" si="450"/>
        <v>0</v>
      </c>
      <c r="AO1888" s="63"/>
      <c r="AP1888" s="63"/>
      <c r="AQ1888" s="63" t="str">
        <f t="shared" si="451"/>
        <v>no</v>
      </c>
      <c r="AR1888" s="20">
        <f t="shared" si="452"/>
        <v>806.4</v>
      </c>
      <c r="AS1888" s="63"/>
      <c r="AT1888" s="23">
        <f t="shared" si="442"/>
        <v>0.12</v>
      </c>
      <c r="AU1888" s="65">
        <f t="shared" si="453"/>
        <v>22.90909090909091</v>
      </c>
      <c r="AV1888" s="65"/>
      <c r="AW1888" s="65">
        <f t="shared" si="454"/>
        <v>916.36363636363637</v>
      </c>
      <c r="AX1888" s="65"/>
      <c r="AY1888" s="63">
        <f>VLOOKUP(L1888,'Status Report'!B:CF,81,0)</f>
        <v>0</v>
      </c>
      <c r="AZ1888" s="63" t="str">
        <f>VLOOKUP(L1888,'Status Report'!B:S,18,0)</f>
        <v>Ludmilla Zarybnicka</v>
      </c>
      <c r="BB1888" s="63">
        <f>VLOOKUP(L1888,'Status Report'!B:Z,25,0)</f>
        <v>24</v>
      </c>
      <c r="BC1888" s="63">
        <f t="shared" si="455"/>
        <v>960</v>
      </c>
      <c r="BF1888">
        <f>VLOOKUP(L1888,'Status Report'!B:CE,82,0)</f>
        <v>0</v>
      </c>
      <c r="BG1888">
        <f>VLOOKUP(L1888,'Status Report'!B:CF,83,0)</f>
        <v>0</v>
      </c>
      <c r="BH1888">
        <f>VLOOKUP(L1888,'Status Report'!B:CG,84,0)</f>
        <v>0</v>
      </c>
      <c r="BI1888" t="s">
        <v>1035</v>
      </c>
      <c r="BJ1888" t="s">
        <v>795</v>
      </c>
      <c r="BM1888" s="67">
        <f t="shared" si="456"/>
        <v>3007</v>
      </c>
    </row>
    <row r="1889" spans="1:65" x14ac:dyDescent="0.25">
      <c r="A1889" s="68" t="str">
        <f>VLOOKUP(L1889,'Status Report'!B:CB,79,0)</f>
        <v>Heineken UCL</v>
      </c>
      <c r="C1889">
        <v>26021060</v>
      </c>
      <c r="D1889">
        <v>3090697</v>
      </c>
      <c r="E1889" t="s">
        <v>1026</v>
      </c>
      <c r="F1889" t="s">
        <v>1027</v>
      </c>
      <c r="G1889" t="str">
        <f>VLOOKUP(D1889,'[2]sold to'!$A:$H,8,0)</f>
        <v>Dominican Republic</v>
      </c>
      <c r="H1889" t="str">
        <f>VLOOKUP(D1889,'[2]sold to'!$A:$I,9,0)</f>
        <v>AMERICAS</v>
      </c>
      <c r="K1889">
        <v>20</v>
      </c>
      <c r="L1889">
        <v>88026550</v>
      </c>
      <c r="M1889" t="s">
        <v>364</v>
      </c>
      <c r="N1889">
        <v>50</v>
      </c>
      <c r="P1889" t="str">
        <f>VLOOKUP(L1889,'Status Report'!B:AA,26,0)</f>
        <v>China</v>
      </c>
      <c r="Q1889" t="str">
        <f>VLOOKUP(L1889,'Status Report'!B:AB,27,0)</f>
        <v>Premiums</v>
      </c>
      <c r="R1889">
        <f>VLOOKUP(L1889,'Status Report'!B:X,23,0)</f>
        <v>500</v>
      </c>
      <c r="S1889" t="str">
        <f>VLOOKUP(L1889,'Status Report'!B:T,19,0)</f>
        <v>Promocean The Netherlands BV</v>
      </c>
      <c r="T1889" s="62">
        <f>VLOOKUP(L1889,'Status Report'!B:E,4,0)</f>
        <v>3</v>
      </c>
      <c r="U1889" s="19">
        <f>_xlfn.IFS(AI1889="Den Bosch",VLOOKUP(L1889,'Status Report'!B:AM,35,0),AI1889="Yantian",VLOOKUP(L1889,'Status Report'!B:AM,36,0),AI1889="",IF(H1889="Asia Pacific",VLOOKUP(L1889,'Status Report'!B:AM,36,0),VLOOKUP(L1889,'Status Report'!B:AM,35,0)),AI1889="Direct shipment",IF(H1889="Asia Pacific",VLOOKUP(L1889,'Status Report'!B:AM,36,0),VLOOKUP(L1889,'Status Report'!B:AM,35,0)))</f>
        <v>64.900000000000006</v>
      </c>
      <c r="V1889" s="20">
        <f t="shared" si="443"/>
        <v>3245.0000000000005</v>
      </c>
      <c r="W1889" s="19">
        <f>_xlfn.IFS(AI1889="Den Bosch",VLOOKUP(L1889,'Status Report'!B:AM,37,0),AI1889="Yantian",VLOOKUP(L1889,'Status Report'!B:AM,38,0),AI1889="",IF(H1889="Asia Pacific",VLOOKUP(L1889,'Status Report'!B:AM,38,0),VLOOKUP(L1889,'Status Report'!B:AM,37,0)),AI1889="Direct shipment",IF(H1889="Asia Pacific",VLOOKUP(L1889,'Status Report'!B:AM,38,0),VLOOKUP(L1889,'Status Report'!B:AM,37,0)))</f>
        <v>64.900000000000006</v>
      </c>
      <c r="X1889" s="20">
        <f t="shared" si="444"/>
        <v>3245.0000000000005</v>
      </c>
      <c r="Y1889" s="20">
        <f>_xlfn.IFS(AI1889="Den Bosch",VLOOKUP(L1889,'Status Report'!B:AO,39,0),AI1889="Yantian",VLOOKUP(L1889,'Status Report'!B:AO,40,0),AI1889="",IF(H1889="Asia Pacific",VLOOKUP(L1889,'Status Report'!B:AO,40,0),VLOOKUP(L1889,'Status Report'!B:AO,39,0)),AI1889="Direct shipment",IF(H1889="Asia Pacific",VLOOKUP(L1889,'Status Report'!B:AO,40,0),VLOOKUP(L1889,'Status Report'!B:AO,39,0)))</f>
        <v>0</v>
      </c>
      <c r="Z1889" s="20">
        <f t="shared" si="445"/>
        <v>0</v>
      </c>
      <c r="AA1889" s="20">
        <f t="shared" si="446"/>
        <v>3245.0000000000005</v>
      </c>
      <c r="AB1889" s="21">
        <f>_xlfn.IFS(AI1889="Den Bosch",VLOOKUP(L1889,'Status Report'!B:AM,33,0),AI1889="Yantian",VLOOKUP(L1889,'Status Report'!B:AM,34,0),AI1889="",IF(H1889="Asia Pacific",VLOOKUP(L1889,'Status Report'!B:AM,34,0),VLOOKUP(L1889,'Status Report'!B:AM,33,0)),AI1889="Direct shipment",IF(H1889="Asia Pacific",VLOOKUP(L1889,'Status Report'!B:AM,34,0),VLOOKUP(L1889,'Status Report'!B:AM,33,0)))</f>
        <v>56.156400000000005</v>
      </c>
      <c r="AC1889" s="21">
        <f>VLOOKUP(L1889,'Status Report'!B:CE,82,0)</f>
        <v>0</v>
      </c>
      <c r="AD1889" s="21">
        <f t="shared" si="447"/>
        <v>56.156400000000005</v>
      </c>
      <c r="AE1889" s="63">
        <f>VLOOKUP(L1889,'Status Report'!B:W,20,0)</f>
        <v>68</v>
      </c>
      <c r="AF1889" s="63">
        <f>VLOOKUP(L1889,'Status Report'!B:W,21,0)</f>
        <v>19</v>
      </c>
      <c r="AG1889" s="63">
        <f>VLOOKUP(L1889,'Status Report'!B:W,22,0)</f>
        <v>19</v>
      </c>
      <c r="AH1889" s="22">
        <f t="shared" si="448"/>
        <v>1.2274</v>
      </c>
      <c r="AI1889" t="s">
        <v>990</v>
      </c>
      <c r="AK1889" s="63">
        <f>IFERROR(VLOOKUP(G1889,ASEAN!A:A,1,0),0)</f>
        <v>0</v>
      </c>
      <c r="AL1889" s="63" t="str">
        <f>IFERROR(VLOOKUP(D1889,'[3]customer specs'!$B$1:$D$65536,3,0),0)</f>
        <v>pallet</v>
      </c>
      <c r="AM1889" s="64">
        <f t="shared" si="449"/>
        <v>0</v>
      </c>
      <c r="AN1889" s="64">
        <f t="shared" si="450"/>
        <v>0</v>
      </c>
      <c r="AO1889" s="63"/>
      <c r="AP1889" s="63"/>
      <c r="AQ1889" s="63" t="str">
        <f t="shared" si="451"/>
        <v>no</v>
      </c>
      <c r="AR1889" s="20">
        <f t="shared" si="452"/>
        <v>2807.82</v>
      </c>
      <c r="AS1889" s="63"/>
      <c r="AT1889" s="23">
        <f t="shared" si="442"/>
        <v>0.12</v>
      </c>
      <c r="AU1889" s="65">
        <f t="shared" si="453"/>
        <v>63.814090909090915</v>
      </c>
      <c r="AV1889" s="65"/>
      <c r="AW1889" s="65">
        <f t="shared" si="454"/>
        <v>3190.704545454546</v>
      </c>
      <c r="AX1889" s="65"/>
      <c r="AY1889" s="63">
        <f>VLOOKUP(L1889,'Status Report'!B:CF,81,0)</f>
        <v>0</v>
      </c>
      <c r="AZ1889" s="63" t="str">
        <f>VLOOKUP(L1889,'Status Report'!B:S,18,0)</f>
        <v>Ellina Smirnova</v>
      </c>
      <c r="BB1889" s="63">
        <f>VLOOKUP(L1889,'Status Report'!B:Z,25,0)</f>
        <v>10</v>
      </c>
      <c r="BC1889" s="63">
        <f t="shared" si="455"/>
        <v>500</v>
      </c>
      <c r="BF1889">
        <f>VLOOKUP(L1889,'Status Report'!B:CE,82,0)</f>
        <v>0</v>
      </c>
      <c r="BG1889">
        <f>VLOOKUP(L1889,'Status Report'!B:CF,83,0)</f>
        <v>0</v>
      </c>
      <c r="BH1889">
        <f>VLOOKUP(L1889,'Status Report'!B:CG,84,0)</f>
        <v>0</v>
      </c>
      <c r="BI1889" t="s">
        <v>1035</v>
      </c>
      <c r="BJ1889" t="s">
        <v>795</v>
      </c>
      <c r="BM1889" s="67">
        <f t="shared" si="456"/>
        <v>98</v>
      </c>
    </row>
    <row r="1890" spans="1:65" x14ac:dyDescent="0.25">
      <c r="A1890" s="68" t="str">
        <f>VLOOKUP(L1890,'Status Report'!B:CB,79,0)</f>
        <v>Heineken UCL</v>
      </c>
      <c r="C1890">
        <v>26021060</v>
      </c>
      <c r="D1890">
        <v>3090697</v>
      </c>
      <c r="E1890" t="s">
        <v>1026</v>
      </c>
      <c r="F1890" t="s">
        <v>1027</v>
      </c>
      <c r="G1890" t="str">
        <f>VLOOKUP(D1890,'[2]sold to'!$A:$H,8,0)</f>
        <v>Dominican Republic</v>
      </c>
      <c r="H1890" t="str">
        <f>VLOOKUP(D1890,'[2]sold to'!$A:$I,9,0)</f>
        <v>AMERICAS</v>
      </c>
      <c r="K1890">
        <v>30</v>
      </c>
      <c r="L1890">
        <v>88026575</v>
      </c>
      <c r="M1890" t="s">
        <v>861</v>
      </c>
      <c r="N1890">
        <v>40</v>
      </c>
      <c r="P1890" t="str">
        <f>VLOOKUP(L1890,'Status Report'!B:AA,26,0)</f>
        <v>China</v>
      </c>
      <c r="Q1890" t="str">
        <f>VLOOKUP(L1890,'Status Report'!B:AB,27,0)</f>
        <v>Textiles-Clothing</v>
      </c>
      <c r="R1890">
        <f>VLOOKUP(L1890,'Status Report'!B:X,23,0)</f>
        <v>167</v>
      </c>
      <c r="S1890" t="str">
        <f>VLOOKUP(L1890,'Status Report'!B:T,19,0)</f>
        <v>Promocean The Netherlands BV</v>
      </c>
      <c r="T1890" s="62">
        <f>VLOOKUP(L1890,'Status Report'!B:E,4,0)</f>
        <v>3</v>
      </c>
      <c r="U1890" s="19">
        <f>_xlfn.IFS(AI1890="Den Bosch",VLOOKUP(L1890,'Status Report'!B:AM,35,0),AI1890="Yantian",VLOOKUP(L1890,'Status Report'!B:AM,36,0),AI1890="",IF(H1890="Asia Pacific",VLOOKUP(L1890,'Status Report'!B:AM,36,0),VLOOKUP(L1890,'Status Report'!B:AM,35,0)),AI1890="Direct shipment",IF(H1890="Asia Pacific",VLOOKUP(L1890,'Status Report'!B:AM,36,0),VLOOKUP(L1890,'Status Report'!B:AM,35,0)))</f>
        <v>38.400000000000006</v>
      </c>
      <c r="V1890" s="20">
        <f t="shared" si="443"/>
        <v>1536.0000000000002</v>
      </c>
      <c r="W1890" s="19">
        <f>_xlfn.IFS(AI1890="Den Bosch",VLOOKUP(L1890,'Status Report'!B:AM,37,0),AI1890="Yantian",VLOOKUP(L1890,'Status Report'!B:AM,38,0),AI1890="",IF(H1890="Asia Pacific",VLOOKUP(L1890,'Status Report'!B:AM,38,0),VLOOKUP(L1890,'Status Report'!B:AM,37,0)),AI1890="Direct shipment",IF(H1890="Asia Pacific",VLOOKUP(L1890,'Status Report'!B:AM,38,0),VLOOKUP(L1890,'Status Report'!B:AM,37,0)))</f>
        <v>38.400000000000006</v>
      </c>
      <c r="X1890" s="20">
        <f t="shared" si="444"/>
        <v>1536.0000000000002</v>
      </c>
      <c r="Y1890" s="20">
        <f>_xlfn.IFS(AI1890="Den Bosch",VLOOKUP(L1890,'Status Report'!B:AO,39,0),AI1890="Yantian",VLOOKUP(L1890,'Status Report'!B:AO,40,0),AI1890="",IF(H1890="Asia Pacific",VLOOKUP(L1890,'Status Report'!B:AO,40,0),VLOOKUP(L1890,'Status Report'!B:AO,39,0)),AI1890="Direct shipment",IF(H1890="Asia Pacific",VLOOKUP(L1890,'Status Report'!B:AO,40,0),VLOOKUP(L1890,'Status Report'!B:AO,39,0)))</f>
        <v>0</v>
      </c>
      <c r="Z1890" s="20">
        <f t="shared" si="445"/>
        <v>0</v>
      </c>
      <c r="AA1890" s="20">
        <f t="shared" si="446"/>
        <v>1536.0000000000002</v>
      </c>
      <c r="AB1890" s="21">
        <f>_xlfn.IFS(AI1890="Den Bosch",VLOOKUP(L1890,'Status Report'!B:AM,33,0),AI1890="Yantian",VLOOKUP(L1890,'Status Report'!B:AM,34,0),AI1890="",IF(H1890="Asia Pacific",VLOOKUP(L1890,'Status Report'!B:AM,34,0),VLOOKUP(L1890,'Status Report'!B:AM,33,0)),AI1890="Direct shipment",IF(H1890="Asia Pacific",VLOOKUP(L1890,'Status Report'!B:AM,34,0),VLOOKUP(L1890,'Status Report'!B:AM,33,0)))</f>
        <v>33.497099999999996</v>
      </c>
      <c r="AC1890" s="21">
        <f>VLOOKUP(L1890,'Status Report'!B:CE,82,0)</f>
        <v>0</v>
      </c>
      <c r="AD1890" s="21">
        <f t="shared" si="447"/>
        <v>33.497099999999996</v>
      </c>
      <c r="AE1890" s="63">
        <f>VLOOKUP(L1890,'Status Report'!B:W,20,0)</f>
        <v>25.5</v>
      </c>
      <c r="AF1890" s="63">
        <f>VLOOKUP(L1890,'Status Report'!B:W,21,0)</f>
        <v>25</v>
      </c>
      <c r="AG1890" s="63">
        <f>VLOOKUP(L1890,'Status Report'!B:W,22,0)</f>
        <v>18.5</v>
      </c>
      <c r="AH1890" s="22">
        <f t="shared" si="448"/>
        <v>0.47175</v>
      </c>
      <c r="AI1890" t="s">
        <v>990</v>
      </c>
      <c r="AK1890" s="63">
        <f>IFERROR(VLOOKUP(G1890,ASEAN!A:A,1,0),0)</f>
        <v>0</v>
      </c>
      <c r="AL1890" s="63" t="str">
        <f>IFERROR(VLOOKUP(D1890,'[3]customer specs'!$B$1:$D$65536,3,0),0)</f>
        <v>pallet</v>
      </c>
      <c r="AM1890" s="64">
        <f t="shared" si="449"/>
        <v>0</v>
      </c>
      <c r="AN1890" s="64">
        <f t="shared" si="450"/>
        <v>0</v>
      </c>
      <c r="AO1890" s="63"/>
      <c r="AP1890" s="63"/>
      <c r="AQ1890" s="63" t="str">
        <f t="shared" si="451"/>
        <v>no</v>
      </c>
      <c r="AR1890" s="20">
        <f t="shared" si="452"/>
        <v>1339.8839999999998</v>
      </c>
      <c r="AS1890" s="63"/>
      <c r="AT1890" s="23">
        <f t="shared" si="442"/>
        <v>0.12</v>
      </c>
      <c r="AU1890" s="65">
        <f t="shared" si="453"/>
        <v>38.064886363636361</v>
      </c>
      <c r="AV1890" s="65"/>
      <c r="AW1890" s="65">
        <f t="shared" si="454"/>
        <v>1522.5954545454545</v>
      </c>
      <c r="AX1890" s="65"/>
      <c r="AY1890" s="63">
        <f>VLOOKUP(L1890,'Status Report'!B:CF,81,0)</f>
        <v>0</v>
      </c>
      <c r="AZ1890" s="63" t="str">
        <f>VLOOKUP(L1890,'Status Report'!B:S,18,0)</f>
        <v>Ellina Smirnova</v>
      </c>
      <c r="BB1890" s="63">
        <f>VLOOKUP(L1890,'Status Report'!B:Z,25,0)</f>
        <v>6</v>
      </c>
      <c r="BC1890" s="63">
        <f t="shared" si="455"/>
        <v>240</v>
      </c>
      <c r="BF1890">
        <f>VLOOKUP(L1890,'Status Report'!B:CE,82,0)</f>
        <v>0</v>
      </c>
      <c r="BG1890">
        <f>VLOOKUP(L1890,'Status Report'!B:CF,83,0)</f>
        <v>0</v>
      </c>
      <c r="BH1890">
        <f>VLOOKUP(L1890,'Status Report'!B:CG,84,0)</f>
        <v>0</v>
      </c>
      <c r="BI1890" t="s">
        <v>1035</v>
      </c>
      <c r="BJ1890" t="s">
        <v>795</v>
      </c>
      <c r="BM1890" s="67">
        <f t="shared" si="456"/>
        <v>169</v>
      </c>
    </row>
    <row r="1891" spans="1:65" x14ac:dyDescent="0.25">
      <c r="A1891" s="68" t="str">
        <f>VLOOKUP(L1891,'Status Report'!B:CB,79,0)</f>
        <v>Heineken UCL</v>
      </c>
      <c r="C1891">
        <v>26021060</v>
      </c>
      <c r="D1891">
        <v>3090697</v>
      </c>
      <c r="E1891" t="s">
        <v>1026</v>
      </c>
      <c r="F1891" t="s">
        <v>1027</v>
      </c>
      <c r="G1891" t="str">
        <f>VLOOKUP(D1891,'[2]sold to'!$A:$H,8,0)</f>
        <v>Dominican Republic</v>
      </c>
      <c r="H1891" t="str">
        <f>VLOOKUP(D1891,'[2]sold to'!$A:$I,9,0)</f>
        <v>AMERICAS</v>
      </c>
      <c r="K1891">
        <v>40</v>
      </c>
      <c r="L1891">
        <v>88026519</v>
      </c>
      <c r="M1891" t="s">
        <v>816</v>
      </c>
      <c r="N1891">
        <v>10</v>
      </c>
      <c r="P1891" t="str">
        <f>VLOOKUP(L1891,'Status Report'!B:AA,26,0)</f>
        <v>China</v>
      </c>
      <c r="Q1891" t="str">
        <f>VLOOKUP(L1891,'Status Report'!B:AB,27,0)</f>
        <v>Premiums</v>
      </c>
      <c r="R1891">
        <f>VLOOKUP(L1891,'Status Report'!B:X,23,0)</f>
        <v>250</v>
      </c>
      <c r="S1891" t="str">
        <f>VLOOKUP(L1891,'Status Report'!B:T,19,0)</f>
        <v>Promocean The Netherlands BV</v>
      </c>
      <c r="T1891" s="62">
        <f>VLOOKUP(L1891,'Status Report'!B:E,4,0)</f>
        <v>3</v>
      </c>
      <c r="U1891" s="19">
        <f>_xlfn.IFS(AI1891="Den Bosch",VLOOKUP(L1891,'Status Report'!B:AM,35,0),AI1891="Yantian",VLOOKUP(L1891,'Status Report'!B:AM,36,0),AI1891="",IF(H1891="Asia Pacific",VLOOKUP(L1891,'Status Report'!B:AM,36,0),VLOOKUP(L1891,'Status Report'!B:AM,35,0)),AI1891="Direct shipment",IF(H1891="Asia Pacific",VLOOKUP(L1891,'Status Report'!B:AM,36,0),VLOOKUP(L1891,'Status Report'!B:AM,35,0)))</f>
        <v>74.7</v>
      </c>
      <c r="V1891" s="20">
        <f t="shared" si="443"/>
        <v>747</v>
      </c>
      <c r="W1891" s="19">
        <f>_xlfn.IFS(AI1891="Den Bosch",VLOOKUP(L1891,'Status Report'!B:AM,37,0),AI1891="Yantian",VLOOKUP(L1891,'Status Report'!B:AM,38,0),AI1891="",IF(H1891="Asia Pacific",VLOOKUP(L1891,'Status Report'!B:AM,38,0),VLOOKUP(L1891,'Status Report'!B:AM,37,0)),AI1891="Direct shipment",IF(H1891="Asia Pacific",VLOOKUP(L1891,'Status Report'!B:AM,38,0),VLOOKUP(L1891,'Status Report'!B:AM,37,0)))</f>
        <v>72.699999999999989</v>
      </c>
      <c r="X1891" s="20">
        <f t="shared" si="444"/>
        <v>726.99999999999989</v>
      </c>
      <c r="Y1891" s="20">
        <f>_xlfn.IFS(AI1891="Den Bosch",VLOOKUP(L1891,'Status Report'!B:AO,39,0),AI1891="Yantian",VLOOKUP(L1891,'Status Report'!B:AO,40,0),AI1891="",IF(H1891="Asia Pacific",VLOOKUP(L1891,'Status Report'!B:AO,40,0),VLOOKUP(L1891,'Status Report'!B:AO,39,0)),AI1891="Direct shipment",IF(H1891="Asia Pacific",VLOOKUP(L1891,'Status Report'!B:AO,40,0),VLOOKUP(L1891,'Status Report'!B:AO,39,0)))</f>
        <v>0</v>
      </c>
      <c r="Z1891" s="20">
        <f t="shared" si="445"/>
        <v>0</v>
      </c>
      <c r="AA1891" s="20">
        <f t="shared" si="446"/>
        <v>726.99999999999989</v>
      </c>
      <c r="AB1891" s="21">
        <f>_xlfn.IFS(AI1891="Den Bosch",VLOOKUP(L1891,'Status Report'!B:AM,33,0),AI1891="Yantian",VLOOKUP(L1891,'Status Report'!B:AM,34,0),AI1891="",IF(H1891="Asia Pacific",VLOOKUP(L1891,'Status Report'!B:AM,34,0),VLOOKUP(L1891,'Status Report'!B:AM,33,0)),AI1891="Direct shipment",IF(H1891="Asia Pacific",VLOOKUP(L1891,'Status Report'!B:AM,34,0),VLOOKUP(L1891,'Status Report'!B:AM,33,0)))</f>
        <v>62.893800000000006</v>
      </c>
      <c r="AC1891" s="21">
        <f>VLOOKUP(L1891,'Status Report'!B:CE,82,0)</f>
        <v>0</v>
      </c>
      <c r="AD1891" s="21">
        <f t="shared" si="447"/>
        <v>62.893800000000006</v>
      </c>
      <c r="AE1891" s="63">
        <f>VLOOKUP(L1891,'Status Report'!B:W,20,0)</f>
        <v>37</v>
      </c>
      <c r="AF1891" s="63">
        <f>VLOOKUP(L1891,'Status Report'!B:W,21,0)</f>
        <v>16</v>
      </c>
      <c r="AG1891" s="63">
        <f>VLOOKUP(L1891,'Status Report'!B:W,22,0)</f>
        <v>17</v>
      </c>
      <c r="AH1891" s="22">
        <f t="shared" si="448"/>
        <v>0.10063999999999999</v>
      </c>
      <c r="AI1891" t="s">
        <v>990</v>
      </c>
      <c r="AK1891" s="63">
        <f>IFERROR(VLOOKUP(G1891,ASEAN!A:A,1,0),0)</f>
        <v>0</v>
      </c>
      <c r="AL1891" s="63" t="str">
        <f>IFERROR(VLOOKUP(D1891,'[3]customer specs'!$B$1:$D$65536,3,0),0)</f>
        <v>pallet</v>
      </c>
      <c r="AM1891" s="64">
        <f t="shared" si="449"/>
        <v>20.000000000000114</v>
      </c>
      <c r="AN1891" s="64">
        <f t="shared" si="450"/>
        <v>0</v>
      </c>
      <c r="AO1891" s="63"/>
      <c r="AP1891" s="63"/>
      <c r="AQ1891" s="63" t="str">
        <f t="shared" si="451"/>
        <v>no</v>
      </c>
      <c r="AR1891" s="20">
        <f t="shared" si="452"/>
        <v>628.9380000000001</v>
      </c>
      <c r="AS1891" s="63"/>
      <c r="AT1891" s="23">
        <f t="shared" si="442"/>
        <v>0.12</v>
      </c>
      <c r="AU1891" s="65">
        <f t="shared" si="453"/>
        <v>71.470227272727286</v>
      </c>
      <c r="AV1891" s="65"/>
      <c r="AW1891" s="65">
        <f t="shared" si="454"/>
        <v>714.70227272727288</v>
      </c>
      <c r="AX1891" s="65"/>
      <c r="AY1891" s="63">
        <f>VLOOKUP(L1891,'Status Report'!B:CF,81,0)</f>
        <v>0</v>
      </c>
      <c r="AZ1891" s="63" t="str">
        <f>VLOOKUP(L1891,'Status Report'!B:S,18,0)</f>
        <v>Ellina Smirnova</v>
      </c>
      <c r="BB1891" s="63">
        <f>VLOOKUP(L1891,'Status Report'!B:Z,25,0)</f>
        <v>10</v>
      </c>
      <c r="BC1891" s="63">
        <f t="shared" si="455"/>
        <v>100</v>
      </c>
      <c r="BF1891">
        <f>VLOOKUP(L1891,'Status Report'!B:CE,82,0)</f>
        <v>0</v>
      </c>
      <c r="BG1891">
        <f>VLOOKUP(L1891,'Status Report'!B:CF,83,0)</f>
        <v>0</v>
      </c>
      <c r="BH1891">
        <f>VLOOKUP(L1891,'Status Report'!B:CG,84,0)</f>
        <v>0</v>
      </c>
      <c r="BI1891" t="s">
        <v>1035</v>
      </c>
      <c r="BJ1891" t="s">
        <v>795</v>
      </c>
      <c r="BM1891" s="67">
        <f t="shared" si="456"/>
        <v>819</v>
      </c>
    </row>
    <row r="1892" spans="1:65" x14ac:dyDescent="0.25">
      <c r="A1892" s="68" t="str">
        <f>VLOOKUP(L1892,'Status Report'!B:CB,79,0)</f>
        <v>Heineken UCL</v>
      </c>
      <c r="C1892">
        <v>26021060</v>
      </c>
      <c r="D1892">
        <v>3090697</v>
      </c>
      <c r="E1892" t="s">
        <v>1026</v>
      </c>
      <c r="F1892" t="s">
        <v>1027</v>
      </c>
      <c r="G1892" t="str">
        <f>VLOOKUP(D1892,'[2]sold to'!$A:$H,8,0)</f>
        <v>Dominican Republic</v>
      </c>
      <c r="H1892" t="str">
        <f>VLOOKUP(D1892,'[2]sold to'!$A:$I,9,0)</f>
        <v>AMERICAS</v>
      </c>
      <c r="K1892">
        <v>50</v>
      </c>
      <c r="L1892">
        <v>88026542</v>
      </c>
      <c r="M1892" t="s">
        <v>841</v>
      </c>
      <c r="N1892">
        <v>10</v>
      </c>
      <c r="P1892" t="str">
        <f>VLOOKUP(L1892,'Status Report'!B:AA,26,0)</f>
        <v>China</v>
      </c>
      <c r="Q1892" t="str">
        <f>VLOOKUP(L1892,'Status Report'!B:AB,27,0)</f>
        <v>Premiums</v>
      </c>
      <c r="R1892">
        <f>VLOOKUP(L1892,'Status Report'!B:X,23,0)</f>
        <v>250</v>
      </c>
      <c r="S1892" t="str">
        <f>VLOOKUP(L1892,'Status Report'!B:T,19,0)</f>
        <v>Promocean The Netherlands BV</v>
      </c>
      <c r="T1892" s="62">
        <f>VLOOKUP(L1892,'Status Report'!B:E,4,0)</f>
        <v>3</v>
      </c>
      <c r="U1892" s="19">
        <f>_xlfn.IFS(AI1892="Den Bosch",VLOOKUP(L1892,'Status Report'!B:AM,35,0),AI1892="Yantian",VLOOKUP(L1892,'Status Report'!B:AM,36,0),AI1892="",IF(H1892="Asia Pacific",VLOOKUP(L1892,'Status Report'!B:AM,36,0),VLOOKUP(L1892,'Status Report'!B:AM,35,0)),AI1892="Direct shipment",IF(H1892="Asia Pacific",VLOOKUP(L1892,'Status Report'!B:AM,36,0),VLOOKUP(L1892,'Status Report'!B:AM,35,0)))</f>
        <v>74.7</v>
      </c>
      <c r="V1892" s="20">
        <f t="shared" si="443"/>
        <v>747</v>
      </c>
      <c r="W1892" s="19">
        <f>_xlfn.IFS(AI1892="Den Bosch",VLOOKUP(L1892,'Status Report'!B:AM,37,0),AI1892="Yantian",VLOOKUP(L1892,'Status Report'!B:AM,38,0),AI1892="",IF(H1892="Asia Pacific",VLOOKUP(L1892,'Status Report'!B:AM,38,0),VLOOKUP(L1892,'Status Report'!B:AM,37,0)),AI1892="Direct shipment",IF(H1892="Asia Pacific",VLOOKUP(L1892,'Status Report'!B:AM,38,0),VLOOKUP(L1892,'Status Report'!B:AM,37,0)))</f>
        <v>74.7</v>
      </c>
      <c r="X1892" s="20">
        <f t="shared" si="444"/>
        <v>747</v>
      </c>
      <c r="Y1892" s="20">
        <f>_xlfn.IFS(AI1892="Den Bosch",VLOOKUP(L1892,'Status Report'!B:AO,39,0),AI1892="Yantian",VLOOKUP(L1892,'Status Report'!B:AO,40,0),AI1892="",IF(H1892="Asia Pacific",VLOOKUP(L1892,'Status Report'!B:AO,40,0),VLOOKUP(L1892,'Status Report'!B:AO,39,0)),AI1892="Direct shipment",IF(H1892="Asia Pacific",VLOOKUP(L1892,'Status Report'!B:AO,40,0),VLOOKUP(L1892,'Status Report'!B:AO,39,0)))</f>
        <v>0</v>
      </c>
      <c r="Z1892" s="20">
        <f t="shared" si="445"/>
        <v>0</v>
      </c>
      <c r="AA1892" s="20">
        <f t="shared" si="446"/>
        <v>747</v>
      </c>
      <c r="AB1892" s="21">
        <f>_xlfn.IFS(AI1892="Den Bosch",VLOOKUP(L1892,'Status Report'!B:AM,33,0),AI1892="Yantian",VLOOKUP(L1892,'Status Report'!B:AM,34,0),AI1892="",IF(H1892="Asia Pacific",VLOOKUP(L1892,'Status Report'!B:AM,34,0),VLOOKUP(L1892,'Status Report'!B:AM,33,0)),AI1892="Direct shipment",IF(H1892="Asia Pacific",VLOOKUP(L1892,'Status Report'!B:AM,34,0),VLOOKUP(L1892,'Status Report'!B:AM,33,0)))</f>
        <v>64.62660000000001</v>
      </c>
      <c r="AC1892" s="21">
        <f>VLOOKUP(L1892,'Status Report'!B:CE,82,0)</f>
        <v>0</v>
      </c>
      <c r="AD1892" s="21">
        <f t="shared" si="447"/>
        <v>64.62660000000001</v>
      </c>
      <c r="AE1892" s="63">
        <f>VLOOKUP(L1892,'Status Report'!B:W,20,0)</f>
        <v>37</v>
      </c>
      <c r="AF1892" s="63">
        <f>VLOOKUP(L1892,'Status Report'!B:W,21,0)</f>
        <v>16</v>
      </c>
      <c r="AG1892" s="63">
        <f>VLOOKUP(L1892,'Status Report'!B:W,22,0)</f>
        <v>17</v>
      </c>
      <c r="AH1892" s="22">
        <f t="shared" si="448"/>
        <v>0.10063999999999999</v>
      </c>
      <c r="AI1892" t="s">
        <v>990</v>
      </c>
      <c r="AK1892" s="63">
        <f>IFERROR(VLOOKUP(G1892,ASEAN!A:A,1,0),0)</f>
        <v>0</v>
      </c>
      <c r="AL1892" s="63" t="str">
        <f>IFERROR(VLOOKUP(D1892,'[3]customer specs'!$B$1:$D$65536,3,0),0)</f>
        <v>pallet</v>
      </c>
      <c r="AM1892" s="64">
        <f t="shared" si="449"/>
        <v>0</v>
      </c>
      <c r="AN1892" s="64">
        <f t="shared" si="450"/>
        <v>0</v>
      </c>
      <c r="AO1892" s="63"/>
      <c r="AP1892" s="63"/>
      <c r="AQ1892" s="63" t="str">
        <f t="shared" si="451"/>
        <v>no</v>
      </c>
      <c r="AR1892" s="20">
        <f t="shared" si="452"/>
        <v>646.26600000000008</v>
      </c>
      <c r="AS1892" s="63"/>
      <c r="AT1892" s="23">
        <f t="shared" si="442"/>
        <v>0.12</v>
      </c>
      <c r="AU1892" s="65">
        <f t="shared" si="453"/>
        <v>73.439318181818194</v>
      </c>
      <c r="AV1892" s="65"/>
      <c r="AW1892" s="65">
        <f t="shared" si="454"/>
        <v>734.39318181818192</v>
      </c>
      <c r="AX1892" s="65"/>
      <c r="AY1892" s="63">
        <f>VLOOKUP(L1892,'Status Report'!B:CF,81,0)</f>
        <v>0</v>
      </c>
      <c r="AZ1892" s="63" t="str">
        <f>VLOOKUP(L1892,'Status Report'!B:S,18,0)</f>
        <v>Ellina Smirnova</v>
      </c>
      <c r="BB1892" s="63">
        <f>VLOOKUP(L1892,'Status Report'!B:Z,25,0)</f>
        <v>10</v>
      </c>
      <c r="BC1892" s="63">
        <f t="shared" si="455"/>
        <v>100</v>
      </c>
      <c r="BF1892">
        <f>VLOOKUP(L1892,'Status Report'!B:CE,82,0)</f>
        <v>0</v>
      </c>
      <c r="BG1892">
        <f>VLOOKUP(L1892,'Status Report'!B:CF,83,0)</f>
        <v>0</v>
      </c>
      <c r="BH1892">
        <f>VLOOKUP(L1892,'Status Report'!B:CG,84,0)</f>
        <v>0</v>
      </c>
      <c r="BI1892" t="s">
        <v>1035</v>
      </c>
      <c r="BJ1892" t="s">
        <v>795</v>
      </c>
      <c r="BM1892" s="67">
        <f t="shared" si="456"/>
        <v>421</v>
      </c>
    </row>
    <row r="1893" spans="1:65" x14ac:dyDescent="0.25">
      <c r="A1893" s="68" t="str">
        <f>VLOOKUP(L1893,'Status Report'!B:CB,79,0)</f>
        <v>Heineken UCL</v>
      </c>
      <c r="C1893">
        <v>26021060</v>
      </c>
      <c r="D1893">
        <v>3090697</v>
      </c>
      <c r="E1893" t="s">
        <v>1026</v>
      </c>
      <c r="F1893" t="s">
        <v>1027</v>
      </c>
      <c r="G1893" t="str">
        <f>VLOOKUP(D1893,'[2]sold to'!$A:$H,8,0)</f>
        <v>Dominican Republic</v>
      </c>
      <c r="H1893" t="str">
        <f>VLOOKUP(D1893,'[2]sold to'!$A:$I,9,0)</f>
        <v>AMERICAS</v>
      </c>
      <c r="K1893">
        <v>60</v>
      </c>
      <c r="L1893">
        <v>88026544</v>
      </c>
      <c r="M1893" t="s">
        <v>359</v>
      </c>
      <c r="N1893">
        <v>10</v>
      </c>
      <c r="P1893" t="str">
        <f>VLOOKUP(L1893,'Status Report'!B:AA,26,0)</f>
        <v>China</v>
      </c>
      <c r="Q1893" t="str">
        <f>VLOOKUP(L1893,'Status Report'!B:AB,27,0)</f>
        <v>Premiums</v>
      </c>
      <c r="R1893">
        <f>VLOOKUP(L1893,'Status Report'!B:X,23,0)</f>
        <v>200</v>
      </c>
      <c r="S1893" t="str">
        <f>VLOOKUP(L1893,'Status Report'!B:T,19,0)</f>
        <v>Promocean The Netherlands BV</v>
      </c>
      <c r="T1893" s="62">
        <f>VLOOKUP(L1893,'Status Report'!B:E,4,0)</f>
        <v>3</v>
      </c>
      <c r="U1893" s="19">
        <f>_xlfn.IFS(AI1893="Den Bosch",VLOOKUP(L1893,'Status Report'!B:AM,35,0),AI1893="Yantian",VLOOKUP(L1893,'Status Report'!B:AM,36,0),AI1893="",IF(H1893="Asia Pacific",VLOOKUP(L1893,'Status Report'!B:AM,36,0),VLOOKUP(L1893,'Status Report'!B:AM,35,0)),AI1893="Direct shipment",IF(H1893="Asia Pacific",VLOOKUP(L1893,'Status Report'!B:AM,36,0),VLOOKUP(L1893,'Status Report'!B:AM,35,0)))</f>
        <v>75.55</v>
      </c>
      <c r="V1893" s="20">
        <f t="shared" si="443"/>
        <v>755.5</v>
      </c>
      <c r="W1893" s="19">
        <f>_xlfn.IFS(AI1893="Den Bosch",VLOOKUP(L1893,'Status Report'!B:AM,37,0),AI1893="Yantian",VLOOKUP(L1893,'Status Report'!B:AM,38,0),AI1893="",IF(H1893="Asia Pacific",VLOOKUP(L1893,'Status Report'!B:AM,38,0),VLOOKUP(L1893,'Status Report'!B:AM,37,0)),AI1893="Direct shipment",IF(H1893="Asia Pacific",VLOOKUP(L1893,'Status Report'!B:AM,38,0),VLOOKUP(L1893,'Status Report'!B:AM,37,0)))</f>
        <v>75.55</v>
      </c>
      <c r="X1893" s="20">
        <f t="shared" si="444"/>
        <v>755.5</v>
      </c>
      <c r="Y1893" s="20">
        <f>_xlfn.IFS(AI1893="Den Bosch",VLOOKUP(L1893,'Status Report'!B:AO,39,0),AI1893="Yantian",VLOOKUP(L1893,'Status Report'!B:AO,40,0),AI1893="",IF(H1893="Asia Pacific",VLOOKUP(L1893,'Status Report'!B:AO,40,0),VLOOKUP(L1893,'Status Report'!B:AO,39,0)),AI1893="Direct shipment",IF(H1893="Asia Pacific",VLOOKUP(L1893,'Status Report'!B:AO,40,0),VLOOKUP(L1893,'Status Report'!B:AO,39,0)))</f>
        <v>0</v>
      </c>
      <c r="Z1893" s="20">
        <f t="shared" si="445"/>
        <v>0</v>
      </c>
      <c r="AA1893" s="20">
        <f t="shared" si="446"/>
        <v>755.5</v>
      </c>
      <c r="AB1893" s="21">
        <f>_xlfn.IFS(AI1893="Den Bosch",VLOOKUP(L1893,'Status Report'!B:AM,33,0),AI1893="Yantian",VLOOKUP(L1893,'Status Report'!B:AM,34,0),AI1893="",IF(H1893="Asia Pacific",VLOOKUP(L1893,'Status Report'!B:AM,34,0),VLOOKUP(L1893,'Status Report'!B:AM,33,0)),AI1893="Direct shipment",IF(H1893="Asia Pacific",VLOOKUP(L1893,'Status Report'!B:AM,34,0),VLOOKUP(L1893,'Status Report'!B:AM,33,0)))</f>
        <v>65.941199999999995</v>
      </c>
      <c r="AC1893" s="21">
        <f>VLOOKUP(L1893,'Status Report'!B:CE,82,0)</f>
        <v>0</v>
      </c>
      <c r="AD1893" s="21">
        <f t="shared" si="447"/>
        <v>65.941199999999995</v>
      </c>
      <c r="AE1893" s="63">
        <f>VLOOKUP(L1893,'Status Report'!B:W,20,0)</f>
        <v>52</v>
      </c>
      <c r="AF1893" s="63">
        <f>VLOOKUP(L1893,'Status Report'!B:W,21,0)</f>
        <v>33</v>
      </c>
      <c r="AG1893" s="63">
        <f>VLOOKUP(L1893,'Status Report'!B:W,22,0)</f>
        <v>12</v>
      </c>
      <c r="AH1893" s="22">
        <f t="shared" si="448"/>
        <v>0.20591999999999999</v>
      </c>
      <c r="AI1893" t="s">
        <v>990</v>
      </c>
      <c r="AK1893" s="63">
        <f>IFERROR(VLOOKUP(G1893,ASEAN!A:A,1,0),0)</f>
        <v>0</v>
      </c>
      <c r="AL1893" s="63" t="str">
        <f>IFERROR(VLOOKUP(D1893,'[3]customer specs'!$B$1:$D$65536,3,0),0)</f>
        <v>pallet</v>
      </c>
      <c r="AM1893" s="64">
        <f t="shared" si="449"/>
        <v>0</v>
      </c>
      <c r="AN1893" s="64">
        <f t="shared" si="450"/>
        <v>0</v>
      </c>
      <c r="AO1893" s="63"/>
      <c r="AP1893" s="63"/>
      <c r="AQ1893" s="63" t="str">
        <f t="shared" si="451"/>
        <v>no</v>
      </c>
      <c r="AR1893" s="20">
        <f t="shared" si="452"/>
        <v>659.41199999999992</v>
      </c>
      <c r="AS1893" s="63"/>
      <c r="AT1893" s="23">
        <f t="shared" si="442"/>
        <v>0.12</v>
      </c>
      <c r="AU1893" s="65">
        <f t="shared" si="453"/>
        <v>74.933181818181808</v>
      </c>
      <c r="AV1893" s="65"/>
      <c r="AW1893" s="65">
        <f t="shared" si="454"/>
        <v>749.33181818181811</v>
      </c>
      <c r="AX1893" s="65"/>
      <c r="AY1893" s="63">
        <f>VLOOKUP(L1893,'Status Report'!B:CF,81,0)</f>
        <v>0</v>
      </c>
      <c r="AZ1893" s="63" t="str">
        <f>VLOOKUP(L1893,'Status Report'!B:S,18,0)</f>
        <v>Ellina Smirnova</v>
      </c>
      <c r="BB1893" s="63">
        <f>VLOOKUP(L1893,'Status Report'!B:Z,25,0)</f>
        <v>5</v>
      </c>
      <c r="BC1893" s="63">
        <f t="shared" si="455"/>
        <v>50</v>
      </c>
      <c r="BF1893">
        <f>VLOOKUP(L1893,'Status Report'!B:CE,82,0)</f>
        <v>0</v>
      </c>
      <c r="BG1893">
        <f>VLOOKUP(L1893,'Status Report'!B:CF,83,0)</f>
        <v>0</v>
      </c>
      <c r="BH1893">
        <f>VLOOKUP(L1893,'Status Report'!B:CG,84,0)</f>
        <v>0</v>
      </c>
      <c r="BI1893" t="s">
        <v>1035</v>
      </c>
      <c r="BJ1893" t="s">
        <v>795</v>
      </c>
      <c r="BM1893" s="67">
        <f t="shared" si="456"/>
        <v>140</v>
      </c>
    </row>
    <row r="1894" spans="1:65" x14ac:dyDescent="0.25">
      <c r="A1894" s="68" t="str">
        <f>VLOOKUP(L1894,'Status Report'!B:CB,79,0)</f>
        <v>Heineken UCL</v>
      </c>
      <c r="C1894">
        <v>26021060</v>
      </c>
      <c r="D1894">
        <v>3090697</v>
      </c>
      <c r="E1894" t="s">
        <v>1026</v>
      </c>
      <c r="F1894" t="s">
        <v>1027</v>
      </c>
      <c r="G1894" t="str">
        <f>VLOOKUP(D1894,'[2]sold to'!$A:$H,8,0)</f>
        <v>Dominican Republic</v>
      </c>
      <c r="H1894" t="str">
        <f>VLOOKUP(D1894,'[2]sold to'!$A:$I,9,0)</f>
        <v>AMERICAS</v>
      </c>
      <c r="K1894">
        <v>70</v>
      </c>
      <c r="L1894">
        <v>88026484</v>
      </c>
      <c r="M1894" t="s">
        <v>311</v>
      </c>
      <c r="N1894">
        <v>10</v>
      </c>
      <c r="P1894" t="str">
        <f>VLOOKUP(L1894,'Status Report'!B:AA,26,0)</f>
        <v>China</v>
      </c>
      <c r="Q1894" t="str">
        <f>VLOOKUP(L1894,'Status Report'!B:AB,27,0)</f>
        <v>Premiums</v>
      </c>
      <c r="R1894">
        <f>VLOOKUP(L1894,'Status Report'!B:X,23,0)</f>
        <v>200</v>
      </c>
      <c r="S1894" t="str">
        <f>VLOOKUP(L1894,'Status Report'!B:T,19,0)</f>
        <v>Promocean The Netherlands BV</v>
      </c>
      <c r="T1894" s="62">
        <f>VLOOKUP(L1894,'Status Report'!B:E,4,0)</f>
        <v>3</v>
      </c>
      <c r="U1894" s="19">
        <f>_xlfn.IFS(AI1894="Den Bosch",VLOOKUP(L1894,'Status Report'!B:AM,35,0),AI1894="Yantian",VLOOKUP(L1894,'Status Report'!B:AM,36,0),AI1894="",IF(H1894="Asia Pacific",VLOOKUP(L1894,'Status Report'!B:AM,36,0),VLOOKUP(L1894,'Status Report'!B:AM,35,0)),AI1894="Direct shipment",IF(H1894="Asia Pacific",VLOOKUP(L1894,'Status Report'!B:AM,36,0),VLOOKUP(L1894,'Status Report'!B:AM,35,0)))</f>
        <v>70.149999999999991</v>
      </c>
      <c r="V1894" s="20">
        <f t="shared" si="443"/>
        <v>701.49999999999989</v>
      </c>
      <c r="W1894" s="19">
        <f>_xlfn.IFS(AI1894="Den Bosch",VLOOKUP(L1894,'Status Report'!B:AM,37,0),AI1894="Yantian",VLOOKUP(L1894,'Status Report'!B:AM,38,0),AI1894="",IF(H1894="Asia Pacific",VLOOKUP(L1894,'Status Report'!B:AM,38,0),VLOOKUP(L1894,'Status Report'!B:AM,37,0)),AI1894="Direct shipment",IF(H1894="Asia Pacific",VLOOKUP(L1894,'Status Report'!B:AM,38,0),VLOOKUP(L1894,'Status Report'!B:AM,37,0)))</f>
        <v>69.349999999999994</v>
      </c>
      <c r="X1894" s="20">
        <f t="shared" si="444"/>
        <v>693.5</v>
      </c>
      <c r="Y1894" s="20">
        <f>_xlfn.IFS(AI1894="Den Bosch",VLOOKUP(L1894,'Status Report'!B:AO,39,0),AI1894="Yantian",VLOOKUP(L1894,'Status Report'!B:AO,40,0),AI1894="",IF(H1894="Asia Pacific",VLOOKUP(L1894,'Status Report'!B:AO,40,0),VLOOKUP(L1894,'Status Report'!B:AO,39,0)),AI1894="Direct shipment",IF(H1894="Asia Pacific",VLOOKUP(L1894,'Status Report'!B:AO,40,0),VLOOKUP(L1894,'Status Report'!B:AO,39,0)))</f>
        <v>0</v>
      </c>
      <c r="Z1894" s="20">
        <f t="shared" si="445"/>
        <v>0</v>
      </c>
      <c r="AA1894" s="20">
        <f t="shared" si="446"/>
        <v>693.5</v>
      </c>
      <c r="AB1894" s="21">
        <f>_xlfn.IFS(AI1894="Den Bosch",VLOOKUP(L1894,'Status Report'!B:AM,33,0),AI1894="Yantian",VLOOKUP(L1894,'Status Report'!B:AM,34,0),AI1894="",IF(H1894="Asia Pacific",VLOOKUP(L1894,'Status Report'!B:AM,34,0),VLOOKUP(L1894,'Status Report'!B:AM,33,0)),AI1894="Direct shipment",IF(H1894="Asia Pacific",VLOOKUP(L1894,'Status Report'!B:AM,34,0),VLOOKUP(L1894,'Status Report'!B:AM,33,0)))</f>
        <v>60.500699999999995</v>
      </c>
      <c r="AC1894" s="21">
        <f>VLOOKUP(L1894,'Status Report'!B:CE,82,0)</f>
        <v>0</v>
      </c>
      <c r="AD1894" s="21">
        <f t="shared" si="447"/>
        <v>60.500699999999995</v>
      </c>
      <c r="AE1894" s="63">
        <f>VLOOKUP(L1894,'Status Report'!B:W,20,0)</f>
        <v>55</v>
      </c>
      <c r="AF1894" s="63">
        <f>VLOOKUP(L1894,'Status Report'!B:W,21,0)</f>
        <v>36</v>
      </c>
      <c r="AG1894" s="63">
        <f>VLOOKUP(L1894,'Status Report'!B:W,22,0)</f>
        <v>20</v>
      </c>
      <c r="AH1894" s="22">
        <f t="shared" si="448"/>
        <v>0.39600000000000002</v>
      </c>
      <c r="AI1894" t="s">
        <v>990</v>
      </c>
      <c r="AK1894" s="63">
        <f>IFERROR(VLOOKUP(G1894,ASEAN!A:A,1,0),0)</f>
        <v>0</v>
      </c>
      <c r="AL1894" s="63" t="str">
        <f>IFERROR(VLOOKUP(D1894,'[3]customer specs'!$B$1:$D$65536,3,0),0)</f>
        <v>pallet</v>
      </c>
      <c r="AM1894" s="64">
        <f t="shared" si="449"/>
        <v>7.9999999999998863</v>
      </c>
      <c r="AN1894" s="64">
        <f t="shared" si="450"/>
        <v>0</v>
      </c>
      <c r="AO1894" s="63"/>
      <c r="AP1894" s="63"/>
      <c r="AQ1894" s="63" t="str">
        <f t="shared" si="451"/>
        <v>no</v>
      </c>
      <c r="AR1894" s="20">
        <f t="shared" si="452"/>
        <v>605.00699999999995</v>
      </c>
      <c r="AS1894" s="63"/>
      <c r="AT1894" s="23">
        <f t="shared" si="442"/>
        <v>0.12</v>
      </c>
      <c r="AU1894" s="65">
        <f t="shared" si="453"/>
        <v>68.750795454545454</v>
      </c>
      <c r="AV1894" s="65"/>
      <c r="AW1894" s="65">
        <f t="shared" si="454"/>
        <v>687.5079545454546</v>
      </c>
      <c r="AX1894" s="65"/>
      <c r="AY1894" s="63">
        <f>VLOOKUP(L1894,'Status Report'!B:CF,81,0)</f>
        <v>0</v>
      </c>
      <c r="AZ1894" s="63" t="str">
        <f>VLOOKUP(L1894,'Status Report'!B:S,18,0)</f>
        <v>Ellina Smirnova</v>
      </c>
      <c r="BB1894" s="63">
        <f>VLOOKUP(L1894,'Status Report'!B:Z,25,0)</f>
        <v>5</v>
      </c>
      <c r="BC1894" s="63">
        <f t="shared" si="455"/>
        <v>50</v>
      </c>
      <c r="BF1894">
        <f>VLOOKUP(L1894,'Status Report'!B:CE,82,0)</f>
        <v>0</v>
      </c>
      <c r="BG1894">
        <f>VLOOKUP(L1894,'Status Report'!B:CF,83,0)</f>
        <v>0</v>
      </c>
      <c r="BH1894">
        <f>VLOOKUP(L1894,'Status Report'!B:CG,84,0)</f>
        <v>0</v>
      </c>
      <c r="BI1894" t="s">
        <v>1035</v>
      </c>
      <c r="BJ1894" t="s">
        <v>795</v>
      </c>
      <c r="BM1894" s="67">
        <f t="shared" si="456"/>
        <v>642</v>
      </c>
    </row>
    <row r="1895" spans="1:65" x14ac:dyDescent="0.25">
      <c r="A1895" s="68" t="str">
        <f>VLOOKUP(L1895,'Status Report'!B:CB,79,0)</f>
        <v>Heineken UCL</v>
      </c>
      <c r="C1895">
        <v>26021060</v>
      </c>
      <c r="D1895">
        <v>3090697</v>
      </c>
      <c r="E1895" t="s">
        <v>1026</v>
      </c>
      <c r="F1895" t="s">
        <v>1027</v>
      </c>
      <c r="G1895" t="str">
        <f>VLOOKUP(D1895,'[2]sold to'!$A:$H,8,0)</f>
        <v>Dominican Republic</v>
      </c>
      <c r="H1895" t="str">
        <f>VLOOKUP(D1895,'[2]sold to'!$A:$I,9,0)</f>
        <v>AMERICAS</v>
      </c>
      <c r="K1895">
        <v>80</v>
      </c>
      <c r="L1895">
        <v>88026534</v>
      </c>
      <c r="M1895" t="s">
        <v>350</v>
      </c>
      <c r="N1895">
        <v>2</v>
      </c>
      <c r="P1895" t="str">
        <f>VLOOKUP(L1895,'Status Report'!B:AA,26,0)</f>
        <v>Bangladesh</v>
      </c>
      <c r="Q1895" t="str">
        <f>VLOOKUP(L1895,'Status Report'!B:AB,27,0)</f>
        <v>Textiles-Clothing</v>
      </c>
      <c r="R1895">
        <f>VLOOKUP(L1895,'Status Report'!B:X,23,0)</f>
        <v>167</v>
      </c>
      <c r="S1895" t="str">
        <f>VLOOKUP(L1895,'Status Report'!B:T,19,0)</f>
        <v>Promocean The Netherlands BV</v>
      </c>
      <c r="T1895" s="62">
        <f>VLOOKUP(L1895,'Status Report'!B:E,4,0)</f>
        <v>3</v>
      </c>
      <c r="U1895" s="19">
        <f>_xlfn.IFS(AI1895="Den Bosch",VLOOKUP(L1895,'Status Report'!B:AM,35,0),AI1895="Yantian",VLOOKUP(L1895,'Status Report'!B:AM,36,0),AI1895="",IF(H1895="Asia Pacific",VLOOKUP(L1895,'Status Report'!B:AM,36,0),VLOOKUP(L1895,'Status Report'!B:AM,35,0)),AI1895="Direct shipment",IF(H1895="Asia Pacific",VLOOKUP(L1895,'Status Report'!B:AM,36,0),VLOOKUP(L1895,'Status Report'!B:AM,35,0)))</f>
        <v>38.28</v>
      </c>
      <c r="V1895" s="20">
        <f t="shared" si="443"/>
        <v>76.56</v>
      </c>
      <c r="W1895" s="19">
        <f>_xlfn.IFS(AI1895="Den Bosch",VLOOKUP(L1895,'Status Report'!B:AM,37,0),AI1895="Yantian",VLOOKUP(L1895,'Status Report'!B:AM,38,0),AI1895="",IF(H1895="Asia Pacific",VLOOKUP(L1895,'Status Report'!B:AM,38,0),VLOOKUP(L1895,'Status Report'!B:AM,37,0)),AI1895="Direct shipment",IF(H1895="Asia Pacific",VLOOKUP(L1895,'Status Report'!B:AM,38,0),VLOOKUP(L1895,'Status Report'!B:AM,37,0)))</f>
        <v>38.28</v>
      </c>
      <c r="X1895" s="20">
        <f t="shared" si="444"/>
        <v>76.56</v>
      </c>
      <c r="Y1895" s="20">
        <f>_xlfn.IFS(AI1895="Den Bosch",VLOOKUP(L1895,'Status Report'!B:AO,39,0),AI1895="Yantian",VLOOKUP(L1895,'Status Report'!B:AO,40,0),AI1895="",IF(H1895="Asia Pacific",VLOOKUP(L1895,'Status Report'!B:AO,40,0),VLOOKUP(L1895,'Status Report'!B:AO,39,0)),AI1895="Direct shipment",IF(H1895="Asia Pacific",VLOOKUP(L1895,'Status Report'!B:AO,40,0),VLOOKUP(L1895,'Status Report'!B:AO,39,0)))</f>
        <v>0</v>
      </c>
      <c r="Z1895" s="20">
        <f t="shared" si="445"/>
        <v>0</v>
      </c>
      <c r="AA1895" s="20">
        <f t="shared" si="446"/>
        <v>76.56</v>
      </c>
      <c r="AB1895" s="21">
        <f>_xlfn.IFS(AI1895="Den Bosch",VLOOKUP(L1895,'Status Report'!B:AM,33,0),AI1895="Yantian",VLOOKUP(L1895,'Status Report'!B:AM,34,0),AI1895="",IF(H1895="Asia Pacific",VLOOKUP(L1895,'Status Report'!B:AM,34,0),VLOOKUP(L1895,'Status Report'!B:AM,33,0)),AI1895="Direct shipment",IF(H1895="Asia Pacific",VLOOKUP(L1895,'Status Report'!B:AM,34,0),VLOOKUP(L1895,'Status Report'!B:AM,33,0)))</f>
        <v>33.348000000000006</v>
      </c>
      <c r="AC1895" s="21">
        <f>VLOOKUP(L1895,'Status Report'!B:CE,82,0)</f>
        <v>0</v>
      </c>
      <c r="AD1895" s="21">
        <f t="shared" si="447"/>
        <v>33.348000000000006</v>
      </c>
      <c r="AE1895" s="63">
        <f>VLOOKUP(L1895,'Status Report'!B:W,20,0)</f>
        <v>36</v>
      </c>
      <c r="AF1895" s="63">
        <f>VLOOKUP(L1895,'Status Report'!B:W,21,0)</f>
        <v>33</v>
      </c>
      <c r="AG1895" s="63">
        <f>VLOOKUP(L1895,'Status Report'!B:W,22,0)</f>
        <v>7</v>
      </c>
      <c r="AH1895" s="22">
        <f t="shared" si="448"/>
        <v>1.6632000000000001E-2</v>
      </c>
      <c r="AI1895" t="s">
        <v>990</v>
      </c>
      <c r="AK1895" s="63">
        <f>IFERROR(VLOOKUP(G1895,ASEAN!A:A,1,0),0)</f>
        <v>0</v>
      </c>
      <c r="AL1895" s="63" t="str">
        <f>IFERROR(VLOOKUP(D1895,'[3]customer specs'!$B$1:$D$65536,3,0),0)</f>
        <v>pallet</v>
      </c>
      <c r="AM1895" s="64">
        <f t="shared" si="449"/>
        <v>0</v>
      </c>
      <c r="AN1895" s="64">
        <f t="shared" si="450"/>
        <v>0</v>
      </c>
      <c r="AO1895" s="63"/>
      <c r="AP1895" s="63"/>
      <c r="AQ1895" s="63" t="str">
        <f t="shared" si="451"/>
        <v>no</v>
      </c>
      <c r="AR1895" s="20">
        <f t="shared" si="452"/>
        <v>66.696000000000012</v>
      </c>
      <c r="AS1895" s="63"/>
      <c r="AT1895" s="23">
        <f t="shared" si="442"/>
        <v>0.12</v>
      </c>
      <c r="AU1895" s="65">
        <f t="shared" si="453"/>
        <v>37.895454545454555</v>
      </c>
      <c r="AV1895" s="65"/>
      <c r="AW1895" s="65">
        <f t="shared" si="454"/>
        <v>75.790909090909111</v>
      </c>
      <c r="AX1895" s="65"/>
      <c r="AY1895" s="63">
        <f>VLOOKUP(L1895,'Status Report'!B:CF,81,0)</f>
        <v>0</v>
      </c>
      <c r="AZ1895" s="63" t="str">
        <f>VLOOKUP(L1895,'Status Report'!B:S,18,0)</f>
        <v>Ellina Smirnova</v>
      </c>
      <c r="BB1895" s="63">
        <f>VLOOKUP(L1895,'Status Report'!B:Z,25,0)</f>
        <v>6</v>
      </c>
      <c r="BC1895" s="63">
        <f t="shared" si="455"/>
        <v>12</v>
      </c>
      <c r="BF1895">
        <f>VLOOKUP(L1895,'Status Report'!B:CE,82,0)</f>
        <v>0</v>
      </c>
      <c r="BG1895">
        <f>VLOOKUP(L1895,'Status Report'!B:CF,83,0)</f>
        <v>0</v>
      </c>
      <c r="BH1895">
        <f>VLOOKUP(L1895,'Status Report'!B:CG,84,0)</f>
        <v>0</v>
      </c>
      <c r="BI1895" t="s">
        <v>1035</v>
      </c>
      <c r="BJ1895" t="s">
        <v>795</v>
      </c>
      <c r="BM1895" s="67">
        <f t="shared" si="456"/>
        <v>13</v>
      </c>
    </row>
    <row r="1896" spans="1:65" x14ac:dyDescent="0.25">
      <c r="A1896" s="68" t="str">
        <f>VLOOKUP(L1896,'Status Report'!B:CB,79,0)</f>
        <v>Heineken UCL</v>
      </c>
      <c r="C1896">
        <v>26021060</v>
      </c>
      <c r="D1896">
        <v>3090697</v>
      </c>
      <c r="E1896" t="s">
        <v>1026</v>
      </c>
      <c r="F1896" t="s">
        <v>1027</v>
      </c>
      <c r="G1896" t="str">
        <f>VLOOKUP(D1896,'[2]sold to'!$A:$H,8,0)</f>
        <v>Dominican Republic</v>
      </c>
      <c r="H1896" t="str">
        <f>VLOOKUP(D1896,'[2]sold to'!$A:$I,9,0)</f>
        <v>AMERICAS</v>
      </c>
      <c r="K1896">
        <v>90</v>
      </c>
      <c r="L1896">
        <v>88026535</v>
      </c>
      <c r="M1896" t="s">
        <v>351</v>
      </c>
      <c r="N1896">
        <v>2</v>
      </c>
      <c r="P1896" t="str">
        <f>VLOOKUP(L1896,'Status Report'!B:AA,26,0)</f>
        <v>Bangladesh</v>
      </c>
      <c r="Q1896" t="str">
        <f>VLOOKUP(L1896,'Status Report'!B:AB,27,0)</f>
        <v>Textiles-Clothing</v>
      </c>
      <c r="R1896">
        <f>VLOOKUP(L1896,'Status Report'!B:X,23,0)</f>
        <v>167</v>
      </c>
      <c r="S1896" t="str">
        <f>VLOOKUP(L1896,'Status Report'!B:T,19,0)</f>
        <v>Promocean The Netherlands BV</v>
      </c>
      <c r="T1896" s="62">
        <f>VLOOKUP(L1896,'Status Report'!B:E,4,0)</f>
        <v>3</v>
      </c>
      <c r="U1896" s="19">
        <f>_xlfn.IFS(AI1896="Den Bosch",VLOOKUP(L1896,'Status Report'!B:AM,35,0),AI1896="Yantian",VLOOKUP(L1896,'Status Report'!B:AM,36,0),AI1896="",IF(H1896="Asia Pacific",VLOOKUP(L1896,'Status Report'!B:AM,36,0),VLOOKUP(L1896,'Status Report'!B:AM,35,0)),AI1896="Direct shipment",IF(H1896="Asia Pacific",VLOOKUP(L1896,'Status Report'!B:AM,36,0),VLOOKUP(L1896,'Status Report'!B:AM,35,0)))</f>
        <v>38.28</v>
      </c>
      <c r="V1896" s="20">
        <f t="shared" si="443"/>
        <v>76.56</v>
      </c>
      <c r="W1896" s="19">
        <f>_xlfn.IFS(AI1896="Den Bosch",VLOOKUP(L1896,'Status Report'!B:AM,37,0),AI1896="Yantian",VLOOKUP(L1896,'Status Report'!B:AM,38,0),AI1896="",IF(H1896="Asia Pacific",VLOOKUP(L1896,'Status Report'!B:AM,38,0),VLOOKUP(L1896,'Status Report'!B:AM,37,0)),AI1896="Direct shipment",IF(H1896="Asia Pacific",VLOOKUP(L1896,'Status Report'!B:AM,38,0),VLOOKUP(L1896,'Status Report'!B:AM,37,0)))</f>
        <v>38.28</v>
      </c>
      <c r="X1896" s="20">
        <f t="shared" si="444"/>
        <v>76.56</v>
      </c>
      <c r="Y1896" s="20">
        <f>_xlfn.IFS(AI1896="Den Bosch",VLOOKUP(L1896,'Status Report'!B:AO,39,0),AI1896="Yantian",VLOOKUP(L1896,'Status Report'!B:AO,40,0),AI1896="",IF(H1896="Asia Pacific",VLOOKUP(L1896,'Status Report'!B:AO,40,0),VLOOKUP(L1896,'Status Report'!B:AO,39,0)),AI1896="Direct shipment",IF(H1896="Asia Pacific",VLOOKUP(L1896,'Status Report'!B:AO,40,0),VLOOKUP(L1896,'Status Report'!B:AO,39,0)))</f>
        <v>0</v>
      </c>
      <c r="Z1896" s="20">
        <f t="shared" si="445"/>
        <v>0</v>
      </c>
      <c r="AA1896" s="20">
        <f t="shared" si="446"/>
        <v>76.56</v>
      </c>
      <c r="AB1896" s="21">
        <f>_xlfn.IFS(AI1896="Den Bosch",VLOOKUP(L1896,'Status Report'!B:AM,33,0),AI1896="Yantian",VLOOKUP(L1896,'Status Report'!B:AM,34,0),AI1896="",IF(H1896="Asia Pacific",VLOOKUP(L1896,'Status Report'!B:AM,34,0),VLOOKUP(L1896,'Status Report'!B:AM,33,0)),AI1896="Direct shipment",IF(H1896="Asia Pacific",VLOOKUP(L1896,'Status Report'!B:AM,34,0),VLOOKUP(L1896,'Status Report'!B:AM,33,0)))</f>
        <v>33.348000000000006</v>
      </c>
      <c r="AC1896" s="21">
        <f>VLOOKUP(L1896,'Status Report'!B:CE,82,0)</f>
        <v>0</v>
      </c>
      <c r="AD1896" s="21">
        <f t="shared" si="447"/>
        <v>33.348000000000006</v>
      </c>
      <c r="AE1896" s="63">
        <f>VLOOKUP(L1896,'Status Report'!B:W,20,0)</f>
        <v>36</v>
      </c>
      <c r="AF1896" s="63">
        <f>VLOOKUP(L1896,'Status Report'!B:W,21,0)</f>
        <v>33</v>
      </c>
      <c r="AG1896" s="63">
        <f>VLOOKUP(L1896,'Status Report'!B:W,22,0)</f>
        <v>7</v>
      </c>
      <c r="AH1896" s="22">
        <f t="shared" si="448"/>
        <v>1.6632000000000001E-2</v>
      </c>
      <c r="AI1896" t="s">
        <v>990</v>
      </c>
      <c r="AK1896" s="63">
        <f>IFERROR(VLOOKUP(G1896,ASEAN!A:A,1,0),0)</f>
        <v>0</v>
      </c>
      <c r="AL1896" s="63" t="str">
        <f>IFERROR(VLOOKUP(D1896,'[3]customer specs'!$B$1:$D$65536,3,0),0)</f>
        <v>pallet</v>
      </c>
      <c r="AM1896" s="64">
        <f t="shared" si="449"/>
        <v>0</v>
      </c>
      <c r="AN1896" s="64">
        <f t="shared" si="450"/>
        <v>0</v>
      </c>
      <c r="AO1896" s="63"/>
      <c r="AP1896" s="63"/>
      <c r="AQ1896" s="63" t="str">
        <f t="shared" si="451"/>
        <v>no</v>
      </c>
      <c r="AR1896" s="20">
        <f t="shared" si="452"/>
        <v>66.696000000000012</v>
      </c>
      <c r="AS1896" s="63"/>
      <c r="AT1896" s="23">
        <f t="shared" si="442"/>
        <v>0.12</v>
      </c>
      <c r="AU1896" s="65">
        <f t="shared" si="453"/>
        <v>37.895454545454555</v>
      </c>
      <c r="AV1896" s="65"/>
      <c r="AW1896" s="65">
        <f t="shared" si="454"/>
        <v>75.790909090909111</v>
      </c>
      <c r="AX1896" s="65"/>
      <c r="AY1896" s="63">
        <f>VLOOKUP(L1896,'Status Report'!B:CF,81,0)</f>
        <v>0</v>
      </c>
      <c r="AZ1896" s="63" t="str">
        <f>VLOOKUP(L1896,'Status Report'!B:S,18,0)</f>
        <v>Ellina Smirnova</v>
      </c>
      <c r="BB1896" s="63">
        <f>VLOOKUP(L1896,'Status Report'!B:Z,25,0)</f>
        <v>6</v>
      </c>
      <c r="BC1896" s="63">
        <f t="shared" si="455"/>
        <v>12</v>
      </c>
      <c r="BF1896">
        <f>VLOOKUP(L1896,'Status Report'!B:CE,82,0)</f>
        <v>0</v>
      </c>
      <c r="BG1896">
        <f>VLOOKUP(L1896,'Status Report'!B:CF,83,0)</f>
        <v>0</v>
      </c>
      <c r="BH1896">
        <f>VLOOKUP(L1896,'Status Report'!B:CG,84,0)</f>
        <v>0</v>
      </c>
      <c r="BI1896" t="s">
        <v>1035</v>
      </c>
      <c r="BJ1896" t="s">
        <v>795</v>
      </c>
      <c r="BM1896" s="67">
        <f t="shared" si="456"/>
        <v>15</v>
      </c>
    </row>
    <row r="1897" spans="1:65" x14ac:dyDescent="0.25">
      <c r="A1897" s="68" t="str">
        <f>VLOOKUP(L1897,'Status Report'!B:CB,79,0)</f>
        <v>Heineken UCL</v>
      </c>
      <c r="C1897">
        <v>26021060</v>
      </c>
      <c r="D1897">
        <v>3090697</v>
      </c>
      <c r="E1897" t="s">
        <v>1026</v>
      </c>
      <c r="F1897" t="s">
        <v>1027</v>
      </c>
      <c r="G1897" t="str">
        <f>VLOOKUP(D1897,'[2]sold to'!$A:$H,8,0)</f>
        <v>Dominican Republic</v>
      </c>
      <c r="H1897" t="str">
        <f>VLOOKUP(D1897,'[2]sold to'!$A:$I,9,0)</f>
        <v>AMERICAS</v>
      </c>
      <c r="K1897">
        <v>100</v>
      </c>
      <c r="L1897">
        <v>88026536</v>
      </c>
      <c r="M1897" t="s">
        <v>352</v>
      </c>
      <c r="N1897">
        <v>2</v>
      </c>
      <c r="P1897" t="str">
        <f>VLOOKUP(L1897,'Status Report'!B:AA,26,0)</f>
        <v>Bangladesh</v>
      </c>
      <c r="Q1897" t="str">
        <f>VLOOKUP(L1897,'Status Report'!B:AB,27,0)</f>
        <v>Textiles-Clothing</v>
      </c>
      <c r="R1897">
        <f>VLOOKUP(L1897,'Status Report'!B:X,23,0)</f>
        <v>167</v>
      </c>
      <c r="S1897" t="str">
        <f>VLOOKUP(L1897,'Status Report'!B:T,19,0)</f>
        <v>Promocean The Netherlands BV</v>
      </c>
      <c r="T1897" s="62">
        <f>VLOOKUP(L1897,'Status Report'!B:E,4,0)</f>
        <v>3</v>
      </c>
      <c r="U1897" s="19">
        <f>_xlfn.IFS(AI1897="Den Bosch",VLOOKUP(L1897,'Status Report'!B:AM,35,0),AI1897="Yantian",VLOOKUP(L1897,'Status Report'!B:AM,36,0),AI1897="",IF(H1897="Asia Pacific",VLOOKUP(L1897,'Status Report'!B:AM,36,0),VLOOKUP(L1897,'Status Report'!B:AM,35,0)),AI1897="Direct shipment",IF(H1897="Asia Pacific",VLOOKUP(L1897,'Status Report'!B:AM,36,0),VLOOKUP(L1897,'Status Report'!B:AM,35,0)))</f>
        <v>38.28</v>
      </c>
      <c r="V1897" s="20">
        <f t="shared" si="443"/>
        <v>76.56</v>
      </c>
      <c r="W1897" s="19">
        <f>_xlfn.IFS(AI1897="Den Bosch",VLOOKUP(L1897,'Status Report'!B:AM,37,0),AI1897="Yantian",VLOOKUP(L1897,'Status Report'!B:AM,38,0),AI1897="",IF(H1897="Asia Pacific",VLOOKUP(L1897,'Status Report'!B:AM,38,0),VLOOKUP(L1897,'Status Report'!B:AM,37,0)),AI1897="Direct shipment",IF(H1897="Asia Pacific",VLOOKUP(L1897,'Status Report'!B:AM,38,0),VLOOKUP(L1897,'Status Report'!B:AM,37,0)))</f>
        <v>38.28</v>
      </c>
      <c r="X1897" s="20">
        <f t="shared" si="444"/>
        <v>76.56</v>
      </c>
      <c r="Y1897" s="20">
        <f>_xlfn.IFS(AI1897="Den Bosch",VLOOKUP(L1897,'Status Report'!B:AO,39,0),AI1897="Yantian",VLOOKUP(L1897,'Status Report'!B:AO,40,0),AI1897="",IF(H1897="Asia Pacific",VLOOKUP(L1897,'Status Report'!B:AO,40,0),VLOOKUP(L1897,'Status Report'!B:AO,39,0)),AI1897="Direct shipment",IF(H1897="Asia Pacific",VLOOKUP(L1897,'Status Report'!B:AO,40,0),VLOOKUP(L1897,'Status Report'!B:AO,39,0)))</f>
        <v>0</v>
      </c>
      <c r="Z1897" s="20">
        <f t="shared" si="445"/>
        <v>0</v>
      </c>
      <c r="AA1897" s="20">
        <f t="shared" si="446"/>
        <v>76.56</v>
      </c>
      <c r="AB1897" s="21">
        <f>_xlfn.IFS(AI1897="Den Bosch",VLOOKUP(L1897,'Status Report'!B:AM,33,0),AI1897="Yantian",VLOOKUP(L1897,'Status Report'!B:AM,34,0),AI1897="",IF(H1897="Asia Pacific",VLOOKUP(L1897,'Status Report'!B:AM,34,0),VLOOKUP(L1897,'Status Report'!B:AM,33,0)),AI1897="Direct shipment",IF(H1897="Asia Pacific",VLOOKUP(L1897,'Status Report'!B:AM,34,0),VLOOKUP(L1897,'Status Report'!B:AM,33,0)))</f>
        <v>33.348000000000006</v>
      </c>
      <c r="AC1897" s="21">
        <f>VLOOKUP(L1897,'Status Report'!B:CE,82,0)</f>
        <v>0</v>
      </c>
      <c r="AD1897" s="21">
        <f t="shared" si="447"/>
        <v>33.348000000000006</v>
      </c>
      <c r="AE1897" s="63">
        <f>VLOOKUP(L1897,'Status Report'!B:W,20,0)</f>
        <v>36</v>
      </c>
      <c r="AF1897" s="63">
        <f>VLOOKUP(L1897,'Status Report'!B:W,21,0)</f>
        <v>33</v>
      </c>
      <c r="AG1897" s="63">
        <f>VLOOKUP(L1897,'Status Report'!B:W,22,0)</f>
        <v>7</v>
      </c>
      <c r="AH1897" s="22">
        <f t="shared" si="448"/>
        <v>1.6632000000000001E-2</v>
      </c>
      <c r="AI1897" t="s">
        <v>990</v>
      </c>
      <c r="AK1897" s="63">
        <f>IFERROR(VLOOKUP(G1897,ASEAN!A:A,1,0),0)</f>
        <v>0</v>
      </c>
      <c r="AL1897" s="63" t="str">
        <f>IFERROR(VLOOKUP(D1897,'[3]customer specs'!$B$1:$D$65536,3,0),0)</f>
        <v>pallet</v>
      </c>
      <c r="AM1897" s="64">
        <f t="shared" si="449"/>
        <v>0</v>
      </c>
      <c r="AN1897" s="64">
        <f t="shared" si="450"/>
        <v>0</v>
      </c>
      <c r="AO1897" s="63"/>
      <c r="AP1897" s="63"/>
      <c r="AQ1897" s="63" t="str">
        <f t="shared" si="451"/>
        <v>no</v>
      </c>
      <c r="AR1897" s="20">
        <f t="shared" si="452"/>
        <v>66.696000000000012</v>
      </c>
      <c r="AS1897" s="63"/>
      <c r="AT1897" s="23">
        <f t="shared" si="442"/>
        <v>0.12</v>
      </c>
      <c r="AU1897" s="65">
        <f t="shared" si="453"/>
        <v>37.895454545454555</v>
      </c>
      <c r="AV1897" s="65"/>
      <c r="AW1897" s="65">
        <f t="shared" si="454"/>
        <v>75.790909090909111</v>
      </c>
      <c r="AX1897" s="65"/>
      <c r="AY1897" s="63">
        <f>VLOOKUP(L1897,'Status Report'!B:CF,81,0)</f>
        <v>0</v>
      </c>
      <c r="AZ1897" s="63" t="str">
        <f>VLOOKUP(L1897,'Status Report'!B:S,18,0)</f>
        <v>Ellina Smirnova</v>
      </c>
      <c r="BB1897" s="63">
        <f>VLOOKUP(L1897,'Status Report'!B:Z,25,0)</f>
        <v>6</v>
      </c>
      <c r="BC1897" s="63">
        <f t="shared" si="455"/>
        <v>12</v>
      </c>
      <c r="BF1897">
        <f>VLOOKUP(L1897,'Status Report'!B:CE,82,0)</f>
        <v>0</v>
      </c>
      <c r="BG1897">
        <f>VLOOKUP(L1897,'Status Report'!B:CF,83,0)</f>
        <v>0</v>
      </c>
      <c r="BH1897">
        <f>VLOOKUP(L1897,'Status Report'!B:CG,84,0)</f>
        <v>0</v>
      </c>
      <c r="BI1897" t="s">
        <v>1035</v>
      </c>
      <c r="BJ1897" t="s">
        <v>795</v>
      </c>
      <c r="BM1897" s="67">
        <f t="shared" si="456"/>
        <v>16</v>
      </c>
    </row>
    <row r="1898" spans="1:65" x14ac:dyDescent="0.25">
      <c r="A1898" s="68" t="str">
        <f>VLOOKUP(L1898,'Status Report'!B:CB,79,0)</f>
        <v>Desperados</v>
      </c>
      <c r="C1898">
        <v>20006118</v>
      </c>
      <c r="D1898">
        <v>3090189</v>
      </c>
      <c r="E1898" t="s">
        <v>906</v>
      </c>
      <c r="F1898" t="s">
        <v>907</v>
      </c>
      <c r="G1898" t="str">
        <f>VLOOKUP(D1898,'[2]sold to'!$A:$H,8,0)</f>
        <v>Germany</v>
      </c>
      <c r="H1898" t="str">
        <f>VLOOKUP(D1898,'[2]sold to'!$A:$I,9,0)</f>
        <v>Europe</v>
      </c>
      <c r="K1898">
        <v>50</v>
      </c>
      <c r="L1898">
        <v>88027053</v>
      </c>
      <c r="M1898" t="s">
        <v>496</v>
      </c>
      <c r="N1898">
        <v>100</v>
      </c>
      <c r="P1898" t="str">
        <f>VLOOKUP(L1898,'Status Report'!B:AA,26,0)</f>
        <v>China</v>
      </c>
      <c r="Q1898" t="str">
        <f>VLOOKUP(L1898,'Status Report'!B:AB,27,0)</f>
        <v>Indoor signs</v>
      </c>
      <c r="R1898">
        <f>VLOOKUP(L1898,'Status Report'!B:X,23,0)</f>
        <v>100</v>
      </c>
      <c r="S1898" t="str">
        <f>VLOOKUP(L1898,'Status Report'!B:T,19,0)</f>
        <v>Dekkers Visual Communication B.v.</v>
      </c>
      <c r="T1898" s="62">
        <f>VLOOKUP(L1898,'Status Report'!B:E,4,0)</f>
        <v>3</v>
      </c>
      <c r="U1898" s="19">
        <f>_xlfn.IFS(AI1898="Den Bosch",VLOOKUP(L1898,'Status Report'!B:AM,35,0),AI1898="Yantian",VLOOKUP(L1898,'Status Report'!B:AM,36,0),AI1898="",IF(H1898="Asia Pacific",VLOOKUP(L1898,'Status Report'!B:AM,36,0),VLOOKUP(L1898,'Status Report'!B:AM,35,0)),AI1898="Direct shipment",IF(H1898="Asia Pacific",VLOOKUP(L1898,'Status Report'!B:AM,36,0),VLOOKUP(L1898,'Status Report'!B:AM,35,0)))</f>
        <v>145</v>
      </c>
      <c r="V1898" s="20">
        <f t="shared" si="443"/>
        <v>14500</v>
      </c>
      <c r="W1898" s="19">
        <f>_xlfn.IFS(AI1898="Den Bosch",VLOOKUP(L1898,'Status Report'!B:AM,37,0),AI1898="Yantian",VLOOKUP(L1898,'Status Report'!B:AM,38,0),AI1898="",IF(H1898="Asia Pacific",VLOOKUP(L1898,'Status Report'!B:AM,38,0),VLOOKUP(L1898,'Status Report'!B:AM,37,0)),AI1898="Direct shipment",IF(H1898="Asia Pacific",VLOOKUP(L1898,'Status Report'!B:AM,38,0),VLOOKUP(L1898,'Status Report'!B:AM,37,0)))</f>
        <v>131.82</v>
      </c>
      <c r="X1898" s="20">
        <f t="shared" si="444"/>
        <v>13182</v>
      </c>
      <c r="Y1898" s="20">
        <f>_xlfn.IFS(AI1898="Den Bosch",VLOOKUP(L1898,'Status Report'!B:AO,39,0),AI1898="Yantian",VLOOKUP(L1898,'Status Report'!B:AO,40,0),AI1898="",IF(H1898="Asia Pacific",VLOOKUP(L1898,'Status Report'!B:AO,40,0),VLOOKUP(L1898,'Status Report'!B:AO,39,0)),AI1898="Direct shipment",IF(H1898="Asia Pacific",VLOOKUP(L1898,'Status Report'!B:AO,40,0),VLOOKUP(L1898,'Status Report'!B:AO,39,0)))</f>
        <v>0</v>
      </c>
      <c r="Z1898" s="20">
        <f t="shared" si="445"/>
        <v>0</v>
      </c>
      <c r="AA1898" s="20">
        <f t="shared" si="446"/>
        <v>13182</v>
      </c>
      <c r="AB1898" s="21">
        <f>_xlfn.IFS(AI1898="Den Bosch",VLOOKUP(L1898,'Status Report'!B:AM,33,0),AI1898="Yantian",VLOOKUP(L1898,'Status Report'!B:AM,34,0),AI1898="",IF(H1898="Asia Pacific",VLOOKUP(L1898,'Status Report'!B:AM,34,0),VLOOKUP(L1898,'Status Report'!B:AM,33,0)),AI1898="Direct shipment",IF(H1898="Asia Pacific",VLOOKUP(L1898,'Status Report'!B:AM,34,0),VLOOKUP(L1898,'Status Report'!B:AM,33,0)))</f>
        <v>114.00000000000001</v>
      </c>
      <c r="AC1898" s="21">
        <f>VLOOKUP(L1898,'Status Report'!B:CE,82,0)</f>
        <v>0</v>
      </c>
      <c r="AD1898" s="21">
        <f t="shared" si="447"/>
        <v>114.00000000000001</v>
      </c>
      <c r="AE1898" s="63">
        <f>VLOOKUP(L1898,'Status Report'!B:W,20,0)</f>
        <v>44</v>
      </c>
      <c r="AF1898" s="63">
        <f>VLOOKUP(L1898,'Status Report'!B:W,21,0)</f>
        <v>10</v>
      </c>
      <c r="AG1898" s="63">
        <f>VLOOKUP(L1898,'Status Report'!B:W,22,0)</f>
        <v>74</v>
      </c>
      <c r="AH1898" s="22">
        <f t="shared" si="448"/>
        <v>3.2559999999999998</v>
      </c>
      <c r="AI1898" t="s">
        <v>990</v>
      </c>
      <c r="AK1898" s="63">
        <f>IFERROR(VLOOKUP(G1898,ASEAN!A:A,1,0),0)</f>
        <v>0</v>
      </c>
      <c r="AL1898" s="63" t="str">
        <f>IFERROR(VLOOKUP(D1898,'[3]customer specs'!$B$1:$D$65536,3,0),0)</f>
        <v>pallet</v>
      </c>
      <c r="AM1898" s="64">
        <f t="shared" si="449"/>
        <v>1318</v>
      </c>
      <c r="AN1898" s="64">
        <f t="shared" si="450"/>
        <v>0</v>
      </c>
      <c r="AO1898" s="63"/>
      <c r="AP1898" s="63"/>
      <c r="AQ1898" s="63" t="str">
        <f t="shared" si="451"/>
        <v>yes</v>
      </c>
      <c r="AR1898" s="20">
        <f t="shared" si="452"/>
        <v>11400.000000000002</v>
      </c>
      <c r="AS1898" s="63"/>
      <c r="AT1898" s="23">
        <f t="shared" si="442"/>
        <v>0.12</v>
      </c>
      <c r="AU1898" s="65">
        <f t="shared" si="453"/>
        <v>129.54545454545456</v>
      </c>
      <c r="AV1898" s="65"/>
      <c r="AW1898" s="65">
        <f t="shared" si="454"/>
        <v>12954.545454545456</v>
      </c>
      <c r="AX1898" s="65"/>
      <c r="AY1898" s="63">
        <f>VLOOKUP(L1898,'Status Report'!B:CF,81,0)</f>
        <v>0</v>
      </c>
      <c r="AZ1898" s="63" t="str">
        <f>VLOOKUP(L1898,'Status Report'!B:S,18,0)</f>
        <v>Ludmilla Zarybnicka</v>
      </c>
      <c r="BB1898" s="63">
        <f>VLOOKUP(L1898,'Status Report'!B:Z,25,0)</f>
        <v>1</v>
      </c>
      <c r="BC1898" s="63">
        <f t="shared" si="455"/>
        <v>100</v>
      </c>
      <c r="BF1898">
        <f>VLOOKUP(L1898,'Status Report'!B:CE,82,0)</f>
        <v>0</v>
      </c>
      <c r="BG1898">
        <f>VLOOKUP(L1898,'Status Report'!B:CF,83,0)</f>
        <v>0</v>
      </c>
      <c r="BH1898">
        <f>VLOOKUP(L1898,'Status Report'!B:CG,84,0)</f>
        <v>0</v>
      </c>
      <c r="BI1898" t="s">
        <v>1008</v>
      </c>
      <c r="BJ1898" t="s">
        <v>795</v>
      </c>
      <c r="BM1898" s="67">
        <f t="shared" si="456"/>
        <v>456</v>
      </c>
    </row>
    <row r="1899" spans="1:65" x14ac:dyDescent="0.25">
      <c r="A1899" s="68" t="str">
        <f>VLOOKUP(L1899,'Status Report'!B:CB,79,0)</f>
        <v>Desperados</v>
      </c>
      <c r="C1899">
        <v>20006118</v>
      </c>
      <c r="D1899">
        <v>3090189</v>
      </c>
      <c r="E1899" t="s">
        <v>906</v>
      </c>
      <c r="F1899" t="s">
        <v>907</v>
      </c>
      <c r="G1899" t="str">
        <f>VLOOKUP(D1899,'[2]sold to'!$A:$H,8,0)</f>
        <v>Germany</v>
      </c>
      <c r="H1899" t="str">
        <f>VLOOKUP(D1899,'[2]sold to'!$A:$I,9,0)</f>
        <v>Europe</v>
      </c>
      <c r="K1899">
        <v>60</v>
      </c>
      <c r="L1899">
        <v>88027220</v>
      </c>
      <c r="M1899" t="s">
        <v>520</v>
      </c>
      <c r="N1899">
        <v>125</v>
      </c>
      <c r="P1899" t="str">
        <f>VLOOKUP(L1899,'Status Report'!B:AA,26,0)</f>
        <v>China</v>
      </c>
      <c r="Q1899" t="str">
        <f>VLOOKUP(L1899,'Status Report'!B:AB,27,0)</f>
        <v>Bar support</v>
      </c>
      <c r="R1899">
        <f>VLOOKUP(L1899,'Status Report'!B:X,23,0)</f>
        <v>125</v>
      </c>
      <c r="S1899" t="str">
        <f>VLOOKUP(L1899,'Status Report'!B:T,19,0)</f>
        <v>Promocean The Netherlands BV</v>
      </c>
      <c r="T1899" s="62">
        <f>VLOOKUP(L1899,'Status Report'!B:E,4,0)</f>
        <v>3</v>
      </c>
      <c r="U1899" s="19">
        <f>_xlfn.IFS(AI1899="Den Bosch",VLOOKUP(L1899,'Status Report'!B:AM,35,0),AI1899="Yantian",VLOOKUP(L1899,'Status Report'!B:AM,36,0),AI1899="",IF(H1899="Asia Pacific",VLOOKUP(L1899,'Status Report'!B:AM,36,0),VLOOKUP(L1899,'Status Report'!B:AM,35,0)),AI1899="Direct shipment",IF(H1899="Asia Pacific",VLOOKUP(L1899,'Status Report'!B:AM,36,0),VLOOKUP(L1899,'Status Report'!B:AM,35,0)))</f>
        <v>39.799999999999997</v>
      </c>
      <c r="V1899" s="20">
        <f t="shared" si="443"/>
        <v>4975</v>
      </c>
      <c r="W1899" s="19">
        <f>_xlfn.IFS(AI1899="Den Bosch",VLOOKUP(L1899,'Status Report'!B:AM,37,0),AI1899="Yantian",VLOOKUP(L1899,'Status Report'!B:AM,38,0),AI1899="",IF(H1899="Asia Pacific",VLOOKUP(L1899,'Status Report'!B:AM,38,0),VLOOKUP(L1899,'Status Report'!B:AM,37,0)),AI1899="Direct shipment",IF(H1899="Asia Pacific",VLOOKUP(L1899,'Status Report'!B:AM,38,0),VLOOKUP(L1899,'Status Report'!B:AM,37,0)))</f>
        <v>35.6</v>
      </c>
      <c r="X1899" s="20">
        <f t="shared" si="444"/>
        <v>4450</v>
      </c>
      <c r="Y1899" s="20">
        <f>_xlfn.IFS(AI1899="Den Bosch",VLOOKUP(L1899,'Status Report'!B:AO,39,0),AI1899="Yantian",VLOOKUP(L1899,'Status Report'!B:AO,40,0),AI1899="",IF(H1899="Asia Pacific",VLOOKUP(L1899,'Status Report'!B:AO,40,0),VLOOKUP(L1899,'Status Report'!B:AO,39,0)),AI1899="Direct shipment",IF(H1899="Asia Pacific",VLOOKUP(L1899,'Status Report'!B:AO,40,0),VLOOKUP(L1899,'Status Report'!B:AO,39,0)))</f>
        <v>0</v>
      </c>
      <c r="Z1899" s="20">
        <f t="shared" si="445"/>
        <v>0</v>
      </c>
      <c r="AA1899" s="20">
        <f t="shared" si="446"/>
        <v>4450</v>
      </c>
      <c r="AB1899" s="21">
        <f>_xlfn.IFS(AI1899="Den Bosch",VLOOKUP(L1899,'Status Report'!B:AM,33,0),AI1899="Yantian",VLOOKUP(L1899,'Status Report'!B:AM,34,0),AI1899="",IF(H1899="Asia Pacific",VLOOKUP(L1899,'Status Report'!B:AM,34,0),VLOOKUP(L1899,'Status Report'!B:AM,33,0)),AI1899="Direct shipment",IF(H1899="Asia Pacific",VLOOKUP(L1899,'Status Report'!B:AM,34,0),VLOOKUP(L1899,'Status Report'!B:AM,33,0)))</f>
        <v>29.298000000000002</v>
      </c>
      <c r="AC1899" s="21">
        <f>VLOOKUP(L1899,'Status Report'!B:CE,82,0)</f>
        <v>0</v>
      </c>
      <c r="AD1899" s="21">
        <f t="shared" si="447"/>
        <v>29.298000000000002</v>
      </c>
      <c r="AE1899" s="63">
        <f>VLOOKUP(L1899,'Status Report'!B:W,20,0)</f>
        <v>14.5</v>
      </c>
      <c r="AF1899" s="63">
        <f>VLOOKUP(L1899,'Status Report'!B:W,21,0)</f>
        <v>4.8</v>
      </c>
      <c r="AG1899" s="63">
        <f>VLOOKUP(L1899,'Status Report'!B:W,22,0)</f>
        <v>4.8</v>
      </c>
      <c r="AH1899" s="22">
        <f t="shared" si="448"/>
        <v>4.1759999999999999E-2</v>
      </c>
      <c r="AI1899" t="s">
        <v>990</v>
      </c>
      <c r="AK1899" s="63">
        <f>IFERROR(VLOOKUP(G1899,ASEAN!A:A,1,0),0)</f>
        <v>0</v>
      </c>
      <c r="AL1899" s="63" t="str">
        <f>IFERROR(VLOOKUP(D1899,'[3]customer specs'!$B$1:$D$65536,3,0),0)</f>
        <v>pallet</v>
      </c>
      <c r="AM1899" s="64">
        <f t="shared" si="449"/>
        <v>525</v>
      </c>
      <c r="AN1899" s="64">
        <f t="shared" si="450"/>
        <v>0</v>
      </c>
      <c r="AO1899" s="63"/>
      <c r="AP1899" s="63"/>
      <c r="AQ1899" s="63" t="str">
        <f t="shared" si="451"/>
        <v>yes</v>
      </c>
      <c r="AR1899" s="20">
        <f t="shared" si="452"/>
        <v>3662.25</v>
      </c>
      <c r="AS1899" s="63"/>
      <c r="AT1899" s="23">
        <f t="shared" ref="AT1899:AT1901" si="457">IF(AS1899=0.045,0.045,IF(AS1899=0.035,0.035,0.12))</f>
        <v>0.12</v>
      </c>
      <c r="AU1899" s="65">
        <f t="shared" si="453"/>
        <v>33.293181818181822</v>
      </c>
      <c r="AV1899" s="65"/>
      <c r="AW1899" s="65">
        <f t="shared" si="454"/>
        <v>4161.6477272727279</v>
      </c>
      <c r="AX1899" s="65"/>
      <c r="AY1899" s="63">
        <f>VLOOKUP(L1899,'Status Report'!B:CF,81,0)</f>
        <v>0</v>
      </c>
      <c r="AZ1899" s="63" t="str">
        <f>VLOOKUP(L1899,'Status Report'!B:S,18,0)</f>
        <v>Ellina Smirnova</v>
      </c>
      <c r="BB1899" s="63">
        <f>VLOOKUP(L1899,'Status Report'!B:Z,25,0)</f>
        <v>20</v>
      </c>
      <c r="BC1899" s="63">
        <f t="shared" si="455"/>
        <v>2500</v>
      </c>
      <c r="BF1899">
        <f>VLOOKUP(L1899,'Status Report'!B:CE,82,0)</f>
        <v>0</v>
      </c>
      <c r="BG1899">
        <f>VLOOKUP(L1899,'Status Report'!B:CF,83,0)</f>
        <v>0</v>
      </c>
      <c r="BH1899">
        <f>VLOOKUP(L1899,'Status Report'!B:CG,84,0)</f>
        <v>0</v>
      </c>
      <c r="BI1899" t="s">
        <v>1008</v>
      </c>
      <c r="BJ1899" t="s">
        <v>795</v>
      </c>
      <c r="BM1899" s="67">
        <f t="shared" si="456"/>
        <v>1081</v>
      </c>
    </row>
    <row r="1900" spans="1:65" x14ac:dyDescent="0.25">
      <c r="A1900" s="68" t="str">
        <f>VLOOKUP(L1900,'Status Report'!B:CB,79,0)</f>
        <v>Desperados</v>
      </c>
      <c r="C1900">
        <v>20006118</v>
      </c>
      <c r="D1900">
        <v>3090189</v>
      </c>
      <c r="E1900" t="s">
        <v>906</v>
      </c>
      <c r="F1900" t="s">
        <v>907</v>
      </c>
      <c r="G1900" t="str">
        <f>VLOOKUP(D1900,'[2]sold to'!$A:$H,8,0)</f>
        <v>Germany</v>
      </c>
      <c r="H1900" t="str">
        <f>VLOOKUP(D1900,'[2]sold to'!$A:$I,9,0)</f>
        <v>Europe</v>
      </c>
      <c r="K1900">
        <v>70</v>
      </c>
      <c r="L1900">
        <v>88026888</v>
      </c>
      <c r="M1900" t="s">
        <v>480</v>
      </c>
      <c r="N1900">
        <v>167</v>
      </c>
      <c r="P1900" t="str">
        <f>VLOOKUP(L1900,'Status Report'!B:AA,26,0)</f>
        <v>China</v>
      </c>
      <c r="Q1900" t="str">
        <f>VLOOKUP(L1900,'Status Report'!B:AB,27,0)</f>
        <v>Bar support</v>
      </c>
      <c r="R1900">
        <f>VLOOKUP(L1900,'Status Report'!B:X,23,0)</f>
        <v>167</v>
      </c>
      <c r="S1900" t="str">
        <f>VLOOKUP(L1900,'Status Report'!B:T,19,0)</f>
        <v>Promocean The Netherlands BV</v>
      </c>
      <c r="T1900" s="62">
        <f>VLOOKUP(L1900,'Status Report'!B:E,4,0)</f>
        <v>3</v>
      </c>
      <c r="U1900" s="19">
        <f>_xlfn.IFS(AI1900="Den Bosch",VLOOKUP(L1900,'Status Report'!B:AM,35,0),AI1900="Yantian",VLOOKUP(L1900,'Status Report'!B:AM,36,0),AI1900="",IF(H1900="Asia Pacific",VLOOKUP(L1900,'Status Report'!B:AM,36,0),VLOOKUP(L1900,'Status Report'!B:AM,35,0)),AI1900="Direct shipment",IF(H1900="Asia Pacific",VLOOKUP(L1900,'Status Report'!B:AM,36,0),VLOOKUP(L1900,'Status Report'!B:AM,35,0)))</f>
        <v>76.679999999999993</v>
      </c>
      <c r="V1900" s="20">
        <f t="shared" si="443"/>
        <v>12805.56</v>
      </c>
      <c r="W1900" s="19">
        <f>_xlfn.IFS(AI1900="Den Bosch",VLOOKUP(L1900,'Status Report'!B:AM,37,0),AI1900="Yantian",VLOOKUP(L1900,'Status Report'!B:AM,38,0),AI1900="",IF(H1900="Asia Pacific",VLOOKUP(L1900,'Status Report'!B:AM,38,0),VLOOKUP(L1900,'Status Report'!B:AM,37,0)),AI1900="Direct shipment",IF(H1900="Asia Pacific",VLOOKUP(L1900,'Status Report'!B:AM,38,0),VLOOKUP(L1900,'Status Report'!B:AM,37,0)))</f>
        <v>62.519999999999996</v>
      </c>
      <c r="X1900" s="20">
        <f t="shared" si="444"/>
        <v>10440.84</v>
      </c>
      <c r="Y1900" s="20">
        <f>_xlfn.IFS(AI1900="Den Bosch",VLOOKUP(L1900,'Status Report'!B:AO,39,0),AI1900="Yantian",VLOOKUP(L1900,'Status Report'!B:AO,40,0),AI1900="",IF(H1900="Asia Pacific",VLOOKUP(L1900,'Status Report'!B:AO,40,0),VLOOKUP(L1900,'Status Report'!B:AO,39,0)),AI1900="Direct shipment",IF(H1900="Asia Pacific",VLOOKUP(L1900,'Status Report'!B:AO,40,0),VLOOKUP(L1900,'Status Report'!B:AO,39,0)))</f>
        <v>0</v>
      </c>
      <c r="Z1900" s="20">
        <f t="shared" si="445"/>
        <v>0</v>
      </c>
      <c r="AA1900" s="20">
        <f t="shared" si="446"/>
        <v>10440.84</v>
      </c>
      <c r="AB1900" s="21">
        <f>_xlfn.IFS(AI1900="Den Bosch",VLOOKUP(L1900,'Status Report'!B:AM,33,0),AI1900="Yantian",VLOOKUP(L1900,'Status Report'!B:AM,34,0),AI1900="",IF(H1900="Asia Pacific",VLOOKUP(L1900,'Status Report'!B:AM,34,0),VLOOKUP(L1900,'Status Report'!B:AM,33,0)),AI1900="Direct shipment",IF(H1900="Asia Pacific",VLOOKUP(L1900,'Status Report'!B:AM,34,0),VLOOKUP(L1900,'Status Report'!B:AM,33,0)))</f>
        <v>53.420400000000008</v>
      </c>
      <c r="AC1900" s="21">
        <f>VLOOKUP(L1900,'Status Report'!B:CE,82,0)</f>
        <v>0</v>
      </c>
      <c r="AD1900" s="21">
        <f t="shared" si="447"/>
        <v>53.420400000000008</v>
      </c>
      <c r="AE1900" s="63">
        <f>VLOOKUP(L1900,'Status Report'!B:W,20,0)</f>
        <v>49</v>
      </c>
      <c r="AF1900" s="63">
        <f>VLOOKUP(L1900,'Status Report'!B:W,21,0)</f>
        <v>26</v>
      </c>
      <c r="AG1900" s="63">
        <f>VLOOKUP(L1900,'Status Report'!B:W,22,0)</f>
        <v>50</v>
      </c>
      <c r="AH1900" s="22">
        <f t="shared" si="448"/>
        <v>10.6379</v>
      </c>
      <c r="AI1900" t="s">
        <v>990</v>
      </c>
      <c r="AK1900" s="63">
        <f>IFERROR(VLOOKUP(G1900,ASEAN!A:A,1,0),0)</f>
        <v>0</v>
      </c>
      <c r="AL1900" s="63" t="str">
        <f>IFERROR(VLOOKUP(D1900,'[3]customer specs'!$B$1:$D$65536,3,0),0)</f>
        <v>pallet</v>
      </c>
      <c r="AM1900" s="64">
        <f t="shared" si="449"/>
        <v>2364.7199999999993</v>
      </c>
      <c r="AN1900" s="64">
        <f t="shared" si="450"/>
        <v>0</v>
      </c>
      <c r="AO1900" s="63"/>
      <c r="AP1900" s="63"/>
      <c r="AQ1900" s="63" t="str">
        <f t="shared" si="451"/>
        <v>yes</v>
      </c>
      <c r="AR1900" s="20">
        <f t="shared" si="452"/>
        <v>8921.2068000000017</v>
      </c>
      <c r="AS1900" s="63"/>
      <c r="AT1900" s="23">
        <f t="shared" si="457"/>
        <v>0.12</v>
      </c>
      <c r="AU1900" s="65">
        <f t="shared" si="453"/>
        <v>60.705000000000005</v>
      </c>
      <c r="AV1900" s="65"/>
      <c r="AW1900" s="65">
        <f t="shared" si="454"/>
        <v>10137.735000000001</v>
      </c>
      <c r="AX1900" s="65"/>
      <c r="AY1900" s="63">
        <f>VLOOKUP(L1900,'Status Report'!B:CF,81,0)</f>
        <v>0</v>
      </c>
      <c r="AZ1900" s="63" t="str">
        <f>VLOOKUP(L1900,'Status Report'!B:S,18,0)</f>
        <v>Ellina Smirnova</v>
      </c>
      <c r="BB1900" s="63">
        <f>VLOOKUP(L1900,'Status Report'!B:Z,25,0)</f>
        <v>12</v>
      </c>
      <c r="BC1900" s="63">
        <f t="shared" si="455"/>
        <v>2004</v>
      </c>
      <c r="BF1900">
        <f>VLOOKUP(L1900,'Status Report'!B:CE,82,0)</f>
        <v>0</v>
      </c>
      <c r="BG1900">
        <f>VLOOKUP(L1900,'Status Report'!B:CF,83,0)</f>
        <v>0</v>
      </c>
      <c r="BH1900">
        <f>VLOOKUP(L1900,'Status Report'!B:CG,84,0)</f>
        <v>0</v>
      </c>
      <c r="BI1900" t="s">
        <v>1008</v>
      </c>
      <c r="BJ1900" t="s">
        <v>795</v>
      </c>
      <c r="BM1900" s="67">
        <f t="shared" si="456"/>
        <v>730</v>
      </c>
    </row>
    <row r="1901" spans="1:65" x14ac:dyDescent="0.25">
      <c r="A1901" s="68" t="str">
        <f>VLOOKUP(L1901,'Status Report'!B:CB,79,0)</f>
        <v>Heineken</v>
      </c>
      <c r="C1901">
        <v>20006118</v>
      </c>
      <c r="D1901">
        <v>3090189</v>
      </c>
      <c r="E1901" t="s">
        <v>906</v>
      </c>
      <c r="F1901" t="s">
        <v>907</v>
      </c>
      <c r="G1901" t="str">
        <f>VLOOKUP(D1901,'[2]sold to'!$A:$H,8,0)</f>
        <v>Germany</v>
      </c>
      <c r="H1901" t="str">
        <f>VLOOKUP(D1901,'[2]sold to'!$A:$I,9,0)</f>
        <v>Europe</v>
      </c>
      <c r="K1901">
        <v>80</v>
      </c>
      <c r="L1901">
        <v>88026690</v>
      </c>
      <c r="M1901" t="s">
        <v>111</v>
      </c>
      <c r="N1901" s="86">
        <v>3334</v>
      </c>
      <c r="P1901" t="str">
        <f>VLOOKUP(L1901,'Status Report'!B:AA,26,0)</f>
        <v>France</v>
      </c>
      <c r="Q1901" t="str">
        <f>VLOOKUP(L1901,'Status Report'!B:AB,27,0)</f>
        <v>Glassware</v>
      </c>
      <c r="R1901">
        <f>VLOOKUP(L1901,'Status Report'!B:X,23,0)</f>
        <v>3334</v>
      </c>
      <c r="S1901" t="str">
        <f>VLOOKUP(L1901,'Status Report'!B:T,19,0)</f>
        <v>Arc International France SAS</v>
      </c>
      <c r="T1901" s="62">
        <f>VLOOKUP(L1901,'Status Report'!B:E,4,0)</f>
        <v>3</v>
      </c>
      <c r="U1901" s="19">
        <f>_xlfn.IFS(AI1901="Den Bosch",VLOOKUP(L1901,'Status Report'!B:AM,35,0),AI1901="Yantian",VLOOKUP(L1901,'Status Report'!B:AM,36,0),AI1901="",IF(H1901="Asia Pacific",VLOOKUP(L1901,'Status Report'!B:AM,36,0),VLOOKUP(L1901,'Status Report'!B:AM,35,0)),AI1901="Direct shipment",IF(H1901="Asia Pacific",VLOOKUP(L1901,'Status Report'!B:AM,36,0),VLOOKUP(L1901,'Status Report'!B:AM,35,0)))</f>
        <v>5.22</v>
      </c>
      <c r="V1901" s="20">
        <f t="shared" si="443"/>
        <v>17403.48</v>
      </c>
      <c r="W1901" s="19">
        <f>_xlfn.IFS(AI1901="Den Bosch",VLOOKUP(L1901,'Status Report'!B:AM,37,0),AI1901="Yantian",VLOOKUP(L1901,'Status Report'!B:AM,38,0),AI1901="",IF(H1901="Asia Pacific",VLOOKUP(L1901,'Status Report'!B:AM,38,0),VLOOKUP(L1901,'Status Report'!B:AM,37,0)),AI1901="Direct shipment",IF(H1901="Asia Pacific",VLOOKUP(L1901,'Status Report'!B:AM,38,0),VLOOKUP(L1901,'Status Report'!B:AM,37,0)))</f>
        <v>5.22</v>
      </c>
      <c r="X1901" s="20">
        <f t="shared" si="444"/>
        <v>17403.48</v>
      </c>
      <c r="Y1901" s="20">
        <f>_xlfn.IFS(AI1901="Den Bosch",VLOOKUP(L1901,'Status Report'!B:AO,39,0),AI1901="Yantian",VLOOKUP(L1901,'Status Report'!B:AO,40,0),AI1901="",IF(H1901="Asia Pacific",VLOOKUP(L1901,'Status Report'!B:AO,40,0),VLOOKUP(L1901,'Status Report'!B:AO,39,0)),AI1901="Direct shipment",IF(H1901="Asia Pacific",VLOOKUP(L1901,'Status Report'!B:AO,40,0),VLOOKUP(L1901,'Status Report'!B:AO,39,0)))</f>
        <v>0</v>
      </c>
      <c r="Z1901" s="20">
        <f t="shared" si="445"/>
        <v>0</v>
      </c>
      <c r="AA1901" s="20">
        <f t="shared" si="446"/>
        <v>17403.48</v>
      </c>
      <c r="AB1901" s="21">
        <f>_xlfn.IFS(AI1901="Den Bosch",VLOOKUP(L1901,'Status Report'!B:AM,33,0),AI1901="Yantian",VLOOKUP(L1901,'Status Report'!B:AM,34,0),AI1901="",IF(H1901="Asia Pacific",VLOOKUP(L1901,'Status Report'!B:AM,34,0),VLOOKUP(L1901,'Status Report'!B:AM,33,0)),AI1901="Direct shipment",IF(H1901="Asia Pacific",VLOOKUP(L1901,'Status Report'!B:AM,34,0),VLOOKUP(L1901,'Status Report'!B:AM,33,0)))</f>
        <v>4.58</v>
      </c>
      <c r="AC1901" s="21">
        <f>VLOOKUP(L1901,'Status Report'!B:CE,82,0)</f>
        <v>0</v>
      </c>
      <c r="AD1901" s="21">
        <f t="shared" si="447"/>
        <v>4.58</v>
      </c>
      <c r="AE1901" s="63">
        <f>VLOOKUP(L1901,'Status Report'!B:W,20,0)</f>
        <v>22.3</v>
      </c>
      <c r="AF1901" s="63">
        <f>VLOOKUP(L1901,'Status Report'!B:W,21,0)</f>
        <v>15.1</v>
      </c>
      <c r="AG1901" s="63">
        <f>VLOOKUP(L1901,'Status Report'!B:W,22,0)</f>
        <v>22.4</v>
      </c>
      <c r="AH1901" s="22">
        <f t="shared" si="448"/>
        <v>25.147535167999997</v>
      </c>
      <c r="AI1901" t="s">
        <v>990</v>
      </c>
      <c r="AK1901" s="63">
        <f>IFERROR(VLOOKUP(G1901,ASEAN!A:A,1,0),0)</f>
        <v>0</v>
      </c>
      <c r="AL1901" s="63" t="str">
        <f>IFERROR(VLOOKUP(D1901,'[3]customer specs'!$B$1:$D$65536,3,0),0)</f>
        <v>pallet</v>
      </c>
      <c r="AM1901" s="64">
        <f t="shared" si="449"/>
        <v>0</v>
      </c>
      <c r="AN1901" s="64">
        <f t="shared" si="450"/>
        <v>0</v>
      </c>
      <c r="AO1901" s="63"/>
      <c r="AP1901" s="63"/>
      <c r="AQ1901" s="63" t="str">
        <f t="shared" si="451"/>
        <v>yes</v>
      </c>
      <c r="AR1901" s="20">
        <f t="shared" si="452"/>
        <v>15269.72</v>
      </c>
      <c r="AS1901" s="63"/>
      <c r="AT1901" s="23">
        <f t="shared" si="457"/>
        <v>0.12</v>
      </c>
      <c r="AU1901" s="65">
        <f t="shared" si="453"/>
        <v>5.204545454545455</v>
      </c>
      <c r="AV1901" s="65"/>
      <c r="AW1901" s="65">
        <f t="shared" si="454"/>
        <v>17351.954545454548</v>
      </c>
      <c r="AX1901" s="65"/>
      <c r="AY1901" s="63">
        <f>VLOOKUP(L1901,'Status Report'!B:CF,81,0)</f>
        <v>0</v>
      </c>
      <c r="AZ1901" s="63" t="str">
        <f>VLOOKUP(L1901,'Status Report'!B:S,18,0)</f>
        <v>Ludmilla Zarybnicka</v>
      </c>
      <c r="BB1901" s="63">
        <f>VLOOKUP(L1901,'Status Report'!B:Z,25,0)</f>
        <v>6</v>
      </c>
      <c r="BC1901" s="63">
        <f t="shared" si="455"/>
        <v>20004</v>
      </c>
      <c r="BF1901">
        <f>VLOOKUP(L1901,'Status Report'!B:CE,82,0)</f>
        <v>0</v>
      </c>
      <c r="BG1901">
        <f>VLOOKUP(L1901,'Status Report'!B:CF,83,0)</f>
        <v>0</v>
      </c>
      <c r="BH1901">
        <f>VLOOKUP(L1901,'Status Report'!B:CG,84,0)</f>
        <v>0</v>
      </c>
      <c r="BI1901" t="s">
        <v>1008</v>
      </c>
      <c r="BJ1901" t="s">
        <v>795</v>
      </c>
      <c r="BM1901" s="67">
        <f t="shared" si="456"/>
        <v>18162</v>
      </c>
    </row>
    <row r="1902" spans="1:65" x14ac:dyDescent="0.25">
      <c r="A1902" s="68" t="str">
        <f>VLOOKUP(L1902,'Status Report'!B:CB,79,0)</f>
        <v>Heineken</v>
      </c>
      <c r="C1902">
        <v>20006122</v>
      </c>
      <c r="D1902">
        <v>3090655</v>
      </c>
      <c r="E1902" t="s">
        <v>1028</v>
      </c>
      <c r="F1902" t="s">
        <v>849</v>
      </c>
      <c r="G1902" t="str">
        <f>VLOOKUP(D1902,'[2]sold to'!$A:$H,8,0)</f>
        <v>Ethiopia</v>
      </c>
      <c r="H1902" t="str">
        <f>VLOOKUP(D1902,'[2]sold to'!$A:$I,9,0)</f>
        <v>AMEE</v>
      </c>
      <c r="K1902">
        <v>10</v>
      </c>
      <c r="L1902">
        <v>88026702</v>
      </c>
      <c r="M1902" t="s">
        <v>829</v>
      </c>
      <c r="N1902">
        <v>150</v>
      </c>
      <c r="P1902" t="str">
        <f>VLOOKUP(L1902,'Status Report'!B:AA,26,0)</f>
        <v>China</v>
      </c>
      <c r="Q1902" t="str">
        <f>VLOOKUP(L1902,'Status Report'!B:AB,27,0)</f>
        <v>Indoor signs</v>
      </c>
      <c r="R1902">
        <f>VLOOKUP(L1902,'Status Report'!B:X,23,0)</f>
        <v>100</v>
      </c>
      <c r="S1902" t="str">
        <f>VLOOKUP(L1902,'Status Report'!B:T,19,0)</f>
        <v>Dekkers Visual Communication B.v.</v>
      </c>
      <c r="T1902" s="62">
        <f>VLOOKUP(L1902,'Status Report'!B:E,4,0)</f>
        <v>3</v>
      </c>
      <c r="U1902" s="19">
        <f>_xlfn.IFS(AI1902="Den Bosch",VLOOKUP(L1902,'Status Report'!B:AM,35,0),AI1902="Yantian",VLOOKUP(L1902,'Status Report'!B:AM,36,0),AI1902="",IF(H1902="Asia Pacific",VLOOKUP(L1902,'Status Report'!B:AM,36,0),VLOOKUP(L1902,'Status Report'!B:AM,35,0)),AI1902="Direct shipment",IF(H1902="Asia Pacific",VLOOKUP(L1902,'Status Report'!B:AM,36,0),VLOOKUP(L1902,'Status Report'!B:AM,35,0)))</f>
        <v>223.1</v>
      </c>
      <c r="V1902" s="20">
        <f t="shared" si="443"/>
        <v>33465</v>
      </c>
      <c r="W1902" s="19">
        <f>_xlfn.IFS(AI1902="Den Bosch",VLOOKUP(L1902,'Status Report'!B:AM,37,0),AI1902="Yantian",VLOOKUP(L1902,'Status Report'!B:AM,38,0),AI1902="",IF(H1902="Asia Pacific",VLOOKUP(L1902,'Status Report'!B:AM,38,0),VLOOKUP(L1902,'Status Report'!B:AM,37,0)),AI1902="Direct shipment",IF(H1902="Asia Pacific",VLOOKUP(L1902,'Status Report'!B:AM,38,0),VLOOKUP(L1902,'Status Report'!B:AM,37,0)))</f>
        <v>210.36</v>
      </c>
      <c r="X1902" s="20">
        <f t="shared" si="444"/>
        <v>31554.000000000004</v>
      </c>
      <c r="Y1902" s="20">
        <f>_xlfn.IFS(AI1902="Den Bosch",VLOOKUP(L1902,'Status Report'!B:AO,39,0),AI1902="Yantian",VLOOKUP(L1902,'Status Report'!B:AO,40,0),AI1902="",IF(H1902="Asia Pacific",VLOOKUP(L1902,'Status Report'!B:AO,40,0),VLOOKUP(L1902,'Status Report'!B:AO,39,0)),AI1902="Direct shipment",IF(H1902="Asia Pacific",VLOOKUP(L1902,'Status Report'!B:AO,40,0),VLOOKUP(L1902,'Status Report'!B:AO,39,0)))</f>
        <v>0</v>
      </c>
      <c r="Z1902" s="20">
        <f t="shared" si="445"/>
        <v>0</v>
      </c>
      <c r="AA1902" s="20">
        <f t="shared" si="446"/>
        <v>31554.000000000004</v>
      </c>
      <c r="AB1902" s="21">
        <f>_xlfn.IFS(AI1902="Den Bosch",VLOOKUP(L1902,'Status Report'!B:AM,33,0),AI1902="Yantian",VLOOKUP(L1902,'Status Report'!B:AM,34,0),AI1902="",IF(H1902="Asia Pacific",VLOOKUP(L1902,'Status Report'!B:AM,34,0),VLOOKUP(L1902,'Status Report'!B:AM,33,0)),AI1902="Direct shipment",IF(H1902="Asia Pacific",VLOOKUP(L1902,'Status Report'!B:AM,34,0),VLOOKUP(L1902,'Status Report'!B:AM,33,0)))</f>
        <v>181.92120000000003</v>
      </c>
      <c r="AC1902" s="21">
        <f>VLOOKUP(L1902,'Status Report'!B:CE,82,0)</f>
        <v>0</v>
      </c>
      <c r="AD1902" s="21">
        <f t="shared" si="447"/>
        <v>181.92120000000003</v>
      </c>
      <c r="AE1902" s="63">
        <f>VLOOKUP(L1902,'Status Report'!B:W,20,0)</f>
        <v>79</v>
      </c>
      <c r="AF1902" s="63">
        <f>VLOOKUP(L1902,'Status Report'!B:W,21,0)</f>
        <v>10</v>
      </c>
      <c r="AG1902" s="63">
        <f>VLOOKUP(L1902,'Status Report'!B:W,22,0)</f>
        <v>51</v>
      </c>
      <c r="AH1902" s="22">
        <f t="shared" si="448"/>
        <v>6.0434999999999999</v>
      </c>
      <c r="AI1902" t="s">
        <v>990</v>
      </c>
      <c r="AK1902" s="63">
        <f>IFERROR(VLOOKUP(G1902,ASEAN!A:A,1,0),0)</f>
        <v>0</v>
      </c>
      <c r="AL1902" s="63">
        <f>IFERROR(VLOOKUP(D1902,'[3]customer specs'!$B$1:$D$65536,3,0),0)</f>
        <v>0</v>
      </c>
      <c r="AM1902" s="64">
        <f t="shared" si="449"/>
        <v>1910.9999999999964</v>
      </c>
      <c r="AN1902" s="64">
        <f t="shared" si="450"/>
        <v>0</v>
      </c>
      <c r="AO1902" s="63"/>
      <c r="AP1902" s="63"/>
      <c r="AQ1902" s="63" t="str">
        <f t="shared" si="451"/>
        <v>yes</v>
      </c>
      <c r="AR1902" s="20">
        <f t="shared" si="452"/>
        <v>27288.180000000004</v>
      </c>
      <c r="AS1902" s="63" t="s">
        <v>1050</v>
      </c>
      <c r="AT1902" s="23">
        <v>0.05</v>
      </c>
      <c r="AU1902" s="65">
        <f t="shared" si="453"/>
        <v>191.49600000000004</v>
      </c>
      <c r="AV1902" s="65"/>
      <c r="AW1902" s="65">
        <f t="shared" si="454"/>
        <v>28724.400000000005</v>
      </c>
      <c r="AX1902" s="65"/>
      <c r="AY1902" s="63">
        <f>VLOOKUP(L1902,'Status Report'!B:CF,81,0)</f>
        <v>0</v>
      </c>
      <c r="AZ1902" s="63" t="str">
        <f>VLOOKUP(L1902,'Status Report'!B:S,18,0)</f>
        <v>Ludmilla Zarybnicka</v>
      </c>
      <c r="BB1902" s="63">
        <f>VLOOKUP(L1902,'Status Report'!B:Z,25,0)</f>
        <v>1</v>
      </c>
      <c r="BC1902" s="63">
        <f t="shared" si="455"/>
        <v>150</v>
      </c>
      <c r="BF1902">
        <f>VLOOKUP(L1902,'Status Report'!B:CE,82,0)</f>
        <v>0</v>
      </c>
      <c r="BG1902">
        <f>VLOOKUP(L1902,'Status Report'!B:CF,83,0)</f>
        <v>0</v>
      </c>
      <c r="BH1902">
        <f>VLOOKUP(L1902,'Status Report'!B:CG,84,0)</f>
        <v>0</v>
      </c>
      <c r="BI1902" t="s">
        <v>1036</v>
      </c>
      <c r="BJ1902" t="s">
        <v>795</v>
      </c>
      <c r="BM1902" s="67">
        <f t="shared" si="456"/>
        <v>271</v>
      </c>
    </row>
    <row r="1903" spans="1:65" x14ac:dyDescent="0.25">
      <c r="A1903" s="68" t="str">
        <f>VLOOKUP(L1903,'Status Report'!B:CB,79,0)</f>
        <v>Heineken</v>
      </c>
      <c r="C1903">
        <v>20006122</v>
      </c>
      <c r="D1903">
        <v>3090655</v>
      </c>
      <c r="E1903" t="s">
        <v>1028</v>
      </c>
      <c r="F1903" t="s">
        <v>849</v>
      </c>
      <c r="G1903" t="str">
        <f>VLOOKUP(D1903,'[2]sold to'!$A:$H,8,0)</f>
        <v>Ethiopia</v>
      </c>
      <c r="H1903" t="str">
        <f>VLOOKUP(D1903,'[2]sold to'!$A:$I,9,0)</f>
        <v>AMEE</v>
      </c>
      <c r="K1903">
        <v>20</v>
      </c>
      <c r="L1903">
        <v>88026851</v>
      </c>
      <c r="M1903" t="s">
        <v>463</v>
      </c>
      <c r="N1903">
        <v>100</v>
      </c>
      <c r="P1903" t="str">
        <f>VLOOKUP(L1903,'Status Report'!B:AA,26,0)</f>
        <v>China</v>
      </c>
      <c r="Q1903" t="str">
        <f>VLOOKUP(L1903,'Status Report'!B:AB,27,0)</f>
        <v>Bar support</v>
      </c>
      <c r="R1903">
        <f>VLOOKUP(L1903,'Status Report'!B:X,23,0)</f>
        <v>167</v>
      </c>
      <c r="S1903" t="str">
        <f>VLOOKUP(L1903,'Status Report'!B:T,19,0)</f>
        <v>Promocean The Netherlands BV</v>
      </c>
      <c r="T1903" s="62">
        <f>VLOOKUP(L1903,'Status Report'!B:E,4,0)</f>
        <v>3</v>
      </c>
      <c r="U1903" s="19">
        <f>_xlfn.IFS(AI1903="Den Bosch",VLOOKUP(L1903,'Status Report'!B:AM,35,0),AI1903="Yantian",VLOOKUP(L1903,'Status Report'!B:AM,36,0),AI1903="",IF(H1903="Asia Pacific",VLOOKUP(L1903,'Status Report'!B:AM,36,0),VLOOKUP(L1903,'Status Report'!B:AM,35,0)),AI1903="Direct shipment",IF(H1903="Asia Pacific",VLOOKUP(L1903,'Status Report'!B:AM,36,0),VLOOKUP(L1903,'Status Report'!B:AM,35,0)))</f>
        <v>87</v>
      </c>
      <c r="V1903" s="20">
        <f t="shared" si="443"/>
        <v>8700</v>
      </c>
      <c r="W1903" s="19">
        <f>_xlfn.IFS(AI1903="Den Bosch",VLOOKUP(L1903,'Status Report'!B:AM,37,0),AI1903="Yantian",VLOOKUP(L1903,'Status Report'!B:AM,38,0),AI1903="",IF(H1903="Asia Pacific",VLOOKUP(L1903,'Status Report'!B:AM,38,0),VLOOKUP(L1903,'Status Report'!B:AM,37,0)),AI1903="Direct shipment",IF(H1903="Asia Pacific",VLOOKUP(L1903,'Status Report'!B:AM,38,0),VLOOKUP(L1903,'Status Report'!B:AM,37,0)))</f>
        <v>76.679999999999993</v>
      </c>
      <c r="X1903" s="20">
        <f t="shared" si="444"/>
        <v>7667.9999999999991</v>
      </c>
      <c r="Y1903" s="20">
        <f>_xlfn.IFS(AI1903="Den Bosch",VLOOKUP(L1903,'Status Report'!B:AO,39,0),AI1903="Yantian",VLOOKUP(L1903,'Status Report'!B:AO,40,0),AI1903="",IF(H1903="Asia Pacific",VLOOKUP(L1903,'Status Report'!B:AO,40,0),VLOOKUP(L1903,'Status Report'!B:AO,39,0)),AI1903="Direct shipment",IF(H1903="Asia Pacific",VLOOKUP(L1903,'Status Report'!B:AO,40,0),VLOOKUP(L1903,'Status Report'!B:AO,39,0)))</f>
        <v>0</v>
      </c>
      <c r="Z1903" s="20">
        <f t="shared" si="445"/>
        <v>0</v>
      </c>
      <c r="AA1903" s="20">
        <f t="shared" si="446"/>
        <v>7667.9999999999991</v>
      </c>
      <c r="AB1903" s="21">
        <f>_xlfn.IFS(AI1903="Den Bosch",VLOOKUP(L1903,'Status Report'!B:AM,33,0),AI1903="Yantian",VLOOKUP(L1903,'Status Report'!B:AM,34,0),AI1903="",IF(H1903="Asia Pacific",VLOOKUP(L1903,'Status Report'!B:AM,34,0),VLOOKUP(L1903,'Status Report'!B:AM,33,0)),AI1903="Direct shipment",IF(H1903="Asia Pacific",VLOOKUP(L1903,'Status Report'!B:AM,34,0),VLOOKUP(L1903,'Status Report'!B:AM,33,0)))</f>
        <v>65.527200000000008</v>
      </c>
      <c r="AC1903" s="21">
        <f>VLOOKUP(L1903,'Status Report'!B:CE,82,0)</f>
        <v>0</v>
      </c>
      <c r="AD1903" s="21">
        <f t="shared" si="447"/>
        <v>65.527200000000008</v>
      </c>
      <c r="AE1903" s="63">
        <f>VLOOKUP(L1903,'Status Report'!B:W,20,0)</f>
        <v>49</v>
      </c>
      <c r="AF1903" s="63">
        <f>VLOOKUP(L1903,'Status Report'!B:W,21,0)</f>
        <v>26</v>
      </c>
      <c r="AG1903" s="63">
        <f>VLOOKUP(L1903,'Status Report'!B:W,22,0)</f>
        <v>50</v>
      </c>
      <c r="AH1903" s="22">
        <f t="shared" si="448"/>
        <v>6.37</v>
      </c>
      <c r="AI1903" t="s">
        <v>990</v>
      </c>
      <c r="AK1903" s="63">
        <f>IFERROR(VLOOKUP(G1903,ASEAN!A:A,1,0),0)</f>
        <v>0</v>
      </c>
      <c r="AL1903" s="63">
        <f>IFERROR(VLOOKUP(D1903,'[3]customer specs'!$B$1:$D$65536,3,0),0)</f>
        <v>0</v>
      </c>
      <c r="AM1903" s="64">
        <f t="shared" si="449"/>
        <v>1032.0000000000009</v>
      </c>
      <c r="AN1903" s="64">
        <f t="shared" si="450"/>
        <v>0</v>
      </c>
      <c r="AO1903" s="63"/>
      <c r="AP1903" s="63"/>
      <c r="AQ1903" s="63" t="str">
        <f t="shared" si="451"/>
        <v>no</v>
      </c>
      <c r="AR1903" s="20">
        <f t="shared" si="452"/>
        <v>6552.7200000000012</v>
      </c>
      <c r="AS1903" s="63"/>
      <c r="AT1903" s="23">
        <f t="shared" ref="AT1903:AT1934" si="458">IF(AS1903=0.045,0.045,IF(AS1903=0.035,0.035,0.12))</f>
        <v>0.12</v>
      </c>
      <c r="AU1903" s="65">
        <f t="shared" si="453"/>
        <v>74.462727272727278</v>
      </c>
      <c r="AV1903" s="65"/>
      <c r="AW1903" s="65">
        <f t="shared" si="454"/>
        <v>7446.2727272727279</v>
      </c>
      <c r="AX1903" s="65"/>
      <c r="AY1903" s="63">
        <f>VLOOKUP(L1903,'Status Report'!B:CF,81,0)</f>
        <v>0</v>
      </c>
      <c r="AZ1903" s="63" t="str">
        <f>VLOOKUP(L1903,'Status Report'!B:S,18,0)</f>
        <v>Ellina Smirnova</v>
      </c>
      <c r="BB1903" s="63">
        <f>VLOOKUP(L1903,'Status Report'!B:Z,25,0)</f>
        <v>12</v>
      </c>
      <c r="BC1903" s="63">
        <f t="shared" si="455"/>
        <v>1200</v>
      </c>
      <c r="BF1903">
        <f>VLOOKUP(L1903,'Status Report'!B:CE,82,0)</f>
        <v>0</v>
      </c>
      <c r="BG1903">
        <f>VLOOKUP(L1903,'Status Report'!B:CF,83,0)</f>
        <v>0</v>
      </c>
      <c r="BH1903">
        <f>VLOOKUP(L1903,'Status Report'!B:CG,84,0)</f>
        <v>0</v>
      </c>
      <c r="BI1903" t="s">
        <v>1036</v>
      </c>
      <c r="BJ1903" t="s">
        <v>795</v>
      </c>
      <c r="BM1903" s="67">
        <f t="shared" si="456"/>
        <v>273</v>
      </c>
    </row>
    <row r="1904" spans="1:65" x14ac:dyDescent="0.25">
      <c r="A1904" s="68" t="str">
        <f>VLOOKUP(L1904,'Status Report'!B:CB,79,0)</f>
        <v>Heineken</v>
      </c>
      <c r="C1904">
        <v>20006122</v>
      </c>
      <c r="D1904">
        <v>3090655</v>
      </c>
      <c r="E1904" t="s">
        <v>1028</v>
      </c>
      <c r="F1904" t="s">
        <v>849</v>
      </c>
      <c r="G1904" t="str">
        <f>VLOOKUP(D1904,'[2]sold to'!$A:$H,8,0)</f>
        <v>Ethiopia</v>
      </c>
      <c r="H1904" t="str">
        <f>VLOOKUP(D1904,'[2]sold to'!$A:$I,9,0)</f>
        <v>AMEE</v>
      </c>
      <c r="K1904">
        <v>30</v>
      </c>
      <c r="L1904">
        <v>88025981</v>
      </c>
      <c r="M1904" t="s">
        <v>222</v>
      </c>
      <c r="N1904">
        <v>150</v>
      </c>
      <c r="P1904" t="str">
        <f>VLOOKUP(L1904,'Status Report'!B:AA,26,0)</f>
        <v>Bangladesh</v>
      </c>
      <c r="Q1904" t="str">
        <f>VLOOKUP(L1904,'Status Report'!B:AB,27,0)</f>
        <v>Textiles-Clothing</v>
      </c>
      <c r="R1904">
        <f>VLOOKUP(L1904,'Status Report'!B:X,23,0)</f>
        <v>167</v>
      </c>
      <c r="S1904" t="str">
        <f>VLOOKUP(L1904,'Status Report'!B:T,19,0)</f>
        <v>Promocean The Netherlands BV</v>
      </c>
      <c r="T1904" s="62">
        <f>VLOOKUP(L1904,'Status Report'!B:E,4,0)</f>
        <v>3</v>
      </c>
      <c r="U1904" s="19">
        <f>_xlfn.IFS(AI1904="Den Bosch",VLOOKUP(L1904,'Status Report'!B:AM,35,0),AI1904="Yantian",VLOOKUP(L1904,'Status Report'!B:AM,36,0),AI1904="",IF(H1904="Asia Pacific",VLOOKUP(L1904,'Status Report'!B:AM,36,0),VLOOKUP(L1904,'Status Report'!B:AM,35,0)),AI1904="Direct shipment",IF(H1904="Asia Pacific",VLOOKUP(L1904,'Status Report'!B:AM,36,0),VLOOKUP(L1904,'Status Report'!B:AM,35,0)))</f>
        <v>42.480000000000004</v>
      </c>
      <c r="V1904" s="20">
        <f t="shared" si="443"/>
        <v>6372.0000000000009</v>
      </c>
      <c r="W1904" s="19">
        <f>_xlfn.IFS(AI1904="Den Bosch",VLOOKUP(L1904,'Status Report'!B:AM,37,0),AI1904="Yantian",VLOOKUP(L1904,'Status Report'!B:AM,38,0),AI1904="",IF(H1904="Asia Pacific",VLOOKUP(L1904,'Status Report'!B:AM,38,0),VLOOKUP(L1904,'Status Report'!B:AM,37,0)),AI1904="Direct shipment",IF(H1904="Asia Pacific",VLOOKUP(L1904,'Status Report'!B:AM,38,0),VLOOKUP(L1904,'Status Report'!B:AM,37,0)))</f>
        <v>41.7</v>
      </c>
      <c r="X1904" s="20">
        <f t="shared" si="444"/>
        <v>6255</v>
      </c>
      <c r="Y1904" s="20">
        <f>_xlfn.IFS(AI1904="Den Bosch",VLOOKUP(L1904,'Status Report'!B:AO,39,0),AI1904="Yantian",VLOOKUP(L1904,'Status Report'!B:AO,40,0),AI1904="",IF(H1904="Asia Pacific",VLOOKUP(L1904,'Status Report'!B:AO,40,0),VLOOKUP(L1904,'Status Report'!B:AO,39,0)),AI1904="Direct shipment",IF(H1904="Asia Pacific",VLOOKUP(L1904,'Status Report'!B:AO,40,0),VLOOKUP(L1904,'Status Report'!B:AO,39,0)))</f>
        <v>0</v>
      </c>
      <c r="Z1904" s="20">
        <f t="shared" si="445"/>
        <v>0</v>
      </c>
      <c r="AA1904" s="20">
        <f t="shared" si="446"/>
        <v>6255</v>
      </c>
      <c r="AB1904" s="21">
        <f>_xlfn.IFS(AI1904="Den Bosch",VLOOKUP(L1904,'Status Report'!B:AM,33,0),AI1904="Yantian",VLOOKUP(L1904,'Status Report'!B:AM,34,0),AI1904="",IF(H1904="Asia Pacific",VLOOKUP(L1904,'Status Report'!B:AM,34,0),VLOOKUP(L1904,'Status Report'!B:AM,33,0)),AI1904="Direct shipment",IF(H1904="Asia Pacific",VLOOKUP(L1904,'Status Report'!B:AM,34,0),VLOOKUP(L1904,'Status Report'!B:AM,33,0)))</f>
        <v>36.374700000000004</v>
      </c>
      <c r="AC1904" s="21">
        <f>VLOOKUP(L1904,'Status Report'!B:CE,82,0)</f>
        <v>0</v>
      </c>
      <c r="AD1904" s="21">
        <f t="shared" si="447"/>
        <v>36.374700000000004</v>
      </c>
      <c r="AE1904" s="63">
        <f>VLOOKUP(L1904,'Status Report'!B:W,20,0)</f>
        <v>36</v>
      </c>
      <c r="AF1904" s="63">
        <f>VLOOKUP(L1904,'Status Report'!B:W,21,0)</f>
        <v>33</v>
      </c>
      <c r="AG1904" s="63">
        <f>VLOOKUP(L1904,'Status Report'!B:W,22,0)</f>
        <v>7</v>
      </c>
      <c r="AH1904" s="22">
        <f t="shared" si="448"/>
        <v>1.2474000000000001</v>
      </c>
      <c r="AI1904" t="s">
        <v>990</v>
      </c>
      <c r="AK1904" s="63">
        <f>IFERROR(VLOOKUP(G1904,ASEAN!A:A,1,0),0)</f>
        <v>0</v>
      </c>
      <c r="AL1904" s="63">
        <f>IFERROR(VLOOKUP(D1904,'[3]customer specs'!$B$1:$D$65536,3,0),0)</f>
        <v>0</v>
      </c>
      <c r="AM1904" s="64">
        <f t="shared" si="449"/>
        <v>117.00000000000091</v>
      </c>
      <c r="AN1904" s="64">
        <f t="shared" si="450"/>
        <v>0</v>
      </c>
      <c r="AO1904" s="63"/>
      <c r="AP1904" s="63"/>
      <c r="AQ1904" s="63" t="str">
        <f t="shared" si="451"/>
        <v>no</v>
      </c>
      <c r="AR1904" s="20">
        <f t="shared" si="452"/>
        <v>5456.2050000000008</v>
      </c>
      <c r="AS1904" s="63"/>
      <c r="AT1904" s="23">
        <f t="shared" si="458"/>
        <v>0.12</v>
      </c>
      <c r="AU1904" s="65">
        <f t="shared" si="453"/>
        <v>41.334886363636372</v>
      </c>
      <c r="AV1904" s="65"/>
      <c r="AW1904" s="65">
        <f t="shared" si="454"/>
        <v>6200.2329545454559</v>
      </c>
      <c r="AX1904" s="65"/>
      <c r="AY1904" s="63">
        <f>VLOOKUP(L1904,'Status Report'!B:CF,81,0)</f>
        <v>0</v>
      </c>
      <c r="AZ1904" s="63" t="str">
        <f>VLOOKUP(L1904,'Status Report'!B:S,18,0)</f>
        <v>Ellina Smirnova</v>
      </c>
      <c r="BB1904" s="63">
        <f>VLOOKUP(L1904,'Status Report'!B:Z,25,0)</f>
        <v>6</v>
      </c>
      <c r="BC1904" s="63">
        <f t="shared" si="455"/>
        <v>900</v>
      </c>
      <c r="BF1904">
        <f>VLOOKUP(L1904,'Status Report'!B:CE,82,0)</f>
        <v>0</v>
      </c>
      <c r="BG1904">
        <f>VLOOKUP(L1904,'Status Report'!B:CF,83,0)</f>
        <v>0</v>
      </c>
      <c r="BH1904">
        <f>VLOOKUP(L1904,'Status Report'!B:CG,84,0)</f>
        <v>0</v>
      </c>
      <c r="BI1904" t="s">
        <v>1036</v>
      </c>
      <c r="BJ1904" t="s">
        <v>795</v>
      </c>
      <c r="BM1904" s="67">
        <f t="shared" si="456"/>
        <v>328</v>
      </c>
    </row>
    <row r="1905" spans="1:65" x14ac:dyDescent="0.25">
      <c r="A1905" s="68" t="str">
        <f>VLOOKUP(L1905,'Status Report'!B:CB,79,0)</f>
        <v>Heineken UCL</v>
      </c>
      <c r="C1905">
        <v>20006081</v>
      </c>
      <c r="D1905">
        <v>3090233</v>
      </c>
      <c r="E1905" t="s">
        <v>835</v>
      </c>
      <c r="F1905" t="s">
        <v>836</v>
      </c>
      <c r="G1905" t="str">
        <f>VLOOKUP(D1905,'[2]sold to'!$A:$H,8,0)</f>
        <v>Hungary</v>
      </c>
      <c r="H1905" t="str">
        <f>VLOOKUP(D1905,'[2]sold to'!$A:$I,9,0)</f>
        <v>Europe</v>
      </c>
      <c r="K1905">
        <v>290</v>
      </c>
      <c r="L1905">
        <v>88026612</v>
      </c>
      <c r="M1905" t="s">
        <v>185</v>
      </c>
      <c r="N1905">
        <v>70</v>
      </c>
      <c r="P1905" t="str">
        <f>VLOOKUP(L1905,'Status Report'!B:AA,26,0)</f>
        <v>Turkey</v>
      </c>
      <c r="Q1905" t="str">
        <f>VLOOKUP(L1905,'Status Report'!B:AB,27,0)</f>
        <v>Glassware</v>
      </c>
      <c r="R1905">
        <f>VLOOKUP(L1905,'Status Report'!B:X,23,0)</f>
        <v>26800</v>
      </c>
      <c r="S1905" t="str">
        <f>VLOOKUP(L1905,'Status Report'!B:T,19,0)</f>
        <v>Sisecam (Pasabahçe)</v>
      </c>
      <c r="T1905" s="62">
        <f>VLOOKUP(L1905,'Status Report'!B:E,4,0)</f>
        <v>3</v>
      </c>
      <c r="U1905" s="19">
        <f>_xlfn.IFS(AI1905="Den Bosch",VLOOKUP(L1905,'Status Report'!B:AM,35,0),AI1905="Yantian",VLOOKUP(L1905,'Status Report'!B:AM,36,0),AI1905="",IF(H1905="Asia Pacific",VLOOKUP(L1905,'Status Report'!B:AM,36,0),VLOOKUP(L1905,'Status Report'!B:AM,35,0)),AI1905="Direct shipment",IF(H1905="Asia Pacific",VLOOKUP(L1905,'Status Report'!B:AM,36,0),VLOOKUP(L1905,'Status Report'!B:AM,35,0)))</f>
        <v>4.38</v>
      </c>
      <c r="V1905" s="20">
        <f t="shared" si="443"/>
        <v>306.59999999999997</v>
      </c>
      <c r="W1905" s="19">
        <f>_xlfn.IFS(AI1905="Den Bosch",VLOOKUP(L1905,'Status Report'!B:AM,37,0),AI1905="Yantian",VLOOKUP(L1905,'Status Report'!B:AM,38,0),AI1905="",IF(H1905="Asia Pacific",VLOOKUP(L1905,'Status Report'!B:AM,38,0),VLOOKUP(L1905,'Status Report'!B:AM,37,0)),AI1905="Direct shipment",IF(H1905="Asia Pacific",VLOOKUP(L1905,'Status Report'!B:AM,38,0),VLOOKUP(L1905,'Status Report'!B:AM,37,0)))</f>
        <v>4.38</v>
      </c>
      <c r="X1905" s="20">
        <f t="shared" si="444"/>
        <v>306.59999999999997</v>
      </c>
      <c r="Y1905" s="20">
        <f>_xlfn.IFS(AI1905="Den Bosch",VLOOKUP(L1905,'Status Report'!B:AO,39,0),AI1905="Yantian",VLOOKUP(L1905,'Status Report'!B:AO,40,0),AI1905="",IF(H1905="Asia Pacific",VLOOKUP(L1905,'Status Report'!B:AO,40,0),VLOOKUP(L1905,'Status Report'!B:AO,39,0)),AI1905="Direct shipment",IF(H1905="Asia Pacific",VLOOKUP(L1905,'Status Report'!B:AO,40,0),VLOOKUP(L1905,'Status Report'!B:AO,39,0)))</f>
        <v>0</v>
      </c>
      <c r="Z1905" s="20">
        <f t="shared" si="445"/>
        <v>0</v>
      </c>
      <c r="AA1905" s="20">
        <f t="shared" si="446"/>
        <v>306.59999999999997</v>
      </c>
      <c r="AB1905" s="21">
        <f>_xlfn.IFS(AI1905="Den Bosch",VLOOKUP(L1905,'Status Report'!B:AM,33,0),AI1905="Yantian",VLOOKUP(L1905,'Status Report'!B:AM,34,0),AI1905="",IF(H1905="Asia Pacific",VLOOKUP(L1905,'Status Report'!B:AM,34,0),VLOOKUP(L1905,'Status Report'!B:AM,33,0)),AI1905="Direct shipment",IF(H1905="Asia Pacific",VLOOKUP(L1905,'Status Report'!B:AM,34,0),VLOOKUP(L1905,'Status Report'!B:AM,33,0)))</f>
        <v>3.84</v>
      </c>
      <c r="AC1905" s="21">
        <f>VLOOKUP(L1905,'Status Report'!B:CE,82,0)</f>
        <v>0</v>
      </c>
      <c r="AD1905" s="21">
        <f t="shared" si="447"/>
        <v>3.84</v>
      </c>
      <c r="AE1905" s="63">
        <f>VLOOKUP(L1905,'Status Report'!B:W,20,0)</f>
        <v>20</v>
      </c>
      <c r="AF1905" s="63">
        <f>VLOOKUP(L1905,'Status Report'!B:W,21,0)</f>
        <v>14.3</v>
      </c>
      <c r="AG1905" s="63">
        <f>VLOOKUP(L1905,'Status Report'!B:W,22,0)</f>
        <v>19</v>
      </c>
      <c r="AH1905" s="22">
        <f t="shared" si="448"/>
        <v>0.38038</v>
      </c>
      <c r="AI1905" t="s">
        <v>990</v>
      </c>
      <c r="AK1905" s="63">
        <f>IFERROR(VLOOKUP(G1905,ASEAN!A:A,1,0),0)</f>
        <v>0</v>
      </c>
      <c r="AL1905" s="63">
        <f>IFERROR(VLOOKUP(D1905,'[3]customer specs'!$B$1:$D$65536,3,0),0)</f>
        <v>0</v>
      </c>
      <c r="AM1905" s="64">
        <f t="shared" si="449"/>
        <v>0</v>
      </c>
      <c r="AN1905" s="64">
        <f t="shared" si="450"/>
        <v>0</v>
      </c>
      <c r="AO1905" s="63"/>
      <c r="AP1905" s="63"/>
      <c r="AQ1905" s="63" t="str">
        <f t="shared" si="451"/>
        <v>no</v>
      </c>
      <c r="AR1905" s="20">
        <f t="shared" si="452"/>
        <v>268.8</v>
      </c>
      <c r="AS1905" s="63"/>
      <c r="AT1905" s="23">
        <f t="shared" si="458"/>
        <v>0.12</v>
      </c>
      <c r="AU1905" s="65">
        <f t="shared" si="453"/>
        <v>4.3636363636363633</v>
      </c>
      <c r="AV1905" s="65"/>
      <c r="AW1905" s="65">
        <f t="shared" si="454"/>
        <v>305.45454545454544</v>
      </c>
      <c r="AX1905" s="65"/>
      <c r="AY1905" s="63">
        <f>VLOOKUP(L1905,'Status Report'!B:CF,81,0)</f>
        <v>0</v>
      </c>
      <c r="AZ1905" s="63" t="str">
        <f>VLOOKUP(L1905,'Status Report'!B:S,18,0)</f>
        <v>Ludmilla Zarybnicka</v>
      </c>
      <c r="BB1905" s="63">
        <f>VLOOKUP(L1905,'Status Report'!B:Z,25,0)</f>
        <v>6</v>
      </c>
      <c r="BC1905" s="63">
        <f t="shared" si="455"/>
        <v>420</v>
      </c>
      <c r="BF1905">
        <f>VLOOKUP(L1905,'Status Report'!B:CE,82,0)</f>
        <v>0</v>
      </c>
      <c r="BG1905">
        <f>VLOOKUP(L1905,'Status Report'!B:CF,83,0)</f>
        <v>0</v>
      </c>
      <c r="BH1905">
        <f>VLOOKUP(L1905,'Status Report'!B:CG,84,0)</f>
        <v>0</v>
      </c>
      <c r="BI1905" t="s">
        <v>814</v>
      </c>
      <c r="BJ1905" t="s">
        <v>795</v>
      </c>
      <c r="BM1905" s="67">
        <f t="shared" si="456"/>
        <v>4496</v>
      </c>
    </row>
    <row r="1906" spans="1:65" x14ac:dyDescent="0.25">
      <c r="A1906" s="68" t="str">
        <f>VLOOKUP(L1906,'Status Report'!B:CB,79,0)</f>
        <v>Heineken UCL</v>
      </c>
      <c r="C1906">
        <v>20006081</v>
      </c>
      <c r="D1906">
        <v>3090233</v>
      </c>
      <c r="E1906" t="s">
        <v>835</v>
      </c>
      <c r="F1906" t="s">
        <v>836</v>
      </c>
      <c r="G1906" t="str">
        <f>VLOOKUP(D1906,'[2]sold to'!$A:$H,8,0)</f>
        <v>Hungary</v>
      </c>
      <c r="H1906" t="str">
        <f>VLOOKUP(D1906,'[2]sold to'!$A:$I,9,0)</f>
        <v>Europe</v>
      </c>
      <c r="K1906">
        <v>300</v>
      </c>
      <c r="L1906">
        <v>88026566</v>
      </c>
      <c r="M1906" t="s">
        <v>378</v>
      </c>
      <c r="N1906">
        <v>15</v>
      </c>
      <c r="P1906" t="str">
        <f>VLOOKUP(L1906,'Status Report'!B:AA,26,0)</f>
        <v>China</v>
      </c>
      <c r="Q1906" t="str">
        <f>VLOOKUP(L1906,'Status Report'!B:AB,27,0)</f>
        <v>Textiles-Clothing</v>
      </c>
      <c r="R1906">
        <f>VLOOKUP(L1906,'Status Report'!B:X,23,0)</f>
        <v>200</v>
      </c>
      <c r="S1906" t="str">
        <f>VLOOKUP(L1906,'Status Report'!B:T,19,0)</f>
        <v>Asian Sourcing Link</v>
      </c>
      <c r="T1906" s="62">
        <f>VLOOKUP(L1906,'Status Report'!B:E,4,0)</f>
        <v>3</v>
      </c>
      <c r="U1906" s="19">
        <f>_xlfn.IFS(AI1906="Den Bosch",VLOOKUP(L1906,'Status Report'!B:AM,35,0),AI1906="Yantian",VLOOKUP(L1906,'Status Report'!B:AM,36,0),AI1906="",IF(H1906="Asia Pacific",VLOOKUP(L1906,'Status Report'!B:AM,36,0),VLOOKUP(L1906,'Status Report'!B:AM,35,0)),AI1906="Direct shipment",IF(H1906="Asia Pacific",VLOOKUP(L1906,'Status Report'!B:AM,36,0),VLOOKUP(L1906,'Status Report'!B:AM,35,0)))</f>
        <v>34.549999999999997</v>
      </c>
      <c r="V1906" s="20">
        <f t="shared" si="443"/>
        <v>518.25</v>
      </c>
      <c r="W1906" s="19">
        <f>_xlfn.IFS(AI1906="Den Bosch",VLOOKUP(L1906,'Status Report'!B:AM,37,0),AI1906="Yantian",VLOOKUP(L1906,'Status Report'!B:AM,38,0),AI1906="",IF(H1906="Asia Pacific",VLOOKUP(L1906,'Status Report'!B:AM,38,0),VLOOKUP(L1906,'Status Report'!B:AM,37,0)),AI1906="Direct shipment",IF(H1906="Asia Pacific",VLOOKUP(L1906,'Status Report'!B:AM,38,0),VLOOKUP(L1906,'Status Report'!B:AM,37,0)))</f>
        <v>29.5</v>
      </c>
      <c r="X1906" s="20">
        <f t="shared" si="444"/>
        <v>442.5</v>
      </c>
      <c r="Y1906" s="20">
        <f>_xlfn.IFS(AI1906="Den Bosch",VLOOKUP(L1906,'Status Report'!B:AO,39,0),AI1906="Yantian",VLOOKUP(L1906,'Status Report'!B:AO,40,0),AI1906="",IF(H1906="Asia Pacific",VLOOKUP(L1906,'Status Report'!B:AO,40,0),VLOOKUP(L1906,'Status Report'!B:AO,39,0)),AI1906="Direct shipment",IF(H1906="Asia Pacific",VLOOKUP(L1906,'Status Report'!B:AO,40,0),VLOOKUP(L1906,'Status Report'!B:AO,39,0)))</f>
        <v>0</v>
      </c>
      <c r="Z1906" s="20">
        <f t="shared" si="445"/>
        <v>0</v>
      </c>
      <c r="AA1906" s="20">
        <f t="shared" si="446"/>
        <v>442.5</v>
      </c>
      <c r="AB1906" s="21">
        <f>_xlfn.IFS(AI1906="Den Bosch",VLOOKUP(L1906,'Status Report'!B:AM,33,0),AI1906="Yantian",VLOOKUP(L1906,'Status Report'!B:AM,34,0),AI1906="",IF(H1906="Asia Pacific",VLOOKUP(L1906,'Status Report'!B:AM,34,0),VLOOKUP(L1906,'Status Report'!B:AM,33,0)),AI1906="Direct shipment",IF(H1906="Asia Pacific",VLOOKUP(L1906,'Status Report'!B:AM,34,0),VLOOKUP(L1906,'Status Report'!B:AM,33,0)))</f>
        <v>25.154999999999998</v>
      </c>
      <c r="AC1906" s="21">
        <f>VLOOKUP(L1906,'Status Report'!B:CE,82,0)</f>
        <v>0</v>
      </c>
      <c r="AD1906" s="21">
        <f t="shared" si="447"/>
        <v>25.154999999999998</v>
      </c>
      <c r="AE1906" s="63">
        <f>VLOOKUP(L1906,'Status Report'!B:W,20,0)</f>
        <v>39</v>
      </c>
      <c r="AF1906" s="63">
        <f>VLOOKUP(L1906,'Status Report'!B:W,21,0)</f>
        <v>33</v>
      </c>
      <c r="AG1906" s="63">
        <f>VLOOKUP(L1906,'Status Report'!B:W,22,0)</f>
        <v>4.5</v>
      </c>
      <c r="AH1906" s="22">
        <f t="shared" si="448"/>
        <v>8.6872500000000005E-2</v>
      </c>
      <c r="AI1906" t="s">
        <v>990</v>
      </c>
      <c r="AK1906" s="63">
        <f>IFERROR(VLOOKUP(G1906,ASEAN!A:A,1,0),0)</f>
        <v>0</v>
      </c>
      <c r="AL1906" s="63">
        <f>IFERROR(VLOOKUP(D1906,'[3]customer specs'!$B$1:$D$65536,3,0),0)</f>
        <v>0</v>
      </c>
      <c r="AM1906" s="64">
        <f t="shared" si="449"/>
        <v>75.75</v>
      </c>
      <c r="AN1906" s="64">
        <f t="shared" si="450"/>
        <v>0</v>
      </c>
      <c r="AO1906" s="63"/>
      <c r="AP1906" s="63"/>
      <c r="AQ1906" s="63" t="str">
        <f t="shared" si="451"/>
        <v>no</v>
      </c>
      <c r="AR1906" s="20">
        <f t="shared" si="452"/>
        <v>377.32499999999999</v>
      </c>
      <c r="AS1906" s="63"/>
      <c r="AT1906" s="23">
        <f t="shared" si="458"/>
        <v>0.12</v>
      </c>
      <c r="AU1906" s="65">
        <f t="shared" si="453"/>
        <v>28.58522727272727</v>
      </c>
      <c r="AV1906" s="65"/>
      <c r="AW1906" s="65">
        <f t="shared" si="454"/>
        <v>428.77840909090907</v>
      </c>
      <c r="AX1906" s="65"/>
      <c r="AY1906" s="63">
        <f>VLOOKUP(L1906,'Status Report'!B:CF,81,0)</f>
        <v>0</v>
      </c>
      <c r="AZ1906" s="63" t="str">
        <f>VLOOKUP(L1906,'Status Report'!B:S,18,0)</f>
        <v>Ellina Smirnova</v>
      </c>
      <c r="BB1906" s="63">
        <f>VLOOKUP(L1906,'Status Report'!B:Z,25,0)</f>
        <v>5</v>
      </c>
      <c r="BC1906" s="63">
        <f t="shared" si="455"/>
        <v>75</v>
      </c>
      <c r="BF1906">
        <f>VLOOKUP(L1906,'Status Report'!B:CE,82,0)</f>
        <v>0</v>
      </c>
      <c r="BG1906">
        <f>VLOOKUP(L1906,'Status Report'!B:CF,83,0)</f>
        <v>0</v>
      </c>
      <c r="BH1906">
        <f>VLOOKUP(L1906,'Status Report'!B:CG,84,0)</f>
        <v>0</v>
      </c>
      <c r="BI1906" t="s">
        <v>814</v>
      </c>
      <c r="BJ1906" t="s">
        <v>795</v>
      </c>
      <c r="BM1906" s="67">
        <f t="shared" si="456"/>
        <v>97</v>
      </c>
    </row>
    <row r="1907" spans="1:65" x14ac:dyDescent="0.25">
      <c r="A1907" s="68" t="str">
        <f>VLOOKUP(L1907,'Status Report'!B:CB,79,0)</f>
        <v>Heineken UCL</v>
      </c>
      <c r="C1907">
        <v>20006081</v>
      </c>
      <c r="D1907">
        <v>3090233</v>
      </c>
      <c r="E1907" t="s">
        <v>835</v>
      </c>
      <c r="F1907" t="s">
        <v>836</v>
      </c>
      <c r="G1907" t="str">
        <f>VLOOKUP(D1907,'[2]sold to'!$A:$H,8,0)</f>
        <v>Hungary</v>
      </c>
      <c r="H1907" t="str">
        <f>VLOOKUP(D1907,'[2]sold to'!$A:$I,9,0)</f>
        <v>Europe</v>
      </c>
      <c r="K1907">
        <v>310</v>
      </c>
      <c r="L1907">
        <v>88026567</v>
      </c>
      <c r="M1907" t="s">
        <v>379</v>
      </c>
      <c r="N1907">
        <v>15</v>
      </c>
      <c r="P1907" t="str">
        <f>VLOOKUP(L1907,'Status Report'!B:AA,26,0)</f>
        <v>China</v>
      </c>
      <c r="Q1907" t="str">
        <f>VLOOKUP(L1907,'Status Report'!B:AB,27,0)</f>
        <v>Textiles-Clothing</v>
      </c>
      <c r="R1907">
        <f>VLOOKUP(L1907,'Status Report'!B:X,23,0)</f>
        <v>200</v>
      </c>
      <c r="S1907" t="str">
        <f>VLOOKUP(L1907,'Status Report'!B:T,19,0)</f>
        <v>Asian Sourcing Link</v>
      </c>
      <c r="T1907" s="62">
        <f>VLOOKUP(L1907,'Status Report'!B:E,4,0)</f>
        <v>3</v>
      </c>
      <c r="U1907" s="19">
        <f>_xlfn.IFS(AI1907="Den Bosch",VLOOKUP(L1907,'Status Report'!B:AM,35,0),AI1907="Yantian",VLOOKUP(L1907,'Status Report'!B:AM,36,0),AI1907="",IF(H1907="Asia Pacific",VLOOKUP(L1907,'Status Report'!B:AM,36,0),VLOOKUP(L1907,'Status Report'!B:AM,35,0)),AI1907="Direct shipment",IF(H1907="Asia Pacific",VLOOKUP(L1907,'Status Report'!B:AM,36,0),VLOOKUP(L1907,'Status Report'!B:AM,35,0)))</f>
        <v>34.549999999999997</v>
      </c>
      <c r="V1907" s="20">
        <f t="shared" si="443"/>
        <v>518.25</v>
      </c>
      <c r="W1907" s="19">
        <f>_xlfn.IFS(AI1907="Den Bosch",VLOOKUP(L1907,'Status Report'!B:AM,37,0),AI1907="Yantian",VLOOKUP(L1907,'Status Report'!B:AM,38,0),AI1907="",IF(H1907="Asia Pacific",VLOOKUP(L1907,'Status Report'!B:AM,38,0),VLOOKUP(L1907,'Status Report'!B:AM,37,0)),AI1907="Direct shipment",IF(H1907="Asia Pacific",VLOOKUP(L1907,'Status Report'!B:AM,38,0),VLOOKUP(L1907,'Status Report'!B:AM,37,0)))</f>
        <v>29.5</v>
      </c>
      <c r="X1907" s="20">
        <f t="shared" si="444"/>
        <v>442.5</v>
      </c>
      <c r="Y1907" s="20">
        <f>_xlfn.IFS(AI1907="Den Bosch",VLOOKUP(L1907,'Status Report'!B:AO,39,0),AI1907="Yantian",VLOOKUP(L1907,'Status Report'!B:AO,40,0),AI1907="",IF(H1907="Asia Pacific",VLOOKUP(L1907,'Status Report'!B:AO,40,0),VLOOKUP(L1907,'Status Report'!B:AO,39,0)),AI1907="Direct shipment",IF(H1907="Asia Pacific",VLOOKUP(L1907,'Status Report'!B:AO,40,0),VLOOKUP(L1907,'Status Report'!B:AO,39,0)))</f>
        <v>0</v>
      </c>
      <c r="Z1907" s="20">
        <f t="shared" si="445"/>
        <v>0</v>
      </c>
      <c r="AA1907" s="20">
        <f t="shared" si="446"/>
        <v>442.5</v>
      </c>
      <c r="AB1907" s="21">
        <f>_xlfn.IFS(AI1907="Den Bosch",VLOOKUP(L1907,'Status Report'!B:AM,33,0),AI1907="Yantian",VLOOKUP(L1907,'Status Report'!B:AM,34,0),AI1907="",IF(H1907="Asia Pacific",VLOOKUP(L1907,'Status Report'!B:AM,34,0),VLOOKUP(L1907,'Status Report'!B:AM,33,0)),AI1907="Direct shipment",IF(H1907="Asia Pacific",VLOOKUP(L1907,'Status Report'!B:AM,34,0),VLOOKUP(L1907,'Status Report'!B:AM,33,0)))</f>
        <v>25.154999999999998</v>
      </c>
      <c r="AC1907" s="21">
        <f>VLOOKUP(L1907,'Status Report'!B:CE,82,0)</f>
        <v>0</v>
      </c>
      <c r="AD1907" s="21">
        <f t="shared" si="447"/>
        <v>25.154999999999998</v>
      </c>
      <c r="AE1907" s="63">
        <f>VLOOKUP(L1907,'Status Report'!B:W,20,0)</f>
        <v>39</v>
      </c>
      <c r="AF1907" s="63">
        <f>VLOOKUP(L1907,'Status Report'!B:W,21,0)</f>
        <v>33</v>
      </c>
      <c r="AG1907" s="63">
        <f>VLOOKUP(L1907,'Status Report'!B:W,22,0)</f>
        <v>4.5</v>
      </c>
      <c r="AH1907" s="22">
        <f t="shared" si="448"/>
        <v>8.6872500000000005E-2</v>
      </c>
      <c r="AI1907" t="s">
        <v>990</v>
      </c>
      <c r="AK1907" s="63">
        <f>IFERROR(VLOOKUP(G1907,ASEAN!A:A,1,0),0)</f>
        <v>0</v>
      </c>
      <c r="AL1907" s="63">
        <f>IFERROR(VLOOKUP(D1907,'[3]customer specs'!$B$1:$D$65536,3,0),0)</f>
        <v>0</v>
      </c>
      <c r="AM1907" s="64">
        <f t="shared" si="449"/>
        <v>75.75</v>
      </c>
      <c r="AN1907" s="64">
        <f t="shared" si="450"/>
        <v>0</v>
      </c>
      <c r="AO1907" s="63"/>
      <c r="AP1907" s="63"/>
      <c r="AQ1907" s="63" t="str">
        <f t="shared" si="451"/>
        <v>no</v>
      </c>
      <c r="AR1907" s="20">
        <f t="shared" si="452"/>
        <v>377.32499999999999</v>
      </c>
      <c r="AS1907" s="63"/>
      <c r="AT1907" s="23">
        <f t="shared" si="458"/>
        <v>0.12</v>
      </c>
      <c r="AU1907" s="65">
        <f t="shared" si="453"/>
        <v>28.58522727272727</v>
      </c>
      <c r="AV1907" s="65"/>
      <c r="AW1907" s="65">
        <f t="shared" si="454"/>
        <v>428.77840909090907</v>
      </c>
      <c r="AX1907" s="65"/>
      <c r="AY1907" s="63">
        <f>VLOOKUP(L1907,'Status Report'!B:CF,81,0)</f>
        <v>0</v>
      </c>
      <c r="AZ1907" s="63" t="str">
        <f>VLOOKUP(L1907,'Status Report'!B:S,18,0)</f>
        <v>Ellina Smirnova</v>
      </c>
      <c r="BB1907" s="63">
        <f>VLOOKUP(L1907,'Status Report'!B:Z,25,0)</f>
        <v>5</v>
      </c>
      <c r="BC1907" s="63">
        <f t="shared" si="455"/>
        <v>75</v>
      </c>
      <c r="BF1907">
        <f>VLOOKUP(L1907,'Status Report'!B:CE,82,0)</f>
        <v>0</v>
      </c>
      <c r="BG1907">
        <f>VLOOKUP(L1907,'Status Report'!B:CF,83,0)</f>
        <v>0</v>
      </c>
      <c r="BH1907">
        <f>VLOOKUP(L1907,'Status Report'!B:CG,84,0)</f>
        <v>0</v>
      </c>
      <c r="BI1907" t="s">
        <v>814</v>
      </c>
      <c r="BJ1907" t="s">
        <v>795</v>
      </c>
      <c r="BM1907" s="67">
        <f t="shared" si="456"/>
        <v>336</v>
      </c>
    </row>
    <row r="1908" spans="1:65" x14ac:dyDescent="0.25">
      <c r="A1908" s="68" t="str">
        <f>VLOOKUP(L1908,'Status Report'!B:CB,79,0)</f>
        <v>Heineken UCL</v>
      </c>
      <c r="C1908">
        <v>20006081</v>
      </c>
      <c r="D1908">
        <v>3090233</v>
      </c>
      <c r="E1908" t="s">
        <v>835</v>
      </c>
      <c r="F1908" t="s">
        <v>836</v>
      </c>
      <c r="G1908" t="str">
        <f>VLOOKUP(D1908,'[2]sold to'!$A:$H,8,0)</f>
        <v>Hungary</v>
      </c>
      <c r="H1908" t="str">
        <f>VLOOKUP(D1908,'[2]sold to'!$A:$I,9,0)</f>
        <v>Europe</v>
      </c>
      <c r="K1908">
        <v>320</v>
      </c>
      <c r="L1908">
        <v>88026486</v>
      </c>
      <c r="M1908" t="s">
        <v>313</v>
      </c>
      <c r="N1908">
        <v>4</v>
      </c>
      <c r="P1908" t="str">
        <f>VLOOKUP(L1908,'Status Report'!B:AA,26,0)</f>
        <v>China</v>
      </c>
      <c r="Q1908" t="str">
        <f>VLOOKUP(L1908,'Status Report'!B:AB,27,0)</f>
        <v>Textiles-Clothing</v>
      </c>
      <c r="R1908">
        <f>VLOOKUP(L1908,'Status Report'!B:X,23,0)</f>
        <v>42</v>
      </c>
      <c r="S1908" t="str">
        <f>VLOOKUP(L1908,'Status Report'!B:T,19,0)</f>
        <v>Promocean The Netherlands BV</v>
      </c>
      <c r="T1908" s="62">
        <f>VLOOKUP(L1908,'Status Report'!B:E,4,0)</f>
        <v>3</v>
      </c>
      <c r="U1908" s="19">
        <f>_xlfn.IFS(AI1908="Den Bosch",VLOOKUP(L1908,'Status Report'!B:AM,35,0),AI1908="Yantian",VLOOKUP(L1908,'Status Report'!B:AM,36,0),AI1908="",IF(H1908="Asia Pacific",VLOOKUP(L1908,'Status Report'!B:AM,36,0),VLOOKUP(L1908,'Status Report'!B:AM,35,0)),AI1908="Direct shipment",IF(H1908="Asia Pacific",VLOOKUP(L1908,'Status Report'!B:AM,36,0),VLOOKUP(L1908,'Status Report'!B:AM,35,0)))</f>
        <v>115.68</v>
      </c>
      <c r="V1908" s="20">
        <f t="shared" si="443"/>
        <v>462.72</v>
      </c>
      <c r="W1908" s="19">
        <f>_xlfn.IFS(AI1908="Den Bosch",VLOOKUP(L1908,'Status Report'!B:AM,37,0),AI1908="Yantian",VLOOKUP(L1908,'Status Report'!B:AM,38,0),AI1908="",IF(H1908="Asia Pacific",VLOOKUP(L1908,'Status Report'!B:AM,38,0),VLOOKUP(L1908,'Status Report'!B:AM,37,0)),AI1908="Direct shipment",IF(H1908="Asia Pacific",VLOOKUP(L1908,'Status Report'!B:AM,38,0),VLOOKUP(L1908,'Status Report'!B:AM,37,0)))</f>
        <v>71.28</v>
      </c>
      <c r="X1908" s="20">
        <f t="shared" si="444"/>
        <v>285.12</v>
      </c>
      <c r="Y1908" s="20">
        <f>_xlfn.IFS(AI1908="Den Bosch",VLOOKUP(L1908,'Status Report'!B:AO,39,0),AI1908="Yantian",VLOOKUP(L1908,'Status Report'!B:AO,40,0),AI1908="",IF(H1908="Asia Pacific",VLOOKUP(L1908,'Status Report'!B:AO,40,0),VLOOKUP(L1908,'Status Report'!B:AO,39,0)),AI1908="Direct shipment",IF(H1908="Asia Pacific",VLOOKUP(L1908,'Status Report'!B:AO,40,0),VLOOKUP(L1908,'Status Report'!B:AO,39,0)))</f>
        <v>0</v>
      </c>
      <c r="Z1908" s="20">
        <f t="shared" si="445"/>
        <v>0</v>
      </c>
      <c r="AA1908" s="20">
        <f t="shared" si="446"/>
        <v>285.12</v>
      </c>
      <c r="AB1908" s="21">
        <f>_xlfn.IFS(AI1908="Den Bosch",VLOOKUP(L1908,'Status Report'!B:AM,33,0),AI1908="Yantian",VLOOKUP(L1908,'Status Report'!B:AM,34,0),AI1908="",IF(H1908="Asia Pacific",VLOOKUP(L1908,'Status Report'!B:AM,34,0),VLOOKUP(L1908,'Status Report'!B:AM,33,0)),AI1908="Direct shipment",IF(H1908="Asia Pacific",VLOOKUP(L1908,'Status Report'!B:AM,34,0),VLOOKUP(L1908,'Status Report'!B:AM,33,0)))</f>
        <v>62.267399999999995</v>
      </c>
      <c r="AC1908" s="21">
        <f>VLOOKUP(L1908,'Status Report'!B:CE,82,0)</f>
        <v>0</v>
      </c>
      <c r="AD1908" s="21">
        <f t="shared" si="447"/>
        <v>62.267399999999995</v>
      </c>
      <c r="AE1908" s="63">
        <f>VLOOKUP(L1908,'Status Report'!B:W,20,0)</f>
        <v>45</v>
      </c>
      <c r="AF1908" s="63">
        <f>VLOOKUP(L1908,'Status Report'!B:W,21,0)</f>
        <v>23</v>
      </c>
      <c r="AG1908" s="63">
        <f>VLOOKUP(L1908,'Status Report'!B:W,22,0)</f>
        <v>23</v>
      </c>
      <c r="AH1908" s="22">
        <f t="shared" si="448"/>
        <v>9.5219999999999999E-2</v>
      </c>
      <c r="AI1908" t="s">
        <v>990</v>
      </c>
      <c r="AK1908" s="63">
        <f>IFERROR(VLOOKUP(G1908,ASEAN!A:A,1,0),0)</f>
        <v>0</v>
      </c>
      <c r="AL1908" s="63">
        <f>IFERROR(VLOOKUP(D1908,'[3]customer specs'!$B$1:$D$65536,3,0),0)</f>
        <v>0</v>
      </c>
      <c r="AM1908" s="64">
        <f t="shared" si="449"/>
        <v>177.60000000000002</v>
      </c>
      <c r="AN1908" s="64">
        <f t="shared" si="450"/>
        <v>0</v>
      </c>
      <c r="AO1908" s="63"/>
      <c r="AP1908" s="63"/>
      <c r="AQ1908" s="63" t="str">
        <f t="shared" si="451"/>
        <v>no</v>
      </c>
      <c r="AR1908" s="20">
        <f t="shared" si="452"/>
        <v>249.06959999999998</v>
      </c>
      <c r="AS1908" s="63"/>
      <c r="AT1908" s="23">
        <f t="shared" si="458"/>
        <v>0.12</v>
      </c>
      <c r="AU1908" s="65">
        <f t="shared" si="453"/>
        <v>70.758409090909083</v>
      </c>
      <c r="AV1908" s="65"/>
      <c r="AW1908" s="65">
        <f t="shared" si="454"/>
        <v>283.03363636363633</v>
      </c>
      <c r="AX1908" s="65"/>
      <c r="AY1908" s="63">
        <f>VLOOKUP(L1908,'Status Report'!B:CF,81,0)</f>
        <v>0</v>
      </c>
      <c r="AZ1908" s="63" t="str">
        <f>VLOOKUP(L1908,'Status Report'!B:S,18,0)</f>
        <v>Ellina Smirnova</v>
      </c>
      <c r="BB1908" s="63">
        <f>VLOOKUP(L1908,'Status Report'!B:Z,25,0)</f>
        <v>24</v>
      </c>
      <c r="BC1908" s="63">
        <f t="shared" si="455"/>
        <v>96</v>
      </c>
      <c r="BF1908">
        <f>VLOOKUP(L1908,'Status Report'!B:CE,82,0)</f>
        <v>0</v>
      </c>
      <c r="BG1908">
        <f>VLOOKUP(L1908,'Status Report'!B:CF,83,0)</f>
        <v>0</v>
      </c>
      <c r="BH1908">
        <f>VLOOKUP(L1908,'Status Report'!B:CG,84,0)</f>
        <v>0</v>
      </c>
      <c r="BI1908" t="s">
        <v>814</v>
      </c>
      <c r="BJ1908" t="s">
        <v>795</v>
      </c>
      <c r="BM1908" s="67">
        <f t="shared" si="456"/>
        <v>816</v>
      </c>
    </row>
    <row r="1909" spans="1:65" x14ac:dyDescent="0.25">
      <c r="A1909" s="68" t="str">
        <f>VLOOKUP(L1909,'Status Report'!B:CB,79,0)</f>
        <v>Heineken UCL</v>
      </c>
      <c r="C1909">
        <v>20006081</v>
      </c>
      <c r="D1909">
        <v>3090233</v>
      </c>
      <c r="E1909" t="s">
        <v>835</v>
      </c>
      <c r="F1909" t="s">
        <v>836</v>
      </c>
      <c r="G1909" t="str">
        <f>VLOOKUP(D1909,'[2]sold to'!$A:$H,8,0)</f>
        <v>Hungary</v>
      </c>
      <c r="H1909" t="str">
        <f>VLOOKUP(D1909,'[2]sold to'!$A:$I,9,0)</f>
        <v>Europe</v>
      </c>
      <c r="K1909">
        <v>330</v>
      </c>
      <c r="L1909">
        <v>88026519</v>
      </c>
      <c r="M1909" t="s">
        <v>816</v>
      </c>
      <c r="N1909">
        <v>22</v>
      </c>
      <c r="P1909" t="str">
        <f>VLOOKUP(L1909,'Status Report'!B:AA,26,0)</f>
        <v>China</v>
      </c>
      <c r="Q1909" t="str">
        <f>VLOOKUP(L1909,'Status Report'!B:AB,27,0)</f>
        <v>Premiums</v>
      </c>
      <c r="R1909">
        <f>VLOOKUP(L1909,'Status Report'!B:X,23,0)</f>
        <v>250</v>
      </c>
      <c r="S1909" t="str">
        <f>VLOOKUP(L1909,'Status Report'!B:T,19,0)</f>
        <v>Promocean The Netherlands BV</v>
      </c>
      <c r="T1909" s="62">
        <f>VLOOKUP(L1909,'Status Report'!B:E,4,0)</f>
        <v>3</v>
      </c>
      <c r="U1909" s="19">
        <f>_xlfn.IFS(AI1909="Den Bosch",VLOOKUP(L1909,'Status Report'!B:AM,35,0),AI1909="Yantian",VLOOKUP(L1909,'Status Report'!B:AM,36,0),AI1909="",IF(H1909="Asia Pacific",VLOOKUP(L1909,'Status Report'!B:AM,36,0),VLOOKUP(L1909,'Status Report'!B:AM,35,0)),AI1909="Direct shipment",IF(H1909="Asia Pacific",VLOOKUP(L1909,'Status Report'!B:AM,36,0),VLOOKUP(L1909,'Status Report'!B:AM,35,0)))</f>
        <v>74.7</v>
      </c>
      <c r="V1909" s="20">
        <f t="shared" si="443"/>
        <v>1643.4</v>
      </c>
      <c r="W1909" s="19">
        <f>_xlfn.IFS(AI1909="Den Bosch",VLOOKUP(L1909,'Status Report'!B:AM,37,0),AI1909="Yantian",VLOOKUP(L1909,'Status Report'!B:AM,38,0),AI1909="",IF(H1909="Asia Pacific",VLOOKUP(L1909,'Status Report'!B:AM,38,0),VLOOKUP(L1909,'Status Report'!B:AM,37,0)),AI1909="Direct shipment",IF(H1909="Asia Pacific",VLOOKUP(L1909,'Status Report'!B:AM,38,0),VLOOKUP(L1909,'Status Report'!B:AM,37,0)))</f>
        <v>72.699999999999989</v>
      </c>
      <c r="X1909" s="20">
        <f t="shared" si="444"/>
        <v>1599.3999999999996</v>
      </c>
      <c r="Y1909" s="20">
        <f>_xlfn.IFS(AI1909="Den Bosch",VLOOKUP(L1909,'Status Report'!B:AO,39,0),AI1909="Yantian",VLOOKUP(L1909,'Status Report'!B:AO,40,0),AI1909="",IF(H1909="Asia Pacific",VLOOKUP(L1909,'Status Report'!B:AO,40,0),VLOOKUP(L1909,'Status Report'!B:AO,39,0)),AI1909="Direct shipment",IF(H1909="Asia Pacific",VLOOKUP(L1909,'Status Report'!B:AO,40,0),VLOOKUP(L1909,'Status Report'!B:AO,39,0)))</f>
        <v>0</v>
      </c>
      <c r="Z1909" s="20">
        <f t="shared" si="445"/>
        <v>0</v>
      </c>
      <c r="AA1909" s="20">
        <f t="shared" si="446"/>
        <v>1599.3999999999996</v>
      </c>
      <c r="AB1909" s="21">
        <f>_xlfn.IFS(AI1909="Den Bosch",VLOOKUP(L1909,'Status Report'!B:AM,33,0),AI1909="Yantian",VLOOKUP(L1909,'Status Report'!B:AM,34,0),AI1909="",IF(H1909="Asia Pacific",VLOOKUP(L1909,'Status Report'!B:AM,34,0),VLOOKUP(L1909,'Status Report'!B:AM,33,0)),AI1909="Direct shipment",IF(H1909="Asia Pacific",VLOOKUP(L1909,'Status Report'!B:AM,34,0),VLOOKUP(L1909,'Status Report'!B:AM,33,0)))</f>
        <v>62.893800000000006</v>
      </c>
      <c r="AC1909" s="21">
        <f>VLOOKUP(L1909,'Status Report'!B:CE,82,0)</f>
        <v>0</v>
      </c>
      <c r="AD1909" s="21">
        <f t="shared" si="447"/>
        <v>62.893800000000006</v>
      </c>
      <c r="AE1909" s="63">
        <f>VLOOKUP(L1909,'Status Report'!B:W,20,0)</f>
        <v>37</v>
      </c>
      <c r="AF1909" s="63">
        <f>VLOOKUP(L1909,'Status Report'!B:W,21,0)</f>
        <v>16</v>
      </c>
      <c r="AG1909" s="63">
        <f>VLOOKUP(L1909,'Status Report'!B:W,22,0)</f>
        <v>17</v>
      </c>
      <c r="AH1909" s="22">
        <f t="shared" si="448"/>
        <v>0.22140799999999999</v>
      </c>
      <c r="AI1909" t="s">
        <v>990</v>
      </c>
      <c r="AK1909" s="63">
        <f>IFERROR(VLOOKUP(G1909,ASEAN!A:A,1,0),0)</f>
        <v>0</v>
      </c>
      <c r="AL1909" s="63">
        <f>IFERROR(VLOOKUP(D1909,'[3]customer specs'!$B$1:$D$65536,3,0),0)</f>
        <v>0</v>
      </c>
      <c r="AM1909" s="64">
        <f t="shared" si="449"/>
        <v>44.000000000000455</v>
      </c>
      <c r="AN1909" s="64">
        <f t="shared" si="450"/>
        <v>0</v>
      </c>
      <c r="AO1909" s="63"/>
      <c r="AP1909" s="63"/>
      <c r="AQ1909" s="63" t="str">
        <f t="shared" si="451"/>
        <v>no</v>
      </c>
      <c r="AR1909" s="20">
        <f t="shared" si="452"/>
        <v>1383.6636000000001</v>
      </c>
      <c r="AS1909" s="63"/>
      <c r="AT1909" s="23">
        <f t="shared" si="458"/>
        <v>0.12</v>
      </c>
      <c r="AU1909" s="65">
        <f t="shared" si="453"/>
        <v>71.470227272727286</v>
      </c>
      <c r="AV1909" s="65"/>
      <c r="AW1909" s="65">
        <f t="shared" si="454"/>
        <v>1572.3450000000003</v>
      </c>
      <c r="AX1909" s="65"/>
      <c r="AY1909" s="63">
        <f>VLOOKUP(L1909,'Status Report'!B:CF,81,0)</f>
        <v>0</v>
      </c>
      <c r="AZ1909" s="63" t="str">
        <f>VLOOKUP(L1909,'Status Report'!B:S,18,0)</f>
        <v>Ellina Smirnova</v>
      </c>
      <c r="BB1909" s="63">
        <f>VLOOKUP(L1909,'Status Report'!B:Z,25,0)</f>
        <v>10</v>
      </c>
      <c r="BC1909" s="63">
        <f t="shared" si="455"/>
        <v>220</v>
      </c>
      <c r="BF1909">
        <f>VLOOKUP(L1909,'Status Report'!B:CE,82,0)</f>
        <v>0</v>
      </c>
      <c r="BG1909">
        <f>VLOOKUP(L1909,'Status Report'!B:CF,83,0)</f>
        <v>0</v>
      </c>
      <c r="BH1909">
        <f>VLOOKUP(L1909,'Status Report'!B:CG,84,0)</f>
        <v>0</v>
      </c>
      <c r="BI1909" t="s">
        <v>814</v>
      </c>
      <c r="BJ1909" t="s">
        <v>795</v>
      </c>
      <c r="BM1909" s="67">
        <f t="shared" si="456"/>
        <v>819</v>
      </c>
    </row>
    <row r="1910" spans="1:65" x14ac:dyDescent="0.25">
      <c r="A1910" s="68" t="str">
        <f>VLOOKUP(L1910,'Status Report'!B:CB,79,0)</f>
        <v>Heineken UCL</v>
      </c>
      <c r="C1910">
        <v>20006081</v>
      </c>
      <c r="D1910">
        <v>3090233</v>
      </c>
      <c r="E1910" t="s">
        <v>835</v>
      </c>
      <c r="F1910" t="s">
        <v>836</v>
      </c>
      <c r="G1910" t="str">
        <f>VLOOKUP(D1910,'[2]sold to'!$A:$H,8,0)</f>
        <v>Hungary</v>
      </c>
      <c r="H1910" t="str">
        <f>VLOOKUP(D1910,'[2]sold to'!$A:$I,9,0)</f>
        <v>Europe</v>
      </c>
      <c r="K1910">
        <v>340</v>
      </c>
      <c r="L1910">
        <v>88026485</v>
      </c>
      <c r="M1910" t="s">
        <v>312</v>
      </c>
      <c r="N1910">
        <v>3</v>
      </c>
      <c r="P1910" t="str">
        <f>VLOOKUP(L1910,'Status Report'!B:AA,26,0)</f>
        <v>China</v>
      </c>
      <c r="Q1910" t="str">
        <f>VLOOKUP(L1910,'Status Report'!B:AB,27,0)</f>
        <v>Bar support</v>
      </c>
      <c r="R1910">
        <f>VLOOKUP(L1910,'Status Report'!B:X,23,0)</f>
        <v>125</v>
      </c>
      <c r="S1910" t="str">
        <f>VLOOKUP(L1910,'Status Report'!B:T,19,0)</f>
        <v>Promocean The Netherlands BV</v>
      </c>
      <c r="T1910" s="62">
        <f>VLOOKUP(L1910,'Status Report'!B:E,4,0)</f>
        <v>3</v>
      </c>
      <c r="U1910" s="19">
        <f>_xlfn.IFS(AI1910="Den Bosch",VLOOKUP(L1910,'Status Report'!B:AM,35,0),AI1910="Yantian",VLOOKUP(L1910,'Status Report'!B:AM,36,0),AI1910="",IF(H1910="Asia Pacific",VLOOKUP(L1910,'Status Report'!B:AM,36,0),VLOOKUP(L1910,'Status Report'!B:AM,35,0)),AI1910="Direct shipment",IF(H1910="Asia Pacific",VLOOKUP(L1910,'Status Report'!B:AM,36,0),VLOOKUP(L1910,'Status Report'!B:AM,35,0)))</f>
        <v>30.2</v>
      </c>
      <c r="V1910" s="20">
        <f t="shared" si="443"/>
        <v>90.6</v>
      </c>
      <c r="W1910" s="19">
        <f>_xlfn.IFS(AI1910="Den Bosch",VLOOKUP(L1910,'Status Report'!B:AM,37,0),AI1910="Yantian",VLOOKUP(L1910,'Status Report'!B:AM,38,0),AI1910="",IF(H1910="Asia Pacific",VLOOKUP(L1910,'Status Report'!B:AM,38,0),VLOOKUP(L1910,'Status Report'!B:AM,37,0)),AI1910="Direct shipment",IF(H1910="Asia Pacific",VLOOKUP(L1910,'Status Report'!B:AM,38,0),VLOOKUP(L1910,'Status Report'!B:AM,37,0)))</f>
        <v>26.400000000000002</v>
      </c>
      <c r="X1910" s="20">
        <f t="shared" si="444"/>
        <v>79.2</v>
      </c>
      <c r="Y1910" s="20">
        <f>_xlfn.IFS(AI1910="Den Bosch",VLOOKUP(L1910,'Status Report'!B:AO,39,0),AI1910="Yantian",VLOOKUP(L1910,'Status Report'!B:AO,40,0),AI1910="",IF(H1910="Asia Pacific",VLOOKUP(L1910,'Status Report'!B:AO,40,0),VLOOKUP(L1910,'Status Report'!B:AO,39,0)),AI1910="Direct shipment",IF(H1910="Asia Pacific",VLOOKUP(L1910,'Status Report'!B:AO,40,0),VLOOKUP(L1910,'Status Report'!B:AO,39,0)))</f>
        <v>0</v>
      </c>
      <c r="Z1910" s="20">
        <f t="shared" si="445"/>
        <v>0</v>
      </c>
      <c r="AA1910" s="20">
        <f t="shared" si="446"/>
        <v>79.2</v>
      </c>
      <c r="AB1910" s="21">
        <f>_xlfn.IFS(AI1910="Den Bosch",VLOOKUP(L1910,'Status Report'!B:AM,33,0),AI1910="Yantian",VLOOKUP(L1910,'Status Report'!B:AM,34,0),AI1910="",IF(H1910="Asia Pacific",VLOOKUP(L1910,'Status Report'!B:AM,34,0),VLOOKUP(L1910,'Status Report'!B:AM,33,0)),AI1910="Direct shipment",IF(H1910="Asia Pacific",VLOOKUP(L1910,'Status Report'!B:AM,34,0),VLOOKUP(L1910,'Status Report'!B:AM,33,0)))</f>
        <v>23.176800000000004</v>
      </c>
      <c r="AC1910" s="21">
        <f>VLOOKUP(L1910,'Status Report'!B:CE,82,0)</f>
        <v>0</v>
      </c>
      <c r="AD1910" s="21">
        <f t="shared" si="447"/>
        <v>23.176800000000004</v>
      </c>
      <c r="AE1910" s="63">
        <f>VLOOKUP(L1910,'Status Report'!B:W,20,0)</f>
        <v>14</v>
      </c>
      <c r="AF1910" s="63">
        <f>VLOOKUP(L1910,'Status Report'!B:W,21,0)</f>
        <v>5</v>
      </c>
      <c r="AG1910" s="63">
        <f>VLOOKUP(L1910,'Status Report'!B:W,22,0)</f>
        <v>5</v>
      </c>
      <c r="AH1910" s="22">
        <f t="shared" si="448"/>
        <v>1.0499999999999999E-3</v>
      </c>
      <c r="AI1910" t="s">
        <v>990</v>
      </c>
      <c r="AK1910" s="63">
        <f>IFERROR(VLOOKUP(G1910,ASEAN!A:A,1,0),0)</f>
        <v>0</v>
      </c>
      <c r="AL1910" s="63">
        <f>IFERROR(VLOOKUP(D1910,'[3]customer specs'!$B$1:$D$65536,3,0),0)</f>
        <v>0</v>
      </c>
      <c r="AM1910" s="64">
        <f t="shared" si="449"/>
        <v>11.399999999999991</v>
      </c>
      <c r="AN1910" s="64">
        <f t="shared" si="450"/>
        <v>0</v>
      </c>
      <c r="AO1910" s="63"/>
      <c r="AP1910" s="63"/>
      <c r="AQ1910" s="63" t="str">
        <f t="shared" si="451"/>
        <v>no</v>
      </c>
      <c r="AR1910" s="20">
        <f t="shared" si="452"/>
        <v>69.530400000000014</v>
      </c>
      <c r="AS1910" s="63"/>
      <c r="AT1910" s="23">
        <f t="shared" si="458"/>
        <v>0.12</v>
      </c>
      <c r="AU1910" s="65">
        <f t="shared" si="453"/>
        <v>26.33727272727273</v>
      </c>
      <c r="AV1910" s="65"/>
      <c r="AW1910" s="65">
        <f t="shared" si="454"/>
        <v>79.011818181818185</v>
      </c>
      <c r="AX1910" s="65"/>
      <c r="AY1910" s="63">
        <f>VLOOKUP(L1910,'Status Report'!B:CF,81,0)</f>
        <v>0</v>
      </c>
      <c r="AZ1910" s="63" t="str">
        <f>VLOOKUP(L1910,'Status Report'!B:S,18,0)</f>
        <v>Ellina Smirnova</v>
      </c>
      <c r="BB1910" s="63">
        <f>VLOOKUP(L1910,'Status Report'!B:Z,25,0)</f>
        <v>20</v>
      </c>
      <c r="BC1910" s="63">
        <f t="shared" si="455"/>
        <v>60</v>
      </c>
      <c r="BF1910">
        <f>VLOOKUP(L1910,'Status Report'!B:CE,82,0)</f>
        <v>0</v>
      </c>
      <c r="BG1910">
        <f>VLOOKUP(L1910,'Status Report'!B:CF,83,0)</f>
        <v>0</v>
      </c>
      <c r="BH1910">
        <f>VLOOKUP(L1910,'Status Report'!B:CG,84,0)</f>
        <v>0</v>
      </c>
      <c r="BI1910" t="s">
        <v>814</v>
      </c>
      <c r="BJ1910" t="s">
        <v>795</v>
      </c>
      <c r="BM1910" s="67">
        <f t="shared" si="456"/>
        <v>2875</v>
      </c>
    </row>
    <row r="1911" spans="1:65" x14ac:dyDescent="0.25">
      <c r="A1911" s="68" t="str">
        <f>VLOOKUP(L1911,'Status Report'!B:CB,79,0)</f>
        <v>Heineken UCL</v>
      </c>
      <c r="C1911">
        <v>20006081</v>
      </c>
      <c r="D1911">
        <v>3090233</v>
      </c>
      <c r="E1911" t="s">
        <v>835</v>
      </c>
      <c r="F1911" t="s">
        <v>836</v>
      </c>
      <c r="G1911" t="str">
        <f>VLOOKUP(D1911,'[2]sold to'!$A:$H,8,0)</f>
        <v>Hungary</v>
      </c>
      <c r="H1911" t="str">
        <f>VLOOKUP(D1911,'[2]sold to'!$A:$I,9,0)</f>
        <v>Europe</v>
      </c>
      <c r="K1911">
        <v>350</v>
      </c>
      <c r="L1911">
        <v>88026494</v>
      </c>
      <c r="M1911" t="s">
        <v>320</v>
      </c>
      <c r="N1911">
        <v>30</v>
      </c>
      <c r="P1911" t="str">
        <f>VLOOKUP(L1911,'Status Report'!B:AA,26,0)</f>
        <v>China</v>
      </c>
      <c r="Q1911" t="str">
        <f>VLOOKUP(L1911,'Status Report'!B:AB,27,0)</f>
        <v>Premiums</v>
      </c>
      <c r="R1911">
        <f>VLOOKUP(L1911,'Status Report'!B:X,23,0)</f>
        <v>100</v>
      </c>
      <c r="S1911" t="str">
        <f>VLOOKUP(L1911,'Status Report'!B:T,19,0)</f>
        <v>Promocean The Netherlands BV</v>
      </c>
      <c r="T1911" s="62">
        <f>VLOOKUP(L1911,'Status Report'!B:E,4,0)</f>
        <v>3</v>
      </c>
      <c r="U1911" s="19">
        <f>_xlfn.IFS(AI1911="Den Bosch",VLOOKUP(L1911,'Status Report'!B:AM,35,0),AI1911="Yantian",VLOOKUP(L1911,'Status Report'!B:AM,36,0),AI1911="",IF(H1911="Asia Pacific",VLOOKUP(L1911,'Status Report'!B:AM,36,0),VLOOKUP(L1911,'Status Report'!B:AM,35,0)),AI1911="Direct shipment",IF(H1911="Asia Pacific",VLOOKUP(L1911,'Status Report'!B:AM,36,0),VLOOKUP(L1911,'Status Report'!B:AM,35,0)))</f>
        <v>47</v>
      </c>
      <c r="V1911" s="20">
        <f t="shared" si="443"/>
        <v>1410</v>
      </c>
      <c r="W1911" s="19">
        <f>_xlfn.IFS(AI1911="Den Bosch",VLOOKUP(L1911,'Status Report'!B:AM,37,0),AI1911="Yantian",VLOOKUP(L1911,'Status Report'!B:AM,38,0),AI1911="",IF(H1911="Asia Pacific",VLOOKUP(L1911,'Status Report'!B:AM,38,0),VLOOKUP(L1911,'Status Report'!B:AM,37,0)),AI1911="Direct shipment",IF(H1911="Asia Pacific",VLOOKUP(L1911,'Status Report'!B:AM,38,0),VLOOKUP(L1911,'Status Report'!B:AM,37,0)))</f>
        <v>42.25</v>
      </c>
      <c r="X1911" s="20">
        <f t="shared" si="444"/>
        <v>1267.5</v>
      </c>
      <c r="Y1911" s="20">
        <f>_xlfn.IFS(AI1911="Den Bosch",VLOOKUP(L1911,'Status Report'!B:AO,39,0),AI1911="Yantian",VLOOKUP(L1911,'Status Report'!B:AO,40,0),AI1911="",IF(H1911="Asia Pacific",VLOOKUP(L1911,'Status Report'!B:AO,40,0),VLOOKUP(L1911,'Status Report'!B:AO,39,0)),AI1911="Direct shipment",IF(H1911="Asia Pacific",VLOOKUP(L1911,'Status Report'!B:AO,40,0),VLOOKUP(L1911,'Status Report'!B:AO,39,0)))</f>
        <v>0</v>
      </c>
      <c r="Z1911" s="20">
        <f t="shared" si="445"/>
        <v>0</v>
      </c>
      <c r="AA1911" s="20">
        <f t="shared" si="446"/>
        <v>1267.5</v>
      </c>
      <c r="AB1911" s="21">
        <f>_xlfn.IFS(AI1911="Den Bosch",VLOOKUP(L1911,'Status Report'!B:AM,33,0),AI1911="Yantian",VLOOKUP(L1911,'Status Report'!B:AM,34,0),AI1911="",IF(H1911="Asia Pacific",VLOOKUP(L1911,'Status Report'!B:AM,34,0),VLOOKUP(L1911,'Status Report'!B:AM,33,0)),AI1911="Direct shipment",IF(H1911="Asia Pacific",VLOOKUP(L1911,'Status Report'!B:AM,34,0),VLOOKUP(L1911,'Status Report'!B:AM,33,0)))</f>
        <v>37.249200000000002</v>
      </c>
      <c r="AC1911" s="21">
        <f>VLOOKUP(L1911,'Status Report'!B:CE,82,0)</f>
        <v>0</v>
      </c>
      <c r="AD1911" s="21">
        <f t="shared" si="447"/>
        <v>37.249200000000002</v>
      </c>
      <c r="AE1911" s="63">
        <f>VLOOKUP(L1911,'Status Report'!B:W,20,0)</f>
        <v>11</v>
      </c>
      <c r="AF1911" s="63">
        <f>VLOOKUP(L1911,'Status Report'!B:W,21,0)</f>
        <v>9</v>
      </c>
      <c r="AG1911" s="63">
        <f>VLOOKUP(L1911,'Status Report'!B:W,22,0)</f>
        <v>6</v>
      </c>
      <c r="AH1911" s="22">
        <f t="shared" si="448"/>
        <v>1.7819999999999999E-2</v>
      </c>
      <c r="AI1911" t="s">
        <v>990</v>
      </c>
      <c r="AK1911" s="63">
        <f>IFERROR(VLOOKUP(G1911,ASEAN!A:A,1,0),0)</f>
        <v>0</v>
      </c>
      <c r="AL1911" s="63">
        <f>IFERROR(VLOOKUP(D1911,'[3]customer specs'!$B$1:$D$65536,3,0),0)</f>
        <v>0</v>
      </c>
      <c r="AM1911" s="64">
        <f t="shared" si="449"/>
        <v>142.5</v>
      </c>
      <c r="AN1911" s="64">
        <f t="shared" si="450"/>
        <v>0</v>
      </c>
      <c r="AO1911" s="63"/>
      <c r="AP1911" s="63"/>
      <c r="AQ1911" s="63" t="str">
        <f t="shared" si="451"/>
        <v>no</v>
      </c>
      <c r="AR1911" s="20">
        <f t="shared" si="452"/>
        <v>1117.4760000000001</v>
      </c>
      <c r="AS1911" s="63"/>
      <c r="AT1911" s="23">
        <f t="shared" si="458"/>
        <v>0.12</v>
      </c>
      <c r="AU1911" s="65">
        <f t="shared" si="453"/>
        <v>42.328636363636363</v>
      </c>
      <c r="AV1911" s="65"/>
      <c r="AW1911" s="65">
        <f t="shared" si="454"/>
        <v>1269.8590909090908</v>
      </c>
      <c r="AX1911" s="65"/>
      <c r="AY1911" s="63">
        <f>VLOOKUP(L1911,'Status Report'!B:CF,81,0)</f>
        <v>0</v>
      </c>
      <c r="AZ1911" s="63" t="str">
        <f>VLOOKUP(L1911,'Status Report'!B:S,18,0)</f>
        <v>Ellina Smirnova</v>
      </c>
      <c r="BB1911" s="63">
        <f>VLOOKUP(L1911,'Status Report'!B:Z,25,0)</f>
        <v>25</v>
      </c>
      <c r="BC1911" s="63">
        <f t="shared" si="455"/>
        <v>750</v>
      </c>
      <c r="BF1911">
        <f>VLOOKUP(L1911,'Status Report'!B:CE,82,0)</f>
        <v>0</v>
      </c>
      <c r="BG1911">
        <f>VLOOKUP(L1911,'Status Report'!B:CF,83,0)</f>
        <v>0</v>
      </c>
      <c r="BH1911">
        <f>VLOOKUP(L1911,'Status Report'!B:CG,84,0)</f>
        <v>0</v>
      </c>
      <c r="BI1911" t="s">
        <v>814</v>
      </c>
      <c r="BJ1911" t="s">
        <v>795</v>
      </c>
      <c r="BM1911" s="67">
        <f t="shared" si="456"/>
        <v>1305</v>
      </c>
    </row>
    <row r="1912" spans="1:65" x14ac:dyDescent="0.25">
      <c r="A1912" s="68" t="str">
        <f>VLOOKUP(L1912,'Status Report'!B:CB,79,0)</f>
        <v>Heineken UCL</v>
      </c>
      <c r="C1912">
        <v>20006081</v>
      </c>
      <c r="D1912">
        <v>3090233</v>
      </c>
      <c r="E1912" t="s">
        <v>835</v>
      </c>
      <c r="F1912" t="s">
        <v>836</v>
      </c>
      <c r="G1912" t="str">
        <f>VLOOKUP(D1912,'[2]sold to'!$A:$H,8,0)</f>
        <v>Hungary</v>
      </c>
      <c r="H1912" t="str">
        <f>VLOOKUP(D1912,'[2]sold to'!$A:$I,9,0)</f>
        <v>Europe</v>
      </c>
      <c r="K1912">
        <v>360</v>
      </c>
      <c r="L1912">
        <v>88023983</v>
      </c>
      <c r="M1912" t="s">
        <v>147</v>
      </c>
      <c r="N1912">
        <v>20</v>
      </c>
      <c r="P1912" t="str">
        <f>VLOOKUP(L1912,'Status Report'!B:AA,26,0)</f>
        <v>China</v>
      </c>
      <c r="Q1912" t="str">
        <f>VLOOKUP(L1912,'Status Report'!B:AB,27,0)</f>
        <v>Indoor signs</v>
      </c>
      <c r="R1912">
        <f>VLOOKUP(L1912,'Status Report'!B:X,23,0)</f>
        <v>100</v>
      </c>
      <c r="S1912" t="str">
        <f>VLOOKUP(L1912,'Status Report'!B:T,19,0)</f>
        <v>Dekkers Visual Communication B.v.</v>
      </c>
      <c r="T1912" s="62">
        <f>VLOOKUP(L1912,'Status Report'!B:E,4,0)</f>
        <v>3</v>
      </c>
      <c r="U1912" s="19">
        <f>_xlfn.IFS(AI1912="Den Bosch",VLOOKUP(L1912,'Status Report'!B:AM,35,0),AI1912="Yantian",VLOOKUP(L1912,'Status Report'!B:AM,36,0),AI1912="",IF(H1912="Asia Pacific",VLOOKUP(L1912,'Status Report'!B:AM,36,0),VLOOKUP(L1912,'Status Report'!B:AM,35,0)),AI1912="Direct shipment",IF(H1912="Asia Pacific",VLOOKUP(L1912,'Status Report'!B:AM,36,0),VLOOKUP(L1912,'Status Report'!B:AM,35,0)))</f>
        <v>128.80000000000001</v>
      </c>
      <c r="V1912" s="20">
        <f t="shared" si="443"/>
        <v>2576</v>
      </c>
      <c r="W1912" s="19">
        <f>_xlfn.IFS(AI1912="Den Bosch",VLOOKUP(L1912,'Status Report'!B:AM,37,0),AI1912="Yantian",VLOOKUP(L1912,'Status Report'!B:AM,38,0),AI1912="",IF(H1912="Asia Pacific",VLOOKUP(L1912,'Status Report'!B:AM,38,0),VLOOKUP(L1912,'Status Report'!B:AM,37,0)),AI1912="Direct shipment",IF(H1912="Asia Pacific",VLOOKUP(L1912,'Status Report'!B:AM,38,0),VLOOKUP(L1912,'Status Report'!B:AM,37,0)))</f>
        <v>128.80000000000001</v>
      </c>
      <c r="X1912" s="20">
        <f t="shared" si="444"/>
        <v>2576</v>
      </c>
      <c r="Y1912" s="20">
        <f>_xlfn.IFS(AI1912="Den Bosch",VLOOKUP(L1912,'Status Report'!B:AO,39,0),AI1912="Yantian",VLOOKUP(L1912,'Status Report'!B:AO,40,0),AI1912="",IF(H1912="Asia Pacific",VLOOKUP(L1912,'Status Report'!B:AO,40,0),VLOOKUP(L1912,'Status Report'!B:AO,39,0)),AI1912="Direct shipment",IF(H1912="Asia Pacific",VLOOKUP(L1912,'Status Report'!B:AO,40,0),VLOOKUP(L1912,'Status Report'!B:AO,39,0)))</f>
        <v>0</v>
      </c>
      <c r="Z1912" s="20">
        <f t="shared" si="445"/>
        <v>0</v>
      </c>
      <c r="AA1912" s="20">
        <f t="shared" si="446"/>
        <v>2576</v>
      </c>
      <c r="AB1912" s="21">
        <f>_xlfn.IFS(AI1912="Den Bosch",VLOOKUP(L1912,'Status Report'!B:AM,33,0),AI1912="Yantian",VLOOKUP(L1912,'Status Report'!B:AM,34,0),AI1912="",IF(H1912="Asia Pacific",VLOOKUP(L1912,'Status Report'!B:AM,34,0),VLOOKUP(L1912,'Status Report'!B:AM,33,0)),AI1912="Direct shipment",IF(H1912="Asia Pacific",VLOOKUP(L1912,'Status Report'!B:AM,34,0),VLOOKUP(L1912,'Status Report'!B:AM,33,0)))</f>
        <v>111.38940000000001</v>
      </c>
      <c r="AC1912" s="21">
        <f>VLOOKUP(L1912,'Status Report'!B:CE,82,0)</f>
        <v>0</v>
      </c>
      <c r="AD1912" s="21">
        <f t="shared" si="447"/>
        <v>111.38940000000001</v>
      </c>
      <c r="AE1912" s="63">
        <f>VLOOKUP(L1912,'Status Report'!B:W,20,0)</f>
        <v>61.5</v>
      </c>
      <c r="AF1912" s="63">
        <f>VLOOKUP(L1912,'Status Report'!B:W,21,0)</f>
        <v>53</v>
      </c>
      <c r="AG1912" s="63">
        <f>VLOOKUP(L1912,'Status Report'!B:W,22,0)</f>
        <v>10</v>
      </c>
      <c r="AH1912" s="22">
        <f t="shared" si="448"/>
        <v>0.65190000000000003</v>
      </c>
      <c r="AI1912" t="s">
        <v>990</v>
      </c>
      <c r="AK1912" s="63">
        <f>IFERROR(VLOOKUP(G1912,ASEAN!A:A,1,0),0)</f>
        <v>0</v>
      </c>
      <c r="AL1912" s="63">
        <f>IFERROR(VLOOKUP(D1912,'[3]customer specs'!$B$1:$D$65536,3,0),0)</f>
        <v>0</v>
      </c>
      <c r="AM1912" s="64">
        <f t="shared" si="449"/>
        <v>0</v>
      </c>
      <c r="AN1912" s="64">
        <f t="shared" si="450"/>
        <v>0</v>
      </c>
      <c r="AO1912" s="63"/>
      <c r="AP1912" s="63"/>
      <c r="AQ1912" s="63" t="str">
        <f t="shared" si="451"/>
        <v>no</v>
      </c>
      <c r="AR1912" s="20">
        <f t="shared" si="452"/>
        <v>2227.788</v>
      </c>
      <c r="AS1912" s="63"/>
      <c r="AT1912" s="23">
        <f t="shared" si="458"/>
        <v>0.12</v>
      </c>
      <c r="AU1912" s="65">
        <f t="shared" si="453"/>
        <v>126.57886363636365</v>
      </c>
      <c r="AV1912" s="65"/>
      <c r="AW1912" s="65">
        <f t="shared" si="454"/>
        <v>2531.5772727272729</v>
      </c>
      <c r="AX1912" s="65"/>
      <c r="AY1912" s="63">
        <f>VLOOKUP(L1912,'Status Report'!B:CF,81,0)</f>
        <v>0</v>
      </c>
      <c r="AZ1912" s="63" t="str">
        <f>VLOOKUP(L1912,'Status Report'!B:S,18,0)</f>
        <v>Ludmilla Zarybnicka</v>
      </c>
      <c r="BB1912" s="63">
        <f>VLOOKUP(L1912,'Status Report'!B:Z,25,0)</f>
        <v>1</v>
      </c>
      <c r="BC1912" s="63">
        <f t="shared" si="455"/>
        <v>20</v>
      </c>
      <c r="BF1912">
        <f>VLOOKUP(L1912,'Status Report'!B:CE,82,0)</f>
        <v>0</v>
      </c>
      <c r="BG1912">
        <f>VLOOKUP(L1912,'Status Report'!B:CF,83,0)</f>
        <v>0</v>
      </c>
      <c r="BH1912">
        <f>VLOOKUP(L1912,'Status Report'!B:CG,84,0)</f>
        <v>0</v>
      </c>
      <c r="BI1912" t="s">
        <v>814</v>
      </c>
      <c r="BJ1912" t="s">
        <v>795</v>
      </c>
      <c r="BM1912" s="67">
        <f t="shared" si="456"/>
        <v>125</v>
      </c>
    </row>
    <row r="1913" spans="1:65" x14ac:dyDescent="0.25">
      <c r="A1913" s="68" t="str">
        <f>VLOOKUP(L1913,'Status Report'!B:CB,79,0)</f>
        <v>Heineken - F1</v>
      </c>
      <c r="C1913">
        <v>20006081</v>
      </c>
      <c r="D1913">
        <v>3090233</v>
      </c>
      <c r="E1913" t="s">
        <v>835</v>
      </c>
      <c r="F1913" t="s">
        <v>836</v>
      </c>
      <c r="G1913" t="str">
        <f>VLOOKUP(D1913,'[2]sold to'!$A:$H,8,0)</f>
        <v>Hungary</v>
      </c>
      <c r="H1913" t="str">
        <f>VLOOKUP(D1913,'[2]sold to'!$A:$I,9,0)</f>
        <v>Europe</v>
      </c>
      <c r="K1913">
        <v>370</v>
      </c>
      <c r="L1913">
        <v>88027354</v>
      </c>
      <c r="M1913" t="s">
        <v>555</v>
      </c>
      <c r="N1913">
        <v>7</v>
      </c>
      <c r="P1913" t="str">
        <f>VLOOKUP(L1913,'Status Report'!B:AA,26,0)</f>
        <v>China</v>
      </c>
      <c r="Q1913" t="str">
        <f>VLOOKUP(L1913,'Status Report'!B:AB,27,0)</f>
        <v>Textiles-Clothing</v>
      </c>
      <c r="R1913">
        <f>VLOOKUP(L1913,'Status Report'!B:X,23,0)</f>
        <v>42</v>
      </c>
      <c r="S1913" t="str">
        <f>VLOOKUP(L1913,'Status Report'!B:T,19,0)</f>
        <v>Promocean The Netherlands BV</v>
      </c>
      <c r="T1913" s="62">
        <f>VLOOKUP(L1913,'Status Report'!B:E,4,0)</f>
        <v>3</v>
      </c>
      <c r="U1913" s="19">
        <f>_xlfn.IFS(AI1913="Den Bosch",VLOOKUP(L1913,'Status Report'!B:AM,35,0),AI1913="Yantian",VLOOKUP(L1913,'Status Report'!B:AM,36,0),AI1913="",IF(H1913="Asia Pacific",VLOOKUP(L1913,'Status Report'!B:AM,36,0),VLOOKUP(L1913,'Status Report'!B:AM,35,0)),AI1913="Direct shipment",IF(H1913="Asia Pacific",VLOOKUP(L1913,'Status Report'!B:AM,36,0),VLOOKUP(L1913,'Status Report'!B:AM,35,0)))</f>
        <v>120</v>
      </c>
      <c r="V1913" s="20">
        <f t="shared" si="443"/>
        <v>840</v>
      </c>
      <c r="W1913" s="19">
        <f>_xlfn.IFS(AI1913="Den Bosch",VLOOKUP(L1913,'Status Report'!B:AM,37,0),AI1913="Yantian",VLOOKUP(L1913,'Status Report'!B:AM,38,0),AI1913="",IF(H1913="Asia Pacific",VLOOKUP(L1913,'Status Report'!B:AM,38,0),VLOOKUP(L1913,'Status Report'!B:AM,37,0)),AI1913="Direct shipment",IF(H1913="Asia Pacific",VLOOKUP(L1913,'Status Report'!B:AM,38,0),VLOOKUP(L1913,'Status Report'!B:AM,37,0)))</f>
        <v>84.48</v>
      </c>
      <c r="X1913" s="20">
        <f t="shared" si="444"/>
        <v>591.36</v>
      </c>
      <c r="Y1913" s="20">
        <f>_xlfn.IFS(AI1913="Den Bosch",VLOOKUP(L1913,'Status Report'!B:AO,39,0),AI1913="Yantian",VLOOKUP(L1913,'Status Report'!B:AO,40,0),AI1913="",IF(H1913="Asia Pacific",VLOOKUP(L1913,'Status Report'!B:AO,40,0),VLOOKUP(L1913,'Status Report'!B:AO,39,0)),AI1913="Direct shipment",IF(H1913="Asia Pacific",VLOOKUP(L1913,'Status Report'!B:AO,40,0),VLOOKUP(L1913,'Status Report'!B:AO,39,0)))</f>
        <v>0</v>
      </c>
      <c r="Z1913" s="20">
        <f t="shared" si="445"/>
        <v>0</v>
      </c>
      <c r="AA1913" s="20">
        <f t="shared" si="446"/>
        <v>591.36</v>
      </c>
      <c r="AB1913" s="21">
        <f>_xlfn.IFS(AI1913="Den Bosch",VLOOKUP(L1913,'Status Report'!B:AM,33,0),AI1913="Yantian",VLOOKUP(L1913,'Status Report'!B:AM,34,0),AI1913="",IF(H1913="Asia Pacific",VLOOKUP(L1913,'Status Report'!B:AM,34,0),VLOOKUP(L1913,'Status Report'!B:AM,33,0)),AI1913="Direct shipment",IF(H1913="Asia Pacific",VLOOKUP(L1913,'Status Report'!B:AM,34,0),VLOOKUP(L1913,'Status Report'!B:AM,33,0)))</f>
        <v>73.639799999999994</v>
      </c>
      <c r="AC1913" s="21">
        <f>VLOOKUP(L1913,'Status Report'!B:CE,82,0)</f>
        <v>0</v>
      </c>
      <c r="AD1913" s="21">
        <f t="shared" si="447"/>
        <v>73.639799999999994</v>
      </c>
      <c r="AE1913" s="63">
        <f>VLOOKUP(L1913,'Status Report'!B:W,20,0)</f>
        <v>44</v>
      </c>
      <c r="AF1913" s="63">
        <f>VLOOKUP(L1913,'Status Report'!B:W,21,0)</f>
        <v>23</v>
      </c>
      <c r="AG1913" s="63">
        <f>VLOOKUP(L1913,'Status Report'!B:W,22,0)</f>
        <v>18</v>
      </c>
      <c r="AH1913" s="22">
        <f t="shared" si="448"/>
        <v>0.12751199999999999</v>
      </c>
      <c r="AI1913" t="s">
        <v>990</v>
      </c>
      <c r="AK1913" s="63">
        <f>IFERROR(VLOOKUP(G1913,ASEAN!A:A,1,0),0)</f>
        <v>0</v>
      </c>
      <c r="AL1913" s="63">
        <f>IFERROR(VLOOKUP(D1913,'[3]customer specs'!$B$1:$D$65536,3,0),0)</f>
        <v>0</v>
      </c>
      <c r="AM1913" s="64">
        <f t="shared" si="449"/>
        <v>248.64</v>
      </c>
      <c r="AN1913" s="64">
        <f t="shared" si="450"/>
        <v>0</v>
      </c>
      <c r="AO1913" s="63"/>
      <c r="AP1913" s="63"/>
      <c r="AQ1913" s="63" t="str">
        <f t="shared" si="451"/>
        <v>no</v>
      </c>
      <c r="AR1913" s="20">
        <f t="shared" si="452"/>
        <v>515.47859999999991</v>
      </c>
      <c r="AS1913" s="63"/>
      <c r="AT1913" s="23">
        <f t="shared" si="458"/>
        <v>0.12</v>
      </c>
      <c r="AU1913" s="65">
        <f t="shared" si="453"/>
        <v>83.6815909090909</v>
      </c>
      <c r="AV1913" s="65"/>
      <c r="AW1913" s="65">
        <f t="shared" si="454"/>
        <v>585.77113636363629</v>
      </c>
      <c r="AX1913" s="65"/>
      <c r="AY1913" s="63">
        <f>VLOOKUP(L1913,'Status Report'!B:CF,81,0)</f>
        <v>0</v>
      </c>
      <c r="AZ1913" s="63" t="str">
        <f>VLOOKUP(L1913,'Status Report'!B:S,18,0)</f>
        <v xml:space="preserve">Konstantinos Zoupanos </v>
      </c>
      <c r="BB1913" s="63">
        <f>VLOOKUP(L1913,'Status Report'!B:Z,25,0)</f>
        <v>24</v>
      </c>
      <c r="BC1913" s="63">
        <f t="shared" si="455"/>
        <v>168</v>
      </c>
      <c r="BF1913">
        <f>VLOOKUP(L1913,'Status Report'!B:CE,82,0)</f>
        <v>0</v>
      </c>
      <c r="BG1913">
        <f>VLOOKUP(L1913,'Status Report'!B:CF,83,0)</f>
        <v>0</v>
      </c>
      <c r="BH1913">
        <f>VLOOKUP(L1913,'Status Report'!B:CG,84,0)</f>
        <v>0</v>
      </c>
      <c r="BI1913" t="s">
        <v>814</v>
      </c>
      <c r="BJ1913" t="s">
        <v>795</v>
      </c>
      <c r="BM1913" s="67">
        <f t="shared" si="456"/>
        <v>442</v>
      </c>
    </row>
    <row r="1914" spans="1:65" x14ac:dyDescent="0.25">
      <c r="A1914" s="68" t="str">
        <f>VLOOKUP(L1914,'Status Report'!B:CB,79,0)</f>
        <v>Heineken - F1</v>
      </c>
      <c r="C1914">
        <v>20006081</v>
      </c>
      <c r="D1914">
        <v>3090233</v>
      </c>
      <c r="E1914" t="s">
        <v>835</v>
      </c>
      <c r="F1914" t="s">
        <v>836</v>
      </c>
      <c r="G1914" t="str">
        <f>VLOOKUP(D1914,'[2]sold to'!$A:$H,8,0)</f>
        <v>Hungary</v>
      </c>
      <c r="H1914" t="str">
        <f>VLOOKUP(D1914,'[2]sold to'!$A:$I,9,0)</f>
        <v>Europe</v>
      </c>
      <c r="K1914">
        <v>380</v>
      </c>
      <c r="L1914">
        <v>88027358</v>
      </c>
      <c r="M1914" t="s">
        <v>832</v>
      </c>
      <c r="N1914">
        <v>12</v>
      </c>
      <c r="P1914" t="str">
        <f>VLOOKUP(L1914,'Status Report'!B:AA,26,0)</f>
        <v>China</v>
      </c>
      <c r="Q1914" t="str">
        <f>VLOOKUP(L1914,'Status Report'!B:AB,27,0)</f>
        <v>Premiums</v>
      </c>
      <c r="R1914">
        <f>VLOOKUP(L1914,'Status Report'!B:X,23,0)</f>
        <v>250</v>
      </c>
      <c r="S1914" t="str">
        <f>VLOOKUP(L1914,'Status Report'!B:T,19,0)</f>
        <v>Promocean The Netherlands BV</v>
      </c>
      <c r="T1914" s="62">
        <f>VLOOKUP(L1914,'Status Report'!B:E,4,0)</f>
        <v>3</v>
      </c>
      <c r="U1914" s="19">
        <f>_xlfn.IFS(AI1914="Den Bosch",VLOOKUP(L1914,'Status Report'!B:AM,35,0),AI1914="Yantian",VLOOKUP(L1914,'Status Report'!B:AM,36,0),AI1914="",IF(H1914="Asia Pacific",VLOOKUP(L1914,'Status Report'!B:AM,36,0),VLOOKUP(L1914,'Status Report'!B:AM,35,0)),AI1914="Direct shipment",IF(H1914="Asia Pacific",VLOOKUP(L1914,'Status Report'!B:AM,36,0),VLOOKUP(L1914,'Status Report'!B:AM,35,0)))</f>
        <v>73.099999999999994</v>
      </c>
      <c r="V1914" s="20">
        <f t="shared" si="443"/>
        <v>877.19999999999993</v>
      </c>
      <c r="W1914" s="19">
        <f>_xlfn.IFS(AI1914="Den Bosch",VLOOKUP(L1914,'Status Report'!B:AM,37,0),AI1914="Yantian",VLOOKUP(L1914,'Status Report'!B:AM,38,0),AI1914="",IF(H1914="Asia Pacific",VLOOKUP(L1914,'Status Report'!B:AM,38,0),VLOOKUP(L1914,'Status Report'!B:AM,37,0)),AI1914="Direct shipment",IF(H1914="Asia Pacific",VLOOKUP(L1914,'Status Report'!B:AM,38,0),VLOOKUP(L1914,'Status Report'!B:AM,37,0)))</f>
        <v>71.2</v>
      </c>
      <c r="X1914" s="20">
        <f t="shared" si="444"/>
        <v>854.40000000000009</v>
      </c>
      <c r="Y1914" s="20">
        <f>_xlfn.IFS(AI1914="Den Bosch",VLOOKUP(L1914,'Status Report'!B:AO,39,0),AI1914="Yantian",VLOOKUP(L1914,'Status Report'!B:AO,40,0),AI1914="",IF(H1914="Asia Pacific",VLOOKUP(L1914,'Status Report'!B:AO,40,0),VLOOKUP(L1914,'Status Report'!B:AO,39,0)),AI1914="Direct shipment",IF(H1914="Asia Pacific",VLOOKUP(L1914,'Status Report'!B:AO,40,0),VLOOKUP(L1914,'Status Report'!B:AO,39,0)))</f>
        <v>0</v>
      </c>
      <c r="Z1914" s="20">
        <f t="shared" si="445"/>
        <v>0</v>
      </c>
      <c r="AA1914" s="20">
        <f t="shared" si="446"/>
        <v>854.40000000000009</v>
      </c>
      <c r="AB1914" s="21">
        <f>_xlfn.IFS(AI1914="Den Bosch",VLOOKUP(L1914,'Status Report'!B:AM,33,0),AI1914="Yantian",VLOOKUP(L1914,'Status Report'!B:AM,34,0),AI1914="",IF(H1914="Asia Pacific",VLOOKUP(L1914,'Status Report'!B:AM,34,0),VLOOKUP(L1914,'Status Report'!B:AM,33,0)),AI1914="Direct shipment",IF(H1914="Asia Pacific",VLOOKUP(L1914,'Status Report'!B:AM,34,0),VLOOKUP(L1914,'Status Report'!B:AM,33,0)))</f>
        <v>61.548600000000008</v>
      </c>
      <c r="AC1914" s="21">
        <f>VLOOKUP(L1914,'Status Report'!B:CE,82,0)</f>
        <v>0</v>
      </c>
      <c r="AD1914" s="21">
        <f t="shared" si="447"/>
        <v>61.548600000000008</v>
      </c>
      <c r="AE1914" s="63">
        <f>VLOOKUP(L1914,'Status Report'!B:W,20,0)</f>
        <v>43.5</v>
      </c>
      <c r="AF1914" s="63">
        <f>VLOOKUP(L1914,'Status Report'!B:W,21,0)</f>
        <v>18</v>
      </c>
      <c r="AG1914" s="63">
        <f>VLOOKUP(L1914,'Status Report'!B:W,22,0)</f>
        <v>22.5</v>
      </c>
      <c r="AH1914" s="22">
        <f t="shared" si="448"/>
        <v>0.21140999999999999</v>
      </c>
      <c r="AI1914" t="s">
        <v>990</v>
      </c>
      <c r="AK1914" s="63">
        <f>IFERROR(VLOOKUP(G1914,ASEAN!A:A,1,0),0)</f>
        <v>0</v>
      </c>
      <c r="AL1914" s="63">
        <f>IFERROR(VLOOKUP(D1914,'[3]customer specs'!$B$1:$D$65536,3,0),0)</f>
        <v>0</v>
      </c>
      <c r="AM1914" s="64">
        <f t="shared" si="449"/>
        <v>22.799999999999841</v>
      </c>
      <c r="AN1914" s="64">
        <f t="shared" si="450"/>
        <v>0</v>
      </c>
      <c r="AO1914" s="63"/>
      <c r="AP1914" s="63"/>
      <c r="AQ1914" s="63" t="str">
        <f t="shared" si="451"/>
        <v>no</v>
      </c>
      <c r="AR1914" s="20">
        <f t="shared" si="452"/>
        <v>738.58320000000003</v>
      </c>
      <c r="AS1914" s="63"/>
      <c r="AT1914" s="23">
        <f t="shared" si="458"/>
        <v>0.12</v>
      </c>
      <c r="AU1914" s="65">
        <f t="shared" si="453"/>
        <v>69.94159090909092</v>
      </c>
      <c r="AV1914" s="65"/>
      <c r="AW1914" s="65">
        <f t="shared" si="454"/>
        <v>839.29909090909109</v>
      </c>
      <c r="AX1914" s="65"/>
      <c r="AY1914" s="63">
        <f>VLOOKUP(L1914,'Status Report'!B:CF,81,0)</f>
        <v>0</v>
      </c>
      <c r="AZ1914" s="63" t="str">
        <f>VLOOKUP(L1914,'Status Report'!B:S,18,0)</f>
        <v xml:space="preserve">Konstantinos Zoupanos </v>
      </c>
      <c r="BB1914" s="63">
        <f>VLOOKUP(L1914,'Status Report'!B:Z,25,0)</f>
        <v>10</v>
      </c>
      <c r="BC1914" s="63">
        <f t="shared" si="455"/>
        <v>120</v>
      </c>
      <c r="BF1914">
        <f>VLOOKUP(L1914,'Status Report'!B:CE,82,0)</f>
        <v>0</v>
      </c>
      <c r="BG1914">
        <f>VLOOKUP(L1914,'Status Report'!B:CF,83,0)</f>
        <v>0</v>
      </c>
      <c r="BH1914">
        <f>VLOOKUP(L1914,'Status Report'!B:CG,84,0)</f>
        <v>0</v>
      </c>
      <c r="BI1914" t="s">
        <v>814</v>
      </c>
      <c r="BJ1914" t="s">
        <v>795</v>
      </c>
      <c r="BM1914" s="67">
        <f t="shared" si="456"/>
        <v>679</v>
      </c>
    </row>
    <row r="1915" spans="1:65" x14ac:dyDescent="0.25">
      <c r="A1915" s="68" t="str">
        <f>VLOOKUP(L1915,'Status Report'!B:CB,79,0)</f>
        <v>Heineken - F1</v>
      </c>
      <c r="C1915">
        <v>20006081</v>
      </c>
      <c r="D1915">
        <v>3090233</v>
      </c>
      <c r="E1915" t="s">
        <v>835</v>
      </c>
      <c r="F1915" t="s">
        <v>836</v>
      </c>
      <c r="G1915" t="str">
        <f>VLOOKUP(D1915,'[2]sold to'!$A:$H,8,0)</f>
        <v>Hungary</v>
      </c>
      <c r="H1915" t="str">
        <f>VLOOKUP(D1915,'[2]sold to'!$A:$I,9,0)</f>
        <v>Europe</v>
      </c>
      <c r="K1915">
        <v>390</v>
      </c>
      <c r="L1915">
        <v>88027360</v>
      </c>
      <c r="M1915" t="s">
        <v>847</v>
      </c>
      <c r="N1915">
        <v>24</v>
      </c>
      <c r="P1915" t="str">
        <f>VLOOKUP(L1915,'Status Report'!B:AA,26,0)</f>
        <v>China</v>
      </c>
      <c r="Q1915" t="str">
        <f>VLOOKUP(L1915,'Status Report'!B:AB,27,0)</f>
        <v>Premiums</v>
      </c>
      <c r="R1915">
        <f>VLOOKUP(L1915,'Status Report'!B:X,23,0)</f>
        <v>100</v>
      </c>
      <c r="S1915" t="str">
        <f>VLOOKUP(L1915,'Status Report'!B:T,19,0)</f>
        <v>Asian Sourcing Link</v>
      </c>
      <c r="T1915" s="62">
        <f>VLOOKUP(L1915,'Status Report'!B:E,4,0)</f>
        <v>3</v>
      </c>
      <c r="U1915" s="19">
        <f>_xlfn.IFS(AI1915="Den Bosch",VLOOKUP(L1915,'Status Report'!B:AM,35,0),AI1915="Yantian",VLOOKUP(L1915,'Status Report'!B:AM,36,0),AI1915="",IF(H1915="Asia Pacific",VLOOKUP(L1915,'Status Report'!B:AM,36,0),VLOOKUP(L1915,'Status Report'!B:AM,35,0)),AI1915="Direct shipment",IF(H1915="Asia Pacific",VLOOKUP(L1915,'Status Report'!B:AM,36,0),VLOOKUP(L1915,'Status Report'!B:AM,35,0)))</f>
        <v>41.7</v>
      </c>
      <c r="V1915" s="20">
        <f t="shared" si="443"/>
        <v>1000.8000000000001</v>
      </c>
      <c r="W1915" s="19">
        <f>_xlfn.IFS(AI1915="Den Bosch",VLOOKUP(L1915,'Status Report'!B:AM,37,0),AI1915="Yantian",VLOOKUP(L1915,'Status Report'!B:AM,38,0),AI1915="",IF(H1915="Asia Pacific",VLOOKUP(L1915,'Status Report'!B:AM,38,0),VLOOKUP(L1915,'Status Report'!B:AM,37,0)),AI1915="Direct shipment",IF(H1915="Asia Pacific",VLOOKUP(L1915,'Status Report'!B:AM,38,0),VLOOKUP(L1915,'Status Report'!B:AM,37,0)))</f>
        <v>25.45</v>
      </c>
      <c r="X1915" s="20">
        <f t="shared" si="444"/>
        <v>610.79999999999995</v>
      </c>
      <c r="Y1915" s="20">
        <f>_xlfn.IFS(AI1915="Den Bosch",VLOOKUP(L1915,'Status Report'!B:AO,39,0),AI1915="Yantian",VLOOKUP(L1915,'Status Report'!B:AO,40,0),AI1915="",IF(H1915="Asia Pacific",VLOOKUP(L1915,'Status Report'!B:AO,40,0),VLOOKUP(L1915,'Status Report'!B:AO,39,0)),AI1915="Direct shipment",IF(H1915="Asia Pacific",VLOOKUP(L1915,'Status Report'!B:AO,40,0),VLOOKUP(L1915,'Status Report'!B:AO,39,0)))</f>
        <v>0</v>
      </c>
      <c r="Z1915" s="20">
        <f t="shared" si="445"/>
        <v>0</v>
      </c>
      <c r="AA1915" s="20">
        <f t="shared" si="446"/>
        <v>610.79999999999995</v>
      </c>
      <c r="AB1915" s="21">
        <f>_xlfn.IFS(AI1915="Den Bosch",VLOOKUP(L1915,'Status Report'!B:AM,33,0),AI1915="Yantian",VLOOKUP(L1915,'Status Report'!B:AM,34,0),AI1915="",IF(H1915="Asia Pacific",VLOOKUP(L1915,'Status Report'!B:AM,34,0),VLOOKUP(L1915,'Status Report'!B:AM,33,0)),AI1915="Direct shipment",IF(H1915="Asia Pacific",VLOOKUP(L1915,'Status Report'!B:AM,34,0),VLOOKUP(L1915,'Status Report'!B:AM,33,0)))</f>
        <v>21.831</v>
      </c>
      <c r="AC1915" s="21">
        <f>VLOOKUP(L1915,'Status Report'!B:CE,82,0)</f>
        <v>0</v>
      </c>
      <c r="AD1915" s="21">
        <f t="shared" si="447"/>
        <v>21.831</v>
      </c>
      <c r="AE1915" s="63">
        <f>VLOOKUP(L1915,'Status Report'!B:W,20,0)</f>
        <v>48</v>
      </c>
      <c r="AF1915" s="63">
        <f>VLOOKUP(L1915,'Status Report'!B:W,21,0)</f>
        <v>38</v>
      </c>
      <c r="AG1915" s="63">
        <f>VLOOKUP(L1915,'Status Report'!B:W,22,0)</f>
        <v>2.5</v>
      </c>
      <c r="AH1915" s="22">
        <f t="shared" si="448"/>
        <v>0.10944</v>
      </c>
      <c r="AI1915" t="s">
        <v>990</v>
      </c>
      <c r="AK1915" s="63">
        <f>IFERROR(VLOOKUP(G1915,ASEAN!A:A,1,0),0)</f>
        <v>0</v>
      </c>
      <c r="AL1915" s="63">
        <f>IFERROR(VLOOKUP(D1915,'[3]customer specs'!$B$1:$D$65536,3,0),0)</f>
        <v>0</v>
      </c>
      <c r="AM1915" s="64">
        <f t="shared" si="449"/>
        <v>390.00000000000011</v>
      </c>
      <c r="AN1915" s="64">
        <f t="shared" si="450"/>
        <v>0</v>
      </c>
      <c r="AO1915" s="63"/>
      <c r="AP1915" s="63"/>
      <c r="AQ1915" s="63" t="str">
        <f t="shared" si="451"/>
        <v>no</v>
      </c>
      <c r="AR1915" s="20">
        <f t="shared" si="452"/>
        <v>523.94399999999996</v>
      </c>
      <c r="AS1915" s="63"/>
      <c r="AT1915" s="23">
        <f t="shared" si="458"/>
        <v>0.12</v>
      </c>
      <c r="AU1915" s="65">
        <f t="shared" si="453"/>
        <v>24.807954545454546</v>
      </c>
      <c r="AV1915" s="65"/>
      <c r="AW1915" s="65">
        <f t="shared" si="454"/>
        <v>595.39090909090908</v>
      </c>
      <c r="AX1915" s="65"/>
      <c r="AY1915" s="63">
        <f>VLOOKUP(L1915,'Status Report'!B:CF,81,0)</f>
        <v>0</v>
      </c>
      <c r="AZ1915" s="63" t="str">
        <f>VLOOKUP(L1915,'Status Report'!B:S,18,0)</f>
        <v xml:space="preserve">Ellina Smirnova </v>
      </c>
      <c r="BB1915" s="63">
        <f>VLOOKUP(L1915,'Status Report'!B:Z,25,0)</f>
        <v>5</v>
      </c>
      <c r="BC1915" s="63">
        <f t="shared" si="455"/>
        <v>120</v>
      </c>
      <c r="BF1915">
        <f>VLOOKUP(L1915,'Status Report'!B:CE,82,0)</f>
        <v>0</v>
      </c>
      <c r="BG1915">
        <f>VLOOKUP(L1915,'Status Report'!B:CF,83,0)</f>
        <v>0</v>
      </c>
      <c r="BH1915">
        <f>VLOOKUP(L1915,'Status Report'!B:CG,84,0)</f>
        <v>0</v>
      </c>
      <c r="BI1915" t="s">
        <v>814</v>
      </c>
      <c r="BJ1915" t="s">
        <v>795</v>
      </c>
      <c r="BM1915" s="67">
        <f t="shared" si="456"/>
        <v>628</v>
      </c>
    </row>
    <row r="1916" spans="1:65" x14ac:dyDescent="0.25">
      <c r="A1916" s="68" t="str">
        <f>VLOOKUP(L1916,'Status Report'!B:CB,79,0)</f>
        <v>Heineken - F1</v>
      </c>
      <c r="C1916">
        <v>20006081</v>
      </c>
      <c r="D1916">
        <v>3090233</v>
      </c>
      <c r="E1916" t="s">
        <v>835</v>
      </c>
      <c r="F1916" t="s">
        <v>836</v>
      </c>
      <c r="G1916" t="str">
        <f>VLOOKUP(D1916,'[2]sold to'!$A:$H,8,0)</f>
        <v>Hungary</v>
      </c>
      <c r="H1916" t="str">
        <f>VLOOKUP(D1916,'[2]sold to'!$A:$I,9,0)</f>
        <v>Europe</v>
      </c>
      <c r="K1916">
        <v>400</v>
      </c>
      <c r="L1916">
        <v>88027401</v>
      </c>
      <c r="M1916" t="s">
        <v>593</v>
      </c>
      <c r="N1916">
        <v>2</v>
      </c>
      <c r="P1916" t="str">
        <f>VLOOKUP(L1916,'Status Report'!B:AA,26,0)</f>
        <v>China</v>
      </c>
      <c r="Q1916" t="str">
        <f>VLOOKUP(L1916,'Status Report'!B:AB,27,0)</f>
        <v>Textiles-Clothing</v>
      </c>
      <c r="R1916">
        <f>VLOOKUP(L1916,'Status Report'!B:X,23,0)</f>
        <v>84</v>
      </c>
      <c r="S1916" t="str">
        <f>VLOOKUP(L1916,'Status Report'!B:T,19,0)</f>
        <v>Promocean The Netherlands BV</v>
      </c>
      <c r="T1916" s="62">
        <f>VLOOKUP(L1916,'Status Report'!B:E,4,0)</f>
        <v>3</v>
      </c>
      <c r="U1916" s="19">
        <f>_xlfn.IFS(AI1916="Den Bosch",VLOOKUP(L1916,'Status Report'!B:AM,35,0),AI1916="Yantian",VLOOKUP(L1916,'Status Report'!B:AM,36,0),AI1916="",IF(H1916="Asia Pacific",VLOOKUP(L1916,'Status Report'!B:AM,36,0),VLOOKUP(L1916,'Status Report'!B:AM,35,0)),AI1916="Direct shipment",IF(H1916="Asia Pacific",VLOOKUP(L1916,'Status Report'!B:AM,36,0),VLOOKUP(L1916,'Status Report'!B:AM,35,0)))</f>
        <v>34.799999999999997</v>
      </c>
      <c r="V1916" s="20">
        <f t="shared" si="443"/>
        <v>69.599999999999994</v>
      </c>
      <c r="W1916" s="19">
        <f>_xlfn.IFS(AI1916="Den Bosch",VLOOKUP(L1916,'Status Report'!B:AM,37,0),AI1916="Yantian",VLOOKUP(L1916,'Status Report'!B:AM,38,0),AI1916="",IF(H1916="Asia Pacific",VLOOKUP(L1916,'Status Report'!B:AM,38,0),VLOOKUP(L1916,'Status Report'!B:AM,37,0)),AI1916="Direct shipment",IF(H1916="Asia Pacific",VLOOKUP(L1916,'Status Report'!B:AM,38,0),VLOOKUP(L1916,'Status Report'!B:AM,37,0)))</f>
        <v>29.04</v>
      </c>
      <c r="X1916" s="20">
        <f t="shared" si="444"/>
        <v>58.08</v>
      </c>
      <c r="Y1916" s="20">
        <f>_xlfn.IFS(AI1916="Den Bosch",VLOOKUP(L1916,'Status Report'!B:AO,39,0),AI1916="Yantian",VLOOKUP(L1916,'Status Report'!B:AO,40,0),AI1916="",IF(H1916="Asia Pacific",VLOOKUP(L1916,'Status Report'!B:AO,40,0),VLOOKUP(L1916,'Status Report'!B:AO,39,0)),AI1916="Direct shipment",IF(H1916="Asia Pacific",VLOOKUP(L1916,'Status Report'!B:AO,40,0),VLOOKUP(L1916,'Status Report'!B:AO,39,0)))</f>
        <v>0</v>
      </c>
      <c r="Z1916" s="20">
        <f t="shared" si="445"/>
        <v>0</v>
      </c>
      <c r="AA1916" s="20">
        <f t="shared" si="446"/>
        <v>58.08</v>
      </c>
      <c r="AB1916" s="21">
        <f>_xlfn.IFS(AI1916="Den Bosch",VLOOKUP(L1916,'Status Report'!B:AM,33,0),AI1916="Yantian",VLOOKUP(L1916,'Status Report'!B:AM,34,0),AI1916="",IF(H1916="Asia Pacific",VLOOKUP(L1916,'Status Report'!B:AM,34,0),VLOOKUP(L1916,'Status Report'!B:AM,33,0)),AI1916="Direct shipment",IF(H1916="Asia Pacific",VLOOKUP(L1916,'Status Report'!B:AM,34,0),VLOOKUP(L1916,'Status Report'!B:AM,33,0)))</f>
        <v>25.353899999999999</v>
      </c>
      <c r="AC1916" s="21">
        <f>VLOOKUP(L1916,'Status Report'!B:CE,82,0)</f>
        <v>0</v>
      </c>
      <c r="AD1916" s="21">
        <f t="shared" si="447"/>
        <v>25.353899999999999</v>
      </c>
      <c r="AE1916" s="63">
        <f>VLOOKUP(L1916,'Status Report'!B:W,20,0)</f>
        <v>35</v>
      </c>
      <c r="AF1916" s="63">
        <f>VLOOKUP(L1916,'Status Report'!B:W,21,0)</f>
        <v>28</v>
      </c>
      <c r="AG1916" s="63">
        <f>VLOOKUP(L1916,'Status Report'!B:W,22,0)</f>
        <v>5</v>
      </c>
      <c r="AH1916" s="22">
        <f t="shared" si="448"/>
        <v>9.7999999999999997E-3</v>
      </c>
      <c r="AI1916" t="s">
        <v>990</v>
      </c>
      <c r="AK1916" s="63">
        <f>IFERROR(VLOOKUP(G1916,ASEAN!A:A,1,0),0)</f>
        <v>0</v>
      </c>
      <c r="AL1916" s="63">
        <f>IFERROR(VLOOKUP(D1916,'[3]customer specs'!$B$1:$D$65536,3,0),0)</f>
        <v>0</v>
      </c>
      <c r="AM1916" s="64">
        <f t="shared" si="449"/>
        <v>11.519999999999996</v>
      </c>
      <c r="AN1916" s="64">
        <f t="shared" si="450"/>
        <v>0</v>
      </c>
      <c r="AO1916" s="63"/>
      <c r="AP1916" s="63"/>
      <c r="AQ1916" s="63" t="str">
        <f t="shared" si="451"/>
        <v>no</v>
      </c>
      <c r="AR1916" s="20">
        <f t="shared" si="452"/>
        <v>50.707799999999999</v>
      </c>
      <c r="AS1916" s="63"/>
      <c r="AT1916" s="23">
        <f t="shared" si="458"/>
        <v>0.12</v>
      </c>
      <c r="AU1916" s="65">
        <f t="shared" si="453"/>
        <v>28.811249999999998</v>
      </c>
      <c r="AV1916" s="65"/>
      <c r="AW1916" s="65">
        <f t="shared" si="454"/>
        <v>57.622499999999995</v>
      </c>
      <c r="AX1916" s="65"/>
      <c r="AY1916" s="63">
        <f>VLOOKUP(L1916,'Status Report'!B:CF,81,0)</f>
        <v>0</v>
      </c>
      <c r="AZ1916" s="63" t="str">
        <f>VLOOKUP(L1916,'Status Report'!B:S,18,0)</f>
        <v xml:space="preserve">Konstantinos Zoupanos </v>
      </c>
      <c r="BB1916" s="63">
        <f>VLOOKUP(L1916,'Status Report'!B:Z,25,0)</f>
        <v>6</v>
      </c>
      <c r="BC1916" s="63">
        <f t="shared" si="455"/>
        <v>12</v>
      </c>
      <c r="BF1916">
        <f>VLOOKUP(L1916,'Status Report'!B:CE,82,0)</f>
        <v>0</v>
      </c>
      <c r="BG1916">
        <f>VLOOKUP(L1916,'Status Report'!B:CF,83,0)</f>
        <v>0</v>
      </c>
      <c r="BH1916">
        <f>VLOOKUP(L1916,'Status Report'!B:CG,84,0)</f>
        <v>0</v>
      </c>
      <c r="BI1916" t="s">
        <v>814</v>
      </c>
      <c r="BJ1916" t="s">
        <v>795</v>
      </c>
      <c r="BM1916" s="67">
        <f t="shared" si="456"/>
        <v>10</v>
      </c>
    </row>
    <row r="1917" spans="1:65" x14ac:dyDescent="0.25">
      <c r="A1917" s="68" t="str">
        <f>VLOOKUP(L1917,'Status Report'!B:CB,79,0)</f>
        <v>Heineken - F1</v>
      </c>
      <c r="C1917">
        <v>20006081</v>
      </c>
      <c r="D1917">
        <v>3090233</v>
      </c>
      <c r="E1917" t="s">
        <v>835</v>
      </c>
      <c r="F1917" t="s">
        <v>836</v>
      </c>
      <c r="G1917" t="str">
        <f>VLOOKUP(D1917,'[2]sold to'!$A:$H,8,0)</f>
        <v>Hungary</v>
      </c>
      <c r="H1917" t="str">
        <f>VLOOKUP(D1917,'[2]sold to'!$A:$I,9,0)</f>
        <v>Europe</v>
      </c>
      <c r="K1917">
        <v>410</v>
      </c>
      <c r="L1917">
        <v>88027402</v>
      </c>
      <c r="M1917" t="s">
        <v>594</v>
      </c>
      <c r="N1917">
        <v>2</v>
      </c>
      <c r="P1917" t="str">
        <f>VLOOKUP(L1917,'Status Report'!B:AA,26,0)</f>
        <v>China</v>
      </c>
      <c r="Q1917" t="str">
        <f>VLOOKUP(L1917,'Status Report'!B:AB,27,0)</f>
        <v>Textiles-Clothing</v>
      </c>
      <c r="R1917">
        <f>VLOOKUP(L1917,'Status Report'!B:X,23,0)</f>
        <v>84</v>
      </c>
      <c r="S1917" t="str">
        <f>VLOOKUP(L1917,'Status Report'!B:T,19,0)</f>
        <v>Promocean The Netherlands BV</v>
      </c>
      <c r="T1917" s="62">
        <f>VLOOKUP(L1917,'Status Report'!B:E,4,0)</f>
        <v>3</v>
      </c>
      <c r="U1917" s="19">
        <f>_xlfn.IFS(AI1917="Den Bosch",VLOOKUP(L1917,'Status Report'!B:AM,35,0),AI1917="Yantian",VLOOKUP(L1917,'Status Report'!B:AM,36,0),AI1917="",IF(H1917="Asia Pacific",VLOOKUP(L1917,'Status Report'!B:AM,36,0),VLOOKUP(L1917,'Status Report'!B:AM,35,0)),AI1917="Direct shipment",IF(H1917="Asia Pacific",VLOOKUP(L1917,'Status Report'!B:AM,36,0),VLOOKUP(L1917,'Status Report'!B:AM,35,0)))</f>
        <v>34.799999999999997</v>
      </c>
      <c r="V1917" s="20">
        <f t="shared" si="443"/>
        <v>69.599999999999994</v>
      </c>
      <c r="W1917" s="19">
        <f>_xlfn.IFS(AI1917="Den Bosch",VLOOKUP(L1917,'Status Report'!B:AM,37,0),AI1917="Yantian",VLOOKUP(L1917,'Status Report'!B:AM,38,0),AI1917="",IF(H1917="Asia Pacific",VLOOKUP(L1917,'Status Report'!B:AM,38,0),VLOOKUP(L1917,'Status Report'!B:AM,37,0)),AI1917="Direct shipment",IF(H1917="Asia Pacific",VLOOKUP(L1917,'Status Report'!B:AM,38,0),VLOOKUP(L1917,'Status Report'!B:AM,37,0)))</f>
        <v>29.04</v>
      </c>
      <c r="X1917" s="20">
        <f t="shared" si="444"/>
        <v>58.08</v>
      </c>
      <c r="Y1917" s="20">
        <f>_xlfn.IFS(AI1917="Den Bosch",VLOOKUP(L1917,'Status Report'!B:AO,39,0),AI1917="Yantian",VLOOKUP(L1917,'Status Report'!B:AO,40,0),AI1917="",IF(H1917="Asia Pacific",VLOOKUP(L1917,'Status Report'!B:AO,40,0),VLOOKUP(L1917,'Status Report'!B:AO,39,0)),AI1917="Direct shipment",IF(H1917="Asia Pacific",VLOOKUP(L1917,'Status Report'!B:AO,40,0),VLOOKUP(L1917,'Status Report'!B:AO,39,0)))</f>
        <v>0</v>
      </c>
      <c r="Z1917" s="20">
        <f t="shared" si="445"/>
        <v>0</v>
      </c>
      <c r="AA1917" s="20">
        <f t="shared" si="446"/>
        <v>58.08</v>
      </c>
      <c r="AB1917" s="21">
        <f>_xlfn.IFS(AI1917="Den Bosch",VLOOKUP(L1917,'Status Report'!B:AM,33,0),AI1917="Yantian",VLOOKUP(L1917,'Status Report'!B:AM,34,0),AI1917="",IF(H1917="Asia Pacific",VLOOKUP(L1917,'Status Report'!B:AM,34,0),VLOOKUP(L1917,'Status Report'!B:AM,33,0)),AI1917="Direct shipment",IF(H1917="Asia Pacific",VLOOKUP(L1917,'Status Report'!B:AM,34,0),VLOOKUP(L1917,'Status Report'!B:AM,33,0)))</f>
        <v>25.353899999999999</v>
      </c>
      <c r="AC1917" s="21">
        <f>VLOOKUP(L1917,'Status Report'!B:CE,82,0)</f>
        <v>0</v>
      </c>
      <c r="AD1917" s="21">
        <f t="shared" si="447"/>
        <v>25.353899999999999</v>
      </c>
      <c r="AE1917" s="63">
        <f>VLOOKUP(L1917,'Status Report'!B:W,20,0)</f>
        <v>35</v>
      </c>
      <c r="AF1917" s="63">
        <f>VLOOKUP(L1917,'Status Report'!B:W,21,0)</f>
        <v>28</v>
      </c>
      <c r="AG1917" s="63">
        <f>VLOOKUP(L1917,'Status Report'!B:W,22,0)</f>
        <v>5</v>
      </c>
      <c r="AH1917" s="22">
        <f t="shared" si="448"/>
        <v>9.7999999999999997E-3</v>
      </c>
      <c r="AI1917" t="s">
        <v>990</v>
      </c>
      <c r="AK1917" s="63">
        <f>IFERROR(VLOOKUP(G1917,ASEAN!A:A,1,0),0)</f>
        <v>0</v>
      </c>
      <c r="AL1917" s="63">
        <f>IFERROR(VLOOKUP(D1917,'[3]customer specs'!$B$1:$D$65536,3,0),0)</f>
        <v>0</v>
      </c>
      <c r="AM1917" s="64">
        <f t="shared" si="449"/>
        <v>11.519999999999996</v>
      </c>
      <c r="AN1917" s="64">
        <f t="shared" si="450"/>
        <v>0</v>
      </c>
      <c r="AO1917" s="63"/>
      <c r="AP1917" s="63"/>
      <c r="AQ1917" s="63" t="str">
        <f t="shared" si="451"/>
        <v>no</v>
      </c>
      <c r="AR1917" s="20">
        <f t="shared" si="452"/>
        <v>50.707799999999999</v>
      </c>
      <c r="AS1917" s="63"/>
      <c r="AT1917" s="23">
        <f t="shared" si="458"/>
        <v>0.12</v>
      </c>
      <c r="AU1917" s="65">
        <f t="shared" si="453"/>
        <v>28.811249999999998</v>
      </c>
      <c r="AV1917" s="65"/>
      <c r="AW1917" s="65">
        <f t="shared" si="454"/>
        <v>57.622499999999995</v>
      </c>
      <c r="AX1917" s="65"/>
      <c r="AY1917" s="63">
        <f>VLOOKUP(L1917,'Status Report'!B:CF,81,0)</f>
        <v>0</v>
      </c>
      <c r="AZ1917" s="63" t="str">
        <f>VLOOKUP(L1917,'Status Report'!B:S,18,0)</f>
        <v xml:space="preserve">Konstantinos Zoupanos </v>
      </c>
      <c r="BB1917" s="63">
        <f>VLOOKUP(L1917,'Status Report'!B:Z,25,0)</f>
        <v>6</v>
      </c>
      <c r="BC1917" s="63">
        <f t="shared" si="455"/>
        <v>12</v>
      </c>
      <c r="BF1917">
        <f>VLOOKUP(L1917,'Status Report'!B:CE,82,0)</f>
        <v>0</v>
      </c>
      <c r="BG1917">
        <f>VLOOKUP(L1917,'Status Report'!B:CF,83,0)</f>
        <v>0</v>
      </c>
      <c r="BH1917">
        <f>VLOOKUP(L1917,'Status Report'!B:CG,84,0)</f>
        <v>0</v>
      </c>
      <c r="BI1917" t="s">
        <v>814</v>
      </c>
      <c r="BJ1917" t="s">
        <v>795</v>
      </c>
      <c r="BM1917" s="67">
        <f t="shared" si="456"/>
        <v>10</v>
      </c>
    </row>
    <row r="1918" spans="1:65" x14ac:dyDescent="0.25">
      <c r="A1918" s="68" t="str">
        <f>VLOOKUP(L1918,'Status Report'!B:CB,79,0)</f>
        <v>Heineken - F1</v>
      </c>
      <c r="C1918">
        <v>20006081</v>
      </c>
      <c r="D1918">
        <v>3090233</v>
      </c>
      <c r="E1918" t="s">
        <v>835</v>
      </c>
      <c r="F1918" t="s">
        <v>836</v>
      </c>
      <c r="G1918" t="str">
        <f>VLOOKUP(D1918,'[2]sold to'!$A:$H,8,0)</f>
        <v>Hungary</v>
      </c>
      <c r="H1918" t="str">
        <f>VLOOKUP(D1918,'[2]sold to'!$A:$I,9,0)</f>
        <v>Europe</v>
      </c>
      <c r="K1918">
        <v>420</v>
      </c>
      <c r="L1918">
        <v>88027403</v>
      </c>
      <c r="M1918" t="s">
        <v>595</v>
      </c>
      <c r="N1918">
        <v>1</v>
      </c>
      <c r="P1918" t="str">
        <f>VLOOKUP(L1918,'Status Report'!B:AA,26,0)</f>
        <v>China</v>
      </c>
      <c r="Q1918" t="str">
        <f>VLOOKUP(L1918,'Status Report'!B:AB,27,0)</f>
        <v>Textiles-Clothing</v>
      </c>
      <c r="R1918">
        <f>VLOOKUP(L1918,'Status Report'!B:X,23,0)</f>
        <v>84</v>
      </c>
      <c r="S1918" t="str">
        <f>VLOOKUP(L1918,'Status Report'!B:T,19,0)</f>
        <v>Promocean The Netherlands BV</v>
      </c>
      <c r="T1918" s="62">
        <f>VLOOKUP(L1918,'Status Report'!B:E,4,0)</f>
        <v>3</v>
      </c>
      <c r="U1918" s="19">
        <f>_xlfn.IFS(AI1918="Den Bosch",VLOOKUP(L1918,'Status Report'!B:AM,35,0),AI1918="Yantian",VLOOKUP(L1918,'Status Report'!B:AM,36,0),AI1918="",IF(H1918="Asia Pacific",VLOOKUP(L1918,'Status Report'!B:AM,36,0),VLOOKUP(L1918,'Status Report'!B:AM,35,0)),AI1918="Direct shipment",IF(H1918="Asia Pacific",VLOOKUP(L1918,'Status Report'!B:AM,36,0),VLOOKUP(L1918,'Status Report'!B:AM,35,0)))</f>
        <v>34.799999999999997</v>
      </c>
      <c r="V1918" s="20">
        <f t="shared" si="443"/>
        <v>34.799999999999997</v>
      </c>
      <c r="W1918" s="19">
        <f>_xlfn.IFS(AI1918="Den Bosch",VLOOKUP(L1918,'Status Report'!B:AM,37,0),AI1918="Yantian",VLOOKUP(L1918,'Status Report'!B:AM,38,0),AI1918="",IF(H1918="Asia Pacific",VLOOKUP(L1918,'Status Report'!B:AM,38,0),VLOOKUP(L1918,'Status Report'!B:AM,37,0)),AI1918="Direct shipment",IF(H1918="Asia Pacific",VLOOKUP(L1918,'Status Report'!B:AM,38,0),VLOOKUP(L1918,'Status Report'!B:AM,37,0)))</f>
        <v>29.04</v>
      </c>
      <c r="X1918" s="20">
        <f t="shared" si="444"/>
        <v>29.04</v>
      </c>
      <c r="Y1918" s="20">
        <f>_xlfn.IFS(AI1918="Den Bosch",VLOOKUP(L1918,'Status Report'!B:AO,39,0),AI1918="Yantian",VLOOKUP(L1918,'Status Report'!B:AO,40,0),AI1918="",IF(H1918="Asia Pacific",VLOOKUP(L1918,'Status Report'!B:AO,40,0),VLOOKUP(L1918,'Status Report'!B:AO,39,0)),AI1918="Direct shipment",IF(H1918="Asia Pacific",VLOOKUP(L1918,'Status Report'!B:AO,40,0),VLOOKUP(L1918,'Status Report'!B:AO,39,0)))</f>
        <v>0</v>
      </c>
      <c r="Z1918" s="20">
        <f t="shared" si="445"/>
        <v>0</v>
      </c>
      <c r="AA1918" s="20">
        <f t="shared" si="446"/>
        <v>29.04</v>
      </c>
      <c r="AB1918" s="21">
        <f>_xlfn.IFS(AI1918="Den Bosch",VLOOKUP(L1918,'Status Report'!B:AM,33,0),AI1918="Yantian",VLOOKUP(L1918,'Status Report'!B:AM,34,0),AI1918="",IF(H1918="Asia Pacific",VLOOKUP(L1918,'Status Report'!B:AM,34,0),VLOOKUP(L1918,'Status Report'!B:AM,33,0)),AI1918="Direct shipment",IF(H1918="Asia Pacific",VLOOKUP(L1918,'Status Report'!B:AM,34,0),VLOOKUP(L1918,'Status Report'!B:AM,33,0)))</f>
        <v>25.353899999999999</v>
      </c>
      <c r="AC1918" s="21">
        <f>VLOOKUP(L1918,'Status Report'!B:CE,82,0)</f>
        <v>0</v>
      </c>
      <c r="AD1918" s="21">
        <f t="shared" si="447"/>
        <v>25.353899999999999</v>
      </c>
      <c r="AE1918" s="63">
        <f>VLOOKUP(L1918,'Status Report'!B:W,20,0)</f>
        <v>35</v>
      </c>
      <c r="AF1918" s="63">
        <f>VLOOKUP(L1918,'Status Report'!B:W,21,0)</f>
        <v>28</v>
      </c>
      <c r="AG1918" s="63">
        <f>VLOOKUP(L1918,'Status Report'!B:W,22,0)</f>
        <v>5</v>
      </c>
      <c r="AH1918" s="22">
        <f t="shared" si="448"/>
        <v>4.8999999999999998E-3</v>
      </c>
      <c r="AI1918" t="s">
        <v>990</v>
      </c>
      <c r="AK1918" s="63">
        <f>IFERROR(VLOOKUP(G1918,ASEAN!A:A,1,0),0)</f>
        <v>0</v>
      </c>
      <c r="AL1918" s="63">
        <f>IFERROR(VLOOKUP(D1918,'[3]customer specs'!$B$1:$D$65536,3,0),0)</f>
        <v>0</v>
      </c>
      <c r="AM1918" s="64">
        <f t="shared" si="449"/>
        <v>5.759999999999998</v>
      </c>
      <c r="AN1918" s="64">
        <f t="shared" si="450"/>
        <v>0</v>
      </c>
      <c r="AO1918" s="63"/>
      <c r="AP1918" s="63"/>
      <c r="AQ1918" s="63" t="str">
        <f t="shared" si="451"/>
        <v>no</v>
      </c>
      <c r="AR1918" s="20">
        <f t="shared" si="452"/>
        <v>25.353899999999999</v>
      </c>
      <c r="AS1918" s="63"/>
      <c r="AT1918" s="23">
        <f t="shared" si="458"/>
        <v>0.12</v>
      </c>
      <c r="AU1918" s="65">
        <f t="shared" si="453"/>
        <v>28.811249999999998</v>
      </c>
      <c r="AV1918" s="65"/>
      <c r="AW1918" s="65">
        <f t="shared" si="454"/>
        <v>28.811249999999998</v>
      </c>
      <c r="AX1918" s="65"/>
      <c r="AY1918" s="63">
        <f>VLOOKUP(L1918,'Status Report'!B:CF,81,0)</f>
        <v>0</v>
      </c>
      <c r="AZ1918" s="63" t="str">
        <f>VLOOKUP(L1918,'Status Report'!B:S,18,0)</f>
        <v xml:space="preserve">Konstantinos Zoupanos </v>
      </c>
      <c r="BB1918" s="63">
        <f>VLOOKUP(L1918,'Status Report'!B:Z,25,0)</f>
        <v>6</v>
      </c>
      <c r="BC1918" s="63">
        <f t="shared" si="455"/>
        <v>6</v>
      </c>
      <c r="BF1918">
        <f>VLOOKUP(L1918,'Status Report'!B:CE,82,0)</f>
        <v>0</v>
      </c>
      <c r="BG1918">
        <f>VLOOKUP(L1918,'Status Report'!B:CF,83,0)</f>
        <v>0</v>
      </c>
      <c r="BH1918">
        <f>VLOOKUP(L1918,'Status Report'!B:CG,84,0)</f>
        <v>0</v>
      </c>
      <c r="BI1918" t="s">
        <v>814</v>
      </c>
      <c r="BJ1918" t="s">
        <v>795</v>
      </c>
      <c r="BM1918" s="67">
        <f t="shared" si="456"/>
        <v>10</v>
      </c>
    </row>
    <row r="1919" spans="1:65" x14ac:dyDescent="0.25">
      <c r="A1919" s="68" t="str">
        <f>VLOOKUP(L1919,'Status Report'!B:CB,79,0)</f>
        <v>Heineken - F1</v>
      </c>
      <c r="C1919">
        <v>20006081</v>
      </c>
      <c r="D1919">
        <v>3090233</v>
      </c>
      <c r="E1919" t="s">
        <v>835</v>
      </c>
      <c r="F1919" t="s">
        <v>836</v>
      </c>
      <c r="G1919" t="str">
        <f>VLOOKUP(D1919,'[2]sold to'!$A:$H,8,0)</f>
        <v>Hungary</v>
      </c>
      <c r="H1919" t="str">
        <f>VLOOKUP(D1919,'[2]sold to'!$A:$I,9,0)</f>
        <v>Europe</v>
      </c>
      <c r="K1919">
        <v>430</v>
      </c>
      <c r="L1919">
        <v>88027412</v>
      </c>
      <c r="M1919" t="s">
        <v>602</v>
      </c>
      <c r="N1919">
        <v>2</v>
      </c>
      <c r="P1919" t="str">
        <f>VLOOKUP(L1919,'Status Report'!B:AA,26,0)</f>
        <v>China</v>
      </c>
      <c r="Q1919" t="str">
        <f>VLOOKUP(L1919,'Status Report'!B:AB,27,0)</f>
        <v>Textiles-Clothing</v>
      </c>
      <c r="R1919">
        <f>VLOOKUP(L1919,'Status Report'!B:X,23,0)</f>
        <v>84</v>
      </c>
      <c r="S1919" t="str">
        <f>VLOOKUP(L1919,'Status Report'!B:T,19,0)</f>
        <v>Promocean The Netherlands BV</v>
      </c>
      <c r="T1919" s="62">
        <f>VLOOKUP(L1919,'Status Report'!B:E,4,0)</f>
        <v>3</v>
      </c>
      <c r="U1919" s="19">
        <f>_xlfn.IFS(AI1919="Den Bosch",VLOOKUP(L1919,'Status Report'!B:AM,35,0),AI1919="Yantian",VLOOKUP(L1919,'Status Report'!B:AM,36,0),AI1919="",IF(H1919="Asia Pacific",VLOOKUP(L1919,'Status Report'!B:AM,36,0),VLOOKUP(L1919,'Status Report'!B:AM,35,0)),AI1919="Direct shipment",IF(H1919="Asia Pacific",VLOOKUP(L1919,'Status Report'!B:AM,36,0),VLOOKUP(L1919,'Status Report'!B:AM,35,0)))</f>
        <v>36.299999999999997</v>
      </c>
      <c r="V1919" s="20">
        <f t="shared" si="443"/>
        <v>72.599999999999994</v>
      </c>
      <c r="W1919" s="19">
        <f>_xlfn.IFS(AI1919="Den Bosch",VLOOKUP(L1919,'Status Report'!B:AM,37,0),AI1919="Yantian",VLOOKUP(L1919,'Status Report'!B:AM,38,0),AI1919="",IF(H1919="Asia Pacific",VLOOKUP(L1919,'Status Report'!B:AM,38,0),VLOOKUP(L1919,'Status Report'!B:AM,37,0)),AI1919="Direct shipment",IF(H1919="Asia Pacific",VLOOKUP(L1919,'Status Report'!B:AM,38,0),VLOOKUP(L1919,'Status Report'!B:AM,37,0)))</f>
        <v>30.54</v>
      </c>
      <c r="X1919" s="20">
        <f t="shared" si="444"/>
        <v>61.08</v>
      </c>
      <c r="Y1919" s="20">
        <f>_xlfn.IFS(AI1919="Den Bosch",VLOOKUP(L1919,'Status Report'!B:AO,39,0),AI1919="Yantian",VLOOKUP(L1919,'Status Report'!B:AO,40,0),AI1919="",IF(H1919="Asia Pacific",VLOOKUP(L1919,'Status Report'!B:AO,40,0),VLOOKUP(L1919,'Status Report'!B:AO,39,0)),AI1919="Direct shipment",IF(H1919="Asia Pacific",VLOOKUP(L1919,'Status Report'!B:AO,40,0),VLOOKUP(L1919,'Status Report'!B:AO,39,0)))</f>
        <v>0</v>
      </c>
      <c r="Z1919" s="20">
        <f t="shared" si="445"/>
        <v>0</v>
      </c>
      <c r="AA1919" s="20">
        <f t="shared" si="446"/>
        <v>61.08</v>
      </c>
      <c r="AB1919" s="21">
        <f>_xlfn.IFS(AI1919="Den Bosch",VLOOKUP(L1919,'Status Report'!B:AM,33,0),AI1919="Yantian",VLOOKUP(L1919,'Status Report'!B:AM,34,0),AI1919="",IF(H1919="Asia Pacific",VLOOKUP(L1919,'Status Report'!B:AM,34,0),VLOOKUP(L1919,'Status Report'!B:AM,33,0)),AI1919="Direct shipment",IF(H1919="Asia Pacific",VLOOKUP(L1919,'Status Report'!B:AM,34,0),VLOOKUP(L1919,'Status Report'!B:AM,33,0)))</f>
        <v>26.629200000000001</v>
      </c>
      <c r="AC1919" s="21">
        <f>VLOOKUP(L1919,'Status Report'!B:CE,82,0)</f>
        <v>0</v>
      </c>
      <c r="AD1919" s="21">
        <f t="shared" si="447"/>
        <v>26.629200000000001</v>
      </c>
      <c r="AE1919" s="63">
        <f>VLOOKUP(L1919,'Status Report'!B:W,20,0)</f>
        <v>35</v>
      </c>
      <c r="AF1919" s="63">
        <f>VLOOKUP(L1919,'Status Report'!B:W,21,0)</f>
        <v>28</v>
      </c>
      <c r="AG1919" s="63">
        <f>VLOOKUP(L1919,'Status Report'!B:W,22,0)</f>
        <v>5</v>
      </c>
      <c r="AH1919" s="22">
        <f t="shared" si="448"/>
        <v>9.7999999999999997E-3</v>
      </c>
      <c r="AI1919" t="s">
        <v>990</v>
      </c>
      <c r="AK1919" s="63">
        <f>IFERROR(VLOOKUP(G1919,ASEAN!A:A,1,0),0)</f>
        <v>0</v>
      </c>
      <c r="AL1919" s="63">
        <f>IFERROR(VLOOKUP(D1919,'[3]customer specs'!$B$1:$D$65536,3,0),0)</f>
        <v>0</v>
      </c>
      <c r="AM1919" s="64">
        <f t="shared" si="449"/>
        <v>11.519999999999996</v>
      </c>
      <c r="AN1919" s="64">
        <f t="shared" si="450"/>
        <v>0</v>
      </c>
      <c r="AO1919" s="63"/>
      <c r="AP1919" s="63"/>
      <c r="AQ1919" s="63" t="str">
        <f t="shared" si="451"/>
        <v>no</v>
      </c>
      <c r="AR1919" s="20">
        <f t="shared" si="452"/>
        <v>53.258400000000002</v>
      </c>
      <c r="AS1919" s="63"/>
      <c r="AT1919" s="23">
        <f t="shared" si="458"/>
        <v>0.12</v>
      </c>
      <c r="AU1919" s="65">
        <f t="shared" si="453"/>
        <v>30.260454545454547</v>
      </c>
      <c r="AV1919" s="65"/>
      <c r="AW1919" s="65">
        <f t="shared" si="454"/>
        <v>60.520909090909093</v>
      </c>
      <c r="AX1919" s="65"/>
      <c r="AY1919" s="63">
        <f>VLOOKUP(L1919,'Status Report'!B:CF,81,0)</f>
        <v>0</v>
      </c>
      <c r="AZ1919" s="63" t="str">
        <f>VLOOKUP(L1919,'Status Report'!B:S,18,0)</f>
        <v xml:space="preserve">Konstantinos Zoupanos </v>
      </c>
      <c r="BB1919" s="63">
        <f>VLOOKUP(L1919,'Status Report'!B:Z,25,0)</f>
        <v>6</v>
      </c>
      <c r="BC1919" s="63">
        <f t="shared" si="455"/>
        <v>12</v>
      </c>
      <c r="BF1919">
        <f>VLOOKUP(L1919,'Status Report'!B:CE,82,0)</f>
        <v>0</v>
      </c>
      <c r="BG1919">
        <f>VLOOKUP(L1919,'Status Report'!B:CF,83,0)</f>
        <v>0</v>
      </c>
      <c r="BH1919">
        <f>VLOOKUP(L1919,'Status Report'!B:CG,84,0)</f>
        <v>0</v>
      </c>
      <c r="BI1919" t="s">
        <v>814</v>
      </c>
      <c r="BJ1919" t="s">
        <v>795</v>
      </c>
      <c r="BM1919" s="67">
        <f t="shared" si="456"/>
        <v>841</v>
      </c>
    </row>
    <row r="1920" spans="1:65" x14ac:dyDescent="0.25">
      <c r="A1920" s="68" t="str">
        <f>VLOOKUP(L1920,'Status Report'!B:CB,79,0)</f>
        <v>Heineken - F1</v>
      </c>
      <c r="C1920">
        <v>20006081</v>
      </c>
      <c r="D1920">
        <v>3090233</v>
      </c>
      <c r="E1920" t="s">
        <v>835</v>
      </c>
      <c r="F1920" t="s">
        <v>836</v>
      </c>
      <c r="G1920" t="str">
        <f>VLOOKUP(D1920,'[2]sold to'!$A:$H,8,0)</f>
        <v>Hungary</v>
      </c>
      <c r="H1920" t="str">
        <f>VLOOKUP(D1920,'[2]sold to'!$A:$I,9,0)</f>
        <v>Europe</v>
      </c>
      <c r="K1920">
        <v>440</v>
      </c>
      <c r="L1920">
        <v>88027413</v>
      </c>
      <c r="M1920" t="s">
        <v>603</v>
      </c>
      <c r="N1920">
        <v>2</v>
      </c>
      <c r="P1920" t="str">
        <f>VLOOKUP(L1920,'Status Report'!B:AA,26,0)</f>
        <v>China</v>
      </c>
      <c r="Q1920" t="str">
        <f>VLOOKUP(L1920,'Status Report'!B:AB,27,0)</f>
        <v>Textiles-Clothing</v>
      </c>
      <c r="R1920">
        <f>VLOOKUP(L1920,'Status Report'!B:X,23,0)</f>
        <v>84</v>
      </c>
      <c r="S1920" t="str">
        <f>VLOOKUP(L1920,'Status Report'!B:T,19,0)</f>
        <v>Promocean The Netherlands BV</v>
      </c>
      <c r="T1920" s="62">
        <f>VLOOKUP(L1920,'Status Report'!B:E,4,0)</f>
        <v>3</v>
      </c>
      <c r="U1920" s="19">
        <f>_xlfn.IFS(AI1920="Den Bosch",VLOOKUP(L1920,'Status Report'!B:AM,35,0),AI1920="Yantian",VLOOKUP(L1920,'Status Report'!B:AM,36,0),AI1920="",IF(H1920="Asia Pacific",VLOOKUP(L1920,'Status Report'!B:AM,36,0),VLOOKUP(L1920,'Status Report'!B:AM,35,0)),AI1920="Direct shipment",IF(H1920="Asia Pacific",VLOOKUP(L1920,'Status Report'!B:AM,36,0),VLOOKUP(L1920,'Status Report'!B:AM,35,0)))</f>
        <v>36.299999999999997</v>
      </c>
      <c r="V1920" s="20">
        <f t="shared" si="443"/>
        <v>72.599999999999994</v>
      </c>
      <c r="W1920" s="19">
        <f>_xlfn.IFS(AI1920="Den Bosch",VLOOKUP(L1920,'Status Report'!B:AM,37,0),AI1920="Yantian",VLOOKUP(L1920,'Status Report'!B:AM,38,0),AI1920="",IF(H1920="Asia Pacific",VLOOKUP(L1920,'Status Report'!B:AM,38,0),VLOOKUP(L1920,'Status Report'!B:AM,37,0)),AI1920="Direct shipment",IF(H1920="Asia Pacific",VLOOKUP(L1920,'Status Report'!B:AM,38,0),VLOOKUP(L1920,'Status Report'!B:AM,37,0)))</f>
        <v>30.54</v>
      </c>
      <c r="X1920" s="20">
        <f t="shared" si="444"/>
        <v>61.08</v>
      </c>
      <c r="Y1920" s="20">
        <f>_xlfn.IFS(AI1920="Den Bosch",VLOOKUP(L1920,'Status Report'!B:AO,39,0),AI1920="Yantian",VLOOKUP(L1920,'Status Report'!B:AO,40,0),AI1920="",IF(H1920="Asia Pacific",VLOOKUP(L1920,'Status Report'!B:AO,40,0),VLOOKUP(L1920,'Status Report'!B:AO,39,0)),AI1920="Direct shipment",IF(H1920="Asia Pacific",VLOOKUP(L1920,'Status Report'!B:AO,40,0),VLOOKUP(L1920,'Status Report'!B:AO,39,0)))</f>
        <v>0</v>
      </c>
      <c r="Z1920" s="20">
        <f t="shared" si="445"/>
        <v>0</v>
      </c>
      <c r="AA1920" s="20">
        <f t="shared" si="446"/>
        <v>61.08</v>
      </c>
      <c r="AB1920" s="21">
        <f>_xlfn.IFS(AI1920="Den Bosch",VLOOKUP(L1920,'Status Report'!B:AM,33,0),AI1920="Yantian",VLOOKUP(L1920,'Status Report'!B:AM,34,0),AI1920="",IF(H1920="Asia Pacific",VLOOKUP(L1920,'Status Report'!B:AM,34,0),VLOOKUP(L1920,'Status Report'!B:AM,33,0)),AI1920="Direct shipment",IF(H1920="Asia Pacific",VLOOKUP(L1920,'Status Report'!B:AM,34,0),VLOOKUP(L1920,'Status Report'!B:AM,33,0)))</f>
        <v>26.629200000000001</v>
      </c>
      <c r="AC1920" s="21">
        <f>VLOOKUP(L1920,'Status Report'!B:CE,82,0)</f>
        <v>0</v>
      </c>
      <c r="AD1920" s="21">
        <f t="shared" si="447"/>
        <v>26.629200000000001</v>
      </c>
      <c r="AE1920" s="63">
        <f>VLOOKUP(L1920,'Status Report'!B:W,20,0)</f>
        <v>35</v>
      </c>
      <c r="AF1920" s="63">
        <f>VLOOKUP(L1920,'Status Report'!B:W,21,0)</f>
        <v>28</v>
      </c>
      <c r="AG1920" s="63">
        <f>VLOOKUP(L1920,'Status Report'!B:W,22,0)</f>
        <v>5</v>
      </c>
      <c r="AH1920" s="22">
        <f t="shared" si="448"/>
        <v>9.7999999999999997E-3</v>
      </c>
      <c r="AI1920" t="s">
        <v>990</v>
      </c>
      <c r="AK1920" s="63">
        <f>IFERROR(VLOOKUP(G1920,ASEAN!A:A,1,0),0)</f>
        <v>0</v>
      </c>
      <c r="AL1920" s="63">
        <f>IFERROR(VLOOKUP(D1920,'[3]customer specs'!$B$1:$D$65536,3,0),0)</f>
        <v>0</v>
      </c>
      <c r="AM1920" s="64">
        <f t="shared" si="449"/>
        <v>11.519999999999996</v>
      </c>
      <c r="AN1920" s="64">
        <f t="shared" si="450"/>
        <v>0</v>
      </c>
      <c r="AO1920" s="63"/>
      <c r="AP1920" s="63"/>
      <c r="AQ1920" s="63" t="str">
        <f t="shared" si="451"/>
        <v>no</v>
      </c>
      <c r="AR1920" s="20">
        <f t="shared" si="452"/>
        <v>53.258400000000002</v>
      </c>
      <c r="AS1920" s="63"/>
      <c r="AT1920" s="23">
        <f t="shared" si="458"/>
        <v>0.12</v>
      </c>
      <c r="AU1920" s="65">
        <f t="shared" si="453"/>
        <v>30.260454545454547</v>
      </c>
      <c r="AV1920" s="65"/>
      <c r="AW1920" s="65">
        <f t="shared" si="454"/>
        <v>60.520909090909093</v>
      </c>
      <c r="AX1920" s="65"/>
      <c r="AY1920" s="63">
        <f>VLOOKUP(L1920,'Status Report'!B:CF,81,0)</f>
        <v>0</v>
      </c>
      <c r="AZ1920" s="63" t="str">
        <f>VLOOKUP(L1920,'Status Report'!B:S,18,0)</f>
        <v xml:space="preserve">Konstantinos Zoupanos </v>
      </c>
      <c r="BB1920" s="63">
        <f>VLOOKUP(L1920,'Status Report'!B:Z,25,0)</f>
        <v>6</v>
      </c>
      <c r="BC1920" s="63">
        <f t="shared" si="455"/>
        <v>12</v>
      </c>
      <c r="BF1920">
        <f>VLOOKUP(L1920,'Status Report'!B:CE,82,0)</f>
        <v>0</v>
      </c>
      <c r="BG1920">
        <f>VLOOKUP(L1920,'Status Report'!B:CF,83,0)</f>
        <v>0</v>
      </c>
      <c r="BH1920">
        <f>VLOOKUP(L1920,'Status Report'!B:CG,84,0)</f>
        <v>0</v>
      </c>
      <c r="BI1920" t="s">
        <v>814</v>
      </c>
      <c r="BJ1920" t="s">
        <v>795</v>
      </c>
      <c r="BM1920" s="67">
        <f t="shared" si="456"/>
        <v>861</v>
      </c>
    </row>
    <row r="1921" spans="1:65" x14ac:dyDescent="0.25">
      <c r="A1921" s="68" t="str">
        <f>VLOOKUP(L1921,'Status Report'!B:CB,79,0)</f>
        <v>Heineken - F1</v>
      </c>
      <c r="C1921">
        <v>20006081</v>
      </c>
      <c r="D1921">
        <v>3090233</v>
      </c>
      <c r="E1921" t="s">
        <v>835</v>
      </c>
      <c r="F1921" t="s">
        <v>836</v>
      </c>
      <c r="G1921" t="str">
        <f>VLOOKUP(D1921,'[2]sold to'!$A:$H,8,0)</f>
        <v>Hungary</v>
      </c>
      <c r="H1921" t="str">
        <f>VLOOKUP(D1921,'[2]sold to'!$A:$I,9,0)</f>
        <v>Europe</v>
      </c>
      <c r="K1921">
        <v>450</v>
      </c>
      <c r="L1921">
        <v>88027414</v>
      </c>
      <c r="M1921" t="s">
        <v>604</v>
      </c>
      <c r="N1921">
        <v>2</v>
      </c>
      <c r="P1921" t="str">
        <f>VLOOKUP(L1921,'Status Report'!B:AA,26,0)</f>
        <v>China</v>
      </c>
      <c r="Q1921" t="str">
        <f>VLOOKUP(L1921,'Status Report'!B:AB,27,0)</f>
        <v>Textiles-Clothing</v>
      </c>
      <c r="R1921">
        <f>VLOOKUP(L1921,'Status Report'!B:X,23,0)</f>
        <v>84</v>
      </c>
      <c r="S1921" t="str">
        <f>VLOOKUP(L1921,'Status Report'!B:T,19,0)</f>
        <v>Promocean The Netherlands BV</v>
      </c>
      <c r="T1921" s="62">
        <f>VLOOKUP(L1921,'Status Report'!B:E,4,0)</f>
        <v>3</v>
      </c>
      <c r="U1921" s="19">
        <f>_xlfn.IFS(AI1921="Den Bosch",VLOOKUP(L1921,'Status Report'!B:AM,35,0),AI1921="Yantian",VLOOKUP(L1921,'Status Report'!B:AM,36,0),AI1921="",IF(H1921="Asia Pacific",VLOOKUP(L1921,'Status Report'!B:AM,36,0),VLOOKUP(L1921,'Status Report'!B:AM,35,0)),AI1921="Direct shipment",IF(H1921="Asia Pacific",VLOOKUP(L1921,'Status Report'!B:AM,36,0),VLOOKUP(L1921,'Status Report'!B:AM,35,0)))</f>
        <v>36.299999999999997</v>
      </c>
      <c r="V1921" s="20">
        <f t="shared" si="443"/>
        <v>72.599999999999994</v>
      </c>
      <c r="W1921" s="19">
        <f>_xlfn.IFS(AI1921="Den Bosch",VLOOKUP(L1921,'Status Report'!B:AM,37,0),AI1921="Yantian",VLOOKUP(L1921,'Status Report'!B:AM,38,0),AI1921="",IF(H1921="Asia Pacific",VLOOKUP(L1921,'Status Report'!B:AM,38,0),VLOOKUP(L1921,'Status Report'!B:AM,37,0)),AI1921="Direct shipment",IF(H1921="Asia Pacific",VLOOKUP(L1921,'Status Report'!B:AM,38,0),VLOOKUP(L1921,'Status Report'!B:AM,37,0)))</f>
        <v>30.54</v>
      </c>
      <c r="X1921" s="20">
        <f t="shared" si="444"/>
        <v>61.08</v>
      </c>
      <c r="Y1921" s="20">
        <f>_xlfn.IFS(AI1921="Den Bosch",VLOOKUP(L1921,'Status Report'!B:AO,39,0),AI1921="Yantian",VLOOKUP(L1921,'Status Report'!B:AO,40,0),AI1921="",IF(H1921="Asia Pacific",VLOOKUP(L1921,'Status Report'!B:AO,40,0),VLOOKUP(L1921,'Status Report'!B:AO,39,0)),AI1921="Direct shipment",IF(H1921="Asia Pacific",VLOOKUP(L1921,'Status Report'!B:AO,40,0),VLOOKUP(L1921,'Status Report'!B:AO,39,0)))</f>
        <v>0</v>
      </c>
      <c r="Z1921" s="20">
        <f t="shared" si="445"/>
        <v>0</v>
      </c>
      <c r="AA1921" s="20">
        <f t="shared" si="446"/>
        <v>61.08</v>
      </c>
      <c r="AB1921" s="21">
        <f>_xlfn.IFS(AI1921="Den Bosch",VLOOKUP(L1921,'Status Report'!B:AM,33,0),AI1921="Yantian",VLOOKUP(L1921,'Status Report'!B:AM,34,0),AI1921="",IF(H1921="Asia Pacific",VLOOKUP(L1921,'Status Report'!B:AM,34,0),VLOOKUP(L1921,'Status Report'!B:AM,33,0)),AI1921="Direct shipment",IF(H1921="Asia Pacific",VLOOKUP(L1921,'Status Report'!B:AM,34,0),VLOOKUP(L1921,'Status Report'!B:AM,33,0)))</f>
        <v>26.629200000000001</v>
      </c>
      <c r="AC1921" s="21">
        <f>VLOOKUP(L1921,'Status Report'!B:CE,82,0)</f>
        <v>0</v>
      </c>
      <c r="AD1921" s="21">
        <f t="shared" si="447"/>
        <v>26.629200000000001</v>
      </c>
      <c r="AE1921" s="63">
        <f>VLOOKUP(L1921,'Status Report'!B:W,20,0)</f>
        <v>35</v>
      </c>
      <c r="AF1921" s="63">
        <f>VLOOKUP(L1921,'Status Report'!B:W,21,0)</f>
        <v>28</v>
      </c>
      <c r="AG1921" s="63">
        <f>VLOOKUP(L1921,'Status Report'!B:W,22,0)</f>
        <v>5</v>
      </c>
      <c r="AH1921" s="22">
        <f t="shared" si="448"/>
        <v>9.7999999999999997E-3</v>
      </c>
      <c r="AI1921" t="s">
        <v>990</v>
      </c>
      <c r="AK1921" s="63">
        <f>IFERROR(VLOOKUP(G1921,ASEAN!A:A,1,0),0)</f>
        <v>0</v>
      </c>
      <c r="AL1921" s="63">
        <f>IFERROR(VLOOKUP(D1921,'[3]customer specs'!$B$1:$D$65536,3,0),0)</f>
        <v>0</v>
      </c>
      <c r="AM1921" s="64">
        <f t="shared" si="449"/>
        <v>11.519999999999996</v>
      </c>
      <c r="AN1921" s="64">
        <f t="shared" si="450"/>
        <v>0</v>
      </c>
      <c r="AO1921" s="63"/>
      <c r="AP1921" s="63"/>
      <c r="AQ1921" s="63" t="str">
        <f t="shared" si="451"/>
        <v>no</v>
      </c>
      <c r="AR1921" s="20">
        <f t="shared" si="452"/>
        <v>53.258400000000002</v>
      </c>
      <c r="AS1921" s="63"/>
      <c r="AT1921" s="23">
        <f t="shared" si="458"/>
        <v>0.12</v>
      </c>
      <c r="AU1921" s="65">
        <f t="shared" si="453"/>
        <v>30.260454545454547</v>
      </c>
      <c r="AV1921" s="65"/>
      <c r="AW1921" s="65">
        <f t="shared" si="454"/>
        <v>60.520909090909093</v>
      </c>
      <c r="AX1921" s="65"/>
      <c r="AY1921" s="63">
        <f>VLOOKUP(L1921,'Status Report'!B:CF,81,0)</f>
        <v>0</v>
      </c>
      <c r="AZ1921" s="63" t="str">
        <f>VLOOKUP(L1921,'Status Report'!B:S,18,0)</f>
        <v xml:space="preserve">Konstantinos Zoupanos </v>
      </c>
      <c r="BB1921" s="63">
        <f>VLOOKUP(L1921,'Status Report'!B:Z,25,0)</f>
        <v>6</v>
      </c>
      <c r="BC1921" s="63">
        <f t="shared" si="455"/>
        <v>12</v>
      </c>
      <c r="BF1921">
        <f>VLOOKUP(L1921,'Status Report'!B:CE,82,0)</f>
        <v>0</v>
      </c>
      <c r="BG1921">
        <f>VLOOKUP(L1921,'Status Report'!B:CF,83,0)</f>
        <v>0</v>
      </c>
      <c r="BH1921">
        <f>VLOOKUP(L1921,'Status Report'!B:CG,84,0)</f>
        <v>0</v>
      </c>
      <c r="BI1921" t="s">
        <v>814</v>
      </c>
      <c r="BJ1921" t="s">
        <v>795</v>
      </c>
      <c r="BM1921" s="67">
        <f t="shared" si="456"/>
        <v>720</v>
      </c>
    </row>
    <row r="1922" spans="1:65" x14ac:dyDescent="0.25">
      <c r="A1922" s="68" t="str">
        <f>VLOOKUP(L1922,'Status Report'!B:CB,79,0)</f>
        <v>Heineken - F1</v>
      </c>
      <c r="C1922">
        <v>20006081</v>
      </c>
      <c r="D1922">
        <v>3090233</v>
      </c>
      <c r="E1922" t="s">
        <v>835</v>
      </c>
      <c r="F1922" t="s">
        <v>836</v>
      </c>
      <c r="G1922" t="str">
        <f>VLOOKUP(D1922,'[2]sold to'!$A:$H,8,0)</f>
        <v>Hungary</v>
      </c>
      <c r="H1922" t="str">
        <f>VLOOKUP(D1922,'[2]sold to'!$A:$I,9,0)</f>
        <v>Europe</v>
      </c>
      <c r="K1922">
        <v>460</v>
      </c>
      <c r="L1922">
        <v>88026780</v>
      </c>
      <c r="M1922" t="s">
        <v>459</v>
      </c>
      <c r="N1922">
        <v>10</v>
      </c>
      <c r="P1922" t="str">
        <f>VLOOKUP(L1922,'Status Report'!B:AA,26,0)</f>
        <v>China</v>
      </c>
      <c r="Q1922" t="str">
        <f>VLOOKUP(L1922,'Status Report'!B:AB,27,0)</f>
        <v>Indoor signs</v>
      </c>
      <c r="R1922">
        <f>VLOOKUP(L1922,'Status Report'!B:X,23,0)</f>
        <v>100</v>
      </c>
      <c r="S1922" t="str">
        <f>VLOOKUP(L1922,'Status Report'!B:T,19,0)</f>
        <v>Dekkers Visual Communication B.v.</v>
      </c>
      <c r="T1922" s="62">
        <f>VLOOKUP(L1922,'Status Report'!B:E,4,0)</f>
        <v>3</v>
      </c>
      <c r="U1922" s="19">
        <f>_xlfn.IFS(AI1922="Den Bosch",VLOOKUP(L1922,'Status Report'!B:AM,35,0),AI1922="Yantian",VLOOKUP(L1922,'Status Report'!B:AM,36,0),AI1922="",IF(H1922="Asia Pacific",VLOOKUP(L1922,'Status Report'!B:AM,36,0),VLOOKUP(L1922,'Status Report'!B:AM,35,0)),AI1922="Direct shipment",IF(H1922="Asia Pacific",VLOOKUP(L1922,'Status Report'!B:AM,36,0),VLOOKUP(L1922,'Status Report'!B:AM,35,0)))</f>
        <v>184.55</v>
      </c>
      <c r="V1922" s="20">
        <f t="shared" ref="V1922:V1985" si="459">U1922*N1922</f>
        <v>1845.5</v>
      </c>
      <c r="W1922" s="19">
        <f>_xlfn.IFS(AI1922="Den Bosch",VLOOKUP(L1922,'Status Report'!B:AM,37,0),AI1922="Yantian",VLOOKUP(L1922,'Status Report'!B:AM,38,0),AI1922="",IF(H1922="Asia Pacific",VLOOKUP(L1922,'Status Report'!B:AM,38,0),VLOOKUP(L1922,'Status Report'!B:AM,37,0)),AI1922="Direct shipment",IF(H1922="Asia Pacific",VLOOKUP(L1922,'Status Report'!B:AM,38,0),VLOOKUP(L1922,'Status Report'!B:AM,37,0)))</f>
        <v>184.55</v>
      </c>
      <c r="X1922" s="20">
        <f t="shared" ref="X1922:X1985" si="460">N1922*W1922</f>
        <v>1845.5</v>
      </c>
      <c r="Y1922" s="20">
        <f>_xlfn.IFS(AI1922="Den Bosch",VLOOKUP(L1922,'Status Report'!B:AO,39,0),AI1922="Yantian",VLOOKUP(L1922,'Status Report'!B:AO,40,0),AI1922="",IF(H1922="Asia Pacific",VLOOKUP(L1922,'Status Report'!B:AO,40,0),VLOOKUP(L1922,'Status Report'!B:AO,39,0)),AI1922="Direct shipment",IF(H1922="Asia Pacific",VLOOKUP(L1922,'Status Report'!B:AO,40,0),VLOOKUP(L1922,'Status Report'!B:AO,39,0)))</f>
        <v>0</v>
      </c>
      <c r="Z1922" s="20">
        <f t="shared" ref="Z1922:Z1985" si="461">Y1922*N1922</f>
        <v>0</v>
      </c>
      <c r="AA1922" s="20">
        <f t="shared" ref="AA1922:AA1985" si="462">IF(Z1922=0,X1922,Z1922)</f>
        <v>1845.5</v>
      </c>
      <c r="AB1922" s="21">
        <f>_xlfn.IFS(AI1922="Den Bosch",VLOOKUP(L1922,'Status Report'!B:AM,33,0),AI1922="Yantian",VLOOKUP(L1922,'Status Report'!B:AM,34,0),AI1922="",IF(H1922="Asia Pacific",VLOOKUP(L1922,'Status Report'!B:AM,34,0),VLOOKUP(L1922,'Status Report'!B:AM,33,0)),AI1922="Direct shipment",IF(H1922="Asia Pacific",VLOOKUP(L1922,'Status Report'!B:AM,34,0),VLOOKUP(L1922,'Status Report'!B:AM,33,0)))</f>
        <v>159.60000000000002</v>
      </c>
      <c r="AC1922" s="21">
        <f>VLOOKUP(L1922,'Status Report'!B:CE,82,0)</f>
        <v>0</v>
      </c>
      <c r="AD1922" s="21">
        <f t="shared" ref="AD1922:AD1985" si="463">IF(AC1922=0,AB1922,AC1922)</f>
        <v>159.60000000000002</v>
      </c>
      <c r="AE1922" s="63">
        <f>VLOOKUP(L1922,'Status Report'!B:W,20,0)</f>
        <v>60</v>
      </c>
      <c r="AF1922" s="63">
        <f>VLOOKUP(L1922,'Status Report'!B:W,21,0)</f>
        <v>73</v>
      </c>
      <c r="AG1922" s="63">
        <f>VLOOKUP(L1922,'Status Report'!B:W,22,0)</f>
        <v>10</v>
      </c>
      <c r="AH1922" s="22">
        <f t="shared" ref="AH1922:AH1985" si="464">((AE1922*AF1922*AG1922)*N1922)/1000000</f>
        <v>0.438</v>
      </c>
      <c r="AI1922" t="s">
        <v>990</v>
      </c>
      <c r="AK1922" s="63">
        <f>IFERROR(VLOOKUP(G1922,ASEAN!A:A,1,0),0)</f>
        <v>0</v>
      </c>
      <c r="AL1922" s="63">
        <f>IFERROR(VLOOKUP(D1922,'[3]customer specs'!$B$1:$D$65536,3,0),0)</f>
        <v>0</v>
      </c>
      <c r="AM1922" s="64">
        <f t="shared" ref="AM1922:AM1985" si="465">V1922-X1922</f>
        <v>0</v>
      </c>
      <c r="AN1922" s="64">
        <f t="shared" ref="AN1922:AN1985" si="466">IF(Z1922=0,,X1922-Z1922)</f>
        <v>0</v>
      </c>
      <c r="AO1922" s="63"/>
      <c r="AP1922" s="63"/>
      <c r="AQ1922" s="63" t="str">
        <f t="shared" ref="AQ1922:AQ1985" si="467">IF(N1922&gt;=R1922,"yes","no")</f>
        <v>no</v>
      </c>
      <c r="AR1922" s="20">
        <f t="shared" ref="AR1922:AR1985" si="468">AD1922*N1922</f>
        <v>1596.0000000000002</v>
      </c>
      <c r="AS1922" s="63"/>
      <c r="AT1922" s="23">
        <f t="shared" si="458"/>
        <v>0.12</v>
      </c>
      <c r="AU1922" s="65">
        <f t="shared" ref="AU1922:AU1985" si="469">AD1922/(1-AT1922)</f>
        <v>181.3636363636364</v>
      </c>
      <c r="AV1922" s="65"/>
      <c r="AW1922" s="65">
        <f t="shared" ref="AW1922:AW1985" si="470">(AU1922*N1922)+(AV1922*N1922)</f>
        <v>1813.636363636364</v>
      </c>
      <c r="AX1922" s="65"/>
      <c r="AY1922" s="63">
        <f>VLOOKUP(L1922,'Status Report'!B:CF,81,0)</f>
        <v>0</v>
      </c>
      <c r="AZ1922" s="63" t="str">
        <f>VLOOKUP(L1922,'Status Report'!B:S,18,0)</f>
        <v>Ludmilla Zarybnicka</v>
      </c>
      <c r="BB1922" s="63">
        <f>VLOOKUP(L1922,'Status Report'!B:Z,25,0)</f>
        <v>1</v>
      </c>
      <c r="BC1922" s="63">
        <f t="shared" ref="BC1922:BC1985" si="471">N1922*BB1922</f>
        <v>10</v>
      </c>
      <c r="BF1922">
        <f>VLOOKUP(L1922,'Status Report'!B:CE,82,0)</f>
        <v>0</v>
      </c>
      <c r="BG1922">
        <f>VLOOKUP(L1922,'Status Report'!B:CF,83,0)</f>
        <v>0</v>
      </c>
      <c r="BH1922">
        <f>VLOOKUP(L1922,'Status Report'!B:CG,84,0)</f>
        <v>0</v>
      </c>
      <c r="BI1922" t="s">
        <v>814</v>
      </c>
      <c r="BJ1922" t="s">
        <v>795</v>
      </c>
      <c r="BM1922" s="67">
        <f t="shared" ref="BM1922:BM1985" si="472">SUMIF($L:$L,$L1922,N:N)</f>
        <v>65</v>
      </c>
    </row>
    <row r="1923" spans="1:65" x14ac:dyDescent="0.25">
      <c r="A1923" s="68" t="str">
        <f>VLOOKUP(L1923,'Status Report'!B:CB,79,0)</f>
        <v>Heineken</v>
      </c>
      <c r="C1923">
        <v>20006081</v>
      </c>
      <c r="D1923">
        <v>3090233</v>
      </c>
      <c r="E1923" t="s">
        <v>835</v>
      </c>
      <c r="F1923" t="s">
        <v>836</v>
      </c>
      <c r="G1923" t="str">
        <f>VLOOKUP(D1923,'[2]sold to'!$A:$H,8,0)</f>
        <v>Hungary</v>
      </c>
      <c r="H1923" t="str">
        <f>VLOOKUP(D1923,'[2]sold to'!$A:$I,9,0)</f>
        <v>Europe</v>
      </c>
      <c r="K1923">
        <v>470</v>
      </c>
      <c r="L1923">
        <v>88026625</v>
      </c>
      <c r="M1923" t="s">
        <v>411</v>
      </c>
      <c r="N1923">
        <v>3</v>
      </c>
      <c r="P1923" t="str">
        <f>VLOOKUP(L1923,'Status Report'!B:AA,26,0)</f>
        <v>China</v>
      </c>
      <c r="Q1923" t="str">
        <f>VLOOKUP(L1923,'Status Report'!B:AB,27,0)</f>
        <v>Textiles-Clothing</v>
      </c>
      <c r="R1923">
        <f>VLOOKUP(L1923,'Status Report'!B:X,23,0)</f>
        <v>100</v>
      </c>
      <c r="S1923" t="str">
        <f>VLOOKUP(L1923,'Status Report'!B:T,19,0)</f>
        <v>Promocean The Netherlands BV</v>
      </c>
      <c r="T1923" s="62">
        <f>VLOOKUP(L1923,'Status Report'!B:E,4,0)</f>
        <v>3</v>
      </c>
      <c r="U1923" s="19">
        <f>_xlfn.IFS(AI1923="Den Bosch",VLOOKUP(L1923,'Status Report'!B:AM,35,0),AI1923="Yantian",VLOOKUP(L1923,'Status Report'!B:AM,36,0),AI1923="",IF(H1923="Asia Pacific",VLOOKUP(L1923,'Status Report'!B:AM,36,0),VLOOKUP(L1923,'Status Report'!B:AM,35,0)),AI1923="Direct shipment",IF(H1923="Asia Pacific",VLOOKUP(L1923,'Status Report'!B:AM,36,0),VLOOKUP(L1923,'Status Report'!B:AM,35,0)))</f>
        <v>73.7</v>
      </c>
      <c r="V1923" s="20">
        <f t="shared" si="459"/>
        <v>221.10000000000002</v>
      </c>
      <c r="W1923" s="19">
        <f>_xlfn.IFS(AI1923="Den Bosch",VLOOKUP(L1923,'Status Report'!B:AM,37,0),AI1923="Yantian",VLOOKUP(L1923,'Status Report'!B:AM,38,0),AI1923="",IF(H1923="Asia Pacific",VLOOKUP(L1923,'Status Report'!B:AM,38,0),VLOOKUP(L1923,'Status Report'!B:AM,37,0)),AI1923="Direct shipment",IF(H1923="Asia Pacific",VLOOKUP(L1923,'Status Report'!B:AM,38,0),VLOOKUP(L1923,'Status Report'!B:AM,37,0)))</f>
        <v>73.7</v>
      </c>
      <c r="X1923" s="20">
        <f t="shared" si="460"/>
        <v>221.10000000000002</v>
      </c>
      <c r="Y1923" s="20">
        <f>_xlfn.IFS(AI1923="Den Bosch",VLOOKUP(L1923,'Status Report'!B:AO,39,0),AI1923="Yantian",VLOOKUP(L1923,'Status Report'!B:AO,40,0),AI1923="",IF(H1923="Asia Pacific",VLOOKUP(L1923,'Status Report'!B:AO,40,0),VLOOKUP(L1923,'Status Report'!B:AO,39,0)),AI1923="Direct shipment",IF(H1923="Asia Pacific",VLOOKUP(L1923,'Status Report'!B:AO,40,0),VLOOKUP(L1923,'Status Report'!B:AO,39,0)))</f>
        <v>0</v>
      </c>
      <c r="Z1923" s="20">
        <f t="shared" si="461"/>
        <v>0</v>
      </c>
      <c r="AA1923" s="20">
        <f t="shared" si="462"/>
        <v>221.10000000000002</v>
      </c>
      <c r="AB1923" s="21">
        <f>_xlfn.IFS(AI1923="Den Bosch",VLOOKUP(L1923,'Status Report'!B:AM,33,0),AI1923="Yantian",VLOOKUP(L1923,'Status Report'!B:AM,34,0),AI1923="",IF(H1923="Asia Pacific",VLOOKUP(L1923,'Status Report'!B:AM,34,0),VLOOKUP(L1923,'Status Report'!B:AM,33,0)),AI1923="Direct shipment",IF(H1923="Asia Pacific",VLOOKUP(L1923,'Status Report'!B:AM,34,0),VLOOKUP(L1923,'Status Report'!B:AM,33,0)))</f>
        <v>64.326599999999999</v>
      </c>
      <c r="AC1923" s="21">
        <f>VLOOKUP(L1923,'Status Report'!B:CE,82,0)</f>
        <v>0</v>
      </c>
      <c r="AD1923" s="21">
        <f t="shared" si="463"/>
        <v>64.326599999999999</v>
      </c>
      <c r="AE1923" s="63">
        <f>VLOOKUP(L1923,'Status Report'!B:W,20,0)</f>
        <v>20</v>
      </c>
      <c r="AF1923" s="63">
        <f>VLOOKUP(L1923,'Status Report'!B:W,21,0)</f>
        <v>20</v>
      </c>
      <c r="AG1923" s="63">
        <f>VLOOKUP(L1923,'Status Report'!B:W,22,0)</f>
        <v>10</v>
      </c>
      <c r="AH1923" s="22">
        <f t="shared" si="464"/>
        <v>1.2E-2</v>
      </c>
      <c r="AI1923" t="s">
        <v>990</v>
      </c>
      <c r="AK1923" s="63">
        <f>IFERROR(VLOOKUP(G1923,ASEAN!A:A,1,0),0)</f>
        <v>0</v>
      </c>
      <c r="AL1923" s="63">
        <f>IFERROR(VLOOKUP(D1923,'[3]customer specs'!$B$1:$D$65536,3,0),0)</f>
        <v>0</v>
      </c>
      <c r="AM1923" s="64">
        <f t="shared" si="465"/>
        <v>0</v>
      </c>
      <c r="AN1923" s="64">
        <f t="shared" si="466"/>
        <v>0</v>
      </c>
      <c r="AO1923" s="63"/>
      <c r="AP1923" s="63"/>
      <c r="AQ1923" s="63" t="str">
        <f t="shared" si="467"/>
        <v>no</v>
      </c>
      <c r="AR1923" s="20">
        <f t="shared" si="468"/>
        <v>192.97980000000001</v>
      </c>
      <c r="AS1923" s="63"/>
      <c r="AT1923" s="23">
        <f t="shared" si="458"/>
        <v>0.12</v>
      </c>
      <c r="AU1923" s="65">
        <f t="shared" si="469"/>
        <v>73.098409090909087</v>
      </c>
      <c r="AV1923" s="65"/>
      <c r="AW1923" s="65">
        <f t="shared" si="470"/>
        <v>219.29522727272726</v>
      </c>
      <c r="AX1923" s="65"/>
      <c r="AY1923" s="63">
        <f>VLOOKUP(L1923,'Status Report'!B:CF,81,0)</f>
        <v>0</v>
      </c>
      <c r="AZ1923" s="63" t="str">
        <f>VLOOKUP(L1923,'Status Report'!B:S,18,0)</f>
        <v>Ellina Smirnova</v>
      </c>
      <c r="BB1923" s="63">
        <f>VLOOKUP(L1923,'Status Report'!B:Z,25,0)</f>
        <v>10</v>
      </c>
      <c r="BC1923" s="63">
        <f t="shared" si="471"/>
        <v>30</v>
      </c>
      <c r="BF1923">
        <f>VLOOKUP(L1923,'Status Report'!B:CE,82,0)</f>
        <v>0</v>
      </c>
      <c r="BG1923">
        <f>VLOOKUP(L1923,'Status Report'!B:CF,83,0)</f>
        <v>0</v>
      </c>
      <c r="BH1923">
        <f>VLOOKUP(L1923,'Status Report'!B:CG,84,0)</f>
        <v>0</v>
      </c>
      <c r="BI1923" t="s">
        <v>814</v>
      </c>
      <c r="BJ1923" t="s">
        <v>795</v>
      </c>
      <c r="BM1923" s="67">
        <f t="shared" si="472"/>
        <v>144</v>
      </c>
    </row>
    <row r="1924" spans="1:65" x14ac:dyDescent="0.25">
      <c r="A1924" s="68" t="str">
        <f>VLOOKUP(L1924,'Status Report'!B:CB,79,0)</f>
        <v>Heineken</v>
      </c>
      <c r="C1924">
        <v>20006081</v>
      </c>
      <c r="D1924">
        <v>3090233</v>
      </c>
      <c r="E1924" t="s">
        <v>835</v>
      </c>
      <c r="F1924" t="s">
        <v>836</v>
      </c>
      <c r="G1924" t="str">
        <f>VLOOKUP(D1924,'[2]sold to'!$A:$H,8,0)</f>
        <v>Hungary</v>
      </c>
      <c r="H1924" t="str">
        <f>VLOOKUP(D1924,'[2]sold to'!$A:$I,9,0)</f>
        <v>Europe</v>
      </c>
      <c r="K1924">
        <v>480</v>
      </c>
      <c r="L1924">
        <v>88023113</v>
      </c>
      <c r="M1924" t="s">
        <v>798</v>
      </c>
      <c r="N1924">
        <v>10</v>
      </c>
      <c r="P1924" t="str">
        <f>VLOOKUP(L1924,'Status Report'!B:AA,26,0)</f>
        <v>China</v>
      </c>
      <c r="Q1924" t="str">
        <f>VLOOKUP(L1924,'Status Report'!B:AB,27,0)</f>
        <v>Textiles-Clothing</v>
      </c>
      <c r="R1924">
        <f>VLOOKUP(L1924,'Status Report'!B:X,23,0)</f>
        <v>250</v>
      </c>
      <c r="S1924" t="str">
        <f>VLOOKUP(L1924,'Status Report'!B:T,19,0)</f>
        <v>Asian Sourcing Link</v>
      </c>
      <c r="T1924" s="62">
        <f>VLOOKUP(L1924,'Status Report'!B:E,4,0)</f>
        <v>3</v>
      </c>
      <c r="U1924" s="19">
        <f>_xlfn.IFS(AI1924="Den Bosch",VLOOKUP(L1924,'Status Report'!B:AM,35,0),AI1924="Yantian",VLOOKUP(L1924,'Status Report'!B:AM,36,0),AI1924="",IF(H1924="Asia Pacific",VLOOKUP(L1924,'Status Report'!B:AM,36,0),VLOOKUP(L1924,'Status Report'!B:AM,35,0)),AI1924="Direct shipment",IF(H1924="Asia Pacific",VLOOKUP(L1924,'Status Report'!B:AM,36,0),VLOOKUP(L1924,'Status Report'!B:AM,35,0)))</f>
        <v>28.599999999999998</v>
      </c>
      <c r="V1924" s="20">
        <f t="shared" si="459"/>
        <v>286</v>
      </c>
      <c r="W1924" s="19">
        <f>_xlfn.IFS(AI1924="Den Bosch",VLOOKUP(L1924,'Status Report'!B:AM,37,0),AI1924="Yantian",VLOOKUP(L1924,'Status Report'!B:AM,38,0),AI1924="",IF(H1924="Asia Pacific",VLOOKUP(L1924,'Status Report'!B:AM,38,0),VLOOKUP(L1924,'Status Report'!B:AM,37,0)),AI1924="Direct shipment",IF(H1924="Asia Pacific",VLOOKUP(L1924,'Status Report'!B:AM,38,0),VLOOKUP(L1924,'Status Report'!B:AM,37,0)))</f>
        <v>28.599999999999998</v>
      </c>
      <c r="X1924" s="20">
        <f t="shared" si="460"/>
        <v>286</v>
      </c>
      <c r="Y1924" s="20">
        <f>_xlfn.IFS(AI1924="Den Bosch",VLOOKUP(L1924,'Status Report'!B:AO,39,0),AI1924="Yantian",VLOOKUP(L1924,'Status Report'!B:AO,40,0),AI1924="",IF(H1924="Asia Pacific",VLOOKUP(L1924,'Status Report'!B:AO,40,0),VLOOKUP(L1924,'Status Report'!B:AO,39,0)),AI1924="Direct shipment",IF(H1924="Asia Pacific",VLOOKUP(L1924,'Status Report'!B:AO,40,0),VLOOKUP(L1924,'Status Report'!B:AO,39,0)))</f>
        <v>0</v>
      </c>
      <c r="Z1924" s="20">
        <f t="shared" si="461"/>
        <v>0</v>
      </c>
      <c r="AA1924" s="20">
        <f t="shared" si="462"/>
        <v>286</v>
      </c>
      <c r="AB1924" s="21">
        <f>_xlfn.IFS(AI1924="Den Bosch",VLOOKUP(L1924,'Status Report'!B:AM,33,0),AI1924="Yantian",VLOOKUP(L1924,'Status Report'!B:AM,34,0),AI1924="",IF(H1924="Asia Pacific",VLOOKUP(L1924,'Status Report'!B:AM,34,0),VLOOKUP(L1924,'Status Report'!B:AM,33,0)),AI1924="Direct shipment",IF(H1924="Asia Pacific",VLOOKUP(L1924,'Status Report'!B:AM,34,0),VLOOKUP(L1924,'Status Report'!B:AM,33,0)))</f>
        <v>24.920999999999999</v>
      </c>
      <c r="AC1924" s="21">
        <f>VLOOKUP(L1924,'Status Report'!B:CE,82,0)</f>
        <v>0</v>
      </c>
      <c r="AD1924" s="21">
        <f t="shared" si="463"/>
        <v>24.920999999999999</v>
      </c>
      <c r="AE1924" s="63">
        <f>VLOOKUP(L1924,'Status Report'!B:W,20,0)</f>
        <v>22</v>
      </c>
      <c r="AF1924" s="63">
        <f>VLOOKUP(L1924,'Status Report'!B:W,21,0)</f>
        <v>21</v>
      </c>
      <c r="AG1924" s="63">
        <f>VLOOKUP(L1924,'Status Report'!B:W,22,0)</f>
        <v>30</v>
      </c>
      <c r="AH1924" s="22">
        <f t="shared" si="464"/>
        <v>0.1386</v>
      </c>
      <c r="AI1924" t="s">
        <v>990</v>
      </c>
      <c r="AK1924" s="63">
        <f>IFERROR(VLOOKUP(G1924,ASEAN!A:A,1,0),0)</f>
        <v>0</v>
      </c>
      <c r="AL1924" s="63">
        <f>IFERROR(VLOOKUP(D1924,'[3]customer specs'!$B$1:$D$65536,3,0),0)</f>
        <v>0</v>
      </c>
      <c r="AM1924" s="64">
        <f t="shared" si="465"/>
        <v>0</v>
      </c>
      <c r="AN1924" s="64">
        <f t="shared" si="466"/>
        <v>0</v>
      </c>
      <c r="AO1924" s="63"/>
      <c r="AP1924" s="63"/>
      <c r="AQ1924" s="63" t="str">
        <f t="shared" si="467"/>
        <v>no</v>
      </c>
      <c r="AR1924" s="20">
        <f t="shared" si="468"/>
        <v>249.20999999999998</v>
      </c>
      <c r="AS1924" s="63"/>
      <c r="AT1924" s="23">
        <f t="shared" si="458"/>
        <v>0.12</v>
      </c>
      <c r="AU1924" s="65">
        <f t="shared" si="469"/>
        <v>28.319318181818183</v>
      </c>
      <c r="AV1924" s="65"/>
      <c r="AW1924" s="65">
        <f t="shared" si="470"/>
        <v>283.19318181818181</v>
      </c>
      <c r="AX1924" s="65"/>
      <c r="AY1924" s="63">
        <f>VLOOKUP(L1924,'Status Report'!B:CF,81,0)</f>
        <v>0</v>
      </c>
      <c r="AZ1924" s="63" t="str">
        <f>VLOOKUP(L1924,'Status Report'!B:S,18,0)</f>
        <v>Ellina Smirnova</v>
      </c>
      <c r="BB1924" s="63">
        <f>VLOOKUP(L1924,'Status Report'!B:Z,25,0)</f>
        <v>10</v>
      </c>
      <c r="BC1924" s="63">
        <f t="shared" si="471"/>
        <v>100</v>
      </c>
      <c r="BF1924">
        <f>VLOOKUP(L1924,'Status Report'!B:CE,82,0)</f>
        <v>0</v>
      </c>
      <c r="BG1924">
        <f>VLOOKUP(L1924,'Status Report'!B:CF,83,0)</f>
        <v>0</v>
      </c>
      <c r="BH1924">
        <f>VLOOKUP(L1924,'Status Report'!B:CG,84,0)</f>
        <v>0</v>
      </c>
      <c r="BI1924" t="s">
        <v>814</v>
      </c>
      <c r="BJ1924" t="s">
        <v>795</v>
      </c>
      <c r="BM1924" s="67">
        <f t="shared" si="472"/>
        <v>264</v>
      </c>
    </row>
    <row r="1925" spans="1:65" x14ac:dyDescent="0.25">
      <c r="A1925" s="68" t="str">
        <f>VLOOKUP(L1925,'Status Report'!B:CB,79,0)</f>
        <v>Heineken</v>
      </c>
      <c r="C1925">
        <v>20006081</v>
      </c>
      <c r="D1925">
        <v>3090233</v>
      </c>
      <c r="E1925" t="s">
        <v>835</v>
      </c>
      <c r="F1925" t="s">
        <v>836</v>
      </c>
      <c r="G1925" t="str">
        <f>VLOOKUP(D1925,'[2]sold to'!$A:$H,8,0)</f>
        <v>Hungary</v>
      </c>
      <c r="H1925" t="str">
        <f>VLOOKUP(D1925,'[2]sold to'!$A:$I,9,0)</f>
        <v>Europe</v>
      </c>
      <c r="K1925">
        <v>490</v>
      </c>
      <c r="L1925">
        <v>88027056</v>
      </c>
      <c r="M1925" t="s">
        <v>886</v>
      </c>
      <c r="N1925">
        <v>10</v>
      </c>
      <c r="P1925" t="str">
        <f>VLOOKUP(L1925,'Status Report'!B:AA,26,0)</f>
        <v>Poland</v>
      </c>
      <c r="Q1925" t="str">
        <f>VLOOKUP(L1925,'Status Report'!B:AB,27,0)</f>
        <v>Premiums</v>
      </c>
      <c r="R1925">
        <f>VLOOKUP(L1925,'Status Report'!B:X,23,0)</f>
        <v>100</v>
      </c>
      <c r="S1925" t="str">
        <f>VLOOKUP(L1925,'Status Report'!B:T,19,0)</f>
        <v>Promocean The Netherlands BV</v>
      </c>
      <c r="T1925" s="62">
        <f>VLOOKUP(L1925,'Status Report'!B:E,4,0)</f>
        <v>3</v>
      </c>
      <c r="U1925" s="19">
        <f>_xlfn.IFS(AI1925="Den Bosch",VLOOKUP(L1925,'Status Report'!B:AM,35,0),AI1925="Yantian",VLOOKUP(L1925,'Status Report'!B:AM,36,0),AI1925="",IF(H1925="Asia Pacific",VLOOKUP(L1925,'Status Report'!B:AM,36,0),VLOOKUP(L1925,'Status Report'!B:AM,35,0)),AI1925="Direct shipment",IF(H1925="Asia Pacific",VLOOKUP(L1925,'Status Report'!B:AM,36,0),VLOOKUP(L1925,'Status Report'!B:AM,35,0)))</f>
        <v>48.7</v>
      </c>
      <c r="V1925" s="20">
        <f t="shared" si="459"/>
        <v>487</v>
      </c>
      <c r="W1925" s="19">
        <f>_xlfn.IFS(AI1925="Den Bosch",VLOOKUP(L1925,'Status Report'!B:AM,37,0),AI1925="Yantian",VLOOKUP(L1925,'Status Report'!B:AM,38,0),AI1925="",IF(H1925="Asia Pacific",VLOOKUP(L1925,'Status Report'!B:AM,38,0),VLOOKUP(L1925,'Status Report'!B:AM,37,0)),AI1925="Direct shipment",IF(H1925="Asia Pacific",VLOOKUP(L1925,'Status Report'!B:AM,38,0),VLOOKUP(L1925,'Status Report'!B:AM,37,0)))</f>
        <v>19.399999999999999</v>
      </c>
      <c r="X1925" s="20">
        <f t="shared" si="460"/>
        <v>194</v>
      </c>
      <c r="Y1925" s="20">
        <f>_xlfn.IFS(AI1925="Den Bosch",VLOOKUP(L1925,'Status Report'!B:AO,39,0),AI1925="Yantian",VLOOKUP(L1925,'Status Report'!B:AO,40,0),AI1925="",IF(H1925="Asia Pacific",VLOOKUP(L1925,'Status Report'!B:AO,40,0),VLOOKUP(L1925,'Status Report'!B:AO,39,0)),AI1925="Direct shipment",IF(H1925="Asia Pacific",VLOOKUP(L1925,'Status Report'!B:AO,40,0),VLOOKUP(L1925,'Status Report'!B:AO,39,0)))</f>
        <v>0</v>
      </c>
      <c r="Z1925" s="20">
        <f t="shared" si="461"/>
        <v>0</v>
      </c>
      <c r="AA1925" s="20">
        <f t="shared" si="462"/>
        <v>194</v>
      </c>
      <c r="AB1925" s="21">
        <f>_xlfn.IFS(AI1925="Den Bosch",VLOOKUP(L1925,'Status Report'!B:AM,33,0),AI1925="Yantian",VLOOKUP(L1925,'Status Report'!B:AM,34,0),AI1925="",IF(H1925="Asia Pacific",VLOOKUP(L1925,'Status Report'!B:AM,34,0),VLOOKUP(L1925,'Status Report'!B:AM,33,0)),AI1925="Direct shipment",IF(H1925="Asia Pacific",VLOOKUP(L1925,'Status Report'!B:AM,34,0),VLOOKUP(L1925,'Status Report'!B:AM,33,0)))</f>
        <v>17.11</v>
      </c>
      <c r="AC1925" s="21">
        <f>VLOOKUP(L1925,'Status Report'!B:CE,82,0)</f>
        <v>0</v>
      </c>
      <c r="AD1925" s="21">
        <f t="shared" si="463"/>
        <v>17.11</v>
      </c>
      <c r="AE1925" s="63">
        <f>VLOOKUP(L1925,'Status Report'!B:W,20,0)</f>
        <v>13</v>
      </c>
      <c r="AF1925" s="63">
        <f>VLOOKUP(L1925,'Status Report'!B:W,21,0)</f>
        <v>9</v>
      </c>
      <c r="AG1925" s="63">
        <f>VLOOKUP(L1925,'Status Report'!B:W,22,0)</f>
        <v>10</v>
      </c>
      <c r="AH1925" s="22">
        <f t="shared" si="464"/>
        <v>1.17E-2</v>
      </c>
      <c r="AI1925" t="s">
        <v>990</v>
      </c>
      <c r="AK1925" s="63">
        <f>IFERROR(VLOOKUP(G1925,ASEAN!A:A,1,0),0)</f>
        <v>0</v>
      </c>
      <c r="AL1925" s="63">
        <f>IFERROR(VLOOKUP(D1925,'[3]customer specs'!$B$1:$D$65536,3,0),0)</f>
        <v>0</v>
      </c>
      <c r="AM1925" s="64">
        <f t="shared" si="465"/>
        <v>293</v>
      </c>
      <c r="AN1925" s="64">
        <f t="shared" si="466"/>
        <v>0</v>
      </c>
      <c r="AO1925" s="63"/>
      <c r="AP1925" s="63"/>
      <c r="AQ1925" s="63" t="str">
        <f t="shared" si="467"/>
        <v>no</v>
      </c>
      <c r="AR1925" s="20">
        <f t="shared" si="468"/>
        <v>171.1</v>
      </c>
      <c r="AS1925" s="63"/>
      <c r="AT1925" s="23">
        <f t="shared" si="458"/>
        <v>0.12</v>
      </c>
      <c r="AU1925" s="65">
        <f t="shared" si="469"/>
        <v>19.443181818181817</v>
      </c>
      <c r="AV1925" s="65"/>
      <c r="AW1925" s="65">
        <f t="shared" si="470"/>
        <v>194.43181818181816</v>
      </c>
      <c r="AX1925" s="65"/>
      <c r="AY1925" s="63">
        <f>VLOOKUP(L1925,'Status Report'!B:CF,81,0)</f>
        <v>0</v>
      </c>
      <c r="AZ1925" s="63" t="str">
        <f>VLOOKUP(L1925,'Status Report'!B:S,18,0)</f>
        <v>Ellina Smirnova</v>
      </c>
      <c r="BB1925" s="63">
        <f>VLOOKUP(L1925,'Status Report'!B:Z,25,0)</f>
        <v>10</v>
      </c>
      <c r="BC1925" s="63">
        <f t="shared" si="471"/>
        <v>100</v>
      </c>
      <c r="BF1925">
        <f>VLOOKUP(L1925,'Status Report'!B:CE,82,0)</f>
        <v>0</v>
      </c>
      <c r="BG1925">
        <f>VLOOKUP(L1925,'Status Report'!B:CF,83,0)</f>
        <v>0</v>
      </c>
      <c r="BH1925">
        <f>VLOOKUP(L1925,'Status Report'!B:CG,84,0)</f>
        <v>0</v>
      </c>
      <c r="BI1925" t="s">
        <v>814</v>
      </c>
      <c r="BJ1925" t="s">
        <v>795</v>
      </c>
      <c r="BM1925" s="67">
        <f t="shared" si="472"/>
        <v>316</v>
      </c>
    </row>
    <row r="1926" spans="1:65" x14ac:dyDescent="0.25">
      <c r="A1926" s="68" t="str">
        <f>VLOOKUP(L1926,'Status Report'!B:CB,79,0)</f>
        <v>Heineken</v>
      </c>
      <c r="C1926">
        <v>20006081</v>
      </c>
      <c r="D1926">
        <v>3090233</v>
      </c>
      <c r="E1926" t="s">
        <v>835</v>
      </c>
      <c r="F1926" t="s">
        <v>836</v>
      </c>
      <c r="G1926" t="str">
        <f>VLOOKUP(D1926,'[2]sold to'!$A:$H,8,0)</f>
        <v>Hungary</v>
      </c>
      <c r="H1926" t="str">
        <f>VLOOKUP(D1926,'[2]sold to'!$A:$I,9,0)</f>
        <v>Europe</v>
      </c>
      <c r="K1926">
        <v>500</v>
      </c>
      <c r="L1926">
        <v>88027066</v>
      </c>
      <c r="M1926" t="s">
        <v>503</v>
      </c>
      <c r="N1926">
        <v>20</v>
      </c>
      <c r="P1926" t="str">
        <f>VLOOKUP(L1926,'Status Report'!B:AA,26,0)</f>
        <v>China</v>
      </c>
      <c r="Q1926" t="str">
        <f>VLOOKUP(L1926,'Status Report'!B:AB,27,0)</f>
        <v>Premiums</v>
      </c>
      <c r="R1926">
        <f>VLOOKUP(L1926,'Status Report'!B:X,23,0)</f>
        <v>250</v>
      </c>
      <c r="S1926" t="str">
        <f>VLOOKUP(L1926,'Status Report'!B:T,19,0)</f>
        <v>Asian Sourcing Link</v>
      </c>
      <c r="T1926" s="62">
        <f>VLOOKUP(L1926,'Status Report'!B:E,4,0)</f>
        <v>3</v>
      </c>
      <c r="U1926" s="19">
        <f>_xlfn.IFS(AI1926="Den Bosch",VLOOKUP(L1926,'Status Report'!B:AM,35,0),AI1926="Yantian",VLOOKUP(L1926,'Status Report'!B:AM,36,0),AI1926="",IF(H1926="Asia Pacific",VLOOKUP(L1926,'Status Report'!B:AM,36,0),VLOOKUP(L1926,'Status Report'!B:AM,35,0)),AI1926="Direct shipment",IF(H1926="Asia Pacific",VLOOKUP(L1926,'Status Report'!B:AM,36,0),VLOOKUP(L1926,'Status Report'!B:AM,35,0)))</f>
        <v>170.05</v>
      </c>
      <c r="V1926" s="20">
        <f t="shared" si="459"/>
        <v>3401</v>
      </c>
      <c r="W1926" s="19">
        <f>_xlfn.IFS(AI1926="Den Bosch",VLOOKUP(L1926,'Status Report'!B:AM,37,0),AI1926="Yantian",VLOOKUP(L1926,'Status Report'!B:AM,38,0),AI1926="",IF(H1926="Asia Pacific",VLOOKUP(L1926,'Status Report'!B:AM,38,0),VLOOKUP(L1926,'Status Report'!B:AM,37,0)),AI1926="Direct shipment",IF(H1926="Asia Pacific",VLOOKUP(L1926,'Status Report'!B:AM,38,0),VLOOKUP(L1926,'Status Report'!B:AM,37,0)))</f>
        <v>170.05</v>
      </c>
      <c r="X1926" s="20">
        <f t="shared" si="460"/>
        <v>3401</v>
      </c>
      <c r="Y1926" s="20">
        <f>_xlfn.IFS(AI1926="Den Bosch",VLOOKUP(L1926,'Status Report'!B:AO,39,0),AI1926="Yantian",VLOOKUP(L1926,'Status Report'!B:AO,40,0),AI1926="",IF(H1926="Asia Pacific",VLOOKUP(L1926,'Status Report'!B:AO,40,0),VLOOKUP(L1926,'Status Report'!B:AO,39,0)),AI1926="Direct shipment",IF(H1926="Asia Pacific",VLOOKUP(L1926,'Status Report'!B:AO,40,0),VLOOKUP(L1926,'Status Report'!B:AO,39,0)))</f>
        <v>0</v>
      </c>
      <c r="Z1926" s="20">
        <f t="shared" si="461"/>
        <v>0</v>
      </c>
      <c r="AA1926" s="20">
        <f t="shared" si="462"/>
        <v>3401</v>
      </c>
      <c r="AB1926" s="21">
        <f>_xlfn.IFS(AI1926="Den Bosch",VLOOKUP(L1926,'Status Report'!B:AM,33,0),AI1926="Yantian",VLOOKUP(L1926,'Status Report'!B:AM,34,0),AI1926="",IF(H1926="Asia Pacific",VLOOKUP(L1926,'Status Report'!B:AM,34,0),VLOOKUP(L1926,'Status Report'!B:AM,33,0)),AI1926="Direct shipment",IF(H1926="Asia Pacific",VLOOKUP(L1926,'Status Report'!B:AM,34,0),VLOOKUP(L1926,'Status Report'!B:AM,33,0)))</f>
        <v>147.06</v>
      </c>
      <c r="AC1926" s="21">
        <f>VLOOKUP(L1926,'Status Report'!B:CE,82,0)</f>
        <v>0</v>
      </c>
      <c r="AD1926" s="21">
        <f t="shared" si="463"/>
        <v>147.06</v>
      </c>
      <c r="AE1926" s="63">
        <f>VLOOKUP(L1926,'Status Report'!B:W,20,0)</f>
        <v>57</v>
      </c>
      <c r="AF1926" s="63">
        <f>VLOOKUP(L1926,'Status Report'!B:W,21,0)</f>
        <v>37</v>
      </c>
      <c r="AG1926" s="63">
        <f>VLOOKUP(L1926,'Status Report'!B:W,22,0)</f>
        <v>46</v>
      </c>
      <c r="AH1926" s="22">
        <f t="shared" si="464"/>
        <v>1.94028</v>
      </c>
      <c r="AI1926" t="s">
        <v>990</v>
      </c>
      <c r="AK1926" s="63">
        <f>IFERROR(VLOOKUP(G1926,ASEAN!A:A,1,0),0)</f>
        <v>0</v>
      </c>
      <c r="AL1926" s="63">
        <f>IFERROR(VLOOKUP(D1926,'[3]customer specs'!$B$1:$D$65536,3,0),0)</f>
        <v>0</v>
      </c>
      <c r="AM1926" s="64">
        <f t="shared" si="465"/>
        <v>0</v>
      </c>
      <c r="AN1926" s="64">
        <f t="shared" si="466"/>
        <v>0</v>
      </c>
      <c r="AO1926" s="63"/>
      <c r="AP1926" s="63"/>
      <c r="AQ1926" s="63" t="str">
        <f t="shared" si="467"/>
        <v>no</v>
      </c>
      <c r="AR1926" s="20">
        <f t="shared" si="468"/>
        <v>2941.2</v>
      </c>
      <c r="AS1926" s="63"/>
      <c r="AT1926" s="23">
        <f t="shared" si="458"/>
        <v>0.12</v>
      </c>
      <c r="AU1926" s="65">
        <f t="shared" si="469"/>
        <v>167.11363636363637</v>
      </c>
      <c r="AV1926" s="65"/>
      <c r="AW1926" s="65">
        <f t="shared" si="470"/>
        <v>3342.2727272727275</v>
      </c>
      <c r="AX1926" s="65"/>
      <c r="AY1926" s="63">
        <f>VLOOKUP(L1926,'Status Report'!B:CF,81,0)</f>
        <v>0</v>
      </c>
      <c r="AZ1926" s="63" t="str">
        <f>VLOOKUP(L1926,'Status Report'!B:S,18,0)</f>
        <v>Ellina Smirnova</v>
      </c>
      <c r="BB1926" s="63">
        <f>VLOOKUP(L1926,'Status Report'!B:Z,25,0)</f>
        <v>1</v>
      </c>
      <c r="BC1926" s="63">
        <f t="shared" si="471"/>
        <v>20</v>
      </c>
      <c r="BF1926">
        <f>VLOOKUP(L1926,'Status Report'!B:CE,82,0)</f>
        <v>0</v>
      </c>
      <c r="BG1926">
        <f>VLOOKUP(L1926,'Status Report'!B:CF,83,0)</f>
        <v>0</v>
      </c>
      <c r="BH1926">
        <f>VLOOKUP(L1926,'Status Report'!B:CG,84,0)</f>
        <v>0</v>
      </c>
      <c r="BI1926" t="s">
        <v>814</v>
      </c>
      <c r="BJ1926" t="s">
        <v>795</v>
      </c>
      <c r="BM1926" s="67">
        <f t="shared" si="472"/>
        <v>119</v>
      </c>
    </row>
    <row r="1927" spans="1:65" x14ac:dyDescent="0.25">
      <c r="A1927" s="68" t="str">
        <f>VLOOKUP(L1927,'Status Report'!B:CB,79,0)</f>
        <v>Heineken</v>
      </c>
      <c r="C1927">
        <v>20006081</v>
      </c>
      <c r="D1927">
        <v>3090233</v>
      </c>
      <c r="E1927" t="s">
        <v>835</v>
      </c>
      <c r="F1927" t="s">
        <v>836</v>
      </c>
      <c r="G1927" t="str">
        <f>VLOOKUP(D1927,'[2]sold to'!$A:$H,8,0)</f>
        <v>Hungary</v>
      </c>
      <c r="H1927" t="str">
        <f>VLOOKUP(D1927,'[2]sold to'!$A:$I,9,0)</f>
        <v>Europe</v>
      </c>
      <c r="K1927">
        <v>510</v>
      </c>
      <c r="L1927">
        <v>88023546</v>
      </c>
      <c r="M1927" t="s">
        <v>132</v>
      </c>
      <c r="N1927">
        <v>20</v>
      </c>
      <c r="P1927" t="str">
        <f>VLOOKUP(L1927,'Status Report'!B:AA,26,0)</f>
        <v>China</v>
      </c>
      <c r="Q1927" t="str">
        <f>VLOOKUP(L1927,'Status Report'!B:AB,27,0)</f>
        <v>Textiles-Clothing</v>
      </c>
      <c r="R1927">
        <f>VLOOKUP(L1927,'Status Report'!B:X,23,0)</f>
        <v>250</v>
      </c>
      <c r="S1927" t="str">
        <f>VLOOKUP(L1927,'Status Report'!B:T,19,0)</f>
        <v>Promocean The Netherlands BV</v>
      </c>
      <c r="T1927" s="62">
        <f>VLOOKUP(L1927,'Status Report'!B:E,4,0)</f>
        <v>3</v>
      </c>
      <c r="U1927" s="19">
        <f>_xlfn.IFS(AI1927="Den Bosch",VLOOKUP(L1927,'Status Report'!B:AM,35,0),AI1927="Yantian",VLOOKUP(L1927,'Status Report'!B:AM,36,0),AI1927="",IF(H1927="Asia Pacific",VLOOKUP(L1927,'Status Report'!B:AM,36,0),VLOOKUP(L1927,'Status Report'!B:AM,35,0)),AI1927="Direct shipment",IF(H1927="Asia Pacific",VLOOKUP(L1927,'Status Report'!B:AM,36,0),VLOOKUP(L1927,'Status Report'!B:AM,35,0)))</f>
        <v>45.199999999999996</v>
      </c>
      <c r="V1927" s="20">
        <f t="shared" si="459"/>
        <v>903.99999999999989</v>
      </c>
      <c r="W1927" s="19">
        <f>_xlfn.IFS(AI1927="Den Bosch",VLOOKUP(L1927,'Status Report'!B:AM,37,0),AI1927="Yantian",VLOOKUP(L1927,'Status Report'!B:AM,38,0),AI1927="",IF(H1927="Asia Pacific",VLOOKUP(L1927,'Status Report'!B:AM,38,0),VLOOKUP(L1927,'Status Report'!B:AM,37,0)),AI1927="Direct shipment",IF(H1927="Asia Pacific",VLOOKUP(L1927,'Status Report'!B:AM,38,0),VLOOKUP(L1927,'Status Report'!B:AM,37,0)))</f>
        <v>45.199999999999996</v>
      </c>
      <c r="X1927" s="20">
        <f t="shared" si="460"/>
        <v>903.99999999999989</v>
      </c>
      <c r="Y1927" s="20">
        <f>_xlfn.IFS(AI1927="Den Bosch",VLOOKUP(L1927,'Status Report'!B:AO,39,0),AI1927="Yantian",VLOOKUP(L1927,'Status Report'!B:AO,40,0),AI1927="",IF(H1927="Asia Pacific",VLOOKUP(L1927,'Status Report'!B:AO,40,0),VLOOKUP(L1927,'Status Report'!B:AO,39,0)),AI1927="Direct shipment",IF(H1927="Asia Pacific",VLOOKUP(L1927,'Status Report'!B:AO,40,0),VLOOKUP(L1927,'Status Report'!B:AO,39,0)))</f>
        <v>0</v>
      </c>
      <c r="Z1927" s="20">
        <f t="shared" si="461"/>
        <v>0</v>
      </c>
      <c r="AA1927" s="20">
        <f t="shared" si="462"/>
        <v>903.99999999999989</v>
      </c>
      <c r="AB1927" s="21">
        <f>_xlfn.IFS(AI1927="Den Bosch",VLOOKUP(L1927,'Status Report'!B:AM,33,0),AI1927="Yantian",VLOOKUP(L1927,'Status Report'!B:AM,34,0),AI1927="",IF(H1927="Asia Pacific",VLOOKUP(L1927,'Status Report'!B:AM,34,0),VLOOKUP(L1927,'Status Report'!B:AM,33,0)),AI1927="Direct shipment",IF(H1927="Asia Pacific",VLOOKUP(L1927,'Status Report'!B:AM,34,0),VLOOKUP(L1927,'Status Report'!B:AM,33,0)))</f>
        <v>39.054600000000001</v>
      </c>
      <c r="AC1927" s="21">
        <f>VLOOKUP(L1927,'Status Report'!B:CE,82,0)</f>
        <v>0</v>
      </c>
      <c r="AD1927" s="21">
        <f t="shared" si="463"/>
        <v>39.054600000000001</v>
      </c>
      <c r="AE1927" s="63">
        <f>VLOOKUP(L1927,'Status Report'!B:W,20,0)</f>
        <v>27</v>
      </c>
      <c r="AF1927" s="63">
        <f>VLOOKUP(L1927,'Status Report'!B:W,21,0)</f>
        <v>18</v>
      </c>
      <c r="AG1927" s="63">
        <f>VLOOKUP(L1927,'Status Report'!B:W,22,0)</f>
        <v>15</v>
      </c>
      <c r="AH1927" s="22">
        <f t="shared" si="464"/>
        <v>0.14580000000000001</v>
      </c>
      <c r="AI1927" t="s">
        <v>990</v>
      </c>
      <c r="AK1927" s="63">
        <f>IFERROR(VLOOKUP(G1927,ASEAN!A:A,1,0),0)</f>
        <v>0</v>
      </c>
      <c r="AL1927" s="63">
        <f>IFERROR(VLOOKUP(D1927,'[3]customer specs'!$B$1:$D$65536,3,0),0)</f>
        <v>0</v>
      </c>
      <c r="AM1927" s="64">
        <f t="shared" si="465"/>
        <v>0</v>
      </c>
      <c r="AN1927" s="64">
        <f t="shared" si="466"/>
        <v>0</v>
      </c>
      <c r="AO1927" s="63"/>
      <c r="AP1927" s="63"/>
      <c r="AQ1927" s="63" t="str">
        <f t="shared" si="467"/>
        <v>no</v>
      </c>
      <c r="AR1927" s="20">
        <f t="shared" si="468"/>
        <v>781.09199999999998</v>
      </c>
      <c r="AS1927" s="63"/>
      <c r="AT1927" s="23">
        <f t="shared" si="458"/>
        <v>0.12</v>
      </c>
      <c r="AU1927" s="65">
        <f t="shared" si="469"/>
        <v>44.380227272727275</v>
      </c>
      <c r="AV1927" s="65"/>
      <c r="AW1927" s="65">
        <f t="shared" si="470"/>
        <v>887.60454545454547</v>
      </c>
      <c r="AX1927" s="65"/>
      <c r="AY1927" s="63">
        <f>VLOOKUP(L1927,'Status Report'!B:CF,81,0)</f>
        <v>0</v>
      </c>
      <c r="AZ1927" s="63" t="str">
        <f>VLOOKUP(L1927,'Status Report'!B:S,18,0)</f>
        <v>Ellina Smirnova</v>
      </c>
      <c r="BB1927" s="63">
        <f>VLOOKUP(L1927,'Status Report'!B:Z,25,0)</f>
        <v>10</v>
      </c>
      <c r="BC1927" s="63">
        <f t="shared" si="471"/>
        <v>200</v>
      </c>
      <c r="BF1927">
        <f>VLOOKUP(L1927,'Status Report'!B:CE,82,0)</f>
        <v>0</v>
      </c>
      <c r="BG1927">
        <f>VLOOKUP(L1927,'Status Report'!B:CF,83,0)</f>
        <v>0</v>
      </c>
      <c r="BH1927">
        <f>VLOOKUP(L1927,'Status Report'!B:CG,84,0)</f>
        <v>0</v>
      </c>
      <c r="BI1927" t="s">
        <v>814</v>
      </c>
      <c r="BJ1927" t="s">
        <v>795</v>
      </c>
      <c r="BM1927" s="67">
        <f t="shared" si="472"/>
        <v>250</v>
      </c>
    </row>
    <row r="1928" spans="1:65" x14ac:dyDescent="0.25">
      <c r="A1928" s="68" t="str">
        <f>VLOOKUP(L1928,'Status Report'!B:CB,79,0)</f>
        <v>Heineken</v>
      </c>
      <c r="C1928">
        <v>20006081</v>
      </c>
      <c r="D1928">
        <v>3090233</v>
      </c>
      <c r="E1928" t="s">
        <v>835</v>
      </c>
      <c r="F1928" t="s">
        <v>836</v>
      </c>
      <c r="G1928" t="str">
        <f>VLOOKUP(D1928,'[2]sold to'!$A:$H,8,0)</f>
        <v>Hungary</v>
      </c>
      <c r="H1928" t="str">
        <f>VLOOKUP(D1928,'[2]sold to'!$A:$I,9,0)</f>
        <v>Europe</v>
      </c>
      <c r="K1928">
        <v>520</v>
      </c>
      <c r="L1928">
        <v>88024218</v>
      </c>
      <c r="M1928" t="s">
        <v>161</v>
      </c>
      <c r="N1928">
        <v>10</v>
      </c>
      <c r="P1928" t="str">
        <f>VLOOKUP(L1928,'Status Report'!B:AA,26,0)</f>
        <v>China</v>
      </c>
      <c r="Q1928" t="str">
        <f>VLOOKUP(L1928,'Status Report'!B:AB,27,0)</f>
        <v>Bar support</v>
      </c>
      <c r="R1928">
        <f>VLOOKUP(L1928,'Status Report'!B:X,23,0)</f>
        <v>42</v>
      </c>
      <c r="S1928" t="str">
        <f>VLOOKUP(L1928,'Status Report'!B:T,19,0)</f>
        <v>Asian Sourcing Link</v>
      </c>
      <c r="T1928" s="62">
        <f>VLOOKUP(L1928,'Status Report'!B:E,4,0)</f>
        <v>3</v>
      </c>
      <c r="U1928" s="19">
        <f>_xlfn.IFS(AI1928="Den Bosch",VLOOKUP(L1928,'Status Report'!B:AM,35,0),AI1928="Yantian",VLOOKUP(L1928,'Status Report'!B:AM,36,0),AI1928="",IF(H1928="Asia Pacific",VLOOKUP(L1928,'Status Report'!B:AM,36,0),VLOOKUP(L1928,'Status Report'!B:AM,35,0)),AI1928="Direct shipment",IF(H1928="Asia Pacific",VLOOKUP(L1928,'Status Report'!B:AM,36,0),VLOOKUP(L1928,'Status Report'!B:AM,35,0)))</f>
        <v>237.29999999999998</v>
      </c>
      <c r="V1928" s="20">
        <f t="shared" si="459"/>
        <v>2373</v>
      </c>
      <c r="W1928" s="19">
        <f>_xlfn.IFS(AI1928="Den Bosch",VLOOKUP(L1928,'Status Report'!B:AM,37,0),AI1928="Yantian",VLOOKUP(L1928,'Status Report'!B:AM,38,0),AI1928="",IF(H1928="Asia Pacific",VLOOKUP(L1928,'Status Report'!B:AM,38,0),VLOOKUP(L1928,'Status Report'!B:AM,37,0)),AI1928="Direct shipment",IF(H1928="Asia Pacific",VLOOKUP(L1928,'Status Report'!B:AM,38,0),VLOOKUP(L1928,'Status Report'!B:AM,37,0)))</f>
        <v>204.84</v>
      </c>
      <c r="X1928" s="20">
        <f t="shared" si="460"/>
        <v>2048.4</v>
      </c>
      <c r="Y1928" s="20">
        <f>_xlfn.IFS(AI1928="Den Bosch",VLOOKUP(L1928,'Status Report'!B:AO,39,0),AI1928="Yantian",VLOOKUP(L1928,'Status Report'!B:AO,40,0),AI1928="",IF(H1928="Asia Pacific",VLOOKUP(L1928,'Status Report'!B:AO,40,0),VLOOKUP(L1928,'Status Report'!B:AO,39,0)),AI1928="Direct shipment",IF(H1928="Asia Pacific",VLOOKUP(L1928,'Status Report'!B:AO,40,0),VLOOKUP(L1928,'Status Report'!B:AO,39,0)))</f>
        <v>0</v>
      </c>
      <c r="Z1928" s="20">
        <f t="shared" si="461"/>
        <v>0</v>
      </c>
      <c r="AA1928" s="20">
        <f t="shared" si="462"/>
        <v>2048.4</v>
      </c>
      <c r="AB1928" s="21">
        <f>_xlfn.IFS(AI1928="Den Bosch",VLOOKUP(L1928,'Status Report'!B:AM,33,0),AI1928="Yantian",VLOOKUP(L1928,'Status Report'!B:AM,34,0),AI1928="",IF(H1928="Asia Pacific",VLOOKUP(L1928,'Status Report'!B:AM,34,0),VLOOKUP(L1928,'Status Report'!B:AM,33,0)),AI1928="Direct shipment",IF(H1928="Asia Pacific",VLOOKUP(L1928,'Status Report'!B:AM,34,0),VLOOKUP(L1928,'Status Report'!B:AM,33,0)))</f>
        <v>168.26400000000001</v>
      </c>
      <c r="AC1928" s="21">
        <f>VLOOKUP(L1928,'Status Report'!B:CE,82,0)</f>
        <v>0</v>
      </c>
      <c r="AD1928" s="21">
        <f t="shared" si="463"/>
        <v>168.26400000000001</v>
      </c>
      <c r="AE1928" s="63">
        <f>VLOOKUP(L1928,'Status Report'!B:W,20,0)</f>
        <v>42</v>
      </c>
      <c r="AF1928" s="63">
        <f>VLOOKUP(L1928,'Status Report'!B:W,21,0)</f>
        <v>35</v>
      </c>
      <c r="AG1928" s="63">
        <f>VLOOKUP(L1928,'Status Report'!B:W,22,0)</f>
        <v>35</v>
      </c>
      <c r="AH1928" s="22">
        <f t="shared" si="464"/>
        <v>0.51449999999999996</v>
      </c>
      <c r="AI1928" t="s">
        <v>990</v>
      </c>
      <c r="AK1928" s="63">
        <f>IFERROR(VLOOKUP(G1928,ASEAN!A:A,1,0),0)</f>
        <v>0</v>
      </c>
      <c r="AL1928" s="63">
        <f>IFERROR(VLOOKUP(D1928,'[3]customer specs'!$B$1:$D$65536,3,0),0)</f>
        <v>0</v>
      </c>
      <c r="AM1928" s="64">
        <f t="shared" si="465"/>
        <v>324.59999999999991</v>
      </c>
      <c r="AN1928" s="64">
        <f t="shared" si="466"/>
        <v>0</v>
      </c>
      <c r="AO1928" s="63"/>
      <c r="AP1928" s="63"/>
      <c r="AQ1928" s="63" t="str">
        <f t="shared" si="467"/>
        <v>no</v>
      </c>
      <c r="AR1928" s="20">
        <f t="shared" si="468"/>
        <v>1682.64</v>
      </c>
      <c r="AS1928" s="63"/>
      <c r="AT1928" s="23">
        <f t="shared" si="458"/>
        <v>0.12</v>
      </c>
      <c r="AU1928" s="65">
        <f t="shared" si="469"/>
        <v>191.20909090909092</v>
      </c>
      <c r="AV1928" s="65"/>
      <c r="AW1928" s="65">
        <f t="shared" si="470"/>
        <v>1912.0909090909092</v>
      </c>
      <c r="AX1928" s="65"/>
      <c r="AY1928" s="63">
        <f>VLOOKUP(L1928,'Status Report'!B:CF,81,0)</f>
        <v>0</v>
      </c>
      <c r="AZ1928" s="63" t="str">
        <f>VLOOKUP(L1928,'Status Report'!B:S,18,0)</f>
        <v>Ellina Smirnova</v>
      </c>
      <c r="BB1928" s="63">
        <f>VLOOKUP(L1928,'Status Report'!B:Z,25,0)</f>
        <v>6</v>
      </c>
      <c r="BC1928" s="63">
        <f t="shared" si="471"/>
        <v>60</v>
      </c>
      <c r="BF1928">
        <f>VLOOKUP(L1928,'Status Report'!B:CE,82,0)</f>
        <v>0</v>
      </c>
      <c r="BG1928">
        <f>VLOOKUP(L1928,'Status Report'!B:CF,83,0)</f>
        <v>0</v>
      </c>
      <c r="BH1928">
        <f>VLOOKUP(L1928,'Status Report'!B:CG,84,0)</f>
        <v>0</v>
      </c>
      <c r="BI1928" t="s">
        <v>814</v>
      </c>
      <c r="BJ1928" t="s">
        <v>795</v>
      </c>
      <c r="BM1928" s="67">
        <f t="shared" si="472"/>
        <v>203</v>
      </c>
    </row>
    <row r="1929" spans="1:65" x14ac:dyDescent="0.25">
      <c r="A1929" s="68" t="str">
        <f>VLOOKUP(L1929,'Status Report'!B:CB,79,0)</f>
        <v>Heineken</v>
      </c>
      <c r="C1929">
        <v>20006081</v>
      </c>
      <c r="D1929">
        <v>3090233</v>
      </c>
      <c r="E1929" t="s">
        <v>835</v>
      </c>
      <c r="F1929" t="s">
        <v>836</v>
      </c>
      <c r="G1929" t="str">
        <f>VLOOKUP(D1929,'[2]sold to'!$A:$H,8,0)</f>
        <v>Hungary</v>
      </c>
      <c r="H1929" t="str">
        <f>VLOOKUP(D1929,'[2]sold to'!$A:$I,9,0)</f>
        <v>Europe</v>
      </c>
      <c r="K1929">
        <v>530</v>
      </c>
      <c r="L1929">
        <v>88026702</v>
      </c>
      <c r="M1929" t="s">
        <v>829</v>
      </c>
      <c r="N1929">
        <v>15</v>
      </c>
      <c r="P1929" t="str">
        <f>VLOOKUP(L1929,'Status Report'!B:AA,26,0)</f>
        <v>China</v>
      </c>
      <c r="Q1929" t="str">
        <f>VLOOKUP(L1929,'Status Report'!B:AB,27,0)</f>
        <v>Indoor signs</v>
      </c>
      <c r="R1929">
        <f>VLOOKUP(L1929,'Status Report'!B:X,23,0)</f>
        <v>100</v>
      </c>
      <c r="S1929" t="str">
        <f>VLOOKUP(L1929,'Status Report'!B:T,19,0)</f>
        <v>Dekkers Visual Communication B.v.</v>
      </c>
      <c r="T1929" s="62">
        <f>VLOOKUP(L1929,'Status Report'!B:E,4,0)</f>
        <v>3</v>
      </c>
      <c r="U1929" s="19">
        <f>_xlfn.IFS(AI1929="Den Bosch",VLOOKUP(L1929,'Status Report'!B:AM,35,0),AI1929="Yantian",VLOOKUP(L1929,'Status Report'!B:AM,36,0),AI1929="",IF(H1929="Asia Pacific",VLOOKUP(L1929,'Status Report'!B:AM,36,0),VLOOKUP(L1929,'Status Report'!B:AM,35,0)),AI1929="Direct shipment",IF(H1929="Asia Pacific",VLOOKUP(L1929,'Status Report'!B:AM,36,0),VLOOKUP(L1929,'Status Report'!B:AM,35,0)))</f>
        <v>223.1</v>
      </c>
      <c r="V1929" s="20">
        <f t="shared" si="459"/>
        <v>3346.5</v>
      </c>
      <c r="W1929" s="19">
        <f>_xlfn.IFS(AI1929="Den Bosch",VLOOKUP(L1929,'Status Report'!B:AM,37,0),AI1929="Yantian",VLOOKUP(L1929,'Status Report'!B:AM,38,0),AI1929="",IF(H1929="Asia Pacific",VLOOKUP(L1929,'Status Report'!B:AM,38,0),VLOOKUP(L1929,'Status Report'!B:AM,37,0)),AI1929="Direct shipment",IF(H1929="Asia Pacific",VLOOKUP(L1929,'Status Report'!B:AM,38,0),VLOOKUP(L1929,'Status Report'!B:AM,37,0)))</f>
        <v>210.36</v>
      </c>
      <c r="X1929" s="20">
        <f t="shared" si="460"/>
        <v>3155.4</v>
      </c>
      <c r="Y1929" s="20">
        <f>_xlfn.IFS(AI1929="Den Bosch",VLOOKUP(L1929,'Status Report'!B:AO,39,0),AI1929="Yantian",VLOOKUP(L1929,'Status Report'!B:AO,40,0),AI1929="",IF(H1929="Asia Pacific",VLOOKUP(L1929,'Status Report'!B:AO,40,0),VLOOKUP(L1929,'Status Report'!B:AO,39,0)),AI1929="Direct shipment",IF(H1929="Asia Pacific",VLOOKUP(L1929,'Status Report'!B:AO,40,0),VLOOKUP(L1929,'Status Report'!B:AO,39,0)))</f>
        <v>0</v>
      </c>
      <c r="Z1929" s="20">
        <f t="shared" si="461"/>
        <v>0</v>
      </c>
      <c r="AA1929" s="20">
        <f t="shared" si="462"/>
        <v>3155.4</v>
      </c>
      <c r="AB1929" s="21">
        <f>_xlfn.IFS(AI1929="Den Bosch",VLOOKUP(L1929,'Status Report'!B:AM,33,0),AI1929="Yantian",VLOOKUP(L1929,'Status Report'!B:AM,34,0),AI1929="",IF(H1929="Asia Pacific",VLOOKUP(L1929,'Status Report'!B:AM,34,0),VLOOKUP(L1929,'Status Report'!B:AM,33,0)),AI1929="Direct shipment",IF(H1929="Asia Pacific",VLOOKUP(L1929,'Status Report'!B:AM,34,0),VLOOKUP(L1929,'Status Report'!B:AM,33,0)))</f>
        <v>181.92120000000003</v>
      </c>
      <c r="AC1929" s="21">
        <f>VLOOKUP(L1929,'Status Report'!B:CE,82,0)</f>
        <v>0</v>
      </c>
      <c r="AD1929" s="21">
        <f t="shared" si="463"/>
        <v>181.92120000000003</v>
      </c>
      <c r="AE1929" s="63">
        <f>VLOOKUP(L1929,'Status Report'!B:W,20,0)</f>
        <v>79</v>
      </c>
      <c r="AF1929" s="63">
        <f>VLOOKUP(L1929,'Status Report'!B:W,21,0)</f>
        <v>10</v>
      </c>
      <c r="AG1929" s="63">
        <f>VLOOKUP(L1929,'Status Report'!B:W,22,0)</f>
        <v>51</v>
      </c>
      <c r="AH1929" s="22">
        <f t="shared" si="464"/>
        <v>0.60435000000000005</v>
      </c>
      <c r="AI1929" t="s">
        <v>990</v>
      </c>
      <c r="AK1929" s="63">
        <f>IFERROR(VLOOKUP(G1929,ASEAN!A:A,1,0),0)</f>
        <v>0</v>
      </c>
      <c r="AL1929" s="63">
        <f>IFERROR(VLOOKUP(D1929,'[3]customer specs'!$B$1:$D$65536,3,0),0)</f>
        <v>0</v>
      </c>
      <c r="AM1929" s="64">
        <f t="shared" si="465"/>
        <v>191.09999999999991</v>
      </c>
      <c r="AN1929" s="64">
        <f t="shared" si="466"/>
        <v>0</v>
      </c>
      <c r="AO1929" s="63"/>
      <c r="AP1929" s="63"/>
      <c r="AQ1929" s="63" t="str">
        <f t="shared" si="467"/>
        <v>no</v>
      </c>
      <c r="AR1929" s="20">
        <f t="shared" si="468"/>
        <v>2728.8180000000002</v>
      </c>
      <c r="AS1929" s="63"/>
      <c r="AT1929" s="23">
        <f t="shared" si="458"/>
        <v>0.12</v>
      </c>
      <c r="AU1929" s="65">
        <f t="shared" si="469"/>
        <v>206.72863636363638</v>
      </c>
      <c r="AV1929" s="65"/>
      <c r="AW1929" s="65">
        <f t="shared" si="470"/>
        <v>3100.9295454545459</v>
      </c>
      <c r="AX1929" s="65"/>
      <c r="AY1929" s="63">
        <f>VLOOKUP(L1929,'Status Report'!B:CF,81,0)</f>
        <v>0</v>
      </c>
      <c r="AZ1929" s="63" t="str">
        <f>VLOOKUP(L1929,'Status Report'!B:S,18,0)</f>
        <v>Ludmilla Zarybnicka</v>
      </c>
      <c r="BB1929" s="63">
        <f>VLOOKUP(L1929,'Status Report'!B:Z,25,0)</f>
        <v>1</v>
      </c>
      <c r="BC1929" s="63">
        <f t="shared" si="471"/>
        <v>15</v>
      </c>
      <c r="BF1929">
        <f>VLOOKUP(L1929,'Status Report'!B:CE,82,0)</f>
        <v>0</v>
      </c>
      <c r="BG1929">
        <f>VLOOKUP(L1929,'Status Report'!B:CF,83,0)</f>
        <v>0</v>
      </c>
      <c r="BH1929">
        <f>VLOOKUP(L1929,'Status Report'!B:CG,84,0)</f>
        <v>0</v>
      </c>
      <c r="BI1929" t="s">
        <v>814</v>
      </c>
      <c r="BJ1929" t="s">
        <v>795</v>
      </c>
      <c r="BM1929" s="67">
        <f t="shared" si="472"/>
        <v>271</v>
      </c>
    </row>
    <row r="1930" spans="1:65" x14ac:dyDescent="0.25">
      <c r="A1930" s="68" t="str">
        <f>VLOOKUP(L1930,'Status Report'!B:CB,79,0)</f>
        <v>Heineken</v>
      </c>
      <c r="C1930">
        <v>20006096</v>
      </c>
      <c r="D1930">
        <v>3090251</v>
      </c>
      <c r="E1930" t="s">
        <v>904</v>
      </c>
      <c r="F1930" t="s">
        <v>905</v>
      </c>
      <c r="G1930" t="str">
        <f>VLOOKUP(D1930,'[2]sold to'!$A:$H,8,0)</f>
        <v>Jamaica</v>
      </c>
      <c r="H1930" t="str">
        <f>VLOOKUP(D1930,'[2]sold to'!$A:$I,9,0)</f>
        <v>AMERICAS</v>
      </c>
      <c r="K1930">
        <v>20</v>
      </c>
      <c r="L1930">
        <v>88027032</v>
      </c>
      <c r="M1930" t="s">
        <v>490</v>
      </c>
      <c r="N1930">
        <v>30</v>
      </c>
      <c r="P1930" t="str">
        <f>VLOOKUP(L1930,'Status Report'!B:AA,26,0)</f>
        <v>China</v>
      </c>
      <c r="Q1930" t="str">
        <f>VLOOKUP(L1930,'Status Report'!B:AB,27,0)</f>
        <v>Textiles-Clothing</v>
      </c>
      <c r="R1930">
        <f>VLOOKUP(L1930,'Status Report'!B:X,23,0)</f>
        <v>100</v>
      </c>
      <c r="S1930" t="str">
        <f>VLOOKUP(L1930,'Status Report'!B:T,19,0)</f>
        <v>Asian Sourcing Link</v>
      </c>
      <c r="T1930" s="62">
        <f>VLOOKUP(L1930,'Status Report'!B:E,4,0)</f>
        <v>3</v>
      </c>
      <c r="U1930" s="19">
        <f>_xlfn.IFS(AI1930="Den Bosch",VLOOKUP(L1930,'Status Report'!B:AM,35,0),AI1930="Yantian",VLOOKUP(L1930,'Status Report'!B:AM,36,0),AI1930="",IF(H1930="Asia Pacific",VLOOKUP(L1930,'Status Report'!B:AM,36,0),VLOOKUP(L1930,'Status Report'!B:AM,35,0)),AI1930="Direct shipment",IF(H1930="Asia Pacific",VLOOKUP(L1930,'Status Report'!B:AM,36,0),VLOOKUP(L1930,'Status Report'!B:AM,35,0)))</f>
        <v>52.300000000000004</v>
      </c>
      <c r="V1930" s="20">
        <f t="shared" si="459"/>
        <v>1569.0000000000002</v>
      </c>
      <c r="W1930" s="19">
        <f>_xlfn.IFS(AI1930="Den Bosch",VLOOKUP(L1930,'Status Report'!B:AM,37,0),AI1930="Yantian",VLOOKUP(L1930,'Status Report'!B:AM,38,0),AI1930="",IF(H1930="Asia Pacific",VLOOKUP(L1930,'Status Report'!B:AM,38,0),VLOOKUP(L1930,'Status Report'!B:AM,37,0)),AI1930="Direct shipment",IF(H1930="Asia Pacific",VLOOKUP(L1930,'Status Report'!B:AM,38,0),VLOOKUP(L1930,'Status Report'!B:AM,37,0)))</f>
        <v>52.300000000000004</v>
      </c>
      <c r="X1930" s="20">
        <f t="shared" si="460"/>
        <v>1569.0000000000002</v>
      </c>
      <c r="Y1930" s="20">
        <f>_xlfn.IFS(AI1930="Den Bosch",VLOOKUP(L1930,'Status Report'!B:AO,39,0),AI1930="Yantian",VLOOKUP(L1930,'Status Report'!B:AO,40,0),AI1930="",IF(H1930="Asia Pacific",VLOOKUP(L1930,'Status Report'!B:AO,40,0),VLOOKUP(L1930,'Status Report'!B:AO,39,0)),AI1930="Direct shipment",IF(H1930="Asia Pacific",VLOOKUP(L1930,'Status Report'!B:AO,40,0),VLOOKUP(L1930,'Status Report'!B:AO,39,0)))</f>
        <v>0</v>
      </c>
      <c r="Z1930" s="20">
        <f t="shared" si="461"/>
        <v>0</v>
      </c>
      <c r="AA1930" s="20">
        <f t="shared" si="462"/>
        <v>1569.0000000000002</v>
      </c>
      <c r="AB1930" s="21">
        <f>_xlfn.IFS(AI1930="Den Bosch",VLOOKUP(L1930,'Status Report'!B:AM,33,0),AI1930="Yantian",VLOOKUP(L1930,'Status Report'!B:AM,34,0),AI1930="",IF(H1930="Asia Pacific",VLOOKUP(L1930,'Status Report'!B:AM,34,0),VLOOKUP(L1930,'Status Report'!B:AM,33,0)),AI1930="Direct shipment",IF(H1930="Asia Pacific",VLOOKUP(L1930,'Status Report'!B:AM,34,0),VLOOKUP(L1930,'Status Report'!B:AM,33,0)))</f>
        <v>38.024999999999999</v>
      </c>
      <c r="AC1930" s="21">
        <f>VLOOKUP(L1930,'Status Report'!B:CE,82,0)</f>
        <v>0</v>
      </c>
      <c r="AD1930" s="21">
        <f t="shared" si="463"/>
        <v>38.024999999999999</v>
      </c>
      <c r="AE1930" s="63">
        <f>VLOOKUP(L1930,'Status Report'!B:W,20,0)</f>
        <v>23</v>
      </c>
      <c r="AF1930" s="63">
        <f>VLOOKUP(L1930,'Status Report'!B:W,21,0)</f>
        <v>17</v>
      </c>
      <c r="AG1930" s="63">
        <f>VLOOKUP(L1930,'Status Report'!B:W,22,0)</f>
        <v>28.8</v>
      </c>
      <c r="AH1930" s="22">
        <f t="shared" si="464"/>
        <v>0.33782400000000007</v>
      </c>
      <c r="AI1930" t="s">
        <v>990</v>
      </c>
      <c r="AK1930" s="63">
        <f>IFERROR(VLOOKUP(G1930,ASEAN!A:A,1,0),0)</f>
        <v>0</v>
      </c>
      <c r="AL1930" s="63" t="str">
        <f>IFERROR(VLOOKUP(D1930,'[3]customer specs'!$B$1:$D$65536,3,0),0)</f>
        <v>pallet</v>
      </c>
      <c r="AM1930" s="64">
        <f t="shared" si="465"/>
        <v>0</v>
      </c>
      <c r="AN1930" s="64">
        <f t="shared" si="466"/>
        <v>0</v>
      </c>
      <c r="AO1930" s="63"/>
      <c r="AP1930" s="63"/>
      <c r="AQ1930" s="63" t="str">
        <f t="shared" si="467"/>
        <v>no</v>
      </c>
      <c r="AR1930" s="20">
        <f t="shared" si="468"/>
        <v>1140.75</v>
      </c>
      <c r="AS1930" s="63"/>
      <c r="AT1930" s="23">
        <f t="shared" si="458"/>
        <v>0.12</v>
      </c>
      <c r="AU1930" s="65">
        <f t="shared" si="469"/>
        <v>43.210227272727273</v>
      </c>
      <c r="AV1930" s="65"/>
      <c r="AW1930" s="65">
        <f t="shared" si="470"/>
        <v>1296.3068181818182</v>
      </c>
      <c r="AX1930" s="65"/>
      <c r="AY1930" s="63">
        <f>VLOOKUP(L1930,'Status Report'!B:CF,81,0)</f>
        <v>0</v>
      </c>
      <c r="AZ1930" s="63" t="str">
        <f>VLOOKUP(L1930,'Status Report'!B:S,18,0)</f>
        <v>Ellina Smirnova</v>
      </c>
      <c r="BB1930" s="63">
        <f>VLOOKUP(L1930,'Status Report'!B:Z,25,0)</f>
        <v>10</v>
      </c>
      <c r="BC1930" s="63">
        <f t="shared" si="471"/>
        <v>300</v>
      </c>
      <c r="BF1930">
        <f>VLOOKUP(L1930,'Status Report'!B:CE,82,0)</f>
        <v>0</v>
      </c>
      <c r="BG1930">
        <f>VLOOKUP(L1930,'Status Report'!B:CF,83,0)</f>
        <v>0</v>
      </c>
      <c r="BH1930">
        <f>VLOOKUP(L1930,'Status Report'!B:CG,84,0)</f>
        <v>0</v>
      </c>
      <c r="BI1930" t="s">
        <v>901</v>
      </c>
      <c r="BJ1930" t="s">
        <v>795</v>
      </c>
      <c r="BM1930" s="67">
        <f t="shared" si="472"/>
        <v>216</v>
      </c>
    </row>
    <row r="1931" spans="1:65" x14ac:dyDescent="0.25">
      <c r="A1931" s="68" t="str">
        <f>VLOOKUP(L1931,'Status Report'!B:CB,79,0)</f>
        <v>Heineken - F1</v>
      </c>
      <c r="C1931">
        <v>20006096</v>
      </c>
      <c r="D1931">
        <v>3090251</v>
      </c>
      <c r="E1931" t="s">
        <v>904</v>
      </c>
      <c r="F1931" t="s">
        <v>905</v>
      </c>
      <c r="G1931" t="str">
        <f>VLOOKUP(D1931,'[2]sold to'!$A:$H,8,0)</f>
        <v>Jamaica</v>
      </c>
      <c r="H1931" t="str">
        <f>VLOOKUP(D1931,'[2]sold to'!$A:$I,9,0)</f>
        <v>AMERICAS</v>
      </c>
      <c r="K1931">
        <v>30</v>
      </c>
      <c r="L1931">
        <v>88027354</v>
      </c>
      <c r="M1931" t="s">
        <v>555</v>
      </c>
      <c r="N1931">
        <v>8</v>
      </c>
      <c r="P1931" t="str">
        <f>VLOOKUP(L1931,'Status Report'!B:AA,26,0)</f>
        <v>China</v>
      </c>
      <c r="Q1931" t="str">
        <f>VLOOKUP(L1931,'Status Report'!B:AB,27,0)</f>
        <v>Textiles-Clothing</v>
      </c>
      <c r="R1931">
        <f>VLOOKUP(L1931,'Status Report'!B:X,23,0)</f>
        <v>42</v>
      </c>
      <c r="S1931" t="str">
        <f>VLOOKUP(L1931,'Status Report'!B:T,19,0)</f>
        <v>Promocean The Netherlands BV</v>
      </c>
      <c r="T1931" s="62">
        <f>VLOOKUP(L1931,'Status Report'!B:E,4,0)</f>
        <v>3</v>
      </c>
      <c r="U1931" s="19">
        <f>_xlfn.IFS(AI1931="Den Bosch",VLOOKUP(L1931,'Status Report'!B:AM,35,0),AI1931="Yantian",VLOOKUP(L1931,'Status Report'!B:AM,36,0),AI1931="",IF(H1931="Asia Pacific",VLOOKUP(L1931,'Status Report'!B:AM,36,0),VLOOKUP(L1931,'Status Report'!B:AM,35,0)),AI1931="Direct shipment",IF(H1931="Asia Pacific",VLOOKUP(L1931,'Status Report'!B:AM,36,0),VLOOKUP(L1931,'Status Report'!B:AM,35,0)))</f>
        <v>120</v>
      </c>
      <c r="V1931" s="20">
        <f t="shared" si="459"/>
        <v>960</v>
      </c>
      <c r="W1931" s="19">
        <f>_xlfn.IFS(AI1931="Den Bosch",VLOOKUP(L1931,'Status Report'!B:AM,37,0),AI1931="Yantian",VLOOKUP(L1931,'Status Report'!B:AM,38,0),AI1931="",IF(H1931="Asia Pacific",VLOOKUP(L1931,'Status Report'!B:AM,38,0),VLOOKUP(L1931,'Status Report'!B:AM,37,0)),AI1931="Direct shipment",IF(H1931="Asia Pacific",VLOOKUP(L1931,'Status Report'!B:AM,38,0),VLOOKUP(L1931,'Status Report'!B:AM,37,0)))</f>
        <v>84.48</v>
      </c>
      <c r="X1931" s="20">
        <f t="shared" si="460"/>
        <v>675.84</v>
      </c>
      <c r="Y1931" s="20">
        <f>_xlfn.IFS(AI1931="Den Bosch",VLOOKUP(L1931,'Status Report'!B:AO,39,0),AI1931="Yantian",VLOOKUP(L1931,'Status Report'!B:AO,40,0),AI1931="",IF(H1931="Asia Pacific",VLOOKUP(L1931,'Status Report'!B:AO,40,0),VLOOKUP(L1931,'Status Report'!B:AO,39,0)),AI1931="Direct shipment",IF(H1931="Asia Pacific",VLOOKUP(L1931,'Status Report'!B:AO,40,0),VLOOKUP(L1931,'Status Report'!B:AO,39,0)))</f>
        <v>0</v>
      </c>
      <c r="Z1931" s="20">
        <f t="shared" si="461"/>
        <v>0</v>
      </c>
      <c r="AA1931" s="20">
        <f t="shared" si="462"/>
        <v>675.84</v>
      </c>
      <c r="AB1931" s="21">
        <f>_xlfn.IFS(AI1931="Den Bosch",VLOOKUP(L1931,'Status Report'!B:AM,33,0),AI1931="Yantian",VLOOKUP(L1931,'Status Report'!B:AM,34,0),AI1931="",IF(H1931="Asia Pacific",VLOOKUP(L1931,'Status Report'!B:AM,34,0),VLOOKUP(L1931,'Status Report'!B:AM,33,0)),AI1931="Direct shipment",IF(H1931="Asia Pacific",VLOOKUP(L1931,'Status Report'!B:AM,34,0),VLOOKUP(L1931,'Status Report'!B:AM,33,0)))</f>
        <v>73.639799999999994</v>
      </c>
      <c r="AC1931" s="21">
        <f>VLOOKUP(L1931,'Status Report'!B:CE,82,0)</f>
        <v>0</v>
      </c>
      <c r="AD1931" s="21">
        <f t="shared" si="463"/>
        <v>73.639799999999994</v>
      </c>
      <c r="AE1931" s="63">
        <f>VLOOKUP(L1931,'Status Report'!B:W,20,0)</f>
        <v>44</v>
      </c>
      <c r="AF1931" s="63">
        <f>VLOOKUP(L1931,'Status Report'!B:W,21,0)</f>
        <v>23</v>
      </c>
      <c r="AG1931" s="63">
        <f>VLOOKUP(L1931,'Status Report'!B:W,22,0)</f>
        <v>18</v>
      </c>
      <c r="AH1931" s="22">
        <f t="shared" si="464"/>
        <v>0.145728</v>
      </c>
      <c r="AI1931" t="s">
        <v>990</v>
      </c>
      <c r="AK1931" s="63">
        <f>IFERROR(VLOOKUP(G1931,ASEAN!A:A,1,0),0)</f>
        <v>0</v>
      </c>
      <c r="AL1931" s="63" t="str">
        <f>IFERROR(VLOOKUP(D1931,'[3]customer specs'!$B$1:$D$65536,3,0),0)</f>
        <v>pallet</v>
      </c>
      <c r="AM1931" s="64">
        <f t="shared" si="465"/>
        <v>284.15999999999997</v>
      </c>
      <c r="AN1931" s="64">
        <f t="shared" si="466"/>
        <v>0</v>
      </c>
      <c r="AO1931" s="63"/>
      <c r="AP1931" s="63"/>
      <c r="AQ1931" s="63" t="str">
        <f t="shared" si="467"/>
        <v>no</v>
      </c>
      <c r="AR1931" s="20">
        <f t="shared" si="468"/>
        <v>589.11839999999995</v>
      </c>
      <c r="AS1931" s="63"/>
      <c r="AT1931" s="23">
        <f t="shared" si="458"/>
        <v>0.12</v>
      </c>
      <c r="AU1931" s="65">
        <f t="shared" si="469"/>
        <v>83.6815909090909</v>
      </c>
      <c r="AV1931" s="65"/>
      <c r="AW1931" s="65">
        <f t="shared" si="470"/>
        <v>669.4527272727272</v>
      </c>
      <c r="AX1931" s="65"/>
      <c r="AY1931" s="63">
        <f>VLOOKUP(L1931,'Status Report'!B:CF,81,0)</f>
        <v>0</v>
      </c>
      <c r="AZ1931" s="63" t="str">
        <f>VLOOKUP(L1931,'Status Report'!B:S,18,0)</f>
        <v xml:space="preserve">Konstantinos Zoupanos </v>
      </c>
      <c r="BB1931" s="63">
        <f>VLOOKUP(L1931,'Status Report'!B:Z,25,0)</f>
        <v>24</v>
      </c>
      <c r="BC1931" s="63">
        <f t="shared" si="471"/>
        <v>192</v>
      </c>
      <c r="BF1931">
        <f>VLOOKUP(L1931,'Status Report'!B:CE,82,0)</f>
        <v>0</v>
      </c>
      <c r="BG1931">
        <f>VLOOKUP(L1931,'Status Report'!B:CF,83,0)</f>
        <v>0</v>
      </c>
      <c r="BH1931">
        <f>VLOOKUP(L1931,'Status Report'!B:CG,84,0)</f>
        <v>0</v>
      </c>
      <c r="BI1931" t="s">
        <v>901</v>
      </c>
      <c r="BJ1931" t="s">
        <v>795</v>
      </c>
      <c r="BM1931" s="67">
        <f t="shared" si="472"/>
        <v>442</v>
      </c>
    </row>
    <row r="1932" spans="1:65" x14ac:dyDescent="0.25">
      <c r="A1932" s="68" t="str">
        <f>VLOOKUP(L1932,'Status Report'!B:CB,79,0)</f>
        <v>Heineken - F1</v>
      </c>
      <c r="C1932">
        <v>20006096</v>
      </c>
      <c r="D1932">
        <v>3090251</v>
      </c>
      <c r="E1932" t="s">
        <v>904</v>
      </c>
      <c r="F1932" t="s">
        <v>905</v>
      </c>
      <c r="G1932" t="str">
        <f>VLOOKUP(D1932,'[2]sold to'!$A:$H,8,0)</f>
        <v>Jamaica</v>
      </c>
      <c r="H1932" t="str">
        <f>VLOOKUP(D1932,'[2]sold to'!$A:$I,9,0)</f>
        <v>AMERICAS</v>
      </c>
      <c r="K1932">
        <v>40</v>
      </c>
      <c r="L1932">
        <v>88026780</v>
      </c>
      <c r="M1932" t="s">
        <v>459</v>
      </c>
      <c r="N1932">
        <v>2</v>
      </c>
      <c r="P1932" t="str">
        <f>VLOOKUP(L1932,'Status Report'!B:AA,26,0)</f>
        <v>China</v>
      </c>
      <c r="Q1932" t="str">
        <f>VLOOKUP(L1932,'Status Report'!B:AB,27,0)</f>
        <v>Indoor signs</v>
      </c>
      <c r="R1932">
        <f>VLOOKUP(L1932,'Status Report'!B:X,23,0)</f>
        <v>100</v>
      </c>
      <c r="S1932" t="str">
        <f>VLOOKUP(L1932,'Status Report'!B:T,19,0)</f>
        <v>Dekkers Visual Communication B.v.</v>
      </c>
      <c r="T1932" s="62">
        <f>VLOOKUP(L1932,'Status Report'!B:E,4,0)</f>
        <v>3</v>
      </c>
      <c r="U1932" s="19">
        <f>_xlfn.IFS(AI1932="Den Bosch",VLOOKUP(L1932,'Status Report'!B:AM,35,0),AI1932="Yantian",VLOOKUP(L1932,'Status Report'!B:AM,36,0),AI1932="",IF(H1932="Asia Pacific",VLOOKUP(L1932,'Status Report'!B:AM,36,0),VLOOKUP(L1932,'Status Report'!B:AM,35,0)),AI1932="Direct shipment",IF(H1932="Asia Pacific",VLOOKUP(L1932,'Status Report'!B:AM,36,0),VLOOKUP(L1932,'Status Report'!B:AM,35,0)))</f>
        <v>184.55</v>
      </c>
      <c r="V1932" s="20">
        <f t="shared" si="459"/>
        <v>369.1</v>
      </c>
      <c r="W1932" s="19">
        <f>_xlfn.IFS(AI1932="Den Bosch",VLOOKUP(L1932,'Status Report'!B:AM,37,0),AI1932="Yantian",VLOOKUP(L1932,'Status Report'!B:AM,38,0),AI1932="",IF(H1932="Asia Pacific",VLOOKUP(L1932,'Status Report'!B:AM,38,0),VLOOKUP(L1932,'Status Report'!B:AM,37,0)),AI1932="Direct shipment",IF(H1932="Asia Pacific",VLOOKUP(L1932,'Status Report'!B:AM,38,0),VLOOKUP(L1932,'Status Report'!B:AM,37,0)))</f>
        <v>184.55</v>
      </c>
      <c r="X1932" s="20">
        <f t="shared" si="460"/>
        <v>369.1</v>
      </c>
      <c r="Y1932" s="20">
        <f>_xlfn.IFS(AI1932="Den Bosch",VLOOKUP(L1932,'Status Report'!B:AO,39,0),AI1932="Yantian",VLOOKUP(L1932,'Status Report'!B:AO,40,0),AI1932="",IF(H1932="Asia Pacific",VLOOKUP(L1932,'Status Report'!B:AO,40,0),VLOOKUP(L1932,'Status Report'!B:AO,39,0)),AI1932="Direct shipment",IF(H1932="Asia Pacific",VLOOKUP(L1932,'Status Report'!B:AO,40,0),VLOOKUP(L1932,'Status Report'!B:AO,39,0)))</f>
        <v>0</v>
      </c>
      <c r="Z1932" s="20">
        <f t="shared" si="461"/>
        <v>0</v>
      </c>
      <c r="AA1932" s="20">
        <f t="shared" si="462"/>
        <v>369.1</v>
      </c>
      <c r="AB1932" s="21">
        <f>_xlfn.IFS(AI1932="Den Bosch",VLOOKUP(L1932,'Status Report'!B:AM,33,0),AI1932="Yantian",VLOOKUP(L1932,'Status Report'!B:AM,34,0),AI1932="",IF(H1932="Asia Pacific",VLOOKUP(L1932,'Status Report'!B:AM,34,0),VLOOKUP(L1932,'Status Report'!B:AM,33,0)),AI1932="Direct shipment",IF(H1932="Asia Pacific",VLOOKUP(L1932,'Status Report'!B:AM,34,0),VLOOKUP(L1932,'Status Report'!B:AM,33,0)))</f>
        <v>159.60000000000002</v>
      </c>
      <c r="AC1932" s="21">
        <f>VLOOKUP(L1932,'Status Report'!B:CE,82,0)</f>
        <v>0</v>
      </c>
      <c r="AD1932" s="21">
        <f t="shared" si="463"/>
        <v>159.60000000000002</v>
      </c>
      <c r="AE1932" s="63">
        <f>VLOOKUP(L1932,'Status Report'!B:W,20,0)</f>
        <v>60</v>
      </c>
      <c r="AF1932" s="63">
        <f>VLOOKUP(L1932,'Status Report'!B:W,21,0)</f>
        <v>73</v>
      </c>
      <c r="AG1932" s="63">
        <f>VLOOKUP(L1932,'Status Report'!B:W,22,0)</f>
        <v>10</v>
      </c>
      <c r="AH1932" s="22">
        <f t="shared" si="464"/>
        <v>8.7599999999999997E-2</v>
      </c>
      <c r="AI1932" t="s">
        <v>990</v>
      </c>
      <c r="AK1932" s="63">
        <f>IFERROR(VLOOKUP(G1932,ASEAN!A:A,1,0),0)</f>
        <v>0</v>
      </c>
      <c r="AL1932" s="63" t="str">
        <f>IFERROR(VLOOKUP(D1932,'[3]customer specs'!$B$1:$D$65536,3,0),0)</f>
        <v>pallet</v>
      </c>
      <c r="AM1932" s="64">
        <f t="shared" si="465"/>
        <v>0</v>
      </c>
      <c r="AN1932" s="64">
        <f t="shared" si="466"/>
        <v>0</v>
      </c>
      <c r="AO1932" s="63"/>
      <c r="AP1932" s="63"/>
      <c r="AQ1932" s="63" t="str">
        <f t="shared" si="467"/>
        <v>no</v>
      </c>
      <c r="AR1932" s="20">
        <f t="shared" si="468"/>
        <v>319.20000000000005</v>
      </c>
      <c r="AS1932" s="63"/>
      <c r="AT1932" s="23">
        <f t="shared" si="458"/>
        <v>0.12</v>
      </c>
      <c r="AU1932" s="65">
        <f t="shared" si="469"/>
        <v>181.3636363636364</v>
      </c>
      <c r="AV1932" s="65"/>
      <c r="AW1932" s="65">
        <f t="shared" si="470"/>
        <v>362.7272727272728</v>
      </c>
      <c r="AX1932" s="65"/>
      <c r="AY1932" s="63">
        <f>VLOOKUP(L1932,'Status Report'!B:CF,81,0)</f>
        <v>0</v>
      </c>
      <c r="AZ1932" s="63" t="str">
        <f>VLOOKUP(L1932,'Status Report'!B:S,18,0)</f>
        <v>Ludmilla Zarybnicka</v>
      </c>
      <c r="BB1932" s="63">
        <f>VLOOKUP(L1932,'Status Report'!B:Z,25,0)</f>
        <v>1</v>
      </c>
      <c r="BC1932" s="63">
        <f t="shared" si="471"/>
        <v>2</v>
      </c>
      <c r="BF1932">
        <f>VLOOKUP(L1932,'Status Report'!B:CE,82,0)</f>
        <v>0</v>
      </c>
      <c r="BG1932">
        <f>VLOOKUP(L1932,'Status Report'!B:CF,83,0)</f>
        <v>0</v>
      </c>
      <c r="BH1932">
        <f>VLOOKUP(L1932,'Status Report'!B:CG,84,0)</f>
        <v>0</v>
      </c>
      <c r="BI1932" t="s">
        <v>901</v>
      </c>
      <c r="BJ1932" t="s">
        <v>795</v>
      </c>
      <c r="BM1932" s="67">
        <f t="shared" si="472"/>
        <v>65</v>
      </c>
    </row>
    <row r="1933" spans="1:65" x14ac:dyDescent="0.25">
      <c r="A1933" s="68" t="str">
        <f>VLOOKUP(L1933,'Status Report'!B:CB,79,0)</f>
        <v>Heineken UCL</v>
      </c>
      <c r="C1933">
        <v>20006096</v>
      </c>
      <c r="D1933">
        <v>3090251</v>
      </c>
      <c r="E1933" t="s">
        <v>904</v>
      </c>
      <c r="F1933" t="s">
        <v>905</v>
      </c>
      <c r="G1933" t="str">
        <f>VLOOKUP(D1933,'[2]sold to'!$A:$H,8,0)</f>
        <v>Jamaica</v>
      </c>
      <c r="H1933" t="str">
        <f>VLOOKUP(D1933,'[2]sold to'!$A:$I,9,0)</f>
        <v>AMERICAS</v>
      </c>
      <c r="K1933">
        <v>50</v>
      </c>
      <c r="L1933">
        <v>88026488</v>
      </c>
      <c r="M1933" t="s">
        <v>315</v>
      </c>
      <c r="N1933">
        <v>10</v>
      </c>
      <c r="P1933" t="str">
        <f>VLOOKUP(L1933,'Status Report'!B:AA,26,0)</f>
        <v>China</v>
      </c>
      <c r="Q1933" t="str">
        <f>VLOOKUP(L1933,'Status Report'!B:AB,27,0)</f>
        <v>Premiums</v>
      </c>
      <c r="R1933">
        <f>VLOOKUP(L1933,'Status Report'!B:X,23,0)</f>
        <v>100</v>
      </c>
      <c r="S1933" t="str">
        <f>VLOOKUP(L1933,'Status Report'!B:T,19,0)</f>
        <v>Promocean The Netherlands BV</v>
      </c>
      <c r="T1933" s="62">
        <f>VLOOKUP(L1933,'Status Report'!B:E,4,0)</f>
        <v>3</v>
      </c>
      <c r="U1933" s="19">
        <f>_xlfn.IFS(AI1933="Den Bosch",VLOOKUP(L1933,'Status Report'!B:AM,35,0),AI1933="Yantian",VLOOKUP(L1933,'Status Report'!B:AM,36,0),AI1933="",IF(H1933="Asia Pacific",VLOOKUP(L1933,'Status Report'!B:AM,36,0),VLOOKUP(L1933,'Status Report'!B:AM,35,0)),AI1933="Direct shipment",IF(H1933="Asia Pacific",VLOOKUP(L1933,'Status Report'!B:AM,36,0),VLOOKUP(L1933,'Status Report'!B:AM,35,0)))</f>
        <v>46.2</v>
      </c>
      <c r="V1933" s="20">
        <f t="shared" si="459"/>
        <v>462</v>
      </c>
      <c r="W1933" s="19">
        <f>_xlfn.IFS(AI1933="Den Bosch",VLOOKUP(L1933,'Status Report'!B:AM,37,0),AI1933="Yantian",VLOOKUP(L1933,'Status Report'!B:AM,38,0),AI1933="",IF(H1933="Asia Pacific",VLOOKUP(L1933,'Status Report'!B:AM,38,0),VLOOKUP(L1933,'Status Report'!B:AM,37,0)),AI1933="Direct shipment",IF(H1933="Asia Pacific",VLOOKUP(L1933,'Status Report'!B:AM,38,0),VLOOKUP(L1933,'Status Report'!B:AM,37,0)))</f>
        <v>41</v>
      </c>
      <c r="X1933" s="20">
        <f t="shared" si="460"/>
        <v>410</v>
      </c>
      <c r="Y1933" s="20">
        <f>_xlfn.IFS(AI1933="Den Bosch",VLOOKUP(L1933,'Status Report'!B:AO,39,0),AI1933="Yantian",VLOOKUP(L1933,'Status Report'!B:AO,40,0),AI1933="",IF(H1933="Asia Pacific",VLOOKUP(L1933,'Status Report'!B:AO,40,0),VLOOKUP(L1933,'Status Report'!B:AO,39,0)),AI1933="Direct shipment",IF(H1933="Asia Pacific",VLOOKUP(L1933,'Status Report'!B:AO,40,0),VLOOKUP(L1933,'Status Report'!B:AO,39,0)))</f>
        <v>0</v>
      </c>
      <c r="Z1933" s="20">
        <f t="shared" si="461"/>
        <v>0</v>
      </c>
      <c r="AA1933" s="20">
        <f t="shared" si="462"/>
        <v>410</v>
      </c>
      <c r="AB1933" s="21">
        <f>_xlfn.IFS(AI1933="Den Bosch",VLOOKUP(L1933,'Status Report'!B:AM,33,0),AI1933="Yantian",VLOOKUP(L1933,'Status Report'!B:AM,34,0),AI1933="",IF(H1933="Asia Pacific",VLOOKUP(L1933,'Status Report'!B:AM,34,0),VLOOKUP(L1933,'Status Report'!B:AM,33,0)),AI1933="Direct shipment",IF(H1933="Asia Pacific",VLOOKUP(L1933,'Status Report'!B:AM,34,0),VLOOKUP(L1933,'Status Report'!B:AM,33,0)))</f>
        <v>35.419800000000002</v>
      </c>
      <c r="AC1933" s="21">
        <f>VLOOKUP(L1933,'Status Report'!B:CE,82,0)</f>
        <v>0</v>
      </c>
      <c r="AD1933" s="21">
        <f t="shared" si="463"/>
        <v>35.419800000000002</v>
      </c>
      <c r="AE1933" s="63">
        <f>VLOOKUP(L1933,'Status Report'!B:W,20,0)</f>
        <v>28</v>
      </c>
      <c r="AF1933" s="63">
        <f>VLOOKUP(L1933,'Status Report'!B:W,21,0)</f>
        <v>17</v>
      </c>
      <c r="AG1933" s="63">
        <f>VLOOKUP(L1933,'Status Report'!B:W,22,0)</f>
        <v>13</v>
      </c>
      <c r="AH1933" s="22">
        <f t="shared" si="464"/>
        <v>6.1879999999999998E-2</v>
      </c>
      <c r="AI1933" t="s">
        <v>990</v>
      </c>
      <c r="AK1933" s="63">
        <f>IFERROR(VLOOKUP(G1933,ASEAN!A:A,1,0),0)</f>
        <v>0</v>
      </c>
      <c r="AL1933" s="63" t="str">
        <f>IFERROR(VLOOKUP(D1933,'[3]customer specs'!$B$1:$D$65536,3,0),0)</f>
        <v>pallet</v>
      </c>
      <c r="AM1933" s="64">
        <f t="shared" si="465"/>
        <v>52</v>
      </c>
      <c r="AN1933" s="64">
        <f t="shared" si="466"/>
        <v>0</v>
      </c>
      <c r="AO1933" s="63"/>
      <c r="AP1933" s="63"/>
      <c r="AQ1933" s="63" t="str">
        <f t="shared" si="467"/>
        <v>no</v>
      </c>
      <c r="AR1933" s="20">
        <f t="shared" si="468"/>
        <v>354.19800000000004</v>
      </c>
      <c r="AS1933" s="63"/>
      <c r="AT1933" s="23">
        <f t="shared" si="458"/>
        <v>0.12</v>
      </c>
      <c r="AU1933" s="65">
        <f t="shared" si="469"/>
        <v>40.249772727272727</v>
      </c>
      <c r="AV1933" s="65"/>
      <c r="AW1933" s="65">
        <f t="shared" si="470"/>
        <v>402.49772727272727</v>
      </c>
      <c r="AX1933" s="65"/>
      <c r="AY1933" s="63">
        <f>VLOOKUP(L1933,'Status Report'!B:CF,81,0)</f>
        <v>0</v>
      </c>
      <c r="AZ1933" s="63" t="str">
        <f>VLOOKUP(L1933,'Status Report'!B:S,18,0)</f>
        <v>Ellina Smirnova</v>
      </c>
      <c r="BB1933" s="63">
        <f>VLOOKUP(L1933,'Status Report'!B:Z,25,0)</f>
        <v>10</v>
      </c>
      <c r="BC1933" s="63">
        <f t="shared" si="471"/>
        <v>100</v>
      </c>
      <c r="BF1933">
        <f>VLOOKUP(L1933,'Status Report'!B:CE,82,0)</f>
        <v>0</v>
      </c>
      <c r="BG1933">
        <f>VLOOKUP(L1933,'Status Report'!B:CF,83,0)</f>
        <v>0</v>
      </c>
      <c r="BH1933">
        <f>VLOOKUP(L1933,'Status Report'!B:CG,84,0)</f>
        <v>0</v>
      </c>
      <c r="BI1933" t="s">
        <v>901</v>
      </c>
      <c r="BJ1933" t="s">
        <v>795</v>
      </c>
      <c r="BM1933" s="67">
        <f t="shared" si="472"/>
        <v>588</v>
      </c>
    </row>
    <row r="1934" spans="1:65" x14ac:dyDescent="0.25">
      <c r="A1934" s="68" t="str">
        <f>VLOOKUP(L1934,'Status Report'!B:CB,79,0)</f>
        <v>Heineken UCL</v>
      </c>
      <c r="C1934">
        <v>20006096</v>
      </c>
      <c r="D1934">
        <v>3090251</v>
      </c>
      <c r="E1934" t="s">
        <v>904</v>
      </c>
      <c r="F1934" t="s">
        <v>905</v>
      </c>
      <c r="G1934" t="str">
        <f>VLOOKUP(D1934,'[2]sold to'!$A:$H,8,0)</f>
        <v>Jamaica</v>
      </c>
      <c r="H1934" t="str">
        <f>VLOOKUP(D1934,'[2]sold to'!$A:$I,9,0)</f>
        <v>AMERICAS</v>
      </c>
      <c r="K1934">
        <v>60</v>
      </c>
      <c r="L1934">
        <v>88026493</v>
      </c>
      <c r="M1934" t="s">
        <v>804</v>
      </c>
      <c r="N1934">
        <v>12</v>
      </c>
      <c r="P1934" t="str">
        <f>VLOOKUP(L1934,'Status Report'!B:AA,26,0)</f>
        <v>China</v>
      </c>
      <c r="Q1934" t="str">
        <f>VLOOKUP(L1934,'Status Report'!B:AB,27,0)</f>
        <v>Bar support</v>
      </c>
      <c r="R1934">
        <f>VLOOKUP(L1934,'Status Report'!B:X,23,0)</f>
        <v>167</v>
      </c>
      <c r="S1934" t="str">
        <f>VLOOKUP(L1934,'Status Report'!B:T,19,0)</f>
        <v>Promocean The Netherlands BV</v>
      </c>
      <c r="T1934" s="62">
        <f>VLOOKUP(L1934,'Status Report'!B:E,4,0)</f>
        <v>3</v>
      </c>
      <c r="U1934" s="19">
        <f>_xlfn.IFS(AI1934="Den Bosch",VLOOKUP(L1934,'Status Report'!B:AM,35,0),AI1934="Yantian",VLOOKUP(L1934,'Status Report'!B:AM,36,0),AI1934="",IF(H1934="Asia Pacific",VLOOKUP(L1934,'Status Report'!B:AM,36,0),VLOOKUP(L1934,'Status Report'!B:AM,35,0)),AI1934="Direct shipment",IF(H1934="Asia Pacific",VLOOKUP(L1934,'Status Report'!B:AM,36,0),VLOOKUP(L1934,'Status Report'!B:AM,35,0)))</f>
        <v>73.199999999999989</v>
      </c>
      <c r="V1934" s="20">
        <f t="shared" si="459"/>
        <v>878.39999999999986</v>
      </c>
      <c r="W1934" s="19">
        <f>_xlfn.IFS(AI1934="Den Bosch",VLOOKUP(L1934,'Status Report'!B:AM,37,0),AI1934="Yantian",VLOOKUP(L1934,'Status Report'!B:AM,38,0),AI1934="",IF(H1934="Asia Pacific",VLOOKUP(L1934,'Status Report'!B:AM,38,0),VLOOKUP(L1934,'Status Report'!B:AM,37,0)),AI1934="Direct shipment",IF(H1934="Asia Pacific",VLOOKUP(L1934,'Status Report'!B:AM,38,0),VLOOKUP(L1934,'Status Report'!B:AM,37,0)))</f>
        <v>73.199999999999989</v>
      </c>
      <c r="X1934" s="20">
        <f t="shared" si="460"/>
        <v>878.39999999999986</v>
      </c>
      <c r="Y1934" s="20">
        <f>_xlfn.IFS(AI1934="Den Bosch",VLOOKUP(L1934,'Status Report'!B:AO,39,0),AI1934="Yantian",VLOOKUP(L1934,'Status Report'!B:AO,40,0),AI1934="",IF(H1934="Asia Pacific",VLOOKUP(L1934,'Status Report'!B:AO,40,0),VLOOKUP(L1934,'Status Report'!B:AO,39,0)),AI1934="Direct shipment",IF(H1934="Asia Pacific",VLOOKUP(L1934,'Status Report'!B:AO,40,0),VLOOKUP(L1934,'Status Report'!B:AO,39,0)))</f>
        <v>0</v>
      </c>
      <c r="Z1934" s="20">
        <f t="shared" si="461"/>
        <v>0</v>
      </c>
      <c r="AA1934" s="20">
        <f t="shared" si="462"/>
        <v>878.39999999999986</v>
      </c>
      <c r="AB1934" s="21">
        <f>_xlfn.IFS(AI1934="Den Bosch",VLOOKUP(L1934,'Status Report'!B:AM,33,0),AI1934="Yantian",VLOOKUP(L1934,'Status Report'!B:AM,34,0),AI1934="",IF(H1934="Asia Pacific",VLOOKUP(L1934,'Status Report'!B:AM,34,0),VLOOKUP(L1934,'Status Report'!B:AM,33,0)),AI1934="Direct shipment",IF(H1934="Asia Pacific",VLOOKUP(L1934,'Status Report'!B:AM,34,0),VLOOKUP(L1934,'Status Report'!B:AM,33,0)))</f>
        <v>63.327000000000005</v>
      </c>
      <c r="AC1934" s="21">
        <f>VLOOKUP(L1934,'Status Report'!B:CE,82,0)</f>
        <v>0</v>
      </c>
      <c r="AD1934" s="21">
        <f t="shared" si="463"/>
        <v>63.327000000000005</v>
      </c>
      <c r="AE1934" s="63">
        <f>VLOOKUP(L1934,'Status Report'!B:W,20,0)</f>
        <v>49</v>
      </c>
      <c r="AF1934" s="63">
        <f>VLOOKUP(L1934,'Status Report'!B:W,21,0)</f>
        <v>26</v>
      </c>
      <c r="AG1934" s="63">
        <f>VLOOKUP(L1934,'Status Report'!B:W,22,0)</f>
        <v>50</v>
      </c>
      <c r="AH1934" s="22">
        <f t="shared" si="464"/>
        <v>0.76439999999999997</v>
      </c>
      <c r="AI1934" t="s">
        <v>990</v>
      </c>
      <c r="AK1934" s="63">
        <f>IFERROR(VLOOKUP(G1934,ASEAN!A:A,1,0),0)</f>
        <v>0</v>
      </c>
      <c r="AL1934" s="63" t="str">
        <f>IFERROR(VLOOKUP(D1934,'[3]customer specs'!$B$1:$D$65536,3,0),0)</f>
        <v>pallet</v>
      </c>
      <c r="AM1934" s="64">
        <f t="shared" si="465"/>
        <v>0</v>
      </c>
      <c r="AN1934" s="64">
        <f t="shared" si="466"/>
        <v>0</v>
      </c>
      <c r="AO1934" s="63"/>
      <c r="AP1934" s="63"/>
      <c r="AQ1934" s="63" t="str">
        <f t="shared" si="467"/>
        <v>no</v>
      </c>
      <c r="AR1934" s="20">
        <f t="shared" si="468"/>
        <v>759.92400000000009</v>
      </c>
      <c r="AS1934" s="63"/>
      <c r="AT1934" s="23">
        <f t="shared" si="458"/>
        <v>0.12</v>
      </c>
      <c r="AU1934" s="65">
        <f t="shared" si="469"/>
        <v>71.962500000000006</v>
      </c>
      <c r="AV1934" s="65"/>
      <c r="AW1934" s="65">
        <f t="shared" si="470"/>
        <v>863.55000000000007</v>
      </c>
      <c r="AX1934" s="65"/>
      <c r="AY1934" s="63">
        <f>VLOOKUP(L1934,'Status Report'!B:CF,81,0)</f>
        <v>0</v>
      </c>
      <c r="AZ1934" s="63" t="str">
        <f>VLOOKUP(L1934,'Status Report'!B:S,18,0)</f>
        <v>Ellina Smirnova</v>
      </c>
      <c r="BB1934" s="63">
        <f>VLOOKUP(L1934,'Status Report'!B:Z,25,0)</f>
        <v>12</v>
      </c>
      <c r="BC1934" s="63">
        <f t="shared" si="471"/>
        <v>144</v>
      </c>
      <c r="BF1934">
        <f>VLOOKUP(L1934,'Status Report'!B:CE,82,0)</f>
        <v>0</v>
      </c>
      <c r="BG1934">
        <f>VLOOKUP(L1934,'Status Report'!B:CF,83,0)</f>
        <v>0</v>
      </c>
      <c r="BH1934">
        <f>VLOOKUP(L1934,'Status Report'!B:CG,84,0)</f>
        <v>0</v>
      </c>
      <c r="BI1934" t="s">
        <v>901</v>
      </c>
      <c r="BJ1934" t="s">
        <v>795</v>
      </c>
      <c r="BM1934" s="67">
        <f t="shared" si="472"/>
        <v>356</v>
      </c>
    </row>
    <row r="1935" spans="1:65" x14ac:dyDescent="0.25">
      <c r="A1935" s="68" t="str">
        <f>VLOOKUP(L1935,'Status Report'!B:CB,79,0)</f>
        <v>Heineken UCL</v>
      </c>
      <c r="C1935">
        <v>20006096</v>
      </c>
      <c r="D1935">
        <v>3090251</v>
      </c>
      <c r="E1935" t="s">
        <v>904</v>
      </c>
      <c r="F1935" t="s">
        <v>905</v>
      </c>
      <c r="G1935" t="str">
        <f>VLOOKUP(D1935,'[2]sold to'!$A:$H,8,0)</f>
        <v>Jamaica</v>
      </c>
      <c r="H1935" t="str">
        <f>VLOOKUP(D1935,'[2]sold to'!$A:$I,9,0)</f>
        <v>AMERICAS</v>
      </c>
      <c r="K1935">
        <v>70</v>
      </c>
      <c r="L1935">
        <v>88026494</v>
      </c>
      <c r="M1935" t="s">
        <v>320</v>
      </c>
      <c r="N1935">
        <v>25</v>
      </c>
      <c r="P1935" t="str">
        <f>VLOOKUP(L1935,'Status Report'!B:AA,26,0)</f>
        <v>China</v>
      </c>
      <c r="Q1935" t="str">
        <f>VLOOKUP(L1935,'Status Report'!B:AB,27,0)</f>
        <v>Premiums</v>
      </c>
      <c r="R1935">
        <f>VLOOKUP(L1935,'Status Report'!B:X,23,0)</f>
        <v>100</v>
      </c>
      <c r="S1935" t="str">
        <f>VLOOKUP(L1935,'Status Report'!B:T,19,0)</f>
        <v>Promocean The Netherlands BV</v>
      </c>
      <c r="T1935" s="62">
        <f>VLOOKUP(L1935,'Status Report'!B:E,4,0)</f>
        <v>3</v>
      </c>
      <c r="U1935" s="19">
        <f>_xlfn.IFS(AI1935="Den Bosch",VLOOKUP(L1935,'Status Report'!B:AM,35,0),AI1935="Yantian",VLOOKUP(L1935,'Status Report'!B:AM,36,0),AI1935="",IF(H1935="Asia Pacific",VLOOKUP(L1935,'Status Report'!B:AM,36,0),VLOOKUP(L1935,'Status Report'!B:AM,35,0)),AI1935="Direct shipment",IF(H1935="Asia Pacific",VLOOKUP(L1935,'Status Report'!B:AM,36,0),VLOOKUP(L1935,'Status Report'!B:AM,35,0)))</f>
        <v>47</v>
      </c>
      <c r="V1935" s="20">
        <f t="shared" si="459"/>
        <v>1175</v>
      </c>
      <c r="W1935" s="19">
        <f>_xlfn.IFS(AI1935="Den Bosch",VLOOKUP(L1935,'Status Report'!B:AM,37,0),AI1935="Yantian",VLOOKUP(L1935,'Status Report'!B:AM,38,0),AI1935="",IF(H1935="Asia Pacific",VLOOKUP(L1935,'Status Report'!B:AM,38,0),VLOOKUP(L1935,'Status Report'!B:AM,37,0)),AI1935="Direct shipment",IF(H1935="Asia Pacific",VLOOKUP(L1935,'Status Report'!B:AM,38,0),VLOOKUP(L1935,'Status Report'!B:AM,37,0)))</f>
        <v>42.25</v>
      </c>
      <c r="X1935" s="20">
        <f t="shared" si="460"/>
        <v>1056.25</v>
      </c>
      <c r="Y1935" s="20">
        <f>_xlfn.IFS(AI1935="Den Bosch",VLOOKUP(L1935,'Status Report'!B:AO,39,0),AI1935="Yantian",VLOOKUP(L1935,'Status Report'!B:AO,40,0),AI1935="",IF(H1935="Asia Pacific",VLOOKUP(L1935,'Status Report'!B:AO,40,0),VLOOKUP(L1935,'Status Report'!B:AO,39,0)),AI1935="Direct shipment",IF(H1935="Asia Pacific",VLOOKUP(L1935,'Status Report'!B:AO,40,0),VLOOKUP(L1935,'Status Report'!B:AO,39,0)))</f>
        <v>0</v>
      </c>
      <c r="Z1935" s="20">
        <f t="shared" si="461"/>
        <v>0</v>
      </c>
      <c r="AA1935" s="20">
        <f t="shared" si="462"/>
        <v>1056.25</v>
      </c>
      <c r="AB1935" s="21">
        <f>_xlfn.IFS(AI1935="Den Bosch",VLOOKUP(L1935,'Status Report'!B:AM,33,0),AI1935="Yantian",VLOOKUP(L1935,'Status Report'!B:AM,34,0),AI1935="",IF(H1935="Asia Pacific",VLOOKUP(L1935,'Status Report'!B:AM,34,0),VLOOKUP(L1935,'Status Report'!B:AM,33,0)),AI1935="Direct shipment",IF(H1935="Asia Pacific",VLOOKUP(L1935,'Status Report'!B:AM,34,0),VLOOKUP(L1935,'Status Report'!B:AM,33,0)))</f>
        <v>37.249200000000002</v>
      </c>
      <c r="AC1935" s="21">
        <f>VLOOKUP(L1935,'Status Report'!B:CE,82,0)</f>
        <v>0</v>
      </c>
      <c r="AD1935" s="21">
        <f t="shared" si="463"/>
        <v>37.249200000000002</v>
      </c>
      <c r="AE1935" s="63">
        <f>VLOOKUP(L1935,'Status Report'!B:W,20,0)</f>
        <v>11</v>
      </c>
      <c r="AF1935" s="63">
        <f>VLOOKUP(L1935,'Status Report'!B:W,21,0)</f>
        <v>9</v>
      </c>
      <c r="AG1935" s="63">
        <f>VLOOKUP(L1935,'Status Report'!B:W,22,0)</f>
        <v>6</v>
      </c>
      <c r="AH1935" s="22">
        <f t="shared" si="464"/>
        <v>1.485E-2</v>
      </c>
      <c r="AI1935" t="s">
        <v>990</v>
      </c>
      <c r="AK1935" s="63">
        <f>IFERROR(VLOOKUP(G1935,ASEAN!A:A,1,0),0)</f>
        <v>0</v>
      </c>
      <c r="AL1935" s="63" t="str">
        <f>IFERROR(VLOOKUP(D1935,'[3]customer specs'!$B$1:$D$65536,3,0),0)</f>
        <v>pallet</v>
      </c>
      <c r="AM1935" s="64">
        <f t="shared" si="465"/>
        <v>118.75</v>
      </c>
      <c r="AN1935" s="64">
        <f t="shared" si="466"/>
        <v>0</v>
      </c>
      <c r="AO1935" s="63"/>
      <c r="AP1935" s="63"/>
      <c r="AQ1935" s="63" t="str">
        <f t="shared" si="467"/>
        <v>no</v>
      </c>
      <c r="AR1935" s="20">
        <f t="shared" si="468"/>
        <v>931.23</v>
      </c>
      <c r="AS1935" s="63"/>
      <c r="AT1935" s="23">
        <f t="shared" ref="AT1935:AT1966" si="473">IF(AS1935=0.045,0.045,IF(AS1935=0.035,0.035,0.12))</f>
        <v>0.12</v>
      </c>
      <c r="AU1935" s="65">
        <f t="shared" si="469"/>
        <v>42.328636363636363</v>
      </c>
      <c r="AV1935" s="65"/>
      <c r="AW1935" s="65">
        <f t="shared" si="470"/>
        <v>1058.215909090909</v>
      </c>
      <c r="AX1935" s="65"/>
      <c r="AY1935" s="63">
        <f>VLOOKUP(L1935,'Status Report'!B:CF,81,0)</f>
        <v>0</v>
      </c>
      <c r="AZ1935" s="63" t="str">
        <f>VLOOKUP(L1935,'Status Report'!B:S,18,0)</f>
        <v>Ellina Smirnova</v>
      </c>
      <c r="BB1935" s="63">
        <f>VLOOKUP(L1935,'Status Report'!B:Z,25,0)</f>
        <v>25</v>
      </c>
      <c r="BC1935" s="63">
        <f t="shared" si="471"/>
        <v>625</v>
      </c>
      <c r="BF1935">
        <f>VLOOKUP(L1935,'Status Report'!B:CE,82,0)</f>
        <v>0</v>
      </c>
      <c r="BG1935">
        <f>VLOOKUP(L1935,'Status Report'!B:CF,83,0)</f>
        <v>0</v>
      </c>
      <c r="BH1935">
        <f>VLOOKUP(L1935,'Status Report'!B:CG,84,0)</f>
        <v>0</v>
      </c>
      <c r="BI1935" t="s">
        <v>901</v>
      </c>
      <c r="BJ1935" t="s">
        <v>795</v>
      </c>
      <c r="BM1935" s="67">
        <f t="shared" si="472"/>
        <v>1305</v>
      </c>
    </row>
    <row r="1936" spans="1:65" x14ac:dyDescent="0.25">
      <c r="A1936" s="68" t="str">
        <f>VLOOKUP(L1936,'Status Report'!B:CB,79,0)</f>
        <v>Heineken UCL</v>
      </c>
      <c r="C1936">
        <v>20006096</v>
      </c>
      <c r="D1936">
        <v>3090251</v>
      </c>
      <c r="E1936" t="s">
        <v>904</v>
      </c>
      <c r="F1936" t="s">
        <v>905</v>
      </c>
      <c r="G1936" t="str">
        <f>VLOOKUP(D1936,'[2]sold to'!$A:$H,8,0)</f>
        <v>Jamaica</v>
      </c>
      <c r="H1936" t="str">
        <f>VLOOKUP(D1936,'[2]sold to'!$A:$I,9,0)</f>
        <v>AMERICAS</v>
      </c>
      <c r="K1936">
        <v>80</v>
      </c>
      <c r="L1936">
        <v>88026505</v>
      </c>
      <c r="M1936" t="s">
        <v>329</v>
      </c>
      <c r="N1936">
        <v>20</v>
      </c>
      <c r="P1936" t="str">
        <f>VLOOKUP(L1936,'Status Report'!B:AA,26,0)</f>
        <v>China</v>
      </c>
      <c r="Q1936" t="str">
        <f>VLOOKUP(L1936,'Status Report'!B:AB,27,0)</f>
        <v>Premiums</v>
      </c>
      <c r="R1936">
        <f>VLOOKUP(L1936,'Status Report'!B:X,23,0)</f>
        <v>500</v>
      </c>
      <c r="S1936" t="str">
        <f>VLOOKUP(L1936,'Status Report'!B:T,19,0)</f>
        <v>Promocean The Netherlands BV</v>
      </c>
      <c r="T1936" s="62">
        <f>VLOOKUP(L1936,'Status Report'!B:E,4,0)</f>
        <v>3</v>
      </c>
      <c r="U1936" s="19">
        <f>_xlfn.IFS(AI1936="Den Bosch",VLOOKUP(L1936,'Status Report'!B:AM,35,0),AI1936="Yantian",VLOOKUP(L1936,'Status Report'!B:AM,36,0),AI1936="",IF(H1936="Asia Pacific",VLOOKUP(L1936,'Status Report'!B:AM,36,0),VLOOKUP(L1936,'Status Report'!B:AM,35,0)),AI1936="Direct shipment",IF(H1936="Asia Pacific",VLOOKUP(L1936,'Status Report'!B:AM,36,0),VLOOKUP(L1936,'Status Report'!B:AM,35,0)))</f>
        <v>64.900000000000006</v>
      </c>
      <c r="V1936" s="20">
        <f t="shared" si="459"/>
        <v>1298</v>
      </c>
      <c r="W1936" s="19">
        <f>_xlfn.IFS(AI1936="Den Bosch",VLOOKUP(L1936,'Status Report'!B:AM,37,0),AI1936="Yantian",VLOOKUP(L1936,'Status Report'!B:AM,38,0),AI1936="",IF(H1936="Asia Pacific",VLOOKUP(L1936,'Status Report'!B:AM,38,0),VLOOKUP(L1936,'Status Report'!B:AM,37,0)),AI1936="Direct shipment",IF(H1936="Asia Pacific",VLOOKUP(L1936,'Status Report'!B:AM,38,0),VLOOKUP(L1936,'Status Report'!B:AM,37,0)))</f>
        <v>60.300000000000004</v>
      </c>
      <c r="X1936" s="20">
        <f t="shared" si="460"/>
        <v>1206</v>
      </c>
      <c r="Y1936" s="20">
        <f>_xlfn.IFS(AI1936="Den Bosch",VLOOKUP(L1936,'Status Report'!B:AO,39,0),AI1936="Yantian",VLOOKUP(L1936,'Status Report'!B:AO,40,0),AI1936="",IF(H1936="Asia Pacific",VLOOKUP(L1936,'Status Report'!B:AO,40,0),VLOOKUP(L1936,'Status Report'!B:AO,39,0)),AI1936="Direct shipment",IF(H1936="Asia Pacific",VLOOKUP(L1936,'Status Report'!B:AO,40,0),VLOOKUP(L1936,'Status Report'!B:AO,39,0)))</f>
        <v>0</v>
      </c>
      <c r="Z1936" s="20">
        <f t="shared" si="461"/>
        <v>0</v>
      </c>
      <c r="AA1936" s="20">
        <f t="shared" si="462"/>
        <v>1206</v>
      </c>
      <c r="AB1936" s="21">
        <f>_xlfn.IFS(AI1936="Den Bosch",VLOOKUP(L1936,'Status Report'!B:AM,33,0),AI1936="Yantian",VLOOKUP(L1936,'Status Report'!B:AM,34,0),AI1936="",IF(H1936="Asia Pacific",VLOOKUP(L1936,'Status Report'!B:AM,34,0),VLOOKUP(L1936,'Status Report'!B:AM,33,0)),AI1936="Direct shipment",IF(H1936="Asia Pacific",VLOOKUP(L1936,'Status Report'!B:AM,34,0),VLOOKUP(L1936,'Status Report'!B:AM,33,0)))</f>
        <v>52.189200000000007</v>
      </c>
      <c r="AC1936" s="21">
        <f>VLOOKUP(L1936,'Status Report'!B:CE,82,0)</f>
        <v>0</v>
      </c>
      <c r="AD1936" s="21">
        <f t="shared" si="463"/>
        <v>52.189200000000007</v>
      </c>
      <c r="AE1936" s="63">
        <f>VLOOKUP(L1936,'Status Report'!B:W,20,0)</f>
        <v>68</v>
      </c>
      <c r="AF1936" s="63">
        <f>VLOOKUP(L1936,'Status Report'!B:W,21,0)</f>
        <v>19</v>
      </c>
      <c r="AG1936" s="63">
        <f>VLOOKUP(L1936,'Status Report'!B:W,22,0)</f>
        <v>19</v>
      </c>
      <c r="AH1936" s="22">
        <f t="shared" si="464"/>
        <v>0.49096000000000001</v>
      </c>
      <c r="AI1936" t="s">
        <v>990</v>
      </c>
      <c r="AK1936" s="63">
        <f>IFERROR(VLOOKUP(G1936,ASEAN!A:A,1,0),0)</f>
        <v>0</v>
      </c>
      <c r="AL1936" s="63" t="str">
        <f>IFERROR(VLOOKUP(D1936,'[3]customer specs'!$B$1:$D$65536,3,0),0)</f>
        <v>pallet</v>
      </c>
      <c r="AM1936" s="64">
        <f t="shared" si="465"/>
        <v>92</v>
      </c>
      <c r="AN1936" s="64">
        <f t="shared" si="466"/>
        <v>0</v>
      </c>
      <c r="AO1936" s="63"/>
      <c r="AP1936" s="63"/>
      <c r="AQ1936" s="63" t="str">
        <f t="shared" si="467"/>
        <v>no</v>
      </c>
      <c r="AR1936" s="20">
        <f t="shared" si="468"/>
        <v>1043.7840000000001</v>
      </c>
      <c r="AS1936" s="63"/>
      <c r="AT1936" s="23">
        <f t="shared" si="473"/>
        <v>0.12</v>
      </c>
      <c r="AU1936" s="65">
        <f t="shared" si="469"/>
        <v>59.305909090909097</v>
      </c>
      <c r="AV1936" s="65"/>
      <c r="AW1936" s="65">
        <f t="shared" si="470"/>
        <v>1186.1181818181819</v>
      </c>
      <c r="AX1936" s="65"/>
      <c r="AY1936" s="63">
        <f>VLOOKUP(L1936,'Status Report'!B:CF,81,0)</f>
        <v>0</v>
      </c>
      <c r="AZ1936" s="63" t="str">
        <f>VLOOKUP(L1936,'Status Report'!B:S,18,0)</f>
        <v>Ellina Smirnova</v>
      </c>
      <c r="BB1936" s="63">
        <f>VLOOKUP(L1936,'Status Report'!B:Z,25,0)</f>
        <v>10</v>
      </c>
      <c r="BC1936" s="63">
        <f t="shared" si="471"/>
        <v>200</v>
      </c>
      <c r="BF1936">
        <f>VLOOKUP(L1936,'Status Report'!B:CE,82,0)</f>
        <v>0</v>
      </c>
      <c r="BG1936">
        <f>VLOOKUP(L1936,'Status Report'!B:CF,83,0)</f>
        <v>0</v>
      </c>
      <c r="BH1936">
        <f>VLOOKUP(L1936,'Status Report'!B:CG,84,0)</f>
        <v>0</v>
      </c>
      <c r="BI1936" t="s">
        <v>901</v>
      </c>
      <c r="BJ1936" t="s">
        <v>795</v>
      </c>
      <c r="BM1936" s="67">
        <f t="shared" si="472"/>
        <v>4834</v>
      </c>
    </row>
    <row r="1937" spans="1:65" x14ac:dyDescent="0.25">
      <c r="A1937" s="68" t="str">
        <f>VLOOKUP(L1937,'Status Report'!B:CB,79,0)</f>
        <v>Heineken UCL</v>
      </c>
      <c r="C1937">
        <v>20006096</v>
      </c>
      <c r="D1937">
        <v>3090251</v>
      </c>
      <c r="E1937" t="s">
        <v>904</v>
      </c>
      <c r="F1937" t="s">
        <v>905</v>
      </c>
      <c r="G1937" t="str">
        <f>VLOOKUP(D1937,'[2]sold to'!$A:$H,8,0)</f>
        <v>Jamaica</v>
      </c>
      <c r="H1937" t="str">
        <f>VLOOKUP(D1937,'[2]sold to'!$A:$I,9,0)</f>
        <v>AMERICAS</v>
      </c>
      <c r="K1937">
        <v>90</v>
      </c>
      <c r="L1937">
        <v>88026506</v>
      </c>
      <c r="M1937" t="s">
        <v>330</v>
      </c>
      <c r="N1937">
        <v>4</v>
      </c>
      <c r="P1937" t="str">
        <f>VLOOKUP(L1937,'Status Report'!B:AA,26,0)</f>
        <v>China</v>
      </c>
      <c r="Q1937" t="str">
        <f>VLOOKUP(L1937,'Status Report'!B:AB,27,0)</f>
        <v>Premiums</v>
      </c>
      <c r="R1937">
        <f>VLOOKUP(L1937,'Status Report'!B:X,23,0)</f>
        <v>200</v>
      </c>
      <c r="S1937" t="str">
        <f>VLOOKUP(L1937,'Status Report'!B:T,19,0)</f>
        <v>Promocean The Netherlands BV</v>
      </c>
      <c r="T1937" s="62">
        <f>VLOOKUP(L1937,'Status Report'!B:E,4,0)</f>
        <v>3</v>
      </c>
      <c r="U1937" s="19">
        <f>_xlfn.IFS(AI1937="Den Bosch",VLOOKUP(L1937,'Status Report'!B:AM,35,0),AI1937="Yantian",VLOOKUP(L1937,'Status Report'!B:AM,36,0),AI1937="",IF(H1937="Asia Pacific",VLOOKUP(L1937,'Status Report'!B:AM,36,0),VLOOKUP(L1937,'Status Report'!B:AM,35,0)),AI1937="Direct shipment",IF(H1937="Asia Pacific",VLOOKUP(L1937,'Status Report'!B:AM,36,0),VLOOKUP(L1937,'Status Report'!B:AM,35,0)))</f>
        <v>75.55</v>
      </c>
      <c r="V1937" s="20">
        <f t="shared" si="459"/>
        <v>302.2</v>
      </c>
      <c r="W1937" s="19">
        <f>_xlfn.IFS(AI1937="Den Bosch",VLOOKUP(L1937,'Status Report'!B:AM,37,0),AI1937="Yantian",VLOOKUP(L1937,'Status Report'!B:AM,38,0),AI1937="",IF(H1937="Asia Pacific",VLOOKUP(L1937,'Status Report'!B:AM,38,0),VLOOKUP(L1937,'Status Report'!B:AM,37,0)),AI1937="Direct shipment",IF(H1937="Asia Pacific",VLOOKUP(L1937,'Status Report'!B:AM,38,0),VLOOKUP(L1937,'Status Report'!B:AM,37,0)))</f>
        <v>74.75</v>
      </c>
      <c r="X1937" s="20">
        <f t="shared" si="460"/>
        <v>299</v>
      </c>
      <c r="Y1937" s="20">
        <f>_xlfn.IFS(AI1937="Den Bosch",VLOOKUP(L1937,'Status Report'!B:AO,39,0),AI1937="Yantian",VLOOKUP(L1937,'Status Report'!B:AO,40,0),AI1937="",IF(H1937="Asia Pacific",VLOOKUP(L1937,'Status Report'!B:AO,40,0),VLOOKUP(L1937,'Status Report'!B:AO,39,0)),AI1937="Direct shipment",IF(H1937="Asia Pacific",VLOOKUP(L1937,'Status Report'!B:AO,40,0),VLOOKUP(L1937,'Status Report'!B:AO,39,0)))</f>
        <v>0</v>
      </c>
      <c r="Z1937" s="20">
        <f t="shared" si="461"/>
        <v>0</v>
      </c>
      <c r="AA1937" s="20">
        <f t="shared" si="462"/>
        <v>299</v>
      </c>
      <c r="AB1937" s="21">
        <f>_xlfn.IFS(AI1937="Den Bosch",VLOOKUP(L1937,'Status Report'!B:AM,33,0),AI1937="Yantian",VLOOKUP(L1937,'Status Report'!B:AM,34,0),AI1937="",IF(H1937="Asia Pacific",VLOOKUP(L1937,'Status Report'!B:AM,34,0),VLOOKUP(L1937,'Status Report'!B:AM,33,0)),AI1937="Direct shipment",IF(H1937="Asia Pacific",VLOOKUP(L1937,'Status Report'!B:AM,34,0),VLOOKUP(L1937,'Status Report'!B:AM,33,0)))</f>
        <v>65.215800000000002</v>
      </c>
      <c r="AC1937" s="21">
        <f>VLOOKUP(L1937,'Status Report'!B:CE,82,0)</f>
        <v>0</v>
      </c>
      <c r="AD1937" s="21">
        <f t="shared" si="463"/>
        <v>65.215800000000002</v>
      </c>
      <c r="AE1937" s="63">
        <f>VLOOKUP(L1937,'Status Report'!B:W,20,0)</f>
        <v>52</v>
      </c>
      <c r="AF1937" s="63">
        <f>VLOOKUP(L1937,'Status Report'!B:W,21,0)</f>
        <v>33</v>
      </c>
      <c r="AG1937" s="63">
        <f>VLOOKUP(L1937,'Status Report'!B:W,22,0)</f>
        <v>12</v>
      </c>
      <c r="AH1937" s="22">
        <f t="shared" si="464"/>
        <v>8.2367999999999997E-2</v>
      </c>
      <c r="AI1937" t="s">
        <v>990</v>
      </c>
      <c r="AK1937" s="63">
        <f>IFERROR(VLOOKUP(G1937,ASEAN!A:A,1,0),0)</f>
        <v>0</v>
      </c>
      <c r="AL1937" s="63" t="str">
        <f>IFERROR(VLOOKUP(D1937,'[3]customer specs'!$B$1:$D$65536,3,0),0)</f>
        <v>pallet</v>
      </c>
      <c r="AM1937" s="64">
        <f t="shared" si="465"/>
        <v>3.1999999999999886</v>
      </c>
      <c r="AN1937" s="64">
        <f t="shared" si="466"/>
        <v>0</v>
      </c>
      <c r="AO1937" s="63"/>
      <c r="AP1937" s="63"/>
      <c r="AQ1937" s="63" t="str">
        <f t="shared" si="467"/>
        <v>no</v>
      </c>
      <c r="AR1937" s="20">
        <f t="shared" si="468"/>
        <v>260.86320000000001</v>
      </c>
      <c r="AS1937" s="63"/>
      <c r="AT1937" s="23">
        <f t="shared" si="473"/>
        <v>0.12</v>
      </c>
      <c r="AU1937" s="65">
        <f t="shared" si="469"/>
        <v>74.108863636363637</v>
      </c>
      <c r="AV1937" s="65"/>
      <c r="AW1937" s="65">
        <f t="shared" si="470"/>
        <v>296.43545454545455</v>
      </c>
      <c r="AX1937" s="65"/>
      <c r="AY1937" s="63">
        <f>VLOOKUP(L1937,'Status Report'!B:CF,81,0)</f>
        <v>0</v>
      </c>
      <c r="AZ1937" s="63" t="str">
        <f>VLOOKUP(L1937,'Status Report'!B:S,18,0)</f>
        <v>Ellina Smirnova</v>
      </c>
      <c r="BB1937" s="63">
        <f>VLOOKUP(L1937,'Status Report'!B:Z,25,0)</f>
        <v>5</v>
      </c>
      <c r="BC1937" s="63">
        <f t="shared" si="471"/>
        <v>20</v>
      </c>
      <c r="BF1937">
        <f>VLOOKUP(L1937,'Status Report'!B:CE,82,0)</f>
        <v>0</v>
      </c>
      <c r="BG1937">
        <f>VLOOKUP(L1937,'Status Report'!B:CF,83,0)</f>
        <v>0</v>
      </c>
      <c r="BH1937">
        <f>VLOOKUP(L1937,'Status Report'!B:CG,84,0)</f>
        <v>0</v>
      </c>
      <c r="BI1937" t="s">
        <v>901</v>
      </c>
      <c r="BJ1937" t="s">
        <v>795</v>
      </c>
      <c r="BM1937" s="67">
        <f t="shared" si="472"/>
        <v>636</v>
      </c>
    </row>
    <row r="1938" spans="1:65" x14ac:dyDescent="0.25">
      <c r="A1938" s="68" t="str">
        <f>VLOOKUP(L1938,'Status Report'!B:CB,79,0)</f>
        <v>Heineken UCL</v>
      </c>
      <c r="C1938">
        <v>20006096</v>
      </c>
      <c r="D1938">
        <v>3090251</v>
      </c>
      <c r="E1938" t="s">
        <v>904</v>
      </c>
      <c r="F1938" t="s">
        <v>905</v>
      </c>
      <c r="G1938" t="str">
        <f>VLOOKUP(D1938,'[2]sold to'!$A:$H,8,0)</f>
        <v>Jamaica</v>
      </c>
      <c r="H1938" t="str">
        <f>VLOOKUP(D1938,'[2]sold to'!$A:$I,9,0)</f>
        <v>AMERICAS</v>
      </c>
      <c r="K1938">
        <v>100</v>
      </c>
      <c r="L1938">
        <v>88026566</v>
      </c>
      <c r="M1938" t="s">
        <v>378</v>
      </c>
      <c r="N1938">
        <v>10</v>
      </c>
      <c r="P1938" t="str">
        <f>VLOOKUP(L1938,'Status Report'!B:AA,26,0)</f>
        <v>China</v>
      </c>
      <c r="Q1938" t="str">
        <f>VLOOKUP(L1938,'Status Report'!B:AB,27,0)</f>
        <v>Textiles-Clothing</v>
      </c>
      <c r="R1938">
        <f>VLOOKUP(L1938,'Status Report'!B:X,23,0)</f>
        <v>200</v>
      </c>
      <c r="S1938" t="str">
        <f>VLOOKUP(L1938,'Status Report'!B:T,19,0)</f>
        <v>Asian Sourcing Link</v>
      </c>
      <c r="T1938" s="62">
        <f>VLOOKUP(L1938,'Status Report'!B:E,4,0)</f>
        <v>3</v>
      </c>
      <c r="U1938" s="19">
        <f>_xlfn.IFS(AI1938="Den Bosch",VLOOKUP(L1938,'Status Report'!B:AM,35,0),AI1938="Yantian",VLOOKUP(L1938,'Status Report'!B:AM,36,0),AI1938="",IF(H1938="Asia Pacific",VLOOKUP(L1938,'Status Report'!B:AM,36,0),VLOOKUP(L1938,'Status Report'!B:AM,35,0)),AI1938="Direct shipment",IF(H1938="Asia Pacific",VLOOKUP(L1938,'Status Report'!B:AM,36,0),VLOOKUP(L1938,'Status Report'!B:AM,35,0)))</f>
        <v>34.549999999999997</v>
      </c>
      <c r="V1938" s="20">
        <f t="shared" si="459"/>
        <v>345.5</v>
      </c>
      <c r="W1938" s="19">
        <f>_xlfn.IFS(AI1938="Den Bosch",VLOOKUP(L1938,'Status Report'!B:AM,37,0),AI1938="Yantian",VLOOKUP(L1938,'Status Report'!B:AM,38,0),AI1938="",IF(H1938="Asia Pacific",VLOOKUP(L1938,'Status Report'!B:AM,38,0),VLOOKUP(L1938,'Status Report'!B:AM,37,0)),AI1938="Direct shipment",IF(H1938="Asia Pacific",VLOOKUP(L1938,'Status Report'!B:AM,38,0),VLOOKUP(L1938,'Status Report'!B:AM,37,0)))</f>
        <v>29.5</v>
      </c>
      <c r="X1938" s="20">
        <f t="shared" si="460"/>
        <v>295</v>
      </c>
      <c r="Y1938" s="20">
        <f>_xlfn.IFS(AI1938="Den Bosch",VLOOKUP(L1938,'Status Report'!B:AO,39,0),AI1938="Yantian",VLOOKUP(L1938,'Status Report'!B:AO,40,0),AI1938="",IF(H1938="Asia Pacific",VLOOKUP(L1938,'Status Report'!B:AO,40,0),VLOOKUP(L1938,'Status Report'!B:AO,39,0)),AI1938="Direct shipment",IF(H1938="Asia Pacific",VLOOKUP(L1938,'Status Report'!B:AO,40,0),VLOOKUP(L1938,'Status Report'!B:AO,39,0)))</f>
        <v>0</v>
      </c>
      <c r="Z1938" s="20">
        <f t="shared" si="461"/>
        <v>0</v>
      </c>
      <c r="AA1938" s="20">
        <f t="shared" si="462"/>
        <v>295</v>
      </c>
      <c r="AB1938" s="21">
        <f>_xlfn.IFS(AI1938="Den Bosch",VLOOKUP(L1938,'Status Report'!B:AM,33,0),AI1938="Yantian",VLOOKUP(L1938,'Status Report'!B:AM,34,0),AI1938="",IF(H1938="Asia Pacific",VLOOKUP(L1938,'Status Report'!B:AM,34,0),VLOOKUP(L1938,'Status Report'!B:AM,33,0)),AI1938="Direct shipment",IF(H1938="Asia Pacific",VLOOKUP(L1938,'Status Report'!B:AM,34,0),VLOOKUP(L1938,'Status Report'!B:AM,33,0)))</f>
        <v>25.154999999999998</v>
      </c>
      <c r="AC1938" s="21">
        <f>VLOOKUP(L1938,'Status Report'!B:CE,82,0)</f>
        <v>0</v>
      </c>
      <c r="AD1938" s="21">
        <f t="shared" si="463"/>
        <v>25.154999999999998</v>
      </c>
      <c r="AE1938" s="63">
        <f>VLOOKUP(L1938,'Status Report'!B:W,20,0)</f>
        <v>39</v>
      </c>
      <c r="AF1938" s="63">
        <f>VLOOKUP(L1938,'Status Report'!B:W,21,0)</f>
        <v>33</v>
      </c>
      <c r="AG1938" s="63">
        <f>VLOOKUP(L1938,'Status Report'!B:W,22,0)</f>
        <v>4.5</v>
      </c>
      <c r="AH1938" s="22">
        <f t="shared" si="464"/>
        <v>5.7915000000000001E-2</v>
      </c>
      <c r="AI1938" t="s">
        <v>990</v>
      </c>
      <c r="AK1938" s="63">
        <f>IFERROR(VLOOKUP(G1938,ASEAN!A:A,1,0),0)</f>
        <v>0</v>
      </c>
      <c r="AL1938" s="63" t="str">
        <f>IFERROR(VLOOKUP(D1938,'[3]customer specs'!$B$1:$D$65536,3,0),0)</f>
        <v>pallet</v>
      </c>
      <c r="AM1938" s="64">
        <f t="shared" si="465"/>
        <v>50.5</v>
      </c>
      <c r="AN1938" s="64">
        <f t="shared" si="466"/>
        <v>0</v>
      </c>
      <c r="AO1938" s="63"/>
      <c r="AP1938" s="63"/>
      <c r="AQ1938" s="63" t="str">
        <f t="shared" si="467"/>
        <v>no</v>
      </c>
      <c r="AR1938" s="20">
        <f t="shared" si="468"/>
        <v>251.54999999999998</v>
      </c>
      <c r="AS1938" s="63"/>
      <c r="AT1938" s="23">
        <f t="shared" si="473"/>
        <v>0.12</v>
      </c>
      <c r="AU1938" s="65">
        <f t="shared" si="469"/>
        <v>28.58522727272727</v>
      </c>
      <c r="AV1938" s="65"/>
      <c r="AW1938" s="65">
        <f t="shared" si="470"/>
        <v>285.85227272727269</v>
      </c>
      <c r="AX1938" s="65"/>
      <c r="AY1938" s="63">
        <f>VLOOKUP(L1938,'Status Report'!B:CF,81,0)</f>
        <v>0</v>
      </c>
      <c r="AZ1938" s="63" t="str">
        <f>VLOOKUP(L1938,'Status Report'!B:S,18,0)</f>
        <v>Ellina Smirnova</v>
      </c>
      <c r="BB1938" s="63">
        <f>VLOOKUP(L1938,'Status Report'!B:Z,25,0)</f>
        <v>5</v>
      </c>
      <c r="BC1938" s="63">
        <f t="shared" si="471"/>
        <v>50</v>
      </c>
      <c r="BF1938">
        <f>VLOOKUP(L1938,'Status Report'!B:CE,82,0)</f>
        <v>0</v>
      </c>
      <c r="BG1938">
        <f>VLOOKUP(L1938,'Status Report'!B:CF,83,0)</f>
        <v>0</v>
      </c>
      <c r="BH1938">
        <f>VLOOKUP(L1938,'Status Report'!B:CG,84,0)</f>
        <v>0</v>
      </c>
      <c r="BI1938" t="s">
        <v>901</v>
      </c>
      <c r="BJ1938" t="s">
        <v>795</v>
      </c>
      <c r="BM1938" s="67">
        <f t="shared" si="472"/>
        <v>97</v>
      </c>
    </row>
    <row r="1939" spans="1:65" x14ac:dyDescent="0.25">
      <c r="A1939" s="68" t="str">
        <f>VLOOKUP(L1939,'Status Report'!B:CB,79,0)</f>
        <v>Heineken UCL</v>
      </c>
      <c r="C1939">
        <v>20006096</v>
      </c>
      <c r="D1939">
        <v>3090251</v>
      </c>
      <c r="E1939" t="s">
        <v>904</v>
      </c>
      <c r="F1939" t="s">
        <v>905</v>
      </c>
      <c r="G1939" t="str">
        <f>VLOOKUP(D1939,'[2]sold to'!$A:$H,8,0)</f>
        <v>Jamaica</v>
      </c>
      <c r="H1939" t="str">
        <f>VLOOKUP(D1939,'[2]sold to'!$A:$I,9,0)</f>
        <v>AMERICAS</v>
      </c>
      <c r="K1939">
        <v>110</v>
      </c>
      <c r="L1939">
        <v>88026567</v>
      </c>
      <c r="M1939" t="s">
        <v>379</v>
      </c>
      <c r="N1939">
        <v>30</v>
      </c>
      <c r="P1939" t="str">
        <f>VLOOKUP(L1939,'Status Report'!B:AA,26,0)</f>
        <v>China</v>
      </c>
      <c r="Q1939" t="str">
        <f>VLOOKUP(L1939,'Status Report'!B:AB,27,0)</f>
        <v>Textiles-Clothing</v>
      </c>
      <c r="R1939">
        <f>VLOOKUP(L1939,'Status Report'!B:X,23,0)</f>
        <v>200</v>
      </c>
      <c r="S1939" t="str">
        <f>VLOOKUP(L1939,'Status Report'!B:T,19,0)</f>
        <v>Asian Sourcing Link</v>
      </c>
      <c r="T1939" s="62">
        <f>VLOOKUP(L1939,'Status Report'!B:E,4,0)</f>
        <v>3</v>
      </c>
      <c r="U1939" s="19">
        <f>_xlfn.IFS(AI1939="Den Bosch",VLOOKUP(L1939,'Status Report'!B:AM,35,0),AI1939="Yantian",VLOOKUP(L1939,'Status Report'!B:AM,36,0),AI1939="",IF(H1939="Asia Pacific",VLOOKUP(L1939,'Status Report'!B:AM,36,0),VLOOKUP(L1939,'Status Report'!B:AM,35,0)),AI1939="Direct shipment",IF(H1939="Asia Pacific",VLOOKUP(L1939,'Status Report'!B:AM,36,0),VLOOKUP(L1939,'Status Report'!B:AM,35,0)))</f>
        <v>34.549999999999997</v>
      </c>
      <c r="V1939" s="20">
        <f t="shared" si="459"/>
        <v>1036.5</v>
      </c>
      <c r="W1939" s="19">
        <f>_xlfn.IFS(AI1939="Den Bosch",VLOOKUP(L1939,'Status Report'!B:AM,37,0),AI1939="Yantian",VLOOKUP(L1939,'Status Report'!B:AM,38,0),AI1939="",IF(H1939="Asia Pacific",VLOOKUP(L1939,'Status Report'!B:AM,38,0),VLOOKUP(L1939,'Status Report'!B:AM,37,0)),AI1939="Direct shipment",IF(H1939="Asia Pacific",VLOOKUP(L1939,'Status Report'!B:AM,38,0),VLOOKUP(L1939,'Status Report'!B:AM,37,0)))</f>
        <v>29.5</v>
      </c>
      <c r="X1939" s="20">
        <f t="shared" si="460"/>
        <v>885</v>
      </c>
      <c r="Y1939" s="20">
        <f>_xlfn.IFS(AI1939="Den Bosch",VLOOKUP(L1939,'Status Report'!B:AO,39,0),AI1939="Yantian",VLOOKUP(L1939,'Status Report'!B:AO,40,0),AI1939="",IF(H1939="Asia Pacific",VLOOKUP(L1939,'Status Report'!B:AO,40,0),VLOOKUP(L1939,'Status Report'!B:AO,39,0)),AI1939="Direct shipment",IF(H1939="Asia Pacific",VLOOKUP(L1939,'Status Report'!B:AO,40,0),VLOOKUP(L1939,'Status Report'!B:AO,39,0)))</f>
        <v>0</v>
      </c>
      <c r="Z1939" s="20">
        <f t="shared" si="461"/>
        <v>0</v>
      </c>
      <c r="AA1939" s="20">
        <f t="shared" si="462"/>
        <v>885</v>
      </c>
      <c r="AB1939" s="21">
        <f>_xlfn.IFS(AI1939="Den Bosch",VLOOKUP(L1939,'Status Report'!B:AM,33,0),AI1939="Yantian",VLOOKUP(L1939,'Status Report'!B:AM,34,0),AI1939="",IF(H1939="Asia Pacific",VLOOKUP(L1939,'Status Report'!B:AM,34,0),VLOOKUP(L1939,'Status Report'!B:AM,33,0)),AI1939="Direct shipment",IF(H1939="Asia Pacific",VLOOKUP(L1939,'Status Report'!B:AM,34,0),VLOOKUP(L1939,'Status Report'!B:AM,33,0)))</f>
        <v>25.154999999999998</v>
      </c>
      <c r="AC1939" s="21">
        <f>VLOOKUP(L1939,'Status Report'!B:CE,82,0)</f>
        <v>0</v>
      </c>
      <c r="AD1939" s="21">
        <f t="shared" si="463"/>
        <v>25.154999999999998</v>
      </c>
      <c r="AE1939" s="63">
        <f>VLOOKUP(L1939,'Status Report'!B:W,20,0)</f>
        <v>39</v>
      </c>
      <c r="AF1939" s="63">
        <f>VLOOKUP(L1939,'Status Report'!B:W,21,0)</f>
        <v>33</v>
      </c>
      <c r="AG1939" s="63">
        <f>VLOOKUP(L1939,'Status Report'!B:W,22,0)</f>
        <v>4.5</v>
      </c>
      <c r="AH1939" s="22">
        <f t="shared" si="464"/>
        <v>0.17374500000000001</v>
      </c>
      <c r="AI1939" t="s">
        <v>990</v>
      </c>
      <c r="AK1939" s="63">
        <f>IFERROR(VLOOKUP(G1939,ASEAN!A:A,1,0),0)</f>
        <v>0</v>
      </c>
      <c r="AL1939" s="63" t="str">
        <f>IFERROR(VLOOKUP(D1939,'[3]customer specs'!$B$1:$D$65536,3,0),0)</f>
        <v>pallet</v>
      </c>
      <c r="AM1939" s="64">
        <f t="shared" si="465"/>
        <v>151.5</v>
      </c>
      <c r="AN1939" s="64">
        <f t="shared" si="466"/>
        <v>0</v>
      </c>
      <c r="AO1939" s="63"/>
      <c r="AP1939" s="63"/>
      <c r="AQ1939" s="63" t="str">
        <f t="shared" si="467"/>
        <v>no</v>
      </c>
      <c r="AR1939" s="20">
        <f t="shared" si="468"/>
        <v>754.65</v>
      </c>
      <c r="AS1939" s="63"/>
      <c r="AT1939" s="23">
        <f t="shared" si="473"/>
        <v>0.12</v>
      </c>
      <c r="AU1939" s="65">
        <f t="shared" si="469"/>
        <v>28.58522727272727</v>
      </c>
      <c r="AV1939" s="65"/>
      <c r="AW1939" s="65">
        <f t="shared" si="470"/>
        <v>857.55681818181813</v>
      </c>
      <c r="AX1939" s="65"/>
      <c r="AY1939" s="63">
        <f>VLOOKUP(L1939,'Status Report'!B:CF,81,0)</f>
        <v>0</v>
      </c>
      <c r="AZ1939" s="63" t="str">
        <f>VLOOKUP(L1939,'Status Report'!B:S,18,0)</f>
        <v>Ellina Smirnova</v>
      </c>
      <c r="BB1939" s="63">
        <f>VLOOKUP(L1939,'Status Report'!B:Z,25,0)</f>
        <v>5</v>
      </c>
      <c r="BC1939" s="63">
        <f t="shared" si="471"/>
        <v>150</v>
      </c>
      <c r="BF1939">
        <f>VLOOKUP(L1939,'Status Report'!B:CE,82,0)</f>
        <v>0</v>
      </c>
      <c r="BG1939">
        <f>VLOOKUP(L1939,'Status Report'!B:CF,83,0)</f>
        <v>0</v>
      </c>
      <c r="BH1939">
        <f>VLOOKUP(L1939,'Status Report'!B:CG,84,0)</f>
        <v>0</v>
      </c>
      <c r="BI1939" t="s">
        <v>901</v>
      </c>
      <c r="BJ1939" t="s">
        <v>795</v>
      </c>
      <c r="BM1939" s="67">
        <f t="shared" si="472"/>
        <v>336</v>
      </c>
    </row>
    <row r="1940" spans="1:65" x14ac:dyDescent="0.25">
      <c r="A1940" s="68" t="str">
        <f>VLOOKUP(L1940,'Status Report'!B:CB,79,0)</f>
        <v>Heineken</v>
      </c>
      <c r="C1940">
        <v>20006081</v>
      </c>
      <c r="D1940">
        <v>3090233</v>
      </c>
      <c r="E1940" t="s">
        <v>835</v>
      </c>
      <c r="F1940" t="s">
        <v>836</v>
      </c>
      <c r="G1940" t="str">
        <f>VLOOKUP(D1940,'[2]sold to'!$A:$H,8,0)</f>
        <v>Hungary</v>
      </c>
      <c r="H1940" t="str">
        <f>VLOOKUP(D1940,'[2]sold to'!$A:$I,9,0)</f>
        <v>Europe</v>
      </c>
      <c r="K1940">
        <v>540</v>
      </c>
      <c r="L1940">
        <v>88019486</v>
      </c>
      <c r="M1940" t="s">
        <v>85</v>
      </c>
      <c r="N1940">
        <v>5</v>
      </c>
      <c r="P1940" t="str">
        <f>VLOOKUP(L1940,'Status Report'!B:AA,26,0)</f>
        <v>China</v>
      </c>
      <c r="Q1940" t="str">
        <f>VLOOKUP(L1940,'Status Report'!B:AB,27,0)</f>
        <v>Indoor signs</v>
      </c>
      <c r="R1940">
        <f>VLOOKUP(L1940,'Status Report'!B:X,23,0)</f>
        <v>100</v>
      </c>
      <c r="S1940" t="str">
        <f>VLOOKUP(L1940,'Status Report'!B:T,19,0)</f>
        <v>Dekkers Visual Communication B.v.</v>
      </c>
      <c r="T1940" s="62">
        <f>VLOOKUP(L1940,'Status Report'!B:E,4,0)</f>
        <v>3</v>
      </c>
      <c r="U1940" s="19">
        <f>_xlfn.IFS(AI1940="Den Bosch",VLOOKUP(L1940,'Status Report'!B:AM,35,0),AI1940="Yantian",VLOOKUP(L1940,'Status Report'!B:AM,36,0),AI1940="",IF(H1940="Asia Pacific",VLOOKUP(L1940,'Status Report'!B:AM,36,0),VLOOKUP(L1940,'Status Report'!B:AM,35,0)),AI1940="Direct shipment",IF(H1940="Asia Pacific",VLOOKUP(L1940,'Status Report'!B:AM,36,0),VLOOKUP(L1940,'Status Report'!B:AM,35,0)))</f>
        <v>154.25</v>
      </c>
      <c r="V1940" s="20">
        <f t="shared" si="459"/>
        <v>771.25</v>
      </c>
      <c r="W1940" s="19">
        <f>_xlfn.IFS(AI1940="Den Bosch",VLOOKUP(L1940,'Status Report'!B:AM,37,0),AI1940="Yantian",VLOOKUP(L1940,'Status Report'!B:AM,38,0),AI1940="",IF(H1940="Asia Pacific",VLOOKUP(L1940,'Status Report'!B:AM,38,0),VLOOKUP(L1940,'Status Report'!B:AM,37,0)),AI1940="Direct shipment",IF(H1940="Asia Pacific",VLOOKUP(L1940,'Status Report'!B:AM,38,0),VLOOKUP(L1940,'Status Report'!B:AM,37,0)))</f>
        <v>154.25</v>
      </c>
      <c r="X1940" s="20">
        <f t="shared" si="460"/>
        <v>771.25</v>
      </c>
      <c r="Y1940" s="20">
        <f>_xlfn.IFS(AI1940="Den Bosch",VLOOKUP(L1940,'Status Report'!B:AO,39,0),AI1940="Yantian",VLOOKUP(L1940,'Status Report'!B:AO,40,0),AI1940="",IF(H1940="Asia Pacific",VLOOKUP(L1940,'Status Report'!B:AO,40,0),VLOOKUP(L1940,'Status Report'!B:AO,39,0)),AI1940="Direct shipment",IF(H1940="Asia Pacific",VLOOKUP(L1940,'Status Report'!B:AO,40,0),VLOOKUP(L1940,'Status Report'!B:AO,39,0)))</f>
        <v>0</v>
      </c>
      <c r="Z1940" s="20">
        <f t="shared" si="461"/>
        <v>0</v>
      </c>
      <c r="AA1940" s="20">
        <f t="shared" si="462"/>
        <v>771.25</v>
      </c>
      <c r="AB1940" s="21">
        <f>_xlfn.IFS(AI1940="Den Bosch",VLOOKUP(L1940,'Status Report'!B:AM,33,0),AI1940="Yantian",VLOOKUP(L1940,'Status Report'!B:AM,34,0),AI1940="",IF(H1940="Asia Pacific",VLOOKUP(L1940,'Status Report'!B:AM,34,0),VLOOKUP(L1940,'Status Report'!B:AM,33,0)),AI1940="Direct shipment",IF(H1940="Asia Pacific",VLOOKUP(L1940,'Status Report'!B:AM,34,0),VLOOKUP(L1940,'Status Report'!B:AM,33,0)))</f>
        <v>133.40280000000001</v>
      </c>
      <c r="AC1940" s="21">
        <f>VLOOKUP(L1940,'Status Report'!B:CE,82,0)</f>
        <v>0</v>
      </c>
      <c r="AD1940" s="21">
        <f t="shared" si="463"/>
        <v>133.40280000000001</v>
      </c>
      <c r="AE1940" s="63">
        <f>VLOOKUP(L1940,'Status Report'!B:W,20,0)</f>
        <v>47</v>
      </c>
      <c r="AF1940" s="63">
        <f>VLOOKUP(L1940,'Status Report'!B:W,21,0)</f>
        <v>35</v>
      </c>
      <c r="AG1940" s="63">
        <f>VLOOKUP(L1940,'Status Report'!B:W,22,0)</f>
        <v>20</v>
      </c>
      <c r="AH1940" s="22">
        <f t="shared" si="464"/>
        <v>0.16450000000000001</v>
      </c>
      <c r="AI1940" t="s">
        <v>990</v>
      </c>
      <c r="AK1940" s="63">
        <f>IFERROR(VLOOKUP(G1940,ASEAN!A:A,1,0),0)</f>
        <v>0</v>
      </c>
      <c r="AL1940" s="63">
        <f>IFERROR(VLOOKUP(D1940,'[3]customer specs'!$B$1:$D$65536,3,0),0)</f>
        <v>0</v>
      </c>
      <c r="AM1940" s="64">
        <f t="shared" si="465"/>
        <v>0</v>
      </c>
      <c r="AN1940" s="64">
        <f t="shared" si="466"/>
        <v>0</v>
      </c>
      <c r="AO1940" s="63"/>
      <c r="AP1940" s="63"/>
      <c r="AQ1940" s="63" t="str">
        <f t="shared" si="467"/>
        <v>no</v>
      </c>
      <c r="AR1940" s="20">
        <f t="shared" si="468"/>
        <v>667.01400000000012</v>
      </c>
      <c r="AS1940" s="63"/>
      <c r="AT1940" s="23">
        <f t="shared" si="473"/>
        <v>0.12</v>
      </c>
      <c r="AU1940" s="65">
        <f t="shared" si="469"/>
        <v>151.59409090909094</v>
      </c>
      <c r="AV1940" s="65"/>
      <c r="AW1940" s="65">
        <f t="shared" si="470"/>
        <v>757.97045454545469</v>
      </c>
      <c r="AX1940" s="65"/>
      <c r="AY1940" s="63">
        <f>VLOOKUP(L1940,'Status Report'!B:CF,81,0)</f>
        <v>0</v>
      </c>
      <c r="AZ1940" s="63" t="str">
        <f>VLOOKUP(L1940,'Status Report'!B:S,18,0)</f>
        <v>Ludmilla Zarybnicka</v>
      </c>
      <c r="BB1940" s="63">
        <f>VLOOKUP(L1940,'Status Report'!B:Z,25,0)</f>
        <v>1</v>
      </c>
      <c r="BC1940" s="63">
        <f t="shared" si="471"/>
        <v>5</v>
      </c>
      <c r="BF1940">
        <f>VLOOKUP(L1940,'Status Report'!B:CE,82,0)</f>
        <v>0</v>
      </c>
      <c r="BG1940">
        <f>VLOOKUP(L1940,'Status Report'!B:CF,83,0)</f>
        <v>0</v>
      </c>
      <c r="BH1940">
        <f>VLOOKUP(L1940,'Status Report'!B:CG,84,0)</f>
        <v>0</v>
      </c>
      <c r="BI1940" t="s">
        <v>814</v>
      </c>
      <c r="BJ1940" t="s">
        <v>795</v>
      </c>
      <c r="BM1940" s="67">
        <f t="shared" si="472"/>
        <v>96</v>
      </c>
    </row>
    <row r="1941" spans="1:65" x14ac:dyDescent="0.25">
      <c r="A1941" s="68" t="str">
        <f>VLOOKUP(L1941,'Status Report'!B:CB,79,0)</f>
        <v>Heineken</v>
      </c>
      <c r="C1941">
        <v>20006081</v>
      </c>
      <c r="D1941">
        <v>3090233</v>
      </c>
      <c r="E1941" t="s">
        <v>835</v>
      </c>
      <c r="F1941" t="s">
        <v>836</v>
      </c>
      <c r="G1941" t="str">
        <f>VLOOKUP(D1941,'[2]sold to'!$A:$H,8,0)</f>
        <v>Hungary</v>
      </c>
      <c r="H1941" t="str">
        <f>VLOOKUP(D1941,'[2]sold to'!$A:$I,9,0)</f>
        <v>Europe</v>
      </c>
      <c r="K1941">
        <v>550</v>
      </c>
      <c r="L1941">
        <v>88027211</v>
      </c>
      <c r="M1941" t="s">
        <v>511</v>
      </c>
      <c r="N1941">
        <v>20</v>
      </c>
      <c r="P1941" t="str">
        <f>VLOOKUP(L1941,'Status Report'!B:AA,26,0)</f>
        <v>China</v>
      </c>
      <c r="Q1941" t="str">
        <f>VLOOKUP(L1941,'Status Report'!B:AB,27,0)</f>
        <v>Premiums</v>
      </c>
      <c r="R1941">
        <f>VLOOKUP(L1941,'Status Report'!B:X,23,0)</f>
        <v>50</v>
      </c>
      <c r="S1941" t="str">
        <f>VLOOKUP(L1941,'Status Report'!B:T,19,0)</f>
        <v>Asian Sourcing Link</v>
      </c>
      <c r="T1941" s="62">
        <f>VLOOKUP(L1941,'Status Report'!B:E,4,0)</f>
        <v>3</v>
      </c>
      <c r="U1941" s="19">
        <f>_xlfn.IFS(AI1941="Den Bosch",VLOOKUP(L1941,'Status Report'!B:AM,35,0),AI1941="Yantian",VLOOKUP(L1941,'Status Report'!B:AM,36,0),AI1941="",IF(H1941="Asia Pacific",VLOOKUP(L1941,'Status Report'!B:AM,36,0),VLOOKUP(L1941,'Status Report'!B:AM,35,0)),AI1941="Direct shipment",IF(H1941="Asia Pacific",VLOOKUP(L1941,'Status Report'!B:AM,36,0),VLOOKUP(L1941,'Status Report'!B:AM,35,0)))</f>
        <v>78.400000000000006</v>
      </c>
      <c r="V1941" s="20">
        <f t="shared" si="459"/>
        <v>1568</v>
      </c>
      <c r="W1941" s="19">
        <f>_xlfn.IFS(AI1941="Den Bosch",VLOOKUP(L1941,'Status Report'!B:AM,37,0),AI1941="Yantian",VLOOKUP(L1941,'Status Report'!B:AM,38,0),AI1941="",IF(H1941="Asia Pacific",VLOOKUP(L1941,'Status Report'!B:AM,38,0),VLOOKUP(L1941,'Status Report'!B:AM,37,0)),AI1941="Direct shipment",IF(H1941="Asia Pacific",VLOOKUP(L1941,'Status Report'!B:AM,38,0),VLOOKUP(L1941,'Status Report'!B:AM,37,0)))</f>
        <v>40.9</v>
      </c>
      <c r="X1941" s="20">
        <f t="shared" si="460"/>
        <v>818</v>
      </c>
      <c r="Y1941" s="20">
        <f>_xlfn.IFS(AI1941="Den Bosch",VLOOKUP(L1941,'Status Report'!B:AO,39,0),AI1941="Yantian",VLOOKUP(L1941,'Status Report'!B:AO,40,0),AI1941="",IF(H1941="Asia Pacific",VLOOKUP(L1941,'Status Report'!B:AO,40,0),VLOOKUP(L1941,'Status Report'!B:AO,39,0)),AI1941="Direct shipment",IF(H1941="Asia Pacific",VLOOKUP(L1941,'Status Report'!B:AO,40,0),VLOOKUP(L1941,'Status Report'!B:AO,39,0)))</f>
        <v>0</v>
      </c>
      <c r="Z1941" s="20">
        <f t="shared" si="461"/>
        <v>0</v>
      </c>
      <c r="AA1941" s="20">
        <f t="shared" si="462"/>
        <v>818</v>
      </c>
      <c r="AB1941" s="21">
        <f>_xlfn.IFS(AI1941="Den Bosch",VLOOKUP(L1941,'Status Report'!B:AM,33,0),AI1941="Yantian",VLOOKUP(L1941,'Status Report'!B:AM,34,0),AI1941="",IF(H1941="Asia Pacific",VLOOKUP(L1941,'Status Report'!B:AM,34,0),VLOOKUP(L1941,'Status Report'!B:AM,33,0)),AI1941="Direct shipment",IF(H1941="Asia Pacific",VLOOKUP(L1941,'Status Report'!B:AM,34,0),VLOOKUP(L1941,'Status Report'!B:AM,33,0)))</f>
        <v>35.340000000000003</v>
      </c>
      <c r="AC1941" s="21">
        <f>VLOOKUP(L1941,'Status Report'!B:CE,82,0)</f>
        <v>0</v>
      </c>
      <c r="AD1941" s="21">
        <f t="shared" si="463"/>
        <v>35.340000000000003</v>
      </c>
      <c r="AE1941" s="63">
        <f>VLOOKUP(L1941,'Status Report'!B:W,20,0)</f>
        <v>53</v>
      </c>
      <c r="AF1941" s="63">
        <f>VLOOKUP(L1941,'Status Report'!B:W,21,0)</f>
        <v>43</v>
      </c>
      <c r="AG1941" s="63">
        <f>VLOOKUP(L1941,'Status Report'!B:W,22,0)</f>
        <v>43</v>
      </c>
      <c r="AH1941" s="22">
        <f t="shared" si="464"/>
        <v>1.95994</v>
      </c>
      <c r="AI1941" t="s">
        <v>990</v>
      </c>
      <c r="AK1941" s="63">
        <f>IFERROR(VLOOKUP(G1941,ASEAN!A:A,1,0),0)</f>
        <v>0</v>
      </c>
      <c r="AL1941" s="63">
        <f>IFERROR(VLOOKUP(D1941,'[3]customer specs'!$B$1:$D$65536,3,0),0)</f>
        <v>0</v>
      </c>
      <c r="AM1941" s="64">
        <f t="shared" si="465"/>
        <v>750</v>
      </c>
      <c r="AN1941" s="64">
        <f t="shared" si="466"/>
        <v>0</v>
      </c>
      <c r="AO1941" s="63"/>
      <c r="AP1941" s="63"/>
      <c r="AQ1941" s="63" t="str">
        <f t="shared" si="467"/>
        <v>no</v>
      </c>
      <c r="AR1941" s="20">
        <f t="shared" si="468"/>
        <v>706.80000000000007</v>
      </c>
      <c r="AS1941" s="63"/>
      <c r="AT1941" s="23">
        <f t="shared" si="473"/>
        <v>0.12</v>
      </c>
      <c r="AU1941" s="65">
        <f t="shared" si="469"/>
        <v>40.159090909090914</v>
      </c>
      <c r="AV1941" s="65"/>
      <c r="AW1941" s="65">
        <f t="shared" si="470"/>
        <v>803.18181818181824</v>
      </c>
      <c r="AX1941" s="65"/>
      <c r="AY1941" s="63">
        <f>VLOOKUP(L1941,'Status Report'!B:CF,81,0)</f>
        <v>0</v>
      </c>
      <c r="AZ1941" s="63" t="str">
        <f>VLOOKUP(L1941,'Status Report'!B:S,18,0)</f>
        <v>Ellina Smirnova</v>
      </c>
      <c r="BB1941" s="63">
        <f>VLOOKUP(L1941,'Status Report'!B:Z,25,0)</f>
        <v>10</v>
      </c>
      <c r="BC1941" s="63">
        <f t="shared" si="471"/>
        <v>200</v>
      </c>
      <c r="BF1941">
        <f>VLOOKUP(L1941,'Status Report'!B:CE,82,0)</f>
        <v>0</v>
      </c>
      <c r="BG1941">
        <f>VLOOKUP(L1941,'Status Report'!B:CF,83,0)</f>
        <v>0</v>
      </c>
      <c r="BH1941">
        <f>VLOOKUP(L1941,'Status Report'!B:CG,84,0)</f>
        <v>0</v>
      </c>
      <c r="BI1941" t="s">
        <v>814</v>
      </c>
      <c r="BJ1941" t="s">
        <v>795</v>
      </c>
      <c r="BM1941" s="67">
        <f t="shared" si="472"/>
        <v>264</v>
      </c>
    </row>
    <row r="1942" spans="1:65" x14ac:dyDescent="0.25">
      <c r="A1942" s="68" t="str">
        <f>VLOOKUP(L1942,'Status Report'!B:CB,79,0)</f>
        <v>Heineken - 0.0</v>
      </c>
      <c r="C1942">
        <v>20006081</v>
      </c>
      <c r="D1942">
        <v>3090233</v>
      </c>
      <c r="E1942" t="s">
        <v>835</v>
      </c>
      <c r="F1942" t="s">
        <v>836</v>
      </c>
      <c r="G1942" t="str">
        <f>VLOOKUP(D1942,'[2]sold to'!$A:$H,8,0)</f>
        <v>Hungary</v>
      </c>
      <c r="H1942" t="str">
        <f>VLOOKUP(D1942,'[2]sold to'!$A:$I,9,0)</f>
        <v>Europe</v>
      </c>
      <c r="K1942">
        <v>560</v>
      </c>
      <c r="L1942">
        <v>88027225</v>
      </c>
      <c r="M1942" t="s">
        <v>524</v>
      </c>
      <c r="N1942">
        <v>10</v>
      </c>
      <c r="P1942" t="str">
        <f>VLOOKUP(L1942,'Status Report'!B:AA,26,0)</f>
        <v>China</v>
      </c>
      <c r="Q1942" t="str">
        <f>VLOOKUP(L1942,'Status Report'!B:AB,27,0)</f>
        <v>Premiums</v>
      </c>
      <c r="R1942">
        <f>VLOOKUP(L1942,'Status Report'!B:X,23,0)</f>
        <v>250</v>
      </c>
      <c r="S1942" t="str">
        <f>VLOOKUP(L1942,'Status Report'!B:T,19,0)</f>
        <v>Promocean The Netherlands BV</v>
      </c>
      <c r="T1942" s="62">
        <f>VLOOKUP(L1942,'Status Report'!B:E,4,0)</f>
        <v>3</v>
      </c>
      <c r="U1942" s="19">
        <f>_xlfn.IFS(AI1942="Den Bosch",VLOOKUP(L1942,'Status Report'!B:AM,35,0),AI1942="Yantian",VLOOKUP(L1942,'Status Report'!B:AM,36,0),AI1942="",IF(H1942="Asia Pacific",VLOOKUP(L1942,'Status Report'!B:AM,36,0),VLOOKUP(L1942,'Status Report'!B:AM,35,0)),AI1942="Direct shipment",IF(H1942="Asia Pacific",VLOOKUP(L1942,'Status Report'!B:AM,36,0),VLOOKUP(L1942,'Status Report'!B:AM,35,0)))</f>
        <v>89.800000000000011</v>
      </c>
      <c r="V1942" s="20">
        <f t="shared" si="459"/>
        <v>898.00000000000011</v>
      </c>
      <c r="W1942" s="19">
        <f>_xlfn.IFS(AI1942="Den Bosch",VLOOKUP(L1942,'Status Report'!B:AM,37,0),AI1942="Yantian",VLOOKUP(L1942,'Status Report'!B:AM,38,0),AI1942="",IF(H1942="Asia Pacific",VLOOKUP(L1942,'Status Report'!B:AM,38,0),VLOOKUP(L1942,'Status Report'!B:AM,37,0)),AI1942="Direct shipment",IF(H1942="Asia Pacific",VLOOKUP(L1942,'Status Report'!B:AM,38,0),VLOOKUP(L1942,'Status Report'!B:AM,37,0)))</f>
        <v>89.800000000000011</v>
      </c>
      <c r="X1942" s="20">
        <f t="shared" si="460"/>
        <v>898.00000000000011</v>
      </c>
      <c r="Y1942" s="20">
        <f>_xlfn.IFS(AI1942="Den Bosch",VLOOKUP(L1942,'Status Report'!B:AO,39,0),AI1942="Yantian",VLOOKUP(L1942,'Status Report'!B:AO,40,0),AI1942="",IF(H1942="Asia Pacific",VLOOKUP(L1942,'Status Report'!B:AO,40,0),VLOOKUP(L1942,'Status Report'!B:AO,39,0)),AI1942="Direct shipment",IF(H1942="Asia Pacific",VLOOKUP(L1942,'Status Report'!B:AO,40,0),VLOOKUP(L1942,'Status Report'!B:AO,39,0)))</f>
        <v>0</v>
      </c>
      <c r="Z1942" s="20">
        <f t="shared" si="461"/>
        <v>0</v>
      </c>
      <c r="AA1942" s="20">
        <f t="shared" si="462"/>
        <v>898.00000000000011</v>
      </c>
      <c r="AB1942" s="21">
        <f>_xlfn.IFS(AI1942="Den Bosch",VLOOKUP(L1942,'Status Report'!B:AM,33,0),AI1942="Yantian",VLOOKUP(L1942,'Status Report'!B:AM,34,0),AI1942="",IF(H1942="Asia Pacific",VLOOKUP(L1942,'Status Report'!B:AM,34,0),VLOOKUP(L1942,'Status Report'!B:AM,33,0)),AI1942="Direct shipment",IF(H1942="Asia Pacific",VLOOKUP(L1942,'Status Report'!B:AM,34,0),VLOOKUP(L1942,'Status Report'!B:AM,33,0)))</f>
        <v>73.815000000000012</v>
      </c>
      <c r="AC1942" s="21">
        <f>VLOOKUP(L1942,'Status Report'!B:CE,82,0)</f>
        <v>0</v>
      </c>
      <c r="AD1942" s="21">
        <f t="shared" si="463"/>
        <v>73.815000000000012</v>
      </c>
      <c r="AE1942" s="63">
        <f>VLOOKUP(L1942,'Status Report'!B:W,20,0)</f>
        <v>41.5</v>
      </c>
      <c r="AF1942" s="63">
        <f>VLOOKUP(L1942,'Status Report'!B:W,21,0)</f>
        <v>17</v>
      </c>
      <c r="AG1942" s="63">
        <f>VLOOKUP(L1942,'Status Report'!B:W,22,0)</f>
        <v>13</v>
      </c>
      <c r="AH1942" s="22">
        <f t="shared" si="464"/>
        <v>9.1715000000000005E-2</v>
      </c>
      <c r="AI1942" t="s">
        <v>990</v>
      </c>
      <c r="AK1942" s="63">
        <f>IFERROR(VLOOKUP(G1942,ASEAN!A:A,1,0),0)</f>
        <v>0</v>
      </c>
      <c r="AL1942" s="63">
        <f>IFERROR(VLOOKUP(D1942,'[3]customer specs'!$B$1:$D$65536,3,0),0)</f>
        <v>0</v>
      </c>
      <c r="AM1942" s="64">
        <f t="shared" si="465"/>
        <v>0</v>
      </c>
      <c r="AN1942" s="64">
        <f t="shared" si="466"/>
        <v>0</v>
      </c>
      <c r="AO1942" s="63"/>
      <c r="AP1942" s="63"/>
      <c r="AQ1942" s="63" t="str">
        <f t="shared" si="467"/>
        <v>no</v>
      </c>
      <c r="AR1942" s="20">
        <f t="shared" si="468"/>
        <v>738.15000000000009</v>
      </c>
      <c r="AS1942" s="63"/>
      <c r="AT1942" s="23">
        <f t="shared" si="473"/>
        <v>0.12</v>
      </c>
      <c r="AU1942" s="65">
        <f t="shared" si="469"/>
        <v>83.880681818181827</v>
      </c>
      <c r="AV1942" s="65"/>
      <c r="AW1942" s="65">
        <f t="shared" si="470"/>
        <v>838.80681818181824</v>
      </c>
      <c r="AX1942" s="65"/>
      <c r="AY1942" s="63">
        <f>VLOOKUP(L1942,'Status Report'!B:CF,81,0)</f>
        <v>0</v>
      </c>
      <c r="AZ1942" s="63" t="str">
        <f>VLOOKUP(L1942,'Status Report'!B:S,18,0)</f>
        <v>Ellina Smirnova</v>
      </c>
      <c r="BB1942" s="63">
        <f>VLOOKUP(L1942,'Status Report'!B:Z,25,0)</f>
        <v>10</v>
      </c>
      <c r="BC1942" s="63">
        <f t="shared" si="471"/>
        <v>100</v>
      </c>
      <c r="BF1942">
        <f>VLOOKUP(L1942,'Status Report'!B:CE,82,0)</f>
        <v>0</v>
      </c>
      <c r="BG1942">
        <f>VLOOKUP(L1942,'Status Report'!B:CF,83,0)</f>
        <v>0</v>
      </c>
      <c r="BH1942">
        <f>VLOOKUP(L1942,'Status Report'!B:CG,84,0)</f>
        <v>0</v>
      </c>
      <c r="BI1942" t="s">
        <v>814</v>
      </c>
      <c r="BJ1942" t="s">
        <v>795</v>
      </c>
      <c r="BM1942" s="67">
        <f t="shared" si="472"/>
        <v>106</v>
      </c>
    </row>
    <row r="1943" spans="1:65" x14ac:dyDescent="0.25">
      <c r="A1943" s="68" t="str">
        <f>VLOOKUP(L1943,'Status Report'!B:CB,79,0)</f>
        <v>Heineken - 0.0</v>
      </c>
      <c r="C1943">
        <v>20006081</v>
      </c>
      <c r="D1943">
        <v>3090233</v>
      </c>
      <c r="E1943" t="s">
        <v>835</v>
      </c>
      <c r="F1943" t="s">
        <v>836</v>
      </c>
      <c r="G1943" t="str">
        <f>VLOOKUP(D1943,'[2]sold to'!$A:$H,8,0)</f>
        <v>Hungary</v>
      </c>
      <c r="H1943" t="str">
        <f>VLOOKUP(D1943,'[2]sold to'!$A:$I,9,0)</f>
        <v>Europe</v>
      </c>
      <c r="K1943">
        <v>570</v>
      </c>
      <c r="L1943">
        <v>88027062</v>
      </c>
      <c r="M1943" t="s">
        <v>872</v>
      </c>
      <c r="N1943">
        <v>20</v>
      </c>
      <c r="P1943" t="str">
        <f>VLOOKUP(L1943,'Status Report'!B:AA,26,0)</f>
        <v>China</v>
      </c>
      <c r="Q1943" t="str">
        <f>VLOOKUP(L1943,'Status Report'!B:AB,27,0)</f>
        <v>Premiums</v>
      </c>
      <c r="R1943">
        <f>VLOOKUP(L1943,'Status Report'!B:X,23,0)</f>
        <v>200</v>
      </c>
      <c r="S1943" t="str">
        <f>VLOOKUP(L1943,'Status Report'!B:T,19,0)</f>
        <v>Promocean The Netherlands BV</v>
      </c>
      <c r="T1943" s="62">
        <f>VLOOKUP(L1943,'Status Report'!B:E,4,0)</f>
        <v>3</v>
      </c>
      <c r="U1943" s="19">
        <f>_xlfn.IFS(AI1943="Den Bosch",VLOOKUP(L1943,'Status Report'!B:AM,35,0),AI1943="Yantian",VLOOKUP(L1943,'Status Report'!B:AM,36,0),AI1943="",IF(H1943="Asia Pacific",VLOOKUP(L1943,'Status Report'!B:AM,36,0),VLOOKUP(L1943,'Status Report'!B:AM,35,0)),AI1943="Direct shipment",IF(H1943="Asia Pacific",VLOOKUP(L1943,'Status Report'!B:AM,36,0),VLOOKUP(L1943,'Status Report'!B:AM,35,0)))</f>
        <v>42.65</v>
      </c>
      <c r="V1943" s="20">
        <f t="shared" si="459"/>
        <v>853</v>
      </c>
      <c r="W1943" s="19">
        <f>_xlfn.IFS(AI1943="Den Bosch",VLOOKUP(L1943,'Status Report'!B:AM,37,0),AI1943="Yantian",VLOOKUP(L1943,'Status Report'!B:AM,38,0),AI1943="",IF(H1943="Asia Pacific",VLOOKUP(L1943,'Status Report'!B:AM,38,0),VLOOKUP(L1943,'Status Report'!B:AM,37,0)),AI1943="Direct shipment",IF(H1943="Asia Pacific",VLOOKUP(L1943,'Status Report'!B:AM,38,0),VLOOKUP(L1943,'Status Report'!B:AM,37,0)))</f>
        <v>42.65</v>
      </c>
      <c r="X1943" s="20">
        <f t="shared" si="460"/>
        <v>853</v>
      </c>
      <c r="Y1943" s="20">
        <f>_xlfn.IFS(AI1943="Den Bosch",VLOOKUP(L1943,'Status Report'!B:AO,39,0),AI1943="Yantian",VLOOKUP(L1943,'Status Report'!B:AO,40,0),AI1943="",IF(H1943="Asia Pacific",VLOOKUP(L1943,'Status Report'!B:AO,40,0),VLOOKUP(L1943,'Status Report'!B:AO,39,0)),AI1943="Direct shipment",IF(H1943="Asia Pacific",VLOOKUP(L1943,'Status Report'!B:AO,40,0),VLOOKUP(L1943,'Status Report'!B:AO,39,0)))</f>
        <v>0</v>
      </c>
      <c r="Z1943" s="20">
        <f t="shared" si="461"/>
        <v>0</v>
      </c>
      <c r="AA1943" s="20">
        <f t="shared" si="462"/>
        <v>853</v>
      </c>
      <c r="AB1943" s="21">
        <f>_xlfn.IFS(AI1943="Den Bosch",VLOOKUP(L1943,'Status Report'!B:AM,33,0),AI1943="Yantian",VLOOKUP(L1943,'Status Report'!B:AM,34,0),AI1943="",IF(H1943="Asia Pacific",VLOOKUP(L1943,'Status Report'!B:AM,34,0),VLOOKUP(L1943,'Status Report'!B:AM,33,0)),AI1943="Direct shipment",IF(H1943="Asia Pacific",VLOOKUP(L1943,'Status Report'!B:AM,34,0),VLOOKUP(L1943,'Status Report'!B:AM,33,0)))</f>
        <v>38.440800000000003</v>
      </c>
      <c r="AC1943" s="21">
        <f>VLOOKUP(L1943,'Status Report'!B:CE,82,0)</f>
        <v>0</v>
      </c>
      <c r="AD1943" s="21">
        <f t="shared" si="463"/>
        <v>38.440800000000003</v>
      </c>
      <c r="AE1943" s="63">
        <f>VLOOKUP(L1943,'Status Report'!B:W,20,0)</f>
        <v>48</v>
      </c>
      <c r="AF1943" s="63">
        <f>VLOOKUP(L1943,'Status Report'!B:W,21,0)</f>
        <v>34</v>
      </c>
      <c r="AG1943" s="63">
        <f>VLOOKUP(L1943,'Status Report'!B:W,22,0)</f>
        <v>9.5</v>
      </c>
      <c r="AH1943" s="22">
        <f t="shared" si="464"/>
        <v>0.31008000000000002</v>
      </c>
      <c r="AI1943" t="s">
        <v>990</v>
      </c>
      <c r="AK1943" s="63">
        <f>IFERROR(VLOOKUP(G1943,ASEAN!A:A,1,0),0)</f>
        <v>0</v>
      </c>
      <c r="AL1943" s="63">
        <f>IFERROR(VLOOKUP(D1943,'[3]customer specs'!$B$1:$D$65536,3,0),0)</f>
        <v>0</v>
      </c>
      <c r="AM1943" s="64">
        <f t="shared" si="465"/>
        <v>0</v>
      </c>
      <c r="AN1943" s="64">
        <f t="shared" si="466"/>
        <v>0</v>
      </c>
      <c r="AO1943" s="63"/>
      <c r="AP1943" s="63"/>
      <c r="AQ1943" s="63" t="str">
        <f t="shared" si="467"/>
        <v>no</v>
      </c>
      <c r="AR1943" s="20">
        <f t="shared" si="468"/>
        <v>768.81600000000003</v>
      </c>
      <c r="AS1943" s="63"/>
      <c r="AT1943" s="23">
        <f t="shared" si="473"/>
        <v>0.12</v>
      </c>
      <c r="AU1943" s="65">
        <f t="shared" si="469"/>
        <v>43.682727272727277</v>
      </c>
      <c r="AV1943" s="65"/>
      <c r="AW1943" s="65">
        <f t="shared" si="470"/>
        <v>873.65454545454554</v>
      </c>
      <c r="AX1943" s="65"/>
      <c r="AY1943" s="63">
        <f>VLOOKUP(L1943,'Status Report'!B:CF,81,0)</f>
        <v>0</v>
      </c>
      <c r="AZ1943" s="63" t="str">
        <f>VLOOKUP(L1943,'Status Report'!B:S,18,0)</f>
        <v>Ellina Smirnova</v>
      </c>
      <c r="BB1943" s="63">
        <f>VLOOKUP(L1943,'Status Report'!B:Z,25,0)</f>
        <v>5</v>
      </c>
      <c r="BC1943" s="63">
        <f t="shared" si="471"/>
        <v>100</v>
      </c>
      <c r="BF1943">
        <f>VLOOKUP(L1943,'Status Report'!B:CE,82,0)</f>
        <v>0</v>
      </c>
      <c r="BG1943">
        <f>VLOOKUP(L1943,'Status Report'!B:CF,83,0)</f>
        <v>0</v>
      </c>
      <c r="BH1943">
        <f>VLOOKUP(L1943,'Status Report'!B:CG,84,0)</f>
        <v>0</v>
      </c>
      <c r="BI1943" t="s">
        <v>814</v>
      </c>
      <c r="BJ1943" t="s">
        <v>795</v>
      </c>
      <c r="BM1943" s="67">
        <f t="shared" si="472"/>
        <v>87</v>
      </c>
    </row>
    <row r="1944" spans="1:65" x14ac:dyDescent="0.25">
      <c r="A1944" s="68" t="str">
        <f>VLOOKUP(L1944,'Status Report'!B:CB,79,0)</f>
        <v>Heineken - 0.0</v>
      </c>
      <c r="C1944">
        <v>20006081</v>
      </c>
      <c r="D1944">
        <v>3090233</v>
      </c>
      <c r="E1944" t="s">
        <v>835</v>
      </c>
      <c r="F1944" t="s">
        <v>836</v>
      </c>
      <c r="G1944" t="str">
        <f>VLOOKUP(D1944,'[2]sold to'!$A:$H,8,0)</f>
        <v>Hungary</v>
      </c>
      <c r="H1944" t="str">
        <f>VLOOKUP(D1944,'[2]sold to'!$A:$I,9,0)</f>
        <v>Europe</v>
      </c>
      <c r="K1944">
        <v>580</v>
      </c>
      <c r="L1944">
        <v>88027242</v>
      </c>
      <c r="M1944" t="s">
        <v>535</v>
      </c>
      <c r="N1944">
        <v>30</v>
      </c>
      <c r="P1944" t="str">
        <f>VLOOKUP(L1944,'Status Report'!B:AA,26,0)</f>
        <v>Poland</v>
      </c>
      <c r="Q1944" t="str">
        <f>VLOOKUP(L1944,'Status Report'!B:AB,27,0)</f>
        <v>Premiums</v>
      </c>
      <c r="R1944">
        <f>VLOOKUP(L1944,'Status Report'!B:X,23,0)</f>
        <v>100</v>
      </c>
      <c r="S1944" t="str">
        <f>VLOOKUP(L1944,'Status Report'!B:T,19,0)</f>
        <v>ASL Nederland B.V.</v>
      </c>
      <c r="T1944" s="62">
        <f>VLOOKUP(L1944,'Status Report'!B:E,4,0)</f>
        <v>3</v>
      </c>
      <c r="U1944" s="19">
        <f>_xlfn.IFS(AI1944="Den Bosch",VLOOKUP(L1944,'Status Report'!B:AM,35,0),AI1944="Yantian",VLOOKUP(L1944,'Status Report'!B:AM,36,0),AI1944="",IF(H1944="Asia Pacific",VLOOKUP(L1944,'Status Report'!B:AM,36,0),VLOOKUP(L1944,'Status Report'!B:AM,35,0)),AI1944="Direct shipment",IF(H1944="Asia Pacific",VLOOKUP(L1944,'Status Report'!B:AM,36,0),VLOOKUP(L1944,'Status Report'!B:AM,35,0)))</f>
        <v>41.68</v>
      </c>
      <c r="V1944" s="20">
        <f t="shared" si="459"/>
        <v>1250.4000000000001</v>
      </c>
      <c r="W1944" s="19">
        <f>_xlfn.IFS(AI1944="Den Bosch",VLOOKUP(L1944,'Status Report'!B:AM,37,0),AI1944="Yantian",VLOOKUP(L1944,'Status Report'!B:AM,38,0),AI1944="",IF(H1944="Asia Pacific",VLOOKUP(L1944,'Status Report'!B:AM,38,0),VLOOKUP(L1944,'Status Report'!B:AM,37,0)),AI1944="Direct shipment",IF(H1944="Asia Pacific",VLOOKUP(L1944,'Status Report'!B:AM,38,0),VLOOKUP(L1944,'Status Report'!B:AM,37,0)))</f>
        <v>41.68</v>
      </c>
      <c r="X1944" s="20">
        <f t="shared" si="460"/>
        <v>1250.4000000000001</v>
      </c>
      <c r="Y1944" s="20">
        <f>_xlfn.IFS(AI1944="Den Bosch",VLOOKUP(L1944,'Status Report'!B:AO,39,0),AI1944="Yantian",VLOOKUP(L1944,'Status Report'!B:AO,40,0),AI1944="",IF(H1944="Asia Pacific",VLOOKUP(L1944,'Status Report'!B:AO,40,0),VLOOKUP(L1944,'Status Report'!B:AO,39,0)),AI1944="Direct shipment",IF(H1944="Asia Pacific",VLOOKUP(L1944,'Status Report'!B:AO,40,0),VLOOKUP(L1944,'Status Report'!B:AO,39,0)))</f>
        <v>0</v>
      </c>
      <c r="Z1944" s="20">
        <f t="shared" si="461"/>
        <v>0</v>
      </c>
      <c r="AA1944" s="20">
        <f t="shared" si="462"/>
        <v>1250.4000000000001</v>
      </c>
      <c r="AB1944" s="21">
        <f>_xlfn.IFS(AI1944="Den Bosch",VLOOKUP(L1944,'Status Report'!B:AM,33,0),AI1944="Yantian",VLOOKUP(L1944,'Status Report'!B:AM,34,0),AI1944="",IF(H1944="Asia Pacific",VLOOKUP(L1944,'Status Report'!B:AM,34,0),VLOOKUP(L1944,'Status Report'!B:AM,33,0)),AI1944="Direct shipment",IF(H1944="Asia Pacific",VLOOKUP(L1944,'Status Report'!B:AM,34,0),VLOOKUP(L1944,'Status Report'!B:AM,33,0)))</f>
        <v>36.68</v>
      </c>
      <c r="AC1944" s="21">
        <f>VLOOKUP(L1944,'Status Report'!B:CE,82,0)</f>
        <v>0</v>
      </c>
      <c r="AD1944" s="21">
        <f t="shared" si="463"/>
        <v>36.68</v>
      </c>
      <c r="AE1944" s="63">
        <f>VLOOKUP(L1944,'Status Report'!B:W,20,0)</f>
        <v>125</v>
      </c>
      <c r="AF1944" s="63">
        <f>VLOOKUP(L1944,'Status Report'!B:W,21,0)</f>
        <v>55</v>
      </c>
      <c r="AG1944" s="63">
        <f>VLOOKUP(L1944,'Status Report'!B:W,22,0)</f>
        <v>3.2</v>
      </c>
      <c r="AH1944" s="22">
        <f t="shared" si="464"/>
        <v>0.66</v>
      </c>
      <c r="AI1944" t="s">
        <v>990</v>
      </c>
      <c r="AK1944" s="63">
        <f>IFERROR(VLOOKUP(G1944,ASEAN!A:A,1,0),0)</f>
        <v>0</v>
      </c>
      <c r="AL1944" s="63">
        <f>IFERROR(VLOOKUP(D1944,'[3]customer specs'!$B$1:$D$65536,3,0),0)</f>
        <v>0</v>
      </c>
      <c r="AM1944" s="64">
        <f t="shared" si="465"/>
        <v>0</v>
      </c>
      <c r="AN1944" s="64">
        <f t="shared" si="466"/>
        <v>0</v>
      </c>
      <c r="AO1944" s="63"/>
      <c r="AP1944" s="63"/>
      <c r="AQ1944" s="63" t="str">
        <f t="shared" si="467"/>
        <v>no</v>
      </c>
      <c r="AR1944" s="20">
        <f t="shared" si="468"/>
        <v>1100.4000000000001</v>
      </c>
      <c r="AS1944" s="63"/>
      <c r="AT1944" s="23">
        <f t="shared" si="473"/>
        <v>0.12</v>
      </c>
      <c r="AU1944" s="65">
        <f t="shared" si="469"/>
        <v>41.68181818181818</v>
      </c>
      <c r="AV1944" s="65"/>
      <c r="AW1944" s="65">
        <f t="shared" si="470"/>
        <v>1250.4545454545455</v>
      </c>
      <c r="AX1944" s="65"/>
      <c r="AY1944" s="63">
        <f>VLOOKUP(L1944,'Status Report'!B:CF,81,0)</f>
        <v>0</v>
      </c>
      <c r="AZ1944" s="63" t="str">
        <f>VLOOKUP(L1944,'Status Report'!B:S,18,0)</f>
        <v>Ellina Smirnova</v>
      </c>
      <c r="BB1944" s="63">
        <f>VLOOKUP(L1944,'Status Report'!B:Z,25,0)</f>
        <v>1</v>
      </c>
      <c r="BC1944" s="63">
        <f t="shared" si="471"/>
        <v>30</v>
      </c>
      <c r="BF1944">
        <f>VLOOKUP(L1944,'Status Report'!B:CE,82,0)</f>
        <v>0</v>
      </c>
      <c r="BG1944">
        <f>VLOOKUP(L1944,'Status Report'!B:CF,83,0)</f>
        <v>0</v>
      </c>
      <c r="BH1944">
        <f>VLOOKUP(L1944,'Status Report'!B:CG,84,0)</f>
        <v>0</v>
      </c>
      <c r="BI1944" t="s">
        <v>814</v>
      </c>
      <c r="BJ1944" t="s">
        <v>795</v>
      </c>
      <c r="BM1944" s="67">
        <f t="shared" si="472"/>
        <v>131</v>
      </c>
    </row>
    <row r="1945" spans="1:65" x14ac:dyDescent="0.25">
      <c r="A1945" s="68" t="str">
        <f>VLOOKUP(L1945,'Status Report'!B:CB,79,0)</f>
        <v>Heineken - 0.0</v>
      </c>
      <c r="C1945">
        <v>20006081</v>
      </c>
      <c r="D1945">
        <v>3090233</v>
      </c>
      <c r="E1945" t="s">
        <v>835</v>
      </c>
      <c r="F1945" t="s">
        <v>836</v>
      </c>
      <c r="G1945" t="str">
        <f>VLOOKUP(D1945,'[2]sold to'!$A:$H,8,0)</f>
        <v>Hungary</v>
      </c>
      <c r="H1945" t="str">
        <f>VLOOKUP(D1945,'[2]sold to'!$A:$I,9,0)</f>
        <v>Europe</v>
      </c>
      <c r="K1945">
        <v>590</v>
      </c>
      <c r="L1945">
        <v>88026294</v>
      </c>
      <c r="M1945" t="s">
        <v>732</v>
      </c>
      <c r="N1945">
        <v>3</v>
      </c>
      <c r="P1945" t="str">
        <f>VLOOKUP(L1945,'Status Report'!B:AA,26,0)</f>
        <v>China</v>
      </c>
      <c r="Q1945" t="str">
        <f>VLOOKUP(L1945,'Status Report'!B:AB,27,0)</f>
        <v>Bar support</v>
      </c>
      <c r="R1945">
        <f>VLOOKUP(L1945,'Status Report'!B:X,23,0)</f>
        <v>50</v>
      </c>
      <c r="S1945" t="str">
        <f>VLOOKUP(L1945,'Status Report'!B:T,19,0)</f>
        <v>Asian Sourcing Link</v>
      </c>
      <c r="T1945" s="62">
        <f>VLOOKUP(L1945,'Status Report'!B:E,4,0)</f>
        <v>3</v>
      </c>
      <c r="U1945" s="19">
        <f>_xlfn.IFS(AI1945="Den Bosch",VLOOKUP(L1945,'Status Report'!B:AM,35,0),AI1945="Yantian",VLOOKUP(L1945,'Status Report'!B:AM,36,0),AI1945="",IF(H1945="Asia Pacific",VLOOKUP(L1945,'Status Report'!B:AM,36,0),VLOOKUP(L1945,'Status Report'!B:AM,35,0)),AI1945="Direct shipment",IF(H1945="Asia Pacific",VLOOKUP(L1945,'Status Report'!B:AM,36,0),VLOOKUP(L1945,'Status Report'!B:AM,35,0)))</f>
        <v>46.1</v>
      </c>
      <c r="V1945" s="20">
        <f t="shared" si="459"/>
        <v>138.30000000000001</v>
      </c>
      <c r="W1945" s="19">
        <f>_xlfn.IFS(AI1945="Den Bosch",VLOOKUP(L1945,'Status Report'!B:AM,37,0),AI1945="Yantian",VLOOKUP(L1945,'Status Report'!B:AM,38,0),AI1945="",IF(H1945="Asia Pacific",VLOOKUP(L1945,'Status Report'!B:AM,38,0),VLOOKUP(L1945,'Status Report'!B:AM,37,0)),AI1945="Direct shipment",IF(H1945="Asia Pacific",VLOOKUP(L1945,'Status Report'!B:AM,38,0),VLOOKUP(L1945,'Status Report'!B:AM,37,0)))</f>
        <v>34.700000000000003</v>
      </c>
      <c r="X1945" s="20">
        <f t="shared" si="460"/>
        <v>104.10000000000001</v>
      </c>
      <c r="Y1945" s="20">
        <f>_xlfn.IFS(AI1945="Den Bosch",VLOOKUP(L1945,'Status Report'!B:AO,39,0),AI1945="Yantian",VLOOKUP(L1945,'Status Report'!B:AO,40,0),AI1945="",IF(H1945="Asia Pacific",VLOOKUP(L1945,'Status Report'!B:AO,40,0),VLOOKUP(L1945,'Status Report'!B:AO,39,0)),AI1945="Direct shipment",IF(H1945="Asia Pacific",VLOOKUP(L1945,'Status Report'!B:AO,40,0),VLOOKUP(L1945,'Status Report'!B:AO,39,0)))</f>
        <v>0</v>
      </c>
      <c r="Z1945" s="20">
        <f t="shared" si="461"/>
        <v>0</v>
      </c>
      <c r="AA1945" s="20">
        <f t="shared" si="462"/>
        <v>104.10000000000001</v>
      </c>
      <c r="AB1945" s="21">
        <f>_xlfn.IFS(AI1945="Den Bosch",VLOOKUP(L1945,'Status Report'!B:AM,33,0),AI1945="Yantian",VLOOKUP(L1945,'Status Report'!B:AM,34,0),AI1945="",IF(H1945="Asia Pacific",VLOOKUP(L1945,'Status Report'!B:AM,34,0),VLOOKUP(L1945,'Status Report'!B:AM,33,0)),AI1945="Direct shipment",IF(H1945="Asia Pacific",VLOOKUP(L1945,'Status Report'!B:AM,34,0),VLOOKUP(L1945,'Status Report'!B:AM,33,0)))</f>
        <v>32.262000000000008</v>
      </c>
      <c r="AC1945" s="21">
        <f>VLOOKUP(L1945,'Status Report'!B:CE,82,0)</f>
        <v>0</v>
      </c>
      <c r="AD1945" s="21">
        <f t="shared" si="463"/>
        <v>32.262000000000008</v>
      </c>
      <c r="AE1945" s="63">
        <f>VLOOKUP(L1945,'Status Report'!B:W,20,0)</f>
        <v>62</v>
      </c>
      <c r="AF1945" s="63">
        <f>VLOOKUP(L1945,'Status Report'!B:W,21,0)</f>
        <v>20</v>
      </c>
      <c r="AG1945" s="63">
        <f>VLOOKUP(L1945,'Status Report'!B:W,22,0)</f>
        <v>9.5</v>
      </c>
      <c r="AH1945" s="22">
        <f t="shared" si="464"/>
        <v>3.5340000000000003E-2</v>
      </c>
      <c r="AI1945" t="s">
        <v>990</v>
      </c>
      <c r="AK1945" s="63">
        <f>IFERROR(VLOOKUP(G1945,ASEAN!A:A,1,0),0)</f>
        <v>0</v>
      </c>
      <c r="AL1945" s="63">
        <f>IFERROR(VLOOKUP(D1945,'[3]customer specs'!$B$1:$D$65536,3,0),0)</f>
        <v>0</v>
      </c>
      <c r="AM1945" s="64">
        <f t="shared" si="465"/>
        <v>34.200000000000003</v>
      </c>
      <c r="AN1945" s="64">
        <f t="shared" si="466"/>
        <v>0</v>
      </c>
      <c r="AO1945" s="63"/>
      <c r="AP1945" s="63"/>
      <c r="AQ1945" s="63" t="str">
        <f t="shared" si="467"/>
        <v>no</v>
      </c>
      <c r="AR1945" s="20">
        <f t="shared" si="468"/>
        <v>96.78600000000003</v>
      </c>
      <c r="AS1945" s="63"/>
      <c r="AT1945" s="23">
        <f t="shared" si="473"/>
        <v>0.12</v>
      </c>
      <c r="AU1945" s="65">
        <f t="shared" si="469"/>
        <v>36.661363636363646</v>
      </c>
      <c r="AV1945" s="65"/>
      <c r="AW1945" s="65">
        <f t="shared" si="470"/>
        <v>109.98409090909094</v>
      </c>
      <c r="AX1945" s="65"/>
      <c r="AY1945" s="63">
        <f>VLOOKUP(L1945,'Status Report'!B:CF,81,0)</f>
        <v>0</v>
      </c>
      <c r="AZ1945" s="63" t="str">
        <f>VLOOKUP(L1945,'Status Report'!B:S,18,0)</f>
        <v>Ellina Smirnova</v>
      </c>
      <c r="BB1945" s="63">
        <f>VLOOKUP(L1945,'Status Report'!B:Z,25,0)</f>
        <v>10</v>
      </c>
      <c r="BC1945" s="63">
        <f t="shared" si="471"/>
        <v>30</v>
      </c>
      <c r="BF1945">
        <f>VLOOKUP(L1945,'Status Report'!B:CE,82,0)</f>
        <v>0</v>
      </c>
      <c r="BG1945">
        <f>VLOOKUP(L1945,'Status Report'!B:CF,83,0)</f>
        <v>0</v>
      </c>
      <c r="BH1945">
        <f>VLOOKUP(L1945,'Status Report'!B:CG,84,0)</f>
        <v>0</v>
      </c>
      <c r="BI1945" t="s">
        <v>814</v>
      </c>
      <c r="BJ1945" t="s">
        <v>795</v>
      </c>
      <c r="BM1945" s="67">
        <f t="shared" si="472"/>
        <v>228</v>
      </c>
    </row>
    <row r="1946" spans="1:65" x14ac:dyDescent="0.25">
      <c r="A1946" s="68" t="str">
        <f>VLOOKUP(L1946,'Status Report'!B:CB,79,0)</f>
        <v>Heineken - 0.0</v>
      </c>
      <c r="C1946">
        <v>20006081</v>
      </c>
      <c r="D1946">
        <v>3090233</v>
      </c>
      <c r="E1946" t="s">
        <v>835</v>
      </c>
      <c r="F1946" t="s">
        <v>836</v>
      </c>
      <c r="G1946" t="str">
        <f>VLOOKUP(D1946,'[2]sold to'!$A:$H,8,0)</f>
        <v>Hungary</v>
      </c>
      <c r="H1946" t="str">
        <f>VLOOKUP(D1946,'[2]sold to'!$A:$I,9,0)</f>
        <v>Europe</v>
      </c>
      <c r="K1946">
        <v>600</v>
      </c>
      <c r="L1946">
        <v>88025984</v>
      </c>
      <c r="M1946" t="s">
        <v>224</v>
      </c>
      <c r="N1946">
        <v>2</v>
      </c>
      <c r="P1946" t="str">
        <f>VLOOKUP(L1946,'Status Report'!B:AA,26,0)</f>
        <v>Bangladesh</v>
      </c>
      <c r="Q1946" t="str">
        <f>VLOOKUP(L1946,'Status Report'!B:AB,27,0)</f>
        <v>Textiles-Clothing</v>
      </c>
      <c r="R1946">
        <f>VLOOKUP(L1946,'Status Report'!B:X,23,0)</f>
        <v>167</v>
      </c>
      <c r="S1946" t="str">
        <f>VLOOKUP(L1946,'Status Report'!B:T,19,0)</f>
        <v>Promocean The Netherlands BV</v>
      </c>
      <c r="T1946" s="62">
        <f>VLOOKUP(L1946,'Status Report'!B:E,4,0)</f>
        <v>3</v>
      </c>
      <c r="U1946" s="19">
        <f>_xlfn.IFS(AI1946="Den Bosch",VLOOKUP(L1946,'Status Report'!B:AM,35,0),AI1946="Yantian",VLOOKUP(L1946,'Status Report'!B:AM,36,0),AI1946="",IF(H1946="Asia Pacific",VLOOKUP(L1946,'Status Report'!B:AM,36,0),VLOOKUP(L1946,'Status Report'!B:AM,35,0)),AI1946="Direct shipment",IF(H1946="Asia Pacific",VLOOKUP(L1946,'Status Report'!B:AM,36,0),VLOOKUP(L1946,'Status Report'!B:AM,35,0)))</f>
        <v>42.480000000000004</v>
      </c>
      <c r="V1946" s="20">
        <f t="shared" si="459"/>
        <v>84.960000000000008</v>
      </c>
      <c r="W1946" s="19">
        <f>_xlfn.IFS(AI1946="Den Bosch",VLOOKUP(L1946,'Status Report'!B:AM,37,0),AI1946="Yantian",VLOOKUP(L1946,'Status Report'!B:AM,38,0),AI1946="",IF(H1946="Asia Pacific",VLOOKUP(L1946,'Status Report'!B:AM,38,0),VLOOKUP(L1946,'Status Report'!B:AM,37,0)),AI1946="Direct shipment",IF(H1946="Asia Pacific",VLOOKUP(L1946,'Status Report'!B:AM,38,0),VLOOKUP(L1946,'Status Report'!B:AM,37,0)))</f>
        <v>42.480000000000004</v>
      </c>
      <c r="X1946" s="20">
        <f t="shared" si="460"/>
        <v>84.960000000000008</v>
      </c>
      <c r="Y1946" s="20">
        <f>_xlfn.IFS(AI1946="Den Bosch",VLOOKUP(L1946,'Status Report'!B:AO,39,0),AI1946="Yantian",VLOOKUP(L1946,'Status Report'!B:AO,40,0),AI1946="",IF(H1946="Asia Pacific",VLOOKUP(L1946,'Status Report'!B:AO,40,0),VLOOKUP(L1946,'Status Report'!B:AO,39,0)),AI1946="Direct shipment",IF(H1946="Asia Pacific",VLOOKUP(L1946,'Status Report'!B:AO,40,0),VLOOKUP(L1946,'Status Report'!B:AO,39,0)))</f>
        <v>0</v>
      </c>
      <c r="Z1946" s="20">
        <f t="shared" si="461"/>
        <v>0</v>
      </c>
      <c r="AA1946" s="20">
        <f t="shared" si="462"/>
        <v>84.960000000000008</v>
      </c>
      <c r="AB1946" s="21">
        <f>_xlfn.IFS(AI1946="Den Bosch",VLOOKUP(L1946,'Status Report'!B:AM,33,0),AI1946="Yantian",VLOOKUP(L1946,'Status Report'!B:AM,34,0),AI1946="",IF(H1946="Asia Pacific",VLOOKUP(L1946,'Status Report'!B:AM,34,0),VLOOKUP(L1946,'Status Report'!B:AM,33,0)),AI1946="Direct shipment",IF(H1946="Asia Pacific",VLOOKUP(L1946,'Status Report'!B:AM,34,0),VLOOKUP(L1946,'Status Report'!B:AM,33,0)))</f>
        <v>37.018499999999996</v>
      </c>
      <c r="AC1946" s="21">
        <f>VLOOKUP(L1946,'Status Report'!B:CE,82,0)</f>
        <v>0</v>
      </c>
      <c r="AD1946" s="21">
        <f t="shared" si="463"/>
        <v>37.018499999999996</v>
      </c>
      <c r="AE1946" s="63">
        <f>VLOOKUP(L1946,'Status Report'!B:W,20,0)</f>
        <v>36</v>
      </c>
      <c r="AF1946" s="63">
        <f>VLOOKUP(L1946,'Status Report'!B:W,21,0)</f>
        <v>33</v>
      </c>
      <c r="AG1946" s="63">
        <f>VLOOKUP(L1946,'Status Report'!B:W,22,0)</f>
        <v>7</v>
      </c>
      <c r="AH1946" s="22">
        <f t="shared" si="464"/>
        <v>1.6632000000000001E-2</v>
      </c>
      <c r="AI1946" t="s">
        <v>990</v>
      </c>
      <c r="AK1946" s="63">
        <f>IFERROR(VLOOKUP(G1946,ASEAN!A:A,1,0),0)</f>
        <v>0</v>
      </c>
      <c r="AL1946" s="63">
        <f>IFERROR(VLOOKUP(D1946,'[3]customer specs'!$B$1:$D$65536,3,0),0)</f>
        <v>0</v>
      </c>
      <c r="AM1946" s="64">
        <f t="shared" si="465"/>
        <v>0</v>
      </c>
      <c r="AN1946" s="64">
        <f t="shared" si="466"/>
        <v>0</v>
      </c>
      <c r="AO1946" s="63"/>
      <c r="AP1946" s="63"/>
      <c r="AQ1946" s="63" t="str">
        <f t="shared" si="467"/>
        <v>no</v>
      </c>
      <c r="AR1946" s="20">
        <f t="shared" si="468"/>
        <v>74.036999999999992</v>
      </c>
      <c r="AS1946" s="63"/>
      <c r="AT1946" s="23">
        <f t="shared" si="473"/>
        <v>0.12</v>
      </c>
      <c r="AU1946" s="65">
        <f t="shared" si="469"/>
        <v>42.066477272727269</v>
      </c>
      <c r="AV1946" s="65"/>
      <c r="AW1946" s="65">
        <f t="shared" si="470"/>
        <v>84.132954545454538</v>
      </c>
      <c r="AX1946" s="65"/>
      <c r="AY1946" s="63">
        <f>VLOOKUP(L1946,'Status Report'!B:CF,81,0)</f>
        <v>0</v>
      </c>
      <c r="AZ1946" s="63" t="str">
        <f>VLOOKUP(L1946,'Status Report'!B:S,18,0)</f>
        <v>Ellina Smirnova</v>
      </c>
      <c r="BB1946" s="63">
        <f>VLOOKUP(L1946,'Status Report'!B:Z,25,0)</f>
        <v>6</v>
      </c>
      <c r="BC1946" s="63">
        <f t="shared" si="471"/>
        <v>12</v>
      </c>
      <c r="BF1946">
        <f>VLOOKUP(L1946,'Status Report'!B:CE,82,0)</f>
        <v>0</v>
      </c>
      <c r="BG1946">
        <f>VLOOKUP(L1946,'Status Report'!B:CF,83,0)</f>
        <v>0</v>
      </c>
      <c r="BH1946">
        <f>VLOOKUP(L1946,'Status Report'!B:CG,84,0)</f>
        <v>0</v>
      </c>
      <c r="BI1946" t="s">
        <v>814</v>
      </c>
      <c r="BJ1946" t="s">
        <v>795</v>
      </c>
      <c r="BM1946" s="67">
        <f t="shared" si="472"/>
        <v>31</v>
      </c>
    </row>
    <row r="1947" spans="1:65" x14ac:dyDescent="0.25">
      <c r="A1947" s="68" t="str">
        <f>VLOOKUP(L1947,'Status Report'!B:CB,79,0)</f>
        <v>Heineken - 0.0</v>
      </c>
      <c r="C1947">
        <v>20006081</v>
      </c>
      <c r="D1947">
        <v>3090233</v>
      </c>
      <c r="E1947" t="s">
        <v>835</v>
      </c>
      <c r="F1947" t="s">
        <v>836</v>
      </c>
      <c r="G1947" t="str">
        <f>VLOOKUP(D1947,'[2]sold to'!$A:$H,8,0)</f>
        <v>Hungary</v>
      </c>
      <c r="H1947" t="str">
        <f>VLOOKUP(D1947,'[2]sold to'!$A:$I,9,0)</f>
        <v>Europe</v>
      </c>
      <c r="K1947">
        <v>610</v>
      </c>
      <c r="L1947">
        <v>88025985</v>
      </c>
      <c r="M1947" t="s">
        <v>225</v>
      </c>
      <c r="N1947">
        <v>2</v>
      </c>
      <c r="P1947" t="str">
        <f>VLOOKUP(L1947,'Status Report'!B:AA,26,0)</f>
        <v>Bangladesh</v>
      </c>
      <c r="Q1947" t="str">
        <f>VLOOKUP(L1947,'Status Report'!B:AB,27,0)</f>
        <v>Textiles-Clothing</v>
      </c>
      <c r="R1947">
        <f>VLOOKUP(L1947,'Status Report'!B:X,23,0)</f>
        <v>167</v>
      </c>
      <c r="S1947" t="str">
        <f>VLOOKUP(L1947,'Status Report'!B:T,19,0)</f>
        <v>Promocean The Netherlands BV</v>
      </c>
      <c r="T1947" s="62">
        <f>VLOOKUP(L1947,'Status Report'!B:E,4,0)</f>
        <v>3</v>
      </c>
      <c r="U1947" s="19">
        <f>_xlfn.IFS(AI1947="Den Bosch",VLOOKUP(L1947,'Status Report'!B:AM,35,0),AI1947="Yantian",VLOOKUP(L1947,'Status Report'!B:AM,36,0),AI1947="",IF(H1947="Asia Pacific",VLOOKUP(L1947,'Status Report'!B:AM,36,0),VLOOKUP(L1947,'Status Report'!B:AM,35,0)),AI1947="Direct shipment",IF(H1947="Asia Pacific",VLOOKUP(L1947,'Status Report'!B:AM,36,0),VLOOKUP(L1947,'Status Report'!B:AM,35,0)))</f>
        <v>42.480000000000004</v>
      </c>
      <c r="V1947" s="20">
        <f t="shared" si="459"/>
        <v>84.960000000000008</v>
      </c>
      <c r="W1947" s="19">
        <f>_xlfn.IFS(AI1947="Den Bosch",VLOOKUP(L1947,'Status Report'!B:AM,37,0),AI1947="Yantian",VLOOKUP(L1947,'Status Report'!B:AM,38,0),AI1947="",IF(H1947="Asia Pacific",VLOOKUP(L1947,'Status Report'!B:AM,38,0),VLOOKUP(L1947,'Status Report'!B:AM,37,0)),AI1947="Direct shipment",IF(H1947="Asia Pacific",VLOOKUP(L1947,'Status Report'!B:AM,38,0),VLOOKUP(L1947,'Status Report'!B:AM,37,0)))</f>
        <v>42.480000000000004</v>
      </c>
      <c r="X1947" s="20">
        <f t="shared" si="460"/>
        <v>84.960000000000008</v>
      </c>
      <c r="Y1947" s="20">
        <f>_xlfn.IFS(AI1947="Den Bosch",VLOOKUP(L1947,'Status Report'!B:AO,39,0),AI1947="Yantian",VLOOKUP(L1947,'Status Report'!B:AO,40,0),AI1947="",IF(H1947="Asia Pacific",VLOOKUP(L1947,'Status Report'!B:AO,40,0),VLOOKUP(L1947,'Status Report'!B:AO,39,0)),AI1947="Direct shipment",IF(H1947="Asia Pacific",VLOOKUP(L1947,'Status Report'!B:AO,40,0),VLOOKUP(L1947,'Status Report'!B:AO,39,0)))</f>
        <v>0</v>
      </c>
      <c r="Z1947" s="20">
        <f t="shared" si="461"/>
        <v>0</v>
      </c>
      <c r="AA1947" s="20">
        <f t="shared" si="462"/>
        <v>84.960000000000008</v>
      </c>
      <c r="AB1947" s="21">
        <f>_xlfn.IFS(AI1947="Den Bosch",VLOOKUP(L1947,'Status Report'!B:AM,33,0),AI1947="Yantian",VLOOKUP(L1947,'Status Report'!B:AM,34,0),AI1947="",IF(H1947="Asia Pacific",VLOOKUP(L1947,'Status Report'!B:AM,34,0),VLOOKUP(L1947,'Status Report'!B:AM,33,0)),AI1947="Direct shipment",IF(H1947="Asia Pacific",VLOOKUP(L1947,'Status Report'!B:AM,34,0),VLOOKUP(L1947,'Status Report'!B:AM,33,0)))</f>
        <v>37.018499999999996</v>
      </c>
      <c r="AC1947" s="21">
        <f>VLOOKUP(L1947,'Status Report'!B:CE,82,0)</f>
        <v>0</v>
      </c>
      <c r="AD1947" s="21">
        <f t="shared" si="463"/>
        <v>37.018499999999996</v>
      </c>
      <c r="AE1947" s="63">
        <f>VLOOKUP(L1947,'Status Report'!B:W,20,0)</f>
        <v>36</v>
      </c>
      <c r="AF1947" s="63">
        <f>VLOOKUP(L1947,'Status Report'!B:W,21,0)</f>
        <v>33</v>
      </c>
      <c r="AG1947" s="63">
        <f>VLOOKUP(L1947,'Status Report'!B:W,22,0)</f>
        <v>7</v>
      </c>
      <c r="AH1947" s="22">
        <f t="shared" si="464"/>
        <v>1.6632000000000001E-2</v>
      </c>
      <c r="AI1947" t="s">
        <v>990</v>
      </c>
      <c r="AK1947" s="63">
        <f>IFERROR(VLOOKUP(G1947,ASEAN!A:A,1,0),0)</f>
        <v>0</v>
      </c>
      <c r="AL1947" s="63">
        <f>IFERROR(VLOOKUP(D1947,'[3]customer specs'!$B$1:$D$65536,3,0),0)</f>
        <v>0</v>
      </c>
      <c r="AM1947" s="64">
        <f t="shared" si="465"/>
        <v>0</v>
      </c>
      <c r="AN1947" s="64">
        <f t="shared" si="466"/>
        <v>0</v>
      </c>
      <c r="AO1947" s="63"/>
      <c r="AP1947" s="63"/>
      <c r="AQ1947" s="63" t="str">
        <f t="shared" si="467"/>
        <v>no</v>
      </c>
      <c r="AR1947" s="20">
        <f t="shared" si="468"/>
        <v>74.036999999999992</v>
      </c>
      <c r="AS1947" s="63"/>
      <c r="AT1947" s="23">
        <f t="shared" si="473"/>
        <v>0.12</v>
      </c>
      <c r="AU1947" s="65">
        <f t="shared" si="469"/>
        <v>42.066477272727269</v>
      </c>
      <c r="AV1947" s="65"/>
      <c r="AW1947" s="65">
        <f t="shared" si="470"/>
        <v>84.132954545454538</v>
      </c>
      <c r="AX1947" s="65"/>
      <c r="AY1947" s="63">
        <f>VLOOKUP(L1947,'Status Report'!B:CF,81,0)</f>
        <v>0</v>
      </c>
      <c r="AZ1947" s="63" t="str">
        <f>VLOOKUP(L1947,'Status Report'!B:S,18,0)</f>
        <v>Ellina Smirnova</v>
      </c>
      <c r="BB1947" s="63">
        <f>VLOOKUP(L1947,'Status Report'!B:Z,25,0)</f>
        <v>6</v>
      </c>
      <c r="BC1947" s="63">
        <f t="shared" si="471"/>
        <v>12</v>
      </c>
      <c r="BF1947">
        <f>VLOOKUP(L1947,'Status Report'!B:CE,82,0)</f>
        <v>0</v>
      </c>
      <c r="BG1947">
        <f>VLOOKUP(L1947,'Status Report'!B:CF,83,0)</f>
        <v>0</v>
      </c>
      <c r="BH1947">
        <f>VLOOKUP(L1947,'Status Report'!B:CG,84,0)</f>
        <v>0</v>
      </c>
      <c r="BI1947" t="s">
        <v>814</v>
      </c>
      <c r="BJ1947" t="s">
        <v>795</v>
      </c>
      <c r="BM1947" s="67">
        <f t="shared" si="472"/>
        <v>34</v>
      </c>
    </row>
    <row r="1948" spans="1:65" x14ac:dyDescent="0.25">
      <c r="A1948" s="68" t="str">
        <f>VLOOKUP(L1948,'Status Report'!B:CB,79,0)</f>
        <v>Heineken - 0.0</v>
      </c>
      <c r="C1948">
        <v>20006081</v>
      </c>
      <c r="D1948">
        <v>3090233</v>
      </c>
      <c r="E1948" t="s">
        <v>835</v>
      </c>
      <c r="F1948" t="s">
        <v>836</v>
      </c>
      <c r="G1948" t="str">
        <f>VLOOKUP(D1948,'[2]sold to'!$A:$H,8,0)</f>
        <v>Hungary</v>
      </c>
      <c r="H1948" t="str">
        <f>VLOOKUP(D1948,'[2]sold to'!$A:$I,9,0)</f>
        <v>Europe</v>
      </c>
      <c r="K1948">
        <v>620</v>
      </c>
      <c r="L1948">
        <v>88025986</v>
      </c>
      <c r="M1948" t="s">
        <v>226</v>
      </c>
      <c r="N1948">
        <v>2</v>
      </c>
      <c r="P1948" t="str">
        <f>VLOOKUP(L1948,'Status Report'!B:AA,26,0)</f>
        <v>Bangladesh</v>
      </c>
      <c r="Q1948" t="str">
        <f>VLOOKUP(L1948,'Status Report'!B:AB,27,0)</f>
        <v>Textiles-Clothing</v>
      </c>
      <c r="R1948">
        <f>VLOOKUP(L1948,'Status Report'!B:X,23,0)</f>
        <v>167</v>
      </c>
      <c r="S1948" t="str">
        <f>VLOOKUP(L1948,'Status Report'!B:T,19,0)</f>
        <v>Promocean The Netherlands BV</v>
      </c>
      <c r="T1948" s="62">
        <f>VLOOKUP(L1948,'Status Report'!B:E,4,0)</f>
        <v>3</v>
      </c>
      <c r="U1948" s="19">
        <f>_xlfn.IFS(AI1948="Den Bosch",VLOOKUP(L1948,'Status Report'!B:AM,35,0),AI1948="Yantian",VLOOKUP(L1948,'Status Report'!B:AM,36,0),AI1948="",IF(H1948="Asia Pacific",VLOOKUP(L1948,'Status Report'!B:AM,36,0),VLOOKUP(L1948,'Status Report'!B:AM,35,0)),AI1948="Direct shipment",IF(H1948="Asia Pacific",VLOOKUP(L1948,'Status Report'!B:AM,36,0),VLOOKUP(L1948,'Status Report'!B:AM,35,0)))</f>
        <v>42.480000000000004</v>
      </c>
      <c r="V1948" s="20">
        <f t="shared" si="459"/>
        <v>84.960000000000008</v>
      </c>
      <c r="W1948" s="19">
        <f>_xlfn.IFS(AI1948="Den Bosch",VLOOKUP(L1948,'Status Report'!B:AM,37,0),AI1948="Yantian",VLOOKUP(L1948,'Status Report'!B:AM,38,0),AI1948="",IF(H1948="Asia Pacific",VLOOKUP(L1948,'Status Report'!B:AM,38,0),VLOOKUP(L1948,'Status Report'!B:AM,37,0)),AI1948="Direct shipment",IF(H1948="Asia Pacific",VLOOKUP(L1948,'Status Report'!B:AM,38,0),VLOOKUP(L1948,'Status Report'!B:AM,37,0)))</f>
        <v>42.480000000000004</v>
      </c>
      <c r="X1948" s="20">
        <f t="shared" si="460"/>
        <v>84.960000000000008</v>
      </c>
      <c r="Y1948" s="20">
        <f>_xlfn.IFS(AI1948="Den Bosch",VLOOKUP(L1948,'Status Report'!B:AO,39,0),AI1948="Yantian",VLOOKUP(L1948,'Status Report'!B:AO,40,0),AI1948="",IF(H1948="Asia Pacific",VLOOKUP(L1948,'Status Report'!B:AO,40,0),VLOOKUP(L1948,'Status Report'!B:AO,39,0)),AI1948="Direct shipment",IF(H1948="Asia Pacific",VLOOKUP(L1948,'Status Report'!B:AO,40,0),VLOOKUP(L1948,'Status Report'!B:AO,39,0)))</f>
        <v>0</v>
      </c>
      <c r="Z1948" s="20">
        <f t="shared" si="461"/>
        <v>0</v>
      </c>
      <c r="AA1948" s="20">
        <f t="shared" si="462"/>
        <v>84.960000000000008</v>
      </c>
      <c r="AB1948" s="21">
        <f>_xlfn.IFS(AI1948="Den Bosch",VLOOKUP(L1948,'Status Report'!B:AM,33,0),AI1948="Yantian",VLOOKUP(L1948,'Status Report'!B:AM,34,0),AI1948="",IF(H1948="Asia Pacific",VLOOKUP(L1948,'Status Report'!B:AM,34,0),VLOOKUP(L1948,'Status Report'!B:AM,33,0)),AI1948="Direct shipment",IF(H1948="Asia Pacific",VLOOKUP(L1948,'Status Report'!B:AM,34,0),VLOOKUP(L1948,'Status Report'!B:AM,33,0)))</f>
        <v>37.018499999999996</v>
      </c>
      <c r="AC1948" s="21">
        <f>VLOOKUP(L1948,'Status Report'!B:CE,82,0)</f>
        <v>0</v>
      </c>
      <c r="AD1948" s="21">
        <f t="shared" si="463"/>
        <v>37.018499999999996</v>
      </c>
      <c r="AE1948" s="63">
        <f>VLOOKUP(L1948,'Status Report'!B:W,20,0)</f>
        <v>36</v>
      </c>
      <c r="AF1948" s="63">
        <f>VLOOKUP(L1948,'Status Report'!B:W,21,0)</f>
        <v>33</v>
      </c>
      <c r="AG1948" s="63">
        <f>VLOOKUP(L1948,'Status Report'!B:W,22,0)</f>
        <v>7</v>
      </c>
      <c r="AH1948" s="22">
        <f t="shared" si="464"/>
        <v>1.6632000000000001E-2</v>
      </c>
      <c r="AI1948" t="s">
        <v>990</v>
      </c>
      <c r="AK1948" s="63">
        <f>IFERROR(VLOOKUP(G1948,ASEAN!A:A,1,0),0)</f>
        <v>0</v>
      </c>
      <c r="AL1948" s="63">
        <f>IFERROR(VLOOKUP(D1948,'[3]customer specs'!$B$1:$D$65536,3,0),0)</f>
        <v>0</v>
      </c>
      <c r="AM1948" s="64">
        <f t="shared" si="465"/>
        <v>0</v>
      </c>
      <c r="AN1948" s="64">
        <f t="shared" si="466"/>
        <v>0</v>
      </c>
      <c r="AO1948" s="63"/>
      <c r="AP1948" s="63"/>
      <c r="AQ1948" s="63" t="str">
        <f t="shared" si="467"/>
        <v>no</v>
      </c>
      <c r="AR1948" s="20">
        <f t="shared" si="468"/>
        <v>74.036999999999992</v>
      </c>
      <c r="AS1948" s="63"/>
      <c r="AT1948" s="23">
        <f t="shared" si="473"/>
        <v>0.12</v>
      </c>
      <c r="AU1948" s="65">
        <f t="shared" si="469"/>
        <v>42.066477272727269</v>
      </c>
      <c r="AV1948" s="65"/>
      <c r="AW1948" s="65">
        <f t="shared" si="470"/>
        <v>84.132954545454538</v>
      </c>
      <c r="AX1948" s="65"/>
      <c r="AY1948" s="63">
        <f>VLOOKUP(L1948,'Status Report'!B:CF,81,0)</f>
        <v>0</v>
      </c>
      <c r="AZ1948" s="63" t="str">
        <f>VLOOKUP(L1948,'Status Report'!B:S,18,0)</f>
        <v>Ellina Smirnova</v>
      </c>
      <c r="BB1948" s="63">
        <f>VLOOKUP(L1948,'Status Report'!B:Z,25,0)</f>
        <v>6</v>
      </c>
      <c r="BC1948" s="63">
        <f t="shared" si="471"/>
        <v>12</v>
      </c>
      <c r="BF1948">
        <f>VLOOKUP(L1948,'Status Report'!B:CE,82,0)</f>
        <v>0</v>
      </c>
      <c r="BG1948">
        <f>VLOOKUP(L1948,'Status Report'!B:CF,83,0)</f>
        <v>0</v>
      </c>
      <c r="BH1948">
        <f>VLOOKUP(L1948,'Status Report'!B:CG,84,0)</f>
        <v>0</v>
      </c>
      <c r="BI1948" t="s">
        <v>814</v>
      </c>
      <c r="BJ1948" t="s">
        <v>795</v>
      </c>
      <c r="BM1948" s="67">
        <f t="shared" si="472"/>
        <v>33</v>
      </c>
    </row>
    <row r="1949" spans="1:65" x14ac:dyDescent="0.25">
      <c r="A1949" s="68" t="str">
        <f>VLOOKUP(L1949,'Status Report'!B:CB,79,0)</f>
        <v>Heineken - 0.0</v>
      </c>
      <c r="C1949">
        <v>20006081</v>
      </c>
      <c r="D1949">
        <v>3090233</v>
      </c>
      <c r="E1949" t="s">
        <v>835</v>
      </c>
      <c r="F1949" t="s">
        <v>836</v>
      </c>
      <c r="G1949" t="str">
        <f>VLOOKUP(D1949,'[2]sold to'!$A:$H,8,0)</f>
        <v>Hungary</v>
      </c>
      <c r="H1949" t="str">
        <f>VLOOKUP(D1949,'[2]sold to'!$A:$I,9,0)</f>
        <v>Europe</v>
      </c>
      <c r="K1949">
        <v>630</v>
      </c>
      <c r="L1949">
        <v>88025971</v>
      </c>
      <c r="M1949" t="s">
        <v>214</v>
      </c>
      <c r="N1949">
        <v>2</v>
      </c>
      <c r="P1949" t="str">
        <f>VLOOKUP(L1949,'Status Report'!B:AA,26,0)</f>
        <v>Bangladesh</v>
      </c>
      <c r="Q1949" t="str">
        <f>VLOOKUP(L1949,'Status Report'!B:AB,27,0)</f>
        <v>Textiles-Clothing</v>
      </c>
      <c r="R1949">
        <f>VLOOKUP(L1949,'Status Report'!B:X,23,0)</f>
        <v>167</v>
      </c>
      <c r="S1949" t="str">
        <f>VLOOKUP(L1949,'Status Report'!B:T,19,0)</f>
        <v>Promocean The Netherlands BV</v>
      </c>
      <c r="T1949" s="62">
        <f>VLOOKUP(L1949,'Status Report'!B:E,4,0)</f>
        <v>3</v>
      </c>
      <c r="U1949" s="19">
        <f>_xlfn.IFS(AI1949="Den Bosch",VLOOKUP(L1949,'Status Report'!B:AM,35,0),AI1949="Yantian",VLOOKUP(L1949,'Status Report'!B:AM,36,0),AI1949="",IF(H1949="Asia Pacific",VLOOKUP(L1949,'Status Report'!B:AM,36,0),VLOOKUP(L1949,'Status Report'!B:AM,35,0)),AI1949="Direct shipment",IF(H1949="Asia Pacific",VLOOKUP(L1949,'Status Report'!B:AM,36,0),VLOOKUP(L1949,'Status Report'!B:AM,35,0)))</f>
        <v>40.619999999999997</v>
      </c>
      <c r="V1949" s="20">
        <f t="shared" si="459"/>
        <v>81.239999999999995</v>
      </c>
      <c r="W1949" s="19">
        <f>_xlfn.IFS(AI1949="Den Bosch",VLOOKUP(L1949,'Status Report'!B:AM,37,0),AI1949="Yantian",VLOOKUP(L1949,'Status Report'!B:AM,38,0),AI1949="",IF(H1949="Asia Pacific",VLOOKUP(L1949,'Status Report'!B:AM,38,0),VLOOKUP(L1949,'Status Report'!B:AM,37,0)),AI1949="Direct shipment",IF(H1949="Asia Pacific",VLOOKUP(L1949,'Status Report'!B:AM,38,0),VLOOKUP(L1949,'Status Report'!B:AM,37,0)))</f>
        <v>40.619999999999997</v>
      </c>
      <c r="X1949" s="20">
        <f t="shared" si="460"/>
        <v>81.239999999999995</v>
      </c>
      <c r="Y1949" s="20">
        <f>_xlfn.IFS(AI1949="Den Bosch",VLOOKUP(L1949,'Status Report'!B:AO,39,0),AI1949="Yantian",VLOOKUP(L1949,'Status Report'!B:AO,40,0),AI1949="",IF(H1949="Asia Pacific",VLOOKUP(L1949,'Status Report'!B:AO,40,0),VLOOKUP(L1949,'Status Report'!B:AO,39,0)),AI1949="Direct shipment",IF(H1949="Asia Pacific",VLOOKUP(L1949,'Status Report'!B:AO,40,0),VLOOKUP(L1949,'Status Report'!B:AO,39,0)))</f>
        <v>0</v>
      </c>
      <c r="Z1949" s="20">
        <f t="shared" si="461"/>
        <v>0</v>
      </c>
      <c r="AA1949" s="20">
        <f t="shared" si="462"/>
        <v>81.239999999999995</v>
      </c>
      <c r="AB1949" s="21">
        <f>_xlfn.IFS(AI1949="Den Bosch",VLOOKUP(L1949,'Status Report'!B:AM,33,0),AI1949="Yantian",VLOOKUP(L1949,'Status Report'!B:AM,34,0),AI1949="",IF(H1949="Asia Pacific",VLOOKUP(L1949,'Status Report'!B:AM,34,0),VLOOKUP(L1949,'Status Report'!B:AM,33,0)),AI1949="Direct shipment",IF(H1949="Asia Pacific",VLOOKUP(L1949,'Status Report'!B:AM,34,0),VLOOKUP(L1949,'Status Report'!B:AM,33,0)))</f>
        <v>35.408999999999999</v>
      </c>
      <c r="AC1949" s="21">
        <f>VLOOKUP(L1949,'Status Report'!B:CE,82,0)</f>
        <v>0</v>
      </c>
      <c r="AD1949" s="21">
        <f t="shared" si="463"/>
        <v>35.408999999999999</v>
      </c>
      <c r="AE1949" s="63">
        <f>VLOOKUP(L1949,'Status Report'!B:W,20,0)</f>
        <v>36</v>
      </c>
      <c r="AF1949" s="63">
        <f>VLOOKUP(L1949,'Status Report'!B:W,21,0)</f>
        <v>33</v>
      </c>
      <c r="AG1949" s="63">
        <f>VLOOKUP(L1949,'Status Report'!B:W,22,0)</f>
        <v>7</v>
      </c>
      <c r="AH1949" s="22">
        <f t="shared" si="464"/>
        <v>1.6632000000000001E-2</v>
      </c>
      <c r="AI1949" t="s">
        <v>990</v>
      </c>
      <c r="AK1949" s="63">
        <f>IFERROR(VLOOKUP(G1949,ASEAN!A:A,1,0),0)</f>
        <v>0</v>
      </c>
      <c r="AL1949" s="63">
        <f>IFERROR(VLOOKUP(D1949,'[3]customer specs'!$B$1:$D$65536,3,0),0)</f>
        <v>0</v>
      </c>
      <c r="AM1949" s="64">
        <f t="shared" si="465"/>
        <v>0</v>
      </c>
      <c r="AN1949" s="64">
        <f t="shared" si="466"/>
        <v>0</v>
      </c>
      <c r="AO1949" s="63"/>
      <c r="AP1949" s="63"/>
      <c r="AQ1949" s="63" t="str">
        <f t="shared" si="467"/>
        <v>no</v>
      </c>
      <c r="AR1949" s="20">
        <f t="shared" si="468"/>
        <v>70.817999999999998</v>
      </c>
      <c r="AS1949" s="63"/>
      <c r="AT1949" s="23">
        <f t="shared" si="473"/>
        <v>0.12</v>
      </c>
      <c r="AU1949" s="65">
        <f t="shared" si="469"/>
        <v>40.237499999999997</v>
      </c>
      <c r="AV1949" s="65"/>
      <c r="AW1949" s="65">
        <f t="shared" si="470"/>
        <v>80.474999999999994</v>
      </c>
      <c r="AX1949" s="65"/>
      <c r="AY1949" s="63">
        <f>VLOOKUP(L1949,'Status Report'!B:CF,81,0)</f>
        <v>0</v>
      </c>
      <c r="AZ1949" s="63" t="str">
        <f>VLOOKUP(L1949,'Status Report'!B:S,18,0)</f>
        <v>Ellina Smirnova</v>
      </c>
      <c r="BB1949" s="63">
        <f>VLOOKUP(L1949,'Status Report'!B:Z,25,0)</f>
        <v>6</v>
      </c>
      <c r="BC1949" s="63">
        <f t="shared" si="471"/>
        <v>12</v>
      </c>
      <c r="BF1949">
        <f>VLOOKUP(L1949,'Status Report'!B:CE,82,0)</f>
        <v>0</v>
      </c>
      <c r="BG1949">
        <f>VLOOKUP(L1949,'Status Report'!B:CF,83,0)</f>
        <v>0</v>
      </c>
      <c r="BH1949">
        <f>VLOOKUP(L1949,'Status Report'!B:CG,84,0)</f>
        <v>0</v>
      </c>
      <c r="BI1949" t="s">
        <v>814</v>
      </c>
      <c r="BJ1949" t="s">
        <v>795</v>
      </c>
      <c r="BM1949" s="67">
        <f t="shared" si="472"/>
        <v>10</v>
      </c>
    </row>
    <row r="1950" spans="1:65" x14ac:dyDescent="0.25">
      <c r="A1950" s="68" t="str">
        <f>VLOOKUP(L1950,'Status Report'!B:CB,79,0)</f>
        <v>Heineken - 0.0</v>
      </c>
      <c r="C1950">
        <v>20006081</v>
      </c>
      <c r="D1950">
        <v>3090233</v>
      </c>
      <c r="E1950" t="s">
        <v>835</v>
      </c>
      <c r="F1950" t="s">
        <v>836</v>
      </c>
      <c r="G1950" t="str">
        <f>VLOOKUP(D1950,'[2]sold to'!$A:$H,8,0)</f>
        <v>Hungary</v>
      </c>
      <c r="H1950" t="str">
        <f>VLOOKUP(D1950,'[2]sold to'!$A:$I,9,0)</f>
        <v>Europe</v>
      </c>
      <c r="K1950">
        <v>640</v>
      </c>
      <c r="L1950">
        <v>88025972</v>
      </c>
      <c r="M1950" t="s">
        <v>215</v>
      </c>
      <c r="N1950">
        <v>2</v>
      </c>
      <c r="P1950" t="str">
        <f>VLOOKUP(L1950,'Status Report'!B:AA,26,0)</f>
        <v>Bangladesh</v>
      </c>
      <c r="Q1950" t="str">
        <f>VLOOKUP(L1950,'Status Report'!B:AB,27,0)</f>
        <v>Textiles-Clothing</v>
      </c>
      <c r="R1950">
        <f>VLOOKUP(L1950,'Status Report'!B:X,23,0)</f>
        <v>167</v>
      </c>
      <c r="S1950" t="str">
        <f>VLOOKUP(L1950,'Status Report'!B:T,19,0)</f>
        <v>Promocean The Netherlands BV</v>
      </c>
      <c r="T1950" s="62">
        <f>VLOOKUP(L1950,'Status Report'!B:E,4,0)</f>
        <v>3</v>
      </c>
      <c r="U1950" s="19">
        <f>_xlfn.IFS(AI1950="Den Bosch",VLOOKUP(L1950,'Status Report'!B:AM,35,0),AI1950="Yantian",VLOOKUP(L1950,'Status Report'!B:AM,36,0),AI1950="",IF(H1950="Asia Pacific",VLOOKUP(L1950,'Status Report'!B:AM,36,0),VLOOKUP(L1950,'Status Report'!B:AM,35,0)),AI1950="Direct shipment",IF(H1950="Asia Pacific",VLOOKUP(L1950,'Status Report'!B:AM,36,0),VLOOKUP(L1950,'Status Report'!B:AM,35,0)))</f>
        <v>40.619999999999997</v>
      </c>
      <c r="V1950" s="20">
        <f t="shared" si="459"/>
        <v>81.239999999999995</v>
      </c>
      <c r="W1950" s="19">
        <f>_xlfn.IFS(AI1950="Den Bosch",VLOOKUP(L1950,'Status Report'!B:AM,37,0),AI1950="Yantian",VLOOKUP(L1950,'Status Report'!B:AM,38,0),AI1950="",IF(H1950="Asia Pacific",VLOOKUP(L1950,'Status Report'!B:AM,38,0),VLOOKUP(L1950,'Status Report'!B:AM,37,0)),AI1950="Direct shipment",IF(H1950="Asia Pacific",VLOOKUP(L1950,'Status Report'!B:AM,38,0),VLOOKUP(L1950,'Status Report'!B:AM,37,0)))</f>
        <v>40.619999999999997</v>
      </c>
      <c r="X1950" s="20">
        <f t="shared" si="460"/>
        <v>81.239999999999995</v>
      </c>
      <c r="Y1950" s="20">
        <f>_xlfn.IFS(AI1950="Den Bosch",VLOOKUP(L1950,'Status Report'!B:AO,39,0),AI1950="Yantian",VLOOKUP(L1950,'Status Report'!B:AO,40,0),AI1950="",IF(H1950="Asia Pacific",VLOOKUP(L1950,'Status Report'!B:AO,40,0),VLOOKUP(L1950,'Status Report'!B:AO,39,0)),AI1950="Direct shipment",IF(H1950="Asia Pacific",VLOOKUP(L1950,'Status Report'!B:AO,40,0),VLOOKUP(L1950,'Status Report'!B:AO,39,0)))</f>
        <v>0</v>
      </c>
      <c r="Z1950" s="20">
        <f t="shared" si="461"/>
        <v>0</v>
      </c>
      <c r="AA1950" s="20">
        <f t="shared" si="462"/>
        <v>81.239999999999995</v>
      </c>
      <c r="AB1950" s="21">
        <f>_xlfn.IFS(AI1950="Den Bosch",VLOOKUP(L1950,'Status Report'!B:AM,33,0),AI1950="Yantian",VLOOKUP(L1950,'Status Report'!B:AM,34,0),AI1950="",IF(H1950="Asia Pacific",VLOOKUP(L1950,'Status Report'!B:AM,34,0),VLOOKUP(L1950,'Status Report'!B:AM,33,0)),AI1950="Direct shipment",IF(H1950="Asia Pacific",VLOOKUP(L1950,'Status Report'!B:AM,34,0),VLOOKUP(L1950,'Status Report'!B:AM,33,0)))</f>
        <v>35.408999999999999</v>
      </c>
      <c r="AC1950" s="21">
        <f>VLOOKUP(L1950,'Status Report'!B:CE,82,0)</f>
        <v>0</v>
      </c>
      <c r="AD1950" s="21">
        <f t="shared" si="463"/>
        <v>35.408999999999999</v>
      </c>
      <c r="AE1950" s="63">
        <f>VLOOKUP(L1950,'Status Report'!B:W,20,0)</f>
        <v>36</v>
      </c>
      <c r="AF1950" s="63">
        <f>VLOOKUP(L1950,'Status Report'!B:W,21,0)</f>
        <v>33</v>
      </c>
      <c r="AG1950" s="63">
        <f>VLOOKUP(L1950,'Status Report'!B:W,22,0)</f>
        <v>7</v>
      </c>
      <c r="AH1950" s="22">
        <f t="shared" si="464"/>
        <v>1.6632000000000001E-2</v>
      </c>
      <c r="AI1950" t="s">
        <v>990</v>
      </c>
      <c r="AK1950" s="63">
        <f>IFERROR(VLOOKUP(G1950,ASEAN!A:A,1,0),0)</f>
        <v>0</v>
      </c>
      <c r="AL1950" s="63">
        <f>IFERROR(VLOOKUP(D1950,'[3]customer specs'!$B$1:$D$65536,3,0),0)</f>
        <v>0</v>
      </c>
      <c r="AM1950" s="64">
        <f t="shared" si="465"/>
        <v>0</v>
      </c>
      <c r="AN1950" s="64">
        <f t="shared" si="466"/>
        <v>0</v>
      </c>
      <c r="AO1950" s="63"/>
      <c r="AP1950" s="63"/>
      <c r="AQ1950" s="63" t="str">
        <f t="shared" si="467"/>
        <v>no</v>
      </c>
      <c r="AR1950" s="20">
        <f t="shared" si="468"/>
        <v>70.817999999999998</v>
      </c>
      <c r="AS1950" s="63"/>
      <c r="AT1950" s="23">
        <f t="shared" si="473"/>
        <v>0.12</v>
      </c>
      <c r="AU1950" s="65">
        <f t="shared" si="469"/>
        <v>40.237499999999997</v>
      </c>
      <c r="AV1950" s="65"/>
      <c r="AW1950" s="65">
        <f t="shared" si="470"/>
        <v>80.474999999999994</v>
      </c>
      <c r="AX1950" s="65"/>
      <c r="AY1950" s="63">
        <f>VLOOKUP(L1950,'Status Report'!B:CF,81,0)</f>
        <v>0</v>
      </c>
      <c r="AZ1950" s="63" t="str">
        <f>VLOOKUP(L1950,'Status Report'!B:S,18,0)</f>
        <v>Ellina Smirnova</v>
      </c>
      <c r="BB1950" s="63">
        <f>VLOOKUP(L1950,'Status Report'!B:Z,25,0)</f>
        <v>6</v>
      </c>
      <c r="BC1950" s="63">
        <f t="shared" si="471"/>
        <v>12</v>
      </c>
      <c r="BF1950">
        <f>VLOOKUP(L1950,'Status Report'!B:CE,82,0)</f>
        <v>0</v>
      </c>
      <c r="BG1950">
        <f>VLOOKUP(L1950,'Status Report'!B:CF,83,0)</f>
        <v>0</v>
      </c>
      <c r="BH1950">
        <f>VLOOKUP(L1950,'Status Report'!B:CG,84,0)</f>
        <v>0</v>
      </c>
      <c r="BI1950" t="s">
        <v>814</v>
      </c>
      <c r="BJ1950" t="s">
        <v>795</v>
      </c>
      <c r="BM1950" s="67">
        <f t="shared" si="472"/>
        <v>10</v>
      </c>
    </row>
    <row r="1951" spans="1:65" x14ac:dyDescent="0.25">
      <c r="A1951" s="68" t="str">
        <f>VLOOKUP(L1951,'Status Report'!B:CB,79,0)</f>
        <v>Heineken - 0.0</v>
      </c>
      <c r="C1951">
        <v>20006081</v>
      </c>
      <c r="D1951">
        <v>3090233</v>
      </c>
      <c r="E1951" t="s">
        <v>835</v>
      </c>
      <c r="F1951" t="s">
        <v>836</v>
      </c>
      <c r="G1951" t="str">
        <f>VLOOKUP(D1951,'[2]sold to'!$A:$H,8,0)</f>
        <v>Hungary</v>
      </c>
      <c r="H1951" t="str">
        <f>VLOOKUP(D1951,'[2]sold to'!$A:$I,9,0)</f>
        <v>Europe</v>
      </c>
      <c r="K1951">
        <v>650</v>
      </c>
      <c r="L1951">
        <v>88025973</v>
      </c>
      <c r="M1951" t="s">
        <v>216</v>
      </c>
      <c r="N1951">
        <v>2</v>
      </c>
      <c r="P1951" t="str">
        <f>VLOOKUP(L1951,'Status Report'!B:AA,26,0)</f>
        <v>Bangladesh</v>
      </c>
      <c r="Q1951" t="str">
        <f>VLOOKUP(L1951,'Status Report'!B:AB,27,0)</f>
        <v>Textiles-Clothing</v>
      </c>
      <c r="R1951">
        <f>VLOOKUP(L1951,'Status Report'!B:X,23,0)</f>
        <v>167</v>
      </c>
      <c r="S1951" t="str">
        <f>VLOOKUP(L1951,'Status Report'!B:T,19,0)</f>
        <v>Promocean The Netherlands BV</v>
      </c>
      <c r="T1951" s="62">
        <f>VLOOKUP(L1951,'Status Report'!B:E,4,0)</f>
        <v>3</v>
      </c>
      <c r="U1951" s="19">
        <f>_xlfn.IFS(AI1951="Den Bosch",VLOOKUP(L1951,'Status Report'!B:AM,35,0),AI1951="Yantian",VLOOKUP(L1951,'Status Report'!B:AM,36,0),AI1951="",IF(H1951="Asia Pacific",VLOOKUP(L1951,'Status Report'!B:AM,36,0),VLOOKUP(L1951,'Status Report'!B:AM,35,0)),AI1951="Direct shipment",IF(H1951="Asia Pacific",VLOOKUP(L1951,'Status Report'!B:AM,36,0),VLOOKUP(L1951,'Status Report'!B:AM,35,0)))</f>
        <v>40.619999999999997</v>
      </c>
      <c r="V1951" s="20">
        <f t="shared" si="459"/>
        <v>81.239999999999995</v>
      </c>
      <c r="W1951" s="19">
        <f>_xlfn.IFS(AI1951="Den Bosch",VLOOKUP(L1951,'Status Report'!B:AM,37,0),AI1951="Yantian",VLOOKUP(L1951,'Status Report'!B:AM,38,0),AI1951="",IF(H1951="Asia Pacific",VLOOKUP(L1951,'Status Report'!B:AM,38,0),VLOOKUP(L1951,'Status Report'!B:AM,37,0)),AI1951="Direct shipment",IF(H1951="Asia Pacific",VLOOKUP(L1951,'Status Report'!B:AM,38,0),VLOOKUP(L1951,'Status Report'!B:AM,37,0)))</f>
        <v>40.619999999999997</v>
      </c>
      <c r="X1951" s="20">
        <f t="shared" si="460"/>
        <v>81.239999999999995</v>
      </c>
      <c r="Y1951" s="20">
        <f>_xlfn.IFS(AI1951="Den Bosch",VLOOKUP(L1951,'Status Report'!B:AO,39,0),AI1951="Yantian",VLOOKUP(L1951,'Status Report'!B:AO,40,0),AI1951="",IF(H1951="Asia Pacific",VLOOKUP(L1951,'Status Report'!B:AO,40,0),VLOOKUP(L1951,'Status Report'!B:AO,39,0)),AI1951="Direct shipment",IF(H1951="Asia Pacific",VLOOKUP(L1951,'Status Report'!B:AO,40,0),VLOOKUP(L1951,'Status Report'!B:AO,39,0)))</f>
        <v>0</v>
      </c>
      <c r="Z1951" s="20">
        <f t="shared" si="461"/>
        <v>0</v>
      </c>
      <c r="AA1951" s="20">
        <f t="shared" si="462"/>
        <v>81.239999999999995</v>
      </c>
      <c r="AB1951" s="21">
        <f>_xlfn.IFS(AI1951="Den Bosch",VLOOKUP(L1951,'Status Report'!B:AM,33,0),AI1951="Yantian",VLOOKUP(L1951,'Status Report'!B:AM,34,0),AI1951="",IF(H1951="Asia Pacific",VLOOKUP(L1951,'Status Report'!B:AM,34,0),VLOOKUP(L1951,'Status Report'!B:AM,33,0)),AI1951="Direct shipment",IF(H1951="Asia Pacific",VLOOKUP(L1951,'Status Report'!B:AM,34,0),VLOOKUP(L1951,'Status Report'!B:AM,33,0)))</f>
        <v>35.408999999999999</v>
      </c>
      <c r="AC1951" s="21">
        <f>VLOOKUP(L1951,'Status Report'!B:CE,82,0)</f>
        <v>0</v>
      </c>
      <c r="AD1951" s="21">
        <f t="shared" si="463"/>
        <v>35.408999999999999</v>
      </c>
      <c r="AE1951" s="63">
        <f>VLOOKUP(L1951,'Status Report'!B:W,20,0)</f>
        <v>36</v>
      </c>
      <c r="AF1951" s="63">
        <f>VLOOKUP(L1951,'Status Report'!B:W,21,0)</f>
        <v>33</v>
      </c>
      <c r="AG1951" s="63">
        <f>VLOOKUP(L1951,'Status Report'!B:W,22,0)</f>
        <v>7</v>
      </c>
      <c r="AH1951" s="22">
        <f t="shared" si="464"/>
        <v>1.6632000000000001E-2</v>
      </c>
      <c r="AI1951" t="s">
        <v>990</v>
      </c>
      <c r="AK1951" s="63">
        <f>IFERROR(VLOOKUP(G1951,ASEAN!A:A,1,0),0)</f>
        <v>0</v>
      </c>
      <c r="AL1951" s="63">
        <f>IFERROR(VLOOKUP(D1951,'[3]customer specs'!$B$1:$D$65536,3,0),0)</f>
        <v>0</v>
      </c>
      <c r="AM1951" s="64">
        <f t="shared" si="465"/>
        <v>0</v>
      </c>
      <c r="AN1951" s="64">
        <f t="shared" si="466"/>
        <v>0</v>
      </c>
      <c r="AO1951" s="63"/>
      <c r="AP1951" s="63"/>
      <c r="AQ1951" s="63" t="str">
        <f t="shared" si="467"/>
        <v>no</v>
      </c>
      <c r="AR1951" s="20">
        <f t="shared" si="468"/>
        <v>70.817999999999998</v>
      </c>
      <c r="AS1951" s="63"/>
      <c r="AT1951" s="23">
        <f t="shared" si="473"/>
        <v>0.12</v>
      </c>
      <c r="AU1951" s="65">
        <f t="shared" si="469"/>
        <v>40.237499999999997</v>
      </c>
      <c r="AV1951" s="65"/>
      <c r="AW1951" s="65">
        <f t="shared" si="470"/>
        <v>80.474999999999994</v>
      </c>
      <c r="AX1951" s="65"/>
      <c r="AY1951" s="63">
        <f>VLOOKUP(L1951,'Status Report'!B:CF,81,0)</f>
        <v>0</v>
      </c>
      <c r="AZ1951" s="63" t="str">
        <f>VLOOKUP(L1951,'Status Report'!B:S,18,0)</f>
        <v>Ellina Smirnova</v>
      </c>
      <c r="BB1951" s="63">
        <f>VLOOKUP(L1951,'Status Report'!B:Z,25,0)</f>
        <v>6</v>
      </c>
      <c r="BC1951" s="63">
        <f t="shared" si="471"/>
        <v>12</v>
      </c>
      <c r="BF1951">
        <f>VLOOKUP(L1951,'Status Report'!B:CE,82,0)</f>
        <v>0</v>
      </c>
      <c r="BG1951">
        <f>VLOOKUP(L1951,'Status Report'!B:CF,83,0)</f>
        <v>0</v>
      </c>
      <c r="BH1951">
        <f>VLOOKUP(L1951,'Status Report'!B:CG,84,0)</f>
        <v>0</v>
      </c>
      <c r="BI1951" t="s">
        <v>814</v>
      </c>
      <c r="BJ1951" t="s">
        <v>795</v>
      </c>
      <c r="BM1951" s="67">
        <f t="shared" si="472"/>
        <v>11</v>
      </c>
    </row>
    <row r="1952" spans="1:65" x14ac:dyDescent="0.25">
      <c r="A1952" s="68" t="str">
        <f>VLOOKUP(L1952,'Status Report'!B:CB,79,0)</f>
        <v>Heineken</v>
      </c>
      <c r="C1952">
        <v>20006081</v>
      </c>
      <c r="D1952">
        <v>3090233</v>
      </c>
      <c r="E1952" t="s">
        <v>835</v>
      </c>
      <c r="F1952" t="s">
        <v>836</v>
      </c>
      <c r="G1952" t="str">
        <f>VLOOKUP(D1952,'[2]sold to'!$A:$H,8,0)</f>
        <v>Hungary</v>
      </c>
      <c r="H1952" t="str">
        <f>VLOOKUP(D1952,'[2]sold to'!$A:$I,9,0)</f>
        <v>Europe</v>
      </c>
      <c r="K1952">
        <v>660</v>
      </c>
      <c r="L1952">
        <v>88026690</v>
      </c>
      <c r="M1952" t="s">
        <v>111</v>
      </c>
      <c r="N1952">
        <v>10</v>
      </c>
      <c r="P1952" t="str">
        <f>VLOOKUP(L1952,'Status Report'!B:AA,26,0)</f>
        <v>France</v>
      </c>
      <c r="Q1952" t="str">
        <f>VLOOKUP(L1952,'Status Report'!B:AB,27,0)</f>
        <v>Glassware</v>
      </c>
      <c r="R1952">
        <f>VLOOKUP(L1952,'Status Report'!B:X,23,0)</f>
        <v>3334</v>
      </c>
      <c r="S1952" t="str">
        <f>VLOOKUP(L1952,'Status Report'!B:T,19,0)</f>
        <v>Arc International France SAS</v>
      </c>
      <c r="T1952" s="62">
        <f>VLOOKUP(L1952,'Status Report'!B:E,4,0)</f>
        <v>3</v>
      </c>
      <c r="U1952" s="19">
        <f>_xlfn.IFS(AI1952="Den Bosch",VLOOKUP(L1952,'Status Report'!B:AM,35,0),AI1952="Yantian",VLOOKUP(L1952,'Status Report'!B:AM,36,0),AI1952="",IF(H1952="Asia Pacific",VLOOKUP(L1952,'Status Report'!B:AM,36,0),VLOOKUP(L1952,'Status Report'!B:AM,35,0)),AI1952="Direct shipment",IF(H1952="Asia Pacific",VLOOKUP(L1952,'Status Report'!B:AM,36,0),VLOOKUP(L1952,'Status Report'!B:AM,35,0)))</f>
        <v>5.22</v>
      </c>
      <c r="V1952" s="20">
        <f t="shared" si="459"/>
        <v>52.199999999999996</v>
      </c>
      <c r="W1952" s="19">
        <f>_xlfn.IFS(AI1952="Den Bosch",VLOOKUP(L1952,'Status Report'!B:AM,37,0),AI1952="Yantian",VLOOKUP(L1952,'Status Report'!B:AM,38,0),AI1952="",IF(H1952="Asia Pacific",VLOOKUP(L1952,'Status Report'!B:AM,38,0),VLOOKUP(L1952,'Status Report'!B:AM,37,0)),AI1952="Direct shipment",IF(H1952="Asia Pacific",VLOOKUP(L1952,'Status Report'!B:AM,38,0),VLOOKUP(L1952,'Status Report'!B:AM,37,0)))</f>
        <v>5.22</v>
      </c>
      <c r="X1952" s="20">
        <f t="shared" si="460"/>
        <v>52.199999999999996</v>
      </c>
      <c r="Y1952" s="20">
        <f>_xlfn.IFS(AI1952="Den Bosch",VLOOKUP(L1952,'Status Report'!B:AO,39,0),AI1952="Yantian",VLOOKUP(L1952,'Status Report'!B:AO,40,0),AI1952="",IF(H1952="Asia Pacific",VLOOKUP(L1952,'Status Report'!B:AO,40,0),VLOOKUP(L1952,'Status Report'!B:AO,39,0)),AI1952="Direct shipment",IF(H1952="Asia Pacific",VLOOKUP(L1952,'Status Report'!B:AO,40,0),VLOOKUP(L1952,'Status Report'!B:AO,39,0)))</f>
        <v>0</v>
      </c>
      <c r="Z1952" s="20">
        <f t="shared" si="461"/>
        <v>0</v>
      </c>
      <c r="AA1952" s="20">
        <f t="shared" si="462"/>
        <v>52.199999999999996</v>
      </c>
      <c r="AB1952" s="21">
        <f>_xlfn.IFS(AI1952="Den Bosch",VLOOKUP(L1952,'Status Report'!B:AM,33,0),AI1952="Yantian",VLOOKUP(L1952,'Status Report'!B:AM,34,0),AI1952="",IF(H1952="Asia Pacific",VLOOKUP(L1952,'Status Report'!B:AM,34,0),VLOOKUP(L1952,'Status Report'!B:AM,33,0)),AI1952="Direct shipment",IF(H1952="Asia Pacific",VLOOKUP(L1952,'Status Report'!B:AM,34,0),VLOOKUP(L1952,'Status Report'!B:AM,33,0)))</f>
        <v>4.58</v>
      </c>
      <c r="AC1952" s="21">
        <f>VLOOKUP(L1952,'Status Report'!B:CE,82,0)</f>
        <v>0</v>
      </c>
      <c r="AD1952" s="21">
        <f t="shared" si="463"/>
        <v>4.58</v>
      </c>
      <c r="AE1952" s="63">
        <f>VLOOKUP(L1952,'Status Report'!B:W,20,0)</f>
        <v>22.3</v>
      </c>
      <c r="AF1952" s="63">
        <f>VLOOKUP(L1952,'Status Report'!B:W,21,0)</f>
        <v>15.1</v>
      </c>
      <c r="AG1952" s="63">
        <f>VLOOKUP(L1952,'Status Report'!B:W,22,0)</f>
        <v>22.4</v>
      </c>
      <c r="AH1952" s="22">
        <f t="shared" si="464"/>
        <v>7.5427519999999984E-2</v>
      </c>
      <c r="AI1952" t="s">
        <v>990</v>
      </c>
      <c r="AK1952" s="63">
        <f>IFERROR(VLOOKUP(G1952,ASEAN!A:A,1,0),0)</f>
        <v>0</v>
      </c>
      <c r="AL1952" s="63">
        <f>IFERROR(VLOOKUP(D1952,'[3]customer specs'!$B$1:$D$65536,3,0),0)</f>
        <v>0</v>
      </c>
      <c r="AM1952" s="64">
        <f t="shared" si="465"/>
        <v>0</v>
      </c>
      <c r="AN1952" s="64">
        <f t="shared" si="466"/>
        <v>0</v>
      </c>
      <c r="AO1952" s="63"/>
      <c r="AP1952" s="63"/>
      <c r="AQ1952" s="63" t="str">
        <f t="shared" si="467"/>
        <v>no</v>
      </c>
      <c r="AR1952" s="20">
        <f t="shared" si="468"/>
        <v>45.8</v>
      </c>
      <c r="AS1952" s="63"/>
      <c r="AT1952" s="23">
        <f t="shared" si="473"/>
        <v>0.12</v>
      </c>
      <c r="AU1952" s="65">
        <f t="shared" si="469"/>
        <v>5.204545454545455</v>
      </c>
      <c r="AV1952" s="65"/>
      <c r="AW1952" s="65">
        <f t="shared" si="470"/>
        <v>52.045454545454547</v>
      </c>
      <c r="AX1952" s="65"/>
      <c r="AY1952" s="63">
        <f>VLOOKUP(L1952,'Status Report'!B:CF,81,0)</f>
        <v>0</v>
      </c>
      <c r="AZ1952" s="63" t="str">
        <f>VLOOKUP(L1952,'Status Report'!B:S,18,0)</f>
        <v>Ludmilla Zarybnicka</v>
      </c>
      <c r="BB1952" s="63">
        <f>VLOOKUP(L1952,'Status Report'!B:Z,25,0)</f>
        <v>6</v>
      </c>
      <c r="BC1952" s="63">
        <f t="shared" si="471"/>
        <v>60</v>
      </c>
      <c r="BF1952">
        <f>VLOOKUP(L1952,'Status Report'!B:CE,82,0)</f>
        <v>0</v>
      </c>
      <c r="BG1952">
        <f>VLOOKUP(L1952,'Status Report'!B:CF,83,0)</f>
        <v>0</v>
      </c>
      <c r="BH1952">
        <f>VLOOKUP(L1952,'Status Report'!B:CG,84,0)</f>
        <v>0</v>
      </c>
      <c r="BI1952" t="s">
        <v>814</v>
      </c>
      <c r="BJ1952" t="s">
        <v>795</v>
      </c>
      <c r="BM1952" s="67">
        <f t="shared" si="472"/>
        <v>18162</v>
      </c>
    </row>
    <row r="1953" spans="1:65" x14ac:dyDescent="0.25">
      <c r="A1953" s="68" t="str">
        <f>VLOOKUP(L1953,'Status Report'!B:CB,79,0)</f>
        <v>Heineken UCL</v>
      </c>
      <c r="C1953">
        <v>20006081</v>
      </c>
      <c r="D1953">
        <v>3090233</v>
      </c>
      <c r="E1953" t="s">
        <v>835</v>
      </c>
      <c r="F1953" t="s">
        <v>836</v>
      </c>
      <c r="G1953" t="str">
        <f>VLOOKUP(D1953,'[2]sold to'!$A:$H,8,0)</f>
        <v>Hungary</v>
      </c>
      <c r="H1953" t="str">
        <f>VLOOKUP(D1953,'[2]sold to'!$A:$I,9,0)</f>
        <v>Europe</v>
      </c>
      <c r="K1953">
        <v>670</v>
      </c>
      <c r="L1953">
        <v>88026490</v>
      </c>
      <c r="M1953" t="s">
        <v>316</v>
      </c>
      <c r="N1953">
        <v>3</v>
      </c>
      <c r="P1953" t="str">
        <f>VLOOKUP(L1953,'Status Report'!B:AA,26,0)</f>
        <v>China</v>
      </c>
      <c r="Q1953" t="str">
        <f>VLOOKUP(L1953,'Status Report'!B:AB,27,0)</f>
        <v>Textiles-Clothing</v>
      </c>
      <c r="R1953">
        <f>VLOOKUP(L1953,'Status Report'!B:X,23,0)</f>
        <v>500</v>
      </c>
      <c r="S1953" t="str">
        <f>VLOOKUP(L1953,'Status Report'!B:T,19,0)</f>
        <v>Promocean The Netherlands BV</v>
      </c>
      <c r="T1953" s="62">
        <f>VLOOKUP(L1953,'Status Report'!B:E,4,0)</f>
        <v>3</v>
      </c>
      <c r="U1953" s="19">
        <f>_xlfn.IFS(AI1953="Den Bosch",VLOOKUP(L1953,'Status Report'!B:AM,35,0),AI1953="Yantian",VLOOKUP(L1953,'Status Report'!B:AM,36,0),AI1953="",IF(H1953="Asia Pacific",VLOOKUP(L1953,'Status Report'!B:AM,36,0),VLOOKUP(L1953,'Status Report'!B:AM,35,0)),AI1953="Direct shipment",IF(H1953="Asia Pacific",VLOOKUP(L1953,'Status Report'!B:AM,36,0),VLOOKUP(L1953,'Status Report'!B:AM,35,0)))</f>
        <v>38.44</v>
      </c>
      <c r="V1953" s="20">
        <f t="shared" si="459"/>
        <v>115.32</v>
      </c>
      <c r="W1953" s="19">
        <f>_xlfn.IFS(AI1953="Den Bosch",VLOOKUP(L1953,'Status Report'!B:AM,37,0),AI1953="Yantian",VLOOKUP(L1953,'Status Report'!B:AM,38,0),AI1953="",IF(H1953="Asia Pacific",VLOOKUP(L1953,'Status Report'!B:AM,38,0),VLOOKUP(L1953,'Status Report'!B:AM,37,0)),AI1953="Direct shipment",IF(H1953="Asia Pacific",VLOOKUP(L1953,'Status Report'!B:AM,38,0),VLOOKUP(L1953,'Status Report'!B:AM,37,0)))</f>
        <v>38.44</v>
      </c>
      <c r="X1953" s="20">
        <f t="shared" si="460"/>
        <v>115.32</v>
      </c>
      <c r="Y1953" s="20">
        <f>_xlfn.IFS(AI1953="Den Bosch",VLOOKUP(L1953,'Status Report'!B:AO,39,0),AI1953="Yantian",VLOOKUP(L1953,'Status Report'!B:AO,40,0),AI1953="",IF(H1953="Asia Pacific",VLOOKUP(L1953,'Status Report'!B:AO,40,0),VLOOKUP(L1953,'Status Report'!B:AO,39,0)),AI1953="Direct shipment",IF(H1953="Asia Pacific",VLOOKUP(L1953,'Status Report'!B:AO,40,0),VLOOKUP(L1953,'Status Report'!B:AO,39,0)))</f>
        <v>0</v>
      </c>
      <c r="Z1953" s="20">
        <f t="shared" si="461"/>
        <v>0</v>
      </c>
      <c r="AA1953" s="20">
        <f t="shared" si="462"/>
        <v>115.32</v>
      </c>
      <c r="AB1953" s="21">
        <f>_xlfn.IFS(AI1953="Den Bosch",VLOOKUP(L1953,'Status Report'!B:AM,33,0),AI1953="Yantian",VLOOKUP(L1953,'Status Report'!B:AM,34,0),AI1953="",IF(H1953="Asia Pacific",VLOOKUP(L1953,'Status Report'!B:AM,34,0),VLOOKUP(L1953,'Status Report'!B:AM,33,0)),AI1953="Direct shipment",IF(H1953="Asia Pacific",VLOOKUP(L1953,'Status Report'!B:AM,34,0),VLOOKUP(L1953,'Status Report'!B:AM,33,0)))</f>
        <v>32.572800000000001</v>
      </c>
      <c r="AC1953" s="21">
        <f>VLOOKUP(L1953,'Status Report'!B:CE,82,0)</f>
        <v>0</v>
      </c>
      <c r="AD1953" s="21">
        <f t="shared" si="463"/>
        <v>32.572800000000001</v>
      </c>
      <c r="AE1953" s="63">
        <f>VLOOKUP(L1953,'Status Report'!B:W,20,0)</f>
        <v>58</v>
      </c>
      <c r="AF1953" s="63">
        <f>VLOOKUP(L1953,'Status Report'!B:W,21,0)</f>
        <v>36</v>
      </c>
      <c r="AG1953" s="63">
        <f>VLOOKUP(L1953,'Status Report'!B:W,22,0)</f>
        <v>4</v>
      </c>
      <c r="AH1953" s="22">
        <f t="shared" si="464"/>
        <v>2.5055999999999998E-2</v>
      </c>
      <c r="AI1953" t="s">
        <v>990</v>
      </c>
      <c r="AK1953" s="63">
        <f>IFERROR(VLOOKUP(G1953,ASEAN!A:A,1,0),0)</f>
        <v>0</v>
      </c>
      <c r="AL1953" s="63">
        <f>IFERROR(VLOOKUP(D1953,'[3]customer specs'!$B$1:$D$65536,3,0),0)</f>
        <v>0</v>
      </c>
      <c r="AM1953" s="64">
        <f t="shared" si="465"/>
        <v>0</v>
      </c>
      <c r="AN1953" s="64">
        <f t="shared" si="466"/>
        <v>0</v>
      </c>
      <c r="AO1953" s="63"/>
      <c r="AP1953" s="63"/>
      <c r="AQ1953" s="63" t="str">
        <f t="shared" si="467"/>
        <v>no</v>
      </c>
      <c r="AR1953" s="20">
        <f t="shared" si="468"/>
        <v>97.718400000000003</v>
      </c>
      <c r="AS1953" s="63"/>
      <c r="AT1953" s="23">
        <f t="shared" si="473"/>
        <v>0.12</v>
      </c>
      <c r="AU1953" s="65">
        <f t="shared" si="469"/>
        <v>37.014545454545456</v>
      </c>
      <c r="AV1953" s="65"/>
      <c r="AW1953" s="65">
        <f t="shared" si="470"/>
        <v>111.04363636363637</v>
      </c>
      <c r="AX1953" s="65"/>
      <c r="AY1953" s="63">
        <f>VLOOKUP(L1953,'Status Report'!B:CF,81,0)</f>
        <v>0</v>
      </c>
      <c r="AZ1953" s="63" t="str">
        <f>VLOOKUP(L1953,'Status Report'!B:S,18,0)</f>
        <v>Ellina Smirnova</v>
      </c>
      <c r="BB1953" s="63">
        <f>VLOOKUP(L1953,'Status Report'!B:Z,25,0)</f>
        <v>2</v>
      </c>
      <c r="BC1953" s="63">
        <f t="shared" si="471"/>
        <v>6</v>
      </c>
      <c r="BF1953">
        <f>VLOOKUP(L1953,'Status Report'!B:CE,82,0)</f>
        <v>0</v>
      </c>
      <c r="BG1953">
        <f>VLOOKUP(L1953,'Status Report'!B:CF,83,0)</f>
        <v>0</v>
      </c>
      <c r="BH1953">
        <f>VLOOKUP(L1953,'Status Report'!B:CG,84,0)</f>
        <v>0</v>
      </c>
      <c r="BI1953" t="s">
        <v>814</v>
      </c>
      <c r="BJ1953" t="s">
        <v>795</v>
      </c>
      <c r="BM1953" s="67">
        <f t="shared" si="472"/>
        <v>22</v>
      </c>
    </row>
    <row r="1954" spans="1:65" x14ac:dyDescent="0.25">
      <c r="A1954" s="68" t="str">
        <f>VLOOKUP(L1954,'Status Report'!B:CB,79,0)</f>
        <v>Heineken UCL</v>
      </c>
      <c r="C1954">
        <v>20006081</v>
      </c>
      <c r="D1954">
        <v>3090233</v>
      </c>
      <c r="E1954" t="s">
        <v>835</v>
      </c>
      <c r="F1954" t="s">
        <v>836</v>
      </c>
      <c r="G1954" t="str">
        <f>VLOOKUP(D1954,'[2]sold to'!$A:$H,8,0)</f>
        <v>Hungary</v>
      </c>
      <c r="H1954" t="str">
        <f>VLOOKUP(D1954,'[2]sold to'!$A:$I,9,0)</f>
        <v>Europe</v>
      </c>
      <c r="K1954">
        <v>680</v>
      </c>
      <c r="L1954">
        <v>88026492</v>
      </c>
      <c r="M1954" t="s">
        <v>318</v>
      </c>
      <c r="N1954">
        <v>3</v>
      </c>
      <c r="P1954" t="str">
        <f>VLOOKUP(L1954,'Status Report'!B:AA,26,0)</f>
        <v>China</v>
      </c>
      <c r="Q1954" t="str">
        <f>VLOOKUP(L1954,'Status Report'!B:AB,27,0)</f>
        <v>Textiles-Clothing</v>
      </c>
      <c r="R1954">
        <f>VLOOKUP(L1954,'Status Report'!B:X,23,0)</f>
        <v>500</v>
      </c>
      <c r="S1954" t="str">
        <f>VLOOKUP(L1954,'Status Report'!B:T,19,0)</f>
        <v>Promocean The Netherlands BV</v>
      </c>
      <c r="T1954" s="62">
        <f>VLOOKUP(L1954,'Status Report'!B:E,4,0)</f>
        <v>3</v>
      </c>
      <c r="U1954" s="19">
        <f>_xlfn.IFS(AI1954="Den Bosch",VLOOKUP(L1954,'Status Report'!B:AM,35,0),AI1954="Yantian",VLOOKUP(L1954,'Status Report'!B:AM,36,0),AI1954="",IF(H1954="Asia Pacific",VLOOKUP(L1954,'Status Report'!B:AM,36,0),VLOOKUP(L1954,'Status Report'!B:AM,35,0)),AI1954="Direct shipment",IF(H1954="Asia Pacific",VLOOKUP(L1954,'Status Report'!B:AM,36,0),VLOOKUP(L1954,'Status Report'!B:AM,35,0)))</f>
        <v>38.44</v>
      </c>
      <c r="V1954" s="20">
        <f t="shared" si="459"/>
        <v>115.32</v>
      </c>
      <c r="W1954" s="19">
        <f>_xlfn.IFS(AI1954="Den Bosch",VLOOKUP(L1954,'Status Report'!B:AM,37,0),AI1954="Yantian",VLOOKUP(L1954,'Status Report'!B:AM,38,0),AI1954="",IF(H1954="Asia Pacific",VLOOKUP(L1954,'Status Report'!B:AM,38,0),VLOOKUP(L1954,'Status Report'!B:AM,37,0)),AI1954="Direct shipment",IF(H1954="Asia Pacific",VLOOKUP(L1954,'Status Report'!B:AM,38,0),VLOOKUP(L1954,'Status Report'!B:AM,37,0)))</f>
        <v>38.44</v>
      </c>
      <c r="X1954" s="20">
        <f t="shared" si="460"/>
        <v>115.32</v>
      </c>
      <c r="Y1954" s="20">
        <f>_xlfn.IFS(AI1954="Den Bosch",VLOOKUP(L1954,'Status Report'!B:AO,39,0),AI1954="Yantian",VLOOKUP(L1954,'Status Report'!B:AO,40,0),AI1954="",IF(H1954="Asia Pacific",VLOOKUP(L1954,'Status Report'!B:AO,40,0),VLOOKUP(L1954,'Status Report'!B:AO,39,0)),AI1954="Direct shipment",IF(H1954="Asia Pacific",VLOOKUP(L1954,'Status Report'!B:AO,40,0),VLOOKUP(L1954,'Status Report'!B:AO,39,0)))</f>
        <v>0</v>
      </c>
      <c r="Z1954" s="20">
        <f t="shared" si="461"/>
        <v>0</v>
      </c>
      <c r="AA1954" s="20">
        <f t="shared" si="462"/>
        <v>115.32</v>
      </c>
      <c r="AB1954" s="21">
        <f>_xlfn.IFS(AI1954="Den Bosch",VLOOKUP(L1954,'Status Report'!B:AM,33,0),AI1954="Yantian",VLOOKUP(L1954,'Status Report'!B:AM,34,0),AI1954="",IF(H1954="Asia Pacific",VLOOKUP(L1954,'Status Report'!B:AM,34,0),VLOOKUP(L1954,'Status Report'!B:AM,33,0)),AI1954="Direct shipment",IF(H1954="Asia Pacific",VLOOKUP(L1954,'Status Report'!B:AM,34,0),VLOOKUP(L1954,'Status Report'!B:AM,33,0)))</f>
        <v>32.572800000000001</v>
      </c>
      <c r="AC1954" s="21">
        <f>VLOOKUP(L1954,'Status Report'!B:CE,82,0)</f>
        <v>0</v>
      </c>
      <c r="AD1954" s="21">
        <f t="shared" si="463"/>
        <v>32.572800000000001</v>
      </c>
      <c r="AE1954" s="63">
        <f>VLOOKUP(L1954,'Status Report'!B:W,20,0)</f>
        <v>58</v>
      </c>
      <c r="AF1954" s="63">
        <f>VLOOKUP(L1954,'Status Report'!B:W,21,0)</f>
        <v>36</v>
      </c>
      <c r="AG1954" s="63">
        <f>VLOOKUP(L1954,'Status Report'!B:W,22,0)</f>
        <v>4</v>
      </c>
      <c r="AH1954" s="22">
        <f t="shared" si="464"/>
        <v>2.5055999999999998E-2</v>
      </c>
      <c r="AI1954" t="s">
        <v>990</v>
      </c>
      <c r="AK1954" s="63">
        <f>IFERROR(VLOOKUP(G1954,ASEAN!A:A,1,0),0)</f>
        <v>0</v>
      </c>
      <c r="AL1954" s="63">
        <f>IFERROR(VLOOKUP(D1954,'[3]customer specs'!$B$1:$D$65536,3,0),0)</f>
        <v>0</v>
      </c>
      <c r="AM1954" s="64">
        <f t="shared" si="465"/>
        <v>0</v>
      </c>
      <c r="AN1954" s="64">
        <f t="shared" si="466"/>
        <v>0</v>
      </c>
      <c r="AO1954" s="63"/>
      <c r="AP1954" s="63"/>
      <c r="AQ1954" s="63" t="str">
        <f t="shared" si="467"/>
        <v>no</v>
      </c>
      <c r="AR1954" s="20">
        <f t="shared" si="468"/>
        <v>97.718400000000003</v>
      </c>
      <c r="AS1954" s="63"/>
      <c r="AT1954" s="23">
        <f t="shared" si="473"/>
        <v>0.12</v>
      </c>
      <c r="AU1954" s="65">
        <f t="shared" si="469"/>
        <v>37.014545454545456</v>
      </c>
      <c r="AV1954" s="65"/>
      <c r="AW1954" s="65">
        <f t="shared" si="470"/>
        <v>111.04363636363637</v>
      </c>
      <c r="AX1954" s="65"/>
      <c r="AY1954" s="63">
        <f>VLOOKUP(L1954,'Status Report'!B:CF,81,0)</f>
        <v>0</v>
      </c>
      <c r="AZ1954" s="63" t="str">
        <f>VLOOKUP(L1954,'Status Report'!B:S,18,0)</f>
        <v>Ellina Smirnova</v>
      </c>
      <c r="BB1954" s="63">
        <f>VLOOKUP(L1954,'Status Report'!B:Z,25,0)</f>
        <v>2</v>
      </c>
      <c r="BC1954" s="63">
        <f t="shared" si="471"/>
        <v>6</v>
      </c>
      <c r="BF1954">
        <f>VLOOKUP(L1954,'Status Report'!B:CE,82,0)</f>
        <v>0</v>
      </c>
      <c r="BG1954">
        <f>VLOOKUP(L1954,'Status Report'!B:CF,83,0)</f>
        <v>0</v>
      </c>
      <c r="BH1954">
        <f>VLOOKUP(L1954,'Status Report'!B:CG,84,0)</f>
        <v>0</v>
      </c>
      <c r="BI1954" t="s">
        <v>814</v>
      </c>
      <c r="BJ1954" t="s">
        <v>795</v>
      </c>
      <c r="BM1954" s="67">
        <f t="shared" si="472"/>
        <v>176</v>
      </c>
    </row>
    <row r="1955" spans="1:65" x14ac:dyDescent="0.25">
      <c r="A1955" s="68" t="str">
        <f>VLOOKUP(L1955,'Status Report'!B:CB,79,0)</f>
        <v>Heineken UCL</v>
      </c>
      <c r="C1955">
        <v>20006081</v>
      </c>
      <c r="D1955">
        <v>3090233</v>
      </c>
      <c r="E1955" t="s">
        <v>835</v>
      </c>
      <c r="F1955" t="s">
        <v>836</v>
      </c>
      <c r="G1955" t="str">
        <f>VLOOKUP(D1955,'[2]sold to'!$A:$H,8,0)</f>
        <v>Hungary</v>
      </c>
      <c r="H1955" t="str">
        <f>VLOOKUP(D1955,'[2]sold to'!$A:$I,9,0)</f>
        <v>Europe</v>
      </c>
      <c r="K1955">
        <v>690</v>
      </c>
      <c r="L1955">
        <v>88026470</v>
      </c>
      <c r="M1955" t="s">
        <v>299</v>
      </c>
      <c r="N1955">
        <v>2</v>
      </c>
      <c r="P1955" t="str">
        <f>VLOOKUP(L1955,'Status Report'!B:AA,26,0)</f>
        <v>China</v>
      </c>
      <c r="Q1955" t="str">
        <f>VLOOKUP(L1955,'Status Report'!B:AB,27,0)</f>
        <v>Textiles-Clothing</v>
      </c>
      <c r="R1955">
        <f>VLOOKUP(L1955,'Status Report'!B:X,23,0)</f>
        <v>500</v>
      </c>
      <c r="S1955" t="str">
        <f>VLOOKUP(L1955,'Status Report'!B:T,19,0)</f>
        <v>Promocean The Netherlands BV</v>
      </c>
      <c r="T1955" s="62">
        <f>VLOOKUP(L1955,'Status Report'!B:E,4,0)</f>
        <v>3</v>
      </c>
      <c r="U1955" s="19">
        <f>_xlfn.IFS(AI1955="Den Bosch",VLOOKUP(L1955,'Status Report'!B:AM,35,0),AI1955="Yantian",VLOOKUP(L1955,'Status Report'!B:AM,36,0),AI1955="",IF(H1955="Asia Pacific",VLOOKUP(L1955,'Status Report'!B:AM,36,0),VLOOKUP(L1955,'Status Report'!B:AM,35,0)),AI1955="Direct shipment",IF(H1955="Asia Pacific",VLOOKUP(L1955,'Status Report'!B:AM,36,0),VLOOKUP(L1955,'Status Report'!B:AM,35,0)))</f>
        <v>38.86</v>
      </c>
      <c r="V1955" s="20">
        <f t="shared" si="459"/>
        <v>77.72</v>
      </c>
      <c r="W1955" s="19">
        <f>_xlfn.IFS(AI1955="Den Bosch",VLOOKUP(L1955,'Status Report'!B:AM,37,0),AI1955="Yantian",VLOOKUP(L1955,'Status Report'!B:AM,38,0),AI1955="",IF(H1955="Asia Pacific",VLOOKUP(L1955,'Status Report'!B:AM,38,0),VLOOKUP(L1955,'Status Report'!B:AM,37,0)),AI1955="Direct shipment",IF(H1955="Asia Pacific",VLOOKUP(L1955,'Status Report'!B:AM,38,0),VLOOKUP(L1955,'Status Report'!B:AM,37,0)))</f>
        <v>38.86</v>
      </c>
      <c r="X1955" s="20">
        <f t="shared" si="460"/>
        <v>77.72</v>
      </c>
      <c r="Y1955" s="20">
        <f>_xlfn.IFS(AI1955="Den Bosch",VLOOKUP(L1955,'Status Report'!B:AO,39,0),AI1955="Yantian",VLOOKUP(L1955,'Status Report'!B:AO,40,0),AI1955="",IF(H1955="Asia Pacific",VLOOKUP(L1955,'Status Report'!B:AO,40,0),VLOOKUP(L1955,'Status Report'!B:AO,39,0)),AI1955="Direct shipment",IF(H1955="Asia Pacific",VLOOKUP(L1955,'Status Report'!B:AO,40,0),VLOOKUP(L1955,'Status Report'!B:AO,39,0)))</f>
        <v>0</v>
      </c>
      <c r="Z1955" s="20">
        <f t="shared" si="461"/>
        <v>0</v>
      </c>
      <c r="AA1955" s="20">
        <f t="shared" si="462"/>
        <v>77.72</v>
      </c>
      <c r="AB1955" s="21">
        <f>_xlfn.IFS(AI1955="Den Bosch",VLOOKUP(L1955,'Status Report'!B:AM,33,0),AI1955="Yantian",VLOOKUP(L1955,'Status Report'!B:AM,34,0),AI1955="",IF(H1955="Asia Pacific",VLOOKUP(L1955,'Status Report'!B:AM,34,0),VLOOKUP(L1955,'Status Report'!B:AM,33,0)),AI1955="Direct shipment",IF(H1955="Asia Pacific",VLOOKUP(L1955,'Status Report'!B:AM,34,0),VLOOKUP(L1955,'Status Report'!B:AM,33,0)))</f>
        <v>33.017399999999995</v>
      </c>
      <c r="AC1955" s="21">
        <f>VLOOKUP(L1955,'Status Report'!B:CE,82,0)</f>
        <v>0</v>
      </c>
      <c r="AD1955" s="21">
        <f t="shared" si="463"/>
        <v>33.017399999999995</v>
      </c>
      <c r="AE1955" s="63">
        <f>VLOOKUP(L1955,'Status Report'!B:W,20,0)</f>
        <v>58</v>
      </c>
      <c r="AF1955" s="63">
        <f>VLOOKUP(L1955,'Status Report'!B:W,21,0)</f>
        <v>36</v>
      </c>
      <c r="AG1955" s="63">
        <f>VLOOKUP(L1955,'Status Report'!B:W,22,0)</f>
        <v>4</v>
      </c>
      <c r="AH1955" s="22">
        <f t="shared" si="464"/>
        <v>1.6704E-2</v>
      </c>
      <c r="AI1955" t="s">
        <v>990</v>
      </c>
      <c r="AK1955" s="63">
        <f>IFERROR(VLOOKUP(G1955,ASEAN!A:A,1,0),0)</f>
        <v>0</v>
      </c>
      <c r="AL1955" s="63">
        <f>IFERROR(VLOOKUP(D1955,'[3]customer specs'!$B$1:$D$65536,3,0),0)</f>
        <v>0</v>
      </c>
      <c r="AM1955" s="64">
        <f t="shared" si="465"/>
        <v>0</v>
      </c>
      <c r="AN1955" s="64">
        <f t="shared" si="466"/>
        <v>0</v>
      </c>
      <c r="AO1955" s="63"/>
      <c r="AP1955" s="63"/>
      <c r="AQ1955" s="63" t="str">
        <f t="shared" si="467"/>
        <v>no</v>
      </c>
      <c r="AR1955" s="20">
        <f t="shared" si="468"/>
        <v>66.03479999999999</v>
      </c>
      <c r="AS1955" s="63"/>
      <c r="AT1955" s="23">
        <f t="shared" si="473"/>
        <v>0.12</v>
      </c>
      <c r="AU1955" s="65">
        <f t="shared" si="469"/>
        <v>37.519772727272724</v>
      </c>
      <c r="AV1955" s="65"/>
      <c r="AW1955" s="65">
        <f t="shared" si="470"/>
        <v>75.039545454545447</v>
      </c>
      <c r="AX1955" s="65"/>
      <c r="AY1955" s="63">
        <f>VLOOKUP(L1955,'Status Report'!B:CF,81,0)</f>
        <v>0</v>
      </c>
      <c r="AZ1955" s="63" t="str">
        <f>VLOOKUP(L1955,'Status Report'!B:S,18,0)</f>
        <v>Ellina Smirnova</v>
      </c>
      <c r="BB1955" s="63">
        <f>VLOOKUP(L1955,'Status Report'!B:Z,25,0)</f>
        <v>2</v>
      </c>
      <c r="BC1955" s="63">
        <f t="shared" si="471"/>
        <v>4</v>
      </c>
      <c r="BF1955">
        <f>VLOOKUP(L1955,'Status Report'!B:CE,82,0)</f>
        <v>0</v>
      </c>
      <c r="BG1955">
        <f>VLOOKUP(L1955,'Status Report'!B:CF,83,0)</f>
        <v>0</v>
      </c>
      <c r="BH1955">
        <f>VLOOKUP(L1955,'Status Report'!B:CG,84,0)</f>
        <v>0</v>
      </c>
      <c r="BI1955" t="s">
        <v>814</v>
      </c>
      <c r="BJ1955" t="s">
        <v>795</v>
      </c>
      <c r="BM1955" s="67">
        <f t="shared" si="472"/>
        <v>123</v>
      </c>
    </row>
    <row r="1956" spans="1:65" x14ac:dyDescent="0.25">
      <c r="A1956" s="68" t="str">
        <f>VLOOKUP(L1956,'Status Report'!B:CB,79,0)</f>
        <v>Heineken UCL</v>
      </c>
      <c r="C1956">
        <v>20006096</v>
      </c>
      <c r="D1956">
        <v>3090251</v>
      </c>
      <c r="E1956" t="s">
        <v>904</v>
      </c>
      <c r="F1956" t="s">
        <v>905</v>
      </c>
      <c r="G1956" t="str">
        <f>VLOOKUP(D1956,'[2]sold to'!$A:$H,8,0)</f>
        <v>Jamaica</v>
      </c>
      <c r="H1956" t="str">
        <f>VLOOKUP(D1956,'[2]sold to'!$A:$I,9,0)</f>
        <v>AMERICAS</v>
      </c>
      <c r="K1956">
        <v>120</v>
      </c>
      <c r="L1956">
        <v>88026568</v>
      </c>
      <c r="M1956" t="s">
        <v>380</v>
      </c>
      <c r="N1956">
        <v>40</v>
      </c>
      <c r="P1956" t="str">
        <f>VLOOKUP(L1956,'Status Report'!B:AA,26,0)</f>
        <v>China</v>
      </c>
      <c r="Q1956" t="str">
        <f>VLOOKUP(L1956,'Status Report'!B:AB,27,0)</f>
        <v>Textiles-Clothing</v>
      </c>
      <c r="R1956">
        <f>VLOOKUP(L1956,'Status Report'!B:X,23,0)</f>
        <v>200</v>
      </c>
      <c r="S1956" t="str">
        <f>VLOOKUP(L1956,'Status Report'!B:T,19,0)</f>
        <v>Asian Sourcing Link</v>
      </c>
      <c r="T1956" s="62">
        <f>VLOOKUP(L1956,'Status Report'!B:E,4,0)</f>
        <v>3</v>
      </c>
      <c r="U1956" s="19">
        <f>_xlfn.IFS(AI1956="Den Bosch",VLOOKUP(L1956,'Status Report'!B:AM,35,0),AI1956="Yantian",VLOOKUP(L1956,'Status Report'!B:AM,36,0),AI1956="",IF(H1956="Asia Pacific",VLOOKUP(L1956,'Status Report'!B:AM,36,0),VLOOKUP(L1956,'Status Report'!B:AM,35,0)),AI1956="Direct shipment",IF(H1956="Asia Pacific",VLOOKUP(L1956,'Status Report'!B:AM,36,0),VLOOKUP(L1956,'Status Report'!B:AM,35,0)))</f>
        <v>34.549999999999997</v>
      </c>
      <c r="V1956" s="20">
        <f t="shared" si="459"/>
        <v>1382</v>
      </c>
      <c r="W1956" s="19">
        <f>_xlfn.IFS(AI1956="Den Bosch",VLOOKUP(L1956,'Status Report'!B:AM,37,0),AI1956="Yantian",VLOOKUP(L1956,'Status Report'!B:AM,38,0),AI1956="",IF(H1956="Asia Pacific",VLOOKUP(L1956,'Status Report'!B:AM,38,0),VLOOKUP(L1956,'Status Report'!B:AM,37,0)),AI1956="Direct shipment",IF(H1956="Asia Pacific",VLOOKUP(L1956,'Status Report'!B:AM,38,0),VLOOKUP(L1956,'Status Report'!B:AM,37,0)))</f>
        <v>29.5</v>
      </c>
      <c r="X1956" s="20">
        <f t="shared" si="460"/>
        <v>1180</v>
      </c>
      <c r="Y1956" s="20">
        <f>_xlfn.IFS(AI1956="Den Bosch",VLOOKUP(L1956,'Status Report'!B:AO,39,0),AI1956="Yantian",VLOOKUP(L1956,'Status Report'!B:AO,40,0),AI1956="",IF(H1956="Asia Pacific",VLOOKUP(L1956,'Status Report'!B:AO,40,0),VLOOKUP(L1956,'Status Report'!B:AO,39,0)),AI1956="Direct shipment",IF(H1956="Asia Pacific",VLOOKUP(L1956,'Status Report'!B:AO,40,0),VLOOKUP(L1956,'Status Report'!B:AO,39,0)))</f>
        <v>0</v>
      </c>
      <c r="Z1956" s="20">
        <f t="shared" si="461"/>
        <v>0</v>
      </c>
      <c r="AA1956" s="20">
        <f t="shared" si="462"/>
        <v>1180</v>
      </c>
      <c r="AB1956" s="21">
        <f>_xlfn.IFS(AI1956="Den Bosch",VLOOKUP(L1956,'Status Report'!B:AM,33,0),AI1956="Yantian",VLOOKUP(L1956,'Status Report'!B:AM,34,0),AI1956="",IF(H1956="Asia Pacific",VLOOKUP(L1956,'Status Report'!B:AM,34,0),VLOOKUP(L1956,'Status Report'!B:AM,33,0)),AI1956="Direct shipment",IF(H1956="Asia Pacific",VLOOKUP(L1956,'Status Report'!B:AM,34,0),VLOOKUP(L1956,'Status Report'!B:AM,33,0)))</f>
        <v>25.154999999999998</v>
      </c>
      <c r="AC1956" s="21">
        <f>VLOOKUP(L1956,'Status Report'!B:CE,82,0)</f>
        <v>0</v>
      </c>
      <c r="AD1956" s="21">
        <f t="shared" si="463"/>
        <v>25.154999999999998</v>
      </c>
      <c r="AE1956" s="63">
        <f>VLOOKUP(L1956,'Status Report'!B:W,20,0)</f>
        <v>39</v>
      </c>
      <c r="AF1956" s="63">
        <f>VLOOKUP(L1956,'Status Report'!B:W,21,0)</f>
        <v>33</v>
      </c>
      <c r="AG1956" s="63">
        <f>VLOOKUP(L1956,'Status Report'!B:W,22,0)</f>
        <v>4.5</v>
      </c>
      <c r="AH1956" s="22">
        <f t="shared" si="464"/>
        <v>0.23166</v>
      </c>
      <c r="AI1956" t="s">
        <v>990</v>
      </c>
      <c r="AK1956" s="63">
        <f>IFERROR(VLOOKUP(G1956,ASEAN!A:A,1,0),0)</f>
        <v>0</v>
      </c>
      <c r="AL1956" s="63" t="str">
        <f>IFERROR(VLOOKUP(D1956,'[3]customer specs'!$B$1:$D$65536,3,0),0)</f>
        <v>pallet</v>
      </c>
      <c r="AM1956" s="64">
        <f t="shared" si="465"/>
        <v>202</v>
      </c>
      <c r="AN1956" s="64">
        <f t="shared" si="466"/>
        <v>0</v>
      </c>
      <c r="AO1956" s="63"/>
      <c r="AP1956" s="63"/>
      <c r="AQ1956" s="63" t="str">
        <f t="shared" si="467"/>
        <v>no</v>
      </c>
      <c r="AR1956" s="20">
        <f t="shared" si="468"/>
        <v>1006.1999999999999</v>
      </c>
      <c r="AS1956" s="63"/>
      <c r="AT1956" s="23">
        <f t="shared" si="473"/>
        <v>0.12</v>
      </c>
      <c r="AU1956" s="65">
        <f t="shared" si="469"/>
        <v>28.58522727272727</v>
      </c>
      <c r="AV1956" s="65"/>
      <c r="AW1956" s="65">
        <f t="shared" si="470"/>
        <v>1143.4090909090908</v>
      </c>
      <c r="AX1956" s="65"/>
      <c r="AY1956" s="63">
        <f>VLOOKUP(L1956,'Status Report'!B:CF,81,0)</f>
        <v>0</v>
      </c>
      <c r="AZ1956" s="63" t="str">
        <f>VLOOKUP(L1956,'Status Report'!B:S,18,0)</f>
        <v>Ellina Smirnova</v>
      </c>
      <c r="BB1956" s="63">
        <f>VLOOKUP(L1956,'Status Report'!B:Z,25,0)</f>
        <v>5</v>
      </c>
      <c r="BC1956" s="63">
        <f t="shared" si="471"/>
        <v>200</v>
      </c>
      <c r="BF1956">
        <f>VLOOKUP(L1956,'Status Report'!B:CE,82,0)</f>
        <v>0</v>
      </c>
      <c r="BG1956">
        <f>VLOOKUP(L1956,'Status Report'!B:CF,83,0)</f>
        <v>0</v>
      </c>
      <c r="BH1956">
        <f>VLOOKUP(L1956,'Status Report'!B:CG,84,0)</f>
        <v>0</v>
      </c>
      <c r="BI1956" t="s">
        <v>901</v>
      </c>
      <c r="BJ1956" t="s">
        <v>795</v>
      </c>
      <c r="BM1956" s="67">
        <f t="shared" si="472"/>
        <v>483</v>
      </c>
    </row>
    <row r="1957" spans="1:65" x14ac:dyDescent="0.25">
      <c r="A1957" s="68" t="str">
        <f>VLOOKUP(L1957,'Status Report'!B:CB,79,0)</f>
        <v>Heineken UCL</v>
      </c>
      <c r="C1957">
        <v>20006096</v>
      </c>
      <c r="D1957">
        <v>3090251</v>
      </c>
      <c r="E1957" t="s">
        <v>904</v>
      </c>
      <c r="F1957" t="s">
        <v>905</v>
      </c>
      <c r="G1957" t="str">
        <f>VLOOKUP(D1957,'[2]sold to'!$A:$H,8,0)</f>
        <v>Jamaica</v>
      </c>
      <c r="H1957" t="str">
        <f>VLOOKUP(D1957,'[2]sold to'!$A:$I,9,0)</f>
        <v>AMERICAS</v>
      </c>
      <c r="K1957">
        <v>130</v>
      </c>
      <c r="L1957">
        <v>88026569</v>
      </c>
      <c r="M1957" t="s">
        <v>381</v>
      </c>
      <c r="N1957">
        <v>20</v>
      </c>
      <c r="P1957" t="str">
        <f>VLOOKUP(L1957,'Status Report'!B:AA,26,0)</f>
        <v>China</v>
      </c>
      <c r="Q1957" t="str">
        <f>VLOOKUP(L1957,'Status Report'!B:AB,27,0)</f>
        <v>Textiles-Clothing</v>
      </c>
      <c r="R1957">
        <f>VLOOKUP(L1957,'Status Report'!B:X,23,0)</f>
        <v>200</v>
      </c>
      <c r="S1957" t="str">
        <f>VLOOKUP(L1957,'Status Report'!B:T,19,0)</f>
        <v>Asian Sourcing Link</v>
      </c>
      <c r="T1957" s="62">
        <f>VLOOKUP(L1957,'Status Report'!B:E,4,0)</f>
        <v>3</v>
      </c>
      <c r="U1957" s="19">
        <f>_xlfn.IFS(AI1957="Den Bosch",VLOOKUP(L1957,'Status Report'!B:AM,35,0),AI1957="Yantian",VLOOKUP(L1957,'Status Report'!B:AM,36,0),AI1957="",IF(H1957="Asia Pacific",VLOOKUP(L1957,'Status Report'!B:AM,36,0),VLOOKUP(L1957,'Status Report'!B:AM,35,0)),AI1957="Direct shipment",IF(H1957="Asia Pacific",VLOOKUP(L1957,'Status Report'!B:AM,36,0),VLOOKUP(L1957,'Status Report'!B:AM,35,0)))</f>
        <v>34.549999999999997</v>
      </c>
      <c r="V1957" s="20">
        <f t="shared" si="459"/>
        <v>691</v>
      </c>
      <c r="W1957" s="19">
        <f>_xlfn.IFS(AI1957="Den Bosch",VLOOKUP(L1957,'Status Report'!B:AM,37,0),AI1957="Yantian",VLOOKUP(L1957,'Status Report'!B:AM,38,0),AI1957="",IF(H1957="Asia Pacific",VLOOKUP(L1957,'Status Report'!B:AM,38,0),VLOOKUP(L1957,'Status Report'!B:AM,37,0)),AI1957="Direct shipment",IF(H1957="Asia Pacific",VLOOKUP(L1957,'Status Report'!B:AM,38,0),VLOOKUP(L1957,'Status Report'!B:AM,37,0)))</f>
        <v>29.5</v>
      </c>
      <c r="X1957" s="20">
        <f t="shared" si="460"/>
        <v>590</v>
      </c>
      <c r="Y1957" s="20">
        <f>_xlfn.IFS(AI1957="Den Bosch",VLOOKUP(L1957,'Status Report'!B:AO,39,0),AI1957="Yantian",VLOOKUP(L1957,'Status Report'!B:AO,40,0),AI1957="",IF(H1957="Asia Pacific",VLOOKUP(L1957,'Status Report'!B:AO,40,0),VLOOKUP(L1957,'Status Report'!B:AO,39,0)),AI1957="Direct shipment",IF(H1957="Asia Pacific",VLOOKUP(L1957,'Status Report'!B:AO,40,0),VLOOKUP(L1957,'Status Report'!B:AO,39,0)))</f>
        <v>0</v>
      </c>
      <c r="Z1957" s="20">
        <f t="shared" si="461"/>
        <v>0</v>
      </c>
      <c r="AA1957" s="20">
        <f t="shared" si="462"/>
        <v>590</v>
      </c>
      <c r="AB1957" s="21">
        <f>_xlfn.IFS(AI1957="Den Bosch",VLOOKUP(L1957,'Status Report'!B:AM,33,0),AI1957="Yantian",VLOOKUP(L1957,'Status Report'!B:AM,34,0),AI1957="",IF(H1957="Asia Pacific",VLOOKUP(L1957,'Status Report'!B:AM,34,0),VLOOKUP(L1957,'Status Report'!B:AM,33,0)),AI1957="Direct shipment",IF(H1957="Asia Pacific",VLOOKUP(L1957,'Status Report'!B:AM,34,0),VLOOKUP(L1957,'Status Report'!B:AM,33,0)))</f>
        <v>25.154999999999998</v>
      </c>
      <c r="AC1957" s="21">
        <f>VLOOKUP(L1957,'Status Report'!B:CE,82,0)</f>
        <v>0</v>
      </c>
      <c r="AD1957" s="21">
        <f t="shared" si="463"/>
        <v>25.154999999999998</v>
      </c>
      <c r="AE1957" s="63">
        <f>VLOOKUP(L1957,'Status Report'!B:W,20,0)</f>
        <v>39</v>
      </c>
      <c r="AF1957" s="63">
        <f>VLOOKUP(L1957,'Status Report'!B:W,21,0)</f>
        <v>33</v>
      </c>
      <c r="AG1957" s="63">
        <f>VLOOKUP(L1957,'Status Report'!B:W,22,0)</f>
        <v>4.5</v>
      </c>
      <c r="AH1957" s="22">
        <f t="shared" si="464"/>
        <v>0.11583</v>
      </c>
      <c r="AI1957" t="s">
        <v>990</v>
      </c>
      <c r="AK1957" s="63">
        <f>IFERROR(VLOOKUP(G1957,ASEAN!A:A,1,0),0)</f>
        <v>0</v>
      </c>
      <c r="AL1957" s="63" t="str">
        <f>IFERROR(VLOOKUP(D1957,'[3]customer specs'!$B$1:$D$65536,3,0),0)</f>
        <v>pallet</v>
      </c>
      <c r="AM1957" s="64">
        <f t="shared" si="465"/>
        <v>101</v>
      </c>
      <c r="AN1957" s="64">
        <f t="shared" si="466"/>
        <v>0</v>
      </c>
      <c r="AO1957" s="63"/>
      <c r="AP1957" s="63"/>
      <c r="AQ1957" s="63" t="str">
        <f t="shared" si="467"/>
        <v>no</v>
      </c>
      <c r="AR1957" s="20">
        <f t="shared" si="468"/>
        <v>503.09999999999997</v>
      </c>
      <c r="AS1957" s="63"/>
      <c r="AT1957" s="23">
        <f t="shared" si="473"/>
        <v>0.12</v>
      </c>
      <c r="AU1957" s="65">
        <f t="shared" si="469"/>
        <v>28.58522727272727</v>
      </c>
      <c r="AV1957" s="65"/>
      <c r="AW1957" s="65">
        <f t="shared" si="470"/>
        <v>571.70454545454538</v>
      </c>
      <c r="AX1957" s="65"/>
      <c r="AY1957" s="63">
        <f>VLOOKUP(L1957,'Status Report'!B:CF,81,0)</f>
        <v>0</v>
      </c>
      <c r="AZ1957" s="63" t="str">
        <f>VLOOKUP(L1957,'Status Report'!B:S,18,0)</f>
        <v>Ellina Smirnova</v>
      </c>
      <c r="BB1957" s="63">
        <f>VLOOKUP(L1957,'Status Report'!B:Z,25,0)</f>
        <v>5</v>
      </c>
      <c r="BC1957" s="63">
        <f t="shared" si="471"/>
        <v>100</v>
      </c>
      <c r="BF1957">
        <f>VLOOKUP(L1957,'Status Report'!B:CE,82,0)</f>
        <v>0</v>
      </c>
      <c r="BG1957">
        <f>VLOOKUP(L1957,'Status Report'!B:CF,83,0)</f>
        <v>0</v>
      </c>
      <c r="BH1957">
        <f>VLOOKUP(L1957,'Status Report'!B:CG,84,0)</f>
        <v>0</v>
      </c>
      <c r="BI1957" t="s">
        <v>901</v>
      </c>
      <c r="BJ1957" t="s">
        <v>795</v>
      </c>
      <c r="BM1957" s="67">
        <f t="shared" si="472"/>
        <v>263</v>
      </c>
    </row>
    <row r="1958" spans="1:65" x14ac:dyDescent="0.25">
      <c r="A1958" s="68" t="str">
        <f>VLOOKUP(L1958,'Status Report'!B:CB,79,0)</f>
        <v>Desperados</v>
      </c>
      <c r="C1958">
        <v>20006123</v>
      </c>
      <c r="D1958">
        <v>3090936</v>
      </c>
      <c r="E1958" t="s">
        <v>1029</v>
      </c>
      <c r="F1958" t="s">
        <v>1005</v>
      </c>
      <c r="G1958" t="str">
        <f>VLOOKUP(D1958,'[2]sold to'!$A:$H,8,0)</f>
        <v>Martinique</v>
      </c>
      <c r="H1958" t="str">
        <f>VLOOKUP(D1958,'[2]sold to'!$A:$I,9,0)</f>
        <v>AMERICAS</v>
      </c>
      <c r="K1958">
        <v>10</v>
      </c>
      <c r="L1958">
        <v>88027239</v>
      </c>
      <c r="M1958" t="s">
        <v>533</v>
      </c>
      <c r="N1958">
        <v>9</v>
      </c>
      <c r="P1958" t="str">
        <f>VLOOKUP(L1958,'Status Report'!B:AA,26,0)</f>
        <v>China</v>
      </c>
      <c r="Q1958" t="str">
        <f>VLOOKUP(L1958,'Status Report'!B:AB,27,0)</f>
        <v>Premiums</v>
      </c>
      <c r="R1958">
        <f>VLOOKUP(L1958,'Status Report'!B:X,23,0)</f>
        <v>100</v>
      </c>
      <c r="S1958" t="str">
        <f>VLOOKUP(L1958,'Status Report'!B:T,19,0)</f>
        <v>Dekkers Visual Communication B.v.</v>
      </c>
      <c r="T1958" s="62">
        <f>VLOOKUP(L1958,'Status Report'!B:E,4,0)</f>
        <v>3</v>
      </c>
      <c r="U1958" s="19">
        <f>_xlfn.IFS(AI1958="Den Bosch",VLOOKUP(L1958,'Status Report'!B:AM,35,0),AI1958="Yantian",VLOOKUP(L1958,'Status Report'!B:AM,36,0),AI1958="",IF(H1958="Asia Pacific",VLOOKUP(L1958,'Status Report'!B:AM,36,0),VLOOKUP(L1958,'Status Report'!B:AM,35,0)),AI1958="Direct shipment",IF(H1958="Asia Pacific",VLOOKUP(L1958,'Status Report'!B:AM,36,0),VLOOKUP(L1958,'Status Report'!B:AM,35,0)))</f>
        <v>270.23</v>
      </c>
      <c r="V1958" s="20">
        <f t="shared" si="459"/>
        <v>2432.0700000000002</v>
      </c>
      <c r="W1958" s="19">
        <f>_xlfn.IFS(AI1958="Den Bosch",VLOOKUP(L1958,'Status Report'!B:AM,37,0),AI1958="Yantian",VLOOKUP(L1958,'Status Report'!B:AM,38,0),AI1958="",IF(H1958="Asia Pacific",VLOOKUP(L1958,'Status Report'!B:AM,38,0),VLOOKUP(L1958,'Status Report'!B:AM,37,0)),AI1958="Direct shipment",IF(H1958="Asia Pacific",VLOOKUP(L1958,'Status Report'!B:AM,38,0),VLOOKUP(L1958,'Status Report'!B:AM,37,0)))</f>
        <v>270.23</v>
      </c>
      <c r="X1958" s="20">
        <f t="shared" si="460"/>
        <v>2432.0700000000002</v>
      </c>
      <c r="Y1958" s="20">
        <f>_xlfn.IFS(AI1958="Den Bosch",VLOOKUP(L1958,'Status Report'!B:AO,39,0),AI1958="Yantian",VLOOKUP(L1958,'Status Report'!B:AO,40,0),AI1958="",IF(H1958="Asia Pacific",VLOOKUP(L1958,'Status Report'!B:AO,40,0),VLOOKUP(L1958,'Status Report'!B:AO,39,0)),AI1958="Direct shipment",IF(H1958="Asia Pacific",VLOOKUP(L1958,'Status Report'!B:AO,40,0),VLOOKUP(L1958,'Status Report'!B:AO,39,0)))</f>
        <v>0</v>
      </c>
      <c r="Z1958" s="20">
        <f t="shared" si="461"/>
        <v>0</v>
      </c>
      <c r="AA1958" s="20">
        <f t="shared" si="462"/>
        <v>2432.0700000000002</v>
      </c>
      <c r="AB1958" s="21">
        <f>_xlfn.IFS(AI1958="Den Bosch",VLOOKUP(L1958,'Status Report'!B:AM,33,0),AI1958="Yantian",VLOOKUP(L1958,'Status Report'!B:AM,34,0),AI1958="",IF(H1958="Asia Pacific",VLOOKUP(L1958,'Status Report'!B:AM,34,0),VLOOKUP(L1958,'Status Report'!B:AM,33,0)),AI1958="Direct shipment",IF(H1958="Asia Pacific",VLOOKUP(L1958,'Status Report'!B:AM,34,0),VLOOKUP(L1958,'Status Report'!B:AM,33,0)))</f>
        <v>233.70000000000002</v>
      </c>
      <c r="AC1958" s="21">
        <f>VLOOKUP(L1958,'Status Report'!B:CE,82,0)</f>
        <v>0</v>
      </c>
      <c r="AD1958" s="21">
        <f t="shared" si="463"/>
        <v>233.70000000000002</v>
      </c>
      <c r="AE1958" s="63">
        <f>VLOOKUP(L1958,'Status Report'!B:W,20,0)</f>
        <v>34.5</v>
      </c>
      <c r="AF1958" s="63">
        <f>VLOOKUP(L1958,'Status Report'!B:W,21,0)</f>
        <v>20</v>
      </c>
      <c r="AG1958" s="63">
        <f>VLOOKUP(L1958,'Status Report'!B:W,22,0)</f>
        <v>23.5</v>
      </c>
      <c r="AH1958" s="22">
        <f t="shared" si="464"/>
        <v>0.14593500000000001</v>
      </c>
      <c r="AI1958" t="s">
        <v>990</v>
      </c>
      <c r="AK1958" s="63">
        <f>IFERROR(VLOOKUP(G1958,ASEAN!A:A,1,0),0)</f>
        <v>0</v>
      </c>
      <c r="AL1958" s="63">
        <f>IFERROR(VLOOKUP(D1958,'[3]customer specs'!$B$1:$D$65536,3,0),0)</f>
        <v>0</v>
      </c>
      <c r="AM1958" s="64">
        <f t="shared" si="465"/>
        <v>0</v>
      </c>
      <c r="AN1958" s="64">
        <f t="shared" si="466"/>
        <v>0</v>
      </c>
      <c r="AO1958" s="63"/>
      <c r="AP1958" s="63"/>
      <c r="AQ1958" s="63" t="str">
        <f t="shared" si="467"/>
        <v>no</v>
      </c>
      <c r="AR1958" s="20">
        <f t="shared" si="468"/>
        <v>2103.3000000000002</v>
      </c>
      <c r="AS1958" s="63"/>
      <c r="AT1958" s="23">
        <f t="shared" si="473"/>
        <v>0.12</v>
      </c>
      <c r="AU1958" s="65">
        <f t="shared" si="469"/>
        <v>265.56818181818181</v>
      </c>
      <c r="AV1958" s="65"/>
      <c r="AW1958" s="65">
        <f t="shared" si="470"/>
        <v>2390.1136363636365</v>
      </c>
      <c r="AX1958" s="65"/>
      <c r="AY1958" s="63">
        <f>VLOOKUP(L1958,'Status Report'!B:CF,81,0)</f>
        <v>0</v>
      </c>
      <c r="AZ1958" s="63" t="str">
        <f>VLOOKUP(L1958,'Status Report'!B:S,18,0)</f>
        <v>Ellina Smirnova</v>
      </c>
      <c r="BB1958" s="63">
        <f>VLOOKUP(L1958,'Status Report'!B:Z,25,0)</f>
        <v>1</v>
      </c>
      <c r="BC1958" s="63">
        <f t="shared" si="471"/>
        <v>9</v>
      </c>
      <c r="BF1958">
        <f>VLOOKUP(L1958,'Status Report'!B:CE,82,0)</f>
        <v>0</v>
      </c>
      <c r="BG1958">
        <f>VLOOKUP(L1958,'Status Report'!B:CF,83,0)</f>
        <v>0</v>
      </c>
      <c r="BH1958">
        <f>VLOOKUP(L1958,'Status Report'!B:CG,84,0)</f>
        <v>0</v>
      </c>
      <c r="BI1958" t="s">
        <v>1036</v>
      </c>
      <c r="BJ1958" t="s">
        <v>795</v>
      </c>
      <c r="BM1958" s="67">
        <f t="shared" si="472"/>
        <v>81</v>
      </c>
    </row>
    <row r="1959" spans="1:65" x14ac:dyDescent="0.25">
      <c r="A1959" s="68" t="str">
        <f>VLOOKUP(L1959,'Status Report'!B:CB,79,0)</f>
        <v>Desperados</v>
      </c>
      <c r="C1959">
        <v>20006123</v>
      </c>
      <c r="D1959">
        <v>3090936</v>
      </c>
      <c r="E1959" t="s">
        <v>1029</v>
      </c>
      <c r="F1959" t="s">
        <v>1005</v>
      </c>
      <c r="G1959" t="str">
        <f>VLOOKUP(D1959,'[2]sold to'!$A:$H,8,0)</f>
        <v>Martinique</v>
      </c>
      <c r="H1959" t="str">
        <f>VLOOKUP(D1959,'[2]sold to'!$A:$I,9,0)</f>
        <v>AMERICAS</v>
      </c>
      <c r="K1959">
        <v>20</v>
      </c>
      <c r="L1959">
        <v>88027053</v>
      </c>
      <c r="M1959" t="s">
        <v>496</v>
      </c>
      <c r="N1959">
        <v>4</v>
      </c>
      <c r="P1959" t="str">
        <f>VLOOKUP(L1959,'Status Report'!B:AA,26,0)</f>
        <v>China</v>
      </c>
      <c r="Q1959" t="str">
        <f>VLOOKUP(L1959,'Status Report'!B:AB,27,0)</f>
        <v>Indoor signs</v>
      </c>
      <c r="R1959">
        <f>VLOOKUP(L1959,'Status Report'!B:X,23,0)</f>
        <v>100</v>
      </c>
      <c r="S1959" t="str">
        <f>VLOOKUP(L1959,'Status Report'!B:T,19,0)</f>
        <v>Dekkers Visual Communication B.v.</v>
      </c>
      <c r="T1959" s="62">
        <f>VLOOKUP(L1959,'Status Report'!B:E,4,0)</f>
        <v>3</v>
      </c>
      <c r="U1959" s="19">
        <f>_xlfn.IFS(AI1959="Den Bosch",VLOOKUP(L1959,'Status Report'!B:AM,35,0),AI1959="Yantian",VLOOKUP(L1959,'Status Report'!B:AM,36,0),AI1959="",IF(H1959="Asia Pacific",VLOOKUP(L1959,'Status Report'!B:AM,36,0),VLOOKUP(L1959,'Status Report'!B:AM,35,0)),AI1959="Direct shipment",IF(H1959="Asia Pacific",VLOOKUP(L1959,'Status Report'!B:AM,36,0),VLOOKUP(L1959,'Status Report'!B:AM,35,0)))</f>
        <v>145</v>
      </c>
      <c r="V1959" s="20">
        <f t="shared" si="459"/>
        <v>580</v>
      </c>
      <c r="W1959" s="19">
        <f>_xlfn.IFS(AI1959="Den Bosch",VLOOKUP(L1959,'Status Report'!B:AM,37,0),AI1959="Yantian",VLOOKUP(L1959,'Status Report'!B:AM,38,0),AI1959="",IF(H1959="Asia Pacific",VLOOKUP(L1959,'Status Report'!B:AM,38,0),VLOOKUP(L1959,'Status Report'!B:AM,37,0)),AI1959="Direct shipment",IF(H1959="Asia Pacific",VLOOKUP(L1959,'Status Report'!B:AM,38,0),VLOOKUP(L1959,'Status Report'!B:AM,37,0)))</f>
        <v>131.82</v>
      </c>
      <c r="X1959" s="20">
        <f t="shared" si="460"/>
        <v>527.28</v>
      </c>
      <c r="Y1959" s="20">
        <f>_xlfn.IFS(AI1959="Den Bosch",VLOOKUP(L1959,'Status Report'!B:AO,39,0),AI1959="Yantian",VLOOKUP(L1959,'Status Report'!B:AO,40,0),AI1959="",IF(H1959="Asia Pacific",VLOOKUP(L1959,'Status Report'!B:AO,40,0),VLOOKUP(L1959,'Status Report'!B:AO,39,0)),AI1959="Direct shipment",IF(H1959="Asia Pacific",VLOOKUP(L1959,'Status Report'!B:AO,40,0),VLOOKUP(L1959,'Status Report'!B:AO,39,0)))</f>
        <v>0</v>
      </c>
      <c r="Z1959" s="20">
        <f t="shared" si="461"/>
        <v>0</v>
      </c>
      <c r="AA1959" s="20">
        <f t="shared" si="462"/>
        <v>527.28</v>
      </c>
      <c r="AB1959" s="21">
        <f>_xlfn.IFS(AI1959="Den Bosch",VLOOKUP(L1959,'Status Report'!B:AM,33,0),AI1959="Yantian",VLOOKUP(L1959,'Status Report'!B:AM,34,0),AI1959="",IF(H1959="Asia Pacific",VLOOKUP(L1959,'Status Report'!B:AM,34,0),VLOOKUP(L1959,'Status Report'!B:AM,33,0)),AI1959="Direct shipment",IF(H1959="Asia Pacific",VLOOKUP(L1959,'Status Report'!B:AM,34,0),VLOOKUP(L1959,'Status Report'!B:AM,33,0)))</f>
        <v>114.00000000000001</v>
      </c>
      <c r="AC1959" s="21">
        <f>VLOOKUP(L1959,'Status Report'!B:CE,82,0)</f>
        <v>0</v>
      </c>
      <c r="AD1959" s="21">
        <f t="shared" si="463"/>
        <v>114.00000000000001</v>
      </c>
      <c r="AE1959" s="63">
        <f>VLOOKUP(L1959,'Status Report'!B:W,20,0)</f>
        <v>44</v>
      </c>
      <c r="AF1959" s="63">
        <f>VLOOKUP(L1959,'Status Report'!B:W,21,0)</f>
        <v>10</v>
      </c>
      <c r="AG1959" s="63">
        <f>VLOOKUP(L1959,'Status Report'!B:W,22,0)</f>
        <v>74</v>
      </c>
      <c r="AH1959" s="22">
        <f t="shared" si="464"/>
        <v>0.13023999999999999</v>
      </c>
      <c r="AI1959" t="s">
        <v>990</v>
      </c>
      <c r="AK1959" s="63">
        <f>IFERROR(VLOOKUP(G1959,ASEAN!A:A,1,0),0)</f>
        <v>0</v>
      </c>
      <c r="AL1959" s="63">
        <f>IFERROR(VLOOKUP(D1959,'[3]customer specs'!$B$1:$D$65536,3,0),0)</f>
        <v>0</v>
      </c>
      <c r="AM1959" s="64">
        <f t="shared" si="465"/>
        <v>52.720000000000027</v>
      </c>
      <c r="AN1959" s="64">
        <f t="shared" si="466"/>
        <v>0</v>
      </c>
      <c r="AO1959" s="63"/>
      <c r="AP1959" s="63"/>
      <c r="AQ1959" s="63" t="str">
        <f t="shared" si="467"/>
        <v>no</v>
      </c>
      <c r="AR1959" s="20">
        <f t="shared" si="468"/>
        <v>456.00000000000006</v>
      </c>
      <c r="AS1959" s="63"/>
      <c r="AT1959" s="23">
        <f t="shared" si="473"/>
        <v>0.12</v>
      </c>
      <c r="AU1959" s="65">
        <f t="shared" si="469"/>
        <v>129.54545454545456</v>
      </c>
      <c r="AV1959" s="65"/>
      <c r="AW1959" s="65">
        <f t="shared" si="470"/>
        <v>518.18181818181824</v>
      </c>
      <c r="AX1959" s="65"/>
      <c r="AY1959" s="63">
        <f>VLOOKUP(L1959,'Status Report'!B:CF,81,0)</f>
        <v>0</v>
      </c>
      <c r="AZ1959" s="63" t="str">
        <f>VLOOKUP(L1959,'Status Report'!B:S,18,0)</f>
        <v>Ludmilla Zarybnicka</v>
      </c>
      <c r="BB1959" s="63">
        <f>VLOOKUP(L1959,'Status Report'!B:Z,25,0)</f>
        <v>1</v>
      </c>
      <c r="BC1959" s="63">
        <f t="shared" si="471"/>
        <v>4</v>
      </c>
      <c r="BF1959">
        <f>VLOOKUP(L1959,'Status Report'!B:CE,82,0)</f>
        <v>0</v>
      </c>
      <c r="BG1959">
        <f>VLOOKUP(L1959,'Status Report'!B:CF,83,0)</f>
        <v>0</v>
      </c>
      <c r="BH1959">
        <f>VLOOKUP(L1959,'Status Report'!B:CG,84,0)</f>
        <v>0</v>
      </c>
      <c r="BI1959" t="s">
        <v>1036</v>
      </c>
      <c r="BJ1959" t="s">
        <v>795</v>
      </c>
      <c r="BM1959" s="67">
        <f t="shared" si="472"/>
        <v>456</v>
      </c>
    </row>
    <row r="1960" spans="1:65" x14ac:dyDescent="0.25">
      <c r="A1960" s="68" t="str">
        <f>VLOOKUP(L1960,'Status Report'!B:CB,79,0)</f>
        <v>Desperados</v>
      </c>
      <c r="C1960">
        <v>20006123</v>
      </c>
      <c r="D1960">
        <v>3090936</v>
      </c>
      <c r="E1960" t="s">
        <v>1029</v>
      </c>
      <c r="F1960" t="s">
        <v>1005</v>
      </c>
      <c r="G1960" t="str">
        <f>VLOOKUP(D1960,'[2]sold to'!$A:$H,8,0)</f>
        <v>Martinique</v>
      </c>
      <c r="H1960" t="str">
        <f>VLOOKUP(D1960,'[2]sold to'!$A:$I,9,0)</f>
        <v>AMERICAS</v>
      </c>
      <c r="K1960">
        <v>30</v>
      </c>
      <c r="L1960">
        <v>88026888</v>
      </c>
      <c r="M1960" t="s">
        <v>480</v>
      </c>
      <c r="N1960">
        <v>5</v>
      </c>
      <c r="P1960" t="str">
        <f>VLOOKUP(L1960,'Status Report'!B:AA,26,0)</f>
        <v>China</v>
      </c>
      <c r="Q1960" t="str">
        <f>VLOOKUP(L1960,'Status Report'!B:AB,27,0)</f>
        <v>Bar support</v>
      </c>
      <c r="R1960">
        <f>VLOOKUP(L1960,'Status Report'!B:X,23,0)</f>
        <v>167</v>
      </c>
      <c r="S1960" t="str">
        <f>VLOOKUP(L1960,'Status Report'!B:T,19,0)</f>
        <v>Promocean The Netherlands BV</v>
      </c>
      <c r="T1960" s="62">
        <f>VLOOKUP(L1960,'Status Report'!B:E,4,0)</f>
        <v>3</v>
      </c>
      <c r="U1960" s="19">
        <f>_xlfn.IFS(AI1960="Den Bosch",VLOOKUP(L1960,'Status Report'!B:AM,35,0),AI1960="Yantian",VLOOKUP(L1960,'Status Report'!B:AM,36,0),AI1960="",IF(H1960="Asia Pacific",VLOOKUP(L1960,'Status Report'!B:AM,36,0),VLOOKUP(L1960,'Status Report'!B:AM,35,0)),AI1960="Direct shipment",IF(H1960="Asia Pacific",VLOOKUP(L1960,'Status Report'!B:AM,36,0),VLOOKUP(L1960,'Status Report'!B:AM,35,0)))</f>
        <v>76.679999999999993</v>
      </c>
      <c r="V1960" s="20">
        <f t="shared" si="459"/>
        <v>383.4</v>
      </c>
      <c r="W1960" s="19">
        <f>_xlfn.IFS(AI1960="Den Bosch",VLOOKUP(L1960,'Status Report'!B:AM,37,0),AI1960="Yantian",VLOOKUP(L1960,'Status Report'!B:AM,38,0),AI1960="",IF(H1960="Asia Pacific",VLOOKUP(L1960,'Status Report'!B:AM,38,0),VLOOKUP(L1960,'Status Report'!B:AM,37,0)),AI1960="Direct shipment",IF(H1960="Asia Pacific",VLOOKUP(L1960,'Status Report'!B:AM,38,0),VLOOKUP(L1960,'Status Report'!B:AM,37,0)))</f>
        <v>62.519999999999996</v>
      </c>
      <c r="X1960" s="20">
        <f t="shared" si="460"/>
        <v>312.59999999999997</v>
      </c>
      <c r="Y1960" s="20">
        <f>_xlfn.IFS(AI1960="Den Bosch",VLOOKUP(L1960,'Status Report'!B:AO,39,0),AI1960="Yantian",VLOOKUP(L1960,'Status Report'!B:AO,40,0),AI1960="",IF(H1960="Asia Pacific",VLOOKUP(L1960,'Status Report'!B:AO,40,0),VLOOKUP(L1960,'Status Report'!B:AO,39,0)),AI1960="Direct shipment",IF(H1960="Asia Pacific",VLOOKUP(L1960,'Status Report'!B:AO,40,0),VLOOKUP(L1960,'Status Report'!B:AO,39,0)))</f>
        <v>0</v>
      </c>
      <c r="Z1960" s="20">
        <f t="shared" si="461"/>
        <v>0</v>
      </c>
      <c r="AA1960" s="20">
        <f t="shared" si="462"/>
        <v>312.59999999999997</v>
      </c>
      <c r="AB1960" s="21">
        <f>_xlfn.IFS(AI1960="Den Bosch",VLOOKUP(L1960,'Status Report'!B:AM,33,0),AI1960="Yantian",VLOOKUP(L1960,'Status Report'!B:AM,34,0),AI1960="",IF(H1960="Asia Pacific",VLOOKUP(L1960,'Status Report'!B:AM,34,0),VLOOKUP(L1960,'Status Report'!B:AM,33,0)),AI1960="Direct shipment",IF(H1960="Asia Pacific",VLOOKUP(L1960,'Status Report'!B:AM,34,0),VLOOKUP(L1960,'Status Report'!B:AM,33,0)))</f>
        <v>53.420400000000008</v>
      </c>
      <c r="AC1960" s="21">
        <f>VLOOKUP(L1960,'Status Report'!B:CE,82,0)</f>
        <v>0</v>
      </c>
      <c r="AD1960" s="21">
        <f t="shared" si="463"/>
        <v>53.420400000000008</v>
      </c>
      <c r="AE1960" s="63">
        <f>VLOOKUP(L1960,'Status Report'!B:W,20,0)</f>
        <v>49</v>
      </c>
      <c r="AF1960" s="63">
        <f>VLOOKUP(L1960,'Status Report'!B:W,21,0)</f>
        <v>26</v>
      </c>
      <c r="AG1960" s="63">
        <f>VLOOKUP(L1960,'Status Report'!B:W,22,0)</f>
        <v>50</v>
      </c>
      <c r="AH1960" s="22">
        <f t="shared" si="464"/>
        <v>0.31850000000000001</v>
      </c>
      <c r="AI1960" t="s">
        <v>990</v>
      </c>
      <c r="AK1960" s="63">
        <f>IFERROR(VLOOKUP(G1960,ASEAN!A:A,1,0),0)</f>
        <v>0</v>
      </c>
      <c r="AL1960" s="63">
        <f>IFERROR(VLOOKUP(D1960,'[3]customer specs'!$B$1:$D$65536,3,0),0)</f>
        <v>0</v>
      </c>
      <c r="AM1960" s="64">
        <f t="shared" si="465"/>
        <v>70.800000000000011</v>
      </c>
      <c r="AN1960" s="64">
        <f t="shared" si="466"/>
        <v>0</v>
      </c>
      <c r="AO1960" s="63"/>
      <c r="AP1960" s="63"/>
      <c r="AQ1960" s="63" t="str">
        <f t="shared" si="467"/>
        <v>no</v>
      </c>
      <c r="AR1960" s="20">
        <f t="shared" si="468"/>
        <v>267.10200000000003</v>
      </c>
      <c r="AS1960" s="63"/>
      <c r="AT1960" s="23">
        <f t="shared" si="473"/>
        <v>0.12</v>
      </c>
      <c r="AU1960" s="65">
        <f t="shared" si="469"/>
        <v>60.705000000000005</v>
      </c>
      <c r="AV1960" s="65"/>
      <c r="AW1960" s="65">
        <f t="shared" si="470"/>
        <v>303.52500000000003</v>
      </c>
      <c r="AX1960" s="65"/>
      <c r="AY1960" s="63">
        <f>VLOOKUP(L1960,'Status Report'!B:CF,81,0)</f>
        <v>0</v>
      </c>
      <c r="AZ1960" s="63" t="str">
        <f>VLOOKUP(L1960,'Status Report'!B:S,18,0)</f>
        <v>Ellina Smirnova</v>
      </c>
      <c r="BB1960" s="63">
        <f>VLOOKUP(L1960,'Status Report'!B:Z,25,0)</f>
        <v>12</v>
      </c>
      <c r="BC1960" s="63">
        <f t="shared" si="471"/>
        <v>60</v>
      </c>
      <c r="BF1960">
        <f>VLOOKUP(L1960,'Status Report'!B:CE,82,0)</f>
        <v>0</v>
      </c>
      <c r="BG1960">
        <f>VLOOKUP(L1960,'Status Report'!B:CF,83,0)</f>
        <v>0</v>
      </c>
      <c r="BH1960">
        <f>VLOOKUP(L1960,'Status Report'!B:CG,84,0)</f>
        <v>0</v>
      </c>
      <c r="BI1960" t="s">
        <v>1036</v>
      </c>
      <c r="BJ1960" t="s">
        <v>795</v>
      </c>
      <c r="BM1960" s="67">
        <f t="shared" si="472"/>
        <v>730</v>
      </c>
    </row>
    <row r="1961" spans="1:65" x14ac:dyDescent="0.25">
      <c r="A1961" s="68" t="str">
        <f>VLOOKUP(L1961,'Status Report'!B:CB,79,0)</f>
        <v>Desperados</v>
      </c>
      <c r="C1961">
        <v>20006123</v>
      </c>
      <c r="D1961">
        <v>3090936</v>
      </c>
      <c r="E1961" t="s">
        <v>1029</v>
      </c>
      <c r="F1961" t="s">
        <v>1005</v>
      </c>
      <c r="G1961" t="str">
        <f>VLOOKUP(D1961,'[2]sold to'!$A:$H,8,0)</f>
        <v>Martinique</v>
      </c>
      <c r="H1961" t="str">
        <f>VLOOKUP(D1961,'[2]sold to'!$A:$I,9,0)</f>
        <v>AMERICAS</v>
      </c>
      <c r="K1961">
        <v>40</v>
      </c>
      <c r="L1961">
        <v>88027179</v>
      </c>
      <c r="M1961" t="s">
        <v>507</v>
      </c>
      <c r="N1961">
        <v>5</v>
      </c>
      <c r="P1961" t="str">
        <f>VLOOKUP(L1961,'Status Report'!B:AA,26,0)</f>
        <v>China</v>
      </c>
      <c r="Q1961" t="str">
        <f>VLOOKUP(L1961,'Status Report'!B:AB,27,0)</f>
        <v>Bar support</v>
      </c>
      <c r="R1961">
        <f>VLOOKUP(L1961,'Status Report'!B:X,23,0)</f>
        <v>50</v>
      </c>
      <c r="S1961" t="str">
        <f>VLOOKUP(L1961,'Status Report'!B:T,19,0)</f>
        <v>Asian Sourcing Link</v>
      </c>
      <c r="T1961" s="62">
        <f>VLOOKUP(L1961,'Status Report'!B:E,4,0)</f>
        <v>3</v>
      </c>
      <c r="U1961" s="19">
        <f>_xlfn.IFS(AI1961="Den Bosch",VLOOKUP(L1961,'Status Report'!B:AM,35,0),AI1961="Yantian",VLOOKUP(L1961,'Status Report'!B:AM,36,0),AI1961="",IF(H1961="Asia Pacific",VLOOKUP(L1961,'Status Report'!B:AM,36,0),VLOOKUP(L1961,'Status Report'!B:AM,35,0)),AI1961="Direct shipment",IF(H1961="Asia Pacific",VLOOKUP(L1961,'Status Report'!B:AM,36,0),VLOOKUP(L1961,'Status Report'!B:AM,35,0)))</f>
        <v>85.7</v>
      </c>
      <c r="V1961" s="20">
        <f t="shared" si="459"/>
        <v>428.5</v>
      </c>
      <c r="W1961" s="19">
        <f>_xlfn.IFS(AI1961="Den Bosch",VLOOKUP(L1961,'Status Report'!B:AM,37,0),AI1961="Yantian",VLOOKUP(L1961,'Status Report'!B:AM,38,0),AI1961="",IF(H1961="Asia Pacific",VLOOKUP(L1961,'Status Report'!B:AM,38,0),VLOOKUP(L1961,'Status Report'!B:AM,37,0)),AI1961="Direct shipment",IF(H1961="Asia Pacific",VLOOKUP(L1961,'Status Report'!B:AM,38,0),VLOOKUP(L1961,'Status Report'!B:AM,37,0)))</f>
        <v>57.1</v>
      </c>
      <c r="X1961" s="20">
        <f t="shared" si="460"/>
        <v>285.5</v>
      </c>
      <c r="Y1961" s="20">
        <f>_xlfn.IFS(AI1961="Den Bosch",VLOOKUP(L1961,'Status Report'!B:AO,39,0),AI1961="Yantian",VLOOKUP(L1961,'Status Report'!B:AO,40,0),AI1961="",IF(H1961="Asia Pacific",VLOOKUP(L1961,'Status Report'!B:AO,40,0),VLOOKUP(L1961,'Status Report'!B:AO,39,0)),AI1961="Direct shipment",IF(H1961="Asia Pacific",VLOOKUP(L1961,'Status Report'!B:AO,40,0),VLOOKUP(L1961,'Status Report'!B:AO,39,0)))</f>
        <v>0</v>
      </c>
      <c r="Z1961" s="20">
        <f t="shared" si="461"/>
        <v>0</v>
      </c>
      <c r="AA1961" s="20">
        <f t="shared" si="462"/>
        <v>285.5</v>
      </c>
      <c r="AB1961" s="21">
        <f>_xlfn.IFS(AI1961="Den Bosch",VLOOKUP(L1961,'Status Report'!B:AM,33,0),AI1961="Yantian",VLOOKUP(L1961,'Status Report'!B:AM,34,0),AI1961="",IF(H1961="Asia Pacific",VLOOKUP(L1961,'Status Report'!B:AM,34,0),VLOOKUP(L1961,'Status Report'!B:AM,33,0)),AI1961="Direct shipment",IF(H1961="Asia Pacific",VLOOKUP(L1961,'Status Report'!B:AM,34,0),VLOOKUP(L1961,'Status Report'!B:AM,33,0)))</f>
        <v>49.59</v>
      </c>
      <c r="AC1961" s="21">
        <f>VLOOKUP(L1961,'Status Report'!B:CE,82,0)</f>
        <v>0</v>
      </c>
      <c r="AD1961" s="21">
        <f t="shared" si="463"/>
        <v>49.59</v>
      </c>
      <c r="AE1961" s="63">
        <f>VLOOKUP(L1961,'Status Report'!B:W,20,0)</f>
        <v>62</v>
      </c>
      <c r="AF1961" s="63">
        <f>VLOOKUP(L1961,'Status Report'!B:W,21,0)</f>
        <v>20.5</v>
      </c>
      <c r="AG1961" s="63">
        <f>VLOOKUP(L1961,'Status Report'!B:W,22,0)</f>
        <v>10</v>
      </c>
      <c r="AH1961" s="22">
        <f t="shared" si="464"/>
        <v>6.3549999999999995E-2</v>
      </c>
      <c r="AI1961" t="s">
        <v>990</v>
      </c>
      <c r="AK1961" s="63">
        <f>IFERROR(VLOOKUP(G1961,ASEAN!A:A,1,0),0)</f>
        <v>0</v>
      </c>
      <c r="AL1961" s="63">
        <f>IFERROR(VLOOKUP(D1961,'[3]customer specs'!$B$1:$D$65536,3,0),0)</f>
        <v>0</v>
      </c>
      <c r="AM1961" s="64">
        <f t="shared" si="465"/>
        <v>143</v>
      </c>
      <c r="AN1961" s="64">
        <f t="shared" si="466"/>
        <v>0</v>
      </c>
      <c r="AO1961" s="63"/>
      <c r="AP1961" s="63"/>
      <c r="AQ1961" s="63" t="str">
        <f t="shared" si="467"/>
        <v>no</v>
      </c>
      <c r="AR1961" s="20">
        <f t="shared" si="468"/>
        <v>247.95000000000002</v>
      </c>
      <c r="AS1961" s="63"/>
      <c r="AT1961" s="23">
        <f t="shared" si="473"/>
        <v>0.12</v>
      </c>
      <c r="AU1961" s="65">
        <f t="shared" si="469"/>
        <v>56.352272727272734</v>
      </c>
      <c r="AV1961" s="65"/>
      <c r="AW1961" s="65">
        <f t="shared" si="470"/>
        <v>281.76136363636368</v>
      </c>
      <c r="AX1961" s="65"/>
      <c r="AY1961" s="63">
        <f>VLOOKUP(L1961,'Status Report'!B:CF,81,0)</f>
        <v>0</v>
      </c>
      <c r="AZ1961" s="63" t="str">
        <f>VLOOKUP(L1961,'Status Report'!B:S,18,0)</f>
        <v>Ellina Smirnova</v>
      </c>
      <c r="BB1961" s="63">
        <f>VLOOKUP(L1961,'Status Report'!B:Z,25,0)</f>
        <v>10</v>
      </c>
      <c r="BC1961" s="63">
        <f t="shared" si="471"/>
        <v>50</v>
      </c>
      <c r="BF1961">
        <f>VLOOKUP(L1961,'Status Report'!B:CE,82,0)</f>
        <v>0</v>
      </c>
      <c r="BG1961">
        <f>VLOOKUP(L1961,'Status Report'!B:CF,83,0)</f>
        <v>0</v>
      </c>
      <c r="BH1961">
        <f>VLOOKUP(L1961,'Status Report'!B:CG,84,0)</f>
        <v>0</v>
      </c>
      <c r="BI1961" t="s">
        <v>1036</v>
      </c>
      <c r="BJ1961" t="s">
        <v>795</v>
      </c>
      <c r="BM1961" s="67">
        <f t="shared" si="472"/>
        <v>217</v>
      </c>
    </row>
    <row r="1962" spans="1:65" x14ac:dyDescent="0.25">
      <c r="A1962" s="68" t="str">
        <f>VLOOKUP(L1962,'Status Report'!B:CB,79,0)</f>
        <v>Heineken</v>
      </c>
      <c r="C1962">
        <v>20006099</v>
      </c>
      <c r="D1962">
        <v>3090624</v>
      </c>
      <c r="E1962" t="s">
        <v>908</v>
      </c>
      <c r="F1962" t="s">
        <v>909</v>
      </c>
      <c r="G1962" t="str">
        <f>VLOOKUP(D1962,'[2]sold to'!$A:$H,8,0)</f>
        <v>Poland</v>
      </c>
      <c r="H1962" t="str">
        <f>VLOOKUP(D1962,'[2]sold to'!$A:$I,9,0)</f>
        <v>Europe</v>
      </c>
      <c r="K1962">
        <v>300</v>
      </c>
      <c r="L1962">
        <v>88027055</v>
      </c>
      <c r="M1962" t="s">
        <v>733</v>
      </c>
      <c r="N1962">
        <v>3</v>
      </c>
      <c r="P1962" t="str">
        <f>VLOOKUP(L1962,'Status Report'!B:AA,26,0)</f>
        <v>China</v>
      </c>
      <c r="Q1962" t="str">
        <f>VLOOKUP(L1962,'Status Report'!B:AB,27,0)</f>
        <v>Premiums</v>
      </c>
      <c r="R1962">
        <f>VLOOKUP(L1962,'Status Report'!B:X,23,0)</f>
        <v>200</v>
      </c>
      <c r="S1962" t="str">
        <f>VLOOKUP(L1962,'Status Report'!B:T,19,0)</f>
        <v>Promocean The Netherlands BV</v>
      </c>
      <c r="T1962" s="62">
        <f>VLOOKUP(L1962,'Status Report'!B:E,4,0)</f>
        <v>3</v>
      </c>
      <c r="U1962" s="19">
        <f>_xlfn.IFS(AI1962="Den Bosch",VLOOKUP(L1962,'Status Report'!B:AM,35,0),AI1962="Yantian",VLOOKUP(L1962,'Status Report'!B:AM,36,0),AI1962="",IF(H1962="Asia Pacific",VLOOKUP(L1962,'Status Report'!B:AM,36,0),VLOOKUP(L1962,'Status Report'!B:AM,35,0)),AI1962="Direct shipment",IF(H1962="Asia Pacific",VLOOKUP(L1962,'Status Report'!B:AM,36,0),VLOOKUP(L1962,'Status Report'!B:AM,35,0)))</f>
        <v>50.300000000000004</v>
      </c>
      <c r="V1962" s="20">
        <f t="shared" si="459"/>
        <v>150.9</v>
      </c>
      <c r="W1962" s="19">
        <f>_xlfn.IFS(AI1962="Den Bosch",VLOOKUP(L1962,'Status Report'!B:AM,37,0),AI1962="Yantian",VLOOKUP(L1962,'Status Report'!B:AM,38,0),AI1962="",IF(H1962="Asia Pacific",VLOOKUP(L1962,'Status Report'!B:AM,38,0),VLOOKUP(L1962,'Status Report'!B:AM,37,0)),AI1962="Direct shipment",IF(H1962="Asia Pacific",VLOOKUP(L1962,'Status Report'!B:AM,38,0),VLOOKUP(L1962,'Status Report'!B:AM,37,0)))</f>
        <v>46.3</v>
      </c>
      <c r="X1962" s="20">
        <f t="shared" si="460"/>
        <v>138.89999999999998</v>
      </c>
      <c r="Y1962" s="20">
        <f>_xlfn.IFS(AI1962="Den Bosch",VLOOKUP(L1962,'Status Report'!B:AO,39,0),AI1962="Yantian",VLOOKUP(L1962,'Status Report'!B:AO,40,0),AI1962="",IF(H1962="Asia Pacific",VLOOKUP(L1962,'Status Report'!B:AO,40,0),VLOOKUP(L1962,'Status Report'!B:AO,39,0)),AI1962="Direct shipment",IF(H1962="Asia Pacific",VLOOKUP(L1962,'Status Report'!B:AO,40,0),VLOOKUP(L1962,'Status Report'!B:AO,39,0)))</f>
        <v>0</v>
      </c>
      <c r="Z1962" s="20">
        <f t="shared" si="461"/>
        <v>0</v>
      </c>
      <c r="AA1962" s="20">
        <f t="shared" si="462"/>
        <v>138.89999999999998</v>
      </c>
      <c r="AB1962" s="21">
        <f>_xlfn.IFS(AI1962="Den Bosch",VLOOKUP(L1962,'Status Report'!B:AM,33,0),AI1962="Yantian",VLOOKUP(L1962,'Status Report'!B:AM,34,0),AI1962="",IF(H1962="Asia Pacific",VLOOKUP(L1962,'Status Report'!B:AM,34,0),VLOOKUP(L1962,'Status Report'!B:AM,33,0)),AI1962="Direct shipment",IF(H1962="Asia Pacific",VLOOKUP(L1962,'Status Report'!B:AM,34,0),VLOOKUP(L1962,'Status Report'!B:AM,33,0)))</f>
        <v>37.312199999999997</v>
      </c>
      <c r="AC1962" s="21">
        <f>VLOOKUP(L1962,'Status Report'!B:CE,82,0)</f>
        <v>0</v>
      </c>
      <c r="AD1962" s="21">
        <f t="shared" si="463"/>
        <v>37.312199999999997</v>
      </c>
      <c r="AE1962" s="63">
        <f>VLOOKUP(L1962,'Status Report'!B:W,20,0)</f>
        <v>35</v>
      </c>
      <c r="AF1962" s="63">
        <f>VLOOKUP(L1962,'Status Report'!B:W,21,0)</f>
        <v>34</v>
      </c>
      <c r="AG1962" s="63">
        <f>VLOOKUP(L1962,'Status Report'!B:W,22,0)</f>
        <v>30</v>
      </c>
      <c r="AH1962" s="22">
        <f t="shared" si="464"/>
        <v>0.1071</v>
      </c>
      <c r="AI1962" t="s">
        <v>990</v>
      </c>
      <c r="AK1962" s="63">
        <f>IFERROR(VLOOKUP(G1962,ASEAN!A:A,1,0),0)</f>
        <v>0</v>
      </c>
      <c r="AL1962" s="63" t="str">
        <f>IFERROR(VLOOKUP(D1962,'[3]customer specs'!$B$1:$D$65536,3,0),0)</f>
        <v>pallet</v>
      </c>
      <c r="AM1962" s="64">
        <f t="shared" si="465"/>
        <v>12.000000000000028</v>
      </c>
      <c r="AN1962" s="64">
        <f t="shared" si="466"/>
        <v>0</v>
      </c>
      <c r="AO1962" s="63"/>
      <c r="AP1962" s="63"/>
      <c r="AQ1962" s="63" t="str">
        <f t="shared" si="467"/>
        <v>no</v>
      </c>
      <c r="AR1962" s="20">
        <f t="shared" si="468"/>
        <v>111.9366</v>
      </c>
      <c r="AS1962" s="63"/>
      <c r="AT1962" s="23">
        <f t="shared" si="473"/>
        <v>0.12</v>
      </c>
      <c r="AU1962" s="65">
        <f t="shared" si="469"/>
        <v>42.400227272727271</v>
      </c>
      <c r="AV1962" s="65"/>
      <c r="AW1962" s="65">
        <f t="shared" si="470"/>
        <v>127.20068181818181</v>
      </c>
      <c r="AX1962" s="65"/>
      <c r="AY1962" s="63">
        <f>VLOOKUP(L1962,'Status Report'!B:CF,81,0)</f>
        <v>0</v>
      </c>
      <c r="AZ1962" s="63" t="str">
        <f>VLOOKUP(L1962,'Status Report'!B:S,18,0)</f>
        <v>Ellina Smirnova</v>
      </c>
      <c r="BB1962" s="63">
        <f>VLOOKUP(L1962,'Status Report'!B:Z,25,0)</f>
        <v>5</v>
      </c>
      <c r="BC1962" s="63">
        <f t="shared" si="471"/>
        <v>15</v>
      </c>
      <c r="BF1962">
        <f>VLOOKUP(L1962,'Status Report'!B:CE,82,0)</f>
        <v>0</v>
      </c>
      <c r="BG1962">
        <f>VLOOKUP(L1962,'Status Report'!B:CF,83,0)</f>
        <v>0</v>
      </c>
      <c r="BH1962">
        <f>VLOOKUP(L1962,'Status Report'!B:CG,84,0)</f>
        <v>0</v>
      </c>
      <c r="BI1962" t="s">
        <v>901</v>
      </c>
      <c r="BJ1962" t="s">
        <v>795</v>
      </c>
      <c r="BM1962" s="67">
        <f t="shared" si="472"/>
        <v>1428</v>
      </c>
    </row>
    <row r="1963" spans="1:65" x14ac:dyDescent="0.25">
      <c r="A1963" s="68" t="str">
        <f>VLOOKUP(L1963,'Status Report'!B:CB,79,0)</f>
        <v>Heineken UCL</v>
      </c>
      <c r="C1963">
        <v>20006099</v>
      </c>
      <c r="D1963">
        <v>3090624</v>
      </c>
      <c r="E1963" t="s">
        <v>908</v>
      </c>
      <c r="F1963" t="s">
        <v>909</v>
      </c>
      <c r="G1963" t="str">
        <f>VLOOKUP(D1963,'[2]sold to'!$A:$H,8,0)</f>
        <v>Poland</v>
      </c>
      <c r="H1963" t="str">
        <f>VLOOKUP(D1963,'[2]sold to'!$A:$I,9,0)</f>
        <v>Europe</v>
      </c>
      <c r="K1963">
        <v>310</v>
      </c>
      <c r="L1963">
        <v>88026484</v>
      </c>
      <c r="M1963" t="s">
        <v>311</v>
      </c>
      <c r="N1963">
        <v>5</v>
      </c>
      <c r="P1963" t="str">
        <f>VLOOKUP(L1963,'Status Report'!B:AA,26,0)</f>
        <v>China</v>
      </c>
      <c r="Q1963" t="str">
        <f>VLOOKUP(L1963,'Status Report'!B:AB,27,0)</f>
        <v>Premiums</v>
      </c>
      <c r="R1963">
        <f>VLOOKUP(L1963,'Status Report'!B:X,23,0)</f>
        <v>200</v>
      </c>
      <c r="S1963" t="str">
        <f>VLOOKUP(L1963,'Status Report'!B:T,19,0)</f>
        <v>Promocean The Netherlands BV</v>
      </c>
      <c r="T1963" s="62">
        <f>VLOOKUP(L1963,'Status Report'!B:E,4,0)</f>
        <v>3</v>
      </c>
      <c r="U1963" s="19">
        <f>_xlfn.IFS(AI1963="Den Bosch",VLOOKUP(L1963,'Status Report'!B:AM,35,0),AI1963="Yantian",VLOOKUP(L1963,'Status Report'!B:AM,36,0),AI1963="",IF(H1963="Asia Pacific",VLOOKUP(L1963,'Status Report'!B:AM,36,0),VLOOKUP(L1963,'Status Report'!B:AM,35,0)),AI1963="Direct shipment",IF(H1963="Asia Pacific",VLOOKUP(L1963,'Status Report'!B:AM,36,0),VLOOKUP(L1963,'Status Report'!B:AM,35,0)))</f>
        <v>70.149999999999991</v>
      </c>
      <c r="V1963" s="20">
        <f t="shared" si="459"/>
        <v>350.74999999999994</v>
      </c>
      <c r="W1963" s="19">
        <f>_xlfn.IFS(AI1963="Den Bosch",VLOOKUP(L1963,'Status Report'!B:AM,37,0),AI1963="Yantian",VLOOKUP(L1963,'Status Report'!B:AM,38,0),AI1963="",IF(H1963="Asia Pacific",VLOOKUP(L1963,'Status Report'!B:AM,38,0),VLOOKUP(L1963,'Status Report'!B:AM,37,0)),AI1963="Direct shipment",IF(H1963="Asia Pacific",VLOOKUP(L1963,'Status Report'!B:AM,38,0),VLOOKUP(L1963,'Status Report'!B:AM,37,0)))</f>
        <v>69.349999999999994</v>
      </c>
      <c r="X1963" s="20">
        <f t="shared" si="460"/>
        <v>346.75</v>
      </c>
      <c r="Y1963" s="20">
        <f>_xlfn.IFS(AI1963="Den Bosch",VLOOKUP(L1963,'Status Report'!B:AO,39,0),AI1963="Yantian",VLOOKUP(L1963,'Status Report'!B:AO,40,0),AI1963="",IF(H1963="Asia Pacific",VLOOKUP(L1963,'Status Report'!B:AO,40,0),VLOOKUP(L1963,'Status Report'!B:AO,39,0)),AI1963="Direct shipment",IF(H1963="Asia Pacific",VLOOKUP(L1963,'Status Report'!B:AO,40,0),VLOOKUP(L1963,'Status Report'!B:AO,39,0)))</f>
        <v>0</v>
      </c>
      <c r="Z1963" s="20">
        <f t="shared" si="461"/>
        <v>0</v>
      </c>
      <c r="AA1963" s="20">
        <f t="shared" si="462"/>
        <v>346.75</v>
      </c>
      <c r="AB1963" s="21">
        <f>_xlfn.IFS(AI1963="Den Bosch",VLOOKUP(L1963,'Status Report'!B:AM,33,0),AI1963="Yantian",VLOOKUP(L1963,'Status Report'!B:AM,34,0),AI1963="",IF(H1963="Asia Pacific",VLOOKUP(L1963,'Status Report'!B:AM,34,0),VLOOKUP(L1963,'Status Report'!B:AM,33,0)),AI1963="Direct shipment",IF(H1963="Asia Pacific",VLOOKUP(L1963,'Status Report'!B:AM,34,0),VLOOKUP(L1963,'Status Report'!B:AM,33,0)))</f>
        <v>60.500699999999995</v>
      </c>
      <c r="AC1963" s="21">
        <f>VLOOKUP(L1963,'Status Report'!B:CE,82,0)</f>
        <v>0</v>
      </c>
      <c r="AD1963" s="21">
        <f t="shared" si="463"/>
        <v>60.500699999999995</v>
      </c>
      <c r="AE1963" s="63">
        <f>VLOOKUP(L1963,'Status Report'!B:W,20,0)</f>
        <v>55</v>
      </c>
      <c r="AF1963" s="63">
        <f>VLOOKUP(L1963,'Status Report'!B:W,21,0)</f>
        <v>36</v>
      </c>
      <c r="AG1963" s="63">
        <f>VLOOKUP(L1963,'Status Report'!B:W,22,0)</f>
        <v>20</v>
      </c>
      <c r="AH1963" s="22">
        <f t="shared" si="464"/>
        <v>0.19800000000000001</v>
      </c>
      <c r="AI1963" t="s">
        <v>990</v>
      </c>
      <c r="AK1963" s="63">
        <f>IFERROR(VLOOKUP(G1963,ASEAN!A:A,1,0),0)</f>
        <v>0</v>
      </c>
      <c r="AL1963" s="63" t="str">
        <f>IFERROR(VLOOKUP(D1963,'[3]customer specs'!$B$1:$D$65536,3,0),0)</f>
        <v>pallet</v>
      </c>
      <c r="AM1963" s="64">
        <f t="shared" si="465"/>
        <v>3.9999999999999432</v>
      </c>
      <c r="AN1963" s="64">
        <f t="shared" si="466"/>
        <v>0</v>
      </c>
      <c r="AO1963" s="63"/>
      <c r="AP1963" s="63"/>
      <c r="AQ1963" s="63" t="str">
        <f t="shared" si="467"/>
        <v>no</v>
      </c>
      <c r="AR1963" s="20">
        <f t="shared" si="468"/>
        <v>302.50349999999997</v>
      </c>
      <c r="AS1963" s="63"/>
      <c r="AT1963" s="23">
        <f t="shared" si="473"/>
        <v>0.12</v>
      </c>
      <c r="AU1963" s="65">
        <f t="shared" si="469"/>
        <v>68.750795454545454</v>
      </c>
      <c r="AV1963" s="65"/>
      <c r="AW1963" s="65">
        <f t="shared" si="470"/>
        <v>343.7539772727273</v>
      </c>
      <c r="AX1963" s="65"/>
      <c r="AY1963" s="63">
        <f>VLOOKUP(L1963,'Status Report'!B:CF,81,0)</f>
        <v>0</v>
      </c>
      <c r="AZ1963" s="63" t="str">
        <f>VLOOKUP(L1963,'Status Report'!B:S,18,0)</f>
        <v>Ellina Smirnova</v>
      </c>
      <c r="BB1963" s="63">
        <f>VLOOKUP(L1963,'Status Report'!B:Z,25,0)</f>
        <v>5</v>
      </c>
      <c r="BC1963" s="63">
        <f t="shared" si="471"/>
        <v>25</v>
      </c>
      <c r="BF1963">
        <f>VLOOKUP(L1963,'Status Report'!B:CE,82,0)</f>
        <v>0</v>
      </c>
      <c r="BG1963">
        <f>VLOOKUP(L1963,'Status Report'!B:CF,83,0)</f>
        <v>0</v>
      </c>
      <c r="BH1963">
        <f>VLOOKUP(L1963,'Status Report'!B:CG,84,0)</f>
        <v>0</v>
      </c>
      <c r="BI1963" t="s">
        <v>901</v>
      </c>
      <c r="BJ1963" t="s">
        <v>795</v>
      </c>
      <c r="BM1963" s="67">
        <f t="shared" si="472"/>
        <v>642</v>
      </c>
    </row>
    <row r="1964" spans="1:65" x14ac:dyDescent="0.25">
      <c r="A1964" s="68" t="str">
        <f>VLOOKUP(L1964,'Status Report'!B:CB,79,0)</f>
        <v>Heineken UCL</v>
      </c>
      <c r="C1964">
        <v>20006099</v>
      </c>
      <c r="D1964">
        <v>3090624</v>
      </c>
      <c r="E1964" t="s">
        <v>908</v>
      </c>
      <c r="F1964" t="s">
        <v>909</v>
      </c>
      <c r="G1964" t="str">
        <f>VLOOKUP(D1964,'[2]sold to'!$A:$H,8,0)</f>
        <v>Poland</v>
      </c>
      <c r="H1964" t="str">
        <f>VLOOKUP(D1964,'[2]sold to'!$A:$I,9,0)</f>
        <v>Europe</v>
      </c>
      <c r="K1964">
        <v>320</v>
      </c>
      <c r="L1964">
        <v>88026576</v>
      </c>
      <c r="M1964" t="s">
        <v>815</v>
      </c>
      <c r="N1964">
        <v>4</v>
      </c>
      <c r="P1964" t="str">
        <f>VLOOKUP(L1964,'Status Report'!B:AA,26,0)</f>
        <v>China</v>
      </c>
      <c r="Q1964" t="str">
        <f>VLOOKUP(L1964,'Status Report'!B:AB,27,0)</f>
        <v>Textiles-Clothing</v>
      </c>
      <c r="R1964">
        <f>VLOOKUP(L1964,'Status Report'!B:X,23,0)</f>
        <v>167</v>
      </c>
      <c r="S1964" t="str">
        <f>VLOOKUP(L1964,'Status Report'!B:T,19,0)</f>
        <v>Promocean The Netherlands BV</v>
      </c>
      <c r="T1964" s="62">
        <f>VLOOKUP(L1964,'Status Report'!B:E,4,0)</f>
        <v>3</v>
      </c>
      <c r="U1964" s="19">
        <f>_xlfn.IFS(AI1964="Den Bosch",VLOOKUP(L1964,'Status Report'!B:AM,35,0),AI1964="Yantian",VLOOKUP(L1964,'Status Report'!B:AM,36,0),AI1964="",IF(H1964="Asia Pacific",VLOOKUP(L1964,'Status Report'!B:AM,36,0),VLOOKUP(L1964,'Status Report'!B:AM,35,0)),AI1964="Direct shipment",IF(H1964="Asia Pacific",VLOOKUP(L1964,'Status Report'!B:AM,36,0),VLOOKUP(L1964,'Status Report'!B:AM,35,0)))</f>
        <v>36.24</v>
      </c>
      <c r="V1964" s="20">
        <f t="shared" si="459"/>
        <v>144.96</v>
      </c>
      <c r="W1964" s="19">
        <f>_xlfn.IFS(AI1964="Den Bosch",VLOOKUP(L1964,'Status Report'!B:AM,37,0),AI1964="Yantian",VLOOKUP(L1964,'Status Report'!B:AM,38,0),AI1964="",IF(H1964="Asia Pacific",VLOOKUP(L1964,'Status Report'!B:AM,38,0),VLOOKUP(L1964,'Status Report'!B:AM,37,0)),AI1964="Direct shipment",IF(H1964="Asia Pacific",VLOOKUP(L1964,'Status Report'!B:AM,38,0),VLOOKUP(L1964,'Status Report'!B:AM,37,0)))</f>
        <v>30.48</v>
      </c>
      <c r="X1964" s="20">
        <f t="shared" si="460"/>
        <v>121.92</v>
      </c>
      <c r="Y1964" s="20">
        <f>_xlfn.IFS(AI1964="Den Bosch",VLOOKUP(L1964,'Status Report'!B:AO,39,0),AI1964="Yantian",VLOOKUP(L1964,'Status Report'!B:AO,40,0),AI1964="",IF(H1964="Asia Pacific",VLOOKUP(L1964,'Status Report'!B:AO,40,0),VLOOKUP(L1964,'Status Report'!B:AO,39,0)),AI1964="Direct shipment",IF(H1964="Asia Pacific",VLOOKUP(L1964,'Status Report'!B:AO,40,0),VLOOKUP(L1964,'Status Report'!B:AO,39,0)))</f>
        <v>0</v>
      </c>
      <c r="Z1964" s="20">
        <f t="shared" si="461"/>
        <v>0</v>
      </c>
      <c r="AA1964" s="20">
        <f t="shared" si="462"/>
        <v>121.92</v>
      </c>
      <c r="AB1964" s="21">
        <f>_xlfn.IFS(AI1964="Den Bosch",VLOOKUP(L1964,'Status Report'!B:AM,33,0),AI1964="Yantian",VLOOKUP(L1964,'Status Report'!B:AM,34,0),AI1964="",IF(H1964="Asia Pacific",VLOOKUP(L1964,'Status Report'!B:AM,34,0),VLOOKUP(L1964,'Status Report'!B:AM,33,0)),AI1964="Direct shipment",IF(H1964="Asia Pacific",VLOOKUP(L1964,'Status Report'!B:AM,34,0),VLOOKUP(L1964,'Status Report'!B:AM,33,0)))</f>
        <v>26.6175</v>
      </c>
      <c r="AC1964" s="21">
        <f>VLOOKUP(L1964,'Status Report'!B:CE,82,0)</f>
        <v>0</v>
      </c>
      <c r="AD1964" s="21">
        <f t="shared" si="463"/>
        <v>26.6175</v>
      </c>
      <c r="AE1964" s="63">
        <f>VLOOKUP(L1964,'Status Report'!B:W,20,0)</f>
        <v>25.5</v>
      </c>
      <c r="AF1964" s="63">
        <f>VLOOKUP(L1964,'Status Report'!B:W,21,0)</f>
        <v>25</v>
      </c>
      <c r="AG1964" s="63">
        <f>VLOOKUP(L1964,'Status Report'!B:W,22,0)</f>
        <v>18.5</v>
      </c>
      <c r="AH1964" s="22">
        <f t="shared" si="464"/>
        <v>4.7175000000000002E-2</v>
      </c>
      <c r="AI1964" t="s">
        <v>990</v>
      </c>
      <c r="AK1964" s="63">
        <f>IFERROR(VLOOKUP(G1964,ASEAN!A:A,1,0),0)</f>
        <v>0</v>
      </c>
      <c r="AL1964" s="63" t="str">
        <f>IFERROR(VLOOKUP(D1964,'[3]customer specs'!$B$1:$D$65536,3,0),0)</f>
        <v>pallet</v>
      </c>
      <c r="AM1964" s="64">
        <f t="shared" si="465"/>
        <v>23.040000000000006</v>
      </c>
      <c r="AN1964" s="64">
        <f t="shared" si="466"/>
        <v>0</v>
      </c>
      <c r="AO1964" s="63"/>
      <c r="AP1964" s="63"/>
      <c r="AQ1964" s="63" t="str">
        <f t="shared" si="467"/>
        <v>no</v>
      </c>
      <c r="AR1964" s="20">
        <f t="shared" si="468"/>
        <v>106.47</v>
      </c>
      <c r="AS1964" s="63"/>
      <c r="AT1964" s="23">
        <f t="shared" si="473"/>
        <v>0.12</v>
      </c>
      <c r="AU1964" s="65">
        <f t="shared" si="469"/>
        <v>30.24715909090909</v>
      </c>
      <c r="AV1964" s="65"/>
      <c r="AW1964" s="65">
        <f t="shared" si="470"/>
        <v>120.98863636363636</v>
      </c>
      <c r="AX1964" s="65"/>
      <c r="AY1964" s="63">
        <f>VLOOKUP(L1964,'Status Report'!B:CF,81,0)</f>
        <v>0</v>
      </c>
      <c r="AZ1964" s="63" t="str">
        <f>VLOOKUP(L1964,'Status Report'!B:S,18,0)</f>
        <v>Ellina Smirnova</v>
      </c>
      <c r="BB1964" s="63">
        <f>VLOOKUP(L1964,'Status Report'!B:Z,25,0)</f>
        <v>6</v>
      </c>
      <c r="BC1964" s="63">
        <f t="shared" si="471"/>
        <v>24</v>
      </c>
      <c r="BF1964">
        <f>VLOOKUP(L1964,'Status Report'!B:CE,82,0)</f>
        <v>0</v>
      </c>
      <c r="BG1964">
        <f>VLOOKUP(L1964,'Status Report'!B:CF,83,0)</f>
        <v>0</v>
      </c>
      <c r="BH1964">
        <f>VLOOKUP(L1964,'Status Report'!B:CG,84,0)</f>
        <v>0</v>
      </c>
      <c r="BI1964" t="s">
        <v>901</v>
      </c>
      <c r="BJ1964" t="s">
        <v>795</v>
      </c>
      <c r="BM1964" s="67">
        <f t="shared" si="472"/>
        <v>714</v>
      </c>
    </row>
    <row r="1965" spans="1:65" x14ac:dyDescent="0.25">
      <c r="A1965" s="68" t="str">
        <f>VLOOKUP(L1965,'Status Report'!B:CB,79,0)</f>
        <v>Heineken UCL</v>
      </c>
      <c r="C1965">
        <v>20006099</v>
      </c>
      <c r="D1965">
        <v>3090624</v>
      </c>
      <c r="E1965" t="s">
        <v>908</v>
      </c>
      <c r="F1965" t="s">
        <v>909</v>
      </c>
      <c r="G1965" t="str">
        <f>VLOOKUP(D1965,'[2]sold to'!$A:$H,8,0)</f>
        <v>Poland</v>
      </c>
      <c r="H1965" t="str">
        <f>VLOOKUP(D1965,'[2]sold to'!$A:$I,9,0)</f>
        <v>Europe</v>
      </c>
      <c r="K1965">
        <v>330</v>
      </c>
      <c r="L1965">
        <v>88026519</v>
      </c>
      <c r="M1965" t="s">
        <v>816</v>
      </c>
      <c r="N1965">
        <v>3</v>
      </c>
      <c r="P1965" t="str">
        <f>VLOOKUP(L1965,'Status Report'!B:AA,26,0)</f>
        <v>China</v>
      </c>
      <c r="Q1965" t="str">
        <f>VLOOKUP(L1965,'Status Report'!B:AB,27,0)</f>
        <v>Premiums</v>
      </c>
      <c r="R1965">
        <f>VLOOKUP(L1965,'Status Report'!B:X,23,0)</f>
        <v>250</v>
      </c>
      <c r="S1965" t="str">
        <f>VLOOKUP(L1965,'Status Report'!B:T,19,0)</f>
        <v>Promocean The Netherlands BV</v>
      </c>
      <c r="T1965" s="62">
        <f>VLOOKUP(L1965,'Status Report'!B:E,4,0)</f>
        <v>3</v>
      </c>
      <c r="U1965" s="19">
        <f>_xlfn.IFS(AI1965="Den Bosch",VLOOKUP(L1965,'Status Report'!B:AM,35,0),AI1965="Yantian",VLOOKUP(L1965,'Status Report'!B:AM,36,0),AI1965="",IF(H1965="Asia Pacific",VLOOKUP(L1965,'Status Report'!B:AM,36,0),VLOOKUP(L1965,'Status Report'!B:AM,35,0)),AI1965="Direct shipment",IF(H1965="Asia Pacific",VLOOKUP(L1965,'Status Report'!B:AM,36,0),VLOOKUP(L1965,'Status Report'!B:AM,35,0)))</f>
        <v>74.7</v>
      </c>
      <c r="V1965" s="20">
        <f t="shared" si="459"/>
        <v>224.10000000000002</v>
      </c>
      <c r="W1965" s="19">
        <f>_xlfn.IFS(AI1965="Den Bosch",VLOOKUP(L1965,'Status Report'!B:AM,37,0),AI1965="Yantian",VLOOKUP(L1965,'Status Report'!B:AM,38,0),AI1965="",IF(H1965="Asia Pacific",VLOOKUP(L1965,'Status Report'!B:AM,38,0),VLOOKUP(L1965,'Status Report'!B:AM,37,0)),AI1965="Direct shipment",IF(H1965="Asia Pacific",VLOOKUP(L1965,'Status Report'!B:AM,38,0),VLOOKUP(L1965,'Status Report'!B:AM,37,0)))</f>
        <v>72.699999999999989</v>
      </c>
      <c r="X1965" s="20">
        <f t="shared" si="460"/>
        <v>218.09999999999997</v>
      </c>
      <c r="Y1965" s="20">
        <f>_xlfn.IFS(AI1965="Den Bosch",VLOOKUP(L1965,'Status Report'!B:AO,39,0),AI1965="Yantian",VLOOKUP(L1965,'Status Report'!B:AO,40,0),AI1965="",IF(H1965="Asia Pacific",VLOOKUP(L1965,'Status Report'!B:AO,40,0),VLOOKUP(L1965,'Status Report'!B:AO,39,0)),AI1965="Direct shipment",IF(H1965="Asia Pacific",VLOOKUP(L1965,'Status Report'!B:AO,40,0),VLOOKUP(L1965,'Status Report'!B:AO,39,0)))</f>
        <v>0</v>
      </c>
      <c r="Z1965" s="20">
        <f t="shared" si="461"/>
        <v>0</v>
      </c>
      <c r="AA1965" s="20">
        <f t="shared" si="462"/>
        <v>218.09999999999997</v>
      </c>
      <c r="AB1965" s="21">
        <f>_xlfn.IFS(AI1965="Den Bosch",VLOOKUP(L1965,'Status Report'!B:AM,33,0),AI1965="Yantian",VLOOKUP(L1965,'Status Report'!B:AM,34,0),AI1965="",IF(H1965="Asia Pacific",VLOOKUP(L1965,'Status Report'!B:AM,34,0),VLOOKUP(L1965,'Status Report'!B:AM,33,0)),AI1965="Direct shipment",IF(H1965="Asia Pacific",VLOOKUP(L1965,'Status Report'!B:AM,34,0),VLOOKUP(L1965,'Status Report'!B:AM,33,0)))</f>
        <v>62.893800000000006</v>
      </c>
      <c r="AC1965" s="21">
        <f>VLOOKUP(L1965,'Status Report'!B:CE,82,0)</f>
        <v>0</v>
      </c>
      <c r="AD1965" s="21">
        <f t="shared" si="463"/>
        <v>62.893800000000006</v>
      </c>
      <c r="AE1965" s="63">
        <f>VLOOKUP(L1965,'Status Report'!B:W,20,0)</f>
        <v>37</v>
      </c>
      <c r="AF1965" s="63">
        <f>VLOOKUP(L1965,'Status Report'!B:W,21,0)</f>
        <v>16</v>
      </c>
      <c r="AG1965" s="63">
        <f>VLOOKUP(L1965,'Status Report'!B:W,22,0)</f>
        <v>17</v>
      </c>
      <c r="AH1965" s="22">
        <f t="shared" si="464"/>
        <v>3.0192E-2</v>
      </c>
      <c r="AI1965" t="s">
        <v>990</v>
      </c>
      <c r="AK1965" s="63">
        <f>IFERROR(VLOOKUP(G1965,ASEAN!A:A,1,0),0)</f>
        <v>0</v>
      </c>
      <c r="AL1965" s="63" t="str">
        <f>IFERROR(VLOOKUP(D1965,'[3]customer specs'!$B$1:$D$65536,3,0),0)</f>
        <v>pallet</v>
      </c>
      <c r="AM1965" s="64">
        <f t="shared" si="465"/>
        <v>6.0000000000000568</v>
      </c>
      <c r="AN1965" s="64">
        <f t="shared" si="466"/>
        <v>0</v>
      </c>
      <c r="AO1965" s="63"/>
      <c r="AP1965" s="63"/>
      <c r="AQ1965" s="63" t="str">
        <f t="shared" si="467"/>
        <v>no</v>
      </c>
      <c r="AR1965" s="20">
        <f t="shared" si="468"/>
        <v>188.68140000000002</v>
      </c>
      <c r="AS1965" s="63"/>
      <c r="AT1965" s="23">
        <f t="shared" si="473"/>
        <v>0.12</v>
      </c>
      <c r="AU1965" s="65">
        <f t="shared" si="469"/>
        <v>71.470227272727286</v>
      </c>
      <c r="AV1965" s="65"/>
      <c r="AW1965" s="65">
        <f t="shared" si="470"/>
        <v>214.41068181818184</v>
      </c>
      <c r="AX1965" s="65"/>
      <c r="AY1965" s="63">
        <f>VLOOKUP(L1965,'Status Report'!B:CF,81,0)</f>
        <v>0</v>
      </c>
      <c r="AZ1965" s="63" t="str">
        <f>VLOOKUP(L1965,'Status Report'!B:S,18,0)</f>
        <v>Ellina Smirnova</v>
      </c>
      <c r="BB1965" s="63">
        <f>VLOOKUP(L1965,'Status Report'!B:Z,25,0)</f>
        <v>10</v>
      </c>
      <c r="BC1965" s="63">
        <f t="shared" si="471"/>
        <v>30</v>
      </c>
      <c r="BF1965">
        <f>VLOOKUP(L1965,'Status Report'!B:CE,82,0)</f>
        <v>0</v>
      </c>
      <c r="BG1965">
        <f>VLOOKUP(L1965,'Status Report'!B:CF,83,0)</f>
        <v>0</v>
      </c>
      <c r="BH1965">
        <f>VLOOKUP(L1965,'Status Report'!B:CG,84,0)</f>
        <v>0</v>
      </c>
      <c r="BI1965" t="s">
        <v>901</v>
      </c>
      <c r="BJ1965" t="s">
        <v>795</v>
      </c>
      <c r="BM1965" s="67">
        <f t="shared" si="472"/>
        <v>819</v>
      </c>
    </row>
    <row r="1966" spans="1:65" x14ac:dyDescent="0.25">
      <c r="A1966" s="68" t="str">
        <f>VLOOKUP(L1966,'Status Report'!B:CB,79,0)</f>
        <v>Heineken UCL</v>
      </c>
      <c r="C1966">
        <v>20006124</v>
      </c>
      <c r="D1966">
        <v>3090651</v>
      </c>
      <c r="E1966" t="s">
        <v>1030</v>
      </c>
      <c r="F1966" t="s">
        <v>849</v>
      </c>
      <c r="G1966" t="str">
        <f>VLOOKUP(D1966,'[2]sold to'!$A:$H,8,0)</f>
        <v>Rwanda</v>
      </c>
      <c r="H1966" t="str">
        <f>VLOOKUP(D1966,'[2]sold to'!$A:$I,9,0)</f>
        <v>AMEE</v>
      </c>
      <c r="K1966">
        <v>10</v>
      </c>
      <c r="L1966">
        <v>88026484</v>
      </c>
      <c r="M1966" t="s">
        <v>311</v>
      </c>
      <c r="N1966">
        <v>100</v>
      </c>
      <c r="P1966" t="str">
        <f>VLOOKUP(L1966,'Status Report'!B:AA,26,0)</f>
        <v>China</v>
      </c>
      <c r="Q1966" t="str">
        <f>VLOOKUP(L1966,'Status Report'!B:AB,27,0)</f>
        <v>Premiums</v>
      </c>
      <c r="R1966">
        <f>VLOOKUP(L1966,'Status Report'!B:X,23,0)</f>
        <v>200</v>
      </c>
      <c r="S1966" t="str">
        <f>VLOOKUP(L1966,'Status Report'!B:T,19,0)</f>
        <v>Promocean The Netherlands BV</v>
      </c>
      <c r="T1966" s="62">
        <f>VLOOKUP(L1966,'Status Report'!B:E,4,0)</f>
        <v>3</v>
      </c>
      <c r="U1966" s="19">
        <f>_xlfn.IFS(AI1966="Den Bosch",VLOOKUP(L1966,'Status Report'!B:AM,35,0),AI1966="Yantian",VLOOKUP(L1966,'Status Report'!B:AM,36,0),AI1966="",IF(H1966="Asia Pacific",VLOOKUP(L1966,'Status Report'!B:AM,36,0),VLOOKUP(L1966,'Status Report'!B:AM,35,0)),AI1966="Direct shipment",IF(H1966="Asia Pacific",VLOOKUP(L1966,'Status Report'!B:AM,36,0),VLOOKUP(L1966,'Status Report'!B:AM,35,0)))</f>
        <v>70.149999999999991</v>
      </c>
      <c r="V1966" s="20">
        <f t="shared" si="459"/>
        <v>7014.9999999999991</v>
      </c>
      <c r="W1966" s="19">
        <f>_xlfn.IFS(AI1966="Den Bosch",VLOOKUP(L1966,'Status Report'!B:AM,37,0),AI1966="Yantian",VLOOKUP(L1966,'Status Report'!B:AM,38,0),AI1966="",IF(H1966="Asia Pacific",VLOOKUP(L1966,'Status Report'!B:AM,38,0),VLOOKUP(L1966,'Status Report'!B:AM,37,0)),AI1966="Direct shipment",IF(H1966="Asia Pacific",VLOOKUP(L1966,'Status Report'!B:AM,38,0),VLOOKUP(L1966,'Status Report'!B:AM,37,0)))</f>
        <v>69.349999999999994</v>
      </c>
      <c r="X1966" s="20">
        <f t="shared" si="460"/>
        <v>6934.9999999999991</v>
      </c>
      <c r="Y1966" s="20">
        <f>_xlfn.IFS(AI1966="Den Bosch",VLOOKUP(L1966,'Status Report'!B:AO,39,0),AI1966="Yantian",VLOOKUP(L1966,'Status Report'!B:AO,40,0),AI1966="",IF(H1966="Asia Pacific",VLOOKUP(L1966,'Status Report'!B:AO,40,0),VLOOKUP(L1966,'Status Report'!B:AO,39,0)),AI1966="Direct shipment",IF(H1966="Asia Pacific",VLOOKUP(L1966,'Status Report'!B:AO,40,0),VLOOKUP(L1966,'Status Report'!B:AO,39,0)))</f>
        <v>0</v>
      </c>
      <c r="Z1966" s="20">
        <f t="shared" si="461"/>
        <v>0</v>
      </c>
      <c r="AA1966" s="20">
        <f t="shared" si="462"/>
        <v>6934.9999999999991</v>
      </c>
      <c r="AB1966" s="21">
        <f>_xlfn.IFS(AI1966="Den Bosch",VLOOKUP(L1966,'Status Report'!B:AM,33,0),AI1966="Yantian",VLOOKUP(L1966,'Status Report'!B:AM,34,0),AI1966="",IF(H1966="Asia Pacific",VLOOKUP(L1966,'Status Report'!B:AM,34,0),VLOOKUP(L1966,'Status Report'!B:AM,33,0)),AI1966="Direct shipment",IF(H1966="Asia Pacific",VLOOKUP(L1966,'Status Report'!B:AM,34,0),VLOOKUP(L1966,'Status Report'!B:AM,33,0)))</f>
        <v>60.500699999999995</v>
      </c>
      <c r="AC1966" s="21">
        <f>VLOOKUP(L1966,'Status Report'!B:CE,82,0)</f>
        <v>0</v>
      </c>
      <c r="AD1966" s="21">
        <f t="shared" si="463"/>
        <v>60.500699999999995</v>
      </c>
      <c r="AE1966" s="63">
        <f>VLOOKUP(L1966,'Status Report'!B:W,20,0)</f>
        <v>55</v>
      </c>
      <c r="AF1966" s="63">
        <f>VLOOKUP(L1966,'Status Report'!B:W,21,0)</f>
        <v>36</v>
      </c>
      <c r="AG1966" s="63">
        <f>VLOOKUP(L1966,'Status Report'!B:W,22,0)</f>
        <v>20</v>
      </c>
      <c r="AH1966" s="22">
        <f t="shared" si="464"/>
        <v>3.96</v>
      </c>
      <c r="AI1966" t="s">
        <v>990</v>
      </c>
      <c r="AK1966" s="63">
        <f>IFERROR(VLOOKUP(G1966,ASEAN!A:A,1,0),0)</f>
        <v>0</v>
      </c>
      <c r="AL1966" s="63">
        <f>IFERROR(VLOOKUP(D1966,'[3]customer specs'!$B$1:$D$65536,3,0),0)</f>
        <v>0</v>
      </c>
      <c r="AM1966" s="64">
        <f t="shared" si="465"/>
        <v>80</v>
      </c>
      <c r="AN1966" s="64">
        <f t="shared" si="466"/>
        <v>0</v>
      </c>
      <c r="AO1966" s="63"/>
      <c r="AP1966" s="63"/>
      <c r="AQ1966" s="63" t="str">
        <f t="shared" si="467"/>
        <v>no</v>
      </c>
      <c r="AR1966" s="20">
        <f t="shared" si="468"/>
        <v>6050.07</v>
      </c>
      <c r="AS1966" s="63"/>
      <c r="AT1966" s="23">
        <f t="shared" si="473"/>
        <v>0.12</v>
      </c>
      <c r="AU1966" s="65">
        <f t="shared" si="469"/>
        <v>68.750795454545454</v>
      </c>
      <c r="AV1966" s="65"/>
      <c r="AW1966" s="65">
        <f t="shared" si="470"/>
        <v>6875.079545454545</v>
      </c>
      <c r="AX1966" s="65"/>
      <c r="AY1966" s="63">
        <f>VLOOKUP(L1966,'Status Report'!B:CF,81,0)</f>
        <v>0</v>
      </c>
      <c r="AZ1966" s="63" t="str">
        <f>VLOOKUP(L1966,'Status Report'!B:S,18,0)</f>
        <v>Ellina Smirnova</v>
      </c>
      <c r="BB1966" s="63">
        <f>VLOOKUP(L1966,'Status Report'!B:Z,25,0)</f>
        <v>5</v>
      </c>
      <c r="BC1966" s="63">
        <f t="shared" si="471"/>
        <v>500</v>
      </c>
      <c r="BF1966">
        <f>VLOOKUP(L1966,'Status Report'!B:CE,82,0)</f>
        <v>0</v>
      </c>
      <c r="BG1966">
        <f>VLOOKUP(L1966,'Status Report'!B:CF,83,0)</f>
        <v>0</v>
      </c>
      <c r="BH1966">
        <f>VLOOKUP(L1966,'Status Report'!B:CG,84,0)</f>
        <v>0</v>
      </c>
      <c r="BI1966" t="s">
        <v>1036</v>
      </c>
      <c r="BJ1966" t="s">
        <v>795</v>
      </c>
      <c r="BM1966" s="67">
        <f t="shared" si="472"/>
        <v>642</v>
      </c>
    </row>
    <row r="1967" spans="1:65" x14ac:dyDescent="0.25">
      <c r="A1967" s="68" t="str">
        <f>VLOOKUP(L1967,'Status Report'!B:CB,79,0)</f>
        <v>Heineken UCL</v>
      </c>
      <c r="C1967">
        <v>20006124</v>
      </c>
      <c r="D1967">
        <v>3090651</v>
      </c>
      <c r="E1967" t="s">
        <v>1030</v>
      </c>
      <c r="F1967" t="s">
        <v>849</v>
      </c>
      <c r="G1967" t="str">
        <f>VLOOKUP(D1967,'[2]sold to'!$A:$H,8,0)</f>
        <v>Rwanda</v>
      </c>
      <c r="H1967" t="str">
        <f>VLOOKUP(D1967,'[2]sold to'!$A:$I,9,0)</f>
        <v>AMEE</v>
      </c>
      <c r="K1967">
        <v>20</v>
      </c>
      <c r="L1967">
        <v>88026505</v>
      </c>
      <c r="M1967" t="s">
        <v>329</v>
      </c>
      <c r="N1967">
        <v>100</v>
      </c>
      <c r="P1967" t="str">
        <f>VLOOKUP(L1967,'Status Report'!B:AA,26,0)</f>
        <v>China</v>
      </c>
      <c r="Q1967" t="str">
        <f>VLOOKUP(L1967,'Status Report'!B:AB,27,0)</f>
        <v>Premiums</v>
      </c>
      <c r="R1967">
        <f>VLOOKUP(L1967,'Status Report'!B:X,23,0)</f>
        <v>500</v>
      </c>
      <c r="S1967" t="str">
        <f>VLOOKUP(L1967,'Status Report'!B:T,19,0)</f>
        <v>Promocean The Netherlands BV</v>
      </c>
      <c r="T1967" s="62">
        <f>VLOOKUP(L1967,'Status Report'!B:E,4,0)</f>
        <v>3</v>
      </c>
      <c r="U1967" s="19">
        <f>_xlfn.IFS(AI1967="Den Bosch",VLOOKUP(L1967,'Status Report'!B:AM,35,0),AI1967="Yantian",VLOOKUP(L1967,'Status Report'!B:AM,36,0),AI1967="",IF(H1967="Asia Pacific",VLOOKUP(L1967,'Status Report'!B:AM,36,0),VLOOKUP(L1967,'Status Report'!B:AM,35,0)),AI1967="Direct shipment",IF(H1967="Asia Pacific",VLOOKUP(L1967,'Status Report'!B:AM,36,0),VLOOKUP(L1967,'Status Report'!B:AM,35,0)))</f>
        <v>64.900000000000006</v>
      </c>
      <c r="V1967" s="20">
        <f t="shared" si="459"/>
        <v>6490.0000000000009</v>
      </c>
      <c r="W1967" s="19">
        <f>_xlfn.IFS(AI1967="Den Bosch",VLOOKUP(L1967,'Status Report'!B:AM,37,0),AI1967="Yantian",VLOOKUP(L1967,'Status Report'!B:AM,38,0),AI1967="",IF(H1967="Asia Pacific",VLOOKUP(L1967,'Status Report'!B:AM,38,0),VLOOKUP(L1967,'Status Report'!B:AM,37,0)),AI1967="Direct shipment",IF(H1967="Asia Pacific",VLOOKUP(L1967,'Status Report'!B:AM,38,0),VLOOKUP(L1967,'Status Report'!B:AM,37,0)))</f>
        <v>60.300000000000004</v>
      </c>
      <c r="X1967" s="20">
        <f t="shared" si="460"/>
        <v>6030</v>
      </c>
      <c r="Y1967" s="20">
        <f>_xlfn.IFS(AI1967="Den Bosch",VLOOKUP(L1967,'Status Report'!B:AO,39,0),AI1967="Yantian",VLOOKUP(L1967,'Status Report'!B:AO,40,0),AI1967="",IF(H1967="Asia Pacific",VLOOKUP(L1967,'Status Report'!B:AO,40,0),VLOOKUP(L1967,'Status Report'!B:AO,39,0)),AI1967="Direct shipment",IF(H1967="Asia Pacific",VLOOKUP(L1967,'Status Report'!B:AO,40,0),VLOOKUP(L1967,'Status Report'!B:AO,39,0)))</f>
        <v>0</v>
      </c>
      <c r="Z1967" s="20">
        <f t="shared" si="461"/>
        <v>0</v>
      </c>
      <c r="AA1967" s="20">
        <f t="shared" si="462"/>
        <v>6030</v>
      </c>
      <c r="AB1967" s="21">
        <f>_xlfn.IFS(AI1967="Den Bosch",VLOOKUP(L1967,'Status Report'!B:AM,33,0),AI1967="Yantian",VLOOKUP(L1967,'Status Report'!B:AM,34,0),AI1967="",IF(H1967="Asia Pacific",VLOOKUP(L1967,'Status Report'!B:AM,34,0),VLOOKUP(L1967,'Status Report'!B:AM,33,0)),AI1967="Direct shipment",IF(H1967="Asia Pacific",VLOOKUP(L1967,'Status Report'!B:AM,34,0),VLOOKUP(L1967,'Status Report'!B:AM,33,0)))</f>
        <v>52.189200000000007</v>
      </c>
      <c r="AC1967" s="21">
        <f>VLOOKUP(L1967,'Status Report'!B:CE,82,0)</f>
        <v>0</v>
      </c>
      <c r="AD1967" s="21">
        <f t="shared" si="463"/>
        <v>52.189200000000007</v>
      </c>
      <c r="AE1967" s="63">
        <f>VLOOKUP(L1967,'Status Report'!B:W,20,0)</f>
        <v>68</v>
      </c>
      <c r="AF1967" s="63">
        <f>VLOOKUP(L1967,'Status Report'!B:W,21,0)</f>
        <v>19</v>
      </c>
      <c r="AG1967" s="63">
        <f>VLOOKUP(L1967,'Status Report'!B:W,22,0)</f>
        <v>19</v>
      </c>
      <c r="AH1967" s="22">
        <f t="shared" si="464"/>
        <v>2.4548000000000001</v>
      </c>
      <c r="AI1967" t="s">
        <v>990</v>
      </c>
      <c r="AK1967" s="63">
        <f>IFERROR(VLOOKUP(G1967,ASEAN!A:A,1,0),0)</f>
        <v>0</v>
      </c>
      <c r="AL1967" s="63">
        <f>IFERROR(VLOOKUP(D1967,'[3]customer specs'!$B$1:$D$65536,3,0),0)</f>
        <v>0</v>
      </c>
      <c r="AM1967" s="64">
        <f t="shared" si="465"/>
        <v>460.00000000000091</v>
      </c>
      <c r="AN1967" s="64">
        <f t="shared" si="466"/>
        <v>0</v>
      </c>
      <c r="AO1967" s="63"/>
      <c r="AP1967" s="63"/>
      <c r="AQ1967" s="63" t="str">
        <f t="shared" si="467"/>
        <v>no</v>
      </c>
      <c r="AR1967" s="20">
        <f t="shared" si="468"/>
        <v>5218.920000000001</v>
      </c>
      <c r="AS1967" s="63"/>
      <c r="AT1967" s="23">
        <f t="shared" ref="AT1967:AT1993" si="474">IF(AS1967=0.045,0.045,IF(AS1967=0.035,0.035,0.12))</f>
        <v>0.12</v>
      </c>
      <c r="AU1967" s="65">
        <f t="shared" si="469"/>
        <v>59.305909090909097</v>
      </c>
      <c r="AV1967" s="65"/>
      <c r="AW1967" s="65">
        <f t="shared" si="470"/>
        <v>5930.5909090909099</v>
      </c>
      <c r="AX1967" s="65"/>
      <c r="AY1967" s="63">
        <f>VLOOKUP(L1967,'Status Report'!B:CF,81,0)</f>
        <v>0</v>
      </c>
      <c r="AZ1967" s="63" t="str">
        <f>VLOOKUP(L1967,'Status Report'!B:S,18,0)</f>
        <v>Ellina Smirnova</v>
      </c>
      <c r="BB1967" s="63">
        <f>VLOOKUP(L1967,'Status Report'!B:Z,25,0)</f>
        <v>10</v>
      </c>
      <c r="BC1967" s="63">
        <f t="shared" si="471"/>
        <v>1000</v>
      </c>
      <c r="BF1967">
        <f>VLOOKUP(L1967,'Status Report'!B:CE,82,0)</f>
        <v>0</v>
      </c>
      <c r="BG1967">
        <f>VLOOKUP(L1967,'Status Report'!B:CF,83,0)</f>
        <v>0</v>
      </c>
      <c r="BH1967">
        <f>VLOOKUP(L1967,'Status Report'!B:CG,84,0)</f>
        <v>0</v>
      </c>
      <c r="BI1967" t="s">
        <v>1036</v>
      </c>
      <c r="BJ1967" t="s">
        <v>795</v>
      </c>
      <c r="BM1967" s="67">
        <f t="shared" si="472"/>
        <v>4834</v>
      </c>
    </row>
    <row r="1968" spans="1:65" x14ac:dyDescent="0.25">
      <c r="A1968" s="68" t="str">
        <f>VLOOKUP(L1968,'Status Report'!B:CB,79,0)</f>
        <v>Heineken UCL</v>
      </c>
      <c r="C1968">
        <v>20006124</v>
      </c>
      <c r="D1968">
        <v>3090651</v>
      </c>
      <c r="E1968" t="s">
        <v>1030</v>
      </c>
      <c r="F1968" t="s">
        <v>849</v>
      </c>
      <c r="G1968" t="str">
        <f>VLOOKUP(D1968,'[2]sold to'!$A:$H,8,0)</f>
        <v>Rwanda</v>
      </c>
      <c r="H1968" t="str">
        <f>VLOOKUP(D1968,'[2]sold to'!$A:$I,9,0)</f>
        <v>AMEE</v>
      </c>
      <c r="K1968">
        <v>30</v>
      </c>
      <c r="L1968">
        <v>88026506</v>
      </c>
      <c r="M1968" t="s">
        <v>330</v>
      </c>
      <c r="N1968">
        <v>100</v>
      </c>
      <c r="P1968" t="str">
        <f>VLOOKUP(L1968,'Status Report'!B:AA,26,0)</f>
        <v>China</v>
      </c>
      <c r="Q1968" t="str">
        <f>VLOOKUP(L1968,'Status Report'!B:AB,27,0)</f>
        <v>Premiums</v>
      </c>
      <c r="R1968">
        <f>VLOOKUP(L1968,'Status Report'!B:X,23,0)</f>
        <v>200</v>
      </c>
      <c r="S1968" t="str">
        <f>VLOOKUP(L1968,'Status Report'!B:T,19,0)</f>
        <v>Promocean The Netherlands BV</v>
      </c>
      <c r="T1968" s="62">
        <f>VLOOKUP(L1968,'Status Report'!B:E,4,0)</f>
        <v>3</v>
      </c>
      <c r="U1968" s="19">
        <f>_xlfn.IFS(AI1968="Den Bosch",VLOOKUP(L1968,'Status Report'!B:AM,35,0),AI1968="Yantian",VLOOKUP(L1968,'Status Report'!B:AM,36,0),AI1968="",IF(H1968="Asia Pacific",VLOOKUP(L1968,'Status Report'!B:AM,36,0),VLOOKUP(L1968,'Status Report'!B:AM,35,0)),AI1968="Direct shipment",IF(H1968="Asia Pacific",VLOOKUP(L1968,'Status Report'!B:AM,36,0),VLOOKUP(L1968,'Status Report'!B:AM,35,0)))</f>
        <v>75.55</v>
      </c>
      <c r="V1968" s="20">
        <f t="shared" si="459"/>
        <v>7555</v>
      </c>
      <c r="W1968" s="19">
        <f>_xlfn.IFS(AI1968="Den Bosch",VLOOKUP(L1968,'Status Report'!B:AM,37,0),AI1968="Yantian",VLOOKUP(L1968,'Status Report'!B:AM,38,0),AI1968="",IF(H1968="Asia Pacific",VLOOKUP(L1968,'Status Report'!B:AM,38,0),VLOOKUP(L1968,'Status Report'!B:AM,37,0)),AI1968="Direct shipment",IF(H1968="Asia Pacific",VLOOKUP(L1968,'Status Report'!B:AM,38,0),VLOOKUP(L1968,'Status Report'!B:AM,37,0)))</f>
        <v>74.75</v>
      </c>
      <c r="X1968" s="20">
        <f t="shared" si="460"/>
        <v>7475</v>
      </c>
      <c r="Y1968" s="20">
        <f>_xlfn.IFS(AI1968="Den Bosch",VLOOKUP(L1968,'Status Report'!B:AO,39,0),AI1968="Yantian",VLOOKUP(L1968,'Status Report'!B:AO,40,0),AI1968="",IF(H1968="Asia Pacific",VLOOKUP(L1968,'Status Report'!B:AO,40,0),VLOOKUP(L1968,'Status Report'!B:AO,39,0)),AI1968="Direct shipment",IF(H1968="Asia Pacific",VLOOKUP(L1968,'Status Report'!B:AO,40,0),VLOOKUP(L1968,'Status Report'!B:AO,39,0)))</f>
        <v>0</v>
      </c>
      <c r="Z1968" s="20">
        <f t="shared" si="461"/>
        <v>0</v>
      </c>
      <c r="AA1968" s="20">
        <f t="shared" si="462"/>
        <v>7475</v>
      </c>
      <c r="AB1968" s="21">
        <f>_xlfn.IFS(AI1968="Den Bosch",VLOOKUP(L1968,'Status Report'!B:AM,33,0),AI1968="Yantian",VLOOKUP(L1968,'Status Report'!B:AM,34,0),AI1968="",IF(H1968="Asia Pacific",VLOOKUP(L1968,'Status Report'!B:AM,34,0),VLOOKUP(L1968,'Status Report'!B:AM,33,0)),AI1968="Direct shipment",IF(H1968="Asia Pacific",VLOOKUP(L1968,'Status Report'!B:AM,34,0),VLOOKUP(L1968,'Status Report'!B:AM,33,0)))</f>
        <v>65.215800000000002</v>
      </c>
      <c r="AC1968" s="21">
        <f>VLOOKUP(L1968,'Status Report'!B:CE,82,0)</f>
        <v>0</v>
      </c>
      <c r="AD1968" s="21">
        <f t="shared" si="463"/>
        <v>65.215800000000002</v>
      </c>
      <c r="AE1968" s="63">
        <f>VLOOKUP(L1968,'Status Report'!B:W,20,0)</f>
        <v>52</v>
      </c>
      <c r="AF1968" s="63">
        <f>VLOOKUP(L1968,'Status Report'!B:W,21,0)</f>
        <v>33</v>
      </c>
      <c r="AG1968" s="63">
        <f>VLOOKUP(L1968,'Status Report'!B:W,22,0)</f>
        <v>12</v>
      </c>
      <c r="AH1968" s="22">
        <f t="shared" si="464"/>
        <v>2.0592000000000001</v>
      </c>
      <c r="AI1968" t="s">
        <v>990</v>
      </c>
      <c r="AK1968" s="63">
        <f>IFERROR(VLOOKUP(G1968,ASEAN!A:A,1,0),0)</f>
        <v>0</v>
      </c>
      <c r="AL1968" s="63">
        <f>IFERROR(VLOOKUP(D1968,'[3]customer specs'!$B$1:$D$65536,3,0),0)</f>
        <v>0</v>
      </c>
      <c r="AM1968" s="64">
        <f t="shared" si="465"/>
        <v>80</v>
      </c>
      <c r="AN1968" s="64">
        <f t="shared" si="466"/>
        <v>0</v>
      </c>
      <c r="AO1968" s="63"/>
      <c r="AP1968" s="63"/>
      <c r="AQ1968" s="63" t="str">
        <f t="shared" si="467"/>
        <v>no</v>
      </c>
      <c r="AR1968" s="20">
        <f t="shared" si="468"/>
        <v>6521.58</v>
      </c>
      <c r="AS1968" s="63"/>
      <c r="AT1968" s="23">
        <f t="shared" si="474"/>
        <v>0.12</v>
      </c>
      <c r="AU1968" s="65">
        <f t="shared" si="469"/>
        <v>74.108863636363637</v>
      </c>
      <c r="AV1968" s="65"/>
      <c r="AW1968" s="65">
        <f t="shared" si="470"/>
        <v>7410.886363636364</v>
      </c>
      <c r="AX1968" s="65"/>
      <c r="AY1968" s="63">
        <f>VLOOKUP(L1968,'Status Report'!B:CF,81,0)</f>
        <v>0</v>
      </c>
      <c r="AZ1968" s="63" t="str">
        <f>VLOOKUP(L1968,'Status Report'!B:S,18,0)</f>
        <v>Ellina Smirnova</v>
      </c>
      <c r="BB1968" s="63">
        <f>VLOOKUP(L1968,'Status Report'!B:Z,25,0)</f>
        <v>5</v>
      </c>
      <c r="BC1968" s="63">
        <f t="shared" si="471"/>
        <v>500</v>
      </c>
      <c r="BF1968">
        <f>VLOOKUP(L1968,'Status Report'!B:CE,82,0)</f>
        <v>0</v>
      </c>
      <c r="BG1968">
        <f>VLOOKUP(L1968,'Status Report'!B:CF,83,0)</f>
        <v>0</v>
      </c>
      <c r="BH1968">
        <f>VLOOKUP(L1968,'Status Report'!B:CG,84,0)</f>
        <v>0</v>
      </c>
      <c r="BI1968" t="s">
        <v>1036</v>
      </c>
      <c r="BJ1968" t="s">
        <v>795</v>
      </c>
      <c r="BM1968" s="67">
        <f t="shared" si="472"/>
        <v>636</v>
      </c>
    </row>
    <row r="1969" spans="1:65" x14ac:dyDescent="0.25">
      <c r="A1969" s="68" t="str">
        <f>VLOOKUP(L1969,'Status Report'!B:CB,79,0)</f>
        <v>Heineken UCL</v>
      </c>
      <c r="C1969">
        <v>20006124</v>
      </c>
      <c r="D1969">
        <v>3090651</v>
      </c>
      <c r="E1969" t="s">
        <v>1030</v>
      </c>
      <c r="F1969" t="s">
        <v>849</v>
      </c>
      <c r="G1969" t="str">
        <f>VLOOKUP(D1969,'[2]sold to'!$A:$H,8,0)</f>
        <v>Rwanda</v>
      </c>
      <c r="H1969" t="str">
        <f>VLOOKUP(D1969,'[2]sold to'!$A:$I,9,0)</f>
        <v>AMEE</v>
      </c>
      <c r="K1969">
        <v>40</v>
      </c>
      <c r="L1969">
        <v>88026519</v>
      </c>
      <c r="M1969" t="s">
        <v>816</v>
      </c>
      <c r="N1969">
        <v>150</v>
      </c>
      <c r="P1969" t="str">
        <f>VLOOKUP(L1969,'Status Report'!B:AA,26,0)</f>
        <v>China</v>
      </c>
      <c r="Q1969" t="str">
        <f>VLOOKUP(L1969,'Status Report'!B:AB,27,0)</f>
        <v>Premiums</v>
      </c>
      <c r="R1969">
        <f>VLOOKUP(L1969,'Status Report'!B:X,23,0)</f>
        <v>250</v>
      </c>
      <c r="S1969" t="str">
        <f>VLOOKUP(L1969,'Status Report'!B:T,19,0)</f>
        <v>Promocean The Netherlands BV</v>
      </c>
      <c r="T1969" s="62">
        <f>VLOOKUP(L1969,'Status Report'!B:E,4,0)</f>
        <v>3</v>
      </c>
      <c r="U1969" s="19">
        <f>_xlfn.IFS(AI1969="Den Bosch",VLOOKUP(L1969,'Status Report'!B:AM,35,0),AI1969="Yantian",VLOOKUP(L1969,'Status Report'!B:AM,36,0),AI1969="",IF(H1969="Asia Pacific",VLOOKUP(L1969,'Status Report'!B:AM,36,0),VLOOKUP(L1969,'Status Report'!B:AM,35,0)),AI1969="Direct shipment",IF(H1969="Asia Pacific",VLOOKUP(L1969,'Status Report'!B:AM,36,0),VLOOKUP(L1969,'Status Report'!B:AM,35,0)))</f>
        <v>74.7</v>
      </c>
      <c r="V1969" s="20">
        <f t="shared" si="459"/>
        <v>11205</v>
      </c>
      <c r="W1969" s="19">
        <f>_xlfn.IFS(AI1969="Den Bosch",VLOOKUP(L1969,'Status Report'!B:AM,37,0),AI1969="Yantian",VLOOKUP(L1969,'Status Report'!B:AM,38,0),AI1969="",IF(H1969="Asia Pacific",VLOOKUP(L1969,'Status Report'!B:AM,38,0),VLOOKUP(L1969,'Status Report'!B:AM,37,0)),AI1969="Direct shipment",IF(H1969="Asia Pacific",VLOOKUP(L1969,'Status Report'!B:AM,38,0),VLOOKUP(L1969,'Status Report'!B:AM,37,0)))</f>
        <v>72.699999999999989</v>
      </c>
      <c r="X1969" s="20">
        <f t="shared" si="460"/>
        <v>10904.999999999998</v>
      </c>
      <c r="Y1969" s="20">
        <f>_xlfn.IFS(AI1969="Den Bosch",VLOOKUP(L1969,'Status Report'!B:AO,39,0),AI1969="Yantian",VLOOKUP(L1969,'Status Report'!B:AO,40,0),AI1969="",IF(H1969="Asia Pacific",VLOOKUP(L1969,'Status Report'!B:AO,40,0),VLOOKUP(L1969,'Status Report'!B:AO,39,0)),AI1969="Direct shipment",IF(H1969="Asia Pacific",VLOOKUP(L1969,'Status Report'!B:AO,40,0),VLOOKUP(L1969,'Status Report'!B:AO,39,0)))</f>
        <v>0</v>
      </c>
      <c r="Z1969" s="20">
        <f t="shared" si="461"/>
        <v>0</v>
      </c>
      <c r="AA1969" s="20">
        <f t="shared" si="462"/>
        <v>10904.999999999998</v>
      </c>
      <c r="AB1969" s="21">
        <f>_xlfn.IFS(AI1969="Den Bosch",VLOOKUP(L1969,'Status Report'!B:AM,33,0),AI1969="Yantian",VLOOKUP(L1969,'Status Report'!B:AM,34,0),AI1969="",IF(H1969="Asia Pacific",VLOOKUP(L1969,'Status Report'!B:AM,34,0),VLOOKUP(L1969,'Status Report'!B:AM,33,0)),AI1969="Direct shipment",IF(H1969="Asia Pacific",VLOOKUP(L1969,'Status Report'!B:AM,34,0),VLOOKUP(L1969,'Status Report'!B:AM,33,0)))</f>
        <v>62.893800000000006</v>
      </c>
      <c r="AC1969" s="21">
        <f>VLOOKUP(L1969,'Status Report'!B:CE,82,0)</f>
        <v>0</v>
      </c>
      <c r="AD1969" s="21">
        <f t="shared" si="463"/>
        <v>62.893800000000006</v>
      </c>
      <c r="AE1969" s="63">
        <f>VLOOKUP(L1969,'Status Report'!B:W,20,0)</f>
        <v>37</v>
      </c>
      <c r="AF1969" s="63">
        <f>VLOOKUP(L1969,'Status Report'!B:W,21,0)</f>
        <v>16</v>
      </c>
      <c r="AG1969" s="63">
        <f>VLOOKUP(L1969,'Status Report'!B:W,22,0)</f>
        <v>17</v>
      </c>
      <c r="AH1969" s="22">
        <f t="shared" si="464"/>
        <v>1.5096000000000001</v>
      </c>
      <c r="AI1969" t="s">
        <v>990</v>
      </c>
      <c r="AK1969" s="63">
        <f>IFERROR(VLOOKUP(G1969,ASEAN!A:A,1,0),0)</f>
        <v>0</v>
      </c>
      <c r="AL1969" s="63">
        <f>IFERROR(VLOOKUP(D1969,'[3]customer specs'!$B$1:$D$65536,3,0),0)</f>
        <v>0</v>
      </c>
      <c r="AM1969" s="64">
        <f t="shared" si="465"/>
        <v>300.00000000000182</v>
      </c>
      <c r="AN1969" s="64">
        <f t="shared" si="466"/>
        <v>0</v>
      </c>
      <c r="AO1969" s="63"/>
      <c r="AP1969" s="63"/>
      <c r="AQ1969" s="63" t="str">
        <f t="shared" si="467"/>
        <v>no</v>
      </c>
      <c r="AR1969" s="20">
        <f t="shared" si="468"/>
        <v>9434.0700000000015</v>
      </c>
      <c r="AS1969" s="63"/>
      <c r="AT1969" s="23">
        <f t="shared" si="474"/>
        <v>0.12</v>
      </c>
      <c r="AU1969" s="65">
        <f t="shared" si="469"/>
        <v>71.470227272727286</v>
      </c>
      <c r="AV1969" s="65"/>
      <c r="AW1969" s="65">
        <f t="shared" si="470"/>
        <v>10720.534090909094</v>
      </c>
      <c r="AX1969" s="65"/>
      <c r="AY1969" s="63">
        <f>VLOOKUP(L1969,'Status Report'!B:CF,81,0)</f>
        <v>0</v>
      </c>
      <c r="AZ1969" s="63" t="str">
        <f>VLOOKUP(L1969,'Status Report'!B:S,18,0)</f>
        <v>Ellina Smirnova</v>
      </c>
      <c r="BB1969" s="63">
        <f>VLOOKUP(L1969,'Status Report'!B:Z,25,0)</f>
        <v>10</v>
      </c>
      <c r="BC1969" s="63">
        <f t="shared" si="471"/>
        <v>1500</v>
      </c>
      <c r="BF1969">
        <f>VLOOKUP(L1969,'Status Report'!B:CE,82,0)</f>
        <v>0</v>
      </c>
      <c r="BG1969">
        <f>VLOOKUP(L1969,'Status Report'!B:CF,83,0)</f>
        <v>0</v>
      </c>
      <c r="BH1969">
        <f>VLOOKUP(L1969,'Status Report'!B:CG,84,0)</f>
        <v>0</v>
      </c>
      <c r="BI1969" t="s">
        <v>1036</v>
      </c>
      <c r="BJ1969" t="s">
        <v>795</v>
      </c>
      <c r="BM1969" s="67">
        <f t="shared" si="472"/>
        <v>819</v>
      </c>
    </row>
    <row r="1970" spans="1:65" x14ac:dyDescent="0.25">
      <c r="A1970" s="68" t="str">
        <f>VLOOKUP(L1970,'Status Report'!B:CB,79,0)</f>
        <v>Heineken UCL</v>
      </c>
      <c r="C1970">
        <v>20006124</v>
      </c>
      <c r="D1970">
        <v>3090651</v>
      </c>
      <c r="E1970" t="s">
        <v>1030</v>
      </c>
      <c r="F1970" t="s">
        <v>849</v>
      </c>
      <c r="G1970" t="str">
        <f>VLOOKUP(D1970,'[2]sold to'!$A:$H,8,0)</f>
        <v>Rwanda</v>
      </c>
      <c r="H1970" t="str">
        <f>VLOOKUP(D1970,'[2]sold to'!$A:$I,9,0)</f>
        <v>AMEE</v>
      </c>
      <c r="K1970">
        <v>50</v>
      </c>
      <c r="L1970">
        <v>88026494</v>
      </c>
      <c r="M1970" t="s">
        <v>320</v>
      </c>
      <c r="N1970">
        <v>100</v>
      </c>
      <c r="P1970" t="str">
        <f>VLOOKUP(L1970,'Status Report'!B:AA,26,0)</f>
        <v>China</v>
      </c>
      <c r="Q1970" t="str">
        <f>VLOOKUP(L1970,'Status Report'!B:AB,27,0)</f>
        <v>Premiums</v>
      </c>
      <c r="R1970">
        <f>VLOOKUP(L1970,'Status Report'!B:X,23,0)</f>
        <v>100</v>
      </c>
      <c r="S1970" t="str">
        <f>VLOOKUP(L1970,'Status Report'!B:T,19,0)</f>
        <v>Promocean The Netherlands BV</v>
      </c>
      <c r="T1970" s="62">
        <f>VLOOKUP(L1970,'Status Report'!B:E,4,0)</f>
        <v>3</v>
      </c>
      <c r="U1970" s="19">
        <f>_xlfn.IFS(AI1970="Den Bosch",VLOOKUP(L1970,'Status Report'!B:AM,35,0),AI1970="Yantian",VLOOKUP(L1970,'Status Report'!B:AM,36,0),AI1970="",IF(H1970="Asia Pacific",VLOOKUP(L1970,'Status Report'!B:AM,36,0),VLOOKUP(L1970,'Status Report'!B:AM,35,0)),AI1970="Direct shipment",IF(H1970="Asia Pacific",VLOOKUP(L1970,'Status Report'!B:AM,36,0),VLOOKUP(L1970,'Status Report'!B:AM,35,0)))</f>
        <v>47</v>
      </c>
      <c r="V1970" s="20">
        <f t="shared" si="459"/>
        <v>4700</v>
      </c>
      <c r="W1970" s="19">
        <f>_xlfn.IFS(AI1970="Den Bosch",VLOOKUP(L1970,'Status Report'!B:AM,37,0),AI1970="Yantian",VLOOKUP(L1970,'Status Report'!B:AM,38,0),AI1970="",IF(H1970="Asia Pacific",VLOOKUP(L1970,'Status Report'!B:AM,38,0),VLOOKUP(L1970,'Status Report'!B:AM,37,0)),AI1970="Direct shipment",IF(H1970="Asia Pacific",VLOOKUP(L1970,'Status Report'!B:AM,38,0),VLOOKUP(L1970,'Status Report'!B:AM,37,0)))</f>
        <v>42.25</v>
      </c>
      <c r="X1970" s="20">
        <f t="shared" si="460"/>
        <v>4225</v>
      </c>
      <c r="Y1970" s="20">
        <f>_xlfn.IFS(AI1970="Den Bosch",VLOOKUP(L1970,'Status Report'!B:AO,39,0),AI1970="Yantian",VLOOKUP(L1970,'Status Report'!B:AO,40,0),AI1970="",IF(H1970="Asia Pacific",VLOOKUP(L1970,'Status Report'!B:AO,40,0),VLOOKUP(L1970,'Status Report'!B:AO,39,0)),AI1970="Direct shipment",IF(H1970="Asia Pacific",VLOOKUP(L1970,'Status Report'!B:AO,40,0),VLOOKUP(L1970,'Status Report'!B:AO,39,0)))</f>
        <v>0</v>
      </c>
      <c r="Z1970" s="20">
        <f t="shared" si="461"/>
        <v>0</v>
      </c>
      <c r="AA1970" s="20">
        <f t="shared" si="462"/>
        <v>4225</v>
      </c>
      <c r="AB1970" s="21">
        <f>_xlfn.IFS(AI1970="Den Bosch",VLOOKUP(L1970,'Status Report'!B:AM,33,0),AI1970="Yantian",VLOOKUP(L1970,'Status Report'!B:AM,34,0),AI1970="",IF(H1970="Asia Pacific",VLOOKUP(L1970,'Status Report'!B:AM,34,0),VLOOKUP(L1970,'Status Report'!B:AM,33,0)),AI1970="Direct shipment",IF(H1970="Asia Pacific",VLOOKUP(L1970,'Status Report'!B:AM,34,0),VLOOKUP(L1970,'Status Report'!B:AM,33,0)))</f>
        <v>37.249200000000002</v>
      </c>
      <c r="AC1970" s="21">
        <f>VLOOKUP(L1970,'Status Report'!B:CE,82,0)</f>
        <v>0</v>
      </c>
      <c r="AD1970" s="21">
        <f t="shared" si="463"/>
        <v>37.249200000000002</v>
      </c>
      <c r="AE1970" s="63">
        <f>VLOOKUP(L1970,'Status Report'!B:W,20,0)</f>
        <v>11</v>
      </c>
      <c r="AF1970" s="63">
        <f>VLOOKUP(L1970,'Status Report'!B:W,21,0)</f>
        <v>9</v>
      </c>
      <c r="AG1970" s="63">
        <f>VLOOKUP(L1970,'Status Report'!B:W,22,0)</f>
        <v>6</v>
      </c>
      <c r="AH1970" s="22">
        <f t="shared" si="464"/>
        <v>5.9400000000000001E-2</v>
      </c>
      <c r="AI1970" t="s">
        <v>990</v>
      </c>
      <c r="AK1970" s="63">
        <f>IFERROR(VLOOKUP(G1970,ASEAN!A:A,1,0),0)</f>
        <v>0</v>
      </c>
      <c r="AL1970" s="63">
        <f>IFERROR(VLOOKUP(D1970,'[3]customer specs'!$B$1:$D$65536,3,0),0)</f>
        <v>0</v>
      </c>
      <c r="AM1970" s="64">
        <f t="shared" si="465"/>
        <v>475</v>
      </c>
      <c r="AN1970" s="64">
        <f t="shared" si="466"/>
        <v>0</v>
      </c>
      <c r="AO1970" s="63"/>
      <c r="AP1970" s="63"/>
      <c r="AQ1970" s="63" t="str">
        <f t="shared" si="467"/>
        <v>yes</v>
      </c>
      <c r="AR1970" s="20">
        <f t="shared" si="468"/>
        <v>3724.92</v>
      </c>
      <c r="AS1970" s="63"/>
      <c r="AT1970" s="23">
        <f t="shared" si="474"/>
        <v>0.12</v>
      </c>
      <c r="AU1970" s="65">
        <f t="shared" si="469"/>
        <v>42.328636363636363</v>
      </c>
      <c r="AV1970" s="65"/>
      <c r="AW1970" s="65">
        <f t="shared" si="470"/>
        <v>4232.863636363636</v>
      </c>
      <c r="AX1970" s="65"/>
      <c r="AY1970" s="63">
        <f>VLOOKUP(L1970,'Status Report'!B:CF,81,0)</f>
        <v>0</v>
      </c>
      <c r="AZ1970" s="63" t="str">
        <f>VLOOKUP(L1970,'Status Report'!B:S,18,0)</f>
        <v>Ellina Smirnova</v>
      </c>
      <c r="BB1970" s="63">
        <f>VLOOKUP(L1970,'Status Report'!B:Z,25,0)</f>
        <v>25</v>
      </c>
      <c r="BC1970" s="63">
        <f t="shared" si="471"/>
        <v>2500</v>
      </c>
      <c r="BF1970">
        <f>VLOOKUP(L1970,'Status Report'!B:CE,82,0)</f>
        <v>0</v>
      </c>
      <c r="BG1970">
        <f>VLOOKUP(L1970,'Status Report'!B:CF,83,0)</f>
        <v>0</v>
      </c>
      <c r="BH1970">
        <f>VLOOKUP(L1970,'Status Report'!B:CG,84,0)</f>
        <v>0</v>
      </c>
      <c r="BI1970" t="s">
        <v>1036</v>
      </c>
      <c r="BJ1970" t="s">
        <v>795</v>
      </c>
      <c r="BM1970" s="67">
        <f t="shared" si="472"/>
        <v>1305</v>
      </c>
    </row>
    <row r="1971" spans="1:65" x14ac:dyDescent="0.25">
      <c r="A1971" s="68" t="str">
        <f>VLOOKUP(L1971,'Status Report'!B:CB,79,0)</f>
        <v>Heineken UCL</v>
      </c>
      <c r="C1971">
        <v>20006124</v>
      </c>
      <c r="D1971">
        <v>3090651</v>
      </c>
      <c r="E1971" t="s">
        <v>1030</v>
      </c>
      <c r="F1971" t="s">
        <v>849</v>
      </c>
      <c r="G1971" t="str">
        <f>VLOOKUP(D1971,'[2]sold to'!$A:$H,8,0)</f>
        <v>Rwanda</v>
      </c>
      <c r="H1971" t="str">
        <f>VLOOKUP(D1971,'[2]sold to'!$A:$I,9,0)</f>
        <v>AMEE</v>
      </c>
      <c r="K1971">
        <v>60</v>
      </c>
      <c r="L1971">
        <v>88026531</v>
      </c>
      <c r="M1971" t="s">
        <v>348</v>
      </c>
      <c r="N1971">
        <v>150</v>
      </c>
      <c r="P1971" t="str">
        <f>VLOOKUP(L1971,'Status Report'!B:AA,26,0)</f>
        <v>China</v>
      </c>
      <c r="Q1971" t="str">
        <f>VLOOKUP(L1971,'Status Report'!B:AB,27,0)</f>
        <v>Premiums</v>
      </c>
      <c r="R1971">
        <f>VLOOKUP(L1971,'Status Report'!B:X,23,0)</f>
        <v>200</v>
      </c>
      <c r="S1971" t="str">
        <f>VLOOKUP(L1971,'Status Report'!B:T,19,0)</f>
        <v>Promocean The Netherlands BV</v>
      </c>
      <c r="T1971" s="62">
        <f>VLOOKUP(L1971,'Status Report'!B:E,4,0)</f>
        <v>3</v>
      </c>
      <c r="U1971" s="19">
        <f>_xlfn.IFS(AI1971="Den Bosch",VLOOKUP(L1971,'Status Report'!B:AM,35,0),AI1971="Yantian",VLOOKUP(L1971,'Status Report'!B:AM,36,0),AI1971="",IF(H1971="Asia Pacific",VLOOKUP(L1971,'Status Report'!B:AM,36,0),VLOOKUP(L1971,'Status Report'!B:AM,35,0)),AI1971="Direct shipment",IF(H1971="Asia Pacific",VLOOKUP(L1971,'Status Report'!B:AM,36,0),VLOOKUP(L1971,'Status Report'!B:AM,35,0)))</f>
        <v>18.2</v>
      </c>
      <c r="V1971" s="20">
        <f t="shared" si="459"/>
        <v>2730</v>
      </c>
      <c r="W1971" s="19">
        <f>_xlfn.IFS(AI1971="Den Bosch",VLOOKUP(L1971,'Status Report'!B:AM,37,0),AI1971="Yantian",VLOOKUP(L1971,'Status Report'!B:AM,38,0),AI1971="",IF(H1971="Asia Pacific",VLOOKUP(L1971,'Status Report'!B:AM,38,0),VLOOKUP(L1971,'Status Report'!B:AM,37,0)),AI1971="Direct shipment",IF(H1971="Asia Pacific",VLOOKUP(L1971,'Status Report'!B:AM,38,0),VLOOKUP(L1971,'Status Report'!B:AM,37,0)))</f>
        <v>17.649999999999999</v>
      </c>
      <c r="X1971" s="20">
        <f t="shared" si="460"/>
        <v>2647.5</v>
      </c>
      <c r="Y1971" s="20">
        <f>_xlfn.IFS(AI1971="Den Bosch",VLOOKUP(L1971,'Status Report'!B:AO,39,0),AI1971="Yantian",VLOOKUP(L1971,'Status Report'!B:AO,40,0),AI1971="",IF(H1971="Asia Pacific",VLOOKUP(L1971,'Status Report'!B:AO,40,0),VLOOKUP(L1971,'Status Report'!B:AO,39,0)),AI1971="Direct shipment",IF(H1971="Asia Pacific",VLOOKUP(L1971,'Status Report'!B:AO,40,0),VLOOKUP(L1971,'Status Report'!B:AO,39,0)))</f>
        <v>0</v>
      </c>
      <c r="Z1971" s="20">
        <f t="shared" si="461"/>
        <v>0</v>
      </c>
      <c r="AA1971" s="20">
        <f t="shared" si="462"/>
        <v>2647.5</v>
      </c>
      <c r="AB1971" s="21">
        <f>_xlfn.IFS(AI1971="Den Bosch",VLOOKUP(L1971,'Status Report'!B:AM,33,0),AI1971="Yantian",VLOOKUP(L1971,'Status Report'!B:AM,34,0),AI1971="",IF(H1971="Asia Pacific",VLOOKUP(L1971,'Status Report'!B:AM,34,0),VLOOKUP(L1971,'Status Report'!B:AM,33,0)),AI1971="Direct shipment",IF(H1971="Asia Pacific",VLOOKUP(L1971,'Status Report'!B:AM,34,0),VLOOKUP(L1971,'Status Report'!B:AM,33,0)))</f>
        <v>15.420599999999999</v>
      </c>
      <c r="AC1971" s="21">
        <f>VLOOKUP(L1971,'Status Report'!B:CE,82,0)</f>
        <v>0</v>
      </c>
      <c r="AD1971" s="21">
        <f t="shared" si="463"/>
        <v>15.420599999999999</v>
      </c>
      <c r="AE1971" s="63">
        <f>VLOOKUP(L1971,'Status Report'!B:W,20,0)</f>
        <v>35</v>
      </c>
      <c r="AF1971" s="63">
        <f>VLOOKUP(L1971,'Status Report'!B:W,21,0)</f>
        <v>22</v>
      </c>
      <c r="AG1971" s="63">
        <f>VLOOKUP(L1971,'Status Report'!B:W,22,0)</f>
        <v>6</v>
      </c>
      <c r="AH1971" s="22">
        <f t="shared" si="464"/>
        <v>0.69299999999999995</v>
      </c>
      <c r="AI1971" t="s">
        <v>990</v>
      </c>
      <c r="AK1971" s="63">
        <f>IFERROR(VLOOKUP(G1971,ASEAN!A:A,1,0),0)</f>
        <v>0</v>
      </c>
      <c r="AL1971" s="63">
        <f>IFERROR(VLOOKUP(D1971,'[3]customer specs'!$B$1:$D$65536,3,0),0)</f>
        <v>0</v>
      </c>
      <c r="AM1971" s="64">
        <f t="shared" si="465"/>
        <v>82.5</v>
      </c>
      <c r="AN1971" s="64">
        <f t="shared" si="466"/>
        <v>0</v>
      </c>
      <c r="AO1971" s="63"/>
      <c r="AP1971" s="63"/>
      <c r="AQ1971" s="63" t="str">
        <f t="shared" si="467"/>
        <v>no</v>
      </c>
      <c r="AR1971" s="20">
        <f t="shared" si="468"/>
        <v>2313.0899999999997</v>
      </c>
      <c r="AS1971" s="63"/>
      <c r="AT1971" s="23">
        <f t="shared" si="474"/>
        <v>0.12</v>
      </c>
      <c r="AU1971" s="65">
        <f t="shared" si="469"/>
        <v>17.523409090909087</v>
      </c>
      <c r="AV1971" s="65"/>
      <c r="AW1971" s="65">
        <f t="shared" si="470"/>
        <v>2628.5113636363631</v>
      </c>
      <c r="AX1971" s="65"/>
      <c r="AY1971" s="63">
        <f>VLOOKUP(L1971,'Status Report'!B:CF,81,0)</f>
        <v>0</v>
      </c>
      <c r="AZ1971" s="63" t="str">
        <f>VLOOKUP(L1971,'Status Report'!B:S,18,0)</f>
        <v>Ellina Smirnova</v>
      </c>
      <c r="BB1971" s="63">
        <f>VLOOKUP(L1971,'Status Report'!B:Z,25,0)</f>
        <v>5</v>
      </c>
      <c r="BC1971" s="63">
        <f t="shared" si="471"/>
        <v>750</v>
      </c>
      <c r="BF1971">
        <f>VLOOKUP(L1971,'Status Report'!B:CE,82,0)</f>
        <v>0</v>
      </c>
      <c r="BG1971">
        <f>VLOOKUP(L1971,'Status Report'!B:CF,83,0)</f>
        <v>0</v>
      </c>
      <c r="BH1971">
        <f>VLOOKUP(L1971,'Status Report'!B:CG,84,0)</f>
        <v>0</v>
      </c>
      <c r="BI1971" t="s">
        <v>1036</v>
      </c>
      <c r="BJ1971" t="s">
        <v>795</v>
      </c>
      <c r="BM1971" s="67">
        <f t="shared" si="472"/>
        <v>747</v>
      </c>
    </row>
    <row r="1972" spans="1:65" x14ac:dyDescent="0.25">
      <c r="A1972" s="68" t="str">
        <f>VLOOKUP(L1972,'Status Report'!B:CB,79,0)</f>
        <v>Heineken UCL</v>
      </c>
      <c r="C1972">
        <v>20006124</v>
      </c>
      <c r="D1972">
        <v>3090651</v>
      </c>
      <c r="E1972" t="s">
        <v>1030</v>
      </c>
      <c r="F1972" t="s">
        <v>849</v>
      </c>
      <c r="G1972" t="str">
        <f>VLOOKUP(D1972,'[2]sold to'!$A:$H,8,0)</f>
        <v>Rwanda</v>
      </c>
      <c r="H1972" t="str">
        <f>VLOOKUP(D1972,'[2]sold to'!$A:$I,9,0)</f>
        <v>AMEE</v>
      </c>
      <c r="K1972">
        <v>70</v>
      </c>
      <c r="L1972">
        <v>88026567</v>
      </c>
      <c r="M1972" t="s">
        <v>379</v>
      </c>
      <c r="N1972">
        <v>50</v>
      </c>
      <c r="P1972" t="str">
        <f>VLOOKUP(L1972,'Status Report'!B:AA,26,0)</f>
        <v>China</v>
      </c>
      <c r="Q1972" t="str">
        <f>VLOOKUP(L1972,'Status Report'!B:AB,27,0)</f>
        <v>Textiles-Clothing</v>
      </c>
      <c r="R1972">
        <f>VLOOKUP(L1972,'Status Report'!B:X,23,0)</f>
        <v>200</v>
      </c>
      <c r="S1972" t="str">
        <f>VLOOKUP(L1972,'Status Report'!B:T,19,0)</f>
        <v>Asian Sourcing Link</v>
      </c>
      <c r="T1972" s="62">
        <f>VLOOKUP(L1972,'Status Report'!B:E,4,0)</f>
        <v>3</v>
      </c>
      <c r="U1972" s="19">
        <f>_xlfn.IFS(AI1972="Den Bosch",VLOOKUP(L1972,'Status Report'!B:AM,35,0),AI1972="Yantian",VLOOKUP(L1972,'Status Report'!B:AM,36,0),AI1972="",IF(H1972="Asia Pacific",VLOOKUP(L1972,'Status Report'!B:AM,36,0),VLOOKUP(L1972,'Status Report'!B:AM,35,0)),AI1972="Direct shipment",IF(H1972="Asia Pacific",VLOOKUP(L1972,'Status Report'!B:AM,36,0),VLOOKUP(L1972,'Status Report'!B:AM,35,0)))</f>
        <v>34.549999999999997</v>
      </c>
      <c r="V1972" s="20">
        <f t="shared" si="459"/>
        <v>1727.4999999999998</v>
      </c>
      <c r="W1972" s="19">
        <f>_xlfn.IFS(AI1972="Den Bosch",VLOOKUP(L1972,'Status Report'!B:AM,37,0),AI1972="Yantian",VLOOKUP(L1972,'Status Report'!B:AM,38,0),AI1972="",IF(H1972="Asia Pacific",VLOOKUP(L1972,'Status Report'!B:AM,38,0),VLOOKUP(L1972,'Status Report'!B:AM,37,0)),AI1972="Direct shipment",IF(H1972="Asia Pacific",VLOOKUP(L1972,'Status Report'!B:AM,38,0),VLOOKUP(L1972,'Status Report'!B:AM,37,0)))</f>
        <v>29.5</v>
      </c>
      <c r="X1972" s="20">
        <f t="shared" si="460"/>
        <v>1475</v>
      </c>
      <c r="Y1972" s="20">
        <f>_xlfn.IFS(AI1972="Den Bosch",VLOOKUP(L1972,'Status Report'!B:AO,39,0),AI1972="Yantian",VLOOKUP(L1972,'Status Report'!B:AO,40,0),AI1972="",IF(H1972="Asia Pacific",VLOOKUP(L1972,'Status Report'!B:AO,40,0),VLOOKUP(L1972,'Status Report'!B:AO,39,0)),AI1972="Direct shipment",IF(H1972="Asia Pacific",VLOOKUP(L1972,'Status Report'!B:AO,40,0),VLOOKUP(L1972,'Status Report'!B:AO,39,0)))</f>
        <v>0</v>
      </c>
      <c r="Z1972" s="20">
        <f t="shared" si="461"/>
        <v>0</v>
      </c>
      <c r="AA1972" s="20">
        <f t="shared" si="462"/>
        <v>1475</v>
      </c>
      <c r="AB1972" s="21">
        <f>_xlfn.IFS(AI1972="Den Bosch",VLOOKUP(L1972,'Status Report'!B:AM,33,0),AI1972="Yantian",VLOOKUP(L1972,'Status Report'!B:AM,34,0),AI1972="",IF(H1972="Asia Pacific",VLOOKUP(L1972,'Status Report'!B:AM,34,0),VLOOKUP(L1972,'Status Report'!B:AM,33,0)),AI1972="Direct shipment",IF(H1972="Asia Pacific",VLOOKUP(L1972,'Status Report'!B:AM,34,0),VLOOKUP(L1972,'Status Report'!B:AM,33,0)))</f>
        <v>25.154999999999998</v>
      </c>
      <c r="AC1972" s="21">
        <f>VLOOKUP(L1972,'Status Report'!B:CE,82,0)</f>
        <v>0</v>
      </c>
      <c r="AD1972" s="21">
        <f t="shared" si="463"/>
        <v>25.154999999999998</v>
      </c>
      <c r="AE1972" s="63">
        <f>VLOOKUP(L1972,'Status Report'!B:W,20,0)</f>
        <v>39</v>
      </c>
      <c r="AF1972" s="63">
        <f>VLOOKUP(L1972,'Status Report'!B:W,21,0)</f>
        <v>33</v>
      </c>
      <c r="AG1972" s="63">
        <f>VLOOKUP(L1972,'Status Report'!B:W,22,0)</f>
        <v>4.5</v>
      </c>
      <c r="AH1972" s="22">
        <f t="shared" si="464"/>
        <v>0.28957500000000003</v>
      </c>
      <c r="AI1972" t="s">
        <v>990</v>
      </c>
      <c r="AK1972" s="63">
        <f>IFERROR(VLOOKUP(G1972,ASEAN!A:A,1,0),0)</f>
        <v>0</v>
      </c>
      <c r="AL1972" s="63">
        <f>IFERROR(VLOOKUP(D1972,'[3]customer specs'!$B$1:$D$65536,3,0),0)</f>
        <v>0</v>
      </c>
      <c r="AM1972" s="64">
        <f t="shared" si="465"/>
        <v>252.49999999999977</v>
      </c>
      <c r="AN1972" s="64">
        <f t="shared" si="466"/>
        <v>0</v>
      </c>
      <c r="AO1972" s="63"/>
      <c r="AP1972" s="63"/>
      <c r="AQ1972" s="63" t="str">
        <f t="shared" si="467"/>
        <v>no</v>
      </c>
      <c r="AR1972" s="20">
        <f t="shared" si="468"/>
        <v>1257.7499999999998</v>
      </c>
      <c r="AS1972" s="63"/>
      <c r="AT1972" s="23">
        <f t="shared" si="474"/>
        <v>0.12</v>
      </c>
      <c r="AU1972" s="65">
        <f t="shared" si="469"/>
        <v>28.58522727272727</v>
      </c>
      <c r="AV1972" s="65"/>
      <c r="AW1972" s="65">
        <f t="shared" si="470"/>
        <v>1429.2613636363635</v>
      </c>
      <c r="AX1972" s="65"/>
      <c r="AY1972" s="63">
        <f>VLOOKUP(L1972,'Status Report'!B:CF,81,0)</f>
        <v>0</v>
      </c>
      <c r="AZ1972" s="63" t="str">
        <f>VLOOKUP(L1972,'Status Report'!B:S,18,0)</f>
        <v>Ellina Smirnova</v>
      </c>
      <c r="BB1972" s="63">
        <f>VLOOKUP(L1972,'Status Report'!B:Z,25,0)</f>
        <v>5</v>
      </c>
      <c r="BC1972" s="63">
        <f t="shared" si="471"/>
        <v>250</v>
      </c>
      <c r="BF1972">
        <f>VLOOKUP(L1972,'Status Report'!B:CE,82,0)</f>
        <v>0</v>
      </c>
      <c r="BG1972">
        <f>VLOOKUP(L1972,'Status Report'!B:CF,83,0)</f>
        <v>0</v>
      </c>
      <c r="BH1972">
        <f>VLOOKUP(L1972,'Status Report'!B:CG,84,0)</f>
        <v>0</v>
      </c>
      <c r="BI1972" t="s">
        <v>1036</v>
      </c>
      <c r="BJ1972" t="s">
        <v>795</v>
      </c>
      <c r="BM1972" s="67">
        <f t="shared" si="472"/>
        <v>336</v>
      </c>
    </row>
    <row r="1973" spans="1:65" x14ac:dyDescent="0.25">
      <c r="A1973" s="68" t="str">
        <f>VLOOKUP(L1973,'Status Report'!B:CB,79,0)</f>
        <v>Heineken UCL</v>
      </c>
      <c r="C1973">
        <v>20006124</v>
      </c>
      <c r="D1973">
        <v>3090651</v>
      </c>
      <c r="E1973" t="s">
        <v>1030</v>
      </c>
      <c r="F1973" t="s">
        <v>849</v>
      </c>
      <c r="G1973" t="str">
        <f>VLOOKUP(D1973,'[2]sold to'!$A:$H,8,0)</f>
        <v>Rwanda</v>
      </c>
      <c r="H1973" t="str">
        <f>VLOOKUP(D1973,'[2]sold to'!$A:$I,9,0)</f>
        <v>AMEE</v>
      </c>
      <c r="K1973">
        <v>80</v>
      </c>
      <c r="L1973">
        <v>88026568</v>
      </c>
      <c r="M1973" t="s">
        <v>380</v>
      </c>
      <c r="N1973">
        <v>100</v>
      </c>
      <c r="P1973" t="str">
        <f>VLOOKUP(L1973,'Status Report'!B:AA,26,0)</f>
        <v>China</v>
      </c>
      <c r="Q1973" t="str">
        <f>VLOOKUP(L1973,'Status Report'!B:AB,27,0)</f>
        <v>Textiles-Clothing</v>
      </c>
      <c r="R1973">
        <f>VLOOKUP(L1973,'Status Report'!B:X,23,0)</f>
        <v>200</v>
      </c>
      <c r="S1973" t="str">
        <f>VLOOKUP(L1973,'Status Report'!B:T,19,0)</f>
        <v>Asian Sourcing Link</v>
      </c>
      <c r="T1973" s="62">
        <f>VLOOKUP(L1973,'Status Report'!B:E,4,0)</f>
        <v>3</v>
      </c>
      <c r="U1973" s="19">
        <f>_xlfn.IFS(AI1973="Den Bosch",VLOOKUP(L1973,'Status Report'!B:AM,35,0),AI1973="Yantian",VLOOKUP(L1973,'Status Report'!B:AM,36,0),AI1973="",IF(H1973="Asia Pacific",VLOOKUP(L1973,'Status Report'!B:AM,36,0),VLOOKUP(L1973,'Status Report'!B:AM,35,0)),AI1973="Direct shipment",IF(H1973="Asia Pacific",VLOOKUP(L1973,'Status Report'!B:AM,36,0),VLOOKUP(L1973,'Status Report'!B:AM,35,0)))</f>
        <v>34.549999999999997</v>
      </c>
      <c r="V1973" s="20">
        <f t="shared" si="459"/>
        <v>3454.9999999999995</v>
      </c>
      <c r="W1973" s="19">
        <f>_xlfn.IFS(AI1973="Den Bosch",VLOOKUP(L1973,'Status Report'!B:AM,37,0),AI1973="Yantian",VLOOKUP(L1973,'Status Report'!B:AM,38,0),AI1973="",IF(H1973="Asia Pacific",VLOOKUP(L1973,'Status Report'!B:AM,38,0),VLOOKUP(L1973,'Status Report'!B:AM,37,0)),AI1973="Direct shipment",IF(H1973="Asia Pacific",VLOOKUP(L1973,'Status Report'!B:AM,38,0),VLOOKUP(L1973,'Status Report'!B:AM,37,0)))</f>
        <v>29.5</v>
      </c>
      <c r="X1973" s="20">
        <f t="shared" si="460"/>
        <v>2950</v>
      </c>
      <c r="Y1973" s="20">
        <f>_xlfn.IFS(AI1973="Den Bosch",VLOOKUP(L1973,'Status Report'!B:AO,39,0),AI1973="Yantian",VLOOKUP(L1973,'Status Report'!B:AO,40,0),AI1973="",IF(H1973="Asia Pacific",VLOOKUP(L1973,'Status Report'!B:AO,40,0),VLOOKUP(L1973,'Status Report'!B:AO,39,0)),AI1973="Direct shipment",IF(H1973="Asia Pacific",VLOOKUP(L1973,'Status Report'!B:AO,40,0),VLOOKUP(L1973,'Status Report'!B:AO,39,0)))</f>
        <v>0</v>
      </c>
      <c r="Z1973" s="20">
        <f t="shared" si="461"/>
        <v>0</v>
      </c>
      <c r="AA1973" s="20">
        <f t="shared" si="462"/>
        <v>2950</v>
      </c>
      <c r="AB1973" s="21">
        <f>_xlfn.IFS(AI1973="Den Bosch",VLOOKUP(L1973,'Status Report'!B:AM,33,0),AI1973="Yantian",VLOOKUP(L1973,'Status Report'!B:AM,34,0),AI1973="",IF(H1973="Asia Pacific",VLOOKUP(L1973,'Status Report'!B:AM,34,0),VLOOKUP(L1973,'Status Report'!B:AM,33,0)),AI1973="Direct shipment",IF(H1973="Asia Pacific",VLOOKUP(L1973,'Status Report'!B:AM,34,0),VLOOKUP(L1973,'Status Report'!B:AM,33,0)))</f>
        <v>25.154999999999998</v>
      </c>
      <c r="AC1973" s="21">
        <f>VLOOKUP(L1973,'Status Report'!B:CE,82,0)</f>
        <v>0</v>
      </c>
      <c r="AD1973" s="21">
        <f t="shared" si="463"/>
        <v>25.154999999999998</v>
      </c>
      <c r="AE1973" s="63">
        <f>VLOOKUP(L1973,'Status Report'!B:W,20,0)</f>
        <v>39</v>
      </c>
      <c r="AF1973" s="63">
        <f>VLOOKUP(L1973,'Status Report'!B:W,21,0)</f>
        <v>33</v>
      </c>
      <c r="AG1973" s="63">
        <f>VLOOKUP(L1973,'Status Report'!B:W,22,0)</f>
        <v>4.5</v>
      </c>
      <c r="AH1973" s="22">
        <f t="shared" si="464"/>
        <v>0.57915000000000005</v>
      </c>
      <c r="AI1973" t="s">
        <v>990</v>
      </c>
      <c r="AK1973" s="63">
        <f>IFERROR(VLOOKUP(G1973,ASEAN!A:A,1,0),0)</f>
        <v>0</v>
      </c>
      <c r="AL1973" s="63">
        <f>IFERROR(VLOOKUP(D1973,'[3]customer specs'!$B$1:$D$65536,3,0),0)</f>
        <v>0</v>
      </c>
      <c r="AM1973" s="64">
        <f t="shared" si="465"/>
        <v>504.99999999999955</v>
      </c>
      <c r="AN1973" s="64">
        <f t="shared" si="466"/>
        <v>0</v>
      </c>
      <c r="AO1973" s="63"/>
      <c r="AP1973" s="63"/>
      <c r="AQ1973" s="63" t="str">
        <f t="shared" si="467"/>
        <v>no</v>
      </c>
      <c r="AR1973" s="20">
        <f t="shared" si="468"/>
        <v>2515.4999999999995</v>
      </c>
      <c r="AS1973" s="63"/>
      <c r="AT1973" s="23">
        <f t="shared" si="474"/>
        <v>0.12</v>
      </c>
      <c r="AU1973" s="65">
        <f t="shared" si="469"/>
        <v>28.58522727272727</v>
      </c>
      <c r="AV1973" s="65"/>
      <c r="AW1973" s="65">
        <f t="shared" si="470"/>
        <v>2858.522727272727</v>
      </c>
      <c r="AX1973" s="65"/>
      <c r="AY1973" s="63">
        <f>VLOOKUP(L1973,'Status Report'!B:CF,81,0)</f>
        <v>0</v>
      </c>
      <c r="AZ1973" s="63" t="str">
        <f>VLOOKUP(L1973,'Status Report'!B:S,18,0)</f>
        <v>Ellina Smirnova</v>
      </c>
      <c r="BB1973" s="63">
        <f>VLOOKUP(L1973,'Status Report'!B:Z,25,0)</f>
        <v>5</v>
      </c>
      <c r="BC1973" s="63">
        <f t="shared" si="471"/>
        <v>500</v>
      </c>
      <c r="BF1973">
        <f>VLOOKUP(L1973,'Status Report'!B:CE,82,0)</f>
        <v>0</v>
      </c>
      <c r="BG1973">
        <f>VLOOKUP(L1973,'Status Report'!B:CF,83,0)</f>
        <v>0</v>
      </c>
      <c r="BH1973">
        <f>VLOOKUP(L1973,'Status Report'!B:CG,84,0)</f>
        <v>0</v>
      </c>
      <c r="BI1973" t="s">
        <v>1036</v>
      </c>
      <c r="BJ1973" t="s">
        <v>795</v>
      </c>
      <c r="BM1973" s="67">
        <f t="shared" si="472"/>
        <v>483</v>
      </c>
    </row>
    <row r="1974" spans="1:65" x14ac:dyDescent="0.25">
      <c r="A1974" s="68" t="str">
        <f>VLOOKUP(L1974,'Status Report'!B:CB,79,0)</f>
        <v>Heineken UCL</v>
      </c>
      <c r="C1974">
        <v>20006124</v>
      </c>
      <c r="D1974">
        <v>3090651</v>
      </c>
      <c r="E1974" t="s">
        <v>1030</v>
      </c>
      <c r="F1974" t="s">
        <v>849</v>
      </c>
      <c r="G1974" t="str">
        <f>VLOOKUP(D1974,'[2]sold to'!$A:$H,8,0)</f>
        <v>Rwanda</v>
      </c>
      <c r="H1974" t="str">
        <f>VLOOKUP(D1974,'[2]sold to'!$A:$I,9,0)</f>
        <v>AMEE</v>
      </c>
      <c r="K1974">
        <v>90</v>
      </c>
      <c r="L1974">
        <v>88026569</v>
      </c>
      <c r="M1974" t="s">
        <v>381</v>
      </c>
      <c r="N1974">
        <v>50</v>
      </c>
      <c r="P1974" t="str">
        <f>VLOOKUP(L1974,'Status Report'!B:AA,26,0)</f>
        <v>China</v>
      </c>
      <c r="Q1974" t="str">
        <f>VLOOKUP(L1974,'Status Report'!B:AB,27,0)</f>
        <v>Textiles-Clothing</v>
      </c>
      <c r="R1974">
        <f>VLOOKUP(L1974,'Status Report'!B:X,23,0)</f>
        <v>200</v>
      </c>
      <c r="S1974" t="str">
        <f>VLOOKUP(L1974,'Status Report'!B:T,19,0)</f>
        <v>Asian Sourcing Link</v>
      </c>
      <c r="T1974" s="62">
        <f>VLOOKUP(L1974,'Status Report'!B:E,4,0)</f>
        <v>3</v>
      </c>
      <c r="U1974" s="19">
        <f>_xlfn.IFS(AI1974="Den Bosch",VLOOKUP(L1974,'Status Report'!B:AM,35,0),AI1974="Yantian",VLOOKUP(L1974,'Status Report'!B:AM,36,0),AI1974="",IF(H1974="Asia Pacific",VLOOKUP(L1974,'Status Report'!B:AM,36,0),VLOOKUP(L1974,'Status Report'!B:AM,35,0)),AI1974="Direct shipment",IF(H1974="Asia Pacific",VLOOKUP(L1974,'Status Report'!B:AM,36,0),VLOOKUP(L1974,'Status Report'!B:AM,35,0)))</f>
        <v>34.549999999999997</v>
      </c>
      <c r="V1974" s="20">
        <f t="shared" si="459"/>
        <v>1727.4999999999998</v>
      </c>
      <c r="W1974" s="19">
        <f>_xlfn.IFS(AI1974="Den Bosch",VLOOKUP(L1974,'Status Report'!B:AM,37,0),AI1974="Yantian",VLOOKUP(L1974,'Status Report'!B:AM,38,0),AI1974="",IF(H1974="Asia Pacific",VLOOKUP(L1974,'Status Report'!B:AM,38,0),VLOOKUP(L1974,'Status Report'!B:AM,37,0)),AI1974="Direct shipment",IF(H1974="Asia Pacific",VLOOKUP(L1974,'Status Report'!B:AM,38,0),VLOOKUP(L1974,'Status Report'!B:AM,37,0)))</f>
        <v>29.5</v>
      </c>
      <c r="X1974" s="20">
        <f t="shared" si="460"/>
        <v>1475</v>
      </c>
      <c r="Y1974" s="20">
        <f>_xlfn.IFS(AI1974="Den Bosch",VLOOKUP(L1974,'Status Report'!B:AO,39,0),AI1974="Yantian",VLOOKUP(L1974,'Status Report'!B:AO,40,0),AI1974="",IF(H1974="Asia Pacific",VLOOKUP(L1974,'Status Report'!B:AO,40,0),VLOOKUP(L1974,'Status Report'!B:AO,39,0)),AI1974="Direct shipment",IF(H1974="Asia Pacific",VLOOKUP(L1974,'Status Report'!B:AO,40,0),VLOOKUP(L1974,'Status Report'!B:AO,39,0)))</f>
        <v>0</v>
      </c>
      <c r="Z1974" s="20">
        <f t="shared" si="461"/>
        <v>0</v>
      </c>
      <c r="AA1974" s="20">
        <f t="shared" si="462"/>
        <v>1475</v>
      </c>
      <c r="AB1974" s="21">
        <f>_xlfn.IFS(AI1974="Den Bosch",VLOOKUP(L1974,'Status Report'!B:AM,33,0),AI1974="Yantian",VLOOKUP(L1974,'Status Report'!B:AM,34,0),AI1974="",IF(H1974="Asia Pacific",VLOOKUP(L1974,'Status Report'!B:AM,34,0),VLOOKUP(L1974,'Status Report'!B:AM,33,0)),AI1974="Direct shipment",IF(H1974="Asia Pacific",VLOOKUP(L1974,'Status Report'!B:AM,34,0),VLOOKUP(L1974,'Status Report'!B:AM,33,0)))</f>
        <v>25.154999999999998</v>
      </c>
      <c r="AC1974" s="21">
        <f>VLOOKUP(L1974,'Status Report'!B:CE,82,0)</f>
        <v>0</v>
      </c>
      <c r="AD1974" s="21">
        <f t="shared" si="463"/>
        <v>25.154999999999998</v>
      </c>
      <c r="AE1974" s="63">
        <f>VLOOKUP(L1974,'Status Report'!B:W,20,0)</f>
        <v>39</v>
      </c>
      <c r="AF1974" s="63">
        <f>VLOOKUP(L1974,'Status Report'!B:W,21,0)</f>
        <v>33</v>
      </c>
      <c r="AG1974" s="63">
        <f>VLOOKUP(L1974,'Status Report'!B:W,22,0)</f>
        <v>4.5</v>
      </c>
      <c r="AH1974" s="22">
        <f t="shared" si="464"/>
        <v>0.28957500000000003</v>
      </c>
      <c r="AI1974" t="s">
        <v>990</v>
      </c>
      <c r="AK1974" s="63">
        <f>IFERROR(VLOOKUP(G1974,ASEAN!A:A,1,0),0)</f>
        <v>0</v>
      </c>
      <c r="AL1974" s="63">
        <f>IFERROR(VLOOKUP(D1974,'[3]customer specs'!$B$1:$D$65536,3,0),0)</f>
        <v>0</v>
      </c>
      <c r="AM1974" s="64">
        <f t="shared" si="465"/>
        <v>252.49999999999977</v>
      </c>
      <c r="AN1974" s="64">
        <f t="shared" si="466"/>
        <v>0</v>
      </c>
      <c r="AO1974" s="63"/>
      <c r="AP1974" s="63"/>
      <c r="AQ1974" s="63" t="str">
        <f t="shared" si="467"/>
        <v>no</v>
      </c>
      <c r="AR1974" s="20">
        <f t="shared" si="468"/>
        <v>1257.7499999999998</v>
      </c>
      <c r="AS1974" s="63"/>
      <c r="AT1974" s="23">
        <f t="shared" si="474"/>
        <v>0.12</v>
      </c>
      <c r="AU1974" s="65">
        <f t="shared" si="469"/>
        <v>28.58522727272727</v>
      </c>
      <c r="AV1974" s="65"/>
      <c r="AW1974" s="65">
        <f t="shared" si="470"/>
        <v>1429.2613636363635</v>
      </c>
      <c r="AX1974" s="65"/>
      <c r="AY1974" s="63">
        <f>VLOOKUP(L1974,'Status Report'!B:CF,81,0)</f>
        <v>0</v>
      </c>
      <c r="AZ1974" s="63" t="str">
        <f>VLOOKUP(L1974,'Status Report'!B:S,18,0)</f>
        <v>Ellina Smirnova</v>
      </c>
      <c r="BB1974" s="63">
        <f>VLOOKUP(L1974,'Status Report'!B:Z,25,0)</f>
        <v>5</v>
      </c>
      <c r="BC1974" s="63">
        <f t="shared" si="471"/>
        <v>250</v>
      </c>
      <c r="BF1974">
        <f>VLOOKUP(L1974,'Status Report'!B:CE,82,0)</f>
        <v>0</v>
      </c>
      <c r="BG1974">
        <f>VLOOKUP(L1974,'Status Report'!B:CF,83,0)</f>
        <v>0</v>
      </c>
      <c r="BH1974">
        <f>VLOOKUP(L1974,'Status Report'!B:CG,84,0)</f>
        <v>0</v>
      </c>
      <c r="BI1974" t="s">
        <v>1036</v>
      </c>
      <c r="BJ1974" t="s">
        <v>795</v>
      </c>
      <c r="BM1974" s="67">
        <f t="shared" si="472"/>
        <v>263</v>
      </c>
    </row>
    <row r="1975" spans="1:65" x14ac:dyDescent="0.25">
      <c r="A1975" s="68" t="str">
        <f>VLOOKUP(L1975,'Status Report'!B:CB,79,0)</f>
        <v>Heineken UCL</v>
      </c>
      <c r="C1975">
        <v>20006124</v>
      </c>
      <c r="D1975">
        <v>3090651</v>
      </c>
      <c r="E1975" t="s">
        <v>1030</v>
      </c>
      <c r="F1975" t="s">
        <v>849</v>
      </c>
      <c r="G1975" t="str">
        <f>VLOOKUP(D1975,'[2]sold to'!$A:$H,8,0)</f>
        <v>Rwanda</v>
      </c>
      <c r="H1975" t="str">
        <f>VLOOKUP(D1975,'[2]sold to'!$A:$I,9,0)</f>
        <v>AMEE</v>
      </c>
      <c r="K1975">
        <v>100</v>
      </c>
      <c r="L1975">
        <v>88026470</v>
      </c>
      <c r="M1975" t="s">
        <v>299</v>
      </c>
      <c r="N1975">
        <v>100</v>
      </c>
      <c r="P1975" t="str">
        <f>VLOOKUP(L1975,'Status Report'!B:AA,26,0)</f>
        <v>China</v>
      </c>
      <c r="Q1975" t="str">
        <f>VLOOKUP(L1975,'Status Report'!B:AB,27,0)</f>
        <v>Textiles-Clothing</v>
      </c>
      <c r="R1975">
        <f>VLOOKUP(L1975,'Status Report'!B:X,23,0)</f>
        <v>500</v>
      </c>
      <c r="S1975" t="str">
        <f>VLOOKUP(L1975,'Status Report'!B:T,19,0)</f>
        <v>Promocean The Netherlands BV</v>
      </c>
      <c r="T1975" s="62">
        <f>VLOOKUP(L1975,'Status Report'!B:E,4,0)</f>
        <v>3</v>
      </c>
      <c r="U1975" s="19">
        <f>_xlfn.IFS(AI1975="Den Bosch",VLOOKUP(L1975,'Status Report'!B:AM,35,0),AI1975="Yantian",VLOOKUP(L1975,'Status Report'!B:AM,36,0),AI1975="",IF(H1975="Asia Pacific",VLOOKUP(L1975,'Status Report'!B:AM,36,0),VLOOKUP(L1975,'Status Report'!B:AM,35,0)),AI1975="Direct shipment",IF(H1975="Asia Pacific",VLOOKUP(L1975,'Status Report'!B:AM,36,0),VLOOKUP(L1975,'Status Report'!B:AM,35,0)))</f>
        <v>38.86</v>
      </c>
      <c r="V1975" s="20">
        <f t="shared" si="459"/>
        <v>3886</v>
      </c>
      <c r="W1975" s="19">
        <f>_xlfn.IFS(AI1975="Den Bosch",VLOOKUP(L1975,'Status Report'!B:AM,37,0),AI1975="Yantian",VLOOKUP(L1975,'Status Report'!B:AM,38,0),AI1975="",IF(H1975="Asia Pacific",VLOOKUP(L1975,'Status Report'!B:AM,38,0),VLOOKUP(L1975,'Status Report'!B:AM,37,0)),AI1975="Direct shipment",IF(H1975="Asia Pacific",VLOOKUP(L1975,'Status Report'!B:AM,38,0),VLOOKUP(L1975,'Status Report'!B:AM,37,0)))</f>
        <v>38.86</v>
      </c>
      <c r="X1975" s="20">
        <f t="shared" si="460"/>
        <v>3886</v>
      </c>
      <c r="Y1975" s="20">
        <f>_xlfn.IFS(AI1975="Den Bosch",VLOOKUP(L1975,'Status Report'!B:AO,39,0),AI1975="Yantian",VLOOKUP(L1975,'Status Report'!B:AO,40,0),AI1975="",IF(H1975="Asia Pacific",VLOOKUP(L1975,'Status Report'!B:AO,40,0),VLOOKUP(L1975,'Status Report'!B:AO,39,0)),AI1975="Direct shipment",IF(H1975="Asia Pacific",VLOOKUP(L1975,'Status Report'!B:AO,40,0),VLOOKUP(L1975,'Status Report'!B:AO,39,0)))</f>
        <v>0</v>
      </c>
      <c r="Z1975" s="20">
        <f t="shared" si="461"/>
        <v>0</v>
      </c>
      <c r="AA1975" s="20">
        <f t="shared" si="462"/>
        <v>3886</v>
      </c>
      <c r="AB1975" s="21">
        <f>_xlfn.IFS(AI1975="Den Bosch",VLOOKUP(L1975,'Status Report'!B:AM,33,0),AI1975="Yantian",VLOOKUP(L1975,'Status Report'!B:AM,34,0),AI1975="",IF(H1975="Asia Pacific",VLOOKUP(L1975,'Status Report'!B:AM,34,0),VLOOKUP(L1975,'Status Report'!B:AM,33,0)),AI1975="Direct shipment",IF(H1975="Asia Pacific",VLOOKUP(L1975,'Status Report'!B:AM,34,0),VLOOKUP(L1975,'Status Report'!B:AM,33,0)))</f>
        <v>33.017399999999995</v>
      </c>
      <c r="AC1975" s="21">
        <f>VLOOKUP(L1975,'Status Report'!B:CE,82,0)</f>
        <v>0</v>
      </c>
      <c r="AD1975" s="21">
        <f t="shared" si="463"/>
        <v>33.017399999999995</v>
      </c>
      <c r="AE1975" s="63">
        <f>VLOOKUP(L1975,'Status Report'!B:W,20,0)</f>
        <v>58</v>
      </c>
      <c r="AF1975" s="63">
        <f>VLOOKUP(L1975,'Status Report'!B:W,21,0)</f>
        <v>36</v>
      </c>
      <c r="AG1975" s="63">
        <f>VLOOKUP(L1975,'Status Report'!B:W,22,0)</f>
        <v>4</v>
      </c>
      <c r="AH1975" s="22">
        <f t="shared" si="464"/>
        <v>0.83520000000000005</v>
      </c>
      <c r="AI1975" t="s">
        <v>990</v>
      </c>
      <c r="AK1975" s="63">
        <f>IFERROR(VLOOKUP(G1975,ASEAN!A:A,1,0),0)</f>
        <v>0</v>
      </c>
      <c r="AL1975" s="63">
        <f>IFERROR(VLOOKUP(D1975,'[3]customer specs'!$B$1:$D$65536,3,0),0)</f>
        <v>0</v>
      </c>
      <c r="AM1975" s="64">
        <f t="shared" si="465"/>
        <v>0</v>
      </c>
      <c r="AN1975" s="64">
        <f t="shared" si="466"/>
        <v>0</v>
      </c>
      <c r="AO1975" s="63"/>
      <c r="AP1975" s="63"/>
      <c r="AQ1975" s="63" t="str">
        <f t="shared" si="467"/>
        <v>no</v>
      </c>
      <c r="AR1975" s="20">
        <f t="shared" si="468"/>
        <v>3301.7399999999993</v>
      </c>
      <c r="AS1975" s="63"/>
      <c r="AT1975" s="23">
        <f t="shared" si="474"/>
        <v>0.12</v>
      </c>
      <c r="AU1975" s="65">
        <f t="shared" si="469"/>
        <v>37.519772727272724</v>
      </c>
      <c r="AV1975" s="65"/>
      <c r="AW1975" s="65">
        <f t="shared" si="470"/>
        <v>3751.9772727272725</v>
      </c>
      <c r="AX1975" s="65"/>
      <c r="AY1975" s="63">
        <f>VLOOKUP(L1975,'Status Report'!B:CF,81,0)</f>
        <v>0</v>
      </c>
      <c r="AZ1975" s="63" t="str">
        <f>VLOOKUP(L1975,'Status Report'!B:S,18,0)</f>
        <v>Ellina Smirnova</v>
      </c>
      <c r="BB1975" s="63">
        <f>VLOOKUP(L1975,'Status Report'!B:Z,25,0)</f>
        <v>2</v>
      </c>
      <c r="BC1975" s="63">
        <f t="shared" si="471"/>
        <v>200</v>
      </c>
      <c r="BF1975">
        <f>VLOOKUP(L1975,'Status Report'!B:CE,82,0)</f>
        <v>0</v>
      </c>
      <c r="BG1975">
        <f>VLOOKUP(L1975,'Status Report'!B:CF,83,0)</f>
        <v>0</v>
      </c>
      <c r="BH1975">
        <f>VLOOKUP(L1975,'Status Report'!B:CG,84,0)</f>
        <v>0</v>
      </c>
      <c r="BI1975" t="s">
        <v>1036</v>
      </c>
      <c r="BJ1975" t="s">
        <v>795</v>
      </c>
      <c r="BM1975" s="67">
        <f t="shared" si="472"/>
        <v>123</v>
      </c>
    </row>
    <row r="1976" spans="1:65" x14ac:dyDescent="0.25">
      <c r="A1976" s="68" t="str">
        <f>VLOOKUP(L1976,'Status Report'!B:CB,79,0)</f>
        <v>Heineken UCL</v>
      </c>
      <c r="C1976">
        <v>20006124</v>
      </c>
      <c r="D1976">
        <v>3090651</v>
      </c>
      <c r="E1976" t="s">
        <v>1030</v>
      </c>
      <c r="F1976" t="s">
        <v>849</v>
      </c>
      <c r="G1976" t="str">
        <f>VLOOKUP(D1976,'[2]sold to'!$A:$H,8,0)</f>
        <v>Rwanda</v>
      </c>
      <c r="H1976" t="str">
        <f>VLOOKUP(D1976,'[2]sold to'!$A:$I,9,0)</f>
        <v>AMEE</v>
      </c>
      <c r="K1976">
        <v>110</v>
      </c>
      <c r="L1976">
        <v>88026471</v>
      </c>
      <c r="M1976" t="s">
        <v>300</v>
      </c>
      <c r="N1976">
        <v>200</v>
      </c>
      <c r="P1976" t="str">
        <f>VLOOKUP(L1976,'Status Report'!B:AA,26,0)</f>
        <v>China</v>
      </c>
      <c r="Q1976" t="str">
        <f>VLOOKUP(L1976,'Status Report'!B:AB,27,0)</f>
        <v>Textiles-Clothing</v>
      </c>
      <c r="R1976">
        <f>VLOOKUP(L1976,'Status Report'!B:X,23,0)</f>
        <v>500</v>
      </c>
      <c r="S1976" t="str">
        <f>VLOOKUP(L1976,'Status Report'!B:T,19,0)</f>
        <v>Promocean The Netherlands BV</v>
      </c>
      <c r="T1976" s="62">
        <f>VLOOKUP(L1976,'Status Report'!B:E,4,0)</f>
        <v>3</v>
      </c>
      <c r="U1976" s="19">
        <f>_xlfn.IFS(AI1976="Den Bosch",VLOOKUP(L1976,'Status Report'!B:AM,35,0),AI1976="Yantian",VLOOKUP(L1976,'Status Report'!B:AM,36,0),AI1976="",IF(H1976="Asia Pacific",VLOOKUP(L1976,'Status Report'!B:AM,36,0),VLOOKUP(L1976,'Status Report'!B:AM,35,0)),AI1976="Direct shipment",IF(H1976="Asia Pacific",VLOOKUP(L1976,'Status Report'!B:AM,36,0),VLOOKUP(L1976,'Status Report'!B:AM,35,0)))</f>
        <v>38.86</v>
      </c>
      <c r="V1976" s="20">
        <f t="shared" si="459"/>
        <v>7772</v>
      </c>
      <c r="W1976" s="19">
        <f>_xlfn.IFS(AI1976="Den Bosch",VLOOKUP(L1976,'Status Report'!B:AM,37,0),AI1976="Yantian",VLOOKUP(L1976,'Status Report'!B:AM,38,0),AI1976="",IF(H1976="Asia Pacific",VLOOKUP(L1976,'Status Report'!B:AM,38,0),VLOOKUP(L1976,'Status Report'!B:AM,37,0)),AI1976="Direct shipment",IF(H1976="Asia Pacific",VLOOKUP(L1976,'Status Report'!B:AM,38,0),VLOOKUP(L1976,'Status Report'!B:AM,37,0)))</f>
        <v>38.86</v>
      </c>
      <c r="X1976" s="20">
        <f t="shared" si="460"/>
        <v>7772</v>
      </c>
      <c r="Y1976" s="20">
        <f>_xlfn.IFS(AI1976="Den Bosch",VLOOKUP(L1976,'Status Report'!B:AO,39,0),AI1976="Yantian",VLOOKUP(L1976,'Status Report'!B:AO,40,0),AI1976="",IF(H1976="Asia Pacific",VLOOKUP(L1976,'Status Report'!B:AO,40,0),VLOOKUP(L1976,'Status Report'!B:AO,39,0)),AI1976="Direct shipment",IF(H1976="Asia Pacific",VLOOKUP(L1976,'Status Report'!B:AO,40,0),VLOOKUP(L1976,'Status Report'!B:AO,39,0)))</f>
        <v>0</v>
      </c>
      <c r="Z1976" s="20">
        <f t="shared" si="461"/>
        <v>0</v>
      </c>
      <c r="AA1976" s="20">
        <f t="shared" si="462"/>
        <v>7772</v>
      </c>
      <c r="AB1976" s="21">
        <f>_xlfn.IFS(AI1976="Den Bosch",VLOOKUP(L1976,'Status Report'!B:AM,33,0),AI1976="Yantian",VLOOKUP(L1976,'Status Report'!B:AM,34,0),AI1976="",IF(H1976="Asia Pacific",VLOOKUP(L1976,'Status Report'!B:AM,34,0),VLOOKUP(L1976,'Status Report'!B:AM,33,0)),AI1976="Direct shipment",IF(H1976="Asia Pacific",VLOOKUP(L1976,'Status Report'!B:AM,34,0),VLOOKUP(L1976,'Status Report'!B:AM,33,0)))</f>
        <v>33.017399999999995</v>
      </c>
      <c r="AC1976" s="21">
        <f>VLOOKUP(L1976,'Status Report'!B:CE,82,0)</f>
        <v>0</v>
      </c>
      <c r="AD1976" s="21">
        <f t="shared" si="463"/>
        <v>33.017399999999995</v>
      </c>
      <c r="AE1976" s="63">
        <f>VLOOKUP(L1976,'Status Report'!B:W,20,0)</f>
        <v>58</v>
      </c>
      <c r="AF1976" s="63">
        <f>VLOOKUP(L1976,'Status Report'!B:W,21,0)</f>
        <v>36</v>
      </c>
      <c r="AG1976" s="63">
        <f>VLOOKUP(L1976,'Status Report'!B:W,22,0)</f>
        <v>4</v>
      </c>
      <c r="AH1976" s="22">
        <f t="shared" si="464"/>
        <v>1.6704000000000001</v>
      </c>
      <c r="AI1976" t="s">
        <v>990</v>
      </c>
      <c r="AK1976" s="63">
        <f>IFERROR(VLOOKUP(G1976,ASEAN!A:A,1,0),0)</f>
        <v>0</v>
      </c>
      <c r="AL1976" s="63">
        <f>IFERROR(VLOOKUP(D1976,'[3]customer specs'!$B$1:$D$65536,3,0),0)</f>
        <v>0</v>
      </c>
      <c r="AM1976" s="64">
        <f t="shared" si="465"/>
        <v>0</v>
      </c>
      <c r="AN1976" s="64">
        <f t="shared" si="466"/>
        <v>0</v>
      </c>
      <c r="AO1976" s="63"/>
      <c r="AP1976" s="63"/>
      <c r="AQ1976" s="63" t="str">
        <f t="shared" si="467"/>
        <v>no</v>
      </c>
      <c r="AR1976" s="20">
        <f t="shared" si="468"/>
        <v>6603.4799999999987</v>
      </c>
      <c r="AS1976" s="63"/>
      <c r="AT1976" s="23">
        <f t="shared" si="474"/>
        <v>0.12</v>
      </c>
      <c r="AU1976" s="65">
        <f t="shared" si="469"/>
        <v>37.519772727272724</v>
      </c>
      <c r="AV1976" s="65"/>
      <c r="AW1976" s="65">
        <f t="shared" si="470"/>
        <v>7503.954545454545</v>
      </c>
      <c r="AX1976" s="65"/>
      <c r="AY1976" s="63">
        <f>VLOOKUP(L1976,'Status Report'!B:CF,81,0)</f>
        <v>0</v>
      </c>
      <c r="AZ1976" s="63" t="str">
        <f>VLOOKUP(L1976,'Status Report'!B:S,18,0)</f>
        <v>Ellina Smirnova</v>
      </c>
      <c r="BB1976" s="63">
        <f>VLOOKUP(L1976,'Status Report'!B:Z,25,0)</f>
        <v>2</v>
      </c>
      <c r="BC1976" s="63">
        <f t="shared" si="471"/>
        <v>400</v>
      </c>
      <c r="BF1976">
        <f>VLOOKUP(L1976,'Status Report'!B:CE,82,0)</f>
        <v>0</v>
      </c>
      <c r="BG1976">
        <f>VLOOKUP(L1976,'Status Report'!B:CF,83,0)</f>
        <v>0</v>
      </c>
      <c r="BH1976">
        <f>VLOOKUP(L1976,'Status Report'!B:CG,84,0)</f>
        <v>0</v>
      </c>
      <c r="BI1976" t="s">
        <v>1036</v>
      </c>
      <c r="BJ1976" t="s">
        <v>795</v>
      </c>
      <c r="BM1976" s="67">
        <f t="shared" si="472"/>
        <v>354</v>
      </c>
    </row>
    <row r="1977" spans="1:65" x14ac:dyDescent="0.25">
      <c r="A1977" s="68" t="str">
        <f>VLOOKUP(L1977,'Status Report'!B:CB,79,0)</f>
        <v>Heineken UCL</v>
      </c>
      <c r="C1977">
        <v>20006124</v>
      </c>
      <c r="D1977">
        <v>3090651</v>
      </c>
      <c r="E1977" t="s">
        <v>1030</v>
      </c>
      <c r="F1977" t="s">
        <v>849</v>
      </c>
      <c r="G1977" t="str">
        <f>VLOOKUP(D1977,'[2]sold to'!$A:$H,8,0)</f>
        <v>Rwanda</v>
      </c>
      <c r="H1977" t="str">
        <f>VLOOKUP(D1977,'[2]sold to'!$A:$I,9,0)</f>
        <v>AMEE</v>
      </c>
      <c r="K1977">
        <v>120</v>
      </c>
      <c r="L1977">
        <v>88026472</v>
      </c>
      <c r="M1977" t="s">
        <v>301</v>
      </c>
      <c r="N1977">
        <v>50</v>
      </c>
      <c r="P1977" t="str">
        <f>VLOOKUP(L1977,'Status Report'!B:AA,26,0)</f>
        <v>China</v>
      </c>
      <c r="Q1977" t="str">
        <f>VLOOKUP(L1977,'Status Report'!B:AB,27,0)</f>
        <v>Textiles-Clothing</v>
      </c>
      <c r="R1977">
        <f>VLOOKUP(L1977,'Status Report'!B:X,23,0)</f>
        <v>500</v>
      </c>
      <c r="S1977" t="str">
        <f>VLOOKUP(L1977,'Status Report'!B:T,19,0)</f>
        <v>Promocean The Netherlands BV</v>
      </c>
      <c r="T1977" s="62">
        <f>VLOOKUP(L1977,'Status Report'!B:E,4,0)</f>
        <v>3</v>
      </c>
      <c r="U1977" s="19">
        <f>_xlfn.IFS(AI1977="Den Bosch",VLOOKUP(L1977,'Status Report'!B:AM,35,0),AI1977="Yantian",VLOOKUP(L1977,'Status Report'!B:AM,36,0),AI1977="",IF(H1977="Asia Pacific",VLOOKUP(L1977,'Status Report'!B:AM,36,0),VLOOKUP(L1977,'Status Report'!B:AM,35,0)),AI1977="Direct shipment",IF(H1977="Asia Pacific",VLOOKUP(L1977,'Status Report'!B:AM,36,0),VLOOKUP(L1977,'Status Report'!B:AM,35,0)))</f>
        <v>38.86</v>
      </c>
      <c r="V1977" s="20">
        <f t="shared" si="459"/>
        <v>1943</v>
      </c>
      <c r="W1977" s="19">
        <f>_xlfn.IFS(AI1977="Den Bosch",VLOOKUP(L1977,'Status Report'!B:AM,37,0),AI1977="Yantian",VLOOKUP(L1977,'Status Report'!B:AM,38,0),AI1977="",IF(H1977="Asia Pacific",VLOOKUP(L1977,'Status Report'!B:AM,38,0),VLOOKUP(L1977,'Status Report'!B:AM,37,0)),AI1977="Direct shipment",IF(H1977="Asia Pacific",VLOOKUP(L1977,'Status Report'!B:AM,38,0),VLOOKUP(L1977,'Status Report'!B:AM,37,0)))</f>
        <v>38.86</v>
      </c>
      <c r="X1977" s="20">
        <f t="shared" si="460"/>
        <v>1943</v>
      </c>
      <c r="Y1977" s="20">
        <f>_xlfn.IFS(AI1977="Den Bosch",VLOOKUP(L1977,'Status Report'!B:AO,39,0),AI1977="Yantian",VLOOKUP(L1977,'Status Report'!B:AO,40,0),AI1977="",IF(H1977="Asia Pacific",VLOOKUP(L1977,'Status Report'!B:AO,40,0),VLOOKUP(L1977,'Status Report'!B:AO,39,0)),AI1977="Direct shipment",IF(H1977="Asia Pacific",VLOOKUP(L1977,'Status Report'!B:AO,40,0),VLOOKUP(L1977,'Status Report'!B:AO,39,0)))</f>
        <v>0</v>
      </c>
      <c r="Z1977" s="20">
        <f t="shared" si="461"/>
        <v>0</v>
      </c>
      <c r="AA1977" s="20">
        <f t="shared" si="462"/>
        <v>1943</v>
      </c>
      <c r="AB1977" s="21">
        <f>_xlfn.IFS(AI1977="Den Bosch",VLOOKUP(L1977,'Status Report'!B:AM,33,0),AI1977="Yantian",VLOOKUP(L1977,'Status Report'!B:AM,34,0),AI1977="",IF(H1977="Asia Pacific",VLOOKUP(L1977,'Status Report'!B:AM,34,0),VLOOKUP(L1977,'Status Report'!B:AM,33,0)),AI1977="Direct shipment",IF(H1977="Asia Pacific",VLOOKUP(L1977,'Status Report'!B:AM,34,0),VLOOKUP(L1977,'Status Report'!B:AM,33,0)))</f>
        <v>33.017399999999995</v>
      </c>
      <c r="AC1977" s="21">
        <f>VLOOKUP(L1977,'Status Report'!B:CE,82,0)</f>
        <v>0</v>
      </c>
      <c r="AD1977" s="21">
        <f t="shared" si="463"/>
        <v>33.017399999999995</v>
      </c>
      <c r="AE1977" s="63">
        <f>VLOOKUP(L1977,'Status Report'!B:W,20,0)</f>
        <v>58</v>
      </c>
      <c r="AF1977" s="63">
        <f>VLOOKUP(L1977,'Status Report'!B:W,21,0)</f>
        <v>36</v>
      </c>
      <c r="AG1977" s="63">
        <f>VLOOKUP(L1977,'Status Report'!B:W,22,0)</f>
        <v>4</v>
      </c>
      <c r="AH1977" s="22">
        <f t="shared" si="464"/>
        <v>0.41760000000000003</v>
      </c>
      <c r="AI1977" t="s">
        <v>990</v>
      </c>
      <c r="AK1977" s="63">
        <f>IFERROR(VLOOKUP(G1977,ASEAN!A:A,1,0),0)</f>
        <v>0</v>
      </c>
      <c r="AL1977" s="63">
        <f>IFERROR(VLOOKUP(D1977,'[3]customer specs'!$B$1:$D$65536,3,0),0)</f>
        <v>0</v>
      </c>
      <c r="AM1977" s="64">
        <f t="shared" si="465"/>
        <v>0</v>
      </c>
      <c r="AN1977" s="64">
        <f t="shared" si="466"/>
        <v>0</v>
      </c>
      <c r="AO1977" s="63"/>
      <c r="AP1977" s="63"/>
      <c r="AQ1977" s="63" t="str">
        <f t="shared" si="467"/>
        <v>no</v>
      </c>
      <c r="AR1977" s="20">
        <f t="shared" si="468"/>
        <v>1650.8699999999997</v>
      </c>
      <c r="AS1977" s="63"/>
      <c r="AT1977" s="23">
        <f t="shared" si="474"/>
        <v>0.12</v>
      </c>
      <c r="AU1977" s="65">
        <f t="shared" si="469"/>
        <v>37.519772727272724</v>
      </c>
      <c r="AV1977" s="65"/>
      <c r="AW1977" s="65">
        <f t="shared" si="470"/>
        <v>1875.9886363636363</v>
      </c>
      <c r="AX1977" s="65"/>
      <c r="AY1977" s="63">
        <f>VLOOKUP(L1977,'Status Report'!B:CF,81,0)</f>
        <v>0</v>
      </c>
      <c r="AZ1977" s="63" t="str">
        <f>VLOOKUP(L1977,'Status Report'!B:S,18,0)</f>
        <v>Ellina Smirnova</v>
      </c>
      <c r="BB1977" s="63">
        <f>VLOOKUP(L1977,'Status Report'!B:Z,25,0)</f>
        <v>2</v>
      </c>
      <c r="BC1977" s="63">
        <f t="shared" si="471"/>
        <v>100</v>
      </c>
      <c r="BF1977">
        <f>VLOOKUP(L1977,'Status Report'!B:CE,82,0)</f>
        <v>0</v>
      </c>
      <c r="BG1977">
        <f>VLOOKUP(L1977,'Status Report'!B:CF,83,0)</f>
        <v>0</v>
      </c>
      <c r="BH1977">
        <f>VLOOKUP(L1977,'Status Report'!B:CG,84,0)</f>
        <v>0</v>
      </c>
      <c r="BI1977" t="s">
        <v>1036</v>
      </c>
      <c r="BJ1977" t="s">
        <v>795</v>
      </c>
      <c r="BM1977" s="67">
        <f t="shared" si="472"/>
        <v>129</v>
      </c>
    </row>
    <row r="1978" spans="1:65" x14ac:dyDescent="0.25">
      <c r="A1978" s="68" t="str">
        <f>VLOOKUP(L1978,'Status Report'!B:CB,79,0)</f>
        <v>Heineken UCL</v>
      </c>
      <c r="C1978">
        <v>20006124</v>
      </c>
      <c r="D1978">
        <v>3090651</v>
      </c>
      <c r="E1978" t="s">
        <v>1030</v>
      </c>
      <c r="F1978" t="s">
        <v>849</v>
      </c>
      <c r="G1978" t="str">
        <f>VLOOKUP(D1978,'[2]sold to'!$A:$H,8,0)</f>
        <v>Rwanda</v>
      </c>
      <c r="H1978" t="str">
        <f>VLOOKUP(D1978,'[2]sold to'!$A:$I,9,0)</f>
        <v>AMEE</v>
      </c>
      <c r="K1978">
        <v>130</v>
      </c>
      <c r="L1978">
        <v>88026491</v>
      </c>
      <c r="M1978" t="s">
        <v>317</v>
      </c>
      <c r="N1978">
        <v>100</v>
      </c>
      <c r="P1978" t="str">
        <f>VLOOKUP(L1978,'Status Report'!B:AA,26,0)</f>
        <v>China</v>
      </c>
      <c r="Q1978" t="str">
        <f>VLOOKUP(L1978,'Status Report'!B:AB,27,0)</f>
        <v>Textiles-Clothing</v>
      </c>
      <c r="R1978">
        <f>VLOOKUP(L1978,'Status Report'!B:X,23,0)</f>
        <v>500</v>
      </c>
      <c r="S1978" t="str">
        <f>VLOOKUP(L1978,'Status Report'!B:T,19,0)</f>
        <v>Promocean The Netherlands BV</v>
      </c>
      <c r="T1978" s="62">
        <f>VLOOKUP(L1978,'Status Report'!B:E,4,0)</f>
        <v>3</v>
      </c>
      <c r="U1978" s="19">
        <f>_xlfn.IFS(AI1978="Den Bosch",VLOOKUP(L1978,'Status Report'!B:AM,35,0),AI1978="Yantian",VLOOKUP(L1978,'Status Report'!B:AM,36,0),AI1978="",IF(H1978="Asia Pacific",VLOOKUP(L1978,'Status Report'!B:AM,36,0),VLOOKUP(L1978,'Status Report'!B:AM,35,0)),AI1978="Direct shipment",IF(H1978="Asia Pacific",VLOOKUP(L1978,'Status Report'!B:AM,36,0),VLOOKUP(L1978,'Status Report'!B:AM,35,0)))</f>
        <v>38.44</v>
      </c>
      <c r="V1978" s="20">
        <f t="shared" si="459"/>
        <v>3844</v>
      </c>
      <c r="W1978" s="19">
        <f>_xlfn.IFS(AI1978="Den Bosch",VLOOKUP(L1978,'Status Report'!B:AM,37,0),AI1978="Yantian",VLOOKUP(L1978,'Status Report'!B:AM,38,0),AI1978="",IF(H1978="Asia Pacific",VLOOKUP(L1978,'Status Report'!B:AM,38,0),VLOOKUP(L1978,'Status Report'!B:AM,37,0)),AI1978="Direct shipment",IF(H1978="Asia Pacific",VLOOKUP(L1978,'Status Report'!B:AM,38,0),VLOOKUP(L1978,'Status Report'!B:AM,37,0)))</f>
        <v>38.44</v>
      </c>
      <c r="X1978" s="20">
        <f t="shared" si="460"/>
        <v>3844</v>
      </c>
      <c r="Y1978" s="20">
        <f>_xlfn.IFS(AI1978="Den Bosch",VLOOKUP(L1978,'Status Report'!B:AO,39,0),AI1978="Yantian",VLOOKUP(L1978,'Status Report'!B:AO,40,0),AI1978="",IF(H1978="Asia Pacific",VLOOKUP(L1978,'Status Report'!B:AO,40,0),VLOOKUP(L1978,'Status Report'!B:AO,39,0)),AI1978="Direct shipment",IF(H1978="Asia Pacific",VLOOKUP(L1978,'Status Report'!B:AO,40,0),VLOOKUP(L1978,'Status Report'!B:AO,39,0)))</f>
        <v>0</v>
      </c>
      <c r="Z1978" s="20">
        <f t="shared" si="461"/>
        <v>0</v>
      </c>
      <c r="AA1978" s="20">
        <f t="shared" si="462"/>
        <v>3844</v>
      </c>
      <c r="AB1978" s="21">
        <f>_xlfn.IFS(AI1978="Den Bosch",VLOOKUP(L1978,'Status Report'!B:AM,33,0),AI1978="Yantian",VLOOKUP(L1978,'Status Report'!B:AM,34,0),AI1978="",IF(H1978="Asia Pacific",VLOOKUP(L1978,'Status Report'!B:AM,34,0),VLOOKUP(L1978,'Status Report'!B:AM,33,0)),AI1978="Direct shipment",IF(H1978="Asia Pacific",VLOOKUP(L1978,'Status Report'!B:AM,34,0),VLOOKUP(L1978,'Status Report'!B:AM,33,0)))</f>
        <v>32.572800000000001</v>
      </c>
      <c r="AC1978" s="21">
        <f>VLOOKUP(L1978,'Status Report'!B:CE,82,0)</f>
        <v>0</v>
      </c>
      <c r="AD1978" s="21">
        <f t="shared" si="463"/>
        <v>32.572800000000001</v>
      </c>
      <c r="AE1978" s="63">
        <f>VLOOKUP(L1978,'Status Report'!B:W,20,0)</f>
        <v>58</v>
      </c>
      <c r="AF1978" s="63">
        <f>VLOOKUP(L1978,'Status Report'!B:W,21,0)</f>
        <v>36</v>
      </c>
      <c r="AG1978" s="63">
        <f>VLOOKUP(L1978,'Status Report'!B:W,22,0)</f>
        <v>4</v>
      </c>
      <c r="AH1978" s="22">
        <f t="shared" si="464"/>
        <v>0.83520000000000005</v>
      </c>
      <c r="AI1978" t="s">
        <v>990</v>
      </c>
      <c r="AK1978" s="63">
        <f>IFERROR(VLOOKUP(G1978,ASEAN!A:A,1,0),0)</f>
        <v>0</v>
      </c>
      <c r="AL1978" s="63">
        <f>IFERROR(VLOOKUP(D1978,'[3]customer specs'!$B$1:$D$65536,3,0),0)</f>
        <v>0</v>
      </c>
      <c r="AM1978" s="64">
        <f t="shared" si="465"/>
        <v>0</v>
      </c>
      <c r="AN1978" s="64">
        <f t="shared" si="466"/>
        <v>0</v>
      </c>
      <c r="AO1978" s="63"/>
      <c r="AP1978" s="63"/>
      <c r="AQ1978" s="63" t="str">
        <f t="shared" si="467"/>
        <v>no</v>
      </c>
      <c r="AR1978" s="20">
        <f t="shared" si="468"/>
        <v>3257.28</v>
      </c>
      <c r="AS1978" s="63"/>
      <c r="AT1978" s="23">
        <f t="shared" si="474"/>
        <v>0.12</v>
      </c>
      <c r="AU1978" s="65">
        <f t="shared" si="469"/>
        <v>37.014545454545456</v>
      </c>
      <c r="AV1978" s="65"/>
      <c r="AW1978" s="65">
        <f t="shared" si="470"/>
        <v>3701.4545454545455</v>
      </c>
      <c r="AX1978" s="65"/>
      <c r="AY1978" s="63">
        <f>VLOOKUP(L1978,'Status Report'!B:CF,81,0)</f>
        <v>0</v>
      </c>
      <c r="AZ1978" s="63" t="str">
        <f>VLOOKUP(L1978,'Status Report'!B:S,18,0)</f>
        <v>Ellina Smirnova</v>
      </c>
      <c r="BB1978" s="63">
        <f>VLOOKUP(L1978,'Status Report'!B:Z,25,0)</f>
        <v>2</v>
      </c>
      <c r="BC1978" s="63">
        <f t="shared" si="471"/>
        <v>200</v>
      </c>
      <c r="BF1978">
        <f>VLOOKUP(L1978,'Status Report'!B:CE,82,0)</f>
        <v>0</v>
      </c>
      <c r="BG1978">
        <f>VLOOKUP(L1978,'Status Report'!B:CF,83,0)</f>
        <v>0</v>
      </c>
      <c r="BH1978">
        <f>VLOOKUP(L1978,'Status Report'!B:CG,84,0)</f>
        <v>0</v>
      </c>
      <c r="BI1978" t="s">
        <v>1036</v>
      </c>
      <c r="BJ1978" t="s">
        <v>795</v>
      </c>
      <c r="BM1978" s="67">
        <f t="shared" si="472"/>
        <v>167</v>
      </c>
    </row>
    <row r="1979" spans="1:65" x14ac:dyDescent="0.25">
      <c r="A1979" s="68" t="str">
        <f>VLOOKUP(L1979,'Status Report'!B:CB,79,0)</f>
        <v>Heineken UCL</v>
      </c>
      <c r="C1979">
        <v>20006124</v>
      </c>
      <c r="D1979">
        <v>3090651</v>
      </c>
      <c r="E1979" t="s">
        <v>1030</v>
      </c>
      <c r="F1979" t="s">
        <v>849</v>
      </c>
      <c r="G1979" t="str">
        <f>VLOOKUP(D1979,'[2]sold to'!$A:$H,8,0)</f>
        <v>Rwanda</v>
      </c>
      <c r="H1979" t="str">
        <f>VLOOKUP(D1979,'[2]sold to'!$A:$I,9,0)</f>
        <v>AMEE</v>
      </c>
      <c r="K1979">
        <v>140</v>
      </c>
      <c r="L1979">
        <v>88026492</v>
      </c>
      <c r="M1979" t="s">
        <v>318</v>
      </c>
      <c r="N1979">
        <v>150</v>
      </c>
      <c r="P1979" t="str">
        <f>VLOOKUP(L1979,'Status Report'!B:AA,26,0)</f>
        <v>China</v>
      </c>
      <c r="Q1979" t="str">
        <f>VLOOKUP(L1979,'Status Report'!B:AB,27,0)</f>
        <v>Textiles-Clothing</v>
      </c>
      <c r="R1979">
        <f>VLOOKUP(L1979,'Status Report'!B:X,23,0)</f>
        <v>500</v>
      </c>
      <c r="S1979" t="str">
        <f>VLOOKUP(L1979,'Status Report'!B:T,19,0)</f>
        <v>Promocean The Netherlands BV</v>
      </c>
      <c r="T1979" s="62">
        <f>VLOOKUP(L1979,'Status Report'!B:E,4,0)</f>
        <v>3</v>
      </c>
      <c r="U1979" s="19">
        <f>_xlfn.IFS(AI1979="Den Bosch",VLOOKUP(L1979,'Status Report'!B:AM,35,0),AI1979="Yantian",VLOOKUP(L1979,'Status Report'!B:AM,36,0),AI1979="",IF(H1979="Asia Pacific",VLOOKUP(L1979,'Status Report'!B:AM,36,0),VLOOKUP(L1979,'Status Report'!B:AM,35,0)),AI1979="Direct shipment",IF(H1979="Asia Pacific",VLOOKUP(L1979,'Status Report'!B:AM,36,0),VLOOKUP(L1979,'Status Report'!B:AM,35,0)))</f>
        <v>38.44</v>
      </c>
      <c r="V1979" s="20">
        <f t="shared" si="459"/>
        <v>5766</v>
      </c>
      <c r="W1979" s="19">
        <f>_xlfn.IFS(AI1979="Den Bosch",VLOOKUP(L1979,'Status Report'!B:AM,37,0),AI1979="Yantian",VLOOKUP(L1979,'Status Report'!B:AM,38,0),AI1979="",IF(H1979="Asia Pacific",VLOOKUP(L1979,'Status Report'!B:AM,38,0),VLOOKUP(L1979,'Status Report'!B:AM,37,0)),AI1979="Direct shipment",IF(H1979="Asia Pacific",VLOOKUP(L1979,'Status Report'!B:AM,38,0),VLOOKUP(L1979,'Status Report'!B:AM,37,0)))</f>
        <v>38.44</v>
      </c>
      <c r="X1979" s="20">
        <f t="shared" si="460"/>
        <v>5766</v>
      </c>
      <c r="Y1979" s="20">
        <f>_xlfn.IFS(AI1979="Den Bosch",VLOOKUP(L1979,'Status Report'!B:AO,39,0),AI1979="Yantian",VLOOKUP(L1979,'Status Report'!B:AO,40,0),AI1979="",IF(H1979="Asia Pacific",VLOOKUP(L1979,'Status Report'!B:AO,40,0),VLOOKUP(L1979,'Status Report'!B:AO,39,0)),AI1979="Direct shipment",IF(H1979="Asia Pacific",VLOOKUP(L1979,'Status Report'!B:AO,40,0),VLOOKUP(L1979,'Status Report'!B:AO,39,0)))</f>
        <v>0</v>
      </c>
      <c r="Z1979" s="20">
        <f t="shared" si="461"/>
        <v>0</v>
      </c>
      <c r="AA1979" s="20">
        <f t="shared" si="462"/>
        <v>5766</v>
      </c>
      <c r="AB1979" s="21">
        <f>_xlfn.IFS(AI1979="Den Bosch",VLOOKUP(L1979,'Status Report'!B:AM,33,0),AI1979="Yantian",VLOOKUP(L1979,'Status Report'!B:AM,34,0),AI1979="",IF(H1979="Asia Pacific",VLOOKUP(L1979,'Status Report'!B:AM,34,0),VLOOKUP(L1979,'Status Report'!B:AM,33,0)),AI1979="Direct shipment",IF(H1979="Asia Pacific",VLOOKUP(L1979,'Status Report'!B:AM,34,0),VLOOKUP(L1979,'Status Report'!B:AM,33,0)))</f>
        <v>32.572800000000001</v>
      </c>
      <c r="AC1979" s="21">
        <f>VLOOKUP(L1979,'Status Report'!B:CE,82,0)</f>
        <v>0</v>
      </c>
      <c r="AD1979" s="21">
        <f t="shared" si="463"/>
        <v>32.572800000000001</v>
      </c>
      <c r="AE1979" s="63">
        <f>VLOOKUP(L1979,'Status Report'!B:W,20,0)</f>
        <v>58</v>
      </c>
      <c r="AF1979" s="63">
        <f>VLOOKUP(L1979,'Status Report'!B:W,21,0)</f>
        <v>36</v>
      </c>
      <c r="AG1979" s="63">
        <f>VLOOKUP(L1979,'Status Report'!B:W,22,0)</f>
        <v>4</v>
      </c>
      <c r="AH1979" s="22">
        <f t="shared" si="464"/>
        <v>1.2527999999999999</v>
      </c>
      <c r="AI1979" t="s">
        <v>990</v>
      </c>
      <c r="AK1979" s="63">
        <f>IFERROR(VLOOKUP(G1979,ASEAN!A:A,1,0),0)</f>
        <v>0</v>
      </c>
      <c r="AL1979" s="63">
        <f>IFERROR(VLOOKUP(D1979,'[3]customer specs'!$B$1:$D$65536,3,0),0)</f>
        <v>0</v>
      </c>
      <c r="AM1979" s="64">
        <f t="shared" si="465"/>
        <v>0</v>
      </c>
      <c r="AN1979" s="64">
        <f t="shared" si="466"/>
        <v>0</v>
      </c>
      <c r="AO1979" s="63"/>
      <c r="AP1979" s="63"/>
      <c r="AQ1979" s="63" t="str">
        <f t="shared" si="467"/>
        <v>no</v>
      </c>
      <c r="AR1979" s="20">
        <f t="shared" si="468"/>
        <v>4885.92</v>
      </c>
      <c r="AS1979" s="63"/>
      <c r="AT1979" s="23">
        <f t="shared" si="474"/>
        <v>0.12</v>
      </c>
      <c r="AU1979" s="65">
        <f t="shared" si="469"/>
        <v>37.014545454545456</v>
      </c>
      <c r="AV1979" s="65"/>
      <c r="AW1979" s="65">
        <f t="shared" si="470"/>
        <v>5552.181818181818</v>
      </c>
      <c r="AX1979" s="65"/>
      <c r="AY1979" s="63">
        <f>VLOOKUP(L1979,'Status Report'!B:CF,81,0)</f>
        <v>0</v>
      </c>
      <c r="AZ1979" s="63" t="str">
        <f>VLOOKUP(L1979,'Status Report'!B:S,18,0)</f>
        <v>Ellina Smirnova</v>
      </c>
      <c r="BB1979" s="63">
        <f>VLOOKUP(L1979,'Status Report'!B:Z,25,0)</f>
        <v>2</v>
      </c>
      <c r="BC1979" s="63">
        <f t="shared" si="471"/>
        <v>300</v>
      </c>
      <c r="BF1979">
        <f>VLOOKUP(L1979,'Status Report'!B:CE,82,0)</f>
        <v>0</v>
      </c>
      <c r="BG1979">
        <f>VLOOKUP(L1979,'Status Report'!B:CF,83,0)</f>
        <v>0</v>
      </c>
      <c r="BH1979">
        <f>VLOOKUP(L1979,'Status Report'!B:CG,84,0)</f>
        <v>0</v>
      </c>
      <c r="BI1979" t="s">
        <v>1036</v>
      </c>
      <c r="BJ1979" t="s">
        <v>795</v>
      </c>
      <c r="BM1979" s="67">
        <f t="shared" si="472"/>
        <v>176</v>
      </c>
    </row>
    <row r="1980" spans="1:65" x14ac:dyDescent="0.25">
      <c r="A1980" s="68" t="str">
        <f>VLOOKUP(L1980,'Status Report'!B:CB,79,0)</f>
        <v>Heineken</v>
      </c>
      <c r="C1980">
        <v>26021027</v>
      </c>
      <c r="D1980">
        <v>3090256</v>
      </c>
      <c r="E1980" t="s">
        <v>884</v>
      </c>
      <c r="F1980" t="s">
        <v>885</v>
      </c>
      <c r="G1980" t="str">
        <f>VLOOKUP(D1980,'[2]sold to'!$A:$H,8,0)</f>
        <v>Brazil</v>
      </c>
      <c r="H1980" t="str">
        <f>VLOOKUP(D1980,'[2]sold to'!$A:$I,9,0)</f>
        <v>AMERICAS</v>
      </c>
      <c r="K1980">
        <v>700</v>
      </c>
      <c r="L1980">
        <v>88027211</v>
      </c>
      <c r="M1980" t="s">
        <v>511</v>
      </c>
      <c r="N1980">
        <v>2</v>
      </c>
      <c r="P1980" t="str">
        <f>VLOOKUP(L1980,'Status Report'!B:AA,26,0)</f>
        <v>China</v>
      </c>
      <c r="Q1980" t="str">
        <f>VLOOKUP(L1980,'Status Report'!B:AB,27,0)</f>
        <v>Premiums</v>
      </c>
      <c r="R1980">
        <f>VLOOKUP(L1980,'Status Report'!B:X,23,0)</f>
        <v>50</v>
      </c>
      <c r="S1980" t="str">
        <f>VLOOKUP(L1980,'Status Report'!B:T,19,0)</f>
        <v>Asian Sourcing Link</v>
      </c>
      <c r="T1980" s="62">
        <f>VLOOKUP(L1980,'Status Report'!B:E,4,0)</f>
        <v>3</v>
      </c>
      <c r="U1980" s="19">
        <f>_xlfn.IFS(AI1980="Den Bosch",VLOOKUP(L1980,'Status Report'!B:AM,35,0),AI1980="Yantian",VLOOKUP(L1980,'Status Report'!B:AM,36,0),AI1980="",IF(H1980="Asia Pacific",VLOOKUP(L1980,'Status Report'!B:AM,36,0),VLOOKUP(L1980,'Status Report'!B:AM,35,0)),AI1980="Direct shipment",IF(H1980="Asia Pacific",VLOOKUP(L1980,'Status Report'!B:AM,36,0),VLOOKUP(L1980,'Status Report'!B:AM,35,0)))</f>
        <v>78.400000000000006</v>
      </c>
      <c r="V1980" s="20">
        <f t="shared" si="459"/>
        <v>156.80000000000001</v>
      </c>
      <c r="W1980" s="19">
        <f>_xlfn.IFS(AI1980="Den Bosch",VLOOKUP(L1980,'Status Report'!B:AM,37,0),AI1980="Yantian",VLOOKUP(L1980,'Status Report'!B:AM,38,0),AI1980="",IF(H1980="Asia Pacific",VLOOKUP(L1980,'Status Report'!B:AM,38,0),VLOOKUP(L1980,'Status Report'!B:AM,37,0)),AI1980="Direct shipment",IF(H1980="Asia Pacific",VLOOKUP(L1980,'Status Report'!B:AM,38,0),VLOOKUP(L1980,'Status Report'!B:AM,37,0)))</f>
        <v>40.9</v>
      </c>
      <c r="X1980" s="20">
        <f t="shared" si="460"/>
        <v>81.8</v>
      </c>
      <c r="Y1980" s="20">
        <f>_xlfn.IFS(AI1980="Den Bosch",VLOOKUP(L1980,'Status Report'!B:AO,39,0),AI1980="Yantian",VLOOKUP(L1980,'Status Report'!B:AO,40,0),AI1980="",IF(H1980="Asia Pacific",VLOOKUP(L1980,'Status Report'!B:AO,40,0),VLOOKUP(L1980,'Status Report'!B:AO,39,0)),AI1980="Direct shipment",IF(H1980="Asia Pacific",VLOOKUP(L1980,'Status Report'!B:AO,40,0),VLOOKUP(L1980,'Status Report'!B:AO,39,0)))</f>
        <v>0</v>
      </c>
      <c r="Z1980" s="20">
        <f t="shared" si="461"/>
        <v>0</v>
      </c>
      <c r="AA1980" s="20">
        <f t="shared" si="462"/>
        <v>81.8</v>
      </c>
      <c r="AB1980" s="21">
        <f>_xlfn.IFS(AI1980="Den Bosch",VLOOKUP(L1980,'Status Report'!B:AM,33,0),AI1980="Yantian",VLOOKUP(L1980,'Status Report'!B:AM,34,0),AI1980="",IF(H1980="Asia Pacific",VLOOKUP(L1980,'Status Report'!B:AM,34,0),VLOOKUP(L1980,'Status Report'!B:AM,33,0)),AI1980="Direct shipment",IF(H1980="Asia Pacific",VLOOKUP(L1980,'Status Report'!B:AM,34,0),VLOOKUP(L1980,'Status Report'!B:AM,33,0)))</f>
        <v>35.340000000000003</v>
      </c>
      <c r="AC1980" s="21">
        <f>VLOOKUP(L1980,'Status Report'!B:CE,82,0)</f>
        <v>0</v>
      </c>
      <c r="AD1980" s="21">
        <f t="shared" si="463"/>
        <v>35.340000000000003</v>
      </c>
      <c r="AE1980" s="63">
        <f>VLOOKUP(L1980,'Status Report'!B:W,20,0)</f>
        <v>53</v>
      </c>
      <c r="AF1980" s="63">
        <f>VLOOKUP(L1980,'Status Report'!B:W,21,0)</f>
        <v>43</v>
      </c>
      <c r="AG1980" s="63">
        <f>VLOOKUP(L1980,'Status Report'!B:W,22,0)</f>
        <v>43</v>
      </c>
      <c r="AH1980" s="22">
        <f t="shared" si="464"/>
        <v>0.195994</v>
      </c>
      <c r="AI1980" t="s">
        <v>990</v>
      </c>
      <c r="AK1980" s="63">
        <f>IFERROR(VLOOKUP(G1980,ASEAN!A:A,1,0),0)</f>
        <v>0</v>
      </c>
      <c r="AL1980" s="63" t="str">
        <f>IFERROR(VLOOKUP(D1980,'[3]customer specs'!$B$1:$D$65536,3,0),0)</f>
        <v>pallet</v>
      </c>
      <c r="AM1980" s="64">
        <f t="shared" si="465"/>
        <v>75.000000000000014</v>
      </c>
      <c r="AN1980" s="64">
        <f t="shared" si="466"/>
        <v>0</v>
      </c>
      <c r="AO1980" s="63"/>
      <c r="AP1980" s="63"/>
      <c r="AQ1980" s="63" t="str">
        <f t="shared" si="467"/>
        <v>no</v>
      </c>
      <c r="AR1980" s="20">
        <f t="shared" si="468"/>
        <v>70.680000000000007</v>
      </c>
      <c r="AS1980" s="63"/>
      <c r="AT1980" s="23">
        <f t="shared" si="474"/>
        <v>0.12</v>
      </c>
      <c r="AU1980" s="65">
        <f t="shared" si="469"/>
        <v>40.159090909090914</v>
      </c>
      <c r="AV1980" s="65"/>
      <c r="AW1980" s="65">
        <f t="shared" si="470"/>
        <v>80.318181818181827</v>
      </c>
      <c r="AX1980" s="65"/>
      <c r="AY1980" s="63">
        <f>VLOOKUP(L1980,'Status Report'!B:CF,81,0)</f>
        <v>0</v>
      </c>
      <c r="AZ1980" s="63" t="str">
        <f>VLOOKUP(L1980,'Status Report'!B:S,18,0)</f>
        <v>Ellina Smirnova</v>
      </c>
      <c r="BB1980" s="63">
        <f>VLOOKUP(L1980,'Status Report'!B:Z,25,0)</f>
        <v>10</v>
      </c>
      <c r="BC1980" s="63">
        <f t="shared" si="471"/>
        <v>20</v>
      </c>
      <c r="BF1980">
        <f>VLOOKUP(L1980,'Status Report'!B:CE,82,0)</f>
        <v>0</v>
      </c>
      <c r="BG1980">
        <f>VLOOKUP(L1980,'Status Report'!B:CF,83,0)</f>
        <v>0</v>
      </c>
      <c r="BH1980">
        <f>VLOOKUP(L1980,'Status Report'!B:CG,84,0)</f>
        <v>0</v>
      </c>
      <c r="BI1980" t="s">
        <v>854</v>
      </c>
      <c r="BJ1980" t="s">
        <v>795</v>
      </c>
      <c r="BM1980" s="67">
        <f t="shared" si="472"/>
        <v>264</v>
      </c>
    </row>
    <row r="1981" spans="1:65" x14ac:dyDescent="0.25">
      <c r="A1981" s="68" t="str">
        <f>VLOOKUP(L1981,'Status Report'!B:CB,79,0)</f>
        <v>Heineken</v>
      </c>
      <c r="C1981">
        <v>26021032</v>
      </c>
      <c r="D1981">
        <v>3097160</v>
      </c>
      <c r="E1981" t="s">
        <v>803</v>
      </c>
      <c r="F1981" t="s">
        <v>802</v>
      </c>
      <c r="G1981" t="str">
        <f>VLOOKUP(D1981,'[2]sold to'!$A:$H,8,0)</f>
        <v>Netherlands</v>
      </c>
      <c r="H1981" t="str">
        <f>VLOOKUP(D1981,'[2]sold to'!$A:$I,9,0)</f>
        <v>AMEE</v>
      </c>
      <c r="K1981">
        <v>100</v>
      </c>
      <c r="L1981">
        <v>88027211</v>
      </c>
      <c r="M1981" t="s">
        <v>511</v>
      </c>
      <c r="N1981">
        <v>80</v>
      </c>
      <c r="P1981" t="str">
        <f>VLOOKUP(L1981,'Status Report'!B:AA,26,0)</f>
        <v>China</v>
      </c>
      <c r="Q1981" t="str">
        <f>VLOOKUP(L1981,'Status Report'!B:AB,27,0)</f>
        <v>Premiums</v>
      </c>
      <c r="R1981">
        <f>VLOOKUP(L1981,'Status Report'!B:X,23,0)</f>
        <v>50</v>
      </c>
      <c r="S1981" t="str">
        <f>VLOOKUP(L1981,'Status Report'!B:T,19,0)</f>
        <v>Asian Sourcing Link</v>
      </c>
      <c r="T1981" s="62">
        <f>VLOOKUP(L1981,'Status Report'!B:E,4,0)</f>
        <v>3</v>
      </c>
      <c r="U1981" s="19">
        <f>_xlfn.IFS(AI1981="Den Bosch",VLOOKUP(L1981,'Status Report'!B:AM,35,0),AI1981="Yantian",VLOOKUP(L1981,'Status Report'!B:AM,36,0),AI1981="",IF(H1981="Asia Pacific",VLOOKUP(L1981,'Status Report'!B:AM,36,0),VLOOKUP(L1981,'Status Report'!B:AM,35,0)),AI1981="Direct shipment",IF(H1981="Asia Pacific",VLOOKUP(L1981,'Status Report'!B:AM,36,0),VLOOKUP(L1981,'Status Report'!B:AM,35,0)))</f>
        <v>78.400000000000006</v>
      </c>
      <c r="V1981" s="20">
        <f t="shared" si="459"/>
        <v>6272</v>
      </c>
      <c r="W1981" s="19">
        <f>_xlfn.IFS(AI1981="Den Bosch",VLOOKUP(L1981,'Status Report'!B:AM,37,0),AI1981="Yantian",VLOOKUP(L1981,'Status Report'!B:AM,38,0),AI1981="",IF(H1981="Asia Pacific",VLOOKUP(L1981,'Status Report'!B:AM,38,0),VLOOKUP(L1981,'Status Report'!B:AM,37,0)),AI1981="Direct shipment",IF(H1981="Asia Pacific",VLOOKUP(L1981,'Status Report'!B:AM,38,0),VLOOKUP(L1981,'Status Report'!B:AM,37,0)))</f>
        <v>40.9</v>
      </c>
      <c r="X1981" s="20">
        <f t="shared" si="460"/>
        <v>3272</v>
      </c>
      <c r="Y1981" s="20">
        <f>_xlfn.IFS(AI1981="Den Bosch",VLOOKUP(L1981,'Status Report'!B:AO,39,0),AI1981="Yantian",VLOOKUP(L1981,'Status Report'!B:AO,40,0),AI1981="",IF(H1981="Asia Pacific",VLOOKUP(L1981,'Status Report'!B:AO,40,0),VLOOKUP(L1981,'Status Report'!B:AO,39,0)),AI1981="Direct shipment",IF(H1981="Asia Pacific",VLOOKUP(L1981,'Status Report'!B:AO,40,0),VLOOKUP(L1981,'Status Report'!B:AO,39,0)))</f>
        <v>0</v>
      </c>
      <c r="Z1981" s="20">
        <f t="shared" si="461"/>
        <v>0</v>
      </c>
      <c r="AA1981" s="20">
        <f t="shared" si="462"/>
        <v>3272</v>
      </c>
      <c r="AB1981" s="21">
        <f>_xlfn.IFS(AI1981="Den Bosch",VLOOKUP(L1981,'Status Report'!B:AM,33,0),AI1981="Yantian",VLOOKUP(L1981,'Status Report'!B:AM,34,0),AI1981="",IF(H1981="Asia Pacific",VLOOKUP(L1981,'Status Report'!B:AM,34,0),VLOOKUP(L1981,'Status Report'!B:AM,33,0)),AI1981="Direct shipment",IF(H1981="Asia Pacific",VLOOKUP(L1981,'Status Report'!B:AM,34,0),VLOOKUP(L1981,'Status Report'!B:AM,33,0)))</f>
        <v>35.340000000000003</v>
      </c>
      <c r="AC1981" s="21">
        <f>VLOOKUP(L1981,'Status Report'!B:CE,82,0)</f>
        <v>0</v>
      </c>
      <c r="AD1981" s="21">
        <f t="shared" si="463"/>
        <v>35.340000000000003</v>
      </c>
      <c r="AE1981" s="63">
        <f>VLOOKUP(L1981,'Status Report'!B:W,20,0)</f>
        <v>53</v>
      </c>
      <c r="AF1981" s="63">
        <f>VLOOKUP(L1981,'Status Report'!B:W,21,0)</f>
        <v>43</v>
      </c>
      <c r="AG1981" s="63">
        <f>VLOOKUP(L1981,'Status Report'!B:W,22,0)</f>
        <v>43</v>
      </c>
      <c r="AH1981" s="22">
        <f t="shared" si="464"/>
        <v>7.8397600000000001</v>
      </c>
      <c r="AI1981" t="s">
        <v>990</v>
      </c>
      <c r="AK1981" s="63">
        <f>IFERROR(VLOOKUP(G1981,ASEAN!A:A,1,0),0)</f>
        <v>0</v>
      </c>
      <c r="AL1981" s="63">
        <f>IFERROR(VLOOKUP(D1981,'[3]customer specs'!$B$1:$D$65536,3,0),0)</f>
        <v>0</v>
      </c>
      <c r="AM1981" s="64">
        <f t="shared" si="465"/>
        <v>3000</v>
      </c>
      <c r="AN1981" s="64">
        <f t="shared" si="466"/>
        <v>0</v>
      </c>
      <c r="AO1981" s="63"/>
      <c r="AP1981" s="63"/>
      <c r="AQ1981" s="63" t="str">
        <f t="shared" si="467"/>
        <v>yes</v>
      </c>
      <c r="AR1981" s="20">
        <f t="shared" si="468"/>
        <v>2827.2000000000003</v>
      </c>
      <c r="AS1981" s="63"/>
      <c r="AT1981" s="23">
        <f t="shared" si="474"/>
        <v>0.12</v>
      </c>
      <c r="AU1981" s="65">
        <f t="shared" si="469"/>
        <v>40.159090909090914</v>
      </c>
      <c r="AV1981" s="65"/>
      <c r="AW1981" s="65">
        <f t="shared" si="470"/>
        <v>3212.727272727273</v>
      </c>
      <c r="AX1981" s="65"/>
      <c r="AY1981" s="63">
        <f>VLOOKUP(L1981,'Status Report'!B:CF,81,0)</f>
        <v>0</v>
      </c>
      <c r="AZ1981" s="63" t="str">
        <f>VLOOKUP(L1981,'Status Report'!B:S,18,0)</f>
        <v>Ellina Smirnova</v>
      </c>
      <c r="BB1981" s="63">
        <f>VLOOKUP(L1981,'Status Report'!B:Z,25,0)</f>
        <v>10</v>
      </c>
      <c r="BC1981" s="63">
        <f t="shared" si="471"/>
        <v>800</v>
      </c>
      <c r="BF1981">
        <f>VLOOKUP(L1981,'Status Report'!B:CE,82,0)</f>
        <v>0</v>
      </c>
      <c r="BG1981">
        <f>VLOOKUP(L1981,'Status Report'!B:CF,83,0)</f>
        <v>0</v>
      </c>
      <c r="BH1981">
        <f>VLOOKUP(L1981,'Status Report'!B:CG,84,0)</f>
        <v>0</v>
      </c>
      <c r="BI1981" t="s">
        <v>891</v>
      </c>
      <c r="BJ1981" t="s">
        <v>795</v>
      </c>
      <c r="BM1981" s="67">
        <f t="shared" si="472"/>
        <v>264</v>
      </c>
    </row>
    <row r="1982" spans="1:65" x14ac:dyDescent="0.25">
      <c r="A1982" s="68" t="str">
        <f>VLOOKUP(L1982,'Status Report'!B:CB,79,0)</f>
        <v>Heineken</v>
      </c>
      <c r="C1982">
        <v>26021035</v>
      </c>
      <c r="D1982">
        <v>3014754</v>
      </c>
      <c r="E1982" t="s">
        <v>893</v>
      </c>
      <c r="F1982" t="s">
        <v>894</v>
      </c>
      <c r="G1982" t="str">
        <f>VLOOKUP(D1982,'[2]sold to'!$A:$H,8,0)</f>
        <v>Dominica</v>
      </c>
      <c r="H1982" t="str">
        <f>VLOOKUP(D1982,'[2]sold to'!$A:$I,9,0)</f>
        <v>AMERICAS</v>
      </c>
      <c r="K1982">
        <v>70</v>
      </c>
      <c r="L1982">
        <v>88027211</v>
      </c>
      <c r="M1982" t="s">
        <v>511</v>
      </c>
      <c r="N1982">
        <v>5</v>
      </c>
      <c r="P1982" t="str">
        <f>VLOOKUP(L1982,'Status Report'!B:AA,26,0)</f>
        <v>China</v>
      </c>
      <c r="Q1982" t="str">
        <f>VLOOKUP(L1982,'Status Report'!B:AB,27,0)</f>
        <v>Premiums</v>
      </c>
      <c r="R1982">
        <f>VLOOKUP(L1982,'Status Report'!B:X,23,0)</f>
        <v>50</v>
      </c>
      <c r="S1982" t="str">
        <f>VLOOKUP(L1982,'Status Report'!B:T,19,0)</f>
        <v>Asian Sourcing Link</v>
      </c>
      <c r="T1982" s="62">
        <f>VLOOKUP(L1982,'Status Report'!B:E,4,0)</f>
        <v>3</v>
      </c>
      <c r="U1982" s="19">
        <f>_xlfn.IFS(AI1982="Den Bosch",VLOOKUP(L1982,'Status Report'!B:AM,35,0),AI1982="Yantian",VLOOKUP(L1982,'Status Report'!B:AM,36,0),AI1982="",IF(H1982="Asia Pacific",VLOOKUP(L1982,'Status Report'!B:AM,36,0),VLOOKUP(L1982,'Status Report'!B:AM,35,0)),AI1982="Direct shipment",IF(H1982="Asia Pacific",VLOOKUP(L1982,'Status Report'!B:AM,36,0),VLOOKUP(L1982,'Status Report'!B:AM,35,0)))</f>
        <v>78.400000000000006</v>
      </c>
      <c r="V1982" s="20">
        <f t="shared" si="459"/>
        <v>392</v>
      </c>
      <c r="W1982" s="19">
        <f>_xlfn.IFS(AI1982="Den Bosch",VLOOKUP(L1982,'Status Report'!B:AM,37,0),AI1982="Yantian",VLOOKUP(L1982,'Status Report'!B:AM,38,0),AI1982="",IF(H1982="Asia Pacific",VLOOKUP(L1982,'Status Report'!B:AM,38,0),VLOOKUP(L1982,'Status Report'!B:AM,37,0)),AI1982="Direct shipment",IF(H1982="Asia Pacific",VLOOKUP(L1982,'Status Report'!B:AM,38,0),VLOOKUP(L1982,'Status Report'!B:AM,37,0)))</f>
        <v>40.9</v>
      </c>
      <c r="X1982" s="20">
        <f t="shared" si="460"/>
        <v>204.5</v>
      </c>
      <c r="Y1982" s="20">
        <f>_xlfn.IFS(AI1982="Den Bosch",VLOOKUP(L1982,'Status Report'!B:AO,39,0),AI1982="Yantian",VLOOKUP(L1982,'Status Report'!B:AO,40,0),AI1982="",IF(H1982="Asia Pacific",VLOOKUP(L1982,'Status Report'!B:AO,40,0),VLOOKUP(L1982,'Status Report'!B:AO,39,0)),AI1982="Direct shipment",IF(H1982="Asia Pacific",VLOOKUP(L1982,'Status Report'!B:AO,40,0),VLOOKUP(L1982,'Status Report'!B:AO,39,0)))</f>
        <v>0</v>
      </c>
      <c r="Z1982" s="20">
        <f t="shared" si="461"/>
        <v>0</v>
      </c>
      <c r="AA1982" s="20">
        <f t="shared" si="462"/>
        <v>204.5</v>
      </c>
      <c r="AB1982" s="21">
        <f>_xlfn.IFS(AI1982="Den Bosch",VLOOKUP(L1982,'Status Report'!B:AM,33,0),AI1982="Yantian",VLOOKUP(L1982,'Status Report'!B:AM,34,0),AI1982="",IF(H1982="Asia Pacific",VLOOKUP(L1982,'Status Report'!B:AM,34,0),VLOOKUP(L1982,'Status Report'!B:AM,33,0)),AI1982="Direct shipment",IF(H1982="Asia Pacific",VLOOKUP(L1982,'Status Report'!B:AM,34,0),VLOOKUP(L1982,'Status Report'!B:AM,33,0)))</f>
        <v>35.340000000000003</v>
      </c>
      <c r="AC1982" s="21">
        <f>VLOOKUP(L1982,'Status Report'!B:CE,82,0)</f>
        <v>0</v>
      </c>
      <c r="AD1982" s="21">
        <f t="shared" si="463"/>
        <v>35.340000000000003</v>
      </c>
      <c r="AE1982" s="63">
        <f>VLOOKUP(L1982,'Status Report'!B:W,20,0)</f>
        <v>53</v>
      </c>
      <c r="AF1982" s="63">
        <f>VLOOKUP(L1982,'Status Report'!B:W,21,0)</f>
        <v>43</v>
      </c>
      <c r="AG1982" s="63">
        <f>VLOOKUP(L1982,'Status Report'!B:W,22,0)</f>
        <v>43</v>
      </c>
      <c r="AH1982" s="22">
        <f t="shared" si="464"/>
        <v>0.489985</v>
      </c>
      <c r="AI1982" t="s">
        <v>990</v>
      </c>
      <c r="AK1982" s="63">
        <f>IFERROR(VLOOKUP(G1982,ASEAN!A:A,1,0),0)</f>
        <v>0</v>
      </c>
      <c r="AL1982" s="63">
        <f>IFERROR(VLOOKUP(D1982,'[3]customer specs'!$B$1:$D$65536,3,0),0)</f>
        <v>0</v>
      </c>
      <c r="AM1982" s="64">
        <f t="shared" si="465"/>
        <v>187.5</v>
      </c>
      <c r="AN1982" s="64">
        <f t="shared" si="466"/>
        <v>0</v>
      </c>
      <c r="AO1982" s="63"/>
      <c r="AP1982" s="63"/>
      <c r="AQ1982" s="63" t="str">
        <f t="shared" si="467"/>
        <v>no</v>
      </c>
      <c r="AR1982" s="20">
        <f t="shared" si="468"/>
        <v>176.70000000000002</v>
      </c>
      <c r="AS1982" s="63"/>
      <c r="AT1982" s="23">
        <f t="shared" si="474"/>
        <v>0.12</v>
      </c>
      <c r="AU1982" s="65">
        <f t="shared" si="469"/>
        <v>40.159090909090914</v>
      </c>
      <c r="AV1982" s="65"/>
      <c r="AW1982" s="65">
        <f t="shared" si="470"/>
        <v>200.79545454545456</v>
      </c>
      <c r="AX1982" s="65"/>
      <c r="AY1982" s="63">
        <f>VLOOKUP(L1982,'Status Report'!B:CF,81,0)</f>
        <v>0</v>
      </c>
      <c r="AZ1982" s="63" t="str">
        <f>VLOOKUP(L1982,'Status Report'!B:S,18,0)</f>
        <v>Ellina Smirnova</v>
      </c>
      <c r="BB1982" s="63">
        <f>VLOOKUP(L1982,'Status Report'!B:Z,25,0)</f>
        <v>10</v>
      </c>
      <c r="BC1982" s="63">
        <f t="shared" si="471"/>
        <v>50</v>
      </c>
      <c r="BF1982">
        <f>VLOOKUP(L1982,'Status Report'!B:CE,82,0)</f>
        <v>0</v>
      </c>
      <c r="BG1982">
        <f>VLOOKUP(L1982,'Status Report'!B:CF,83,0)</f>
        <v>0</v>
      </c>
      <c r="BH1982">
        <f>VLOOKUP(L1982,'Status Report'!B:CG,84,0)</f>
        <v>0</v>
      </c>
      <c r="BI1982" t="s">
        <v>891</v>
      </c>
      <c r="BJ1982" t="s">
        <v>795</v>
      </c>
      <c r="BM1982" s="67">
        <f t="shared" si="472"/>
        <v>264</v>
      </c>
    </row>
    <row r="1983" spans="1:65" x14ac:dyDescent="0.25">
      <c r="A1983" s="68" t="str">
        <f>VLOOKUP(L1983,'Status Report'!B:CB,79,0)</f>
        <v>Heineken</v>
      </c>
      <c r="C1983">
        <v>20006103</v>
      </c>
      <c r="D1983">
        <v>3090233</v>
      </c>
      <c r="E1983" t="s">
        <v>835</v>
      </c>
      <c r="F1983" t="s">
        <v>836</v>
      </c>
      <c r="G1983" t="str">
        <f>VLOOKUP(D1983,'[2]sold to'!$A:$H,8,0)</f>
        <v>Hungary</v>
      </c>
      <c r="H1983" t="str">
        <f>VLOOKUP(D1983,'[2]sold to'!$A:$I,9,0)</f>
        <v>Europe</v>
      </c>
      <c r="K1983">
        <v>510</v>
      </c>
      <c r="L1983">
        <v>88027211</v>
      </c>
      <c r="M1983" t="s">
        <v>511</v>
      </c>
      <c r="N1983">
        <v>20</v>
      </c>
      <c r="P1983" t="str">
        <f>VLOOKUP(L1983,'Status Report'!B:AA,26,0)</f>
        <v>China</v>
      </c>
      <c r="Q1983" t="str">
        <f>VLOOKUP(L1983,'Status Report'!B:AB,27,0)</f>
        <v>Premiums</v>
      </c>
      <c r="R1983">
        <f>VLOOKUP(L1983,'Status Report'!B:X,23,0)</f>
        <v>50</v>
      </c>
      <c r="S1983" t="str">
        <f>VLOOKUP(L1983,'Status Report'!B:T,19,0)</f>
        <v>Asian Sourcing Link</v>
      </c>
      <c r="T1983" s="62">
        <f>VLOOKUP(L1983,'Status Report'!B:E,4,0)</f>
        <v>3</v>
      </c>
      <c r="U1983" s="19">
        <f>_xlfn.IFS(AI1983="Den Bosch",VLOOKUP(L1983,'Status Report'!B:AM,35,0),AI1983="Yantian",VLOOKUP(L1983,'Status Report'!B:AM,36,0),AI1983="",IF(H1983="Asia Pacific",VLOOKUP(L1983,'Status Report'!B:AM,36,0),VLOOKUP(L1983,'Status Report'!B:AM,35,0)),AI1983="Direct shipment",IF(H1983="Asia Pacific",VLOOKUP(L1983,'Status Report'!B:AM,36,0),VLOOKUP(L1983,'Status Report'!B:AM,35,0)))</f>
        <v>78.400000000000006</v>
      </c>
      <c r="V1983" s="20">
        <f t="shared" si="459"/>
        <v>1568</v>
      </c>
      <c r="W1983" s="19">
        <f>_xlfn.IFS(AI1983="Den Bosch",VLOOKUP(L1983,'Status Report'!B:AM,37,0),AI1983="Yantian",VLOOKUP(L1983,'Status Report'!B:AM,38,0),AI1983="",IF(H1983="Asia Pacific",VLOOKUP(L1983,'Status Report'!B:AM,38,0),VLOOKUP(L1983,'Status Report'!B:AM,37,0)),AI1983="Direct shipment",IF(H1983="Asia Pacific",VLOOKUP(L1983,'Status Report'!B:AM,38,0),VLOOKUP(L1983,'Status Report'!B:AM,37,0)))</f>
        <v>40.9</v>
      </c>
      <c r="X1983" s="20">
        <f t="shared" si="460"/>
        <v>818</v>
      </c>
      <c r="Y1983" s="20">
        <f>_xlfn.IFS(AI1983="Den Bosch",VLOOKUP(L1983,'Status Report'!B:AO,39,0),AI1983="Yantian",VLOOKUP(L1983,'Status Report'!B:AO,40,0),AI1983="",IF(H1983="Asia Pacific",VLOOKUP(L1983,'Status Report'!B:AO,40,0),VLOOKUP(L1983,'Status Report'!B:AO,39,0)),AI1983="Direct shipment",IF(H1983="Asia Pacific",VLOOKUP(L1983,'Status Report'!B:AO,40,0),VLOOKUP(L1983,'Status Report'!B:AO,39,0)))</f>
        <v>0</v>
      </c>
      <c r="Z1983" s="20">
        <f t="shared" si="461"/>
        <v>0</v>
      </c>
      <c r="AA1983" s="20">
        <f t="shared" si="462"/>
        <v>818</v>
      </c>
      <c r="AB1983" s="21">
        <f>_xlfn.IFS(AI1983="Den Bosch",VLOOKUP(L1983,'Status Report'!B:AM,33,0),AI1983="Yantian",VLOOKUP(L1983,'Status Report'!B:AM,34,0),AI1983="",IF(H1983="Asia Pacific",VLOOKUP(L1983,'Status Report'!B:AM,34,0),VLOOKUP(L1983,'Status Report'!B:AM,33,0)),AI1983="Direct shipment",IF(H1983="Asia Pacific",VLOOKUP(L1983,'Status Report'!B:AM,34,0),VLOOKUP(L1983,'Status Report'!B:AM,33,0)))</f>
        <v>35.340000000000003</v>
      </c>
      <c r="AC1983" s="21">
        <f>VLOOKUP(L1983,'Status Report'!B:CE,82,0)</f>
        <v>0</v>
      </c>
      <c r="AD1983" s="21">
        <f t="shared" si="463"/>
        <v>35.340000000000003</v>
      </c>
      <c r="AE1983" s="63">
        <f>VLOOKUP(L1983,'Status Report'!B:W,20,0)</f>
        <v>53</v>
      </c>
      <c r="AF1983" s="63">
        <f>VLOOKUP(L1983,'Status Report'!B:W,21,0)</f>
        <v>43</v>
      </c>
      <c r="AG1983" s="63">
        <f>VLOOKUP(L1983,'Status Report'!B:W,22,0)</f>
        <v>43</v>
      </c>
      <c r="AH1983" s="22">
        <f t="shared" si="464"/>
        <v>1.95994</v>
      </c>
      <c r="AI1983" t="s">
        <v>990</v>
      </c>
      <c r="AK1983" s="63">
        <f>IFERROR(VLOOKUP(G1983,ASEAN!A:A,1,0),0)</f>
        <v>0</v>
      </c>
      <c r="AL1983" s="63">
        <f>IFERROR(VLOOKUP(D1983,'[3]customer specs'!$B$1:$D$65536,3,0),0)</f>
        <v>0</v>
      </c>
      <c r="AM1983" s="64">
        <f t="shared" si="465"/>
        <v>750</v>
      </c>
      <c r="AN1983" s="64">
        <f t="shared" si="466"/>
        <v>0</v>
      </c>
      <c r="AO1983" s="63"/>
      <c r="AP1983" s="63"/>
      <c r="AQ1983" s="63" t="str">
        <f t="shared" si="467"/>
        <v>no</v>
      </c>
      <c r="AR1983" s="20">
        <f t="shared" si="468"/>
        <v>706.80000000000007</v>
      </c>
      <c r="AS1983" s="63"/>
      <c r="AT1983" s="23">
        <f t="shared" si="474"/>
        <v>0.12</v>
      </c>
      <c r="AU1983" s="65">
        <f t="shared" si="469"/>
        <v>40.159090909090914</v>
      </c>
      <c r="AV1983" s="65"/>
      <c r="AW1983" s="65">
        <f t="shared" si="470"/>
        <v>803.18181818181824</v>
      </c>
      <c r="AX1983" s="65"/>
      <c r="AY1983" s="63">
        <f>VLOOKUP(L1983,'Status Report'!B:CF,81,0)</f>
        <v>0</v>
      </c>
      <c r="AZ1983" s="63" t="str">
        <f>VLOOKUP(L1983,'Status Report'!B:S,18,0)</f>
        <v>Ellina Smirnova</v>
      </c>
      <c r="BB1983" s="63">
        <f>VLOOKUP(L1983,'Status Report'!B:Z,25,0)</f>
        <v>10</v>
      </c>
      <c r="BC1983" s="63">
        <f t="shared" si="471"/>
        <v>200</v>
      </c>
      <c r="BF1983">
        <f>VLOOKUP(L1983,'Status Report'!B:CE,82,0)</f>
        <v>0</v>
      </c>
      <c r="BG1983">
        <f>VLOOKUP(L1983,'Status Report'!B:CF,83,0)</f>
        <v>0</v>
      </c>
      <c r="BH1983">
        <f>VLOOKUP(L1983,'Status Report'!B:CG,84,0)</f>
        <v>0</v>
      </c>
      <c r="BI1983" t="s">
        <v>901</v>
      </c>
      <c r="BJ1983" t="s">
        <v>795</v>
      </c>
      <c r="BM1983" s="67">
        <f t="shared" si="472"/>
        <v>264</v>
      </c>
    </row>
    <row r="1984" spans="1:65" x14ac:dyDescent="0.25">
      <c r="A1984" s="68" t="str">
        <f>VLOOKUP(L1984,'Status Report'!B:CB,79,0)</f>
        <v>Heineken</v>
      </c>
      <c r="C1984">
        <v>20006111</v>
      </c>
      <c r="D1984">
        <v>3097108</v>
      </c>
      <c r="E1984" t="s">
        <v>928</v>
      </c>
      <c r="F1984" t="s">
        <v>929</v>
      </c>
      <c r="G1984" t="str">
        <f>VLOOKUP(D1984,'[2]sold to'!$A:$H,8,0)</f>
        <v>South Africa</v>
      </c>
      <c r="H1984" t="str">
        <f>VLOOKUP(D1984,'[2]sold to'!$A:$I,9,0)</f>
        <v>AMEE</v>
      </c>
      <c r="K1984">
        <v>370</v>
      </c>
      <c r="L1984">
        <v>88027211</v>
      </c>
      <c r="M1984" t="s">
        <v>511</v>
      </c>
      <c r="N1984">
        <v>10</v>
      </c>
      <c r="P1984" t="str">
        <f>VLOOKUP(L1984,'Status Report'!B:AA,26,0)</f>
        <v>China</v>
      </c>
      <c r="Q1984" t="str">
        <f>VLOOKUP(L1984,'Status Report'!B:AB,27,0)</f>
        <v>Premiums</v>
      </c>
      <c r="R1984">
        <f>VLOOKUP(L1984,'Status Report'!B:X,23,0)</f>
        <v>50</v>
      </c>
      <c r="S1984" t="str">
        <f>VLOOKUP(L1984,'Status Report'!B:T,19,0)</f>
        <v>Asian Sourcing Link</v>
      </c>
      <c r="T1984" s="62">
        <f>VLOOKUP(L1984,'Status Report'!B:E,4,0)</f>
        <v>3</v>
      </c>
      <c r="U1984" s="19">
        <f>_xlfn.IFS(AI1984="Den Bosch",VLOOKUP(L1984,'Status Report'!B:AM,35,0),AI1984="Yantian",VLOOKUP(L1984,'Status Report'!B:AM,36,0),AI1984="",IF(H1984="Asia Pacific",VLOOKUP(L1984,'Status Report'!B:AM,36,0),VLOOKUP(L1984,'Status Report'!B:AM,35,0)),AI1984="Direct shipment",IF(H1984="Asia Pacific",VLOOKUP(L1984,'Status Report'!B:AM,36,0),VLOOKUP(L1984,'Status Report'!B:AM,35,0)))</f>
        <v>78.400000000000006</v>
      </c>
      <c r="V1984" s="20">
        <f t="shared" si="459"/>
        <v>784</v>
      </c>
      <c r="W1984" s="19">
        <f>_xlfn.IFS(AI1984="Den Bosch",VLOOKUP(L1984,'Status Report'!B:AM,37,0),AI1984="Yantian",VLOOKUP(L1984,'Status Report'!B:AM,38,0),AI1984="",IF(H1984="Asia Pacific",VLOOKUP(L1984,'Status Report'!B:AM,38,0),VLOOKUP(L1984,'Status Report'!B:AM,37,0)),AI1984="Direct shipment",IF(H1984="Asia Pacific",VLOOKUP(L1984,'Status Report'!B:AM,38,0),VLOOKUP(L1984,'Status Report'!B:AM,37,0)))</f>
        <v>40.9</v>
      </c>
      <c r="X1984" s="20">
        <f t="shared" si="460"/>
        <v>409</v>
      </c>
      <c r="Y1984" s="20">
        <f>_xlfn.IFS(AI1984="Den Bosch",VLOOKUP(L1984,'Status Report'!B:AO,39,0),AI1984="Yantian",VLOOKUP(L1984,'Status Report'!B:AO,40,0),AI1984="",IF(H1984="Asia Pacific",VLOOKUP(L1984,'Status Report'!B:AO,40,0),VLOOKUP(L1984,'Status Report'!B:AO,39,0)),AI1984="Direct shipment",IF(H1984="Asia Pacific",VLOOKUP(L1984,'Status Report'!B:AO,40,0),VLOOKUP(L1984,'Status Report'!B:AO,39,0)))</f>
        <v>0</v>
      </c>
      <c r="Z1984" s="20">
        <f t="shared" si="461"/>
        <v>0</v>
      </c>
      <c r="AA1984" s="20">
        <f t="shared" si="462"/>
        <v>409</v>
      </c>
      <c r="AB1984" s="21">
        <f>_xlfn.IFS(AI1984="Den Bosch",VLOOKUP(L1984,'Status Report'!B:AM,33,0),AI1984="Yantian",VLOOKUP(L1984,'Status Report'!B:AM,34,0),AI1984="",IF(H1984="Asia Pacific",VLOOKUP(L1984,'Status Report'!B:AM,34,0),VLOOKUP(L1984,'Status Report'!B:AM,33,0)),AI1984="Direct shipment",IF(H1984="Asia Pacific",VLOOKUP(L1984,'Status Report'!B:AM,34,0),VLOOKUP(L1984,'Status Report'!B:AM,33,0)))</f>
        <v>35.340000000000003</v>
      </c>
      <c r="AC1984" s="21">
        <f>VLOOKUP(L1984,'Status Report'!B:CE,82,0)</f>
        <v>0</v>
      </c>
      <c r="AD1984" s="21">
        <f t="shared" si="463"/>
        <v>35.340000000000003</v>
      </c>
      <c r="AE1984" s="63">
        <f>VLOOKUP(L1984,'Status Report'!B:W,20,0)</f>
        <v>53</v>
      </c>
      <c r="AF1984" s="63">
        <f>VLOOKUP(L1984,'Status Report'!B:W,21,0)</f>
        <v>43</v>
      </c>
      <c r="AG1984" s="63">
        <f>VLOOKUP(L1984,'Status Report'!B:W,22,0)</f>
        <v>43</v>
      </c>
      <c r="AH1984" s="22">
        <f t="shared" si="464"/>
        <v>0.97997000000000001</v>
      </c>
      <c r="AI1984" t="s">
        <v>990</v>
      </c>
      <c r="AK1984" s="63">
        <f>IFERROR(VLOOKUP(G1984,ASEAN!A:A,1,0),0)</f>
        <v>0</v>
      </c>
      <c r="AL1984" s="63">
        <f>IFERROR(VLOOKUP(D1984,'[3]customer specs'!$B$1:$D$65536,3,0),0)</f>
        <v>0</v>
      </c>
      <c r="AM1984" s="64">
        <f t="shared" si="465"/>
        <v>375</v>
      </c>
      <c r="AN1984" s="64">
        <f t="shared" si="466"/>
        <v>0</v>
      </c>
      <c r="AO1984" s="63"/>
      <c r="AP1984" s="63"/>
      <c r="AQ1984" s="63" t="str">
        <f t="shared" si="467"/>
        <v>no</v>
      </c>
      <c r="AR1984" s="20">
        <f t="shared" si="468"/>
        <v>353.40000000000003</v>
      </c>
      <c r="AS1984" s="63"/>
      <c r="AT1984" s="23">
        <f t="shared" si="474"/>
        <v>0.12</v>
      </c>
      <c r="AU1984" s="65">
        <f t="shared" si="469"/>
        <v>40.159090909090914</v>
      </c>
      <c r="AV1984" s="65"/>
      <c r="AW1984" s="65">
        <f t="shared" si="470"/>
        <v>401.59090909090912</v>
      </c>
      <c r="AX1984" s="65"/>
      <c r="AY1984" s="63">
        <f>VLOOKUP(L1984,'Status Report'!B:CF,81,0)</f>
        <v>0</v>
      </c>
      <c r="AZ1984" s="63" t="str">
        <f>VLOOKUP(L1984,'Status Report'!B:S,18,0)</f>
        <v>Ellina Smirnova</v>
      </c>
      <c r="BB1984" s="63">
        <f>VLOOKUP(L1984,'Status Report'!B:Z,25,0)</f>
        <v>10</v>
      </c>
      <c r="BC1984" s="63">
        <f t="shared" si="471"/>
        <v>100</v>
      </c>
      <c r="BF1984">
        <f>VLOOKUP(L1984,'Status Report'!B:CE,82,0)</f>
        <v>0</v>
      </c>
      <c r="BG1984">
        <f>VLOOKUP(L1984,'Status Report'!B:CF,83,0)</f>
        <v>0</v>
      </c>
      <c r="BH1984">
        <f>VLOOKUP(L1984,'Status Report'!B:CG,84,0)</f>
        <v>0</v>
      </c>
      <c r="BI1984" t="s">
        <v>926</v>
      </c>
      <c r="BJ1984" t="s">
        <v>795</v>
      </c>
      <c r="BM1984" s="67">
        <f t="shared" si="472"/>
        <v>264</v>
      </c>
    </row>
    <row r="1985" spans="1:65" x14ac:dyDescent="0.25">
      <c r="A1985" s="68" t="str">
        <f>VLOOKUP(L1985,'Status Report'!B:CB,79,0)</f>
        <v>Heineken</v>
      </c>
      <c r="C1985">
        <v>20006120</v>
      </c>
      <c r="D1985">
        <v>3091076</v>
      </c>
      <c r="E1985" t="s">
        <v>1014</v>
      </c>
      <c r="F1985" t="s">
        <v>802</v>
      </c>
      <c r="G1985" t="str">
        <f>VLOOKUP(D1985,'[2]sold to'!$A:$H,8,0)</f>
        <v>Netherlands</v>
      </c>
      <c r="H1985" t="str">
        <f>VLOOKUP(D1985,'[2]sold to'!$A:$I,9,0)</f>
        <v>Europe</v>
      </c>
      <c r="K1985">
        <v>1300</v>
      </c>
      <c r="L1985">
        <v>88027211</v>
      </c>
      <c r="M1985" t="s">
        <v>511</v>
      </c>
      <c r="N1985">
        <v>1</v>
      </c>
      <c r="P1985" t="str">
        <f>VLOOKUP(L1985,'Status Report'!B:AA,26,0)</f>
        <v>China</v>
      </c>
      <c r="Q1985" t="str">
        <f>VLOOKUP(L1985,'Status Report'!B:AB,27,0)</f>
        <v>Premiums</v>
      </c>
      <c r="R1985">
        <f>VLOOKUP(L1985,'Status Report'!B:X,23,0)</f>
        <v>50</v>
      </c>
      <c r="S1985" t="str">
        <f>VLOOKUP(L1985,'Status Report'!B:T,19,0)</f>
        <v>Asian Sourcing Link</v>
      </c>
      <c r="T1985" s="62">
        <f>VLOOKUP(L1985,'Status Report'!B:E,4,0)</f>
        <v>3</v>
      </c>
      <c r="U1985" s="19">
        <f>_xlfn.IFS(AI1985="Den Bosch",VLOOKUP(L1985,'Status Report'!B:AM,35,0),AI1985="Yantian",VLOOKUP(L1985,'Status Report'!B:AM,36,0),AI1985="",IF(H1985="Asia Pacific",VLOOKUP(L1985,'Status Report'!B:AM,36,0),VLOOKUP(L1985,'Status Report'!B:AM,35,0)),AI1985="Direct shipment",IF(H1985="Asia Pacific",VLOOKUP(L1985,'Status Report'!B:AM,36,0),VLOOKUP(L1985,'Status Report'!B:AM,35,0)))</f>
        <v>78.400000000000006</v>
      </c>
      <c r="V1985" s="20">
        <f t="shared" si="459"/>
        <v>78.400000000000006</v>
      </c>
      <c r="W1985" s="19">
        <f>_xlfn.IFS(AI1985="Den Bosch",VLOOKUP(L1985,'Status Report'!B:AM,37,0),AI1985="Yantian",VLOOKUP(L1985,'Status Report'!B:AM,38,0),AI1985="",IF(H1985="Asia Pacific",VLOOKUP(L1985,'Status Report'!B:AM,38,0),VLOOKUP(L1985,'Status Report'!B:AM,37,0)),AI1985="Direct shipment",IF(H1985="Asia Pacific",VLOOKUP(L1985,'Status Report'!B:AM,38,0),VLOOKUP(L1985,'Status Report'!B:AM,37,0)))</f>
        <v>40.9</v>
      </c>
      <c r="X1985" s="20">
        <f t="shared" si="460"/>
        <v>40.9</v>
      </c>
      <c r="Y1985" s="20">
        <f>_xlfn.IFS(AI1985="Den Bosch",VLOOKUP(L1985,'Status Report'!B:AO,39,0),AI1985="Yantian",VLOOKUP(L1985,'Status Report'!B:AO,40,0),AI1985="",IF(H1985="Asia Pacific",VLOOKUP(L1985,'Status Report'!B:AO,40,0),VLOOKUP(L1985,'Status Report'!B:AO,39,0)),AI1985="Direct shipment",IF(H1985="Asia Pacific",VLOOKUP(L1985,'Status Report'!B:AO,40,0),VLOOKUP(L1985,'Status Report'!B:AO,39,0)))</f>
        <v>0</v>
      </c>
      <c r="Z1985" s="20">
        <f t="shared" si="461"/>
        <v>0</v>
      </c>
      <c r="AA1985" s="20">
        <f t="shared" si="462"/>
        <v>40.9</v>
      </c>
      <c r="AB1985" s="21">
        <f>_xlfn.IFS(AI1985="Den Bosch",VLOOKUP(L1985,'Status Report'!B:AM,33,0),AI1985="Yantian",VLOOKUP(L1985,'Status Report'!B:AM,34,0),AI1985="",IF(H1985="Asia Pacific",VLOOKUP(L1985,'Status Report'!B:AM,34,0),VLOOKUP(L1985,'Status Report'!B:AM,33,0)),AI1985="Direct shipment",IF(H1985="Asia Pacific",VLOOKUP(L1985,'Status Report'!B:AM,34,0),VLOOKUP(L1985,'Status Report'!B:AM,33,0)))</f>
        <v>35.340000000000003</v>
      </c>
      <c r="AC1985" s="21">
        <f>VLOOKUP(L1985,'Status Report'!B:CE,82,0)</f>
        <v>0</v>
      </c>
      <c r="AD1985" s="21">
        <f t="shared" si="463"/>
        <v>35.340000000000003</v>
      </c>
      <c r="AE1985" s="63">
        <f>VLOOKUP(L1985,'Status Report'!B:W,20,0)</f>
        <v>53</v>
      </c>
      <c r="AF1985" s="63">
        <f>VLOOKUP(L1985,'Status Report'!B:W,21,0)</f>
        <v>43</v>
      </c>
      <c r="AG1985" s="63">
        <f>VLOOKUP(L1985,'Status Report'!B:W,22,0)</f>
        <v>43</v>
      </c>
      <c r="AH1985" s="22">
        <f t="shared" si="464"/>
        <v>9.7997000000000001E-2</v>
      </c>
      <c r="AI1985" t="s">
        <v>990</v>
      </c>
      <c r="AK1985" s="63">
        <f>IFERROR(VLOOKUP(G1985,ASEAN!A:A,1,0),0)</f>
        <v>0</v>
      </c>
      <c r="AL1985" s="63" t="str">
        <f>IFERROR(VLOOKUP(D1985,'[3]customer specs'!$B$1:$D$65536,3,0),0)</f>
        <v xml:space="preserve">In case of samples for Fon Wan Chan, please add EUR 75,00 per pallet in Conditions (HD01) and put Provision 199031 QC in Purchase order number
</v>
      </c>
      <c r="AM1985" s="64">
        <f t="shared" si="465"/>
        <v>37.500000000000007</v>
      </c>
      <c r="AN1985" s="64">
        <f t="shared" si="466"/>
        <v>0</v>
      </c>
      <c r="AO1985" s="63"/>
      <c r="AP1985" s="63"/>
      <c r="AQ1985" s="63" t="str">
        <f t="shared" si="467"/>
        <v>no</v>
      </c>
      <c r="AR1985" s="20">
        <f t="shared" si="468"/>
        <v>35.340000000000003</v>
      </c>
      <c r="AS1985" s="63"/>
      <c r="AT1985" s="23">
        <f t="shared" si="474"/>
        <v>0.12</v>
      </c>
      <c r="AU1985" s="65">
        <f t="shared" si="469"/>
        <v>40.159090909090914</v>
      </c>
      <c r="AV1985" s="65"/>
      <c r="AW1985" s="65">
        <f t="shared" si="470"/>
        <v>40.159090909090914</v>
      </c>
      <c r="AX1985" s="65"/>
      <c r="AY1985" s="63">
        <f>VLOOKUP(L1985,'Status Report'!B:CF,81,0)</f>
        <v>0</v>
      </c>
      <c r="AZ1985" s="63" t="str">
        <f>VLOOKUP(L1985,'Status Report'!B:S,18,0)</f>
        <v>Ellina Smirnova</v>
      </c>
      <c r="BB1985" s="63">
        <f>VLOOKUP(L1985,'Status Report'!B:Z,25,0)</f>
        <v>10</v>
      </c>
      <c r="BC1985" s="63">
        <f t="shared" si="471"/>
        <v>10</v>
      </c>
      <c r="BF1985">
        <f>VLOOKUP(L1985,'Status Report'!B:CE,82,0)</f>
        <v>0</v>
      </c>
      <c r="BG1985">
        <f>VLOOKUP(L1985,'Status Report'!B:CF,83,0)</f>
        <v>0</v>
      </c>
      <c r="BH1985">
        <f>VLOOKUP(L1985,'Status Report'!B:CG,84,0)</f>
        <v>0</v>
      </c>
      <c r="BI1985" t="s">
        <v>1017</v>
      </c>
      <c r="BJ1985" t="s">
        <v>795</v>
      </c>
      <c r="BM1985" s="67">
        <f t="shared" si="472"/>
        <v>264</v>
      </c>
    </row>
    <row r="1986" spans="1:65" x14ac:dyDescent="0.25">
      <c r="A1986" s="68" t="str">
        <f>VLOOKUP(L1986,'Status Report'!B:CB,79,0)</f>
        <v>Heineken - F1</v>
      </c>
      <c r="C1986">
        <v>20006127</v>
      </c>
      <c r="D1986">
        <v>3090257</v>
      </c>
      <c r="E1986" t="s">
        <v>1046</v>
      </c>
      <c r="F1986" t="s">
        <v>1047</v>
      </c>
      <c r="G1986" t="str">
        <f>VLOOKUP(D1986,'[2]sold to'!$A:$H,8,0)</f>
        <v>Chile</v>
      </c>
      <c r="H1986" t="str">
        <f>VLOOKUP(D1986,'[2]sold to'!$A:$I,9,0)</f>
        <v>AMERICAS</v>
      </c>
      <c r="K1986">
        <v>10</v>
      </c>
      <c r="L1986">
        <v>88027350</v>
      </c>
      <c r="M1986" t="s">
        <v>551</v>
      </c>
      <c r="N1986">
        <v>8</v>
      </c>
      <c r="P1986" t="str">
        <f>VLOOKUP(L1986,'Status Report'!B:AA,26,0)</f>
        <v>China</v>
      </c>
      <c r="Q1986" t="str">
        <f>VLOOKUP(L1986,'Status Report'!B:AB,27,0)</f>
        <v>Bar support</v>
      </c>
      <c r="R1986">
        <f>VLOOKUP(L1986,'Status Report'!B:X,23,0)</f>
        <v>125</v>
      </c>
      <c r="S1986" t="str">
        <f>VLOOKUP(L1986,'Status Report'!B:T,19,0)</f>
        <v>Promocean The Netherlands BV</v>
      </c>
      <c r="T1986" s="62">
        <f>VLOOKUP(L1986,'Status Report'!B:E,4,0)</f>
        <v>3</v>
      </c>
      <c r="U1986" s="19">
        <f>_xlfn.IFS(AI1986="Den Bosch",VLOOKUP(L1986,'Status Report'!B:AM,35,0),AI1986="Yantian",VLOOKUP(L1986,'Status Report'!B:AM,36,0),AI1986="",IF(H1986="Asia Pacific",VLOOKUP(L1986,'Status Report'!B:AM,36,0),VLOOKUP(L1986,'Status Report'!B:AM,35,0)),AI1986="Direct shipment",IF(H1986="Asia Pacific",VLOOKUP(L1986,'Status Report'!B:AM,36,0),VLOOKUP(L1986,'Status Report'!B:AM,35,0)))</f>
        <v>29.8</v>
      </c>
      <c r="V1986" s="20">
        <f t="shared" ref="V1986:V1993" si="475">U1986*N1986</f>
        <v>238.4</v>
      </c>
      <c r="W1986" s="19">
        <f>_xlfn.IFS(AI1986="Den Bosch",VLOOKUP(L1986,'Status Report'!B:AM,37,0),AI1986="Yantian",VLOOKUP(L1986,'Status Report'!B:AM,38,0),AI1986="",IF(H1986="Asia Pacific",VLOOKUP(L1986,'Status Report'!B:AM,38,0),VLOOKUP(L1986,'Status Report'!B:AM,37,0)),AI1986="Direct shipment",IF(H1986="Asia Pacific",VLOOKUP(L1986,'Status Report'!B:AM,38,0),VLOOKUP(L1986,'Status Report'!B:AM,37,0)))</f>
        <v>26</v>
      </c>
      <c r="X1986" s="20">
        <f t="shared" ref="X1986:X1993" si="476">N1986*W1986</f>
        <v>208</v>
      </c>
      <c r="Y1986" s="20">
        <f>_xlfn.IFS(AI1986="Den Bosch",VLOOKUP(L1986,'Status Report'!B:AO,39,0),AI1986="Yantian",VLOOKUP(L1986,'Status Report'!B:AO,40,0),AI1986="",IF(H1986="Asia Pacific",VLOOKUP(L1986,'Status Report'!B:AO,40,0),VLOOKUP(L1986,'Status Report'!B:AO,39,0)),AI1986="Direct shipment",IF(H1986="Asia Pacific",VLOOKUP(L1986,'Status Report'!B:AO,40,0),VLOOKUP(L1986,'Status Report'!B:AO,39,0)))</f>
        <v>0</v>
      </c>
      <c r="Z1986" s="20">
        <f t="shared" ref="Z1986:Z1993" si="477">Y1986*N1986</f>
        <v>0</v>
      </c>
      <c r="AA1986" s="20">
        <f t="shared" ref="AA1986:AA1993" si="478">IF(Z1986=0,X1986,Z1986)</f>
        <v>208</v>
      </c>
      <c r="AB1986" s="21">
        <f>_xlfn.IFS(AI1986="Den Bosch",VLOOKUP(L1986,'Status Report'!B:AM,33,0),AI1986="Yantian",VLOOKUP(L1986,'Status Report'!B:AM,34,0),AI1986="",IF(H1986="Asia Pacific",VLOOKUP(L1986,'Status Report'!B:AM,34,0),VLOOKUP(L1986,'Status Report'!B:AM,33,0)),AI1986="Direct shipment",IF(H1986="Asia Pacific",VLOOKUP(L1986,'Status Report'!B:AM,34,0),VLOOKUP(L1986,'Status Report'!B:AM,33,0)))</f>
        <v>22.906800000000004</v>
      </c>
      <c r="AC1986" s="21">
        <f>VLOOKUP(L1986,'Status Report'!B:CE,82,0)</f>
        <v>0</v>
      </c>
      <c r="AD1986" s="21">
        <f t="shared" ref="AD1986:AD1993" si="479">IF(AC1986=0,AB1986,AC1986)</f>
        <v>22.906800000000004</v>
      </c>
      <c r="AE1986" s="63">
        <f>VLOOKUP(L1986,'Status Report'!B:W,20,0)</f>
        <v>14</v>
      </c>
      <c r="AF1986" s="63">
        <f>VLOOKUP(L1986,'Status Report'!B:W,21,0)</f>
        <v>5</v>
      </c>
      <c r="AG1986" s="63">
        <f>VLOOKUP(L1986,'Status Report'!B:W,22,0)</f>
        <v>5</v>
      </c>
      <c r="AH1986" s="22">
        <f t="shared" ref="AH1986:AH1993" si="480">((AE1986*AF1986*AG1986)*N1986)/1000000</f>
        <v>2.8E-3</v>
      </c>
      <c r="AI1986" t="s">
        <v>990</v>
      </c>
      <c r="AK1986" s="63">
        <f>IFERROR(VLOOKUP(G1986,ASEAN!A:A,1,0),0)</f>
        <v>0</v>
      </c>
      <c r="AL1986" s="63">
        <f>IFERROR(VLOOKUP(D1986,'[3]customer specs'!$B$1:$D$65536,3,0),0)</f>
        <v>0</v>
      </c>
      <c r="AM1986" s="64">
        <f t="shared" ref="AM1986:AM1993" si="481">V1986-X1986</f>
        <v>30.400000000000006</v>
      </c>
      <c r="AN1986" s="64">
        <f t="shared" ref="AN1986:AN1993" si="482">IF(Z1986=0,,X1986-Z1986)</f>
        <v>0</v>
      </c>
      <c r="AO1986" s="63"/>
      <c r="AP1986" s="63"/>
      <c r="AQ1986" s="63" t="str">
        <f t="shared" ref="AQ1986:AQ1993" si="483">IF(N1986&gt;=R1986,"yes","no")</f>
        <v>no</v>
      </c>
      <c r="AR1986" s="20">
        <f t="shared" ref="AR1986:AR1993" si="484">AD1986*N1986</f>
        <v>183.25440000000003</v>
      </c>
      <c r="AS1986" s="63"/>
      <c r="AT1986" s="23">
        <f t="shared" si="474"/>
        <v>0.12</v>
      </c>
      <c r="AU1986" s="65">
        <f t="shared" ref="AU1986:AU1993" si="485">AD1986/(1-AT1986)</f>
        <v>26.03045454545455</v>
      </c>
      <c r="AV1986" s="65"/>
      <c r="AW1986" s="65">
        <f t="shared" ref="AW1986:AW1993" si="486">(AU1986*N1986)+(AV1986*N1986)</f>
        <v>208.2436363636364</v>
      </c>
      <c r="AX1986" s="65"/>
      <c r="AY1986" s="63">
        <f>VLOOKUP(L1986,'Status Report'!B:CF,81,0)</f>
        <v>0</v>
      </c>
      <c r="AZ1986" s="63" t="str">
        <f>VLOOKUP(L1986,'Status Report'!B:S,18,0)</f>
        <v xml:space="preserve">Konstantinos Zoupanos </v>
      </c>
      <c r="BB1986" s="63">
        <f>VLOOKUP(L1986,'Status Report'!B:Z,25,0)</f>
        <v>20</v>
      </c>
      <c r="BC1986" s="63">
        <f t="shared" ref="BC1986:BC1993" si="487">N1986*BB1986</f>
        <v>160</v>
      </c>
      <c r="BF1986">
        <f>VLOOKUP(L1986,'Status Report'!B:CE,82,0)</f>
        <v>0</v>
      </c>
      <c r="BG1986">
        <f>VLOOKUP(L1986,'Status Report'!B:CF,83,0)</f>
        <v>0</v>
      </c>
      <c r="BH1986">
        <f>VLOOKUP(L1986,'Status Report'!B:CG,84,0)</f>
        <v>0</v>
      </c>
      <c r="BI1986" t="s">
        <v>1045</v>
      </c>
      <c r="BJ1986" t="s">
        <v>795</v>
      </c>
      <c r="BM1986" s="67">
        <f t="shared" ref="BM1986:BM1993" si="488">SUMIF($L:$L,$L1986,N:N)</f>
        <v>1322</v>
      </c>
    </row>
    <row r="1987" spans="1:65" x14ac:dyDescent="0.25">
      <c r="A1987" s="68" t="str">
        <f>VLOOKUP(L1987,'Status Report'!B:CB,79,0)</f>
        <v>Heineken - F1</v>
      </c>
      <c r="C1987">
        <v>20006127</v>
      </c>
      <c r="D1987">
        <v>3090257</v>
      </c>
      <c r="E1987" t="s">
        <v>1046</v>
      </c>
      <c r="F1987" t="s">
        <v>1047</v>
      </c>
      <c r="G1987" t="str">
        <f>VLOOKUP(D1987,'[2]sold to'!$A:$H,8,0)</f>
        <v>Chile</v>
      </c>
      <c r="H1987" t="str">
        <f>VLOOKUP(D1987,'[2]sold to'!$A:$I,9,0)</f>
        <v>AMERICAS</v>
      </c>
      <c r="K1987">
        <v>20</v>
      </c>
      <c r="L1987">
        <v>88027353</v>
      </c>
      <c r="M1987" t="s">
        <v>554</v>
      </c>
      <c r="N1987">
        <v>8</v>
      </c>
      <c r="P1987" t="str">
        <f>VLOOKUP(L1987,'Status Report'!B:AA,26,0)</f>
        <v>China</v>
      </c>
      <c r="Q1987" t="str">
        <f>VLOOKUP(L1987,'Status Report'!B:AB,27,0)</f>
        <v>Textiles-Clothing</v>
      </c>
      <c r="R1987">
        <f>VLOOKUP(L1987,'Status Report'!B:X,23,0)</f>
        <v>42</v>
      </c>
      <c r="S1987" t="str">
        <f>VLOOKUP(L1987,'Status Report'!B:T,19,0)</f>
        <v>Promocean The Netherlands BV</v>
      </c>
      <c r="T1987" s="62">
        <f>VLOOKUP(L1987,'Status Report'!B:E,4,0)</f>
        <v>3</v>
      </c>
      <c r="U1987" s="19">
        <f>_xlfn.IFS(AI1987="Den Bosch",VLOOKUP(L1987,'Status Report'!B:AM,35,0),AI1987="Yantian",VLOOKUP(L1987,'Status Report'!B:AM,36,0),AI1987="",IF(H1987="Asia Pacific",VLOOKUP(L1987,'Status Report'!B:AM,36,0),VLOOKUP(L1987,'Status Report'!B:AM,35,0)),AI1987="Direct shipment",IF(H1987="Asia Pacific",VLOOKUP(L1987,'Status Report'!B:AM,36,0),VLOOKUP(L1987,'Status Report'!B:AM,35,0)))</f>
        <v>120</v>
      </c>
      <c r="V1987" s="20">
        <f t="shared" si="475"/>
        <v>960</v>
      </c>
      <c r="W1987" s="19">
        <f>_xlfn.IFS(AI1987="Den Bosch",VLOOKUP(L1987,'Status Report'!B:AM,37,0),AI1987="Yantian",VLOOKUP(L1987,'Status Report'!B:AM,38,0),AI1987="",IF(H1987="Asia Pacific",VLOOKUP(L1987,'Status Report'!B:AM,38,0),VLOOKUP(L1987,'Status Report'!B:AM,37,0)),AI1987="Direct shipment",IF(H1987="Asia Pacific",VLOOKUP(L1987,'Status Report'!B:AM,38,0),VLOOKUP(L1987,'Status Report'!B:AM,37,0)))</f>
        <v>105.12</v>
      </c>
      <c r="X1987" s="20">
        <f t="shared" si="476"/>
        <v>840.96</v>
      </c>
      <c r="Y1987" s="20">
        <f>_xlfn.IFS(AI1987="Den Bosch",VLOOKUP(L1987,'Status Report'!B:AO,39,0),AI1987="Yantian",VLOOKUP(L1987,'Status Report'!B:AO,40,0),AI1987="",IF(H1987="Asia Pacific",VLOOKUP(L1987,'Status Report'!B:AO,40,0),VLOOKUP(L1987,'Status Report'!B:AO,39,0)),AI1987="Direct shipment",IF(H1987="Asia Pacific",VLOOKUP(L1987,'Status Report'!B:AO,40,0),VLOOKUP(L1987,'Status Report'!B:AO,39,0)))</f>
        <v>0</v>
      </c>
      <c r="Z1987" s="20">
        <f t="shared" si="477"/>
        <v>0</v>
      </c>
      <c r="AA1987" s="20">
        <f t="shared" si="478"/>
        <v>840.96</v>
      </c>
      <c r="AB1987" s="21">
        <f>_xlfn.IFS(AI1987="Den Bosch",VLOOKUP(L1987,'Status Report'!B:AM,33,0),AI1987="Yantian",VLOOKUP(L1987,'Status Report'!B:AM,34,0),AI1987="",IF(H1987="Asia Pacific",VLOOKUP(L1987,'Status Report'!B:AM,34,0),VLOOKUP(L1987,'Status Report'!B:AM,33,0)),AI1987="Direct shipment",IF(H1987="Asia Pacific",VLOOKUP(L1987,'Status Report'!B:AM,34,0),VLOOKUP(L1987,'Status Report'!B:AM,33,0)))</f>
        <v>91.634399999999985</v>
      </c>
      <c r="AC1987" s="21">
        <f>VLOOKUP(L1987,'Status Report'!B:CE,82,0)</f>
        <v>0</v>
      </c>
      <c r="AD1987" s="21">
        <f t="shared" si="479"/>
        <v>91.634399999999985</v>
      </c>
      <c r="AE1987" s="63">
        <f>VLOOKUP(L1987,'Status Report'!B:W,20,0)</f>
        <v>44</v>
      </c>
      <c r="AF1987" s="63">
        <f>VLOOKUP(L1987,'Status Report'!B:W,21,0)</f>
        <v>23</v>
      </c>
      <c r="AG1987" s="63">
        <f>VLOOKUP(L1987,'Status Report'!B:W,22,0)</f>
        <v>18</v>
      </c>
      <c r="AH1987" s="22">
        <f t="shared" si="480"/>
        <v>0.145728</v>
      </c>
      <c r="AI1987" t="s">
        <v>990</v>
      </c>
      <c r="AK1987" s="63">
        <f>IFERROR(VLOOKUP(G1987,ASEAN!A:A,1,0),0)</f>
        <v>0</v>
      </c>
      <c r="AL1987" s="63">
        <f>IFERROR(VLOOKUP(D1987,'[3]customer specs'!$B$1:$D$65536,3,0),0)</f>
        <v>0</v>
      </c>
      <c r="AM1987" s="64">
        <f t="shared" si="481"/>
        <v>119.03999999999996</v>
      </c>
      <c r="AN1987" s="64">
        <f t="shared" si="482"/>
        <v>0</v>
      </c>
      <c r="AO1987" s="63"/>
      <c r="AP1987" s="63"/>
      <c r="AQ1987" s="63" t="str">
        <f t="shared" si="483"/>
        <v>no</v>
      </c>
      <c r="AR1987" s="20">
        <f t="shared" si="484"/>
        <v>733.07519999999988</v>
      </c>
      <c r="AS1987" s="63"/>
      <c r="AT1987" s="23">
        <f t="shared" si="474"/>
        <v>0.12</v>
      </c>
      <c r="AU1987" s="65">
        <f t="shared" si="485"/>
        <v>104.12999999999998</v>
      </c>
      <c r="AV1987" s="65"/>
      <c r="AW1987" s="65">
        <f t="shared" si="486"/>
        <v>833.03999999999985</v>
      </c>
      <c r="AX1987" s="65"/>
      <c r="AY1987" s="63">
        <f>VLOOKUP(L1987,'Status Report'!B:CF,81,0)</f>
        <v>0</v>
      </c>
      <c r="AZ1987" s="63" t="str">
        <f>VLOOKUP(L1987,'Status Report'!B:S,18,0)</f>
        <v xml:space="preserve">Konstantinos Zoupanos </v>
      </c>
      <c r="BB1987" s="63">
        <f>VLOOKUP(L1987,'Status Report'!B:Z,25,0)</f>
        <v>24</v>
      </c>
      <c r="BC1987" s="63">
        <f t="shared" si="487"/>
        <v>192</v>
      </c>
      <c r="BF1987">
        <f>VLOOKUP(L1987,'Status Report'!B:CE,82,0)</f>
        <v>0</v>
      </c>
      <c r="BG1987">
        <f>VLOOKUP(L1987,'Status Report'!B:CF,83,0)</f>
        <v>0</v>
      </c>
      <c r="BH1987">
        <f>VLOOKUP(L1987,'Status Report'!B:CG,84,0)</f>
        <v>0</v>
      </c>
      <c r="BI1987" t="s">
        <v>1045</v>
      </c>
      <c r="BJ1987" t="s">
        <v>795</v>
      </c>
      <c r="BM1987" s="67">
        <f t="shared" si="488"/>
        <v>178</v>
      </c>
    </row>
    <row r="1988" spans="1:65" x14ac:dyDescent="0.25">
      <c r="A1988" s="68" t="str">
        <f>VLOOKUP(L1988,'Status Report'!B:CB,79,0)</f>
        <v>Heineken - F1</v>
      </c>
      <c r="C1988">
        <v>20006127</v>
      </c>
      <c r="D1988">
        <v>3090257</v>
      </c>
      <c r="E1988" t="s">
        <v>1046</v>
      </c>
      <c r="F1988" t="s">
        <v>1047</v>
      </c>
      <c r="G1988" t="str">
        <f>VLOOKUP(D1988,'[2]sold to'!$A:$H,8,0)</f>
        <v>Chile</v>
      </c>
      <c r="H1988" t="str">
        <f>VLOOKUP(D1988,'[2]sold to'!$A:$I,9,0)</f>
        <v>AMERICAS</v>
      </c>
      <c r="K1988">
        <v>30</v>
      </c>
      <c r="L1988">
        <v>88027357</v>
      </c>
      <c r="M1988" t="s">
        <v>558</v>
      </c>
      <c r="N1988">
        <v>10</v>
      </c>
      <c r="P1988" t="str">
        <f>VLOOKUP(L1988,'Status Report'!B:AA,26,0)</f>
        <v>China</v>
      </c>
      <c r="Q1988" t="str">
        <f>VLOOKUP(L1988,'Status Report'!B:AB,27,0)</f>
        <v>Premiums</v>
      </c>
      <c r="R1988">
        <f>VLOOKUP(L1988,'Status Report'!B:X,23,0)</f>
        <v>250</v>
      </c>
      <c r="S1988" t="str">
        <f>VLOOKUP(L1988,'Status Report'!B:T,19,0)</f>
        <v>Promocean The Netherlands BV</v>
      </c>
      <c r="T1988" s="62">
        <f>VLOOKUP(L1988,'Status Report'!B:E,4,0)</f>
        <v>3</v>
      </c>
      <c r="U1988" s="19">
        <f>_xlfn.IFS(AI1988="Den Bosch",VLOOKUP(L1988,'Status Report'!B:AM,35,0),AI1988="Yantian",VLOOKUP(L1988,'Status Report'!B:AM,36,0),AI1988="",IF(H1988="Asia Pacific",VLOOKUP(L1988,'Status Report'!B:AM,36,0),VLOOKUP(L1988,'Status Report'!B:AM,35,0)),AI1988="Direct shipment",IF(H1988="Asia Pacific",VLOOKUP(L1988,'Status Report'!B:AM,36,0),VLOOKUP(L1988,'Status Report'!B:AM,35,0)))</f>
        <v>73.099999999999994</v>
      </c>
      <c r="V1988" s="20">
        <f t="shared" si="475"/>
        <v>731</v>
      </c>
      <c r="W1988" s="19">
        <f>_xlfn.IFS(AI1988="Den Bosch",VLOOKUP(L1988,'Status Report'!B:AM,37,0),AI1988="Yantian",VLOOKUP(L1988,'Status Report'!B:AM,38,0),AI1988="",IF(H1988="Asia Pacific",VLOOKUP(L1988,'Status Report'!B:AM,38,0),VLOOKUP(L1988,'Status Report'!B:AM,37,0)),AI1988="Direct shipment",IF(H1988="Asia Pacific",VLOOKUP(L1988,'Status Report'!B:AM,38,0),VLOOKUP(L1988,'Status Report'!B:AM,37,0)))</f>
        <v>69.900000000000006</v>
      </c>
      <c r="X1988" s="20">
        <f t="shared" si="476"/>
        <v>699</v>
      </c>
      <c r="Y1988" s="20">
        <f>_xlfn.IFS(AI1988="Den Bosch",VLOOKUP(L1988,'Status Report'!B:AO,39,0),AI1988="Yantian",VLOOKUP(L1988,'Status Report'!B:AO,40,0),AI1988="",IF(H1988="Asia Pacific",VLOOKUP(L1988,'Status Report'!B:AO,40,0),VLOOKUP(L1988,'Status Report'!B:AO,39,0)),AI1988="Direct shipment",IF(H1988="Asia Pacific",VLOOKUP(L1988,'Status Report'!B:AO,40,0),VLOOKUP(L1988,'Status Report'!B:AO,39,0)))</f>
        <v>0</v>
      </c>
      <c r="Z1988" s="20">
        <f t="shared" si="477"/>
        <v>0</v>
      </c>
      <c r="AA1988" s="20">
        <f t="shared" si="478"/>
        <v>699</v>
      </c>
      <c r="AB1988" s="21">
        <f>_xlfn.IFS(AI1988="Den Bosch",VLOOKUP(L1988,'Status Report'!B:AM,33,0),AI1988="Yantian",VLOOKUP(L1988,'Status Report'!B:AM,34,0),AI1988="",IF(H1988="Asia Pacific",VLOOKUP(L1988,'Status Report'!B:AM,34,0),VLOOKUP(L1988,'Status Report'!B:AM,33,0)),AI1988="Direct shipment",IF(H1988="Asia Pacific",VLOOKUP(L1988,'Status Report'!B:AM,34,0),VLOOKUP(L1988,'Status Report'!B:AM,33,0)))</f>
        <v>60.420000000000009</v>
      </c>
      <c r="AC1988" s="21">
        <f>VLOOKUP(L1988,'Status Report'!B:CE,82,0)</f>
        <v>0</v>
      </c>
      <c r="AD1988" s="21">
        <f t="shared" si="479"/>
        <v>60.420000000000009</v>
      </c>
      <c r="AE1988" s="63">
        <f>VLOOKUP(L1988,'Status Report'!B:W,20,0)</f>
        <v>43.5</v>
      </c>
      <c r="AF1988" s="63">
        <f>VLOOKUP(L1988,'Status Report'!B:W,21,0)</f>
        <v>18</v>
      </c>
      <c r="AG1988" s="63">
        <f>VLOOKUP(L1988,'Status Report'!B:W,22,0)</f>
        <v>22.5</v>
      </c>
      <c r="AH1988" s="22">
        <f t="shared" si="480"/>
        <v>0.176175</v>
      </c>
      <c r="AI1988" t="s">
        <v>990</v>
      </c>
      <c r="AK1988" s="63">
        <f>IFERROR(VLOOKUP(G1988,ASEAN!A:A,1,0),0)</f>
        <v>0</v>
      </c>
      <c r="AL1988" s="63">
        <f>IFERROR(VLOOKUP(D1988,'[3]customer specs'!$B$1:$D$65536,3,0),0)</f>
        <v>0</v>
      </c>
      <c r="AM1988" s="64">
        <f t="shared" si="481"/>
        <v>32</v>
      </c>
      <c r="AN1988" s="64">
        <f t="shared" si="482"/>
        <v>0</v>
      </c>
      <c r="AO1988" s="63"/>
      <c r="AP1988" s="63"/>
      <c r="AQ1988" s="63" t="str">
        <f t="shared" si="483"/>
        <v>no</v>
      </c>
      <c r="AR1988" s="20">
        <f t="shared" si="484"/>
        <v>604.20000000000005</v>
      </c>
      <c r="AS1988" s="63"/>
      <c r="AT1988" s="23">
        <f t="shared" si="474"/>
        <v>0.12</v>
      </c>
      <c r="AU1988" s="65">
        <f t="shared" si="485"/>
        <v>68.659090909090921</v>
      </c>
      <c r="AV1988" s="65"/>
      <c r="AW1988" s="65">
        <f t="shared" si="486"/>
        <v>686.59090909090924</v>
      </c>
      <c r="AX1988" s="65"/>
      <c r="AY1988" s="63">
        <f>VLOOKUP(L1988,'Status Report'!B:CF,81,0)</f>
        <v>0</v>
      </c>
      <c r="AZ1988" s="63" t="str">
        <f>VLOOKUP(L1988,'Status Report'!B:S,18,0)</f>
        <v xml:space="preserve">Konstantinos Zoupanos </v>
      </c>
      <c r="BB1988" s="63">
        <f>VLOOKUP(L1988,'Status Report'!B:Z,25,0)</f>
        <v>10</v>
      </c>
      <c r="BC1988" s="63">
        <f t="shared" si="487"/>
        <v>100</v>
      </c>
      <c r="BF1988">
        <f>VLOOKUP(L1988,'Status Report'!B:CE,82,0)</f>
        <v>0</v>
      </c>
      <c r="BG1988">
        <f>VLOOKUP(L1988,'Status Report'!B:CF,83,0)</f>
        <v>0</v>
      </c>
      <c r="BH1988">
        <f>VLOOKUP(L1988,'Status Report'!B:CG,84,0)</f>
        <v>0</v>
      </c>
      <c r="BI1988" t="s">
        <v>1045</v>
      </c>
      <c r="BJ1988" t="s">
        <v>795</v>
      </c>
      <c r="BM1988" s="67">
        <f t="shared" si="488"/>
        <v>1075</v>
      </c>
    </row>
    <row r="1989" spans="1:65" x14ac:dyDescent="0.25">
      <c r="A1989" s="68" t="str">
        <f>VLOOKUP(L1989,'Status Report'!B:CB,79,0)</f>
        <v>Heineken UCL</v>
      </c>
      <c r="C1989">
        <v>20006126</v>
      </c>
      <c r="D1989">
        <v>3090252</v>
      </c>
      <c r="E1989" t="s">
        <v>1043</v>
      </c>
      <c r="F1989" t="s">
        <v>1044</v>
      </c>
      <c r="G1989" t="str">
        <f>VLOOKUP(D1989,'[2]sold to'!$A:$H,8,0)</f>
        <v>Thailand</v>
      </c>
      <c r="H1989" t="str">
        <f>VLOOKUP(D1989,'[2]sold to'!$A:$I,9,0)</f>
        <v>ASIA Pacific</v>
      </c>
      <c r="K1989">
        <v>10</v>
      </c>
      <c r="L1989">
        <v>88026550</v>
      </c>
      <c r="M1989" t="s">
        <v>364</v>
      </c>
      <c r="N1989">
        <v>15</v>
      </c>
      <c r="P1989" t="str">
        <f>VLOOKUP(L1989,'Status Report'!B:AA,26,0)</f>
        <v>China</v>
      </c>
      <c r="Q1989" t="str">
        <f>VLOOKUP(L1989,'Status Report'!B:AB,27,0)</f>
        <v>Premiums</v>
      </c>
      <c r="R1989">
        <f>VLOOKUP(L1989,'Status Report'!B:X,23,0)</f>
        <v>500</v>
      </c>
      <c r="S1989" t="str">
        <f>VLOOKUP(L1989,'Status Report'!B:T,19,0)</f>
        <v>Promocean The Netherlands BV</v>
      </c>
      <c r="T1989" s="62">
        <f>VLOOKUP(L1989,'Status Report'!B:E,4,0)</f>
        <v>3</v>
      </c>
      <c r="U1989" s="19">
        <f>_xlfn.IFS(AI1989="Den Bosch",VLOOKUP(L1989,'Status Report'!B:AM,35,0),AI1989="Yantian",VLOOKUP(L1989,'Status Report'!B:AM,36,0),AI1989="",IF(H1989="Asia Pacific",VLOOKUP(L1989,'Status Report'!B:AM,36,0),VLOOKUP(L1989,'Status Report'!B:AM,35,0)),AI1989="Direct shipment",IF(H1989="Asia Pacific",VLOOKUP(L1989,'Status Report'!B:AM,36,0),VLOOKUP(L1989,'Status Report'!B:AM,35,0)))</f>
        <v>57.9</v>
      </c>
      <c r="V1989" s="20">
        <f t="shared" si="475"/>
        <v>868.5</v>
      </c>
      <c r="W1989" s="19">
        <f>_xlfn.IFS(AI1989="Den Bosch",VLOOKUP(L1989,'Status Report'!B:AM,37,0),AI1989="Yantian",VLOOKUP(L1989,'Status Report'!B:AM,38,0),AI1989="",IF(H1989="Asia Pacific",VLOOKUP(L1989,'Status Report'!B:AM,38,0),VLOOKUP(L1989,'Status Report'!B:AM,37,0)),AI1989="Direct shipment",IF(H1989="Asia Pacific",VLOOKUP(L1989,'Status Report'!B:AM,38,0),VLOOKUP(L1989,'Status Report'!B:AM,37,0)))</f>
        <v>57.9</v>
      </c>
      <c r="X1989" s="20">
        <f t="shared" si="476"/>
        <v>868.5</v>
      </c>
      <c r="Y1989" s="20">
        <f>_xlfn.IFS(AI1989="Den Bosch",VLOOKUP(L1989,'Status Report'!B:AO,39,0),AI1989="Yantian",VLOOKUP(L1989,'Status Report'!B:AO,40,0),AI1989="",IF(H1989="Asia Pacific",VLOOKUP(L1989,'Status Report'!B:AO,40,0),VLOOKUP(L1989,'Status Report'!B:AO,39,0)),AI1989="Direct shipment",IF(H1989="Asia Pacific",VLOOKUP(L1989,'Status Report'!B:AO,40,0),VLOOKUP(L1989,'Status Report'!B:AO,39,0)))</f>
        <v>0</v>
      </c>
      <c r="Z1989" s="20">
        <f t="shared" si="477"/>
        <v>0</v>
      </c>
      <c r="AA1989" s="20">
        <f t="shared" si="478"/>
        <v>868.5</v>
      </c>
      <c r="AB1989" s="21">
        <f>_xlfn.IFS(AI1989="Den Bosch",VLOOKUP(L1989,'Status Report'!B:AM,33,0),AI1989="Yantian",VLOOKUP(L1989,'Status Report'!B:AM,34,0),AI1989="",IF(H1989="Asia Pacific",VLOOKUP(L1989,'Status Report'!B:AM,34,0),VLOOKUP(L1989,'Status Report'!B:AM,33,0)),AI1989="Direct shipment",IF(H1989="Asia Pacific",VLOOKUP(L1989,'Status Report'!B:AM,34,0),VLOOKUP(L1989,'Status Report'!B:AM,33,0)))</f>
        <v>50.99</v>
      </c>
      <c r="AC1989" s="21">
        <f>VLOOKUP(L1989,'Status Report'!B:CE,82,0)</f>
        <v>0</v>
      </c>
      <c r="AD1989" s="21">
        <f t="shared" si="479"/>
        <v>50.99</v>
      </c>
      <c r="AE1989" s="63">
        <f>VLOOKUP(L1989,'Status Report'!B:W,20,0)</f>
        <v>68</v>
      </c>
      <c r="AF1989" s="63">
        <f>VLOOKUP(L1989,'Status Report'!B:W,21,0)</f>
        <v>19</v>
      </c>
      <c r="AG1989" s="63">
        <f>VLOOKUP(L1989,'Status Report'!B:W,22,0)</f>
        <v>19</v>
      </c>
      <c r="AH1989" s="22">
        <f t="shared" si="480"/>
        <v>0.36821999999999999</v>
      </c>
      <c r="AI1989" t="s">
        <v>991</v>
      </c>
      <c r="AK1989" s="63" t="str">
        <f>IFERROR(VLOOKUP(G1989,ASEAN!A:A,1,0),0)</f>
        <v>Thailand</v>
      </c>
      <c r="AL1989" s="63" t="str">
        <f>IFERROR(VLOOKUP(D1989,'[3]customer specs'!$B$1:$D$65536,3,0),0)</f>
        <v>pallet</v>
      </c>
      <c r="AM1989" s="64">
        <f t="shared" si="481"/>
        <v>0</v>
      </c>
      <c r="AN1989" s="64">
        <f t="shared" si="482"/>
        <v>0</v>
      </c>
      <c r="AO1989" s="63"/>
      <c r="AP1989" s="63"/>
      <c r="AQ1989" s="63" t="str">
        <f t="shared" si="483"/>
        <v>no</v>
      </c>
      <c r="AR1989" s="20">
        <f t="shared" si="484"/>
        <v>764.85</v>
      </c>
      <c r="AS1989" s="63"/>
      <c r="AT1989" s="23">
        <f t="shared" si="474"/>
        <v>0.12</v>
      </c>
      <c r="AU1989" s="65">
        <f t="shared" si="485"/>
        <v>57.94318181818182</v>
      </c>
      <c r="AV1989" s="65"/>
      <c r="AW1989" s="65">
        <f t="shared" si="486"/>
        <v>869.14772727272725</v>
      </c>
      <c r="AX1989" s="65"/>
      <c r="AY1989" s="63">
        <f>VLOOKUP(L1989,'Status Report'!B:CF,81,0)</f>
        <v>0</v>
      </c>
      <c r="AZ1989" s="63" t="str">
        <f>VLOOKUP(L1989,'Status Report'!B:S,18,0)</f>
        <v>Ellina Smirnova</v>
      </c>
      <c r="BB1989" s="63">
        <f>VLOOKUP(L1989,'Status Report'!B:Z,25,0)</f>
        <v>10</v>
      </c>
      <c r="BC1989" s="63">
        <f t="shared" si="487"/>
        <v>150</v>
      </c>
      <c r="BF1989">
        <f>VLOOKUP(L1989,'Status Report'!B:CE,82,0)</f>
        <v>0</v>
      </c>
      <c r="BG1989">
        <f>VLOOKUP(L1989,'Status Report'!B:CF,83,0)</f>
        <v>0</v>
      </c>
      <c r="BH1989">
        <f>VLOOKUP(L1989,'Status Report'!B:CG,84,0)</f>
        <v>0</v>
      </c>
      <c r="BI1989" t="s">
        <v>1045</v>
      </c>
      <c r="BJ1989" t="s">
        <v>795</v>
      </c>
      <c r="BM1989" s="67">
        <f t="shared" si="488"/>
        <v>98</v>
      </c>
    </row>
    <row r="1990" spans="1:65" x14ac:dyDescent="0.25">
      <c r="A1990" s="68" t="str">
        <f>VLOOKUP(L1990,'Status Report'!B:CB,79,0)</f>
        <v>Heineken UCL</v>
      </c>
      <c r="C1990">
        <v>20006126</v>
      </c>
      <c r="D1990">
        <v>3090252</v>
      </c>
      <c r="E1990" t="s">
        <v>1043</v>
      </c>
      <c r="F1990" t="s">
        <v>1044</v>
      </c>
      <c r="G1990" t="str">
        <f>VLOOKUP(D1990,'[2]sold to'!$A:$H,8,0)</f>
        <v>Thailand</v>
      </c>
      <c r="H1990" t="str">
        <f>VLOOKUP(D1990,'[2]sold to'!$A:$I,9,0)</f>
        <v>ASIA Pacific</v>
      </c>
      <c r="K1990">
        <v>20</v>
      </c>
      <c r="L1990">
        <v>88026544</v>
      </c>
      <c r="M1990" t="s">
        <v>359</v>
      </c>
      <c r="N1990">
        <v>20</v>
      </c>
      <c r="P1990" t="str">
        <f>VLOOKUP(L1990,'Status Report'!B:AA,26,0)</f>
        <v>China</v>
      </c>
      <c r="Q1990" t="str">
        <f>VLOOKUP(L1990,'Status Report'!B:AB,27,0)</f>
        <v>Premiums</v>
      </c>
      <c r="R1990">
        <f>VLOOKUP(L1990,'Status Report'!B:X,23,0)</f>
        <v>200</v>
      </c>
      <c r="S1990" t="str">
        <f>VLOOKUP(L1990,'Status Report'!B:T,19,0)</f>
        <v>Promocean The Netherlands BV</v>
      </c>
      <c r="T1990" s="62">
        <f>VLOOKUP(L1990,'Status Report'!B:E,4,0)</f>
        <v>3</v>
      </c>
      <c r="U1990" s="19">
        <f>_xlfn.IFS(AI1990="Den Bosch",VLOOKUP(L1990,'Status Report'!B:AM,35,0),AI1990="Yantian",VLOOKUP(L1990,'Status Report'!B:AM,36,0),AI1990="",IF(H1990="Asia Pacific",VLOOKUP(L1990,'Status Report'!B:AM,36,0),VLOOKUP(L1990,'Status Report'!B:AM,35,0)),AI1990="Direct shipment",IF(H1990="Asia Pacific",VLOOKUP(L1990,'Status Report'!B:AM,36,0),VLOOKUP(L1990,'Status Report'!B:AM,35,0)))</f>
        <v>68</v>
      </c>
      <c r="V1990" s="20">
        <f t="shared" si="475"/>
        <v>1360</v>
      </c>
      <c r="W1990" s="19">
        <f>_xlfn.IFS(AI1990="Den Bosch",VLOOKUP(L1990,'Status Report'!B:AM,37,0),AI1990="Yantian",VLOOKUP(L1990,'Status Report'!B:AM,38,0),AI1990="",IF(H1990="Asia Pacific",VLOOKUP(L1990,'Status Report'!B:AM,38,0),VLOOKUP(L1990,'Status Report'!B:AM,37,0)),AI1990="Direct shipment",IF(H1990="Asia Pacific",VLOOKUP(L1990,'Status Report'!B:AM,38,0),VLOOKUP(L1990,'Status Report'!B:AM,37,0)))</f>
        <v>68</v>
      </c>
      <c r="X1990" s="20">
        <f t="shared" si="476"/>
        <v>1360</v>
      </c>
      <c r="Y1990" s="20">
        <f>_xlfn.IFS(AI1990="Den Bosch",VLOOKUP(L1990,'Status Report'!B:AO,39,0),AI1990="Yantian",VLOOKUP(L1990,'Status Report'!B:AO,40,0),AI1990="",IF(H1990="Asia Pacific",VLOOKUP(L1990,'Status Report'!B:AO,40,0),VLOOKUP(L1990,'Status Report'!B:AO,39,0)),AI1990="Direct shipment",IF(H1990="Asia Pacific",VLOOKUP(L1990,'Status Report'!B:AO,40,0),VLOOKUP(L1990,'Status Report'!B:AO,39,0)))</f>
        <v>0</v>
      </c>
      <c r="Z1990" s="20">
        <f t="shared" si="477"/>
        <v>0</v>
      </c>
      <c r="AA1990" s="20">
        <f t="shared" si="478"/>
        <v>1360</v>
      </c>
      <c r="AB1990" s="21">
        <f>_xlfn.IFS(AI1990="Den Bosch",VLOOKUP(L1990,'Status Report'!B:AM,33,0),AI1990="Yantian",VLOOKUP(L1990,'Status Report'!B:AM,34,0),AI1990="",IF(H1990="Asia Pacific",VLOOKUP(L1990,'Status Report'!B:AM,34,0),VLOOKUP(L1990,'Status Report'!B:AM,33,0)),AI1990="Direct shipment",IF(H1990="Asia Pacific",VLOOKUP(L1990,'Status Report'!B:AM,34,0),VLOOKUP(L1990,'Status Report'!B:AM,33,0)))</f>
        <v>59.83</v>
      </c>
      <c r="AC1990" s="21">
        <f>VLOOKUP(L1990,'Status Report'!B:CE,82,0)</f>
        <v>0</v>
      </c>
      <c r="AD1990" s="21">
        <f t="shared" si="479"/>
        <v>59.83</v>
      </c>
      <c r="AE1990" s="63">
        <f>VLOOKUP(L1990,'Status Report'!B:W,20,0)</f>
        <v>52</v>
      </c>
      <c r="AF1990" s="63">
        <f>VLOOKUP(L1990,'Status Report'!B:W,21,0)</f>
        <v>33</v>
      </c>
      <c r="AG1990" s="63">
        <f>VLOOKUP(L1990,'Status Report'!B:W,22,0)</f>
        <v>12</v>
      </c>
      <c r="AH1990" s="22">
        <f t="shared" si="480"/>
        <v>0.41183999999999998</v>
      </c>
      <c r="AI1990" t="s">
        <v>991</v>
      </c>
      <c r="AK1990" s="63" t="str">
        <f>IFERROR(VLOOKUP(G1990,ASEAN!A:A,1,0),0)</f>
        <v>Thailand</v>
      </c>
      <c r="AL1990" s="63" t="str">
        <f>IFERROR(VLOOKUP(D1990,'[3]customer specs'!$B$1:$D$65536,3,0),0)</f>
        <v>pallet</v>
      </c>
      <c r="AM1990" s="64">
        <f t="shared" si="481"/>
        <v>0</v>
      </c>
      <c r="AN1990" s="64">
        <f t="shared" si="482"/>
        <v>0</v>
      </c>
      <c r="AO1990" s="63"/>
      <c r="AP1990" s="63"/>
      <c r="AQ1990" s="63" t="str">
        <f t="shared" si="483"/>
        <v>no</v>
      </c>
      <c r="AR1990" s="20">
        <f t="shared" si="484"/>
        <v>1196.5999999999999</v>
      </c>
      <c r="AS1990" s="63"/>
      <c r="AT1990" s="23">
        <f t="shared" si="474"/>
        <v>0.12</v>
      </c>
      <c r="AU1990" s="65">
        <f t="shared" si="485"/>
        <v>67.98863636363636</v>
      </c>
      <c r="AV1990" s="65"/>
      <c r="AW1990" s="65">
        <f t="shared" si="486"/>
        <v>1359.7727272727273</v>
      </c>
      <c r="AX1990" s="65"/>
      <c r="AY1990" s="63">
        <f>VLOOKUP(L1990,'Status Report'!B:CF,81,0)</f>
        <v>0</v>
      </c>
      <c r="AZ1990" s="63" t="str">
        <f>VLOOKUP(L1990,'Status Report'!B:S,18,0)</f>
        <v>Ellina Smirnova</v>
      </c>
      <c r="BB1990" s="63">
        <f>VLOOKUP(L1990,'Status Report'!B:Z,25,0)</f>
        <v>5</v>
      </c>
      <c r="BC1990" s="63">
        <f t="shared" si="487"/>
        <v>100</v>
      </c>
      <c r="BF1990">
        <f>VLOOKUP(L1990,'Status Report'!B:CE,82,0)</f>
        <v>0</v>
      </c>
      <c r="BG1990">
        <f>VLOOKUP(L1990,'Status Report'!B:CF,83,0)</f>
        <v>0</v>
      </c>
      <c r="BH1990">
        <f>VLOOKUP(L1990,'Status Report'!B:CG,84,0)</f>
        <v>0</v>
      </c>
      <c r="BI1990" t="s">
        <v>1045</v>
      </c>
      <c r="BJ1990" t="s">
        <v>795</v>
      </c>
      <c r="BM1990" s="67">
        <f t="shared" si="488"/>
        <v>140</v>
      </c>
    </row>
    <row r="1991" spans="1:65" x14ac:dyDescent="0.25">
      <c r="A1991" s="68" t="str">
        <f>VLOOKUP(L1991,'Status Report'!B:CB,79,0)</f>
        <v>Heineken UCL</v>
      </c>
      <c r="C1991">
        <v>20006126</v>
      </c>
      <c r="D1991">
        <v>3090252</v>
      </c>
      <c r="E1991" t="s">
        <v>1043</v>
      </c>
      <c r="F1991" t="s">
        <v>1044</v>
      </c>
      <c r="G1991" t="str">
        <f>VLOOKUP(D1991,'[2]sold to'!$A:$H,8,0)</f>
        <v>Thailand</v>
      </c>
      <c r="H1991" t="str">
        <f>VLOOKUP(D1991,'[2]sold to'!$A:$I,9,0)</f>
        <v>ASIA Pacific</v>
      </c>
      <c r="K1991">
        <v>30</v>
      </c>
      <c r="L1991">
        <v>88026575</v>
      </c>
      <c r="M1991" t="s">
        <v>861</v>
      </c>
      <c r="N1991">
        <v>30</v>
      </c>
      <c r="P1991" t="str">
        <f>VLOOKUP(L1991,'Status Report'!B:AA,26,0)</f>
        <v>China</v>
      </c>
      <c r="Q1991" t="str">
        <f>VLOOKUP(L1991,'Status Report'!B:AB,27,0)</f>
        <v>Textiles-Clothing</v>
      </c>
      <c r="R1991">
        <f>VLOOKUP(L1991,'Status Report'!B:X,23,0)</f>
        <v>167</v>
      </c>
      <c r="S1991" t="str">
        <f>VLOOKUP(L1991,'Status Report'!B:T,19,0)</f>
        <v>Promocean The Netherlands BV</v>
      </c>
      <c r="T1991" s="62">
        <f>VLOOKUP(L1991,'Status Report'!B:E,4,0)</f>
        <v>3</v>
      </c>
      <c r="U1991" s="19">
        <f>_xlfn.IFS(AI1991="Den Bosch",VLOOKUP(L1991,'Status Report'!B:AM,35,0),AI1991="Yantian",VLOOKUP(L1991,'Status Report'!B:AM,36,0),AI1991="",IF(H1991="Asia Pacific",VLOOKUP(L1991,'Status Report'!B:AM,36,0),VLOOKUP(L1991,'Status Report'!B:AM,35,0)),AI1991="Direct shipment",IF(H1991="Asia Pacific",VLOOKUP(L1991,'Status Report'!B:AM,36,0),VLOOKUP(L1991,'Status Report'!B:AM,35,0)))</f>
        <v>36</v>
      </c>
      <c r="V1991" s="20">
        <f t="shared" si="475"/>
        <v>1080</v>
      </c>
      <c r="W1991" s="19">
        <f>_xlfn.IFS(AI1991="Den Bosch",VLOOKUP(L1991,'Status Report'!B:AM,37,0),AI1991="Yantian",VLOOKUP(L1991,'Status Report'!B:AM,38,0),AI1991="",IF(H1991="Asia Pacific",VLOOKUP(L1991,'Status Report'!B:AM,38,0),VLOOKUP(L1991,'Status Report'!B:AM,37,0)),AI1991="Direct shipment",IF(H1991="Asia Pacific",VLOOKUP(L1991,'Status Report'!B:AM,38,0),VLOOKUP(L1991,'Status Report'!B:AM,37,0)))</f>
        <v>36</v>
      </c>
      <c r="X1991" s="20">
        <f t="shared" si="476"/>
        <v>1080</v>
      </c>
      <c r="Y1991" s="20">
        <f>_xlfn.IFS(AI1991="Den Bosch",VLOOKUP(L1991,'Status Report'!B:AO,39,0),AI1991="Yantian",VLOOKUP(L1991,'Status Report'!B:AO,40,0),AI1991="",IF(H1991="Asia Pacific",VLOOKUP(L1991,'Status Report'!B:AO,40,0),VLOOKUP(L1991,'Status Report'!B:AO,39,0)),AI1991="Direct shipment",IF(H1991="Asia Pacific",VLOOKUP(L1991,'Status Report'!B:AO,40,0),VLOOKUP(L1991,'Status Report'!B:AO,39,0)))</f>
        <v>0</v>
      </c>
      <c r="Z1991" s="20">
        <f t="shared" si="477"/>
        <v>0</v>
      </c>
      <c r="AA1991" s="20">
        <f t="shared" si="478"/>
        <v>1080</v>
      </c>
      <c r="AB1991" s="21">
        <f>_xlfn.IFS(AI1991="Den Bosch",VLOOKUP(L1991,'Status Report'!B:AM,33,0),AI1991="Yantian",VLOOKUP(L1991,'Status Report'!B:AM,34,0),AI1991="",IF(H1991="Asia Pacific",VLOOKUP(L1991,'Status Report'!B:AM,34,0),VLOOKUP(L1991,'Status Report'!B:AM,33,0)),AI1991="Direct shipment",IF(H1991="Asia Pacific",VLOOKUP(L1991,'Status Report'!B:AM,34,0),VLOOKUP(L1991,'Status Report'!B:AM,33,0)))</f>
        <v>31.7</v>
      </c>
      <c r="AC1991" s="21">
        <f>VLOOKUP(L1991,'Status Report'!B:CE,82,0)</f>
        <v>0</v>
      </c>
      <c r="AD1991" s="21">
        <f t="shared" si="479"/>
        <v>31.7</v>
      </c>
      <c r="AE1991" s="63">
        <f>VLOOKUP(L1991,'Status Report'!B:W,20,0)</f>
        <v>25.5</v>
      </c>
      <c r="AF1991" s="63">
        <f>VLOOKUP(L1991,'Status Report'!B:W,21,0)</f>
        <v>25</v>
      </c>
      <c r="AG1991" s="63">
        <f>VLOOKUP(L1991,'Status Report'!B:W,22,0)</f>
        <v>18.5</v>
      </c>
      <c r="AH1991" s="22">
        <f t="shared" si="480"/>
        <v>0.35381249999999997</v>
      </c>
      <c r="AI1991" t="s">
        <v>991</v>
      </c>
      <c r="AK1991" s="63" t="str">
        <f>IFERROR(VLOOKUP(G1991,ASEAN!A:A,1,0),0)</f>
        <v>Thailand</v>
      </c>
      <c r="AL1991" s="63" t="str">
        <f>IFERROR(VLOOKUP(D1991,'[3]customer specs'!$B$1:$D$65536,3,0),0)</f>
        <v>pallet</v>
      </c>
      <c r="AM1991" s="64">
        <f t="shared" si="481"/>
        <v>0</v>
      </c>
      <c r="AN1991" s="64">
        <f t="shared" si="482"/>
        <v>0</v>
      </c>
      <c r="AO1991" s="63"/>
      <c r="AP1991" s="63"/>
      <c r="AQ1991" s="63" t="str">
        <f t="shared" si="483"/>
        <v>no</v>
      </c>
      <c r="AR1991" s="20">
        <f t="shared" si="484"/>
        <v>951</v>
      </c>
      <c r="AS1991" s="63"/>
      <c r="AT1991" s="23">
        <f t="shared" si="474"/>
        <v>0.12</v>
      </c>
      <c r="AU1991" s="65">
        <f t="shared" si="485"/>
        <v>36.022727272727273</v>
      </c>
      <c r="AV1991" s="65"/>
      <c r="AW1991" s="65">
        <f t="shared" si="486"/>
        <v>1080.6818181818182</v>
      </c>
      <c r="AX1991" s="65"/>
      <c r="AY1991" s="63">
        <f>VLOOKUP(L1991,'Status Report'!B:CF,81,0)</f>
        <v>0</v>
      </c>
      <c r="AZ1991" s="63" t="str">
        <f>VLOOKUP(L1991,'Status Report'!B:S,18,0)</f>
        <v>Ellina Smirnova</v>
      </c>
      <c r="BB1991" s="63">
        <f>VLOOKUP(L1991,'Status Report'!B:Z,25,0)</f>
        <v>6</v>
      </c>
      <c r="BC1991" s="63">
        <f t="shared" si="487"/>
        <v>180</v>
      </c>
      <c r="BF1991">
        <f>VLOOKUP(L1991,'Status Report'!B:CE,82,0)</f>
        <v>0</v>
      </c>
      <c r="BG1991">
        <f>VLOOKUP(L1991,'Status Report'!B:CF,83,0)</f>
        <v>0</v>
      </c>
      <c r="BH1991">
        <f>VLOOKUP(L1991,'Status Report'!B:CG,84,0)</f>
        <v>0</v>
      </c>
      <c r="BI1991" t="s">
        <v>1045</v>
      </c>
      <c r="BJ1991" t="s">
        <v>795</v>
      </c>
      <c r="BM1991" s="67">
        <f t="shared" si="488"/>
        <v>169</v>
      </c>
    </row>
    <row r="1992" spans="1:65" x14ac:dyDescent="0.25">
      <c r="A1992" s="68" t="str">
        <f>VLOOKUP(L1992,'Status Report'!B:CB,79,0)</f>
        <v>Heineken</v>
      </c>
      <c r="C1992">
        <v>26021006</v>
      </c>
      <c r="D1992">
        <v>3090616</v>
      </c>
      <c r="E1992" t="s">
        <v>855</v>
      </c>
      <c r="F1992" t="s">
        <v>856</v>
      </c>
      <c r="G1992" t="str">
        <f>VLOOKUP(D1992,'[2]sold to'!$A:$H,8,0)</f>
        <v>Barbados</v>
      </c>
      <c r="H1992" t="str">
        <f>VLOOKUP(D1992,'[2]sold to'!$A:$I,9,0)</f>
        <v>AMERICAS</v>
      </c>
      <c r="K1992">
        <v>60</v>
      </c>
      <c r="L1992">
        <v>88027211</v>
      </c>
      <c r="M1992" t="s">
        <v>511</v>
      </c>
      <c r="N1992">
        <v>10</v>
      </c>
      <c r="P1992" t="str">
        <f>VLOOKUP(L1992,'Status Report'!B:AA,26,0)</f>
        <v>China</v>
      </c>
      <c r="Q1992" t="str">
        <f>VLOOKUP(L1992,'Status Report'!B:AB,27,0)</f>
        <v>Premiums</v>
      </c>
      <c r="R1992">
        <f>VLOOKUP(L1992,'Status Report'!B:X,23,0)</f>
        <v>50</v>
      </c>
      <c r="S1992" t="str">
        <f>VLOOKUP(L1992,'Status Report'!B:T,19,0)</f>
        <v>Asian Sourcing Link</v>
      </c>
      <c r="T1992" s="62">
        <f>VLOOKUP(L1992,'Status Report'!B:E,4,0)</f>
        <v>3</v>
      </c>
      <c r="U1992" s="19">
        <f>_xlfn.IFS(AI1992="Den Bosch",VLOOKUP(L1992,'Status Report'!B:AM,35,0),AI1992="Yantian",VLOOKUP(L1992,'Status Report'!B:AM,36,0),AI1992="",IF(H1992="Asia Pacific",VLOOKUP(L1992,'Status Report'!B:AM,36,0),VLOOKUP(L1992,'Status Report'!B:AM,35,0)),AI1992="Direct shipment",IF(H1992="Asia Pacific",VLOOKUP(L1992,'Status Report'!B:AM,36,0),VLOOKUP(L1992,'Status Report'!B:AM,35,0)))</f>
        <v>78.400000000000006</v>
      </c>
      <c r="V1992" s="20">
        <f t="shared" si="475"/>
        <v>784</v>
      </c>
      <c r="W1992" s="19">
        <f>_xlfn.IFS(AI1992="Den Bosch",VLOOKUP(L1992,'Status Report'!B:AM,37,0),AI1992="Yantian",VLOOKUP(L1992,'Status Report'!B:AM,38,0),AI1992="",IF(H1992="Asia Pacific",VLOOKUP(L1992,'Status Report'!B:AM,38,0),VLOOKUP(L1992,'Status Report'!B:AM,37,0)),AI1992="Direct shipment",IF(H1992="Asia Pacific",VLOOKUP(L1992,'Status Report'!B:AM,38,0),VLOOKUP(L1992,'Status Report'!B:AM,37,0)))</f>
        <v>40.9</v>
      </c>
      <c r="X1992" s="20">
        <f t="shared" si="476"/>
        <v>409</v>
      </c>
      <c r="Y1992" s="20">
        <f>_xlfn.IFS(AI1992="Den Bosch",VLOOKUP(L1992,'Status Report'!B:AO,39,0),AI1992="Yantian",VLOOKUP(L1992,'Status Report'!B:AO,40,0),AI1992="",IF(H1992="Asia Pacific",VLOOKUP(L1992,'Status Report'!B:AO,40,0),VLOOKUP(L1992,'Status Report'!B:AO,39,0)),AI1992="Direct shipment",IF(H1992="Asia Pacific",VLOOKUP(L1992,'Status Report'!B:AO,40,0),VLOOKUP(L1992,'Status Report'!B:AO,39,0)))</f>
        <v>0</v>
      </c>
      <c r="Z1992" s="20">
        <f t="shared" si="477"/>
        <v>0</v>
      </c>
      <c r="AA1992" s="20">
        <f t="shared" si="478"/>
        <v>409</v>
      </c>
      <c r="AB1992" s="21">
        <f>_xlfn.IFS(AI1992="Den Bosch",VLOOKUP(L1992,'Status Report'!B:AM,33,0),AI1992="Yantian",VLOOKUP(L1992,'Status Report'!B:AM,34,0),AI1992="",IF(H1992="Asia Pacific",VLOOKUP(L1992,'Status Report'!B:AM,34,0),VLOOKUP(L1992,'Status Report'!B:AM,33,0)),AI1992="Direct shipment",IF(H1992="Asia Pacific",VLOOKUP(L1992,'Status Report'!B:AM,34,0),VLOOKUP(L1992,'Status Report'!B:AM,33,0)))</f>
        <v>35.340000000000003</v>
      </c>
      <c r="AC1992" s="21">
        <f>VLOOKUP(L1992,'Status Report'!B:CE,82,0)</f>
        <v>0</v>
      </c>
      <c r="AD1992" s="21">
        <f t="shared" si="479"/>
        <v>35.340000000000003</v>
      </c>
      <c r="AE1992" s="63">
        <f>VLOOKUP(L1992,'Status Report'!B:W,20,0)</f>
        <v>53</v>
      </c>
      <c r="AF1992" s="63">
        <f>VLOOKUP(L1992,'Status Report'!B:W,21,0)</f>
        <v>43</v>
      </c>
      <c r="AG1992" s="63">
        <f>VLOOKUP(L1992,'Status Report'!B:W,22,0)</f>
        <v>43</v>
      </c>
      <c r="AH1992" s="22">
        <f t="shared" si="480"/>
        <v>0.97997000000000001</v>
      </c>
      <c r="AI1992" t="s">
        <v>990</v>
      </c>
      <c r="AK1992" s="63">
        <f>IFERROR(VLOOKUP(G1992,ASEAN!A:A,1,0),0)</f>
        <v>0</v>
      </c>
      <c r="AL1992" s="63" t="str">
        <f>IFERROR(VLOOKUP(D1992,'[3]customer specs'!$B$1:$D$65536,3,0),0)</f>
        <v>pallet</v>
      </c>
      <c r="AM1992" s="64">
        <f t="shared" si="481"/>
        <v>375</v>
      </c>
      <c r="AN1992" s="64">
        <f t="shared" si="482"/>
        <v>0</v>
      </c>
      <c r="AO1992" s="63"/>
      <c r="AP1992" s="63"/>
      <c r="AQ1992" s="63" t="str">
        <f t="shared" si="483"/>
        <v>no</v>
      </c>
      <c r="AR1992" s="20">
        <f t="shared" si="484"/>
        <v>353.40000000000003</v>
      </c>
      <c r="AS1992" s="63"/>
      <c r="AT1992" s="23">
        <f t="shared" si="474"/>
        <v>0.12</v>
      </c>
      <c r="AU1992" s="65">
        <f t="shared" si="485"/>
        <v>40.159090909090914</v>
      </c>
      <c r="AV1992" s="65"/>
      <c r="AW1992" s="65">
        <f t="shared" si="486"/>
        <v>401.59090909090912</v>
      </c>
      <c r="AX1992" s="65"/>
      <c r="AY1992" s="63">
        <f>VLOOKUP(L1992,'Status Report'!B:CF,81,0)</f>
        <v>0</v>
      </c>
      <c r="AZ1992" s="63" t="str">
        <f>VLOOKUP(L1992,'Status Report'!B:S,18,0)</f>
        <v>Ellina Smirnova</v>
      </c>
      <c r="BB1992" s="63">
        <f>VLOOKUP(L1992,'Status Report'!B:Z,25,0)</f>
        <v>10</v>
      </c>
      <c r="BC1992" s="63">
        <f t="shared" si="487"/>
        <v>100</v>
      </c>
      <c r="BF1992">
        <f>VLOOKUP(L1992,'Status Report'!B:CE,82,0)</f>
        <v>0</v>
      </c>
      <c r="BG1992">
        <f>VLOOKUP(L1992,'Status Report'!B:CF,83,0)</f>
        <v>0</v>
      </c>
      <c r="BH1992">
        <f>VLOOKUP(L1992,'Status Report'!B:CG,84,0)</f>
        <v>0</v>
      </c>
      <c r="BI1992" t="s">
        <v>814</v>
      </c>
      <c r="BJ1992" t="s">
        <v>795</v>
      </c>
      <c r="BM1992" s="67">
        <f t="shared" si="488"/>
        <v>264</v>
      </c>
    </row>
    <row r="1993" spans="1:65" x14ac:dyDescent="0.25">
      <c r="A1993" s="68" t="str">
        <f>VLOOKUP(L1993,'Status Report'!B:CB,79,0)</f>
        <v>Heineken</v>
      </c>
      <c r="C1993">
        <v>26021024</v>
      </c>
      <c r="D1993">
        <v>3016096</v>
      </c>
      <c r="E1993" t="s">
        <v>821</v>
      </c>
      <c r="F1993" t="s">
        <v>802</v>
      </c>
      <c r="G1993" t="str">
        <f>VLOOKUP(D1993,'[2]sold to'!$A:$H,8,0)</f>
        <v>Netherlands</v>
      </c>
      <c r="H1993" t="str">
        <f>VLOOKUP(D1993,'[2]sold to'!$A:$I,9,0)</f>
        <v>Europe</v>
      </c>
      <c r="K1993">
        <v>60</v>
      </c>
      <c r="L1993">
        <v>88027211</v>
      </c>
      <c r="M1993" t="s">
        <v>511</v>
      </c>
      <c r="N1993">
        <v>40</v>
      </c>
      <c r="P1993" t="str">
        <f>VLOOKUP(L1993,'Status Report'!B:AA,26,0)</f>
        <v>China</v>
      </c>
      <c r="Q1993" t="str">
        <f>VLOOKUP(L1993,'Status Report'!B:AB,27,0)</f>
        <v>Premiums</v>
      </c>
      <c r="R1993">
        <f>VLOOKUP(L1993,'Status Report'!B:X,23,0)</f>
        <v>50</v>
      </c>
      <c r="S1993" t="str">
        <f>VLOOKUP(L1993,'Status Report'!B:T,19,0)</f>
        <v>Asian Sourcing Link</v>
      </c>
      <c r="T1993" s="62">
        <f>VLOOKUP(L1993,'Status Report'!B:E,4,0)</f>
        <v>3</v>
      </c>
      <c r="U1993" s="19">
        <f>_xlfn.IFS(AI1993="Den Bosch",VLOOKUP(L1993,'Status Report'!B:AM,35,0),AI1993="Yantian",VLOOKUP(L1993,'Status Report'!B:AM,36,0),AI1993="",IF(H1993="Asia Pacific",VLOOKUP(L1993,'Status Report'!B:AM,36,0),VLOOKUP(L1993,'Status Report'!B:AM,35,0)),AI1993="Direct shipment",IF(H1993="Asia Pacific",VLOOKUP(L1993,'Status Report'!B:AM,36,0),VLOOKUP(L1993,'Status Report'!B:AM,35,0)))</f>
        <v>78.400000000000006</v>
      </c>
      <c r="V1993" s="20">
        <f t="shared" si="475"/>
        <v>3136</v>
      </c>
      <c r="W1993" s="19">
        <f>_xlfn.IFS(AI1993="Den Bosch",VLOOKUP(L1993,'Status Report'!B:AM,37,0),AI1993="Yantian",VLOOKUP(L1993,'Status Report'!B:AM,38,0),AI1993="",IF(H1993="Asia Pacific",VLOOKUP(L1993,'Status Report'!B:AM,38,0),VLOOKUP(L1993,'Status Report'!B:AM,37,0)),AI1993="Direct shipment",IF(H1993="Asia Pacific",VLOOKUP(L1993,'Status Report'!B:AM,38,0),VLOOKUP(L1993,'Status Report'!B:AM,37,0)))</f>
        <v>40.9</v>
      </c>
      <c r="X1993" s="20">
        <f t="shared" si="476"/>
        <v>1636</v>
      </c>
      <c r="Y1993" s="20">
        <f>_xlfn.IFS(AI1993="Den Bosch",VLOOKUP(L1993,'Status Report'!B:AO,39,0),AI1993="Yantian",VLOOKUP(L1993,'Status Report'!B:AO,40,0),AI1993="",IF(H1993="Asia Pacific",VLOOKUP(L1993,'Status Report'!B:AO,40,0),VLOOKUP(L1993,'Status Report'!B:AO,39,0)),AI1993="Direct shipment",IF(H1993="Asia Pacific",VLOOKUP(L1993,'Status Report'!B:AO,40,0),VLOOKUP(L1993,'Status Report'!B:AO,39,0)))</f>
        <v>0</v>
      </c>
      <c r="Z1993" s="20">
        <f t="shared" si="477"/>
        <v>0</v>
      </c>
      <c r="AA1993" s="20">
        <f t="shared" si="478"/>
        <v>1636</v>
      </c>
      <c r="AB1993" s="21">
        <f>_xlfn.IFS(AI1993="Den Bosch",VLOOKUP(L1993,'Status Report'!B:AM,33,0),AI1993="Yantian",VLOOKUP(L1993,'Status Report'!B:AM,34,0),AI1993="",IF(H1993="Asia Pacific",VLOOKUP(L1993,'Status Report'!B:AM,34,0),VLOOKUP(L1993,'Status Report'!B:AM,33,0)),AI1993="Direct shipment",IF(H1993="Asia Pacific",VLOOKUP(L1993,'Status Report'!B:AM,34,0),VLOOKUP(L1993,'Status Report'!B:AM,33,0)))</f>
        <v>35.340000000000003</v>
      </c>
      <c r="AC1993" s="21">
        <f>VLOOKUP(L1993,'Status Report'!B:CE,82,0)</f>
        <v>0</v>
      </c>
      <c r="AD1993" s="21">
        <f t="shared" si="479"/>
        <v>35.340000000000003</v>
      </c>
      <c r="AE1993" s="63">
        <f>VLOOKUP(L1993,'Status Report'!B:W,20,0)</f>
        <v>53</v>
      </c>
      <c r="AF1993" s="63">
        <f>VLOOKUP(L1993,'Status Report'!B:W,21,0)</f>
        <v>43</v>
      </c>
      <c r="AG1993" s="63">
        <f>VLOOKUP(L1993,'Status Report'!B:W,22,0)</f>
        <v>43</v>
      </c>
      <c r="AH1993" s="22">
        <f t="shared" si="480"/>
        <v>3.91988</v>
      </c>
      <c r="AI1993" t="s">
        <v>990</v>
      </c>
      <c r="AK1993" s="63">
        <f>IFERROR(VLOOKUP(G1993,ASEAN!A:A,1,0),0)</f>
        <v>0</v>
      </c>
      <c r="AL1993" s="63">
        <f>IFERROR(VLOOKUP(D1993,'[3]customer specs'!$B$1:$D$65536,3,0),0)</f>
        <v>0</v>
      </c>
      <c r="AM1993" s="64">
        <f t="shared" si="481"/>
        <v>1500</v>
      </c>
      <c r="AN1993" s="64">
        <f t="shared" si="482"/>
        <v>0</v>
      </c>
      <c r="AO1993" s="63"/>
      <c r="AP1993" s="63"/>
      <c r="AQ1993" s="63" t="str">
        <f t="shared" si="483"/>
        <v>no</v>
      </c>
      <c r="AR1993" s="20">
        <f t="shared" si="484"/>
        <v>1413.6000000000001</v>
      </c>
      <c r="AS1993" s="63"/>
      <c r="AT1993" s="23">
        <f t="shared" si="474"/>
        <v>0.12</v>
      </c>
      <c r="AU1993" s="65">
        <f t="shared" si="485"/>
        <v>40.159090909090914</v>
      </c>
      <c r="AV1993" s="65"/>
      <c r="AW1993" s="65">
        <f t="shared" si="486"/>
        <v>1606.3636363636365</v>
      </c>
      <c r="AX1993" s="65"/>
      <c r="AY1993" s="63">
        <f>VLOOKUP(L1993,'Status Report'!B:CF,81,0)</f>
        <v>0</v>
      </c>
      <c r="AZ1993" s="63" t="str">
        <f>VLOOKUP(L1993,'Status Report'!B:S,18,0)</f>
        <v>Ellina Smirnova</v>
      </c>
      <c r="BB1993" s="63">
        <f>VLOOKUP(L1993,'Status Report'!B:Z,25,0)</f>
        <v>10</v>
      </c>
      <c r="BC1993" s="63">
        <f t="shared" si="487"/>
        <v>400</v>
      </c>
      <c r="BF1993">
        <f>VLOOKUP(L1993,'Status Report'!B:CE,82,0)</f>
        <v>0</v>
      </c>
      <c r="BG1993">
        <f>VLOOKUP(L1993,'Status Report'!B:CF,83,0)</f>
        <v>0</v>
      </c>
      <c r="BH1993">
        <f>VLOOKUP(L1993,'Status Report'!B:CG,84,0)</f>
        <v>0</v>
      </c>
      <c r="BI1993" t="s">
        <v>854</v>
      </c>
      <c r="BJ1993" t="s">
        <v>795</v>
      </c>
      <c r="BM1993" s="67">
        <f t="shared" si="488"/>
        <v>264</v>
      </c>
    </row>
  </sheetData>
  <autoFilter ref="A1:BN1993" xr:uid="{00000000-0001-0000-0400-000000000000}"/>
  <phoneticPr fontId="28" type="noConversion"/>
  <conditionalFormatting sqref="T2:T1993">
    <cfRule type="cellIs" dxfId="0" priority="11" operator="equal">
      <formula>"From stock"</formula>
    </cfRule>
    <cfRule type="colorScale" priority="12">
      <colorScale>
        <cfvo type="num" val="1"/>
        <cfvo type="num" val="2"/>
        <cfvo type="num" val="3"/>
        <color rgb="FFFF0000"/>
        <color rgb="FFFFC000"/>
        <color rgb="FF00B050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66AF-C52D-421B-8FB4-D8C2CF7A2001}">
  <dimension ref="A1:D326"/>
  <sheetViews>
    <sheetView zoomScaleNormal="100" workbookViewId="0">
      <selection activeCell="B2" sqref="B2"/>
    </sheetView>
  </sheetViews>
  <sheetFormatPr defaultRowHeight="15" x14ac:dyDescent="0.25"/>
  <cols>
    <col min="1" max="1" width="24" bestFit="1" customWidth="1"/>
    <col min="2" max="2" width="27" style="26" bestFit="1" customWidth="1"/>
    <col min="3" max="3" width="24.85546875" style="26" bestFit="1" customWidth="1"/>
    <col min="4" max="4" width="19.42578125" style="26" bestFit="1" customWidth="1"/>
    <col min="5" max="6" width="19.42578125" bestFit="1" customWidth="1"/>
  </cols>
  <sheetData>
    <row r="1" spans="1:4" x14ac:dyDescent="0.25">
      <c r="B1"/>
    </row>
    <row r="2" spans="1:4" x14ac:dyDescent="0.25">
      <c r="A2" s="4" t="s">
        <v>3</v>
      </c>
      <c r="B2" t="s">
        <v>1019</v>
      </c>
    </row>
    <row r="3" spans="1:4" x14ac:dyDescent="0.25">
      <c r="B3"/>
      <c r="C3"/>
      <c r="D3"/>
    </row>
    <row r="4" spans="1:4" x14ac:dyDescent="0.25">
      <c r="B4" s="4" t="s">
        <v>939</v>
      </c>
      <c r="C4"/>
      <c r="D4"/>
    </row>
    <row r="5" spans="1:4" x14ac:dyDescent="0.25">
      <c r="A5" s="4" t="s">
        <v>0</v>
      </c>
      <c r="B5" t="s">
        <v>940</v>
      </c>
      <c r="C5" t="s">
        <v>941</v>
      </c>
      <c r="D5" t="s">
        <v>942</v>
      </c>
    </row>
    <row r="6" spans="1:4" x14ac:dyDescent="0.25">
      <c r="A6" t="s">
        <v>71</v>
      </c>
      <c r="B6" s="25">
        <v>1002536.1249999999</v>
      </c>
      <c r="C6" s="25">
        <v>107926.2536363636</v>
      </c>
      <c r="D6" s="25">
        <v>894609.87136363715</v>
      </c>
    </row>
    <row r="7" spans="1:4" x14ac:dyDescent="0.25">
      <c r="A7" t="s">
        <v>125</v>
      </c>
      <c r="B7" s="25">
        <v>551553.67681818164</v>
      </c>
      <c r="C7" s="25">
        <v>56529.047727272686</v>
      </c>
      <c r="D7" s="25">
        <v>495024.62909090787</v>
      </c>
    </row>
    <row r="8" spans="1:4" x14ac:dyDescent="0.25">
      <c r="A8" t="s">
        <v>119</v>
      </c>
      <c r="B8" s="25">
        <v>1289019.1436363638</v>
      </c>
      <c r="C8" s="25">
        <v>113188.48181818184</v>
      </c>
      <c r="D8" s="25">
        <v>1175830.6618181826</v>
      </c>
    </row>
    <row r="9" spans="1:4" x14ac:dyDescent="0.25">
      <c r="A9" t="s">
        <v>164</v>
      </c>
      <c r="B9" s="25">
        <v>107022.78999999996</v>
      </c>
      <c r="C9" s="25">
        <v>71211.34</v>
      </c>
      <c r="D9" s="25">
        <v>35811.450000000012</v>
      </c>
    </row>
    <row r="10" spans="1:4" x14ac:dyDescent="0.25">
      <c r="A10" t="s">
        <v>188</v>
      </c>
      <c r="B10" s="25">
        <v>43464.640000000014</v>
      </c>
      <c r="C10" s="25">
        <v>2781.6</v>
      </c>
      <c r="D10" s="25">
        <v>40683.04000000003</v>
      </c>
    </row>
    <row r="11" spans="1:4" x14ac:dyDescent="0.25">
      <c r="A11" t="s">
        <v>92</v>
      </c>
      <c r="B11" s="25">
        <v>29420.12</v>
      </c>
      <c r="C11" s="25">
        <v>0</v>
      </c>
      <c r="D11" s="25">
        <v>29420.12</v>
      </c>
    </row>
    <row r="12" spans="1:4" x14ac:dyDescent="0.25">
      <c r="A12" t="s">
        <v>183</v>
      </c>
      <c r="B12" s="25">
        <v>305399.84863636363</v>
      </c>
      <c r="C12" s="25">
        <v>43573.620909090903</v>
      </c>
      <c r="D12" s="25">
        <v>261826.22772727266</v>
      </c>
    </row>
    <row r="13" spans="1:4" x14ac:dyDescent="0.25">
      <c r="A13" t="s">
        <v>467</v>
      </c>
      <c r="B13" s="25">
        <v>46003.68</v>
      </c>
      <c r="C13" s="25">
        <v>0</v>
      </c>
      <c r="D13" s="25">
        <v>46003.68</v>
      </c>
    </row>
    <row r="14" spans="1:4" x14ac:dyDescent="0.25">
      <c r="A14" t="s">
        <v>985</v>
      </c>
      <c r="B14" s="25">
        <v>3374420.0240909094</v>
      </c>
      <c r="C14" s="25">
        <v>395210.34409090894</v>
      </c>
      <c r="D14" s="25">
        <v>2979209.6800000006</v>
      </c>
    </row>
    <row r="15" spans="1:4" x14ac:dyDescent="0.25">
      <c r="B15"/>
      <c r="C15"/>
      <c r="D15"/>
    </row>
    <row r="16" spans="1:4" x14ac:dyDescent="0.25">
      <c r="B16"/>
      <c r="C16"/>
      <c r="D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AEC61-1C0C-4CBB-B355-E610161E34AB}">
  <dimension ref="A1:E570"/>
  <sheetViews>
    <sheetView workbookViewId="0">
      <selection activeCell="A2" sqref="A2:E570"/>
    </sheetView>
  </sheetViews>
  <sheetFormatPr defaultRowHeight="15" x14ac:dyDescent="0.25"/>
  <cols>
    <col min="3" max="3" width="9.85546875" bestFit="1" customWidth="1"/>
  </cols>
  <sheetData>
    <row r="1" spans="1:5" x14ac:dyDescent="0.25">
      <c r="A1" s="79" t="s">
        <v>8</v>
      </c>
      <c r="B1" s="79" t="s">
        <v>9</v>
      </c>
      <c r="C1" s="79" t="s">
        <v>986</v>
      </c>
      <c r="D1" s="79" t="s">
        <v>987</v>
      </c>
      <c r="E1" s="79" t="s">
        <v>988</v>
      </c>
    </row>
    <row r="2" spans="1:5" x14ac:dyDescent="0.25">
      <c r="A2">
        <v>208</v>
      </c>
      <c r="B2">
        <v>88013711</v>
      </c>
      <c r="C2">
        <v>288</v>
      </c>
      <c r="D2">
        <v>0</v>
      </c>
      <c r="E2">
        <v>1</v>
      </c>
    </row>
    <row r="3" spans="1:5" x14ac:dyDescent="0.25">
      <c r="A3">
        <v>208</v>
      </c>
      <c r="B3">
        <v>88016807</v>
      </c>
      <c r="C3">
        <v>100</v>
      </c>
      <c r="D3">
        <v>158</v>
      </c>
      <c r="E3">
        <v>3</v>
      </c>
    </row>
    <row r="4" spans="1:5" x14ac:dyDescent="0.25">
      <c r="A4">
        <v>208</v>
      </c>
      <c r="B4">
        <v>88019486</v>
      </c>
      <c r="C4">
        <v>100</v>
      </c>
      <c r="D4">
        <v>96</v>
      </c>
      <c r="E4">
        <v>2</v>
      </c>
    </row>
    <row r="5" spans="1:5" x14ac:dyDescent="0.25">
      <c r="A5">
        <v>208</v>
      </c>
      <c r="B5">
        <v>88019768</v>
      </c>
      <c r="C5">
        <v>21</v>
      </c>
      <c r="D5">
        <v>4</v>
      </c>
      <c r="E5">
        <v>1</v>
      </c>
    </row>
    <row r="6" spans="1:5" x14ac:dyDescent="0.25">
      <c r="A6">
        <v>208</v>
      </c>
      <c r="B6">
        <v>88020100</v>
      </c>
      <c r="C6">
        <v>50</v>
      </c>
      <c r="D6">
        <v>5</v>
      </c>
      <c r="E6">
        <v>1</v>
      </c>
    </row>
    <row r="7" spans="1:5" x14ac:dyDescent="0.25">
      <c r="A7">
        <v>208</v>
      </c>
      <c r="B7">
        <v>88021024</v>
      </c>
      <c r="C7">
        <v>209</v>
      </c>
      <c r="D7">
        <v>178</v>
      </c>
      <c r="E7">
        <v>2</v>
      </c>
    </row>
    <row r="8" spans="1:5" x14ac:dyDescent="0.25">
      <c r="A8">
        <v>208</v>
      </c>
      <c r="B8">
        <v>88021618</v>
      </c>
      <c r="C8">
        <v>250</v>
      </c>
      <c r="D8">
        <v>575</v>
      </c>
      <c r="E8">
        <v>3</v>
      </c>
    </row>
    <row r="9" spans="1:5" x14ac:dyDescent="0.25">
      <c r="A9">
        <v>208</v>
      </c>
      <c r="B9">
        <v>88021624</v>
      </c>
      <c r="C9" s="78">
        <v>7020</v>
      </c>
      <c r="D9">
        <v>8</v>
      </c>
      <c r="E9">
        <v>1</v>
      </c>
    </row>
    <row r="10" spans="1:5" x14ac:dyDescent="0.25">
      <c r="A10">
        <v>208</v>
      </c>
      <c r="B10">
        <v>88021940</v>
      </c>
      <c r="C10">
        <v>200</v>
      </c>
      <c r="D10">
        <v>24</v>
      </c>
      <c r="E10">
        <v>1</v>
      </c>
    </row>
    <row r="11" spans="1:5" x14ac:dyDescent="0.25">
      <c r="A11">
        <v>208</v>
      </c>
      <c r="B11">
        <v>88022148</v>
      </c>
      <c r="C11">
        <v>250</v>
      </c>
      <c r="D11">
        <v>55</v>
      </c>
      <c r="E11">
        <v>1</v>
      </c>
    </row>
    <row r="12" spans="1:5" x14ac:dyDescent="0.25">
      <c r="A12">
        <v>208</v>
      </c>
      <c r="B12">
        <v>88022495</v>
      </c>
      <c r="C12">
        <v>168</v>
      </c>
      <c r="D12">
        <v>0</v>
      </c>
      <c r="E12">
        <v>1</v>
      </c>
    </row>
    <row r="13" spans="1:5" x14ac:dyDescent="0.25">
      <c r="A13">
        <v>208</v>
      </c>
      <c r="B13">
        <v>88023001</v>
      </c>
      <c r="C13">
        <v>200</v>
      </c>
      <c r="D13">
        <v>0</v>
      </c>
      <c r="E13">
        <v>1</v>
      </c>
    </row>
    <row r="14" spans="1:5" x14ac:dyDescent="0.25">
      <c r="A14">
        <v>208</v>
      </c>
      <c r="B14">
        <v>88023113</v>
      </c>
      <c r="C14">
        <v>250</v>
      </c>
      <c r="D14">
        <v>264</v>
      </c>
      <c r="E14">
        <v>3</v>
      </c>
    </row>
    <row r="15" spans="1:5" x14ac:dyDescent="0.25">
      <c r="A15">
        <v>208</v>
      </c>
      <c r="B15">
        <v>88023137</v>
      </c>
      <c r="C15" s="78">
        <v>20000</v>
      </c>
      <c r="D15" s="78">
        <v>3500</v>
      </c>
      <c r="E15">
        <v>1</v>
      </c>
    </row>
    <row r="16" spans="1:5" x14ac:dyDescent="0.25">
      <c r="A16">
        <v>208</v>
      </c>
      <c r="B16">
        <v>88023298</v>
      </c>
      <c r="C16">
        <v>200</v>
      </c>
      <c r="D16">
        <v>117</v>
      </c>
      <c r="E16">
        <v>1</v>
      </c>
    </row>
    <row r="17" spans="1:5" x14ac:dyDescent="0.25">
      <c r="A17">
        <v>208</v>
      </c>
      <c r="B17">
        <v>88023319</v>
      </c>
      <c r="C17">
        <v>84</v>
      </c>
      <c r="D17">
        <v>46</v>
      </c>
      <c r="E17">
        <v>1</v>
      </c>
    </row>
    <row r="18" spans="1:5" x14ac:dyDescent="0.25">
      <c r="A18">
        <v>208</v>
      </c>
      <c r="B18">
        <v>88023357</v>
      </c>
      <c r="C18">
        <v>240</v>
      </c>
      <c r="D18">
        <v>0</v>
      </c>
      <c r="E18">
        <v>1</v>
      </c>
    </row>
    <row r="19" spans="1:5" x14ac:dyDescent="0.25">
      <c r="A19">
        <v>208</v>
      </c>
      <c r="B19">
        <v>88023536</v>
      </c>
      <c r="C19">
        <v>168</v>
      </c>
      <c r="D19">
        <v>561</v>
      </c>
      <c r="E19">
        <v>3</v>
      </c>
    </row>
    <row r="20" spans="1:5" x14ac:dyDescent="0.25">
      <c r="A20">
        <v>208</v>
      </c>
      <c r="B20">
        <v>88023538</v>
      </c>
      <c r="C20">
        <v>168</v>
      </c>
      <c r="D20">
        <v>10</v>
      </c>
      <c r="E20">
        <v>1</v>
      </c>
    </row>
    <row r="21" spans="1:5" x14ac:dyDescent="0.25">
      <c r="A21">
        <v>208</v>
      </c>
      <c r="B21">
        <v>88023546</v>
      </c>
      <c r="C21">
        <v>250</v>
      </c>
      <c r="D21">
        <v>250</v>
      </c>
      <c r="E21">
        <v>3</v>
      </c>
    </row>
    <row r="22" spans="1:5" x14ac:dyDescent="0.25">
      <c r="A22">
        <v>208</v>
      </c>
      <c r="B22">
        <v>88023583</v>
      </c>
      <c r="C22">
        <v>100</v>
      </c>
      <c r="D22">
        <v>81</v>
      </c>
      <c r="E22">
        <v>2</v>
      </c>
    </row>
    <row r="23" spans="1:5" x14ac:dyDescent="0.25">
      <c r="A23">
        <v>208</v>
      </c>
      <c r="B23">
        <v>88023584</v>
      </c>
      <c r="C23">
        <v>100</v>
      </c>
      <c r="D23">
        <v>410</v>
      </c>
      <c r="E23">
        <v>3</v>
      </c>
    </row>
    <row r="24" spans="1:5" x14ac:dyDescent="0.25">
      <c r="A24">
        <v>208</v>
      </c>
      <c r="B24">
        <v>88023586</v>
      </c>
      <c r="C24">
        <v>100</v>
      </c>
      <c r="D24">
        <v>184</v>
      </c>
      <c r="E24">
        <v>3</v>
      </c>
    </row>
    <row r="25" spans="1:5" x14ac:dyDescent="0.25">
      <c r="A25">
        <v>208</v>
      </c>
      <c r="B25">
        <v>88023592</v>
      </c>
      <c r="C25">
        <v>200</v>
      </c>
      <c r="D25">
        <v>136</v>
      </c>
      <c r="E25">
        <v>1</v>
      </c>
    </row>
    <row r="26" spans="1:5" x14ac:dyDescent="0.25">
      <c r="A26">
        <v>208</v>
      </c>
      <c r="B26">
        <v>88023593</v>
      </c>
      <c r="C26">
        <v>167</v>
      </c>
      <c r="D26">
        <v>14</v>
      </c>
      <c r="E26">
        <v>1</v>
      </c>
    </row>
    <row r="27" spans="1:5" x14ac:dyDescent="0.25">
      <c r="A27">
        <v>208</v>
      </c>
      <c r="B27">
        <v>88023610</v>
      </c>
      <c r="C27">
        <v>250</v>
      </c>
      <c r="D27">
        <v>7</v>
      </c>
      <c r="E27">
        <v>1</v>
      </c>
    </row>
    <row r="28" spans="1:5" x14ac:dyDescent="0.25">
      <c r="A28">
        <v>208</v>
      </c>
      <c r="B28">
        <v>88023613</v>
      </c>
      <c r="C28">
        <v>25</v>
      </c>
      <c r="D28">
        <v>12</v>
      </c>
      <c r="E28">
        <v>1</v>
      </c>
    </row>
    <row r="29" spans="1:5" x14ac:dyDescent="0.25">
      <c r="A29">
        <v>208</v>
      </c>
      <c r="B29">
        <v>88023618</v>
      </c>
      <c r="C29">
        <v>10</v>
      </c>
      <c r="D29">
        <v>5</v>
      </c>
      <c r="E29">
        <v>1</v>
      </c>
    </row>
    <row r="30" spans="1:5" x14ac:dyDescent="0.25">
      <c r="A30">
        <v>208</v>
      </c>
      <c r="B30">
        <v>88023969</v>
      </c>
      <c r="C30">
        <v>176</v>
      </c>
      <c r="D30">
        <v>0</v>
      </c>
      <c r="E30">
        <v>1</v>
      </c>
    </row>
    <row r="31" spans="1:5" x14ac:dyDescent="0.25">
      <c r="A31">
        <v>208</v>
      </c>
      <c r="B31">
        <v>88023983</v>
      </c>
      <c r="C31">
        <v>100</v>
      </c>
      <c r="D31">
        <v>125</v>
      </c>
      <c r="E31">
        <v>3</v>
      </c>
    </row>
    <row r="32" spans="1:5" x14ac:dyDescent="0.25">
      <c r="A32">
        <v>208</v>
      </c>
      <c r="B32">
        <v>88024130</v>
      </c>
      <c r="C32">
        <v>100</v>
      </c>
      <c r="D32">
        <v>0</v>
      </c>
      <c r="E32">
        <v>1</v>
      </c>
    </row>
    <row r="33" spans="1:5" x14ac:dyDescent="0.25">
      <c r="A33">
        <v>208</v>
      </c>
      <c r="B33">
        <v>88024131</v>
      </c>
      <c r="C33">
        <v>250</v>
      </c>
      <c r="D33">
        <v>57</v>
      </c>
      <c r="E33">
        <v>1</v>
      </c>
    </row>
    <row r="34" spans="1:5" x14ac:dyDescent="0.25">
      <c r="A34">
        <v>208</v>
      </c>
      <c r="B34">
        <v>88024214</v>
      </c>
      <c r="C34">
        <v>42</v>
      </c>
      <c r="D34">
        <v>13</v>
      </c>
      <c r="E34">
        <v>1</v>
      </c>
    </row>
    <row r="35" spans="1:5" x14ac:dyDescent="0.25">
      <c r="A35">
        <v>208</v>
      </c>
      <c r="B35">
        <v>88024215</v>
      </c>
      <c r="C35">
        <v>63</v>
      </c>
      <c r="D35">
        <v>17</v>
      </c>
      <c r="E35">
        <v>1</v>
      </c>
    </row>
    <row r="36" spans="1:5" x14ac:dyDescent="0.25">
      <c r="A36">
        <v>208</v>
      </c>
      <c r="B36">
        <v>88024216</v>
      </c>
      <c r="C36">
        <v>25</v>
      </c>
      <c r="D36">
        <v>10</v>
      </c>
      <c r="E36">
        <v>1</v>
      </c>
    </row>
    <row r="37" spans="1:5" x14ac:dyDescent="0.25">
      <c r="A37">
        <v>208</v>
      </c>
      <c r="B37">
        <v>88024217</v>
      </c>
      <c r="C37">
        <v>47</v>
      </c>
      <c r="D37">
        <v>0</v>
      </c>
      <c r="E37">
        <v>1</v>
      </c>
    </row>
    <row r="38" spans="1:5" x14ac:dyDescent="0.25">
      <c r="A38">
        <v>208</v>
      </c>
      <c r="B38">
        <v>88024218</v>
      </c>
      <c r="C38">
        <v>42</v>
      </c>
      <c r="D38">
        <v>203</v>
      </c>
      <c r="E38">
        <v>3</v>
      </c>
    </row>
    <row r="39" spans="1:5" x14ac:dyDescent="0.25">
      <c r="A39">
        <v>208</v>
      </c>
      <c r="B39">
        <v>88024221</v>
      </c>
      <c r="C39">
        <v>25</v>
      </c>
      <c r="D39">
        <v>26</v>
      </c>
      <c r="E39">
        <v>3</v>
      </c>
    </row>
    <row r="40" spans="1:5" x14ac:dyDescent="0.25">
      <c r="A40">
        <v>208</v>
      </c>
      <c r="B40">
        <v>88024432</v>
      </c>
      <c r="C40">
        <v>42</v>
      </c>
      <c r="D40">
        <v>15</v>
      </c>
      <c r="E40">
        <v>1</v>
      </c>
    </row>
    <row r="41" spans="1:5" x14ac:dyDescent="0.25">
      <c r="A41">
        <v>208</v>
      </c>
      <c r="B41">
        <v>88024433</v>
      </c>
      <c r="C41">
        <v>500</v>
      </c>
      <c r="D41">
        <v>54</v>
      </c>
      <c r="E41">
        <v>1</v>
      </c>
    </row>
    <row r="42" spans="1:5" x14ac:dyDescent="0.25">
      <c r="A42">
        <v>208</v>
      </c>
      <c r="B42">
        <v>88024596</v>
      </c>
      <c r="C42">
        <v>40</v>
      </c>
      <c r="D42">
        <v>17</v>
      </c>
      <c r="E42">
        <v>1</v>
      </c>
    </row>
    <row r="43" spans="1:5" x14ac:dyDescent="0.25">
      <c r="A43">
        <v>208</v>
      </c>
      <c r="B43">
        <v>88024664</v>
      </c>
      <c r="C43">
        <v>2</v>
      </c>
      <c r="D43">
        <v>2</v>
      </c>
      <c r="E43">
        <v>3</v>
      </c>
    </row>
    <row r="44" spans="1:5" x14ac:dyDescent="0.25">
      <c r="A44">
        <v>208</v>
      </c>
      <c r="B44">
        <v>88024665</v>
      </c>
      <c r="C44">
        <v>4</v>
      </c>
      <c r="D44">
        <v>2</v>
      </c>
      <c r="E44">
        <v>1</v>
      </c>
    </row>
    <row r="45" spans="1:5" x14ac:dyDescent="0.25">
      <c r="A45">
        <v>208</v>
      </c>
      <c r="B45">
        <v>88024831</v>
      </c>
      <c r="C45">
        <v>239</v>
      </c>
      <c r="D45">
        <v>5</v>
      </c>
      <c r="E45">
        <v>1</v>
      </c>
    </row>
    <row r="46" spans="1:5" x14ac:dyDescent="0.25">
      <c r="A46">
        <v>208</v>
      </c>
      <c r="B46">
        <v>88024878</v>
      </c>
      <c r="C46">
        <v>250</v>
      </c>
      <c r="D46">
        <v>40</v>
      </c>
      <c r="E46">
        <v>1</v>
      </c>
    </row>
    <row r="47" spans="1:5" x14ac:dyDescent="0.25">
      <c r="A47">
        <v>208</v>
      </c>
      <c r="B47">
        <v>88024934</v>
      </c>
      <c r="C47">
        <v>200</v>
      </c>
      <c r="D47">
        <v>10</v>
      </c>
      <c r="E47">
        <v>1</v>
      </c>
    </row>
    <row r="48" spans="1:5" x14ac:dyDescent="0.25">
      <c r="A48">
        <v>208</v>
      </c>
      <c r="B48">
        <v>88024990</v>
      </c>
      <c r="C48">
        <v>50</v>
      </c>
      <c r="D48">
        <v>0</v>
      </c>
      <c r="E48">
        <v>1</v>
      </c>
    </row>
    <row r="49" spans="1:5" x14ac:dyDescent="0.25">
      <c r="A49">
        <v>208</v>
      </c>
      <c r="B49">
        <v>88025003</v>
      </c>
      <c r="C49">
        <v>210</v>
      </c>
      <c r="D49">
        <v>0</v>
      </c>
      <c r="E49">
        <v>1</v>
      </c>
    </row>
    <row r="50" spans="1:5" x14ac:dyDescent="0.25">
      <c r="A50">
        <v>208</v>
      </c>
      <c r="B50">
        <v>88025153</v>
      </c>
      <c r="C50">
        <v>100</v>
      </c>
      <c r="D50">
        <v>0</v>
      </c>
      <c r="E50">
        <v>1</v>
      </c>
    </row>
    <row r="51" spans="1:5" x14ac:dyDescent="0.25">
      <c r="A51">
        <v>208</v>
      </c>
      <c r="B51">
        <v>88025364</v>
      </c>
      <c r="C51">
        <v>52</v>
      </c>
      <c r="D51">
        <v>0</v>
      </c>
      <c r="E51">
        <v>1</v>
      </c>
    </row>
    <row r="52" spans="1:5" x14ac:dyDescent="0.25">
      <c r="A52">
        <v>208</v>
      </c>
      <c r="B52">
        <v>88025669</v>
      </c>
      <c r="C52">
        <v>125</v>
      </c>
      <c r="D52">
        <v>25</v>
      </c>
      <c r="E52">
        <v>1</v>
      </c>
    </row>
    <row r="53" spans="1:5" x14ac:dyDescent="0.25">
      <c r="A53">
        <v>208</v>
      </c>
      <c r="B53">
        <v>88025881</v>
      </c>
      <c r="C53">
        <v>100</v>
      </c>
      <c r="D53">
        <v>8</v>
      </c>
      <c r="E53">
        <v>1</v>
      </c>
    </row>
    <row r="54" spans="1:5" x14ac:dyDescent="0.25">
      <c r="A54">
        <v>208</v>
      </c>
      <c r="B54">
        <v>88025882</v>
      </c>
      <c r="C54">
        <v>100</v>
      </c>
      <c r="D54">
        <v>0</v>
      </c>
      <c r="E54">
        <v>1</v>
      </c>
    </row>
    <row r="55" spans="1:5" x14ac:dyDescent="0.25">
      <c r="A55">
        <v>208</v>
      </c>
      <c r="B55">
        <v>88025900</v>
      </c>
      <c r="C55">
        <v>167</v>
      </c>
      <c r="D55">
        <v>0</v>
      </c>
      <c r="E55">
        <v>1</v>
      </c>
    </row>
    <row r="56" spans="1:5" x14ac:dyDescent="0.25">
      <c r="A56">
        <v>208</v>
      </c>
      <c r="B56">
        <v>88025902</v>
      </c>
      <c r="C56">
        <v>167</v>
      </c>
      <c r="D56">
        <v>6</v>
      </c>
      <c r="E56">
        <v>1</v>
      </c>
    </row>
    <row r="57" spans="1:5" x14ac:dyDescent="0.25">
      <c r="A57">
        <v>208</v>
      </c>
      <c r="B57">
        <v>88025903</v>
      </c>
      <c r="C57">
        <v>167</v>
      </c>
      <c r="D57">
        <v>9</v>
      </c>
      <c r="E57">
        <v>1</v>
      </c>
    </row>
    <row r="58" spans="1:5" x14ac:dyDescent="0.25">
      <c r="A58">
        <v>208</v>
      </c>
      <c r="B58">
        <v>88025907</v>
      </c>
      <c r="C58">
        <v>167</v>
      </c>
      <c r="D58">
        <v>10</v>
      </c>
      <c r="E58">
        <v>1</v>
      </c>
    </row>
    <row r="59" spans="1:5" x14ac:dyDescent="0.25">
      <c r="A59">
        <v>208</v>
      </c>
      <c r="B59">
        <v>88025909</v>
      </c>
      <c r="C59">
        <v>100</v>
      </c>
      <c r="D59">
        <v>5</v>
      </c>
      <c r="E59">
        <v>1</v>
      </c>
    </row>
    <row r="60" spans="1:5" x14ac:dyDescent="0.25">
      <c r="A60">
        <v>208</v>
      </c>
      <c r="B60">
        <v>88025910</v>
      </c>
      <c r="C60">
        <v>167</v>
      </c>
      <c r="D60">
        <v>21</v>
      </c>
      <c r="E60">
        <v>1</v>
      </c>
    </row>
    <row r="61" spans="1:5" x14ac:dyDescent="0.25">
      <c r="A61">
        <v>208</v>
      </c>
      <c r="B61">
        <v>88025914</v>
      </c>
      <c r="C61">
        <v>167</v>
      </c>
      <c r="D61">
        <v>0</v>
      </c>
      <c r="E61">
        <v>1</v>
      </c>
    </row>
    <row r="62" spans="1:5" x14ac:dyDescent="0.25">
      <c r="A62">
        <v>208</v>
      </c>
      <c r="B62">
        <v>88025915</v>
      </c>
      <c r="C62">
        <v>250</v>
      </c>
      <c r="D62">
        <v>41</v>
      </c>
      <c r="E62">
        <v>1</v>
      </c>
    </row>
    <row r="63" spans="1:5" x14ac:dyDescent="0.25">
      <c r="A63">
        <v>208</v>
      </c>
      <c r="B63">
        <v>88025916</v>
      </c>
      <c r="C63">
        <v>250</v>
      </c>
      <c r="D63">
        <v>60</v>
      </c>
      <c r="E63">
        <v>1</v>
      </c>
    </row>
    <row r="64" spans="1:5" x14ac:dyDescent="0.25">
      <c r="A64">
        <v>208</v>
      </c>
      <c r="B64">
        <v>88025931</v>
      </c>
      <c r="C64">
        <v>167</v>
      </c>
      <c r="D64">
        <v>5</v>
      </c>
      <c r="E64">
        <v>1</v>
      </c>
    </row>
    <row r="65" spans="1:5" x14ac:dyDescent="0.25">
      <c r="A65">
        <v>208</v>
      </c>
      <c r="B65">
        <v>88025932</v>
      </c>
      <c r="C65">
        <v>167</v>
      </c>
      <c r="D65">
        <v>25</v>
      </c>
      <c r="E65">
        <v>1</v>
      </c>
    </row>
    <row r="66" spans="1:5" x14ac:dyDescent="0.25">
      <c r="A66">
        <v>208</v>
      </c>
      <c r="B66">
        <v>88025933</v>
      </c>
      <c r="C66">
        <v>167</v>
      </c>
      <c r="D66">
        <v>35</v>
      </c>
      <c r="E66">
        <v>1</v>
      </c>
    </row>
    <row r="67" spans="1:5" x14ac:dyDescent="0.25">
      <c r="A67">
        <v>208</v>
      </c>
      <c r="B67">
        <v>88025934</v>
      </c>
      <c r="C67">
        <v>167</v>
      </c>
      <c r="D67">
        <v>36</v>
      </c>
      <c r="E67">
        <v>1</v>
      </c>
    </row>
    <row r="68" spans="1:5" x14ac:dyDescent="0.25">
      <c r="A68">
        <v>208</v>
      </c>
      <c r="B68">
        <v>88025936</v>
      </c>
      <c r="C68">
        <v>167</v>
      </c>
      <c r="D68">
        <v>10</v>
      </c>
      <c r="E68">
        <v>1</v>
      </c>
    </row>
    <row r="69" spans="1:5" x14ac:dyDescent="0.25">
      <c r="A69">
        <v>208</v>
      </c>
      <c r="B69">
        <v>88025937</v>
      </c>
      <c r="C69">
        <v>167</v>
      </c>
      <c r="D69">
        <v>20</v>
      </c>
      <c r="E69">
        <v>1</v>
      </c>
    </row>
    <row r="70" spans="1:5" x14ac:dyDescent="0.25">
      <c r="A70">
        <v>208</v>
      </c>
      <c r="B70">
        <v>88025938</v>
      </c>
      <c r="C70">
        <v>167</v>
      </c>
      <c r="D70">
        <v>60</v>
      </c>
      <c r="E70">
        <v>1</v>
      </c>
    </row>
    <row r="71" spans="1:5" x14ac:dyDescent="0.25">
      <c r="A71">
        <v>208</v>
      </c>
      <c r="B71">
        <v>88025939</v>
      </c>
      <c r="C71">
        <v>167</v>
      </c>
      <c r="D71">
        <v>60</v>
      </c>
      <c r="E71">
        <v>1</v>
      </c>
    </row>
    <row r="72" spans="1:5" x14ac:dyDescent="0.25">
      <c r="A72">
        <v>208</v>
      </c>
      <c r="B72">
        <v>88025940</v>
      </c>
      <c r="C72">
        <v>167</v>
      </c>
      <c r="D72">
        <v>11</v>
      </c>
      <c r="E72">
        <v>1</v>
      </c>
    </row>
    <row r="73" spans="1:5" x14ac:dyDescent="0.25">
      <c r="A73">
        <v>208</v>
      </c>
      <c r="B73">
        <v>88025959</v>
      </c>
      <c r="C73">
        <v>300</v>
      </c>
      <c r="D73">
        <v>15</v>
      </c>
      <c r="E73">
        <v>1</v>
      </c>
    </row>
    <row r="74" spans="1:5" x14ac:dyDescent="0.25">
      <c r="A74">
        <v>208</v>
      </c>
      <c r="B74">
        <v>88025960</v>
      </c>
      <c r="C74">
        <v>300</v>
      </c>
      <c r="D74">
        <v>37</v>
      </c>
      <c r="E74">
        <v>1</v>
      </c>
    </row>
    <row r="75" spans="1:5" x14ac:dyDescent="0.25">
      <c r="A75">
        <v>208</v>
      </c>
      <c r="B75">
        <v>88025961</v>
      </c>
      <c r="C75">
        <v>300</v>
      </c>
      <c r="D75">
        <v>11</v>
      </c>
      <c r="E75">
        <v>1</v>
      </c>
    </row>
    <row r="76" spans="1:5" x14ac:dyDescent="0.25">
      <c r="A76">
        <v>208</v>
      </c>
      <c r="B76">
        <v>88025970</v>
      </c>
      <c r="C76">
        <v>167</v>
      </c>
      <c r="D76">
        <v>8</v>
      </c>
      <c r="E76">
        <v>1</v>
      </c>
    </row>
    <row r="77" spans="1:5" x14ac:dyDescent="0.25">
      <c r="A77">
        <v>208</v>
      </c>
      <c r="B77">
        <v>88025971</v>
      </c>
      <c r="C77">
        <v>167</v>
      </c>
      <c r="D77">
        <v>10</v>
      </c>
      <c r="E77">
        <v>1</v>
      </c>
    </row>
    <row r="78" spans="1:5" x14ac:dyDescent="0.25">
      <c r="A78">
        <v>208</v>
      </c>
      <c r="B78">
        <v>88025972</v>
      </c>
      <c r="C78">
        <v>167</v>
      </c>
      <c r="D78">
        <v>10</v>
      </c>
      <c r="E78">
        <v>1</v>
      </c>
    </row>
    <row r="79" spans="1:5" x14ac:dyDescent="0.25">
      <c r="A79">
        <v>208</v>
      </c>
      <c r="B79">
        <v>88025973</v>
      </c>
      <c r="C79">
        <v>167</v>
      </c>
      <c r="D79">
        <v>11</v>
      </c>
      <c r="E79">
        <v>1</v>
      </c>
    </row>
    <row r="80" spans="1:5" x14ac:dyDescent="0.25">
      <c r="A80">
        <v>208</v>
      </c>
      <c r="B80">
        <v>88025975</v>
      </c>
      <c r="C80">
        <v>167</v>
      </c>
      <c r="D80">
        <v>38</v>
      </c>
      <c r="E80">
        <v>1</v>
      </c>
    </row>
    <row r="81" spans="1:5" x14ac:dyDescent="0.25">
      <c r="A81">
        <v>208</v>
      </c>
      <c r="B81">
        <v>88025976</v>
      </c>
      <c r="C81">
        <v>167</v>
      </c>
      <c r="D81">
        <v>72</v>
      </c>
      <c r="E81">
        <v>1</v>
      </c>
    </row>
    <row r="82" spans="1:5" x14ac:dyDescent="0.25">
      <c r="A82">
        <v>208</v>
      </c>
      <c r="B82">
        <v>88025977</v>
      </c>
      <c r="C82">
        <v>167</v>
      </c>
      <c r="D82">
        <v>97</v>
      </c>
      <c r="E82">
        <v>1</v>
      </c>
    </row>
    <row r="83" spans="1:5" x14ac:dyDescent="0.25">
      <c r="A83">
        <v>208</v>
      </c>
      <c r="B83">
        <v>88025979</v>
      </c>
      <c r="C83">
        <v>167</v>
      </c>
      <c r="D83">
        <v>103</v>
      </c>
      <c r="E83">
        <v>1</v>
      </c>
    </row>
    <row r="84" spans="1:5" x14ac:dyDescent="0.25">
      <c r="A84">
        <v>208</v>
      </c>
      <c r="B84">
        <v>88025980</v>
      </c>
      <c r="C84">
        <v>167</v>
      </c>
      <c r="D84">
        <v>165</v>
      </c>
      <c r="E84">
        <v>2</v>
      </c>
    </row>
    <row r="85" spans="1:5" x14ac:dyDescent="0.25">
      <c r="A85">
        <v>208</v>
      </c>
      <c r="B85">
        <v>88025981</v>
      </c>
      <c r="C85">
        <v>167</v>
      </c>
      <c r="D85">
        <v>328</v>
      </c>
      <c r="E85">
        <v>3</v>
      </c>
    </row>
    <row r="86" spans="1:5" x14ac:dyDescent="0.25">
      <c r="A86">
        <v>208</v>
      </c>
      <c r="B86">
        <v>88025982</v>
      </c>
      <c r="C86">
        <v>167</v>
      </c>
      <c r="D86">
        <v>102</v>
      </c>
      <c r="E86">
        <v>1</v>
      </c>
    </row>
    <row r="87" spans="1:5" x14ac:dyDescent="0.25">
      <c r="A87">
        <v>208</v>
      </c>
      <c r="B87">
        <v>88025984</v>
      </c>
      <c r="C87">
        <v>167</v>
      </c>
      <c r="D87">
        <v>31</v>
      </c>
      <c r="E87">
        <v>1</v>
      </c>
    </row>
    <row r="88" spans="1:5" x14ac:dyDescent="0.25">
      <c r="A88">
        <v>208</v>
      </c>
      <c r="B88">
        <v>88025985</v>
      </c>
      <c r="C88">
        <v>167</v>
      </c>
      <c r="D88">
        <v>34</v>
      </c>
      <c r="E88">
        <v>1</v>
      </c>
    </row>
    <row r="89" spans="1:5" x14ac:dyDescent="0.25">
      <c r="A89">
        <v>208</v>
      </c>
      <c r="B89">
        <v>88025986</v>
      </c>
      <c r="C89">
        <v>167</v>
      </c>
      <c r="D89">
        <v>33</v>
      </c>
      <c r="E89">
        <v>1</v>
      </c>
    </row>
    <row r="90" spans="1:5" x14ac:dyDescent="0.25">
      <c r="A90">
        <v>208</v>
      </c>
      <c r="B90">
        <v>88025987</v>
      </c>
      <c r="C90">
        <v>167</v>
      </c>
      <c r="D90">
        <v>22</v>
      </c>
      <c r="E90">
        <v>1</v>
      </c>
    </row>
    <row r="91" spans="1:5" x14ac:dyDescent="0.25">
      <c r="A91">
        <v>208</v>
      </c>
      <c r="B91">
        <v>88025989</v>
      </c>
      <c r="C91">
        <v>167</v>
      </c>
      <c r="D91">
        <v>5</v>
      </c>
      <c r="E91">
        <v>1</v>
      </c>
    </row>
    <row r="92" spans="1:5" x14ac:dyDescent="0.25">
      <c r="A92">
        <v>208</v>
      </c>
      <c r="B92">
        <v>88025990</v>
      </c>
      <c r="C92">
        <v>167</v>
      </c>
      <c r="D92">
        <v>5</v>
      </c>
      <c r="E92">
        <v>1</v>
      </c>
    </row>
    <row r="93" spans="1:5" x14ac:dyDescent="0.25">
      <c r="A93">
        <v>208</v>
      </c>
      <c r="B93">
        <v>88025991</v>
      </c>
      <c r="C93">
        <v>167</v>
      </c>
      <c r="D93">
        <v>5</v>
      </c>
      <c r="E93">
        <v>1</v>
      </c>
    </row>
    <row r="94" spans="1:5" x14ac:dyDescent="0.25">
      <c r="A94">
        <v>208</v>
      </c>
      <c r="B94">
        <v>88025992</v>
      </c>
      <c r="C94">
        <v>167</v>
      </c>
      <c r="D94">
        <v>0</v>
      </c>
      <c r="E94">
        <v>1</v>
      </c>
    </row>
    <row r="95" spans="1:5" x14ac:dyDescent="0.25">
      <c r="A95">
        <v>208</v>
      </c>
      <c r="B95">
        <v>88025994</v>
      </c>
      <c r="C95">
        <v>167</v>
      </c>
      <c r="D95">
        <v>0</v>
      </c>
      <c r="E95">
        <v>1</v>
      </c>
    </row>
    <row r="96" spans="1:5" x14ac:dyDescent="0.25">
      <c r="A96">
        <v>208</v>
      </c>
      <c r="B96">
        <v>88025995</v>
      </c>
      <c r="C96">
        <v>167</v>
      </c>
      <c r="D96">
        <v>5</v>
      </c>
      <c r="E96">
        <v>1</v>
      </c>
    </row>
    <row r="97" spans="1:5" x14ac:dyDescent="0.25">
      <c r="A97">
        <v>208</v>
      </c>
      <c r="B97">
        <v>88025996</v>
      </c>
      <c r="C97">
        <v>167</v>
      </c>
      <c r="D97">
        <v>5</v>
      </c>
      <c r="E97">
        <v>1</v>
      </c>
    </row>
    <row r="98" spans="1:5" x14ac:dyDescent="0.25">
      <c r="A98">
        <v>208</v>
      </c>
      <c r="B98">
        <v>88026004</v>
      </c>
      <c r="C98">
        <v>250</v>
      </c>
      <c r="D98">
        <v>63</v>
      </c>
      <c r="E98">
        <v>1</v>
      </c>
    </row>
    <row r="99" spans="1:5" x14ac:dyDescent="0.25">
      <c r="A99">
        <v>208</v>
      </c>
      <c r="B99">
        <v>88026008</v>
      </c>
      <c r="C99">
        <v>250</v>
      </c>
      <c r="D99">
        <v>12</v>
      </c>
      <c r="E99">
        <v>1</v>
      </c>
    </row>
    <row r="100" spans="1:5" x14ac:dyDescent="0.25">
      <c r="A100">
        <v>208</v>
      </c>
      <c r="B100">
        <v>88026009</v>
      </c>
      <c r="C100" s="78">
        <v>2084</v>
      </c>
      <c r="D100">
        <v>547</v>
      </c>
      <c r="E100">
        <v>1</v>
      </c>
    </row>
    <row r="101" spans="1:5" x14ac:dyDescent="0.25">
      <c r="A101">
        <v>208</v>
      </c>
      <c r="B101">
        <v>88026012</v>
      </c>
      <c r="C101">
        <v>40</v>
      </c>
      <c r="D101">
        <v>0</v>
      </c>
      <c r="E101">
        <v>1</v>
      </c>
    </row>
    <row r="102" spans="1:5" x14ac:dyDescent="0.25">
      <c r="A102">
        <v>208</v>
      </c>
      <c r="B102">
        <v>88026020</v>
      </c>
      <c r="C102">
        <v>167</v>
      </c>
      <c r="D102">
        <v>37</v>
      </c>
      <c r="E102">
        <v>1</v>
      </c>
    </row>
    <row r="103" spans="1:5" x14ac:dyDescent="0.25">
      <c r="A103">
        <v>208</v>
      </c>
      <c r="B103">
        <v>88026057</v>
      </c>
      <c r="C103">
        <v>40</v>
      </c>
      <c r="D103">
        <v>47</v>
      </c>
      <c r="E103">
        <v>3</v>
      </c>
    </row>
    <row r="104" spans="1:5" x14ac:dyDescent="0.25">
      <c r="A104">
        <v>208</v>
      </c>
      <c r="B104">
        <v>88026091</v>
      </c>
      <c r="C104">
        <v>200</v>
      </c>
      <c r="D104">
        <v>22</v>
      </c>
      <c r="E104">
        <v>1</v>
      </c>
    </row>
    <row r="105" spans="1:5" x14ac:dyDescent="0.25">
      <c r="A105">
        <v>208</v>
      </c>
      <c r="B105">
        <v>88026101</v>
      </c>
      <c r="C105">
        <v>100</v>
      </c>
      <c r="D105">
        <v>7</v>
      </c>
      <c r="E105">
        <v>1</v>
      </c>
    </row>
    <row r="106" spans="1:5" x14ac:dyDescent="0.25">
      <c r="A106">
        <v>208</v>
      </c>
      <c r="B106">
        <v>88026102</v>
      </c>
      <c r="C106">
        <v>100</v>
      </c>
      <c r="D106">
        <v>26</v>
      </c>
      <c r="E106">
        <v>1</v>
      </c>
    </row>
    <row r="107" spans="1:5" x14ac:dyDescent="0.25">
      <c r="A107">
        <v>208</v>
      </c>
      <c r="B107">
        <v>88026103</v>
      </c>
      <c r="C107">
        <v>100</v>
      </c>
      <c r="D107">
        <v>1</v>
      </c>
      <c r="E107">
        <v>1</v>
      </c>
    </row>
    <row r="108" spans="1:5" x14ac:dyDescent="0.25">
      <c r="A108">
        <v>208</v>
      </c>
      <c r="B108">
        <v>88026104</v>
      </c>
      <c r="C108">
        <v>100</v>
      </c>
      <c r="D108">
        <v>1</v>
      </c>
      <c r="E108">
        <v>1</v>
      </c>
    </row>
    <row r="109" spans="1:5" x14ac:dyDescent="0.25">
      <c r="A109">
        <v>208</v>
      </c>
      <c r="B109">
        <v>88026113</v>
      </c>
      <c r="C109" s="78">
        <v>5000</v>
      </c>
      <c r="D109">
        <v>0</v>
      </c>
      <c r="E109">
        <v>1</v>
      </c>
    </row>
    <row r="110" spans="1:5" x14ac:dyDescent="0.25">
      <c r="A110">
        <v>208</v>
      </c>
      <c r="B110">
        <v>88026129</v>
      </c>
      <c r="C110">
        <v>100</v>
      </c>
      <c r="D110">
        <v>9</v>
      </c>
      <c r="E110">
        <v>1</v>
      </c>
    </row>
    <row r="111" spans="1:5" x14ac:dyDescent="0.25">
      <c r="A111">
        <v>208</v>
      </c>
      <c r="B111">
        <v>88026150</v>
      </c>
      <c r="C111" s="78">
        <v>3334</v>
      </c>
      <c r="D111">
        <v>0</v>
      </c>
      <c r="E111">
        <v>1</v>
      </c>
    </row>
    <row r="112" spans="1:5" x14ac:dyDescent="0.25">
      <c r="A112">
        <v>208</v>
      </c>
      <c r="B112">
        <v>88026183</v>
      </c>
      <c r="C112">
        <v>100</v>
      </c>
      <c r="D112">
        <v>14</v>
      </c>
      <c r="E112">
        <v>1</v>
      </c>
    </row>
    <row r="113" spans="1:5" x14ac:dyDescent="0.25">
      <c r="A113">
        <v>208</v>
      </c>
      <c r="B113">
        <v>88026199</v>
      </c>
      <c r="C113" s="78">
        <v>3334</v>
      </c>
      <c r="D113">
        <v>10</v>
      </c>
      <c r="E113">
        <v>1</v>
      </c>
    </row>
    <row r="114" spans="1:5" x14ac:dyDescent="0.25">
      <c r="A114">
        <v>208</v>
      </c>
      <c r="B114">
        <v>88026249</v>
      </c>
      <c r="C114">
        <v>417</v>
      </c>
      <c r="D114">
        <v>12</v>
      </c>
      <c r="E114">
        <v>1</v>
      </c>
    </row>
    <row r="115" spans="1:5" x14ac:dyDescent="0.25">
      <c r="A115">
        <v>208</v>
      </c>
      <c r="B115">
        <v>88026250</v>
      </c>
      <c r="C115">
        <v>417</v>
      </c>
      <c r="D115">
        <v>26</v>
      </c>
      <c r="E115">
        <v>1</v>
      </c>
    </row>
    <row r="116" spans="1:5" x14ac:dyDescent="0.25">
      <c r="A116">
        <v>208</v>
      </c>
      <c r="B116">
        <v>88026251</v>
      </c>
      <c r="C116">
        <v>417</v>
      </c>
      <c r="D116">
        <v>56</v>
      </c>
      <c r="E116">
        <v>1</v>
      </c>
    </row>
    <row r="117" spans="1:5" x14ac:dyDescent="0.25">
      <c r="A117">
        <v>208</v>
      </c>
      <c r="B117">
        <v>88026252</v>
      </c>
      <c r="C117">
        <v>417</v>
      </c>
      <c r="D117">
        <v>62</v>
      </c>
      <c r="E117">
        <v>1</v>
      </c>
    </row>
    <row r="118" spans="1:5" x14ac:dyDescent="0.25">
      <c r="A118">
        <v>208</v>
      </c>
      <c r="B118">
        <v>88026255</v>
      </c>
      <c r="C118">
        <v>167</v>
      </c>
      <c r="D118">
        <v>2</v>
      </c>
      <c r="E118">
        <v>1</v>
      </c>
    </row>
    <row r="119" spans="1:5" x14ac:dyDescent="0.25">
      <c r="A119">
        <v>208</v>
      </c>
      <c r="B119">
        <v>88026256</v>
      </c>
      <c r="C119">
        <v>167</v>
      </c>
      <c r="D119">
        <v>25</v>
      </c>
      <c r="E119">
        <v>1</v>
      </c>
    </row>
    <row r="120" spans="1:5" x14ac:dyDescent="0.25">
      <c r="A120">
        <v>208</v>
      </c>
      <c r="B120">
        <v>88026257</v>
      </c>
      <c r="C120">
        <v>167</v>
      </c>
      <c r="D120">
        <v>25</v>
      </c>
      <c r="E120">
        <v>1</v>
      </c>
    </row>
    <row r="121" spans="1:5" x14ac:dyDescent="0.25">
      <c r="A121">
        <v>208</v>
      </c>
      <c r="B121">
        <v>88026258</v>
      </c>
      <c r="C121">
        <v>167</v>
      </c>
      <c r="D121">
        <v>21</v>
      </c>
      <c r="E121">
        <v>1</v>
      </c>
    </row>
    <row r="122" spans="1:5" x14ac:dyDescent="0.25">
      <c r="A122">
        <v>208</v>
      </c>
      <c r="B122">
        <v>88026260</v>
      </c>
      <c r="C122">
        <v>167</v>
      </c>
      <c r="D122">
        <v>7</v>
      </c>
      <c r="E122">
        <v>1</v>
      </c>
    </row>
    <row r="123" spans="1:5" x14ac:dyDescent="0.25">
      <c r="A123">
        <v>208</v>
      </c>
      <c r="B123">
        <v>88026261</v>
      </c>
      <c r="C123">
        <v>167</v>
      </c>
      <c r="D123">
        <v>14</v>
      </c>
      <c r="E123">
        <v>1</v>
      </c>
    </row>
    <row r="124" spans="1:5" x14ac:dyDescent="0.25">
      <c r="A124">
        <v>208</v>
      </c>
      <c r="B124">
        <v>88026262</v>
      </c>
      <c r="C124">
        <v>167</v>
      </c>
      <c r="D124">
        <v>16</v>
      </c>
      <c r="E124">
        <v>1</v>
      </c>
    </row>
    <row r="125" spans="1:5" x14ac:dyDescent="0.25">
      <c r="A125">
        <v>208</v>
      </c>
      <c r="B125">
        <v>88026263</v>
      </c>
      <c r="C125">
        <v>167</v>
      </c>
      <c r="D125">
        <v>11</v>
      </c>
      <c r="E125">
        <v>1</v>
      </c>
    </row>
    <row r="126" spans="1:5" x14ac:dyDescent="0.25">
      <c r="A126">
        <v>208</v>
      </c>
      <c r="B126">
        <v>88026264</v>
      </c>
      <c r="C126">
        <v>167</v>
      </c>
      <c r="D126">
        <v>10</v>
      </c>
      <c r="E126">
        <v>1</v>
      </c>
    </row>
    <row r="127" spans="1:5" x14ac:dyDescent="0.25">
      <c r="A127">
        <v>208</v>
      </c>
      <c r="B127">
        <v>88026266</v>
      </c>
      <c r="C127">
        <v>417</v>
      </c>
      <c r="D127">
        <v>23</v>
      </c>
      <c r="E127">
        <v>1</v>
      </c>
    </row>
    <row r="128" spans="1:5" x14ac:dyDescent="0.25">
      <c r="A128">
        <v>208</v>
      </c>
      <c r="B128">
        <v>88026267</v>
      </c>
      <c r="C128">
        <v>417</v>
      </c>
      <c r="D128">
        <v>62</v>
      </c>
      <c r="E128">
        <v>1</v>
      </c>
    </row>
    <row r="129" spans="1:5" x14ac:dyDescent="0.25">
      <c r="A129">
        <v>208</v>
      </c>
      <c r="B129">
        <v>88026268</v>
      </c>
      <c r="C129">
        <v>417</v>
      </c>
      <c r="D129">
        <v>220</v>
      </c>
      <c r="E129">
        <v>1</v>
      </c>
    </row>
    <row r="130" spans="1:5" x14ac:dyDescent="0.25">
      <c r="A130">
        <v>208</v>
      </c>
      <c r="B130">
        <v>88026269</v>
      </c>
      <c r="C130">
        <v>417</v>
      </c>
      <c r="D130">
        <v>103</v>
      </c>
      <c r="E130">
        <v>1</v>
      </c>
    </row>
    <row r="131" spans="1:5" x14ac:dyDescent="0.25">
      <c r="A131">
        <v>208</v>
      </c>
      <c r="B131">
        <v>88026270</v>
      </c>
      <c r="C131">
        <v>417</v>
      </c>
      <c r="D131">
        <v>61</v>
      </c>
      <c r="E131">
        <v>1</v>
      </c>
    </row>
    <row r="132" spans="1:5" x14ac:dyDescent="0.25">
      <c r="A132">
        <v>208</v>
      </c>
      <c r="B132">
        <v>88026271</v>
      </c>
      <c r="C132">
        <v>333</v>
      </c>
      <c r="D132">
        <v>40</v>
      </c>
      <c r="E132">
        <v>1</v>
      </c>
    </row>
    <row r="133" spans="1:5" x14ac:dyDescent="0.25">
      <c r="A133">
        <v>208</v>
      </c>
      <c r="B133">
        <v>88026272</v>
      </c>
      <c r="C133">
        <v>333</v>
      </c>
      <c r="D133">
        <v>10</v>
      </c>
      <c r="E133">
        <v>1</v>
      </c>
    </row>
    <row r="134" spans="1:5" x14ac:dyDescent="0.25">
      <c r="A134">
        <v>208</v>
      </c>
      <c r="B134">
        <v>88026274</v>
      </c>
      <c r="C134">
        <v>333</v>
      </c>
      <c r="D134">
        <v>40</v>
      </c>
      <c r="E134">
        <v>1</v>
      </c>
    </row>
    <row r="135" spans="1:5" x14ac:dyDescent="0.25">
      <c r="A135">
        <v>208</v>
      </c>
      <c r="B135">
        <v>88026275</v>
      </c>
      <c r="C135">
        <v>333</v>
      </c>
      <c r="D135">
        <v>20</v>
      </c>
      <c r="E135">
        <v>1</v>
      </c>
    </row>
    <row r="136" spans="1:5" x14ac:dyDescent="0.25">
      <c r="A136">
        <v>208</v>
      </c>
      <c r="B136">
        <v>88026276</v>
      </c>
      <c r="C136">
        <v>100</v>
      </c>
      <c r="D136" s="78">
        <v>1102</v>
      </c>
      <c r="E136">
        <v>3</v>
      </c>
    </row>
    <row r="137" spans="1:5" x14ac:dyDescent="0.25">
      <c r="A137">
        <v>208</v>
      </c>
      <c r="B137">
        <v>88026293</v>
      </c>
      <c r="C137">
        <v>50</v>
      </c>
      <c r="D137">
        <v>25</v>
      </c>
      <c r="E137">
        <v>1</v>
      </c>
    </row>
    <row r="138" spans="1:5" x14ac:dyDescent="0.25">
      <c r="A138">
        <v>208</v>
      </c>
      <c r="B138">
        <v>88026294</v>
      </c>
      <c r="C138">
        <v>50</v>
      </c>
      <c r="D138">
        <v>228</v>
      </c>
      <c r="E138">
        <v>3</v>
      </c>
    </row>
    <row r="139" spans="1:5" x14ac:dyDescent="0.25">
      <c r="A139">
        <v>208</v>
      </c>
      <c r="B139">
        <v>88026308</v>
      </c>
      <c r="C139">
        <v>100</v>
      </c>
      <c r="D139">
        <v>104</v>
      </c>
      <c r="E139">
        <v>3</v>
      </c>
    </row>
    <row r="140" spans="1:5" x14ac:dyDescent="0.25">
      <c r="A140">
        <v>208</v>
      </c>
      <c r="B140">
        <v>88026310</v>
      </c>
      <c r="C140">
        <v>100</v>
      </c>
      <c r="D140">
        <v>0</v>
      </c>
      <c r="E140">
        <v>1</v>
      </c>
    </row>
    <row r="141" spans="1:5" x14ac:dyDescent="0.25">
      <c r="A141">
        <v>208</v>
      </c>
      <c r="B141">
        <v>88026361</v>
      </c>
      <c r="C141" s="78">
        <v>1000</v>
      </c>
      <c r="D141">
        <v>12</v>
      </c>
      <c r="E141">
        <v>1</v>
      </c>
    </row>
    <row r="142" spans="1:5" x14ac:dyDescent="0.25">
      <c r="A142">
        <v>208</v>
      </c>
      <c r="B142">
        <v>88026362</v>
      </c>
      <c r="C142" s="78">
        <v>1000</v>
      </c>
      <c r="D142">
        <v>12</v>
      </c>
      <c r="E142">
        <v>1</v>
      </c>
    </row>
    <row r="143" spans="1:5" x14ac:dyDescent="0.25">
      <c r="A143">
        <v>208</v>
      </c>
      <c r="B143">
        <v>88026363</v>
      </c>
      <c r="C143" s="78">
        <v>1000</v>
      </c>
      <c r="D143">
        <v>12</v>
      </c>
      <c r="E143">
        <v>1</v>
      </c>
    </row>
    <row r="144" spans="1:5" x14ac:dyDescent="0.25">
      <c r="A144">
        <v>208</v>
      </c>
      <c r="B144">
        <v>88026364</v>
      </c>
      <c r="C144" s="78">
        <v>1000</v>
      </c>
      <c r="D144">
        <v>12</v>
      </c>
      <c r="E144">
        <v>1</v>
      </c>
    </row>
    <row r="145" spans="1:5" x14ac:dyDescent="0.25">
      <c r="A145">
        <v>208</v>
      </c>
      <c r="B145">
        <v>88026365</v>
      </c>
      <c r="C145" s="78">
        <v>1000</v>
      </c>
      <c r="D145">
        <v>12</v>
      </c>
      <c r="E145">
        <v>1</v>
      </c>
    </row>
    <row r="146" spans="1:5" x14ac:dyDescent="0.25">
      <c r="A146">
        <v>208</v>
      </c>
      <c r="B146">
        <v>88026366</v>
      </c>
      <c r="C146" s="78">
        <v>1000</v>
      </c>
      <c r="D146">
        <v>22</v>
      </c>
      <c r="E146">
        <v>1</v>
      </c>
    </row>
    <row r="147" spans="1:5" x14ac:dyDescent="0.25">
      <c r="A147">
        <v>208</v>
      </c>
      <c r="B147">
        <v>88026368</v>
      </c>
      <c r="C147">
        <v>200</v>
      </c>
      <c r="D147">
        <v>5</v>
      </c>
      <c r="E147">
        <v>1</v>
      </c>
    </row>
    <row r="148" spans="1:5" x14ac:dyDescent="0.25">
      <c r="A148">
        <v>208</v>
      </c>
      <c r="B148">
        <v>88026369</v>
      </c>
      <c r="C148">
        <v>200</v>
      </c>
      <c r="D148">
        <v>5</v>
      </c>
      <c r="E148">
        <v>1</v>
      </c>
    </row>
    <row r="149" spans="1:5" x14ac:dyDescent="0.25">
      <c r="A149">
        <v>208</v>
      </c>
      <c r="B149">
        <v>88026370</v>
      </c>
      <c r="C149">
        <v>200</v>
      </c>
      <c r="D149">
        <v>5</v>
      </c>
      <c r="E149">
        <v>1</v>
      </c>
    </row>
    <row r="150" spans="1:5" x14ac:dyDescent="0.25">
      <c r="A150">
        <v>208</v>
      </c>
      <c r="B150">
        <v>88026371</v>
      </c>
      <c r="C150">
        <v>200</v>
      </c>
      <c r="D150">
        <v>5</v>
      </c>
      <c r="E150">
        <v>1</v>
      </c>
    </row>
    <row r="151" spans="1:5" x14ac:dyDescent="0.25">
      <c r="A151">
        <v>208</v>
      </c>
      <c r="B151">
        <v>88026372</v>
      </c>
      <c r="C151">
        <v>200</v>
      </c>
      <c r="D151">
        <v>5</v>
      </c>
      <c r="E151">
        <v>1</v>
      </c>
    </row>
    <row r="152" spans="1:5" x14ac:dyDescent="0.25">
      <c r="A152">
        <v>208</v>
      </c>
      <c r="B152">
        <v>88026382</v>
      </c>
      <c r="C152">
        <v>167</v>
      </c>
      <c r="D152">
        <v>0</v>
      </c>
      <c r="E152">
        <v>1</v>
      </c>
    </row>
    <row r="153" spans="1:5" x14ac:dyDescent="0.25">
      <c r="A153">
        <v>208</v>
      </c>
      <c r="B153">
        <v>88026383</v>
      </c>
      <c r="C153">
        <v>167</v>
      </c>
      <c r="D153">
        <v>22</v>
      </c>
      <c r="E153">
        <v>1</v>
      </c>
    </row>
    <row r="154" spans="1:5" x14ac:dyDescent="0.25">
      <c r="A154">
        <v>208</v>
      </c>
      <c r="B154">
        <v>88026384</v>
      </c>
      <c r="C154">
        <v>167</v>
      </c>
      <c r="D154">
        <v>6</v>
      </c>
      <c r="E154">
        <v>1</v>
      </c>
    </row>
    <row r="155" spans="1:5" x14ac:dyDescent="0.25">
      <c r="A155">
        <v>208</v>
      </c>
      <c r="B155">
        <v>88026403</v>
      </c>
      <c r="C155">
        <v>200</v>
      </c>
      <c r="D155">
        <v>5</v>
      </c>
      <c r="E155">
        <v>1</v>
      </c>
    </row>
    <row r="156" spans="1:5" x14ac:dyDescent="0.25">
      <c r="A156">
        <v>208</v>
      </c>
      <c r="B156">
        <v>88026466</v>
      </c>
      <c r="C156">
        <v>250</v>
      </c>
      <c r="D156">
        <v>10</v>
      </c>
      <c r="E156">
        <v>1</v>
      </c>
    </row>
    <row r="157" spans="1:5" x14ac:dyDescent="0.25">
      <c r="A157">
        <v>208</v>
      </c>
      <c r="B157">
        <v>88026470</v>
      </c>
      <c r="C157">
        <v>500</v>
      </c>
      <c r="D157">
        <v>123</v>
      </c>
      <c r="E157">
        <v>1</v>
      </c>
    </row>
    <row r="158" spans="1:5" x14ac:dyDescent="0.25">
      <c r="A158">
        <v>208</v>
      </c>
      <c r="B158">
        <v>88026471</v>
      </c>
      <c r="C158">
        <v>500</v>
      </c>
      <c r="D158">
        <v>354</v>
      </c>
      <c r="E158">
        <v>1</v>
      </c>
    </row>
    <row r="159" spans="1:5" x14ac:dyDescent="0.25">
      <c r="A159">
        <v>208</v>
      </c>
      <c r="B159">
        <v>88026472</v>
      </c>
      <c r="C159">
        <v>500</v>
      </c>
      <c r="D159">
        <v>129</v>
      </c>
      <c r="E159">
        <v>1</v>
      </c>
    </row>
    <row r="160" spans="1:5" x14ac:dyDescent="0.25">
      <c r="A160">
        <v>208</v>
      </c>
      <c r="B160">
        <v>88026473</v>
      </c>
      <c r="C160">
        <v>500</v>
      </c>
      <c r="D160">
        <v>6</v>
      </c>
      <c r="E160">
        <v>1</v>
      </c>
    </row>
    <row r="161" spans="1:5" x14ac:dyDescent="0.25">
      <c r="A161">
        <v>208</v>
      </c>
      <c r="B161">
        <v>88026475</v>
      </c>
      <c r="C161">
        <v>167</v>
      </c>
      <c r="D161">
        <v>4</v>
      </c>
      <c r="E161">
        <v>1</v>
      </c>
    </row>
    <row r="162" spans="1:5" x14ac:dyDescent="0.25">
      <c r="A162">
        <v>208</v>
      </c>
      <c r="B162">
        <v>88026476</v>
      </c>
      <c r="C162">
        <v>167</v>
      </c>
      <c r="D162">
        <v>87</v>
      </c>
      <c r="E162">
        <v>1</v>
      </c>
    </row>
    <row r="163" spans="1:5" x14ac:dyDescent="0.25">
      <c r="A163">
        <v>208</v>
      </c>
      <c r="B163">
        <v>88026477</v>
      </c>
      <c r="C163">
        <v>167</v>
      </c>
      <c r="D163">
        <v>58</v>
      </c>
      <c r="E163">
        <v>1</v>
      </c>
    </row>
    <row r="164" spans="1:5" x14ac:dyDescent="0.25">
      <c r="A164">
        <v>208</v>
      </c>
      <c r="B164">
        <v>88026478</v>
      </c>
      <c r="C164">
        <v>167</v>
      </c>
      <c r="D164">
        <v>27</v>
      </c>
      <c r="E164">
        <v>1</v>
      </c>
    </row>
    <row r="165" spans="1:5" x14ac:dyDescent="0.25">
      <c r="A165">
        <v>208</v>
      </c>
      <c r="B165">
        <v>88026480</v>
      </c>
      <c r="C165">
        <v>167</v>
      </c>
      <c r="D165">
        <v>239</v>
      </c>
      <c r="E165">
        <v>3</v>
      </c>
    </row>
    <row r="166" spans="1:5" x14ac:dyDescent="0.25">
      <c r="A166">
        <v>208</v>
      </c>
      <c r="B166">
        <v>88026481</v>
      </c>
      <c r="C166">
        <v>167</v>
      </c>
      <c r="D166">
        <v>118</v>
      </c>
      <c r="E166">
        <v>1</v>
      </c>
    </row>
    <row r="167" spans="1:5" x14ac:dyDescent="0.25">
      <c r="A167">
        <v>208</v>
      </c>
      <c r="B167">
        <v>88026482</v>
      </c>
      <c r="C167">
        <v>167</v>
      </c>
      <c r="D167">
        <v>52</v>
      </c>
      <c r="E167">
        <v>1</v>
      </c>
    </row>
    <row r="168" spans="1:5" x14ac:dyDescent="0.25">
      <c r="A168">
        <v>208</v>
      </c>
      <c r="B168">
        <v>88026483</v>
      </c>
      <c r="C168">
        <v>167</v>
      </c>
      <c r="D168">
        <v>25</v>
      </c>
      <c r="E168">
        <v>1</v>
      </c>
    </row>
    <row r="169" spans="1:5" x14ac:dyDescent="0.25">
      <c r="A169">
        <v>208</v>
      </c>
      <c r="B169">
        <v>88026484</v>
      </c>
      <c r="C169">
        <v>200</v>
      </c>
      <c r="D169">
        <v>642</v>
      </c>
      <c r="E169">
        <v>3</v>
      </c>
    </row>
    <row r="170" spans="1:5" x14ac:dyDescent="0.25">
      <c r="A170">
        <v>208</v>
      </c>
      <c r="B170">
        <v>88026485</v>
      </c>
      <c r="C170">
        <v>125</v>
      </c>
      <c r="D170" s="78">
        <v>2875</v>
      </c>
      <c r="E170">
        <v>3</v>
      </c>
    </row>
    <row r="171" spans="1:5" x14ac:dyDescent="0.25">
      <c r="A171">
        <v>208</v>
      </c>
      <c r="B171">
        <v>88026486</v>
      </c>
      <c r="C171">
        <v>42</v>
      </c>
      <c r="D171">
        <v>816</v>
      </c>
      <c r="E171">
        <v>3</v>
      </c>
    </row>
    <row r="172" spans="1:5" x14ac:dyDescent="0.25">
      <c r="A172">
        <v>208</v>
      </c>
      <c r="B172">
        <v>88026487</v>
      </c>
      <c r="C172">
        <v>100</v>
      </c>
      <c r="D172" s="78">
        <v>1295</v>
      </c>
      <c r="E172">
        <v>3</v>
      </c>
    </row>
    <row r="173" spans="1:5" x14ac:dyDescent="0.25">
      <c r="A173">
        <v>208</v>
      </c>
      <c r="B173">
        <v>88026488</v>
      </c>
      <c r="C173">
        <v>100</v>
      </c>
      <c r="D173">
        <v>588</v>
      </c>
      <c r="E173">
        <v>3</v>
      </c>
    </row>
    <row r="174" spans="1:5" x14ac:dyDescent="0.25">
      <c r="A174">
        <v>208</v>
      </c>
      <c r="B174">
        <v>88026490</v>
      </c>
      <c r="C174">
        <v>500</v>
      </c>
      <c r="D174">
        <v>22</v>
      </c>
      <c r="E174">
        <v>1</v>
      </c>
    </row>
    <row r="175" spans="1:5" x14ac:dyDescent="0.25">
      <c r="A175">
        <v>208</v>
      </c>
      <c r="B175">
        <v>88026491</v>
      </c>
      <c r="C175">
        <v>500</v>
      </c>
      <c r="D175">
        <v>167</v>
      </c>
      <c r="E175">
        <v>1</v>
      </c>
    </row>
    <row r="176" spans="1:5" x14ac:dyDescent="0.25">
      <c r="A176">
        <v>208</v>
      </c>
      <c r="B176">
        <v>88026492</v>
      </c>
      <c r="C176">
        <v>500</v>
      </c>
      <c r="D176">
        <v>176</v>
      </c>
      <c r="E176">
        <v>1</v>
      </c>
    </row>
    <row r="177" spans="1:5" x14ac:dyDescent="0.25">
      <c r="A177">
        <v>208</v>
      </c>
      <c r="B177">
        <v>88026493</v>
      </c>
      <c r="C177">
        <v>167</v>
      </c>
      <c r="D177">
        <v>356</v>
      </c>
      <c r="E177">
        <v>3</v>
      </c>
    </row>
    <row r="178" spans="1:5" x14ac:dyDescent="0.25">
      <c r="A178">
        <v>208</v>
      </c>
      <c r="B178">
        <v>88026494</v>
      </c>
      <c r="C178">
        <v>100</v>
      </c>
      <c r="D178" s="78">
        <v>1305</v>
      </c>
      <c r="E178">
        <v>3</v>
      </c>
    </row>
    <row r="179" spans="1:5" x14ac:dyDescent="0.25">
      <c r="A179">
        <v>208</v>
      </c>
      <c r="B179">
        <v>88026496</v>
      </c>
      <c r="C179">
        <v>167</v>
      </c>
      <c r="D179">
        <v>3</v>
      </c>
      <c r="E179">
        <v>1</v>
      </c>
    </row>
    <row r="180" spans="1:5" x14ac:dyDescent="0.25">
      <c r="A180">
        <v>208</v>
      </c>
      <c r="B180">
        <v>88026497</v>
      </c>
      <c r="C180">
        <v>167</v>
      </c>
      <c r="D180">
        <v>4</v>
      </c>
      <c r="E180">
        <v>1</v>
      </c>
    </row>
    <row r="181" spans="1:5" x14ac:dyDescent="0.25">
      <c r="A181">
        <v>208</v>
      </c>
      <c r="B181">
        <v>88026498</v>
      </c>
      <c r="C181">
        <v>167</v>
      </c>
      <c r="D181">
        <v>12</v>
      </c>
      <c r="E181">
        <v>1</v>
      </c>
    </row>
    <row r="182" spans="1:5" x14ac:dyDescent="0.25">
      <c r="A182">
        <v>208</v>
      </c>
      <c r="B182">
        <v>88026499</v>
      </c>
      <c r="C182">
        <v>167</v>
      </c>
      <c r="D182">
        <v>16</v>
      </c>
      <c r="E182">
        <v>1</v>
      </c>
    </row>
    <row r="183" spans="1:5" x14ac:dyDescent="0.25">
      <c r="A183">
        <v>208</v>
      </c>
      <c r="B183">
        <v>88026501</v>
      </c>
      <c r="C183">
        <v>167</v>
      </c>
      <c r="D183">
        <v>14</v>
      </c>
      <c r="E183">
        <v>1</v>
      </c>
    </row>
    <row r="184" spans="1:5" x14ac:dyDescent="0.25">
      <c r="A184">
        <v>208</v>
      </c>
      <c r="B184">
        <v>88026502</v>
      </c>
      <c r="C184">
        <v>167</v>
      </c>
      <c r="D184">
        <v>17</v>
      </c>
      <c r="E184">
        <v>1</v>
      </c>
    </row>
    <row r="185" spans="1:5" x14ac:dyDescent="0.25">
      <c r="A185">
        <v>208</v>
      </c>
      <c r="B185">
        <v>88026503</v>
      </c>
      <c r="C185">
        <v>167</v>
      </c>
      <c r="D185">
        <v>23</v>
      </c>
      <c r="E185">
        <v>1</v>
      </c>
    </row>
    <row r="186" spans="1:5" x14ac:dyDescent="0.25">
      <c r="A186">
        <v>208</v>
      </c>
      <c r="B186">
        <v>88026504</v>
      </c>
      <c r="C186">
        <v>167</v>
      </c>
      <c r="D186">
        <v>15</v>
      </c>
      <c r="E186">
        <v>1</v>
      </c>
    </row>
    <row r="187" spans="1:5" x14ac:dyDescent="0.25">
      <c r="A187">
        <v>208</v>
      </c>
      <c r="B187">
        <v>88026505</v>
      </c>
      <c r="C187">
        <v>500</v>
      </c>
      <c r="D187" s="78">
        <v>4834</v>
      </c>
      <c r="E187">
        <v>3</v>
      </c>
    </row>
    <row r="188" spans="1:5" x14ac:dyDescent="0.25">
      <c r="A188">
        <v>208</v>
      </c>
      <c r="B188">
        <v>88026506</v>
      </c>
      <c r="C188">
        <v>200</v>
      </c>
      <c r="D188">
        <v>636</v>
      </c>
      <c r="E188">
        <v>3</v>
      </c>
    </row>
    <row r="189" spans="1:5" x14ac:dyDescent="0.25">
      <c r="A189">
        <v>208</v>
      </c>
      <c r="B189">
        <v>88026507</v>
      </c>
      <c r="C189">
        <v>250</v>
      </c>
      <c r="D189">
        <v>628</v>
      </c>
      <c r="E189">
        <v>3</v>
      </c>
    </row>
    <row r="190" spans="1:5" x14ac:dyDescent="0.25">
      <c r="A190">
        <v>208</v>
      </c>
      <c r="B190">
        <v>88026511</v>
      </c>
      <c r="C190">
        <v>10</v>
      </c>
      <c r="D190">
        <v>17</v>
      </c>
      <c r="E190">
        <v>3</v>
      </c>
    </row>
    <row r="191" spans="1:5" x14ac:dyDescent="0.25">
      <c r="A191">
        <v>208</v>
      </c>
      <c r="B191">
        <v>88026515</v>
      </c>
      <c r="C191">
        <v>167</v>
      </c>
      <c r="D191">
        <v>7</v>
      </c>
      <c r="E191">
        <v>1</v>
      </c>
    </row>
    <row r="192" spans="1:5" x14ac:dyDescent="0.25">
      <c r="A192">
        <v>208</v>
      </c>
      <c r="B192">
        <v>88026516</v>
      </c>
      <c r="C192">
        <v>167</v>
      </c>
      <c r="D192">
        <v>15</v>
      </c>
      <c r="E192">
        <v>1</v>
      </c>
    </row>
    <row r="193" spans="1:5" x14ac:dyDescent="0.25">
      <c r="A193">
        <v>208</v>
      </c>
      <c r="B193">
        <v>88026517</v>
      </c>
      <c r="C193">
        <v>167</v>
      </c>
      <c r="D193">
        <v>13</v>
      </c>
      <c r="E193">
        <v>1</v>
      </c>
    </row>
    <row r="194" spans="1:5" x14ac:dyDescent="0.25">
      <c r="A194">
        <v>208</v>
      </c>
      <c r="B194">
        <v>88026518</v>
      </c>
      <c r="C194">
        <v>167</v>
      </c>
      <c r="D194">
        <v>13</v>
      </c>
      <c r="E194">
        <v>1</v>
      </c>
    </row>
    <row r="195" spans="1:5" x14ac:dyDescent="0.25">
      <c r="A195">
        <v>208</v>
      </c>
      <c r="B195">
        <v>88026519</v>
      </c>
      <c r="C195">
        <v>250</v>
      </c>
      <c r="D195">
        <v>819</v>
      </c>
      <c r="E195">
        <v>3</v>
      </c>
    </row>
    <row r="196" spans="1:5" x14ac:dyDescent="0.25">
      <c r="A196">
        <v>208</v>
      </c>
      <c r="B196">
        <v>88026520</v>
      </c>
      <c r="C196">
        <v>250</v>
      </c>
      <c r="D196">
        <v>37</v>
      </c>
      <c r="E196">
        <v>1</v>
      </c>
    </row>
    <row r="197" spans="1:5" x14ac:dyDescent="0.25">
      <c r="A197">
        <v>208</v>
      </c>
      <c r="B197">
        <v>88026522</v>
      </c>
      <c r="C197">
        <v>167</v>
      </c>
      <c r="D197">
        <v>45</v>
      </c>
      <c r="E197">
        <v>1</v>
      </c>
    </row>
    <row r="198" spans="1:5" x14ac:dyDescent="0.25">
      <c r="A198">
        <v>208</v>
      </c>
      <c r="B198">
        <v>88026523</v>
      </c>
      <c r="C198">
        <v>167</v>
      </c>
      <c r="D198">
        <v>130</v>
      </c>
      <c r="E198">
        <v>2</v>
      </c>
    </row>
    <row r="199" spans="1:5" x14ac:dyDescent="0.25">
      <c r="A199">
        <v>208</v>
      </c>
      <c r="B199">
        <v>88026524</v>
      </c>
      <c r="C199">
        <v>167</v>
      </c>
      <c r="D199">
        <v>133</v>
      </c>
      <c r="E199">
        <v>2</v>
      </c>
    </row>
    <row r="200" spans="1:5" x14ac:dyDescent="0.25">
      <c r="A200">
        <v>208</v>
      </c>
      <c r="B200">
        <v>88026525</v>
      </c>
      <c r="C200">
        <v>167</v>
      </c>
      <c r="D200">
        <v>57</v>
      </c>
      <c r="E200">
        <v>1</v>
      </c>
    </row>
    <row r="201" spans="1:5" x14ac:dyDescent="0.25">
      <c r="A201">
        <v>208</v>
      </c>
      <c r="B201">
        <v>88026526</v>
      </c>
      <c r="C201">
        <v>250</v>
      </c>
      <c r="D201">
        <v>104</v>
      </c>
      <c r="E201">
        <v>1</v>
      </c>
    </row>
    <row r="202" spans="1:5" x14ac:dyDescent="0.25">
      <c r="A202">
        <v>208</v>
      </c>
      <c r="B202">
        <v>88026527</v>
      </c>
      <c r="C202">
        <v>100</v>
      </c>
      <c r="D202">
        <v>53</v>
      </c>
      <c r="E202">
        <v>1</v>
      </c>
    </row>
    <row r="203" spans="1:5" x14ac:dyDescent="0.25">
      <c r="A203">
        <v>208</v>
      </c>
      <c r="B203">
        <v>88026528</v>
      </c>
      <c r="C203">
        <v>125</v>
      </c>
      <c r="D203">
        <v>101</v>
      </c>
      <c r="E203">
        <v>2</v>
      </c>
    </row>
    <row r="204" spans="1:5" x14ac:dyDescent="0.25">
      <c r="A204">
        <v>208</v>
      </c>
      <c r="B204">
        <v>88026529</v>
      </c>
      <c r="C204">
        <v>100</v>
      </c>
      <c r="D204">
        <v>112</v>
      </c>
      <c r="E204">
        <v>3</v>
      </c>
    </row>
    <row r="205" spans="1:5" x14ac:dyDescent="0.25">
      <c r="A205">
        <v>208</v>
      </c>
      <c r="B205">
        <v>88026530</v>
      </c>
      <c r="C205">
        <v>42</v>
      </c>
      <c r="D205">
        <v>57</v>
      </c>
      <c r="E205">
        <v>3</v>
      </c>
    </row>
    <row r="206" spans="1:5" x14ac:dyDescent="0.25">
      <c r="A206">
        <v>208</v>
      </c>
      <c r="B206">
        <v>88026531</v>
      </c>
      <c r="C206">
        <v>200</v>
      </c>
      <c r="D206">
        <v>747</v>
      </c>
      <c r="E206">
        <v>3</v>
      </c>
    </row>
    <row r="207" spans="1:5" x14ac:dyDescent="0.25">
      <c r="A207">
        <v>208</v>
      </c>
      <c r="B207">
        <v>88026533</v>
      </c>
      <c r="C207">
        <v>167</v>
      </c>
      <c r="D207">
        <v>2</v>
      </c>
      <c r="E207">
        <v>1</v>
      </c>
    </row>
    <row r="208" spans="1:5" x14ac:dyDescent="0.25">
      <c r="A208">
        <v>208</v>
      </c>
      <c r="B208">
        <v>88026534</v>
      </c>
      <c r="C208">
        <v>167</v>
      </c>
      <c r="D208">
        <v>13</v>
      </c>
      <c r="E208">
        <v>1</v>
      </c>
    </row>
    <row r="209" spans="1:5" x14ac:dyDescent="0.25">
      <c r="A209">
        <v>208</v>
      </c>
      <c r="B209">
        <v>88026535</v>
      </c>
      <c r="C209">
        <v>167</v>
      </c>
      <c r="D209">
        <v>15</v>
      </c>
      <c r="E209">
        <v>1</v>
      </c>
    </row>
    <row r="210" spans="1:5" x14ac:dyDescent="0.25">
      <c r="A210">
        <v>208</v>
      </c>
      <c r="B210">
        <v>88026536</v>
      </c>
      <c r="C210">
        <v>167</v>
      </c>
      <c r="D210">
        <v>16</v>
      </c>
      <c r="E210">
        <v>1</v>
      </c>
    </row>
    <row r="211" spans="1:5" x14ac:dyDescent="0.25">
      <c r="A211">
        <v>208</v>
      </c>
      <c r="B211">
        <v>88026538</v>
      </c>
      <c r="C211">
        <v>167</v>
      </c>
      <c r="D211">
        <v>10</v>
      </c>
      <c r="E211">
        <v>1</v>
      </c>
    </row>
    <row r="212" spans="1:5" x14ac:dyDescent="0.25">
      <c r="A212">
        <v>208</v>
      </c>
      <c r="B212">
        <v>88026539</v>
      </c>
      <c r="C212">
        <v>167</v>
      </c>
      <c r="D212">
        <v>12</v>
      </c>
      <c r="E212">
        <v>1</v>
      </c>
    </row>
    <row r="213" spans="1:5" x14ac:dyDescent="0.25">
      <c r="A213">
        <v>208</v>
      </c>
      <c r="B213">
        <v>88026540</v>
      </c>
      <c r="C213">
        <v>167</v>
      </c>
      <c r="D213">
        <v>13</v>
      </c>
      <c r="E213">
        <v>1</v>
      </c>
    </row>
    <row r="214" spans="1:5" x14ac:dyDescent="0.25">
      <c r="A214">
        <v>208</v>
      </c>
      <c r="B214">
        <v>88026541</v>
      </c>
      <c r="C214">
        <v>167</v>
      </c>
      <c r="D214">
        <v>29</v>
      </c>
      <c r="E214">
        <v>1</v>
      </c>
    </row>
    <row r="215" spans="1:5" x14ac:dyDescent="0.25">
      <c r="A215">
        <v>208</v>
      </c>
      <c r="B215">
        <v>88026542</v>
      </c>
      <c r="C215">
        <v>250</v>
      </c>
      <c r="D215">
        <v>421</v>
      </c>
      <c r="E215">
        <v>3</v>
      </c>
    </row>
    <row r="216" spans="1:5" x14ac:dyDescent="0.25">
      <c r="A216">
        <v>208</v>
      </c>
      <c r="B216">
        <v>88026543</v>
      </c>
      <c r="C216">
        <v>100</v>
      </c>
      <c r="D216">
        <v>612</v>
      </c>
      <c r="E216">
        <v>3</v>
      </c>
    </row>
    <row r="217" spans="1:5" x14ac:dyDescent="0.25">
      <c r="A217">
        <v>208</v>
      </c>
      <c r="B217">
        <v>88026544</v>
      </c>
      <c r="C217">
        <v>200</v>
      </c>
      <c r="D217">
        <v>140</v>
      </c>
      <c r="E217">
        <v>1</v>
      </c>
    </row>
    <row r="218" spans="1:5" x14ac:dyDescent="0.25">
      <c r="A218">
        <v>208</v>
      </c>
      <c r="B218">
        <v>88026546</v>
      </c>
      <c r="C218">
        <v>167</v>
      </c>
      <c r="D218">
        <v>2</v>
      </c>
      <c r="E218">
        <v>1</v>
      </c>
    </row>
    <row r="219" spans="1:5" x14ac:dyDescent="0.25">
      <c r="A219">
        <v>208</v>
      </c>
      <c r="B219">
        <v>88026547</v>
      </c>
      <c r="C219">
        <v>167</v>
      </c>
      <c r="D219">
        <v>10</v>
      </c>
      <c r="E219">
        <v>1</v>
      </c>
    </row>
    <row r="220" spans="1:5" x14ac:dyDescent="0.25">
      <c r="A220">
        <v>208</v>
      </c>
      <c r="B220">
        <v>88026548</v>
      </c>
      <c r="C220">
        <v>167</v>
      </c>
      <c r="D220">
        <v>12</v>
      </c>
      <c r="E220">
        <v>1</v>
      </c>
    </row>
    <row r="221" spans="1:5" x14ac:dyDescent="0.25">
      <c r="A221">
        <v>208</v>
      </c>
      <c r="B221">
        <v>88026549</v>
      </c>
      <c r="C221">
        <v>167</v>
      </c>
      <c r="D221">
        <v>13</v>
      </c>
      <c r="E221">
        <v>1</v>
      </c>
    </row>
    <row r="222" spans="1:5" x14ac:dyDescent="0.25">
      <c r="A222">
        <v>208</v>
      </c>
      <c r="B222">
        <v>88026550</v>
      </c>
      <c r="C222">
        <v>500</v>
      </c>
      <c r="D222">
        <v>98</v>
      </c>
      <c r="E222">
        <v>1</v>
      </c>
    </row>
    <row r="223" spans="1:5" x14ac:dyDescent="0.25">
      <c r="A223">
        <v>208</v>
      </c>
      <c r="B223">
        <v>88026552</v>
      </c>
      <c r="C223">
        <v>167</v>
      </c>
      <c r="D223">
        <v>2</v>
      </c>
      <c r="E223">
        <v>1</v>
      </c>
    </row>
    <row r="224" spans="1:5" x14ac:dyDescent="0.25">
      <c r="A224">
        <v>208</v>
      </c>
      <c r="B224">
        <v>88026553</v>
      </c>
      <c r="C224">
        <v>167</v>
      </c>
      <c r="D224">
        <v>10</v>
      </c>
      <c r="E224">
        <v>1</v>
      </c>
    </row>
    <row r="225" spans="1:5" x14ac:dyDescent="0.25">
      <c r="A225">
        <v>208</v>
      </c>
      <c r="B225">
        <v>88026554</v>
      </c>
      <c r="C225">
        <v>167</v>
      </c>
      <c r="D225">
        <v>10</v>
      </c>
      <c r="E225">
        <v>1</v>
      </c>
    </row>
    <row r="226" spans="1:5" x14ac:dyDescent="0.25">
      <c r="A226">
        <v>208</v>
      </c>
      <c r="B226">
        <v>88026555</v>
      </c>
      <c r="C226">
        <v>167</v>
      </c>
      <c r="D226">
        <v>11</v>
      </c>
      <c r="E226">
        <v>1</v>
      </c>
    </row>
    <row r="227" spans="1:5" x14ac:dyDescent="0.25">
      <c r="A227">
        <v>208</v>
      </c>
      <c r="B227">
        <v>88026557</v>
      </c>
      <c r="C227">
        <v>200</v>
      </c>
      <c r="D227">
        <v>3</v>
      </c>
      <c r="E227">
        <v>1</v>
      </c>
    </row>
    <row r="228" spans="1:5" x14ac:dyDescent="0.25">
      <c r="A228">
        <v>208</v>
      </c>
      <c r="B228">
        <v>88026558</v>
      </c>
      <c r="C228">
        <v>200</v>
      </c>
      <c r="D228">
        <v>105</v>
      </c>
      <c r="E228">
        <v>1</v>
      </c>
    </row>
    <row r="229" spans="1:5" x14ac:dyDescent="0.25">
      <c r="A229">
        <v>208</v>
      </c>
      <c r="B229">
        <v>88026559</v>
      </c>
      <c r="C229">
        <v>200</v>
      </c>
      <c r="D229">
        <v>5</v>
      </c>
      <c r="E229">
        <v>1</v>
      </c>
    </row>
    <row r="230" spans="1:5" x14ac:dyDescent="0.25">
      <c r="A230">
        <v>208</v>
      </c>
      <c r="B230">
        <v>88026560</v>
      </c>
      <c r="C230">
        <v>200</v>
      </c>
      <c r="D230">
        <v>1</v>
      </c>
      <c r="E230">
        <v>1</v>
      </c>
    </row>
    <row r="231" spans="1:5" x14ac:dyDescent="0.25">
      <c r="A231">
        <v>208</v>
      </c>
      <c r="B231">
        <v>88026561</v>
      </c>
      <c r="C231">
        <v>200</v>
      </c>
      <c r="D231">
        <v>1</v>
      </c>
      <c r="E231">
        <v>1</v>
      </c>
    </row>
    <row r="232" spans="1:5" x14ac:dyDescent="0.25">
      <c r="A232">
        <v>208</v>
      </c>
      <c r="B232">
        <v>88026562</v>
      </c>
      <c r="C232">
        <v>50</v>
      </c>
      <c r="D232">
        <v>0</v>
      </c>
      <c r="E232">
        <v>1</v>
      </c>
    </row>
    <row r="233" spans="1:5" x14ac:dyDescent="0.25">
      <c r="A233">
        <v>208</v>
      </c>
      <c r="B233">
        <v>88026563</v>
      </c>
      <c r="C233">
        <v>50</v>
      </c>
      <c r="D233">
        <v>73</v>
      </c>
      <c r="E233">
        <v>3</v>
      </c>
    </row>
    <row r="234" spans="1:5" x14ac:dyDescent="0.25">
      <c r="A234">
        <v>208</v>
      </c>
      <c r="B234">
        <v>88026564</v>
      </c>
      <c r="C234">
        <v>50</v>
      </c>
      <c r="D234">
        <v>414</v>
      </c>
      <c r="E234">
        <v>3</v>
      </c>
    </row>
    <row r="235" spans="1:5" x14ac:dyDescent="0.25">
      <c r="A235">
        <v>208</v>
      </c>
      <c r="B235">
        <v>88026566</v>
      </c>
      <c r="C235">
        <v>200</v>
      </c>
      <c r="D235">
        <v>97</v>
      </c>
      <c r="E235">
        <v>1</v>
      </c>
    </row>
    <row r="236" spans="1:5" x14ac:dyDescent="0.25">
      <c r="A236">
        <v>208</v>
      </c>
      <c r="B236">
        <v>88026567</v>
      </c>
      <c r="C236">
        <v>200</v>
      </c>
      <c r="D236">
        <v>336</v>
      </c>
      <c r="E236">
        <v>3</v>
      </c>
    </row>
    <row r="237" spans="1:5" x14ac:dyDescent="0.25">
      <c r="A237">
        <v>208</v>
      </c>
      <c r="B237">
        <v>88026568</v>
      </c>
      <c r="C237">
        <v>200</v>
      </c>
      <c r="D237">
        <v>483</v>
      </c>
      <c r="E237">
        <v>3</v>
      </c>
    </row>
    <row r="238" spans="1:5" x14ac:dyDescent="0.25">
      <c r="A238">
        <v>208</v>
      </c>
      <c r="B238">
        <v>88026569</v>
      </c>
      <c r="C238">
        <v>200</v>
      </c>
      <c r="D238">
        <v>263</v>
      </c>
      <c r="E238">
        <v>3</v>
      </c>
    </row>
    <row r="239" spans="1:5" x14ac:dyDescent="0.25">
      <c r="A239">
        <v>208</v>
      </c>
      <c r="B239">
        <v>88026570</v>
      </c>
      <c r="C239">
        <v>200</v>
      </c>
      <c r="D239">
        <v>32</v>
      </c>
      <c r="E239">
        <v>1</v>
      </c>
    </row>
    <row r="240" spans="1:5" x14ac:dyDescent="0.25">
      <c r="A240">
        <v>208</v>
      </c>
      <c r="B240">
        <v>88026575</v>
      </c>
      <c r="C240">
        <v>167</v>
      </c>
      <c r="D240">
        <v>169</v>
      </c>
      <c r="E240">
        <v>3</v>
      </c>
    </row>
    <row r="241" spans="1:5" x14ac:dyDescent="0.25">
      <c r="A241">
        <v>208</v>
      </c>
      <c r="B241">
        <v>88026576</v>
      </c>
      <c r="C241">
        <v>167</v>
      </c>
      <c r="D241">
        <v>714</v>
      </c>
      <c r="E241">
        <v>3</v>
      </c>
    </row>
    <row r="242" spans="1:5" x14ac:dyDescent="0.25">
      <c r="A242">
        <v>208</v>
      </c>
      <c r="B242">
        <v>88026577</v>
      </c>
      <c r="C242">
        <v>100</v>
      </c>
      <c r="D242">
        <v>0</v>
      </c>
      <c r="E242">
        <v>1</v>
      </c>
    </row>
    <row r="243" spans="1:5" x14ac:dyDescent="0.25">
      <c r="A243">
        <v>208</v>
      </c>
      <c r="B243">
        <v>88026578</v>
      </c>
      <c r="C243">
        <v>250</v>
      </c>
      <c r="D243">
        <v>0</v>
      </c>
      <c r="E243">
        <v>1</v>
      </c>
    </row>
    <row r="244" spans="1:5" x14ac:dyDescent="0.25">
      <c r="A244">
        <v>208</v>
      </c>
      <c r="B244">
        <v>88026579</v>
      </c>
      <c r="C244">
        <v>50</v>
      </c>
      <c r="D244">
        <v>0</v>
      </c>
      <c r="E244">
        <v>1</v>
      </c>
    </row>
    <row r="245" spans="1:5" x14ac:dyDescent="0.25">
      <c r="A245">
        <v>208</v>
      </c>
      <c r="B245">
        <v>88026581</v>
      </c>
      <c r="C245">
        <v>100</v>
      </c>
      <c r="D245">
        <v>0</v>
      </c>
      <c r="E245">
        <v>1</v>
      </c>
    </row>
    <row r="246" spans="1:5" x14ac:dyDescent="0.25">
      <c r="A246">
        <v>208</v>
      </c>
      <c r="B246">
        <v>88026582</v>
      </c>
      <c r="C246">
        <v>100</v>
      </c>
      <c r="D246">
        <v>74</v>
      </c>
      <c r="E246">
        <v>1</v>
      </c>
    </row>
    <row r="247" spans="1:5" x14ac:dyDescent="0.25">
      <c r="A247">
        <v>208</v>
      </c>
      <c r="B247">
        <v>88026583</v>
      </c>
      <c r="C247">
        <v>100</v>
      </c>
      <c r="D247">
        <v>0</v>
      </c>
      <c r="E247">
        <v>1</v>
      </c>
    </row>
    <row r="248" spans="1:5" x14ac:dyDescent="0.25">
      <c r="A248">
        <v>208</v>
      </c>
      <c r="B248">
        <v>88026584</v>
      </c>
      <c r="C248">
        <v>250</v>
      </c>
      <c r="D248">
        <v>0</v>
      </c>
      <c r="E248">
        <v>1</v>
      </c>
    </row>
    <row r="249" spans="1:5" x14ac:dyDescent="0.25">
      <c r="A249">
        <v>208</v>
      </c>
      <c r="B249">
        <v>88026590</v>
      </c>
      <c r="C249" s="78">
        <v>1000</v>
      </c>
      <c r="D249">
        <v>100</v>
      </c>
      <c r="E249">
        <v>1</v>
      </c>
    </row>
    <row r="250" spans="1:5" x14ac:dyDescent="0.25">
      <c r="A250">
        <v>208</v>
      </c>
      <c r="B250">
        <v>88026591</v>
      </c>
      <c r="C250" s="78">
        <v>1000</v>
      </c>
      <c r="D250">
        <v>303</v>
      </c>
      <c r="E250">
        <v>1</v>
      </c>
    </row>
    <row r="251" spans="1:5" x14ac:dyDescent="0.25">
      <c r="A251">
        <v>208</v>
      </c>
      <c r="B251">
        <v>88026592</v>
      </c>
      <c r="C251" s="78">
        <v>1000</v>
      </c>
      <c r="D251">
        <v>378</v>
      </c>
      <c r="E251">
        <v>1</v>
      </c>
    </row>
    <row r="252" spans="1:5" x14ac:dyDescent="0.25">
      <c r="A252">
        <v>208</v>
      </c>
      <c r="B252">
        <v>88026593</v>
      </c>
      <c r="C252" s="78">
        <v>1000</v>
      </c>
      <c r="D252">
        <v>274</v>
      </c>
      <c r="E252">
        <v>1</v>
      </c>
    </row>
    <row r="253" spans="1:5" x14ac:dyDescent="0.25">
      <c r="A253">
        <v>208</v>
      </c>
      <c r="B253">
        <v>88026594</v>
      </c>
      <c r="C253" s="78">
        <v>1000</v>
      </c>
      <c r="D253">
        <v>63</v>
      </c>
      <c r="E253">
        <v>1</v>
      </c>
    </row>
    <row r="254" spans="1:5" x14ac:dyDescent="0.25">
      <c r="A254">
        <v>208</v>
      </c>
      <c r="B254">
        <v>88026595</v>
      </c>
      <c r="C254">
        <v>167</v>
      </c>
      <c r="D254">
        <v>0</v>
      </c>
      <c r="E254">
        <v>1</v>
      </c>
    </row>
    <row r="255" spans="1:5" x14ac:dyDescent="0.25">
      <c r="A255">
        <v>208</v>
      </c>
      <c r="B255">
        <v>88026596</v>
      </c>
      <c r="C255">
        <v>167</v>
      </c>
      <c r="D255">
        <v>0</v>
      </c>
      <c r="E255">
        <v>1</v>
      </c>
    </row>
    <row r="256" spans="1:5" x14ac:dyDescent="0.25">
      <c r="A256">
        <v>208</v>
      </c>
      <c r="B256">
        <v>88026597</v>
      </c>
      <c r="C256">
        <v>333</v>
      </c>
      <c r="D256">
        <v>0</v>
      </c>
      <c r="E256">
        <v>1</v>
      </c>
    </row>
    <row r="257" spans="1:5" x14ac:dyDescent="0.25">
      <c r="A257">
        <v>208</v>
      </c>
      <c r="B257">
        <v>88026598</v>
      </c>
      <c r="C257">
        <v>167</v>
      </c>
      <c r="D257">
        <v>0</v>
      </c>
      <c r="E257">
        <v>1</v>
      </c>
    </row>
    <row r="258" spans="1:5" x14ac:dyDescent="0.25">
      <c r="A258">
        <v>208</v>
      </c>
      <c r="B258">
        <v>88026599</v>
      </c>
      <c r="C258">
        <v>167</v>
      </c>
      <c r="D258">
        <v>0</v>
      </c>
      <c r="E258">
        <v>1</v>
      </c>
    </row>
    <row r="259" spans="1:5" x14ac:dyDescent="0.25">
      <c r="A259">
        <v>208</v>
      </c>
      <c r="B259">
        <v>88026600</v>
      </c>
      <c r="C259">
        <v>250</v>
      </c>
      <c r="D259">
        <v>0</v>
      </c>
      <c r="E259">
        <v>1</v>
      </c>
    </row>
    <row r="260" spans="1:5" x14ac:dyDescent="0.25">
      <c r="A260">
        <v>208</v>
      </c>
      <c r="B260">
        <v>88026611</v>
      </c>
      <c r="C260">
        <v>42</v>
      </c>
      <c r="D260">
        <v>0</v>
      </c>
      <c r="E260">
        <v>1</v>
      </c>
    </row>
    <row r="261" spans="1:5" x14ac:dyDescent="0.25">
      <c r="A261">
        <v>208</v>
      </c>
      <c r="B261">
        <v>88026612</v>
      </c>
      <c r="C261" s="78">
        <v>26800</v>
      </c>
      <c r="D261" s="78">
        <v>4496</v>
      </c>
      <c r="E261">
        <v>1</v>
      </c>
    </row>
    <row r="262" spans="1:5" x14ac:dyDescent="0.25">
      <c r="A262">
        <v>208</v>
      </c>
      <c r="B262">
        <v>88026613</v>
      </c>
      <c r="C262" s="78">
        <v>26800</v>
      </c>
      <c r="D262">
        <v>0</v>
      </c>
      <c r="E262">
        <v>1</v>
      </c>
    </row>
    <row r="263" spans="1:5" x14ac:dyDescent="0.25">
      <c r="A263">
        <v>208</v>
      </c>
      <c r="B263">
        <v>88026615</v>
      </c>
      <c r="C263" s="78">
        <v>6700</v>
      </c>
      <c r="D263">
        <v>909</v>
      </c>
      <c r="E263">
        <v>1</v>
      </c>
    </row>
    <row r="264" spans="1:5" x14ac:dyDescent="0.25">
      <c r="A264">
        <v>208</v>
      </c>
      <c r="B264">
        <v>88026624</v>
      </c>
      <c r="C264">
        <v>250</v>
      </c>
      <c r="D264">
        <v>48</v>
      </c>
      <c r="E264">
        <v>1</v>
      </c>
    </row>
    <row r="265" spans="1:5" x14ac:dyDescent="0.25">
      <c r="A265">
        <v>208</v>
      </c>
      <c r="B265">
        <v>88026625</v>
      </c>
      <c r="C265">
        <v>100</v>
      </c>
      <c r="D265">
        <v>144</v>
      </c>
      <c r="E265">
        <v>3</v>
      </c>
    </row>
    <row r="266" spans="1:5" x14ac:dyDescent="0.25">
      <c r="A266">
        <v>208</v>
      </c>
      <c r="B266">
        <v>88026626</v>
      </c>
      <c r="C266">
        <v>100</v>
      </c>
      <c r="D266">
        <v>0</v>
      </c>
      <c r="E266">
        <v>1</v>
      </c>
    </row>
    <row r="267" spans="1:5" x14ac:dyDescent="0.25">
      <c r="A267">
        <v>208</v>
      </c>
      <c r="B267">
        <v>88026690</v>
      </c>
      <c r="C267" s="78">
        <v>3334</v>
      </c>
      <c r="D267" s="78">
        <v>18162</v>
      </c>
      <c r="E267">
        <v>3</v>
      </c>
    </row>
    <row r="268" spans="1:5" x14ac:dyDescent="0.25">
      <c r="A268">
        <v>208</v>
      </c>
      <c r="B268">
        <v>88026702</v>
      </c>
      <c r="C268">
        <v>100</v>
      </c>
      <c r="D268">
        <v>271</v>
      </c>
      <c r="E268">
        <v>3</v>
      </c>
    </row>
    <row r="269" spans="1:5" x14ac:dyDescent="0.25">
      <c r="A269">
        <v>208</v>
      </c>
      <c r="B269">
        <v>88026712</v>
      </c>
      <c r="C269" s="78">
        <v>4167</v>
      </c>
      <c r="D269" s="78">
        <v>4167</v>
      </c>
      <c r="E269">
        <v>3</v>
      </c>
    </row>
    <row r="270" spans="1:5" x14ac:dyDescent="0.25">
      <c r="A270">
        <v>208</v>
      </c>
      <c r="B270">
        <v>88026713</v>
      </c>
      <c r="C270" s="78">
        <v>16667</v>
      </c>
      <c r="D270">
        <v>0</v>
      </c>
      <c r="E270">
        <v>1</v>
      </c>
    </row>
    <row r="271" spans="1:5" x14ac:dyDescent="0.25">
      <c r="A271">
        <v>208</v>
      </c>
      <c r="B271">
        <v>88026714</v>
      </c>
      <c r="C271" s="78">
        <v>4167</v>
      </c>
      <c r="D271">
        <v>0</v>
      </c>
      <c r="E271">
        <v>1</v>
      </c>
    </row>
    <row r="272" spans="1:5" x14ac:dyDescent="0.25">
      <c r="A272">
        <v>208</v>
      </c>
      <c r="B272">
        <v>88026715</v>
      </c>
      <c r="C272" s="78">
        <v>16667</v>
      </c>
      <c r="D272">
        <v>0</v>
      </c>
      <c r="E272">
        <v>1</v>
      </c>
    </row>
    <row r="273" spans="1:5" x14ac:dyDescent="0.25">
      <c r="A273">
        <v>208</v>
      </c>
      <c r="B273">
        <v>88026716</v>
      </c>
      <c r="C273" s="78">
        <v>4167</v>
      </c>
      <c r="D273">
        <v>0</v>
      </c>
      <c r="E273">
        <v>1</v>
      </c>
    </row>
    <row r="274" spans="1:5" x14ac:dyDescent="0.25">
      <c r="A274">
        <v>208</v>
      </c>
      <c r="B274">
        <v>88026717</v>
      </c>
      <c r="C274" s="78">
        <v>16667</v>
      </c>
      <c r="D274">
        <v>0</v>
      </c>
      <c r="E274">
        <v>1</v>
      </c>
    </row>
    <row r="275" spans="1:5" x14ac:dyDescent="0.25">
      <c r="A275">
        <v>208</v>
      </c>
      <c r="B275">
        <v>88026718</v>
      </c>
      <c r="C275" s="78">
        <v>4167</v>
      </c>
      <c r="D275">
        <v>0</v>
      </c>
      <c r="E275">
        <v>1</v>
      </c>
    </row>
    <row r="276" spans="1:5" x14ac:dyDescent="0.25">
      <c r="A276">
        <v>208</v>
      </c>
      <c r="B276">
        <v>88026719</v>
      </c>
      <c r="C276" s="78">
        <v>16667</v>
      </c>
      <c r="D276">
        <v>0</v>
      </c>
      <c r="E276">
        <v>1</v>
      </c>
    </row>
    <row r="277" spans="1:5" x14ac:dyDescent="0.25">
      <c r="A277">
        <v>208</v>
      </c>
      <c r="B277">
        <v>88026720</v>
      </c>
      <c r="C277" s="78">
        <v>4167</v>
      </c>
      <c r="D277">
        <v>0</v>
      </c>
      <c r="E277">
        <v>1</v>
      </c>
    </row>
    <row r="278" spans="1:5" x14ac:dyDescent="0.25">
      <c r="A278">
        <v>208</v>
      </c>
      <c r="B278">
        <v>88026721</v>
      </c>
      <c r="C278" s="78">
        <v>4167</v>
      </c>
      <c r="D278">
        <v>0</v>
      </c>
      <c r="E278">
        <v>1</v>
      </c>
    </row>
    <row r="279" spans="1:5" x14ac:dyDescent="0.25">
      <c r="A279">
        <v>208</v>
      </c>
      <c r="B279">
        <v>88026722</v>
      </c>
      <c r="C279" s="78">
        <v>16667</v>
      </c>
      <c r="D279">
        <v>0</v>
      </c>
      <c r="E279">
        <v>1</v>
      </c>
    </row>
    <row r="280" spans="1:5" x14ac:dyDescent="0.25">
      <c r="A280">
        <v>208</v>
      </c>
      <c r="B280">
        <v>88026727</v>
      </c>
      <c r="C280">
        <v>100</v>
      </c>
      <c r="D280">
        <v>4</v>
      </c>
      <c r="E280">
        <v>1</v>
      </c>
    </row>
    <row r="281" spans="1:5" x14ac:dyDescent="0.25">
      <c r="A281">
        <v>208</v>
      </c>
      <c r="B281">
        <v>88026728</v>
      </c>
      <c r="C281">
        <v>100</v>
      </c>
      <c r="D281">
        <v>0</v>
      </c>
      <c r="E281">
        <v>1</v>
      </c>
    </row>
    <row r="282" spans="1:5" x14ac:dyDescent="0.25">
      <c r="A282">
        <v>208</v>
      </c>
      <c r="B282">
        <v>88026729</v>
      </c>
      <c r="C282">
        <v>167</v>
      </c>
      <c r="D282">
        <v>0</v>
      </c>
      <c r="E282">
        <v>1</v>
      </c>
    </row>
    <row r="283" spans="1:5" x14ac:dyDescent="0.25">
      <c r="A283">
        <v>208</v>
      </c>
      <c r="B283">
        <v>88026730</v>
      </c>
      <c r="C283">
        <v>334</v>
      </c>
      <c r="D283">
        <v>0</v>
      </c>
      <c r="E283">
        <v>1</v>
      </c>
    </row>
    <row r="284" spans="1:5" x14ac:dyDescent="0.25">
      <c r="A284">
        <v>208</v>
      </c>
      <c r="B284">
        <v>88026732</v>
      </c>
      <c r="C284">
        <v>167</v>
      </c>
      <c r="D284">
        <v>0</v>
      </c>
      <c r="E284">
        <v>1</v>
      </c>
    </row>
    <row r="285" spans="1:5" x14ac:dyDescent="0.25">
      <c r="A285">
        <v>208</v>
      </c>
      <c r="B285">
        <v>88026733</v>
      </c>
      <c r="C285">
        <v>167</v>
      </c>
      <c r="D285">
        <v>0</v>
      </c>
      <c r="E285">
        <v>1</v>
      </c>
    </row>
    <row r="286" spans="1:5" x14ac:dyDescent="0.25">
      <c r="A286">
        <v>208</v>
      </c>
      <c r="B286">
        <v>88026734</v>
      </c>
      <c r="C286">
        <v>167</v>
      </c>
      <c r="D286">
        <v>0</v>
      </c>
      <c r="E286">
        <v>1</v>
      </c>
    </row>
    <row r="287" spans="1:5" x14ac:dyDescent="0.25">
      <c r="A287">
        <v>208</v>
      </c>
      <c r="B287">
        <v>88026735</v>
      </c>
      <c r="C287">
        <v>167</v>
      </c>
      <c r="D287">
        <v>0</v>
      </c>
      <c r="E287">
        <v>1</v>
      </c>
    </row>
    <row r="288" spans="1:5" x14ac:dyDescent="0.25">
      <c r="A288">
        <v>208</v>
      </c>
      <c r="B288">
        <v>88026736</v>
      </c>
      <c r="C288">
        <v>167</v>
      </c>
      <c r="D288">
        <v>0</v>
      </c>
      <c r="E288">
        <v>1</v>
      </c>
    </row>
    <row r="289" spans="1:5" x14ac:dyDescent="0.25">
      <c r="A289">
        <v>208</v>
      </c>
      <c r="B289">
        <v>88026738</v>
      </c>
      <c r="C289">
        <v>167</v>
      </c>
      <c r="D289">
        <v>0</v>
      </c>
      <c r="E289">
        <v>1</v>
      </c>
    </row>
    <row r="290" spans="1:5" x14ac:dyDescent="0.25">
      <c r="A290">
        <v>208</v>
      </c>
      <c r="B290">
        <v>88026739</v>
      </c>
      <c r="C290">
        <v>167</v>
      </c>
      <c r="D290">
        <v>0</v>
      </c>
      <c r="E290">
        <v>1</v>
      </c>
    </row>
    <row r="291" spans="1:5" x14ac:dyDescent="0.25">
      <c r="A291">
        <v>208</v>
      </c>
      <c r="B291">
        <v>88026740</v>
      </c>
      <c r="C291">
        <v>167</v>
      </c>
      <c r="D291">
        <v>0</v>
      </c>
      <c r="E291">
        <v>1</v>
      </c>
    </row>
    <row r="292" spans="1:5" x14ac:dyDescent="0.25">
      <c r="A292">
        <v>208</v>
      </c>
      <c r="B292">
        <v>88026741</v>
      </c>
      <c r="C292">
        <v>167</v>
      </c>
      <c r="D292">
        <v>0</v>
      </c>
      <c r="E292">
        <v>1</v>
      </c>
    </row>
    <row r="293" spans="1:5" x14ac:dyDescent="0.25">
      <c r="A293">
        <v>208</v>
      </c>
      <c r="B293">
        <v>88026743</v>
      </c>
      <c r="C293">
        <v>167</v>
      </c>
      <c r="D293">
        <v>0</v>
      </c>
      <c r="E293">
        <v>1</v>
      </c>
    </row>
    <row r="294" spans="1:5" x14ac:dyDescent="0.25">
      <c r="A294">
        <v>208</v>
      </c>
      <c r="B294">
        <v>88026744</v>
      </c>
      <c r="C294">
        <v>167</v>
      </c>
      <c r="D294">
        <v>0</v>
      </c>
      <c r="E294">
        <v>1</v>
      </c>
    </row>
    <row r="295" spans="1:5" x14ac:dyDescent="0.25">
      <c r="A295">
        <v>208</v>
      </c>
      <c r="B295">
        <v>88026745</v>
      </c>
      <c r="C295">
        <v>167</v>
      </c>
      <c r="D295">
        <v>0</v>
      </c>
      <c r="E295">
        <v>1</v>
      </c>
    </row>
    <row r="296" spans="1:5" x14ac:dyDescent="0.25">
      <c r="A296">
        <v>208</v>
      </c>
      <c r="B296">
        <v>88026746</v>
      </c>
      <c r="C296">
        <v>167</v>
      </c>
      <c r="D296">
        <v>0</v>
      </c>
      <c r="E296">
        <v>1</v>
      </c>
    </row>
    <row r="297" spans="1:5" x14ac:dyDescent="0.25">
      <c r="A297">
        <v>208</v>
      </c>
      <c r="B297">
        <v>88026747</v>
      </c>
      <c r="C297">
        <v>167</v>
      </c>
      <c r="D297">
        <v>0</v>
      </c>
      <c r="E297">
        <v>1</v>
      </c>
    </row>
    <row r="298" spans="1:5" x14ac:dyDescent="0.25">
      <c r="A298">
        <v>208</v>
      </c>
      <c r="B298">
        <v>88026749</v>
      </c>
      <c r="C298">
        <v>167</v>
      </c>
      <c r="D298">
        <v>0</v>
      </c>
      <c r="E298">
        <v>1</v>
      </c>
    </row>
    <row r="299" spans="1:5" x14ac:dyDescent="0.25">
      <c r="A299">
        <v>208</v>
      </c>
      <c r="B299">
        <v>88026750</v>
      </c>
      <c r="C299">
        <v>167</v>
      </c>
      <c r="D299">
        <v>0</v>
      </c>
      <c r="E299">
        <v>1</v>
      </c>
    </row>
    <row r="300" spans="1:5" x14ac:dyDescent="0.25">
      <c r="A300">
        <v>208</v>
      </c>
      <c r="B300">
        <v>88026751</v>
      </c>
      <c r="C300">
        <v>167</v>
      </c>
      <c r="D300">
        <v>0</v>
      </c>
      <c r="E300">
        <v>1</v>
      </c>
    </row>
    <row r="301" spans="1:5" x14ac:dyDescent="0.25">
      <c r="A301">
        <v>208</v>
      </c>
      <c r="B301">
        <v>88026752</v>
      </c>
      <c r="C301">
        <v>167</v>
      </c>
      <c r="D301">
        <v>0</v>
      </c>
      <c r="E301">
        <v>1</v>
      </c>
    </row>
    <row r="302" spans="1:5" x14ac:dyDescent="0.25">
      <c r="A302">
        <v>208</v>
      </c>
      <c r="B302">
        <v>88026754</v>
      </c>
      <c r="C302">
        <v>334</v>
      </c>
      <c r="D302">
        <v>18</v>
      </c>
      <c r="E302">
        <v>1</v>
      </c>
    </row>
    <row r="303" spans="1:5" x14ac:dyDescent="0.25">
      <c r="A303">
        <v>208</v>
      </c>
      <c r="B303">
        <v>88026758</v>
      </c>
      <c r="C303">
        <v>50</v>
      </c>
      <c r="D303">
        <v>0</v>
      </c>
      <c r="E303">
        <v>1</v>
      </c>
    </row>
    <row r="304" spans="1:5" x14ac:dyDescent="0.25">
      <c r="A304">
        <v>208</v>
      </c>
      <c r="B304">
        <v>88026759</v>
      </c>
      <c r="C304">
        <v>50</v>
      </c>
      <c r="D304">
        <v>0</v>
      </c>
      <c r="E304">
        <v>1</v>
      </c>
    </row>
    <row r="305" spans="1:5" x14ac:dyDescent="0.25">
      <c r="A305">
        <v>208</v>
      </c>
      <c r="B305">
        <v>88026780</v>
      </c>
      <c r="C305">
        <v>100</v>
      </c>
      <c r="D305">
        <v>65</v>
      </c>
      <c r="E305">
        <v>1</v>
      </c>
    </row>
    <row r="306" spans="1:5" x14ac:dyDescent="0.25">
      <c r="A306">
        <v>208</v>
      </c>
      <c r="B306">
        <v>88026785</v>
      </c>
      <c r="C306">
        <v>208</v>
      </c>
      <c r="D306">
        <v>0</v>
      </c>
      <c r="E306">
        <v>1</v>
      </c>
    </row>
    <row r="307" spans="1:5" x14ac:dyDescent="0.25">
      <c r="A307">
        <v>208</v>
      </c>
      <c r="B307">
        <v>88026829</v>
      </c>
      <c r="C307">
        <v>500</v>
      </c>
      <c r="D307">
        <v>242</v>
      </c>
      <c r="E307">
        <v>1</v>
      </c>
    </row>
    <row r="308" spans="1:5" x14ac:dyDescent="0.25">
      <c r="A308">
        <v>208</v>
      </c>
      <c r="B308">
        <v>88026850</v>
      </c>
      <c r="C308">
        <v>500</v>
      </c>
      <c r="D308">
        <v>0</v>
      </c>
      <c r="E308">
        <v>1</v>
      </c>
    </row>
    <row r="309" spans="1:5" x14ac:dyDescent="0.25">
      <c r="A309">
        <v>208</v>
      </c>
      <c r="B309">
        <v>88026851</v>
      </c>
      <c r="C309">
        <v>167</v>
      </c>
      <c r="D309">
        <v>273</v>
      </c>
      <c r="E309">
        <v>3</v>
      </c>
    </row>
    <row r="310" spans="1:5" x14ac:dyDescent="0.25">
      <c r="A310">
        <v>208</v>
      </c>
      <c r="B310">
        <v>88026852</v>
      </c>
      <c r="C310">
        <v>167</v>
      </c>
      <c r="D310">
        <v>5</v>
      </c>
      <c r="E310">
        <v>1</v>
      </c>
    </row>
    <row r="311" spans="1:5" x14ac:dyDescent="0.25">
      <c r="A311">
        <v>208</v>
      </c>
      <c r="B311">
        <v>88026853</v>
      </c>
      <c r="C311">
        <v>333</v>
      </c>
      <c r="D311">
        <v>252</v>
      </c>
      <c r="E311">
        <v>2</v>
      </c>
    </row>
    <row r="312" spans="1:5" x14ac:dyDescent="0.25">
      <c r="A312">
        <v>208</v>
      </c>
      <c r="B312">
        <v>88026854</v>
      </c>
      <c r="C312">
        <v>167</v>
      </c>
      <c r="D312">
        <v>1</v>
      </c>
      <c r="E312">
        <v>1</v>
      </c>
    </row>
    <row r="313" spans="1:5" x14ac:dyDescent="0.25">
      <c r="A313">
        <v>208</v>
      </c>
      <c r="B313">
        <v>88026855</v>
      </c>
      <c r="C313">
        <v>167</v>
      </c>
      <c r="D313">
        <v>2</v>
      </c>
      <c r="E313">
        <v>1</v>
      </c>
    </row>
    <row r="314" spans="1:5" x14ac:dyDescent="0.25">
      <c r="A314">
        <v>208</v>
      </c>
      <c r="B314">
        <v>88026859</v>
      </c>
      <c r="C314">
        <v>50</v>
      </c>
      <c r="D314">
        <v>46</v>
      </c>
      <c r="E314">
        <v>2</v>
      </c>
    </row>
    <row r="315" spans="1:5" x14ac:dyDescent="0.25">
      <c r="A315">
        <v>208</v>
      </c>
      <c r="B315">
        <v>88026869</v>
      </c>
      <c r="C315">
        <v>250</v>
      </c>
      <c r="D315">
        <v>0</v>
      </c>
      <c r="E315">
        <v>1</v>
      </c>
    </row>
    <row r="316" spans="1:5" x14ac:dyDescent="0.25">
      <c r="A316">
        <v>208</v>
      </c>
      <c r="B316">
        <v>88026870</v>
      </c>
      <c r="C316">
        <v>100</v>
      </c>
      <c r="D316">
        <v>0</v>
      </c>
      <c r="E316">
        <v>1</v>
      </c>
    </row>
    <row r="317" spans="1:5" x14ac:dyDescent="0.25">
      <c r="A317">
        <v>208</v>
      </c>
      <c r="B317">
        <v>88026871</v>
      </c>
      <c r="C317">
        <v>250</v>
      </c>
      <c r="D317">
        <v>0</v>
      </c>
      <c r="E317">
        <v>1</v>
      </c>
    </row>
    <row r="318" spans="1:5" x14ac:dyDescent="0.25">
      <c r="A318">
        <v>208</v>
      </c>
      <c r="B318">
        <v>88026872</v>
      </c>
      <c r="C318">
        <v>200</v>
      </c>
      <c r="D318">
        <v>10</v>
      </c>
      <c r="E318">
        <v>1</v>
      </c>
    </row>
    <row r="319" spans="1:5" x14ac:dyDescent="0.25">
      <c r="A319">
        <v>208</v>
      </c>
      <c r="B319">
        <v>88026874</v>
      </c>
      <c r="C319">
        <v>100</v>
      </c>
      <c r="D319">
        <v>0</v>
      </c>
      <c r="E319">
        <v>1</v>
      </c>
    </row>
    <row r="320" spans="1:5" x14ac:dyDescent="0.25">
      <c r="A320">
        <v>208</v>
      </c>
      <c r="B320">
        <v>88026875</v>
      </c>
      <c r="C320">
        <v>100</v>
      </c>
      <c r="D320">
        <v>0</v>
      </c>
      <c r="E320">
        <v>1</v>
      </c>
    </row>
    <row r="321" spans="1:5" x14ac:dyDescent="0.25">
      <c r="A321">
        <v>208</v>
      </c>
      <c r="B321">
        <v>88026876</v>
      </c>
      <c r="C321">
        <v>334</v>
      </c>
      <c r="D321">
        <v>0</v>
      </c>
      <c r="E321">
        <v>1</v>
      </c>
    </row>
    <row r="322" spans="1:5" x14ac:dyDescent="0.25">
      <c r="A322">
        <v>208</v>
      </c>
      <c r="B322">
        <v>88026877</v>
      </c>
      <c r="C322">
        <v>100</v>
      </c>
      <c r="D322">
        <v>0</v>
      </c>
      <c r="E322">
        <v>1</v>
      </c>
    </row>
    <row r="323" spans="1:5" x14ac:dyDescent="0.25">
      <c r="A323">
        <v>208</v>
      </c>
      <c r="B323">
        <v>88026887</v>
      </c>
      <c r="C323">
        <v>100</v>
      </c>
      <c r="D323">
        <v>50</v>
      </c>
      <c r="E323">
        <v>1</v>
      </c>
    </row>
    <row r="324" spans="1:5" x14ac:dyDescent="0.25">
      <c r="A324">
        <v>208</v>
      </c>
      <c r="B324">
        <v>88026888</v>
      </c>
      <c r="C324">
        <v>167</v>
      </c>
      <c r="D324">
        <v>730</v>
      </c>
      <c r="E324">
        <v>3</v>
      </c>
    </row>
    <row r="325" spans="1:5" x14ac:dyDescent="0.25">
      <c r="A325">
        <v>208</v>
      </c>
      <c r="B325">
        <v>88026936</v>
      </c>
      <c r="C325">
        <v>10</v>
      </c>
      <c r="D325">
        <v>0</v>
      </c>
      <c r="E325">
        <v>1</v>
      </c>
    </row>
    <row r="326" spans="1:5" x14ac:dyDescent="0.25">
      <c r="A326">
        <v>208</v>
      </c>
      <c r="B326">
        <v>88026937</v>
      </c>
      <c r="C326">
        <v>5</v>
      </c>
      <c r="D326">
        <v>0</v>
      </c>
      <c r="E326">
        <v>1</v>
      </c>
    </row>
    <row r="327" spans="1:5" x14ac:dyDescent="0.25">
      <c r="A327">
        <v>208</v>
      </c>
      <c r="B327">
        <v>88026938</v>
      </c>
      <c r="C327">
        <v>10</v>
      </c>
      <c r="D327">
        <v>0</v>
      </c>
      <c r="E327">
        <v>1</v>
      </c>
    </row>
    <row r="328" spans="1:5" x14ac:dyDescent="0.25">
      <c r="A328">
        <v>208</v>
      </c>
      <c r="B328">
        <v>88026939</v>
      </c>
      <c r="C328">
        <v>5</v>
      </c>
      <c r="D328">
        <v>0</v>
      </c>
      <c r="E328">
        <v>1</v>
      </c>
    </row>
    <row r="329" spans="1:5" x14ac:dyDescent="0.25">
      <c r="A329">
        <v>208</v>
      </c>
      <c r="B329">
        <v>88026949</v>
      </c>
      <c r="C329" s="78">
        <v>6700</v>
      </c>
      <c r="D329" s="78">
        <v>3007</v>
      </c>
      <c r="E329">
        <v>1</v>
      </c>
    </row>
    <row r="330" spans="1:5" x14ac:dyDescent="0.25">
      <c r="A330">
        <v>208</v>
      </c>
      <c r="B330">
        <v>88026950</v>
      </c>
      <c r="C330" s="78">
        <v>6700</v>
      </c>
      <c r="D330">
        <v>0</v>
      </c>
      <c r="E330">
        <v>1</v>
      </c>
    </row>
    <row r="331" spans="1:5" x14ac:dyDescent="0.25">
      <c r="A331">
        <v>208</v>
      </c>
      <c r="B331">
        <v>88026951</v>
      </c>
      <c r="C331" s="78">
        <v>26800</v>
      </c>
      <c r="D331">
        <v>0</v>
      </c>
      <c r="E331">
        <v>1</v>
      </c>
    </row>
    <row r="332" spans="1:5" x14ac:dyDescent="0.25">
      <c r="A332">
        <v>208</v>
      </c>
      <c r="B332">
        <v>88026952</v>
      </c>
      <c r="C332" s="78">
        <v>26800</v>
      </c>
      <c r="D332">
        <v>0</v>
      </c>
      <c r="E332">
        <v>1</v>
      </c>
    </row>
    <row r="333" spans="1:5" x14ac:dyDescent="0.25">
      <c r="A333">
        <v>208</v>
      </c>
      <c r="B333">
        <v>88026996</v>
      </c>
      <c r="C333">
        <v>250</v>
      </c>
      <c r="D333">
        <v>30</v>
      </c>
      <c r="E333">
        <v>1</v>
      </c>
    </row>
    <row r="334" spans="1:5" x14ac:dyDescent="0.25">
      <c r="A334">
        <v>208</v>
      </c>
      <c r="B334">
        <v>88027032</v>
      </c>
      <c r="C334">
        <v>100</v>
      </c>
      <c r="D334">
        <v>216</v>
      </c>
      <c r="E334">
        <v>3</v>
      </c>
    </row>
    <row r="335" spans="1:5" x14ac:dyDescent="0.25">
      <c r="A335">
        <v>208</v>
      </c>
      <c r="B335">
        <v>88027039</v>
      </c>
      <c r="C335" s="78">
        <v>3334</v>
      </c>
      <c r="D335">
        <v>0</v>
      </c>
      <c r="E335">
        <v>1</v>
      </c>
    </row>
    <row r="336" spans="1:5" x14ac:dyDescent="0.25">
      <c r="A336">
        <v>208</v>
      </c>
      <c r="B336">
        <v>88027040</v>
      </c>
      <c r="C336" s="78">
        <v>3334</v>
      </c>
      <c r="D336">
        <v>0</v>
      </c>
      <c r="E336">
        <v>1</v>
      </c>
    </row>
    <row r="337" spans="1:5" x14ac:dyDescent="0.25">
      <c r="A337">
        <v>208</v>
      </c>
      <c r="B337">
        <v>88027045</v>
      </c>
      <c r="C337">
        <v>500</v>
      </c>
      <c r="D337">
        <v>88</v>
      </c>
      <c r="E337">
        <v>1</v>
      </c>
    </row>
    <row r="338" spans="1:5" x14ac:dyDescent="0.25">
      <c r="A338">
        <v>208</v>
      </c>
      <c r="B338">
        <v>88027048</v>
      </c>
      <c r="C338">
        <v>5</v>
      </c>
      <c r="D338">
        <v>16</v>
      </c>
      <c r="E338">
        <v>3</v>
      </c>
    </row>
    <row r="339" spans="1:5" x14ac:dyDescent="0.25">
      <c r="A339">
        <v>208</v>
      </c>
      <c r="B339">
        <v>88027050</v>
      </c>
      <c r="C339">
        <v>50</v>
      </c>
      <c r="D339">
        <v>11</v>
      </c>
      <c r="E339">
        <v>1</v>
      </c>
    </row>
    <row r="340" spans="1:5" x14ac:dyDescent="0.25">
      <c r="A340">
        <v>208</v>
      </c>
      <c r="B340">
        <v>88027053</v>
      </c>
      <c r="C340">
        <v>100</v>
      </c>
      <c r="D340">
        <v>456</v>
      </c>
      <c r="E340">
        <v>3</v>
      </c>
    </row>
    <row r="341" spans="1:5" x14ac:dyDescent="0.25">
      <c r="A341">
        <v>208</v>
      </c>
      <c r="B341">
        <v>88027055</v>
      </c>
      <c r="C341">
        <v>200</v>
      </c>
      <c r="D341" s="78">
        <v>1428</v>
      </c>
      <c r="E341">
        <v>3</v>
      </c>
    </row>
    <row r="342" spans="1:5" x14ac:dyDescent="0.25">
      <c r="A342">
        <v>208</v>
      </c>
      <c r="B342">
        <v>88027056</v>
      </c>
      <c r="C342">
        <v>100</v>
      </c>
      <c r="D342">
        <v>316</v>
      </c>
      <c r="E342">
        <v>3</v>
      </c>
    </row>
    <row r="343" spans="1:5" x14ac:dyDescent="0.25">
      <c r="A343">
        <v>208</v>
      </c>
      <c r="B343">
        <v>88027061</v>
      </c>
      <c r="C343">
        <v>100</v>
      </c>
      <c r="D343">
        <v>10</v>
      </c>
      <c r="E343">
        <v>1</v>
      </c>
    </row>
    <row r="344" spans="1:5" x14ac:dyDescent="0.25">
      <c r="A344">
        <v>208</v>
      </c>
      <c r="B344">
        <v>88027062</v>
      </c>
      <c r="C344">
        <v>200</v>
      </c>
      <c r="D344">
        <v>87</v>
      </c>
      <c r="E344">
        <v>1</v>
      </c>
    </row>
    <row r="345" spans="1:5" x14ac:dyDescent="0.25">
      <c r="A345">
        <v>208</v>
      </c>
      <c r="B345">
        <v>88027063</v>
      </c>
      <c r="C345">
        <v>100</v>
      </c>
      <c r="D345">
        <v>15</v>
      </c>
      <c r="E345">
        <v>1</v>
      </c>
    </row>
    <row r="346" spans="1:5" x14ac:dyDescent="0.25">
      <c r="A346">
        <v>208</v>
      </c>
      <c r="B346">
        <v>88027064</v>
      </c>
      <c r="C346">
        <v>200</v>
      </c>
      <c r="D346">
        <v>0</v>
      </c>
      <c r="E346">
        <v>1</v>
      </c>
    </row>
    <row r="347" spans="1:5" x14ac:dyDescent="0.25">
      <c r="A347">
        <v>208</v>
      </c>
      <c r="B347">
        <v>88027066</v>
      </c>
      <c r="C347">
        <v>250</v>
      </c>
      <c r="D347">
        <v>119</v>
      </c>
      <c r="E347">
        <v>1</v>
      </c>
    </row>
    <row r="348" spans="1:5" x14ac:dyDescent="0.25">
      <c r="A348">
        <v>208</v>
      </c>
      <c r="B348">
        <v>88027067</v>
      </c>
      <c r="C348">
        <v>50</v>
      </c>
      <c r="D348">
        <v>66</v>
      </c>
      <c r="E348">
        <v>3</v>
      </c>
    </row>
    <row r="349" spans="1:5" x14ac:dyDescent="0.25">
      <c r="A349">
        <v>208</v>
      </c>
      <c r="B349">
        <v>88027100</v>
      </c>
      <c r="C349">
        <v>100</v>
      </c>
      <c r="D349">
        <v>0</v>
      </c>
      <c r="E349">
        <v>1</v>
      </c>
    </row>
    <row r="350" spans="1:5" x14ac:dyDescent="0.25">
      <c r="A350">
        <v>208</v>
      </c>
      <c r="B350">
        <v>88027177</v>
      </c>
      <c r="C350">
        <v>50</v>
      </c>
      <c r="D350">
        <v>105</v>
      </c>
      <c r="E350">
        <v>3</v>
      </c>
    </row>
    <row r="351" spans="1:5" x14ac:dyDescent="0.25">
      <c r="A351">
        <v>208</v>
      </c>
      <c r="B351">
        <v>88027179</v>
      </c>
      <c r="C351">
        <v>50</v>
      </c>
      <c r="D351">
        <v>217</v>
      </c>
      <c r="E351">
        <v>3</v>
      </c>
    </row>
    <row r="352" spans="1:5" x14ac:dyDescent="0.25">
      <c r="A352">
        <v>208</v>
      </c>
      <c r="B352">
        <v>88027180</v>
      </c>
      <c r="C352">
        <v>2</v>
      </c>
      <c r="D352">
        <v>4</v>
      </c>
      <c r="E352">
        <v>3</v>
      </c>
    </row>
    <row r="353" spans="1:5" x14ac:dyDescent="0.25">
      <c r="A353">
        <v>208</v>
      </c>
      <c r="B353">
        <v>88027181</v>
      </c>
      <c r="C353">
        <v>3</v>
      </c>
      <c r="D353">
        <v>109</v>
      </c>
      <c r="E353">
        <v>3</v>
      </c>
    </row>
    <row r="354" spans="1:5" x14ac:dyDescent="0.25">
      <c r="A354">
        <v>208</v>
      </c>
      <c r="B354">
        <v>88027182</v>
      </c>
      <c r="C354">
        <v>4</v>
      </c>
      <c r="D354">
        <v>20</v>
      </c>
      <c r="E354">
        <v>3</v>
      </c>
    </row>
    <row r="355" spans="1:5" x14ac:dyDescent="0.25">
      <c r="A355">
        <v>208</v>
      </c>
      <c r="B355">
        <v>88027210</v>
      </c>
      <c r="C355">
        <v>500</v>
      </c>
      <c r="D355" s="78">
        <v>1121</v>
      </c>
      <c r="E355">
        <v>3</v>
      </c>
    </row>
    <row r="356" spans="1:5" x14ac:dyDescent="0.25">
      <c r="A356">
        <v>208</v>
      </c>
      <c r="B356">
        <v>88027211</v>
      </c>
      <c r="C356">
        <v>50</v>
      </c>
      <c r="D356">
        <v>264</v>
      </c>
      <c r="E356">
        <v>3</v>
      </c>
    </row>
    <row r="357" spans="1:5" x14ac:dyDescent="0.25">
      <c r="A357">
        <v>208</v>
      </c>
      <c r="B357">
        <v>88027212</v>
      </c>
      <c r="C357">
        <v>100</v>
      </c>
      <c r="D357">
        <v>8</v>
      </c>
      <c r="E357">
        <v>1</v>
      </c>
    </row>
    <row r="358" spans="1:5" x14ac:dyDescent="0.25">
      <c r="A358">
        <v>208</v>
      </c>
      <c r="B358">
        <v>88027213</v>
      </c>
      <c r="C358">
        <v>100</v>
      </c>
      <c r="D358">
        <v>95</v>
      </c>
      <c r="E358">
        <v>2</v>
      </c>
    </row>
    <row r="359" spans="1:5" x14ac:dyDescent="0.25">
      <c r="A359">
        <v>208</v>
      </c>
      <c r="B359">
        <v>88027214</v>
      </c>
      <c r="C359">
        <v>100</v>
      </c>
      <c r="D359">
        <v>0</v>
      </c>
      <c r="E359">
        <v>1</v>
      </c>
    </row>
    <row r="360" spans="1:5" x14ac:dyDescent="0.25">
      <c r="A360">
        <v>208</v>
      </c>
      <c r="B360">
        <v>88027215</v>
      </c>
      <c r="C360">
        <v>100</v>
      </c>
      <c r="D360">
        <v>83</v>
      </c>
      <c r="E360">
        <v>2</v>
      </c>
    </row>
    <row r="361" spans="1:5" x14ac:dyDescent="0.25">
      <c r="A361">
        <v>208</v>
      </c>
      <c r="B361">
        <v>88027216</v>
      </c>
      <c r="C361">
        <v>100</v>
      </c>
      <c r="D361">
        <v>153</v>
      </c>
      <c r="E361">
        <v>3</v>
      </c>
    </row>
    <row r="362" spans="1:5" x14ac:dyDescent="0.25">
      <c r="A362">
        <v>208</v>
      </c>
      <c r="B362">
        <v>88027217</v>
      </c>
      <c r="C362">
        <v>208</v>
      </c>
      <c r="D362">
        <v>446</v>
      </c>
      <c r="E362">
        <v>3</v>
      </c>
    </row>
    <row r="363" spans="1:5" x14ac:dyDescent="0.25">
      <c r="A363">
        <v>208</v>
      </c>
      <c r="B363">
        <v>88027218</v>
      </c>
      <c r="C363">
        <v>100</v>
      </c>
      <c r="D363">
        <v>562</v>
      </c>
      <c r="E363">
        <v>3</v>
      </c>
    </row>
    <row r="364" spans="1:5" x14ac:dyDescent="0.25">
      <c r="A364">
        <v>208</v>
      </c>
      <c r="B364">
        <v>88027219</v>
      </c>
      <c r="C364">
        <v>100</v>
      </c>
      <c r="D364">
        <v>707</v>
      </c>
      <c r="E364">
        <v>3</v>
      </c>
    </row>
    <row r="365" spans="1:5" x14ac:dyDescent="0.25">
      <c r="A365">
        <v>208</v>
      </c>
      <c r="B365">
        <v>88027220</v>
      </c>
      <c r="C365">
        <v>125</v>
      </c>
      <c r="D365" s="78">
        <v>1081</v>
      </c>
      <c r="E365">
        <v>3</v>
      </c>
    </row>
    <row r="366" spans="1:5" x14ac:dyDescent="0.25">
      <c r="A366">
        <v>208</v>
      </c>
      <c r="B366">
        <v>88027221</v>
      </c>
      <c r="C366">
        <v>20</v>
      </c>
      <c r="D366">
        <v>0</v>
      </c>
      <c r="E366">
        <v>1</v>
      </c>
    </row>
    <row r="367" spans="1:5" x14ac:dyDescent="0.25">
      <c r="A367">
        <v>208</v>
      </c>
      <c r="B367">
        <v>88027222</v>
      </c>
      <c r="C367">
        <v>20</v>
      </c>
      <c r="D367">
        <v>508</v>
      </c>
      <c r="E367">
        <v>3</v>
      </c>
    </row>
    <row r="368" spans="1:5" x14ac:dyDescent="0.25">
      <c r="A368">
        <v>208</v>
      </c>
      <c r="B368">
        <v>88027223</v>
      </c>
      <c r="C368">
        <v>625</v>
      </c>
      <c r="D368">
        <v>88</v>
      </c>
      <c r="E368">
        <v>1</v>
      </c>
    </row>
    <row r="369" spans="1:5" x14ac:dyDescent="0.25">
      <c r="A369">
        <v>208</v>
      </c>
      <c r="B369">
        <v>88027224</v>
      </c>
      <c r="C369">
        <v>333</v>
      </c>
      <c r="D369">
        <v>0</v>
      </c>
      <c r="E369">
        <v>1</v>
      </c>
    </row>
    <row r="370" spans="1:5" x14ac:dyDescent="0.25">
      <c r="A370">
        <v>208</v>
      </c>
      <c r="B370">
        <v>88027225</v>
      </c>
      <c r="C370">
        <v>250</v>
      </c>
      <c r="D370">
        <v>106</v>
      </c>
      <c r="E370">
        <v>1</v>
      </c>
    </row>
    <row r="371" spans="1:5" x14ac:dyDescent="0.25">
      <c r="A371">
        <v>208</v>
      </c>
      <c r="B371">
        <v>88027227</v>
      </c>
      <c r="C371">
        <v>200</v>
      </c>
      <c r="D371">
        <v>65</v>
      </c>
      <c r="E371">
        <v>1</v>
      </c>
    </row>
    <row r="372" spans="1:5" x14ac:dyDescent="0.25">
      <c r="A372">
        <v>208</v>
      </c>
      <c r="B372">
        <v>88027229</v>
      </c>
      <c r="C372">
        <v>100</v>
      </c>
      <c r="D372">
        <v>0</v>
      </c>
      <c r="E372">
        <v>1</v>
      </c>
    </row>
    <row r="373" spans="1:5" x14ac:dyDescent="0.25">
      <c r="A373">
        <v>208</v>
      </c>
      <c r="B373">
        <v>88027230</v>
      </c>
      <c r="C373">
        <v>100</v>
      </c>
      <c r="D373">
        <v>32</v>
      </c>
      <c r="E373">
        <v>1</v>
      </c>
    </row>
    <row r="374" spans="1:5" x14ac:dyDescent="0.25">
      <c r="A374">
        <v>208</v>
      </c>
      <c r="B374">
        <v>88027232</v>
      </c>
      <c r="C374">
        <v>167</v>
      </c>
      <c r="D374">
        <v>0</v>
      </c>
      <c r="E374">
        <v>1</v>
      </c>
    </row>
    <row r="375" spans="1:5" x14ac:dyDescent="0.25">
      <c r="A375">
        <v>208</v>
      </c>
      <c r="B375">
        <v>88027233</v>
      </c>
      <c r="C375">
        <v>167</v>
      </c>
      <c r="D375">
        <v>29</v>
      </c>
      <c r="E375">
        <v>1</v>
      </c>
    </row>
    <row r="376" spans="1:5" x14ac:dyDescent="0.25">
      <c r="A376">
        <v>208</v>
      </c>
      <c r="B376">
        <v>88027234</v>
      </c>
      <c r="C376">
        <v>167</v>
      </c>
      <c r="D376">
        <v>239</v>
      </c>
      <c r="E376">
        <v>3</v>
      </c>
    </row>
    <row r="377" spans="1:5" x14ac:dyDescent="0.25">
      <c r="A377">
        <v>208</v>
      </c>
      <c r="B377">
        <v>88027235</v>
      </c>
      <c r="C377">
        <v>167</v>
      </c>
      <c r="D377">
        <v>42</v>
      </c>
      <c r="E377">
        <v>1</v>
      </c>
    </row>
    <row r="378" spans="1:5" x14ac:dyDescent="0.25">
      <c r="A378">
        <v>208</v>
      </c>
      <c r="B378">
        <v>88027236</v>
      </c>
      <c r="C378">
        <v>167</v>
      </c>
      <c r="D378">
        <v>2</v>
      </c>
      <c r="E378">
        <v>1</v>
      </c>
    </row>
    <row r="379" spans="1:5" x14ac:dyDescent="0.25">
      <c r="A379">
        <v>208</v>
      </c>
      <c r="B379">
        <v>88027238</v>
      </c>
      <c r="C379">
        <v>100</v>
      </c>
      <c r="D379">
        <v>0</v>
      </c>
      <c r="E379">
        <v>1</v>
      </c>
    </row>
    <row r="380" spans="1:5" x14ac:dyDescent="0.25">
      <c r="A380">
        <v>208</v>
      </c>
      <c r="B380">
        <v>88027239</v>
      </c>
      <c r="C380">
        <v>100</v>
      </c>
      <c r="D380">
        <v>81</v>
      </c>
      <c r="E380">
        <v>2</v>
      </c>
    </row>
    <row r="381" spans="1:5" x14ac:dyDescent="0.25">
      <c r="A381">
        <v>208</v>
      </c>
      <c r="B381">
        <v>88027241</v>
      </c>
      <c r="C381">
        <v>50</v>
      </c>
      <c r="D381">
        <v>8</v>
      </c>
      <c r="E381">
        <v>1</v>
      </c>
    </row>
    <row r="382" spans="1:5" x14ac:dyDescent="0.25">
      <c r="A382">
        <v>208</v>
      </c>
      <c r="B382">
        <v>88027242</v>
      </c>
      <c r="C382">
        <v>100</v>
      </c>
      <c r="D382">
        <v>131</v>
      </c>
      <c r="E382">
        <v>3</v>
      </c>
    </row>
    <row r="383" spans="1:5" x14ac:dyDescent="0.25">
      <c r="A383">
        <v>208</v>
      </c>
      <c r="B383">
        <v>88027245</v>
      </c>
      <c r="C383">
        <v>100</v>
      </c>
      <c r="D383">
        <v>0</v>
      </c>
      <c r="E383">
        <v>1</v>
      </c>
    </row>
    <row r="384" spans="1:5" x14ac:dyDescent="0.25">
      <c r="A384">
        <v>208</v>
      </c>
      <c r="B384">
        <v>88027246</v>
      </c>
      <c r="C384">
        <v>100</v>
      </c>
      <c r="D384">
        <v>0</v>
      </c>
      <c r="E384">
        <v>1</v>
      </c>
    </row>
    <row r="385" spans="1:5" x14ac:dyDescent="0.25">
      <c r="A385">
        <v>208</v>
      </c>
      <c r="B385">
        <v>88027267</v>
      </c>
      <c r="C385">
        <v>100</v>
      </c>
      <c r="D385">
        <v>25</v>
      </c>
      <c r="E385">
        <v>1</v>
      </c>
    </row>
    <row r="386" spans="1:5" x14ac:dyDescent="0.25">
      <c r="A386">
        <v>208</v>
      </c>
      <c r="B386">
        <v>88027285</v>
      </c>
      <c r="C386" s="78">
        <v>2500</v>
      </c>
      <c r="D386">
        <v>10</v>
      </c>
      <c r="E386">
        <v>1</v>
      </c>
    </row>
    <row r="387" spans="1:5" x14ac:dyDescent="0.25">
      <c r="A387">
        <v>208</v>
      </c>
      <c r="B387">
        <v>88027326</v>
      </c>
      <c r="C387">
        <v>200</v>
      </c>
      <c r="D387">
        <v>44</v>
      </c>
      <c r="E387">
        <v>1</v>
      </c>
    </row>
    <row r="388" spans="1:5" x14ac:dyDescent="0.25">
      <c r="A388">
        <v>208</v>
      </c>
      <c r="B388">
        <v>88027327</v>
      </c>
      <c r="C388">
        <v>334</v>
      </c>
      <c r="D388">
        <v>25</v>
      </c>
      <c r="E388">
        <v>1</v>
      </c>
    </row>
    <row r="389" spans="1:5" x14ac:dyDescent="0.25">
      <c r="A389">
        <v>208</v>
      </c>
      <c r="B389">
        <v>88027328</v>
      </c>
      <c r="C389">
        <v>100</v>
      </c>
      <c r="D389">
        <v>3</v>
      </c>
      <c r="E389">
        <v>1</v>
      </c>
    </row>
    <row r="390" spans="1:5" x14ac:dyDescent="0.25">
      <c r="A390">
        <v>208</v>
      </c>
      <c r="B390">
        <v>88027329</v>
      </c>
      <c r="C390">
        <v>100</v>
      </c>
      <c r="D390">
        <v>0</v>
      </c>
      <c r="E390">
        <v>1</v>
      </c>
    </row>
    <row r="391" spans="1:5" x14ac:dyDescent="0.25">
      <c r="A391">
        <v>208</v>
      </c>
      <c r="B391">
        <v>88027330</v>
      </c>
      <c r="C391">
        <v>334</v>
      </c>
      <c r="D391">
        <v>25</v>
      </c>
      <c r="E391">
        <v>1</v>
      </c>
    </row>
    <row r="392" spans="1:5" x14ac:dyDescent="0.25">
      <c r="A392">
        <v>208</v>
      </c>
      <c r="B392">
        <v>88027331</v>
      </c>
      <c r="C392">
        <v>334</v>
      </c>
      <c r="D392">
        <v>25</v>
      </c>
      <c r="E392">
        <v>1</v>
      </c>
    </row>
    <row r="393" spans="1:5" x14ac:dyDescent="0.25">
      <c r="A393">
        <v>208</v>
      </c>
      <c r="B393">
        <v>88027332</v>
      </c>
      <c r="C393">
        <v>200</v>
      </c>
      <c r="D393">
        <v>10</v>
      </c>
      <c r="E393">
        <v>1</v>
      </c>
    </row>
    <row r="394" spans="1:5" x14ac:dyDescent="0.25">
      <c r="A394">
        <v>208</v>
      </c>
      <c r="B394">
        <v>88027345</v>
      </c>
      <c r="C394">
        <v>334</v>
      </c>
      <c r="D394">
        <v>0</v>
      </c>
      <c r="E394">
        <v>1</v>
      </c>
    </row>
    <row r="395" spans="1:5" x14ac:dyDescent="0.25">
      <c r="A395">
        <v>208</v>
      </c>
      <c r="B395">
        <v>88027346</v>
      </c>
      <c r="C395">
        <v>100</v>
      </c>
      <c r="D395">
        <v>0</v>
      </c>
      <c r="E395">
        <v>1</v>
      </c>
    </row>
    <row r="396" spans="1:5" x14ac:dyDescent="0.25">
      <c r="A396">
        <v>208</v>
      </c>
      <c r="B396">
        <v>88027349</v>
      </c>
      <c r="C396">
        <v>200</v>
      </c>
      <c r="D396">
        <v>223</v>
      </c>
      <c r="E396">
        <v>3</v>
      </c>
    </row>
    <row r="397" spans="1:5" x14ac:dyDescent="0.25">
      <c r="A397">
        <v>208</v>
      </c>
      <c r="B397">
        <v>88027350</v>
      </c>
      <c r="C397">
        <v>125</v>
      </c>
      <c r="D397" s="78">
        <v>1322</v>
      </c>
      <c r="E397">
        <v>3</v>
      </c>
    </row>
    <row r="398" spans="1:5" x14ac:dyDescent="0.25">
      <c r="A398">
        <v>208</v>
      </c>
      <c r="B398">
        <v>88027351</v>
      </c>
      <c r="C398">
        <v>125</v>
      </c>
      <c r="D398">
        <v>263</v>
      </c>
      <c r="E398">
        <v>3</v>
      </c>
    </row>
    <row r="399" spans="1:5" x14ac:dyDescent="0.25">
      <c r="A399">
        <v>208</v>
      </c>
      <c r="B399">
        <v>88027352</v>
      </c>
      <c r="C399">
        <v>500</v>
      </c>
      <c r="D399">
        <v>180</v>
      </c>
      <c r="E399">
        <v>1</v>
      </c>
    </row>
    <row r="400" spans="1:5" x14ac:dyDescent="0.25">
      <c r="A400">
        <v>208</v>
      </c>
      <c r="B400">
        <v>88027353</v>
      </c>
      <c r="C400">
        <v>42</v>
      </c>
      <c r="D400">
        <v>178</v>
      </c>
      <c r="E400">
        <v>3</v>
      </c>
    </row>
    <row r="401" spans="1:5" x14ac:dyDescent="0.25">
      <c r="A401">
        <v>208</v>
      </c>
      <c r="B401">
        <v>88027354</v>
      </c>
      <c r="C401">
        <v>42</v>
      </c>
      <c r="D401">
        <v>442</v>
      </c>
      <c r="E401">
        <v>3</v>
      </c>
    </row>
    <row r="402" spans="1:5" x14ac:dyDescent="0.25">
      <c r="A402">
        <v>208</v>
      </c>
      <c r="B402">
        <v>88027355</v>
      </c>
      <c r="C402">
        <v>40</v>
      </c>
      <c r="D402">
        <v>80</v>
      </c>
      <c r="E402">
        <v>3</v>
      </c>
    </row>
    <row r="403" spans="1:5" x14ac:dyDescent="0.25">
      <c r="A403">
        <v>208</v>
      </c>
      <c r="B403">
        <v>88027356</v>
      </c>
      <c r="C403">
        <v>209</v>
      </c>
      <c r="D403">
        <v>188</v>
      </c>
      <c r="E403">
        <v>2</v>
      </c>
    </row>
    <row r="404" spans="1:5" x14ac:dyDescent="0.25">
      <c r="A404">
        <v>208</v>
      </c>
      <c r="B404">
        <v>88027357</v>
      </c>
      <c r="C404">
        <v>250</v>
      </c>
      <c r="D404" s="78">
        <v>1075</v>
      </c>
      <c r="E404">
        <v>3</v>
      </c>
    </row>
    <row r="405" spans="1:5" x14ac:dyDescent="0.25">
      <c r="A405">
        <v>208</v>
      </c>
      <c r="B405">
        <v>88027358</v>
      </c>
      <c r="C405">
        <v>250</v>
      </c>
      <c r="D405">
        <v>679</v>
      </c>
      <c r="E405">
        <v>3</v>
      </c>
    </row>
    <row r="406" spans="1:5" x14ac:dyDescent="0.25">
      <c r="A406">
        <v>208</v>
      </c>
      <c r="B406">
        <v>88027359</v>
      </c>
      <c r="C406">
        <v>84</v>
      </c>
      <c r="D406">
        <v>25</v>
      </c>
      <c r="E406">
        <v>1</v>
      </c>
    </row>
    <row r="407" spans="1:5" x14ac:dyDescent="0.25">
      <c r="A407">
        <v>208</v>
      </c>
      <c r="B407">
        <v>88027360</v>
      </c>
      <c r="C407">
        <v>100</v>
      </c>
      <c r="D407">
        <v>628</v>
      </c>
      <c r="E407">
        <v>3</v>
      </c>
    </row>
    <row r="408" spans="1:5" x14ac:dyDescent="0.25">
      <c r="A408">
        <v>208</v>
      </c>
      <c r="B408">
        <v>88027362</v>
      </c>
      <c r="C408">
        <v>84</v>
      </c>
      <c r="D408">
        <v>31</v>
      </c>
      <c r="E408">
        <v>1</v>
      </c>
    </row>
    <row r="409" spans="1:5" x14ac:dyDescent="0.25">
      <c r="A409">
        <v>208</v>
      </c>
      <c r="B409">
        <v>88027364</v>
      </c>
      <c r="C409">
        <v>84</v>
      </c>
      <c r="D409">
        <v>6</v>
      </c>
      <c r="E409">
        <v>1</v>
      </c>
    </row>
    <row r="410" spans="1:5" x14ac:dyDescent="0.25">
      <c r="A410">
        <v>208</v>
      </c>
      <c r="B410">
        <v>88027365</v>
      </c>
      <c r="C410">
        <v>84</v>
      </c>
      <c r="D410">
        <v>19</v>
      </c>
      <c r="E410">
        <v>1</v>
      </c>
    </row>
    <row r="411" spans="1:5" x14ac:dyDescent="0.25">
      <c r="A411">
        <v>208</v>
      </c>
      <c r="B411">
        <v>88027366</v>
      </c>
      <c r="C411">
        <v>84</v>
      </c>
      <c r="D411">
        <v>27</v>
      </c>
      <c r="E411">
        <v>1</v>
      </c>
    </row>
    <row r="412" spans="1:5" x14ac:dyDescent="0.25">
      <c r="A412">
        <v>208</v>
      </c>
      <c r="B412">
        <v>88027367</v>
      </c>
      <c r="C412">
        <v>84</v>
      </c>
      <c r="D412">
        <v>20</v>
      </c>
      <c r="E412">
        <v>1</v>
      </c>
    </row>
    <row r="413" spans="1:5" x14ac:dyDescent="0.25">
      <c r="A413">
        <v>208</v>
      </c>
      <c r="B413">
        <v>88027369</v>
      </c>
      <c r="C413">
        <v>84</v>
      </c>
      <c r="D413">
        <v>12</v>
      </c>
      <c r="E413">
        <v>1</v>
      </c>
    </row>
    <row r="414" spans="1:5" x14ac:dyDescent="0.25">
      <c r="A414">
        <v>208</v>
      </c>
      <c r="B414">
        <v>88027370</v>
      </c>
      <c r="C414">
        <v>84</v>
      </c>
      <c r="D414">
        <v>20</v>
      </c>
      <c r="E414">
        <v>1</v>
      </c>
    </row>
    <row r="415" spans="1:5" x14ac:dyDescent="0.25">
      <c r="A415">
        <v>208</v>
      </c>
      <c r="B415">
        <v>88027371</v>
      </c>
      <c r="C415">
        <v>84</v>
      </c>
      <c r="D415">
        <v>36</v>
      </c>
      <c r="E415">
        <v>1</v>
      </c>
    </row>
    <row r="416" spans="1:5" x14ac:dyDescent="0.25">
      <c r="A416">
        <v>208</v>
      </c>
      <c r="B416">
        <v>88027372</v>
      </c>
      <c r="C416">
        <v>84</v>
      </c>
      <c r="D416">
        <v>22</v>
      </c>
      <c r="E416">
        <v>1</v>
      </c>
    </row>
    <row r="417" spans="1:5" x14ac:dyDescent="0.25">
      <c r="A417">
        <v>208</v>
      </c>
      <c r="B417">
        <v>88027373</v>
      </c>
      <c r="C417">
        <v>84</v>
      </c>
      <c r="D417">
        <v>10</v>
      </c>
      <c r="E417">
        <v>1</v>
      </c>
    </row>
    <row r="418" spans="1:5" x14ac:dyDescent="0.25">
      <c r="A418">
        <v>208</v>
      </c>
      <c r="B418">
        <v>88027375</v>
      </c>
      <c r="C418">
        <v>84</v>
      </c>
      <c r="D418">
        <v>7</v>
      </c>
      <c r="E418">
        <v>1</v>
      </c>
    </row>
    <row r="419" spans="1:5" x14ac:dyDescent="0.25">
      <c r="A419">
        <v>208</v>
      </c>
      <c r="B419">
        <v>88027376</v>
      </c>
      <c r="C419">
        <v>84</v>
      </c>
      <c r="D419">
        <v>17</v>
      </c>
      <c r="E419">
        <v>1</v>
      </c>
    </row>
    <row r="420" spans="1:5" x14ac:dyDescent="0.25">
      <c r="A420">
        <v>208</v>
      </c>
      <c r="B420">
        <v>88027377</v>
      </c>
      <c r="C420">
        <v>84</v>
      </c>
      <c r="D420">
        <v>23</v>
      </c>
      <c r="E420">
        <v>1</v>
      </c>
    </row>
    <row r="421" spans="1:5" x14ac:dyDescent="0.25">
      <c r="A421">
        <v>208</v>
      </c>
      <c r="B421">
        <v>88027378</v>
      </c>
      <c r="C421">
        <v>84</v>
      </c>
      <c r="D421">
        <v>19</v>
      </c>
      <c r="E421">
        <v>1</v>
      </c>
    </row>
    <row r="422" spans="1:5" x14ac:dyDescent="0.25">
      <c r="A422">
        <v>208</v>
      </c>
      <c r="B422">
        <v>88027380</v>
      </c>
      <c r="C422">
        <v>84</v>
      </c>
      <c r="D422">
        <v>7</v>
      </c>
      <c r="E422">
        <v>1</v>
      </c>
    </row>
    <row r="423" spans="1:5" x14ac:dyDescent="0.25">
      <c r="A423">
        <v>208</v>
      </c>
      <c r="B423">
        <v>88027381</v>
      </c>
      <c r="C423">
        <v>84</v>
      </c>
      <c r="D423">
        <v>15</v>
      </c>
      <c r="E423">
        <v>1</v>
      </c>
    </row>
    <row r="424" spans="1:5" x14ac:dyDescent="0.25">
      <c r="A424">
        <v>208</v>
      </c>
      <c r="B424">
        <v>88027382</v>
      </c>
      <c r="C424">
        <v>84</v>
      </c>
      <c r="D424">
        <v>32</v>
      </c>
      <c r="E424">
        <v>1</v>
      </c>
    </row>
    <row r="425" spans="1:5" x14ac:dyDescent="0.25">
      <c r="A425">
        <v>208</v>
      </c>
      <c r="B425">
        <v>88027383</v>
      </c>
      <c r="C425">
        <v>84</v>
      </c>
      <c r="D425">
        <v>30</v>
      </c>
      <c r="E425">
        <v>1</v>
      </c>
    </row>
    <row r="426" spans="1:5" x14ac:dyDescent="0.25">
      <c r="A426">
        <v>208</v>
      </c>
      <c r="B426">
        <v>88027384</v>
      </c>
      <c r="C426">
        <v>84</v>
      </c>
      <c r="D426">
        <v>20</v>
      </c>
      <c r="E426">
        <v>1</v>
      </c>
    </row>
    <row r="427" spans="1:5" x14ac:dyDescent="0.25">
      <c r="A427">
        <v>208</v>
      </c>
      <c r="B427">
        <v>88027386</v>
      </c>
      <c r="C427">
        <v>250</v>
      </c>
      <c r="D427">
        <v>46</v>
      </c>
      <c r="E427">
        <v>1</v>
      </c>
    </row>
    <row r="428" spans="1:5" x14ac:dyDescent="0.25">
      <c r="A428">
        <v>208</v>
      </c>
      <c r="B428">
        <v>88027387</v>
      </c>
      <c r="C428">
        <v>250</v>
      </c>
      <c r="D428">
        <v>25</v>
      </c>
      <c r="E428">
        <v>1</v>
      </c>
    </row>
    <row r="429" spans="1:5" x14ac:dyDescent="0.25">
      <c r="A429">
        <v>208</v>
      </c>
      <c r="B429">
        <v>88027388</v>
      </c>
      <c r="C429">
        <v>250</v>
      </c>
      <c r="D429">
        <v>19</v>
      </c>
      <c r="E429">
        <v>1</v>
      </c>
    </row>
    <row r="430" spans="1:5" x14ac:dyDescent="0.25">
      <c r="A430">
        <v>208</v>
      </c>
      <c r="B430">
        <v>88027390</v>
      </c>
      <c r="C430">
        <v>250</v>
      </c>
      <c r="D430">
        <v>102</v>
      </c>
      <c r="E430">
        <v>1</v>
      </c>
    </row>
    <row r="431" spans="1:5" x14ac:dyDescent="0.25">
      <c r="A431">
        <v>208</v>
      </c>
      <c r="B431">
        <v>88027391</v>
      </c>
      <c r="C431">
        <v>250</v>
      </c>
      <c r="D431">
        <v>132</v>
      </c>
      <c r="E431">
        <v>1</v>
      </c>
    </row>
    <row r="432" spans="1:5" x14ac:dyDescent="0.25">
      <c r="A432">
        <v>208</v>
      </c>
      <c r="B432">
        <v>88027392</v>
      </c>
      <c r="C432">
        <v>250</v>
      </c>
      <c r="D432">
        <v>112</v>
      </c>
      <c r="E432">
        <v>1</v>
      </c>
    </row>
    <row r="433" spans="1:5" x14ac:dyDescent="0.25">
      <c r="A433">
        <v>208</v>
      </c>
      <c r="B433">
        <v>88027393</v>
      </c>
      <c r="C433">
        <v>250</v>
      </c>
      <c r="D433">
        <v>35</v>
      </c>
      <c r="E433">
        <v>1</v>
      </c>
    </row>
    <row r="434" spans="1:5" x14ac:dyDescent="0.25">
      <c r="A434">
        <v>208</v>
      </c>
      <c r="B434">
        <v>88027395</v>
      </c>
      <c r="C434">
        <v>84</v>
      </c>
      <c r="D434">
        <v>0</v>
      </c>
      <c r="E434">
        <v>1</v>
      </c>
    </row>
    <row r="435" spans="1:5" x14ac:dyDescent="0.25">
      <c r="A435">
        <v>208</v>
      </c>
      <c r="B435">
        <v>88027396</v>
      </c>
      <c r="C435">
        <v>84</v>
      </c>
      <c r="D435">
        <v>0</v>
      </c>
      <c r="E435">
        <v>1</v>
      </c>
    </row>
    <row r="436" spans="1:5" x14ac:dyDescent="0.25">
      <c r="A436">
        <v>208</v>
      </c>
      <c r="B436">
        <v>88027397</v>
      </c>
      <c r="C436">
        <v>84</v>
      </c>
      <c r="D436">
        <v>1</v>
      </c>
      <c r="E436">
        <v>1</v>
      </c>
    </row>
    <row r="437" spans="1:5" x14ac:dyDescent="0.25">
      <c r="A437">
        <v>208</v>
      </c>
      <c r="B437">
        <v>88027398</v>
      </c>
      <c r="C437">
        <v>84</v>
      </c>
      <c r="D437">
        <v>0</v>
      </c>
      <c r="E437">
        <v>1</v>
      </c>
    </row>
    <row r="438" spans="1:5" x14ac:dyDescent="0.25">
      <c r="A438">
        <v>208</v>
      </c>
      <c r="B438">
        <v>88027400</v>
      </c>
      <c r="C438">
        <v>84</v>
      </c>
      <c r="D438">
        <v>1</v>
      </c>
      <c r="E438">
        <v>1</v>
      </c>
    </row>
    <row r="439" spans="1:5" x14ac:dyDescent="0.25">
      <c r="A439">
        <v>208</v>
      </c>
      <c r="B439">
        <v>88027401</v>
      </c>
      <c r="C439">
        <v>84</v>
      </c>
      <c r="D439">
        <v>10</v>
      </c>
      <c r="E439">
        <v>1</v>
      </c>
    </row>
    <row r="440" spans="1:5" x14ac:dyDescent="0.25">
      <c r="A440">
        <v>208</v>
      </c>
      <c r="B440">
        <v>88027402</v>
      </c>
      <c r="C440">
        <v>84</v>
      </c>
      <c r="D440">
        <v>10</v>
      </c>
      <c r="E440">
        <v>1</v>
      </c>
    </row>
    <row r="441" spans="1:5" x14ac:dyDescent="0.25">
      <c r="A441">
        <v>208</v>
      </c>
      <c r="B441">
        <v>88027403</v>
      </c>
      <c r="C441">
        <v>84</v>
      </c>
      <c r="D441">
        <v>10</v>
      </c>
      <c r="E441">
        <v>1</v>
      </c>
    </row>
    <row r="442" spans="1:5" x14ac:dyDescent="0.25">
      <c r="A442">
        <v>208</v>
      </c>
      <c r="B442">
        <v>88027405</v>
      </c>
      <c r="C442">
        <v>84</v>
      </c>
      <c r="D442">
        <v>0</v>
      </c>
      <c r="E442">
        <v>1</v>
      </c>
    </row>
    <row r="443" spans="1:5" x14ac:dyDescent="0.25">
      <c r="A443">
        <v>208</v>
      </c>
      <c r="B443">
        <v>88027406</v>
      </c>
      <c r="C443">
        <v>84</v>
      </c>
      <c r="D443">
        <v>1</v>
      </c>
      <c r="E443">
        <v>1</v>
      </c>
    </row>
    <row r="444" spans="1:5" x14ac:dyDescent="0.25">
      <c r="A444">
        <v>208</v>
      </c>
      <c r="B444">
        <v>88027407</v>
      </c>
      <c r="C444">
        <v>84</v>
      </c>
      <c r="D444">
        <v>4</v>
      </c>
      <c r="E444">
        <v>1</v>
      </c>
    </row>
    <row r="445" spans="1:5" x14ac:dyDescent="0.25">
      <c r="A445">
        <v>208</v>
      </c>
      <c r="B445">
        <v>88027408</v>
      </c>
      <c r="C445">
        <v>84</v>
      </c>
      <c r="D445">
        <v>4</v>
      </c>
      <c r="E445">
        <v>1</v>
      </c>
    </row>
    <row r="446" spans="1:5" x14ac:dyDescent="0.25">
      <c r="A446">
        <v>208</v>
      </c>
      <c r="B446">
        <v>88027409</v>
      </c>
      <c r="C446">
        <v>84</v>
      </c>
      <c r="D446">
        <v>4</v>
      </c>
      <c r="E446">
        <v>1</v>
      </c>
    </row>
    <row r="447" spans="1:5" x14ac:dyDescent="0.25">
      <c r="A447">
        <v>208</v>
      </c>
      <c r="B447">
        <v>88027411</v>
      </c>
      <c r="C447">
        <v>84</v>
      </c>
      <c r="D447">
        <v>169</v>
      </c>
      <c r="E447">
        <v>3</v>
      </c>
    </row>
    <row r="448" spans="1:5" x14ac:dyDescent="0.25">
      <c r="A448">
        <v>208</v>
      </c>
      <c r="B448">
        <v>88027412</v>
      </c>
      <c r="C448">
        <v>84</v>
      </c>
      <c r="D448">
        <v>841</v>
      </c>
      <c r="E448">
        <v>3</v>
      </c>
    </row>
    <row r="449" spans="1:5" x14ac:dyDescent="0.25">
      <c r="A449">
        <v>208</v>
      </c>
      <c r="B449">
        <v>88027413</v>
      </c>
      <c r="C449">
        <v>84</v>
      </c>
      <c r="D449">
        <v>861</v>
      </c>
      <c r="E449">
        <v>3</v>
      </c>
    </row>
    <row r="450" spans="1:5" x14ac:dyDescent="0.25">
      <c r="A450">
        <v>208</v>
      </c>
      <c r="B450">
        <v>88027414</v>
      </c>
      <c r="C450">
        <v>84</v>
      </c>
      <c r="D450">
        <v>720</v>
      </c>
      <c r="E450">
        <v>3</v>
      </c>
    </row>
    <row r="451" spans="1:5" x14ac:dyDescent="0.25">
      <c r="A451">
        <v>208</v>
      </c>
      <c r="B451">
        <v>88027415</v>
      </c>
      <c r="C451">
        <v>84</v>
      </c>
      <c r="D451">
        <v>22</v>
      </c>
      <c r="E451">
        <v>1</v>
      </c>
    </row>
    <row r="452" spans="1:5" x14ac:dyDescent="0.25">
      <c r="A452">
        <v>208</v>
      </c>
      <c r="B452">
        <v>88027417</v>
      </c>
      <c r="C452">
        <v>84</v>
      </c>
      <c r="D452">
        <v>0</v>
      </c>
      <c r="E452">
        <v>1</v>
      </c>
    </row>
    <row r="453" spans="1:5" x14ac:dyDescent="0.25">
      <c r="A453">
        <v>208</v>
      </c>
      <c r="B453">
        <v>88027418</v>
      </c>
      <c r="C453">
        <v>84</v>
      </c>
      <c r="D453">
        <v>0</v>
      </c>
      <c r="E453">
        <v>1</v>
      </c>
    </row>
    <row r="454" spans="1:5" x14ac:dyDescent="0.25">
      <c r="A454">
        <v>208</v>
      </c>
      <c r="B454">
        <v>88027419</v>
      </c>
      <c r="C454">
        <v>84</v>
      </c>
      <c r="D454">
        <v>0</v>
      </c>
      <c r="E454">
        <v>1</v>
      </c>
    </row>
    <row r="455" spans="1:5" x14ac:dyDescent="0.25">
      <c r="A455">
        <v>208</v>
      </c>
      <c r="B455">
        <v>88027420</v>
      </c>
      <c r="C455">
        <v>84</v>
      </c>
      <c r="D455">
        <v>0</v>
      </c>
      <c r="E455">
        <v>1</v>
      </c>
    </row>
    <row r="456" spans="1:5" x14ac:dyDescent="0.25">
      <c r="A456">
        <v>208</v>
      </c>
      <c r="B456">
        <v>88027421</v>
      </c>
      <c r="C456">
        <v>84</v>
      </c>
      <c r="D456">
        <v>0</v>
      </c>
      <c r="E456">
        <v>1</v>
      </c>
    </row>
    <row r="457" spans="1:5" x14ac:dyDescent="0.25">
      <c r="A457">
        <v>208</v>
      </c>
      <c r="B457">
        <v>88027422</v>
      </c>
      <c r="C457">
        <v>84</v>
      </c>
      <c r="D457">
        <v>0</v>
      </c>
      <c r="E457">
        <v>1</v>
      </c>
    </row>
    <row r="458" spans="1:5" x14ac:dyDescent="0.25">
      <c r="A458">
        <v>208</v>
      </c>
      <c r="B458">
        <v>88027423</v>
      </c>
      <c r="C458">
        <v>84</v>
      </c>
      <c r="D458">
        <v>0</v>
      </c>
      <c r="E458">
        <v>1</v>
      </c>
    </row>
    <row r="459" spans="1:5" x14ac:dyDescent="0.25">
      <c r="A459">
        <v>208</v>
      </c>
      <c r="B459">
        <v>88027424</v>
      </c>
      <c r="C459">
        <v>84</v>
      </c>
      <c r="D459">
        <v>0</v>
      </c>
      <c r="E459">
        <v>1</v>
      </c>
    </row>
    <row r="460" spans="1:5" x14ac:dyDescent="0.25">
      <c r="A460">
        <v>208</v>
      </c>
      <c r="B460">
        <v>88027425</v>
      </c>
      <c r="C460">
        <v>84</v>
      </c>
      <c r="D460">
        <v>0</v>
      </c>
      <c r="E460">
        <v>1</v>
      </c>
    </row>
    <row r="461" spans="1:5" x14ac:dyDescent="0.25">
      <c r="A461">
        <v>208</v>
      </c>
      <c r="B461">
        <v>88027426</v>
      </c>
      <c r="C461">
        <v>84</v>
      </c>
      <c r="D461">
        <v>0</v>
      </c>
      <c r="E461">
        <v>1</v>
      </c>
    </row>
    <row r="462" spans="1:5" x14ac:dyDescent="0.25">
      <c r="A462">
        <v>208</v>
      </c>
      <c r="B462">
        <v>88027427</v>
      </c>
      <c r="C462">
        <v>84</v>
      </c>
      <c r="D462">
        <v>0</v>
      </c>
      <c r="E462">
        <v>1</v>
      </c>
    </row>
    <row r="463" spans="1:5" x14ac:dyDescent="0.25">
      <c r="A463">
        <v>208</v>
      </c>
      <c r="B463">
        <v>88027428</v>
      </c>
      <c r="C463">
        <v>84</v>
      </c>
      <c r="D463">
        <v>1</v>
      </c>
      <c r="E463">
        <v>1</v>
      </c>
    </row>
    <row r="464" spans="1:5" x14ac:dyDescent="0.25">
      <c r="A464">
        <v>208</v>
      </c>
      <c r="B464">
        <v>88027429</v>
      </c>
      <c r="C464">
        <v>84</v>
      </c>
      <c r="D464">
        <v>0</v>
      </c>
      <c r="E464">
        <v>1</v>
      </c>
    </row>
    <row r="465" spans="1:5" x14ac:dyDescent="0.25">
      <c r="A465">
        <v>208</v>
      </c>
      <c r="B465">
        <v>88027430</v>
      </c>
      <c r="C465">
        <v>84</v>
      </c>
      <c r="D465">
        <v>0</v>
      </c>
      <c r="E465">
        <v>1</v>
      </c>
    </row>
    <row r="466" spans="1:5" x14ac:dyDescent="0.25">
      <c r="A466">
        <v>208</v>
      </c>
      <c r="B466">
        <v>88027431</v>
      </c>
      <c r="C466" s="78">
        <v>1000</v>
      </c>
      <c r="D466">
        <v>121</v>
      </c>
      <c r="E466">
        <v>1</v>
      </c>
    </row>
    <row r="467" spans="1:5" x14ac:dyDescent="0.25">
      <c r="A467">
        <v>208</v>
      </c>
      <c r="B467">
        <v>88027432</v>
      </c>
      <c r="C467" s="78">
        <v>1000</v>
      </c>
      <c r="D467">
        <v>278</v>
      </c>
      <c r="E467">
        <v>1</v>
      </c>
    </row>
    <row r="468" spans="1:5" x14ac:dyDescent="0.25">
      <c r="A468">
        <v>208</v>
      </c>
      <c r="B468">
        <v>88027433</v>
      </c>
      <c r="C468" s="78">
        <v>1000</v>
      </c>
      <c r="D468">
        <v>437</v>
      </c>
      <c r="E468">
        <v>1</v>
      </c>
    </row>
    <row r="469" spans="1:5" x14ac:dyDescent="0.25">
      <c r="A469">
        <v>208</v>
      </c>
      <c r="B469">
        <v>88027434</v>
      </c>
      <c r="C469" s="78">
        <v>1000</v>
      </c>
      <c r="D469">
        <v>280</v>
      </c>
      <c r="E469">
        <v>1</v>
      </c>
    </row>
    <row r="470" spans="1:5" x14ac:dyDescent="0.25">
      <c r="A470">
        <v>208</v>
      </c>
      <c r="B470">
        <v>88027435</v>
      </c>
      <c r="C470" s="78">
        <v>1000</v>
      </c>
      <c r="D470">
        <v>108</v>
      </c>
      <c r="E470">
        <v>1</v>
      </c>
    </row>
    <row r="471" spans="1:5" x14ac:dyDescent="0.25">
      <c r="A471">
        <v>208</v>
      </c>
      <c r="B471">
        <v>88027438</v>
      </c>
      <c r="C471">
        <v>100</v>
      </c>
      <c r="D471">
        <v>74</v>
      </c>
      <c r="E471">
        <v>1</v>
      </c>
    </row>
    <row r="472" spans="1:5" x14ac:dyDescent="0.25">
      <c r="A472">
        <v>208</v>
      </c>
      <c r="B472">
        <v>88027439</v>
      </c>
      <c r="C472">
        <v>250</v>
      </c>
      <c r="D472">
        <v>0</v>
      </c>
      <c r="E472">
        <v>1</v>
      </c>
    </row>
    <row r="473" spans="1:5" x14ac:dyDescent="0.25">
      <c r="A473">
        <v>208</v>
      </c>
      <c r="B473">
        <v>88027440</v>
      </c>
      <c r="C473">
        <v>200</v>
      </c>
      <c r="D473">
        <v>10</v>
      </c>
      <c r="E473">
        <v>1</v>
      </c>
    </row>
    <row r="474" spans="1:5" x14ac:dyDescent="0.25">
      <c r="A474">
        <v>208</v>
      </c>
      <c r="B474">
        <v>88027441</v>
      </c>
      <c r="C474">
        <v>50</v>
      </c>
      <c r="D474">
        <v>3</v>
      </c>
      <c r="E474">
        <v>1</v>
      </c>
    </row>
    <row r="475" spans="1:5" x14ac:dyDescent="0.25">
      <c r="A475">
        <v>208</v>
      </c>
      <c r="B475">
        <v>88027442</v>
      </c>
      <c r="C475">
        <v>250</v>
      </c>
      <c r="D475">
        <v>0</v>
      </c>
      <c r="E475">
        <v>1</v>
      </c>
    </row>
    <row r="476" spans="1:5" x14ac:dyDescent="0.25">
      <c r="A476">
        <v>208</v>
      </c>
      <c r="B476">
        <v>88027443</v>
      </c>
      <c r="C476">
        <v>4</v>
      </c>
      <c r="D476">
        <v>21</v>
      </c>
      <c r="E476">
        <v>3</v>
      </c>
    </row>
    <row r="477" spans="1:5" x14ac:dyDescent="0.25">
      <c r="A477">
        <v>208</v>
      </c>
      <c r="B477">
        <v>88027444</v>
      </c>
      <c r="C477">
        <v>2</v>
      </c>
      <c r="D477">
        <v>0</v>
      </c>
      <c r="E477">
        <v>1</v>
      </c>
    </row>
    <row r="478" spans="1:5" x14ac:dyDescent="0.25">
      <c r="A478">
        <v>208</v>
      </c>
      <c r="B478">
        <v>88027445</v>
      </c>
      <c r="C478" s="78">
        <v>1000</v>
      </c>
      <c r="D478">
        <v>32</v>
      </c>
      <c r="E478">
        <v>1</v>
      </c>
    </row>
    <row r="479" spans="1:5" x14ac:dyDescent="0.25">
      <c r="A479">
        <v>208</v>
      </c>
      <c r="B479">
        <v>88027446</v>
      </c>
      <c r="C479" s="78">
        <v>1000</v>
      </c>
      <c r="D479">
        <v>61</v>
      </c>
      <c r="E479">
        <v>1</v>
      </c>
    </row>
    <row r="480" spans="1:5" x14ac:dyDescent="0.25">
      <c r="A480">
        <v>208</v>
      </c>
      <c r="B480">
        <v>88027447</v>
      </c>
      <c r="C480" s="78">
        <v>1000</v>
      </c>
      <c r="D480">
        <v>87</v>
      </c>
      <c r="E480">
        <v>1</v>
      </c>
    </row>
    <row r="481" spans="1:5" x14ac:dyDescent="0.25">
      <c r="A481">
        <v>208</v>
      </c>
      <c r="B481">
        <v>88027448</v>
      </c>
      <c r="C481" s="78">
        <v>1000</v>
      </c>
      <c r="D481">
        <v>61</v>
      </c>
      <c r="E481">
        <v>1</v>
      </c>
    </row>
    <row r="482" spans="1:5" x14ac:dyDescent="0.25">
      <c r="A482">
        <v>208</v>
      </c>
      <c r="B482">
        <v>88027449</v>
      </c>
      <c r="C482" s="78">
        <v>1000</v>
      </c>
      <c r="D482">
        <v>31</v>
      </c>
      <c r="E482">
        <v>1</v>
      </c>
    </row>
    <row r="483" spans="1:5" x14ac:dyDescent="0.25">
      <c r="A483">
        <v>208</v>
      </c>
      <c r="B483">
        <v>88027451</v>
      </c>
      <c r="C483">
        <v>5</v>
      </c>
      <c r="D483">
        <v>0</v>
      </c>
      <c r="E483">
        <v>1</v>
      </c>
    </row>
    <row r="484" spans="1:5" x14ac:dyDescent="0.25">
      <c r="A484">
        <v>208</v>
      </c>
      <c r="B484">
        <v>88027452</v>
      </c>
      <c r="C484">
        <v>5</v>
      </c>
      <c r="D484">
        <v>0</v>
      </c>
      <c r="E484">
        <v>1</v>
      </c>
    </row>
    <row r="485" spans="1:5" x14ac:dyDescent="0.25">
      <c r="A485">
        <v>208</v>
      </c>
      <c r="B485">
        <v>88027453</v>
      </c>
      <c r="C485">
        <v>5</v>
      </c>
      <c r="D485">
        <v>0</v>
      </c>
      <c r="E485">
        <v>1</v>
      </c>
    </row>
    <row r="486" spans="1:5" x14ac:dyDescent="0.25">
      <c r="A486">
        <v>208</v>
      </c>
      <c r="B486">
        <v>88027454</v>
      </c>
      <c r="C486">
        <v>5</v>
      </c>
      <c r="D486">
        <v>5</v>
      </c>
      <c r="E486">
        <v>3</v>
      </c>
    </row>
    <row r="487" spans="1:5" x14ac:dyDescent="0.25">
      <c r="A487">
        <v>208</v>
      </c>
      <c r="B487">
        <v>88027455</v>
      </c>
      <c r="C487">
        <v>5</v>
      </c>
      <c r="D487">
        <v>11</v>
      </c>
      <c r="E487">
        <v>3</v>
      </c>
    </row>
    <row r="488" spans="1:5" x14ac:dyDescent="0.25">
      <c r="A488">
        <v>208</v>
      </c>
      <c r="B488">
        <v>88027456</v>
      </c>
      <c r="C488">
        <v>5</v>
      </c>
      <c r="D488">
        <v>0</v>
      </c>
      <c r="E488">
        <v>1</v>
      </c>
    </row>
    <row r="489" spans="1:5" x14ac:dyDescent="0.25">
      <c r="A489">
        <v>208</v>
      </c>
      <c r="B489">
        <v>88027457</v>
      </c>
      <c r="C489">
        <v>5</v>
      </c>
      <c r="D489">
        <v>0</v>
      </c>
      <c r="E489">
        <v>1</v>
      </c>
    </row>
    <row r="490" spans="1:5" x14ac:dyDescent="0.25">
      <c r="A490">
        <v>208</v>
      </c>
      <c r="B490">
        <v>88027458</v>
      </c>
      <c r="C490">
        <v>5</v>
      </c>
      <c r="D490">
        <v>1</v>
      </c>
      <c r="E490">
        <v>1</v>
      </c>
    </row>
    <row r="491" spans="1:5" x14ac:dyDescent="0.25">
      <c r="A491">
        <v>208</v>
      </c>
      <c r="B491">
        <v>88027460</v>
      </c>
      <c r="C491">
        <v>5</v>
      </c>
      <c r="D491">
        <v>0</v>
      </c>
      <c r="E491">
        <v>1</v>
      </c>
    </row>
    <row r="492" spans="1:5" x14ac:dyDescent="0.25">
      <c r="A492">
        <v>208</v>
      </c>
      <c r="B492">
        <v>88027461</v>
      </c>
      <c r="C492">
        <v>5</v>
      </c>
      <c r="D492">
        <v>5</v>
      </c>
      <c r="E492">
        <v>3</v>
      </c>
    </row>
    <row r="493" spans="1:5" x14ac:dyDescent="0.25">
      <c r="A493">
        <v>208</v>
      </c>
      <c r="B493">
        <v>88027462</v>
      </c>
      <c r="C493">
        <v>5</v>
      </c>
      <c r="D493">
        <v>5</v>
      </c>
      <c r="E493">
        <v>3</v>
      </c>
    </row>
    <row r="494" spans="1:5" x14ac:dyDescent="0.25">
      <c r="A494">
        <v>208</v>
      </c>
      <c r="B494">
        <v>88027463</v>
      </c>
      <c r="C494">
        <v>5</v>
      </c>
      <c r="D494">
        <v>0</v>
      </c>
      <c r="E494">
        <v>1</v>
      </c>
    </row>
    <row r="495" spans="1:5" x14ac:dyDescent="0.25">
      <c r="A495">
        <v>208</v>
      </c>
      <c r="B495">
        <v>88027464</v>
      </c>
      <c r="C495">
        <v>5</v>
      </c>
      <c r="D495">
        <v>0</v>
      </c>
      <c r="E495">
        <v>1</v>
      </c>
    </row>
    <row r="496" spans="1:5" x14ac:dyDescent="0.25">
      <c r="A496">
        <v>208</v>
      </c>
      <c r="B496">
        <v>88027465</v>
      </c>
      <c r="C496">
        <v>5</v>
      </c>
      <c r="D496">
        <v>1</v>
      </c>
      <c r="E496">
        <v>1</v>
      </c>
    </row>
    <row r="497" spans="1:5" x14ac:dyDescent="0.25">
      <c r="A497">
        <v>208</v>
      </c>
      <c r="B497">
        <v>88027467</v>
      </c>
      <c r="C497">
        <v>5</v>
      </c>
      <c r="D497">
        <v>0</v>
      </c>
      <c r="E497">
        <v>1</v>
      </c>
    </row>
    <row r="498" spans="1:5" x14ac:dyDescent="0.25">
      <c r="A498">
        <v>208</v>
      </c>
      <c r="B498">
        <v>88027468</v>
      </c>
      <c r="C498">
        <v>5</v>
      </c>
      <c r="D498">
        <v>0</v>
      </c>
      <c r="E498">
        <v>1</v>
      </c>
    </row>
    <row r="499" spans="1:5" x14ac:dyDescent="0.25">
      <c r="A499">
        <v>208</v>
      </c>
      <c r="B499">
        <v>88027469</v>
      </c>
      <c r="C499">
        <v>5</v>
      </c>
      <c r="D499">
        <v>5</v>
      </c>
      <c r="E499">
        <v>3</v>
      </c>
    </row>
    <row r="500" spans="1:5" x14ac:dyDescent="0.25">
      <c r="A500">
        <v>208</v>
      </c>
      <c r="B500">
        <v>88027470</v>
      </c>
      <c r="C500">
        <v>5</v>
      </c>
      <c r="D500">
        <v>5</v>
      </c>
      <c r="E500">
        <v>3</v>
      </c>
    </row>
    <row r="501" spans="1:5" x14ac:dyDescent="0.25">
      <c r="A501">
        <v>208</v>
      </c>
      <c r="B501">
        <v>88027471</v>
      </c>
      <c r="C501">
        <v>5</v>
      </c>
      <c r="D501">
        <v>0</v>
      </c>
      <c r="E501">
        <v>1</v>
      </c>
    </row>
    <row r="502" spans="1:5" x14ac:dyDescent="0.25">
      <c r="A502">
        <v>208</v>
      </c>
      <c r="B502">
        <v>88027472</v>
      </c>
      <c r="C502">
        <v>5</v>
      </c>
      <c r="D502">
        <v>1</v>
      </c>
      <c r="E502">
        <v>1</v>
      </c>
    </row>
    <row r="503" spans="1:5" x14ac:dyDescent="0.25">
      <c r="A503">
        <v>208</v>
      </c>
      <c r="B503">
        <v>88027474</v>
      </c>
      <c r="C503">
        <v>5</v>
      </c>
      <c r="D503">
        <v>0</v>
      </c>
      <c r="E503">
        <v>1</v>
      </c>
    </row>
    <row r="504" spans="1:5" x14ac:dyDescent="0.25">
      <c r="A504">
        <v>208</v>
      </c>
      <c r="B504">
        <v>88027475</v>
      </c>
      <c r="C504">
        <v>5</v>
      </c>
      <c r="D504">
        <v>0</v>
      </c>
      <c r="E504">
        <v>1</v>
      </c>
    </row>
    <row r="505" spans="1:5" x14ac:dyDescent="0.25">
      <c r="A505">
        <v>208</v>
      </c>
      <c r="B505">
        <v>88027476</v>
      </c>
      <c r="C505">
        <v>5</v>
      </c>
      <c r="D505">
        <v>0</v>
      </c>
      <c r="E505">
        <v>1</v>
      </c>
    </row>
    <row r="506" spans="1:5" x14ac:dyDescent="0.25">
      <c r="A506">
        <v>208</v>
      </c>
      <c r="B506">
        <v>88027477</v>
      </c>
      <c r="C506">
        <v>5</v>
      </c>
      <c r="D506">
        <v>1</v>
      </c>
      <c r="E506">
        <v>1</v>
      </c>
    </row>
    <row r="507" spans="1:5" x14ac:dyDescent="0.25">
      <c r="A507">
        <v>208</v>
      </c>
      <c r="B507">
        <v>88027478</v>
      </c>
      <c r="C507">
        <v>5</v>
      </c>
      <c r="D507">
        <v>1</v>
      </c>
      <c r="E507">
        <v>1</v>
      </c>
    </row>
    <row r="508" spans="1:5" x14ac:dyDescent="0.25">
      <c r="A508">
        <v>208</v>
      </c>
      <c r="B508">
        <v>88027479</v>
      </c>
      <c r="C508">
        <v>5</v>
      </c>
      <c r="D508">
        <v>0</v>
      </c>
      <c r="E508">
        <v>1</v>
      </c>
    </row>
    <row r="509" spans="1:5" x14ac:dyDescent="0.25">
      <c r="A509">
        <v>208</v>
      </c>
      <c r="B509">
        <v>88027481</v>
      </c>
      <c r="C509">
        <v>5</v>
      </c>
      <c r="D509">
        <v>0</v>
      </c>
      <c r="E509">
        <v>1</v>
      </c>
    </row>
    <row r="510" spans="1:5" x14ac:dyDescent="0.25">
      <c r="A510">
        <v>208</v>
      </c>
      <c r="B510">
        <v>88027482</v>
      </c>
      <c r="C510">
        <v>5</v>
      </c>
      <c r="D510">
        <v>9</v>
      </c>
      <c r="E510">
        <v>3</v>
      </c>
    </row>
    <row r="511" spans="1:5" x14ac:dyDescent="0.25">
      <c r="A511">
        <v>208</v>
      </c>
      <c r="B511">
        <v>88027483</v>
      </c>
      <c r="C511">
        <v>5</v>
      </c>
      <c r="D511">
        <v>13</v>
      </c>
      <c r="E511">
        <v>3</v>
      </c>
    </row>
    <row r="512" spans="1:5" x14ac:dyDescent="0.25">
      <c r="A512">
        <v>208</v>
      </c>
      <c r="B512">
        <v>88027484</v>
      </c>
      <c r="C512">
        <v>5</v>
      </c>
      <c r="D512">
        <v>0</v>
      </c>
      <c r="E512">
        <v>1</v>
      </c>
    </row>
    <row r="513" spans="1:5" x14ac:dyDescent="0.25">
      <c r="A513">
        <v>208</v>
      </c>
      <c r="B513">
        <v>88027485</v>
      </c>
      <c r="C513">
        <v>5</v>
      </c>
      <c r="D513">
        <v>0</v>
      </c>
      <c r="E513">
        <v>1</v>
      </c>
    </row>
    <row r="514" spans="1:5" x14ac:dyDescent="0.25">
      <c r="A514">
        <v>208</v>
      </c>
      <c r="B514">
        <v>88027486</v>
      </c>
      <c r="C514">
        <v>5</v>
      </c>
      <c r="D514">
        <v>1</v>
      </c>
      <c r="E514">
        <v>1</v>
      </c>
    </row>
    <row r="515" spans="1:5" x14ac:dyDescent="0.25">
      <c r="A515">
        <v>208</v>
      </c>
      <c r="B515">
        <v>88027488</v>
      </c>
      <c r="C515">
        <v>5</v>
      </c>
      <c r="D515">
        <v>0</v>
      </c>
      <c r="E515">
        <v>1</v>
      </c>
    </row>
    <row r="516" spans="1:5" x14ac:dyDescent="0.25">
      <c r="A516">
        <v>208</v>
      </c>
      <c r="B516">
        <v>88027489</v>
      </c>
      <c r="C516">
        <v>5</v>
      </c>
      <c r="D516">
        <v>0</v>
      </c>
      <c r="E516">
        <v>1</v>
      </c>
    </row>
    <row r="517" spans="1:5" x14ac:dyDescent="0.25">
      <c r="A517">
        <v>208</v>
      </c>
      <c r="B517">
        <v>88027490</v>
      </c>
      <c r="C517">
        <v>5</v>
      </c>
      <c r="D517">
        <v>0</v>
      </c>
      <c r="E517">
        <v>1</v>
      </c>
    </row>
    <row r="518" spans="1:5" x14ac:dyDescent="0.25">
      <c r="A518">
        <v>208</v>
      </c>
      <c r="B518">
        <v>88027491</v>
      </c>
      <c r="C518">
        <v>5</v>
      </c>
      <c r="D518">
        <v>0</v>
      </c>
      <c r="E518">
        <v>1</v>
      </c>
    </row>
    <row r="519" spans="1:5" x14ac:dyDescent="0.25">
      <c r="A519">
        <v>208</v>
      </c>
      <c r="B519">
        <v>88027492</v>
      </c>
      <c r="C519">
        <v>5</v>
      </c>
      <c r="D519">
        <v>0</v>
      </c>
      <c r="E519">
        <v>1</v>
      </c>
    </row>
    <row r="520" spans="1:5" x14ac:dyDescent="0.25">
      <c r="A520">
        <v>208</v>
      </c>
      <c r="B520">
        <v>88027493</v>
      </c>
      <c r="C520">
        <v>5</v>
      </c>
      <c r="D520">
        <v>0</v>
      </c>
      <c r="E520">
        <v>1</v>
      </c>
    </row>
    <row r="521" spans="1:5" x14ac:dyDescent="0.25">
      <c r="A521">
        <v>208</v>
      </c>
      <c r="B521">
        <v>88027495</v>
      </c>
      <c r="C521">
        <v>5</v>
      </c>
      <c r="D521">
        <v>0</v>
      </c>
      <c r="E521">
        <v>1</v>
      </c>
    </row>
    <row r="522" spans="1:5" x14ac:dyDescent="0.25">
      <c r="A522">
        <v>208</v>
      </c>
      <c r="B522">
        <v>88027496</v>
      </c>
      <c r="C522">
        <v>5</v>
      </c>
      <c r="D522">
        <v>12</v>
      </c>
      <c r="E522">
        <v>3</v>
      </c>
    </row>
    <row r="523" spans="1:5" x14ac:dyDescent="0.25">
      <c r="A523">
        <v>208</v>
      </c>
      <c r="B523">
        <v>88027497</v>
      </c>
      <c r="C523">
        <v>5</v>
      </c>
      <c r="D523">
        <v>17</v>
      </c>
      <c r="E523">
        <v>3</v>
      </c>
    </row>
    <row r="524" spans="1:5" x14ac:dyDescent="0.25">
      <c r="A524">
        <v>208</v>
      </c>
      <c r="B524">
        <v>88027498</v>
      </c>
      <c r="C524">
        <v>5</v>
      </c>
      <c r="D524">
        <v>1</v>
      </c>
      <c r="E524">
        <v>1</v>
      </c>
    </row>
    <row r="525" spans="1:5" x14ac:dyDescent="0.25">
      <c r="A525">
        <v>208</v>
      </c>
      <c r="B525">
        <v>88027499</v>
      </c>
      <c r="C525">
        <v>5</v>
      </c>
      <c r="D525">
        <v>0</v>
      </c>
      <c r="E525">
        <v>1</v>
      </c>
    </row>
    <row r="526" spans="1:5" x14ac:dyDescent="0.25">
      <c r="A526">
        <v>208</v>
      </c>
      <c r="B526">
        <v>88027500</v>
      </c>
      <c r="C526">
        <v>5</v>
      </c>
      <c r="D526">
        <v>1</v>
      </c>
      <c r="E526">
        <v>1</v>
      </c>
    </row>
    <row r="527" spans="1:5" x14ac:dyDescent="0.25">
      <c r="A527">
        <v>208</v>
      </c>
      <c r="B527">
        <v>88027502</v>
      </c>
      <c r="C527">
        <v>5</v>
      </c>
      <c r="D527">
        <v>0</v>
      </c>
      <c r="E527">
        <v>1</v>
      </c>
    </row>
    <row r="528" spans="1:5" x14ac:dyDescent="0.25">
      <c r="A528">
        <v>208</v>
      </c>
      <c r="B528">
        <v>88027503</v>
      </c>
      <c r="C528">
        <v>5</v>
      </c>
      <c r="D528">
        <v>0</v>
      </c>
      <c r="E528">
        <v>1</v>
      </c>
    </row>
    <row r="529" spans="1:5" x14ac:dyDescent="0.25">
      <c r="A529">
        <v>208</v>
      </c>
      <c r="B529">
        <v>88027504</v>
      </c>
      <c r="C529">
        <v>5</v>
      </c>
      <c r="D529">
        <v>0</v>
      </c>
      <c r="E529">
        <v>1</v>
      </c>
    </row>
    <row r="530" spans="1:5" x14ac:dyDescent="0.25">
      <c r="A530">
        <v>208</v>
      </c>
      <c r="B530">
        <v>88027505</v>
      </c>
      <c r="C530">
        <v>5</v>
      </c>
      <c r="D530">
        <v>5</v>
      </c>
      <c r="E530">
        <v>3</v>
      </c>
    </row>
    <row r="531" spans="1:5" x14ac:dyDescent="0.25">
      <c r="A531">
        <v>208</v>
      </c>
      <c r="B531">
        <v>88027506</v>
      </c>
      <c r="C531">
        <v>5</v>
      </c>
      <c r="D531">
        <v>5</v>
      </c>
      <c r="E531">
        <v>3</v>
      </c>
    </row>
    <row r="532" spans="1:5" x14ac:dyDescent="0.25">
      <c r="A532">
        <v>208</v>
      </c>
      <c r="B532">
        <v>88027507</v>
      </c>
      <c r="C532">
        <v>5</v>
      </c>
      <c r="D532">
        <v>1</v>
      </c>
      <c r="E532">
        <v>1</v>
      </c>
    </row>
    <row r="533" spans="1:5" x14ac:dyDescent="0.25">
      <c r="A533">
        <v>208</v>
      </c>
      <c r="B533">
        <v>88027509</v>
      </c>
      <c r="C533">
        <v>5</v>
      </c>
      <c r="D533">
        <v>0</v>
      </c>
      <c r="E533">
        <v>1</v>
      </c>
    </row>
    <row r="534" spans="1:5" x14ac:dyDescent="0.25">
      <c r="A534">
        <v>208</v>
      </c>
      <c r="B534">
        <v>88027510</v>
      </c>
      <c r="C534">
        <v>5</v>
      </c>
      <c r="D534">
        <v>0</v>
      </c>
      <c r="E534">
        <v>1</v>
      </c>
    </row>
    <row r="535" spans="1:5" x14ac:dyDescent="0.25">
      <c r="A535">
        <v>208</v>
      </c>
      <c r="B535">
        <v>88027511</v>
      </c>
      <c r="C535">
        <v>5</v>
      </c>
      <c r="D535">
        <v>0</v>
      </c>
      <c r="E535">
        <v>1</v>
      </c>
    </row>
    <row r="536" spans="1:5" x14ac:dyDescent="0.25">
      <c r="A536">
        <v>208</v>
      </c>
      <c r="B536">
        <v>88027512</v>
      </c>
      <c r="C536">
        <v>5</v>
      </c>
      <c r="D536">
        <v>0</v>
      </c>
      <c r="E536">
        <v>1</v>
      </c>
    </row>
    <row r="537" spans="1:5" x14ac:dyDescent="0.25">
      <c r="A537">
        <v>208</v>
      </c>
      <c r="B537">
        <v>88027513</v>
      </c>
      <c r="C537">
        <v>5</v>
      </c>
      <c r="D537">
        <v>0</v>
      </c>
      <c r="E537">
        <v>1</v>
      </c>
    </row>
    <row r="538" spans="1:5" x14ac:dyDescent="0.25">
      <c r="A538">
        <v>208</v>
      </c>
      <c r="B538">
        <v>88027514</v>
      </c>
      <c r="C538">
        <v>5</v>
      </c>
      <c r="D538">
        <v>0</v>
      </c>
      <c r="E538">
        <v>1</v>
      </c>
    </row>
    <row r="539" spans="1:5" x14ac:dyDescent="0.25">
      <c r="A539">
        <v>208</v>
      </c>
      <c r="B539">
        <v>88027515</v>
      </c>
      <c r="C539">
        <v>5</v>
      </c>
      <c r="D539">
        <v>0</v>
      </c>
      <c r="E539">
        <v>1</v>
      </c>
    </row>
    <row r="540" spans="1:5" x14ac:dyDescent="0.25">
      <c r="A540">
        <v>208</v>
      </c>
      <c r="B540">
        <v>88027516</v>
      </c>
      <c r="C540">
        <v>5</v>
      </c>
      <c r="D540">
        <v>13</v>
      </c>
      <c r="E540">
        <v>3</v>
      </c>
    </row>
    <row r="541" spans="1:5" x14ac:dyDescent="0.25">
      <c r="A541">
        <v>208</v>
      </c>
      <c r="B541">
        <v>88027517</v>
      </c>
      <c r="C541">
        <v>5</v>
      </c>
      <c r="D541">
        <v>0</v>
      </c>
      <c r="E541">
        <v>1</v>
      </c>
    </row>
    <row r="542" spans="1:5" x14ac:dyDescent="0.25">
      <c r="A542">
        <v>208</v>
      </c>
      <c r="B542">
        <v>88027519</v>
      </c>
      <c r="C542">
        <v>5</v>
      </c>
      <c r="D542">
        <v>0</v>
      </c>
      <c r="E542">
        <v>1</v>
      </c>
    </row>
    <row r="543" spans="1:5" x14ac:dyDescent="0.25">
      <c r="A543">
        <v>208</v>
      </c>
      <c r="B543">
        <v>88027520</v>
      </c>
      <c r="C543">
        <v>5</v>
      </c>
      <c r="D543">
        <v>0</v>
      </c>
      <c r="E543">
        <v>1</v>
      </c>
    </row>
    <row r="544" spans="1:5" x14ac:dyDescent="0.25">
      <c r="A544">
        <v>208</v>
      </c>
      <c r="B544">
        <v>88027521</v>
      </c>
      <c r="C544">
        <v>5</v>
      </c>
      <c r="D544">
        <v>0</v>
      </c>
      <c r="E544">
        <v>1</v>
      </c>
    </row>
    <row r="545" spans="1:5" x14ac:dyDescent="0.25">
      <c r="A545">
        <v>208</v>
      </c>
      <c r="B545">
        <v>88027522</v>
      </c>
      <c r="C545">
        <v>5</v>
      </c>
      <c r="D545">
        <v>0</v>
      </c>
      <c r="E545">
        <v>1</v>
      </c>
    </row>
    <row r="546" spans="1:5" x14ac:dyDescent="0.25">
      <c r="A546">
        <v>208</v>
      </c>
      <c r="B546">
        <v>88027523</v>
      </c>
      <c r="C546">
        <v>5</v>
      </c>
      <c r="D546">
        <v>0</v>
      </c>
      <c r="E546">
        <v>1</v>
      </c>
    </row>
    <row r="547" spans="1:5" x14ac:dyDescent="0.25">
      <c r="A547">
        <v>208</v>
      </c>
      <c r="B547">
        <v>88027524</v>
      </c>
      <c r="C547">
        <v>5</v>
      </c>
      <c r="D547">
        <v>0</v>
      </c>
      <c r="E547">
        <v>1</v>
      </c>
    </row>
    <row r="548" spans="1:5" x14ac:dyDescent="0.25">
      <c r="A548">
        <v>208</v>
      </c>
      <c r="B548">
        <v>88027525</v>
      </c>
      <c r="C548">
        <v>5</v>
      </c>
      <c r="D548">
        <v>0</v>
      </c>
      <c r="E548">
        <v>1</v>
      </c>
    </row>
    <row r="549" spans="1:5" x14ac:dyDescent="0.25">
      <c r="A549">
        <v>208</v>
      </c>
      <c r="B549">
        <v>88027536</v>
      </c>
      <c r="C549" s="78">
        <v>23285</v>
      </c>
      <c r="D549">
        <v>0</v>
      </c>
      <c r="E549">
        <v>1</v>
      </c>
    </row>
    <row r="550" spans="1:5" x14ac:dyDescent="0.25">
      <c r="A550">
        <v>208</v>
      </c>
      <c r="B550">
        <v>88027537</v>
      </c>
      <c r="C550" s="78">
        <v>5821</v>
      </c>
      <c r="D550">
        <v>0</v>
      </c>
      <c r="E550">
        <v>1</v>
      </c>
    </row>
    <row r="551" spans="1:5" x14ac:dyDescent="0.25">
      <c r="A551">
        <v>208</v>
      </c>
      <c r="B551">
        <v>88027538</v>
      </c>
      <c r="C551" s="78">
        <v>23285</v>
      </c>
      <c r="D551">
        <v>0</v>
      </c>
      <c r="E551">
        <v>1</v>
      </c>
    </row>
    <row r="552" spans="1:5" x14ac:dyDescent="0.25">
      <c r="A552">
        <v>208</v>
      </c>
      <c r="B552">
        <v>88027539</v>
      </c>
      <c r="C552" s="78">
        <v>582125</v>
      </c>
      <c r="D552">
        <v>0</v>
      </c>
      <c r="E552">
        <v>1</v>
      </c>
    </row>
    <row r="553" spans="1:5" x14ac:dyDescent="0.25">
      <c r="A553">
        <v>208</v>
      </c>
      <c r="B553">
        <v>88027541</v>
      </c>
      <c r="C553" s="78">
        <v>23285</v>
      </c>
      <c r="D553">
        <v>1</v>
      </c>
      <c r="E553">
        <v>1</v>
      </c>
    </row>
    <row r="554" spans="1:5" x14ac:dyDescent="0.25">
      <c r="A554">
        <v>208</v>
      </c>
      <c r="B554">
        <v>88027542</v>
      </c>
      <c r="C554" s="78">
        <v>5821</v>
      </c>
      <c r="D554">
        <v>0</v>
      </c>
      <c r="E554">
        <v>1</v>
      </c>
    </row>
    <row r="555" spans="1:5" x14ac:dyDescent="0.25">
      <c r="A555">
        <v>208</v>
      </c>
      <c r="B555">
        <v>88027543</v>
      </c>
      <c r="C555" s="78">
        <v>23285</v>
      </c>
      <c r="D555">
        <v>0</v>
      </c>
      <c r="E555">
        <v>1</v>
      </c>
    </row>
    <row r="556" spans="1:5" x14ac:dyDescent="0.25">
      <c r="A556">
        <v>208</v>
      </c>
      <c r="B556">
        <v>88027544</v>
      </c>
      <c r="C556" s="78">
        <v>5821</v>
      </c>
      <c r="D556" s="78">
        <v>1581</v>
      </c>
      <c r="E556">
        <v>1</v>
      </c>
    </row>
    <row r="557" spans="1:5" x14ac:dyDescent="0.25">
      <c r="A557">
        <v>208</v>
      </c>
      <c r="B557">
        <v>88027546</v>
      </c>
      <c r="C557">
        <v>5</v>
      </c>
      <c r="D557">
        <v>30</v>
      </c>
      <c r="E557">
        <v>3</v>
      </c>
    </row>
    <row r="558" spans="1:5" x14ac:dyDescent="0.25">
      <c r="A558">
        <v>208</v>
      </c>
      <c r="B558">
        <v>88027547</v>
      </c>
      <c r="C558">
        <v>5</v>
      </c>
      <c r="D558">
        <v>110</v>
      </c>
      <c r="E558">
        <v>3</v>
      </c>
    </row>
    <row r="559" spans="1:5" x14ac:dyDescent="0.25">
      <c r="A559">
        <v>208</v>
      </c>
      <c r="B559">
        <v>88027548</v>
      </c>
      <c r="C559">
        <v>5</v>
      </c>
      <c r="D559">
        <v>152</v>
      </c>
      <c r="E559">
        <v>3</v>
      </c>
    </row>
    <row r="560" spans="1:5" x14ac:dyDescent="0.25">
      <c r="A560">
        <v>208</v>
      </c>
      <c r="B560">
        <v>88027549</v>
      </c>
      <c r="C560">
        <v>5</v>
      </c>
      <c r="D560">
        <v>146</v>
      </c>
      <c r="E560">
        <v>3</v>
      </c>
    </row>
    <row r="561" spans="1:5" x14ac:dyDescent="0.25">
      <c r="A561">
        <v>208</v>
      </c>
      <c r="B561">
        <v>88027550</v>
      </c>
      <c r="C561">
        <v>5</v>
      </c>
      <c r="D561">
        <v>57</v>
      </c>
      <c r="E561">
        <v>3</v>
      </c>
    </row>
    <row r="562" spans="1:5" x14ac:dyDescent="0.25">
      <c r="A562">
        <v>208</v>
      </c>
      <c r="B562">
        <v>88027551</v>
      </c>
      <c r="C562">
        <v>5</v>
      </c>
      <c r="D562">
        <v>31</v>
      </c>
      <c r="E562">
        <v>3</v>
      </c>
    </row>
    <row r="563" spans="1:5" x14ac:dyDescent="0.25">
      <c r="A563">
        <v>208</v>
      </c>
      <c r="B563">
        <v>88027553</v>
      </c>
      <c r="C563">
        <v>5</v>
      </c>
      <c r="D563">
        <v>65</v>
      </c>
      <c r="E563">
        <v>3</v>
      </c>
    </row>
    <row r="564" spans="1:5" x14ac:dyDescent="0.25">
      <c r="A564">
        <v>208</v>
      </c>
      <c r="B564">
        <v>88027554</v>
      </c>
      <c r="C564">
        <v>5</v>
      </c>
      <c r="D564">
        <v>150</v>
      </c>
      <c r="E564">
        <v>3</v>
      </c>
    </row>
    <row r="565" spans="1:5" x14ac:dyDescent="0.25">
      <c r="A565">
        <v>208</v>
      </c>
      <c r="B565">
        <v>88027555</v>
      </c>
      <c r="C565">
        <v>5</v>
      </c>
      <c r="D565">
        <v>151</v>
      </c>
      <c r="E565">
        <v>3</v>
      </c>
    </row>
    <row r="566" spans="1:5" x14ac:dyDescent="0.25">
      <c r="A566">
        <v>208</v>
      </c>
      <c r="B566">
        <v>88027556</v>
      </c>
      <c r="C566">
        <v>5</v>
      </c>
      <c r="D566">
        <v>105</v>
      </c>
      <c r="E566">
        <v>3</v>
      </c>
    </row>
    <row r="567" spans="1:5" x14ac:dyDescent="0.25">
      <c r="A567">
        <v>208</v>
      </c>
      <c r="B567">
        <v>88027557</v>
      </c>
      <c r="C567">
        <v>5</v>
      </c>
      <c r="D567">
        <v>30</v>
      </c>
      <c r="E567">
        <v>3</v>
      </c>
    </row>
    <row r="568" spans="1:5" x14ac:dyDescent="0.25">
      <c r="A568">
        <v>208</v>
      </c>
      <c r="B568">
        <v>88027558</v>
      </c>
      <c r="C568">
        <v>5</v>
      </c>
      <c r="D568">
        <v>31</v>
      </c>
      <c r="E568">
        <v>3</v>
      </c>
    </row>
    <row r="569" spans="1:5" x14ac:dyDescent="0.25">
      <c r="A569">
        <v>208</v>
      </c>
      <c r="B569">
        <v>88027560</v>
      </c>
      <c r="C569">
        <v>100</v>
      </c>
      <c r="D569">
        <v>0</v>
      </c>
      <c r="E569">
        <v>1</v>
      </c>
    </row>
    <row r="570" spans="1:5" x14ac:dyDescent="0.25">
      <c r="A570">
        <v>208</v>
      </c>
      <c r="B570">
        <v>88027562</v>
      </c>
      <c r="C570">
        <v>50</v>
      </c>
      <c r="D570">
        <v>0</v>
      </c>
      <c r="E570">
        <v>1</v>
      </c>
    </row>
  </sheetData>
  <autoFilter ref="A1:E1" xr:uid="{5ECAEC61-1C0C-4CBB-B355-E610161E34A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BE48C-E5BF-4D60-8085-CCB4EEC9D76B}">
  <dimension ref="A2:H304"/>
  <sheetViews>
    <sheetView zoomScaleNormal="100" workbookViewId="0">
      <pane ySplit="6" topLeftCell="A43" activePane="bottomLeft" state="frozen"/>
      <selection pane="bottomLeft" activeCell="A112" sqref="A112"/>
    </sheetView>
  </sheetViews>
  <sheetFormatPr defaultRowHeight="15" x14ac:dyDescent="0.25"/>
  <cols>
    <col min="1" max="1" width="36.7109375" customWidth="1"/>
    <col min="2" max="2" width="36" bestFit="1" customWidth="1"/>
    <col min="3" max="3" width="39.42578125" customWidth="1"/>
    <col min="4" max="4" width="8.140625" bestFit="1" customWidth="1"/>
    <col min="5" max="7" width="17" bestFit="1" customWidth="1"/>
    <col min="8" max="10" width="11.28515625" bestFit="1" customWidth="1"/>
    <col min="11" max="11" width="17" bestFit="1" customWidth="1"/>
    <col min="12" max="12" width="16.7109375" bestFit="1" customWidth="1"/>
    <col min="13" max="13" width="20.42578125" bestFit="1" customWidth="1"/>
    <col min="14" max="14" width="29.85546875" bestFit="1" customWidth="1"/>
    <col min="15" max="15" width="7.7109375" bestFit="1" customWidth="1"/>
    <col min="16" max="16" width="14.42578125" bestFit="1" customWidth="1"/>
    <col min="17" max="17" width="24.42578125" bestFit="1" customWidth="1"/>
  </cols>
  <sheetData>
    <row r="2" spans="1:8" x14ac:dyDescent="0.25">
      <c r="A2" s="4" t="s">
        <v>3</v>
      </c>
      <c r="B2" t="s">
        <v>1019</v>
      </c>
    </row>
    <row r="3" spans="1:8" x14ac:dyDescent="0.25">
      <c r="A3" s="4" t="s">
        <v>740</v>
      </c>
      <c r="B3" t="s">
        <v>938</v>
      </c>
    </row>
    <row r="5" spans="1:8" x14ac:dyDescent="0.25">
      <c r="A5" s="4" t="s">
        <v>989</v>
      </c>
      <c r="E5" s="4" t="s">
        <v>764</v>
      </c>
    </row>
    <row r="6" spans="1:8" x14ac:dyDescent="0.25">
      <c r="A6" s="4" t="s">
        <v>744</v>
      </c>
      <c r="B6" s="4" t="s">
        <v>745</v>
      </c>
      <c r="C6" s="4" t="s">
        <v>748</v>
      </c>
      <c r="D6" s="4" t="s">
        <v>749</v>
      </c>
      <c r="E6" s="83" t="s">
        <v>990</v>
      </c>
      <c r="F6" t="s">
        <v>991</v>
      </c>
      <c r="G6" t="s">
        <v>1049</v>
      </c>
      <c r="H6" t="s">
        <v>985</v>
      </c>
    </row>
    <row r="7" spans="1:8" x14ac:dyDescent="0.25">
      <c r="A7">
        <v>88016807</v>
      </c>
      <c r="B7" t="s">
        <v>80</v>
      </c>
      <c r="C7" t="s">
        <v>76</v>
      </c>
      <c r="D7">
        <v>100</v>
      </c>
      <c r="E7" s="66">
        <v>158</v>
      </c>
      <c r="F7" s="66"/>
      <c r="G7" s="66"/>
      <c r="H7" s="66">
        <v>158</v>
      </c>
    </row>
    <row r="8" spans="1:8" x14ac:dyDescent="0.25">
      <c r="A8">
        <v>88019486</v>
      </c>
      <c r="B8" t="s">
        <v>85</v>
      </c>
      <c r="C8" t="s">
        <v>76</v>
      </c>
      <c r="D8">
        <v>100</v>
      </c>
      <c r="E8" s="66">
        <v>96</v>
      </c>
      <c r="F8" s="66"/>
      <c r="G8" s="66"/>
      <c r="H8" s="66">
        <v>96</v>
      </c>
    </row>
    <row r="9" spans="1:8" x14ac:dyDescent="0.25">
      <c r="A9" s="117">
        <v>88019768</v>
      </c>
      <c r="B9" s="117" t="s">
        <v>173</v>
      </c>
      <c r="C9" s="117" t="s">
        <v>175</v>
      </c>
      <c r="D9" s="117">
        <v>21</v>
      </c>
      <c r="E9" s="116">
        <v>4</v>
      </c>
      <c r="F9" s="116"/>
      <c r="G9" s="116"/>
      <c r="H9" s="116">
        <v>4</v>
      </c>
    </row>
    <row r="10" spans="1:8" x14ac:dyDescent="0.25">
      <c r="A10">
        <v>88020100</v>
      </c>
      <c r="B10" t="s">
        <v>211</v>
      </c>
      <c r="C10" t="s">
        <v>76</v>
      </c>
      <c r="D10">
        <v>50</v>
      </c>
      <c r="E10" s="66">
        <v>5</v>
      </c>
      <c r="F10" s="66"/>
      <c r="G10" s="66"/>
      <c r="H10" s="66">
        <v>5</v>
      </c>
    </row>
    <row r="11" spans="1:8" x14ac:dyDescent="0.25">
      <c r="A11">
        <v>88021024</v>
      </c>
      <c r="B11" t="s">
        <v>98</v>
      </c>
      <c r="C11" t="s">
        <v>76</v>
      </c>
      <c r="D11">
        <v>209</v>
      </c>
      <c r="E11" s="66">
        <v>178</v>
      </c>
      <c r="F11" s="66"/>
      <c r="G11" s="66"/>
      <c r="H11" s="66">
        <v>178</v>
      </c>
    </row>
    <row r="12" spans="1:8" x14ac:dyDescent="0.25">
      <c r="A12">
        <v>88021618</v>
      </c>
      <c r="B12" t="s">
        <v>101</v>
      </c>
      <c r="C12" t="s">
        <v>76</v>
      </c>
      <c r="D12">
        <v>100</v>
      </c>
      <c r="E12" s="66">
        <v>575</v>
      </c>
      <c r="F12" s="66"/>
      <c r="G12" s="66"/>
      <c r="H12" s="66">
        <v>575</v>
      </c>
    </row>
    <row r="13" spans="1:8" x14ac:dyDescent="0.25">
      <c r="A13">
        <v>88022148</v>
      </c>
      <c r="B13" t="s">
        <v>110</v>
      </c>
      <c r="C13" t="s">
        <v>76</v>
      </c>
      <c r="D13">
        <v>250</v>
      </c>
      <c r="E13" s="66">
        <v>55</v>
      </c>
      <c r="F13" s="66"/>
      <c r="G13" s="66"/>
      <c r="H13" s="66">
        <v>55</v>
      </c>
    </row>
    <row r="14" spans="1:8" x14ac:dyDescent="0.25">
      <c r="A14" s="117">
        <v>88023113</v>
      </c>
      <c r="B14" t="s">
        <v>798</v>
      </c>
      <c r="C14" t="s">
        <v>76</v>
      </c>
      <c r="D14">
        <v>250</v>
      </c>
      <c r="E14" s="66">
        <v>264</v>
      </c>
      <c r="F14" s="66"/>
      <c r="G14" s="66"/>
      <c r="H14" s="66">
        <v>264</v>
      </c>
    </row>
    <row r="15" spans="1:8" x14ac:dyDescent="0.25">
      <c r="A15">
        <v>88023298</v>
      </c>
      <c r="B15" t="s">
        <v>799</v>
      </c>
      <c r="C15" t="s">
        <v>76</v>
      </c>
      <c r="D15">
        <v>200</v>
      </c>
      <c r="E15" s="66">
        <v>117</v>
      </c>
      <c r="F15" s="66"/>
      <c r="G15" s="66"/>
      <c r="H15" s="66">
        <v>117</v>
      </c>
    </row>
    <row r="16" spans="1:8" x14ac:dyDescent="0.25">
      <c r="A16">
        <v>88023536</v>
      </c>
      <c r="B16" t="s">
        <v>900</v>
      </c>
      <c r="C16" t="s">
        <v>76</v>
      </c>
      <c r="D16">
        <v>168</v>
      </c>
      <c r="E16" s="66">
        <v>561</v>
      </c>
      <c r="F16" s="66"/>
      <c r="G16" s="66"/>
      <c r="H16" s="66">
        <v>561</v>
      </c>
    </row>
    <row r="17" spans="1:8" x14ac:dyDescent="0.25">
      <c r="A17">
        <v>88023546</v>
      </c>
      <c r="B17" t="s">
        <v>132</v>
      </c>
      <c r="C17" t="s">
        <v>76</v>
      </c>
      <c r="D17">
        <v>250</v>
      </c>
      <c r="E17" s="66">
        <v>250</v>
      </c>
      <c r="F17" s="66"/>
      <c r="G17" s="66"/>
      <c r="H17" s="66">
        <v>250</v>
      </c>
    </row>
    <row r="18" spans="1:8" x14ac:dyDescent="0.25">
      <c r="A18">
        <v>88023583</v>
      </c>
      <c r="B18" t="s">
        <v>133</v>
      </c>
      <c r="C18" t="s">
        <v>135</v>
      </c>
      <c r="E18" s="66">
        <v>81</v>
      </c>
      <c r="F18" s="66"/>
      <c r="G18" s="66"/>
      <c r="H18" s="66">
        <v>81</v>
      </c>
    </row>
    <row r="19" spans="1:8" x14ac:dyDescent="0.25">
      <c r="A19">
        <v>88023584</v>
      </c>
      <c r="B19" t="s">
        <v>137</v>
      </c>
      <c r="C19" t="s">
        <v>76</v>
      </c>
      <c r="D19">
        <v>100</v>
      </c>
      <c r="E19" s="66">
        <v>410</v>
      </c>
      <c r="F19" s="66"/>
      <c r="G19" s="66"/>
      <c r="H19" s="66">
        <v>410</v>
      </c>
    </row>
    <row r="20" spans="1:8" x14ac:dyDescent="0.25">
      <c r="A20">
        <v>88023586</v>
      </c>
      <c r="B20" t="s">
        <v>138</v>
      </c>
      <c r="C20" t="s">
        <v>76</v>
      </c>
      <c r="D20">
        <v>100</v>
      </c>
      <c r="E20" s="66">
        <v>184</v>
      </c>
      <c r="F20" s="66"/>
      <c r="G20" s="66"/>
      <c r="H20" s="66">
        <v>184</v>
      </c>
    </row>
    <row r="21" spans="1:8" x14ac:dyDescent="0.25">
      <c r="A21">
        <v>88023592</v>
      </c>
      <c r="B21" t="s">
        <v>140</v>
      </c>
      <c r="C21" t="s">
        <v>76</v>
      </c>
      <c r="D21">
        <v>200</v>
      </c>
      <c r="E21" s="66">
        <v>136</v>
      </c>
      <c r="F21" s="66"/>
      <c r="G21" s="66"/>
      <c r="H21" s="66">
        <v>136</v>
      </c>
    </row>
    <row r="22" spans="1:8" x14ac:dyDescent="0.25">
      <c r="A22">
        <v>88023983</v>
      </c>
      <c r="B22" t="s">
        <v>147</v>
      </c>
      <c r="C22" t="s">
        <v>76</v>
      </c>
      <c r="D22">
        <v>100</v>
      </c>
      <c r="E22" s="66">
        <v>125</v>
      </c>
      <c r="F22" s="66"/>
      <c r="G22" s="66"/>
      <c r="H22" s="66">
        <v>125</v>
      </c>
    </row>
    <row r="23" spans="1:8" x14ac:dyDescent="0.25">
      <c r="A23">
        <v>88024131</v>
      </c>
      <c r="B23" t="s">
        <v>796</v>
      </c>
      <c r="C23" t="s">
        <v>76</v>
      </c>
      <c r="D23">
        <v>250</v>
      </c>
      <c r="E23" s="66">
        <v>57</v>
      </c>
      <c r="F23" s="66"/>
      <c r="G23" s="66"/>
      <c r="H23" s="66">
        <v>57</v>
      </c>
    </row>
    <row r="24" spans="1:8" x14ac:dyDescent="0.25">
      <c r="A24">
        <v>88024218</v>
      </c>
      <c r="B24" t="s">
        <v>161</v>
      </c>
      <c r="C24" t="s">
        <v>76</v>
      </c>
      <c r="D24">
        <v>42</v>
      </c>
      <c r="E24" s="66">
        <v>203</v>
      </c>
      <c r="F24" s="66"/>
      <c r="G24" s="66"/>
      <c r="H24" s="66">
        <v>203</v>
      </c>
    </row>
    <row r="25" spans="1:8" x14ac:dyDescent="0.25">
      <c r="A25">
        <v>88024221</v>
      </c>
      <c r="B25" t="s">
        <v>162</v>
      </c>
      <c r="C25" t="s">
        <v>135</v>
      </c>
      <c r="E25" s="66">
        <v>26</v>
      </c>
      <c r="F25" s="66"/>
      <c r="G25" s="66"/>
      <c r="H25" s="66">
        <v>26</v>
      </c>
    </row>
    <row r="26" spans="1:8" x14ac:dyDescent="0.25">
      <c r="A26">
        <v>88024664</v>
      </c>
      <c r="B26" t="s">
        <v>172</v>
      </c>
      <c r="C26" t="s">
        <v>96</v>
      </c>
      <c r="D26">
        <v>2</v>
      </c>
      <c r="E26" s="66">
        <v>2</v>
      </c>
      <c r="F26" s="66"/>
      <c r="G26" s="66"/>
      <c r="H26" s="66">
        <v>2</v>
      </c>
    </row>
    <row r="27" spans="1:8" x14ac:dyDescent="0.25">
      <c r="A27">
        <v>88025910</v>
      </c>
      <c r="B27" t="s">
        <v>189</v>
      </c>
      <c r="C27" t="s">
        <v>76</v>
      </c>
      <c r="D27">
        <v>167</v>
      </c>
      <c r="E27" s="66">
        <v>21</v>
      </c>
      <c r="F27" s="66"/>
      <c r="G27" s="66"/>
      <c r="H27" s="66">
        <v>21</v>
      </c>
    </row>
    <row r="28" spans="1:8" x14ac:dyDescent="0.25">
      <c r="A28">
        <v>88025915</v>
      </c>
      <c r="B28" t="s">
        <v>197</v>
      </c>
      <c r="C28" t="s">
        <v>76</v>
      </c>
      <c r="D28">
        <v>250</v>
      </c>
      <c r="E28" s="66">
        <v>41</v>
      </c>
      <c r="F28" s="66"/>
      <c r="G28" s="66"/>
      <c r="H28" s="66">
        <v>41</v>
      </c>
    </row>
    <row r="29" spans="1:8" x14ac:dyDescent="0.25">
      <c r="A29">
        <v>88025916</v>
      </c>
      <c r="B29" t="s">
        <v>198</v>
      </c>
      <c r="C29" t="s">
        <v>76</v>
      </c>
      <c r="D29">
        <v>250</v>
      </c>
      <c r="E29" s="66">
        <v>60</v>
      </c>
      <c r="F29" s="66"/>
      <c r="G29" s="66"/>
      <c r="H29" s="66">
        <v>60</v>
      </c>
    </row>
    <row r="30" spans="1:8" x14ac:dyDescent="0.25">
      <c r="A30">
        <v>88025931</v>
      </c>
      <c r="B30" t="s">
        <v>199</v>
      </c>
      <c r="C30" t="s">
        <v>200</v>
      </c>
      <c r="D30">
        <v>167</v>
      </c>
      <c r="E30" s="66">
        <v>5</v>
      </c>
      <c r="F30" s="66"/>
      <c r="G30" s="66"/>
      <c r="H30" s="66">
        <v>5</v>
      </c>
    </row>
    <row r="31" spans="1:8" x14ac:dyDescent="0.25">
      <c r="A31">
        <v>88025932</v>
      </c>
      <c r="B31" t="s">
        <v>202</v>
      </c>
      <c r="C31" t="s">
        <v>200</v>
      </c>
      <c r="D31">
        <v>167</v>
      </c>
      <c r="E31" s="66">
        <v>25</v>
      </c>
      <c r="F31" s="66"/>
      <c r="G31" s="66"/>
      <c r="H31" s="66">
        <v>25</v>
      </c>
    </row>
    <row r="32" spans="1:8" x14ac:dyDescent="0.25">
      <c r="A32">
        <v>88025933</v>
      </c>
      <c r="B32" t="s">
        <v>203</v>
      </c>
      <c r="C32" t="s">
        <v>200</v>
      </c>
      <c r="D32">
        <v>167</v>
      </c>
      <c r="E32" s="66">
        <v>35</v>
      </c>
      <c r="F32" s="66"/>
      <c r="G32" s="66"/>
      <c r="H32" s="66">
        <v>35</v>
      </c>
    </row>
    <row r="33" spans="1:8" x14ac:dyDescent="0.25">
      <c r="A33">
        <v>88025934</v>
      </c>
      <c r="B33" t="s">
        <v>204</v>
      </c>
      <c r="C33" t="s">
        <v>200</v>
      </c>
      <c r="D33">
        <v>167</v>
      </c>
      <c r="E33" s="66">
        <v>36</v>
      </c>
      <c r="F33" s="66"/>
      <c r="G33" s="66"/>
      <c r="H33" s="66">
        <v>36</v>
      </c>
    </row>
    <row r="34" spans="1:8" x14ac:dyDescent="0.25">
      <c r="A34">
        <v>88025936</v>
      </c>
      <c r="B34" t="s">
        <v>205</v>
      </c>
      <c r="C34" t="s">
        <v>200</v>
      </c>
      <c r="D34">
        <v>167</v>
      </c>
      <c r="E34" s="66">
        <v>10</v>
      </c>
      <c r="F34" s="66"/>
      <c r="G34" s="66"/>
      <c r="H34" s="66">
        <v>10</v>
      </c>
    </row>
    <row r="35" spans="1:8" x14ac:dyDescent="0.25">
      <c r="A35">
        <v>88025937</v>
      </c>
      <c r="B35" t="s">
        <v>206</v>
      </c>
      <c r="C35" t="s">
        <v>200</v>
      </c>
      <c r="D35">
        <v>167</v>
      </c>
      <c r="E35" s="66">
        <v>20</v>
      </c>
      <c r="F35" s="66"/>
      <c r="G35" s="66"/>
      <c r="H35" s="66">
        <v>20</v>
      </c>
    </row>
    <row r="36" spans="1:8" x14ac:dyDescent="0.25">
      <c r="A36">
        <v>88025938</v>
      </c>
      <c r="B36" t="s">
        <v>207</v>
      </c>
      <c r="C36" t="s">
        <v>200</v>
      </c>
      <c r="D36">
        <v>167</v>
      </c>
      <c r="E36" s="66">
        <v>60</v>
      </c>
      <c r="F36" s="66"/>
      <c r="G36" s="66"/>
      <c r="H36" s="66">
        <v>60</v>
      </c>
    </row>
    <row r="37" spans="1:8" x14ac:dyDescent="0.25">
      <c r="A37">
        <v>88025939</v>
      </c>
      <c r="B37" t="s">
        <v>208</v>
      </c>
      <c r="C37" t="s">
        <v>200</v>
      </c>
      <c r="D37">
        <v>167</v>
      </c>
      <c r="E37" s="66">
        <v>60</v>
      </c>
      <c r="F37" s="66"/>
      <c r="G37" s="66"/>
      <c r="H37" s="66">
        <v>60</v>
      </c>
    </row>
    <row r="38" spans="1:8" x14ac:dyDescent="0.25">
      <c r="A38">
        <v>88025940</v>
      </c>
      <c r="B38" t="s">
        <v>209</v>
      </c>
      <c r="C38" t="s">
        <v>200</v>
      </c>
      <c r="D38">
        <v>167</v>
      </c>
      <c r="E38" s="66">
        <v>11</v>
      </c>
      <c r="F38" s="66"/>
      <c r="G38" s="66"/>
      <c r="H38" s="66">
        <v>11</v>
      </c>
    </row>
    <row r="39" spans="1:8" x14ac:dyDescent="0.25">
      <c r="A39">
        <v>88025961</v>
      </c>
      <c r="B39" t="s">
        <v>285</v>
      </c>
      <c r="C39" t="s">
        <v>76</v>
      </c>
      <c r="D39">
        <v>300</v>
      </c>
      <c r="E39" s="66">
        <v>11</v>
      </c>
      <c r="F39" s="66"/>
      <c r="G39" s="66"/>
      <c r="H39" s="66">
        <v>11</v>
      </c>
    </row>
    <row r="40" spans="1:8" x14ac:dyDescent="0.25">
      <c r="A40">
        <v>88025970</v>
      </c>
      <c r="B40" t="s">
        <v>213</v>
      </c>
      <c r="C40" t="s">
        <v>200</v>
      </c>
      <c r="D40">
        <v>167</v>
      </c>
      <c r="E40" s="66">
        <v>8</v>
      </c>
      <c r="F40" s="66"/>
      <c r="G40" s="66"/>
      <c r="H40" s="66">
        <v>8</v>
      </c>
    </row>
    <row r="41" spans="1:8" x14ac:dyDescent="0.25">
      <c r="A41">
        <v>88025971</v>
      </c>
      <c r="B41" t="s">
        <v>214</v>
      </c>
      <c r="C41" t="s">
        <v>200</v>
      </c>
      <c r="D41">
        <v>167</v>
      </c>
      <c r="E41" s="66">
        <v>10</v>
      </c>
      <c r="F41" s="66"/>
      <c r="G41" s="66"/>
      <c r="H41" s="66">
        <v>10</v>
      </c>
    </row>
    <row r="42" spans="1:8" x14ac:dyDescent="0.25">
      <c r="A42">
        <v>88025972</v>
      </c>
      <c r="B42" t="s">
        <v>215</v>
      </c>
      <c r="C42" t="s">
        <v>200</v>
      </c>
      <c r="D42">
        <v>167</v>
      </c>
      <c r="E42" s="66">
        <v>10</v>
      </c>
      <c r="F42" s="66"/>
      <c r="G42" s="66"/>
      <c r="H42" s="66">
        <v>10</v>
      </c>
    </row>
    <row r="43" spans="1:8" x14ac:dyDescent="0.25">
      <c r="A43">
        <v>88025973</v>
      </c>
      <c r="B43" t="s">
        <v>216</v>
      </c>
      <c r="C43" t="s">
        <v>200</v>
      </c>
      <c r="D43">
        <v>167</v>
      </c>
      <c r="E43" s="66">
        <v>11</v>
      </c>
      <c r="F43" s="66"/>
      <c r="G43" s="66"/>
      <c r="H43" s="66">
        <v>11</v>
      </c>
    </row>
    <row r="44" spans="1:8" x14ac:dyDescent="0.25">
      <c r="A44" s="117">
        <v>88025975</v>
      </c>
      <c r="B44" s="117" t="s">
        <v>217</v>
      </c>
      <c r="C44" t="s">
        <v>200</v>
      </c>
      <c r="D44">
        <v>167</v>
      </c>
      <c r="E44" s="66">
        <v>38</v>
      </c>
      <c r="F44" s="66"/>
      <c r="G44" s="66"/>
      <c r="H44" s="66">
        <v>38</v>
      </c>
    </row>
    <row r="45" spans="1:8" x14ac:dyDescent="0.25">
      <c r="A45">
        <v>88025976</v>
      </c>
      <c r="B45" t="s">
        <v>218</v>
      </c>
      <c r="C45" t="s">
        <v>200</v>
      </c>
      <c r="D45">
        <v>167</v>
      </c>
      <c r="E45" s="66">
        <v>72</v>
      </c>
      <c r="F45" s="66"/>
      <c r="G45" s="66"/>
      <c r="H45" s="66">
        <v>72</v>
      </c>
    </row>
    <row r="46" spans="1:8" x14ac:dyDescent="0.25">
      <c r="A46">
        <v>88025977</v>
      </c>
      <c r="B46" t="s">
        <v>219</v>
      </c>
      <c r="C46" t="s">
        <v>200</v>
      </c>
      <c r="D46">
        <v>167</v>
      </c>
      <c r="E46" s="66">
        <v>97</v>
      </c>
      <c r="F46" s="66"/>
      <c r="G46" s="66"/>
      <c r="H46" s="66">
        <v>97</v>
      </c>
    </row>
    <row r="47" spans="1:8" x14ac:dyDescent="0.25">
      <c r="A47" s="117">
        <v>88025979</v>
      </c>
      <c r="B47" s="117" t="s">
        <v>220</v>
      </c>
      <c r="C47" t="s">
        <v>200</v>
      </c>
      <c r="D47">
        <v>167</v>
      </c>
      <c r="E47" s="66">
        <v>103</v>
      </c>
      <c r="F47" s="66"/>
      <c r="G47" s="66"/>
      <c r="H47" s="66">
        <v>103</v>
      </c>
    </row>
    <row r="48" spans="1:8" x14ac:dyDescent="0.25">
      <c r="A48" s="117">
        <v>88025980</v>
      </c>
      <c r="B48" s="117" t="s">
        <v>221</v>
      </c>
      <c r="C48" t="s">
        <v>200</v>
      </c>
      <c r="D48">
        <v>167</v>
      </c>
      <c r="E48" s="66">
        <v>165</v>
      </c>
      <c r="F48" s="66"/>
      <c r="G48" s="66"/>
      <c r="H48" s="66">
        <v>165</v>
      </c>
    </row>
    <row r="49" spans="1:8" x14ac:dyDescent="0.25">
      <c r="A49" s="117">
        <v>88025981</v>
      </c>
      <c r="B49" s="117" t="s">
        <v>222</v>
      </c>
      <c r="C49" t="s">
        <v>200</v>
      </c>
      <c r="D49">
        <v>167</v>
      </c>
      <c r="E49" s="66">
        <v>328</v>
      </c>
      <c r="F49" s="66"/>
      <c r="G49" s="66"/>
      <c r="H49" s="66">
        <v>328</v>
      </c>
    </row>
    <row r="50" spans="1:8" x14ac:dyDescent="0.25">
      <c r="A50" s="117">
        <v>88025982</v>
      </c>
      <c r="B50" s="117" t="s">
        <v>223</v>
      </c>
      <c r="C50" t="s">
        <v>200</v>
      </c>
      <c r="D50">
        <v>167</v>
      </c>
      <c r="E50" s="66">
        <v>102</v>
      </c>
      <c r="F50" s="66"/>
      <c r="G50" s="66"/>
      <c r="H50" s="66">
        <v>102</v>
      </c>
    </row>
    <row r="51" spans="1:8" x14ac:dyDescent="0.25">
      <c r="A51">
        <v>88025984</v>
      </c>
      <c r="B51" t="s">
        <v>224</v>
      </c>
      <c r="C51" t="s">
        <v>200</v>
      </c>
      <c r="D51">
        <v>167</v>
      </c>
      <c r="E51" s="66">
        <v>31</v>
      </c>
      <c r="F51" s="66"/>
      <c r="G51" s="66"/>
      <c r="H51" s="66">
        <v>31</v>
      </c>
    </row>
    <row r="52" spans="1:8" x14ac:dyDescent="0.25">
      <c r="A52">
        <v>88025985</v>
      </c>
      <c r="B52" t="s">
        <v>225</v>
      </c>
      <c r="C52" t="s">
        <v>200</v>
      </c>
      <c r="D52">
        <v>167</v>
      </c>
      <c r="E52" s="66">
        <v>34</v>
      </c>
      <c r="F52" s="66"/>
      <c r="G52" s="66"/>
      <c r="H52" s="66">
        <v>34</v>
      </c>
    </row>
    <row r="53" spans="1:8" x14ac:dyDescent="0.25">
      <c r="A53">
        <v>88025986</v>
      </c>
      <c r="B53" t="s">
        <v>226</v>
      </c>
      <c r="C53" t="s">
        <v>200</v>
      </c>
      <c r="D53">
        <v>167</v>
      </c>
      <c r="E53" s="66">
        <v>33</v>
      </c>
      <c r="F53" s="66"/>
      <c r="G53" s="66"/>
      <c r="H53" s="66">
        <v>33</v>
      </c>
    </row>
    <row r="54" spans="1:8" x14ac:dyDescent="0.25">
      <c r="A54">
        <v>88025987</v>
      </c>
      <c r="B54" t="s">
        <v>227</v>
      </c>
      <c r="C54" t="s">
        <v>200</v>
      </c>
      <c r="D54">
        <v>167</v>
      </c>
      <c r="E54" s="66">
        <v>22</v>
      </c>
      <c r="F54" s="66"/>
      <c r="G54" s="66"/>
      <c r="H54" s="66">
        <v>22</v>
      </c>
    </row>
    <row r="55" spans="1:8" x14ac:dyDescent="0.25">
      <c r="A55">
        <v>88026004</v>
      </c>
      <c r="B55" t="s">
        <v>235</v>
      </c>
      <c r="C55" t="s">
        <v>76</v>
      </c>
      <c r="D55">
        <v>250</v>
      </c>
      <c r="E55" s="66">
        <v>63</v>
      </c>
      <c r="F55" s="66"/>
      <c r="G55" s="66"/>
      <c r="H55" s="66">
        <v>63</v>
      </c>
    </row>
    <row r="56" spans="1:8" x14ac:dyDescent="0.25">
      <c r="A56" s="117">
        <v>88026008</v>
      </c>
      <c r="B56" s="117" t="s">
        <v>236</v>
      </c>
      <c r="C56" t="s">
        <v>76</v>
      </c>
      <c r="D56" s="117">
        <v>100</v>
      </c>
      <c r="E56" s="116">
        <v>12</v>
      </c>
      <c r="F56" s="116"/>
      <c r="G56" s="116"/>
      <c r="H56" s="116">
        <v>12</v>
      </c>
    </row>
    <row r="57" spans="1:8" x14ac:dyDescent="0.25">
      <c r="A57">
        <v>88026057</v>
      </c>
      <c r="B57" t="s">
        <v>241</v>
      </c>
      <c r="C57" t="s">
        <v>76</v>
      </c>
      <c r="D57">
        <v>40</v>
      </c>
      <c r="E57" s="66">
        <v>47</v>
      </c>
      <c r="F57" s="66"/>
      <c r="G57" s="66"/>
      <c r="H57" s="66">
        <v>47</v>
      </c>
    </row>
    <row r="58" spans="1:8" x14ac:dyDescent="0.25">
      <c r="A58" s="117">
        <v>88026101</v>
      </c>
      <c r="B58" s="117" t="s">
        <v>731</v>
      </c>
      <c r="C58" t="s">
        <v>76</v>
      </c>
      <c r="D58" s="117">
        <v>100</v>
      </c>
      <c r="E58" s="116">
        <v>7</v>
      </c>
      <c r="F58" s="116"/>
      <c r="G58" s="116"/>
      <c r="H58" s="116">
        <v>7</v>
      </c>
    </row>
    <row r="59" spans="1:8" x14ac:dyDescent="0.25">
      <c r="A59">
        <v>88026199</v>
      </c>
      <c r="B59" t="s">
        <v>420</v>
      </c>
      <c r="C59" t="s">
        <v>151</v>
      </c>
      <c r="D59">
        <v>24170</v>
      </c>
      <c r="E59" s="66">
        <v>10</v>
      </c>
      <c r="F59" s="66"/>
      <c r="G59" s="66"/>
      <c r="H59" s="66">
        <v>10</v>
      </c>
    </row>
    <row r="60" spans="1:8" x14ac:dyDescent="0.25">
      <c r="A60">
        <v>88026249</v>
      </c>
      <c r="B60" t="s">
        <v>888</v>
      </c>
      <c r="C60" t="s">
        <v>200</v>
      </c>
      <c r="D60">
        <v>417</v>
      </c>
      <c r="E60" s="66">
        <v>12</v>
      </c>
      <c r="F60" s="66"/>
      <c r="G60" s="66"/>
      <c r="H60" s="66">
        <v>12</v>
      </c>
    </row>
    <row r="61" spans="1:8" x14ac:dyDescent="0.25">
      <c r="A61">
        <v>88026250</v>
      </c>
      <c r="B61" t="s">
        <v>254</v>
      </c>
      <c r="C61" t="s">
        <v>200</v>
      </c>
      <c r="D61">
        <v>417</v>
      </c>
      <c r="E61" s="66">
        <v>26</v>
      </c>
      <c r="F61" s="66"/>
      <c r="G61" s="66"/>
      <c r="H61" s="66">
        <v>26</v>
      </c>
    </row>
    <row r="62" spans="1:8" x14ac:dyDescent="0.25">
      <c r="A62">
        <v>88026251</v>
      </c>
      <c r="B62" t="s">
        <v>255</v>
      </c>
      <c r="C62" t="s">
        <v>200</v>
      </c>
      <c r="D62">
        <v>417</v>
      </c>
      <c r="E62" s="66">
        <v>56</v>
      </c>
      <c r="F62" s="66"/>
      <c r="G62" s="66"/>
      <c r="H62" s="66">
        <v>56</v>
      </c>
    </row>
    <row r="63" spans="1:8" x14ac:dyDescent="0.25">
      <c r="A63">
        <v>88026252</v>
      </c>
      <c r="B63" t="s">
        <v>256</v>
      </c>
      <c r="C63" t="s">
        <v>200</v>
      </c>
      <c r="D63">
        <v>417</v>
      </c>
      <c r="E63" s="66">
        <v>62</v>
      </c>
      <c r="F63" s="66"/>
      <c r="G63" s="66"/>
      <c r="H63" s="66">
        <v>62</v>
      </c>
    </row>
    <row r="64" spans="1:8" x14ac:dyDescent="0.25">
      <c r="A64">
        <v>88026255</v>
      </c>
      <c r="B64" t="s">
        <v>257</v>
      </c>
      <c r="C64" t="s">
        <v>76</v>
      </c>
      <c r="D64">
        <v>167</v>
      </c>
      <c r="E64" s="66">
        <v>2</v>
      </c>
      <c r="F64" s="66"/>
      <c r="G64" s="66"/>
      <c r="H64" s="66">
        <v>2</v>
      </c>
    </row>
    <row r="65" spans="1:8" x14ac:dyDescent="0.25">
      <c r="A65">
        <v>88026256</v>
      </c>
      <c r="B65" t="s">
        <v>258</v>
      </c>
      <c r="C65" t="s">
        <v>76</v>
      </c>
      <c r="D65">
        <v>167</v>
      </c>
      <c r="E65" s="66">
        <v>25</v>
      </c>
      <c r="F65" s="66"/>
      <c r="G65" s="66"/>
      <c r="H65" s="66">
        <v>25</v>
      </c>
    </row>
    <row r="66" spans="1:8" x14ac:dyDescent="0.25">
      <c r="A66">
        <v>88026257</v>
      </c>
      <c r="B66" t="s">
        <v>259</v>
      </c>
      <c r="C66" t="s">
        <v>76</v>
      </c>
      <c r="D66">
        <v>167</v>
      </c>
      <c r="E66" s="66">
        <v>25</v>
      </c>
      <c r="F66" s="66"/>
      <c r="G66" s="66"/>
      <c r="H66" s="66">
        <v>25</v>
      </c>
    </row>
    <row r="67" spans="1:8" x14ac:dyDescent="0.25">
      <c r="A67">
        <v>88026258</v>
      </c>
      <c r="B67" t="s">
        <v>260</v>
      </c>
      <c r="C67" t="s">
        <v>76</v>
      </c>
      <c r="D67">
        <v>167</v>
      </c>
      <c r="E67" s="66">
        <v>21</v>
      </c>
      <c r="F67" s="66"/>
      <c r="G67" s="66"/>
      <c r="H67" s="66">
        <v>21</v>
      </c>
    </row>
    <row r="68" spans="1:8" x14ac:dyDescent="0.25">
      <c r="A68">
        <v>88026260</v>
      </c>
      <c r="B68" t="s">
        <v>261</v>
      </c>
      <c r="C68" t="s">
        <v>76</v>
      </c>
      <c r="D68">
        <v>167</v>
      </c>
      <c r="E68" s="66">
        <v>7</v>
      </c>
      <c r="F68" s="66"/>
      <c r="G68" s="66"/>
      <c r="H68" s="66">
        <v>7</v>
      </c>
    </row>
    <row r="69" spans="1:8" x14ac:dyDescent="0.25">
      <c r="A69">
        <v>88026261</v>
      </c>
      <c r="B69" t="s">
        <v>262</v>
      </c>
      <c r="C69" t="s">
        <v>76</v>
      </c>
      <c r="D69">
        <v>167</v>
      </c>
      <c r="E69" s="66">
        <v>14</v>
      </c>
      <c r="F69" s="66"/>
      <c r="G69" s="66"/>
      <c r="H69" s="66">
        <v>14</v>
      </c>
    </row>
    <row r="70" spans="1:8" x14ac:dyDescent="0.25">
      <c r="A70">
        <v>88026262</v>
      </c>
      <c r="B70" t="s">
        <v>263</v>
      </c>
      <c r="C70" t="s">
        <v>76</v>
      </c>
      <c r="D70">
        <v>167</v>
      </c>
      <c r="E70" s="66">
        <v>16</v>
      </c>
      <c r="F70" s="66"/>
      <c r="G70" s="66"/>
      <c r="H70" s="66">
        <v>16</v>
      </c>
    </row>
    <row r="71" spans="1:8" x14ac:dyDescent="0.25">
      <c r="A71">
        <v>88026263</v>
      </c>
      <c r="B71" t="s">
        <v>264</v>
      </c>
      <c r="C71" t="s">
        <v>76</v>
      </c>
      <c r="D71">
        <v>167</v>
      </c>
      <c r="E71" s="66">
        <v>11</v>
      </c>
      <c r="F71" s="66"/>
      <c r="G71" s="66"/>
      <c r="H71" s="66">
        <v>11</v>
      </c>
    </row>
    <row r="72" spans="1:8" x14ac:dyDescent="0.25">
      <c r="A72">
        <v>88026264</v>
      </c>
      <c r="B72" t="s">
        <v>265</v>
      </c>
      <c r="C72" t="s">
        <v>76</v>
      </c>
      <c r="D72">
        <v>167</v>
      </c>
      <c r="E72" s="66">
        <v>10</v>
      </c>
      <c r="F72" s="66"/>
      <c r="G72" s="66"/>
      <c r="H72" s="66">
        <v>10</v>
      </c>
    </row>
    <row r="73" spans="1:8" x14ac:dyDescent="0.25">
      <c r="A73">
        <v>88026266</v>
      </c>
      <c r="B73" t="s">
        <v>266</v>
      </c>
      <c r="C73" t="s">
        <v>200</v>
      </c>
      <c r="D73">
        <v>417</v>
      </c>
      <c r="E73" s="66">
        <v>23</v>
      </c>
      <c r="F73" s="66"/>
      <c r="G73" s="66"/>
      <c r="H73" s="66">
        <v>23</v>
      </c>
    </row>
    <row r="74" spans="1:8" x14ac:dyDescent="0.25">
      <c r="A74">
        <v>88026267</v>
      </c>
      <c r="B74" t="s">
        <v>267</v>
      </c>
      <c r="C74" t="s">
        <v>200</v>
      </c>
      <c r="D74">
        <v>417</v>
      </c>
      <c r="E74" s="66">
        <v>62</v>
      </c>
      <c r="F74" s="66"/>
      <c r="G74" s="66"/>
      <c r="H74" s="66">
        <v>62</v>
      </c>
    </row>
    <row r="75" spans="1:8" x14ac:dyDescent="0.25">
      <c r="A75">
        <v>88026268</v>
      </c>
      <c r="B75" t="s">
        <v>268</v>
      </c>
      <c r="C75" t="s">
        <v>200</v>
      </c>
      <c r="D75">
        <v>417</v>
      </c>
      <c r="E75" s="66">
        <v>220</v>
      </c>
      <c r="F75" s="66"/>
      <c r="G75" s="66"/>
      <c r="H75" s="66">
        <v>220</v>
      </c>
    </row>
    <row r="76" spans="1:8" x14ac:dyDescent="0.25">
      <c r="A76">
        <v>88026269</v>
      </c>
      <c r="B76" t="s">
        <v>269</v>
      </c>
      <c r="C76" t="s">
        <v>200</v>
      </c>
      <c r="D76">
        <v>417</v>
      </c>
      <c r="E76" s="66">
        <v>103</v>
      </c>
      <c r="F76" s="66"/>
      <c r="G76" s="66"/>
      <c r="H76" s="66">
        <v>103</v>
      </c>
    </row>
    <row r="77" spans="1:8" x14ac:dyDescent="0.25">
      <c r="A77">
        <v>88026270</v>
      </c>
      <c r="B77" t="s">
        <v>270</v>
      </c>
      <c r="C77" t="s">
        <v>200</v>
      </c>
      <c r="D77">
        <v>417</v>
      </c>
      <c r="E77" s="66">
        <v>61</v>
      </c>
      <c r="F77" s="66"/>
      <c r="G77" s="66"/>
      <c r="H77" s="66">
        <v>61</v>
      </c>
    </row>
    <row r="78" spans="1:8" x14ac:dyDescent="0.25">
      <c r="A78">
        <v>88026276</v>
      </c>
      <c r="B78" t="s">
        <v>275</v>
      </c>
      <c r="C78" t="s">
        <v>135</v>
      </c>
      <c r="E78" s="66">
        <v>1102</v>
      </c>
      <c r="F78" s="66"/>
      <c r="G78" s="66"/>
      <c r="H78" s="66">
        <v>1102</v>
      </c>
    </row>
    <row r="79" spans="1:8" x14ac:dyDescent="0.25">
      <c r="A79">
        <v>88026293</v>
      </c>
      <c r="B79" t="s">
        <v>105</v>
      </c>
      <c r="C79" t="s">
        <v>76</v>
      </c>
      <c r="D79">
        <v>50</v>
      </c>
      <c r="E79" s="66">
        <v>25</v>
      </c>
      <c r="F79" s="66"/>
      <c r="G79" s="66"/>
      <c r="H79" s="66">
        <v>25</v>
      </c>
    </row>
    <row r="80" spans="1:8" x14ac:dyDescent="0.25">
      <c r="A80" s="117">
        <v>88026294</v>
      </c>
      <c r="B80" s="117" t="s">
        <v>732</v>
      </c>
      <c r="C80" t="s">
        <v>76</v>
      </c>
      <c r="D80" s="117">
        <v>50</v>
      </c>
      <c r="E80" s="116">
        <v>228</v>
      </c>
      <c r="F80" s="116"/>
      <c r="G80" s="116"/>
      <c r="H80" s="116">
        <v>228</v>
      </c>
    </row>
    <row r="81" spans="1:8" x14ac:dyDescent="0.25">
      <c r="A81" s="117">
        <v>88026308</v>
      </c>
      <c r="B81" s="117" t="s">
        <v>278</v>
      </c>
      <c r="C81" s="117" t="s">
        <v>135</v>
      </c>
      <c r="E81" s="66">
        <v>104</v>
      </c>
      <c r="F81" s="66"/>
      <c r="G81" s="66"/>
      <c r="H81" s="66">
        <v>104</v>
      </c>
    </row>
    <row r="82" spans="1:8" x14ac:dyDescent="0.25">
      <c r="A82">
        <v>88026470</v>
      </c>
      <c r="B82" t="s">
        <v>299</v>
      </c>
      <c r="C82" t="s">
        <v>76</v>
      </c>
      <c r="D82">
        <v>500</v>
      </c>
      <c r="E82" s="66">
        <v>123</v>
      </c>
      <c r="F82" s="66"/>
      <c r="G82" s="66"/>
      <c r="H82" s="66">
        <v>123</v>
      </c>
    </row>
    <row r="83" spans="1:8" x14ac:dyDescent="0.25">
      <c r="A83">
        <v>88026471</v>
      </c>
      <c r="B83" t="s">
        <v>300</v>
      </c>
      <c r="C83" t="s">
        <v>76</v>
      </c>
      <c r="D83">
        <v>500</v>
      </c>
      <c r="E83" s="66">
        <v>354</v>
      </c>
      <c r="F83" s="66"/>
      <c r="G83" s="66"/>
      <c r="H83" s="66">
        <v>354</v>
      </c>
    </row>
    <row r="84" spans="1:8" x14ac:dyDescent="0.25">
      <c r="A84">
        <v>88026472</v>
      </c>
      <c r="B84" t="s">
        <v>301</v>
      </c>
      <c r="C84" t="s">
        <v>76</v>
      </c>
      <c r="D84">
        <v>500</v>
      </c>
      <c r="E84" s="66">
        <v>129</v>
      </c>
      <c r="F84" s="66"/>
      <c r="G84" s="66"/>
      <c r="H84" s="66">
        <v>129</v>
      </c>
    </row>
    <row r="85" spans="1:8" x14ac:dyDescent="0.25">
      <c r="A85">
        <v>88026473</v>
      </c>
      <c r="B85" t="s">
        <v>302</v>
      </c>
      <c r="C85" t="s">
        <v>76</v>
      </c>
      <c r="D85">
        <v>500</v>
      </c>
      <c r="E85" s="66">
        <v>6</v>
      </c>
      <c r="F85" s="66"/>
      <c r="G85" s="66"/>
      <c r="H85" s="66">
        <v>6</v>
      </c>
    </row>
    <row r="86" spans="1:8" x14ac:dyDescent="0.25">
      <c r="A86">
        <v>88026475</v>
      </c>
      <c r="B86" t="s">
        <v>303</v>
      </c>
      <c r="C86" t="s">
        <v>200</v>
      </c>
      <c r="D86">
        <v>167</v>
      </c>
      <c r="E86" s="66">
        <v>4</v>
      </c>
      <c r="F86" s="66"/>
      <c r="G86" s="66"/>
      <c r="H86" s="66">
        <v>4</v>
      </c>
    </row>
    <row r="87" spans="1:8" x14ac:dyDescent="0.25">
      <c r="A87">
        <v>88026476</v>
      </c>
      <c r="B87" t="s">
        <v>304</v>
      </c>
      <c r="C87" t="s">
        <v>200</v>
      </c>
      <c r="D87">
        <v>167</v>
      </c>
      <c r="E87" s="66">
        <v>87</v>
      </c>
      <c r="F87" s="66"/>
      <c r="G87" s="66"/>
      <c r="H87" s="66">
        <v>87</v>
      </c>
    </row>
    <row r="88" spans="1:8" x14ac:dyDescent="0.25">
      <c r="A88">
        <v>88026477</v>
      </c>
      <c r="B88" t="s">
        <v>305</v>
      </c>
      <c r="C88" t="s">
        <v>200</v>
      </c>
      <c r="D88">
        <v>167</v>
      </c>
      <c r="E88" s="66">
        <v>58</v>
      </c>
      <c r="F88" s="66"/>
      <c r="G88" s="66"/>
      <c r="H88" s="66">
        <v>58</v>
      </c>
    </row>
    <row r="89" spans="1:8" x14ac:dyDescent="0.25">
      <c r="A89">
        <v>88026478</v>
      </c>
      <c r="B89" t="s">
        <v>306</v>
      </c>
      <c r="C89" t="s">
        <v>200</v>
      </c>
      <c r="D89">
        <v>167</v>
      </c>
      <c r="E89" s="66">
        <v>27</v>
      </c>
      <c r="F89" s="66"/>
      <c r="G89" s="66"/>
      <c r="H89" s="66">
        <v>27</v>
      </c>
    </row>
    <row r="90" spans="1:8" x14ac:dyDescent="0.25">
      <c r="A90">
        <v>88026480</v>
      </c>
      <c r="B90" t="s">
        <v>307</v>
      </c>
      <c r="C90" t="s">
        <v>200</v>
      </c>
      <c r="D90">
        <v>167</v>
      </c>
      <c r="E90" s="66">
        <v>239</v>
      </c>
      <c r="F90" s="66"/>
      <c r="G90" s="66"/>
      <c r="H90" s="66">
        <v>239</v>
      </c>
    </row>
    <row r="91" spans="1:8" x14ac:dyDescent="0.25">
      <c r="A91">
        <v>88026481</v>
      </c>
      <c r="B91" t="s">
        <v>308</v>
      </c>
      <c r="C91" t="s">
        <v>200</v>
      </c>
      <c r="D91">
        <v>167</v>
      </c>
      <c r="E91" s="66">
        <v>118</v>
      </c>
      <c r="F91" s="66"/>
      <c r="G91" s="66"/>
      <c r="H91" s="66">
        <v>118</v>
      </c>
    </row>
    <row r="92" spans="1:8" x14ac:dyDescent="0.25">
      <c r="A92">
        <v>88026482</v>
      </c>
      <c r="B92" t="s">
        <v>309</v>
      </c>
      <c r="C92" t="s">
        <v>200</v>
      </c>
      <c r="D92">
        <v>167</v>
      </c>
      <c r="E92" s="66">
        <v>52</v>
      </c>
      <c r="F92" s="66"/>
      <c r="G92" s="66"/>
      <c r="H92" s="66">
        <v>52</v>
      </c>
    </row>
    <row r="93" spans="1:8" x14ac:dyDescent="0.25">
      <c r="A93">
        <v>88026483</v>
      </c>
      <c r="B93" t="s">
        <v>310</v>
      </c>
      <c r="C93" t="s">
        <v>200</v>
      </c>
      <c r="D93">
        <v>167</v>
      </c>
      <c r="E93" s="66">
        <v>25</v>
      </c>
      <c r="F93" s="66"/>
      <c r="G93" s="66"/>
      <c r="H93" s="66">
        <v>25</v>
      </c>
    </row>
    <row r="94" spans="1:8" x14ac:dyDescent="0.25">
      <c r="A94">
        <v>88026484</v>
      </c>
      <c r="B94" t="s">
        <v>311</v>
      </c>
      <c r="C94" t="s">
        <v>76</v>
      </c>
      <c r="D94">
        <v>200</v>
      </c>
      <c r="E94" s="66">
        <v>642</v>
      </c>
      <c r="F94" s="66"/>
      <c r="G94" s="66"/>
      <c r="H94" s="66">
        <v>642</v>
      </c>
    </row>
    <row r="95" spans="1:8" x14ac:dyDescent="0.25">
      <c r="A95">
        <v>88026485</v>
      </c>
      <c r="B95" t="s">
        <v>312</v>
      </c>
      <c r="C95" t="s">
        <v>76</v>
      </c>
      <c r="D95">
        <v>125</v>
      </c>
      <c r="E95" s="66">
        <v>2635</v>
      </c>
      <c r="F95" s="66">
        <v>240</v>
      </c>
      <c r="G95" s="66"/>
      <c r="H95" s="66">
        <v>2875</v>
      </c>
    </row>
    <row r="96" spans="1:8" x14ac:dyDescent="0.25">
      <c r="A96">
        <v>88026486</v>
      </c>
      <c r="B96" t="s">
        <v>313</v>
      </c>
      <c r="C96" t="s">
        <v>76</v>
      </c>
      <c r="D96">
        <v>42</v>
      </c>
      <c r="E96" s="66">
        <v>816</v>
      </c>
      <c r="F96" s="66"/>
      <c r="G96" s="66"/>
      <c r="H96" s="66">
        <v>816</v>
      </c>
    </row>
    <row r="97" spans="1:8" x14ac:dyDescent="0.25">
      <c r="A97">
        <v>88026487</v>
      </c>
      <c r="B97" t="s">
        <v>314</v>
      </c>
      <c r="C97" t="s">
        <v>76</v>
      </c>
      <c r="D97">
        <v>100</v>
      </c>
      <c r="E97" s="66">
        <v>1295</v>
      </c>
      <c r="F97" s="66"/>
      <c r="G97" s="66"/>
      <c r="H97" s="66">
        <v>1295</v>
      </c>
    </row>
    <row r="98" spans="1:8" x14ac:dyDescent="0.25">
      <c r="A98">
        <v>88026488</v>
      </c>
      <c r="B98" t="s">
        <v>315</v>
      </c>
      <c r="C98" t="s">
        <v>76</v>
      </c>
      <c r="D98">
        <v>100</v>
      </c>
      <c r="E98" s="66">
        <v>588</v>
      </c>
      <c r="F98" s="66"/>
      <c r="G98" s="66"/>
      <c r="H98" s="66">
        <v>588</v>
      </c>
    </row>
    <row r="99" spans="1:8" x14ac:dyDescent="0.25">
      <c r="A99">
        <v>88026490</v>
      </c>
      <c r="B99" t="s">
        <v>316</v>
      </c>
      <c r="C99" t="s">
        <v>76</v>
      </c>
      <c r="D99">
        <v>500</v>
      </c>
      <c r="E99" s="66">
        <v>22</v>
      </c>
      <c r="F99" s="66"/>
      <c r="G99" s="66"/>
      <c r="H99" s="66">
        <v>22</v>
      </c>
    </row>
    <row r="100" spans="1:8" x14ac:dyDescent="0.25">
      <c r="A100">
        <v>88026491</v>
      </c>
      <c r="B100" t="s">
        <v>317</v>
      </c>
      <c r="C100" t="s">
        <v>76</v>
      </c>
      <c r="D100">
        <v>500</v>
      </c>
      <c r="E100" s="66">
        <v>167</v>
      </c>
      <c r="F100" s="66"/>
      <c r="G100" s="66"/>
      <c r="H100" s="66">
        <v>167</v>
      </c>
    </row>
    <row r="101" spans="1:8" x14ac:dyDescent="0.25">
      <c r="A101">
        <v>88026492</v>
      </c>
      <c r="B101" t="s">
        <v>318</v>
      </c>
      <c r="C101" t="s">
        <v>76</v>
      </c>
      <c r="D101">
        <v>500</v>
      </c>
      <c r="E101" s="66">
        <v>176</v>
      </c>
      <c r="F101" s="66"/>
      <c r="G101" s="66"/>
      <c r="H101" s="66">
        <v>176</v>
      </c>
    </row>
    <row r="102" spans="1:8" x14ac:dyDescent="0.25">
      <c r="A102">
        <v>88026493</v>
      </c>
      <c r="B102" t="s">
        <v>804</v>
      </c>
      <c r="C102" t="s">
        <v>76</v>
      </c>
      <c r="D102">
        <v>167</v>
      </c>
      <c r="E102" s="66">
        <v>356</v>
      </c>
      <c r="F102" s="66"/>
      <c r="G102" s="66"/>
      <c r="H102" s="66">
        <v>356</v>
      </c>
    </row>
    <row r="103" spans="1:8" x14ac:dyDescent="0.25">
      <c r="A103">
        <v>88026494</v>
      </c>
      <c r="B103" t="s">
        <v>320</v>
      </c>
      <c r="C103" t="s">
        <v>76</v>
      </c>
      <c r="D103">
        <v>100</v>
      </c>
      <c r="E103" s="66">
        <v>1003</v>
      </c>
      <c r="F103" s="66">
        <v>302</v>
      </c>
      <c r="G103" s="66"/>
      <c r="H103" s="66">
        <v>1305</v>
      </c>
    </row>
    <row r="104" spans="1:8" x14ac:dyDescent="0.25">
      <c r="A104">
        <v>88026496</v>
      </c>
      <c r="B104" t="s">
        <v>321</v>
      </c>
      <c r="C104" t="s">
        <v>200</v>
      </c>
      <c r="D104">
        <v>167</v>
      </c>
      <c r="E104" s="66">
        <v>3</v>
      </c>
      <c r="F104" s="66"/>
      <c r="G104" s="66"/>
      <c r="H104" s="66">
        <v>3</v>
      </c>
    </row>
    <row r="105" spans="1:8" x14ac:dyDescent="0.25">
      <c r="A105">
        <v>88026497</v>
      </c>
      <c r="B105" t="s">
        <v>322</v>
      </c>
      <c r="C105" t="s">
        <v>200</v>
      </c>
      <c r="D105">
        <v>167</v>
      </c>
      <c r="E105" s="66">
        <v>4</v>
      </c>
      <c r="F105" s="66"/>
      <c r="G105" s="66"/>
      <c r="H105" s="66">
        <v>4</v>
      </c>
    </row>
    <row r="106" spans="1:8" x14ac:dyDescent="0.25">
      <c r="A106">
        <v>88026498</v>
      </c>
      <c r="B106" t="s">
        <v>323</v>
      </c>
      <c r="C106" t="s">
        <v>200</v>
      </c>
      <c r="D106">
        <v>167</v>
      </c>
      <c r="E106" s="66">
        <v>12</v>
      </c>
      <c r="F106" s="66"/>
      <c r="G106" s="66"/>
      <c r="H106" s="66">
        <v>12</v>
      </c>
    </row>
    <row r="107" spans="1:8" x14ac:dyDescent="0.25">
      <c r="A107">
        <v>88026499</v>
      </c>
      <c r="B107" t="s">
        <v>324</v>
      </c>
      <c r="C107" t="s">
        <v>200</v>
      </c>
      <c r="D107">
        <v>167</v>
      </c>
      <c r="E107" s="66">
        <v>16</v>
      </c>
      <c r="F107" s="66"/>
      <c r="G107" s="66"/>
      <c r="H107" s="66">
        <v>16</v>
      </c>
    </row>
    <row r="108" spans="1:8" x14ac:dyDescent="0.25">
      <c r="A108">
        <v>88026501</v>
      </c>
      <c r="B108" t="s">
        <v>325</v>
      </c>
      <c r="C108" t="s">
        <v>200</v>
      </c>
      <c r="D108">
        <v>167</v>
      </c>
      <c r="E108" s="66">
        <v>14</v>
      </c>
      <c r="F108" s="66"/>
      <c r="G108" s="66"/>
      <c r="H108" s="66">
        <v>14</v>
      </c>
    </row>
    <row r="109" spans="1:8" x14ac:dyDescent="0.25">
      <c r="A109">
        <v>88026502</v>
      </c>
      <c r="B109" t="s">
        <v>326</v>
      </c>
      <c r="C109" t="s">
        <v>200</v>
      </c>
      <c r="D109">
        <v>167</v>
      </c>
      <c r="E109" s="66">
        <v>17</v>
      </c>
      <c r="F109" s="66"/>
      <c r="G109" s="66"/>
      <c r="H109" s="66">
        <v>17</v>
      </c>
    </row>
    <row r="110" spans="1:8" x14ac:dyDescent="0.25">
      <c r="A110">
        <v>88026503</v>
      </c>
      <c r="B110" t="s">
        <v>327</v>
      </c>
      <c r="C110" t="s">
        <v>200</v>
      </c>
      <c r="D110">
        <v>167</v>
      </c>
      <c r="E110" s="66">
        <v>23</v>
      </c>
      <c r="F110" s="66"/>
      <c r="G110" s="66"/>
      <c r="H110" s="66">
        <v>23</v>
      </c>
    </row>
    <row r="111" spans="1:8" x14ac:dyDescent="0.25">
      <c r="A111">
        <v>88026504</v>
      </c>
      <c r="B111" t="s">
        <v>328</v>
      </c>
      <c r="C111" t="s">
        <v>200</v>
      </c>
      <c r="D111">
        <v>167</v>
      </c>
      <c r="E111" s="66">
        <v>15</v>
      </c>
      <c r="F111" s="66"/>
      <c r="G111" s="66"/>
      <c r="H111" s="66">
        <v>15</v>
      </c>
    </row>
    <row r="112" spans="1:8" x14ac:dyDescent="0.25">
      <c r="A112">
        <v>88026505</v>
      </c>
      <c r="B112" t="s">
        <v>329</v>
      </c>
      <c r="C112" t="s">
        <v>76</v>
      </c>
      <c r="D112">
        <v>500</v>
      </c>
      <c r="E112" s="66">
        <v>4834</v>
      </c>
      <c r="F112" s="66"/>
      <c r="G112" s="66"/>
      <c r="H112" s="66">
        <v>4834</v>
      </c>
    </row>
    <row r="113" spans="1:8" x14ac:dyDescent="0.25">
      <c r="A113">
        <v>88026506</v>
      </c>
      <c r="B113" t="s">
        <v>330</v>
      </c>
      <c r="C113" t="s">
        <v>76</v>
      </c>
      <c r="D113">
        <v>200</v>
      </c>
      <c r="E113" s="66">
        <v>532</v>
      </c>
      <c r="F113" s="66">
        <v>104</v>
      </c>
      <c r="G113" s="66"/>
      <c r="H113" s="66">
        <v>636</v>
      </c>
    </row>
    <row r="114" spans="1:8" x14ac:dyDescent="0.25">
      <c r="A114">
        <v>88026507</v>
      </c>
      <c r="B114" t="s">
        <v>331</v>
      </c>
      <c r="C114" t="s">
        <v>76</v>
      </c>
      <c r="D114">
        <v>250</v>
      </c>
      <c r="E114" s="66">
        <v>418</v>
      </c>
      <c r="F114" s="66">
        <v>210</v>
      </c>
      <c r="G114" s="66"/>
      <c r="H114" s="66">
        <v>628</v>
      </c>
    </row>
    <row r="115" spans="1:8" x14ac:dyDescent="0.25">
      <c r="A115">
        <v>88026511</v>
      </c>
      <c r="B115" t="s">
        <v>332</v>
      </c>
      <c r="C115" t="s">
        <v>283</v>
      </c>
      <c r="D115">
        <v>10</v>
      </c>
      <c r="E115" s="66">
        <v>17</v>
      </c>
      <c r="F115" s="66"/>
      <c r="G115" s="66"/>
      <c r="H115" s="66">
        <v>17</v>
      </c>
    </row>
    <row r="116" spans="1:8" x14ac:dyDescent="0.25">
      <c r="A116">
        <v>88026515</v>
      </c>
      <c r="B116" t="s">
        <v>333</v>
      </c>
      <c r="C116" t="s">
        <v>200</v>
      </c>
      <c r="D116">
        <v>167</v>
      </c>
      <c r="E116" s="66">
        <v>7</v>
      </c>
      <c r="F116" s="66"/>
      <c r="G116" s="66"/>
      <c r="H116" s="66">
        <v>7</v>
      </c>
    </row>
    <row r="117" spans="1:8" x14ac:dyDescent="0.25">
      <c r="A117">
        <v>88026516</v>
      </c>
      <c r="B117" t="s">
        <v>334</v>
      </c>
      <c r="C117" t="s">
        <v>200</v>
      </c>
      <c r="D117">
        <v>167</v>
      </c>
      <c r="E117" s="66">
        <v>15</v>
      </c>
      <c r="F117" s="66"/>
      <c r="G117" s="66"/>
      <c r="H117" s="66">
        <v>15</v>
      </c>
    </row>
    <row r="118" spans="1:8" x14ac:dyDescent="0.25">
      <c r="A118">
        <v>88026517</v>
      </c>
      <c r="B118" t="s">
        <v>335</v>
      </c>
      <c r="C118" t="s">
        <v>200</v>
      </c>
      <c r="D118">
        <v>167</v>
      </c>
      <c r="E118" s="66">
        <v>13</v>
      </c>
      <c r="F118" s="66"/>
      <c r="G118" s="66"/>
      <c r="H118" s="66">
        <v>13</v>
      </c>
    </row>
    <row r="119" spans="1:8" x14ac:dyDescent="0.25">
      <c r="A119">
        <v>88026518</v>
      </c>
      <c r="B119" t="s">
        <v>336</v>
      </c>
      <c r="C119" t="s">
        <v>200</v>
      </c>
      <c r="D119">
        <v>167</v>
      </c>
      <c r="E119" s="66">
        <v>13</v>
      </c>
      <c r="F119" s="66"/>
      <c r="G119" s="66"/>
      <c r="H119" s="66">
        <v>13</v>
      </c>
    </row>
    <row r="120" spans="1:8" x14ac:dyDescent="0.25">
      <c r="A120">
        <v>88026519</v>
      </c>
      <c r="B120" t="s">
        <v>816</v>
      </c>
      <c r="C120" t="s">
        <v>76</v>
      </c>
      <c r="D120">
        <v>250</v>
      </c>
      <c r="E120" s="66">
        <v>714</v>
      </c>
      <c r="F120" s="66">
        <v>105</v>
      </c>
      <c r="G120" s="66"/>
      <c r="H120" s="66">
        <v>819</v>
      </c>
    </row>
    <row r="121" spans="1:8" x14ac:dyDescent="0.25">
      <c r="A121">
        <v>88026522</v>
      </c>
      <c r="B121" t="s">
        <v>339</v>
      </c>
      <c r="C121" t="s">
        <v>200</v>
      </c>
      <c r="D121">
        <v>167</v>
      </c>
      <c r="E121" s="66">
        <v>45</v>
      </c>
      <c r="F121" s="66"/>
      <c r="G121" s="66"/>
      <c r="H121" s="66">
        <v>45</v>
      </c>
    </row>
    <row r="122" spans="1:8" x14ac:dyDescent="0.25">
      <c r="A122">
        <v>88026523</v>
      </c>
      <c r="B122" t="s">
        <v>340</v>
      </c>
      <c r="C122" t="s">
        <v>200</v>
      </c>
      <c r="D122">
        <v>167</v>
      </c>
      <c r="E122" s="66">
        <v>130</v>
      </c>
      <c r="F122" s="66"/>
      <c r="G122" s="66"/>
      <c r="H122" s="66">
        <v>130</v>
      </c>
    </row>
    <row r="123" spans="1:8" x14ac:dyDescent="0.25">
      <c r="A123">
        <v>88026524</v>
      </c>
      <c r="B123" t="s">
        <v>341</v>
      </c>
      <c r="C123" t="s">
        <v>200</v>
      </c>
      <c r="D123">
        <v>167</v>
      </c>
      <c r="E123" s="66">
        <v>133</v>
      </c>
      <c r="F123" s="66"/>
      <c r="G123" s="66"/>
      <c r="H123" s="66">
        <v>133</v>
      </c>
    </row>
    <row r="124" spans="1:8" x14ac:dyDescent="0.25">
      <c r="A124">
        <v>88026525</v>
      </c>
      <c r="B124" t="s">
        <v>342</v>
      </c>
      <c r="C124" t="s">
        <v>200</v>
      </c>
      <c r="D124">
        <v>167</v>
      </c>
      <c r="E124" s="66">
        <v>57</v>
      </c>
      <c r="F124" s="66"/>
      <c r="G124" s="66"/>
      <c r="H124" s="66">
        <v>57</v>
      </c>
    </row>
    <row r="125" spans="1:8" x14ac:dyDescent="0.25">
      <c r="A125">
        <v>88026527</v>
      </c>
      <c r="B125" t="s">
        <v>344</v>
      </c>
      <c r="C125" t="s">
        <v>76</v>
      </c>
      <c r="D125">
        <v>100</v>
      </c>
      <c r="E125" s="66">
        <v>53</v>
      </c>
      <c r="F125" s="66"/>
      <c r="G125" s="66"/>
      <c r="H125" s="66">
        <v>53</v>
      </c>
    </row>
    <row r="126" spans="1:8" x14ac:dyDescent="0.25">
      <c r="A126">
        <v>88026528</v>
      </c>
      <c r="B126" t="s">
        <v>345</v>
      </c>
      <c r="C126" t="s">
        <v>76</v>
      </c>
      <c r="D126">
        <v>125</v>
      </c>
      <c r="E126" s="66">
        <v>101</v>
      </c>
      <c r="F126" s="66"/>
      <c r="G126" s="66"/>
      <c r="H126" s="66">
        <v>101</v>
      </c>
    </row>
    <row r="127" spans="1:8" x14ac:dyDescent="0.25">
      <c r="A127">
        <v>88026529</v>
      </c>
      <c r="B127" t="s">
        <v>346</v>
      </c>
      <c r="C127" t="s">
        <v>76</v>
      </c>
      <c r="D127">
        <v>100</v>
      </c>
      <c r="E127" s="66">
        <v>112</v>
      </c>
      <c r="F127" s="66"/>
      <c r="G127" s="66"/>
      <c r="H127" s="66">
        <v>112</v>
      </c>
    </row>
    <row r="128" spans="1:8" x14ac:dyDescent="0.25">
      <c r="A128">
        <v>88026530</v>
      </c>
      <c r="B128" t="s">
        <v>347</v>
      </c>
      <c r="C128" t="s">
        <v>76</v>
      </c>
      <c r="D128">
        <v>42</v>
      </c>
      <c r="E128" s="66">
        <v>57</v>
      </c>
      <c r="F128" s="66"/>
      <c r="G128" s="66"/>
      <c r="H128" s="66">
        <v>57</v>
      </c>
    </row>
    <row r="129" spans="1:8" x14ac:dyDescent="0.25">
      <c r="A129">
        <v>88026531</v>
      </c>
      <c r="B129" t="s">
        <v>348</v>
      </c>
      <c r="C129" t="s">
        <v>76</v>
      </c>
      <c r="D129">
        <v>200</v>
      </c>
      <c r="E129" s="66">
        <v>514</v>
      </c>
      <c r="F129" s="66">
        <v>233</v>
      </c>
      <c r="G129" s="66"/>
      <c r="H129" s="66">
        <v>747</v>
      </c>
    </row>
    <row r="130" spans="1:8" x14ac:dyDescent="0.25">
      <c r="A130">
        <v>88026533</v>
      </c>
      <c r="B130" t="s">
        <v>349</v>
      </c>
      <c r="C130" t="s">
        <v>200</v>
      </c>
      <c r="D130">
        <v>167</v>
      </c>
      <c r="E130" s="66">
        <v>2</v>
      </c>
      <c r="F130" s="66"/>
      <c r="G130" s="66"/>
      <c r="H130" s="66">
        <v>2</v>
      </c>
    </row>
    <row r="131" spans="1:8" x14ac:dyDescent="0.25">
      <c r="A131">
        <v>88026534</v>
      </c>
      <c r="B131" t="s">
        <v>350</v>
      </c>
      <c r="C131" t="s">
        <v>200</v>
      </c>
      <c r="D131">
        <v>167</v>
      </c>
      <c r="E131" s="66">
        <v>13</v>
      </c>
      <c r="F131" s="66"/>
      <c r="G131" s="66"/>
      <c r="H131" s="66">
        <v>13</v>
      </c>
    </row>
    <row r="132" spans="1:8" x14ac:dyDescent="0.25">
      <c r="A132">
        <v>88026535</v>
      </c>
      <c r="B132" t="s">
        <v>351</v>
      </c>
      <c r="C132" t="s">
        <v>200</v>
      </c>
      <c r="D132">
        <v>167</v>
      </c>
      <c r="E132" s="66">
        <v>15</v>
      </c>
      <c r="F132" s="66"/>
      <c r="G132" s="66"/>
      <c r="H132" s="66">
        <v>15</v>
      </c>
    </row>
    <row r="133" spans="1:8" x14ac:dyDescent="0.25">
      <c r="A133">
        <v>88026536</v>
      </c>
      <c r="B133" t="s">
        <v>352</v>
      </c>
      <c r="C133" t="s">
        <v>200</v>
      </c>
      <c r="D133">
        <v>167</v>
      </c>
      <c r="E133" s="66">
        <v>16</v>
      </c>
      <c r="F133" s="66"/>
      <c r="G133" s="66"/>
      <c r="H133" s="66">
        <v>16</v>
      </c>
    </row>
    <row r="134" spans="1:8" x14ac:dyDescent="0.25">
      <c r="A134">
        <v>88026538</v>
      </c>
      <c r="B134" t="s">
        <v>353</v>
      </c>
      <c r="C134" t="s">
        <v>200</v>
      </c>
      <c r="D134">
        <v>167</v>
      </c>
      <c r="E134" s="66">
        <v>10</v>
      </c>
      <c r="F134" s="66"/>
      <c r="G134" s="66"/>
      <c r="H134" s="66">
        <v>10</v>
      </c>
    </row>
    <row r="135" spans="1:8" x14ac:dyDescent="0.25">
      <c r="A135">
        <v>88026539</v>
      </c>
      <c r="B135" t="s">
        <v>354</v>
      </c>
      <c r="C135" t="s">
        <v>200</v>
      </c>
      <c r="D135">
        <v>167</v>
      </c>
      <c r="E135" s="66">
        <v>12</v>
      </c>
      <c r="F135" s="66"/>
      <c r="G135" s="66"/>
      <c r="H135" s="66">
        <v>12</v>
      </c>
    </row>
    <row r="136" spans="1:8" x14ac:dyDescent="0.25">
      <c r="A136">
        <v>88026540</v>
      </c>
      <c r="B136" t="s">
        <v>355</v>
      </c>
      <c r="C136" t="s">
        <v>200</v>
      </c>
      <c r="D136">
        <v>167</v>
      </c>
      <c r="E136" s="66">
        <v>13</v>
      </c>
      <c r="F136" s="66"/>
      <c r="G136" s="66"/>
      <c r="H136" s="66">
        <v>13</v>
      </c>
    </row>
    <row r="137" spans="1:8" x14ac:dyDescent="0.25">
      <c r="A137">
        <v>88026541</v>
      </c>
      <c r="B137" t="s">
        <v>356</v>
      </c>
      <c r="C137" t="s">
        <v>200</v>
      </c>
      <c r="D137">
        <v>167</v>
      </c>
      <c r="E137" s="66">
        <v>29</v>
      </c>
      <c r="F137" s="66"/>
      <c r="G137" s="66"/>
      <c r="H137" s="66">
        <v>29</v>
      </c>
    </row>
    <row r="138" spans="1:8" x14ac:dyDescent="0.25">
      <c r="A138">
        <v>88026542</v>
      </c>
      <c r="B138" t="s">
        <v>841</v>
      </c>
      <c r="C138" t="s">
        <v>76</v>
      </c>
      <c r="D138">
        <v>250</v>
      </c>
      <c r="E138" s="66">
        <v>421</v>
      </c>
      <c r="F138" s="66"/>
      <c r="G138" s="66"/>
      <c r="H138" s="66">
        <v>421</v>
      </c>
    </row>
    <row r="139" spans="1:8" x14ac:dyDescent="0.25">
      <c r="A139">
        <v>88026543</v>
      </c>
      <c r="B139" t="s">
        <v>358</v>
      </c>
      <c r="C139" t="s">
        <v>76</v>
      </c>
      <c r="D139">
        <v>100</v>
      </c>
      <c r="E139" s="66">
        <v>612</v>
      </c>
      <c r="F139" s="66"/>
      <c r="G139" s="66"/>
      <c r="H139" s="66">
        <v>612</v>
      </c>
    </row>
    <row r="140" spans="1:8" x14ac:dyDescent="0.25">
      <c r="A140">
        <v>88026544</v>
      </c>
      <c r="B140" t="s">
        <v>359</v>
      </c>
      <c r="C140" t="s">
        <v>76</v>
      </c>
      <c r="D140">
        <v>200</v>
      </c>
      <c r="E140" s="66">
        <v>120</v>
      </c>
      <c r="F140" s="66">
        <v>20</v>
      </c>
      <c r="G140" s="66"/>
      <c r="H140" s="66">
        <v>140</v>
      </c>
    </row>
    <row r="141" spans="1:8" x14ac:dyDescent="0.25">
      <c r="A141">
        <v>88026546</v>
      </c>
      <c r="B141" t="s">
        <v>360</v>
      </c>
      <c r="C141" t="s">
        <v>200</v>
      </c>
      <c r="D141">
        <v>167</v>
      </c>
      <c r="E141" s="66">
        <v>2</v>
      </c>
      <c r="F141" s="66"/>
      <c r="G141" s="66"/>
      <c r="H141" s="66">
        <v>2</v>
      </c>
    </row>
    <row r="142" spans="1:8" x14ac:dyDescent="0.25">
      <c r="A142">
        <v>88026547</v>
      </c>
      <c r="B142" t="s">
        <v>361</v>
      </c>
      <c r="C142" t="s">
        <v>200</v>
      </c>
      <c r="D142">
        <v>167</v>
      </c>
      <c r="E142" s="66">
        <v>10</v>
      </c>
      <c r="F142" s="66"/>
      <c r="G142" s="66"/>
      <c r="H142" s="66">
        <v>10</v>
      </c>
    </row>
    <row r="143" spans="1:8" x14ac:dyDescent="0.25">
      <c r="A143">
        <v>88026548</v>
      </c>
      <c r="B143" t="s">
        <v>362</v>
      </c>
      <c r="C143" t="s">
        <v>200</v>
      </c>
      <c r="D143">
        <v>167</v>
      </c>
      <c r="E143" s="66">
        <v>12</v>
      </c>
      <c r="F143" s="66"/>
      <c r="G143" s="66"/>
      <c r="H143" s="66">
        <v>12</v>
      </c>
    </row>
    <row r="144" spans="1:8" x14ac:dyDescent="0.25">
      <c r="A144">
        <v>88026549</v>
      </c>
      <c r="B144" t="s">
        <v>363</v>
      </c>
      <c r="C144" t="s">
        <v>200</v>
      </c>
      <c r="D144">
        <v>167</v>
      </c>
      <c r="E144" s="66">
        <v>13</v>
      </c>
      <c r="F144" s="66"/>
      <c r="G144" s="66"/>
      <c r="H144" s="66">
        <v>13</v>
      </c>
    </row>
    <row r="145" spans="1:8" x14ac:dyDescent="0.25">
      <c r="A145">
        <v>88026550</v>
      </c>
      <c r="B145" t="s">
        <v>364</v>
      </c>
      <c r="C145" t="s">
        <v>76</v>
      </c>
      <c r="D145">
        <v>500</v>
      </c>
      <c r="E145" s="66">
        <v>83</v>
      </c>
      <c r="F145" s="66">
        <v>15</v>
      </c>
      <c r="G145" s="66"/>
      <c r="H145" s="66">
        <v>98</v>
      </c>
    </row>
    <row r="146" spans="1:8" x14ac:dyDescent="0.25">
      <c r="A146">
        <v>88026552</v>
      </c>
      <c r="B146" t="s">
        <v>365</v>
      </c>
      <c r="C146" t="s">
        <v>200</v>
      </c>
      <c r="D146">
        <v>167</v>
      </c>
      <c r="E146" s="66">
        <v>2</v>
      </c>
      <c r="F146" s="66"/>
      <c r="G146" s="66"/>
      <c r="H146" s="66">
        <v>2</v>
      </c>
    </row>
    <row r="147" spans="1:8" x14ac:dyDescent="0.25">
      <c r="A147">
        <v>88026553</v>
      </c>
      <c r="B147" t="s">
        <v>366</v>
      </c>
      <c r="C147" t="s">
        <v>200</v>
      </c>
      <c r="D147">
        <v>167</v>
      </c>
      <c r="E147" s="66">
        <v>10</v>
      </c>
      <c r="F147" s="66"/>
      <c r="G147" s="66"/>
      <c r="H147" s="66">
        <v>10</v>
      </c>
    </row>
    <row r="148" spans="1:8" x14ac:dyDescent="0.25">
      <c r="A148">
        <v>88026554</v>
      </c>
      <c r="B148" t="s">
        <v>367</v>
      </c>
      <c r="C148" t="s">
        <v>200</v>
      </c>
      <c r="D148">
        <v>167</v>
      </c>
      <c r="E148" s="66">
        <v>10</v>
      </c>
      <c r="F148" s="66"/>
      <c r="G148" s="66"/>
      <c r="H148" s="66">
        <v>10</v>
      </c>
    </row>
    <row r="149" spans="1:8" x14ac:dyDescent="0.25">
      <c r="A149">
        <v>88026555</v>
      </c>
      <c r="B149" t="s">
        <v>368</v>
      </c>
      <c r="C149" t="s">
        <v>200</v>
      </c>
      <c r="D149">
        <v>167</v>
      </c>
      <c r="E149" s="66">
        <v>11</v>
      </c>
      <c r="F149" s="66"/>
      <c r="G149" s="66"/>
      <c r="H149" s="66">
        <v>11</v>
      </c>
    </row>
    <row r="150" spans="1:8" x14ac:dyDescent="0.25">
      <c r="A150">
        <v>88026557</v>
      </c>
      <c r="B150" t="s">
        <v>369</v>
      </c>
      <c r="C150" t="s">
        <v>76</v>
      </c>
      <c r="D150">
        <v>200</v>
      </c>
      <c r="E150" s="66">
        <v>3</v>
      </c>
      <c r="F150" s="66"/>
      <c r="G150" s="66"/>
      <c r="H150" s="66">
        <v>3</v>
      </c>
    </row>
    <row r="151" spans="1:8" x14ac:dyDescent="0.25">
      <c r="A151">
        <v>88026558</v>
      </c>
      <c r="B151" t="s">
        <v>370</v>
      </c>
      <c r="C151" t="s">
        <v>76</v>
      </c>
      <c r="D151">
        <v>200</v>
      </c>
      <c r="E151" s="66">
        <v>105</v>
      </c>
      <c r="F151" s="66"/>
      <c r="G151" s="66"/>
      <c r="H151" s="66">
        <v>105</v>
      </c>
    </row>
    <row r="152" spans="1:8" x14ac:dyDescent="0.25">
      <c r="A152">
        <v>88026559</v>
      </c>
      <c r="B152" t="s">
        <v>371</v>
      </c>
      <c r="C152" t="s">
        <v>76</v>
      </c>
      <c r="D152">
        <v>200</v>
      </c>
      <c r="E152" s="66">
        <v>5</v>
      </c>
      <c r="F152" s="66"/>
      <c r="G152" s="66"/>
      <c r="H152" s="66">
        <v>5</v>
      </c>
    </row>
    <row r="153" spans="1:8" x14ac:dyDescent="0.25">
      <c r="A153">
        <v>88026560</v>
      </c>
      <c r="B153" t="s">
        <v>372</v>
      </c>
      <c r="C153" t="s">
        <v>76</v>
      </c>
      <c r="D153">
        <v>200</v>
      </c>
      <c r="E153" s="66">
        <v>1</v>
      </c>
      <c r="F153" s="66"/>
      <c r="G153" s="66"/>
      <c r="H153" s="66">
        <v>1</v>
      </c>
    </row>
    <row r="154" spans="1:8" x14ac:dyDescent="0.25">
      <c r="A154">
        <v>88026561</v>
      </c>
      <c r="B154" t="s">
        <v>373</v>
      </c>
      <c r="C154" t="s">
        <v>76</v>
      </c>
      <c r="D154">
        <v>200</v>
      </c>
      <c r="E154" s="66">
        <v>1</v>
      </c>
      <c r="F154" s="66"/>
      <c r="G154" s="66"/>
      <c r="H154" s="66">
        <v>1</v>
      </c>
    </row>
    <row r="155" spans="1:8" x14ac:dyDescent="0.25">
      <c r="A155">
        <v>88026563</v>
      </c>
      <c r="B155" t="s">
        <v>375</v>
      </c>
      <c r="C155" t="s">
        <v>76</v>
      </c>
      <c r="D155">
        <v>50</v>
      </c>
      <c r="E155" s="66">
        <v>73</v>
      </c>
      <c r="F155" s="66"/>
      <c r="G155" s="66"/>
      <c r="H155" s="66">
        <v>73</v>
      </c>
    </row>
    <row r="156" spans="1:8" x14ac:dyDescent="0.25">
      <c r="A156">
        <v>88026564</v>
      </c>
      <c r="B156" t="s">
        <v>377</v>
      </c>
      <c r="C156" t="s">
        <v>135</v>
      </c>
      <c r="E156" s="66">
        <v>414</v>
      </c>
      <c r="F156" s="66"/>
      <c r="G156" s="66"/>
      <c r="H156" s="66">
        <v>414</v>
      </c>
    </row>
    <row r="157" spans="1:8" x14ac:dyDescent="0.25">
      <c r="A157">
        <v>88026566</v>
      </c>
      <c r="B157" t="s">
        <v>378</v>
      </c>
      <c r="C157" t="s">
        <v>76</v>
      </c>
      <c r="D157">
        <v>200</v>
      </c>
      <c r="E157" s="66">
        <v>97</v>
      </c>
      <c r="F157" s="66"/>
      <c r="G157" s="66"/>
      <c r="H157" s="66">
        <v>97</v>
      </c>
    </row>
    <row r="158" spans="1:8" x14ac:dyDescent="0.25">
      <c r="A158">
        <v>88026567</v>
      </c>
      <c r="B158" t="s">
        <v>379</v>
      </c>
      <c r="C158" t="s">
        <v>76</v>
      </c>
      <c r="D158">
        <v>200</v>
      </c>
      <c r="E158" s="66">
        <v>336</v>
      </c>
      <c r="F158" s="66"/>
      <c r="G158" s="66"/>
      <c r="H158" s="66">
        <v>336</v>
      </c>
    </row>
    <row r="159" spans="1:8" x14ac:dyDescent="0.25">
      <c r="A159">
        <v>88026568</v>
      </c>
      <c r="B159" t="s">
        <v>380</v>
      </c>
      <c r="C159" t="s">
        <v>76</v>
      </c>
      <c r="D159">
        <v>200</v>
      </c>
      <c r="E159" s="66">
        <v>483</v>
      </c>
      <c r="F159" s="66"/>
      <c r="G159" s="66"/>
      <c r="H159" s="66">
        <v>483</v>
      </c>
    </row>
    <row r="160" spans="1:8" x14ac:dyDescent="0.25">
      <c r="A160">
        <v>88026569</v>
      </c>
      <c r="B160" t="s">
        <v>381</v>
      </c>
      <c r="C160" t="s">
        <v>76</v>
      </c>
      <c r="D160">
        <v>200</v>
      </c>
      <c r="E160" s="66">
        <v>263</v>
      </c>
      <c r="F160" s="66"/>
      <c r="G160" s="66"/>
      <c r="H160" s="66">
        <v>263</v>
      </c>
    </row>
    <row r="161" spans="1:8" x14ac:dyDescent="0.25">
      <c r="A161">
        <v>88026570</v>
      </c>
      <c r="B161" t="s">
        <v>382</v>
      </c>
      <c r="C161" t="s">
        <v>76</v>
      </c>
      <c r="D161">
        <v>200</v>
      </c>
      <c r="E161" s="66">
        <v>32</v>
      </c>
      <c r="F161" s="66"/>
      <c r="G161" s="66"/>
      <c r="H161" s="66">
        <v>32</v>
      </c>
    </row>
    <row r="162" spans="1:8" x14ac:dyDescent="0.25">
      <c r="A162">
        <v>88026575</v>
      </c>
      <c r="B162" t="s">
        <v>861</v>
      </c>
      <c r="C162" t="s">
        <v>76</v>
      </c>
      <c r="D162">
        <v>167</v>
      </c>
      <c r="E162" s="66">
        <v>139</v>
      </c>
      <c r="F162" s="66">
        <v>30</v>
      </c>
      <c r="G162" s="66"/>
      <c r="H162" s="66">
        <v>169</v>
      </c>
    </row>
    <row r="163" spans="1:8" x14ac:dyDescent="0.25">
      <c r="A163">
        <v>88026576</v>
      </c>
      <c r="B163" t="s">
        <v>815</v>
      </c>
      <c r="C163" t="s">
        <v>76</v>
      </c>
      <c r="D163">
        <v>167</v>
      </c>
      <c r="E163" s="66">
        <v>400</v>
      </c>
      <c r="F163" s="66">
        <v>314</v>
      </c>
      <c r="G163" s="66"/>
      <c r="H163" s="66">
        <v>714</v>
      </c>
    </row>
    <row r="164" spans="1:8" x14ac:dyDescent="0.25">
      <c r="A164">
        <v>88026582</v>
      </c>
      <c r="B164" t="s">
        <v>391</v>
      </c>
      <c r="C164" t="s">
        <v>76</v>
      </c>
      <c r="D164">
        <v>100</v>
      </c>
      <c r="E164" s="66">
        <v>74</v>
      </c>
      <c r="F164" s="66"/>
      <c r="G164" s="66"/>
      <c r="H164" s="66">
        <v>74</v>
      </c>
    </row>
    <row r="165" spans="1:8" x14ac:dyDescent="0.25">
      <c r="A165">
        <v>88026590</v>
      </c>
      <c r="B165" t="s">
        <v>394</v>
      </c>
      <c r="C165" t="s">
        <v>76</v>
      </c>
      <c r="D165">
        <v>1000</v>
      </c>
      <c r="E165" s="66">
        <v>100</v>
      </c>
      <c r="F165" s="66"/>
      <c r="G165" s="66"/>
      <c r="H165" s="66">
        <v>100</v>
      </c>
    </row>
    <row r="166" spans="1:8" x14ac:dyDescent="0.25">
      <c r="A166">
        <v>88026591</v>
      </c>
      <c r="B166" t="s">
        <v>395</v>
      </c>
      <c r="C166" t="s">
        <v>76</v>
      </c>
      <c r="D166">
        <v>1000</v>
      </c>
      <c r="E166" s="66">
        <v>298</v>
      </c>
      <c r="F166" s="66">
        <v>5</v>
      </c>
      <c r="G166" s="66"/>
      <c r="H166" s="66">
        <v>303</v>
      </c>
    </row>
    <row r="167" spans="1:8" x14ac:dyDescent="0.25">
      <c r="A167">
        <v>88026592</v>
      </c>
      <c r="B167" t="s">
        <v>396</v>
      </c>
      <c r="C167" t="s">
        <v>76</v>
      </c>
      <c r="D167">
        <v>1000</v>
      </c>
      <c r="E167" s="66">
        <v>358</v>
      </c>
      <c r="F167" s="66">
        <v>20</v>
      </c>
      <c r="G167" s="66"/>
      <c r="H167" s="66">
        <v>378</v>
      </c>
    </row>
    <row r="168" spans="1:8" x14ac:dyDescent="0.25">
      <c r="A168">
        <v>88026593</v>
      </c>
      <c r="B168" t="s">
        <v>397</v>
      </c>
      <c r="C168" t="s">
        <v>76</v>
      </c>
      <c r="D168">
        <v>1000</v>
      </c>
      <c r="E168" s="66">
        <v>269</v>
      </c>
      <c r="F168" s="66">
        <v>5</v>
      </c>
      <c r="G168" s="66"/>
      <c r="H168" s="66">
        <v>274</v>
      </c>
    </row>
    <row r="169" spans="1:8" x14ac:dyDescent="0.25">
      <c r="A169">
        <v>88026594</v>
      </c>
      <c r="B169" t="s">
        <v>398</v>
      </c>
      <c r="C169" t="s">
        <v>76</v>
      </c>
      <c r="D169">
        <v>1000</v>
      </c>
      <c r="E169" s="66">
        <v>63</v>
      </c>
      <c r="F169" s="66"/>
      <c r="G169" s="66"/>
      <c r="H169" s="66">
        <v>63</v>
      </c>
    </row>
    <row r="170" spans="1:8" x14ac:dyDescent="0.25">
      <c r="A170">
        <v>88026612</v>
      </c>
      <c r="B170" t="s">
        <v>185</v>
      </c>
      <c r="C170" t="s">
        <v>151</v>
      </c>
      <c r="D170">
        <v>26800</v>
      </c>
      <c r="E170" s="66">
        <v>4496</v>
      </c>
      <c r="F170" s="66"/>
      <c r="G170" s="66"/>
      <c r="H170" s="66">
        <v>4496</v>
      </c>
    </row>
    <row r="171" spans="1:8" x14ac:dyDescent="0.25">
      <c r="A171">
        <v>88026615</v>
      </c>
      <c r="B171" t="s">
        <v>291</v>
      </c>
      <c r="C171" t="s">
        <v>151</v>
      </c>
      <c r="D171">
        <v>6700</v>
      </c>
      <c r="E171" s="66">
        <v>909</v>
      </c>
      <c r="F171" s="66"/>
      <c r="G171" s="66"/>
      <c r="H171" s="66">
        <v>909</v>
      </c>
    </row>
    <row r="172" spans="1:8" x14ac:dyDescent="0.25">
      <c r="A172" s="117">
        <v>88026625</v>
      </c>
      <c r="B172" s="117" t="s">
        <v>411</v>
      </c>
      <c r="C172" t="s">
        <v>76</v>
      </c>
      <c r="D172" s="117">
        <v>100</v>
      </c>
      <c r="E172" s="116">
        <v>144</v>
      </c>
      <c r="F172" s="116"/>
      <c r="G172" s="116"/>
      <c r="H172" s="116">
        <v>144</v>
      </c>
    </row>
    <row r="173" spans="1:8" x14ac:dyDescent="0.25">
      <c r="A173">
        <v>88026690</v>
      </c>
      <c r="B173" t="s">
        <v>111</v>
      </c>
      <c r="C173" t="s">
        <v>96</v>
      </c>
      <c r="D173">
        <v>3334</v>
      </c>
      <c r="E173" s="66">
        <v>5162</v>
      </c>
      <c r="F173" s="66"/>
      <c r="G173" s="66">
        <v>13000</v>
      </c>
      <c r="H173" s="66">
        <v>18162</v>
      </c>
    </row>
    <row r="174" spans="1:8" x14ac:dyDescent="0.25">
      <c r="A174">
        <v>88026702</v>
      </c>
      <c r="B174" t="s">
        <v>829</v>
      </c>
      <c r="C174" t="s">
        <v>76</v>
      </c>
      <c r="D174">
        <v>100</v>
      </c>
      <c r="E174" s="66">
        <v>271</v>
      </c>
      <c r="F174" s="66"/>
      <c r="G174" s="66"/>
      <c r="H174" s="66">
        <v>271</v>
      </c>
    </row>
    <row r="175" spans="1:8" x14ac:dyDescent="0.25">
      <c r="A175">
        <v>88026712</v>
      </c>
      <c r="B175" t="s">
        <v>1016</v>
      </c>
      <c r="C175" t="s">
        <v>76</v>
      </c>
      <c r="D175">
        <v>4167</v>
      </c>
      <c r="E175" s="66"/>
      <c r="F175" s="66"/>
      <c r="G175" s="66">
        <v>4167</v>
      </c>
      <c r="H175" s="66">
        <v>4167</v>
      </c>
    </row>
    <row r="176" spans="1:8" x14ac:dyDescent="0.25">
      <c r="A176">
        <v>88026780</v>
      </c>
      <c r="B176" t="s">
        <v>459</v>
      </c>
      <c r="C176" t="s">
        <v>76</v>
      </c>
      <c r="D176">
        <v>100</v>
      </c>
      <c r="E176" s="66">
        <v>65</v>
      </c>
      <c r="F176" s="66"/>
      <c r="G176" s="66"/>
      <c r="H176" s="66">
        <v>65</v>
      </c>
    </row>
    <row r="177" spans="1:8" x14ac:dyDescent="0.25">
      <c r="A177">
        <v>88026829</v>
      </c>
      <c r="B177" t="s">
        <v>156</v>
      </c>
      <c r="C177" t="s">
        <v>76</v>
      </c>
      <c r="D177">
        <v>500</v>
      </c>
      <c r="E177" s="66">
        <v>242</v>
      </c>
      <c r="F177" s="66"/>
      <c r="G177" s="66"/>
      <c r="H177" s="66">
        <v>242</v>
      </c>
    </row>
    <row r="178" spans="1:8" x14ac:dyDescent="0.25">
      <c r="A178" s="117">
        <v>88026851</v>
      </c>
      <c r="B178" s="117" t="s">
        <v>463</v>
      </c>
      <c r="C178" t="s">
        <v>76</v>
      </c>
      <c r="D178" s="117">
        <v>167</v>
      </c>
      <c r="E178" s="116">
        <v>273</v>
      </c>
      <c r="F178" s="116"/>
      <c r="G178" s="116"/>
      <c r="H178" s="116">
        <v>273</v>
      </c>
    </row>
    <row r="179" spans="1:8" x14ac:dyDescent="0.25">
      <c r="A179" s="117">
        <v>88026853</v>
      </c>
      <c r="B179" s="117" t="s">
        <v>465</v>
      </c>
      <c r="C179" t="s">
        <v>76</v>
      </c>
      <c r="D179" s="117">
        <v>333</v>
      </c>
      <c r="E179" s="116">
        <v>252</v>
      </c>
      <c r="F179" s="116"/>
      <c r="G179" s="116"/>
      <c r="H179" s="116">
        <v>252</v>
      </c>
    </row>
    <row r="180" spans="1:8" x14ac:dyDescent="0.25">
      <c r="A180" s="117">
        <v>88026859</v>
      </c>
      <c r="B180" s="117" t="s">
        <v>470</v>
      </c>
      <c r="C180" t="s">
        <v>76</v>
      </c>
      <c r="D180" s="117">
        <v>50</v>
      </c>
      <c r="E180" s="116">
        <v>46</v>
      </c>
      <c r="F180" s="116"/>
      <c r="G180" s="116"/>
      <c r="H180" s="116">
        <v>46</v>
      </c>
    </row>
    <row r="181" spans="1:8" x14ac:dyDescent="0.25">
      <c r="A181">
        <v>88026887</v>
      </c>
      <c r="B181" t="s">
        <v>479</v>
      </c>
      <c r="C181" t="s">
        <v>76</v>
      </c>
      <c r="D181">
        <v>100</v>
      </c>
      <c r="E181" s="66">
        <v>50</v>
      </c>
      <c r="F181" s="66"/>
      <c r="G181" s="66"/>
      <c r="H181" s="66">
        <v>50</v>
      </c>
    </row>
    <row r="182" spans="1:8" x14ac:dyDescent="0.25">
      <c r="A182">
        <v>88026888</v>
      </c>
      <c r="B182" t="s">
        <v>480</v>
      </c>
      <c r="C182" t="s">
        <v>76</v>
      </c>
      <c r="D182">
        <v>167</v>
      </c>
      <c r="E182" s="66">
        <v>730</v>
      </c>
      <c r="F182" s="66"/>
      <c r="G182" s="66"/>
      <c r="H182" s="66">
        <v>730</v>
      </c>
    </row>
    <row r="183" spans="1:8" x14ac:dyDescent="0.25">
      <c r="A183">
        <v>88026949</v>
      </c>
      <c r="B183" t="s">
        <v>148</v>
      </c>
      <c r="C183" t="s">
        <v>151</v>
      </c>
      <c r="D183">
        <v>6700</v>
      </c>
      <c r="E183" s="66">
        <v>3007</v>
      </c>
      <c r="F183" s="66"/>
      <c r="G183" s="66"/>
      <c r="H183" s="66">
        <v>3007</v>
      </c>
    </row>
    <row r="184" spans="1:8" x14ac:dyDescent="0.25">
      <c r="A184" s="117">
        <v>88027032</v>
      </c>
      <c r="B184" s="117" t="s">
        <v>490</v>
      </c>
      <c r="C184" s="117" t="s">
        <v>76</v>
      </c>
      <c r="D184" s="117">
        <v>100</v>
      </c>
      <c r="E184" s="116">
        <v>216</v>
      </c>
      <c r="F184" s="116"/>
      <c r="G184" s="116"/>
      <c r="H184" s="116">
        <v>216</v>
      </c>
    </row>
    <row r="185" spans="1:8" x14ac:dyDescent="0.25">
      <c r="A185" s="117">
        <v>88027048</v>
      </c>
      <c r="B185" s="117" t="s">
        <v>494</v>
      </c>
      <c r="C185" s="117" t="s">
        <v>90</v>
      </c>
      <c r="D185" s="117">
        <v>5</v>
      </c>
      <c r="E185" s="116">
        <v>16</v>
      </c>
      <c r="F185" s="116"/>
      <c r="G185" s="116"/>
      <c r="H185" s="116">
        <v>16</v>
      </c>
    </row>
    <row r="186" spans="1:8" x14ac:dyDescent="0.25">
      <c r="A186">
        <v>88027050</v>
      </c>
      <c r="B186" t="s">
        <v>923</v>
      </c>
      <c r="C186" t="s">
        <v>76</v>
      </c>
      <c r="D186">
        <v>50</v>
      </c>
      <c r="E186" s="66">
        <v>11</v>
      </c>
      <c r="F186" s="66"/>
      <c r="G186" s="66"/>
      <c r="H186" s="66">
        <v>11</v>
      </c>
    </row>
    <row r="187" spans="1:8" x14ac:dyDescent="0.25">
      <c r="A187">
        <v>88027053</v>
      </c>
      <c r="B187" t="s">
        <v>496</v>
      </c>
      <c r="C187" t="s">
        <v>76</v>
      </c>
      <c r="D187">
        <v>100</v>
      </c>
      <c r="E187" s="66">
        <v>456</v>
      </c>
      <c r="F187" s="66"/>
      <c r="G187" s="66"/>
      <c r="H187" s="66">
        <v>456</v>
      </c>
    </row>
    <row r="188" spans="1:8" x14ac:dyDescent="0.25">
      <c r="A188" s="117">
        <v>88027055</v>
      </c>
      <c r="B188" s="117" t="s">
        <v>733</v>
      </c>
      <c r="C188" t="s">
        <v>76</v>
      </c>
      <c r="D188" s="117">
        <v>200</v>
      </c>
      <c r="E188" s="116">
        <v>1428</v>
      </c>
      <c r="F188" s="116"/>
      <c r="G188" s="116"/>
      <c r="H188" s="116">
        <v>1428</v>
      </c>
    </row>
    <row r="189" spans="1:8" x14ac:dyDescent="0.25">
      <c r="A189" s="117">
        <v>88027056</v>
      </c>
      <c r="B189" s="117" t="s">
        <v>886</v>
      </c>
      <c r="C189" s="117" t="s">
        <v>283</v>
      </c>
      <c r="D189" s="117">
        <v>100</v>
      </c>
      <c r="E189" s="116">
        <v>316</v>
      </c>
      <c r="F189" s="116"/>
      <c r="G189" s="116"/>
      <c r="H189" s="116">
        <v>316</v>
      </c>
    </row>
    <row r="190" spans="1:8" x14ac:dyDescent="0.25">
      <c r="A190" s="117">
        <v>88027062</v>
      </c>
      <c r="B190" s="117" t="s">
        <v>872</v>
      </c>
      <c r="C190" t="s">
        <v>76</v>
      </c>
      <c r="D190" s="117">
        <v>200</v>
      </c>
      <c r="E190" s="116">
        <v>87</v>
      </c>
      <c r="F190" s="116"/>
      <c r="G190" s="116"/>
      <c r="H190" s="116">
        <v>87</v>
      </c>
    </row>
    <row r="191" spans="1:8" x14ac:dyDescent="0.25">
      <c r="A191">
        <v>88027063</v>
      </c>
      <c r="B191" t="s">
        <v>501</v>
      </c>
      <c r="C191" t="s">
        <v>76</v>
      </c>
      <c r="D191">
        <v>100</v>
      </c>
      <c r="E191" s="66">
        <v>15</v>
      </c>
      <c r="F191" s="66"/>
      <c r="G191" s="66"/>
      <c r="H191" s="66">
        <v>15</v>
      </c>
    </row>
    <row r="192" spans="1:8" x14ac:dyDescent="0.25">
      <c r="A192" s="117">
        <v>88027066</v>
      </c>
      <c r="B192" s="117" t="s">
        <v>503</v>
      </c>
      <c r="C192" t="s">
        <v>76</v>
      </c>
      <c r="D192" s="117">
        <v>250</v>
      </c>
      <c r="E192" s="116">
        <v>119</v>
      </c>
      <c r="F192" s="116"/>
      <c r="G192" s="116"/>
      <c r="H192" s="116">
        <v>119</v>
      </c>
    </row>
    <row r="193" spans="1:8" x14ac:dyDescent="0.25">
      <c r="A193" s="117">
        <v>88027067</v>
      </c>
      <c r="B193" s="117" t="s">
        <v>504</v>
      </c>
      <c r="C193" s="117" t="s">
        <v>76</v>
      </c>
      <c r="D193" s="117">
        <v>50</v>
      </c>
      <c r="E193" s="116">
        <v>66</v>
      </c>
      <c r="F193" s="116"/>
      <c r="G193" s="116"/>
      <c r="H193" s="116">
        <v>66</v>
      </c>
    </row>
    <row r="194" spans="1:8" x14ac:dyDescent="0.25">
      <c r="A194" s="117">
        <v>88027177</v>
      </c>
      <c r="B194" s="117" t="s">
        <v>506</v>
      </c>
      <c r="C194" s="117" t="s">
        <v>135</v>
      </c>
      <c r="E194" s="66">
        <v>105</v>
      </c>
      <c r="F194" s="66"/>
      <c r="G194" s="66"/>
      <c r="H194" s="66">
        <v>105</v>
      </c>
    </row>
    <row r="195" spans="1:8" x14ac:dyDescent="0.25">
      <c r="A195">
        <v>88027179</v>
      </c>
      <c r="B195" t="s">
        <v>507</v>
      </c>
      <c r="C195" t="s">
        <v>76</v>
      </c>
      <c r="D195">
        <v>50</v>
      </c>
      <c r="E195" s="66">
        <v>217</v>
      </c>
      <c r="F195" s="66"/>
      <c r="G195" s="66"/>
      <c r="H195" s="66">
        <v>217</v>
      </c>
    </row>
    <row r="196" spans="1:8" x14ac:dyDescent="0.25">
      <c r="A196" s="117">
        <v>88027180</v>
      </c>
      <c r="B196" s="117" t="s">
        <v>508</v>
      </c>
      <c r="C196" s="117" t="s">
        <v>96</v>
      </c>
      <c r="D196" s="117">
        <v>2</v>
      </c>
      <c r="E196" s="116">
        <v>4</v>
      </c>
      <c r="F196" s="116"/>
      <c r="G196" s="116"/>
      <c r="H196" s="116">
        <v>4</v>
      </c>
    </row>
    <row r="197" spans="1:8" x14ac:dyDescent="0.25">
      <c r="A197">
        <v>88027181</v>
      </c>
      <c r="B197" t="s">
        <v>851</v>
      </c>
      <c r="C197" t="s">
        <v>96</v>
      </c>
      <c r="D197">
        <v>3</v>
      </c>
      <c r="E197" s="66">
        <v>109</v>
      </c>
      <c r="F197" s="66"/>
      <c r="G197" s="66"/>
      <c r="H197" s="66">
        <v>109</v>
      </c>
    </row>
    <row r="198" spans="1:8" x14ac:dyDescent="0.25">
      <c r="A198" s="117">
        <v>88027182</v>
      </c>
      <c r="B198" s="117" t="s">
        <v>510</v>
      </c>
      <c r="C198" s="117" t="s">
        <v>96</v>
      </c>
      <c r="D198" s="117">
        <v>4</v>
      </c>
      <c r="E198" s="116">
        <v>20</v>
      </c>
      <c r="F198" s="116"/>
      <c r="G198" s="116"/>
      <c r="H198" s="116">
        <v>20</v>
      </c>
    </row>
    <row r="199" spans="1:8" x14ac:dyDescent="0.25">
      <c r="A199">
        <v>88027210</v>
      </c>
      <c r="B199" t="s">
        <v>1015</v>
      </c>
      <c r="C199" t="s">
        <v>76</v>
      </c>
      <c r="D199">
        <v>500</v>
      </c>
      <c r="E199" s="66">
        <v>121</v>
      </c>
      <c r="F199" s="66"/>
      <c r="G199" s="66">
        <v>1000</v>
      </c>
      <c r="H199" s="66">
        <v>1121</v>
      </c>
    </row>
    <row r="200" spans="1:8" x14ac:dyDescent="0.25">
      <c r="A200">
        <v>88027211</v>
      </c>
      <c r="B200" t="s">
        <v>511</v>
      </c>
      <c r="C200" t="s">
        <v>76</v>
      </c>
      <c r="D200">
        <v>50</v>
      </c>
      <c r="E200" s="66">
        <v>264</v>
      </c>
      <c r="F200" s="66"/>
      <c r="G200" s="66"/>
      <c r="H200" s="66">
        <v>264</v>
      </c>
    </row>
    <row r="201" spans="1:8" x14ac:dyDescent="0.25">
      <c r="A201" s="117">
        <v>88027213</v>
      </c>
      <c r="B201" s="117" t="s">
        <v>513</v>
      </c>
      <c r="C201" s="117" t="s">
        <v>76</v>
      </c>
      <c r="D201" s="117">
        <v>100</v>
      </c>
      <c r="E201" s="116">
        <v>95</v>
      </c>
      <c r="F201" s="116"/>
      <c r="G201" s="116"/>
      <c r="H201" s="116">
        <v>95</v>
      </c>
    </row>
    <row r="202" spans="1:8" x14ac:dyDescent="0.25">
      <c r="A202">
        <v>88027215</v>
      </c>
      <c r="B202" t="s">
        <v>515</v>
      </c>
      <c r="C202" t="s">
        <v>76</v>
      </c>
      <c r="D202">
        <v>100</v>
      </c>
      <c r="E202" s="66">
        <v>83</v>
      </c>
      <c r="F202" s="66"/>
      <c r="G202" s="66"/>
      <c r="H202" s="66">
        <v>83</v>
      </c>
    </row>
    <row r="203" spans="1:8" x14ac:dyDescent="0.25">
      <c r="A203">
        <v>88027216</v>
      </c>
      <c r="B203" t="s">
        <v>516</v>
      </c>
      <c r="C203" t="s">
        <v>76</v>
      </c>
      <c r="D203">
        <v>100</v>
      </c>
      <c r="E203" s="66">
        <v>153</v>
      </c>
      <c r="F203" s="66"/>
      <c r="G203" s="66"/>
      <c r="H203" s="66">
        <v>153</v>
      </c>
    </row>
    <row r="204" spans="1:8" x14ac:dyDescent="0.25">
      <c r="A204">
        <v>88027217</v>
      </c>
      <c r="B204" t="s">
        <v>517</v>
      </c>
      <c r="C204" t="s">
        <v>76</v>
      </c>
      <c r="D204">
        <v>208</v>
      </c>
      <c r="E204" s="66">
        <v>446</v>
      </c>
      <c r="F204" s="66"/>
      <c r="G204" s="66"/>
      <c r="H204" s="66">
        <v>446</v>
      </c>
    </row>
    <row r="205" spans="1:8" x14ac:dyDescent="0.25">
      <c r="A205">
        <v>88027218</v>
      </c>
      <c r="B205" t="s">
        <v>518</v>
      </c>
      <c r="C205" t="s">
        <v>76</v>
      </c>
      <c r="D205">
        <v>100</v>
      </c>
      <c r="E205" s="66">
        <v>562</v>
      </c>
      <c r="F205" s="66"/>
      <c r="G205" s="66"/>
      <c r="H205" s="66">
        <v>562</v>
      </c>
    </row>
    <row r="206" spans="1:8" x14ac:dyDescent="0.25">
      <c r="A206" s="117">
        <v>88027219</v>
      </c>
      <c r="B206" s="117" t="s">
        <v>519</v>
      </c>
      <c r="C206" t="s">
        <v>76</v>
      </c>
      <c r="D206" s="117">
        <v>100</v>
      </c>
      <c r="E206" s="116">
        <v>707</v>
      </c>
      <c r="F206" s="116"/>
      <c r="G206" s="116"/>
      <c r="H206" s="116">
        <v>707</v>
      </c>
    </row>
    <row r="207" spans="1:8" x14ac:dyDescent="0.25">
      <c r="A207">
        <v>88027220</v>
      </c>
      <c r="B207" t="s">
        <v>520</v>
      </c>
      <c r="C207" t="s">
        <v>76</v>
      </c>
      <c r="D207">
        <v>125</v>
      </c>
      <c r="E207" s="66">
        <v>1081</v>
      </c>
      <c r="F207" s="66"/>
      <c r="G207" s="66"/>
      <c r="H207" s="66">
        <v>1081</v>
      </c>
    </row>
    <row r="208" spans="1:8" x14ac:dyDescent="0.25">
      <c r="A208">
        <v>88027222</v>
      </c>
      <c r="B208" t="s">
        <v>522</v>
      </c>
      <c r="C208" t="s">
        <v>76</v>
      </c>
      <c r="D208">
        <v>20</v>
      </c>
      <c r="E208" s="66">
        <v>508</v>
      </c>
      <c r="F208" s="66"/>
      <c r="G208" s="66"/>
      <c r="H208" s="66">
        <v>508</v>
      </c>
    </row>
    <row r="209" spans="1:8" x14ac:dyDescent="0.25">
      <c r="A209">
        <v>88027225</v>
      </c>
      <c r="B209" t="s">
        <v>524</v>
      </c>
      <c r="C209" t="s">
        <v>76</v>
      </c>
      <c r="D209">
        <v>250</v>
      </c>
      <c r="E209" s="66">
        <v>106</v>
      </c>
      <c r="F209" s="66"/>
      <c r="G209" s="66"/>
      <c r="H209" s="66">
        <v>106</v>
      </c>
    </row>
    <row r="210" spans="1:8" x14ac:dyDescent="0.25">
      <c r="A210">
        <v>88027230</v>
      </c>
      <c r="B210" t="s">
        <v>1031</v>
      </c>
      <c r="C210" t="s">
        <v>76</v>
      </c>
      <c r="D210">
        <v>100</v>
      </c>
      <c r="E210" s="66">
        <v>32</v>
      </c>
      <c r="F210" s="66"/>
      <c r="G210" s="66"/>
      <c r="H210" s="66">
        <v>32</v>
      </c>
    </row>
    <row r="211" spans="1:8" x14ac:dyDescent="0.25">
      <c r="A211" s="117">
        <v>88027233</v>
      </c>
      <c r="B211" s="117" t="s">
        <v>528</v>
      </c>
      <c r="C211" s="117" t="s">
        <v>200</v>
      </c>
      <c r="D211" s="117">
        <v>167</v>
      </c>
      <c r="E211" s="116">
        <v>29</v>
      </c>
      <c r="F211" s="116"/>
      <c r="G211" s="116"/>
      <c r="H211" s="116">
        <v>29</v>
      </c>
    </row>
    <row r="212" spans="1:8" x14ac:dyDescent="0.25">
      <c r="A212">
        <v>88027234</v>
      </c>
      <c r="B212" t="s">
        <v>529</v>
      </c>
      <c r="C212" t="s">
        <v>200</v>
      </c>
      <c r="D212">
        <v>167</v>
      </c>
      <c r="E212" s="66">
        <v>239</v>
      </c>
      <c r="F212" s="66"/>
      <c r="G212" s="66"/>
      <c r="H212" s="66">
        <v>239</v>
      </c>
    </row>
    <row r="213" spans="1:8" x14ac:dyDescent="0.25">
      <c r="A213">
        <v>88027235</v>
      </c>
      <c r="B213" t="s">
        <v>530</v>
      </c>
      <c r="C213" t="s">
        <v>200</v>
      </c>
      <c r="D213">
        <v>167</v>
      </c>
      <c r="E213" s="66">
        <v>42</v>
      </c>
      <c r="F213" s="66"/>
      <c r="G213" s="66"/>
      <c r="H213" s="66">
        <v>42</v>
      </c>
    </row>
    <row r="214" spans="1:8" x14ac:dyDescent="0.25">
      <c r="A214">
        <v>88027236</v>
      </c>
      <c r="B214" t="s">
        <v>531</v>
      </c>
      <c r="C214" t="s">
        <v>200</v>
      </c>
      <c r="D214">
        <v>167</v>
      </c>
      <c r="E214" s="66">
        <v>2</v>
      </c>
      <c r="F214" s="66"/>
      <c r="G214" s="66"/>
      <c r="H214" s="66">
        <v>2</v>
      </c>
    </row>
    <row r="215" spans="1:8" x14ac:dyDescent="0.25">
      <c r="A215">
        <v>88027239</v>
      </c>
      <c r="B215" t="s">
        <v>533</v>
      </c>
      <c r="C215" t="s">
        <v>76</v>
      </c>
      <c r="D215">
        <v>100</v>
      </c>
      <c r="E215" s="66">
        <v>81</v>
      </c>
      <c r="F215" s="66"/>
      <c r="G215" s="66"/>
      <c r="H215" s="66">
        <v>81</v>
      </c>
    </row>
    <row r="216" spans="1:8" x14ac:dyDescent="0.25">
      <c r="A216">
        <v>88027242</v>
      </c>
      <c r="B216" t="s">
        <v>535</v>
      </c>
      <c r="C216" t="s">
        <v>283</v>
      </c>
      <c r="D216">
        <v>100</v>
      </c>
      <c r="E216" s="66">
        <v>131</v>
      </c>
      <c r="F216" s="66"/>
      <c r="G216" s="66"/>
      <c r="H216" s="66">
        <v>131</v>
      </c>
    </row>
    <row r="217" spans="1:8" x14ac:dyDescent="0.25">
      <c r="A217">
        <v>88027267</v>
      </c>
      <c r="B217" t="s">
        <v>933</v>
      </c>
      <c r="C217" t="s">
        <v>76</v>
      </c>
      <c r="D217">
        <v>100</v>
      </c>
      <c r="E217" s="66">
        <v>25</v>
      </c>
      <c r="F217" s="66"/>
      <c r="G217" s="66"/>
      <c r="H217" s="66">
        <v>25</v>
      </c>
    </row>
    <row r="218" spans="1:8" x14ac:dyDescent="0.25">
      <c r="A218">
        <v>88027349</v>
      </c>
      <c r="B218" t="s">
        <v>550</v>
      </c>
      <c r="C218" t="s">
        <v>76</v>
      </c>
      <c r="D218">
        <v>200</v>
      </c>
      <c r="E218" s="66">
        <v>206</v>
      </c>
      <c r="F218" s="66">
        <v>17</v>
      </c>
      <c r="G218" s="66"/>
      <c r="H218" s="66">
        <v>223</v>
      </c>
    </row>
    <row r="219" spans="1:8" x14ac:dyDescent="0.25">
      <c r="A219">
        <v>88027350</v>
      </c>
      <c r="B219" t="s">
        <v>551</v>
      </c>
      <c r="C219" t="s">
        <v>76</v>
      </c>
      <c r="D219">
        <v>125</v>
      </c>
      <c r="E219" s="66">
        <v>1322</v>
      </c>
      <c r="F219" s="66"/>
      <c r="G219" s="66"/>
      <c r="H219" s="66">
        <v>1322</v>
      </c>
    </row>
    <row r="220" spans="1:8" x14ac:dyDescent="0.25">
      <c r="A220">
        <v>88027351</v>
      </c>
      <c r="B220" t="s">
        <v>846</v>
      </c>
      <c r="C220" t="s">
        <v>76</v>
      </c>
      <c r="D220">
        <v>125</v>
      </c>
      <c r="E220" s="66">
        <v>263</v>
      </c>
      <c r="F220" s="66"/>
      <c r="G220" s="66"/>
      <c r="H220" s="66">
        <v>263</v>
      </c>
    </row>
    <row r="221" spans="1:8" x14ac:dyDescent="0.25">
      <c r="A221">
        <v>88027353</v>
      </c>
      <c r="B221" t="s">
        <v>554</v>
      </c>
      <c r="C221" t="s">
        <v>76</v>
      </c>
      <c r="D221">
        <v>42</v>
      </c>
      <c r="E221" s="66">
        <v>178</v>
      </c>
      <c r="F221" s="66"/>
      <c r="G221" s="66"/>
      <c r="H221" s="66">
        <v>178</v>
      </c>
    </row>
    <row r="222" spans="1:8" x14ac:dyDescent="0.25">
      <c r="A222">
        <v>88027354</v>
      </c>
      <c r="B222" t="s">
        <v>555</v>
      </c>
      <c r="C222" t="s">
        <v>76</v>
      </c>
      <c r="D222">
        <v>42</v>
      </c>
      <c r="E222" s="66">
        <v>372</v>
      </c>
      <c r="F222" s="66">
        <v>70</v>
      </c>
      <c r="G222" s="66"/>
      <c r="H222" s="66">
        <v>442</v>
      </c>
    </row>
    <row r="223" spans="1:8" x14ac:dyDescent="0.25">
      <c r="A223">
        <v>88027355</v>
      </c>
      <c r="B223" t="s">
        <v>556</v>
      </c>
      <c r="C223" t="s">
        <v>76</v>
      </c>
      <c r="D223">
        <v>40</v>
      </c>
      <c r="E223" s="66">
        <v>80</v>
      </c>
      <c r="F223" s="66"/>
      <c r="G223" s="66"/>
      <c r="H223" s="66">
        <v>80</v>
      </c>
    </row>
    <row r="224" spans="1:8" x14ac:dyDescent="0.25">
      <c r="A224">
        <v>88027356</v>
      </c>
      <c r="B224" t="s">
        <v>557</v>
      </c>
      <c r="C224" t="s">
        <v>76</v>
      </c>
      <c r="D224">
        <v>209</v>
      </c>
      <c r="E224" s="66">
        <v>188</v>
      </c>
      <c r="F224" s="66"/>
      <c r="G224" s="66"/>
      <c r="H224" s="66">
        <v>188</v>
      </c>
    </row>
    <row r="225" spans="1:8" x14ac:dyDescent="0.25">
      <c r="A225">
        <v>88027357</v>
      </c>
      <c r="B225" t="s">
        <v>558</v>
      </c>
      <c r="C225" t="s">
        <v>76</v>
      </c>
      <c r="D225">
        <v>250</v>
      </c>
      <c r="E225" s="66">
        <v>1075</v>
      </c>
      <c r="F225" s="66"/>
      <c r="G225" s="66"/>
      <c r="H225" s="66">
        <v>1075</v>
      </c>
    </row>
    <row r="226" spans="1:8" x14ac:dyDescent="0.25">
      <c r="A226">
        <v>88027358</v>
      </c>
      <c r="B226" t="s">
        <v>832</v>
      </c>
      <c r="C226" t="s">
        <v>76</v>
      </c>
      <c r="D226">
        <v>250</v>
      </c>
      <c r="E226" s="66">
        <v>430</v>
      </c>
      <c r="F226" s="66">
        <v>249</v>
      </c>
      <c r="G226" s="66"/>
      <c r="H226" s="66">
        <v>679</v>
      </c>
    </row>
    <row r="227" spans="1:8" x14ac:dyDescent="0.25">
      <c r="A227">
        <v>88027360</v>
      </c>
      <c r="B227" t="s">
        <v>847</v>
      </c>
      <c r="C227" t="s">
        <v>76</v>
      </c>
      <c r="D227">
        <v>100</v>
      </c>
      <c r="E227" s="66">
        <v>203</v>
      </c>
      <c r="F227" s="66">
        <v>425</v>
      </c>
      <c r="G227" s="66"/>
      <c r="H227" s="66">
        <v>628</v>
      </c>
    </row>
    <row r="228" spans="1:8" x14ac:dyDescent="0.25">
      <c r="A228">
        <v>88027364</v>
      </c>
      <c r="B228" t="s">
        <v>563</v>
      </c>
      <c r="C228" t="s">
        <v>76</v>
      </c>
      <c r="D228">
        <v>84</v>
      </c>
      <c r="E228" s="66">
        <v>6</v>
      </c>
      <c r="F228" s="66"/>
      <c r="G228" s="66"/>
      <c r="H228" s="66">
        <v>6</v>
      </c>
    </row>
    <row r="229" spans="1:8" x14ac:dyDescent="0.25">
      <c r="A229">
        <v>88027365</v>
      </c>
      <c r="B229" t="s">
        <v>564</v>
      </c>
      <c r="C229" t="s">
        <v>76</v>
      </c>
      <c r="D229">
        <v>84</v>
      </c>
      <c r="E229" s="66">
        <v>19</v>
      </c>
      <c r="F229" s="66"/>
      <c r="G229" s="66"/>
      <c r="H229" s="66">
        <v>19</v>
      </c>
    </row>
    <row r="230" spans="1:8" x14ac:dyDescent="0.25">
      <c r="A230">
        <v>88027366</v>
      </c>
      <c r="B230" t="s">
        <v>565</v>
      </c>
      <c r="C230" t="s">
        <v>76</v>
      </c>
      <c r="D230">
        <v>84</v>
      </c>
      <c r="E230" s="66">
        <v>27</v>
      </c>
      <c r="F230" s="66"/>
      <c r="G230" s="66"/>
      <c r="H230" s="66">
        <v>27</v>
      </c>
    </row>
    <row r="231" spans="1:8" x14ac:dyDescent="0.25">
      <c r="A231">
        <v>88027367</v>
      </c>
      <c r="B231" t="s">
        <v>566</v>
      </c>
      <c r="C231" t="s">
        <v>76</v>
      </c>
      <c r="D231">
        <v>84</v>
      </c>
      <c r="E231" s="66">
        <v>20</v>
      </c>
      <c r="F231" s="66"/>
      <c r="G231" s="66"/>
      <c r="H231" s="66">
        <v>20</v>
      </c>
    </row>
    <row r="232" spans="1:8" x14ac:dyDescent="0.25">
      <c r="A232">
        <v>88027369</v>
      </c>
      <c r="B232" t="s">
        <v>567</v>
      </c>
      <c r="C232" t="s">
        <v>76</v>
      </c>
      <c r="D232">
        <v>84</v>
      </c>
      <c r="E232" s="66">
        <v>12</v>
      </c>
      <c r="F232" s="66"/>
      <c r="G232" s="66"/>
      <c r="H232" s="66">
        <v>12</v>
      </c>
    </row>
    <row r="233" spans="1:8" x14ac:dyDescent="0.25">
      <c r="A233">
        <v>88027370</v>
      </c>
      <c r="B233" t="s">
        <v>568</v>
      </c>
      <c r="C233" t="s">
        <v>76</v>
      </c>
      <c r="D233">
        <v>84</v>
      </c>
      <c r="E233" s="66">
        <v>20</v>
      </c>
      <c r="F233" s="66"/>
      <c r="G233" s="66"/>
      <c r="H233" s="66">
        <v>20</v>
      </c>
    </row>
    <row r="234" spans="1:8" x14ac:dyDescent="0.25">
      <c r="A234">
        <v>88027371</v>
      </c>
      <c r="B234" t="s">
        <v>569</v>
      </c>
      <c r="C234" t="s">
        <v>76</v>
      </c>
      <c r="D234">
        <v>84</v>
      </c>
      <c r="E234" s="66">
        <v>36</v>
      </c>
      <c r="F234" s="66"/>
      <c r="G234" s="66"/>
      <c r="H234" s="66">
        <v>36</v>
      </c>
    </row>
    <row r="235" spans="1:8" x14ac:dyDescent="0.25">
      <c r="A235">
        <v>88027372</v>
      </c>
      <c r="B235" t="s">
        <v>570</v>
      </c>
      <c r="C235" t="s">
        <v>76</v>
      </c>
      <c r="D235">
        <v>84</v>
      </c>
      <c r="E235" s="66">
        <v>22</v>
      </c>
      <c r="F235" s="66"/>
      <c r="G235" s="66"/>
      <c r="H235" s="66">
        <v>22</v>
      </c>
    </row>
    <row r="236" spans="1:8" x14ac:dyDescent="0.25">
      <c r="A236">
        <v>88027373</v>
      </c>
      <c r="B236" t="s">
        <v>571</v>
      </c>
      <c r="C236" t="s">
        <v>76</v>
      </c>
      <c r="D236">
        <v>84</v>
      </c>
      <c r="E236" s="66">
        <v>10</v>
      </c>
      <c r="F236" s="66"/>
      <c r="G236" s="66"/>
      <c r="H236" s="66">
        <v>10</v>
      </c>
    </row>
    <row r="237" spans="1:8" x14ac:dyDescent="0.25">
      <c r="A237">
        <v>88027375</v>
      </c>
      <c r="B237" t="s">
        <v>572</v>
      </c>
      <c r="C237" t="s">
        <v>76</v>
      </c>
      <c r="D237">
        <v>84</v>
      </c>
      <c r="E237" s="66">
        <v>5</v>
      </c>
      <c r="F237" s="66">
        <v>2</v>
      </c>
      <c r="G237" s="66"/>
      <c r="H237" s="66">
        <v>7</v>
      </c>
    </row>
    <row r="238" spans="1:8" x14ac:dyDescent="0.25">
      <c r="A238">
        <v>88027376</v>
      </c>
      <c r="B238" t="s">
        <v>573</v>
      </c>
      <c r="C238" t="s">
        <v>76</v>
      </c>
      <c r="D238">
        <v>84</v>
      </c>
      <c r="E238" s="66">
        <v>13</v>
      </c>
      <c r="F238" s="66">
        <v>4</v>
      </c>
      <c r="G238" s="66"/>
      <c r="H238" s="66">
        <v>17</v>
      </c>
    </row>
    <row r="239" spans="1:8" x14ac:dyDescent="0.25">
      <c r="A239">
        <v>88027377</v>
      </c>
      <c r="B239" t="s">
        <v>574</v>
      </c>
      <c r="C239" t="s">
        <v>76</v>
      </c>
      <c r="D239">
        <v>84</v>
      </c>
      <c r="E239" s="66">
        <v>18</v>
      </c>
      <c r="F239" s="66">
        <v>5</v>
      </c>
      <c r="G239" s="66"/>
      <c r="H239" s="66">
        <v>23</v>
      </c>
    </row>
    <row r="240" spans="1:8" x14ac:dyDescent="0.25">
      <c r="A240">
        <v>88027378</v>
      </c>
      <c r="B240" t="s">
        <v>575</v>
      </c>
      <c r="C240" t="s">
        <v>76</v>
      </c>
      <c r="D240">
        <v>84</v>
      </c>
      <c r="E240" s="66">
        <v>15</v>
      </c>
      <c r="F240" s="66">
        <v>4</v>
      </c>
      <c r="G240" s="66"/>
      <c r="H240" s="66">
        <v>19</v>
      </c>
    </row>
    <row r="241" spans="1:8" x14ac:dyDescent="0.25">
      <c r="A241">
        <v>88027380</v>
      </c>
      <c r="B241" t="s">
        <v>576</v>
      </c>
      <c r="C241" t="s">
        <v>76</v>
      </c>
      <c r="D241">
        <v>84</v>
      </c>
      <c r="E241" s="66">
        <v>2</v>
      </c>
      <c r="F241" s="66">
        <v>5</v>
      </c>
      <c r="G241" s="66"/>
      <c r="H241" s="66">
        <v>7</v>
      </c>
    </row>
    <row r="242" spans="1:8" x14ac:dyDescent="0.25">
      <c r="A242">
        <v>88027381</v>
      </c>
      <c r="B242" t="s">
        <v>577</v>
      </c>
      <c r="C242" t="s">
        <v>76</v>
      </c>
      <c r="D242">
        <v>84</v>
      </c>
      <c r="E242" s="66">
        <v>8</v>
      </c>
      <c r="F242" s="66">
        <v>7</v>
      </c>
      <c r="G242" s="66"/>
      <c r="H242" s="66">
        <v>15</v>
      </c>
    </row>
    <row r="243" spans="1:8" x14ac:dyDescent="0.25">
      <c r="A243">
        <v>88027382</v>
      </c>
      <c r="B243" t="s">
        <v>578</v>
      </c>
      <c r="C243" t="s">
        <v>76</v>
      </c>
      <c r="D243">
        <v>84</v>
      </c>
      <c r="E243" s="66">
        <v>25</v>
      </c>
      <c r="F243" s="66">
        <v>7</v>
      </c>
      <c r="G243" s="66"/>
      <c r="H243" s="66">
        <v>32</v>
      </c>
    </row>
    <row r="244" spans="1:8" x14ac:dyDescent="0.25">
      <c r="A244">
        <v>88027383</v>
      </c>
      <c r="B244" t="s">
        <v>579</v>
      </c>
      <c r="C244" t="s">
        <v>76</v>
      </c>
      <c r="D244">
        <v>84</v>
      </c>
      <c r="E244" s="66">
        <v>26</v>
      </c>
      <c r="F244" s="66">
        <v>4</v>
      </c>
      <c r="G244" s="66"/>
      <c r="H244" s="66">
        <v>30</v>
      </c>
    </row>
    <row r="245" spans="1:8" x14ac:dyDescent="0.25">
      <c r="A245">
        <v>88027384</v>
      </c>
      <c r="B245" t="s">
        <v>580</v>
      </c>
      <c r="C245" t="s">
        <v>76</v>
      </c>
      <c r="D245">
        <v>84</v>
      </c>
      <c r="E245" s="66">
        <v>17</v>
      </c>
      <c r="F245" s="66">
        <v>3</v>
      </c>
      <c r="G245" s="66"/>
      <c r="H245" s="66">
        <v>20</v>
      </c>
    </row>
    <row r="246" spans="1:8" x14ac:dyDescent="0.25">
      <c r="A246">
        <v>88027386</v>
      </c>
      <c r="B246" t="s">
        <v>581</v>
      </c>
      <c r="C246" t="s">
        <v>76</v>
      </c>
      <c r="D246">
        <v>250</v>
      </c>
      <c r="E246" s="66">
        <v>32</v>
      </c>
      <c r="F246" s="66">
        <v>14</v>
      </c>
      <c r="G246" s="66"/>
      <c r="H246" s="66">
        <v>46</v>
      </c>
    </row>
    <row r="247" spans="1:8" x14ac:dyDescent="0.25">
      <c r="A247">
        <v>88027387</v>
      </c>
      <c r="B247" t="s">
        <v>582</v>
      </c>
      <c r="C247" t="s">
        <v>76</v>
      </c>
      <c r="D247">
        <v>250</v>
      </c>
      <c r="E247" s="66">
        <v>24</v>
      </c>
      <c r="F247" s="66">
        <v>1</v>
      </c>
      <c r="G247" s="66"/>
      <c r="H247" s="66">
        <v>25</v>
      </c>
    </row>
    <row r="248" spans="1:8" x14ac:dyDescent="0.25">
      <c r="A248">
        <v>88027388</v>
      </c>
      <c r="B248" t="s">
        <v>583</v>
      </c>
      <c r="C248" t="s">
        <v>76</v>
      </c>
      <c r="D248">
        <v>250</v>
      </c>
      <c r="E248" s="66">
        <v>18</v>
      </c>
      <c r="F248" s="66">
        <v>1</v>
      </c>
      <c r="G248" s="66"/>
      <c r="H248" s="66">
        <v>19</v>
      </c>
    </row>
    <row r="249" spans="1:8" x14ac:dyDescent="0.25">
      <c r="A249">
        <v>88027390</v>
      </c>
      <c r="B249" t="s">
        <v>584</v>
      </c>
      <c r="C249" t="s">
        <v>76</v>
      </c>
      <c r="D249">
        <v>250</v>
      </c>
      <c r="E249" s="66">
        <v>85</v>
      </c>
      <c r="F249" s="66">
        <v>17</v>
      </c>
      <c r="G249" s="66"/>
      <c r="H249" s="66">
        <v>102</v>
      </c>
    </row>
    <row r="250" spans="1:8" x14ac:dyDescent="0.25">
      <c r="A250">
        <v>88027391</v>
      </c>
      <c r="B250" t="s">
        <v>585</v>
      </c>
      <c r="C250" t="s">
        <v>76</v>
      </c>
      <c r="D250">
        <v>250</v>
      </c>
      <c r="E250" s="66">
        <v>115</v>
      </c>
      <c r="F250" s="66">
        <v>17</v>
      </c>
      <c r="G250" s="66"/>
      <c r="H250" s="66">
        <v>132</v>
      </c>
    </row>
    <row r="251" spans="1:8" x14ac:dyDescent="0.25">
      <c r="A251">
        <v>88027392</v>
      </c>
      <c r="B251" t="s">
        <v>586</v>
      </c>
      <c r="C251" t="s">
        <v>76</v>
      </c>
      <c r="D251">
        <v>250</v>
      </c>
      <c r="E251" s="66">
        <v>99</v>
      </c>
      <c r="F251" s="66">
        <v>13</v>
      </c>
      <c r="G251" s="66"/>
      <c r="H251" s="66">
        <v>112</v>
      </c>
    </row>
    <row r="252" spans="1:8" x14ac:dyDescent="0.25">
      <c r="A252">
        <v>88027393</v>
      </c>
      <c r="B252" t="s">
        <v>587</v>
      </c>
      <c r="C252" t="s">
        <v>76</v>
      </c>
      <c r="D252">
        <v>250</v>
      </c>
      <c r="E252" s="66">
        <v>29</v>
      </c>
      <c r="F252" s="66">
        <v>6</v>
      </c>
      <c r="G252" s="66"/>
      <c r="H252" s="66">
        <v>35</v>
      </c>
    </row>
    <row r="253" spans="1:8" x14ac:dyDescent="0.25">
      <c r="A253">
        <v>88027400</v>
      </c>
      <c r="B253" t="s">
        <v>592</v>
      </c>
      <c r="C253" t="s">
        <v>76</v>
      </c>
      <c r="D253">
        <v>84</v>
      </c>
      <c r="E253" s="66">
        <v>1</v>
      </c>
      <c r="F253" s="66"/>
      <c r="G253" s="66"/>
      <c r="H253" s="66">
        <v>1</v>
      </c>
    </row>
    <row r="254" spans="1:8" x14ac:dyDescent="0.25">
      <c r="A254">
        <v>88027401</v>
      </c>
      <c r="B254" t="s">
        <v>593</v>
      </c>
      <c r="C254" t="s">
        <v>76</v>
      </c>
      <c r="D254">
        <v>84</v>
      </c>
      <c r="E254" s="66">
        <v>10</v>
      </c>
      <c r="F254" s="66"/>
      <c r="G254" s="66"/>
      <c r="H254" s="66">
        <v>10</v>
      </c>
    </row>
    <row r="255" spans="1:8" x14ac:dyDescent="0.25">
      <c r="A255">
        <v>88027402</v>
      </c>
      <c r="B255" t="s">
        <v>594</v>
      </c>
      <c r="C255" t="s">
        <v>76</v>
      </c>
      <c r="D255">
        <v>84</v>
      </c>
      <c r="E255" s="66">
        <v>10</v>
      </c>
      <c r="F255" s="66"/>
      <c r="G255" s="66"/>
      <c r="H255" s="66">
        <v>10</v>
      </c>
    </row>
    <row r="256" spans="1:8" x14ac:dyDescent="0.25">
      <c r="A256">
        <v>88027403</v>
      </c>
      <c r="B256" t="s">
        <v>595</v>
      </c>
      <c r="C256" t="s">
        <v>76</v>
      </c>
      <c r="D256">
        <v>84</v>
      </c>
      <c r="E256" s="66">
        <v>10</v>
      </c>
      <c r="F256" s="66"/>
      <c r="G256" s="66"/>
      <c r="H256" s="66">
        <v>10</v>
      </c>
    </row>
    <row r="257" spans="1:8" x14ac:dyDescent="0.25">
      <c r="A257">
        <v>88027411</v>
      </c>
      <c r="B257" t="s">
        <v>601</v>
      </c>
      <c r="C257" t="s">
        <v>76</v>
      </c>
      <c r="D257">
        <v>84</v>
      </c>
      <c r="E257" s="66">
        <v>169</v>
      </c>
      <c r="F257" s="66"/>
      <c r="G257" s="66"/>
      <c r="H257" s="66">
        <v>169</v>
      </c>
    </row>
    <row r="258" spans="1:8" x14ac:dyDescent="0.25">
      <c r="A258">
        <v>88027412</v>
      </c>
      <c r="B258" t="s">
        <v>602</v>
      </c>
      <c r="C258" t="s">
        <v>76</v>
      </c>
      <c r="D258">
        <v>84</v>
      </c>
      <c r="E258" s="66">
        <v>841</v>
      </c>
      <c r="F258" s="66"/>
      <c r="G258" s="66"/>
      <c r="H258" s="66">
        <v>841</v>
      </c>
    </row>
    <row r="259" spans="1:8" x14ac:dyDescent="0.25">
      <c r="A259">
        <v>88027413</v>
      </c>
      <c r="B259" t="s">
        <v>603</v>
      </c>
      <c r="C259" t="s">
        <v>76</v>
      </c>
      <c r="D259">
        <v>84</v>
      </c>
      <c r="E259" s="66">
        <v>861</v>
      </c>
      <c r="F259" s="66"/>
      <c r="G259" s="66"/>
      <c r="H259" s="66">
        <v>861</v>
      </c>
    </row>
    <row r="260" spans="1:8" x14ac:dyDescent="0.25">
      <c r="A260">
        <v>88027414</v>
      </c>
      <c r="B260" t="s">
        <v>604</v>
      </c>
      <c r="C260" t="s">
        <v>76</v>
      </c>
      <c r="D260">
        <v>84</v>
      </c>
      <c r="E260" s="66">
        <v>720</v>
      </c>
      <c r="F260" s="66"/>
      <c r="G260" s="66"/>
      <c r="H260" s="66">
        <v>720</v>
      </c>
    </row>
    <row r="261" spans="1:8" x14ac:dyDescent="0.25">
      <c r="A261">
        <v>88027415</v>
      </c>
      <c r="B261" t="s">
        <v>605</v>
      </c>
      <c r="C261" t="s">
        <v>76</v>
      </c>
      <c r="D261">
        <v>84</v>
      </c>
      <c r="E261" s="66">
        <v>22</v>
      </c>
      <c r="F261" s="66"/>
      <c r="G261" s="66"/>
      <c r="H261" s="66">
        <v>22</v>
      </c>
    </row>
    <row r="262" spans="1:8" x14ac:dyDescent="0.25">
      <c r="A262">
        <v>88027431</v>
      </c>
      <c r="B262" t="s">
        <v>618</v>
      </c>
      <c r="C262" t="s">
        <v>76</v>
      </c>
      <c r="D262">
        <v>1000</v>
      </c>
      <c r="E262" s="66">
        <v>64</v>
      </c>
      <c r="F262" s="66">
        <v>57</v>
      </c>
      <c r="G262" s="66"/>
      <c r="H262" s="66">
        <v>121</v>
      </c>
    </row>
    <row r="263" spans="1:8" x14ac:dyDescent="0.25">
      <c r="A263">
        <v>88027432</v>
      </c>
      <c r="B263" t="s">
        <v>619</v>
      </c>
      <c r="C263" t="s">
        <v>76</v>
      </c>
      <c r="D263">
        <v>1000</v>
      </c>
      <c r="E263" s="66">
        <v>118</v>
      </c>
      <c r="F263" s="66">
        <v>160</v>
      </c>
      <c r="G263" s="66"/>
      <c r="H263" s="66">
        <v>278</v>
      </c>
    </row>
    <row r="264" spans="1:8" x14ac:dyDescent="0.25">
      <c r="A264">
        <v>88027433</v>
      </c>
      <c r="B264" t="s">
        <v>620</v>
      </c>
      <c r="C264" t="s">
        <v>76</v>
      </c>
      <c r="D264">
        <v>1000</v>
      </c>
      <c r="E264" s="66">
        <v>229</v>
      </c>
      <c r="F264" s="66">
        <v>208</v>
      </c>
      <c r="G264" s="66"/>
      <c r="H264" s="66">
        <v>437</v>
      </c>
    </row>
    <row r="265" spans="1:8" x14ac:dyDescent="0.25">
      <c r="A265">
        <v>88027434</v>
      </c>
      <c r="B265" t="s">
        <v>621</v>
      </c>
      <c r="C265" t="s">
        <v>76</v>
      </c>
      <c r="D265">
        <v>1000</v>
      </c>
      <c r="E265" s="66">
        <v>177</v>
      </c>
      <c r="F265" s="66">
        <v>103</v>
      </c>
      <c r="G265" s="66"/>
      <c r="H265" s="66">
        <v>280</v>
      </c>
    </row>
    <row r="266" spans="1:8" x14ac:dyDescent="0.25">
      <c r="A266">
        <v>88027435</v>
      </c>
      <c r="B266" t="s">
        <v>622</v>
      </c>
      <c r="C266" t="s">
        <v>76</v>
      </c>
      <c r="D266">
        <v>1000</v>
      </c>
      <c r="E266" s="66">
        <v>54</v>
      </c>
      <c r="F266" s="66">
        <v>54</v>
      </c>
      <c r="G266" s="66"/>
      <c r="H266" s="66">
        <v>108</v>
      </c>
    </row>
    <row r="267" spans="1:8" x14ac:dyDescent="0.25">
      <c r="A267">
        <v>88027438</v>
      </c>
      <c r="B267" t="s">
        <v>820</v>
      </c>
      <c r="C267" t="s">
        <v>76</v>
      </c>
      <c r="D267">
        <v>100</v>
      </c>
      <c r="E267" s="66">
        <v>74</v>
      </c>
      <c r="F267" s="66"/>
      <c r="G267" s="66"/>
      <c r="H267" s="66">
        <v>74</v>
      </c>
    </row>
    <row r="268" spans="1:8" x14ac:dyDescent="0.25">
      <c r="A268">
        <v>88027443</v>
      </c>
      <c r="B268" t="s">
        <v>628</v>
      </c>
      <c r="C268" t="s">
        <v>96</v>
      </c>
      <c r="D268">
        <v>4</v>
      </c>
      <c r="E268" s="66">
        <v>21</v>
      </c>
      <c r="F268" s="66"/>
      <c r="G268" s="66"/>
      <c r="H268" s="66">
        <v>21</v>
      </c>
    </row>
    <row r="269" spans="1:8" x14ac:dyDescent="0.25">
      <c r="A269">
        <v>88027454</v>
      </c>
      <c r="B269" t="s">
        <v>637</v>
      </c>
      <c r="C269" t="s">
        <v>169</v>
      </c>
      <c r="D269">
        <v>5</v>
      </c>
      <c r="E269" s="66">
        <v>5</v>
      </c>
      <c r="F269" s="66"/>
      <c r="G269" s="66"/>
      <c r="H269" s="66">
        <v>5</v>
      </c>
    </row>
    <row r="270" spans="1:8" x14ac:dyDescent="0.25">
      <c r="A270">
        <v>88027455</v>
      </c>
      <c r="B270" t="s">
        <v>638</v>
      </c>
      <c r="C270" t="s">
        <v>169</v>
      </c>
      <c r="D270">
        <v>5</v>
      </c>
      <c r="E270" s="66">
        <v>11</v>
      </c>
      <c r="F270" s="66"/>
      <c r="G270" s="66"/>
      <c r="H270" s="66">
        <v>11</v>
      </c>
    </row>
    <row r="271" spans="1:8" x14ac:dyDescent="0.25">
      <c r="A271">
        <v>88027458</v>
      </c>
      <c r="B271" t="s">
        <v>641</v>
      </c>
      <c r="C271" t="s">
        <v>169</v>
      </c>
      <c r="D271">
        <v>5</v>
      </c>
      <c r="E271" s="66">
        <v>1</v>
      </c>
      <c r="F271" s="66"/>
      <c r="G271" s="66"/>
      <c r="H271" s="66">
        <v>1</v>
      </c>
    </row>
    <row r="272" spans="1:8" x14ac:dyDescent="0.25">
      <c r="A272">
        <v>88027461</v>
      </c>
      <c r="B272" t="s">
        <v>643</v>
      </c>
      <c r="C272" t="s">
        <v>169</v>
      </c>
      <c r="D272">
        <v>5</v>
      </c>
      <c r="E272" s="66">
        <v>5</v>
      </c>
      <c r="F272" s="66"/>
      <c r="G272" s="66"/>
      <c r="H272" s="66">
        <v>5</v>
      </c>
    </row>
    <row r="273" spans="1:8" x14ac:dyDescent="0.25">
      <c r="A273">
        <v>88027462</v>
      </c>
      <c r="B273" t="s">
        <v>644</v>
      </c>
      <c r="C273" t="s">
        <v>169</v>
      </c>
      <c r="D273">
        <v>5</v>
      </c>
      <c r="E273" s="66">
        <v>5</v>
      </c>
      <c r="F273" s="66"/>
      <c r="G273" s="66"/>
      <c r="H273" s="66">
        <v>5</v>
      </c>
    </row>
    <row r="274" spans="1:8" x14ac:dyDescent="0.25">
      <c r="A274">
        <v>88027465</v>
      </c>
      <c r="B274" t="s">
        <v>647</v>
      </c>
      <c r="C274" t="s">
        <v>169</v>
      </c>
      <c r="D274">
        <v>5</v>
      </c>
      <c r="E274" s="66">
        <v>1</v>
      </c>
      <c r="F274" s="66"/>
      <c r="G274" s="66"/>
      <c r="H274" s="66">
        <v>1</v>
      </c>
    </row>
    <row r="275" spans="1:8" x14ac:dyDescent="0.25">
      <c r="A275">
        <v>88027469</v>
      </c>
      <c r="B275" t="s">
        <v>650</v>
      </c>
      <c r="C275" t="s">
        <v>169</v>
      </c>
      <c r="D275">
        <v>5</v>
      </c>
      <c r="E275" s="66">
        <v>5</v>
      </c>
      <c r="F275" s="66"/>
      <c r="G275" s="66"/>
      <c r="H275" s="66">
        <v>5</v>
      </c>
    </row>
    <row r="276" spans="1:8" x14ac:dyDescent="0.25">
      <c r="A276">
        <v>88027470</v>
      </c>
      <c r="B276" t="s">
        <v>651</v>
      </c>
      <c r="C276" t="s">
        <v>169</v>
      </c>
      <c r="D276">
        <v>5</v>
      </c>
      <c r="E276" s="66">
        <v>5</v>
      </c>
      <c r="F276" s="66"/>
      <c r="G276" s="66"/>
      <c r="H276" s="66">
        <v>5</v>
      </c>
    </row>
    <row r="277" spans="1:8" x14ac:dyDescent="0.25">
      <c r="A277">
        <v>88027472</v>
      </c>
      <c r="B277" t="s">
        <v>653</v>
      </c>
      <c r="C277" t="s">
        <v>169</v>
      </c>
      <c r="D277">
        <v>5</v>
      </c>
      <c r="E277" s="66">
        <v>1</v>
      </c>
      <c r="F277" s="66"/>
      <c r="G277" s="66"/>
      <c r="H277" s="66">
        <v>1</v>
      </c>
    </row>
    <row r="278" spans="1:8" x14ac:dyDescent="0.25">
      <c r="A278">
        <v>88027477</v>
      </c>
      <c r="B278" t="s">
        <v>165</v>
      </c>
      <c r="C278" t="s">
        <v>169</v>
      </c>
      <c r="D278">
        <v>5</v>
      </c>
      <c r="E278" s="66">
        <v>1</v>
      </c>
      <c r="F278" s="66"/>
      <c r="G278" s="66"/>
      <c r="H278" s="66">
        <v>1</v>
      </c>
    </row>
    <row r="279" spans="1:8" x14ac:dyDescent="0.25">
      <c r="A279">
        <v>88027478</v>
      </c>
      <c r="B279" t="s">
        <v>666</v>
      </c>
      <c r="C279" t="s">
        <v>169</v>
      </c>
      <c r="D279">
        <v>5</v>
      </c>
      <c r="E279" s="66">
        <v>1</v>
      </c>
      <c r="F279" s="66"/>
      <c r="G279" s="66"/>
      <c r="H279" s="66">
        <v>1</v>
      </c>
    </row>
    <row r="280" spans="1:8" x14ac:dyDescent="0.25">
      <c r="A280">
        <v>88027482</v>
      </c>
      <c r="B280" t="s">
        <v>661</v>
      </c>
      <c r="C280" t="s">
        <v>169</v>
      </c>
      <c r="D280">
        <v>5</v>
      </c>
      <c r="E280" s="66">
        <v>9</v>
      </c>
      <c r="F280" s="66"/>
      <c r="G280" s="66"/>
      <c r="H280" s="66">
        <v>9</v>
      </c>
    </row>
    <row r="281" spans="1:8" x14ac:dyDescent="0.25">
      <c r="A281">
        <v>88027483</v>
      </c>
      <c r="B281" t="s">
        <v>662</v>
      </c>
      <c r="C281" t="s">
        <v>169</v>
      </c>
      <c r="D281">
        <v>5</v>
      </c>
      <c r="E281" s="66">
        <v>13</v>
      </c>
      <c r="F281" s="66"/>
      <c r="G281" s="66"/>
      <c r="H281" s="66">
        <v>13</v>
      </c>
    </row>
    <row r="282" spans="1:8" x14ac:dyDescent="0.25">
      <c r="A282">
        <v>88027486</v>
      </c>
      <c r="B282" t="s">
        <v>665</v>
      </c>
      <c r="C282" t="s">
        <v>169</v>
      </c>
      <c r="D282">
        <v>5</v>
      </c>
      <c r="E282" s="66">
        <v>1</v>
      </c>
      <c r="F282" s="66"/>
      <c r="G282" s="66"/>
      <c r="H282" s="66">
        <v>1</v>
      </c>
    </row>
    <row r="283" spans="1:8" x14ac:dyDescent="0.25">
      <c r="A283">
        <v>88027496</v>
      </c>
      <c r="B283" t="s">
        <v>673</v>
      </c>
      <c r="C283" t="s">
        <v>169</v>
      </c>
      <c r="D283">
        <v>5</v>
      </c>
      <c r="E283" s="66">
        <v>12</v>
      </c>
      <c r="F283" s="66"/>
      <c r="G283" s="66"/>
      <c r="H283" s="66">
        <v>12</v>
      </c>
    </row>
    <row r="284" spans="1:8" x14ac:dyDescent="0.25">
      <c r="A284">
        <v>88027497</v>
      </c>
      <c r="B284" t="s">
        <v>674</v>
      </c>
      <c r="C284" t="s">
        <v>169</v>
      </c>
      <c r="D284">
        <v>5</v>
      </c>
      <c r="E284" s="66">
        <v>17</v>
      </c>
      <c r="F284" s="66"/>
      <c r="G284" s="66"/>
      <c r="H284" s="66">
        <v>17</v>
      </c>
    </row>
    <row r="285" spans="1:8" x14ac:dyDescent="0.25">
      <c r="A285">
        <v>88027498</v>
      </c>
      <c r="B285" t="s">
        <v>675</v>
      </c>
      <c r="C285" t="s">
        <v>169</v>
      </c>
      <c r="D285">
        <v>5</v>
      </c>
      <c r="E285" s="66">
        <v>1</v>
      </c>
      <c r="F285" s="66"/>
      <c r="G285" s="66"/>
      <c r="H285" s="66">
        <v>1</v>
      </c>
    </row>
    <row r="286" spans="1:8" x14ac:dyDescent="0.25">
      <c r="A286">
        <v>88027500</v>
      </c>
      <c r="B286" t="s">
        <v>677</v>
      </c>
      <c r="C286" t="s">
        <v>169</v>
      </c>
      <c r="D286">
        <v>5</v>
      </c>
      <c r="E286" s="66">
        <v>1</v>
      </c>
      <c r="F286" s="66"/>
      <c r="G286" s="66"/>
      <c r="H286" s="66">
        <v>1</v>
      </c>
    </row>
    <row r="287" spans="1:8" x14ac:dyDescent="0.25">
      <c r="A287">
        <v>88027505</v>
      </c>
      <c r="B287" t="s">
        <v>681</v>
      </c>
      <c r="C287" t="s">
        <v>169</v>
      </c>
      <c r="D287">
        <v>5</v>
      </c>
      <c r="E287" s="66">
        <v>5</v>
      </c>
      <c r="F287" s="66"/>
      <c r="G287" s="66"/>
      <c r="H287" s="66">
        <v>5</v>
      </c>
    </row>
    <row r="288" spans="1:8" x14ac:dyDescent="0.25">
      <c r="A288">
        <v>88027506</v>
      </c>
      <c r="B288" t="s">
        <v>682</v>
      </c>
      <c r="C288" t="s">
        <v>169</v>
      </c>
      <c r="D288">
        <v>5</v>
      </c>
      <c r="E288" s="66">
        <v>5</v>
      </c>
      <c r="F288" s="66"/>
      <c r="G288" s="66"/>
      <c r="H288" s="66">
        <v>5</v>
      </c>
    </row>
    <row r="289" spans="1:8" x14ac:dyDescent="0.25">
      <c r="A289">
        <v>88027507</v>
      </c>
      <c r="B289" t="s">
        <v>683</v>
      </c>
      <c r="C289" t="s">
        <v>169</v>
      </c>
      <c r="D289">
        <v>5</v>
      </c>
      <c r="E289" s="66">
        <v>1</v>
      </c>
      <c r="F289" s="66"/>
      <c r="G289" s="66"/>
      <c r="H289" s="66">
        <v>1</v>
      </c>
    </row>
    <row r="290" spans="1:8" x14ac:dyDescent="0.25">
      <c r="A290">
        <v>88027516</v>
      </c>
      <c r="B290" t="s">
        <v>871</v>
      </c>
      <c r="C290" t="s">
        <v>169</v>
      </c>
      <c r="D290">
        <v>5</v>
      </c>
      <c r="E290" s="66">
        <v>13</v>
      </c>
      <c r="F290" s="66"/>
      <c r="G290" s="66"/>
      <c r="H290" s="66">
        <v>13</v>
      </c>
    </row>
    <row r="291" spans="1:8" x14ac:dyDescent="0.25">
      <c r="A291">
        <v>88027544</v>
      </c>
      <c r="B291" t="s">
        <v>1002</v>
      </c>
      <c r="C291" t="s">
        <v>151</v>
      </c>
      <c r="D291">
        <v>5821.25</v>
      </c>
      <c r="E291" s="66">
        <v>1581</v>
      </c>
      <c r="F291" s="66"/>
      <c r="G291" s="66"/>
      <c r="H291" s="66">
        <v>1581</v>
      </c>
    </row>
    <row r="292" spans="1:8" x14ac:dyDescent="0.25">
      <c r="A292">
        <v>88027546</v>
      </c>
      <c r="B292" t="s">
        <v>703</v>
      </c>
      <c r="C292" t="s">
        <v>169</v>
      </c>
      <c r="D292">
        <v>5</v>
      </c>
      <c r="E292" s="66">
        <v>30</v>
      </c>
      <c r="F292" s="66"/>
      <c r="G292" s="66"/>
      <c r="H292" s="66">
        <v>30</v>
      </c>
    </row>
    <row r="293" spans="1:8" x14ac:dyDescent="0.25">
      <c r="A293">
        <v>88027547</v>
      </c>
      <c r="B293" t="s">
        <v>704</v>
      </c>
      <c r="C293" t="s">
        <v>169</v>
      </c>
      <c r="D293">
        <v>5</v>
      </c>
      <c r="E293" s="66">
        <v>110</v>
      </c>
      <c r="F293" s="66"/>
      <c r="G293" s="66"/>
      <c r="H293" s="66">
        <v>110</v>
      </c>
    </row>
    <row r="294" spans="1:8" x14ac:dyDescent="0.25">
      <c r="A294">
        <v>88027548</v>
      </c>
      <c r="B294" t="s">
        <v>705</v>
      </c>
      <c r="C294" t="s">
        <v>169</v>
      </c>
      <c r="D294">
        <v>5</v>
      </c>
      <c r="E294" s="66">
        <v>152</v>
      </c>
      <c r="F294" s="66"/>
      <c r="G294" s="66"/>
      <c r="H294" s="66">
        <v>152</v>
      </c>
    </row>
    <row r="295" spans="1:8" x14ac:dyDescent="0.25">
      <c r="A295">
        <v>88027549</v>
      </c>
      <c r="B295" t="s">
        <v>706</v>
      </c>
      <c r="C295" t="s">
        <v>169</v>
      </c>
      <c r="D295">
        <v>5</v>
      </c>
      <c r="E295" s="66">
        <v>146</v>
      </c>
      <c r="F295" s="66"/>
      <c r="G295" s="66"/>
      <c r="H295" s="66">
        <v>146</v>
      </c>
    </row>
    <row r="296" spans="1:8" x14ac:dyDescent="0.25">
      <c r="A296">
        <v>88027550</v>
      </c>
      <c r="B296" t="s">
        <v>707</v>
      </c>
      <c r="C296" t="s">
        <v>169</v>
      </c>
      <c r="D296">
        <v>5</v>
      </c>
      <c r="E296" s="66">
        <v>57</v>
      </c>
      <c r="F296" s="66"/>
      <c r="G296" s="66"/>
      <c r="H296" s="66">
        <v>57</v>
      </c>
    </row>
    <row r="297" spans="1:8" x14ac:dyDescent="0.25">
      <c r="A297">
        <v>88027551</v>
      </c>
      <c r="B297" t="s">
        <v>708</v>
      </c>
      <c r="C297" t="s">
        <v>169</v>
      </c>
      <c r="D297">
        <v>5</v>
      </c>
      <c r="E297" s="66">
        <v>31</v>
      </c>
      <c r="F297" s="66"/>
      <c r="G297" s="66"/>
      <c r="H297" s="66">
        <v>31</v>
      </c>
    </row>
    <row r="298" spans="1:8" x14ac:dyDescent="0.25">
      <c r="A298">
        <v>88027553</v>
      </c>
      <c r="B298" t="s">
        <v>709</v>
      </c>
      <c r="C298" t="s">
        <v>169</v>
      </c>
      <c r="D298">
        <v>5</v>
      </c>
      <c r="E298" s="66">
        <v>65</v>
      </c>
      <c r="F298" s="66"/>
      <c r="G298" s="66"/>
      <c r="H298" s="66">
        <v>65</v>
      </c>
    </row>
    <row r="299" spans="1:8" x14ac:dyDescent="0.25">
      <c r="A299">
        <v>88027554</v>
      </c>
      <c r="B299" t="s">
        <v>710</v>
      </c>
      <c r="C299" t="s">
        <v>169</v>
      </c>
      <c r="D299">
        <v>5</v>
      </c>
      <c r="E299" s="66">
        <v>150</v>
      </c>
      <c r="F299" s="66"/>
      <c r="G299" s="66"/>
      <c r="H299" s="66">
        <v>150</v>
      </c>
    </row>
    <row r="300" spans="1:8" x14ac:dyDescent="0.25">
      <c r="A300">
        <v>88027555</v>
      </c>
      <c r="B300" t="s">
        <v>711</v>
      </c>
      <c r="C300" t="s">
        <v>169</v>
      </c>
      <c r="D300">
        <v>5</v>
      </c>
      <c r="E300" s="66">
        <v>151</v>
      </c>
      <c r="F300" s="66"/>
      <c r="G300" s="66"/>
      <c r="H300" s="66">
        <v>151</v>
      </c>
    </row>
    <row r="301" spans="1:8" x14ac:dyDescent="0.25">
      <c r="A301">
        <v>88027556</v>
      </c>
      <c r="B301" t="s">
        <v>712</v>
      </c>
      <c r="C301" t="s">
        <v>169</v>
      </c>
      <c r="D301">
        <v>5</v>
      </c>
      <c r="E301" s="66">
        <v>105</v>
      </c>
      <c r="F301" s="66"/>
      <c r="G301" s="66"/>
      <c r="H301" s="66">
        <v>105</v>
      </c>
    </row>
    <row r="302" spans="1:8" x14ac:dyDescent="0.25">
      <c r="A302">
        <v>88027557</v>
      </c>
      <c r="B302" t="s">
        <v>713</v>
      </c>
      <c r="C302" t="s">
        <v>169</v>
      </c>
      <c r="D302">
        <v>5</v>
      </c>
      <c r="E302" s="66">
        <v>30</v>
      </c>
      <c r="F302" s="66"/>
      <c r="G302" s="66"/>
      <c r="H302" s="66">
        <v>30</v>
      </c>
    </row>
    <row r="303" spans="1:8" x14ac:dyDescent="0.25">
      <c r="A303">
        <v>88027558</v>
      </c>
      <c r="B303" t="s">
        <v>714</v>
      </c>
      <c r="C303" t="s">
        <v>169</v>
      </c>
      <c r="D303">
        <v>5</v>
      </c>
      <c r="E303" s="66">
        <v>31</v>
      </c>
      <c r="F303" s="66"/>
      <c r="G303" s="66"/>
      <c r="H303" s="66">
        <v>31</v>
      </c>
    </row>
    <row r="304" spans="1:8" x14ac:dyDescent="0.25">
      <c r="A304" t="s">
        <v>985</v>
      </c>
      <c r="E304" s="66">
        <v>63719</v>
      </c>
      <c r="F304" s="66">
        <v>3056</v>
      </c>
      <c r="G304" s="66">
        <v>18167</v>
      </c>
      <c r="H304" s="66">
        <v>84942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workbookViewId="0"/>
  </sheetViews>
  <sheetFormatPr defaultRowHeight="15" x14ac:dyDescent="0.25"/>
  <cols>
    <col min="1" max="1" width="10.42578125" customWidth="1"/>
  </cols>
  <sheetData>
    <row r="1" spans="1:1" x14ac:dyDescent="0.25">
      <c r="A1" s="1" t="s">
        <v>992</v>
      </c>
    </row>
    <row r="2" spans="1:1" x14ac:dyDescent="0.25">
      <c r="A2" s="1" t="s">
        <v>965</v>
      </c>
    </row>
    <row r="3" spans="1:1" x14ac:dyDescent="0.25">
      <c r="A3" s="1" t="s">
        <v>993</v>
      </c>
    </row>
    <row r="4" spans="1:1" x14ac:dyDescent="0.25">
      <c r="A4" s="1" t="s">
        <v>994</v>
      </c>
    </row>
    <row r="5" spans="1:1" x14ac:dyDescent="0.25">
      <c r="A5" s="1" t="s">
        <v>995</v>
      </c>
    </row>
    <row r="6" spans="1:1" x14ac:dyDescent="0.25">
      <c r="A6" s="1" t="s">
        <v>967</v>
      </c>
    </row>
    <row r="7" spans="1:1" x14ac:dyDescent="0.25">
      <c r="A7" s="1" t="s">
        <v>968</v>
      </c>
    </row>
    <row r="8" spans="1:1" x14ac:dyDescent="0.25">
      <c r="A8" s="1" t="s">
        <v>996</v>
      </c>
    </row>
    <row r="9" spans="1:1" x14ac:dyDescent="0.25">
      <c r="A9" s="1" t="s">
        <v>389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fc8399d-6eaf-49a5-8b0a-4f50b286f1d8" xsi:nil="true"/>
    <lcf76f155ced4ddcb4097134ff3c332f xmlns="bbc2e3b9-c62e-42d6-b93a-ac462dfc1f93">
      <Terms xmlns="http://schemas.microsoft.com/office/infopath/2007/PartnerControls"/>
    </lcf76f155ced4ddcb4097134ff3c332f>
  </documentManagement>
</p:properties>
</file>

<file path=customXml/item13.xml>��
</file>

<file path=customXml/item14.xml>��
</file>

<file path=customXml/item1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625D9F686AE34B889C02D6FA24CCDC" ma:contentTypeVersion="19" ma:contentTypeDescription="Create a new document." ma:contentTypeScope="" ma:versionID="7cb0f1c1944e5a9ce273534f073b8d5e">
  <xsd:schema xmlns:xsd="http://www.w3.org/2001/XMLSchema" xmlns:xs="http://www.w3.org/2001/XMLSchema" xmlns:p="http://schemas.microsoft.com/office/2006/metadata/properties" xmlns:ns2="bbc2e3b9-c62e-42d6-b93a-ac462dfc1f93" xmlns:ns3="df48f934-d85e-4a85-b570-0c3ab99303d6" xmlns:ns4="5fc8399d-6eaf-49a5-8b0a-4f50b286f1d8" targetNamespace="http://schemas.microsoft.com/office/2006/metadata/properties" ma:root="true" ma:fieldsID="fea20bbf59a3f976633c600b7b6e7b33" ns2:_="" ns3:_="" ns4:_="">
    <xsd:import namespace="bbc2e3b9-c62e-42d6-b93a-ac462dfc1f93"/>
    <xsd:import namespace="df48f934-d85e-4a85-b570-0c3ab99303d6"/>
    <xsd:import namespace="5fc8399d-6eaf-49a5-8b0a-4f50b286f1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c2e3b9-c62e-42d6-b93a-ac462dfc1f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9c419b45-e007-4108-ad10-f05f4fdf3af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48f934-d85e-4a85-b570-0c3ab99303d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c8399d-6eaf-49a5-8b0a-4f50b286f1d8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94990848-7a7a-418d-a18f-b7a92a43cb15}" ma:internalName="TaxCatchAll" ma:showField="CatchAllData" ma:web="df48f934-d85e-4a85-b570-0c3ab99303d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6.xml>��
</file>

<file path=customXml/item1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321229D1-DD39-4E1B-91BC-F6F15753135B}">
  <ds:schemaRefs>
    <ds:schemaRef ds:uri="http://gemini/pivotcustomization/ShowHidden"/>
  </ds:schemaRefs>
</ds:datastoreItem>
</file>

<file path=customXml/itemProps2.xml><?xml version="1.0" encoding="utf-8"?>
<ds:datastoreItem xmlns:ds="http://schemas.openxmlformats.org/officeDocument/2006/customXml" ds:itemID="{78F48CA3-62F5-4CC7-A251-67FEDE2DE846}">
  <ds:schemaRefs>
    <ds:schemaRef ds:uri="http://gemini/pivotcustomization/RelationshipAutoDetectionEnabled"/>
  </ds:schemaRefs>
</ds:datastoreItem>
</file>

<file path=customXml/itemProps3.xml><?xml version="1.0" encoding="utf-8"?>
<ds:datastoreItem xmlns:ds="http://schemas.openxmlformats.org/officeDocument/2006/customXml" ds:itemID="{07F935CF-56C8-4B32-BF38-C73DB4F37737}">
  <ds:schemaRefs>
    <ds:schemaRef ds:uri="http://gemini/pivotcustomization/ShowImplicitMeasures"/>
  </ds:schemaRefs>
</ds:datastoreItem>
</file>

<file path=customXml/itemProps4.xml><?xml version="1.0" encoding="utf-8"?>
<ds:datastoreItem xmlns:ds="http://schemas.openxmlformats.org/officeDocument/2006/customXml" ds:itemID="{8E6DF14D-32BD-434E-A5F3-9D7BD8D3B23C}">
  <ds:schemaRefs>
    <ds:schemaRef ds:uri="http://gemini/pivotcustomization/TableOrder"/>
  </ds:schemaRefs>
</ds:datastoreItem>
</file>

<file path=customXml/itemProps5.xml><?xml version="1.0" encoding="utf-8"?>
<ds:datastoreItem xmlns:ds="http://schemas.openxmlformats.org/officeDocument/2006/customXml" ds:itemID="{572928CE-3580-4F78-9029-0BBBC0FC9843}">
  <ds:schemaRefs>
    <ds:schemaRef ds:uri="http://gemini/pivotcustomization/TableXML_Table1"/>
  </ds:schemaRefs>
</ds:datastoreItem>
</file>

<file path=customXml/itemProps6.xml><?xml version="1.0" encoding="utf-8"?>
<ds:datastoreItem xmlns:ds="http://schemas.openxmlformats.org/officeDocument/2006/customXml" ds:itemID="{AA0347B4-BA75-4EA7-9227-08C101977A67}">
  <ds:schemaRefs>
    <ds:schemaRef ds:uri="http://gemini/pivotcustomization/IsSandboxEmbedded"/>
  </ds:schemaRefs>
</ds:datastoreItem>
</file>

<file path=customXml/itemProps7.xml><?xml version="1.0" encoding="utf-8"?>
<ds:datastoreItem xmlns:ds="http://schemas.openxmlformats.org/officeDocument/2006/customXml" ds:itemID="{C53AA91A-6995-4C53-9B44-62320D1DF8FE}">
  <ds:schemaRefs>
    <ds:schemaRef ds:uri="http://gemini/pivotcustomization/MeasureGridState"/>
  </ds:schemaRefs>
</ds:datastoreItem>
</file>

<file path=customXml/itemProps8.xml><?xml version="1.0" encoding="utf-8"?>
<ds:datastoreItem xmlns:ds="http://schemas.openxmlformats.org/officeDocument/2006/customXml" ds:itemID="{196EE194-0A39-451D-8EF3-F335E93F9567}">
  <ds:schemaRefs>
    <ds:schemaRef ds:uri="http://gemini/pivotcustomization/LinkedTableUpdateMode"/>
  </ds:schemaRefs>
</ds:datastoreItem>
</file>

<file path=customXml/itemProps9.xml><?xml version="1.0" encoding="utf-8"?>
<ds:datastoreItem xmlns:ds="http://schemas.openxmlformats.org/officeDocument/2006/customXml" ds:itemID="{3A40EE16-4DFE-4EF4-9A7E-1F0862150F63}">
  <ds:schemaRefs>
    <ds:schemaRef ds:uri="http://gemini/pivotcustomization/ClientWindowXML"/>
  </ds:schemaRefs>
</ds:datastoreItem>
</file>

<file path=customXml/itemProps10.xml><?xml version="1.0" encoding="utf-8"?>
<ds:datastoreItem xmlns:ds="http://schemas.openxmlformats.org/officeDocument/2006/customXml" ds:itemID="{9CF03CF4-1F21-4092-9EEA-FBDB9D9E40BC}">
  <ds:schemaRefs>
    <ds:schemaRef ds:uri="http://gemini/pivotcustomization/SandboxNonEmpty"/>
  </ds:schemaRefs>
</ds:datastoreItem>
</file>

<file path=customXml/itemProps11.xml><?xml version="1.0" encoding="utf-8"?>
<ds:datastoreItem xmlns:ds="http://schemas.openxmlformats.org/officeDocument/2006/customXml" ds:itemID="{EA369436-7051-4EFB-BF4F-BCA2A9432938}">
  <ds:schemaRefs>
    <ds:schemaRef ds:uri="http://gemini/pivotcustomization/PowerPivotVersion"/>
  </ds:schemaRefs>
</ds:datastoreItem>
</file>

<file path=customXml/itemProps12.xml><?xml version="1.0" encoding="utf-8"?>
<ds:datastoreItem xmlns:ds="http://schemas.openxmlformats.org/officeDocument/2006/customXml" ds:itemID="{480D72AA-49E7-4E0D-99E1-661C6A2840DA}">
  <ds:schemaRefs>
    <ds:schemaRef ds:uri="http://schemas.microsoft.com/office/2006/metadata/properties"/>
    <ds:schemaRef ds:uri="http://schemas.microsoft.com/office/infopath/2007/PartnerControls"/>
    <ds:schemaRef ds:uri="5fc8399d-6eaf-49a5-8b0a-4f50b286f1d8"/>
    <ds:schemaRef ds:uri="bbc2e3b9-c62e-42d6-b93a-ac462dfc1f93"/>
  </ds:schemaRefs>
</ds:datastoreItem>
</file>

<file path=customXml/itemProps13.xml><?xml version="1.0" encoding="utf-8"?>
<ds:datastoreItem xmlns:ds="http://schemas.openxmlformats.org/officeDocument/2006/customXml" ds:itemID="{CDDB01B6-6438-4985-997A-A00690BFE5F1}">
  <ds:schemaRefs>
    <ds:schemaRef ds:uri="http://gemini/pivotcustomization/ErrorCache"/>
  </ds:schemaRefs>
</ds:datastoreItem>
</file>

<file path=customXml/itemProps14.xml><?xml version="1.0" encoding="utf-8"?>
<ds:datastoreItem xmlns:ds="http://schemas.openxmlformats.org/officeDocument/2006/customXml" ds:itemID="{8122AD43-4172-4717-AA9C-C5AED790EEF1}">
  <ds:schemaRefs>
    <ds:schemaRef ds:uri="http://gemini/pivotcustomization/TableXML_Table3"/>
  </ds:schemaRefs>
</ds:datastoreItem>
</file>

<file path=customXml/itemProps15.xml><?xml version="1.0" encoding="utf-8"?>
<ds:datastoreItem xmlns:ds="http://schemas.openxmlformats.org/officeDocument/2006/customXml" ds:itemID="{C5256369-F12F-41B2-8DD7-280898B41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c2e3b9-c62e-42d6-b93a-ac462dfc1f93"/>
    <ds:schemaRef ds:uri="df48f934-d85e-4a85-b570-0c3ab99303d6"/>
    <ds:schemaRef ds:uri="5fc8399d-6eaf-49a5-8b0a-4f50b286f1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6.xml><?xml version="1.0" encoding="utf-8"?>
<ds:datastoreItem xmlns:ds="http://schemas.openxmlformats.org/officeDocument/2006/customXml" ds:itemID="{5C68544B-46DE-47A2-8BA0-89B24A34EC98}">
  <ds:schemaRefs>
    <ds:schemaRef ds:uri="http://gemini/pivotcustomization/ManualCalcMode"/>
  </ds:schemaRefs>
</ds:datastoreItem>
</file>

<file path=customXml/itemProps17.xml><?xml version="1.0" encoding="utf-8"?>
<ds:datastoreItem xmlns:ds="http://schemas.openxmlformats.org/officeDocument/2006/customXml" ds:itemID="{5EECC0D1-8402-47F0-9085-E561358B1912}">
  <ds:schemaRefs>
    <ds:schemaRef ds:uri="http://schemas.microsoft.com/sharepoint/v3/contenttype/forms"/>
  </ds:schemaRefs>
</ds:datastoreItem>
</file>

<file path=customXml/itemProps18.xml><?xml version="1.0" encoding="utf-8"?>
<ds:datastoreItem xmlns:ds="http://schemas.openxmlformats.org/officeDocument/2006/customXml" ds:itemID="{5306D507-F412-4D48-9858-5D509D509D27}">
  <ds:schemaRefs>
    <ds:schemaRef ds:uri="http://gemini/pivotcustomization/Diagrams"/>
  </ds:schemaRefs>
</ds:datastoreItem>
</file>

<file path=customXml/itemProps19.xml><?xml version="1.0" encoding="utf-8"?>
<ds:datastoreItem xmlns:ds="http://schemas.openxmlformats.org/officeDocument/2006/customXml" ds:itemID="{F2D4A9E5-8D35-437A-9FF0-968541B29041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1FD81729-91DC-4883-A36D-E100A080FF06}">
  <ds:schemaRefs>
    <ds:schemaRef ds:uri="http://gemini/pivotcustomization/TableXML_Table2"/>
  </ds:schemaRefs>
</ds:datastoreItem>
</file>

<file path=customXml/itemProps21.xml><?xml version="1.0" encoding="utf-8"?>
<ds:datastoreItem xmlns:ds="http://schemas.openxmlformats.org/officeDocument/2006/customXml" ds:itemID="{87E0F5E6-D9C0-4522-BC29-0612ABCAFDFB}">
  <ds:schemaRefs>
    <ds:schemaRef ds:uri="http://gemini/pivotcustomization/FormulaBarState"/>
  </ds:schemaRefs>
</ds:datastoreItem>
</file>

<file path=customXml/itemProps22.xml><?xml version="1.0" encoding="utf-8"?>
<ds:datastoreItem xmlns:ds="http://schemas.openxmlformats.org/officeDocument/2006/customXml" ds:itemID="{3DAAEF66-D3BA-4719-BEC7-1EC5204F0F95}">
  <ds:schemaRefs>
    <ds:schemaRef ds:uri="http://gemini/pivotcustomization/TableWidget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Status Report</vt:lpstr>
      <vt:lpstr>OB to order</vt:lpstr>
      <vt:lpstr>Spend by country</vt:lpstr>
      <vt:lpstr>Order Details</vt:lpstr>
      <vt:lpstr>Spend by Campaign</vt:lpstr>
      <vt:lpstr>Status update</vt:lpstr>
      <vt:lpstr>Supply Chain</vt:lpstr>
      <vt:lpstr>ASEAN</vt:lpstr>
      <vt:lpstr>'OB to order'!Print_Area</vt:lpstr>
      <vt:lpstr>'Status Report'!Print_Area</vt:lpstr>
    </vt:vector>
  </TitlesOfParts>
  <Manager/>
  <Company>Li &amp; Fung Limited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Merel Willems</dc:creator>
  <cp:keywords/>
  <dc:description/>
  <cp:lastModifiedBy>Ahmet Gedik</cp:lastModifiedBy>
  <cp:revision/>
  <cp:lastPrinted>2025-07-08T11:45:42Z</cp:lastPrinted>
  <dcterms:created xsi:type="dcterms:W3CDTF">2016-09-13T10:12:01Z</dcterms:created>
  <dcterms:modified xsi:type="dcterms:W3CDTF">2025-07-10T09:09:37Z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0x01010029625D9F686AE34B889C02D6FA24CCDC</vt:lpwstr>
  </property>
  <property fmtid="{D5CDD505-2E9C-101B-9397-08002B2CF9AE}" pid="3" name="Order">
    <vt:r8>2560800</vt:r8>
  </property>
  <property fmtid="{D5CDD505-2E9C-101B-9397-08002B2CF9AE}" pid="4" name="MediaServiceImageTags">
    <vt:lpwstr/>
  </property>
</Properties>
</file>